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900" tabRatio="882" firstSheet="0" activeTab="1" autoFilterDateGrouping="1"/>
  </bookViews>
  <sheets>
    <sheet name="Protfolio" sheetId="1" state="visible" r:id="rId1"/>
    <sheet name="Investment Analysis" sheetId="2" state="visible" r:id="rId2"/>
    <sheet name="Charts" sheetId="3" state="visible" r:id="rId3"/>
    <sheet name="Current Stock List" sheetId="4" state="visible" r:id="rId4"/>
    <sheet name="Allocation" sheetId="5" state="visible" r:id="rId5"/>
    <sheet name="ETF's" sheetId="6" state="visible" r:id="rId6"/>
    <sheet name="GLCS" sheetId="7" state="visible" r:id="rId7"/>
    <sheet name="Fund-Stock Info" sheetId="8" state="visible" r:id="rId8"/>
    <sheet name="Result Transfer Worksheet" sheetId="9" state="visible" r:id="rId9"/>
  </sheets>
  <definedNames>
    <definedName name="_xlnm.Print_Area" localSheetId="3">'Current Stock List'!$U$3:$CI$56</definedName>
    <definedName name="_xlnm.Print_Area" localSheetId="4">'Allocation'!$C$3:$L$45</definedName>
    <definedName name="_xlnm.Print_Area" localSheetId="5">'ETF''s'!$A$7:$BF$68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m/d/yy;@"/>
    <numFmt numFmtId="165" formatCode="ddd"/>
    <numFmt numFmtId="166" formatCode="&quot;$&quot;#,##0.00"/>
    <numFmt numFmtId="167" formatCode="&quot;$&quot;#,##0"/>
    <numFmt numFmtId="168" formatCode="0.0%"/>
    <numFmt numFmtId="169" formatCode="0.0"/>
    <numFmt numFmtId="170" formatCode="0.000%"/>
    <numFmt numFmtId="171" formatCode="&quot;$&quot;#,##0.00_);[Red]\(&quot;$&quot;#,##0.00\)"/>
    <numFmt numFmtId="172" formatCode="&quot;$&quot;#,##0_);[Red]\(&quot;$&quot;#,##0\)"/>
    <numFmt numFmtId="173" formatCode="m/d;@"/>
    <numFmt numFmtId="174" formatCode="&quot;$&quot;#,##0.000"/>
    <numFmt numFmtId="175" formatCode="&quot;$&quot;#,##0.0000"/>
    <numFmt numFmtId="176" formatCode="0.0000"/>
    <numFmt numFmtId="177" formatCode="#,##0.0"/>
  </numFmts>
  <fonts count="6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1"/>
    </font>
    <font>
      <name val="Calibri"/>
      <family val="2"/>
      <color rgb="FF00B050"/>
      <sz val="10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0"/>
      <sz val="16"/>
      <scheme val="minor"/>
    </font>
    <font>
      <name val="Calibri"/>
      <family val="2"/>
      <b val="1"/>
      <color theme="10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8" tint="-0.249977111117893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Arial Unicode MS"/>
      <family val="2"/>
      <color theme="1"/>
      <sz val="10"/>
    </font>
    <font>
      <name val="Calibri"/>
      <family val="2"/>
      <color theme="4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50"/>
      <sz val="11"/>
      <scheme val="minor"/>
    </font>
    <font>
      <name val="Arial"/>
      <family val="2"/>
      <color rgb="FF000000"/>
      <sz val="10"/>
    </font>
    <font>
      <name val="Calibri"/>
      <family val="2"/>
      <color rgb="FF5B636A"/>
      <sz val="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B050"/>
      <sz val="10"/>
      <scheme val="minor"/>
    </font>
    <font>
      <name val="Calibri"/>
      <family val="2"/>
      <b val="1"/>
      <color theme="7" tint="-0.499984740745262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sz val="11"/>
      <scheme val="minor"/>
    </font>
    <font>
      <name val="Calibri"/>
      <family val="2"/>
      <color rgb="FFD51703"/>
      <sz val="11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color rgb="FF00B050"/>
      <sz val="12"/>
      <scheme val="minor"/>
    </font>
    <font>
      <name val="Calibri"/>
      <family val="2"/>
      <color rgb="FF00B050"/>
      <sz val="10.5"/>
      <scheme val="minor"/>
    </font>
    <font>
      <name val="Calibri"/>
      <family val="2"/>
      <b val="1"/>
      <color rgb="FFD51703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sz val="10"/>
      <scheme val="minor"/>
    </font>
    <font>
      <name val="Calibri"/>
      <family val="2"/>
      <color rgb="FF92D050"/>
      <sz val="11"/>
      <scheme val="minor"/>
    </font>
    <font>
      <name val="Arial"/>
      <family val="2"/>
      <color rgb="FF232A31"/>
      <sz val="10"/>
    </font>
    <font>
      <name val="Arial"/>
      <family val="2"/>
      <color rgb="FF232A31"/>
      <sz val="11"/>
    </font>
    <font>
      <name val="Calibri"/>
      <family val="2"/>
      <sz val="12"/>
      <scheme val="minor"/>
    </font>
    <font>
      <name val="Calibri"/>
      <family val="2"/>
      <color theme="1"/>
      <sz val="13"/>
      <scheme val="minor"/>
    </font>
    <font>
      <name val="Calibri"/>
      <family val="2"/>
      <sz val="14"/>
      <u val="single"/>
      <scheme val="minor"/>
    </font>
    <font>
      <name val="Calibri"/>
      <family val="2"/>
      <color theme="1"/>
      <sz val="14"/>
      <u val="single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0"/>
      <sz val="14"/>
      <scheme val="minor"/>
    </font>
    <font>
      <name val="Calibri"/>
      <family val="2"/>
      <sz val="11"/>
      <u val="single"/>
      <scheme val="minor"/>
    </font>
    <font>
      <name val="Calibri"/>
      <family val="2"/>
      <sz val="13"/>
      <scheme val="minor"/>
    </font>
    <font>
      <name val="Calibri"/>
      <family val="2"/>
      <b val="1"/>
      <color rgb="FF00B050"/>
      <sz val="12"/>
      <scheme val="minor"/>
    </font>
    <font>
      <name val="Calibri"/>
      <family val="2"/>
      <b val="1"/>
      <color rgb="FFFF5050"/>
      <sz val="11"/>
      <scheme val="minor"/>
    </font>
    <font>
      <name val="Calibri"/>
      <family val="2"/>
      <color theme="10"/>
      <sz val="11"/>
      <scheme val="minor"/>
    </font>
  </fonts>
  <fills count="32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5170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B4925"/>
        <bgColor indexed="64"/>
      </patternFill>
    </fill>
    <fill>
      <patternFill patternType="solid">
        <fgColor rgb="FFDDE0E4"/>
        <bgColor indexed="64"/>
      </patternFill>
    </fill>
    <fill>
      <patternFill patternType="solid">
        <fgColor rgb="FFF2F5F7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 diagonalUp="1" diagonalDown="1">
      <left style="thin">
        <color indexed="64"/>
      </left>
      <right/>
      <top style="thin">
        <color auto="1"/>
      </top>
      <bottom style="thin">
        <color auto="1"/>
      </bottom>
      <diagonal style="thin">
        <color indexed="64"/>
      </diagonal>
    </border>
    <border diagonalUp="1"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indexed="64"/>
      </diagonal>
    </border>
    <border diagonalUp="1" diagonalDown="1">
      <left/>
      <right style="hair">
        <color auto="1"/>
      </right>
      <top style="thin">
        <color auto="1"/>
      </top>
      <bottom style="thin">
        <color indexed="64"/>
      </bottom>
      <diagonal style="hair">
        <color auto="1"/>
      </diagonal>
    </border>
    <border diagonalUp="1" diagonalDown="1">
      <left style="thin">
        <color auto="1"/>
      </left>
      <right/>
      <top/>
      <bottom style="thin">
        <color indexed="64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E0E4E9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 style="thin">
        <color indexed="64"/>
      </diagonal>
    </border>
    <border diagonalUp="1" diagonalDown="1">
      <left style="thin">
        <color auto="1"/>
      </left>
      <right style="thin">
        <color auto="1"/>
      </right>
      <top/>
      <bottom style="thin">
        <color indexed="64"/>
      </bottom>
      <diagonal style="thin">
        <color auto="1"/>
      </diagonal>
    </border>
    <border>
      <left/>
      <right style="thin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3">
    <xf numFmtId="0" fontId="11" fillId="0" borderId="0"/>
    <xf numFmtId="0" fontId="13" fillId="0" borderId="0"/>
    <xf numFmtId="9" fontId="11" fillId="0" borderId="0"/>
  </cellStyleXfs>
  <cellXfs count="59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0" fontId="0" fillId="0" borderId="2" pivotButton="0" quotePrefix="0" xfId="0"/>
    <xf numFmtId="0" fontId="3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2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2" fillId="0" borderId="0" pivotButton="0" quotePrefix="0" xfId="0"/>
    <xf numFmtId="0" fontId="5" fillId="0" borderId="0" pivotButton="0" quotePrefix="0" xfId="0"/>
    <xf numFmtId="164" fontId="0" fillId="3" borderId="0" applyAlignment="1" pivotButton="0" quotePrefix="0" xfId="0">
      <alignment horizontal="center"/>
    </xf>
    <xf numFmtId="2" fontId="0" fillId="3" borderId="9" applyAlignment="1" pivotButton="0" quotePrefix="0" xfId="0">
      <alignment horizontal="center"/>
    </xf>
    <xf numFmtId="2" fontId="0" fillId="4" borderId="9" applyAlignment="1" pivotButton="0" quotePrefix="0" xfId="0">
      <alignment horizontal="center"/>
    </xf>
    <xf numFmtId="10" fontId="0" fillId="4" borderId="11" applyAlignment="1" pivotButton="0" quotePrefix="0" xfId="0">
      <alignment horizontal="center"/>
    </xf>
    <xf numFmtId="10" fontId="0" fillId="4" borderId="1" applyAlignment="1" pivotButton="0" quotePrefix="0" xfId="0">
      <alignment horizontal="center"/>
    </xf>
    <xf numFmtId="0" fontId="1" fillId="0" borderId="0" pivotButton="0" quotePrefix="0" xfId="0"/>
    <xf numFmtId="1" fontId="0" fillId="0" borderId="0" applyAlignment="1" pivotButton="0" quotePrefix="0" xfId="0">
      <alignment horizontal="center"/>
    </xf>
    <xf numFmtId="10" fontId="0" fillId="0" borderId="0" pivotButton="0" quotePrefix="0" xfId="0"/>
    <xf numFmtId="0" fontId="0" fillId="0" borderId="0" applyAlignment="1" pivotButton="0" quotePrefix="0" xfId="0">
      <alignment horizontal="left"/>
    </xf>
    <xf numFmtId="10" fontId="0" fillId="0" borderId="14" applyAlignment="1" pivotButton="0" quotePrefix="0" xfId="0">
      <alignment horizontal="center"/>
    </xf>
    <xf numFmtId="10" fontId="6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2" fontId="0" fillId="0" borderId="17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4" borderId="11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0" fontId="0" fillId="2" borderId="0" applyAlignment="1" pivotButton="0" quotePrefix="0" xfId="0">
      <alignment horizontal="center"/>
    </xf>
    <xf numFmtId="10" fontId="0" fillId="0" borderId="18" applyAlignment="1" pivotButton="0" quotePrefix="0" xfId="0">
      <alignment horizontal="center"/>
    </xf>
    <xf numFmtId="167" fontId="0" fillId="0" borderId="9" applyAlignment="1" pivotButton="0" quotePrefix="0" xfId="0">
      <alignment horizontal="center"/>
    </xf>
    <xf numFmtId="0" fontId="0" fillId="0" borderId="1" pivotButton="0" quotePrefix="0" xfId="0"/>
    <xf numFmtId="10" fontId="9" fillId="0" borderId="0" applyAlignment="1" pivotButton="0" quotePrefix="0" xfId="0">
      <alignment horizontal="center"/>
    </xf>
    <xf numFmtId="0" fontId="0" fillId="4" borderId="0" pivotButton="0" quotePrefix="0" xfId="0"/>
    <xf numFmtId="0" fontId="12" fillId="0" borderId="0" pivotButton="0" quotePrefix="0" xfId="0"/>
    <xf numFmtId="0" fontId="4" fillId="0" borderId="0" pivotButton="0" quotePrefix="0" xfId="0"/>
    <xf numFmtId="167" fontId="0" fillId="3" borderId="9" applyAlignment="1" pivotButton="0" quotePrefix="0" xfId="0">
      <alignment horizontal="center"/>
    </xf>
    <xf numFmtId="167" fontId="0" fillId="3" borderId="0" applyAlignment="1" pivotButton="0" quotePrefix="0" xfId="0">
      <alignment horizontal="center"/>
    </xf>
    <xf numFmtId="10" fontId="0" fillId="3" borderId="0" applyAlignment="1" pivotButton="0" quotePrefix="0" xfId="0">
      <alignment horizontal="center"/>
    </xf>
    <xf numFmtId="2" fontId="0" fillId="4" borderId="17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68" fontId="0" fillId="0" borderId="0" pivotButton="0" quotePrefix="0" xfId="0"/>
    <xf numFmtId="0" fontId="1" fillId="0" borderId="20" applyAlignment="1" pivotButton="0" quotePrefix="0" xfId="0">
      <alignment horizontal="center"/>
    </xf>
    <xf numFmtId="169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 wrapText="1"/>
    </xf>
    <xf numFmtId="10" fontId="0" fillId="5" borderId="0" applyAlignment="1" pivotButton="0" quotePrefix="0" xfId="0">
      <alignment horizontal="center"/>
    </xf>
    <xf numFmtId="0" fontId="1" fillId="0" borderId="5" pivotButton="0" quotePrefix="0" xfId="0"/>
    <xf numFmtId="0" fontId="1" fillId="0" borderId="6" applyAlignment="1" pivotButton="0" quotePrefix="0" xfId="0">
      <alignment horizontal="center"/>
    </xf>
    <xf numFmtId="10" fontId="0" fillId="6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0" fontId="0" fillId="0" borderId="10" applyAlignment="1" pivotButton="0" quotePrefix="0" xfId="0">
      <alignment horizontal="center"/>
    </xf>
    <xf numFmtId="10" fontId="2" fillId="0" borderId="2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3" fillId="0" borderId="0" pivotButton="0" quotePrefix="0" xfId="0"/>
    <xf numFmtId="0" fontId="0" fillId="2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4" borderId="0" applyAlignment="1" pivotButton="0" quotePrefix="0" xfId="0">
      <alignment horizontal="center"/>
    </xf>
    <xf numFmtId="165" fontId="0" fillId="4" borderId="0" applyAlignment="1" pivotButton="0" quotePrefix="0" xfId="0">
      <alignment horizontal="center"/>
    </xf>
    <xf numFmtId="10" fontId="0" fillId="4" borderId="5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0" fillId="0" borderId="0" pivotButton="0" quotePrefix="0" xfId="0"/>
    <xf numFmtId="167" fontId="0" fillId="0" borderId="7" applyAlignment="1" pivotButton="0" quotePrefix="0" xfId="0">
      <alignment horizontal="center"/>
    </xf>
    <xf numFmtId="10" fontId="0" fillId="0" borderId="8" applyAlignment="1" pivotButton="0" quotePrefix="0" xfId="0">
      <alignment horizontal="center"/>
    </xf>
    <xf numFmtId="10" fontId="0" fillId="0" borderId="11" pivotButton="0" quotePrefix="0" xfId="0"/>
    <xf numFmtId="0" fontId="2" fillId="0" borderId="3" applyAlignment="1" pivotButton="0" quotePrefix="0" xfId="0">
      <alignment horizontal="center"/>
    </xf>
    <xf numFmtId="0" fontId="0" fillId="0" borderId="21" applyAlignment="1" pivotButton="0" quotePrefix="0" xfId="0">
      <alignment horizontal="left"/>
    </xf>
    <xf numFmtId="0" fontId="0" fillId="0" borderId="6" pivotButton="0" quotePrefix="0" xfId="0"/>
    <xf numFmtId="167" fontId="0" fillId="0" borderId="20" applyAlignment="1" pivotButton="0" quotePrefix="0" xfId="0">
      <alignment horizontal="center"/>
    </xf>
    <xf numFmtId="168" fontId="0" fillId="0" borderId="20" applyAlignment="1" pivotButton="0" quotePrefix="0" xfId="0">
      <alignment horizontal="center"/>
    </xf>
    <xf numFmtId="10" fontId="0" fillId="0" borderId="20" applyAlignment="1" pivotButton="0" quotePrefix="0" xfId="0">
      <alignment horizontal="center"/>
    </xf>
    <xf numFmtId="167" fontId="0" fillId="10" borderId="20" applyAlignment="1" pivotButton="0" quotePrefix="0" xfId="0">
      <alignment horizontal="center"/>
    </xf>
    <xf numFmtId="166" fontId="0" fillId="2" borderId="20" applyAlignment="1" pivotButton="0" quotePrefix="0" xfId="0">
      <alignment horizontal="center"/>
    </xf>
    <xf numFmtId="3" fontId="0" fillId="2" borderId="20" applyAlignment="1" pivotButton="0" quotePrefix="0" xfId="0">
      <alignment horizontal="center"/>
    </xf>
    <xf numFmtId="167" fontId="0" fillId="2" borderId="20" applyAlignment="1" pivotButton="0" quotePrefix="0" xfId="0">
      <alignment horizontal="center"/>
    </xf>
    <xf numFmtId="167" fontId="0" fillId="0" borderId="0" pivotButton="0" quotePrefix="0" xfId="0"/>
    <xf numFmtId="167" fontId="4" fillId="0" borderId="0" pivotButton="0" quotePrefix="0" xfId="0"/>
    <xf numFmtId="1" fontId="2" fillId="2" borderId="20" applyAlignment="1" pivotButton="0" quotePrefix="0" xfId="0">
      <alignment horizontal="center"/>
    </xf>
    <xf numFmtId="170" fontId="2" fillId="0" borderId="20" applyAlignment="1" pivotButton="0" quotePrefix="0" xfId="0">
      <alignment horizontal="center"/>
    </xf>
    <xf numFmtId="167" fontId="0" fillId="6" borderId="20" applyAlignment="1" pivotButton="0" quotePrefix="0" xfId="0">
      <alignment horizontal="center"/>
    </xf>
    <xf numFmtId="171" fontId="0" fillId="0" borderId="0" applyAlignment="1" pivotButton="0" quotePrefix="0" xfId="0">
      <alignment horizontal="center"/>
    </xf>
    <xf numFmtId="171" fontId="2" fillId="0" borderId="0" applyAlignment="1" pivotButton="0" quotePrefix="0" xfId="0">
      <alignment horizontal="center"/>
    </xf>
    <xf numFmtId="167" fontId="0" fillId="0" borderId="22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72" fontId="2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49" fontId="0" fillId="0" borderId="0" pivotButton="0" quotePrefix="0" xfId="0"/>
    <xf numFmtId="167" fontId="0" fillId="0" borderId="1" pivotButton="0" quotePrefix="0" xfId="0"/>
    <xf numFmtId="167" fontId="0" fillId="0" borderId="20" applyAlignment="1" pivotButton="0" quotePrefix="0" xfId="0">
      <alignment horizontal="center" vertical="center"/>
    </xf>
    <xf numFmtId="10" fontId="0" fillId="0" borderId="5" applyAlignment="1" pivotButton="0" quotePrefix="0" xfId="0">
      <alignment horizontal="center"/>
    </xf>
    <xf numFmtId="167" fontId="0" fillId="0" borderId="5" pivotButton="0" quotePrefix="0" xfId="0"/>
    <xf numFmtId="167" fontId="0" fillId="0" borderId="16" applyAlignment="1" pivotButton="0" quotePrefix="0" xfId="0">
      <alignment horizontal="center"/>
    </xf>
    <xf numFmtId="167" fontId="0" fillId="0" borderId="17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15" fillId="0" borderId="20" applyAlignment="1" pivotButton="0" quotePrefix="0" xfId="1">
      <alignment horizontal="center" vertical="center"/>
    </xf>
    <xf numFmtId="166" fontId="0" fillId="11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2" fontId="0" fillId="0" borderId="18" applyAlignment="1" pivotButton="0" quotePrefix="0" xfId="0">
      <alignment horizontal="center"/>
    </xf>
    <xf numFmtId="2" fontId="16" fillId="0" borderId="9" applyAlignment="1" pivotButton="0" quotePrefix="0" xfId="1">
      <alignment horizontal="center" vertical="center"/>
    </xf>
    <xf numFmtId="1" fontId="4" fillId="0" borderId="9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3" fontId="23" fillId="0" borderId="0" applyAlignment="1" pivotButton="0" quotePrefix="0" xfId="0">
      <alignment vertical="center"/>
    </xf>
    <xf numFmtId="167" fontId="23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center" vertical="center"/>
    </xf>
    <xf numFmtId="172" fontId="2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right"/>
    </xf>
    <xf numFmtId="10" fontId="2" fillId="0" borderId="0" applyAlignment="1" pivotButton="0" quotePrefix="0" xfId="0">
      <alignment horizontal="right"/>
    </xf>
    <xf numFmtId="10" fontId="0" fillId="0" borderId="28" applyAlignment="1" pivotButton="0" quotePrefix="0" xfId="0">
      <alignment horizontal="center"/>
    </xf>
    <xf numFmtId="10" fontId="0" fillId="0" borderId="9" applyAlignment="1" pivotButton="0" quotePrefix="0" xfId="0">
      <alignment horizontal="center"/>
    </xf>
    <xf numFmtId="0" fontId="24" fillId="0" borderId="0" pivotButton="0" quotePrefix="0" xfId="0"/>
    <xf numFmtId="167" fontId="0" fillId="2" borderId="9" applyAlignment="1" pivotButton="0" quotePrefix="0" xfId="0">
      <alignment horizontal="center"/>
    </xf>
    <xf numFmtId="10" fontId="0" fillId="4" borderId="9" applyAlignment="1" pivotButton="0" quotePrefix="0" xfId="0">
      <alignment horizontal="center"/>
    </xf>
    <xf numFmtId="2" fontId="0" fillId="0" borderId="10" applyAlignment="1" pivotButton="0" quotePrefix="0" xfId="0">
      <alignment horizontal="center"/>
    </xf>
    <xf numFmtId="167" fontId="0" fillId="0" borderId="0" applyAlignment="1" pivotButton="0" quotePrefix="0" xfId="0">
      <alignment horizontal="left"/>
    </xf>
    <xf numFmtId="0" fontId="0" fillId="0" borderId="17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2" fontId="0" fillId="0" borderId="7" applyAlignment="1" pivotButton="0" quotePrefix="0" xfId="0">
      <alignment horizontal="center"/>
    </xf>
    <xf numFmtId="2" fontId="0" fillId="0" borderId="28" applyAlignment="1" pivotButton="0" quotePrefix="0" xfId="0">
      <alignment horizontal="center"/>
    </xf>
    <xf numFmtId="10" fontId="2" fillId="0" borderId="2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2" fontId="0" fillId="0" borderId="9" applyAlignment="1" pivotButton="0" quotePrefix="0" xfId="2">
      <alignment horizontal="center"/>
    </xf>
    <xf numFmtId="0" fontId="23" fillId="0" borderId="0" applyAlignment="1" pivotButton="0" quotePrefix="0" xfId="0">
      <alignment horizontal="center" vertical="center"/>
    </xf>
    <xf numFmtId="166" fontId="25" fillId="4" borderId="20" applyAlignment="1" pivotButton="0" quotePrefix="0" xfId="0">
      <alignment horizontal="center"/>
    </xf>
    <xf numFmtId="166" fontId="25" fillId="4" borderId="0" applyAlignment="1" pivotButton="0" quotePrefix="0" xfId="0">
      <alignment horizontal="center"/>
    </xf>
    <xf numFmtId="0" fontId="25" fillId="0" borderId="0" pivotButton="0" quotePrefix="0" xfId="0"/>
    <xf numFmtId="3" fontId="0" fillId="0" borderId="0" pivotButton="0" quotePrefix="0" xfId="0"/>
    <xf numFmtId="173" fontId="0" fillId="4" borderId="20" applyAlignment="1" pivotButton="0" quotePrefix="0" xfId="0">
      <alignment horizontal="center"/>
    </xf>
    <xf numFmtId="167" fontId="0" fillId="15" borderId="0" applyAlignment="1" pivotButton="0" quotePrefix="0" xfId="0">
      <alignment horizontal="center"/>
    </xf>
    <xf numFmtId="167" fontId="0" fillId="15" borderId="0" pivotButton="0" quotePrefix="0" xfId="0"/>
    <xf numFmtId="10" fontId="0" fillId="13" borderId="20" applyAlignment="1" pivotButton="0" quotePrefix="0" xfId="0">
      <alignment horizontal="center" vertical="center"/>
    </xf>
    <xf numFmtId="167" fontId="0" fillId="12" borderId="20" applyAlignment="1" pivotButton="0" quotePrefix="0" xfId="0">
      <alignment horizontal="center"/>
    </xf>
    <xf numFmtId="167" fontId="0" fillId="14" borderId="20" applyAlignment="1" pivotButton="0" quotePrefix="0" xfId="0">
      <alignment horizontal="center"/>
    </xf>
    <xf numFmtId="10" fontId="0" fillId="12" borderId="2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/>
    </xf>
    <xf numFmtId="166" fontId="0" fillId="0" borderId="20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/>
    </xf>
    <xf numFmtId="0" fontId="0" fillId="11" borderId="23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12" applyAlignment="1" pivotButton="0" quotePrefix="0" xfId="0">
      <alignment horizontal="center" vertical="center"/>
    </xf>
    <xf numFmtId="0" fontId="0" fillId="11" borderId="24" applyAlignment="1" pivotButton="0" quotePrefix="0" xfId="0">
      <alignment horizontal="center"/>
    </xf>
    <xf numFmtId="0" fontId="0" fillId="11" borderId="26" applyAlignment="1" pivotButton="0" quotePrefix="0" xfId="0">
      <alignment horizontal="center"/>
    </xf>
    <xf numFmtId="0" fontId="0" fillId="11" borderId="27" applyAlignment="1" pivotButton="0" quotePrefix="0" xfId="0">
      <alignment horizontal="center"/>
    </xf>
    <xf numFmtId="167" fontId="0" fillId="0" borderId="5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7" fontId="16" fillId="5" borderId="2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2" fontId="21" fillId="0" borderId="2" applyAlignment="1" pivotButton="0" quotePrefix="0" xfId="0">
      <alignment horizontal="center"/>
    </xf>
    <xf numFmtId="0" fontId="9" fillId="0" borderId="0" pivotButton="0" quotePrefix="0" xfId="0"/>
    <xf numFmtId="164" fontId="1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pivotButton="0" quotePrefix="0" xfId="0"/>
    <xf numFmtId="167" fontId="27" fillId="0" borderId="0" pivotButton="0" quotePrefix="0" xfId="0"/>
    <xf numFmtId="0" fontId="28" fillId="0" borderId="0" pivotButton="0" quotePrefix="0" xfId="0"/>
    <xf numFmtId="2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16" fillId="0" borderId="0" pivotButton="0" quotePrefix="0" xfId="0"/>
    <xf numFmtId="0" fontId="30" fillId="0" borderId="0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0" fontId="32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center" vertical="center" wrapText="1"/>
    </xf>
    <xf numFmtId="15" fontId="31" fillId="18" borderId="32" applyAlignment="1" pivotButton="0" quotePrefix="0" xfId="0">
      <alignment horizontal="left" vertical="center" indent="1"/>
    </xf>
    <xf numFmtId="0" fontId="31" fillId="18" borderId="32" applyAlignment="1" pivotButton="0" quotePrefix="0" xfId="0">
      <alignment horizontal="right" vertical="center" indent="1"/>
    </xf>
    <xf numFmtId="0" fontId="0" fillId="0" borderId="32" pivotButton="0" quotePrefix="0" xfId="0"/>
    <xf numFmtId="15" fontId="0" fillId="0" borderId="32" applyAlignment="1" pivotButton="0" quotePrefix="0" xfId="0">
      <alignment vertical="center" wrapText="1"/>
    </xf>
    <xf numFmtId="3" fontId="0" fillId="0" borderId="32" applyAlignment="1" pivotButton="0" quotePrefix="0" xfId="0">
      <alignment vertical="center" wrapText="1"/>
    </xf>
    <xf numFmtId="164" fontId="1" fillId="10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164" fontId="1" fillId="19" borderId="0" applyAlignment="1" pivotButton="0" quotePrefix="0" xfId="0">
      <alignment horizontal="center"/>
    </xf>
    <xf numFmtId="0" fontId="1" fillId="19" borderId="0" applyAlignment="1" pivotButton="0" quotePrefix="0" xfId="0">
      <alignment horizontal="center"/>
    </xf>
    <xf numFmtId="0" fontId="0" fillId="0" borderId="32" applyAlignment="1" pivotButton="0" quotePrefix="0" xfId="0">
      <alignment vertical="center" wrapText="1"/>
    </xf>
    <xf numFmtId="0" fontId="27" fillId="0" borderId="0" applyAlignment="1" pivotButton="0" quotePrefix="0" xfId="0">
      <alignment horizontal="center"/>
    </xf>
    <xf numFmtId="164" fontId="27" fillId="0" borderId="0" applyAlignment="1" pivotButton="0" quotePrefix="0" xfId="0">
      <alignment horizontal="center"/>
    </xf>
    <xf numFmtId="0" fontId="26" fillId="0" borderId="0" applyAlignment="1" pivotButton="0" quotePrefix="0" xfId="1">
      <alignment horizontal="center"/>
    </xf>
    <xf numFmtId="0" fontId="33" fillId="0" borderId="0" applyAlignment="1" pivotButton="0" quotePrefix="0" xfId="0">
      <alignment horizontal="right"/>
    </xf>
    <xf numFmtId="0" fontId="33" fillId="0" borderId="0" applyAlignment="1" pivotButton="0" quotePrefix="0" xfId="0">
      <alignment horizontal="center"/>
    </xf>
    <xf numFmtId="0" fontId="33" fillId="0" borderId="0" pivotButton="0" quotePrefix="0" xfId="0"/>
    <xf numFmtId="0" fontId="34" fillId="0" borderId="0" pivotButton="0" quotePrefix="0" xfId="0"/>
    <xf numFmtId="0" fontId="35" fillId="0" borderId="0" applyAlignment="1" pivotButton="0" quotePrefix="0" xfId="0">
      <alignment horizontal="left"/>
    </xf>
    <xf numFmtId="0" fontId="36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35" fillId="0" borderId="0" pivotButton="0" quotePrefix="0" xfId="0"/>
    <xf numFmtId="0" fontId="36" fillId="0" borderId="0" pivotButton="0" quotePrefix="0" xfId="0"/>
    <xf numFmtId="0" fontId="10" fillId="0" borderId="0" pivotButton="0" quotePrefix="0" xfId="0"/>
    <xf numFmtId="0" fontId="37" fillId="0" borderId="0" pivotButton="0" quotePrefix="0" xfId="0"/>
    <xf numFmtId="0" fontId="38" fillId="0" borderId="0" applyAlignment="1" pivotButton="0" quotePrefix="0" xfId="0">
      <alignment horizontal="right"/>
    </xf>
    <xf numFmtId="10" fontId="38" fillId="0" borderId="0" pivotButton="0" quotePrefix="0" xfId="0"/>
    <xf numFmtId="1" fontId="0" fillId="0" borderId="21" applyAlignment="1" pivotButton="0" quotePrefix="0" xfId="0">
      <alignment horizontal="left"/>
    </xf>
    <xf numFmtId="10" fontId="4" fillId="0" borderId="20" applyAlignment="1" pivotButton="0" quotePrefix="0" xfId="0">
      <alignment horizontal="center"/>
    </xf>
    <xf numFmtId="169" fontId="0" fillId="0" borderId="0" pivotButton="0" quotePrefix="0" xfId="0"/>
    <xf numFmtId="169" fontId="1" fillId="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6" fontId="25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left"/>
    </xf>
    <xf numFmtId="10" fontId="1" fillId="0" borderId="0" pivotButton="0" quotePrefix="0" xfId="0"/>
    <xf numFmtId="0" fontId="0" fillId="20" borderId="0" applyAlignment="1" pivotButton="0" quotePrefix="0" xfId="0">
      <alignment horizontal="center"/>
    </xf>
    <xf numFmtId="171" fontId="39" fillId="0" borderId="0" pivotButton="0" quotePrefix="0" xfId="0"/>
    <xf numFmtId="10" fontId="0" fillId="0" borderId="0" pivotButton="0" quotePrefix="1" xfId="0"/>
    <xf numFmtId="0" fontId="0" fillId="21" borderId="0" pivotButton="0" quotePrefix="0" xfId="0"/>
    <xf numFmtId="10" fontId="4" fillId="0" borderId="0" pivotButton="0" quotePrefix="0" xfId="0"/>
    <xf numFmtId="0" fontId="29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right"/>
    </xf>
    <xf numFmtId="0" fontId="29" fillId="0" borderId="0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0" fillId="22" borderId="0" applyAlignment="1" pivotButton="0" quotePrefix="0" xfId="0">
      <alignment horizontal="center"/>
    </xf>
    <xf numFmtId="167" fontId="16" fillId="17" borderId="20" applyAlignment="1" pivotButton="0" quotePrefix="0" xfId="0">
      <alignment horizontal="center"/>
    </xf>
    <xf numFmtId="167" fontId="16" fillId="16" borderId="20" applyAlignment="1" pivotButton="0" quotePrefix="0" xfId="0">
      <alignment horizontal="center"/>
    </xf>
    <xf numFmtId="174" fontId="0" fillId="2" borderId="20" applyAlignment="1" pivotButton="0" quotePrefix="0" xfId="0">
      <alignment horizontal="center"/>
    </xf>
    <xf numFmtId="15" fontId="0" fillId="0" borderId="32" pivotButton="0" quotePrefix="0" xfId="0"/>
    <xf numFmtId="3" fontId="0" fillId="0" borderId="32" pivotButton="0" quotePrefix="0" xfId="0"/>
    <xf numFmtId="0" fontId="30" fillId="0" borderId="0" applyAlignment="1" pivotButton="0" quotePrefix="0" xfId="0">
      <alignment horizontal="center"/>
    </xf>
    <xf numFmtId="173" fontId="29" fillId="0" borderId="0" applyAlignment="1" pivotButton="0" quotePrefix="0" xfId="0">
      <alignment horizontal="center"/>
    </xf>
    <xf numFmtId="173" fontId="30" fillId="0" borderId="0" applyAlignment="1" pivotButton="0" quotePrefix="0" xfId="0">
      <alignment horizontal="left"/>
    </xf>
    <xf numFmtId="0" fontId="40" fillId="0" borderId="0" pivotButton="0" quotePrefix="0" xfId="0"/>
    <xf numFmtId="2" fontId="11" fillId="0" borderId="9" applyAlignment="1" pivotButton="0" quotePrefix="0" xfId="0">
      <alignment horizontal="center"/>
    </xf>
    <xf numFmtId="167" fontId="0" fillId="23" borderId="31" applyAlignment="1" pivotButton="0" quotePrefix="0" xfId="0">
      <alignment horizontal="center"/>
    </xf>
    <xf numFmtId="0" fontId="26" fillId="0" borderId="0" pivotButton="0" quotePrefix="0" xfId="1"/>
    <xf numFmtId="2" fontId="1" fillId="0" borderId="0" applyAlignment="1" pivotButton="0" quotePrefix="0" xfId="0">
      <alignment horizontal="center"/>
    </xf>
    <xf numFmtId="0" fontId="41" fillId="0" borderId="0" pivotButton="0" quotePrefix="0" xfId="0"/>
    <xf numFmtId="0" fontId="21" fillId="0" borderId="0" applyAlignment="1" pivotButton="0" quotePrefix="0" xfId="1">
      <alignment horizontal="center"/>
    </xf>
    <xf numFmtId="0" fontId="9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7" fontId="40" fillId="0" borderId="0" pivotButton="0" quotePrefix="0" xfId="0"/>
    <xf numFmtId="2" fontId="23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40" fillId="0" borderId="0" applyAlignment="1" pivotButton="0" quotePrefix="0" xfId="1">
      <alignment horizontal="left"/>
    </xf>
    <xf numFmtId="49" fontId="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64" fontId="6" fillId="0" borderId="0" pivotButton="0" quotePrefix="0" xfId="0"/>
    <xf numFmtId="0" fontId="40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left"/>
    </xf>
    <xf numFmtId="0" fontId="42" fillId="0" borderId="0" pivotButton="0" quotePrefix="0" xfId="0"/>
    <xf numFmtId="49" fontId="39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right"/>
    </xf>
    <xf numFmtId="0" fontId="0" fillId="25" borderId="0" applyAlignment="1" pivotButton="0" quotePrefix="0" xfId="0">
      <alignment horizontal="center"/>
    </xf>
    <xf numFmtId="2" fontId="1" fillId="2" borderId="0" applyAlignment="1" pivotButton="0" quotePrefix="0" xfId="0">
      <alignment horizontal="center"/>
    </xf>
    <xf numFmtId="0" fontId="0" fillId="26" borderId="0" applyAlignment="1" pivotButton="0" quotePrefix="0" xfId="0">
      <alignment horizontal="center"/>
    </xf>
    <xf numFmtId="4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9" fontId="30" fillId="0" borderId="0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0" fontId="44" fillId="0" borderId="0" pivotButton="0" quotePrefix="0" xfId="0"/>
    <xf numFmtId="0" fontId="45" fillId="0" borderId="0" pivotButton="0" quotePrefix="0" xfId="0"/>
    <xf numFmtId="0" fontId="8" fillId="0" borderId="0" pivotButton="0" quotePrefix="0" xfId="0"/>
    <xf numFmtId="0" fontId="41" fillId="0" borderId="0" applyAlignment="1" pivotButton="0" quotePrefix="0" xfId="0">
      <alignment horizontal="center"/>
    </xf>
    <xf numFmtId="0" fontId="46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" fontId="0" fillId="0" borderId="0" pivotButton="0" quotePrefix="0" xfId="0"/>
    <xf numFmtId="0" fontId="0" fillId="18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top"/>
    </xf>
    <xf numFmtId="0" fontId="29" fillId="0" borderId="0" pivotButton="0" quotePrefix="0" xfId="0"/>
    <xf numFmtId="1" fontId="1" fillId="0" borderId="0" pivotButton="0" quotePrefix="0" xfId="0"/>
    <xf numFmtId="173" fontId="0" fillId="0" borderId="20" applyAlignment="1" pivotButton="0" quotePrefix="0" xfId="0">
      <alignment horizontal="center"/>
    </xf>
    <xf numFmtId="0" fontId="3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42" fillId="0" borderId="35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/>
    </xf>
    <xf numFmtId="0" fontId="42" fillId="0" borderId="36" applyAlignment="1" pivotButton="0" quotePrefix="0" xfId="0">
      <alignment horizontal="center" vertical="center"/>
    </xf>
    <xf numFmtId="0" fontId="42" fillId="0" borderId="38" applyAlignment="1" pivotButton="0" quotePrefix="0" xfId="0">
      <alignment horizontal="center" vertical="center"/>
    </xf>
    <xf numFmtId="0" fontId="42" fillId="0" borderId="39" applyAlignment="1" pivotButton="0" quotePrefix="0" xfId="0">
      <alignment horizontal="center" vertical="center"/>
    </xf>
    <xf numFmtId="0" fontId="42" fillId="0" borderId="4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2" fillId="0" borderId="4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2" fillId="0" borderId="44" applyAlignment="1" pivotButton="0" quotePrefix="0" xfId="0">
      <alignment horizontal="center" vertical="center"/>
    </xf>
    <xf numFmtId="0" fontId="42" fillId="0" borderId="45" applyAlignment="1" pivotButton="0" quotePrefix="0" xfId="0">
      <alignment horizontal="center" vertical="center"/>
    </xf>
    <xf numFmtId="0" fontId="42" fillId="0" borderId="46" applyAlignment="1" pivotButton="0" quotePrefix="0" xfId="0">
      <alignment horizontal="center" vertical="center"/>
    </xf>
    <xf numFmtId="0" fontId="42" fillId="0" borderId="4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2" fillId="0" borderId="4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42" fillId="0" borderId="50" applyAlignment="1" pivotButton="0" quotePrefix="0" xfId="0">
      <alignment horizontal="center" vertical="center"/>
    </xf>
    <xf numFmtId="0" fontId="42" fillId="0" borderId="49" applyAlignment="1" pivotButton="0" quotePrefix="0" xfId="0">
      <alignment horizontal="center" vertical="center"/>
    </xf>
    <xf numFmtId="171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167" fontId="16" fillId="20" borderId="20" applyAlignment="1" pivotButton="0" quotePrefix="0" xfId="0">
      <alignment horizontal="center"/>
    </xf>
    <xf numFmtId="10" fontId="16" fillId="0" borderId="0" applyAlignment="1" pivotButton="0" quotePrefix="0" xfId="0">
      <alignment horizontal="center"/>
    </xf>
    <xf numFmtId="0" fontId="0" fillId="0" borderId="30" pivotButton="0" quotePrefix="0" xfId="0"/>
    <xf numFmtId="0" fontId="42" fillId="0" borderId="5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10" fontId="16" fillId="0" borderId="2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9" fontId="1" fillId="0" borderId="0" pivotButton="0" quotePrefix="0" xfId="0"/>
    <xf numFmtId="0" fontId="25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right"/>
    </xf>
    <xf numFmtId="1" fontId="40" fillId="0" borderId="0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" fontId="29" fillId="0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164" fontId="16" fillId="0" borderId="0" applyAlignment="1" pivotButton="0" quotePrefix="0" xfId="0">
      <alignment horizontal="center"/>
    </xf>
    <xf numFmtId="0" fontId="31" fillId="0" borderId="9" applyAlignment="1" pivotButton="0" quotePrefix="0" xfId="0">
      <alignment horizontal="center"/>
    </xf>
    <xf numFmtId="167" fontId="23" fillId="0" borderId="0" applyAlignment="1" pivotButton="0" quotePrefix="0" xfId="0">
      <alignment horizontal="center" vertical="center"/>
    </xf>
    <xf numFmtId="2" fontId="23" fillId="0" borderId="0" applyAlignment="1" pivotButton="0" quotePrefix="0" xfId="0">
      <alignment vertical="center"/>
    </xf>
    <xf numFmtId="0" fontId="42" fillId="0" borderId="0" applyAlignment="1" pivotButton="0" quotePrefix="0" xfId="0">
      <alignment horizontal="left" vertical="center"/>
    </xf>
    <xf numFmtId="10" fontId="16" fillId="0" borderId="0" applyAlignment="1" pivotButton="0" quotePrefix="0" xfId="0">
      <alignment horizontal="right"/>
    </xf>
    <xf numFmtId="10" fontId="30" fillId="0" borderId="0" applyAlignment="1" pivotButton="0" quotePrefix="0" xfId="0">
      <alignment horizontal="center"/>
    </xf>
    <xf numFmtId="167" fontId="0" fillId="0" borderId="20" pivotButton="0" quotePrefix="0" xfId="0"/>
    <xf numFmtId="2" fontId="39" fillId="0" borderId="0" applyAlignment="1" pivotButton="0" quotePrefix="0" xfId="0">
      <alignment horizontal="right"/>
    </xf>
    <xf numFmtId="2" fontId="0" fillId="0" borderId="20" applyAlignment="1" pivotButton="0" quotePrefix="0" xfId="0">
      <alignment horizontal="center"/>
    </xf>
    <xf numFmtId="0" fontId="47" fillId="0" borderId="0" pivotButton="0" quotePrefix="0" xfId="0"/>
    <xf numFmtId="10" fontId="25" fillId="0" borderId="0" pivotButton="0" quotePrefix="0" xfId="0"/>
    <xf numFmtId="1" fontId="4" fillId="0" borderId="9" applyAlignment="1" pivotButton="0" quotePrefix="0" xfId="0">
      <alignment horizontal="center"/>
    </xf>
    <xf numFmtId="3" fontId="4" fillId="0" borderId="9" applyAlignment="1" pivotButton="0" quotePrefix="0" xfId="0">
      <alignment horizontal="center"/>
    </xf>
    <xf numFmtId="3" fontId="4" fillId="4" borderId="9" applyAlignment="1" pivotButton="0" quotePrefix="0" xfId="0">
      <alignment horizontal="center"/>
    </xf>
    <xf numFmtId="2" fontId="0" fillId="4" borderId="0" applyAlignment="1" pivotButton="0" quotePrefix="0" xfId="0">
      <alignment horizontal="right"/>
    </xf>
    <xf numFmtId="2" fontId="0" fillId="4" borderId="0" pivotButton="0" quotePrefix="0" xfId="0"/>
    <xf numFmtId="0" fontId="16" fillId="0" borderId="0" applyAlignment="1" pivotButton="0" quotePrefix="0" xfId="0">
      <alignment horizontal="right"/>
    </xf>
    <xf numFmtId="3" fontId="16" fillId="0" borderId="0" pivotButton="0" quotePrefix="0" xfId="0"/>
    <xf numFmtId="1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6" fontId="16" fillId="0" borderId="0" applyAlignment="1" pivotButton="0" quotePrefix="0" xfId="0">
      <alignment horizontal="center"/>
    </xf>
    <xf numFmtId="169" fontId="16" fillId="0" borderId="0" pivotButton="0" quotePrefix="0" xfId="0"/>
    <xf numFmtId="1" fontId="29" fillId="0" borderId="0" pivotButton="0" quotePrefix="0" xfId="0"/>
    <xf numFmtId="3" fontId="40" fillId="0" borderId="0" applyAlignment="1" pivotButton="0" quotePrefix="0" xfId="0">
      <alignment horizontal="center"/>
    </xf>
    <xf numFmtId="0" fontId="4" fillId="0" borderId="42" applyAlignment="1" pivotButton="0" quotePrefix="0" xfId="0">
      <alignment horizontal="center" vertical="center" wrapText="1"/>
    </xf>
    <xf numFmtId="1" fontId="16" fillId="0" borderId="0" applyAlignment="1" pivotButton="0" quotePrefix="0" xfId="0">
      <alignment horizontal="center"/>
    </xf>
    <xf numFmtId="4" fontId="16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center"/>
    </xf>
    <xf numFmtId="0" fontId="2" fillId="16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8" borderId="0" applyAlignment="1" pivotButton="0" quotePrefix="0" xfId="0">
      <alignment horizontal="center"/>
    </xf>
    <xf numFmtId="1" fontId="0" fillId="2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1" fontId="0" fillId="29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9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49" fillId="0" borderId="0" pivotButton="0" quotePrefix="0" xfId="0"/>
    <xf numFmtId="167" fontId="16" fillId="25" borderId="20" applyAlignment="1" pivotButton="0" quotePrefix="0" xfId="0">
      <alignment horizontal="center"/>
    </xf>
    <xf numFmtId="0" fontId="50" fillId="0" borderId="0" pivotButton="0" quotePrefix="0" xfId="0"/>
    <xf numFmtId="3" fontId="0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15" fontId="51" fillId="18" borderId="0" applyAlignment="1" pivotButton="0" quotePrefix="0" xfId="0">
      <alignment horizontal="left"/>
    </xf>
    <xf numFmtId="0" fontId="51" fillId="18" borderId="0" applyAlignment="1" pivotButton="0" quotePrefix="0" xfId="0">
      <alignment horizontal="right"/>
    </xf>
    <xf numFmtId="3" fontId="51" fillId="18" borderId="0" applyAlignment="1" pivotButton="0" quotePrefix="0" xfId="0">
      <alignment horizontal="right"/>
    </xf>
    <xf numFmtId="2" fontId="21" fillId="27" borderId="20" applyAlignment="1" pivotButton="0" quotePrefix="0" xfId="0">
      <alignment horizontal="center"/>
    </xf>
    <xf numFmtId="166" fontId="0" fillId="27" borderId="6" applyAlignment="1" pivotButton="0" quotePrefix="0" xfId="0">
      <alignment horizontal="center"/>
    </xf>
    <xf numFmtId="0" fontId="15" fillId="27" borderId="20" applyAlignment="1" pivotButton="0" quotePrefix="0" xfId="1">
      <alignment horizontal="center" vertical="center"/>
    </xf>
    <xf numFmtId="1" fontId="22" fillId="27" borderId="20" applyAlignment="1" pivotButton="0" quotePrefix="0" xfId="0">
      <alignment horizontal="center" vertical="center"/>
    </xf>
    <xf numFmtId="2" fontId="15" fillId="27" borderId="20" applyAlignment="1" pivotButton="0" quotePrefix="0" xfId="1">
      <alignment horizontal="center" vertical="center"/>
    </xf>
    <xf numFmtId="166" fontId="0" fillId="0" borderId="20" pivotButton="0" quotePrefix="0" xfId="0"/>
    <xf numFmtId="2" fontId="16" fillId="3" borderId="9" applyAlignment="1" pivotButton="0" quotePrefix="0" xfId="1">
      <alignment horizontal="center" vertical="center"/>
    </xf>
    <xf numFmtId="173" fontId="0" fillId="3" borderId="20" applyAlignment="1" pivotButton="0" quotePrefix="0" xfId="0">
      <alignment horizontal="center"/>
    </xf>
    <xf numFmtId="2" fontId="11" fillId="3" borderId="9" applyAlignment="1" pivotButton="0" quotePrefix="0" xfId="0">
      <alignment horizontal="center"/>
    </xf>
    <xf numFmtId="167" fontId="31" fillId="0" borderId="0" applyAlignment="1" pivotButton="0" quotePrefix="0" xfId="0">
      <alignment horizontal="center"/>
    </xf>
    <xf numFmtId="15" fontId="51" fillId="30" borderId="0" applyAlignment="1" pivotButton="0" quotePrefix="0" xfId="0">
      <alignment horizontal="left"/>
    </xf>
    <xf numFmtId="0" fontId="51" fillId="30" borderId="0" applyAlignment="1" pivotButton="0" quotePrefix="0" xfId="0">
      <alignment horizontal="right"/>
    </xf>
    <xf numFmtId="3" fontId="51" fillId="30" borderId="0" applyAlignment="1" pivotButton="0" quotePrefix="0" xfId="0">
      <alignment horizontal="right"/>
    </xf>
    <xf numFmtId="15" fontId="51" fillId="31" borderId="0" applyAlignment="1" pivotButton="0" quotePrefix="0" xfId="0">
      <alignment horizontal="left"/>
    </xf>
    <xf numFmtId="0" fontId="51" fillId="31" borderId="0" applyAlignment="1" pivotButton="0" quotePrefix="0" xfId="0">
      <alignment horizontal="right"/>
    </xf>
    <xf numFmtId="3" fontId="51" fillId="31" borderId="0" applyAlignment="1" pivotButton="0" quotePrefix="0" xfId="0">
      <alignment horizontal="right"/>
    </xf>
    <xf numFmtId="167" fontId="0" fillId="3" borderId="20" applyAlignment="1" pivotButton="0" quotePrefix="0" xfId="0">
      <alignment horizontal="center"/>
    </xf>
    <xf numFmtId="0" fontId="31" fillId="3" borderId="9" applyAlignment="1" pivotButton="0" quotePrefix="0" xfId="0">
      <alignment horizontal="center"/>
    </xf>
    <xf numFmtId="4" fontId="31" fillId="0" borderId="9" applyAlignment="1" pivotButton="0" quotePrefix="0" xfId="0">
      <alignment horizontal="center"/>
    </xf>
    <xf numFmtId="166" fontId="40" fillId="0" borderId="0" applyAlignment="1" pivotButton="0" quotePrefix="0" xfId="0">
      <alignment horizontal="center"/>
    </xf>
    <xf numFmtId="167" fontId="40" fillId="0" borderId="0" applyAlignment="1" pivotButton="0" quotePrefix="0" xfId="0">
      <alignment horizontal="center"/>
    </xf>
    <xf numFmtId="167" fontId="30" fillId="0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48" fillId="2" borderId="0" applyAlignment="1" pivotButton="0" quotePrefix="0" xfId="0">
      <alignment horizontal="center"/>
    </xf>
    <xf numFmtId="0" fontId="29" fillId="3" borderId="0" applyAlignment="1" pivotButton="0" quotePrefix="0" xfId="0">
      <alignment horizontal="center"/>
    </xf>
    <xf numFmtId="1" fontId="30" fillId="0" borderId="0" applyAlignment="1" pivotButton="0" quotePrefix="0" xfId="0">
      <alignment horizontal="center"/>
    </xf>
    <xf numFmtId="0" fontId="1" fillId="16" borderId="0" applyAlignment="1" pivotButton="0" quotePrefix="0" xfId="0">
      <alignment horizontal="center"/>
    </xf>
    <xf numFmtId="175" fontId="0" fillId="2" borderId="20" applyAlignment="1" pivotButton="0" quotePrefix="0" xfId="0">
      <alignment horizontal="center"/>
    </xf>
    <xf numFmtId="176" fontId="0" fillId="3" borderId="9" applyAlignment="1" pivotButton="0" quotePrefix="0" xfId="0">
      <alignment horizontal="center"/>
    </xf>
    <xf numFmtId="176" fontId="0" fillId="0" borderId="9" applyAlignment="1" pivotButton="0" quotePrefix="0" xfId="0">
      <alignment horizontal="center"/>
    </xf>
    <xf numFmtId="0" fontId="40" fillId="0" borderId="0" applyAlignment="1" pivotButton="0" quotePrefix="0" xfId="0">
      <alignment horizontal="left"/>
    </xf>
    <xf numFmtId="3" fontId="4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3" fontId="9" fillId="0" borderId="0" pivotButton="0" quotePrefix="0" xfId="0"/>
    <xf numFmtId="2" fontId="15" fillId="0" borderId="20" applyAlignment="1" pivotButton="0" quotePrefix="0" xfId="1">
      <alignment horizontal="center" vertical="center"/>
    </xf>
    <xf numFmtId="4" fontId="31" fillId="0" borderId="0" pivotButton="0" quotePrefix="0" xfId="0"/>
    <xf numFmtId="0" fontId="2" fillId="24" borderId="0" applyAlignment="1" pivotButton="0" quotePrefix="0" xfId="0">
      <alignment horizontal="center"/>
    </xf>
    <xf numFmtId="164" fontId="30" fillId="0" borderId="0" applyAlignment="1" pivotButton="0" quotePrefix="0" xfId="0">
      <alignment horizontal="center"/>
    </xf>
    <xf numFmtId="0" fontId="2" fillId="17" borderId="0" applyAlignment="1" pivotButton="0" quotePrefix="0" xfId="0">
      <alignment horizontal="center"/>
    </xf>
    <xf numFmtId="166" fontId="0" fillId="0" borderId="6" applyAlignment="1" pivotButton="0" quotePrefix="0" xfId="0">
      <alignment horizontal="center"/>
    </xf>
    <xf numFmtId="3" fontId="31" fillId="0" borderId="9" applyAlignment="1" pivotButton="0" quotePrefix="0" xfId="0">
      <alignment horizontal="center"/>
    </xf>
    <xf numFmtId="2" fontId="16" fillId="0" borderId="20" applyAlignment="1" pivotButton="0" quotePrefix="0" xfId="0">
      <alignment horizontal="center"/>
    </xf>
    <xf numFmtId="2" fontId="16" fillId="0" borderId="0" applyAlignment="1" pivotButton="0" quotePrefix="0" xfId="0">
      <alignment horizontal="center"/>
    </xf>
    <xf numFmtId="177" fontId="40" fillId="0" borderId="20" applyAlignment="1" pivotButton="0" quotePrefix="0" xfId="0">
      <alignment horizontal="center"/>
    </xf>
    <xf numFmtId="2" fontId="26" fillId="3" borderId="9" applyAlignment="1" pivotButton="0" quotePrefix="0" xfId="1">
      <alignment horizontal="center"/>
    </xf>
    <xf numFmtId="169" fontId="1" fillId="4" borderId="0" applyAlignment="1" pivotButton="0" quotePrefix="0" xfId="0">
      <alignment horizontal="center"/>
    </xf>
    <xf numFmtId="167" fontId="26" fillId="0" borderId="0" applyAlignment="1" pivotButton="0" quotePrefix="0" xfId="1">
      <alignment horizontal="center"/>
    </xf>
    <xf numFmtId="0" fontId="26" fillId="0" borderId="0" applyAlignment="1" pivotButton="0" quotePrefix="0" xfId="1">
      <alignment horizontal="right"/>
    </xf>
    <xf numFmtId="40" fontId="4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0" fontId="38" fillId="0" borderId="0" applyAlignment="1" pivotButton="0" quotePrefix="0" xfId="0">
      <alignment horizontal="center"/>
    </xf>
    <xf numFmtId="0" fontId="38" fillId="0" borderId="0" pivotButton="0" quotePrefix="0" xfId="0"/>
    <xf numFmtId="0" fontId="48" fillId="3" borderId="0" applyAlignment="1" pivotButton="0" quotePrefix="0" xfId="0">
      <alignment horizontal="center"/>
    </xf>
    <xf numFmtId="0" fontId="2" fillId="25" borderId="0" applyAlignment="1" pivotButton="0" quotePrefix="0" xfId="0">
      <alignment horizontal="center"/>
    </xf>
    <xf numFmtId="49" fontId="2" fillId="2" borderId="0" applyAlignment="1" pivotButton="0" quotePrefix="0" xfId="0">
      <alignment horizontal="center"/>
    </xf>
    <xf numFmtId="0" fontId="43" fillId="0" borderId="0" applyAlignment="1" pivotButton="0" quotePrefix="0" xfId="1">
      <alignment horizontal="left"/>
    </xf>
    <xf numFmtId="0" fontId="53" fillId="0" borderId="0" applyAlignment="1" pivotButton="0" quotePrefix="0" xfId="0">
      <alignment horizontal="left"/>
    </xf>
    <xf numFmtId="0" fontId="52" fillId="0" borderId="0" applyAlignment="1" pivotButton="0" quotePrefix="0" xfId="1">
      <alignment horizontal="left"/>
    </xf>
    <xf numFmtId="0" fontId="53" fillId="0" borderId="0" pivotButton="0" quotePrefix="0" xfId="0"/>
    <xf numFmtId="169" fontId="40" fillId="0" borderId="0" applyAlignment="1" pivotButton="0" quotePrefix="0" xfId="0">
      <alignment horizontal="center"/>
    </xf>
    <xf numFmtId="0" fontId="54" fillId="0" borderId="0" applyAlignment="1" pivotButton="0" quotePrefix="0" xfId="1">
      <alignment horizontal="center"/>
    </xf>
    <xf numFmtId="0" fontId="54" fillId="0" borderId="0" applyAlignment="1" pivotButton="0" quotePrefix="0" xfId="1">
      <alignment horizontal="left"/>
    </xf>
    <xf numFmtId="0" fontId="12" fillId="0" borderId="0" applyAlignment="1" pivotButton="0" quotePrefix="0" xfId="0">
      <alignment horizontal="left"/>
    </xf>
    <xf numFmtId="0" fontId="16" fillId="0" borderId="0" applyAlignment="1" pivotButton="0" quotePrefix="0" xfId="1">
      <alignment horizontal="left"/>
    </xf>
    <xf numFmtId="0" fontId="1" fillId="17" borderId="0" applyAlignment="1" pivotButton="0" quotePrefix="0" xfId="0">
      <alignment horizontal="center"/>
    </xf>
    <xf numFmtId="2" fontId="1" fillId="5" borderId="0" applyAlignment="1" pivotButton="0" quotePrefix="0" xfId="0">
      <alignment horizontal="center"/>
    </xf>
    <xf numFmtId="0" fontId="55" fillId="0" borderId="0" pivotButton="0" quotePrefix="0" xfId="0"/>
    <xf numFmtId="1" fontId="40" fillId="0" borderId="20" applyAlignment="1" pivotButton="0" quotePrefix="0" xfId="0">
      <alignment horizontal="center"/>
    </xf>
    <xf numFmtId="0" fontId="26" fillId="0" borderId="20" applyAlignment="1" pivotButton="0" quotePrefix="0" xfId="1">
      <alignment horizontal="center"/>
    </xf>
    <xf numFmtId="0" fontId="1" fillId="5" borderId="0" applyAlignment="1" pivotButton="0" quotePrefix="0" xfId="0">
      <alignment horizontal="center"/>
    </xf>
    <xf numFmtId="0" fontId="26" fillId="0" borderId="14" applyAlignment="1" pivotButton="0" quotePrefix="0" xfId="1">
      <alignment horizontal="center"/>
    </xf>
    <xf numFmtId="0" fontId="26" fillId="0" borderId="15" applyAlignment="1" pivotButton="0" quotePrefix="0" xfId="1">
      <alignment horizontal="center"/>
    </xf>
    <xf numFmtId="0" fontId="55" fillId="0" borderId="15" pivotButton="0" quotePrefix="0" xfId="0"/>
    <xf numFmtId="0" fontId="53" fillId="0" borderId="0" applyAlignment="1" pivotButton="0" quotePrefix="0" xfId="0">
      <alignment horizontal="center"/>
    </xf>
    <xf numFmtId="0" fontId="56" fillId="0" borderId="0" pivotButton="0" quotePrefix="0" xfId="0"/>
    <xf numFmtId="0" fontId="40" fillId="5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2" fontId="0" fillId="5" borderId="0" pivotButton="0" quotePrefix="0" xfId="0"/>
    <xf numFmtId="0" fontId="44" fillId="0" borderId="0" applyAlignment="1" pivotButton="0" quotePrefix="0" xfId="1">
      <alignment horizontal="center"/>
    </xf>
    <xf numFmtId="0" fontId="54" fillId="0" borderId="0" pivotButton="0" quotePrefix="0" xfId="0"/>
    <xf numFmtId="0" fontId="57" fillId="0" borderId="0" applyAlignment="1" pivotButton="0" quotePrefix="0" xfId="1">
      <alignment horizontal="center"/>
    </xf>
    <xf numFmtId="0" fontId="16" fillId="0" borderId="0" applyAlignment="1" pivotButton="0" quotePrefix="0" xfId="0">
      <alignment horizontal="left"/>
    </xf>
    <xf numFmtId="0" fontId="58" fillId="0" borderId="0" pivotButton="0" quotePrefix="0" xfId="0"/>
    <xf numFmtId="0" fontId="59" fillId="0" borderId="0" applyAlignment="1" pivotButton="0" quotePrefix="0" xfId="0">
      <alignment horizontal="left"/>
    </xf>
    <xf numFmtId="2" fontId="16" fillId="0" borderId="0" pivotButton="0" quotePrefix="0" xfId="0"/>
    <xf numFmtId="0" fontId="54" fillId="0" borderId="0" applyAlignment="1" pivotButton="0" quotePrefix="0" xfId="0">
      <alignment horizontal="center"/>
    </xf>
    <xf numFmtId="0" fontId="59" fillId="0" borderId="0" applyAlignment="1" pivotButton="0" quotePrefix="0" xfId="1">
      <alignment horizontal="left"/>
    </xf>
    <xf numFmtId="0" fontId="0" fillId="24" borderId="0" applyAlignment="1" pivotButton="0" quotePrefix="0" xfId="0">
      <alignment horizontal="center"/>
    </xf>
    <xf numFmtId="166" fontId="3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right"/>
    </xf>
    <xf numFmtId="174" fontId="40" fillId="0" borderId="0" applyAlignment="1" pivotButton="0" quotePrefix="0" xfId="0">
      <alignment horizontal="center"/>
    </xf>
    <xf numFmtId="2" fontId="50" fillId="0" borderId="0" pivotButton="0" quotePrefix="0" xfId="0"/>
    <xf numFmtId="9" fontId="0" fillId="2" borderId="0" applyAlignment="1" pivotButton="0" quotePrefix="0" xfId="0">
      <alignment horizontal="center"/>
    </xf>
    <xf numFmtId="173" fontId="30" fillId="0" borderId="0" applyAlignment="1" pivotButton="0" quotePrefix="0" xfId="0">
      <alignment horizontal="center"/>
    </xf>
    <xf numFmtId="0" fontId="30" fillId="0" borderId="0" applyAlignment="1" pivotButton="0" quotePrefix="0" xfId="1">
      <alignment horizontal="center"/>
    </xf>
    <xf numFmtId="49" fontId="1" fillId="0" borderId="0" applyAlignment="1" pivotButton="0" quotePrefix="0" xfId="0">
      <alignment horizontal="center"/>
    </xf>
    <xf numFmtId="164" fontId="16" fillId="0" borderId="0" pivotButton="0" quotePrefix="0" xfId="0"/>
    <xf numFmtId="164" fontId="40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26" borderId="0" applyAlignment="1" pivotButton="0" quotePrefix="0" xfId="0">
      <alignment horizontal="center"/>
    </xf>
    <xf numFmtId="0" fontId="26" fillId="11" borderId="0" applyAlignment="1" pivotButton="0" quotePrefix="0" xfId="1">
      <alignment horizontal="center"/>
    </xf>
    <xf numFmtId="0" fontId="60" fillId="0" borderId="0" applyAlignment="1" pivotButton="0" quotePrefix="0" xfId="1">
      <alignment horizontal="center"/>
    </xf>
    <xf numFmtId="0" fontId="61" fillId="0" borderId="0" applyAlignment="1" pivotButton="0" quotePrefix="0" xfId="0">
      <alignment horizontal="center"/>
    </xf>
    <xf numFmtId="172" fontId="30" fillId="0" borderId="0" applyAlignment="1" pivotButton="0" quotePrefix="0" xfId="0">
      <alignment horizontal="center"/>
    </xf>
    <xf numFmtId="38" fontId="0" fillId="0" borderId="0" pivotButton="0" quotePrefix="0" xfId="0"/>
    <xf numFmtId="38" fontId="16" fillId="0" borderId="0" applyAlignment="1" pivotButton="0" quotePrefix="0" xfId="0">
      <alignment horizontal="right"/>
    </xf>
    <xf numFmtId="1" fontId="16" fillId="0" borderId="0" applyAlignment="1" pivotButton="0" quotePrefix="0" xfId="0">
      <alignment horizontal="right"/>
    </xf>
    <xf numFmtId="167" fontId="16" fillId="3" borderId="20" applyAlignment="1" pivotButton="0" quotePrefix="0" xfId="0">
      <alignment horizontal="center"/>
    </xf>
    <xf numFmtId="2" fontId="0" fillId="16" borderId="0" applyAlignment="1" pivotButton="0" quotePrefix="0" xfId="0">
      <alignment horizontal="right"/>
    </xf>
    <xf numFmtId="2" fontId="0" fillId="16" borderId="0" applyAlignment="1" pivotButton="0" quotePrefix="0" xfId="0">
      <alignment horizontal="center"/>
    </xf>
    <xf numFmtId="0" fontId="0" fillId="3" borderId="0" pivotButton="0" quotePrefix="0" xfId="0"/>
    <xf numFmtId="0" fontId="62" fillId="0" borderId="0" applyAlignment="1" pivotButton="0" quotePrefix="0" xfId="1">
      <alignment horizontal="center"/>
    </xf>
    <xf numFmtId="0" fontId="1" fillId="0" borderId="0" applyAlignment="1" pivotButton="0" quotePrefix="0" xfId="0">
      <alignment horizontal="left"/>
    </xf>
    <xf numFmtId="173" fontId="17" fillId="0" borderId="0" pivotButton="0" quotePrefix="0" xfId="0"/>
    <xf numFmtId="173" fontId="0" fillId="0" borderId="0" pivotButton="0" quotePrefix="0" xfId="0"/>
    <xf numFmtId="173" fontId="17" fillId="0" borderId="0" applyAlignment="1" pivotButton="0" quotePrefix="0" xfId="0">
      <alignment horizontal="center"/>
    </xf>
    <xf numFmtId="2" fontId="40" fillId="0" borderId="0" applyAlignment="1" pivotButton="0" quotePrefix="0" xfId="1">
      <alignment horizontal="center"/>
    </xf>
    <xf numFmtId="169" fontId="40" fillId="0" borderId="2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/>
    </xf>
    <xf numFmtId="0" fontId="0" fillId="0" borderId="4" pivotButton="0" quotePrefix="0" xfId="0"/>
    <xf numFmtId="0" fontId="17" fillId="0" borderId="52" applyAlignment="1" pivotButton="0" quotePrefix="0" xfId="0">
      <alignment horizontal="center"/>
    </xf>
    <xf numFmtId="0" fontId="0" fillId="0" borderId="3" pivotButton="0" quotePrefix="0" xfId="0"/>
    <xf numFmtId="0" fontId="1" fillId="0" borderId="19" applyAlignment="1" pivotButton="0" quotePrefix="0" xfId="0">
      <alignment horizontal="center" vertical="center"/>
    </xf>
    <xf numFmtId="0" fontId="0" fillId="0" borderId="12" pivotButton="0" quotePrefix="0" xfId="0"/>
    <xf numFmtId="10" fontId="18" fillId="0" borderId="52" applyAlignment="1" pivotButton="0" quotePrefix="0" xfId="0">
      <alignment horizontal="center" vertical="center" wrapText="1"/>
    </xf>
    <xf numFmtId="10" fontId="18" fillId="0" borderId="19" applyAlignment="1" pivotButton="0" quotePrefix="0" xfId="0">
      <alignment horizontal="center" vertical="center" wrapText="1"/>
    </xf>
    <xf numFmtId="0" fontId="0" fillId="0" borderId="54" pivotButton="0" quotePrefix="0" xfId="0"/>
    <xf numFmtId="0" fontId="1" fillId="0" borderId="52" applyAlignment="1" pivotButton="0" quotePrefix="0" xfId="0">
      <alignment horizontal="center" vertical="center"/>
    </xf>
    <xf numFmtId="0" fontId="0" fillId="0" borderId="6" pivotButton="0" quotePrefix="0" xfId="0"/>
    <xf numFmtId="0" fontId="15" fillId="0" borderId="19" applyAlignment="1" pivotButton="0" quotePrefix="0" xfId="1">
      <alignment horizontal="center" vertical="center"/>
    </xf>
    <xf numFmtId="0" fontId="0" fillId="0" borderId="52" applyAlignment="1" pivotButton="0" quotePrefix="0" xfId="0">
      <alignment horizontal="center"/>
    </xf>
    <xf numFmtId="0" fontId="15" fillId="0" borderId="52" applyAlignment="1" pivotButton="0" quotePrefix="0" xfId="1">
      <alignment horizontal="center" vertical="center"/>
    </xf>
    <xf numFmtId="0" fontId="3" fillId="3" borderId="52" applyAlignment="1" pivotButton="0" quotePrefix="0" xfId="0">
      <alignment horizontal="center"/>
    </xf>
    <xf numFmtId="0" fontId="0" fillId="11" borderId="56" applyAlignment="1" pivotButton="0" quotePrefix="0" xfId="0">
      <alignment horizontal="center"/>
    </xf>
    <xf numFmtId="0" fontId="0" fillId="0" borderId="57" pivotButton="0" quotePrefix="0" xfId="0"/>
    <xf numFmtId="0" fontId="3" fillId="0" borderId="52" applyAlignment="1" pivotButton="0" quotePrefix="0" xfId="0">
      <alignment horizontal="center"/>
    </xf>
    <xf numFmtId="0" fontId="0" fillId="11" borderId="55" applyAlignment="1" pivotButton="0" quotePrefix="0" xfId="0">
      <alignment horizontal="center"/>
    </xf>
    <xf numFmtId="0" fontId="3" fillId="2" borderId="52" applyAlignment="1" pivotButton="0" quotePrefix="0" xfId="0">
      <alignment horizontal="center"/>
    </xf>
    <xf numFmtId="0" fontId="3" fillId="7" borderId="52" applyAlignment="1" pivotButton="0" quotePrefix="0" xfId="0">
      <alignment horizontal="center"/>
    </xf>
    <xf numFmtId="0" fontId="0" fillId="11" borderId="25" applyAlignment="1" pivotButton="0" quotePrefix="0" xfId="0">
      <alignment horizontal="center"/>
    </xf>
    <xf numFmtId="0" fontId="0" fillId="0" borderId="58" pivotButton="0" quotePrefix="0" xfId="0"/>
    <xf numFmtId="0" fontId="14" fillId="0" borderId="52" applyAlignment="1" pivotButton="0" quotePrefix="0" xfId="1">
      <alignment horizontal="center"/>
    </xf>
    <xf numFmtId="0" fontId="3" fillId="6" borderId="52" applyAlignment="1" pivotButton="0" quotePrefix="0" xfId="0">
      <alignment horizontal="center"/>
    </xf>
    <xf numFmtId="0" fontId="3" fillId="9" borderId="52" applyAlignment="1" pivotButton="0" quotePrefix="0" xfId="0">
      <alignment horizontal="center"/>
    </xf>
    <xf numFmtId="0" fontId="3" fillId="8" borderId="52" applyAlignment="1" pivotButton="0" quotePrefix="0" xfId="0">
      <alignment horizontal="center"/>
    </xf>
    <xf numFmtId="0" fontId="19" fillId="0" borderId="19" applyAlignment="1" pivotButton="0" quotePrefix="0" xfId="0">
      <alignment horizontal="center" vertical="center"/>
    </xf>
    <xf numFmtId="0" fontId="26" fillId="0" borderId="19" applyAlignment="1" pivotButton="0" quotePrefix="0" xfId="1">
      <alignment horizontal="center" vertical="center"/>
    </xf>
    <xf numFmtId="0" fontId="4" fillId="0" borderId="52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0" borderId="5" applyAlignment="1" pivotButton="0" quotePrefix="0" xfId="1">
      <alignment horizontal="center"/>
    </xf>
    <xf numFmtId="0" fontId="0" fillId="0" borderId="53" pivotButton="0" quotePrefix="0" xfId="0"/>
    <xf numFmtId="0" fontId="0" fillId="0" borderId="16" pivotButton="0" quotePrefix="0" xfId="0"/>
    <xf numFmtId="2" fontId="0" fillId="11" borderId="55" applyAlignment="1" pivotButton="0" quotePrefix="0" xfId="0">
      <alignment horizontal="center"/>
    </xf>
    <xf numFmtId="0" fontId="0" fillId="0" borderId="52" applyAlignment="1" pivotButton="0" quotePrefix="0" xfId="0">
      <alignment horizontal="center" wrapText="1"/>
    </xf>
    <xf numFmtId="49" fontId="0" fillId="0" borderId="0" applyAlignment="1" pivotButton="0" quotePrefix="0" xfId="0">
      <alignment horizontal="center"/>
    </xf>
    <xf numFmtId="0" fontId="0" fillId="0" borderId="0" pivotButton="0" quotePrefix="0" xfId="0"/>
    <xf numFmtId="49" fontId="1" fillId="0" borderId="0" applyAlignment="1" pivotButton="0" quotePrefix="0" xfId="0">
      <alignment horizontal="center"/>
    </xf>
    <xf numFmtId="0" fontId="26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1">
      <alignment horizontal="center" vertical="top"/>
    </xf>
    <xf numFmtId="0" fontId="1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42" applyAlignment="1" pivotButton="0" quotePrefix="0" xfId="0">
      <alignment horizontal="center" vertical="center" wrapText="1"/>
    </xf>
    <xf numFmtId="0" fontId="0" fillId="0" borderId="42" pivotButton="0" quotePrefix="0" xfId="0"/>
    <xf numFmtId="0" fontId="4" fillId="0" borderId="50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41" pivotButton="0" quotePrefix="0" xfId="0"/>
    <xf numFmtId="0" fontId="4" fillId="0" borderId="60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60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/>
    </xf>
    <xf numFmtId="0" fontId="1" fillId="0" borderId="52" applyAlignment="1" pivotButton="0" quotePrefix="0" xfId="0">
      <alignment horizontal="center"/>
    </xf>
    <xf numFmtId="171" fontId="0" fillId="0" borderId="0" applyAlignment="1" pivotButton="0" quotePrefix="0" xfId="0">
      <alignment horizontal="center"/>
    </xf>
    <xf numFmtId="172" fontId="2" fillId="0" borderId="20" applyAlignment="1" pivotButton="0" quotePrefix="0" xfId="0">
      <alignment horizontal="center"/>
    </xf>
    <xf numFmtId="172" fontId="2" fillId="0" borderId="0" applyAlignment="1" pivotButton="0" quotePrefix="0" xfId="0">
      <alignment horizontal="center"/>
    </xf>
    <xf numFmtId="171" fontId="2" fillId="0" borderId="0" applyAlignment="1" pivotButton="0" quotePrefix="0" xfId="0">
      <alignment horizontal="center"/>
    </xf>
    <xf numFmtId="173" fontId="0" fillId="0" borderId="20" applyAlignment="1" pivotButton="0" quotePrefix="0" xfId="0">
      <alignment horizontal="center"/>
    </xf>
    <xf numFmtId="173" fontId="0" fillId="4" borderId="20" applyAlignment="1" pivotButton="0" quotePrefix="0" xfId="0">
      <alignment horizontal="center"/>
    </xf>
    <xf numFmtId="173" fontId="0" fillId="3" borderId="20" applyAlignment="1" pivotButton="0" quotePrefix="0" xfId="0">
      <alignment horizontal="center"/>
    </xf>
    <xf numFmtId="171" fontId="39" fillId="0" borderId="0" pivotButton="0" quotePrefix="0" xfId="0"/>
    <xf numFmtId="171" fontId="0" fillId="0" borderId="0" pivotButton="0" quotePrefix="0" xfId="0"/>
    <xf numFmtId="174" fontId="0" fillId="2" borderId="20" applyAlignment="1" pivotButton="0" quotePrefix="0" xfId="0">
      <alignment horizontal="center"/>
    </xf>
    <xf numFmtId="175" fontId="0" fillId="2" borderId="20" applyAlignment="1" pivotButton="0" quotePrefix="0" xfId="0">
      <alignment horizontal="center"/>
    </xf>
    <xf numFmtId="176" fontId="0" fillId="3" borderId="9" applyAlignment="1" pivotButton="0" quotePrefix="0" xfId="0">
      <alignment horizontal="center"/>
    </xf>
    <xf numFmtId="176" fontId="0" fillId="0" borderId="9" applyAlignment="1" pivotButton="0" quotePrefix="0" xfId="0">
      <alignment horizontal="center"/>
    </xf>
    <xf numFmtId="173" fontId="17" fillId="0" borderId="0" applyAlignment="1" pivotButton="0" quotePrefix="0" xfId="0">
      <alignment horizontal="center"/>
    </xf>
    <xf numFmtId="173" fontId="17" fillId="0" borderId="0" pivotButton="0" quotePrefix="0" xfId="0"/>
    <xf numFmtId="173" fontId="0" fillId="0" borderId="0" pivotButton="0" quotePrefix="0" xfId="0"/>
    <xf numFmtId="172" fontId="30" fillId="0" borderId="0" applyAlignment="1" pivotButton="0" quotePrefix="0" xfId="0">
      <alignment horizontal="center"/>
    </xf>
    <xf numFmtId="177" fontId="40" fillId="0" borderId="20" applyAlignment="1" pivotButton="0" quotePrefix="0" xfId="0">
      <alignment horizontal="center"/>
    </xf>
    <xf numFmtId="174" fontId="40" fillId="0" borderId="0" applyAlignment="1" pivotButton="0" quotePrefix="0" xfId="0">
      <alignment horizontal="center"/>
    </xf>
    <xf numFmtId="173" fontId="30" fillId="0" borderId="0" applyAlignment="1" pivotButton="0" quotePrefix="0" xfId="0">
      <alignment horizontal="left"/>
    </xf>
    <xf numFmtId="173" fontId="30" fillId="0" borderId="0" applyAlignment="1" pivotButton="0" quotePrefix="0" xfId="0">
      <alignment horizontal="center"/>
    </xf>
    <xf numFmtId="173" fontId="29" fillId="0" borderId="0" applyAlignment="1" pivotButton="0" quotePrefix="0" xfId="0">
      <alignment horizontal="center"/>
    </xf>
  </cellXfs>
  <cellStyles count="3">
    <cellStyle name="Normal" xfId="0" builtinId="0"/>
    <cellStyle name="Hyperlink" xfId="1" builtinId="8"/>
    <cellStyle name="Percent" xfId="2" builtinId="5"/>
  </cellStyles>
  <dxfs count="280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"/>
        </patternFill>
      </fill>
    </dxf>
    <dxf>
      <fill>
        <patternFill>
          <bgColor theme="7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-0.249946592608417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399945066682943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D5170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C00000"/>
      </font>
    </dxf>
    <dxf>
      <fill>
        <patternFill>
          <bgColor theme="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00B050"/>
        </patternFill>
      </fill>
    </dxf>
    <dxf>
      <fill>
        <patternFill>
          <bgColor theme="5" tint="0.3999450666829432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5999633777886288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399945066682943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theme="5" tint="0.399945066682943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Stock Market Trend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2024 (one Year)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952776794939477"/>
          <y val="0.1634992616972885"/>
          <w val="0.8985169389786"/>
          <h val="0.7595579165699347"/>
        </manualLayout>
      </layout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0"/>
            <dispEq val="0"/>
          </trendline>
          <cat>
            <numRef>
              <f>Charts!$B$310:$B$561</f>
              <numCache>
                <formatCode>m/d/yy;@</formatCode>
                <ptCount val="252"/>
                <pt idx="0">
                  <v>45659</v>
                </pt>
                <pt idx="1">
                  <v>45660</v>
                </pt>
                <pt idx="2">
                  <v>45663</v>
                </pt>
                <pt idx="3">
                  <v>45664</v>
                </pt>
                <pt idx="4">
                  <v>45665</v>
                </pt>
                <pt idx="5">
                  <v>45667</v>
                </pt>
                <pt idx="6">
                  <v>45670</v>
                </pt>
                <pt idx="7">
                  <v>45671</v>
                </pt>
                <pt idx="8">
                  <v>45672</v>
                </pt>
                <pt idx="9">
                  <v>45673</v>
                </pt>
                <pt idx="10">
                  <v>45674</v>
                </pt>
                <pt idx="11">
                  <v>45678</v>
                </pt>
                <pt idx="12">
                  <v>45679</v>
                </pt>
                <pt idx="13">
                  <v>45680</v>
                </pt>
                <pt idx="14">
                  <v>45681</v>
                </pt>
                <pt idx="15">
                  <v>45684</v>
                </pt>
                <pt idx="16">
                  <v>45685</v>
                </pt>
                <pt idx="17">
                  <v>45686</v>
                </pt>
                <pt idx="18">
                  <v>45687</v>
                </pt>
                <pt idx="19">
                  <v>45688</v>
                </pt>
                <pt idx="20">
                  <v>45691</v>
                </pt>
                <pt idx="21">
                  <v>45692</v>
                </pt>
                <pt idx="22">
                  <v>45693</v>
                </pt>
                <pt idx="23">
                  <v>45694</v>
                </pt>
                <pt idx="24">
                  <v>45695</v>
                </pt>
                <pt idx="25">
                  <v>45698</v>
                </pt>
                <pt idx="26">
                  <v>45699</v>
                </pt>
                <pt idx="27">
                  <v>45700</v>
                </pt>
                <pt idx="28">
                  <v>45701</v>
                </pt>
                <pt idx="29">
                  <v>45702</v>
                </pt>
                <pt idx="30">
                  <v>45706</v>
                </pt>
                <pt idx="31">
                  <v>45707</v>
                </pt>
                <pt idx="32">
                  <v>45708</v>
                </pt>
                <pt idx="33">
                  <v>45709</v>
                </pt>
                <pt idx="34">
                  <v>45712</v>
                </pt>
                <pt idx="35">
                  <v>45713</v>
                </pt>
                <pt idx="36">
                  <v>45714</v>
                </pt>
                <pt idx="37">
                  <v>45715</v>
                </pt>
                <pt idx="38">
                  <v>45716</v>
                </pt>
                <pt idx="39">
                  <v>45719</v>
                </pt>
                <pt idx="40">
                  <v>45720</v>
                </pt>
                <pt idx="41">
                  <v>45721</v>
                </pt>
                <pt idx="42">
                  <v>45722</v>
                </pt>
                <pt idx="43">
                  <v>45723</v>
                </pt>
                <pt idx="44">
                  <v>45726</v>
                </pt>
                <pt idx="45">
                  <v>45727</v>
                </pt>
                <pt idx="46">
                  <v>45728</v>
                </pt>
                <pt idx="47">
                  <v>45729</v>
                </pt>
                <pt idx="48">
                  <v>45730</v>
                </pt>
                <pt idx="49">
                  <v>45733</v>
                </pt>
                <pt idx="50">
                  <v>45734</v>
                </pt>
                <pt idx="51">
                  <v>45735</v>
                </pt>
                <pt idx="52">
                  <v>45736</v>
                </pt>
                <pt idx="53">
                  <v>45737</v>
                </pt>
                <pt idx="54">
                  <v>45740</v>
                </pt>
                <pt idx="55">
                  <v>45741</v>
                </pt>
                <pt idx="56">
                  <v>45742</v>
                </pt>
                <pt idx="57">
                  <v>45743</v>
                </pt>
                <pt idx="58">
                  <v>45744</v>
                </pt>
                <pt idx="59">
                  <v>45747</v>
                </pt>
                <pt idx="60">
                  <v>45748</v>
                </pt>
                <pt idx="61">
                  <v>45749</v>
                </pt>
                <pt idx="62">
                  <v>45750</v>
                </pt>
                <pt idx="63">
                  <v>45751</v>
                </pt>
                <pt idx="64">
                  <v>45754</v>
                </pt>
                <pt idx="65">
                  <v>45755</v>
                </pt>
                <pt idx="66">
                  <v>45756</v>
                </pt>
                <pt idx="67">
                  <v>45757</v>
                </pt>
                <pt idx="68">
                  <v>45758</v>
                </pt>
                <pt idx="69">
                  <v>45761</v>
                </pt>
                <pt idx="70">
                  <v>45762</v>
                </pt>
                <pt idx="71">
                  <v>45763</v>
                </pt>
                <pt idx="72">
                  <v>45764</v>
                </pt>
                <pt idx="73">
                  <v>45768</v>
                </pt>
                <pt idx="74">
                  <v>45769</v>
                </pt>
                <pt idx="75">
                  <v>45770</v>
                </pt>
                <pt idx="76">
                  <v>45771</v>
                </pt>
                <pt idx="77">
                  <v>45772</v>
                </pt>
                <pt idx="78">
                  <v>45775</v>
                </pt>
                <pt idx="79">
                  <v>45776</v>
                </pt>
                <pt idx="80">
                  <v>45777</v>
                </pt>
                <pt idx="81">
                  <v>45778</v>
                </pt>
                <pt idx="82">
                  <v>45779</v>
                </pt>
                <pt idx="83">
                  <v>45782</v>
                </pt>
                <pt idx="84">
                  <v>45783</v>
                </pt>
                <pt idx="85">
                  <v>45784</v>
                </pt>
                <pt idx="86">
                  <v>45785</v>
                </pt>
                <pt idx="87">
                  <v>45786</v>
                </pt>
                <pt idx="88">
                  <v>45789</v>
                </pt>
                <pt idx="89">
                  <v>45790</v>
                </pt>
                <pt idx="90">
                  <v>45791</v>
                </pt>
                <pt idx="91">
                  <v>45792</v>
                </pt>
                <pt idx="92">
                  <v>45793</v>
                </pt>
                <pt idx="93">
                  <v>45796</v>
                </pt>
                <pt idx="94">
                  <v>45797</v>
                </pt>
                <pt idx="95">
                  <v>45798</v>
                </pt>
                <pt idx="96">
                  <v>45799</v>
                </pt>
                <pt idx="97">
                  <v>45800</v>
                </pt>
                <pt idx="98">
                  <v>45804</v>
                </pt>
                <pt idx="99">
                  <v>45805</v>
                </pt>
                <pt idx="100">
                  <v>45806</v>
                </pt>
                <pt idx="101">
                  <v>45807</v>
                </pt>
                <pt idx="102">
                  <v>45810</v>
                </pt>
                <pt idx="103">
                  <v>45811</v>
                </pt>
                <pt idx="104">
                  <v>45812</v>
                </pt>
                <pt idx="105">
                  <v>45813</v>
                </pt>
                <pt idx="106">
                  <v>45814</v>
                </pt>
                <pt idx="107">
                  <v>45817</v>
                </pt>
                <pt idx="108">
                  <v>45818</v>
                </pt>
                <pt idx="109">
                  <v>45819</v>
                </pt>
                <pt idx="110">
                  <v>45820</v>
                </pt>
                <pt idx="111">
                  <v>45821</v>
                </pt>
                <pt idx="112">
                  <v>45824</v>
                </pt>
                <pt idx="113">
                  <v>45825</v>
                </pt>
                <pt idx="114">
                  <v>45826</v>
                </pt>
                <pt idx="115">
                  <v>45828</v>
                </pt>
                <pt idx="116">
                  <v>45831</v>
                </pt>
                <pt idx="117">
                  <v>45832</v>
                </pt>
                <pt idx="118">
                  <v>45833</v>
                </pt>
                <pt idx="119">
                  <v>45834</v>
                </pt>
                <pt idx="120">
                  <v>45835</v>
                </pt>
                <pt idx="121">
                  <v>45838</v>
                </pt>
                <pt idx="122">
                  <v>45839</v>
                </pt>
                <pt idx="123">
                  <v>45840</v>
                </pt>
                <pt idx="124">
                  <v>45841</v>
                </pt>
                <pt idx="125">
                  <v>45845</v>
                </pt>
                <pt idx="126">
                  <v>45846</v>
                </pt>
                <pt idx="127">
                  <v>45847</v>
                </pt>
                <pt idx="128">
                  <v>45848</v>
                </pt>
                <pt idx="129">
                  <v>45849</v>
                </pt>
                <pt idx="130">
                  <v>45852</v>
                </pt>
                <pt idx="131">
                  <v>45853</v>
                </pt>
                <pt idx="132">
                  <v>45854</v>
                </pt>
                <pt idx="133">
                  <v>45855</v>
                </pt>
                <pt idx="134">
                  <v>45856</v>
                </pt>
                <pt idx="135">
                  <v>45859</v>
                </pt>
                <pt idx="136">
                  <v>45860</v>
                </pt>
                <pt idx="137">
                  <v>45861</v>
                </pt>
                <pt idx="138">
                  <v>45862</v>
                </pt>
                <pt idx="139">
                  <v>45863</v>
                </pt>
                <pt idx="140">
                  <v>45866</v>
                </pt>
                <pt idx="141">
                  <v>45867</v>
                </pt>
                <pt idx="142">
                  <v>45868</v>
                </pt>
                <pt idx="143">
                  <v>45869</v>
                </pt>
                <pt idx="144">
                  <v>45870</v>
                </pt>
                <pt idx="145">
                  <v>45873</v>
                </pt>
                <pt idx="146">
                  <v>45874</v>
                </pt>
                <pt idx="147">
                  <v>45875</v>
                </pt>
                <pt idx="148">
                  <v>45876</v>
                </pt>
                <pt idx="149">
                  <v>45877</v>
                </pt>
                <pt idx="150">
                  <v>45880</v>
                </pt>
                <pt idx="151">
                  <v>45881</v>
                </pt>
                <pt idx="152">
                  <v>45882</v>
                </pt>
                <pt idx="153">
                  <v>45883</v>
                </pt>
                <pt idx="154">
                  <v>45884</v>
                </pt>
                <pt idx="155">
                  <v>45887</v>
                </pt>
                <pt idx="156">
                  <v>45888</v>
                </pt>
                <pt idx="157">
                  <v>45889</v>
                </pt>
                <pt idx="158">
                  <v>45890</v>
                </pt>
                <pt idx="159">
                  <v>45891</v>
                </pt>
                <pt idx="160">
                  <v>45894</v>
                </pt>
                <pt idx="161">
                  <v>45895</v>
                </pt>
                <pt idx="162">
                  <v>45896</v>
                </pt>
                <pt idx="163">
                  <v>45897</v>
                </pt>
                <pt idx="164">
                  <v>45898</v>
                </pt>
                <pt idx="165">
                  <v>45902</v>
                </pt>
                <pt idx="166">
                  <v>45903</v>
                </pt>
                <pt idx="167">
                  <v>45904</v>
                </pt>
                <pt idx="168">
                  <v>45905</v>
                </pt>
                <pt idx="169">
                  <v>45908</v>
                </pt>
                <pt idx="170">
                  <v>45909</v>
                </pt>
                <pt idx="171">
                  <v>45910</v>
                </pt>
                <pt idx="172">
                  <v>45911</v>
                </pt>
                <pt idx="173">
                  <v>45912</v>
                </pt>
                <pt idx="174">
                  <v>45915</v>
                </pt>
                <pt idx="175">
                  <v>45916</v>
                </pt>
                <pt idx="176">
                  <v>45917</v>
                </pt>
                <pt idx="177">
                  <v>45918</v>
                </pt>
                <pt idx="178">
                  <v>45919</v>
                </pt>
                <pt idx="179">
                  <v>45922</v>
                </pt>
                <pt idx="180">
                  <v>45923</v>
                </pt>
                <pt idx="181">
                  <v>45924</v>
                </pt>
                <pt idx="182">
                  <v>45925</v>
                </pt>
                <pt idx="183">
                  <v>45926</v>
                </pt>
                <pt idx="184">
                  <v>45929</v>
                </pt>
                <pt idx="185">
                  <v>45930</v>
                </pt>
                <pt idx="186">
                  <v>45931</v>
                </pt>
                <pt idx="187">
                  <v>45932</v>
                </pt>
                <pt idx="188">
                  <v>45933</v>
                </pt>
                <pt idx="189">
                  <v>45936</v>
                </pt>
                <pt idx="190">
                  <v>45937</v>
                </pt>
                <pt idx="191">
                  <v>45938</v>
                </pt>
                <pt idx="192">
                  <v>45939</v>
                </pt>
                <pt idx="193">
                  <v>45940</v>
                </pt>
                <pt idx="194">
                  <v>45943</v>
                </pt>
                <pt idx="195">
                  <v>45944</v>
                </pt>
                <pt idx="196">
                  <v>45945</v>
                </pt>
                <pt idx="197">
                  <v>45946</v>
                </pt>
                <pt idx="198">
                  <v>45947</v>
                </pt>
                <pt idx="199">
                  <v>45950</v>
                </pt>
                <pt idx="200">
                  <v>45951</v>
                </pt>
                <pt idx="201">
                  <v>45952</v>
                </pt>
                <pt idx="202">
                  <v>45953</v>
                </pt>
                <pt idx="203">
                  <v>45954</v>
                </pt>
                <pt idx="204">
                  <v>45957</v>
                </pt>
                <pt idx="205">
                  <v>45958</v>
                </pt>
                <pt idx="206">
                  <v>45959</v>
                </pt>
                <pt idx="207">
                  <v>45960</v>
                </pt>
                <pt idx="208">
                  <v>45961</v>
                </pt>
                <pt idx="209">
                  <v>45964</v>
                </pt>
                <pt idx="210">
                  <v>45965</v>
                </pt>
                <pt idx="211">
                  <v>45966</v>
                </pt>
                <pt idx="212">
                  <v>45967</v>
                </pt>
                <pt idx="213">
                  <v>45968</v>
                </pt>
                <pt idx="214">
                  <v>45971</v>
                </pt>
                <pt idx="215">
                  <v>45972</v>
                </pt>
                <pt idx="216">
                  <v>45973</v>
                </pt>
                <pt idx="217">
                  <v>45974</v>
                </pt>
                <pt idx="218">
                  <v>45975</v>
                </pt>
                <pt idx="219">
                  <v>45978</v>
                </pt>
                <pt idx="220">
                  <v>45979</v>
                </pt>
                <pt idx="221">
                  <v>45980</v>
                </pt>
                <pt idx="222">
                  <v>45981</v>
                </pt>
                <pt idx="223">
                  <v>45982</v>
                </pt>
                <pt idx="224">
                  <v>45985</v>
                </pt>
                <pt idx="225">
                  <v>45986</v>
                </pt>
                <pt idx="226">
                  <v>45987</v>
                </pt>
                <pt idx="227">
                  <v>45989</v>
                </pt>
                <pt idx="228">
                  <v>45992</v>
                </pt>
                <pt idx="229">
                  <v>45993</v>
                </pt>
                <pt idx="230">
                  <v>45994</v>
                </pt>
                <pt idx="231">
                  <v>45995</v>
                </pt>
                <pt idx="232">
                  <v>45996</v>
                </pt>
                <pt idx="233">
                  <v>45999</v>
                </pt>
                <pt idx="234">
                  <v>46000</v>
                </pt>
                <pt idx="235">
                  <v>46001</v>
                </pt>
                <pt idx="236">
                  <v>46002</v>
                </pt>
                <pt idx="237">
                  <v>46003</v>
                </pt>
                <pt idx="238">
                  <v>46006</v>
                </pt>
                <pt idx="239">
                  <v>46007</v>
                </pt>
                <pt idx="240">
                  <v>46008</v>
                </pt>
                <pt idx="241">
                  <v>46009</v>
                </pt>
                <pt idx="242">
                  <v>46010</v>
                </pt>
                <pt idx="243">
                  <v>46013</v>
                </pt>
                <pt idx="244">
                  <v>46014</v>
                </pt>
                <pt idx="245">
                  <v>46015</v>
                </pt>
                <pt idx="246">
                  <v>46017</v>
                </pt>
                <pt idx="247">
                  <v>46020</v>
                </pt>
                <pt idx="248">
                  <v>46021</v>
                </pt>
                <pt idx="249">
                  <v>46022</v>
                </pt>
                <pt idx="250">
                  <v>0</v>
                </pt>
                <pt idx="251">
                  <v>0</v>
                </pt>
              </numCache>
            </numRef>
          </cat>
          <val>
            <numRef>
              <f>Charts!$C$310:$C$561</f>
              <numCache>
                <formatCode>0.00</formatCode>
                <ptCount val="252"/>
                <pt idx="0">
                  <v>258.7195368479592</v>
                </pt>
                <pt idx="1">
                  <v>260.399187669244</v>
                </pt>
                <pt idx="2">
                  <v>261.0391292171902</v>
                </pt>
                <pt idx="3">
                  <v>259.6363352232187</v>
                </pt>
                <pt idx="4">
                  <v>259.7871830026029</v>
                </pt>
                <pt idx="5">
                  <v>257.5170878180814</v>
                </pt>
                <pt idx="6">
                  <v>257.9743525508087</v>
                </pt>
                <pt idx="7">
                  <v>258.3137253051169</v>
                </pt>
                <pt idx="8">
                  <v>261.0247105390886</v>
                </pt>
                <pt idx="9">
                  <v>260.4562083394303</v>
                </pt>
                <pt idx="10">
                  <v>261.8972783643997</v>
                </pt>
                <pt idx="11">
                  <v>263.3001409437271</v>
                </pt>
                <pt idx="12">
                  <v>264.1910362981499</v>
                </pt>
                <pt idx="13">
                  <v>265.0566577581711</v>
                </pt>
                <pt idx="14">
                  <v>264.5360895857407</v>
                </pt>
                <pt idx="15">
                  <v>263.3393245179632</v>
                </pt>
                <pt idx="16">
                  <v>264.6602346064656</v>
                </pt>
                <pt idx="17">
                  <v>264.1237917634713</v>
                </pt>
                <pt idx="18">
                  <v>264.6288239042501</v>
                </pt>
                <pt idx="19">
                  <v>263.8474957898217</v>
                </pt>
                <pt idx="20">
                  <v>262.9241589152531</v>
                </pt>
                <pt idx="21">
                  <v>263.9461960745164</v>
                </pt>
                <pt idx="22">
                  <v>264.6592602894983</v>
                </pt>
                <pt idx="23">
                  <v>264.7224108144533</v>
                </pt>
                <pt idx="24">
                  <v>263.1742201431805</v>
                </pt>
                <pt idx="25">
                  <v>264.0187223076559</v>
                </pt>
                <pt idx="26">
                  <v>264.0292581168414</v>
                </pt>
                <pt idx="27">
                  <v>263.6052500572348</v>
                </pt>
                <pt idx="28">
                  <v>265.0767861292635</v>
                </pt>
                <pt idx="29">
                  <v>265.0017312078938</v>
                </pt>
                <pt idx="30">
                  <v>265.1009981327202</v>
                </pt>
                <pt idx="31">
                  <v>265.2659772558131</v>
                </pt>
                <pt idx="32">
                  <v>264.2087841947154</v>
                </pt>
                <pt idx="33">
                  <v>261.5684707135379</v>
                </pt>
                <pt idx="34">
                  <v>260.9433044836001</v>
                </pt>
                <pt idx="35">
                  <v>260.4933870060269</v>
                </pt>
                <pt idx="36">
                  <v>260.3097857031253</v>
                </pt>
                <pt idx="37">
                  <v>258.4058492068653</v>
                </pt>
                <pt idx="38">
                  <v>260.4418953059337</v>
                </pt>
                <pt idx="39">
                  <v>257.7714279062678</v>
                </pt>
                <pt idx="40">
                  <v>256.2694190300055</v>
                </pt>
                <pt idx="41">
                  <v>257.9806675416926</v>
                </pt>
                <pt idx="42">
                  <v>255.7416784857537</v>
                </pt>
                <pt idx="43">
                  <v>256.5444632219109</v>
                </pt>
                <pt idx="44">
                  <v>252.698510730806</v>
                </pt>
                <pt idx="45">
                  <v>251.684907719533</v>
                </pt>
                <pt idx="46">
                  <v>252.1766622248064</v>
                </pt>
                <pt idx="47">
                  <v>250.0573647987171</v>
                </pt>
                <pt idx="48">
                  <v>252.8728713006473</v>
                </pt>
                <pt idx="49">
                  <v>253.7749268249406</v>
                </pt>
                <pt idx="50">
                  <v>252.3479370259642</v>
                </pt>
                <pt idx="51">
                  <v>253.8905403128939</v>
                </pt>
                <pt idx="52">
                  <v>253.6597965753584</v>
                </pt>
                <pt idx="53">
                  <v>253.9495236806614</v>
                </pt>
                <pt idx="54">
                  <v>256.3968415016972</v>
                </pt>
                <pt idx="55">
                  <v>256.6120872010556</v>
                </pt>
                <pt idx="56">
                  <v>255.2488853920148</v>
                </pt>
                <pt idx="57">
                  <v>254.6722568831739</v>
                </pt>
                <pt idx="58">
                  <v>251.8326751981366</v>
                </pt>
                <pt idx="59">
                  <v>252.5636971487332</v>
                </pt>
                <pt idx="60">
                  <v>252.9913644640662</v>
                </pt>
                <pt idx="61">
                  <v>253.9616027915613</v>
                </pt>
                <pt idx="62">
                  <v>247.3953904918636</v>
                </pt>
                <pt idx="63">
                  <v>239.7179654545913</v>
                </pt>
                <pt idx="64">
                  <v>239.0128369405248</v>
                </pt>
                <pt idx="65">
                  <v>237.1011862978731</v>
                </pt>
                <pt idx="66">
                  <v>250.143986847272</v>
                </pt>
                <pt idx="67">
                  <v>245.6982596487593</v>
                </pt>
                <pt idx="68">
                  <v>248.0999522283418</v>
                </pt>
                <pt idx="69">
                  <v>249.1153394527798</v>
                </pt>
                <pt idx="70">
                  <v>248.7888558191106</v>
                </pt>
                <pt idx="71">
                  <v>245.7691867052773</v>
                </pt>
                <pt idx="72">
                  <v>244.7657238659641</v>
                </pt>
                <pt idx="73">
                  <v>241.3591258603424</v>
                </pt>
                <pt idx="74">
                  <v>245.0149421610953</v>
                </pt>
                <pt idx="75">
                  <v>247.2448373265192</v>
                </pt>
                <pt idx="76">
                  <v>249.7760540427251</v>
                </pt>
                <pt idx="77">
                  <v>250.5031684579692</v>
                </pt>
                <pt idx="78">
                  <v>250.6918277182291</v>
                </pt>
                <pt idx="79">
                  <v>251.5959204870349</v>
                </pt>
                <pt idx="80">
                  <v>251.8049198450009</v>
                </pt>
                <pt idx="81">
                  <v>252.7828224334278</v>
                </pt>
                <pt idx="82">
                  <v>254.7945321654232</v>
                </pt>
                <pt idx="83">
                  <v>254.1556554558433</v>
                </pt>
                <pt idx="84">
                  <v>252.908514268064</v>
                </pt>
                <pt idx="85">
                  <v>253.6197742909602</v>
                </pt>
                <pt idx="86">
                  <v>254.7366408240281</v>
                </pt>
                <pt idx="87">
                  <v>254.5106080630368</v>
                </pt>
                <pt idx="88">
                  <v>259.2075385551753</v>
                </pt>
                <pt idx="89">
                  <v>259.6415771710226</v>
                </pt>
                <pt idx="90">
                  <v>259.8193511109828</v>
                </pt>
                <pt idx="91">
                  <v>260.2704536296867</v>
                </pt>
                <pt idx="92">
                  <v>261.2151728581838</v>
                </pt>
                <pt idx="93">
                  <v>261.454445773264</v>
                </pt>
                <pt idx="94">
                  <v>261.0304414045667</v>
                </pt>
                <pt idx="95">
                  <v>258.6354065223334</v>
                </pt>
                <pt idx="96">
                  <v>258.7656379912426</v>
                </pt>
                <pt idx="97">
                  <v>257.7391677035022</v>
                </pt>
                <pt idx="98">
                  <v>260.595253393508</v>
                </pt>
                <pt idx="99">
                  <v>259.8114063988129</v>
                </pt>
                <pt idx="100">
                  <v>260.2681234103728</v>
                </pt>
                <pt idx="101">
                  <v>260.1836570817173</v>
                </pt>
                <pt idx="102">
                  <v>260.6337885650894</v>
                </pt>
                <pt idx="103">
                  <v>261.5391851040603</v>
                </pt>
                <pt idx="104">
                  <v>261.5325370251385</v>
                </pt>
                <pt idx="105">
                  <v>260.8709298278566</v>
                </pt>
                <pt idx="106">
                  <v>262.4170897183498</v>
                </pt>
                <pt idx="107">
                  <v>262.6067213013558</v>
                </pt>
                <pt idx="108">
                  <v>263.1865815584202</v>
                </pt>
                <pt idx="109">
                  <v>262.8870299100823</v>
                </pt>
                <pt idx="110">
                  <v>263.2051302268361</v>
                </pt>
                <pt idx="111">
                  <v>261.0473033609434</v>
                </pt>
                <pt idx="112">
                  <v>262.5090628518018</v>
                </pt>
                <pt idx="113">
                  <v>261.4013606426101</v>
                </pt>
                <pt idx="114">
                  <v>261.4091178938481</v>
                </pt>
                <pt idx="115">
                  <v>261.1841403118334</v>
                </pt>
                <pt idx="116">
                  <v>262.4573388301154</v>
                </pt>
                <pt idx="117">
                  <v>264.2246081954318</v>
                </pt>
                <pt idx="118">
                  <v>264.1503451235398</v>
                </pt>
                <pt idx="119">
                  <v>265.4837444054477</v>
                </pt>
                <pt idx="120">
                  <v>266.5295206460692</v>
                </pt>
                <pt idx="121">
                  <v>267.285308406106</v>
                </pt>
                <pt idx="122">
                  <v>267.5699213042814</v>
                </pt>
                <pt idx="123">
                  <v>268.1362429375606</v>
                </pt>
                <pt idx="124">
                  <v>269.345607242859</v>
                </pt>
                <pt idx="125">
                  <v>268.0490507103706</v>
                </pt>
                <pt idx="126">
                  <v>267.8130352874367</v>
                </pt>
                <pt idx="127">
                  <v>268.7604721326076</v>
                </pt>
                <pt idx="128">
                  <v>269.1708226255845</v>
                </pt>
                <pt idx="129">
                  <v>268.5170220368437</v>
                </pt>
                <pt idx="130">
                  <v>268.8397546666145</v>
                </pt>
                <pt idx="131">
                  <v>268.0939885489709</v>
                </pt>
                <pt idx="132">
                  <v>268.6823581708032</v>
                </pt>
                <pt idx="133">
                  <v>269.5485273551949</v>
                </pt>
                <pt idx="134">
                  <v>269.3154527495538</v>
                </pt>
                <pt idx="135">
                  <v>269.4752723648519</v>
                </pt>
                <pt idx="136">
                  <v>269.6625408849469</v>
                </pt>
                <pt idx="137">
                  <v>270.8965429559947</v>
                </pt>
                <pt idx="138">
                  <v>270.4672338462145</v>
                </pt>
                <pt idx="139">
                  <v>270.9506699565896</v>
                </pt>
                <pt idx="140">
                  <v>271.0112070260305</v>
                </pt>
                <pt idx="141">
                  <v>270.4300866084996</v>
                </pt>
                <pt idx="142">
                  <v>270.1958912651367</v>
                </pt>
                <pt idx="143">
                  <v>269.564984922134</v>
                </pt>
                <pt idx="144">
                  <v>267.2725908268623</v>
                </pt>
                <pt idx="145">
                  <v>269.4933346368448</v>
                </pt>
                <pt idx="146">
                  <v>269.0181530687436</v>
                </pt>
                <pt idx="147">
                  <v>269.8592721922787</v>
                </pt>
                <pt idx="148">
                  <v>269.654041428052</v>
                </pt>
                <pt idx="149">
                  <v>270.5929446064342</v>
                </pt>
                <pt idx="150">
                  <v>270.0796761785587</v>
                </pt>
                <pt idx="151">
                  <v>271.8405168777888</v>
                </pt>
                <pt idx="152">
                  <v>272.782197920407</v>
                </pt>
                <pt idx="153">
                  <v>272.7090147827207</v>
                </pt>
                <pt idx="154">
                  <v>272.5003719514255</v>
                </pt>
                <pt idx="155">
                  <v>272.4756938395478</v>
                </pt>
                <pt idx="156">
                  <v>271.6488414571785</v>
                </pt>
                <pt idx="157">
                  <v>271.2942485324464</v>
                </pt>
                <pt idx="158">
                  <v>270.8388797075206</v>
                </pt>
                <pt idx="159">
                  <v>273.4939245497432</v>
                </pt>
                <pt idx="160">
                  <v>272.7319210087661</v>
                </pt>
                <pt idx="161">
                  <v>273.2656365960178</v>
                </pt>
                <pt idx="162">
                  <v>273.6622513879091</v>
                </pt>
                <pt idx="163">
                  <v>274.0939147684748</v>
                </pt>
                <pt idx="164">
                  <v>273.2679364525775</v>
                </pt>
                <pt idx="165">
                  <v>272.3537466451373</v>
                </pt>
                <pt idx="166">
                  <v>272.89136654352</v>
                </pt>
                <pt idx="167">
                  <v>274.0958691868522</v>
                </pt>
                <pt idx="168">
                  <v>273.7181734119706</v>
                </pt>
                <pt idx="169">
                  <v>274.1619560241624</v>
                </pt>
                <pt idx="170">
                  <v>274.6664629092227</v>
                </pt>
                <pt idx="171">
                  <v>274.3648929204427</v>
                </pt>
                <pt idx="172">
                  <v>275.8807430972142</v>
                </pt>
                <pt idx="173">
                  <v>275.6678108650077</v>
                </pt>
                <pt idx="174">
                  <v>276.2694585644566</v>
                </pt>
                <pt idx="175">
                  <v>276.0219265052992</v>
                </pt>
                <pt idx="176">
                  <v>276.2570149360335</v>
                </pt>
                <pt idx="177">
                  <v>277.1033122449606</v>
                </pt>
                <pt idx="178">
                  <v>277.762916013852</v>
                </pt>
                <pt idx="179">
                  <v>278.3052311209308</v>
                </pt>
                <pt idx="180">
                  <v>277.6047188180725</v>
                </pt>
                <pt idx="181">
                  <v>277.0943076286856</v>
                </pt>
                <pt idx="182">
                  <v>276.4649126001781</v>
                </pt>
                <pt idx="183">
                  <v>277.2692549984423</v>
                </pt>
                <pt idx="184">
                  <v>277.6544242372543</v>
                </pt>
                <pt idx="185">
                  <v>277.9869473857734</v>
                </pt>
                <pt idx="186">
                  <v>278.3210768024371</v>
                </pt>
                <pt idx="187">
                  <v>278.681763103481</v>
                </pt>
                <pt idx="188">
                  <v>278.9347803584837</v>
                </pt>
                <pt idx="189">
                  <v>279.2676611259881</v>
                </pt>
                <pt idx="190">
                  <v>278.686969144223</v>
                </pt>
                <pt idx="191">
                  <v>279.3842926528453</v>
                </pt>
                <pt idx="192">
                  <v>278.9141886550603</v>
                </pt>
                <pt idx="193">
                  <v>275.2731915124394</v>
                </pt>
                <pt idx="194">
                  <v>277.6457092911255</v>
                </pt>
                <pt idx="195">
                  <v>277.6078254827278</v>
                </pt>
                <pt idx="196">
                  <v>278.014238367739</v>
                </pt>
                <pt idx="197">
                  <v>277.140494572017</v>
                </pt>
                <pt idx="198">
                  <v>277.8137015587288</v>
                </pt>
                <pt idx="199">
                  <v>279.5450275231879</v>
                </pt>
                <pt idx="200">
                  <v>279.7571260623019</v>
                </pt>
                <pt idx="201">
                  <v>278.6422131699131</v>
                </pt>
                <pt idx="202">
                  <v>279.4463712103089</v>
                </pt>
                <pt idx="203">
                  <v>280.9079663135432</v>
                </pt>
                <pt idx="204">
                  <v>282.5469649817853</v>
                </pt>
                <pt idx="205">
                  <v>283.2157515058841</v>
                </pt>
                <pt idx="206">
                  <v>283.3613103677308</v>
                </pt>
                <pt idx="207">
                  <v>282.2230644167747</v>
                </pt>
                <pt idx="208">
                  <v>282.6592277693813</v>
                </pt>
                <pt idx="209">
                  <v>282.5751396106975</v>
                </pt>
                <pt idx="210">
                  <v>280.9163839803202</v>
                </pt>
                <pt idx="211">
                  <v>281.7051309354387</v>
                </pt>
                <pt idx="212">
                  <v>279.9069686045069</v>
                </pt>
                <pt idx="213">
                  <v>279.947188548434</v>
                </pt>
                <pt idx="214">
                  <v>281.9335172684756</v>
                </pt>
                <pt idx="215">
                  <v>282.6715226753783</v>
                </pt>
                <pt idx="216">
                  <v>283.016192035772</v>
                </pt>
                <pt idx="217">
                  <v>280.3458734036981</v>
                </pt>
                <pt idx="218">
                  <v>279.9520371525429</v>
                </pt>
                <pt idx="219">
                  <v>278.4858705170221</v>
                </pt>
                <pt idx="220">
                  <v>277.0122230218633</v>
                </pt>
                <pt idx="221">
                  <v>277.4314168093913</v>
                </pt>
                <pt idx="222">
                  <v>275.4654867939859</v>
                </pt>
                <pt idx="223">
                  <v>276.9229838523651</v>
                </pt>
                <pt idx="224">
                  <v>278.899193001608</v>
                </pt>
                <pt idx="25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5318016"/>
        <axId val="95319552"/>
      </lineChart>
      <dateAx>
        <axId val="95318016"/>
        <scaling>
          <orientation val="minMax"/>
        </scaling>
        <delete val="0"/>
        <axPos val="b"/>
        <numFmt formatCode="m/d/yy;@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5319552"/>
        <crosses val="autoZero"/>
        <lblOffset val="100"/>
        <baseTimeUnit val="days"/>
      </dateAx>
      <valAx>
        <axId val="95319552"/>
        <scaling>
          <orientation val="minMax"/>
          <max val="270"/>
          <min val="200"/>
        </scaling>
        <delete val="0"/>
        <axPos val="l"/>
        <majorGridlines>
          <spPr>
            <a:ln w="3175" cap="flat" cmpd="sng" algn="ctr">
              <a:solidFill>
                <a:schemeClr val="accent1">
                  <a:alpha val="99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5318016"/>
        <crosses val="autoZero"/>
        <crossBetween val="between"/>
      </valAx>
    </plotArea>
    <plotVisOnly val="1"/>
    <dispBlanksAs val="gap"/>
  </chart>
  <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Balance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Before Distributions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46513538599553"/>
          <y val="0.1421137013045783"/>
          <w val="0.8511868757522"/>
          <h val="0.7940573807584396"/>
        </manualLayout>
      </layout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0"/>
            <dispEq val="0"/>
          </trendline>
          <cat>
            <numRef>
              <f>Charts!$E$310:$E$561</f>
              <numCache>
                <formatCode>m/d/yy;@</formatCode>
                <ptCount val="252"/>
                <pt idx="0">
                  <v>45659</v>
                </pt>
                <pt idx="1">
                  <v>45660</v>
                </pt>
                <pt idx="2">
                  <v>45663</v>
                </pt>
                <pt idx="3">
                  <v>45664</v>
                </pt>
                <pt idx="4">
                  <v>45665</v>
                </pt>
                <pt idx="5">
                  <v>45667</v>
                </pt>
                <pt idx="6">
                  <v>45670</v>
                </pt>
                <pt idx="7">
                  <v>45671</v>
                </pt>
                <pt idx="8">
                  <v>45672</v>
                </pt>
                <pt idx="9">
                  <v>45673</v>
                </pt>
                <pt idx="10">
                  <v>45674</v>
                </pt>
                <pt idx="11">
                  <v>45678</v>
                </pt>
                <pt idx="12">
                  <v>45679</v>
                </pt>
                <pt idx="13">
                  <v>45680</v>
                </pt>
                <pt idx="14">
                  <v>45681</v>
                </pt>
                <pt idx="15">
                  <v>45684</v>
                </pt>
                <pt idx="16">
                  <v>45685</v>
                </pt>
                <pt idx="17">
                  <v>45686</v>
                </pt>
                <pt idx="18">
                  <v>45687</v>
                </pt>
                <pt idx="19">
                  <v>45688</v>
                </pt>
                <pt idx="20">
                  <v>45691</v>
                </pt>
                <pt idx="21">
                  <v>45692</v>
                </pt>
                <pt idx="22">
                  <v>45693</v>
                </pt>
                <pt idx="23">
                  <v>45694</v>
                </pt>
                <pt idx="24">
                  <v>45695</v>
                </pt>
                <pt idx="25">
                  <v>45698</v>
                </pt>
                <pt idx="26">
                  <v>45699</v>
                </pt>
                <pt idx="27">
                  <v>45700</v>
                </pt>
                <pt idx="28">
                  <v>45701</v>
                </pt>
                <pt idx="29">
                  <v>45702</v>
                </pt>
                <pt idx="30">
                  <v>45706</v>
                </pt>
                <pt idx="31">
                  <v>45707</v>
                </pt>
                <pt idx="32">
                  <v>45708</v>
                </pt>
                <pt idx="33">
                  <v>45709</v>
                </pt>
                <pt idx="34">
                  <v>45712</v>
                </pt>
                <pt idx="35">
                  <v>45713</v>
                </pt>
                <pt idx="36">
                  <v>45714</v>
                </pt>
                <pt idx="37">
                  <v>45715</v>
                </pt>
                <pt idx="38">
                  <v>45716</v>
                </pt>
                <pt idx="39">
                  <v>45719</v>
                </pt>
                <pt idx="40">
                  <v>45720</v>
                </pt>
                <pt idx="41">
                  <v>45721</v>
                </pt>
                <pt idx="42">
                  <v>45722</v>
                </pt>
                <pt idx="43">
                  <v>45723</v>
                </pt>
                <pt idx="44">
                  <v>45726</v>
                </pt>
                <pt idx="45">
                  <v>45727</v>
                </pt>
                <pt idx="46">
                  <v>45728</v>
                </pt>
                <pt idx="47">
                  <v>45729</v>
                </pt>
                <pt idx="48">
                  <v>45730</v>
                </pt>
                <pt idx="49">
                  <v>45733</v>
                </pt>
                <pt idx="50">
                  <v>45734</v>
                </pt>
                <pt idx="51">
                  <v>45735</v>
                </pt>
                <pt idx="52">
                  <v>45736</v>
                </pt>
                <pt idx="53">
                  <v>45737</v>
                </pt>
                <pt idx="54">
                  <v>45740</v>
                </pt>
                <pt idx="55">
                  <v>45741</v>
                </pt>
                <pt idx="56">
                  <v>45742</v>
                </pt>
                <pt idx="57">
                  <v>45743</v>
                </pt>
                <pt idx="58">
                  <v>45744</v>
                </pt>
                <pt idx="59">
                  <v>45747</v>
                </pt>
                <pt idx="60">
                  <v>45748</v>
                </pt>
                <pt idx="61">
                  <v>45749</v>
                </pt>
                <pt idx="62">
                  <v>45750</v>
                </pt>
                <pt idx="63">
                  <v>45751</v>
                </pt>
                <pt idx="64">
                  <v>45754</v>
                </pt>
                <pt idx="65">
                  <v>45755</v>
                </pt>
                <pt idx="66">
                  <v>45756</v>
                </pt>
                <pt idx="67">
                  <v>45757</v>
                </pt>
                <pt idx="68">
                  <v>45758</v>
                </pt>
                <pt idx="69">
                  <v>45761</v>
                </pt>
                <pt idx="70">
                  <v>45762</v>
                </pt>
                <pt idx="71">
                  <v>45763</v>
                </pt>
                <pt idx="72">
                  <v>45764</v>
                </pt>
                <pt idx="73">
                  <v>45768</v>
                </pt>
                <pt idx="74">
                  <v>45769</v>
                </pt>
                <pt idx="75">
                  <v>45770</v>
                </pt>
                <pt idx="76">
                  <v>45771</v>
                </pt>
                <pt idx="77">
                  <v>45772</v>
                </pt>
                <pt idx="78">
                  <v>45775</v>
                </pt>
                <pt idx="79">
                  <v>45776</v>
                </pt>
                <pt idx="80">
                  <v>45777</v>
                </pt>
                <pt idx="81">
                  <v>45778</v>
                </pt>
                <pt idx="82">
                  <v>45779</v>
                </pt>
                <pt idx="83">
                  <v>45782</v>
                </pt>
                <pt idx="84">
                  <v>45783</v>
                </pt>
                <pt idx="85">
                  <v>45784</v>
                </pt>
                <pt idx="86">
                  <v>45785</v>
                </pt>
                <pt idx="87">
                  <v>45786</v>
                </pt>
                <pt idx="88">
                  <v>45789</v>
                </pt>
                <pt idx="89">
                  <v>45790</v>
                </pt>
                <pt idx="90">
                  <v>45791</v>
                </pt>
                <pt idx="91">
                  <v>45792</v>
                </pt>
                <pt idx="92">
                  <v>45793</v>
                </pt>
                <pt idx="93">
                  <v>45796</v>
                </pt>
                <pt idx="94">
                  <v>45797</v>
                </pt>
                <pt idx="95">
                  <v>45798</v>
                </pt>
                <pt idx="96">
                  <v>45799</v>
                </pt>
                <pt idx="97">
                  <v>45800</v>
                </pt>
                <pt idx="98">
                  <v>45804</v>
                </pt>
                <pt idx="99">
                  <v>45805</v>
                </pt>
                <pt idx="100">
                  <v>45806</v>
                </pt>
                <pt idx="101">
                  <v>45807</v>
                </pt>
                <pt idx="102">
                  <v>45810</v>
                </pt>
                <pt idx="103">
                  <v>45811</v>
                </pt>
                <pt idx="104">
                  <v>45812</v>
                </pt>
                <pt idx="105">
                  <v>45813</v>
                </pt>
                <pt idx="106">
                  <v>45814</v>
                </pt>
                <pt idx="107">
                  <v>45817</v>
                </pt>
                <pt idx="108">
                  <v>45818</v>
                </pt>
                <pt idx="109">
                  <v>45819</v>
                </pt>
                <pt idx="110">
                  <v>45820</v>
                </pt>
                <pt idx="111">
                  <v>45821</v>
                </pt>
                <pt idx="112">
                  <v>45824</v>
                </pt>
                <pt idx="113">
                  <v>45825</v>
                </pt>
                <pt idx="114">
                  <v>45826</v>
                </pt>
                <pt idx="115">
                  <v>45828</v>
                </pt>
                <pt idx="116">
                  <v>45831</v>
                </pt>
                <pt idx="117">
                  <v>45832</v>
                </pt>
                <pt idx="118">
                  <v>45833</v>
                </pt>
                <pt idx="119">
                  <v>45834</v>
                </pt>
                <pt idx="120">
                  <v>45835</v>
                </pt>
                <pt idx="121">
                  <v>45838</v>
                </pt>
                <pt idx="122">
                  <v>45839</v>
                </pt>
                <pt idx="123">
                  <v>45840</v>
                </pt>
                <pt idx="124">
                  <v>45841</v>
                </pt>
                <pt idx="125">
                  <v>45845</v>
                </pt>
                <pt idx="126">
                  <v>45846</v>
                </pt>
                <pt idx="127">
                  <v>45847</v>
                </pt>
                <pt idx="128">
                  <v>45848</v>
                </pt>
                <pt idx="129">
                  <v>45849</v>
                </pt>
                <pt idx="130">
                  <v>45852</v>
                </pt>
                <pt idx="131">
                  <v>45853</v>
                </pt>
                <pt idx="132">
                  <v>45854</v>
                </pt>
                <pt idx="133">
                  <v>45855</v>
                </pt>
                <pt idx="134">
                  <v>45856</v>
                </pt>
                <pt idx="135">
                  <v>45859</v>
                </pt>
                <pt idx="136">
                  <v>45860</v>
                </pt>
                <pt idx="137">
                  <v>45861</v>
                </pt>
                <pt idx="138">
                  <v>45862</v>
                </pt>
                <pt idx="139">
                  <v>45863</v>
                </pt>
                <pt idx="140">
                  <v>45866</v>
                </pt>
                <pt idx="141">
                  <v>45867</v>
                </pt>
                <pt idx="142">
                  <v>45868</v>
                </pt>
                <pt idx="143">
                  <v>45869</v>
                </pt>
                <pt idx="144">
                  <v>45870</v>
                </pt>
                <pt idx="145">
                  <v>45873</v>
                </pt>
                <pt idx="146">
                  <v>45874</v>
                </pt>
                <pt idx="147">
                  <v>45875</v>
                </pt>
                <pt idx="148">
                  <v>45876</v>
                </pt>
                <pt idx="149">
                  <v>45877</v>
                </pt>
                <pt idx="150">
                  <v>45880</v>
                </pt>
                <pt idx="151">
                  <v>45881</v>
                </pt>
                <pt idx="152">
                  <v>45882</v>
                </pt>
                <pt idx="153">
                  <v>45883</v>
                </pt>
                <pt idx="154">
                  <v>45884</v>
                </pt>
                <pt idx="155">
                  <v>45887</v>
                </pt>
                <pt idx="156">
                  <v>45888</v>
                </pt>
                <pt idx="157">
                  <v>45889</v>
                </pt>
                <pt idx="158">
                  <v>45890</v>
                </pt>
                <pt idx="159">
                  <v>45891</v>
                </pt>
                <pt idx="160">
                  <v>45894</v>
                </pt>
                <pt idx="161">
                  <v>45895</v>
                </pt>
                <pt idx="162">
                  <v>45896</v>
                </pt>
                <pt idx="163">
                  <v>45897</v>
                </pt>
                <pt idx="164">
                  <v>45898</v>
                </pt>
                <pt idx="165">
                  <v>45902</v>
                </pt>
                <pt idx="166">
                  <v>45903</v>
                </pt>
                <pt idx="167">
                  <v>45904</v>
                </pt>
                <pt idx="168">
                  <v>45905</v>
                </pt>
                <pt idx="169">
                  <v>45908</v>
                </pt>
                <pt idx="170">
                  <v>45909</v>
                </pt>
                <pt idx="171">
                  <v>45910</v>
                </pt>
                <pt idx="172">
                  <v>45911</v>
                </pt>
                <pt idx="173">
                  <v>45912</v>
                </pt>
                <pt idx="174">
                  <v>45915</v>
                </pt>
                <pt idx="175">
                  <v>45916</v>
                </pt>
                <pt idx="176">
                  <v>45917</v>
                </pt>
                <pt idx="177">
                  <v>45918</v>
                </pt>
                <pt idx="178">
                  <v>45919</v>
                </pt>
                <pt idx="179">
                  <v>45922</v>
                </pt>
                <pt idx="180">
                  <v>45923</v>
                </pt>
                <pt idx="181">
                  <v>45924</v>
                </pt>
                <pt idx="182">
                  <v>45925</v>
                </pt>
                <pt idx="183">
                  <v>45926</v>
                </pt>
                <pt idx="184">
                  <v>45929</v>
                </pt>
                <pt idx="185">
                  <v>45930</v>
                </pt>
                <pt idx="186">
                  <v>45931</v>
                </pt>
                <pt idx="187">
                  <v>45932</v>
                </pt>
                <pt idx="188">
                  <v>45933</v>
                </pt>
                <pt idx="189">
                  <v>45936</v>
                </pt>
                <pt idx="190">
                  <v>45937</v>
                </pt>
                <pt idx="191">
                  <v>45938</v>
                </pt>
                <pt idx="192">
                  <v>45939</v>
                </pt>
                <pt idx="193">
                  <v>45940</v>
                </pt>
                <pt idx="194">
                  <v>45943</v>
                </pt>
                <pt idx="195">
                  <v>45944</v>
                </pt>
                <pt idx="196">
                  <v>45945</v>
                </pt>
                <pt idx="197">
                  <v>45946</v>
                </pt>
                <pt idx="198">
                  <v>45947</v>
                </pt>
                <pt idx="199">
                  <v>45950</v>
                </pt>
                <pt idx="200">
                  <v>45951</v>
                </pt>
                <pt idx="201">
                  <v>45952</v>
                </pt>
                <pt idx="202">
                  <v>45953</v>
                </pt>
                <pt idx="203">
                  <v>45954</v>
                </pt>
                <pt idx="204">
                  <v>45957</v>
                </pt>
                <pt idx="205">
                  <v>45958</v>
                </pt>
                <pt idx="206">
                  <v>45959</v>
                </pt>
                <pt idx="207">
                  <v>45960</v>
                </pt>
                <pt idx="208">
                  <v>45961</v>
                </pt>
                <pt idx="209">
                  <v>45964</v>
                </pt>
                <pt idx="210">
                  <v>45965</v>
                </pt>
                <pt idx="211">
                  <v>45966</v>
                </pt>
                <pt idx="212">
                  <v>45967</v>
                </pt>
                <pt idx="213">
                  <v>45968</v>
                </pt>
                <pt idx="214">
                  <v>45971</v>
                </pt>
                <pt idx="215">
                  <v>45972</v>
                </pt>
                <pt idx="216">
                  <v>45973</v>
                </pt>
                <pt idx="217">
                  <v>45974</v>
                </pt>
                <pt idx="218">
                  <v>45975</v>
                </pt>
                <pt idx="219">
                  <v>45978</v>
                </pt>
                <pt idx="220">
                  <v>45979</v>
                </pt>
                <pt idx="221">
                  <v>45980</v>
                </pt>
                <pt idx="222">
                  <v>45981</v>
                </pt>
                <pt idx="223">
                  <v>45982</v>
                </pt>
                <pt idx="224">
                  <v>45985</v>
                </pt>
                <pt idx="225">
                  <v>45986</v>
                </pt>
                <pt idx="226">
                  <v>45987</v>
                </pt>
                <pt idx="227">
                  <v>45989</v>
                </pt>
                <pt idx="228">
                  <v>45992</v>
                </pt>
                <pt idx="229">
                  <v>45993</v>
                </pt>
                <pt idx="230">
                  <v>45994</v>
                </pt>
                <pt idx="231">
                  <v>45995</v>
                </pt>
                <pt idx="232">
                  <v>45996</v>
                </pt>
                <pt idx="233">
                  <v>45999</v>
                </pt>
                <pt idx="234">
                  <v>46000</v>
                </pt>
                <pt idx="235">
                  <v>46001</v>
                </pt>
                <pt idx="236">
                  <v>46002</v>
                </pt>
                <pt idx="237">
                  <v>46003</v>
                </pt>
                <pt idx="238">
                  <v>46006</v>
                </pt>
                <pt idx="239">
                  <v>46007</v>
                </pt>
                <pt idx="240">
                  <v>46008</v>
                </pt>
                <pt idx="241">
                  <v>46009</v>
                </pt>
                <pt idx="242">
                  <v>46010</v>
                </pt>
                <pt idx="243">
                  <v>46013</v>
                </pt>
                <pt idx="244">
                  <v>46014</v>
                </pt>
                <pt idx="245">
                  <v>46015</v>
                </pt>
                <pt idx="246">
                  <v>46017</v>
                </pt>
                <pt idx="247">
                  <v>46020</v>
                </pt>
                <pt idx="248">
                  <v>46021</v>
                </pt>
                <pt idx="249">
                  <v>46022</v>
                </pt>
                <pt idx="250">
                  <v>0</v>
                </pt>
                <pt idx="251">
                  <v>0</v>
                </pt>
              </numCache>
            </numRef>
          </cat>
          <val>
            <numRef>
              <f>Charts!$F$310:$F$561</f>
              <numCache>
                <formatCode>"$"#,##0</formatCode>
                <ptCount val="252"/>
                <pt idx="0">
                  <v>978125.78</v>
                </pt>
                <pt idx="1">
                  <v>1002767.27</v>
                </pt>
                <pt idx="2">
                  <v>1011705.84</v>
                </pt>
                <pt idx="3">
                  <v>1000528.17</v>
                </pt>
                <pt idx="4">
                  <v>958679.1800000001</v>
                </pt>
                <pt idx="5">
                  <v>948149.0299999999</v>
                </pt>
                <pt idx="6">
                  <v>943976.8100000002</v>
                </pt>
                <pt idx="7">
                  <v>947562.8799999999</v>
                </pt>
                <pt idx="8">
                  <v>967867.9400000001</v>
                </pt>
                <pt idx="9">
                  <v>969049.09</v>
                </pt>
                <pt idx="10">
                  <v>981783.5800000001</v>
                </pt>
                <pt idx="11">
                  <v>1007050.15</v>
                </pt>
                <pt idx="12">
                  <v>1014953.69</v>
                </pt>
                <pt idx="13">
                  <v>1026655.61</v>
                </pt>
                <pt idx="14">
                  <v>1003141.81</v>
                </pt>
                <pt idx="15">
                  <v>940959.3000000002</v>
                </pt>
                <pt idx="16">
                  <v>958194.58</v>
                </pt>
                <pt idx="17">
                  <v>962579.71</v>
                </pt>
                <pt idx="18">
                  <v>985619.75</v>
                </pt>
                <pt idx="19">
                  <v>978981.6100000003</v>
                </pt>
                <pt idx="20">
                  <v>977606.4000000003</v>
                </pt>
                <pt idx="21">
                  <v>985646.65</v>
                </pt>
                <pt idx="22">
                  <v>1001646.65</v>
                </pt>
                <pt idx="23">
                  <v>992294.6499999999</v>
                </pt>
                <pt idx="24">
                  <v>1012492.18</v>
                </pt>
                <pt idx="25">
                  <v>1020538.97</v>
                </pt>
                <pt idx="26">
                  <v>1008246.98</v>
                </pt>
                <pt idx="27">
                  <v>1048028.99</v>
                </pt>
                <pt idx="28">
                  <v>1055244.51</v>
                </pt>
                <pt idx="29">
                  <v>1053258.79</v>
                </pt>
                <pt idx="30">
                  <v>1056105.79</v>
                </pt>
                <pt idx="31">
                  <v>1085568.59</v>
                </pt>
                <pt idx="32">
                  <v>1079396.08</v>
                </pt>
                <pt idx="33">
                  <v>1028098.18</v>
                </pt>
                <pt idx="34">
                  <v>1018897.73</v>
                </pt>
                <pt idx="35">
                  <v>1008850.93</v>
                </pt>
                <pt idx="36">
                  <v>1015677.48</v>
                </pt>
                <pt idx="37">
                  <v>997251.9199999996</v>
                </pt>
                <pt idx="38">
                  <v>1012352.57</v>
                </pt>
                <pt idx="39">
                  <v>989033.8099999999</v>
                </pt>
                <pt idx="40">
                  <v>984581.3700000002</v>
                </pt>
                <pt idx="41">
                  <v>992631.9600000004</v>
                </pt>
                <pt idx="42">
                  <v>963578.9</v>
                </pt>
                <pt idx="43">
                  <v>966580.9399999999</v>
                </pt>
                <pt idx="44">
                  <v>940794.1900000002</v>
                </pt>
                <pt idx="45">
                  <v>946718.3100000001</v>
                </pt>
                <pt idx="46">
                  <v>954876.53</v>
                </pt>
                <pt idx="47">
                  <v>939095.15</v>
                </pt>
                <pt idx="48">
                  <v>942841.1299999999</v>
                </pt>
                <pt idx="49">
                  <v>951321.1999999997</v>
                </pt>
                <pt idx="50">
                  <v>939829.9700000003</v>
                </pt>
                <pt idx="51">
                  <v>938726.8299999998</v>
                </pt>
                <pt idx="52">
                  <v>930697.1300000001</v>
                </pt>
                <pt idx="53">
                  <v>926585.0199999999</v>
                </pt>
                <pt idx="54">
                  <v>953549.1199999998</v>
                </pt>
                <pt idx="55">
                  <v>953549.9900000003</v>
                </pt>
                <pt idx="56">
                  <v>933666.12</v>
                </pt>
                <pt idx="57">
                  <v>923872.4900000001</v>
                </pt>
                <pt idx="58">
                  <v>906137.9699999999</v>
                </pt>
                <pt idx="59">
                  <v>905080.7799999999</v>
                </pt>
                <pt idx="60">
                  <v>912821.09</v>
                </pt>
                <pt idx="61">
                  <v>923817.73</v>
                </pt>
                <pt idx="62">
                  <v>874749.0499999999</v>
                </pt>
                <pt idx="63">
                  <v>847783.1899999999</v>
                </pt>
                <pt idx="64">
                  <v>855282.3300000001</v>
                </pt>
                <pt idx="65">
                  <v>842493.5800000001</v>
                </pt>
                <pt idx="66">
                  <v>903174.8000000002</v>
                </pt>
                <pt idx="67">
                  <v>870283.8100000002</v>
                </pt>
                <pt idx="68">
                  <v>888058.12</v>
                </pt>
                <pt idx="69">
                  <v>892022.0499999997</v>
                </pt>
                <pt idx="70">
                  <v>895885.4700000002</v>
                </pt>
                <pt idx="71">
                  <v>910524.75</v>
                </pt>
                <pt idx="72">
                  <v>913322.7400000002</v>
                </pt>
                <pt idx="73">
                  <v>891348.4499999998</v>
                </pt>
                <pt idx="74">
                  <v>906298.5800000002</v>
                </pt>
                <pt idx="75">
                  <v>917152.6200000001</v>
                </pt>
                <pt idx="76">
                  <v>937499.0699999998</v>
                </pt>
                <pt idx="77">
                  <v>944207.3699999998</v>
                </pt>
                <pt idx="78">
                  <v>947280.5900000002</v>
                </pt>
                <pt idx="79">
                  <v>948133.6200000002</v>
                </pt>
                <pt idx="80">
                  <v>1003010.86</v>
                </pt>
                <pt idx="81">
                  <v>999508.7199999999</v>
                </pt>
                <pt idx="82">
                  <v>1001062.1</v>
                </pt>
                <pt idx="83">
                  <v>1002309.89</v>
                </pt>
                <pt idx="84">
                  <v>1005263.4</v>
                </pt>
                <pt idx="85">
                  <v>1004367.21</v>
                </pt>
                <pt idx="86">
                  <v>1004471.15</v>
                </pt>
                <pt idx="87">
                  <v>1011280.67</v>
                </pt>
                <pt idx="88">
                  <v>1006489.12</v>
                </pt>
                <pt idx="89">
                  <v>1011369.48</v>
                </pt>
                <pt idx="90">
                  <v>1005935.39</v>
                </pt>
                <pt idx="91">
                  <v>1006908.79</v>
                </pt>
                <pt idx="92">
                  <v>1010003.91</v>
                </pt>
                <pt idx="93">
                  <v>1009930.14</v>
                </pt>
                <pt idx="94">
                  <v>1006199.05</v>
                </pt>
                <pt idx="95">
                  <v>978965.9900000001</v>
                </pt>
                <pt idx="96">
                  <v>988465.2700000003</v>
                </pt>
                <pt idx="97">
                  <v>1006757.63</v>
                </pt>
                <pt idx="98">
                  <v>1009868.01</v>
                </pt>
                <pt idx="99">
                  <v>1003124.92</v>
                </pt>
                <pt idx="100">
                  <v>988197.0800000001</v>
                </pt>
                <pt idx="101">
                  <v>999684.6899999999</v>
                </pt>
                <pt idx="102">
                  <v>1011272.34</v>
                </pt>
                <pt idx="103">
                  <v>1014712.66</v>
                </pt>
                <pt idx="104">
                  <v>1017790.03</v>
                </pt>
                <pt idx="105">
                  <v>1007940.81</v>
                </pt>
                <pt idx="106">
                  <v>1021521.63</v>
                </pt>
                <pt idx="107">
                  <v>1031385.4</v>
                </pt>
                <pt idx="108">
                  <v>1026309.86</v>
                </pt>
                <pt idx="109">
                  <v>1049523.58</v>
                </pt>
                <pt idx="110">
                  <v>1053327.91</v>
                </pt>
                <pt idx="111">
                  <v>1048934.64</v>
                </pt>
                <pt idx="112">
                  <v>1113133.69</v>
                </pt>
                <pt idx="113">
                  <v>1105211.24</v>
                </pt>
                <pt idx="114">
                  <v>1109402.25</v>
                </pt>
                <pt idx="115">
                  <v>1103432.11</v>
                </pt>
                <pt idx="116">
                  <v>1110805.9</v>
                </pt>
                <pt idx="117">
                  <v>1124587.32</v>
                </pt>
                <pt idx="118">
                  <v>1108798.05</v>
                </pt>
                <pt idx="119">
                  <v>1118234.95</v>
                </pt>
                <pt idx="120">
                  <v>1110760</v>
                </pt>
                <pt idx="121">
                  <v>1124731.090000001</v>
                </pt>
                <pt idx="122">
                  <v>1100999.14</v>
                </pt>
                <pt idx="123">
                  <v>1116832.01</v>
                </pt>
                <pt idx="124">
                  <v>1121275.9</v>
                </pt>
                <pt idx="125">
                  <v>1125609.37</v>
                </pt>
                <pt idx="126">
                  <v>1111445.94</v>
                </pt>
                <pt idx="127">
                  <v>1123140.73</v>
                </pt>
                <pt idx="128">
                  <v>1137004.57</v>
                </pt>
                <pt idx="129">
                  <v>1141728.49</v>
                </pt>
                <pt idx="130">
                  <v>1161078.96</v>
                </pt>
                <pt idx="131">
                  <v>1164690.04</v>
                </pt>
                <pt idx="132">
                  <v>1175967.29</v>
                </pt>
                <pt idx="133">
                  <v>1187352.15</v>
                </pt>
                <pt idx="134">
                  <v>1199339.06</v>
                </pt>
                <pt idx="135">
                  <v>1178202.92</v>
                </pt>
                <pt idx="136">
                  <v>1173897.6</v>
                </pt>
                <pt idx="137">
                  <v>1202300.16</v>
                </pt>
                <pt idx="138">
                  <v>1210105.76</v>
                </pt>
                <pt idx="139">
                  <v>1212869.33</v>
                </pt>
                <pt idx="140">
                  <v>1211684.39</v>
                </pt>
                <pt idx="141">
                  <v>1195240.68</v>
                </pt>
                <pt idx="142">
                  <v>1198929.4</v>
                </pt>
                <pt idx="143">
                  <v>1197626.18</v>
                </pt>
                <pt idx="144">
                  <v>1180163.29</v>
                </pt>
                <pt idx="145">
                  <v>1206211.51</v>
                </pt>
                <pt idx="146">
                  <v>1227846.68</v>
                </pt>
                <pt idx="147">
                  <v>1232839.58</v>
                </pt>
                <pt idx="148">
                  <v>1240251.37</v>
                </pt>
                <pt idx="149">
                  <v>1234216.29</v>
                </pt>
                <pt idx="150">
                  <v>1225260.03</v>
                </pt>
                <pt idx="151">
                  <v>1244090.75</v>
                </pt>
                <pt idx="152">
                  <v>1230699.48</v>
                </pt>
                <pt idx="153">
                  <v>1224292.48</v>
                </pt>
                <pt idx="154">
                  <v>1215076.56</v>
                </pt>
                <pt idx="155">
                  <v>1208278.3</v>
                </pt>
                <pt idx="156">
                  <v>1175122.31</v>
                </pt>
                <pt idx="157">
                  <v>1178972.61</v>
                </pt>
                <pt idx="158">
                  <v>1186969.85</v>
                </pt>
                <pt idx="159">
                  <v>1211312.96</v>
                </pt>
                <pt idx="160">
                  <v>1213317.84</v>
                </pt>
                <pt idx="161">
                  <v>1239020.68</v>
                </pt>
                <pt idx="162">
                  <v>1235539.82</v>
                </pt>
                <pt idx="163">
                  <v>1249396.1</v>
                </pt>
                <pt idx="164">
                  <v>1234669.64</v>
                </pt>
                <pt idx="165">
                  <v>1228544.57</v>
                </pt>
                <pt idx="166">
                  <v>1225695.14</v>
                </pt>
                <pt idx="167">
                  <v>1223265.39</v>
                </pt>
                <pt idx="168">
                  <v>1228619.99</v>
                </pt>
                <pt idx="169">
                  <v>1231411.72</v>
                </pt>
                <pt idx="170">
                  <v>1237801.74</v>
                </pt>
                <pt idx="171">
                  <v>1256918.23</v>
                </pt>
                <pt idx="172">
                  <v>1272361.93</v>
                </pt>
                <pt idx="173">
                  <v>1272475.17</v>
                </pt>
                <pt idx="174">
                  <v>1311371.23</v>
                </pt>
                <pt idx="175">
                  <v>1305846.43</v>
                </pt>
                <pt idx="176">
                  <v>1299646.74</v>
                </pt>
                <pt idx="177">
                  <v>1334899.41</v>
                </pt>
                <pt idx="178">
                  <v>1387778.27</v>
                </pt>
                <pt idx="179">
                  <v>1408053.22</v>
                </pt>
                <pt idx="180">
                  <v>1413207.94</v>
                </pt>
                <pt idx="181">
                  <v>1393558.21</v>
                </pt>
                <pt idx="182">
                  <v>1399951.58</v>
                </pt>
                <pt idx="183">
                  <v>1397194.44</v>
                </pt>
                <pt idx="184">
                  <v>1403899.779999999</v>
                </pt>
                <pt idx="185">
                  <v>1400820.55</v>
                </pt>
                <pt idx="186">
                  <v>1427640.93</v>
                </pt>
                <pt idx="187">
                  <v>1452691.02</v>
                </pt>
                <pt idx="188">
                  <v>1460047.57</v>
                </pt>
                <pt idx="189">
                  <v>1505802.25</v>
                </pt>
                <pt idx="190">
                  <v>1508248</v>
                </pt>
                <pt idx="191">
                  <v>1527607.31</v>
                </pt>
                <pt idx="192">
                  <v>1534297.34</v>
                </pt>
                <pt idx="193">
                  <v>1515850.430000001</v>
                </pt>
                <pt idx="194">
                  <v>1643886.04</v>
                </pt>
                <pt idx="195">
                  <v>1659108.9</v>
                </pt>
                <pt idx="196">
                  <v>1656625.46</v>
                </pt>
                <pt idx="197">
                  <v>1604952.11</v>
                </pt>
                <pt idx="198">
                  <v>1551883.93</v>
                </pt>
                <pt idx="199">
                  <v>1579639.7</v>
                </pt>
                <pt idx="200">
                  <v>1510569.38</v>
                </pt>
                <pt idx="201">
                  <v>1452815.28</v>
                </pt>
                <pt idx="202">
                  <v>1485766.330000001</v>
                </pt>
                <pt idx="203">
                  <v>1511861.68</v>
                </pt>
                <pt idx="204">
                  <v>1496856.14</v>
                </pt>
                <pt idx="205">
                  <v>1504288.35</v>
                </pt>
                <pt idx="206">
                  <v>1528669.39</v>
                </pt>
                <pt idx="207">
                  <v>1525539.910000001</v>
                </pt>
                <pt idx="208">
                  <v>1521360.67</v>
                </pt>
                <pt idx="209">
                  <v>1491458.99</v>
                </pt>
                <pt idx="210">
                  <v>1426412.15</v>
                </pt>
                <pt idx="211">
                  <v>1439565.45</v>
                </pt>
                <pt idx="212">
                  <v>1388247.110000001</v>
                </pt>
                <pt idx="213">
                  <v>1413793.98</v>
                </pt>
                <pt idx="214">
                  <v>1448511.25</v>
                </pt>
                <pt idx="215">
                  <v>1419991.58</v>
                </pt>
                <pt idx="216">
                  <v>1421307.11</v>
                </pt>
                <pt idx="217">
                  <v>1347258.9</v>
                </pt>
                <pt idx="218">
                  <v>1352494.27</v>
                </pt>
                <pt idx="219">
                  <v>1333026.4</v>
                </pt>
                <pt idx="220">
                  <v>1332796.56</v>
                </pt>
                <pt idx="221">
                  <v>1349129.35</v>
                </pt>
                <pt idx="222">
                  <v>1284406.29</v>
                </pt>
                <pt idx="223">
                  <v>1284594.150000001</v>
                </pt>
                <pt idx="224">
                  <v>1335228.95</v>
                </pt>
                <pt idx="25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5500544"/>
        <axId val="95510528"/>
      </lineChart>
      <dateAx>
        <axId val="95500544"/>
        <scaling>
          <orientation val="minMax"/>
        </scaling>
        <delete val="0"/>
        <axPos val="b"/>
        <numFmt formatCode="m/d/yy;@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5510528"/>
        <crosses val="autoZero"/>
        <lblOffset val="100"/>
        <baseTimeUnit val="days"/>
      </dateAx>
      <valAx>
        <axId val="95510528"/>
        <scaling>
          <orientation val="minMax"/>
          <max val="1600000"/>
          <min val="900000"/>
        </scaling>
        <delete val="0"/>
        <axPos val="l"/>
        <majorGridlines>
          <spPr>
            <a:ln w="3175" cap="flat" cmpd="sng" algn="ctr">
              <a:solidFill>
                <a:schemeClr val="accent1">
                  <a:alpha val="99000"/>
                </a:schemeClr>
              </a:solidFill>
              <a:prstDash val="solid"/>
              <a:round/>
            </a:ln>
          </spPr>
        </majorGridlines>
        <numFmt formatCode="&quot;$&quot;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5500544"/>
        <crosses val="autoZero"/>
        <crossBetween val="between"/>
      </valAx>
    </plotArea>
    <plotVisOnly val="1"/>
    <dispBlanksAs val="gap"/>
  </chart>
  <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</a:t>
            </a:r>
            <a:r>
              <a:rPr lang="en-US" baseline="0"/>
              <a:t xml:space="preserve"> Allocation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2461528963350242"/>
          <y val="0.1021285353783633"/>
          <w val="0.5448606320904557"/>
          <h val="0.6511420887203917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explosion val="9"/>
          <dPt>
            <idx val="0"/>
            <bubble3D val="0"/>
            <spPr>
              <a:solidFill>
                <a:schemeClr val="accent1"/>
              </a:solidFill>
              <a:ln w="19050"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noFill/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noFill/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noFill/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noFill/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 w="19050">
                <a:noFill/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noFill/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60000"/>
                </a:schemeClr>
              </a:solidFill>
              <a:ln w="19050">
                <a:noFill/>
                <a:prstDash val="solid"/>
              </a:ln>
            </spPr>
          </dPt>
          <dPt>
            <idx val="11"/>
            <bubble3D val="0"/>
            <spPr>
              <a:solidFill>
                <a:schemeClr val="accent6">
                  <a:lumMod val="60000"/>
                </a:schemeClr>
              </a:solidFill>
              <a:ln w="19050">
                <a:noFill/>
                <a:prstDash val="solid"/>
              </a:ln>
            </spPr>
          </dPt>
          <dPt>
            <idx val="12"/>
            <bubble3D val="0"/>
            <spPr>
              <a:solidFill>
                <a:schemeClr val="accent1">
                  <a:lumMod val="80000"/>
                  <a:lumOff val="20000"/>
                </a:schemeClr>
              </a:solidFill>
              <a:ln w="19050">
                <a:noFill/>
                <a:prstDash val="solid"/>
              </a:ln>
            </spPr>
          </dPt>
          <dPt>
            <idx val="13"/>
            <bubble3D val="0"/>
            <spPr>
              <a:solidFill>
                <a:schemeClr val="accent2">
                  <a:lumMod val="80000"/>
                  <a:lumOff val="20000"/>
                </a:schemeClr>
              </a:solidFill>
              <a:ln w="19050">
                <a:noFill/>
                <a:prstDash val="solid"/>
              </a:ln>
            </spPr>
          </dPt>
          <dPt>
            <idx val="14"/>
            <bubble3D val="0"/>
            <spPr>
              <a:solidFill>
                <a:schemeClr val="accent3">
                  <a:lumMod val="80000"/>
                  <a:lumOff val="20000"/>
                </a:schemeClr>
              </a:solidFill>
              <a:ln w="19050">
                <a:noFill/>
                <a:prstDash val="solid"/>
              </a:ln>
            </spPr>
          </dPt>
          <cat>
            <strRef>
              <f>Charts!$AF$51:$AF$65</f>
              <strCache>
                <ptCount val="15"/>
                <pt idx="0">
                  <v>Core Stock Equities</v>
                </pt>
                <pt idx="1">
                  <v>Bonds</v>
                </pt>
                <pt idx="2">
                  <v>MMK</v>
                </pt>
                <pt idx="3">
                  <v>International Funds</v>
                </pt>
                <pt idx="4">
                  <v>Sector Funds</v>
                </pt>
                <pt idx="5">
                  <v>Precious Metals Funds</v>
                </pt>
                <pt idx="6">
                  <v>Lg. Cap Growth Funds</v>
                </pt>
                <pt idx="7">
                  <v>Lg. Cap Blended Funds</v>
                </pt>
                <pt idx="8">
                  <v>Lg. Cap Value Funds</v>
                </pt>
                <pt idx="9">
                  <v>Mid Cap Growth Funds</v>
                </pt>
                <pt idx="10">
                  <v>Mid Cap Blended Funds</v>
                </pt>
                <pt idx="11">
                  <v>Mid Cap Value Funds</v>
                </pt>
                <pt idx="12">
                  <v>Small Cap Growth Funds</v>
                </pt>
                <pt idx="13">
                  <v>Small Cap Blended Funds</v>
                </pt>
                <pt idx="14">
                  <v>Small Cap Value Funds</v>
                </pt>
              </strCache>
            </strRef>
          </cat>
          <val>
            <numRef>
              <f>Charts!$AG$51:$AG$65</f>
              <numCache>
                <formatCode>0.00%</formatCode>
                <ptCount val="15"/>
                <pt idx="0">
                  <v>0.190709414976962</v>
                </pt>
                <pt idx="1">
                  <v>0.0147839744885737</v>
                </pt>
                <pt idx="2">
                  <v>0.05305008422178713</v>
                </pt>
                <pt idx="3">
                  <v>0.003426439973205429</v>
                </pt>
                <pt idx="4">
                  <v>0.05161859868283804</v>
                </pt>
                <pt idx="5">
                  <v>0.02101697271789264</v>
                </pt>
                <pt idx="6">
                  <v>0.005696865290989448</v>
                </pt>
                <pt idx="7">
                  <v>0.008928093935652774</v>
                </pt>
                <pt idx="8">
                  <v>0</v>
                </pt>
                <pt idx="9">
                  <v>0.003756434608320149</v>
                </pt>
                <pt idx="10">
                  <v>0.004391732619848559</v>
                </pt>
                <pt idx="11">
                  <v>0.004433973711091665</v>
                </pt>
                <pt idx="12">
                  <v>0.01835370228830037</v>
                </pt>
                <pt idx="13">
                  <v>0.01285763404714333</v>
                </pt>
                <pt idx="14">
                  <v>0.007294233417647353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layout>
        <manualLayout>
          <xMode val="edge"/>
          <yMode val="edge"/>
          <wMode val="factor"/>
          <hMode val="factor"/>
          <x val="0.02152816641721441"/>
          <y val="0.7954720845079"/>
          <w val="0.9596984881022107"/>
          <h val="0.191359191212209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>
      <a:schemeClr val="accent1">
        <a:lumMod val="20000"/>
        <a:lumOff val="80000"/>
      </a:schemeClr>
    </a:solidFill>
    <a:ln w="3175" cap="flat" cmpd="sng" algn="ctr">
      <a:solidFill>
        <a:schemeClr val="accent1">
          <a:lumMod val="7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Stock Market Trend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2024-25 (Two Year)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952776794939477"/>
          <y val="0.1634992616972885"/>
          <w val="0.8985169389786"/>
          <h val="0.7595579165699347"/>
        </manualLayout>
      </layout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0"/>
            <dispEq val="0"/>
          </trendline>
          <cat>
            <numRef>
              <f>Charts!$B$58:$B$557</f>
              <numCache>
                <formatCode>m/d/yy;@</formatCode>
                <ptCount val="500"/>
                <pt idx="0">
                  <v>45293</v>
                </pt>
                <pt idx="1">
                  <v>45294</v>
                </pt>
                <pt idx="2">
                  <v>45295</v>
                </pt>
                <pt idx="3">
                  <v>45296</v>
                </pt>
                <pt idx="4">
                  <v>45299</v>
                </pt>
                <pt idx="5">
                  <v>45300</v>
                </pt>
                <pt idx="6">
                  <v>45301</v>
                </pt>
                <pt idx="7">
                  <v>45302</v>
                </pt>
                <pt idx="8">
                  <v>45303</v>
                </pt>
                <pt idx="9">
                  <v>45307</v>
                </pt>
                <pt idx="10">
                  <v>45308</v>
                </pt>
                <pt idx="11">
                  <v>45309</v>
                </pt>
                <pt idx="12">
                  <v>45310</v>
                </pt>
                <pt idx="13">
                  <v>45313</v>
                </pt>
                <pt idx="14">
                  <v>45314</v>
                </pt>
                <pt idx="15">
                  <v>45315</v>
                </pt>
                <pt idx="16">
                  <v>45316</v>
                </pt>
                <pt idx="17">
                  <v>45317</v>
                </pt>
                <pt idx="18">
                  <v>45320</v>
                </pt>
                <pt idx="19">
                  <v>45321</v>
                </pt>
                <pt idx="20">
                  <v>45322</v>
                </pt>
                <pt idx="21">
                  <v>45323</v>
                </pt>
                <pt idx="22">
                  <v>45324</v>
                </pt>
                <pt idx="23">
                  <v>45327</v>
                </pt>
                <pt idx="24">
                  <v>45328</v>
                </pt>
                <pt idx="25">
                  <v>45329</v>
                </pt>
                <pt idx="26">
                  <v>45330</v>
                </pt>
                <pt idx="27">
                  <v>45331</v>
                </pt>
                <pt idx="28">
                  <v>45334</v>
                </pt>
                <pt idx="29">
                  <v>45335</v>
                </pt>
                <pt idx="30">
                  <v>45336</v>
                </pt>
                <pt idx="31">
                  <v>45337</v>
                </pt>
                <pt idx="32">
                  <v>45338</v>
                </pt>
                <pt idx="33">
                  <v>45342</v>
                </pt>
                <pt idx="34">
                  <v>45343</v>
                </pt>
                <pt idx="35">
                  <v>45344</v>
                </pt>
                <pt idx="36">
                  <v>45345</v>
                </pt>
                <pt idx="37">
                  <v>45348</v>
                </pt>
                <pt idx="38">
                  <v>45349</v>
                </pt>
                <pt idx="39">
                  <v>45350</v>
                </pt>
                <pt idx="40">
                  <v>45351</v>
                </pt>
                <pt idx="41">
                  <v>45352</v>
                </pt>
                <pt idx="42">
                  <v>45355</v>
                </pt>
                <pt idx="43">
                  <v>45356</v>
                </pt>
                <pt idx="44">
                  <v>45357</v>
                </pt>
                <pt idx="45">
                  <v>45358</v>
                </pt>
                <pt idx="46">
                  <v>45359</v>
                </pt>
                <pt idx="47">
                  <v>45362</v>
                </pt>
                <pt idx="48">
                  <v>45363</v>
                </pt>
                <pt idx="49">
                  <v>45364</v>
                </pt>
                <pt idx="50">
                  <v>45365</v>
                </pt>
                <pt idx="51">
                  <v>45366</v>
                </pt>
                <pt idx="52">
                  <v>45369</v>
                </pt>
                <pt idx="53">
                  <v>45370</v>
                </pt>
                <pt idx="54">
                  <v>45371</v>
                </pt>
                <pt idx="55">
                  <v>45372</v>
                </pt>
                <pt idx="56">
                  <v>45373</v>
                </pt>
                <pt idx="57">
                  <v>45376</v>
                </pt>
                <pt idx="58">
                  <v>45377</v>
                </pt>
                <pt idx="59">
                  <v>45378</v>
                </pt>
                <pt idx="60">
                  <v>45379</v>
                </pt>
                <pt idx="61">
                  <v>45383</v>
                </pt>
                <pt idx="62">
                  <v>45384</v>
                </pt>
                <pt idx="63">
                  <v>45385</v>
                </pt>
                <pt idx="64">
                  <v>45386</v>
                </pt>
                <pt idx="65">
                  <v>45387</v>
                </pt>
                <pt idx="66">
                  <v>45390</v>
                </pt>
                <pt idx="67">
                  <v>45391</v>
                </pt>
                <pt idx="68">
                  <v>45392</v>
                </pt>
                <pt idx="69">
                  <v>45393</v>
                </pt>
                <pt idx="70">
                  <v>45394</v>
                </pt>
                <pt idx="71">
                  <v>45397</v>
                </pt>
                <pt idx="72">
                  <v>45398</v>
                </pt>
                <pt idx="73">
                  <v>45399</v>
                </pt>
                <pt idx="74">
                  <v>45400</v>
                </pt>
                <pt idx="75">
                  <v>45401</v>
                </pt>
                <pt idx="76">
                  <v>45404</v>
                </pt>
                <pt idx="77">
                  <v>45405</v>
                </pt>
                <pt idx="78">
                  <v>45406</v>
                </pt>
                <pt idx="79">
                  <v>45407</v>
                </pt>
                <pt idx="80">
                  <v>45408</v>
                </pt>
                <pt idx="81">
                  <v>45411</v>
                </pt>
                <pt idx="82">
                  <v>45412</v>
                </pt>
                <pt idx="83">
                  <v>45413</v>
                </pt>
                <pt idx="84">
                  <v>45414</v>
                </pt>
                <pt idx="85">
                  <v>45415</v>
                </pt>
                <pt idx="86">
                  <v>45418</v>
                </pt>
                <pt idx="87">
                  <v>45419</v>
                </pt>
                <pt idx="88">
                  <v>45420</v>
                </pt>
                <pt idx="89">
                  <v>45421</v>
                </pt>
                <pt idx="90">
                  <v>45422</v>
                </pt>
                <pt idx="91">
                  <v>45425</v>
                </pt>
                <pt idx="92">
                  <v>45426</v>
                </pt>
                <pt idx="93">
                  <v>45427</v>
                </pt>
                <pt idx="94">
                  <v>45428</v>
                </pt>
                <pt idx="95">
                  <v>45429</v>
                </pt>
                <pt idx="96">
                  <v>45432</v>
                </pt>
                <pt idx="97">
                  <v>45433</v>
                </pt>
                <pt idx="98">
                  <v>45434</v>
                </pt>
                <pt idx="99">
                  <v>45435</v>
                </pt>
                <pt idx="100">
                  <v>45436</v>
                </pt>
                <pt idx="101">
                  <v>45440</v>
                </pt>
                <pt idx="102">
                  <v>45441</v>
                </pt>
                <pt idx="103">
                  <v>45442</v>
                </pt>
                <pt idx="104">
                  <v>45443</v>
                </pt>
                <pt idx="105">
                  <v>45446</v>
                </pt>
                <pt idx="106">
                  <v>45447</v>
                </pt>
                <pt idx="107">
                  <v>45448</v>
                </pt>
                <pt idx="108">
                  <v>45449</v>
                </pt>
                <pt idx="109">
                  <v>45450</v>
                </pt>
                <pt idx="110">
                  <v>45453</v>
                </pt>
                <pt idx="111">
                  <v>45454</v>
                </pt>
                <pt idx="112">
                  <v>45455</v>
                </pt>
                <pt idx="113">
                  <v>45456</v>
                </pt>
                <pt idx="114">
                  <v>45457</v>
                </pt>
                <pt idx="115">
                  <v>45460</v>
                </pt>
                <pt idx="116">
                  <v>45461</v>
                </pt>
                <pt idx="117">
                  <v>45463</v>
                </pt>
                <pt idx="118">
                  <v>45464</v>
                </pt>
                <pt idx="119">
                  <v>45467</v>
                </pt>
                <pt idx="120">
                  <v>45468</v>
                </pt>
                <pt idx="121">
                  <v>45469</v>
                </pt>
                <pt idx="122">
                  <v>45470</v>
                </pt>
                <pt idx="123">
                  <v>45471</v>
                </pt>
                <pt idx="124">
                  <v>45474</v>
                </pt>
                <pt idx="125">
                  <v>45475</v>
                </pt>
                <pt idx="126">
                  <v>45476</v>
                </pt>
                <pt idx="127">
                  <v>45478</v>
                </pt>
                <pt idx="128">
                  <v>45481</v>
                </pt>
                <pt idx="129">
                  <v>45482</v>
                </pt>
                <pt idx="130">
                  <v>45483</v>
                </pt>
                <pt idx="131">
                  <v>45484</v>
                </pt>
                <pt idx="132">
                  <v>45485</v>
                </pt>
                <pt idx="133">
                  <v>45488</v>
                </pt>
                <pt idx="134">
                  <v>45489</v>
                </pt>
                <pt idx="135">
                  <v>45490</v>
                </pt>
                <pt idx="136">
                  <v>45491</v>
                </pt>
                <pt idx="137">
                  <v>45492</v>
                </pt>
                <pt idx="138">
                  <v>45495</v>
                </pt>
                <pt idx="139">
                  <v>45496</v>
                </pt>
                <pt idx="140">
                  <v>45497</v>
                </pt>
                <pt idx="141">
                  <v>45498</v>
                </pt>
                <pt idx="142">
                  <v>45499</v>
                </pt>
                <pt idx="143">
                  <v>45502</v>
                </pt>
                <pt idx="144">
                  <v>45503</v>
                </pt>
                <pt idx="145">
                  <v>45504</v>
                </pt>
                <pt idx="146">
                  <v>45505</v>
                </pt>
                <pt idx="147">
                  <v>45506</v>
                </pt>
                <pt idx="148">
                  <v>45509</v>
                </pt>
                <pt idx="149">
                  <v>45510</v>
                </pt>
                <pt idx="150">
                  <v>45511</v>
                </pt>
                <pt idx="151">
                  <v>45512</v>
                </pt>
                <pt idx="152">
                  <v>45513</v>
                </pt>
                <pt idx="153">
                  <v>45516</v>
                </pt>
                <pt idx="154">
                  <v>45517</v>
                </pt>
                <pt idx="155">
                  <v>45518</v>
                </pt>
                <pt idx="156">
                  <v>45519</v>
                </pt>
                <pt idx="157">
                  <v>45520</v>
                </pt>
                <pt idx="158">
                  <v>45523</v>
                </pt>
                <pt idx="159">
                  <v>45524</v>
                </pt>
                <pt idx="160">
                  <v>45525</v>
                </pt>
                <pt idx="161">
                  <v>45526</v>
                </pt>
                <pt idx="162">
                  <v>45527</v>
                </pt>
                <pt idx="163">
                  <v>45530</v>
                </pt>
                <pt idx="164">
                  <v>45531</v>
                </pt>
                <pt idx="165">
                  <v>45532</v>
                </pt>
                <pt idx="166">
                  <v>45533</v>
                </pt>
                <pt idx="167">
                  <v>45534</v>
                </pt>
                <pt idx="168">
                  <v>45538</v>
                </pt>
                <pt idx="169">
                  <v>45539</v>
                </pt>
                <pt idx="170">
                  <v>45540</v>
                </pt>
                <pt idx="171">
                  <v>45541</v>
                </pt>
                <pt idx="172">
                  <v>45544</v>
                </pt>
                <pt idx="173">
                  <v>45545</v>
                </pt>
                <pt idx="174">
                  <v>45546</v>
                </pt>
                <pt idx="175">
                  <v>45547</v>
                </pt>
                <pt idx="176">
                  <v>45548</v>
                </pt>
                <pt idx="177">
                  <v>45551</v>
                </pt>
                <pt idx="178">
                  <v>45552</v>
                </pt>
                <pt idx="179">
                  <v>45553</v>
                </pt>
                <pt idx="180">
                  <v>45554</v>
                </pt>
                <pt idx="181">
                  <v>45555</v>
                </pt>
                <pt idx="182">
                  <v>45558</v>
                </pt>
                <pt idx="183">
                  <v>45559</v>
                </pt>
                <pt idx="184">
                  <v>45560</v>
                </pt>
                <pt idx="185">
                  <v>45561</v>
                </pt>
                <pt idx="186">
                  <v>45562</v>
                </pt>
                <pt idx="187">
                  <v>45565</v>
                </pt>
                <pt idx="188">
                  <v>45566</v>
                </pt>
                <pt idx="189">
                  <v>45567</v>
                </pt>
                <pt idx="190">
                  <v>45568</v>
                </pt>
                <pt idx="191">
                  <v>45569</v>
                </pt>
                <pt idx="192">
                  <v>45572</v>
                </pt>
                <pt idx="193">
                  <v>45573</v>
                </pt>
                <pt idx="194">
                  <v>45574</v>
                </pt>
                <pt idx="195">
                  <v>45575</v>
                </pt>
                <pt idx="196">
                  <v>45576</v>
                </pt>
                <pt idx="197">
                  <v>45579</v>
                </pt>
                <pt idx="198">
                  <v>45580</v>
                </pt>
                <pt idx="199">
                  <v>45581</v>
                </pt>
                <pt idx="200">
                  <v>45582</v>
                </pt>
                <pt idx="201">
                  <v>45583</v>
                </pt>
                <pt idx="202">
                  <v>45586</v>
                </pt>
                <pt idx="203">
                  <v>45587</v>
                </pt>
                <pt idx="204">
                  <v>45588</v>
                </pt>
                <pt idx="205">
                  <v>45589</v>
                </pt>
                <pt idx="206">
                  <v>45590</v>
                </pt>
                <pt idx="207">
                  <v>45593</v>
                </pt>
                <pt idx="208">
                  <v>45594</v>
                </pt>
                <pt idx="209">
                  <v>45595</v>
                </pt>
                <pt idx="210">
                  <v>45596</v>
                </pt>
                <pt idx="211">
                  <v>45597</v>
                </pt>
                <pt idx="212">
                  <v>45600</v>
                </pt>
                <pt idx="213">
                  <v>45601</v>
                </pt>
                <pt idx="214">
                  <v>45602</v>
                </pt>
                <pt idx="215">
                  <v>45603</v>
                </pt>
                <pt idx="216">
                  <v>45604</v>
                </pt>
                <pt idx="217">
                  <v>45607</v>
                </pt>
                <pt idx="218">
                  <v>45608</v>
                </pt>
                <pt idx="219">
                  <v>45609</v>
                </pt>
                <pt idx="220">
                  <v>45610</v>
                </pt>
                <pt idx="221">
                  <v>45611</v>
                </pt>
                <pt idx="222">
                  <v>45614</v>
                </pt>
                <pt idx="223">
                  <v>45615</v>
                </pt>
                <pt idx="224">
                  <v>45616</v>
                </pt>
                <pt idx="225">
                  <v>45617</v>
                </pt>
                <pt idx="226">
                  <v>45618</v>
                </pt>
                <pt idx="227">
                  <v>45621</v>
                </pt>
                <pt idx="228">
                  <v>45622</v>
                </pt>
                <pt idx="229">
                  <v>45623</v>
                </pt>
                <pt idx="230">
                  <v>45625</v>
                </pt>
                <pt idx="231">
                  <v>45628</v>
                </pt>
                <pt idx="232">
                  <v>45629</v>
                </pt>
                <pt idx="233">
                  <v>45630</v>
                </pt>
                <pt idx="234">
                  <v>45631</v>
                </pt>
                <pt idx="235">
                  <v>45632</v>
                </pt>
                <pt idx="236">
                  <v>45635</v>
                </pt>
                <pt idx="237">
                  <v>45636</v>
                </pt>
                <pt idx="238">
                  <v>45637</v>
                </pt>
                <pt idx="239">
                  <v>45638</v>
                </pt>
                <pt idx="240">
                  <v>45639</v>
                </pt>
                <pt idx="241">
                  <v>45642</v>
                </pt>
                <pt idx="242">
                  <v>45643</v>
                </pt>
                <pt idx="243">
                  <v>45644</v>
                </pt>
                <pt idx="244">
                  <v>45645</v>
                </pt>
                <pt idx="245">
                  <v>45646</v>
                </pt>
                <pt idx="246">
                  <v>45649</v>
                </pt>
                <pt idx="247">
                  <v>45650</v>
                </pt>
                <pt idx="248">
                  <v>45652</v>
                </pt>
                <pt idx="249">
                  <v>45653</v>
                </pt>
                <pt idx="250">
                  <v>45656</v>
                </pt>
                <pt idx="251">
                  <v>45657</v>
                </pt>
                <pt idx="252">
                  <v>45659</v>
                </pt>
                <pt idx="253">
                  <v>45660</v>
                </pt>
                <pt idx="254">
                  <v>45663</v>
                </pt>
                <pt idx="255">
                  <v>45664</v>
                </pt>
                <pt idx="256">
                  <v>45665</v>
                </pt>
                <pt idx="257">
                  <v>45667</v>
                </pt>
                <pt idx="258">
                  <v>45670</v>
                </pt>
                <pt idx="259">
                  <v>45671</v>
                </pt>
                <pt idx="260">
                  <v>45672</v>
                </pt>
                <pt idx="261">
                  <v>45673</v>
                </pt>
                <pt idx="262">
                  <v>45674</v>
                </pt>
                <pt idx="263">
                  <v>45678</v>
                </pt>
                <pt idx="264">
                  <v>45679</v>
                </pt>
                <pt idx="265">
                  <v>45680</v>
                </pt>
                <pt idx="266">
                  <v>45681</v>
                </pt>
                <pt idx="267">
                  <v>45684</v>
                </pt>
                <pt idx="268">
                  <v>45685</v>
                </pt>
                <pt idx="269">
                  <v>45686</v>
                </pt>
                <pt idx="270">
                  <v>45687</v>
                </pt>
                <pt idx="271">
                  <v>45688</v>
                </pt>
                <pt idx="272">
                  <v>45691</v>
                </pt>
                <pt idx="273">
                  <v>45692</v>
                </pt>
                <pt idx="274">
                  <v>45693</v>
                </pt>
                <pt idx="275">
                  <v>45694</v>
                </pt>
                <pt idx="276">
                  <v>45695</v>
                </pt>
                <pt idx="277">
                  <v>45698</v>
                </pt>
                <pt idx="278">
                  <v>45699</v>
                </pt>
                <pt idx="279">
                  <v>45700</v>
                </pt>
                <pt idx="280">
                  <v>45701</v>
                </pt>
                <pt idx="281">
                  <v>45702</v>
                </pt>
                <pt idx="282">
                  <v>45706</v>
                </pt>
                <pt idx="283">
                  <v>45707</v>
                </pt>
                <pt idx="284">
                  <v>45708</v>
                </pt>
                <pt idx="285">
                  <v>45709</v>
                </pt>
                <pt idx="286">
                  <v>45712</v>
                </pt>
                <pt idx="287">
                  <v>45713</v>
                </pt>
                <pt idx="288">
                  <v>45714</v>
                </pt>
                <pt idx="289">
                  <v>45715</v>
                </pt>
                <pt idx="290">
                  <v>45716</v>
                </pt>
                <pt idx="291">
                  <v>45719</v>
                </pt>
                <pt idx="292">
                  <v>45720</v>
                </pt>
                <pt idx="293">
                  <v>45721</v>
                </pt>
                <pt idx="294">
                  <v>45722</v>
                </pt>
                <pt idx="295">
                  <v>45723</v>
                </pt>
                <pt idx="296">
                  <v>45726</v>
                </pt>
                <pt idx="297">
                  <v>45727</v>
                </pt>
                <pt idx="298">
                  <v>45728</v>
                </pt>
                <pt idx="299">
                  <v>45729</v>
                </pt>
                <pt idx="300">
                  <v>45730</v>
                </pt>
                <pt idx="301">
                  <v>45733</v>
                </pt>
                <pt idx="302">
                  <v>45734</v>
                </pt>
                <pt idx="303">
                  <v>45735</v>
                </pt>
                <pt idx="304">
                  <v>45736</v>
                </pt>
                <pt idx="305">
                  <v>45737</v>
                </pt>
                <pt idx="306">
                  <v>45740</v>
                </pt>
                <pt idx="307">
                  <v>45741</v>
                </pt>
                <pt idx="308">
                  <v>45742</v>
                </pt>
                <pt idx="309">
                  <v>45743</v>
                </pt>
                <pt idx="310">
                  <v>45744</v>
                </pt>
                <pt idx="311">
                  <v>45747</v>
                </pt>
                <pt idx="312">
                  <v>45748</v>
                </pt>
                <pt idx="313">
                  <v>45749</v>
                </pt>
                <pt idx="314">
                  <v>45750</v>
                </pt>
                <pt idx="315">
                  <v>45751</v>
                </pt>
                <pt idx="316">
                  <v>45754</v>
                </pt>
                <pt idx="317">
                  <v>45755</v>
                </pt>
                <pt idx="318">
                  <v>45756</v>
                </pt>
                <pt idx="319">
                  <v>45757</v>
                </pt>
                <pt idx="320">
                  <v>45758</v>
                </pt>
                <pt idx="321">
                  <v>45761</v>
                </pt>
                <pt idx="322">
                  <v>45762</v>
                </pt>
                <pt idx="323">
                  <v>45763</v>
                </pt>
                <pt idx="324">
                  <v>45764</v>
                </pt>
                <pt idx="325">
                  <v>45768</v>
                </pt>
                <pt idx="326">
                  <v>45769</v>
                </pt>
                <pt idx="327">
                  <v>45770</v>
                </pt>
                <pt idx="328">
                  <v>45771</v>
                </pt>
                <pt idx="329">
                  <v>45772</v>
                </pt>
                <pt idx="330">
                  <v>45775</v>
                </pt>
                <pt idx="331">
                  <v>45776</v>
                </pt>
                <pt idx="332">
                  <v>45777</v>
                </pt>
                <pt idx="333">
                  <v>45778</v>
                </pt>
                <pt idx="334">
                  <v>45779</v>
                </pt>
                <pt idx="335">
                  <v>45782</v>
                </pt>
                <pt idx="336">
                  <v>45783</v>
                </pt>
                <pt idx="337">
                  <v>45784</v>
                </pt>
                <pt idx="338">
                  <v>45785</v>
                </pt>
                <pt idx="339">
                  <v>45786</v>
                </pt>
                <pt idx="340">
                  <v>45789</v>
                </pt>
                <pt idx="341">
                  <v>45790</v>
                </pt>
                <pt idx="342">
                  <v>45791</v>
                </pt>
                <pt idx="343">
                  <v>45792</v>
                </pt>
                <pt idx="344">
                  <v>45793</v>
                </pt>
                <pt idx="345">
                  <v>45796</v>
                </pt>
                <pt idx="346">
                  <v>45797</v>
                </pt>
                <pt idx="347">
                  <v>45798</v>
                </pt>
                <pt idx="348">
                  <v>45799</v>
                </pt>
                <pt idx="349">
                  <v>45800</v>
                </pt>
                <pt idx="350">
                  <v>45804</v>
                </pt>
                <pt idx="351">
                  <v>45805</v>
                </pt>
                <pt idx="352">
                  <v>45806</v>
                </pt>
                <pt idx="353">
                  <v>45807</v>
                </pt>
                <pt idx="354">
                  <v>45810</v>
                </pt>
                <pt idx="355">
                  <v>45811</v>
                </pt>
                <pt idx="356">
                  <v>45812</v>
                </pt>
                <pt idx="357">
                  <v>45813</v>
                </pt>
                <pt idx="358">
                  <v>45814</v>
                </pt>
                <pt idx="359">
                  <v>45817</v>
                </pt>
                <pt idx="360">
                  <v>45818</v>
                </pt>
                <pt idx="361">
                  <v>45819</v>
                </pt>
                <pt idx="362">
                  <v>45820</v>
                </pt>
                <pt idx="363">
                  <v>45821</v>
                </pt>
                <pt idx="364">
                  <v>45824</v>
                </pt>
                <pt idx="365">
                  <v>45825</v>
                </pt>
                <pt idx="366">
                  <v>45826</v>
                </pt>
                <pt idx="367">
                  <v>45828</v>
                </pt>
                <pt idx="368">
                  <v>45831</v>
                </pt>
                <pt idx="369">
                  <v>45832</v>
                </pt>
                <pt idx="370">
                  <v>45833</v>
                </pt>
                <pt idx="371">
                  <v>45834</v>
                </pt>
                <pt idx="372">
                  <v>45835</v>
                </pt>
                <pt idx="373">
                  <v>45838</v>
                </pt>
                <pt idx="374">
                  <v>45839</v>
                </pt>
                <pt idx="375">
                  <v>45840</v>
                </pt>
                <pt idx="376">
                  <v>45841</v>
                </pt>
                <pt idx="377">
                  <v>45845</v>
                </pt>
                <pt idx="378">
                  <v>45846</v>
                </pt>
                <pt idx="379">
                  <v>45847</v>
                </pt>
                <pt idx="380">
                  <v>45848</v>
                </pt>
                <pt idx="381">
                  <v>45849</v>
                </pt>
                <pt idx="382">
                  <v>45852</v>
                </pt>
                <pt idx="383">
                  <v>45853</v>
                </pt>
                <pt idx="384">
                  <v>45854</v>
                </pt>
                <pt idx="385">
                  <v>45855</v>
                </pt>
                <pt idx="386">
                  <v>45856</v>
                </pt>
                <pt idx="387">
                  <v>45859</v>
                </pt>
                <pt idx="388">
                  <v>45860</v>
                </pt>
                <pt idx="389">
                  <v>45861</v>
                </pt>
                <pt idx="390">
                  <v>45862</v>
                </pt>
                <pt idx="391">
                  <v>45863</v>
                </pt>
                <pt idx="392">
                  <v>45866</v>
                </pt>
                <pt idx="393">
                  <v>45867</v>
                </pt>
                <pt idx="394">
                  <v>45868</v>
                </pt>
                <pt idx="395">
                  <v>45869</v>
                </pt>
                <pt idx="396">
                  <v>45870</v>
                </pt>
                <pt idx="397">
                  <v>45873</v>
                </pt>
                <pt idx="398">
                  <v>45874</v>
                </pt>
                <pt idx="399">
                  <v>45875</v>
                </pt>
                <pt idx="400">
                  <v>45876</v>
                </pt>
                <pt idx="401">
                  <v>45877</v>
                </pt>
                <pt idx="402">
                  <v>45880</v>
                </pt>
                <pt idx="403">
                  <v>45881</v>
                </pt>
                <pt idx="404">
                  <v>45882</v>
                </pt>
                <pt idx="405">
                  <v>45883</v>
                </pt>
                <pt idx="406">
                  <v>45884</v>
                </pt>
                <pt idx="407">
                  <v>45887</v>
                </pt>
                <pt idx="408">
                  <v>45888</v>
                </pt>
                <pt idx="409">
                  <v>45889</v>
                </pt>
                <pt idx="410">
                  <v>45890</v>
                </pt>
                <pt idx="411">
                  <v>45891</v>
                </pt>
                <pt idx="412">
                  <v>45894</v>
                </pt>
                <pt idx="413">
                  <v>45895</v>
                </pt>
                <pt idx="414">
                  <v>45896</v>
                </pt>
                <pt idx="415">
                  <v>45897</v>
                </pt>
                <pt idx="416">
                  <v>45898</v>
                </pt>
                <pt idx="417">
                  <v>45902</v>
                </pt>
                <pt idx="418">
                  <v>45903</v>
                </pt>
                <pt idx="419">
                  <v>45904</v>
                </pt>
                <pt idx="420">
                  <v>45905</v>
                </pt>
                <pt idx="421">
                  <v>45908</v>
                </pt>
                <pt idx="422">
                  <v>45909</v>
                </pt>
                <pt idx="423">
                  <v>45910</v>
                </pt>
                <pt idx="424">
                  <v>45911</v>
                </pt>
                <pt idx="425">
                  <v>45912</v>
                </pt>
                <pt idx="426">
                  <v>45915</v>
                </pt>
                <pt idx="427">
                  <v>45916</v>
                </pt>
                <pt idx="428">
                  <v>45917</v>
                </pt>
                <pt idx="429">
                  <v>45918</v>
                </pt>
                <pt idx="430">
                  <v>45919</v>
                </pt>
                <pt idx="431">
                  <v>45922</v>
                </pt>
                <pt idx="432">
                  <v>45923</v>
                </pt>
                <pt idx="433">
                  <v>45924</v>
                </pt>
                <pt idx="434">
                  <v>45925</v>
                </pt>
                <pt idx="435">
                  <v>45926</v>
                </pt>
                <pt idx="436">
                  <v>45929</v>
                </pt>
                <pt idx="437">
                  <v>45930</v>
                </pt>
                <pt idx="438">
                  <v>45931</v>
                </pt>
                <pt idx="439">
                  <v>45932</v>
                </pt>
                <pt idx="440">
                  <v>45933</v>
                </pt>
                <pt idx="441">
                  <v>45936</v>
                </pt>
                <pt idx="442">
                  <v>45937</v>
                </pt>
                <pt idx="443">
                  <v>45938</v>
                </pt>
                <pt idx="444">
                  <v>45939</v>
                </pt>
                <pt idx="445">
                  <v>45940</v>
                </pt>
                <pt idx="446">
                  <v>45943</v>
                </pt>
                <pt idx="447">
                  <v>45944</v>
                </pt>
                <pt idx="448">
                  <v>45945</v>
                </pt>
                <pt idx="449">
                  <v>45946</v>
                </pt>
                <pt idx="450">
                  <v>45947</v>
                </pt>
                <pt idx="451">
                  <v>45950</v>
                </pt>
                <pt idx="452">
                  <v>45951</v>
                </pt>
                <pt idx="453">
                  <v>45952</v>
                </pt>
                <pt idx="454">
                  <v>45953</v>
                </pt>
                <pt idx="455">
                  <v>45954</v>
                </pt>
                <pt idx="456">
                  <v>45957</v>
                </pt>
                <pt idx="457">
                  <v>45958</v>
                </pt>
                <pt idx="458">
                  <v>45959</v>
                </pt>
                <pt idx="459">
                  <v>45960</v>
                </pt>
                <pt idx="460">
                  <v>45961</v>
                </pt>
                <pt idx="461">
                  <v>45964</v>
                </pt>
                <pt idx="462">
                  <v>45965</v>
                </pt>
                <pt idx="463">
                  <v>45966</v>
                </pt>
                <pt idx="464">
                  <v>45967</v>
                </pt>
                <pt idx="465">
                  <v>45968</v>
                </pt>
                <pt idx="466">
                  <v>45971</v>
                </pt>
                <pt idx="467">
                  <v>45972</v>
                </pt>
                <pt idx="468">
                  <v>45973</v>
                </pt>
                <pt idx="469">
                  <v>45974</v>
                </pt>
                <pt idx="470">
                  <v>45975</v>
                </pt>
                <pt idx="471">
                  <v>45978</v>
                </pt>
                <pt idx="472">
                  <v>45979</v>
                </pt>
                <pt idx="473">
                  <v>45980</v>
                </pt>
                <pt idx="474">
                  <v>45981</v>
                </pt>
                <pt idx="475">
                  <v>45982</v>
                </pt>
                <pt idx="476">
                  <v>45985</v>
                </pt>
                <pt idx="477">
                  <v>45986</v>
                </pt>
                <pt idx="478">
                  <v>45987</v>
                </pt>
                <pt idx="479">
                  <v>45989</v>
                </pt>
                <pt idx="480">
                  <v>45992</v>
                </pt>
                <pt idx="481">
                  <v>45993</v>
                </pt>
                <pt idx="482">
                  <v>45994</v>
                </pt>
                <pt idx="483">
                  <v>45995</v>
                </pt>
                <pt idx="484">
                  <v>45996</v>
                </pt>
                <pt idx="485">
                  <v>45999</v>
                </pt>
                <pt idx="486">
                  <v>46000</v>
                </pt>
                <pt idx="487">
                  <v>46001</v>
                </pt>
                <pt idx="488">
                  <v>46002</v>
                </pt>
                <pt idx="489">
                  <v>46003</v>
                </pt>
                <pt idx="490">
                  <v>46006</v>
                </pt>
                <pt idx="491">
                  <v>46007</v>
                </pt>
                <pt idx="492">
                  <v>46008</v>
                </pt>
                <pt idx="493">
                  <v>46009</v>
                </pt>
                <pt idx="494">
                  <v>46010</v>
                </pt>
                <pt idx="495">
                  <v>46013</v>
                </pt>
                <pt idx="496">
                  <v>46014</v>
                </pt>
                <pt idx="497">
                  <v>46015</v>
                </pt>
                <pt idx="498">
                  <v>46017</v>
                </pt>
                <pt idx="499">
                  <v>46020</v>
                </pt>
              </numCache>
            </numRef>
          </cat>
          <val>
            <numRef>
              <f>Charts!$C$58:$C$557</f>
              <numCache>
                <formatCode>0.00</formatCode>
                <ptCount val="500"/>
                <pt idx="0">
                  <v>232.8299994092452</v>
                </pt>
                <pt idx="1">
                  <v>231.5173538110827</v>
                </pt>
                <pt idx="2">
                  <v>231.2487726221047</v>
                </pt>
                <pt idx="3">
                  <v>231.347185984263</v>
                </pt>
                <pt idx="4">
                  <v>233.0195518389468</v>
                </pt>
                <pt idx="5">
                  <v>232.6783121686559</v>
                </pt>
                <pt idx="6">
                  <v>233.4305442671026</v>
                </pt>
                <pt idx="7">
                  <v>233.4214137314715</v>
                </pt>
                <pt idx="8">
                  <v>233.1884059967226</v>
                </pt>
                <pt idx="9">
                  <v>232.5385657182163</v>
                </pt>
                <pt idx="10">
                  <v>231.9838000542272</v>
                </pt>
                <pt idx="11">
                  <v>233.1285500788903</v>
                </pt>
                <pt idx="12">
                  <v>234.885454658592</v>
                </pt>
                <pt idx="13">
                  <v>235.4250170488927</v>
                </pt>
                <pt idx="14">
                  <v>235.4447815747383</v>
                </pt>
                <pt idx="15">
                  <v>235.391979397887</v>
                </pt>
                <pt idx="16">
                  <v>236.0495177106404</v>
                </pt>
                <pt idx="17">
                  <v>236.0046183395072</v>
                </pt>
                <pt idx="18">
                  <v>237.1215371975185</v>
                </pt>
                <pt idx="19">
                  <v>236.9987280407985</v>
                </pt>
                <pt idx="20">
                  <v>235.0784413767176</v>
                </pt>
                <pt idx="21">
                  <v>236.6028098351732</v>
                </pt>
                <pt idx="22">
                  <v>237.753368232212</v>
                </pt>
                <pt idx="23">
                  <v>237.0325167854273</v>
                </pt>
                <pt idx="24">
                  <v>237.4061415949744</v>
                </pt>
                <pt idx="25">
                  <v>238.2299365310442</v>
                </pt>
                <pt idx="26">
                  <v>238.5081950030352</v>
                </pt>
                <pt idx="27">
                  <v>239.1136036846794</v>
                </pt>
                <pt idx="28">
                  <v>239.2925673761288</v>
                </pt>
                <pt idx="29">
                  <v>237.1121466242473</v>
                </pt>
                <pt idx="30">
                  <v>238.2297384108921</v>
                </pt>
                <pt idx="31">
                  <v>239.2273010666364</v>
                </pt>
                <pt idx="32">
                  <v>238.4491783239382</v>
                </pt>
                <pt idx="33">
                  <v>237.7741494797077</v>
                </pt>
                <pt idx="34">
                  <v>237.7141665405724</v>
                </pt>
                <pt idx="35">
                  <v>240.2470208879319</v>
                </pt>
                <pt idx="36">
                  <v>240.2484772117293</v>
                </pt>
                <pt idx="37">
                  <v>240.0565377527485</v>
                </pt>
                <pt idx="38">
                  <v>240.1217999162661</v>
                </pt>
                <pt idx="39">
                  <v>239.7707475968547</v>
                </pt>
                <pt idx="40">
                  <v>240.371513970717</v>
                </pt>
                <pt idx="41">
                  <v>241.2130372225122</v>
                </pt>
                <pt idx="42">
                  <v>240.8164555550174</v>
                </pt>
                <pt idx="43">
                  <v>239.1107747870063</v>
                </pt>
                <pt idx="44">
                  <v>239.6152021563202</v>
                </pt>
                <pt idx="45">
                  <v>240.7247884415472</v>
                </pt>
                <pt idx="46">
                  <v>239.9773209266488</v>
                </pt>
                <pt idx="47">
                  <v>239.8281702984345</v>
                </pt>
                <pt idx="48">
                  <v>241.1233802411318</v>
                </pt>
                <pt idx="49">
                  <v>240.9394558884561</v>
                </pt>
                <pt idx="50">
                  <v>240.4109086365506</v>
                </pt>
                <pt idx="51">
                  <v>239.5432751889815</v>
                </pt>
                <pt idx="52">
                  <v>240.1062292725139</v>
                </pt>
                <pt idx="53">
                  <v>240.9951505152218</v>
                </pt>
                <pt idx="54">
                  <v>242.5331639886883</v>
                </pt>
                <pt idx="55">
                  <v>243.2256301635762</v>
                </pt>
                <pt idx="56">
                  <v>242.6539560336917</v>
                </pt>
                <pt idx="57">
                  <v>242.1916280775314</v>
                </pt>
                <pt idx="58">
                  <v>241.8974206126537</v>
                </pt>
                <pt idx="59">
                  <v>243.2412362880888</v>
                </pt>
                <pt idx="60">
                  <v>243.3084534152147</v>
                </pt>
                <pt idx="61">
                  <v>242.835559247273</v>
                </pt>
                <pt idx="62">
                  <v>241.4780299390999</v>
                </pt>
                <pt idx="63">
                  <v>241.5393153268916</v>
                </pt>
                <pt idx="64">
                  <v>239.6853714458167</v>
                </pt>
                <pt idx="65">
                  <v>241.0050271151448</v>
                </pt>
                <pt idx="66">
                  <v>241.0177794789874</v>
                </pt>
                <pt idx="67">
                  <v>241.1841147434447</v>
                </pt>
                <pt idx="68">
                  <v>239.761752706273</v>
                </pt>
                <pt idx="69">
                  <v>240.6709037985653</v>
                </pt>
                <pt idx="70">
                  <v>238.7337085058599</v>
                </pt>
                <pt idx="71">
                  <v>237.20676524464</v>
                </pt>
                <pt idx="72">
                  <v>237.2330234781402</v>
                </pt>
                <pt idx="73">
                  <v>236.4996334865296</v>
                </pt>
                <pt idx="74">
                  <v>236.265175905128</v>
                </pt>
                <pt idx="75">
                  <v>235.6692827370367</v>
                </pt>
                <pt idx="76">
                  <v>236.8219778242504</v>
                </pt>
                <pt idx="77">
                  <v>238.2846413085674</v>
                </pt>
                <pt idx="78">
                  <v>238.234196796264</v>
                </pt>
                <pt idx="79">
                  <v>237.1205383084728</v>
                </pt>
                <pt idx="80">
                  <v>238.5282418576287</v>
                </pt>
                <pt idx="81">
                  <v>239.0447666268008</v>
                </pt>
                <pt idx="82">
                  <v>236.7163421002388</v>
                </pt>
                <pt idx="83">
                  <v>236.7124628237883</v>
                </pt>
                <pt idx="84">
                  <v>238.2360599103853</v>
                </pt>
                <pt idx="85">
                  <v>240.2310024562225</v>
                </pt>
                <pt idx="86">
                  <v>241.302672189888</v>
                </pt>
                <pt idx="87">
                  <v>241.3386666250721</v>
                </pt>
                <pt idx="88">
                  <v>241.5642289997926</v>
                </pt>
                <pt idx="89">
                  <v>242.4214350528513</v>
                </pt>
                <pt idx="90">
                  <v>242.63066448186</v>
                </pt>
                <pt idx="91">
                  <v>242.6154427890223</v>
                </pt>
                <pt idx="92">
                  <v>243.3121624945986</v>
                </pt>
                <pt idx="93">
                  <v>244.8107141148882</v>
                </pt>
                <pt idx="94">
                  <v>244.5634861088494</v>
                </pt>
                <pt idx="95">
                  <v>244.7923399550587</v>
                </pt>
                <pt idx="96">
                  <v>244.7581935149102</v>
                </pt>
                <pt idx="97">
                  <v>245.0077181768983</v>
                </pt>
                <pt idx="98">
                  <v>244.4760283691746</v>
                </pt>
                <pt idx="99">
                  <v>243.0030411974012</v>
                </pt>
                <pt idx="100">
                  <v>243.6655364303478</v>
                </pt>
                <pt idx="101">
                  <v>243.5367481305034</v>
                </pt>
                <pt idx="102">
                  <v>242.3258927494681</v>
                </pt>
                <pt idx="103">
                  <v>241.1492144489722</v>
                </pt>
                <pt idx="104">
                  <v>242.3777680958881</v>
                </pt>
                <pt idx="105">
                  <v>242.4163294653317</v>
                </pt>
                <pt idx="106">
                  <v>242.7261320441679</v>
                </pt>
                <pt idx="107">
                  <v>244.0631582762684</v>
                </pt>
                <pt idx="108">
                  <v>244.1369327604287</v>
                </pt>
                <pt idx="109">
                  <v>243.7960114493956</v>
                </pt>
                <pt idx="110">
                  <v>244.1354821894078</v>
                </pt>
                <pt idx="111">
                  <v>244.3540049918605</v>
                </pt>
                <pt idx="112">
                  <v>245.2134238985306</v>
                </pt>
                <pt idx="113">
                  <v>245.2450682048817</v>
                </pt>
                <pt idx="114">
                  <v>245.1212435143699</v>
                </pt>
                <pt idx="115">
                  <v>246.0744903783021</v>
                </pt>
                <pt idx="116">
                  <v>246.2287320319549</v>
                </pt>
                <pt idx="117">
                  <v>246.3575687242</v>
                </pt>
                <pt idx="118">
                  <v>246.2889984632224</v>
                </pt>
                <pt idx="119">
                  <v>246.2315012670352</v>
                </pt>
                <pt idx="120">
                  <v>246.3287437242812</v>
                </pt>
                <pt idx="121">
                  <v>246.6117832430215</v>
                </pt>
                <pt idx="122">
                  <v>246.8832825587185</v>
                </pt>
                <pt idx="123">
                  <v>246.4243655356345</v>
                </pt>
                <pt idx="124">
                  <v>246.9227133524626</v>
                </pt>
                <pt idx="125">
                  <v>247.718632568582</v>
                </pt>
                <pt idx="126">
                  <v>248.1820784226347</v>
                </pt>
                <pt idx="127">
                  <v>248.8035258012692</v>
                </pt>
                <pt idx="128">
                  <v>248.9242911585513</v>
                </pt>
                <pt idx="129">
                  <v>248.8864910330618</v>
                </pt>
                <pt idx="130">
                  <v>250.4375357673443</v>
                </pt>
                <pt idx="131">
                  <v>249.5843720227427</v>
                </pt>
                <pt idx="132">
                  <v>250.4609200978635</v>
                </pt>
                <pt idx="133">
                  <v>251.1116225662943</v>
                </pt>
                <pt idx="134">
                  <v>252.8398633357409</v>
                </pt>
                <pt idx="135">
                  <v>251.7399622222687</v>
                </pt>
                <pt idx="136">
                  <v>250.2775456993309</v>
                </pt>
                <pt idx="137">
                  <v>249.0951456021412</v>
                </pt>
                <pt idx="138">
                  <v>250.2986861847292</v>
                </pt>
                <pt idx="139">
                  <v>250.19830038577</v>
                </pt>
                <pt idx="140">
                  <v>247.1707687102424</v>
                </pt>
                <pt idx="141">
                  <v>246.8836469741188</v>
                </pt>
                <pt idx="142">
                  <v>248.7869428407437</v>
                </pt>
                <pt idx="143">
                  <v>248.6870964117727</v>
                </pt>
                <pt idx="144">
                  <v>248.4254605940597</v>
                </pt>
                <pt idx="145">
                  <v>250.0582606865442</v>
                </pt>
                <pt idx="146">
                  <v>247.7721397676087</v>
                </pt>
                <pt idx="147">
                  <v>245.1353963176185</v>
                </pt>
                <pt idx="148">
                  <v>241.100493423696</v>
                </pt>
                <pt idx="149">
                  <v>242.3218245470349</v>
                </pt>
                <pt idx="150">
                  <v>241.2339548000525</v>
                </pt>
                <pt idx="151">
                  <v>244.2628632786103</v>
                </pt>
                <pt idx="152">
                  <v>244.6455897677769</v>
                </pt>
                <pt idx="153">
                  <v>244.4399690085511</v>
                </pt>
                <pt idx="154">
                  <v>246.6296019125163</v>
                </pt>
                <pt idx="155">
                  <v>247.1146784931409</v>
                </pt>
                <pt idx="156">
                  <v>249.5531793985271</v>
                </pt>
                <pt idx="157">
                  <v>249.8657412096246</v>
                </pt>
                <pt idx="158">
                  <v>251.1281500350935</v>
                </pt>
                <pt idx="159">
                  <v>250.780843780324</v>
                </pt>
                <pt idx="160">
                  <v>251.2653819270323</v>
                </pt>
                <pt idx="161">
                  <v>250.0000028981365</v>
                </pt>
                <pt idx="162">
                  <v>251.8130833143004</v>
                </pt>
                <pt idx="163">
                  <v>251.3751612847199</v>
                </pt>
                <pt idx="164">
                  <v>251.5756046602417</v>
                </pt>
                <pt idx="165">
                  <v>250.661245050782</v>
                </pt>
                <pt idx="166">
                  <v>251.025693287562</v>
                </pt>
                <pt idx="167">
                  <v>252.1112050381113</v>
                </pt>
                <pt idx="168">
                  <v>249.0843077954193</v>
                </pt>
                <pt idx="169">
                  <v>248.9851430469764</v>
                </pt>
                <pt idx="170">
                  <v>248.6449988597339</v>
                </pt>
                <pt idx="171">
                  <v>246.4278551064566</v>
                </pt>
                <pt idx="172">
                  <v>248.0088648151673</v>
                </pt>
                <pt idx="173">
                  <v>248.2796983076809</v>
                </pt>
                <pt idx="174">
                  <v>249.6693338884702</v>
                </pt>
                <pt idx="175">
                  <v>250.7102404150908</v>
                </pt>
                <pt idx="176">
                  <v>251.729510832975</v>
                </pt>
                <pt idx="177">
                  <v>251.9228128815387</v>
                </pt>
                <pt idx="178">
                  <v>252.0281811240337</v>
                </pt>
                <pt idx="179">
                  <v>251.6670483623825</v>
                </pt>
                <pt idx="180">
                  <v>254.0784496567789</v>
                </pt>
                <pt idx="181">
                  <v>253.9008488136278</v>
                </pt>
                <pt idx="182">
                  <v>254.0929474048653</v>
                </pt>
                <pt idx="183">
                  <v>254.5411573640567</v>
                </pt>
                <pt idx="184">
                  <v>253.9721875838488</v>
                </pt>
                <pt idx="185">
                  <v>254.7885296833923</v>
                </pt>
                <pt idx="186">
                  <v>254.8491316202993</v>
                </pt>
                <pt idx="187">
                  <v>255.1333885564495</v>
                </pt>
                <pt idx="188">
                  <v>253.9332615498823</v>
                </pt>
                <pt idx="189">
                  <v>254.0395179763716</v>
                </pt>
                <pt idx="190">
                  <v>253.6472207219221</v>
                </pt>
                <pt idx="191">
                  <v>254.9997912281919</v>
                </pt>
                <pt idx="192">
                  <v>253.5940812411254</v>
                </pt>
                <pt idx="193">
                  <v>254.6201496658865</v>
                </pt>
                <pt idx="194">
                  <v>255.756161999545</v>
                </pt>
                <pt idx="195">
                  <v>255.5828448391622</v>
                </pt>
                <pt idx="196">
                  <v>256.6194139356829</v>
                </pt>
                <pt idx="197">
                  <v>257.4971650339312</v>
                </pt>
                <pt idx="198">
                  <v>256.3743992969981</v>
                </pt>
                <pt idx="199">
                  <v>257.220780174715</v>
                </pt>
                <pt idx="200">
                  <v>257.5027942021365</v>
                </pt>
                <pt idx="201">
                  <v>257.9003386159777</v>
                </pt>
                <pt idx="202">
                  <v>257.3500664929871</v>
                </pt>
                <pt idx="203">
                  <v>257.4027567575242</v>
                </pt>
                <pt idx="204">
                  <v>255.7949325423325</v>
                </pt>
                <pt idx="205">
                  <v>255.9504069931222</v>
                </pt>
                <pt idx="206">
                  <v>255.7452029208391</v>
                </pt>
                <pt idx="207">
                  <v>256.453689570588</v>
                </pt>
                <pt idx="208">
                  <v>256.574245748042</v>
                </pt>
                <pt idx="209">
                  <v>256.0996058835285</v>
                </pt>
                <pt idx="210">
                  <v>253.8298798739516</v>
                </pt>
                <pt idx="211">
                  <v>254.7986606562148</v>
                </pt>
                <pt idx="212">
                  <v>254.175558027764</v>
                </pt>
                <pt idx="213">
                  <v>255.839224858073</v>
                </pt>
                <pt idx="214">
                  <v>260.4476722571438</v>
                </pt>
                <pt idx="215">
                  <v>261.2398998202461</v>
                </pt>
                <pt idx="216">
                  <v>261.7951669952541</v>
                </pt>
                <pt idx="217">
                  <v>262.4153164276674</v>
                </pt>
                <pt idx="218">
                  <v>261.6221451435918</v>
                </pt>
                <pt idx="219">
                  <v>261.5332787862984</v>
                </pt>
                <pt idx="220">
                  <v>260.7470480374122</v>
                </pt>
                <pt idx="221">
                  <v>258.9500759103857</v>
                </pt>
                <pt idx="222">
                  <v>259.1907386463907</v>
                </pt>
                <pt idx="223">
                  <v>259.5709574888114</v>
                </pt>
                <pt idx="224">
                  <v>259.7563288895218</v>
                </pt>
                <pt idx="225">
                  <v>260.6942662599364</v>
                </pt>
                <pt idx="226">
                  <v>261.6155844334978</v>
                </pt>
                <pt idx="227">
                  <v>262.5840899125571</v>
                </pt>
                <pt idx="228">
                  <v>263.1190828727105</v>
                </pt>
                <pt idx="229">
                  <v>262.5674294324384</v>
                </pt>
                <pt idx="230">
                  <v>263.3518093787727</v>
                </pt>
                <pt idx="231">
                  <v>263.6299554788099</v>
                </pt>
                <pt idx="232">
                  <v>263.6661506461342</v>
                </pt>
                <pt idx="233">
                  <v>264.8926373017736</v>
                </pt>
                <pt idx="234">
                  <v>264.3226011428202</v>
                </pt>
                <pt idx="235">
                  <v>264.5689284624312</v>
                </pt>
                <pt idx="236">
                  <v>263.772435943421</v>
                </pt>
                <pt idx="237">
                  <v>263.3434864492523</v>
                </pt>
                <pt idx="238">
                  <v>264.1672657459678</v>
                </pt>
                <pt idx="239">
                  <v>263.3307356741046</v>
                </pt>
                <pt idx="240">
                  <v>263.2198947324186</v>
                </pt>
                <pt idx="241">
                  <v>263.7305249629482</v>
                </pt>
                <pt idx="242">
                  <v>263.0293441464193</v>
                </pt>
                <pt idx="243">
                  <v>258.849123954786</v>
                </pt>
                <pt idx="244">
                  <v>258.7948031167147</v>
                </pt>
                <pt idx="245">
                  <v>260.3267651024096</v>
                </pt>
                <pt idx="246">
                  <v>261.0030386874002</v>
                </pt>
                <pt idx="247">
                  <v>262.5058770128002</v>
                </pt>
                <pt idx="248">
                  <v>262.5626977186781</v>
                </pt>
                <pt idx="249">
                  <v>261.0667153242468</v>
                </pt>
                <pt idx="250">
                  <v>259.6119043956242</v>
                </pt>
                <pt idx="251">
                  <v>259.0784932012409</v>
                </pt>
                <pt idx="252">
                  <v>258.7195368479592</v>
                </pt>
                <pt idx="253">
                  <v>260.399187669244</v>
                </pt>
                <pt idx="254">
                  <v>261.0391292171902</v>
                </pt>
                <pt idx="255">
                  <v>259.6363352232187</v>
                </pt>
                <pt idx="256">
                  <v>259.7871830026029</v>
                </pt>
                <pt idx="257">
                  <v>257.5170878180814</v>
                </pt>
                <pt idx="258">
                  <v>257.9743525508087</v>
                </pt>
                <pt idx="259">
                  <v>258.3137253051169</v>
                </pt>
                <pt idx="260">
                  <v>261.0247105390886</v>
                </pt>
                <pt idx="261">
                  <v>260.4562083394303</v>
                </pt>
                <pt idx="262">
                  <v>261.8972783643997</v>
                </pt>
                <pt idx="263">
                  <v>263.3001409437271</v>
                </pt>
                <pt idx="264">
                  <v>264.1910362981499</v>
                </pt>
                <pt idx="265">
                  <v>265.0566577581711</v>
                </pt>
                <pt idx="266">
                  <v>264.5360895857407</v>
                </pt>
                <pt idx="267">
                  <v>263.3393245179632</v>
                </pt>
                <pt idx="268">
                  <v>264.6602346064656</v>
                </pt>
                <pt idx="269">
                  <v>264.1237917634713</v>
                </pt>
                <pt idx="270">
                  <v>264.6288239042501</v>
                </pt>
                <pt idx="271">
                  <v>263.8474957898217</v>
                </pt>
                <pt idx="272">
                  <v>262.9241589152531</v>
                </pt>
                <pt idx="273">
                  <v>263.9461960745164</v>
                </pt>
                <pt idx="274">
                  <v>264.6592602894983</v>
                </pt>
                <pt idx="275">
                  <v>264.7224108144533</v>
                </pt>
                <pt idx="276">
                  <v>263.1742201431805</v>
                </pt>
                <pt idx="277">
                  <v>264.0187223076559</v>
                </pt>
                <pt idx="278">
                  <v>264.0292581168414</v>
                </pt>
                <pt idx="279">
                  <v>263.6052500572348</v>
                </pt>
                <pt idx="280">
                  <v>265.0767861292635</v>
                </pt>
                <pt idx="281">
                  <v>265.0017312078938</v>
                </pt>
                <pt idx="282">
                  <v>265.1009981327202</v>
                </pt>
                <pt idx="283">
                  <v>265.2659772558131</v>
                </pt>
                <pt idx="284">
                  <v>264.2087841947154</v>
                </pt>
                <pt idx="285">
                  <v>261.5684707135379</v>
                </pt>
                <pt idx="286">
                  <v>260.9433044836001</v>
                </pt>
                <pt idx="287">
                  <v>260.4933870060269</v>
                </pt>
                <pt idx="288">
                  <v>260.3097857031253</v>
                </pt>
                <pt idx="289">
                  <v>258.4058492068653</v>
                </pt>
                <pt idx="290">
                  <v>260.4418953059337</v>
                </pt>
                <pt idx="291">
                  <v>257.7714279062678</v>
                </pt>
                <pt idx="292">
                  <v>256.2694190300055</v>
                </pt>
                <pt idx="293">
                  <v>257.9806675416926</v>
                </pt>
                <pt idx="294">
                  <v>255.7416784857537</v>
                </pt>
                <pt idx="295">
                  <v>256.5444632219109</v>
                </pt>
                <pt idx="296">
                  <v>252.698510730806</v>
                </pt>
                <pt idx="297">
                  <v>251.684907719533</v>
                </pt>
                <pt idx="298">
                  <v>252.1766622248064</v>
                </pt>
                <pt idx="299">
                  <v>250.0573647987171</v>
                </pt>
                <pt idx="300">
                  <v>252.8728713006473</v>
                </pt>
                <pt idx="301">
                  <v>253.7749268249406</v>
                </pt>
                <pt idx="302">
                  <v>252.3479370259642</v>
                </pt>
                <pt idx="303">
                  <v>253.8905403128939</v>
                </pt>
                <pt idx="304">
                  <v>253.6597965753584</v>
                </pt>
                <pt idx="305">
                  <v>253.9495236806614</v>
                </pt>
                <pt idx="306">
                  <v>256.3968415016972</v>
                </pt>
                <pt idx="307">
                  <v>256.6120872010556</v>
                </pt>
                <pt idx="308">
                  <v>255.2488853920148</v>
                </pt>
                <pt idx="309">
                  <v>254.6722568831739</v>
                </pt>
                <pt idx="310">
                  <v>251.8326751981366</v>
                </pt>
                <pt idx="311">
                  <v>252.5636971487332</v>
                </pt>
                <pt idx="312">
                  <v>252.9913644640662</v>
                </pt>
                <pt idx="313">
                  <v>253.9616027915613</v>
                </pt>
                <pt idx="314">
                  <v>247.3953904918636</v>
                </pt>
                <pt idx="315">
                  <v>239.7179654545913</v>
                </pt>
                <pt idx="316">
                  <v>239.0128369405248</v>
                </pt>
                <pt idx="317">
                  <v>237.1011862978731</v>
                </pt>
                <pt idx="318">
                  <v>250.143986847272</v>
                </pt>
                <pt idx="319">
                  <v>245.6982596487593</v>
                </pt>
                <pt idx="320">
                  <v>248.0999522283418</v>
                </pt>
                <pt idx="321">
                  <v>249.1153394527798</v>
                </pt>
                <pt idx="322">
                  <v>248.7888558191106</v>
                </pt>
                <pt idx="323">
                  <v>245.7691867052773</v>
                </pt>
                <pt idx="324">
                  <v>244.7657238659641</v>
                </pt>
                <pt idx="325">
                  <v>241.3591258603424</v>
                </pt>
                <pt idx="326">
                  <v>245.0149421610953</v>
                </pt>
                <pt idx="327">
                  <v>247.2448373265192</v>
                </pt>
                <pt idx="328">
                  <v>249.7760540427251</v>
                </pt>
                <pt idx="329">
                  <v>250.5031684579692</v>
                </pt>
                <pt idx="330">
                  <v>250.6918277182291</v>
                </pt>
                <pt idx="331">
                  <v>251.5959204870349</v>
                </pt>
                <pt idx="332">
                  <v>251.8049198450009</v>
                </pt>
                <pt idx="333">
                  <v>252.7828224334278</v>
                </pt>
                <pt idx="334">
                  <v>254.7945321654232</v>
                </pt>
                <pt idx="335">
                  <v>254.1556554558433</v>
                </pt>
                <pt idx="336">
                  <v>252.908514268064</v>
                </pt>
                <pt idx="337">
                  <v>253.6197742909602</v>
                </pt>
                <pt idx="338">
                  <v>254.7366408240281</v>
                </pt>
                <pt idx="339">
                  <v>254.5106080630368</v>
                </pt>
                <pt idx="340">
                  <v>259.2075385551753</v>
                </pt>
                <pt idx="341">
                  <v>259.6415771710226</v>
                </pt>
                <pt idx="342">
                  <v>259.8193511109828</v>
                </pt>
                <pt idx="343">
                  <v>260.2704536296867</v>
                </pt>
                <pt idx="344">
                  <v>261.2151728581838</v>
                </pt>
                <pt idx="345">
                  <v>261.454445773264</v>
                </pt>
                <pt idx="346">
                  <v>261.0304414045667</v>
                </pt>
                <pt idx="347">
                  <v>258.6354065223334</v>
                </pt>
                <pt idx="348">
                  <v>258.7656379912426</v>
                </pt>
                <pt idx="349">
                  <v>257.7391677035022</v>
                </pt>
                <pt idx="350">
                  <v>260.595253393508</v>
                </pt>
                <pt idx="351">
                  <v>259.8114063988129</v>
                </pt>
                <pt idx="352">
                  <v>260.2681234103728</v>
                </pt>
                <pt idx="353">
                  <v>260.1836570817173</v>
                </pt>
                <pt idx="354">
                  <v>260.6337885650894</v>
                </pt>
                <pt idx="355">
                  <v>261.5391851040603</v>
                </pt>
                <pt idx="356">
                  <v>261.5325370251385</v>
                </pt>
                <pt idx="357">
                  <v>260.8709298278566</v>
                </pt>
                <pt idx="358">
                  <v>262.4170897183498</v>
                </pt>
                <pt idx="359">
                  <v>262.6067213013558</v>
                </pt>
                <pt idx="360">
                  <v>263.1865815584202</v>
                </pt>
                <pt idx="361">
                  <v>262.8870299100823</v>
                </pt>
                <pt idx="362">
                  <v>263.2051302268361</v>
                </pt>
                <pt idx="363">
                  <v>261.0473033609434</v>
                </pt>
                <pt idx="364">
                  <v>262.5090628518018</v>
                </pt>
                <pt idx="365">
                  <v>261.4013606426101</v>
                </pt>
                <pt idx="366">
                  <v>261.4091178938481</v>
                </pt>
                <pt idx="367">
                  <v>261.1841403118334</v>
                </pt>
                <pt idx="368">
                  <v>262.4573388301154</v>
                </pt>
                <pt idx="369">
                  <v>264.2246081954318</v>
                </pt>
                <pt idx="370">
                  <v>264.1503451235398</v>
                </pt>
                <pt idx="371">
                  <v>265.4837444054477</v>
                </pt>
                <pt idx="372">
                  <v>266.5295206460692</v>
                </pt>
                <pt idx="373">
                  <v>267.285308406106</v>
                </pt>
                <pt idx="374">
                  <v>267.5699213042814</v>
                </pt>
                <pt idx="375">
                  <v>268.1362429375606</v>
                </pt>
                <pt idx="376">
                  <v>269.345607242859</v>
                </pt>
                <pt idx="377">
                  <v>268.0490507103706</v>
                </pt>
                <pt idx="378">
                  <v>267.8130352874367</v>
                </pt>
                <pt idx="379">
                  <v>268.7604721326076</v>
                </pt>
                <pt idx="380">
                  <v>269.1708226255845</v>
                </pt>
                <pt idx="381">
                  <v>268.5170220368437</v>
                </pt>
                <pt idx="382">
                  <v>268.8397546666145</v>
                </pt>
                <pt idx="383">
                  <v>268.0939885489709</v>
                </pt>
                <pt idx="384">
                  <v>268.6823581708032</v>
                </pt>
                <pt idx="385">
                  <v>269.5485273551949</v>
                </pt>
                <pt idx="386">
                  <v>269.3154527495538</v>
                </pt>
                <pt idx="387">
                  <v>269.4752723648519</v>
                </pt>
                <pt idx="388">
                  <v>269.6625408849469</v>
                </pt>
                <pt idx="389">
                  <v>270.8965429559947</v>
                </pt>
                <pt idx="390">
                  <v>270.4672338462145</v>
                </pt>
                <pt idx="391">
                  <v>270.9506699565896</v>
                </pt>
                <pt idx="392">
                  <v>271.0112070260305</v>
                </pt>
                <pt idx="393">
                  <v>270.4300866084996</v>
                </pt>
                <pt idx="394">
                  <v>270.1958912651367</v>
                </pt>
                <pt idx="395">
                  <v>269.564984922134</v>
                </pt>
                <pt idx="396">
                  <v>267.2725908268623</v>
                </pt>
                <pt idx="397">
                  <v>269.4933346368448</v>
                </pt>
                <pt idx="398">
                  <v>269.0181530687436</v>
                </pt>
                <pt idx="399">
                  <v>269.8592721922787</v>
                </pt>
                <pt idx="400">
                  <v>269.654041428052</v>
                </pt>
                <pt idx="401">
                  <v>270.5929446064342</v>
                </pt>
                <pt idx="402">
                  <v>270.0796761785587</v>
                </pt>
                <pt idx="403">
                  <v>271.8405168777888</v>
                </pt>
                <pt idx="404">
                  <v>272.782197920407</v>
                </pt>
                <pt idx="405">
                  <v>272.7090147827207</v>
                </pt>
                <pt idx="406">
                  <v>272.5003719514255</v>
                </pt>
                <pt idx="407">
                  <v>272.4756938395478</v>
                </pt>
                <pt idx="408">
                  <v>271.6488414571785</v>
                </pt>
                <pt idx="409">
                  <v>271.2942485324464</v>
                </pt>
                <pt idx="410">
                  <v>270.8388797075206</v>
                </pt>
                <pt idx="411">
                  <v>273.4939245497432</v>
                </pt>
                <pt idx="412">
                  <v>272.7319210087661</v>
                </pt>
                <pt idx="413">
                  <v>273.2656365960178</v>
                </pt>
                <pt idx="414">
                  <v>273.6622513879091</v>
                </pt>
                <pt idx="415">
                  <v>274.0939147684748</v>
                </pt>
                <pt idx="416">
                  <v>273.2679364525775</v>
                </pt>
                <pt idx="417">
                  <v>272.3537466451373</v>
                </pt>
                <pt idx="418">
                  <v>272.89136654352</v>
                </pt>
                <pt idx="419">
                  <v>274.0958691868522</v>
                </pt>
                <pt idx="420">
                  <v>273.7181734119706</v>
                </pt>
                <pt idx="421">
                  <v>274.1619560241624</v>
                </pt>
                <pt idx="422">
                  <v>274.6664629092227</v>
                </pt>
                <pt idx="423">
                  <v>274.3648929204427</v>
                </pt>
                <pt idx="424">
                  <v>275.8807430972142</v>
                </pt>
                <pt idx="425">
                  <v>275.6678108650077</v>
                </pt>
                <pt idx="426">
                  <v>276.2694585644566</v>
                </pt>
                <pt idx="427">
                  <v>276.0219265052992</v>
                </pt>
                <pt idx="428">
                  <v>276.2570149360335</v>
                </pt>
                <pt idx="429">
                  <v>277.1033122449606</v>
                </pt>
                <pt idx="430">
                  <v>277.762916013852</v>
                </pt>
                <pt idx="431">
                  <v>278.3052311209308</v>
                </pt>
                <pt idx="432">
                  <v>277.6047188180725</v>
                </pt>
                <pt idx="433">
                  <v>277.0943076286856</v>
                </pt>
                <pt idx="434">
                  <v>276.4649126001781</v>
                </pt>
                <pt idx="435">
                  <v>277.2692549984423</v>
                </pt>
                <pt idx="436">
                  <v>277.6544242372543</v>
                </pt>
                <pt idx="437">
                  <v>277.9869473857734</v>
                </pt>
                <pt idx="438">
                  <v>278.3210768024371</v>
                </pt>
                <pt idx="439">
                  <v>278.681763103481</v>
                </pt>
                <pt idx="440">
                  <v>278.9347803584837</v>
                </pt>
                <pt idx="441">
                  <v>279.2676611259881</v>
                </pt>
                <pt idx="442">
                  <v>278.686969144223</v>
                </pt>
                <pt idx="443">
                  <v>279.3842926528453</v>
                </pt>
                <pt idx="444">
                  <v>278.9141886550603</v>
                </pt>
                <pt idx="445">
                  <v>275.2731915124394</v>
                </pt>
                <pt idx="446">
                  <v>277.6457092911255</v>
                </pt>
                <pt idx="447">
                  <v>277.6078254827278</v>
                </pt>
                <pt idx="448">
                  <v>278.014238367739</v>
                </pt>
                <pt idx="449">
                  <v>277.140494572017</v>
                </pt>
                <pt idx="450">
                  <v>277.8137015587288</v>
                </pt>
                <pt idx="451">
                  <v>279.5450275231879</v>
                </pt>
                <pt idx="452">
                  <v>279.7571260623019</v>
                </pt>
                <pt idx="453">
                  <v>278.6422131699131</v>
                </pt>
                <pt idx="454">
                  <v>279.4463712103089</v>
                </pt>
                <pt idx="455">
                  <v>280.9079663135432</v>
                </pt>
                <pt idx="456">
                  <v>282.5469649817853</v>
                </pt>
                <pt idx="457">
                  <v>283.2157515058841</v>
                </pt>
                <pt idx="458">
                  <v>283.3613103677308</v>
                </pt>
                <pt idx="459">
                  <v>282.2230644167747</v>
                </pt>
                <pt idx="460">
                  <v>282.6592277693813</v>
                </pt>
                <pt idx="461">
                  <v>282.5751396106975</v>
                </pt>
                <pt idx="462">
                  <v>280.9163839803202</v>
                </pt>
                <pt idx="463">
                  <v>281.7051309354387</v>
                </pt>
                <pt idx="464">
                  <v>279.9069686045069</v>
                </pt>
                <pt idx="465">
                  <v>279.947188548434</v>
                </pt>
                <pt idx="466">
                  <v>281.9335172684756</v>
                </pt>
                <pt idx="467">
                  <v>282.6715226753783</v>
                </pt>
                <pt idx="468">
                  <v>283.016192035772</v>
                </pt>
                <pt idx="469">
                  <v>280.3458734036981</v>
                </pt>
                <pt idx="470">
                  <v>279.9520371525429</v>
                </pt>
                <pt idx="471">
                  <v>278.4858705170221</v>
                </pt>
                <pt idx="472">
                  <v>277.0122230218633</v>
                </pt>
                <pt idx="473">
                  <v>277.4314168093913</v>
                </pt>
                <pt idx="474">
                  <v>275.4654867939859</v>
                </pt>
                <pt idx="475">
                  <v>276.9229838523651</v>
                </pt>
                <pt idx="476">
                  <v>278.899193001608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5720576"/>
        <axId val="95722112"/>
      </lineChart>
      <dateAx>
        <axId val="95720576"/>
        <scaling>
          <orientation val="minMax"/>
        </scaling>
        <delete val="0"/>
        <axPos val="b"/>
        <numFmt formatCode="m/d/yy;@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5722112"/>
        <crosses val="autoZero"/>
        <lblOffset val="100"/>
        <baseTimeUnit val="days"/>
      </dateAx>
      <valAx>
        <axId val="95722112"/>
        <scaling>
          <orientation val="minMax"/>
          <max val="360"/>
          <min val="200"/>
        </scaling>
        <delete val="0"/>
        <axPos val="l"/>
        <majorGridlines>
          <spPr>
            <a:ln w="3175" cap="flat" cmpd="sng" algn="ctr">
              <a:solidFill>
                <a:schemeClr val="accent1">
                  <a:alpha val="99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5720576"/>
        <crosses val="autoZero"/>
        <crossBetween val="between"/>
      </valAx>
    </plotArea>
    <plotVisOnly val="1"/>
    <dispBlanksAs val="gap"/>
  </chart>
  <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Balance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After Distributions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46513538599553"/>
          <y val="0.1421137013045783"/>
          <w val="0.8511868757522"/>
          <h val="0.7940573807584396"/>
        </manualLayout>
      </layout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0"/>
            <dispEq val="0"/>
          </trendline>
          <cat>
            <numRef>
              <f>Charts!$E$310:$E$557</f>
              <numCache>
                <formatCode>m/d/yy;@</formatCode>
                <ptCount val="248"/>
                <pt idx="0">
                  <v>45659</v>
                </pt>
                <pt idx="1">
                  <v>45660</v>
                </pt>
                <pt idx="2">
                  <v>45663</v>
                </pt>
                <pt idx="3">
                  <v>45664</v>
                </pt>
                <pt idx="4">
                  <v>45665</v>
                </pt>
                <pt idx="5">
                  <v>45667</v>
                </pt>
                <pt idx="6">
                  <v>45670</v>
                </pt>
                <pt idx="7">
                  <v>45671</v>
                </pt>
                <pt idx="8">
                  <v>45672</v>
                </pt>
                <pt idx="9">
                  <v>45673</v>
                </pt>
                <pt idx="10">
                  <v>45674</v>
                </pt>
                <pt idx="11">
                  <v>45678</v>
                </pt>
                <pt idx="12">
                  <v>45679</v>
                </pt>
                <pt idx="13">
                  <v>45680</v>
                </pt>
                <pt idx="14">
                  <v>45681</v>
                </pt>
                <pt idx="15">
                  <v>45684</v>
                </pt>
                <pt idx="16">
                  <v>45685</v>
                </pt>
                <pt idx="17">
                  <v>45686</v>
                </pt>
                <pt idx="18">
                  <v>45687</v>
                </pt>
                <pt idx="19">
                  <v>45688</v>
                </pt>
                <pt idx="20">
                  <v>45691</v>
                </pt>
                <pt idx="21">
                  <v>45692</v>
                </pt>
                <pt idx="22">
                  <v>45693</v>
                </pt>
                <pt idx="23">
                  <v>45694</v>
                </pt>
                <pt idx="24">
                  <v>45695</v>
                </pt>
                <pt idx="25">
                  <v>45698</v>
                </pt>
                <pt idx="26">
                  <v>45699</v>
                </pt>
                <pt idx="27">
                  <v>45700</v>
                </pt>
                <pt idx="28">
                  <v>45701</v>
                </pt>
                <pt idx="29">
                  <v>45702</v>
                </pt>
                <pt idx="30">
                  <v>45706</v>
                </pt>
                <pt idx="31">
                  <v>45707</v>
                </pt>
                <pt idx="32">
                  <v>45708</v>
                </pt>
                <pt idx="33">
                  <v>45709</v>
                </pt>
                <pt idx="34">
                  <v>45712</v>
                </pt>
                <pt idx="35">
                  <v>45713</v>
                </pt>
                <pt idx="36">
                  <v>45714</v>
                </pt>
                <pt idx="37">
                  <v>45715</v>
                </pt>
                <pt idx="38">
                  <v>45716</v>
                </pt>
                <pt idx="39">
                  <v>45719</v>
                </pt>
                <pt idx="40">
                  <v>45720</v>
                </pt>
                <pt idx="41">
                  <v>45721</v>
                </pt>
                <pt idx="42">
                  <v>45722</v>
                </pt>
                <pt idx="43">
                  <v>45723</v>
                </pt>
                <pt idx="44">
                  <v>45726</v>
                </pt>
                <pt idx="45">
                  <v>45727</v>
                </pt>
                <pt idx="46">
                  <v>45728</v>
                </pt>
                <pt idx="47">
                  <v>45729</v>
                </pt>
                <pt idx="48">
                  <v>45730</v>
                </pt>
                <pt idx="49">
                  <v>45733</v>
                </pt>
                <pt idx="50">
                  <v>45734</v>
                </pt>
                <pt idx="51">
                  <v>45735</v>
                </pt>
                <pt idx="52">
                  <v>45736</v>
                </pt>
                <pt idx="53">
                  <v>45737</v>
                </pt>
                <pt idx="54">
                  <v>45740</v>
                </pt>
                <pt idx="55">
                  <v>45741</v>
                </pt>
                <pt idx="56">
                  <v>45742</v>
                </pt>
                <pt idx="57">
                  <v>45743</v>
                </pt>
                <pt idx="58">
                  <v>45744</v>
                </pt>
                <pt idx="59">
                  <v>45747</v>
                </pt>
                <pt idx="60">
                  <v>45748</v>
                </pt>
                <pt idx="61">
                  <v>45749</v>
                </pt>
                <pt idx="62">
                  <v>45750</v>
                </pt>
                <pt idx="63">
                  <v>45751</v>
                </pt>
                <pt idx="64">
                  <v>45754</v>
                </pt>
                <pt idx="65">
                  <v>45755</v>
                </pt>
                <pt idx="66">
                  <v>45756</v>
                </pt>
                <pt idx="67">
                  <v>45757</v>
                </pt>
                <pt idx="68">
                  <v>45758</v>
                </pt>
                <pt idx="69">
                  <v>45761</v>
                </pt>
                <pt idx="70">
                  <v>45762</v>
                </pt>
                <pt idx="71">
                  <v>45763</v>
                </pt>
                <pt idx="72">
                  <v>45764</v>
                </pt>
                <pt idx="73">
                  <v>45768</v>
                </pt>
                <pt idx="74">
                  <v>45769</v>
                </pt>
                <pt idx="75">
                  <v>45770</v>
                </pt>
                <pt idx="76">
                  <v>45771</v>
                </pt>
                <pt idx="77">
                  <v>45772</v>
                </pt>
                <pt idx="78">
                  <v>45775</v>
                </pt>
                <pt idx="79">
                  <v>45776</v>
                </pt>
                <pt idx="80">
                  <v>45777</v>
                </pt>
                <pt idx="81">
                  <v>45778</v>
                </pt>
                <pt idx="82">
                  <v>45779</v>
                </pt>
                <pt idx="83">
                  <v>45782</v>
                </pt>
                <pt idx="84">
                  <v>45783</v>
                </pt>
                <pt idx="85">
                  <v>45784</v>
                </pt>
                <pt idx="86">
                  <v>45785</v>
                </pt>
                <pt idx="87">
                  <v>45786</v>
                </pt>
                <pt idx="88">
                  <v>45789</v>
                </pt>
                <pt idx="89">
                  <v>45790</v>
                </pt>
                <pt idx="90">
                  <v>45791</v>
                </pt>
                <pt idx="91">
                  <v>45792</v>
                </pt>
                <pt idx="92">
                  <v>45793</v>
                </pt>
                <pt idx="93">
                  <v>45796</v>
                </pt>
                <pt idx="94">
                  <v>45797</v>
                </pt>
                <pt idx="95">
                  <v>45798</v>
                </pt>
                <pt idx="96">
                  <v>45799</v>
                </pt>
                <pt idx="97">
                  <v>45800</v>
                </pt>
                <pt idx="98">
                  <v>45804</v>
                </pt>
                <pt idx="99">
                  <v>45805</v>
                </pt>
                <pt idx="100">
                  <v>45806</v>
                </pt>
                <pt idx="101">
                  <v>45807</v>
                </pt>
                <pt idx="102">
                  <v>45810</v>
                </pt>
                <pt idx="103">
                  <v>45811</v>
                </pt>
                <pt idx="104">
                  <v>45812</v>
                </pt>
                <pt idx="105">
                  <v>45813</v>
                </pt>
                <pt idx="106">
                  <v>45814</v>
                </pt>
                <pt idx="107">
                  <v>45817</v>
                </pt>
                <pt idx="108">
                  <v>45818</v>
                </pt>
                <pt idx="109">
                  <v>45819</v>
                </pt>
                <pt idx="110">
                  <v>45820</v>
                </pt>
                <pt idx="111">
                  <v>45821</v>
                </pt>
                <pt idx="112">
                  <v>45824</v>
                </pt>
                <pt idx="113">
                  <v>45825</v>
                </pt>
                <pt idx="114">
                  <v>45826</v>
                </pt>
                <pt idx="115">
                  <v>45828</v>
                </pt>
                <pt idx="116">
                  <v>45831</v>
                </pt>
                <pt idx="117">
                  <v>45832</v>
                </pt>
                <pt idx="118">
                  <v>45833</v>
                </pt>
                <pt idx="119">
                  <v>45834</v>
                </pt>
                <pt idx="120">
                  <v>45835</v>
                </pt>
                <pt idx="121">
                  <v>45838</v>
                </pt>
                <pt idx="122">
                  <v>45839</v>
                </pt>
                <pt idx="123">
                  <v>45840</v>
                </pt>
                <pt idx="124">
                  <v>45841</v>
                </pt>
                <pt idx="125">
                  <v>45845</v>
                </pt>
                <pt idx="126">
                  <v>45846</v>
                </pt>
                <pt idx="127">
                  <v>45847</v>
                </pt>
                <pt idx="128">
                  <v>45848</v>
                </pt>
                <pt idx="129">
                  <v>45849</v>
                </pt>
                <pt idx="130">
                  <v>45852</v>
                </pt>
                <pt idx="131">
                  <v>45853</v>
                </pt>
                <pt idx="132">
                  <v>45854</v>
                </pt>
                <pt idx="133">
                  <v>45855</v>
                </pt>
                <pt idx="134">
                  <v>45856</v>
                </pt>
                <pt idx="135">
                  <v>45859</v>
                </pt>
                <pt idx="136">
                  <v>45860</v>
                </pt>
                <pt idx="137">
                  <v>45861</v>
                </pt>
                <pt idx="138">
                  <v>45862</v>
                </pt>
                <pt idx="139">
                  <v>45863</v>
                </pt>
                <pt idx="140">
                  <v>45866</v>
                </pt>
                <pt idx="141">
                  <v>45867</v>
                </pt>
                <pt idx="142">
                  <v>45868</v>
                </pt>
                <pt idx="143">
                  <v>45869</v>
                </pt>
                <pt idx="144">
                  <v>45870</v>
                </pt>
                <pt idx="145">
                  <v>45873</v>
                </pt>
                <pt idx="146">
                  <v>45874</v>
                </pt>
                <pt idx="147">
                  <v>45875</v>
                </pt>
                <pt idx="148">
                  <v>45876</v>
                </pt>
                <pt idx="149">
                  <v>45877</v>
                </pt>
                <pt idx="150">
                  <v>45880</v>
                </pt>
                <pt idx="151">
                  <v>45881</v>
                </pt>
                <pt idx="152">
                  <v>45882</v>
                </pt>
                <pt idx="153">
                  <v>45883</v>
                </pt>
                <pt idx="154">
                  <v>45884</v>
                </pt>
                <pt idx="155">
                  <v>45887</v>
                </pt>
                <pt idx="156">
                  <v>45888</v>
                </pt>
                <pt idx="157">
                  <v>45889</v>
                </pt>
                <pt idx="158">
                  <v>45890</v>
                </pt>
                <pt idx="159">
                  <v>45891</v>
                </pt>
                <pt idx="160">
                  <v>45894</v>
                </pt>
                <pt idx="161">
                  <v>45895</v>
                </pt>
                <pt idx="162">
                  <v>45896</v>
                </pt>
                <pt idx="163">
                  <v>45897</v>
                </pt>
                <pt idx="164">
                  <v>45898</v>
                </pt>
                <pt idx="165">
                  <v>45902</v>
                </pt>
                <pt idx="166">
                  <v>45903</v>
                </pt>
                <pt idx="167">
                  <v>45904</v>
                </pt>
                <pt idx="168">
                  <v>45905</v>
                </pt>
                <pt idx="169">
                  <v>45908</v>
                </pt>
                <pt idx="170">
                  <v>45909</v>
                </pt>
                <pt idx="171">
                  <v>45910</v>
                </pt>
                <pt idx="172">
                  <v>45911</v>
                </pt>
                <pt idx="173">
                  <v>45912</v>
                </pt>
                <pt idx="174">
                  <v>45915</v>
                </pt>
                <pt idx="175">
                  <v>45916</v>
                </pt>
                <pt idx="176">
                  <v>45917</v>
                </pt>
                <pt idx="177">
                  <v>45918</v>
                </pt>
                <pt idx="178">
                  <v>45919</v>
                </pt>
                <pt idx="179">
                  <v>45922</v>
                </pt>
                <pt idx="180">
                  <v>45923</v>
                </pt>
                <pt idx="181">
                  <v>45924</v>
                </pt>
                <pt idx="182">
                  <v>45925</v>
                </pt>
                <pt idx="183">
                  <v>45926</v>
                </pt>
                <pt idx="184">
                  <v>45929</v>
                </pt>
                <pt idx="185">
                  <v>45930</v>
                </pt>
                <pt idx="186">
                  <v>45931</v>
                </pt>
                <pt idx="187">
                  <v>45932</v>
                </pt>
                <pt idx="188">
                  <v>45933</v>
                </pt>
                <pt idx="189">
                  <v>45936</v>
                </pt>
                <pt idx="190">
                  <v>45937</v>
                </pt>
                <pt idx="191">
                  <v>45938</v>
                </pt>
                <pt idx="192">
                  <v>45939</v>
                </pt>
                <pt idx="193">
                  <v>45940</v>
                </pt>
                <pt idx="194">
                  <v>45943</v>
                </pt>
                <pt idx="195">
                  <v>45944</v>
                </pt>
                <pt idx="196">
                  <v>45945</v>
                </pt>
                <pt idx="197">
                  <v>45946</v>
                </pt>
                <pt idx="198">
                  <v>45947</v>
                </pt>
                <pt idx="199">
                  <v>45950</v>
                </pt>
                <pt idx="200">
                  <v>45951</v>
                </pt>
                <pt idx="201">
                  <v>45952</v>
                </pt>
                <pt idx="202">
                  <v>45953</v>
                </pt>
                <pt idx="203">
                  <v>45954</v>
                </pt>
                <pt idx="204">
                  <v>45957</v>
                </pt>
                <pt idx="205">
                  <v>45958</v>
                </pt>
                <pt idx="206">
                  <v>45959</v>
                </pt>
                <pt idx="207">
                  <v>45960</v>
                </pt>
                <pt idx="208">
                  <v>45961</v>
                </pt>
                <pt idx="209">
                  <v>45964</v>
                </pt>
                <pt idx="210">
                  <v>45965</v>
                </pt>
                <pt idx="211">
                  <v>45966</v>
                </pt>
                <pt idx="212">
                  <v>45967</v>
                </pt>
                <pt idx="213">
                  <v>45968</v>
                </pt>
                <pt idx="214">
                  <v>45971</v>
                </pt>
                <pt idx="215">
                  <v>45972</v>
                </pt>
                <pt idx="216">
                  <v>45973</v>
                </pt>
                <pt idx="217">
                  <v>45974</v>
                </pt>
                <pt idx="218">
                  <v>45975</v>
                </pt>
                <pt idx="219">
                  <v>45978</v>
                </pt>
                <pt idx="220">
                  <v>45979</v>
                </pt>
                <pt idx="221">
                  <v>45980</v>
                </pt>
                <pt idx="222">
                  <v>45981</v>
                </pt>
                <pt idx="223">
                  <v>45982</v>
                </pt>
                <pt idx="224">
                  <v>45985</v>
                </pt>
                <pt idx="225">
                  <v>45986</v>
                </pt>
                <pt idx="226">
                  <v>45987</v>
                </pt>
                <pt idx="227">
                  <v>45989</v>
                </pt>
                <pt idx="228">
                  <v>45992</v>
                </pt>
                <pt idx="229">
                  <v>45993</v>
                </pt>
                <pt idx="230">
                  <v>45994</v>
                </pt>
                <pt idx="231">
                  <v>45995</v>
                </pt>
                <pt idx="232">
                  <v>45996</v>
                </pt>
                <pt idx="233">
                  <v>45999</v>
                </pt>
                <pt idx="234">
                  <v>46000</v>
                </pt>
                <pt idx="235">
                  <v>46001</v>
                </pt>
                <pt idx="236">
                  <v>46002</v>
                </pt>
                <pt idx="237">
                  <v>46003</v>
                </pt>
                <pt idx="238">
                  <v>46006</v>
                </pt>
                <pt idx="239">
                  <v>46007</v>
                </pt>
                <pt idx="240">
                  <v>46008</v>
                </pt>
                <pt idx="241">
                  <v>46009</v>
                </pt>
                <pt idx="242">
                  <v>46010</v>
                </pt>
                <pt idx="243">
                  <v>46013</v>
                </pt>
                <pt idx="244">
                  <v>46014</v>
                </pt>
                <pt idx="245">
                  <v>46015</v>
                </pt>
                <pt idx="246">
                  <v>46017</v>
                </pt>
                <pt idx="247">
                  <v>46020</v>
                </pt>
              </numCache>
            </numRef>
          </cat>
          <val>
            <numRef>
              <f>Charts!$F$310:$F$557</f>
              <numCache>
                <formatCode>"$"#,##0</formatCode>
                <ptCount val="248"/>
                <pt idx="0">
                  <v>978125.78</v>
                </pt>
                <pt idx="1">
                  <v>1002767.27</v>
                </pt>
                <pt idx="2">
                  <v>1011705.84</v>
                </pt>
                <pt idx="3">
                  <v>1000528.17</v>
                </pt>
                <pt idx="4">
                  <v>958679.1800000001</v>
                </pt>
                <pt idx="5">
                  <v>948149.0299999999</v>
                </pt>
                <pt idx="6">
                  <v>943976.8100000002</v>
                </pt>
                <pt idx="7">
                  <v>947562.8799999999</v>
                </pt>
                <pt idx="8">
                  <v>967867.9400000001</v>
                </pt>
                <pt idx="9">
                  <v>969049.09</v>
                </pt>
                <pt idx="10">
                  <v>981783.5800000001</v>
                </pt>
                <pt idx="11">
                  <v>1007050.15</v>
                </pt>
                <pt idx="12">
                  <v>1014953.69</v>
                </pt>
                <pt idx="13">
                  <v>1026655.61</v>
                </pt>
                <pt idx="14">
                  <v>1003141.81</v>
                </pt>
                <pt idx="15">
                  <v>940959.3000000002</v>
                </pt>
                <pt idx="16">
                  <v>958194.58</v>
                </pt>
                <pt idx="17">
                  <v>962579.71</v>
                </pt>
                <pt idx="18">
                  <v>985619.75</v>
                </pt>
                <pt idx="19">
                  <v>978981.6100000003</v>
                </pt>
                <pt idx="20">
                  <v>977606.4000000003</v>
                </pt>
                <pt idx="21">
                  <v>985646.65</v>
                </pt>
                <pt idx="22">
                  <v>1001646.65</v>
                </pt>
                <pt idx="23">
                  <v>992294.6499999999</v>
                </pt>
                <pt idx="24">
                  <v>1012492.18</v>
                </pt>
                <pt idx="25">
                  <v>1020538.97</v>
                </pt>
                <pt idx="26">
                  <v>1008246.98</v>
                </pt>
                <pt idx="27">
                  <v>1048028.99</v>
                </pt>
                <pt idx="28">
                  <v>1055244.51</v>
                </pt>
                <pt idx="29">
                  <v>1053258.79</v>
                </pt>
                <pt idx="30">
                  <v>1056105.79</v>
                </pt>
                <pt idx="31">
                  <v>1085568.59</v>
                </pt>
                <pt idx="32">
                  <v>1079396.08</v>
                </pt>
                <pt idx="33">
                  <v>1028098.18</v>
                </pt>
                <pt idx="34">
                  <v>1018897.73</v>
                </pt>
                <pt idx="35">
                  <v>1008850.93</v>
                </pt>
                <pt idx="36">
                  <v>1015677.48</v>
                </pt>
                <pt idx="37">
                  <v>997251.9199999996</v>
                </pt>
                <pt idx="38">
                  <v>1012352.57</v>
                </pt>
                <pt idx="39">
                  <v>989033.8099999999</v>
                </pt>
                <pt idx="40">
                  <v>984581.3700000002</v>
                </pt>
                <pt idx="41">
                  <v>992631.9600000004</v>
                </pt>
                <pt idx="42">
                  <v>963578.9</v>
                </pt>
                <pt idx="43">
                  <v>966580.9399999999</v>
                </pt>
                <pt idx="44">
                  <v>940794.1900000002</v>
                </pt>
                <pt idx="45">
                  <v>946718.3100000001</v>
                </pt>
                <pt idx="46">
                  <v>954876.53</v>
                </pt>
                <pt idx="47">
                  <v>939095.15</v>
                </pt>
                <pt idx="48">
                  <v>942841.1299999999</v>
                </pt>
                <pt idx="49">
                  <v>951321.1999999997</v>
                </pt>
                <pt idx="50">
                  <v>939829.9700000003</v>
                </pt>
                <pt idx="51">
                  <v>938726.8299999998</v>
                </pt>
                <pt idx="52">
                  <v>930697.1300000001</v>
                </pt>
                <pt idx="53">
                  <v>926585.0199999999</v>
                </pt>
                <pt idx="54">
                  <v>953549.1199999998</v>
                </pt>
                <pt idx="55">
                  <v>953549.9900000003</v>
                </pt>
                <pt idx="56">
                  <v>933666.12</v>
                </pt>
                <pt idx="57">
                  <v>923872.4900000001</v>
                </pt>
                <pt idx="58">
                  <v>906137.9699999999</v>
                </pt>
                <pt idx="59">
                  <v>905080.7799999999</v>
                </pt>
                <pt idx="60">
                  <v>912821.09</v>
                </pt>
                <pt idx="61">
                  <v>923817.73</v>
                </pt>
                <pt idx="62">
                  <v>874749.0499999999</v>
                </pt>
                <pt idx="63">
                  <v>847783.1899999999</v>
                </pt>
                <pt idx="64">
                  <v>855282.3300000001</v>
                </pt>
                <pt idx="65">
                  <v>842493.5800000001</v>
                </pt>
                <pt idx="66">
                  <v>903174.8000000002</v>
                </pt>
                <pt idx="67">
                  <v>870283.8100000002</v>
                </pt>
                <pt idx="68">
                  <v>888058.12</v>
                </pt>
                <pt idx="69">
                  <v>892022.0499999997</v>
                </pt>
                <pt idx="70">
                  <v>895885.4700000002</v>
                </pt>
                <pt idx="71">
                  <v>910524.75</v>
                </pt>
                <pt idx="72">
                  <v>913322.7400000002</v>
                </pt>
                <pt idx="73">
                  <v>891348.4499999998</v>
                </pt>
                <pt idx="74">
                  <v>906298.5800000002</v>
                </pt>
                <pt idx="75">
                  <v>917152.6200000001</v>
                </pt>
                <pt idx="76">
                  <v>937499.0699999998</v>
                </pt>
                <pt idx="77">
                  <v>944207.3699999998</v>
                </pt>
                <pt idx="78">
                  <v>947280.5900000002</v>
                </pt>
                <pt idx="79">
                  <v>948133.6200000002</v>
                </pt>
                <pt idx="80">
                  <v>1003010.86</v>
                </pt>
                <pt idx="81">
                  <v>999508.7199999999</v>
                </pt>
                <pt idx="82">
                  <v>1001062.1</v>
                </pt>
                <pt idx="83">
                  <v>1002309.89</v>
                </pt>
                <pt idx="84">
                  <v>1005263.4</v>
                </pt>
                <pt idx="85">
                  <v>1004367.21</v>
                </pt>
                <pt idx="86">
                  <v>1004471.15</v>
                </pt>
                <pt idx="87">
                  <v>1011280.67</v>
                </pt>
                <pt idx="88">
                  <v>1006489.12</v>
                </pt>
                <pt idx="89">
                  <v>1011369.48</v>
                </pt>
                <pt idx="90">
                  <v>1005935.39</v>
                </pt>
                <pt idx="91">
                  <v>1006908.79</v>
                </pt>
                <pt idx="92">
                  <v>1010003.91</v>
                </pt>
                <pt idx="93">
                  <v>1009930.14</v>
                </pt>
                <pt idx="94">
                  <v>1006199.05</v>
                </pt>
                <pt idx="95">
                  <v>978965.9900000001</v>
                </pt>
                <pt idx="96">
                  <v>988465.2700000003</v>
                </pt>
                <pt idx="97">
                  <v>1006757.63</v>
                </pt>
                <pt idx="98">
                  <v>1009868.01</v>
                </pt>
                <pt idx="99">
                  <v>1003124.92</v>
                </pt>
                <pt idx="100">
                  <v>988197.0800000001</v>
                </pt>
                <pt idx="101">
                  <v>999684.6899999999</v>
                </pt>
                <pt idx="102">
                  <v>1011272.34</v>
                </pt>
                <pt idx="103">
                  <v>1014712.66</v>
                </pt>
                <pt idx="104">
                  <v>1017790.03</v>
                </pt>
                <pt idx="105">
                  <v>1007940.81</v>
                </pt>
                <pt idx="106">
                  <v>1021521.63</v>
                </pt>
                <pt idx="107">
                  <v>1031385.4</v>
                </pt>
                <pt idx="108">
                  <v>1026309.86</v>
                </pt>
                <pt idx="109">
                  <v>1049523.58</v>
                </pt>
                <pt idx="110">
                  <v>1053327.91</v>
                </pt>
                <pt idx="111">
                  <v>1048934.64</v>
                </pt>
                <pt idx="112">
                  <v>1113133.69</v>
                </pt>
                <pt idx="113">
                  <v>1105211.24</v>
                </pt>
                <pt idx="114">
                  <v>1109402.25</v>
                </pt>
                <pt idx="115">
                  <v>1103432.11</v>
                </pt>
                <pt idx="116">
                  <v>1110805.9</v>
                </pt>
                <pt idx="117">
                  <v>1124587.32</v>
                </pt>
                <pt idx="118">
                  <v>1108798.05</v>
                </pt>
                <pt idx="119">
                  <v>1118234.95</v>
                </pt>
                <pt idx="120">
                  <v>1110760</v>
                </pt>
                <pt idx="121">
                  <v>1124731.090000001</v>
                </pt>
                <pt idx="122">
                  <v>1100999.14</v>
                </pt>
                <pt idx="123">
                  <v>1116832.01</v>
                </pt>
                <pt idx="124">
                  <v>1121275.9</v>
                </pt>
                <pt idx="125">
                  <v>1125609.37</v>
                </pt>
                <pt idx="126">
                  <v>1111445.94</v>
                </pt>
                <pt idx="127">
                  <v>1123140.73</v>
                </pt>
                <pt idx="128">
                  <v>1137004.57</v>
                </pt>
                <pt idx="129">
                  <v>1141728.49</v>
                </pt>
                <pt idx="130">
                  <v>1161078.96</v>
                </pt>
                <pt idx="131">
                  <v>1164690.04</v>
                </pt>
                <pt idx="132">
                  <v>1175967.29</v>
                </pt>
                <pt idx="133">
                  <v>1187352.15</v>
                </pt>
                <pt idx="134">
                  <v>1199339.06</v>
                </pt>
                <pt idx="135">
                  <v>1178202.92</v>
                </pt>
                <pt idx="136">
                  <v>1173897.6</v>
                </pt>
                <pt idx="137">
                  <v>1202300.16</v>
                </pt>
                <pt idx="138">
                  <v>1210105.76</v>
                </pt>
                <pt idx="139">
                  <v>1212869.33</v>
                </pt>
                <pt idx="140">
                  <v>1211684.39</v>
                </pt>
                <pt idx="141">
                  <v>1195240.68</v>
                </pt>
                <pt idx="142">
                  <v>1198929.4</v>
                </pt>
                <pt idx="143">
                  <v>1197626.18</v>
                </pt>
                <pt idx="144">
                  <v>1180163.29</v>
                </pt>
                <pt idx="145">
                  <v>1206211.51</v>
                </pt>
                <pt idx="146">
                  <v>1227846.68</v>
                </pt>
                <pt idx="147">
                  <v>1232839.58</v>
                </pt>
                <pt idx="148">
                  <v>1240251.37</v>
                </pt>
                <pt idx="149">
                  <v>1234216.29</v>
                </pt>
                <pt idx="150">
                  <v>1225260.03</v>
                </pt>
                <pt idx="151">
                  <v>1244090.75</v>
                </pt>
                <pt idx="152">
                  <v>1230699.48</v>
                </pt>
                <pt idx="153">
                  <v>1224292.48</v>
                </pt>
                <pt idx="154">
                  <v>1215076.56</v>
                </pt>
                <pt idx="155">
                  <v>1208278.3</v>
                </pt>
                <pt idx="156">
                  <v>1175122.31</v>
                </pt>
                <pt idx="157">
                  <v>1178972.61</v>
                </pt>
                <pt idx="158">
                  <v>1186969.85</v>
                </pt>
                <pt idx="159">
                  <v>1211312.96</v>
                </pt>
                <pt idx="160">
                  <v>1213317.84</v>
                </pt>
                <pt idx="161">
                  <v>1239020.68</v>
                </pt>
                <pt idx="162">
                  <v>1235539.82</v>
                </pt>
                <pt idx="163">
                  <v>1249396.1</v>
                </pt>
                <pt idx="164">
                  <v>1234669.64</v>
                </pt>
                <pt idx="165">
                  <v>1228544.57</v>
                </pt>
                <pt idx="166">
                  <v>1225695.14</v>
                </pt>
                <pt idx="167">
                  <v>1223265.39</v>
                </pt>
                <pt idx="168">
                  <v>1228619.99</v>
                </pt>
                <pt idx="169">
                  <v>1231411.72</v>
                </pt>
                <pt idx="170">
                  <v>1237801.74</v>
                </pt>
                <pt idx="171">
                  <v>1256918.23</v>
                </pt>
                <pt idx="172">
                  <v>1272361.93</v>
                </pt>
                <pt idx="173">
                  <v>1272475.17</v>
                </pt>
                <pt idx="174">
                  <v>1311371.23</v>
                </pt>
                <pt idx="175">
                  <v>1305846.43</v>
                </pt>
                <pt idx="176">
                  <v>1299646.74</v>
                </pt>
                <pt idx="177">
                  <v>1334899.41</v>
                </pt>
                <pt idx="178">
                  <v>1387778.27</v>
                </pt>
                <pt idx="179">
                  <v>1408053.22</v>
                </pt>
                <pt idx="180">
                  <v>1413207.94</v>
                </pt>
                <pt idx="181">
                  <v>1393558.21</v>
                </pt>
                <pt idx="182">
                  <v>1399951.58</v>
                </pt>
                <pt idx="183">
                  <v>1397194.44</v>
                </pt>
                <pt idx="184">
                  <v>1403899.779999999</v>
                </pt>
                <pt idx="185">
                  <v>1400820.55</v>
                </pt>
                <pt idx="186">
                  <v>1427640.93</v>
                </pt>
                <pt idx="187">
                  <v>1452691.02</v>
                </pt>
                <pt idx="188">
                  <v>1460047.57</v>
                </pt>
                <pt idx="189">
                  <v>1505802.25</v>
                </pt>
                <pt idx="190">
                  <v>1508248</v>
                </pt>
                <pt idx="191">
                  <v>1527607.31</v>
                </pt>
                <pt idx="192">
                  <v>1534297.34</v>
                </pt>
                <pt idx="193">
                  <v>1515850.430000001</v>
                </pt>
                <pt idx="194">
                  <v>1643886.04</v>
                </pt>
                <pt idx="195">
                  <v>1659108.9</v>
                </pt>
                <pt idx="196">
                  <v>1656625.46</v>
                </pt>
                <pt idx="197">
                  <v>1604952.11</v>
                </pt>
                <pt idx="198">
                  <v>1551883.93</v>
                </pt>
                <pt idx="199">
                  <v>1579639.7</v>
                </pt>
                <pt idx="200">
                  <v>1510569.38</v>
                </pt>
                <pt idx="201">
                  <v>1452815.28</v>
                </pt>
                <pt idx="202">
                  <v>1485766.330000001</v>
                </pt>
                <pt idx="203">
                  <v>1511861.68</v>
                </pt>
                <pt idx="204">
                  <v>1496856.14</v>
                </pt>
                <pt idx="205">
                  <v>1504288.35</v>
                </pt>
                <pt idx="206">
                  <v>1528669.39</v>
                </pt>
                <pt idx="207">
                  <v>1525539.910000001</v>
                </pt>
                <pt idx="208">
                  <v>1521360.67</v>
                </pt>
                <pt idx="209">
                  <v>1491458.99</v>
                </pt>
                <pt idx="210">
                  <v>1426412.15</v>
                </pt>
                <pt idx="211">
                  <v>1439565.45</v>
                </pt>
                <pt idx="212">
                  <v>1388247.110000001</v>
                </pt>
                <pt idx="213">
                  <v>1413793.98</v>
                </pt>
                <pt idx="214">
                  <v>1448511.25</v>
                </pt>
                <pt idx="215">
                  <v>1419991.58</v>
                </pt>
                <pt idx="216">
                  <v>1421307.11</v>
                </pt>
                <pt idx="217">
                  <v>1347258.9</v>
                </pt>
                <pt idx="218">
                  <v>1352494.27</v>
                </pt>
                <pt idx="219">
                  <v>1333026.4</v>
                </pt>
                <pt idx="220">
                  <v>1332796.56</v>
                </pt>
                <pt idx="221">
                  <v>1349129.35</v>
                </pt>
                <pt idx="222">
                  <v>1284406.29</v>
                </pt>
                <pt idx="223">
                  <v>1284594.150000001</v>
                </pt>
                <pt idx="224">
                  <v>1335228.95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5774592"/>
        <axId val="95776128"/>
      </lineChart>
      <dateAx>
        <axId val="95774592"/>
        <scaling>
          <orientation val="minMax"/>
        </scaling>
        <delete val="0"/>
        <axPos val="b"/>
        <numFmt formatCode="m/d/yy;@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5776128"/>
        <crosses val="autoZero"/>
        <lblOffset val="100"/>
        <baseTimeUnit val="days"/>
      </dateAx>
      <valAx>
        <axId val="95776128"/>
        <scaling>
          <orientation val="minMax"/>
          <max val="2200000"/>
          <min val="800000"/>
        </scaling>
        <delete val="0"/>
        <axPos val="l"/>
        <majorGridlines>
          <spPr>
            <a:ln w="3175" cap="flat" cmpd="sng" algn="ctr">
              <a:solidFill>
                <a:schemeClr val="accent1">
                  <a:alpha val="99000"/>
                </a:schemeClr>
              </a:solidFill>
              <a:prstDash val="solid"/>
              <a:round/>
            </a:ln>
          </spPr>
        </majorGridlines>
        <numFmt formatCode="&quot;$&quot;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5774592"/>
        <crosses val="autoZero"/>
        <crossBetween val="between"/>
      </valAx>
    </plotArea>
    <plotVisOnly val="1"/>
    <dispBlanksAs val="gap"/>
  </chart>
  <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Stock Market Trend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2025(One Year)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669941747533592"/>
          <y val="0.1741417439230517"/>
          <w val="0.8985169389786"/>
          <h val="0.7595579165699347"/>
        </manualLayout>
      </layout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0"/>
            <dispEq val="0"/>
          </trendline>
          <cat>
            <numRef>
              <f>Charts!$B$310:$B$557</f>
              <numCache>
                <formatCode>m/d/yy;@</formatCode>
                <ptCount val="248"/>
                <pt idx="0">
                  <v>45659</v>
                </pt>
                <pt idx="1">
                  <v>45660</v>
                </pt>
                <pt idx="2">
                  <v>45663</v>
                </pt>
                <pt idx="3">
                  <v>45664</v>
                </pt>
                <pt idx="4">
                  <v>45665</v>
                </pt>
                <pt idx="5">
                  <v>45667</v>
                </pt>
                <pt idx="6">
                  <v>45670</v>
                </pt>
                <pt idx="7">
                  <v>45671</v>
                </pt>
                <pt idx="8">
                  <v>45672</v>
                </pt>
                <pt idx="9">
                  <v>45673</v>
                </pt>
                <pt idx="10">
                  <v>45674</v>
                </pt>
                <pt idx="11">
                  <v>45678</v>
                </pt>
                <pt idx="12">
                  <v>45679</v>
                </pt>
                <pt idx="13">
                  <v>45680</v>
                </pt>
                <pt idx="14">
                  <v>45681</v>
                </pt>
                <pt idx="15">
                  <v>45684</v>
                </pt>
                <pt idx="16">
                  <v>45685</v>
                </pt>
                <pt idx="17">
                  <v>45686</v>
                </pt>
                <pt idx="18">
                  <v>45687</v>
                </pt>
                <pt idx="19">
                  <v>45688</v>
                </pt>
                <pt idx="20">
                  <v>45691</v>
                </pt>
                <pt idx="21">
                  <v>45692</v>
                </pt>
                <pt idx="22">
                  <v>45693</v>
                </pt>
                <pt idx="23">
                  <v>45694</v>
                </pt>
                <pt idx="24">
                  <v>45695</v>
                </pt>
                <pt idx="25">
                  <v>45698</v>
                </pt>
                <pt idx="26">
                  <v>45699</v>
                </pt>
                <pt idx="27">
                  <v>45700</v>
                </pt>
                <pt idx="28">
                  <v>45701</v>
                </pt>
                <pt idx="29">
                  <v>45702</v>
                </pt>
                <pt idx="30">
                  <v>45706</v>
                </pt>
                <pt idx="31">
                  <v>45707</v>
                </pt>
                <pt idx="32">
                  <v>45708</v>
                </pt>
                <pt idx="33">
                  <v>45709</v>
                </pt>
                <pt idx="34">
                  <v>45712</v>
                </pt>
                <pt idx="35">
                  <v>45713</v>
                </pt>
                <pt idx="36">
                  <v>45714</v>
                </pt>
                <pt idx="37">
                  <v>45715</v>
                </pt>
                <pt idx="38">
                  <v>45716</v>
                </pt>
                <pt idx="39">
                  <v>45719</v>
                </pt>
                <pt idx="40">
                  <v>45720</v>
                </pt>
                <pt idx="41">
                  <v>45721</v>
                </pt>
                <pt idx="42">
                  <v>45722</v>
                </pt>
                <pt idx="43">
                  <v>45723</v>
                </pt>
                <pt idx="44">
                  <v>45726</v>
                </pt>
                <pt idx="45">
                  <v>45727</v>
                </pt>
                <pt idx="46">
                  <v>45728</v>
                </pt>
                <pt idx="47">
                  <v>45729</v>
                </pt>
                <pt idx="48">
                  <v>45730</v>
                </pt>
                <pt idx="49">
                  <v>45733</v>
                </pt>
                <pt idx="50">
                  <v>45734</v>
                </pt>
                <pt idx="51">
                  <v>45735</v>
                </pt>
                <pt idx="52">
                  <v>45736</v>
                </pt>
                <pt idx="53">
                  <v>45737</v>
                </pt>
                <pt idx="54">
                  <v>45740</v>
                </pt>
                <pt idx="55">
                  <v>45741</v>
                </pt>
                <pt idx="56">
                  <v>45742</v>
                </pt>
                <pt idx="57">
                  <v>45743</v>
                </pt>
                <pt idx="58">
                  <v>45744</v>
                </pt>
                <pt idx="59">
                  <v>45747</v>
                </pt>
                <pt idx="60">
                  <v>45748</v>
                </pt>
                <pt idx="61">
                  <v>45749</v>
                </pt>
                <pt idx="62">
                  <v>45750</v>
                </pt>
                <pt idx="63">
                  <v>45751</v>
                </pt>
                <pt idx="64">
                  <v>45754</v>
                </pt>
                <pt idx="65">
                  <v>45755</v>
                </pt>
                <pt idx="66">
                  <v>45756</v>
                </pt>
                <pt idx="67">
                  <v>45757</v>
                </pt>
                <pt idx="68">
                  <v>45758</v>
                </pt>
                <pt idx="69">
                  <v>45761</v>
                </pt>
                <pt idx="70">
                  <v>45762</v>
                </pt>
                <pt idx="71">
                  <v>45763</v>
                </pt>
                <pt idx="72">
                  <v>45764</v>
                </pt>
                <pt idx="73">
                  <v>45768</v>
                </pt>
                <pt idx="74">
                  <v>45769</v>
                </pt>
                <pt idx="75">
                  <v>45770</v>
                </pt>
                <pt idx="76">
                  <v>45771</v>
                </pt>
                <pt idx="77">
                  <v>45772</v>
                </pt>
                <pt idx="78">
                  <v>45775</v>
                </pt>
                <pt idx="79">
                  <v>45776</v>
                </pt>
                <pt idx="80">
                  <v>45777</v>
                </pt>
                <pt idx="81">
                  <v>45778</v>
                </pt>
                <pt idx="82">
                  <v>45779</v>
                </pt>
                <pt idx="83">
                  <v>45782</v>
                </pt>
                <pt idx="84">
                  <v>45783</v>
                </pt>
                <pt idx="85">
                  <v>45784</v>
                </pt>
                <pt idx="86">
                  <v>45785</v>
                </pt>
                <pt idx="87">
                  <v>45786</v>
                </pt>
                <pt idx="88">
                  <v>45789</v>
                </pt>
                <pt idx="89">
                  <v>45790</v>
                </pt>
                <pt idx="90">
                  <v>45791</v>
                </pt>
                <pt idx="91">
                  <v>45792</v>
                </pt>
                <pt idx="92">
                  <v>45793</v>
                </pt>
                <pt idx="93">
                  <v>45796</v>
                </pt>
                <pt idx="94">
                  <v>45797</v>
                </pt>
                <pt idx="95">
                  <v>45798</v>
                </pt>
                <pt idx="96">
                  <v>45799</v>
                </pt>
                <pt idx="97">
                  <v>45800</v>
                </pt>
                <pt idx="98">
                  <v>45804</v>
                </pt>
                <pt idx="99">
                  <v>45805</v>
                </pt>
                <pt idx="100">
                  <v>45806</v>
                </pt>
                <pt idx="101">
                  <v>45807</v>
                </pt>
                <pt idx="102">
                  <v>45810</v>
                </pt>
                <pt idx="103">
                  <v>45811</v>
                </pt>
                <pt idx="104">
                  <v>45812</v>
                </pt>
                <pt idx="105">
                  <v>45813</v>
                </pt>
                <pt idx="106">
                  <v>45814</v>
                </pt>
                <pt idx="107">
                  <v>45817</v>
                </pt>
                <pt idx="108">
                  <v>45818</v>
                </pt>
                <pt idx="109">
                  <v>45819</v>
                </pt>
                <pt idx="110">
                  <v>45820</v>
                </pt>
                <pt idx="111">
                  <v>45821</v>
                </pt>
                <pt idx="112">
                  <v>45824</v>
                </pt>
                <pt idx="113">
                  <v>45825</v>
                </pt>
                <pt idx="114">
                  <v>45826</v>
                </pt>
                <pt idx="115">
                  <v>45828</v>
                </pt>
                <pt idx="116">
                  <v>45831</v>
                </pt>
                <pt idx="117">
                  <v>45832</v>
                </pt>
                <pt idx="118">
                  <v>45833</v>
                </pt>
                <pt idx="119">
                  <v>45834</v>
                </pt>
                <pt idx="120">
                  <v>45835</v>
                </pt>
                <pt idx="121">
                  <v>45838</v>
                </pt>
                <pt idx="122">
                  <v>45839</v>
                </pt>
                <pt idx="123">
                  <v>45840</v>
                </pt>
                <pt idx="124">
                  <v>45841</v>
                </pt>
                <pt idx="125">
                  <v>45845</v>
                </pt>
                <pt idx="126">
                  <v>45846</v>
                </pt>
                <pt idx="127">
                  <v>45847</v>
                </pt>
                <pt idx="128">
                  <v>45848</v>
                </pt>
                <pt idx="129">
                  <v>45849</v>
                </pt>
                <pt idx="130">
                  <v>45852</v>
                </pt>
                <pt idx="131">
                  <v>45853</v>
                </pt>
                <pt idx="132">
                  <v>45854</v>
                </pt>
                <pt idx="133">
                  <v>45855</v>
                </pt>
                <pt idx="134">
                  <v>45856</v>
                </pt>
                <pt idx="135">
                  <v>45859</v>
                </pt>
                <pt idx="136">
                  <v>45860</v>
                </pt>
                <pt idx="137">
                  <v>45861</v>
                </pt>
                <pt idx="138">
                  <v>45862</v>
                </pt>
                <pt idx="139">
                  <v>45863</v>
                </pt>
                <pt idx="140">
                  <v>45866</v>
                </pt>
                <pt idx="141">
                  <v>45867</v>
                </pt>
                <pt idx="142">
                  <v>45868</v>
                </pt>
                <pt idx="143">
                  <v>45869</v>
                </pt>
                <pt idx="144">
                  <v>45870</v>
                </pt>
                <pt idx="145">
                  <v>45873</v>
                </pt>
                <pt idx="146">
                  <v>45874</v>
                </pt>
                <pt idx="147">
                  <v>45875</v>
                </pt>
                <pt idx="148">
                  <v>45876</v>
                </pt>
                <pt idx="149">
                  <v>45877</v>
                </pt>
                <pt idx="150">
                  <v>45880</v>
                </pt>
                <pt idx="151">
                  <v>45881</v>
                </pt>
                <pt idx="152">
                  <v>45882</v>
                </pt>
                <pt idx="153">
                  <v>45883</v>
                </pt>
                <pt idx="154">
                  <v>45884</v>
                </pt>
                <pt idx="155">
                  <v>45887</v>
                </pt>
                <pt idx="156">
                  <v>45888</v>
                </pt>
                <pt idx="157">
                  <v>45889</v>
                </pt>
                <pt idx="158">
                  <v>45890</v>
                </pt>
                <pt idx="159">
                  <v>45891</v>
                </pt>
                <pt idx="160">
                  <v>45894</v>
                </pt>
                <pt idx="161">
                  <v>45895</v>
                </pt>
                <pt idx="162">
                  <v>45896</v>
                </pt>
                <pt idx="163">
                  <v>45897</v>
                </pt>
                <pt idx="164">
                  <v>45898</v>
                </pt>
                <pt idx="165">
                  <v>45902</v>
                </pt>
                <pt idx="166">
                  <v>45903</v>
                </pt>
                <pt idx="167">
                  <v>45904</v>
                </pt>
                <pt idx="168">
                  <v>45905</v>
                </pt>
                <pt idx="169">
                  <v>45908</v>
                </pt>
                <pt idx="170">
                  <v>45909</v>
                </pt>
                <pt idx="171">
                  <v>45910</v>
                </pt>
                <pt idx="172">
                  <v>45911</v>
                </pt>
                <pt idx="173">
                  <v>45912</v>
                </pt>
                <pt idx="174">
                  <v>45915</v>
                </pt>
                <pt idx="175">
                  <v>45916</v>
                </pt>
                <pt idx="176">
                  <v>45917</v>
                </pt>
                <pt idx="177">
                  <v>45918</v>
                </pt>
                <pt idx="178">
                  <v>45919</v>
                </pt>
                <pt idx="179">
                  <v>45922</v>
                </pt>
                <pt idx="180">
                  <v>45923</v>
                </pt>
                <pt idx="181">
                  <v>45924</v>
                </pt>
                <pt idx="182">
                  <v>45925</v>
                </pt>
                <pt idx="183">
                  <v>45926</v>
                </pt>
                <pt idx="184">
                  <v>45929</v>
                </pt>
                <pt idx="185">
                  <v>45930</v>
                </pt>
                <pt idx="186">
                  <v>45931</v>
                </pt>
                <pt idx="187">
                  <v>45932</v>
                </pt>
                <pt idx="188">
                  <v>45933</v>
                </pt>
                <pt idx="189">
                  <v>45936</v>
                </pt>
                <pt idx="190">
                  <v>45937</v>
                </pt>
                <pt idx="191">
                  <v>45938</v>
                </pt>
                <pt idx="192">
                  <v>45939</v>
                </pt>
                <pt idx="193">
                  <v>45940</v>
                </pt>
                <pt idx="194">
                  <v>45943</v>
                </pt>
                <pt idx="195">
                  <v>45944</v>
                </pt>
                <pt idx="196">
                  <v>45945</v>
                </pt>
                <pt idx="197">
                  <v>45946</v>
                </pt>
                <pt idx="198">
                  <v>45947</v>
                </pt>
                <pt idx="199">
                  <v>45950</v>
                </pt>
                <pt idx="200">
                  <v>45951</v>
                </pt>
                <pt idx="201">
                  <v>45952</v>
                </pt>
                <pt idx="202">
                  <v>45953</v>
                </pt>
                <pt idx="203">
                  <v>45954</v>
                </pt>
                <pt idx="204">
                  <v>45957</v>
                </pt>
                <pt idx="205">
                  <v>45958</v>
                </pt>
                <pt idx="206">
                  <v>45959</v>
                </pt>
                <pt idx="207">
                  <v>45960</v>
                </pt>
                <pt idx="208">
                  <v>45961</v>
                </pt>
                <pt idx="209">
                  <v>45964</v>
                </pt>
                <pt idx="210">
                  <v>45965</v>
                </pt>
                <pt idx="211">
                  <v>45966</v>
                </pt>
                <pt idx="212">
                  <v>45967</v>
                </pt>
                <pt idx="213">
                  <v>45968</v>
                </pt>
                <pt idx="214">
                  <v>45971</v>
                </pt>
                <pt idx="215">
                  <v>45972</v>
                </pt>
                <pt idx="216">
                  <v>45973</v>
                </pt>
                <pt idx="217">
                  <v>45974</v>
                </pt>
                <pt idx="218">
                  <v>45975</v>
                </pt>
                <pt idx="219">
                  <v>45978</v>
                </pt>
                <pt idx="220">
                  <v>45979</v>
                </pt>
                <pt idx="221">
                  <v>45980</v>
                </pt>
                <pt idx="222">
                  <v>45981</v>
                </pt>
                <pt idx="223">
                  <v>45982</v>
                </pt>
                <pt idx="224">
                  <v>45985</v>
                </pt>
                <pt idx="225">
                  <v>45986</v>
                </pt>
                <pt idx="226">
                  <v>45987</v>
                </pt>
                <pt idx="227">
                  <v>45989</v>
                </pt>
                <pt idx="228">
                  <v>45992</v>
                </pt>
                <pt idx="229">
                  <v>45993</v>
                </pt>
                <pt idx="230">
                  <v>45994</v>
                </pt>
                <pt idx="231">
                  <v>45995</v>
                </pt>
                <pt idx="232">
                  <v>45996</v>
                </pt>
                <pt idx="233">
                  <v>45999</v>
                </pt>
                <pt idx="234">
                  <v>46000</v>
                </pt>
                <pt idx="235">
                  <v>46001</v>
                </pt>
                <pt idx="236">
                  <v>46002</v>
                </pt>
                <pt idx="237">
                  <v>46003</v>
                </pt>
                <pt idx="238">
                  <v>46006</v>
                </pt>
                <pt idx="239">
                  <v>46007</v>
                </pt>
                <pt idx="240">
                  <v>46008</v>
                </pt>
                <pt idx="241">
                  <v>46009</v>
                </pt>
                <pt idx="242">
                  <v>46010</v>
                </pt>
                <pt idx="243">
                  <v>46013</v>
                </pt>
                <pt idx="244">
                  <v>46014</v>
                </pt>
                <pt idx="245">
                  <v>46015</v>
                </pt>
                <pt idx="246">
                  <v>46017</v>
                </pt>
                <pt idx="247">
                  <v>46020</v>
                </pt>
              </numCache>
            </numRef>
          </cat>
          <val>
            <numRef>
              <f>Charts!$C$310:$C$557</f>
              <numCache>
                <formatCode>0.00</formatCode>
                <ptCount val="248"/>
                <pt idx="0">
                  <v>258.7195368479592</v>
                </pt>
                <pt idx="1">
                  <v>260.399187669244</v>
                </pt>
                <pt idx="2">
                  <v>261.0391292171902</v>
                </pt>
                <pt idx="3">
                  <v>259.6363352232187</v>
                </pt>
                <pt idx="4">
                  <v>259.7871830026029</v>
                </pt>
                <pt idx="5">
                  <v>257.5170878180814</v>
                </pt>
                <pt idx="6">
                  <v>257.9743525508087</v>
                </pt>
                <pt idx="7">
                  <v>258.3137253051169</v>
                </pt>
                <pt idx="8">
                  <v>261.0247105390886</v>
                </pt>
                <pt idx="9">
                  <v>260.4562083394303</v>
                </pt>
                <pt idx="10">
                  <v>261.8972783643997</v>
                </pt>
                <pt idx="11">
                  <v>263.3001409437271</v>
                </pt>
                <pt idx="12">
                  <v>264.1910362981499</v>
                </pt>
                <pt idx="13">
                  <v>265.0566577581711</v>
                </pt>
                <pt idx="14">
                  <v>264.5360895857407</v>
                </pt>
                <pt idx="15">
                  <v>263.3393245179632</v>
                </pt>
                <pt idx="16">
                  <v>264.6602346064656</v>
                </pt>
                <pt idx="17">
                  <v>264.1237917634713</v>
                </pt>
                <pt idx="18">
                  <v>264.6288239042501</v>
                </pt>
                <pt idx="19">
                  <v>263.8474957898217</v>
                </pt>
                <pt idx="20">
                  <v>262.9241589152531</v>
                </pt>
                <pt idx="21">
                  <v>263.9461960745164</v>
                </pt>
                <pt idx="22">
                  <v>264.6592602894983</v>
                </pt>
                <pt idx="23">
                  <v>264.7224108144533</v>
                </pt>
                <pt idx="24">
                  <v>263.1742201431805</v>
                </pt>
                <pt idx="25">
                  <v>264.0187223076559</v>
                </pt>
                <pt idx="26">
                  <v>264.0292581168414</v>
                </pt>
                <pt idx="27">
                  <v>263.6052500572348</v>
                </pt>
                <pt idx="28">
                  <v>265.0767861292635</v>
                </pt>
                <pt idx="29">
                  <v>265.0017312078938</v>
                </pt>
                <pt idx="30">
                  <v>265.1009981327202</v>
                </pt>
                <pt idx="31">
                  <v>265.2659772558131</v>
                </pt>
                <pt idx="32">
                  <v>264.2087841947154</v>
                </pt>
                <pt idx="33">
                  <v>261.5684707135379</v>
                </pt>
                <pt idx="34">
                  <v>260.9433044836001</v>
                </pt>
                <pt idx="35">
                  <v>260.4933870060269</v>
                </pt>
                <pt idx="36">
                  <v>260.3097857031253</v>
                </pt>
                <pt idx="37">
                  <v>258.4058492068653</v>
                </pt>
                <pt idx="38">
                  <v>260.4418953059337</v>
                </pt>
                <pt idx="39">
                  <v>257.7714279062678</v>
                </pt>
                <pt idx="40">
                  <v>256.2694190300055</v>
                </pt>
                <pt idx="41">
                  <v>257.9806675416926</v>
                </pt>
                <pt idx="42">
                  <v>255.7416784857537</v>
                </pt>
                <pt idx="43">
                  <v>256.5444632219109</v>
                </pt>
                <pt idx="44">
                  <v>252.698510730806</v>
                </pt>
                <pt idx="45">
                  <v>251.684907719533</v>
                </pt>
                <pt idx="46">
                  <v>252.1766622248064</v>
                </pt>
                <pt idx="47">
                  <v>250.0573647987171</v>
                </pt>
                <pt idx="48">
                  <v>252.8728713006473</v>
                </pt>
                <pt idx="49">
                  <v>253.7749268249406</v>
                </pt>
                <pt idx="50">
                  <v>252.3479370259642</v>
                </pt>
                <pt idx="51">
                  <v>253.8905403128939</v>
                </pt>
                <pt idx="52">
                  <v>253.6597965753584</v>
                </pt>
                <pt idx="53">
                  <v>253.9495236806614</v>
                </pt>
                <pt idx="54">
                  <v>256.3968415016972</v>
                </pt>
                <pt idx="55">
                  <v>256.6120872010556</v>
                </pt>
                <pt idx="56">
                  <v>255.2488853920148</v>
                </pt>
                <pt idx="57">
                  <v>254.6722568831739</v>
                </pt>
                <pt idx="58">
                  <v>251.8326751981366</v>
                </pt>
                <pt idx="59">
                  <v>252.5636971487332</v>
                </pt>
                <pt idx="60">
                  <v>252.9913644640662</v>
                </pt>
                <pt idx="61">
                  <v>253.9616027915613</v>
                </pt>
                <pt idx="62">
                  <v>247.3953904918636</v>
                </pt>
                <pt idx="63">
                  <v>239.7179654545913</v>
                </pt>
                <pt idx="64">
                  <v>239.0128369405248</v>
                </pt>
                <pt idx="65">
                  <v>237.1011862978731</v>
                </pt>
                <pt idx="66">
                  <v>250.143986847272</v>
                </pt>
                <pt idx="67">
                  <v>245.6982596487593</v>
                </pt>
                <pt idx="68">
                  <v>248.0999522283418</v>
                </pt>
                <pt idx="69">
                  <v>249.1153394527798</v>
                </pt>
                <pt idx="70">
                  <v>248.7888558191106</v>
                </pt>
                <pt idx="71">
                  <v>245.7691867052773</v>
                </pt>
                <pt idx="72">
                  <v>244.7657238659641</v>
                </pt>
                <pt idx="73">
                  <v>241.3591258603424</v>
                </pt>
                <pt idx="74">
                  <v>245.0149421610953</v>
                </pt>
                <pt idx="75">
                  <v>247.2448373265192</v>
                </pt>
                <pt idx="76">
                  <v>249.7760540427251</v>
                </pt>
                <pt idx="77">
                  <v>250.5031684579692</v>
                </pt>
                <pt idx="78">
                  <v>250.6918277182291</v>
                </pt>
                <pt idx="79">
                  <v>251.5959204870349</v>
                </pt>
                <pt idx="80">
                  <v>251.8049198450009</v>
                </pt>
                <pt idx="81">
                  <v>252.7828224334278</v>
                </pt>
                <pt idx="82">
                  <v>254.7945321654232</v>
                </pt>
                <pt idx="83">
                  <v>254.1556554558433</v>
                </pt>
                <pt idx="84">
                  <v>252.908514268064</v>
                </pt>
                <pt idx="85">
                  <v>253.6197742909602</v>
                </pt>
                <pt idx="86">
                  <v>254.7366408240281</v>
                </pt>
                <pt idx="87">
                  <v>254.5106080630368</v>
                </pt>
                <pt idx="88">
                  <v>259.2075385551753</v>
                </pt>
                <pt idx="89">
                  <v>259.6415771710226</v>
                </pt>
                <pt idx="90">
                  <v>259.8193511109828</v>
                </pt>
                <pt idx="91">
                  <v>260.2704536296867</v>
                </pt>
                <pt idx="92">
                  <v>261.2151728581838</v>
                </pt>
                <pt idx="93">
                  <v>261.454445773264</v>
                </pt>
                <pt idx="94">
                  <v>261.0304414045667</v>
                </pt>
                <pt idx="95">
                  <v>258.6354065223334</v>
                </pt>
                <pt idx="96">
                  <v>258.7656379912426</v>
                </pt>
                <pt idx="97">
                  <v>257.7391677035022</v>
                </pt>
                <pt idx="98">
                  <v>260.595253393508</v>
                </pt>
                <pt idx="99">
                  <v>259.8114063988129</v>
                </pt>
                <pt idx="100">
                  <v>260.2681234103728</v>
                </pt>
                <pt idx="101">
                  <v>260.1836570817173</v>
                </pt>
                <pt idx="102">
                  <v>260.6337885650894</v>
                </pt>
                <pt idx="103">
                  <v>261.5391851040603</v>
                </pt>
                <pt idx="104">
                  <v>261.5325370251385</v>
                </pt>
                <pt idx="105">
                  <v>260.8709298278566</v>
                </pt>
                <pt idx="106">
                  <v>262.4170897183498</v>
                </pt>
                <pt idx="107">
                  <v>262.6067213013558</v>
                </pt>
                <pt idx="108">
                  <v>263.1865815584202</v>
                </pt>
                <pt idx="109">
                  <v>262.8870299100823</v>
                </pt>
                <pt idx="110">
                  <v>263.2051302268361</v>
                </pt>
                <pt idx="111">
                  <v>261.0473033609434</v>
                </pt>
                <pt idx="112">
                  <v>262.5090628518018</v>
                </pt>
                <pt idx="113">
                  <v>261.4013606426101</v>
                </pt>
                <pt idx="114">
                  <v>261.4091178938481</v>
                </pt>
                <pt idx="115">
                  <v>261.1841403118334</v>
                </pt>
                <pt idx="116">
                  <v>262.4573388301154</v>
                </pt>
                <pt idx="117">
                  <v>264.2246081954318</v>
                </pt>
                <pt idx="118">
                  <v>264.1503451235398</v>
                </pt>
                <pt idx="119">
                  <v>265.4837444054477</v>
                </pt>
                <pt idx="120">
                  <v>266.5295206460692</v>
                </pt>
                <pt idx="121">
                  <v>267.285308406106</v>
                </pt>
                <pt idx="122">
                  <v>267.5699213042814</v>
                </pt>
                <pt idx="123">
                  <v>268.1362429375606</v>
                </pt>
                <pt idx="124">
                  <v>269.345607242859</v>
                </pt>
                <pt idx="125">
                  <v>268.0490507103706</v>
                </pt>
                <pt idx="126">
                  <v>267.8130352874367</v>
                </pt>
                <pt idx="127">
                  <v>268.7604721326076</v>
                </pt>
                <pt idx="128">
                  <v>269.1708226255845</v>
                </pt>
                <pt idx="129">
                  <v>268.5170220368437</v>
                </pt>
                <pt idx="130">
                  <v>268.8397546666145</v>
                </pt>
                <pt idx="131">
                  <v>268.0939885489709</v>
                </pt>
                <pt idx="132">
                  <v>268.6823581708032</v>
                </pt>
                <pt idx="133">
                  <v>269.5485273551949</v>
                </pt>
                <pt idx="134">
                  <v>269.3154527495538</v>
                </pt>
                <pt idx="135">
                  <v>269.4752723648519</v>
                </pt>
                <pt idx="136">
                  <v>269.6625408849469</v>
                </pt>
                <pt idx="137">
                  <v>270.8965429559947</v>
                </pt>
                <pt idx="138">
                  <v>270.4672338462145</v>
                </pt>
                <pt idx="139">
                  <v>270.9506699565896</v>
                </pt>
                <pt idx="140">
                  <v>271.0112070260305</v>
                </pt>
                <pt idx="141">
                  <v>270.4300866084996</v>
                </pt>
                <pt idx="142">
                  <v>270.1958912651367</v>
                </pt>
                <pt idx="143">
                  <v>269.564984922134</v>
                </pt>
                <pt idx="144">
                  <v>267.2725908268623</v>
                </pt>
                <pt idx="145">
                  <v>269.4933346368448</v>
                </pt>
                <pt idx="146">
                  <v>269.0181530687436</v>
                </pt>
                <pt idx="147">
                  <v>269.8592721922787</v>
                </pt>
                <pt idx="148">
                  <v>269.654041428052</v>
                </pt>
                <pt idx="149">
                  <v>270.5929446064342</v>
                </pt>
                <pt idx="150">
                  <v>270.0796761785587</v>
                </pt>
                <pt idx="151">
                  <v>271.8405168777888</v>
                </pt>
                <pt idx="152">
                  <v>272.782197920407</v>
                </pt>
                <pt idx="153">
                  <v>272.7090147827207</v>
                </pt>
                <pt idx="154">
                  <v>272.5003719514255</v>
                </pt>
                <pt idx="155">
                  <v>272.4756938395478</v>
                </pt>
                <pt idx="156">
                  <v>271.6488414571785</v>
                </pt>
                <pt idx="157">
                  <v>271.2942485324464</v>
                </pt>
                <pt idx="158">
                  <v>270.8388797075206</v>
                </pt>
                <pt idx="159">
                  <v>273.4939245497432</v>
                </pt>
                <pt idx="160">
                  <v>272.7319210087661</v>
                </pt>
                <pt idx="161">
                  <v>273.2656365960178</v>
                </pt>
                <pt idx="162">
                  <v>273.6622513879091</v>
                </pt>
                <pt idx="163">
                  <v>274.0939147684748</v>
                </pt>
                <pt idx="164">
                  <v>273.2679364525775</v>
                </pt>
                <pt idx="165">
                  <v>272.3537466451373</v>
                </pt>
                <pt idx="166">
                  <v>272.89136654352</v>
                </pt>
                <pt idx="167">
                  <v>274.0958691868522</v>
                </pt>
                <pt idx="168">
                  <v>273.7181734119706</v>
                </pt>
                <pt idx="169">
                  <v>274.1619560241624</v>
                </pt>
                <pt idx="170">
                  <v>274.6664629092227</v>
                </pt>
                <pt idx="171">
                  <v>274.3648929204427</v>
                </pt>
                <pt idx="172">
                  <v>275.8807430972142</v>
                </pt>
                <pt idx="173">
                  <v>275.6678108650077</v>
                </pt>
                <pt idx="174">
                  <v>276.2694585644566</v>
                </pt>
                <pt idx="175">
                  <v>276.0219265052992</v>
                </pt>
                <pt idx="176">
                  <v>276.2570149360335</v>
                </pt>
                <pt idx="177">
                  <v>277.1033122449606</v>
                </pt>
                <pt idx="178">
                  <v>277.762916013852</v>
                </pt>
                <pt idx="179">
                  <v>278.3052311209308</v>
                </pt>
                <pt idx="180">
                  <v>277.6047188180725</v>
                </pt>
                <pt idx="181">
                  <v>277.0943076286856</v>
                </pt>
                <pt idx="182">
                  <v>276.4649126001781</v>
                </pt>
                <pt idx="183">
                  <v>277.2692549984423</v>
                </pt>
                <pt idx="184">
                  <v>277.6544242372543</v>
                </pt>
                <pt idx="185">
                  <v>277.9869473857734</v>
                </pt>
                <pt idx="186">
                  <v>278.3210768024371</v>
                </pt>
                <pt idx="187">
                  <v>278.681763103481</v>
                </pt>
                <pt idx="188">
                  <v>278.9347803584837</v>
                </pt>
                <pt idx="189">
                  <v>279.2676611259881</v>
                </pt>
                <pt idx="190">
                  <v>278.686969144223</v>
                </pt>
                <pt idx="191">
                  <v>279.3842926528453</v>
                </pt>
                <pt idx="192">
                  <v>278.9141886550603</v>
                </pt>
                <pt idx="193">
                  <v>275.2731915124394</v>
                </pt>
                <pt idx="194">
                  <v>277.6457092911255</v>
                </pt>
                <pt idx="195">
                  <v>277.6078254827278</v>
                </pt>
                <pt idx="196">
                  <v>278.014238367739</v>
                </pt>
                <pt idx="197">
                  <v>277.140494572017</v>
                </pt>
                <pt idx="198">
                  <v>277.8137015587288</v>
                </pt>
                <pt idx="199">
                  <v>279.5450275231879</v>
                </pt>
                <pt idx="200">
                  <v>279.7571260623019</v>
                </pt>
                <pt idx="201">
                  <v>278.6422131699131</v>
                </pt>
                <pt idx="202">
                  <v>279.4463712103089</v>
                </pt>
                <pt idx="203">
                  <v>280.9079663135432</v>
                </pt>
                <pt idx="204">
                  <v>282.5469649817853</v>
                </pt>
                <pt idx="205">
                  <v>283.2157515058841</v>
                </pt>
                <pt idx="206">
                  <v>283.3613103677308</v>
                </pt>
                <pt idx="207">
                  <v>282.2230644167747</v>
                </pt>
                <pt idx="208">
                  <v>282.6592277693813</v>
                </pt>
                <pt idx="209">
                  <v>282.5751396106975</v>
                </pt>
                <pt idx="210">
                  <v>280.9163839803202</v>
                </pt>
                <pt idx="211">
                  <v>281.7051309354387</v>
                </pt>
                <pt idx="212">
                  <v>279.9069686045069</v>
                </pt>
                <pt idx="213">
                  <v>279.947188548434</v>
                </pt>
                <pt idx="214">
                  <v>281.9335172684756</v>
                </pt>
                <pt idx="215">
                  <v>282.6715226753783</v>
                </pt>
                <pt idx="216">
                  <v>283.016192035772</v>
                </pt>
                <pt idx="217">
                  <v>280.3458734036981</v>
                </pt>
                <pt idx="218">
                  <v>279.9520371525429</v>
                </pt>
                <pt idx="219">
                  <v>278.4858705170221</v>
                </pt>
                <pt idx="220">
                  <v>277.0122230218633</v>
                </pt>
                <pt idx="221">
                  <v>277.4314168093913</v>
                </pt>
                <pt idx="222">
                  <v>275.4654867939859</v>
                </pt>
                <pt idx="223">
                  <v>276.9229838523651</v>
                </pt>
                <pt idx="224">
                  <v>278.899193001608</v>
                </pt>
              </numCache>
            </numRef>
          </val>
          <smooth val="0"/>
        </ser>
        <ser>
          <idx val="1"/>
          <order val="1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Charts!$B$310:$B$557</f>
              <numCache>
                <formatCode>m/d/yy;@</formatCode>
                <ptCount val="248"/>
                <pt idx="0">
                  <v>45659</v>
                </pt>
                <pt idx="1">
                  <v>45660</v>
                </pt>
                <pt idx="2">
                  <v>45663</v>
                </pt>
                <pt idx="3">
                  <v>45664</v>
                </pt>
                <pt idx="4">
                  <v>45665</v>
                </pt>
                <pt idx="5">
                  <v>45667</v>
                </pt>
                <pt idx="6">
                  <v>45670</v>
                </pt>
                <pt idx="7">
                  <v>45671</v>
                </pt>
                <pt idx="8">
                  <v>45672</v>
                </pt>
                <pt idx="9">
                  <v>45673</v>
                </pt>
                <pt idx="10">
                  <v>45674</v>
                </pt>
                <pt idx="11">
                  <v>45678</v>
                </pt>
                <pt idx="12">
                  <v>45679</v>
                </pt>
                <pt idx="13">
                  <v>45680</v>
                </pt>
                <pt idx="14">
                  <v>45681</v>
                </pt>
                <pt idx="15">
                  <v>45684</v>
                </pt>
                <pt idx="16">
                  <v>45685</v>
                </pt>
                <pt idx="17">
                  <v>45686</v>
                </pt>
                <pt idx="18">
                  <v>45687</v>
                </pt>
                <pt idx="19">
                  <v>45688</v>
                </pt>
                <pt idx="20">
                  <v>45691</v>
                </pt>
                <pt idx="21">
                  <v>45692</v>
                </pt>
                <pt idx="22">
                  <v>45693</v>
                </pt>
                <pt idx="23">
                  <v>45694</v>
                </pt>
                <pt idx="24">
                  <v>45695</v>
                </pt>
                <pt idx="25">
                  <v>45698</v>
                </pt>
                <pt idx="26">
                  <v>45699</v>
                </pt>
                <pt idx="27">
                  <v>45700</v>
                </pt>
                <pt idx="28">
                  <v>45701</v>
                </pt>
                <pt idx="29">
                  <v>45702</v>
                </pt>
                <pt idx="30">
                  <v>45706</v>
                </pt>
                <pt idx="31">
                  <v>45707</v>
                </pt>
                <pt idx="32">
                  <v>45708</v>
                </pt>
                <pt idx="33">
                  <v>45709</v>
                </pt>
                <pt idx="34">
                  <v>45712</v>
                </pt>
                <pt idx="35">
                  <v>45713</v>
                </pt>
                <pt idx="36">
                  <v>45714</v>
                </pt>
                <pt idx="37">
                  <v>45715</v>
                </pt>
                <pt idx="38">
                  <v>45716</v>
                </pt>
                <pt idx="39">
                  <v>45719</v>
                </pt>
                <pt idx="40">
                  <v>45720</v>
                </pt>
                <pt idx="41">
                  <v>45721</v>
                </pt>
                <pt idx="42">
                  <v>45722</v>
                </pt>
                <pt idx="43">
                  <v>45723</v>
                </pt>
                <pt idx="44">
                  <v>45726</v>
                </pt>
                <pt idx="45">
                  <v>45727</v>
                </pt>
                <pt idx="46">
                  <v>45728</v>
                </pt>
                <pt idx="47">
                  <v>45729</v>
                </pt>
                <pt idx="48">
                  <v>45730</v>
                </pt>
                <pt idx="49">
                  <v>45733</v>
                </pt>
                <pt idx="50">
                  <v>45734</v>
                </pt>
                <pt idx="51">
                  <v>45735</v>
                </pt>
                <pt idx="52">
                  <v>45736</v>
                </pt>
                <pt idx="53">
                  <v>45737</v>
                </pt>
                <pt idx="54">
                  <v>45740</v>
                </pt>
                <pt idx="55">
                  <v>45741</v>
                </pt>
                <pt idx="56">
                  <v>45742</v>
                </pt>
                <pt idx="57">
                  <v>45743</v>
                </pt>
                <pt idx="58">
                  <v>45744</v>
                </pt>
                <pt idx="59">
                  <v>45747</v>
                </pt>
                <pt idx="60">
                  <v>45748</v>
                </pt>
                <pt idx="61">
                  <v>45749</v>
                </pt>
                <pt idx="62">
                  <v>45750</v>
                </pt>
                <pt idx="63">
                  <v>45751</v>
                </pt>
                <pt idx="64">
                  <v>45754</v>
                </pt>
                <pt idx="65">
                  <v>45755</v>
                </pt>
                <pt idx="66">
                  <v>45756</v>
                </pt>
                <pt idx="67">
                  <v>45757</v>
                </pt>
                <pt idx="68">
                  <v>45758</v>
                </pt>
                <pt idx="69">
                  <v>45761</v>
                </pt>
                <pt idx="70">
                  <v>45762</v>
                </pt>
                <pt idx="71">
                  <v>45763</v>
                </pt>
                <pt idx="72">
                  <v>45764</v>
                </pt>
                <pt idx="73">
                  <v>45768</v>
                </pt>
                <pt idx="74">
                  <v>45769</v>
                </pt>
                <pt idx="75">
                  <v>45770</v>
                </pt>
                <pt idx="76">
                  <v>45771</v>
                </pt>
                <pt idx="77">
                  <v>45772</v>
                </pt>
                <pt idx="78">
                  <v>45775</v>
                </pt>
                <pt idx="79">
                  <v>45776</v>
                </pt>
                <pt idx="80">
                  <v>45777</v>
                </pt>
                <pt idx="81">
                  <v>45778</v>
                </pt>
                <pt idx="82">
                  <v>45779</v>
                </pt>
                <pt idx="83">
                  <v>45782</v>
                </pt>
                <pt idx="84">
                  <v>45783</v>
                </pt>
                <pt idx="85">
                  <v>45784</v>
                </pt>
                <pt idx="86">
                  <v>45785</v>
                </pt>
                <pt idx="87">
                  <v>45786</v>
                </pt>
                <pt idx="88">
                  <v>45789</v>
                </pt>
                <pt idx="89">
                  <v>45790</v>
                </pt>
                <pt idx="90">
                  <v>45791</v>
                </pt>
                <pt idx="91">
                  <v>45792</v>
                </pt>
                <pt idx="92">
                  <v>45793</v>
                </pt>
                <pt idx="93">
                  <v>45796</v>
                </pt>
                <pt idx="94">
                  <v>45797</v>
                </pt>
                <pt idx="95">
                  <v>45798</v>
                </pt>
                <pt idx="96">
                  <v>45799</v>
                </pt>
                <pt idx="97">
                  <v>45800</v>
                </pt>
                <pt idx="98">
                  <v>45804</v>
                </pt>
                <pt idx="99">
                  <v>45805</v>
                </pt>
                <pt idx="100">
                  <v>45806</v>
                </pt>
                <pt idx="101">
                  <v>45807</v>
                </pt>
                <pt idx="102">
                  <v>45810</v>
                </pt>
                <pt idx="103">
                  <v>45811</v>
                </pt>
                <pt idx="104">
                  <v>45812</v>
                </pt>
                <pt idx="105">
                  <v>45813</v>
                </pt>
                <pt idx="106">
                  <v>45814</v>
                </pt>
                <pt idx="107">
                  <v>45817</v>
                </pt>
                <pt idx="108">
                  <v>45818</v>
                </pt>
                <pt idx="109">
                  <v>45819</v>
                </pt>
                <pt idx="110">
                  <v>45820</v>
                </pt>
                <pt idx="111">
                  <v>45821</v>
                </pt>
                <pt idx="112">
                  <v>45824</v>
                </pt>
                <pt idx="113">
                  <v>45825</v>
                </pt>
                <pt idx="114">
                  <v>45826</v>
                </pt>
                <pt idx="115">
                  <v>45828</v>
                </pt>
                <pt idx="116">
                  <v>45831</v>
                </pt>
                <pt idx="117">
                  <v>45832</v>
                </pt>
                <pt idx="118">
                  <v>45833</v>
                </pt>
                <pt idx="119">
                  <v>45834</v>
                </pt>
                <pt idx="120">
                  <v>45835</v>
                </pt>
                <pt idx="121">
                  <v>45838</v>
                </pt>
                <pt idx="122">
                  <v>45839</v>
                </pt>
                <pt idx="123">
                  <v>45840</v>
                </pt>
                <pt idx="124">
                  <v>45841</v>
                </pt>
                <pt idx="125">
                  <v>45845</v>
                </pt>
                <pt idx="126">
                  <v>45846</v>
                </pt>
                <pt idx="127">
                  <v>45847</v>
                </pt>
                <pt idx="128">
                  <v>45848</v>
                </pt>
                <pt idx="129">
                  <v>45849</v>
                </pt>
                <pt idx="130">
                  <v>45852</v>
                </pt>
                <pt idx="131">
                  <v>45853</v>
                </pt>
                <pt idx="132">
                  <v>45854</v>
                </pt>
                <pt idx="133">
                  <v>45855</v>
                </pt>
                <pt idx="134">
                  <v>45856</v>
                </pt>
                <pt idx="135">
                  <v>45859</v>
                </pt>
                <pt idx="136">
                  <v>45860</v>
                </pt>
                <pt idx="137">
                  <v>45861</v>
                </pt>
                <pt idx="138">
                  <v>45862</v>
                </pt>
                <pt idx="139">
                  <v>45863</v>
                </pt>
                <pt idx="140">
                  <v>45866</v>
                </pt>
                <pt idx="141">
                  <v>45867</v>
                </pt>
                <pt idx="142">
                  <v>45868</v>
                </pt>
                <pt idx="143">
                  <v>45869</v>
                </pt>
                <pt idx="144">
                  <v>45870</v>
                </pt>
                <pt idx="145">
                  <v>45873</v>
                </pt>
                <pt idx="146">
                  <v>45874</v>
                </pt>
                <pt idx="147">
                  <v>45875</v>
                </pt>
                <pt idx="148">
                  <v>45876</v>
                </pt>
                <pt idx="149">
                  <v>45877</v>
                </pt>
                <pt idx="150">
                  <v>45880</v>
                </pt>
                <pt idx="151">
                  <v>45881</v>
                </pt>
                <pt idx="152">
                  <v>45882</v>
                </pt>
                <pt idx="153">
                  <v>45883</v>
                </pt>
                <pt idx="154">
                  <v>45884</v>
                </pt>
                <pt idx="155">
                  <v>45887</v>
                </pt>
                <pt idx="156">
                  <v>45888</v>
                </pt>
                <pt idx="157">
                  <v>45889</v>
                </pt>
                <pt idx="158">
                  <v>45890</v>
                </pt>
                <pt idx="159">
                  <v>45891</v>
                </pt>
                <pt idx="160">
                  <v>45894</v>
                </pt>
                <pt idx="161">
                  <v>45895</v>
                </pt>
                <pt idx="162">
                  <v>45896</v>
                </pt>
                <pt idx="163">
                  <v>45897</v>
                </pt>
                <pt idx="164">
                  <v>45898</v>
                </pt>
                <pt idx="165">
                  <v>45902</v>
                </pt>
                <pt idx="166">
                  <v>45903</v>
                </pt>
                <pt idx="167">
                  <v>45904</v>
                </pt>
                <pt idx="168">
                  <v>45905</v>
                </pt>
                <pt idx="169">
                  <v>45908</v>
                </pt>
                <pt idx="170">
                  <v>45909</v>
                </pt>
                <pt idx="171">
                  <v>45910</v>
                </pt>
                <pt idx="172">
                  <v>45911</v>
                </pt>
                <pt idx="173">
                  <v>45912</v>
                </pt>
                <pt idx="174">
                  <v>45915</v>
                </pt>
                <pt idx="175">
                  <v>45916</v>
                </pt>
                <pt idx="176">
                  <v>45917</v>
                </pt>
                <pt idx="177">
                  <v>45918</v>
                </pt>
                <pt idx="178">
                  <v>45919</v>
                </pt>
                <pt idx="179">
                  <v>45922</v>
                </pt>
                <pt idx="180">
                  <v>45923</v>
                </pt>
                <pt idx="181">
                  <v>45924</v>
                </pt>
                <pt idx="182">
                  <v>45925</v>
                </pt>
                <pt idx="183">
                  <v>45926</v>
                </pt>
                <pt idx="184">
                  <v>45929</v>
                </pt>
                <pt idx="185">
                  <v>45930</v>
                </pt>
                <pt idx="186">
                  <v>45931</v>
                </pt>
                <pt idx="187">
                  <v>45932</v>
                </pt>
                <pt idx="188">
                  <v>45933</v>
                </pt>
                <pt idx="189">
                  <v>45936</v>
                </pt>
                <pt idx="190">
                  <v>45937</v>
                </pt>
                <pt idx="191">
                  <v>45938</v>
                </pt>
                <pt idx="192">
                  <v>45939</v>
                </pt>
                <pt idx="193">
                  <v>45940</v>
                </pt>
                <pt idx="194">
                  <v>45943</v>
                </pt>
                <pt idx="195">
                  <v>45944</v>
                </pt>
                <pt idx="196">
                  <v>45945</v>
                </pt>
                <pt idx="197">
                  <v>45946</v>
                </pt>
                <pt idx="198">
                  <v>45947</v>
                </pt>
                <pt idx="199">
                  <v>45950</v>
                </pt>
                <pt idx="200">
                  <v>45951</v>
                </pt>
                <pt idx="201">
                  <v>45952</v>
                </pt>
                <pt idx="202">
                  <v>45953</v>
                </pt>
                <pt idx="203">
                  <v>45954</v>
                </pt>
                <pt idx="204">
                  <v>45957</v>
                </pt>
                <pt idx="205">
                  <v>45958</v>
                </pt>
                <pt idx="206">
                  <v>45959</v>
                </pt>
                <pt idx="207">
                  <v>45960</v>
                </pt>
                <pt idx="208">
                  <v>45961</v>
                </pt>
                <pt idx="209">
                  <v>45964</v>
                </pt>
                <pt idx="210">
                  <v>45965</v>
                </pt>
                <pt idx="211">
                  <v>45966</v>
                </pt>
                <pt idx="212">
                  <v>45967</v>
                </pt>
                <pt idx="213">
                  <v>45968</v>
                </pt>
                <pt idx="214">
                  <v>45971</v>
                </pt>
                <pt idx="215">
                  <v>45972</v>
                </pt>
                <pt idx="216">
                  <v>45973</v>
                </pt>
                <pt idx="217">
                  <v>45974</v>
                </pt>
                <pt idx="218">
                  <v>45975</v>
                </pt>
                <pt idx="219">
                  <v>45978</v>
                </pt>
                <pt idx="220">
                  <v>45979</v>
                </pt>
                <pt idx="221">
                  <v>45980</v>
                </pt>
                <pt idx="222">
                  <v>45981</v>
                </pt>
                <pt idx="223">
                  <v>45982</v>
                </pt>
                <pt idx="224">
                  <v>45985</v>
                </pt>
                <pt idx="225">
                  <v>45986</v>
                </pt>
                <pt idx="226">
                  <v>45987</v>
                </pt>
                <pt idx="227">
                  <v>45989</v>
                </pt>
                <pt idx="228">
                  <v>45992</v>
                </pt>
                <pt idx="229">
                  <v>45993</v>
                </pt>
                <pt idx="230">
                  <v>45994</v>
                </pt>
                <pt idx="231">
                  <v>45995</v>
                </pt>
                <pt idx="232">
                  <v>45996</v>
                </pt>
                <pt idx="233">
                  <v>45999</v>
                </pt>
                <pt idx="234">
                  <v>46000</v>
                </pt>
                <pt idx="235">
                  <v>46001</v>
                </pt>
                <pt idx="236">
                  <v>46002</v>
                </pt>
                <pt idx="237">
                  <v>46003</v>
                </pt>
                <pt idx="238">
                  <v>46006</v>
                </pt>
                <pt idx="239">
                  <v>46007</v>
                </pt>
                <pt idx="240">
                  <v>46008</v>
                </pt>
                <pt idx="241">
                  <v>46009</v>
                </pt>
                <pt idx="242">
                  <v>46010</v>
                </pt>
                <pt idx="243">
                  <v>46013</v>
                </pt>
                <pt idx="244">
                  <v>46014</v>
                </pt>
                <pt idx="245">
                  <v>46015</v>
                </pt>
                <pt idx="246">
                  <v>46017</v>
                </pt>
                <pt idx="247">
                  <v>46020</v>
                </pt>
              </numCache>
            </numRef>
          </cat>
          <val>
            <numRef>
              <f>Charts!$C$310:$C$557</f>
              <numCache>
                <formatCode>0.00</formatCode>
                <ptCount val="248"/>
                <pt idx="0">
                  <v>258.7195368479592</v>
                </pt>
                <pt idx="1">
                  <v>260.399187669244</v>
                </pt>
                <pt idx="2">
                  <v>261.0391292171902</v>
                </pt>
                <pt idx="3">
                  <v>259.6363352232187</v>
                </pt>
                <pt idx="4">
                  <v>259.7871830026029</v>
                </pt>
                <pt idx="5">
                  <v>257.5170878180814</v>
                </pt>
                <pt idx="6">
                  <v>257.9743525508087</v>
                </pt>
                <pt idx="7">
                  <v>258.3137253051169</v>
                </pt>
                <pt idx="8">
                  <v>261.0247105390886</v>
                </pt>
                <pt idx="9">
                  <v>260.4562083394303</v>
                </pt>
                <pt idx="10">
                  <v>261.8972783643997</v>
                </pt>
                <pt idx="11">
                  <v>263.3001409437271</v>
                </pt>
                <pt idx="12">
                  <v>264.1910362981499</v>
                </pt>
                <pt idx="13">
                  <v>265.0566577581711</v>
                </pt>
                <pt idx="14">
                  <v>264.5360895857407</v>
                </pt>
                <pt idx="15">
                  <v>263.3393245179632</v>
                </pt>
                <pt idx="16">
                  <v>264.6602346064656</v>
                </pt>
                <pt idx="17">
                  <v>264.1237917634713</v>
                </pt>
                <pt idx="18">
                  <v>264.6288239042501</v>
                </pt>
                <pt idx="19">
                  <v>263.8474957898217</v>
                </pt>
                <pt idx="20">
                  <v>262.9241589152531</v>
                </pt>
                <pt idx="21">
                  <v>263.9461960745164</v>
                </pt>
                <pt idx="22">
                  <v>264.6592602894983</v>
                </pt>
                <pt idx="23">
                  <v>264.7224108144533</v>
                </pt>
                <pt idx="24">
                  <v>263.1742201431805</v>
                </pt>
                <pt idx="25">
                  <v>264.0187223076559</v>
                </pt>
                <pt idx="26">
                  <v>264.0292581168414</v>
                </pt>
                <pt idx="27">
                  <v>263.6052500572348</v>
                </pt>
                <pt idx="28">
                  <v>265.0767861292635</v>
                </pt>
                <pt idx="29">
                  <v>265.0017312078938</v>
                </pt>
                <pt idx="30">
                  <v>265.1009981327202</v>
                </pt>
                <pt idx="31">
                  <v>265.2659772558131</v>
                </pt>
                <pt idx="32">
                  <v>264.2087841947154</v>
                </pt>
                <pt idx="33">
                  <v>261.5684707135379</v>
                </pt>
                <pt idx="34">
                  <v>260.9433044836001</v>
                </pt>
                <pt idx="35">
                  <v>260.4933870060269</v>
                </pt>
                <pt idx="36">
                  <v>260.3097857031253</v>
                </pt>
                <pt idx="37">
                  <v>258.4058492068653</v>
                </pt>
                <pt idx="38">
                  <v>260.4418953059337</v>
                </pt>
                <pt idx="39">
                  <v>257.7714279062678</v>
                </pt>
                <pt idx="40">
                  <v>256.2694190300055</v>
                </pt>
                <pt idx="41">
                  <v>257.9806675416926</v>
                </pt>
                <pt idx="42">
                  <v>255.7416784857537</v>
                </pt>
                <pt idx="43">
                  <v>256.5444632219109</v>
                </pt>
                <pt idx="44">
                  <v>252.698510730806</v>
                </pt>
                <pt idx="45">
                  <v>251.684907719533</v>
                </pt>
                <pt idx="46">
                  <v>252.1766622248064</v>
                </pt>
                <pt idx="47">
                  <v>250.0573647987171</v>
                </pt>
                <pt idx="48">
                  <v>252.8728713006473</v>
                </pt>
                <pt idx="49">
                  <v>253.7749268249406</v>
                </pt>
                <pt idx="50">
                  <v>252.3479370259642</v>
                </pt>
                <pt idx="51">
                  <v>253.8905403128939</v>
                </pt>
                <pt idx="52">
                  <v>253.6597965753584</v>
                </pt>
                <pt idx="53">
                  <v>253.9495236806614</v>
                </pt>
                <pt idx="54">
                  <v>256.3968415016972</v>
                </pt>
                <pt idx="55">
                  <v>256.6120872010556</v>
                </pt>
                <pt idx="56">
                  <v>255.2488853920148</v>
                </pt>
                <pt idx="57">
                  <v>254.6722568831739</v>
                </pt>
                <pt idx="58">
                  <v>251.8326751981366</v>
                </pt>
                <pt idx="59">
                  <v>252.5636971487332</v>
                </pt>
                <pt idx="60">
                  <v>252.9913644640662</v>
                </pt>
                <pt idx="61">
                  <v>253.9616027915613</v>
                </pt>
                <pt idx="62">
                  <v>247.3953904918636</v>
                </pt>
                <pt idx="63">
                  <v>239.7179654545913</v>
                </pt>
                <pt idx="64">
                  <v>239.0128369405248</v>
                </pt>
                <pt idx="65">
                  <v>237.1011862978731</v>
                </pt>
                <pt idx="66">
                  <v>250.143986847272</v>
                </pt>
                <pt idx="67">
                  <v>245.6982596487593</v>
                </pt>
                <pt idx="68">
                  <v>248.0999522283418</v>
                </pt>
                <pt idx="69">
                  <v>249.1153394527798</v>
                </pt>
                <pt idx="70">
                  <v>248.7888558191106</v>
                </pt>
                <pt idx="71">
                  <v>245.7691867052773</v>
                </pt>
                <pt idx="72">
                  <v>244.7657238659641</v>
                </pt>
                <pt idx="73">
                  <v>241.3591258603424</v>
                </pt>
                <pt idx="74">
                  <v>245.0149421610953</v>
                </pt>
                <pt idx="75">
                  <v>247.2448373265192</v>
                </pt>
                <pt idx="76">
                  <v>249.7760540427251</v>
                </pt>
                <pt idx="77">
                  <v>250.5031684579692</v>
                </pt>
                <pt idx="78">
                  <v>250.6918277182291</v>
                </pt>
                <pt idx="79">
                  <v>251.5959204870349</v>
                </pt>
                <pt idx="80">
                  <v>251.8049198450009</v>
                </pt>
                <pt idx="81">
                  <v>252.7828224334278</v>
                </pt>
                <pt idx="82">
                  <v>254.7945321654232</v>
                </pt>
                <pt idx="83">
                  <v>254.1556554558433</v>
                </pt>
                <pt idx="84">
                  <v>252.908514268064</v>
                </pt>
                <pt idx="85">
                  <v>253.6197742909602</v>
                </pt>
                <pt idx="86">
                  <v>254.7366408240281</v>
                </pt>
                <pt idx="87">
                  <v>254.5106080630368</v>
                </pt>
                <pt idx="88">
                  <v>259.2075385551753</v>
                </pt>
                <pt idx="89">
                  <v>259.6415771710226</v>
                </pt>
                <pt idx="90">
                  <v>259.8193511109828</v>
                </pt>
                <pt idx="91">
                  <v>260.2704536296867</v>
                </pt>
                <pt idx="92">
                  <v>261.2151728581838</v>
                </pt>
                <pt idx="93">
                  <v>261.454445773264</v>
                </pt>
                <pt idx="94">
                  <v>261.0304414045667</v>
                </pt>
                <pt idx="95">
                  <v>258.6354065223334</v>
                </pt>
                <pt idx="96">
                  <v>258.7656379912426</v>
                </pt>
                <pt idx="97">
                  <v>257.7391677035022</v>
                </pt>
                <pt idx="98">
                  <v>260.595253393508</v>
                </pt>
                <pt idx="99">
                  <v>259.8114063988129</v>
                </pt>
                <pt idx="100">
                  <v>260.2681234103728</v>
                </pt>
                <pt idx="101">
                  <v>260.1836570817173</v>
                </pt>
                <pt idx="102">
                  <v>260.6337885650894</v>
                </pt>
                <pt idx="103">
                  <v>261.5391851040603</v>
                </pt>
                <pt idx="104">
                  <v>261.5325370251385</v>
                </pt>
                <pt idx="105">
                  <v>260.8709298278566</v>
                </pt>
                <pt idx="106">
                  <v>262.4170897183498</v>
                </pt>
                <pt idx="107">
                  <v>262.6067213013558</v>
                </pt>
                <pt idx="108">
                  <v>263.1865815584202</v>
                </pt>
                <pt idx="109">
                  <v>262.8870299100823</v>
                </pt>
                <pt idx="110">
                  <v>263.2051302268361</v>
                </pt>
                <pt idx="111">
                  <v>261.0473033609434</v>
                </pt>
                <pt idx="112">
                  <v>262.5090628518018</v>
                </pt>
                <pt idx="113">
                  <v>261.4013606426101</v>
                </pt>
                <pt idx="114">
                  <v>261.4091178938481</v>
                </pt>
                <pt idx="115">
                  <v>261.1841403118334</v>
                </pt>
                <pt idx="116">
                  <v>262.4573388301154</v>
                </pt>
                <pt idx="117">
                  <v>264.2246081954318</v>
                </pt>
                <pt idx="118">
                  <v>264.1503451235398</v>
                </pt>
                <pt idx="119">
                  <v>265.4837444054477</v>
                </pt>
                <pt idx="120">
                  <v>266.5295206460692</v>
                </pt>
                <pt idx="121">
                  <v>267.285308406106</v>
                </pt>
                <pt idx="122">
                  <v>267.5699213042814</v>
                </pt>
                <pt idx="123">
                  <v>268.1362429375606</v>
                </pt>
                <pt idx="124">
                  <v>269.345607242859</v>
                </pt>
                <pt idx="125">
                  <v>268.0490507103706</v>
                </pt>
                <pt idx="126">
                  <v>267.8130352874367</v>
                </pt>
                <pt idx="127">
                  <v>268.7604721326076</v>
                </pt>
                <pt idx="128">
                  <v>269.1708226255845</v>
                </pt>
                <pt idx="129">
                  <v>268.5170220368437</v>
                </pt>
                <pt idx="130">
                  <v>268.8397546666145</v>
                </pt>
                <pt idx="131">
                  <v>268.0939885489709</v>
                </pt>
                <pt idx="132">
                  <v>268.6823581708032</v>
                </pt>
                <pt idx="133">
                  <v>269.5485273551949</v>
                </pt>
                <pt idx="134">
                  <v>269.3154527495538</v>
                </pt>
                <pt idx="135">
                  <v>269.4752723648519</v>
                </pt>
                <pt idx="136">
                  <v>269.6625408849469</v>
                </pt>
                <pt idx="137">
                  <v>270.8965429559947</v>
                </pt>
                <pt idx="138">
                  <v>270.4672338462145</v>
                </pt>
                <pt idx="139">
                  <v>270.9506699565896</v>
                </pt>
                <pt idx="140">
                  <v>271.0112070260305</v>
                </pt>
                <pt idx="141">
                  <v>270.4300866084996</v>
                </pt>
                <pt idx="142">
                  <v>270.1958912651367</v>
                </pt>
                <pt idx="143">
                  <v>269.564984922134</v>
                </pt>
                <pt idx="144">
                  <v>267.2725908268623</v>
                </pt>
                <pt idx="145">
                  <v>269.4933346368448</v>
                </pt>
                <pt idx="146">
                  <v>269.0181530687436</v>
                </pt>
                <pt idx="147">
                  <v>269.8592721922787</v>
                </pt>
                <pt idx="148">
                  <v>269.654041428052</v>
                </pt>
                <pt idx="149">
                  <v>270.5929446064342</v>
                </pt>
                <pt idx="150">
                  <v>270.0796761785587</v>
                </pt>
                <pt idx="151">
                  <v>271.8405168777888</v>
                </pt>
                <pt idx="152">
                  <v>272.782197920407</v>
                </pt>
                <pt idx="153">
                  <v>272.7090147827207</v>
                </pt>
                <pt idx="154">
                  <v>272.5003719514255</v>
                </pt>
                <pt idx="155">
                  <v>272.4756938395478</v>
                </pt>
                <pt idx="156">
                  <v>271.6488414571785</v>
                </pt>
                <pt idx="157">
                  <v>271.2942485324464</v>
                </pt>
                <pt idx="158">
                  <v>270.8388797075206</v>
                </pt>
                <pt idx="159">
                  <v>273.4939245497432</v>
                </pt>
                <pt idx="160">
                  <v>272.7319210087661</v>
                </pt>
                <pt idx="161">
                  <v>273.2656365960178</v>
                </pt>
                <pt idx="162">
                  <v>273.6622513879091</v>
                </pt>
                <pt idx="163">
                  <v>274.0939147684748</v>
                </pt>
                <pt idx="164">
                  <v>273.2679364525775</v>
                </pt>
                <pt idx="165">
                  <v>272.3537466451373</v>
                </pt>
                <pt idx="166">
                  <v>272.89136654352</v>
                </pt>
                <pt idx="167">
                  <v>274.0958691868522</v>
                </pt>
                <pt idx="168">
                  <v>273.7181734119706</v>
                </pt>
                <pt idx="169">
                  <v>274.1619560241624</v>
                </pt>
                <pt idx="170">
                  <v>274.6664629092227</v>
                </pt>
                <pt idx="171">
                  <v>274.3648929204427</v>
                </pt>
                <pt idx="172">
                  <v>275.8807430972142</v>
                </pt>
                <pt idx="173">
                  <v>275.6678108650077</v>
                </pt>
                <pt idx="174">
                  <v>276.2694585644566</v>
                </pt>
                <pt idx="175">
                  <v>276.0219265052992</v>
                </pt>
                <pt idx="176">
                  <v>276.2570149360335</v>
                </pt>
                <pt idx="177">
                  <v>277.1033122449606</v>
                </pt>
                <pt idx="178">
                  <v>277.762916013852</v>
                </pt>
                <pt idx="179">
                  <v>278.3052311209308</v>
                </pt>
                <pt idx="180">
                  <v>277.6047188180725</v>
                </pt>
                <pt idx="181">
                  <v>277.0943076286856</v>
                </pt>
                <pt idx="182">
                  <v>276.4649126001781</v>
                </pt>
                <pt idx="183">
                  <v>277.2692549984423</v>
                </pt>
                <pt idx="184">
                  <v>277.6544242372543</v>
                </pt>
                <pt idx="185">
                  <v>277.9869473857734</v>
                </pt>
                <pt idx="186">
                  <v>278.3210768024371</v>
                </pt>
                <pt idx="187">
                  <v>278.681763103481</v>
                </pt>
                <pt idx="188">
                  <v>278.9347803584837</v>
                </pt>
                <pt idx="189">
                  <v>279.2676611259881</v>
                </pt>
                <pt idx="190">
                  <v>278.686969144223</v>
                </pt>
                <pt idx="191">
                  <v>279.3842926528453</v>
                </pt>
                <pt idx="192">
                  <v>278.9141886550603</v>
                </pt>
                <pt idx="193">
                  <v>275.2731915124394</v>
                </pt>
                <pt idx="194">
                  <v>277.6457092911255</v>
                </pt>
                <pt idx="195">
                  <v>277.6078254827278</v>
                </pt>
                <pt idx="196">
                  <v>278.014238367739</v>
                </pt>
                <pt idx="197">
                  <v>277.140494572017</v>
                </pt>
                <pt idx="198">
                  <v>277.8137015587288</v>
                </pt>
                <pt idx="199">
                  <v>279.5450275231879</v>
                </pt>
                <pt idx="200">
                  <v>279.7571260623019</v>
                </pt>
                <pt idx="201">
                  <v>278.6422131699131</v>
                </pt>
                <pt idx="202">
                  <v>279.4463712103089</v>
                </pt>
                <pt idx="203">
                  <v>280.9079663135432</v>
                </pt>
                <pt idx="204">
                  <v>282.5469649817853</v>
                </pt>
                <pt idx="205">
                  <v>283.2157515058841</v>
                </pt>
                <pt idx="206">
                  <v>283.3613103677308</v>
                </pt>
                <pt idx="207">
                  <v>282.2230644167747</v>
                </pt>
                <pt idx="208">
                  <v>282.6592277693813</v>
                </pt>
                <pt idx="209">
                  <v>282.5751396106975</v>
                </pt>
                <pt idx="210">
                  <v>280.9163839803202</v>
                </pt>
                <pt idx="211">
                  <v>281.7051309354387</v>
                </pt>
                <pt idx="212">
                  <v>279.9069686045069</v>
                </pt>
                <pt idx="213">
                  <v>279.947188548434</v>
                </pt>
                <pt idx="214">
                  <v>281.9335172684756</v>
                </pt>
                <pt idx="215">
                  <v>282.6715226753783</v>
                </pt>
                <pt idx="216">
                  <v>283.016192035772</v>
                </pt>
                <pt idx="217">
                  <v>280.3458734036981</v>
                </pt>
                <pt idx="218">
                  <v>279.9520371525429</v>
                </pt>
                <pt idx="219">
                  <v>278.4858705170221</v>
                </pt>
                <pt idx="220">
                  <v>277.0122230218633</v>
                </pt>
                <pt idx="221">
                  <v>277.4314168093913</v>
                </pt>
                <pt idx="222">
                  <v>275.4654867939859</v>
                </pt>
                <pt idx="223">
                  <v>276.9229838523651</v>
                </pt>
                <pt idx="224">
                  <v>278.899193001608</v>
                </pt>
              </numCache>
            </numRef>
          </val>
          <smooth val="0"/>
        </ser>
        <ser>
          <idx val="2"/>
          <order val="2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Charts!$B$310:$B$557</f>
              <numCache>
                <formatCode>m/d/yy;@</formatCode>
                <ptCount val="248"/>
                <pt idx="0">
                  <v>45659</v>
                </pt>
                <pt idx="1">
                  <v>45660</v>
                </pt>
                <pt idx="2">
                  <v>45663</v>
                </pt>
                <pt idx="3">
                  <v>45664</v>
                </pt>
                <pt idx="4">
                  <v>45665</v>
                </pt>
                <pt idx="5">
                  <v>45667</v>
                </pt>
                <pt idx="6">
                  <v>45670</v>
                </pt>
                <pt idx="7">
                  <v>45671</v>
                </pt>
                <pt idx="8">
                  <v>45672</v>
                </pt>
                <pt idx="9">
                  <v>45673</v>
                </pt>
                <pt idx="10">
                  <v>45674</v>
                </pt>
                <pt idx="11">
                  <v>45678</v>
                </pt>
                <pt idx="12">
                  <v>45679</v>
                </pt>
                <pt idx="13">
                  <v>45680</v>
                </pt>
                <pt idx="14">
                  <v>45681</v>
                </pt>
                <pt idx="15">
                  <v>45684</v>
                </pt>
                <pt idx="16">
                  <v>45685</v>
                </pt>
                <pt idx="17">
                  <v>45686</v>
                </pt>
                <pt idx="18">
                  <v>45687</v>
                </pt>
                <pt idx="19">
                  <v>45688</v>
                </pt>
                <pt idx="20">
                  <v>45691</v>
                </pt>
                <pt idx="21">
                  <v>45692</v>
                </pt>
                <pt idx="22">
                  <v>45693</v>
                </pt>
                <pt idx="23">
                  <v>45694</v>
                </pt>
                <pt idx="24">
                  <v>45695</v>
                </pt>
                <pt idx="25">
                  <v>45698</v>
                </pt>
                <pt idx="26">
                  <v>45699</v>
                </pt>
                <pt idx="27">
                  <v>45700</v>
                </pt>
                <pt idx="28">
                  <v>45701</v>
                </pt>
                <pt idx="29">
                  <v>45702</v>
                </pt>
                <pt idx="30">
                  <v>45706</v>
                </pt>
                <pt idx="31">
                  <v>45707</v>
                </pt>
                <pt idx="32">
                  <v>45708</v>
                </pt>
                <pt idx="33">
                  <v>45709</v>
                </pt>
                <pt idx="34">
                  <v>45712</v>
                </pt>
                <pt idx="35">
                  <v>45713</v>
                </pt>
                <pt idx="36">
                  <v>45714</v>
                </pt>
                <pt idx="37">
                  <v>45715</v>
                </pt>
                <pt idx="38">
                  <v>45716</v>
                </pt>
                <pt idx="39">
                  <v>45719</v>
                </pt>
                <pt idx="40">
                  <v>45720</v>
                </pt>
                <pt idx="41">
                  <v>45721</v>
                </pt>
                <pt idx="42">
                  <v>45722</v>
                </pt>
                <pt idx="43">
                  <v>45723</v>
                </pt>
                <pt idx="44">
                  <v>45726</v>
                </pt>
                <pt idx="45">
                  <v>45727</v>
                </pt>
                <pt idx="46">
                  <v>45728</v>
                </pt>
                <pt idx="47">
                  <v>45729</v>
                </pt>
                <pt idx="48">
                  <v>45730</v>
                </pt>
                <pt idx="49">
                  <v>45733</v>
                </pt>
                <pt idx="50">
                  <v>45734</v>
                </pt>
                <pt idx="51">
                  <v>45735</v>
                </pt>
                <pt idx="52">
                  <v>45736</v>
                </pt>
                <pt idx="53">
                  <v>45737</v>
                </pt>
                <pt idx="54">
                  <v>45740</v>
                </pt>
                <pt idx="55">
                  <v>45741</v>
                </pt>
                <pt idx="56">
                  <v>45742</v>
                </pt>
                <pt idx="57">
                  <v>45743</v>
                </pt>
                <pt idx="58">
                  <v>45744</v>
                </pt>
                <pt idx="59">
                  <v>45747</v>
                </pt>
                <pt idx="60">
                  <v>45748</v>
                </pt>
                <pt idx="61">
                  <v>45749</v>
                </pt>
                <pt idx="62">
                  <v>45750</v>
                </pt>
                <pt idx="63">
                  <v>45751</v>
                </pt>
                <pt idx="64">
                  <v>45754</v>
                </pt>
                <pt idx="65">
                  <v>45755</v>
                </pt>
                <pt idx="66">
                  <v>45756</v>
                </pt>
                <pt idx="67">
                  <v>45757</v>
                </pt>
                <pt idx="68">
                  <v>45758</v>
                </pt>
                <pt idx="69">
                  <v>45761</v>
                </pt>
                <pt idx="70">
                  <v>45762</v>
                </pt>
                <pt idx="71">
                  <v>45763</v>
                </pt>
                <pt idx="72">
                  <v>45764</v>
                </pt>
                <pt idx="73">
                  <v>45768</v>
                </pt>
                <pt idx="74">
                  <v>45769</v>
                </pt>
                <pt idx="75">
                  <v>45770</v>
                </pt>
                <pt idx="76">
                  <v>45771</v>
                </pt>
                <pt idx="77">
                  <v>45772</v>
                </pt>
                <pt idx="78">
                  <v>45775</v>
                </pt>
                <pt idx="79">
                  <v>45776</v>
                </pt>
                <pt idx="80">
                  <v>45777</v>
                </pt>
                <pt idx="81">
                  <v>45778</v>
                </pt>
                <pt idx="82">
                  <v>45779</v>
                </pt>
                <pt idx="83">
                  <v>45782</v>
                </pt>
                <pt idx="84">
                  <v>45783</v>
                </pt>
                <pt idx="85">
                  <v>45784</v>
                </pt>
                <pt idx="86">
                  <v>45785</v>
                </pt>
                <pt idx="87">
                  <v>45786</v>
                </pt>
                <pt idx="88">
                  <v>45789</v>
                </pt>
                <pt idx="89">
                  <v>45790</v>
                </pt>
                <pt idx="90">
                  <v>45791</v>
                </pt>
                <pt idx="91">
                  <v>45792</v>
                </pt>
                <pt idx="92">
                  <v>45793</v>
                </pt>
                <pt idx="93">
                  <v>45796</v>
                </pt>
                <pt idx="94">
                  <v>45797</v>
                </pt>
                <pt idx="95">
                  <v>45798</v>
                </pt>
                <pt idx="96">
                  <v>45799</v>
                </pt>
                <pt idx="97">
                  <v>45800</v>
                </pt>
                <pt idx="98">
                  <v>45804</v>
                </pt>
                <pt idx="99">
                  <v>45805</v>
                </pt>
                <pt idx="100">
                  <v>45806</v>
                </pt>
                <pt idx="101">
                  <v>45807</v>
                </pt>
                <pt idx="102">
                  <v>45810</v>
                </pt>
                <pt idx="103">
                  <v>45811</v>
                </pt>
                <pt idx="104">
                  <v>45812</v>
                </pt>
                <pt idx="105">
                  <v>45813</v>
                </pt>
                <pt idx="106">
                  <v>45814</v>
                </pt>
                <pt idx="107">
                  <v>45817</v>
                </pt>
                <pt idx="108">
                  <v>45818</v>
                </pt>
                <pt idx="109">
                  <v>45819</v>
                </pt>
                <pt idx="110">
                  <v>45820</v>
                </pt>
                <pt idx="111">
                  <v>45821</v>
                </pt>
                <pt idx="112">
                  <v>45824</v>
                </pt>
                <pt idx="113">
                  <v>45825</v>
                </pt>
                <pt idx="114">
                  <v>45826</v>
                </pt>
                <pt idx="115">
                  <v>45828</v>
                </pt>
                <pt idx="116">
                  <v>45831</v>
                </pt>
                <pt idx="117">
                  <v>45832</v>
                </pt>
                <pt idx="118">
                  <v>45833</v>
                </pt>
                <pt idx="119">
                  <v>45834</v>
                </pt>
                <pt idx="120">
                  <v>45835</v>
                </pt>
                <pt idx="121">
                  <v>45838</v>
                </pt>
                <pt idx="122">
                  <v>45839</v>
                </pt>
                <pt idx="123">
                  <v>45840</v>
                </pt>
                <pt idx="124">
                  <v>45841</v>
                </pt>
                <pt idx="125">
                  <v>45845</v>
                </pt>
                <pt idx="126">
                  <v>45846</v>
                </pt>
                <pt idx="127">
                  <v>45847</v>
                </pt>
                <pt idx="128">
                  <v>45848</v>
                </pt>
                <pt idx="129">
                  <v>45849</v>
                </pt>
                <pt idx="130">
                  <v>45852</v>
                </pt>
                <pt idx="131">
                  <v>45853</v>
                </pt>
                <pt idx="132">
                  <v>45854</v>
                </pt>
                <pt idx="133">
                  <v>45855</v>
                </pt>
                <pt idx="134">
                  <v>45856</v>
                </pt>
                <pt idx="135">
                  <v>45859</v>
                </pt>
                <pt idx="136">
                  <v>45860</v>
                </pt>
                <pt idx="137">
                  <v>45861</v>
                </pt>
                <pt idx="138">
                  <v>45862</v>
                </pt>
                <pt idx="139">
                  <v>45863</v>
                </pt>
                <pt idx="140">
                  <v>45866</v>
                </pt>
                <pt idx="141">
                  <v>45867</v>
                </pt>
                <pt idx="142">
                  <v>45868</v>
                </pt>
                <pt idx="143">
                  <v>45869</v>
                </pt>
                <pt idx="144">
                  <v>45870</v>
                </pt>
                <pt idx="145">
                  <v>45873</v>
                </pt>
                <pt idx="146">
                  <v>45874</v>
                </pt>
                <pt idx="147">
                  <v>45875</v>
                </pt>
                <pt idx="148">
                  <v>45876</v>
                </pt>
                <pt idx="149">
                  <v>45877</v>
                </pt>
                <pt idx="150">
                  <v>45880</v>
                </pt>
                <pt idx="151">
                  <v>45881</v>
                </pt>
                <pt idx="152">
                  <v>45882</v>
                </pt>
                <pt idx="153">
                  <v>45883</v>
                </pt>
                <pt idx="154">
                  <v>45884</v>
                </pt>
                <pt idx="155">
                  <v>45887</v>
                </pt>
                <pt idx="156">
                  <v>45888</v>
                </pt>
                <pt idx="157">
                  <v>45889</v>
                </pt>
                <pt idx="158">
                  <v>45890</v>
                </pt>
                <pt idx="159">
                  <v>45891</v>
                </pt>
                <pt idx="160">
                  <v>45894</v>
                </pt>
                <pt idx="161">
                  <v>45895</v>
                </pt>
                <pt idx="162">
                  <v>45896</v>
                </pt>
                <pt idx="163">
                  <v>45897</v>
                </pt>
                <pt idx="164">
                  <v>45898</v>
                </pt>
                <pt idx="165">
                  <v>45902</v>
                </pt>
                <pt idx="166">
                  <v>45903</v>
                </pt>
                <pt idx="167">
                  <v>45904</v>
                </pt>
                <pt idx="168">
                  <v>45905</v>
                </pt>
                <pt idx="169">
                  <v>45908</v>
                </pt>
                <pt idx="170">
                  <v>45909</v>
                </pt>
                <pt idx="171">
                  <v>45910</v>
                </pt>
                <pt idx="172">
                  <v>45911</v>
                </pt>
                <pt idx="173">
                  <v>45912</v>
                </pt>
                <pt idx="174">
                  <v>45915</v>
                </pt>
                <pt idx="175">
                  <v>45916</v>
                </pt>
                <pt idx="176">
                  <v>45917</v>
                </pt>
                <pt idx="177">
                  <v>45918</v>
                </pt>
                <pt idx="178">
                  <v>45919</v>
                </pt>
                <pt idx="179">
                  <v>45922</v>
                </pt>
                <pt idx="180">
                  <v>45923</v>
                </pt>
                <pt idx="181">
                  <v>45924</v>
                </pt>
                <pt idx="182">
                  <v>45925</v>
                </pt>
                <pt idx="183">
                  <v>45926</v>
                </pt>
                <pt idx="184">
                  <v>45929</v>
                </pt>
                <pt idx="185">
                  <v>45930</v>
                </pt>
                <pt idx="186">
                  <v>45931</v>
                </pt>
                <pt idx="187">
                  <v>45932</v>
                </pt>
                <pt idx="188">
                  <v>45933</v>
                </pt>
                <pt idx="189">
                  <v>45936</v>
                </pt>
                <pt idx="190">
                  <v>45937</v>
                </pt>
                <pt idx="191">
                  <v>45938</v>
                </pt>
                <pt idx="192">
                  <v>45939</v>
                </pt>
                <pt idx="193">
                  <v>45940</v>
                </pt>
                <pt idx="194">
                  <v>45943</v>
                </pt>
                <pt idx="195">
                  <v>45944</v>
                </pt>
                <pt idx="196">
                  <v>45945</v>
                </pt>
                <pt idx="197">
                  <v>45946</v>
                </pt>
                <pt idx="198">
                  <v>45947</v>
                </pt>
                <pt idx="199">
                  <v>45950</v>
                </pt>
                <pt idx="200">
                  <v>45951</v>
                </pt>
                <pt idx="201">
                  <v>45952</v>
                </pt>
                <pt idx="202">
                  <v>45953</v>
                </pt>
                <pt idx="203">
                  <v>45954</v>
                </pt>
                <pt idx="204">
                  <v>45957</v>
                </pt>
                <pt idx="205">
                  <v>45958</v>
                </pt>
                <pt idx="206">
                  <v>45959</v>
                </pt>
                <pt idx="207">
                  <v>45960</v>
                </pt>
                <pt idx="208">
                  <v>45961</v>
                </pt>
                <pt idx="209">
                  <v>45964</v>
                </pt>
                <pt idx="210">
                  <v>45965</v>
                </pt>
                <pt idx="211">
                  <v>45966</v>
                </pt>
                <pt idx="212">
                  <v>45967</v>
                </pt>
                <pt idx="213">
                  <v>45968</v>
                </pt>
                <pt idx="214">
                  <v>45971</v>
                </pt>
                <pt idx="215">
                  <v>45972</v>
                </pt>
                <pt idx="216">
                  <v>45973</v>
                </pt>
                <pt idx="217">
                  <v>45974</v>
                </pt>
                <pt idx="218">
                  <v>45975</v>
                </pt>
                <pt idx="219">
                  <v>45978</v>
                </pt>
                <pt idx="220">
                  <v>45979</v>
                </pt>
                <pt idx="221">
                  <v>45980</v>
                </pt>
                <pt idx="222">
                  <v>45981</v>
                </pt>
                <pt idx="223">
                  <v>45982</v>
                </pt>
                <pt idx="224">
                  <v>45985</v>
                </pt>
                <pt idx="225">
                  <v>45986</v>
                </pt>
                <pt idx="226">
                  <v>45987</v>
                </pt>
                <pt idx="227">
                  <v>45989</v>
                </pt>
                <pt idx="228">
                  <v>45992</v>
                </pt>
                <pt idx="229">
                  <v>45993</v>
                </pt>
                <pt idx="230">
                  <v>45994</v>
                </pt>
                <pt idx="231">
                  <v>45995</v>
                </pt>
                <pt idx="232">
                  <v>45996</v>
                </pt>
                <pt idx="233">
                  <v>45999</v>
                </pt>
                <pt idx="234">
                  <v>46000</v>
                </pt>
                <pt idx="235">
                  <v>46001</v>
                </pt>
                <pt idx="236">
                  <v>46002</v>
                </pt>
                <pt idx="237">
                  <v>46003</v>
                </pt>
                <pt idx="238">
                  <v>46006</v>
                </pt>
                <pt idx="239">
                  <v>46007</v>
                </pt>
                <pt idx="240">
                  <v>46008</v>
                </pt>
                <pt idx="241">
                  <v>46009</v>
                </pt>
                <pt idx="242">
                  <v>46010</v>
                </pt>
                <pt idx="243">
                  <v>46013</v>
                </pt>
                <pt idx="244">
                  <v>46014</v>
                </pt>
                <pt idx="245">
                  <v>46015</v>
                </pt>
                <pt idx="246">
                  <v>46017</v>
                </pt>
                <pt idx="247">
                  <v>46020</v>
                </pt>
              </numCache>
            </numRef>
          </cat>
          <val>
            <numRef>
              <f>Charts!$C$310:$C$557</f>
              <numCache>
                <formatCode>0.00</formatCode>
                <ptCount val="248"/>
                <pt idx="0">
                  <v>258.7195368479592</v>
                </pt>
                <pt idx="1">
                  <v>260.399187669244</v>
                </pt>
                <pt idx="2">
                  <v>261.0391292171902</v>
                </pt>
                <pt idx="3">
                  <v>259.6363352232187</v>
                </pt>
                <pt idx="4">
                  <v>259.7871830026029</v>
                </pt>
                <pt idx="5">
                  <v>257.5170878180814</v>
                </pt>
                <pt idx="6">
                  <v>257.9743525508087</v>
                </pt>
                <pt idx="7">
                  <v>258.3137253051169</v>
                </pt>
                <pt idx="8">
                  <v>261.0247105390886</v>
                </pt>
                <pt idx="9">
                  <v>260.4562083394303</v>
                </pt>
                <pt idx="10">
                  <v>261.8972783643997</v>
                </pt>
                <pt idx="11">
                  <v>263.3001409437271</v>
                </pt>
                <pt idx="12">
                  <v>264.1910362981499</v>
                </pt>
                <pt idx="13">
                  <v>265.0566577581711</v>
                </pt>
                <pt idx="14">
                  <v>264.5360895857407</v>
                </pt>
                <pt idx="15">
                  <v>263.3393245179632</v>
                </pt>
                <pt idx="16">
                  <v>264.6602346064656</v>
                </pt>
                <pt idx="17">
                  <v>264.1237917634713</v>
                </pt>
                <pt idx="18">
                  <v>264.6288239042501</v>
                </pt>
                <pt idx="19">
                  <v>263.8474957898217</v>
                </pt>
                <pt idx="20">
                  <v>262.9241589152531</v>
                </pt>
                <pt idx="21">
                  <v>263.9461960745164</v>
                </pt>
                <pt idx="22">
                  <v>264.6592602894983</v>
                </pt>
                <pt idx="23">
                  <v>264.7224108144533</v>
                </pt>
                <pt idx="24">
                  <v>263.1742201431805</v>
                </pt>
                <pt idx="25">
                  <v>264.0187223076559</v>
                </pt>
                <pt idx="26">
                  <v>264.0292581168414</v>
                </pt>
                <pt idx="27">
                  <v>263.6052500572348</v>
                </pt>
                <pt idx="28">
                  <v>265.0767861292635</v>
                </pt>
                <pt idx="29">
                  <v>265.0017312078938</v>
                </pt>
                <pt idx="30">
                  <v>265.1009981327202</v>
                </pt>
                <pt idx="31">
                  <v>265.2659772558131</v>
                </pt>
                <pt idx="32">
                  <v>264.2087841947154</v>
                </pt>
                <pt idx="33">
                  <v>261.5684707135379</v>
                </pt>
                <pt idx="34">
                  <v>260.9433044836001</v>
                </pt>
                <pt idx="35">
                  <v>260.4933870060269</v>
                </pt>
                <pt idx="36">
                  <v>260.3097857031253</v>
                </pt>
                <pt idx="37">
                  <v>258.4058492068653</v>
                </pt>
                <pt idx="38">
                  <v>260.4418953059337</v>
                </pt>
                <pt idx="39">
                  <v>257.7714279062678</v>
                </pt>
                <pt idx="40">
                  <v>256.2694190300055</v>
                </pt>
                <pt idx="41">
                  <v>257.9806675416926</v>
                </pt>
                <pt idx="42">
                  <v>255.7416784857537</v>
                </pt>
                <pt idx="43">
                  <v>256.5444632219109</v>
                </pt>
                <pt idx="44">
                  <v>252.698510730806</v>
                </pt>
                <pt idx="45">
                  <v>251.684907719533</v>
                </pt>
                <pt idx="46">
                  <v>252.1766622248064</v>
                </pt>
                <pt idx="47">
                  <v>250.0573647987171</v>
                </pt>
                <pt idx="48">
                  <v>252.8728713006473</v>
                </pt>
                <pt idx="49">
                  <v>253.7749268249406</v>
                </pt>
                <pt idx="50">
                  <v>252.3479370259642</v>
                </pt>
                <pt idx="51">
                  <v>253.8905403128939</v>
                </pt>
                <pt idx="52">
                  <v>253.6597965753584</v>
                </pt>
                <pt idx="53">
                  <v>253.9495236806614</v>
                </pt>
                <pt idx="54">
                  <v>256.3968415016972</v>
                </pt>
                <pt idx="55">
                  <v>256.6120872010556</v>
                </pt>
                <pt idx="56">
                  <v>255.2488853920148</v>
                </pt>
                <pt idx="57">
                  <v>254.6722568831739</v>
                </pt>
                <pt idx="58">
                  <v>251.8326751981366</v>
                </pt>
                <pt idx="59">
                  <v>252.5636971487332</v>
                </pt>
                <pt idx="60">
                  <v>252.9913644640662</v>
                </pt>
                <pt idx="61">
                  <v>253.9616027915613</v>
                </pt>
                <pt idx="62">
                  <v>247.3953904918636</v>
                </pt>
                <pt idx="63">
                  <v>239.7179654545913</v>
                </pt>
                <pt idx="64">
                  <v>239.0128369405248</v>
                </pt>
                <pt idx="65">
                  <v>237.1011862978731</v>
                </pt>
                <pt idx="66">
                  <v>250.143986847272</v>
                </pt>
                <pt idx="67">
                  <v>245.6982596487593</v>
                </pt>
                <pt idx="68">
                  <v>248.0999522283418</v>
                </pt>
                <pt idx="69">
                  <v>249.1153394527798</v>
                </pt>
                <pt idx="70">
                  <v>248.7888558191106</v>
                </pt>
                <pt idx="71">
                  <v>245.7691867052773</v>
                </pt>
                <pt idx="72">
                  <v>244.7657238659641</v>
                </pt>
                <pt idx="73">
                  <v>241.3591258603424</v>
                </pt>
                <pt idx="74">
                  <v>245.0149421610953</v>
                </pt>
                <pt idx="75">
                  <v>247.2448373265192</v>
                </pt>
                <pt idx="76">
                  <v>249.7760540427251</v>
                </pt>
                <pt idx="77">
                  <v>250.5031684579692</v>
                </pt>
                <pt idx="78">
                  <v>250.6918277182291</v>
                </pt>
                <pt idx="79">
                  <v>251.5959204870349</v>
                </pt>
                <pt idx="80">
                  <v>251.8049198450009</v>
                </pt>
                <pt idx="81">
                  <v>252.7828224334278</v>
                </pt>
                <pt idx="82">
                  <v>254.7945321654232</v>
                </pt>
                <pt idx="83">
                  <v>254.1556554558433</v>
                </pt>
                <pt idx="84">
                  <v>252.908514268064</v>
                </pt>
                <pt idx="85">
                  <v>253.6197742909602</v>
                </pt>
                <pt idx="86">
                  <v>254.7366408240281</v>
                </pt>
                <pt idx="87">
                  <v>254.5106080630368</v>
                </pt>
                <pt idx="88">
                  <v>259.2075385551753</v>
                </pt>
                <pt idx="89">
                  <v>259.6415771710226</v>
                </pt>
                <pt idx="90">
                  <v>259.8193511109828</v>
                </pt>
                <pt idx="91">
                  <v>260.2704536296867</v>
                </pt>
                <pt idx="92">
                  <v>261.2151728581838</v>
                </pt>
                <pt idx="93">
                  <v>261.454445773264</v>
                </pt>
                <pt idx="94">
                  <v>261.0304414045667</v>
                </pt>
                <pt idx="95">
                  <v>258.6354065223334</v>
                </pt>
                <pt idx="96">
                  <v>258.7656379912426</v>
                </pt>
                <pt idx="97">
                  <v>257.7391677035022</v>
                </pt>
                <pt idx="98">
                  <v>260.595253393508</v>
                </pt>
                <pt idx="99">
                  <v>259.8114063988129</v>
                </pt>
                <pt idx="100">
                  <v>260.2681234103728</v>
                </pt>
                <pt idx="101">
                  <v>260.1836570817173</v>
                </pt>
                <pt idx="102">
                  <v>260.6337885650894</v>
                </pt>
                <pt idx="103">
                  <v>261.5391851040603</v>
                </pt>
                <pt idx="104">
                  <v>261.5325370251385</v>
                </pt>
                <pt idx="105">
                  <v>260.8709298278566</v>
                </pt>
                <pt idx="106">
                  <v>262.4170897183498</v>
                </pt>
                <pt idx="107">
                  <v>262.6067213013558</v>
                </pt>
                <pt idx="108">
                  <v>263.1865815584202</v>
                </pt>
                <pt idx="109">
                  <v>262.8870299100823</v>
                </pt>
                <pt idx="110">
                  <v>263.2051302268361</v>
                </pt>
                <pt idx="111">
                  <v>261.0473033609434</v>
                </pt>
                <pt idx="112">
                  <v>262.5090628518018</v>
                </pt>
                <pt idx="113">
                  <v>261.4013606426101</v>
                </pt>
                <pt idx="114">
                  <v>261.4091178938481</v>
                </pt>
                <pt idx="115">
                  <v>261.1841403118334</v>
                </pt>
                <pt idx="116">
                  <v>262.4573388301154</v>
                </pt>
                <pt idx="117">
                  <v>264.2246081954318</v>
                </pt>
                <pt idx="118">
                  <v>264.1503451235398</v>
                </pt>
                <pt idx="119">
                  <v>265.4837444054477</v>
                </pt>
                <pt idx="120">
                  <v>266.5295206460692</v>
                </pt>
                <pt idx="121">
                  <v>267.285308406106</v>
                </pt>
                <pt idx="122">
                  <v>267.5699213042814</v>
                </pt>
                <pt idx="123">
                  <v>268.1362429375606</v>
                </pt>
                <pt idx="124">
                  <v>269.345607242859</v>
                </pt>
                <pt idx="125">
                  <v>268.0490507103706</v>
                </pt>
                <pt idx="126">
                  <v>267.8130352874367</v>
                </pt>
                <pt idx="127">
                  <v>268.7604721326076</v>
                </pt>
                <pt idx="128">
                  <v>269.1708226255845</v>
                </pt>
                <pt idx="129">
                  <v>268.5170220368437</v>
                </pt>
                <pt idx="130">
                  <v>268.8397546666145</v>
                </pt>
                <pt idx="131">
                  <v>268.0939885489709</v>
                </pt>
                <pt idx="132">
                  <v>268.6823581708032</v>
                </pt>
                <pt idx="133">
                  <v>269.5485273551949</v>
                </pt>
                <pt idx="134">
                  <v>269.3154527495538</v>
                </pt>
                <pt idx="135">
                  <v>269.4752723648519</v>
                </pt>
                <pt idx="136">
                  <v>269.6625408849469</v>
                </pt>
                <pt idx="137">
                  <v>270.8965429559947</v>
                </pt>
                <pt idx="138">
                  <v>270.4672338462145</v>
                </pt>
                <pt idx="139">
                  <v>270.9506699565896</v>
                </pt>
                <pt idx="140">
                  <v>271.0112070260305</v>
                </pt>
                <pt idx="141">
                  <v>270.4300866084996</v>
                </pt>
                <pt idx="142">
                  <v>270.1958912651367</v>
                </pt>
                <pt idx="143">
                  <v>269.564984922134</v>
                </pt>
                <pt idx="144">
                  <v>267.2725908268623</v>
                </pt>
                <pt idx="145">
                  <v>269.4933346368448</v>
                </pt>
                <pt idx="146">
                  <v>269.0181530687436</v>
                </pt>
                <pt idx="147">
                  <v>269.8592721922787</v>
                </pt>
                <pt idx="148">
                  <v>269.654041428052</v>
                </pt>
                <pt idx="149">
                  <v>270.5929446064342</v>
                </pt>
                <pt idx="150">
                  <v>270.0796761785587</v>
                </pt>
                <pt idx="151">
                  <v>271.8405168777888</v>
                </pt>
                <pt idx="152">
                  <v>272.782197920407</v>
                </pt>
                <pt idx="153">
                  <v>272.7090147827207</v>
                </pt>
                <pt idx="154">
                  <v>272.5003719514255</v>
                </pt>
                <pt idx="155">
                  <v>272.4756938395478</v>
                </pt>
                <pt idx="156">
                  <v>271.6488414571785</v>
                </pt>
                <pt idx="157">
                  <v>271.2942485324464</v>
                </pt>
                <pt idx="158">
                  <v>270.8388797075206</v>
                </pt>
                <pt idx="159">
                  <v>273.4939245497432</v>
                </pt>
                <pt idx="160">
                  <v>272.7319210087661</v>
                </pt>
                <pt idx="161">
                  <v>273.2656365960178</v>
                </pt>
                <pt idx="162">
                  <v>273.6622513879091</v>
                </pt>
                <pt idx="163">
                  <v>274.0939147684748</v>
                </pt>
                <pt idx="164">
                  <v>273.2679364525775</v>
                </pt>
                <pt idx="165">
                  <v>272.3537466451373</v>
                </pt>
                <pt idx="166">
                  <v>272.89136654352</v>
                </pt>
                <pt idx="167">
                  <v>274.0958691868522</v>
                </pt>
                <pt idx="168">
                  <v>273.7181734119706</v>
                </pt>
                <pt idx="169">
                  <v>274.1619560241624</v>
                </pt>
                <pt idx="170">
                  <v>274.6664629092227</v>
                </pt>
                <pt idx="171">
                  <v>274.3648929204427</v>
                </pt>
                <pt idx="172">
                  <v>275.8807430972142</v>
                </pt>
                <pt idx="173">
                  <v>275.6678108650077</v>
                </pt>
                <pt idx="174">
                  <v>276.2694585644566</v>
                </pt>
                <pt idx="175">
                  <v>276.0219265052992</v>
                </pt>
                <pt idx="176">
                  <v>276.2570149360335</v>
                </pt>
                <pt idx="177">
                  <v>277.1033122449606</v>
                </pt>
                <pt idx="178">
                  <v>277.762916013852</v>
                </pt>
                <pt idx="179">
                  <v>278.3052311209308</v>
                </pt>
                <pt idx="180">
                  <v>277.6047188180725</v>
                </pt>
                <pt idx="181">
                  <v>277.0943076286856</v>
                </pt>
                <pt idx="182">
                  <v>276.4649126001781</v>
                </pt>
                <pt idx="183">
                  <v>277.2692549984423</v>
                </pt>
                <pt idx="184">
                  <v>277.6544242372543</v>
                </pt>
                <pt idx="185">
                  <v>277.9869473857734</v>
                </pt>
                <pt idx="186">
                  <v>278.3210768024371</v>
                </pt>
                <pt idx="187">
                  <v>278.681763103481</v>
                </pt>
                <pt idx="188">
                  <v>278.9347803584837</v>
                </pt>
                <pt idx="189">
                  <v>279.2676611259881</v>
                </pt>
                <pt idx="190">
                  <v>278.686969144223</v>
                </pt>
                <pt idx="191">
                  <v>279.3842926528453</v>
                </pt>
                <pt idx="192">
                  <v>278.9141886550603</v>
                </pt>
                <pt idx="193">
                  <v>275.2731915124394</v>
                </pt>
                <pt idx="194">
                  <v>277.6457092911255</v>
                </pt>
                <pt idx="195">
                  <v>277.6078254827278</v>
                </pt>
                <pt idx="196">
                  <v>278.014238367739</v>
                </pt>
                <pt idx="197">
                  <v>277.140494572017</v>
                </pt>
                <pt idx="198">
                  <v>277.8137015587288</v>
                </pt>
                <pt idx="199">
                  <v>279.5450275231879</v>
                </pt>
                <pt idx="200">
                  <v>279.7571260623019</v>
                </pt>
                <pt idx="201">
                  <v>278.6422131699131</v>
                </pt>
                <pt idx="202">
                  <v>279.4463712103089</v>
                </pt>
                <pt idx="203">
                  <v>280.9079663135432</v>
                </pt>
                <pt idx="204">
                  <v>282.5469649817853</v>
                </pt>
                <pt idx="205">
                  <v>283.2157515058841</v>
                </pt>
                <pt idx="206">
                  <v>283.3613103677308</v>
                </pt>
                <pt idx="207">
                  <v>282.2230644167747</v>
                </pt>
                <pt idx="208">
                  <v>282.6592277693813</v>
                </pt>
                <pt idx="209">
                  <v>282.5751396106975</v>
                </pt>
                <pt idx="210">
                  <v>280.9163839803202</v>
                </pt>
                <pt idx="211">
                  <v>281.7051309354387</v>
                </pt>
                <pt idx="212">
                  <v>279.9069686045069</v>
                </pt>
                <pt idx="213">
                  <v>279.947188548434</v>
                </pt>
                <pt idx="214">
                  <v>281.9335172684756</v>
                </pt>
                <pt idx="215">
                  <v>282.6715226753783</v>
                </pt>
                <pt idx="216">
                  <v>283.016192035772</v>
                </pt>
                <pt idx="217">
                  <v>280.3458734036981</v>
                </pt>
                <pt idx="218">
                  <v>279.9520371525429</v>
                </pt>
                <pt idx="219">
                  <v>278.4858705170221</v>
                </pt>
                <pt idx="220">
                  <v>277.0122230218633</v>
                </pt>
                <pt idx="221">
                  <v>277.4314168093913</v>
                </pt>
                <pt idx="222">
                  <v>275.4654867939859</v>
                </pt>
                <pt idx="223">
                  <v>276.9229838523651</v>
                </pt>
                <pt idx="224">
                  <v>278.899193001608</v>
                </pt>
              </numCache>
            </numRef>
          </val>
          <smooth val="0"/>
        </ser>
        <ser>
          <idx val="3"/>
          <order val="3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Charts!$B$310:$B$557</f>
              <numCache>
                <formatCode>m/d/yy;@</formatCode>
                <ptCount val="248"/>
                <pt idx="0">
                  <v>45659</v>
                </pt>
                <pt idx="1">
                  <v>45660</v>
                </pt>
                <pt idx="2">
                  <v>45663</v>
                </pt>
                <pt idx="3">
                  <v>45664</v>
                </pt>
                <pt idx="4">
                  <v>45665</v>
                </pt>
                <pt idx="5">
                  <v>45667</v>
                </pt>
                <pt idx="6">
                  <v>45670</v>
                </pt>
                <pt idx="7">
                  <v>45671</v>
                </pt>
                <pt idx="8">
                  <v>45672</v>
                </pt>
                <pt idx="9">
                  <v>45673</v>
                </pt>
                <pt idx="10">
                  <v>45674</v>
                </pt>
                <pt idx="11">
                  <v>45678</v>
                </pt>
                <pt idx="12">
                  <v>45679</v>
                </pt>
                <pt idx="13">
                  <v>45680</v>
                </pt>
                <pt idx="14">
                  <v>45681</v>
                </pt>
                <pt idx="15">
                  <v>45684</v>
                </pt>
                <pt idx="16">
                  <v>45685</v>
                </pt>
                <pt idx="17">
                  <v>45686</v>
                </pt>
                <pt idx="18">
                  <v>45687</v>
                </pt>
                <pt idx="19">
                  <v>45688</v>
                </pt>
                <pt idx="20">
                  <v>45691</v>
                </pt>
                <pt idx="21">
                  <v>45692</v>
                </pt>
                <pt idx="22">
                  <v>45693</v>
                </pt>
                <pt idx="23">
                  <v>45694</v>
                </pt>
                <pt idx="24">
                  <v>45695</v>
                </pt>
                <pt idx="25">
                  <v>45698</v>
                </pt>
                <pt idx="26">
                  <v>45699</v>
                </pt>
                <pt idx="27">
                  <v>45700</v>
                </pt>
                <pt idx="28">
                  <v>45701</v>
                </pt>
                <pt idx="29">
                  <v>45702</v>
                </pt>
                <pt idx="30">
                  <v>45706</v>
                </pt>
                <pt idx="31">
                  <v>45707</v>
                </pt>
                <pt idx="32">
                  <v>45708</v>
                </pt>
                <pt idx="33">
                  <v>45709</v>
                </pt>
                <pt idx="34">
                  <v>45712</v>
                </pt>
                <pt idx="35">
                  <v>45713</v>
                </pt>
                <pt idx="36">
                  <v>45714</v>
                </pt>
                <pt idx="37">
                  <v>45715</v>
                </pt>
                <pt idx="38">
                  <v>45716</v>
                </pt>
                <pt idx="39">
                  <v>45719</v>
                </pt>
                <pt idx="40">
                  <v>45720</v>
                </pt>
                <pt idx="41">
                  <v>45721</v>
                </pt>
                <pt idx="42">
                  <v>45722</v>
                </pt>
                <pt idx="43">
                  <v>45723</v>
                </pt>
                <pt idx="44">
                  <v>45726</v>
                </pt>
                <pt idx="45">
                  <v>45727</v>
                </pt>
                <pt idx="46">
                  <v>45728</v>
                </pt>
                <pt idx="47">
                  <v>45729</v>
                </pt>
                <pt idx="48">
                  <v>45730</v>
                </pt>
                <pt idx="49">
                  <v>45733</v>
                </pt>
                <pt idx="50">
                  <v>45734</v>
                </pt>
                <pt idx="51">
                  <v>45735</v>
                </pt>
                <pt idx="52">
                  <v>45736</v>
                </pt>
                <pt idx="53">
                  <v>45737</v>
                </pt>
                <pt idx="54">
                  <v>45740</v>
                </pt>
                <pt idx="55">
                  <v>45741</v>
                </pt>
                <pt idx="56">
                  <v>45742</v>
                </pt>
                <pt idx="57">
                  <v>45743</v>
                </pt>
                <pt idx="58">
                  <v>45744</v>
                </pt>
                <pt idx="59">
                  <v>45747</v>
                </pt>
                <pt idx="60">
                  <v>45748</v>
                </pt>
                <pt idx="61">
                  <v>45749</v>
                </pt>
                <pt idx="62">
                  <v>45750</v>
                </pt>
                <pt idx="63">
                  <v>45751</v>
                </pt>
                <pt idx="64">
                  <v>45754</v>
                </pt>
                <pt idx="65">
                  <v>45755</v>
                </pt>
                <pt idx="66">
                  <v>45756</v>
                </pt>
                <pt idx="67">
                  <v>45757</v>
                </pt>
                <pt idx="68">
                  <v>45758</v>
                </pt>
                <pt idx="69">
                  <v>45761</v>
                </pt>
                <pt idx="70">
                  <v>45762</v>
                </pt>
                <pt idx="71">
                  <v>45763</v>
                </pt>
                <pt idx="72">
                  <v>45764</v>
                </pt>
                <pt idx="73">
                  <v>45768</v>
                </pt>
                <pt idx="74">
                  <v>45769</v>
                </pt>
                <pt idx="75">
                  <v>45770</v>
                </pt>
                <pt idx="76">
                  <v>45771</v>
                </pt>
                <pt idx="77">
                  <v>45772</v>
                </pt>
                <pt idx="78">
                  <v>45775</v>
                </pt>
                <pt idx="79">
                  <v>45776</v>
                </pt>
                <pt idx="80">
                  <v>45777</v>
                </pt>
                <pt idx="81">
                  <v>45778</v>
                </pt>
                <pt idx="82">
                  <v>45779</v>
                </pt>
                <pt idx="83">
                  <v>45782</v>
                </pt>
                <pt idx="84">
                  <v>45783</v>
                </pt>
                <pt idx="85">
                  <v>45784</v>
                </pt>
                <pt idx="86">
                  <v>45785</v>
                </pt>
                <pt idx="87">
                  <v>45786</v>
                </pt>
                <pt idx="88">
                  <v>45789</v>
                </pt>
                <pt idx="89">
                  <v>45790</v>
                </pt>
                <pt idx="90">
                  <v>45791</v>
                </pt>
                <pt idx="91">
                  <v>45792</v>
                </pt>
                <pt idx="92">
                  <v>45793</v>
                </pt>
                <pt idx="93">
                  <v>45796</v>
                </pt>
                <pt idx="94">
                  <v>45797</v>
                </pt>
                <pt idx="95">
                  <v>45798</v>
                </pt>
                <pt idx="96">
                  <v>45799</v>
                </pt>
                <pt idx="97">
                  <v>45800</v>
                </pt>
                <pt idx="98">
                  <v>45804</v>
                </pt>
                <pt idx="99">
                  <v>45805</v>
                </pt>
                <pt idx="100">
                  <v>45806</v>
                </pt>
                <pt idx="101">
                  <v>45807</v>
                </pt>
                <pt idx="102">
                  <v>45810</v>
                </pt>
                <pt idx="103">
                  <v>45811</v>
                </pt>
                <pt idx="104">
                  <v>45812</v>
                </pt>
                <pt idx="105">
                  <v>45813</v>
                </pt>
                <pt idx="106">
                  <v>45814</v>
                </pt>
                <pt idx="107">
                  <v>45817</v>
                </pt>
                <pt idx="108">
                  <v>45818</v>
                </pt>
                <pt idx="109">
                  <v>45819</v>
                </pt>
                <pt idx="110">
                  <v>45820</v>
                </pt>
                <pt idx="111">
                  <v>45821</v>
                </pt>
                <pt idx="112">
                  <v>45824</v>
                </pt>
                <pt idx="113">
                  <v>45825</v>
                </pt>
                <pt idx="114">
                  <v>45826</v>
                </pt>
                <pt idx="115">
                  <v>45828</v>
                </pt>
                <pt idx="116">
                  <v>45831</v>
                </pt>
                <pt idx="117">
                  <v>45832</v>
                </pt>
                <pt idx="118">
                  <v>45833</v>
                </pt>
                <pt idx="119">
                  <v>45834</v>
                </pt>
                <pt idx="120">
                  <v>45835</v>
                </pt>
                <pt idx="121">
                  <v>45838</v>
                </pt>
                <pt idx="122">
                  <v>45839</v>
                </pt>
                <pt idx="123">
                  <v>45840</v>
                </pt>
                <pt idx="124">
                  <v>45841</v>
                </pt>
                <pt idx="125">
                  <v>45845</v>
                </pt>
                <pt idx="126">
                  <v>45846</v>
                </pt>
                <pt idx="127">
                  <v>45847</v>
                </pt>
                <pt idx="128">
                  <v>45848</v>
                </pt>
                <pt idx="129">
                  <v>45849</v>
                </pt>
                <pt idx="130">
                  <v>45852</v>
                </pt>
                <pt idx="131">
                  <v>45853</v>
                </pt>
                <pt idx="132">
                  <v>45854</v>
                </pt>
                <pt idx="133">
                  <v>45855</v>
                </pt>
                <pt idx="134">
                  <v>45856</v>
                </pt>
                <pt idx="135">
                  <v>45859</v>
                </pt>
                <pt idx="136">
                  <v>45860</v>
                </pt>
                <pt idx="137">
                  <v>45861</v>
                </pt>
                <pt idx="138">
                  <v>45862</v>
                </pt>
                <pt idx="139">
                  <v>45863</v>
                </pt>
                <pt idx="140">
                  <v>45866</v>
                </pt>
                <pt idx="141">
                  <v>45867</v>
                </pt>
                <pt idx="142">
                  <v>45868</v>
                </pt>
                <pt idx="143">
                  <v>45869</v>
                </pt>
                <pt idx="144">
                  <v>45870</v>
                </pt>
                <pt idx="145">
                  <v>45873</v>
                </pt>
                <pt idx="146">
                  <v>45874</v>
                </pt>
                <pt idx="147">
                  <v>45875</v>
                </pt>
                <pt idx="148">
                  <v>45876</v>
                </pt>
                <pt idx="149">
                  <v>45877</v>
                </pt>
                <pt idx="150">
                  <v>45880</v>
                </pt>
                <pt idx="151">
                  <v>45881</v>
                </pt>
                <pt idx="152">
                  <v>45882</v>
                </pt>
                <pt idx="153">
                  <v>45883</v>
                </pt>
                <pt idx="154">
                  <v>45884</v>
                </pt>
                <pt idx="155">
                  <v>45887</v>
                </pt>
                <pt idx="156">
                  <v>45888</v>
                </pt>
                <pt idx="157">
                  <v>45889</v>
                </pt>
                <pt idx="158">
                  <v>45890</v>
                </pt>
                <pt idx="159">
                  <v>45891</v>
                </pt>
                <pt idx="160">
                  <v>45894</v>
                </pt>
                <pt idx="161">
                  <v>45895</v>
                </pt>
                <pt idx="162">
                  <v>45896</v>
                </pt>
                <pt idx="163">
                  <v>45897</v>
                </pt>
                <pt idx="164">
                  <v>45898</v>
                </pt>
                <pt idx="165">
                  <v>45902</v>
                </pt>
                <pt idx="166">
                  <v>45903</v>
                </pt>
                <pt idx="167">
                  <v>45904</v>
                </pt>
                <pt idx="168">
                  <v>45905</v>
                </pt>
                <pt idx="169">
                  <v>45908</v>
                </pt>
                <pt idx="170">
                  <v>45909</v>
                </pt>
                <pt idx="171">
                  <v>45910</v>
                </pt>
                <pt idx="172">
                  <v>45911</v>
                </pt>
                <pt idx="173">
                  <v>45912</v>
                </pt>
                <pt idx="174">
                  <v>45915</v>
                </pt>
                <pt idx="175">
                  <v>45916</v>
                </pt>
                <pt idx="176">
                  <v>45917</v>
                </pt>
                <pt idx="177">
                  <v>45918</v>
                </pt>
                <pt idx="178">
                  <v>45919</v>
                </pt>
                <pt idx="179">
                  <v>45922</v>
                </pt>
                <pt idx="180">
                  <v>45923</v>
                </pt>
                <pt idx="181">
                  <v>45924</v>
                </pt>
                <pt idx="182">
                  <v>45925</v>
                </pt>
                <pt idx="183">
                  <v>45926</v>
                </pt>
                <pt idx="184">
                  <v>45929</v>
                </pt>
                <pt idx="185">
                  <v>45930</v>
                </pt>
                <pt idx="186">
                  <v>45931</v>
                </pt>
                <pt idx="187">
                  <v>45932</v>
                </pt>
                <pt idx="188">
                  <v>45933</v>
                </pt>
                <pt idx="189">
                  <v>45936</v>
                </pt>
                <pt idx="190">
                  <v>45937</v>
                </pt>
                <pt idx="191">
                  <v>45938</v>
                </pt>
                <pt idx="192">
                  <v>45939</v>
                </pt>
                <pt idx="193">
                  <v>45940</v>
                </pt>
                <pt idx="194">
                  <v>45943</v>
                </pt>
                <pt idx="195">
                  <v>45944</v>
                </pt>
                <pt idx="196">
                  <v>45945</v>
                </pt>
                <pt idx="197">
                  <v>45946</v>
                </pt>
                <pt idx="198">
                  <v>45947</v>
                </pt>
                <pt idx="199">
                  <v>45950</v>
                </pt>
                <pt idx="200">
                  <v>45951</v>
                </pt>
                <pt idx="201">
                  <v>45952</v>
                </pt>
                <pt idx="202">
                  <v>45953</v>
                </pt>
                <pt idx="203">
                  <v>45954</v>
                </pt>
                <pt idx="204">
                  <v>45957</v>
                </pt>
                <pt idx="205">
                  <v>45958</v>
                </pt>
                <pt idx="206">
                  <v>45959</v>
                </pt>
                <pt idx="207">
                  <v>45960</v>
                </pt>
                <pt idx="208">
                  <v>45961</v>
                </pt>
                <pt idx="209">
                  <v>45964</v>
                </pt>
                <pt idx="210">
                  <v>45965</v>
                </pt>
                <pt idx="211">
                  <v>45966</v>
                </pt>
                <pt idx="212">
                  <v>45967</v>
                </pt>
                <pt idx="213">
                  <v>45968</v>
                </pt>
                <pt idx="214">
                  <v>45971</v>
                </pt>
                <pt idx="215">
                  <v>45972</v>
                </pt>
                <pt idx="216">
                  <v>45973</v>
                </pt>
                <pt idx="217">
                  <v>45974</v>
                </pt>
                <pt idx="218">
                  <v>45975</v>
                </pt>
                <pt idx="219">
                  <v>45978</v>
                </pt>
                <pt idx="220">
                  <v>45979</v>
                </pt>
                <pt idx="221">
                  <v>45980</v>
                </pt>
                <pt idx="222">
                  <v>45981</v>
                </pt>
                <pt idx="223">
                  <v>45982</v>
                </pt>
                <pt idx="224">
                  <v>45985</v>
                </pt>
                <pt idx="225">
                  <v>45986</v>
                </pt>
                <pt idx="226">
                  <v>45987</v>
                </pt>
                <pt idx="227">
                  <v>45989</v>
                </pt>
                <pt idx="228">
                  <v>45992</v>
                </pt>
                <pt idx="229">
                  <v>45993</v>
                </pt>
                <pt idx="230">
                  <v>45994</v>
                </pt>
                <pt idx="231">
                  <v>45995</v>
                </pt>
                <pt idx="232">
                  <v>45996</v>
                </pt>
                <pt idx="233">
                  <v>45999</v>
                </pt>
                <pt idx="234">
                  <v>46000</v>
                </pt>
                <pt idx="235">
                  <v>46001</v>
                </pt>
                <pt idx="236">
                  <v>46002</v>
                </pt>
                <pt idx="237">
                  <v>46003</v>
                </pt>
                <pt idx="238">
                  <v>46006</v>
                </pt>
                <pt idx="239">
                  <v>46007</v>
                </pt>
                <pt idx="240">
                  <v>46008</v>
                </pt>
                <pt idx="241">
                  <v>46009</v>
                </pt>
                <pt idx="242">
                  <v>46010</v>
                </pt>
                <pt idx="243">
                  <v>46013</v>
                </pt>
                <pt idx="244">
                  <v>46014</v>
                </pt>
                <pt idx="245">
                  <v>46015</v>
                </pt>
                <pt idx="246">
                  <v>46017</v>
                </pt>
                <pt idx="247">
                  <v>46020</v>
                </pt>
              </numCache>
            </numRef>
          </cat>
          <val>
            <numRef>
              <f>Charts!$C$310:$C$557</f>
              <numCache>
                <formatCode>0.00</formatCode>
                <ptCount val="248"/>
                <pt idx="0">
                  <v>258.7195368479592</v>
                </pt>
                <pt idx="1">
                  <v>260.399187669244</v>
                </pt>
                <pt idx="2">
                  <v>261.0391292171902</v>
                </pt>
                <pt idx="3">
                  <v>259.6363352232187</v>
                </pt>
                <pt idx="4">
                  <v>259.7871830026029</v>
                </pt>
                <pt idx="5">
                  <v>257.5170878180814</v>
                </pt>
                <pt idx="6">
                  <v>257.9743525508087</v>
                </pt>
                <pt idx="7">
                  <v>258.3137253051169</v>
                </pt>
                <pt idx="8">
                  <v>261.0247105390886</v>
                </pt>
                <pt idx="9">
                  <v>260.4562083394303</v>
                </pt>
                <pt idx="10">
                  <v>261.8972783643997</v>
                </pt>
                <pt idx="11">
                  <v>263.3001409437271</v>
                </pt>
                <pt idx="12">
                  <v>264.1910362981499</v>
                </pt>
                <pt idx="13">
                  <v>265.0566577581711</v>
                </pt>
                <pt idx="14">
                  <v>264.5360895857407</v>
                </pt>
                <pt idx="15">
                  <v>263.3393245179632</v>
                </pt>
                <pt idx="16">
                  <v>264.6602346064656</v>
                </pt>
                <pt idx="17">
                  <v>264.1237917634713</v>
                </pt>
                <pt idx="18">
                  <v>264.6288239042501</v>
                </pt>
                <pt idx="19">
                  <v>263.8474957898217</v>
                </pt>
                <pt idx="20">
                  <v>262.9241589152531</v>
                </pt>
                <pt idx="21">
                  <v>263.9461960745164</v>
                </pt>
                <pt idx="22">
                  <v>264.6592602894983</v>
                </pt>
                <pt idx="23">
                  <v>264.7224108144533</v>
                </pt>
                <pt idx="24">
                  <v>263.1742201431805</v>
                </pt>
                <pt idx="25">
                  <v>264.0187223076559</v>
                </pt>
                <pt idx="26">
                  <v>264.0292581168414</v>
                </pt>
                <pt idx="27">
                  <v>263.6052500572348</v>
                </pt>
                <pt idx="28">
                  <v>265.0767861292635</v>
                </pt>
                <pt idx="29">
                  <v>265.0017312078938</v>
                </pt>
                <pt idx="30">
                  <v>265.1009981327202</v>
                </pt>
                <pt idx="31">
                  <v>265.2659772558131</v>
                </pt>
                <pt idx="32">
                  <v>264.2087841947154</v>
                </pt>
                <pt idx="33">
                  <v>261.5684707135379</v>
                </pt>
                <pt idx="34">
                  <v>260.9433044836001</v>
                </pt>
                <pt idx="35">
                  <v>260.4933870060269</v>
                </pt>
                <pt idx="36">
                  <v>260.3097857031253</v>
                </pt>
                <pt idx="37">
                  <v>258.4058492068653</v>
                </pt>
                <pt idx="38">
                  <v>260.4418953059337</v>
                </pt>
                <pt idx="39">
                  <v>257.7714279062678</v>
                </pt>
                <pt idx="40">
                  <v>256.2694190300055</v>
                </pt>
                <pt idx="41">
                  <v>257.9806675416926</v>
                </pt>
                <pt idx="42">
                  <v>255.7416784857537</v>
                </pt>
                <pt idx="43">
                  <v>256.5444632219109</v>
                </pt>
                <pt idx="44">
                  <v>252.698510730806</v>
                </pt>
                <pt idx="45">
                  <v>251.684907719533</v>
                </pt>
                <pt idx="46">
                  <v>252.1766622248064</v>
                </pt>
                <pt idx="47">
                  <v>250.0573647987171</v>
                </pt>
                <pt idx="48">
                  <v>252.8728713006473</v>
                </pt>
                <pt idx="49">
                  <v>253.7749268249406</v>
                </pt>
                <pt idx="50">
                  <v>252.3479370259642</v>
                </pt>
                <pt idx="51">
                  <v>253.8905403128939</v>
                </pt>
                <pt idx="52">
                  <v>253.6597965753584</v>
                </pt>
                <pt idx="53">
                  <v>253.9495236806614</v>
                </pt>
                <pt idx="54">
                  <v>256.3968415016972</v>
                </pt>
                <pt idx="55">
                  <v>256.6120872010556</v>
                </pt>
                <pt idx="56">
                  <v>255.2488853920148</v>
                </pt>
                <pt idx="57">
                  <v>254.6722568831739</v>
                </pt>
                <pt idx="58">
                  <v>251.8326751981366</v>
                </pt>
                <pt idx="59">
                  <v>252.5636971487332</v>
                </pt>
                <pt idx="60">
                  <v>252.9913644640662</v>
                </pt>
                <pt idx="61">
                  <v>253.9616027915613</v>
                </pt>
                <pt idx="62">
                  <v>247.3953904918636</v>
                </pt>
                <pt idx="63">
                  <v>239.7179654545913</v>
                </pt>
                <pt idx="64">
                  <v>239.0128369405248</v>
                </pt>
                <pt idx="65">
                  <v>237.1011862978731</v>
                </pt>
                <pt idx="66">
                  <v>250.143986847272</v>
                </pt>
                <pt idx="67">
                  <v>245.6982596487593</v>
                </pt>
                <pt idx="68">
                  <v>248.0999522283418</v>
                </pt>
                <pt idx="69">
                  <v>249.1153394527798</v>
                </pt>
                <pt idx="70">
                  <v>248.7888558191106</v>
                </pt>
                <pt idx="71">
                  <v>245.7691867052773</v>
                </pt>
                <pt idx="72">
                  <v>244.7657238659641</v>
                </pt>
                <pt idx="73">
                  <v>241.3591258603424</v>
                </pt>
                <pt idx="74">
                  <v>245.0149421610953</v>
                </pt>
                <pt idx="75">
                  <v>247.2448373265192</v>
                </pt>
                <pt idx="76">
                  <v>249.7760540427251</v>
                </pt>
                <pt idx="77">
                  <v>250.5031684579692</v>
                </pt>
                <pt idx="78">
                  <v>250.6918277182291</v>
                </pt>
                <pt idx="79">
                  <v>251.5959204870349</v>
                </pt>
                <pt idx="80">
                  <v>251.8049198450009</v>
                </pt>
                <pt idx="81">
                  <v>252.7828224334278</v>
                </pt>
                <pt idx="82">
                  <v>254.7945321654232</v>
                </pt>
                <pt idx="83">
                  <v>254.1556554558433</v>
                </pt>
                <pt idx="84">
                  <v>252.908514268064</v>
                </pt>
                <pt idx="85">
                  <v>253.6197742909602</v>
                </pt>
                <pt idx="86">
                  <v>254.7366408240281</v>
                </pt>
                <pt idx="87">
                  <v>254.5106080630368</v>
                </pt>
                <pt idx="88">
                  <v>259.2075385551753</v>
                </pt>
                <pt idx="89">
                  <v>259.6415771710226</v>
                </pt>
                <pt idx="90">
                  <v>259.8193511109828</v>
                </pt>
                <pt idx="91">
                  <v>260.2704536296867</v>
                </pt>
                <pt idx="92">
                  <v>261.2151728581838</v>
                </pt>
                <pt idx="93">
                  <v>261.454445773264</v>
                </pt>
                <pt idx="94">
                  <v>261.0304414045667</v>
                </pt>
                <pt idx="95">
                  <v>258.6354065223334</v>
                </pt>
                <pt idx="96">
                  <v>258.7656379912426</v>
                </pt>
                <pt idx="97">
                  <v>257.7391677035022</v>
                </pt>
                <pt idx="98">
                  <v>260.595253393508</v>
                </pt>
                <pt idx="99">
                  <v>259.8114063988129</v>
                </pt>
                <pt idx="100">
                  <v>260.2681234103728</v>
                </pt>
                <pt idx="101">
                  <v>260.1836570817173</v>
                </pt>
                <pt idx="102">
                  <v>260.6337885650894</v>
                </pt>
                <pt idx="103">
                  <v>261.5391851040603</v>
                </pt>
                <pt idx="104">
                  <v>261.5325370251385</v>
                </pt>
                <pt idx="105">
                  <v>260.8709298278566</v>
                </pt>
                <pt idx="106">
                  <v>262.4170897183498</v>
                </pt>
                <pt idx="107">
                  <v>262.6067213013558</v>
                </pt>
                <pt idx="108">
                  <v>263.1865815584202</v>
                </pt>
                <pt idx="109">
                  <v>262.8870299100823</v>
                </pt>
                <pt idx="110">
                  <v>263.2051302268361</v>
                </pt>
                <pt idx="111">
                  <v>261.0473033609434</v>
                </pt>
                <pt idx="112">
                  <v>262.5090628518018</v>
                </pt>
                <pt idx="113">
                  <v>261.4013606426101</v>
                </pt>
                <pt idx="114">
                  <v>261.4091178938481</v>
                </pt>
                <pt idx="115">
                  <v>261.1841403118334</v>
                </pt>
                <pt idx="116">
                  <v>262.4573388301154</v>
                </pt>
                <pt idx="117">
                  <v>264.2246081954318</v>
                </pt>
                <pt idx="118">
                  <v>264.1503451235398</v>
                </pt>
                <pt idx="119">
                  <v>265.4837444054477</v>
                </pt>
                <pt idx="120">
                  <v>266.5295206460692</v>
                </pt>
                <pt idx="121">
                  <v>267.285308406106</v>
                </pt>
                <pt idx="122">
                  <v>267.5699213042814</v>
                </pt>
                <pt idx="123">
                  <v>268.1362429375606</v>
                </pt>
                <pt idx="124">
                  <v>269.345607242859</v>
                </pt>
                <pt idx="125">
                  <v>268.0490507103706</v>
                </pt>
                <pt idx="126">
                  <v>267.8130352874367</v>
                </pt>
                <pt idx="127">
                  <v>268.7604721326076</v>
                </pt>
                <pt idx="128">
                  <v>269.1708226255845</v>
                </pt>
                <pt idx="129">
                  <v>268.5170220368437</v>
                </pt>
                <pt idx="130">
                  <v>268.8397546666145</v>
                </pt>
                <pt idx="131">
                  <v>268.0939885489709</v>
                </pt>
                <pt idx="132">
                  <v>268.6823581708032</v>
                </pt>
                <pt idx="133">
                  <v>269.5485273551949</v>
                </pt>
                <pt idx="134">
                  <v>269.3154527495538</v>
                </pt>
                <pt idx="135">
                  <v>269.4752723648519</v>
                </pt>
                <pt idx="136">
                  <v>269.6625408849469</v>
                </pt>
                <pt idx="137">
                  <v>270.8965429559947</v>
                </pt>
                <pt idx="138">
                  <v>270.4672338462145</v>
                </pt>
                <pt idx="139">
                  <v>270.9506699565896</v>
                </pt>
                <pt idx="140">
                  <v>271.0112070260305</v>
                </pt>
                <pt idx="141">
                  <v>270.4300866084996</v>
                </pt>
                <pt idx="142">
                  <v>270.1958912651367</v>
                </pt>
                <pt idx="143">
                  <v>269.564984922134</v>
                </pt>
                <pt idx="144">
                  <v>267.2725908268623</v>
                </pt>
                <pt idx="145">
                  <v>269.4933346368448</v>
                </pt>
                <pt idx="146">
                  <v>269.0181530687436</v>
                </pt>
                <pt idx="147">
                  <v>269.8592721922787</v>
                </pt>
                <pt idx="148">
                  <v>269.654041428052</v>
                </pt>
                <pt idx="149">
                  <v>270.5929446064342</v>
                </pt>
                <pt idx="150">
                  <v>270.0796761785587</v>
                </pt>
                <pt idx="151">
                  <v>271.8405168777888</v>
                </pt>
                <pt idx="152">
                  <v>272.782197920407</v>
                </pt>
                <pt idx="153">
                  <v>272.7090147827207</v>
                </pt>
                <pt idx="154">
                  <v>272.5003719514255</v>
                </pt>
                <pt idx="155">
                  <v>272.4756938395478</v>
                </pt>
                <pt idx="156">
                  <v>271.6488414571785</v>
                </pt>
                <pt idx="157">
                  <v>271.2942485324464</v>
                </pt>
                <pt idx="158">
                  <v>270.8388797075206</v>
                </pt>
                <pt idx="159">
                  <v>273.4939245497432</v>
                </pt>
                <pt idx="160">
                  <v>272.7319210087661</v>
                </pt>
                <pt idx="161">
                  <v>273.2656365960178</v>
                </pt>
                <pt idx="162">
                  <v>273.6622513879091</v>
                </pt>
                <pt idx="163">
                  <v>274.0939147684748</v>
                </pt>
                <pt idx="164">
                  <v>273.2679364525775</v>
                </pt>
                <pt idx="165">
                  <v>272.3537466451373</v>
                </pt>
                <pt idx="166">
                  <v>272.89136654352</v>
                </pt>
                <pt idx="167">
                  <v>274.0958691868522</v>
                </pt>
                <pt idx="168">
                  <v>273.7181734119706</v>
                </pt>
                <pt idx="169">
                  <v>274.1619560241624</v>
                </pt>
                <pt idx="170">
                  <v>274.6664629092227</v>
                </pt>
                <pt idx="171">
                  <v>274.3648929204427</v>
                </pt>
                <pt idx="172">
                  <v>275.8807430972142</v>
                </pt>
                <pt idx="173">
                  <v>275.6678108650077</v>
                </pt>
                <pt idx="174">
                  <v>276.2694585644566</v>
                </pt>
                <pt idx="175">
                  <v>276.0219265052992</v>
                </pt>
                <pt idx="176">
                  <v>276.2570149360335</v>
                </pt>
                <pt idx="177">
                  <v>277.1033122449606</v>
                </pt>
                <pt idx="178">
                  <v>277.762916013852</v>
                </pt>
                <pt idx="179">
                  <v>278.3052311209308</v>
                </pt>
                <pt idx="180">
                  <v>277.6047188180725</v>
                </pt>
                <pt idx="181">
                  <v>277.0943076286856</v>
                </pt>
                <pt idx="182">
                  <v>276.4649126001781</v>
                </pt>
                <pt idx="183">
                  <v>277.2692549984423</v>
                </pt>
                <pt idx="184">
                  <v>277.6544242372543</v>
                </pt>
                <pt idx="185">
                  <v>277.9869473857734</v>
                </pt>
                <pt idx="186">
                  <v>278.3210768024371</v>
                </pt>
                <pt idx="187">
                  <v>278.681763103481</v>
                </pt>
                <pt idx="188">
                  <v>278.9347803584837</v>
                </pt>
                <pt idx="189">
                  <v>279.2676611259881</v>
                </pt>
                <pt idx="190">
                  <v>278.686969144223</v>
                </pt>
                <pt idx="191">
                  <v>279.3842926528453</v>
                </pt>
                <pt idx="192">
                  <v>278.9141886550603</v>
                </pt>
                <pt idx="193">
                  <v>275.2731915124394</v>
                </pt>
                <pt idx="194">
                  <v>277.6457092911255</v>
                </pt>
                <pt idx="195">
                  <v>277.6078254827278</v>
                </pt>
                <pt idx="196">
                  <v>278.014238367739</v>
                </pt>
                <pt idx="197">
                  <v>277.140494572017</v>
                </pt>
                <pt idx="198">
                  <v>277.8137015587288</v>
                </pt>
                <pt idx="199">
                  <v>279.5450275231879</v>
                </pt>
                <pt idx="200">
                  <v>279.7571260623019</v>
                </pt>
                <pt idx="201">
                  <v>278.6422131699131</v>
                </pt>
                <pt idx="202">
                  <v>279.4463712103089</v>
                </pt>
                <pt idx="203">
                  <v>280.9079663135432</v>
                </pt>
                <pt idx="204">
                  <v>282.5469649817853</v>
                </pt>
                <pt idx="205">
                  <v>283.2157515058841</v>
                </pt>
                <pt idx="206">
                  <v>283.3613103677308</v>
                </pt>
                <pt idx="207">
                  <v>282.2230644167747</v>
                </pt>
                <pt idx="208">
                  <v>282.6592277693813</v>
                </pt>
                <pt idx="209">
                  <v>282.5751396106975</v>
                </pt>
                <pt idx="210">
                  <v>280.9163839803202</v>
                </pt>
                <pt idx="211">
                  <v>281.7051309354387</v>
                </pt>
                <pt idx="212">
                  <v>279.9069686045069</v>
                </pt>
                <pt idx="213">
                  <v>279.947188548434</v>
                </pt>
                <pt idx="214">
                  <v>281.9335172684756</v>
                </pt>
                <pt idx="215">
                  <v>282.6715226753783</v>
                </pt>
                <pt idx="216">
                  <v>283.016192035772</v>
                </pt>
                <pt idx="217">
                  <v>280.3458734036981</v>
                </pt>
                <pt idx="218">
                  <v>279.9520371525429</v>
                </pt>
                <pt idx="219">
                  <v>278.4858705170221</v>
                </pt>
                <pt idx="220">
                  <v>277.0122230218633</v>
                </pt>
                <pt idx="221">
                  <v>277.4314168093913</v>
                </pt>
                <pt idx="222">
                  <v>275.4654867939859</v>
                </pt>
                <pt idx="223">
                  <v>276.9229838523651</v>
                </pt>
                <pt idx="224">
                  <v>278.899193001608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5580544"/>
        <axId val="95582080"/>
      </lineChart>
      <dateAx>
        <axId val="95580544"/>
        <scaling>
          <orientation val="minMax"/>
        </scaling>
        <delete val="0"/>
        <axPos val="b"/>
        <numFmt formatCode="m/d/yy;@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5582080"/>
        <crosses val="autoZero"/>
        <lblOffset val="100"/>
        <baseTimeUnit val="days"/>
      </dateAx>
      <valAx>
        <axId val="95582080"/>
        <scaling>
          <orientation val="minMax"/>
          <max val="320"/>
          <min val="200"/>
        </scaling>
        <delete val="0"/>
        <axPos val="l"/>
        <majorGridlines>
          <spPr>
            <a:ln w="3175" cap="flat" cmpd="sng" algn="ctr">
              <a:solidFill>
                <a:schemeClr val="accent1">
                  <a:alpha val="99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5580544"/>
        <crosses val="autoZero"/>
        <crossBetween val="between"/>
      </valAx>
    </plotArea>
    <plotVisOnly val="1"/>
    <dispBlanksAs val="gap"/>
  </chart>
  <spPr>
    <a:solidFill>
      <a:schemeClr val="accent1">
        <a:lumMod val="20000"/>
        <a:lumOff val="80000"/>
      </a:schemeClr>
    </a:solidFill>
    <a:ln w="9525" cap="flat" cmpd="sng" algn="ctr">
      <a:solidFill>
        <a:schemeClr val="accent1"/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ln>
              <a:prstDash val="solid"/>
            </a:ln>
          </spPr>
          <invertIfNegative val="0"/>
          <cat>
            <strRef>
              <f>Charts!$H$55:$S$55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</v>
                </pt>
                <pt idx="8">
                  <v>Sept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Charts!$H$56:$S$56</f>
              <numCache>
                <formatCode>0.00</formatCode>
                <ptCount val="12"/>
                <pt idx="1">
                  <v>4.443511129843813</v>
                </pt>
                <pt idx="2">
                  <v>2.823065193099694</v>
                </pt>
                <pt idx="3">
                  <v>-2.362992384011335</v>
                </pt>
                <pt idx="4">
                  <v>3.353057273957177</v>
                </pt>
                <pt idx="5">
                  <v>2.725617888724685</v>
                </pt>
                <pt idx="6">
                  <v>4.485543473793996</v>
                </pt>
                <pt idx="7">
                  <v>-1.429449690772202</v>
                </pt>
                <pt idx="8">
                  <v>3.553565262934228</v>
                </pt>
                <pt idx="9">
                  <v>5.046961669296564</v>
                </pt>
                <pt idx="10">
                  <v>3.125654301296095</v>
                </pt>
                <pt idx="11">
                  <v>3.052867133397683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5965568"/>
        <axId val="95967104"/>
      </barChart>
      <catAx>
        <axId val="9596556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95967104"/>
        <crosses val="autoZero"/>
        <auto val="1"/>
        <lblAlgn val="ctr"/>
        <lblOffset val="100"/>
        <noMultiLvlLbl val="0"/>
      </catAx>
      <valAx>
        <axId val="9596710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9596556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Robert</author>
  </authors>
  <commentList>
    <comment ref="JX1" authorId="0" shapeId="0">
      <text>
        <t xml:space="preserve">Robert: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247354</colOff>
      <row>0</row>
      <rowOff>94366</rowOff>
    </from>
    <to>
      <col>10</col>
      <colOff>418805</colOff>
      <row>20</row>
      <rowOff>113417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533988</colOff>
      <row>0</row>
      <rowOff>123825</rowOff>
    </from>
    <to>
      <col>20</col>
      <colOff>67263</colOff>
      <row>20</row>
      <rowOff>117835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22</col>
      <colOff>354379</colOff>
      <row>0</row>
      <rowOff>58502</rowOff>
    </from>
    <to>
      <col>30</col>
      <colOff>59977</colOff>
      <row>20</row>
      <rowOff>62627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0</col>
      <colOff>245491</colOff>
      <row>21</row>
      <rowOff>29459</rowOff>
    </from>
    <to>
      <col>10</col>
      <colOff>416942</colOff>
      <row>41</row>
      <rowOff>48509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21</col>
      <colOff>364852</colOff>
      <row>21</row>
      <rowOff>29458</rowOff>
    </from>
    <to>
      <col>31</col>
      <colOff>592666</colOff>
      <row>41</row>
      <rowOff>105833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10</col>
      <colOff>533401</colOff>
      <row>21</row>
      <rowOff>28575</rowOff>
    </from>
    <to>
      <col>21</col>
      <colOff>152402</colOff>
      <row>41</row>
      <rowOff>95251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7</col>
      <colOff>412750</colOff>
      <row>61</row>
      <rowOff>148167</rowOff>
    </from>
    <to>
      <col>15</col>
      <colOff>148167</colOff>
      <row>76</row>
      <rowOff>116417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finance.yahoo.com/quote/%5EDJI?p=%5eDJI&amp;.tsrc=fin-srch" TargetMode="External" Id="rId1" /><Relationship Type="http://schemas.openxmlformats.org/officeDocument/2006/relationships/hyperlink" Target="https://finance.yahoo.com/quote/%5EGSPC?p=%5eGSPC&amp;.tsrc=fin-srch" TargetMode="External" Id="rId2" /><Relationship Type="http://schemas.openxmlformats.org/officeDocument/2006/relationships/hyperlink" Target="https://finance.yahoo.com/quote/%5EIXIC?p=%5eIXIC&amp;.tsrc=fin-srch" TargetMode="External" Id="rId3" /><Relationship Type="http://schemas.openxmlformats.org/officeDocument/2006/relationships/hyperlink" Target="https://finance.yahoo.com/quote/%5ERUT?p=%5eRUT&amp;.tsrc=fin-srch" TargetMode="External" Id="rId4" /><Relationship Type="http://schemas.openxmlformats.org/officeDocument/2006/relationships/hyperlink" Target="https://finance.yahoo.com/quote/FBGRX/" TargetMode="External" Id="rId5" /><Relationship Type="http://schemas.openxmlformats.org/officeDocument/2006/relationships/hyperlink" Target="https://finance.yahoo.com/quote/FCNTX/" TargetMode="External" Id="rId6" /><Relationship Type="http://schemas.openxmlformats.org/officeDocument/2006/relationships/hyperlink" Target="https://finance.yahoo.com/quote/FOCPX/" TargetMode="External" Id="rId7" /><Relationship Type="http://schemas.openxmlformats.org/officeDocument/2006/relationships/hyperlink" Target="https://finance.yahoo.com/quote/FXAIX/" TargetMode="External" Id="rId8" /><Relationship Type="http://schemas.openxmlformats.org/officeDocument/2006/relationships/hyperlink" Target="https://finance.yahoo.com/quote/FEQIX/" TargetMode="External" Id="rId9" /><Relationship Type="http://schemas.openxmlformats.org/officeDocument/2006/relationships/hyperlink" Target="https://finance.yahoo.com/quote/FDEGX/" TargetMode="External" Id="rId10" /><Relationship Type="http://schemas.openxmlformats.org/officeDocument/2006/relationships/hyperlink" Target="https://finance.yahoo.com/quote/FLVCX/" TargetMode="External" Id="rId11" /><Relationship Type="http://schemas.openxmlformats.org/officeDocument/2006/relationships/hyperlink" Target="https://finance.yahoo.com/quote/FMEIX?p=FMEIX&amp;.tsrc=fin-srch" TargetMode="External" Id="rId12" /><Relationship Type="http://schemas.openxmlformats.org/officeDocument/2006/relationships/hyperlink" Target="https://finance.yahoo.com/quote/WAMCX?p=WAMCX&amp;.tsrc=fin-srch" TargetMode="External" Id="rId13" /><Relationship Type="http://schemas.openxmlformats.org/officeDocument/2006/relationships/hyperlink" Target="https://finance.yahoo.com/quote/FCPGX?p=FCPGX&amp;.tsrc=fin-srch" TargetMode="External" Id="rId14" /><Relationship Type="http://schemas.openxmlformats.org/officeDocument/2006/relationships/hyperlink" Target="https://finance.yahoo.com/quote/FDSCX?p=FDSCX&amp;.tsrc=fin-srch" TargetMode="External" Id="rId15" /><Relationship Type="http://schemas.openxmlformats.org/officeDocument/2006/relationships/hyperlink" Target="https://finance.yahoo.com/quote/FCPVX?p=FCPVX&amp;.tsrc=fin-srch" TargetMode="External" Id="rId16" /><Relationship Type="http://schemas.openxmlformats.org/officeDocument/2006/relationships/hyperlink" Target="https://finance.yahoo.com/quote/FDIVX?p=FDIVX&amp;.tsrc=fin-srch" TargetMode="External" Id="rId17" /><Relationship Type="http://schemas.openxmlformats.org/officeDocument/2006/relationships/hyperlink" Target="https://finance.yahoo.com/quote/FEMKX/history?p=FEMKX" TargetMode="External" Id="rId18" /><Relationship Type="http://schemas.openxmlformats.org/officeDocument/2006/relationships/hyperlink" Target="https://finance.yahoo.com/quote/FSELX?p=FSELX&amp;.tsrc=fin-srch" TargetMode="External" Id="rId19" /><Relationship Type="http://schemas.openxmlformats.org/officeDocument/2006/relationships/hyperlink" Target="https://finance.yahoo.com/quote/FSPTX/" TargetMode="External" Id="rId20" /><Relationship Type="http://schemas.openxmlformats.org/officeDocument/2006/relationships/hyperlink" Target="https://finance.yahoo.com/quote/FBMPX/" TargetMode="External" Id="rId21" /><Relationship Type="http://schemas.openxmlformats.org/officeDocument/2006/relationships/hyperlink" Target="https://finance.yahoo.com/quote/BREFX/" TargetMode="External" Id="rId22" /><Relationship Type="http://schemas.openxmlformats.org/officeDocument/2006/relationships/hyperlink" Target="https://finance.yahoo.com/quote/FSAGX/" TargetMode="External" Id="rId23" /><Relationship Type="http://schemas.openxmlformats.org/officeDocument/2006/relationships/hyperlink" Target="https://finance.yahoo.com/quote/FSENX/" TargetMode="External" Id="rId24" /><Relationship Type="http://schemas.openxmlformats.org/officeDocument/2006/relationships/hyperlink" Target="https://finance.yahoo.com/quote/FSLBX/" TargetMode="External" Id="rId25" /><Relationship Type="http://schemas.openxmlformats.org/officeDocument/2006/relationships/hyperlink" Target="https://finance.yahoo.com/quote/FSPCX?p=FSPCX&amp;.tsrc=fin-srch" TargetMode="External" Id="rId26" /><Relationship Type="http://schemas.openxmlformats.org/officeDocument/2006/relationships/hyperlink" Target="https://finance.yahoo.com/quote/PGLOX?p=PGLOX&amp;.tsrc=fin-srch" TargetMode="External" Id="rId27" /><Relationship Type="http://schemas.openxmlformats.org/officeDocument/2006/relationships/hyperlink" Target="https://finance.yahoo.com/quote/FBIOX?p=FBIOX&amp;.tsrc=fin-srch" TargetMode="External" Id="rId28" /><Relationship Type="http://schemas.openxmlformats.org/officeDocument/2006/relationships/hyperlink" Target="https://finance.yahoo.com/quote/FSPHX/history?p=FSPHX" TargetMode="External" Id="rId29" /><Relationship Type="http://schemas.openxmlformats.org/officeDocument/2006/relationships/hyperlink" Target="https://finance.yahoo.com/quote/FNSTX?p=FNSTX&amp;.tsrc=fin-srch" TargetMode="External" Id="rId30" /><Relationship Type="http://schemas.openxmlformats.org/officeDocument/2006/relationships/hyperlink" Target="https://finance.yahoo.com/quote/TSLA?p=TSLA&amp;.tsrc=fin-srch" TargetMode="External" Id="rId31" /><Relationship Type="http://schemas.openxmlformats.org/officeDocument/2006/relationships/hyperlink" Target="https://finance.yahoo.com/quote/KTOS/" TargetMode="External" Id="rId32" /><Relationship Type="http://schemas.openxmlformats.org/officeDocument/2006/relationships/hyperlink" Target="https://finance.yahoo.com/quote/XOM?p=XOM&amp;.tsrc=fin-srch" TargetMode="External" Id="rId33" /><Relationship Type="http://schemas.openxmlformats.org/officeDocument/2006/relationships/hyperlink" Target="https://finance.yahoo.com/quote/NVDA/" TargetMode="External" Id="rId34" /><Relationship Type="http://schemas.openxmlformats.org/officeDocument/2006/relationships/hyperlink" Target="https://finance.yahoo.com/quote/AVGO?p=AVGO" TargetMode="External" Id="rId35" /><Relationship Type="http://schemas.openxmlformats.org/officeDocument/2006/relationships/hyperlink" Target="https://finance.yahoo.com/quote/HII/" TargetMode="External" Id="rId36" /><Relationship Type="http://schemas.openxmlformats.org/officeDocument/2006/relationships/hyperlink" Target="https://finance.yahoo.com/quote/CCJ/" TargetMode="External" Id="rId37" /><Relationship Type="http://schemas.openxmlformats.org/officeDocument/2006/relationships/hyperlink" Target="https://finance.yahoo.com/quote/META" TargetMode="External" Id="rId38" /><Relationship Type="http://schemas.openxmlformats.org/officeDocument/2006/relationships/hyperlink" Target="https://finance.yahoo.com/quote/MSFT?p=MSFT&amp;.tsrc=fin-srch" TargetMode="External" Id="rId39" /><Relationship Type="http://schemas.openxmlformats.org/officeDocument/2006/relationships/hyperlink" Target="https://finance.yahoo.com/quote/IDR/" TargetMode="External" Id="rId40" /><Relationship Type="http://schemas.openxmlformats.org/officeDocument/2006/relationships/hyperlink" Target="https://finance.yahoo.com/quote/DNN/" TargetMode="External" Id="rId41" /><Relationship Type="http://schemas.openxmlformats.org/officeDocument/2006/relationships/hyperlink" Target="https://finance.yahoo.com/quote/APA/" TargetMode="External" Id="rId42" /><Relationship Type="http://schemas.openxmlformats.org/officeDocument/2006/relationships/hyperlink" Target="https://finance.yahoo.com/quote/CRDO/" TargetMode="External" Id="rId43" /><Relationship Type="http://schemas.openxmlformats.org/officeDocument/2006/relationships/hyperlink" Target="https://finance.yahoo.com/quote/ASCUF/" TargetMode="External" Id="rId44" /><Relationship Type="http://schemas.openxmlformats.org/officeDocument/2006/relationships/hyperlink" Target="https://finance.yahoo.com/quote/SYM/" TargetMode="External" Id="rId45" /><Relationship Type="http://schemas.openxmlformats.org/officeDocument/2006/relationships/hyperlink" Target="https://finance.yahoo.com/quote/EQT/" TargetMode="External" Id="rId46" /><Relationship Type="http://schemas.openxmlformats.org/officeDocument/2006/relationships/hyperlink" Target="https://finance.yahoo.com/quote/AEM/" TargetMode="External" Id="rId47" /><Relationship Type="http://schemas.openxmlformats.org/officeDocument/2006/relationships/hyperlink" Target="https://finance.yahoo.com/quote/KGC/" TargetMode="External" Id="rId48" /><Relationship Type="http://schemas.openxmlformats.org/officeDocument/2006/relationships/hyperlink" Target="https://finance.yahoo.com/quote/ERO/" TargetMode="External" Id="rId49" /><Relationship Type="http://schemas.openxmlformats.org/officeDocument/2006/relationships/hyperlink" Target="https://finance.yahoo.com/quote/OKLO/" TargetMode="External" Id="rId50" /><Relationship Type="http://schemas.openxmlformats.org/officeDocument/2006/relationships/hyperlink" Target="https://finance.yahoo.com/quote/BWXT" TargetMode="External" Id="rId51" /><Relationship Type="http://schemas.openxmlformats.org/officeDocument/2006/relationships/hyperlink" Target="https://finance.yahoo.com/quote/PPTA/" TargetMode="External" Id="rId52" /><Relationship Type="http://schemas.openxmlformats.org/officeDocument/2006/relationships/hyperlink" Target="https://finance.yahoo.com/quote/GE?p=GE&amp;.tsrc=fin-srch" TargetMode="External" Id="rId53" /><Relationship Type="http://schemas.openxmlformats.org/officeDocument/2006/relationships/hyperlink" Target="https://finance.yahoo.com/quote/HL/" TargetMode="External" Id="rId54" /><Relationship Type="http://schemas.openxmlformats.org/officeDocument/2006/relationships/hyperlink" Target="https://finance.yahoo.com/quote/GEV" TargetMode="External" Id="rId55" /><Relationship Type="http://schemas.openxmlformats.org/officeDocument/2006/relationships/hyperlink" Target="https://finance.yahoo.com/quote/GOOGL?p=GOOGL" TargetMode="External" Id="rId56" /><Relationship Type="http://schemas.openxmlformats.org/officeDocument/2006/relationships/hyperlink" Target="https://finance.yahoo.com/quote/SLI/" TargetMode="External" Id="rId57" /><Relationship Type="http://schemas.openxmlformats.org/officeDocument/2006/relationships/hyperlink" Target="https://finance.yahoo.com/quote/LEU/" TargetMode="External" Id="rId58" /><Relationship Type="http://schemas.openxmlformats.org/officeDocument/2006/relationships/hyperlink" Target="https://finance.yahoo.com/quote/TMC/" TargetMode="External" Id="rId59" /><Relationship Type="http://schemas.openxmlformats.org/officeDocument/2006/relationships/hyperlink" Target="https://finance.yahoo.com/quote/RTX/" TargetMode="External" Id="rId60" /><Relationship Type="http://schemas.openxmlformats.org/officeDocument/2006/relationships/hyperlink" Target="https://finance.yahoo.com/quote/LHX/" TargetMode="External" Id="rId61" /><Relationship Type="http://schemas.openxmlformats.org/officeDocument/2006/relationships/hyperlink" Target="https://finance.yahoo.com/quote/UUUU/" TargetMode="External" Id="rId62" /><Relationship Type="http://schemas.openxmlformats.org/officeDocument/2006/relationships/hyperlink" Target="https://finance.yahoo.com/quote/IDCC/" TargetMode="External" Id="rId63" /><Relationship Type="http://schemas.openxmlformats.org/officeDocument/2006/relationships/hyperlink" Target="https://finance.yahoo.com/quote/ADBRF/" TargetMode="External" Id="rId64" /><Relationship Type="http://schemas.openxmlformats.org/officeDocument/2006/relationships/hyperlink" Target="https://finance.yahoo.com/quote/USAR/" TargetMode="External" Id="rId65" /><Relationship Type="http://schemas.openxmlformats.org/officeDocument/2006/relationships/hyperlink" Target="https://finance.yahoo.com/quote/PMETF/" TargetMode="External" Id="rId66" /><Relationship Type="http://schemas.openxmlformats.org/officeDocument/2006/relationships/hyperlink" Target="https://finance.yahoo.com/quote/TTMI/" TargetMode="External" Id="rId67" /><Relationship Type="http://schemas.openxmlformats.org/officeDocument/2006/relationships/hyperlink" Target="https://finance.yahoo.com/quote/TSM/" TargetMode="External" Id="rId68" /><Relationship Type="http://schemas.openxmlformats.org/officeDocument/2006/relationships/hyperlink" Target="https://finance.yahoo.com/quote/BTU/" TargetMode="External" Id="rId69" /><Relationship Type="http://schemas.openxmlformats.org/officeDocument/2006/relationships/hyperlink" Target="https://finance.yahoo.com/quote/PLTR/" TargetMode="External" Id="rId70" /><Relationship Type="http://schemas.openxmlformats.org/officeDocument/2006/relationships/hyperlink" Target="https://finance.yahoo.com/quote/RGTI/" TargetMode="External" Id="rId71" /><Relationship Type="http://schemas.openxmlformats.org/officeDocument/2006/relationships/hyperlink" Target="https://finance.yahoo.com/quote/AREC/" TargetMode="External" Id="rId72" /><Relationship Type="http://schemas.openxmlformats.org/officeDocument/2006/relationships/hyperlink" Target="https://finance.yahoo.com/quote/QBTS/" TargetMode="External" Id="rId73" /><Relationship Type="http://schemas.openxmlformats.org/officeDocument/2006/relationships/hyperlink" Target="https://finance.yahoo.com/quote/MP/" TargetMode="External" Id="rId74" /><Relationship Type="http://schemas.openxmlformats.org/officeDocument/2006/relationships/hyperlink" Target="https://finance.yahoo.com/quote/ARRNF/" TargetMode="External" Id="rId75" /><Relationship Type="http://schemas.openxmlformats.org/officeDocument/2006/relationships/hyperlink" Target="https://finance.yahoo.com/quote/PSIX/" TargetMode="External" Id="rId76" /><Relationship Type="http://schemas.openxmlformats.org/officeDocument/2006/relationships/hyperlink" Target="https://finance.yahoo.com/quote/VZLA/" TargetMode="External" Id="rId77" /><Relationship Type="http://schemas.openxmlformats.org/officeDocument/2006/relationships/hyperlink" Target="https://finance.yahoo.com/quote/TTMI/" TargetMode="External" Id="rId7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members.chaikinanalytics.com/login" TargetMode="External" Id="rId1" /><Relationship Type="http://schemas.openxmlformats.org/officeDocument/2006/relationships/hyperlink" Target="https://members.stansberryresearch.com/research/research-products/tqp" TargetMode="External" Id="rId2" /><Relationship Type="http://schemas.openxmlformats.org/officeDocument/2006/relationships/hyperlink" Target="https://altimetry.com/" TargetMode="External" Id="rId3" /><Relationship Type="http://schemas.openxmlformats.org/officeDocument/2006/relationships/hyperlink" Target="https://investorplace.com/growthinvestor/ipa-login/" TargetMode="External" Id="rId4" /><Relationship Type="http://schemas.openxmlformats.org/officeDocument/2006/relationships/hyperlink" Target="https://seekingalpha.com/symbol/AI" TargetMode="External" Id="rId5" /><Relationship Type="http://schemas.openxmlformats.org/officeDocument/2006/relationships/hyperlink" Target="https://thefreeportsociety.com/fps-login/?fps_action=login" TargetMode="External" Id="rId6" /><Relationship Type="http://schemas.openxmlformats.org/officeDocument/2006/relationships/hyperlink" Target="https://digestpublishing.com/login/" TargetMode="External" Id="rId7" /><Relationship Type="http://schemas.openxmlformats.org/officeDocument/2006/relationships/hyperlink" Target="https://finance.yahoo.com/quote/XOM/" TargetMode="External" Id="rId8" /><Relationship Type="http://schemas.openxmlformats.org/officeDocument/2006/relationships/hyperlink" Target="https://finance.yahoo.com/quote/EQT/" TargetMode="External" Id="rId9" /><Relationship Type="http://schemas.openxmlformats.org/officeDocument/2006/relationships/hyperlink" Target="https://finance.yahoo.com/quote/APA/" TargetMode="External" Id="rId10" /><Relationship Type="http://schemas.openxmlformats.org/officeDocument/2006/relationships/hyperlink" Target="https://finance.yahoo.com/quote/BTU/" TargetMode="External" Id="rId11" /><Relationship Type="http://schemas.openxmlformats.org/officeDocument/2006/relationships/hyperlink" Target="https://finance.yahoo.com/quote/TSLA/" TargetMode="External" Id="rId12" /><Relationship Type="http://schemas.openxmlformats.org/officeDocument/2006/relationships/hyperlink" Target="https://finance.yahoo.com/quote/SYM/" TargetMode="External" Id="rId13" /><Relationship Type="http://schemas.openxmlformats.org/officeDocument/2006/relationships/hyperlink" Target="https://finance.yahoo.com/quote/AEM/" TargetMode="External" Id="rId14" /><Relationship Type="http://schemas.openxmlformats.org/officeDocument/2006/relationships/hyperlink" Target="https://finance.yahoo.com/quote/KGC/" TargetMode="External" Id="rId15" /><Relationship Type="http://schemas.openxmlformats.org/officeDocument/2006/relationships/hyperlink" Target="https://finance.yahoo.com/quote/VZLA/" TargetMode="External" Id="rId16" /><Relationship Type="http://schemas.openxmlformats.org/officeDocument/2006/relationships/hyperlink" Target="https://finance.yahoo.com/quote/ADBRF/" TargetMode="External" Id="rId17" /><Relationship Type="http://schemas.openxmlformats.org/officeDocument/2006/relationships/hyperlink" Target="https://finance.yahoo.com/quote/ARRNF/" TargetMode="External" Id="rId18" /><Relationship Type="http://schemas.openxmlformats.org/officeDocument/2006/relationships/hyperlink" Target="https://finance.yahoo.com/quote/IDR/" TargetMode="External" Id="rId19" /><Relationship Type="http://schemas.openxmlformats.org/officeDocument/2006/relationships/hyperlink" Target="https://finance.yahoo.com/quote/USAR/" TargetMode="External" Id="rId20" /><Relationship Type="http://schemas.openxmlformats.org/officeDocument/2006/relationships/hyperlink" Target="https://finance.yahoo.com/quote/MP/" TargetMode="External" Id="rId21" /><Relationship Type="http://schemas.openxmlformats.org/officeDocument/2006/relationships/hyperlink" Target="https://finance.yahoo.com/quote/PPTA/" TargetMode="External" Id="rId22" /><Relationship Type="http://schemas.openxmlformats.org/officeDocument/2006/relationships/hyperlink" Target="https://finance.yahoo.com/quote/HL/" TargetMode="External" Id="rId23" /><Relationship Type="http://schemas.openxmlformats.org/officeDocument/2006/relationships/hyperlink" Target="https://finance.yahoo.com/quote/SLI/" TargetMode="External" Id="rId24" /><Relationship Type="http://schemas.openxmlformats.org/officeDocument/2006/relationships/hyperlink" Target="https://finance.yahoo.com/quote/ERO/" TargetMode="External" Id="rId25" /><Relationship Type="http://schemas.openxmlformats.org/officeDocument/2006/relationships/hyperlink" Target="https://finance.yahoo.com/quote/ASCUF/" TargetMode="External" Id="rId26" /><Relationship Type="http://schemas.openxmlformats.org/officeDocument/2006/relationships/hyperlink" Target="https://finance.yahoo.com/quote/AREC/" TargetMode="External" Id="rId27" /><Relationship Type="http://schemas.openxmlformats.org/officeDocument/2006/relationships/hyperlink" Target="https://finance.yahoo.com/quote/UUUU/" TargetMode="External" Id="rId28" /><Relationship Type="http://schemas.openxmlformats.org/officeDocument/2006/relationships/hyperlink" Target="https://finance.yahoo.com/quote/DNN/" TargetMode="External" Id="rId29" /><Relationship Type="http://schemas.openxmlformats.org/officeDocument/2006/relationships/hyperlink" Target="https://finance.yahoo.com/quote/LHX/" TargetMode="External" Id="rId30" /><Relationship Type="http://schemas.openxmlformats.org/officeDocument/2006/relationships/hyperlink" Target="https://finance.yahoo.com/quote/HII/" TargetMode="External" Id="rId31" /><Relationship Type="http://schemas.openxmlformats.org/officeDocument/2006/relationships/hyperlink" Target="https://finance.yahoo.com/quote/BWXT" TargetMode="External" Id="rId32" /><Relationship Type="http://schemas.openxmlformats.org/officeDocument/2006/relationships/hyperlink" Target="https://finance.yahoo.com/quote/RTX/" TargetMode="External" Id="rId33" /><Relationship Type="http://schemas.openxmlformats.org/officeDocument/2006/relationships/hyperlink" Target="https://finance.yahoo.com/quote/KTOS/" TargetMode="External" Id="rId34" /><Relationship Type="http://schemas.openxmlformats.org/officeDocument/2006/relationships/hyperlink" Target="https://finance.yahoo.com/quote/OKLO/" TargetMode="External" Id="rId35" /><Relationship Type="http://schemas.openxmlformats.org/officeDocument/2006/relationships/hyperlink" Target="https://finance.yahoo.com/quote/LEU/" TargetMode="External" Id="rId36" /><Relationship Type="http://schemas.openxmlformats.org/officeDocument/2006/relationships/hyperlink" Target="https://finance.yahoo.com/quote/CCJ/" TargetMode="External" Id="rId37" /><Relationship Type="http://schemas.openxmlformats.org/officeDocument/2006/relationships/hyperlink" Target="https://finance.yahoo.com/quote/RGTI/" TargetMode="External" Id="rId38" /><Relationship Type="http://schemas.openxmlformats.org/officeDocument/2006/relationships/hyperlink" Target="https://finance.yahoo.com/quote/QBTS/" TargetMode="External" Id="rId39" /><Relationship Type="http://schemas.openxmlformats.org/officeDocument/2006/relationships/hyperlink" Target="https://finance.yahoo.com/quote/TTMI/" TargetMode="External" Id="rId40" /><Relationship Type="http://schemas.openxmlformats.org/officeDocument/2006/relationships/hyperlink" Target="https://finance.yahoo.com/quote/PLTR/" TargetMode="External" Id="rId41" /><Relationship Type="http://schemas.openxmlformats.org/officeDocument/2006/relationships/hyperlink" Target="https://finance.yahoo.com/quote/NVDA/" TargetMode="External" Id="rId42" /><Relationship Type="http://schemas.openxmlformats.org/officeDocument/2006/relationships/hyperlink" Target="https://finance.yahoo.com/quote/AVGO?p=AVGO&amp;.tsrc=fin-srch" TargetMode="External" Id="rId43" /><Relationship Type="http://schemas.openxmlformats.org/officeDocument/2006/relationships/hyperlink" Target="https://finance.yahoo.com/quote/TSM/" TargetMode="External" Id="rId44" /><Relationship Type="http://schemas.openxmlformats.org/officeDocument/2006/relationships/hyperlink" Target="https://finance.yahoo.com/quote/CRDO/" TargetMode="External" Id="rId45" /><Relationship Type="http://schemas.openxmlformats.org/officeDocument/2006/relationships/hyperlink" Target="https://finance.yahoo.com/quote/GE?p=GE&amp;.tsrc=fin-srch" TargetMode="External" Id="rId46" /><Relationship Type="http://schemas.openxmlformats.org/officeDocument/2006/relationships/hyperlink" Target="https://finance.yahoo.com/quote/GEV" TargetMode="External" Id="rId47" /><Relationship Type="http://schemas.openxmlformats.org/officeDocument/2006/relationships/hyperlink" Target="https://finance.yahoo.com/quote/PSIX/" TargetMode="External" Id="rId48" /><Relationship Type="http://schemas.openxmlformats.org/officeDocument/2006/relationships/hyperlink" Target="https://finance.yahoo.com/quote/META" TargetMode="External" Id="rId49" /><Relationship Type="http://schemas.openxmlformats.org/officeDocument/2006/relationships/hyperlink" Target="https://finance.yahoo.com/quote/GOOGL?p=GOOGL" TargetMode="External" Id="rId50" /><Relationship Type="http://schemas.openxmlformats.org/officeDocument/2006/relationships/hyperlink" Target="https://finance.yahoo.com/quote/IDCC/" TargetMode="External" Id="rId51" /><Relationship Type="http://schemas.openxmlformats.org/officeDocument/2006/relationships/hyperlink" Target="https://finance.yahoo.com/quote/MSFT?p=MSFT" TargetMode="External" Id="rId52" /><Relationship Type="http://schemas.openxmlformats.org/officeDocument/2006/relationships/hyperlink" Target="https://finance.yahoo.com/quote/DINO?p=DINO&amp;.tsrc=fin-srch" TargetMode="External" Id="rId53" /><Relationship Type="http://schemas.openxmlformats.org/officeDocument/2006/relationships/hyperlink" Target="https://finance.yahoo.com/quote/REMX/" TargetMode="External" Id="rId54" /><Relationship Type="http://schemas.openxmlformats.org/officeDocument/2006/relationships/hyperlink" Target="https://finance.yahoo.com/quote/NLR/" TargetMode="External" Id="rId55" /><Relationship Type="http://schemas.openxmlformats.org/officeDocument/2006/relationships/hyperlink" Target="https://finance.yahoo.com/quote/XLE?p=XLE&amp;.tsrc=fin-srch" TargetMode="External" Id="rId56" /><Relationship Type="http://schemas.openxmlformats.org/officeDocument/2006/relationships/hyperlink" Target="https://finance.yahoo.com/quote/CVX/" TargetMode="External" Id="rId57" /><Relationship Type="http://schemas.openxmlformats.org/officeDocument/2006/relationships/hyperlink" Target="https://finance.yahoo.com/quote/DINO/" TargetMode="External" Id="rId58" /><Relationship Type="http://schemas.openxmlformats.org/officeDocument/2006/relationships/hyperlink" Target="https://finance.yahoo.com/quote/COP/" TargetMode="External" Id="rId59" /><Relationship Type="http://schemas.openxmlformats.org/officeDocument/2006/relationships/hyperlink" Target="https://finance.yahoo.com/quote/EOG/" TargetMode="External" Id="rId60" /><Relationship Type="http://schemas.openxmlformats.org/officeDocument/2006/relationships/hyperlink" Target="https://finance.yahoo.com/quote/KMI/" TargetMode="External" Id="rId61" /><Relationship Type="http://schemas.openxmlformats.org/officeDocument/2006/relationships/hyperlink" Target="https://finance.yahoo.com/quote/EXE/" TargetMode="External" Id="rId62" /><Relationship Type="http://schemas.openxmlformats.org/officeDocument/2006/relationships/hyperlink" Target="https://finance.yahoo.com/quote/TRGP/" TargetMode="External" Id="rId63" /><Relationship Type="http://schemas.openxmlformats.org/officeDocument/2006/relationships/hyperlink" Target="https://finance.yahoo.com/quote/LNG/" TargetMode="External" Id="rId64" /><Relationship Type="http://schemas.openxmlformats.org/officeDocument/2006/relationships/hyperlink" Target="https://finance.yahoo.com/quote/CRAK/" TargetMode="External" Id="rId65" /><Relationship Type="http://schemas.openxmlformats.org/officeDocument/2006/relationships/hyperlink" Target="https://finance.yahoo.com/quote/VLO/" TargetMode="External" Id="rId66" /><Relationship Type="http://schemas.openxmlformats.org/officeDocument/2006/relationships/hyperlink" Target="https://finance.yahoo.com/quote/MPC/" TargetMode="External" Id="rId67" /><Relationship Type="http://schemas.openxmlformats.org/officeDocument/2006/relationships/hyperlink" Target="https://finance.yahoo.com/quote/PSX/" TargetMode="External" Id="rId68" /><Relationship Type="http://schemas.openxmlformats.org/officeDocument/2006/relationships/hyperlink" Target="https://finance.yahoo.com/quote/XES?p=XES" TargetMode="External" Id="rId69" /><Relationship Type="http://schemas.openxmlformats.org/officeDocument/2006/relationships/hyperlink" Target="https://finance.yahoo.com/quote/HAL/" TargetMode="External" Id="rId70" /><Relationship Type="http://schemas.openxmlformats.org/officeDocument/2006/relationships/hyperlink" Target="https://finance.yahoo.com/quote/EPD/" TargetMode="External" Id="rId71" /><Relationship Type="http://schemas.openxmlformats.org/officeDocument/2006/relationships/hyperlink" Target="https://finance.yahoo.com/quote/ET/" TargetMode="External" Id="rId72" /><Relationship Type="http://schemas.openxmlformats.org/officeDocument/2006/relationships/hyperlink" Target="https://finance.yahoo.com/quote/VLO?p=VLO" TargetMode="External" Id="rId73" /><Relationship Type="http://schemas.openxmlformats.org/officeDocument/2006/relationships/hyperlink" Target="https://finance.yahoo.com/quote/MPC?p=MPC&amp;.tsrc=fin-srch" TargetMode="External" Id="rId74" /><Relationship Type="http://schemas.openxmlformats.org/officeDocument/2006/relationships/hyperlink" Target="https://finance.yahoo.com/quote/PSX/" TargetMode="External" Id="rId75" /><Relationship Type="http://schemas.openxmlformats.org/officeDocument/2006/relationships/hyperlink" Target="https://finance.yahoo.com/quote/GEOS/" TargetMode="External" Id="rId76" /><Relationship Type="http://schemas.openxmlformats.org/officeDocument/2006/relationships/hyperlink" Target="https://finance.yahoo.com/quote/GDX/" TargetMode="External" Id="rId77" /><Relationship Type="http://schemas.openxmlformats.org/officeDocument/2006/relationships/hyperlink" Target="https://finance.yahoo.com/quote/HUN/" TargetMode="External" Id="rId78" /><Relationship Type="http://schemas.openxmlformats.org/officeDocument/2006/relationships/hyperlink" Target="https://finance.yahoo.com/quote/NTR/" TargetMode="External" Id="rId79" /><Relationship Type="http://schemas.openxmlformats.org/officeDocument/2006/relationships/hyperlink" Target="https://finance.yahoo.com/quote/IPI/" TargetMode="External" Id="rId80" /><Relationship Type="http://schemas.openxmlformats.org/officeDocument/2006/relationships/hyperlink" Target="https://finance.yahoo.com/quote/FMC/" TargetMode="External" Id="rId81" /><Relationship Type="http://schemas.openxmlformats.org/officeDocument/2006/relationships/hyperlink" Target="https://finance.yahoo.com/quote/GDX/" TargetMode="External" Id="rId82" /><Relationship Type="http://schemas.openxmlformats.org/officeDocument/2006/relationships/hyperlink" Target="https://finance.yahoo.com/quote/DC/" TargetMode="External" Id="rId83" /><Relationship Type="http://schemas.openxmlformats.org/officeDocument/2006/relationships/hyperlink" Target="https://finance.yahoo.com/quote/AGI/" TargetMode="External" Id="rId84" /><Relationship Type="http://schemas.openxmlformats.org/officeDocument/2006/relationships/hyperlink" Target="https://finance.yahoo.com/quote/NEM/" TargetMode="External" Id="rId85" /><Relationship Type="http://schemas.openxmlformats.org/officeDocument/2006/relationships/hyperlink" Target="https://finance.yahoo.com/quote/RGLD/" TargetMode="External" Id="rId86" /><Relationship Type="http://schemas.openxmlformats.org/officeDocument/2006/relationships/hyperlink" Target="https://finance.yahoo.com/quote/WPM/" TargetMode="External" Id="rId87" /><Relationship Type="http://schemas.openxmlformats.org/officeDocument/2006/relationships/hyperlink" Target="https://finance.yahoo.com/quote/PAAS/" TargetMode="External" Id="rId88" /><Relationship Type="http://schemas.openxmlformats.org/officeDocument/2006/relationships/hyperlink" Target="https://finance.yahoo.com/quote/B/" TargetMode="External" Id="rId89" /><Relationship Type="http://schemas.openxmlformats.org/officeDocument/2006/relationships/hyperlink" Target="https://finance.yahoo.com/quote/FNV/" TargetMode="External" Id="rId90" /><Relationship Type="http://schemas.openxmlformats.org/officeDocument/2006/relationships/hyperlink" Target="https://finance.yahoo.com/quote/ODV/" TargetMode="External" Id="rId91" /><Relationship Type="http://schemas.openxmlformats.org/officeDocument/2006/relationships/hyperlink" Target="https://finance.yahoo.com/quote/METC/" TargetMode="External" Id="rId92" /><Relationship Type="http://schemas.openxmlformats.org/officeDocument/2006/relationships/hyperlink" Target="https://finance.yahoo.com/quote/CRML/" TargetMode="External" Id="rId93" /><Relationship Type="http://schemas.openxmlformats.org/officeDocument/2006/relationships/hyperlink" Target="https://finance.yahoo.com/quote/REEMF/" TargetMode="External" Id="rId94" /><Relationship Type="http://schemas.openxmlformats.org/officeDocument/2006/relationships/hyperlink" Target="https://finance.yahoo.com/quote/NB/profile/" TargetMode="External" Id="rId95" /><Relationship Type="http://schemas.openxmlformats.org/officeDocument/2006/relationships/hyperlink" Target="https://finance.yahoo.com/quote/UURAF/" TargetMode="External" Id="rId96" /><Relationship Type="http://schemas.openxmlformats.org/officeDocument/2006/relationships/hyperlink" Target="https://finance.yahoo.com/quote/OMEX/" TargetMode="External" Id="rId97" /><Relationship Type="http://schemas.openxmlformats.org/officeDocument/2006/relationships/hyperlink" Target="https://finance.yahoo.com/quote/TMC/" TargetMode="External" Id="rId98" /><Relationship Type="http://schemas.openxmlformats.org/officeDocument/2006/relationships/hyperlink" Target="https://finance.yahoo.com/quote/RYI?p=RYI" TargetMode="External" Id="rId99" /><Relationship Type="http://schemas.openxmlformats.org/officeDocument/2006/relationships/hyperlink" Target="https://finance.yahoo.com/quote/STLD?p=STLD" TargetMode="External" Id="rId100" /><Relationship Type="http://schemas.openxmlformats.org/officeDocument/2006/relationships/hyperlink" Target="https://finance.yahoo.com/quote/CLF/" TargetMode="External" Id="rId101" /><Relationship Type="http://schemas.openxmlformats.org/officeDocument/2006/relationships/hyperlink" Target="https://finance.yahoo.com/quote/IE/" TargetMode="External" Id="rId102" /><Relationship Type="http://schemas.openxmlformats.org/officeDocument/2006/relationships/hyperlink" Target="https://finance.yahoo.com/quote/FCX/" TargetMode="External" Id="rId103" /><Relationship Type="http://schemas.openxmlformats.org/officeDocument/2006/relationships/hyperlink" Target="https://finance.yahoo.com/quote/ALB" TargetMode="External" Id="rId104" /><Relationship Type="http://schemas.openxmlformats.org/officeDocument/2006/relationships/hyperlink" Target="https://finance.yahoo.com/quote/UROY/" TargetMode="External" Id="rId105" /><Relationship Type="http://schemas.openxmlformats.org/officeDocument/2006/relationships/hyperlink" Target="https://finance.yahoo.com/quote/UEC/" TargetMode="External" Id="rId106" /><Relationship Type="http://schemas.openxmlformats.org/officeDocument/2006/relationships/hyperlink" Target="https://finance.yahoo.com/quote/EU/" TargetMode="External" Id="rId107" /><Relationship Type="http://schemas.openxmlformats.org/officeDocument/2006/relationships/hyperlink" Target="https://finance.yahoo.com/quote/TECK?p=TECK&amp;.tsrc=fin-srch" TargetMode="External" Id="rId108" /><Relationship Type="http://schemas.openxmlformats.org/officeDocument/2006/relationships/hyperlink" Target="https://finance.yahoo.com/quote/XHB?p=XHB" TargetMode="External" Id="rId109" /><Relationship Type="http://schemas.openxmlformats.org/officeDocument/2006/relationships/hyperlink" Target="https://finance.yahoo.com/quote/BLDR?p=BLDR" TargetMode="External" Id="rId110" /><Relationship Type="http://schemas.openxmlformats.org/officeDocument/2006/relationships/hyperlink" Target="https://finance.yahoo.com/quote/HD/" TargetMode="External" Id="rId111" /><Relationship Type="http://schemas.openxmlformats.org/officeDocument/2006/relationships/hyperlink" Target="https://finance.yahoo.com/quote/XLP?p=XLP" TargetMode="External" Id="rId112" /><Relationship Type="http://schemas.openxmlformats.org/officeDocument/2006/relationships/hyperlink" Target="https://finance.yahoo.com/quote/WMT/" TargetMode="External" Id="rId113" /><Relationship Type="http://schemas.openxmlformats.org/officeDocument/2006/relationships/hyperlink" Target="https://finance.yahoo.com/quote/COST" TargetMode="External" Id="rId114" /><Relationship Type="http://schemas.openxmlformats.org/officeDocument/2006/relationships/hyperlink" Target="https://finance.yahoo.com/quote/ANDE/" TargetMode="External" Id="rId115" /><Relationship Type="http://schemas.openxmlformats.org/officeDocument/2006/relationships/hyperlink" Target="https://finance.yahoo.com/quote/UNFI/" TargetMode="External" Id="rId116" /><Relationship Type="http://schemas.openxmlformats.org/officeDocument/2006/relationships/hyperlink" Target="https://finance.yahoo.com/quote/ADM/" TargetMode="External" Id="rId117" /><Relationship Type="http://schemas.openxmlformats.org/officeDocument/2006/relationships/hyperlink" Target="https://finance.yahoo.com/quote/BG/" TargetMode="External" Id="rId118" /><Relationship Type="http://schemas.openxmlformats.org/officeDocument/2006/relationships/hyperlink" Target="https://finance.yahoo.com/quote/TSN/" TargetMode="External" Id="rId119" /><Relationship Type="http://schemas.openxmlformats.org/officeDocument/2006/relationships/hyperlink" Target="https://finance.yahoo.com/quote/XLP?p=XLP" TargetMode="External" Id="rId120" /><Relationship Type="http://schemas.openxmlformats.org/officeDocument/2006/relationships/hyperlink" Target="https://finance.yahoo.com/quote/PM/" TargetMode="External" Id="rId121" /><Relationship Type="http://schemas.openxmlformats.org/officeDocument/2006/relationships/hyperlink" Target="https://finance.yahoo.com/quote/KO/" TargetMode="External" Id="rId122" /><Relationship Type="http://schemas.openxmlformats.org/officeDocument/2006/relationships/hyperlink" Target="https://finance.yahoo.com/quote/PEP/" TargetMode="External" Id="rId123" /><Relationship Type="http://schemas.openxmlformats.org/officeDocument/2006/relationships/hyperlink" Target="https://finance.yahoo.com/quote/XLP?p=XLP" TargetMode="External" Id="rId124" /><Relationship Type="http://schemas.openxmlformats.org/officeDocument/2006/relationships/hyperlink" Target="https://finance.yahoo.com/quote/CL/" TargetMode="External" Id="rId125" /><Relationship Type="http://schemas.openxmlformats.org/officeDocument/2006/relationships/hyperlink" Target="https://finance.yahoo.com/quote/PG/" TargetMode="External" Id="rId126" /><Relationship Type="http://schemas.openxmlformats.org/officeDocument/2006/relationships/hyperlink" Target="https://finance.yahoo.com/quote/CLX/" TargetMode="External" Id="rId127" /><Relationship Type="http://schemas.openxmlformats.org/officeDocument/2006/relationships/hyperlink" Target="https://finance.yahoo.com/quote/COTY?p=COTY" TargetMode="External" Id="rId128" /><Relationship Type="http://schemas.openxmlformats.org/officeDocument/2006/relationships/hyperlink" Target="https://finance.yahoo.com/quote/XLY?p=XLY" TargetMode="External" Id="rId129" /><Relationship Type="http://schemas.openxmlformats.org/officeDocument/2006/relationships/hyperlink" Target="https://finance.yahoo.com/quote/CVNA/" TargetMode="External" Id="rId130" /><Relationship Type="http://schemas.openxmlformats.org/officeDocument/2006/relationships/hyperlink" Target="https://finance.yahoo.com/quote/XHB?p=XHB" TargetMode="External" Id="rId131" /><Relationship Type="http://schemas.openxmlformats.org/officeDocument/2006/relationships/hyperlink" Target="https://finance.yahoo.com/quote/PHM?p=PHM&amp;.tsrc=fin-srch" TargetMode="External" Id="rId132" /><Relationship Type="http://schemas.openxmlformats.org/officeDocument/2006/relationships/hyperlink" Target="https://finance.yahoo.com/quote/DHI?p=DHI" TargetMode="External" Id="rId133" /><Relationship Type="http://schemas.openxmlformats.org/officeDocument/2006/relationships/hyperlink" Target="https://finance.yahoo.com/quote/LEN" TargetMode="External" Id="rId134" /><Relationship Type="http://schemas.openxmlformats.org/officeDocument/2006/relationships/hyperlink" Target="https://finance.yahoo.com/quote/TOL/" TargetMode="External" Id="rId135" /><Relationship Type="http://schemas.openxmlformats.org/officeDocument/2006/relationships/hyperlink" Target="https://finance.yahoo.com/quote/XLY?p=XLY" TargetMode="External" Id="rId136" /><Relationship Type="http://schemas.openxmlformats.org/officeDocument/2006/relationships/hyperlink" Target="https://finance.yahoo.com/quote/LRN/" TargetMode="External" Id="rId137" /><Relationship Type="http://schemas.openxmlformats.org/officeDocument/2006/relationships/hyperlink" Target="https://finance.yahoo.com/quote/LINC/" TargetMode="External" Id="rId138" /><Relationship Type="http://schemas.openxmlformats.org/officeDocument/2006/relationships/hyperlink" Target="https://finance.yahoo.com/quote/UTI/" TargetMode="External" Id="rId139" /><Relationship Type="http://schemas.openxmlformats.org/officeDocument/2006/relationships/hyperlink" Target="https://finance.yahoo.com/quote/XLY?p=XLY" TargetMode="External" Id="rId140" /><Relationship Type="http://schemas.openxmlformats.org/officeDocument/2006/relationships/hyperlink" Target="https://finance.yahoo.com/quote/SHOP/" TargetMode="External" Id="rId141" /><Relationship Type="http://schemas.openxmlformats.org/officeDocument/2006/relationships/hyperlink" Target="https://finance.yahoo.com/quote/NKE?p=NKE" TargetMode="External" Id="rId142" /><Relationship Type="http://schemas.openxmlformats.org/officeDocument/2006/relationships/hyperlink" Target="https://finance.yahoo.com/quote/LULU/" TargetMode="External" Id="rId143" /><Relationship Type="http://schemas.openxmlformats.org/officeDocument/2006/relationships/hyperlink" Target="https://finance.yahoo.com/quote/AMZN?p=AMZN" TargetMode="External" Id="rId144" /><Relationship Type="http://schemas.openxmlformats.org/officeDocument/2006/relationships/hyperlink" Target="https://finance.yahoo.com/quote/HSY/" TargetMode="External" Id="rId145" /><Relationship Type="http://schemas.openxmlformats.org/officeDocument/2006/relationships/hyperlink" Target="https://finance.yahoo.com/quote/XAR?p=XAR&amp;.tsrc=fin-srch" TargetMode="External" Id="rId146" /><Relationship Type="http://schemas.openxmlformats.org/officeDocument/2006/relationships/hyperlink" Target="https://finance.yahoo.com/quote/CR/" TargetMode="External" Id="rId147" /><Relationship Type="http://schemas.openxmlformats.org/officeDocument/2006/relationships/hyperlink" Target="https://finance.yahoo.com/quote/AVAV/" TargetMode="External" Id="rId148" /><Relationship Type="http://schemas.openxmlformats.org/officeDocument/2006/relationships/hyperlink" Target="https://finance.yahoo.com/quote/AXON/" TargetMode="External" Id="rId149" /><Relationship Type="http://schemas.openxmlformats.org/officeDocument/2006/relationships/hyperlink" Target="https://finance.yahoo.com/quote/GD/" TargetMode="External" Id="rId150" /><Relationship Type="http://schemas.openxmlformats.org/officeDocument/2006/relationships/hyperlink" Target="https://finance.yahoo.com/quote/CW/" TargetMode="External" Id="rId151" /><Relationship Type="http://schemas.openxmlformats.org/officeDocument/2006/relationships/hyperlink" Target="https://finance.yahoo.com/quote/LMT/" TargetMode="External" Id="rId152" /><Relationship Type="http://schemas.openxmlformats.org/officeDocument/2006/relationships/hyperlink" Target="https://finance.yahoo.com/quote/HDSN/" TargetMode="External" Id="rId153" /><Relationship Type="http://schemas.openxmlformats.org/officeDocument/2006/relationships/hyperlink" Target="https://finance.yahoo.com/quote/RKLB/" TargetMode="External" Id="rId154" /><Relationship Type="http://schemas.openxmlformats.org/officeDocument/2006/relationships/hyperlink" Target="https://finance.yahoo.com/quote/LUNR/" TargetMode="External" Id="rId155" /><Relationship Type="http://schemas.openxmlformats.org/officeDocument/2006/relationships/hyperlink" Target="https://finance.yahoo.com/quote/RDW/" TargetMode="External" Id="rId156" /><Relationship Type="http://schemas.openxmlformats.org/officeDocument/2006/relationships/hyperlink" Target="https://finance.yahoo.com/quote/XLI?p=XLI&amp;.tsrc=fin-srch" TargetMode="External" Id="rId157" /><Relationship Type="http://schemas.openxmlformats.org/officeDocument/2006/relationships/hyperlink" Target="https://finance.yahoo.com/quote/HSAI/" TargetMode="External" Id="rId158" /><Relationship Type="http://schemas.openxmlformats.org/officeDocument/2006/relationships/hyperlink" Target="https://finance.yahoo.com/quote/VRT/" TargetMode="External" Id="rId159" /><Relationship Type="http://schemas.openxmlformats.org/officeDocument/2006/relationships/hyperlink" Target="https://finance.yahoo.com/quote/ATKR?p=ATKR&amp;.tsrc=fin-srch" TargetMode="External" Id="rId160" /><Relationship Type="http://schemas.openxmlformats.org/officeDocument/2006/relationships/hyperlink" Target="https://finance.yahoo.com/quote/ETN?p=ETN" TargetMode="External" Id="rId161" /><Relationship Type="http://schemas.openxmlformats.org/officeDocument/2006/relationships/hyperlink" Target="https://finance.yahoo.com/quote/SMR?p=SMR" TargetMode="External" Id="rId162" /><Relationship Type="http://schemas.openxmlformats.org/officeDocument/2006/relationships/hyperlink" Target="https://finance.yahoo.com/quote/CAT/" TargetMode="External" Id="rId163" /><Relationship Type="http://schemas.openxmlformats.org/officeDocument/2006/relationships/hyperlink" Target="https://finance.yahoo.com/quote/DE?p=DE" TargetMode="External" Id="rId164" /><Relationship Type="http://schemas.openxmlformats.org/officeDocument/2006/relationships/hyperlink" Target="https://finance.yahoo.com/quote/CMI/" TargetMode="External" Id="rId165" /><Relationship Type="http://schemas.openxmlformats.org/officeDocument/2006/relationships/hyperlink" Target="https://finance.yahoo.com/quote/EME?p=EME" TargetMode="External" Id="rId166" /><Relationship Type="http://schemas.openxmlformats.org/officeDocument/2006/relationships/hyperlink" Target="https://finance.yahoo.com/quote/FIX/" TargetMode="External" Id="rId167" /><Relationship Type="http://schemas.openxmlformats.org/officeDocument/2006/relationships/hyperlink" Target="https://finance.yahoo.com/quote/PWR/" TargetMode="External" Id="rId168" /><Relationship Type="http://schemas.openxmlformats.org/officeDocument/2006/relationships/hyperlink" Target="https://finance.yahoo.com/quote/NVT/" TargetMode="External" Id="rId169" /><Relationship Type="http://schemas.openxmlformats.org/officeDocument/2006/relationships/hyperlink" Target="https://finance.yahoo.com/quote/NNE/" TargetMode="External" Id="rId170" /><Relationship Type="http://schemas.openxmlformats.org/officeDocument/2006/relationships/hyperlink" Target="https://finance.yahoo.com/quote/XLI?p=XLI&amp;.tsrc=fin-srch" TargetMode="External" Id="rId171" /><Relationship Type="http://schemas.openxmlformats.org/officeDocument/2006/relationships/hyperlink" Target="https://finance.yahoo.com/quote/AMTM/" TargetMode="External" Id="rId172" /><Relationship Type="http://schemas.openxmlformats.org/officeDocument/2006/relationships/hyperlink" Target="https://finance.yahoo.com/quote/CPRT?p=CPRT" TargetMode="External" Id="rId173" /><Relationship Type="http://schemas.openxmlformats.org/officeDocument/2006/relationships/hyperlink" Target="https://finance.yahoo.com/quote/XTN?p=XTN" TargetMode="External" Id="rId174" /><Relationship Type="http://schemas.openxmlformats.org/officeDocument/2006/relationships/hyperlink" Target="https://finance.yahoo.com/quote/FDX/" TargetMode="External" Id="rId175" /><Relationship Type="http://schemas.openxmlformats.org/officeDocument/2006/relationships/hyperlink" Target="https://finance.yahoo.com/quote/UPS/" TargetMode="External" Id="rId176" /><Relationship Type="http://schemas.openxmlformats.org/officeDocument/2006/relationships/hyperlink" Target="https://finance.yahoo.com/quote/ARCB/" TargetMode="External" Id="rId177" /><Relationship Type="http://schemas.openxmlformats.org/officeDocument/2006/relationships/hyperlink" Target="https://finance.yahoo.com/quote/PAVE?p=PAVE&amp;.tsrc=fin-srch" TargetMode="External" Id="rId178" /><Relationship Type="http://schemas.openxmlformats.org/officeDocument/2006/relationships/hyperlink" Target="https://finance.yahoo.com/quote/KBE?p=KBE" TargetMode="External" Id="rId179" /><Relationship Type="http://schemas.openxmlformats.org/officeDocument/2006/relationships/hyperlink" Target="https://finance.yahoo.com/quote/KRE?p=KRE" TargetMode="External" Id="rId180" /><Relationship Type="http://schemas.openxmlformats.org/officeDocument/2006/relationships/hyperlink" Target="https://finance.yahoo.com/quote/WAL/" TargetMode="External" Id="rId181" /><Relationship Type="http://schemas.openxmlformats.org/officeDocument/2006/relationships/hyperlink" Target="https://finance.yahoo.com/quote/COLB/" TargetMode="External" Id="rId182" /><Relationship Type="http://schemas.openxmlformats.org/officeDocument/2006/relationships/hyperlink" Target="https://finance.yahoo.com/quote/XLF?p=XLF&amp;.tsrc=fin-srch" TargetMode="External" Id="rId183" /><Relationship Type="http://schemas.openxmlformats.org/officeDocument/2006/relationships/hyperlink" Target="https://finance.yahoo.com/quote/SEZL/" TargetMode="External" Id="rId184" /><Relationship Type="http://schemas.openxmlformats.org/officeDocument/2006/relationships/hyperlink" Target="https://finance.yahoo.com/quote/V?p=V" TargetMode="External" Id="rId185" /><Relationship Type="http://schemas.openxmlformats.org/officeDocument/2006/relationships/hyperlink" Target="https://finance.yahoo.com/quote/MA?p=MA" TargetMode="External" Id="rId186" /><Relationship Type="http://schemas.openxmlformats.org/officeDocument/2006/relationships/hyperlink" Target="https://finance.yahoo.com/quote/COIN/" TargetMode="External" Id="rId187" /><Relationship Type="http://schemas.openxmlformats.org/officeDocument/2006/relationships/hyperlink" Target="https://finance.yahoo.com/quote/HOOD/" TargetMode="External" Id="rId188" /><Relationship Type="http://schemas.openxmlformats.org/officeDocument/2006/relationships/hyperlink" Target="https://finance.yahoo.com/quote/EVR/" TargetMode="External" Id="rId189" /><Relationship Type="http://schemas.openxmlformats.org/officeDocument/2006/relationships/hyperlink" Target="https://finance.yahoo.com/quote/PIPR/" TargetMode="External" Id="rId190" /><Relationship Type="http://schemas.openxmlformats.org/officeDocument/2006/relationships/hyperlink" Target="https://finance.yahoo.com/quote/HLNE/" TargetMode="External" Id="rId191" /><Relationship Type="http://schemas.openxmlformats.org/officeDocument/2006/relationships/hyperlink" Target="https://finance.yahoo.com/quote/BRK-B/" TargetMode="External" Id="rId192" /><Relationship Type="http://schemas.openxmlformats.org/officeDocument/2006/relationships/hyperlink" Target="https://finance.yahoo.com/quote/LPLA?p=LPLA" TargetMode="External" Id="rId193" /><Relationship Type="http://schemas.openxmlformats.org/officeDocument/2006/relationships/hyperlink" Target="https://finance.yahoo.com/quote/CG?p=CG&amp;.tsrc=fin-srch" TargetMode="External" Id="rId194" /><Relationship Type="http://schemas.openxmlformats.org/officeDocument/2006/relationships/hyperlink" Target="https://finance.yahoo.com/quote/UPST?p=UPST" TargetMode="External" Id="rId195" /><Relationship Type="http://schemas.openxmlformats.org/officeDocument/2006/relationships/hyperlink" Target="https://finance.yahoo.com/quote/KIE?p=KIE" TargetMode="External" Id="rId196" /><Relationship Type="http://schemas.openxmlformats.org/officeDocument/2006/relationships/hyperlink" Target="https://finance.yahoo.com/quote/HCI/" TargetMode="External" Id="rId197" /><Relationship Type="http://schemas.openxmlformats.org/officeDocument/2006/relationships/hyperlink" Target="https://finance.yahoo.com/quote/UNH/" TargetMode="External" Id="rId198" /><Relationship Type="http://schemas.openxmlformats.org/officeDocument/2006/relationships/hyperlink" Target="https://finance.yahoo.com/quote/CI/" TargetMode="External" Id="rId199" /><Relationship Type="http://schemas.openxmlformats.org/officeDocument/2006/relationships/hyperlink" Target="https://finance.yahoo.com/quote/XBI?p=XBI" TargetMode="External" Id="rId200" /><Relationship Type="http://schemas.openxmlformats.org/officeDocument/2006/relationships/hyperlink" Target="https://finance.yahoo.com/quote/INCY/" TargetMode="External" Id="rId201" /><Relationship Type="http://schemas.openxmlformats.org/officeDocument/2006/relationships/hyperlink" Target="https://finance.yahoo.com/quote/CRSP/" TargetMode="External" Id="rId202" /><Relationship Type="http://schemas.openxmlformats.org/officeDocument/2006/relationships/hyperlink" Target="https://finance.yahoo.com/quote/IHE?p=IHE" TargetMode="External" Id="rId203" /><Relationship Type="http://schemas.openxmlformats.org/officeDocument/2006/relationships/hyperlink" Target="https://finance.yahoo.com/quote/LLY?p=LLY" TargetMode="External" Id="rId204" /><Relationship Type="http://schemas.openxmlformats.org/officeDocument/2006/relationships/hyperlink" Target="https://finance.yahoo.com/quote/NVO?p=NVO" TargetMode="External" Id="rId205" /><Relationship Type="http://schemas.openxmlformats.org/officeDocument/2006/relationships/hyperlink" Target="https://finance.yahoo.com/quote/RPRX" TargetMode="External" Id="rId206" /><Relationship Type="http://schemas.openxmlformats.org/officeDocument/2006/relationships/hyperlink" Target="https://finance.yahoo.com/quote/BMY" TargetMode="External" Id="rId207" /><Relationship Type="http://schemas.openxmlformats.org/officeDocument/2006/relationships/hyperlink" Target="https://finance.yahoo.com/quote/PFE" TargetMode="External" Id="rId208" /><Relationship Type="http://schemas.openxmlformats.org/officeDocument/2006/relationships/hyperlink" Target="https://finance.yahoo.com/quote/REGN?p=REGN" TargetMode="External" Id="rId209" /><Relationship Type="http://schemas.openxmlformats.org/officeDocument/2006/relationships/hyperlink" Target="https://finance.yahoo.com/quote/MRK" TargetMode="External" Id="rId210" /><Relationship Type="http://schemas.openxmlformats.org/officeDocument/2006/relationships/hyperlink" Target="https://finance.yahoo.com/quote/CRNX/" TargetMode="External" Id="rId211" /><Relationship Type="http://schemas.openxmlformats.org/officeDocument/2006/relationships/hyperlink" Target="https://finance.yahoo.com/quote/NVS?p=NVS" TargetMode="External" Id="rId212" /><Relationship Type="http://schemas.openxmlformats.org/officeDocument/2006/relationships/hyperlink" Target="https://finance.yahoo.com/quote/XLV?p=XLV&amp;.tsrc=fin-srch" TargetMode="External" Id="rId213" /><Relationship Type="http://schemas.openxmlformats.org/officeDocument/2006/relationships/hyperlink" Target="https://finance.yahoo.com/quote/CVS?p=CVS" TargetMode="External" Id="rId214" /><Relationship Type="http://schemas.openxmlformats.org/officeDocument/2006/relationships/hyperlink" Target="https://finance.yahoo.com/quote/SDGR?p=SDGR" TargetMode="External" Id="rId215" /><Relationship Type="http://schemas.openxmlformats.org/officeDocument/2006/relationships/hyperlink" Target="https://finance.yahoo.com/quote/XHE?p=XHE" TargetMode="External" Id="rId216" /><Relationship Type="http://schemas.openxmlformats.org/officeDocument/2006/relationships/hyperlink" Target="https://finance.yahoo.com/quote/BLCO" TargetMode="External" Id="rId217" /><Relationship Type="http://schemas.openxmlformats.org/officeDocument/2006/relationships/hyperlink" Target="https://finance.yahoo.com/quote/BSX/" TargetMode="External" Id="rId218" /><Relationship Type="http://schemas.openxmlformats.org/officeDocument/2006/relationships/hyperlink" Target="https://finance.yahoo.com/quote/ISRG/" TargetMode="External" Id="rId219" /><Relationship Type="http://schemas.openxmlformats.org/officeDocument/2006/relationships/hyperlink" Target="https://finance.yahoo.com/quote/GMED/" TargetMode="External" Id="rId220" /><Relationship Type="http://schemas.openxmlformats.org/officeDocument/2006/relationships/hyperlink" Target="https://finance.yahoo.com/quote/TECB?p=TECB" TargetMode="External" Id="rId221" /><Relationship Type="http://schemas.openxmlformats.org/officeDocument/2006/relationships/hyperlink" Target="https://finance.yahoo.com/quote/IBOT/" TargetMode="External" Id="rId222" /><Relationship Type="http://schemas.openxmlformats.org/officeDocument/2006/relationships/hyperlink" Target="https://finance.yahoo.com/quote/IRBT/" TargetMode="External" Id="rId223" /><Relationship Type="http://schemas.openxmlformats.org/officeDocument/2006/relationships/hyperlink" Target="https://finance.yahoo.com/quote/ROK?p=ROK" TargetMode="External" Id="rId224" /><Relationship Type="http://schemas.openxmlformats.org/officeDocument/2006/relationships/hyperlink" Target="https://finance.yahoo.com/quote/XSD?p=XSD" TargetMode="External" Id="rId225" /><Relationship Type="http://schemas.openxmlformats.org/officeDocument/2006/relationships/hyperlink" Target="https://finance.yahoo.com/quote/ACLS?p=ACLS" TargetMode="External" Id="rId226" /><Relationship Type="http://schemas.openxmlformats.org/officeDocument/2006/relationships/hyperlink" Target="https://finance.yahoo.com/quote/RMBS?p=RMBS&amp;.tsrc=fin-srch" TargetMode="External" Id="rId227" /><Relationship Type="http://schemas.openxmlformats.org/officeDocument/2006/relationships/hyperlink" Target="https://finance.yahoo.com/quote/AMAT/" TargetMode="External" Id="rId228" /><Relationship Type="http://schemas.openxmlformats.org/officeDocument/2006/relationships/hyperlink" Target="https://finance.yahoo.com/quote/NVTS/" TargetMode="External" Id="rId229" /><Relationship Type="http://schemas.openxmlformats.org/officeDocument/2006/relationships/hyperlink" Target="https://finance.yahoo.com/quote/ASML/" TargetMode="External" Id="rId230" /><Relationship Type="http://schemas.openxmlformats.org/officeDocument/2006/relationships/hyperlink" Target="https://finance.yahoo.com/quote/ARM/" TargetMode="External" Id="rId231" /><Relationship Type="http://schemas.openxmlformats.org/officeDocument/2006/relationships/hyperlink" Target="https://finance.yahoo.com/quote/INTC?p=INTC" TargetMode="External" Id="rId232" /><Relationship Type="http://schemas.openxmlformats.org/officeDocument/2006/relationships/hyperlink" Target="https://finance.yahoo.com/quote/MRAM?p=MRAM" TargetMode="External" Id="rId233" /><Relationship Type="http://schemas.openxmlformats.org/officeDocument/2006/relationships/hyperlink" Target="https://finance.yahoo.com/quote/ON?p=ON&amp;.tsrc=fin-srch" TargetMode="External" Id="rId234" /><Relationship Type="http://schemas.openxmlformats.org/officeDocument/2006/relationships/hyperlink" Target="https://finance.yahoo.com/quote/AMD?p=AMD" TargetMode="External" Id="rId235" /><Relationship Type="http://schemas.openxmlformats.org/officeDocument/2006/relationships/hyperlink" Target="https://finance.yahoo.com/quote/ALAB/" TargetMode="External" Id="rId236" /><Relationship Type="http://schemas.openxmlformats.org/officeDocument/2006/relationships/hyperlink" Target="https://finance.yahoo.com/quote/INDI/" TargetMode="External" Id="rId237" /><Relationship Type="http://schemas.openxmlformats.org/officeDocument/2006/relationships/hyperlink" Target="https://finance.yahoo.com/quote/AOSL?p=AOSL" TargetMode="External" Id="rId238" /><Relationship Type="http://schemas.openxmlformats.org/officeDocument/2006/relationships/hyperlink" Target="https://finance.yahoo.com/quote/XSW?p=XSW" TargetMode="External" Id="rId239" /><Relationship Type="http://schemas.openxmlformats.org/officeDocument/2006/relationships/hyperlink" Target="https://finance.yahoo.com/quote/APP/" TargetMode="External" Id="rId240" /><Relationship Type="http://schemas.openxmlformats.org/officeDocument/2006/relationships/hyperlink" Target="https://finance.yahoo.com/quote/CYBR/" TargetMode="External" Id="rId241" /><Relationship Type="http://schemas.openxmlformats.org/officeDocument/2006/relationships/hyperlink" Target="https://finance.yahoo.com/quote/NET/" TargetMode="External" Id="rId242" /><Relationship Type="http://schemas.openxmlformats.org/officeDocument/2006/relationships/hyperlink" Target="https://finance.yahoo.com/quote/GWRE/" TargetMode="External" Id="rId243" /><Relationship Type="http://schemas.openxmlformats.org/officeDocument/2006/relationships/hyperlink" Target="https://finance.yahoo.com/quote/NTNX/" TargetMode="External" Id="rId244" /><Relationship Type="http://schemas.openxmlformats.org/officeDocument/2006/relationships/hyperlink" Target="https://finance.yahoo.com/quote/BSY/" TargetMode="External" Id="rId245" /><Relationship Type="http://schemas.openxmlformats.org/officeDocument/2006/relationships/hyperlink" Target="https://finance.yahoo.com/quote/AAPL" TargetMode="External" Id="rId246" /><Relationship Type="http://schemas.openxmlformats.org/officeDocument/2006/relationships/hyperlink" Target="https://finance.yahoo.com/quote/ZM/" TargetMode="External" Id="rId247" /><Relationship Type="http://schemas.openxmlformats.org/officeDocument/2006/relationships/hyperlink" Target="https://finance.yahoo.com/quote/NOW?p=NOW" TargetMode="External" Id="rId248" /><Relationship Type="http://schemas.openxmlformats.org/officeDocument/2006/relationships/hyperlink" Target="https://finance.yahoo.com/quote/FFIV/" TargetMode="External" Id="rId249" /><Relationship Type="http://schemas.openxmlformats.org/officeDocument/2006/relationships/hyperlink" Target="https://finance.yahoo.com/quote/BBAI?p=BBAI" TargetMode="External" Id="rId250" /><Relationship Type="http://schemas.openxmlformats.org/officeDocument/2006/relationships/hyperlink" Target="https://finance.yahoo.com/quote/NTNX/" TargetMode="External" Id="rId251" /><Relationship Type="http://schemas.openxmlformats.org/officeDocument/2006/relationships/hyperlink" Target="https://finance.yahoo.com/quote/ALAR/" TargetMode="External" Id="rId252" /><Relationship Type="http://schemas.openxmlformats.org/officeDocument/2006/relationships/hyperlink" Target="https://finance.yahoo.com/quote/ACN" TargetMode="External" Id="rId253" /><Relationship Type="http://schemas.openxmlformats.org/officeDocument/2006/relationships/hyperlink" Target="https://finance.yahoo.com/quote/CRM?p=CRM" TargetMode="External" Id="rId254" /><Relationship Type="http://schemas.openxmlformats.org/officeDocument/2006/relationships/hyperlink" Target="https://finance.yahoo.com/quote/AKAM?p=AKAM" TargetMode="External" Id="rId255" /><Relationship Type="http://schemas.openxmlformats.org/officeDocument/2006/relationships/hyperlink" Target="https://finance.yahoo.com/quote/MU?p=MU" TargetMode="External" Id="rId256" /><Relationship Type="http://schemas.openxmlformats.org/officeDocument/2006/relationships/hyperlink" Target="https://finance.yahoo.com/quote/ADBE/" TargetMode="External" Id="rId257" /><Relationship Type="http://schemas.openxmlformats.org/officeDocument/2006/relationships/hyperlink" Target="https://finance.yahoo.com/quote/HUBS/" TargetMode="External" Id="rId258" /><Relationship Type="http://schemas.openxmlformats.org/officeDocument/2006/relationships/hyperlink" Target="https://finance.yahoo.com/quote/CDNS?p=CDNS" TargetMode="External" Id="rId259" /><Relationship Type="http://schemas.openxmlformats.org/officeDocument/2006/relationships/hyperlink" Target="https://finance.yahoo.com/quote/PATH?p=PATH" TargetMode="External" Id="rId260" /><Relationship Type="http://schemas.openxmlformats.org/officeDocument/2006/relationships/hyperlink" Target="https://finance.yahoo.com/quote/AI?p=AI" TargetMode="External" Id="rId261" /><Relationship Type="http://schemas.openxmlformats.org/officeDocument/2006/relationships/hyperlink" Target="https://finance.yahoo.com/quote/U?p=U" TargetMode="External" Id="rId262" /><Relationship Type="http://schemas.openxmlformats.org/officeDocument/2006/relationships/hyperlink" Target="https://finance.yahoo.com/quote/HACK" TargetMode="External" Id="rId263" /><Relationship Type="http://schemas.openxmlformats.org/officeDocument/2006/relationships/hyperlink" Target="https://finance.yahoo.com/quote/PANW/" TargetMode="External" Id="rId264" /><Relationship Type="http://schemas.openxmlformats.org/officeDocument/2006/relationships/hyperlink" Target="https://finance.yahoo.com/quote/OKTA/" TargetMode="External" Id="rId265" /><Relationship Type="http://schemas.openxmlformats.org/officeDocument/2006/relationships/hyperlink" Target="https://finance.yahoo.com/quote/FTNT?p=FTNT&amp;.tsrc=fin-srch" TargetMode="External" Id="rId266" /><Relationship Type="http://schemas.openxmlformats.org/officeDocument/2006/relationships/hyperlink" Target="https://finance.yahoo.com/quote/CRWD?p=CRWD" TargetMode="External" Id="rId267" /><Relationship Type="http://schemas.openxmlformats.org/officeDocument/2006/relationships/hyperlink" Target="https://finance.yahoo.com/quote/YOU/" TargetMode="External" Id="rId268" /><Relationship Type="http://schemas.openxmlformats.org/officeDocument/2006/relationships/hyperlink" Target="https://finance.yahoo.com/quote/XLK?p=XLK" TargetMode="External" Id="rId269" /><Relationship Type="http://schemas.openxmlformats.org/officeDocument/2006/relationships/hyperlink" Target="https://finance.yahoo.com/quote/APLD/" TargetMode="External" Id="rId270" /><Relationship Type="http://schemas.openxmlformats.org/officeDocument/2006/relationships/hyperlink" Target="https://finance.yahoo.com/quote/GENI?p=GENI" TargetMode="External" Id="rId271" /><Relationship Type="http://schemas.openxmlformats.org/officeDocument/2006/relationships/hyperlink" Target="https://finance.yahoo.com/quote/INOD?p=INOD" TargetMode="External" Id="rId272" /><Relationship Type="http://schemas.openxmlformats.org/officeDocument/2006/relationships/hyperlink" Target="https://finance.yahoo.com/quote/SMCI?p=SMCI" TargetMode="External" Id="rId273" /><Relationship Type="http://schemas.openxmlformats.org/officeDocument/2006/relationships/hyperlink" Target="https://finance.yahoo.com/quote/IONQ/" TargetMode="External" Id="rId274" /><Relationship Type="http://schemas.openxmlformats.org/officeDocument/2006/relationships/hyperlink" Target="https://finance.yahoo.com/quote/ANET/" TargetMode="External" Id="rId275" /><Relationship Type="http://schemas.openxmlformats.org/officeDocument/2006/relationships/hyperlink" Target="https://finance.yahoo.com/quote/ALGM?p=ALGM" TargetMode="External" Id="rId276" /><Relationship Type="http://schemas.openxmlformats.org/officeDocument/2006/relationships/hyperlink" Target="https://finance.yahoo.com/quote/LITE/" TargetMode="External" Id="rId277" /><Relationship Type="http://schemas.openxmlformats.org/officeDocument/2006/relationships/hyperlink" Target="https://finance.yahoo.com/quote/ASTS/" TargetMode="External" Id="rId278" /><Relationship Type="http://schemas.openxmlformats.org/officeDocument/2006/relationships/hyperlink" Target="https://finance.yahoo.com/quote/XLC?p=XLC" TargetMode="External" Id="rId279" /><Relationship Type="http://schemas.openxmlformats.org/officeDocument/2006/relationships/hyperlink" Target="https://finance.yahoo.com/quote/XLC?p=XLC" TargetMode="External" Id="rId280" /><Relationship Type="http://schemas.openxmlformats.org/officeDocument/2006/relationships/hyperlink" Target="https://finance.yahoo.com/quote/ROKU/" TargetMode="External" Id="rId281" /><Relationship Type="http://schemas.openxmlformats.org/officeDocument/2006/relationships/hyperlink" Target="https://finance.yahoo.com/quote/XLU?p=XLU&amp;.tsrc=fin-srch" TargetMode="External" Id="rId282" /><Relationship Type="http://schemas.openxmlformats.org/officeDocument/2006/relationships/hyperlink" Target="https://finance.yahoo.com/quote/CEG" TargetMode="External" Id="rId283" /><Relationship Type="http://schemas.openxmlformats.org/officeDocument/2006/relationships/hyperlink" Target="https://finance.yahoo.com/quote/VST" TargetMode="External" Id="rId284" /><Relationship Type="http://schemas.openxmlformats.org/officeDocument/2006/relationships/hyperlink" Target="https://finance.yahoo.com/quote/VNQ/" TargetMode="External" Id="rId285" /><Relationship Type="http://schemas.openxmlformats.org/officeDocument/2006/relationships/hyperlink" Target="https://finance.yahoo.com/quote/FPI/" TargetMode="External" Id="rId286" /><Relationship Type="http://schemas.openxmlformats.org/officeDocument/2006/relationships/hyperlink" Target="https://finance.yahoo.com/quote/PLD/" TargetMode="External" Id="rId287" /><Relationship Type="http://schemas.openxmlformats.org/officeDocument/2006/relationships/hyperlink" Target="https://finance.yahoo.com/quote/TPL/" TargetMode="External" Id="rId288" /><Relationship Type="http://schemas.openxmlformats.org/officeDocument/2006/relationships/hyperlink" Target="https://finance.yahoo.com/quote/DLR/" TargetMode="External" Id="rId289" /><Relationship Type="http://schemas.openxmlformats.org/officeDocument/2006/relationships/hyperlink" Target="https://finance.yahoo.com/quote/REZ?p=REZ&amp;.tsrc=fin-srch" TargetMode="External" Id="rId290" /><Relationship Type="http://schemas.openxmlformats.org/officeDocument/2006/relationships/hyperlink" Target="https://finance.yahoo.com/quote/OPEN?p=OPEN" TargetMode="External" Id="rId291" /><Relationship Type="http://schemas.openxmlformats.org/officeDocument/2006/relationships/hyperlink" Target="https://finance.yahoo.com/quote/DXYZ/" TargetMode="External" Id="rId292" /></Relationships>
</file>

<file path=xl/worksheets/_rels/sheet6.xml.rels><Relationships xmlns="http://schemas.openxmlformats.org/package/2006/relationships"><Relationship Type="http://schemas.openxmlformats.org/officeDocument/2006/relationships/hyperlink" Target="https://members.chaikinanalytics.com/login" TargetMode="External" Id="rId1" /><Relationship Type="http://schemas.openxmlformats.org/officeDocument/2006/relationships/hyperlink" Target="https://finance.yahoo.com/quote/XBI?p=XBI" TargetMode="External" Id="rId2" /><Relationship Type="http://schemas.openxmlformats.org/officeDocument/2006/relationships/hyperlink" Target="https://finance.yahoo.com/quote/CRAK?p=CRAK" TargetMode="External" Id="rId3" /><Relationship Type="http://schemas.openxmlformats.org/officeDocument/2006/relationships/hyperlink" Target="https://finance.yahoo.com/quote/IHE?p=IHE" TargetMode="External" Id="rId4" /><Relationship Type="http://schemas.openxmlformats.org/officeDocument/2006/relationships/hyperlink" Target="https://finance.yahoo.com/quote/XLV?p=XLV&amp;.tsrc=fin-srch" TargetMode="External" Id="rId5" /><Relationship Type="http://schemas.openxmlformats.org/officeDocument/2006/relationships/hyperlink" Target="https://finance.yahoo.com/quote/GDX/" TargetMode="External" Id="rId6" /><Relationship Type="http://schemas.openxmlformats.org/officeDocument/2006/relationships/hyperlink" Target="https://finance.yahoo.com/quote/KARS?p=KARS" TargetMode="External" Id="rId7" /><Relationship Type="http://schemas.openxmlformats.org/officeDocument/2006/relationships/hyperlink" Target="https://finance.yahoo.com/quote/REMX/" TargetMode="External" Id="rId8" /><Relationship Type="http://schemas.openxmlformats.org/officeDocument/2006/relationships/hyperlink" Target="https://finance.yahoo.com/quote/KRE?p=KRE" TargetMode="External" Id="rId9" /><Relationship Type="http://schemas.openxmlformats.org/officeDocument/2006/relationships/hyperlink" Target="https://finance.yahoo.com/quote/XLK?p=XLK" TargetMode="External" Id="rId10" /><Relationship Type="http://schemas.openxmlformats.org/officeDocument/2006/relationships/hyperlink" Target="https://finance.yahoo.com/quote/XES?p=XES" TargetMode="External" Id="rId11" /><Relationship Type="http://schemas.openxmlformats.org/officeDocument/2006/relationships/hyperlink" Target="https://finance.yahoo.com/quote/KBE?p=KBE" TargetMode="External" Id="rId12" /><Relationship Type="http://schemas.openxmlformats.org/officeDocument/2006/relationships/hyperlink" Target="https://finance.yahoo.com/quote/XSD?p=XSD" TargetMode="External" Id="rId13" /><Relationship Type="http://schemas.openxmlformats.org/officeDocument/2006/relationships/hyperlink" Target="https://finance.yahoo.com/quote/IBOT/" TargetMode="External" Id="rId14" /><Relationship Type="http://schemas.openxmlformats.org/officeDocument/2006/relationships/hyperlink" Target="https://finance.yahoo.com/quote/XLE?p=XLE&amp;.tsrc=fin-srch" TargetMode="External" Id="rId15" /><Relationship Type="http://schemas.openxmlformats.org/officeDocument/2006/relationships/hyperlink" Target="https://finance.yahoo.com/quote/XLU?p=XLU&amp;.tsrc=fin-srch" TargetMode="External" Id="rId16" /><Relationship Type="http://schemas.openxmlformats.org/officeDocument/2006/relationships/hyperlink" Target="https://finance.yahoo.com/quote/XAR?p=XAR&amp;.tsrc=fin-srch" TargetMode="External" Id="rId17" /><Relationship Type="http://schemas.openxmlformats.org/officeDocument/2006/relationships/hyperlink" Target="https://finance.yahoo.com/quote/XLC?p=XLC" TargetMode="External" Id="rId18" /><Relationship Type="http://schemas.openxmlformats.org/officeDocument/2006/relationships/hyperlink" Target="https://finance.yahoo.com/quote/XHE?p=XHE" TargetMode="External" Id="rId19" /><Relationship Type="http://schemas.openxmlformats.org/officeDocument/2006/relationships/hyperlink" Target="https://finance.yahoo.com/quote/REZ?p=REZ&amp;.tsrc=fin-srch" TargetMode="External" Id="rId20" /><Relationship Type="http://schemas.openxmlformats.org/officeDocument/2006/relationships/hyperlink" Target="https://finance.yahoo.com/quote/PAVE?p=PAVE&amp;.tsrc=fin-srch" TargetMode="External" Id="rId21" /><Relationship Type="http://schemas.openxmlformats.org/officeDocument/2006/relationships/hyperlink" Target="https://finance.yahoo.com/quote/XLF?p=XLF&amp;.tsrc=fin-srch" TargetMode="External" Id="rId22" /><Relationship Type="http://schemas.openxmlformats.org/officeDocument/2006/relationships/hyperlink" Target="https://finance.yahoo.com/quote/KIE?p=KIE" TargetMode="External" Id="rId23" /><Relationship Type="http://schemas.openxmlformats.org/officeDocument/2006/relationships/hyperlink" Target="https://finance.yahoo.com/quote/XLI?p=XLI&amp;.tsrc=fin-srch" TargetMode="External" Id="rId24" /><Relationship Type="http://schemas.openxmlformats.org/officeDocument/2006/relationships/hyperlink" Target="https://finance.yahoo.com/quote/TECB?p=TECB" TargetMode="External" Id="rId25" /><Relationship Type="http://schemas.openxmlformats.org/officeDocument/2006/relationships/hyperlink" Target="https://finance.yahoo.com/quote/HACK" TargetMode="External" Id="rId26" /><Relationship Type="http://schemas.openxmlformats.org/officeDocument/2006/relationships/hyperlink" Target="https://finance.yahoo.com/quote/XRT?p=XRT" TargetMode="External" Id="rId27" /><Relationship Type="http://schemas.openxmlformats.org/officeDocument/2006/relationships/hyperlink" Target="https://finance.yahoo.com/quote/VNQ/" TargetMode="External" Id="rId28" /><Relationship Type="http://schemas.openxmlformats.org/officeDocument/2006/relationships/hyperlink" Target="https://finance.yahoo.com/quote/XLY?p=XLY" TargetMode="External" Id="rId29" /><Relationship Type="http://schemas.openxmlformats.org/officeDocument/2006/relationships/hyperlink" Target="https://finance.yahoo.com/quote/XLP?p=XLP" TargetMode="External" Id="rId30" /><Relationship Type="http://schemas.openxmlformats.org/officeDocument/2006/relationships/hyperlink" Target="https://finance.yahoo.com/quote/XHB?p=XHB" TargetMode="External" Id="rId31" /><Relationship Type="http://schemas.openxmlformats.org/officeDocument/2006/relationships/hyperlink" Target="https://finance.yahoo.com/quote/KCE?p=KCE" TargetMode="External" Id="rId32" /><Relationship Type="http://schemas.openxmlformats.org/officeDocument/2006/relationships/hyperlink" Target="https://finance.yahoo.com/quote/XSW?p=XSW" TargetMode="External" Id="rId33" /><Relationship Type="http://schemas.openxmlformats.org/officeDocument/2006/relationships/hyperlink" Target="https://finance.yahoo.com/quote/XTN?p=XTN" TargetMode="External" Id="rId34" /><Relationship Type="http://schemas.openxmlformats.org/officeDocument/2006/relationships/hyperlink" Target="https://finance.yahoo.com/quote/MILN?p=MILN" TargetMode="External" Id="rId35" /><Relationship Type="http://schemas.openxmlformats.org/officeDocument/2006/relationships/hyperlink" Target="https://finance.yahoo.com/quote/QQQ?p=QQQ" TargetMode="External" Id="rId36" /><Relationship Type="http://schemas.openxmlformats.org/officeDocument/2006/relationships/hyperlink" Target="https://finance.yahoo.com/quote/SPY?p=SPY" TargetMode="External" Id="rId37" /><Relationship Type="http://schemas.openxmlformats.org/officeDocument/2006/relationships/hyperlink" Target="https://finance.yahoo.com/quote/DIA?p=DIA" TargetMode="External" Id="rId38" /><Relationship Type="http://schemas.openxmlformats.org/officeDocument/2006/relationships/hyperlink" Target="https://finance.yahoo.com/quote/SPYG" TargetMode="External" Id="rId39" /><Relationship Type="http://schemas.openxmlformats.org/officeDocument/2006/relationships/hyperlink" Target="https://finance.yahoo.com/quote/SPYV" TargetMode="External" Id="rId40" /><Relationship Type="http://schemas.openxmlformats.org/officeDocument/2006/relationships/hyperlink" Target="https://finance.yahoo.com/quote/IWM?p=IWM" TargetMode="External" Id="rId41" /><Relationship Type="http://schemas.openxmlformats.org/officeDocument/2006/relationships/hyperlink" Target="https://finance.yahoo.com/quote/EEM?p=EEM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Z326"/>
  <sheetViews>
    <sheetView showGridLines="0" showRowColHeaders="0" showZeros="0" topLeftCell="A2" zoomScaleNormal="100" workbookViewId="0">
      <pane xSplit="2" ySplit="9" topLeftCell="CP234" activePane="bottomRight" state="frozen"/>
      <selection activeCell="A2" sqref="A2"/>
      <selection pane="topRight" activeCell="C2" sqref="C2"/>
      <selection pane="bottomLeft" activeCell="A9" sqref="A9"/>
      <selection pane="bottomRight" activeCell="CP237" sqref="CP237"/>
    </sheetView>
  </sheetViews>
  <sheetFormatPr baseColWidth="10" defaultColWidth="8.83203125" defaultRowHeight="15"/>
  <cols>
    <col width="9.6640625" customWidth="1" style="545" min="4" max="4"/>
    <col width="10.6640625" customWidth="1" style="545" min="9" max="10"/>
    <col width="13.33203125" bestFit="1" customWidth="1" style="545" min="14" max="14"/>
    <col width="9.6640625" customWidth="1" style="545" min="16" max="17"/>
    <col width="9.1640625" customWidth="1" style="545" min="19" max="19"/>
    <col width="13.33203125" customWidth="1" style="545" min="20" max="20"/>
    <col width="12.1640625" customWidth="1" style="545" min="21" max="21"/>
    <col width="9.1640625" customWidth="1" style="545" min="22" max="22"/>
    <col width="13.33203125" customWidth="1" style="545" min="23" max="23"/>
    <col width="12.1640625" customWidth="1" style="545" min="24" max="24"/>
    <col width="10.1640625" customWidth="1" style="545" min="25" max="26"/>
    <col width="9.1640625" customWidth="1" style="545" min="27" max="33"/>
    <col hidden="1" width="9.1640625" customWidth="1" style="545" min="34" max="36"/>
    <col width="9.1640625" customWidth="1" style="545" min="37" max="72"/>
    <col width="10.5" customWidth="1" style="545" min="73" max="73"/>
    <col width="9.1640625" customWidth="1" style="545" min="74" max="81"/>
    <col width="10.1640625" customWidth="1" style="545" min="82" max="82"/>
    <col width="9.1640625" customWidth="1" style="545" min="83" max="87"/>
    <col hidden="1" width="9.1640625" customWidth="1" style="545" min="88" max="90"/>
    <col width="9.1640625" customWidth="1" style="545" min="91" max="116"/>
    <col width="9.6640625" customWidth="1" style="545" min="117" max="117"/>
    <col width="9.1640625" customWidth="1" style="545" min="121" max="121"/>
    <col width="11.1640625" customWidth="1" style="545" min="122" max="122"/>
    <col width="9.1640625" customWidth="1" style="545" min="123" max="125"/>
    <col width="9.6640625" customWidth="1" style="545" min="126" max="234"/>
    <col hidden="1" width="9.6640625" customWidth="1" style="545" min="235" max="250"/>
    <col width="3.6640625" customWidth="1" style="545" min="251" max="252"/>
    <col width="10.6640625" customWidth="1" style="545" min="253" max="253"/>
    <col width="11.6640625" customWidth="1" style="545" min="254" max="254"/>
    <col hidden="1" width="11.6640625" customWidth="1" style="545" min="255" max="255"/>
    <col width="11.6640625" customWidth="1" style="545" min="256" max="256"/>
    <col width="9.33203125" customWidth="1" style="545" min="257" max="257"/>
    <col width="11.6640625" customWidth="1" style="545" min="258" max="258"/>
    <col width="11.6640625" customWidth="1" style="545" min="260" max="260"/>
  </cols>
  <sheetData>
    <row r="1" ht="16" customHeight="1" s="545" thickBot="1"/>
    <row r="2" ht="16" customHeight="1" s="545" thickBot="1">
      <c r="F2">
        <f>B4</f>
        <v/>
      </c>
      <c r="G2" t="inlineStr">
        <is>
          <t>Beginning Balance</t>
        </is>
      </c>
      <c r="I2" s="251" t="n">
        <v>1037509.33</v>
      </c>
      <c r="J2" s="555" t="inlineStr">
        <is>
          <t>YTD</t>
        </is>
      </c>
      <c r="K2">
        <f>B4</f>
        <v/>
      </c>
      <c r="L2" t="inlineStr">
        <is>
          <t>$ Gain/Loss w/o Dis</t>
        </is>
      </c>
      <c r="N2" s="87">
        <f>IF(I3&gt;0,(IT263+IV263)-I2,0)</f>
        <v/>
      </c>
    </row>
    <row r="3">
      <c r="F3">
        <f>B4</f>
        <v/>
      </c>
      <c r="G3" t="inlineStr">
        <is>
          <t>Ending Balance</t>
        </is>
      </c>
      <c r="I3" s="161">
        <f>IT263</f>
        <v/>
      </c>
      <c r="J3" s="156">
        <f>IT265</f>
        <v/>
      </c>
      <c r="K3">
        <f>B4</f>
        <v/>
      </c>
      <c r="L3" t="inlineStr">
        <is>
          <t>$ Gain/Loss w Dist.</t>
        </is>
      </c>
      <c r="N3" s="87">
        <f>IF(I3&gt;0,IT263/I2,0)</f>
        <v/>
      </c>
      <c r="O3">
        <f>300*43.8</f>
        <v/>
      </c>
      <c r="FD3" t="inlineStr">
        <is>
          <t>Spinoff (GEV) on 4/2/24</t>
        </is>
      </c>
    </row>
    <row r="4" ht="21" customHeight="1" s="545">
      <c r="B4" s="119">
        <f>'Investment Analysis'!B3</f>
        <v/>
      </c>
      <c r="C4" s="24" t="inlineStr">
        <is>
          <t xml:space="preserve">Portfolio Data </t>
        </is>
      </c>
      <c r="F4">
        <f>B4</f>
        <v/>
      </c>
      <c r="G4" t="inlineStr">
        <is>
          <t>YTD Gain/Loss</t>
        </is>
      </c>
      <c r="I4" s="87">
        <f>IF(IT263&gt;0,I3-I2,0)</f>
        <v/>
      </c>
      <c r="J4" s="157">
        <f>J3+J5-I2</f>
        <v/>
      </c>
      <c r="K4" s="39" t="inlineStr">
        <is>
          <t>Current</t>
        </is>
      </c>
      <c r="L4" t="inlineStr">
        <is>
          <t>$ Gain/Loss w Dist.</t>
        </is>
      </c>
      <c r="N4" s="156">
        <f>J3-I2</f>
        <v/>
      </c>
      <c r="P4" s="24" t="inlineStr">
        <is>
          <t>Current Investment Position Results</t>
        </is>
      </c>
      <c r="Q4" s="24" t="n"/>
      <c r="V4">
        <f>B4</f>
        <v/>
      </c>
      <c r="W4" s="548" t="inlineStr">
        <is>
          <t>Beginning Value</t>
        </is>
      </c>
      <c r="DR4" s="36" t="n"/>
      <c r="DU4" s="36" t="n"/>
      <c r="EA4" s="45" t="n"/>
      <c r="EM4" s="45" t="n"/>
      <c r="IS4" s="94" t="n"/>
      <c r="IT4" s="36" t="n"/>
    </row>
    <row r="5" ht="16" customHeight="1" s="545">
      <c r="F5">
        <f>B4</f>
        <v/>
      </c>
      <c r="G5" t="inlineStr">
        <is>
          <t>Distrabution Taken</t>
        </is>
      </c>
      <c r="H5" s="53" t="n"/>
      <c r="I5" s="109">
        <f>IV263</f>
        <v/>
      </c>
      <c r="J5" s="156">
        <f>IU265</f>
        <v/>
      </c>
      <c r="K5">
        <f>B4</f>
        <v/>
      </c>
      <c r="L5" t="inlineStr">
        <is>
          <t>% Gain/Loss w/o Dis.</t>
        </is>
      </c>
      <c r="M5" s="53" t="n"/>
      <c r="N5" s="155">
        <f>IF(J3&gt;0,((J3+J5)-I2)/I2,0)</f>
        <v/>
      </c>
      <c r="P5" s="104" t="n">
        <v>1</v>
      </c>
      <c r="Q5" s="153">
        <f>'Investment Analysis'!Y10</f>
        <v/>
      </c>
      <c r="R5" s="32">
        <f>IF(P264&gt;0,P264/$IT$7,0)</f>
        <v/>
      </c>
      <c r="S5" s="85">
        <f>P5+1</f>
        <v/>
      </c>
      <c r="T5" s="153">
        <f>22468+'Investment Analysis'!AH4</f>
        <v/>
      </c>
      <c r="U5" s="32">
        <f>IF(S264&gt;0,S264/$IT$7,0)</f>
        <v/>
      </c>
      <c r="V5" s="85">
        <f>S5+1</f>
        <v/>
      </c>
      <c r="W5" s="153">
        <f>17715+'Investment Analysis'!AO4</f>
        <v/>
      </c>
      <c r="X5" s="32">
        <f>IF(V264&gt;0,V264/$IT$7,0)</f>
        <v/>
      </c>
      <c r="Y5" s="85">
        <f>V5+1</f>
        <v/>
      </c>
      <c r="Z5" s="153">
        <f>9976+'Investment Analysis'!GM4</f>
        <v/>
      </c>
      <c r="AA5" s="32">
        <f>IF(Y264&gt;0,Y264/$IT$7,0)</f>
        <v/>
      </c>
      <c r="AB5" s="85">
        <f>Y5+1</f>
        <v/>
      </c>
      <c r="AC5" s="153">
        <f>2663+'Investment Analysis'!AV4</f>
        <v/>
      </c>
      <c r="AD5" s="32">
        <f>IF(AB264&gt;0,AB264/$IT$7,0)</f>
        <v/>
      </c>
      <c r="AE5" s="85">
        <f>AB5+1</f>
        <v/>
      </c>
      <c r="AF5" s="153">
        <f>22429+'Investment Analysis'!BC4</f>
        <v/>
      </c>
      <c r="AG5" s="32">
        <f>IF(AE264&gt;0,AE264/$IT$7,0)</f>
        <v/>
      </c>
      <c r="AH5" s="85">
        <f>AE5+1</f>
        <v/>
      </c>
      <c r="AI5" s="154">
        <f>'Investment Analysis'!BJ4</f>
        <v/>
      </c>
      <c r="AJ5" s="32">
        <f>IF(AH264&gt;0,AH264/$IT$7,0)</f>
        <v/>
      </c>
      <c r="AK5" s="85">
        <f>AH5+1</f>
        <v/>
      </c>
      <c r="AL5" s="153">
        <f>18847+'Investment Analysis'!BQ4</f>
        <v/>
      </c>
      <c r="AM5" s="32">
        <f>IF(AK264&gt;0,AK264/$IT$7,0)</f>
        <v/>
      </c>
      <c r="AN5" s="85">
        <f>AK5+1</f>
        <v/>
      </c>
      <c r="AO5" s="153">
        <f>14640+'Investment Analysis'!BX4</f>
        <v/>
      </c>
      <c r="AP5" s="32">
        <f>IF(AN264&gt;0,AN264/$IT$7,0)</f>
        <v/>
      </c>
      <c r="AQ5" s="85">
        <f>AN5+1</f>
        <v/>
      </c>
      <c r="AR5" s="153">
        <f>'Investment Analysis'!GT4</f>
        <v/>
      </c>
      <c r="AS5" s="32">
        <f>IF(AQ264&gt;0,AQ264/$IT$7,0)</f>
        <v/>
      </c>
      <c r="AT5" s="85">
        <f>AQ5+1</f>
        <v/>
      </c>
      <c r="AU5" s="153">
        <f>27227+'Investment Analysis'!CL4</f>
        <v/>
      </c>
      <c r="AV5" s="32">
        <f>IF(AT264&gt;0,AT264/$IT$7,0)</f>
        <v/>
      </c>
      <c r="AW5" s="85">
        <f>AT5+1</f>
        <v/>
      </c>
      <c r="AX5" s="153">
        <f>19243+'Investment Analysis'!CS4</f>
        <v/>
      </c>
      <c r="AY5" s="32">
        <f>IF(AW264&gt;0,AW264/$IT$7,0)</f>
        <v/>
      </c>
      <c r="AZ5" s="85">
        <f>AW5+1</f>
        <v/>
      </c>
      <c r="BA5" s="153">
        <f>16827+'Investment Analysis'!CZ4</f>
        <v/>
      </c>
      <c r="BB5" s="32">
        <f>IF(AZ264&gt;0,AZ264/$IT$7,0)</f>
        <v/>
      </c>
      <c r="BC5" s="85">
        <f>AZ5+1</f>
        <v/>
      </c>
      <c r="BD5" s="154">
        <f>10041+'Investment Analysis'!DG4</f>
        <v/>
      </c>
      <c r="BE5" s="32">
        <f>IF(BC264&gt;0,BC264/$IT$7,0)</f>
        <v/>
      </c>
      <c r="BF5" s="85">
        <f>BC5+1</f>
        <v/>
      </c>
      <c r="BG5" s="153">
        <f>4195+'Investment Analysis'!DN4</f>
        <v/>
      </c>
      <c r="BH5" s="32">
        <f>IF(BF264&gt;0,BF264/$IT$7,0)</f>
        <v/>
      </c>
      <c r="BI5" s="85">
        <f>BF5+1</f>
        <v/>
      </c>
      <c r="BJ5" s="153">
        <f>2554+'Investment Analysis'!EB4</f>
        <v/>
      </c>
      <c r="BK5" s="32">
        <f>IF(BI264&gt;0,BI264/$IT$7,0)</f>
        <v/>
      </c>
      <c r="BL5" s="85">
        <f>BI5+1</f>
        <v/>
      </c>
      <c r="BM5" s="153">
        <f>4401+'Investment Analysis'!EI4</f>
        <v/>
      </c>
      <c r="BN5" s="32">
        <f>IF(BL264&gt;0,BL264/$IT$7,0)</f>
        <v/>
      </c>
      <c r="BO5" s="85">
        <f>BL5+1</f>
        <v/>
      </c>
      <c r="BP5" s="153">
        <f>'Investment Analysis'!DU4</f>
        <v/>
      </c>
      <c r="BQ5" s="32">
        <f>IF(BO264&gt;0,BO264/$IT$7,0)</f>
        <v/>
      </c>
      <c r="BR5" s="85">
        <f>BO5+1</f>
        <v/>
      </c>
      <c r="BS5" s="153">
        <f>5659+'Investment Analysis'!EP4</f>
        <v/>
      </c>
      <c r="BT5" s="32">
        <f>IF(BR264&gt;0,BR264/$IT$7,0)</f>
        <v/>
      </c>
      <c r="BU5" s="85">
        <f>BR5+1</f>
        <v/>
      </c>
      <c r="BV5" s="153">
        <f>14858+'Investment Analysis'!EW4</f>
        <v/>
      </c>
      <c r="BW5" s="32">
        <f>IF(BU264&gt;0,BU264/$IT$7,0)</f>
        <v/>
      </c>
      <c r="BX5" s="85">
        <f>BU5+1</f>
        <v/>
      </c>
      <c r="BY5" s="153">
        <f>'Investment Analysis'!FD4</f>
        <v/>
      </c>
      <c r="BZ5" s="32">
        <f>IF(BX264&gt;0,BX264/$IT$7,0)</f>
        <v/>
      </c>
      <c r="CA5" s="85">
        <f>BX5+1</f>
        <v/>
      </c>
      <c r="CB5" s="153">
        <f>3200+'Investment Analysis'!FK4</f>
        <v/>
      </c>
      <c r="CC5" s="32">
        <f>IF(CA264&gt;0,CA264/$IT$7,0)</f>
        <v/>
      </c>
      <c r="CD5" s="222">
        <f>CA5+1</f>
        <v/>
      </c>
      <c r="CE5" s="153">
        <f>19032+'Investment Analysis'!FR4</f>
        <v/>
      </c>
      <c r="CF5" s="32">
        <f>IF(CD264&gt;0,CD264/$IT$7,0)</f>
        <v/>
      </c>
      <c r="CG5" s="222">
        <f>CD5+1</f>
        <v/>
      </c>
      <c r="CH5" s="153">
        <f>5077+'Investment Analysis'!FY4</f>
        <v/>
      </c>
      <c r="CI5" s="32">
        <f>IF(CG264&gt;0,CG264/$IT$7,0)</f>
        <v/>
      </c>
      <c r="CJ5" s="85">
        <f>CG5+1</f>
        <v/>
      </c>
      <c r="CK5" s="153">
        <f>'Investment Analysis'!GF4</f>
        <v/>
      </c>
      <c r="CL5" s="32">
        <f>IF(CJ264&gt;0,CJ264/$IT$7,0)</f>
        <v/>
      </c>
      <c r="CM5" s="85">
        <f>CJ5+1</f>
        <v/>
      </c>
      <c r="CN5" s="153">
        <f>4950+'Investment Analysis'!HA4</f>
        <v/>
      </c>
      <c r="CO5" s="32">
        <f>IF(CM264&gt;0,CM264/$IT$7,0)</f>
        <v/>
      </c>
      <c r="CP5" s="85">
        <f>CM5+1</f>
        <v/>
      </c>
      <c r="CQ5" s="153">
        <f>'Investment Analysis'!HE5</f>
        <v/>
      </c>
      <c r="CR5" s="32">
        <f>IF(CP264&gt;0,CP264/$IT$7,0)</f>
        <v/>
      </c>
      <c r="CS5" s="85">
        <f>CP5+1</f>
        <v/>
      </c>
      <c r="CT5" s="153">
        <f>'Investment Analysis'!HL5</f>
        <v/>
      </c>
      <c r="CU5" s="32">
        <f>IF(CS264&gt;0,CS264/$IT$7,0)</f>
        <v/>
      </c>
      <c r="CV5" s="85">
        <f>CS5+1</f>
        <v/>
      </c>
      <c r="CW5" s="153">
        <f>'Investment Analysis'!HZ5</f>
        <v/>
      </c>
      <c r="CX5" s="32">
        <f>IF(CV264&gt;0,CV264/$IT$7,0)</f>
        <v/>
      </c>
      <c r="CY5" s="85">
        <f>CV5+1</f>
        <v/>
      </c>
      <c r="CZ5" s="153">
        <f>'Investment Analysis'!IG5</f>
        <v/>
      </c>
      <c r="DA5" s="32">
        <f>IF(CY264&gt;0,CY264/$IT$7,0)</f>
        <v/>
      </c>
      <c r="DB5" s="85">
        <f>CY5+1</f>
        <v/>
      </c>
      <c r="DC5" s="153">
        <f>'Investment Analysis'!IN5</f>
        <v/>
      </c>
      <c r="DD5" s="32">
        <f>IF(DB264&gt;0,DB264/$IT$7,0)</f>
        <v/>
      </c>
      <c r="DE5" s="85">
        <f>DB5+1</f>
        <v/>
      </c>
      <c r="DF5" s="153">
        <f>'Investment Analysis'!IU5</f>
        <v/>
      </c>
      <c r="DG5" s="32">
        <f>IF(DE264&gt;0,DE264/$IT$7,0)</f>
        <v/>
      </c>
      <c r="DH5" s="85">
        <f>DE5+1</f>
        <v/>
      </c>
      <c r="DI5" s="153">
        <f>'Investment Analysis'!JB5</f>
        <v/>
      </c>
      <c r="DJ5" s="32">
        <f>IF(DH264&gt;0,DH264/$IT$7,0)</f>
        <v/>
      </c>
      <c r="DK5" s="85">
        <f>DH5+1</f>
        <v/>
      </c>
      <c r="DL5" s="153">
        <f>'Investment Analysis'!JI5</f>
        <v/>
      </c>
      <c r="DM5" s="32">
        <f>IF(DK264&gt;0,DK264/$IT$7,0)</f>
        <v/>
      </c>
      <c r="DN5" s="85">
        <f>DK5+1</f>
        <v/>
      </c>
      <c r="DO5" s="153">
        <f>'Investment Analysis'!HS5</f>
        <v/>
      </c>
      <c r="DP5" s="32">
        <f>IF(DN264&gt;0,DN264/$IT$7,0)</f>
        <v/>
      </c>
      <c r="DQ5" s="85">
        <f>DN5+1</f>
        <v/>
      </c>
      <c r="DR5" s="153">
        <f>'Investment Analysis'!JP5</f>
        <v/>
      </c>
      <c r="DS5" s="32">
        <f>IF(DQ264&gt;0,DQ264/$IT$7,0)</f>
        <v/>
      </c>
      <c r="DT5" s="85">
        <f>DQ5+1</f>
        <v/>
      </c>
      <c r="DU5" s="153">
        <f>'Investment Analysis'!JW5</f>
        <v/>
      </c>
      <c r="DV5" s="32">
        <f>IF(DT264&gt;0,DT264/$IT$7,0)</f>
        <v/>
      </c>
      <c r="DW5" s="85">
        <f>DT5+1</f>
        <v/>
      </c>
      <c r="DX5" s="153">
        <f>'Investment Analysis'!KD5</f>
        <v/>
      </c>
      <c r="DY5" s="32">
        <f>IF(DW264&gt;0,DW264/$IT$7,0)</f>
        <v/>
      </c>
      <c r="DZ5" s="85">
        <f>DW5+1</f>
        <v/>
      </c>
      <c r="EA5" s="153">
        <f>'Investment Analysis'!KK5</f>
        <v/>
      </c>
      <c r="EB5" s="32">
        <f>IF(DZ264&gt;0,DZ264/$IT$7,0)</f>
        <v/>
      </c>
      <c r="EC5" s="85">
        <f>DZ5+1</f>
        <v/>
      </c>
      <c r="ED5" s="153">
        <f>'Investment Analysis'!KR5</f>
        <v/>
      </c>
      <c r="EE5" s="32">
        <f>IF(EC264&gt;0,EC264/$IT$7,0)</f>
        <v/>
      </c>
      <c r="EF5" s="85">
        <f>EC5+1</f>
        <v/>
      </c>
      <c r="EG5" s="153">
        <f>'Investment Analysis'!LF5</f>
        <v/>
      </c>
      <c r="EH5" s="32">
        <f>IF(EF264&gt;0,EF264/$IT$7,0)</f>
        <v/>
      </c>
      <c r="EI5" s="85">
        <f>EF5+1</f>
        <v/>
      </c>
      <c r="EJ5" s="153">
        <f>'Investment Analysis'!LM5</f>
        <v/>
      </c>
      <c r="EK5" s="32">
        <f>IF(EI264&gt;0,EI264/$IT$7,0)</f>
        <v/>
      </c>
      <c r="EL5" s="85">
        <f>EI5+1</f>
        <v/>
      </c>
      <c r="EM5" s="153">
        <f>'Investment Analysis'!LT5</f>
        <v/>
      </c>
      <c r="EN5" s="32">
        <f>IF(EL264&gt;0,EL264/$IT$7,0)</f>
        <v/>
      </c>
      <c r="EO5" s="85">
        <f>EL5+1</f>
        <v/>
      </c>
      <c r="EP5" s="153">
        <f>'Investment Analysis'!MA5</f>
        <v/>
      </c>
      <c r="EQ5" s="32">
        <f>IF(EO264&gt;0,EO264/$IT$7,0)</f>
        <v/>
      </c>
      <c r="ER5" s="85">
        <f>EO5+1</f>
        <v/>
      </c>
      <c r="ES5" s="153">
        <f>'Investment Analysis'!KY5</f>
        <v/>
      </c>
      <c r="ET5" s="32">
        <f>IF(ER264&gt;0,ER264/$IT$7,0)</f>
        <v/>
      </c>
      <c r="EU5" s="85">
        <f>ER5+1</f>
        <v/>
      </c>
      <c r="EV5" s="153">
        <f>'Investment Analysis'!MH5</f>
        <v/>
      </c>
      <c r="EW5" s="32">
        <f>IF(EU264&gt;0,EU264/$IT$7,0)</f>
        <v/>
      </c>
      <c r="EX5" s="85">
        <f>EU5+1</f>
        <v/>
      </c>
      <c r="EY5" s="153">
        <f>'Investment Analysis'!MO5</f>
        <v/>
      </c>
      <c r="EZ5" s="32">
        <f>IF(EX264&gt;0,EX264/$IT$7,0)</f>
        <v/>
      </c>
      <c r="FA5" s="85">
        <f>EX5+1</f>
        <v/>
      </c>
      <c r="FB5" s="153">
        <f>'Investment Analysis'!MV5</f>
        <v/>
      </c>
      <c r="FC5" s="32">
        <f>IF(FA264&gt;0,FA264/$IT$7,0)</f>
        <v/>
      </c>
      <c r="FD5" s="85">
        <f>FA5+1</f>
        <v/>
      </c>
      <c r="FE5" s="153">
        <f>'Investment Analysis'!NC5</f>
        <v/>
      </c>
      <c r="FF5" s="32">
        <f>IF(FD264&gt;0,FD264/$IT$7,0)</f>
        <v/>
      </c>
      <c r="FG5" s="85">
        <f>FD5+1</f>
        <v/>
      </c>
      <c r="FH5" s="153">
        <f>'Investment Analysis'!NJ5</f>
        <v/>
      </c>
      <c r="FI5" s="32">
        <f>IF(FG264&gt;0,FG264/$IT$7,0)</f>
        <v/>
      </c>
      <c r="FJ5" s="85">
        <f>FG5+1</f>
        <v/>
      </c>
      <c r="FK5" s="153">
        <f>'Investment Analysis'!NQ5</f>
        <v/>
      </c>
      <c r="FL5" s="32">
        <f>IF(FJ264&gt;0,FJ264/$IT$7,0)</f>
        <v/>
      </c>
      <c r="FM5" s="85">
        <f>FJ5+1</f>
        <v/>
      </c>
      <c r="FN5" s="153">
        <f>'Investment Analysis'!NX5</f>
        <v/>
      </c>
      <c r="FO5" s="32">
        <f>IF(FM264&gt;0,FM264/$IT$7,0)</f>
        <v/>
      </c>
      <c r="FP5" s="85">
        <f>FM5+1</f>
        <v/>
      </c>
      <c r="FQ5" s="153">
        <f>'Investment Analysis'!OE5</f>
        <v/>
      </c>
      <c r="FR5" s="32">
        <f>IF(FP264&gt;0,FP264/$IT$7,0)</f>
        <v/>
      </c>
      <c r="FS5" s="85">
        <f>FP5+1</f>
        <v/>
      </c>
      <c r="FT5" s="153">
        <f>'Investment Analysis'!OL5</f>
        <v/>
      </c>
      <c r="FU5" s="32">
        <f>IF(FS264&gt;0,FS264/$IT$7,0)</f>
        <v/>
      </c>
      <c r="FV5" s="85">
        <f>FS5+1</f>
        <v/>
      </c>
      <c r="FW5" s="153">
        <f>'Investment Analysis'!OS5</f>
        <v/>
      </c>
      <c r="FX5" s="32">
        <f>IF(FV264&gt;0,FV264/$IT$7,0)</f>
        <v/>
      </c>
      <c r="FY5" s="85">
        <f>FV5+1</f>
        <v/>
      </c>
      <c r="FZ5" s="153">
        <f>'Investment Analysis'!OZ5</f>
        <v/>
      </c>
      <c r="GA5" s="32">
        <f>IF(FY264&gt;0,FY264/$IT$7,0)</f>
        <v/>
      </c>
      <c r="GB5" s="85">
        <f>FY5+1</f>
        <v/>
      </c>
      <c r="GC5" s="153">
        <f>'Investment Analysis'!PG5</f>
        <v/>
      </c>
      <c r="GD5" s="32">
        <f>IF(GB264&gt;0,GB264/$IT$7,0)</f>
        <v/>
      </c>
      <c r="GE5" s="85">
        <f>GB5+1</f>
        <v/>
      </c>
      <c r="GF5" s="153">
        <f>'Investment Analysis'!PU5</f>
        <v/>
      </c>
      <c r="GG5" s="32">
        <f>IF(GE264&gt;0,GE264/$IT$7,0)</f>
        <v/>
      </c>
      <c r="GH5" s="85">
        <f>GE5+1</f>
        <v/>
      </c>
      <c r="GI5" s="153">
        <f>'Investment Analysis'!QB5</f>
        <v/>
      </c>
      <c r="GJ5" s="32">
        <f>IF(GH264&gt;0,GH264/$IT$7,0)</f>
        <v/>
      </c>
      <c r="GK5" s="85">
        <f>GH5+1</f>
        <v/>
      </c>
      <c r="GL5" s="153">
        <f>'Investment Analysis'!QI5</f>
        <v/>
      </c>
      <c r="GM5" s="32">
        <f>IF(GK264&gt;0,GK264/$IT$7,0)</f>
        <v/>
      </c>
      <c r="GN5" s="85">
        <f>GK5+1</f>
        <v/>
      </c>
      <c r="GO5" s="153">
        <f>'Investment Analysis'!QP5</f>
        <v/>
      </c>
      <c r="GP5" s="32">
        <f>IF(GN264&gt;0,GN264/$IT$7,0)</f>
        <v/>
      </c>
      <c r="GQ5" s="85">
        <f>GN5+1</f>
        <v/>
      </c>
      <c r="GR5" s="153">
        <f>'Investment Analysis'!QW5</f>
        <v/>
      </c>
      <c r="GS5" s="32">
        <f>IF(GQ264&gt;0,GQ264/$IT$7,0)</f>
        <v/>
      </c>
      <c r="GT5" s="85">
        <f>GQ5+1</f>
        <v/>
      </c>
      <c r="GU5" s="153">
        <f>'Investment Analysis'!RD5</f>
        <v/>
      </c>
      <c r="GV5" s="32">
        <f>IF(GT264&gt;0,GT264/$IT$7,0)</f>
        <v/>
      </c>
      <c r="GW5" s="85">
        <f>GT5+1</f>
        <v/>
      </c>
      <c r="GX5" s="153">
        <f>'Investment Analysis'!RK5</f>
        <v/>
      </c>
      <c r="GY5" s="32">
        <f>IF(GW264&gt;0,GW264/$IT$7,0)</f>
        <v/>
      </c>
      <c r="GZ5" s="85">
        <f>GW5+1</f>
        <v/>
      </c>
      <c r="HA5" s="153">
        <f>'Investment Analysis'!RR5</f>
        <v/>
      </c>
      <c r="HB5" s="32">
        <f>IF(GZ264&gt;0,GZ264/$IT$7,0)</f>
        <v/>
      </c>
      <c r="HC5" s="85">
        <f>GZ5+1</f>
        <v/>
      </c>
      <c r="HD5" s="153">
        <f>'Investment Analysis'!RY5</f>
        <v/>
      </c>
      <c r="HE5" s="32">
        <f>IF(HC264&gt;0,HC264/$IT$7,0)</f>
        <v/>
      </c>
      <c r="HF5" s="85">
        <f>HC5+1</f>
        <v/>
      </c>
      <c r="HG5" s="153">
        <f>'Investment Analysis'!SF5</f>
        <v/>
      </c>
      <c r="HH5" s="32">
        <f>IF(HF264&gt;0,HF264/$IT$7,0)</f>
        <v/>
      </c>
      <c r="HI5" s="85">
        <f>HF5+1</f>
        <v/>
      </c>
      <c r="HJ5" s="153">
        <f>'Investment Analysis'!SM5</f>
        <v/>
      </c>
      <c r="HK5" s="32">
        <f>IF(HI264&gt;0,HI264/$IT$7,0)</f>
        <v/>
      </c>
      <c r="HL5" s="85">
        <f>HI5+1</f>
        <v/>
      </c>
      <c r="HM5" s="153">
        <f>'Investment Analysis'!ST5</f>
        <v/>
      </c>
      <c r="HN5" s="32">
        <f>IF(HL264&gt;0,HL264/$IT$7,0)</f>
        <v/>
      </c>
      <c r="HO5" s="85">
        <f>HL5+1</f>
        <v/>
      </c>
      <c r="HP5" s="153">
        <f>'Investment Analysis'!TA5</f>
        <v/>
      </c>
      <c r="HQ5" s="32">
        <f>IF(HO264&gt;0,HO264/$IT$7,0)</f>
        <v/>
      </c>
      <c r="HR5" s="85">
        <f>HO5+1</f>
        <v/>
      </c>
      <c r="HS5" s="153">
        <f>'Investment Analysis'!TH5</f>
        <v/>
      </c>
      <c r="HT5" s="32">
        <f>IF(HR264&gt;0,HR264/$IT$7,0)</f>
        <v/>
      </c>
      <c r="HU5" s="85">
        <f>HR5+1</f>
        <v/>
      </c>
      <c r="HV5" s="153">
        <f>'Investment Analysis'!TO5</f>
        <v/>
      </c>
      <c r="HW5" s="32">
        <f>IF(HU264&gt;0,HU264/$IT$7,0)</f>
        <v/>
      </c>
      <c r="HX5" s="85">
        <f>HU5+1</f>
        <v/>
      </c>
      <c r="HY5" s="153">
        <f>'Investment Analysis'!TV5</f>
        <v/>
      </c>
      <c r="HZ5" s="32">
        <f>IF(HX264&gt;0,HX264/$IT$7,0)</f>
        <v/>
      </c>
      <c r="IA5" s="85">
        <f>HX5+1</f>
        <v/>
      </c>
      <c r="IB5" s="153">
        <f>'Investment Analysis'!UC5</f>
        <v/>
      </c>
      <c r="IC5" s="32">
        <f>IF(IA264&gt;0,IA264/$IT$7,0)</f>
        <v/>
      </c>
      <c r="ID5" s="85">
        <f>IA5+1</f>
        <v/>
      </c>
      <c r="IE5" s="153">
        <f>'Investment Analysis'!UJ5</f>
        <v/>
      </c>
      <c r="IF5" s="32">
        <f>IF(ID264&gt;0,ID264/$IT$7,0)</f>
        <v/>
      </c>
      <c r="IG5" s="85">
        <f>ID5+1</f>
        <v/>
      </c>
      <c r="IH5" s="153">
        <f>'Investment Analysis'!UJ5</f>
        <v/>
      </c>
      <c r="II5" s="32">
        <f>IF(IG264&gt;0,IG264/$IT$7,0)</f>
        <v/>
      </c>
      <c r="IJ5" s="85">
        <f>IG5+1</f>
        <v/>
      </c>
      <c r="IK5" s="153">
        <f>'Investment Analysis'!UQ3</f>
        <v/>
      </c>
      <c r="IL5" s="32">
        <f>IF(IJ264&gt;0,IJ264/$IT$7,0)</f>
        <v/>
      </c>
      <c r="IM5" s="85">
        <f>IJ5+1</f>
        <v/>
      </c>
      <c r="IN5" s="153">
        <f>'Investment Analysis'!UX3</f>
        <v/>
      </c>
      <c r="IO5" s="32">
        <f>IF(IM264&gt;0,IM264/$IT$7,0)</f>
        <v/>
      </c>
      <c r="IP5" s="32" t="n"/>
      <c r="IQ5" s="32" t="n"/>
      <c r="IR5" s="32" t="n"/>
      <c r="IS5" s="94" t="n"/>
      <c r="IT5" s="151" t="n"/>
    </row>
    <row r="6" ht="16" customHeight="1" s="545">
      <c r="A6" s="53" t="n"/>
      <c r="B6" s="53" t="n"/>
      <c r="C6" s="53" t="n"/>
      <c r="D6" s="53" t="n"/>
      <c r="E6" s="53" t="n"/>
      <c r="F6">
        <f>B4</f>
        <v/>
      </c>
      <c r="G6" t="inlineStr">
        <is>
          <t>End Bal. w/o Dist.</t>
        </is>
      </c>
      <c r="I6" s="87">
        <f>IT265+IV265</f>
        <v/>
      </c>
      <c r="J6" s="156">
        <f>J3+J5</f>
        <v/>
      </c>
      <c r="K6">
        <f>B4</f>
        <v/>
      </c>
      <c r="L6" t="inlineStr">
        <is>
          <t>% Gain/Loss w Dist.</t>
        </is>
      </c>
      <c r="N6" s="89">
        <f>IF(I3&gt;0,((I3-I2)/I2),0)</f>
        <v/>
      </c>
      <c r="O6" s="53" t="n"/>
      <c r="P6" s="510">
        <f>'Investment Analysis'!Y6</f>
        <v/>
      </c>
      <c r="Q6" s="511" t="n"/>
      <c r="R6" s="509" t="n"/>
      <c r="S6" s="510">
        <f>'Investment Analysis'!AC6</f>
        <v/>
      </c>
      <c r="T6" s="511" t="n"/>
      <c r="U6" s="509" t="n"/>
      <c r="V6" s="510">
        <f>'Investment Analysis'!AJ7</f>
        <v/>
      </c>
      <c r="W6" s="511" t="n"/>
      <c r="X6" s="509" t="n"/>
      <c r="Y6" s="510" t="inlineStr">
        <is>
          <t>Health Care - Biotech</t>
        </is>
      </c>
      <c r="Z6" s="511" t="n"/>
      <c r="AA6" s="509" t="n"/>
      <c r="AB6" s="510">
        <f>'Investment Analysis'!AQ6</f>
        <v/>
      </c>
      <c r="AC6" s="511" t="n"/>
      <c r="AD6" s="509" t="n"/>
      <c r="AE6" s="510">
        <f>'Investment Analysis'!AX6</f>
        <v/>
      </c>
      <c r="AF6" s="511" t="n"/>
      <c r="AG6" s="509" t="n"/>
      <c r="AH6" s="510">
        <f>'Investment Analysis'!BE6</f>
        <v/>
      </c>
      <c r="AI6" s="511" t="n"/>
      <c r="AJ6" s="509" t="n"/>
      <c r="AK6" s="510">
        <f>'Investment Analysis'!BL6</f>
        <v/>
      </c>
      <c r="AL6" s="511" t="n"/>
      <c r="AM6" s="509" t="n"/>
      <c r="AN6" s="510">
        <f>'Investment Analysis'!BS6</f>
        <v/>
      </c>
      <c r="AO6" s="511" t="n"/>
      <c r="AP6" s="509" t="n"/>
      <c r="AQ6" s="510">
        <f>'Investment Analysis'!GO4</f>
        <v/>
      </c>
      <c r="AR6" s="511" t="n"/>
      <c r="AS6" s="509" t="n"/>
      <c r="AT6" s="510">
        <f>'Investment Analysis'!CG6</f>
        <v/>
      </c>
      <c r="AU6" s="511" t="n"/>
      <c r="AV6" s="509" t="n"/>
      <c r="AW6" s="510">
        <f>'Investment Analysis'!CN6</f>
        <v/>
      </c>
      <c r="AX6" s="511" t="n"/>
      <c r="AY6" s="509" t="n"/>
      <c r="AZ6" s="510">
        <f>'Investment Analysis'!CU6</f>
        <v/>
      </c>
      <c r="BA6" s="511" t="n"/>
      <c r="BB6" s="509" t="n"/>
      <c r="BC6" s="510">
        <f>'Investment Analysis'!DB6</f>
        <v/>
      </c>
      <c r="BD6" s="511" t="n"/>
      <c r="BE6" s="509" t="n"/>
      <c r="BF6" s="510">
        <f>'Investment Analysis'!DI6</f>
        <v/>
      </c>
      <c r="BG6" s="511" t="n"/>
      <c r="BH6" s="509" t="n"/>
      <c r="BI6" s="510">
        <f>'Investment Analysis'!DW6</f>
        <v/>
      </c>
      <c r="BJ6" s="511" t="n"/>
      <c r="BK6" s="509" t="n"/>
      <c r="BL6" s="510">
        <f>'Investment Analysis'!ED6</f>
        <v/>
      </c>
      <c r="BM6" s="511" t="n"/>
      <c r="BN6" s="509" t="n"/>
      <c r="BO6" s="510">
        <f>'Investment Analysis'!DP6</f>
        <v/>
      </c>
      <c r="BP6" s="511" t="n"/>
      <c r="BQ6" s="509" t="n"/>
      <c r="BR6" s="510">
        <f>'Investment Analysis'!EK6</f>
        <v/>
      </c>
      <c r="BS6" s="511" t="n"/>
      <c r="BT6" s="509" t="n"/>
      <c r="BU6" s="510">
        <f>'Investment Analysis'!ER6</f>
        <v/>
      </c>
      <c r="BV6" s="511" t="n"/>
      <c r="BW6" s="509" t="n"/>
      <c r="BX6" s="510">
        <f>'Investment Analysis'!EY6</f>
        <v/>
      </c>
      <c r="BY6" s="511" t="n"/>
      <c r="BZ6" s="509" t="n"/>
      <c r="CA6" s="510">
        <f>'Investment Analysis'!FF6</f>
        <v/>
      </c>
      <c r="CB6" s="511" t="n"/>
      <c r="CC6" s="509" t="n"/>
      <c r="CD6" s="510">
        <f>'Investment Analysis'!FM6</f>
        <v/>
      </c>
      <c r="CE6" s="511" t="n"/>
      <c r="CF6" s="509" t="n"/>
      <c r="CG6" s="510">
        <f>'Investment Analysis'!FT6</f>
        <v/>
      </c>
      <c r="CH6" s="511" t="n"/>
      <c r="CI6" s="509" t="n"/>
      <c r="CJ6" s="510">
        <f>'Investment Analysis'!GA6</f>
        <v/>
      </c>
      <c r="CK6" s="511" t="n"/>
      <c r="CL6" s="509" t="n"/>
      <c r="CM6" s="510">
        <f>'Investment Analysis'!GV6</f>
        <v/>
      </c>
      <c r="CN6" s="511" t="n"/>
      <c r="CO6" s="509" t="n"/>
      <c r="CP6" s="510">
        <f>'Investment Analysis'!HD6</f>
        <v/>
      </c>
      <c r="CQ6" s="511" t="n"/>
      <c r="CR6" s="509" t="n"/>
      <c r="CS6" s="510">
        <f>'Investment Analysis'!HK6</f>
        <v/>
      </c>
      <c r="CT6" s="511" t="n"/>
      <c r="CU6" s="509" t="n"/>
      <c r="CV6" s="510">
        <f>'Investment Analysis'!HY6</f>
        <v/>
      </c>
      <c r="CW6" s="511" t="n"/>
      <c r="CX6" s="509" t="n"/>
      <c r="CY6" s="510">
        <f>'Investment Analysis'!IF6</f>
        <v/>
      </c>
      <c r="CZ6" s="511" t="n"/>
      <c r="DA6" s="509" t="n"/>
      <c r="DB6" s="510">
        <f>'Investment Analysis'!IM6</f>
        <v/>
      </c>
      <c r="DC6" s="511" t="n"/>
      <c r="DD6" s="509" t="n"/>
      <c r="DE6" s="510">
        <f>'Investment Analysis'!IT6</f>
        <v/>
      </c>
      <c r="DF6" s="511" t="n"/>
      <c r="DG6" s="509" t="n"/>
      <c r="DH6" s="510">
        <f>'Investment Analysis'!JA6</f>
        <v/>
      </c>
      <c r="DI6" s="511" t="n"/>
      <c r="DJ6" s="509" t="n"/>
      <c r="DK6" s="510">
        <f>'Investment Analysis'!JH6</f>
        <v/>
      </c>
      <c r="DL6" s="511" t="n"/>
      <c r="DM6" s="509" t="n"/>
      <c r="DN6" s="510">
        <f>'Investment Analysis'!HR6</f>
        <v/>
      </c>
      <c r="DO6" s="511" t="n"/>
      <c r="DP6" s="509" t="n"/>
      <c r="DQ6" s="510">
        <f>'Investment Analysis'!JO6</f>
        <v/>
      </c>
      <c r="DR6" s="511" t="n"/>
      <c r="DS6" s="509" t="n"/>
      <c r="DT6" s="510">
        <f>'Investment Analysis'!JV6</f>
        <v/>
      </c>
      <c r="DU6" s="511" t="n"/>
      <c r="DV6" s="509" t="n"/>
      <c r="DW6" s="510">
        <f>'Investment Analysis'!KC6</f>
        <v/>
      </c>
      <c r="DX6" s="511" t="n"/>
      <c r="DY6" s="509" t="n"/>
      <c r="DZ6" s="510">
        <f>'Investment Analysis'!KJ6</f>
        <v/>
      </c>
      <c r="EA6" s="511" t="n"/>
      <c r="EB6" s="509" t="n"/>
      <c r="EC6" s="510">
        <f>'Investment Analysis'!KQ6</f>
        <v/>
      </c>
      <c r="ED6" s="511" t="n"/>
      <c r="EE6" s="509" t="n"/>
      <c r="EF6" s="510">
        <f>'Investment Analysis'!LE6</f>
        <v/>
      </c>
      <c r="EG6" s="511" t="n"/>
      <c r="EH6" s="509" t="n"/>
      <c r="EI6" s="510">
        <f>'Investment Analysis'!LL6</f>
        <v/>
      </c>
      <c r="EJ6" s="511" t="n"/>
      <c r="EK6" s="509" t="n"/>
      <c r="EL6" s="510">
        <f>'Investment Analysis'!LS6</f>
        <v/>
      </c>
      <c r="EM6" s="511" t="n"/>
      <c r="EN6" s="509" t="n"/>
      <c r="EO6" s="510">
        <f>'Investment Analysis'!LZ6</f>
        <v/>
      </c>
      <c r="EP6" s="511" t="n"/>
      <c r="EQ6" s="509" t="n"/>
      <c r="ER6" s="510">
        <f>'Investment Analysis'!KX6</f>
        <v/>
      </c>
      <c r="ES6" s="511" t="n"/>
      <c r="ET6" s="509" t="n"/>
      <c r="EU6" s="510">
        <f>'Investment Analysis'!MG6</f>
        <v/>
      </c>
      <c r="EV6" s="511" t="n"/>
      <c r="EW6" s="509" t="n"/>
      <c r="EX6" s="510">
        <f>'Investment Analysis'!MN6</f>
        <v/>
      </c>
      <c r="EY6" s="511" t="n"/>
      <c r="EZ6" s="509" t="n"/>
      <c r="FA6" s="510">
        <f>'Investment Analysis'!MU6</f>
        <v/>
      </c>
      <c r="FB6" s="511" t="n"/>
      <c r="FC6" s="509" t="n"/>
      <c r="FD6" s="510">
        <f>'Investment Analysis'!NB6</f>
        <v/>
      </c>
      <c r="FE6" s="511" t="n"/>
      <c r="FF6" s="509" t="n"/>
      <c r="FG6" s="510">
        <f>'Investment Analysis'!NI6</f>
        <v/>
      </c>
      <c r="FH6" s="511" t="n"/>
      <c r="FI6" s="509" t="n"/>
      <c r="FJ6" s="510">
        <f>'Investment Analysis'!NP6</f>
        <v/>
      </c>
      <c r="FK6" s="511" t="n"/>
      <c r="FL6" s="509" t="n"/>
      <c r="FM6" s="510">
        <f>'Investment Analysis'!NW6</f>
        <v/>
      </c>
      <c r="FN6" s="511" t="n"/>
      <c r="FO6" s="509" t="n"/>
      <c r="FP6" s="510">
        <f>'Investment Analysis'!OD6</f>
        <v/>
      </c>
      <c r="FQ6" s="511" t="n"/>
      <c r="FR6" s="509" t="n"/>
      <c r="FS6" s="510">
        <f>'Investment Analysis'!OK6</f>
        <v/>
      </c>
      <c r="FT6" s="511" t="n"/>
      <c r="FU6" s="509" t="n"/>
      <c r="FV6" s="510">
        <f>'Investment Analysis'!OR6</f>
        <v/>
      </c>
      <c r="FW6" s="511" t="n"/>
      <c r="FX6" s="509" t="n"/>
      <c r="FY6" s="510">
        <f>'Investment Analysis'!OY6</f>
        <v/>
      </c>
      <c r="FZ6" s="511" t="n"/>
      <c r="GA6" s="509" t="n"/>
      <c r="GB6" s="510">
        <f>'Investment Analysis'!PF6</f>
        <v/>
      </c>
      <c r="GC6" s="511" t="n"/>
      <c r="GD6" s="509" t="n"/>
      <c r="GE6" s="510">
        <f>'Investment Analysis'!PT6</f>
        <v/>
      </c>
      <c r="GF6" s="511" t="n"/>
      <c r="GG6" s="509" t="n"/>
      <c r="GH6" s="510">
        <f>'Investment Analysis'!QA6</f>
        <v/>
      </c>
      <c r="GI6" s="511" t="n"/>
      <c r="GJ6" s="509" t="n"/>
      <c r="GK6" s="510">
        <f>'Investment Analysis'!QH6</f>
        <v/>
      </c>
      <c r="GL6" s="511" t="n"/>
      <c r="GM6" s="509" t="n"/>
      <c r="GN6" s="510">
        <f>'Investment Analysis'!QO6</f>
        <v/>
      </c>
      <c r="GO6" s="511" t="n"/>
      <c r="GP6" s="509" t="n"/>
      <c r="GQ6" s="510">
        <f>'Investment Analysis'!QV6</f>
        <v/>
      </c>
      <c r="GR6" s="511" t="n"/>
      <c r="GS6" s="509" t="n"/>
      <c r="GT6" s="510">
        <f>'Investment Analysis'!RC6</f>
        <v/>
      </c>
      <c r="GU6" s="511" t="n"/>
      <c r="GV6" s="509" t="n"/>
      <c r="GW6" s="510">
        <f>'Investment Analysis'!RJ6</f>
        <v/>
      </c>
      <c r="GX6" s="511" t="n"/>
      <c r="GY6" s="509" t="n"/>
      <c r="GZ6" s="510">
        <f>'Investment Analysis'!RX6</f>
        <v/>
      </c>
      <c r="HA6" s="511" t="n"/>
      <c r="HB6" s="509" t="n"/>
      <c r="HC6" s="510">
        <f>'Investment Analysis'!RX6</f>
        <v/>
      </c>
      <c r="HD6" s="511" t="n"/>
      <c r="HE6" s="509" t="n"/>
      <c r="HF6" s="510">
        <f>'Investment Analysis'!SE6</f>
        <v/>
      </c>
      <c r="HG6" s="511" t="n"/>
      <c r="HH6" s="509" t="n"/>
      <c r="HI6" s="510">
        <f>'Investment Analysis'!SL6</f>
        <v/>
      </c>
      <c r="HJ6" s="511" t="n"/>
      <c r="HK6" s="509" t="n"/>
      <c r="HL6" s="510">
        <f>'Investment Analysis'!SS6</f>
        <v/>
      </c>
      <c r="HM6" s="511" t="n"/>
      <c r="HN6" s="509" t="n"/>
      <c r="HO6" s="510">
        <f>'Investment Analysis'!SZ6</f>
        <v/>
      </c>
      <c r="HP6" s="511" t="n"/>
      <c r="HQ6" s="509" t="n"/>
      <c r="HR6" s="510">
        <f>'Investment Analysis'!TG6</f>
        <v/>
      </c>
      <c r="HS6" s="511" t="n"/>
      <c r="HT6" s="509" t="n"/>
      <c r="HU6" s="510">
        <f>'Investment Analysis'!TN6</f>
        <v/>
      </c>
      <c r="HV6" s="511" t="n"/>
      <c r="HW6" s="509" t="n"/>
      <c r="HX6" s="510">
        <f>'Investment Analysis'!TU6</f>
        <v/>
      </c>
      <c r="HY6" s="511" t="n"/>
      <c r="HZ6" s="509" t="n"/>
      <c r="IA6" s="510">
        <f>'Investment Analysis'!UB6</f>
        <v/>
      </c>
      <c r="IB6" s="511" t="n"/>
      <c r="IC6" s="509" t="n"/>
      <c r="ID6" s="510">
        <f>'Investment Analysis'!UI6</f>
        <v/>
      </c>
      <c r="IE6" s="511" t="n"/>
      <c r="IF6" s="509" t="n"/>
      <c r="IG6" s="510">
        <f>'Investment Analysis'!UP6</f>
        <v/>
      </c>
      <c r="IH6" s="511" t="n"/>
      <c r="II6" s="509" t="n"/>
      <c r="IJ6" s="510">
        <f>'Investment Analysis'!UW6</f>
        <v/>
      </c>
      <c r="IK6" s="511" t="n"/>
      <c r="IL6" s="509" t="n"/>
      <c r="IM6" s="510">
        <f>'Investment Analysis'!VD6</f>
        <v/>
      </c>
      <c r="IN6" s="511" t="n"/>
      <c r="IO6" s="509" t="n"/>
      <c r="IP6" s="159" t="n"/>
      <c r="IQ6" s="159" t="n"/>
      <c r="IR6" s="159" t="n"/>
      <c r="IT6" s="575" t="n"/>
      <c r="IU6" s="575" t="n"/>
      <c r="IV6" s="575" t="n"/>
      <c r="IW6" s="575" t="n"/>
      <c r="IX6" s="575" t="n"/>
    </row>
    <row r="7">
      <c r="K7" s="39" t="inlineStr">
        <is>
          <t>Current</t>
        </is>
      </c>
      <c r="L7" t="inlineStr">
        <is>
          <t>% Gain/Loss w Dist.</t>
        </is>
      </c>
      <c r="N7" s="158">
        <f>IF(J3&gt;0,(J3-I2)/I2,0)</f>
        <v/>
      </c>
      <c r="P7" s="508" t="inlineStr">
        <is>
          <t>Percent of Portfolio</t>
        </is>
      </c>
      <c r="Q7" s="509" t="n"/>
      <c r="R7" s="69">
        <f>'Investment Analysis'!AA5</f>
        <v/>
      </c>
      <c r="S7" s="508" t="inlineStr">
        <is>
          <t>Percent of Portfolio</t>
        </is>
      </c>
      <c r="T7" s="509" t="n"/>
      <c r="U7" s="69">
        <f>'Investment Analysis'!AH5</f>
        <v/>
      </c>
      <c r="V7" s="508" t="inlineStr">
        <is>
          <t>Percent of Portfolio</t>
        </is>
      </c>
      <c r="W7" s="509" t="n"/>
      <c r="X7" s="69">
        <f>'Investment Analysis'!AO5</f>
        <v/>
      </c>
      <c r="Y7" s="508" t="inlineStr">
        <is>
          <t>Percent of Portfolio</t>
        </is>
      </c>
      <c r="Z7" s="509" t="n"/>
      <c r="AA7" s="69">
        <f>'Investment Analysis'!GM5</f>
        <v/>
      </c>
      <c r="AB7" s="508" t="inlineStr">
        <is>
          <t>Percent of Portfolio</t>
        </is>
      </c>
      <c r="AC7" s="509" t="n"/>
      <c r="AD7" s="69">
        <f>'Investment Analysis'!AV5</f>
        <v/>
      </c>
      <c r="AE7" s="508" t="inlineStr">
        <is>
          <t>Percent of Portfolio</t>
        </is>
      </c>
      <c r="AF7" s="509" t="n"/>
      <c r="AG7" s="69">
        <f>'Investment Analysis'!BC5</f>
        <v/>
      </c>
      <c r="AH7" s="508" t="inlineStr">
        <is>
          <t>Percent of Portfolio</t>
        </is>
      </c>
      <c r="AI7" s="509" t="n"/>
      <c r="AJ7" s="69">
        <f>'Investment Analysis'!BF5</f>
        <v/>
      </c>
      <c r="AK7" s="508" t="inlineStr">
        <is>
          <t>Percent of Portfolio</t>
        </is>
      </c>
      <c r="AL7" s="509" t="n"/>
      <c r="AM7" s="69">
        <f>'Investment Analysis'!BQ5</f>
        <v/>
      </c>
      <c r="AN7" s="508" t="inlineStr">
        <is>
          <t>Percent of Portfolio</t>
        </is>
      </c>
      <c r="AO7" s="509" t="n"/>
      <c r="AP7" s="69">
        <f>'Investment Analysis'!BX5</f>
        <v/>
      </c>
      <c r="AQ7" s="508" t="inlineStr">
        <is>
          <t>Percent of Portfolio</t>
        </is>
      </c>
      <c r="AR7" s="509" t="n"/>
      <c r="AS7" s="69">
        <f>AS5</f>
        <v/>
      </c>
      <c r="AT7" s="508" t="inlineStr">
        <is>
          <t>Percent of Portfolio</t>
        </is>
      </c>
      <c r="AU7" s="509" t="n"/>
      <c r="AV7" s="69">
        <f>'Investment Analysis'!CL5</f>
        <v/>
      </c>
      <c r="AW7" s="508" t="inlineStr">
        <is>
          <t>Percent of Portfolio</t>
        </is>
      </c>
      <c r="AX7" s="509" t="n"/>
      <c r="AY7" s="69">
        <f>'Investment Analysis'!CZ5</f>
        <v/>
      </c>
      <c r="AZ7" s="508" t="inlineStr">
        <is>
          <t>Percent of Portfolio</t>
        </is>
      </c>
      <c r="BA7" s="509" t="n"/>
      <c r="BB7" s="69">
        <f>'Investment Analysis'!DG5</f>
        <v/>
      </c>
      <c r="BC7" s="508" t="inlineStr">
        <is>
          <t>Percent of Portfolio</t>
        </is>
      </c>
      <c r="BD7" s="509" t="n"/>
      <c r="BE7" s="69">
        <f>'Investment Analysis'!DJ5</f>
        <v/>
      </c>
      <c r="BF7" s="508" t="inlineStr">
        <is>
          <t>Percent of Portfolio</t>
        </is>
      </c>
      <c r="BG7" s="509" t="n"/>
      <c r="BH7" s="69">
        <f>'Investment Analysis'!DN5</f>
        <v/>
      </c>
      <c r="BI7" s="508" t="inlineStr">
        <is>
          <t>Percent of Portfolio</t>
        </is>
      </c>
      <c r="BJ7" s="509" t="n"/>
      <c r="BK7" s="69">
        <f>'Investment Analysis'!EB5</f>
        <v/>
      </c>
      <c r="BL7" s="508" t="inlineStr">
        <is>
          <t>Percent of Portfolio</t>
        </is>
      </c>
      <c r="BM7" s="509" t="n"/>
      <c r="BN7" s="69">
        <f>'Investment Analysis'!EI5</f>
        <v/>
      </c>
      <c r="BO7" s="508" t="inlineStr">
        <is>
          <t>Percent of Portfolio</t>
        </is>
      </c>
      <c r="BP7" s="509" t="n"/>
      <c r="BQ7" s="69">
        <f>BQ5</f>
        <v/>
      </c>
      <c r="BR7" s="508" t="inlineStr">
        <is>
          <t>Percent of Portfolio</t>
        </is>
      </c>
      <c r="BS7" s="509" t="n"/>
      <c r="BT7" s="69">
        <f>'Investment Analysis'!EP5</f>
        <v/>
      </c>
      <c r="BU7" s="508" t="inlineStr">
        <is>
          <t>Percent of Portfolio</t>
        </is>
      </c>
      <c r="BV7" s="509" t="n"/>
      <c r="BW7" s="69">
        <f>'Investment Analysis'!EW5</f>
        <v/>
      </c>
      <c r="BX7" s="508" t="inlineStr">
        <is>
          <t>Percent of Portfolio</t>
        </is>
      </c>
      <c r="BY7" s="509" t="n"/>
      <c r="BZ7" s="69">
        <f>'Investment Analysis'!FD5</f>
        <v/>
      </c>
      <c r="CA7" s="508" t="inlineStr">
        <is>
          <t>Percent of Portfolio</t>
        </is>
      </c>
      <c r="CB7" s="509" t="n"/>
      <c r="CC7" s="69">
        <f>CC5</f>
        <v/>
      </c>
      <c r="CD7" s="508" t="inlineStr">
        <is>
          <t>Percent of Portfolio</t>
        </is>
      </c>
      <c r="CE7" s="509" t="n"/>
      <c r="CF7" s="144">
        <f>'Investment Analysis'!FR5</f>
        <v/>
      </c>
      <c r="CG7" s="508" t="inlineStr">
        <is>
          <t>Percent of Portfolio</t>
        </is>
      </c>
      <c r="CH7" s="509" t="n"/>
      <c r="CI7" s="69">
        <f>'Investment Analysis'!FY5</f>
        <v/>
      </c>
      <c r="CJ7" s="508" t="inlineStr">
        <is>
          <t>Percent of Portfolio</t>
        </is>
      </c>
      <c r="CK7" s="509" t="n"/>
      <c r="CL7" s="69">
        <f>'Investment Analysis'!GF5</f>
        <v/>
      </c>
      <c r="CM7" s="508" t="inlineStr">
        <is>
          <t>Percent of Portfolio</t>
        </is>
      </c>
      <c r="CN7" s="509" t="n"/>
      <c r="CO7" s="69">
        <f>'Investment Analysis'!HA5</f>
        <v/>
      </c>
      <c r="CP7" s="84" t="inlineStr">
        <is>
          <t xml:space="preserve">Shares </t>
        </is>
      </c>
      <c r="CQ7" s="96">
        <f>'Investment Analysis'!HG5</f>
        <v/>
      </c>
      <c r="CR7" s="89">
        <f>CR5</f>
        <v/>
      </c>
      <c r="CS7" s="84" t="inlineStr">
        <is>
          <t xml:space="preserve">Shares </t>
        </is>
      </c>
      <c r="CT7" s="96">
        <f>'Investment Analysis'!HN5</f>
        <v/>
      </c>
      <c r="CU7" s="89">
        <f>CU5</f>
        <v/>
      </c>
      <c r="CV7" s="84" t="inlineStr">
        <is>
          <t xml:space="preserve">Shares </t>
        </is>
      </c>
      <c r="CW7" s="96">
        <f>'Investment Analysis'!IB5</f>
        <v/>
      </c>
      <c r="CX7" s="89">
        <f>CX5</f>
        <v/>
      </c>
      <c r="CY7" s="84" t="inlineStr">
        <is>
          <t xml:space="preserve">Shares </t>
        </is>
      </c>
      <c r="CZ7" s="96">
        <f>'Investment Analysis'!II5</f>
        <v/>
      </c>
      <c r="DA7" s="89">
        <f>DA5</f>
        <v/>
      </c>
      <c r="DB7" s="84" t="inlineStr">
        <is>
          <t xml:space="preserve">Shares </t>
        </is>
      </c>
      <c r="DC7" s="96">
        <f>'Investment Analysis'!IP5</f>
        <v/>
      </c>
      <c r="DD7" s="89">
        <f>DD5</f>
        <v/>
      </c>
      <c r="DE7" s="84" t="inlineStr">
        <is>
          <t xml:space="preserve">Shares </t>
        </is>
      </c>
      <c r="DF7" s="96">
        <f>'Investment Analysis'!IW5</f>
        <v/>
      </c>
      <c r="DG7" s="89">
        <f>DG5</f>
        <v/>
      </c>
      <c r="DH7" s="84" t="inlineStr">
        <is>
          <t xml:space="preserve">Shares </t>
        </is>
      </c>
      <c r="DI7" s="96">
        <f>'Investment Analysis'!JD5</f>
        <v/>
      </c>
      <c r="DJ7" s="89">
        <f>DJ5</f>
        <v/>
      </c>
      <c r="DK7" s="84" t="inlineStr">
        <is>
          <t xml:space="preserve">Shares </t>
        </is>
      </c>
      <c r="DL7" s="96">
        <f>'Investment Analysis'!JK5</f>
        <v/>
      </c>
      <c r="DM7" s="89">
        <f>DM5</f>
        <v/>
      </c>
      <c r="DN7" s="84" t="inlineStr">
        <is>
          <t xml:space="preserve">Shares </t>
        </is>
      </c>
      <c r="DO7" s="96">
        <f>'Investment Analysis'!HU5</f>
        <v/>
      </c>
      <c r="DP7" s="89">
        <f>DP5</f>
        <v/>
      </c>
      <c r="DQ7" s="84" t="inlineStr">
        <is>
          <t xml:space="preserve">Shares </t>
        </is>
      </c>
      <c r="DR7" s="96">
        <f>'Investment Analysis'!JR5</f>
        <v/>
      </c>
      <c r="DS7" s="89">
        <f>DS5</f>
        <v/>
      </c>
      <c r="DT7" s="84" t="inlineStr">
        <is>
          <t xml:space="preserve">Shares </t>
        </is>
      </c>
      <c r="DU7" s="96">
        <f>'Investment Analysis'!JY5</f>
        <v/>
      </c>
      <c r="DV7" s="89">
        <f>DV5</f>
        <v/>
      </c>
      <c r="DW7" s="84" t="inlineStr">
        <is>
          <t xml:space="preserve">Shares </t>
        </is>
      </c>
      <c r="DX7" s="96">
        <f>'Investment Analysis'!KF5</f>
        <v/>
      </c>
      <c r="DY7" s="89">
        <f>DY5</f>
        <v/>
      </c>
      <c r="DZ7" s="84" t="inlineStr">
        <is>
          <t xml:space="preserve">Shares </t>
        </is>
      </c>
      <c r="EA7" s="96">
        <f>'Investment Analysis'!KM5</f>
        <v/>
      </c>
      <c r="EB7" s="89">
        <f>EB5</f>
        <v/>
      </c>
      <c r="EC7" s="84" t="inlineStr">
        <is>
          <t xml:space="preserve">Shares </t>
        </is>
      </c>
      <c r="ED7" s="96">
        <f>'Investment Analysis'!KT5</f>
        <v/>
      </c>
      <c r="EE7" s="89">
        <f>EE5</f>
        <v/>
      </c>
      <c r="EF7" s="84" t="inlineStr">
        <is>
          <t xml:space="preserve">Shares </t>
        </is>
      </c>
      <c r="EG7" s="96">
        <f>'Investment Analysis'!LH5</f>
        <v/>
      </c>
      <c r="EH7" s="89">
        <f>EH5</f>
        <v/>
      </c>
      <c r="EI7" s="84" t="inlineStr">
        <is>
          <t xml:space="preserve">Shares </t>
        </is>
      </c>
      <c r="EJ7" s="96">
        <f>'Investment Analysis'!LO5</f>
        <v/>
      </c>
      <c r="EK7" s="89">
        <f>EK5</f>
        <v/>
      </c>
      <c r="EL7" s="84" t="inlineStr">
        <is>
          <t xml:space="preserve">Shares </t>
        </is>
      </c>
      <c r="EM7" s="96">
        <f>'Investment Analysis'!LV5</f>
        <v/>
      </c>
      <c r="EN7" s="89">
        <f>EN5</f>
        <v/>
      </c>
      <c r="EO7" s="84" t="inlineStr">
        <is>
          <t xml:space="preserve">Shares </t>
        </is>
      </c>
      <c r="EP7" s="96">
        <f>'Investment Analysis'!MC5</f>
        <v/>
      </c>
      <c r="EQ7" s="89">
        <f>EQ5</f>
        <v/>
      </c>
      <c r="ER7" s="84" t="inlineStr">
        <is>
          <t xml:space="preserve">Shares </t>
        </is>
      </c>
      <c r="ES7" s="96">
        <f>'Investment Analysis'!LA5</f>
        <v/>
      </c>
      <c r="ET7" s="89">
        <f>ET5</f>
        <v/>
      </c>
      <c r="EU7" s="84" t="inlineStr">
        <is>
          <t xml:space="preserve">Shares </t>
        </is>
      </c>
      <c r="EV7" s="96">
        <f>'Investment Analysis'!MJ5</f>
        <v/>
      </c>
      <c r="EW7" s="89">
        <f>EW5</f>
        <v/>
      </c>
      <c r="EX7" s="84" t="inlineStr">
        <is>
          <t xml:space="preserve">Shares </t>
        </is>
      </c>
      <c r="EY7" s="96">
        <f>'Investment Analysis'!MQ5</f>
        <v/>
      </c>
      <c r="EZ7" s="89">
        <f>EZ5</f>
        <v/>
      </c>
      <c r="FA7" s="84" t="inlineStr">
        <is>
          <t xml:space="preserve">Shares </t>
        </is>
      </c>
      <c r="FB7" s="96">
        <f>'Investment Analysis'!MX5</f>
        <v/>
      </c>
      <c r="FC7" s="89">
        <f>FC5</f>
        <v/>
      </c>
      <c r="FD7" s="84" t="inlineStr">
        <is>
          <t xml:space="preserve">Shares </t>
        </is>
      </c>
      <c r="FE7" s="96">
        <f>'Investment Analysis'!NE5</f>
        <v/>
      </c>
      <c r="FF7" s="89">
        <f>FF5</f>
        <v/>
      </c>
      <c r="FG7" s="84" t="inlineStr">
        <is>
          <t xml:space="preserve">Shares </t>
        </is>
      </c>
      <c r="FH7" s="96">
        <f>'Investment Analysis'!NL5</f>
        <v/>
      </c>
      <c r="FI7" s="89">
        <f>FI5</f>
        <v/>
      </c>
      <c r="FJ7" s="84" t="inlineStr">
        <is>
          <t xml:space="preserve">Shares </t>
        </is>
      </c>
      <c r="FK7" s="96">
        <f>'Investment Analysis'!NS5</f>
        <v/>
      </c>
      <c r="FL7" s="89">
        <f>FL5</f>
        <v/>
      </c>
      <c r="FM7" s="84" t="inlineStr">
        <is>
          <t xml:space="preserve">Shares </t>
        </is>
      </c>
      <c r="FN7" s="96">
        <f>'Investment Analysis'!NZ5</f>
        <v/>
      </c>
      <c r="FO7" s="89">
        <f>FO5</f>
        <v/>
      </c>
      <c r="FP7" s="84" t="inlineStr">
        <is>
          <t xml:space="preserve">Shares </t>
        </is>
      </c>
      <c r="FQ7" s="96">
        <f>'Investment Analysis'!NY5</f>
        <v/>
      </c>
      <c r="FR7" s="89">
        <f>FR5</f>
        <v/>
      </c>
      <c r="FS7" s="84" t="inlineStr">
        <is>
          <t xml:space="preserve">Shares </t>
        </is>
      </c>
      <c r="FT7" s="96">
        <f>'Investment Analysis'!ON5</f>
        <v/>
      </c>
      <c r="FU7" s="89">
        <f>FU5</f>
        <v/>
      </c>
      <c r="FV7" s="84" t="inlineStr">
        <is>
          <t xml:space="preserve">Shares </t>
        </is>
      </c>
      <c r="FW7" s="96">
        <f>'Investment Analysis'!OU5</f>
        <v/>
      </c>
      <c r="FX7" s="89">
        <f>FX5</f>
        <v/>
      </c>
      <c r="FY7" s="84" t="inlineStr">
        <is>
          <t xml:space="preserve">Shares </t>
        </is>
      </c>
      <c r="FZ7" s="96">
        <f>'Investment Analysis'!PB5</f>
        <v/>
      </c>
      <c r="GA7" s="89">
        <f>GA5</f>
        <v/>
      </c>
      <c r="GB7" s="84" t="inlineStr">
        <is>
          <t xml:space="preserve">Shares </t>
        </is>
      </c>
      <c r="GC7" s="96">
        <f>'Investment Analysis'!PI5</f>
        <v/>
      </c>
      <c r="GD7" s="89">
        <f>GD5</f>
        <v/>
      </c>
      <c r="GE7" s="84" t="inlineStr">
        <is>
          <t xml:space="preserve">Shares </t>
        </is>
      </c>
      <c r="GF7" s="96">
        <f>'Investment Analysis'!PW5</f>
        <v/>
      </c>
      <c r="GG7" s="89">
        <f>GG5</f>
        <v/>
      </c>
      <c r="GH7" s="84" t="inlineStr">
        <is>
          <t xml:space="preserve">Shares </t>
        </is>
      </c>
      <c r="GI7" s="96">
        <f>'Investment Analysis'!QD5</f>
        <v/>
      </c>
      <c r="GJ7" s="89">
        <f>GJ5</f>
        <v/>
      </c>
      <c r="GK7" s="84" t="inlineStr">
        <is>
          <t xml:space="preserve">Shares </t>
        </is>
      </c>
      <c r="GL7" s="96">
        <f>'Investment Analysis'!QK5</f>
        <v/>
      </c>
      <c r="GM7" s="89">
        <f>GM5</f>
        <v/>
      </c>
      <c r="GN7" s="84" t="inlineStr">
        <is>
          <t xml:space="preserve">Shares </t>
        </is>
      </c>
      <c r="GO7" s="96">
        <f>'Investment Analysis'!QR5</f>
        <v/>
      </c>
      <c r="GP7" s="89">
        <f>GP5</f>
        <v/>
      </c>
      <c r="GQ7" s="84" t="inlineStr">
        <is>
          <t xml:space="preserve">Shares </t>
        </is>
      </c>
      <c r="GR7" s="96">
        <f>'Investment Analysis'!QY5</f>
        <v/>
      </c>
      <c r="GS7" s="89">
        <f>GS5</f>
        <v/>
      </c>
      <c r="GT7" s="84" t="inlineStr">
        <is>
          <t xml:space="preserve">Shares </t>
        </is>
      </c>
      <c r="GU7" s="96">
        <f>'Investment Analysis'!RF5</f>
        <v/>
      </c>
      <c r="GV7" s="89">
        <f>GV5</f>
        <v/>
      </c>
      <c r="GW7" s="84" t="inlineStr">
        <is>
          <t xml:space="preserve">Shares </t>
        </is>
      </c>
      <c r="GX7" s="96">
        <f>'Investment Analysis'!RM5</f>
        <v/>
      </c>
      <c r="GY7" s="89">
        <f>GY5</f>
        <v/>
      </c>
      <c r="GZ7" s="84" t="inlineStr">
        <is>
          <t xml:space="preserve">Shares </t>
        </is>
      </c>
      <c r="HA7" s="96">
        <f>'Investment Analysis'!RT5</f>
        <v/>
      </c>
      <c r="HB7" s="89">
        <f>HB5</f>
        <v/>
      </c>
      <c r="HC7" s="84" t="inlineStr">
        <is>
          <t xml:space="preserve">Shares </t>
        </is>
      </c>
      <c r="HD7" s="96">
        <f>'Investment Analysis'!SA5</f>
        <v/>
      </c>
      <c r="HE7" s="89">
        <f>HE5</f>
        <v/>
      </c>
      <c r="HF7" s="84" t="inlineStr">
        <is>
          <t xml:space="preserve">Shares </t>
        </is>
      </c>
      <c r="HG7" s="96">
        <f>'Investment Analysis'!SH5</f>
        <v/>
      </c>
      <c r="HH7" s="89">
        <f>HH5</f>
        <v/>
      </c>
      <c r="HI7" s="84" t="inlineStr">
        <is>
          <t xml:space="preserve">Shares </t>
        </is>
      </c>
      <c r="HJ7" s="96">
        <f>'Investment Analysis'!SO5</f>
        <v/>
      </c>
      <c r="HK7" s="89">
        <f>HK5</f>
        <v/>
      </c>
      <c r="HL7" s="84" t="inlineStr">
        <is>
          <t xml:space="preserve">Shares </t>
        </is>
      </c>
      <c r="HM7" s="96">
        <f>'Investment Analysis'!SV5</f>
        <v/>
      </c>
      <c r="HN7" s="89">
        <f>HN5</f>
        <v/>
      </c>
      <c r="HO7" s="84" t="inlineStr">
        <is>
          <t xml:space="preserve">Shares </t>
        </is>
      </c>
      <c r="HP7" s="96">
        <f>'Investment Analysis'!TC5</f>
        <v/>
      </c>
      <c r="HQ7" s="89">
        <f>HQ5</f>
        <v/>
      </c>
      <c r="HR7" s="84" t="inlineStr">
        <is>
          <t xml:space="preserve">Shares </t>
        </is>
      </c>
      <c r="HS7" s="96">
        <f>'Investment Analysis'!TJ5</f>
        <v/>
      </c>
      <c r="HT7" s="89">
        <f>HT5</f>
        <v/>
      </c>
      <c r="HU7" s="84" t="inlineStr">
        <is>
          <t xml:space="preserve">Shares </t>
        </is>
      </c>
      <c r="HV7" s="96">
        <f>'Investment Analysis'!TQ5</f>
        <v/>
      </c>
      <c r="HW7" s="89">
        <f>HW5</f>
        <v/>
      </c>
      <c r="HX7" s="84" t="inlineStr">
        <is>
          <t xml:space="preserve">Shares </t>
        </is>
      </c>
      <c r="HY7" s="96">
        <f>'Investment Analysis'!TX5</f>
        <v/>
      </c>
      <c r="HZ7" s="89">
        <f>HZ5</f>
        <v/>
      </c>
      <c r="IA7" s="84" t="inlineStr">
        <is>
          <t xml:space="preserve">Shares </t>
        </is>
      </c>
      <c r="IB7" s="96">
        <f>'Investment Analysis'!UE5</f>
        <v/>
      </c>
      <c r="IC7" s="89">
        <f>IC5</f>
        <v/>
      </c>
      <c r="ID7" s="84" t="inlineStr">
        <is>
          <t xml:space="preserve">Shares </t>
        </is>
      </c>
      <c r="IE7" s="96">
        <f>'Investment Analysis'!UL5</f>
        <v/>
      </c>
      <c r="IF7" s="89">
        <f>IF5</f>
        <v/>
      </c>
      <c r="IG7" s="84" t="inlineStr">
        <is>
          <t xml:space="preserve">Shares </t>
        </is>
      </c>
      <c r="IH7" s="96">
        <f>'Investment Analysis'!US5</f>
        <v/>
      </c>
      <c r="II7" s="89">
        <f>II5</f>
        <v/>
      </c>
      <c r="IJ7" s="84" t="inlineStr">
        <is>
          <t xml:space="preserve">Shares </t>
        </is>
      </c>
      <c r="IK7" s="96">
        <f>'Investment Analysis'!UZ5</f>
        <v/>
      </c>
      <c r="IL7" s="89">
        <f>IL5</f>
        <v/>
      </c>
      <c r="IM7" s="84" t="inlineStr">
        <is>
          <t xml:space="preserve">Shares </t>
        </is>
      </c>
      <c r="IN7" s="96">
        <f>'Investment Analysis'!VG5</f>
        <v/>
      </c>
      <c r="IO7" s="89">
        <f>IO5</f>
        <v/>
      </c>
      <c r="IP7" s="18" t="n"/>
      <c r="IQ7" s="18" t="n"/>
      <c r="IR7" s="18" t="n"/>
      <c r="IT7" s="576">
        <f>IT265</f>
        <v/>
      </c>
      <c r="IU7" s="577" t="n"/>
      <c r="IV7" s="578" t="n"/>
      <c r="IW7" s="578" t="n"/>
      <c r="IX7" s="578" t="n"/>
    </row>
    <row r="8" ht="24" customHeight="1" s="545">
      <c r="C8" s="6" t="n"/>
      <c r="D8" s="7" t="inlineStr">
        <is>
          <t>Dow Jones</t>
        </is>
      </c>
      <c r="E8" s="509" t="n"/>
      <c r="F8" s="6" t="n"/>
      <c r="G8" s="7" t="inlineStr">
        <is>
          <t>S&amp;P 500</t>
        </is>
      </c>
      <c r="H8" s="509" t="n"/>
      <c r="I8" s="6" t="n"/>
      <c r="J8" s="7" t="inlineStr">
        <is>
          <t>Nasdaq</t>
        </is>
      </c>
      <c r="K8" s="509" t="n"/>
      <c r="L8" s="44" t="inlineStr">
        <is>
          <t>Comp.</t>
        </is>
      </c>
      <c r="M8" s="10" t="inlineStr">
        <is>
          <t>Daily</t>
        </is>
      </c>
      <c r="N8" s="10" t="inlineStr">
        <is>
          <t>YTD</t>
        </is>
      </c>
      <c r="O8" s="52" t="n"/>
      <c r="P8" s="515">
        <f>'Investment Analysis'!Y7</f>
        <v/>
      </c>
      <c r="Q8" s="511" t="n"/>
      <c r="R8" s="516" t="n"/>
      <c r="S8" s="515">
        <f>'Investment Analysis'!AC7</f>
        <v/>
      </c>
      <c r="T8" s="511" t="n"/>
      <c r="U8" s="516" t="n"/>
      <c r="V8" s="515">
        <f>'Investment Analysis'!AJ7</f>
        <v/>
      </c>
      <c r="W8" s="511" t="n"/>
      <c r="X8" s="516" t="n"/>
      <c r="Y8" s="515">
        <f>'Investment Analysis'!GH7</f>
        <v/>
      </c>
      <c r="Z8" s="511" t="n"/>
      <c r="AA8" s="516" t="n"/>
      <c r="AB8" s="515">
        <f>'Investment Analysis'!AQ7</f>
        <v/>
      </c>
      <c r="AC8" s="511" t="n"/>
      <c r="AD8" s="516" t="n"/>
      <c r="AE8" s="514">
        <f>'Investment Analysis'!AX7</f>
        <v/>
      </c>
      <c r="AF8" s="511" t="n"/>
      <c r="AG8" s="509" t="n"/>
      <c r="AH8" s="514">
        <f>'Investment Analysis'!BE7</f>
        <v/>
      </c>
      <c r="AI8" s="511" t="n"/>
      <c r="AJ8" s="509" t="n"/>
      <c r="AK8" s="514">
        <f>'Investment Analysis'!BL7</f>
        <v/>
      </c>
      <c r="AL8" s="511" t="n"/>
      <c r="AM8" s="509" t="n"/>
      <c r="AN8" s="514">
        <f>'Investment Analysis'!BS7</f>
        <v/>
      </c>
      <c r="AO8" s="511" t="n"/>
      <c r="AP8" s="509" t="n"/>
      <c r="AQ8" s="514">
        <f>'Investment Analysis'!GO7</f>
        <v/>
      </c>
      <c r="AR8" s="511" t="n"/>
      <c r="AS8" s="509" t="n"/>
      <c r="AT8" s="514">
        <f>'Investment Analysis'!CG7</f>
        <v/>
      </c>
      <c r="AU8" s="511" t="n"/>
      <c r="AV8" s="509" t="n"/>
      <c r="AW8" s="514">
        <f>'Investment Analysis'!CN7</f>
        <v/>
      </c>
      <c r="AX8" s="511" t="n"/>
      <c r="AY8" s="509" t="n"/>
      <c r="AZ8" s="514">
        <f>'Investment Analysis'!CU7</f>
        <v/>
      </c>
      <c r="BA8" s="511" t="n"/>
      <c r="BB8" s="509" t="n"/>
      <c r="BC8" s="514">
        <f>'Investment Analysis'!DB7</f>
        <v/>
      </c>
      <c r="BD8" s="511" t="n"/>
      <c r="BE8" s="509" t="n"/>
      <c r="BF8" s="514">
        <f>'Investment Analysis'!DI7</f>
        <v/>
      </c>
      <c r="BG8" s="511" t="n"/>
      <c r="BH8" s="509" t="n"/>
      <c r="BI8" s="514">
        <f>'Investment Analysis'!DW7</f>
        <v/>
      </c>
      <c r="BJ8" s="511" t="n"/>
      <c r="BK8" s="509" t="n"/>
      <c r="BL8" s="514">
        <f>'Investment Analysis'!ED7</f>
        <v/>
      </c>
      <c r="BM8" s="511" t="n"/>
      <c r="BN8" s="509" t="n"/>
      <c r="BO8" s="514">
        <f>'Investment Analysis'!DP7</f>
        <v/>
      </c>
      <c r="BP8" s="511" t="n"/>
      <c r="BQ8" s="509" t="n"/>
      <c r="BR8" s="514">
        <f>'Investment Analysis'!EK7</f>
        <v/>
      </c>
      <c r="BS8" s="511" t="n"/>
      <c r="BT8" s="509" t="n"/>
      <c r="BU8" s="514">
        <f>'Investment Analysis'!ER7</f>
        <v/>
      </c>
      <c r="BV8" s="511" t="n"/>
      <c r="BW8" s="509" t="n"/>
      <c r="BX8" s="514">
        <f>'Investment Analysis'!EY7</f>
        <v/>
      </c>
      <c r="BY8" s="511" t="n"/>
      <c r="BZ8" s="509" t="n"/>
      <c r="CA8" s="514">
        <f>'Investment Analysis'!FF7</f>
        <v/>
      </c>
      <c r="CB8" s="511" t="n"/>
      <c r="CC8" s="509" t="n"/>
      <c r="CD8" s="514">
        <f>'Investment Analysis'!FM7</f>
        <v/>
      </c>
      <c r="CE8" s="511" t="n"/>
      <c r="CF8" s="509" t="n"/>
      <c r="CG8" s="514">
        <f>'Investment Analysis'!FT7</f>
        <v/>
      </c>
      <c r="CH8" s="511" t="n"/>
      <c r="CI8" s="509" t="n"/>
      <c r="CJ8" s="514">
        <f>'Investment Analysis'!GA7</f>
        <v/>
      </c>
      <c r="CK8" s="511" t="n"/>
      <c r="CL8" s="509" t="n"/>
      <c r="CM8" s="514">
        <f>'Investment Analysis'!GV7</f>
        <v/>
      </c>
      <c r="CN8" s="511" t="n"/>
      <c r="CO8" s="509" t="n"/>
      <c r="CP8" s="514">
        <f>'Investment Analysis'!HD7</f>
        <v/>
      </c>
      <c r="CQ8" s="511" t="n"/>
      <c r="CR8" s="509" t="n"/>
      <c r="CS8" s="514">
        <f>'Investment Analysis'!HK7</f>
        <v/>
      </c>
      <c r="CT8" s="511" t="n"/>
      <c r="CU8" s="509" t="n"/>
      <c r="CV8" s="514">
        <f>'Investment Analysis'!HY7</f>
        <v/>
      </c>
      <c r="CW8" s="511" t="n"/>
      <c r="CX8" s="509" t="n"/>
      <c r="CY8" s="514">
        <f>'Investment Analysis'!IF7</f>
        <v/>
      </c>
      <c r="CZ8" s="511" t="n"/>
      <c r="DA8" s="509" t="n"/>
      <c r="DB8" s="514">
        <f>'Investment Analysis'!IM7</f>
        <v/>
      </c>
      <c r="DC8" s="511" t="n"/>
      <c r="DD8" s="509" t="n"/>
      <c r="DE8" s="514">
        <f>'Investment Analysis'!IT7</f>
        <v/>
      </c>
      <c r="DF8" s="511" t="n"/>
      <c r="DG8" s="509" t="n"/>
      <c r="DH8" s="514">
        <f>'Investment Analysis'!JA7</f>
        <v/>
      </c>
      <c r="DI8" s="511" t="n"/>
      <c r="DJ8" s="509" t="n"/>
      <c r="DK8" s="514">
        <f>'Investment Analysis'!JH7</f>
        <v/>
      </c>
      <c r="DL8" s="511" t="n"/>
      <c r="DM8" s="509" t="n"/>
      <c r="DN8" s="514">
        <f>'Investment Analysis'!HR7</f>
        <v/>
      </c>
      <c r="DO8" s="511" t="n"/>
      <c r="DP8" s="509" t="n"/>
      <c r="DQ8" s="514">
        <f>'Investment Analysis'!JO7</f>
        <v/>
      </c>
      <c r="DR8" s="511" t="n"/>
      <c r="DS8" s="509" t="n"/>
      <c r="DT8" s="514">
        <f>'Investment Analysis'!JV7</f>
        <v/>
      </c>
      <c r="DU8" s="511" t="n"/>
      <c r="DV8" s="509" t="n"/>
      <c r="DW8" s="514">
        <f>'Investment Analysis'!KC7</f>
        <v/>
      </c>
      <c r="DX8" s="511" t="n"/>
      <c r="DY8" s="509" t="n"/>
      <c r="DZ8" s="514">
        <f>'Investment Analysis'!KJ7</f>
        <v/>
      </c>
      <c r="EA8" s="511" t="n"/>
      <c r="EB8" s="509" t="n"/>
      <c r="EC8" s="514">
        <f>'Investment Analysis'!KQ7</f>
        <v/>
      </c>
      <c r="ED8" s="511" t="n"/>
      <c r="EE8" s="509" t="n"/>
      <c r="EF8" s="514">
        <f>'Investment Analysis'!LE7</f>
        <v/>
      </c>
      <c r="EG8" s="511" t="n"/>
      <c r="EH8" s="509" t="n"/>
      <c r="EI8" s="514">
        <f>'Investment Analysis'!LL7</f>
        <v/>
      </c>
      <c r="EJ8" s="511" t="n"/>
      <c r="EK8" s="509" t="n"/>
      <c r="EL8" s="514">
        <f>'Investment Analysis'!LS7</f>
        <v/>
      </c>
      <c r="EM8" s="511" t="n"/>
      <c r="EN8" s="509" t="n"/>
      <c r="EO8" s="514">
        <f>'Investment Analysis'!LZ7</f>
        <v/>
      </c>
      <c r="EP8" s="511" t="n"/>
      <c r="EQ8" s="509" t="n"/>
      <c r="ER8" s="514">
        <f>'Investment Analysis'!KX7</f>
        <v/>
      </c>
      <c r="ES8" s="511" t="n"/>
      <c r="ET8" s="509" t="n"/>
      <c r="EU8" s="514">
        <f>'Investment Analysis'!MG7</f>
        <v/>
      </c>
      <c r="EV8" s="511" t="n"/>
      <c r="EW8" s="509" t="n"/>
      <c r="EX8" s="514">
        <f>'Investment Analysis'!MN7</f>
        <v/>
      </c>
      <c r="EY8" s="511" t="n"/>
      <c r="EZ8" s="509" t="n"/>
      <c r="FA8" s="514">
        <f>'Investment Analysis'!MU7</f>
        <v/>
      </c>
      <c r="FB8" s="511" t="n"/>
      <c r="FC8" s="509" t="n"/>
      <c r="FD8" s="514">
        <f>'Investment Analysis'!NB7</f>
        <v/>
      </c>
      <c r="FE8" s="511" t="n"/>
      <c r="FF8" s="509" t="n"/>
      <c r="FG8" s="514">
        <f>'Investment Analysis'!NI7</f>
        <v/>
      </c>
      <c r="FH8" s="511" t="n"/>
      <c r="FI8" s="509" t="n"/>
      <c r="FJ8" s="514">
        <f>'Investment Analysis'!NP7</f>
        <v/>
      </c>
      <c r="FK8" s="511" t="n"/>
      <c r="FL8" s="509" t="n"/>
      <c r="FM8" s="514">
        <f>'Investment Analysis'!NW7</f>
        <v/>
      </c>
      <c r="FN8" s="511" t="n"/>
      <c r="FO8" s="509" t="n"/>
      <c r="FP8" s="514">
        <f>'Investment Analysis'!OD7</f>
        <v/>
      </c>
      <c r="FQ8" s="511" t="n"/>
      <c r="FR8" s="509" t="n"/>
      <c r="FS8" s="514">
        <f>'Investment Analysis'!OK7</f>
        <v/>
      </c>
      <c r="FT8" s="511" t="n"/>
      <c r="FU8" s="509" t="n"/>
      <c r="FV8" s="514">
        <f>'Investment Analysis'!OR7</f>
        <v/>
      </c>
      <c r="FW8" s="511" t="n"/>
      <c r="FX8" s="509" t="n"/>
      <c r="FY8" s="514">
        <f>'Investment Analysis'!OY7</f>
        <v/>
      </c>
      <c r="FZ8" s="511" t="n"/>
      <c r="GA8" s="509" t="n"/>
      <c r="GB8" s="514">
        <f>'Investment Analysis'!PF7</f>
        <v/>
      </c>
      <c r="GC8" s="511" t="n"/>
      <c r="GD8" s="509" t="n"/>
      <c r="GE8" s="514">
        <f>'Investment Analysis'!PT7</f>
        <v/>
      </c>
      <c r="GF8" s="511" t="n"/>
      <c r="GG8" s="509" t="n"/>
      <c r="GH8" s="514">
        <f>'Investment Analysis'!QA7</f>
        <v/>
      </c>
      <c r="GI8" s="511" t="n"/>
      <c r="GJ8" s="509" t="n"/>
      <c r="GK8" s="514">
        <f>'Investment Analysis'!QH7</f>
        <v/>
      </c>
      <c r="GL8" s="511" t="n"/>
      <c r="GM8" s="509" t="n"/>
      <c r="GN8" s="514">
        <f>'Investment Analysis'!QO7</f>
        <v/>
      </c>
      <c r="GO8" s="511" t="n"/>
      <c r="GP8" s="509" t="n"/>
      <c r="GQ8" s="514">
        <f>'Investment Analysis'!QV7</f>
        <v/>
      </c>
      <c r="GR8" s="511" t="n"/>
      <c r="GS8" s="509" t="n"/>
      <c r="GT8" s="514">
        <f>'Investment Analysis'!RC7</f>
        <v/>
      </c>
      <c r="GU8" s="511" t="n"/>
      <c r="GV8" s="509" t="n"/>
      <c r="GW8" s="514">
        <f>'Investment Analysis'!RJ7</f>
        <v/>
      </c>
      <c r="GX8" s="511" t="n"/>
      <c r="GY8" s="509" t="n"/>
      <c r="GZ8" s="514">
        <f>'Investment Analysis'!RQ7</f>
        <v/>
      </c>
      <c r="HA8" s="511" t="n"/>
      <c r="HB8" s="509" t="n"/>
      <c r="HC8" s="514">
        <f>'Investment Analysis'!RX7</f>
        <v/>
      </c>
      <c r="HD8" s="511" t="n"/>
      <c r="HE8" s="509" t="n"/>
      <c r="HF8" s="514">
        <f>'Investment Analysis'!SE7</f>
        <v/>
      </c>
      <c r="HG8" s="511" t="n"/>
      <c r="HH8" s="509" t="n"/>
      <c r="HI8" s="514">
        <f>'Investment Analysis'!SL7</f>
        <v/>
      </c>
      <c r="HJ8" s="511" t="n"/>
      <c r="HK8" s="509" t="n"/>
      <c r="HL8" s="514">
        <f>'Investment Analysis'!SS7</f>
        <v/>
      </c>
      <c r="HM8" s="511" t="n"/>
      <c r="HN8" s="509" t="n"/>
      <c r="HO8" s="514">
        <f>'Investment Analysis'!SZ7</f>
        <v/>
      </c>
      <c r="HP8" s="511" t="n"/>
      <c r="HQ8" s="509" t="n"/>
      <c r="HR8" s="514">
        <f>'Investment Analysis'!TG7</f>
        <v/>
      </c>
      <c r="HS8" s="511" t="n"/>
      <c r="HT8" s="509" t="n"/>
      <c r="HU8" s="514">
        <f>'Investment Analysis'!TN7</f>
        <v/>
      </c>
      <c r="HV8" s="511" t="n"/>
      <c r="HW8" s="509" t="n"/>
      <c r="HX8" s="514">
        <f>'Investment Analysis'!TU7</f>
        <v/>
      </c>
      <c r="HY8" s="511" t="n"/>
      <c r="HZ8" s="509" t="n"/>
      <c r="IA8" s="514">
        <f>'Investment Analysis'!UB7</f>
        <v/>
      </c>
      <c r="IB8" s="511" t="n"/>
      <c r="IC8" s="509" t="n"/>
      <c r="ID8" s="514">
        <f>'Investment Analysis'!UI7</f>
        <v/>
      </c>
      <c r="IE8" s="511" t="n"/>
      <c r="IF8" s="509" t="n"/>
      <c r="IG8" s="514">
        <f>'Investment Analysis'!UP7</f>
        <v/>
      </c>
      <c r="IH8" s="511" t="n"/>
      <c r="II8" s="509" t="n"/>
      <c r="IJ8" s="514">
        <f>'Investment Analysis'!UW7</f>
        <v/>
      </c>
      <c r="IK8" s="511" t="n"/>
      <c r="IL8" s="509" t="n"/>
      <c r="IM8" s="514">
        <f>'Investment Analysis'!VD7</f>
        <v/>
      </c>
      <c r="IN8" s="511" t="n"/>
      <c r="IO8" s="509" t="n"/>
      <c r="IP8" s="160" t="n"/>
      <c r="IQ8" s="160" t="n"/>
      <c r="IR8" s="160" t="n"/>
      <c r="IS8" s="163">
        <f>I2</f>
        <v/>
      </c>
      <c r="IT8" s="109">
        <f>'Investment Analysis'!VM6</f>
        <v/>
      </c>
      <c r="IU8" s="129" t="n"/>
      <c r="IV8" s="127" t="n"/>
      <c r="IW8" s="548" t="n"/>
      <c r="IX8" s="548" t="n"/>
    </row>
    <row r="9" ht="16" customHeight="1" s="545">
      <c r="C9" s="9" t="n"/>
      <c r="D9" s="10" t="inlineStr">
        <is>
          <t>Value</t>
        </is>
      </c>
      <c r="E9" s="10" t="inlineStr">
        <is>
          <t>%</t>
        </is>
      </c>
      <c r="F9" s="9" t="n"/>
      <c r="G9" s="10" t="inlineStr">
        <is>
          <t>Value</t>
        </is>
      </c>
      <c r="H9" s="10" t="inlineStr">
        <is>
          <t>%</t>
        </is>
      </c>
      <c r="I9" s="9" t="n"/>
      <c r="J9" s="10" t="inlineStr">
        <is>
          <t>Value</t>
        </is>
      </c>
      <c r="K9" s="10" t="inlineStr">
        <is>
          <t>%</t>
        </is>
      </c>
      <c r="L9" s="40" t="inlineStr">
        <is>
          <t>Index</t>
        </is>
      </c>
      <c r="M9" s="19" t="inlineStr">
        <is>
          <t>Index</t>
        </is>
      </c>
      <c r="N9" s="40" t="inlineStr">
        <is>
          <t>Market</t>
        </is>
      </c>
      <c r="P9" s="517">
        <f>'Investment Analysis'!Y8</f>
        <v/>
      </c>
      <c r="Q9" s="102" t="inlineStr">
        <is>
          <t>% Change</t>
        </is>
      </c>
      <c r="R9" s="102" t="inlineStr">
        <is>
          <t>% Change</t>
        </is>
      </c>
      <c r="S9" s="512">
        <f>'Investment Analysis'!AC8</f>
        <v/>
      </c>
      <c r="T9" s="102" t="inlineStr">
        <is>
          <t>% Change</t>
        </is>
      </c>
      <c r="U9" s="102" t="inlineStr">
        <is>
          <t>% Change</t>
        </is>
      </c>
      <c r="V9" s="512">
        <f>'Investment Analysis'!AJ8</f>
        <v/>
      </c>
      <c r="W9" s="102" t="inlineStr">
        <is>
          <t>% Change</t>
        </is>
      </c>
      <c r="X9" s="102" t="inlineStr">
        <is>
          <t>% Change</t>
        </is>
      </c>
      <c r="Y9" s="512" t="inlineStr">
        <is>
          <t>FBIOX</t>
        </is>
      </c>
      <c r="Z9" s="102" t="inlineStr">
        <is>
          <t>% Change</t>
        </is>
      </c>
      <c r="AA9" s="102" t="inlineStr">
        <is>
          <t>% Change</t>
        </is>
      </c>
      <c r="AB9" s="512">
        <f>'Investment Analysis'!AQ8</f>
        <v/>
      </c>
      <c r="AC9" s="102" t="inlineStr">
        <is>
          <t>% Change</t>
        </is>
      </c>
      <c r="AD9" s="102" t="inlineStr">
        <is>
          <t>% Change</t>
        </is>
      </c>
      <c r="AE9" s="512">
        <f>'Investment Analysis'!AX8</f>
        <v/>
      </c>
      <c r="AF9" s="102" t="inlineStr">
        <is>
          <t>% Change</t>
        </is>
      </c>
      <c r="AG9" s="102" t="inlineStr">
        <is>
          <t>% Change</t>
        </is>
      </c>
      <c r="AH9" s="512">
        <f>'Investment Analysis'!BE8</f>
        <v/>
      </c>
      <c r="AI9" s="102" t="inlineStr">
        <is>
          <t>% Change</t>
        </is>
      </c>
      <c r="AJ9" s="102" t="inlineStr">
        <is>
          <t>% Change</t>
        </is>
      </c>
      <c r="AK9" s="512">
        <f>'Investment Analysis'!BL8</f>
        <v/>
      </c>
      <c r="AL9" s="102" t="inlineStr">
        <is>
          <t>% Change</t>
        </is>
      </c>
      <c r="AM9" s="102" t="inlineStr">
        <is>
          <t>% Change</t>
        </is>
      </c>
      <c r="AN9" s="512">
        <f>'Investment Analysis'!BS8</f>
        <v/>
      </c>
      <c r="AO9" s="102" t="inlineStr">
        <is>
          <t>% Change</t>
        </is>
      </c>
      <c r="AP9" s="102" t="inlineStr">
        <is>
          <t>% Change</t>
        </is>
      </c>
      <c r="AQ9" s="512">
        <f>'Investment Analysis'!GO8</f>
        <v/>
      </c>
      <c r="AR9" s="102" t="inlineStr">
        <is>
          <t>% Change</t>
        </is>
      </c>
      <c r="AS9" s="102" t="inlineStr">
        <is>
          <t>% Change</t>
        </is>
      </c>
      <c r="AT9" s="512">
        <f>'Investment Analysis'!CG8</f>
        <v/>
      </c>
      <c r="AU9" s="102" t="inlineStr">
        <is>
          <t>% Change</t>
        </is>
      </c>
      <c r="AV9" s="102" t="inlineStr">
        <is>
          <t>% Change</t>
        </is>
      </c>
      <c r="AW9" s="512">
        <f>'Investment Analysis'!CN8</f>
        <v/>
      </c>
      <c r="AX9" s="102" t="inlineStr">
        <is>
          <t>% Change</t>
        </is>
      </c>
      <c r="AY9" s="102" t="inlineStr">
        <is>
          <t>% Change</t>
        </is>
      </c>
      <c r="AZ9" s="512">
        <f>'Investment Analysis'!CU8</f>
        <v/>
      </c>
      <c r="BA9" s="102" t="inlineStr">
        <is>
          <t>% Change</t>
        </is>
      </c>
      <c r="BB9" s="102" t="inlineStr">
        <is>
          <t>% Change</t>
        </is>
      </c>
      <c r="BC9" s="512">
        <f>'Investment Analysis'!DB8</f>
        <v/>
      </c>
      <c r="BD9" s="102" t="inlineStr">
        <is>
          <t>% Change</t>
        </is>
      </c>
      <c r="BE9" s="102" t="inlineStr">
        <is>
          <t>% Change</t>
        </is>
      </c>
      <c r="BF9" s="512">
        <f>'Investment Analysis'!DI8</f>
        <v/>
      </c>
      <c r="BG9" s="102" t="inlineStr">
        <is>
          <t>% Change</t>
        </is>
      </c>
      <c r="BH9" s="102" t="inlineStr">
        <is>
          <t>% Change</t>
        </is>
      </c>
      <c r="BI9" s="512">
        <f>'Investment Analysis'!DW8</f>
        <v/>
      </c>
      <c r="BJ9" s="102" t="inlineStr">
        <is>
          <t>% Change</t>
        </is>
      </c>
      <c r="BK9" s="102" t="inlineStr">
        <is>
          <t>% Change</t>
        </is>
      </c>
      <c r="BL9" s="512">
        <f>'Investment Analysis'!ED8</f>
        <v/>
      </c>
      <c r="BM9" s="102" t="inlineStr">
        <is>
          <t>% Change</t>
        </is>
      </c>
      <c r="BN9" s="102" t="inlineStr">
        <is>
          <t>% Change</t>
        </is>
      </c>
      <c r="BO9" s="512">
        <f>'Investment Analysis'!DP8</f>
        <v/>
      </c>
      <c r="BP9" s="102" t="inlineStr">
        <is>
          <t>% Change</t>
        </is>
      </c>
      <c r="BQ9" s="102" t="inlineStr">
        <is>
          <t>% Change</t>
        </is>
      </c>
      <c r="BR9" s="512">
        <f>'Investment Analysis'!EK8</f>
        <v/>
      </c>
      <c r="BS9" s="102" t="inlineStr">
        <is>
          <t>% Change</t>
        </is>
      </c>
      <c r="BT9" s="102" t="inlineStr">
        <is>
          <t>% Change</t>
        </is>
      </c>
      <c r="BU9" s="512">
        <f>'Investment Analysis'!ER8</f>
        <v/>
      </c>
      <c r="BV9" s="102" t="inlineStr">
        <is>
          <t>% Change</t>
        </is>
      </c>
      <c r="BW9" s="102" t="inlineStr">
        <is>
          <t>% Change</t>
        </is>
      </c>
      <c r="BX9" s="512">
        <f>'Investment Analysis'!EY8</f>
        <v/>
      </c>
      <c r="BY9" s="102" t="inlineStr">
        <is>
          <t>% Change</t>
        </is>
      </c>
      <c r="BZ9" s="102" t="inlineStr">
        <is>
          <t>% Change</t>
        </is>
      </c>
      <c r="CA9" s="512">
        <f>'Investment Analysis'!FF8</f>
        <v/>
      </c>
      <c r="CB9" s="102" t="inlineStr">
        <is>
          <t>% Change</t>
        </is>
      </c>
      <c r="CC9" s="102" t="inlineStr">
        <is>
          <t>% Change</t>
        </is>
      </c>
      <c r="CD9" s="512">
        <f>'Investment Analysis'!FM8</f>
        <v/>
      </c>
      <c r="CE9" s="102" t="inlineStr">
        <is>
          <t>% Change</t>
        </is>
      </c>
      <c r="CF9" s="102" t="inlineStr">
        <is>
          <t>% Change</t>
        </is>
      </c>
      <c r="CG9" s="512">
        <f>'Investment Analysis'!FT8</f>
        <v/>
      </c>
      <c r="CH9" s="102" t="inlineStr">
        <is>
          <t>% Change</t>
        </is>
      </c>
      <c r="CI9" s="102" t="inlineStr">
        <is>
          <t>% Change</t>
        </is>
      </c>
      <c r="CJ9" s="512">
        <f>'Investment Analysis'!GA8</f>
        <v/>
      </c>
      <c r="CK9" s="102" t="inlineStr">
        <is>
          <t>% Change</t>
        </is>
      </c>
      <c r="CL9" s="102" t="inlineStr">
        <is>
          <t>% Change</t>
        </is>
      </c>
      <c r="CM9" s="512">
        <f>'Investment Analysis'!GV8</f>
        <v/>
      </c>
      <c r="CN9" s="102" t="inlineStr">
        <is>
          <t>% Change</t>
        </is>
      </c>
      <c r="CO9" s="102" t="inlineStr">
        <is>
          <t>% Change</t>
        </is>
      </c>
      <c r="CP9" s="512">
        <f>'Investment Analysis'!HD8</f>
        <v/>
      </c>
      <c r="CQ9" s="102" t="inlineStr">
        <is>
          <t>% Change</t>
        </is>
      </c>
      <c r="CR9" s="102" t="inlineStr">
        <is>
          <t>% Change</t>
        </is>
      </c>
      <c r="CS9" s="512">
        <f>'Investment Analysis'!HK8</f>
        <v/>
      </c>
      <c r="CT9" s="102" t="inlineStr">
        <is>
          <t>% Change</t>
        </is>
      </c>
      <c r="CU9" s="102" t="inlineStr">
        <is>
          <t>% Change</t>
        </is>
      </c>
      <c r="CV9" s="512">
        <f>'Investment Analysis'!HY8</f>
        <v/>
      </c>
      <c r="CW9" s="102" t="inlineStr">
        <is>
          <t>% Change</t>
        </is>
      </c>
      <c r="CX9" s="102" t="inlineStr">
        <is>
          <t>% Change</t>
        </is>
      </c>
      <c r="CY9" s="512">
        <f>'Investment Analysis'!IF8</f>
        <v/>
      </c>
      <c r="CZ9" s="102" t="inlineStr">
        <is>
          <t>% Change</t>
        </is>
      </c>
      <c r="DA9" s="102" t="inlineStr">
        <is>
          <t>% Change</t>
        </is>
      </c>
      <c r="DB9" s="512">
        <f>'Investment Analysis'!IM8</f>
        <v/>
      </c>
      <c r="DC9" s="102" t="inlineStr">
        <is>
          <t>% Change</t>
        </is>
      </c>
      <c r="DD9" s="102" t="inlineStr">
        <is>
          <t>% Change</t>
        </is>
      </c>
      <c r="DE9" s="512">
        <f>'Investment Analysis'!IT8</f>
        <v/>
      </c>
      <c r="DF9" s="102" t="inlineStr">
        <is>
          <t>% Change</t>
        </is>
      </c>
      <c r="DG9" s="102" t="inlineStr">
        <is>
          <t>% Change</t>
        </is>
      </c>
      <c r="DH9" s="512">
        <f>'Investment Analysis'!JA8</f>
        <v/>
      </c>
      <c r="DI9" s="102" t="inlineStr">
        <is>
          <t>% Change</t>
        </is>
      </c>
      <c r="DJ9" s="102" t="inlineStr">
        <is>
          <t>% Change</t>
        </is>
      </c>
      <c r="DK9" s="512">
        <f>'Investment Analysis'!JH8</f>
        <v/>
      </c>
      <c r="DL9" s="102" t="inlineStr">
        <is>
          <t>% Change</t>
        </is>
      </c>
      <c r="DM9" s="102" t="inlineStr">
        <is>
          <t>% Change</t>
        </is>
      </c>
      <c r="DN9" s="512">
        <f>'Investment Analysis'!HR8</f>
        <v/>
      </c>
      <c r="DO9" s="102" t="inlineStr">
        <is>
          <t>% Change</t>
        </is>
      </c>
      <c r="DP9" s="102" t="inlineStr">
        <is>
          <t>% Change</t>
        </is>
      </c>
      <c r="DQ9" s="512">
        <f>'Investment Analysis'!JO8</f>
        <v/>
      </c>
      <c r="DR9" s="102" t="inlineStr">
        <is>
          <t>% Change</t>
        </is>
      </c>
      <c r="DS9" s="102" t="inlineStr">
        <is>
          <t>% Change</t>
        </is>
      </c>
      <c r="DT9" s="512">
        <f>'Investment Analysis'!JV8</f>
        <v/>
      </c>
      <c r="DU9" s="102" t="inlineStr">
        <is>
          <t>% Change</t>
        </is>
      </c>
      <c r="DV9" s="102" t="inlineStr">
        <is>
          <t>% Change</t>
        </is>
      </c>
      <c r="DW9" s="512">
        <f>'Investment Analysis'!KC8</f>
        <v/>
      </c>
      <c r="DX9" s="102" t="inlineStr">
        <is>
          <t>% Change</t>
        </is>
      </c>
      <c r="DY9" s="102" t="inlineStr">
        <is>
          <t>% Change</t>
        </is>
      </c>
      <c r="DZ9" s="512">
        <f>'Investment Analysis'!KJ8</f>
        <v/>
      </c>
      <c r="EA9" s="102" t="inlineStr">
        <is>
          <t>% Change</t>
        </is>
      </c>
      <c r="EB9" s="102" t="inlineStr">
        <is>
          <t>% Change</t>
        </is>
      </c>
      <c r="EC9" s="512">
        <f>'Investment Analysis'!KQ8</f>
        <v/>
      </c>
      <c r="ED9" s="102" t="inlineStr">
        <is>
          <t>% Change</t>
        </is>
      </c>
      <c r="EE9" s="102" t="inlineStr">
        <is>
          <t>% Change</t>
        </is>
      </c>
      <c r="EF9" s="512">
        <f>'Investment Analysis'!LE8</f>
        <v/>
      </c>
      <c r="EG9" s="102" t="inlineStr">
        <is>
          <t>% Change</t>
        </is>
      </c>
      <c r="EH9" s="102" t="inlineStr">
        <is>
          <t>% Change</t>
        </is>
      </c>
      <c r="EI9" s="512">
        <f>'Investment Analysis'!LL8</f>
        <v/>
      </c>
      <c r="EJ9" s="102" t="inlineStr">
        <is>
          <t>% Change</t>
        </is>
      </c>
      <c r="EK9" s="102" t="inlineStr">
        <is>
          <t>% Change</t>
        </is>
      </c>
      <c r="EL9" s="512">
        <f>'Investment Analysis'!LS8</f>
        <v/>
      </c>
      <c r="EM9" s="102" t="inlineStr">
        <is>
          <t>% Change</t>
        </is>
      </c>
      <c r="EN9" s="102" t="inlineStr">
        <is>
          <t>% Change</t>
        </is>
      </c>
      <c r="EO9" s="512">
        <f>'Investment Analysis'!LZ8</f>
        <v/>
      </c>
      <c r="EP9" s="102" t="inlineStr">
        <is>
          <t>% Change</t>
        </is>
      </c>
      <c r="EQ9" s="102" t="inlineStr">
        <is>
          <t>% Change</t>
        </is>
      </c>
      <c r="ER9" s="512">
        <f>'Investment Analysis'!KX8</f>
        <v/>
      </c>
      <c r="ES9" s="102" t="inlineStr">
        <is>
          <t>% Change</t>
        </is>
      </c>
      <c r="ET9" s="102" t="inlineStr">
        <is>
          <t>% Change</t>
        </is>
      </c>
      <c r="EU9" s="512">
        <f>'Investment Analysis'!MG8</f>
        <v/>
      </c>
      <c r="EV9" s="102" t="inlineStr">
        <is>
          <t>% Change</t>
        </is>
      </c>
      <c r="EW9" s="102" t="inlineStr">
        <is>
          <t>% Change</t>
        </is>
      </c>
      <c r="EX9" s="512">
        <f>'Investment Analysis'!MN8</f>
        <v/>
      </c>
      <c r="EY9" s="102" t="inlineStr">
        <is>
          <t>% Change</t>
        </is>
      </c>
      <c r="EZ9" s="102" t="inlineStr">
        <is>
          <t>% Change</t>
        </is>
      </c>
      <c r="FA9" s="512">
        <f>'Investment Analysis'!MU8</f>
        <v/>
      </c>
      <c r="FB9" s="102" t="inlineStr">
        <is>
          <t>% Change</t>
        </is>
      </c>
      <c r="FC9" s="102" t="inlineStr">
        <is>
          <t>% Change</t>
        </is>
      </c>
      <c r="FD9" s="512">
        <f>'Investment Analysis'!NB8</f>
        <v/>
      </c>
      <c r="FE9" s="102" t="inlineStr">
        <is>
          <t>% Change</t>
        </is>
      </c>
      <c r="FF9" s="102" t="inlineStr">
        <is>
          <t>% Change</t>
        </is>
      </c>
      <c r="FG9" s="512">
        <f>'Investment Analysis'!NI8</f>
        <v/>
      </c>
      <c r="FH9" s="102" t="inlineStr">
        <is>
          <t>% Change</t>
        </is>
      </c>
      <c r="FI9" s="102" t="inlineStr">
        <is>
          <t>% Change</t>
        </is>
      </c>
      <c r="FJ9" s="512">
        <f>'Investment Analysis'!NP8</f>
        <v/>
      </c>
      <c r="FK9" s="102" t="inlineStr">
        <is>
          <t>% Change</t>
        </is>
      </c>
      <c r="FL9" s="102" t="inlineStr">
        <is>
          <t>% Change</t>
        </is>
      </c>
      <c r="FM9" s="512">
        <f>'Investment Analysis'!NW8</f>
        <v/>
      </c>
      <c r="FN9" s="102" t="inlineStr">
        <is>
          <t>% Change</t>
        </is>
      </c>
      <c r="FO9" s="102" t="inlineStr">
        <is>
          <t>% Change</t>
        </is>
      </c>
      <c r="FP9" s="512">
        <f>'Investment Analysis'!OD8</f>
        <v/>
      </c>
      <c r="FQ9" s="102" t="inlineStr">
        <is>
          <t>% Change</t>
        </is>
      </c>
      <c r="FR9" s="102" t="inlineStr">
        <is>
          <t>% Change</t>
        </is>
      </c>
      <c r="FS9" s="512">
        <f>'Investment Analysis'!OK8</f>
        <v/>
      </c>
      <c r="FT9" s="102" t="inlineStr">
        <is>
          <t>% Change</t>
        </is>
      </c>
      <c r="FU9" s="102" t="inlineStr">
        <is>
          <t>% Change</t>
        </is>
      </c>
      <c r="FV9" s="512">
        <f>'Investment Analysis'!OR8</f>
        <v/>
      </c>
      <c r="FW9" s="102" t="inlineStr">
        <is>
          <t>% Change</t>
        </is>
      </c>
      <c r="FX9" s="102" t="inlineStr">
        <is>
          <t>% Change</t>
        </is>
      </c>
      <c r="FY9" s="512">
        <f>'Investment Analysis'!OY8</f>
        <v/>
      </c>
      <c r="FZ9" s="102" t="inlineStr">
        <is>
          <t>% Change</t>
        </is>
      </c>
      <c r="GA9" s="102" t="inlineStr">
        <is>
          <t>% Change</t>
        </is>
      </c>
      <c r="GB9" s="512">
        <f>'Investment Analysis'!PF8</f>
        <v/>
      </c>
      <c r="GC9" s="102" t="inlineStr">
        <is>
          <t>% Change</t>
        </is>
      </c>
      <c r="GD9" s="102" t="inlineStr">
        <is>
          <t>% Change</t>
        </is>
      </c>
      <c r="GE9" s="512">
        <f>'Investment Analysis'!PT8</f>
        <v/>
      </c>
      <c r="GF9" s="102" t="inlineStr">
        <is>
          <t>% Change</t>
        </is>
      </c>
      <c r="GG9" s="102" t="inlineStr">
        <is>
          <t>% Change</t>
        </is>
      </c>
      <c r="GH9" s="512">
        <f>'Investment Analysis'!QA8</f>
        <v/>
      </c>
      <c r="GI9" s="102" t="inlineStr">
        <is>
          <t>% Change</t>
        </is>
      </c>
      <c r="GJ9" s="102" t="inlineStr">
        <is>
          <t>% Change</t>
        </is>
      </c>
      <c r="GK9" s="512">
        <f>'Investment Analysis'!QH8</f>
        <v/>
      </c>
      <c r="GL9" s="102" t="inlineStr">
        <is>
          <t>% Change</t>
        </is>
      </c>
      <c r="GM9" s="102" t="inlineStr">
        <is>
          <t>% Change</t>
        </is>
      </c>
      <c r="GN9" s="512">
        <f>'Investment Analysis'!QO8</f>
        <v/>
      </c>
      <c r="GO9" s="102" t="inlineStr">
        <is>
          <t>% Change</t>
        </is>
      </c>
      <c r="GP9" s="102" t="inlineStr">
        <is>
          <t>% Change</t>
        </is>
      </c>
      <c r="GQ9" s="512">
        <f>'Investment Analysis'!QV8</f>
        <v/>
      </c>
      <c r="GR9" s="102" t="inlineStr">
        <is>
          <t>% Change</t>
        </is>
      </c>
      <c r="GS9" s="102" t="inlineStr">
        <is>
          <t>% Change</t>
        </is>
      </c>
      <c r="GT9" s="512">
        <f>'Investment Analysis'!RC8</f>
        <v/>
      </c>
      <c r="GU9" s="102" t="inlineStr">
        <is>
          <t>% Change</t>
        </is>
      </c>
      <c r="GV9" s="102" t="inlineStr">
        <is>
          <t>% Change</t>
        </is>
      </c>
      <c r="GW9" s="512">
        <f>'Investment Analysis'!RJ8</f>
        <v/>
      </c>
      <c r="GX9" s="102" t="inlineStr">
        <is>
          <t>% Change</t>
        </is>
      </c>
      <c r="GY9" s="102" t="inlineStr">
        <is>
          <t>% Change</t>
        </is>
      </c>
      <c r="GZ9" s="512">
        <f>'Investment Analysis'!RQ8</f>
        <v/>
      </c>
      <c r="HA9" s="102" t="inlineStr">
        <is>
          <t>% Change</t>
        </is>
      </c>
      <c r="HB9" s="102" t="inlineStr">
        <is>
          <t>% Change</t>
        </is>
      </c>
      <c r="HC9" s="512">
        <f>'Investment Analysis'!RX8</f>
        <v/>
      </c>
      <c r="HD9" s="102" t="inlineStr">
        <is>
          <t>% Change</t>
        </is>
      </c>
      <c r="HE9" s="102" t="inlineStr">
        <is>
          <t>% Change</t>
        </is>
      </c>
      <c r="HF9" s="512">
        <f>'Investment Analysis'!SE8</f>
        <v/>
      </c>
      <c r="HG9" s="102" t="inlineStr">
        <is>
          <t>% Change</t>
        </is>
      </c>
      <c r="HH9" s="102" t="inlineStr">
        <is>
          <t>% Change</t>
        </is>
      </c>
      <c r="HI9" s="512">
        <f>'Investment Analysis'!SL8</f>
        <v/>
      </c>
      <c r="HJ9" s="102" t="inlineStr">
        <is>
          <t>% Change</t>
        </is>
      </c>
      <c r="HK9" s="102" t="inlineStr">
        <is>
          <t>% Change</t>
        </is>
      </c>
      <c r="HL9" s="512">
        <f>'Investment Analysis'!SS8</f>
        <v/>
      </c>
      <c r="HM9" s="102" t="inlineStr">
        <is>
          <t>% Change</t>
        </is>
      </c>
      <c r="HN9" s="102" t="inlineStr">
        <is>
          <t>% Change</t>
        </is>
      </c>
      <c r="HO9" s="512">
        <f>'Investment Analysis'!SZ8</f>
        <v/>
      </c>
      <c r="HP9" s="102" t="inlineStr">
        <is>
          <t>% Change</t>
        </is>
      </c>
      <c r="HQ9" s="102" t="inlineStr">
        <is>
          <t>% Change</t>
        </is>
      </c>
      <c r="HR9" s="512">
        <f>'Investment Analysis'!TG8</f>
        <v/>
      </c>
      <c r="HS9" s="102" t="inlineStr">
        <is>
          <t>% Change</t>
        </is>
      </c>
      <c r="HT9" s="102" t="inlineStr">
        <is>
          <t>% Change</t>
        </is>
      </c>
      <c r="HU9" s="512">
        <f>'Investment Analysis'!TN8</f>
        <v/>
      </c>
      <c r="HV9" s="102" t="inlineStr">
        <is>
          <t>% Change</t>
        </is>
      </c>
      <c r="HW9" s="102" t="inlineStr">
        <is>
          <t>% Change</t>
        </is>
      </c>
      <c r="HX9" s="512" t="inlineStr">
        <is>
          <t>VSLA</t>
        </is>
      </c>
      <c r="HY9" s="102" t="inlineStr">
        <is>
          <t>% Change</t>
        </is>
      </c>
      <c r="HZ9" s="102" t="inlineStr">
        <is>
          <t>% Change</t>
        </is>
      </c>
      <c r="IA9" s="512">
        <f>'Investment Analysis'!UB8:UB9</f>
        <v/>
      </c>
      <c r="IB9" s="102" t="inlineStr">
        <is>
          <t>% Change</t>
        </is>
      </c>
      <c r="IC9" s="102" t="inlineStr">
        <is>
          <t>% Change</t>
        </is>
      </c>
      <c r="ID9" s="512">
        <f>'Investment Analysis'!UI8:UI9</f>
        <v/>
      </c>
      <c r="IE9" s="102" t="inlineStr">
        <is>
          <t>% Change</t>
        </is>
      </c>
      <c r="IF9" s="102" t="inlineStr">
        <is>
          <t>% Change</t>
        </is>
      </c>
      <c r="IG9" s="512">
        <f>'Investment Analysis'!UP8:UP9</f>
        <v/>
      </c>
      <c r="IH9" s="102" t="inlineStr">
        <is>
          <t>% Change</t>
        </is>
      </c>
      <c r="II9" s="102" t="inlineStr">
        <is>
          <t>% Change</t>
        </is>
      </c>
      <c r="IJ9" s="512">
        <f>-'Investment Analysis'!UW8:UW9</f>
        <v/>
      </c>
      <c r="IK9" s="102" t="inlineStr">
        <is>
          <t>% Change</t>
        </is>
      </c>
      <c r="IL9" s="102" t="inlineStr">
        <is>
          <t>% Change</t>
        </is>
      </c>
      <c r="IM9" s="512">
        <f>'Investment Analysis'!VD8:VD9</f>
        <v/>
      </c>
      <c r="IN9" s="102" t="inlineStr">
        <is>
          <t>% Change</t>
        </is>
      </c>
      <c r="IO9" s="102" t="inlineStr">
        <is>
          <t>% Change</t>
        </is>
      </c>
      <c r="IP9" s="555" t="n"/>
      <c r="IQ9" s="555" t="n"/>
      <c r="IR9" s="555" t="n"/>
      <c r="IS9" s="10" t="inlineStr">
        <is>
          <t>Daily</t>
        </is>
      </c>
      <c r="IT9" s="10" t="inlineStr">
        <is>
          <t>Portfolio</t>
        </is>
      </c>
      <c r="IU9" s="10" t="inlineStr">
        <is>
          <t>Dist.</t>
        </is>
      </c>
      <c r="IV9" s="10" t="inlineStr">
        <is>
          <t>Distribution</t>
        </is>
      </c>
      <c r="IW9" s="10" t="inlineStr">
        <is>
          <t>YTD %</t>
        </is>
      </c>
      <c r="IX9" s="10" t="inlineStr">
        <is>
          <t>YTD $</t>
        </is>
      </c>
      <c r="IY9" s="10" t="inlineStr">
        <is>
          <t>% G/L</t>
        </is>
      </c>
      <c r="IZ9" s="10" t="inlineStr">
        <is>
          <t>$ G/L</t>
        </is>
      </c>
    </row>
    <row r="10" ht="16" customHeight="1" s="545">
      <c r="A10" s="550" t="inlineStr">
        <is>
          <t>Date</t>
        </is>
      </c>
      <c r="B10" s="550" t="inlineStr">
        <is>
          <t>Day</t>
        </is>
      </c>
      <c r="C10" s="11" t="inlineStr">
        <is>
          <t>Value</t>
        </is>
      </c>
      <c r="D10" s="11" t="inlineStr">
        <is>
          <t>Gn/Ls</t>
        </is>
      </c>
      <c r="E10" s="11" t="inlineStr">
        <is>
          <t>Chang</t>
        </is>
      </c>
      <c r="F10" s="11" t="inlineStr">
        <is>
          <t>Value</t>
        </is>
      </c>
      <c r="G10" s="11" t="inlineStr">
        <is>
          <t>Gn/Ls</t>
        </is>
      </c>
      <c r="H10" s="11" t="inlineStr">
        <is>
          <t>Chang</t>
        </is>
      </c>
      <c r="I10" s="11" t="inlineStr">
        <is>
          <t>Value</t>
        </is>
      </c>
      <c r="J10" s="11" t="inlineStr">
        <is>
          <t>Gn/Ls</t>
        </is>
      </c>
      <c r="K10" s="11" t="inlineStr">
        <is>
          <t>Chang</t>
        </is>
      </c>
      <c r="L10" s="11" t="inlineStr">
        <is>
          <t>Avg</t>
        </is>
      </c>
      <c r="M10" s="20" t="inlineStr">
        <is>
          <t>Change</t>
        </is>
      </c>
      <c r="N10" s="40" t="inlineStr">
        <is>
          <t>Gain/Loss</t>
        </is>
      </c>
      <c r="O10" s="548" t="n"/>
      <c r="P10" s="518" t="n"/>
      <c r="Q10" s="117" t="inlineStr">
        <is>
          <t>YTD</t>
        </is>
      </c>
      <c r="R10" s="118" t="inlineStr">
        <is>
          <t>FromTrade</t>
        </is>
      </c>
      <c r="S10" s="513" t="n"/>
      <c r="T10" s="117" t="inlineStr">
        <is>
          <t>YTD</t>
        </is>
      </c>
      <c r="U10" s="118" t="inlineStr">
        <is>
          <t>FromTrade</t>
        </is>
      </c>
      <c r="V10" s="513" t="n"/>
      <c r="W10" s="117" t="inlineStr">
        <is>
          <t>YTD</t>
        </is>
      </c>
      <c r="X10" s="118" t="inlineStr">
        <is>
          <t>FromTrade</t>
        </is>
      </c>
      <c r="Y10" s="513" t="n"/>
      <c r="Z10" s="117" t="inlineStr">
        <is>
          <t>YTD</t>
        </is>
      </c>
      <c r="AA10" s="118" t="inlineStr">
        <is>
          <t>FromTrade</t>
        </is>
      </c>
      <c r="AB10" s="513" t="n"/>
      <c r="AC10" s="117" t="inlineStr">
        <is>
          <t>YTD</t>
        </is>
      </c>
      <c r="AD10" s="118" t="inlineStr">
        <is>
          <t>FromTrade</t>
        </is>
      </c>
      <c r="AE10" s="513" t="n"/>
      <c r="AF10" s="117" t="inlineStr">
        <is>
          <t>YTD</t>
        </is>
      </c>
      <c r="AG10" s="118" t="inlineStr">
        <is>
          <t>FromTrade</t>
        </is>
      </c>
      <c r="AH10" s="513" t="n"/>
      <c r="AI10" s="117" t="inlineStr">
        <is>
          <t>YTD</t>
        </is>
      </c>
      <c r="AJ10" s="118" t="inlineStr">
        <is>
          <t>FromTrade</t>
        </is>
      </c>
      <c r="AK10" s="513" t="n"/>
      <c r="AL10" s="117" t="inlineStr">
        <is>
          <t>YTD</t>
        </is>
      </c>
      <c r="AM10" s="118" t="inlineStr">
        <is>
          <t>FromTrade</t>
        </is>
      </c>
      <c r="AN10" s="513" t="n"/>
      <c r="AO10" s="117" t="inlineStr">
        <is>
          <t>YTD</t>
        </is>
      </c>
      <c r="AP10" s="118" t="inlineStr">
        <is>
          <t>FromTrade</t>
        </is>
      </c>
      <c r="AQ10" s="513" t="n"/>
      <c r="AR10" s="117" t="inlineStr">
        <is>
          <t>YTD</t>
        </is>
      </c>
      <c r="AS10" s="118" t="inlineStr">
        <is>
          <t>FromTrade</t>
        </is>
      </c>
      <c r="AT10" s="513" t="n"/>
      <c r="AU10" s="117" t="inlineStr">
        <is>
          <t>YTD</t>
        </is>
      </c>
      <c r="AV10" s="118" t="inlineStr">
        <is>
          <t>FromTrade</t>
        </is>
      </c>
      <c r="AW10" s="513" t="n"/>
      <c r="AX10" s="117" t="inlineStr">
        <is>
          <t>YTD</t>
        </is>
      </c>
      <c r="AY10" s="118" t="inlineStr">
        <is>
          <t>FromTrade</t>
        </is>
      </c>
      <c r="AZ10" s="513" t="n"/>
      <c r="BA10" s="117" t="inlineStr">
        <is>
          <t>YTD</t>
        </is>
      </c>
      <c r="BB10" s="118" t="inlineStr">
        <is>
          <t>FromTrade</t>
        </is>
      </c>
      <c r="BC10" s="513" t="n"/>
      <c r="BD10" s="117" t="inlineStr">
        <is>
          <t>YTD</t>
        </is>
      </c>
      <c r="BE10" s="118" t="inlineStr">
        <is>
          <t>FromTrade</t>
        </is>
      </c>
      <c r="BF10" s="513" t="n"/>
      <c r="BG10" s="117" t="inlineStr">
        <is>
          <t>YTD</t>
        </is>
      </c>
      <c r="BH10" s="118" t="inlineStr">
        <is>
          <t>FromTrade</t>
        </is>
      </c>
      <c r="BI10" s="513" t="n"/>
      <c r="BJ10" s="117" t="inlineStr">
        <is>
          <t>YTD</t>
        </is>
      </c>
      <c r="BK10" s="118" t="inlineStr">
        <is>
          <t>FromTrade</t>
        </is>
      </c>
      <c r="BL10" s="513" t="n"/>
      <c r="BM10" s="117" t="inlineStr">
        <is>
          <t>YTD</t>
        </is>
      </c>
      <c r="BN10" s="118" t="inlineStr">
        <is>
          <t>FromTrade</t>
        </is>
      </c>
      <c r="BO10" s="513" t="n"/>
      <c r="BP10" s="117" t="inlineStr">
        <is>
          <t>YTD</t>
        </is>
      </c>
      <c r="BQ10" s="118" t="inlineStr">
        <is>
          <t>FromTrade</t>
        </is>
      </c>
      <c r="BR10" s="513" t="n"/>
      <c r="BS10" s="117" t="inlineStr">
        <is>
          <t>YTD</t>
        </is>
      </c>
      <c r="BT10" s="118" t="inlineStr">
        <is>
          <t>FromTrade</t>
        </is>
      </c>
      <c r="BU10" s="513" t="n"/>
      <c r="BV10" s="117" t="inlineStr">
        <is>
          <t>YTD</t>
        </is>
      </c>
      <c r="BW10" s="118" t="inlineStr">
        <is>
          <t>FromTrade</t>
        </is>
      </c>
      <c r="BX10" s="513" t="n"/>
      <c r="BY10" s="117" t="inlineStr">
        <is>
          <t>YTD</t>
        </is>
      </c>
      <c r="BZ10" s="118" t="inlineStr">
        <is>
          <t>FromTrade</t>
        </is>
      </c>
      <c r="CA10" s="513" t="n"/>
      <c r="CB10" s="117" t="inlineStr">
        <is>
          <t>YTD</t>
        </is>
      </c>
      <c r="CC10" s="118" t="inlineStr">
        <is>
          <t>FromTrade</t>
        </is>
      </c>
      <c r="CD10" s="513" t="n"/>
      <c r="CE10" s="117" t="inlineStr">
        <is>
          <t>YTD</t>
        </is>
      </c>
      <c r="CF10" s="118" t="inlineStr">
        <is>
          <t>FromTrade</t>
        </is>
      </c>
      <c r="CG10" s="513" t="n"/>
      <c r="CH10" s="117" t="inlineStr">
        <is>
          <t>YTD</t>
        </is>
      </c>
      <c r="CI10" s="118" t="inlineStr">
        <is>
          <t>FromTrade</t>
        </is>
      </c>
      <c r="CJ10" s="513" t="n"/>
      <c r="CK10" s="117" t="inlineStr">
        <is>
          <t>YTD</t>
        </is>
      </c>
      <c r="CL10" s="118" t="inlineStr">
        <is>
          <t>FromTrade</t>
        </is>
      </c>
      <c r="CM10" s="513" t="n"/>
      <c r="CN10" s="117" t="inlineStr">
        <is>
          <t>YTD</t>
        </is>
      </c>
      <c r="CO10" s="118" t="inlineStr">
        <is>
          <t>FromTrade</t>
        </is>
      </c>
      <c r="CP10" s="513" t="n"/>
      <c r="CQ10" s="117" t="inlineStr">
        <is>
          <t>YTD</t>
        </is>
      </c>
      <c r="CR10" s="118" t="inlineStr">
        <is>
          <t>FromTrade</t>
        </is>
      </c>
      <c r="CS10" s="513" t="n"/>
      <c r="CT10" s="117" t="inlineStr">
        <is>
          <t>YTD</t>
        </is>
      </c>
      <c r="CU10" s="118" t="inlineStr">
        <is>
          <t>FromTrade</t>
        </is>
      </c>
      <c r="CV10" s="513" t="n"/>
      <c r="CW10" s="117" t="inlineStr">
        <is>
          <t>YTD</t>
        </is>
      </c>
      <c r="CX10" s="118" t="inlineStr">
        <is>
          <t>FromTrade</t>
        </is>
      </c>
      <c r="CY10" s="513" t="n"/>
      <c r="CZ10" s="117" t="inlineStr">
        <is>
          <t>YTD</t>
        </is>
      </c>
      <c r="DA10" s="118" t="inlineStr">
        <is>
          <t>FromTrade</t>
        </is>
      </c>
      <c r="DB10" s="513" t="n"/>
      <c r="DC10" s="117" t="inlineStr">
        <is>
          <t>YTD</t>
        </is>
      </c>
      <c r="DD10" s="118" t="inlineStr">
        <is>
          <t>FromTrade</t>
        </is>
      </c>
      <c r="DE10" s="513" t="n"/>
      <c r="DF10" s="117" t="inlineStr">
        <is>
          <t>YTD</t>
        </is>
      </c>
      <c r="DG10" s="118" t="inlineStr">
        <is>
          <t>FromTrade</t>
        </is>
      </c>
      <c r="DH10" s="513" t="n"/>
      <c r="DI10" s="117" t="inlineStr">
        <is>
          <t>YTD</t>
        </is>
      </c>
      <c r="DJ10" s="118" t="inlineStr">
        <is>
          <t>FromTrade</t>
        </is>
      </c>
      <c r="DK10" s="513" t="n"/>
      <c r="DL10" s="117" t="inlineStr">
        <is>
          <t>YTD</t>
        </is>
      </c>
      <c r="DM10" s="118" t="inlineStr">
        <is>
          <t>FromTrade</t>
        </is>
      </c>
      <c r="DN10" s="513" t="n"/>
      <c r="DO10" s="117" t="inlineStr">
        <is>
          <t>YTD</t>
        </is>
      </c>
      <c r="DP10" s="118" t="inlineStr">
        <is>
          <t>FromTrade</t>
        </is>
      </c>
      <c r="DQ10" s="513" t="n"/>
      <c r="DR10" s="117" t="inlineStr">
        <is>
          <t>YTD</t>
        </is>
      </c>
      <c r="DS10" s="118" t="inlineStr">
        <is>
          <t>FromTrade</t>
        </is>
      </c>
      <c r="DT10" s="513" t="n"/>
      <c r="DU10" s="117" t="inlineStr">
        <is>
          <t>YTD</t>
        </is>
      </c>
      <c r="DV10" s="118" t="inlineStr">
        <is>
          <t>FromTrade</t>
        </is>
      </c>
      <c r="DW10" s="513" t="n"/>
      <c r="DX10" s="117" t="inlineStr">
        <is>
          <t>YTD</t>
        </is>
      </c>
      <c r="DY10" s="118" t="inlineStr">
        <is>
          <t>FromTrade</t>
        </is>
      </c>
      <c r="DZ10" s="513" t="n"/>
      <c r="EA10" s="117" t="inlineStr">
        <is>
          <t>YTD</t>
        </is>
      </c>
      <c r="EB10" s="118" t="inlineStr">
        <is>
          <t>FromTrade</t>
        </is>
      </c>
      <c r="EC10" s="513" t="n"/>
      <c r="ED10" s="117" t="inlineStr">
        <is>
          <t>YTD</t>
        </is>
      </c>
      <c r="EE10" s="118" t="inlineStr">
        <is>
          <t>FromTrade</t>
        </is>
      </c>
      <c r="EF10" s="513" t="n"/>
      <c r="EG10" s="117" t="inlineStr">
        <is>
          <t>YTD</t>
        </is>
      </c>
      <c r="EH10" s="118" t="inlineStr">
        <is>
          <t>FromTrade</t>
        </is>
      </c>
      <c r="EI10" s="513" t="n"/>
      <c r="EJ10" s="117" t="inlineStr">
        <is>
          <t>YTD</t>
        </is>
      </c>
      <c r="EK10" s="118" t="inlineStr">
        <is>
          <t>FromTrade</t>
        </is>
      </c>
      <c r="EL10" s="513" t="n"/>
      <c r="EM10" s="117" t="inlineStr">
        <is>
          <t>YTD</t>
        </is>
      </c>
      <c r="EN10" s="118" t="inlineStr">
        <is>
          <t>FromTrade</t>
        </is>
      </c>
      <c r="EO10" s="513" t="n"/>
      <c r="EP10" s="117" t="inlineStr">
        <is>
          <t>YTD</t>
        </is>
      </c>
      <c r="EQ10" s="118" t="inlineStr">
        <is>
          <t>FromTrade</t>
        </is>
      </c>
      <c r="ER10" s="513" t="n"/>
      <c r="ES10" s="117" t="inlineStr">
        <is>
          <t>YTD</t>
        </is>
      </c>
      <c r="ET10" s="118" t="inlineStr">
        <is>
          <t>FromTrade</t>
        </is>
      </c>
      <c r="EU10" s="513" t="n"/>
      <c r="EV10" s="117" t="inlineStr">
        <is>
          <t>YTD</t>
        </is>
      </c>
      <c r="EW10" s="118" t="inlineStr">
        <is>
          <t>FromTrade</t>
        </is>
      </c>
      <c r="EX10" s="513" t="n"/>
      <c r="EY10" s="117" t="inlineStr">
        <is>
          <t>YTD</t>
        </is>
      </c>
      <c r="EZ10" s="118" t="inlineStr">
        <is>
          <t>FromTrade</t>
        </is>
      </c>
      <c r="FA10" s="513" t="n"/>
      <c r="FB10" s="117" t="inlineStr">
        <is>
          <t>YTD</t>
        </is>
      </c>
      <c r="FC10" s="118" t="inlineStr">
        <is>
          <t>FromTrade</t>
        </is>
      </c>
      <c r="FD10" s="513" t="n"/>
      <c r="FE10" s="117" t="inlineStr">
        <is>
          <t>YTD</t>
        </is>
      </c>
      <c r="FF10" s="118" t="inlineStr">
        <is>
          <t>FromTrade</t>
        </is>
      </c>
      <c r="FG10" s="513" t="n"/>
      <c r="FH10" s="117" t="inlineStr">
        <is>
          <t>YTD</t>
        </is>
      </c>
      <c r="FI10" s="118" t="inlineStr">
        <is>
          <t>FromTrade</t>
        </is>
      </c>
      <c r="FJ10" s="513" t="n"/>
      <c r="FK10" s="117" t="inlineStr">
        <is>
          <t>YTD</t>
        </is>
      </c>
      <c r="FL10" s="118" t="inlineStr">
        <is>
          <t>FromTrade</t>
        </is>
      </c>
      <c r="FM10" s="513" t="n"/>
      <c r="FN10" s="117" t="inlineStr">
        <is>
          <t>YTD</t>
        </is>
      </c>
      <c r="FO10" s="118" t="inlineStr">
        <is>
          <t>FromTrade</t>
        </is>
      </c>
      <c r="FP10" s="513" t="n"/>
      <c r="FQ10" s="117" t="inlineStr">
        <is>
          <t>YTD</t>
        </is>
      </c>
      <c r="FR10" s="118" t="inlineStr">
        <is>
          <t>FromTrade</t>
        </is>
      </c>
      <c r="FS10" s="513" t="n"/>
      <c r="FT10" s="117" t="inlineStr">
        <is>
          <t>YTD</t>
        </is>
      </c>
      <c r="FU10" s="118" t="inlineStr">
        <is>
          <t>FromTrade</t>
        </is>
      </c>
      <c r="FV10" s="513" t="n"/>
      <c r="FW10" s="117" t="inlineStr">
        <is>
          <t>YTD</t>
        </is>
      </c>
      <c r="FX10" s="118" t="inlineStr">
        <is>
          <t>FromTrade</t>
        </is>
      </c>
      <c r="FY10" s="513" t="n"/>
      <c r="FZ10" s="117" t="inlineStr">
        <is>
          <t>YTD</t>
        </is>
      </c>
      <c r="GA10" s="118" t="inlineStr">
        <is>
          <t>FromTrade</t>
        </is>
      </c>
      <c r="GB10" s="513" t="n"/>
      <c r="GC10" s="117" t="inlineStr">
        <is>
          <t>YTD</t>
        </is>
      </c>
      <c r="GD10" s="118" t="inlineStr">
        <is>
          <t>FromTrade</t>
        </is>
      </c>
      <c r="GE10" s="513" t="n"/>
      <c r="GF10" s="117" t="inlineStr">
        <is>
          <t>YTD</t>
        </is>
      </c>
      <c r="GG10" s="118" t="inlineStr">
        <is>
          <t>FromTrade</t>
        </is>
      </c>
      <c r="GH10" s="513" t="n"/>
      <c r="GI10" s="117" t="inlineStr">
        <is>
          <t>YTD</t>
        </is>
      </c>
      <c r="GJ10" s="118" t="inlineStr">
        <is>
          <t>FromTrade</t>
        </is>
      </c>
      <c r="GK10" s="513" t="n"/>
      <c r="GL10" s="117" t="inlineStr">
        <is>
          <t>YTD</t>
        </is>
      </c>
      <c r="GM10" s="118" t="inlineStr">
        <is>
          <t>FromTrade</t>
        </is>
      </c>
      <c r="GN10" s="513" t="n"/>
      <c r="GO10" s="117" t="inlineStr">
        <is>
          <t>YTD</t>
        </is>
      </c>
      <c r="GP10" s="118" t="inlineStr">
        <is>
          <t>FromTrade</t>
        </is>
      </c>
      <c r="GQ10" s="513" t="n"/>
      <c r="GR10" s="117" t="inlineStr">
        <is>
          <t>YTD</t>
        </is>
      </c>
      <c r="GS10" s="118" t="inlineStr">
        <is>
          <t>FromTrade</t>
        </is>
      </c>
      <c r="GT10" s="513" t="n"/>
      <c r="GU10" s="117" t="inlineStr">
        <is>
          <t>YTD</t>
        </is>
      </c>
      <c r="GV10" s="118" t="inlineStr">
        <is>
          <t>FromTrade</t>
        </is>
      </c>
      <c r="GW10" s="513" t="n"/>
      <c r="GX10" s="117" t="inlineStr">
        <is>
          <t>YTD</t>
        </is>
      </c>
      <c r="GY10" s="118" t="inlineStr">
        <is>
          <t>FromTrade</t>
        </is>
      </c>
      <c r="GZ10" s="513" t="n"/>
      <c r="HA10" s="117" t="inlineStr">
        <is>
          <t>YTD</t>
        </is>
      </c>
      <c r="HB10" s="118" t="inlineStr">
        <is>
          <t>FromTrade</t>
        </is>
      </c>
      <c r="HC10" s="513" t="n"/>
      <c r="HD10" s="117" t="inlineStr">
        <is>
          <t>YTD</t>
        </is>
      </c>
      <c r="HE10" s="118" t="inlineStr">
        <is>
          <t>FromTrade</t>
        </is>
      </c>
      <c r="HF10" s="513" t="n"/>
      <c r="HG10" s="117" t="inlineStr">
        <is>
          <t>YTD</t>
        </is>
      </c>
      <c r="HH10" s="118" t="inlineStr">
        <is>
          <t>FromTrade</t>
        </is>
      </c>
      <c r="HI10" s="513" t="n"/>
      <c r="HJ10" s="117" t="inlineStr">
        <is>
          <t>YTD</t>
        </is>
      </c>
      <c r="HK10" s="118" t="inlineStr">
        <is>
          <t>FromTrade</t>
        </is>
      </c>
      <c r="HL10" s="513" t="n"/>
      <c r="HM10" s="117" t="inlineStr">
        <is>
          <t>YTD</t>
        </is>
      </c>
      <c r="HN10" s="118" t="inlineStr">
        <is>
          <t>FromTrade</t>
        </is>
      </c>
      <c r="HO10" s="513" t="n"/>
      <c r="HP10" s="117" t="inlineStr">
        <is>
          <t>YTD</t>
        </is>
      </c>
      <c r="HQ10" s="118" t="inlineStr">
        <is>
          <t>FromTrade</t>
        </is>
      </c>
      <c r="HR10" s="513" t="n"/>
      <c r="HS10" s="117" t="inlineStr">
        <is>
          <t>YTD</t>
        </is>
      </c>
      <c r="HT10" s="118" t="inlineStr">
        <is>
          <t>FromTrade</t>
        </is>
      </c>
      <c r="HU10" s="513" t="n"/>
      <c r="HV10" s="117" t="inlineStr">
        <is>
          <t>YTD</t>
        </is>
      </c>
      <c r="HW10" s="118" t="inlineStr">
        <is>
          <t>FromTrade</t>
        </is>
      </c>
      <c r="HX10" s="513" t="n"/>
      <c r="HY10" s="117" t="inlineStr">
        <is>
          <t>YTD</t>
        </is>
      </c>
      <c r="HZ10" s="118" t="inlineStr">
        <is>
          <t>FromTrade</t>
        </is>
      </c>
      <c r="IA10" s="513" t="n"/>
      <c r="IB10" s="117" t="inlineStr">
        <is>
          <t>YTD</t>
        </is>
      </c>
      <c r="IC10" s="118" t="inlineStr">
        <is>
          <t>FromTrade</t>
        </is>
      </c>
      <c r="ID10" s="513" t="n"/>
      <c r="IE10" s="117" t="inlineStr">
        <is>
          <t>YTD</t>
        </is>
      </c>
      <c r="IF10" s="118" t="inlineStr">
        <is>
          <t>FromTrade</t>
        </is>
      </c>
      <c r="IG10" s="513" t="n"/>
      <c r="IH10" s="117" t="inlineStr">
        <is>
          <t>YTD</t>
        </is>
      </c>
      <c r="II10" s="118" t="inlineStr">
        <is>
          <t>FromTrade</t>
        </is>
      </c>
      <c r="IJ10" s="513" t="n"/>
      <c r="IK10" s="117" t="inlineStr">
        <is>
          <t>YTD</t>
        </is>
      </c>
      <c r="IL10" s="118" t="inlineStr">
        <is>
          <t>FromTrade</t>
        </is>
      </c>
      <c r="IM10" s="513" t="n"/>
      <c r="IN10" s="117" t="inlineStr">
        <is>
          <t>YTD</t>
        </is>
      </c>
      <c r="IO10" s="118" t="inlineStr">
        <is>
          <t>FromTrade</t>
        </is>
      </c>
      <c r="IP10" s="555" t="n"/>
      <c r="IQ10" s="555" t="n"/>
      <c r="IR10" s="555" t="n"/>
      <c r="IS10" s="11" t="inlineStr">
        <is>
          <t>Change</t>
        </is>
      </c>
      <c r="IT10" s="11" t="inlineStr">
        <is>
          <t>Value</t>
        </is>
      </c>
      <c r="IU10" s="11" t="inlineStr">
        <is>
          <t>Calc</t>
        </is>
      </c>
      <c r="IV10" s="11" t="inlineStr">
        <is>
          <t>Reduction</t>
        </is>
      </c>
      <c r="IW10" s="11" t="inlineStr">
        <is>
          <t>Gain/Loss</t>
        </is>
      </c>
      <c r="IX10" s="11" t="inlineStr">
        <is>
          <t>Gain/Loss</t>
        </is>
      </c>
      <c r="IY10" s="11" t="inlineStr">
        <is>
          <t>Fr. Trade</t>
        </is>
      </c>
      <c r="IZ10" s="11" t="inlineStr">
        <is>
          <t>Fr. Trade</t>
        </is>
      </c>
    </row>
    <row r="11">
      <c r="A11" s="76">
        <f>'Investment Analysis'!A11</f>
        <v/>
      </c>
      <c r="B11" s="77">
        <f>'Investment Analysis'!B11</f>
        <v/>
      </c>
      <c r="C11" s="27">
        <f>'Investment Analysis'!C11</f>
        <v/>
      </c>
      <c r="D11" s="42">
        <f>'Investment Analysis'!D11</f>
        <v/>
      </c>
      <c r="E11" s="28">
        <f>'Investment Analysis'!E11</f>
        <v/>
      </c>
      <c r="F11" s="27">
        <f>'Investment Analysis'!G11</f>
        <v/>
      </c>
      <c r="G11" s="42">
        <f>'Investment Analysis'!H11</f>
        <v/>
      </c>
      <c r="H11" s="28">
        <f>'Investment Analysis'!I11</f>
        <v/>
      </c>
      <c r="I11" s="27">
        <f>'Investment Analysis'!K11</f>
        <v/>
      </c>
      <c r="J11" s="42">
        <f>'Investment Analysis'!L11</f>
        <v/>
      </c>
      <c r="K11" s="28">
        <f>'Investment Analysis'!M11</f>
        <v/>
      </c>
      <c r="L11" s="57">
        <f>'Investment Analysis'!T11</f>
        <v/>
      </c>
      <c r="M11" s="29">
        <f>'Investment Analysis'!V11</f>
        <v/>
      </c>
      <c r="N11" s="78">
        <f>'Investment Analysis'!W11</f>
        <v/>
      </c>
      <c r="O11" s="548" t="n"/>
      <c r="P11" s="81">
        <f>'Investment Analysis'!Y11</f>
        <v/>
      </c>
      <c r="Q11" s="34" t="n"/>
      <c r="R11" s="82" t="n"/>
      <c r="S11" s="81" t="n">
        <v>22394.73</v>
      </c>
      <c r="T11" s="34">
        <f>IF(S11&gt;0,(S11-T$5)/T$5,0)</f>
        <v/>
      </c>
      <c r="U11" s="82">
        <f>'Investment Analysis'!AF11</f>
        <v/>
      </c>
      <c r="V11" s="81" t="n">
        <v>17689.66</v>
      </c>
      <c r="W11" s="34">
        <f>IF(V11&gt;0,(V11-W$5)/W$5,0)</f>
        <v/>
      </c>
      <c r="X11" s="82">
        <f>'Investment Analysis'!AT11</f>
        <v/>
      </c>
      <c r="Y11" s="81" t="n">
        <v>9984.42</v>
      </c>
      <c r="Z11" s="34">
        <f>IF(Y11&gt;0,(Y11-Z$5)/Z$5,0)</f>
        <v/>
      </c>
      <c r="AA11" s="82">
        <f>'Investment Analysis'!GK11</f>
        <v/>
      </c>
      <c r="AB11" s="81" t="n">
        <v>2652.34</v>
      </c>
      <c r="AC11" s="34">
        <f>IF(AB11&gt;0,(AB11-AC$5)/AC$5,0)</f>
        <v/>
      </c>
      <c r="AD11" s="82">
        <f>'Investment Analysis'!AT11</f>
        <v/>
      </c>
      <c r="AE11" s="81" t="n">
        <v>22221.71</v>
      </c>
      <c r="AF11" s="34">
        <f>IF(AE11&gt;0,(AE11-AF$5)/AF$5,0)</f>
        <v/>
      </c>
      <c r="AG11" s="82">
        <f>'Investment Analysis'!BA11</f>
        <v/>
      </c>
      <c r="AH11" s="81" t="n"/>
      <c r="AI11" s="34">
        <f>IF(AH11&gt;0,(AH11-AI$5)/AI$5,0)</f>
        <v/>
      </c>
      <c r="AJ11" s="82">
        <f>'Investment Analysis'!BH11</f>
        <v/>
      </c>
      <c r="AK11" s="81" t="n">
        <v>18871.11</v>
      </c>
      <c r="AL11" s="34">
        <f>IF(AK11&gt;0,(AK11-AL$5)/AL$5,0)</f>
        <v/>
      </c>
      <c r="AM11" s="82">
        <f>'Investment Analysis'!BO11</f>
        <v/>
      </c>
      <c r="AN11" s="81" t="n">
        <v>14657.64</v>
      </c>
      <c r="AO11" s="34">
        <f>IF(AN11&gt;0,(AN11-AO$5)/AO$5,0)</f>
        <v/>
      </c>
      <c r="AP11" s="82">
        <f>'Investment Analysis'!BV11</f>
        <v/>
      </c>
      <c r="AQ11" s="81" t="n"/>
      <c r="AR11" s="34">
        <f>IF(AQ11&gt;0,(AQ11-AR$5)/AR$5,0)</f>
        <v/>
      </c>
      <c r="AS11" s="82">
        <f>'Investment Analysis'!CC11</f>
        <v/>
      </c>
      <c r="AT11" s="81" t="n">
        <v>27039.97</v>
      </c>
      <c r="AU11" s="34">
        <f>IF(AT11&gt;0,(AT11-AU$5)/AU$5,0)</f>
        <v/>
      </c>
      <c r="AV11" s="82">
        <f>'Investment Analysis'!CJ11</f>
        <v/>
      </c>
      <c r="AW11" s="81" t="n">
        <v>19194.02</v>
      </c>
      <c r="AX11" s="34">
        <f>IF(AW11&gt;0,(AW11-AX$5)/AX$5,0)</f>
        <v/>
      </c>
      <c r="AY11" s="82">
        <f>'Investment Analysis'!CQ11</f>
        <v/>
      </c>
      <c r="AZ11" s="81" t="n">
        <v>16686.63</v>
      </c>
      <c r="BA11" s="34">
        <f>IF(AZ11&gt;0,(AZ11-BA$5)/BA$5,0)</f>
        <v/>
      </c>
      <c r="BB11" s="82">
        <f>'Investment Analysis'!CX11</f>
        <v/>
      </c>
      <c r="BC11" s="81" t="n">
        <v>9941.01</v>
      </c>
      <c r="BD11" s="34">
        <f>IF(BC11&gt;0,(BC11-BD$5)/BD$5,0)</f>
        <v/>
      </c>
      <c r="BE11" s="82">
        <f>'Investment Analysis'!DE11</f>
        <v/>
      </c>
      <c r="BF11" s="81" t="n">
        <v>4167.93</v>
      </c>
      <c r="BG11" s="34">
        <f>IF(BF11&gt;0,(BF11-BG$5)/BG$5,0)</f>
        <v/>
      </c>
      <c r="BH11" s="82">
        <f>'Investment Analysis'!DL11</f>
        <v/>
      </c>
      <c r="BI11" s="81" t="n">
        <v>2572.08</v>
      </c>
      <c r="BJ11" s="34">
        <f>IF(BI11&gt;0,(BI11-BJ$5)/BJ$5,0)</f>
        <v/>
      </c>
      <c r="BK11" s="82">
        <f>'Investment Analysis'!DZ11</f>
        <v/>
      </c>
      <c r="BL11" s="81" t="n">
        <v>4383.9</v>
      </c>
      <c r="BM11" s="34">
        <f>IF(BL11&gt;0,(BL11-BM$5)/BM$5,0)</f>
        <v/>
      </c>
      <c r="BN11" s="82">
        <f>'Investment Analysis'!EG11</f>
        <v/>
      </c>
      <c r="BO11" s="81" t="n"/>
      <c r="BP11" s="34">
        <f>IF(BO11&gt;0,(BO11-BP$5)/BP$5,0)</f>
        <v/>
      </c>
      <c r="BQ11" s="82">
        <f>'Investment Analysis'!DS11</f>
        <v/>
      </c>
      <c r="BR11" s="81" t="n">
        <v>5670.58</v>
      </c>
      <c r="BS11" s="34">
        <f>IF(BR11&gt;0,(BR11-BS$5)/BS$5,0)</f>
        <v/>
      </c>
      <c r="BT11" s="82">
        <f>'Investment Analysis'!EN11</f>
        <v/>
      </c>
      <c r="BU11" s="81" t="n">
        <v>14663.23</v>
      </c>
      <c r="BV11" s="34">
        <f>IF(BU11&gt;0,(BU11-BV$5)/BV$5,0)</f>
        <v/>
      </c>
      <c r="BW11" s="82">
        <f>'Investment Analysis'!EU11</f>
        <v/>
      </c>
      <c r="BX11" s="81" t="n"/>
      <c r="BY11" s="34">
        <f>IF(BX11&gt;0,(BX11-BY$5)/BY$5,0)</f>
        <v/>
      </c>
      <c r="BZ11" s="82">
        <f>'Investment Analysis'!FB11</f>
        <v/>
      </c>
      <c r="CA11" s="81" t="n">
        <v>3213.05</v>
      </c>
      <c r="CB11" s="34">
        <f>IF(CA11&gt;0,(CA11-CB$5)/CB$5,0)</f>
        <v/>
      </c>
      <c r="CC11" s="82">
        <f>'Investment Analysis'!FI11</f>
        <v/>
      </c>
      <c r="CD11" s="81" t="n">
        <v>18997.59</v>
      </c>
      <c r="CE11" s="34">
        <f>IF(CD11&gt;0,(CD11-CE$5)/CE$5,0)</f>
        <v/>
      </c>
      <c r="CF11" s="82">
        <f>'Investment Analysis'!FP11</f>
        <v/>
      </c>
      <c r="CG11" s="81" t="n">
        <v>5006.94</v>
      </c>
      <c r="CH11" s="34">
        <f>IF(CG11&gt;0,(CG11-CH$5)/CH$5,0)</f>
        <v/>
      </c>
      <c r="CI11" s="82">
        <f>'Investment Analysis'!FW11</f>
        <v/>
      </c>
      <c r="CJ11" s="81" t="n"/>
      <c r="CK11" s="34">
        <f>IF(CJ11&gt;0,(CJ11-CK$5)/CK$5,0)</f>
        <v/>
      </c>
      <c r="CL11" s="82">
        <f>'Investment Analysis'!GD11</f>
        <v/>
      </c>
      <c r="CM11" s="81" t="n">
        <v>4964.99</v>
      </c>
      <c r="CN11" s="34">
        <f>IF(CM11&gt;0,(CM11-CN$5)/CN$5,0)</f>
        <v/>
      </c>
      <c r="CO11" s="82">
        <f>'Investment Analysis'!GT11</f>
        <v/>
      </c>
      <c r="CP11" s="81" t="n">
        <v>56892</v>
      </c>
      <c r="CQ11" s="34">
        <f>IF(CP11&gt;0,(CP11-CQ$5)/CQ$5,0)</f>
        <v/>
      </c>
      <c r="CR11" s="82">
        <f>'Investment Analysis'!HG11</f>
        <v/>
      </c>
      <c r="CS11" s="81" t="n">
        <v>6930</v>
      </c>
      <c r="CT11" s="34">
        <f>IF(CS11&gt;0,(CS11-CT$5)/CT$5,0)</f>
        <v/>
      </c>
      <c r="CU11" s="82">
        <f>'Investment Analysis'!HN11</f>
        <v/>
      </c>
      <c r="CV11" s="81" t="n"/>
      <c r="CW11" s="34">
        <f>IF(CV11&gt;0,(CV11-CW$5)/CW$5,0)</f>
        <v/>
      </c>
      <c r="CX11" s="82">
        <f>'Investment Analysis'!IB11</f>
        <v/>
      </c>
      <c r="CY11" s="81" t="n">
        <v>4639.6</v>
      </c>
      <c r="CZ11" s="34">
        <f>IF(CY11&gt;0,(CY11-CZ$5)/CZ$5,0)</f>
        <v/>
      </c>
      <c r="DA11" s="82">
        <f>'Investment Analysis'!II11</f>
        <v/>
      </c>
      <c r="DB11" s="81" t="n">
        <v>22092</v>
      </c>
      <c r="DC11" s="34">
        <f>IF(DB11&gt;0,(DB11-DC$5)/DC$5,0)</f>
        <v/>
      </c>
      <c r="DD11" s="82">
        <f>'Investment Analysis'!IP11</f>
        <v/>
      </c>
      <c r="DE11" s="81" t="n"/>
      <c r="DF11" s="34">
        <f>IF(DE11&gt;0,(DE11-DF$5)/DF$5,0)</f>
        <v/>
      </c>
      <c r="DG11" s="82">
        <f>'Investment Analysis'!IW11</f>
        <v/>
      </c>
      <c r="DH11" s="81" t="n">
        <v>2996.2</v>
      </c>
      <c r="DI11" s="34">
        <f>IF(DH11&gt;0,(DH11-DI$5)/DI$5,0)</f>
        <v/>
      </c>
      <c r="DJ11" s="82">
        <f>'Investment Analysis'!JD11</f>
        <v/>
      </c>
      <c r="DK11" s="81" t="n">
        <v>2092.9</v>
      </c>
      <c r="DL11" s="34">
        <f>IF(DK11&gt;0,(DK11-DL$5)/DL$5,0)</f>
        <v/>
      </c>
      <c r="DM11" s="82">
        <f>'Investment Analysis'!JK11</f>
        <v/>
      </c>
      <c r="DN11" s="81" t="n">
        <v>5365.5</v>
      </c>
      <c r="DO11" s="34">
        <f>IF(DN11&gt;0,(DN11-DO$5)/DO$5,0)</f>
        <v/>
      </c>
      <c r="DP11" s="82">
        <f>'Investment Analysis'!HU11</f>
        <v/>
      </c>
      <c r="DQ11" s="81" t="n">
        <v>23687.5</v>
      </c>
      <c r="DR11" s="34">
        <f>IF(DQ11&gt;0,(DQ11-DR$5)/DR$5,0)</f>
        <v/>
      </c>
      <c r="DS11" s="82">
        <f>'Investment Analysis'!JR11</f>
        <v/>
      </c>
      <c r="DT11" s="81" t="n">
        <v>3542</v>
      </c>
      <c r="DU11" s="34">
        <f>IF(DT11&gt;0,(DT11-DU$5)/DU$5,0)</f>
        <v/>
      </c>
      <c r="DV11" s="82">
        <f>'Investment Analysis'!JY11</f>
        <v/>
      </c>
      <c r="DW11" s="81" t="n">
        <v>22745.25</v>
      </c>
      <c r="DX11" s="34">
        <f>IF(DW11&gt;0,(DW11-DX$5)/DX$5,0)</f>
        <v/>
      </c>
      <c r="DY11" s="82">
        <f>'Investment Analysis'!KF11</f>
        <v/>
      </c>
      <c r="DZ11" s="81" t="n">
        <v>2311.2</v>
      </c>
      <c r="EA11" s="34">
        <f>IF(DZ11&gt;0,(DZ11-EA$5)/EA$5,0)</f>
        <v/>
      </c>
      <c r="EB11" s="82">
        <f>'Investment Analysis'!KM11</f>
        <v/>
      </c>
      <c r="EC11" s="81" t="n">
        <v>2438.5</v>
      </c>
      <c r="ED11" s="34">
        <f>IF(EC11&gt;0,(EC11-ED$5)/ED$5,0)</f>
        <v/>
      </c>
      <c r="EE11" s="82">
        <f>'Investment Analysis'!KT11</f>
        <v/>
      </c>
      <c r="EF11" s="81" t="n">
        <v>35512.5</v>
      </c>
      <c r="EG11" s="34">
        <f>IF(EF11&gt;0,(EF11-EG$5)/EG$5,0)</f>
        <v/>
      </c>
      <c r="EH11" s="82">
        <f>'Investment Analysis'!LH11</f>
        <v/>
      </c>
      <c r="EI11" s="81" t="n">
        <v>7625.07</v>
      </c>
      <c r="EJ11" s="34">
        <f>IF(EI11&gt;0,(EI11-EJ$5)/EJ$5,0)</f>
        <v/>
      </c>
      <c r="EK11" s="82">
        <f>'Investment Analysis'!LO11</f>
        <v/>
      </c>
      <c r="EL11" s="81" t="n"/>
      <c r="EM11" s="34">
        <f>IF(EL11&gt;0,(EL11-EM$5)/EM$5,0)</f>
        <v/>
      </c>
      <c r="EN11" s="82">
        <f>'Investment Analysis'!LV11</f>
        <v/>
      </c>
      <c r="EO11" s="81" t="n"/>
      <c r="EP11" s="133">
        <f>IF(EO11&gt;0,(EO11-EP$5)/EP$5,0)</f>
        <v/>
      </c>
      <c r="EQ11" s="82">
        <f>'Investment Analysis'!MC11</f>
        <v/>
      </c>
      <c r="ER11" s="81" t="n">
        <v>24249.82</v>
      </c>
      <c r="ES11" s="34">
        <f>IF(ER11&gt;0,(ER11-ES$5)/ES$5,0)</f>
        <v/>
      </c>
      <c r="ET11" s="82">
        <f>'Investment Analysis'!LA11</f>
        <v/>
      </c>
      <c r="EU11" s="81" t="n">
        <v>30590</v>
      </c>
      <c r="EV11" s="18">
        <f>'Investment Analysis'!ML11</f>
        <v/>
      </c>
      <c r="EW11" s="82">
        <f>'Investment Analysis'!MJ11</f>
        <v/>
      </c>
      <c r="EX11" s="81" t="n">
        <v>39018</v>
      </c>
      <c r="EY11" s="34">
        <f>IF(EX11&gt;0,(EX11-EY$5)/EY$5,0)</f>
        <v/>
      </c>
      <c r="EZ11" s="82">
        <f>'Investment Analysis'!MQ11</f>
        <v/>
      </c>
      <c r="FA11" s="81" t="n"/>
      <c r="FB11" s="34">
        <f>IF(FA11&gt;0,(FA11-FB$5)/FB$5,0)</f>
        <v/>
      </c>
      <c r="FC11" s="82">
        <f>'Investment Analysis'!MX11</f>
        <v/>
      </c>
      <c r="FD11" s="81" t="n">
        <v>4214.75</v>
      </c>
      <c r="FE11" s="34">
        <f>IF(FD11&gt;0,(FD11-FE$5)/FE$5,0)</f>
        <v/>
      </c>
      <c r="FF11" s="82">
        <f>'Investment Analysis'!NE11</f>
        <v/>
      </c>
      <c r="FG11" s="81" t="n"/>
      <c r="FH11" s="34">
        <f>IF(FG11&gt;0,(FG11-FH$5)/FH$5,0)</f>
        <v/>
      </c>
      <c r="FI11" s="82">
        <f>'Investment Analysis'!NL11</f>
        <v/>
      </c>
      <c r="FJ11" s="81" t="n">
        <v>8473.5</v>
      </c>
      <c r="FK11" s="34">
        <f>IF(FJ11&gt;0,(FJ11-FK$5)/FK$5,0)</f>
        <v/>
      </c>
      <c r="FL11" s="82">
        <f>'Investment Analysis'!NS11</f>
        <v/>
      </c>
      <c r="FM11" s="81" t="n">
        <v>30308.8</v>
      </c>
      <c r="FN11" s="34">
        <f>IF(FM11&gt;0,(FM11-FN$5)/FN$5,0)</f>
        <v/>
      </c>
      <c r="FO11" s="82">
        <f>'Investment Analysis'!NZ11</f>
        <v/>
      </c>
      <c r="FP11" s="81" t="n"/>
      <c r="FQ11" s="34">
        <f>IF(FP11&gt;0,(FP11-FQ$5)/FQ$5,0)</f>
        <v/>
      </c>
      <c r="FR11" s="82">
        <f>'Investment Analysis'!OG11</f>
        <v/>
      </c>
      <c r="FS11" s="81" t="n">
        <v>35173.75</v>
      </c>
      <c r="FT11" s="34">
        <f>IF(FS11&gt;0,(FS11-FT$5)/FT$5,0)</f>
        <v/>
      </c>
      <c r="FU11" s="82">
        <f>'Investment Analysis'!ON11</f>
        <v/>
      </c>
      <c r="FV11" s="81" t="n"/>
      <c r="FW11" s="34">
        <f>IF(FV11&gt;0,(FV11-FW$5)/FW$5,0)</f>
        <v/>
      </c>
      <c r="FX11" s="82">
        <f>'Investment Analysis'!OU11</f>
        <v/>
      </c>
      <c r="FY11" s="81" t="n"/>
      <c r="FZ11" s="34">
        <f>IF(FY11&gt;0,(FY11-FZ$5)/FZ$5,0)</f>
        <v/>
      </c>
      <c r="GA11" s="82" t="n"/>
      <c r="GB11" s="81" t="n"/>
      <c r="GC11" s="34">
        <f>'Investment Analysis'!PK11</f>
        <v/>
      </c>
      <c r="GD11" s="82">
        <f>'Investment Analysis'!PI11</f>
        <v/>
      </c>
      <c r="GE11" s="81" t="n">
        <v>6727</v>
      </c>
      <c r="GF11" s="34">
        <f>'Investment Analysis'!PY11</f>
        <v/>
      </c>
      <c r="GG11" s="82">
        <f>'Investment Analysis'!PW11</f>
        <v/>
      </c>
      <c r="GH11" s="81" t="n">
        <v>25175</v>
      </c>
      <c r="GI11" s="34">
        <f>'Investment Analysis'!QF11</f>
        <v/>
      </c>
      <c r="GJ11" s="82">
        <f>'Investment Analysis'!QD11</f>
        <v/>
      </c>
      <c r="GK11" s="81" t="n">
        <v>24220</v>
      </c>
      <c r="GL11" s="34">
        <f>'Investment Analysis'!QM11</f>
        <v/>
      </c>
      <c r="GM11" s="82">
        <f>'Investment Analysis'!QK11</f>
        <v/>
      </c>
      <c r="GN11" s="81" t="n">
        <v>9440.639999999999</v>
      </c>
      <c r="GO11" s="34">
        <f>'Investment Analysis'!QT11</f>
        <v/>
      </c>
      <c r="GP11" s="82">
        <f>'Investment Analysis'!QR11</f>
        <v/>
      </c>
      <c r="GQ11" s="81" t="n">
        <v>17130.65</v>
      </c>
      <c r="GR11" s="34">
        <f>'Investment Analysis'!RA11</f>
        <v/>
      </c>
      <c r="GS11" s="82">
        <f>'Investment Analysis'!QY11</f>
        <v/>
      </c>
      <c r="GT11" s="81" t="n">
        <v>14966</v>
      </c>
      <c r="GU11" s="34">
        <f>'Investment Analysis'!RH11</f>
        <v/>
      </c>
      <c r="GV11" s="82">
        <f>'Investment Analysis'!RF11</f>
        <v/>
      </c>
      <c r="GW11" s="81" t="n"/>
      <c r="GX11" s="34">
        <f>'Investment Analysis'!RO11</f>
        <v/>
      </c>
      <c r="GY11" s="82">
        <f>'Investment Analysis'!RM11</f>
        <v/>
      </c>
      <c r="GZ11" s="81" t="n"/>
      <c r="HA11" s="34">
        <f>'Investment Analysis'!RV11</f>
        <v/>
      </c>
      <c r="HB11" s="82">
        <f>'Investment Analysis'!RT11</f>
        <v/>
      </c>
      <c r="HC11" s="81" t="n"/>
      <c r="HD11" s="34">
        <f>'Investment Analysis'!SC11</f>
        <v/>
      </c>
      <c r="HE11" s="82">
        <f>'Investment Analysis'!SA11</f>
        <v/>
      </c>
      <c r="HF11" s="81" t="n"/>
      <c r="HG11" s="34">
        <f>'Investment Analysis'!SJ11</f>
        <v/>
      </c>
      <c r="HH11" s="82">
        <f>'Investment Analysis'!SH11</f>
        <v/>
      </c>
      <c r="HI11" s="81" t="n"/>
      <c r="HJ11" s="34">
        <f>'Investment Analysis'!SM11</f>
        <v/>
      </c>
      <c r="HK11" s="82">
        <f>'Investment Analysis'!SK11</f>
        <v/>
      </c>
      <c r="HL11" s="81" t="n"/>
      <c r="HM11" s="34">
        <f>'Investment Analysis'!SP11</f>
        <v/>
      </c>
      <c r="HN11" s="82">
        <f>'Investment Analysis'!SN11</f>
        <v/>
      </c>
      <c r="HO11" s="81" t="n"/>
      <c r="HP11" s="34">
        <f>'Investment Analysis'!TE11</f>
        <v/>
      </c>
      <c r="HQ11" s="82">
        <f>'Investment Analysis'!TC11</f>
        <v/>
      </c>
      <c r="HR11" s="81" t="n"/>
      <c r="HS11" s="34">
        <f>'Investment Analysis'!TL11</f>
        <v/>
      </c>
      <c r="HT11" s="82">
        <f>'Investment Analysis'!TJ11</f>
        <v/>
      </c>
      <c r="HU11" s="81" t="n"/>
      <c r="HV11" s="34">
        <f>'Investment Analysis'!TS11</f>
        <v/>
      </c>
      <c r="HW11" s="82">
        <f>'Investment Analysis'!TQ11</f>
        <v/>
      </c>
      <c r="HX11" s="81" t="n"/>
      <c r="HY11" s="34">
        <f>'Investment Analysis'!TZ11</f>
        <v/>
      </c>
      <c r="HZ11" s="82">
        <f>'Investment Analysis'!TX11</f>
        <v/>
      </c>
      <c r="IA11" s="81" t="n"/>
      <c r="IB11" s="34">
        <f>'Investment Analysis'!UG11</f>
        <v/>
      </c>
      <c r="IC11" s="82">
        <f>'Investment Analysis'!UE11</f>
        <v/>
      </c>
      <c r="ID11" s="81" t="n"/>
      <c r="IE11" s="34">
        <f>'Investment Analysis'!UN11</f>
        <v/>
      </c>
      <c r="IF11" s="82">
        <f>'Investment Analysis'!UL11</f>
        <v/>
      </c>
      <c r="IG11" s="81" t="n"/>
      <c r="IH11" s="34">
        <f>'Investment Analysis'!UU11</f>
        <v/>
      </c>
      <c r="II11" s="82">
        <f>'Investment Analysis'!US11</f>
        <v/>
      </c>
      <c r="IJ11" s="81" t="n"/>
      <c r="IK11" s="34">
        <f>'Investment Analysis'!VB11</f>
        <v/>
      </c>
      <c r="IL11" s="82">
        <f>'Investment Analysis'!UZ11</f>
        <v/>
      </c>
      <c r="IM11" s="81" t="n"/>
      <c r="IN11" s="34">
        <f>'Investment Analysis'!VI11</f>
        <v/>
      </c>
      <c r="IO11" s="82">
        <f>'Investment Analysis'!VG11</f>
        <v/>
      </c>
      <c r="IP11" s="18" t="n"/>
      <c r="IQ11" s="18" t="n"/>
      <c r="IR11" s="18" t="n"/>
      <c r="IS11" s="111">
        <f>IF(IT11&gt;0,IT11-IS8,0)</f>
        <v/>
      </c>
      <c r="IT11" s="81">
        <f>FY11+FV11+FS11+FP11+FM11+FJ11+FG11+FD11+FA11+EX11+EU11+ER11+EO11+EL11+EI11+EF11+EC11+DZ11+DW11+DT11+DQ11+DN11+DK11+DH11+DE11+DB11+CY11+CV11+CS11+CP11+CJ11+CG11+CD11+CA11+BX11+P11+CM11+GT11+GQ11+GN11+GK11+GH11+GE11+GB11+BU11+BR11+BO11+BL11+BI11+BF11+BC11+AZ11+AW11+AT11+AQ11+AN11+AK11+AH11+AE11+AB11+Y11+V11+S11+GW11+GZ11+HC11+HF11+HI11+HL11+HO11+HR11+HU11</f>
        <v/>
      </c>
      <c r="IU11" s="101">
        <f>IF(IT11&gt;0,IV11,0)</f>
        <v/>
      </c>
      <c r="IV11" s="101" t="n"/>
      <c r="IW11" s="82">
        <f>IF(IT11&gt;0,(IT11+IV$11-I$2)/I$2,0)</f>
        <v/>
      </c>
      <c r="IX11" s="112">
        <f>IF(IT11&gt;0,IT11+IV$11-I$2,0)</f>
        <v/>
      </c>
      <c r="IY11" s="110">
        <f>IF(IT11&gt;0,(IT11+IV$11-IT$8)/IT$8,0)</f>
        <v/>
      </c>
      <c r="IZ11" s="172">
        <f>IF(IT11&gt;0,IT11+IV$11-IT$8,0)</f>
        <v/>
      </c>
    </row>
    <row r="12">
      <c r="A12" s="76">
        <f>'Investment Analysis'!A12</f>
        <v/>
      </c>
      <c r="B12" s="77">
        <f>'Investment Analysis'!B12</f>
        <v/>
      </c>
      <c r="C12" s="27">
        <f>'Investment Analysis'!C12</f>
        <v/>
      </c>
      <c r="D12" s="42">
        <f>'Investment Analysis'!D12</f>
        <v/>
      </c>
      <c r="E12" s="28">
        <f>'Investment Analysis'!E12</f>
        <v/>
      </c>
      <c r="F12" s="27">
        <f>'Investment Analysis'!G12</f>
        <v/>
      </c>
      <c r="G12" s="42">
        <f>'Investment Analysis'!H12</f>
        <v/>
      </c>
      <c r="H12" s="28">
        <f>'Investment Analysis'!I12</f>
        <v/>
      </c>
      <c r="I12" s="27">
        <f>'Investment Analysis'!K12</f>
        <v/>
      </c>
      <c r="J12" s="42">
        <f>'Investment Analysis'!L12</f>
        <v/>
      </c>
      <c r="K12" s="28">
        <f>'Investment Analysis'!M12</f>
        <v/>
      </c>
      <c r="L12" s="57">
        <f>'Investment Analysis'!T12</f>
        <v/>
      </c>
      <c r="M12" s="29">
        <f>'Investment Analysis'!V12</f>
        <v/>
      </c>
      <c r="N12" s="29">
        <f>'Investment Analysis'!W12</f>
        <v/>
      </c>
      <c r="O12" s="548" t="n"/>
      <c r="P12" s="48">
        <f>'Investment Analysis'!Y12</f>
        <v/>
      </c>
      <c r="Q12" s="18" t="n"/>
      <c r="R12" s="15" t="n"/>
      <c r="S12" s="48" t="n">
        <v>22807.18</v>
      </c>
      <c r="T12" s="18">
        <f>IF(S12&gt;0,(S12-T$5)/T$5,0)</f>
        <v/>
      </c>
      <c r="U12" s="15">
        <f>'Investment Analysis'!AF12</f>
        <v/>
      </c>
      <c r="V12" s="48" t="n">
        <v>17932.22</v>
      </c>
      <c r="W12" s="18">
        <f>IF(V12&gt;0,(V12-W$5)/W$5,0)</f>
        <v/>
      </c>
      <c r="X12" s="15">
        <f>'Investment Analysis'!AT12</f>
        <v/>
      </c>
      <c r="Y12" s="48" t="n">
        <v>10073.52</v>
      </c>
      <c r="Z12" s="18">
        <f>IF(Y12&gt;0,(Y12-Z$5)/Z$5,0)</f>
        <v/>
      </c>
      <c r="AA12" s="15">
        <f>'Investment Analysis'!GK12</f>
        <v/>
      </c>
      <c r="AB12" s="48" t="n">
        <v>2696.67</v>
      </c>
      <c r="AC12" s="18">
        <f>IF(AB12&gt;0,(AB12-AC$5)/AC$5,0)</f>
        <v/>
      </c>
      <c r="AD12" s="15">
        <f>'Investment Analysis'!AT12</f>
        <v/>
      </c>
      <c r="AE12" s="48" t="n">
        <v>22503.11</v>
      </c>
      <c r="AF12" s="18">
        <f>IF(AE12&gt;0,(AE12-AF$5)/AF$5,0)</f>
        <v/>
      </c>
      <c r="AG12" s="15">
        <f>'Investment Analysis'!BA12</f>
        <v/>
      </c>
      <c r="AH12" s="48" t="n"/>
      <c r="AI12" s="18">
        <f>IF(AH12&gt;0,(AH12-AI$5)/AI$5,0)</f>
        <v/>
      </c>
      <c r="AJ12" s="15">
        <f>'Investment Analysis'!BH12</f>
        <v/>
      </c>
      <c r="AK12" s="48" t="n">
        <v>19310.96</v>
      </c>
      <c r="AL12" s="18">
        <f>IF(AK12&gt;0,(AK12-AL$5)/AL$5,0)</f>
        <v/>
      </c>
      <c r="AM12" s="15">
        <f>'Investment Analysis'!BO12</f>
        <v/>
      </c>
      <c r="AN12" s="48" t="n">
        <v>14988.26</v>
      </c>
      <c r="AO12" s="18">
        <f>IF(AN12&gt;0,(AN12-AO$5)/AO$5,0)</f>
        <v/>
      </c>
      <c r="AP12" s="15">
        <f>'Investment Analysis'!BV12</f>
        <v/>
      </c>
      <c r="AQ12" s="48" t="n"/>
      <c r="AR12" s="18">
        <f>IF(AQ12&gt;0,(AQ12-AR$5)/AR$5,0)</f>
        <v/>
      </c>
      <c r="AS12" s="15">
        <f>'Investment Analysis'!CC12</f>
        <v/>
      </c>
      <c r="AT12" s="48" t="n">
        <v>27535.62</v>
      </c>
      <c r="AU12" s="18">
        <f>IF(AT12&gt;0,(AT12-AU$5)/AU$5,0)</f>
        <v/>
      </c>
      <c r="AV12" s="15">
        <f>'Investment Analysis'!CJ12</f>
        <v/>
      </c>
      <c r="AW12" s="48" t="n">
        <v>19576.53</v>
      </c>
      <c r="AX12" s="18">
        <f>IF(AW12&gt;0,(AW12-AX$5)/AX$5,0)</f>
        <v/>
      </c>
      <c r="AY12" s="15">
        <f>'Investment Analysis'!CQ12</f>
        <v/>
      </c>
      <c r="AZ12" s="48" t="n">
        <v>16928.66</v>
      </c>
      <c r="BA12" s="18">
        <f>IF(AZ12&gt;0,(AZ12-BA$5)/BA$5,0)</f>
        <v/>
      </c>
      <c r="BB12" s="15">
        <f>'Investment Analysis'!CX12</f>
        <v/>
      </c>
      <c r="BC12" s="48" t="n">
        <v>10092.82</v>
      </c>
      <c r="BD12" s="18">
        <f>IF(BC12&gt;0,(BC12-BD$5)/BD$5,0)</f>
        <v/>
      </c>
      <c r="BE12" s="15">
        <f>'Investment Analysis'!DE12</f>
        <v/>
      </c>
      <c r="BF12" s="48" t="n">
        <v>4179.78</v>
      </c>
      <c r="BG12" s="18">
        <f>IF(BF12&gt;0,(BF12-BG$5)/BG$5,0)</f>
        <v/>
      </c>
      <c r="BH12" s="15">
        <f>'Investment Analysis'!DL12</f>
        <v/>
      </c>
      <c r="BI12" s="48" t="n">
        <v>2650.11</v>
      </c>
      <c r="BJ12" s="18">
        <f>IF(BI12&gt;0,(BI12-BJ$5)/BJ$5,0)</f>
        <v/>
      </c>
      <c r="BK12" s="15">
        <f>'Investment Analysis'!DZ12</f>
        <v/>
      </c>
      <c r="BL12" s="48" t="n">
        <v>4477.51</v>
      </c>
      <c r="BM12" s="18">
        <f>IF(BL12&gt;0,(BL12-BM$5)/BM$5,0)</f>
        <v/>
      </c>
      <c r="BN12" s="15">
        <f>'Investment Analysis'!EG12</f>
        <v/>
      </c>
      <c r="BO12" s="48" t="n"/>
      <c r="BP12" s="18">
        <f>IF(BO12&gt;0,(BO12-BP$5)/BP$5,0)</f>
        <v/>
      </c>
      <c r="BQ12" s="15">
        <f>'Investment Analysis'!DS12</f>
        <v/>
      </c>
      <c r="BR12" s="48" t="n">
        <v>5737.73</v>
      </c>
      <c r="BS12" s="18">
        <f>IF(BR12&gt;0,(BR12-BS$5)/BS$5,0)</f>
        <v/>
      </c>
      <c r="BT12" s="15">
        <f>'Investment Analysis'!EN12</f>
        <v/>
      </c>
      <c r="BU12" s="48" t="n">
        <v>14841.54</v>
      </c>
      <c r="BV12" s="18">
        <f>IF(BU12&gt;0,(BU12-BV$5)/BV$5,0)</f>
        <v/>
      </c>
      <c r="BW12" s="15">
        <f>'Investment Analysis'!EU12</f>
        <v/>
      </c>
      <c r="BX12" s="48" t="n"/>
      <c r="BY12" s="18">
        <f>IF(BX12&gt;0,(BX12-BY$5)/BY$5,0)</f>
        <v/>
      </c>
      <c r="BZ12" s="15">
        <f>'Investment Analysis'!FB12</f>
        <v/>
      </c>
      <c r="CA12" s="48" t="n">
        <v>3246.62</v>
      </c>
      <c r="CB12" s="18">
        <f>IF(CA12&gt;0,(CA12-CB$5)/CB$5,0)</f>
        <v/>
      </c>
      <c r="CC12" s="15">
        <f>'Investment Analysis'!FI12</f>
        <v/>
      </c>
      <c r="CD12" s="48" t="n">
        <v>19260.78</v>
      </c>
      <c r="CE12" s="18">
        <f>IF(CD12&gt;0,(CD12-CE$5)/CE$5,0)</f>
        <v/>
      </c>
      <c r="CF12" s="15">
        <f>'Investment Analysis'!FP12</f>
        <v/>
      </c>
      <c r="CG12" s="48" t="n">
        <v>5029.86</v>
      </c>
      <c r="CH12" s="18">
        <f>IF(CG12&gt;0,(CG12-CH$5)/CH$5,0)</f>
        <v/>
      </c>
      <c r="CI12" s="15">
        <f>'Investment Analysis'!FW12</f>
        <v/>
      </c>
      <c r="CJ12" s="48" t="n"/>
      <c r="CK12" s="18">
        <f>IF(CJ12&gt;0,(CJ12-CK$5)/CK$5,0)</f>
        <v/>
      </c>
      <c r="CL12" s="15">
        <f>'Investment Analysis'!GD12</f>
        <v/>
      </c>
      <c r="CM12" s="48" t="n">
        <v>5018.73</v>
      </c>
      <c r="CN12" s="18">
        <f>IF(CM12&gt;0,(CM12-CN$5)/CN$5,0)</f>
        <v/>
      </c>
      <c r="CO12" s="15">
        <f>'Investment Analysis'!GT12</f>
        <v/>
      </c>
      <c r="CP12" s="48" t="n">
        <v>61566</v>
      </c>
      <c r="CQ12" s="18">
        <f>IF(CP12&gt;0,(CP12-CQ$5)/CQ$5,0)</f>
        <v/>
      </c>
      <c r="CR12" s="15">
        <f>'Investment Analysis'!HG12</f>
        <v/>
      </c>
      <c r="CS12" s="48" t="n">
        <v>7080</v>
      </c>
      <c r="CT12" s="18">
        <f>IF(CS12&gt;0,(CS12-CT$5)/CT$5,0)</f>
        <v/>
      </c>
      <c r="CU12" s="15">
        <f>'Investment Analysis'!HN12</f>
        <v/>
      </c>
      <c r="CV12" s="48" t="n"/>
      <c r="CW12" s="18">
        <f>IF(CV12&gt;0,(CV12-CW$5)/CW$5,0)</f>
        <v/>
      </c>
      <c r="CX12" s="15">
        <f>'Investment Analysis'!IB12</f>
        <v/>
      </c>
      <c r="CY12" s="48" t="n">
        <v>4651</v>
      </c>
      <c r="CZ12" s="18">
        <f>IF(CY12&gt;0,(CY12-CZ$5)/CZ$5,0)</f>
        <v/>
      </c>
      <c r="DA12" s="15">
        <f>'Investment Analysis'!II12</f>
        <v/>
      </c>
      <c r="DB12" s="48" t="n">
        <v>22215.2</v>
      </c>
      <c r="DC12" s="18">
        <f>IF(DB12&gt;0,(DB12-DC$5)/DC$5,0)</f>
        <v/>
      </c>
      <c r="DD12" s="15">
        <f>'Investment Analysis'!IP12</f>
        <v/>
      </c>
      <c r="DE12" s="48" t="n"/>
      <c r="DF12" s="18">
        <f>IF(DE12&gt;0,(DE12-DF$5)/DF$5,0)</f>
        <v/>
      </c>
      <c r="DG12" s="15">
        <f>'Investment Analysis'!IW12</f>
        <v/>
      </c>
      <c r="DH12" s="48" t="n">
        <v>3023.15</v>
      </c>
      <c r="DI12" s="18">
        <f>IF(DH12&gt;0,(DH12-DI$5)/DI$5,0)</f>
        <v/>
      </c>
      <c r="DJ12" s="15">
        <f>'Investment Analysis'!JD12</f>
        <v/>
      </c>
      <c r="DK12" s="48" t="n">
        <v>2116.75</v>
      </c>
      <c r="DL12" s="18">
        <f>IF(DK12&gt;0,(DK12-DL$5)/DL$5,0)</f>
        <v/>
      </c>
      <c r="DM12" s="15">
        <f>'Investment Analysis'!JK12</f>
        <v/>
      </c>
      <c r="DN12" s="48" t="n">
        <v>5393</v>
      </c>
      <c r="DO12" s="18">
        <f>IF(DN12&gt;0,(DN12-DO$5)/DO$5,0)</f>
        <v/>
      </c>
      <c r="DP12" s="15">
        <f>'Investment Analysis'!HU12</f>
        <v/>
      </c>
      <c r="DQ12" s="48" t="n">
        <v>24367.5</v>
      </c>
      <c r="DR12" s="18">
        <f>IF(DQ12&gt;0,(DQ12-DR$5)/DR$5,0)</f>
        <v/>
      </c>
      <c r="DS12" s="15">
        <f>'Investment Analysis'!JR12</f>
        <v/>
      </c>
      <c r="DT12" s="48" t="n">
        <v>4170</v>
      </c>
      <c r="DU12" s="18">
        <f>IF(DT12&gt;0,(DT12-DU$5)/DU$5,0)</f>
        <v/>
      </c>
      <c r="DV12" s="15">
        <f>'Investment Analysis'!JY12</f>
        <v/>
      </c>
      <c r="DW12" s="48" t="n">
        <v>22914.5</v>
      </c>
      <c r="DX12" s="18">
        <f>IF(DW12&gt;0,(DW12-DX$5)/DX$5,0)</f>
        <v/>
      </c>
      <c r="DY12" s="15">
        <f>'Investment Analysis'!KF12</f>
        <v/>
      </c>
      <c r="DZ12" s="48" t="n">
        <v>2300.4</v>
      </c>
      <c r="EA12" s="18">
        <f>IF(DZ12&gt;0,(DZ12-EA$5)/EA$5,0)</f>
        <v/>
      </c>
      <c r="EB12" s="15">
        <f>'Investment Analysis'!KM12</f>
        <v/>
      </c>
      <c r="EC12" s="48" t="n">
        <v>2433.6</v>
      </c>
      <c r="ED12" s="18">
        <f>IF(EC12&gt;0,(EC12-ED$5)/ED$5,0)</f>
        <v/>
      </c>
      <c r="EE12" s="15">
        <f>'Investment Analysis'!KT12</f>
        <v/>
      </c>
      <c r="EF12" s="48" t="n">
        <v>35265</v>
      </c>
      <c r="EG12" s="18">
        <f>IF(EF12&gt;0,(EF12-EG$5)/EG$5,0)</f>
        <v/>
      </c>
      <c r="EH12" s="15">
        <f>'Investment Analysis'!LH12</f>
        <v/>
      </c>
      <c r="EI12" s="48" t="n">
        <v>7540.44</v>
      </c>
      <c r="EJ12" s="18">
        <f>IF(EI12&gt;0,(EI12-EJ$5)/EJ$5,0)</f>
        <v/>
      </c>
      <c r="EK12" s="15">
        <f>'Investment Analysis'!LO12</f>
        <v/>
      </c>
      <c r="EL12" s="48" t="n"/>
      <c r="EM12" s="18">
        <f>IF(EL12&gt;0,(EL12-EM$5)/EM$5,0)</f>
        <v/>
      </c>
      <c r="EN12" s="15">
        <f>'Investment Analysis'!LV12</f>
        <v/>
      </c>
      <c r="EO12" s="48" t="n"/>
      <c r="EP12" s="68">
        <f>IF(EO12&gt;0,(EO12-EP$5)/EP$5,0)</f>
        <v/>
      </c>
      <c r="EQ12" s="15">
        <f>'Investment Analysis'!MC12</f>
        <v/>
      </c>
      <c r="ER12" s="48" t="n">
        <v>24696.71</v>
      </c>
      <c r="ES12" s="18">
        <f>IF(ER12&gt;0,(ER12-ES$5)/ES$5,0)</f>
        <v/>
      </c>
      <c r="ET12" s="15">
        <f>'Investment Analysis'!LA12</f>
        <v/>
      </c>
      <c r="EU12" s="48" t="n">
        <v>38150</v>
      </c>
      <c r="EV12" s="18">
        <f>'Investment Analysis'!ML12</f>
        <v/>
      </c>
      <c r="EW12" s="15">
        <f>'Investment Analysis'!MJ12</f>
        <v/>
      </c>
      <c r="EX12" s="48" t="n">
        <v>39725</v>
      </c>
      <c r="EY12" s="18">
        <f>IF(EX12&gt;0,(EX12-EY$5)/EY$5,0)</f>
        <v/>
      </c>
      <c r="EZ12" s="15">
        <f>'Investment Analysis'!MQ12</f>
        <v/>
      </c>
      <c r="FA12" s="48" t="n"/>
      <c r="FB12" s="18">
        <f>IF(FA12&gt;0,(FA12-FB$5)/FB$5,0)</f>
        <v/>
      </c>
      <c r="FC12" s="15">
        <f>'Investment Analysis'!MX12</f>
        <v/>
      </c>
      <c r="FD12" s="48" t="n">
        <v>4299</v>
      </c>
      <c r="FE12" s="18">
        <f>IF(FD12&gt;0,(FD12-FE$5)/FE$5,0)</f>
        <v/>
      </c>
      <c r="FF12" s="15">
        <f>'Investment Analysis'!NE12</f>
        <v/>
      </c>
      <c r="FG12" s="48" t="n"/>
      <c r="FH12" s="18">
        <f>IF(FG12&gt;0,(FG12-FH$5)/FH$5,0)</f>
        <v/>
      </c>
      <c r="FI12" s="15">
        <f>'Investment Analysis'!NL12</f>
        <v/>
      </c>
      <c r="FJ12" s="48" t="n">
        <v>8850.75</v>
      </c>
      <c r="FK12" s="18">
        <f>IF(FJ12&gt;0,(FJ12-FK$5)/FK$5,0)</f>
        <v/>
      </c>
      <c r="FL12" s="15">
        <f>'Investment Analysis'!NS12</f>
        <v/>
      </c>
      <c r="FM12" s="48" t="n">
        <v>30686.4</v>
      </c>
      <c r="FN12" s="18">
        <f>IF(FM12&gt;0,(FM12-FN$5)/FN$5,0)</f>
        <v/>
      </c>
      <c r="FO12" s="15">
        <f>'Investment Analysis'!NZ12</f>
        <v/>
      </c>
      <c r="FP12" s="48" t="n"/>
      <c r="FQ12" s="18">
        <f>IF(FP12&gt;0,(FP12-FQ$5)/FQ$5,0)</f>
        <v/>
      </c>
      <c r="FR12" s="15">
        <f>'Investment Analysis'!OG12</f>
        <v/>
      </c>
      <c r="FS12" s="48" t="n">
        <v>38380</v>
      </c>
      <c r="FT12" s="18">
        <f>IF(FS12&gt;0,(FS12-FT$5)/FT$5,0)</f>
        <v/>
      </c>
      <c r="FU12" s="15">
        <f>'Investment Analysis'!ON12</f>
        <v/>
      </c>
      <c r="FV12" s="48" t="n"/>
      <c r="FW12" s="18">
        <f>IF(FV12&gt;0,(FV12-FW$5)/FW$5,0)</f>
        <v/>
      </c>
      <c r="FX12" s="15">
        <f>'Investment Analysis'!OU12</f>
        <v/>
      </c>
      <c r="FY12" s="48" t="n"/>
      <c r="FZ12" s="18">
        <f>IF(FY12&gt;0,(FY12-FZ$5)/FZ$5,0)</f>
        <v/>
      </c>
      <c r="GA12" s="15">
        <f>'Investment Analysis'!PB12</f>
        <v/>
      </c>
      <c r="GB12" s="48" t="n"/>
      <c r="GC12" s="18">
        <f>'Investment Analysis'!PK12</f>
        <v/>
      </c>
      <c r="GD12" s="15">
        <f>'Investment Analysis'!PI12</f>
        <v/>
      </c>
      <c r="GE12" s="48" t="n">
        <v>6722</v>
      </c>
      <c r="GF12" s="18">
        <f>'Investment Analysis'!PY12</f>
        <v/>
      </c>
      <c r="GG12" s="15">
        <f>'Investment Analysis'!PW12</f>
        <v/>
      </c>
      <c r="GH12" s="48" t="n">
        <v>25436</v>
      </c>
      <c r="GI12" s="18">
        <f>'Investment Analysis'!QF12</f>
        <v/>
      </c>
      <c r="GJ12" s="15">
        <f>'Investment Analysis'!QD12</f>
        <v/>
      </c>
      <c r="GK12" s="48" t="n">
        <v>24404</v>
      </c>
      <c r="GL12" s="18">
        <f>'Investment Analysis'!QM12</f>
        <v/>
      </c>
      <c r="GM12" s="15">
        <f>'Investment Analysis'!QK12</f>
        <v/>
      </c>
      <c r="GN12" s="48" t="n">
        <v>9688.24</v>
      </c>
      <c r="GO12" s="18">
        <f>'Investment Analysis'!QT12</f>
        <v/>
      </c>
      <c r="GP12" s="15">
        <f>'Investment Analysis'!QR12</f>
        <v/>
      </c>
      <c r="GQ12" s="48" t="n">
        <v>16974.3</v>
      </c>
      <c r="GR12" s="18">
        <f>'Investment Analysis'!RA12</f>
        <v/>
      </c>
      <c r="GS12" s="15">
        <f>'Investment Analysis'!QY12</f>
        <v/>
      </c>
      <c r="GT12" s="48" t="n">
        <v>16236</v>
      </c>
      <c r="GU12" s="18">
        <f>'Investment Analysis'!RH12</f>
        <v/>
      </c>
      <c r="GV12" s="15">
        <f>'Investment Analysis'!RF12</f>
        <v/>
      </c>
      <c r="GW12" s="48" t="n"/>
      <c r="GX12" s="18">
        <f>'Investment Analysis'!RO12</f>
        <v/>
      </c>
      <c r="GY12" s="15">
        <f>'Investment Analysis'!RM12</f>
        <v/>
      </c>
      <c r="GZ12" s="48" t="n"/>
      <c r="HA12" s="18">
        <f>'Investment Analysis'!RV12</f>
        <v/>
      </c>
      <c r="HB12" s="15">
        <f>'Investment Analysis'!RT12</f>
        <v/>
      </c>
      <c r="HC12" s="48" t="n"/>
      <c r="HD12" s="18">
        <f>'Investment Analysis'!SC12</f>
        <v/>
      </c>
      <c r="HE12" s="15">
        <f>'Investment Analysis'!SA12</f>
        <v/>
      </c>
      <c r="HF12" s="48" t="n"/>
      <c r="HG12" s="18">
        <f>'Investment Analysis'!SJ12</f>
        <v/>
      </c>
      <c r="HH12" s="15">
        <f>'Investment Analysis'!SH12</f>
        <v/>
      </c>
      <c r="HI12" s="48" t="n"/>
      <c r="HJ12" s="18">
        <f>'Investment Analysis'!SM12</f>
        <v/>
      </c>
      <c r="HK12" s="15">
        <f>'Investment Analysis'!SK12</f>
        <v/>
      </c>
      <c r="HL12" s="48" t="n"/>
      <c r="HM12" s="18">
        <f>'Investment Analysis'!SP12</f>
        <v/>
      </c>
      <c r="HN12" s="15">
        <f>'Investment Analysis'!SN12</f>
        <v/>
      </c>
      <c r="HO12" s="48">
        <f>'Investment Analysis'!SZ257</f>
        <v/>
      </c>
      <c r="HP12" s="18">
        <f>'Investment Analysis'!TE12</f>
        <v/>
      </c>
      <c r="HQ12" s="15">
        <f>'Investment Analysis'!TC12</f>
        <v/>
      </c>
      <c r="HR12" s="48" t="n"/>
      <c r="HS12" s="18">
        <f>'Investment Analysis'!TL12</f>
        <v/>
      </c>
      <c r="HT12" s="15">
        <f>'Investment Analysis'!TJ12</f>
        <v/>
      </c>
      <c r="HU12" s="48" t="n"/>
      <c r="HV12" s="18">
        <f>'Investment Analysis'!TS12</f>
        <v/>
      </c>
      <c r="HW12" s="15">
        <f>'Investment Analysis'!TQ12</f>
        <v/>
      </c>
      <c r="HX12" s="48" t="n"/>
      <c r="HY12" s="18">
        <f>'Investment Analysis'!TZ12</f>
        <v/>
      </c>
      <c r="HZ12" s="15">
        <f>'Investment Analysis'!TX12</f>
        <v/>
      </c>
      <c r="IA12" s="48" t="n"/>
      <c r="IB12" s="18">
        <f>'Investment Analysis'!UG12</f>
        <v/>
      </c>
      <c r="IC12" s="15">
        <f>'Investment Analysis'!UE12</f>
        <v/>
      </c>
      <c r="ID12" s="48" t="n"/>
      <c r="IE12" s="18">
        <f>'Investment Analysis'!UN12</f>
        <v/>
      </c>
      <c r="IF12" s="15">
        <f>'Investment Analysis'!UL12</f>
        <v/>
      </c>
      <c r="IG12" s="48" t="n"/>
      <c r="IH12" s="18">
        <f>'Investment Analysis'!UU12</f>
        <v/>
      </c>
      <c r="II12" s="15">
        <f>'Investment Analysis'!US12</f>
        <v/>
      </c>
      <c r="IJ12" s="48" t="n"/>
      <c r="IK12" s="18">
        <f>'Investment Analysis'!VB12</f>
        <v/>
      </c>
      <c r="IL12" s="15">
        <f>'Investment Analysis'!UZ12</f>
        <v/>
      </c>
      <c r="IM12" s="48" t="n"/>
      <c r="IN12" s="18">
        <f>'Investment Analysis'!VI12</f>
        <v/>
      </c>
      <c r="IO12" s="15">
        <f>'Investment Analysis'!VG12</f>
        <v/>
      </c>
      <c r="IP12" s="18" t="n"/>
      <c r="IQ12" s="18" t="n"/>
      <c r="IR12" s="18" t="n"/>
      <c r="IS12" s="108">
        <f>IF(IT12&gt;0,IT12-IT11,0)</f>
        <v/>
      </c>
      <c r="IT12" s="48">
        <f>FY12+FV12+FS12+FP12+FM12+FJ12+FG12+FD12+FA12+EX12+EU12+ER12+EO12+EL12+EI12+EF12+EC12+DZ12+DW12+DT12+DQ12+DN12+DK12+DH12+DE12+DB12+CY12+CV12+CS12+CP12+CJ12+CG12+CD12+CA12+BX12+P12+CM12+GT12+GQ12+GN12+GK12+GH12+GE12+GB12+BU12+BR12+BO12+BL12+BI12+BF12+BC12+AZ12+AW12+AT12+AQ12+AN12+AK12+AH12+AE12+AB12+Y12+V12+S12+GW12+GZ12+HC12+HF12+HI12+HL12+HO12+HR12+HU12+HX12+IA12+ID12+IG12+IJ12+IM12</f>
        <v/>
      </c>
      <c r="IU12" s="101">
        <f>IF(IT12&gt;0,IV12,0)</f>
        <v/>
      </c>
      <c r="IV12" s="101" t="n">
        <v>3600</v>
      </c>
      <c r="IW12" s="15">
        <f>IF(IT12&gt;0,(IT12+IV$11-I$2)/I$2,0)</f>
        <v/>
      </c>
      <c r="IX12" s="113">
        <f>IF(IT12&gt;0,IT12+IV$11-I$2,0)</f>
        <v/>
      </c>
      <c r="IY12" s="21">
        <f>IF(IT12&gt;0,(IT12+IV$11-IT$8)/IT$8,0)</f>
        <v/>
      </c>
      <c r="IZ12" s="173">
        <f>IF(IT12&gt;0,IT12+IV$11-IT$8,0)</f>
        <v/>
      </c>
    </row>
    <row r="13">
      <c r="A13" s="76">
        <f>'Investment Analysis'!A13</f>
        <v/>
      </c>
      <c r="B13" s="77">
        <f>'Investment Analysis'!B13</f>
        <v/>
      </c>
      <c r="C13" s="27">
        <f>'Investment Analysis'!C13</f>
        <v/>
      </c>
      <c r="D13" s="42">
        <f>'Investment Analysis'!D13</f>
        <v/>
      </c>
      <c r="E13" s="28">
        <f>'Investment Analysis'!E13</f>
        <v/>
      </c>
      <c r="F13" s="27">
        <f>'Investment Analysis'!G13</f>
        <v/>
      </c>
      <c r="G13" s="42">
        <f>'Investment Analysis'!H13</f>
        <v/>
      </c>
      <c r="H13" s="28">
        <f>'Investment Analysis'!I13</f>
        <v/>
      </c>
      <c r="I13" s="27">
        <f>'Investment Analysis'!K13</f>
        <v/>
      </c>
      <c r="J13" s="42">
        <f>'Investment Analysis'!L13</f>
        <v/>
      </c>
      <c r="K13" s="28">
        <f>'Investment Analysis'!M13</f>
        <v/>
      </c>
      <c r="L13" s="57">
        <f>'Investment Analysis'!T13</f>
        <v/>
      </c>
      <c r="M13" s="29">
        <f>'Investment Analysis'!V13</f>
        <v/>
      </c>
      <c r="N13" s="29">
        <f>'Investment Analysis'!W13</f>
        <v/>
      </c>
      <c r="O13" s="548" t="n"/>
      <c r="P13" s="48">
        <f>'Investment Analysis'!Y13</f>
        <v/>
      </c>
      <c r="Q13" s="18" t="n"/>
      <c r="R13" s="15" t="n"/>
      <c r="S13" s="48" t="n">
        <v>23167.57</v>
      </c>
      <c r="T13" s="18">
        <f>IF(S13&gt;0,(S13-T$5)/T$5,0)</f>
        <v/>
      </c>
      <c r="U13" s="15">
        <f>'Investment Analysis'!AF13</f>
        <v/>
      </c>
      <c r="V13" s="48" t="n">
        <v>18174.77</v>
      </c>
      <c r="W13" s="18">
        <f>IF(V13&gt;0,(V13-W$5)/W$5,0)</f>
        <v/>
      </c>
      <c r="X13" s="15">
        <f>'Investment Analysis'!AT13</f>
        <v/>
      </c>
      <c r="Y13" s="48" t="n">
        <v>9979.18</v>
      </c>
      <c r="Z13" s="18">
        <f>IF(Y13&gt;0,(Y13-Z$5)/Z$5,0)</f>
        <v/>
      </c>
      <c r="AA13" s="15">
        <f>'Investment Analysis'!GK13</f>
        <v/>
      </c>
      <c r="AB13" s="48" t="n">
        <v>2742.23</v>
      </c>
      <c r="AC13" s="18">
        <f>IF(AB13&gt;0,(AB13-AC$5)/AC$5,0)</f>
        <v/>
      </c>
      <c r="AD13" s="15">
        <f>'Investment Analysis'!AT13</f>
        <v/>
      </c>
      <c r="AE13" s="48" t="n">
        <v>22629.63</v>
      </c>
      <c r="AF13" s="18">
        <f>IF(AE13&gt;0,(AE13-AF$5)/AF$5,0)</f>
        <v/>
      </c>
      <c r="AG13" s="15">
        <f>'Investment Analysis'!BA13</f>
        <v/>
      </c>
      <c r="AH13" s="48" t="n"/>
      <c r="AI13" s="18">
        <f>IF(AH13&gt;0,(AH13-AI$5)/AI$5,0)</f>
        <v/>
      </c>
      <c r="AJ13" s="15">
        <f>'Investment Analysis'!BH13</f>
        <v/>
      </c>
      <c r="AK13" s="48" t="n">
        <v>19327.87</v>
      </c>
      <c r="AL13" s="18">
        <f>IF(AK13&gt;0,(AK13-AL$5)/AL$5,0)</f>
        <v/>
      </c>
      <c r="AM13" s="15">
        <f>'Investment Analysis'!BO13</f>
        <v/>
      </c>
      <c r="AN13" s="48" t="n">
        <v>15201.08</v>
      </c>
      <c r="AO13" s="18">
        <f>IF(AN13&gt;0,(AN13-AO$5)/AO$5,0)</f>
        <v/>
      </c>
      <c r="AP13" s="15">
        <f>'Investment Analysis'!BV13</f>
        <v/>
      </c>
      <c r="AQ13" s="48" t="n"/>
      <c r="AR13" s="18">
        <f>IF(AQ13&gt;0,(AQ13-AR$5)/AR$5,0)</f>
        <v/>
      </c>
      <c r="AS13" s="15">
        <f>'Investment Analysis'!CC13</f>
        <v/>
      </c>
      <c r="AT13" s="48" t="n">
        <v>27685.09</v>
      </c>
      <c r="AU13" s="18">
        <f>IF(AT13&gt;0,(AT13-AU$5)/AU$5,0)</f>
        <v/>
      </c>
      <c r="AV13" s="15">
        <f>'Investment Analysis'!CJ13</f>
        <v/>
      </c>
      <c r="AW13" s="48" t="n">
        <v>19610.79</v>
      </c>
      <c r="AX13" s="18">
        <f>IF(AW13&gt;0,(AW13-AX$5)/AX$5,0)</f>
        <v/>
      </c>
      <c r="AY13" s="15">
        <f>'Investment Analysis'!CQ13</f>
        <v/>
      </c>
      <c r="AZ13" s="48" t="n">
        <v>16973.48</v>
      </c>
      <c r="BA13" s="18">
        <f>IF(AZ13&gt;0,(AZ13-BA$5)/BA$5,0)</f>
        <v/>
      </c>
      <c r="BB13" s="15">
        <f>'Investment Analysis'!CX13</f>
        <v/>
      </c>
      <c r="BC13" s="48" t="n">
        <v>10102.61</v>
      </c>
      <c r="BD13" s="18">
        <f>IF(BC13&gt;0,(BC13-BD$5)/BD$5,0)</f>
        <v/>
      </c>
      <c r="BE13" s="15">
        <f>'Investment Analysis'!DE13</f>
        <v/>
      </c>
      <c r="BF13" s="48" t="n">
        <v>4231.17</v>
      </c>
      <c r="BG13" s="18">
        <f>IF(BF13&gt;0,(BF13-BG$5)/BG$5,0)</f>
        <v/>
      </c>
      <c r="BH13" s="15">
        <f>'Investment Analysis'!DL13</f>
        <v/>
      </c>
      <c r="BI13" s="48" t="n">
        <v>2734.97</v>
      </c>
      <c r="BJ13" s="18">
        <f>IF(BI13&gt;0,(BI13-BJ$5)/BJ$5,0)</f>
        <v/>
      </c>
      <c r="BK13" s="15">
        <f>'Investment Analysis'!DZ13</f>
        <v/>
      </c>
      <c r="BL13" s="48" t="n">
        <v>4565.18</v>
      </c>
      <c r="BM13" s="18">
        <f>IF(BL13&gt;0,(BL13-BM$5)/BM$5,0)</f>
        <v/>
      </c>
      <c r="BN13" s="15">
        <f>'Investment Analysis'!EG13</f>
        <v/>
      </c>
      <c r="BO13" s="48" t="n"/>
      <c r="BP13" s="18">
        <f>IF(BO13&gt;0,(BO13-BP$5)/BP$5,0)</f>
        <v/>
      </c>
      <c r="BQ13" s="15">
        <f>'Investment Analysis'!DS13</f>
        <v/>
      </c>
      <c r="BR13" s="48" t="n">
        <v>5866.47</v>
      </c>
      <c r="BS13" s="18">
        <f>IF(BR13&gt;0,(BR13-BS$5)/BS$5,0)</f>
        <v/>
      </c>
      <c r="BT13" s="15">
        <f>'Investment Analysis'!EN13</f>
        <v/>
      </c>
      <c r="BU13" s="48" t="n">
        <v>14796.01</v>
      </c>
      <c r="BV13" s="18">
        <f>IF(BU13&gt;0,(BU13-BV$5)/BV$5,0)</f>
        <v/>
      </c>
      <c r="BW13" s="15">
        <f>'Investment Analysis'!EU13</f>
        <v/>
      </c>
      <c r="BX13" s="48" t="n"/>
      <c r="BY13" s="18">
        <f>IF(BX13&gt;0,(BX13-BY$5)/BY$5,0)</f>
        <v/>
      </c>
      <c r="BZ13" s="15">
        <f>'Investment Analysis'!FB13</f>
        <v/>
      </c>
      <c r="CA13" s="48" t="n">
        <v>3252.78</v>
      </c>
      <c r="CB13" s="18">
        <f>IF(CA13&gt;0,(CA13-CB$5)/CB$5,0)</f>
        <v/>
      </c>
      <c r="CC13" s="15">
        <f>'Investment Analysis'!FI13</f>
        <v/>
      </c>
      <c r="CD13" s="48" t="n">
        <v>19226.45</v>
      </c>
      <c r="CE13" s="18">
        <f>IF(CD13&gt;0,(CD13-CE$5)/CE$5,0)</f>
        <v/>
      </c>
      <c r="CF13" s="15">
        <f>'Investment Analysis'!FP13</f>
        <v/>
      </c>
      <c r="CG13" s="48" t="n">
        <v>4977.87</v>
      </c>
      <c r="CH13" s="18">
        <f>IF(CG13&gt;0,(CG13-CH$5)/CH$5,0)</f>
        <v/>
      </c>
      <c r="CI13" s="15">
        <f>'Investment Analysis'!FW13</f>
        <v/>
      </c>
      <c r="CJ13" s="48" t="n"/>
      <c r="CK13" s="18">
        <f>IF(CJ13&gt;0,(CJ13-CK$5)/CK$5,0)</f>
        <v/>
      </c>
      <c r="CL13" s="15">
        <f>'Investment Analysis'!GD13</f>
        <v/>
      </c>
      <c r="CM13" s="48" t="n">
        <v>5004.4</v>
      </c>
      <c r="CN13" s="18">
        <f>IF(CM13&gt;0,(CM13-CN$5)/CN$5,0)</f>
        <v/>
      </c>
      <c r="CO13" s="15">
        <f>'Investment Analysis'!GT13</f>
        <v/>
      </c>
      <c r="CP13" s="48" t="n">
        <v>61657.5</v>
      </c>
      <c r="CQ13" s="18">
        <f>IF(CP13&gt;0,(CP13-CQ$5)/CQ$5,0)</f>
        <v/>
      </c>
      <c r="CR13" s="15">
        <f>'Investment Analysis'!HG13</f>
        <v/>
      </c>
      <c r="CS13" s="48" t="n">
        <v>6930</v>
      </c>
      <c r="CT13" s="18">
        <f>IF(CS13&gt;0,(CS13-CT$5)/CT$5,0)</f>
        <v/>
      </c>
      <c r="CU13" s="15">
        <f>'Investment Analysis'!HN13</f>
        <v/>
      </c>
      <c r="CV13" s="48" t="n"/>
      <c r="CW13" s="18">
        <f>IF(CV13&gt;0,(CV13-CW$5)/CW$5,0)</f>
        <v/>
      </c>
      <c r="CX13" s="15">
        <f>'Investment Analysis'!IB13</f>
        <v/>
      </c>
      <c r="CY13" s="48" t="n">
        <v>4728.2</v>
      </c>
      <c r="CZ13" s="18">
        <f>IF(CY13&gt;0,(CY13-CZ$5)/CZ$5,0)</f>
        <v/>
      </c>
      <c r="DA13" s="15">
        <f>'Investment Analysis'!II13</f>
        <v/>
      </c>
      <c r="DB13" s="48" t="n">
        <v>22308.8</v>
      </c>
      <c r="DC13" s="18">
        <f>IF(DB13&gt;0,(DB13-DC$5)/DC$5,0)</f>
        <v/>
      </c>
      <c r="DD13" s="15">
        <f>'Investment Analysis'!IP13</f>
        <v/>
      </c>
      <c r="DE13" s="48" t="n"/>
      <c r="DF13" s="18">
        <f>IF(DE13&gt;0,(DE13-DF$5)/DF$5,0)</f>
        <v/>
      </c>
      <c r="DG13" s="15">
        <f>'Investment Analysis'!IW13</f>
        <v/>
      </c>
      <c r="DH13" s="48" t="n">
        <v>3151</v>
      </c>
      <c r="DI13" s="18">
        <f>IF(DH13&gt;0,(DH13-DI$5)/DI$5,0)</f>
        <v/>
      </c>
      <c r="DJ13" s="15">
        <f>'Investment Analysis'!JD13</f>
        <v/>
      </c>
      <c r="DK13" s="48" t="n">
        <v>2139.25</v>
      </c>
      <c r="DL13" s="18">
        <f>IF(DK13&gt;0,(DK13-DL$5)/DL$5,0)</f>
        <v/>
      </c>
      <c r="DM13" s="15">
        <f>'Investment Analysis'!JK13</f>
        <v/>
      </c>
      <c r="DN13" s="48" t="n">
        <v>5387</v>
      </c>
      <c r="DO13" s="18">
        <f>IF(DN13&gt;0,(DN13-DO$5)/DO$5,0)</f>
        <v/>
      </c>
      <c r="DP13" s="15">
        <f>'Investment Analysis'!HU13</f>
        <v/>
      </c>
      <c r="DQ13" s="48" t="n">
        <v>24485</v>
      </c>
      <c r="DR13" s="18">
        <f>IF(DQ13&gt;0,(DQ13-DR$5)/DR$5,0)</f>
        <v/>
      </c>
      <c r="DS13" s="15">
        <f>'Investment Analysis'!JR13</f>
        <v/>
      </c>
      <c r="DT13" s="48" t="n">
        <v>4732</v>
      </c>
      <c r="DU13" s="18">
        <f>IF(DT13&gt;0,(DT13-DU$5)/DU$5,0)</f>
        <v/>
      </c>
      <c r="DV13" s="15">
        <f>'Investment Analysis'!JY13</f>
        <v/>
      </c>
      <c r="DW13" s="48" t="n">
        <v>23067.75</v>
      </c>
      <c r="DX13" s="18">
        <f>IF(DW13&gt;0,(DW13-DX$5)/DX$5,0)</f>
        <v/>
      </c>
      <c r="DY13" s="15">
        <f>'Investment Analysis'!KF13</f>
        <v/>
      </c>
      <c r="DZ13" s="48" t="n">
        <v>2242.8</v>
      </c>
      <c r="EA13" s="18">
        <f>IF(DZ13&gt;0,(DZ13-EA$5)/EA$5,0)</f>
        <v/>
      </c>
      <c r="EB13" s="15">
        <f>'Investment Analysis'!KM13</f>
        <v/>
      </c>
      <c r="EC13" s="48" t="n">
        <v>2450</v>
      </c>
      <c r="ED13" s="18">
        <f>IF(EC13&gt;0,(EC13-ED$5)/ED$5,0)</f>
        <v/>
      </c>
      <c r="EE13" s="15">
        <f>'Investment Analysis'!KT13</f>
        <v/>
      </c>
      <c r="EF13" s="48" t="n">
        <v>35730</v>
      </c>
      <c r="EG13" s="18">
        <f>IF(EF13&gt;0,(EF13-EG$5)/EG$5,0)</f>
        <v/>
      </c>
      <c r="EH13" s="15">
        <f>'Investment Analysis'!LH13</f>
        <v/>
      </c>
      <c r="EI13" s="48" t="n">
        <v>7408.38</v>
      </c>
      <c r="EJ13" s="18">
        <f>IF(EI13&gt;0,(EI13-EJ$5)/EJ$5,0)</f>
        <v/>
      </c>
      <c r="EK13" s="15">
        <f>'Investment Analysis'!LO13</f>
        <v/>
      </c>
      <c r="EL13" s="48" t="n"/>
      <c r="EM13" s="18">
        <f>IF(EL13&gt;0,(EL13-EM$5)/EM$5,0)</f>
        <v/>
      </c>
      <c r="EN13" s="15">
        <f>'Investment Analysis'!LV13</f>
        <v/>
      </c>
      <c r="EO13" s="48" t="n"/>
      <c r="EP13" s="68">
        <f>IF(EO13&gt;0,(EO13-EP$5)/EP$5,0)</f>
        <v/>
      </c>
      <c r="EQ13" s="15">
        <f>'Investment Analysis'!MC13</f>
        <v/>
      </c>
      <c r="ER13" s="48" t="n">
        <v>24772.15</v>
      </c>
      <c r="ES13" s="18">
        <f>IF(ER13&gt;0,(ER13-ES$5)/ES$5,0)</f>
        <v/>
      </c>
      <c r="ET13" s="15">
        <f>'Investment Analysis'!LA13</f>
        <v/>
      </c>
      <c r="EU13" s="48" t="n">
        <v>42000</v>
      </c>
      <c r="EV13" s="18">
        <f>'Investment Analysis'!ML13</f>
        <v/>
      </c>
      <c r="EW13" s="15">
        <f>'Investment Analysis'!MJ13</f>
        <v/>
      </c>
      <c r="EX13" s="48" t="n">
        <v>40173</v>
      </c>
      <c r="EY13" s="18">
        <f>IF(EX13&gt;0,(EX13-EY$5)/EY$5,0)</f>
        <v/>
      </c>
      <c r="EZ13" s="15">
        <f>'Investment Analysis'!MQ13</f>
        <v/>
      </c>
      <c r="FA13" s="48" t="n"/>
      <c r="FB13" s="18">
        <f>IF(FA13&gt;0,(FA13-FB$5)/FB$5,0)</f>
        <v/>
      </c>
      <c r="FC13" s="15">
        <f>'Investment Analysis'!MX13</f>
        <v/>
      </c>
      <c r="FD13" s="48" t="n">
        <v>4311.25</v>
      </c>
      <c r="FE13" s="18">
        <f>IF(FD13&gt;0,(FD13-FE$5)/FE$5,0)</f>
        <v/>
      </c>
      <c r="FF13" s="15">
        <f>'Investment Analysis'!NE13</f>
        <v/>
      </c>
      <c r="FG13" s="48" t="n"/>
      <c r="FH13" s="18">
        <f>IF(FG13&gt;0,(FG13-FH$5)/FH$5,0)</f>
        <v/>
      </c>
      <c r="FI13" s="15">
        <f>'Investment Analysis'!NL13</f>
        <v/>
      </c>
      <c r="FJ13" s="48" t="n">
        <v>9283</v>
      </c>
      <c r="FK13" s="18">
        <f>IF(FJ13&gt;0,(FJ13-FK$5)/FK$5,0)</f>
        <v/>
      </c>
      <c r="FL13" s="15">
        <f>'Investment Analysis'!NS13</f>
        <v/>
      </c>
      <c r="FM13" s="48" t="n">
        <v>31499.2</v>
      </c>
      <c r="FN13" s="18">
        <f>IF(FM13&gt;0,(FM13-FN$5)/FN$5,0)</f>
        <v/>
      </c>
      <c r="FO13" s="15">
        <f>'Investment Analysis'!NZ13</f>
        <v/>
      </c>
      <c r="FP13" s="48" t="n"/>
      <c r="FQ13" s="18">
        <f>IF(FP13&gt;0,(FP13-FQ$5)/FQ$5,0)</f>
        <v/>
      </c>
      <c r="FR13" s="15">
        <f>'Investment Analysis'!OG13</f>
        <v/>
      </c>
      <c r="FS13" s="48" t="n">
        <v>38750.5</v>
      </c>
      <c r="FT13" s="18">
        <f>IF(FS13&gt;0,(FS13-FT$5)/FT$5,0)</f>
        <v/>
      </c>
      <c r="FU13" s="15">
        <f>'Investment Analysis'!ON13</f>
        <v/>
      </c>
      <c r="FV13" s="48" t="n"/>
      <c r="FW13" s="18">
        <f>IF(FV13&gt;0,(FV13-FW$5)/FW$5,0)</f>
        <v/>
      </c>
      <c r="FX13" s="15">
        <f>'Investment Analysis'!OU13</f>
        <v/>
      </c>
      <c r="FY13" s="48" t="n"/>
      <c r="FZ13" s="18">
        <f>IF(FY13&gt;0,(FY13-FZ$5)/FZ$5,0)</f>
        <v/>
      </c>
      <c r="GA13" s="15">
        <f>'Investment Analysis'!PB13</f>
        <v/>
      </c>
      <c r="GB13" s="48" t="n"/>
      <c r="GC13" s="18">
        <f>'Investment Analysis'!PK13</f>
        <v/>
      </c>
      <c r="GD13" s="15">
        <f>'Investment Analysis'!PI13</f>
        <v/>
      </c>
      <c r="GE13" s="48" t="n">
        <v>6627.5</v>
      </c>
      <c r="GF13" s="18">
        <f>'Investment Analysis'!PY13</f>
        <v/>
      </c>
      <c r="GG13" s="15">
        <f>'Investment Analysis'!PW13</f>
        <v/>
      </c>
      <c r="GH13" s="48" t="n">
        <v>25970</v>
      </c>
      <c r="GI13" s="18">
        <f>'Investment Analysis'!QF13</f>
        <v/>
      </c>
      <c r="GJ13" s="15">
        <f>'Investment Analysis'!QD13</f>
        <v/>
      </c>
      <c r="GK13" s="48" t="n">
        <v>24200</v>
      </c>
      <c r="GL13" s="18">
        <f>'Investment Analysis'!QM13</f>
        <v/>
      </c>
      <c r="GM13" s="15">
        <f>'Investment Analysis'!QK13</f>
        <v/>
      </c>
      <c r="GN13" s="48" t="n">
        <v>9813.040000000001</v>
      </c>
      <c r="GO13" s="18">
        <f>'Investment Analysis'!QT13</f>
        <v/>
      </c>
      <c r="GP13" s="15">
        <f>'Investment Analysis'!QR13</f>
        <v/>
      </c>
      <c r="GQ13" s="48" t="n">
        <v>16649.8</v>
      </c>
      <c r="GR13" s="18">
        <f>'Investment Analysis'!RA13</f>
        <v/>
      </c>
      <c r="GS13" s="15">
        <f>'Investment Analysis'!QY13</f>
        <v/>
      </c>
      <c r="GT13" s="48" t="n">
        <v>16395</v>
      </c>
      <c r="GU13" s="18">
        <f>'Investment Analysis'!RH13</f>
        <v/>
      </c>
      <c r="GV13" s="15">
        <f>'Investment Analysis'!RF13</f>
        <v/>
      </c>
      <c r="GW13" s="48" t="n"/>
      <c r="GX13" s="18">
        <f>'Investment Analysis'!RO13</f>
        <v/>
      </c>
      <c r="GY13" s="15">
        <f>'Investment Analysis'!RM13</f>
        <v/>
      </c>
      <c r="GZ13" s="48" t="n"/>
      <c r="HA13" s="18">
        <f>'Investment Analysis'!RV13</f>
        <v/>
      </c>
      <c r="HB13" s="15">
        <f>'Investment Analysis'!RT13</f>
        <v/>
      </c>
      <c r="HC13" s="48" t="n"/>
      <c r="HD13" s="18">
        <f>'Investment Analysis'!SC13</f>
        <v/>
      </c>
      <c r="HE13" s="15">
        <f>'Investment Analysis'!SA13</f>
        <v/>
      </c>
      <c r="HF13" s="48" t="n"/>
      <c r="HG13" s="18">
        <f>'Investment Analysis'!SJ13</f>
        <v/>
      </c>
      <c r="HH13" s="15">
        <f>'Investment Analysis'!SH13</f>
        <v/>
      </c>
      <c r="HI13" s="48" t="n"/>
      <c r="HJ13" s="18">
        <f>'Investment Analysis'!SM13</f>
        <v/>
      </c>
      <c r="HK13" s="15">
        <f>'Investment Analysis'!SK13</f>
        <v/>
      </c>
      <c r="HL13" s="48" t="n"/>
      <c r="HM13" s="18">
        <f>'Investment Analysis'!SP13</f>
        <v/>
      </c>
      <c r="HN13" s="15">
        <f>'Investment Analysis'!SN13</f>
        <v/>
      </c>
      <c r="HO13" s="48" t="n"/>
      <c r="HP13" s="18">
        <f>'Investment Analysis'!TE13</f>
        <v/>
      </c>
      <c r="HQ13" s="15">
        <f>'Investment Analysis'!TC13</f>
        <v/>
      </c>
      <c r="HR13" s="48" t="n"/>
      <c r="HS13" s="18">
        <f>'Investment Analysis'!TL13</f>
        <v/>
      </c>
      <c r="HT13" s="15">
        <f>'Investment Analysis'!TJ13</f>
        <v/>
      </c>
      <c r="HU13" s="48" t="n"/>
      <c r="HV13" s="18">
        <f>'Investment Analysis'!TS13</f>
        <v/>
      </c>
      <c r="HW13" s="15">
        <f>'Investment Analysis'!TQ13</f>
        <v/>
      </c>
      <c r="HX13" s="48" t="n"/>
      <c r="HY13" s="18">
        <f>'Investment Analysis'!TZ13</f>
        <v/>
      </c>
      <c r="HZ13" s="15">
        <f>'Investment Analysis'!TX13</f>
        <v/>
      </c>
      <c r="IA13" s="48" t="n"/>
      <c r="IB13" s="18">
        <f>'Investment Analysis'!UG13</f>
        <v/>
      </c>
      <c r="IC13" s="15">
        <f>'Investment Analysis'!UE13</f>
        <v/>
      </c>
      <c r="ID13" s="48" t="n"/>
      <c r="IE13" s="18">
        <f>'Investment Analysis'!UN13</f>
        <v/>
      </c>
      <c r="IF13" s="15">
        <f>'Investment Analysis'!UL13</f>
        <v/>
      </c>
      <c r="IG13" s="48" t="n"/>
      <c r="IH13" s="18">
        <f>'Investment Analysis'!UU13</f>
        <v/>
      </c>
      <c r="II13" s="15">
        <f>'Investment Analysis'!US13</f>
        <v/>
      </c>
      <c r="IJ13" s="48" t="n"/>
      <c r="IK13" s="18">
        <f>'Investment Analysis'!VB13</f>
        <v/>
      </c>
      <c r="IL13" s="15">
        <f>'Investment Analysis'!UZ13</f>
        <v/>
      </c>
      <c r="IM13" s="48" t="n"/>
      <c r="IN13" s="18">
        <f>'Investment Analysis'!VI13</f>
        <v/>
      </c>
      <c r="IO13" s="15">
        <f>'Investment Analysis'!VG13</f>
        <v/>
      </c>
      <c r="IP13" s="18" t="n"/>
      <c r="IQ13" s="18" t="n"/>
      <c r="IR13" s="18" t="n"/>
      <c r="IS13" s="108">
        <f>IF(IT13&gt;0,IT13-IT12,0)</f>
        <v/>
      </c>
      <c r="IT13" s="48">
        <f>FY13+FV13+FS13+FP13+FM13+FJ13+FG13+FD13+FA13+EX13+EU13+ER13+EO13+EL13+EI13+EF13+EC13+DZ13+DW13+DT13+DQ13+DN13+DK13+DH13+DE13+DB13+CY13+CV13+CS13+CP13+CJ13+CG13+CD13+CA13+BX13+P13+CM13+GT13+GQ13+GN13+GK13+GH13+GE13+GB13+BU13+BR13+BO13+BL13+BI13+BF13+BC13+AZ13+AW13+AT13+AQ13+AN13+AK13+AH13+AE13+AB13+Y13+V13+S13+GW13+GZ13+HC13+HF13+HI13+HL13+HO13+HR13+HU13</f>
        <v/>
      </c>
      <c r="IU13" s="101">
        <f>IF(IT13&gt;0,IV13,0)</f>
        <v/>
      </c>
      <c r="IV13" s="101" t="n"/>
      <c r="IW13" s="15">
        <f>IF(IT13&gt;0,(IT13+IV$11-I$2)/I$2,0)</f>
        <v/>
      </c>
      <c r="IX13" s="113">
        <f>IF(IT13&gt;0,IT13+IV$11-I$2,0)</f>
        <v/>
      </c>
      <c r="IY13" s="21">
        <f>IF(IT13&gt;0,(IT13+IV$11-IT$8)/IT$8,0)</f>
        <v/>
      </c>
      <c r="IZ13" s="173">
        <f>IF(IT13&gt;0,IT13+IV$11-IT$8,0)</f>
        <v/>
      </c>
    </row>
    <row r="14">
      <c r="A14" s="76">
        <f>'Investment Analysis'!A14</f>
        <v/>
      </c>
      <c r="B14" s="77">
        <f>'Investment Analysis'!B14</f>
        <v/>
      </c>
      <c r="C14" s="27">
        <f>'Investment Analysis'!C14</f>
        <v/>
      </c>
      <c r="D14" s="42">
        <f>'Investment Analysis'!D14</f>
        <v/>
      </c>
      <c r="E14" s="28">
        <f>'Investment Analysis'!E14</f>
        <v/>
      </c>
      <c r="F14" s="27">
        <f>'Investment Analysis'!G14</f>
        <v/>
      </c>
      <c r="G14" s="42">
        <f>'Investment Analysis'!H14</f>
        <v/>
      </c>
      <c r="H14" s="28">
        <f>'Investment Analysis'!I14</f>
        <v/>
      </c>
      <c r="I14" s="27">
        <f>'Investment Analysis'!K14</f>
        <v/>
      </c>
      <c r="J14" s="42">
        <f>'Investment Analysis'!L14</f>
        <v/>
      </c>
      <c r="K14" s="28">
        <f>'Investment Analysis'!M14</f>
        <v/>
      </c>
      <c r="L14" s="57">
        <f>'Investment Analysis'!T14</f>
        <v/>
      </c>
      <c r="M14" s="29">
        <f>'Investment Analysis'!V14</f>
        <v/>
      </c>
      <c r="N14" s="29">
        <f>'Investment Analysis'!W14</f>
        <v/>
      </c>
      <c r="O14" s="548" t="n"/>
      <c r="P14" s="48">
        <f>'Investment Analysis'!Y14</f>
        <v/>
      </c>
      <c r="Q14" s="18" t="n"/>
      <c r="R14" s="15" t="n"/>
      <c r="S14" s="48" t="n">
        <v>22684.43</v>
      </c>
      <c r="T14" s="18">
        <f>IF(S14&gt;0,(S14-T$5)/T$5,0)</f>
        <v/>
      </c>
      <c r="U14" s="15">
        <f>'Investment Analysis'!AF14</f>
        <v/>
      </c>
      <c r="V14" s="48" t="n">
        <v>17932.22</v>
      </c>
      <c r="W14" s="18">
        <f>IF(V14&gt;0,(V14-W$5)/W$5,0)</f>
        <v/>
      </c>
      <c r="X14" s="15">
        <f>'Investment Analysis'!AT14</f>
        <v/>
      </c>
      <c r="Y14" s="48" t="n">
        <v>10052.56</v>
      </c>
      <c r="Z14" s="18">
        <f>IF(Y14&gt;0,(Y14-Z$5)/Z$5,0)</f>
        <v/>
      </c>
      <c r="AA14" s="15">
        <f>'Investment Analysis'!GK14</f>
        <v/>
      </c>
      <c r="AB14" s="48" t="n">
        <v>2690.52</v>
      </c>
      <c r="AC14" s="18">
        <f>IF(AB14&gt;0,(AB14-AC$5)/AC$5,0)</f>
        <v/>
      </c>
      <c r="AD14" s="15">
        <f>'Investment Analysis'!AT14</f>
        <v/>
      </c>
      <c r="AE14" s="48" t="n">
        <v>22378.77</v>
      </c>
      <c r="AF14" s="18">
        <f>IF(AE14&gt;0,(AE14-AF$5)/AF$5,0)</f>
        <v/>
      </c>
      <c r="AG14" s="15">
        <f>'Investment Analysis'!BA14</f>
        <v/>
      </c>
      <c r="AH14" s="48" t="n"/>
      <c r="AI14" s="18">
        <f>IF(AH14&gt;0,(AH14-AI$5)/AI$5,0)</f>
        <v/>
      </c>
      <c r="AJ14" s="15">
        <f>'Investment Analysis'!BH14</f>
        <v/>
      </c>
      <c r="AK14" s="48" t="n">
        <v>18975.43</v>
      </c>
      <c r="AL14" s="18">
        <f>IF(AK14&gt;0,(AK14-AL$5)/AL$5,0)</f>
        <v/>
      </c>
      <c r="AM14" s="15">
        <f>'Investment Analysis'!BO14</f>
        <v/>
      </c>
      <c r="AN14" s="48" t="n">
        <v>14954.06</v>
      </c>
      <c r="AO14" s="18">
        <f>IF(AN14&gt;0,(AN14-AO$5)/AO$5,0)</f>
        <v/>
      </c>
      <c r="AP14" s="15">
        <f>'Investment Analysis'!BV14</f>
        <v/>
      </c>
      <c r="AQ14" s="48" t="n"/>
      <c r="AR14" s="18">
        <f>IF(AQ14&gt;0,(AQ14-AR$5)/AR$5,0)</f>
        <v/>
      </c>
      <c r="AS14" s="15">
        <f>'Investment Analysis'!CC14</f>
        <v/>
      </c>
      <c r="AT14" s="48" t="n">
        <v>27519.88</v>
      </c>
      <c r="AU14" s="18">
        <f>IF(AT14&gt;0,(AT14-AU$5)/AU$5,0)</f>
        <v/>
      </c>
      <c r="AV14" s="15">
        <f>'Investment Analysis'!CJ14</f>
        <v/>
      </c>
      <c r="AW14" s="48" t="n">
        <v>19450.93</v>
      </c>
      <c r="AX14" s="18">
        <f>IF(AW14&gt;0,(AW14-AX$5)/AX$5,0)</f>
        <v/>
      </c>
      <c r="AY14" s="15">
        <f>'Investment Analysis'!CQ14</f>
        <v/>
      </c>
      <c r="AZ14" s="48" t="n">
        <v>16874.88</v>
      </c>
      <c r="BA14" s="18">
        <f>IF(AZ14&gt;0,(AZ14-BA$5)/BA$5,0)</f>
        <v/>
      </c>
      <c r="BB14" s="15">
        <f>'Investment Analysis'!CX14</f>
        <v/>
      </c>
      <c r="BC14" s="48" t="n">
        <v>10058.54</v>
      </c>
      <c r="BD14" s="18">
        <f>IF(BC14&gt;0,(BC14-BD$5)/BD$5,0)</f>
        <v/>
      </c>
      <c r="BE14" s="15">
        <f>'Investment Analysis'!DE14</f>
        <v/>
      </c>
      <c r="BF14" s="48" t="n">
        <v>4219.31</v>
      </c>
      <c r="BG14" s="18">
        <f>IF(BF14&gt;0,(BF14-BG$5)/BG$5,0)</f>
        <v/>
      </c>
      <c r="BH14" s="15">
        <f>'Investment Analysis'!DL14</f>
        <v/>
      </c>
      <c r="BI14" s="48" t="n">
        <v>2657.69</v>
      </c>
      <c r="BJ14" s="18">
        <f>IF(BI14&gt;0,(BI14-BJ$5)/BJ$5,0)</f>
        <v/>
      </c>
      <c r="BK14" s="15">
        <f>'Investment Analysis'!DZ14</f>
        <v/>
      </c>
      <c r="BL14" s="48" t="n">
        <v>4447.88</v>
      </c>
      <c r="BM14" s="18">
        <f>IF(BL14&gt;0,(BL14-BM$5)/BM$5,0)</f>
        <v/>
      </c>
      <c r="BN14" s="15">
        <f>'Investment Analysis'!EG14</f>
        <v/>
      </c>
      <c r="BO14" s="48" t="n"/>
      <c r="BP14" s="18">
        <f>IF(BO14&gt;0,(BO14-BP$5)/BP$5,0)</f>
        <v/>
      </c>
      <c r="BQ14" s="15">
        <f>'Investment Analysis'!DS14</f>
        <v/>
      </c>
      <c r="BR14" s="48" t="n">
        <v>5776.1</v>
      </c>
      <c r="BS14" s="18">
        <f>IF(BR14&gt;0,(BR14-BS$5)/BS$5,0)</f>
        <v/>
      </c>
      <c r="BT14" s="15">
        <f>'Investment Analysis'!EN14</f>
        <v/>
      </c>
      <c r="BU14" s="48" t="n">
        <v>14640.46</v>
      </c>
      <c r="BV14" s="18">
        <f>IF(BU14&gt;0,(BU14-BV$5)/BV$5,0)</f>
        <v/>
      </c>
      <c r="BW14" s="15">
        <f>'Investment Analysis'!EU14</f>
        <v/>
      </c>
      <c r="BX14" s="48" t="n"/>
      <c r="BY14" s="18">
        <f>IF(BX14&gt;0,(BX14-BY$5)/BY$5,0)</f>
        <v/>
      </c>
      <c r="BZ14" s="15">
        <f>'Investment Analysis'!FB14</f>
        <v/>
      </c>
      <c r="CA14" s="48" t="n">
        <v>3285.79</v>
      </c>
      <c r="CB14" s="18">
        <f>IF(CA14&gt;0,(CA14-CB$5)/CB$5,0)</f>
        <v/>
      </c>
      <c r="CC14" s="15">
        <f>'Investment Analysis'!FI14</f>
        <v/>
      </c>
      <c r="CD14" s="48" t="n">
        <v>18864.43</v>
      </c>
      <c r="CE14" s="18">
        <f>IF(CD14&gt;0,(CD14-CE$5)/CE$5,0)</f>
        <v/>
      </c>
      <c r="CF14" s="15">
        <f>'Investment Analysis'!FP14</f>
        <v/>
      </c>
      <c r="CG14" s="48" t="n">
        <v>5004.7</v>
      </c>
      <c r="CH14" s="18">
        <f>IF(CG14&gt;0,(CG14-CH$5)/CH$5,0)</f>
        <v/>
      </c>
      <c r="CI14" s="15">
        <f>'Investment Analysis'!FW14</f>
        <v/>
      </c>
      <c r="CJ14" s="48" t="n"/>
      <c r="CK14" s="18">
        <f>IF(CJ14&gt;0,(CJ14-CK$5)/CK$5,0)</f>
        <v/>
      </c>
      <c r="CL14" s="15">
        <f>'Investment Analysis'!GD14</f>
        <v/>
      </c>
      <c r="CM14" s="48" t="n">
        <v>4982.9</v>
      </c>
      <c r="CN14" s="18">
        <f>IF(CM14&gt;0,(CM14-CN$5)/CN$5,0)</f>
        <v/>
      </c>
      <c r="CO14" s="15">
        <f>'Investment Analysis'!GT14</f>
        <v/>
      </c>
      <c r="CP14" s="48" t="n">
        <v>59154</v>
      </c>
      <c r="CQ14" s="18">
        <f>IF(CP14&gt;0,(CP14-CQ$5)/CQ$5,0)</f>
        <v/>
      </c>
      <c r="CR14" s="15">
        <f>'Investment Analysis'!HG14</f>
        <v/>
      </c>
      <c r="CS14" s="48" t="n">
        <v>6960</v>
      </c>
      <c r="CT14" s="18">
        <f>IF(CS14&gt;0,(CS14-CT$5)/CT$5,0)</f>
        <v/>
      </c>
      <c r="CU14" s="15">
        <f>'Investment Analysis'!HN14</f>
        <v/>
      </c>
      <c r="CV14" s="48" t="n">
        <v>0</v>
      </c>
      <c r="CW14" s="18">
        <f>IF(CV14&gt;0,(CV14-CW$5)/CW$5,0)</f>
        <v/>
      </c>
      <c r="CX14" s="15">
        <f>'Investment Analysis'!IB14</f>
        <v/>
      </c>
      <c r="CY14" s="48" t="n">
        <v>4572.8</v>
      </c>
      <c r="CZ14" s="18">
        <f>IF(CY14&gt;0,(CY14-CZ$5)/CZ$5,0)</f>
        <v/>
      </c>
      <c r="DA14" s="15">
        <f>'Investment Analysis'!II14</f>
        <v/>
      </c>
      <c r="DB14" s="48" t="n">
        <v>21981.6</v>
      </c>
      <c r="DC14" s="18">
        <f>IF(DB14&gt;0,(DB14-DC$5)/DC$5,0)</f>
        <v/>
      </c>
      <c r="DD14" s="15">
        <f>'Investment Analysis'!IP14</f>
        <v/>
      </c>
      <c r="DE14" s="48" t="n"/>
      <c r="DF14" s="18">
        <f>IF(DE14&gt;0,(DE14-DF$5)/DF$5,0)</f>
        <v/>
      </c>
      <c r="DG14" s="15">
        <f>'Investment Analysis'!IW14</f>
        <v/>
      </c>
      <c r="DH14" s="48" t="n">
        <v>3089.45</v>
      </c>
      <c r="DI14" s="18">
        <f>IF(DH14&gt;0,(DH14-DI$5)/DI$5,0)</f>
        <v/>
      </c>
      <c r="DJ14" s="15">
        <f>'Investment Analysis'!JD14</f>
        <v/>
      </c>
      <c r="DK14" s="48" t="n">
        <v>2111.85</v>
      </c>
      <c r="DL14" s="18">
        <f>IF(DK14&gt;0,(DK14-DL$5)/DL$5,0)</f>
        <v/>
      </c>
      <c r="DM14" s="15">
        <f>'Investment Analysis'!JK14</f>
        <v/>
      </c>
      <c r="DN14" s="48" t="n">
        <v>5437.5</v>
      </c>
      <c r="DO14" s="18">
        <f>IF(DN14&gt;0,(DN14-DO$5)/DO$5,0)</f>
        <v/>
      </c>
      <c r="DP14" s="15">
        <f>'Investment Analysis'!HU14</f>
        <v/>
      </c>
      <c r="DQ14" s="48" t="n">
        <v>23982.5</v>
      </c>
      <c r="DR14" s="18">
        <f>IF(DQ14&gt;0,(DQ14-DR$5)/DR$5,0)</f>
        <v/>
      </c>
      <c r="DS14" s="15">
        <f>'Investment Analysis'!JR14</f>
        <v/>
      </c>
      <c r="DT14" s="48" t="n">
        <v>4344</v>
      </c>
      <c r="DU14" s="18">
        <f>IF(DT14&gt;0,(DT14-DU$5)/DU$5,0)</f>
        <v/>
      </c>
      <c r="DV14" s="15">
        <f>'Investment Analysis'!JY14</f>
        <v/>
      </c>
      <c r="DW14" s="48" t="n">
        <v>23034.25</v>
      </c>
      <c r="DX14" s="18">
        <f>IF(DW14&gt;0,(DW14-DX$5)/DX$5,0)</f>
        <v/>
      </c>
      <c r="DY14" s="15">
        <f>'Investment Analysis'!KF14</f>
        <v/>
      </c>
      <c r="DZ14" s="48" t="n">
        <v>2247.6</v>
      </c>
      <c r="EA14" s="18">
        <f>IF(DZ14&gt;0,(DZ14-EA$5)/EA$5,0)</f>
        <v/>
      </c>
      <c r="EB14" s="15">
        <f>'Investment Analysis'!KM14</f>
        <v/>
      </c>
      <c r="EC14" s="48" t="n">
        <v>2422.1</v>
      </c>
      <c r="ED14" s="18">
        <f>IF(EC14&gt;0,(EC14-ED$5)/ED$5,0)</f>
        <v/>
      </c>
      <c r="EE14" s="15">
        <f>'Investment Analysis'!KT14</f>
        <v/>
      </c>
      <c r="EF14" s="48" t="n">
        <v>36112.5</v>
      </c>
      <c r="EG14" s="18">
        <f>IF(EF14&gt;0,(EF14-EG$5)/EG$5,0)</f>
        <v/>
      </c>
      <c r="EH14" s="15">
        <f>'Investment Analysis'!LH14</f>
        <v/>
      </c>
      <c r="EI14" s="48" t="n">
        <v>7546.95</v>
      </c>
      <c r="EJ14" s="18">
        <f>IF(EI14&gt;0,(EI14-EJ$5)/EJ$5,0)</f>
        <v/>
      </c>
      <c r="EK14" s="15">
        <f>'Investment Analysis'!LO14</f>
        <v/>
      </c>
      <c r="EL14" s="48" t="n"/>
      <c r="EM14" s="18">
        <f>IF(EL14&gt;0,(EL14-EM$5)/EM$5,0)</f>
        <v/>
      </c>
      <c r="EN14" s="15">
        <f>'Investment Analysis'!LV14</f>
        <v/>
      </c>
      <c r="EO14" s="48" t="n"/>
      <c r="EP14" s="68">
        <f>IF(EO14&gt;0,(EO14-EP$5)/EP$5,0)</f>
        <v/>
      </c>
      <c r="EQ14" s="15">
        <f>'Investment Analysis'!MC14</f>
        <v/>
      </c>
      <c r="ER14" s="48" t="n">
        <v>24245.45</v>
      </c>
      <c r="ES14" s="18">
        <f>IF(ER14&gt;0,(ER14-ES$5)/ES$5,0)</f>
        <v/>
      </c>
      <c r="ET14" s="15">
        <f>'Investment Analysis'!LA14</f>
        <v/>
      </c>
      <c r="EU14" s="48" t="n">
        <v>41300</v>
      </c>
      <c r="EV14" s="18">
        <f>'Investment Analysis'!ML14</f>
        <v/>
      </c>
      <c r="EW14" s="15">
        <f>'Investment Analysis'!MJ14</f>
        <v/>
      </c>
      <c r="EX14" s="48" t="n">
        <v>40295.5</v>
      </c>
      <c r="EY14" s="18">
        <f>IF(EX14&gt;0,(EX14-EY$5)/EY$5,0)</f>
        <v/>
      </c>
      <c r="EZ14" s="15">
        <f>'Investment Analysis'!MQ14</f>
        <v/>
      </c>
      <c r="FA14" s="48" t="n"/>
      <c r="FB14" s="18">
        <f>IF(FA14&gt;0,(FA14-FB$5)/FB$5,0)</f>
        <v/>
      </c>
      <c r="FC14" s="15">
        <f>'Investment Analysis'!MX14</f>
        <v/>
      </c>
      <c r="FD14" s="48" t="n">
        <v>4307.75</v>
      </c>
      <c r="FE14" s="18">
        <f>IF(FD14&gt;0,(FD14-FE$5)/FE$5,0)</f>
        <v/>
      </c>
      <c r="FF14" s="15">
        <f>'Investment Analysis'!NE14</f>
        <v/>
      </c>
      <c r="FG14" s="48" t="n"/>
      <c r="FH14" s="18">
        <f>IF(FG14&gt;0,(FG14-FH$5)/FH$5,0)</f>
        <v/>
      </c>
      <c r="FI14" s="15">
        <f>'Investment Analysis'!NL14</f>
        <v/>
      </c>
      <c r="FJ14" s="48" t="n">
        <v>9213</v>
      </c>
      <c r="FK14" s="18">
        <f>IF(FJ14&gt;0,(FJ14-FK$5)/FK$5,0)</f>
        <v/>
      </c>
      <c r="FL14" s="15">
        <f>'Investment Analysis'!NS14</f>
        <v/>
      </c>
      <c r="FM14" s="48" t="n">
        <v>31278.4</v>
      </c>
      <c r="FN14" s="18">
        <f>IF(FM14&gt;0,(FM14-FN$5)/FN$5,0)</f>
        <v/>
      </c>
      <c r="FO14" s="15">
        <f>'Investment Analysis'!NZ14</f>
        <v/>
      </c>
      <c r="FP14" s="48" t="n"/>
      <c r="FQ14" s="18">
        <f>IF(FP14&gt;0,(FP14-FQ$5)/FQ$5,0)</f>
        <v/>
      </c>
      <c r="FR14" s="15">
        <f>'Investment Analysis'!OG14</f>
        <v/>
      </c>
      <c r="FS14" s="48" t="n">
        <v>34983.75</v>
      </c>
      <c r="FT14" s="18">
        <f>IF(FS14&gt;0,(FS14-FT$5)/FT$5,0)</f>
        <v/>
      </c>
      <c r="FU14" s="15">
        <f>'Investment Analysis'!ON14</f>
        <v/>
      </c>
      <c r="FV14" s="48" t="n"/>
      <c r="FW14" s="18">
        <f>IF(FV14&gt;0,(FV14-FW$5)/FW$5,0)</f>
        <v/>
      </c>
      <c r="FX14" s="15">
        <f>'Investment Analysis'!OU14</f>
        <v/>
      </c>
      <c r="FY14" s="48" t="n"/>
      <c r="FZ14" s="18">
        <f>IF(FY14&gt;0,(FY14-FZ$5)/FZ$5,0)</f>
        <v/>
      </c>
      <c r="GA14" s="15">
        <f>'Investment Analysis'!PB14</f>
        <v/>
      </c>
      <c r="GB14" s="48" t="n"/>
      <c r="GC14" s="18">
        <f>'Investment Analysis'!PK14</f>
        <v/>
      </c>
      <c r="GD14" s="15">
        <f>'Investment Analysis'!PI14</f>
        <v/>
      </c>
      <c r="GE14" s="48" t="n">
        <v>6681.5</v>
      </c>
      <c r="GF14" s="18">
        <f>'Investment Analysis'!PY14</f>
        <v/>
      </c>
      <c r="GG14" s="15">
        <f>'Investment Analysis'!PW14</f>
        <v/>
      </c>
      <c r="GH14" s="48" t="n">
        <v>25729</v>
      </c>
      <c r="GI14" s="18">
        <f>'Investment Analysis'!QF14</f>
        <v/>
      </c>
      <c r="GJ14" s="15">
        <f>'Investment Analysis'!QD14</f>
        <v/>
      </c>
      <c r="GK14" s="48" t="n">
        <v>24280</v>
      </c>
      <c r="GL14" s="18">
        <f>'Investment Analysis'!QM14</f>
        <v/>
      </c>
      <c r="GM14" s="15">
        <f>'Investment Analysis'!QK14</f>
        <v/>
      </c>
      <c r="GN14" s="48" t="n">
        <v>10066.32</v>
      </c>
      <c r="GO14" s="18">
        <f>'Investment Analysis'!QT14</f>
        <v/>
      </c>
      <c r="GP14" s="15">
        <f>'Investment Analysis'!QR14</f>
        <v/>
      </c>
      <c r="GQ14" s="48" t="n">
        <v>16767.8</v>
      </c>
      <c r="GR14" s="18">
        <f>'Investment Analysis'!RA14</f>
        <v/>
      </c>
      <c r="GS14" s="15">
        <f>'Investment Analysis'!QY14</f>
        <v/>
      </c>
      <c r="GT14" s="48" t="n">
        <v>16337</v>
      </c>
      <c r="GU14" s="18">
        <f>'Investment Analysis'!RH14</f>
        <v/>
      </c>
      <c r="GV14" s="15">
        <f>'Investment Analysis'!RF14</f>
        <v/>
      </c>
      <c r="GW14" s="48" t="n"/>
      <c r="GX14" s="18">
        <f>'Investment Analysis'!RO14</f>
        <v/>
      </c>
      <c r="GY14" s="15">
        <f>'Investment Analysis'!RM14</f>
        <v/>
      </c>
      <c r="GZ14" s="48" t="n"/>
      <c r="HA14" s="18">
        <f>'Investment Analysis'!RV14</f>
        <v/>
      </c>
      <c r="HB14" s="15">
        <f>'Investment Analysis'!RT14</f>
        <v/>
      </c>
      <c r="HC14" s="48" t="n"/>
      <c r="HD14" s="18">
        <f>'Investment Analysis'!SC14</f>
        <v/>
      </c>
      <c r="HE14" s="15">
        <f>'Investment Analysis'!SA14</f>
        <v/>
      </c>
      <c r="HF14" s="48" t="n"/>
      <c r="HG14" s="18">
        <f>'Investment Analysis'!SJ14</f>
        <v/>
      </c>
      <c r="HH14" s="15">
        <f>'Investment Analysis'!SH14</f>
        <v/>
      </c>
      <c r="HI14" s="48" t="n"/>
      <c r="HJ14" s="18">
        <f>'Investment Analysis'!SM14</f>
        <v/>
      </c>
      <c r="HK14" s="15">
        <f>'Investment Analysis'!SK14</f>
        <v/>
      </c>
      <c r="HL14" s="48" t="n"/>
      <c r="HM14" s="18">
        <f>'Investment Analysis'!SP14</f>
        <v/>
      </c>
      <c r="HN14" s="15">
        <f>'Investment Analysis'!SN14</f>
        <v/>
      </c>
      <c r="HO14" s="48" t="n"/>
      <c r="HP14" s="18">
        <f>'Investment Analysis'!TE14</f>
        <v/>
      </c>
      <c r="HQ14" s="15">
        <f>'Investment Analysis'!TC14</f>
        <v/>
      </c>
      <c r="HR14" s="48" t="n"/>
      <c r="HS14" s="18">
        <f>'Investment Analysis'!TL14</f>
        <v/>
      </c>
      <c r="HT14" s="15">
        <f>'Investment Analysis'!TJ14</f>
        <v/>
      </c>
      <c r="HU14" s="48" t="n"/>
      <c r="HV14" s="18">
        <f>'Investment Analysis'!TS14</f>
        <v/>
      </c>
      <c r="HW14" s="15">
        <f>'Investment Analysis'!TQ14</f>
        <v/>
      </c>
      <c r="HX14" s="48" t="n"/>
      <c r="HY14" s="18">
        <f>'Investment Analysis'!TZ14</f>
        <v/>
      </c>
      <c r="HZ14" s="15">
        <f>'Investment Analysis'!TX14</f>
        <v/>
      </c>
      <c r="IA14" s="48" t="n"/>
      <c r="IB14" s="18">
        <f>'Investment Analysis'!UG14</f>
        <v/>
      </c>
      <c r="IC14" s="15">
        <f>'Investment Analysis'!UE14</f>
        <v/>
      </c>
      <c r="ID14" s="48" t="n"/>
      <c r="IE14" s="18">
        <f>'Investment Analysis'!UN14</f>
        <v/>
      </c>
      <c r="IF14" s="15">
        <f>'Investment Analysis'!UL14</f>
        <v/>
      </c>
      <c r="IG14" s="48" t="n"/>
      <c r="IH14" s="18">
        <f>'Investment Analysis'!UU14</f>
        <v/>
      </c>
      <c r="II14" s="15">
        <f>'Investment Analysis'!US14</f>
        <v/>
      </c>
      <c r="IJ14" s="48" t="n"/>
      <c r="IK14" s="18">
        <f>'Investment Analysis'!VB14</f>
        <v/>
      </c>
      <c r="IL14" s="15">
        <f>'Investment Analysis'!UZ14</f>
        <v/>
      </c>
      <c r="IM14" s="48" t="n"/>
      <c r="IN14" s="18">
        <f>'Investment Analysis'!VI14</f>
        <v/>
      </c>
      <c r="IO14" s="15">
        <f>'Investment Analysis'!VG14</f>
        <v/>
      </c>
      <c r="IP14" s="18" t="n"/>
      <c r="IQ14" s="18" t="n"/>
      <c r="IR14" s="18" t="n"/>
      <c r="IS14" s="108">
        <f>IF(IT14&gt;0,IT14-IT13,0)</f>
        <v/>
      </c>
      <c r="IT14" s="48">
        <f>FY14+FV14+FS14+FP14+FM14+FJ14+FG14+FD14+FA14+EX14+EU14+ER14+EO14+EL14+EI14+EF14+EC14+DZ14+DW14+DT14+DQ14+DN14+DK14+DH14+DE14+DB14+CY14+CV14+CS14+CP14+CJ14+CG14+CD14+CA14+BX14+P14+CM14+GT14+GQ14+GN14+GK14+GH14+GE14+GB14+BU14+BR14+BO14+BL14+BI14+BF14+BC14+AZ14+AW14+AT14+AQ14+AN14+AK14+AH14+AE14+AB14+Y14+V14+S14+GW14+GZ14+HC14+HF14+HI14+HL14+HO14+HR14+HU14</f>
        <v/>
      </c>
      <c r="IU14" s="101">
        <f>IF(IT14&gt;0,IV14,0)</f>
        <v/>
      </c>
      <c r="IV14" s="101" t="n"/>
      <c r="IW14" s="15">
        <f>IF(IT14&gt;0,(IT14+IV$11-I$2)/I$2,0)</f>
        <v/>
      </c>
      <c r="IX14" s="113">
        <f>IF(IT14&gt;0,IT14+IV$11-I$2,0)</f>
        <v/>
      </c>
      <c r="IY14" s="21">
        <f>IF(IT14&gt;0,(IT14+IV$11-IT$8)/IT$8,0)</f>
        <v/>
      </c>
      <c r="IZ14" s="173">
        <f>IF(IT14&gt;0,IT14+IV$11-IT$8,0)</f>
        <v/>
      </c>
    </row>
    <row r="15">
      <c r="A15" s="76">
        <f>'Investment Analysis'!A15</f>
        <v/>
      </c>
      <c r="B15" s="77">
        <f>'Investment Analysis'!B15</f>
        <v/>
      </c>
      <c r="C15" s="27">
        <f>'Investment Analysis'!C15</f>
        <v/>
      </c>
      <c r="D15" s="42">
        <f>'Investment Analysis'!D15</f>
        <v/>
      </c>
      <c r="E15" s="28">
        <f>'Investment Analysis'!E15</f>
        <v/>
      </c>
      <c r="F15" s="27">
        <f>'Investment Analysis'!G15</f>
        <v/>
      </c>
      <c r="G15" s="42">
        <f>'Investment Analysis'!H15</f>
        <v/>
      </c>
      <c r="H15" s="28">
        <f>'Investment Analysis'!I15</f>
        <v/>
      </c>
      <c r="I15" s="27">
        <f>'Investment Analysis'!K15</f>
        <v/>
      </c>
      <c r="J15" s="42">
        <f>'Investment Analysis'!L15</f>
        <v/>
      </c>
      <c r="K15" s="28">
        <f>'Investment Analysis'!M15</f>
        <v/>
      </c>
      <c r="L15" s="57">
        <f>'Investment Analysis'!T15</f>
        <v/>
      </c>
      <c r="M15" s="29">
        <f>'Investment Analysis'!V15</f>
        <v/>
      </c>
      <c r="N15" s="29">
        <f>'Investment Analysis'!W15</f>
        <v/>
      </c>
      <c r="O15" s="548" t="n"/>
      <c r="P15" s="48">
        <f>'Investment Analysis'!Y15</f>
        <v/>
      </c>
      <c r="Q15" s="18" t="n"/>
      <c r="R15" s="15" t="n"/>
      <c r="S15" s="48" t="n">
        <v>22686.39</v>
      </c>
      <c r="T15" s="18">
        <f>IF(S15&gt;0,(S15-T$5)/T$5,0)</f>
        <v/>
      </c>
      <c r="U15" s="15">
        <f>'Investment Analysis'!AF15</f>
        <v/>
      </c>
      <c r="V15" s="48" t="n">
        <v>17923.85</v>
      </c>
      <c r="W15" s="18">
        <f>IF(V15&gt;0,(V15-W$5)/W$5,0)</f>
        <v/>
      </c>
      <c r="X15" s="15">
        <f>'Investment Analysis'!AT15</f>
        <v/>
      </c>
      <c r="Y15" s="48" t="n">
        <v>9963.459999999999</v>
      </c>
      <c r="Z15" s="18">
        <f>IF(Y15&gt;0,(Y15-Z$5)/Z$5,0)</f>
        <v/>
      </c>
      <c r="AA15" s="15">
        <f>'Investment Analysis'!GK15</f>
        <v/>
      </c>
      <c r="AB15" s="48" t="n">
        <v>2690.52</v>
      </c>
      <c r="AC15" s="18">
        <f>IF(AB15&gt;0,(AB15-AC$5)/AC$5,0)</f>
        <v/>
      </c>
      <c r="AD15" s="15">
        <f>'Investment Analysis'!AT15</f>
        <v/>
      </c>
      <c r="AE15" s="48" t="n">
        <v>22414.77</v>
      </c>
      <c r="AF15" s="18">
        <f>IF(AE15&gt;0,(AE15-AF$5)/AF$5,0)</f>
        <v/>
      </c>
      <c r="AG15" s="15">
        <f>'Investment Analysis'!BA15</f>
        <v/>
      </c>
      <c r="AH15" s="48" t="n"/>
      <c r="AI15" s="18">
        <f>IF(AH15&gt;0,(AH15-AI$5)/AI$5,0)</f>
        <v/>
      </c>
      <c r="AJ15" s="15">
        <f>'Investment Analysis'!BH15</f>
        <v/>
      </c>
      <c r="AK15" s="48" t="n">
        <v>19020.54</v>
      </c>
      <c r="AL15" s="18">
        <f>IF(AK15&gt;0,(AK15-AL$5)/AL$5,0)</f>
        <v/>
      </c>
      <c r="AM15" s="15">
        <f>'Investment Analysis'!BO15</f>
        <v/>
      </c>
      <c r="AN15" s="48" t="n">
        <v>14923.66</v>
      </c>
      <c r="AO15" s="18">
        <f>IF(AN15&gt;0,(AN15-AO$5)/AO$5,0)</f>
        <v/>
      </c>
      <c r="AP15" s="15">
        <f>'Investment Analysis'!BV15</f>
        <v/>
      </c>
      <c r="AQ15" s="48" t="n"/>
      <c r="AR15" s="18">
        <f>IF(AQ15&gt;0,(AQ15-AR$5)/AR$5,0)</f>
        <v/>
      </c>
      <c r="AS15" s="15">
        <f>'Investment Analysis'!CC15</f>
        <v/>
      </c>
      <c r="AT15" s="48" t="n">
        <v>27456.94</v>
      </c>
      <c r="AU15" s="18">
        <f>IF(AT15&gt;0,(AT15-AU$5)/AU$5,0)</f>
        <v/>
      </c>
      <c r="AV15" s="15">
        <f>'Investment Analysis'!CJ15</f>
        <v/>
      </c>
      <c r="AW15" s="48" t="n">
        <v>19410.97</v>
      </c>
      <c r="AX15" s="18">
        <f>IF(AW15&gt;0,(AW15-AX$5)/AX$5,0)</f>
        <v/>
      </c>
      <c r="AY15" s="15">
        <f>'Investment Analysis'!CQ15</f>
        <v/>
      </c>
      <c r="AZ15" s="48" t="n">
        <v>16861.43</v>
      </c>
      <c r="BA15" s="18">
        <f>IF(AZ15&gt;0,(AZ15-BA$5)/BA$5,0)</f>
        <v/>
      </c>
      <c r="BB15" s="15">
        <f>'Investment Analysis'!CX15</f>
        <v/>
      </c>
      <c r="BC15" s="48" t="n">
        <v>10073.23</v>
      </c>
      <c r="BD15" s="18">
        <f>IF(BC15&gt;0,(BC15-BD$5)/BD$5,0)</f>
        <v/>
      </c>
      <c r="BE15" s="15">
        <f>'Investment Analysis'!DE15</f>
        <v/>
      </c>
      <c r="BF15" s="48" t="n">
        <v>4221.29</v>
      </c>
      <c r="BG15" s="18">
        <f>IF(BF15&gt;0,(BF15-BG$5)/BG$5,0)</f>
        <v/>
      </c>
      <c r="BH15" s="15">
        <f>'Investment Analysis'!DL15</f>
        <v/>
      </c>
      <c r="BI15" s="48" t="n">
        <v>2631.17</v>
      </c>
      <c r="BJ15" s="18">
        <f>IF(BI15&gt;0,(BI15-BJ$5)/BJ$5,0)</f>
        <v/>
      </c>
      <c r="BK15" s="15">
        <f>'Investment Analysis'!DZ15</f>
        <v/>
      </c>
      <c r="BL15" s="48" t="n">
        <v>4433.67</v>
      </c>
      <c r="BM15" s="18">
        <f>IF(BL15&gt;0,(BL15-BM$5)/BM$5,0)</f>
        <v/>
      </c>
      <c r="BN15" s="15">
        <f>'Investment Analysis'!EG15</f>
        <v/>
      </c>
      <c r="BO15" s="48" t="n"/>
      <c r="BP15" s="18">
        <f>IF(BO15&gt;0,(BO15-BP$5)/BP$5,0)</f>
        <v/>
      </c>
      <c r="BQ15" s="15">
        <f>'Investment Analysis'!DS15</f>
        <v/>
      </c>
      <c r="BR15" s="48" t="n">
        <v>5736.21</v>
      </c>
      <c r="BS15" s="18">
        <f>IF(BR15&gt;0,(BR15-BS$5)/BS$5,0)</f>
        <v/>
      </c>
      <c r="BT15" s="15">
        <f>'Investment Analysis'!EN15</f>
        <v/>
      </c>
      <c r="BU15" s="48" t="n">
        <v>14792.22</v>
      </c>
      <c r="BV15" s="18">
        <f>IF(BU15&gt;0,(BU15-BV$5)/BV$5,0)</f>
        <v/>
      </c>
      <c r="BW15" s="15">
        <f>'Investment Analysis'!EU15</f>
        <v/>
      </c>
      <c r="BX15" s="48" t="n"/>
      <c r="BY15" s="18">
        <f>IF(BX15&gt;0,(BX15-BY$5)/BY$5,0)</f>
        <v/>
      </c>
      <c r="BZ15" s="15">
        <f>'Investment Analysis'!FB15</f>
        <v/>
      </c>
      <c r="CA15" s="48" t="n">
        <v>3276.84</v>
      </c>
      <c r="CB15" s="18">
        <f>IF(CA15&gt;0,(CA15-CB$5)/CB$5,0)</f>
        <v/>
      </c>
      <c r="CC15" s="15">
        <f>'Investment Analysis'!FI15</f>
        <v/>
      </c>
      <c r="CD15" s="48" t="n">
        <v>19038.16</v>
      </c>
      <c r="CE15" s="18">
        <f>IF(CD15&gt;0,(CD15-CE$5)/CE$5,0)</f>
        <v/>
      </c>
      <c r="CF15" s="15">
        <f>'Investment Analysis'!FP15</f>
        <v/>
      </c>
      <c r="CG15" s="48" t="n">
        <v>5030.98</v>
      </c>
      <c r="CH15" s="18">
        <f>IF(CG15&gt;0,(CG15-CH$5)/CH$5,0)</f>
        <v/>
      </c>
      <c r="CI15" s="15">
        <f>'Investment Analysis'!FW15</f>
        <v/>
      </c>
      <c r="CJ15" s="48" t="n"/>
      <c r="CK15" s="18">
        <f>IF(CJ15&gt;0,(CJ15-CK$5)/CK$5,0)</f>
        <v/>
      </c>
      <c r="CL15" s="15">
        <f>'Investment Analysis'!GD15</f>
        <v/>
      </c>
      <c r="CM15" s="48" t="n">
        <v>4979.32</v>
      </c>
      <c r="CN15" s="18">
        <f>IF(CM15&gt;0,(CM15-CN$5)/CN$5,0)</f>
        <v/>
      </c>
      <c r="CO15" s="15">
        <f>'Investment Analysis'!GT15</f>
        <v/>
      </c>
      <c r="CP15" s="48" t="n">
        <v>59241</v>
      </c>
      <c r="CQ15" s="18">
        <f>IF(CP15&gt;0,(CP15-CQ$5)/CQ$5,0)</f>
        <v/>
      </c>
      <c r="CR15" s="15">
        <f>'Investment Analysis'!HG15</f>
        <v/>
      </c>
      <c r="CS15" s="48" t="n">
        <v>6900</v>
      </c>
      <c r="CT15" s="18">
        <f>IF(CS15&gt;0,(CS15-CT$5)/CT$5,0)</f>
        <v/>
      </c>
      <c r="CU15" s="15">
        <f>'Investment Analysis'!HN15</f>
        <v/>
      </c>
      <c r="CV15" s="54" t="n">
        <v>21016.5</v>
      </c>
      <c r="CW15" s="18">
        <f>IF(CV15&gt;0,(CV15-CW$5)/CW$5,0)</f>
        <v/>
      </c>
      <c r="CX15" s="15">
        <f>'Investment Analysis'!IB15</f>
        <v/>
      </c>
      <c r="CY15" s="54" t="n">
        <v>22931</v>
      </c>
      <c r="CZ15" s="18">
        <f>IF(CY15&gt;0,(CY15-CZ$5)/CZ$5,0)</f>
        <v/>
      </c>
      <c r="DA15" s="15">
        <f>'Investment Analysis'!II15</f>
        <v/>
      </c>
      <c r="DB15" s="48" t="n">
        <v>21945.6</v>
      </c>
      <c r="DC15" s="18">
        <f>IF(DB15&gt;0,(DB15-DC$5)/DC$5,0)</f>
        <v/>
      </c>
      <c r="DD15" s="15">
        <f>'Investment Analysis'!IP15</f>
        <v/>
      </c>
      <c r="DE15" s="48" t="n"/>
      <c r="DF15" s="18">
        <f>IF(DE15&gt;0,(DE15-DF$5)/DF$5,0)</f>
        <v/>
      </c>
      <c r="DG15" s="15">
        <f>'Investment Analysis'!IW15</f>
        <v/>
      </c>
      <c r="DH15" s="54" t="n">
        <v>12214.4</v>
      </c>
      <c r="DI15" s="18">
        <f>IF(DH15&gt;0,(DH15-DI$5)/DI$5,0)</f>
        <v/>
      </c>
      <c r="DJ15" s="15">
        <f>'Investment Analysis'!JD15</f>
        <v/>
      </c>
      <c r="DK15" s="48" t="n">
        <v>2122.8</v>
      </c>
      <c r="DL15" s="18">
        <f>IF(DK15&gt;0,(DK15-DL$5)/DL$5,0)</f>
        <v/>
      </c>
      <c r="DM15" s="15">
        <f>'Investment Analysis'!JK15</f>
        <v/>
      </c>
      <c r="DN15" s="48" t="n">
        <v>5346.5</v>
      </c>
      <c r="DO15" s="18">
        <f>IF(DN15&gt;0,(DN15-DO$5)/DO$5,0)</f>
        <v/>
      </c>
      <c r="DP15" s="15">
        <f>'Investment Analysis'!HU15</f>
        <v/>
      </c>
      <c r="DQ15" s="54" t="n">
        <v>28812</v>
      </c>
      <c r="DR15" s="18">
        <f>IF(DQ15&gt;0,(DQ15-DR$5)/DR$5,0)</f>
        <v/>
      </c>
      <c r="DS15" s="15">
        <f>'Investment Analysis'!JR15</f>
        <v/>
      </c>
      <c r="DT15" s="48" t="n">
        <v>3936</v>
      </c>
      <c r="DU15" s="18">
        <f>IF(DT15&gt;0,(DT15-DU$5)/DU$5,0)</f>
        <v/>
      </c>
      <c r="DV15" s="15">
        <f>'Investment Analysis'!JY15</f>
        <v/>
      </c>
      <c r="DW15" s="48" t="n">
        <v>23184.25</v>
      </c>
      <c r="DX15" s="18">
        <f>IF(DW15&gt;0,(DW15-DX$5)/DX$5,0)</f>
        <v/>
      </c>
      <c r="DY15" s="15">
        <f>'Investment Analysis'!KF15</f>
        <v/>
      </c>
      <c r="DZ15" s="48" t="n">
        <v>2319.6</v>
      </c>
      <c r="EA15" s="18">
        <f>IF(DZ15&gt;0,(DZ15-EA$5)/EA$5,0)</f>
        <v/>
      </c>
      <c r="EB15" s="15">
        <f>'Investment Analysis'!KM15</f>
        <v/>
      </c>
      <c r="EC15" s="48" t="n">
        <v>2427</v>
      </c>
      <c r="ED15" s="18">
        <f>IF(EC15&gt;0,(EC15-ED$5)/ED$5,0)</f>
        <v/>
      </c>
      <c r="EE15" s="15">
        <f>'Investment Analysis'!KT15</f>
        <v/>
      </c>
      <c r="EF15" s="48" t="n">
        <v>36750</v>
      </c>
      <c r="EG15" s="18">
        <f>IF(EF15&gt;0,(EF15-EG$5)/EG$5,0)</f>
        <v/>
      </c>
      <c r="EH15" s="15">
        <f>'Investment Analysis'!LH15</f>
        <v/>
      </c>
      <c r="EI15" s="48" t="n">
        <v>7752.48</v>
      </c>
      <c r="EJ15" s="18">
        <f>IF(EI15&gt;0,(EI15-EJ$5)/EJ$5,0)</f>
        <v/>
      </c>
      <c r="EK15" s="15">
        <f>'Investment Analysis'!LO15</f>
        <v/>
      </c>
      <c r="EL15" s="48" t="n"/>
      <c r="EM15" s="18">
        <f>IF(EL15&gt;0,(EL15-EM$5)/EM$5,0)</f>
        <v/>
      </c>
      <c r="EN15" s="15">
        <f>'Investment Analysis'!LV15</f>
        <v/>
      </c>
      <c r="EO15" s="48" t="n"/>
      <c r="EP15" s="68">
        <f>IF(EO15&gt;0,(EO15-EP$5)/EP$5,0)</f>
        <v/>
      </c>
      <c r="EQ15" s="15">
        <f>'Investment Analysis'!MC15</f>
        <v/>
      </c>
      <c r="ER15" s="48" t="n">
        <v>24128.84</v>
      </c>
      <c r="ES15" s="18">
        <f>IF(ER15&gt;0,(ER15-ES$5)/ES$5,0)</f>
        <v/>
      </c>
      <c r="ET15" s="15">
        <f>'Investment Analysis'!LA15</f>
        <v/>
      </c>
      <c r="EU15" s="48" t="n">
        <v>36568</v>
      </c>
      <c r="EV15" s="18">
        <f>'Investment Analysis'!ML15</f>
        <v/>
      </c>
      <c r="EW15" s="15">
        <f>'Investment Analysis'!MJ15</f>
        <v/>
      </c>
      <c r="EX15" s="48" t="n">
        <v>40085.5</v>
      </c>
      <c r="EY15" s="18">
        <f>IF(EX15&gt;0,(EX15-EY$5)/EY$5,0)</f>
        <v/>
      </c>
      <c r="EZ15" s="15">
        <f>'Investment Analysis'!MQ15</f>
        <v/>
      </c>
      <c r="FA15" s="48" t="n"/>
      <c r="FB15" s="18">
        <f>IF(FA15&gt;0,(FA15-FB$5)/FB$5,0)</f>
        <v/>
      </c>
      <c r="FC15" s="15">
        <f>'Investment Analysis'!MX15</f>
        <v/>
      </c>
      <c r="FD15" s="48" t="n">
        <v>4322.25</v>
      </c>
      <c r="FE15" s="18">
        <f>IF(FD15&gt;0,(FD15-FE$5)/FE$5,0)</f>
        <v/>
      </c>
      <c r="FF15" s="15">
        <f>'Investment Analysis'!NE15</f>
        <v/>
      </c>
      <c r="FG15" s="48" t="n"/>
      <c r="FH15" s="18">
        <f>IF(FG15&gt;0,(FG15-FH$5)/FH$5,0)</f>
        <v/>
      </c>
      <c r="FI15" s="15">
        <f>'Investment Analysis'!NL15</f>
        <v/>
      </c>
      <c r="FJ15" s="48" t="n">
        <v>9162</v>
      </c>
      <c r="FK15" s="18">
        <f>IF(FJ15&gt;0,(FJ15-FK$5)/FK$5,0)</f>
        <v/>
      </c>
      <c r="FL15" s="15">
        <f>'Investment Analysis'!NS15</f>
        <v/>
      </c>
      <c r="FM15" s="48" t="n">
        <v>31032</v>
      </c>
      <c r="FN15" s="18">
        <f>IF(FM15&gt;0,(FM15-FN$5)/FN$5,0)</f>
        <v/>
      </c>
      <c r="FO15" s="15">
        <f>'Investment Analysis'!NZ15</f>
        <v/>
      </c>
      <c r="FP15" s="48" t="n"/>
      <c r="FQ15" s="18">
        <f>IF(FP15&gt;0,(FP15-FQ$5)/FQ$5,0)</f>
        <v/>
      </c>
      <c r="FR15" s="15">
        <f>'Investment Analysis'!OG15</f>
        <v/>
      </c>
      <c r="FS15" s="48" t="n">
        <v>34399.5</v>
      </c>
      <c r="FT15" s="18">
        <f>IF(FS15&gt;0,(FS15-FT$5)/FT$5,0)</f>
        <v/>
      </c>
      <c r="FU15" s="15">
        <f>'Investment Analysis'!ON15</f>
        <v/>
      </c>
      <c r="FV15" s="48" t="n"/>
      <c r="FW15" s="18">
        <f>IF(FV15&gt;0,(FV15-FW$5)/FW$5,0)</f>
        <v/>
      </c>
      <c r="FX15" s="15">
        <f>'Investment Analysis'!OU15</f>
        <v/>
      </c>
      <c r="FY15" s="54" t="n"/>
      <c r="FZ15" s="18">
        <f>IF(FY15&gt;0,(FY15-FZ$5)/FZ$5,0)</f>
        <v/>
      </c>
      <c r="GA15" s="15">
        <f>'Investment Analysis'!PB15</f>
        <v/>
      </c>
      <c r="GB15" s="48" t="n"/>
      <c r="GC15" s="18">
        <f>'Investment Analysis'!PK15</f>
        <v/>
      </c>
      <c r="GD15" s="15">
        <f>'Investment Analysis'!PI15</f>
        <v/>
      </c>
      <c r="GE15" s="48" t="n">
        <v>6812.5</v>
      </c>
      <c r="GF15" s="18">
        <f>'Investment Analysis'!PY15</f>
        <v/>
      </c>
      <c r="GG15" s="15">
        <f>'Investment Analysis'!PW15</f>
        <v/>
      </c>
      <c r="GH15" s="54" t="n">
        <v>32355</v>
      </c>
      <c r="GI15" s="18">
        <f>'Investment Analysis'!QF15</f>
        <v/>
      </c>
      <c r="GJ15" s="15">
        <f>'Investment Analysis'!QD15</f>
        <v/>
      </c>
      <c r="GK15" s="48" t="n">
        <v>24372</v>
      </c>
      <c r="GL15" s="18">
        <f>'Investment Analysis'!QM15</f>
        <v/>
      </c>
      <c r="GM15" s="15">
        <f>'Investment Analysis'!QK15</f>
        <v/>
      </c>
      <c r="GN15" s="48" t="n">
        <v>10207.52</v>
      </c>
      <c r="GO15" s="18">
        <f>'Investment Analysis'!QT15</f>
        <v/>
      </c>
      <c r="GP15" s="15">
        <f>'Investment Analysis'!QR15</f>
        <v/>
      </c>
      <c r="GQ15" s="48" t="n">
        <v>17053.95</v>
      </c>
      <c r="GR15" s="18">
        <f>'Investment Analysis'!RA15</f>
        <v/>
      </c>
      <c r="GS15" s="15">
        <f>'Investment Analysis'!QY15</f>
        <v/>
      </c>
      <c r="GT15" s="48" t="n">
        <v>16081</v>
      </c>
      <c r="GU15" s="18">
        <f>'Investment Analysis'!RH15</f>
        <v/>
      </c>
      <c r="GV15" s="15">
        <f>'Investment Analysis'!RF15</f>
        <v/>
      </c>
      <c r="GW15" s="48" t="n"/>
      <c r="GX15" s="18">
        <f>'Investment Analysis'!RO15</f>
        <v/>
      </c>
      <c r="GY15" s="15">
        <f>'Investment Analysis'!RM15</f>
        <v/>
      </c>
      <c r="GZ15" s="48" t="n"/>
      <c r="HA15" s="18">
        <f>'Investment Analysis'!RV15</f>
        <v/>
      </c>
      <c r="HB15" s="15">
        <f>'Investment Analysis'!RT15</f>
        <v/>
      </c>
      <c r="HC15" s="48" t="n"/>
      <c r="HD15" s="18">
        <f>'Investment Analysis'!SC15</f>
        <v/>
      </c>
      <c r="HE15" s="15">
        <f>'Investment Analysis'!SA15</f>
        <v/>
      </c>
      <c r="HF15" s="48" t="n"/>
      <c r="HG15" s="18">
        <f>'Investment Analysis'!SJ15</f>
        <v/>
      </c>
      <c r="HH15" s="15">
        <f>'Investment Analysis'!SH15</f>
        <v/>
      </c>
      <c r="HI15" s="48" t="n"/>
      <c r="HJ15" s="18">
        <f>'Investment Analysis'!SM15</f>
        <v/>
      </c>
      <c r="HK15" s="15">
        <f>'Investment Analysis'!SK15</f>
        <v/>
      </c>
      <c r="HL15" s="48" t="n"/>
      <c r="HM15" s="18">
        <f>'Investment Analysis'!SP15</f>
        <v/>
      </c>
      <c r="HN15" s="15">
        <f>'Investment Analysis'!SN15</f>
        <v/>
      </c>
      <c r="HO15" s="48" t="n"/>
      <c r="HP15" s="18">
        <f>'Investment Analysis'!TE15</f>
        <v/>
      </c>
      <c r="HQ15" s="15">
        <f>'Investment Analysis'!TC15</f>
        <v/>
      </c>
      <c r="HR15" s="48" t="n"/>
      <c r="HS15" s="18">
        <f>'Investment Analysis'!TL15</f>
        <v/>
      </c>
      <c r="HT15" s="15">
        <f>'Investment Analysis'!TJ15</f>
        <v/>
      </c>
      <c r="HU15" s="48" t="n"/>
      <c r="HV15" s="18">
        <f>'Investment Analysis'!TS15</f>
        <v/>
      </c>
      <c r="HW15" s="15">
        <f>'Investment Analysis'!TQ15</f>
        <v/>
      </c>
      <c r="HX15" s="48" t="n"/>
      <c r="HY15" s="18">
        <f>'Investment Analysis'!TZ15</f>
        <v/>
      </c>
      <c r="HZ15" s="15">
        <f>'Investment Analysis'!TX15</f>
        <v/>
      </c>
      <c r="IA15" s="48" t="n"/>
      <c r="IB15" s="18">
        <f>'Investment Analysis'!UG15</f>
        <v/>
      </c>
      <c r="IC15" s="15">
        <f>'Investment Analysis'!UE15</f>
        <v/>
      </c>
      <c r="ID15" s="48" t="n"/>
      <c r="IE15" s="18">
        <f>'Investment Analysis'!UN15</f>
        <v/>
      </c>
      <c r="IF15" s="15">
        <f>'Investment Analysis'!UL15</f>
        <v/>
      </c>
      <c r="IG15" s="48" t="n"/>
      <c r="IH15" s="18">
        <f>'Investment Analysis'!UU15</f>
        <v/>
      </c>
      <c r="II15" s="15">
        <f>'Investment Analysis'!US15</f>
        <v/>
      </c>
      <c r="IJ15" s="48" t="n"/>
      <c r="IK15" s="18">
        <f>'Investment Analysis'!VB15</f>
        <v/>
      </c>
      <c r="IL15" s="15">
        <f>'Investment Analysis'!UZ15</f>
        <v/>
      </c>
      <c r="IM15" s="48" t="n"/>
      <c r="IN15" s="18">
        <f>'Investment Analysis'!VI15</f>
        <v/>
      </c>
      <c r="IO15" s="15">
        <f>'Investment Analysis'!VG15</f>
        <v/>
      </c>
      <c r="IP15" s="18" t="n"/>
      <c r="IQ15" s="18" t="n"/>
      <c r="IR15" s="18" t="n"/>
      <c r="IS15" s="108">
        <f>IF(IT15&gt;0,IT15-IT14,0)</f>
        <v/>
      </c>
      <c r="IT15" s="48">
        <f>FY15+FV15+FS15+FP15+FM15+FJ15+FG15+FD15+FA15+EX15+EU15+ER15+EO15+EL15+EI15+EF15+EC15+DZ15+DW15+DT15+DQ15+DN15+DK15+DH15+DE15+DB15+CY15+CV15+CS15+CP15+CJ15+CG15+CD15+CA15+BX15+P15+CM15+GT15+GQ15+GN15+GK15+GH15+GE15+GB15+BU15+BR15+BO15+BL15+BI15+BF15+BC15+AZ15+AW15+AT15+AQ15+AN15+AK15+AH15+AE15+AB15+Y15+V15+S15+GW15+GZ15+HC15+HF15+HI15+HL15+HO15+HR15+HU15</f>
        <v/>
      </c>
      <c r="IU15" s="101">
        <f>IF(IT15&gt;0,IV15,0)</f>
        <v/>
      </c>
      <c r="IV15" s="101" t="n"/>
      <c r="IW15" s="15">
        <f>IF(IT15&gt;0,(IT15+IV$11-I$2)/I$2,0)</f>
        <v/>
      </c>
      <c r="IX15" s="113">
        <f>IF(IT15&gt;0,IT15+IV$11-I$2,0)</f>
        <v/>
      </c>
      <c r="IY15" s="21">
        <f>IF(IT15&gt;0,(IT15+IV$11-IT$8)/IT$8,0)</f>
        <v/>
      </c>
      <c r="IZ15" s="173">
        <f>IF(IT15&gt;0,IT15+IV$11-IT$8,0)</f>
        <v/>
      </c>
    </row>
    <row r="16">
      <c r="A16" s="76">
        <f>'Investment Analysis'!A16</f>
        <v/>
      </c>
      <c r="B16" s="77">
        <f>'Investment Analysis'!B16</f>
        <v/>
      </c>
      <c r="C16" s="27">
        <f>'Investment Analysis'!C16</f>
        <v/>
      </c>
      <c r="D16" s="42">
        <f>'Investment Analysis'!D16</f>
        <v/>
      </c>
      <c r="E16" s="28">
        <f>'Investment Analysis'!E16</f>
        <v/>
      </c>
      <c r="F16" s="27">
        <f>'Investment Analysis'!G16</f>
        <v/>
      </c>
      <c r="G16" s="42">
        <f>'Investment Analysis'!H16</f>
        <v/>
      </c>
      <c r="H16" s="28">
        <f>'Investment Analysis'!I16</f>
        <v/>
      </c>
      <c r="I16" s="27">
        <f>'Investment Analysis'!K16</f>
        <v/>
      </c>
      <c r="J16" s="42">
        <f>'Investment Analysis'!L16</f>
        <v/>
      </c>
      <c r="K16" s="28">
        <f>'Investment Analysis'!M16</f>
        <v/>
      </c>
      <c r="L16" s="57">
        <f>'Investment Analysis'!T16</f>
        <v/>
      </c>
      <c r="M16" s="29">
        <f>'Investment Analysis'!V16</f>
        <v/>
      </c>
      <c r="N16" s="29">
        <f>'Investment Analysis'!W16</f>
        <v/>
      </c>
      <c r="O16" s="548" t="n"/>
      <c r="P16" s="48">
        <f>'Investment Analysis'!Y16</f>
        <v/>
      </c>
      <c r="Q16" s="18" t="n"/>
      <c r="R16" s="15" t="n"/>
      <c r="S16" s="48" t="n">
        <v>22369.2</v>
      </c>
      <c r="T16" s="18">
        <f>IF(S16&gt;0,(S16-T$5)/T$5,0)</f>
        <v/>
      </c>
      <c r="U16" s="15">
        <f>'Investment Analysis'!AF16</f>
        <v/>
      </c>
      <c r="V16" s="48" t="n">
        <v>17731.48</v>
      </c>
      <c r="W16" s="18">
        <f>IF(V16&gt;0,(V16-W$5)/W$5,0)</f>
        <v/>
      </c>
      <c r="X16" s="15">
        <f>'Investment Analysis'!AT16</f>
        <v/>
      </c>
      <c r="Y16" s="48" t="n">
        <v>9685.68</v>
      </c>
      <c r="Z16" s="18">
        <f>IF(Y16&gt;0,(Y16-Z$5)/Z$5,0)</f>
        <v/>
      </c>
      <c r="AA16" s="15">
        <f>'Investment Analysis'!GK16</f>
        <v/>
      </c>
      <c r="AB16" s="48" t="n">
        <v>2647.42</v>
      </c>
      <c r="AC16" s="18">
        <f>IF(AB16&gt;0,(AB16-AC$5)/AC$5,0)</f>
        <v/>
      </c>
      <c r="AD16" s="15">
        <f>'Investment Analysis'!AT16</f>
        <v/>
      </c>
      <c r="AE16" s="48" t="n">
        <v>22073.38</v>
      </c>
      <c r="AF16" s="18">
        <f>IF(AE16&gt;0,(AE16-AF$5)/AF$5,0)</f>
        <v/>
      </c>
      <c r="AG16" s="15">
        <f>'Investment Analysis'!BA16</f>
        <v/>
      </c>
      <c r="AH16" s="48" t="n"/>
      <c r="AI16" s="18">
        <f>IF(AH16&gt;0,(AH16-AI$5)/AI$5,0)</f>
        <v/>
      </c>
      <c r="AJ16" s="15">
        <f>'Investment Analysis'!BH16</f>
        <v/>
      </c>
      <c r="AK16" s="48" t="n">
        <v>18732.95</v>
      </c>
      <c r="AL16" s="18">
        <f>IF(AK16&gt;0,(AK16-AL$5)/AL$5,0)</f>
        <v/>
      </c>
      <c r="AM16" s="15">
        <f>'Investment Analysis'!BO16</f>
        <v/>
      </c>
      <c r="AN16" s="48" t="n">
        <v>14783.05</v>
      </c>
      <c r="AO16" s="18">
        <f>IF(AN16&gt;0,(AN16-AO$5)/AO$5,0)</f>
        <v/>
      </c>
      <c r="AP16" s="15">
        <f>'Investment Analysis'!BV16</f>
        <v/>
      </c>
      <c r="AQ16" s="48" t="n"/>
      <c r="AR16" s="18">
        <f>IF(AQ16&gt;0,(AQ16-AR$5)/AR$5,0)</f>
        <v/>
      </c>
      <c r="AS16" s="15">
        <f>'Investment Analysis'!CC16</f>
        <v/>
      </c>
      <c r="AT16" s="48" t="n">
        <v>27047.84</v>
      </c>
      <c r="AU16" s="18">
        <f>IF(AT16&gt;0,(AT16-AU$5)/AU$5,0)</f>
        <v/>
      </c>
      <c r="AV16" s="15">
        <f>'Investment Analysis'!CJ16</f>
        <v/>
      </c>
      <c r="AW16" s="48" t="n">
        <v>19057</v>
      </c>
      <c r="AX16" s="18">
        <f>IF(AW16&gt;0,(AW16-AX$5)/AX$5,0)</f>
        <v/>
      </c>
      <c r="AY16" s="15">
        <f>'Investment Analysis'!CQ16</f>
        <v/>
      </c>
      <c r="AZ16" s="48" t="n">
        <v>16583.54</v>
      </c>
      <c r="BA16" s="18">
        <f>IF(AZ16&gt;0,(AZ16-BA$5)/BA$5,0)</f>
        <v/>
      </c>
      <c r="BB16" s="15">
        <f>'Investment Analysis'!CX16</f>
        <v/>
      </c>
      <c r="BC16" s="48" t="n">
        <v>9901.83</v>
      </c>
      <c r="BD16" s="18">
        <f>IF(BC16&gt;0,(BC16-BD$5)/BD$5,0)</f>
        <v/>
      </c>
      <c r="BE16" s="15">
        <f>'Investment Analysis'!DE16</f>
        <v/>
      </c>
      <c r="BF16" s="48" t="n">
        <v>4162.99</v>
      </c>
      <c r="BG16" s="18">
        <f>IF(BF16&gt;0,(BF16-BG$5)/BG$5,0)</f>
        <v/>
      </c>
      <c r="BH16" s="15">
        <f>'Investment Analysis'!DL16</f>
        <v/>
      </c>
      <c r="BI16" s="48" t="n">
        <v>2567.54</v>
      </c>
      <c r="BJ16" s="18">
        <f>IF(BI16&gt;0,(BI16-BJ$5)/BJ$5,0)</f>
        <v/>
      </c>
      <c r="BK16" s="15">
        <f>'Investment Analysis'!DZ16</f>
        <v/>
      </c>
      <c r="BL16" s="48" t="n">
        <v>4337.69</v>
      </c>
      <c r="BM16" s="18">
        <f>IF(BL16&gt;0,(BL16-BM$5)/BM$5,0)</f>
        <v/>
      </c>
      <c r="BN16" s="15">
        <f>'Investment Analysis'!EG16</f>
        <v/>
      </c>
      <c r="BO16" s="48" t="n"/>
      <c r="BP16" s="18">
        <f>IF(BO16&gt;0,(BO16-BP$5)/BP$5,0)</f>
        <v/>
      </c>
      <c r="BQ16" s="15">
        <f>'Investment Analysis'!DS16</f>
        <v/>
      </c>
      <c r="BR16" s="48" t="n">
        <v>5685.73</v>
      </c>
      <c r="BS16" s="18">
        <f>IF(BR16&gt;0,(BR16-BS$5)/BS$5,0)</f>
        <v/>
      </c>
      <c r="BT16" s="15">
        <f>'Investment Analysis'!EN16</f>
        <v/>
      </c>
      <c r="BU16" s="48" t="n">
        <v>14299.02</v>
      </c>
      <c r="BV16" s="18">
        <f>IF(BU16&gt;0,(BU16-BV$5)/BV$5,0)</f>
        <v/>
      </c>
      <c r="BW16" s="15">
        <f>'Investment Analysis'!EU16</f>
        <v/>
      </c>
      <c r="BX16" s="48" t="n"/>
      <c r="BY16" s="18">
        <f>IF(BX16&gt;0,(BX16-BY$5)/BY$5,0)</f>
        <v/>
      </c>
      <c r="BZ16" s="15">
        <f>'Investment Analysis'!FB16</f>
        <v/>
      </c>
      <c r="CA16" s="48" t="n">
        <v>3285.79</v>
      </c>
      <c r="CB16" s="18">
        <f>IF(CA16&gt;0,(CA16-CB$5)/CB$5,0)</f>
        <v/>
      </c>
      <c r="CC16" s="15">
        <f>'Investment Analysis'!FI16</f>
        <v/>
      </c>
      <c r="CD16" s="48" t="n">
        <v>18431.68</v>
      </c>
      <c r="CE16" s="18">
        <f>IF(CD16&gt;0,(CD16-CE$5)/CE$5,0)</f>
        <v/>
      </c>
      <c r="CF16" s="15">
        <f>'Investment Analysis'!FP16</f>
        <v/>
      </c>
      <c r="CG16" s="48" t="n">
        <v>4909.66</v>
      </c>
      <c r="CH16" s="18">
        <f>IF(CG16&gt;0,(CG16-CH$5)/CH$5,0)</f>
        <v/>
      </c>
      <c r="CI16" s="15">
        <f>'Investment Analysis'!FW16</f>
        <v/>
      </c>
      <c r="CJ16" s="48" t="n"/>
      <c r="CK16" s="18">
        <f>IF(CJ16&gt;0,(CJ16-CK$5)/CK$5,0)</f>
        <v/>
      </c>
      <c r="CL16" s="15">
        <f>'Investment Analysis'!GD16</f>
        <v/>
      </c>
      <c r="CM16" s="48" t="n">
        <v>4914.84</v>
      </c>
      <c r="CN16" s="18">
        <f>IF(CM16&gt;0,(CM16-CN$5)/CN$5,0)</f>
        <v/>
      </c>
      <c r="CO16" s="15">
        <f>'Investment Analysis'!GT16</f>
        <v/>
      </c>
      <c r="CP16" s="48" t="n">
        <v>59211</v>
      </c>
      <c r="CQ16" s="18">
        <f>IF(CP16&gt;0,(CP16-CQ$5)/CQ$5,0)</f>
        <v/>
      </c>
      <c r="CR16" s="15">
        <f>'Investment Analysis'!HG16</f>
        <v/>
      </c>
      <c r="CS16" s="48" t="n">
        <v>6810</v>
      </c>
      <c r="CT16" s="18">
        <f>IF(CS16&gt;0,(CS16-CT$5)/CT$5,0)</f>
        <v/>
      </c>
      <c r="CU16" s="15">
        <f>'Investment Analysis'!HN16</f>
        <v/>
      </c>
      <c r="CV16" s="48" t="n">
        <v>20386.5</v>
      </c>
      <c r="CW16" s="18">
        <f>IF(CV16&gt;0,(CV16-CW$5)/CW$5,0)</f>
        <v/>
      </c>
      <c r="CX16" s="15">
        <f>'Investment Analysis'!IB16</f>
        <v/>
      </c>
      <c r="CY16" s="48" t="n">
        <v>22431</v>
      </c>
      <c r="CZ16" s="18">
        <f>IF(CY16&gt;0,(CY16-CZ$5)/CZ$5,0)</f>
        <v/>
      </c>
      <c r="DA16" s="15">
        <f>'Investment Analysis'!II16</f>
        <v/>
      </c>
      <c r="DB16" s="54" t="n">
        <v>0</v>
      </c>
      <c r="DC16" s="18">
        <f>IF(DB16&gt;0,(DB16-DC$5)/DC$5,0)</f>
        <v/>
      </c>
      <c r="DD16" s="15">
        <f>'Investment Analysis'!IP16</f>
        <v/>
      </c>
      <c r="DE16" s="48" t="n"/>
      <c r="DF16" s="18">
        <f>IF(DE16&gt;0,(DE16-DF$5)/DF$5,0)</f>
        <v/>
      </c>
      <c r="DG16" s="15">
        <f>'Investment Analysis'!IW16</f>
        <v/>
      </c>
      <c r="DH16" s="48" t="n">
        <v>12317.2</v>
      </c>
      <c r="DI16" s="18">
        <f>IF(DH16&gt;0,(DH16-DI$5)/DI$5,0)</f>
        <v/>
      </c>
      <c r="DJ16" s="15">
        <f>'Investment Analysis'!JD16</f>
        <v/>
      </c>
      <c r="DK16" s="48" t="n">
        <v>2094.75</v>
      </c>
      <c r="DL16" s="18">
        <f>IF(DK16&gt;0,(DK16-DL$5)/DL$5,0)</f>
        <v/>
      </c>
      <c r="DM16" s="15">
        <f>'Investment Analysis'!JK16</f>
        <v/>
      </c>
      <c r="DN16" s="48" t="n">
        <v>5327</v>
      </c>
      <c r="DO16" s="18">
        <f>IF(DN16&gt;0,(DN16-DO$5)/DO$5,0)</f>
        <v/>
      </c>
      <c r="DP16" s="15">
        <f>'Investment Analysis'!HU16</f>
        <v/>
      </c>
      <c r="DQ16" s="48" t="n">
        <v>28368</v>
      </c>
      <c r="DR16" s="18">
        <f>IF(DQ16&gt;0,(DQ16-DR$5)/DR$5,0)</f>
        <v/>
      </c>
      <c r="DS16" s="15">
        <f>'Investment Analysis'!JR16</f>
        <v/>
      </c>
      <c r="DT16" s="48" t="n">
        <v>4026</v>
      </c>
      <c r="DU16" s="18">
        <f>IF(DT16&gt;0,(DT16-DU$5)/DU$5,0)</f>
        <v/>
      </c>
      <c r="DV16" s="15">
        <f>'Investment Analysis'!JY16</f>
        <v/>
      </c>
      <c r="DW16" s="48" t="n">
        <v>23423.5</v>
      </c>
      <c r="DX16" s="18">
        <f>IF(DW16&gt;0,(DW16-DX$5)/DX$5,0)</f>
        <v/>
      </c>
      <c r="DY16" s="15">
        <f>'Investment Analysis'!KF16</f>
        <v/>
      </c>
      <c r="DZ16" s="48" t="n">
        <v>2341.2</v>
      </c>
      <c r="EA16" s="18">
        <f>IF(DZ16&gt;0,(DZ16-EA$5)/EA$5,0)</f>
        <v/>
      </c>
      <c r="EB16" s="15">
        <f>'Investment Analysis'!KM16</f>
        <v/>
      </c>
      <c r="EC16" s="48" t="n">
        <v>2368.5</v>
      </c>
      <c r="ED16" s="18">
        <f>IF(EC16&gt;0,(EC16-ED$5)/ED$5,0)</f>
        <v/>
      </c>
      <c r="EE16" s="15">
        <f>'Investment Analysis'!KT16</f>
        <v/>
      </c>
      <c r="EF16" s="48" t="n">
        <v>36750</v>
      </c>
      <c r="EG16" s="18">
        <f>IF(EF16&gt;0,(EF16-EG$5)/EG$5,0)</f>
        <v/>
      </c>
      <c r="EH16" s="15">
        <f>'Investment Analysis'!LH16</f>
        <v/>
      </c>
      <c r="EI16" s="48" t="n">
        <v>7839.9</v>
      </c>
      <c r="EJ16" s="18">
        <f>IF(EI16&gt;0,(EI16-EJ$5)/EJ$5,0)</f>
        <v/>
      </c>
      <c r="EK16" s="15">
        <f>'Investment Analysis'!LO16</f>
        <v/>
      </c>
      <c r="EL16" s="48" t="n"/>
      <c r="EM16" s="18">
        <f>IF(EL16&gt;0,(EL16-EM$5)/EM$5,0)</f>
        <v/>
      </c>
      <c r="EN16" s="15">
        <f>'Investment Analysis'!LV16</f>
        <v/>
      </c>
      <c r="EO16" s="48" t="n"/>
      <c r="EP16" s="68">
        <f>IF(EO16&gt;0,(EO16-EP$5)/EP$5,0)</f>
        <v/>
      </c>
      <c r="EQ16" s="15">
        <f>'Investment Analysis'!MC16</f>
        <v/>
      </c>
      <c r="ER16" s="48" t="n">
        <v>23565.11</v>
      </c>
      <c r="ES16" s="18">
        <f>IF(ER16&gt;0,(ER16-ES$5)/ES$5,0)</f>
        <v/>
      </c>
      <c r="ET16" s="15">
        <f>'Investment Analysis'!LA16</f>
        <v/>
      </c>
      <c r="EU16" s="48" t="n">
        <v>35336</v>
      </c>
      <c r="EV16" s="18">
        <f>'Investment Analysis'!ML16</f>
        <v/>
      </c>
      <c r="EW16" s="15">
        <f>'Investment Analysis'!MJ16</f>
        <v/>
      </c>
      <c r="EX16" s="48" t="n">
        <v>40141.5</v>
      </c>
      <c r="EY16" s="18">
        <f>IF(EX16&gt;0,(EX16-EY$5)/EY$5,0)</f>
        <v/>
      </c>
      <c r="EZ16" s="15">
        <f>'Investment Analysis'!MQ16</f>
        <v/>
      </c>
      <c r="FA16" s="48" t="n"/>
      <c r="FB16" s="18">
        <f>IF(FA16&gt;0,(FA16-FB$5)/FB$5,0)</f>
        <v/>
      </c>
      <c r="FC16" s="15">
        <f>'Investment Analysis'!MX16</f>
        <v/>
      </c>
      <c r="FD16" s="48" t="n">
        <v>4292.25</v>
      </c>
      <c r="FE16" s="18">
        <f>IF(FD16&gt;0,(FD16-FE$5)/FE$5,0)</f>
        <v/>
      </c>
      <c r="FF16" s="15">
        <f>'Investment Analysis'!NE16</f>
        <v/>
      </c>
      <c r="FG16" s="48" t="n"/>
      <c r="FH16" s="18">
        <f>IF(FG16&gt;0,(FG16-FH$5)/FH$5,0)</f>
        <v/>
      </c>
      <c r="FI16" s="15">
        <f>'Investment Analysis'!NL16</f>
        <v/>
      </c>
      <c r="FJ16" s="48" t="n">
        <v>9177.5</v>
      </c>
      <c r="FK16" s="18">
        <f>IF(FJ16&gt;0,(FJ16-FK$5)/FK$5,0)</f>
        <v/>
      </c>
      <c r="FL16" s="15">
        <f>'Investment Analysis'!NS16</f>
        <v/>
      </c>
      <c r="FM16" s="48" t="n">
        <v>30726.4</v>
      </c>
      <c r="FN16" s="18">
        <f>IF(FM16&gt;0,(FM16-FN$5)/FN$5,0)</f>
        <v/>
      </c>
      <c r="FO16" s="15">
        <f>'Investment Analysis'!NZ16</f>
        <v/>
      </c>
      <c r="FP16" s="48" t="n"/>
      <c r="FQ16" s="18">
        <f>IF(FP16&gt;0,(FP16-FQ$5)/FQ$5,0)</f>
        <v/>
      </c>
      <c r="FR16" s="15">
        <f>'Investment Analysis'!OG16</f>
        <v/>
      </c>
      <c r="FS16" s="48" t="n">
        <v>33644.25</v>
      </c>
      <c r="FT16" s="18">
        <f>IF(FS16&gt;0,(FS16-FT$5)/FT$5,0)</f>
        <v/>
      </c>
      <c r="FU16" s="15">
        <f>'Investment Analysis'!ON16</f>
        <v/>
      </c>
      <c r="FV16" s="48" t="n"/>
      <c r="FW16" s="18">
        <f>IF(FV16&gt;0,(FV16-FW$5)/FW$5,0)</f>
        <v/>
      </c>
      <c r="FX16" s="15">
        <f>'Investment Analysis'!OU16</f>
        <v/>
      </c>
      <c r="FY16" s="48" t="n"/>
      <c r="FZ16" s="18">
        <f>IF(FY16&gt;0,(FY16-FZ$5)/FZ$5,0)</f>
        <v/>
      </c>
      <c r="GA16" s="15">
        <f>'Investment Analysis'!PB16</f>
        <v/>
      </c>
      <c r="GB16" s="48" t="n"/>
      <c r="GC16" s="18">
        <f>'Investment Analysis'!PK16</f>
        <v/>
      </c>
      <c r="GD16" s="15">
        <f>'Investment Analysis'!PI16</f>
        <v/>
      </c>
      <c r="GE16" s="48" t="n">
        <v>6734</v>
      </c>
      <c r="GF16" s="18">
        <f>'Investment Analysis'!PY16</f>
        <v/>
      </c>
      <c r="GG16" s="15">
        <f>'Investment Analysis'!PW16</f>
        <v/>
      </c>
      <c r="GH16" s="48" t="n">
        <v>31790</v>
      </c>
      <c r="GI16" s="18">
        <f>'Investment Analysis'!QF16</f>
        <v/>
      </c>
      <c r="GJ16" s="15">
        <f>'Investment Analysis'!QD16</f>
        <v/>
      </c>
      <c r="GK16" s="48" t="n">
        <v>23430</v>
      </c>
      <c r="GL16" s="18">
        <f>'Investment Analysis'!QM16</f>
        <v/>
      </c>
      <c r="GM16" s="15">
        <f>'Investment Analysis'!QK16</f>
        <v/>
      </c>
      <c r="GN16" s="48" t="n">
        <v>10407.44</v>
      </c>
      <c r="GO16" s="18">
        <f>'Investment Analysis'!QT16</f>
        <v/>
      </c>
      <c r="GP16" s="15">
        <f>'Investment Analysis'!QR16</f>
        <v/>
      </c>
      <c r="GQ16" s="48" t="n">
        <v>16865.15</v>
      </c>
      <c r="GR16" s="18">
        <f>'Investment Analysis'!RA16</f>
        <v/>
      </c>
      <c r="GS16" s="15">
        <f>'Investment Analysis'!QY16</f>
        <v/>
      </c>
      <c r="GT16" s="48" t="n">
        <v>16673</v>
      </c>
      <c r="GU16" s="18">
        <f>'Investment Analysis'!RH16</f>
        <v/>
      </c>
      <c r="GV16" s="15">
        <f>'Investment Analysis'!RF16</f>
        <v/>
      </c>
      <c r="GW16" s="48" t="n"/>
      <c r="GX16" s="18">
        <f>'Investment Analysis'!RO16</f>
        <v/>
      </c>
      <c r="GY16" s="15">
        <f>'Investment Analysis'!RM16</f>
        <v/>
      </c>
      <c r="GZ16" s="48" t="n"/>
      <c r="HA16" s="18">
        <f>'Investment Analysis'!RV16</f>
        <v/>
      </c>
      <c r="HB16" s="15">
        <f>'Investment Analysis'!RT16</f>
        <v/>
      </c>
      <c r="HC16" s="48" t="n"/>
      <c r="HD16" s="18">
        <f>'Investment Analysis'!SC16</f>
        <v/>
      </c>
      <c r="HE16" s="15">
        <f>'Investment Analysis'!SA16</f>
        <v/>
      </c>
      <c r="HF16" s="48" t="n"/>
      <c r="HG16" s="18">
        <f>'Investment Analysis'!SJ16</f>
        <v/>
      </c>
      <c r="HH16" s="15">
        <f>'Investment Analysis'!SH16</f>
        <v/>
      </c>
      <c r="HI16" s="48" t="n"/>
      <c r="HJ16" s="18">
        <f>'Investment Analysis'!SM16</f>
        <v/>
      </c>
      <c r="HK16" s="15">
        <f>'Investment Analysis'!SK16</f>
        <v/>
      </c>
      <c r="HL16" s="48" t="n"/>
      <c r="HM16" s="18">
        <f>'Investment Analysis'!SP16</f>
        <v/>
      </c>
      <c r="HN16" s="15">
        <f>'Investment Analysis'!SN16</f>
        <v/>
      </c>
      <c r="HO16" s="48" t="n"/>
      <c r="HP16" s="18">
        <f>'Investment Analysis'!TE16</f>
        <v/>
      </c>
      <c r="HQ16" s="15">
        <f>'Investment Analysis'!TC16</f>
        <v/>
      </c>
      <c r="HR16" s="48" t="n"/>
      <c r="HS16" s="18">
        <f>'Investment Analysis'!TL16</f>
        <v/>
      </c>
      <c r="HT16" s="15">
        <f>'Investment Analysis'!TJ16</f>
        <v/>
      </c>
      <c r="HU16" s="48" t="n"/>
      <c r="HV16" s="18">
        <f>'Investment Analysis'!TS16</f>
        <v/>
      </c>
      <c r="HW16" s="15">
        <f>'Investment Analysis'!TQ16</f>
        <v/>
      </c>
      <c r="HX16" s="48" t="n"/>
      <c r="HY16" s="18">
        <f>'Investment Analysis'!TZ16</f>
        <v/>
      </c>
      <c r="HZ16" s="15">
        <f>'Investment Analysis'!TX16</f>
        <v/>
      </c>
      <c r="IA16" s="48" t="n"/>
      <c r="IB16" s="18">
        <f>'Investment Analysis'!UG16</f>
        <v/>
      </c>
      <c r="IC16" s="15">
        <f>'Investment Analysis'!UE16</f>
        <v/>
      </c>
      <c r="ID16" s="48" t="n"/>
      <c r="IE16" s="18">
        <f>'Investment Analysis'!UN16</f>
        <v/>
      </c>
      <c r="IF16" s="15">
        <f>'Investment Analysis'!UL16</f>
        <v/>
      </c>
      <c r="IG16" s="48" t="n"/>
      <c r="IH16" s="18">
        <f>'Investment Analysis'!UU16</f>
        <v/>
      </c>
      <c r="II16" s="15">
        <f>'Investment Analysis'!US16</f>
        <v/>
      </c>
      <c r="IJ16" s="48" t="n"/>
      <c r="IK16" s="18">
        <f>'Investment Analysis'!VB16</f>
        <v/>
      </c>
      <c r="IL16" s="15">
        <f>'Investment Analysis'!UZ16</f>
        <v/>
      </c>
      <c r="IM16" s="48" t="n"/>
      <c r="IN16" s="18">
        <f>'Investment Analysis'!VI16</f>
        <v/>
      </c>
      <c r="IO16" s="15">
        <f>'Investment Analysis'!VG16</f>
        <v/>
      </c>
      <c r="IP16" s="18" t="n"/>
      <c r="IQ16" s="18" t="n"/>
      <c r="IR16" s="18" t="n"/>
      <c r="IS16" s="108">
        <f>IF(IT16&gt;0,IT16-IT15,0)</f>
        <v/>
      </c>
      <c r="IT16" s="48">
        <f>FY16+FV16+FS16+FP16+FM16+FJ16+FG16+FD16+FA16+EX16+EU16+ER16+EO16+EL16+EI16+EF16+EC16+DZ16+DW16+DT16+DQ16+DN16+DK16+DH16+DE16+DB16+CY16+CV16+CS16+CP16+CJ16+CG16+CD16+CA16+BX16+P16+CM16+GT16+GQ16+GN16+GK16+GH16+GE16+GB16+BU16+BR16+BO16+BL16+BI16+BF16+BC16+AZ16+AW16+AT16+AQ16+AN16+AK16+AH16+AE16+AB16+Y16+V16+S16+GW16+GZ16+HC16+HF16+HI16+HL16+HO16+HR16+HU16</f>
        <v/>
      </c>
      <c r="IU16" s="101">
        <f>IF(IT16&gt;0,IV16,0)</f>
        <v/>
      </c>
      <c r="IV16" s="101" t="n"/>
      <c r="IW16" s="15">
        <f>IF(IT16&gt;0,(IT16+IV$11-I$2)/I$2,0)</f>
        <v/>
      </c>
      <c r="IX16" s="113">
        <f>IF(IT16&gt;0,IT16+IV$11-I$2,0)</f>
        <v/>
      </c>
      <c r="IY16" s="21">
        <f>IF(IT16&gt;0,(IT16+IV$11-IT$8)/IT$8,0)</f>
        <v/>
      </c>
      <c r="IZ16" s="173">
        <f>IF(IT16&gt;0,IT16+IV$11-IT$8,0)</f>
        <v/>
      </c>
    </row>
    <row r="17">
      <c r="A17" s="76">
        <f>'Investment Analysis'!A17</f>
        <v/>
      </c>
      <c r="B17" s="77">
        <f>'Investment Analysis'!B17</f>
        <v/>
      </c>
      <c r="C17" s="27">
        <f>'Investment Analysis'!C17</f>
        <v/>
      </c>
      <c r="D17" s="42">
        <f>'Investment Analysis'!D17</f>
        <v/>
      </c>
      <c r="E17" s="28">
        <f>'Investment Analysis'!E17</f>
        <v/>
      </c>
      <c r="F17" s="27">
        <f>'Investment Analysis'!G17</f>
        <v/>
      </c>
      <c r="G17" s="42">
        <f>'Investment Analysis'!H17</f>
        <v/>
      </c>
      <c r="H17" s="28">
        <f>'Investment Analysis'!I17</f>
        <v/>
      </c>
      <c r="I17" s="27">
        <f>'Investment Analysis'!K17</f>
        <v/>
      </c>
      <c r="J17" s="42">
        <f>'Investment Analysis'!L17</f>
        <v/>
      </c>
      <c r="K17" s="28">
        <f>'Investment Analysis'!M17</f>
        <v/>
      </c>
      <c r="L17" s="57">
        <f>'Investment Analysis'!T17</f>
        <v/>
      </c>
      <c r="M17" s="29">
        <f>'Investment Analysis'!V17</f>
        <v/>
      </c>
      <c r="N17" s="29">
        <f>'Investment Analysis'!W17</f>
        <v/>
      </c>
      <c r="O17" s="548" t="n"/>
      <c r="P17" s="48">
        <f>'Investment Analysis'!Y17</f>
        <v/>
      </c>
      <c r="Q17" s="18" t="n"/>
      <c r="R17" s="15" t="n"/>
      <c r="S17" s="48" t="n">
        <v>22216.99</v>
      </c>
      <c r="T17" s="18">
        <f>IF(S17&gt;0,(S17-T$5)/T$5,0)</f>
        <v/>
      </c>
      <c r="U17" s="15">
        <f>'Investment Analysis'!AF17</f>
        <v/>
      </c>
      <c r="V17" s="48" t="n">
        <v>17656.21</v>
      </c>
      <c r="W17" s="18">
        <f>IF(V17&gt;0,(V17-W$5)/W$5,0)</f>
        <v/>
      </c>
      <c r="X17" s="15">
        <f>'Investment Analysis'!AT17</f>
        <v/>
      </c>
      <c r="Y17" s="48" t="n">
        <v>9722.370000000001</v>
      </c>
      <c r="Z17" s="18">
        <f>IF(Y17&gt;0,(Y17-Z$5)/Z$5,0)</f>
        <v/>
      </c>
      <c r="AA17" s="15">
        <f>'Investment Analysis'!GK17</f>
        <v/>
      </c>
      <c r="AB17" s="48" t="n">
        <v>2632.64</v>
      </c>
      <c r="AC17" s="18">
        <f>IF(AB17&gt;0,(AB17-AC$5)/AC$5,0)</f>
        <v/>
      </c>
      <c r="AD17" s="15">
        <f>'Investment Analysis'!AT17</f>
        <v/>
      </c>
      <c r="AE17" s="48" t="n">
        <v>22108.28</v>
      </c>
      <c r="AF17" s="18">
        <f>IF(AE17&gt;0,(AE17-AF$5)/AF$5,0)</f>
        <v/>
      </c>
      <c r="AG17" s="15">
        <f>'Investment Analysis'!BA17</f>
        <v/>
      </c>
      <c r="AH17" s="48" t="n"/>
      <c r="AI17" s="18">
        <f>IF(AH17&gt;0,(AH17-AI$5)/AI$5,0)</f>
        <v/>
      </c>
      <c r="AJ17" s="15">
        <f>'Investment Analysis'!BH17</f>
        <v/>
      </c>
      <c r="AK17" s="48" t="n">
        <v>18727.31</v>
      </c>
      <c r="AL17" s="18">
        <f>IF(AK17&gt;0,(AK17-AL$5)/AL$5,0)</f>
        <v/>
      </c>
      <c r="AM17" s="15">
        <f>'Investment Analysis'!BO17</f>
        <v/>
      </c>
      <c r="AN17" s="48" t="n">
        <v>14676.64</v>
      </c>
      <c r="AO17" s="18">
        <f>IF(AN17&gt;0,(AN17-AO$5)/AO$5,0)</f>
        <v/>
      </c>
      <c r="AP17" s="15">
        <f>'Investment Analysis'!BV17</f>
        <v/>
      </c>
      <c r="AQ17" s="48" t="n"/>
      <c r="AR17" s="18">
        <f>IF(AQ17&gt;0,(AQ17-AR$5)/AR$5,0)</f>
        <v/>
      </c>
      <c r="AS17" s="15">
        <f>'Investment Analysis'!CC17</f>
        <v/>
      </c>
      <c r="AT17" s="48" t="n">
        <v>27228.79</v>
      </c>
      <c r="AU17" s="18">
        <f>IF(AT17&gt;0,(AT17-AU$5)/AU$5,0)</f>
        <v/>
      </c>
      <c r="AV17" s="15">
        <f>'Investment Analysis'!CJ17</f>
        <v/>
      </c>
      <c r="AW17" s="48" t="n">
        <v>18959.95</v>
      </c>
      <c r="AX17" s="18">
        <f>IF(AW17&gt;0,(AW17-AX$5)/AX$5,0)</f>
        <v/>
      </c>
      <c r="AY17" s="15">
        <f>'Investment Analysis'!CQ17</f>
        <v/>
      </c>
      <c r="AZ17" s="48" t="n">
        <v>16601.47</v>
      </c>
      <c r="BA17" s="18">
        <f>IF(AZ17&gt;0,(AZ17-BA$5)/BA$5,0)</f>
        <v/>
      </c>
      <c r="BB17" s="15">
        <f>'Investment Analysis'!CX17</f>
        <v/>
      </c>
      <c r="BC17" s="48" t="n">
        <v>9970.389999999999</v>
      </c>
      <c r="BD17" s="18">
        <f>IF(BC17&gt;0,(BC17-BD$5)/BD$5,0)</f>
        <v/>
      </c>
      <c r="BE17" s="15">
        <f>'Investment Analysis'!DE17</f>
        <v/>
      </c>
      <c r="BF17" s="48" t="n">
        <v>4136.31</v>
      </c>
      <c r="BG17" s="18">
        <f>IF(BF17&gt;0,(BF17-BG$5)/BG$5,0)</f>
        <v/>
      </c>
      <c r="BH17" s="15">
        <f>'Investment Analysis'!DL17</f>
        <v/>
      </c>
      <c r="BI17" s="48" t="n">
        <v>2544.05</v>
      </c>
      <c r="BJ17" s="18">
        <f>IF(BI17&gt;0,(BI17-BJ$5)/BJ$5,0)</f>
        <v/>
      </c>
      <c r="BK17" s="15">
        <f>'Investment Analysis'!DZ17</f>
        <v/>
      </c>
      <c r="BL17" s="48" t="n">
        <v>4308.07</v>
      </c>
      <c r="BM17" s="18">
        <f>IF(BL17&gt;0,(BL17-BM$5)/BM$5,0)</f>
        <v/>
      </c>
      <c r="BN17" s="15">
        <f>'Investment Analysis'!EG17</f>
        <v/>
      </c>
      <c r="BO17" s="48" t="n"/>
      <c r="BP17" s="18">
        <f>IF(BO17&gt;0,(BO17-BP$5)/BP$5,0)</f>
        <v/>
      </c>
      <c r="BQ17" s="15">
        <f>'Investment Analysis'!DS17</f>
        <v/>
      </c>
      <c r="BR17" s="48" t="n">
        <v>5655.94</v>
      </c>
      <c r="BS17" s="18">
        <f>IF(BR17&gt;0,(BR17-BS$5)/BS$5,0)</f>
        <v/>
      </c>
      <c r="BT17" s="15">
        <f>'Investment Analysis'!EN17</f>
        <v/>
      </c>
      <c r="BU17" s="48" t="n">
        <v>14230.73</v>
      </c>
      <c r="BV17" s="18">
        <f>IF(BU17&gt;0,(BU17-BV$5)/BV$5,0)</f>
        <v/>
      </c>
      <c r="BW17" s="15">
        <f>'Investment Analysis'!EU17</f>
        <v/>
      </c>
      <c r="BX17" s="48" t="n"/>
      <c r="BY17" s="18">
        <f>IF(BX17&gt;0,(BX17-BY$5)/BY$5,0)</f>
        <v/>
      </c>
      <c r="BZ17" s="15">
        <f>'Investment Analysis'!FB17</f>
        <v/>
      </c>
      <c r="CA17" s="48" t="n">
        <v>3335.59</v>
      </c>
      <c r="CB17" s="18">
        <f>IF(CA17&gt;0,(CA17-CB$5)/CB$5,0)</f>
        <v/>
      </c>
      <c r="CC17" s="15">
        <f>'Investment Analysis'!FI17</f>
        <v/>
      </c>
      <c r="CD17" s="48" t="n">
        <v>18409.83</v>
      </c>
      <c r="CE17" s="18">
        <f>IF(CD17&gt;0,(CD17-CE$5)/CE$5,0)</f>
        <v/>
      </c>
      <c r="CF17" s="15">
        <f>'Investment Analysis'!FP17</f>
        <v/>
      </c>
      <c r="CG17" s="48" t="n">
        <v>4943.76</v>
      </c>
      <c r="CH17" s="18">
        <f>IF(CG17&gt;0,(CG17-CH$5)/CH$5,0)</f>
        <v/>
      </c>
      <c r="CI17" s="15">
        <f>'Investment Analysis'!FW17</f>
        <v/>
      </c>
      <c r="CJ17" s="48" t="n"/>
      <c r="CK17" s="18">
        <f>IF(CJ17&gt;0,(CJ17-CK$5)/CK$5,0)</f>
        <v/>
      </c>
      <c r="CL17" s="15">
        <f>'Investment Analysis'!GD17</f>
        <v/>
      </c>
      <c r="CM17" s="48" t="n">
        <v>4911.26</v>
      </c>
      <c r="CN17" s="18">
        <f>IF(CM17&gt;0,(CM17-CN$5)/CN$5,0)</f>
        <v/>
      </c>
      <c r="CO17" s="15">
        <f>'Investment Analysis'!GT17</f>
        <v/>
      </c>
      <c r="CP17" s="48" t="n">
        <v>60496.5</v>
      </c>
      <c r="CQ17" s="18">
        <f>IF(CP17&gt;0,(CP17-CQ$5)/CQ$5,0)</f>
        <v/>
      </c>
      <c r="CR17" s="15">
        <f>'Investment Analysis'!HG17</f>
        <v/>
      </c>
      <c r="CS17" s="48" t="n">
        <v>6840</v>
      </c>
      <c r="CT17" s="18">
        <f>IF(CS17&gt;0,(CS17-CT$5)/CT$5,0)</f>
        <v/>
      </c>
      <c r="CU17" s="15">
        <f>'Investment Analysis'!HN17</f>
        <v/>
      </c>
      <c r="CV17" s="48" t="n">
        <v>19984.5</v>
      </c>
      <c r="CW17" s="18">
        <f>IF(CV17&gt;0,(CV17-CW$5)/CW$5,0)</f>
        <v/>
      </c>
      <c r="CX17" s="15">
        <f>'Investment Analysis'!IB17</f>
        <v/>
      </c>
      <c r="CY17" s="48" t="n">
        <v>22529</v>
      </c>
      <c r="CZ17" s="18">
        <f>IF(CY17&gt;0,(CY17-CZ$5)/CZ$5,0)</f>
        <v/>
      </c>
      <c r="DA17" s="15">
        <f>'Investment Analysis'!II17</f>
        <v/>
      </c>
      <c r="DB17" s="48" t="n"/>
      <c r="DC17" s="18">
        <f>IF(DB17&gt;0,(DB17-DC$5)/DC$5,0)</f>
        <v/>
      </c>
      <c r="DD17" s="15">
        <f>'Investment Analysis'!IP17</f>
        <v/>
      </c>
      <c r="DE17" s="48" t="n"/>
      <c r="DF17" s="18">
        <f>IF(DE17&gt;0,(DE17-DF$5)/DF$5,0)</f>
        <v/>
      </c>
      <c r="DG17" s="15">
        <f>'Investment Analysis'!IW17</f>
        <v/>
      </c>
      <c r="DH17" s="48" t="n">
        <v>12166.6</v>
      </c>
      <c r="DI17" s="18">
        <f>IF(DH17&gt;0,(DH17-DI$5)/DI$5,0)</f>
        <v/>
      </c>
      <c r="DJ17" s="15">
        <f>'Investment Analysis'!JD17</f>
        <v/>
      </c>
      <c r="DK17" s="48" t="n">
        <v>2085.95</v>
      </c>
      <c r="DL17" s="18">
        <f>IF(DK17&gt;0,(DK17-DL$5)/DL$5,0)</f>
        <v/>
      </c>
      <c r="DM17" s="15">
        <f>'Investment Analysis'!JK17</f>
        <v/>
      </c>
      <c r="DN17" s="48" t="n">
        <v>5464.5</v>
      </c>
      <c r="DO17" s="18">
        <f>IF(DN17&gt;0,(DN17-DO$5)/DO$5,0)</f>
        <v/>
      </c>
      <c r="DP17" s="15">
        <f>'Investment Analysis'!HU17</f>
        <v/>
      </c>
      <c r="DQ17" s="48" t="n">
        <v>28149</v>
      </c>
      <c r="DR17" s="18">
        <f>IF(DQ17&gt;0,(DQ17-DR$5)/DR$5,0)</f>
        <v/>
      </c>
      <c r="DS17" s="15">
        <f>'Investment Analysis'!JR17</f>
        <v/>
      </c>
      <c r="DT17" s="48" t="n">
        <v>3760</v>
      </c>
      <c r="DU17" s="18">
        <f>IF(DT17&gt;0,(DT17-DU$5)/DU$5,0)</f>
        <v/>
      </c>
      <c r="DV17" s="15">
        <f>'Investment Analysis'!JY17</f>
        <v/>
      </c>
      <c r="DW17" s="48" t="n">
        <v>23117.5</v>
      </c>
      <c r="DX17" s="18">
        <f>IF(DW17&gt;0,(DW17-DX$5)/DX$5,0)</f>
        <v/>
      </c>
      <c r="DY17" s="15">
        <f>'Investment Analysis'!KF17</f>
        <v/>
      </c>
      <c r="DZ17" s="48" t="n">
        <v>2299.2</v>
      </c>
      <c r="EA17" s="18">
        <f>IF(DZ17&gt;0,(DZ17-EA$5)/EA$5,0)</f>
        <v/>
      </c>
      <c r="EB17" s="15">
        <f>'Investment Analysis'!KM17</f>
        <v/>
      </c>
      <c r="EC17" s="48" t="n">
        <v>2344</v>
      </c>
      <c r="ED17" s="18">
        <f>IF(EC17&gt;0,(EC17-ED$5)/ED$5,0)</f>
        <v/>
      </c>
      <c r="EE17" s="15">
        <f>'Investment Analysis'!KT17</f>
        <v/>
      </c>
      <c r="EF17" s="48" t="n">
        <v>37560</v>
      </c>
      <c r="EG17" s="18">
        <f>IF(EF17&gt;0,(EF17-EG$5)/EG$5,0)</f>
        <v/>
      </c>
      <c r="EH17" s="15">
        <f>'Investment Analysis'!LH17</f>
        <v/>
      </c>
      <c r="EI17" s="48" t="n">
        <v>7659.48</v>
      </c>
      <c r="EJ17" s="18">
        <f>IF(EI17&gt;0,(EI17-EJ$5)/EJ$5,0)</f>
        <v/>
      </c>
      <c r="EK17" s="15">
        <f>'Investment Analysis'!LO17</f>
        <v/>
      </c>
      <c r="EL17" s="48" t="n"/>
      <c r="EM17" s="18">
        <f>IF(EL17&gt;0,(EL17-EM$5)/EM$5,0)</f>
        <v/>
      </c>
      <c r="EN17" s="15">
        <f>'Investment Analysis'!LV17</f>
        <v/>
      </c>
      <c r="EO17" s="48" t="n"/>
      <c r="EP17" s="68">
        <f>IF(EO17&gt;0,(EO17-EP$5)/EP$5,0)</f>
        <v/>
      </c>
      <c r="EQ17" s="15">
        <f>'Investment Analysis'!MC17</f>
        <v/>
      </c>
      <c r="ER17" s="48" t="n">
        <v>23362.02</v>
      </c>
      <c r="ES17" s="18">
        <f>IF(ER17&gt;0,(ER17-ES$5)/ES$5,0)</f>
        <v/>
      </c>
      <c r="ET17" s="15">
        <f>'Investment Analysis'!LA17</f>
        <v/>
      </c>
      <c r="EU17" s="48" t="n">
        <v>32032</v>
      </c>
      <c r="EV17" s="18">
        <f>'Investment Analysis'!ML17</f>
        <v/>
      </c>
      <c r="EW17" s="15">
        <f>'Investment Analysis'!MJ17</f>
        <v/>
      </c>
      <c r="EX17" s="48" t="n">
        <v>40089</v>
      </c>
      <c r="EY17" s="18">
        <f>IF(EX17&gt;0,(EX17-EY$5)/EY$5,0)</f>
        <v/>
      </c>
      <c r="EZ17" s="15">
        <f>'Investment Analysis'!MQ17</f>
        <v/>
      </c>
      <c r="FA17" s="48" t="n"/>
      <c r="FB17" s="18">
        <f>IF(FA17&gt;0,(FA17-FB$5)/FB$5,0)</f>
        <v/>
      </c>
      <c r="FC17" s="15">
        <f>'Investment Analysis'!MX17</f>
        <v/>
      </c>
      <c r="FD17" s="48" t="n">
        <v>4289.25</v>
      </c>
      <c r="FE17" s="18">
        <f>IF(FD17&gt;0,(FD17-FE$5)/FE$5,0)</f>
        <v/>
      </c>
      <c r="FF17" s="15">
        <f>'Investment Analysis'!NE17</f>
        <v/>
      </c>
      <c r="FG17" s="48" t="n"/>
      <c r="FH17" s="18">
        <f>IF(FG17&gt;0,(FG17-FH$5)/FH$5,0)</f>
        <v/>
      </c>
      <c r="FI17" s="15">
        <f>'Investment Analysis'!NL17</f>
        <v/>
      </c>
      <c r="FJ17" s="48" t="n">
        <v>9170.25</v>
      </c>
      <c r="FK17" s="18">
        <f>IF(FJ17&gt;0,(FJ17-FK$5)/FK$5,0)</f>
        <v/>
      </c>
      <c r="FL17" s="15">
        <f>'Investment Analysis'!NS17</f>
        <v/>
      </c>
      <c r="FM17" s="48" t="n">
        <v>30561.6</v>
      </c>
      <c r="FN17" s="18">
        <f>IF(FM17&gt;0,(FM17-FN$5)/FN$5,0)</f>
        <v/>
      </c>
      <c r="FO17" s="15">
        <f>'Investment Analysis'!NZ17</f>
        <v/>
      </c>
      <c r="FP17" s="48" t="n"/>
      <c r="FQ17" s="18">
        <f>IF(FP17&gt;0,(FP17-FQ$5)/FQ$5,0)</f>
        <v/>
      </c>
      <c r="FR17" s="15">
        <f>'Investment Analysis'!OG17</f>
        <v/>
      </c>
      <c r="FS17" s="48" t="n">
        <v>33136</v>
      </c>
      <c r="FT17" s="18">
        <f>IF(FS17&gt;0,(FS17-FT$5)/FT$5,0)</f>
        <v/>
      </c>
      <c r="FU17" s="15">
        <f>'Investment Analysis'!ON17</f>
        <v/>
      </c>
      <c r="FV17" s="48" t="n"/>
      <c r="FW17" s="18">
        <f>IF(FV17&gt;0,(FV17-FW$5)/FW$5,0)</f>
        <v/>
      </c>
      <c r="FX17" s="15">
        <f>'Investment Analysis'!OU17</f>
        <v/>
      </c>
      <c r="FY17" s="48" t="n"/>
      <c r="FZ17" s="18">
        <f>IF(FY17&gt;0,(FY17-FZ$5)/FZ$5,0)</f>
        <v/>
      </c>
      <c r="GA17" s="15">
        <f>'Investment Analysis'!PB17</f>
        <v/>
      </c>
      <c r="GB17" s="48" t="n"/>
      <c r="GC17" s="18">
        <f>'Investment Analysis'!PK17</f>
        <v/>
      </c>
      <c r="GD17" s="15">
        <f>'Investment Analysis'!PI17</f>
        <v/>
      </c>
      <c r="GE17" s="48" t="n">
        <v>6701.5</v>
      </c>
      <c r="GF17" s="18">
        <f>'Investment Analysis'!PY17</f>
        <v/>
      </c>
      <c r="GG17" s="15">
        <f>'Investment Analysis'!PW17</f>
        <v/>
      </c>
      <c r="GH17" s="48" t="n">
        <v>31895</v>
      </c>
      <c r="GI17" s="18">
        <f>'Investment Analysis'!QF17</f>
        <v/>
      </c>
      <c r="GJ17" s="15">
        <f>'Investment Analysis'!QD17</f>
        <v/>
      </c>
      <c r="GK17" s="48" t="n">
        <v>23510</v>
      </c>
      <c r="GL17" s="18">
        <f>'Investment Analysis'!QM17</f>
        <v/>
      </c>
      <c r="GM17" s="15">
        <f>'Investment Analysis'!QK17</f>
        <v/>
      </c>
      <c r="GN17" s="48" t="n">
        <v>10404.56</v>
      </c>
      <c r="GO17" s="18">
        <f>'Investment Analysis'!QT17</f>
        <v/>
      </c>
      <c r="GP17" s="15">
        <f>'Investment Analysis'!QR17</f>
        <v/>
      </c>
      <c r="GQ17" s="48" t="n">
        <v>16446.25</v>
      </c>
      <c r="GR17" s="18">
        <f>'Investment Analysis'!RA17</f>
        <v/>
      </c>
      <c r="GS17" s="15">
        <f>'Investment Analysis'!QY17</f>
        <v/>
      </c>
      <c r="GT17" s="48" t="n">
        <v>16213</v>
      </c>
      <c r="GU17" s="18">
        <f>'Investment Analysis'!RH17</f>
        <v/>
      </c>
      <c r="GV17" s="15">
        <f>'Investment Analysis'!RF17</f>
        <v/>
      </c>
      <c r="GW17" s="48" t="n"/>
      <c r="GX17" s="18">
        <f>'Investment Analysis'!RO17</f>
        <v/>
      </c>
      <c r="GY17" s="15">
        <f>'Investment Analysis'!RM17</f>
        <v/>
      </c>
      <c r="GZ17" s="48" t="n"/>
      <c r="HA17" s="18">
        <f>'Investment Analysis'!RV17</f>
        <v/>
      </c>
      <c r="HB17" s="15">
        <f>'Investment Analysis'!RT17</f>
        <v/>
      </c>
      <c r="HC17" s="48" t="n"/>
      <c r="HD17" s="18">
        <f>'Investment Analysis'!SC17</f>
        <v/>
      </c>
      <c r="HE17" s="15">
        <f>'Investment Analysis'!SA17</f>
        <v/>
      </c>
      <c r="HF17" s="48" t="n"/>
      <c r="HG17" s="18">
        <f>'Investment Analysis'!SJ17</f>
        <v/>
      </c>
      <c r="HH17" s="15">
        <f>'Investment Analysis'!SH17</f>
        <v/>
      </c>
      <c r="HI17" s="48" t="n"/>
      <c r="HJ17" s="18">
        <f>'Investment Analysis'!SM17</f>
        <v/>
      </c>
      <c r="HK17" s="15">
        <f>'Investment Analysis'!SK17</f>
        <v/>
      </c>
      <c r="HL17" s="48" t="n"/>
      <c r="HM17" s="18">
        <f>'Investment Analysis'!SP17</f>
        <v/>
      </c>
      <c r="HN17" s="15">
        <f>'Investment Analysis'!SN17</f>
        <v/>
      </c>
      <c r="HO17" s="48" t="n"/>
      <c r="HP17" s="18">
        <f>'Investment Analysis'!TE17</f>
        <v/>
      </c>
      <c r="HQ17" s="15">
        <f>'Investment Analysis'!TC17</f>
        <v/>
      </c>
      <c r="HR17" s="48" t="n"/>
      <c r="HS17" s="18">
        <f>'Investment Analysis'!TL17</f>
        <v/>
      </c>
      <c r="HT17" s="15">
        <f>'Investment Analysis'!TJ17</f>
        <v/>
      </c>
      <c r="HU17" s="48" t="n"/>
      <c r="HV17" s="18">
        <f>'Investment Analysis'!TS17</f>
        <v/>
      </c>
      <c r="HW17" s="15">
        <f>'Investment Analysis'!TQ17</f>
        <v/>
      </c>
      <c r="HX17" s="48" t="n"/>
      <c r="HY17" s="18">
        <f>'Investment Analysis'!TZ17</f>
        <v/>
      </c>
      <c r="HZ17" s="15">
        <f>'Investment Analysis'!TX17</f>
        <v/>
      </c>
      <c r="IA17" s="48" t="n"/>
      <c r="IB17" s="18">
        <f>'Investment Analysis'!UG17</f>
        <v/>
      </c>
      <c r="IC17" s="15">
        <f>'Investment Analysis'!UE17</f>
        <v/>
      </c>
      <c r="ID17" s="48" t="n"/>
      <c r="IE17" s="18">
        <f>'Investment Analysis'!UN17</f>
        <v/>
      </c>
      <c r="IF17" s="15">
        <f>'Investment Analysis'!UL17</f>
        <v/>
      </c>
      <c r="IG17" s="48" t="n"/>
      <c r="IH17" s="18">
        <f>'Investment Analysis'!UU17</f>
        <v/>
      </c>
      <c r="II17" s="15">
        <f>'Investment Analysis'!US17</f>
        <v/>
      </c>
      <c r="IJ17" s="48" t="n"/>
      <c r="IK17" s="18">
        <f>'Investment Analysis'!VB17</f>
        <v/>
      </c>
      <c r="IL17" s="15">
        <f>'Investment Analysis'!UZ17</f>
        <v/>
      </c>
      <c r="IM17" s="48" t="n"/>
      <c r="IN17" s="18">
        <f>'Investment Analysis'!VI17</f>
        <v/>
      </c>
      <c r="IO17" s="15">
        <f>'Investment Analysis'!VG17</f>
        <v/>
      </c>
      <c r="IP17" s="18" t="n"/>
      <c r="IQ17" s="18" t="n"/>
      <c r="IR17" s="18" t="n"/>
      <c r="IS17" s="108">
        <f>IF(IT17&gt;0,IT17-IT16,0)</f>
        <v/>
      </c>
      <c r="IT17" s="48">
        <f>FY17+FV17+FS17+FP17+FM17+FJ17+FG17+FD17+FA17+EX17+EU17+ER17+EO17+EL17+EI17+EF17+EC17+DZ17+DW17+DT17+DQ17+DN17+DK17+DH17+DE17+DB17+CY17+CV17+CS17+CP17+CJ17+CG17+CD17+CA17+BX17+P17+CM17+GT17+GQ17+GN17+GK17+GH17+GE17+GB17+BU17+BR17+BO17+BL17+BI17+BF17+BC17+AZ17+AW17+AT17+AQ17+AN17+AK17+AH17+AE17+AB17+Y17+V17+S17+GW17+GZ17+HC17+HF17+HI17+HL17+HO17+HR17+HU17</f>
        <v/>
      </c>
      <c r="IU17" s="101">
        <f>IF(IT17&gt;0,IV17,0)</f>
        <v/>
      </c>
      <c r="IV17" s="101" t="n"/>
      <c r="IW17" s="15">
        <f>IF(IT17&gt;0,(IT17+IV$11-I$2)/I$2,0)</f>
        <v/>
      </c>
      <c r="IX17" s="113">
        <f>IF(IT17&gt;0,IT17+IV$11-I$2,0)</f>
        <v/>
      </c>
      <c r="IY17" s="21">
        <f>IF(IT17&gt;0,(IT17+IV$11-IT$8)/IT$8,0)</f>
        <v/>
      </c>
      <c r="IZ17" s="173">
        <f>IF(IT17&gt;0,IT17+IV$11-IT$8,0)</f>
        <v/>
      </c>
    </row>
    <row r="18">
      <c r="A18" s="76">
        <f>'Investment Analysis'!A18</f>
        <v/>
      </c>
      <c r="B18" s="77">
        <f>'Investment Analysis'!B18</f>
        <v/>
      </c>
      <c r="C18" s="27">
        <f>'Investment Analysis'!C18</f>
        <v/>
      </c>
      <c r="D18" s="42">
        <f>'Investment Analysis'!D18</f>
        <v/>
      </c>
      <c r="E18" s="28">
        <f>'Investment Analysis'!E18</f>
        <v/>
      </c>
      <c r="F18" s="27">
        <f>'Investment Analysis'!G18</f>
        <v/>
      </c>
      <c r="G18" s="42">
        <f>'Investment Analysis'!H18</f>
        <v/>
      </c>
      <c r="H18" s="28">
        <f>'Investment Analysis'!I18</f>
        <v/>
      </c>
      <c r="I18" s="27">
        <f>'Investment Analysis'!K18</f>
        <v/>
      </c>
      <c r="J18" s="42">
        <f>'Investment Analysis'!L18</f>
        <v/>
      </c>
      <c r="K18" s="28">
        <f>'Investment Analysis'!M18</f>
        <v/>
      </c>
      <c r="L18" s="57">
        <f>'Investment Analysis'!T18</f>
        <v/>
      </c>
      <c r="M18" s="29">
        <f>'Investment Analysis'!V18</f>
        <v/>
      </c>
      <c r="N18" s="29">
        <f>'Investment Analysis'!W18</f>
        <v/>
      </c>
      <c r="O18" s="548" t="n"/>
      <c r="P18" s="48">
        <f>'Investment Analysis'!Y18</f>
        <v/>
      </c>
      <c r="Q18" s="18" t="n"/>
      <c r="R18" s="15" t="n"/>
      <c r="S18" s="48" t="n">
        <v>22090.31</v>
      </c>
      <c r="T18" s="18">
        <f>IF(S18&gt;0,(S18-T$5)/T$5,0)</f>
        <v/>
      </c>
      <c r="U18" s="15">
        <f>'Investment Analysis'!AF18</f>
        <v/>
      </c>
      <c r="V18" s="48" t="n">
        <v>17597.66</v>
      </c>
      <c r="W18" s="18">
        <f>IF(V18&gt;0,(V18-W$5)/W$5,0)</f>
        <v/>
      </c>
      <c r="X18" s="15">
        <f>'Investment Analysis'!AT18</f>
        <v/>
      </c>
      <c r="Y18" s="48" t="n">
        <v>9528.440000000001</v>
      </c>
      <c r="Z18" s="18">
        <f>IF(Y18&gt;0,(Y18-Z$5)/Z$5,0)</f>
        <v/>
      </c>
      <c r="AA18" s="15">
        <f>'Investment Analysis'!GK18</f>
        <v/>
      </c>
      <c r="AB18" s="48" t="n">
        <v>2619.1</v>
      </c>
      <c r="AC18" s="18">
        <f>IF(AB18&gt;0,(AB18-AC$5)/AC$5,0)</f>
        <v/>
      </c>
      <c r="AD18" s="15">
        <f>'Investment Analysis'!AT18</f>
        <v/>
      </c>
      <c r="AE18" s="48" t="n">
        <v>22133.37</v>
      </c>
      <c r="AF18" s="18">
        <f>IF(AE18&gt;0,(AE18-AF$5)/AF$5,0)</f>
        <v/>
      </c>
      <c r="AG18" s="15">
        <f>'Investment Analysis'!BA18</f>
        <v/>
      </c>
      <c r="AH18" s="48" t="n"/>
      <c r="AI18" s="18">
        <f>IF(AH18&gt;0,(AH18-AI$5)/AI$5,0)</f>
        <v/>
      </c>
      <c r="AJ18" s="15">
        <f>'Investment Analysis'!BH18</f>
        <v/>
      </c>
      <c r="AK18" s="48" t="n">
        <v>19043.1</v>
      </c>
      <c r="AL18" s="18">
        <f>IF(AK18&gt;0,(AK18-AL$5)/AL$5,0)</f>
        <v/>
      </c>
      <c r="AM18" s="15">
        <f>'Investment Analysis'!BO18</f>
        <v/>
      </c>
      <c r="AN18" s="48" t="n">
        <v>14840.05</v>
      </c>
      <c r="AO18" s="18">
        <f>IF(AN18&gt;0,(AN18-AO$5)/AO$5,0)</f>
        <v/>
      </c>
      <c r="AP18" s="15">
        <f>'Investment Analysis'!BV18</f>
        <v/>
      </c>
      <c r="AQ18" s="48" t="n"/>
      <c r="AR18" s="18">
        <f>IF(AQ18&gt;0,(AQ18-AR$5)/AR$5,0)</f>
        <v/>
      </c>
      <c r="AS18" s="15">
        <f>'Investment Analysis'!CC18</f>
        <v/>
      </c>
      <c r="AT18" s="48" t="n">
        <v>27370.4</v>
      </c>
      <c r="AU18" s="18">
        <f>IF(AT18&gt;0,(AT18-AU$5)/AU$5,0)</f>
        <v/>
      </c>
      <c r="AV18" s="15">
        <f>'Investment Analysis'!CJ18</f>
        <v/>
      </c>
      <c r="AW18" s="48" t="n">
        <v>19108.39</v>
      </c>
      <c r="AX18" s="18">
        <f>IF(AW18&gt;0,(AW18-AX$5)/AX$5,0)</f>
        <v/>
      </c>
      <c r="AY18" s="15">
        <f>'Investment Analysis'!CQ18</f>
        <v/>
      </c>
      <c r="AZ18" s="48" t="n">
        <v>16816.61</v>
      </c>
      <c r="BA18" s="18">
        <f>IF(AZ18&gt;0,(AZ18-BA$5)/BA$5,0)</f>
        <v/>
      </c>
      <c r="BB18" s="15">
        <f>'Investment Analysis'!CX18</f>
        <v/>
      </c>
      <c r="BC18" s="48" t="n">
        <v>10107.51</v>
      </c>
      <c r="BD18" s="18">
        <f>IF(BC18&gt;0,(BC18-BD$5)/BD$5,0)</f>
        <v/>
      </c>
      <c r="BE18" s="15">
        <f>'Investment Analysis'!DE18</f>
        <v/>
      </c>
      <c r="BF18" s="48" t="n">
        <v>4157.06</v>
      </c>
      <c r="BG18" s="18">
        <f>IF(BF18&gt;0,(BF18-BG$5)/BG$5,0)</f>
        <v/>
      </c>
      <c r="BH18" s="15">
        <f>'Investment Analysis'!DL18</f>
        <v/>
      </c>
      <c r="BI18" s="48" t="n">
        <v>2550.11</v>
      </c>
      <c r="BJ18" s="18">
        <f>IF(BI18&gt;0,(BI18-BJ$5)/BJ$5,0)</f>
        <v/>
      </c>
      <c r="BK18" s="15">
        <f>'Investment Analysis'!DZ18</f>
        <v/>
      </c>
      <c r="BL18" s="48" t="n">
        <v>4306.89</v>
      </c>
      <c r="BM18" s="18">
        <f>IF(BL18&gt;0,(BL18-BM$5)/BM$5,0)</f>
        <v/>
      </c>
      <c r="BN18" s="15">
        <f>'Investment Analysis'!EG18</f>
        <v/>
      </c>
      <c r="BO18" s="48" t="n"/>
      <c r="BP18" s="18">
        <f>IF(BO18&gt;0,(BO18-BP$5)/BP$5,0)</f>
        <v/>
      </c>
      <c r="BQ18" s="15">
        <f>'Investment Analysis'!DS18</f>
        <v/>
      </c>
      <c r="BR18" s="48" t="n">
        <v>5607.98</v>
      </c>
      <c r="BS18" s="18">
        <f>IF(BR18&gt;0,(BR18-BS$5)/BS$5,0)</f>
        <v/>
      </c>
      <c r="BT18" s="15">
        <f>'Investment Analysis'!EN18</f>
        <v/>
      </c>
      <c r="BU18" s="48" t="n">
        <v>14424.21</v>
      </c>
      <c r="BV18" s="18">
        <f>IF(BU18&gt;0,(BU18-BV$5)/BV$5,0)</f>
        <v/>
      </c>
      <c r="BW18" s="15">
        <f>'Investment Analysis'!EU18</f>
        <v/>
      </c>
      <c r="BX18" s="48" t="n"/>
      <c r="BY18" s="18">
        <f>IF(BX18&gt;0,(BX18-BY$5)/BY$5,0)</f>
        <v/>
      </c>
      <c r="BZ18" s="15">
        <f>'Investment Analysis'!FB18</f>
        <v/>
      </c>
      <c r="CA18" s="48" t="n">
        <v>3370.84</v>
      </c>
      <c r="CB18" s="18">
        <f>IF(CA18&gt;0,(CA18-CB$5)/CB$5,0)</f>
        <v/>
      </c>
      <c r="CC18" s="15">
        <f>'Investment Analysis'!FI18</f>
        <v/>
      </c>
      <c r="CD18" s="48" t="n">
        <v>18650.13</v>
      </c>
      <c r="CE18" s="18">
        <f>IF(CD18&gt;0,(CD18-CE$5)/CE$5,0)</f>
        <v/>
      </c>
      <c r="CF18" s="15">
        <f>'Investment Analysis'!FP18</f>
        <v/>
      </c>
      <c r="CG18" s="48" t="n">
        <v>5027.06</v>
      </c>
      <c r="CH18" s="18">
        <f>IF(CG18&gt;0,(CG18-CH$5)/CH$5,0)</f>
        <v/>
      </c>
      <c r="CI18" s="15">
        <f>'Investment Analysis'!FW18</f>
        <v/>
      </c>
      <c r="CJ18" s="48" t="n"/>
      <c r="CK18" s="18">
        <f>IF(CJ18&gt;0,(CJ18-CK$5)/CK$5,0)</f>
        <v/>
      </c>
      <c r="CL18" s="15">
        <f>'Investment Analysis'!GD18</f>
        <v/>
      </c>
      <c r="CM18" s="48" t="n">
        <v>4979.32</v>
      </c>
      <c r="CN18" s="18">
        <f>IF(CM18&gt;0,(CM18-CN$5)/CN$5,0)</f>
        <v/>
      </c>
      <c r="CO18" s="15">
        <f>'Investment Analysis'!GT18</f>
        <v/>
      </c>
      <c r="CP18" s="48" t="n">
        <v>59454</v>
      </c>
      <c r="CQ18" s="18">
        <f>IF(CP18&gt;0,(CP18-CQ$5)/CQ$5,0)</f>
        <v/>
      </c>
      <c r="CR18" s="15">
        <f>'Investment Analysis'!HG18</f>
        <v/>
      </c>
      <c r="CS18" s="48" t="n">
        <v>6990</v>
      </c>
      <c r="CT18" s="18">
        <f>IF(CS18&gt;0,(CS18-CT$5)/CT$5,0)</f>
        <v/>
      </c>
      <c r="CU18" s="15">
        <f>'Investment Analysis'!HN18</f>
        <v/>
      </c>
      <c r="CV18" s="48" t="n">
        <v>19764</v>
      </c>
      <c r="CW18" s="18">
        <f>IF(CV18&gt;0,(CV18-CW$5)/CW$5,0)</f>
        <v/>
      </c>
      <c r="CX18" s="15">
        <f>'Investment Analysis'!IB18</f>
        <v/>
      </c>
      <c r="CY18" s="48" t="n">
        <v>22470</v>
      </c>
      <c r="CZ18" s="18">
        <f>IF(CY18&gt;0,(CY18-CZ$5)/CZ$5,0)</f>
        <v/>
      </c>
      <c r="DA18" s="15">
        <f>'Investment Analysis'!II18</f>
        <v/>
      </c>
      <c r="DB18" s="48" t="n"/>
      <c r="DC18" s="18">
        <f>IF(DB18&gt;0,(DB18-DC$5)/DC$5,0)</f>
        <v/>
      </c>
      <c r="DD18" s="15">
        <f>'Investment Analysis'!IP18</f>
        <v/>
      </c>
      <c r="DE18" s="48" t="n"/>
      <c r="DF18" s="18">
        <f>IF(DE18&gt;0,(DE18-DF$5)/DF$5,0)</f>
        <v/>
      </c>
      <c r="DG18" s="15">
        <f>'Investment Analysis'!IW18</f>
        <v/>
      </c>
      <c r="DH18" s="48" t="n">
        <v>11885</v>
      </c>
      <c r="DI18" s="18">
        <f>IF(DH18&gt;0,(DH18-DI$5)/DI$5,0)</f>
        <v/>
      </c>
      <c r="DJ18" s="15">
        <f>'Investment Analysis'!JD18</f>
        <v/>
      </c>
      <c r="DK18" s="48" t="n">
        <v>2078.35</v>
      </c>
      <c r="DL18" s="18">
        <f>IF(DK18&gt;0,(DK18-DL$5)/DL$5,0)</f>
        <v/>
      </c>
      <c r="DM18" s="15">
        <f>'Investment Analysis'!JK18</f>
        <v/>
      </c>
      <c r="DN18" s="48" t="n">
        <v>5486</v>
      </c>
      <c r="DO18" s="18">
        <f>IF(DN18&gt;0,(DN18-DO$5)/DO$5,0)</f>
        <v/>
      </c>
      <c r="DP18" s="15">
        <f>'Investment Analysis'!HU18</f>
        <v/>
      </c>
      <c r="DQ18" s="48" t="n">
        <v>27747</v>
      </c>
      <c r="DR18" s="18">
        <f>IF(DQ18&gt;0,(DQ18-DR$5)/DR$5,0)</f>
        <v/>
      </c>
      <c r="DS18" s="15">
        <f>'Investment Analysis'!JR18</f>
        <v/>
      </c>
      <c r="DT18" s="48" t="n">
        <v>3846</v>
      </c>
      <c r="DU18" s="18">
        <f>IF(DT18&gt;0,(DT18-DU$5)/DU$5,0)</f>
        <v/>
      </c>
      <c r="DV18" s="15">
        <f>'Investment Analysis'!JY18</f>
        <v/>
      </c>
      <c r="DW18" s="48" t="n">
        <v>22930.75</v>
      </c>
      <c r="DX18" s="18">
        <f>IF(DW18&gt;0,(DW18-DX$5)/DX$5,0)</f>
        <v/>
      </c>
      <c r="DY18" s="15">
        <f>'Investment Analysis'!KF18</f>
        <v/>
      </c>
      <c r="DZ18" s="48" t="n">
        <v>2346</v>
      </c>
      <c r="EA18" s="18">
        <f>IF(DZ18&gt;0,(DZ18-EA$5)/EA$5,0)</f>
        <v/>
      </c>
      <c r="EB18" s="15">
        <f>'Investment Analysis'!KM18</f>
        <v/>
      </c>
      <c r="EC18" s="48" t="n">
        <v>2332.8</v>
      </c>
      <c r="ED18" s="18">
        <f>IF(EC18&gt;0,(EC18-ED$5)/ED$5,0)</f>
        <v/>
      </c>
      <c r="EE18" s="15">
        <f>'Investment Analysis'!KT18</f>
        <v/>
      </c>
      <c r="EF18" s="48" t="n">
        <v>38017.5</v>
      </c>
      <c r="EG18" s="18">
        <f>IF(EF18&gt;0,(EF18-EG$5)/EG$5,0)</f>
        <v/>
      </c>
      <c r="EH18" s="15">
        <f>'Investment Analysis'!LH18</f>
        <v/>
      </c>
      <c r="EI18" s="48" t="n">
        <v>7806.42</v>
      </c>
      <c r="EJ18" s="18">
        <f>IF(EI18&gt;0,(EI18-EJ$5)/EJ$5,0)</f>
        <v/>
      </c>
      <c r="EK18" s="15">
        <f>'Investment Analysis'!LO18</f>
        <v/>
      </c>
      <c r="EL18" s="48" t="n"/>
      <c r="EM18" s="18">
        <f>IF(EL18&gt;0,(EL18-EM$5)/EM$5,0)</f>
        <v/>
      </c>
      <c r="EN18" s="15">
        <f>'Investment Analysis'!LV18</f>
        <v/>
      </c>
      <c r="EO18" s="48" t="n"/>
      <c r="EP18" s="68">
        <f>IF(EO18&gt;0,(EO18-EP$5)/EP$5,0)</f>
        <v/>
      </c>
      <c r="EQ18" s="15">
        <f>'Investment Analysis'!MC18</f>
        <v/>
      </c>
      <c r="ER18" s="48" t="n">
        <v>23719.67</v>
      </c>
      <c r="ES18" s="18">
        <f>IF(ER18&gt;0,(ER18-ES$5)/ES$5,0)</f>
        <v/>
      </c>
      <c r="ET18" s="15">
        <f>'Investment Analysis'!LA18</f>
        <v/>
      </c>
      <c r="EU18" s="48" t="n">
        <v>31934</v>
      </c>
      <c r="EV18" s="18">
        <f>'Investment Analysis'!ML18</f>
        <v/>
      </c>
      <c r="EW18" s="15">
        <f>'Investment Analysis'!MJ18</f>
        <v/>
      </c>
      <c r="EX18" s="48" t="n">
        <v>40988.5</v>
      </c>
      <c r="EY18" s="18">
        <f>IF(EX18&gt;0,(EX18-EY$5)/EY$5,0)</f>
        <v/>
      </c>
      <c r="EZ18" s="15">
        <f>'Investment Analysis'!MQ18</f>
        <v/>
      </c>
      <c r="FA18" s="48" t="n"/>
      <c r="FB18" s="18">
        <f>IF(FA18&gt;0,(FA18-FB$5)/FB$5,0)</f>
        <v/>
      </c>
      <c r="FC18" s="15">
        <f>'Investment Analysis'!MX18</f>
        <v/>
      </c>
      <c r="FD18" s="48" t="n">
        <v>4421.5</v>
      </c>
      <c r="FE18" s="18">
        <f>IF(FD18&gt;0,(FD18-FE$5)/FE$5,0)</f>
        <v/>
      </c>
      <c r="FF18" s="15">
        <f>'Investment Analysis'!NE18</f>
        <v/>
      </c>
      <c r="FG18" s="48" t="n"/>
      <c r="FH18" s="18">
        <f>IF(FG18&gt;0,(FG18-FH$5)/FH$5,0)</f>
        <v/>
      </c>
      <c r="FI18" s="15">
        <f>'Investment Analysis'!NL18</f>
        <v/>
      </c>
      <c r="FJ18" s="48" t="n">
        <v>9556.5</v>
      </c>
      <c r="FK18" s="18">
        <f>IF(FJ18&gt;0,(FJ18-FK$5)/FK$5,0)</f>
        <v/>
      </c>
      <c r="FL18" s="15">
        <f>'Investment Analysis'!NS18</f>
        <v/>
      </c>
      <c r="FM18" s="48" t="n">
        <v>30345.6</v>
      </c>
      <c r="FN18" s="18">
        <f>IF(FM18&gt;0,(FM18-FN$5)/FN$5,0)</f>
        <v/>
      </c>
      <c r="FO18" s="15">
        <f>'Investment Analysis'!NZ18</f>
        <v/>
      </c>
      <c r="FP18" s="48" t="n"/>
      <c r="FQ18" s="18">
        <f>IF(FP18&gt;0,(FP18-FQ$5)/FQ$5,0)</f>
        <v/>
      </c>
      <c r="FR18" s="15">
        <f>'Investment Analysis'!OG18</f>
        <v/>
      </c>
      <c r="FS18" s="48" t="n">
        <v>33183.5</v>
      </c>
      <c r="FT18" s="18">
        <f>IF(FS18&gt;0,(FS18-FT$5)/FT$5,0)</f>
        <v/>
      </c>
      <c r="FU18" s="15">
        <f>'Investment Analysis'!ON18</f>
        <v/>
      </c>
      <c r="FV18" s="48" t="n"/>
      <c r="FW18" s="18">
        <f>IF(FV18&gt;0,(FV18-FW$5)/FW$5,0)</f>
        <v/>
      </c>
      <c r="FX18" s="15">
        <f>'Investment Analysis'!OU18</f>
        <v/>
      </c>
      <c r="FY18" s="48" t="n"/>
      <c r="FZ18" s="18">
        <f>IF(FY18&gt;0,(FY18-FZ$5)/FZ$5,0)</f>
        <v/>
      </c>
      <c r="GA18" s="15">
        <f>'Investment Analysis'!PB18</f>
        <v/>
      </c>
      <c r="GB18" s="48" t="n"/>
      <c r="GC18" s="18">
        <f>'Investment Analysis'!PK18</f>
        <v/>
      </c>
      <c r="GD18" s="15">
        <f>'Investment Analysis'!PI18</f>
        <v/>
      </c>
      <c r="GE18" s="48" t="n">
        <v>6774</v>
      </c>
      <c r="GF18" s="18">
        <f>'Investment Analysis'!PY18</f>
        <v/>
      </c>
      <c r="GG18" s="15">
        <f>'Investment Analysis'!PW18</f>
        <v/>
      </c>
      <c r="GH18" s="48" t="n">
        <v>32263.75</v>
      </c>
      <c r="GI18" s="18">
        <f>'Investment Analysis'!QF18</f>
        <v/>
      </c>
      <c r="GJ18" s="15">
        <f>'Investment Analysis'!QD18</f>
        <v/>
      </c>
      <c r="GK18" s="48" t="n">
        <v>23694</v>
      </c>
      <c r="GL18" s="18">
        <f>'Investment Analysis'!QM18</f>
        <v/>
      </c>
      <c r="GM18" s="15">
        <f>'Investment Analysis'!QK18</f>
        <v/>
      </c>
      <c r="GN18" s="48" t="n">
        <v>10626.48</v>
      </c>
      <c r="GO18" s="18">
        <f>'Investment Analysis'!QT18</f>
        <v/>
      </c>
      <c r="GP18" s="15">
        <f>'Investment Analysis'!QR18</f>
        <v/>
      </c>
      <c r="GQ18" s="48" t="n">
        <v>16788.45</v>
      </c>
      <c r="GR18" s="18">
        <f>'Investment Analysis'!RA18</f>
        <v/>
      </c>
      <c r="GS18" s="15">
        <f>'Investment Analysis'!QY18</f>
        <v/>
      </c>
      <c r="GT18" s="48" t="n">
        <v>17051</v>
      </c>
      <c r="GU18" s="18">
        <f>'Investment Analysis'!RH18</f>
        <v/>
      </c>
      <c r="GV18" s="15">
        <f>'Investment Analysis'!RF18</f>
        <v/>
      </c>
      <c r="GW18" s="48" t="n"/>
      <c r="GX18" s="18">
        <f>'Investment Analysis'!RO18</f>
        <v/>
      </c>
      <c r="GY18" s="15">
        <f>'Investment Analysis'!RM18</f>
        <v/>
      </c>
      <c r="GZ18" s="48" t="n"/>
      <c r="HA18" s="18">
        <f>'Investment Analysis'!RV18</f>
        <v/>
      </c>
      <c r="HB18" s="15">
        <f>'Investment Analysis'!RT18</f>
        <v/>
      </c>
      <c r="HC18" s="48" t="n"/>
      <c r="HD18" s="18">
        <f>'Investment Analysis'!SC18</f>
        <v/>
      </c>
      <c r="HE18" s="15">
        <f>'Investment Analysis'!SA18</f>
        <v/>
      </c>
      <c r="HF18" s="48" t="n"/>
      <c r="HG18" s="18">
        <f>'Investment Analysis'!SJ18</f>
        <v/>
      </c>
      <c r="HH18" s="15">
        <f>'Investment Analysis'!SH18</f>
        <v/>
      </c>
      <c r="HI18" s="48" t="n"/>
      <c r="HJ18" s="18">
        <f>'Investment Analysis'!SM18</f>
        <v/>
      </c>
      <c r="HK18" s="15">
        <f>'Investment Analysis'!SK18</f>
        <v/>
      </c>
      <c r="HL18" s="48" t="n"/>
      <c r="HM18" s="18">
        <f>'Investment Analysis'!SP18</f>
        <v/>
      </c>
      <c r="HN18" s="15">
        <f>'Investment Analysis'!SN18</f>
        <v/>
      </c>
      <c r="HO18" s="48" t="n"/>
      <c r="HP18" s="18">
        <f>'Investment Analysis'!TE18</f>
        <v/>
      </c>
      <c r="HQ18" s="15">
        <f>'Investment Analysis'!TC18</f>
        <v/>
      </c>
      <c r="HR18" s="48" t="n"/>
      <c r="HS18" s="18">
        <f>'Investment Analysis'!TL18</f>
        <v/>
      </c>
      <c r="HT18" s="15">
        <f>'Investment Analysis'!TJ18</f>
        <v/>
      </c>
      <c r="HU18" s="48" t="n"/>
      <c r="HV18" s="18">
        <f>'Investment Analysis'!TS18</f>
        <v/>
      </c>
      <c r="HW18" s="15">
        <f>'Investment Analysis'!TQ18</f>
        <v/>
      </c>
      <c r="HX18" s="48" t="n"/>
      <c r="HY18" s="18">
        <f>'Investment Analysis'!TZ18</f>
        <v/>
      </c>
      <c r="HZ18" s="15">
        <f>'Investment Analysis'!TX18</f>
        <v/>
      </c>
      <c r="IA18" s="48" t="n"/>
      <c r="IB18" s="18">
        <f>'Investment Analysis'!UG18</f>
        <v/>
      </c>
      <c r="IC18" s="15">
        <f>'Investment Analysis'!UE18</f>
        <v/>
      </c>
      <c r="ID18" s="48" t="n"/>
      <c r="IE18" s="18">
        <f>'Investment Analysis'!UN18</f>
        <v/>
      </c>
      <c r="IF18" s="15">
        <f>'Investment Analysis'!UL18</f>
        <v/>
      </c>
      <c r="IG18" s="48" t="n"/>
      <c r="IH18" s="18">
        <f>'Investment Analysis'!UU18</f>
        <v/>
      </c>
      <c r="II18" s="15">
        <f>'Investment Analysis'!US18</f>
        <v/>
      </c>
      <c r="IJ18" s="48" t="n"/>
      <c r="IK18" s="18">
        <f>'Investment Analysis'!VB18</f>
        <v/>
      </c>
      <c r="IL18" s="15">
        <f>'Investment Analysis'!UZ18</f>
        <v/>
      </c>
      <c r="IM18" s="48" t="n"/>
      <c r="IN18" s="18">
        <f>'Investment Analysis'!VI18</f>
        <v/>
      </c>
      <c r="IO18" s="15">
        <f>'Investment Analysis'!VG18</f>
        <v/>
      </c>
      <c r="IP18" s="18" t="n"/>
      <c r="IQ18" s="18" t="n"/>
      <c r="IR18" s="18" t="n"/>
      <c r="IS18" s="108">
        <f>IF(IT18&gt;0,IT18-IT17,0)</f>
        <v/>
      </c>
      <c r="IT18" s="48">
        <f>FY18+FV18+FS18+FP18+FM18+FJ18+FG18+FD18+FA18+EX18+EU18+ER18+EO18+EL18+EI18+EF18+EC18+DZ18+DW18+DT18+DQ18+DN18+DK18+DH18+DE18+DB18+CY18+CV18+CS18+CP18+CJ18+CG18+CD18+CA18+BX18+P18+CM18+GT18+GQ18+GN18+GK18+GH18+GE18+GB18+BU18+BR18+BO18+BL18+BI18+BF18+BC18+AZ18+AW18+AT18+AQ18+AN18+AK18+AH18+AE18+AB18+Y18+V18+S18+GW18+GZ18+HC18+HF18+HI18+HL18+HO18+HR18+HU18</f>
        <v/>
      </c>
      <c r="IU18" s="101">
        <f>IF(IT18&gt;0,IV18,0)</f>
        <v/>
      </c>
      <c r="IV18" s="101" t="n"/>
      <c r="IW18" s="15">
        <f>IF(IT18&gt;0,(IT18+IV$11-I$2)/I$2,0)</f>
        <v/>
      </c>
      <c r="IX18" s="113">
        <f>IF(IT18&gt;0,IT18+IV$11-I$2,0)</f>
        <v/>
      </c>
      <c r="IY18" s="21">
        <f>IF(IT18&gt;0,(IT18+IV$11-IT$8)/IT$8,0)</f>
        <v/>
      </c>
      <c r="IZ18" s="173">
        <f>IF(IT18&gt;0,IT18+IV$11-IT$8,0)</f>
        <v/>
      </c>
    </row>
    <row r="19">
      <c r="A19" s="76">
        <f>'Investment Analysis'!A19</f>
        <v/>
      </c>
      <c r="B19" s="77">
        <f>'Investment Analysis'!B19</f>
        <v/>
      </c>
      <c r="C19" s="27">
        <f>'Investment Analysis'!C19</f>
        <v/>
      </c>
      <c r="D19" s="42">
        <f>'Investment Analysis'!D19</f>
        <v/>
      </c>
      <c r="E19" s="28">
        <f>'Investment Analysis'!E19</f>
        <v/>
      </c>
      <c r="F19" s="27">
        <f>'Investment Analysis'!G19</f>
        <v/>
      </c>
      <c r="G19" s="42">
        <f>'Investment Analysis'!H19</f>
        <v/>
      </c>
      <c r="H19" s="28">
        <f>'Investment Analysis'!I19</f>
        <v/>
      </c>
      <c r="I19" s="27">
        <f>'Investment Analysis'!K19</f>
        <v/>
      </c>
      <c r="J19" s="42">
        <f>'Investment Analysis'!L19</f>
        <v/>
      </c>
      <c r="K19" s="28">
        <f>'Investment Analysis'!M19</f>
        <v/>
      </c>
      <c r="L19" s="57">
        <f>'Investment Analysis'!T19</f>
        <v/>
      </c>
      <c r="M19" s="29">
        <f>'Investment Analysis'!V19</f>
        <v/>
      </c>
      <c r="N19" s="29">
        <f>'Investment Analysis'!W19</f>
        <v/>
      </c>
      <c r="O19" s="548" t="n"/>
      <c r="P19" s="48">
        <f>'Investment Analysis'!Y19</f>
        <v/>
      </c>
      <c r="Q19" s="18" t="n"/>
      <c r="R19" s="15" t="n"/>
      <c r="S19" s="48" t="n">
        <v>22598.99</v>
      </c>
      <c r="T19" s="18">
        <f>IF(S19&gt;0,(S19-T$5)/T$5,0)</f>
        <v/>
      </c>
      <c r="U19" s="15">
        <f>'Investment Analysis'!AF19</f>
        <v/>
      </c>
      <c r="V19" s="48" t="n">
        <v>17999.13</v>
      </c>
      <c r="W19" s="18">
        <f>IF(V19&gt;0,(V19-W$5)/W$5,0)</f>
        <v/>
      </c>
      <c r="X19" s="15">
        <f>'Investment Analysis'!AT19</f>
        <v/>
      </c>
      <c r="Y19" s="48" t="n">
        <v>9711.879999999999</v>
      </c>
      <c r="Z19" s="18">
        <f>IF(Y19&gt;0,(Y19-Z$5)/Z$5,0)</f>
        <v/>
      </c>
      <c r="AA19" s="15">
        <f>'Investment Analysis'!GK19</f>
        <v/>
      </c>
      <c r="AB19" s="48" t="n">
        <v>2678.2</v>
      </c>
      <c r="AC19" s="18">
        <f>IF(AB19&gt;0,(AB19-AC$5)/AC$5,0)</f>
        <v/>
      </c>
      <c r="AD19" s="15">
        <f>'Investment Analysis'!AT19</f>
        <v/>
      </c>
      <c r="AE19" s="48" t="n">
        <v>22541.29</v>
      </c>
      <c r="AF19" s="18">
        <f>IF(AE19&gt;0,(AE19-AF$5)/AF$5,0)</f>
        <v/>
      </c>
      <c r="AG19" s="15">
        <f>'Investment Analysis'!BA19</f>
        <v/>
      </c>
      <c r="AH19" s="48" t="n"/>
      <c r="AI19" s="18">
        <f>IF(AH19&gt;0,(AH19-AI$5)/AI$5,0)</f>
        <v/>
      </c>
      <c r="AJ19" s="15">
        <f>'Investment Analysis'!BH19</f>
        <v/>
      </c>
      <c r="AK19" s="48" t="n">
        <v>19409.64</v>
      </c>
      <c r="AL19" s="18">
        <f>IF(AK19&gt;0,(AK19-AL$5)/AL$5,0)</f>
        <v/>
      </c>
      <c r="AM19" s="15">
        <f>'Investment Analysis'!BO19</f>
        <v/>
      </c>
      <c r="AN19" s="48" t="n">
        <v>15121.27</v>
      </c>
      <c r="AO19" s="18">
        <f>IF(AN19&gt;0,(AN19-AO$5)/AO$5,0)</f>
        <v/>
      </c>
      <c r="AP19" s="15">
        <f>'Investment Analysis'!BV19</f>
        <v/>
      </c>
      <c r="AQ19" s="48" t="n"/>
      <c r="AR19" s="18">
        <f>IF(AQ19&gt;0,(AQ19-AR$5)/AR$5,0)</f>
        <v/>
      </c>
      <c r="AS19" s="15">
        <f>'Investment Analysis'!CC19</f>
        <v/>
      </c>
      <c r="AT19" s="48" t="n">
        <v>27834.57</v>
      </c>
      <c r="AU19" s="18">
        <f>IF(AT19&gt;0,(AT19-AU$5)/AU$5,0)</f>
        <v/>
      </c>
      <c r="AV19" s="15">
        <f>'Investment Analysis'!CJ19</f>
        <v/>
      </c>
      <c r="AW19" s="48" t="n">
        <v>19490.9</v>
      </c>
      <c r="AX19" s="18">
        <f>IF(AW19&gt;0,(AW19-AX$5)/AX$5,0)</f>
        <v/>
      </c>
      <c r="AY19" s="15">
        <f>'Investment Analysis'!CQ19</f>
        <v/>
      </c>
      <c r="AZ19" s="48" t="n">
        <v>17152.76</v>
      </c>
      <c r="BA19" s="18">
        <f>IF(AZ19&gt;0,(AZ19-BA$5)/BA$5,0)</f>
        <v/>
      </c>
      <c r="BB19" s="15">
        <f>'Investment Analysis'!CX19</f>
        <v/>
      </c>
      <c r="BC19" s="48" t="n">
        <v>10288.7</v>
      </c>
      <c r="BD19" s="18">
        <f>IF(BC19&gt;0,(BC19-BD$5)/BD$5,0)</f>
        <v/>
      </c>
      <c r="BE19" s="15">
        <f>'Investment Analysis'!DE19</f>
        <v/>
      </c>
      <c r="BF19" s="48" t="n">
        <v>4203.5</v>
      </c>
      <c r="BG19" s="18">
        <f>IF(BF19&gt;0,(BF19-BG$5)/BG$5,0)</f>
        <v/>
      </c>
      <c r="BH19" s="15">
        <f>'Investment Analysis'!DL19</f>
        <v/>
      </c>
      <c r="BI19" s="48" t="n">
        <v>2604.66</v>
      </c>
      <c r="BJ19" s="18">
        <f>IF(BI19&gt;0,(BI19-BJ$5)/BJ$5,0)</f>
        <v/>
      </c>
      <c r="BK19" s="15">
        <f>'Investment Analysis'!DZ19</f>
        <v/>
      </c>
      <c r="BL19" s="48" t="n">
        <v>4396.94</v>
      </c>
      <c r="BM19" s="18">
        <f>IF(BL19&gt;0,(BL19-BM$5)/BM$5,0)</f>
        <v/>
      </c>
      <c r="BN19" s="15">
        <f>'Investment Analysis'!EG19</f>
        <v/>
      </c>
      <c r="BO19" s="48" t="n"/>
      <c r="BP19" s="18">
        <f>IF(BO19&gt;0,(BO19-BP$5)/BP$5,0)</f>
        <v/>
      </c>
      <c r="BQ19" s="15">
        <f>'Investment Analysis'!DS19</f>
        <v/>
      </c>
      <c r="BR19" s="48" t="n">
        <v>5751.86</v>
      </c>
      <c r="BS19" s="18">
        <f>IF(BR19&gt;0,(BR19-BS$5)/BS$5,0)</f>
        <v/>
      </c>
      <c r="BT19" s="15">
        <f>'Investment Analysis'!EN19</f>
        <v/>
      </c>
      <c r="BU19" s="48" t="n">
        <v>14667.02</v>
      </c>
      <c r="BV19" s="18">
        <f>IF(BU19&gt;0,(BU19-BV$5)/BV$5,0)</f>
        <v/>
      </c>
      <c r="BW19" s="15">
        <f>'Investment Analysis'!EU19</f>
        <v/>
      </c>
      <c r="BX19" s="48" t="n"/>
      <c r="BY19" s="18">
        <f>IF(BX19&gt;0,(BX19-BY$5)/BY$5,0)</f>
        <v/>
      </c>
      <c r="BZ19" s="15">
        <f>'Investment Analysis'!FB19</f>
        <v/>
      </c>
      <c r="CA19" s="48" t="n">
        <v>3417.29</v>
      </c>
      <c r="CB19" s="18">
        <f>IF(CA19&gt;0,(CA19-CB$5)/CB$5,0)</f>
        <v/>
      </c>
      <c r="CC19" s="15">
        <f>'Investment Analysis'!FI19</f>
        <v/>
      </c>
      <c r="CD19" s="48" t="n">
        <v>19168.19</v>
      </c>
      <c r="CE19" s="18">
        <f>IF(CD19&gt;0,(CD19-CE$5)/CE$5,0)</f>
        <v/>
      </c>
      <c r="CF19" s="15">
        <f>'Investment Analysis'!FP19</f>
        <v/>
      </c>
      <c r="CG19" s="48" t="n">
        <v>5073.46</v>
      </c>
      <c r="CH19" s="18">
        <f>IF(CG19&gt;0,(CG19-CH$5)/CH$5,0)</f>
        <v/>
      </c>
      <c r="CI19" s="15">
        <f>'Investment Analysis'!FW19</f>
        <v/>
      </c>
      <c r="CJ19" s="48" t="n"/>
      <c r="CK19" s="18">
        <f>IF(CJ19&gt;0,(CJ19-CK$5)/CK$5,0)</f>
        <v/>
      </c>
      <c r="CL19" s="15">
        <f>'Investment Analysis'!GD19</f>
        <v/>
      </c>
      <c r="CM19" s="48" t="n">
        <v>5036.64</v>
      </c>
      <c r="CN19" s="18">
        <f>IF(CM19&gt;0,(CM19-CN$5)/CN$5,0)</f>
        <v/>
      </c>
      <c r="CO19" s="15">
        <f>'Investment Analysis'!GT19</f>
        <v/>
      </c>
      <c r="CP19" s="48" t="n">
        <v>64233</v>
      </c>
      <c r="CQ19" s="18">
        <f>IF(CP19&gt;0,(CP19-CQ$5)/CQ$5,0)</f>
        <v/>
      </c>
      <c r="CR19" s="15">
        <f>'Investment Analysis'!HG19</f>
        <v/>
      </c>
      <c r="CS19" s="48" t="n">
        <v>7020</v>
      </c>
      <c r="CT19" s="18">
        <f>IF(CS19&gt;0,(CS19-CT$5)/CT$5,0)</f>
        <v/>
      </c>
      <c r="CU19" s="15">
        <f>'Investment Analysis'!HN19</f>
        <v/>
      </c>
      <c r="CV19" s="48" t="n">
        <v>20436</v>
      </c>
      <c r="CW19" s="18">
        <f>IF(CV19&gt;0,(CV19-CW$5)/CW$5,0)</f>
        <v/>
      </c>
      <c r="CX19" s="15">
        <f>'Investment Analysis'!IB19</f>
        <v/>
      </c>
      <c r="CY19" s="48" t="n">
        <v>22800</v>
      </c>
      <c r="CZ19" s="18">
        <f>IF(CY19&gt;0,(CY19-CZ$5)/CZ$5,0)</f>
        <v/>
      </c>
      <c r="DA19" s="15">
        <f>'Investment Analysis'!II19</f>
        <v/>
      </c>
      <c r="DB19" s="48" t="n"/>
      <c r="DC19" s="18">
        <f>IF(DB19&gt;0,(DB19-DC$5)/DC$5,0)</f>
        <v/>
      </c>
      <c r="DD19" s="15">
        <f>'Investment Analysis'!IP19</f>
        <v/>
      </c>
      <c r="DE19" s="48" t="n"/>
      <c r="DF19" s="18">
        <f>IF(DE19&gt;0,(DE19-DF$5)/DF$5,0)</f>
        <v/>
      </c>
      <c r="DG19" s="15">
        <f>'Investment Analysis'!IW19</f>
        <v/>
      </c>
      <c r="DH19" s="48" t="n">
        <v>12342.4</v>
      </c>
      <c r="DI19" s="18">
        <f>IF(DH19&gt;0,(DH19-DI$5)/DI$5,0)</f>
        <v/>
      </c>
      <c r="DJ19" s="15">
        <f>'Investment Analysis'!JD19</f>
        <v/>
      </c>
      <c r="DK19" s="48" t="n">
        <v>2131.55</v>
      </c>
      <c r="DL19" s="18">
        <f>IF(DK19&gt;0,(DK19-DL$5)/DL$5,0)</f>
        <v/>
      </c>
      <c r="DM19" s="15">
        <f>'Investment Analysis'!JK19</f>
        <v/>
      </c>
      <c r="DN19" s="48" t="n">
        <v>5575.5</v>
      </c>
      <c r="DO19" s="18">
        <f>IF(DN19&gt;0,(DN19-DO$5)/DO$5,0)</f>
        <v/>
      </c>
      <c r="DP19" s="15">
        <f>'Investment Analysis'!HU19</f>
        <v/>
      </c>
      <c r="DQ19" s="48" t="n">
        <v>27918</v>
      </c>
      <c r="DR19" s="18">
        <f>IF(DQ19&gt;0,(DQ19-DR$5)/DR$5,0)</f>
        <v/>
      </c>
      <c r="DS19" s="15">
        <f>'Investment Analysis'!JR19</f>
        <v/>
      </c>
      <c r="DT19" s="48" t="n">
        <v>4164</v>
      </c>
      <c r="DU19" s="18">
        <f>IF(DT19&gt;0,(DT19-DU$5)/DU$5,0)</f>
        <v/>
      </c>
      <c r="DV19" s="15">
        <f>'Investment Analysis'!JY19</f>
        <v/>
      </c>
      <c r="DW19" s="48" t="n">
        <v>23087.5</v>
      </c>
      <c r="DX19" s="18">
        <f>IF(DW19&gt;0,(DW19-DX$5)/DX$5,0)</f>
        <v/>
      </c>
      <c r="DY19" s="15">
        <f>'Investment Analysis'!KF19</f>
        <v/>
      </c>
      <c r="DZ19" s="48" t="n">
        <v>2328</v>
      </c>
      <c r="EA19" s="18">
        <f>IF(DZ19&gt;0,(DZ19-EA$5)/EA$5,0)</f>
        <v/>
      </c>
      <c r="EB19" s="15">
        <f>'Investment Analysis'!KM19</f>
        <v/>
      </c>
      <c r="EC19" s="48" t="n">
        <v>2378.7</v>
      </c>
      <c r="ED19" s="18">
        <f>IF(EC19&gt;0,(EC19-ED$5)/ED$5,0)</f>
        <v/>
      </c>
      <c r="EE19" s="15">
        <f>'Investment Analysis'!KT19</f>
        <v/>
      </c>
      <c r="EF19" s="48" t="n">
        <v>39330</v>
      </c>
      <c r="EG19" s="18">
        <f>IF(EF19&gt;0,(EF19-EG$5)/EG$5,0)</f>
        <v/>
      </c>
      <c r="EH19" s="15">
        <f>'Investment Analysis'!LH19</f>
        <v/>
      </c>
      <c r="EI19" s="48" t="n">
        <v>7843.62</v>
      </c>
      <c r="EJ19" s="18">
        <f>IF(EI19&gt;0,(EI19-EJ$5)/EJ$5,0)</f>
        <v/>
      </c>
      <c r="EK19" s="15">
        <f>'Investment Analysis'!LO19</f>
        <v/>
      </c>
      <c r="EL19" s="48" t="n"/>
      <c r="EM19" s="18">
        <f>IF(EL19&gt;0,(EL19-EM$5)/EM$5,0)</f>
        <v/>
      </c>
      <c r="EN19" s="15">
        <f>'Investment Analysis'!LV19</f>
        <v/>
      </c>
      <c r="EO19" s="48" t="n"/>
      <c r="EP19" s="68">
        <f>IF(EO19&gt;0,(EO19-EP$5)/EP$5,0)</f>
        <v/>
      </c>
      <c r="EQ19" s="15">
        <f>'Investment Analysis'!MC19</f>
        <v/>
      </c>
      <c r="ER19" s="48" t="n">
        <v>24244.99</v>
      </c>
      <c r="ES19" s="18">
        <f>IF(ER19&gt;0,(ER19-ES$5)/ES$5,0)</f>
        <v/>
      </c>
      <c r="ET19" s="15">
        <f>'Investment Analysis'!LA19</f>
        <v/>
      </c>
      <c r="EU19" s="48" t="n">
        <v>33838</v>
      </c>
      <c r="EV19" s="18">
        <f>'Investment Analysis'!ML19</f>
        <v/>
      </c>
      <c r="EW19" s="15">
        <f>'Investment Analysis'!MJ19</f>
        <v/>
      </c>
      <c r="EX19" s="48" t="n">
        <v>41478.5</v>
      </c>
      <c r="EY19" s="18">
        <f>IF(EX19&gt;0,(EX19-EY$5)/EY$5,0)</f>
        <v/>
      </c>
      <c r="EZ19" s="15">
        <f>'Investment Analysis'!MQ19</f>
        <v/>
      </c>
      <c r="FA19" s="48" t="n"/>
      <c r="FB19" s="18">
        <f>IF(FA19&gt;0,(FA19-FB$5)/FB$5,0)</f>
        <v/>
      </c>
      <c r="FC19" s="15">
        <f>'Investment Analysis'!MX19</f>
        <v/>
      </c>
      <c r="FD19" s="48" t="n">
        <v>4507.25</v>
      </c>
      <c r="FE19" s="18">
        <f>IF(FD19&gt;0,(FD19-FE$5)/FE$5,0)</f>
        <v/>
      </c>
      <c r="FF19" s="15">
        <f>'Investment Analysis'!NE19</f>
        <v/>
      </c>
      <c r="FG19" s="48" t="n"/>
      <c r="FH19" s="18">
        <f>IF(FG19&gt;0,(FG19-FH$5)/FH$5,0)</f>
        <v/>
      </c>
      <c r="FI19" s="15">
        <f>'Investment Analysis'!NL19</f>
        <v/>
      </c>
      <c r="FJ19" s="48" t="n">
        <v>9675.75</v>
      </c>
      <c r="FK19" s="18">
        <f>IF(FJ19&gt;0,(FJ19-FK$5)/FK$5,0)</f>
        <v/>
      </c>
      <c r="FL19" s="15">
        <f>'Investment Analysis'!NS19</f>
        <v/>
      </c>
      <c r="FM19" s="48" t="n">
        <v>31288</v>
      </c>
      <c r="FN19" s="18">
        <f>IF(FM19&gt;0,(FM19-FN$5)/FN$5,0)</f>
        <v/>
      </c>
      <c r="FO19" s="15">
        <f>'Investment Analysis'!NZ19</f>
        <v/>
      </c>
      <c r="FP19" s="48" t="n"/>
      <c r="FQ19" s="18">
        <f>IF(FP19&gt;0,(FP19-FQ$5)/FQ$5,0)</f>
        <v/>
      </c>
      <c r="FR19" s="15">
        <f>'Investment Analysis'!OG19</f>
        <v/>
      </c>
      <c r="FS19" s="48" t="n">
        <v>34969.5</v>
      </c>
      <c r="FT19" s="18">
        <f>IF(FS19&gt;0,(FS19-FT$5)/FT$5,0)</f>
        <v/>
      </c>
      <c r="FU19" s="15">
        <f>'Investment Analysis'!ON19</f>
        <v/>
      </c>
      <c r="FV19" s="48" t="n"/>
      <c r="FW19" s="18">
        <f>IF(FV19&gt;0,(FV19-FW$5)/FW$5,0)</f>
        <v/>
      </c>
      <c r="FX19" s="15">
        <f>'Investment Analysis'!OU19</f>
        <v/>
      </c>
      <c r="FY19" s="48" t="n"/>
      <c r="FZ19" s="18">
        <f>IF(FY19&gt;0,(FY19-FZ$5)/FZ$5,0)</f>
        <v/>
      </c>
      <c r="GA19" s="15">
        <f>'Investment Analysis'!PB19</f>
        <v/>
      </c>
      <c r="GB19" s="48" t="n"/>
      <c r="GC19" s="18">
        <f>'Investment Analysis'!PK19</f>
        <v/>
      </c>
      <c r="GD19" s="15">
        <f>'Investment Analysis'!PI19</f>
        <v/>
      </c>
      <c r="GE19" s="48" t="n">
        <v>6839.5</v>
      </c>
      <c r="GF19" s="18">
        <f>'Investment Analysis'!PY19</f>
        <v/>
      </c>
      <c r="GG19" s="15">
        <f>'Investment Analysis'!PW19</f>
        <v/>
      </c>
      <c r="GH19" s="48" t="n">
        <v>32787.5</v>
      </c>
      <c r="GI19" s="18">
        <f>'Investment Analysis'!QF19</f>
        <v/>
      </c>
      <c r="GJ19" s="15">
        <f>'Investment Analysis'!QD19</f>
        <v/>
      </c>
      <c r="GK19" s="48" t="n">
        <v>23702</v>
      </c>
      <c r="GL19" s="18">
        <f>'Investment Analysis'!QM19</f>
        <v/>
      </c>
      <c r="GM19" s="15">
        <f>'Investment Analysis'!QK19</f>
        <v/>
      </c>
      <c r="GN19" s="48" t="n">
        <v>10999.92</v>
      </c>
      <c r="GO19" s="18">
        <f>'Investment Analysis'!QT19</f>
        <v/>
      </c>
      <c r="GP19" s="15">
        <f>'Investment Analysis'!QR19</f>
        <v/>
      </c>
      <c r="GQ19" s="48" t="n">
        <v>17151.3</v>
      </c>
      <c r="GR19" s="18">
        <f>'Investment Analysis'!RA19</f>
        <v/>
      </c>
      <c r="GS19" s="15">
        <f>'Investment Analysis'!QY19</f>
        <v/>
      </c>
      <c r="GT19" s="48" t="n">
        <v>16917</v>
      </c>
      <c r="GU19" s="18">
        <f>'Investment Analysis'!RH19</f>
        <v/>
      </c>
      <c r="GV19" s="15">
        <f>'Investment Analysis'!RF19</f>
        <v/>
      </c>
      <c r="GW19" s="48" t="n"/>
      <c r="GX19" s="18">
        <f>'Investment Analysis'!RO19</f>
        <v/>
      </c>
      <c r="GY19" s="15">
        <f>'Investment Analysis'!RM19</f>
        <v/>
      </c>
      <c r="GZ19" s="48" t="n"/>
      <c r="HA19" s="18">
        <f>'Investment Analysis'!RV19</f>
        <v/>
      </c>
      <c r="HB19" s="15">
        <f>'Investment Analysis'!RT19</f>
        <v/>
      </c>
      <c r="HC19" s="48" t="n"/>
      <c r="HD19" s="18">
        <f>'Investment Analysis'!SC19</f>
        <v/>
      </c>
      <c r="HE19" s="15">
        <f>'Investment Analysis'!SA19</f>
        <v/>
      </c>
      <c r="HF19" s="48" t="n"/>
      <c r="HG19" s="18">
        <f>'Investment Analysis'!SJ19</f>
        <v/>
      </c>
      <c r="HH19" s="15">
        <f>'Investment Analysis'!SH19</f>
        <v/>
      </c>
      <c r="HI19" s="48" t="n"/>
      <c r="HJ19" s="18">
        <f>'Investment Analysis'!SM19</f>
        <v/>
      </c>
      <c r="HK19" s="15">
        <f>'Investment Analysis'!SK19</f>
        <v/>
      </c>
      <c r="HL19" s="48" t="n"/>
      <c r="HM19" s="18">
        <f>'Investment Analysis'!SP19</f>
        <v/>
      </c>
      <c r="HN19" s="15">
        <f>'Investment Analysis'!SN19</f>
        <v/>
      </c>
      <c r="HO19" s="48" t="n"/>
      <c r="HP19" s="18">
        <f>'Investment Analysis'!TE19</f>
        <v/>
      </c>
      <c r="HQ19" s="15">
        <f>'Investment Analysis'!TC19</f>
        <v/>
      </c>
      <c r="HR19" s="48" t="n"/>
      <c r="HS19" s="18">
        <f>'Investment Analysis'!TL19</f>
        <v/>
      </c>
      <c r="HT19" s="15">
        <f>'Investment Analysis'!TJ19</f>
        <v/>
      </c>
      <c r="HU19" s="48" t="n"/>
      <c r="HV19" s="18">
        <f>'Investment Analysis'!TS19</f>
        <v/>
      </c>
      <c r="HW19" s="15">
        <f>'Investment Analysis'!TQ19</f>
        <v/>
      </c>
      <c r="HX19" s="48" t="n"/>
      <c r="HY19" s="18">
        <f>'Investment Analysis'!TZ19</f>
        <v/>
      </c>
      <c r="HZ19" s="15">
        <f>'Investment Analysis'!TX19</f>
        <v/>
      </c>
      <c r="IA19" s="48" t="n"/>
      <c r="IB19" s="18">
        <f>'Investment Analysis'!UG19</f>
        <v/>
      </c>
      <c r="IC19" s="15">
        <f>'Investment Analysis'!UE19</f>
        <v/>
      </c>
      <c r="ID19" s="48" t="n"/>
      <c r="IE19" s="18">
        <f>'Investment Analysis'!UN19</f>
        <v/>
      </c>
      <c r="IF19" s="15">
        <f>'Investment Analysis'!UL19</f>
        <v/>
      </c>
      <c r="IG19" s="48" t="n"/>
      <c r="IH19" s="18">
        <f>'Investment Analysis'!UU19</f>
        <v/>
      </c>
      <c r="II19" s="15">
        <f>'Investment Analysis'!US19</f>
        <v/>
      </c>
      <c r="IJ19" s="48" t="n"/>
      <c r="IK19" s="18">
        <f>'Investment Analysis'!VB19</f>
        <v/>
      </c>
      <c r="IL19" s="15">
        <f>'Investment Analysis'!UZ19</f>
        <v/>
      </c>
      <c r="IM19" s="48" t="n"/>
      <c r="IN19" s="18">
        <f>'Investment Analysis'!VI19</f>
        <v/>
      </c>
      <c r="IO19" s="15">
        <f>'Investment Analysis'!VG19</f>
        <v/>
      </c>
      <c r="IP19" s="18" t="n"/>
      <c r="IQ19" s="18" t="n"/>
      <c r="IR19" s="18" t="n"/>
      <c r="IS19" s="108">
        <f>IF(IT19&gt;0,IT19-IT18,0)</f>
        <v/>
      </c>
      <c r="IT19" s="48">
        <f>FY19+FV19+FS19+FP19+FM19+FJ19+FG19+FD19+FA19+EX19+EU19+ER19+EO19+EL19+EI19+EF19+EC19+DZ19+DW19+DT19+DQ19+DN19+DK19+DH19+DE19+DB19+CY19+CV19+CS19+CP19+CJ19+CG19+CD19+CA19+BX19+P19+CM19+GT19+GQ19+GN19+GK19+GH19+GE19+GB19+BU19+BR19+BO19+BL19+BI19+BF19+BC19+AZ19+AW19+AT19+AQ19+AN19+AK19+AH19+AE19+AB19+Y19+V19+S19+GW19+GZ19+HC19+HF19+HI19+HL19+HO19+HR19+HU19</f>
        <v/>
      </c>
      <c r="IU19" s="101">
        <f>IF(IT19&gt;0,IV19,0)</f>
        <v/>
      </c>
      <c r="IV19" s="101" t="n"/>
      <c r="IW19" s="15">
        <f>IF(IT19&gt;0,(IT19+IV$11-I$2)/I$2,0)</f>
        <v/>
      </c>
      <c r="IX19" s="113">
        <f>IF(IT19&gt;0,IT19+IV$11-I$2,0)</f>
        <v/>
      </c>
      <c r="IY19" s="21">
        <f>IF(IT19&gt;0,(IT19+IV$11-IT$8)/IT$8,0)</f>
        <v/>
      </c>
      <c r="IZ19" s="173">
        <f>IF(IT19&gt;0,IT19+IV$11-IT$8,0)</f>
        <v/>
      </c>
    </row>
    <row r="20">
      <c r="A20" s="76">
        <f>'Investment Analysis'!A20</f>
        <v/>
      </c>
      <c r="B20" s="77">
        <f>'Investment Analysis'!B20</f>
        <v/>
      </c>
      <c r="C20" s="27">
        <f>'Investment Analysis'!C20</f>
        <v/>
      </c>
      <c r="D20" s="42">
        <f>'Investment Analysis'!D20</f>
        <v/>
      </c>
      <c r="E20" s="28">
        <f>'Investment Analysis'!E20</f>
        <v/>
      </c>
      <c r="F20" s="27">
        <f>'Investment Analysis'!G20</f>
        <v/>
      </c>
      <c r="G20" s="42">
        <f>'Investment Analysis'!H20</f>
        <v/>
      </c>
      <c r="H20" s="28">
        <f>'Investment Analysis'!I20</f>
        <v/>
      </c>
      <c r="I20" s="27">
        <f>'Investment Analysis'!K20</f>
        <v/>
      </c>
      <c r="J20" s="42">
        <f>'Investment Analysis'!L20</f>
        <v/>
      </c>
      <c r="K20" s="28">
        <f>'Investment Analysis'!M20</f>
        <v/>
      </c>
      <c r="L20" s="57">
        <f>'Investment Analysis'!T20</f>
        <v/>
      </c>
      <c r="M20" s="29">
        <f>'Investment Analysis'!V20</f>
        <v/>
      </c>
      <c r="N20" s="29">
        <f>'Investment Analysis'!W20</f>
        <v/>
      </c>
      <c r="O20" s="548" t="n"/>
      <c r="P20" s="48">
        <f>'Investment Analysis'!Y20</f>
        <v/>
      </c>
      <c r="Q20" s="18" t="n"/>
      <c r="R20" s="15" t="n"/>
      <c r="S20" s="48" t="n">
        <v>22417.32</v>
      </c>
      <c r="T20" s="18">
        <f>IF(S20&gt;0,(S20-T$5)/T$5,0)</f>
        <v/>
      </c>
      <c r="U20" s="15">
        <f>'Investment Analysis'!AF20</f>
        <v/>
      </c>
      <c r="V20" s="48" t="n">
        <v>17923.85</v>
      </c>
      <c r="W20" s="18">
        <f>IF(V20&gt;0,(V20-W$5)/W$5,0)</f>
        <v/>
      </c>
      <c r="X20" s="15">
        <f>'Investment Analysis'!AT20</f>
        <v/>
      </c>
      <c r="Y20" s="48" t="n">
        <v>9654.23</v>
      </c>
      <c r="Z20" s="18">
        <f>IF(Y20&gt;0,(Y20-Z$5)/Z$5,0)</f>
        <v/>
      </c>
      <c r="AA20" s="15">
        <f>'Investment Analysis'!GK20</f>
        <v/>
      </c>
      <c r="AB20" s="48" t="n">
        <v>2658.5</v>
      </c>
      <c r="AC20" s="18">
        <f>IF(AB20&gt;0,(AB20-AC$5)/AC$5,0)</f>
        <v/>
      </c>
      <c r="AD20" s="15">
        <f>'Investment Analysis'!AT20</f>
        <v/>
      </c>
      <c r="AE20" s="48" t="n">
        <v>22493.29</v>
      </c>
      <c r="AF20" s="18">
        <f>IF(AE20&gt;0,(AE20-AF$5)/AF$5,0)</f>
        <v/>
      </c>
      <c r="AG20" s="15">
        <f>'Investment Analysis'!BA20</f>
        <v/>
      </c>
      <c r="AH20" s="48" t="n"/>
      <c r="AI20" s="18">
        <f>IF(AH20&gt;0,(AH20-AI$5)/AI$5,0)</f>
        <v/>
      </c>
      <c r="AJ20" s="15">
        <f>'Investment Analysis'!BH20</f>
        <v/>
      </c>
      <c r="AK20" s="48" t="n">
        <v>19615.47</v>
      </c>
      <c r="AL20" s="18">
        <f>IF(AK20&gt;0,(AK20-AL$5)/AL$5,0)</f>
        <v/>
      </c>
      <c r="AM20" s="15">
        <f>'Investment Analysis'!BO20</f>
        <v/>
      </c>
      <c r="AN20" s="48" t="n">
        <v>15242.88</v>
      </c>
      <c r="AO20" s="18">
        <f>IF(AN20&gt;0,(AN20-AO$5)/AO$5,0)</f>
        <v/>
      </c>
      <c r="AP20" s="15">
        <f>'Investment Analysis'!BV20</f>
        <v/>
      </c>
      <c r="AQ20" s="48" t="n"/>
      <c r="AR20" s="18">
        <f>IF(AQ20&gt;0,(AQ20-AR$5)/AR$5,0)</f>
        <v/>
      </c>
      <c r="AS20" s="15">
        <f>'Investment Analysis'!CC20</f>
        <v/>
      </c>
      <c r="AT20" s="48" t="n">
        <v>27984.05</v>
      </c>
      <c r="AU20" s="18">
        <f>IF(AT20&gt;0,(AT20-AU$5)/AU$5,0)</f>
        <v/>
      </c>
      <c r="AV20" s="15">
        <f>'Investment Analysis'!CJ20</f>
        <v/>
      </c>
      <c r="AW20" s="48" t="n">
        <v>19593.66</v>
      </c>
      <c r="AX20" s="18">
        <f>IF(AW20&gt;0,(AW20-AX$5)/AX$5,0)</f>
        <v/>
      </c>
      <c r="AY20" s="15">
        <f>'Investment Analysis'!CQ20</f>
        <v/>
      </c>
      <c r="AZ20" s="48" t="n">
        <v>17215.51</v>
      </c>
      <c r="BA20" s="18">
        <f>IF(AZ20&gt;0,(AZ20-BA$5)/BA$5,0)</f>
        <v/>
      </c>
      <c r="BB20" s="15">
        <f>'Investment Analysis'!CX20</f>
        <v/>
      </c>
      <c r="BC20" s="48" t="n">
        <v>10318.08</v>
      </c>
      <c r="BD20" s="18">
        <f>IF(BC20&gt;0,(BC20-BD$5)/BD$5,0)</f>
        <v/>
      </c>
      <c r="BE20" s="15">
        <f>'Investment Analysis'!DE20</f>
        <v/>
      </c>
      <c r="BF20" s="48" t="n">
        <v>4242.04</v>
      </c>
      <c r="BG20" s="18">
        <f>IF(BF20&gt;0,(BF20-BG$5)/BG$5,0)</f>
        <v/>
      </c>
      <c r="BH20" s="15">
        <f>'Investment Analysis'!DL20</f>
        <v/>
      </c>
      <c r="BI20" s="48" t="n">
        <v>2601.63</v>
      </c>
      <c r="BJ20" s="18">
        <f>IF(BI20&gt;0,(BI20-BJ$5)/BJ$5,0)</f>
        <v/>
      </c>
      <c r="BK20" s="15">
        <f>'Investment Analysis'!DZ20</f>
        <v/>
      </c>
      <c r="BL20" s="48" t="n">
        <v>4338.88</v>
      </c>
      <c r="BM20" s="18">
        <f>IF(BL20&gt;0,(BL20-BM$5)/BM$5,0)</f>
        <v/>
      </c>
      <c r="BN20" s="15">
        <f>'Investment Analysis'!EG20</f>
        <v/>
      </c>
      <c r="BO20" s="48" t="n"/>
      <c r="BP20" s="18">
        <f>IF(BO20&gt;0,(BO20-BP$5)/BP$5,0)</f>
        <v/>
      </c>
      <c r="BQ20" s="15">
        <f>'Investment Analysis'!DS20</f>
        <v/>
      </c>
      <c r="BR20" s="48" t="n">
        <v>5705.92</v>
      </c>
      <c r="BS20" s="18">
        <f>IF(BR20&gt;0,(BR20-BS$5)/BS$5,0)</f>
        <v/>
      </c>
      <c r="BT20" s="15">
        <f>'Investment Analysis'!EN20</f>
        <v/>
      </c>
      <c r="BU20" s="48" t="n">
        <v>14856.71</v>
      </c>
      <c r="BV20" s="18">
        <f>IF(BU20&gt;0,(BU20-BV$5)/BV$5,0)</f>
        <v/>
      </c>
      <c r="BW20" s="15">
        <f>'Investment Analysis'!EU20</f>
        <v/>
      </c>
      <c r="BX20" s="48" t="n"/>
      <c r="BY20" s="18">
        <f>IF(BX20&gt;0,(BX20-BY$5)/BY$5,0)</f>
        <v/>
      </c>
      <c r="BZ20" s="15">
        <f>'Investment Analysis'!FB20</f>
        <v/>
      </c>
      <c r="CA20" s="48" t="n">
        <v>3429.04</v>
      </c>
      <c r="CB20" s="18">
        <f>IF(CA20&gt;0,(CA20-CB$5)/CB$5,0)</f>
        <v/>
      </c>
      <c r="CC20" s="15">
        <f>'Investment Analysis'!FI20</f>
        <v/>
      </c>
      <c r="CD20" s="48" t="n">
        <v>19416.82</v>
      </c>
      <c r="CE20" s="18">
        <f>IF(CD20&gt;0,(CD20-CE$5)/CE$5,0)</f>
        <v/>
      </c>
      <c r="CF20" s="15">
        <f>'Investment Analysis'!FP20</f>
        <v/>
      </c>
      <c r="CG20" s="48" t="n">
        <v>5152.85</v>
      </c>
      <c r="CH20" s="18">
        <f>IF(CG20&gt;0,(CG20-CH$5)/CH$5,0)</f>
        <v/>
      </c>
      <c r="CI20" s="15">
        <f>'Investment Analysis'!FW20</f>
        <v/>
      </c>
      <c r="CJ20" s="48" t="n"/>
      <c r="CK20" s="18">
        <f>IF(CJ20&gt;0,(CJ20-CK$5)/CK$5,0)</f>
        <v/>
      </c>
      <c r="CL20" s="15">
        <f>'Investment Analysis'!GD20</f>
        <v/>
      </c>
      <c r="CM20" s="48" t="n">
        <v>5115.45</v>
      </c>
      <c r="CN20" s="18">
        <f>IF(CM20&gt;0,(CM20-CN$5)/CN$5,0)</f>
        <v/>
      </c>
      <c r="CO20" s="15">
        <f>'Investment Analysis'!GT20</f>
        <v/>
      </c>
      <c r="CP20" s="48" t="n">
        <v>62073</v>
      </c>
      <c r="CQ20" s="18">
        <f>IF(CP20&gt;0,(CP20-CQ$5)/CQ$5,0)</f>
        <v/>
      </c>
      <c r="CR20" s="15">
        <f>'Investment Analysis'!HG20</f>
        <v/>
      </c>
      <c r="CS20" s="48" t="n">
        <v>6810</v>
      </c>
      <c r="CT20" s="18">
        <f>IF(CS20&gt;0,(CS20-CT$5)/CT$5,0)</f>
        <v/>
      </c>
      <c r="CU20" s="15">
        <f>'Investment Analysis'!HN20</f>
        <v/>
      </c>
      <c r="CV20" s="54" t="n">
        <v>26714</v>
      </c>
      <c r="CW20" s="18">
        <f>IF(CV20&gt;0,(CV20-CW$5)/CW$5,0)</f>
        <v/>
      </c>
      <c r="CX20" s="15">
        <f>'Investment Analysis'!IB20</f>
        <v/>
      </c>
      <c r="CY20" s="48" t="n">
        <v>22941</v>
      </c>
      <c r="CZ20" s="18">
        <f>IF(CY20&gt;0,(CY20-CZ$5)/CZ$5,0)</f>
        <v/>
      </c>
      <c r="DA20" s="15">
        <f>'Investment Analysis'!II20</f>
        <v/>
      </c>
      <c r="DB20" s="48" t="n"/>
      <c r="DC20" s="18">
        <f>IF(DB20&gt;0,(DB20-DC$5)/DC$5,0)</f>
        <v/>
      </c>
      <c r="DD20" s="15">
        <f>'Investment Analysis'!IP20</f>
        <v/>
      </c>
      <c r="DE20" s="48" t="n"/>
      <c r="DF20" s="18">
        <f>IF(DE20&gt;0,(DE20-DF$5)/DF$5,0)</f>
        <v/>
      </c>
      <c r="DG20" s="15">
        <f>'Investment Analysis'!IW20</f>
        <v/>
      </c>
      <c r="DH20" s="48" t="n">
        <v>12226</v>
      </c>
      <c r="DI20" s="18">
        <f>IF(DH20&gt;0,(DH20-DI$5)/DI$5,0)</f>
        <v/>
      </c>
      <c r="DJ20" s="15">
        <f>'Investment Analysis'!JD20</f>
        <v/>
      </c>
      <c r="DK20" s="48" t="n">
        <v>2122.9</v>
      </c>
      <c r="DL20" s="18">
        <f>IF(DK20&gt;0,(DK20-DL$5)/DL$5,0)</f>
        <v/>
      </c>
      <c r="DM20" s="15">
        <f>'Investment Analysis'!JK20</f>
        <v/>
      </c>
      <c r="DN20" s="48" t="n">
        <v>5566</v>
      </c>
      <c r="DO20" s="18">
        <f>IF(DN20&gt;0,(DN20-DO$5)/DO$5,0)</f>
        <v/>
      </c>
      <c r="DP20" s="15">
        <f>'Investment Analysis'!HU20</f>
        <v/>
      </c>
      <c r="DQ20" s="48" t="n">
        <v>28215</v>
      </c>
      <c r="DR20" s="18">
        <f>IF(DQ20&gt;0,(DQ20-DR$5)/DR$5,0)</f>
        <v/>
      </c>
      <c r="DS20" s="15">
        <f>'Investment Analysis'!JR20</f>
        <v/>
      </c>
      <c r="DT20" s="48" t="n">
        <v>4056</v>
      </c>
      <c r="DU20" s="18">
        <f>IF(DT20&gt;0,(DT20-DU$5)/DU$5,0)</f>
        <v/>
      </c>
      <c r="DV20" s="15">
        <f>'Investment Analysis'!JY20</f>
        <v/>
      </c>
      <c r="DW20" s="48" t="n">
        <v>22993.75</v>
      </c>
      <c r="DX20" s="18">
        <f>IF(DW20&gt;0,(DW20-DX$5)/DX$5,0)</f>
        <v/>
      </c>
      <c r="DY20" s="15">
        <f>'Investment Analysis'!KF20</f>
        <v/>
      </c>
      <c r="DZ20" s="48" t="n">
        <v>2335.2</v>
      </c>
      <c r="EA20" s="18">
        <f>IF(DZ20&gt;0,(DZ20-EA$5)/EA$5,0)</f>
        <v/>
      </c>
      <c r="EB20" s="15">
        <f>'Investment Analysis'!KM20</f>
        <v/>
      </c>
      <c r="EC20" s="48" t="n">
        <v>2282.6</v>
      </c>
      <c r="ED20" s="18">
        <f>IF(EC20&gt;0,(EC20-ED$5)/ED$5,0)</f>
        <v/>
      </c>
      <c r="EE20" s="15">
        <f>'Investment Analysis'!KT20</f>
        <v/>
      </c>
      <c r="EF20" s="48" t="n">
        <v>40335</v>
      </c>
      <c r="EG20" s="18">
        <f>IF(EF20&gt;0,(EF20-EG$5)/EG$5,0)</f>
        <v/>
      </c>
      <c r="EH20" s="15">
        <f>'Investment Analysis'!LH20</f>
        <v/>
      </c>
      <c r="EI20" s="48" t="n">
        <v>7828.74</v>
      </c>
      <c r="EJ20" s="18">
        <f>IF(EI20&gt;0,(EI20-EJ$5)/EJ$5,0)</f>
        <v/>
      </c>
      <c r="EK20" s="15">
        <f>'Investment Analysis'!LO20</f>
        <v/>
      </c>
      <c r="EL20" s="48" t="n"/>
      <c r="EM20" s="18">
        <f>IF(EL20&gt;0,(EL20-EM$5)/EM$5,0)</f>
        <v/>
      </c>
      <c r="EN20" s="15">
        <f>'Investment Analysis'!LV20</f>
        <v/>
      </c>
      <c r="EO20" s="48" t="n"/>
      <c r="EP20" s="68">
        <f>IF(EO20&gt;0,(EO20-EP$5)/EP$5,0)</f>
        <v/>
      </c>
      <c r="EQ20" s="15">
        <f>'Investment Analysis'!MC20</f>
        <v/>
      </c>
      <c r="ER20" s="48" t="n">
        <v>24314.68</v>
      </c>
      <c r="ES20" s="18">
        <f>IF(ER20&gt;0,(ER20-ES$5)/ES$5,0)</f>
        <v/>
      </c>
      <c r="ET20" s="15">
        <f>'Investment Analysis'!LA20</f>
        <v/>
      </c>
      <c r="EU20" s="48" t="n">
        <v>33922</v>
      </c>
      <c r="EV20" s="18">
        <f>'Investment Analysis'!ML20</f>
        <v/>
      </c>
      <c r="EW20" s="15">
        <f>'Investment Analysis'!MJ20</f>
        <v/>
      </c>
      <c r="EX20" s="48" t="n">
        <v>42395.5</v>
      </c>
      <c r="EY20" s="18">
        <f>IF(EX20&gt;0,(EX20-EY$5)/EY$5,0)</f>
        <v/>
      </c>
      <c r="EZ20" s="15">
        <f>'Investment Analysis'!MQ20</f>
        <v/>
      </c>
      <c r="FA20" s="48" t="n"/>
      <c r="FB20" s="18">
        <f>IF(FA20&gt;0,(FA20-FB$5)/FB$5,0)</f>
        <v/>
      </c>
      <c r="FC20" s="15">
        <f>'Investment Analysis'!MX20</f>
        <v/>
      </c>
      <c r="FD20" s="48" t="n">
        <v>4493.5</v>
      </c>
      <c r="FE20" s="18">
        <f>IF(FD20&gt;0,(FD20-FE$5)/FE$5,0)</f>
        <v/>
      </c>
      <c r="FF20" s="15">
        <f>'Investment Analysis'!NE20</f>
        <v/>
      </c>
      <c r="FG20" s="48" t="n"/>
      <c r="FH20" s="18">
        <f>IF(FG20&gt;0,(FG20-FH$5)/FH$5,0)</f>
        <v/>
      </c>
      <c r="FI20" s="15">
        <f>'Investment Analysis'!NL20</f>
        <v/>
      </c>
      <c r="FJ20" s="48" t="n">
        <v>9775</v>
      </c>
      <c r="FK20" s="18">
        <f>IF(FJ20&gt;0,(FJ20-FK$5)/FK$5,0)</f>
        <v/>
      </c>
      <c r="FL20" s="15">
        <f>'Investment Analysis'!NS20</f>
        <v/>
      </c>
      <c r="FM20" s="48" t="n">
        <v>30865.6</v>
      </c>
      <c r="FN20" s="18">
        <f>IF(FM20&gt;0,(FM20-FN$5)/FN$5,0)</f>
        <v/>
      </c>
      <c r="FO20" s="15">
        <f>'Investment Analysis'!NZ20</f>
        <v/>
      </c>
      <c r="FP20" s="48" t="n"/>
      <c r="FQ20" s="18">
        <f>IF(FP20&gt;0,(FP20-FQ$5)/FQ$5,0)</f>
        <v/>
      </c>
      <c r="FR20" s="15">
        <f>'Investment Analysis'!OG20</f>
        <v/>
      </c>
      <c r="FS20" s="48" t="n">
        <v>35178.5</v>
      </c>
      <c r="FT20" s="18">
        <f>IF(FS20&gt;0,(FS20-FT$5)/FT$5,0)</f>
        <v/>
      </c>
      <c r="FU20" s="15">
        <f>'Investment Analysis'!ON20</f>
        <v/>
      </c>
      <c r="FV20" s="48" t="n"/>
      <c r="FW20" s="18">
        <f>IF(FV20&gt;0,(FV20-FW$5)/FW$5,0)</f>
        <v/>
      </c>
      <c r="FX20" s="15">
        <f>'Investment Analysis'!OU20</f>
        <v/>
      </c>
      <c r="FY20" s="48" t="n"/>
      <c r="FZ20" s="18">
        <f>IF(FY20&gt;0,(FY20-FZ$5)/FZ$5,0)</f>
        <v/>
      </c>
      <c r="GA20" s="15">
        <f>'Investment Analysis'!PB20</f>
        <v/>
      </c>
      <c r="GB20" s="48" t="n"/>
      <c r="GC20" s="18">
        <f>'Investment Analysis'!PK20</f>
        <v/>
      </c>
      <c r="GD20" s="15">
        <f>'Investment Analysis'!PI20</f>
        <v/>
      </c>
      <c r="GE20" s="48" t="n">
        <v>6915</v>
      </c>
      <c r="GF20" s="18">
        <f>'Investment Analysis'!PY20</f>
        <v/>
      </c>
      <c r="GG20" s="15">
        <f>'Investment Analysis'!PW20</f>
        <v/>
      </c>
      <c r="GH20" s="48" t="n">
        <v>32982.5</v>
      </c>
      <c r="GI20" s="18">
        <f>'Investment Analysis'!QF20</f>
        <v/>
      </c>
      <c r="GJ20" s="15">
        <f>'Investment Analysis'!QD20</f>
        <v/>
      </c>
      <c r="GK20" s="48" t="n">
        <v>23960</v>
      </c>
      <c r="GL20" s="18">
        <f>'Investment Analysis'!QM20</f>
        <v/>
      </c>
      <c r="GM20" s="15">
        <f>'Investment Analysis'!QK20</f>
        <v/>
      </c>
      <c r="GN20" s="54" t="n">
        <v>32038.77</v>
      </c>
      <c r="GO20" s="18">
        <f>'Investment Analysis'!QT20</f>
        <v/>
      </c>
      <c r="GP20" s="15">
        <f>'Investment Analysis'!QR20</f>
        <v/>
      </c>
      <c r="GQ20" s="48" t="n">
        <v>16956.6</v>
      </c>
      <c r="GR20" s="18">
        <f>'Investment Analysis'!RA20</f>
        <v/>
      </c>
      <c r="GS20" s="15">
        <f>'Investment Analysis'!QY20</f>
        <v/>
      </c>
      <c r="GT20" s="48" t="n">
        <v>17400</v>
      </c>
      <c r="GU20" s="18">
        <f>'Investment Analysis'!RH20</f>
        <v/>
      </c>
      <c r="GV20" s="15">
        <f>'Investment Analysis'!RF20</f>
        <v/>
      </c>
      <c r="GW20" s="48" t="n"/>
      <c r="GX20" s="18">
        <f>'Investment Analysis'!RO20</f>
        <v/>
      </c>
      <c r="GY20" s="15">
        <f>'Investment Analysis'!RM20</f>
        <v/>
      </c>
      <c r="GZ20" s="48" t="n"/>
      <c r="HA20" s="18">
        <f>'Investment Analysis'!RV20</f>
        <v/>
      </c>
      <c r="HB20" s="15">
        <f>'Investment Analysis'!RT20</f>
        <v/>
      </c>
      <c r="HC20" s="48" t="n"/>
      <c r="HD20" s="18">
        <f>'Investment Analysis'!SC20</f>
        <v/>
      </c>
      <c r="HE20" s="15">
        <f>'Investment Analysis'!SA20</f>
        <v/>
      </c>
      <c r="HF20" s="48" t="n"/>
      <c r="HG20" s="18">
        <f>'Investment Analysis'!SJ20</f>
        <v/>
      </c>
      <c r="HH20" s="15">
        <f>'Investment Analysis'!SH20</f>
        <v/>
      </c>
      <c r="HI20" s="48" t="n"/>
      <c r="HJ20" s="18">
        <f>'Investment Analysis'!SM20</f>
        <v/>
      </c>
      <c r="HK20" s="15">
        <f>'Investment Analysis'!SK20</f>
        <v/>
      </c>
      <c r="HL20" s="48" t="n"/>
      <c r="HM20" s="18">
        <f>'Investment Analysis'!SP20</f>
        <v/>
      </c>
      <c r="HN20" s="15">
        <f>'Investment Analysis'!SN20</f>
        <v/>
      </c>
      <c r="HO20" s="48" t="n"/>
      <c r="HP20" s="18">
        <f>'Investment Analysis'!TE20</f>
        <v/>
      </c>
      <c r="HQ20" s="15">
        <f>'Investment Analysis'!TC20</f>
        <v/>
      </c>
      <c r="HR20" s="48" t="n"/>
      <c r="HS20" s="18">
        <f>'Investment Analysis'!TL20</f>
        <v/>
      </c>
      <c r="HT20" s="15">
        <f>'Investment Analysis'!TJ20</f>
        <v/>
      </c>
      <c r="HU20" s="48" t="n"/>
      <c r="HV20" s="18">
        <f>'Investment Analysis'!TS20</f>
        <v/>
      </c>
      <c r="HW20" s="15">
        <f>'Investment Analysis'!TQ20</f>
        <v/>
      </c>
      <c r="HX20" s="48" t="n"/>
      <c r="HY20" s="18">
        <f>'Investment Analysis'!TZ20</f>
        <v/>
      </c>
      <c r="HZ20" s="15">
        <f>'Investment Analysis'!TX20</f>
        <v/>
      </c>
      <c r="IA20" s="48" t="n"/>
      <c r="IB20" s="18">
        <f>'Investment Analysis'!UG20</f>
        <v/>
      </c>
      <c r="IC20" s="15">
        <f>'Investment Analysis'!UE20</f>
        <v/>
      </c>
      <c r="ID20" s="48" t="n"/>
      <c r="IE20" s="18">
        <f>'Investment Analysis'!UN20</f>
        <v/>
      </c>
      <c r="IF20" s="15">
        <f>'Investment Analysis'!UL20</f>
        <v/>
      </c>
      <c r="IG20" s="48" t="n"/>
      <c r="IH20" s="18">
        <f>'Investment Analysis'!UU20</f>
        <v/>
      </c>
      <c r="II20" s="15">
        <f>'Investment Analysis'!US20</f>
        <v/>
      </c>
      <c r="IJ20" s="48" t="n"/>
      <c r="IK20" s="18">
        <f>'Investment Analysis'!VB20</f>
        <v/>
      </c>
      <c r="IL20" s="15">
        <f>'Investment Analysis'!UZ20</f>
        <v/>
      </c>
      <c r="IM20" s="48" t="n"/>
      <c r="IN20" s="18">
        <f>'Investment Analysis'!VI20</f>
        <v/>
      </c>
      <c r="IO20" s="15">
        <f>'Investment Analysis'!VG20</f>
        <v/>
      </c>
      <c r="IP20" s="18" t="n"/>
      <c r="IQ20" s="18" t="n"/>
      <c r="IR20" s="18" t="n"/>
      <c r="IS20" s="108">
        <f>IF(IT20&gt;0,IT20-IT19,0)</f>
        <v/>
      </c>
      <c r="IT20" s="48">
        <f>FY20+FV20+FS20+FP20+FM20+FJ20+FG20+FD20+FA20+EX20+EU20+ER20+EO20+EL20+EI20+EF20+EC20+DZ20+DW20+DT20+DQ20+DN20+DK20+DH20+DE20+DB20+CY20+CV20+CS20+CP20+CJ20+CG20+CD20+CA20+BX20+P20+CM20+GT20+GQ20+GN20+GK20+GH20+GE20+GB20+BU20+BR20+BO20+BL20+BI20+BF20+BC20+AZ20+AW20+AT20+AQ20+AN20+AK20+AH20+AE20+AB20+Y20+V20+S20+GW20+GZ20+HC20+HF20+HI20+HL20+HO20+HR20+HU20</f>
        <v/>
      </c>
      <c r="IU20" s="101">
        <f>IF(IT20&gt;0,IV20,0)</f>
        <v/>
      </c>
      <c r="IV20" s="101" t="n"/>
      <c r="IW20" s="15">
        <f>IF(IT20&gt;0,(IT20+IV$11-I$2)/I$2,0)</f>
        <v/>
      </c>
      <c r="IX20" s="113">
        <f>IF(IT20&gt;0,IT20+IV$11-I$2,0)</f>
        <v/>
      </c>
      <c r="IY20" s="21">
        <f>IF(IT20&gt;0,(IT20+IV$11-IT$8)/IT$8,0)</f>
        <v/>
      </c>
      <c r="IZ20" s="173">
        <f>IF(IT20&gt;0,IT20+IV$11-IT$8,0)</f>
        <v/>
      </c>
    </row>
    <row r="21">
      <c r="A21" s="76">
        <f>'Investment Analysis'!A21</f>
        <v/>
      </c>
      <c r="B21" s="77">
        <f>'Investment Analysis'!B21</f>
        <v/>
      </c>
      <c r="C21" s="27">
        <f>'Investment Analysis'!C21</f>
        <v/>
      </c>
      <c r="D21" s="42">
        <f>'Investment Analysis'!D21</f>
        <v/>
      </c>
      <c r="E21" s="28">
        <f>'Investment Analysis'!E21</f>
        <v/>
      </c>
      <c r="F21" s="27">
        <f>'Investment Analysis'!G21</f>
        <v/>
      </c>
      <c r="G21" s="42">
        <f>'Investment Analysis'!H21</f>
        <v/>
      </c>
      <c r="H21" s="28">
        <f>'Investment Analysis'!I21</f>
        <v/>
      </c>
      <c r="I21" s="27">
        <f>'Investment Analysis'!K21</f>
        <v/>
      </c>
      <c r="J21" s="42">
        <f>'Investment Analysis'!L21</f>
        <v/>
      </c>
      <c r="K21" s="28">
        <f>'Investment Analysis'!M21</f>
        <v/>
      </c>
      <c r="L21" s="57">
        <f>'Investment Analysis'!T21</f>
        <v/>
      </c>
      <c r="M21" s="29">
        <f>'Investment Analysis'!V21</f>
        <v/>
      </c>
      <c r="N21" s="29">
        <f>'Investment Analysis'!W21</f>
        <v/>
      </c>
      <c r="O21" s="548" t="n"/>
      <c r="P21" s="48">
        <f>'Investment Analysis'!Y21</f>
        <v/>
      </c>
      <c r="Q21" s="18" t="n"/>
      <c r="R21" s="15" t="n"/>
      <c r="S21" s="48" t="n">
        <v>22741.38</v>
      </c>
      <c r="T21" s="18">
        <f>IF(S21&gt;0,(S21-T$5)/T$5,0)</f>
        <v/>
      </c>
      <c r="U21" s="15">
        <f>'Investment Analysis'!AF21</f>
        <v/>
      </c>
      <c r="V21" s="48" t="n">
        <v>18091.13</v>
      </c>
      <c r="W21" s="18">
        <f>IF(V21&gt;0,(V21-W$5)/W$5,0)</f>
        <v/>
      </c>
      <c r="X21" s="15">
        <f>'Investment Analysis'!AT21</f>
        <v/>
      </c>
      <c r="Y21" s="48" t="n">
        <v>9628.02</v>
      </c>
      <c r="Z21" s="18">
        <f>IF(Y21&gt;0,(Y21-Z$5)/Z$5,0)</f>
        <v/>
      </c>
      <c r="AA21" s="15">
        <f>'Investment Analysis'!GK21</f>
        <v/>
      </c>
      <c r="AB21" s="48" t="n">
        <v>2694.21</v>
      </c>
      <c r="AC21" s="18">
        <f>IF(AB21&gt;0,(AB21-AC$5)/AC$5,0)</f>
        <v/>
      </c>
      <c r="AD21" s="15">
        <f>'Investment Analysis'!AT21</f>
        <v/>
      </c>
      <c r="AE21" s="48" t="n">
        <v>22719.07</v>
      </c>
      <c r="AF21" s="18">
        <f>IF(AE21&gt;0,(AE21-AF$5)/AF$5,0)</f>
        <v/>
      </c>
      <c r="AG21" s="15">
        <f>'Investment Analysis'!BA21</f>
        <v/>
      </c>
      <c r="AH21" s="48" t="n"/>
      <c r="AI21" s="18">
        <f>IF(AH21&gt;0,(AH21-AI$5)/AI$5,0)</f>
        <v/>
      </c>
      <c r="AJ21" s="15">
        <f>'Investment Analysis'!BH21</f>
        <v/>
      </c>
      <c r="AK21" s="48" t="n">
        <v>19784.64</v>
      </c>
      <c r="AL21" s="18">
        <f>IF(AK21&gt;0,(AK21-AL$5)/AL$5,0)</f>
        <v/>
      </c>
      <c r="AM21" s="15">
        <f>'Investment Analysis'!BO21</f>
        <v/>
      </c>
      <c r="AN21" s="48" t="n">
        <v>15368.29</v>
      </c>
      <c r="AO21" s="18">
        <f>IF(AN21&gt;0,(AN21-AO$5)/AO$5,0)</f>
        <v/>
      </c>
      <c r="AP21" s="15">
        <f>'Investment Analysis'!BV21</f>
        <v/>
      </c>
      <c r="AQ21" s="48" t="n"/>
      <c r="AR21" s="18">
        <f>IF(AQ21&gt;0,(AQ21-AR$5)/AR$5,0)</f>
        <v/>
      </c>
      <c r="AS21" s="15">
        <f>'Investment Analysis'!CC21</f>
        <v/>
      </c>
      <c r="AT21" s="48" t="n">
        <v>28172.87</v>
      </c>
      <c r="AU21" s="18">
        <f>IF(AT21&gt;0,(AT21-AU$5)/AU$5,0)</f>
        <v/>
      </c>
      <c r="AV21" s="15">
        <f>'Investment Analysis'!CJ21</f>
        <v/>
      </c>
      <c r="AW21" s="48" t="n">
        <v>19713.55</v>
      </c>
      <c r="AX21" s="18">
        <f>IF(AW21&gt;0,(AW21-AX$5)/AX$5,0)</f>
        <v/>
      </c>
      <c r="AY21" s="15">
        <f>'Investment Analysis'!CQ21</f>
        <v/>
      </c>
      <c r="AZ21" s="48" t="n">
        <v>17282.74</v>
      </c>
      <c r="BA21" s="18">
        <f>IF(AZ21&gt;0,(AZ21-BA$5)/BA$5,0)</f>
        <v/>
      </c>
      <c r="BB21" s="15">
        <f>'Investment Analysis'!CX21</f>
        <v/>
      </c>
      <c r="BC21" s="48" t="n">
        <v>10371.95</v>
      </c>
      <c r="BD21" s="18">
        <f>IF(BC21&gt;0,(BC21-BD$5)/BD$5,0)</f>
        <v/>
      </c>
      <c r="BE21" s="15">
        <f>'Investment Analysis'!DE21</f>
        <v/>
      </c>
      <c r="BF21" s="48" t="n">
        <v>4260.81</v>
      </c>
      <c r="BG21" s="18">
        <f>IF(BF21&gt;0,(BF21-BG$5)/BG$5,0)</f>
        <v/>
      </c>
      <c r="BH21" s="15">
        <f>'Investment Analysis'!DL21</f>
        <v/>
      </c>
      <c r="BI21" s="48" t="n">
        <v>2672.09</v>
      </c>
      <c r="BJ21" s="18">
        <f>IF(BI21&gt;0,(BI21-BJ$5)/BJ$5,0)</f>
        <v/>
      </c>
      <c r="BK21" s="15">
        <f>'Investment Analysis'!DZ21</f>
        <v/>
      </c>
      <c r="BL21" s="48" t="n">
        <v>4418.26</v>
      </c>
      <c r="BM21" s="18">
        <f>IF(BL21&gt;0,(BL21-BM$5)/BM$5,0)</f>
        <v/>
      </c>
      <c r="BN21" s="15">
        <f>'Investment Analysis'!EG21</f>
        <v/>
      </c>
      <c r="BO21" s="48" t="n"/>
      <c r="BP21" s="18">
        <f>IF(BO21&gt;0,(BO21-BP$5)/BP$5,0)</f>
        <v/>
      </c>
      <c r="BQ21" s="15">
        <f>'Investment Analysis'!DS21</f>
        <v/>
      </c>
      <c r="BR21" s="48" t="n">
        <v>5760.45</v>
      </c>
      <c r="BS21" s="18">
        <f>IF(BR21&gt;0,(BR21-BS$5)/BS$5,0)</f>
        <v/>
      </c>
      <c r="BT21" s="15">
        <f>'Investment Analysis'!EN21</f>
        <v/>
      </c>
      <c r="BU21" s="48" t="n">
        <v>14951.56</v>
      </c>
      <c r="BV21" s="18">
        <f>IF(BU21&gt;0,(BU21-BV$5)/BV$5,0)</f>
        <v/>
      </c>
      <c r="BW21" s="15">
        <f>'Investment Analysis'!EU21</f>
        <v/>
      </c>
      <c r="BX21" s="48" t="n"/>
      <c r="BY21" s="18">
        <f>IF(BX21&gt;0,(BX21-BY$5)/BY$5,0)</f>
        <v/>
      </c>
      <c r="BZ21" s="15">
        <f>'Investment Analysis'!FB21</f>
        <v/>
      </c>
      <c r="CA21" s="48" t="n">
        <v>3451.98</v>
      </c>
      <c r="CB21" s="18">
        <f>IF(CA21&gt;0,(CA21-CB$5)/CB$5,0)</f>
        <v/>
      </c>
      <c r="CC21" s="15">
        <f>'Investment Analysis'!FI21</f>
        <v/>
      </c>
      <c r="CD21" s="48" t="n">
        <v>19638.4</v>
      </c>
      <c r="CE21" s="18">
        <f>IF(CD21&gt;0,(CD21-CE$5)/CE$5,0)</f>
        <v/>
      </c>
      <c r="CF21" s="15">
        <f>'Investment Analysis'!FP21</f>
        <v/>
      </c>
      <c r="CG21" s="48" t="n">
        <v>5128.81</v>
      </c>
      <c r="CH21" s="18">
        <f>IF(CG21&gt;0,(CG21-CH$5)/CH$5,0)</f>
        <v/>
      </c>
      <c r="CI21" s="15">
        <f>'Investment Analysis'!FW21</f>
        <v/>
      </c>
      <c r="CJ21" s="48" t="n"/>
      <c r="CK21" s="18">
        <f>IF(CJ21&gt;0,(CJ21-CK$5)/CK$5,0)</f>
        <v/>
      </c>
      <c r="CL21" s="15">
        <f>'Investment Analysis'!GD21</f>
        <v/>
      </c>
      <c r="CM21" s="48" t="n">
        <v>5140.52</v>
      </c>
      <c r="CN21" s="18">
        <f>IF(CM21&gt;0,(CM21-CN$5)/CN$5,0)</f>
        <v/>
      </c>
      <c r="CO21" s="15">
        <f>'Investment Analysis'!GT21</f>
        <v/>
      </c>
      <c r="CP21" s="48" t="n">
        <v>63975</v>
      </c>
      <c r="CQ21" s="18">
        <f>IF(CP21&gt;0,(CP21-CQ$5)/CQ$5,0)</f>
        <v/>
      </c>
      <c r="CR21" s="15">
        <f>'Investment Analysis'!HG21</f>
        <v/>
      </c>
      <c r="CS21" s="48" t="n">
        <v>6840</v>
      </c>
      <c r="CT21" s="18">
        <f>IF(CS21&gt;0,(CS21-CT$5)/CT$5,0)</f>
        <v/>
      </c>
      <c r="CU21" s="15">
        <f>'Investment Analysis'!HN21</f>
        <v/>
      </c>
      <c r="CV21" s="48" t="n">
        <v>27542</v>
      </c>
      <c r="CW21" s="18">
        <f>IF(CV21&gt;0,(CV21-CW$5)/CW$5,0)</f>
        <v/>
      </c>
      <c r="CX21" s="15">
        <f>'Investment Analysis'!IB21</f>
        <v/>
      </c>
      <c r="CY21" s="48" t="n">
        <v>23744</v>
      </c>
      <c r="CZ21" s="18">
        <f>IF(CY21&gt;0,(CY21-CZ$5)/CZ$5,0)</f>
        <v/>
      </c>
      <c r="DA21" s="15">
        <f>'Investment Analysis'!II21</f>
        <v/>
      </c>
      <c r="DB21" s="48" t="n"/>
      <c r="DC21" s="18">
        <f>IF(DB21&gt;0,(DB21-DC$5)/DC$5,0)</f>
        <v/>
      </c>
      <c r="DD21" s="15">
        <f>'Investment Analysis'!IP21</f>
        <v/>
      </c>
      <c r="DE21" s="48" t="n"/>
      <c r="DF21" s="18">
        <f>IF(DE21&gt;0,(DE21-DF$5)/DF$5,0)</f>
        <v/>
      </c>
      <c r="DG21" s="15">
        <f>'Investment Analysis'!IW21</f>
        <v/>
      </c>
      <c r="DH21" s="48" t="n">
        <v>12255.4</v>
      </c>
      <c r="DI21" s="18">
        <f>IF(DH21&gt;0,(DH21-DI$5)/DI$5,0)</f>
        <v/>
      </c>
      <c r="DJ21" s="15">
        <f>'Investment Analysis'!JD21</f>
        <v/>
      </c>
      <c r="DK21" s="48" t="n">
        <v>2145.15</v>
      </c>
      <c r="DL21" s="18">
        <f>IF(DK21&gt;0,(DK21-DL$5)/DL$5,0)</f>
        <v/>
      </c>
      <c r="DM21" s="15">
        <f>'Investment Analysis'!JK21</f>
        <v/>
      </c>
      <c r="DN21" s="48" t="n">
        <v>5616</v>
      </c>
      <c r="DO21" s="18">
        <f>IF(DN21&gt;0,(DN21-DO$5)/DO$5,0)</f>
        <v/>
      </c>
      <c r="DP21" s="15">
        <f>'Investment Analysis'!HU21</f>
        <v/>
      </c>
      <c r="DQ21" s="48" t="n">
        <v>28269</v>
      </c>
      <c r="DR21" s="18">
        <f>IF(DQ21&gt;0,(DQ21-DR$5)/DR$5,0)</f>
        <v/>
      </c>
      <c r="DS21" s="15">
        <f>'Investment Analysis'!JR21</f>
        <v/>
      </c>
      <c r="DT21" s="48" t="n">
        <v>4394</v>
      </c>
      <c r="DU21" s="18">
        <f>IF(DT21&gt;0,(DT21-DU$5)/DU$5,0)</f>
        <v/>
      </c>
      <c r="DV21" s="15">
        <f>'Investment Analysis'!JY21</f>
        <v/>
      </c>
      <c r="DW21" s="48" t="n">
        <v>23579.75</v>
      </c>
      <c r="DX21" s="18">
        <f>IF(DW21&gt;0,(DW21-DX$5)/DX$5,0)</f>
        <v/>
      </c>
      <c r="DY21" s="15">
        <f>'Investment Analysis'!KF21</f>
        <v/>
      </c>
      <c r="DZ21" s="48" t="n">
        <v>2344.8</v>
      </c>
      <c r="EA21" s="18">
        <f>IF(DZ21&gt;0,(DZ21-EA$5)/EA$5,0)</f>
        <v/>
      </c>
      <c r="EB21" s="15">
        <f>'Investment Analysis'!KM21</f>
        <v/>
      </c>
      <c r="EC21" s="48" t="n">
        <v>2299.8</v>
      </c>
      <c r="ED21" s="18">
        <f>IF(EC21&gt;0,(EC21-ED$5)/ED$5,0)</f>
        <v/>
      </c>
      <c r="EE21" s="15">
        <f>'Investment Analysis'!KT21</f>
        <v/>
      </c>
      <c r="EF21" s="48" t="n">
        <v>39720</v>
      </c>
      <c r="EG21" s="18">
        <f>IF(EF21&gt;0,(EF21-EG$5)/EG$5,0)</f>
        <v/>
      </c>
      <c r="EH21" s="15">
        <f>'Investment Analysis'!LH21</f>
        <v/>
      </c>
      <c r="EI21" s="48" t="n">
        <v>7907.79</v>
      </c>
      <c r="EJ21" s="18">
        <f>IF(EI21&gt;0,(EI21-EJ$5)/EJ$5,0)</f>
        <v/>
      </c>
      <c r="EK21" s="15">
        <f>'Investment Analysis'!LO21</f>
        <v/>
      </c>
      <c r="EL21" s="48" t="n"/>
      <c r="EM21" s="18">
        <f>IF(EL21&gt;0,(EL21-EM$5)/EM$5,0)</f>
        <v/>
      </c>
      <c r="EN21" s="15">
        <f>'Investment Analysis'!LV21</f>
        <v/>
      </c>
      <c r="EO21" s="48" t="n"/>
      <c r="EP21" s="68">
        <f>IF(EO21&gt;0,(EO21-EP$5)/EP$5,0)</f>
        <v/>
      </c>
      <c r="EQ21" s="15">
        <f>'Investment Analysis'!MC21</f>
        <v/>
      </c>
      <c r="ER21" s="48" t="n">
        <v>24644.04</v>
      </c>
      <c r="ES21" s="18">
        <f>IF(ER21&gt;0,(ER21-ES$5)/ES$5,0)</f>
        <v/>
      </c>
      <c r="ET21" s="15">
        <f>'Investment Analysis'!LA21</f>
        <v/>
      </c>
      <c r="EU21" s="48" t="n">
        <v>36470</v>
      </c>
      <c r="EV21" s="18">
        <f>'Investment Analysis'!ML21</f>
        <v/>
      </c>
      <c r="EW21" s="15">
        <f>'Investment Analysis'!MJ21</f>
        <v/>
      </c>
      <c r="EX21" s="48" t="n">
        <v>42850.5</v>
      </c>
      <c r="EY21" s="18">
        <f>IF(EX21&gt;0,(EX21-EY$5)/EY$5,0)</f>
        <v/>
      </c>
      <c r="EZ21" s="15">
        <f>'Investment Analysis'!MQ21</f>
        <v/>
      </c>
      <c r="FA21" s="48" t="n"/>
      <c r="FB21" s="18">
        <f>IF(FA21&gt;0,(FA21-FB$5)/FB$5,0)</f>
        <v/>
      </c>
      <c r="FC21" s="15">
        <f>'Investment Analysis'!MX21</f>
        <v/>
      </c>
      <c r="FD21" s="48" t="n">
        <v>4571.25</v>
      </c>
      <c r="FE21" s="18">
        <f>IF(FD21&gt;0,(FD21-FE$5)/FE$5,0)</f>
        <v/>
      </c>
      <c r="FF21" s="15">
        <f>'Investment Analysis'!NE21</f>
        <v/>
      </c>
      <c r="FG21" s="48" t="n"/>
      <c r="FH21" s="18">
        <f>IF(FG21&gt;0,(FG21-FH$5)/FH$5,0)</f>
        <v/>
      </c>
      <c r="FI21" s="15">
        <f>'Investment Analysis'!NL21</f>
        <v/>
      </c>
      <c r="FJ21" s="48" t="n">
        <v>10035.25</v>
      </c>
      <c r="FK21" s="18">
        <f>IF(FJ21&gt;0,(FJ21-FK$5)/FK$5,0)</f>
        <v/>
      </c>
      <c r="FL21" s="15">
        <f>'Investment Analysis'!NS21</f>
        <v/>
      </c>
      <c r="FM21" s="48" t="n">
        <v>31360</v>
      </c>
      <c r="FN21" s="18">
        <f>IF(FM21&gt;0,(FM21-FN$5)/FN$5,0)</f>
        <v/>
      </c>
      <c r="FO21" s="15">
        <f>'Investment Analysis'!NZ21</f>
        <v/>
      </c>
      <c r="FP21" s="48" t="n"/>
      <c r="FQ21" s="18">
        <f>IF(FP21&gt;0,(FP21-FQ$5)/FQ$5,0)</f>
        <v/>
      </c>
      <c r="FR21" s="15">
        <f>'Investment Analysis'!OG21</f>
        <v/>
      </c>
      <c r="FS21" s="48" t="n">
        <v>36969.25</v>
      </c>
      <c r="FT21" s="18">
        <f>IF(FS21&gt;0,(FS21-FT$5)/FT$5,0)</f>
        <v/>
      </c>
      <c r="FU21" s="15">
        <f>'Investment Analysis'!ON21</f>
        <v/>
      </c>
      <c r="FV21" s="48" t="n"/>
      <c r="FW21" s="18">
        <f>IF(FV21&gt;0,(FV21-FW$5)/FW$5,0)</f>
        <v/>
      </c>
      <c r="FX21" s="15">
        <f>'Investment Analysis'!OU21</f>
        <v/>
      </c>
      <c r="FY21" s="48" t="n"/>
      <c r="FZ21" s="18">
        <f>IF(FY21&gt;0,(FY21-FZ$5)/FZ$5,0)</f>
        <v/>
      </c>
      <c r="GA21" s="15">
        <f>'Investment Analysis'!PB21</f>
        <v/>
      </c>
      <c r="GB21" s="48" t="n"/>
      <c r="GC21" s="18">
        <f>'Investment Analysis'!PK21</f>
        <v/>
      </c>
      <c r="GD21" s="15">
        <f>'Investment Analysis'!PI21</f>
        <v/>
      </c>
      <c r="GE21" s="48" t="n">
        <v>6927</v>
      </c>
      <c r="GF21" s="18">
        <f>'Investment Analysis'!PY21</f>
        <v/>
      </c>
      <c r="GG21" s="15">
        <f>'Investment Analysis'!PW21</f>
        <v/>
      </c>
      <c r="GH21" s="48" t="n">
        <v>32993.75</v>
      </c>
      <c r="GI21" s="18">
        <f>'Investment Analysis'!QF21</f>
        <v/>
      </c>
      <c r="GJ21" s="15">
        <f>'Investment Analysis'!QD21</f>
        <v/>
      </c>
      <c r="GK21" s="48" t="n">
        <v>24318</v>
      </c>
      <c r="GL21" s="18">
        <f>'Investment Analysis'!QM21</f>
        <v/>
      </c>
      <c r="GM21" s="15">
        <f>'Investment Analysis'!QK21</f>
        <v/>
      </c>
      <c r="GN21" s="48" t="n">
        <v>32494.4</v>
      </c>
      <c r="GO21" s="18">
        <f>'Investment Analysis'!QT21</f>
        <v/>
      </c>
      <c r="GP21" s="15">
        <f>'Investment Analysis'!QR21</f>
        <v/>
      </c>
      <c r="GQ21" s="48" t="n">
        <v>17042.15</v>
      </c>
      <c r="GR21" s="18">
        <f>'Investment Analysis'!RA21</f>
        <v/>
      </c>
      <c r="GS21" s="15">
        <f>'Investment Analysis'!QY21</f>
        <v/>
      </c>
      <c r="GT21" s="48" t="n">
        <v>17086</v>
      </c>
      <c r="GU21" s="18">
        <f>'Investment Analysis'!RH21</f>
        <v/>
      </c>
      <c r="GV21" s="15">
        <f>'Investment Analysis'!RF21</f>
        <v/>
      </c>
      <c r="GW21" s="48" t="n"/>
      <c r="GX21" s="18">
        <f>'Investment Analysis'!RO21</f>
        <v/>
      </c>
      <c r="GY21" s="15">
        <f>'Investment Analysis'!RM21</f>
        <v/>
      </c>
      <c r="GZ21" s="48" t="n"/>
      <c r="HA21" s="18">
        <f>'Investment Analysis'!RV21</f>
        <v/>
      </c>
      <c r="HB21" s="15">
        <f>'Investment Analysis'!RT21</f>
        <v/>
      </c>
      <c r="HC21" s="48" t="n"/>
      <c r="HD21" s="18">
        <f>'Investment Analysis'!SC21</f>
        <v/>
      </c>
      <c r="HE21" s="15">
        <f>'Investment Analysis'!SA21</f>
        <v/>
      </c>
      <c r="HF21" s="48" t="n"/>
      <c r="HG21" s="18">
        <f>'Investment Analysis'!SJ21</f>
        <v/>
      </c>
      <c r="HH21" s="15">
        <f>'Investment Analysis'!SH21</f>
        <v/>
      </c>
      <c r="HI21" s="48" t="n"/>
      <c r="HJ21" s="18">
        <f>'Investment Analysis'!SM21</f>
        <v/>
      </c>
      <c r="HK21" s="15">
        <f>'Investment Analysis'!SK21</f>
        <v/>
      </c>
      <c r="HL21" s="48" t="n"/>
      <c r="HM21" s="18">
        <f>'Investment Analysis'!SP21</f>
        <v/>
      </c>
      <c r="HN21" s="15">
        <f>'Investment Analysis'!SN21</f>
        <v/>
      </c>
      <c r="HO21" s="48" t="n"/>
      <c r="HP21" s="18">
        <f>'Investment Analysis'!TE21</f>
        <v/>
      </c>
      <c r="HQ21" s="15">
        <f>'Investment Analysis'!TC21</f>
        <v/>
      </c>
      <c r="HR21" s="48" t="n"/>
      <c r="HS21" s="18">
        <f>'Investment Analysis'!TL21</f>
        <v/>
      </c>
      <c r="HT21" s="15">
        <f>'Investment Analysis'!TJ21</f>
        <v/>
      </c>
      <c r="HU21" s="48" t="n"/>
      <c r="HV21" s="18">
        <f>'Investment Analysis'!TS21</f>
        <v/>
      </c>
      <c r="HW21" s="15">
        <f>'Investment Analysis'!TQ21</f>
        <v/>
      </c>
      <c r="HX21" s="48" t="n"/>
      <c r="HY21" s="18">
        <f>'Investment Analysis'!TZ21</f>
        <v/>
      </c>
      <c r="HZ21" s="15">
        <f>'Investment Analysis'!TX21</f>
        <v/>
      </c>
      <c r="IA21" s="48" t="n"/>
      <c r="IB21" s="18">
        <f>'Investment Analysis'!UG21</f>
        <v/>
      </c>
      <c r="IC21" s="15">
        <f>'Investment Analysis'!UE21</f>
        <v/>
      </c>
      <c r="ID21" s="48" t="n"/>
      <c r="IE21" s="18">
        <f>'Investment Analysis'!UN21</f>
        <v/>
      </c>
      <c r="IF21" s="15">
        <f>'Investment Analysis'!UL21</f>
        <v/>
      </c>
      <c r="IG21" s="48" t="n"/>
      <c r="IH21" s="18">
        <f>'Investment Analysis'!UU21</f>
        <v/>
      </c>
      <c r="II21" s="15">
        <f>'Investment Analysis'!US21</f>
        <v/>
      </c>
      <c r="IJ21" s="48" t="n"/>
      <c r="IK21" s="18">
        <f>'Investment Analysis'!VB21</f>
        <v/>
      </c>
      <c r="IL21" s="15">
        <f>'Investment Analysis'!UZ21</f>
        <v/>
      </c>
      <c r="IM21" s="48" t="n"/>
      <c r="IN21" s="18">
        <f>'Investment Analysis'!VI21</f>
        <v/>
      </c>
      <c r="IO21" s="15">
        <f>'Investment Analysis'!VG21</f>
        <v/>
      </c>
      <c r="IP21" s="18" t="n"/>
      <c r="IQ21" s="18" t="n"/>
      <c r="IR21" s="18" t="n"/>
      <c r="IS21" s="108">
        <f>IF(IT21&gt;0,IT21-IT20,0)</f>
        <v/>
      </c>
      <c r="IT21" s="48">
        <f>FY21+FV21+FS21+FP21+FM21+FJ21+FG21+FD21+FA21+EX21+EU21+ER21+EO21+EL21+EI21+EF21+EC21+DZ21+DW21+DT21+DQ21+DN21+DK21+DH21+DE21+DB21+CY21+CV21+CS21+CP21+CJ21+CG21+CD21+CA21+BX21+P21+CM21+GT21+GQ21+GN21+GK21+GH21+GE21+GB21+BU21+BR21+BO21+BL21+BI21+BF21+BC21+AZ21+AW21+AT21+AQ21+AN21+AK21+AH21+AE21+AB21+Y21+V21+S21+GW21+GZ21+HC21+HF21+HI21+HL21+HO21+HR21+HU21</f>
        <v/>
      </c>
      <c r="IU21" s="101">
        <f>IF(IT21&gt;0,IV21,0)</f>
        <v/>
      </c>
      <c r="IV21" s="101" t="n"/>
      <c r="IW21" s="15">
        <f>IF(IT21&gt;0,(IT21+IV$11-I$2)/I$2,0)</f>
        <v/>
      </c>
      <c r="IX21" s="113">
        <f>IF(IT21&gt;0,IT21+IV$11-I$2,0)</f>
        <v/>
      </c>
      <c r="IY21" s="21">
        <f>IF(IT21&gt;0,(IT21+IV$11-IT$8)/IT$8,0)</f>
        <v/>
      </c>
      <c r="IZ21" s="173">
        <f>IF(IT21&gt;0,IT21+IV$11-IT$8,0)</f>
        <v/>
      </c>
    </row>
    <row r="22">
      <c r="A22" s="76">
        <f>'Investment Analysis'!A22</f>
        <v/>
      </c>
      <c r="B22" s="77">
        <f>'Investment Analysis'!B22</f>
        <v/>
      </c>
      <c r="C22" s="27">
        <f>'Investment Analysis'!C22</f>
        <v/>
      </c>
      <c r="D22" s="42">
        <f>'Investment Analysis'!D22</f>
        <v/>
      </c>
      <c r="E22" s="28">
        <f>'Investment Analysis'!E22</f>
        <v/>
      </c>
      <c r="F22" s="27">
        <f>'Investment Analysis'!G22</f>
        <v/>
      </c>
      <c r="G22" s="42">
        <f>'Investment Analysis'!H22</f>
        <v/>
      </c>
      <c r="H22" s="28">
        <f>'Investment Analysis'!I22</f>
        <v/>
      </c>
      <c r="I22" s="27">
        <f>'Investment Analysis'!K22</f>
        <v/>
      </c>
      <c r="J22" s="42">
        <f>'Investment Analysis'!L22</f>
        <v/>
      </c>
      <c r="K22" s="28">
        <f>'Investment Analysis'!M22</f>
        <v/>
      </c>
      <c r="L22" s="57">
        <f>'Investment Analysis'!T22</f>
        <v/>
      </c>
      <c r="M22" s="29">
        <f>'Investment Analysis'!V22</f>
        <v/>
      </c>
      <c r="N22" s="29">
        <f>'Investment Analysis'!W22</f>
        <v/>
      </c>
      <c r="O22" s="548" t="n"/>
      <c r="P22" s="48">
        <f>'Investment Analysis'!Y22</f>
        <v/>
      </c>
      <c r="Q22" s="18" t="n"/>
      <c r="R22" s="15" t="n"/>
      <c r="S22" s="48" t="n">
        <v>22893.59</v>
      </c>
      <c r="T22" s="18">
        <f>IF(S22&gt;0,(S22-T$5)/T$5,0)</f>
        <v/>
      </c>
      <c r="U22" s="15">
        <f>'Investment Analysis'!AF22</f>
        <v/>
      </c>
      <c r="V22" s="48" t="n">
        <v>18283.5</v>
      </c>
      <c r="W22" s="18">
        <f>IF(V22&gt;0,(V22-W$5)/W$5,0)</f>
        <v/>
      </c>
      <c r="X22" s="15">
        <f>'Investment Analysis'!AT22</f>
        <v/>
      </c>
      <c r="Y22" s="48" t="n">
        <v>9874.360000000001</v>
      </c>
      <c r="Z22" s="18">
        <f>IF(Y22&gt;0,(Y22-Z$5)/Z$5,0)</f>
        <v/>
      </c>
      <c r="AA22" s="15">
        <f>'Investment Analysis'!GK22</f>
        <v/>
      </c>
      <c r="AB22" s="48" t="n">
        <v>2717.61</v>
      </c>
      <c r="AC22" s="18">
        <f>IF(AB22&gt;0,(AB22-AC$5)/AC$5,0)</f>
        <v/>
      </c>
      <c r="AD22" s="15">
        <f>'Investment Analysis'!AT22</f>
        <v/>
      </c>
      <c r="AE22" s="48" t="n">
        <v>22918.66</v>
      </c>
      <c r="AF22" s="18">
        <f>IF(AE22&gt;0,(AE22-AF$5)/AF$5,0)</f>
        <v/>
      </c>
      <c r="AG22" s="15">
        <f>'Investment Analysis'!BA22</f>
        <v/>
      </c>
      <c r="AH22" s="48" t="n"/>
      <c r="AI22" s="18">
        <f>IF(AH22&gt;0,(AH22-AI$5)/AI$5,0)</f>
        <v/>
      </c>
      <c r="AJ22" s="15">
        <f>'Investment Analysis'!BH22</f>
        <v/>
      </c>
      <c r="AK22" s="48" t="n">
        <v>20145.54</v>
      </c>
      <c r="AL22" s="18">
        <f>IF(AK22&gt;0,(AK22-AL$5)/AL$5,0)</f>
        <v/>
      </c>
      <c r="AM22" s="15">
        <f>'Investment Analysis'!BO22</f>
        <v/>
      </c>
      <c r="AN22" s="48" t="n">
        <v>15695.11</v>
      </c>
      <c r="AO22" s="18">
        <f>IF(AN22&gt;0,(AN22-AO$5)/AO$5,0)</f>
        <v/>
      </c>
      <c r="AP22" s="15">
        <f>'Investment Analysis'!BV22</f>
        <v/>
      </c>
      <c r="AQ22" s="48" t="n"/>
      <c r="AR22" s="18">
        <f>IF(AQ22&gt;0,(AQ22-AR$5)/AR$5,0)</f>
        <v/>
      </c>
      <c r="AS22" s="15">
        <f>'Investment Analysis'!CC22</f>
        <v/>
      </c>
      <c r="AT22" s="48" t="n">
        <v>28629.17</v>
      </c>
      <c r="AU22" s="18">
        <f>IF(AT22&gt;0,(AT22-AU$5)/AU$5,0)</f>
        <v/>
      </c>
      <c r="AV22" s="15">
        <f>'Investment Analysis'!CJ22</f>
        <v/>
      </c>
      <c r="AW22" s="48" t="n">
        <v>20067.52</v>
      </c>
      <c r="AX22" s="18">
        <f>IF(AW22&gt;0,(AW22-AX$5)/AX$5,0)</f>
        <v/>
      </c>
      <c r="AY22" s="15">
        <f>'Investment Analysis'!CQ22</f>
        <v/>
      </c>
      <c r="AZ22" s="48" t="n">
        <v>17605.45</v>
      </c>
      <c r="BA22" s="18">
        <f>IF(AZ22&gt;0,(AZ22-BA$5)/BA$5,0)</f>
        <v/>
      </c>
      <c r="BB22" s="15">
        <f>'Investment Analysis'!CX22</f>
        <v/>
      </c>
      <c r="BC22" s="48" t="n">
        <v>10548.24</v>
      </c>
      <c r="BD22" s="18">
        <f>IF(BC22&gt;0,(BC22-BD$5)/BD$5,0)</f>
        <v/>
      </c>
      <c r="BE22" s="15">
        <f>'Investment Analysis'!DE22</f>
        <v/>
      </c>
      <c r="BF22" s="48" t="n">
        <v>4339.86</v>
      </c>
      <c r="BG22" s="18">
        <f>IF(BF22&gt;0,(BF22-BG$5)/BG$5,0)</f>
        <v/>
      </c>
      <c r="BH22" s="15">
        <f>'Investment Analysis'!DL22</f>
        <v/>
      </c>
      <c r="BI22" s="48" t="n">
        <v>2709.97</v>
      </c>
      <c r="BJ22" s="18">
        <f>IF(BI22&gt;0,(BI22-BJ$5)/BJ$5,0)</f>
        <v/>
      </c>
      <c r="BK22" s="15">
        <f>'Investment Analysis'!DZ22</f>
        <v/>
      </c>
      <c r="BL22" s="48" t="n">
        <v>4443.15</v>
      </c>
      <c r="BM22" s="18">
        <f>IF(BL22&gt;0,(BL22-BM$5)/BM$5,0)</f>
        <v/>
      </c>
      <c r="BN22" s="15">
        <f>'Investment Analysis'!EG22</f>
        <v/>
      </c>
      <c r="BO22" s="48" t="n"/>
      <c r="BP22" s="18">
        <f>IF(BO22&gt;0,(BO22-BP$5)/BP$5,0)</f>
        <v/>
      </c>
      <c r="BQ22" s="15">
        <f>'Investment Analysis'!DS22</f>
        <v/>
      </c>
      <c r="BR22" s="48" t="n">
        <v>5820.53</v>
      </c>
      <c r="BS22" s="18">
        <f>IF(BR22&gt;0,(BR22-BS$5)/BS$5,0)</f>
        <v/>
      </c>
      <c r="BT22" s="15">
        <f>'Investment Analysis'!EN22</f>
        <v/>
      </c>
      <c r="BU22" s="48" t="n">
        <v>15126.07</v>
      </c>
      <c r="BV22" s="18">
        <f>IF(BU22&gt;0,(BU22-BV$5)/BV$5,0)</f>
        <v/>
      </c>
      <c r="BW22" s="15">
        <f>'Investment Analysis'!EU22</f>
        <v/>
      </c>
      <c r="BX22" s="48" t="n"/>
      <c r="BY22" s="18">
        <f>IF(BX22&gt;0,(BX22-BY$5)/BY$5,0)</f>
        <v/>
      </c>
      <c r="BZ22" s="15">
        <f>'Investment Analysis'!FB22</f>
        <v/>
      </c>
      <c r="CA22" s="54" t="n">
        <v>23421.59</v>
      </c>
      <c r="CB22" s="18">
        <f>IF(CA22&gt;0,(CA22-CB$5)/CB$5,0)</f>
        <v/>
      </c>
      <c r="CC22" s="15">
        <f>'Investment Analysis'!FI22</f>
        <v/>
      </c>
      <c r="CD22" s="48" t="n">
        <v>19949.44</v>
      </c>
      <c r="CE22" s="18">
        <f>IF(CD22&gt;0,(CD22-CE$5)/CE$5,0)</f>
        <v/>
      </c>
      <c r="CF22" s="15">
        <f>'Investment Analysis'!FP22</f>
        <v/>
      </c>
      <c r="CG22" s="48" t="n">
        <v>5147.26</v>
      </c>
      <c r="CH22" s="18">
        <f>IF(CG22&gt;0,(CG22-CH$5)/CH$5,0)</f>
        <v/>
      </c>
      <c r="CI22" s="15">
        <f>'Investment Analysis'!FW22</f>
        <v/>
      </c>
      <c r="CJ22" s="48" t="n"/>
      <c r="CK22" s="18">
        <f>IF(CJ22&gt;0,(CJ22-CK$5)/CK$5,0)</f>
        <v/>
      </c>
      <c r="CL22" s="15">
        <f>'Investment Analysis'!GD22</f>
        <v/>
      </c>
      <c r="CM22" s="54" t="n">
        <v>25508.43</v>
      </c>
      <c r="CN22" s="18">
        <f>IF(CM22&gt;0,(CM22-CN$5)/CN$5,0)</f>
        <v/>
      </c>
      <c r="CO22" s="15">
        <f>'Investment Analysis'!GT22</f>
        <v/>
      </c>
      <c r="CP22" s="48" t="n">
        <v>63610.5</v>
      </c>
      <c r="CQ22" s="18">
        <f>IF(CP22&gt;0,(CP22-CQ$5)/CQ$5,0)</f>
        <v/>
      </c>
      <c r="CR22" s="15">
        <f>'Investment Analysis'!HG22</f>
        <v/>
      </c>
      <c r="CS22" s="48" t="n">
        <v>6960</v>
      </c>
      <c r="CT22" s="18">
        <f>IF(CS22&gt;0,(CS22-CT$5)/CT$5,0)</f>
        <v/>
      </c>
      <c r="CU22" s="15">
        <f>'Investment Analysis'!HN22</f>
        <v/>
      </c>
      <c r="CV22" s="48" t="n">
        <v>28166</v>
      </c>
      <c r="CW22" s="18">
        <f>IF(CV22&gt;0,(CV22-CW$5)/CW$5,0)</f>
        <v/>
      </c>
      <c r="CX22" s="15">
        <f>'Investment Analysis'!IB22</f>
        <v/>
      </c>
      <c r="CY22" s="48" t="n">
        <v>24031</v>
      </c>
      <c r="CZ22" s="18">
        <f>IF(CY22&gt;0,(CY22-CZ$5)/CZ$5,0)</f>
        <v/>
      </c>
      <c r="DA22" s="15">
        <f>'Investment Analysis'!II22</f>
        <v/>
      </c>
      <c r="DB22" s="48" t="n"/>
      <c r="DC22" s="18">
        <f>IF(DB22&gt;0,(DB22-DC$5)/DC$5,0)</f>
        <v/>
      </c>
      <c r="DD22" s="15">
        <f>'Investment Analysis'!IP22</f>
        <v/>
      </c>
      <c r="DE22" s="48" t="n"/>
      <c r="DF22" s="18">
        <f>IF(DE22&gt;0,(DE22-DF$5)/DF$5,0)</f>
        <v/>
      </c>
      <c r="DG22" s="15">
        <f>'Investment Analysis'!IW22</f>
        <v/>
      </c>
      <c r="DH22" s="48" t="n">
        <v>12329.2</v>
      </c>
      <c r="DI22" s="18">
        <f>IF(DH22&gt;0,(DH22-DI$5)/DI$5,0)</f>
        <v/>
      </c>
      <c r="DJ22" s="15">
        <f>'Investment Analysis'!JD22</f>
        <v/>
      </c>
      <c r="DK22" s="48" t="n">
        <v>2142.5</v>
      </c>
      <c r="DL22" s="18">
        <f>IF(DK22&gt;0,(DK22-DL$5)/DL$5,0)</f>
        <v/>
      </c>
      <c r="DM22" s="15">
        <f>'Investment Analysis'!JK22</f>
        <v/>
      </c>
      <c r="DN22" s="48" t="n">
        <v>5573.5</v>
      </c>
      <c r="DO22" s="18">
        <f>IF(DN22&gt;0,(DN22-DO$5)/DO$5,0)</f>
        <v/>
      </c>
      <c r="DP22" s="15">
        <f>'Investment Analysis'!HU22</f>
        <v/>
      </c>
      <c r="DQ22" s="48" t="n">
        <v>29160</v>
      </c>
      <c r="DR22" s="18">
        <f>IF(DQ22&gt;0,(DQ22-DR$5)/DR$5,0)</f>
        <v/>
      </c>
      <c r="DS22" s="15">
        <f>'Investment Analysis'!JR22</f>
        <v/>
      </c>
      <c r="DT22" s="48" t="n">
        <v>5122</v>
      </c>
      <c r="DU22" s="18">
        <f>IF(DT22&gt;0,(DT22-DU$5)/DU$5,0)</f>
        <v/>
      </c>
      <c r="DV22" s="15">
        <f>'Investment Analysis'!JY22</f>
        <v/>
      </c>
      <c r="DW22" s="48" t="n">
        <v>23693.25</v>
      </c>
      <c r="DX22" s="18">
        <f>IF(DW22&gt;0,(DW22-DX$5)/DX$5,0)</f>
        <v/>
      </c>
      <c r="DY22" s="15">
        <f>'Investment Analysis'!KF22</f>
        <v/>
      </c>
      <c r="DZ22" s="48" t="n">
        <v>2389.2</v>
      </c>
      <c r="EA22" s="18">
        <f>IF(DZ22&gt;0,(DZ22-EA$5)/EA$5,0)</f>
        <v/>
      </c>
      <c r="EB22" s="15">
        <f>'Investment Analysis'!KM22</f>
        <v/>
      </c>
      <c r="EC22" s="48" t="n">
        <v>2226.4</v>
      </c>
      <c r="ED22" s="18">
        <f>IF(EC22&gt;0,(EC22-ED$5)/ED$5,0)</f>
        <v/>
      </c>
      <c r="EE22" s="15">
        <f>'Investment Analysis'!KT22</f>
        <v/>
      </c>
      <c r="EF22" s="48" t="n">
        <v>40072.5</v>
      </c>
      <c r="EG22" s="18">
        <f>IF(EF22&gt;0,(EF22-EG$5)/EG$5,0)</f>
        <v/>
      </c>
      <c r="EH22" s="15">
        <f>'Investment Analysis'!LH22</f>
        <v/>
      </c>
      <c r="EI22" s="48" t="n">
        <v>8239.799999999999</v>
      </c>
      <c r="EJ22" s="18">
        <f>IF(EI22&gt;0,(EI22-EJ$5)/EJ$5,0)</f>
        <v/>
      </c>
      <c r="EK22" s="15">
        <f>'Investment Analysis'!LO22</f>
        <v/>
      </c>
      <c r="EL22" s="48" t="n"/>
      <c r="EM22" s="18">
        <f>IF(EL22&gt;0,(EL22-EM$5)/EM$5,0)</f>
        <v/>
      </c>
      <c r="EN22" s="15">
        <f>'Investment Analysis'!LV22</f>
        <v/>
      </c>
      <c r="EO22" s="48" t="n"/>
      <c r="EP22" s="68">
        <f>IF(EO22&gt;0,(EO22-EP$5)/EP$5,0)</f>
        <v/>
      </c>
      <c r="EQ22" s="15">
        <f>'Investment Analysis'!MC22</f>
        <v/>
      </c>
      <c r="ER22" s="48" t="n">
        <v>25227.55</v>
      </c>
      <c r="ES22" s="18">
        <f>IF(ER22&gt;0,(ER22-ES$5)/ES$5,0)</f>
        <v/>
      </c>
      <c r="ET22" s="15">
        <f>'Investment Analysis'!LA22</f>
        <v/>
      </c>
      <c r="EU22" s="48" t="n">
        <v>43750</v>
      </c>
      <c r="EV22" s="18">
        <f>'Investment Analysis'!ML22</f>
        <v/>
      </c>
      <c r="EW22" s="15">
        <f>'Investment Analysis'!MJ22</f>
        <v/>
      </c>
      <c r="EX22" s="48" t="n">
        <v>44338</v>
      </c>
      <c r="EY22" s="18">
        <f>IF(EX22&gt;0,(EX22-EY$5)/EY$5,0)</f>
        <v/>
      </c>
      <c r="EZ22" s="15">
        <f>'Investment Analysis'!MQ22</f>
        <v/>
      </c>
      <c r="FA22" s="48" t="n"/>
      <c r="FB22" s="18">
        <f>IF(FA22&gt;0,(FA22-FB$5)/FB$5,0)</f>
        <v/>
      </c>
      <c r="FC22" s="15">
        <f>'Investment Analysis'!MX22</f>
        <v/>
      </c>
      <c r="FD22" s="48" t="n">
        <v>4687.5</v>
      </c>
      <c r="FE22" s="18">
        <f>IF(FD22&gt;0,(FD22-FE$5)/FE$5,0)</f>
        <v/>
      </c>
      <c r="FF22" s="15">
        <f>'Investment Analysis'!NE22</f>
        <v/>
      </c>
      <c r="FG22" s="48" t="n"/>
      <c r="FH22" s="18">
        <f>IF(FG22&gt;0,(FG22-FH$5)/FH$5,0)</f>
        <v/>
      </c>
      <c r="FI22" s="15">
        <f>'Investment Analysis'!NL22</f>
        <v/>
      </c>
      <c r="FJ22" s="48" t="n">
        <v>10400</v>
      </c>
      <c r="FK22" s="18">
        <f>IF(FJ22&gt;0,(FJ22-FK$5)/FK$5,0)</f>
        <v/>
      </c>
      <c r="FL22" s="15">
        <f>'Investment Analysis'!NS22</f>
        <v/>
      </c>
      <c r="FM22" s="48" t="n">
        <v>31688</v>
      </c>
      <c r="FN22" s="18">
        <f>IF(FM22&gt;0,(FM22-FN$5)/FN$5,0)</f>
        <v/>
      </c>
      <c r="FO22" s="15">
        <f>'Investment Analysis'!NZ22</f>
        <v/>
      </c>
      <c r="FP22" s="48" t="n"/>
      <c r="FQ22" s="18">
        <f>IF(FP22&gt;0,(FP22-FQ$5)/FQ$5,0)</f>
        <v/>
      </c>
      <c r="FR22" s="15">
        <f>'Investment Analysis'!OG22</f>
        <v/>
      </c>
      <c r="FS22" s="48" t="n">
        <v>42051.75</v>
      </c>
      <c r="FT22" s="18">
        <f>IF(FS22&gt;0,(FS22-FT$5)/FT$5,0)</f>
        <v/>
      </c>
      <c r="FU22" s="15">
        <f>'Investment Analysis'!ON22</f>
        <v/>
      </c>
      <c r="FV22" s="48" t="n"/>
      <c r="FW22" s="18">
        <f>IF(FV22&gt;0,(FV22-FW$5)/FW$5,0)</f>
        <v/>
      </c>
      <c r="FX22" s="15">
        <f>'Investment Analysis'!OU22</f>
        <v/>
      </c>
      <c r="FY22" s="48" t="n"/>
      <c r="FZ22" s="18">
        <f>IF(FY22&gt;0,(FY22-FZ$5)/FZ$5,0)</f>
        <v/>
      </c>
      <c r="GA22" s="15">
        <f>'Investment Analysis'!PB22</f>
        <v/>
      </c>
      <c r="GB22" s="48" t="n"/>
      <c r="GC22" s="18">
        <f>'Investment Analysis'!PK22</f>
        <v/>
      </c>
      <c r="GD22" s="15">
        <f>'Investment Analysis'!PI22</f>
        <v/>
      </c>
      <c r="GE22" s="48" t="n">
        <v>7036.5</v>
      </c>
      <c r="GF22" s="18">
        <f>'Investment Analysis'!PY22</f>
        <v/>
      </c>
      <c r="GG22" s="15">
        <f>'Investment Analysis'!PW22</f>
        <v/>
      </c>
      <c r="GH22" s="48" t="n">
        <v>33467.5</v>
      </c>
      <c r="GI22" s="18">
        <f>'Investment Analysis'!QF22</f>
        <v/>
      </c>
      <c r="GJ22" s="15">
        <f>'Investment Analysis'!QD22</f>
        <v/>
      </c>
      <c r="GK22" s="48" t="n">
        <v>24762</v>
      </c>
      <c r="GL22" s="18">
        <f>'Investment Analysis'!QM22</f>
        <v/>
      </c>
      <c r="GM22" s="15">
        <f>'Investment Analysis'!QK22</f>
        <v/>
      </c>
      <c r="GN22" s="48" t="n">
        <v>32606.18</v>
      </c>
      <c r="GO22" s="18">
        <f>'Investment Analysis'!QT22</f>
        <v/>
      </c>
      <c r="GP22" s="15">
        <f>'Investment Analysis'!QR22</f>
        <v/>
      </c>
      <c r="GQ22" s="48" t="n">
        <v>17540.7</v>
      </c>
      <c r="GR22" s="18">
        <f>'Investment Analysis'!RA22</f>
        <v/>
      </c>
      <c r="GS22" s="15">
        <f>'Investment Analysis'!QY22</f>
        <v/>
      </c>
      <c r="GT22" s="48" t="n">
        <v>18535</v>
      </c>
      <c r="GU22" s="18">
        <f>'Investment Analysis'!RH22</f>
        <v/>
      </c>
      <c r="GV22" s="15">
        <f>'Investment Analysis'!RF22</f>
        <v/>
      </c>
      <c r="GW22" s="48" t="n"/>
      <c r="GX22" s="18">
        <f>'Investment Analysis'!RO22</f>
        <v/>
      </c>
      <c r="GY22" s="15">
        <f>'Investment Analysis'!RM22</f>
        <v/>
      </c>
      <c r="GZ22" s="48" t="n"/>
      <c r="HA22" s="18">
        <f>'Investment Analysis'!RV22</f>
        <v/>
      </c>
      <c r="HB22" s="15">
        <f>'Investment Analysis'!RT22</f>
        <v/>
      </c>
      <c r="HC22" s="48" t="n"/>
      <c r="HD22" s="18">
        <f>'Investment Analysis'!SC22</f>
        <v/>
      </c>
      <c r="HE22" s="15">
        <f>'Investment Analysis'!SA22</f>
        <v/>
      </c>
      <c r="HF22" s="48" t="n"/>
      <c r="HG22" s="18">
        <f>'Investment Analysis'!SJ22</f>
        <v/>
      </c>
      <c r="HH22" s="15">
        <f>'Investment Analysis'!SH22</f>
        <v/>
      </c>
      <c r="HI22" s="48" t="n"/>
      <c r="HJ22" s="18">
        <f>'Investment Analysis'!SM22</f>
        <v/>
      </c>
      <c r="HK22" s="15">
        <f>'Investment Analysis'!SK22</f>
        <v/>
      </c>
      <c r="HL22" s="48" t="n"/>
      <c r="HM22" s="18">
        <f>'Investment Analysis'!SP22</f>
        <v/>
      </c>
      <c r="HN22" s="15">
        <f>'Investment Analysis'!SN22</f>
        <v/>
      </c>
      <c r="HO22" s="48" t="n"/>
      <c r="HP22" s="18">
        <f>'Investment Analysis'!TE22</f>
        <v/>
      </c>
      <c r="HQ22" s="15">
        <f>'Investment Analysis'!TC22</f>
        <v/>
      </c>
      <c r="HR22" s="48" t="n"/>
      <c r="HS22" s="18">
        <f>'Investment Analysis'!TL22</f>
        <v/>
      </c>
      <c r="HT22" s="15">
        <f>'Investment Analysis'!TJ22</f>
        <v/>
      </c>
      <c r="HU22" s="48" t="n"/>
      <c r="HV22" s="18">
        <f>'Investment Analysis'!TS22</f>
        <v/>
      </c>
      <c r="HW22" s="15">
        <f>'Investment Analysis'!TQ22</f>
        <v/>
      </c>
      <c r="HX22" s="48" t="n"/>
      <c r="HY22" s="18">
        <f>'Investment Analysis'!TZ22</f>
        <v/>
      </c>
      <c r="HZ22" s="15">
        <f>'Investment Analysis'!TX22</f>
        <v/>
      </c>
      <c r="IA22" s="48" t="n"/>
      <c r="IB22" s="18">
        <f>'Investment Analysis'!UG22</f>
        <v/>
      </c>
      <c r="IC22" s="15">
        <f>'Investment Analysis'!UE22</f>
        <v/>
      </c>
      <c r="ID22" s="48" t="n"/>
      <c r="IE22" s="18">
        <f>'Investment Analysis'!UN22</f>
        <v/>
      </c>
      <c r="IF22" s="15">
        <f>'Investment Analysis'!UL22</f>
        <v/>
      </c>
      <c r="IG22" s="48" t="n"/>
      <c r="IH22" s="18">
        <f>'Investment Analysis'!UU22</f>
        <v/>
      </c>
      <c r="II22" s="15">
        <f>'Investment Analysis'!US22</f>
        <v/>
      </c>
      <c r="IJ22" s="48" t="n"/>
      <c r="IK22" s="18">
        <f>'Investment Analysis'!VB22</f>
        <v/>
      </c>
      <c r="IL22" s="15">
        <f>'Investment Analysis'!UZ22</f>
        <v/>
      </c>
      <c r="IM22" s="48" t="n"/>
      <c r="IN22" s="18">
        <f>'Investment Analysis'!VI22</f>
        <v/>
      </c>
      <c r="IO22" s="15">
        <f>'Investment Analysis'!VG22</f>
        <v/>
      </c>
      <c r="IP22" s="18" t="n"/>
      <c r="IQ22" s="18" t="n"/>
      <c r="IR22" s="18" t="n"/>
      <c r="IS22" s="108">
        <f>IF(IT22&gt;0,IT22-IT21,0)</f>
        <v/>
      </c>
      <c r="IT22" s="48">
        <f>FY22+FV22+FS22+FP22+FM22+FJ22+FG22+FD22+FA22+EX22+EU22+ER22+EO22+EL22+EI22+EF22+EC22+DZ22+DW22+DT22+DQ22+DN22+DK22+DH22+DE22+DB22+CY22+CV22+CS22+CP22+CJ22+CG22+CD22+CA22+BX22+P22+CM22+GT22+GQ22+GN22+GK22+GH22+GE22+GB22+BU22+BR22+BO22+BL22+BI22+BF22+BC22+AZ22+AW22+AT22+AQ22+AN22+AK22+AH22+AE22+AB22+Y22+V22+S22+GW22+GZ22+HC22+HF22+HI22+HL22+HO22+HR22+HU22</f>
        <v/>
      </c>
      <c r="IU22" s="101">
        <f>IF(IT22&gt;0,IV22,0)</f>
        <v/>
      </c>
      <c r="IV22" s="101" t="n"/>
      <c r="IW22" s="15">
        <f>IF(IT22&gt;0,(IT22+IV$11-I$2)/I$2,0)</f>
        <v/>
      </c>
      <c r="IX22" s="113">
        <f>IF(IT22&gt;0,IT22+IV$11-I$2,0)</f>
        <v/>
      </c>
      <c r="IY22" s="21">
        <f>IF(IT22&gt;0,(IT22+IV$11-IT$8)/IT$8,0)</f>
        <v/>
      </c>
      <c r="IZ22" s="173">
        <f>IF(IT22&gt;0,IT22+IV$11-IT$8,0)</f>
        <v/>
      </c>
    </row>
    <row r="23">
      <c r="A23" s="76">
        <f>'Investment Analysis'!A23</f>
        <v/>
      </c>
      <c r="B23" s="77">
        <f>'Investment Analysis'!B23</f>
        <v/>
      </c>
      <c r="C23" s="27">
        <f>'Investment Analysis'!C23</f>
        <v/>
      </c>
      <c r="D23" s="42">
        <f>'Investment Analysis'!D23</f>
        <v/>
      </c>
      <c r="E23" s="28">
        <f>'Investment Analysis'!E23</f>
        <v/>
      </c>
      <c r="F23" s="27">
        <f>'Investment Analysis'!G23</f>
        <v/>
      </c>
      <c r="G23" s="42">
        <f>'Investment Analysis'!H23</f>
        <v/>
      </c>
      <c r="H23" s="28">
        <f>'Investment Analysis'!I23</f>
        <v/>
      </c>
      <c r="I23" s="27">
        <f>'Investment Analysis'!K23</f>
        <v/>
      </c>
      <c r="J23" s="42">
        <f>'Investment Analysis'!L23</f>
        <v/>
      </c>
      <c r="K23" s="28">
        <f>'Investment Analysis'!M23</f>
        <v/>
      </c>
      <c r="L23" s="57">
        <f>'Investment Analysis'!T23</f>
        <v/>
      </c>
      <c r="M23" s="29">
        <f>'Investment Analysis'!V23</f>
        <v/>
      </c>
      <c r="N23" s="29">
        <f>'Investment Analysis'!W23</f>
        <v/>
      </c>
      <c r="O23" s="548" t="n"/>
      <c r="P23" s="48">
        <f>'Investment Analysis'!Y23</f>
        <v/>
      </c>
      <c r="Q23" s="18" t="n"/>
      <c r="R23" s="15" t="n"/>
      <c r="S23" s="48" t="n">
        <v>23259.88</v>
      </c>
      <c r="T23" s="18">
        <f>IF(S23&gt;0,(S23-T$5)/T$5,0)</f>
        <v/>
      </c>
      <c r="U23" s="15">
        <f>'Investment Analysis'!AF23</f>
        <v/>
      </c>
      <c r="V23" s="48" t="n">
        <v>18526.06</v>
      </c>
      <c r="W23" s="18">
        <f>IF(V23&gt;0,(V23-W$5)/W$5,0)</f>
        <v/>
      </c>
      <c r="X23" s="15">
        <f>'Investment Analysis'!AT23</f>
        <v/>
      </c>
      <c r="Y23" s="48" t="n">
        <v>9895.32</v>
      </c>
      <c r="Z23" s="18">
        <f>IF(Y23&gt;0,(Y23-Z$5)/Z$5,0)</f>
        <v/>
      </c>
      <c r="AA23" s="15">
        <f>'Investment Analysis'!GK23</f>
        <v/>
      </c>
      <c r="AB23" s="48" t="n">
        <v>2760.7</v>
      </c>
      <c r="AC23" s="18">
        <f>IF(AB23&gt;0,(AB23-AC$5)/AC$5,0)</f>
        <v/>
      </c>
      <c r="AD23" s="15">
        <f>'Investment Analysis'!AT23</f>
        <v/>
      </c>
      <c r="AE23" s="48" t="n">
        <v>23059.36</v>
      </c>
      <c r="AF23" s="18">
        <f>IF(AE23&gt;0,(AE23-AF$5)/AF$5,0)</f>
        <v/>
      </c>
      <c r="AG23" s="15">
        <f>'Investment Analysis'!BA23</f>
        <v/>
      </c>
      <c r="AH23" s="48" t="n"/>
      <c r="AI23" s="18">
        <f>IF(AH23&gt;0,(AH23-AI$5)/AI$5,0)</f>
        <v/>
      </c>
      <c r="AJ23" s="15">
        <f>'Investment Analysis'!BH23</f>
        <v/>
      </c>
      <c r="AK23" s="48" t="n">
        <v>20320.35</v>
      </c>
      <c r="AL23" s="18">
        <f>IF(AK23&gt;0,(AK23-AL$5)/AL$5,0)</f>
        <v/>
      </c>
      <c r="AM23" s="15">
        <f>'Investment Analysis'!BO23</f>
        <v/>
      </c>
      <c r="AN23" s="48" t="n">
        <v>15881.32</v>
      </c>
      <c r="AO23" s="18">
        <f>IF(AN23&gt;0,(AN23-AO$5)/AO$5,0)</f>
        <v/>
      </c>
      <c r="AP23" s="15">
        <f>'Investment Analysis'!BV23</f>
        <v/>
      </c>
      <c r="AQ23" s="48" t="n"/>
      <c r="AR23" s="18">
        <f>IF(AQ23&gt;0,(AQ23-AR$5)/AR$5,0)</f>
        <v/>
      </c>
      <c r="AS23" s="15">
        <f>'Investment Analysis'!CC23</f>
        <v/>
      </c>
      <c r="AT23" s="48" t="n">
        <v>28613.44</v>
      </c>
      <c r="AU23" s="18">
        <f>IF(AT23&gt;0,(AT23-AU$5)/AU$5,0)</f>
        <v/>
      </c>
      <c r="AV23" s="15">
        <f>'Investment Analysis'!CJ23</f>
        <v/>
      </c>
      <c r="AW23" s="48" t="n">
        <v>20044.68</v>
      </c>
      <c r="AX23" s="18">
        <f>IF(AW23&gt;0,(AW23-AX$5)/AX$5,0)</f>
        <v/>
      </c>
      <c r="AY23" s="15">
        <f>'Investment Analysis'!CQ23</f>
        <v/>
      </c>
      <c r="AZ23" s="48" t="n">
        <v>17578.56</v>
      </c>
      <c r="BA23" s="18">
        <f>IF(AZ23&gt;0,(AZ23-BA$5)/BA$5,0)</f>
        <v/>
      </c>
      <c r="BB23" s="15">
        <f>'Investment Analysis'!CX23</f>
        <v/>
      </c>
      <c r="BC23" s="48" t="n">
        <v>10484.58</v>
      </c>
      <c r="BD23" s="18">
        <f>IF(BC23&gt;0,(BC23-BD$5)/BD$5,0)</f>
        <v/>
      </c>
      <c r="BE23" s="15">
        <f>'Investment Analysis'!DE23</f>
        <v/>
      </c>
      <c r="BF23" s="48" t="n">
        <v>4358.64</v>
      </c>
      <c r="BG23" s="18">
        <f>IF(BF23&gt;0,(BF23-BG$5)/BG$5,0)</f>
        <v/>
      </c>
      <c r="BH23" s="15">
        <f>'Investment Analysis'!DL23</f>
        <v/>
      </c>
      <c r="BI23" s="48" t="n">
        <v>2760.73</v>
      </c>
      <c r="BJ23" s="18">
        <f>IF(BI23&gt;0,(BI23-BJ$5)/BJ$5,0)</f>
        <v/>
      </c>
      <c r="BK23" s="15">
        <f>'Investment Analysis'!DZ23</f>
        <v/>
      </c>
      <c r="BL23" s="48" t="n">
        <v>4534.38</v>
      </c>
      <c r="BM23" s="18">
        <f>IF(BL23&gt;0,(BL23-BM$5)/BM$5,0)</f>
        <v/>
      </c>
      <c r="BN23" s="15">
        <f>'Investment Analysis'!EG23</f>
        <v/>
      </c>
      <c r="BO23" s="48" t="n"/>
      <c r="BP23" s="18">
        <f>IF(BO23&gt;0,(BO23-BP$5)/BP$5,0)</f>
        <v/>
      </c>
      <c r="BQ23" s="15">
        <f>'Investment Analysis'!DS23</f>
        <v/>
      </c>
      <c r="BR23" s="48" t="n">
        <v>5875.05</v>
      </c>
      <c r="BS23" s="18">
        <f>IF(BR23&gt;0,(BR23-BS$5)/BS$5,0)</f>
        <v/>
      </c>
      <c r="BT23" s="15">
        <f>'Investment Analysis'!EN23</f>
        <v/>
      </c>
      <c r="BU23" s="48" t="n">
        <v>14936.38</v>
      </c>
      <c r="BV23" s="18">
        <f>IF(BU23&gt;0,(BU23-BV$5)/BV$5,0)</f>
        <v/>
      </c>
      <c r="BW23" s="15">
        <f>'Investment Analysis'!EU23</f>
        <v/>
      </c>
      <c r="BX23" s="48" t="n"/>
      <c r="BY23" s="18">
        <f>IF(BX23&gt;0,(BX23-BY$5)/BY$5,0)</f>
        <v/>
      </c>
      <c r="BZ23" s="15">
        <f>'Investment Analysis'!FB23</f>
        <v/>
      </c>
      <c r="CA23" s="48" t="n">
        <v>23052.84</v>
      </c>
      <c r="CB23" s="18">
        <f>IF(CA23&gt;0,(CA23-CB$5)/CB$5,0)</f>
        <v/>
      </c>
      <c r="CC23" s="15">
        <f>'Investment Analysis'!FI23</f>
        <v/>
      </c>
      <c r="CD23" s="48" t="n">
        <v>20083.64</v>
      </c>
      <c r="CE23" s="18">
        <f>IF(CD23&gt;0,(CD23-CE$5)/CE$5,0)</f>
        <v/>
      </c>
      <c r="CF23" s="15">
        <f>'Investment Analysis'!FP23</f>
        <v/>
      </c>
      <c r="CG23" s="48" t="n">
        <v>5127.69</v>
      </c>
      <c r="CH23" s="18">
        <f>IF(CG23&gt;0,(CG23-CH$5)/CH$5,0)</f>
        <v/>
      </c>
      <c r="CI23" s="15">
        <f>'Investment Analysis'!FW23</f>
        <v/>
      </c>
      <c r="CJ23" s="48" t="n"/>
      <c r="CK23" s="18">
        <f>IF(CJ23&gt;0,(CJ23-CK$5)/CK$5,0)</f>
        <v/>
      </c>
      <c r="CL23" s="15">
        <f>'Investment Analysis'!GD23</f>
        <v/>
      </c>
      <c r="CM23" s="48" t="n">
        <v>25193.08</v>
      </c>
      <c r="CN23" s="18">
        <f>IF(CM23&gt;0,(CM23-CN$5)/CN$5,0)</f>
        <v/>
      </c>
      <c r="CO23" s="15">
        <f>'Investment Analysis'!GT23</f>
        <v/>
      </c>
      <c r="CP23" s="48" t="n">
        <v>62266.5</v>
      </c>
      <c r="CQ23" s="18">
        <f>IF(CP23&gt;0,(CP23-CQ$5)/CQ$5,0)</f>
        <v/>
      </c>
      <c r="CR23" s="15">
        <f>'Investment Analysis'!HG23</f>
        <v/>
      </c>
      <c r="CS23" s="48" t="n">
        <v>6990</v>
      </c>
      <c r="CT23" s="18">
        <f>IF(CS23&gt;0,(CS23-CT$5)/CT$5,0)</f>
        <v/>
      </c>
      <c r="CU23" s="15">
        <f>'Investment Analysis'!HN23</f>
        <v/>
      </c>
      <c r="CV23" s="48" t="n">
        <v>29414</v>
      </c>
      <c r="CW23" s="18">
        <f>IF(CV23&gt;0,(CV23-CW$5)/CW$5,0)</f>
        <v/>
      </c>
      <c r="CX23" s="15">
        <f>'Investment Analysis'!IB23</f>
        <v/>
      </c>
      <c r="CY23" s="48" t="n">
        <v>24091</v>
      </c>
      <c r="CZ23" s="18">
        <f>IF(CY23&gt;0,(CY23-CZ$5)/CZ$5,0)</f>
        <v/>
      </c>
      <c r="DA23" s="15">
        <f>'Investment Analysis'!II23</f>
        <v/>
      </c>
      <c r="DB23" s="48" t="n"/>
      <c r="DC23" s="18">
        <f>IF(DB23&gt;0,(DB23-DC$5)/DC$5,0)</f>
        <v/>
      </c>
      <c r="DD23" s="15">
        <f>'Investment Analysis'!IP23</f>
        <v/>
      </c>
      <c r="DE23" s="48" t="n"/>
      <c r="DF23" s="18">
        <f>IF(DE23&gt;0,(DE23-DF$5)/DF$5,0)</f>
        <v/>
      </c>
      <c r="DG23" s="15">
        <f>'Investment Analysis'!IW23</f>
        <v/>
      </c>
      <c r="DH23" s="48" t="n">
        <v>12470</v>
      </c>
      <c r="DI23" s="18">
        <f>IF(DH23&gt;0,(DH23-DI$5)/DI$5,0)</f>
        <v/>
      </c>
      <c r="DJ23" s="15">
        <f>'Investment Analysis'!JD23</f>
        <v/>
      </c>
      <c r="DK23" s="48" t="n">
        <v>2231</v>
      </c>
      <c r="DL23" s="18">
        <f>IF(DK23&gt;0,(DK23-DL$5)/DL$5,0)</f>
        <v/>
      </c>
      <c r="DM23" s="15">
        <f>'Investment Analysis'!JK23</f>
        <v/>
      </c>
      <c r="DN23" s="48" t="n">
        <v>5476.5</v>
      </c>
      <c r="DO23" s="18">
        <f>IF(DN23&gt;0,(DN23-DO$5)/DO$5,0)</f>
        <v/>
      </c>
      <c r="DP23" s="15">
        <f>'Investment Analysis'!HU23</f>
        <v/>
      </c>
      <c r="DQ23" s="48" t="n">
        <v>29472</v>
      </c>
      <c r="DR23" s="18">
        <f>IF(DQ23&gt;0,(DQ23-DR$5)/DR$5,0)</f>
        <v/>
      </c>
      <c r="DS23" s="15">
        <f>'Investment Analysis'!JR23</f>
        <v/>
      </c>
      <c r="DT23" s="48" t="n">
        <v>5114</v>
      </c>
      <c r="DU23" s="18">
        <f>IF(DT23&gt;0,(DT23-DU$5)/DU$5,0)</f>
        <v/>
      </c>
      <c r="DV23" s="15">
        <f>'Investment Analysis'!JY23</f>
        <v/>
      </c>
      <c r="DW23" s="48" t="n">
        <v>23617.5</v>
      </c>
      <c r="DX23" s="18">
        <f>IF(DW23&gt;0,(DW23-DX$5)/DX$5,0)</f>
        <v/>
      </c>
      <c r="DY23" s="15">
        <f>'Investment Analysis'!KF23</f>
        <v/>
      </c>
      <c r="DZ23" s="48" t="n">
        <v>2421.6</v>
      </c>
      <c r="EA23" s="18">
        <f>IF(DZ23&gt;0,(DZ23-EA$5)/EA$5,0)</f>
        <v/>
      </c>
      <c r="EB23" s="15">
        <f>'Investment Analysis'!KM23</f>
        <v/>
      </c>
      <c r="EC23" s="48" t="n">
        <v>2238.3</v>
      </c>
      <c r="ED23" s="18">
        <f>IF(EC23&gt;0,(EC23-ED$5)/ED$5,0)</f>
        <v/>
      </c>
      <c r="EE23" s="15">
        <f>'Investment Analysis'!KT23</f>
        <v/>
      </c>
      <c r="EF23" s="48" t="n">
        <v>40050</v>
      </c>
      <c r="EG23" s="18">
        <f>IF(EF23&gt;0,(EF23-EG$5)/EG$5,0)</f>
        <v/>
      </c>
      <c r="EH23" s="15">
        <f>'Investment Analysis'!LH23</f>
        <v/>
      </c>
      <c r="EI23" s="48" t="n">
        <v>8298.389999999999</v>
      </c>
      <c r="EJ23" s="18">
        <f>IF(EI23&gt;0,(EI23-EJ$5)/EJ$5,0)</f>
        <v/>
      </c>
      <c r="EK23" s="15">
        <f>'Investment Analysis'!LO23</f>
        <v/>
      </c>
      <c r="EL23" s="48" t="n"/>
      <c r="EM23" s="18">
        <f>IF(EL23&gt;0,(EL23-EM$5)/EM$5,0)</f>
        <v/>
      </c>
      <c r="EN23" s="15">
        <f>'Investment Analysis'!LV23</f>
        <v/>
      </c>
      <c r="EO23" s="48" t="n"/>
      <c r="EP23" s="68">
        <f>IF(EO23&gt;0,(EO23-EP$5)/EP$5,0)</f>
        <v/>
      </c>
      <c r="EQ23" s="15">
        <f>'Investment Analysis'!MC23</f>
        <v/>
      </c>
      <c r="ER23" s="48" t="n">
        <v>25878.91</v>
      </c>
      <c r="ES23" s="18">
        <f>IF(ER23&gt;0,(ER23-ES$5)/ES$5,0)</f>
        <v/>
      </c>
      <c r="ET23" s="15">
        <f>'Investment Analysis'!LA23</f>
        <v/>
      </c>
      <c r="EU23" s="48" t="n">
        <v>47838</v>
      </c>
      <c r="EV23" s="18">
        <f>'Investment Analysis'!ML23</f>
        <v/>
      </c>
      <c r="EW23" s="15">
        <f>'Investment Analysis'!MJ23</f>
        <v/>
      </c>
      <c r="EX23" s="48" t="n">
        <v>44915.5</v>
      </c>
      <c r="EY23" s="18">
        <f>IF(EX23&gt;0,(EX23-EY$5)/EY$5,0)</f>
        <v/>
      </c>
      <c r="EZ23" s="15">
        <f>'Investment Analysis'!MQ23</f>
        <v/>
      </c>
      <c r="FA23" s="48" t="n"/>
      <c r="FB23" s="18">
        <f>IF(FA23&gt;0,(FA23-FB$5)/FB$5,0)</f>
        <v/>
      </c>
      <c r="FC23" s="15">
        <f>'Investment Analysis'!MX23</f>
        <v/>
      </c>
      <c r="FD23" s="48" t="n">
        <v>4709</v>
      </c>
      <c r="FE23" s="18">
        <f>IF(FD23&gt;0,(FD23-FE$5)/FE$5,0)</f>
        <v/>
      </c>
      <c r="FF23" s="15">
        <f>'Investment Analysis'!NE23</f>
        <v/>
      </c>
      <c r="FG23" s="48" t="n"/>
      <c r="FH23" s="18">
        <f>IF(FG23&gt;0,(FG23-FH$5)/FH$5,0)</f>
        <v/>
      </c>
      <c r="FI23" s="15">
        <f>'Investment Analysis'!NL23</f>
        <v/>
      </c>
      <c r="FJ23" s="48" t="n">
        <v>10677.5</v>
      </c>
      <c r="FK23" s="18">
        <f>IF(FJ23&gt;0,(FJ23-FK$5)/FK$5,0)</f>
        <v/>
      </c>
      <c r="FL23" s="15">
        <f>'Investment Analysis'!NS23</f>
        <v/>
      </c>
      <c r="FM23" s="48" t="n">
        <v>31739.2</v>
      </c>
      <c r="FN23" s="18">
        <f>IF(FM23&gt;0,(FM23-FN$5)/FN$5,0)</f>
        <v/>
      </c>
      <c r="FO23" s="15">
        <f>'Investment Analysis'!NZ23</f>
        <v/>
      </c>
      <c r="FP23" s="48" t="n"/>
      <c r="FQ23" s="18">
        <f>IF(FP23&gt;0,(FP23-FQ$5)/FQ$5,0)</f>
        <v/>
      </c>
      <c r="FR23" s="15">
        <f>'Investment Analysis'!OG23</f>
        <v/>
      </c>
      <c r="FS23" s="48" t="n">
        <v>43134.75</v>
      </c>
      <c r="FT23" s="18">
        <f>IF(FS23&gt;0,(FS23-FT$5)/FT$5,0)</f>
        <v/>
      </c>
      <c r="FU23" s="15">
        <f>'Investment Analysis'!ON23</f>
        <v/>
      </c>
      <c r="FV23" s="48" t="n"/>
      <c r="FW23" s="18">
        <f>IF(FV23&gt;0,(FV23-FW$5)/FW$5,0)</f>
        <v/>
      </c>
      <c r="FX23" s="15">
        <f>'Investment Analysis'!OU23</f>
        <v/>
      </c>
      <c r="FY23" s="48" t="n"/>
      <c r="FZ23" s="18">
        <f>IF(FY23&gt;0,(FY23-FZ$5)/FZ$5,0)</f>
        <v/>
      </c>
      <c r="GA23" s="15">
        <f>'Investment Analysis'!PB23</f>
        <v/>
      </c>
      <c r="GB23" s="48" t="n"/>
      <c r="GC23" s="18">
        <f>'Investment Analysis'!PK23</f>
        <v/>
      </c>
      <c r="GD23" s="15">
        <f>'Investment Analysis'!PI23</f>
        <v/>
      </c>
      <c r="GE23" s="48" t="n">
        <v>6934</v>
      </c>
      <c r="GF23" s="18">
        <f>'Investment Analysis'!PY23</f>
        <v/>
      </c>
      <c r="GG23" s="15">
        <f>'Investment Analysis'!PW23</f>
        <v/>
      </c>
      <c r="GH23" s="48" t="n">
        <v>34010</v>
      </c>
      <c r="GI23" s="18">
        <f>'Investment Analysis'!QF23</f>
        <v/>
      </c>
      <c r="GJ23" s="15">
        <f>'Investment Analysis'!QD23</f>
        <v/>
      </c>
      <c r="GK23" s="48" t="n">
        <v>24578</v>
      </c>
      <c r="GL23" s="18">
        <f>'Investment Analysis'!QM23</f>
        <v/>
      </c>
      <c r="GM23" s="15">
        <f>'Investment Analysis'!QK23</f>
        <v/>
      </c>
      <c r="GN23" s="48" t="n">
        <v>32560.64</v>
      </c>
      <c r="GO23" s="18">
        <f>'Investment Analysis'!QT23</f>
        <v/>
      </c>
      <c r="GP23" s="15">
        <f>'Investment Analysis'!QR23</f>
        <v/>
      </c>
      <c r="GQ23" s="48" t="n">
        <v>17396.15</v>
      </c>
      <c r="GR23" s="18">
        <f>'Investment Analysis'!RA23</f>
        <v/>
      </c>
      <c r="GS23" s="15">
        <f>'Investment Analysis'!QY23</f>
        <v/>
      </c>
      <c r="GT23" s="48" t="n">
        <v>18686</v>
      </c>
      <c r="GU23" s="18">
        <f>'Investment Analysis'!RH23</f>
        <v/>
      </c>
      <c r="GV23" s="15">
        <f>'Investment Analysis'!RF23</f>
        <v/>
      </c>
      <c r="GW23" s="48" t="n"/>
      <c r="GX23" s="18">
        <f>'Investment Analysis'!RO23</f>
        <v/>
      </c>
      <c r="GY23" s="15">
        <f>'Investment Analysis'!RM23</f>
        <v/>
      </c>
      <c r="GZ23" s="48" t="n"/>
      <c r="HA23" s="18">
        <f>'Investment Analysis'!RV23</f>
        <v/>
      </c>
      <c r="HB23" s="15">
        <f>'Investment Analysis'!RT23</f>
        <v/>
      </c>
      <c r="HC23" s="48" t="n"/>
      <c r="HD23" s="18">
        <f>'Investment Analysis'!SC23</f>
        <v/>
      </c>
      <c r="HE23" s="15">
        <f>'Investment Analysis'!SA23</f>
        <v/>
      </c>
      <c r="HF23" s="48" t="n"/>
      <c r="HG23" s="18">
        <f>'Investment Analysis'!SJ23</f>
        <v/>
      </c>
      <c r="HH23" s="15">
        <f>'Investment Analysis'!SH23</f>
        <v/>
      </c>
      <c r="HI23" s="48" t="n"/>
      <c r="HJ23" s="18">
        <f>'Investment Analysis'!SM23</f>
        <v/>
      </c>
      <c r="HK23" s="15">
        <f>'Investment Analysis'!SK23</f>
        <v/>
      </c>
      <c r="HL23" s="48" t="n"/>
      <c r="HM23" s="18">
        <f>'Investment Analysis'!SP23</f>
        <v/>
      </c>
      <c r="HN23" s="15">
        <f>'Investment Analysis'!SN23</f>
        <v/>
      </c>
      <c r="HO23" s="48" t="n"/>
      <c r="HP23" s="18">
        <f>'Investment Analysis'!TE23</f>
        <v/>
      </c>
      <c r="HQ23" s="15">
        <f>'Investment Analysis'!TC23</f>
        <v/>
      </c>
      <c r="HR23" s="48" t="n"/>
      <c r="HS23" s="18">
        <f>'Investment Analysis'!TL23</f>
        <v/>
      </c>
      <c r="HT23" s="15">
        <f>'Investment Analysis'!TJ23</f>
        <v/>
      </c>
      <c r="HU23" s="48" t="n"/>
      <c r="HV23" s="18">
        <f>'Investment Analysis'!TS23</f>
        <v/>
      </c>
      <c r="HW23" s="15">
        <f>'Investment Analysis'!TQ23</f>
        <v/>
      </c>
      <c r="HX23" s="48" t="n"/>
      <c r="HY23" s="18">
        <f>'Investment Analysis'!TZ23</f>
        <v/>
      </c>
      <c r="HZ23" s="15">
        <f>'Investment Analysis'!TX23</f>
        <v/>
      </c>
      <c r="IA23" s="48" t="n"/>
      <c r="IB23" s="18">
        <f>'Investment Analysis'!UG23</f>
        <v/>
      </c>
      <c r="IC23" s="15">
        <f>'Investment Analysis'!UE23</f>
        <v/>
      </c>
      <c r="ID23" s="48" t="n"/>
      <c r="IE23" s="18">
        <f>'Investment Analysis'!UN23</f>
        <v/>
      </c>
      <c r="IF23" s="15">
        <f>'Investment Analysis'!UL23</f>
        <v/>
      </c>
      <c r="IG23" s="48" t="n"/>
      <c r="IH23" s="18">
        <f>'Investment Analysis'!UU23</f>
        <v/>
      </c>
      <c r="II23" s="15">
        <f>'Investment Analysis'!US23</f>
        <v/>
      </c>
      <c r="IJ23" s="48" t="n"/>
      <c r="IK23" s="18">
        <f>'Investment Analysis'!VB23</f>
        <v/>
      </c>
      <c r="IL23" s="15">
        <f>'Investment Analysis'!UZ23</f>
        <v/>
      </c>
      <c r="IM23" s="48" t="n"/>
      <c r="IN23" s="18">
        <f>'Investment Analysis'!VI23</f>
        <v/>
      </c>
      <c r="IO23" s="15">
        <f>'Investment Analysis'!VG23</f>
        <v/>
      </c>
      <c r="IP23" s="18" t="n"/>
      <c r="IQ23" s="18" t="n"/>
      <c r="IR23" s="18" t="n"/>
      <c r="IS23" s="108">
        <f>IF(IT23&gt;0,IT23-IT22,0)</f>
        <v/>
      </c>
      <c r="IT23" s="48">
        <f>FY23+FV23+FS23+FP23+FM23+FJ23+FG23+FD23+FA23+EX23+EU23+ER23+EO23+EL23+EI23+EF23+EC23+DZ23+DW23+DT23+DQ23+DN23+DK23+DH23+DE23+DB23+CY23+CV23+CS23+CP23+CJ23+CG23+CD23+CA23+BX23+P23+CM23+GT23+GQ23+GN23+GK23+GH23+GE23+GB23+BU23+BR23+BO23+BL23+BI23+BF23+BC23+AZ23+AW23+AT23+AQ23+AN23+AK23+AH23+AE23+AB23+Y23+V23+S23+GW23+GZ23+HC23+HF23+HI23+HL23+HO23+HR23+HU23</f>
        <v/>
      </c>
      <c r="IU23" s="101">
        <f>IF(IT23&gt;0,IV23,0)</f>
        <v/>
      </c>
      <c r="IV23" s="101" t="n"/>
      <c r="IW23" s="15">
        <f>IF(IT23&gt;0,(IT23+IV$11-I$2)/I$2,0)</f>
        <v/>
      </c>
      <c r="IX23" s="113">
        <f>IF(IT23&gt;0,IT23+IV$11-I$2,0)</f>
        <v/>
      </c>
      <c r="IY23" s="21">
        <f>IF(IT23&gt;0,(IT23+IV$11-IT$8)/IT$8,0)</f>
        <v/>
      </c>
      <c r="IZ23" s="173">
        <f>IF(IT23&gt;0,IT23+IV$11-IT$8,0)</f>
        <v/>
      </c>
    </row>
    <row r="24">
      <c r="A24" s="76">
        <f>'Investment Analysis'!A24</f>
        <v/>
      </c>
      <c r="B24" s="77">
        <f>'Investment Analysis'!B24</f>
        <v/>
      </c>
      <c r="C24" s="27">
        <f>'Investment Analysis'!C24</f>
        <v/>
      </c>
      <c r="D24" s="42">
        <f>'Investment Analysis'!D24</f>
        <v/>
      </c>
      <c r="E24" s="28">
        <f>'Investment Analysis'!E24</f>
        <v/>
      </c>
      <c r="F24" s="27">
        <f>'Investment Analysis'!G24</f>
        <v/>
      </c>
      <c r="G24" s="42">
        <f>'Investment Analysis'!H24</f>
        <v/>
      </c>
      <c r="H24" s="28">
        <f>'Investment Analysis'!I24</f>
        <v/>
      </c>
      <c r="I24" s="27">
        <f>'Investment Analysis'!K24</f>
        <v/>
      </c>
      <c r="J24" s="42">
        <f>'Investment Analysis'!L24</f>
        <v/>
      </c>
      <c r="K24" s="28">
        <f>'Investment Analysis'!M24</f>
        <v/>
      </c>
      <c r="L24" s="57">
        <f>'Investment Analysis'!T24</f>
        <v/>
      </c>
      <c r="M24" s="29">
        <f>'Investment Analysis'!V24</f>
        <v/>
      </c>
      <c r="N24" s="29">
        <f>'Investment Analysis'!W24</f>
        <v/>
      </c>
      <c r="O24" s="548" t="n"/>
      <c r="P24" s="48">
        <f>'Investment Analysis'!Y24</f>
        <v/>
      </c>
      <c r="Q24" s="18" t="n"/>
      <c r="R24" s="15" t="n"/>
      <c r="S24" s="48" t="n">
        <v>23382.64</v>
      </c>
      <c r="T24" s="18">
        <f>IF(S24&gt;0,(S24-T$5)/T$5,0)</f>
        <v/>
      </c>
      <c r="U24" s="15">
        <f>'Investment Analysis'!AF24</f>
        <v/>
      </c>
      <c r="V24" s="48" t="n">
        <v>18668.24</v>
      </c>
      <c r="W24" s="18">
        <f>IF(V24&gt;0,(V24-W$5)/W$5,0)</f>
        <v/>
      </c>
      <c r="X24" s="15">
        <f>'Investment Analysis'!AT24</f>
        <v/>
      </c>
      <c r="Y24" s="48" t="n">
        <v>10031.59</v>
      </c>
      <c r="Z24" s="18">
        <f>IF(Y24&gt;0,(Y24-Z$5)/Z$5,0)</f>
        <v/>
      </c>
      <c r="AA24" s="15">
        <f>'Investment Analysis'!GK24</f>
        <v/>
      </c>
      <c r="AB24" s="48" t="n">
        <v>2768.09</v>
      </c>
      <c r="AC24" s="18">
        <f>IF(AB24&gt;0,(AB24-AC$5)/AC$5,0)</f>
        <v/>
      </c>
      <c r="AD24" s="15">
        <f>'Investment Analysis'!AT24</f>
        <v/>
      </c>
      <c r="AE24" s="48" t="n">
        <v>23182.61</v>
      </c>
      <c r="AF24" s="18">
        <f>IF(AE24&gt;0,(AE24-AF$5)/AF$5,0)</f>
        <v/>
      </c>
      <c r="AG24" s="15">
        <f>'Investment Analysis'!BA24</f>
        <v/>
      </c>
      <c r="AH24" s="48" t="n"/>
      <c r="AI24" s="18">
        <f>IF(AH24&gt;0,(AH24-AI$5)/AI$5,0)</f>
        <v/>
      </c>
      <c r="AJ24" s="15">
        <f>'Investment Analysis'!BH24</f>
        <v/>
      </c>
      <c r="AK24" s="48" t="n">
        <v>20419.03</v>
      </c>
      <c r="AL24" s="18">
        <f>IF(AK24&gt;0,(AK24-AL$5)/AL$5,0)</f>
        <v/>
      </c>
      <c r="AM24" s="15">
        <f>'Investment Analysis'!BO24</f>
        <v/>
      </c>
      <c r="AN24" s="48" t="n">
        <v>15980.13</v>
      </c>
      <c r="AO24" s="18">
        <f>IF(AN24&gt;0,(AN24-AO$5)/AO$5,0)</f>
        <v/>
      </c>
      <c r="AP24" s="15">
        <f>'Investment Analysis'!BV24</f>
        <v/>
      </c>
      <c r="AQ24" s="48" t="n"/>
      <c r="AR24" s="18">
        <f>IF(AQ24&gt;0,(AQ24-AR$5)/AR$5,0)</f>
        <v/>
      </c>
      <c r="AS24" s="15">
        <f>'Investment Analysis'!CC24</f>
        <v/>
      </c>
      <c r="AT24" s="48" t="n">
        <v>28637.04</v>
      </c>
      <c r="AU24" s="18">
        <f>IF(AT24&gt;0,(AT24-AU$5)/AU$5,0)</f>
        <v/>
      </c>
      <c r="AV24" s="15">
        <f>'Investment Analysis'!CJ24</f>
        <v/>
      </c>
      <c r="AW24" s="48" t="n">
        <v>20187.41</v>
      </c>
      <c r="AX24" s="18">
        <f>IF(AW24&gt;0,(AW24-AX$5)/AX$5,0)</f>
        <v/>
      </c>
      <c r="AY24" s="15">
        <f>'Investment Analysis'!CQ24</f>
        <v/>
      </c>
      <c r="AZ24" s="48" t="n">
        <v>17632.34</v>
      </c>
      <c r="BA24" s="18">
        <f>IF(AZ24&gt;0,(AZ24-BA$5)/BA$5,0)</f>
        <v/>
      </c>
      <c r="BB24" s="15">
        <f>'Investment Analysis'!CX24</f>
        <v/>
      </c>
      <c r="BC24" s="48" t="n">
        <v>10504.17</v>
      </c>
      <c r="BD24" s="18">
        <f>IF(BC24&gt;0,(BC24-BD$5)/BD$5,0)</f>
        <v/>
      </c>
      <c r="BE24" s="15">
        <f>'Investment Analysis'!DE24</f>
        <v/>
      </c>
      <c r="BF24" s="48" t="n">
        <v>4387.29</v>
      </c>
      <c r="BG24" s="18">
        <f>IF(BF24&gt;0,(BF24-BG$5)/BG$5,0)</f>
        <v/>
      </c>
      <c r="BH24" s="15">
        <f>'Investment Analysis'!DL24</f>
        <v/>
      </c>
      <c r="BI24" s="48" t="n">
        <v>2752.39</v>
      </c>
      <c r="BJ24" s="18">
        <f>IF(BI24&gt;0,(BI24-BJ$5)/BJ$5,0)</f>
        <v/>
      </c>
      <c r="BK24" s="15">
        <f>'Investment Analysis'!DZ24</f>
        <v/>
      </c>
      <c r="BL24" s="48" t="n">
        <v>4537.93</v>
      </c>
      <c r="BM24" s="18">
        <f>IF(BL24&gt;0,(BL24-BM$5)/BM$5,0)</f>
        <v/>
      </c>
      <c r="BN24" s="15">
        <f>'Investment Analysis'!EG24</f>
        <v/>
      </c>
      <c r="BO24" s="48" t="n"/>
      <c r="BP24" s="18">
        <f>IF(BO24&gt;0,(BO24-BP$5)/BP$5,0)</f>
        <v/>
      </c>
      <c r="BQ24" s="15">
        <f>'Investment Analysis'!DS24</f>
        <v/>
      </c>
      <c r="BR24" s="48" t="n">
        <v>5941.19</v>
      </c>
      <c r="BS24" s="18">
        <f>IF(BR24&gt;0,(BR24-BS$5)/BS$5,0)</f>
        <v/>
      </c>
      <c r="BT24" s="15">
        <f>'Investment Analysis'!EN24</f>
        <v/>
      </c>
      <c r="BU24" s="48" t="n">
        <v>15072.96</v>
      </c>
      <c r="BV24" s="18">
        <f>IF(BU24&gt;0,(BU24-BV$5)/BV$5,0)</f>
        <v/>
      </c>
      <c r="BW24" s="15">
        <f>'Investment Analysis'!EU24</f>
        <v/>
      </c>
      <c r="BX24" s="48" t="n"/>
      <c r="BY24" s="18">
        <f>IF(BX24&gt;0,(BX24-BY$5)/BY$5,0)</f>
        <v/>
      </c>
      <c r="BZ24" s="15">
        <f>'Investment Analysis'!FB24</f>
        <v/>
      </c>
      <c r="CA24" s="48" t="n">
        <v>23216.31</v>
      </c>
      <c r="CB24" s="18">
        <f>IF(CA24&gt;0,(CA24-CB$5)/CB$5,0)</f>
        <v/>
      </c>
      <c r="CC24" s="15">
        <f>'Investment Analysis'!FI24</f>
        <v/>
      </c>
      <c r="CD24" s="48" t="n">
        <v>20272.97</v>
      </c>
      <c r="CE24" s="18">
        <f>IF(CD24&gt;0,(CD24-CE$5)/CE$5,0)</f>
        <v/>
      </c>
      <c r="CF24" s="15">
        <f>'Investment Analysis'!FP24</f>
        <v/>
      </c>
      <c r="CG24" s="48" t="n">
        <v>5099.74</v>
      </c>
      <c r="CH24" s="18">
        <f>IF(CG24&gt;0,(CG24-CH$5)/CH$5,0)</f>
        <v/>
      </c>
      <c r="CI24" s="15">
        <f>'Investment Analysis'!FW24</f>
        <v/>
      </c>
      <c r="CJ24" s="48" t="n"/>
      <c r="CK24" s="18">
        <f>IF(CJ24&gt;0,(CJ24-CK$5)/CK$5,0)</f>
        <v/>
      </c>
      <c r="CL24" s="15">
        <f>'Investment Analysis'!GD24</f>
        <v/>
      </c>
      <c r="CM24" s="48" t="n">
        <v>25368.27</v>
      </c>
      <c r="CN24" s="18">
        <f>IF(CM24&gt;0,(CM24-CN$5)/CN$5,0)</f>
        <v/>
      </c>
      <c r="CO24" s="15">
        <f>'Investment Analysis'!GT24</f>
        <v/>
      </c>
      <c r="CP24" s="48" t="n">
        <v>61857</v>
      </c>
      <c r="CQ24" s="18">
        <f>IF(CP24&gt;0,(CP24-CQ$5)/CQ$5,0)</f>
        <v/>
      </c>
      <c r="CR24" s="15">
        <f>'Investment Analysis'!HG24</f>
        <v/>
      </c>
      <c r="CS24" s="48" t="n">
        <v>6960</v>
      </c>
      <c r="CT24" s="18">
        <f>IF(CS24&gt;0,(CS24-CT$5)/CT$5,0)</f>
        <v/>
      </c>
      <c r="CU24" s="15">
        <f>'Investment Analysis'!HN24</f>
        <v/>
      </c>
      <c r="CV24" s="48" t="n">
        <v>29444</v>
      </c>
      <c r="CW24" s="18">
        <f>IF(CV24&gt;0,(CV24-CW$5)/CW$5,0)</f>
        <v/>
      </c>
      <c r="CX24" s="15">
        <f>'Investment Analysis'!IB24</f>
        <v/>
      </c>
      <c r="CY24" s="48" t="n">
        <v>24028</v>
      </c>
      <c r="CZ24" s="18">
        <f>IF(CY24&gt;0,(CY24-CZ$5)/CZ$5,0)</f>
        <v/>
      </c>
      <c r="DA24" s="15">
        <f>'Investment Analysis'!II24</f>
        <v/>
      </c>
      <c r="DB24" s="48" t="n"/>
      <c r="DC24" s="18">
        <f>IF(DB24&gt;0,(DB24-DC$5)/DC$5,0)</f>
        <v/>
      </c>
      <c r="DD24" s="15">
        <f>'Investment Analysis'!IP24</f>
        <v/>
      </c>
      <c r="DE24" s="48" t="n"/>
      <c r="DF24" s="18">
        <f>IF(DE24&gt;0,(DE24-DF$5)/DF$5,0)</f>
        <v/>
      </c>
      <c r="DG24" s="15">
        <f>'Investment Analysis'!IW24</f>
        <v/>
      </c>
      <c r="DH24" s="48" t="n">
        <v>12729</v>
      </c>
      <c r="DI24" s="18">
        <f>IF(DH24&gt;0,(DH24-DI$5)/DI$5,0)</f>
        <v/>
      </c>
      <c r="DJ24" s="15">
        <f>'Investment Analysis'!JD24</f>
        <v/>
      </c>
      <c r="DK24" s="48" t="n">
        <v>2233.55</v>
      </c>
      <c r="DL24" s="18">
        <f>IF(DK24&gt;0,(DK24-DL$5)/DL$5,0)</f>
        <v/>
      </c>
      <c r="DM24" s="15">
        <f>'Investment Analysis'!JK24</f>
        <v/>
      </c>
      <c r="DN24" s="48" t="n">
        <v>5507.5</v>
      </c>
      <c r="DO24" s="18">
        <f>IF(DN24&gt;0,(DN24-DO$5)/DO$5,0)</f>
        <v/>
      </c>
      <c r="DP24" s="15">
        <f>'Investment Analysis'!HU24</f>
        <v/>
      </c>
      <c r="DQ24" s="48" t="n">
        <v>29235</v>
      </c>
      <c r="DR24" s="18">
        <f>IF(DQ24&gt;0,(DQ24-DR$5)/DR$5,0)</f>
        <v/>
      </c>
      <c r="DS24" s="15">
        <f>'Investment Analysis'!JR24</f>
        <v/>
      </c>
      <c r="DT24" s="48" t="n">
        <v>5816</v>
      </c>
      <c r="DU24" s="18">
        <f>IF(DT24&gt;0,(DT24-DU$5)/DU$5,0)</f>
        <v/>
      </c>
      <c r="DV24" s="15">
        <f>'Investment Analysis'!JY24</f>
        <v/>
      </c>
      <c r="DW24" s="48" t="n">
        <v>23554</v>
      </c>
      <c r="DX24" s="18">
        <f>IF(DW24&gt;0,(DW24-DX$5)/DX$5,0)</f>
        <v/>
      </c>
      <c r="DY24" s="15">
        <f>'Investment Analysis'!KF24</f>
        <v/>
      </c>
      <c r="DZ24" s="48" t="n">
        <v>2414.4</v>
      </c>
      <c r="EA24" s="18">
        <f>IF(DZ24&gt;0,(DZ24-EA$5)/EA$5,0)</f>
        <v/>
      </c>
      <c r="EB24" s="15">
        <f>'Investment Analysis'!KM24</f>
        <v/>
      </c>
      <c r="EC24" s="48" t="n">
        <v>2236.6</v>
      </c>
      <c r="ED24" s="18">
        <f>IF(EC24&gt;0,(EC24-ED$5)/ED$5,0)</f>
        <v/>
      </c>
      <c r="EE24" s="15">
        <f>'Investment Analysis'!KT24</f>
        <v/>
      </c>
      <c r="EF24" s="48" t="n">
        <v>40185</v>
      </c>
      <c r="EG24" s="18">
        <f>IF(EF24&gt;0,(EF24-EG$5)/EG$5,0)</f>
        <v/>
      </c>
      <c r="EH24" s="15">
        <f>'Investment Analysis'!LH24</f>
        <v/>
      </c>
      <c r="EI24" s="48" t="n">
        <v>8249.1</v>
      </c>
      <c r="EJ24" s="18">
        <f>IF(EI24&gt;0,(EI24-EJ$5)/EJ$5,0)</f>
        <v/>
      </c>
      <c r="EK24" s="15">
        <f>'Investment Analysis'!LO24</f>
        <v/>
      </c>
      <c r="EL24" s="48" t="n"/>
      <c r="EM24" s="18">
        <f>IF(EL24&gt;0,(EL24-EM$5)/EM$5,0)</f>
        <v/>
      </c>
      <c r="EN24" s="15">
        <f>'Investment Analysis'!LV24</f>
        <v/>
      </c>
      <c r="EO24" s="48" t="n"/>
      <c r="EP24" s="68">
        <f>IF(EO24&gt;0,(EO24-EP$5)/EP$5,0)</f>
        <v/>
      </c>
      <c r="EQ24" s="15">
        <f>'Investment Analysis'!MC24</f>
        <v/>
      </c>
      <c r="ER24" s="48" t="n">
        <v>26086.6</v>
      </c>
      <c r="ES24" s="18">
        <f>IF(ER24&gt;0,(ER24-ES$5)/ES$5,0)</f>
        <v/>
      </c>
      <c r="ET24" s="15">
        <f>'Investment Analysis'!LA24</f>
        <v/>
      </c>
      <c r="EU24" s="48" t="n">
        <v>54292</v>
      </c>
      <c r="EV24" s="18">
        <f>'Investment Analysis'!ML24</f>
        <v/>
      </c>
      <c r="EW24" s="15">
        <f>'Investment Analysis'!MJ24</f>
        <v/>
      </c>
      <c r="EX24" s="48" t="n">
        <v>44961</v>
      </c>
      <c r="EY24" s="18">
        <f>IF(EX24&gt;0,(EX24-EY$5)/EY$5,0)</f>
        <v/>
      </c>
      <c r="EZ24" s="15">
        <f>'Investment Analysis'!MQ24</f>
        <v/>
      </c>
      <c r="FA24" s="48" t="n"/>
      <c r="FB24" s="18">
        <f>IF(FA24&gt;0,(FA24-FB$5)/FB$5,0)</f>
        <v/>
      </c>
      <c r="FC24" s="15">
        <f>'Investment Analysis'!MX24</f>
        <v/>
      </c>
      <c r="FD24" s="48" t="n">
        <v>5020</v>
      </c>
      <c r="FE24" s="18">
        <f>IF(FD24&gt;0,(FD24-FE$5)/FE$5,0)</f>
        <v/>
      </c>
      <c r="FF24" s="15">
        <f>'Investment Analysis'!NE24</f>
        <v/>
      </c>
      <c r="FG24" s="48" t="n"/>
      <c r="FH24" s="18">
        <f>IF(FG24&gt;0,(FG24-FH$5)/FH$5,0)</f>
        <v/>
      </c>
      <c r="FI24" s="15">
        <f>'Investment Analysis'!NL24</f>
        <v/>
      </c>
      <c r="FJ24" s="48" t="n">
        <v>10942.75</v>
      </c>
      <c r="FK24" s="18">
        <f>IF(FJ24&gt;0,(FJ24-FK$5)/FK$5,0)</f>
        <v/>
      </c>
      <c r="FL24" s="15">
        <f>'Investment Analysis'!NS24</f>
        <v/>
      </c>
      <c r="FM24" s="48" t="n">
        <v>31676.8</v>
      </c>
      <c r="FN24" s="18">
        <f>IF(FM24&gt;0,(FM24-FN$5)/FN$5,0)</f>
        <v/>
      </c>
      <c r="FO24" s="15">
        <f>'Investment Analysis'!NZ24</f>
        <v/>
      </c>
      <c r="FP24" s="48" t="n"/>
      <c r="FQ24" s="18">
        <f>IF(FP24&gt;0,(FP24-FQ$5)/FQ$5,0)</f>
        <v/>
      </c>
      <c r="FR24" s="15">
        <f>'Investment Analysis'!OG24</f>
        <v/>
      </c>
      <c r="FS24" s="48" t="n">
        <v>44745</v>
      </c>
      <c r="FT24" s="18">
        <f>IF(FS24&gt;0,(FS24-FT$5)/FT$5,0)</f>
        <v/>
      </c>
      <c r="FU24" s="15">
        <f>'Investment Analysis'!ON24</f>
        <v/>
      </c>
      <c r="FV24" s="48" t="n"/>
      <c r="FW24" s="18">
        <f>IF(FV24&gt;0,(FV24-FW$5)/FW$5,0)</f>
        <v/>
      </c>
      <c r="FX24" s="15">
        <f>'Investment Analysis'!OU24</f>
        <v/>
      </c>
      <c r="FY24" s="48" t="n"/>
      <c r="FZ24" s="18">
        <f>IF(FY24&gt;0,(FY24-FZ$5)/FZ$5,0)</f>
        <v/>
      </c>
      <c r="GA24" s="15">
        <f>'Investment Analysis'!PB24</f>
        <v/>
      </c>
      <c r="GB24" s="48" t="n"/>
      <c r="GC24" s="18">
        <f>'Investment Analysis'!PK24</f>
        <v/>
      </c>
      <c r="GD24" s="15">
        <f>'Investment Analysis'!PI24</f>
        <v/>
      </c>
      <c r="GE24" s="48" t="n">
        <v>6940.5</v>
      </c>
      <c r="GF24" s="18">
        <f>'Investment Analysis'!PY24</f>
        <v/>
      </c>
      <c r="GG24" s="15">
        <f>'Investment Analysis'!PW24</f>
        <v/>
      </c>
      <c r="GH24" s="48" t="n">
        <v>34113.75</v>
      </c>
      <c r="GI24" s="18">
        <f>'Investment Analysis'!QF24</f>
        <v/>
      </c>
      <c r="GJ24" s="15">
        <f>'Investment Analysis'!QD24</f>
        <v/>
      </c>
      <c r="GK24" s="48" t="n">
        <v>25086</v>
      </c>
      <c r="GL24" s="18">
        <f>'Investment Analysis'!QM24</f>
        <v/>
      </c>
      <c r="GM24" s="15">
        <f>'Investment Analysis'!QK24</f>
        <v/>
      </c>
      <c r="GN24" s="48" t="n">
        <v>32321.9</v>
      </c>
      <c r="GO24" s="18">
        <f>'Investment Analysis'!QT24</f>
        <v/>
      </c>
      <c r="GP24" s="15">
        <f>'Investment Analysis'!QR24</f>
        <v/>
      </c>
      <c r="GQ24" s="48" t="n">
        <v>17390.25</v>
      </c>
      <c r="GR24" s="18">
        <f>'Investment Analysis'!RA24</f>
        <v/>
      </c>
      <c r="GS24" s="15">
        <f>'Investment Analysis'!QY24</f>
        <v/>
      </c>
      <c r="GT24" s="48" t="n">
        <v>19189</v>
      </c>
      <c r="GU24" s="18">
        <f>'Investment Analysis'!RH24</f>
        <v/>
      </c>
      <c r="GV24" s="15">
        <f>'Investment Analysis'!RF24</f>
        <v/>
      </c>
      <c r="GW24" s="48" t="n"/>
      <c r="GX24" s="18">
        <f>'Investment Analysis'!RO24</f>
        <v/>
      </c>
      <c r="GY24" s="15">
        <f>'Investment Analysis'!RM24</f>
        <v/>
      </c>
      <c r="GZ24" s="48" t="n"/>
      <c r="HA24" s="18">
        <f>'Investment Analysis'!RV24</f>
        <v/>
      </c>
      <c r="HB24" s="15">
        <f>'Investment Analysis'!RT24</f>
        <v/>
      </c>
      <c r="HC24" s="48" t="n"/>
      <c r="HD24" s="18">
        <f>'Investment Analysis'!SC24</f>
        <v/>
      </c>
      <c r="HE24" s="15">
        <f>'Investment Analysis'!SA24</f>
        <v/>
      </c>
      <c r="HF24" s="48" t="n"/>
      <c r="HG24" s="18">
        <f>'Investment Analysis'!SJ24</f>
        <v/>
      </c>
      <c r="HH24" s="15">
        <f>'Investment Analysis'!SH24</f>
        <v/>
      </c>
      <c r="HI24" s="48" t="n"/>
      <c r="HJ24" s="18">
        <f>'Investment Analysis'!SM24</f>
        <v/>
      </c>
      <c r="HK24" s="15">
        <f>'Investment Analysis'!SK24</f>
        <v/>
      </c>
      <c r="HL24" s="48" t="n"/>
      <c r="HM24" s="18">
        <f>'Investment Analysis'!SP24</f>
        <v/>
      </c>
      <c r="HN24" s="15">
        <f>'Investment Analysis'!SN24</f>
        <v/>
      </c>
      <c r="HO24" s="48" t="n"/>
      <c r="HP24" s="18">
        <f>'Investment Analysis'!TE24</f>
        <v/>
      </c>
      <c r="HQ24" s="15">
        <f>'Investment Analysis'!TC24</f>
        <v/>
      </c>
      <c r="HR24" s="48" t="n"/>
      <c r="HS24" s="18">
        <f>'Investment Analysis'!TL24</f>
        <v/>
      </c>
      <c r="HT24" s="15">
        <f>'Investment Analysis'!TJ24</f>
        <v/>
      </c>
      <c r="HU24" s="48" t="n"/>
      <c r="HV24" s="18">
        <f>'Investment Analysis'!TS24</f>
        <v/>
      </c>
      <c r="HW24" s="15">
        <f>'Investment Analysis'!TQ24</f>
        <v/>
      </c>
      <c r="HX24" s="48" t="n"/>
      <c r="HY24" s="18">
        <f>'Investment Analysis'!TZ24</f>
        <v/>
      </c>
      <c r="HZ24" s="15">
        <f>'Investment Analysis'!TX24</f>
        <v/>
      </c>
      <c r="IA24" s="48" t="n"/>
      <c r="IB24" s="18">
        <f>'Investment Analysis'!UG24</f>
        <v/>
      </c>
      <c r="IC24" s="15">
        <f>'Investment Analysis'!UE24</f>
        <v/>
      </c>
      <c r="ID24" s="48" t="n"/>
      <c r="IE24" s="18">
        <f>'Investment Analysis'!UN24</f>
        <v/>
      </c>
      <c r="IF24" s="15">
        <f>'Investment Analysis'!UL24</f>
        <v/>
      </c>
      <c r="IG24" s="48" t="n"/>
      <c r="IH24" s="18">
        <f>'Investment Analysis'!UU24</f>
        <v/>
      </c>
      <c r="II24" s="15">
        <f>'Investment Analysis'!US24</f>
        <v/>
      </c>
      <c r="IJ24" s="48" t="n"/>
      <c r="IK24" s="18">
        <f>'Investment Analysis'!VB24</f>
        <v/>
      </c>
      <c r="IL24" s="15">
        <f>'Investment Analysis'!UZ24</f>
        <v/>
      </c>
      <c r="IM24" s="48" t="n"/>
      <c r="IN24" s="18">
        <f>'Investment Analysis'!VI24</f>
        <v/>
      </c>
      <c r="IO24" s="15">
        <f>'Investment Analysis'!VG24</f>
        <v/>
      </c>
      <c r="IP24" s="18" t="n"/>
      <c r="IQ24" s="18" t="n"/>
      <c r="IR24" s="18" t="n"/>
      <c r="IS24" s="108">
        <f>IF(IT24&gt;0,IT24-IT23,0)</f>
        <v/>
      </c>
      <c r="IT24" s="48">
        <f>FY24+FV24+FS24+FP24+FM24+FJ24+FG24+FD24+FA24+EX24+EU24+ER24+EO24+EL24+EI24+EF24+EC24+DZ24+DW24+DT24+DQ24+DN24+DK24+DH24+DE24+DB24+CY24+CV24+CS24+CP24+CJ24+CG24+CD24+CA24+BX24+P24+CM24+GT24+GQ24+GN24+GK24+GH24+GE24+GB24+BU24+BR24+BO24+BL24+BI24+BF24+BC24+AZ24+AW24+AT24+AQ24+AN24+AK24+AH24+AE24+AB24+Y24+V24+S24+GW24+GZ24+HC24+HF24+HI24+HL24+HO24+HR24+HU24</f>
        <v/>
      </c>
      <c r="IU24" s="101">
        <f>IF(IT24&gt;0,IV24,0)</f>
        <v/>
      </c>
      <c r="IV24" s="101" t="n"/>
      <c r="IW24" s="15">
        <f>IF(IT24&gt;0,(IT24+IV$11-I$2)/I$2,0)</f>
        <v/>
      </c>
      <c r="IX24" s="113">
        <f>IF(IT24&gt;0,IT24+IV$11-I$2,0)</f>
        <v/>
      </c>
      <c r="IY24" s="21">
        <f>IF(IT24&gt;0,(IT24+IV$11-IT$8)/IT$8,0)</f>
        <v/>
      </c>
      <c r="IZ24" s="173">
        <f>IF(IT24&gt;0,IT24+IV$11-IT$8,0)</f>
        <v/>
      </c>
    </row>
    <row r="25">
      <c r="A25" s="76">
        <f>'Investment Analysis'!A25</f>
        <v/>
      </c>
      <c r="B25" s="77">
        <f>'Investment Analysis'!B25</f>
        <v/>
      </c>
      <c r="C25" s="27">
        <f>'Investment Analysis'!C25</f>
        <v/>
      </c>
      <c r="D25" s="42">
        <f>'Investment Analysis'!D25</f>
        <v/>
      </c>
      <c r="E25" s="28">
        <f>'Investment Analysis'!E25</f>
        <v/>
      </c>
      <c r="F25" s="27">
        <f>'Investment Analysis'!G25</f>
        <v/>
      </c>
      <c r="G25" s="42">
        <f>'Investment Analysis'!H25</f>
        <v/>
      </c>
      <c r="H25" s="28">
        <f>'Investment Analysis'!I25</f>
        <v/>
      </c>
      <c r="I25" s="27">
        <f>'Investment Analysis'!K25</f>
        <v/>
      </c>
      <c r="J25" s="42">
        <f>'Investment Analysis'!L25</f>
        <v/>
      </c>
      <c r="K25" s="28">
        <f>'Investment Analysis'!M25</f>
        <v/>
      </c>
      <c r="L25" s="57">
        <f>'Investment Analysis'!T25</f>
        <v/>
      </c>
      <c r="M25" s="29">
        <f>'Investment Analysis'!V25</f>
        <v/>
      </c>
      <c r="N25" s="29">
        <f>'Investment Analysis'!W25</f>
        <v/>
      </c>
      <c r="O25" s="548" t="n"/>
      <c r="P25" s="48">
        <f>'Investment Analysis'!Y25</f>
        <v/>
      </c>
      <c r="Q25" s="18" t="n"/>
      <c r="R25" s="15" t="n"/>
      <c r="S25" s="48" t="n">
        <v>23261.85</v>
      </c>
      <c r="T25" s="18">
        <f>IF(S25&gt;0,(S25+10000-T$5)/T$5,0)</f>
        <v/>
      </c>
      <c r="U25" s="15">
        <f>'Investment Analysis'!AF25</f>
        <v/>
      </c>
      <c r="V25" s="48" t="n">
        <v>18659.88</v>
      </c>
      <c r="W25" s="18">
        <f>IF(V25&gt;0,(V25+5000-W$5)/W$5,0)</f>
        <v/>
      </c>
      <c r="X25" s="15">
        <f>'Investment Analysis'!AT25</f>
        <v/>
      </c>
      <c r="Y25" s="48" t="n">
        <v>9989.67</v>
      </c>
      <c r="Z25" s="18">
        <f>IF(Y25&gt;0,(Y25-Z$5)/Z$5,0)</f>
        <v/>
      </c>
      <c r="AA25" s="15">
        <f>'Investment Analysis'!GK25</f>
        <v/>
      </c>
      <c r="AB25" s="48" t="n">
        <v>2755.78</v>
      </c>
      <c r="AC25" s="18">
        <f>IF(AB25&gt;0,(AB25+8000-AC$5)/AC$5,0)</f>
        <v/>
      </c>
      <c r="AD25" s="15">
        <f>'Investment Analysis'!AT25</f>
        <v/>
      </c>
      <c r="AE25" s="48" t="n">
        <v>23118.26</v>
      </c>
      <c r="AF25" s="18">
        <f>IF(AE25&gt;0,(AE25-AF$5)/AF$5,0)</f>
        <v/>
      </c>
      <c r="AG25" s="15">
        <f>'Investment Analysis'!BA25</f>
        <v/>
      </c>
      <c r="AH25" s="48" t="n"/>
      <c r="AI25" s="18">
        <f>IF(AH25&gt;0,(AH25-AI$5)/AI$5,0)</f>
        <v/>
      </c>
      <c r="AJ25" s="15">
        <f>'Investment Analysis'!BH25</f>
        <v/>
      </c>
      <c r="AK25" s="48" t="n">
        <v>20348.54</v>
      </c>
      <c r="AL25" s="18">
        <f>IF(AK25&gt;0,(AK25+7000-AL$5)/AL$5,0)</f>
        <v/>
      </c>
      <c r="AM25" s="15">
        <f>'Investment Analysis'!BO25</f>
        <v/>
      </c>
      <c r="AN25" s="48" t="n">
        <v>15919.33</v>
      </c>
      <c r="AO25" s="18">
        <f>IF(AN25&gt;0,(AN25-AO$5)/AO$5,0)</f>
        <v/>
      </c>
      <c r="AP25" s="15">
        <f>'Investment Analysis'!BV25</f>
        <v/>
      </c>
      <c r="AQ25" s="48" t="n"/>
      <c r="AR25" s="18">
        <f>IF(AQ25&gt;0,(AQ25+10000-AR$5)/AR$5,0)</f>
        <v/>
      </c>
      <c r="AS25" s="15">
        <f>'Investment Analysis'!CC25</f>
        <v/>
      </c>
      <c r="AT25" s="48" t="n">
        <v>28581.97</v>
      </c>
      <c r="AU25" s="18">
        <f>IF(AT25&gt;0,(AT25+10000-AU$5)/AU$5,0)</f>
        <v/>
      </c>
      <c r="AV25" s="15">
        <f>'Investment Analysis'!CJ25</f>
        <v/>
      </c>
      <c r="AW25" s="48" t="n">
        <v>20084.64</v>
      </c>
      <c r="AX25" s="18">
        <f>IF(AW25&gt;0,(AW25+2000-AX$5)/AX$5,0)</f>
        <v/>
      </c>
      <c r="AY25" s="15">
        <f>'Investment Analysis'!CQ25</f>
        <v/>
      </c>
      <c r="AZ25" s="48" t="n">
        <v>17560.63</v>
      </c>
      <c r="BA25" s="18">
        <f>IF(AZ25&gt;0,(AZ25+15000-BA$5)/BA$5,0)</f>
        <v/>
      </c>
      <c r="BB25" s="15">
        <f>'Investment Analysis'!CX25</f>
        <v/>
      </c>
      <c r="BC25" s="48" t="n">
        <v>10528.65</v>
      </c>
      <c r="BD25" s="18">
        <f>IF(BC25&gt;0,(BC25-BD$5)/BD$5,0)</f>
        <v/>
      </c>
      <c r="BE25" s="15">
        <f>'Investment Analysis'!DE25</f>
        <v/>
      </c>
      <c r="BF25" s="48" t="n">
        <v>4410.02</v>
      </c>
      <c r="BG25" s="18">
        <f>IF(BF25&gt;0,(BF25-BG$5)/BG$5,0)</f>
        <v/>
      </c>
      <c r="BH25" s="15">
        <f>'Investment Analysis'!DL25</f>
        <v/>
      </c>
      <c r="BI25" s="48" t="n">
        <v>2703.91</v>
      </c>
      <c r="BJ25" s="18">
        <f>IF(BI25&gt;0,(BI25-BJ$5)/BJ$5,0)</f>
        <v/>
      </c>
      <c r="BK25" s="15">
        <f>'Investment Analysis'!DZ25</f>
        <v/>
      </c>
      <c r="BL25" s="48" t="n">
        <v>4479.88</v>
      </c>
      <c r="BM25" s="18">
        <f>IF(BL25&gt;0,(BL25-BM$5)/BM$5,0)</f>
        <v/>
      </c>
      <c r="BN25" s="15">
        <f>'Investment Analysis'!EG25</f>
        <v/>
      </c>
      <c r="BO25" s="48" t="n"/>
      <c r="BP25" s="18">
        <f>IF(BO25&gt;0,(BO25+5000-BP$5)/BP$5,0)</f>
        <v/>
      </c>
      <c r="BQ25" s="15">
        <f>'Investment Analysis'!DS25</f>
        <v/>
      </c>
      <c r="BR25" s="48" t="n">
        <v>5994.7</v>
      </c>
      <c r="BS25" s="18">
        <f>IF(BR25&gt;0,(BR25-BS$5)/BS$5,0)</f>
        <v/>
      </c>
      <c r="BT25" s="15">
        <f>'Investment Analysis'!EN25</f>
        <v/>
      </c>
      <c r="BU25" s="48" t="n">
        <v>15145.04</v>
      </c>
      <c r="BV25" s="18">
        <f>IF(BU25&gt;0,(BU25+8000-BV$5)/BV$5,0)</f>
        <v/>
      </c>
      <c r="BW25" s="15">
        <f>'Investment Analysis'!EU25</f>
        <v/>
      </c>
      <c r="BX25" s="48" t="n"/>
      <c r="BY25" s="18">
        <f>IF(BX25&gt;0,(BX25-BY$5)/BY$5,0)</f>
        <v/>
      </c>
      <c r="BZ25" s="15">
        <f>'Investment Analysis'!FB25</f>
        <v/>
      </c>
      <c r="CA25" s="48" t="n">
        <v>22992.01</v>
      </c>
      <c r="CB25" s="18">
        <f>IF(CA25&gt;0,(CA25-CB$5)/CB$5,0)</f>
        <v/>
      </c>
      <c r="CC25" s="15">
        <f>'Investment Analysis'!FI25</f>
        <v/>
      </c>
      <c r="CD25" s="48" t="n">
        <v>20387.4</v>
      </c>
      <c r="CE25" s="18">
        <f>IF(CD25&gt;0,(CD25+20000-CE$5)/CE$5,0)</f>
        <v/>
      </c>
      <c r="CF25" s="15">
        <f>'Investment Analysis'!FP25</f>
        <v/>
      </c>
      <c r="CG25" s="48" t="n">
        <v>5119.87</v>
      </c>
      <c r="CH25" s="18">
        <f>IF(CG25&gt;0,(CG25+10000-CH$5)/CH$5,0)</f>
        <v/>
      </c>
      <c r="CI25" s="15">
        <f>'Investment Analysis'!FW25</f>
        <v/>
      </c>
      <c r="CJ25" s="48" t="n"/>
      <c r="CK25" s="18">
        <f>IF(CJ25&gt;0,(CJ25-CK$5)/CK$5,0)</f>
        <v/>
      </c>
      <c r="CL25" s="15">
        <f>'Investment Analysis'!GD25</f>
        <v/>
      </c>
      <c r="CM25" s="48" t="n">
        <v>25420.83</v>
      </c>
      <c r="CN25" s="18">
        <f>IF(CM25&gt;0,(CM25-CN$5)/CN$5,0)</f>
        <v/>
      </c>
      <c r="CO25" s="15">
        <f>'Investment Analysis'!GT25</f>
        <v/>
      </c>
      <c r="CP25" s="48" t="n">
        <v>60987</v>
      </c>
      <c r="CQ25" s="18">
        <f>IF(CP25&gt;0,(CP25-CQ$5)/CQ$5,0)</f>
        <v/>
      </c>
      <c r="CR25" s="15">
        <f>'Investment Analysis'!HG25</f>
        <v/>
      </c>
      <c r="CS25" s="48" t="n">
        <v>6990</v>
      </c>
      <c r="CT25" s="18">
        <f>IF(CS25&gt;0,(CS25-CT$5)/CT$5,0)</f>
        <v/>
      </c>
      <c r="CU25" s="15">
        <f>'Investment Analysis'!HN25</f>
        <v/>
      </c>
      <c r="CV25" s="48" t="n">
        <v>28524</v>
      </c>
      <c r="CW25" s="18">
        <f>IF(CV25&gt;0,(CV25-CW$5)/CW$5,0)</f>
        <v/>
      </c>
      <c r="CX25" s="15">
        <f>'Investment Analysis'!IB25</f>
        <v/>
      </c>
      <c r="CY25" s="48" t="n">
        <v>24470</v>
      </c>
      <c r="CZ25" s="18">
        <f>IF(CY25&gt;0,(CY25-CZ$5)/CZ$5,0)</f>
        <v/>
      </c>
      <c r="DA25" s="15">
        <f>'Investment Analysis'!II25</f>
        <v/>
      </c>
      <c r="DB25" s="48" t="n"/>
      <c r="DC25" s="18">
        <f>IF(DB25&gt;0,(DB25-DC$5)/DC$5,0)</f>
        <v/>
      </c>
      <c r="DD25" s="15">
        <f>'Investment Analysis'!IP25</f>
        <v/>
      </c>
      <c r="DE25" s="48" t="n"/>
      <c r="DF25" s="18">
        <f>IF(DE25&gt;0,(DE25-DF$5)/DF$5,0)</f>
        <v/>
      </c>
      <c r="DG25" s="15">
        <f>'Investment Analysis'!IW25</f>
        <v/>
      </c>
      <c r="DH25" s="48" t="n">
        <v>12949.8</v>
      </c>
      <c r="DI25" s="18">
        <f>IF(DH25&gt;0,(DH25-DI$5)/DI$5,0)</f>
        <v/>
      </c>
      <c r="DJ25" s="15">
        <f>'Investment Analysis'!JD25</f>
        <v/>
      </c>
      <c r="DK25" s="48" t="n">
        <v>2220.3</v>
      </c>
      <c r="DL25" s="18">
        <f>IF(DK25&gt;0,(DK25-DL$5)/DL$5,0)</f>
        <v/>
      </c>
      <c r="DM25" s="15">
        <f>'Investment Analysis'!JK25</f>
        <v/>
      </c>
      <c r="DN25" s="48" t="n">
        <v>5433</v>
      </c>
      <c r="DO25" s="18">
        <f>IF(DN25&gt;0,(DN25-DO$5)/DO$5,0)</f>
        <v/>
      </c>
      <c r="DP25" s="15">
        <f>'Investment Analysis'!HU25</f>
        <v/>
      </c>
      <c r="DQ25" s="48" t="n">
        <v>29070</v>
      </c>
      <c r="DR25" s="18">
        <f>IF(DQ25&gt;0,(DQ25-DR$5)/DR$5,0)</f>
        <v/>
      </c>
      <c r="DS25" s="15">
        <f>'Investment Analysis'!JR25</f>
        <v/>
      </c>
      <c r="DT25" s="48" t="n">
        <v>5594</v>
      </c>
      <c r="DU25" s="18">
        <f>IF(DT25&gt;0,(DT25-DU$5)/DU$5,0)</f>
        <v/>
      </c>
      <c r="DV25" s="15">
        <f>'Investment Analysis'!JY25</f>
        <v/>
      </c>
      <c r="DW25" s="48" t="n">
        <v>23492</v>
      </c>
      <c r="DX25" s="18">
        <f>IF(DW25&gt;0,(DW25-DX$5)/DX$5,0)</f>
        <v/>
      </c>
      <c r="DY25" s="15">
        <f>'Investment Analysis'!KF25</f>
        <v/>
      </c>
      <c r="DZ25" s="48" t="n">
        <v>2472</v>
      </c>
      <c r="EA25" s="18">
        <f>IF(DZ25&gt;0,(DZ25-EA$5)/EA$5,0)</f>
        <v/>
      </c>
      <c r="EB25" s="15">
        <f>'Investment Analysis'!KM25</f>
        <v/>
      </c>
      <c r="EC25" s="48" t="n">
        <v>2227.8</v>
      </c>
      <c r="ED25" s="18">
        <f>IF(EC25&gt;0,(EC25-ED$5)/ED$5,0)</f>
        <v/>
      </c>
      <c r="EE25" s="15">
        <f>'Investment Analysis'!KT25</f>
        <v/>
      </c>
      <c r="EF25" s="48" t="n">
        <v>40260</v>
      </c>
      <c r="EG25" s="18">
        <f>IF(EF25&gt;0,(EF25-EG$5)/EG$5,0)</f>
        <v/>
      </c>
      <c r="EH25" s="15">
        <f>'Investment Analysis'!LH25</f>
        <v/>
      </c>
      <c r="EI25" s="48" t="n">
        <v>8364.42</v>
      </c>
      <c r="EJ25" s="18">
        <f>IF(EI25&gt;0,(EI25-EJ$5)/EJ$5,0)</f>
        <v/>
      </c>
      <c r="EK25" s="15">
        <f>'Investment Analysis'!LO25</f>
        <v/>
      </c>
      <c r="EL25" s="48" t="n"/>
      <c r="EM25" s="18">
        <f>IF(EL25&gt;0,(EL25-EM$5)/EM$5,0)</f>
        <v/>
      </c>
      <c r="EN25" s="15">
        <f>'Investment Analysis'!LV25</f>
        <v/>
      </c>
      <c r="EO25" s="48" t="n"/>
      <c r="EP25" s="68">
        <f>IF(EO25&gt;0,(EO25-EP$5)/EP$5,0)</f>
        <v/>
      </c>
      <c r="EQ25" s="15">
        <f>'Investment Analysis'!MC25</f>
        <v/>
      </c>
      <c r="ER25" s="48" t="n">
        <v>25874.54</v>
      </c>
      <c r="ES25" s="18">
        <f>IF(ER25&gt;0,(ER25-ES$5)/ES$5,0)</f>
        <v/>
      </c>
      <c r="ET25" s="15">
        <f>'Investment Analysis'!LA25</f>
        <v/>
      </c>
      <c r="EU25" s="48" t="n">
        <v>58548</v>
      </c>
      <c r="EV25" s="18">
        <f>'Investment Analysis'!ML25</f>
        <v/>
      </c>
      <c r="EW25" s="15">
        <f>'Investment Analysis'!MJ25</f>
        <v/>
      </c>
      <c r="EX25" s="48" t="n">
        <v>44677.5</v>
      </c>
      <c r="EY25" s="18">
        <f>IF(EX25&gt;0,(EX25-EY$5)/EY$5,0)</f>
        <v/>
      </c>
      <c r="EZ25" s="15">
        <f>'Investment Analysis'!MQ25</f>
        <v/>
      </c>
      <c r="FA25" s="48" t="n"/>
      <c r="FB25" s="18">
        <f>IF(FA25&gt;0,(FA25-FB$5)/FB$5,0)</f>
        <v/>
      </c>
      <c r="FC25" s="15">
        <f>'Investment Analysis'!MX25</f>
        <v/>
      </c>
      <c r="FD25" s="48" t="n">
        <v>4918.75</v>
      </c>
      <c r="FE25" s="18">
        <f>IF(FD25&gt;0,(FD25-FE$5)/FE$5,0)</f>
        <v/>
      </c>
      <c r="FF25" s="15">
        <f>'Investment Analysis'!NE25</f>
        <v/>
      </c>
      <c r="FG25" s="48" t="n"/>
      <c r="FH25" s="18">
        <f>IF(FG25&gt;0,(FG25-FH$5)/FH$5,0)</f>
        <v/>
      </c>
      <c r="FI25" s="15">
        <f>'Investment Analysis'!NL25</f>
        <v/>
      </c>
      <c r="FJ25" s="48" t="n">
        <v>10512.25</v>
      </c>
      <c r="FK25" s="18">
        <f>IF(FJ25&gt;0,(FJ25-FK$5)/FK$5,0)</f>
        <v/>
      </c>
      <c r="FL25" s="15">
        <f>'Investment Analysis'!NS25</f>
        <v/>
      </c>
      <c r="FM25" s="48" t="n">
        <v>32033.6</v>
      </c>
      <c r="FN25" s="18">
        <f>IF(FM25&gt;0,(FM25-FN$5)/FN$5,0)</f>
        <v/>
      </c>
      <c r="FO25" s="15">
        <f>'Investment Analysis'!NZ25</f>
        <v/>
      </c>
      <c r="FP25" s="48" t="n"/>
      <c r="FQ25" s="18">
        <f>IF(FP25&gt;0,(FP25-FQ$5)/FQ$5,0)</f>
        <v/>
      </c>
      <c r="FR25" s="15">
        <f>'Investment Analysis'!OG25</f>
        <v/>
      </c>
      <c r="FS25" s="48" t="n">
        <v>43700</v>
      </c>
      <c r="FT25" s="18">
        <f>IF(FS25&gt;0,(FS25-FT$5)/FT$5,0)</f>
        <v/>
      </c>
      <c r="FU25" s="15">
        <f>'Investment Analysis'!ON25</f>
        <v/>
      </c>
      <c r="FV25" s="48" t="n"/>
      <c r="FW25" s="18">
        <f>IF(FV25&gt;0,(FV25-FW$5)/FW$5,0)</f>
        <v/>
      </c>
      <c r="FX25" s="15">
        <f>'Investment Analysis'!OU25</f>
        <v/>
      </c>
      <c r="FY25" s="48" t="n"/>
      <c r="FZ25" s="18">
        <f>IF(FY25&gt;0,(FY25-FZ$5)/FZ$5,0)</f>
        <v/>
      </c>
      <c r="GA25" s="15">
        <f>'Investment Analysis'!PB25</f>
        <v/>
      </c>
      <c r="GB25" s="48" t="n"/>
      <c r="GC25" s="18">
        <f>'Investment Analysis'!PK25</f>
        <v/>
      </c>
      <c r="GD25" s="15">
        <f>'Investment Analysis'!PI25</f>
        <v/>
      </c>
      <c r="GE25" s="48" t="n">
        <v>6972</v>
      </c>
      <c r="GF25" s="18">
        <f>'Investment Analysis'!PY25</f>
        <v/>
      </c>
      <c r="GG25" s="15">
        <f>'Investment Analysis'!PW25</f>
        <v/>
      </c>
      <c r="GH25" s="48" t="n">
        <v>34123.75</v>
      </c>
      <c r="GI25" s="18">
        <f>'Investment Analysis'!QF25</f>
        <v/>
      </c>
      <c r="GJ25" s="15">
        <f>'Investment Analysis'!QD25</f>
        <v/>
      </c>
      <c r="GK25" s="54" t="n">
        <v>0</v>
      </c>
      <c r="GL25" s="18">
        <f>'Investment Analysis'!QM25</f>
        <v/>
      </c>
      <c r="GM25" s="15">
        <f>'Investment Analysis'!QK25</f>
        <v/>
      </c>
      <c r="GN25" s="48" t="n">
        <v>31281.38</v>
      </c>
      <c r="GO25" s="18">
        <f>'Investment Analysis'!QT25</f>
        <v/>
      </c>
      <c r="GP25" s="15">
        <f>'Investment Analysis'!QR25</f>
        <v/>
      </c>
      <c r="GQ25" s="48" t="n">
        <v>17700</v>
      </c>
      <c r="GR25" s="18">
        <f>'Investment Analysis'!RA25</f>
        <v/>
      </c>
      <c r="GS25" s="15">
        <f>'Investment Analysis'!QY25</f>
        <v/>
      </c>
      <c r="GT25" s="48" t="n">
        <v>19111</v>
      </c>
      <c r="GU25" s="18">
        <f>'Investment Analysis'!RH25</f>
        <v/>
      </c>
      <c r="GV25" s="15">
        <f>'Investment Analysis'!RF25</f>
        <v/>
      </c>
      <c r="GW25" s="48" t="n"/>
      <c r="GX25" s="18">
        <f>'Investment Analysis'!RO25</f>
        <v/>
      </c>
      <c r="GY25" s="15">
        <f>'Investment Analysis'!RM25</f>
        <v/>
      </c>
      <c r="GZ25" s="48" t="n"/>
      <c r="HA25" s="18">
        <f>'Investment Analysis'!RV25</f>
        <v/>
      </c>
      <c r="HB25" s="15">
        <f>'Investment Analysis'!RT25</f>
        <v/>
      </c>
      <c r="HC25" s="48" t="n"/>
      <c r="HD25" s="18">
        <f>'Investment Analysis'!SC25</f>
        <v/>
      </c>
      <c r="HE25" s="15">
        <f>'Investment Analysis'!SA25</f>
        <v/>
      </c>
      <c r="HF25" s="48" t="n"/>
      <c r="HG25" s="18">
        <f>'Investment Analysis'!SJ25</f>
        <v/>
      </c>
      <c r="HH25" s="15">
        <f>'Investment Analysis'!SH25</f>
        <v/>
      </c>
      <c r="HI25" s="48" t="n"/>
      <c r="HJ25" s="18">
        <f>'Investment Analysis'!SM25</f>
        <v/>
      </c>
      <c r="HK25" s="15">
        <f>'Investment Analysis'!SK25</f>
        <v/>
      </c>
      <c r="HL25" s="48" t="n"/>
      <c r="HM25" s="18">
        <f>'Investment Analysis'!SP25</f>
        <v/>
      </c>
      <c r="HN25" s="15">
        <f>'Investment Analysis'!SN25</f>
        <v/>
      </c>
      <c r="HO25" s="48" t="n"/>
      <c r="HP25" s="18">
        <f>'Investment Analysis'!TE25</f>
        <v/>
      </c>
      <c r="HQ25" s="15">
        <f>'Investment Analysis'!TC25</f>
        <v/>
      </c>
      <c r="HR25" s="48" t="n"/>
      <c r="HS25" s="18">
        <f>'Investment Analysis'!TL25</f>
        <v/>
      </c>
      <c r="HT25" s="15">
        <f>'Investment Analysis'!TJ25</f>
        <v/>
      </c>
      <c r="HU25" s="48" t="n"/>
      <c r="HV25" s="18">
        <f>'Investment Analysis'!TS25</f>
        <v/>
      </c>
      <c r="HW25" s="15">
        <f>'Investment Analysis'!TQ25</f>
        <v/>
      </c>
      <c r="HX25" s="48" t="n"/>
      <c r="HY25" s="18">
        <f>'Investment Analysis'!TZ25</f>
        <v/>
      </c>
      <c r="HZ25" s="15">
        <f>'Investment Analysis'!TX25</f>
        <v/>
      </c>
      <c r="IA25" s="48" t="n"/>
      <c r="IB25" s="18">
        <f>'Investment Analysis'!UG25</f>
        <v/>
      </c>
      <c r="IC25" s="15">
        <f>'Investment Analysis'!UE25</f>
        <v/>
      </c>
      <c r="ID25" s="48" t="n"/>
      <c r="IE25" s="18">
        <f>'Investment Analysis'!UN25</f>
        <v/>
      </c>
      <c r="IF25" s="15">
        <f>'Investment Analysis'!UL25</f>
        <v/>
      </c>
      <c r="IG25" s="48" t="n"/>
      <c r="IH25" s="18">
        <f>'Investment Analysis'!UU25</f>
        <v/>
      </c>
      <c r="II25" s="15">
        <f>'Investment Analysis'!US25</f>
        <v/>
      </c>
      <c r="IJ25" s="48" t="n"/>
      <c r="IK25" s="18">
        <f>'Investment Analysis'!VB25</f>
        <v/>
      </c>
      <c r="IL25" s="15">
        <f>'Investment Analysis'!UZ25</f>
        <v/>
      </c>
      <c r="IM25" s="48" t="n"/>
      <c r="IN25" s="18">
        <f>'Investment Analysis'!VI25</f>
        <v/>
      </c>
      <c r="IO25" s="15">
        <f>'Investment Analysis'!VG25</f>
        <v/>
      </c>
      <c r="IP25" s="18" t="n"/>
      <c r="IQ25" s="18" t="n"/>
      <c r="IR25" s="18" t="n"/>
      <c r="IS25" s="108">
        <f>IF(IT25&gt;0,IT25-IT24,0)</f>
        <v/>
      </c>
      <c r="IT25" s="48">
        <f>FY25+FV25+FS25+FP25+FM25+FJ25+FG25+FD25+FA25+EX25+EU25+ER25+EO25+EL25+EI25+EF25+EC25+DZ25+DW25+DT25+DQ25+DN25+DK25+DH25+DE25+DB25+CY25+CV25+CS25+CP25+CJ25+CG25+CD25+CA25+BX25+P25+CM25+GT25+GQ25+GN25+GK25+GH25+GE25+GB25+BU25+BR25+BO25+BL25+BI25+BF25+BC25+AZ25+AW25+AT25+AQ25+AN25+AK25+AH25+AE25+AB25+Y25+V25+S25+GW25+GZ25+HC25+HF25+HI25+HL25+HO25+HR25+HU25</f>
        <v/>
      </c>
      <c r="IU25" s="101">
        <f>IF(IT25&gt;0,IV25,0)</f>
        <v/>
      </c>
      <c r="IV25" s="101" t="n"/>
      <c r="IW25" s="15">
        <f>IF(IT25&gt;0,(IT25+IV$11-I$2)/I$2,0)</f>
        <v/>
      </c>
      <c r="IX25" s="113">
        <f>IF(IT25&gt;0,IT25+IV$11-I$2,0)</f>
        <v/>
      </c>
      <c r="IY25" s="21">
        <f>IF(IT25&gt;0,(IT25+IV$11-IT$8)/IT$8,0)</f>
        <v/>
      </c>
      <c r="IZ25" s="173">
        <f>IF(IT25&gt;0,IT25+IV$11-IT$8,0)</f>
        <v/>
      </c>
    </row>
    <row r="26">
      <c r="A26" s="76">
        <f>'Investment Analysis'!A26</f>
        <v/>
      </c>
      <c r="B26" s="77">
        <f>'Investment Analysis'!B26</f>
        <v/>
      </c>
      <c r="C26" s="27">
        <f>'Investment Analysis'!C26</f>
        <v/>
      </c>
      <c r="D26" s="42">
        <f>'Investment Analysis'!D26</f>
        <v/>
      </c>
      <c r="E26" s="28">
        <f>'Investment Analysis'!E26</f>
        <v/>
      </c>
      <c r="F26" s="27">
        <f>'Investment Analysis'!G26</f>
        <v/>
      </c>
      <c r="G26" s="42">
        <f>'Investment Analysis'!H26</f>
        <v/>
      </c>
      <c r="H26" s="28">
        <f>'Investment Analysis'!I26</f>
        <v/>
      </c>
      <c r="I26" s="27">
        <f>'Investment Analysis'!K26</f>
        <v/>
      </c>
      <c r="J26" s="42">
        <f>'Investment Analysis'!L26</f>
        <v/>
      </c>
      <c r="K26" s="28">
        <f>'Investment Analysis'!M26</f>
        <v/>
      </c>
      <c r="L26" s="57">
        <f>'Investment Analysis'!T26</f>
        <v/>
      </c>
      <c r="M26" s="29">
        <f>'Investment Analysis'!V26</f>
        <v/>
      </c>
      <c r="N26" s="29">
        <f>'Investment Analysis'!W26</f>
        <v/>
      </c>
      <c r="O26" s="548" t="n"/>
      <c r="P26" s="48">
        <f>'Investment Analysis'!Y26</f>
        <v/>
      </c>
      <c r="Q26" s="18" t="n"/>
      <c r="R26" s="15" t="n"/>
      <c r="S26" s="48" t="n">
        <v>22335.81</v>
      </c>
      <c r="T26" s="18">
        <f>IF(S26&gt;0,(S26+10000-T$5)/T$5,0)</f>
        <v/>
      </c>
      <c r="U26" s="15">
        <f>'Investment Analysis'!AF26</f>
        <v/>
      </c>
      <c r="V26" s="48" t="n">
        <v>18241.68</v>
      </c>
      <c r="W26" s="18">
        <f>IF(V26&gt;0,(V26+5000-W$5)/W$5,0)</f>
        <v/>
      </c>
      <c r="X26" s="15">
        <f>'Investment Analysis'!AT26</f>
        <v/>
      </c>
      <c r="Y26" s="48" t="n">
        <v>10063.04</v>
      </c>
      <c r="Z26" s="18">
        <f>IF(Y26&gt;0,(Y26-Z$5)/Z$5,0)</f>
        <v/>
      </c>
      <c r="AA26" s="15">
        <f>'Investment Analysis'!GK26</f>
        <v/>
      </c>
      <c r="AB26" s="48" t="n">
        <v>2635.11</v>
      </c>
      <c r="AC26" s="18">
        <f>IF(AB26&gt;0,(AB26+8000-AC$5)/AC$5,0)</f>
        <v/>
      </c>
      <c r="AD26" s="15">
        <f>'Investment Analysis'!AT26</f>
        <v/>
      </c>
      <c r="AE26" s="48" t="n">
        <v>22781.24</v>
      </c>
      <c r="AF26" s="18">
        <f>IF(AE26&gt;0,(AE26+30000-AF$5)/AF$5,0)</f>
        <v/>
      </c>
      <c r="AG26" s="15">
        <f>'Investment Analysis'!BA26</f>
        <v/>
      </c>
      <c r="AH26" s="48" t="n"/>
      <c r="AI26" s="18">
        <f>IF(AH26&gt;0,(AH26-AI$5)/AI$5,0)</f>
        <v/>
      </c>
      <c r="AJ26" s="15">
        <f>'Investment Analysis'!BH26</f>
        <v/>
      </c>
      <c r="AK26" s="48" t="n">
        <v>19522.42</v>
      </c>
      <c r="AL26" s="18">
        <f>IF(AK26&gt;0,(AK26+7000-AL$5)/AL$5,0)</f>
        <v/>
      </c>
      <c r="AM26" s="15">
        <f>'Investment Analysis'!BO26</f>
        <v/>
      </c>
      <c r="AN26" s="48" t="n">
        <v>14798.25</v>
      </c>
      <c r="AO26" s="18">
        <f>IF(AN26&gt;0,(AN26-AO$5)/AO$5,0)</f>
        <v/>
      </c>
      <c r="AP26" s="15">
        <f>'Investment Analysis'!BV26</f>
        <v/>
      </c>
      <c r="AQ26" s="48" t="n"/>
      <c r="AR26" s="18">
        <f>IF(AQ26&gt;0,(AQ26+10000-AR$5)/AR$5,0)</f>
        <v/>
      </c>
      <c r="AS26" s="15">
        <f>'Investment Analysis'!CC26</f>
        <v/>
      </c>
      <c r="AT26" s="48" t="n">
        <v>28330.21</v>
      </c>
      <c r="AU26" s="18">
        <f>IF(AT26&gt;0,(AT26+10000-AU$5)/AU$5,0)</f>
        <v/>
      </c>
      <c r="AV26" s="15">
        <f>'Investment Analysis'!CJ26</f>
        <v/>
      </c>
      <c r="AW26" s="48" t="n">
        <v>19616.5</v>
      </c>
      <c r="AX26" s="18">
        <f>IF(AW26&gt;0,(AW26+2000-AX$5)/AX$5,0)</f>
        <v/>
      </c>
      <c r="AY26" s="15">
        <f>'Investment Analysis'!CQ26</f>
        <v/>
      </c>
      <c r="AZ26" s="48" t="n">
        <v>17202.06</v>
      </c>
      <c r="BA26" s="18">
        <f>IF(AZ26&gt;0,(AZ26+15000-BA$5)/BA$5,0)</f>
        <v/>
      </c>
      <c r="BB26" s="15">
        <f>'Investment Analysis'!CX26</f>
        <v/>
      </c>
      <c r="BC26" s="48" t="n">
        <v>10445.4</v>
      </c>
      <c r="BD26" s="18">
        <f>IF(BC26&gt;0,(BC26-BD$5)/BD$5,0)</f>
        <v/>
      </c>
      <c r="BE26" s="15">
        <f>'Investment Analysis'!DE26</f>
        <v/>
      </c>
      <c r="BF26" s="48" t="n">
        <v>4358.64</v>
      </c>
      <c r="BG26" s="18">
        <f>IF(BF26&gt;0,(BF26-BG$5)/BG$5,0)</f>
        <v/>
      </c>
      <c r="BH26" s="15">
        <f>'Investment Analysis'!DL26</f>
        <v/>
      </c>
      <c r="BI26" s="48" t="n">
        <v>2386.47</v>
      </c>
      <c r="BJ26" s="18">
        <f>IF(BI26&gt;0,(BI26-BJ$5)/BJ$5,0)</f>
        <v/>
      </c>
      <c r="BK26" s="15">
        <f>'Investment Analysis'!DZ26</f>
        <v/>
      </c>
      <c r="BL26" s="48" t="n">
        <v>4231.06</v>
      </c>
      <c r="BM26" s="18">
        <f>IF(BL26&gt;0,(BL26-BM$5)/BM$5,0)</f>
        <v/>
      </c>
      <c r="BN26" s="15">
        <f>'Investment Analysis'!EG26</f>
        <v/>
      </c>
      <c r="BO26" s="48" t="n"/>
      <c r="BP26" s="18">
        <f>IF(BO26&gt;0,(BO26+5000-BP$5)/BP$5,0)</f>
        <v/>
      </c>
      <c r="BQ26" s="15">
        <f>'Investment Analysis'!DS26</f>
        <v/>
      </c>
      <c r="BR26" s="48" t="n">
        <v>5941.69</v>
      </c>
      <c r="BS26" s="18">
        <f>IF(BR26&gt;0,(BR26-BS$5)/BS$5,0)</f>
        <v/>
      </c>
      <c r="BT26" s="15">
        <f>'Investment Analysis'!EN26</f>
        <v/>
      </c>
      <c r="BU26" s="48" t="n">
        <v>15137.46</v>
      </c>
      <c r="BV26" s="18">
        <f>IF(BU26&gt;0,(BU26+8000-BV$5)/BV$5,0)</f>
        <v/>
      </c>
      <c r="BW26" s="15">
        <f>'Investment Analysis'!EU26</f>
        <v/>
      </c>
      <c r="BX26" s="48" t="n"/>
      <c r="BY26" s="18">
        <f>IF(BX26&gt;0,(BX26-BY$5)/BY$5,0)</f>
        <v/>
      </c>
      <c r="BZ26" s="15">
        <f>'Investment Analysis'!FB26</f>
        <v/>
      </c>
      <c r="CA26" s="48" t="n">
        <v>22581.44</v>
      </c>
      <c r="CB26" s="18">
        <f>IF(CA26&gt;0,(CA26-CB$5)/CB$5,0)</f>
        <v/>
      </c>
      <c r="CC26" s="15">
        <f>'Investment Analysis'!FI26</f>
        <v/>
      </c>
      <c r="CD26" s="48" t="n">
        <v>20083.64</v>
      </c>
      <c r="CE26" s="18">
        <f>IF(CD26&gt;0,(CD26+20000-CE$5)/CE$5,0)</f>
        <v/>
      </c>
      <c r="CF26" s="15">
        <f>'Investment Analysis'!FP26</f>
        <v/>
      </c>
      <c r="CG26" s="48" t="n">
        <v>5238.95</v>
      </c>
      <c r="CH26" s="18">
        <f>IF(CG26&gt;0,(CG26+10000-CH$5)/CH$5,0)</f>
        <v/>
      </c>
      <c r="CI26" s="15">
        <f>'Investment Analysis'!FW26</f>
        <v/>
      </c>
      <c r="CJ26" s="48" t="n"/>
      <c r="CK26" s="18">
        <f>IF(CJ26&gt;0,(CJ26-CK$5)/CK$5,0)</f>
        <v/>
      </c>
      <c r="CL26" s="15">
        <f>'Investment Analysis'!GD26</f>
        <v/>
      </c>
      <c r="CM26" s="48" t="n">
        <v>24439.74</v>
      </c>
      <c r="CN26" s="18">
        <f>IF(CM26&gt;0,(CM26-CN$5)/CN$5,0)</f>
        <v/>
      </c>
      <c r="CO26" s="15">
        <f>'Investment Analysis'!GT26</f>
        <v/>
      </c>
      <c r="CP26" s="48" t="n">
        <v>59572.5</v>
      </c>
      <c r="CQ26" s="18">
        <f>IF(CP26&gt;0,(CP26-CQ$5)/CQ$5,0)</f>
        <v/>
      </c>
      <c r="CR26" s="15">
        <f>'Investment Analysis'!HG26</f>
        <v/>
      </c>
      <c r="CS26" s="48" t="n">
        <v>6870</v>
      </c>
      <c r="CT26" s="18">
        <f>IF(CS26&gt;0,(CS26-CT$5)/CT$5,0)</f>
        <v/>
      </c>
      <c r="CU26" s="15">
        <f>'Investment Analysis'!HN26</f>
        <v/>
      </c>
      <c r="CV26" s="48" t="n">
        <v>23684</v>
      </c>
      <c r="CW26" s="18">
        <f>IF(CV26&gt;0,(CV26-CW$5)/CW$5,0)</f>
        <v/>
      </c>
      <c r="CX26" s="15">
        <f>'Investment Analysis'!IB26</f>
        <v/>
      </c>
      <c r="CY26" s="48" t="n">
        <v>20213</v>
      </c>
      <c r="CZ26" s="18">
        <f>IF(CY26&gt;0,(CY26-CZ$5)/CZ$5,0)</f>
        <v/>
      </c>
      <c r="DA26" s="15">
        <f>'Investment Analysis'!II26</f>
        <v/>
      </c>
      <c r="DB26" s="48" t="n"/>
      <c r="DC26" s="18">
        <f>IF(DB26&gt;0,(DB26-DC$5)/DC$5,0)</f>
        <v/>
      </c>
      <c r="DD26" s="15">
        <f>'Investment Analysis'!IP26</f>
        <v/>
      </c>
      <c r="DE26" s="48" t="n"/>
      <c r="DF26" s="18">
        <f>IF(DE26&gt;0,(DE26-DF$5)/DF$5,0)</f>
        <v/>
      </c>
      <c r="DG26" s="15">
        <f>'Investment Analysis'!IW26</f>
        <v/>
      </c>
      <c r="DH26" s="48" t="n">
        <v>13197.6</v>
      </c>
      <c r="DI26" s="18">
        <f>IF(DH26&gt;0,(DH26-DI$5)/DI$5,0)</f>
        <v/>
      </c>
      <c r="DJ26" s="15">
        <f>'Investment Analysis'!JD26</f>
        <v/>
      </c>
      <c r="DK26" s="48" t="n">
        <v>2172.8</v>
      </c>
      <c r="DL26" s="18">
        <f>IF(DK26&gt;0,(DK26-DL$5)/DL$5,0)</f>
        <v/>
      </c>
      <c r="DM26" s="15">
        <f>'Investment Analysis'!JK26</f>
        <v/>
      </c>
      <c r="DN26" s="48" t="n">
        <v>5508.5</v>
      </c>
      <c r="DO26" s="18">
        <f>IF(DN26&gt;0,(DN26-DO$5)/DO$5,0)</f>
        <v/>
      </c>
      <c r="DP26" s="15">
        <f>'Investment Analysis'!HU26</f>
        <v/>
      </c>
      <c r="DQ26" s="48" t="n">
        <v>29031</v>
      </c>
      <c r="DR26" s="18">
        <f>IF(DQ26&gt;0,(DQ26-DR$5)/DR$5,0)</f>
        <v/>
      </c>
      <c r="DS26" s="15">
        <f>'Investment Analysis'!JR26</f>
        <v/>
      </c>
      <c r="DT26" s="48" t="n">
        <v>4054</v>
      </c>
      <c r="DU26" s="18">
        <f>IF(DT26&gt;0,(DT26-DU$5)/DU$5,0)</f>
        <v/>
      </c>
      <c r="DV26" s="15">
        <f>'Investment Analysis'!JY26</f>
        <v/>
      </c>
      <c r="DW26" s="48" t="n">
        <v>24131.25</v>
      </c>
      <c r="DX26" s="18">
        <f>IF(DW26&gt;0,(DW26-DX$5)/DX$5,0)</f>
        <v/>
      </c>
      <c r="DY26" s="15">
        <f>'Investment Analysis'!KF26</f>
        <v/>
      </c>
      <c r="DZ26" s="48" t="n">
        <v>2416.8</v>
      </c>
      <c r="EA26" s="18">
        <f>IF(DZ26&gt;0,(DZ26-EA$5)/EA$5,0)</f>
        <v/>
      </c>
      <c r="EB26" s="15">
        <f>'Investment Analysis'!KM26</f>
        <v/>
      </c>
      <c r="EC26" s="48" t="n">
        <v>2298.6</v>
      </c>
      <c r="ED26" s="18">
        <f>IF(EC26&gt;0,(EC26-ED$5)/ED$5,0)</f>
        <v/>
      </c>
      <c r="EE26" s="15">
        <f>'Investment Analysis'!KT26</f>
        <v/>
      </c>
      <c r="EF26" s="48" t="n">
        <v>36345</v>
      </c>
      <c r="EG26" s="18">
        <f>IF(EF26&gt;0,(EF26-EG$5)/EG$5,0)</f>
        <v/>
      </c>
      <c r="EH26" s="15">
        <f>'Investment Analysis'!LH26</f>
        <v/>
      </c>
      <c r="EI26" s="48" t="n">
        <v>8320.709999999999</v>
      </c>
      <c r="EJ26" s="18">
        <f>IF(EI26&gt;0,(EI26-EJ$5)/EJ$5,0)</f>
        <v/>
      </c>
      <c r="EK26" s="15">
        <f>'Investment Analysis'!LO26</f>
        <v/>
      </c>
      <c r="EL26" s="48" t="n"/>
      <c r="EM26" s="18">
        <f>IF(EL26&gt;0,(EL26-EM$5)/EM$5,0)</f>
        <v/>
      </c>
      <c r="EN26" s="15">
        <f>'Investment Analysis'!LV26</f>
        <v/>
      </c>
      <c r="EO26" s="48" t="n"/>
      <c r="EP26" s="68">
        <f>IF(EO26&gt;0,(EO26-EP$5)/EP$5,0)</f>
        <v/>
      </c>
      <c r="EQ26" s="15">
        <f>'Investment Analysis'!MC26</f>
        <v/>
      </c>
      <c r="ER26" s="48" t="n">
        <v>26234.26</v>
      </c>
      <c r="ES26" s="18">
        <f>IF(ER26&gt;0,(ER26-ES$5)/ES$5,0)</f>
        <v/>
      </c>
      <c r="ET26" s="15">
        <f>'Investment Analysis'!LA26</f>
        <v/>
      </c>
      <c r="EU26" s="48" t="n">
        <v>43554</v>
      </c>
      <c r="EV26" s="18">
        <f>'Investment Analysis'!ML26</f>
        <v/>
      </c>
      <c r="EW26" s="15">
        <f>'Investment Analysis'!MJ26</f>
        <v/>
      </c>
      <c r="EX26" s="48" t="n">
        <v>39011</v>
      </c>
      <c r="EY26" s="18">
        <f>IF(EX26&gt;0,(EX26-EY$5)/EY$5,0)</f>
        <v/>
      </c>
      <c r="EZ26" s="15">
        <f>'Investment Analysis'!MQ26</f>
        <v/>
      </c>
      <c r="FA26" s="48" t="n"/>
      <c r="FB26" s="18">
        <f>IF(FA26&gt;0,(FA26-FB$5)/FB$5,0)</f>
        <v/>
      </c>
      <c r="FC26" s="15">
        <f>'Investment Analysis'!MX26</f>
        <v/>
      </c>
      <c r="FD26" s="48" t="n">
        <v>4861.5</v>
      </c>
      <c r="FE26" s="18">
        <f>IF(FD26&gt;0,(FD26-FE$5)/FE$5,0)</f>
        <v/>
      </c>
      <c r="FF26" s="15">
        <f>'Investment Analysis'!NE26</f>
        <v/>
      </c>
      <c r="FG26" s="48" t="n"/>
      <c r="FH26" s="18">
        <f>IF(FG26&gt;0,(FG26-FH$5)/FH$5,0)</f>
        <v/>
      </c>
      <c r="FI26" s="15">
        <f>'Investment Analysis'!NL26</f>
        <v/>
      </c>
      <c r="FJ26" s="48" t="n">
        <v>8250</v>
      </c>
      <c r="FK26" s="18">
        <f>IF(FJ26&gt;0,(FJ26-FK$5)/FK$5,0)</f>
        <v/>
      </c>
      <c r="FL26" s="15">
        <f>'Investment Analysis'!NS26</f>
        <v/>
      </c>
      <c r="FM26" s="48" t="n">
        <v>30689.6</v>
      </c>
      <c r="FN26" s="18">
        <f>IF(FM26&gt;0,(FM26-FN$5)/FN$5,0)</f>
        <v/>
      </c>
      <c r="FO26" s="15">
        <f>'Investment Analysis'!NZ26</f>
        <v/>
      </c>
      <c r="FP26" s="48" t="n"/>
      <c r="FQ26" s="18">
        <f>IF(FP26&gt;0,(FP26-FQ$5)/FQ$5,0)</f>
        <v/>
      </c>
      <c r="FR26" s="15">
        <f>'Investment Analysis'!OG26</f>
        <v/>
      </c>
      <c r="FS26" s="48" t="n">
        <v>37140.25</v>
      </c>
      <c r="FT26" s="18">
        <f>IF(FS26&gt;0,(FS26-FT$5)/FT$5,0)</f>
        <v/>
      </c>
      <c r="FU26" s="15">
        <f>'Investment Analysis'!ON26</f>
        <v/>
      </c>
      <c r="FV26" s="48" t="n"/>
      <c r="FW26" s="18">
        <f>IF(FV26&gt;0,(FV26-FW$5)/FW$5,0)</f>
        <v/>
      </c>
      <c r="FX26" s="15">
        <f>'Investment Analysis'!OU26</f>
        <v/>
      </c>
      <c r="FY26" s="48" t="n"/>
      <c r="FZ26" s="18">
        <f>IF(FY26&gt;0,(FY26-FZ$5)/FZ$5,0)</f>
        <v/>
      </c>
      <c r="GA26" s="15">
        <f>'Investment Analysis'!PB26</f>
        <v/>
      </c>
      <c r="GB26" s="48" t="n"/>
      <c r="GC26" s="18">
        <f>'Investment Analysis'!PK26</f>
        <v/>
      </c>
      <c r="GD26" s="15">
        <f>'Investment Analysis'!PI26</f>
        <v/>
      </c>
      <c r="GE26" s="48" t="n">
        <v>6920.5</v>
      </c>
      <c r="GF26" s="18">
        <f>'Investment Analysis'!PY26</f>
        <v/>
      </c>
      <c r="GG26" s="15">
        <f>'Investment Analysis'!PW26</f>
        <v/>
      </c>
      <c r="GH26" s="48" t="n">
        <v>32876.25</v>
      </c>
      <c r="GI26" s="18">
        <f>'Investment Analysis'!QF26</f>
        <v/>
      </c>
      <c r="GJ26" s="15">
        <f>'Investment Analysis'!QD26</f>
        <v/>
      </c>
      <c r="GK26" s="48" t="n"/>
      <c r="GL26" s="18">
        <f>'Investment Analysis'!QM26</f>
        <v/>
      </c>
      <c r="GM26" s="15">
        <f>'Investment Analysis'!QK26</f>
        <v/>
      </c>
      <c r="GN26" s="48" t="n">
        <v>28881.56</v>
      </c>
      <c r="GO26" s="18">
        <f>'Investment Analysis'!QT26</f>
        <v/>
      </c>
      <c r="GP26" s="15">
        <f>'Investment Analysis'!QR26</f>
        <v/>
      </c>
      <c r="GQ26" s="48" t="n">
        <v>17466.95</v>
      </c>
      <c r="GR26" s="18">
        <f>'Investment Analysis'!RA26</f>
        <v/>
      </c>
      <c r="GS26" s="15">
        <f>'Investment Analysis'!QY26</f>
        <v/>
      </c>
      <c r="GT26" s="48" t="n">
        <v>13708</v>
      </c>
      <c r="GU26" s="18">
        <f>'Investment Analysis'!RH26</f>
        <v/>
      </c>
      <c r="GV26" s="15">
        <f>'Investment Analysis'!RF26</f>
        <v/>
      </c>
      <c r="GW26" s="48" t="n"/>
      <c r="GX26" s="18">
        <f>'Investment Analysis'!RO26</f>
        <v/>
      </c>
      <c r="GY26" s="15">
        <f>'Investment Analysis'!RM26</f>
        <v/>
      </c>
      <c r="GZ26" s="48" t="n"/>
      <c r="HA26" s="18">
        <f>'Investment Analysis'!RV26</f>
        <v/>
      </c>
      <c r="HB26" s="15">
        <f>'Investment Analysis'!RT26</f>
        <v/>
      </c>
      <c r="HC26" s="48" t="n"/>
      <c r="HD26" s="18">
        <f>'Investment Analysis'!SC26</f>
        <v/>
      </c>
      <c r="HE26" s="15">
        <f>'Investment Analysis'!SA26</f>
        <v/>
      </c>
      <c r="HF26" s="48" t="n"/>
      <c r="HG26" s="18">
        <f>'Investment Analysis'!SJ26</f>
        <v/>
      </c>
      <c r="HH26" s="15">
        <f>'Investment Analysis'!SH26</f>
        <v/>
      </c>
      <c r="HI26" s="48" t="n"/>
      <c r="HJ26" s="18">
        <f>'Investment Analysis'!SM26</f>
        <v/>
      </c>
      <c r="HK26" s="15">
        <f>'Investment Analysis'!SK26</f>
        <v/>
      </c>
      <c r="HL26" s="48" t="n"/>
      <c r="HM26" s="18">
        <f>'Investment Analysis'!SP26</f>
        <v/>
      </c>
      <c r="HN26" s="15">
        <f>'Investment Analysis'!SN26</f>
        <v/>
      </c>
      <c r="HO26" s="48" t="n"/>
      <c r="HP26" s="18">
        <f>'Investment Analysis'!TE26</f>
        <v/>
      </c>
      <c r="HQ26" s="15">
        <f>'Investment Analysis'!TC26</f>
        <v/>
      </c>
      <c r="HR26" s="48" t="n"/>
      <c r="HS26" s="18">
        <f>'Investment Analysis'!TL26</f>
        <v/>
      </c>
      <c r="HT26" s="15">
        <f>'Investment Analysis'!TJ26</f>
        <v/>
      </c>
      <c r="HU26" s="48" t="n"/>
      <c r="HV26" s="18">
        <f>'Investment Analysis'!TS26</f>
        <v/>
      </c>
      <c r="HW26" s="15">
        <f>'Investment Analysis'!TQ26</f>
        <v/>
      </c>
      <c r="HX26" s="48" t="n"/>
      <c r="HY26" s="18">
        <f>'Investment Analysis'!TZ26</f>
        <v/>
      </c>
      <c r="HZ26" s="15">
        <f>'Investment Analysis'!TX26</f>
        <v/>
      </c>
      <c r="IA26" s="48" t="n"/>
      <c r="IB26" s="18">
        <f>'Investment Analysis'!UG26</f>
        <v/>
      </c>
      <c r="IC26" s="15">
        <f>'Investment Analysis'!UE26</f>
        <v/>
      </c>
      <c r="ID26" s="48" t="n"/>
      <c r="IE26" s="18">
        <f>'Investment Analysis'!UN26</f>
        <v/>
      </c>
      <c r="IF26" s="15">
        <f>'Investment Analysis'!UL26</f>
        <v/>
      </c>
      <c r="IG26" s="48" t="n"/>
      <c r="IH26" s="18">
        <f>'Investment Analysis'!UU26</f>
        <v/>
      </c>
      <c r="II26" s="15">
        <f>'Investment Analysis'!US26</f>
        <v/>
      </c>
      <c r="IJ26" s="48" t="n"/>
      <c r="IK26" s="18">
        <f>'Investment Analysis'!VB26</f>
        <v/>
      </c>
      <c r="IL26" s="15">
        <f>'Investment Analysis'!UZ26</f>
        <v/>
      </c>
      <c r="IM26" s="48" t="n"/>
      <c r="IN26" s="18">
        <f>'Investment Analysis'!VI26</f>
        <v/>
      </c>
      <c r="IO26" s="15">
        <f>'Investment Analysis'!VG26</f>
        <v/>
      </c>
      <c r="IP26" s="18" t="n"/>
      <c r="IQ26" s="18" t="n"/>
      <c r="IR26" s="18" t="n"/>
      <c r="IS26" s="108">
        <f>IF(IT26&gt;0,IT26-IT25,0)</f>
        <v/>
      </c>
      <c r="IT26" s="48">
        <f>FY26+FV26+FS26+FP26+FM26+FJ26+FG26+FD26+FA26+EX26+EU26+ER26+EO26+EL26+EI26+EF26+EC26+DZ26+DW26+DT26+DQ26+DN26+DK26+DH26+DE26+DB26+CY26+CV26+CS26+CP26+CJ26+CG26+CD26+CA26+BX26+P26+CM26+GT26+GQ26+GN26+GK26+GH26+GE26+GB26+BU26+BR26+BO26+BL26+BI26+BF26+BC26+AZ26+AW26+AT26+AQ26+AN26+AK26+AH26+AE26+AB26+Y26+V26+S26+GW26+GZ26+HC26+HF26+HI26+HL26+HO26+HR26+HU26</f>
        <v/>
      </c>
      <c r="IU26" s="101">
        <f>IF(IT26&gt;0,IV26,0)</f>
        <v/>
      </c>
      <c r="IV26" s="101" t="n"/>
      <c r="IW26" s="15">
        <f>IF(IT26&gt;0,(IT26+IV$11-I$2)/I$2,0)</f>
        <v/>
      </c>
      <c r="IX26" s="113">
        <f>IF(IT26&gt;0,IT26+IV$11-I$2,0)</f>
        <v/>
      </c>
      <c r="IY26" s="21">
        <f>IF(IT26&gt;0,(IT26+IV$11-IT$8)/IT$8,0)</f>
        <v/>
      </c>
      <c r="IZ26" s="173">
        <f>IF(IT26&gt;0,IT26+IV$11-IT$8,0)</f>
        <v/>
      </c>
    </row>
    <row r="27">
      <c r="A27" s="76">
        <f>'Investment Analysis'!A27</f>
        <v/>
      </c>
      <c r="B27" s="77">
        <f>'Investment Analysis'!B27</f>
        <v/>
      </c>
      <c r="C27" s="27">
        <f>'Investment Analysis'!C27</f>
        <v/>
      </c>
      <c r="D27" s="42">
        <f>'Investment Analysis'!D27</f>
        <v/>
      </c>
      <c r="E27" s="28">
        <f>'Investment Analysis'!E27</f>
        <v/>
      </c>
      <c r="F27" s="27">
        <f>'Investment Analysis'!G27</f>
        <v/>
      </c>
      <c r="G27" s="42">
        <f>'Investment Analysis'!H27</f>
        <v/>
      </c>
      <c r="H27" s="28">
        <f>'Investment Analysis'!I27</f>
        <v/>
      </c>
      <c r="I27" s="27">
        <f>'Investment Analysis'!K27</f>
        <v/>
      </c>
      <c r="J27" s="42">
        <f>'Investment Analysis'!L27</f>
        <v/>
      </c>
      <c r="K27" s="28">
        <f>'Investment Analysis'!M27</f>
        <v/>
      </c>
      <c r="L27" s="57">
        <f>'Investment Analysis'!T27</f>
        <v/>
      </c>
      <c r="M27" s="29">
        <f>'Investment Analysis'!V27</f>
        <v/>
      </c>
      <c r="N27" s="29">
        <f>'Investment Analysis'!W27</f>
        <v/>
      </c>
      <c r="O27" s="548" t="n"/>
      <c r="P27" s="48">
        <f>'Investment Analysis'!Y27</f>
        <v/>
      </c>
      <c r="Q27" s="18" t="n"/>
      <c r="R27" s="15" t="n"/>
      <c r="S27" s="48" t="n">
        <v>22931.89</v>
      </c>
      <c r="T27" s="18">
        <f>IF(S27&gt;0,(S27+10000-T$5)/T$5,0)</f>
        <v/>
      </c>
      <c r="U27" s="15">
        <f>'Investment Analysis'!AF27</f>
        <v/>
      </c>
      <c r="V27" s="48" t="n">
        <v>18542.78</v>
      </c>
      <c r="W27" s="18">
        <f>IF(V27&gt;0,(V27+5000-W$5)/W$5,0)</f>
        <v/>
      </c>
      <c r="X27" s="15">
        <f>'Investment Analysis'!AT27</f>
        <v/>
      </c>
      <c r="Y27" s="48" t="n">
        <v>10047.32</v>
      </c>
      <c r="Z27" s="18">
        <f>IF(Y27&gt;0,(Y27-Z$5)/Z$5,0)</f>
        <v/>
      </c>
      <c r="AA27" s="15">
        <f>'Investment Analysis'!GK27</f>
        <v/>
      </c>
      <c r="AB27" s="48" t="n">
        <v>2702.83</v>
      </c>
      <c r="AC27" s="18">
        <f>IF(AB27&gt;0,(AB27+8000-AC$5)/AC$5,0)</f>
        <v/>
      </c>
      <c r="AD27" s="15">
        <f>'Investment Analysis'!AT27</f>
        <v/>
      </c>
      <c r="AE27" s="48" t="n">
        <v>22991.74</v>
      </c>
      <c r="AF27" s="18">
        <f>IF(AE27&gt;0,(AE27+30000-AF$5)/AF$5,0)</f>
        <v/>
      </c>
      <c r="AG27" s="15">
        <f>'Investment Analysis'!BA27</f>
        <v/>
      </c>
      <c r="AH27" s="48" t="n"/>
      <c r="AI27" s="18">
        <f>IF(AH27&gt;0,(AH27-AI$5)/AI$5,0)</f>
        <v/>
      </c>
      <c r="AJ27" s="15">
        <f>'Investment Analysis'!BH27</f>
        <v/>
      </c>
      <c r="AK27" s="48" t="n">
        <v>19857.94</v>
      </c>
      <c r="AL27" s="18">
        <f>IF(AK27&gt;0,(AK27+7000-AL$5)/AL$5,0)</f>
        <v/>
      </c>
      <c r="AM27" s="15">
        <f>'Investment Analysis'!BO27</f>
        <v/>
      </c>
      <c r="AN27" s="48" t="n">
        <v>15033.86</v>
      </c>
      <c r="AO27" s="18">
        <f>IF(AN27&gt;0,(AN27-AO$5)/AO$5,0)</f>
        <v/>
      </c>
      <c r="AP27" s="15">
        <f>'Investment Analysis'!BV27</f>
        <v/>
      </c>
      <c r="AQ27" s="48" t="n"/>
      <c r="AR27" s="18">
        <f>IF(AQ27&gt;0,(AQ27+10000-AR$5)/AR$5,0)</f>
        <v/>
      </c>
      <c r="AS27" s="15">
        <f>'Investment Analysis'!CC27</f>
        <v/>
      </c>
      <c r="AT27" s="48" t="n">
        <v>28660.64</v>
      </c>
      <c r="AU27" s="18">
        <f>IF(AT27&gt;0,(AT27+10000-AU$5)/AU$5,0)</f>
        <v/>
      </c>
      <c r="AV27" s="15">
        <f>'Investment Analysis'!CJ27</f>
        <v/>
      </c>
      <c r="AW27" s="48" t="n">
        <v>19850.57</v>
      </c>
      <c r="AX27" s="18">
        <f>IF(AW27&gt;0,(AW27+2000-AX$5)/AX$5,0)</f>
        <v/>
      </c>
      <c r="AY27" s="15">
        <f>'Investment Analysis'!CQ27</f>
        <v/>
      </c>
      <c r="AZ27" s="48" t="n">
        <v>17251.37</v>
      </c>
      <c r="BA27" s="18">
        <f>IF(AZ27&gt;0,(AZ27+15000-BA$5)/BA$5,0)</f>
        <v/>
      </c>
      <c r="BB27" s="15">
        <f>'Investment Analysis'!CX27</f>
        <v/>
      </c>
      <c r="BC27" s="48" t="n">
        <v>10416.02</v>
      </c>
      <c r="BD27" s="18">
        <f>IF(BC27&gt;0,(BC27-BD$5)/BD$5,0)</f>
        <v/>
      </c>
      <c r="BE27" s="15">
        <f>'Investment Analysis'!DE27</f>
        <v/>
      </c>
      <c r="BF27" s="48" t="n">
        <v>4349.74</v>
      </c>
      <c r="BG27" s="18">
        <f>IF(BF27&gt;0,(BF27-BG$5)/BG$5,0)</f>
        <v/>
      </c>
      <c r="BH27" s="15">
        <f>'Investment Analysis'!DL27</f>
        <v/>
      </c>
      <c r="BI27" s="48" t="n">
        <v>2455.41</v>
      </c>
      <c r="BJ27" s="18">
        <f>IF(BI27&gt;0,(BI27-BJ$5)/BJ$5,0)</f>
        <v/>
      </c>
      <c r="BK27" s="15">
        <f>'Investment Analysis'!DZ27</f>
        <v/>
      </c>
      <c r="BL27" s="48" t="n">
        <v>4391.01</v>
      </c>
      <c r="BM27" s="18">
        <f>IF(BL27&gt;0,(BL27-BM$5)/BM$5,0)</f>
        <v/>
      </c>
      <c r="BN27" s="15">
        <f>'Investment Analysis'!EG27</f>
        <v/>
      </c>
      <c r="BO27" s="48" t="n"/>
      <c r="BP27" s="18">
        <f>IF(BO27&gt;0,(BO27+5000-BP$5)/BP$5,0)</f>
        <v/>
      </c>
      <c r="BQ27" s="15">
        <f>'Investment Analysis'!DS27</f>
        <v/>
      </c>
      <c r="BR27" s="48" t="n">
        <v>6040.14</v>
      </c>
      <c r="BS27" s="18">
        <f>IF(BR27&gt;0,(BR27-BS$5)/BS$5,0)</f>
        <v/>
      </c>
      <c r="BT27" s="15">
        <f>'Investment Analysis'!EN27</f>
        <v/>
      </c>
      <c r="BU27" s="48" t="n">
        <v>15091.93</v>
      </c>
      <c r="BV27" s="18">
        <f>IF(BU27&gt;0,(BU27+8000-BV$5)/BV$5,0)</f>
        <v/>
      </c>
      <c r="BW27" s="15">
        <f>'Investment Analysis'!EU27</f>
        <v/>
      </c>
      <c r="BX27" s="48" t="n"/>
      <c r="BY27" s="18">
        <f>IF(BX27&gt;0,(BX27-BY$5)/BY$5,0)</f>
        <v/>
      </c>
      <c r="BZ27" s="15">
        <f>'Investment Analysis'!FB27</f>
        <v/>
      </c>
      <c r="CA27" s="48" t="n">
        <v>22448.38</v>
      </c>
      <c r="CB27" s="18">
        <f>IF(CA27&gt;0,(CA27-CB$5)/CB$5,0)</f>
        <v/>
      </c>
      <c r="CC27" s="15">
        <f>'Investment Analysis'!FI27</f>
        <v/>
      </c>
      <c r="CD27" s="48" t="n">
        <v>20275.05</v>
      </c>
      <c r="CE27" s="18">
        <f>IF(CD27&gt;0,(CD27+20000-CE$5)/CE$5,0)</f>
        <v/>
      </c>
      <c r="CF27" s="15">
        <f>'Investment Analysis'!FP27</f>
        <v/>
      </c>
      <c r="CG27" s="48" t="n">
        <v>5189.19</v>
      </c>
      <c r="CH27" s="18">
        <f>IF(CG27&gt;0,(CG27+10000-CH$5)/CH$5,0)</f>
        <v/>
      </c>
      <c r="CI27" s="15">
        <f>'Investment Analysis'!FW27</f>
        <v/>
      </c>
      <c r="CJ27" s="48" t="n"/>
      <c r="CK27" s="18">
        <f>IF(CJ27&gt;0,(CJ27-CK$5)/CK$5,0)</f>
        <v/>
      </c>
      <c r="CL27" s="15">
        <f>'Investment Analysis'!GD27</f>
        <v/>
      </c>
      <c r="CM27" s="48" t="n">
        <v>24439.74</v>
      </c>
      <c r="CN27" s="18">
        <f>IF(CM27&gt;0,(CM27-CN$5)/CN$5,0)</f>
        <v/>
      </c>
      <c r="CO27" s="15">
        <f>'Investment Analysis'!GT27</f>
        <v/>
      </c>
      <c r="CP27" s="48" t="n">
        <v>59713.5</v>
      </c>
      <c r="CQ27" s="18">
        <f>IF(CP27&gt;0,(CP27-CQ$5)/CQ$5,0)</f>
        <v/>
      </c>
      <c r="CR27" s="15">
        <f>'Investment Analysis'!HG27</f>
        <v/>
      </c>
      <c r="CS27" s="48" t="n">
        <v>6780</v>
      </c>
      <c r="CT27" s="18">
        <f>IF(CS27&gt;0,(CS27-CT$5)/CT$5,0)</f>
        <v/>
      </c>
      <c r="CU27" s="15">
        <f>'Investment Analysis'!HN27</f>
        <v/>
      </c>
      <c r="CV27" s="48" t="n">
        <v>25798</v>
      </c>
      <c r="CW27" s="18">
        <f>IF(CV27&gt;0,(CV27-CW$5)/CW$5,0)</f>
        <v/>
      </c>
      <c r="CX27" s="15">
        <f>'Investment Analysis'!IB27</f>
        <v/>
      </c>
      <c r="CY27" s="48" t="n">
        <v>20736</v>
      </c>
      <c r="CZ27" s="18">
        <f>IF(CY27&gt;0,(CY27-CZ$5)/CZ$5,0)</f>
        <v/>
      </c>
      <c r="DA27" s="15">
        <f>'Investment Analysis'!II27</f>
        <v/>
      </c>
      <c r="DB27" s="48" t="n"/>
      <c r="DC27" s="18">
        <f>IF(DB27&gt;0,(DB27-DC$5)/DC$5,0)</f>
        <v/>
      </c>
      <c r="DD27" s="15">
        <f>'Investment Analysis'!IP27</f>
        <v/>
      </c>
      <c r="DE27" s="48" t="n"/>
      <c r="DF27" s="18">
        <f>IF(DE27&gt;0,(DE27-DF$5)/DF$5,0)</f>
        <v/>
      </c>
      <c r="DG27" s="15">
        <f>'Investment Analysis'!IW27</f>
        <v/>
      </c>
      <c r="DH27" s="48" t="n">
        <v>13486.6</v>
      </c>
      <c r="DI27" s="18">
        <f>IF(DH27&gt;0,(DH27-DI$5)/DI$5,0)</f>
        <v/>
      </c>
      <c r="DJ27" s="15">
        <f>'Investment Analysis'!JD27</f>
        <v/>
      </c>
      <c r="DK27" s="48" t="n">
        <v>2236</v>
      </c>
      <c r="DL27" s="18">
        <f>IF(DK27&gt;0,(DK27-DL$5)/DL$5,0)</f>
        <v/>
      </c>
      <c r="DM27" s="15">
        <f>'Investment Analysis'!JK27</f>
        <v/>
      </c>
      <c r="DN27" s="48" t="n">
        <v>5402</v>
      </c>
      <c r="DO27" s="18">
        <f>IF(DN27&gt;0,(DN27-DO$5)/DO$5,0)</f>
        <v/>
      </c>
      <c r="DP27" s="15">
        <f>'Investment Analysis'!HU27</f>
        <v/>
      </c>
      <c r="DQ27" s="48" t="n">
        <v>29949</v>
      </c>
      <c r="DR27" s="18">
        <f>IF(DQ27&gt;0,(DQ27-DR$5)/DR$5,0)</f>
        <v/>
      </c>
      <c r="DS27" s="15">
        <f>'Investment Analysis'!JR27</f>
        <v/>
      </c>
      <c r="DT27" s="48" t="n">
        <v>4190</v>
      </c>
      <c r="DU27" s="18">
        <f>IF(DT27&gt;0,(DT27-DU$5)/DU$5,0)</f>
        <v/>
      </c>
      <c r="DV27" s="15">
        <f>'Investment Analysis'!JY27</f>
        <v/>
      </c>
      <c r="DW27" s="48" t="n">
        <v>23966.75</v>
      </c>
      <c r="DX27" s="18">
        <f>IF(DW27&gt;0,(DW27-DX$5)/DX$5,0)</f>
        <v/>
      </c>
      <c r="DY27" s="15">
        <f>'Investment Analysis'!KF27</f>
        <v/>
      </c>
      <c r="DZ27" s="48" t="n">
        <v>2457.6</v>
      </c>
      <c r="EA27" s="18">
        <f>IF(DZ27&gt;0,(DZ27-EA$5)/EA$5,0)</f>
        <v/>
      </c>
      <c r="EB27" s="15">
        <f>'Investment Analysis'!KM27</f>
        <v/>
      </c>
      <c r="EC27" s="48" t="n">
        <v>2382.6</v>
      </c>
      <c r="ED27" s="18">
        <f>IF(EC27&gt;0,(EC27-ED$5)/ED$5,0)</f>
        <v/>
      </c>
      <c r="EE27" s="15">
        <f>'Investment Analysis'!KT27</f>
        <v/>
      </c>
      <c r="EF27" s="48" t="n">
        <v>37425</v>
      </c>
      <c r="EG27" s="18">
        <f>IF(EF27&gt;0,(EF27-EG$5)/EG$5,0)</f>
        <v/>
      </c>
      <c r="EH27" s="15">
        <f>'Investment Analysis'!LH27</f>
        <v/>
      </c>
      <c r="EI27" s="48" t="n">
        <v>8367.209999999999</v>
      </c>
      <c r="EJ27" s="18">
        <f>IF(EI27&gt;0,(EI27-EJ$5)/EJ$5,0)</f>
        <v/>
      </c>
      <c r="EK27" s="15">
        <f>'Investment Analysis'!LO27</f>
        <v/>
      </c>
      <c r="EL27" s="48" t="n"/>
      <c r="EM27" s="18">
        <f>IF(EL27&gt;0,(EL27-EM$5)/EM$5,0)</f>
        <v/>
      </c>
      <c r="EN27" s="15">
        <f>'Investment Analysis'!LV27</f>
        <v/>
      </c>
      <c r="EO27" s="48" t="n"/>
      <c r="EP27" s="68">
        <f>IF(EO27&gt;0,(EO27-500-EP$5)/EP$5,0)</f>
        <v/>
      </c>
      <c r="EQ27" s="15">
        <f>'Investment Analysis'!MC27</f>
        <v/>
      </c>
      <c r="ER27" s="48" t="n">
        <v>26918.97</v>
      </c>
      <c r="ES27" s="18">
        <f>IF(ER27&gt;0,(ER27-ES$5)/ES$5,0)</f>
        <v/>
      </c>
      <c r="ET27" s="15">
        <f>'Investment Analysis'!LA27</f>
        <v/>
      </c>
      <c r="EU27" s="48" t="n">
        <v>47768</v>
      </c>
      <c r="EV27" s="18">
        <f>'Investment Analysis'!ML27</f>
        <v/>
      </c>
      <c r="EW27" s="15">
        <f>'Investment Analysis'!MJ27</f>
        <v/>
      </c>
      <c r="EX27" s="48" t="n">
        <v>39221</v>
      </c>
      <c r="EY27" s="18">
        <f>IF(EX27&gt;0,(EX27-EY$5)/EY$5,0)</f>
        <v/>
      </c>
      <c r="EZ27" s="15">
        <f>'Investment Analysis'!MQ27</f>
        <v/>
      </c>
      <c r="FA27" s="48" t="n"/>
      <c r="FB27" s="18">
        <f>IF(FA27&gt;0,(FA27-FB$5)/FB$5,0)</f>
        <v/>
      </c>
      <c r="FC27" s="15">
        <f>'Investment Analysis'!MX27</f>
        <v/>
      </c>
      <c r="FD27" s="48" t="n">
        <v>4860.75</v>
      </c>
      <c r="FE27" s="18">
        <f>IF(FD27&gt;0,(FD27-FE$5)/FE$5,0)</f>
        <v/>
      </c>
      <c r="FF27" s="15">
        <f>'Investment Analysis'!NE27</f>
        <v/>
      </c>
      <c r="FG27" s="48" t="n"/>
      <c r="FH27" s="18">
        <f>IF(FG27&gt;0,(FG27-FH$5)/FH$5,0)</f>
        <v/>
      </c>
      <c r="FI27" s="15">
        <f>'Investment Analysis'!NL27</f>
        <v/>
      </c>
      <c r="FJ27" s="48" t="n">
        <v>8878</v>
      </c>
      <c r="FK27" s="18">
        <f>IF(FJ27&gt;0,(FJ27-FK$5)/FK$5,0)</f>
        <v/>
      </c>
      <c r="FL27" s="15">
        <f>'Investment Analysis'!NS27</f>
        <v/>
      </c>
      <c r="FM27" s="48" t="n">
        <v>31248</v>
      </c>
      <c r="FN27" s="18">
        <f>IF(FM27&gt;0,(FM27-FN$5)/FN$5,0)</f>
        <v/>
      </c>
      <c r="FO27" s="15">
        <f>'Investment Analysis'!NZ27</f>
        <v/>
      </c>
      <c r="FP27" s="48" t="n"/>
      <c r="FQ27" s="18">
        <f>IF(FP27&gt;0,(FP27-FQ$5)/FQ$5,0)</f>
        <v/>
      </c>
      <c r="FR27" s="15">
        <f>'Investment Analysis'!OG27</f>
        <v/>
      </c>
      <c r="FS27" s="48" t="n">
        <v>37487</v>
      </c>
      <c r="FT27" s="18">
        <f>IF(FS27&gt;0,(FS27-FT$5)/FT$5,0)</f>
        <v/>
      </c>
      <c r="FU27" s="15">
        <f>'Investment Analysis'!ON27</f>
        <v/>
      </c>
      <c r="FV27" s="48" t="n"/>
      <c r="FW27" s="18">
        <f>IF(FV27&gt;0,(FV27-FW$5)/FW$5,0)</f>
        <v/>
      </c>
      <c r="FX27" s="15">
        <f>'Investment Analysis'!OU27</f>
        <v/>
      </c>
      <c r="FY27" s="48" t="n"/>
      <c r="FZ27" s="18">
        <f>IF(FY27&gt;0,(FY27-FZ$5)/FZ$5,0)</f>
        <v/>
      </c>
      <c r="GA27" s="15">
        <f>'Investment Analysis'!PB27</f>
        <v/>
      </c>
      <c r="GB27" s="48" t="n"/>
      <c r="GC27" s="18">
        <f>'Investment Analysis'!PK27</f>
        <v/>
      </c>
      <c r="GD27" s="15">
        <f>'Investment Analysis'!PI27</f>
        <v/>
      </c>
      <c r="GE27" s="48" t="n">
        <v>6951.5</v>
      </c>
      <c r="GF27" s="18">
        <f>'Investment Analysis'!PY27</f>
        <v/>
      </c>
      <c r="GG27" s="15">
        <f>'Investment Analysis'!PW27</f>
        <v/>
      </c>
      <c r="GH27" s="48" t="n">
        <v>33715</v>
      </c>
      <c r="GI27" s="18">
        <f>'Investment Analysis'!QF27</f>
        <v/>
      </c>
      <c r="GJ27" s="15">
        <f>'Investment Analysis'!QD27</f>
        <v/>
      </c>
      <c r="GK27" s="48" t="n"/>
      <c r="GL27" s="18">
        <f>'Investment Analysis'!QM27</f>
        <v/>
      </c>
      <c r="GM27" s="15">
        <f>'Investment Analysis'!QK27</f>
        <v/>
      </c>
      <c r="GN27" s="48" t="n">
        <v>29330.29</v>
      </c>
      <c r="GO27" s="18">
        <f>'Investment Analysis'!QT27</f>
        <v/>
      </c>
      <c r="GP27" s="15">
        <f>'Investment Analysis'!QR27</f>
        <v/>
      </c>
      <c r="GQ27" s="48" t="n">
        <v>17809.15</v>
      </c>
      <c r="GR27" s="18">
        <f>'Investment Analysis'!RA27</f>
        <v/>
      </c>
      <c r="GS27" s="15">
        <f>'Investment Analysis'!QY27</f>
        <v/>
      </c>
      <c r="GT27" s="48" t="n">
        <v>14964</v>
      </c>
      <c r="GU27" s="18">
        <f>'Investment Analysis'!RH27</f>
        <v/>
      </c>
      <c r="GV27" s="15">
        <f>'Investment Analysis'!RF27</f>
        <v/>
      </c>
      <c r="GW27" s="48" t="n"/>
      <c r="GX27" s="18">
        <f>'Investment Analysis'!RO27</f>
        <v/>
      </c>
      <c r="GY27" s="15">
        <f>'Investment Analysis'!RM27</f>
        <v/>
      </c>
      <c r="GZ27" s="48" t="n"/>
      <c r="HA27" s="18">
        <f>'Investment Analysis'!RV27</f>
        <v/>
      </c>
      <c r="HB27" s="15">
        <f>'Investment Analysis'!RT27</f>
        <v/>
      </c>
      <c r="HC27" s="48" t="n"/>
      <c r="HD27" s="18">
        <f>'Investment Analysis'!SC27</f>
        <v/>
      </c>
      <c r="HE27" s="15">
        <f>'Investment Analysis'!SA27</f>
        <v/>
      </c>
      <c r="HF27" s="48" t="n"/>
      <c r="HG27" s="18">
        <f>'Investment Analysis'!SJ27</f>
        <v/>
      </c>
      <c r="HH27" s="15">
        <f>'Investment Analysis'!SH27</f>
        <v/>
      </c>
      <c r="HI27" s="48" t="n"/>
      <c r="HJ27" s="18">
        <f>'Investment Analysis'!SM27</f>
        <v/>
      </c>
      <c r="HK27" s="15">
        <f>'Investment Analysis'!SK27</f>
        <v/>
      </c>
      <c r="HL27" s="48" t="n"/>
      <c r="HM27" s="18">
        <f>'Investment Analysis'!SP27</f>
        <v/>
      </c>
      <c r="HN27" s="15">
        <f>'Investment Analysis'!SN27</f>
        <v/>
      </c>
      <c r="HO27" s="48" t="n"/>
      <c r="HP27" s="18">
        <f>'Investment Analysis'!TE27</f>
        <v/>
      </c>
      <c r="HQ27" s="15">
        <f>'Investment Analysis'!TC27</f>
        <v/>
      </c>
      <c r="HR27" s="48" t="n"/>
      <c r="HS27" s="18">
        <f>'Investment Analysis'!TL27</f>
        <v/>
      </c>
      <c r="HT27" s="15">
        <f>'Investment Analysis'!TJ27</f>
        <v/>
      </c>
      <c r="HU27" s="48" t="n"/>
      <c r="HV27" s="18">
        <f>'Investment Analysis'!TS27</f>
        <v/>
      </c>
      <c r="HW27" s="15">
        <f>'Investment Analysis'!TQ27</f>
        <v/>
      </c>
      <c r="HX27" s="48" t="n"/>
      <c r="HY27" s="18">
        <f>'Investment Analysis'!TZ27</f>
        <v/>
      </c>
      <c r="HZ27" s="15">
        <f>'Investment Analysis'!TX27</f>
        <v/>
      </c>
      <c r="IA27" s="48" t="n"/>
      <c r="IB27" s="18">
        <f>'Investment Analysis'!UG27</f>
        <v/>
      </c>
      <c r="IC27" s="15">
        <f>'Investment Analysis'!UE27</f>
        <v/>
      </c>
      <c r="ID27" s="48" t="n"/>
      <c r="IE27" s="18">
        <f>'Investment Analysis'!UN27</f>
        <v/>
      </c>
      <c r="IF27" s="15">
        <f>'Investment Analysis'!UL27</f>
        <v/>
      </c>
      <c r="IG27" s="48" t="n"/>
      <c r="IH27" s="18">
        <f>'Investment Analysis'!UU27</f>
        <v/>
      </c>
      <c r="II27" s="15">
        <f>'Investment Analysis'!US27</f>
        <v/>
      </c>
      <c r="IJ27" s="48" t="n"/>
      <c r="IK27" s="18">
        <f>'Investment Analysis'!VB27</f>
        <v/>
      </c>
      <c r="IL27" s="15">
        <f>'Investment Analysis'!UZ27</f>
        <v/>
      </c>
      <c r="IM27" s="48" t="n"/>
      <c r="IN27" s="18">
        <f>'Investment Analysis'!VI27</f>
        <v/>
      </c>
      <c r="IO27" s="15">
        <f>'Investment Analysis'!VG27</f>
        <v/>
      </c>
      <c r="IP27" s="18" t="n"/>
      <c r="IQ27" s="18" t="n"/>
      <c r="IR27" s="18" t="n"/>
      <c r="IS27" s="108">
        <f>IF(IT27&gt;0,IT27-IT26,0)</f>
        <v/>
      </c>
      <c r="IT27" s="48">
        <f>FY27+FV27+FS27+FP27+FM27+FJ27+FG27+FD27+FA27+EX27+EU27+ER27+EO27+EL27+EI27+EF27+EC27+DZ27+DW27+DT27+DQ27+DN27+DK27+DH27+DE27+DB27+CY27+CV27+CS27+CP27+CJ27+CG27+CD27+CA27+BX27+P27+CM27+GT27+GQ27+GN27+GK27+GH27+GE27+GB27+BU27+BR27+BO27+BL27+BI27+BF27+BC27+AZ27+AW27+AT27+AQ27+AN27+AK27+AH27+AE27+AB27+Y27+V27+S27+GW27+GZ27+HC27+HF27+HI27+HL27+HO27+HR27+HU27</f>
        <v/>
      </c>
      <c r="IU27" s="101">
        <f>IF(IT27&gt;0,IV27,0)</f>
        <v/>
      </c>
      <c r="IV27" s="101" t="n"/>
      <c r="IW27" s="15">
        <f>IF(IT27&gt;0,(IT27+IV$11-I$2)/I$2,0)</f>
        <v/>
      </c>
      <c r="IX27" s="113">
        <f>IF(IT27&gt;0,IT27+IV$11-I$2,0)</f>
        <v/>
      </c>
      <c r="IY27" s="21">
        <f>IF(IT27&gt;0,(IT27+IV$11-IT$8)/IT$8,0)</f>
        <v/>
      </c>
      <c r="IZ27" s="173">
        <f>IF(IT27&gt;0,IT27+IV$11-IT$8,0)</f>
        <v/>
      </c>
    </row>
    <row r="28">
      <c r="A28" s="76">
        <f>'Investment Analysis'!A28</f>
        <v/>
      </c>
      <c r="B28" s="77">
        <f>'Investment Analysis'!B28</f>
        <v/>
      </c>
      <c r="C28" s="27">
        <f>'Investment Analysis'!C28</f>
        <v/>
      </c>
      <c r="D28" s="42">
        <f>'Investment Analysis'!D28</f>
        <v/>
      </c>
      <c r="E28" s="28">
        <f>'Investment Analysis'!E28</f>
        <v/>
      </c>
      <c r="F28" s="27">
        <f>'Investment Analysis'!G28</f>
        <v/>
      </c>
      <c r="G28" s="42">
        <f>'Investment Analysis'!H28</f>
        <v/>
      </c>
      <c r="H28" s="28">
        <f>'Investment Analysis'!I28</f>
        <v/>
      </c>
      <c r="I28" s="27">
        <f>'Investment Analysis'!K28</f>
        <v/>
      </c>
      <c r="J28" s="42">
        <f>'Investment Analysis'!L28</f>
        <v/>
      </c>
      <c r="K28" s="28">
        <f>'Investment Analysis'!M28</f>
        <v/>
      </c>
      <c r="L28" s="57">
        <f>'Investment Analysis'!T28</f>
        <v/>
      </c>
      <c r="M28" s="29">
        <f>'Investment Analysis'!V28</f>
        <v/>
      </c>
      <c r="N28" s="29">
        <f>'Investment Analysis'!W28</f>
        <v/>
      </c>
      <c r="O28" s="548" t="n"/>
      <c r="P28" s="48">
        <f>'Investment Analysis'!Y28</f>
        <v/>
      </c>
      <c r="Q28" s="18" t="n"/>
      <c r="R28" s="15" t="n"/>
      <c r="S28" s="48" t="n">
        <v>22846.46</v>
      </c>
      <c r="T28" s="18">
        <f>IF(S28&gt;0,(S28+10000-T$5)/T$5,0)</f>
        <v/>
      </c>
      <c r="U28" s="15">
        <f>'Investment Analysis'!AF28</f>
        <v/>
      </c>
      <c r="V28" s="48" t="n">
        <v>18500.96</v>
      </c>
      <c r="W28" s="18">
        <f>IF(V28&gt;0,(V28+5000-W$5)/W$5,0)</f>
        <v/>
      </c>
      <c r="X28" s="15">
        <f>'Investment Analysis'!AT28</f>
        <v/>
      </c>
      <c r="Y28" s="48" t="n">
        <v>10026.35</v>
      </c>
      <c r="Z28" s="18">
        <f>IF(Y28&gt;0,(Y28-Z$5)/Z$5,0)</f>
        <v/>
      </c>
      <c r="AA28" s="15">
        <f>'Investment Analysis'!GK28</f>
        <v/>
      </c>
      <c r="AB28" s="48" t="n">
        <v>2694.21</v>
      </c>
      <c r="AC28" s="18">
        <f>IF(AB28&gt;0,(AB28+8000-AC$5)/AC$5,0)</f>
        <v/>
      </c>
      <c r="AD28" s="15">
        <f>'Investment Analysis'!AT28</f>
        <v/>
      </c>
      <c r="AE28" s="48" t="n">
        <v>22883.76</v>
      </c>
      <c r="AF28" s="18">
        <f>IF(AE28&gt;0,(AE28+30000-AF$5)/AF$5,0)</f>
        <v/>
      </c>
      <c r="AG28" s="15">
        <f>'Investment Analysis'!BA28</f>
        <v/>
      </c>
      <c r="AH28" s="48" t="n"/>
      <c r="AI28" s="18">
        <f>IF(AH28&gt;0,(AH28-5000-AI$5)/AI$5,0)</f>
        <v/>
      </c>
      <c r="AJ28" s="15">
        <f>'Investment Analysis'!BH28</f>
        <v/>
      </c>
      <c r="AK28" s="48" t="n">
        <v>19812.83</v>
      </c>
      <c r="AL28" s="18">
        <f>IF(AK28&gt;0,(AK28+7000-AL$5)/AL$5,0)</f>
        <v/>
      </c>
      <c r="AM28" s="15">
        <f>'Investment Analysis'!BO28</f>
        <v/>
      </c>
      <c r="AN28" s="48" t="n">
        <v>15079.47</v>
      </c>
      <c r="AO28" s="18">
        <f>IF(AN28&gt;0,(AN28-AO$5)/AO$5,0)</f>
        <v/>
      </c>
      <c r="AP28" s="15">
        <f>'Investment Analysis'!BV28</f>
        <v/>
      </c>
      <c r="AQ28" s="48" t="n"/>
      <c r="AR28" s="18">
        <f>IF(AQ28&gt;0,(AQ28+10000-AR$5)/AR$5,0)</f>
        <v/>
      </c>
      <c r="AS28" s="15">
        <f>'Investment Analysis'!CC28</f>
        <v/>
      </c>
      <c r="AT28" s="48" t="n">
        <v>28479.69</v>
      </c>
      <c r="AU28" s="18">
        <f>IF(AT28&gt;0,(AT28+10000-AU$5)/AU$5,0)</f>
        <v/>
      </c>
      <c r="AV28" s="15">
        <f>'Investment Analysis'!CJ28</f>
        <v/>
      </c>
      <c r="AW28" s="48" t="n">
        <v>19861.99</v>
      </c>
      <c r="AX28" s="18">
        <f>IF(AW28&gt;0,(AW28+2000-AX$5)/AX$5,0)</f>
        <v/>
      </c>
      <c r="AY28" s="15">
        <f>'Investment Analysis'!CQ28</f>
        <v/>
      </c>
      <c r="AZ28" s="48" t="n">
        <v>17215.51</v>
      </c>
      <c r="BA28" s="18">
        <f>IF(AZ28&gt;0,(AZ28+15000-BA$5)/BA$5,0)</f>
        <v/>
      </c>
      <c r="BB28" s="15">
        <f>'Investment Analysis'!CX28</f>
        <v/>
      </c>
      <c r="BC28" s="48" t="n">
        <v>10401.33</v>
      </c>
      <c r="BD28" s="18">
        <f>IF(BC28&gt;0,(BC28-10000-BD$5)/BD$5,0)</f>
        <v/>
      </c>
      <c r="BE28" s="15">
        <f>'Investment Analysis'!DE28</f>
        <v/>
      </c>
      <c r="BF28" s="48" t="n">
        <v>4355.67</v>
      </c>
      <c r="BG28" s="18">
        <f>IF(BF28&gt;0,(BF28-BG$5)/BG$5,0)</f>
        <v/>
      </c>
      <c r="BH28" s="15">
        <f>'Investment Analysis'!DL28</f>
        <v/>
      </c>
      <c r="BI28" s="48" t="n">
        <v>2443.29</v>
      </c>
      <c r="BJ28" s="18">
        <f>IF(BI28&gt;0,(BI28-BJ$5)/BJ$5,0)</f>
        <v/>
      </c>
      <c r="BK28" s="15">
        <f>'Investment Analysis'!DZ28</f>
        <v/>
      </c>
      <c r="BL28" s="48" t="n">
        <v>4336.51</v>
      </c>
      <c r="BM28" s="18">
        <f>IF(BL28&gt;0,(BL28-BM$5)/BM$5,0)</f>
        <v/>
      </c>
      <c r="BN28" s="15">
        <f>'Investment Analysis'!EG28</f>
        <v/>
      </c>
      <c r="BO28" s="48" t="n"/>
      <c r="BP28" s="18">
        <f>IF(BO28&gt;0,(BO28+5000-BP$5)/BP$5,0)</f>
        <v/>
      </c>
      <c r="BQ28" s="15">
        <f>'Investment Analysis'!DS28</f>
        <v/>
      </c>
      <c r="BR28" s="48" t="n">
        <v>6060.84</v>
      </c>
      <c r="BS28" s="18">
        <f>IF(BR28&gt;0,(BR28-BS$5)/BS$5,0)</f>
        <v/>
      </c>
      <c r="BT28" s="15">
        <f>'Investment Analysis'!EN28</f>
        <v/>
      </c>
      <c r="BU28" s="48" t="n">
        <v>14981.91</v>
      </c>
      <c r="BV28" s="18">
        <f>IF(BU28&gt;0,(BU28+8000-BV$5)/BV$5,0)</f>
        <v/>
      </c>
      <c r="BW28" s="15">
        <f>'Investment Analysis'!EU28</f>
        <v/>
      </c>
      <c r="BX28" s="48" t="n"/>
      <c r="BY28" s="18">
        <f>IF(BX28&gt;0,(BX28-10000-BY$5)/BY$5,0)</f>
        <v/>
      </c>
      <c r="BZ28" s="15">
        <f>'Investment Analysis'!FB28</f>
        <v/>
      </c>
      <c r="CA28" s="48" t="n">
        <v>22577.64</v>
      </c>
      <c r="CB28" s="18">
        <f>IF(CA28&gt;0,(CA28-5000-CB$5)/CB$5,0)</f>
        <v/>
      </c>
      <c r="CC28" s="15">
        <f>'Investment Analysis'!FI28</f>
        <v/>
      </c>
      <c r="CD28" s="48" t="n">
        <v>20262.57</v>
      </c>
      <c r="CE28" s="18">
        <f>IF(CD28&gt;0,(CD28+20000-CE$5)/CE$5,0)</f>
        <v/>
      </c>
      <c r="CF28" s="15">
        <f>'Investment Analysis'!FP28</f>
        <v/>
      </c>
      <c r="CG28" s="48" t="n">
        <v>5192.54</v>
      </c>
      <c r="CH28" s="18">
        <f>IF(CG28&gt;0,(CG28+10000-CH$5)/CH$5,0)</f>
        <v/>
      </c>
      <c r="CI28" s="15">
        <f>'Investment Analysis'!FW28</f>
        <v/>
      </c>
      <c r="CJ28" s="48" t="n"/>
      <c r="CK28" s="18">
        <f>IF(CJ28&gt;0,(CJ28+5000-CK$5)/CK$5,0)</f>
        <v/>
      </c>
      <c r="CL28" s="15">
        <f>'Investment Analysis'!GD28</f>
        <v/>
      </c>
      <c r="CM28" s="48" t="n">
        <v>24474.78</v>
      </c>
      <c r="CN28" s="18">
        <f>IF(CM28&gt;0,(CM28-CN$5)/CN$5,0)</f>
        <v/>
      </c>
      <c r="CO28" s="15">
        <f>'Investment Analysis'!GT28</f>
        <v/>
      </c>
      <c r="CP28" s="48" t="n">
        <v>58365</v>
      </c>
      <c r="CQ28" s="18">
        <f>IF(CP28&gt;0,(CP28-CQ$5)/CQ$5,0)</f>
        <v/>
      </c>
      <c r="CR28" s="15">
        <f>'Investment Analysis'!HG28</f>
        <v/>
      </c>
      <c r="CS28" s="48" t="n">
        <v>6750</v>
      </c>
      <c r="CT28" s="18">
        <f>IF(CS28&gt;0,(CS28-CT$5)/CT$5,0)</f>
        <v/>
      </c>
      <c r="CU28" s="15">
        <f>'Investment Analysis'!HN28</f>
        <v/>
      </c>
      <c r="CV28" s="48" t="n">
        <v>24740</v>
      </c>
      <c r="CW28" s="18">
        <f>IF(CV28&gt;0,(CV28-CW$5)/CW$5,0)</f>
        <v/>
      </c>
      <c r="CX28" s="15">
        <f>'Investment Analysis'!IB28</f>
        <v/>
      </c>
      <c r="CY28" s="48" t="n">
        <v>20635</v>
      </c>
      <c r="CZ28" s="18">
        <f>IF(CY28&gt;0,(CY28-CZ$5)/CZ$5,0)</f>
        <v/>
      </c>
      <c r="DA28" s="15">
        <f>'Investment Analysis'!II28</f>
        <v/>
      </c>
      <c r="DB28" s="48" t="n"/>
      <c r="DC28" s="18">
        <f>IF(DB28&gt;0,(DB28-DC$5)/DC$5,0)</f>
        <v/>
      </c>
      <c r="DD28" s="15">
        <f>'Investment Analysis'!IP28</f>
        <v/>
      </c>
      <c r="DE28" s="48" t="n"/>
      <c r="DF28" s="18">
        <f>IF(DE28&gt;0,(DE28-DF$5)/DF$5,0)</f>
        <v/>
      </c>
      <c r="DG28" s="15">
        <f>'Investment Analysis'!IW28</f>
        <v/>
      </c>
      <c r="DH28" s="48" t="n">
        <v>13529.8</v>
      </c>
      <c r="DI28" s="18">
        <f>IF(DH28&gt;0,(DH28-DI$5)/DI$5,0)</f>
        <v/>
      </c>
      <c r="DJ28" s="15">
        <f>'Investment Analysis'!JD28</f>
        <v/>
      </c>
      <c r="DK28" s="48" t="n">
        <v>2211.65</v>
      </c>
      <c r="DL28" s="18">
        <f>IF(DK28&gt;0,(DK28-DL$5)/DL$5,0)</f>
        <v/>
      </c>
      <c r="DM28" s="15">
        <f>'Investment Analysis'!JK28</f>
        <v/>
      </c>
      <c r="DN28" s="48" t="n">
        <v>5433.5</v>
      </c>
      <c r="DO28" s="18">
        <f>IF(DN28&gt;0,(DN28-DO$5)/DO$5,0)</f>
        <v/>
      </c>
      <c r="DP28" s="15">
        <f>'Investment Analysis'!HU28</f>
        <v/>
      </c>
      <c r="DQ28" s="48" t="n">
        <v>29799</v>
      </c>
      <c r="DR28" s="18">
        <f>IF(DQ28&gt;0,(DQ28-DR$5)/DR$5,0)</f>
        <v/>
      </c>
      <c r="DS28" s="15">
        <f>'Investment Analysis'!JR28</f>
        <v/>
      </c>
      <c r="DT28" s="48" t="n">
        <v>4400</v>
      </c>
      <c r="DU28" s="18">
        <f>IF(DT28&gt;0,(DT28-DU$5)/DU$5,0)</f>
        <v/>
      </c>
      <c r="DV28" s="15">
        <f>'Investment Analysis'!JY28</f>
        <v/>
      </c>
      <c r="DW28" s="48" t="n">
        <v>24100.5</v>
      </c>
      <c r="DX28" s="18">
        <f>IF(DW28&gt;0,(DW28-DX$5)/DX$5,0)</f>
        <v/>
      </c>
      <c r="DY28" s="15">
        <f>'Investment Analysis'!KF28</f>
        <v/>
      </c>
      <c r="DZ28" s="48" t="n">
        <v>2463.6</v>
      </c>
      <c r="EA28" s="18">
        <f>IF(DZ28&gt;0,(DZ28-EA$5)/EA$5,0)</f>
        <v/>
      </c>
      <c r="EB28" s="15">
        <f>'Investment Analysis'!KM28</f>
        <v/>
      </c>
      <c r="EC28" s="48" t="n">
        <v>2393.6</v>
      </c>
      <c r="ED28" s="18">
        <f>IF(EC28&gt;0,(EC28-ED$5)/ED$5,0)</f>
        <v/>
      </c>
      <c r="EE28" s="15">
        <f>'Investment Analysis'!KT28</f>
        <v/>
      </c>
      <c r="EF28" s="48" t="n">
        <v>37965</v>
      </c>
      <c r="EG28" s="18">
        <f>IF(EF28&gt;0,(EF28-EG$5)/EG$5,0)</f>
        <v/>
      </c>
      <c r="EH28" s="15">
        <f>'Investment Analysis'!LH28</f>
        <v/>
      </c>
      <c r="EI28" s="48" t="n">
        <v>8380.23</v>
      </c>
      <c r="EJ28" s="18">
        <f>IF(EI28&gt;0,(EI28-EJ$5)/EJ$5,0)</f>
        <v/>
      </c>
      <c r="EK28" s="15">
        <f>'Investment Analysis'!LO28</f>
        <v/>
      </c>
      <c r="EL28" s="48" t="n"/>
      <c r="EM28" s="18">
        <f>IF(EL28&gt;0,(EL28-EM$5)/EM$5,0)</f>
        <v/>
      </c>
      <c r="EN28" s="15">
        <f>'Investment Analysis'!LV28</f>
        <v/>
      </c>
      <c r="EO28" s="48" t="n"/>
      <c r="EP28" s="68">
        <f>IF(EO28&gt;0,(EO28-500-EP$5)/EP$5,0)</f>
        <v/>
      </c>
      <c r="EQ28" s="15">
        <f>'Investment Analysis'!MC28</f>
        <v/>
      </c>
      <c r="ER28" s="48" t="n">
        <v>26303.49</v>
      </c>
      <c r="ES28" s="18">
        <f>IF(ER28&gt;0,(ER28-ES$5)/ES$5,0)</f>
        <v/>
      </c>
      <c r="ET28" s="15">
        <f>'Investment Analysis'!LA28</f>
        <v/>
      </c>
      <c r="EU28" s="48" t="n">
        <v>49420</v>
      </c>
      <c r="EV28" s="18">
        <f>'Investment Analysis'!ML28</f>
        <v/>
      </c>
      <c r="EW28" s="15">
        <f>'Investment Analysis'!MJ28</f>
        <v/>
      </c>
      <c r="EX28" s="48" t="n">
        <v>39249</v>
      </c>
      <c r="EY28" s="18">
        <f>IF(EX28&gt;0,(EX28-EY$5)/EY$5,0)</f>
        <v/>
      </c>
      <c r="EZ28" s="15">
        <f>'Investment Analysis'!MQ28</f>
        <v/>
      </c>
      <c r="FA28" s="48" t="n"/>
      <c r="FB28" s="18">
        <f>IF(FA28&gt;0,(FA28-FB$5)/FB$5,0)</f>
        <v/>
      </c>
      <c r="FC28" s="15">
        <f>'Investment Analysis'!MX28</f>
        <v/>
      </c>
      <c r="FD28" s="48" t="n">
        <v>4977.5</v>
      </c>
      <c r="FE28" s="18">
        <f>IF(FD28&gt;0,(FD28-FE$5)/FE$5,0)</f>
        <v/>
      </c>
      <c r="FF28" s="15">
        <f>'Investment Analysis'!NE28</f>
        <v/>
      </c>
      <c r="FG28" s="48" t="n"/>
      <c r="FH28" s="18">
        <f>IF(FG28&gt;0,(FG28-FH$5)/FH$5,0)</f>
        <v/>
      </c>
      <c r="FI28" s="15">
        <f>'Investment Analysis'!NL28</f>
        <v/>
      </c>
      <c r="FJ28" s="48" t="n">
        <v>8831.25</v>
      </c>
      <c r="FK28" s="18">
        <f>IF(FJ28&gt;0,(FJ28-FK$5)/FK$5,0)</f>
        <v/>
      </c>
      <c r="FL28" s="15">
        <f>'Investment Analysis'!NS28</f>
        <v/>
      </c>
      <c r="FM28" s="48" t="n">
        <v>31265.6</v>
      </c>
      <c r="FN28" s="18">
        <f>IF(FM28&gt;0,(FM28-FN$5)/FN$5,0)</f>
        <v/>
      </c>
      <c r="FO28" s="15">
        <f>'Investment Analysis'!NZ28</f>
        <v/>
      </c>
      <c r="FP28" s="48" t="n"/>
      <c r="FQ28" s="18">
        <f>IF(FP28&gt;0,(FP28-FQ$5)/FQ$5,0)</f>
        <v/>
      </c>
      <c r="FR28" s="15">
        <f>'Investment Analysis'!OG28</f>
        <v/>
      </c>
      <c r="FS28" s="48" t="n">
        <v>38655.5</v>
      </c>
      <c r="FT28" s="18">
        <f>IF(FS28&gt;0,(FS28-FT$5)/FT$5,0)</f>
        <v/>
      </c>
      <c r="FU28" s="15">
        <f>'Investment Analysis'!ON28</f>
        <v/>
      </c>
      <c r="FV28" s="48" t="n"/>
      <c r="FW28" s="18">
        <f>IF(FV28&gt;0,(FV28-FW$5)/FW$5,0)</f>
        <v/>
      </c>
      <c r="FX28" s="15">
        <f>'Investment Analysis'!OU28</f>
        <v/>
      </c>
      <c r="FY28" s="48" t="n"/>
      <c r="FZ28" s="18">
        <f>IF(FY28&gt;0,(FY28-FZ$5)/FZ$5,0)</f>
        <v/>
      </c>
      <c r="GA28" s="15">
        <f>'Investment Analysis'!PB28</f>
        <v/>
      </c>
      <c r="GB28" s="48" t="n"/>
      <c r="GC28" s="18">
        <f>'Investment Analysis'!PK28</f>
        <v/>
      </c>
      <c r="GD28" s="15">
        <f>'Investment Analysis'!PI28</f>
        <v/>
      </c>
      <c r="GE28" s="48" t="n">
        <v>6873</v>
      </c>
      <c r="GF28" s="18">
        <f>'Investment Analysis'!PY28</f>
        <v/>
      </c>
      <c r="GG28" s="15">
        <f>'Investment Analysis'!PW28</f>
        <v/>
      </c>
      <c r="GH28" s="48" t="n">
        <v>37557.5</v>
      </c>
      <c r="GI28" s="18">
        <f>'Investment Analysis'!QF28</f>
        <v/>
      </c>
      <c r="GJ28" s="15">
        <f>'Investment Analysis'!QD28</f>
        <v/>
      </c>
      <c r="GK28" s="48" t="n"/>
      <c r="GL28" s="18">
        <f>'Investment Analysis'!QM28</f>
        <v/>
      </c>
      <c r="GM28" s="15">
        <f>'Investment Analysis'!QK28</f>
        <v/>
      </c>
      <c r="GN28" s="48" t="n">
        <v>29255.77</v>
      </c>
      <c r="GO28" s="18">
        <f>'Investment Analysis'!QT28</f>
        <v/>
      </c>
      <c r="GP28" s="15">
        <f>'Investment Analysis'!QR28</f>
        <v/>
      </c>
      <c r="GQ28" s="48" t="n">
        <v>17829.8</v>
      </c>
      <c r="GR28" s="18">
        <f>'Investment Analysis'!RA28</f>
        <v/>
      </c>
      <c r="GS28" s="15">
        <f>'Investment Analysis'!QY28</f>
        <v/>
      </c>
      <c r="GT28" s="48" t="n">
        <v>15521</v>
      </c>
      <c r="GU28" s="18">
        <f>'Investment Analysis'!RH28</f>
        <v/>
      </c>
      <c r="GV28" s="15">
        <f>'Investment Analysis'!RF28</f>
        <v/>
      </c>
      <c r="GW28" s="48" t="n"/>
      <c r="GX28" s="18">
        <f>'Investment Analysis'!RO28</f>
        <v/>
      </c>
      <c r="GY28" s="15">
        <f>'Investment Analysis'!RM28</f>
        <v/>
      </c>
      <c r="GZ28" s="48" t="n"/>
      <c r="HA28" s="18">
        <f>'Investment Analysis'!RV28</f>
        <v/>
      </c>
      <c r="HB28" s="15">
        <f>'Investment Analysis'!RT28</f>
        <v/>
      </c>
      <c r="HC28" s="48" t="n"/>
      <c r="HD28" s="18">
        <f>'Investment Analysis'!SC28</f>
        <v/>
      </c>
      <c r="HE28" s="15">
        <f>'Investment Analysis'!SA28</f>
        <v/>
      </c>
      <c r="HF28" s="48" t="n"/>
      <c r="HG28" s="18">
        <f>'Investment Analysis'!SJ28</f>
        <v/>
      </c>
      <c r="HH28" s="15">
        <f>'Investment Analysis'!SH28</f>
        <v/>
      </c>
      <c r="HI28" s="48" t="n"/>
      <c r="HJ28" s="18">
        <f>'Investment Analysis'!SM28</f>
        <v/>
      </c>
      <c r="HK28" s="15">
        <f>'Investment Analysis'!SK28</f>
        <v/>
      </c>
      <c r="HL28" s="48" t="n"/>
      <c r="HM28" s="18">
        <f>'Investment Analysis'!SP28</f>
        <v/>
      </c>
      <c r="HN28" s="15">
        <f>'Investment Analysis'!SN28</f>
        <v/>
      </c>
      <c r="HO28" s="48" t="n"/>
      <c r="HP28" s="18">
        <f>'Investment Analysis'!TE28</f>
        <v/>
      </c>
      <c r="HQ28" s="15">
        <f>'Investment Analysis'!TC28</f>
        <v/>
      </c>
      <c r="HR28" s="48" t="n"/>
      <c r="HS28" s="18">
        <f>'Investment Analysis'!TL28</f>
        <v/>
      </c>
      <c r="HT28" s="15">
        <f>'Investment Analysis'!TJ28</f>
        <v/>
      </c>
      <c r="HU28" s="48" t="n"/>
      <c r="HV28" s="18">
        <f>'Investment Analysis'!TS28</f>
        <v/>
      </c>
      <c r="HW28" s="15">
        <f>'Investment Analysis'!TQ28</f>
        <v/>
      </c>
      <c r="HX28" s="48" t="n"/>
      <c r="HY28" s="18">
        <f>'Investment Analysis'!TZ28</f>
        <v/>
      </c>
      <c r="HZ28" s="15">
        <f>'Investment Analysis'!TX28</f>
        <v/>
      </c>
      <c r="IA28" s="48" t="n"/>
      <c r="IB28" s="18">
        <f>'Investment Analysis'!UG28</f>
        <v/>
      </c>
      <c r="IC28" s="15">
        <f>'Investment Analysis'!UE28</f>
        <v/>
      </c>
      <c r="ID28" s="48" t="n"/>
      <c r="IE28" s="18">
        <f>'Investment Analysis'!UN28</f>
        <v/>
      </c>
      <c r="IF28" s="15">
        <f>'Investment Analysis'!UL28</f>
        <v/>
      </c>
      <c r="IG28" s="48" t="n"/>
      <c r="IH28" s="18">
        <f>'Investment Analysis'!UU28</f>
        <v/>
      </c>
      <c r="II28" s="15">
        <f>'Investment Analysis'!US28</f>
        <v/>
      </c>
      <c r="IJ28" s="48" t="n"/>
      <c r="IK28" s="18">
        <f>'Investment Analysis'!VB28</f>
        <v/>
      </c>
      <c r="IL28" s="15">
        <f>'Investment Analysis'!UZ28</f>
        <v/>
      </c>
      <c r="IM28" s="48" t="n"/>
      <c r="IN28" s="18">
        <f>'Investment Analysis'!VI28</f>
        <v/>
      </c>
      <c r="IO28" s="15">
        <f>'Investment Analysis'!VG28</f>
        <v/>
      </c>
      <c r="IP28" s="18" t="n"/>
      <c r="IQ28" s="18" t="n"/>
      <c r="IR28" s="18" t="n"/>
      <c r="IS28" s="108">
        <f>IF(IT28&gt;0,IT28-IT27,0)</f>
        <v/>
      </c>
      <c r="IT28" s="48">
        <f>FY28+FV28+FS28+FP28+FM28+FJ28+FG28+FD28+FA28+EX28+EU28+ER28+EO28+EL28+EI28+EF28+EC28+DZ28+DW28+DT28+DQ28+DN28+DK28+DH28+DE28+DB28+CY28+CV28+CS28+CP28+CJ28+CG28+CD28+CA28+BX28+P28+CM28+GT28+GQ28+GN28+GK28+GH28+GE28+GB28+BU28+BR28+BO28+BL28+BI28+BF28+BC28+AZ28+AW28+AT28+AQ28+AN28+AK28+AH28+AE28+AB28+Y28+V28+S28+GW28+GZ28+HC28+HF28+HI28+HL28+HO28+HR28+HU28</f>
        <v/>
      </c>
      <c r="IU28" s="101">
        <f>IF(IT28&gt;0,IV28,0)</f>
        <v/>
      </c>
      <c r="IV28" s="101" t="n"/>
      <c r="IW28" s="15">
        <f>IF(IT28&gt;0,(IT28+IV$11-I$2)/I$2,0)</f>
        <v/>
      </c>
      <c r="IX28" s="113">
        <f>IF(IT28&gt;0,IT28+IV$11-I$2,0)</f>
        <v/>
      </c>
      <c r="IY28" s="21">
        <f>IF(IT28&gt;0,(IT28+IV$11-IT$8)/IT$8,0)</f>
        <v/>
      </c>
      <c r="IZ28" s="173">
        <f>IF(IT28&gt;0,IT28+IV$11-IT$8,0)</f>
        <v/>
      </c>
    </row>
    <row r="29">
      <c r="A29" s="76">
        <f>'Investment Analysis'!A29</f>
        <v/>
      </c>
      <c r="B29" s="77">
        <f>'Investment Analysis'!B29</f>
        <v/>
      </c>
      <c r="C29" s="27">
        <f>'Investment Analysis'!C29</f>
        <v/>
      </c>
      <c r="D29" s="42">
        <f>'Investment Analysis'!D29</f>
        <v/>
      </c>
      <c r="E29" s="28">
        <f>'Investment Analysis'!E29</f>
        <v/>
      </c>
      <c r="F29" s="27">
        <f>'Investment Analysis'!G29</f>
        <v/>
      </c>
      <c r="G29" s="42">
        <f>'Investment Analysis'!H29</f>
        <v/>
      </c>
      <c r="H29" s="28">
        <f>'Investment Analysis'!I29</f>
        <v/>
      </c>
      <c r="I29" s="27">
        <f>'Investment Analysis'!K29</f>
        <v/>
      </c>
      <c r="J29" s="42">
        <f>'Investment Analysis'!L29</f>
        <v/>
      </c>
      <c r="K29" s="28">
        <f>'Investment Analysis'!M29</f>
        <v/>
      </c>
      <c r="L29" s="57">
        <f>'Investment Analysis'!T29</f>
        <v/>
      </c>
      <c r="M29" s="29">
        <f>'Investment Analysis'!V29</f>
        <v/>
      </c>
      <c r="N29" s="29">
        <f>'Investment Analysis'!W29</f>
        <v/>
      </c>
      <c r="O29" s="548" t="n"/>
      <c r="P29" s="48">
        <f>'Investment Analysis'!Y29</f>
        <v/>
      </c>
      <c r="Q29" s="18" t="n"/>
      <c r="R29" s="15" t="n"/>
      <c r="S29" s="48" t="n">
        <v>22944.66</v>
      </c>
      <c r="T29" s="18">
        <f>IF(S29&gt;0,(S29+10000-T$5)/T$5,0)</f>
        <v/>
      </c>
      <c r="U29" s="15">
        <f>'Investment Analysis'!AF29</f>
        <v/>
      </c>
      <c r="V29" s="48" t="n">
        <v>18634.79</v>
      </c>
      <c r="W29" s="18">
        <f>IF(V29&gt;0,(V29+5000-W$5)/W$5,0)</f>
        <v/>
      </c>
      <c r="X29" s="15">
        <f>'Investment Analysis'!AT29</f>
        <v/>
      </c>
      <c r="Y29" s="48" t="n">
        <v>10120.69</v>
      </c>
      <c r="Z29" s="18">
        <f>IF(Y29&gt;0,(Y29-Z$5)/Z$5,0)</f>
        <v/>
      </c>
      <c r="AA29" s="15">
        <f>'Investment Analysis'!GK29</f>
        <v/>
      </c>
      <c r="AB29" s="48" t="n">
        <v>2707.76</v>
      </c>
      <c r="AC29" s="18">
        <f>IF(AB29&gt;0,(AB29+8000-AC$5)/AC$5,0)</f>
        <v/>
      </c>
      <c r="AD29" s="15">
        <f>'Investment Analysis'!AT29</f>
        <v/>
      </c>
      <c r="AE29" s="48" t="n">
        <v>23004.83</v>
      </c>
      <c r="AF29" s="18">
        <f>IF(AE29&gt;0,(AE29+30000-AF$5)/AF$5,0)</f>
        <v/>
      </c>
      <c r="AG29" s="15">
        <f>'Investment Analysis'!BA29</f>
        <v/>
      </c>
      <c r="AH29" s="48" t="n"/>
      <c r="AI29" s="18">
        <f>IF(AH29&gt;0,(AH29-5000-AI$5)/AI$5,0)</f>
        <v/>
      </c>
      <c r="AJ29" s="15">
        <f>'Investment Analysis'!BH29</f>
        <v/>
      </c>
      <c r="AK29" s="48" t="n">
        <v>20035.58</v>
      </c>
      <c r="AL29" s="18">
        <f>IF(AK29&gt;0,(AK29+7000-AL$5)/AL$5,0)</f>
        <v/>
      </c>
      <c r="AM29" s="15">
        <f>'Investment Analysis'!BO29</f>
        <v/>
      </c>
      <c r="AN29" s="48" t="n">
        <v>15394.89</v>
      </c>
      <c r="AO29" s="18">
        <f>IF(AN29&gt;0,(AN29-AO$5)/AO$5,0)</f>
        <v/>
      </c>
      <c r="AP29" s="15">
        <f>'Investment Analysis'!BV29</f>
        <v/>
      </c>
      <c r="AQ29" s="48" t="n"/>
      <c r="AR29" s="18">
        <f>IF(AQ29&gt;0,(AQ29+10000-AR$5)/AR$5,0)</f>
        <v/>
      </c>
      <c r="AS29" s="15">
        <f>'Investment Analysis'!CC29</f>
        <v/>
      </c>
      <c r="AT29" s="48" t="n">
        <v>28778.65</v>
      </c>
      <c r="AU29" s="18">
        <f>IF(AT29&gt;0,(AT29+10000-AU$5)/AU$5,0)</f>
        <v/>
      </c>
      <c r="AV29" s="15">
        <f>'Investment Analysis'!CJ29</f>
        <v/>
      </c>
      <c r="AW29" s="48" t="n">
        <v>20073.23</v>
      </c>
      <c r="AX29" s="18">
        <f>IF(AW29&gt;0,(AW29+2000-AX$5)/AX$5,0)</f>
        <v/>
      </c>
      <c r="AY29" s="15">
        <f>'Investment Analysis'!CQ29</f>
        <v/>
      </c>
      <c r="AZ29" s="48" t="n">
        <v>17390.31</v>
      </c>
      <c r="BA29" s="18">
        <f>IF(AZ29&gt;0,(AZ29+15000-BA$5)/BA$5,0)</f>
        <v/>
      </c>
      <c r="BB29" s="15">
        <f>'Investment Analysis'!CX29</f>
        <v/>
      </c>
      <c r="BC29" s="48" t="n">
        <v>10513.96</v>
      </c>
      <c r="BD29" s="18">
        <f>IF(BC29&gt;0,(BC29-10000-BD$5)/BD$5,0)</f>
        <v/>
      </c>
      <c r="BE29" s="15">
        <f>'Investment Analysis'!DE29</f>
        <v/>
      </c>
      <c r="BF29" s="48" t="n">
        <v>4408.04</v>
      </c>
      <c r="BG29" s="18">
        <f>IF(BF29&gt;0,(BF29-BG$5)/BG$5,0)</f>
        <v/>
      </c>
      <c r="BH29" s="15">
        <f>'Investment Analysis'!DL29</f>
        <v/>
      </c>
      <c r="BI29" s="48" t="n">
        <v>2496.32</v>
      </c>
      <c r="BJ29" s="18">
        <f>IF(BI29&gt;0,(BI29-BJ$5)/BJ$5,0)</f>
        <v/>
      </c>
      <c r="BK29" s="15">
        <f>'Investment Analysis'!DZ29</f>
        <v/>
      </c>
      <c r="BL29" s="48" t="n">
        <v>4304.52</v>
      </c>
      <c r="BM29" s="18">
        <f>IF(BL29&gt;0,(BL29-BM$5)/BM$5,0)</f>
        <v/>
      </c>
      <c r="BN29" s="15">
        <f>'Investment Analysis'!EG29</f>
        <v/>
      </c>
      <c r="BO29" s="48" t="n"/>
      <c r="BP29" s="18">
        <f>IF(BO29&gt;0,(BO29+5000-BP$5)/BP$5,0)</f>
        <v/>
      </c>
      <c r="BQ29" s="15">
        <f>'Investment Analysis'!DS29</f>
        <v/>
      </c>
      <c r="BR29" s="48" t="n">
        <v>6117.38</v>
      </c>
      <c r="BS29" s="18">
        <f>IF(BR29&gt;0,(BR29-BS$5)/BS$5,0)</f>
        <v/>
      </c>
      <c r="BT29" s="15">
        <f>'Investment Analysis'!EN29</f>
        <v/>
      </c>
      <c r="BU29" s="48" t="n">
        <v>15228.51</v>
      </c>
      <c r="BV29" s="18">
        <f>IF(BU29&gt;0,(BU29+8000-BV$5)/BV$5,0)</f>
        <v/>
      </c>
      <c r="BW29" s="15">
        <f>'Investment Analysis'!EU29</f>
        <v/>
      </c>
      <c r="BX29" s="48" t="n"/>
      <c r="BY29" s="18">
        <f>IF(BX29&gt;0,(BX29-10000-BY$5)/BY$5,0)</f>
        <v/>
      </c>
      <c r="BZ29" s="15">
        <f>'Investment Analysis'!FB29</f>
        <v/>
      </c>
      <c r="CA29" s="48" t="n">
        <v>22790.53</v>
      </c>
      <c r="CB29" s="18">
        <f>IF(CA29&gt;0,(CA29-CB$5)/CB$5,0)</f>
        <v/>
      </c>
      <c r="CC29" s="15">
        <f>'Investment Analysis'!FI29</f>
        <v/>
      </c>
      <c r="CD29" s="48" t="n">
        <v>20408.21</v>
      </c>
      <c r="CE29" s="18">
        <f>IF(CD29&gt;0,(CD29+20000-CE$5)/CE$5,0)</f>
        <v/>
      </c>
      <c r="CF29" s="15">
        <f>'Investment Analysis'!FP29</f>
        <v/>
      </c>
      <c r="CG29" s="48" t="n">
        <v>5209.88</v>
      </c>
      <c r="CH29" s="18">
        <f>IF(CG29&gt;0,(CG29+10000-CH$5)/CH$5,0)</f>
        <v/>
      </c>
      <c r="CI29" s="15">
        <f>'Investment Analysis'!FW29</f>
        <v/>
      </c>
      <c r="CJ29" s="48" t="n"/>
      <c r="CK29" s="18">
        <f>IF(CJ29&gt;0,(CJ29+5000-CK$5)/CK$5,0)</f>
        <v/>
      </c>
      <c r="CL29" s="15">
        <f>'Investment Analysis'!GD29</f>
        <v/>
      </c>
      <c r="CM29" s="48" t="n">
        <v>24895.25</v>
      </c>
      <c r="CN29" s="18">
        <f>IF(CM29&gt;0,(CM29-CN$5)/CN$5,0)</f>
        <v/>
      </c>
      <c r="CO29" s="15">
        <f>'Investment Analysis'!GT29</f>
        <v/>
      </c>
      <c r="CP29" s="48" t="n">
        <v>60042</v>
      </c>
      <c r="CQ29" s="18">
        <f>IF(CP29&gt;0,(CP29-CQ$5)/CQ$5,0)</f>
        <v/>
      </c>
      <c r="CR29" s="15">
        <f>'Investment Analysis'!HG29</f>
        <v/>
      </c>
      <c r="CS29" s="48" t="n">
        <v>6750</v>
      </c>
      <c r="CT29" s="18">
        <f>IF(CS29&gt;0,(CS29-CT$5)/CT$5,0)</f>
        <v/>
      </c>
      <c r="CU29" s="15">
        <f>'Investment Analysis'!HN29</f>
        <v/>
      </c>
      <c r="CV29" s="48" t="n">
        <v>24930</v>
      </c>
      <c r="CW29" s="18">
        <f>IF(CV29&gt;0,(CV29-CW$5)/CW$5,0)</f>
        <v/>
      </c>
      <c r="CX29" s="15">
        <f>'Investment Analysis'!IB29</f>
        <v/>
      </c>
      <c r="CY29" s="48" t="n">
        <v>21566</v>
      </c>
      <c r="CZ29" s="18">
        <f>IF(CY29&gt;0,(CY29-CZ$5)/CZ$5,0)</f>
        <v/>
      </c>
      <c r="DA29" s="15">
        <f>'Investment Analysis'!II29</f>
        <v/>
      </c>
      <c r="DB29" s="48" t="n"/>
      <c r="DC29" s="18">
        <f>IF(DB29&gt;0,(DB29-DC$5)/DC$5,0)</f>
        <v/>
      </c>
      <c r="DD29" s="15">
        <f>'Investment Analysis'!IP29</f>
        <v/>
      </c>
      <c r="DE29" s="48" t="n"/>
      <c r="DF29" s="18">
        <f>IF(DE29&gt;0,(DE29-DF$5)/DF$5,0)</f>
        <v/>
      </c>
      <c r="DG29" s="15">
        <f>'Investment Analysis'!IW29</f>
        <v/>
      </c>
      <c r="DH29" s="48" t="n">
        <v>13740</v>
      </c>
      <c r="DI29" s="18">
        <f>IF(DH29&gt;0,(DH29-DI$5)/DI$5,0)</f>
        <v/>
      </c>
      <c r="DJ29" s="15">
        <f>'Investment Analysis'!JD29</f>
        <v/>
      </c>
      <c r="DK29" s="48" t="n">
        <v>2074.95</v>
      </c>
      <c r="DL29" s="18">
        <f>IF(DK29&gt;0,(DK29-DL$5)/DL$5,0)</f>
        <v/>
      </c>
      <c r="DM29" s="15">
        <f>'Investment Analysis'!JK29</f>
        <v/>
      </c>
      <c r="DN29" s="48" t="n">
        <v>5478.5</v>
      </c>
      <c r="DO29" s="18">
        <f>IF(DN29&gt;0,(DN29-DO$5)/DO$5,0)</f>
        <v/>
      </c>
      <c r="DP29" s="15">
        <f>'Investment Analysis'!HU29</f>
        <v/>
      </c>
      <c r="DQ29" s="48" t="n">
        <v>30279</v>
      </c>
      <c r="DR29" s="18">
        <f>IF(DQ29&gt;0,(DQ29-DR$5)/DR$5,0)</f>
        <v/>
      </c>
      <c r="DS29" s="15">
        <f>'Investment Analysis'!JR29</f>
        <v/>
      </c>
      <c r="DT29" s="48" t="n">
        <v>4716</v>
      </c>
      <c r="DU29" s="18">
        <f>IF(DT29&gt;0,(DT29-DU$5)/DU$5,0)</f>
        <v/>
      </c>
      <c r="DV29" s="15">
        <f>'Investment Analysis'!JY29</f>
        <v/>
      </c>
      <c r="DW29" s="48" t="n">
        <v>24475.25</v>
      </c>
      <c r="DX29" s="18">
        <f>IF(DW29&gt;0,(DW29-DX$5)/DX$5,0)</f>
        <v/>
      </c>
      <c r="DY29" s="15">
        <f>'Investment Analysis'!KF29</f>
        <v/>
      </c>
      <c r="DZ29" s="48" t="n">
        <v>2545.2</v>
      </c>
      <c r="EA29" s="18">
        <f>IF(DZ29&gt;0,(DZ29-EA$5)/EA$5,0)</f>
        <v/>
      </c>
      <c r="EB29" s="15">
        <f>'Investment Analysis'!KM29</f>
        <v/>
      </c>
      <c r="EC29" s="48" t="n">
        <v>2375.9</v>
      </c>
      <c r="ED29" s="18">
        <f>IF(EC29&gt;0,(EC29-ED$5)/ED$5,0)</f>
        <v/>
      </c>
      <c r="EE29" s="15">
        <f>'Investment Analysis'!KT29</f>
        <v/>
      </c>
      <c r="EF29" s="48" t="n">
        <v>38737.5</v>
      </c>
      <c r="EG29" s="18">
        <f>IF(EF29&gt;0,(EF29-EG$5)/EG$5,0)</f>
        <v/>
      </c>
      <c r="EH29" s="15">
        <f>'Investment Analysis'!LH29</f>
        <v/>
      </c>
      <c r="EI29" s="48" t="n">
        <v>8784.780000000001</v>
      </c>
      <c r="EJ29" s="18">
        <f>IF(EI29&gt;0,(EI29-EJ$5)/EJ$5,0)</f>
        <v/>
      </c>
      <c r="EK29" s="15">
        <f>'Investment Analysis'!LO29</f>
        <v/>
      </c>
      <c r="EL29" s="48" t="n"/>
      <c r="EM29" s="18">
        <f>IF(EL29&gt;0,(EL29-EM$5)/EM$5,0)</f>
        <v/>
      </c>
      <c r="EN29" s="15">
        <f>'Investment Analysis'!LV29</f>
        <v/>
      </c>
      <c r="EO29" s="48" t="n"/>
      <c r="EP29" s="68">
        <f>IF(EO29&gt;0,(EO29-500-EP$5)/EP$5,0)</f>
        <v/>
      </c>
      <c r="EQ29" s="15">
        <f>'Investment Analysis'!MC29</f>
        <v/>
      </c>
      <c r="ER29" s="48" t="n">
        <v>23293.25</v>
      </c>
      <c r="ES29" s="18">
        <f>IF(ER29&gt;0,(ER29-ES$5)/ES$5,0)</f>
        <v/>
      </c>
      <c r="ET29" s="15">
        <f>'Investment Analysis'!LA29</f>
        <v/>
      </c>
      <c r="EU29" s="48" t="n">
        <v>58674</v>
      </c>
      <c r="EV29" s="18">
        <f>'Investment Analysis'!ML29</f>
        <v/>
      </c>
      <c r="EW29" s="15">
        <f>'Investment Analysis'!MJ29</f>
        <v/>
      </c>
      <c r="EX29" s="48" t="n">
        <v>40334</v>
      </c>
      <c r="EY29" s="18">
        <f>IF(EX29&gt;0,(EX29-EY$5)/EY$5,0)</f>
        <v/>
      </c>
      <c r="EZ29" s="15">
        <f>'Investment Analysis'!MQ29</f>
        <v/>
      </c>
      <c r="FA29" s="48" t="n"/>
      <c r="FB29" s="18">
        <f>IF(FA29&gt;0,(FA29-FB$5)/FB$5,0)</f>
        <v/>
      </c>
      <c r="FC29" s="15">
        <f>'Investment Analysis'!MX29</f>
        <v/>
      </c>
      <c r="FD29" s="48" t="n">
        <v>5139.25</v>
      </c>
      <c r="FE29" s="18">
        <f>IF(FD29&gt;0,(FD29-FE$5)/FE$5,0)</f>
        <v/>
      </c>
      <c r="FF29" s="15">
        <f>'Investment Analysis'!NE29</f>
        <v/>
      </c>
      <c r="FG29" s="48" t="n"/>
      <c r="FH29" s="18">
        <f>IF(FG29&gt;0,(FG29-FH$5)/FH$5,0)</f>
        <v/>
      </c>
      <c r="FI29" s="15">
        <f>'Investment Analysis'!NL29</f>
        <v/>
      </c>
      <c r="FJ29" s="48" t="n">
        <v>9573.5</v>
      </c>
      <c r="FK29" s="18">
        <f>IF(FJ29&gt;0,(FJ29-FK$5)/FK$5,0)</f>
        <v/>
      </c>
      <c r="FL29" s="15">
        <f>'Investment Analysis'!NS29</f>
        <v/>
      </c>
      <c r="FM29" s="48" t="n">
        <v>32139.2</v>
      </c>
      <c r="FN29" s="18">
        <f>IF(FM29&gt;0,(FM29-FN$5)/FN$5,0)</f>
        <v/>
      </c>
      <c r="FO29" s="15">
        <f>'Investment Analysis'!NZ29</f>
        <v/>
      </c>
      <c r="FP29" s="48" t="n"/>
      <c r="FQ29" s="18">
        <f>IF(FP29&gt;0,(FP29-FQ$5)/FQ$5,0)</f>
        <v/>
      </c>
      <c r="FR29" s="15">
        <f>'Investment Analysis'!OG29</f>
        <v/>
      </c>
      <c r="FS29" s="48" t="n">
        <v>40555.5</v>
      </c>
      <c r="FT29" s="18">
        <f>IF(FS29&gt;0,(FS29-FT$5)/FT$5,0)</f>
        <v/>
      </c>
      <c r="FU29" s="15">
        <f>'Investment Analysis'!ON29</f>
        <v/>
      </c>
      <c r="FV29" s="48" t="n"/>
      <c r="FW29" s="18">
        <f>IF(FV29&gt;0,(FV29-FW$5)/FW$5,0)</f>
        <v/>
      </c>
      <c r="FX29" s="15">
        <f>'Investment Analysis'!OU29</f>
        <v/>
      </c>
      <c r="FY29" s="48" t="n"/>
      <c r="FZ29" s="18">
        <f>IF(FY29&gt;0,(FY29-FZ$5)/FZ$5,0)</f>
        <v/>
      </c>
      <c r="GA29" s="15">
        <f>'Investment Analysis'!PB29</f>
        <v/>
      </c>
      <c r="GB29" s="48" t="n"/>
      <c r="GC29" s="18">
        <f>'Investment Analysis'!PK29</f>
        <v/>
      </c>
      <c r="GD29" s="15">
        <f>'Investment Analysis'!PI29</f>
        <v/>
      </c>
      <c r="GE29" s="48" t="n">
        <v>7066.5</v>
      </c>
      <c r="GF29" s="18">
        <f>'Investment Analysis'!PY29</f>
        <v/>
      </c>
      <c r="GG29" s="15">
        <f>'Investment Analysis'!PW29</f>
        <v/>
      </c>
      <c r="GH29" s="48" t="n">
        <v>37685</v>
      </c>
      <c r="GI29" s="18">
        <f>'Investment Analysis'!QF29</f>
        <v/>
      </c>
      <c r="GJ29" s="15">
        <f>'Investment Analysis'!QD29</f>
        <v/>
      </c>
      <c r="GK29" s="48" t="n"/>
      <c r="GL29" s="18">
        <f>'Investment Analysis'!QM29</f>
        <v/>
      </c>
      <c r="GM29" s="15">
        <f>'Investment Analysis'!QK29</f>
        <v/>
      </c>
      <c r="GN29" s="48" t="n">
        <v>29770.97</v>
      </c>
      <c r="GO29" s="18">
        <f>'Investment Analysis'!QT29</f>
        <v/>
      </c>
      <c r="GP29" s="15">
        <f>'Investment Analysis'!QR29</f>
        <v/>
      </c>
      <c r="GQ29" s="48" t="n">
        <v>18620.4</v>
      </c>
      <c r="GR29" s="18">
        <f>'Investment Analysis'!RA29</f>
        <v/>
      </c>
      <c r="GS29" s="15">
        <f>'Investment Analysis'!QY29</f>
        <v/>
      </c>
      <c r="GT29" s="48" t="n">
        <v>17630</v>
      </c>
      <c r="GU29" s="18">
        <f>'Investment Analysis'!RH29</f>
        <v/>
      </c>
      <c r="GV29" s="15">
        <f>'Investment Analysis'!RF29</f>
        <v/>
      </c>
      <c r="GW29" s="48" t="n"/>
      <c r="GX29" s="18">
        <f>'Investment Analysis'!RO29</f>
        <v/>
      </c>
      <c r="GY29" s="15">
        <f>'Investment Analysis'!RM29</f>
        <v/>
      </c>
      <c r="GZ29" s="48" t="n"/>
      <c r="HA29" s="18">
        <f>'Investment Analysis'!RV29</f>
        <v/>
      </c>
      <c r="HB29" s="15">
        <f>'Investment Analysis'!RT29</f>
        <v/>
      </c>
      <c r="HC29" s="48" t="n"/>
      <c r="HD29" s="18">
        <f>'Investment Analysis'!SC29</f>
        <v/>
      </c>
      <c r="HE29" s="15">
        <f>'Investment Analysis'!SA29</f>
        <v/>
      </c>
      <c r="HF29" s="48" t="n"/>
      <c r="HG29" s="18">
        <f>'Investment Analysis'!SJ29</f>
        <v/>
      </c>
      <c r="HH29" s="15">
        <f>'Investment Analysis'!SH29</f>
        <v/>
      </c>
      <c r="HI29" s="48" t="n"/>
      <c r="HJ29" s="18">
        <f>'Investment Analysis'!SM29</f>
        <v/>
      </c>
      <c r="HK29" s="15">
        <f>'Investment Analysis'!SK29</f>
        <v/>
      </c>
      <c r="HL29" s="48" t="n"/>
      <c r="HM29" s="18">
        <f>'Investment Analysis'!SP29</f>
        <v/>
      </c>
      <c r="HN29" s="15">
        <f>'Investment Analysis'!SN29</f>
        <v/>
      </c>
      <c r="HO29" s="48" t="n"/>
      <c r="HP29" s="18">
        <f>'Investment Analysis'!TE29</f>
        <v/>
      </c>
      <c r="HQ29" s="15">
        <f>'Investment Analysis'!TC29</f>
        <v/>
      </c>
      <c r="HR29" s="48" t="n"/>
      <c r="HS29" s="18">
        <f>'Investment Analysis'!TL29</f>
        <v/>
      </c>
      <c r="HT29" s="15">
        <f>'Investment Analysis'!TJ29</f>
        <v/>
      </c>
      <c r="HU29" s="48" t="n"/>
      <c r="HV29" s="18">
        <f>'Investment Analysis'!TS29</f>
        <v/>
      </c>
      <c r="HW29" s="15">
        <f>'Investment Analysis'!TQ29</f>
        <v/>
      </c>
      <c r="HX29" s="48" t="n"/>
      <c r="HY29" s="18">
        <f>'Investment Analysis'!TZ29</f>
        <v/>
      </c>
      <c r="HZ29" s="15">
        <f>'Investment Analysis'!TX29</f>
        <v/>
      </c>
      <c r="IA29" s="48" t="n"/>
      <c r="IB29" s="18">
        <f>'Investment Analysis'!UG29</f>
        <v/>
      </c>
      <c r="IC29" s="15">
        <f>'Investment Analysis'!UE29</f>
        <v/>
      </c>
      <c r="ID29" s="48" t="n"/>
      <c r="IE29" s="18">
        <f>'Investment Analysis'!UN29</f>
        <v/>
      </c>
      <c r="IF29" s="15">
        <f>'Investment Analysis'!UL29</f>
        <v/>
      </c>
      <c r="IG29" s="48" t="n"/>
      <c r="IH29" s="18">
        <f>'Investment Analysis'!UU29</f>
        <v/>
      </c>
      <c r="II29" s="15">
        <f>'Investment Analysis'!US29</f>
        <v/>
      </c>
      <c r="IJ29" s="48" t="n"/>
      <c r="IK29" s="18">
        <f>'Investment Analysis'!VB29</f>
        <v/>
      </c>
      <c r="IL29" s="15">
        <f>'Investment Analysis'!UZ29</f>
        <v/>
      </c>
      <c r="IM29" s="48" t="n"/>
      <c r="IN29" s="18">
        <f>'Investment Analysis'!VI29</f>
        <v/>
      </c>
      <c r="IO29" s="15">
        <f>'Investment Analysis'!VG29</f>
        <v/>
      </c>
      <c r="IP29" s="18" t="n"/>
      <c r="IQ29" s="18" t="n"/>
      <c r="IR29" s="18" t="n"/>
      <c r="IS29" s="108">
        <f>IF(IT29&gt;0,IT29-IT28,0)</f>
        <v/>
      </c>
      <c r="IT29" s="48">
        <f>FY29+FV29+FS29+FP29+FM29+FJ29+FG29+FD29+FA29+EX29+EU29+ER29+EO29+EL29+EI29+EF29+EC29+DZ29+DW29+DT29+DQ29+DN29+DK29+DH29+DE29+DB29+CY29+CV29+CS29+CP29+CJ29+CG29+CD29+CA29+BX29+P29+CM29+GT29+GQ29+GN29+GK29+GH29+GE29+GB29+BU29+BR29+BO29+BL29+BI29+BF29+BC29+AZ29+AW29+AT29+AQ29+AN29+AK29+AH29+AE29+AB29+Y29+V29+S29+GW29+GZ29+HC29+HF29+HI29+HL29+HO29+HR29+HU29</f>
        <v/>
      </c>
      <c r="IU29" s="101">
        <f>IF(IT29&gt;0,IV29,0)</f>
        <v/>
      </c>
      <c r="IV29" s="101" t="n"/>
      <c r="IW29" s="15">
        <f>IF(IT29&gt;0,(IT29+IV$11-I$2)/I$2,0)</f>
        <v/>
      </c>
      <c r="IX29" s="113">
        <f>IF(IT29&gt;0,IT29+IV$11-I$2,0)</f>
        <v/>
      </c>
      <c r="IY29" s="21">
        <f>IF(IT29&gt;0,(IT29+IV$11-IT$8)/IT$8,0)</f>
        <v/>
      </c>
      <c r="IZ29" s="173">
        <f>IF(IT29&gt;0,IT29+IV$11-IT$8,0)</f>
        <v/>
      </c>
    </row>
    <row r="30">
      <c r="A30" s="76">
        <f>'Investment Analysis'!A30</f>
        <v/>
      </c>
      <c r="B30" s="77">
        <f>'Investment Analysis'!B30</f>
        <v/>
      </c>
      <c r="C30" s="27">
        <f>'Investment Analysis'!C30</f>
        <v/>
      </c>
      <c r="D30" s="42">
        <f>'Investment Analysis'!D30</f>
        <v/>
      </c>
      <c r="E30" s="28">
        <f>'Investment Analysis'!E30</f>
        <v/>
      </c>
      <c r="F30" s="27">
        <f>'Investment Analysis'!G30</f>
        <v/>
      </c>
      <c r="G30" s="42">
        <f>'Investment Analysis'!H30</f>
        <v/>
      </c>
      <c r="H30" s="28">
        <f>'Investment Analysis'!I30</f>
        <v/>
      </c>
      <c r="I30" s="27">
        <f>'Investment Analysis'!K30</f>
        <v/>
      </c>
      <c r="J30" s="42">
        <f>'Investment Analysis'!L30</f>
        <v/>
      </c>
      <c r="K30" s="28">
        <f>'Investment Analysis'!M30</f>
        <v/>
      </c>
      <c r="L30" s="57">
        <f>'Investment Analysis'!T30</f>
        <v/>
      </c>
      <c r="M30" s="29">
        <f>'Investment Analysis'!V30</f>
        <v/>
      </c>
      <c r="N30" s="29">
        <f>'Investment Analysis'!W30</f>
        <v/>
      </c>
      <c r="O30" s="548" t="n"/>
      <c r="P30" s="48">
        <f>'Investment Analysis'!Y30</f>
        <v/>
      </c>
      <c r="Q30" s="18" t="n"/>
      <c r="R30" s="15" t="n"/>
      <c r="S30" s="48" t="n">
        <v>22809.14</v>
      </c>
      <c r="T30" s="18">
        <f>IF(S30&gt;0,(S30+10000-T$5)/T$5,0)</f>
        <v/>
      </c>
      <c r="U30" s="15">
        <f>'Investment Analysis'!AF30</f>
        <v/>
      </c>
      <c r="V30" s="48" t="n">
        <v>18542.78</v>
      </c>
      <c r="W30" s="18">
        <f>IF(V30&gt;0,(V30+5000-W$5)/W$5,0)</f>
        <v/>
      </c>
      <c r="X30" s="15">
        <f>'Investment Analysis'!AT30</f>
        <v/>
      </c>
      <c r="Y30" s="48" t="n">
        <v>10215.04</v>
      </c>
      <c r="Z30" s="18">
        <f>IF(Y30&gt;0,(Y30-Z$5)/Z$5,0)</f>
        <v/>
      </c>
      <c r="AA30" s="15">
        <f>'Investment Analysis'!GK30</f>
        <v/>
      </c>
      <c r="AB30" s="48" t="n">
        <v>2701.6</v>
      </c>
      <c r="AC30" s="18">
        <f>IF(AB30&gt;0,(AB30+8000-AC$5)/AC$5,0)</f>
        <v/>
      </c>
      <c r="AD30" s="15">
        <f>'Investment Analysis'!AT30</f>
        <v/>
      </c>
      <c r="AE30" s="48" t="n">
        <v>22890.31</v>
      </c>
      <c r="AF30" s="18">
        <f>IF(AE30&gt;0,(AE30+30000-AF$5)/AF$5,0)</f>
        <v/>
      </c>
      <c r="AG30" s="15">
        <f>'Investment Analysis'!BA30</f>
        <v/>
      </c>
      <c r="AH30" s="48" t="n"/>
      <c r="AI30" s="18">
        <f>IF(AH30&gt;0,(AH30-5000-AI$5)/AI$5,0)</f>
        <v/>
      </c>
      <c r="AJ30" s="15">
        <f>'Investment Analysis'!BH30</f>
        <v/>
      </c>
      <c r="AK30" s="48" t="n">
        <v>19877.68</v>
      </c>
      <c r="AL30" s="18">
        <f>IF(AK30&gt;0,(AK30+7000-AL$5)/AL$5,0)</f>
        <v/>
      </c>
      <c r="AM30" s="15">
        <f>'Investment Analysis'!BO30</f>
        <v/>
      </c>
      <c r="AN30" s="48" t="n">
        <v>15265.68</v>
      </c>
      <c r="AO30" s="18">
        <f>IF(AN30&gt;0,(AN30-AO$5)/AO$5,0)</f>
        <v/>
      </c>
      <c r="AP30" s="15">
        <f>'Investment Analysis'!BV30</f>
        <v/>
      </c>
      <c r="AQ30" s="48" t="n"/>
      <c r="AR30" s="18">
        <f>IF(AQ30&gt;0,(AQ30+10000-AR$5)/AR$5,0)</f>
        <v/>
      </c>
      <c r="AS30" s="15">
        <f>'Investment Analysis'!CC30</f>
        <v/>
      </c>
      <c r="AT30" s="48" t="n">
        <v>28637.04</v>
      </c>
      <c r="AU30" s="18">
        <f>IF(AT30&gt;0,(AT30+10000-AU$5)/AU$5,0)</f>
        <v/>
      </c>
      <c r="AV30" s="15">
        <f>'Investment Analysis'!CJ30</f>
        <v/>
      </c>
      <c r="AW30" s="48" t="n">
        <v>19901.95</v>
      </c>
      <c r="AX30" s="18">
        <f>IF(AW30&gt;0,(AW30+2000-AX$5)/AX$5,0)</f>
        <v/>
      </c>
      <c r="AY30" s="15">
        <f>'Investment Analysis'!CQ30</f>
        <v/>
      </c>
      <c r="AZ30" s="48" t="n">
        <v>17219.99</v>
      </c>
      <c r="BA30" s="18">
        <f>IF(AZ30&gt;0,(AZ30+15000-BA$5)/BA$5,0)</f>
        <v/>
      </c>
      <c r="BB30" s="15">
        <f>'Investment Analysis'!CX30</f>
        <v/>
      </c>
      <c r="BC30" s="48" t="n">
        <v>10396.43</v>
      </c>
      <c r="BD30" s="18">
        <f>IF(BC30&gt;0,(BC30-10000-BD$5)/BD$5,0)</f>
        <v/>
      </c>
      <c r="BE30" s="15">
        <f>'Investment Analysis'!DE30</f>
        <v/>
      </c>
      <c r="BF30" s="48" t="n">
        <v>4378.4</v>
      </c>
      <c r="BG30" s="18">
        <f>IF(BF30&gt;0,(BF30-BG$5)/BG$5,0)</f>
        <v/>
      </c>
      <c r="BH30" s="15">
        <f>'Investment Analysis'!DL30</f>
        <v/>
      </c>
      <c r="BI30" s="48" t="n">
        <v>2483.44</v>
      </c>
      <c r="BJ30" s="18">
        <f>IF(BI30&gt;0,(BI30-BJ$5)/BJ$5,0)</f>
        <v/>
      </c>
      <c r="BK30" s="15">
        <f>'Investment Analysis'!DZ30</f>
        <v/>
      </c>
      <c r="BL30" s="48" t="n">
        <v>4267.79</v>
      </c>
      <c r="BM30" s="18">
        <f>IF(BL30&gt;0,(BL30-BM$5)/BM$5,0)</f>
        <v/>
      </c>
      <c r="BN30" s="15">
        <f>'Investment Analysis'!EG30</f>
        <v/>
      </c>
      <c r="BO30" s="48" t="n"/>
      <c r="BP30" s="18">
        <f>IF(BO30&gt;0,(BO30+5000-BP$5)/BP$5,0)</f>
        <v/>
      </c>
      <c r="BQ30" s="15">
        <f>'Investment Analysis'!DS30</f>
        <v/>
      </c>
      <c r="BR30" s="48" t="n">
        <v>6131.52</v>
      </c>
      <c r="BS30" s="18">
        <f>IF(BR30&gt;0,(BR30-BS$5)/BS$5,0)</f>
        <v/>
      </c>
      <c r="BT30" s="15">
        <f>'Investment Analysis'!EN30</f>
        <v/>
      </c>
      <c r="BU30" s="48" t="n">
        <v>15084.34</v>
      </c>
      <c r="BV30" s="18">
        <f>IF(BU30&gt;0,(BU30+8000-BV$5)/BV$5,0)</f>
        <v/>
      </c>
      <c r="BW30" s="15">
        <f>'Investment Analysis'!EU30</f>
        <v/>
      </c>
      <c r="BX30" s="48" t="n"/>
      <c r="BY30" s="18">
        <f>IF(BX30&gt;0,(BX30-10000-BY$5)/BY$5,0)</f>
        <v/>
      </c>
      <c r="BZ30" s="15">
        <f>'Investment Analysis'!FB30</f>
        <v/>
      </c>
      <c r="CA30" s="48" t="n">
        <v>22182.27</v>
      </c>
      <c r="CB30" s="18">
        <f>IF(CA30&gt;0,(CA30-CB$5)/CB$5,0)</f>
        <v/>
      </c>
      <c r="CC30" s="15">
        <f>'Investment Analysis'!FI30</f>
        <v/>
      </c>
      <c r="CD30" s="48" t="n">
        <v>20358.27</v>
      </c>
      <c r="CE30" s="18">
        <f>IF(CD30&gt;0,(CD30+20000-CE$5)/CE$5,0)</f>
        <v/>
      </c>
      <c r="CF30" s="15">
        <f>'Investment Analysis'!FP30</f>
        <v/>
      </c>
      <c r="CG30" s="48" t="n">
        <v>5165.71</v>
      </c>
      <c r="CH30" s="18">
        <f>IF(CG30&gt;0,(CG30+10000-CH$5)/CH$5,0)</f>
        <v/>
      </c>
      <c r="CI30" s="15">
        <f>'Investment Analysis'!FW30</f>
        <v/>
      </c>
      <c r="CJ30" s="48" t="n"/>
      <c r="CK30" s="18">
        <f>IF(CJ30&gt;0,(CJ30+5000-CK$5)/CK$5,0)</f>
        <v/>
      </c>
      <c r="CL30" s="15">
        <f>'Investment Analysis'!GD30</f>
        <v/>
      </c>
      <c r="CM30" s="48" t="n">
        <v>24632.45</v>
      </c>
      <c r="CN30" s="18">
        <f>IF(CM30&gt;0,(CM30-CN$5)/CN$5,0)</f>
        <v/>
      </c>
      <c r="CO30" s="15">
        <f>'Investment Analysis'!GT30</f>
        <v/>
      </c>
      <c r="CP30" s="48" t="n">
        <v>60690</v>
      </c>
      <c r="CQ30" s="18">
        <f>IF(CP30&gt;0,(CP30-CQ$5)/CQ$5,0)</f>
        <v/>
      </c>
      <c r="CR30" s="15">
        <f>'Investment Analysis'!HG30</f>
        <v/>
      </c>
      <c r="CS30" s="48" t="n">
        <v>6660</v>
      </c>
      <c r="CT30" s="18">
        <f>IF(CS30&gt;0,(CS30-CT$5)/CT$5,0)</f>
        <v/>
      </c>
      <c r="CU30" s="15">
        <f>'Investment Analysis'!HN30</f>
        <v/>
      </c>
      <c r="CV30" s="48" t="n">
        <v>24014</v>
      </c>
      <c r="CW30" s="18">
        <f>IF(CV30&gt;0,(CV30-CW$5)/CW$5,0)</f>
        <v/>
      </c>
      <c r="CX30" s="15">
        <f>'Investment Analysis'!IB30</f>
        <v/>
      </c>
      <c r="CY30" s="48" t="n">
        <v>22127</v>
      </c>
      <c r="CZ30" s="18">
        <f>IF(CY30&gt;0,(CY30-CZ$5)/CZ$5,0)</f>
        <v/>
      </c>
      <c r="DA30" s="15">
        <f>'Investment Analysis'!II30</f>
        <v/>
      </c>
      <c r="DB30" s="48" t="n"/>
      <c r="DC30" s="18">
        <f>IF(DB30&gt;0,(DB30-DC$5)/DC$5,0)</f>
        <v/>
      </c>
      <c r="DD30" s="15">
        <f>'Investment Analysis'!IP30</f>
        <v/>
      </c>
      <c r="DE30" s="48" t="n"/>
      <c r="DF30" s="18">
        <f>IF(DE30&gt;0,(DE30-DF$5)/DF$5,0)</f>
        <v/>
      </c>
      <c r="DG30" s="15">
        <f>'Investment Analysis'!IW30</f>
        <v/>
      </c>
      <c r="DH30" s="48" t="n">
        <v>13783.6</v>
      </c>
      <c r="DI30" s="18">
        <f>IF(DH30&gt;0,(DH30-DI$5)/DI$5,0)</f>
        <v/>
      </c>
      <c r="DJ30" s="15">
        <f>'Investment Analysis'!JD30</f>
        <v/>
      </c>
      <c r="DK30" s="48" t="n">
        <v>2075.3</v>
      </c>
      <c r="DL30" s="18">
        <f>IF(DK30&gt;0,(DK30-DL$5)/DL$5,0)</f>
        <v/>
      </c>
      <c r="DM30" s="15">
        <f>'Investment Analysis'!JK30</f>
        <v/>
      </c>
      <c r="DN30" s="48" t="n">
        <v>5341.5</v>
      </c>
      <c r="DO30" s="18">
        <f>IF(DN30&gt;0,(DN30-DO$5)/DO$5,0)</f>
        <v/>
      </c>
      <c r="DP30" s="15">
        <f>'Investment Analysis'!HU30</f>
        <v/>
      </c>
      <c r="DQ30" s="48" t="n">
        <v>30264</v>
      </c>
      <c r="DR30" s="18">
        <f>IF(DQ30&gt;0,(DQ30-DR$5)/DR$5,0)</f>
        <v/>
      </c>
      <c r="DS30" s="15">
        <f>'Investment Analysis'!JR30</f>
        <v/>
      </c>
      <c r="DT30" s="48" t="n">
        <v>4768</v>
      </c>
      <c r="DU30" s="18">
        <f>IF(DT30&gt;0,(DT30-DU$5)/DU$5,0)</f>
        <v/>
      </c>
      <c r="DV30" s="15">
        <f>'Investment Analysis'!JY30</f>
        <v/>
      </c>
      <c r="DW30" s="48" t="n">
        <v>24497</v>
      </c>
      <c r="DX30" s="18">
        <f>IF(DW30&gt;0,(DW30-DX$5)/DX$5,0)</f>
        <v/>
      </c>
      <c r="DY30" s="15">
        <f>'Investment Analysis'!KF30</f>
        <v/>
      </c>
      <c r="DZ30" s="48" t="n">
        <v>2511.6</v>
      </c>
      <c r="EA30" s="18">
        <f>IF(DZ30&gt;0,(DZ30-EA$5)/EA$5,0)</f>
        <v/>
      </c>
      <c r="EB30" s="15">
        <f>'Investment Analysis'!KM30</f>
        <v/>
      </c>
      <c r="EC30" s="48" t="n">
        <v>2360</v>
      </c>
      <c r="ED30" s="18">
        <f>IF(EC30&gt;0,(EC30-ED$5)/ED$5,0)</f>
        <v/>
      </c>
      <c r="EE30" s="15">
        <f>'Investment Analysis'!KT30</f>
        <v/>
      </c>
      <c r="EF30" s="48" t="n">
        <v>38340</v>
      </c>
      <c r="EG30" s="18">
        <f>IF(EF30&gt;0,(EF30-EG$5)/EG$5,0)</f>
        <v/>
      </c>
      <c r="EH30" s="15">
        <f>'Investment Analysis'!LH30</f>
        <v/>
      </c>
      <c r="EI30" s="48" t="n">
        <v>8643.42</v>
      </c>
      <c r="EJ30" s="18">
        <f>IF(EI30&gt;0,(EI30-EJ$5)/EJ$5,0)</f>
        <v/>
      </c>
      <c r="EK30" s="15">
        <f>'Investment Analysis'!LO30</f>
        <v/>
      </c>
      <c r="EL30" s="48" t="n"/>
      <c r="EM30" s="18">
        <f>IF(EL30&gt;0,(EL30-EM$5)/EM$5,0)</f>
        <v/>
      </c>
      <c r="EN30" s="15">
        <f>'Investment Analysis'!LV30</f>
        <v/>
      </c>
      <c r="EO30" s="48" t="n"/>
      <c r="EP30" s="68">
        <f>IF(EO30&gt;0,(EO30-500-EP$5)/EP$5,0)</f>
        <v/>
      </c>
      <c r="EQ30" s="15">
        <f>'Investment Analysis'!MC30</f>
        <v/>
      </c>
      <c r="ER30" s="48" t="n">
        <v>23422.74</v>
      </c>
      <c r="ES30" s="18">
        <f>IF(ER30&gt;0,(ER30-ES$5)/ES$5,0)</f>
        <v/>
      </c>
      <c r="ET30" s="15">
        <f>'Investment Analysis'!LA30</f>
        <v/>
      </c>
      <c r="EU30" s="48" t="n">
        <v>58254</v>
      </c>
      <c r="EV30" s="18">
        <f>'Investment Analysis'!ML30</f>
        <v/>
      </c>
      <c r="EW30" s="15">
        <f>'Investment Analysis'!MJ30</f>
        <v/>
      </c>
      <c r="EX30" s="48" t="n">
        <v>39525.5</v>
      </c>
      <c r="EY30" s="18">
        <f>IF(EX30&gt;0,(EX30-EY$5)/EY$5,0)</f>
        <v/>
      </c>
      <c r="EZ30" s="15">
        <f>'Investment Analysis'!MQ30</f>
        <v/>
      </c>
      <c r="FA30" s="48" t="n"/>
      <c r="FB30" s="18">
        <f>IF(FA30&gt;0,(FA30-FB$5)/FB$5,0)</f>
        <v/>
      </c>
      <c r="FC30" s="15">
        <f>'Investment Analysis'!MX30</f>
        <v/>
      </c>
      <c r="FD30" s="48" t="n">
        <v>5089.25</v>
      </c>
      <c r="FE30" s="18">
        <f>IF(FD30&gt;0,(FD30-FE$5)/FE$5,0)</f>
        <v/>
      </c>
      <c r="FF30" s="15">
        <f>'Investment Analysis'!NE30</f>
        <v/>
      </c>
      <c r="FG30" s="48" t="n"/>
      <c r="FH30" s="18">
        <f>IF(FG30&gt;0,(FG30-FH$5)/FH$5,0)</f>
        <v/>
      </c>
      <c r="FI30" s="15">
        <f>'Investment Analysis'!NL30</f>
        <v/>
      </c>
      <c r="FJ30" s="48" t="n">
        <v>9322</v>
      </c>
      <c r="FK30" s="18">
        <f>IF(FJ30&gt;0,(FJ30-FK$5)/FK$5,0)</f>
        <v/>
      </c>
      <c r="FL30" s="15">
        <f>'Investment Analysis'!NS30</f>
        <v/>
      </c>
      <c r="FM30" s="48" t="n">
        <v>32643.2</v>
      </c>
      <c r="FN30" s="18">
        <f>IF(FM30&gt;0,(FM30-FN$5)/FN$5,0)</f>
        <v/>
      </c>
      <c r="FO30" s="15">
        <f>'Investment Analysis'!NZ30</f>
        <v/>
      </c>
      <c r="FP30" s="48" t="n"/>
      <c r="FQ30" s="18">
        <f>IF(FP30&gt;0,(FP30-FQ$5)/FQ$5,0)</f>
        <v/>
      </c>
      <c r="FR30" s="15">
        <f>'Investment Analysis'!OG30</f>
        <v/>
      </c>
      <c r="FS30" s="48" t="n">
        <v>39092.5</v>
      </c>
      <c r="FT30" s="18">
        <f>IF(FS30&gt;0,(FS30-FT$5)/FT$5,0)</f>
        <v/>
      </c>
      <c r="FU30" s="15">
        <f>'Investment Analysis'!ON30</f>
        <v/>
      </c>
      <c r="FV30" s="48" t="n"/>
      <c r="FW30" s="18">
        <f>IF(FV30&gt;0,(FV30-FW$5)/FW$5,0)</f>
        <v/>
      </c>
      <c r="FX30" s="15">
        <f>'Investment Analysis'!OU30</f>
        <v/>
      </c>
      <c r="FY30" s="48" t="n"/>
      <c r="FZ30" s="18">
        <f>IF(FY30&gt;0,(FY30-FZ$5)/FZ$5,0)</f>
        <v/>
      </c>
      <c r="GA30" s="15">
        <f>'Investment Analysis'!PB30</f>
        <v/>
      </c>
      <c r="GB30" s="48" t="n"/>
      <c r="GC30" s="18">
        <f>'Investment Analysis'!PK30</f>
        <v/>
      </c>
      <c r="GD30" s="15">
        <f>'Investment Analysis'!PI30</f>
        <v/>
      </c>
      <c r="GE30" s="48" t="n">
        <v>6991</v>
      </c>
      <c r="GF30" s="18">
        <f>'Investment Analysis'!PY30</f>
        <v/>
      </c>
      <c r="GG30" s="15">
        <f>'Investment Analysis'!PW30</f>
        <v/>
      </c>
      <c r="GH30" s="48" t="n">
        <v>37157.5</v>
      </c>
      <c r="GI30" s="18">
        <f>'Investment Analysis'!QF30</f>
        <v/>
      </c>
      <c r="GJ30" s="15">
        <f>'Investment Analysis'!QD30</f>
        <v/>
      </c>
      <c r="GK30" s="48" t="n"/>
      <c r="GL30" s="18">
        <f>'Investment Analysis'!QM30</f>
        <v/>
      </c>
      <c r="GM30" s="15">
        <f>'Investment Analysis'!QK30</f>
        <v/>
      </c>
      <c r="GN30" s="48" t="n">
        <v>29834.91</v>
      </c>
      <c r="GO30" s="18">
        <f>'Investment Analysis'!QT30</f>
        <v/>
      </c>
      <c r="GP30" s="15">
        <f>'Investment Analysis'!QR30</f>
        <v/>
      </c>
      <c r="GQ30" s="48" t="n">
        <v>18428.65</v>
      </c>
      <c r="GR30" s="18">
        <f>'Investment Analysis'!RA30</f>
        <v/>
      </c>
      <c r="GS30" s="15">
        <f>'Investment Analysis'!QY30</f>
        <v/>
      </c>
      <c r="GT30" s="48" t="n">
        <v>16803</v>
      </c>
      <c r="GU30" s="18">
        <f>'Investment Analysis'!RH30</f>
        <v/>
      </c>
      <c r="GV30" s="15">
        <f>'Investment Analysis'!RF30</f>
        <v/>
      </c>
      <c r="GW30" s="48" t="n"/>
      <c r="GX30" s="18">
        <f>'Investment Analysis'!RO30</f>
        <v/>
      </c>
      <c r="GY30" s="15">
        <f>'Investment Analysis'!RM30</f>
        <v/>
      </c>
      <c r="GZ30" s="48" t="n"/>
      <c r="HA30" s="18">
        <f>'Investment Analysis'!RV30</f>
        <v/>
      </c>
      <c r="HB30" s="15">
        <f>'Investment Analysis'!RT30</f>
        <v/>
      </c>
      <c r="HC30" s="48" t="n"/>
      <c r="HD30" s="18">
        <f>'Investment Analysis'!SC30</f>
        <v/>
      </c>
      <c r="HE30" s="15">
        <f>'Investment Analysis'!SA30</f>
        <v/>
      </c>
      <c r="HF30" s="48" t="n"/>
      <c r="HG30" s="18">
        <f>'Investment Analysis'!SJ30</f>
        <v/>
      </c>
      <c r="HH30" s="15">
        <f>'Investment Analysis'!SH30</f>
        <v/>
      </c>
      <c r="HI30" s="48" t="n"/>
      <c r="HJ30" s="18">
        <f>'Investment Analysis'!SM30</f>
        <v/>
      </c>
      <c r="HK30" s="15">
        <f>'Investment Analysis'!SK30</f>
        <v/>
      </c>
      <c r="HL30" s="48" t="n"/>
      <c r="HM30" s="18">
        <f>'Investment Analysis'!SP30</f>
        <v/>
      </c>
      <c r="HN30" s="15">
        <f>'Investment Analysis'!SN30</f>
        <v/>
      </c>
      <c r="HO30" s="48" t="n"/>
      <c r="HP30" s="18">
        <f>'Investment Analysis'!TE30</f>
        <v/>
      </c>
      <c r="HQ30" s="15">
        <f>'Investment Analysis'!TC30</f>
        <v/>
      </c>
      <c r="HR30" s="48" t="n"/>
      <c r="HS30" s="18">
        <f>'Investment Analysis'!TL30</f>
        <v/>
      </c>
      <c r="HT30" s="15">
        <f>'Investment Analysis'!TJ30</f>
        <v/>
      </c>
      <c r="HU30" s="48" t="n"/>
      <c r="HV30" s="18">
        <f>'Investment Analysis'!TS30</f>
        <v/>
      </c>
      <c r="HW30" s="15">
        <f>'Investment Analysis'!TQ30</f>
        <v/>
      </c>
      <c r="HX30" s="48" t="n"/>
      <c r="HY30" s="18">
        <f>'Investment Analysis'!TZ30</f>
        <v/>
      </c>
      <c r="HZ30" s="15">
        <f>'Investment Analysis'!TX30</f>
        <v/>
      </c>
      <c r="IA30" s="48" t="n"/>
      <c r="IB30" s="18">
        <f>'Investment Analysis'!UG30</f>
        <v/>
      </c>
      <c r="IC30" s="15">
        <f>'Investment Analysis'!UE30</f>
        <v/>
      </c>
      <c r="ID30" s="48" t="n"/>
      <c r="IE30" s="18">
        <f>'Investment Analysis'!UN30</f>
        <v/>
      </c>
      <c r="IF30" s="15">
        <f>'Investment Analysis'!UL30</f>
        <v/>
      </c>
      <c r="IG30" s="48" t="n"/>
      <c r="IH30" s="18">
        <f>'Investment Analysis'!UU30</f>
        <v/>
      </c>
      <c r="II30" s="15">
        <f>'Investment Analysis'!US30</f>
        <v/>
      </c>
      <c r="IJ30" s="48" t="n"/>
      <c r="IK30" s="18">
        <f>'Investment Analysis'!VB30</f>
        <v/>
      </c>
      <c r="IL30" s="15">
        <f>'Investment Analysis'!UZ30</f>
        <v/>
      </c>
      <c r="IM30" s="48" t="n"/>
      <c r="IN30" s="18">
        <f>'Investment Analysis'!VI30</f>
        <v/>
      </c>
      <c r="IO30" s="15">
        <f>'Investment Analysis'!VG30</f>
        <v/>
      </c>
      <c r="IP30" s="18" t="n"/>
      <c r="IQ30" s="18" t="n"/>
      <c r="IR30" s="18" t="n"/>
      <c r="IS30" s="108">
        <f>IF(IT30&gt;0,IT30-IT29,0)</f>
        <v/>
      </c>
      <c r="IT30" s="48">
        <f>FY30+FV30+FS30+FP30+FM30+FJ30+FG30+FD30+FA30+EX30+EU30+ER30+EO30+EL30+EI30+EF30+EC30+DZ30+DW30+DT30+DQ30+DN30+DK30+DH30+DE30+DB30+CY30+CV30+CS30+CP30+CJ30+CG30+CD30+CA30+BX30+P30+CM30+GT30+GQ30+GN30+GK30+GH30+GE30+GB30+BU30+BR30+BO30+BL30+BI30+BF30+BC30+AZ30+AW30+AT30+AQ30+AN30+AK30+AH30+AE30+AB30+Y30+V30+S30+GW30+GZ30+HC30+HF30+HI30+HL30+HO30+HR30+HU30</f>
        <v/>
      </c>
      <c r="IU30" s="101">
        <f>IF(IT30&gt;0,IV30,0)</f>
        <v/>
      </c>
      <c r="IV30" s="101" t="n"/>
      <c r="IW30" s="15">
        <f>IF(IT30&gt;0,(IT30+IV$11-I$2)/I$2,0)</f>
        <v/>
      </c>
      <c r="IX30" s="113">
        <f>IF(IT30&gt;0,IT30+IV$11-I$2,0)</f>
        <v/>
      </c>
      <c r="IY30" s="21">
        <f>IF(IT30&gt;0,(IT30+IV$11-IT$8)/IT$8,0)</f>
        <v/>
      </c>
      <c r="IZ30" s="173">
        <f>IF(IT30&gt;0,IT30+IV$11-IT$8,0)</f>
        <v/>
      </c>
    </row>
    <row r="31">
      <c r="A31" s="76">
        <f>'Investment Analysis'!A31</f>
        <v/>
      </c>
      <c r="B31" s="77">
        <f>'Investment Analysis'!B31</f>
        <v/>
      </c>
      <c r="C31" s="27">
        <f>'Investment Analysis'!C31</f>
        <v/>
      </c>
      <c r="D31" s="42">
        <f>'Investment Analysis'!D31</f>
        <v/>
      </c>
      <c r="E31" s="28">
        <f>'Investment Analysis'!E31</f>
        <v/>
      </c>
      <c r="F31" s="27">
        <f>'Investment Analysis'!G31</f>
        <v/>
      </c>
      <c r="G31" s="42">
        <f>'Investment Analysis'!H31</f>
        <v/>
      </c>
      <c r="H31" s="28">
        <f>'Investment Analysis'!I31</f>
        <v/>
      </c>
      <c r="I31" s="27">
        <f>'Investment Analysis'!K31</f>
        <v/>
      </c>
      <c r="J31" s="42">
        <f>'Investment Analysis'!L31</f>
        <v/>
      </c>
      <c r="K31" s="28">
        <f>'Investment Analysis'!M31</f>
        <v/>
      </c>
      <c r="L31" s="57">
        <f>'Investment Analysis'!T31</f>
        <v/>
      </c>
      <c r="M31" s="29">
        <f>'Investment Analysis'!V31</f>
        <v/>
      </c>
      <c r="N31" s="29">
        <f>'Investment Analysis'!W31</f>
        <v/>
      </c>
      <c r="O31" s="548" t="n"/>
      <c r="P31" s="48">
        <f>'Investment Analysis'!Y31</f>
        <v/>
      </c>
      <c r="Q31" s="18" t="n"/>
      <c r="R31" s="15" t="n"/>
      <c r="S31" s="48" t="n">
        <v>22332.54</v>
      </c>
      <c r="T31" s="18">
        <f>IF(S31&gt;0,(S31+10000-T$5)/T$5,0)</f>
        <v/>
      </c>
      <c r="U31" s="15">
        <f>'Investment Analysis'!AF31</f>
        <v/>
      </c>
      <c r="V31" s="48" t="n">
        <v>18307.91</v>
      </c>
      <c r="W31" s="18">
        <f>IF(V31&gt;0,(V31+5000-W$5)/W$5,0)</f>
        <v/>
      </c>
      <c r="X31" s="15">
        <f>'Investment Analysis'!AT31</f>
        <v/>
      </c>
      <c r="Y31" s="48" t="n">
        <v>10091.64</v>
      </c>
      <c r="Z31" s="18">
        <f>IF(Y31&gt;0,(Y31-Z$5)/Z$5,0)</f>
        <v/>
      </c>
      <c r="AA31" s="15">
        <f>'Investment Analysis'!GK31</f>
        <v/>
      </c>
      <c r="AB31" s="48" t="n">
        <v>2649.02</v>
      </c>
      <c r="AC31" s="18">
        <f>IF(AB31&gt;0,(AB31+8000-AC$5)/AC$5,0)</f>
        <v/>
      </c>
      <c r="AD31" s="15">
        <f>'Investment Analysis'!AT31</f>
        <v/>
      </c>
      <c r="AE31" s="48" t="n">
        <v>22521.56</v>
      </c>
      <c r="AF31" s="18">
        <f>IF(AE31&gt;0,(AE31+30000-AF$5)/AF$5,0)</f>
        <v/>
      </c>
      <c r="AG31" s="15">
        <f>'Investment Analysis'!BA31</f>
        <v/>
      </c>
      <c r="AH31" s="48" t="n"/>
      <c r="AI31" s="18">
        <f>IF(AH31&gt;0,(AH31-5000-AI$5)/AI$5,0)</f>
        <v/>
      </c>
      <c r="AJ31" s="15">
        <f>'Investment Analysis'!BH31</f>
        <v/>
      </c>
      <c r="AK31" s="48" t="n">
        <v>19596.37</v>
      </c>
      <c r="AL31" s="18">
        <f>IF(AK31&gt;0,(AK31+7000-AL$5)/AL$5,0)</f>
        <v/>
      </c>
      <c r="AM31" s="15">
        <f>'Investment Analysis'!BO31</f>
        <v/>
      </c>
      <c r="AN31" s="48" t="n">
        <v>14967.56</v>
      </c>
      <c r="AO31" s="18">
        <f>IF(AN31&gt;0,(AN31-AO$5)/AO$5,0)</f>
        <v/>
      </c>
      <c r="AP31" s="15">
        <f>'Investment Analysis'!BV31</f>
        <v/>
      </c>
      <c r="AQ31" s="48" t="n"/>
      <c r="AR31" s="18">
        <f>IF(AQ31&gt;0,(AQ31+10000-AR$5)/AR$5,0)</f>
        <v/>
      </c>
      <c r="AS31" s="15">
        <f>'Investment Analysis'!CC31</f>
        <v/>
      </c>
      <c r="AT31" s="48" t="n">
        <v>28124.34</v>
      </c>
      <c r="AU31" s="18">
        <f>IF(AT31&gt;0,(AT31+10000-AU$5)/AU$5,0)</f>
        <v/>
      </c>
      <c r="AV31" s="15">
        <f>'Investment Analysis'!CJ31</f>
        <v/>
      </c>
      <c r="AW31" s="48" t="n">
        <v>19542.56</v>
      </c>
      <c r="AX31" s="18">
        <f>IF(AW31&gt;0,(AW31+2000-AX$5)/AX$5,0)</f>
        <v/>
      </c>
      <c r="AY31" s="15">
        <f>'Investment Analysis'!CQ31</f>
        <v/>
      </c>
      <c r="AZ31" s="48" t="n">
        <v>16817.2</v>
      </c>
      <c r="BA31" s="18">
        <f>IF(AZ31&gt;0,(AZ31+15000-BA$5)/BA$5,0)</f>
        <v/>
      </c>
      <c r="BB31" s="15">
        <f>'Investment Analysis'!CX31</f>
        <v/>
      </c>
      <c r="BC31" s="48" t="n">
        <v>10111.84</v>
      </c>
      <c r="BD31" s="18">
        <f>IF(BC31&gt;0,(BC31-10000-BD$5)/BD$5,0)</f>
        <v/>
      </c>
      <c r="BE31" s="15">
        <f>'Investment Analysis'!DE31</f>
        <v/>
      </c>
      <c r="BF31" s="48" t="n">
        <v>4293.49</v>
      </c>
      <c r="BG31" s="18">
        <f>IF(BF31&gt;0,(BF31-BG$5)/BG$5,0)</f>
        <v/>
      </c>
      <c r="BH31" s="15">
        <f>'Investment Analysis'!DL31</f>
        <v/>
      </c>
      <c r="BI31" s="48" t="n">
        <v>2412.4</v>
      </c>
      <c r="BJ31" s="18">
        <f>IF(BI31&gt;0,(BI31-BJ$5)/BJ$5,0)</f>
        <v/>
      </c>
      <c r="BK31" s="15">
        <f>'Investment Analysis'!DZ31</f>
        <v/>
      </c>
      <c r="BL31" s="48" t="n">
        <v>4160.29</v>
      </c>
      <c r="BM31" s="18">
        <f>IF(BL31&gt;0,(BL31-BM$5)/BM$5,0)</f>
        <v/>
      </c>
      <c r="BN31" s="15">
        <f>'Investment Analysis'!EG31</f>
        <v/>
      </c>
      <c r="BO31" s="48" t="n"/>
      <c r="BP31" s="18">
        <f>IF(BO31&gt;0,(BO31+5000-BP$5)/BP$5,0)</f>
        <v/>
      </c>
      <c r="BQ31" s="15">
        <f>'Investment Analysis'!DS31</f>
        <v/>
      </c>
      <c r="BR31" s="48" t="n">
        <v>6081.43</v>
      </c>
      <c r="BS31" s="18">
        <f>IF(BR31&gt;0,(BR31-BS$5)/BS$5,0)</f>
        <v/>
      </c>
      <c r="BT31" s="15">
        <f>'Investment Analysis'!EN31</f>
        <v/>
      </c>
      <c r="BU31" s="48" t="n">
        <v>14851.83</v>
      </c>
      <c r="BV31" s="18">
        <f>IF(BU31&gt;0,(BU31+8000-BV$5)/BV$5,0)</f>
        <v/>
      </c>
      <c r="BW31" s="15">
        <f>'Investment Analysis'!EU31</f>
        <v/>
      </c>
      <c r="BX31" s="48" t="n"/>
      <c r="BY31" s="18">
        <f>IF(BX31&gt;0,(BX31-10000-BY$5)/BY$5,0)</f>
        <v/>
      </c>
      <c r="BZ31" s="15">
        <f>'Investment Analysis'!FB31</f>
        <v/>
      </c>
      <c r="CA31" s="48" t="n">
        <v>22027.72</v>
      </c>
      <c r="CB31" s="18">
        <f>IF(CA31&gt;0,(CA31-CB$5)/CB$5,0)</f>
        <v/>
      </c>
      <c r="CC31" s="15">
        <f>'Investment Analysis'!FI31</f>
        <v/>
      </c>
      <c r="CD31" s="48" t="n">
        <v>19934.19</v>
      </c>
      <c r="CE31" s="18">
        <f>IF(CD31&gt;0,(CD31+20000-CE$5)/CE$5,0)</f>
        <v/>
      </c>
      <c r="CF31" s="15">
        <f>'Investment Analysis'!FP31</f>
        <v/>
      </c>
      <c r="CG31" s="48" t="n">
        <v>5133.09</v>
      </c>
      <c r="CH31" s="18">
        <f>IF(CG31&gt;0,(CG31+10000-CH$5)/CH$5,0)</f>
        <v/>
      </c>
      <c r="CI31" s="15">
        <f>'Investment Analysis'!FW31</f>
        <v/>
      </c>
      <c r="CJ31" s="48" t="n"/>
      <c r="CK31" s="18">
        <f>IF(CJ31&gt;0,(CJ31+5000-CK$5)/CK$5,0)</f>
        <v/>
      </c>
      <c r="CL31" s="15">
        <f>'Investment Analysis'!GD31</f>
        <v/>
      </c>
      <c r="CM31" s="48" t="n">
        <v>24470.48</v>
      </c>
      <c r="CN31" s="18">
        <f>IF(CM31&gt;0,(CM31-CN$5)/CN$5,0)</f>
        <v/>
      </c>
      <c r="CO31" s="15">
        <f>'Investment Analysis'!GT31</f>
        <v/>
      </c>
      <c r="CP31" s="48" t="n">
        <v>57552</v>
      </c>
      <c r="CQ31" s="18">
        <f>IF(CP31&gt;0,(CP31-CQ$5)/CQ$5,0)</f>
        <v/>
      </c>
      <c r="CR31" s="15">
        <f>'Investment Analysis'!HG31</f>
        <v/>
      </c>
      <c r="CS31" s="48" t="n">
        <v>6900</v>
      </c>
      <c r="CT31" s="18">
        <f>IF(CS31&gt;0,(CS31-CT$5)/CT$5,0)</f>
        <v/>
      </c>
      <c r="CU31" s="15">
        <f>'Investment Analysis'!HN31</f>
        <v/>
      </c>
      <c r="CV31" s="48" t="n">
        <v>23332</v>
      </c>
      <c r="CW31" s="18">
        <f>IF(CV31&gt;0,(CV31-CW$5)/CW$5,0)</f>
        <v/>
      </c>
      <c r="CX31" s="15">
        <f>'Investment Analysis'!IB31</f>
        <v/>
      </c>
      <c r="CY31" s="48" t="n">
        <v>21773</v>
      </c>
      <c r="CZ31" s="18">
        <f>IF(CY31&gt;0,(CY31-CZ$5)/CZ$5,0)</f>
        <v/>
      </c>
      <c r="DA31" s="15">
        <f>'Investment Analysis'!II31</f>
        <v/>
      </c>
      <c r="DB31" s="48" t="n"/>
      <c r="DC31" s="18">
        <f>IF(DB31&gt;0,(DB31-DC$5)/DC$5,0)</f>
        <v/>
      </c>
      <c r="DD31" s="15">
        <f>'Investment Analysis'!IP31</f>
        <v/>
      </c>
      <c r="DE31" s="48" t="n"/>
      <c r="DF31" s="18">
        <f>IF(DE31&gt;0,(DE31-DF$5)/DF$5,0)</f>
        <v/>
      </c>
      <c r="DG31" s="15">
        <f>'Investment Analysis'!IW31</f>
        <v/>
      </c>
      <c r="DH31" s="48" t="n">
        <v>13949.2</v>
      </c>
      <c r="DI31" s="18">
        <f>IF(DH31&gt;0,(DH31-DI$5)/DI$5,0)</f>
        <v/>
      </c>
      <c r="DJ31" s="15">
        <f>'Investment Analysis'!JD31</f>
        <v/>
      </c>
      <c r="DK31" s="48" t="n">
        <v>2054.6</v>
      </c>
      <c r="DL31" s="18">
        <f>IF(DK31&gt;0,(DK31-DL$5)/DL$5,0)</f>
        <v/>
      </c>
      <c r="DM31" s="15">
        <f>'Investment Analysis'!JK31</f>
        <v/>
      </c>
      <c r="DN31" s="48" t="n">
        <v>5354.5</v>
      </c>
      <c r="DO31" s="18">
        <f>IF(DN31&gt;0,(DN31-DO$5)/DO$5,0)</f>
        <v/>
      </c>
      <c r="DP31" s="15">
        <f>'Investment Analysis'!HU31</f>
        <v/>
      </c>
      <c r="DQ31" s="48" t="n">
        <v>30270</v>
      </c>
      <c r="DR31" s="18">
        <f>IF(DQ31&gt;0,(DQ31-DR$5)/DR$5,0)</f>
        <v/>
      </c>
      <c r="DS31" s="15">
        <f>'Investment Analysis'!JR31</f>
        <v/>
      </c>
      <c r="DT31" s="48" t="n">
        <v>4770</v>
      </c>
      <c r="DU31" s="18">
        <f>IF(DT31&gt;0,(DT31-DU$5)/DU$5,0)</f>
        <v/>
      </c>
      <c r="DV31" s="15">
        <f>'Investment Analysis'!JY31</f>
        <v/>
      </c>
      <c r="DW31" s="48" t="n">
        <v>25145.75</v>
      </c>
      <c r="DX31" s="18">
        <f>IF(DW31&gt;0,(DW31-DX$5)/DX$5,0)</f>
        <v/>
      </c>
      <c r="DY31" s="15">
        <f>'Investment Analysis'!KF31</f>
        <v/>
      </c>
      <c r="DZ31" s="48" t="n">
        <v>2565.6</v>
      </c>
      <c r="EA31" s="18">
        <f>IF(DZ31&gt;0,(DZ31-EA$5)/EA$5,0)</f>
        <v/>
      </c>
      <c r="EB31" s="15">
        <f>'Investment Analysis'!KM31</f>
        <v/>
      </c>
      <c r="EC31" s="48" t="n">
        <v>2280.1</v>
      </c>
      <c r="ED31" s="18">
        <f>IF(EC31&gt;0,(EC31-ED$5)/ED$5,0)</f>
        <v/>
      </c>
      <c r="EE31" s="15">
        <f>'Investment Analysis'!KT31</f>
        <v/>
      </c>
      <c r="EF31" s="48" t="n">
        <v>39135</v>
      </c>
      <c r="EG31" s="18">
        <f>IF(EF31&gt;0,(EF31-EG$5)/EG$5,0)</f>
        <v/>
      </c>
      <c r="EH31" s="15">
        <f>'Investment Analysis'!LH31</f>
        <v/>
      </c>
      <c r="EI31" s="48" t="n">
        <v>8821.98</v>
      </c>
      <c r="EJ31" s="18">
        <f>IF(EI31&gt;0,(EI31-EJ$5)/EJ$5,0)</f>
        <v/>
      </c>
      <c r="EK31" s="15">
        <f>'Investment Analysis'!LO31</f>
        <v/>
      </c>
      <c r="EL31" s="48" t="n"/>
      <c r="EM31" s="18">
        <f>IF(EL31&gt;0,(EL31-EM$5)/EM$5,0)</f>
        <v/>
      </c>
      <c r="EN31" s="15">
        <f>'Investment Analysis'!LV31</f>
        <v/>
      </c>
      <c r="EO31" s="48" t="n"/>
      <c r="EP31" s="68">
        <f>IF(EO31&gt;0,(EO31-500-EP$5)/EP$5,0)</f>
        <v/>
      </c>
      <c r="EQ31" s="15">
        <f>'Investment Analysis'!MC31</f>
        <v/>
      </c>
      <c r="ER31" s="48" t="n">
        <v>23481.62</v>
      </c>
      <c r="ES31" s="18">
        <f>IF(ER31&gt;0,(ER31-ES$5)/ES$5,0)</f>
        <v/>
      </c>
      <c r="ET31" s="15">
        <f>'Investment Analysis'!LA31</f>
        <v/>
      </c>
      <c r="EU31" s="48" t="n">
        <v>64302</v>
      </c>
      <c r="EV31" s="18">
        <f>'Investment Analysis'!ML31</f>
        <v/>
      </c>
      <c r="EW31" s="15">
        <f>'Investment Analysis'!MJ31</f>
        <v/>
      </c>
      <c r="EX31" s="48" t="n">
        <v>39308.5</v>
      </c>
      <c r="EY31" s="18">
        <f>IF(EX31&gt;0,(EX31-EY$5)/EY$5,0)</f>
        <v/>
      </c>
      <c r="EZ31" s="15">
        <f>'Investment Analysis'!MQ31</f>
        <v/>
      </c>
      <c r="FA31" s="48" t="n"/>
      <c r="FB31" s="18">
        <f>IF(FA31&gt;0,(FA31-FB$5)/FB$5,0)</f>
        <v/>
      </c>
      <c r="FC31" s="15">
        <f>'Investment Analysis'!MX31</f>
        <v/>
      </c>
      <c r="FD31" s="48" t="n">
        <v>5102.75</v>
      </c>
      <c r="FE31" s="18">
        <f>IF(FD31&gt;0,(FD31-FE$5)/FE$5,0)</f>
        <v/>
      </c>
      <c r="FF31" s="15">
        <f>'Investment Analysis'!NE31</f>
        <v/>
      </c>
      <c r="FG31" s="48" t="n"/>
      <c r="FH31" s="18">
        <f>IF(FG31&gt;0,(FG31-FH$5)/FH$5,0)</f>
        <v/>
      </c>
      <c r="FI31" s="15">
        <f>'Investment Analysis'!NL31</f>
        <v/>
      </c>
      <c r="FJ31" s="48" t="n">
        <v>9042.75</v>
      </c>
      <c r="FK31" s="18">
        <f>IF(FJ31&gt;0,(FJ31-FK$5)/FK$5,0)</f>
        <v/>
      </c>
      <c r="FL31" s="15">
        <f>'Investment Analysis'!NS31</f>
        <v/>
      </c>
      <c r="FM31" s="48" t="n">
        <v>32196.8</v>
      </c>
      <c r="FN31" s="18">
        <f>IF(FM31&gt;0,(FM31-FN$5)/FN$5,0)</f>
        <v/>
      </c>
      <c r="FO31" s="15">
        <f>'Investment Analysis'!NZ31</f>
        <v/>
      </c>
      <c r="FP31" s="48" t="n"/>
      <c r="FQ31" s="18">
        <f>IF(FP31&gt;0,(FP31-FQ$5)/FQ$5,0)</f>
        <v/>
      </c>
      <c r="FR31" s="15">
        <f>'Investment Analysis'!OG31</f>
        <v/>
      </c>
      <c r="FS31" s="48" t="n">
        <v>38888.25</v>
      </c>
      <c r="FT31" s="18">
        <f>IF(FS31&gt;0,(FS31-FT$5)/FT$5,0)</f>
        <v/>
      </c>
      <c r="FU31" s="15">
        <f>'Investment Analysis'!ON31</f>
        <v/>
      </c>
      <c r="FV31" s="48" t="n"/>
      <c r="FW31" s="18">
        <f>IF(FV31&gt;0,(FV31-FW$5)/FW$5,0)</f>
        <v/>
      </c>
      <c r="FX31" s="15">
        <f>'Investment Analysis'!OU31</f>
        <v/>
      </c>
      <c r="FY31" s="48" t="n"/>
      <c r="FZ31" s="18">
        <f>IF(FY31&gt;0,(FY31-FZ$5)/FZ$5,0)</f>
        <v/>
      </c>
      <c r="GA31" s="15">
        <f>'Investment Analysis'!PB31</f>
        <v/>
      </c>
      <c r="GB31" s="48" t="n"/>
      <c r="GC31" s="18">
        <f>'Investment Analysis'!PK31</f>
        <v/>
      </c>
      <c r="GD31" s="15">
        <f>'Investment Analysis'!PI31</f>
        <v/>
      </c>
      <c r="GE31" s="48" t="n">
        <v>7044</v>
      </c>
      <c r="GF31" s="18">
        <f>'Investment Analysis'!PY31</f>
        <v/>
      </c>
      <c r="GG31" s="15">
        <f>'Investment Analysis'!PW31</f>
        <v/>
      </c>
      <c r="GH31" s="48" t="n">
        <v>36898.75</v>
      </c>
      <c r="GI31" s="18">
        <f>'Investment Analysis'!QF31</f>
        <v/>
      </c>
      <c r="GJ31" s="15">
        <f>'Investment Analysis'!QD31</f>
        <v/>
      </c>
      <c r="GK31" s="48" t="n"/>
      <c r="GL31" s="18">
        <f>'Investment Analysis'!QM31</f>
        <v/>
      </c>
      <c r="GM31" s="15">
        <f>'Investment Analysis'!QK31</f>
        <v/>
      </c>
      <c r="GN31" s="48" t="n">
        <v>30654.4</v>
      </c>
      <c r="GO31" s="18">
        <f>'Investment Analysis'!QT31</f>
        <v/>
      </c>
      <c r="GP31" s="15">
        <f>'Investment Analysis'!QR31</f>
        <v/>
      </c>
      <c r="GQ31" s="48" t="n">
        <v>18750.2</v>
      </c>
      <c r="GR31" s="18">
        <f>'Investment Analysis'!RA31</f>
        <v/>
      </c>
      <c r="GS31" s="15">
        <f>'Investment Analysis'!QY31</f>
        <v/>
      </c>
      <c r="GT31" s="48" t="n">
        <v>16853</v>
      </c>
      <c r="GU31" s="18">
        <f>'Investment Analysis'!RH31</f>
        <v/>
      </c>
      <c r="GV31" s="15">
        <f>'Investment Analysis'!RF31</f>
        <v/>
      </c>
      <c r="GW31" s="48" t="n"/>
      <c r="GX31" s="18">
        <f>'Investment Analysis'!RO31</f>
        <v/>
      </c>
      <c r="GY31" s="15">
        <f>'Investment Analysis'!RM31</f>
        <v/>
      </c>
      <c r="GZ31" s="48" t="n"/>
      <c r="HA31" s="18">
        <f>'Investment Analysis'!RV31</f>
        <v/>
      </c>
      <c r="HB31" s="15">
        <f>'Investment Analysis'!RT31</f>
        <v/>
      </c>
      <c r="HC31" s="48" t="n"/>
      <c r="HD31" s="18">
        <f>'Investment Analysis'!SC31</f>
        <v/>
      </c>
      <c r="HE31" s="15">
        <f>'Investment Analysis'!SA31</f>
        <v/>
      </c>
      <c r="HF31" s="48" t="n"/>
      <c r="HG31" s="18">
        <f>'Investment Analysis'!SJ31</f>
        <v/>
      </c>
      <c r="HH31" s="15">
        <f>'Investment Analysis'!SH31</f>
        <v/>
      </c>
      <c r="HI31" s="48" t="n"/>
      <c r="HJ31" s="18">
        <f>'Investment Analysis'!SM31</f>
        <v/>
      </c>
      <c r="HK31" s="15">
        <f>'Investment Analysis'!SK31</f>
        <v/>
      </c>
      <c r="HL31" s="48" t="n"/>
      <c r="HM31" s="18">
        <f>'Investment Analysis'!SP31</f>
        <v/>
      </c>
      <c r="HN31" s="15">
        <f>'Investment Analysis'!SN31</f>
        <v/>
      </c>
      <c r="HO31" s="48" t="n"/>
      <c r="HP31" s="18">
        <f>'Investment Analysis'!TE31</f>
        <v/>
      </c>
      <c r="HQ31" s="15">
        <f>'Investment Analysis'!TC31</f>
        <v/>
      </c>
      <c r="HR31" s="48" t="n"/>
      <c r="HS31" s="18">
        <f>'Investment Analysis'!TL31</f>
        <v/>
      </c>
      <c r="HT31" s="15">
        <f>'Investment Analysis'!TJ31</f>
        <v/>
      </c>
      <c r="HU31" s="48" t="n"/>
      <c r="HV31" s="18">
        <f>'Investment Analysis'!TS31</f>
        <v/>
      </c>
      <c r="HW31" s="15">
        <f>'Investment Analysis'!TQ31</f>
        <v/>
      </c>
      <c r="HX31" s="48" t="n"/>
      <c r="HY31" s="18">
        <f>'Investment Analysis'!TZ31</f>
        <v/>
      </c>
      <c r="HZ31" s="15">
        <f>'Investment Analysis'!TX31</f>
        <v/>
      </c>
      <c r="IA31" s="48" t="n"/>
      <c r="IB31" s="18">
        <f>'Investment Analysis'!UG31</f>
        <v/>
      </c>
      <c r="IC31" s="15">
        <f>'Investment Analysis'!UE31</f>
        <v/>
      </c>
      <c r="ID31" s="48" t="n"/>
      <c r="IE31" s="18">
        <f>'Investment Analysis'!UN31</f>
        <v/>
      </c>
      <c r="IF31" s="15">
        <f>'Investment Analysis'!UL31</f>
        <v/>
      </c>
      <c r="IG31" s="48" t="n"/>
      <c r="IH31" s="18">
        <f>'Investment Analysis'!UU31</f>
        <v/>
      </c>
      <c r="II31" s="15">
        <f>'Investment Analysis'!US31</f>
        <v/>
      </c>
      <c r="IJ31" s="48" t="n"/>
      <c r="IK31" s="18">
        <f>'Investment Analysis'!VB31</f>
        <v/>
      </c>
      <c r="IL31" s="15">
        <f>'Investment Analysis'!UZ31</f>
        <v/>
      </c>
      <c r="IM31" s="48" t="n"/>
      <c r="IN31" s="18">
        <f>'Investment Analysis'!VI31</f>
        <v/>
      </c>
      <c r="IO31" s="15">
        <f>'Investment Analysis'!VG31</f>
        <v/>
      </c>
      <c r="IP31" s="18" t="n"/>
      <c r="IQ31" s="18" t="n"/>
      <c r="IR31" s="18" t="n"/>
      <c r="IS31" s="108">
        <f>IF(IT31&gt;0,IT31-IT30,0)</f>
        <v/>
      </c>
      <c r="IT31" s="48">
        <f>FY31+FV31+FS31+FP31+FM31+FJ31+FG31+FD31+FA31+EX31+EU31+ER31+EO31+EL31+EI31+EF31+EC31+DZ31+DW31+DT31+DQ31+DN31+DK31+DH31+DE31+DB31+CY31+CV31+CS31+CP31+CJ31+CG31+CD31+CA31+BX31+P31+CM31+GT31+GQ31+GN31+GK31+GH31+GE31+GB31+BU31+BR31+BO31+BL31+BI31+BF31+BC31+AZ31+AW31+AT31+AQ31+AN31+AK31+AH31+AE31+AB31+Y31+V31+S31+GW31+GZ31+HC31+HF31+HI31+HL31+HO31+HR31+HU31</f>
        <v/>
      </c>
      <c r="IU31" s="101">
        <f>IF(IT31&gt;0,IV31,0)</f>
        <v/>
      </c>
      <c r="IV31" s="101" t="n">
        <v>3600</v>
      </c>
      <c r="IW31" s="15">
        <f>IF(IT31&gt;0,(IT31+IV$11-I$2)/I$2,0)</f>
        <v/>
      </c>
      <c r="IX31" s="113">
        <f>IF(IT31&gt;0,IT31+IV$11-I$2,0)</f>
        <v/>
      </c>
      <c r="IY31" s="21">
        <f>IF(IT31&gt;0,(IT31+IV$11-IT$8)/IT$8,0)</f>
        <v/>
      </c>
      <c r="IZ31" s="173">
        <f>IF(IT31&gt;0,IT31+IV$11-IT$8,0)</f>
        <v/>
      </c>
    </row>
    <row r="32">
      <c r="A32" s="76">
        <f>'Investment Analysis'!A32</f>
        <v/>
      </c>
      <c r="B32" s="77">
        <f>'Investment Analysis'!B32</f>
        <v/>
      </c>
      <c r="C32" s="27">
        <f>'Investment Analysis'!C32</f>
        <v/>
      </c>
      <c r="D32" s="42">
        <f>'Investment Analysis'!D32</f>
        <v/>
      </c>
      <c r="E32" s="28">
        <f>'Investment Analysis'!E32</f>
        <v/>
      </c>
      <c r="F32" s="27">
        <f>'Investment Analysis'!G32</f>
        <v/>
      </c>
      <c r="G32" s="42">
        <f>'Investment Analysis'!H32</f>
        <v/>
      </c>
      <c r="H32" s="28">
        <f>'Investment Analysis'!I32</f>
        <v/>
      </c>
      <c r="I32" s="27">
        <f>'Investment Analysis'!K32</f>
        <v/>
      </c>
      <c r="J32" s="42">
        <f>'Investment Analysis'!L32</f>
        <v/>
      </c>
      <c r="K32" s="28">
        <f>'Investment Analysis'!M32</f>
        <v/>
      </c>
      <c r="L32" s="57">
        <f>'Investment Analysis'!T32</f>
        <v/>
      </c>
      <c r="M32" s="29">
        <f>'Investment Analysis'!V32</f>
        <v/>
      </c>
      <c r="N32" s="29">
        <f>'Investment Analysis'!W32</f>
        <v/>
      </c>
      <c r="O32" s="548" t="n"/>
      <c r="P32" s="48">
        <f>'Investment Analysis'!Y32</f>
        <v/>
      </c>
      <c r="Q32" s="18" t="n"/>
      <c r="R32" s="15" t="n"/>
      <c r="S32" s="48" t="n">
        <v>22619.73</v>
      </c>
      <c r="T32" s="18">
        <f>IF(S32&gt;0,(S32+10000-T$5)/T$5,0)</f>
        <v/>
      </c>
      <c r="U32" s="15">
        <f>'Investment Analysis'!AF32</f>
        <v/>
      </c>
      <c r="V32" s="48" t="n">
        <v>18482.04</v>
      </c>
      <c r="W32" s="18">
        <f>IF(V32&gt;0,(V32+5000-W$5)/W$5,0)</f>
        <v/>
      </c>
      <c r="X32" s="15">
        <f>'Investment Analysis'!AT32</f>
        <v/>
      </c>
      <c r="Y32" s="48" t="n">
        <v>10179.98</v>
      </c>
      <c r="Z32" s="18">
        <f>IF(Y32&gt;0,(Y32-Z$5)/Z$5,0)</f>
        <v/>
      </c>
      <c r="AA32" s="15">
        <f>'Investment Analysis'!GK32</f>
        <v/>
      </c>
      <c r="AB32" s="48" t="n">
        <v>2679.54</v>
      </c>
      <c r="AC32" s="18">
        <f>IF(AB32&gt;0,(AB32+8000-AC$5)/AC$5,0)</f>
        <v/>
      </c>
      <c r="AD32" s="15">
        <f>'Investment Analysis'!AT32</f>
        <v/>
      </c>
      <c r="AE32" s="48" t="n">
        <v>22683.75</v>
      </c>
      <c r="AF32" s="18">
        <f>IF(AE32&gt;0,(AE32+30000-AF$5)/AF$5,0)</f>
        <v/>
      </c>
      <c r="AG32" s="15">
        <f>'Investment Analysis'!BA32</f>
        <v/>
      </c>
      <c r="AH32" s="48" t="n"/>
      <c r="AI32" s="18">
        <f>IF(AH32&gt;0,(AH32-5000-AI$5)/AI$5,0)</f>
        <v/>
      </c>
      <c r="AJ32" s="15">
        <f>'Investment Analysis'!BH32</f>
        <v/>
      </c>
      <c r="AK32" s="48" t="n">
        <v>19892.65</v>
      </c>
      <c r="AL32" s="18">
        <f>IF(AK32&gt;0,(AK32+7000-AL$5)/AL$5,0)</f>
        <v/>
      </c>
      <c r="AM32" s="15">
        <f>'Investment Analysis'!BO32</f>
        <v/>
      </c>
      <c r="AN32" s="48" t="n">
        <v>14997.7</v>
      </c>
      <c r="AO32" s="18">
        <f>IF(AN32&gt;0,(AN32-AO$5)/AO$5,0)</f>
        <v/>
      </c>
      <c r="AP32" s="15">
        <f>'Investment Analysis'!BV32</f>
        <v/>
      </c>
      <c r="AQ32" s="48" t="n"/>
      <c r="AR32" s="18">
        <f>IF(AQ32&gt;0,(AQ32+10000-AR$5)/AR$5,0)</f>
        <v/>
      </c>
      <c r="AS32" s="15">
        <f>'Investment Analysis'!CC32</f>
        <v/>
      </c>
      <c r="AT32" s="48" t="n">
        <v>28405.12</v>
      </c>
      <c r="AU32" s="18">
        <f>IF(AT32&gt;0,(AT32+10000-AU$5)/AU$5,0)</f>
        <v/>
      </c>
      <c r="AV32" s="15">
        <f>'Investment Analysis'!CJ32</f>
        <v/>
      </c>
      <c r="AW32" s="48" t="n">
        <v>19757.62</v>
      </c>
      <c r="AX32" s="18">
        <f>IF(AW32&gt;0,(AW32+2000-AX$5)/AX$5,0)</f>
        <v/>
      </c>
      <c r="AY32" s="15">
        <f>'Investment Analysis'!CQ32</f>
        <v/>
      </c>
      <c r="AZ32" s="48" t="n">
        <v>16990.49</v>
      </c>
      <c r="BA32" s="18">
        <f>IF(AZ32&gt;0,(AZ32+15000-BA$5)/BA$5,0)</f>
        <v/>
      </c>
      <c r="BB32" s="15">
        <f>'Investment Analysis'!CX32</f>
        <v/>
      </c>
      <c r="BC32" s="48" t="n">
        <v>10213.78</v>
      </c>
      <c r="BD32" s="18">
        <f>IF(BC32&gt;0,(BC32-10000-BD$5)/BD$5,0)</f>
        <v/>
      </c>
      <c r="BE32" s="15">
        <f>'Investment Analysis'!DE32</f>
        <v/>
      </c>
      <c r="BF32" s="48" t="n">
        <v>4331.7</v>
      </c>
      <c r="BG32" s="18">
        <f>IF(BF32&gt;0,(BF32-BG$5)/BG$5,0)</f>
        <v/>
      </c>
      <c r="BH32" s="15">
        <f>'Investment Analysis'!DL32</f>
        <v/>
      </c>
      <c r="BI32" s="48" t="n">
        <v>2428.92</v>
      </c>
      <c r="BJ32" s="18">
        <f>IF(BI32&gt;0,(BI32-BJ$5)/BJ$5,0)</f>
        <v/>
      </c>
      <c r="BK32" s="15">
        <f>'Investment Analysis'!DZ32</f>
        <v/>
      </c>
      <c r="BL32" s="48" t="n">
        <v>4204.92</v>
      </c>
      <c r="BM32" s="18">
        <f>IF(BL32&gt;0,(BL32-BM$5)/BM$5,0)</f>
        <v/>
      </c>
      <c r="BN32" s="15">
        <f>'Investment Analysis'!EG32</f>
        <v/>
      </c>
      <c r="BO32" s="48" t="n"/>
      <c r="BP32" s="18">
        <f>IF(BO32&gt;0,(BO32+5000-BP$5)/BP$5,0)</f>
        <v/>
      </c>
      <c r="BQ32" s="15">
        <f>'Investment Analysis'!DS32</f>
        <v/>
      </c>
      <c r="BR32" s="48" t="n">
        <v>6169.53</v>
      </c>
      <c r="BS32" s="18">
        <f>IF(BR32&gt;0,(BR32-BS$5)/BS$5,0)</f>
        <v/>
      </c>
      <c r="BT32" s="15">
        <f>'Investment Analysis'!EN32</f>
        <v/>
      </c>
      <c r="BU32" s="48" t="n">
        <v>14874.39</v>
      </c>
      <c r="BV32" s="18">
        <f>IF(BU32&gt;0,(BU32+8000-BV$5)/BV$5,0)</f>
        <v/>
      </c>
      <c r="BW32" s="15">
        <f>'Investment Analysis'!EU32</f>
        <v/>
      </c>
      <c r="BX32" s="48" t="n"/>
      <c r="BY32" s="18">
        <f>IF(BX32&gt;0,(BX32-10000-BY$5)/BY$5,0)</f>
        <v/>
      </c>
      <c r="BZ32" s="15">
        <f>'Investment Analysis'!FB32</f>
        <v/>
      </c>
      <c r="CA32" s="48" t="n">
        <v>22577.85</v>
      </c>
      <c r="CB32" s="18">
        <f>IF(CA32&gt;0,(CA32-CB$5)/CB$5,0)</f>
        <v/>
      </c>
      <c r="CC32" s="15">
        <f>'Investment Analysis'!FI32</f>
        <v/>
      </c>
      <c r="CD32" s="48" t="n">
        <v>19694.92</v>
      </c>
      <c r="CE32" s="18">
        <f>IF(CD32&gt;0,(CD32+20000-CE$5)/CE$5,0)</f>
        <v/>
      </c>
      <c r="CF32" s="15">
        <f>'Investment Analysis'!FP32</f>
        <v/>
      </c>
      <c r="CG32" s="48" t="n">
        <v>5129.21</v>
      </c>
      <c r="CH32" s="18">
        <f>IF(CG32&gt;0,(CG32+10000-CH$5)/CH$5,0)</f>
        <v/>
      </c>
      <c r="CI32" s="15">
        <f>'Investment Analysis'!FW32</f>
        <v/>
      </c>
      <c r="CJ32" s="48" t="n"/>
      <c r="CK32" s="18">
        <f>IF(CJ32&gt;0,(CJ32+5000-CK$5)/CK$5,0)</f>
        <v/>
      </c>
      <c r="CL32" s="15">
        <f>'Investment Analysis'!GD32</f>
        <v/>
      </c>
      <c r="CM32" s="48" t="n">
        <v>24418.38</v>
      </c>
      <c r="CN32" s="18">
        <f>IF(CM32&gt;0,(CM32-CN$5)/CN$5,0)</f>
        <v/>
      </c>
      <c r="CO32" s="15">
        <f>'Investment Analysis'!GT32</f>
        <v/>
      </c>
      <c r="CP32" s="48" t="n">
        <v>58831.5</v>
      </c>
      <c r="CQ32" s="18">
        <f>IF(CP32&gt;0,(CP32-CQ$5)/CQ$5,0)</f>
        <v/>
      </c>
      <c r="CR32" s="15">
        <f>'Investment Analysis'!HG32</f>
        <v/>
      </c>
      <c r="CS32" s="48" t="n">
        <v>7290</v>
      </c>
      <c r="CT32" s="18">
        <f>IF(CS32&gt;0,(CS32-CT$5)/CT$5,0)</f>
        <v/>
      </c>
      <c r="CU32" s="15">
        <f>'Investment Analysis'!HN32</f>
        <v/>
      </c>
      <c r="CV32" s="48" t="n">
        <v>23730</v>
      </c>
      <c r="CW32" s="18">
        <f>IF(CV32&gt;0,(CV32-CW$5)/CW$5,0)</f>
        <v/>
      </c>
      <c r="CX32" s="15">
        <f>'Investment Analysis'!IB32</f>
        <v/>
      </c>
      <c r="CY32" s="48" t="n">
        <v>22243</v>
      </c>
      <c r="CZ32" s="18">
        <f>IF(CY32&gt;0,(CY32-CZ$5)/CZ$5,0)</f>
        <v/>
      </c>
      <c r="DA32" s="15">
        <f>'Investment Analysis'!II32</f>
        <v/>
      </c>
      <c r="DB32" s="48" t="n"/>
      <c r="DC32" s="18">
        <f>IF(DB32&gt;0,(DB32-DC$5)/DC$5,0)</f>
        <v/>
      </c>
      <c r="DD32" s="15">
        <f>'Investment Analysis'!IP32</f>
        <v/>
      </c>
      <c r="DE32" s="48" t="n"/>
      <c r="DF32" s="18">
        <f>IF(DE32&gt;0,(DE32-DF$5)/DF$5,0)</f>
        <v/>
      </c>
      <c r="DG32" s="15">
        <f>'Investment Analysis'!IW32</f>
        <v/>
      </c>
      <c r="DH32" s="48" t="n">
        <v>14083.8</v>
      </c>
      <c r="DI32" s="18">
        <f>IF(DH32&gt;0,(DH32-DI$5)/DI$5,0)</f>
        <v/>
      </c>
      <c r="DJ32" s="15">
        <f>'Investment Analysis'!JD32</f>
        <v/>
      </c>
      <c r="DK32" s="48" t="n">
        <v>2061.85</v>
      </c>
      <c r="DL32" s="18">
        <f>IF(DK32&gt;0,(DK32-DL$5)/DL$5,0)</f>
        <v/>
      </c>
      <c r="DM32" s="15">
        <f>'Investment Analysis'!JK32</f>
        <v/>
      </c>
      <c r="DN32" s="48" t="n">
        <v>5498</v>
      </c>
      <c r="DO32" s="18">
        <f>IF(DN32&gt;0,(DN32-DO$5)/DO$5,0)</f>
        <v/>
      </c>
      <c r="DP32" s="15">
        <f>'Investment Analysis'!HU32</f>
        <v/>
      </c>
      <c r="DQ32" s="48" t="n">
        <v>30834</v>
      </c>
      <c r="DR32" s="18">
        <f>IF(DQ32&gt;0,(DQ32-DR$5)/DR$5,0)</f>
        <v/>
      </c>
      <c r="DS32" s="15">
        <f>'Investment Analysis'!JR32</f>
        <v/>
      </c>
      <c r="DT32" s="48" t="n">
        <v>4596</v>
      </c>
      <c r="DU32" s="18">
        <f>IF(DT32&gt;0,(DT32-DU$5)/DU$5,0)</f>
        <v/>
      </c>
      <c r="DV32" s="15">
        <f>'Investment Analysis'!JY32</f>
        <v/>
      </c>
      <c r="DW32" s="48" t="n">
        <v>25546.5</v>
      </c>
      <c r="DX32" s="18">
        <f>IF(DW32&gt;0,(DW32-DX$5)/DX$5,0)</f>
        <v/>
      </c>
      <c r="DY32" s="15">
        <f>'Investment Analysis'!KF32</f>
        <v/>
      </c>
      <c r="DZ32" s="48" t="n">
        <v>2578.8</v>
      </c>
      <c r="EA32" s="18">
        <f>IF(DZ32&gt;0,(DZ32-EA$5)/EA$5,0)</f>
        <v/>
      </c>
      <c r="EB32" s="15">
        <f>'Investment Analysis'!KM32</f>
        <v/>
      </c>
      <c r="EC32" s="48" t="n">
        <v>2328</v>
      </c>
      <c r="ED32" s="18">
        <f>IF(EC32&gt;0,(EC32-ED$5)/ED$5,0)</f>
        <v/>
      </c>
      <c r="EE32" s="15">
        <f>'Investment Analysis'!KT32</f>
        <v/>
      </c>
      <c r="EF32" s="48" t="n">
        <v>39112.5</v>
      </c>
      <c r="EG32" s="18">
        <f>IF(EF32&gt;0,(EF32-EG$5)/EG$5,0)</f>
        <v/>
      </c>
      <c r="EH32" s="15">
        <f>'Investment Analysis'!LH32</f>
        <v/>
      </c>
      <c r="EI32" s="48" t="n">
        <v>8889.870000000001</v>
      </c>
      <c r="EJ32" s="18">
        <f>IF(EI32&gt;0,(EI32-EJ$5)/EJ$5,0)</f>
        <v/>
      </c>
      <c r="EK32" s="15">
        <f>'Investment Analysis'!LO32</f>
        <v/>
      </c>
      <c r="EL32" s="48" t="n"/>
      <c r="EM32" s="18">
        <f>IF(EL32&gt;0,(EL32-EM$5)/EM$5,0)</f>
        <v/>
      </c>
      <c r="EN32" s="15">
        <f>'Investment Analysis'!LV32</f>
        <v/>
      </c>
      <c r="EO32" s="48" t="n"/>
      <c r="EP32" s="68">
        <f>IF(EO32&gt;0,(EO32-500-EP$5)/EP$5,0)</f>
        <v/>
      </c>
      <c r="EQ32" s="15">
        <f>'Investment Analysis'!MC32</f>
        <v/>
      </c>
      <c r="ER32" s="48" t="n">
        <v>23232.99</v>
      </c>
      <c r="ES32" s="18">
        <f>IF(ER32&gt;0,(ER32-ES$5)/ES$5,0)</f>
        <v/>
      </c>
      <c r="ET32" s="15">
        <f>'Investment Analysis'!LA32</f>
        <v/>
      </c>
      <c r="EU32" s="48" t="n">
        <v>65646</v>
      </c>
      <c r="EV32" s="18">
        <f>'Investment Analysis'!ML32</f>
        <v/>
      </c>
      <c r="EW32" s="15">
        <f>'Investment Analysis'!MJ32</f>
        <v/>
      </c>
      <c r="EX32" s="48" t="n">
        <v>38972.5</v>
      </c>
      <c r="EY32" s="18">
        <f>IF(EX32&gt;0,(EX32-EY$5)/EY$5,0)</f>
        <v/>
      </c>
      <c r="EZ32" s="15">
        <f>'Investment Analysis'!MQ32</f>
        <v/>
      </c>
      <c r="FA32" s="48" t="n"/>
      <c r="FB32" s="18">
        <f>IF(FA32&gt;0,(FA32-FB$5)/FB$5,0)</f>
        <v/>
      </c>
      <c r="FC32" s="15">
        <f>'Investment Analysis'!MX32</f>
        <v/>
      </c>
      <c r="FD32" s="48" t="n">
        <v>5054.5</v>
      </c>
      <c r="FE32" s="18">
        <f>IF(FD32&gt;0,(FD32-FE$5)/FE$5,0)</f>
        <v/>
      </c>
      <c r="FF32" s="15">
        <f>'Investment Analysis'!NE32</f>
        <v/>
      </c>
      <c r="FG32" s="48" t="n"/>
      <c r="FH32" s="18">
        <f>IF(FG32&gt;0,(FG32-FH$5)/FH$5,0)</f>
        <v/>
      </c>
      <c r="FI32" s="15">
        <f>'Investment Analysis'!NL32</f>
        <v/>
      </c>
      <c r="FJ32" s="48" t="n">
        <v>8913.25</v>
      </c>
      <c r="FK32" s="18">
        <f>IF(FJ32&gt;0,(FJ32-FK$5)/FK$5,0)</f>
        <v/>
      </c>
      <c r="FL32" s="15">
        <f>'Investment Analysis'!NS32</f>
        <v/>
      </c>
      <c r="FM32" s="48" t="n">
        <v>33020.8</v>
      </c>
      <c r="FN32" s="18">
        <f>IF(FM32&gt;0,(FM32-FN$5)/FN$5,0)</f>
        <v/>
      </c>
      <c r="FO32" s="15">
        <f>'Investment Analysis'!NZ32</f>
        <v/>
      </c>
      <c r="FP32" s="48" t="n"/>
      <c r="FQ32" s="18">
        <f>IF(FP32&gt;0,(FP32-FQ$5)/FQ$5,0)</f>
        <v/>
      </c>
      <c r="FR32" s="15">
        <f>'Investment Analysis'!OG32</f>
        <v/>
      </c>
      <c r="FS32" s="48" t="n">
        <v>38190</v>
      </c>
      <c r="FT32" s="18">
        <f>IF(FS32&gt;0,(FS32-FT$5)/FT$5,0)</f>
        <v/>
      </c>
      <c r="FU32" s="15">
        <f>'Investment Analysis'!ON32</f>
        <v/>
      </c>
      <c r="FV32" s="48" t="n"/>
      <c r="FW32" s="18">
        <f>IF(FV32&gt;0,(FV32-FW$5)/FW$5,0)</f>
        <v/>
      </c>
      <c r="FX32" s="15">
        <f>'Investment Analysis'!OU32</f>
        <v/>
      </c>
      <c r="FY32" s="48" t="n"/>
      <c r="FZ32" s="18">
        <f>IF(FY32&gt;0,(FY32-FZ$5)/FZ$5,0)</f>
        <v/>
      </c>
      <c r="GA32" s="15">
        <f>'Investment Analysis'!PB32</f>
        <v/>
      </c>
      <c r="GB32" s="48" t="n"/>
      <c r="GC32" s="18">
        <f>'Investment Analysis'!PK32</f>
        <v/>
      </c>
      <c r="GD32" s="15">
        <f>'Investment Analysis'!PI32</f>
        <v/>
      </c>
      <c r="GE32" s="48" t="n">
        <v>7100</v>
      </c>
      <c r="GF32" s="18">
        <f>'Investment Analysis'!PY32</f>
        <v/>
      </c>
      <c r="GG32" s="15">
        <f>'Investment Analysis'!PW32</f>
        <v/>
      </c>
      <c r="GH32" s="48" t="n">
        <v>37472.5</v>
      </c>
      <c r="GI32" s="18">
        <f>'Investment Analysis'!QF32</f>
        <v/>
      </c>
      <c r="GJ32" s="15">
        <f>'Investment Analysis'!QD32</f>
        <v/>
      </c>
      <c r="GK32" s="48" t="n"/>
      <c r="GL32" s="18">
        <f>'Investment Analysis'!QM32</f>
        <v/>
      </c>
      <c r="GM32" s="15">
        <f>'Investment Analysis'!QK32</f>
        <v/>
      </c>
      <c r="GN32" s="48" t="n">
        <v>31216.98</v>
      </c>
      <c r="GO32" s="18">
        <f>'Investment Analysis'!QT32</f>
        <v/>
      </c>
      <c r="GP32" s="15">
        <f>'Investment Analysis'!QR32</f>
        <v/>
      </c>
      <c r="GQ32" s="48" t="n">
        <v>18885.9</v>
      </c>
      <c r="GR32" s="18">
        <f>'Investment Analysis'!RA32</f>
        <v/>
      </c>
      <c r="GS32" s="15">
        <f>'Investment Analysis'!QY32</f>
        <v/>
      </c>
      <c r="GT32" s="48" t="n">
        <v>16833</v>
      </c>
      <c r="GU32" s="18">
        <f>'Investment Analysis'!RH32</f>
        <v/>
      </c>
      <c r="GV32" s="15">
        <f>'Investment Analysis'!RF32</f>
        <v/>
      </c>
      <c r="GW32" s="48" t="n"/>
      <c r="GX32" s="18">
        <f>'Investment Analysis'!RO32</f>
        <v/>
      </c>
      <c r="GY32" s="15">
        <f>'Investment Analysis'!RM32</f>
        <v/>
      </c>
      <c r="GZ32" s="48" t="n"/>
      <c r="HA32" s="18">
        <f>'Investment Analysis'!RV32</f>
        <v/>
      </c>
      <c r="HB32" s="15">
        <f>'Investment Analysis'!RT32</f>
        <v/>
      </c>
      <c r="HC32" s="48" t="n"/>
      <c r="HD32" s="18">
        <f>'Investment Analysis'!SC32</f>
        <v/>
      </c>
      <c r="HE32" s="15">
        <f>'Investment Analysis'!SA32</f>
        <v/>
      </c>
      <c r="HF32" s="48" t="n"/>
      <c r="HG32" s="18">
        <f>'Investment Analysis'!SJ32</f>
        <v/>
      </c>
      <c r="HH32" s="15">
        <f>'Investment Analysis'!SH32</f>
        <v/>
      </c>
      <c r="HI32" s="48" t="n"/>
      <c r="HJ32" s="18">
        <f>'Investment Analysis'!SM32</f>
        <v/>
      </c>
      <c r="HK32" s="15">
        <f>'Investment Analysis'!SK32</f>
        <v/>
      </c>
      <c r="HL32" s="48" t="n"/>
      <c r="HM32" s="18">
        <f>'Investment Analysis'!SP32</f>
        <v/>
      </c>
      <c r="HN32" s="15">
        <f>'Investment Analysis'!SN32</f>
        <v/>
      </c>
      <c r="HO32" s="48" t="n"/>
      <c r="HP32" s="18">
        <f>'Investment Analysis'!TE32</f>
        <v/>
      </c>
      <c r="HQ32" s="15">
        <f>'Investment Analysis'!TC32</f>
        <v/>
      </c>
      <c r="HR32" s="48" t="n"/>
      <c r="HS32" s="18">
        <f>'Investment Analysis'!TL32</f>
        <v/>
      </c>
      <c r="HT32" s="15">
        <f>'Investment Analysis'!TJ32</f>
        <v/>
      </c>
      <c r="HU32" s="48" t="n"/>
      <c r="HV32" s="18">
        <f>'Investment Analysis'!TS32</f>
        <v/>
      </c>
      <c r="HW32" s="15">
        <f>'Investment Analysis'!TQ32</f>
        <v/>
      </c>
      <c r="HX32" s="48" t="n"/>
      <c r="HY32" s="18">
        <f>'Investment Analysis'!TZ32</f>
        <v/>
      </c>
      <c r="HZ32" s="15">
        <f>'Investment Analysis'!TX32</f>
        <v/>
      </c>
      <c r="IA32" s="48" t="n"/>
      <c r="IB32" s="18">
        <f>'Investment Analysis'!UG32</f>
        <v/>
      </c>
      <c r="IC32" s="15">
        <f>'Investment Analysis'!UE32</f>
        <v/>
      </c>
      <c r="ID32" s="48" t="n"/>
      <c r="IE32" s="18">
        <f>'Investment Analysis'!UN32</f>
        <v/>
      </c>
      <c r="IF32" s="15">
        <f>'Investment Analysis'!UL32</f>
        <v/>
      </c>
      <c r="IG32" s="48" t="n"/>
      <c r="IH32" s="18">
        <f>'Investment Analysis'!UU32</f>
        <v/>
      </c>
      <c r="II32" s="15">
        <f>'Investment Analysis'!US32</f>
        <v/>
      </c>
      <c r="IJ32" s="48" t="n"/>
      <c r="IK32" s="18">
        <f>'Investment Analysis'!VB32</f>
        <v/>
      </c>
      <c r="IL32" s="15">
        <f>'Investment Analysis'!UZ32</f>
        <v/>
      </c>
      <c r="IM32" s="48" t="n"/>
      <c r="IN32" s="18">
        <f>'Investment Analysis'!VI32</f>
        <v/>
      </c>
      <c r="IO32" s="15">
        <f>'Investment Analysis'!VG32</f>
        <v/>
      </c>
      <c r="IP32" s="18" t="n"/>
      <c r="IQ32" s="18" t="n"/>
      <c r="IR32" s="18" t="n"/>
      <c r="IS32" s="108">
        <f>IF(IT32&gt;0,IT32-IT31,0)</f>
        <v/>
      </c>
      <c r="IT32" s="48">
        <f>FY32+FV32+FS32+FP32+FM32+FJ32+FG32+FD32+FA32+EX32+EU32+ER32+EO32+EL32+EI32+EF32+EC32+DZ32+DW32+DT32+DQ32+DN32+DK32+DH32+DE32+DB32+CY32+CV32+CS32+CP32+CJ32+CG32+CD32+CA32+BX32+P32+CM32+GT32+GQ32+GN32+GK32+GH32+GE32+GB32+BU32+BR32+BO32+BL32+BI32+BF32+BC32+AZ32+AW32+AT32+AQ32+AN32+AK32+AH32+AE32+AB32+Y32+V32+S32+GW32+GZ32+HC32+HF32+HI32+HL32+HO32+HR32+HU32</f>
        <v/>
      </c>
      <c r="IU32" s="101">
        <f>IF(IT32&gt;0,IV32,0)</f>
        <v/>
      </c>
      <c r="IV32" s="101" t="n"/>
      <c r="IW32" s="15">
        <f>IF(IT32&gt;0,(IT32+IV$11-I$2)/I$2,0)</f>
        <v/>
      </c>
      <c r="IX32" s="113">
        <f>IF(IT32&gt;0,IT32+IV$11-I$2,0)</f>
        <v/>
      </c>
      <c r="IY32" s="21">
        <f>IF(IT32&gt;0,(IT32+IV$11-IT$8)/IT$8,0)</f>
        <v/>
      </c>
      <c r="IZ32" s="173">
        <f>IF(IT32&gt;0,IT32+IV$11-IT$8,0)</f>
        <v/>
      </c>
    </row>
    <row r="33">
      <c r="A33" s="76">
        <f>'Investment Analysis'!A33</f>
        <v/>
      </c>
      <c r="B33" s="77">
        <f>'Investment Analysis'!B33</f>
        <v/>
      </c>
      <c r="C33" s="27">
        <f>'Investment Analysis'!C33</f>
        <v/>
      </c>
      <c r="D33" s="42">
        <f>'Investment Analysis'!D33</f>
        <v/>
      </c>
      <c r="E33" s="28">
        <f>'Investment Analysis'!E33</f>
        <v/>
      </c>
      <c r="F33" s="27">
        <f>'Investment Analysis'!G33</f>
        <v/>
      </c>
      <c r="G33" s="42">
        <f>'Investment Analysis'!H33</f>
        <v/>
      </c>
      <c r="H33" s="28">
        <f>'Investment Analysis'!I33</f>
        <v/>
      </c>
      <c r="I33" s="27">
        <f>'Investment Analysis'!K33</f>
        <v/>
      </c>
      <c r="J33" s="42">
        <f>'Investment Analysis'!L33</f>
        <v/>
      </c>
      <c r="K33" s="28">
        <f>'Investment Analysis'!M33</f>
        <v/>
      </c>
      <c r="L33" s="57">
        <f>'Investment Analysis'!T33</f>
        <v/>
      </c>
      <c r="M33" s="29">
        <f>'Investment Analysis'!V33</f>
        <v/>
      </c>
      <c r="N33" s="29">
        <f>'Investment Analysis'!W33</f>
        <v/>
      </c>
      <c r="O33" s="548" t="n"/>
      <c r="P33" s="48">
        <f>'Investment Analysis'!Y33</f>
        <v/>
      </c>
      <c r="Q33" s="18" t="n"/>
      <c r="R33" s="15" t="n"/>
      <c r="S33" s="48" t="n"/>
      <c r="T33" s="18">
        <f>IF(S33&gt;0,(S33+10000-T$5)/T$5,0)</f>
        <v/>
      </c>
      <c r="U33" s="15">
        <f>'Investment Analysis'!AF33</f>
        <v/>
      </c>
      <c r="V33" s="48" t="n"/>
      <c r="W33" s="18">
        <f>IF(V33&gt;0,(V33+5000-W$5)/W$5,0)</f>
        <v/>
      </c>
      <c r="X33" s="15">
        <f>'Investment Analysis'!AT33</f>
        <v/>
      </c>
      <c r="Y33" s="48" t="n"/>
      <c r="Z33" s="18">
        <f>IF(Y33&gt;0,(Y33-Z$5)/Z$5,0)</f>
        <v/>
      </c>
      <c r="AA33" s="15">
        <f>'Investment Analysis'!GK33</f>
        <v/>
      </c>
      <c r="AB33" s="48" t="n"/>
      <c r="AC33" s="18">
        <f>IF(AB33&gt;0,(AB33+8000-AC$5)/AC$5,0)</f>
        <v/>
      </c>
      <c r="AD33" s="15">
        <f>'Investment Analysis'!AT33</f>
        <v/>
      </c>
      <c r="AE33" s="48" t="n"/>
      <c r="AF33" s="18">
        <f>IF(AE33&gt;0,(AE33+30000-AF$5)/AF$5,0)</f>
        <v/>
      </c>
      <c r="AG33" s="15">
        <f>'Investment Analysis'!BA33</f>
        <v/>
      </c>
      <c r="AH33" s="48" t="n"/>
      <c r="AI33" s="18">
        <f>IF(AH33&gt;0,(AH33-5000-AI$5)/AI$5,0)</f>
        <v/>
      </c>
      <c r="AJ33" s="15">
        <f>'Investment Analysis'!BH33</f>
        <v/>
      </c>
      <c r="AK33" s="48" t="n"/>
      <c r="AL33" s="18">
        <f>IF(AK33&gt;0,(AK33+7000-AL$5)/AL$5,0)</f>
        <v/>
      </c>
      <c r="AM33" s="15">
        <f>'Investment Analysis'!BO33</f>
        <v/>
      </c>
      <c r="AN33" s="48" t="n"/>
      <c r="AO33" s="18">
        <f>IF(AN33&gt;0,(AN33-AO$5)/AO$5,0)</f>
        <v/>
      </c>
      <c r="AP33" s="15">
        <f>'Investment Analysis'!BV33</f>
        <v/>
      </c>
      <c r="AQ33" s="48" t="n"/>
      <c r="AR33" s="18">
        <f>IF(AQ33&gt;0,(AQ33+10000-AR$5)/AR$5,0)</f>
        <v/>
      </c>
      <c r="AS33" s="15">
        <f>'Investment Analysis'!CC33</f>
        <v/>
      </c>
      <c r="AT33" s="48" t="n"/>
      <c r="AU33" s="18">
        <f>IF(AT33&gt;0,(AT33+10000-AU$5)/AU$5,0)</f>
        <v/>
      </c>
      <c r="AV33" s="15">
        <f>'Investment Analysis'!CJ33</f>
        <v/>
      </c>
      <c r="AW33" s="48" t="n"/>
      <c r="AX33" s="18">
        <f>IF(AW33&gt;0,(AW33+2000-AX$5)/AX$5,0)</f>
        <v/>
      </c>
      <c r="AY33" s="15">
        <f>'Investment Analysis'!CQ33</f>
        <v/>
      </c>
      <c r="AZ33" s="48" t="n"/>
      <c r="BA33" s="18">
        <f>IF(AZ33&gt;0,(AZ33+15000-BA$5)/BA$5,0)</f>
        <v/>
      </c>
      <c r="BB33" s="15">
        <f>'Investment Analysis'!CX33</f>
        <v/>
      </c>
      <c r="BC33" s="48" t="n"/>
      <c r="BD33" s="18">
        <f>IF(BC33&gt;0,(BC33-10000-BD$5)/BD$5,0)</f>
        <v/>
      </c>
      <c r="BE33" s="15">
        <f>'Investment Analysis'!DE33</f>
        <v/>
      </c>
      <c r="BF33" s="48" t="n"/>
      <c r="BG33" s="18">
        <f>IF(BF33&gt;0,(BF33-BG$5)/BG$5,0)</f>
        <v/>
      </c>
      <c r="BH33" s="15">
        <f>'Investment Analysis'!DL33</f>
        <v/>
      </c>
      <c r="BI33" s="48" t="n"/>
      <c r="BJ33" s="18">
        <f>IF(BI33&gt;0,(BI33-BJ$5)/BJ$5,0)</f>
        <v/>
      </c>
      <c r="BK33" s="15">
        <f>'Investment Analysis'!DZ33</f>
        <v/>
      </c>
      <c r="BL33" s="48" t="n"/>
      <c r="BM33" s="18">
        <f>IF(BL33&gt;0,(BL33-BM$5)/BM$5,0)</f>
        <v/>
      </c>
      <c r="BN33" s="15">
        <f>'Investment Analysis'!EG33</f>
        <v/>
      </c>
      <c r="BO33" s="48" t="n"/>
      <c r="BP33" s="18">
        <f>IF(BO33&gt;0,(BO33+5000-BP$5)/BP$5,0)</f>
        <v/>
      </c>
      <c r="BQ33" s="15">
        <f>'Investment Analysis'!DS33</f>
        <v/>
      </c>
      <c r="BR33" s="48" t="n"/>
      <c r="BS33" s="18">
        <f>IF(BR33&gt;0,(BR33-BS$5)/BS$5,0)</f>
        <v/>
      </c>
      <c r="BT33" s="15">
        <f>'Investment Analysis'!EN33</f>
        <v/>
      </c>
      <c r="BU33" s="48" t="n"/>
      <c r="BV33" s="18">
        <f>IF(BU33&gt;0,(BU33+8000-BV$5)/BV$5,0)</f>
        <v/>
      </c>
      <c r="BW33" s="15">
        <f>'Investment Analysis'!EU33</f>
        <v/>
      </c>
      <c r="BX33" s="48" t="n"/>
      <c r="BY33" s="18">
        <f>IF(BX33&gt;0,(BX33-10000-BY$5)/BY$5,0)</f>
        <v/>
      </c>
      <c r="BZ33" s="15">
        <f>'Investment Analysis'!FB33</f>
        <v/>
      </c>
      <c r="CA33" s="48" t="n"/>
      <c r="CB33" s="18">
        <f>IF(CA33&gt;0,(CA33-CB$5)/CB$5,0)</f>
        <v/>
      </c>
      <c r="CC33" s="15">
        <f>'Investment Analysis'!FI33</f>
        <v/>
      </c>
      <c r="CD33" s="48" t="n"/>
      <c r="CE33" s="18">
        <f>IF(CD33&gt;0,(CD33+20000-CE$5)/CE$5,0)</f>
        <v/>
      </c>
      <c r="CF33" s="15">
        <f>'Investment Analysis'!FP33</f>
        <v/>
      </c>
      <c r="CG33" s="48" t="n"/>
      <c r="CH33" s="18">
        <f>IF(CG33&gt;0,(CG33+10000-CH$5)/CH$5,0)</f>
        <v/>
      </c>
      <c r="CI33" s="15">
        <f>'Investment Analysis'!FW33</f>
        <v/>
      </c>
      <c r="CJ33" s="48" t="n"/>
      <c r="CK33" s="18">
        <f>IF(CJ33&gt;0,(CJ33+5000-CK$5)/CK$5,0)</f>
        <v/>
      </c>
      <c r="CL33" s="15">
        <f>'Investment Analysis'!GD33</f>
        <v/>
      </c>
      <c r="CM33" s="48" t="n"/>
      <c r="CN33" s="18">
        <f>IF(CM33&gt;0,(CM33-CN$5)/CN$5,0)</f>
        <v/>
      </c>
      <c r="CO33" s="15">
        <f>'Investment Analysis'!GT33</f>
        <v/>
      </c>
      <c r="CP33" s="48" t="n"/>
      <c r="CQ33" s="18">
        <f>IF(CP33&gt;0,(CP33-CQ$5)/CQ$5,0)</f>
        <v/>
      </c>
      <c r="CR33" s="15">
        <f>'Investment Analysis'!HG33</f>
        <v/>
      </c>
      <c r="CS33" s="48" t="n"/>
      <c r="CT33" s="18">
        <f>IF(CS33&gt;0,(CS33-CT$5)/CT$5,0)</f>
        <v/>
      </c>
      <c r="CU33" s="15">
        <f>'Investment Analysis'!HN33</f>
        <v/>
      </c>
      <c r="CV33" s="48" t="n"/>
      <c r="CW33" s="18">
        <f>IF(CV33&gt;0,(CV33-CW$5)/CW$5,0)</f>
        <v/>
      </c>
      <c r="CX33" s="15">
        <f>'Investment Analysis'!IB33</f>
        <v/>
      </c>
      <c r="CY33" s="48" t="n"/>
      <c r="CZ33" s="18">
        <f>IF(CY33&gt;0,(CY33-CZ$5)/CZ$5,0)</f>
        <v/>
      </c>
      <c r="DA33" s="15">
        <f>'Investment Analysis'!II33</f>
        <v/>
      </c>
      <c r="DB33" s="48" t="n"/>
      <c r="DC33" s="18">
        <f>IF(DB33&gt;0,(DB33-DC$5)/DC$5,0)</f>
        <v/>
      </c>
      <c r="DD33" s="15">
        <f>'Investment Analysis'!IP33</f>
        <v/>
      </c>
      <c r="DE33" s="48" t="n"/>
      <c r="DF33" s="18">
        <f>IF(DE33&gt;0,(DE33-DF$5)/DF$5,0)</f>
        <v/>
      </c>
      <c r="DG33" s="15">
        <f>'Investment Analysis'!IW33</f>
        <v/>
      </c>
      <c r="DH33" s="48" t="n"/>
      <c r="DI33" s="18">
        <f>IF(DH33&gt;0,(DH33-DI$5)/DI$5,0)</f>
        <v/>
      </c>
      <c r="DJ33" s="15">
        <f>'Investment Analysis'!JD33</f>
        <v/>
      </c>
      <c r="DK33" s="48" t="n"/>
      <c r="DL33" s="18">
        <f>IF(DK33&gt;0,(DK33-DL$5)/DL$5,0)</f>
        <v/>
      </c>
      <c r="DM33" s="15">
        <f>'Investment Analysis'!JK33</f>
        <v/>
      </c>
      <c r="DN33" s="48" t="n"/>
      <c r="DO33" s="18">
        <f>IF(DN33&gt;0,(DN33-DO$5)/DO$5,0)</f>
        <v/>
      </c>
      <c r="DP33" s="15">
        <f>'Investment Analysis'!HU33</f>
        <v/>
      </c>
      <c r="DQ33" s="48" t="n"/>
      <c r="DR33" s="18">
        <f>IF(DQ33&gt;0,(DQ33-DR$5)/DR$5,0)</f>
        <v/>
      </c>
      <c r="DS33" s="15">
        <f>'Investment Analysis'!JR33</f>
        <v/>
      </c>
      <c r="DT33" s="48" t="n"/>
      <c r="DU33" s="18">
        <f>IF(DT33&gt;0,(DT33-DU$5)/DU$5,0)</f>
        <v/>
      </c>
      <c r="DV33" s="15">
        <f>'Investment Analysis'!JY33</f>
        <v/>
      </c>
      <c r="DW33" s="48" t="n"/>
      <c r="DX33" s="18">
        <f>IF(DW33&gt;0,(DW33-DX$5)/DX$5,0)</f>
        <v/>
      </c>
      <c r="DY33" s="15">
        <f>'Investment Analysis'!KF33</f>
        <v/>
      </c>
      <c r="DZ33" s="48" t="n"/>
      <c r="EA33" s="18">
        <f>IF(DZ33&gt;0,(DZ33-EA$5)/EA$5,0)</f>
        <v/>
      </c>
      <c r="EB33" s="15">
        <f>'Investment Analysis'!KM33</f>
        <v/>
      </c>
      <c r="EC33" s="48" t="n"/>
      <c r="ED33" s="18">
        <f>IF(EC33&gt;0,(EC33-ED$5)/ED$5,0)</f>
        <v/>
      </c>
      <c r="EE33" s="15">
        <f>'Investment Analysis'!KT33</f>
        <v/>
      </c>
      <c r="EF33" s="48" t="n"/>
      <c r="EG33" s="18">
        <f>IF(EF33&gt;0,(EF33-EG$5)/EG$5,0)</f>
        <v/>
      </c>
      <c r="EH33" s="15">
        <f>'Investment Analysis'!LH33</f>
        <v/>
      </c>
      <c r="EI33" s="48" t="n"/>
      <c r="EJ33" s="18">
        <f>IF(EI33&gt;0,(EI33-EJ$5)/EJ$5,0)</f>
        <v/>
      </c>
      <c r="EK33" s="15">
        <f>'Investment Analysis'!LO33</f>
        <v/>
      </c>
      <c r="EL33" s="48" t="n"/>
      <c r="EM33" s="18">
        <f>IF(EL33&gt;0,(EL33-EM$5)/EM$5,0)</f>
        <v/>
      </c>
      <c r="EN33" s="15">
        <f>'Investment Analysis'!LV33</f>
        <v/>
      </c>
      <c r="EO33" s="48" t="n"/>
      <c r="EP33" s="68">
        <f>IF(EO33&gt;0,(EO33-500-EP$5)/EP$5,0)</f>
        <v/>
      </c>
      <c r="EQ33" s="15">
        <f>'Investment Analysis'!MC33</f>
        <v/>
      </c>
      <c r="ER33" s="48" t="n"/>
      <c r="ES33" s="18">
        <f>IF(ER33&gt;0,(ER33-ES$5)/ES$5,0)</f>
        <v/>
      </c>
      <c r="ET33" s="15">
        <f>'Investment Analysis'!LA33</f>
        <v/>
      </c>
      <c r="EU33" s="48" t="n"/>
      <c r="EV33" s="18">
        <f>'Investment Analysis'!ML33</f>
        <v/>
      </c>
      <c r="EW33" s="15">
        <f>'Investment Analysis'!MJ33</f>
        <v/>
      </c>
      <c r="EX33" s="48" t="n"/>
      <c r="EY33" s="18">
        <f>IF(EX33&gt;0,(EX33-EY$5)/EY$5,0)</f>
        <v/>
      </c>
      <c r="EZ33" s="15">
        <f>'Investment Analysis'!MQ33</f>
        <v/>
      </c>
      <c r="FA33" s="48" t="n"/>
      <c r="FB33" s="18">
        <f>IF(FA33&gt;0,(FA33-FB$5)/FB$5,0)</f>
        <v/>
      </c>
      <c r="FC33" s="15">
        <f>'Investment Analysis'!MX33</f>
        <v/>
      </c>
      <c r="FD33" s="48" t="n"/>
      <c r="FE33" s="18">
        <f>IF(FD33&gt;0,(FD33-FE$5)/FE$5,0)</f>
        <v/>
      </c>
      <c r="FF33" s="15">
        <f>'Investment Analysis'!NE33</f>
        <v/>
      </c>
      <c r="FG33" s="48" t="n"/>
      <c r="FH33" s="18">
        <f>IF(FG33&gt;0,(FG33-FH$5)/FH$5,0)</f>
        <v/>
      </c>
      <c r="FI33" s="15">
        <f>'Investment Analysis'!NL33</f>
        <v/>
      </c>
      <c r="FJ33" s="48" t="n"/>
      <c r="FK33" s="18">
        <f>IF(FJ33&gt;0,(FJ33-FK$5)/FK$5,0)</f>
        <v/>
      </c>
      <c r="FL33" s="15">
        <f>'Investment Analysis'!NS33</f>
        <v/>
      </c>
      <c r="FM33" s="48" t="n"/>
      <c r="FN33" s="18">
        <f>IF(FM33&gt;0,(FM33-FN$5)/FN$5,0)</f>
        <v/>
      </c>
      <c r="FO33" s="15">
        <f>'Investment Analysis'!NZ33</f>
        <v/>
      </c>
      <c r="FP33" s="48" t="n"/>
      <c r="FQ33" s="18">
        <f>IF(FP33&gt;0,(FP33-FQ$5)/FQ$5,0)</f>
        <v/>
      </c>
      <c r="FR33" s="15">
        <f>'Investment Analysis'!OG33</f>
        <v/>
      </c>
      <c r="FS33" s="48" t="n"/>
      <c r="FT33" s="18">
        <f>IF(FS33&gt;0,(FS33-FT$5)/FT$5,0)</f>
        <v/>
      </c>
      <c r="FU33" s="15">
        <f>'Investment Analysis'!ON33</f>
        <v/>
      </c>
      <c r="FV33" s="48" t="n"/>
      <c r="FW33" s="18">
        <f>IF(FV33&gt;0,(FV33-FW$5)/FW$5,0)</f>
        <v/>
      </c>
      <c r="FX33" s="15">
        <f>'Investment Analysis'!OU33</f>
        <v/>
      </c>
      <c r="FY33" s="48" t="n"/>
      <c r="FZ33" s="18">
        <f>IF(FY33&gt;0,(FY33-FZ$5)/FZ$5,0)</f>
        <v/>
      </c>
      <c r="GA33" s="15">
        <f>'Investment Analysis'!PB33</f>
        <v/>
      </c>
      <c r="GB33" s="48" t="n"/>
      <c r="GC33" s="18">
        <f>'Investment Analysis'!PK33</f>
        <v/>
      </c>
      <c r="GD33" s="15">
        <f>'Investment Analysis'!PI33</f>
        <v/>
      </c>
      <c r="GE33" s="48" t="n"/>
      <c r="GF33" s="18">
        <f>'Investment Analysis'!PY33</f>
        <v/>
      </c>
      <c r="GG33" s="15">
        <f>'Investment Analysis'!PW33</f>
        <v/>
      </c>
      <c r="GH33" s="48" t="n"/>
      <c r="GI33" s="18">
        <f>'Investment Analysis'!QF33</f>
        <v/>
      </c>
      <c r="GJ33" s="15">
        <f>'Investment Analysis'!QD33</f>
        <v/>
      </c>
      <c r="GK33" s="48" t="n"/>
      <c r="GL33" s="18">
        <f>'Investment Analysis'!QM33</f>
        <v/>
      </c>
      <c r="GM33" s="15">
        <f>'Investment Analysis'!QK33</f>
        <v/>
      </c>
      <c r="GN33" s="48" t="n"/>
      <c r="GO33" s="18">
        <f>'Investment Analysis'!QT33</f>
        <v/>
      </c>
      <c r="GP33" s="15">
        <f>'Investment Analysis'!QR33</f>
        <v/>
      </c>
      <c r="GQ33" s="48" t="n"/>
      <c r="GR33" s="18">
        <f>'Investment Analysis'!RA33</f>
        <v/>
      </c>
      <c r="GS33" s="15">
        <f>'Investment Analysis'!QY33</f>
        <v/>
      </c>
      <c r="GT33" s="48" t="n"/>
      <c r="GU33" s="18">
        <f>'Investment Analysis'!RH33</f>
        <v/>
      </c>
      <c r="GV33" s="15">
        <f>'Investment Analysis'!RF33</f>
        <v/>
      </c>
      <c r="GW33" s="48" t="n"/>
      <c r="GX33" s="18">
        <f>'Investment Analysis'!RO33</f>
        <v/>
      </c>
      <c r="GY33" s="15">
        <f>'Investment Analysis'!RM33</f>
        <v/>
      </c>
      <c r="GZ33" s="48" t="n"/>
      <c r="HA33" s="18">
        <f>'Investment Analysis'!RV33</f>
        <v/>
      </c>
      <c r="HB33" s="15">
        <f>'Investment Analysis'!RT33</f>
        <v/>
      </c>
      <c r="HC33" s="48" t="n"/>
      <c r="HD33" s="18">
        <f>'Investment Analysis'!SC33</f>
        <v/>
      </c>
      <c r="HE33" s="15">
        <f>'Investment Analysis'!SA33</f>
        <v/>
      </c>
      <c r="HF33" s="48" t="n"/>
      <c r="HG33" s="18">
        <f>'Investment Analysis'!SJ33</f>
        <v/>
      </c>
      <c r="HH33" s="15">
        <f>'Investment Analysis'!SH33</f>
        <v/>
      </c>
      <c r="HI33" s="48" t="n"/>
      <c r="HJ33" s="18">
        <f>'Investment Analysis'!SM33</f>
        <v/>
      </c>
      <c r="HK33" s="15">
        <f>'Investment Analysis'!SK33</f>
        <v/>
      </c>
      <c r="HL33" s="48" t="n"/>
      <c r="HM33" s="18">
        <f>'Investment Analysis'!SP33</f>
        <v/>
      </c>
      <c r="HN33" s="15">
        <f>'Investment Analysis'!SN33</f>
        <v/>
      </c>
      <c r="HO33" s="48" t="n"/>
      <c r="HP33" s="18">
        <f>'Investment Analysis'!TE33</f>
        <v/>
      </c>
      <c r="HQ33" s="15">
        <f>'Investment Analysis'!TC33</f>
        <v/>
      </c>
      <c r="HR33" s="48" t="n"/>
      <c r="HS33" s="18">
        <f>'Investment Analysis'!TL33</f>
        <v/>
      </c>
      <c r="HT33" s="15">
        <f>'Investment Analysis'!TJ33</f>
        <v/>
      </c>
      <c r="HU33" s="48" t="n"/>
      <c r="HV33" s="18">
        <f>'Investment Analysis'!TS33</f>
        <v/>
      </c>
      <c r="HW33" s="15">
        <f>'Investment Analysis'!TQ33</f>
        <v/>
      </c>
      <c r="HX33" s="48" t="n"/>
      <c r="HY33" s="18">
        <f>'Investment Analysis'!TZ33</f>
        <v/>
      </c>
      <c r="HZ33" s="15">
        <f>'Investment Analysis'!TX33</f>
        <v/>
      </c>
      <c r="IA33" s="48" t="n"/>
      <c r="IB33" s="18">
        <f>'Investment Analysis'!UG33</f>
        <v/>
      </c>
      <c r="IC33" s="15">
        <f>'Investment Analysis'!UE33</f>
        <v/>
      </c>
      <c r="ID33" s="48" t="n"/>
      <c r="IE33" s="18">
        <f>'Investment Analysis'!UN33</f>
        <v/>
      </c>
      <c r="IF33" s="15">
        <f>'Investment Analysis'!UL33</f>
        <v/>
      </c>
      <c r="IG33" s="48" t="n"/>
      <c r="IH33" s="18">
        <f>'Investment Analysis'!UU33</f>
        <v/>
      </c>
      <c r="II33" s="15">
        <f>'Investment Analysis'!US33</f>
        <v/>
      </c>
      <c r="IJ33" s="48" t="n"/>
      <c r="IK33" s="18">
        <f>'Investment Analysis'!VB33</f>
        <v/>
      </c>
      <c r="IL33" s="15">
        <f>'Investment Analysis'!UZ33</f>
        <v/>
      </c>
      <c r="IM33" s="48" t="n"/>
      <c r="IN33" s="18">
        <f>'Investment Analysis'!VI33</f>
        <v/>
      </c>
      <c r="IO33" s="15">
        <f>'Investment Analysis'!VG33</f>
        <v/>
      </c>
      <c r="IP33" s="18" t="n"/>
      <c r="IQ33" s="18" t="n"/>
      <c r="IR33" s="18" t="n"/>
      <c r="IS33" s="108">
        <f>IF(IT33&gt;0,IT33-IT32,0)</f>
        <v/>
      </c>
      <c r="IT33" s="48">
        <f>FY33+FV33+FS33+FP33+FM33+FJ33+FG33+FD33+FA33+EX33+EU33+ER33+EO33+EL33+EI33+EF33+EC33+DZ33+DW33+DT33+DQ33+DN33+DK33+DH33+DE33+DB33+CY33+CV33+CS33+CP33+CJ33+CG33+CD33+CA33+BX33+P33+CM33+GT33+GQ33+GN33+GK33+GH33+GE33+GB33+BU33+BR33+BO33+BL33+BI33+BF33+BC33+AZ33+AW33+AT33+AQ33+AN33+AK33+AH33+AE33+AB33+Y33+V33+S33+GW33+GZ33+HC33+HF33+HI33+HL33+HO33+HR33+HU33</f>
        <v/>
      </c>
      <c r="IU33" s="101">
        <f>IF(IT33&gt;0,IV33,0)</f>
        <v/>
      </c>
      <c r="IV33" s="101" t="n"/>
      <c r="IW33" s="15">
        <f>IF(IT33&gt;0,(IT33+IV$11-I$2)/I$2,0)</f>
        <v/>
      </c>
      <c r="IX33" s="113">
        <f>IF(IT33&gt;0,IT33+IV$11-I$2,0)</f>
        <v/>
      </c>
      <c r="IY33" s="21">
        <f>IF(IT33&gt;0,(IT33+IV$11+IV$33-IT$8)/IT$8,0)</f>
        <v/>
      </c>
      <c r="IZ33" s="173">
        <f>IF(IT33&gt;0,IT33+IV$11+IV$33-IT$8,0)</f>
        <v/>
      </c>
    </row>
    <row r="34">
      <c r="A34" s="76">
        <f>'Investment Analysis'!A34</f>
        <v/>
      </c>
      <c r="B34" s="77">
        <f>'Investment Analysis'!B34</f>
        <v/>
      </c>
      <c r="C34" s="27">
        <f>'Investment Analysis'!C34</f>
        <v/>
      </c>
      <c r="D34" s="42">
        <f>'Investment Analysis'!D34</f>
        <v/>
      </c>
      <c r="E34" s="28">
        <f>'Investment Analysis'!E34</f>
        <v/>
      </c>
      <c r="F34" s="27">
        <f>'Investment Analysis'!G34</f>
        <v/>
      </c>
      <c r="G34" s="42">
        <f>'Investment Analysis'!H34</f>
        <v/>
      </c>
      <c r="H34" s="28">
        <f>'Investment Analysis'!I34</f>
        <v/>
      </c>
      <c r="I34" s="27">
        <f>'Investment Analysis'!K34</f>
        <v/>
      </c>
      <c r="J34" s="42">
        <f>'Investment Analysis'!L34</f>
        <v/>
      </c>
      <c r="K34" s="28">
        <f>'Investment Analysis'!M34</f>
        <v/>
      </c>
      <c r="L34" s="57">
        <f>'Investment Analysis'!T34</f>
        <v/>
      </c>
      <c r="M34" s="29">
        <f>'Investment Analysis'!V34</f>
        <v/>
      </c>
      <c r="N34" s="29">
        <f>'Investment Analysis'!W34</f>
        <v/>
      </c>
      <c r="O34" s="548" t="n"/>
      <c r="P34" s="48">
        <f>'Investment Analysis'!Y34</f>
        <v/>
      </c>
      <c r="Q34" s="18" t="n"/>
      <c r="R34" s="15" t="n"/>
      <c r="S34" s="48" t="n">
        <v>22861.17</v>
      </c>
      <c r="T34" s="18">
        <f>IF(S34&gt;0,(S34+10000-T$5)/T$5,0)</f>
        <v/>
      </c>
      <c r="U34" s="15">
        <f>'Investment Analysis'!AF34</f>
        <v/>
      </c>
      <c r="V34" s="48" t="n">
        <v>18714.2</v>
      </c>
      <c r="W34" s="18">
        <f>IF(V34&gt;0,(V34+5000-W$5)/W$5,0)</f>
        <v/>
      </c>
      <c r="X34" s="15">
        <f>'Investment Analysis'!AT34</f>
        <v/>
      </c>
      <c r="Y34" s="48" t="n">
        <v>10304.69</v>
      </c>
      <c r="Z34" s="18">
        <f>IF(Y34&gt;0,(Y34-Z$5)/Z$5,0)</f>
        <v/>
      </c>
      <c r="AA34" s="15">
        <f>'Investment Analysis'!GK34</f>
        <v/>
      </c>
      <c r="AB34" s="48" t="n">
        <v>2706.4</v>
      </c>
      <c r="AC34" s="18">
        <f>IF(AB34&gt;0,(AB34+8000-AC$5)/AC$5,0)</f>
        <v/>
      </c>
      <c r="AD34" s="15">
        <f>'Investment Analysis'!AT34</f>
        <v/>
      </c>
      <c r="AE34" s="48" t="n">
        <v>22856.75</v>
      </c>
      <c r="AF34" s="18">
        <f>IF(AE34&gt;0,(AE34+30000-AF$5)/AF$5,0)</f>
        <v/>
      </c>
      <c r="AG34" s="15">
        <f>'Investment Analysis'!BA34</f>
        <v/>
      </c>
      <c r="AH34" s="48" t="n"/>
      <c r="AI34" s="18">
        <f>IF(AH34&gt;0,(AH34-5000-AI$5)/AI$5,0)</f>
        <v/>
      </c>
      <c r="AJ34" s="15">
        <f>'Investment Analysis'!BH34</f>
        <v/>
      </c>
      <c r="AK34" s="48" t="n">
        <v>20197.32</v>
      </c>
      <c r="AL34" s="18">
        <f>IF(AK34&gt;0,(AK34+7000-AL$5)/AL$5,0)</f>
        <v/>
      </c>
      <c r="AM34" s="15">
        <f>'Investment Analysis'!BO34</f>
        <v/>
      </c>
      <c r="AN34" s="48" t="n">
        <v>15287.78</v>
      </c>
      <c r="AO34" s="18">
        <f>IF(AN34&gt;0,(AN34-AO$5)/AO$5,0)</f>
        <v/>
      </c>
      <c r="AP34" s="15">
        <f>'Investment Analysis'!BV34</f>
        <v/>
      </c>
      <c r="AQ34" s="48" t="n"/>
      <c r="AR34" s="18">
        <f>IF(AQ34&gt;0,(AQ34+10000-AR$5)/AR$5,0)</f>
        <v/>
      </c>
      <c r="AS34" s="15">
        <f>'Investment Analysis'!CC34</f>
        <v/>
      </c>
      <c r="AT34" s="48" t="n">
        <v>28483.11</v>
      </c>
      <c r="AU34" s="18">
        <f>IF(AT34&gt;0,(AT34+10000-AU$5)/AU$5,0)</f>
        <v/>
      </c>
      <c r="AV34" s="15">
        <f>'Investment Analysis'!CJ34</f>
        <v/>
      </c>
      <c r="AW34" s="48" t="n">
        <v>19904.77</v>
      </c>
      <c r="AX34" s="18">
        <f>IF(AW34&gt;0,(AW34+2000-AX$5)/AX$5,0)</f>
        <v/>
      </c>
      <c r="AY34" s="15">
        <f>'Investment Analysis'!CQ34</f>
        <v/>
      </c>
      <c r="AZ34" s="48" t="n">
        <v>17154.88</v>
      </c>
      <c r="BA34" s="18">
        <f>IF(AZ34&gt;0,(AZ34+15000-BA$5)/BA$5,0)</f>
        <v/>
      </c>
      <c r="BB34" s="15">
        <f>'Investment Analysis'!CX34</f>
        <v/>
      </c>
      <c r="BC34" s="48" t="n">
        <v>10281.74</v>
      </c>
      <c r="BD34" s="18">
        <f>IF(BC34&gt;0,(BC34-10000-BD$5)/BD$5,0)</f>
        <v/>
      </c>
      <c r="BE34" s="15">
        <f>'Investment Analysis'!DE34</f>
        <v/>
      </c>
      <c r="BF34" s="48" t="n">
        <v>4396.35</v>
      </c>
      <c r="BG34" s="18">
        <f>IF(BF34&gt;0,(BF34-BG$5)/BG$5,0)</f>
        <v/>
      </c>
      <c r="BH34" s="15">
        <f>'Investment Analysis'!DL34</f>
        <v/>
      </c>
      <c r="BI34" s="48" t="n">
        <v>2537.08</v>
      </c>
      <c r="BJ34" s="18">
        <f>IF(BI34&gt;0,(BI34-BJ$5)/BJ$5,0)</f>
        <v/>
      </c>
      <c r="BK34" s="15">
        <f>'Investment Analysis'!DZ34</f>
        <v/>
      </c>
      <c r="BL34" s="48" t="n">
        <v>4323.55</v>
      </c>
      <c r="BM34" s="18">
        <f>IF(BL34&gt;0,(BL34-BM$5)/BM$5,0)</f>
        <v/>
      </c>
      <c r="BN34" s="15">
        <f>'Investment Analysis'!EG34</f>
        <v/>
      </c>
      <c r="BO34" s="48" t="n"/>
      <c r="BP34" s="18">
        <f>IF(BO34&gt;0,(BO34+5000-BP$5)/BP$5,0)</f>
        <v/>
      </c>
      <c r="BQ34" s="15">
        <f>'Investment Analysis'!DS34</f>
        <v/>
      </c>
      <c r="BR34" s="48" t="n">
        <v>6092.95</v>
      </c>
      <c r="BS34" s="18">
        <f>IF(BR34&gt;0,(BR34-BS$5)/BS$5,0)</f>
        <v/>
      </c>
      <c r="BT34" s="15">
        <f>'Investment Analysis'!EN34</f>
        <v/>
      </c>
      <c r="BU34" s="48" t="n">
        <v>15069.96</v>
      </c>
      <c r="BV34" s="18">
        <f>IF(BU34&gt;0,(BU34+8000-BV$5)/BV$5,0)</f>
        <v/>
      </c>
      <c r="BW34" s="15">
        <f>'Investment Analysis'!EU34</f>
        <v/>
      </c>
      <c r="BX34" s="48" t="n"/>
      <c r="BY34" s="18">
        <f>IF(BX34&gt;0,(BX34-10000-BY$5)/BY$5,0)</f>
        <v/>
      </c>
      <c r="BZ34" s="15">
        <f>'Investment Analysis'!FB34</f>
        <v/>
      </c>
      <c r="CA34" s="48" t="n">
        <v>22167.14</v>
      </c>
      <c r="CB34" s="18">
        <f>IF(CA34&gt;0,(CA34-CB$5)/CB$5,0)</f>
        <v/>
      </c>
      <c r="CC34" s="15">
        <f>'Investment Analysis'!FI34</f>
        <v/>
      </c>
      <c r="CD34" s="48" t="n">
        <v>19897.06</v>
      </c>
      <c r="CE34" s="18">
        <f>IF(CD34&gt;0,(CD34+20000-CE$5)/CE$5,0)</f>
        <v/>
      </c>
      <c r="CF34" s="15">
        <f>'Investment Analysis'!FP34</f>
        <v/>
      </c>
      <c r="CG34" s="48" t="n">
        <v>5189.62</v>
      </c>
      <c r="CH34" s="18">
        <f>IF(CG34&gt;0,(CG34+10000-CH$5)/CH$5,0)</f>
        <v/>
      </c>
      <c r="CI34" s="15">
        <f>'Investment Analysis'!FW34</f>
        <v/>
      </c>
      <c r="CJ34" s="48" t="n"/>
      <c r="CK34" s="18">
        <f>IF(CJ34&gt;0,(CJ34+5000-CK$5)/CK$5,0)</f>
        <v/>
      </c>
      <c r="CL34" s="15">
        <f>'Investment Analysis'!GD34</f>
        <v/>
      </c>
      <c r="CM34" s="48" t="n">
        <v>24609.42</v>
      </c>
      <c r="CN34" s="18">
        <f>IF(CM34&gt;0,(CM34-CN$5)/CN$5,0)</f>
        <v/>
      </c>
      <c r="CO34" s="15">
        <f>'Investment Analysis'!GT34</f>
        <v/>
      </c>
      <c r="CP34" s="48" t="n">
        <v>56148</v>
      </c>
      <c r="CQ34" s="18">
        <f>IF(CP34&gt;0,(CP34-CQ$5)/CQ$5,0)</f>
        <v/>
      </c>
      <c r="CR34" s="15">
        <f>'Investment Analysis'!HG34</f>
        <v/>
      </c>
      <c r="CS34" s="48" t="n">
        <v>7530</v>
      </c>
      <c r="CT34" s="18">
        <f>IF(CS34&gt;0,(CS34-CT$5)/CT$5,0)</f>
        <v/>
      </c>
      <c r="CU34" s="15">
        <f>'Investment Analysis'!HN34</f>
        <v/>
      </c>
      <c r="CV34" s="48" t="n">
        <v>25736</v>
      </c>
      <c r="CW34" s="18">
        <f>IF(CV34&gt;0,(CV34-CW$5)/CW$5,0)</f>
        <v/>
      </c>
      <c r="CX34" s="15">
        <f>'Investment Analysis'!IB34</f>
        <v/>
      </c>
      <c r="CY34" s="48" t="n">
        <v>23136</v>
      </c>
      <c r="CZ34" s="18">
        <f>IF(CY34&gt;0,(CY34-CZ$5)/CZ$5,0)</f>
        <v/>
      </c>
      <c r="DA34" s="15">
        <f>'Investment Analysis'!II34</f>
        <v/>
      </c>
      <c r="DB34" s="48" t="n"/>
      <c r="DC34" s="18">
        <f>IF(DB34&gt;0,(DB34-DC$5)/DC$5,0)</f>
        <v/>
      </c>
      <c r="DD34" s="15">
        <f>'Investment Analysis'!IP34</f>
        <v/>
      </c>
      <c r="DE34" s="48" t="n"/>
      <c r="DF34" s="18">
        <f>IF(DE34&gt;0,(DE34-DF$5)/DF$5,0)</f>
        <v/>
      </c>
      <c r="DG34" s="15">
        <f>'Investment Analysis'!IW34</f>
        <v/>
      </c>
      <c r="DH34" s="48" t="n">
        <v>14239.8</v>
      </c>
      <c r="DI34" s="18">
        <f>IF(DH34&gt;0,(DH34-DI$5)/DI$5,0)</f>
        <v/>
      </c>
      <c r="DJ34" s="15">
        <f>'Investment Analysis'!JD34</f>
        <v/>
      </c>
      <c r="DK34" s="48" t="n">
        <v>2079.1</v>
      </c>
      <c r="DL34" s="18">
        <f>IF(DK34&gt;0,(DK34-DL$5)/DL$5,0)</f>
        <v/>
      </c>
      <c r="DM34" s="15">
        <f>'Investment Analysis'!JK34</f>
        <v/>
      </c>
      <c r="DN34" s="48" t="n">
        <v>5421.5</v>
      </c>
      <c r="DO34" s="18">
        <f>IF(DN34&gt;0,(DN34-DO$5)/DO$5,0)</f>
        <v/>
      </c>
      <c r="DP34" s="15">
        <f>'Investment Analysis'!HU34</f>
        <v/>
      </c>
      <c r="DQ34" s="48" t="n">
        <v>31416</v>
      </c>
      <c r="DR34" s="18">
        <f>IF(DQ34&gt;0,(DQ34-DR$5)/DR$5,0)</f>
        <v/>
      </c>
      <c r="DS34" s="15">
        <f>'Investment Analysis'!JR34</f>
        <v/>
      </c>
      <c r="DT34" s="48" t="n">
        <v>4650</v>
      </c>
      <c r="DU34" s="18">
        <f>IF(DT34&gt;0,(DT34-DU$5)/DU$5,0)</f>
        <v/>
      </c>
      <c r="DV34" s="15">
        <f>'Investment Analysis'!JY34</f>
        <v/>
      </c>
      <c r="DW34" s="48" t="n">
        <v>26274.75</v>
      </c>
      <c r="DX34" s="18">
        <f>IF(DW34&gt;0,(DW34-DX$5)/DX$5,0)</f>
        <v/>
      </c>
      <c r="DY34" s="15">
        <f>'Investment Analysis'!KF34</f>
        <v/>
      </c>
      <c r="DZ34" s="48" t="n">
        <v>2670</v>
      </c>
      <c r="EA34" s="18">
        <f>IF(DZ34&gt;0,(DZ34-EA$5)/EA$5,0)</f>
        <v/>
      </c>
      <c r="EB34" s="15">
        <f>'Investment Analysis'!KM34</f>
        <v/>
      </c>
      <c r="EC34" s="48" t="n">
        <v>2332.2</v>
      </c>
      <c r="ED34" s="18">
        <f>IF(EC34&gt;0,(EC34-ED$5)/ED$5,0)</f>
        <v/>
      </c>
      <c r="EE34" s="15">
        <f>'Investment Analysis'!KT34</f>
        <v/>
      </c>
      <c r="EF34" s="48" t="n">
        <v>38572.5</v>
      </c>
      <c r="EG34" s="18">
        <f>IF(EF34&gt;0,(EF34-EG$5)/EG$5,0)</f>
        <v/>
      </c>
      <c r="EH34" s="15">
        <f>'Investment Analysis'!LH34</f>
        <v/>
      </c>
      <c r="EI34" s="48" t="n">
        <v>9203.280000000001</v>
      </c>
      <c r="EJ34" s="18">
        <f>IF(EI34&gt;0,(EI34-EJ$5)/EJ$5,0)</f>
        <v/>
      </c>
      <c r="EK34" s="15">
        <f>'Investment Analysis'!LO34</f>
        <v/>
      </c>
      <c r="EL34" s="48" t="n"/>
      <c r="EM34" s="18">
        <f>IF(EL34&gt;0,(EL34-EM$5)/EM$5,0)</f>
        <v/>
      </c>
      <c r="EN34" s="15">
        <f>'Investment Analysis'!LV34</f>
        <v/>
      </c>
      <c r="EO34" s="48" t="n"/>
      <c r="EP34" s="68">
        <f>IF(EO34&gt;0,(EO34-500-EP$5)/EP$5,0)</f>
        <v/>
      </c>
      <c r="EQ34" s="15">
        <f>'Investment Analysis'!MC34</f>
        <v/>
      </c>
      <c r="ER34" s="48" t="n">
        <v>23535.9</v>
      </c>
      <c r="ES34" s="18">
        <f>IF(ER34&gt;0,(ER34-ES$5)/ES$5,0)</f>
        <v/>
      </c>
      <c r="ET34" s="15">
        <f>'Investment Analysis'!LA34</f>
        <v/>
      </c>
      <c r="EU34" s="48" t="n">
        <v>66864</v>
      </c>
      <c r="EV34" s="18">
        <f>'Investment Analysis'!ML34</f>
        <v/>
      </c>
      <c r="EW34" s="15">
        <f>'Investment Analysis'!MJ34</f>
        <v/>
      </c>
      <c r="EX34" s="48" t="n">
        <v>39480</v>
      </c>
      <c r="EY34" s="18">
        <f>IF(EX34&gt;0,(EX34-EY$5)/EY$5,0)</f>
        <v/>
      </c>
      <c r="EZ34" s="15">
        <f>'Investment Analysis'!MQ34</f>
        <v/>
      </c>
      <c r="FA34" s="48" t="n"/>
      <c r="FB34" s="18">
        <f>IF(FA34&gt;0,(FA34-FB$5)/FB$5,0)</f>
        <v/>
      </c>
      <c r="FC34" s="15">
        <f>'Investment Analysis'!MX34</f>
        <v/>
      </c>
      <c r="FD34" s="48" t="n">
        <v>5151.5</v>
      </c>
      <c r="FE34" s="18">
        <f>IF(FD34&gt;0,(FD34-FE$5)/FE$5,0)</f>
        <v/>
      </c>
      <c r="FF34" s="15">
        <f>'Investment Analysis'!NE34</f>
        <v/>
      </c>
      <c r="FG34" s="48" t="n"/>
      <c r="FH34" s="18">
        <f>IF(FG34&gt;0,(FG34-FH$5)/FH$5,0)</f>
        <v/>
      </c>
      <c r="FI34" s="15">
        <f>'Investment Analysis'!NL34</f>
        <v/>
      </c>
      <c r="FJ34" s="48" t="n">
        <v>9370.75</v>
      </c>
      <c r="FK34" s="18">
        <f>IF(FJ34&gt;0,(FJ34-FK$5)/FK$5,0)</f>
        <v/>
      </c>
      <c r="FL34" s="15">
        <f>'Investment Analysis'!NS34</f>
        <v/>
      </c>
      <c r="FM34" s="48" t="n">
        <v>30656</v>
      </c>
      <c r="FN34" s="18">
        <f>IF(FM34&gt;0,(FM34-FN$5)/FN$5,0)</f>
        <v/>
      </c>
      <c r="FO34" s="15">
        <f>'Investment Analysis'!NZ34</f>
        <v/>
      </c>
      <c r="FP34" s="48" t="n"/>
      <c r="FQ34" s="18">
        <f>IF(FP34&gt;0,(FP34-FQ$5)/FQ$5,0)</f>
        <v/>
      </c>
      <c r="FR34" s="15">
        <f>'Investment Analysis'!OG34</f>
        <v/>
      </c>
      <c r="FS34" s="48" t="n">
        <v>38859.75</v>
      </c>
      <c r="FT34" s="18">
        <f>IF(FS34&gt;0,(FS34-FT$5)/FT$5,0)</f>
        <v/>
      </c>
      <c r="FU34" s="15">
        <f>'Investment Analysis'!ON34</f>
        <v/>
      </c>
      <c r="FV34" s="48" t="n"/>
      <c r="FW34" s="18">
        <f>IF(FV34&gt;0,(FV34-FW$5)/FW$5,0)</f>
        <v/>
      </c>
      <c r="FX34" s="15">
        <f>'Investment Analysis'!OU34</f>
        <v/>
      </c>
      <c r="FY34" s="48" t="n"/>
      <c r="FZ34" s="18">
        <f>IF(FY34&gt;0,(FY34-FZ$5)/FZ$5,0)</f>
        <v/>
      </c>
      <c r="GA34" s="15">
        <f>'Investment Analysis'!PB34</f>
        <v/>
      </c>
      <c r="GB34" s="48" t="n"/>
      <c r="GC34" s="18">
        <f>'Investment Analysis'!PK34</f>
        <v/>
      </c>
      <c r="GD34" s="15">
        <f>'Investment Analysis'!PI34</f>
        <v/>
      </c>
      <c r="GE34" s="48" t="n">
        <v>7247.5</v>
      </c>
      <c r="GF34" s="18">
        <f>'Investment Analysis'!PY34</f>
        <v/>
      </c>
      <c r="GG34" s="15">
        <f>'Investment Analysis'!PW34</f>
        <v/>
      </c>
      <c r="GH34" s="48" t="n">
        <v>38430</v>
      </c>
      <c r="GI34" s="18">
        <f>'Investment Analysis'!QF34</f>
        <v/>
      </c>
      <c r="GJ34" s="15">
        <f>'Investment Analysis'!QD34</f>
        <v/>
      </c>
      <c r="GK34" s="48" t="n"/>
      <c r="GL34" s="18">
        <f>'Investment Analysis'!QM34</f>
        <v/>
      </c>
      <c r="GM34" s="15">
        <f>'Investment Analysis'!QK34</f>
        <v/>
      </c>
      <c r="GN34" s="48" t="n">
        <v>30787.34</v>
      </c>
      <c r="GO34" s="18">
        <f>'Investment Analysis'!QT34</f>
        <v/>
      </c>
      <c r="GP34" s="15">
        <f>'Investment Analysis'!QR34</f>
        <v/>
      </c>
      <c r="GQ34" s="48" t="n">
        <v>19726.65</v>
      </c>
      <c r="GR34" s="18">
        <f>'Investment Analysis'!RA34</f>
        <v/>
      </c>
      <c r="GS34" s="15">
        <f>'Investment Analysis'!QY34</f>
        <v/>
      </c>
      <c r="GT34" s="48" t="n">
        <v>16988</v>
      </c>
      <c r="GU34" s="18">
        <f>'Investment Analysis'!RH34</f>
        <v/>
      </c>
      <c r="GV34" s="15">
        <f>'Investment Analysis'!RF34</f>
        <v/>
      </c>
      <c r="GW34" s="48" t="n"/>
      <c r="GX34" s="18">
        <f>'Investment Analysis'!RO34</f>
        <v/>
      </c>
      <c r="GY34" s="15">
        <f>'Investment Analysis'!RM34</f>
        <v/>
      </c>
      <c r="GZ34" s="48" t="n"/>
      <c r="HA34" s="18">
        <f>'Investment Analysis'!RV34</f>
        <v/>
      </c>
      <c r="HB34" s="15">
        <f>'Investment Analysis'!RT34</f>
        <v/>
      </c>
      <c r="HC34" s="48" t="n"/>
      <c r="HD34" s="18">
        <f>'Investment Analysis'!SC34</f>
        <v/>
      </c>
      <c r="HE34" s="15">
        <f>'Investment Analysis'!SA34</f>
        <v/>
      </c>
      <c r="HF34" s="48" t="n"/>
      <c r="HG34" s="18">
        <f>'Investment Analysis'!SJ34</f>
        <v/>
      </c>
      <c r="HH34" s="15">
        <f>'Investment Analysis'!SH34</f>
        <v/>
      </c>
      <c r="HI34" s="48" t="n"/>
      <c r="HJ34" s="18">
        <f>'Investment Analysis'!SM34</f>
        <v/>
      </c>
      <c r="HK34" s="15">
        <f>'Investment Analysis'!SK34</f>
        <v/>
      </c>
      <c r="HL34" s="48" t="n"/>
      <c r="HM34" s="18">
        <f>'Investment Analysis'!SP34</f>
        <v/>
      </c>
      <c r="HN34" s="15">
        <f>'Investment Analysis'!SN34</f>
        <v/>
      </c>
      <c r="HO34" s="48" t="n"/>
      <c r="HP34" s="18">
        <f>'Investment Analysis'!TE34</f>
        <v/>
      </c>
      <c r="HQ34" s="15">
        <f>'Investment Analysis'!TC34</f>
        <v/>
      </c>
      <c r="HR34" s="48" t="n"/>
      <c r="HS34" s="18">
        <f>'Investment Analysis'!TL34</f>
        <v/>
      </c>
      <c r="HT34" s="15">
        <f>'Investment Analysis'!TJ34</f>
        <v/>
      </c>
      <c r="HU34" s="48" t="n"/>
      <c r="HV34" s="18">
        <f>'Investment Analysis'!TS34</f>
        <v/>
      </c>
      <c r="HW34" s="15">
        <f>'Investment Analysis'!TQ34</f>
        <v/>
      </c>
      <c r="HX34" s="48" t="n"/>
      <c r="HY34" s="18">
        <f>'Investment Analysis'!TZ34</f>
        <v/>
      </c>
      <c r="HZ34" s="15">
        <f>'Investment Analysis'!TX34</f>
        <v/>
      </c>
      <c r="IA34" s="48" t="n"/>
      <c r="IB34" s="18">
        <f>'Investment Analysis'!UG34</f>
        <v/>
      </c>
      <c r="IC34" s="15">
        <f>'Investment Analysis'!UE34</f>
        <v/>
      </c>
      <c r="ID34" s="48" t="n"/>
      <c r="IE34" s="18">
        <f>'Investment Analysis'!UN34</f>
        <v/>
      </c>
      <c r="IF34" s="15">
        <f>'Investment Analysis'!UL34</f>
        <v/>
      </c>
      <c r="IG34" s="48" t="n"/>
      <c r="IH34" s="18">
        <f>'Investment Analysis'!UU34</f>
        <v/>
      </c>
      <c r="II34" s="15">
        <f>'Investment Analysis'!US34</f>
        <v/>
      </c>
      <c r="IJ34" s="48" t="n"/>
      <c r="IK34" s="18">
        <f>'Investment Analysis'!VB34</f>
        <v/>
      </c>
      <c r="IL34" s="15">
        <f>'Investment Analysis'!UZ34</f>
        <v/>
      </c>
      <c r="IM34" s="48" t="n"/>
      <c r="IN34" s="18">
        <f>'Investment Analysis'!VI34</f>
        <v/>
      </c>
      <c r="IO34" s="15">
        <f>'Investment Analysis'!VG34</f>
        <v/>
      </c>
      <c r="IP34" s="18" t="n"/>
      <c r="IQ34" s="18" t="n"/>
      <c r="IR34" s="18" t="n"/>
      <c r="IS34" s="108">
        <f>IF(IT34&gt;0,IT34-IT33,0)</f>
        <v/>
      </c>
      <c r="IT34" s="48">
        <f>FY34+FV34+FS34+FP34+FM34+FJ34+FG34+FD34+FA34+EX34+EU34+ER34+EO34+EL34+EI34+EF34+EC34+DZ34+DW34+DT34+DQ34+DN34+DK34+DH34+DE34+DB34+CY34+CV34+CS34+CP34+CJ34+CG34+CD34+CA34+BX34+P34+CM34+GT34+GQ34+GN34+GK34+GH34+GE34+GB34+BU34+BR34+BO34+BL34+BI34+BF34+BC34+AZ34+AW34+AT34+AQ34+AN34+AK34+AH34+AE34+AB34+Y34+V34+S34+GW34+GZ34+HC34+HF34+HI34+HL34+HO34+HR34+HU34</f>
        <v/>
      </c>
      <c r="IU34" s="101">
        <f>IF(IT34&gt;0,IV34,0)</f>
        <v/>
      </c>
      <c r="IW34" s="15">
        <f>IF(IT34&gt;0,(IT34+IV$11-I$2)/I$2,0)</f>
        <v/>
      </c>
      <c r="IX34" s="113">
        <f>IF(IT34&gt;0,IT34+IV$11-I$2,0)</f>
        <v/>
      </c>
      <c r="IY34" s="21">
        <f>IF(IT34&gt;0,(IT34+IV$11+IV$33-IT$8)/IT$8,0)</f>
        <v/>
      </c>
      <c r="IZ34" s="173">
        <f>IF(IT34&gt;0,IT34+IV$11+IV$33-IT$8,0)</f>
        <v/>
      </c>
    </row>
    <row r="35">
      <c r="A35" s="76">
        <f>'Investment Analysis'!A35</f>
        <v/>
      </c>
      <c r="B35" s="77">
        <f>'Investment Analysis'!B35</f>
        <v/>
      </c>
      <c r="C35" s="27">
        <f>'Investment Analysis'!C35</f>
        <v/>
      </c>
      <c r="D35" s="42">
        <f>'Investment Analysis'!D35</f>
        <v/>
      </c>
      <c r="E35" s="28">
        <f>'Investment Analysis'!E35</f>
        <v/>
      </c>
      <c r="F35" s="27">
        <f>'Investment Analysis'!G35</f>
        <v/>
      </c>
      <c r="G35" s="42">
        <f>'Investment Analysis'!H35</f>
        <v/>
      </c>
      <c r="H35" s="28">
        <f>'Investment Analysis'!I35</f>
        <v/>
      </c>
      <c r="I35" s="27">
        <f>'Investment Analysis'!K35</f>
        <v/>
      </c>
      <c r="J35" s="42">
        <f>'Investment Analysis'!L35</f>
        <v/>
      </c>
      <c r="K35" s="28">
        <f>'Investment Analysis'!M35</f>
        <v/>
      </c>
      <c r="L35" s="57">
        <f>'Investment Analysis'!T35</f>
        <v/>
      </c>
      <c r="M35" s="29">
        <f>'Investment Analysis'!V35</f>
        <v/>
      </c>
      <c r="N35" s="29">
        <f>'Investment Analysis'!W35</f>
        <v/>
      </c>
      <c r="O35" s="548" t="n"/>
      <c r="P35" s="48">
        <f>'Investment Analysis'!Y35</f>
        <v/>
      </c>
      <c r="Q35" s="18" t="n"/>
      <c r="R35" s="15" t="n"/>
      <c r="S35" s="48" t="n">
        <v>22543.8</v>
      </c>
      <c r="T35" s="18">
        <f>IF(S35&gt;0,(S35+10000-T$5)/T$5,0)</f>
        <v/>
      </c>
      <c r="U35" s="15">
        <f>'Investment Analysis'!AF35</f>
        <v/>
      </c>
      <c r="V35" s="48" t="n">
        <v>18440.58</v>
      </c>
      <c r="W35" s="18">
        <f>IF(V35&gt;0,(V35+5000-W$5)/W$5,0)</f>
        <v/>
      </c>
      <c r="X35" s="15">
        <f>'Investment Analysis'!AT35</f>
        <v/>
      </c>
      <c r="Y35" s="48" t="n">
        <v>10128.01</v>
      </c>
      <c r="Z35" s="18">
        <f>IF(Y35&gt;0,(Y35-Z$5)/Z$5,0)</f>
        <v/>
      </c>
      <c r="AA35" s="15">
        <f>'Investment Analysis'!GK35</f>
        <v/>
      </c>
      <c r="AB35" s="48" t="n">
        <v>2666.11</v>
      </c>
      <c r="AC35" s="18">
        <f>IF(AB35&gt;0,(AB35+8000-AC$5)/AC$5,0)</f>
        <v/>
      </c>
      <c r="AD35" s="15">
        <f>'Investment Analysis'!AT35</f>
        <v/>
      </c>
      <c r="AE35" s="48" t="n">
        <v>22641.58</v>
      </c>
      <c r="AF35" s="18">
        <f>IF(AE35&gt;0,(AE35+30000-AF$5)/AF$5,0)</f>
        <v/>
      </c>
      <c r="AG35" s="15">
        <f>'Investment Analysis'!BA35</f>
        <v/>
      </c>
      <c r="AH35" s="48" t="n"/>
      <c r="AI35" s="18">
        <f>IF(AH35&gt;0,(AH35-5000-AI$5)/AI$5,0)</f>
        <v/>
      </c>
      <c r="AJ35" s="15">
        <f>'Investment Analysis'!BH35</f>
        <v/>
      </c>
      <c r="AK35" s="48" t="n">
        <v>20250.42</v>
      </c>
      <c r="AL35" s="18">
        <f>IF(AK35&gt;0,(AK35+7000-AL$5)/AL$5,0)</f>
        <v/>
      </c>
      <c r="AM35" s="15">
        <f>'Investment Analysis'!BO35</f>
        <v/>
      </c>
      <c r="AN35" s="48" t="n">
        <v>15170.99</v>
      </c>
      <c r="AO35" s="18">
        <f>IF(AN35&gt;0,(AN35-AO$5)/AO$5,0)</f>
        <v/>
      </c>
      <c r="AP35" s="15">
        <f>'Investment Analysis'!BV35</f>
        <v/>
      </c>
      <c r="AQ35" s="48" t="n"/>
      <c r="AR35" s="18">
        <f>IF(AQ35&gt;0,(AQ35+10000-AR$5)/AR$5,0)</f>
        <v/>
      </c>
      <c r="AS35" s="15">
        <f>'Investment Analysis'!CC35</f>
        <v/>
      </c>
      <c r="AT35" s="48" t="n">
        <v>28061.95</v>
      </c>
      <c r="AU35" s="18">
        <f>IF(AT35&gt;0,(AT35+10000-AU$5)/AU$5,0)</f>
        <v/>
      </c>
      <c r="AV35" s="15">
        <f>'Investment Analysis'!CJ35</f>
        <v/>
      </c>
      <c r="AW35" s="48" t="n">
        <v>19650.09</v>
      </c>
      <c r="AX35" s="18">
        <f>IF(AW35&gt;0,(AW35+2000-AX$5)/AX$5,0)</f>
        <v/>
      </c>
      <c r="AY35" s="15">
        <f>'Investment Analysis'!CQ35</f>
        <v/>
      </c>
      <c r="AZ35" s="48" t="n">
        <v>16950.5</v>
      </c>
      <c r="BA35" s="18">
        <f>IF(AZ35&gt;0,(AZ35+15000-BA$5)/BA$5,0)</f>
        <v/>
      </c>
      <c r="BB35" s="15">
        <f>'Investment Analysis'!CX35</f>
        <v/>
      </c>
      <c r="BC35" s="48" t="n">
        <v>10174.94</v>
      </c>
      <c r="BD35" s="18">
        <f>IF(BC35&gt;0,(BC35-10000-BD$5)/BD$5,0)</f>
        <v/>
      </c>
      <c r="BE35" s="15">
        <f>'Investment Analysis'!DE35</f>
        <v/>
      </c>
      <c r="BF35" s="48" t="n">
        <v>4352.27</v>
      </c>
      <c r="BG35" s="18">
        <f>IF(BF35&gt;0,(BF35-BG$5)/BG$5,0)</f>
        <v/>
      </c>
      <c r="BH35" s="15">
        <f>'Investment Analysis'!DL35</f>
        <v/>
      </c>
      <c r="BI35" s="48" t="n">
        <v>2511.54</v>
      </c>
      <c r="BJ35" s="18">
        <f>IF(BI35&gt;0,(BI35-BJ$5)/BJ$5,0)</f>
        <v/>
      </c>
      <c r="BK35" s="15">
        <f>'Investment Analysis'!DZ35</f>
        <v/>
      </c>
      <c r="BL35" s="48" t="n">
        <v>4274.22</v>
      </c>
      <c r="BM35" s="18">
        <f>IF(BL35&gt;0,(BL35-BM$5)/BM$5,0)</f>
        <v/>
      </c>
      <c r="BN35" s="15">
        <f>'Investment Analysis'!EG35</f>
        <v/>
      </c>
      <c r="BO35" s="48" t="n"/>
      <c r="BP35" s="18">
        <f>IF(BO35&gt;0,(BO35+5000-BP$5)/BP$5,0)</f>
        <v/>
      </c>
      <c r="BQ35" s="15">
        <f>'Investment Analysis'!DS35</f>
        <v/>
      </c>
      <c r="BR35" s="48" t="n">
        <v>6078.93</v>
      </c>
      <c r="BS35" s="18">
        <f>IF(BR35&gt;0,(BR35-BS$5)/BS$5,0)</f>
        <v/>
      </c>
      <c r="BT35" s="15">
        <f>'Investment Analysis'!EN35</f>
        <v/>
      </c>
      <c r="BU35" s="48" t="n">
        <v>14960.89</v>
      </c>
      <c r="BV35" s="18">
        <f>IF(BU35&gt;0,(BU35+8000-BV$5)/BV$5,0)</f>
        <v/>
      </c>
      <c r="BW35" s="15">
        <f>'Investment Analysis'!EU35</f>
        <v/>
      </c>
      <c r="BX35" s="48" t="n"/>
      <c r="BY35" s="18">
        <f>IF(BX35&gt;0,(BX35-10000-BY$5)/BY$5,0)</f>
        <v/>
      </c>
      <c r="BZ35" s="15">
        <f>'Investment Analysis'!FB35</f>
        <v/>
      </c>
      <c r="CA35" s="48" t="n">
        <v>22118.16</v>
      </c>
      <c r="CB35" s="18">
        <f>IF(CA35&gt;0,(CA35-CB$5)/CB$5,0)</f>
        <v/>
      </c>
      <c r="CC35" s="15">
        <f>'Investment Analysis'!FI35</f>
        <v/>
      </c>
      <c r="CD35" s="48" t="n">
        <v>19762.99</v>
      </c>
      <c r="CE35" s="18">
        <f>IF(CD35&gt;0,(CD35+20000-CE$5)/CE$5,0)</f>
        <v/>
      </c>
      <c r="CF35" s="15">
        <f>'Investment Analysis'!FP35</f>
        <v/>
      </c>
      <c r="CG35" s="48" t="n">
        <v>5161.35</v>
      </c>
      <c r="CH35" s="18">
        <f>IF(CG35&gt;0,(CG35+10000-CH$5)/CH$5,0)</f>
        <v/>
      </c>
      <c r="CI35" s="15">
        <f>'Investment Analysis'!FW35</f>
        <v/>
      </c>
      <c r="CJ35" s="48" t="n"/>
      <c r="CK35" s="18">
        <f>IF(CJ35&gt;0,(CJ35+5000-CK$5)/CK$5,0)</f>
        <v/>
      </c>
      <c r="CL35" s="15">
        <f>'Investment Analysis'!GD35</f>
        <v/>
      </c>
      <c r="CM35" s="48" t="n">
        <v>24539.95</v>
      </c>
      <c r="CN35" s="18">
        <f>IF(CM35&gt;0,(CM35-CN$5)/CN$5,0)</f>
        <v/>
      </c>
      <c r="CO35" s="15">
        <f>'Investment Analysis'!GT35</f>
        <v/>
      </c>
      <c r="CP35" s="48" t="n">
        <v>54243</v>
      </c>
      <c r="CQ35" s="18">
        <f>IF(CP35&gt;0,(CP35-CQ$5)/CQ$5,0)</f>
        <v/>
      </c>
      <c r="CR35" s="15">
        <f>'Investment Analysis'!HG35</f>
        <v/>
      </c>
      <c r="CS35" s="48" t="n">
        <v>9240</v>
      </c>
      <c r="CT35" s="18">
        <f>IF(CS35&gt;0,(CS35-CT$5)/CT$5,0)</f>
        <v/>
      </c>
      <c r="CU35" s="15">
        <f>'Investment Analysis'!HN35</f>
        <v/>
      </c>
      <c r="CV35" s="48" t="n">
        <v>25968</v>
      </c>
      <c r="CW35" s="18">
        <f>IF(CV35&gt;0,(CV35-CW$5)/CW$5,0)</f>
        <v/>
      </c>
      <c r="CX35" s="15">
        <f>'Investment Analysis'!IB35</f>
        <v/>
      </c>
      <c r="CY35" s="48" t="n">
        <v>22487</v>
      </c>
      <c r="CZ35" s="18">
        <f>IF(CY35&gt;0,(CY35-CZ$5)/CZ$5,0)</f>
        <v/>
      </c>
      <c r="DA35" s="15">
        <f>'Investment Analysis'!II35</f>
        <v/>
      </c>
      <c r="DB35" s="48" t="n"/>
      <c r="DC35" s="18">
        <f>IF(DB35&gt;0,(DB35-DC$5)/DC$5,0)</f>
        <v/>
      </c>
      <c r="DD35" s="15">
        <f>'Investment Analysis'!IP35</f>
        <v/>
      </c>
      <c r="DE35" s="48" t="n"/>
      <c r="DF35" s="18">
        <f>IF(DE35&gt;0,(DE35-DF$5)/DF$5,0)</f>
        <v/>
      </c>
      <c r="DG35" s="15">
        <f>'Investment Analysis'!IW35</f>
        <v/>
      </c>
      <c r="DH35" s="48" t="n">
        <v>14290.4</v>
      </c>
      <c r="DI35" s="18">
        <f>IF(DH35&gt;0,(DH35-DI$5)/DI$5,0)</f>
        <v/>
      </c>
      <c r="DJ35" s="15">
        <f>'Investment Analysis'!JD35</f>
        <v/>
      </c>
      <c r="DK35" s="48" t="n">
        <v>2048.75</v>
      </c>
      <c r="DL35" s="18">
        <f>IF(DK35&gt;0,(DK35-DL$5)/DL$5,0)</f>
        <v/>
      </c>
      <c r="DM35" s="15">
        <f>'Investment Analysis'!JK35</f>
        <v/>
      </c>
      <c r="DN35" s="48" t="n">
        <v>5444.5</v>
      </c>
      <c r="DO35" s="18">
        <f>IF(DN35&gt;0,(DN35-DO$5)/DO$5,0)</f>
        <v/>
      </c>
      <c r="DP35" s="15">
        <f>'Investment Analysis'!HU35</f>
        <v/>
      </c>
      <c r="DQ35" s="48" t="n">
        <v>32298</v>
      </c>
      <c r="DR35" s="18">
        <f>IF(DQ35&gt;0,(DQ35-DR$5)/DR$5,0)</f>
        <v/>
      </c>
      <c r="DS35" s="15">
        <f>'Investment Analysis'!JR35</f>
        <v/>
      </c>
      <c r="DT35" s="48" t="n">
        <v>5168</v>
      </c>
      <c r="DU35" s="18">
        <f>IF(DT35&gt;0,(DT35-DU$5)/DU$5,0)</f>
        <v/>
      </c>
      <c r="DV35" s="15">
        <f>'Investment Analysis'!JY35</f>
        <v/>
      </c>
      <c r="DW35" s="48" t="n">
        <v>26095.25</v>
      </c>
      <c r="DX35" s="18">
        <f>IF(DW35&gt;0,(DW35-DX$5)/DX$5,0)</f>
        <v/>
      </c>
      <c r="DY35" s="15">
        <f>'Investment Analysis'!KF35</f>
        <v/>
      </c>
      <c r="DZ35" s="48" t="n">
        <v>2661.6</v>
      </c>
      <c r="EA35" s="18">
        <f>IF(DZ35&gt;0,(DZ35-EA$5)/EA$5,0)</f>
        <v/>
      </c>
      <c r="EB35" s="15">
        <f>'Investment Analysis'!KM35</f>
        <v/>
      </c>
      <c r="EC35" s="48" t="n">
        <v>2276.3</v>
      </c>
      <c r="ED35" s="18">
        <f>IF(EC35&gt;0,(EC35-ED$5)/ED$5,0)</f>
        <v/>
      </c>
      <c r="EE35" s="15">
        <f>'Investment Analysis'!KT35</f>
        <v/>
      </c>
      <c r="EF35" s="48" t="n">
        <v>38332.5</v>
      </c>
      <c r="EG35" s="18">
        <f>IF(EF35&gt;0,(EF35-EG$5)/EG$5,0)</f>
        <v/>
      </c>
      <c r="EH35" s="15">
        <f>'Investment Analysis'!LH35</f>
        <v/>
      </c>
      <c r="EI35" s="48" t="n">
        <v>9146.549999999999</v>
      </c>
      <c r="EJ35" s="18">
        <f>IF(EI35&gt;0,(EI35-EJ$5)/EJ$5,0)</f>
        <v/>
      </c>
      <c r="EK35" s="15">
        <f>'Investment Analysis'!LO35</f>
        <v/>
      </c>
      <c r="EL35" s="48" t="n"/>
      <c r="EM35" s="18">
        <f>IF(EL35&gt;0,(EL35-EM$5)/EM$5,0)</f>
        <v/>
      </c>
      <c r="EN35" s="15">
        <f>'Investment Analysis'!LV35</f>
        <v/>
      </c>
      <c r="EO35" s="48" t="n"/>
      <c r="EP35" s="68">
        <f>IF(EO35&gt;0,(EO35-500-EP$5)/EP$5,0)</f>
        <v/>
      </c>
      <c r="EQ35" s="15">
        <f>'Investment Analysis'!MC35</f>
        <v/>
      </c>
      <c r="ER35" s="48" t="n">
        <v>23190.67</v>
      </c>
      <c r="ES35" s="18">
        <f>IF(ER35&gt;0,(ER35-ES$5)/ES$5,0)</f>
        <v/>
      </c>
      <c r="ET35" s="15">
        <f>'Investment Analysis'!LA35</f>
        <v/>
      </c>
      <c r="EU35" s="48" t="n">
        <v>77686</v>
      </c>
      <c r="EV35" s="18">
        <f>'Investment Analysis'!ML35</f>
        <v/>
      </c>
      <c r="EW35" s="15">
        <f>'Investment Analysis'!MJ35</f>
        <v/>
      </c>
      <c r="EX35" s="48" t="n">
        <v>40050.5</v>
      </c>
      <c r="EY35" s="18">
        <f>IF(EX35&gt;0,(EX35-EY$5)/EY$5,0)</f>
        <v/>
      </c>
      <c r="EZ35" s="15">
        <f>'Investment Analysis'!MQ35</f>
        <v/>
      </c>
      <c r="FA35" s="48" t="n"/>
      <c r="FB35" s="18">
        <f>IF(FA35&gt;0,(FA35-FB$5)/FB$5,0)</f>
        <v/>
      </c>
      <c r="FC35" s="15">
        <f>'Investment Analysis'!MX35</f>
        <v/>
      </c>
      <c r="FD35" s="48" t="n">
        <v>5132</v>
      </c>
      <c r="FE35" s="18">
        <f>IF(FD35&gt;0,(FD35-FE$5)/FE$5,0)</f>
        <v/>
      </c>
      <c r="FF35" s="15">
        <f>'Investment Analysis'!NE35</f>
        <v/>
      </c>
      <c r="FG35" s="48" t="n"/>
      <c r="FH35" s="18">
        <f>IF(FG35&gt;0,(FG35-FH$5)/FH$5,0)</f>
        <v/>
      </c>
      <c r="FI35" s="15">
        <f>'Investment Analysis'!NL35</f>
        <v/>
      </c>
      <c r="FJ35" s="48" t="n">
        <v>9449.25</v>
      </c>
      <c r="FK35" s="18">
        <f>IF(FJ35&gt;0,(FJ35-FK$5)/FK$5,0)</f>
        <v/>
      </c>
      <c r="FL35" s="15">
        <f>'Investment Analysis'!NS35</f>
        <v/>
      </c>
      <c r="FM35" s="48" t="n">
        <v>29654.4</v>
      </c>
      <c r="FN35" s="18">
        <f>IF(FM35&gt;0,(FM35-FN$5)/FN$5,0)</f>
        <v/>
      </c>
      <c r="FO35" s="15">
        <f>'Investment Analysis'!NZ35</f>
        <v/>
      </c>
      <c r="FP35" s="48" t="n"/>
      <c r="FQ35" s="18">
        <f>IF(FP35&gt;0,(FP35-FQ$5)/FQ$5,0)</f>
        <v/>
      </c>
      <c r="FR35" s="15">
        <f>'Investment Analysis'!OG35</f>
        <v/>
      </c>
      <c r="FS35" s="48" t="n">
        <v>51732.25</v>
      </c>
      <c r="FT35" s="18">
        <f>IF(FS35&gt;0,(FS35-FT$5)/FT$5,0)</f>
        <v/>
      </c>
      <c r="FU35" s="15">
        <f>'Investment Analysis'!ON35</f>
        <v/>
      </c>
      <c r="FV35" s="48" t="n"/>
      <c r="FW35" s="18">
        <f>IF(FV35&gt;0,(FV35-FW$5)/FW$5,0)</f>
        <v/>
      </c>
      <c r="FX35" s="15">
        <f>'Investment Analysis'!OU35</f>
        <v/>
      </c>
      <c r="FY35" s="48" t="n"/>
      <c r="FZ35" s="18">
        <f>IF(FY35&gt;0,(FY35-FZ$5)/FZ$5,0)</f>
        <v/>
      </c>
      <c r="GA35" s="15">
        <f>'Investment Analysis'!PB35</f>
        <v/>
      </c>
      <c r="GB35" s="48" t="n"/>
      <c r="GC35" s="18">
        <f>'Investment Analysis'!PK35</f>
        <v/>
      </c>
      <c r="GD35" s="15">
        <f>'Investment Analysis'!PI35</f>
        <v/>
      </c>
      <c r="GE35" s="48" t="n">
        <v>7224</v>
      </c>
      <c r="GF35" s="18">
        <f>'Investment Analysis'!PY35</f>
        <v/>
      </c>
      <c r="GG35" s="15">
        <f>'Investment Analysis'!PW35</f>
        <v/>
      </c>
      <c r="GH35" s="48" t="n">
        <v>38325</v>
      </c>
      <c r="GI35" s="18">
        <f>'Investment Analysis'!QF35</f>
        <v/>
      </c>
      <c r="GJ35" s="15">
        <f>'Investment Analysis'!QD35</f>
        <v/>
      </c>
      <c r="GK35" s="48" t="n"/>
      <c r="GL35" s="18">
        <f>'Investment Analysis'!QM35</f>
        <v/>
      </c>
      <c r="GM35" s="15">
        <f>'Investment Analysis'!QK35</f>
        <v/>
      </c>
      <c r="GN35" s="48" t="n">
        <v>30940.75</v>
      </c>
      <c r="GO35" s="18">
        <f>'Investment Analysis'!QT35</f>
        <v/>
      </c>
      <c r="GP35" s="15">
        <f>'Investment Analysis'!QR35</f>
        <v/>
      </c>
      <c r="GQ35" s="48" t="n">
        <v>19526.05</v>
      </c>
      <c r="GR35" s="18">
        <f>'Investment Analysis'!RA35</f>
        <v/>
      </c>
      <c r="GS35" s="15">
        <f>'Investment Analysis'!QY35</f>
        <v/>
      </c>
      <c r="GT35" s="48" t="n">
        <v>16690</v>
      </c>
      <c r="GU35" s="18">
        <f>'Investment Analysis'!RH35</f>
        <v/>
      </c>
      <c r="GV35" s="15">
        <f>'Investment Analysis'!RF35</f>
        <v/>
      </c>
      <c r="GW35" s="48" t="n"/>
      <c r="GX35" s="18">
        <f>'Investment Analysis'!RO35</f>
        <v/>
      </c>
      <c r="GY35" s="15">
        <f>'Investment Analysis'!RM35</f>
        <v/>
      </c>
      <c r="GZ35" s="48" t="n"/>
      <c r="HA35" s="18">
        <f>'Investment Analysis'!RV35</f>
        <v/>
      </c>
      <c r="HB35" s="15">
        <f>'Investment Analysis'!RT35</f>
        <v/>
      </c>
      <c r="HC35" s="48" t="n"/>
      <c r="HD35" s="18">
        <f>'Investment Analysis'!SC35</f>
        <v/>
      </c>
      <c r="HE35" s="15">
        <f>'Investment Analysis'!SA35</f>
        <v/>
      </c>
      <c r="HF35" s="48" t="n"/>
      <c r="HG35" s="18">
        <f>'Investment Analysis'!SJ35</f>
        <v/>
      </c>
      <c r="HH35" s="15">
        <f>'Investment Analysis'!SH35</f>
        <v/>
      </c>
      <c r="HI35" s="48" t="n"/>
      <c r="HJ35" s="18">
        <f>'Investment Analysis'!SM35</f>
        <v/>
      </c>
      <c r="HK35" s="15">
        <f>'Investment Analysis'!SK35</f>
        <v/>
      </c>
      <c r="HL35" s="48" t="n"/>
      <c r="HM35" s="18">
        <f>'Investment Analysis'!SP35</f>
        <v/>
      </c>
      <c r="HN35" s="15">
        <f>'Investment Analysis'!SN35</f>
        <v/>
      </c>
      <c r="HO35" s="48" t="n"/>
      <c r="HP35" s="18">
        <f>'Investment Analysis'!TE35</f>
        <v/>
      </c>
      <c r="HQ35" s="15">
        <f>'Investment Analysis'!TC35</f>
        <v/>
      </c>
      <c r="HR35" s="48" t="n"/>
      <c r="HS35" s="18">
        <f>'Investment Analysis'!TL35</f>
        <v/>
      </c>
      <c r="HT35" s="15">
        <f>'Investment Analysis'!TJ35</f>
        <v/>
      </c>
      <c r="HU35" s="48" t="n"/>
      <c r="HV35" s="18">
        <f>'Investment Analysis'!TS35</f>
        <v/>
      </c>
      <c r="HW35" s="15">
        <f>'Investment Analysis'!TQ35</f>
        <v/>
      </c>
      <c r="HX35" s="48" t="n"/>
      <c r="HY35" s="18">
        <f>'Investment Analysis'!TZ35</f>
        <v/>
      </c>
      <c r="HZ35" s="15">
        <f>'Investment Analysis'!TX35</f>
        <v/>
      </c>
      <c r="IA35" s="48" t="n"/>
      <c r="IB35" s="18">
        <f>'Investment Analysis'!UG35</f>
        <v/>
      </c>
      <c r="IC35" s="15">
        <f>'Investment Analysis'!UE35</f>
        <v/>
      </c>
      <c r="ID35" s="48" t="n"/>
      <c r="IE35" s="18">
        <f>'Investment Analysis'!UN35</f>
        <v/>
      </c>
      <c r="IF35" s="15">
        <f>'Investment Analysis'!UL35</f>
        <v/>
      </c>
      <c r="IG35" s="48" t="n"/>
      <c r="IH35" s="18">
        <f>'Investment Analysis'!UU35</f>
        <v/>
      </c>
      <c r="II35" s="15">
        <f>'Investment Analysis'!US35</f>
        <v/>
      </c>
      <c r="IJ35" s="48" t="n"/>
      <c r="IK35" s="18">
        <f>'Investment Analysis'!VB35</f>
        <v/>
      </c>
      <c r="IL35" s="15">
        <f>'Investment Analysis'!UZ35</f>
        <v/>
      </c>
      <c r="IM35" s="48" t="n"/>
      <c r="IN35" s="18">
        <f>'Investment Analysis'!VI35</f>
        <v/>
      </c>
      <c r="IO35" s="15">
        <f>'Investment Analysis'!VG35</f>
        <v/>
      </c>
      <c r="IP35" s="18" t="n"/>
      <c r="IQ35" s="18" t="n"/>
      <c r="IR35" s="18" t="n"/>
      <c r="IS35" s="108">
        <f>IF(IT35&gt;0,IT35-IT34,0)</f>
        <v/>
      </c>
      <c r="IT35" s="48">
        <f>FY35+FV35+FS35+FP35+FM35+FJ35+FG35+FD35+FA35+EX35+EU35+ER35+EO35+EL35+EI35+EF35+EC35+DZ35+DW35+DT35+DQ35+DN35+DK35+DH35+DE35+DB35+CY35+CV35+CS35+CP35+CJ35+CG35+CD35+CA35+BX35+P35+CM35+GT35+GQ35+GN35+GK35+GH35+GE35+GB35+BU35+BR35+BO35+BL35+BI35+BF35+BC35+AZ35+AW35+AT35+AQ35+AN35+AK35+AH35+AE35+AB35+Y35+V35+S35+GW35+GZ35+HC35+HF35+HI35+HL35+HO35+HR35+HU35</f>
        <v/>
      </c>
      <c r="IU35" s="101">
        <f>IF(IT35&gt;0,IV35,0)</f>
        <v/>
      </c>
      <c r="IV35" s="101" t="n"/>
      <c r="IW35" s="15">
        <f>IF(IT35&gt;0,(IT35+IV$11-I$2)/I$2,0)</f>
        <v/>
      </c>
      <c r="IX35" s="113">
        <f>IF(IT35&gt;0,IT35+IV$11-I$2,0)</f>
        <v/>
      </c>
      <c r="IY35" s="21">
        <f>IF(IT35&gt;0,(IT35+IV$11+IV$33-IT$8)/IT$8,0)</f>
        <v/>
      </c>
      <c r="IZ35" s="173">
        <f>IF(IT35&gt;0,IT35+IV$11+IV$33-IT$8,0)</f>
        <v/>
      </c>
    </row>
    <row r="36">
      <c r="A36" s="76">
        <f>'Investment Analysis'!A36</f>
        <v/>
      </c>
      <c r="B36" s="77">
        <f>'Investment Analysis'!B36</f>
        <v/>
      </c>
      <c r="C36" s="27">
        <f>'Investment Analysis'!C36</f>
        <v/>
      </c>
      <c r="D36" s="42">
        <f>'Investment Analysis'!D36</f>
        <v/>
      </c>
      <c r="E36" s="28">
        <f>'Investment Analysis'!E36</f>
        <v/>
      </c>
      <c r="F36" s="27">
        <f>'Investment Analysis'!G36</f>
        <v/>
      </c>
      <c r="G36" s="42">
        <f>'Investment Analysis'!H36</f>
        <v/>
      </c>
      <c r="H36" s="28">
        <f>'Investment Analysis'!I36</f>
        <v/>
      </c>
      <c r="I36" s="27">
        <f>'Investment Analysis'!K36</f>
        <v/>
      </c>
      <c r="J36" s="42">
        <f>'Investment Analysis'!L36</f>
        <v/>
      </c>
      <c r="K36" s="28">
        <f>'Investment Analysis'!M36</f>
        <v/>
      </c>
      <c r="L36" s="57">
        <f>'Investment Analysis'!T36</f>
        <v/>
      </c>
      <c r="M36" s="29">
        <f>'Investment Analysis'!V36</f>
        <v/>
      </c>
      <c r="N36" s="29">
        <f>'Investment Analysis'!W36</f>
        <v/>
      </c>
      <c r="O36" s="548" t="n"/>
      <c r="P36" s="48">
        <f>'Investment Analysis'!Y36</f>
        <v/>
      </c>
      <c r="Q36" s="18" t="n"/>
      <c r="R36" s="15" t="n"/>
      <c r="S36" s="48" t="n">
        <v>22731.69</v>
      </c>
      <c r="T36" s="18">
        <f>IF(S36&gt;0,(S36+10000-T$5)/T$5,0)</f>
        <v/>
      </c>
      <c r="U36" s="15">
        <f>'Investment Analysis'!AF36</f>
        <v/>
      </c>
      <c r="V36" s="48" t="n">
        <v>18711.03</v>
      </c>
      <c r="W36" s="18">
        <f>IF(V36&gt;0,(V36+5000-W$5)/W$5,0)</f>
        <v/>
      </c>
      <c r="X36" s="15">
        <f>'Investment Analysis'!AT36</f>
        <v/>
      </c>
      <c r="Y36" s="48" t="n">
        <v>10055.26</v>
      </c>
      <c r="Z36" s="18">
        <f>IF(Y36&gt;0,(Y36-Z$5)/Z$5,0)</f>
        <v/>
      </c>
      <c r="AA36" s="15">
        <f>'Investment Analysis'!GK36</f>
        <v/>
      </c>
      <c r="AB36" s="48" t="n">
        <v>2696.63</v>
      </c>
      <c r="AC36" s="18">
        <f>IF(AB36&gt;0,(AB36+8000-AC$5)/AC$5,0)</f>
        <v/>
      </c>
      <c r="AD36" s="15">
        <f>'Investment Analysis'!AT36</f>
        <v/>
      </c>
      <c r="AE36" s="48" t="n">
        <v>22796.2</v>
      </c>
      <c r="AF36" s="18">
        <f>IF(AE36&gt;0,(AE36+30000-AF$5)/AF$5,0)</f>
        <v/>
      </c>
      <c r="AG36" s="15">
        <f>'Investment Analysis'!BA36</f>
        <v/>
      </c>
      <c r="AH36" s="48" t="n"/>
      <c r="AI36" s="18">
        <f>IF(AH36&gt;0,(AH36-5000-AI$5)/AI$5,0)</f>
        <v/>
      </c>
      <c r="AJ36" s="15">
        <f>'Investment Analysis'!BH36</f>
        <v/>
      </c>
      <c r="AK36" s="48" t="n">
        <v>20468.44</v>
      </c>
      <c r="AL36" s="18">
        <f>IF(AK36&gt;0,(AK36+7000-AL$5)/AL$5,0)</f>
        <v/>
      </c>
      <c r="AM36" s="15">
        <f>'Investment Analysis'!BO36</f>
        <v/>
      </c>
      <c r="AN36" s="48" t="n">
        <v>15370.66</v>
      </c>
      <c r="AO36" s="18">
        <f>IF(AN36&gt;0,(AN36-AO$5)/AO$5,0)</f>
        <v/>
      </c>
      <c r="AP36" s="15">
        <f>'Investment Analysis'!BV36</f>
        <v/>
      </c>
      <c r="AQ36" s="48" t="n"/>
      <c r="AR36" s="18">
        <f>IF(AQ36&gt;0,(AQ36+10000-AR$5)/AR$5,0)</f>
        <v/>
      </c>
      <c r="AS36" s="15">
        <f>'Investment Analysis'!CC36</f>
        <v/>
      </c>
      <c r="AT36" s="48" t="n">
        <v>28100.94</v>
      </c>
      <c r="AU36" s="18">
        <f>IF(AT36&gt;0,(AT36+10000-AU$5)/AU$5,0)</f>
        <v/>
      </c>
      <c r="AV36" s="15">
        <f>'Investment Analysis'!CJ36</f>
        <v/>
      </c>
      <c r="AW36" s="48" t="n">
        <v>19706.69</v>
      </c>
      <c r="AX36" s="18">
        <f>IF(AW36&gt;0,(AW36+2000-AX$5)/AX$5,0)</f>
        <v/>
      </c>
      <c r="AY36" s="15">
        <f>'Investment Analysis'!CQ36</f>
        <v/>
      </c>
      <c r="AZ36" s="48" t="n">
        <v>16941.61</v>
      </c>
      <c r="BA36" s="18">
        <f>IF(AZ36&gt;0,(AZ36+15000-BA$5)/BA$5,0)</f>
        <v/>
      </c>
      <c r="BB36" s="15">
        <f>'Investment Analysis'!CX36</f>
        <v/>
      </c>
      <c r="BC36" s="48" t="n">
        <v>10165.23</v>
      </c>
      <c r="BD36" s="18">
        <f>IF(BC36&gt;0,(BC36-10000-BD$5)/BD$5,0)</f>
        <v/>
      </c>
      <c r="BE36" s="15">
        <f>'Investment Analysis'!DE36</f>
        <v/>
      </c>
      <c r="BF36" s="48" t="n">
        <v>4368.92</v>
      </c>
      <c r="BG36" s="18">
        <f>IF(BF36&gt;0,(BF36-BG$5)/BG$5,0)</f>
        <v/>
      </c>
      <c r="BH36" s="15">
        <f>'Investment Analysis'!DL36</f>
        <v/>
      </c>
      <c r="BI36" s="48" t="n">
        <v>2542.33</v>
      </c>
      <c r="BJ36" s="18">
        <f>IF(BI36&gt;0,(BI36-BJ$5)/BJ$5,0)</f>
        <v/>
      </c>
      <c r="BK36" s="15">
        <f>'Investment Analysis'!DZ36</f>
        <v/>
      </c>
      <c r="BL36" s="48" t="n">
        <v>4324.72</v>
      </c>
      <c r="BM36" s="18">
        <f>IF(BL36&gt;0,(BL36-BM$5)/BM$5,0)</f>
        <v/>
      </c>
      <c r="BN36" s="15">
        <f>'Investment Analysis'!EG36</f>
        <v/>
      </c>
      <c r="BO36" s="48" t="n"/>
      <c r="BP36" s="18">
        <f>IF(BO36&gt;0,(BO36+5000-BP$5)/BP$5,0)</f>
        <v/>
      </c>
      <c r="BQ36" s="15">
        <f>'Investment Analysis'!DS36</f>
        <v/>
      </c>
      <c r="BR36" s="48" t="n">
        <v>6113.97</v>
      </c>
      <c r="BS36" s="18">
        <f>IF(BR36&gt;0,(BR36-BS$5)/BS$5,0)</f>
        <v/>
      </c>
      <c r="BT36" s="15">
        <f>'Investment Analysis'!EN36</f>
        <v/>
      </c>
      <c r="BU36" s="48" t="n">
        <v>15002.26</v>
      </c>
      <c r="BV36" s="18">
        <f>IF(BU36&gt;0,(BU36+8000-BV$5)/BV$5,0)</f>
        <v/>
      </c>
      <c r="BW36" s="15">
        <f>'Investment Analysis'!EU36</f>
        <v/>
      </c>
      <c r="BX36" s="48" t="n"/>
      <c r="BY36" s="18">
        <f>IF(BX36&gt;0,(BX36-10000-BY$5)/BY$5,0)</f>
        <v/>
      </c>
      <c r="BZ36" s="15">
        <f>'Investment Analysis'!FB36</f>
        <v/>
      </c>
      <c r="CA36" s="48" t="n">
        <v>22615.53</v>
      </c>
      <c r="CB36" s="18">
        <f>IF(CA36&gt;0,(CA36-CB$5)/CB$5,0)</f>
        <v/>
      </c>
      <c r="CC36" s="15">
        <f>'Investment Analysis'!FI36</f>
        <v/>
      </c>
      <c r="CD36" s="48" t="n">
        <v>19629.95</v>
      </c>
      <c r="CE36" s="18">
        <f>IF(CD36&gt;0,(CD36+20000-CE$5)/CE$5,0)</f>
        <v/>
      </c>
      <c r="CF36" s="15">
        <f>'Investment Analysis'!FP36</f>
        <v/>
      </c>
      <c r="CG36" s="48" t="n">
        <v>5119.79</v>
      </c>
      <c r="CH36" s="18">
        <f>IF(CG36&gt;0,(CG36+10000-CH$5)/CH$5,0)</f>
        <v/>
      </c>
      <c r="CI36" s="15">
        <f>'Investment Analysis'!FW36</f>
        <v/>
      </c>
      <c r="CJ36" s="48" t="n"/>
      <c r="CK36" s="18">
        <f>IF(CJ36&gt;0,(CJ36+5000-CK$5)/CK$5,0)</f>
        <v/>
      </c>
      <c r="CL36" s="15">
        <f>'Investment Analysis'!GD36</f>
        <v/>
      </c>
      <c r="CM36" s="48" t="n">
        <v>24748.35</v>
      </c>
      <c r="CN36" s="18">
        <f>IF(CM36&gt;0,(CM36-CN$5)/CN$5,0)</f>
        <v/>
      </c>
      <c r="CO36" s="15">
        <f>'Investment Analysis'!GT36</f>
        <v/>
      </c>
      <c r="CP36" s="48" t="n">
        <v>52609.5</v>
      </c>
      <c r="CQ36" s="18">
        <f>IF(CP36&gt;0,(CP36-CQ$5)/CQ$5,0)</f>
        <v/>
      </c>
      <c r="CR36" s="15">
        <f>'Investment Analysis'!HG36</f>
        <v/>
      </c>
      <c r="CS36" s="48" t="n">
        <v>9360</v>
      </c>
      <c r="CT36" s="18">
        <f>IF(CS36&gt;0,(CS36-CT$5)/CT$5,0)</f>
        <v/>
      </c>
      <c r="CU36" s="15">
        <f>'Investment Analysis'!HN36</f>
        <v/>
      </c>
      <c r="CV36" s="48" t="n">
        <v>26714</v>
      </c>
      <c r="CW36" s="18">
        <f>IF(CV36&gt;0,(CV36-CW$5)/CW$5,0)</f>
        <v/>
      </c>
      <c r="CX36" s="15">
        <f>'Investment Analysis'!IB36</f>
        <v/>
      </c>
      <c r="CY36" s="48" t="n">
        <v>23504</v>
      </c>
      <c r="CZ36" s="18">
        <f>IF(CY36&gt;0,(CY36-CZ$5)/CZ$5,0)</f>
        <v/>
      </c>
      <c r="DA36" s="15">
        <f>'Investment Analysis'!II36</f>
        <v/>
      </c>
      <c r="DB36" s="48" t="n"/>
      <c r="DC36" s="18">
        <f>IF(DB36&gt;0,(DB36-DC$5)/DC$5,0)</f>
        <v/>
      </c>
      <c r="DD36" s="15">
        <f>'Investment Analysis'!IP36</f>
        <v/>
      </c>
      <c r="DE36" s="48" t="n"/>
      <c r="DF36" s="18">
        <f>IF(DE36&gt;0,(DE36-DF$5)/DF$5,0)</f>
        <v/>
      </c>
      <c r="DG36" s="15">
        <f>'Investment Analysis'!IW36</f>
        <v/>
      </c>
      <c r="DH36" s="48" t="n">
        <v>14348</v>
      </c>
      <c r="DI36" s="18">
        <f>IF(DH36&gt;0,(DH36-DI$5)/DI$5,0)</f>
        <v/>
      </c>
      <c r="DJ36" s="15">
        <f>'Investment Analysis'!JD36</f>
        <v/>
      </c>
      <c r="DK36" s="48" t="n">
        <v>2061.1</v>
      </c>
      <c r="DL36" s="18">
        <f>IF(DK36&gt;0,(DK36-DL$5)/DL$5,0)</f>
        <v/>
      </c>
      <c r="DM36" s="15">
        <f>'Investment Analysis'!JK36</f>
        <v/>
      </c>
      <c r="DN36" s="48" t="n">
        <v>5548.5</v>
      </c>
      <c r="DO36" s="18">
        <f>IF(DN36&gt;0,(DN36-DO$5)/DO$5,0)</f>
        <v/>
      </c>
      <c r="DP36" s="15">
        <f>'Investment Analysis'!HU36</f>
        <v/>
      </c>
      <c r="DQ36" s="48" t="n">
        <v>32865</v>
      </c>
      <c r="DR36" s="18">
        <f>IF(DQ36&gt;0,(DQ36-DR$5)/DR$5,0)</f>
        <v/>
      </c>
      <c r="DS36" s="15">
        <f>'Investment Analysis'!JR36</f>
        <v/>
      </c>
      <c r="DT36" s="48" t="n">
        <v>5492</v>
      </c>
      <c r="DU36" s="18">
        <f>IF(DT36&gt;0,(DT36-DU$5)/DU$5,0)</f>
        <v/>
      </c>
      <c r="DV36" s="15">
        <f>'Investment Analysis'!JY36</f>
        <v/>
      </c>
      <c r="DW36" s="48" t="n">
        <v>26548</v>
      </c>
      <c r="DX36" s="18">
        <f>IF(DW36&gt;0,(DW36-DX$5)/DX$5,0)</f>
        <v/>
      </c>
      <c r="DY36" s="15">
        <f>'Investment Analysis'!KF36</f>
        <v/>
      </c>
      <c r="DZ36" s="48" t="n">
        <v>2737.2</v>
      </c>
      <c r="EA36" s="18">
        <f>IF(DZ36&gt;0,(DZ36-EA$5)/EA$5,0)</f>
        <v/>
      </c>
      <c r="EB36" s="15">
        <f>'Investment Analysis'!KM36</f>
        <v/>
      </c>
      <c r="EC36" s="48" t="n">
        <v>2276.5</v>
      </c>
      <c r="ED36" s="18">
        <f>IF(EC36&gt;0,(EC36-ED$5)/ED$5,0)</f>
        <v/>
      </c>
      <c r="EE36" s="15">
        <f>'Investment Analysis'!KT36</f>
        <v/>
      </c>
      <c r="EF36" s="48" t="n">
        <v>40125</v>
      </c>
      <c r="EG36" s="18">
        <f>IF(EF36&gt;0,(EF36-EG$5)/EG$5,0)</f>
        <v/>
      </c>
      <c r="EH36" s="15">
        <f>'Investment Analysis'!LH36</f>
        <v/>
      </c>
      <c r="EI36" s="48" t="n">
        <v>9347.43</v>
      </c>
      <c r="EJ36" s="18">
        <f>IF(EI36&gt;0,(EI36-EJ$5)/EJ$5,0)</f>
        <v/>
      </c>
      <c r="EK36" s="15">
        <f>'Investment Analysis'!LO36</f>
        <v/>
      </c>
      <c r="EL36" s="48" t="n"/>
      <c r="EM36" s="18">
        <f>IF(EL36&gt;0,(EL36-EM$5)/EM$5,0)</f>
        <v/>
      </c>
      <c r="EN36" s="15">
        <f>'Investment Analysis'!LV36</f>
        <v/>
      </c>
      <c r="EO36" s="48" t="n"/>
      <c r="EP36" s="68">
        <f>IF(EO36&gt;0,(EO36-500-EP$5)/EP$5,0)</f>
        <v/>
      </c>
      <c r="EQ36" s="15">
        <f>'Investment Analysis'!MC36</f>
        <v/>
      </c>
      <c r="ER36" s="48" t="n">
        <v>23501.63</v>
      </c>
      <c r="ES36" s="18">
        <f>IF(ER36&gt;0,(ER36-ES$5)/ES$5,0)</f>
        <v/>
      </c>
      <c r="ET36" s="15">
        <f>'Investment Analysis'!LA36</f>
        <v/>
      </c>
      <c r="EU36" s="48" t="n">
        <v>75222</v>
      </c>
      <c r="EV36" s="18">
        <f>'Investment Analysis'!ML36</f>
        <v/>
      </c>
      <c r="EW36" s="15">
        <f>'Investment Analysis'!MJ36</f>
        <v/>
      </c>
      <c r="EX36" s="48" t="n">
        <v>39924.5</v>
      </c>
      <c r="EY36" s="18">
        <f>IF(EX36&gt;0,(EX36-EY$5)/EY$5,0)</f>
        <v/>
      </c>
      <c r="EZ36" s="15">
        <f>'Investment Analysis'!MQ36</f>
        <v/>
      </c>
      <c r="FA36" s="48" t="n"/>
      <c r="FB36" s="18">
        <f>IF(FA36&gt;0,(FA36-FB$5)/FB$5,0)</f>
        <v/>
      </c>
      <c r="FC36" s="15">
        <f>'Investment Analysis'!MX36</f>
        <v/>
      </c>
      <c r="FD36" s="48" t="n">
        <v>5130.5</v>
      </c>
      <c r="FE36" s="18">
        <f>IF(FD36&gt;0,(FD36-FE$5)/FE$5,0)</f>
        <v/>
      </c>
      <c r="FF36" s="15">
        <f>'Investment Analysis'!NE36</f>
        <v/>
      </c>
      <c r="FG36" s="48" t="n"/>
      <c r="FH36" s="18">
        <f>IF(FG36&gt;0,(FG36-FH$5)/FH$5,0)</f>
        <v/>
      </c>
      <c r="FI36" s="15">
        <f>'Investment Analysis'!NL36</f>
        <v/>
      </c>
      <c r="FJ36" s="48" t="n">
        <v>9625</v>
      </c>
      <c r="FK36" s="18">
        <f>IF(FJ36&gt;0,(FJ36-FK$5)/FK$5,0)</f>
        <v/>
      </c>
      <c r="FL36" s="15">
        <f>'Investment Analysis'!NS36</f>
        <v/>
      </c>
      <c r="FM36" s="48" t="n">
        <v>29835.2</v>
      </c>
      <c r="FN36" s="18">
        <f>IF(FM36&gt;0,(FM36-FN$5)/FN$5,0)</f>
        <v/>
      </c>
      <c r="FO36" s="15">
        <f>'Investment Analysis'!NZ36</f>
        <v/>
      </c>
      <c r="FP36" s="48" t="n"/>
      <c r="FQ36" s="18">
        <f>IF(FP36&gt;0,(FP36-FQ$5)/FQ$5,0)</f>
        <v/>
      </c>
      <c r="FR36" s="15">
        <f>'Investment Analysis'!OG36</f>
        <v/>
      </c>
      <c r="FS36" s="48" t="n">
        <v>54335.25</v>
      </c>
      <c r="FT36" s="18">
        <f>IF(FS36&gt;0,(FS36-FT$5)/FT$5,0)</f>
        <v/>
      </c>
      <c r="FU36" s="15">
        <f>'Investment Analysis'!ON36</f>
        <v/>
      </c>
      <c r="FV36" s="48" t="n"/>
      <c r="FW36" s="18">
        <f>IF(FV36&gt;0,(FV36-FW$5)/FW$5,0)</f>
        <v/>
      </c>
      <c r="FX36" s="15">
        <f>'Investment Analysis'!OU36</f>
        <v/>
      </c>
      <c r="FY36" s="48" t="n"/>
      <c r="FZ36" s="18">
        <f>IF(FY36&gt;0,(FY36-FZ$5)/FZ$5,0)</f>
        <v/>
      </c>
      <c r="GA36" s="15">
        <f>'Investment Analysis'!PB36</f>
        <v/>
      </c>
      <c r="GB36" s="48" t="n"/>
      <c r="GC36" s="18">
        <f>'Investment Analysis'!PK36</f>
        <v/>
      </c>
      <c r="GD36" s="15">
        <f>'Investment Analysis'!PI36</f>
        <v/>
      </c>
      <c r="GE36" s="48" t="n">
        <v>7353.5</v>
      </c>
      <c r="GF36" s="18">
        <f>'Investment Analysis'!PY36</f>
        <v/>
      </c>
      <c r="GG36" s="15">
        <f>'Investment Analysis'!PW36</f>
        <v/>
      </c>
      <c r="GH36" s="48" t="n">
        <v>38543.75</v>
      </c>
      <c r="GI36" s="18">
        <f>'Investment Analysis'!QF36</f>
        <v/>
      </c>
      <c r="GJ36" s="15">
        <f>'Investment Analysis'!QD36</f>
        <v/>
      </c>
      <c r="GK36" s="48" t="n"/>
      <c r="GL36" s="18">
        <f>'Investment Analysis'!QM36</f>
        <v/>
      </c>
      <c r="GM36" s="15">
        <f>'Investment Analysis'!QK36</f>
        <v/>
      </c>
      <c r="GN36" s="48" t="n">
        <v>31767.37</v>
      </c>
      <c r="GO36" s="18">
        <f>'Investment Analysis'!QT36</f>
        <v/>
      </c>
      <c r="GP36" s="15">
        <f>'Investment Analysis'!QR36</f>
        <v/>
      </c>
      <c r="GQ36" s="48" t="n">
        <v>19962.65</v>
      </c>
      <c r="GR36" s="18">
        <f>'Investment Analysis'!RA36</f>
        <v/>
      </c>
      <c r="GS36" s="15">
        <f>'Investment Analysis'!QY36</f>
        <v/>
      </c>
      <c r="GT36" s="48" t="n">
        <v>16839</v>
      </c>
      <c r="GU36" s="18">
        <f>'Investment Analysis'!RH36</f>
        <v/>
      </c>
      <c r="GV36" s="15">
        <f>'Investment Analysis'!RF36</f>
        <v/>
      </c>
      <c r="GW36" s="48" t="n"/>
      <c r="GX36" s="18">
        <f>'Investment Analysis'!RO36</f>
        <v/>
      </c>
      <c r="GY36" s="15">
        <f>'Investment Analysis'!RM36</f>
        <v/>
      </c>
      <c r="GZ36" s="48" t="n"/>
      <c r="HA36" s="18">
        <f>'Investment Analysis'!RV36</f>
        <v/>
      </c>
      <c r="HB36" s="15">
        <f>'Investment Analysis'!RT36</f>
        <v/>
      </c>
      <c r="HC36" s="48" t="n"/>
      <c r="HD36" s="18">
        <f>'Investment Analysis'!SC36</f>
        <v/>
      </c>
      <c r="HE36" s="15">
        <f>'Investment Analysis'!SA36</f>
        <v/>
      </c>
      <c r="HF36" s="48" t="n"/>
      <c r="HG36" s="18">
        <f>'Investment Analysis'!SJ36</f>
        <v/>
      </c>
      <c r="HH36" s="15">
        <f>'Investment Analysis'!SH36</f>
        <v/>
      </c>
      <c r="HI36" s="48" t="n"/>
      <c r="HJ36" s="18">
        <f>'Investment Analysis'!SM36</f>
        <v/>
      </c>
      <c r="HK36" s="15">
        <f>'Investment Analysis'!SK36</f>
        <v/>
      </c>
      <c r="HL36" s="48" t="n"/>
      <c r="HM36" s="18">
        <f>'Investment Analysis'!SP36</f>
        <v/>
      </c>
      <c r="HN36" s="15">
        <f>'Investment Analysis'!SN36</f>
        <v/>
      </c>
      <c r="HO36" s="48" t="n"/>
      <c r="HP36" s="18">
        <f>'Investment Analysis'!TE36</f>
        <v/>
      </c>
      <c r="HQ36" s="15">
        <f>'Investment Analysis'!TC36</f>
        <v/>
      </c>
      <c r="HR36" s="48" t="n"/>
      <c r="HS36" s="18">
        <f>'Investment Analysis'!TL36</f>
        <v/>
      </c>
      <c r="HT36" s="15">
        <f>'Investment Analysis'!TJ36</f>
        <v/>
      </c>
      <c r="HU36" s="48" t="n"/>
      <c r="HV36" s="18">
        <f>'Investment Analysis'!TS36</f>
        <v/>
      </c>
      <c r="HW36" s="15">
        <f>'Investment Analysis'!TQ36</f>
        <v/>
      </c>
      <c r="HX36" s="48" t="n"/>
      <c r="HY36" s="18">
        <f>'Investment Analysis'!TZ36</f>
        <v/>
      </c>
      <c r="HZ36" s="15">
        <f>'Investment Analysis'!TX36</f>
        <v/>
      </c>
      <c r="IA36" s="48" t="n"/>
      <c r="IB36" s="18">
        <f>'Investment Analysis'!UG36</f>
        <v/>
      </c>
      <c r="IC36" s="15">
        <f>'Investment Analysis'!UE36</f>
        <v/>
      </c>
      <c r="ID36" s="48" t="n"/>
      <c r="IE36" s="18">
        <f>'Investment Analysis'!UN36</f>
        <v/>
      </c>
      <c r="IF36" s="15">
        <f>'Investment Analysis'!UL36</f>
        <v/>
      </c>
      <c r="IG36" s="48" t="n"/>
      <c r="IH36" s="18">
        <f>'Investment Analysis'!UU36</f>
        <v/>
      </c>
      <c r="II36" s="15">
        <f>'Investment Analysis'!US36</f>
        <v/>
      </c>
      <c r="IJ36" s="48" t="n"/>
      <c r="IK36" s="18">
        <f>'Investment Analysis'!VB36</f>
        <v/>
      </c>
      <c r="IL36" s="15">
        <f>'Investment Analysis'!UZ36</f>
        <v/>
      </c>
      <c r="IM36" s="48" t="n"/>
      <c r="IN36" s="18">
        <f>'Investment Analysis'!VI36</f>
        <v/>
      </c>
      <c r="IO36" s="15">
        <f>'Investment Analysis'!VG36</f>
        <v/>
      </c>
      <c r="IP36" s="18" t="n"/>
      <c r="IQ36" s="18" t="n"/>
      <c r="IR36" s="18" t="n"/>
      <c r="IS36" s="108">
        <f>IF(IT36&gt;0,IT36-IT35,0)</f>
        <v/>
      </c>
      <c r="IT36" s="48">
        <f>FY36+FV36+FS36+FP36+FM36+FJ36+FG36+FD36+FA36+EX36+EU36+ER36+EO36+EL36+EI36+EF36+EC36+DZ36+DW36+DT36+DQ36+DN36+DK36+DH36+DE36+DB36+CY36+CV36+CS36+CP36+CJ36+CG36+CD36+CA36+BX36+P36+CM36+GT36+GQ36+GN36+GK36+GH36+GE36+GB36+BU36+BR36+BO36+BL36+BI36+BF36+BC36+AZ36+AW36+AT36+AQ36+AN36+AK36+AH36+AE36+AB36+Y36+V36+S36+GW36+GZ36+HC36+HF36+HI36+HL36+HO36+HR36+HU36</f>
        <v/>
      </c>
      <c r="IU36" s="101">
        <f>IF(IT36&gt;0,IV36,0)</f>
        <v/>
      </c>
      <c r="IV36" s="101" t="n"/>
      <c r="IW36" s="15">
        <f>IF(IT36&gt;0,(IT36+IV$11-I$2)/I$2,0)</f>
        <v/>
      </c>
      <c r="IX36" s="113">
        <f>IF(IT36&gt;0,IT36+IV$11-I$2,0)</f>
        <v/>
      </c>
      <c r="IY36" s="21">
        <f>IF(IT36&gt;0,(IT36+IV$11+IV$33-IT$8)/IT$8,0)</f>
        <v/>
      </c>
      <c r="IZ36" s="173">
        <f>IF(IT36&gt;0,IT36+IV$11+IV$33-IT$8,0)</f>
        <v/>
      </c>
    </row>
    <row r="37">
      <c r="A37" s="76">
        <f>'Investment Analysis'!A37</f>
        <v/>
      </c>
      <c r="B37" s="77">
        <f>'Investment Analysis'!B37</f>
        <v/>
      </c>
      <c r="C37" s="27">
        <f>'Investment Analysis'!C37</f>
        <v/>
      </c>
      <c r="D37" s="42">
        <f>'Investment Analysis'!D37</f>
        <v/>
      </c>
      <c r="E37" s="28">
        <f>'Investment Analysis'!E37</f>
        <v/>
      </c>
      <c r="F37" s="27">
        <f>'Investment Analysis'!G37</f>
        <v/>
      </c>
      <c r="G37" s="42">
        <f>'Investment Analysis'!H37</f>
        <v/>
      </c>
      <c r="H37" s="28">
        <f>'Investment Analysis'!I37</f>
        <v/>
      </c>
      <c r="I37" s="27">
        <f>'Investment Analysis'!K37</f>
        <v/>
      </c>
      <c r="J37" s="42">
        <f>'Investment Analysis'!L37</f>
        <v/>
      </c>
      <c r="K37" s="28">
        <f>'Investment Analysis'!M37</f>
        <v/>
      </c>
      <c r="L37" s="57">
        <f>'Investment Analysis'!T37</f>
        <v/>
      </c>
      <c r="M37" s="29">
        <f>'Investment Analysis'!V37</f>
        <v/>
      </c>
      <c r="N37" s="29">
        <f>'Investment Analysis'!W37</f>
        <v/>
      </c>
      <c r="O37" s="548" t="n"/>
      <c r="P37" s="48">
        <f>'Investment Analysis'!Y37</f>
        <v/>
      </c>
      <c r="Q37" s="18" t="n"/>
      <c r="R37" s="15" t="n"/>
      <c r="S37" s="48" t="n">
        <v>22615.84</v>
      </c>
      <c r="T37" s="18">
        <f>IF(S37&gt;0,(S37+10000-T$5)/T$5,0)</f>
        <v/>
      </c>
      <c r="U37" s="15">
        <f>'Investment Analysis'!AF37</f>
        <v/>
      </c>
      <c r="V37" s="48" t="n">
        <v>18669.24</v>
      </c>
      <c r="W37" s="18">
        <f>IF(V37&gt;0,(V37+5000-W$5)/W$5,0)</f>
        <v/>
      </c>
      <c r="X37" s="15">
        <f>'Investment Analysis'!AT37</f>
        <v/>
      </c>
      <c r="Y37" s="48" t="n">
        <v>9951.33</v>
      </c>
      <c r="Z37" s="18">
        <f>IF(Y37&gt;0,(Y37-Z$5)/Z$5,0)</f>
        <v/>
      </c>
      <c r="AA37" s="15">
        <f>'Investment Analysis'!GK37</f>
        <v/>
      </c>
      <c r="AB37" s="48" t="n">
        <v>2688.09</v>
      </c>
      <c r="AC37" s="18">
        <f>IF(AB37&gt;0,(AB37+8000-AC$5)/AC$5,0)</f>
        <v/>
      </c>
      <c r="AD37" s="15">
        <f>'Investment Analysis'!AT37</f>
        <v/>
      </c>
      <c r="AE37" s="48" t="n">
        <v>22804.85</v>
      </c>
      <c r="AF37" s="18">
        <f>IF(AE37&gt;0,(AE37+30000-AF$5)/AF$5,0)</f>
        <v/>
      </c>
      <c r="AG37" s="15">
        <f>'Investment Analysis'!BA37</f>
        <v/>
      </c>
      <c r="AH37" s="48" t="n"/>
      <c r="AI37" s="18">
        <f>IF(AH37&gt;0,(AH37-5000-AI$5)/AI$5,0)</f>
        <v/>
      </c>
      <c r="AJ37" s="15">
        <f>'Investment Analysis'!BH37</f>
        <v/>
      </c>
      <c r="AK37" s="48" t="n">
        <v>20174.95</v>
      </c>
      <c r="AL37" s="18">
        <f>IF(AK37&gt;0,(AK37+7000-AL$5)/AL$5,0)</f>
        <v/>
      </c>
      <c r="AM37" s="15">
        <f>'Investment Analysis'!BO37</f>
        <v/>
      </c>
      <c r="AN37" s="48" t="n">
        <v>15261.41</v>
      </c>
      <c r="AO37" s="18">
        <f>IF(AN37&gt;0,(AN37-AO$5)/AO$5,0)</f>
        <v/>
      </c>
      <c r="AP37" s="15">
        <f>'Investment Analysis'!BV37</f>
        <v/>
      </c>
      <c r="AQ37" s="48" t="n"/>
      <c r="AR37" s="18">
        <f>IF(AQ37&gt;0,(AQ37+10000-AR$5)/AR$5,0)</f>
        <v/>
      </c>
      <c r="AS37" s="15">
        <f>'Investment Analysis'!CC37</f>
        <v/>
      </c>
      <c r="AT37" s="48" t="n">
        <v>27827.97</v>
      </c>
      <c r="AU37" s="18">
        <f>IF(AT37&gt;0,(AT37+10000-AU$5)/AU$5,0)</f>
        <v/>
      </c>
      <c r="AV37" s="15">
        <f>'Investment Analysis'!CJ37</f>
        <v/>
      </c>
      <c r="AW37" s="48" t="n">
        <v>19446.35</v>
      </c>
      <c r="AX37" s="18">
        <f>IF(AW37&gt;0,(AW37+2000-AX$5)/AX$5,0)</f>
        <v/>
      </c>
      <c r="AY37" s="15">
        <f>'Investment Analysis'!CQ37</f>
        <v/>
      </c>
      <c r="AZ37" s="48" t="n">
        <v>16852.75</v>
      </c>
      <c r="BA37" s="18">
        <f>IF(AZ37&gt;0,(AZ37+15000-BA$5)/BA$5,0)</f>
        <v/>
      </c>
      <c r="BB37" s="15">
        <f>'Investment Analysis'!CX37</f>
        <v/>
      </c>
      <c r="BC37" s="48" t="n">
        <v>10189.51</v>
      </c>
      <c r="BD37" s="18">
        <f>IF(BC37&gt;0,(BC37-10000-BD$5)/BD$5,0)</f>
        <v/>
      </c>
      <c r="BE37" s="15">
        <f>'Investment Analysis'!DE37</f>
        <v/>
      </c>
      <c r="BF37" s="48" t="n">
        <v>4401.25</v>
      </c>
      <c r="BG37" s="18">
        <f>IF(BF37&gt;0,(BF37-BG$5)/BG$5,0)</f>
        <v/>
      </c>
      <c r="BH37" s="15">
        <f>'Investment Analysis'!DL37</f>
        <v/>
      </c>
      <c r="BI37" s="48" t="n">
        <v>2532.57</v>
      </c>
      <c r="BJ37" s="18">
        <f>IF(BI37&gt;0,(BI37-BJ$5)/BJ$5,0)</f>
        <v/>
      </c>
      <c r="BK37" s="15">
        <f>'Investment Analysis'!DZ37</f>
        <v/>
      </c>
      <c r="BL37" s="48" t="n">
        <v>4317.68</v>
      </c>
      <c r="BM37" s="18">
        <f>IF(BL37&gt;0,(BL37-BM$5)/BM$5,0)</f>
        <v/>
      </c>
      <c r="BN37" s="15">
        <f>'Investment Analysis'!EG37</f>
        <v/>
      </c>
      <c r="BO37" s="48" t="n"/>
      <c r="BP37" s="18">
        <f>IF(BO37&gt;0,(BO37+5000-BP$5)/BP$5,0)</f>
        <v/>
      </c>
      <c r="BQ37" s="15">
        <f>'Investment Analysis'!DS37</f>
        <v/>
      </c>
      <c r="BR37" s="48" t="n">
        <v>6102.96</v>
      </c>
      <c r="BS37" s="18">
        <f>IF(BR37&gt;0,(BR37-BS$5)/BS$5,0)</f>
        <v/>
      </c>
      <c r="BT37" s="15">
        <f>'Investment Analysis'!EN37</f>
        <v/>
      </c>
      <c r="BU37" s="48" t="n">
        <v>15066.2</v>
      </c>
      <c r="BV37" s="18">
        <f>IF(BU37&gt;0,(BU37+8000-BV$5)/BV$5,0)</f>
        <v/>
      </c>
      <c r="BW37" s="15">
        <f>'Investment Analysis'!EU37</f>
        <v/>
      </c>
      <c r="BX37" s="48" t="n"/>
      <c r="BY37" s="18">
        <f>IF(BX37&gt;0,(BX37-10000-BY$5)/BY$5,0)</f>
        <v/>
      </c>
      <c r="BZ37" s="15">
        <f>'Investment Analysis'!FB37</f>
        <v/>
      </c>
      <c r="CA37" s="48" t="n">
        <v>22736.11</v>
      </c>
      <c r="CB37" s="18">
        <f>IF(CA37&gt;0,(CA37-CB$5)/CB$5,0)</f>
        <v/>
      </c>
      <c r="CC37" s="15">
        <f>'Investment Analysis'!FI37</f>
        <v/>
      </c>
      <c r="CD37" s="48" t="n">
        <v>19478.35</v>
      </c>
      <c r="CE37" s="18">
        <f>IF(CD37&gt;0,(CD37+20000-CE$5)/CE$5,0)</f>
        <v/>
      </c>
      <c r="CF37" s="15">
        <f>'Investment Analysis'!FP37</f>
        <v/>
      </c>
      <c r="CG37" s="48" t="n">
        <v>5117.02</v>
      </c>
      <c r="CH37" s="18">
        <f>IF(CG37&gt;0,(CG37+10000-CH$5)/CH$5,0)</f>
        <v/>
      </c>
      <c r="CI37" s="15">
        <f>'Investment Analysis'!FW37</f>
        <v/>
      </c>
      <c r="CJ37" s="48" t="n"/>
      <c r="CK37" s="18">
        <f>IF(CJ37&gt;0,(CJ37+5000-CK$5)/CK$5,0)</f>
        <v/>
      </c>
      <c r="CL37" s="15">
        <f>'Investment Analysis'!GD37</f>
        <v/>
      </c>
      <c r="CM37" s="48" t="n">
        <v>24783.09</v>
      </c>
      <c r="CN37" s="18">
        <f>IF(CM37&gt;0,(CM37-CN$5)/CN$5,0)</f>
        <v/>
      </c>
      <c r="CO37" s="15">
        <f>'Investment Analysis'!GT37</f>
        <v/>
      </c>
      <c r="CP37" s="48" t="n">
        <v>49275</v>
      </c>
      <c r="CQ37" s="18">
        <f>IF(CP37&gt;0,(CP37-CQ$5)/CQ$5,0)</f>
        <v/>
      </c>
      <c r="CR37" s="15">
        <f>'Investment Analysis'!HG37</f>
        <v/>
      </c>
      <c r="CS37" s="48" t="n">
        <v>10020</v>
      </c>
      <c r="CT37" s="18">
        <f>IF(CS37&gt;0,(CS37-CT$5)/CT$5,0)</f>
        <v/>
      </c>
      <c r="CU37" s="15">
        <f>'Investment Analysis'!HN37</f>
        <v/>
      </c>
      <c r="CV37" s="48" t="n">
        <v>26560</v>
      </c>
      <c r="CW37" s="18">
        <f>IF(CV37&gt;0,(CV37-CW$5)/CW$5,0)</f>
        <v/>
      </c>
      <c r="CX37" s="15">
        <f>'Investment Analysis'!IB37</f>
        <v/>
      </c>
      <c r="CY37" s="48" t="n">
        <v>23504</v>
      </c>
      <c r="CZ37" s="18">
        <f>IF(CY37&gt;0,(CY37-CZ$5)/CZ$5,0)</f>
        <v/>
      </c>
      <c r="DA37" s="15">
        <f>'Investment Analysis'!II37</f>
        <v/>
      </c>
      <c r="DB37" s="48" t="n"/>
      <c r="DC37" s="18">
        <f>IF(DB37&gt;0,(DB37-DC$5)/DC$5,0)</f>
        <v/>
      </c>
      <c r="DD37" s="15">
        <f>'Investment Analysis'!IP37</f>
        <v/>
      </c>
      <c r="DE37" s="48" t="n"/>
      <c r="DF37" s="18">
        <f>IF(DE37&gt;0,(DE37-DF$5)/DF$5,0)</f>
        <v/>
      </c>
      <c r="DG37" s="15">
        <f>'Investment Analysis'!IW37</f>
        <v/>
      </c>
      <c r="DH37" s="48" t="n">
        <v>14396</v>
      </c>
      <c r="DI37" s="18">
        <f>IF(DH37&gt;0,(DH37-DI$5)/DI$5,0)</f>
        <v/>
      </c>
      <c r="DJ37" s="15">
        <f>'Investment Analysis'!JD37</f>
        <v/>
      </c>
      <c r="DK37" s="48" t="n">
        <v>2057.2</v>
      </c>
      <c r="DL37" s="18">
        <f>IF(DK37&gt;0,(DK37-DL$5)/DL$5,0)</f>
        <v/>
      </c>
      <c r="DM37" s="15">
        <f>'Investment Analysis'!JK37</f>
        <v/>
      </c>
      <c r="DN37" s="48" t="n">
        <v>5583.5</v>
      </c>
      <c r="DO37" s="18">
        <f>IF(DN37&gt;0,(DN37-DO$5)/DO$5,0)</f>
        <v/>
      </c>
      <c r="DP37" s="15">
        <f>'Investment Analysis'!HU37</f>
        <v/>
      </c>
      <c r="DQ37" s="48" t="n">
        <v>32499</v>
      </c>
      <c r="DR37" s="18">
        <f>IF(DQ37&gt;0,(DQ37-DR$5)/DR$5,0)</f>
        <v/>
      </c>
      <c r="DS37" s="15">
        <f>'Investment Analysis'!JR37</f>
        <v/>
      </c>
      <c r="DT37" s="48" t="n">
        <v>5172</v>
      </c>
      <c r="DU37" s="18">
        <f>IF(DT37&gt;0,(DT37-DU$5)/DU$5,0)</f>
        <v/>
      </c>
      <c r="DV37" s="15">
        <f>'Investment Analysis'!JY37</f>
        <v/>
      </c>
      <c r="DW37" s="48" t="n">
        <v>26458.5</v>
      </c>
      <c r="DX37" s="18">
        <f>IF(DW37&gt;0,(DW37-DX$5)/DX$5,0)</f>
        <v/>
      </c>
      <c r="DY37" s="15">
        <f>'Investment Analysis'!KF37</f>
        <v/>
      </c>
      <c r="DZ37" s="48" t="n">
        <v>2697.6</v>
      </c>
      <c r="EA37" s="18">
        <f>IF(DZ37&gt;0,(DZ37-EA$5)/EA$5,0)</f>
        <v/>
      </c>
      <c r="EB37" s="15">
        <f>'Investment Analysis'!KM37</f>
        <v/>
      </c>
      <c r="EC37" s="48" t="n">
        <v>2326.2</v>
      </c>
      <c r="ED37" s="18">
        <f>IF(EC37&gt;0,(EC37-ED$5)/ED$5,0)</f>
        <v/>
      </c>
      <c r="EE37" s="15">
        <f>'Investment Analysis'!KT37</f>
        <v/>
      </c>
      <c r="EF37" s="48" t="n">
        <v>40320</v>
      </c>
      <c r="EG37" s="18">
        <f>IF(EF37&gt;0,(EF37-EG$5)/EG$5,0)</f>
        <v/>
      </c>
      <c r="EH37" s="15">
        <f>'Investment Analysis'!LH37</f>
        <v/>
      </c>
      <c r="EI37" s="48" t="n">
        <v>9148.41</v>
      </c>
      <c r="EJ37" s="18">
        <f>IF(EI37&gt;0,(EI37-EJ$5)/EJ$5,0)</f>
        <v/>
      </c>
      <c r="EK37" s="15">
        <f>'Investment Analysis'!LO37</f>
        <v/>
      </c>
      <c r="EL37" s="48" t="n"/>
      <c r="EM37" s="18">
        <f>IF(EL37&gt;0,(EL37-EM$5)/EM$5,0)</f>
        <v/>
      </c>
      <c r="EN37" s="15">
        <f>'Investment Analysis'!LV37</f>
        <v/>
      </c>
      <c r="EO37" s="48" t="n"/>
      <c r="EP37" s="68">
        <f>IF(EO37&gt;0,(EO37-500-EP$5)/EP$5,0)</f>
        <v/>
      </c>
      <c r="EQ37" s="15">
        <f>'Investment Analysis'!MC37</f>
        <v/>
      </c>
      <c r="ER37" s="48" t="n">
        <v>23208.15</v>
      </c>
      <c r="ES37" s="18">
        <f>IF(ER37&gt;0,(ER37-ES$5)/ES$5,0)</f>
        <v/>
      </c>
      <c r="ET37" s="15">
        <f>'Investment Analysis'!LA37</f>
        <v/>
      </c>
      <c r="EU37" s="48" t="n">
        <v>70112</v>
      </c>
      <c r="EV37" s="18">
        <f>'Investment Analysis'!ML37</f>
        <v/>
      </c>
      <c r="EW37" s="15">
        <f>'Investment Analysis'!MJ37</f>
        <v/>
      </c>
      <c r="EX37" s="48" t="n">
        <v>39161.5</v>
      </c>
      <c r="EY37" s="18">
        <f>IF(EX37&gt;0,(EX37-EY$5)/EY$5,0)</f>
        <v/>
      </c>
      <c r="EZ37" s="15">
        <f>'Investment Analysis'!MQ37</f>
        <v/>
      </c>
      <c r="FA37" s="48" t="n"/>
      <c r="FB37" s="18">
        <f>IF(FA37&gt;0,(FA37-FB$5)/FB$5,0)</f>
        <v/>
      </c>
      <c r="FC37" s="15">
        <f>'Investment Analysis'!MX37</f>
        <v/>
      </c>
      <c r="FD37" s="48" t="n">
        <v>5220.5</v>
      </c>
      <c r="FE37" s="18">
        <f>IF(FD37&gt;0,(FD37-FE$5)/FE$5,0)</f>
        <v/>
      </c>
      <c r="FF37" s="15">
        <f>'Investment Analysis'!NE37</f>
        <v/>
      </c>
      <c r="FG37" s="48" t="n"/>
      <c r="FH37" s="18">
        <f>IF(FG37&gt;0,(FG37-FH$5)/FH$5,0)</f>
        <v/>
      </c>
      <c r="FI37" s="15">
        <f>'Investment Analysis'!NL37</f>
        <v/>
      </c>
      <c r="FJ37" s="48" t="n">
        <v>9322.5</v>
      </c>
      <c r="FK37" s="18">
        <f>IF(FJ37&gt;0,(FJ37-FK$5)/FK$5,0)</f>
        <v/>
      </c>
      <c r="FL37" s="15">
        <f>'Investment Analysis'!NS37</f>
        <v/>
      </c>
      <c r="FM37" s="48" t="n">
        <v>29651.2</v>
      </c>
      <c r="FN37" s="18">
        <f>IF(FM37&gt;0,(FM37-FN$5)/FN$5,0)</f>
        <v/>
      </c>
      <c r="FO37" s="15">
        <f>'Investment Analysis'!NZ37</f>
        <v/>
      </c>
      <c r="FP37" s="48" t="n"/>
      <c r="FQ37" s="18">
        <f>IF(FP37&gt;0,(FP37-FQ$5)/FQ$5,0)</f>
        <v/>
      </c>
      <c r="FR37" s="15">
        <f>'Investment Analysis'!OG37</f>
        <v/>
      </c>
      <c r="FS37" s="48" t="n">
        <v>54150</v>
      </c>
      <c r="FT37" s="18">
        <f>IF(FS37&gt;0,(FS37-FT$5)/FT$5,0)</f>
        <v/>
      </c>
      <c r="FU37" s="15">
        <f>'Investment Analysis'!ON37</f>
        <v/>
      </c>
      <c r="FV37" s="48" t="n"/>
      <c r="FW37" s="18">
        <f>IF(FV37&gt;0,(FV37-FW$5)/FW$5,0)</f>
        <v/>
      </c>
      <c r="FX37" s="15">
        <f>'Investment Analysis'!OU37</f>
        <v/>
      </c>
      <c r="FY37" s="48" t="n"/>
      <c r="FZ37" s="18">
        <f>IF(FY37&gt;0,(FY37-FZ$5)/FZ$5,0)</f>
        <v/>
      </c>
      <c r="GA37" s="15">
        <f>'Investment Analysis'!PB37</f>
        <v/>
      </c>
      <c r="GB37" s="48" t="n"/>
      <c r="GC37" s="18">
        <f>'Investment Analysis'!PK37</f>
        <v/>
      </c>
      <c r="GD37" s="15">
        <f>'Investment Analysis'!PI37</f>
        <v/>
      </c>
      <c r="GE37" s="48" t="n">
        <v>7243.5</v>
      </c>
      <c r="GF37" s="18">
        <f>'Investment Analysis'!PY37</f>
        <v/>
      </c>
      <c r="GG37" s="15">
        <f>'Investment Analysis'!PW37</f>
        <v/>
      </c>
      <c r="GH37" s="48" t="n">
        <v>38548.75</v>
      </c>
      <c r="GI37" s="18">
        <f>'Investment Analysis'!QF37</f>
        <v/>
      </c>
      <c r="GJ37" s="15">
        <f>'Investment Analysis'!QD37</f>
        <v/>
      </c>
      <c r="GK37" s="48" t="n"/>
      <c r="GL37" s="18">
        <f>'Investment Analysis'!QM37</f>
        <v/>
      </c>
      <c r="GM37" s="15">
        <f>'Investment Analysis'!QK37</f>
        <v/>
      </c>
      <c r="GN37" s="48" t="n">
        <v>31374.76</v>
      </c>
      <c r="GO37" s="18">
        <f>'Investment Analysis'!QT37</f>
        <v/>
      </c>
      <c r="GP37" s="15">
        <f>'Investment Analysis'!QR37</f>
        <v/>
      </c>
      <c r="GQ37" s="48" t="n">
        <v>19706</v>
      </c>
      <c r="GR37" s="18">
        <f>'Investment Analysis'!RA37</f>
        <v/>
      </c>
      <c r="GS37" s="15">
        <f>'Investment Analysis'!QY37</f>
        <v/>
      </c>
      <c r="GT37" s="48" t="n">
        <v>16761</v>
      </c>
      <c r="GU37" s="18">
        <f>'Investment Analysis'!RH37</f>
        <v/>
      </c>
      <c r="GV37" s="15">
        <f>'Investment Analysis'!RF37</f>
        <v/>
      </c>
      <c r="GW37" s="48" t="n"/>
      <c r="GX37" s="18">
        <f>'Investment Analysis'!RO37</f>
        <v/>
      </c>
      <c r="GY37" s="15">
        <f>'Investment Analysis'!RM37</f>
        <v/>
      </c>
      <c r="GZ37" s="48" t="n"/>
      <c r="HA37" s="18">
        <f>'Investment Analysis'!RV37</f>
        <v/>
      </c>
      <c r="HB37" s="15">
        <f>'Investment Analysis'!RT37</f>
        <v/>
      </c>
      <c r="HC37" s="48" t="n"/>
      <c r="HD37" s="18">
        <f>'Investment Analysis'!SC37</f>
        <v/>
      </c>
      <c r="HE37" s="15">
        <f>'Investment Analysis'!SA37</f>
        <v/>
      </c>
      <c r="HF37" s="48" t="n"/>
      <c r="HG37" s="18">
        <f>'Investment Analysis'!SJ37</f>
        <v/>
      </c>
      <c r="HH37" s="15">
        <f>'Investment Analysis'!SH37</f>
        <v/>
      </c>
      <c r="HI37" s="48" t="n"/>
      <c r="HJ37" s="18">
        <f>'Investment Analysis'!SM37</f>
        <v/>
      </c>
      <c r="HK37" s="15">
        <f>'Investment Analysis'!SK37</f>
        <v/>
      </c>
      <c r="HL37" s="48" t="n"/>
      <c r="HM37" s="18">
        <f>'Investment Analysis'!SP37</f>
        <v/>
      </c>
      <c r="HN37" s="15">
        <f>'Investment Analysis'!SN37</f>
        <v/>
      </c>
      <c r="HO37" s="48" t="n"/>
      <c r="HP37" s="18">
        <f>'Investment Analysis'!TE37</f>
        <v/>
      </c>
      <c r="HQ37" s="15">
        <f>'Investment Analysis'!TC37</f>
        <v/>
      </c>
      <c r="HR37" s="48" t="n"/>
      <c r="HS37" s="18">
        <f>'Investment Analysis'!TL37</f>
        <v/>
      </c>
      <c r="HT37" s="15">
        <f>'Investment Analysis'!TJ37</f>
        <v/>
      </c>
      <c r="HU37" s="48" t="n"/>
      <c r="HV37" s="18">
        <f>'Investment Analysis'!TS37</f>
        <v/>
      </c>
      <c r="HW37" s="15">
        <f>'Investment Analysis'!TQ37</f>
        <v/>
      </c>
      <c r="HX37" s="48" t="n"/>
      <c r="HY37" s="18">
        <f>'Investment Analysis'!TZ37</f>
        <v/>
      </c>
      <c r="HZ37" s="15">
        <f>'Investment Analysis'!TX37</f>
        <v/>
      </c>
      <c r="IA37" s="48" t="n"/>
      <c r="IB37" s="18">
        <f>'Investment Analysis'!UG37</f>
        <v/>
      </c>
      <c r="IC37" s="15">
        <f>'Investment Analysis'!UE37</f>
        <v/>
      </c>
      <c r="ID37" s="48" t="n"/>
      <c r="IE37" s="18">
        <f>'Investment Analysis'!UN37</f>
        <v/>
      </c>
      <c r="IF37" s="15">
        <f>'Investment Analysis'!UL37</f>
        <v/>
      </c>
      <c r="IG37" s="48" t="n"/>
      <c r="IH37" s="18">
        <f>'Investment Analysis'!UU37</f>
        <v/>
      </c>
      <c r="II37" s="15">
        <f>'Investment Analysis'!US37</f>
        <v/>
      </c>
      <c r="IJ37" s="48" t="n"/>
      <c r="IK37" s="18">
        <f>'Investment Analysis'!VB37</f>
        <v/>
      </c>
      <c r="IL37" s="15">
        <f>'Investment Analysis'!UZ37</f>
        <v/>
      </c>
      <c r="IM37" s="48" t="n"/>
      <c r="IN37" s="18">
        <f>'Investment Analysis'!VI37</f>
        <v/>
      </c>
      <c r="IO37" s="15">
        <f>'Investment Analysis'!VG37</f>
        <v/>
      </c>
      <c r="IP37" s="18" t="n"/>
      <c r="IQ37" s="18" t="n"/>
      <c r="IR37" s="18" t="n"/>
      <c r="IS37" s="108">
        <f>IF(IT37&gt;0,IT37-IT36,0)</f>
        <v/>
      </c>
      <c r="IT37" s="48">
        <f>FY37+FV37+FS37+FP37+FM37+FJ37+FG37+FD37+FA37+EX37+EU37+ER37+EO37+EL37+EI37+EF37+EC37+DZ37+DW37+DT37+DQ37+DN37+DK37+DH37+DE37+DB37+CY37+CV37+CS37+CP37+CJ37+CG37+CD37+CA37+BX37+P37+CM37+GT37+GQ37+GN37+GK37+GH37+GE37+GB37+BU37+BR37+BO37+BL37+BI37+BF37+BC37+AZ37+AW37+AT37+AQ37+AN37+AK37+AH37+AE37+AB37+Y37+V37+S37+GW37+GZ37+HC37+HF37+HI37+HL37+HO37+HR37+HU37</f>
        <v/>
      </c>
      <c r="IU37" s="101">
        <f>IF(IT37&gt;0,IV37,0)</f>
        <v/>
      </c>
      <c r="IV37" s="101" t="n"/>
      <c r="IW37" s="15">
        <f>IF(IT37&gt;0,(IT37+IV$11-I$2)/I$2,0)</f>
        <v/>
      </c>
      <c r="IX37" s="113">
        <f>IF(IT37&gt;0,IT37+IV$11-I$2,0)</f>
        <v/>
      </c>
      <c r="IY37" s="21">
        <f>IF(IT37&gt;0,(IT37+IV$11+IV$33-IT$8)/IT$8,0)</f>
        <v/>
      </c>
      <c r="IZ37" s="173">
        <f>IF(IT37&gt;0,IT37+IV$11+IV$33-IT$8,0)</f>
        <v/>
      </c>
    </row>
    <row r="38">
      <c r="A38" s="76">
        <f>'Investment Analysis'!A38</f>
        <v/>
      </c>
      <c r="B38" s="77">
        <f>'Investment Analysis'!B38</f>
        <v/>
      </c>
      <c r="C38" s="27">
        <f>'Investment Analysis'!C38</f>
        <v/>
      </c>
      <c r="D38" s="42">
        <f>'Investment Analysis'!D38</f>
        <v/>
      </c>
      <c r="E38" s="28">
        <f>'Investment Analysis'!E38</f>
        <v/>
      </c>
      <c r="F38" s="27">
        <f>'Investment Analysis'!G38</f>
        <v/>
      </c>
      <c r="G38" s="42">
        <f>'Investment Analysis'!H38</f>
        <v/>
      </c>
      <c r="H38" s="28">
        <f>'Investment Analysis'!I38</f>
        <v/>
      </c>
      <c r="I38" s="27">
        <f>'Investment Analysis'!K38</f>
        <v/>
      </c>
      <c r="J38" s="42">
        <f>'Investment Analysis'!L38</f>
        <v/>
      </c>
      <c r="K38" s="28">
        <f>'Investment Analysis'!M38</f>
        <v/>
      </c>
      <c r="L38" s="57">
        <f>'Investment Analysis'!T38</f>
        <v/>
      </c>
      <c r="M38" s="29">
        <f>'Investment Analysis'!V38</f>
        <v/>
      </c>
      <c r="N38" s="29">
        <f>'Investment Analysis'!W38</f>
        <v/>
      </c>
      <c r="O38" s="548" t="n"/>
      <c r="P38" s="48">
        <f>'Investment Analysis'!Y38</f>
        <v/>
      </c>
      <c r="Q38" s="18" t="n"/>
      <c r="R38" s="15" t="n"/>
      <c r="S38" s="48" t="n">
        <v>22577.87</v>
      </c>
      <c r="T38" s="18">
        <f>IF(S38&gt;0,(S38+10000-T$5)/T$5,0)</f>
        <v/>
      </c>
      <c r="U38" s="15">
        <f>'Investment Analysis'!AF38</f>
        <v/>
      </c>
      <c r="V38" s="48" t="n">
        <v>18635.82</v>
      </c>
      <c r="W38" s="18">
        <f>IF(V38&gt;0,(V38+5000-W$5)/W$5,0)</f>
        <v/>
      </c>
      <c r="X38" s="15">
        <f>'Investment Analysis'!AT38</f>
        <v/>
      </c>
      <c r="Y38" s="48" t="n">
        <v>10034.48</v>
      </c>
      <c r="Z38" s="18">
        <f>IF(Y38&gt;0,(Y38-Z$5)/Z$5,0)</f>
        <v/>
      </c>
      <c r="AA38" s="15">
        <f>'Investment Analysis'!GK38</f>
        <v/>
      </c>
      <c r="AB38" s="48" t="n">
        <v>2678.32</v>
      </c>
      <c r="AC38" s="18">
        <f>IF(AB38&gt;0,(AB38+8000-AC$5)/AC$5,0)</f>
        <v/>
      </c>
      <c r="AD38" s="15">
        <f>'Investment Analysis'!AT38</f>
        <v/>
      </c>
      <c r="AE38" s="48" t="n">
        <v>22745.38</v>
      </c>
      <c r="AF38" s="18">
        <f>IF(AE38&gt;0,(AE38+30000-AF$5)/AF$5,0)</f>
        <v/>
      </c>
      <c r="AG38" s="15">
        <f>'Investment Analysis'!BA38</f>
        <v/>
      </c>
      <c r="AH38" s="48" t="n"/>
      <c r="AI38" s="18">
        <f>IF(AH38&gt;0,(AH38-5000-AI$5)/AI$5,0)</f>
        <v/>
      </c>
      <c r="AJ38" s="15">
        <f>'Investment Analysis'!BH38</f>
        <v/>
      </c>
      <c r="AK38" s="48" t="n">
        <v>20138.62</v>
      </c>
      <c r="AL38" s="18">
        <f>IF(AK38&gt;0,(AK38+7000-AL$5)/AL$5,0)</f>
        <v/>
      </c>
      <c r="AM38" s="15">
        <f>'Investment Analysis'!BO38</f>
        <v/>
      </c>
      <c r="AN38" s="48" t="n">
        <v>15118.25</v>
      </c>
      <c r="AO38" s="18">
        <f>IF(AN38&gt;0,(AN38-AO$5)/AO$5,0)</f>
        <v/>
      </c>
      <c r="AP38" s="15">
        <f>'Investment Analysis'!BV38</f>
        <v/>
      </c>
      <c r="AQ38" s="48" t="n"/>
      <c r="AR38" s="18">
        <f>IF(AQ38&gt;0,(AQ38+10000-AR$5)/AR$5,0)</f>
        <v/>
      </c>
      <c r="AS38" s="15">
        <f>'Investment Analysis'!CC38</f>
        <v/>
      </c>
      <c r="AT38" s="48" t="n">
        <v>27820.17</v>
      </c>
      <c r="AU38" s="18">
        <f>IF(AT38&gt;0,(AT38+10000-AU$5)/AU$5,0)</f>
        <v/>
      </c>
      <c r="AV38" s="15">
        <f>'Investment Analysis'!CJ38</f>
        <v/>
      </c>
      <c r="AW38" s="48" t="n">
        <v>19401.07</v>
      </c>
      <c r="AX38" s="18">
        <f>IF(AW38&gt;0,(AW38+2000-AX$5)/AX$5,0)</f>
        <v/>
      </c>
      <c r="AY38" s="15">
        <f>'Investment Analysis'!CQ38</f>
        <v/>
      </c>
      <c r="AZ38" s="48" t="n">
        <v>16715.01</v>
      </c>
      <c r="BA38" s="18">
        <f>IF(AZ38&gt;0,(AZ38+15000-BA$5)/BA$5,0)</f>
        <v/>
      </c>
      <c r="BB38" s="15">
        <f>'Investment Analysis'!CX38</f>
        <v/>
      </c>
      <c r="BC38" s="48" t="n">
        <v>10082.71</v>
      </c>
      <c r="BD38" s="18">
        <f>IF(BC38&gt;0,(BC38-10000-BD$5)/BD$5,0)</f>
        <v/>
      </c>
      <c r="BE38" s="15">
        <f>'Investment Analysis'!DE38</f>
        <v/>
      </c>
      <c r="BF38" s="48" t="n">
        <v>4400.27</v>
      </c>
      <c r="BG38" s="18">
        <f>IF(BF38&gt;0,(BF38-BG$5)/BG$5,0)</f>
        <v/>
      </c>
      <c r="BH38" s="15">
        <f>'Investment Analysis'!DL38</f>
        <v/>
      </c>
      <c r="BI38" s="48" t="n">
        <v>2528.81</v>
      </c>
      <c r="BJ38" s="18">
        <f>IF(BI38&gt;0,(BI38-BJ$5)/BJ$5,0)</f>
        <v/>
      </c>
      <c r="BK38" s="15">
        <f>'Investment Analysis'!DZ38</f>
        <v/>
      </c>
      <c r="BL38" s="48" t="n">
        <v>4324.72</v>
      </c>
      <c r="BM38" s="18">
        <f>IF(BL38&gt;0,(BL38-BM$5)/BM$5,0)</f>
        <v/>
      </c>
      <c r="BN38" s="15">
        <f>'Investment Analysis'!EG38</f>
        <v/>
      </c>
      <c r="BO38" s="48" t="n"/>
      <c r="BP38" s="18">
        <f>IF(BO38&gt;0,(BO38+5000-BP$5)/BP$5,0)</f>
        <v/>
      </c>
      <c r="BQ38" s="15">
        <f>'Investment Analysis'!DS38</f>
        <v/>
      </c>
      <c r="BR38" s="48" t="n">
        <v>6114.47</v>
      </c>
      <c r="BS38" s="18">
        <f>IF(BR38&gt;0,(BR38-BS$5)/BS$5,0)</f>
        <v/>
      </c>
      <c r="BT38" s="15">
        <f>'Investment Analysis'!EN38</f>
        <v/>
      </c>
      <c r="BU38" s="48" t="n">
        <v>14964.66</v>
      </c>
      <c r="BV38" s="18">
        <f>IF(BU38&gt;0,(BU38+8000-BV$5)/BV$5,0)</f>
        <v/>
      </c>
      <c r="BW38" s="15">
        <f>'Investment Analysis'!EU38</f>
        <v/>
      </c>
      <c r="BX38" s="48" t="n"/>
      <c r="BY38" s="18">
        <f>IF(BX38&gt;0,(BX38-10000-BY$5)/BY$5,0)</f>
        <v/>
      </c>
      <c r="BZ38" s="15">
        <f>'Investment Analysis'!FB38</f>
        <v/>
      </c>
      <c r="CA38" s="48" t="n">
        <v>22152.07</v>
      </c>
      <c r="CB38" s="18">
        <f>IF(CA38&gt;0,(CA38-CB$5)/CB$5,0)</f>
        <v/>
      </c>
      <c r="CC38" s="15">
        <f>'Investment Analysis'!FI38</f>
        <v/>
      </c>
      <c r="CD38" s="48" t="n">
        <v>19430.91</v>
      </c>
      <c r="CE38" s="18">
        <f>IF(CD38&gt;0,(CD38+20000-CE$5)/CE$5,0)</f>
        <v/>
      </c>
      <c r="CF38" s="15">
        <f>'Investment Analysis'!FP38</f>
        <v/>
      </c>
      <c r="CG38" s="48" t="n">
        <v>5097.06</v>
      </c>
      <c r="CH38" s="18">
        <f>IF(CG38&gt;0,(CG38+10000-CH$5)/CH$5,0)</f>
        <v/>
      </c>
      <c r="CI38" s="15">
        <f>'Investment Analysis'!FW38</f>
        <v/>
      </c>
      <c r="CJ38" s="48" t="n"/>
      <c r="CK38" s="18">
        <f>IF(CJ38&gt;0,(CJ38+5000-CK$5)/CK$5,0)</f>
        <v/>
      </c>
      <c r="CL38" s="15">
        <f>'Investment Analysis'!GD38</f>
        <v/>
      </c>
      <c r="CM38" s="48" t="n">
        <v>24696.25</v>
      </c>
      <c r="CN38" s="18">
        <f>IF(CM38&gt;0,(CM38-CN$5)/CN$5,0)</f>
        <v/>
      </c>
      <c r="CO38" s="15">
        <f>'Investment Analysis'!GT38</f>
        <v/>
      </c>
      <c r="CP38" s="54" t="n">
        <v>3365.1</v>
      </c>
      <c r="CQ38" s="18">
        <f>IF(CP38&gt;0,(CP38-CQ$5)/CQ$5,0)</f>
        <v/>
      </c>
      <c r="CR38" s="15">
        <f>'Investment Analysis'!HG38</f>
        <v/>
      </c>
      <c r="CS38" s="48" t="n">
        <v>9420</v>
      </c>
      <c r="CT38" s="18">
        <f>IF(CS38&gt;0,(CS38-CT$5)/CT$5,0)</f>
        <v/>
      </c>
      <c r="CU38" s="15">
        <f>'Investment Analysis'!HN38</f>
        <v/>
      </c>
      <c r="CV38" s="54" t="n">
        <v>13114</v>
      </c>
      <c r="CW38" s="18">
        <f>IF(CV38&gt;0,(CV38-CW$5)/CW$5,0)</f>
        <v/>
      </c>
      <c r="CX38" s="15">
        <f>'Investment Analysis'!IB38</f>
        <v/>
      </c>
      <c r="CY38" s="48" t="n">
        <v>23635</v>
      </c>
      <c r="CZ38" s="18">
        <f>IF(CY38&gt;0,(CY38-CZ$5)/CZ$5,0)</f>
        <v/>
      </c>
      <c r="DA38" s="15">
        <f>'Investment Analysis'!II38</f>
        <v/>
      </c>
      <c r="DB38" s="54" t="n">
        <v>20544</v>
      </c>
      <c r="DC38" s="18">
        <f>IF(DB38&gt;0,(DB38-DC$5)/DC$5,0)</f>
        <v/>
      </c>
      <c r="DD38" s="15">
        <f>'Investment Analysis'!IP38</f>
        <v/>
      </c>
      <c r="DE38" s="48" t="n"/>
      <c r="DF38" s="18">
        <f>IF(DE38&gt;0,(DE38-DF$5)/DF$5,0)</f>
        <v/>
      </c>
      <c r="DG38" s="15">
        <f>'Investment Analysis'!IW38</f>
        <v/>
      </c>
      <c r="DH38" s="48" t="n">
        <v>14507.6</v>
      </c>
      <c r="DI38" s="18">
        <f>IF(DH38&gt;0,(DH38-DI$5)/DI$5,0)</f>
        <v/>
      </c>
      <c r="DJ38" s="15">
        <f>'Investment Analysis'!JD38</f>
        <v/>
      </c>
      <c r="DK38" s="48" t="n">
        <v>2045.2</v>
      </c>
      <c r="DL38" s="18">
        <f>IF(DK38&gt;0,(DK38-DL$5)/DL$5,0)</f>
        <v/>
      </c>
      <c r="DM38" s="15">
        <f>'Investment Analysis'!JK38</f>
        <v/>
      </c>
      <c r="DN38" s="54" t="n">
        <v>19323</v>
      </c>
      <c r="DO38" s="18">
        <f>IF(DN38&gt;0,(DN38-DO$5)/DO$5,0)</f>
        <v/>
      </c>
      <c r="DP38" s="15">
        <f>'Investment Analysis'!HU38</f>
        <v/>
      </c>
      <c r="DQ38" s="48" t="n">
        <v>32310</v>
      </c>
      <c r="DR38" s="18">
        <f>IF(DQ38&gt;0,(DQ38-DR$5)/DR$5,0)</f>
        <v/>
      </c>
      <c r="DS38" s="15">
        <f>'Investment Analysis'!JR38</f>
        <v/>
      </c>
      <c r="DT38" s="48" t="n">
        <v>5280</v>
      </c>
      <c r="DU38" s="18">
        <f>IF(DT38&gt;0,(DT38-DU$5)/DU$5,0)</f>
        <v/>
      </c>
      <c r="DV38" s="15">
        <f>'Investment Analysis'!JY38</f>
        <v/>
      </c>
      <c r="DW38" s="48" t="n">
        <v>26628</v>
      </c>
      <c r="DX38" s="18">
        <f>IF(DW38&gt;0,(DW38-DX$5)/DX$5,0)</f>
        <v/>
      </c>
      <c r="DY38" s="15">
        <f>'Investment Analysis'!KF38</f>
        <v/>
      </c>
      <c r="DZ38" s="48" t="n">
        <v>2743.2</v>
      </c>
      <c r="EA38" s="18">
        <f>IF(DZ38&gt;0,(DZ38-EA$5)/EA$5,0)</f>
        <v/>
      </c>
      <c r="EB38" s="15">
        <f>'Investment Analysis'!KM38</f>
        <v/>
      </c>
      <c r="EC38" s="48" t="n">
        <v>2368.7</v>
      </c>
      <c r="ED38" s="18">
        <f>IF(EC38&gt;0,(EC38-ED$5)/ED$5,0)</f>
        <v/>
      </c>
      <c r="EE38" s="15">
        <f>'Investment Analysis'!KT38</f>
        <v/>
      </c>
      <c r="EF38" s="48" t="n">
        <v>39277.5</v>
      </c>
      <c r="EG38" s="18">
        <f>IF(EF38&gt;0,(EF38-EG$5)/EG$5,0)</f>
        <v/>
      </c>
      <c r="EH38" s="15">
        <f>'Investment Analysis'!LH38</f>
        <v/>
      </c>
      <c r="EI38" s="48" t="n">
        <v>9258.15</v>
      </c>
      <c r="EJ38" s="18">
        <f>IF(EI38&gt;0,(EI38-EJ$5)/EJ$5,0)</f>
        <v/>
      </c>
      <c r="EK38" s="15">
        <f>'Investment Analysis'!LO38</f>
        <v/>
      </c>
      <c r="EL38" s="48" t="n"/>
      <c r="EM38" s="18">
        <f>IF(EL38&gt;0,(EL38-EM$5)/EM$5,0)</f>
        <v/>
      </c>
      <c r="EN38" s="15">
        <f>'Investment Analysis'!LV38</f>
        <v/>
      </c>
      <c r="EO38" s="48" t="n"/>
      <c r="EP38" s="68">
        <f>IF(EO38&gt;0,(EO38-500-EP$5)/EP$5,0)</f>
        <v/>
      </c>
      <c r="EQ38" s="15">
        <f>'Investment Analysis'!MC38</f>
        <v/>
      </c>
      <c r="ER38" s="48" t="n">
        <v>7859.2</v>
      </c>
      <c r="ES38" s="18">
        <f>IF(ER38&gt;0,(ER38-ES$5)/ES$5,0)</f>
        <v/>
      </c>
      <c r="ET38" s="15">
        <f>'Investment Analysis'!LA38</f>
        <v/>
      </c>
      <c r="EU38" s="54" t="n">
        <v>21752</v>
      </c>
      <c r="EV38" s="18">
        <f>'Investment Analysis'!ML38</f>
        <v/>
      </c>
      <c r="EW38" s="15">
        <f>'Investment Analysis'!MJ38</f>
        <v/>
      </c>
      <c r="EX38" s="54" t="n">
        <v>10939</v>
      </c>
      <c r="EY38" s="18">
        <f>IF(EX38&gt;0,(EX38-EY$5)/EY$5,0)</f>
        <v/>
      </c>
      <c r="EZ38" s="15">
        <f>'Investment Analysis'!MQ38</f>
        <v/>
      </c>
      <c r="FA38" s="48" t="n"/>
      <c r="FB38" s="18">
        <f>IF(FA38&gt;0,(FA38-FB$5)/FB$5,0)</f>
        <v/>
      </c>
      <c r="FC38" s="15">
        <f>'Investment Analysis'!MX38</f>
        <v/>
      </c>
      <c r="FD38" s="48" t="n">
        <v>5241</v>
      </c>
      <c r="FE38" s="18">
        <f>IF(FD38&gt;0,(FD38-FE$5)/FE$5,0)</f>
        <v/>
      </c>
      <c r="FF38" s="15">
        <f>'Investment Analysis'!NE38</f>
        <v/>
      </c>
      <c r="FG38" s="48" t="n"/>
      <c r="FH38" s="18">
        <f>IF(FG38&gt;0,(FG38-FH$5)/FH$5,0)</f>
        <v/>
      </c>
      <c r="FI38" s="15">
        <f>'Investment Analysis'!NL38</f>
        <v/>
      </c>
      <c r="FJ38" s="48" t="n">
        <v>9241.25</v>
      </c>
      <c r="FK38" s="18">
        <f>IF(FJ38&gt;0,(FJ38-FK$5)/FK$5,0)</f>
        <v/>
      </c>
      <c r="FL38" s="15">
        <f>'Investment Analysis'!NS38</f>
        <v/>
      </c>
      <c r="FM38" s="48" t="n">
        <v>29377.6</v>
      </c>
      <c r="FN38" s="18">
        <f>IF(FM38&gt;0,(FM38-FN$5)/FN$5,0)</f>
        <v/>
      </c>
      <c r="FO38" s="15">
        <f>'Investment Analysis'!NZ38</f>
        <v/>
      </c>
      <c r="FP38" s="48" t="n"/>
      <c r="FQ38" s="18">
        <f>IF(FP38&gt;0,(FP38-FQ$5)/FQ$5,0)</f>
        <v/>
      </c>
      <c r="FR38" s="15">
        <f>'Investment Analysis'!OG38</f>
        <v/>
      </c>
      <c r="FS38" s="54" t="n">
        <v>8903.25</v>
      </c>
      <c r="FT38" s="18">
        <f>IF(FS38&gt;0,(FS38-FT$5)/FT$5,0)</f>
        <v/>
      </c>
      <c r="FU38" s="15">
        <f>'Investment Analysis'!ON38</f>
        <v/>
      </c>
      <c r="FV38" s="48" t="n"/>
      <c r="FW38" s="18">
        <f>IF(FV38&gt;0,(FV38-FW$5)/FW$5,0)</f>
        <v/>
      </c>
      <c r="FX38" s="15">
        <f>'Investment Analysis'!OU38</f>
        <v/>
      </c>
      <c r="FY38" s="54" t="n"/>
      <c r="FZ38" s="18">
        <f>IF(FY38&gt;0,(FY38-FZ$5)/FZ$5,0)</f>
        <v/>
      </c>
      <c r="GA38" s="15">
        <f>'Investment Analysis'!PB38</f>
        <v/>
      </c>
      <c r="GB38" s="54" t="n">
        <v>21089.4</v>
      </c>
      <c r="GC38" s="18">
        <f>'Investment Analysis'!PK38</f>
        <v/>
      </c>
      <c r="GD38" s="15">
        <f>'Investment Analysis'!PI38</f>
        <v/>
      </c>
      <c r="GE38" s="48" t="n">
        <v>7359.5</v>
      </c>
      <c r="GF38" s="18">
        <f>'Investment Analysis'!PY38</f>
        <v/>
      </c>
      <c r="GG38" s="15">
        <f>'Investment Analysis'!PW38</f>
        <v/>
      </c>
      <c r="GH38" s="54" t="n">
        <v>7765</v>
      </c>
      <c r="GI38" s="18">
        <f>'Investment Analysis'!QF38</f>
        <v/>
      </c>
      <c r="GJ38" s="15">
        <f>'Investment Analysis'!QD38</f>
        <v/>
      </c>
      <c r="GK38" s="48" t="n"/>
      <c r="GL38" s="18">
        <f>'Investment Analysis'!QM38</f>
        <v/>
      </c>
      <c r="GM38" s="15">
        <f>'Investment Analysis'!QK38</f>
        <v/>
      </c>
      <c r="GN38" s="48" t="n">
        <v>30892.68</v>
      </c>
      <c r="GO38" s="18">
        <f>'Investment Analysis'!QT38</f>
        <v/>
      </c>
      <c r="GP38" s="15">
        <f>'Investment Analysis'!QR38</f>
        <v/>
      </c>
      <c r="GQ38" s="48" t="n">
        <v>20151.45</v>
      </c>
      <c r="GR38" s="18">
        <f>'Investment Analysis'!RA38</f>
        <v/>
      </c>
      <c r="GS38" s="15">
        <f>'Investment Analysis'!QY38</f>
        <v/>
      </c>
      <c r="GT38" s="54" t="n">
        <v>8330.5</v>
      </c>
      <c r="GU38" s="18">
        <f>'Investment Analysis'!RH38</f>
        <v/>
      </c>
      <c r="GV38" s="15">
        <f>'Investment Analysis'!RF38</f>
        <v/>
      </c>
      <c r="GW38" s="48" t="n"/>
      <c r="GX38" s="18">
        <f>'Investment Analysis'!RO38</f>
        <v/>
      </c>
      <c r="GY38" s="15">
        <f>'Investment Analysis'!RM38</f>
        <v/>
      </c>
      <c r="GZ38" s="48" t="n"/>
      <c r="HA38" s="18">
        <f>'Investment Analysis'!RV38</f>
        <v/>
      </c>
      <c r="HB38" s="15">
        <f>'Investment Analysis'!RT38</f>
        <v/>
      </c>
      <c r="HC38" s="48" t="n"/>
      <c r="HD38" s="18">
        <f>'Investment Analysis'!SC38</f>
        <v/>
      </c>
      <c r="HE38" s="15">
        <f>'Investment Analysis'!SA38</f>
        <v/>
      </c>
      <c r="HF38" s="48" t="n"/>
      <c r="HG38" s="18">
        <f>'Investment Analysis'!SJ38</f>
        <v/>
      </c>
      <c r="HH38" s="15">
        <f>'Investment Analysis'!SH38</f>
        <v/>
      </c>
      <c r="HI38" s="48" t="n"/>
      <c r="HJ38" s="18">
        <f>'Investment Analysis'!SM38</f>
        <v/>
      </c>
      <c r="HK38" s="15">
        <f>'Investment Analysis'!SK38</f>
        <v/>
      </c>
      <c r="HL38" s="48" t="n"/>
      <c r="HM38" s="18">
        <f>'Investment Analysis'!SP38</f>
        <v/>
      </c>
      <c r="HN38" s="15">
        <f>'Investment Analysis'!SN38</f>
        <v/>
      </c>
      <c r="HO38" s="48" t="n"/>
      <c r="HP38" s="18">
        <f>'Investment Analysis'!TE38</f>
        <v/>
      </c>
      <c r="HQ38" s="15">
        <f>'Investment Analysis'!TC38</f>
        <v/>
      </c>
      <c r="HR38" s="48" t="n"/>
      <c r="HS38" s="18">
        <f>'Investment Analysis'!TL38</f>
        <v/>
      </c>
      <c r="HT38" s="15">
        <f>'Investment Analysis'!TJ38</f>
        <v/>
      </c>
      <c r="HU38" s="48" t="n"/>
      <c r="HV38" s="18">
        <f>'Investment Analysis'!TS38</f>
        <v/>
      </c>
      <c r="HW38" s="15">
        <f>'Investment Analysis'!TQ38</f>
        <v/>
      </c>
      <c r="HX38" s="48" t="n"/>
      <c r="HY38" s="18">
        <f>'Investment Analysis'!TZ38</f>
        <v/>
      </c>
      <c r="HZ38" s="15">
        <f>'Investment Analysis'!TX38</f>
        <v/>
      </c>
      <c r="IA38" s="48" t="n"/>
      <c r="IB38" s="18">
        <f>'Investment Analysis'!UG38</f>
        <v/>
      </c>
      <c r="IC38" s="15">
        <f>'Investment Analysis'!UE38</f>
        <v/>
      </c>
      <c r="ID38" s="48" t="n"/>
      <c r="IE38" s="18">
        <f>'Investment Analysis'!UN38</f>
        <v/>
      </c>
      <c r="IF38" s="15">
        <f>'Investment Analysis'!UL38</f>
        <v/>
      </c>
      <c r="IG38" s="48" t="n"/>
      <c r="IH38" s="18">
        <f>'Investment Analysis'!UU38</f>
        <v/>
      </c>
      <c r="II38" s="15">
        <f>'Investment Analysis'!US38</f>
        <v/>
      </c>
      <c r="IJ38" s="48" t="n"/>
      <c r="IK38" s="18">
        <f>'Investment Analysis'!VB38</f>
        <v/>
      </c>
      <c r="IL38" s="15">
        <f>'Investment Analysis'!UZ38</f>
        <v/>
      </c>
      <c r="IM38" s="48" t="n"/>
      <c r="IN38" s="18">
        <f>'Investment Analysis'!VI38</f>
        <v/>
      </c>
      <c r="IO38" s="15">
        <f>'Investment Analysis'!VG38</f>
        <v/>
      </c>
      <c r="IP38" s="18" t="n"/>
      <c r="IQ38" s="18" t="n"/>
      <c r="IR38" s="18" t="n"/>
      <c r="IS38" s="108">
        <f>IF(IT38&gt;0,IT38-IT37,0)</f>
        <v/>
      </c>
      <c r="IT38" s="48">
        <f>FY38+FV38+FS38+FP38+FM38+FJ38+FG38+FD38+FA38+EX38+EU38+ER38+EO38+EL38+EI38+EF38+EC38+DZ38+DW38+DT38+DQ38+DN38+DK38+DH38+DE38+DB38+CY38+CV38+CS38+CP38+CJ38+CG38+CD38+CA38+BX38+P38+CM38+GT38+GQ38+GN38+GK38+GH38+GE38+GB38+BU38+BR38+BO38+BL38+BI38+BF38+BC38+AZ38+AW38+AT38+AQ38+AN38+AK38+AH38+AE38+AB38+Y38+V38+S38+GW38+GZ38+HC38+HF38+HI38+HL38+HO38+HR38+HU38</f>
        <v/>
      </c>
      <c r="IU38" s="101">
        <f>IF(IT38&gt;0,IV38,0)</f>
        <v/>
      </c>
      <c r="IV38" s="101" t="n"/>
      <c r="IW38" s="15">
        <f>IF(IT38&gt;0,(IT38+IV$11-I$2)/I$2,0)</f>
        <v/>
      </c>
      <c r="IX38" s="113">
        <f>IF(IT38&gt;0,IT38+IV$11-I$2,0)</f>
        <v/>
      </c>
      <c r="IY38" s="21">
        <f>IF(IT38&gt;0,(IT38+IV$11+IV$33-IT$8)/IT$8,0)</f>
        <v/>
      </c>
      <c r="IZ38" s="173">
        <f>IF(IT38&gt;0,IT38+IV$11+IV$33-IT$8,0)</f>
        <v/>
      </c>
    </row>
    <row r="39">
      <c r="A39" s="76">
        <f>'Investment Analysis'!A39</f>
        <v/>
      </c>
      <c r="B39" s="77">
        <f>'Investment Analysis'!B39</f>
        <v/>
      </c>
      <c r="C39" s="27">
        <f>'Investment Analysis'!C39</f>
        <v/>
      </c>
      <c r="D39" s="42">
        <f>'Investment Analysis'!D39</f>
        <v/>
      </c>
      <c r="E39" s="28">
        <f>'Investment Analysis'!E39</f>
        <v/>
      </c>
      <c r="F39" s="27">
        <f>'Investment Analysis'!G39</f>
        <v/>
      </c>
      <c r="G39" s="42">
        <f>'Investment Analysis'!H39</f>
        <v/>
      </c>
      <c r="H39" s="28">
        <f>'Investment Analysis'!I39</f>
        <v/>
      </c>
      <c r="I39" s="27">
        <f>'Investment Analysis'!K39</f>
        <v/>
      </c>
      <c r="J39" s="42">
        <f>'Investment Analysis'!L39</f>
        <v/>
      </c>
      <c r="K39" s="28">
        <f>'Investment Analysis'!M39</f>
        <v/>
      </c>
      <c r="L39" s="57">
        <f>'Investment Analysis'!T39</f>
        <v/>
      </c>
      <c r="M39" s="29">
        <f>'Investment Analysis'!V39</f>
        <v/>
      </c>
      <c r="N39" s="29">
        <f>'Investment Analysis'!W39</f>
        <v/>
      </c>
      <c r="P39" s="48">
        <f>'Investment Analysis'!Y39</f>
        <v/>
      </c>
      <c r="Q39" s="18" t="n"/>
      <c r="R39" s="83" t="n"/>
      <c r="S39" s="48" t="n">
        <v>22927.36</v>
      </c>
      <c r="T39" s="18">
        <f>IF(S39&gt;0,(S39+10000-T$5)/T$5,0)</f>
        <v/>
      </c>
      <c r="U39" s="15">
        <f>'Investment Analysis'!AF39</f>
        <v/>
      </c>
      <c r="V39" s="48" t="n">
        <v>18819.67</v>
      </c>
      <c r="W39" s="18">
        <f>IF(V39&gt;0,(V39+5000-W$5)/W$5,0)</f>
        <v/>
      </c>
      <c r="X39" s="15">
        <f>'Investment Analysis'!AT39</f>
        <v/>
      </c>
      <c r="Y39" s="48" t="n">
        <v>10143.6</v>
      </c>
      <c r="Z39" s="18">
        <f>IF(Y39&gt;0,(Y39-Z$5)/Z$5,0)</f>
        <v/>
      </c>
      <c r="AA39" s="15">
        <f>'Investment Analysis'!GK39</f>
        <v/>
      </c>
      <c r="AB39" s="48" t="n">
        <v>2706.4</v>
      </c>
      <c r="AC39" s="18">
        <f>IF(AB39&gt;0,(AB39+8000-AC$5)/AC$5,0)</f>
        <v/>
      </c>
      <c r="AD39" s="15">
        <f>'Investment Analysis'!AT39</f>
        <v/>
      </c>
      <c r="AE39" s="48" t="n">
        <v>22982.18</v>
      </c>
      <c r="AF39" s="18">
        <f>IF(AE39&gt;0,(AE39+30000-AF$5)/AF$5,0)</f>
        <v/>
      </c>
      <c r="AG39" s="15">
        <f>'Investment Analysis'!BA39</f>
        <v/>
      </c>
      <c r="AH39" s="48" t="n"/>
      <c r="AI39" s="18">
        <f>IF(AH39&gt;0,(AH39-5000-AI$5)/AI$5,0)</f>
        <v/>
      </c>
      <c r="AJ39" s="15">
        <f>'Investment Analysis'!BH39</f>
        <v/>
      </c>
      <c r="AK39" s="48" t="n">
        <v>20406.95</v>
      </c>
      <c r="AL39" s="18">
        <f>IF(AK39&gt;0,(AK39+7000-AL$5)/AL$5,0)</f>
        <v/>
      </c>
      <c r="AM39" s="15">
        <f>'Investment Analysis'!BO39</f>
        <v/>
      </c>
      <c r="AN39" s="48" t="n">
        <v>15261.41</v>
      </c>
      <c r="AO39" s="18">
        <f>IF(AN39&gt;0,(AN39-AO$5)/AO$5,0)</f>
        <v/>
      </c>
      <c r="AP39" s="15">
        <f>'Investment Analysis'!BV39</f>
        <v/>
      </c>
      <c r="AQ39" s="48" t="n"/>
      <c r="AR39" s="18">
        <f>IF(AQ39&gt;0,(AQ39+10000-AR$5)/AR$5,0)</f>
        <v/>
      </c>
      <c r="AS39" s="15">
        <f>'Investment Analysis'!CC39</f>
        <v/>
      </c>
      <c r="AT39" s="48" t="n">
        <v>28163.34</v>
      </c>
      <c r="AU39" s="18">
        <f>IF(AT39&gt;0,(AT39+10000-AU$5)/AU$5,0)</f>
        <v/>
      </c>
      <c r="AV39" s="15">
        <f>'Investment Analysis'!CJ39</f>
        <v/>
      </c>
      <c r="AW39" s="48" t="n">
        <v>19610.47</v>
      </c>
      <c r="AX39" s="18">
        <f>IF(AW39&gt;0,(AW39+2000-AX$5)/AX$5,0)</f>
        <v/>
      </c>
      <c r="AY39" s="15">
        <f>'Investment Analysis'!CQ39</f>
        <v/>
      </c>
      <c r="AZ39" s="48" t="n">
        <v>16906.07</v>
      </c>
      <c r="BA39" s="18">
        <f>IF(AZ39&gt;0,(AZ39+15000-BA$5)/BA$5,0)</f>
        <v/>
      </c>
      <c r="BB39" s="15">
        <f>'Investment Analysis'!CX39</f>
        <v/>
      </c>
      <c r="BC39" s="48" t="n">
        <v>10174.94</v>
      </c>
      <c r="BD39" s="18">
        <f>IF(BC39&gt;0,(BC39-10000-BD$5)/BD$5,0)</f>
        <v/>
      </c>
      <c r="BE39" s="15">
        <f>'Investment Analysis'!DE39</f>
        <v/>
      </c>
      <c r="BF39" s="48" t="n">
        <v>4462.96</v>
      </c>
      <c r="BG39" s="18">
        <f>IF(BF39&gt;0,(BF39-BG$5)/BG$5,0)</f>
        <v/>
      </c>
      <c r="BH39" s="15">
        <f>'Investment Analysis'!DL39</f>
        <v/>
      </c>
      <c r="BI39" s="48" t="n">
        <v>2560.36</v>
      </c>
      <c r="BJ39" s="18">
        <f>IF(BI39&gt;0,(BI39-BJ$5)/BJ$5,0)</f>
        <v/>
      </c>
      <c r="BK39" s="15">
        <f>'Investment Analysis'!DZ39</f>
        <v/>
      </c>
      <c r="BL39" s="48" t="n">
        <v>4385.8</v>
      </c>
      <c r="BM39" s="18">
        <f>IF(BL39&gt;0,(BL39-BM$5)/BM$5,0)</f>
        <v/>
      </c>
      <c r="BN39" s="15">
        <f>'Investment Analysis'!EG39</f>
        <v/>
      </c>
      <c r="BO39" s="48" t="n"/>
      <c r="BP39" s="18">
        <f>IF(BO39&gt;0,(BO39+5000-BP$5)/BP$5,0)</f>
        <v/>
      </c>
      <c r="BQ39" s="15">
        <f>'Investment Analysis'!DS39</f>
        <v/>
      </c>
      <c r="BR39" s="48" t="n">
        <v>6145</v>
      </c>
      <c r="BS39" s="18">
        <f>IF(BR39&gt;0,(BR39-BS$5)/BS$5,0)</f>
        <v/>
      </c>
      <c r="BT39" s="15">
        <f>'Investment Analysis'!EN39</f>
        <v/>
      </c>
      <c r="BU39" s="48" t="n">
        <v>15111.33</v>
      </c>
      <c r="BV39" s="18">
        <f>IF(BU39&gt;0,(BU39+8000-BV$5)/BV$5,0)</f>
        <v/>
      </c>
      <c r="BW39" s="15">
        <f>'Investment Analysis'!EU39</f>
        <v/>
      </c>
      <c r="BX39" s="48" t="n"/>
      <c r="BY39" s="18">
        <f>IF(BX39&gt;0,(BX39-10000-BY$5)/BY$5,0)</f>
        <v/>
      </c>
      <c r="BZ39" s="15">
        <f>'Investment Analysis'!FB39</f>
        <v/>
      </c>
      <c r="CA39" s="48" t="n">
        <v>22287.72</v>
      </c>
      <c r="CB39" s="18">
        <f>IF(CA39&gt;0,(CA39-CB$5)/CB$5,0)</f>
        <v/>
      </c>
      <c r="CC39" s="15">
        <f>'Investment Analysis'!FI39</f>
        <v/>
      </c>
      <c r="CD39" s="48" t="n">
        <v>19746.49</v>
      </c>
      <c r="CE39" s="18">
        <f>IF(CD39&gt;0,(CD39+20000-CE$5)/CE$5,0)</f>
        <v/>
      </c>
      <c r="CF39" s="15">
        <f>'Investment Analysis'!FP39</f>
        <v/>
      </c>
      <c r="CG39" s="48" t="n">
        <v>5148.05</v>
      </c>
      <c r="CH39" s="18">
        <f>IF(CG39&gt;0,(CG39+10000-CH$5)/CH$5,0)</f>
        <v/>
      </c>
      <c r="CI39" s="15">
        <f>'Investment Analysis'!FW39</f>
        <v/>
      </c>
      <c r="CJ39" s="48" t="n"/>
      <c r="CK39" s="18">
        <f>IF(CJ39&gt;0,(CJ39+5000-CK$5)/CK$5,0)</f>
        <v/>
      </c>
      <c r="CL39" s="15">
        <f>'Investment Analysis'!GD39</f>
        <v/>
      </c>
      <c r="CM39" s="48" t="n">
        <v>24852.56</v>
      </c>
      <c r="CN39" s="18">
        <f>IF(CM39&gt;0,(CM39-CN$5)/CN$5,0)</f>
        <v/>
      </c>
      <c r="CO39" s="15">
        <f>'Investment Analysis'!GT39</f>
        <v/>
      </c>
      <c r="CP39" s="48" t="n">
        <v>3559.4</v>
      </c>
      <c r="CQ39" s="18">
        <f>IF(CP39&gt;0,(CP39-CQ$5)/CQ$5,0)</f>
        <v/>
      </c>
      <c r="CR39" s="15">
        <f>'Investment Analysis'!HG39</f>
        <v/>
      </c>
      <c r="CS39" s="48" t="n">
        <v>9750</v>
      </c>
      <c r="CT39" s="18">
        <f>IF(CS39&gt;0,(CS39-CT$5)/CT$5,0)</f>
        <v/>
      </c>
      <c r="CU39" s="15">
        <f>'Investment Analysis'!HN39</f>
        <v/>
      </c>
      <c r="CV39" s="48" t="n">
        <v>13529</v>
      </c>
      <c r="CW39" s="18">
        <f>IF(CV39&gt;0,(CV39-CW$5)/CW$5,0)</f>
        <v/>
      </c>
      <c r="CX39" s="15">
        <f>'Investment Analysis'!IB39</f>
        <v/>
      </c>
      <c r="CY39" s="48" t="n">
        <v>23580</v>
      </c>
      <c r="CZ39" s="18">
        <f>IF(CY39&gt;0,(CY39-CZ$5)/CZ$5,0)</f>
        <v/>
      </c>
      <c r="DA39" s="15">
        <f>'Investment Analysis'!II39</f>
        <v/>
      </c>
      <c r="DB39" s="48" t="n">
        <v>20680</v>
      </c>
      <c r="DC39" s="18">
        <f>IF(DB39&gt;0,(DB39-DC$5)/DC$5,0)</f>
        <v/>
      </c>
      <c r="DD39" s="15">
        <f>'Investment Analysis'!IP39</f>
        <v/>
      </c>
      <c r="DE39" s="48" t="n"/>
      <c r="DF39" s="18">
        <f>IF(DE39&gt;0,(DE39-DF$5)/DF$5,0)</f>
        <v/>
      </c>
      <c r="DG39" s="15">
        <f>'Investment Analysis'!IW39</f>
        <v/>
      </c>
      <c r="DH39" s="48" t="n">
        <v>14571.2</v>
      </c>
      <c r="DI39" s="18">
        <f>IF(DH39&gt;0,(DH39-DI$5)/DI$5,0)</f>
        <v/>
      </c>
      <c r="DJ39" s="15">
        <f>'Investment Analysis'!JD39</f>
        <v/>
      </c>
      <c r="DK39" s="48" t="n">
        <v>2052.7</v>
      </c>
      <c r="DL39" s="18">
        <f>IF(DK39&gt;0,(DK39-DL$5)/DL$5,0)</f>
        <v/>
      </c>
      <c r="DM39" s="15">
        <f>'Investment Analysis'!JK39</f>
        <v/>
      </c>
      <c r="DN39" s="48" t="n">
        <v>19463.4</v>
      </c>
      <c r="DO39" s="18">
        <f>IF(DN39&gt;0,(DN39-DO$5)/DO$5,0)</f>
        <v/>
      </c>
      <c r="DP39" s="15">
        <f>'Investment Analysis'!HU39</f>
        <v/>
      </c>
      <c r="DQ39" s="48" t="n">
        <v>32994</v>
      </c>
      <c r="DR39" s="18">
        <f>IF(DQ39&gt;0,(DQ39-DR$5)/DR$5,0)</f>
        <v/>
      </c>
      <c r="DS39" s="15">
        <f>'Investment Analysis'!JR39</f>
        <v/>
      </c>
      <c r="DT39" s="48" t="n">
        <v>4942</v>
      </c>
      <c r="DU39" s="18">
        <f>IF(DT39&gt;0,(DT39-DU$5)/DU$5,0)</f>
        <v/>
      </c>
      <c r="DV39" s="15">
        <f>'Investment Analysis'!JY39</f>
        <v/>
      </c>
      <c r="DW39" s="48" t="n">
        <v>26921.5</v>
      </c>
      <c r="DX39" s="18">
        <f>IF(DW39&gt;0,(DW39-DX$5)/DX$5,0)</f>
        <v/>
      </c>
      <c r="DY39" s="15">
        <f>'Investment Analysis'!KF39</f>
        <v/>
      </c>
      <c r="DZ39" s="48" t="n">
        <v>2769.6</v>
      </c>
      <c r="EA39" s="18">
        <f>IF(DZ39&gt;0,(DZ39-EA$5)/EA$5,0)</f>
        <v/>
      </c>
      <c r="EB39" s="15">
        <f>'Investment Analysis'!KM39</f>
        <v/>
      </c>
      <c r="EC39" s="48" t="n">
        <v>2415.3</v>
      </c>
      <c r="ED39" s="18">
        <f>IF(EC39&gt;0,(EC39-ED$5)/ED$5,0)</f>
        <v/>
      </c>
      <c r="EE39" s="15">
        <f>'Investment Analysis'!KT39</f>
        <v/>
      </c>
      <c r="EF39" s="48" t="n">
        <v>39652.5</v>
      </c>
      <c r="EG39" s="18">
        <f>IF(EF39&gt;0,(EF39-EG$5)/EG$5,0)</f>
        <v/>
      </c>
      <c r="EH39" s="15">
        <f>'Investment Analysis'!LH39</f>
        <v/>
      </c>
      <c r="EI39" s="48" t="n">
        <v>9375.33</v>
      </c>
      <c r="EJ39" s="18">
        <f>IF(EI39&gt;0,(EI39-EJ$5)/EJ$5,0)</f>
        <v/>
      </c>
      <c r="EK39" s="15">
        <f>'Investment Analysis'!LO39</f>
        <v/>
      </c>
      <c r="EL39" s="48" t="n"/>
      <c r="EM39" s="18">
        <f>IF(EL39&gt;0,(EL39-EM$5)/EM$5,0)</f>
        <v/>
      </c>
      <c r="EN39" s="15">
        <f>'Investment Analysis'!LV39</f>
        <v/>
      </c>
      <c r="EO39" s="48" t="n"/>
      <c r="EP39" s="68">
        <f>IF(EO39&gt;0,(EO39-500-EP$5)/EP$5,0)</f>
        <v/>
      </c>
      <c r="EQ39" s="15">
        <f>'Investment Analysis'!MC39</f>
        <v/>
      </c>
      <c r="ER39" s="48" t="n">
        <v>7915.84</v>
      </c>
      <c r="ES39" s="18">
        <f>IF(ER39&gt;0,(ER39-ES$5)/ES$5,0)</f>
        <v/>
      </c>
      <c r="ET39" s="15">
        <f>'Investment Analysis'!LA39</f>
        <v/>
      </c>
      <c r="EU39" s="48" t="n">
        <v>22012</v>
      </c>
      <c r="EV39" s="18">
        <f>'Investment Analysis'!ML39</f>
        <v/>
      </c>
      <c r="EW39" s="15">
        <f>'Investment Analysis'!MJ39</f>
        <v/>
      </c>
      <c r="EX39" s="48" t="n">
        <v>10912</v>
      </c>
      <c r="EY39" s="18">
        <f>IF(EX39&gt;0,(EX39-EY$5)/EY$5,0)</f>
        <v/>
      </c>
      <c r="EZ39" s="15">
        <f>'Investment Analysis'!MQ39</f>
        <v/>
      </c>
      <c r="FA39" s="48" t="n"/>
      <c r="FB39" s="18">
        <f>IF(FA39&gt;0,(FA39-FB$5)/FB$5,0)</f>
        <v/>
      </c>
      <c r="FC39" s="15">
        <f>'Investment Analysis'!MX39</f>
        <v/>
      </c>
      <c r="FD39" s="48" t="n">
        <v>5209</v>
      </c>
      <c r="FE39" s="18">
        <f>IF(FD39&gt;0,(FD39-FE$5)/FE$5,0)</f>
        <v/>
      </c>
      <c r="FF39" s="15">
        <f>'Investment Analysis'!NE39</f>
        <v/>
      </c>
      <c r="FG39" s="48" t="n"/>
      <c r="FH39" s="18">
        <f>IF(FG39&gt;0,(FG39-FH$5)/FH$5,0)</f>
        <v/>
      </c>
      <c r="FI39" s="15">
        <f>'Investment Analysis'!NL39</f>
        <v/>
      </c>
      <c r="FJ39" s="48" t="n">
        <v>9257.75</v>
      </c>
      <c r="FK39" s="18">
        <f>IF(FJ39&gt;0,(FJ39-FK$5)/FK$5,0)</f>
        <v/>
      </c>
      <c r="FL39" s="15">
        <f>'Investment Analysis'!NS39</f>
        <v/>
      </c>
      <c r="FM39" s="48" t="n">
        <v>29782.4</v>
      </c>
      <c r="FN39" s="18">
        <f>IF(FM39&gt;0,(FM39-FN$5)/FN$5,0)</f>
        <v/>
      </c>
      <c r="FO39" s="15">
        <f>'Investment Analysis'!NZ39</f>
        <v/>
      </c>
      <c r="FP39" s="48" t="n"/>
      <c r="FQ39" s="18">
        <f>IF(FP39&gt;0,(FP39-FQ$5)/FQ$5,0)</f>
        <v/>
      </c>
      <c r="FR39" s="15">
        <f>'Investment Analysis'!OG39</f>
        <v/>
      </c>
      <c r="FS39" s="48" t="n">
        <v>8832.75</v>
      </c>
      <c r="FT39" s="18">
        <f>IF(FS39&gt;0,(FS39-FT$5)/FT$5,0)</f>
        <v/>
      </c>
      <c r="FU39" s="15">
        <f>'Investment Analysis'!ON39</f>
        <v/>
      </c>
      <c r="FV39" s="48" t="n"/>
      <c r="FW39" s="18">
        <f>IF(FV39&gt;0,(FV39-FW$5)/FW$5,0)</f>
        <v/>
      </c>
      <c r="FX39" s="15">
        <f>'Investment Analysis'!OU39</f>
        <v/>
      </c>
      <c r="FY39" s="48" t="n"/>
      <c r="FZ39" s="18">
        <f>IF(FY39&gt;0,(FY39-FZ$5)/FZ$5,0)</f>
        <v/>
      </c>
      <c r="GA39" s="15">
        <f>'Investment Analysis'!PB39</f>
        <v/>
      </c>
      <c r="GB39" s="48" t="n">
        <v>21337.8</v>
      </c>
      <c r="GC39" s="18">
        <f>'Investment Analysis'!PK39</f>
        <v/>
      </c>
      <c r="GD39" s="15">
        <f>'Investment Analysis'!PI39</f>
        <v/>
      </c>
      <c r="GE39" s="48" t="n">
        <v>7674.5</v>
      </c>
      <c r="GF39" s="18">
        <f>'Investment Analysis'!PY39</f>
        <v/>
      </c>
      <c r="GG39" s="15">
        <f>'Investment Analysis'!PW39</f>
        <v/>
      </c>
      <c r="GH39" s="48" t="n">
        <v>7761.25</v>
      </c>
      <c r="GI39" s="18">
        <f>'Investment Analysis'!QF39</f>
        <v/>
      </c>
      <c r="GJ39" s="15">
        <f>'Investment Analysis'!QD39</f>
        <v/>
      </c>
      <c r="GK39" s="48" t="n"/>
      <c r="GL39" s="18">
        <f>'Investment Analysis'!QM39</f>
        <v/>
      </c>
      <c r="GM39" s="15">
        <f>'Investment Analysis'!QK39</f>
        <v/>
      </c>
      <c r="GN39" s="48" t="n">
        <v>31123.14</v>
      </c>
      <c r="GO39" s="18">
        <f>'Investment Analysis'!QT39</f>
        <v/>
      </c>
      <c r="GP39" s="15">
        <f>'Investment Analysis'!QR39</f>
        <v/>
      </c>
      <c r="GQ39" s="48" t="n">
        <v>20431.7</v>
      </c>
      <c r="GR39" s="18">
        <f>'Investment Analysis'!RA39</f>
        <v/>
      </c>
      <c r="GS39" s="15">
        <f>'Investment Analysis'!QY39</f>
        <v/>
      </c>
      <c r="GT39" s="48" t="n">
        <v>8282.5</v>
      </c>
      <c r="GU39" s="18">
        <f>'Investment Analysis'!RH39</f>
        <v/>
      </c>
      <c r="GV39" s="15">
        <f>'Investment Analysis'!RF39</f>
        <v/>
      </c>
      <c r="GW39" s="48" t="n"/>
      <c r="GX39" s="18">
        <f>'Investment Analysis'!RO39</f>
        <v/>
      </c>
      <c r="GY39" s="15">
        <f>'Investment Analysis'!RM39</f>
        <v/>
      </c>
      <c r="GZ39" s="48" t="n"/>
      <c r="HA39" s="18">
        <f>'Investment Analysis'!RV39</f>
        <v/>
      </c>
      <c r="HB39" s="15">
        <f>'Investment Analysis'!RT39</f>
        <v/>
      </c>
      <c r="HC39" s="48" t="n"/>
      <c r="HD39" s="18">
        <f>'Investment Analysis'!SC39</f>
        <v/>
      </c>
      <c r="HE39" s="15">
        <f>'Investment Analysis'!SA39</f>
        <v/>
      </c>
      <c r="HF39" s="48" t="n"/>
      <c r="HG39" s="18">
        <f>'Investment Analysis'!SJ39</f>
        <v/>
      </c>
      <c r="HH39" s="15">
        <f>'Investment Analysis'!SH39</f>
        <v/>
      </c>
      <c r="HI39" s="48" t="n"/>
      <c r="HJ39" s="18">
        <f>'Investment Analysis'!SM39</f>
        <v/>
      </c>
      <c r="HK39" s="15">
        <f>'Investment Analysis'!SK39</f>
        <v/>
      </c>
      <c r="HL39" s="48" t="n"/>
      <c r="HM39" s="18">
        <f>'Investment Analysis'!SP39</f>
        <v/>
      </c>
      <c r="HN39" s="15">
        <f>'Investment Analysis'!SN39</f>
        <v/>
      </c>
      <c r="HO39" s="48" t="n"/>
      <c r="HP39" s="18">
        <f>'Investment Analysis'!TE39</f>
        <v/>
      </c>
      <c r="HQ39" s="15">
        <f>'Investment Analysis'!TC39</f>
        <v/>
      </c>
      <c r="HR39" s="48" t="n"/>
      <c r="HS39" s="18">
        <f>'Investment Analysis'!TL39</f>
        <v/>
      </c>
      <c r="HT39" s="15">
        <f>'Investment Analysis'!TJ39</f>
        <v/>
      </c>
      <c r="HU39" s="48" t="n"/>
      <c r="HV39" s="18">
        <f>'Investment Analysis'!TS39</f>
        <v/>
      </c>
      <c r="HW39" s="15">
        <f>'Investment Analysis'!TQ39</f>
        <v/>
      </c>
      <c r="HX39" s="48" t="n"/>
      <c r="HY39" s="18">
        <f>'Investment Analysis'!TZ39</f>
        <v/>
      </c>
      <c r="HZ39" s="15">
        <f>'Investment Analysis'!TX39</f>
        <v/>
      </c>
      <c r="IA39" s="48" t="n"/>
      <c r="IB39" s="18">
        <f>'Investment Analysis'!UG39</f>
        <v/>
      </c>
      <c r="IC39" s="15">
        <f>'Investment Analysis'!UE39</f>
        <v/>
      </c>
      <c r="ID39" s="48" t="n"/>
      <c r="IE39" s="18">
        <f>'Investment Analysis'!UN39</f>
        <v/>
      </c>
      <c r="IF39" s="15">
        <f>'Investment Analysis'!UL39</f>
        <v/>
      </c>
      <c r="IG39" s="48" t="n"/>
      <c r="IH39" s="18">
        <f>'Investment Analysis'!UU39</f>
        <v/>
      </c>
      <c r="II39" s="15">
        <f>'Investment Analysis'!US39</f>
        <v/>
      </c>
      <c r="IJ39" s="48" t="n"/>
      <c r="IK39" s="18">
        <f>'Investment Analysis'!VB39</f>
        <v/>
      </c>
      <c r="IL39" s="15">
        <f>'Investment Analysis'!UZ39</f>
        <v/>
      </c>
      <c r="IM39" s="48" t="n"/>
      <c r="IN39" s="18">
        <f>'Investment Analysis'!VI39</f>
        <v/>
      </c>
      <c r="IO39" s="15">
        <f>'Investment Analysis'!VG39</f>
        <v/>
      </c>
      <c r="IP39" s="18" t="n"/>
      <c r="IQ39" s="18" t="n"/>
      <c r="IR39" s="18" t="n"/>
      <c r="IS39" s="108">
        <f>IF(IT39&gt;0,IT39-IT38,0)</f>
        <v/>
      </c>
      <c r="IT39" s="48">
        <f>FY39+FV39+FS39+FP39+FM39+FJ39+FG39+FD39+FA39+EX39+EU39+ER39+EO39+EL39+EI39+EF39+EC39+DZ39+DW39+DT39+DQ39+DN39+DK39+DH39+DE39+DB39+CY39+CV39+CS39+CP39+CJ39+CG39+CD39+CA39+BX39+P39+CM39+GT39+GQ39+GN39+GK39+GH39+GE39+GB39+BU39+BR39+BO39+BL39+BI39+BF39+BC39+AZ39+AW39+AT39+AQ39+AN39+AK39+AH39+AE39+AB39+Y39+V39+S39+GW39+GZ39+HC39+HF39+HI39+HL39+HO39+HR39+HU39</f>
        <v/>
      </c>
      <c r="IU39" s="101">
        <f>IF(IT39&gt;0,IV39,0)</f>
        <v/>
      </c>
      <c r="IV39" s="101" t="n"/>
      <c r="IW39" s="15">
        <f>IF(IT39&gt;0,(IT39+IV$11-I$2)/I$2,0)</f>
        <v/>
      </c>
      <c r="IX39" s="113">
        <f>IF(IT39&gt;0,IT39+IV$11-I$2,0)</f>
        <v/>
      </c>
      <c r="IY39" s="21">
        <f>IF(IT39&gt;0,(IT39+IV$11+IV$33-IT$8)/IT$8,0)</f>
        <v/>
      </c>
      <c r="IZ39" s="173">
        <f>IF(IT39&gt;0,IT39+IV$11+IV$33-IT$8,0)</f>
        <v/>
      </c>
    </row>
    <row r="40">
      <c r="A40" s="76">
        <f>'Investment Analysis'!A40</f>
        <v/>
      </c>
      <c r="B40" s="77">
        <f>'Investment Analysis'!B40</f>
        <v/>
      </c>
      <c r="C40" s="27">
        <f>'Investment Analysis'!C40</f>
        <v/>
      </c>
      <c r="D40" s="42">
        <f>'Investment Analysis'!D40</f>
        <v/>
      </c>
      <c r="E40" s="28">
        <f>'Investment Analysis'!E40</f>
        <v/>
      </c>
      <c r="F40" s="27">
        <f>'Investment Analysis'!G40</f>
        <v/>
      </c>
      <c r="G40" s="42">
        <f>'Investment Analysis'!H40</f>
        <v/>
      </c>
      <c r="H40" s="28">
        <f>'Investment Analysis'!I40</f>
        <v/>
      </c>
      <c r="I40" s="27">
        <f>'Investment Analysis'!K40</f>
        <v/>
      </c>
      <c r="J40" s="42">
        <f>'Investment Analysis'!L40</f>
        <v/>
      </c>
      <c r="K40" s="28">
        <f>'Investment Analysis'!M40</f>
        <v/>
      </c>
      <c r="L40" s="57">
        <f>'Investment Analysis'!T40</f>
        <v/>
      </c>
      <c r="M40" s="29">
        <f>'Investment Analysis'!V40</f>
        <v/>
      </c>
      <c r="N40" s="29">
        <f>'Investment Analysis'!W40</f>
        <v/>
      </c>
      <c r="P40" s="48">
        <f>'Investment Analysis'!Y40</f>
        <v/>
      </c>
      <c r="Q40" s="18" t="n"/>
      <c r="R40" s="83" t="n"/>
      <c r="S40" s="48" t="n">
        <v>23054.9</v>
      </c>
      <c r="T40" s="18">
        <f>IF(S40&gt;0,(S40+10000-T$5)/T$5,0)</f>
        <v/>
      </c>
      <c r="U40" s="15">
        <f>'Investment Analysis'!AF40</f>
        <v/>
      </c>
      <c r="V40" s="48" t="n">
        <v>18869.81</v>
      </c>
      <c r="W40" s="18">
        <f>IF(V40&gt;0,(V40+5000-W$5)/W$5,0)</f>
        <v/>
      </c>
      <c r="X40" s="15">
        <f>'Investment Analysis'!AT40</f>
        <v/>
      </c>
      <c r="Y40" s="48" t="n">
        <v>10102.03</v>
      </c>
      <c r="Z40" s="18">
        <f>IF(Y40&gt;0,(Y40-Z$5)/Z$5,0)</f>
        <v/>
      </c>
      <c r="AA40" s="15">
        <f>'Investment Analysis'!GK40</f>
        <v/>
      </c>
      <c r="AB40" s="48" t="n">
        <v>2716.16</v>
      </c>
      <c r="AC40" s="18">
        <f>IF(AB40&gt;0,(AB40+8000-AC$5)/AC$5,0)</f>
        <v/>
      </c>
      <c r="AD40" s="15">
        <f>'Investment Analysis'!AT40</f>
        <v/>
      </c>
      <c r="AE40" s="48" t="n">
        <v>22986.5</v>
      </c>
      <c r="AF40" s="18">
        <f>IF(AE40&gt;0,(AE40+30000-AF$5)/AF$5,0)</f>
        <v/>
      </c>
      <c r="AG40" s="15">
        <f>'Investment Analysis'!BA40</f>
        <v/>
      </c>
      <c r="AH40" s="48" t="n"/>
      <c r="AI40" s="18">
        <f>IF(AH40&gt;0,(AH40-5000-AI$5)/AI$5,0)</f>
        <v/>
      </c>
      <c r="AJ40" s="15">
        <f>'Investment Analysis'!BH40</f>
        <v/>
      </c>
      <c r="AK40" s="48" t="n">
        <v>20476.82</v>
      </c>
      <c r="AL40" s="18">
        <f>IF(AK40&gt;0,(AK40+7000-AL$5)/AL$5,0)</f>
        <v/>
      </c>
      <c r="AM40" s="15">
        <f>'Investment Analysis'!BO40</f>
        <v/>
      </c>
      <c r="AN40" s="48" t="n">
        <v>15344.29</v>
      </c>
      <c r="AO40" s="18">
        <f>IF(AN40&gt;0,(AN40-AO$5)/AO$5,0)</f>
        <v/>
      </c>
      <c r="AP40" s="15">
        <f>'Investment Analysis'!BV40</f>
        <v/>
      </c>
      <c r="AQ40" s="48" t="n"/>
      <c r="AR40" s="18">
        <f>IF(AQ40&gt;0,(AQ40+10000-AR$5)/AR$5,0)</f>
        <v/>
      </c>
      <c r="AS40" s="15">
        <f>'Investment Analysis'!CC40</f>
        <v/>
      </c>
      <c r="AT40" s="48" t="n">
        <v>28100.94</v>
      </c>
      <c r="AU40" s="18">
        <f>IF(AT40&gt;0,(AT40+10000-AU$5)/AU$5,0)</f>
        <v/>
      </c>
      <c r="AV40" s="15">
        <f>'Investment Analysis'!CJ40</f>
        <v/>
      </c>
      <c r="AW40" s="48" t="n">
        <v>19644.43</v>
      </c>
      <c r="AX40" s="18">
        <f>IF(AW40&gt;0,(AW40+2000-AX$5)/AX$5,0)</f>
        <v/>
      </c>
      <c r="AY40" s="15">
        <f>'Investment Analysis'!CQ40</f>
        <v/>
      </c>
      <c r="AZ40" s="48" t="n">
        <v>16932.73</v>
      </c>
      <c r="BA40" s="18">
        <f>IF(AZ40&gt;0,(AZ40+15000-BA$5)/BA$5,0)</f>
        <v/>
      </c>
      <c r="BB40" s="15">
        <f>'Investment Analysis'!CX40</f>
        <v/>
      </c>
      <c r="BC40" s="48" t="n">
        <v>10184.65</v>
      </c>
      <c r="BD40" s="18">
        <f>IF(BC40&gt;0,(BC40-10000-BD$5)/BD$5,0)</f>
        <v/>
      </c>
      <c r="BE40" s="15">
        <f>'Investment Analysis'!DE40</f>
        <v/>
      </c>
      <c r="BF40" s="48" t="n">
        <v>4452.19</v>
      </c>
      <c r="BG40" s="18">
        <f>IF(BF40&gt;0,(BF40-BG$5)/BG$5,0)</f>
        <v/>
      </c>
      <c r="BH40" s="15">
        <f>'Investment Analysis'!DL40</f>
        <v/>
      </c>
      <c r="BI40" s="48" t="n">
        <v>2591.15</v>
      </c>
      <c r="BJ40" s="18">
        <f>IF(BI40&gt;0,(BI40-BJ$5)/BJ$5,0)</f>
        <v/>
      </c>
      <c r="BK40" s="15">
        <f>'Investment Analysis'!DZ40</f>
        <v/>
      </c>
      <c r="BL40" s="48" t="n">
        <v>4425.74</v>
      </c>
      <c r="BM40" s="18">
        <f>IF(BL40&gt;0,(BL40-BM$5)/BM$5,0)</f>
        <v/>
      </c>
      <c r="BN40" s="15">
        <f>'Investment Analysis'!EG40</f>
        <v/>
      </c>
      <c r="BO40" s="48" t="n"/>
      <c r="BP40" s="18">
        <f>IF(BO40&gt;0,(BO40+5000-BP$5)/BP$5,0)</f>
        <v/>
      </c>
      <c r="BQ40" s="15">
        <f>'Investment Analysis'!DS40</f>
        <v/>
      </c>
      <c r="BR40" s="48" t="n">
        <v>6176.54</v>
      </c>
      <c r="BS40" s="18">
        <f>IF(BR40&gt;0,(BR40-BS$5)/BS$5,0)</f>
        <v/>
      </c>
      <c r="BT40" s="15">
        <f>'Investment Analysis'!EN40</f>
        <v/>
      </c>
      <c r="BU40" s="48" t="n">
        <v>15242.96</v>
      </c>
      <c r="BV40" s="18">
        <f>IF(BU40&gt;0,(BU40+8000-BV$5)/BV$5,0)</f>
        <v/>
      </c>
      <c r="BW40" s="15">
        <f>'Investment Analysis'!EU40</f>
        <v/>
      </c>
      <c r="BX40" s="48" t="n"/>
      <c r="BY40" s="18">
        <f>IF(BX40&gt;0,(BX40-10000-BY$5)/BY$5,0)</f>
        <v/>
      </c>
      <c r="BZ40" s="15">
        <f>'Investment Analysis'!FB40</f>
        <v/>
      </c>
      <c r="CA40" s="48" t="n">
        <v>22363.08</v>
      </c>
      <c r="CB40" s="18">
        <f>IF(CA40&gt;0,(CA40-CB$5)/CB$5,0)</f>
        <v/>
      </c>
      <c r="CC40" s="15">
        <f>'Investment Analysis'!FI40</f>
        <v/>
      </c>
      <c r="CD40" s="48" t="n">
        <v>19751.64</v>
      </c>
      <c r="CE40" s="18">
        <f>IF(CD40&gt;0,(CD40+20000-CE$5)/CE$5,0)</f>
        <v/>
      </c>
      <c r="CF40" s="15">
        <f>'Investment Analysis'!FP40</f>
        <v/>
      </c>
      <c r="CG40" s="48" t="n">
        <v>5098.17</v>
      </c>
      <c r="CH40" s="18">
        <f>IF(CG40&gt;0,(CG40+10000-CH$5)/CH$5,0)</f>
        <v/>
      </c>
      <c r="CI40" s="15">
        <f>'Investment Analysis'!FW40</f>
        <v/>
      </c>
      <c r="CJ40" s="48" t="n"/>
      <c r="CK40" s="18">
        <f>IF(CJ40&gt;0,(CJ40+5000-CK$5)/CK$5,0)</f>
        <v/>
      </c>
      <c r="CL40" s="15">
        <f>'Investment Analysis'!GD40</f>
        <v/>
      </c>
      <c r="CM40" s="48" t="n">
        <v>24869.93</v>
      </c>
      <c r="CN40" s="18">
        <f>IF(CM40&gt;0,(CM40-CN$5)/CN$5,0)</f>
        <v/>
      </c>
      <c r="CO40" s="15">
        <f>'Investment Analysis'!GT40</f>
        <v/>
      </c>
      <c r="CP40" s="48" t="n">
        <v>3558.4</v>
      </c>
      <c r="CQ40" s="18">
        <f>IF(CP40&gt;0,(CP40-CQ$5)/CQ$5,0)</f>
        <v/>
      </c>
      <c r="CR40" s="15">
        <f>'Investment Analysis'!HG40</f>
        <v/>
      </c>
      <c r="CS40" s="48" t="n">
        <v>9090</v>
      </c>
      <c r="CT40" s="18">
        <f>IF(CS40&gt;0,(CS40-CT$5)/CT$5,0)</f>
        <v/>
      </c>
      <c r="CU40" s="15">
        <f>'Investment Analysis'!HN40</f>
        <v/>
      </c>
      <c r="CV40" s="48" t="n">
        <v>13885</v>
      </c>
      <c r="CW40" s="18">
        <f>IF(CV40&gt;0,(CV40-CW$5)/CW$5,0)</f>
        <v/>
      </c>
      <c r="CX40" s="15">
        <f>'Investment Analysis'!IB40</f>
        <v/>
      </c>
      <c r="CY40" s="48" t="n">
        <v>23304</v>
      </c>
      <c r="CZ40" s="18">
        <f>IF(CY40&gt;0,(CY40-CZ$5)/CZ$5,0)</f>
        <v/>
      </c>
      <c r="DA40" s="15">
        <f>'Investment Analysis'!II40</f>
        <v/>
      </c>
      <c r="DB40" s="48" t="n">
        <v>20720</v>
      </c>
      <c r="DC40" s="18">
        <f>IF(DB40&gt;0,(DB40-DC$5)/DC$5,0)</f>
        <v/>
      </c>
      <c r="DD40" s="15">
        <f>'Investment Analysis'!IP40</f>
        <v/>
      </c>
      <c r="DE40" s="48" t="n"/>
      <c r="DF40" s="18">
        <f>IF(DE40&gt;0,(DE40-DF$5)/DF$5,0)</f>
        <v/>
      </c>
      <c r="DG40" s="15">
        <f>'Investment Analysis'!IW40</f>
        <v/>
      </c>
      <c r="DH40" s="48" t="n">
        <v>14733.4</v>
      </c>
      <c r="DI40" s="18">
        <f>IF(DH40&gt;0,(DH40-DI$5)/DI$5,0)</f>
        <v/>
      </c>
      <c r="DJ40" s="15">
        <f>'Investment Analysis'!JD40</f>
        <v/>
      </c>
      <c r="DK40" s="48" t="n">
        <v>2042.15</v>
      </c>
      <c r="DL40" s="18">
        <f>IF(DK40&gt;0,(DK40-DL$5)/DL$5,0)</f>
        <v/>
      </c>
      <c r="DM40" s="15">
        <f>'Investment Analysis'!JK40</f>
        <v/>
      </c>
      <c r="DN40" s="48" t="n">
        <v>19483.2</v>
      </c>
      <c r="DO40" s="18">
        <f>IF(DN40&gt;0,(DN40-DO$5)/DO$5,0)</f>
        <v/>
      </c>
      <c r="DP40" s="15">
        <f>'Investment Analysis'!HU40</f>
        <v/>
      </c>
      <c r="DQ40" s="48" t="n">
        <v>33492</v>
      </c>
      <c r="DR40" s="18">
        <f>IF(DQ40&gt;0,(DQ40-DR$5)/DR$5,0)</f>
        <v/>
      </c>
      <c r="DS40" s="15">
        <f>'Investment Analysis'!JR40</f>
        <v/>
      </c>
      <c r="DT40" s="48" t="n">
        <v>4616</v>
      </c>
      <c r="DU40" s="18">
        <f>IF(DT40&gt;0,(DT40-DU$5)/DU$5,0)</f>
        <v/>
      </c>
      <c r="DV40" s="15">
        <f>'Investment Analysis'!JY40</f>
        <v/>
      </c>
      <c r="DW40" s="48" t="n">
        <v>26796.25</v>
      </c>
      <c r="DX40" s="18">
        <f>IF(DW40&gt;0,(DW40-DX$5)/DX$5,0)</f>
        <v/>
      </c>
      <c r="DY40" s="15">
        <f>'Investment Analysis'!KF40</f>
        <v/>
      </c>
      <c r="DZ40" s="48" t="n">
        <v>2676</v>
      </c>
      <c r="EA40" s="18">
        <f>IF(DZ40&gt;0,(DZ40-EA$5)/EA$5,0)</f>
        <v/>
      </c>
      <c r="EB40" s="15">
        <f>'Investment Analysis'!KM40</f>
        <v/>
      </c>
      <c r="EC40" s="48" t="n">
        <v>2446</v>
      </c>
      <c r="ED40" s="18">
        <f>IF(EC40&gt;0,(EC40-ED$5)/ED$5,0)</f>
        <v/>
      </c>
      <c r="EE40" s="15">
        <f>'Investment Analysis'!KT40</f>
        <v/>
      </c>
      <c r="EF40" s="48" t="n">
        <v>40072.5</v>
      </c>
      <c r="EG40" s="18">
        <f>IF(EF40&gt;0,(EF40-EG$5)/EG$5,0)</f>
        <v/>
      </c>
      <c r="EH40" s="15">
        <f>'Investment Analysis'!LH40</f>
        <v/>
      </c>
      <c r="EI40" s="48" t="n">
        <v>8914.049999999999</v>
      </c>
      <c r="EJ40" s="18">
        <f>IF(EI40&gt;0,(EI40-EJ$5)/EJ$5,0)</f>
        <v/>
      </c>
      <c r="EK40" s="15">
        <f>'Investment Analysis'!LO40</f>
        <v/>
      </c>
      <c r="EL40" s="48" t="n"/>
      <c r="EM40" s="18">
        <f>IF(EL40&gt;0,(EL40-EM$5)/EM$5,0)</f>
        <v/>
      </c>
      <c r="EN40" s="15">
        <f>'Investment Analysis'!LV40</f>
        <v/>
      </c>
      <c r="EO40" s="48" t="n"/>
      <c r="EP40" s="68">
        <f>IF(EO40&gt;0,(EO40-500-EP$5)/EP$5,0)</f>
        <v/>
      </c>
      <c r="EQ40" s="15">
        <f>'Investment Analysis'!MC40</f>
        <v/>
      </c>
      <c r="ER40" s="48" t="n">
        <v>7893.04</v>
      </c>
      <c r="ES40" s="18">
        <f>IF(ER40&gt;0,(ER40-ES$5)/ES$5,0)</f>
        <v/>
      </c>
      <c r="ET40" s="15">
        <f>'Investment Analysis'!LA40</f>
        <v/>
      </c>
      <c r="EU40" s="48" t="n">
        <v>21048</v>
      </c>
      <c r="EV40" s="18">
        <f>'Investment Analysis'!ML40</f>
        <v/>
      </c>
      <c r="EW40" s="15">
        <f>'Investment Analysis'!MJ40</f>
        <v/>
      </c>
      <c r="EX40" s="48" t="n">
        <v>10683</v>
      </c>
      <c r="EY40" s="18">
        <f>IF(EX40&gt;0,(EX40-EY$5)/EY$5,0)</f>
        <v/>
      </c>
      <c r="EZ40" s="15">
        <f>'Investment Analysis'!MQ40</f>
        <v/>
      </c>
      <c r="FA40" s="48" t="n"/>
      <c r="FB40" s="18">
        <f>IF(FA40&gt;0,(FA40-FB$5)/FB$5,0)</f>
        <v/>
      </c>
      <c r="FC40" s="15">
        <f>'Investment Analysis'!MX40</f>
        <v/>
      </c>
      <c r="FD40" s="48" t="n">
        <v>5206.75</v>
      </c>
      <c r="FE40" s="18">
        <f>IF(FD40&gt;0,(FD40-FE$5)/FE$5,0)</f>
        <v/>
      </c>
      <c r="FF40" s="15">
        <f>'Investment Analysis'!NE40</f>
        <v/>
      </c>
      <c r="FG40" s="48" t="n"/>
      <c r="FH40" s="18">
        <f>IF(FG40&gt;0,(FG40-FH$5)/FH$5,0)</f>
        <v/>
      </c>
      <c r="FI40" s="15">
        <f>'Investment Analysis'!NL40</f>
        <v/>
      </c>
      <c r="FJ40" s="48" t="n">
        <v>9189.75</v>
      </c>
      <c r="FK40" s="18">
        <f>IF(FJ40&gt;0,(FJ40-FK$5)/FK$5,0)</f>
        <v/>
      </c>
      <c r="FL40" s="15">
        <f>'Investment Analysis'!NS40</f>
        <v/>
      </c>
      <c r="FM40" s="48" t="n">
        <v>29636.8</v>
      </c>
      <c r="FN40" s="18">
        <f>IF(FM40&gt;0,(FM40-FN$5)/FN$5,0)</f>
        <v/>
      </c>
      <c r="FO40" s="15">
        <f>'Investment Analysis'!NZ40</f>
        <v/>
      </c>
      <c r="FP40" s="48" t="n"/>
      <c r="FQ40" s="18">
        <f>IF(FP40&gt;0,(FP40-FQ$5)/FQ$5,0)</f>
        <v/>
      </c>
      <c r="FR40" s="15">
        <f>'Investment Analysis'!OG40</f>
        <v/>
      </c>
      <c r="FS40" s="48" t="n">
        <v>8549.25</v>
      </c>
      <c r="FT40" s="18">
        <f>IF(FS40&gt;0,(FS40-FT$5)/FT$5,0)</f>
        <v/>
      </c>
      <c r="FU40" s="15">
        <f>'Investment Analysis'!ON40</f>
        <v/>
      </c>
      <c r="FV40" s="48" t="n"/>
      <c r="FW40" s="18">
        <f>IF(FV40&gt;0,(FV40-FW$5)/FW$5,0)</f>
        <v/>
      </c>
      <c r="FX40" s="15">
        <f>'Investment Analysis'!OU40</f>
        <v/>
      </c>
      <c r="FY40" s="48" t="n"/>
      <c r="FZ40" s="18">
        <f>IF(FY40&gt;0,(FY40-FZ$5)/FZ$5,0)</f>
        <v/>
      </c>
      <c r="GA40" s="15">
        <f>'Investment Analysis'!PB40</f>
        <v/>
      </c>
      <c r="GB40" s="48" t="n">
        <v>21228.6</v>
      </c>
      <c r="GC40" s="18">
        <f>'Investment Analysis'!PK40</f>
        <v/>
      </c>
      <c r="GD40" s="15">
        <f>'Investment Analysis'!PI40</f>
        <v/>
      </c>
      <c r="GE40" s="48" t="n">
        <v>7341.5</v>
      </c>
      <c r="GF40" s="18">
        <f>'Investment Analysis'!PY40</f>
        <v/>
      </c>
      <c r="GG40" s="15">
        <f>'Investment Analysis'!PW40</f>
        <v/>
      </c>
      <c r="GH40" s="48" t="n">
        <v>7754.5</v>
      </c>
      <c r="GI40" s="18">
        <f>'Investment Analysis'!QF40</f>
        <v/>
      </c>
      <c r="GJ40" s="15">
        <f>'Investment Analysis'!QD40</f>
        <v/>
      </c>
      <c r="GK40" s="48" t="n">
        <v>0</v>
      </c>
      <c r="GL40" s="18">
        <f>'Investment Analysis'!QM40</f>
        <v/>
      </c>
      <c r="GM40" s="15">
        <f>'Investment Analysis'!QK40</f>
        <v/>
      </c>
      <c r="GN40" s="48" t="n">
        <v>31565.2</v>
      </c>
      <c r="GO40" s="18">
        <f>'Investment Analysis'!QT40</f>
        <v/>
      </c>
      <c r="GP40" s="15">
        <f>'Investment Analysis'!QR40</f>
        <v/>
      </c>
      <c r="GQ40" s="48" t="n">
        <v>19912.5</v>
      </c>
      <c r="GR40" s="18">
        <f>'Investment Analysis'!RA40</f>
        <v/>
      </c>
      <c r="GS40" s="15">
        <f>'Investment Analysis'!QY40</f>
        <v/>
      </c>
      <c r="GT40" s="48" t="n">
        <v>8383</v>
      </c>
      <c r="GU40" s="18">
        <f>'Investment Analysis'!RH40</f>
        <v/>
      </c>
      <c r="GV40" s="15">
        <f>'Investment Analysis'!RF40</f>
        <v/>
      </c>
      <c r="GW40" s="48" t="n"/>
      <c r="GX40" s="18">
        <f>'Investment Analysis'!RO40</f>
        <v/>
      </c>
      <c r="GY40" s="15">
        <f>'Investment Analysis'!RM40</f>
        <v/>
      </c>
      <c r="GZ40" s="48" t="n"/>
      <c r="HA40" s="18">
        <f>'Investment Analysis'!RV40</f>
        <v/>
      </c>
      <c r="HB40" s="15">
        <f>'Investment Analysis'!RT40</f>
        <v/>
      </c>
      <c r="HC40" s="48" t="n"/>
      <c r="HD40" s="18">
        <f>'Investment Analysis'!SC40</f>
        <v/>
      </c>
      <c r="HE40" s="15">
        <f>'Investment Analysis'!SA40</f>
        <v/>
      </c>
      <c r="HF40" s="48" t="n"/>
      <c r="HG40" s="18">
        <f>'Investment Analysis'!SJ40</f>
        <v/>
      </c>
      <c r="HH40" s="15">
        <f>'Investment Analysis'!SH40</f>
        <v/>
      </c>
      <c r="HI40" s="48" t="n"/>
      <c r="HJ40" s="18">
        <f>'Investment Analysis'!SM40</f>
        <v/>
      </c>
      <c r="HK40" s="15">
        <f>'Investment Analysis'!SK40</f>
        <v/>
      </c>
      <c r="HL40" s="48" t="n"/>
      <c r="HM40" s="18">
        <f>'Investment Analysis'!SP40</f>
        <v/>
      </c>
      <c r="HN40" s="15">
        <f>'Investment Analysis'!SN40</f>
        <v/>
      </c>
      <c r="HO40" s="48" t="n"/>
      <c r="HP40" s="18">
        <f>'Investment Analysis'!TE40</f>
        <v/>
      </c>
      <c r="HQ40" s="15">
        <f>'Investment Analysis'!TC40</f>
        <v/>
      </c>
      <c r="HR40" s="48" t="n"/>
      <c r="HS40" s="18">
        <f>'Investment Analysis'!TL40</f>
        <v/>
      </c>
      <c r="HT40" s="15">
        <f>'Investment Analysis'!TJ40</f>
        <v/>
      </c>
      <c r="HU40" s="48" t="n"/>
      <c r="HV40" s="18">
        <f>'Investment Analysis'!TS40</f>
        <v/>
      </c>
      <c r="HW40" s="15">
        <f>'Investment Analysis'!TQ40</f>
        <v/>
      </c>
      <c r="HX40" s="48" t="n"/>
      <c r="HY40" s="18">
        <f>'Investment Analysis'!TZ40</f>
        <v/>
      </c>
      <c r="HZ40" s="15">
        <f>'Investment Analysis'!TX40</f>
        <v/>
      </c>
      <c r="IA40" s="48" t="n"/>
      <c r="IB40" s="18">
        <f>'Investment Analysis'!UG40</f>
        <v/>
      </c>
      <c r="IC40" s="15">
        <f>'Investment Analysis'!UE40</f>
        <v/>
      </c>
      <c r="ID40" s="48" t="n"/>
      <c r="IE40" s="18">
        <f>'Investment Analysis'!UN40</f>
        <v/>
      </c>
      <c r="IF40" s="15">
        <f>'Investment Analysis'!UL40</f>
        <v/>
      </c>
      <c r="IG40" s="48" t="n"/>
      <c r="IH40" s="18">
        <f>'Investment Analysis'!UU40</f>
        <v/>
      </c>
      <c r="II40" s="15">
        <f>'Investment Analysis'!US40</f>
        <v/>
      </c>
      <c r="IJ40" s="48" t="n"/>
      <c r="IK40" s="18">
        <f>'Investment Analysis'!VB40</f>
        <v/>
      </c>
      <c r="IL40" s="15">
        <f>'Investment Analysis'!UZ40</f>
        <v/>
      </c>
      <c r="IM40" s="48" t="n"/>
      <c r="IN40" s="18">
        <f>'Investment Analysis'!VI40</f>
        <v/>
      </c>
      <c r="IO40" s="15">
        <f>'Investment Analysis'!VG40</f>
        <v/>
      </c>
      <c r="IP40" s="18" t="n"/>
      <c r="IQ40" s="18" t="n"/>
      <c r="IR40" s="18" t="n"/>
      <c r="IS40" s="108">
        <f>IF(IT40&gt;0,IT40-IT39,0)</f>
        <v/>
      </c>
      <c r="IT40" s="48">
        <f>FY40+FV40+FS40+FP40+FM40+FJ40+FG40+FD40+FA40+EX40+EU40+ER40+EO40+EL40+EI40+EF40+EC40+DZ40+DW40+DT40+DQ40+DN40+DK40+DH40+DE40+DB40+CY40+CV40+CS40+CP40+CJ40+CG40+CD40+CA40+BX40+P40+CM40+GT40+GQ40+GN40+GK40+GH40+GE40+GB40+BU40+BR40+BO40+BL40+BI40+BF40+BC40+AZ40+AW40+AT40+AQ40+AN40+AK40+AH40+AE40+AB40+Y40+V40+S40+GW40+GZ40+HC40+HF40+HI40+HL40+HO40+HR40+HU40</f>
        <v/>
      </c>
      <c r="IU40" s="101">
        <f>IF(IT40&gt;0,IV40,0)</f>
        <v/>
      </c>
      <c r="IV40" s="101" t="n"/>
      <c r="IW40" s="15">
        <f>IF(IT40&gt;0,(IT40+IV$11-I$2)/I$2,0)</f>
        <v/>
      </c>
      <c r="IX40" s="113">
        <f>IF(IT40&gt;0,IT40+IV$11-I$2,0)</f>
        <v/>
      </c>
      <c r="IY40" s="21">
        <f>IF(IT40&gt;0,(IT40+IV$11+IV$33-IT$8)/IT$8,0)</f>
        <v/>
      </c>
      <c r="IZ40" s="173">
        <f>IF(IT40&gt;0,IT40+IV$11+IV$33-IT$8,0)</f>
        <v/>
      </c>
    </row>
    <row r="41">
      <c r="A41" s="76">
        <f>'Investment Analysis'!A41</f>
        <v/>
      </c>
      <c r="B41" s="77">
        <f>'Investment Analysis'!B41</f>
        <v/>
      </c>
      <c r="C41" s="27">
        <f>'Investment Analysis'!C41</f>
        <v/>
      </c>
      <c r="D41" s="42">
        <f>'Investment Analysis'!D41</f>
        <v/>
      </c>
      <c r="E41" s="28">
        <f>'Investment Analysis'!E41</f>
        <v/>
      </c>
      <c r="F41" s="27">
        <f>'Investment Analysis'!G41</f>
        <v/>
      </c>
      <c r="G41" s="42">
        <f>'Investment Analysis'!H41</f>
        <v/>
      </c>
      <c r="H41" s="28">
        <f>'Investment Analysis'!I41</f>
        <v/>
      </c>
      <c r="I41" s="27">
        <f>'Investment Analysis'!K41</f>
        <v/>
      </c>
      <c r="J41" s="42">
        <f>'Investment Analysis'!L41</f>
        <v/>
      </c>
      <c r="K41" s="28">
        <f>'Investment Analysis'!M41</f>
        <v/>
      </c>
      <c r="L41" s="57">
        <f>'Investment Analysis'!T41</f>
        <v/>
      </c>
      <c r="M41" s="29">
        <f>'Investment Analysis'!V41</f>
        <v/>
      </c>
      <c r="N41" s="29">
        <f>'Investment Analysis'!W41</f>
        <v/>
      </c>
      <c r="P41" s="48">
        <f>'Investment Analysis'!Y41</f>
        <v/>
      </c>
      <c r="Q41" s="18" t="n"/>
      <c r="R41" s="83" t="n"/>
      <c r="S41" s="48" t="n">
        <v>23041.27</v>
      </c>
      <c r="T41" s="18">
        <f>IF(S41&gt;0,(S41+10000-T$5)/T$5,0)</f>
        <v/>
      </c>
      <c r="U41" s="15">
        <f>'Investment Analysis'!AF41</f>
        <v/>
      </c>
      <c r="V41" s="48" t="n">
        <v>18802.95</v>
      </c>
      <c r="W41" s="18">
        <f>IF(V41&gt;0,(V41+5000-W$5)/W$5,0)</f>
        <v/>
      </c>
      <c r="X41" s="15">
        <f>'Investment Analysis'!AT41</f>
        <v/>
      </c>
      <c r="Y41" s="48" t="n">
        <v>10164.39</v>
      </c>
      <c r="Z41" s="18">
        <f>IF(Y41&gt;0,(Y41-Z$5)/Z$5,0)</f>
        <v/>
      </c>
      <c r="AA41" s="15">
        <f>'Investment Analysis'!GK41</f>
        <v/>
      </c>
      <c r="AB41" s="48" t="n">
        <v>2711.28</v>
      </c>
      <c r="AC41" s="18">
        <f>IF(AB41&gt;0,(AB41+8000-AC$5)/AC$5,0)</f>
        <v/>
      </c>
      <c r="AD41" s="15">
        <f>'Investment Analysis'!AT41</f>
        <v/>
      </c>
      <c r="AE41" s="48" t="n">
        <v>23045.97</v>
      </c>
      <c r="AF41" s="18">
        <f>IF(AE41&gt;0,(AE41+30000-AF$5)/AF$5,0)</f>
        <v/>
      </c>
      <c r="AG41" s="15">
        <f>'Investment Analysis'!BA41</f>
        <v/>
      </c>
      <c r="AH41" s="48" t="n"/>
      <c r="AI41" s="18">
        <f>IF(AH41&gt;0,(AH41-5000-AI$5)/AI$5,0)</f>
        <v/>
      </c>
      <c r="AJ41" s="15">
        <f>'Investment Analysis'!BH41</f>
        <v/>
      </c>
      <c r="AK41" s="48" t="n">
        <v>20597.01</v>
      </c>
      <c r="AL41" s="18">
        <f>IF(AK41&gt;0,(AK41+7000-AL$5)/AL$5,0)</f>
        <v/>
      </c>
      <c r="AM41" s="15">
        <f>'Investment Analysis'!BO41</f>
        <v/>
      </c>
      <c r="AN41" s="48" t="n">
        <v>15393.26</v>
      </c>
      <c r="AO41" s="18">
        <f>IF(AN41&gt;0,(AN41-AO$5)/AO$5,0)</f>
        <v/>
      </c>
      <c r="AP41" s="15">
        <f>'Investment Analysis'!BV41</f>
        <v/>
      </c>
      <c r="AQ41" s="48" t="n"/>
      <c r="AR41" s="18">
        <f>IF(AQ41&gt;0,(AQ41+10000-AR$5)/AR$5,0)</f>
        <v/>
      </c>
      <c r="AS41" s="15">
        <f>'Investment Analysis'!CC41</f>
        <v/>
      </c>
      <c r="AT41" s="48" t="n">
        <v>28225.73</v>
      </c>
      <c r="AU41" s="18">
        <f>IF(AT41&gt;0,(AT41+10000-AU$5)/AU$5,0)</f>
        <v/>
      </c>
      <c r="AV41" s="15">
        <f>'Investment Analysis'!CJ41</f>
        <v/>
      </c>
      <c r="AW41" s="48" t="n">
        <v>19802.9</v>
      </c>
      <c r="AX41" s="18">
        <f>IF(AW41&gt;0,(AW41+2000-AX$5)/AX$5,0)</f>
        <v/>
      </c>
      <c r="AY41" s="15">
        <f>'Investment Analysis'!CQ41</f>
        <v/>
      </c>
      <c r="AZ41" s="48" t="n">
        <v>17021.59</v>
      </c>
      <c r="BA41" s="18">
        <f>IF(AZ41&gt;0,(AZ41+15000-BA$5)/BA$5,0)</f>
        <v/>
      </c>
      <c r="BB41" s="15">
        <f>'Investment Analysis'!CX41</f>
        <v/>
      </c>
      <c r="BC41" s="48" t="n">
        <v>10228.34</v>
      </c>
      <c r="BD41" s="18">
        <f>IF(BC41&gt;0,(BC41-10000-BD$5)/BD$5,0)</f>
        <v/>
      </c>
      <c r="BE41" s="15">
        <f>'Investment Analysis'!DE41</f>
        <v/>
      </c>
      <c r="BF41" s="48" t="n">
        <v>4491.37</v>
      </c>
      <c r="BG41" s="18">
        <f>IF(BF41&gt;0,(BF41-BG$5)/BG$5,0)</f>
        <v/>
      </c>
      <c r="BH41" s="15">
        <f>'Investment Analysis'!DL41</f>
        <v/>
      </c>
      <c r="BI41" s="48" t="n">
        <v>2633.21</v>
      </c>
      <c r="BJ41" s="18">
        <f>IF(BI41&gt;0,(BI41-BJ$5)/BJ$5,0)</f>
        <v/>
      </c>
      <c r="BK41" s="15">
        <f>'Investment Analysis'!DZ41</f>
        <v/>
      </c>
      <c r="BL41" s="48" t="n">
        <v>4463.32</v>
      </c>
      <c r="BM41" s="18">
        <f>IF(BL41&gt;0,(BL41-BM$5)/BM$5,0)</f>
        <v/>
      </c>
      <c r="BN41" s="15">
        <f>'Investment Analysis'!EG41</f>
        <v/>
      </c>
      <c r="BO41" s="48" t="n"/>
      <c r="BP41" s="18">
        <f>IF(BO41&gt;0,(BO41+5000-BP$5)/BP$5,0)</f>
        <v/>
      </c>
      <c r="BQ41" s="15">
        <f>'Investment Analysis'!DS41</f>
        <v/>
      </c>
      <c r="BR41" s="48" t="n">
        <v>6108.96</v>
      </c>
      <c r="BS41" s="18">
        <f>IF(BR41&gt;0,(BR41-BS$5)/BS$5,0)</f>
        <v/>
      </c>
      <c r="BT41" s="15">
        <f>'Investment Analysis'!EN41</f>
        <v/>
      </c>
      <c r="BU41" s="48" t="n">
        <v>15303.14</v>
      </c>
      <c r="BV41" s="18">
        <f>IF(BU41&gt;0,(BU41+8000-BV$5)/BV$5,0)</f>
        <v/>
      </c>
      <c r="BW41" s="15">
        <f>'Investment Analysis'!EU41</f>
        <v/>
      </c>
      <c r="BX41" s="48" t="n"/>
      <c r="BY41" s="18">
        <f>IF(BX41&gt;0,(BX41-10000-BY$5)/BY$5,0)</f>
        <v/>
      </c>
      <c r="BZ41" s="15">
        <f>'Investment Analysis'!FB41</f>
        <v/>
      </c>
      <c r="CA41" s="48" t="n">
        <v>22660.75</v>
      </c>
      <c r="CB41" s="18">
        <f>IF(CA41&gt;0,(CA41-CB$5)/CB$5,0)</f>
        <v/>
      </c>
      <c r="CC41" s="15">
        <f>'Investment Analysis'!FI41</f>
        <v/>
      </c>
      <c r="CD41" s="48" t="n">
        <v>19813.52</v>
      </c>
      <c r="CE41" s="18">
        <f>IF(CD41&gt;0,(CD41+20000-CE$5)/CE$5,0)</f>
        <v/>
      </c>
      <c r="CF41" s="15">
        <f>'Investment Analysis'!FP41</f>
        <v/>
      </c>
      <c r="CG41" s="48" t="n">
        <v>5133.64</v>
      </c>
      <c r="CH41" s="18">
        <f>IF(CG41&gt;0,(CG41+10000-CH$5)/CH$5,0)</f>
        <v/>
      </c>
      <c r="CI41" s="15">
        <f>'Investment Analysis'!FW41</f>
        <v/>
      </c>
      <c r="CJ41" s="48" t="n"/>
      <c r="CK41" s="18">
        <f>IF(CJ41&gt;0,(CJ41+5000-CK$5)/CK$5,0)</f>
        <v/>
      </c>
      <c r="CL41" s="15">
        <f>'Investment Analysis'!GD41</f>
        <v/>
      </c>
      <c r="CM41" s="48" t="n">
        <v>24991.5</v>
      </c>
      <c r="CN41" s="18">
        <f>IF(CM41&gt;0,(CM41-CN$5)/CN$5,0)</f>
        <v/>
      </c>
      <c r="CO41" s="15">
        <f>'Investment Analysis'!GT41</f>
        <v/>
      </c>
      <c r="CP41" s="48" t="n">
        <v>3541.1</v>
      </c>
      <c r="CQ41" s="18">
        <f>IF(CP41&gt;0,(CP41-CQ$5)/CQ$5,0)</f>
        <v/>
      </c>
      <c r="CR41" s="15">
        <f>'Investment Analysis'!HG41</f>
        <v/>
      </c>
      <c r="CS41" s="48" t="n">
        <v>9930</v>
      </c>
      <c r="CT41" s="18">
        <f>IF(CS41&gt;0,(CS41-CT$5)/CT$5,0)</f>
        <v/>
      </c>
      <c r="CU41" s="15">
        <f>'Investment Analysis'!HN41</f>
        <v/>
      </c>
      <c r="CV41" s="48" t="n">
        <v>13940</v>
      </c>
      <c r="CW41" s="18">
        <f>IF(CV41&gt;0,(CV41-CW$5)/CW$5,0)</f>
        <v/>
      </c>
      <c r="CX41" s="15">
        <f>'Investment Analysis'!IB41</f>
        <v/>
      </c>
      <c r="CY41" s="48" t="n">
        <v>22853</v>
      </c>
      <c r="CZ41" s="18">
        <f>IF(CY41&gt;0,(CY41-CZ$5)/CZ$5,0)</f>
        <v/>
      </c>
      <c r="DA41" s="15">
        <f>'Investment Analysis'!II41</f>
        <v/>
      </c>
      <c r="DB41" s="48" t="n">
        <v>20868</v>
      </c>
      <c r="DC41" s="18">
        <f>IF(DB41&gt;0,(DB41-DC$5)/DC$5,0)</f>
        <v/>
      </c>
      <c r="DD41" s="15">
        <f>'Investment Analysis'!IP41</f>
        <v/>
      </c>
      <c r="DE41" s="48" t="n"/>
      <c r="DF41" s="18">
        <f>IF(DE41&gt;0,(DE41-DF$5)/DF$5,0)</f>
        <v/>
      </c>
      <c r="DG41" s="15">
        <f>'Investment Analysis'!IW41</f>
        <v/>
      </c>
      <c r="DH41" s="48" t="n">
        <v>14327.4</v>
      </c>
      <c r="DI41" s="18">
        <f>IF(DH41&gt;0,(DH41-DI$5)/DI$5,0)</f>
        <v/>
      </c>
      <c r="DJ41" s="15">
        <f>'Investment Analysis'!JD41</f>
        <v/>
      </c>
      <c r="DK41" s="48" t="n">
        <v>2048.2</v>
      </c>
      <c r="DL41" s="18">
        <f>IF(DK41&gt;0,(DK41-DL$5)/DL$5,0)</f>
        <v/>
      </c>
      <c r="DM41" s="15">
        <f>'Investment Analysis'!JK41</f>
        <v/>
      </c>
      <c r="DN41" s="48" t="n">
        <v>19825.2</v>
      </c>
      <c r="DO41" s="18">
        <f>IF(DN41&gt;0,(DN41-DO$5)/DO$5,0)</f>
        <v/>
      </c>
      <c r="DP41" s="15">
        <f>'Investment Analysis'!HU41</f>
        <v/>
      </c>
      <c r="DQ41" s="48" t="n">
        <v>34278</v>
      </c>
      <c r="DR41" s="18">
        <f>IF(DQ41&gt;0,(DQ41-DR$5)/DR$5,0)</f>
        <v/>
      </c>
      <c r="DS41" s="15">
        <f>'Investment Analysis'!JR41</f>
        <v/>
      </c>
      <c r="DT41" s="48" t="n">
        <v>4408</v>
      </c>
      <c r="DU41" s="18">
        <f>IF(DT41&gt;0,(DT41-DU$5)/DU$5,0)</f>
        <v/>
      </c>
      <c r="DV41" s="15">
        <f>'Investment Analysis'!JY41</f>
        <v/>
      </c>
      <c r="DW41" s="48" t="n">
        <v>26400.75</v>
      </c>
      <c r="DX41" s="18">
        <f>IF(DW41&gt;0,(DW41-DX$5)/DX$5,0)</f>
        <v/>
      </c>
      <c r="DY41" s="15">
        <f>'Investment Analysis'!KF41</f>
        <v/>
      </c>
      <c r="DZ41" s="48" t="n">
        <v>2724</v>
      </c>
      <c r="EA41" s="18">
        <f>IF(DZ41&gt;0,(DZ41-EA$5)/EA$5,0)</f>
        <v/>
      </c>
      <c r="EB41" s="15">
        <f>'Investment Analysis'!KM41</f>
        <v/>
      </c>
      <c r="EC41" s="48" t="n">
        <v>2444.7</v>
      </c>
      <c r="ED41" s="18">
        <f>IF(EC41&gt;0,(EC41-ED$5)/ED$5,0)</f>
        <v/>
      </c>
      <c r="EE41" s="15">
        <f>'Investment Analysis'!KT41</f>
        <v/>
      </c>
      <c r="EF41" s="48" t="n">
        <v>40335</v>
      </c>
      <c r="EG41" s="18">
        <f>IF(EF41&gt;0,(EF41-EG$5)/EG$5,0)</f>
        <v/>
      </c>
      <c r="EH41" s="15">
        <f>'Investment Analysis'!LH41</f>
        <v/>
      </c>
      <c r="EI41" s="48" t="n">
        <v>9050.76</v>
      </c>
      <c r="EJ41" s="18">
        <f>IF(EI41&gt;0,(EI41-EJ$5)/EJ$5,0)</f>
        <v/>
      </c>
      <c r="EK41" s="15">
        <f>'Investment Analysis'!LO41</f>
        <v/>
      </c>
      <c r="EL41" s="54" t="n">
        <v>20950</v>
      </c>
      <c r="EM41" s="18">
        <f>IF(EL41&gt;0,(EL41-EM$5)/EM$5,0)</f>
        <v/>
      </c>
      <c r="EN41" s="15">
        <f>'Investment Analysis'!LV41</f>
        <v/>
      </c>
      <c r="EO41" s="48" t="n"/>
      <c r="EP41" s="68">
        <f>IF(EO41&gt;0,(EO41-500-EP$5)/EP$5,0)</f>
        <v/>
      </c>
      <c r="EQ41" s="15">
        <f>'Investment Analysis'!MC41</f>
        <v/>
      </c>
      <c r="ER41" s="48" t="n">
        <v>7979.84</v>
      </c>
      <c r="ES41" s="18">
        <f>IF(ER41&gt;0,(ER41-ES$5)/ES$5,0)</f>
        <v/>
      </c>
      <c r="ET41" s="15">
        <f>'Investment Analysis'!LA41</f>
        <v/>
      </c>
      <c r="EU41" s="48" t="n">
        <v>20076</v>
      </c>
      <c r="EV41" s="18">
        <f>'Investment Analysis'!ML41</f>
        <v/>
      </c>
      <c r="EW41" s="15">
        <f>'Investment Analysis'!MJ41</f>
        <v/>
      </c>
      <c r="EX41" s="48" t="n">
        <v>10674</v>
      </c>
      <c r="EY41" s="18">
        <f>IF(EX41&gt;0,(EX41-EY$5)/EY$5,0)</f>
        <v/>
      </c>
      <c r="EZ41" s="15">
        <f>'Investment Analysis'!MQ41</f>
        <v/>
      </c>
      <c r="FA41" s="48" t="n"/>
      <c r="FB41" s="18">
        <f>IF(FA41&gt;0,(FA41-FB$5)/FB$5,0)</f>
        <v/>
      </c>
      <c r="FC41" s="15">
        <f>'Investment Analysis'!MX41</f>
        <v/>
      </c>
      <c r="FD41" s="48" t="n">
        <v>5252</v>
      </c>
      <c r="FE41" s="18">
        <f>IF(FD41&gt;0,(FD41-FE$5)/FE$5,0)</f>
        <v/>
      </c>
      <c r="FF41" s="15">
        <f>'Investment Analysis'!NE41</f>
        <v/>
      </c>
      <c r="FG41" s="48" t="n"/>
      <c r="FH41" s="18">
        <f>IF(FG41&gt;0,(FG41-FH$5)/FH$5,0)</f>
        <v/>
      </c>
      <c r="FI41" s="15">
        <f>'Investment Analysis'!NL41</f>
        <v/>
      </c>
      <c r="FJ41" s="48" t="n">
        <v>9331.25</v>
      </c>
      <c r="FK41" s="18">
        <f>IF(FJ41&gt;0,(FJ41-FK$5)/FK$5,0)</f>
        <v/>
      </c>
      <c r="FL41" s="15">
        <f>'Investment Analysis'!NS41</f>
        <v/>
      </c>
      <c r="FM41" s="48" t="n">
        <v>29403.2</v>
      </c>
      <c r="FN41" s="18">
        <f>IF(FM41&gt;0,(FM41-FN$5)/FN$5,0)</f>
        <v/>
      </c>
      <c r="FO41" s="15">
        <f>'Investment Analysis'!NZ41</f>
        <v/>
      </c>
      <c r="FP41" s="48" t="n"/>
      <c r="FQ41" s="18">
        <f>IF(FP41&gt;0,(FP41-FQ$5)/FQ$5,0)</f>
        <v/>
      </c>
      <c r="FR41" s="15">
        <f>'Investment Analysis'!OG41</f>
        <v/>
      </c>
      <c r="FS41" s="48" t="n">
        <v>8374.5</v>
      </c>
      <c r="FT41" s="18">
        <f>IF(FS41&gt;0,(FS41-FT$5)/FT$5,0)</f>
        <v/>
      </c>
      <c r="FU41" s="15">
        <f>'Investment Analysis'!ON41</f>
        <v/>
      </c>
      <c r="FV41" s="48" t="n"/>
      <c r="FW41" s="18">
        <f>IF(FV41&gt;0,(FV41-FW$5)/FW$5,0)</f>
        <v/>
      </c>
      <c r="FX41" s="15">
        <f>'Investment Analysis'!OU41</f>
        <v/>
      </c>
      <c r="FY41" s="48" t="n"/>
      <c r="FZ41" s="18">
        <f>IF(FY41&gt;0,(FY41-FZ$5)/FZ$5,0)</f>
        <v/>
      </c>
      <c r="GA41" s="15">
        <f>'Investment Analysis'!PB41</f>
        <v/>
      </c>
      <c r="GB41" s="48" t="n">
        <v>21403.8</v>
      </c>
      <c r="GC41" s="18">
        <f>'Investment Analysis'!PK41</f>
        <v/>
      </c>
      <c r="GD41" s="15">
        <f>'Investment Analysis'!PI41</f>
        <v/>
      </c>
      <c r="GE41" s="48" t="n">
        <v>7455</v>
      </c>
      <c r="GF41" s="18">
        <f>'Investment Analysis'!PY41</f>
        <v/>
      </c>
      <c r="GG41" s="15">
        <f>'Investment Analysis'!PW41</f>
        <v/>
      </c>
      <c r="GH41" s="48" t="n">
        <v>7689.75</v>
      </c>
      <c r="GI41" s="18">
        <f>'Investment Analysis'!QF41</f>
        <v/>
      </c>
      <c r="GJ41" s="15">
        <f>'Investment Analysis'!QD41</f>
        <v/>
      </c>
      <c r="GK41" s="54" t="n">
        <v>9734.75</v>
      </c>
      <c r="GL41" s="18">
        <f>'Investment Analysis'!QM41</f>
        <v/>
      </c>
      <c r="GM41" s="15">
        <f>'Investment Analysis'!QK41</f>
        <v/>
      </c>
      <c r="GN41" s="48" t="n">
        <v>32449.32</v>
      </c>
      <c r="GO41" s="18">
        <f>'Investment Analysis'!QT41</f>
        <v/>
      </c>
      <c r="GP41" s="15">
        <f>'Investment Analysis'!QR41</f>
        <v/>
      </c>
      <c r="GQ41" s="48" t="n">
        <v>20272.4</v>
      </c>
      <c r="GR41" s="18">
        <f>'Investment Analysis'!RA41</f>
        <v/>
      </c>
      <c r="GS41" s="15">
        <f>'Investment Analysis'!QY41</f>
        <v/>
      </c>
      <c r="GT41" s="48" t="n">
        <v>8464</v>
      </c>
      <c r="GU41" s="18">
        <f>'Investment Analysis'!RH41</f>
        <v/>
      </c>
      <c r="GV41" s="15">
        <f>'Investment Analysis'!RF41</f>
        <v/>
      </c>
      <c r="GW41" s="48" t="n"/>
      <c r="GX41" s="18">
        <f>'Investment Analysis'!RO41</f>
        <v/>
      </c>
      <c r="GY41" s="15">
        <f>'Investment Analysis'!RM41</f>
        <v/>
      </c>
      <c r="GZ41" s="48" t="n"/>
      <c r="HA41" s="18">
        <f>'Investment Analysis'!RV41</f>
        <v/>
      </c>
      <c r="HB41" s="15">
        <f>'Investment Analysis'!RT41</f>
        <v/>
      </c>
      <c r="HC41" s="48" t="n"/>
      <c r="HD41" s="18">
        <f>'Investment Analysis'!SC41</f>
        <v/>
      </c>
      <c r="HE41" s="15">
        <f>'Investment Analysis'!SA41</f>
        <v/>
      </c>
      <c r="HF41" s="48" t="n"/>
      <c r="HG41" s="18">
        <f>'Investment Analysis'!SJ41</f>
        <v/>
      </c>
      <c r="HH41" s="15">
        <f>'Investment Analysis'!SH41</f>
        <v/>
      </c>
      <c r="HI41" s="48" t="n"/>
      <c r="HJ41" s="18">
        <f>'Investment Analysis'!SM41</f>
        <v/>
      </c>
      <c r="HK41" s="15">
        <f>'Investment Analysis'!SK41</f>
        <v/>
      </c>
      <c r="HL41" s="48" t="n"/>
      <c r="HM41" s="18">
        <f>'Investment Analysis'!SP41</f>
        <v/>
      </c>
      <c r="HN41" s="15">
        <f>'Investment Analysis'!SN41</f>
        <v/>
      </c>
      <c r="HO41" s="48" t="n"/>
      <c r="HP41" s="18">
        <f>'Investment Analysis'!TE41</f>
        <v/>
      </c>
      <c r="HQ41" s="15">
        <f>'Investment Analysis'!TC41</f>
        <v/>
      </c>
      <c r="HR41" s="48" t="n"/>
      <c r="HS41" s="18">
        <f>'Investment Analysis'!TL41</f>
        <v/>
      </c>
      <c r="HT41" s="15">
        <f>'Investment Analysis'!TJ41</f>
        <v/>
      </c>
      <c r="HU41" s="48" t="n"/>
      <c r="HV41" s="18">
        <f>'Investment Analysis'!TS41</f>
        <v/>
      </c>
      <c r="HW41" s="15">
        <f>'Investment Analysis'!TQ41</f>
        <v/>
      </c>
      <c r="HX41" s="48" t="n"/>
      <c r="HY41" s="18">
        <f>'Investment Analysis'!TZ41</f>
        <v/>
      </c>
      <c r="HZ41" s="15">
        <f>'Investment Analysis'!TX41</f>
        <v/>
      </c>
      <c r="IA41" s="48" t="n"/>
      <c r="IB41" s="18">
        <f>'Investment Analysis'!UG41</f>
        <v/>
      </c>
      <c r="IC41" s="15">
        <f>'Investment Analysis'!UE41</f>
        <v/>
      </c>
      <c r="ID41" s="48" t="n"/>
      <c r="IE41" s="18">
        <f>'Investment Analysis'!UN41</f>
        <v/>
      </c>
      <c r="IF41" s="15">
        <f>'Investment Analysis'!UL41</f>
        <v/>
      </c>
      <c r="IG41" s="48" t="n"/>
      <c r="IH41" s="18">
        <f>'Investment Analysis'!UU41</f>
        <v/>
      </c>
      <c r="II41" s="15">
        <f>'Investment Analysis'!US41</f>
        <v/>
      </c>
      <c r="IJ41" s="48" t="n"/>
      <c r="IK41" s="18">
        <f>'Investment Analysis'!VB41</f>
        <v/>
      </c>
      <c r="IL41" s="15">
        <f>'Investment Analysis'!UZ41</f>
        <v/>
      </c>
      <c r="IM41" s="48" t="n"/>
      <c r="IN41" s="18">
        <f>'Investment Analysis'!VI41</f>
        <v/>
      </c>
      <c r="IO41" s="15">
        <f>'Investment Analysis'!VG41</f>
        <v/>
      </c>
      <c r="IP41" s="18" t="n"/>
      <c r="IQ41" s="18" t="n"/>
      <c r="IR41" s="18" t="n"/>
      <c r="IS41" s="108">
        <f>IF(IT41&gt;0,IT41-IT40,0)</f>
        <v/>
      </c>
      <c r="IT41" s="48">
        <f>FY41+FV41+FS41+FP41+FM41+FJ41+FG41+FD41+FA41+EX41+EU41+ER41+EO41+EL41+EI41+EF41+EC41+DZ41+DW41+DT41+DQ41+DN41+DK41+DH41+DE41+DB41+CY41+CV41+CS41+CP41+CJ41+CG41+CD41+CA41+BX41+P41+CM41+GT41+GQ41+GN41+GK41+GH41+GE41+GB41+BU41+BR41+BO41+BL41+BI41+BF41+BC41+AZ41+AW41+AT41+AQ41+AN41+AK41+AH41+AE41+AB41+Y41+V41+S41+GW41+GZ41+HC41+HF41+HI41+HL41+HO41+HR41+HU41</f>
        <v/>
      </c>
      <c r="IU41" s="101">
        <f>IF(IT41&gt;0,IV41,0)</f>
        <v/>
      </c>
      <c r="IV41" s="101" t="n"/>
      <c r="IW41" s="15">
        <f>IF(IT41&gt;0,(IT41+IV$11-I$2)/I$2,0)</f>
        <v/>
      </c>
      <c r="IX41" s="113">
        <f>IF(IT41&gt;0,IT41+IV$11-I$2,0)</f>
        <v/>
      </c>
      <c r="IY41" s="21">
        <f>IF(IT41&gt;0,(IT41+IV$11+IV$33-IT$8)/IT$8,0)</f>
        <v/>
      </c>
      <c r="IZ41" s="173">
        <f>IF(IT41&gt;0,IT41+IV$11+IV$33-IT$8,0)</f>
        <v/>
      </c>
    </row>
    <row r="42">
      <c r="A42" s="76">
        <f>'Investment Analysis'!A42</f>
        <v/>
      </c>
      <c r="B42" s="77">
        <f>'Investment Analysis'!B42</f>
        <v/>
      </c>
      <c r="C42" s="27">
        <f>'Investment Analysis'!C42</f>
        <v/>
      </c>
      <c r="D42" s="42">
        <f>'Investment Analysis'!D42</f>
        <v/>
      </c>
      <c r="E42" s="28">
        <f>'Investment Analysis'!E42</f>
        <v/>
      </c>
      <c r="F42" s="27">
        <f>'Investment Analysis'!G42</f>
        <v/>
      </c>
      <c r="G42" s="42">
        <f>'Investment Analysis'!H42</f>
        <v/>
      </c>
      <c r="H42" s="28">
        <f>'Investment Analysis'!I42</f>
        <v/>
      </c>
      <c r="I42" s="27">
        <f>'Investment Analysis'!K42</f>
        <v/>
      </c>
      <c r="J42" s="42">
        <f>'Investment Analysis'!L42</f>
        <v/>
      </c>
      <c r="K42" s="28">
        <f>'Investment Analysis'!M42</f>
        <v/>
      </c>
      <c r="L42" s="57">
        <f>'Investment Analysis'!T42</f>
        <v/>
      </c>
      <c r="M42" s="29">
        <f>'Investment Analysis'!V42</f>
        <v/>
      </c>
      <c r="N42" s="29">
        <f>'Investment Analysis'!W42</f>
        <v/>
      </c>
      <c r="P42" s="48">
        <f>'Investment Analysis'!Y42</f>
        <v/>
      </c>
      <c r="Q42" s="18" t="n"/>
      <c r="R42" s="83" t="n"/>
      <c r="S42" s="48" t="n">
        <v>23048.08</v>
      </c>
      <c r="T42" s="18">
        <f>IF(S42&gt;0,(S42+10000-T$5)/T$5,0)</f>
        <v/>
      </c>
      <c r="U42" s="15">
        <f>'Investment Analysis'!AF42</f>
        <v/>
      </c>
      <c r="V42" s="48" t="n">
        <v>18752.81</v>
      </c>
      <c r="W42" s="18">
        <f>IF(V42&gt;0,(V42+5000-W$5)/W$5,0)</f>
        <v/>
      </c>
      <c r="X42" s="15">
        <f>'Investment Analysis'!AT42</f>
        <v/>
      </c>
      <c r="Y42" s="48" t="n">
        <v>10361.86</v>
      </c>
      <c r="Z42" s="18">
        <f>IF(Y42&gt;0,(Y42-Z$5)/Z$5,0)</f>
        <v/>
      </c>
      <c r="AA42" s="15">
        <f>'Investment Analysis'!GK42</f>
        <v/>
      </c>
      <c r="AB42" s="48" t="n">
        <v>2716.16</v>
      </c>
      <c r="AC42" s="18">
        <f>IF(AB42&gt;0,(AB42+8000-AC$5)/AC$5,0)</f>
        <v/>
      </c>
      <c r="AD42" s="15">
        <f>'Investment Analysis'!AT42</f>
        <v/>
      </c>
      <c r="AE42" s="48" t="n">
        <v>23101.11</v>
      </c>
      <c r="AF42" s="18">
        <f>IF(AE42&gt;0,(AE42+30000-AF$5)/AF$5,0)</f>
        <v/>
      </c>
      <c r="AG42" s="15">
        <f>'Investment Analysis'!BA42</f>
        <v/>
      </c>
      <c r="AH42" s="48" t="n"/>
      <c r="AI42" s="18">
        <f>IF(AH42&gt;0,(AH42-5000-AI$5)/AI$5,0)</f>
        <v/>
      </c>
      <c r="AJ42" s="15">
        <f>'Investment Analysis'!BH42</f>
        <v/>
      </c>
      <c r="AK42" s="48" t="n">
        <v>20152.59</v>
      </c>
      <c r="AL42" s="18">
        <f>IF(AK42&gt;0,(AK42+7000-AL$5)/AL$5,0)</f>
        <v/>
      </c>
      <c r="AM42" s="15">
        <f>'Investment Analysis'!BO42</f>
        <v/>
      </c>
      <c r="AN42" s="48" t="n">
        <v>15359.36</v>
      </c>
      <c r="AO42" s="18">
        <f>IF(AN42&gt;0,(AN42-AO$5)/AO$5,0)</f>
        <v/>
      </c>
      <c r="AP42" s="15">
        <f>'Investment Analysis'!BV42</f>
        <v/>
      </c>
      <c r="AQ42" s="48" t="n"/>
      <c r="AR42" s="18">
        <f>IF(AQ42&gt;0,(AQ42+10000-AR$5)/AR$5,0)</f>
        <v/>
      </c>
      <c r="AS42" s="15">
        <f>'Investment Analysis'!CC42</f>
        <v/>
      </c>
      <c r="AT42" s="48" t="n">
        <v>27827.97</v>
      </c>
      <c r="AU42" s="18">
        <f>IF(AT42&gt;0,(AT42+10000-AU$5)/AU$5,0)</f>
        <v/>
      </c>
      <c r="AV42" s="15">
        <f>'Investment Analysis'!CJ42</f>
        <v/>
      </c>
      <c r="AW42" s="48" t="n">
        <v>19740.64</v>
      </c>
      <c r="AX42" s="18">
        <f>IF(AW42&gt;0,(AW42+2000-AX$5)/AX$5,0)</f>
        <v/>
      </c>
      <c r="AY42" s="15">
        <f>'Investment Analysis'!CQ42</f>
        <v/>
      </c>
      <c r="AZ42" s="48" t="n">
        <v>16963.83</v>
      </c>
      <c r="BA42" s="18">
        <f>IF(AZ42&gt;0,(AZ42+15000-BA$5)/BA$5,0)</f>
        <v/>
      </c>
      <c r="BB42" s="15">
        <f>'Investment Analysis'!CX42</f>
        <v/>
      </c>
      <c r="BC42" s="48" t="n">
        <v>10199.22</v>
      </c>
      <c r="BD42" s="18">
        <f>IF(BC42&gt;0,(BC42-10000-BD$5)/BD$5,0)</f>
        <v/>
      </c>
      <c r="BE42" s="15">
        <f>'Investment Analysis'!DE42</f>
        <v/>
      </c>
      <c r="BF42" s="48" t="n">
        <v>4453.17</v>
      </c>
      <c r="BG42" s="18">
        <f>IF(BF42&gt;0,(BF42-BG$5)/BG$5,0)</f>
        <v/>
      </c>
      <c r="BH42" s="15">
        <f>'Investment Analysis'!DL42</f>
        <v/>
      </c>
      <c r="BI42" s="48" t="n">
        <v>2655.74</v>
      </c>
      <c r="BJ42" s="18">
        <f>IF(BI42&gt;0,(BI42-BJ$5)/BJ$5,0)</f>
        <v/>
      </c>
      <c r="BK42" s="15">
        <f>'Investment Analysis'!DZ42</f>
        <v/>
      </c>
      <c r="BL42" s="48" t="n">
        <v>4475.07</v>
      </c>
      <c r="BM42" s="18">
        <f>IF(BL42&gt;0,(BL42-BM$5)/BM$5,0)</f>
        <v/>
      </c>
      <c r="BN42" s="15">
        <f>'Investment Analysis'!EG42</f>
        <v/>
      </c>
      <c r="BO42" s="48" t="n"/>
      <c r="BP42" s="18">
        <f>IF(BO42&gt;0,(BO42+5000-BP$5)/BP$5,0)</f>
        <v/>
      </c>
      <c r="BQ42" s="15">
        <f>'Investment Analysis'!DS42</f>
        <v/>
      </c>
      <c r="BR42" s="48" t="n">
        <v>6087.94</v>
      </c>
      <c r="BS42" s="18">
        <f>IF(BR42&gt;0,(BR42-BS$5)/BS$5,0)</f>
        <v/>
      </c>
      <c r="BT42" s="15">
        <f>'Investment Analysis'!EN42</f>
        <v/>
      </c>
      <c r="BU42" s="48" t="n">
        <v>15209.12</v>
      </c>
      <c r="BV42" s="18">
        <f>IF(BU42&gt;0,(BU42+8000-BV$5)/BV$5,0)</f>
        <v/>
      </c>
      <c r="BW42" s="15">
        <f>'Investment Analysis'!EU42</f>
        <v/>
      </c>
      <c r="BX42" s="48" t="n"/>
      <c r="BY42" s="18">
        <f>IF(BX42&gt;0,(BX42-10000-BY$5)/BY$5,0)</f>
        <v/>
      </c>
      <c r="BZ42" s="15">
        <f>'Investment Analysis'!FB42</f>
        <v/>
      </c>
      <c r="CA42" s="48" t="n">
        <v>22747.41</v>
      </c>
      <c r="CB42" s="18">
        <f>IF(CA42&gt;0,(CA42-CB$5)/CB$5,0)</f>
        <v/>
      </c>
      <c r="CC42" s="15">
        <f>'Investment Analysis'!FI42</f>
        <v/>
      </c>
      <c r="CD42" s="48" t="n">
        <v>19762.99</v>
      </c>
      <c r="CE42" s="18">
        <f>IF(CD42&gt;0,(CD42+20000-CE$5)/CE$5,0)</f>
        <v/>
      </c>
      <c r="CF42" s="15">
        <f>'Investment Analysis'!FP42</f>
        <v/>
      </c>
      <c r="CG42" s="48" t="n">
        <v>5146.94</v>
      </c>
      <c r="CH42" s="18">
        <f>IF(CG42&gt;0,(CG42+10000-CH$5)/CH$5,0)</f>
        <v/>
      </c>
      <c r="CI42" s="15">
        <f>'Investment Analysis'!FW42</f>
        <v/>
      </c>
      <c r="CJ42" s="48" t="n"/>
      <c r="CK42" s="18">
        <f>IF(CJ42&gt;0,(CJ42+5000-CK$5)/CK$5,0)</f>
        <v/>
      </c>
      <c r="CL42" s="15">
        <f>'Investment Analysis'!GD42</f>
        <v/>
      </c>
      <c r="CM42" s="48" t="n">
        <v>25008.86</v>
      </c>
      <c r="CN42" s="18">
        <f>IF(CM42&gt;0,(CM42-CN$5)/CN$5,0)</f>
        <v/>
      </c>
      <c r="CO42" s="15">
        <f>'Investment Analysis'!GT42</f>
        <v/>
      </c>
      <c r="CP42" s="48" t="n">
        <v>3605.6</v>
      </c>
      <c r="CQ42" s="18">
        <f>IF(CP42&gt;0,(CP42-CQ$5)/CQ$5,0)</f>
        <v/>
      </c>
      <c r="CR42" s="15">
        <f>'Investment Analysis'!HG42</f>
        <v/>
      </c>
      <c r="CS42" s="48" t="n">
        <v>9780</v>
      </c>
      <c r="CT42" s="18">
        <f>IF(CS42&gt;0,(CS42-CT$5)/CT$5,0)</f>
        <v/>
      </c>
      <c r="CU42" s="15">
        <f>'Investment Analysis'!HN42</f>
        <v/>
      </c>
      <c r="CV42" s="54" t="n">
        <v>6961.5</v>
      </c>
      <c r="CW42" s="18">
        <f>IF(CV42&gt;0,(CV42-CW$5)/CW$5,0)</f>
        <v/>
      </c>
      <c r="CX42" s="15">
        <f>'Investment Analysis'!IB42</f>
        <v/>
      </c>
      <c r="CY42" s="54" t="n">
        <v>9149.200000000001</v>
      </c>
      <c r="CZ42" s="18">
        <f>IF(CY42&gt;0,(CY42-CZ$5)/CZ$5,0)</f>
        <v/>
      </c>
      <c r="DA42" s="15">
        <f>'Investment Analysis'!II42</f>
        <v/>
      </c>
      <c r="DB42" s="48" t="n">
        <v>20876</v>
      </c>
      <c r="DC42" s="18">
        <f>IF(DB42&gt;0,(DB42-DC$5)/DC$5,0)</f>
        <v/>
      </c>
      <c r="DD42" s="15">
        <f>'Investment Analysis'!IP42</f>
        <v/>
      </c>
      <c r="DE42" s="48" t="n"/>
      <c r="DF42" s="18">
        <f>IF(DE42&gt;0,(DE42-DF$5)/DF$5,0)</f>
        <v/>
      </c>
      <c r="DG42" s="15">
        <f>'Investment Analysis'!IW42</f>
        <v/>
      </c>
      <c r="DH42" s="48" t="n">
        <v>14075.4</v>
      </c>
      <c r="DI42" s="18">
        <f>IF(DH42&gt;0,(DH42-DI$5)/DI$5,0)</f>
        <v/>
      </c>
      <c r="DJ42" s="15">
        <f>'Investment Analysis'!JD42</f>
        <v/>
      </c>
      <c r="DK42" s="48" t="n">
        <v>2073.85</v>
      </c>
      <c r="DL42" s="18">
        <f>IF(DK42&gt;0,(DK42-DL$5)/DL$5,0)</f>
        <v/>
      </c>
      <c r="DM42" s="15">
        <f>'Investment Analysis'!JK42</f>
        <v/>
      </c>
      <c r="DN42" s="48" t="n">
        <v>19854</v>
      </c>
      <c r="DO42" s="18">
        <f>IF(DN42&gt;0,(DN42-DO$5)/DO$5,0)</f>
        <v/>
      </c>
      <c r="DP42" s="15">
        <f>'Investment Analysis'!HU42</f>
        <v/>
      </c>
      <c r="DQ42" s="48" t="n">
        <v>34371</v>
      </c>
      <c r="DR42" s="18">
        <f>IF(DQ42&gt;0,(DQ42-DR$5)/DR$5,0)</f>
        <v/>
      </c>
      <c r="DS42" s="15">
        <f>'Investment Analysis'!JR42</f>
        <v/>
      </c>
      <c r="DT42" s="48" t="n">
        <v>4226</v>
      </c>
      <c r="DU42" s="18">
        <f>IF(DT42&gt;0,(DT42-DU$5)/DU$5,0)</f>
        <v/>
      </c>
      <c r="DV42" s="15">
        <f>'Investment Analysis'!JY42</f>
        <v/>
      </c>
      <c r="DW42" s="48" t="n">
        <v>26563.5</v>
      </c>
      <c r="DX42" s="18">
        <f>IF(DW42&gt;0,(DW42-DX$5)/DX$5,0)</f>
        <v/>
      </c>
      <c r="DY42" s="15">
        <f>'Investment Analysis'!KF42</f>
        <v/>
      </c>
      <c r="DZ42" s="48" t="n">
        <v>2721.6</v>
      </c>
      <c r="EA42" s="18">
        <f>IF(DZ42&gt;0,(DZ42-EA$5)/EA$5,0)</f>
        <v/>
      </c>
      <c r="EB42" s="15">
        <f>'Investment Analysis'!KM42</f>
        <v/>
      </c>
      <c r="EC42" s="48" t="n">
        <v>2448.7</v>
      </c>
      <c r="ED42" s="18">
        <f>IF(EC42&gt;0,(EC42-ED$5)/ED$5,0)</f>
        <v/>
      </c>
      <c r="EE42" s="15">
        <f>'Investment Analysis'!KT42</f>
        <v/>
      </c>
      <c r="EF42" s="48" t="n">
        <v>40680</v>
      </c>
      <c r="EG42" s="18">
        <f>IF(EF42&gt;0,(EF42-EG$5)/EG$5,0)</f>
        <v/>
      </c>
      <c r="EH42" s="15">
        <f>'Investment Analysis'!LH42</f>
        <v/>
      </c>
      <c r="EI42" s="48" t="n">
        <v>9118.65</v>
      </c>
      <c r="EJ42" s="18">
        <f>IF(EI42&gt;0,(EI42-EJ$5)/EJ$5,0)</f>
        <v/>
      </c>
      <c r="EK42" s="15">
        <f>'Investment Analysis'!LO42</f>
        <v/>
      </c>
      <c r="EL42" s="48" t="n">
        <v>20871.5</v>
      </c>
      <c r="EM42" s="18">
        <f>IF(EL42&gt;0,(EL42-EM$5)/EM$5,0)</f>
        <v/>
      </c>
      <c r="EN42" s="15">
        <f>'Investment Analysis'!LV42</f>
        <v/>
      </c>
      <c r="EO42" s="48" t="n"/>
      <c r="EP42" s="68">
        <f>IF(EO42&gt;0,(EO42-500-EP$5)/EP$5,0)</f>
        <v/>
      </c>
      <c r="EQ42" s="15">
        <f>'Investment Analysis'!MC42</f>
        <v/>
      </c>
      <c r="ER42" s="48" t="n">
        <v>7897.12</v>
      </c>
      <c r="ES42" s="18">
        <f>IF(ER42&gt;0,(ER42-ES$5)/ES$5,0)</f>
        <v/>
      </c>
      <c r="ET42" s="15">
        <f>'Investment Analysis'!LA42</f>
        <v/>
      </c>
      <c r="EU42" s="48" t="n">
        <v>18048</v>
      </c>
      <c r="EV42" s="18">
        <f>'Investment Analysis'!ML42</f>
        <v/>
      </c>
      <c r="EW42" s="15">
        <f>'Investment Analysis'!MJ42</f>
        <v/>
      </c>
      <c r="EX42" s="48" t="n">
        <v>10769</v>
      </c>
      <c r="EY42" s="18">
        <f>IF(EX42&gt;0,(EX42-EY$5)/EY$5,0)</f>
        <v/>
      </c>
      <c r="EZ42" s="15">
        <f>'Investment Analysis'!MQ42</f>
        <v/>
      </c>
      <c r="FA42" s="48" t="n"/>
      <c r="FB42" s="18">
        <f>IF(FA42&gt;0,(FA42-FB$5)/FB$5,0)</f>
        <v/>
      </c>
      <c r="FC42" s="15">
        <f>'Investment Analysis'!MX42</f>
        <v/>
      </c>
      <c r="FD42" s="48" t="n">
        <v>5262.5</v>
      </c>
      <c r="FE42" s="18">
        <f>IF(FD42&gt;0,(FD42-FE$5)/FE$5,0)</f>
        <v/>
      </c>
      <c r="FF42" s="15">
        <f>'Investment Analysis'!NE42</f>
        <v/>
      </c>
      <c r="FG42" s="48" t="n"/>
      <c r="FH42" s="18">
        <f>IF(FG42&gt;0,(FG42-FH$5)/FH$5,0)</f>
        <v/>
      </c>
      <c r="FI42" s="15">
        <f>'Investment Analysis'!NL42</f>
        <v/>
      </c>
      <c r="FJ42" s="48" t="n">
        <v>9380</v>
      </c>
      <c r="FK42" s="18">
        <f>IF(FJ42&gt;0,(FJ42-FK$5)/FK$5,0)</f>
        <v/>
      </c>
      <c r="FL42" s="15">
        <f>'Investment Analysis'!NS42</f>
        <v/>
      </c>
      <c r="FM42" s="54" t="n">
        <v>11116.2</v>
      </c>
      <c r="FN42" s="18">
        <f>IF(FM42&gt;0,(FM42-FN$5)/FN$5,0)</f>
        <v/>
      </c>
      <c r="FO42" s="15">
        <f>'Investment Analysis'!NZ42</f>
        <v/>
      </c>
      <c r="FP42" s="48" t="n"/>
      <c r="FQ42" s="18">
        <f>IF(FP42&gt;0,(FP42-FQ$5)/FQ$5,0)</f>
        <v/>
      </c>
      <c r="FR42" s="15">
        <f>'Investment Analysis'!OG42</f>
        <v/>
      </c>
      <c r="FS42" s="48" t="n">
        <v>7950</v>
      </c>
      <c r="FT42" s="18">
        <f>IF(FS42&gt;0,(FS42-FT$5)/FT$5,0)</f>
        <v/>
      </c>
      <c r="FU42" s="15">
        <f>'Investment Analysis'!ON42</f>
        <v/>
      </c>
      <c r="FV42" s="48" t="n"/>
      <c r="FW42" s="18">
        <f>IF(FV42&gt;0,(FV42-FW$5)/FW$5,0)</f>
        <v/>
      </c>
      <c r="FX42" s="15">
        <f>'Investment Analysis'!OU42</f>
        <v/>
      </c>
      <c r="FY42" s="48" t="n"/>
      <c r="FZ42" s="18">
        <f>IF(FY42&gt;0,(FY42-FZ$5)/FZ$5,0)</f>
        <v/>
      </c>
      <c r="GA42" s="15">
        <f>'Investment Analysis'!PB42</f>
        <v/>
      </c>
      <c r="GB42" s="48" t="n">
        <v>21313.8</v>
      </c>
      <c r="GC42" s="18">
        <f>'Investment Analysis'!PK42</f>
        <v/>
      </c>
      <c r="GD42" s="15">
        <f>'Investment Analysis'!PI42</f>
        <v/>
      </c>
      <c r="GE42" s="48" t="n">
        <v>7462</v>
      </c>
      <c r="GF42" s="18">
        <f>'Investment Analysis'!PY42</f>
        <v/>
      </c>
      <c r="GG42" s="15">
        <f>'Investment Analysis'!PW42</f>
        <v/>
      </c>
      <c r="GH42" s="48" t="n">
        <v>7752</v>
      </c>
      <c r="GI42" s="18">
        <f>'Investment Analysis'!QF42</f>
        <v/>
      </c>
      <c r="GJ42" s="15">
        <f>'Investment Analysis'!QD42</f>
        <v/>
      </c>
      <c r="GK42" s="48" t="n">
        <v>9263.25</v>
      </c>
      <c r="GL42" s="18">
        <f>'Investment Analysis'!QM42</f>
        <v/>
      </c>
      <c r="GM42" s="15">
        <f>'Investment Analysis'!QK42</f>
        <v/>
      </c>
      <c r="GN42" s="48" t="n">
        <v>32312.01</v>
      </c>
      <c r="GO42" s="18">
        <f>'Investment Analysis'!QT42</f>
        <v/>
      </c>
      <c r="GP42" s="15">
        <f>'Investment Analysis'!QR42</f>
        <v/>
      </c>
      <c r="GQ42" s="48" t="n">
        <v>20484.8</v>
      </c>
      <c r="GR42" s="18">
        <f>'Investment Analysis'!RA42</f>
        <v/>
      </c>
      <c r="GS42" s="15">
        <f>'Investment Analysis'!QY42</f>
        <v/>
      </c>
      <c r="GT42" s="48" t="n">
        <v>8467.5</v>
      </c>
      <c r="GU42" s="18">
        <f>'Investment Analysis'!RH42</f>
        <v/>
      </c>
      <c r="GV42" s="15">
        <f>'Investment Analysis'!RF42</f>
        <v/>
      </c>
      <c r="GW42" s="48" t="n"/>
      <c r="GX42" s="18">
        <f>'Investment Analysis'!RO42</f>
        <v/>
      </c>
      <c r="GY42" s="15">
        <f>'Investment Analysis'!RM42</f>
        <v/>
      </c>
      <c r="GZ42" s="48" t="n"/>
      <c r="HA42" s="18">
        <f>'Investment Analysis'!RV42</f>
        <v/>
      </c>
      <c r="HB42" s="15">
        <f>'Investment Analysis'!RT42</f>
        <v/>
      </c>
      <c r="HC42" s="48" t="n"/>
      <c r="HD42" s="18">
        <f>'Investment Analysis'!SC42</f>
        <v/>
      </c>
      <c r="HE42" s="15">
        <f>'Investment Analysis'!SA42</f>
        <v/>
      </c>
      <c r="HF42" s="48" t="n"/>
      <c r="HG42" s="18">
        <f>'Investment Analysis'!SJ42</f>
        <v/>
      </c>
      <c r="HH42" s="15">
        <f>'Investment Analysis'!SH42</f>
        <v/>
      </c>
      <c r="HI42" s="48" t="n"/>
      <c r="HJ42" s="18">
        <f>'Investment Analysis'!SM42</f>
        <v/>
      </c>
      <c r="HK42" s="15">
        <f>'Investment Analysis'!SK42</f>
        <v/>
      </c>
      <c r="HL42" s="48" t="n"/>
      <c r="HM42" s="18">
        <f>'Investment Analysis'!SP42</f>
        <v/>
      </c>
      <c r="HN42" s="15">
        <f>'Investment Analysis'!SN42</f>
        <v/>
      </c>
      <c r="HO42" s="48" t="n"/>
      <c r="HP42" s="18">
        <f>'Investment Analysis'!TE42</f>
        <v/>
      </c>
      <c r="HQ42" s="15">
        <f>'Investment Analysis'!TC42</f>
        <v/>
      </c>
      <c r="HR42" s="48" t="n"/>
      <c r="HS42" s="18">
        <f>'Investment Analysis'!TL42</f>
        <v/>
      </c>
      <c r="HT42" s="15">
        <f>'Investment Analysis'!TJ42</f>
        <v/>
      </c>
      <c r="HU42" s="48" t="n"/>
      <c r="HV42" s="18">
        <f>'Investment Analysis'!TS42</f>
        <v/>
      </c>
      <c r="HW42" s="15">
        <f>'Investment Analysis'!TQ42</f>
        <v/>
      </c>
      <c r="HX42" s="48" t="n"/>
      <c r="HY42" s="18">
        <f>'Investment Analysis'!TZ42</f>
        <v/>
      </c>
      <c r="HZ42" s="15">
        <f>'Investment Analysis'!TX42</f>
        <v/>
      </c>
      <c r="IA42" s="48" t="n"/>
      <c r="IB42" s="18">
        <f>'Investment Analysis'!UG42</f>
        <v/>
      </c>
      <c r="IC42" s="15">
        <f>'Investment Analysis'!UE42</f>
        <v/>
      </c>
      <c r="ID42" s="48" t="n"/>
      <c r="IE42" s="18">
        <f>'Investment Analysis'!UN42</f>
        <v/>
      </c>
      <c r="IF42" s="15">
        <f>'Investment Analysis'!UL42</f>
        <v/>
      </c>
      <c r="IG42" s="48" t="n"/>
      <c r="IH42" s="18">
        <f>'Investment Analysis'!UU42</f>
        <v/>
      </c>
      <c r="II42" s="15">
        <f>'Investment Analysis'!US42</f>
        <v/>
      </c>
      <c r="IJ42" s="48" t="n"/>
      <c r="IK42" s="18">
        <f>'Investment Analysis'!VB42</f>
        <v/>
      </c>
      <c r="IL42" s="15">
        <f>'Investment Analysis'!UZ42</f>
        <v/>
      </c>
      <c r="IM42" s="48" t="n"/>
      <c r="IN42" s="18">
        <f>'Investment Analysis'!VI42</f>
        <v/>
      </c>
      <c r="IO42" s="15">
        <f>'Investment Analysis'!VG42</f>
        <v/>
      </c>
      <c r="IP42" s="18" t="n"/>
      <c r="IQ42" s="18" t="n"/>
      <c r="IR42" s="18" t="n"/>
      <c r="IS42" s="108">
        <f>IF(IT42&gt;0,IT42-IT41,0)</f>
        <v/>
      </c>
      <c r="IT42" s="48">
        <f>FY42+FV42+FS42+FP42+FM42+FJ42+FG42+FD42+FA42+EX42+EU42+ER42+EO42+EL42+EI42+EF42+EC42+DZ42+DW42+DT42+DQ42+DN42+DK42+DH42+DE42+DB42+CY42+CV42+CS42+CP42+CJ42+CG42+CD42+CA42+BX42+P42+CM42+GT42+GQ42+GN42+GK42+GH42+GE42+GB42+BU42+BR42+BO42+BL42+BI42+BF42+BC42+AZ42+AW42+AT42+AQ42+AN42+AK42+AH42+AE42+AB42+Y42+V42+S42+GW42+GZ42+HC42+HF42+HI42+HL42+HO42+HR42+HU42</f>
        <v/>
      </c>
      <c r="IU42" s="101">
        <f>IF(IT42&gt;0,IV42,0)</f>
        <v/>
      </c>
      <c r="IV42" s="101" t="n"/>
      <c r="IW42" s="15">
        <f>IF(IT42&gt;0,(IT42+IV$11-I$2)/I$2,0)</f>
        <v/>
      </c>
      <c r="IX42" s="113">
        <f>IF(IT42&gt;0,IT42+IV$11-I$2,0)</f>
        <v/>
      </c>
      <c r="IY42" s="21">
        <f>IF(IT42&gt;0,(IT42+IV$11+IV$33-IT$8)/IT$8,0)</f>
        <v/>
      </c>
      <c r="IZ42" s="173">
        <f>IF(IT42&gt;0,IT42+IV$11+IV$33-IT$8,0)</f>
        <v/>
      </c>
    </row>
    <row r="43">
      <c r="A43" s="76">
        <f>'Investment Analysis'!A43</f>
        <v/>
      </c>
      <c r="B43" s="77">
        <f>'Investment Analysis'!B43</f>
        <v/>
      </c>
      <c r="C43" s="27">
        <f>'Investment Analysis'!C43</f>
        <v/>
      </c>
      <c r="D43" s="42">
        <f>'Investment Analysis'!D43</f>
        <v/>
      </c>
      <c r="E43" s="28">
        <f>'Investment Analysis'!E43</f>
        <v/>
      </c>
      <c r="F43" s="27">
        <f>'Investment Analysis'!G43</f>
        <v/>
      </c>
      <c r="G43" s="42">
        <f>'Investment Analysis'!H43</f>
        <v/>
      </c>
      <c r="H43" s="28">
        <f>'Investment Analysis'!I43</f>
        <v/>
      </c>
      <c r="I43" s="27">
        <f>'Investment Analysis'!K43</f>
        <v/>
      </c>
      <c r="J43" s="42">
        <f>'Investment Analysis'!L43</f>
        <v/>
      </c>
      <c r="K43" s="28">
        <f>'Investment Analysis'!M43</f>
        <v/>
      </c>
      <c r="L43" s="57">
        <f>'Investment Analysis'!T43</f>
        <v/>
      </c>
      <c r="M43" s="29">
        <f>'Investment Analysis'!V43</f>
        <v/>
      </c>
      <c r="N43" s="29">
        <f>'Investment Analysis'!W43</f>
        <v/>
      </c>
      <c r="P43" s="48">
        <f>'Investment Analysis'!Y43</f>
        <v/>
      </c>
      <c r="Q43" s="18" t="n"/>
      <c r="R43" s="83" t="n"/>
      <c r="S43" s="48" t="n">
        <v>22846.56</v>
      </c>
      <c r="T43" s="18">
        <f>IF(S43&gt;0,(S43+10000-T$5)/T$5,0)</f>
        <v/>
      </c>
      <c r="U43" s="15">
        <f>'Investment Analysis'!AF43</f>
        <v/>
      </c>
      <c r="V43" s="48" t="n">
        <v>18602.39</v>
      </c>
      <c r="W43" s="18">
        <f>IF(V43&gt;0,(V43+5000-W$5)/W$5,0)</f>
        <v/>
      </c>
      <c r="X43" s="15">
        <f>'Investment Analysis'!AT43</f>
        <v/>
      </c>
      <c r="Y43" s="48" t="n">
        <v>10481.38</v>
      </c>
      <c r="Z43" s="18">
        <f>IF(Y43&gt;0,(Y43-Z$5)/Z$5,0)</f>
        <v/>
      </c>
      <c r="AA43" s="15">
        <f>'Investment Analysis'!GK43</f>
        <v/>
      </c>
      <c r="AB43" s="48" t="n">
        <v>2703.96</v>
      </c>
      <c r="AC43" s="18">
        <f>IF(AB43&gt;0,(AB43+8000-AC$5)/AC$5,0)</f>
        <v/>
      </c>
      <c r="AD43" s="15">
        <f>'Investment Analysis'!AT43</f>
        <v/>
      </c>
      <c r="AE43" s="48" t="n">
        <v>23003.8</v>
      </c>
      <c r="AF43" s="18">
        <f>IF(AE43&gt;0,(AE43+30000-AF$5)/AF$5,0)</f>
        <v/>
      </c>
      <c r="AG43" s="15">
        <f>'Investment Analysis'!BA43</f>
        <v/>
      </c>
      <c r="AH43" s="48" t="n"/>
      <c r="AI43" s="18">
        <f>IF(AH43&gt;0,(AH43-5000-AI$5)/AI$5,0)</f>
        <v/>
      </c>
      <c r="AJ43" s="15">
        <f>'Investment Analysis'!BH43</f>
        <v/>
      </c>
      <c r="AK43" s="48" t="n">
        <v>19663.45</v>
      </c>
      <c r="AL43" s="18">
        <f>IF(AK43&gt;0,(AK43+7000-AL$5)/AL$5,0)</f>
        <v/>
      </c>
      <c r="AM43" s="15">
        <f>'Investment Analysis'!BO43</f>
        <v/>
      </c>
      <c r="AN43" s="48" t="n">
        <v>15178.53</v>
      </c>
      <c r="AO43" s="18">
        <f>IF(AN43&gt;0,(AN43-AO$5)/AO$5,0)</f>
        <v/>
      </c>
      <c r="AP43" s="15">
        <f>'Investment Analysis'!BV43</f>
        <v/>
      </c>
      <c r="AQ43" s="48" t="n"/>
      <c r="AR43" s="18">
        <f>IF(AQ43&gt;0,(AQ43+10000-AR$5)/AR$5,0)</f>
        <v/>
      </c>
      <c r="AS43" s="15">
        <f>'Investment Analysis'!CC43</f>
        <v/>
      </c>
      <c r="AT43" s="48" t="n">
        <v>27282.02</v>
      </c>
      <c r="AU43" s="18">
        <f>IF(AT43&gt;0,(AT43+10000-AU$5)/AU$5,0)</f>
        <v/>
      </c>
      <c r="AV43" s="15">
        <f>'Investment Analysis'!CJ43</f>
        <v/>
      </c>
      <c r="AW43" s="48" t="n">
        <v>19452.01</v>
      </c>
      <c r="AX43" s="18">
        <f>IF(AW43&gt;0,(AW43+2000-AX$5)/AX$5,0)</f>
        <v/>
      </c>
      <c r="AY43" s="15">
        <f>'Investment Analysis'!CQ43</f>
        <v/>
      </c>
      <c r="AZ43" s="48" t="n">
        <v>16763.89</v>
      </c>
      <c r="BA43" s="18">
        <f>IF(AZ43&gt;0,(AZ43+15000-BA$5)/BA$5,0)</f>
        <v/>
      </c>
      <c r="BB43" s="15">
        <f>'Investment Analysis'!CX43</f>
        <v/>
      </c>
      <c r="BC43" s="48" t="n">
        <v>10116.69</v>
      </c>
      <c r="BD43" s="18">
        <f>IF(BC43&gt;0,(BC43-10000-BD$5)/BD$5,0)</f>
        <v/>
      </c>
      <c r="BE43" s="15">
        <f>'Investment Analysis'!DE43</f>
        <v/>
      </c>
      <c r="BF43" s="48" t="n">
        <v>4461</v>
      </c>
      <c r="BG43" s="18">
        <f>IF(BF43&gt;0,(BF43-BG$5)/BG$5,0)</f>
        <v/>
      </c>
      <c r="BH43" s="15">
        <f>'Investment Analysis'!DL43</f>
        <v/>
      </c>
      <c r="BI43" s="48" t="n">
        <v>2650.49</v>
      </c>
      <c r="BJ43" s="18">
        <f>IF(BI43&gt;0,(BI43-BJ$5)/BJ$5,0)</f>
        <v/>
      </c>
      <c r="BK43" s="15">
        <f>'Investment Analysis'!DZ43</f>
        <v/>
      </c>
      <c r="BL43" s="48" t="n">
        <v>4457.45</v>
      </c>
      <c r="BM43" s="18">
        <f>IF(BL43&gt;0,(BL43-BM$5)/BM$5,0)</f>
        <v/>
      </c>
      <c r="BN43" s="15">
        <f>'Investment Analysis'!EG43</f>
        <v/>
      </c>
      <c r="BO43" s="48" t="n"/>
      <c r="BP43" s="18">
        <f>IF(BO43&gt;0,(BO43+5000-BP$5)/BP$5,0)</f>
        <v/>
      </c>
      <c r="BQ43" s="15">
        <f>'Investment Analysis'!DS43</f>
        <v/>
      </c>
      <c r="BR43" s="48" t="n">
        <v>6040.89</v>
      </c>
      <c r="BS43" s="18">
        <f>IF(BR43&gt;0,(BR43-BS$5)/BS$5,0)</f>
        <v/>
      </c>
      <c r="BT43" s="15">
        <f>'Investment Analysis'!EN43</f>
        <v/>
      </c>
      <c r="BU43" s="48" t="n">
        <v>15231.68</v>
      </c>
      <c r="BV43" s="18">
        <f>IF(BU43&gt;0,(BU43+8000-BV$5)/BV$5,0)</f>
        <v/>
      </c>
      <c r="BW43" s="15">
        <f>'Investment Analysis'!EU43</f>
        <v/>
      </c>
      <c r="BX43" s="48" t="n"/>
      <c r="BY43" s="18">
        <f>IF(BX43&gt;0,(BX43-10000-BY$5)/BY$5,0)</f>
        <v/>
      </c>
      <c r="BZ43" s="15">
        <f>'Investment Analysis'!FB43</f>
        <v/>
      </c>
      <c r="CA43" s="48" t="n">
        <v>22905.67</v>
      </c>
      <c r="CB43" s="18">
        <f>IF(CA43&gt;0,(CA43-CB$5)/CB$5,0)</f>
        <v/>
      </c>
      <c r="CC43" s="15">
        <f>'Investment Analysis'!FI43</f>
        <v/>
      </c>
      <c r="CD43" s="48" t="n">
        <v>19406.16</v>
      </c>
      <c r="CE43" s="18">
        <f>IF(CD43&gt;0,(CD43+20000-CE$5)/CE$5,0)</f>
        <v/>
      </c>
      <c r="CF43" s="15">
        <f>'Investment Analysis'!FP43</f>
        <v/>
      </c>
      <c r="CG43" s="48" t="n">
        <v>5125.88</v>
      </c>
      <c r="CH43" s="18">
        <f>IF(CG43&gt;0,(CG43+10000-CH$5)/CH$5,0)</f>
        <v/>
      </c>
      <c r="CI43" s="15">
        <f>'Investment Analysis'!FW43</f>
        <v/>
      </c>
      <c r="CJ43" s="48" t="n"/>
      <c r="CK43" s="18">
        <f>IF(CJ43&gt;0,(CJ43+5000-CK$5)/CK$5,0)</f>
        <v/>
      </c>
      <c r="CL43" s="15">
        <f>'Investment Analysis'!GD43</f>
        <v/>
      </c>
      <c r="CM43" s="48" t="n">
        <v>25043.6</v>
      </c>
      <c r="CN43" s="18">
        <f>IF(CM43&gt;0,(CM43-CN$5)/CN$5,0)</f>
        <v/>
      </c>
      <c r="CO43" s="15">
        <f>'Investment Analysis'!GT43</f>
        <v/>
      </c>
      <c r="CP43" s="48" t="n">
        <v>3544</v>
      </c>
      <c r="CQ43" s="18">
        <f>IF(CP43&gt;0,(CP43-CQ$5)/CQ$5,0)</f>
        <v/>
      </c>
      <c r="CR43" s="15">
        <f>'Investment Analysis'!HG43</f>
        <v/>
      </c>
      <c r="CS43" s="48" t="n">
        <v>10290</v>
      </c>
      <c r="CT43" s="18">
        <f>IF(CS43&gt;0,(CS43-CT$5)/CT$5,0)</f>
        <v/>
      </c>
      <c r="CU43" s="15">
        <f>'Investment Analysis'!HN43</f>
        <v/>
      </c>
      <c r="CV43" s="48" t="n">
        <v>7005.5</v>
      </c>
      <c r="CW43" s="18">
        <f>IF(CV43&gt;0,(CV43-CW$5)/CW$5,0)</f>
        <v/>
      </c>
      <c r="CX43" s="15">
        <f>'Investment Analysis'!IB43</f>
        <v/>
      </c>
      <c r="CY43" s="48" t="n">
        <v>9069.6</v>
      </c>
      <c r="CZ43" s="18">
        <f>IF(CY43&gt;0,(CY43-CZ$5)/CZ$5,0)</f>
        <v/>
      </c>
      <c r="DA43" s="15">
        <f>'Investment Analysis'!II43</f>
        <v/>
      </c>
      <c r="DB43" s="48" t="n">
        <v>20556</v>
      </c>
      <c r="DC43" s="18">
        <f>IF(DB43&gt;0,(DB43-DC$5)/DC$5,0)</f>
        <v/>
      </c>
      <c r="DD43" s="15">
        <f>'Investment Analysis'!IP43</f>
        <v/>
      </c>
      <c r="DE43" s="48" t="n"/>
      <c r="DF43" s="18">
        <f>IF(DE43&gt;0,(DE43-DF$5)/DF$5,0)</f>
        <v/>
      </c>
      <c r="DG43" s="15">
        <f>'Investment Analysis'!IW43</f>
        <v/>
      </c>
      <c r="DH43" s="48" t="n">
        <v>13896.8</v>
      </c>
      <c r="DI43" s="18">
        <f>IF(DH43&gt;0,(DH43-DI$5)/DI$5,0)</f>
        <v/>
      </c>
      <c r="DJ43" s="15">
        <f>'Investment Analysis'!JD43</f>
        <v/>
      </c>
      <c r="DK43" s="48" t="n">
        <v>2080.65</v>
      </c>
      <c r="DL43" s="18">
        <f>IF(DK43&gt;0,(DK43-DL$5)/DL$5,0)</f>
        <v/>
      </c>
      <c r="DM43" s="15">
        <f>'Investment Analysis'!JK43</f>
        <v/>
      </c>
      <c r="DN43" s="48" t="n">
        <v>20160</v>
      </c>
      <c r="DO43" s="18">
        <f>IF(DN43&gt;0,(DN43-DO$5)/DO$5,0)</f>
        <v/>
      </c>
      <c r="DP43" s="15">
        <f>'Investment Analysis'!HU43</f>
        <v/>
      </c>
      <c r="DQ43" s="48" t="n">
        <v>34263</v>
      </c>
      <c r="DR43" s="18">
        <f>IF(DQ43&gt;0,(DQ43-DR$5)/DR$5,0)</f>
        <v/>
      </c>
      <c r="DS43" s="15">
        <f>'Investment Analysis'!JR43</f>
        <v/>
      </c>
      <c r="DT43" s="48" t="n">
        <v>4156</v>
      </c>
      <c r="DU43" s="18">
        <f>IF(DT43&gt;0,(DT43-DU$5)/DU$5,0)</f>
        <v/>
      </c>
      <c r="DV43" s="15">
        <f>'Investment Analysis'!JY43</f>
        <v/>
      </c>
      <c r="DW43" s="48" t="n">
        <v>25870.75</v>
      </c>
      <c r="DX43" s="18">
        <f>IF(DW43&gt;0,(DW43-DX$5)/DX$5,0)</f>
        <v/>
      </c>
      <c r="DY43" s="15">
        <f>'Investment Analysis'!KF43</f>
        <v/>
      </c>
      <c r="DZ43" s="48" t="n">
        <v>2792.4</v>
      </c>
      <c r="EA43" s="18">
        <f>IF(DZ43&gt;0,(DZ43-EA$5)/EA$5,0)</f>
        <v/>
      </c>
      <c r="EB43" s="15">
        <f>'Investment Analysis'!KM43</f>
        <v/>
      </c>
      <c r="EC43" s="48" t="n">
        <v>2458.3</v>
      </c>
      <c r="ED43" s="18">
        <f>'Investment Analysis'!KV43</f>
        <v/>
      </c>
      <c r="EE43" s="15">
        <f>'Investment Analysis'!KT43</f>
        <v/>
      </c>
      <c r="EF43" s="48" t="n">
        <v>39420</v>
      </c>
      <c r="EG43" s="18">
        <f>IF(EF43&gt;0,(EF43-EG$5)/EG$5,0)</f>
        <v/>
      </c>
      <c r="EH43" s="15">
        <f>'Investment Analysis'!LH43</f>
        <v/>
      </c>
      <c r="EI43" s="48" t="n">
        <v>9117.719999999999</v>
      </c>
      <c r="EJ43" s="18">
        <f>IF(EI43&gt;0,(EI43-EJ$5)/EJ$5,0)</f>
        <v/>
      </c>
      <c r="EK43" s="15">
        <f>'Investment Analysis'!LO43</f>
        <v/>
      </c>
      <c r="EL43" s="48" t="n">
        <v>20494.5</v>
      </c>
      <c r="EM43" s="18">
        <f>IF(EL43&gt;0,(EL43-EM$5)/EM$5,0)</f>
        <v/>
      </c>
      <c r="EN43" s="15">
        <f>'Investment Analysis'!LV43</f>
        <v/>
      </c>
      <c r="EO43" s="48" t="n"/>
      <c r="EP43" s="68">
        <f>IF(EO43&gt;0,(EO43-500-EP$5)/EP$5,0)</f>
        <v/>
      </c>
      <c r="EQ43" s="15">
        <f>'Investment Analysis'!MC43</f>
        <v/>
      </c>
      <c r="ER43" s="48" t="n">
        <v>7743.84</v>
      </c>
      <c r="ES43" s="18">
        <f>IF(ER43&gt;0,(ER43-ES$5)/ES$5,0)</f>
        <v/>
      </c>
      <c r="ET43" s="15">
        <f>'Investment Analysis'!LA43</f>
        <v/>
      </c>
      <c r="EU43" s="48" t="n">
        <v>17064</v>
      </c>
      <c r="EV43" s="18">
        <f>'Investment Analysis'!ML43</f>
        <v/>
      </c>
      <c r="EW43" s="15">
        <f>'Investment Analysis'!MJ43</f>
        <v/>
      </c>
      <c r="EX43" s="48" t="n">
        <v>10482</v>
      </c>
      <c r="EY43" s="18">
        <f>IF(EX43&gt;0,(EX43-EY$5)/EY$5,0)</f>
        <v/>
      </c>
      <c r="EZ43" s="15">
        <f>'Investment Analysis'!MQ43</f>
        <v/>
      </c>
      <c r="FA43" s="48" t="n"/>
      <c r="FB43" s="18">
        <f>IF(FA43&gt;0,(FA43-FB$5)/FB$5,0)</f>
        <v/>
      </c>
      <c r="FC43" s="15">
        <f>'Investment Analysis'!MX43</f>
        <v/>
      </c>
      <c r="FD43" s="48" t="n">
        <v>5218.5</v>
      </c>
      <c r="FE43" s="18">
        <f>IF(FD43&gt;0,(FD43-FE$5)/FE$5,0)</f>
        <v/>
      </c>
      <c r="FF43" s="15">
        <f>'Investment Analysis'!NE43</f>
        <v/>
      </c>
      <c r="FG43" s="48" t="n"/>
      <c r="FH43" s="18">
        <f>IF(FG43&gt;0,(FG43-FH$5)/FH$5,0)</f>
        <v/>
      </c>
      <c r="FI43" s="15">
        <f>'Investment Analysis'!NL43</f>
        <v/>
      </c>
      <c r="FJ43" s="48" t="n">
        <v>8992</v>
      </c>
      <c r="FK43" s="18">
        <f>IF(FJ43&gt;0,(FJ43-FK$5)/FK$5,0)</f>
        <v/>
      </c>
      <c r="FL43" s="15">
        <f>'Investment Analysis'!NS43</f>
        <v/>
      </c>
      <c r="FM43" s="48" t="n">
        <v>11073.6</v>
      </c>
      <c r="FN43" s="18">
        <f>IF(FM43&gt;0,(FM43-FN$5)/FN$5,0)</f>
        <v/>
      </c>
      <c r="FO43" s="15">
        <f>'Investment Analysis'!NZ43</f>
        <v/>
      </c>
      <c r="FP43" s="48" t="n"/>
      <c r="FQ43" s="18">
        <f>IF(FP43&gt;0,(FP43-FQ$5)/FQ$5,0)</f>
        <v/>
      </c>
      <c r="FR43" s="15">
        <f>'Investment Analysis'!OG43</f>
        <v/>
      </c>
      <c r="FS43" s="48" t="n">
        <v>7812</v>
      </c>
      <c r="FT43" s="18">
        <f>IF(FS43&gt;0,(FS43-FT$5)/FT$5,0)</f>
        <v/>
      </c>
      <c r="FU43" s="15">
        <f>'Investment Analysis'!ON43</f>
        <v/>
      </c>
      <c r="FV43" s="48" t="n"/>
      <c r="FW43" s="18">
        <f>IF(FV43&gt;0,(FV43-FW$5)/FW$5,0)</f>
        <v/>
      </c>
      <c r="FX43" s="15">
        <f>'Investment Analysis'!OU43</f>
        <v/>
      </c>
      <c r="FY43" s="48" t="n"/>
      <c r="FZ43" s="18">
        <f>IF(FY43&gt;0,(FY43-FZ$5)/FZ$5,0)</f>
        <v/>
      </c>
      <c r="GA43" s="15">
        <f>'Investment Analysis'!PB43</f>
        <v/>
      </c>
      <c r="GB43" s="48" t="n">
        <v>21029.4</v>
      </c>
      <c r="GC43" s="18">
        <f>'Investment Analysis'!PK43</f>
        <v/>
      </c>
      <c r="GD43" s="15">
        <f>'Investment Analysis'!PI43</f>
        <v/>
      </c>
      <c r="GE43" s="48" t="n">
        <v>7612</v>
      </c>
      <c r="GF43" s="18">
        <f>'Investment Analysis'!PY43</f>
        <v/>
      </c>
      <c r="GG43" s="15">
        <f>'Investment Analysis'!PW43</f>
        <v/>
      </c>
      <c r="GH43" s="48" t="n">
        <v>7615</v>
      </c>
      <c r="GI43" s="18">
        <f>'Investment Analysis'!QF43</f>
        <v/>
      </c>
      <c r="GJ43" s="15">
        <f>'Investment Analysis'!QD43</f>
        <v/>
      </c>
      <c r="GK43" s="48" t="n">
        <v>9510.5</v>
      </c>
      <c r="GL43" s="18">
        <f>'Investment Analysis'!QM43</f>
        <v/>
      </c>
      <c r="GM43" s="15">
        <f>'Investment Analysis'!QK43</f>
        <v/>
      </c>
      <c r="GN43" s="48" t="n">
        <v>32913.23</v>
      </c>
      <c r="GO43" s="18">
        <f>'Investment Analysis'!QT43</f>
        <v/>
      </c>
      <c r="GP43" s="15">
        <f>'Investment Analysis'!QR43</f>
        <v/>
      </c>
      <c r="GQ43" s="48" t="n">
        <v>20635.25</v>
      </c>
      <c r="GR43" s="18">
        <f>'Investment Analysis'!RA43</f>
        <v/>
      </c>
      <c r="GS43" s="15">
        <f>'Investment Analysis'!QY43</f>
        <v/>
      </c>
      <c r="GT43" s="48" t="n">
        <v>8159</v>
      </c>
      <c r="GU43" s="18">
        <f>'Investment Analysis'!RH43</f>
        <v/>
      </c>
      <c r="GV43" s="15">
        <f>'Investment Analysis'!RF43</f>
        <v/>
      </c>
      <c r="GW43" s="48" t="n"/>
      <c r="GX43" s="18">
        <f>'Investment Analysis'!RO43</f>
        <v/>
      </c>
      <c r="GY43" s="15">
        <f>'Investment Analysis'!RM43</f>
        <v/>
      </c>
      <c r="GZ43" s="48" t="n"/>
      <c r="HA43" s="18">
        <f>'Investment Analysis'!RV43</f>
        <v/>
      </c>
      <c r="HB43" s="15">
        <f>'Investment Analysis'!RT43</f>
        <v/>
      </c>
      <c r="HC43" s="48" t="n"/>
      <c r="HD43" s="18">
        <f>'Investment Analysis'!SC43</f>
        <v/>
      </c>
      <c r="HE43" s="15">
        <f>'Investment Analysis'!SA43</f>
        <v/>
      </c>
      <c r="HF43" s="48" t="n"/>
      <c r="HG43" s="18">
        <f>'Investment Analysis'!SJ43</f>
        <v/>
      </c>
      <c r="HH43" s="15">
        <f>'Investment Analysis'!SH43</f>
        <v/>
      </c>
      <c r="HI43" s="48" t="n"/>
      <c r="HJ43" s="18">
        <f>'Investment Analysis'!SM43</f>
        <v/>
      </c>
      <c r="HK43" s="15">
        <f>'Investment Analysis'!SK43</f>
        <v/>
      </c>
      <c r="HL43" s="48" t="n"/>
      <c r="HM43" s="18">
        <f>'Investment Analysis'!SP43</f>
        <v/>
      </c>
      <c r="HN43" s="15">
        <f>'Investment Analysis'!SN43</f>
        <v/>
      </c>
      <c r="HO43" s="48" t="n"/>
      <c r="HP43" s="18">
        <f>'Investment Analysis'!TE43</f>
        <v/>
      </c>
      <c r="HQ43" s="15">
        <f>'Investment Analysis'!TC43</f>
        <v/>
      </c>
      <c r="HR43" s="48" t="n"/>
      <c r="HS43" s="18">
        <f>'Investment Analysis'!TL43</f>
        <v/>
      </c>
      <c r="HT43" s="15">
        <f>'Investment Analysis'!TJ43</f>
        <v/>
      </c>
      <c r="HU43" s="48" t="n"/>
      <c r="HV43" s="18">
        <f>'Investment Analysis'!TS43</f>
        <v/>
      </c>
      <c r="HW43" s="15">
        <f>'Investment Analysis'!TQ43</f>
        <v/>
      </c>
      <c r="HX43" s="48" t="n"/>
      <c r="HY43" s="18">
        <f>'Investment Analysis'!TZ43</f>
        <v/>
      </c>
      <c r="HZ43" s="15">
        <f>'Investment Analysis'!TX43</f>
        <v/>
      </c>
      <c r="IA43" s="48" t="n"/>
      <c r="IB43" s="18">
        <f>'Investment Analysis'!UG43</f>
        <v/>
      </c>
      <c r="IC43" s="15">
        <f>'Investment Analysis'!UE43</f>
        <v/>
      </c>
      <c r="ID43" s="48" t="n"/>
      <c r="IE43" s="18">
        <f>'Investment Analysis'!UN43</f>
        <v/>
      </c>
      <c r="IF43" s="15">
        <f>'Investment Analysis'!UL43</f>
        <v/>
      </c>
      <c r="IG43" s="48" t="n"/>
      <c r="IH43" s="18">
        <f>'Investment Analysis'!UU43</f>
        <v/>
      </c>
      <c r="II43" s="15">
        <f>'Investment Analysis'!US43</f>
        <v/>
      </c>
      <c r="IJ43" s="48" t="n"/>
      <c r="IK43" s="18">
        <f>'Investment Analysis'!VB43</f>
        <v/>
      </c>
      <c r="IL43" s="15">
        <f>'Investment Analysis'!UZ43</f>
        <v/>
      </c>
      <c r="IM43" s="48" t="n"/>
      <c r="IN43" s="18">
        <f>'Investment Analysis'!VI43</f>
        <v/>
      </c>
      <c r="IO43" s="15">
        <f>'Investment Analysis'!VG43</f>
        <v/>
      </c>
      <c r="IP43" s="18" t="n"/>
      <c r="IQ43" s="18" t="n"/>
      <c r="IR43" s="18" t="n"/>
      <c r="IS43" s="108">
        <f>IF(IT43&gt;0,IT43-IT42,0)</f>
        <v/>
      </c>
      <c r="IT43" s="48">
        <f>FY43+FV43+FS43+FP43+FM43+FJ43+FG43+FD43+FA43+EX43+EU43+ER43+EO43+EL43+EI43+EF43+EC43+DZ43+DW43+DT43+DQ43+DN43+DK43+DH43+DE43+DB43+CY43+CV43+CS43+CP43+CJ43+CG43+CD43+CA43+BX43+P43+CM43+GT43+GQ43+GN43+GK43+GH43+GE43+GB43+BU43+BR43+BO43+BL43+BI43+BF43+BC43+AZ43+AW43+AT43+AQ43+AN43+AK43+AH43+AE43+AB43+Y43+V43+S43+GW43+GZ43+HC43+HF43+HI43+HL43+HO43+HR43+HU43</f>
        <v/>
      </c>
      <c r="IU43" s="101">
        <f>IF(IT43&gt;0,IV43,0)</f>
        <v/>
      </c>
      <c r="IV43" s="101" t="n"/>
      <c r="IW43" s="15">
        <f>IF(IT43&gt;0,(IT43+IV$11-I$2)/I$2,0)</f>
        <v/>
      </c>
      <c r="IX43" s="113">
        <f>IF(IT43&gt;0,IT43+IV$11-I$2,0)</f>
        <v/>
      </c>
      <c r="IY43" s="21">
        <f>IF(IT43&gt;0,(IT43+IV$11+IV$33-IT$8)/IT$8,0)</f>
        <v/>
      </c>
      <c r="IZ43" s="173">
        <f>IF(IT43&gt;0,IT43+IV$11+IV$33-IT$8,0)</f>
        <v/>
      </c>
    </row>
    <row r="44">
      <c r="A44" s="76">
        <f>'Investment Analysis'!A44</f>
        <v/>
      </c>
      <c r="B44" s="77">
        <f>'Investment Analysis'!B44</f>
        <v/>
      </c>
      <c r="C44" s="27">
        <f>'Investment Analysis'!C44</f>
        <v/>
      </c>
      <c r="D44" s="42">
        <f>'Investment Analysis'!D44</f>
        <v/>
      </c>
      <c r="E44" s="28">
        <f>'Investment Analysis'!E44</f>
        <v/>
      </c>
      <c r="F44" s="27">
        <f>'Investment Analysis'!G44</f>
        <v/>
      </c>
      <c r="G44" s="42">
        <f>'Investment Analysis'!H44</f>
        <v/>
      </c>
      <c r="H44" s="28">
        <f>'Investment Analysis'!I44</f>
        <v/>
      </c>
      <c r="I44" s="27">
        <f>'Investment Analysis'!K44</f>
        <v/>
      </c>
      <c r="J44" s="42">
        <f>'Investment Analysis'!L44</f>
        <v/>
      </c>
      <c r="K44" s="28">
        <f>'Investment Analysis'!M44</f>
        <v/>
      </c>
      <c r="L44" s="57">
        <f>'Investment Analysis'!T44</f>
        <v/>
      </c>
      <c r="M44" s="29">
        <f>'Investment Analysis'!V44</f>
        <v/>
      </c>
      <c r="N44" s="29">
        <f>'Investment Analysis'!W44</f>
        <v/>
      </c>
      <c r="P44" s="48">
        <f>'Investment Analysis'!Y44</f>
        <v/>
      </c>
      <c r="Q44" s="18" t="n"/>
      <c r="R44" s="83" t="n"/>
      <c r="S44" s="48" t="n">
        <v>22219.62</v>
      </c>
      <c r="T44" s="18">
        <f>IF(S44&gt;0,(S44+10000-T$5)/T$5,0)</f>
        <v/>
      </c>
      <c r="U44" s="15">
        <f>'Investment Analysis'!AF44</f>
        <v/>
      </c>
      <c r="V44" s="48" t="n">
        <v>18217.97</v>
      </c>
      <c r="W44" s="18">
        <f>IF(V44&gt;0,(V44+5000-W$5)/W$5,0)</f>
        <v/>
      </c>
      <c r="X44" s="15">
        <f>'Investment Analysis'!AT44</f>
        <v/>
      </c>
      <c r="Y44" s="48" t="n">
        <v>10450.2</v>
      </c>
      <c r="Z44" s="18">
        <f>IF(Y44&gt;0,(Y44-Z$5)/Z$5,0)</f>
        <v/>
      </c>
      <c r="AA44" s="15">
        <f>'Investment Analysis'!GK44</f>
        <v/>
      </c>
      <c r="AB44" s="48" t="n">
        <v>2646.58</v>
      </c>
      <c r="AC44" s="18">
        <f>IF(AB44&gt;0,(AB44+8000-AC$5)/AC$5,0)</f>
        <v/>
      </c>
      <c r="AD44" s="15">
        <f>'Investment Analysis'!AT44</f>
        <v/>
      </c>
      <c r="AE44" s="48" t="n">
        <v>22612.39</v>
      </c>
      <c r="AF44" s="18">
        <f>IF(AE44&gt;0,(AE44+30000-AF$5)/AF$5,0)</f>
        <v/>
      </c>
      <c r="AG44" s="15">
        <f>'Investment Analysis'!BA44</f>
        <v/>
      </c>
      <c r="AH44" s="48" t="n"/>
      <c r="AI44" s="18">
        <f>IF(AH44&gt;0,(AH44-5000-AI$5)/AI$5,0)</f>
        <v/>
      </c>
      <c r="AJ44" s="15">
        <f>'Investment Analysis'!BH44</f>
        <v/>
      </c>
      <c r="AK44" s="48" t="n">
        <v>18880.83</v>
      </c>
      <c r="AL44" s="18">
        <f>IF(AK44&gt;0,(AK44+7000-AL$5)/AL$5,0)</f>
        <v/>
      </c>
      <c r="AM44" s="15">
        <f>'Investment Analysis'!BO44</f>
        <v/>
      </c>
      <c r="AN44" s="48" t="n">
        <v>14643.57</v>
      </c>
      <c r="AO44" s="18">
        <f>IF(AN44&gt;0,(AN44-AO$5)/AO$5,0)</f>
        <v/>
      </c>
      <c r="AP44" s="15">
        <f>'Investment Analysis'!BV44</f>
        <v/>
      </c>
      <c r="AQ44" s="48" t="n"/>
      <c r="AR44" s="18">
        <f>IF(AQ44&gt;0,(AQ44+10000-AR$5)/AR$5,0)</f>
        <v/>
      </c>
      <c r="AS44" s="15">
        <f>'Investment Analysis'!CC44</f>
        <v/>
      </c>
      <c r="AT44" s="48" t="n">
        <v>26455.29</v>
      </c>
      <c r="AU44" s="18">
        <f>IF(AT44&gt;0,(AT44+10000-AU$5)/AU$5,0)</f>
        <v/>
      </c>
      <c r="AV44" s="15">
        <f>'Investment Analysis'!CJ44</f>
        <v/>
      </c>
      <c r="AW44" s="48" t="n">
        <v>18699.28</v>
      </c>
      <c r="AX44" s="18">
        <f>IF(AW44&gt;0,(AW44+2000-AX$5)/AX$5,0)</f>
        <v/>
      </c>
      <c r="AY44" s="15">
        <f>'Investment Analysis'!CQ44</f>
        <v/>
      </c>
      <c r="AZ44" s="48" t="n">
        <v>16324.02</v>
      </c>
      <c r="BA44" s="18">
        <f>IF(AZ44&gt;0,(AZ44+15000-BA$5)/BA$5,0)</f>
        <v/>
      </c>
      <c r="BB44" s="15">
        <f>'Investment Analysis'!CX44</f>
        <v/>
      </c>
      <c r="BC44" s="48" t="n">
        <v>9864.26</v>
      </c>
      <c r="BD44" s="18">
        <f>IF(BC44&gt;0,(BC44-10000-BD$5)/BD$5,0)</f>
        <v/>
      </c>
      <c r="BE44" s="15">
        <f>'Investment Analysis'!DE44</f>
        <v/>
      </c>
      <c r="BF44" s="48" t="n">
        <v>4412.02</v>
      </c>
      <c r="BG44" s="18">
        <f>IF(BF44&gt;0,(BF44-BG$5)/BG$5,0)</f>
        <v/>
      </c>
      <c r="BH44" s="15">
        <f>'Investment Analysis'!DL44</f>
        <v/>
      </c>
      <c r="BI44" s="48" t="n">
        <v>2557.35</v>
      </c>
      <c r="BJ44" s="18">
        <f>IF(BI44&gt;0,(BI44-BJ$5)/BJ$5,0)</f>
        <v/>
      </c>
      <c r="BK44" s="15">
        <f>'Investment Analysis'!DZ44</f>
        <v/>
      </c>
      <c r="BL44" s="48" t="n">
        <v>4332.95</v>
      </c>
      <c r="BM44" s="18">
        <f>IF(BL44&gt;0,(BL44-BM$5)/BM$5,0)</f>
        <v/>
      </c>
      <c r="BN44" s="15">
        <f>'Investment Analysis'!EG44</f>
        <v/>
      </c>
      <c r="BO44" s="48" t="n"/>
      <c r="BP44" s="18">
        <f>IF(BO44&gt;0,(BO44+5000-BP$5)/BP$5,0)</f>
        <v/>
      </c>
      <c r="BQ44" s="15">
        <f>'Investment Analysis'!DS44</f>
        <v/>
      </c>
      <c r="BR44" s="48" t="n">
        <v>5933.78</v>
      </c>
      <c r="BS44" s="18">
        <f>IF(BR44&gt;0,(BR44-BS$5)/BS$5,0)</f>
        <v/>
      </c>
      <c r="BT44" s="15">
        <f>'Investment Analysis'!EN44</f>
        <v/>
      </c>
      <c r="BU44" s="48" t="n">
        <v>14806.7</v>
      </c>
      <c r="BV44" s="18">
        <f>IF(BU44&gt;0,(BU44+8000-BV$5)/BV$5,0)</f>
        <v/>
      </c>
      <c r="BW44" s="15">
        <f>'Investment Analysis'!EU44</f>
        <v/>
      </c>
      <c r="BX44" s="48" t="n"/>
      <c r="BY44" s="18">
        <f>IF(BX44&gt;0,(BX44-10000-BY$5)/BY$5,0)</f>
        <v/>
      </c>
      <c r="BZ44" s="15">
        <f>'Investment Analysis'!FB44</f>
        <v/>
      </c>
      <c r="CA44" s="48" t="n">
        <v>22276.41</v>
      </c>
      <c r="CB44" s="18">
        <f>IF(CA44&gt;0,(CA44-CB$5)/CB$5,0)</f>
        <v/>
      </c>
      <c r="CC44" s="15">
        <f>'Investment Analysis'!FI44</f>
        <v/>
      </c>
      <c r="CD44" s="48" t="n">
        <v>18985.38</v>
      </c>
      <c r="CE44" s="18">
        <f>IF(CD44&gt;0,(CD44+20000-CE$5)/CE$5,0)</f>
        <v/>
      </c>
      <c r="CF44" s="15">
        <f>'Investment Analysis'!FP44</f>
        <v/>
      </c>
      <c r="CG44" s="48" t="n">
        <v>5081.55</v>
      </c>
      <c r="CH44" s="18">
        <f>IF(CG44&gt;0,(CG44+10000-CH$5)/CH$5,0)</f>
        <v/>
      </c>
      <c r="CI44" s="15">
        <f>'Investment Analysis'!FW44</f>
        <v/>
      </c>
      <c r="CJ44" s="48" t="n"/>
      <c r="CK44" s="18">
        <f>IF(CJ44&gt;0,(CJ44+5000-CK$5)/CK$5,0)</f>
        <v/>
      </c>
      <c r="CL44" s="15">
        <f>'Investment Analysis'!GD44</f>
        <v/>
      </c>
      <c r="CM44" s="48" t="n">
        <v>24869.93</v>
      </c>
      <c r="CN44" s="18">
        <f>IF(CM44&gt;0,(CM44-CN$5)/CN$5,0)</f>
        <v/>
      </c>
      <c r="CO44" s="15">
        <f>'Investment Analysis'!GT44</f>
        <v/>
      </c>
      <c r="CP44" s="48" t="n">
        <v>3378</v>
      </c>
      <c r="CQ44" s="18">
        <f>IF(CP44&gt;0,(CP44-CQ$5)/CQ$5,0)</f>
        <v/>
      </c>
      <c r="CR44" s="15">
        <f>'Investment Analysis'!HG44</f>
        <v/>
      </c>
      <c r="CS44" s="48" t="n">
        <v>9960</v>
      </c>
      <c r="CT44" s="18">
        <f>IF(CS44&gt;0,(CS44-CT$5)/CT$5,0)</f>
        <v/>
      </c>
      <c r="CU44" s="15">
        <f>'Investment Analysis'!HN44</f>
        <v/>
      </c>
      <c r="CV44" s="48" t="n">
        <v>6721.5</v>
      </c>
      <c r="CW44" s="18">
        <f>IF(CV44&gt;0,(CV44-CW$5)/CW$5,0)</f>
        <v/>
      </c>
      <c r="CX44" s="15">
        <f>'Investment Analysis'!IB44</f>
        <v/>
      </c>
      <c r="CY44" s="48" t="n">
        <v>8746.4</v>
      </c>
      <c r="CZ44" s="18">
        <f>IF(CY44&gt;0,(CY44-CZ$5)/CZ$5,0)</f>
        <v/>
      </c>
      <c r="DA44" s="15">
        <f>'Investment Analysis'!II44</f>
        <v/>
      </c>
      <c r="DB44" s="48" t="n">
        <v>20300</v>
      </c>
      <c r="DC44" s="18">
        <f>IF(DB44&gt;0,(DB44-DC$5)/DC$5,0)</f>
        <v/>
      </c>
      <c r="DD44" s="15">
        <f>'Investment Analysis'!IP44</f>
        <v/>
      </c>
      <c r="DE44" s="48" t="n"/>
      <c r="DF44" s="18">
        <f>IF(DE44&gt;0,(DE44-DF$5)/DF$5,0)</f>
        <v/>
      </c>
      <c r="DG44" s="15">
        <f>'Investment Analysis'!IW44</f>
        <v/>
      </c>
      <c r="DH44" s="48" t="n">
        <v>13671</v>
      </c>
      <c r="DI44" s="18">
        <f>IF(DH44&gt;0,(DH44-DI$5)/DI$5,0)</f>
        <v/>
      </c>
      <c r="DJ44" s="15">
        <f>'Investment Analysis'!JD44</f>
        <v/>
      </c>
      <c r="DK44" s="48" t="n">
        <v>2041.05</v>
      </c>
      <c r="DL44" s="18">
        <f>IF(DK44&gt;0,(DK44-DL$5)/DL$5,0)</f>
        <v/>
      </c>
      <c r="DM44" s="15">
        <f>'Investment Analysis'!JK44</f>
        <v/>
      </c>
      <c r="DN44" s="48" t="n">
        <v>19924.2</v>
      </c>
      <c r="DO44" s="18">
        <f>IF(DN44&gt;0,(DN44-DO$5)/DO$5,0)</f>
        <v/>
      </c>
      <c r="DP44" s="15">
        <f>'Investment Analysis'!HU44</f>
        <v/>
      </c>
      <c r="DQ44" s="48" t="n">
        <v>33006</v>
      </c>
      <c r="DR44" s="18">
        <f>IF(DQ44&gt;0,(DQ44-DR$5)/DR$5,0)</f>
        <v/>
      </c>
      <c r="DS44" s="15">
        <f>'Investment Analysis'!JR44</f>
        <v/>
      </c>
      <c r="DT44" s="48" t="n">
        <v>3808</v>
      </c>
      <c r="DU44" s="18">
        <f>IF(DT44&gt;0,(DT44-DU$5)/DU$5,0)</f>
        <v/>
      </c>
      <c r="DV44" s="15">
        <f>'Investment Analysis'!JY44</f>
        <v/>
      </c>
      <c r="DW44" s="48" t="n">
        <v>25875.75</v>
      </c>
      <c r="DX44" s="18">
        <f>IF(DW44&gt;0,(DW44-DX$5)/DX$5,0)</f>
        <v/>
      </c>
      <c r="DY44" s="15">
        <f>'Investment Analysis'!KF44</f>
        <v/>
      </c>
      <c r="DZ44" s="48" t="n">
        <v>2722.8</v>
      </c>
      <c r="EA44" s="18">
        <f>IF(DZ44&gt;0,(DZ44-EA$5)/EA$5,0)</f>
        <v/>
      </c>
      <c r="EB44" s="15">
        <f>'Investment Analysis'!KM44</f>
        <v/>
      </c>
      <c r="EC44" s="48" t="n">
        <v>2455.5</v>
      </c>
      <c r="ED44" s="18">
        <f>'Investment Analysis'!KV44</f>
        <v/>
      </c>
      <c r="EE44" s="15">
        <f>'Investment Analysis'!KT44</f>
        <v/>
      </c>
      <c r="EF44" s="48" t="n">
        <v>37680</v>
      </c>
      <c r="EG44" s="18">
        <f>IF(EF44&gt;0,(EF44-EG$5)/EG$5,0)</f>
        <v/>
      </c>
      <c r="EH44" s="15">
        <f>'Investment Analysis'!LH44</f>
        <v/>
      </c>
      <c r="EI44" s="48" t="n">
        <v>8937.299999999999</v>
      </c>
      <c r="EJ44" s="18">
        <f>IF(EI44&gt;0,(EI44-EJ$5)/EJ$5,0)</f>
        <v/>
      </c>
      <c r="EK44" s="15">
        <f>'Investment Analysis'!LO44</f>
        <v/>
      </c>
      <c r="EL44" s="48" t="n">
        <v>19961.5</v>
      </c>
      <c r="EM44" s="18">
        <f>IF(EL44&gt;0,(EL44-EM$5)/EM$5,0)</f>
        <v/>
      </c>
      <c r="EN44" s="15">
        <f>'Investment Analysis'!LV44</f>
        <v/>
      </c>
      <c r="EO44" s="48" t="n"/>
      <c r="EP44" s="68">
        <f>IF(EO44&gt;0,(EO44-500-EP$5)/EP$5,0)</f>
        <v/>
      </c>
      <c r="EQ44" s="15">
        <f>'Investment Analysis'!MC44</f>
        <v/>
      </c>
      <c r="ER44" s="48" t="n">
        <v>7507.28</v>
      </c>
      <c r="ES44" s="18">
        <f>IF(ER44&gt;0,(ER44-ES$5)/ES$5,0)</f>
        <v/>
      </c>
      <c r="ET44" s="15">
        <f>'Investment Analysis'!LA44</f>
        <v/>
      </c>
      <c r="EU44" s="48" t="n">
        <v>15516</v>
      </c>
      <c r="EV44" s="18">
        <f>'Investment Analysis'!ML44</f>
        <v/>
      </c>
      <c r="EW44" s="15">
        <f>'Investment Analysis'!MJ44</f>
        <v/>
      </c>
      <c r="EX44" s="48" t="n">
        <v>10138</v>
      </c>
      <c r="EY44" s="18">
        <f>IF(EX44&gt;0,(EX44-EY$5)/EY$5,0)</f>
        <v/>
      </c>
      <c r="EZ44" s="15">
        <f>'Investment Analysis'!MQ44</f>
        <v/>
      </c>
      <c r="FA44" s="48" t="n"/>
      <c r="FB44" s="18">
        <f>IF(FA44&gt;0,(FA44-FB$5)/FB$5,0)</f>
        <v/>
      </c>
      <c r="FC44" s="15">
        <f>'Investment Analysis'!MX44</f>
        <v/>
      </c>
      <c r="FD44" s="48" t="n">
        <v>4995.75</v>
      </c>
      <c r="FE44" s="18">
        <f>IF(FD44&gt;0,(FD44-FE$5)/FE$5,0)</f>
        <v/>
      </c>
      <c r="FF44" s="15">
        <f>'Investment Analysis'!NE44</f>
        <v/>
      </c>
      <c r="FG44" s="48" t="n"/>
      <c r="FH44" s="18">
        <f>IF(FG44&gt;0,(FG44-FH$5)/FH$5,0)</f>
        <v/>
      </c>
      <c r="FI44" s="15">
        <f>'Investment Analysis'!NL44</f>
        <v/>
      </c>
      <c r="FJ44" s="48" t="n">
        <v>8197</v>
      </c>
      <c r="FK44" s="18">
        <f>IF(FJ44&gt;0,(FJ44-FK$5)/FK$5,0)</f>
        <v/>
      </c>
      <c r="FL44" s="15">
        <f>'Investment Analysis'!NS44</f>
        <v/>
      </c>
      <c r="FM44" s="48" t="n">
        <v>10779.6</v>
      </c>
      <c r="FN44" s="18">
        <f>IF(FM44&gt;0,(FM44-FN$5)/FN$5,0)</f>
        <v/>
      </c>
      <c r="FO44" s="15">
        <f>'Investment Analysis'!NZ44</f>
        <v/>
      </c>
      <c r="FP44" s="48" t="n"/>
      <c r="FQ44" s="18">
        <f>IF(FP44&gt;0,(FP44-FQ$5)/FQ$5,0)</f>
        <v/>
      </c>
      <c r="FR44" s="15">
        <f>'Investment Analysis'!OG44</f>
        <v/>
      </c>
      <c r="FS44" s="48" t="n">
        <v>7370.25</v>
      </c>
      <c r="FT44" s="18">
        <f>IF(FS44&gt;0,(FS44-FT$5)/FT$5,0)</f>
        <v/>
      </c>
      <c r="FU44" s="15">
        <f>'Investment Analysis'!ON44</f>
        <v/>
      </c>
      <c r="FV44" s="48" t="n"/>
      <c r="FW44" s="18">
        <f>IF(FV44&gt;0,(FV44-FW$5)/FW$5,0)</f>
        <v/>
      </c>
      <c r="FX44" s="15">
        <f>'Investment Analysis'!OU44</f>
        <v/>
      </c>
      <c r="FY44" s="48" t="n"/>
      <c r="FZ44" s="18">
        <f>IF(FY44&gt;0,(FY44-FZ$5)/FZ$5,0)</f>
        <v/>
      </c>
      <c r="GA44" s="15">
        <f>'Investment Analysis'!PB44</f>
        <v/>
      </c>
      <c r="GB44" s="48" t="n">
        <v>20911.8</v>
      </c>
      <c r="GC44" s="18">
        <f>'Investment Analysis'!PK44</f>
        <v/>
      </c>
      <c r="GD44" s="15">
        <f>'Investment Analysis'!PI44</f>
        <v/>
      </c>
      <c r="GE44" s="48" t="n">
        <v>7422.5</v>
      </c>
      <c r="GF44" s="18">
        <f>'Investment Analysis'!PY44</f>
        <v/>
      </c>
      <c r="GG44" s="15">
        <f>'Investment Analysis'!PW44</f>
        <v/>
      </c>
      <c r="GH44" s="48" t="n">
        <v>7389</v>
      </c>
      <c r="GI44" s="18">
        <f>'Investment Analysis'!QF44</f>
        <v/>
      </c>
      <c r="GJ44" s="15">
        <f>'Investment Analysis'!QD44</f>
        <v/>
      </c>
      <c r="GK44" s="48" t="n">
        <v>8837.75</v>
      </c>
      <c r="GL44" s="18">
        <f>'Investment Analysis'!QM44</f>
        <v/>
      </c>
      <c r="GM44" s="15">
        <f>'Investment Analysis'!QK44</f>
        <v/>
      </c>
      <c r="GN44" s="48" t="n">
        <v>30947.88</v>
      </c>
      <c r="GO44" s="18">
        <f>'Investment Analysis'!QT44</f>
        <v/>
      </c>
      <c r="GP44" s="15">
        <f>'Investment Analysis'!QR44</f>
        <v/>
      </c>
      <c r="GQ44" s="48" t="n">
        <v>20074.75</v>
      </c>
      <c r="GR44" s="18">
        <f>'Investment Analysis'!RA44</f>
        <v/>
      </c>
      <c r="GS44" s="15">
        <f>'Investment Analysis'!QY44</f>
        <v/>
      </c>
      <c r="GT44" s="48" t="n">
        <v>7522</v>
      </c>
      <c r="GU44" s="18">
        <f>'Investment Analysis'!RH44</f>
        <v/>
      </c>
      <c r="GV44" s="15">
        <f>'Investment Analysis'!RF44</f>
        <v/>
      </c>
      <c r="GW44" s="48" t="n"/>
      <c r="GX44" s="18">
        <f>'Investment Analysis'!RO44</f>
        <v/>
      </c>
      <c r="GY44" s="15">
        <f>'Investment Analysis'!RM44</f>
        <v/>
      </c>
      <c r="GZ44" s="48" t="n"/>
      <c r="HA44" s="18">
        <f>'Investment Analysis'!RV44</f>
        <v/>
      </c>
      <c r="HB44" s="15">
        <f>'Investment Analysis'!RT44</f>
        <v/>
      </c>
      <c r="HC44" s="48" t="n"/>
      <c r="HD44" s="18">
        <f>'Investment Analysis'!SC44</f>
        <v/>
      </c>
      <c r="HE44" s="15">
        <f>'Investment Analysis'!SA44</f>
        <v/>
      </c>
      <c r="HF44" s="48" t="n"/>
      <c r="HG44" s="18">
        <f>'Investment Analysis'!SJ44</f>
        <v/>
      </c>
      <c r="HH44" s="15">
        <f>'Investment Analysis'!SH44</f>
        <v/>
      </c>
      <c r="HI44" s="48" t="n"/>
      <c r="HJ44" s="18">
        <f>'Investment Analysis'!SM44</f>
        <v/>
      </c>
      <c r="HK44" s="15">
        <f>'Investment Analysis'!SK44</f>
        <v/>
      </c>
      <c r="HL44" s="48" t="n"/>
      <c r="HM44" s="18">
        <f>'Investment Analysis'!SP44</f>
        <v/>
      </c>
      <c r="HN44" s="15">
        <f>'Investment Analysis'!SN44</f>
        <v/>
      </c>
      <c r="HO44" s="48" t="n"/>
      <c r="HP44" s="18">
        <f>'Investment Analysis'!TE44</f>
        <v/>
      </c>
      <c r="HQ44" s="15">
        <f>'Investment Analysis'!TC44</f>
        <v/>
      </c>
      <c r="HR44" s="48" t="n"/>
      <c r="HS44" s="18">
        <f>'Investment Analysis'!TL44</f>
        <v/>
      </c>
      <c r="HT44" s="15">
        <f>'Investment Analysis'!TJ44</f>
        <v/>
      </c>
      <c r="HU44" s="48" t="n"/>
      <c r="HV44" s="18">
        <f>'Investment Analysis'!TS44</f>
        <v/>
      </c>
      <c r="HW44" s="15">
        <f>'Investment Analysis'!TQ44</f>
        <v/>
      </c>
      <c r="HX44" s="48" t="n"/>
      <c r="HY44" s="18">
        <f>'Investment Analysis'!TZ44</f>
        <v/>
      </c>
      <c r="HZ44" s="15">
        <f>'Investment Analysis'!TX44</f>
        <v/>
      </c>
      <c r="IA44" s="48" t="n"/>
      <c r="IB44" s="18">
        <f>'Investment Analysis'!UG44</f>
        <v/>
      </c>
      <c r="IC44" s="15">
        <f>'Investment Analysis'!UE44</f>
        <v/>
      </c>
      <c r="ID44" s="48" t="n"/>
      <c r="IE44" s="18">
        <f>'Investment Analysis'!UN44</f>
        <v/>
      </c>
      <c r="IF44" s="15">
        <f>'Investment Analysis'!UL44</f>
        <v/>
      </c>
      <c r="IG44" s="48" t="n"/>
      <c r="IH44" s="18">
        <f>'Investment Analysis'!UU44</f>
        <v/>
      </c>
      <c r="II44" s="15">
        <f>'Investment Analysis'!US44</f>
        <v/>
      </c>
      <c r="IJ44" s="48" t="n"/>
      <c r="IK44" s="18">
        <f>'Investment Analysis'!VB44</f>
        <v/>
      </c>
      <c r="IL44" s="15">
        <f>'Investment Analysis'!UZ44</f>
        <v/>
      </c>
      <c r="IM44" s="48" t="n"/>
      <c r="IN44" s="18">
        <f>'Investment Analysis'!VI44</f>
        <v/>
      </c>
      <c r="IO44" s="15">
        <f>'Investment Analysis'!VG44</f>
        <v/>
      </c>
      <c r="IP44" s="18" t="n"/>
      <c r="IQ44" s="18" t="n"/>
      <c r="IR44" s="18" t="n"/>
      <c r="IS44" s="108">
        <f>IF(IT44&gt;0,IT44-IT43,0)</f>
        <v/>
      </c>
      <c r="IT44" s="48">
        <f>FY44+FV44+FS44+FP44+FM44+FJ44+FG44+FD44+FA44+EX44+EU44+ER44+EO44+EL44+EI44+EF44+EC44+DZ44+DW44+DT44+DQ44+DN44+DK44+DH44+DE44+DB44+CY44+CV44+CS44+CP44+CJ44+CG44+CD44+CA44+BX44+P44+CM44+GT44+GQ44+GN44+GK44+GH44+GE44+GB44+BU44+BR44+BO44+BL44+BI44+BF44+BC44+AZ44+AW44+AT44+AQ44+AN44+AK44+AH44+AE44+AB44+Y44+V44+S44+GW44+GZ44+HC44+HF44+HI44+HL44+HO44+HR44+HU44</f>
        <v/>
      </c>
      <c r="IU44" s="101">
        <f>IF(IT44&gt;0,IV44,0)</f>
        <v/>
      </c>
      <c r="IV44" s="101" t="n"/>
      <c r="IW44" s="15">
        <f>IF(IT44&gt;0,(IT44+IV$11-I$2)/I$2,0)</f>
        <v/>
      </c>
      <c r="IX44" s="113">
        <f>IF(IT44&gt;0,IT44+IV$11-I$2,0)</f>
        <v/>
      </c>
      <c r="IY44" s="21">
        <f>IF(IT44&gt;0,(IT44+IV$11+IV$33-IT$8)/IT$8,0)</f>
        <v/>
      </c>
      <c r="IZ44" s="173">
        <f>IF(IT44&gt;0,IT44+IV$11+IV$33-IT$8,0)</f>
        <v/>
      </c>
    </row>
    <row r="45">
      <c r="A45" s="76">
        <f>'Investment Analysis'!A45</f>
        <v/>
      </c>
      <c r="B45" s="77">
        <f>'Investment Analysis'!B45</f>
        <v/>
      </c>
      <c r="C45" s="27">
        <f>'Investment Analysis'!C45</f>
        <v/>
      </c>
      <c r="D45" s="42">
        <f>'Investment Analysis'!D45</f>
        <v/>
      </c>
      <c r="E45" s="28">
        <f>'Investment Analysis'!E45</f>
        <v/>
      </c>
      <c r="F45" s="27">
        <f>'Investment Analysis'!G45</f>
        <v/>
      </c>
      <c r="G45" s="42">
        <f>'Investment Analysis'!H45</f>
        <v/>
      </c>
      <c r="H45" s="28">
        <f>'Investment Analysis'!I45</f>
        <v/>
      </c>
      <c r="I45" s="27">
        <f>'Investment Analysis'!K45</f>
        <v/>
      </c>
      <c r="J45" s="42">
        <f>'Investment Analysis'!L45</f>
        <v/>
      </c>
      <c r="K45" s="28">
        <f>'Investment Analysis'!M45</f>
        <v/>
      </c>
      <c r="L45" s="57">
        <f>'Investment Analysis'!T45</f>
        <v/>
      </c>
      <c r="M45" s="29">
        <f>'Investment Analysis'!V45</f>
        <v/>
      </c>
      <c r="N45" s="29">
        <f>'Investment Analysis'!W45</f>
        <v/>
      </c>
      <c r="P45" s="48">
        <f>'Investment Analysis'!Y45</f>
        <v/>
      </c>
      <c r="Q45" s="18" t="n"/>
      <c r="R45" s="83" t="n"/>
      <c r="S45" s="48" t="n">
        <v>21933.4</v>
      </c>
      <c r="T45" s="18">
        <f>IF(S45&gt;0,(S45+10000-T$5)/T$5,0)</f>
        <v/>
      </c>
      <c r="U45" s="15">
        <f>'Investment Analysis'!AF45</f>
        <v/>
      </c>
      <c r="V45" s="48" t="n">
        <v>18084.26</v>
      </c>
      <c r="W45" s="18">
        <f>IF(V45&gt;0,(V45+5000-W$5)/W$5,0)</f>
        <v/>
      </c>
      <c r="X45" s="15">
        <f>'Investment Analysis'!AT45</f>
        <v/>
      </c>
      <c r="Y45" s="48" t="n">
        <v>10315.09</v>
      </c>
      <c r="Z45" s="18">
        <f>IF(Y45&gt;0,(Y45-Z$5)/Z$5,0)</f>
        <v/>
      </c>
      <c r="AA45" s="15">
        <f>'Investment Analysis'!GK45</f>
        <v/>
      </c>
      <c r="AB45" s="48" t="n">
        <v>2611.18</v>
      </c>
      <c r="AC45" s="18">
        <f>IF(AB45&gt;0,(AB45+8000-AC$5)/AC$5,0)</f>
        <v/>
      </c>
      <c r="AD45" s="15">
        <f>'Investment Analysis'!AT45</f>
        <v/>
      </c>
      <c r="AE45" s="48" t="n">
        <v>22501.02</v>
      </c>
      <c r="AF45" s="18">
        <f>IF(AE45&gt;0,(AE45+30000-AF$5)/AF$5,0)</f>
        <v/>
      </c>
      <c r="AG45" s="15">
        <f>'Investment Analysis'!BA45</f>
        <v/>
      </c>
      <c r="AH45" s="48" t="n"/>
      <c r="AI45" s="18">
        <f>IF(AH45&gt;0,(AH45-5000-AI$5)/AI$5,0)</f>
        <v/>
      </c>
      <c r="AJ45" s="15">
        <f>'Investment Analysis'!BH45</f>
        <v/>
      </c>
      <c r="AK45" s="48" t="n">
        <v>18620.88</v>
      </c>
      <c r="AL45" s="18">
        <f>IF(AK45&gt;0,(AK45+7000-AL$5)/AL$5,0)</f>
        <v/>
      </c>
      <c r="AM45" s="15">
        <f>'Investment Analysis'!BO45</f>
        <v/>
      </c>
      <c r="AN45" s="48" t="n">
        <v>14368.55</v>
      </c>
      <c r="AO45" s="18">
        <f>IF(AN45&gt;0,(AN45-AO$5)/AO$5,0)</f>
        <v/>
      </c>
      <c r="AP45" s="15">
        <f>'Investment Analysis'!BV45</f>
        <v/>
      </c>
      <c r="AQ45" s="48" t="n"/>
      <c r="AR45" s="18">
        <f>IF(AQ45&gt;0,(AQ45+10000-AR$5)/AR$5,0)</f>
        <v/>
      </c>
      <c r="AS45" s="15">
        <f>'Investment Analysis'!CC45</f>
        <v/>
      </c>
      <c r="AT45" s="48" t="n">
        <v>26392.89</v>
      </c>
      <c r="AU45" s="18">
        <f>IF(AT45&gt;0,(AT45+10000-AU$5)/AU$5,0)</f>
        <v/>
      </c>
      <c r="AV45" s="15">
        <f>'Investment Analysis'!CJ45</f>
        <v/>
      </c>
      <c r="AW45" s="48" t="n">
        <v>18586.09</v>
      </c>
      <c r="AX45" s="18">
        <f>IF(AW45&gt;0,(AW45+2000-AX$5)/AX$5,0)</f>
        <v/>
      </c>
      <c r="AY45" s="15">
        <f>'Investment Analysis'!CQ45</f>
        <v/>
      </c>
      <c r="AZ45" s="48" t="n">
        <v>16212.94</v>
      </c>
      <c r="BA45" s="18">
        <f>IF(AZ45&gt;0,(AZ45+15000-BA$5)/BA$5,0)</f>
        <v/>
      </c>
      <c r="BB45" s="15">
        <f>'Investment Analysis'!CX45</f>
        <v/>
      </c>
      <c r="BC45" s="48" t="n">
        <v>9820.57</v>
      </c>
      <c r="BD45" s="18">
        <f>IF(BC45&gt;0,(BC45-10000-BD$5)/BD$5,0)</f>
        <v/>
      </c>
      <c r="BE45" s="15">
        <f>'Investment Analysis'!DE45</f>
        <v/>
      </c>
      <c r="BF45" s="48" t="n">
        <v>4388.51</v>
      </c>
      <c r="BG45" s="18">
        <f>IF(BF45&gt;0,(BF45-BG$5)/BG$5,0)</f>
        <v/>
      </c>
      <c r="BH45" s="15">
        <f>'Investment Analysis'!DL45</f>
        <v/>
      </c>
      <c r="BI45" s="48" t="n">
        <v>2481.5</v>
      </c>
      <c r="BJ45" s="18">
        <f>IF(BI45&gt;0,(BI45-BJ$5)/BJ$5,0)</f>
        <v/>
      </c>
      <c r="BK45" s="15">
        <f>'Investment Analysis'!DZ45</f>
        <v/>
      </c>
      <c r="BL45" s="48" t="n">
        <v>4254.25</v>
      </c>
      <c r="BM45" s="18">
        <f>IF(BL45&gt;0,(BL45-BM$5)/BM$5,0)</f>
        <v/>
      </c>
      <c r="BN45" s="15">
        <f>'Investment Analysis'!EG45</f>
        <v/>
      </c>
      <c r="BO45" s="48" t="n"/>
      <c r="BP45" s="18">
        <f>IF(BO45&gt;0,(BO45+5000-BP$5)/BP$5,0)</f>
        <v/>
      </c>
      <c r="BQ45" s="15">
        <f>'Investment Analysis'!DS45</f>
        <v/>
      </c>
      <c r="BR45" s="48" t="n">
        <v>5897.74</v>
      </c>
      <c r="BS45" s="18">
        <f>IF(BR45&gt;0,(BR45-BS$5)/BS$5,0)</f>
        <v/>
      </c>
      <c r="BT45" s="15">
        <f>'Investment Analysis'!EN45</f>
        <v/>
      </c>
      <c r="BU45" s="48" t="n">
        <v>14678.83</v>
      </c>
      <c r="BV45" s="18">
        <f>IF(BU45&gt;0,(BU45+8000-BV$5)/BV$5,0)</f>
        <v/>
      </c>
      <c r="BW45" s="15">
        <f>'Investment Analysis'!EU45</f>
        <v/>
      </c>
      <c r="BX45" s="48" t="n"/>
      <c r="BY45" s="18">
        <f>IF(BX45&gt;0,(BX45-10000-BY$5)/BY$5,0)</f>
        <v/>
      </c>
      <c r="BZ45" s="15">
        <f>'Investment Analysis'!FB45</f>
        <v/>
      </c>
      <c r="CA45" s="48" t="n">
        <v>22148.3</v>
      </c>
      <c r="CB45" s="18">
        <f>IF(CA45&gt;0,(CA45-CB$5)/CB$5,0)</f>
        <v/>
      </c>
      <c r="CC45" s="15">
        <f>'Investment Analysis'!FI45</f>
        <v/>
      </c>
      <c r="CD45" s="48" t="n">
        <v>18799.74</v>
      </c>
      <c r="CE45" s="18">
        <f>IF(CD45&gt;0,(CD45+20000-CE$5)/CE$5,0)</f>
        <v/>
      </c>
      <c r="CF45" s="15">
        <f>'Investment Analysis'!FP45</f>
        <v/>
      </c>
      <c r="CG45" s="48" t="n">
        <v>5159.14</v>
      </c>
      <c r="CH45" s="18">
        <f>IF(CG45&gt;0,(CG45+10000-CH$5)/CH$5,0)</f>
        <v/>
      </c>
      <c r="CI45" s="15">
        <f>'Investment Analysis'!FW45</f>
        <v/>
      </c>
      <c r="CJ45" s="48" t="n"/>
      <c r="CK45" s="18">
        <f>IF(CJ45&gt;0,(CJ45+5000-CK$5)/CK$5,0)</f>
        <v/>
      </c>
      <c r="CL45" s="15">
        <f>'Investment Analysis'!GD45</f>
        <v/>
      </c>
      <c r="CM45" s="48" t="n">
        <v>24835.19</v>
      </c>
      <c r="CN45" s="18">
        <f>IF(CM45&gt;0,(CM45-CN$5)/CN$5,0)</f>
        <v/>
      </c>
      <c r="CO45" s="15">
        <f>'Investment Analysis'!GT45</f>
        <v/>
      </c>
      <c r="CP45" s="54" t="n">
        <v>36358.3</v>
      </c>
      <c r="CQ45" s="18">
        <f>IF(CP45&gt;0,(CP45-CQ$5)/CQ$5,0)</f>
        <v/>
      </c>
      <c r="CR45" s="15">
        <f>'Investment Analysis'!HG45</f>
        <v/>
      </c>
      <c r="CS45" s="48" t="n">
        <v>9330</v>
      </c>
      <c r="CT45" s="18">
        <f>IF(CS45&gt;0,(CS45-CT$5)/CT$5,0)</f>
        <v/>
      </c>
      <c r="CU45" s="15">
        <f>'Investment Analysis'!HN45</f>
        <v/>
      </c>
      <c r="CV45" s="54" t="n">
        <v>19542</v>
      </c>
      <c r="CW45" s="18">
        <f>IF(CV45&gt;0,(CV45-CW$5)/CW$5,0)</f>
        <v/>
      </c>
      <c r="CX45" s="15">
        <f>'Investment Analysis'!IB45</f>
        <v/>
      </c>
      <c r="CY45" s="48" t="n">
        <v>8317.200000000001</v>
      </c>
      <c r="CZ45" s="18">
        <f>IF(CY45&gt;0,(CY45-CZ$5)/CZ$5,0)</f>
        <v/>
      </c>
      <c r="DA45" s="15">
        <f>'Investment Analysis'!II45</f>
        <v/>
      </c>
      <c r="DB45" s="48" t="n">
        <v>20388</v>
      </c>
      <c r="DC45" s="18">
        <f>IF(DB45&gt;0,(DB45-DC$5)/DC$5,0)</f>
        <v/>
      </c>
      <c r="DD45" s="15">
        <f>'Investment Analysis'!IP45</f>
        <v/>
      </c>
      <c r="DE45" s="48" t="n"/>
      <c r="DF45" s="18">
        <f>IF(DE45&gt;0,(DE45-DF$5)/DF$5,0)</f>
        <v/>
      </c>
      <c r="DG45" s="15">
        <f>'Investment Analysis'!IW45</f>
        <v/>
      </c>
      <c r="DH45" s="48" t="n">
        <v>13362.6</v>
      </c>
      <c r="DI45" s="18">
        <f>IF(DH45&gt;0,(DH45-DI$5)/DI$5,0)</f>
        <v/>
      </c>
      <c r="DJ45" s="15">
        <f>'Investment Analysis'!JD45</f>
        <v/>
      </c>
      <c r="DK45" s="48" t="n">
        <v>2020</v>
      </c>
      <c r="DL45" s="18">
        <f>IF(DK45&gt;0,(DK45-DL$5)/DL$5,0)</f>
        <v/>
      </c>
      <c r="DM45" s="15">
        <f>'Investment Analysis'!JK45</f>
        <v/>
      </c>
      <c r="DN45" s="48" t="n">
        <v>20028.6</v>
      </c>
      <c r="DO45" s="18">
        <f>IF(DN45&gt;0,(DN45-DO$5)/DO$5,0)</f>
        <v/>
      </c>
      <c r="DP45" s="15">
        <f>'Investment Analysis'!HU45</f>
        <v/>
      </c>
      <c r="DQ45" s="48" t="n">
        <v>32607</v>
      </c>
      <c r="DR45" s="18">
        <f>IF(DQ45&gt;0,(DQ45-DR$5)/DR$5,0)</f>
        <v/>
      </c>
      <c r="DS45" s="15">
        <f>'Investment Analysis'!JR45</f>
        <v/>
      </c>
      <c r="DT45" s="48" t="n">
        <v>3692</v>
      </c>
      <c r="DU45" s="18">
        <f>IF(DT45&gt;0,(DT45-DU$5)/DU$5,0)</f>
        <v/>
      </c>
      <c r="DV45" s="15">
        <f>'Investment Analysis'!JY45</f>
        <v/>
      </c>
      <c r="DW45" s="48" t="n">
        <v>25890</v>
      </c>
      <c r="DX45" s="18">
        <f>IF(DW45&gt;0,(DW45-DX$5)/DX$5,0)</f>
        <v/>
      </c>
      <c r="DY45" s="15">
        <f>'Investment Analysis'!KF45</f>
        <v/>
      </c>
      <c r="DZ45" s="48" t="n">
        <v>2780.4</v>
      </c>
      <c r="EA45" s="18">
        <f>IF(DZ45&gt;0,(DZ45-EA$5)/EA$5,0)</f>
        <v/>
      </c>
      <c r="EB45" s="15">
        <f>'Investment Analysis'!KM45</f>
        <v/>
      </c>
      <c r="EC45" s="48" t="n">
        <v>2471</v>
      </c>
      <c r="ED45" s="18">
        <f>'Investment Analysis'!KV45</f>
        <v/>
      </c>
      <c r="EE45" s="15">
        <f>'Investment Analysis'!KT45</f>
        <v/>
      </c>
      <c r="EF45" s="48" t="n">
        <v>37560</v>
      </c>
      <c r="EG45" s="18">
        <f>IF(EF45&gt;0,(EF45-EG$5)/EG$5,0)</f>
        <v/>
      </c>
      <c r="EH45" s="15">
        <f>'Investment Analysis'!LH45</f>
        <v/>
      </c>
      <c r="EI45" s="48" t="n">
        <v>9066.57</v>
      </c>
      <c r="EJ45" s="18">
        <f>IF(EI45&gt;0,(EI45-EJ$5)/EJ$5,0)</f>
        <v/>
      </c>
      <c r="EK45" s="15">
        <f>'Investment Analysis'!LO45</f>
        <v/>
      </c>
      <c r="EL45" s="48" t="n">
        <v>19815.25</v>
      </c>
      <c r="EM45" s="18">
        <f>IF(EL45&gt;0,(EL45-EM$5)/EM$5,0)</f>
        <v/>
      </c>
      <c r="EN45" s="15">
        <f>'Investment Analysis'!LV45</f>
        <v/>
      </c>
      <c r="EO45" s="48" t="n"/>
      <c r="EP45" s="68">
        <f>IF(EO45&gt;0,(EO45-500-EP$5)/EP$5,0)</f>
        <v/>
      </c>
      <c r="EQ45" s="15">
        <f>'Investment Analysis'!MC45</f>
        <v/>
      </c>
      <c r="ER45" s="54" t="n">
        <v>16696.44</v>
      </c>
      <c r="ES45" s="18">
        <f>IF(ER45&gt;0,(ER45-ES$5)/ES$5,0)</f>
        <v/>
      </c>
      <c r="ET45" s="15">
        <f>'Investment Analysis'!LA45</f>
        <v/>
      </c>
      <c r="EU45" s="48" t="n">
        <v>13632</v>
      </c>
      <c r="EV45" s="18">
        <f>'Investment Analysis'!ML45</f>
        <v/>
      </c>
      <c r="EW45" s="15">
        <f>'Investment Analysis'!MJ45</f>
        <v/>
      </c>
      <c r="EX45" s="48" t="n">
        <v>9990</v>
      </c>
      <c r="EY45" s="18">
        <f>IF(EX45&gt;0,(EX45-EY$5)/EY$5,0)</f>
        <v/>
      </c>
      <c r="EZ45" s="15">
        <f>'Investment Analysis'!MQ45</f>
        <v/>
      </c>
      <c r="FA45" s="48" t="n"/>
      <c r="FB45" s="18">
        <f>IF(FA45&gt;0,(FA45-FB$5)/FB$5,0)</f>
        <v/>
      </c>
      <c r="FC45" s="15">
        <f>'Investment Analysis'!MX45</f>
        <v/>
      </c>
      <c r="FD45" s="48" t="n">
        <v>4967.75</v>
      </c>
      <c r="FE45" s="18">
        <f>IF(FD45&gt;0,(FD45-FE$5)/FE$5,0)</f>
        <v/>
      </c>
      <c r="FF45" s="15">
        <f>'Investment Analysis'!NE45</f>
        <v/>
      </c>
      <c r="FG45" s="48" t="n"/>
      <c r="FH45" s="18">
        <f>IF(FG45&gt;0,(FG45-FH$5)/FH$5,0)</f>
        <v/>
      </c>
      <c r="FI45" s="15">
        <f>'Investment Analysis'!NL45</f>
        <v/>
      </c>
      <c r="FJ45" s="48" t="n">
        <v>7897.75</v>
      </c>
      <c r="FK45" s="18">
        <f>IF(FJ45&gt;0,(FJ45-FK$5)/FK$5,0)</f>
        <v/>
      </c>
      <c r="FL45" s="15">
        <f>'Investment Analysis'!NS45</f>
        <v/>
      </c>
      <c r="FM45" s="48" t="n">
        <v>10755</v>
      </c>
      <c r="FN45" s="18">
        <f>IF(FM45&gt;0,(FM45-FN$5)/FN$5,0)</f>
        <v/>
      </c>
      <c r="FO45" s="15">
        <f>'Investment Analysis'!NZ45</f>
        <v/>
      </c>
      <c r="FP45" s="48" t="n"/>
      <c r="FQ45" s="18">
        <f>IF(FP45&gt;0,(FP45-FQ$5)/FQ$5,0)</f>
        <v/>
      </c>
      <c r="FR45" s="15">
        <f>'Investment Analysis'!OG45</f>
        <v/>
      </c>
      <c r="FS45" s="48" t="n">
        <v>6718.5</v>
      </c>
      <c r="FT45" s="18">
        <f>IF(FS45&gt;0,(FS45-FT$5)/FT$5,0)</f>
        <v/>
      </c>
      <c r="FU45" s="15">
        <f>'Investment Analysis'!ON45</f>
        <v/>
      </c>
      <c r="FV45" s="48" t="n"/>
      <c r="FW45" s="18">
        <f>IF(FV45&gt;0,(FV45-FW$5)/FW$5,0)</f>
        <v/>
      </c>
      <c r="FX45" s="15">
        <f>'Investment Analysis'!OU45</f>
        <v/>
      </c>
      <c r="FY45" s="48" t="n"/>
      <c r="FZ45" s="18">
        <f>IF(FY45&gt;0,(FY45-FZ$5)/FZ$5,0)</f>
        <v/>
      </c>
      <c r="GA45" s="15">
        <f>'Investment Analysis'!PB45</f>
        <v/>
      </c>
      <c r="GB45" s="48" t="n">
        <v>20991.6</v>
      </c>
      <c r="GC45" s="18">
        <f>'Investment Analysis'!PK45</f>
        <v/>
      </c>
      <c r="GD45" s="15">
        <f>'Investment Analysis'!PI45</f>
        <v/>
      </c>
      <c r="GE45" s="48" t="n">
        <v>7555.5</v>
      </c>
      <c r="GF45" s="18">
        <f>'Investment Analysis'!PY45</f>
        <v/>
      </c>
      <c r="GG45" s="15">
        <f>'Investment Analysis'!PW45</f>
        <v/>
      </c>
      <c r="GH45" s="54" t="n">
        <v>21990.75</v>
      </c>
      <c r="GI45" s="18">
        <f>'Investment Analysis'!QF45</f>
        <v/>
      </c>
      <c r="GJ45" s="15">
        <f>'Investment Analysis'!QD45</f>
        <v/>
      </c>
      <c r="GK45" s="48" t="n">
        <v>8728.5</v>
      </c>
      <c r="GL45" s="18">
        <f>'Investment Analysis'!QM45</f>
        <v/>
      </c>
      <c r="GM45" s="15">
        <f>'Investment Analysis'!QK45</f>
        <v/>
      </c>
      <c r="GN45" s="48" t="n">
        <v>29760.16</v>
      </c>
      <c r="GO45" s="18">
        <f>'Investment Analysis'!QT45</f>
        <v/>
      </c>
      <c r="GP45" s="15">
        <f>'Investment Analysis'!QR45</f>
        <v/>
      </c>
      <c r="GQ45" s="48" t="n">
        <v>20310.75</v>
      </c>
      <c r="GR45" s="18">
        <f>'Investment Analysis'!RA45</f>
        <v/>
      </c>
      <c r="GS45" s="15">
        <f>'Investment Analysis'!QY45</f>
        <v/>
      </c>
      <c r="GT45" s="48" t="n">
        <v>7138</v>
      </c>
      <c r="GU45" s="18">
        <f>'Investment Analysis'!RH45</f>
        <v/>
      </c>
      <c r="GV45" s="15">
        <f>'Investment Analysis'!RF45</f>
        <v/>
      </c>
      <c r="GW45" s="48" t="n"/>
      <c r="GX45" s="18">
        <f>'Investment Analysis'!RO45</f>
        <v/>
      </c>
      <c r="GY45" s="15">
        <f>'Investment Analysis'!RM45</f>
        <v/>
      </c>
      <c r="GZ45" s="48" t="n"/>
      <c r="HA45" s="18">
        <f>'Investment Analysis'!RV45</f>
        <v/>
      </c>
      <c r="HB45" s="15">
        <f>'Investment Analysis'!RT45</f>
        <v/>
      </c>
      <c r="HC45" s="48" t="n"/>
      <c r="HD45" s="18">
        <f>'Investment Analysis'!SC45</f>
        <v/>
      </c>
      <c r="HE45" s="15">
        <f>'Investment Analysis'!SA45</f>
        <v/>
      </c>
      <c r="HF45" s="48" t="n"/>
      <c r="HG45" s="18">
        <f>'Investment Analysis'!SJ45</f>
        <v/>
      </c>
      <c r="HH45" s="15">
        <f>'Investment Analysis'!SH45</f>
        <v/>
      </c>
      <c r="HI45" s="48" t="n"/>
      <c r="HJ45" s="18">
        <f>'Investment Analysis'!SM45</f>
        <v/>
      </c>
      <c r="HK45" s="15">
        <f>'Investment Analysis'!SK45</f>
        <v/>
      </c>
      <c r="HL45" s="48" t="n"/>
      <c r="HM45" s="18">
        <f>'Investment Analysis'!SP45</f>
        <v/>
      </c>
      <c r="HN45" s="15">
        <f>'Investment Analysis'!SN45</f>
        <v/>
      </c>
      <c r="HO45" s="48" t="n"/>
      <c r="HP45" s="18">
        <f>'Investment Analysis'!TE45</f>
        <v/>
      </c>
      <c r="HQ45" s="15">
        <f>'Investment Analysis'!TC45</f>
        <v/>
      </c>
      <c r="HR45" s="48" t="n"/>
      <c r="HS45" s="18">
        <f>'Investment Analysis'!TL45</f>
        <v/>
      </c>
      <c r="HT45" s="15">
        <f>'Investment Analysis'!TJ45</f>
        <v/>
      </c>
      <c r="HU45" s="48" t="n"/>
      <c r="HV45" s="18">
        <f>'Investment Analysis'!TS45</f>
        <v/>
      </c>
      <c r="HW45" s="15">
        <f>'Investment Analysis'!TQ45</f>
        <v/>
      </c>
      <c r="HX45" s="48" t="n"/>
      <c r="HY45" s="18">
        <f>'Investment Analysis'!TZ45</f>
        <v/>
      </c>
      <c r="HZ45" s="15">
        <f>'Investment Analysis'!TX45</f>
        <v/>
      </c>
      <c r="IA45" s="48" t="n"/>
      <c r="IB45" s="18">
        <f>'Investment Analysis'!UG45</f>
        <v/>
      </c>
      <c r="IC45" s="15">
        <f>'Investment Analysis'!UE45</f>
        <v/>
      </c>
      <c r="ID45" s="48" t="n"/>
      <c r="IE45" s="18">
        <f>'Investment Analysis'!UN45</f>
        <v/>
      </c>
      <c r="IF45" s="15">
        <f>'Investment Analysis'!UL45</f>
        <v/>
      </c>
      <c r="IG45" s="48" t="n"/>
      <c r="IH45" s="18">
        <f>'Investment Analysis'!UU45</f>
        <v/>
      </c>
      <c r="II45" s="15">
        <f>'Investment Analysis'!US45</f>
        <v/>
      </c>
      <c r="IJ45" s="48" t="n"/>
      <c r="IK45" s="18">
        <f>'Investment Analysis'!VB45</f>
        <v/>
      </c>
      <c r="IL45" s="15">
        <f>'Investment Analysis'!UZ45</f>
        <v/>
      </c>
      <c r="IM45" s="48" t="n"/>
      <c r="IN45" s="18">
        <f>'Investment Analysis'!VI45</f>
        <v/>
      </c>
      <c r="IO45" s="15">
        <f>'Investment Analysis'!VG45</f>
        <v/>
      </c>
      <c r="IP45" s="18" t="n"/>
      <c r="IQ45" s="18" t="n"/>
      <c r="IR45" s="18" t="n"/>
      <c r="IS45" s="108">
        <f>IF(IT45&gt;0,IT45-IT44,0)</f>
        <v/>
      </c>
      <c r="IT45" s="48">
        <f>FY45+FV45+FS45+FP45+FM45+FJ45+FG45+FD45+FA45+EX45+EU45+ER45+EO45+EL45+EI45+EF45+EC45+DZ45+DW45+DT45+DQ45+DN45+DK45+DH45+DE45+DB45+CY45+CV45+CS45+CP45+CJ45+CG45+CD45+CA45+BX45+P45+CM45+GT45+GQ45+GN45+GK45+GH45+GE45+GB45+BU45+BR45+BO45+BL45+BI45+BF45+BC45+AZ45+AW45+AT45+AQ45+AN45+AK45+AH45+AE45+AB45+Y45+V45+S45+GW45+GZ45+HC45+HF45+HI45+HL45+HO45+HR45+HU45</f>
        <v/>
      </c>
      <c r="IU45" s="101">
        <f>IF(IT45&gt;0,IV45,0)</f>
        <v/>
      </c>
      <c r="IV45" s="101" t="n"/>
      <c r="IW45" s="15">
        <f>IF(IT45&gt;0,(IT45+IV$11-I$2)/I$2,0)</f>
        <v/>
      </c>
      <c r="IX45" s="113">
        <f>IF(IT45&gt;0,IT45+IV$11-I$2,0)</f>
        <v/>
      </c>
      <c r="IY45" s="21">
        <f>IF(IT45&gt;0,(IT45+IV$11+IV$33-IT$8)/IT$8,0)</f>
        <v/>
      </c>
      <c r="IZ45" s="173">
        <f>IF(IT45&gt;0,IT45+IV$11+IV$33-IT$8,0)</f>
        <v/>
      </c>
    </row>
    <row r="46">
      <c r="A46" s="76">
        <f>'Investment Analysis'!A46</f>
        <v/>
      </c>
      <c r="B46" s="77">
        <f>'Investment Analysis'!B46</f>
        <v/>
      </c>
      <c r="C46" s="27">
        <f>'Investment Analysis'!C46</f>
        <v/>
      </c>
      <c r="D46" s="42">
        <f>'Investment Analysis'!D46</f>
        <v/>
      </c>
      <c r="E46" s="28">
        <f>'Investment Analysis'!E46</f>
        <v/>
      </c>
      <c r="F46" s="27">
        <f>'Investment Analysis'!G46</f>
        <v/>
      </c>
      <c r="G46" s="42">
        <f>'Investment Analysis'!H46</f>
        <v/>
      </c>
      <c r="H46" s="28">
        <f>'Investment Analysis'!I46</f>
        <v/>
      </c>
      <c r="I46" s="27">
        <f>'Investment Analysis'!K46</f>
        <v/>
      </c>
      <c r="J46" s="42">
        <f>'Investment Analysis'!L46</f>
        <v/>
      </c>
      <c r="K46" s="28">
        <f>'Investment Analysis'!M46</f>
        <v/>
      </c>
      <c r="L46" s="57">
        <f>'Investment Analysis'!T46</f>
        <v/>
      </c>
      <c r="M46" s="29">
        <f>'Investment Analysis'!V46</f>
        <v/>
      </c>
      <c r="N46" s="29">
        <f>'Investment Analysis'!W46</f>
        <v/>
      </c>
      <c r="P46" s="48">
        <f>'Investment Analysis'!Y46</f>
        <v/>
      </c>
      <c r="Q46" s="18" t="n"/>
      <c r="R46" s="83" t="n"/>
      <c r="S46" s="48" t="n">
        <v>21638.42</v>
      </c>
      <c r="T46" s="18">
        <f>IF(S46&gt;0,(S46+10000-T$5)/T$5,0)</f>
        <v/>
      </c>
      <c r="U46" s="15">
        <f>'Investment Analysis'!AF46</f>
        <v/>
      </c>
      <c r="V46" s="48" t="n">
        <v>17942.19</v>
      </c>
      <c r="W46" s="18">
        <f>IF(V46&gt;0,(V46+5000-W$5)/W$5,0)</f>
        <v/>
      </c>
      <c r="X46" s="15">
        <f>'Investment Analysis'!AT46</f>
        <v/>
      </c>
      <c r="Y46" s="48" t="n">
        <v>10190.37</v>
      </c>
      <c r="Z46" s="18">
        <f>IF(Y46&gt;0,(Y46-Z$5)/Z$5,0)</f>
        <v/>
      </c>
      <c r="AA46" s="15">
        <f>'Investment Analysis'!GK46</f>
        <v/>
      </c>
      <c r="AB46" s="48" t="n">
        <v>2577</v>
      </c>
      <c r="AC46" s="18">
        <f>IF(AB46&gt;0,(AB46+8000-AC$5)/AC$5,0)</f>
        <v/>
      </c>
      <c r="AD46" s="15">
        <f>'Investment Analysis'!AT46</f>
        <v/>
      </c>
      <c r="AE46" s="48" t="n">
        <v>22395.05</v>
      </c>
      <c r="AF46" s="18">
        <f>IF(AE46&gt;0,(AE46+30000+12000-AF$5)/AF$5,0)</f>
        <v/>
      </c>
      <c r="AG46" s="15">
        <f>'Investment Analysis'!BA46</f>
        <v/>
      </c>
      <c r="AH46" s="48" t="n"/>
      <c r="AI46" s="18">
        <f>IF(AH46&gt;0,(AH46-5000-AI$5)/AI$5,0)</f>
        <v/>
      </c>
      <c r="AJ46" s="15">
        <f>'Investment Analysis'!BH46</f>
        <v/>
      </c>
      <c r="AK46" s="48" t="n">
        <v>18391.69</v>
      </c>
      <c r="AL46" s="18">
        <f>IF(AK46&gt;0,(AK46+7000-AL$5)/AL$5,0)</f>
        <v/>
      </c>
      <c r="AM46" s="15">
        <f>'Investment Analysis'!BO46</f>
        <v/>
      </c>
      <c r="AN46" s="48" t="n">
        <v>14217.86</v>
      </c>
      <c r="AO46" s="18">
        <f>IF(AN46&gt;0,(AN46+25000-AO$5)/AO$5,0)</f>
        <v/>
      </c>
      <c r="AP46" s="15">
        <f>'Investment Analysis'!BV46</f>
        <v/>
      </c>
      <c r="AQ46" s="48" t="n"/>
      <c r="AR46" s="18">
        <f>IF(AQ46&gt;0,(AQ46+10000-AR$5)/AR$5,0)</f>
        <v/>
      </c>
      <c r="AS46" s="15">
        <f>'Investment Analysis'!CC46</f>
        <v/>
      </c>
      <c r="AT46" s="48" t="n">
        <v>26244.71</v>
      </c>
      <c r="AU46" s="18">
        <f>IF(AT46&gt;0,(AT46+10000-AU$5)/AU$5,0)</f>
        <v/>
      </c>
      <c r="AV46" s="15">
        <f>'Investment Analysis'!CJ46</f>
        <v/>
      </c>
      <c r="AW46" s="48" t="n">
        <v>18382.34</v>
      </c>
      <c r="AX46" s="18">
        <f>IF(AW46&gt;0,(AW46+2000-AX$5)/AX$5,0)</f>
        <v/>
      </c>
      <c r="AY46" s="15">
        <f>'Investment Analysis'!CQ46</f>
        <v/>
      </c>
      <c r="AZ46" s="48" t="n">
        <v>16150.74</v>
      </c>
      <c r="BA46" s="18">
        <f>IF(AZ46&gt;0,(AZ46+15000+7000-BA$5)/BA$5,0)</f>
        <v/>
      </c>
      <c r="BB46" s="15">
        <f>'Investment Analysis'!CX46</f>
        <v/>
      </c>
      <c r="BC46" s="48" t="n">
        <v>9835.129999999999</v>
      </c>
      <c r="BD46" s="18">
        <f>IF(BC46&gt;0,(BC46-10000-BD$5)/BD$5,0)</f>
        <v/>
      </c>
      <c r="BE46" s="15">
        <f>'Investment Analysis'!DE46</f>
        <v/>
      </c>
      <c r="BF46" s="48" t="n">
        <v>4409.08</v>
      </c>
      <c r="BG46" s="18">
        <f>IF(BF46&gt;0,(BF46-BG$5)/BG$5,0)</f>
        <v/>
      </c>
      <c r="BH46" s="15">
        <f>'Investment Analysis'!DL46</f>
        <v/>
      </c>
      <c r="BI46" s="48" t="n">
        <v>2419.16</v>
      </c>
      <c r="BJ46" s="18">
        <f>IF(BI46&gt;0,(BI46-BJ$5)/BJ$5,0)</f>
        <v/>
      </c>
      <c r="BK46" s="15">
        <f>'Investment Analysis'!DZ46</f>
        <v/>
      </c>
      <c r="BL46" s="48" t="n">
        <v>4182.6</v>
      </c>
      <c r="BM46" s="18">
        <f>IF(BL46&gt;0,(BL46-BM$5)/BM$5,0)</f>
        <v/>
      </c>
      <c r="BN46" s="15">
        <f>'Investment Analysis'!EG46</f>
        <v/>
      </c>
      <c r="BO46" s="48" t="n"/>
      <c r="BP46" s="18">
        <f>IF(BO46&gt;0,(BO46+5000+7000-BP$5)/BP$5,0)</f>
        <v/>
      </c>
      <c r="BQ46" s="15">
        <f>'Investment Analysis'!DS46</f>
        <v/>
      </c>
      <c r="BR46" s="48" t="n">
        <v>5801.14</v>
      </c>
      <c r="BS46" s="18">
        <f>IF(BR46&gt;0,(BR46+10000-BS$5)/BS$5,0)</f>
        <v/>
      </c>
      <c r="BT46" s="15">
        <f>'Investment Analysis'!EN46</f>
        <v/>
      </c>
      <c r="BU46" s="48" t="n">
        <v>14776.61</v>
      </c>
      <c r="BV46" s="18">
        <f>IF(BU46&gt;0,(BU46+8000-BV$5)/BV$5,0)</f>
        <v/>
      </c>
      <c r="BW46" s="15">
        <f>'Investment Analysis'!EU46</f>
        <v/>
      </c>
      <c r="BX46" s="48" t="n"/>
      <c r="BY46" s="18">
        <f>IF(BX46&gt;0,(BX46-10000-5000-BY$5)/BY$5,0)</f>
        <v/>
      </c>
      <c r="BZ46" s="15">
        <f>'Investment Analysis'!FB46</f>
        <v/>
      </c>
      <c r="CA46" s="48" t="n">
        <v>21782.8</v>
      </c>
      <c r="CB46" s="18">
        <f>IF(CA46&gt;0,(CA46-CB$5)/CB$5,0)</f>
        <v/>
      </c>
      <c r="CC46" s="15">
        <f>'Investment Analysis'!FI46</f>
        <v/>
      </c>
      <c r="CD46" s="48" t="n">
        <v>18595.55</v>
      </c>
      <c r="CE46" s="18">
        <f>IF(CD46&gt;0,(CD46+20000+7000-CE$5)/CE$5,0)</f>
        <v/>
      </c>
      <c r="CF46" s="15">
        <f>'Investment Analysis'!FP46</f>
        <v/>
      </c>
      <c r="CG46" s="48" t="n">
        <v>5219.54</v>
      </c>
      <c r="CH46" s="18">
        <f>IF(CG46&gt;0,(CG46+10000+5000-CH$5)/CH$5,0)</f>
        <v/>
      </c>
      <c r="CI46" s="15">
        <f>'Investment Analysis'!FW46</f>
        <v/>
      </c>
      <c r="CJ46" s="48" t="n"/>
      <c r="CK46" s="18">
        <f>IF(CJ46&gt;0,(CJ46+5000+8000-CK$5)/CK$5,0)</f>
        <v/>
      </c>
      <c r="CL46" s="15">
        <f>'Investment Analysis'!GD46</f>
        <v/>
      </c>
      <c r="CM46" s="48" t="n">
        <v>24696.25</v>
      </c>
      <c r="CN46" s="18">
        <f>IF(CM46&gt;0,(CM46-CN$5)/CN$5,0)</f>
        <v/>
      </c>
      <c r="CO46" s="15">
        <f>'Investment Analysis'!GT46</f>
        <v/>
      </c>
      <c r="CP46" s="48" t="n">
        <v>33308</v>
      </c>
      <c r="CQ46" s="18">
        <f>IF(CP46&gt;0,(CP46-CQ$5)/CQ$5,0)</f>
        <v/>
      </c>
      <c r="CR46" s="15">
        <f>'Investment Analysis'!HG46</f>
        <v/>
      </c>
      <c r="CS46" s="48" t="n">
        <v>9090</v>
      </c>
      <c r="CT46" s="18">
        <f>IF(CS46&gt;0,(CS46-CT$5)/CT$5,0)</f>
        <v/>
      </c>
      <c r="CU46" s="15">
        <f>'Investment Analysis'!HN46</f>
        <v/>
      </c>
      <c r="CV46" s="48" t="n">
        <v>18994.5</v>
      </c>
      <c r="CW46" s="18">
        <f>IF(CV46&gt;0,(CV46-CW$5)/CW$5,0)</f>
        <v/>
      </c>
      <c r="CX46" s="15">
        <f>'Investment Analysis'!IB46</f>
        <v/>
      </c>
      <c r="CY46" s="54" t="n">
        <v>18228.6</v>
      </c>
      <c r="CZ46" s="18">
        <f>IF(CY46&gt;0,(CY46-CZ$5)/CZ$5,0)</f>
        <v/>
      </c>
      <c r="DA46" s="15">
        <f>'Investment Analysis'!II46</f>
        <v/>
      </c>
      <c r="DB46" s="48" t="n">
        <v>20384</v>
      </c>
      <c r="DC46" s="18">
        <f>IF(DB46&gt;0,(DB46-DC$5)/DC$5,0)</f>
        <v/>
      </c>
      <c r="DD46" s="15">
        <f>'Investment Analysis'!IP46</f>
        <v/>
      </c>
      <c r="DE46" s="48" t="n"/>
      <c r="DF46" s="18">
        <f>IF(DE46&gt;0,(DE46-DF$5)/DF$5,0)</f>
        <v/>
      </c>
      <c r="DG46" s="15">
        <f>'Investment Analysis'!IW46</f>
        <v/>
      </c>
      <c r="DH46" s="48" t="n">
        <v>13150</v>
      </c>
      <c r="DI46" s="18">
        <f>IF(DH46&gt;0,(DH46-DI$5)/DI$5,0)</f>
        <v/>
      </c>
      <c r="DJ46" s="15">
        <f>'Investment Analysis'!JD46</f>
        <v/>
      </c>
      <c r="DK46" s="48" t="n">
        <v>1989.5</v>
      </c>
      <c r="DL46" s="18">
        <f>IF(DK46&gt;0,(DK46-DL$5)/DL$5,0)</f>
        <v/>
      </c>
      <c r="DM46" s="15">
        <f>'Investment Analysis'!JK46</f>
        <v/>
      </c>
      <c r="DN46" s="48" t="n">
        <v>19751.4</v>
      </c>
      <c r="DO46" s="18">
        <f>IF(DN46&gt;0,(DN46-DO$5)/DO$5,0)</f>
        <v/>
      </c>
      <c r="DP46" s="15">
        <f>'Investment Analysis'!HU46</f>
        <v/>
      </c>
      <c r="DQ46" s="48" t="n">
        <v>32418</v>
      </c>
      <c r="DR46" s="18">
        <f>IF(DQ46&gt;0,(DQ46-DR$5)/DR$5,0)</f>
        <v/>
      </c>
      <c r="DS46" s="15">
        <f>'Investment Analysis'!JR46</f>
        <v/>
      </c>
      <c r="DT46" s="48" t="n">
        <v>3522</v>
      </c>
      <c r="DU46" s="18">
        <f>IF(DT46&gt;0,(DT46-DU$5)/DU$5,0)</f>
        <v/>
      </c>
      <c r="DV46" s="15">
        <f>'Investment Analysis'!JY46</f>
        <v/>
      </c>
      <c r="DW46" s="48" t="n">
        <v>26391.5</v>
      </c>
      <c r="DX46" s="18">
        <f>IF(DW46&gt;0,(DW46-DX$5)/DX$5,0)</f>
        <v/>
      </c>
      <c r="DY46" s="15">
        <f>'Investment Analysis'!KF46</f>
        <v/>
      </c>
      <c r="DZ46" s="48" t="n">
        <v>2775.6</v>
      </c>
      <c r="EA46" s="18">
        <f>IF(DZ46&gt;0,(DZ46-EA$5)/EA$5,0)</f>
        <v/>
      </c>
      <c r="EB46" s="15">
        <f>'Investment Analysis'!KM46</f>
        <v/>
      </c>
      <c r="EC46" s="48" t="n">
        <v>2470.4</v>
      </c>
      <c r="ED46" s="18">
        <f>'Investment Analysis'!KV46</f>
        <v/>
      </c>
      <c r="EE46" s="15">
        <f>'Investment Analysis'!KT46</f>
        <v/>
      </c>
      <c r="EF46" s="48" t="n">
        <v>36630</v>
      </c>
      <c r="EG46" s="18">
        <f>IF(EF46&gt;0,(EF46-EG$5)/EG$5,0)</f>
        <v/>
      </c>
      <c r="EH46" s="15">
        <f>'Investment Analysis'!LH46</f>
        <v/>
      </c>
      <c r="EI46" s="48" t="n">
        <v>9007.049999999999</v>
      </c>
      <c r="EJ46" s="18">
        <f>IF(EI46&gt;0,(EI46-EJ$5)/EJ$5,0)</f>
        <v/>
      </c>
      <c r="EK46" s="15">
        <f>'Investment Analysis'!LO46</f>
        <v/>
      </c>
      <c r="EL46" s="48" t="n">
        <v>19828.25</v>
      </c>
      <c r="EM46" s="18">
        <f>IF(EL46&gt;0,(EL46-EM$5)/EM$5,0)</f>
        <v/>
      </c>
      <c r="EN46" s="15">
        <f>'Investment Analysis'!LV46</f>
        <v/>
      </c>
      <c r="EO46" s="48" t="n"/>
      <c r="EP46" s="68">
        <f>IF(EO46&gt;0,(EO46-500-EP$5)/EP$5,0)</f>
        <v/>
      </c>
      <c r="EQ46" s="15">
        <f>'Investment Analysis'!MC46</f>
        <v/>
      </c>
      <c r="ER46" s="48" t="n">
        <v>16601.22</v>
      </c>
      <c r="ES46" s="18">
        <f>IF(ER46&gt;0,(ER46-ES$5)/ES$5,0)</f>
        <v/>
      </c>
      <c r="ET46" s="15">
        <f>'Investment Analysis'!LA46</f>
        <v/>
      </c>
      <c r="EU46" s="48" t="n">
        <v>12828</v>
      </c>
      <c r="EV46" s="18">
        <f>'Investment Analysis'!ML46</f>
        <v/>
      </c>
      <c r="EW46" s="15">
        <f>'Investment Analysis'!MJ46</f>
        <v/>
      </c>
      <c r="EX46" s="48" t="n">
        <v>10407</v>
      </c>
      <c r="EY46" s="18">
        <f>IF(EX46&gt;0,(EX46-EY$5)/EY$5,0)</f>
        <v/>
      </c>
      <c r="EZ46" s="15">
        <f>'Investment Analysis'!MQ46</f>
        <v/>
      </c>
      <c r="FA46" s="48" t="n"/>
      <c r="FB46" s="18">
        <f>IF(FA46&gt;0,(FA46-FB$5)/FB$5,0)</f>
        <v/>
      </c>
      <c r="FC46" s="15">
        <f>'Investment Analysis'!MX46</f>
        <v/>
      </c>
      <c r="FD46" s="48" t="n">
        <v>4981.75</v>
      </c>
      <c r="FE46" s="18">
        <f>IF(FD46&gt;0,(FD46-FE$5)/FE$5,0)</f>
        <v/>
      </c>
      <c r="FF46" s="15">
        <f>'Investment Analysis'!NE46</f>
        <v/>
      </c>
      <c r="FG46" s="48" t="n"/>
      <c r="FH46" s="18">
        <f>IF(FG46&gt;0,(FG46-FH$5)/FH$5,0)</f>
        <v/>
      </c>
      <c r="FI46" s="15">
        <f>'Investment Analysis'!NL46</f>
        <v/>
      </c>
      <c r="FJ46" s="48" t="n">
        <v>7942.25</v>
      </c>
      <c r="FK46" s="18">
        <f>IF(FJ46&gt;0,(FJ46-FK$5)/FK$5,0)</f>
        <v/>
      </c>
      <c r="FL46" s="15">
        <f>'Investment Analysis'!NS46</f>
        <v/>
      </c>
      <c r="FM46" s="48" t="n">
        <v>10525.2</v>
      </c>
      <c r="FN46" s="18">
        <f>IF(FM46&gt;0,(FM46-FN$5)/FN$5,0)</f>
        <v/>
      </c>
      <c r="FO46" s="15">
        <f>'Investment Analysis'!NZ46</f>
        <v/>
      </c>
      <c r="FP46" s="48" t="n"/>
      <c r="FQ46" s="18">
        <f>IF(FP46&gt;0,(FP46-FQ$5)/FQ$5,0)</f>
        <v/>
      </c>
      <c r="FR46" s="15">
        <f>'Investment Analysis'!OG46</f>
        <v/>
      </c>
      <c r="FS46" s="48" t="n">
        <v>6572.25</v>
      </c>
      <c r="FT46" s="18">
        <f>IF(FS46&gt;0,(FS46-FT$5)/FT$5,0)</f>
        <v/>
      </c>
      <c r="FU46" s="15">
        <f>'Investment Analysis'!ON46</f>
        <v/>
      </c>
      <c r="FV46" s="48" t="n"/>
      <c r="FW46" s="18">
        <f>IF(FV46&gt;0,(FV46-FW$5)/FW$5,0)</f>
        <v/>
      </c>
      <c r="FX46" s="15">
        <f>'Investment Analysis'!OU46</f>
        <v/>
      </c>
      <c r="FY46" s="48" t="n"/>
      <c r="FZ46" s="18">
        <f>IF(FY46&gt;0,(FY46-FZ$5)/FZ$5,0)</f>
        <v/>
      </c>
      <c r="GA46" s="15">
        <f>'Investment Analysis'!PB46</f>
        <v/>
      </c>
      <c r="GB46" s="48" t="n">
        <v>21125.4</v>
      </c>
      <c r="GC46" s="18">
        <f>'Investment Analysis'!PK46</f>
        <v/>
      </c>
      <c r="GD46" s="15">
        <f>'Investment Analysis'!PI46</f>
        <v/>
      </c>
      <c r="GE46" s="48" t="n">
        <v>7543</v>
      </c>
      <c r="GF46" s="18">
        <f>'Investment Analysis'!PY46</f>
        <v/>
      </c>
      <c r="GG46" s="15">
        <f>'Investment Analysis'!PW46</f>
        <v/>
      </c>
      <c r="GH46" s="54" t="n">
        <v>27833.1</v>
      </c>
      <c r="GI46" s="18">
        <f>'Investment Analysis'!QF46</f>
        <v/>
      </c>
      <c r="GJ46" s="15">
        <f>'Investment Analysis'!QD46</f>
        <v/>
      </c>
      <c r="GK46" s="48" t="n">
        <v>8113.25</v>
      </c>
      <c r="GL46" s="18">
        <f>'Investment Analysis'!QM46</f>
        <v/>
      </c>
      <c r="GM46" s="15">
        <f>'Investment Analysis'!QK46</f>
        <v/>
      </c>
      <c r="GN46" s="48" t="n">
        <v>29652.29</v>
      </c>
      <c r="GO46" s="18">
        <f>'Investment Analysis'!QT46</f>
        <v/>
      </c>
      <c r="GP46" s="15">
        <f>'Investment Analysis'!QR46</f>
        <v/>
      </c>
      <c r="GQ46" s="48" t="n">
        <v>20337.3</v>
      </c>
      <c r="GR46" s="18">
        <f>'Investment Analysis'!RA46</f>
        <v/>
      </c>
      <c r="GS46" s="15">
        <f>'Investment Analysis'!QY46</f>
        <v/>
      </c>
      <c r="GT46" s="48" t="n">
        <v>6896</v>
      </c>
      <c r="GU46" s="18">
        <f>'Investment Analysis'!RH46</f>
        <v/>
      </c>
      <c r="GV46" s="15">
        <f>'Investment Analysis'!RF46</f>
        <v/>
      </c>
      <c r="GW46" s="48" t="n"/>
      <c r="GX46" s="18">
        <f>'Investment Analysis'!RO46</f>
        <v/>
      </c>
      <c r="GY46" s="15">
        <f>'Investment Analysis'!RM46</f>
        <v/>
      </c>
      <c r="GZ46" s="48" t="n"/>
      <c r="HA46" s="18">
        <f>'Investment Analysis'!RV46</f>
        <v/>
      </c>
      <c r="HB46" s="15">
        <f>'Investment Analysis'!RT46</f>
        <v/>
      </c>
      <c r="HC46" s="48" t="n"/>
      <c r="HD46" s="18">
        <f>'Investment Analysis'!SC46</f>
        <v/>
      </c>
      <c r="HE46" s="15">
        <f>'Investment Analysis'!SA46</f>
        <v/>
      </c>
      <c r="HF46" s="48" t="n"/>
      <c r="HG46" s="18">
        <f>'Investment Analysis'!SJ46</f>
        <v/>
      </c>
      <c r="HH46" s="15">
        <f>'Investment Analysis'!SH46</f>
        <v/>
      </c>
      <c r="HI46" s="48" t="n"/>
      <c r="HJ46" s="18">
        <f>'Investment Analysis'!SM46</f>
        <v/>
      </c>
      <c r="HK46" s="15">
        <f>'Investment Analysis'!SK46</f>
        <v/>
      </c>
      <c r="HL46" s="48" t="n"/>
      <c r="HM46" s="18">
        <f>'Investment Analysis'!SP46</f>
        <v/>
      </c>
      <c r="HN46" s="15">
        <f>'Investment Analysis'!SN46</f>
        <v/>
      </c>
      <c r="HO46" s="48" t="n"/>
      <c r="HP46" s="18">
        <f>'Investment Analysis'!TE46</f>
        <v/>
      </c>
      <c r="HQ46" s="15">
        <f>'Investment Analysis'!TC46</f>
        <v/>
      </c>
      <c r="HR46" s="48" t="n"/>
      <c r="HS46" s="18">
        <f>'Investment Analysis'!TL46</f>
        <v/>
      </c>
      <c r="HT46" s="15">
        <f>'Investment Analysis'!TJ46</f>
        <v/>
      </c>
      <c r="HU46" s="48" t="n"/>
      <c r="HV46" s="18">
        <f>'Investment Analysis'!TS46</f>
        <v/>
      </c>
      <c r="HW46" s="15">
        <f>'Investment Analysis'!TQ46</f>
        <v/>
      </c>
      <c r="HX46" s="48" t="n"/>
      <c r="HY46" s="18">
        <f>'Investment Analysis'!TZ46</f>
        <v/>
      </c>
      <c r="HZ46" s="15">
        <f>'Investment Analysis'!TX46</f>
        <v/>
      </c>
      <c r="IA46" s="48" t="n"/>
      <c r="IB46" s="18">
        <f>'Investment Analysis'!UG46</f>
        <v/>
      </c>
      <c r="IC46" s="15">
        <f>'Investment Analysis'!UE46</f>
        <v/>
      </c>
      <c r="ID46" s="48" t="n"/>
      <c r="IE46" s="18">
        <f>'Investment Analysis'!UN46</f>
        <v/>
      </c>
      <c r="IF46" s="15">
        <f>'Investment Analysis'!UL46</f>
        <v/>
      </c>
      <c r="IG46" s="48" t="n"/>
      <c r="IH46" s="18">
        <f>'Investment Analysis'!UU46</f>
        <v/>
      </c>
      <c r="II46" s="15">
        <f>'Investment Analysis'!US46</f>
        <v/>
      </c>
      <c r="IJ46" s="48" t="n"/>
      <c r="IK46" s="18">
        <f>'Investment Analysis'!VB46</f>
        <v/>
      </c>
      <c r="IL46" s="15">
        <f>'Investment Analysis'!UZ46</f>
        <v/>
      </c>
      <c r="IM46" s="48" t="n"/>
      <c r="IN46" s="18">
        <f>'Investment Analysis'!VI46</f>
        <v/>
      </c>
      <c r="IO46" s="15">
        <f>'Investment Analysis'!VG46</f>
        <v/>
      </c>
      <c r="IP46" s="18" t="n"/>
      <c r="IQ46" s="18" t="n"/>
      <c r="IR46" s="18" t="n"/>
      <c r="IS46" s="108">
        <f>IF(IT46&gt;0,IT46-IT45,0)</f>
        <v/>
      </c>
      <c r="IT46" s="48">
        <f>FY46+FV46+FS46+FP46+FM46+FJ46+FG46+FD46+FA46+EX46+EU46+ER46+EO46+EL46+EI46+EF46+EC46+DZ46+DW46+DT46+DQ46+DN46+DK46+DH46+DE46+DB46+CY46+CV46+CS46+CP46+CJ46+CG46+CD46+CA46+BX46+P46+CM46+GT46+GQ46+GN46+GK46+GH46+GE46+GB46+BU46+BR46+BO46+BL46+BI46+BF46+BC46+AZ46+AW46+AT46+AQ46+AN46+AK46+AH46+AE46+AB46+Y46+V46+S46+GW46+GZ46+HC46+HF46+HI46+HL46+HO46+HR46+HU46</f>
        <v/>
      </c>
      <c r="IU46" s="101">
        <f>IF(IT46&gt;0,IV46,0)</f>
        <v/>
      </c>
      <c r="IV46" s="101" t="n"/>
      <c r="IW46" s="15">
        <f>IF(IT46&gt;0,(IT46+IV$11-I$2)/I$2,0)</f>
        <v/>
      </c>
      <c r="IX46" s="113">
        <f>IF(IT46&gt;0,IT46+IV$11-I$2,0)</f>
        <v/>
      </c>
      <c r="IY46" s="21">
        <f>IF(IT46&gt;0,(IT46+IV$11+IV$33-IT$8)/IT$8,0)</f>
        <v/>
      </c>
      <c r="IZ46" s="173">
        <f>IF(IT46&gt;0,IT46+IV$11+IV$33-IT$8,0)</f>
        <v/>
      </c>
    </row>
    <row r="47">
      <c r="A47" s="76">
        <f>'Investment Analysis'!A47</f>
        <v/>
      </c>
      <c r="B47" s="77">
        <f>'Investment Analysis'!B47</f>
        <v/>
      </c>
      <c r="C47" s="27">
        <f>'Investment Analysis'!C47</f>
        <v/>
      </c>
      <c r="D47" s="42">
        <f>'Investment Analysis'!D47</f>
        <v/>
      </c>
      <c r="E47" s="28">
        <f>'Investment Analysis'!E47</f>
        <v/>
      </c>
      <c r="F47" s="27">
        <f>'Investment Analysis'!G47</f>
        <v/>
      </c>
      <c r="G47" s="42">
        <f>'Investment Analysis'!H47</f>
        <v/>
      </c>
      <c r="H47" s="28">
        <f>'Investment Analysis'!I47</f>
        <v/>
      </c>
      <c r="I47" s="27">
        <f>'Investment Analysis'!K47</f>
        <v/>
      </c>
      <c r="J47" s="42">
        <f>'Investment Analysis'!L47</f>
        <v/>
      </c>
      <c r="K47" s="28">
        <f>'Investment Analysis'!M47</f>
        <v/>
      </c>
      <c r="L47" s="57">
        <f>'Investment Analysis'!T47</f>
        <v/>
      </c>
      <c r="M47" s="29">
        <f>'Investment Analysis'!V47</f>
        <v/>
      </c>
      <c r="N47" s="29">
        <f>'Investment Analysis'!W47</f>
        <v/>
      </c>
      <c r="P47" s="48">
        <f>'Investment Analysis'!Y47</f>
        <v/>
      </c>
      <c r="Q47" s="18" t="n"/>
      <c r="R47" s="83" t="n"/>
      <c r="S47" s="48" t="n">
        <v>21778.61</v>
      </c>
      <c r="T47" s="18">
        <f>IF(S47&gt;0,(S47+10000-T$5)/T$5,0)</f>
        <v/>
      </c>
      <c r="U47" s="15">
        <f>'Investment Analysis'!AF47</f>
        <v/>
      </c>
      <c r="V47" s="48" t="n">
        <v>18092.62</v>
      </c>
      <c r="W47" s="18">
        <f>IF(V47&gt;0,(V47+5000-W$5)/W$5,0)</f>
        <v/>
      </c>
      <c r="X47" s="15">
        <f>'Investment Analysis'!AT47</f>
        <v/>
      </c>
      <c r="Y47" s="48" t="n">
        <v>10096.83</v>
      </c>
      <c r="Z47" s="18">
        <f>IF(Y47&gt;0,(Y47-Z$5)/Z$5,0)</f>
        <v/>
      </c>
      <c r="AA47" s="15">
        <f>'Investment Analysis'!GK47</f>
        <v/>
      </c>
      <c r="AB47" s="48" t="n">
        <v>2594.09</v>
      </c>
      <c r="AC47" s="18">
        <f>IF(AB47&gt;0,(AB47+8000-AC$5)/AC$5,0)</f>
        <v/>
      </c>
      <c r="AD47" s="15">
        <f>'Investment Analysis'!AT47</f>
        <v/>
      </c>
      <c r="AE47" s="48" t="n">
        <v>22399.38</v>
      </c>
      <c r="AF47" s="18">
        <f>IF(AE47&gt;0,(AE47+30000+12000-AF$5)/AF$5,0)</f>
        <v/>
      </c>
      <c r="AG47" s="15">
        <f>'Investment Analysis'!BA47</f>
        <v/>
      </c>
      <c r="AH47" s="48" t="n"/>
      <c r="AI47" s="18">
        <f>IF(AH47&gt;0,(AH47-5000-AI$5)/AI$5,0)</f>
        <v/>
      </c>
      <c r="AJ47" s="15">
        <f>'Investment Analysis'!BH47</f>
        <v/>
      </c>
      <c r="AK47" s="48" t="n">
        <v>18587.34</v>
      </c>
      <c r="AL47" s="18">
        <f>IF(AK47&gt;0,(AK47+7000-AL$5)/AL$5,0)</f>
        <v/>
      </c>
      <c r="AM47" s="15">
        <f>'Investment Analysis'!BO47</f>
        <v/>
      </c>
      <c r="AN47" s="48" t="n">
        <v>14436.37</v>
      </c>
      <c r="AO47" s="18">
        <f>IF(AN47&gt;0,(AN47+25000-AO$5)/AO$5,0)</f>
        <v/>
      </c>
      <c r="AP47" s="15">
        <f>'Investment Analysis'!BV47</f>
        <v/>
      </c>
      <c r="AQ47" s="48" t="n"/>
      <c r="AR47" s="18">
        <f>IF(AQ47&gt;0,(AQ47+10000-AR$5)/AR$5,0)</f>
        <v/>
      </c>
      <c r="AS47" s="15">
        <f>'Investment Analysis'!CC47</f>
        <v/>
      </c>
      <c r="AT47" s="48" t="n">
        <v>26377.3</v>
      </c>
      <c r="AU47" s="18">
        <f>IF(AT47&gt;0,(AT47+10000-AU$5)/AU$5,0)</f>
        <v/>
      </c>
      <c r="AV47" s="15">
        <f>'Investment Analysis'!CJ47</f>
        <v/>
      </c>
      <c r="AW47" s="48" t="n">
        <v>18512.51</v>
      </c>
      <c r="AX47" s="18">
        <f>IF(AW47&gt;0,(AW47+2000-AX$5)/AX$5,0)</f>
        <v/>
      </c>
      <c r="AY47" s="15">
        <f>'Investment Analysis'!CQ47</f>
        <v/>
      </c>
      <c r="AZ47" s="48" t="n">
        <v>16172.95</v>
      </c>
      <c r="BA47" s="18">
        <f>IF(AZ47&gt;0,(AZ47+15000+7000-BA$5)/BA$5,0)</f>
        <v/>
      </c>
      <c r="BB47" s="15">
        <f>'Investment Analysis'!CX47</f>
        <v/>
      </c>
      <c r="BC47" s="48" t="n">
        <v>9815.709999999999</v>
      </c>
      <c r="BD47" s="18">
        <f>IF(BC47&gt;0,(BC47-10000-BD$5)/BD$5,0)</f>
        <v/>
      </c>
      <c r="BE47" s="15">
        <f>'Investment Analysis'!DE47</f>
        <v/>
      </c>
      <c r="BF47" s="48" t="n">
        <v>4420.84</v>
      </c>
      <c r="BG47" s="18">
        <f>IF(BF47&gt;0,(BF47-BG$5)/BG$5,0)</f>
        <v/>
      </c>
      <c r="BH47" s="15">
        <f>'Investment Analysis'!DL47</f>
        <v/>
      </c>
      <c r="BI47" s="48" t="n">
        <v>2479.24</v>
      </c>
      <c r="BJ47" s="18">
        <f>IF(BI47&gt;0,(BI47-BJ$5)/BJ$5,0)</f>
        <v/>
      </c>
      <c r="BK47" s="15">
        <f>'Investment Analysis'!DZ47</f>
        <v/>
      </c>
      <c r="BL47" s="48" t="n">
        <v>4221.36</v>
      </c>
      <c r="BM47" s="18">
        <f>IF(BL47&gt;0,(BL47-BM$5)/BM$5,0)</f>
        <v/>
      </c>
      <c r="BN47" s="15">
        <f>'Investment Analysis'!EG47</f>
        <v/>
      </c>
      <c r="BO47" s="48" t="n"/>
      <c r="BP47" s="18">
        <f>IF(BO47&gt;0,(BO47+5000+7000-BP$5)/BP$5,0)</f>
        <v/>
      </c>
      <c r="BQ47" s="15">
        <f>'Investment Analysis'!DS47</f>
        <v/>
      </c>
      <c r="BR47" s="48" t="n">
        <v>5819.16</v>
      </c>
      <c r="BS47" s="18">
        <f>IF(BR47&gt;0,(BR47+10000-BS$5)/BS$5,0)</f>
        <v/>
      </c>
      <c r="BT47" s="15">
        <f>'Investment Analysis'!EN47</f>
        <v/>
      </c>
      <c r="BU47" s="48" t="n">
        <v>14810.46</v>
      </c>
      <c r="BV47" s="18">
        <f>IF(BU47&gt;0,(BU47+8000-BV$5)/BV$5,0)</f>
        <v/>
      </c>
      <c r="BW47" s="15">
        <f>'Investment Analysis'!EU47</f>
        <v/>
      </c>
      <c r="BX47" s="48" t="n"/>
      <c r="BY47" s="18">
        <f>IF(BX47&gt;0,(BX47-10000-5000-BY$5)/BY$5,0)</f>
        <v/>
      </c>
      <c r="BZ47" s="15">
        <f>'Investment Analysis'!FB47</f>
        <v/>
      </c>
      <c r="CA47" s="48" t="n">
        <v>21726.28</v>
      </c>
      <c r="CB47" s="18">
        <f>IF(CA47&gt;0,(CA47-CB$5)/CB$5,0)</f>
        <v/>
      </c>
      <c r="CC47" s="15">
        <f>'Investment Analysis'!FI47</f>
        <v/>
      </c>
      <c r="CD47" s="48" t="n">
        <v>18735.8</v>
      </c>
      <c r="CE47" s="18">
        <f>IF(CD47&gt;0,(CD47+20000+7000-CE$5)/CE$5,0)</f>
        <v/>
      </c>
      <c r="CF47" s="15">
        <f>'Investment Analysis'!FP47</f>
        <v/>
      </c>
      <c r="CG47" s="48" t="n">
        <v>5187.95</v>
      </c>
      <c r="CH47" s="18">
        <f>IF(CG47&gt;0,(CG47+10000+5000-CH$5)/CH$5,0)</f>
        <v/>
      </c>
      <c r="CI47" s="15">
        <f>'Investment Analysis'!FW47</f>
        <v/>
      </c>
      <c r="CJ47" s="48" t="n"/>
      <c r="CK47" s="18">
        <f>IF(CJ47&gt;0,(CJ47+5000+8000-CK$5)/CK$5,0)</f>
        <v/>
      </c>
      <c r="CL47" s="15">
        <f>'Investment Analysis'!GD47</f>
        <v/>
      </c>
      <c r="CM47" s="48" t="n">
        <v>24817.82</v>
      </c>
      <c r="CN47" s="18">
        <f>IF(CM47&gt;0,(CM47-CN$5)/CN$5,0)</f>
        <v/>
      </c>
      <c r="CO47" s="15">
        <f>'Investment Analysis'!GT47</f>
        <v/>
      </c>
      <c r="CP47" s="48" t="n">
        <v>31988</v>
      </c>
      <c r="CQ47" s="18">
        <f>IF(CP47&gt;0,(CP47-CQ$5)/CQ$5,0)</f>
        <v/>
      </c>
      <c r="CR47" s="15">
        <f>'Investment Analysis'!HG47</f>
        <v/>
      </c>
      <c r="CS47" s="48" t="n">
        <v>9300</v>
      </c>
      <c r="CT47" s="18">
        <f>IF(CS47&gt;0,(CS47-CT$5)/CT$5,0)</f>
        <v/>
      </c>
      <c r="CU47" s="15">
        <f>'Investment Analysis'!HN47</f>
        <v/>
      </c>
      <c r="CV47" s="48" t="n">
        <v>19692</v>
      </c>
      <c r="CW47" s="18">
        <f>IF(CV47&gt;0,(CV47-CW$5)/CW$5,0)</f>
        <v/>
      </c>
      <c r="CX47" s="15">
        <f>'Investment Analysis'!IB47</f>
        <v/>
      </c>
      <c r="CY47" s="48" t="n">
        <v>19164.6</v>
      </c>
      <c r="CZ47" s="18">
        <f>IF(CY47&gt;0,(CY47-CZ$5)/CZ$5,0)</f>
        <v/>
      </c>
      <c r="DA47" s="15">
        <f>'Investment Analysis'!II47</f>
        <v/>
      </c>
      <c r="DB47" s="48" t="n">
        <v>20340</v>
      </c>
      <c r="DC47" s="18">
        <f>IF(DB47&gt;0,(DB47-DC$5)/DC$5,0)</f>
        <v/>
      </c>
      <c r="DD47" s="15">
        <f>'Investment Analysis'!IP47</f>
        <v/>
      </c>
      <c r="DE47" s="48" t="n"/>
      <c r="DF47" s="18">
        <f>IF(DE47&gt;0,(DE47-DF$5)/DF$5,0)</f>
        <v/>
      </c>
      <c r="DG47" s="15">
        <f>'Investment Analysis'!IW47</f>
        <v/>
      </c>
      <c r="DH47" s="48" t="n">
        <v>13474</v>
      </c>
      <c r="DI47" s="18">
        <f>IF(DH47&gt;0,(DH47-DI$5)/DI$5,0)</f>
        <v/>
      </c>
      <c r="DJ47" s="15">
        <f>'Investment Analysis'!JD47</f>
        <v/>
      </c>
      <c r="DK47" s="48" t="n">
        <v>1998.65</v>
      </c>
      <c r="DL47" s="18">
        <f>IF(DK47&gt;0,(DK47-DL$5)/DL$5,0)</f>
        <v/>
      </c>
      <c r="DM47" s="15">
        <f>'Investment Analysis'!JK47</f>
        <v/>
      </c>
      <c r="DN47" s="48" t="n">
        <v>19702.8</v>
      </c>
      <c r="DO47" s="18">
        <f>IF(DN47&gt;0,(DN47-DO$5)/DO$5,0)</f>
        <v/>
      </c>
      <c r="DP47" s="15">
        <f>'Investment Analysis'!HU47</f>
        <v/>
      </c>
      <c r="DQ47" s="48" t="n">
        <v>32706</v>
      </c>
      <c r="DR47" s="18">
        <f>IF(DQ47&gt;0,(DQ47-DR$5)/DR$5,0)</f>
        <v/>
      </c>
      <c r="DS47" s="15">
        <f>'Investment Analysis'!JR47</f>
        <v/>
      </c>
      <c r="DT47" s="48" t="n">
        <v>3590</v>
      </c>
      <c r="DU47" s="18">
        <f>IF(DT47&gt;0,(DT47-DU$5)/DU$5,0)</f>
        <v/>
      </c>
      <c r="DV47" s="15">
        <f>'Investment Analysis'!JY47</f>
        <v/>
      </c>
      <c r="DW47" s="48" t="n">
        <v>25799.25</v>
      </c>
      <c r="DX47" s="18">
        <f>IF(DW47&gt;0,(DW47-DX$5)/DX$5,0)</f>
        <v/>
      </c>
      <c r="DY47" s="15">
        <f>'Investment Analysis'!KF47</f>
        <v/>
      </c>
      <c r="DZ47" s="48" t="n">
        <v>2828.4</v>
      </c>
      <c r="EA47" s="18">
        <f>IF(DZ47&gt;0,(DZ47-EA$5)/EA$5,0)</f>
        <v/>
      </c>
      <c r="EB47" s="15">
        <f>'Investment Analysis'!KM47</f>
        <v/>
      </c>
      <c r="EC47" s="48" t="n">
        <v>2403.6</v>
      </c>
      <c r="ED47" s="18">
        <f>'Investment Analysis'!KV47</f>
        <v/>
      </c>
      <c r="EE47" s="15">
        <f>'Investment Analysis'!KT47</f>
        <v/>
      </c>
      <c r="EF47" s="48" t="n">
        <v>36592.5</v>
      </c>
      <c r="EG47" s="18">
        <f>IF(EF47&gt;0,(EF47-EG$5)/EG$5,0)</f>
        <v/>
      </c>
      <c r="EH47" s="15">
        <f>'Investment Analysis'!LH47</f>
        <v/>
      </c>
      <c r="EI47" s="48" t="n">
        <v>9147.48</v>
      </c>
      <c r="EJ47" s="18">
        <f>IF(EI47&gt;0,(EI47-EJ$5)/EJ$5,0)</f>
        <v/>
      </c>
      <c r="EK47" s="15">
        <f>'Investment Analysis'!LO47</f>
        <v/>
      </c>
      <c r="EL47" s="48" t="n">
        <v>19880.25</v>
      </c>
      <c r="EM47" s="18">
        <f>IF(EL47&gt;0,(EL47-EM$5)/EM$5,0)</f>
        <v/>
      </c>
      <c r="EN47" s="15">
        <f>'Investment Analysis'!LV47</f>
        <v/>
      </c>
      <c r="EO47" s="48" t="n"/>
      <c r="EP47" s="68">
        <f>IF(EO47&gt;0,(EO47-500-EP$5)/EP$5,0)</f>
        <v/>
      </c>
      <c r="EQ47" s="15">
        <f>'Investment Analysis'!MC47</f>
        <v/>
      </c>
      <c r="ER47" s="48" t="n">
        <v>16955.28</v>
      </c>
      <c r="ES47" s="18">
        <f>IF(ER47&gt;0,(ER47-ES$5)/ES$5,0)</f>
        <v/>
      </c>
      <c r="ET47" s="15">
        <f>'Investment Analysis'!LA47</f>
        <v/>
      </c>
      <c r="EU47" s="48" t="n">
        <v>14076</v>
      </c>
      <c r="EV47" s="18">
        <f>'Investment Analysis'!ML47</f>
        <v/>
      </c>
      <c r="EW47" s="15">
        <f>'Investment Analysis'!MJ47</f>
        <v/>
      </c>
      <c r="EX47" s="54" t="n">
        <v>37324</v>
      </c>
      <c r="EY47" s="18">
        <f>IF(EX47&gt;0,(EX47-EY$5)/EY$5,0)</f>
        <v/>
      </c>
      <c r="EZ47" s="15">
        <f>'Investment Analysis'!MQ47</f>
        <v/>
      </c>
      <c r="FA47" s="48" t="n"/>
      <c r="FB47" s="18">
        <f>IF(FA47&gt;0,(FA47-FB$5)/FB$5,0)</f>
        <v/>
      </c>
      <c r="FC47" s="15">
        <f>'Investment Analysis'!MX47</f>
        <v/>
      </c>
      <c r="FD47" s="48" t="n">
        <v>5040.25</v>
      </c>
      <c r="FE47" s="18">
        <f>IF(FD47&gt;0,(FD47-FE$5)/FE$5,0)</f>
        <v/>
      </c>
      <c r="FF47" s="15">
        <f>'Investment Analysis'!NE47</f>
        <v/>
      </c>
      <c r="FG47" s="48" t="n"/>
      <c r="FH47" s="18">
        <f>IF(FG47&gt;0,(FG47-FH$5)/FH$5,0)</f>
        <v/>
      </c>
      <c r="FI47" s="15">
        <f>'Investment Analysis'!NL47</f>
        <v/>
      </c>
      <c r="FJ47" s="54" t="n">
        <v>13409.6</v>
      </c>
      <c r="FK47" s="18">
        <f>IF(FJ47&gt;0,(FJ47-FK$5)/FK$5,0)</f>
        <v/>
      </c>
      <c r="FL47" s="15">
        <f>'Investment Analysis'!NS47</f>
        <v/>
      </c>
      <c r="FM47" s="48" t="n">
        <v>10363.8</v>
      </c>
      <c r="FN47" s="18">
        <f>IF(FM47&gt;0,(FM47-FN$5)/FN$5,0)</f>
        <v/>
      </c>
      <c r="FO47" s="15">
        <f>'Investment Analysis'!NZ47</f>
        <v/>
      </c>
      <c r="FP47" s="48" t="n"/>
      <c r="FQ47" s="18">
        <f>IF(FP47&gt;0,(FP47-FQ$5)/FQ$5,0)</f>
        <v/>
      </c>
      <c r="FR47" s="15">
        <f>'Investment Analysis'!OG47</f>
        <v/>
      </c>
      <c r="FS47" s="48" t="n">
        <v>7012.5</v>
      </c>
      <c r="FT47" s="18">
        <f>IF(FS47&gt;0,(FS47-FT$5)/FT$5,0)</f>
        <v/>
      </c>
      <c r="FU47" s="15">
        <f>'Investment Analysis'!ON47</f>
        <v/>
      </c>
      <c r="FV47" s="48" t="n"/>
      <c r="FW47" s="18">
        <f>IF(FV47&gt;0,(FV47-FW$5)/FW$5,0)</f>
        <v/>
      </c>
      <c r="FX47" s="15">
        <f>'Investment Analysis'!OU47</f>
        <v/>
      </c>
      <c r="FY47" s="48" t="n"/>
      <c r="FZ47" s="18">
        <f>IF(FY47&gt;0,(FY47-FZ$5)/FZ$5,0)</f>
        <v/>
      </c>
      <c r="GA47" s="15">
        <f>'Investment Analysis'!PB47</f>
        <v/>
      </c>
      <c r="GB47" s="48" t="n">
        <v>21037.8</v>
      </c>
      <c r="GC47" s="18">
        <f>'Investment Analysis'!PK47</f>
        <v/>
      </c>
      <c r="GD47" s="15">
        <f>'Investment Analysis'!PI47</f>
        <v/>
      </c>
      <c r="GE47" s="48" t="n">
        <v>7521</v>
      </c>
      <c r="GF47" s="18">
        <f>'Investment Analysis'!PY47</f>
        <v/>
      </c>
      <c r="GG47" s="15">
        <f>'Investment Analysis'!PW47</f>
        <v/>
      </c>
      <c r="GH47" s="54" t="n">
        <v>32430.2</v>
      </c>
      <c r="GI47" s="18">
        <f>'Investment Analysis'!QF47</f>
        <v/>
      </c>
      <c r="GJ47" s="15">
        <f>'Investment Analysis'!QD47</f>
        <v/>
      </c>
      <c r="GK47" s="48" t="n">
        <v>8165</v>
      </c>
      <c r="GL47" s="18">
        <f>'Investment Analysis'!QM47</f>
        <v/>
      </c>
      <c r="GM47" s="15">
        <f>'Investment Analysis'!QK47</f>
        <v/>
      </c>
      <c r="GN47" s="48" t="n">
        <v>31083.81</v>
      </c>
      <c r="GO47" s="18">
        <f>'Investment Analysis'!QT47</f>
        <v/>
      </c>
      <c r="GP47" s="15">
        <f>'Investment Analysis'!QR47</f>
        <v/>
      </c>
      <c r="GQ47" s="48" t="n">
        <v>20726.7</v>
      </c>
      <c r="GR47" s="18">
        <f>'Investment Analysis'!RA47</f>
        <v/>
      </c>
      <c r="GS47" s="15">
        <f>'Investment Analysis'!QY47</f>
        <v/>
      </c>
      <c r="GT47" s="48" t="n">
        <v>7409.5</v>
      </c>
      <c r="GU47" s="18">
        <f>'Investment Analysis'!RH47</f>
        <v/>
      </c>
      <c r="GV47" s="15">
        <f>'Investment Analysis'!RF47</f>
        <v/>
      </c>
      <c r="GW47" s="48" t="n"/>
      <c r="GX47" s="18">
        <f>'Investment Analysis'!RO47</f>
        <v/>
      </c>
      <c r="GY47" s="15">
        <f>'Investment Analysis'!RM47</f>
        <v/>
      </c>
      <c r="GZ47" s="48" t="n"/>
      <c r="HA47" s="18">
        <f>'Investment Analysis'!RV47</f>
        <v/>
      </c>
      <c r="HB47" s="15">
        <f>'Investment Analysis'!RT47</f>
        <v/>
      </c>
      <c r="HC47" s="48" t="n"/>
      <c r="HD47" s="18">
        <f>'Investment Analysis'!SC47</f>
        <v/>
      </c>
      <c r="HE47" s="15">
        <f>'Investment Analysis'!SA47</f>
        <v/>
      </c>
      <c r="HF47" s="48" t="n"/>
      <c r="HG47" s="18">
        <f>'Investment Analysis'!SJ47</f>
        <v/>
      </c>
      <c r="HH47" s="15">
        <f>'Investment Analysis'!SH47</f>
        <v/>
      </c>
      <c r="HI47" s="48" t="n"/>
      <c r="HJ47" s="18">
        <f>'Investment Analysis'!SM47</f>
        <v/>
      </c>
      <c r="HK47" s="15">
        <f>'Investment Analysis'!SK47</f>
        <v/>
      </c>
      <c r="HL47" s="48" t="n"/>
      <c r="HM47" s="18">
        <f>'Investment Analysis'!SP47</f>
        <v/>
      </c>
      <c r="HN47" s="15">
        <f>'Investment Analysis'!SN47</f>
        <v/>
      </c>
      <c r="HO47" s="48" t="n"/>
      <c r="HP47" s="18">
        <f>'Investment Analysis'!TE47</f>
        <v/>
      </c>
      <c r="HQ47" s="15">
        <f>'Investment Analysis'!TC47</f>
        <v/>
      </c>
      <c r="HR47" s="48" t="n"/>
      <c r="HS47" s="18">
        <f>'Investment Analysis'!TL47</f>
        <v/>
      </c>
      <c r="HT47" s="15">
        <f>'Investment Analysis'!TJ47</f>
        <v/>
      </c>
      <c r="HU47" s="48" t="n"/>
      <c r="HV47" s="18">
        <f>'Investment Analysis'!TS47</f>
        <v/>
      </c>
      <c r="HW47" s="15">
        <f>'Investment Analysis'!TQ47</f>
        <v/>
      </c>
      <c r="HX47" s="48" t="n"/>
      <c r="HY47" s="18">
        <f>'Investment Analysis'!TZ47</f>
        <v/>
      </c>
      <c r="HZ47" s="15">
        <f>'Investment Analysis'!TX47</f>
        <v/>
      </c>
      <c r="IA47" s="48" t="n"/>
      <c r="IB47" s="18">
        <f>'Investment Analysis'!UG47</f>
        <v/>
      </c>
      <c r="IC47" s="15">
        <f>'Investment Analysis'!UE47</f>
        <v/>
      </c>
      <c r="ID47" s="48" t="n"/>
      <c r="IE47" s="18">
        <f>'Investment Analysis'!UN47</f>
        <v/>
      </c>
      <c r="IF47" s="15">
        <f>'Investment Analysis'!UL47</f>
        <v/>
      </c>
      <c r="IG47" s="48" t="n"/>
      <c r="IH47" s="18">
        <f>'Investment Analysis'!UU47</f>
        <v/>
      </c>
      <c r="II47" s="15">
        <f>'Investment Analysis'!US47</f>
        <v/>
      </c>
      <c r="IJ47" s="48" t="n"/>
      <c r="IK47" s="18">
        <f>'Investment Analysis'!VB47</f>
        <v/>
      </c>
      <c r="IL47" s="15">
        <f>'Investment Analysis'!UZ47</f>
        <v/>
      </c>
      <c r="IM47" s="48" t="n"/>
      <c r="IN47" s="18">
        <f>'Investment Analysis'!VI47</f>
        <v/>
      </c>
      <c r="IO47" s="15">
        <f>'Investment Analysis'!VG47</f>
        <v/>
      </c>
      <c r="IP47" s="18" t="n"/>
      <c r="IQ47" s="18" t="n"/>
      <c r="IR47" s="18" t="n"/>
      <c r="IS47" s="108">
        <f>IF(IT47&gt;0,IT47-IT46,0)</f>
        <v/>
      </c>
      <c r="IT47" s="48">
        <f>FY47+FV47+FS47+FP47+FM47+FJ47+FG47+FD47+FA47+EX47+EU47+ER47+EO47+EL47+EI47+EF47+EC47+DZ47+DW47+DT47+DQ47+DN47+DK47+DH47+DE47+DB47+CY47+CV47+CS47+CP47+CJ47+CG47+CD47+CA47+BX47+P47+CM47+GT47+GQ47+GN47+GK47+GH47+GE47+GB47+BU47+BR47+BO47+BL47+BI47+BF47+BC47+AZ47+AW47+AT47+AQ47+AN47+AK47+AH47+AE47+AB47+Y47+V47+S47+GW47+GZ47+HC47+HF47+HI47+HL47+HO47+HR47+HU47</f>
        <v/>
      </c>
      <c r="IU47" s="101">
        <f>IF(IT47&gt;0,IV47,0)</f>
        <v/>
      </c>
      <c r="IV47" s="101" t="n"/>
      <c r="IW47" s="15">
        <f>IF(IT47&gt;0,(IT47+IV$11-I$2)/I$2,0)</f>
        <v/>
      </c>
      <c r="IX47" s="113">
        <f>IF(IT47&gt;0,IT47+IV$11-I$2,0)</f>
        <v/>
      </c>
      <c r="IY47" s="21">
        <f>IF(IT47&gt;0,(IT47+IV$11+IV$33-IT$8)/IT$8,0)</f>
        <v/>
      </c>
      <c r="IZ47" s="173">
        <f>IF(IT47&gt;0,IT47+IV$11+IV$33-IT$8,0)</f>
        <v/>
      </c>
    </row>
    <row r="48">
      <c r="A48" s="76">
        <f>'Investment Analysis'!A48</f>
        <v/>
      </c>
      <c r="B48" s="77">
        <f>'Investment Analysis'!B48</f>
        <v/>
      </c>
      <c r="C48" s="27">
        <f>'Investment Analysis'!C48</f>
        <v/>
      </c>
      <c r="D48" s="42">
        <f>'Investment Analysis'!D48</f>
        <v/>
      </c>
      <c r="E48" s="28">
        <f>'Investment Analysis'!E48</f>
        <v/>
      </c>
      <c r="F48" s="27">
        <f>'Investment Analysis'!G48</f>
        <v/>
      </c>
      <c r="G48" s="42">
        <f>'Investment Analysis'!H48</f>
        <v/>
      </c>
      <c r="H48" s="28">
        <f>'Investment Analysis'!I48</f>
        <v/>
      </c>
      <c r="I48" s="27">
        <f>'Investment Analysis'!K48</f>
        <v/>
      </c>
      <c r="J48" s="42">
        <f>'Investment Analysis'!L48</f>
        <v/>
      </c>
      <c r="K48" s="28">
        <f>'Investment Analysis'!M48</f>
        <v/>
      </c>
      <c r="L48" s="57">
        <f>'Investment Analysis'!T48</f>
        <v/>
      </c>
      <c r="M48" s="29">
        <f>'Investment Analysis'!V48</f>
        <v/>
      </c>
      <c r="N48" s="29">
        <f>'Investment Analysis'!W48</f>
        <v/>
      </c>
      <c r="P48" s="48">
        <f>'Investment Analysis'!Y48</f>
        <v/>
      </c>
      <c r="Q48" s="18" t="n"/>
      <c r="R48" s="83" t="n"/>
      <c r="S48" s="48" t="n">
        <v>21100.07</v>
      </c>
      <c r="T48" s="18">
        <f>IF(S48&gt;0,(S48+10000-T$5)/T$5,0)</f>
        <v/>
      </c>
      <c r="U48" s="15">
        <f>'Investment Analysis'!AF48</f>
        <v/>
      </c>
      <c r="V48" s="48" t="n">
        <v>17741.63</v>
      </c>
      <c r="W48" s="18">
        <f>IF(V48&gt;0,(V48+5000-W$5)/W$5,0)</f>
        <v/>
      </c>
      <c r="X48" s="15">
        <f>'Investment Analysis'!AT48</f>
        <v/>
      </c>
      <c r="Y48" s="48" t="n">
        <v>10013.69</v>
      </c>
      <c r="Z48" s="18">
        <f>IF(Y48&gt;0,(Y48-Z$5)/Z$5,0)</f>
        <v/>
      </c>
      <c r="AA48" s="15">
        <f>'Investment Analysis'!GK48</f>
        <v/>
      </c>
      <c r="AB48" s="48" t="n">
        <v>2511.08</v>
      </c>
      <c r="AC48" s="18">
        <f>IF(AB48&gt;0,(AB48+8000-AC$5)/AC$5,0)</f>
        <v/>
      </c>
      <c r="AD48" s="15">
        <f>'Investment Analysis'!AT48</f>
        <v/>
      </c>
      <c r="AE48" s="48" t="n">
        <v>22043.64</v>
      </c>
      <c r="AF48" s="18">
        <f>IF(AE48&gt;0,(AE48+30000+12000-AF$5)/AF$5,0)</f>
        <v/>
      </c>
      <c r="AG48" s="15">
        <f>'Investment Analysis'!BA48</f>
        <v/>
      </c>
      <c r="AH48" s="48" t="n"/>
      <c r="AI48" s="18">
        <f>IF(AH48&gt;0,(AH48-5000-AI$5)/AI$5,0)</f>
        <v/>
      </c>
      <c r="AJ48" s="15">
        <f>'Investment Analysis'!BH48</f>
        <v/>
      </c>
      <c r="AK48" s="48" t="n">
        <v>18198.83</v>
      </c>
      <c r="AL48" s="18">
        <f>IF(AK48&gt;0,(AK48+7000-AL$5)/AL$5,0)</f>
        <v/>
      </c>
      <c r="AM48" s="15">
        <f>'Investment Analysis'!BO48</f>
        <v/>
      </c>
      <c r="AN48" s="48" t="n">
        <v>13972.98</v>
      </c>
      <c r="AO48" s="18">
        <f>IF(AN48&gt;0,(AN48+25000-AO$5)/AO$5,0)</f>
        <v/>
      </c>
      <c r="AP48" s="15">
        <f>'Investment Analysis'!BV48</f>
        <v/>
      </c>
      <c r="AQ48" s="48" t="n"/>
      <c r="AR48" s="18">
        <f>IF(AQ48&gt;0,(AQ48+10000-AR$5)/AR$5,0)</f>
        <v/>
      </c>
      <c r="AS48" s="15">
        <f>'Investment Analysis'!CC48</f>
        <v/>
      </c>
      <c r="AT48" s="48" t="n">
        <v>25768.95</v>
      </c>
      <c r="AU48" s="18">
        <f>IF(AT48&gt;0,(AT48+10000-AU$5)/AU$5,0)</f>
        <v/>
      </c>
      <c r="AV48" s="15">
        <f>'Investment Analysis'!CJ48</f>
        <v/>
      </c>
      <c r="AW48" s="48" t="n">
        <v>18138.98</v>
      </c>
      <c r="AX48" s="18">
        <f>IF(AW48&gt;0,(AW48+2000-AX$5)/AX$5,0)</f>
        <v/>
      </c>
      <c r="AY48" s="15">
        <f>'Investment Analysis'!CQ48</f>
        <v/>
      </c>
      <c r="AZ48" s="48" t="n">
        <v>15924.14</v>
      </c>
      <c r="BA48" s="18">
        <f>IF(AZ48&gt;0,(AZ48+15000+7000-BA$5)/BA$5,0)</f>
        <v/>
      </c>
      <c r="BB48" s="15">
        <f>'Investment Analysis'!CX48</f>
        <v/>
      </c>
      <c r="BC48" s="48" t="n">
        <v>9708.92</v>
      </c>
      <c r="BD48" s="18">
        <f>IF(BC48&gt;0,(BC48-10000-BD$5)/BD$5,0)</f>
        <v/>
      </c>
      <c r="BE48" s="15">
        <f>'Investment Analysis'!DE48</f>
        <v/>
      </c>
      <c r="BF48" s="48" t="n">
        <v>4367.94</v>
      </c>
      <c r="BG48" s="18">
        <f>IF(BF48&gt;0,(BF48-BG$5)/BG$5,0)</f>
        <v/>
      </c>
      <c r="BH48" s="15">
        <f>'Investment Analysis'!DL48</f>
        <v/>
      </c>
      <c r="BI48" s="48" t="n">
        <v>2314.01</v>
      </c>
      <c r="BJ48" s="18">
        <f>IF(BI48&gt;0,(BI48-BJ$5)/BJ$5,0)</f>
        <v/>
      </c>
      <c r="BK48" s="15">
        <f>'Investment Analysis'!DZ48</f>
        <v/>
      </c>
      <c r="BL48" s="48" t="n">
        <v>4054.58</v>
      </c>
      <c r="BM48" s="18">
        <f>IF(BL48&gt;0,(BL48-BM$5)/BM$5,0)</f>
        <v/>
      </c>
      <c r="BN48" s="15">
        <f>'Investment Analysis'!EG48</f>
        <v/>
      </c>
      <c r="BO48" s="48" t="n"/>
      <c r="BP48" s="18">
        <f>IF(BO48&gt;0,(BO48+5000+7000-BP$5)/BP$5,0)</f>
        <v/>
      </c>
      <c r="BQ48" s="15">
        <f>'Investment Analysis'!DS48</f>
        <v/>
      </c>
      <c r="BR48" s="48" t="n">
        <v>5717.55</v>
      </c>
      <c r="BS48" s="18">
        <f>IF(BR48&gt;0,(BR48+10000-BS$5)/BS$5,0)</f>
        <v/>
      </c>
      <c r="BT48" s="15">
        <f>'Investment Analysis'!EN48</f>
        <v/>
      </c>
      <c r="BU48" s="48" t="n">
        <v>14637.46</v>
      </c>
      <c r="BV48" s="18">
        <f>IF(BU48&gt;0,(BU48+8000-BV$5)/BV$5,0)</f>
        <v/>
      </c>
      <c r="BW48" s="15">
        <f>'Investment Analysis'!EU48</f>
        <v/>
      </c>
      <c r="BX48" s="48" t="n"/>
      <c r="BY48" s="18">
        <f>IF(BX48&gt;0,(BX48-10000-5000-BY$5)/BY$5,0)</f>
        <v/>
      </c>
      <c r="BZ48" s="15">
        <f>'Investment Analysis'!FB48</f>
        <v/>
      </c>
      <c r="CA48" s="48" t="n">
        <v>21692.37</v>
      </c>
      <c r="CB48" s="18">
        <f>IF(CA48&gt;0,(CA48-CB$5)/CB$5,0)</f>
        <v/>
      </c>
      <c r="CC48" s="15">
        <f>'Investment Analysis'!FI48</f>
        <v/>
      </c>
      <c r="CD48" s="48" t="n">
        <v>18590.39</v>
      </c>
      <c r="CE48" s="18">
        <f>IF(CD48&gt;0,(CD48+20000+7000-CE$5)/CE$5,0)</f>
        <v/>
      </c>
      <c r="CF48" s="15">
        <f>'Investment Analysis'!FP48</f>
        <v/>
      </c>
      <c r="CG48" s="48" t="n">
        <v>5278.85</v>
      </c>
      <c r="CH48" s="18">
        <f>IF(CG48&gt;0,(CG48+10000+5000-CH$5)/CH$5,0)</f>
        <v/>
      </c>
      <c r="CI48" s="15">
        <f>'Investment Analysis'!FW48</f>
        <v/>
      </c>
      <c r="CJ48" s="48" t="n"/>
      <c r="CK48" s="18">
        <f>IF(CJ48&gt;0,(CJ48+5000+8000-CK$5)/CK$5,0)</f>
        <v/>
      </c>
      <c r="CL48" s="15">
        <f>'Investment Analysis'!GD48</f>
        <v/>
      </c>
      <c r="CM48" s="48" t="n">
        <v>24505.21</v>
      </c>
      <c r="CN48" s="18">
        <f>IF(CM48&gt;0,(CM48-CN$5)/CN$5,0)</f>
        <v/>
      </c>
      <c r="CO48" s="15">
        <f>'Investment Analysis'!GT48</f>
        <v/>
      </c>
      <c r="CP48" s="48" t="n">
        <v>31014.5</v>
      </c>
      <c r="CQ48" s="18">
        <f>IF(CP48&gt;0,(CP48-CQ$5)/CQ$5,0)</f>
        <v/>
      </c>
      <c r="CR48" s="15">
        <f>'Investment Analysis'!HG48</f>
        <v/>
      </c>
      <c r="CS48" s="48" t="n">
        <v>8910</v>
      </c>
      <c r="CT48" s="18">
        <f>IF(CS48&gt;0,(CS48-CT$5)/CT$5,0)</f>
        <v/>
      </c>
      <c r="CU48" s="15">
        <f>'Investment Analysis'!HN48</f>
        <v/>
      </c>
      <c r="CV48" s="48" t="n">
        <v>18022.5</v>
      </c>
      <c r="CW48" s="18">
        <f>IF(CV48&gt;0,(CV48-CW$5)/CW$5,0)</f>
        <v/>
      </c>
      <c r="CX48" s="15">
        <f>'Investment Analysis'!IB48</f>
        <v/>
      </c>
      <c r="CY48" s="48" t="n">
        <v>17802</v>
      </c>
      <c r="CZ48" s="18">
        <f>IF(CY48&gt;0,(CY48-CZ$5)/CZ$5,0)</f>
        <v/>
      </c>
      <c r="DA48" s="15">
        <f>'Investment Analysis'!II48</f>
        <v/>
      </c>
      <c r="DB48" s="48" t="n">
        <v>20452</v>
      </c>
      <c r="DC48" s="18">
        <f>IF(DB48&gt;0,(DB48-DC$5)/DC$5,0)</f>
        <v/>
      </c>
      <c r="DD48" s="15">
        <f>'Investment Analysis'!IP48</f>
        <v/>
      </c>
      <c r="DE48" s="48" t="n"/>
      <c r="DF48" s="18">
        <f>IF(DE48&gt;0,(DE48-DF$5)/DF$5,0)</f>
        <v/>
      </c>
      <c r="DG48" s="15">
        <f>'Investment Analysis'!IW48</f>
        <v/>
      </c>
      <c r="DH48" s="48" t="n">
        <v>13164.8</v>
      </c>
      <c r="DI48" s="18">
        <f>IF(DH48&gt;0,(DH48-DI$5)/DI$5,0)</f>
        <v/>
      </c>
      <c r="DJ48" s="15">
        <f>'Investment Analysis'!JD48</f>
        <v/>
      </c>
      <c r="DK48" s="48" t="n">
        <v>1962.65</v>
      </c>
      <c r="DL48" s="18">
        <f>IF(DK48&gt;0,(DK48-DL$5)/DL$5,0)</f>
        <v/>
      </c>
      <c r="DM48" s="15">
        <f>'Investment Analysis'!JK48</f>
        <v/>
      </c>
      <c r="DN48" s="48" t="n">
        <v>19827</v>
      </c>
      <c r="DO48" s="18">
        <f>IF(DN48&gt;0,(DN48-DO$5)/DO$5,0)</f>
        <v/>
      </c>
      <c r="DP48" s="15">
        <f>'Investment Analysis'!HU48</f>
        <v/>
      </c>
      <c r="DQ48" s="48" t="n">
        <v>32127</v>
      </c>
      <c r="DR48" s="18">
        <f>IF(DQ48&gt;0,(DQ48-DR$5)/DR$5,0)</f>
        <v/>
      </c>
      <c r="DS48" s="15">
        <f>'Investment Analysis'!JR48</f>
        <v/>
      </c>
      <c r="DT48" s="48" t="n">
        <v>3342</v>
      </c>
      <c r="DU48" s="18">
        <f>IF(DT48&gt;0,(DT48-DU$5)/DU$5,0)</f>
        <v/>
      </c>
      <c r="DV48" s="15">
        <f>'Investment Analysis'!JY48</f>
        <v/>
      </c>
      <c r="DW48" s="48" t="n">
        <v>25542.75</v>
      </c>
      <c r="DX48" s="18">
        <f>IF(DW48&gt;0,(DW48-DX$5)/DX$5,0)</f>
        <v/>
      </c>
      <c r="DY48" s="15">
        <f>'Investment Analysis'!KF48</f>
        <v/>
      </c>
      <c r="DZ48" s="48" t="n">
        <v>2715.6</v>
      </c>
      <c r="EA48" s="18">
        <f>IF(DZ48&gt;0,(DZ48-EA$5)/EA$5,0)</f>
        <v/>
      </c>
      <c r="EB48" s="15">
        <f>'Investment Analysis'!KM48</f>
        <v/>
      </c>
      <c r="EC48" s="48" t="n">
        <v>2373</v>
      </c>
      <c r="ED48" s="18">
        <f>'Investment Analysis'!KV48</f>
        <v/>
      </c>
      <c r="EE48" s="15">
        <f>'Investment Analysis'!KT48</f>
        <v/>
      </c>
      <c r="EF48" s="48" t="n">
        <v>34972.5</v>
      </c>
      <c r="EG48" s="18">
        <f>IF(EF48&gt;0,(EF48-EG$5)/EG$5,0)</f>
        <v/>
      </c>
      <c r="EH48" s="15">
        <f>'Investment Analysis'!LH48</f>
        <v/>
      </c>
      <c r="EI48" s="48" t="n">
        <v>8843.370000000001</v>
      </c>
      <c r="EJ48" s="18">
        <f>IF(EI48&gt;0,(EI48-EJ$5)/EJ$5,0)</f>
        <v/>
      </c>
      <c r="EK48" s="15">
        <f>'Investment Analysis'!LO48</f>
        <v/>
      </c>
      <c r="EL48" s="48" t="n">
        <v>19909.5</v>
      </c>
      <c r="EM48" s="18">
        <f>IF(EL48&gt;0,(EL48-EM$5)/EM$5,0)</f>
        <v/>
      </c>
      <c r="EN48" s="15">
        <f>'Investment Analysis'!LV48</f>
        <v/>
      </c>
      <c r="EO48" s="48" t="n"/>
      <c r="EP48" s="68">
        <f>IF(EO48&gt;0,(EO48-500-EP$5)/EP$5,0)</f>
        <v/>
      </c>
      <c r="EQ48" s="15">
        <f>'Investment Analysis'!MC48</f>
        <v/>
      </c>
      <c r="ER48" s="48" t="n">
        <v>16577.28</v>
      </c>
      <c r="ES48" s="18">
        <f>IF(ER48&gt;0,(ER48-ES$5)/ES$5,0)</f>
        <v/>
      </c>
      <c r="ET48" s="15">
        <f>'Investment Analysis'!LA48</f>
        <v/>
      </c>
      <c r="EU48" s="48" t="n">
        <v>12956</v>
      </c>
      <c r="EV48" s="18">
        <f>'Investment Analysis'!ML48</f>
        <v/>
      </c>
      <c r="EW48" s="15">
        <f>'Investment Analysis'!MJ48</f>
        <v/>
      </c>
      <c r="EX48" s="48" t="n">
        <v>35745.5</v>
      </c>
      <c r="EY48" s="18">
        <f>IF(EX48&gt;0,(EX48-EY$5)/EY$5,0)</f>
        <v/>
      </c>
      <c r="EZ48" s="15">
        <f>'Investment Analysis'!MQ48</f>
        <v/>
      </c>
      <c r="FA48" s="48" t="n"/>
      <c r="FB48" s="18">
        <f>IF(FA48&gt;0,(FA48-FB$5)/FB$5,0)</f>
        <v/>
      </c>
      <c r="FC48" s="15">
        <f>'Investment Analysis'!MX48</f>
        <v/>
      </c>
      <c r="FD48" s="48" t="n">
        <v>5035.75</v>
      </c>
      <c r="FE48" s="18">
        <f>IF(FD48&gt;0,(FD48-FE$5)/FE$5,0)</f>
        <v/>
      </c>
      <c r="FF48" s="15">
        <f>'Investment Analysis'!NE48</f>
        <v/>
      </c>
      <c r="FG48" s="48" t="n"/>
      <c r="FH48" s="18">
        <f>IF(FG48&gt;0,(FG48-FH$5)/FH$5,0)</f>
        <v/>
      </c>
      <c r="FI48" s="15">
        <f>'Investment Analysis'!NL48</f>
        <v/>
      </c>
      <c r="FJ48" s="48" t="n">
        <v>13051.2</v>
      </c>
      <c r="FK48" s="18">
        <f>IF(FJ48&gt;0,(FJ48-FK$5)/FK$5,0)</f>
        <v/>
      </c>
      <c r="FL48" s="15">
        <f>'Investment Analysis'!NS48</f>
        <v/>
      </c>
      <c r="FM48" s="48" t="n">
        <v>10110</v>
      </c>
      <c r="FN48" s="18">
        <f>IF(FM48&gt;0,(FM48-FN$5)/FN$5,0)</f>
        <v/>
      </c>
      <c r="FO48" s="15">
        <f>'Investment Analysis'!NZ48</f>
        <v/>
      </c>
      <c r="FP48" s="48" t="n"/>
      <c r="FQ48" s="18">
        <f>IF(FP48&gt;0,(FP48-FQ$5)/FQ$5,0)</f>
        <v/>
      </c>
      <c r="FR48" s="15">
        <f>'Investment Analysis'!OG48</f>
        <v/>
      </c>
      <c r="FS48" s="48" t="n">
        <v>6714</v>
      </c>
      <c r="FT48" s="18">
        <f>IF(FS48&gt;0,(FS48-FT$5)/FT$5,0)</f>
        <v/>
      </c>
      <c r="FU48" s="15">
        <f>'Investment Analysis'!ON48</f>
        <v/>
      </c>
      <c r="FV48" s="48" t="n"/>
      <c r="FW48" s="18">
        <f>IF(FV48&gt;0,(FV48-FW$5)/FW$5,0)</f>
        <v/>
      </c>
      <c r="FX48" s="15">
        <f>'Investment Analysis'!OU48</f>
        <v/>
      </c>
      <c r="FY48" s="48" t="n"/>
      <c r="FZ48" s="18">
        <f>IF(FY48&gt;0,(FY48-FZ$5)/FZ$5,0)</f>
        <v/>
      </c>
      <c r="GA48" s="15">
        <f>'Investment Analysis'!PB48</f>
        <v/>
      </c>
      <c r="GB48" s="48" t="n">
        <v>21344.4</v>
      </c>
      <c r="GC48" s="18">
        <f>'Investment Analysis'!PK48</f>
        <v/>
      </c>
      <c r="GD48" s="15">
        <f>'Investment Analysis'!PI48</f>
        <v/>
      </c>
      <c r="GE48" s="48" t="n">
        <v>7252</v>
      </c>
      <c r="GF48" s="18">
        <f>'Investment Analysis'!PY48</f>
        <v/>
      </c>
      <c r="GG48" s="15">
        <f>'Investment Analysis'!PW48</f>
        <v/>
      </c>
      <c r="GH48" s="48" t="n">
        <v>32006.7</v>
      </c>
      <c r="GI48" s="18">
        <f>'Investment Analysis'!QF48</f>
        <v/>
      </c>
      <c r="GJ48" s="15">
        <f>'Investment Analysis'!QD48</f>
        <v/>
      </c>
      <c r="GK48" s="48" t="n">
        <v>8004</v>
      </c>
      <c r="GL48" s="18">
        <f>'Investment Analysis'!QM48</f>
        <v/>
      </c>
      <c r="GM48" s="15">
        <f>'Investment Analysis'!QK48</f>
        <v/>
      </c>
      <c r="GN48" s="48" t="n">
        <v>31188.46</v>
      </c>
      <c r="GO48" s="18">
        <f>'Investment Analysis'!QT48</f>
        <v/>
      </c>
      <c r="GP48" s="15">
        <f>'Investment Analysis'!QR48</f>
        <v/>
      </c>
      <c r="GQ48" s="48" t="n">
        <v>20071.8</v>
      </c>
      <c r="GR48" s="18">
        <f>'Investment Analysis'!RA48</f>
        <v/>
      </c>
      <c r="GS48" s="15">
        <f>'Investment Analysis'!QY48</f>
        <v/>
      </c>
      <c r="GT48" s="48" t="n">
        <v>6500.5</v>
      </c>
      <c r="GU48" s="18">
        <f>'Investment Analysis'!RH48</f>
        <v/>
      </c>
      <c r="GV48" s="15">
        <f>'Investment Analysis'!RF48</f>
        <v/>
      </c>
      <c r="GW48" s="48" t="n"/>
      <c r="GX48" s="18">
        <f>'Investment Analysis'!RO48</f>
        <v/>
      </c>
      <c r="GY48" s="15">
        <f>'Investment Analysis'!RM48</f>
        <v/>
      </c>
      <c r="GZ48" s="48" t="n"/>
      <c r="HA48" s="18">
        <f>'Investment Analysis'!RV48</f>
        <v/>
      </c>
      <c r="HB48" s="15">
        <f>'Investment Analysis'!RT48</f>
        <v/>
      </c>
      <c r="HC48" s="48" t="n"/>
      <c r="HD48" s="18">
        <f>'Investment Analysis'!SC48</f>
        <v/>
      </c>
      <c r="HE48" s="15">
        <f>'Investment Analysis'!SA48</f>
        <v/>
      </c>
      <c r="HF48" s="48" t="n"/>
      <c r="HG48" s="18">
        <f>'Investment Analysis'!SJ48</f>
        <v/>
      </c>
      <c r="HH48" s="15">
        <f>'Investment Analysis'!SH48</f>
        <v/>
      </c>
      <c r="HI48" s="48" t="n"/>
      <c r="HJ48" s="18">
        <f>'Investment Analysis'!SM48</f>
        <v/>
      </c>
      <c r="HK48" s="15">
        <f>'Investment Analysis'!SK48</f>
        <v/>
      </c>
      <c r="HL48" s="48" t="n"/>
      <c r="HM48" s="18">
        <f>'Investment Analysis'!SP48</f>
        <v/>
      </c>
      <c r="HN48" s="15">
        <f>'Investment Analysis'!SN48</f>
        <v/>
      </c>
      <c r="HO48" s="48" t="n"/>
      <c r="HP48" s="18">
        <f>'Investment Analysis'!TE48</f>
        <v/>
      </c>
      <c r="HQ48" s="15">
        <f>'Investment Analysis'!TC48</f>
        <v/>
      </c>
      <c r="HR48" s="48" t="n"/>
      <c r="HS48" s="18">
        <f>'Investment Analysis'!TL48</f>
        <v/>
      </c>
      <c r="HT48" s="15">
        <f>'Investment Analysis'!TJ48</f>
        <v/>
      </c>
      <c r="HU48" s="48" t="n"/>
      <c r="HV48" s="18">
        <f>'Investment Analysis'!TS48</f>
        <v/>
      </c>
      <c r="HW48" s="15">
        <f>'Investment Analysis'!TQ48</f>
        <v/>
      </c>
      <c r="HX48" s="48" t="n"/>
      <c r="HY48" s="18">
        <f>'Investment Analysis'!TZ48</f>
        <v/>
      </c>
      <c r="HZ48" s="15">
        <f>'Investment Analysis'!TX48</f>
        <v/>
      </c>
      <c r="IA48" s="48" t="n"/>
      <c r="IB48" s="18">
        <f>'Investment Analysis'!UG48</f>
        <v/>
      </c>
      <c r="IC48" s="15">
        <f>'Investment Analysis'!UE48</f>
        <v/>
      </c>
      <c r="ID48" s="48" t="n"/>
      <c r="IE48" s="18">
        <f>'Investment Analysis'!UN48</f>
        <v/>
      </c>
      <c r="IF48" s="15">
        <f>'Investment Analysis'!UL48</f>
        <v/>
      </c>
      <c r="IG48" s="48" t="n"/>
      <c r="IH48" s="18">
        <f>'Investment Analysis'!UU48</f>
        <v/>
      </c>
      <c r="II48" s="15">
        <f>'Investment Analysis'!US48</f>
        <v/>
      </c>
      <c r="IJ48" s="48" t="n"/>
      <c r="IK48" s="18">
        <f>'Investment Analysis'!VB48</f>
        <v/>
      </c>
      <c r="IL48" s="15">
        <f>'Investment Analysis'!UZ48</f>
        <v/>
      </c>
      <c r="IM48" s="48" t="n"/>
      <c r="IN48" s="18">
        <f>'Investment Analysis'!VI48</f>
        <v/>
      </c>
      <c r="IO48" s="15">
        <f>'Investment Analysis'!VG48</f>
        <v/>
      </c>
      <c r="IP48" s="18" t="n"/>
      <c r="IQ48" s="18" t="n"/>
      <c r="IR48" s="18" t="n"/>
      <c r="IS48" s="108">
        <f>IF(IT48&gt;0,IT48-IT47,0)</f>
        <v/>
      </c>
      <c r="IT48" s="48">
        <f>FY48+FV48+FS48+FP48+FM48+FJ48+FG48+FD48+FA48+EX48+EU48+ER48+EO48+EL48+EI48+EF48+EC48+DZ48+DW48+DT48+DQ48+DN48+DK48+DH48+DE48+DB48+CY48+CV48+CS48+CP48+CJ48+CG48+CD48+CA48+BX48+P48+CM48+GT48+GQ48+GN48+GK48+GH48+GE48+GB48+BU48+BR48+BO48+BL48+BI48+BF48+BC48+AZ48+AW48+AT48+AQ48+AN48+AK48+AH48+AE48+AB48+Y48+V48+S48+GW48+GZ48+HC48+HF48+HI48+HL48+HO48+HR48+HU48</f>
        <v/>
      </c>
      <c r="IU48" s="101">
        <f>IF(IT48&gt;0,IV48,0)</f>
        <v/>
      </c>
      <c r="IV48" s="101" t="n"/>
      <c r="IW48" s="15">
        <f>IF(IT48&gt;0,(IT48+IV$11-I$2)/I$2,0)</f>
        <v/>
      </c>
      <c r="IX48" s="113">
        <f>IF(IT48&gt;0,IT48+IV$11-I$2,0)</f>
        <v/>
      </c>
      <c r="IY48" s="21">
        <f>IF(IT48&gt;0,(IT48+IV$11+IV$33-IT$8)/IT$8,0)</f>
        <v/>
      </c>
      <c r="IZ48" s="173">
        <f>IF(IT48&gt;0,IT48+IV$11+IV$33-IT$8,0)</f>
        <v/>
      </c>
    </row>
    <row r="49">
      <c r="A49" s="76">
        <f>'Investment Analysis'!A49</f>
        <v/>
      </c>
      <c r="B49" s="77">
        <f>'Investment Analysis'!B49</f>
        <v/>
      </c>
      <c r="C49" s="27">
        <f>'Investment Analysis'!C49</f>
        <v/>
      </c>
      <c r="D49" s="42">
        <f>'Investment Analysis'!D49</f>
        <v/>
      </c>
      <c r="E49" s="28">
        <f>'Investment Analysis'!E49</f>
        <v/>
      </c>
      <c r="F49" s="27">
        <f>'Investment Analysis'!G49</f>
        <v/>
      </c>
      <c r="G49" s="42">
        <f>'Investment Analysis'!H49</f>
        <v/>
      </c>
      <c r="H49" s="28">
        <f>'Investment Analysis'!I49</f>
        <v/>
      </c>
      <c r="I49" s="27">
        <f>'Investment Analysis'!K49</f>
        <v/>
      </c>
      <c r="J49" s="42">
        <f>'Investment Analysis'!L49</f>
        <v/>
      </c>
      <c r="K49" s="28">
        <f>'Investment Analysis'!M49</f>
        <v/>
      </c>
      <c r="L49" s="57">
        <f>'Investment Analysis'!T49</f>
        <v/>
      </c>
      <c r="M49" s="29">
        <f>'Investment Analysis'!V49</f>
        <v/>
      </c>
      <c r="N49" s="29">
        <f>'Investment Analysis'!W49</f>
        <v/>
      </c>
      <c r="P49" s="48">
        <f>'Investment Analysis'!Y49</f>
        <v/>
      </c>
      <c r="Q49" s="18" t="n"/>
      <c r="R49" s="83" t="n"/>
      <c r="S49" s="48" t="n">
        <v>21487.53</v>
      </c>
      <c r="T49" s="18">
        <f>IF(S49&gt;0,(S49+10000-T$5)/T$5,0)</f>
        <v/>
      </c>
      <c r="U49" s="15">
        <f>'Investment Analysis'!AF49</f>
        <v/>
      </c>
      <c r="V49" s="48" t="n">
        <v>18050.83</v>
      </c>
      <c r="W49" s="18">
        <f>IF(V49&gt;0,(V49+5000-W$5)/W$5,0)</f>
        <v/>
      </c>
      <c r="X49" s="15">
        <f>'Investment Analysis'!AT49</f>
        <v/>
      </c>
      <c r="Y49" s="48" t="n">
        <v>10200.76</v>
      </c>
      <c r="Z49" s="18">
        <f>IF(Y49&gt;0,(Y49-Z$5)/Z$5,0)</f>
        <v/>
      </c>
      <c r="AA49" s="15">
        <f>'Investment Analysis'!GK49</f>
        <v/>
      </c>
      <c r="AB49" s="48" t="n">
        <v>2557.47</v>
      </c>
      <c r="AC49" s="18">
        <f>IF(AB49&gt;0,(AB49+8000-AC$5)/AC$5,0)</f>
        <v/>
      </c>
      <c r="AD49" s="15">
        <f>'Investment Analysis'!AT49</f>
        <v/>
      </c>
      <c r="AE49" s="48" t="n">
        <v>22396.13</v>
      </c>
      <c r="AF49" s="18">
        <f>IF(AE49&gt;0,(AE49+30000+12000-AF$5)/AF$5,0)</f>
        <v/>
      </c>
      <c r="AG49" s="15">
        <f>'Investment Analysis'!BA49</f>
        <v/>
      </c>
      <c r="AH49" s="48" t="n"/>
      <c r="AI49" s="18">
        <f>IF(AH49&gt;0,(AH49-5000-AI$5)/AI$5,0)</f>
        <v/>
      </c>
      <c r="AJ49" s="15">
        <f>'Investment Analysis'!BH49</f>
        <v/>
      </c>
      <c r="AK49" s="48" t="n">
        <v>18455.97</v>
      </c>
      <c r="AL49" s="18">
        <f>IF(AK49&gt;0,(AK49+7000-AL$5)/AL$5,0)</f>
        <v/>
      </c>
      <c r="AM49" s="15">
        <f>'Investment Analysis'!BO49</f>
        <v/>
      </c>
      <c r="AN49" s="48" t="n">
        <v>14168.89</v>
      </c>
      <c r="AO49" s="18">
        <f>IF(AN49&gt;0,(AN49+25000-AO$5)/AO$5,0)</f>
        <v/>
      </c>
      <c r="AP49" s="15">
        <f>'Investment Analysis'!BV49</f>
        <v/>
      </c>
      <c r="AQ49" s="48" t="n"/>
      <c r="AR49" s="18">
        <f>IF(AQ49&gt;0,(AQ49+10000-AR$5)/AR$5,0)</f>
        <v/>
      </c>
      <c r="AS49" s="15">
        <f>'Investment Analysis'!CC49</f>
        <v/>
      </c>
      <c r="AT49" s="48" t="n">
        <v>26041.92</v>
      </c>
      <c r="AU49" s="18">
        <f>IF(AT49&gt;0,(AT49+10000-AU$5)/AU$5,0)</f>
        <v/>
      </c>
      <c r="AV49" s="15">
        <f>'Investment Analysis'!CJ49</f>
        <v/>
      </c>
      <c r="AW49" s="48" t="n">
        <v>18399.32</v>
      </c>
      <c r="AX49" s="18">
        <f>IF(AW49&gt;0,(AW49+2000-AX$5)/AX$5,0)</f>
        <v/>
      </c>
      <c r="AY49" s="15">
        <f>'Investment Analysis'!CQ49</f>
        <v/>
      </c>
      <c r="AZ49" s="48" t="n">
        <v>16066.32</v>
      </c>
      <c r="BA49" s="18">
        <f>IF(AZ49&gt;0,(AZ49+15000+7000-BA$5)/BA$5,0)</f>
        <v/>
      </c>
      <c r="BB49" s="15">
        <f>'Investment Analysis'!CX49</f>
        <v/>
      </c>
      <c r="BC49" s="48" t="n">
        <v>9791.440000000001</v>
      </c>
      <c r="BD49" s="18">
        <f>IF(BC49&gt;0,(BC49-10000-BD$5)/BD$5,0)</f>
        <v/>
      </c>
      <c r="BE49" s="15">
        <f>'Investment Analysis'!DE49</f>
        <v/>
      </c>
      <c r="BF49" s="48" t="n">
        <v>4395.37</v>
      </c>
      <c r="BG49" s="18">
        <f>IF(BF49&gt;0,(BF49-BG$5)/BG$5,0)</f>
        <v/>
      </c>
      <c r="BH49" s="15">
        <f>'Investment Analysis'!DL49</f>
        <v/>
      </c>
      <c r="BI49" s="48" t="n">
        <v>2353.82</v>
      </c>
      <c r="BJ49" s="18">
        <f>IF(BI49&gt;0,(BI49-BJ$5)/BJ$5,0)</f>
        <v/>
      </c>
      <c r="BK49" s="15">
        <f>'Investment Analysis'!DZ49</f>
        <v/>
      </c>
      <c r="BL49" s="48" t="n">
        <v>4130.92</v>
      </c>
      <c r="BM49" s="18">
        <f>IF(BL49&gt;0,(BL49-BM$5)/BM$5,0)</f>
        <v/>
      </c>
      <c r="BN49" s="15">
        <f>'Investment Analysis'!EG49</f>
        <v/>
      </c>
      <c r="BO49" s="48" t="n"/>
      <c r="BP49" s="18">
        <f>IF(BO49&gt;0,(BO49+5000+7000-BP$5)/BP$5,0)</f>
        <v/>
      </c>
      <c r="BQ49" s="15">
        <f>'Investment Analysis'!DS49</f>
        <v/>
      </c>
      <c r="BR49" s="48" t="n">
        <v>5804.64</v>
      </c>
      <c r="BS49" s="18">
        <f>IF(BR49&gt;0,(BR49+10000-BS$5)/BS$5,0)</f>
        <v/>
      </c>
      <c r="BT49" s="15">
        <f>'Investment Analysis'!EN49</f>
        <v/>
      </c>
      <c r="BU49" s="48" t="n">
        <v>14787.89</v>
      </c>
      <c r="BV49" s="18">
        <f>IF(BU49&gt;0,(BU49+8000-BV$5)/BV$5,0)</f>
        <v/>
      </c>
      <c r="BW49" s="15">
        <f>'Investment Analysis'!EU49</f>
        <v/>
      </c>
      <c r="BX49" s="48" t="n"/>
      <c r="BY49" s="18">
        <f>IF(BX49&gt;0,(BX49-10000-5000-BY$5)/BY$5,0)</f>
        <v/>
      </c>
      <c r="BZ49" s="15">
        <f>'Investment Analysis'!FB49</f>
        <v/>
      </c>
      <c r="CA49" s="48" t="n">
        <v>21990.04</v>
      </c>
      <c r="CB49" s="18">
        <f>IF(CA49&gt;0,(CA49-CB$5)/CB$5,0)</f>
        <v/>
      </c>
      <c r="CC49" s="15">
        <f>'Investment Analysis'!FI49</f>
        <v/>
      </c>
      <c r="CD49" s="48" t="n">
        <v>18959.6</v>
      </c>
      <c r="CE49" s="18">
        <f>IF(CD49&gt;0,(CD49+20000+7000-CE$5)/CE$5,0)</f>
        <v/>
      </c>
      <c r="CF49" s="15">
        <f>'Investment Analysis'!FP49</f>
        <v/>
      </c>
      <c r="CG49" s="48" t="n">
        <v>5359.21</v>
      </c>
      <c r="CH49" s="18">
        <f>IF(CG49&gt;0,(CG49+10000+5000-CH$5)/CH$5,0)</f>
        <v/>
      </c>
      <c r="CI49" s="15">
        <f>'Investment Analysis'!FW49</f>
        <v/>
      </c>
      <c r="CJ49" s="48" t="n"/>
      <c r="CK49" s="18">
        <f>IF(CJ49&gt;0,(CJ49+5000+8000-CK$5)/CK$5,0)</f>
        <v/>
      </c>
      <c r="CL49" s="15">
        <f>'Investment Analysis'!GD49</f>
        <v/>
      </c>
      <c r="CM49" s="48" t="n">
        <v>24887.29</v>
      </c>
      <c r="CN49" s="18">
        <f>IF(CM49&gt;0,(CM49-CN$5)/CN$5,0)</f>
        <v/>
      </c>
      <c r="CO49" s="15">
        <f>'Investment Analysis'!GT49</f>
        <v/>
      </c>
      <c r="CP49" s="48" t="n">
        <v>32227.8</v>
      </c>
      <c r="CQ49" s="18">
        <f>IF(CP49&gt;0,(CP49-CQ$5)/CQ$5,0)</f>
        <v/>
      </c>
      <c r="CR49" s="15">
        <f>'Investment Analysis'!HG49</f>
        <v/>
      </c>
      <c r="CS49" s="48" t="n">
        <v>9090</v>
      </c>
      <c r="CT49" s="18">
        <f>IF(CS49&gt;0,(CS49-CT$5)/CT$5,0)</f>
        <v/>
      </c>
      <c r="CU49" s="15">
        <f>'Investment Analysis'!HN49</f>
        <v/>
      </c>
      <c r="CV49" s="48" t="n">
        <v>18738</v>
      </c>
      <c r="CW49" s="18">
        <f>IF(CV49&gt;0,(CV49-CW$5)/CW$5,0)</f>
        <v/>
      </c>
      <c r="CX49" s="15">
        <f>'Investment Analysis'!IB49</f>
        <v/>
      </c>
      <c r="CY49" s="48" t="n">
        <v>17948.7</v>
      </c>
      <c r="CZ49" s="18">
        <f>IF(CY49&gt;0,(CY49-CZ$5)/CZ$5,0)</f>
        <v/>
      </c>
      <c r="DA49" s="15">
        <f>'Investment Analysis'!II49</f>
        <v/>
      </c>
      <c r="DB49" s="48" t="n">
        <v>20872</v>
      </c>
      <c r="DC49" s="18">
        <f>IF(DB49&gt;0,(DB49-DC$5)/DC$5,0)</f>
        <v/>
      </c>
      <c r="DD49" s="15">
        <f>'Investment Analysis'!IP49</f>
        <v/>
      </c>
      <c r="DE49" s="48" t="n"/>
      <c r="DF49" s="18">
        <f>IF(DE49&gt;0,(DE49-DF$5)/DF$5,0)</f>
        <v/>
      </c>
      <c r="DG49" s="15">
        <f>'Investment Analysis'!IW49</f>
        <v/>
      </c>
      <c r="DH49" s="48" t="n">
        <v>13364</v>
      </c>
      <c r="DI49" s="18">
        <f>IF(DH49&gt;0,(DH49-DI$5)/DI$5,0)</f>
        <v/>
      </c>
      <c r="DJ49" s="15">
        <f>'Investment Analysis'!JD49</f>
        <v/>
      </c>
      <c r="DK49" s="48" t="n">
        <v>1984.95</v>
      </c>
      <c r="DL49" s="18">
        <f>IF(DK49&gt;0,(DK49-DL$5)/DL$5,0)</f>
        <v/>
      </c>
      <c r="DM49" s="15">
        <f>'Investment Analysis'!JK49</f>
        <v/>
      </c>
      <c r="DN49" s="48" t="n">
        <v>20039.4</v>
      </c>
      <c r="DO49" s="18">
        <f>IF(DN49&gt;0,(DN49-DO$5)/DO$5,0)</f>
        <v/>
      </c>
      <c r="DP49" s="15">
        <f>'Investment Analysis'!HU49</f>
        <v/>
      </c>
      <c r="DQ49" s="48" t="n">
        <v>32403</v>
      </c>
      <c r="DR49" s="18">
        <f>IF(DQ49&gt;0,(DQ49-DR$5)/DR$5,0)</f>
        <v/>
      </c>
      <c r="DS49" s="15">
        <f>'Investment Analysis'!JR49</f>
        <v/>
      </c>
      <c r="DT49" s="48" t="n">
        <v>3438</v>
      </c>
      <c r="DU49" s="18">
        <f>IF(DT49&gt;0,(DT49-DU$5)/DU$5,0)</f>
        <v/>
      </c>
      <c r="DV49" s="15">
        <f>'Investment Analysis'!JY49</f>
        <v/>
      </c>
      <c r="DW49" s="48" t="n">
        <v>26215.25</v>
      </c>
      <c r="DX49" s="18">
        <f>IF(DW49&gt;0,(DW49-DX$5)/DX$5,0)</f>
        <v/>
      </c>
      <c r="DY49" s="15">
        <f>'Investment Analysis'!KF49</f>
        <v/>
      </c>
      <c r="DZ49" s="48" t="n">
        <v>2743.2</v>
      </c>
      <c r="EA49" s="18">
        <f>IF(DZ49&gt;0,(DZ49-EA$5)/EA$5,0)</f>
        <v/>
      </c>
      <c r="EB49" s="15">
        <f>'Investment Analysis'!KM49</f>
        <v/>
      </c>
      <c r="EC49" s="48" t="n">
        <v>2418.4</v>
      </c>
      <c r="ED49" s="18">
        <f>'Investment Analysis'!KV49</f>
        <v/>
      </c>
      <c r="EE49" s="15">
        <f>'Investment Analysis'!KT49</f>
        <v/>
      </c>
      <c r="EF49" s="48" t="n">
        <v>36127.5</v>
      </c>
      <c r="EG49" s="18">
        <f>IF(EF49&gt;0,(EF49-EG$5)/EG$5,0)</f>
        <v/>
      </c>
      <c r="EH49" s="15">
        <f>'Investment Analysis'!LH49</f>
        <v/>
      </c>
      <c r="EI49" s="48" t="n">
        <v>8954.040000000001</v>
      </c>
      <c r="EJ49" s="18">
        <f>IF(EI49&gt;0,(EI49-EJ$5)/EJ$5,0)</f>
        <v/>
      </c>
      <c r="EK49" s="15">
        <f>'Investment Analysis'!LO49</f>
        <v/>
      </c>
      <c r="EL49" s="48" t="n">
        <v>20172.75</v>
      </c>
      <c r="EM49" s="18">
        <f>IF(EL49&gt;0,(EL49-EM$5)/EM$5,0)</f>
        <v/>
      </c>
      <c r="EN49" s="15">
        <f>'Investment Analysis'!LV49</f>
        <v/>
      </c>
      <c r="EO49" s="48" t="n"/>
      <c r="EP49" s="68">
        <f>IF(EO49&gt;0,(EO49-500-EP$5)/EP$5,0)</f>
        <v/>
      </c>
      <c r="EQ49" s="15">
        <f>'Investment Analysis'!MC49</f>
        <v/>
      </c>
      <c r="ER49" s="48" t="n">
        <v>16735.68</v>
      </c>
      <c r="ES49" s="18">
        <f>IF(ER49&gt;0,(ER49-ES$5)/ES$5,0)</f>
        <v/>
      </c>
      <c r="ET49" s="15">
        <f>'Investment Analysis'!LA49</f>
        <v/>
      </c>
      <c r="EU49" s="48" t="n">
        <v>13356</v>
      </c>
      <c r="EV49" s="18">
        <f>'Investment Analysis'!ML49</f>
        <v/>
      </c>
      <c r="EW49" s="15">
        <f>'Investment Analysis'!MJ49</f>
        <v/>
      </c>
      <c r="EX49" s="48" t="n">
        <v>36389.5</v>
      </c>
      <c r="EY49" s="18">
        <f>IF(EX49&gt;0,(EX49-EY$5)/EY$5,0)</f>
        <v/>
      </c>
      <c r="EZ49" s="15">
        <f>'Investment Analysis'!MQ49</f>
        <v/>
      </c>
      <c r="FA49" s="48" t="n"/>
      <c r="FB49" s="18">
        <f>IF(FA49&gt;0,(FA49-FB$5)/FB$5,0)</f>
        <v/>
      </c>
      <c r="FC49" s="15">
        <f>'Investment Analysis'!MX49</f>
        <v/>
      </c>
      <c r="FD49" s="48" t="n">
        <v>5174.5</v>
      </c>
      <c r="FE49" s="18">
        <f>IF(FD49&gt;0,(FD49-FE$5)/FE$5,0)</f>
        <v/>
      </c>
      <c r="FF49" s="15">
        <f>'Investment Analysis'!NE49</f>
        <v/>
      </c>
      <c r="FG49" s="48" t="n"/>
      <c r="FH49" s="18">
        <f>IF(FG49&gt;0,(FG49-FH$5)/FH$5,0)</f>
        <v/>
      </c>
      <c r="FI49" s="15">
        <f>'Investment Analysis'!NL49</f>
        <v/>
      </c>
      <c r="FJ49" s="48" t="n">
        <v>13407.2</v>
      </c>
      <c r="FK49" s="18">
        <f>IF(FJ49&gt;0,(FJ49-FK$5)/FK$5,0)</f>
        <v/>
      </c>
      <c r="FL49" s="15">
        <f>'Investment Analysis'!NS49</f>
        <v/>
      </c>
      <c r="FM49" s="48" t="n">
        <v>10216.8</v>
      </c>
      <c r="FN49" s="18">
        <f>IF(FM49&gt;0,(FM49-FN$5)/FN$5,0)</f>
        <v/>
      </c>
      <c r="FO49" s="15">
        <f>'Investment Analysis'!NZ49</f>
        <v/>
      </c>
      <c r="FP49" s="48" t="n"/>
      <c r="FQ49" s="18">
        <f>IF(FP49&gt;0,(FP49-FQ$5)/FQ$5,0)</f>
        <v/>
      </c>
      <c r="FR49" s="15">
        <f>'Investment Analysis'!OG49</f>
        <v/>
      </c>
      <c r="FS49" s="48" t="n">
        <v>6804.75</v>
      </c>
      <c r="FT49" s="18">
        <f>IF(FS49&gt;0,(FS49-FT$5)/FT$5,0)</f>
        <v/>
      </c>
      <c r="FU49" s="15">
        <f>'Investment Analysis'!ON49</f>
        <v/>
      </c>
      <c r="FV49" s="48" t="n"/>
      <c r="FW49" s="18">
        <f>IF(FV49&gt;0,(FV49-FW$5)/FW$5,0)</f>
        <v/>
      </c>
      <c r="FX49" s="15">
        <f>'Investment Analysis'!OU49</f>
        <v/>
      </c>
      <c r="FY49" s="48" t="n"/>
      <c r="FZ49" s="18">
        <f>IF(FY49&gt;0,(FY49-FZ$5)/FZ$5,0)</f>
        <v/>
      </c>
      <c r="GA49" s="15">
        <f>'Investment Analysis'!PB49</f>
        <v/>
      </c>
      <c r="GB49" s="48" t="n">
        <v>21762.6</v>
      </c>
      <c r="GC49" s="18">
        <f>'Investment Analysis'!PK49</f>
        <v/>
      </c>
      <c r="GD49" s="15">
        <f>'Investment Analysis'!PI49</f>
        <v/>
      </c>
      <c r="GE49" s="48" t="n">
        <v>7350</v>
      </c>
      <c r="GF49" s="18">
        <f>'Investment Analysis'!PY49</f>
        <v/>
      </c>
      <c r="GG49" s="15">
        <f>'Investment Analysis'!PW49</f>
        <v/>
      </c>
      <c r="GH49" s="48" t="n">
        <v>32167.3</v>
      </c>
      <c r="GI49" s="18">
        <f>'Investment Analysis'!QF49</f>
        <v/>
      </c>
      <c r="GJ49" s="15">
        <f>'Investment Analysis'!QD49</f>
        <v/>
      </c>
      <c r="GK49" s="48" t="n">
        <v>8676.75</v>
      </c>
      <c r="GL49" s="18">
        <f>'Investment Analysis'!QM49</f>
        <v/>
      </c>
      <c r="GM49" s="15">
        <f>'Investment Analysis'!QK49</f>
        <v/>
      </c>
      <c r="GN49" s="48" t="n">
        <v>32842.85</v>
      </c>
      <c r="GO49" s="18">
        <f>'Investment Analysis'!QT49</f>
        <v/>
      </c>
      <c r="GP49" s="15">
        <f>'Investment Analysis'!QR49</f>
        <v/>
      </c>
      <c r="GQ49" s="48" t="n">
        <v>20331.4</v>
      </c>
      <c r="GR49" s="18">
        <f>'Investment Analysis'!RA49</f>
        <v/>
      </c>
      <c r="GS49" s="15">
        <f>'Investment Analysis'!QY49</f>
        <v/>
      </c>
      <c r="GT49" s="48" t="n">
        <v>6683</v>
      </c>
      <c r="GU49" s="18">
        <f>'Investment Analysis'!RH49</f>
        <v/>
      </c>
      <c r="GV49" s="15">
        <f>'Investment Analysis'!RF49</f>
        <v/>
      </c>
      <c r="GW49" s="48" t="n"/>
      <c r="GX49" s="18">
        <f>'Investment Analysis'!RO49</f>
        <v/>
      </c>
      <c r="GY49" s="15">
        <f>'Investment Analysis'!RM49</f>
        <v/>
      </c>
      <c r="GZ49" s="48" t="n"/>
      <c r="HA49" s="18">
        <f>'Investment Analysis'!RV49</f>
        <v/>
      </c>
      <c r="HB49" s="15">
        <f>'Investment Analysis'!RT49</f>
        <v/>
      </c>
      <c r="HC49" s="48" t="n"/>
      <c r="HD49" s="18">
        <f>'Investment Analysis'!SC49</f>
        <v/>
      </c>
      <c r="HE49" s="15">
        <f>'Investment Analysis'!SA49</f>
        <v/>
      </c>
      <c r="HF49" s="48" t="n"/>
      <c r="HG49" s="18">
        <f>'Investment Analysis'!SJ49</f>
        <v/>
      </c>
      <c r="HH49" s="15">
        <f>'Investment Analysis'!SH49</f>
        <v/>
      </c>
      <c r="HI49" s="48" t="n"/>
      <c r="HJ49" s="18">
        <f>'Investment Analysis'!SM49</f>
        <v/>
      </c>
      <c r="HK49" s="15">
        <f>'Investment Analysis'!SK49</f>
        <v/>
      </c>
      <c r="HL49" s="48" t="n"/>
      <c r="HM49" s="18">
        <f>'Investment Analysis'!SP49</f>
        <v/>
      </c>
      <c r="HN49" s="15">
        <f>'Investment Analysis'!SN49</f>
        <v/>
      </c>
      <c r="HO49" s="48" t="n"/>
      <c r="HP49" s="18">
        <f>'Investment Analysis'!TE49</f>
        <v/>
      </c>
      <c r="HQ49" s="15">
        <f>'Investment Analysis'!TC49</f>
        <v/>
      </c>
      <c r="HR49" s="48" t="n"/>
      <c r="HS49" s="18">
        <f>'Investment Analysis'!TL49</f>
        <v/>
      </c>
      <c r="HT49" s="15">
        <f>'Investment Analysis'!TJ49</f>
        <v/>
      </c>
      <c r="HU49" s="48" t="n"/>
      <c r="HV49" s="18">
        <f>'Investment Analysis'!TS49</f>
        <v/>
      </c>
      <c r="HW49" s="15">
        <f>'Investment Analysis'!TQ49</f>
        <v/>
      </c>
      <c r="HX49" s="48" t="n"/>
      <c r="HY49" s="18">
        <f>'Investment Analysis'!TZ49</f>
        <v/>
      </c>
      <c r="HZ49" s="15">
        <f>'Investment Analysis'!TX49</f>
        <v/>
      </c>
      <c r="IA49" s="48" t="n"/>
      <c r="IB49" s="18">
        <f>'Investment Analysis'!UG49</f>
        <v/>
      </c>
      <c r="IC49" s="15">
        <f>'Investment Analysis'!UE49</f>
        <v/>
      </c>
      <c r="ID49" s="48" t="n"/>
      <c r="IE49" s="18">
        <f>'Investment Analysis'!UN49</f>
        <v/>
      </c>
      <c r="IF49" s="15">
        <f>'Investment Analysis'!UL49</f>
        <v/>
      </c>
      <c r="IG49" s="48" t="n"/>
      <c r="IH49" s="18">
        <f>'Investment Analysis'!UU49</f>
        <v/>
      </c>
      <c r="II49" s="15">
        <f>'Investment Analysis'!US49</f>
        <v/>
      </c>
      <c r="IJ49" s="48" t="n"/>
      <c r="IK49" s="18">
        <f>'Investment Analysis'!VB49</f>
        <v/>
      </c>
      <c r="IL49" s="15">
        <f>'Investment Analysis'!UZ49</f>
        <v/>
      </c>
      <c r="IM49" s="48" t="n"/>
      <c r="IN49" s="18">
        <f>'Investment Analysis'!VI49</f>
        <v/>
      </c>
      <c r="IO49" s="15">
        <f>'Investment Analysis'!VG49</f>
        <v/>
      </c>
      <c r="IP49" s="18" t="n"/>
      <c r="IQ49" s="18" t="n"/>
      <c r="IR49" s="18" t="n"/>
      <c r="IS49" s="108">
        <f>IF(IT49&gt;0,IT49-IT48,0)</f>
        <v/>
      </c>
      <c r="IT49" s="48">
        <f>FY49+FV49+FS49+FP49+FM49+FJ49+FG49+FD49+FA49+EX49+EU49+ER49+EO49+EL49+EI49+EF49+EC49+DZ49+DW49+DT49+DQ49+DN49+DK49+DH49+DE49+DB49+CY49+CV49+CS49+CP49+CJ49+CG49+CD49+CA49+BX49+P49+CM49+GT49+GQ49+GN49+GK49+GH49+GE49+GB49+BU49+BR49+BO49+BL49+BI49+BF49+BC49+AZ49+AW49+AT49+AQ49+AN49+AK49+AH49+AE49+AB49+Y49+V49+S49+GW49+GZ49+HC49+HF49+HI49+HL49+HO49+HR49+HU49</f>
        <v/>
      </c>
      <c r="IU49" s="101">
        <f>IF(IT49&gt;0,IV49,0)</f>
        <v/>
      </c>
      <c r="IV49" s="101" t="n"/>
      <c r="IW49" s="15">
        <f>IF(IT49&gt;0,(IT49+IV$11-I$2)/I$2,0)</f>
        <v/>
      </c>
      <c r="IX49" s="113">
        <f>IF(IT49&gt;0,IT49+IV$11-I$2,0)</f>
        <v/>
      </c>
      <c r="IY49" s="21">
        <f>IF(IT49&gt;0,(IT49+IV$11+IV$33-IT$8)/IT$8,0)</f>
        <v/>
      </c>
      <c r="IZ49" s="173">
        <f>IF(IT49&gt;0,IT49+IV$11+IV$33-IT$8,0)</f>
        <v/>
      </c>
    </row>
    <row r="50">
      <c r="A50" s="76">
        <f>'Investment Analysis'!A50</f>
        <v/>
      </c>
      <c r="B50" s="77">
        <f>'Investment Analysis'!B50</f>
        <v/>
      </c>
      <c r="C50" s="27">
        <f>'Investment Analysis'!C50</f>
        <v/>
      </c>
      <c r="D50" s="42">
        <f>'Investment Analysis'!D50</f>
        <v/>
      </c>
      <c r="E50" s="28">
        <f>'Investment Analysis'!E50</f>
        <v/>
      </c>
      <c r="F50" s="27">
        <f>'Investment Analysis'!G50</f>
        <v/>
      </c>
      <c r="G50" s="42">
        <f>'Investment Analysis'!H50</f>
        <v/>
      </c>
      <c r="H50" s="28">
        <f>'Investment Analysis'!I50</f>
        <v/>
      </c>
      <c r="I50" s="27">
        <f>'Investment Analysis'!K50</f>
        <v/>
      </c>
      <c r="J50" s="42">
        <f>'Investment Analysis'!L50</f>
        <v/>
      </c>
      <c r="K50" s="28">
        <f>'Investment Analysis'!M50</f>
        <v/>
      </c>
      <c r="L50" s="57">
        <f>'Investment Analysis'!T50</f>
        <v/>
      </c>
      <c r="M50" s="29">
        <f>'Investment Analysis'!V50</f>
        <v/>
      </c>
      <c r="N50" s="29">
        <f>'Investment Analysis'!W50</f>
        <v/>
      </c>
      <c r="P50" s="48">
        <f>'Investment Analysis'!Y50</f>
        <v/>
      </c>
      <c r="Q50" s="18" t="n"/>
      <c r="R50" s="83" t="n"/>
      <c r="S50" s="48" t="n">
        <v>20683.07</v>
      </c>
      <c r="T50" s="18">
        <f>IF(S50&gt;0,(S50+10000-T$5)/T$5,0)</f>
        <v/>
      </c>
      <c r="U50" s="15">
        <f>'Investment Analysis'!AF50</f>
        <v/>
      </c>
      <c r="V50" s="48" t="n">
        <v>17518.89</v>
      </c>
      <c r="W50" s="18">
        <f>IF(V50&gt;0,(V50+5000-W$5)/W$5,0)</f>
        <v/>
      </c>
      <c r="X50" s="15">
        <f>'Investment Analysis'!AT50</f>
        <v/>
      </c>
      <c r="Y50" s="48" t="n">
        <v>9913.299999999999</v>
      </c>
      <c r="Z50" s="18">
        <f>IF(Y50&gt;0,(Y50-Z$5)/Z$5,0)</f>
        <v/>
      </c>
      <c r="AA50" s="15">
        <f>'Investment Analysis'!GK50</f>
        <v/>
      </c>
      <c r="AB50" s="48" t="n">
        <v>2467.01</v>
      </c>
      <c r="AC50" s="18">
        <f>IF(AB50&gt;0,(AB50+8000-AC$5)/AC$5,0)</f>
        <v/>
      </c>
      <c r="AD50" s="15">
        <f>'Investment Analysis'!AT50</f>
        <v/>
      </c>
      <c r="AE50" s="48" t="n">
        <v>21850.6</v>
      </c>
      <c r="AF50" s="18">
        <f>IF(AE50&gt;0,(AE50+30000+12000-AF$5)/AF$5,0)</f>
        <v/>
      </c>
      <c r="AG50" s="15">
        <f>'Investment Analysis'!BA50</f>
        <v/>
      </c>
      <c r="AH50" s="48" t="n"/>
      <c r="AI50" s="18">
        <f>IF(AH50&gt;0,(AH50-5000-AI$5)/AI$5,0)</f>
        <v/>
      </c>
      <c r="AJ50" s="15">
        <f>'Investment Analysis'!BH50</f>
        <v/>
      </c>
      <c r="AK50" s="48" t="n">
        <v>17886.09</v>
      </c>
      <c r="AL50" s="18">
        <f>IF(AK50&gt;0,(AK50+7000-AL$5)/AL$5,0)</f>
        <v/>
      </c>
      <c r="AM50" s="15">
        <f>'Investment Analysis'!BO50</f>
        <v/>
      </c>
      <c r="AN50" s="48" t="n">
        <v>13602.56</v>
      </c>
      <c r="AO50" s="18">
        <f>IF(AN50&gt;0,(AN50+25000-AO$5)/AO$5,0)</f>
        <v/>
      </c>
      <c r="AP50" s="15">
        <f>'Investment Analysis'!BV50</f>
        <v/>
      </c>
      <c r="AQ50" s="48" t="n"/>
      <c r="AR50" s="18">
        <f>IF(AQ50&gt;0,(AQ50+10000-AR$5)/AR$5,0)</f>
        <v/>
      </c>
      <c r="AS50" s="15">
        <f>'Investment Analysis'!CC50</f>
        <v/>
      </c>
      <c r="AT50" s="48" t="n">
        <v>24953.74</v>
      </c>
      <c r="AU50" s="18">
        <f>IF(AT50&gt;0,(AT50+10000-AU$5)/AU$5,0)</f>
        <v/>
      </c>
      <c r="AV50" s="15">
        <f>'Investment Analysis'!CJ50</f>
        <v/>
      </c>
      <c r="AW50" s="48" t="n">
        <v>17681.08</v>
      </c>
      <c r="AX50" s="18">
        <f>IF(AW50&gt;0,(AW50+2000-AX$5)/AX$5,0)</f>
        <v/>
      </c>
      <c r="AY50" s="15">
        <f>'Investment Analysis'!CQ50</f>
        <v/>
      </c>
      <c r="AZ50" s="48" t="n">
        <v>15539.13</v>
      </c>
      <c r="BA50" s="18">
        <f>IF(AZ50&gt;0,(AZ50+15000+7000-BA$5)/BA$5,0)</f>
        <v/>
      </c>
      <c r="BB50" s="15">
        <f>'Investment Analysis'!CX50</f>
        <v/>
      </c>
      <c r="BC50" s="48" t="n">
        <v>9486.66</v>
      </c>
      <c r="BD50" s="18">
        <f>IF(BC50&gt;0,(BC50-10000-BD$5)/BD$5,0)</f>
        <v/>
      </c>
      <c r="BE50" s="15">
        <f>'Investment Analysis'!DE50</f>
        <v/>
      </c>
      <c r="BF50" s="48" t="n">
        <v>4387.84</v>
      </c>
      <c r="BG50" s="18">
        <f>IF(BF50&gt;0,(BF50-BG$5)/BG$5,0)</f>
        <v/>
      </c>
      <c r="BH50" s="15">
        <f>'Investment Analysis'!DL50</f>
        <v/>
      </c>
      <c r="BI50" s="48" t="n">
        <v>2224.12</v>
      </c>
      <c r="BJ50" s="18">
        <f>IF(BI50&gt;0,(BI50-BJ$5)/BJ$5,0)</f>
        <v/>
      </c>
      <c r="BK50" s="15">
        <f>'Investment Analysis'!DZ50</f>
        <v/>
      </c>
      <c r="BL50" s="48" t="n">
        <v>3947.16</v>
      </c>
      <c r="BM50" s="18">
        <f>IF(BL50&gt;0,(BL50-BM$5)/BM$5,0)</f>
        <v/>
      </c>
      <c r="BN50" s="15">
        <f>'Investment Analysis'!EG50</f>
        <v/>
      </c>
      <c r="BO50" s="48" t="n"/>
      <c r="BP50" s="18">
        <f>IF(BO50&gt;0,(BO50+5000+7000-BP$5)/BP$5,0)</f>
        <v/>
      </c>
      <c r="BQ50" s="15">
        <f>'Investment Analysis'!DS50</f>
        <v/>
      </c>
      <c r="BR50" s="48" t="n">
        <v>5667.36</v>
      </c>
      <c r="BS50" s="18">
        <f>IF(BR50&gt;0,(BR50+10000-BS$5)/BS$5,0)</f>
        <v/>
      </c>
      <c r="BT50" s="15">
        <f>'Investment Analysis'!EN50</f>
        <v/>
      </c>
      <c r="BU50" s="48" t="n">
        <v>14441.77</v>
      </c>
      <c r="BV50" s="18">
        <f>IF(BU50&gt;0,(BU50+8000-BV$5)/BV$5,0)</f>
        <v/>
      </c>
      <c r="BW50" s="15">
        <f>'Investment Analysis'!EU50</f>
        <v/>
      </c>
      <c r="BX50" s="48" t="n"/>
      <c r="BY50" s="18">
        <f>IF(BX50&gt;0,(BX50-10000-5000-BY$5)/BY$5,0)</f>
        <v/>
      </c>
      <c r="BZ50" s="15">
        <f>'Investment Analysis'!FB50</f>
        <v/>
      </c>
      <c r="CA50" s="48" t="n">
        <v>20950.05</v>
      </c>
      <c r="CB50" s="18">
        <f>IF(CA50&gt;0,(CA50-CB$5)/CB$5,0)</f>
        <v/>
      </c>
      <c r="CC50" s="15">
        <f>'Investment Analysis'!FI50</f>
        <v/>
      </c>
      <c r="CD50" s="48" t="n">
        <v>18526.21</v>
      </c>
      <c r="CE50" s="18">
        <f>IF(CD50&gt;0,(CD50+20000+7000-CE$5)/CE$5,0)</f>
        <v/>
      </c>
      <c r="CF50" s="15">
        <f>'Investment Analysis'!FP50</f>
        <v/>
      </c>
      <c r="CG50" s="48" t="n">
        <v>5352.15</v>
      </c>
      <c r="CH50" s="18">
        <f>IF(CG50&gt;0,(CG50+10000+5000-CH$5)/CH$5,0)</f>
        <v/>
      </c>
      <c r="CI50" s="15">
        <f>'Investment Analysis'!FW50</f>
        <v/>
      </c>
      <c r="CJ50" s="48" t="n"/>
      <c r="CK50" s="18">
        <f>IF(CJ50&gt;0,(CJ50+5000+8000-CK$5)/CK$5,0)</f>
        <v/>
      </c>
      <c r="CL50" s="15">
        <f>'Investment Analysis'!GD50</f>
        <v/>
      </c>
      <c r="CM50" s="48" t="n">
        <v>24645.24</v>
      </c>
      <c r="CN50" s="18">
        <f>IF(CM50&gt;0,(CM50-CN$5)/CN$5,0)</f>
        <v/>
      </c>
      <c r="CO50" s="15">
        <f>'Investment Analysis'!GT50</f>
        <v/>
      </c>
      <c r="CP50" s="48" t="n">
        <v>31311.5</v>
      </c>
      <c r="CQ50" s="18">
        <f>IF(CP50&gt;0,(CP50-CQ$5)/CQ$5,0)</f>
        <v/>
      </c>
      <c r="CR50" s="15">
        <f>'Investment Analysis'!HG50</f>
        <v/>
      </c>
      <c r="CS50" s="48" t="n">
        <v>8850</v>
      </c>
      <c r="CT50" s="18">
        <f>IF(CS50&gt;0,(CS50-CT$5)/CT$5,0)</f>
        <v/>
      </c>
      <c r="CU50" s="15">
        <f>'Investment Analysis'!HN50</f>
        <v/>
      </c>
      <c r="CV50" s="48" t="n">
        <v>17109</v>
      </c>
      <c r="CW50" s="18">
        <f>IF(CV50&gt;0,(CV50-CW$5)/CW$5,0)</f>
        <v/>
      </c>
      <c r="CX50" s="15">
        <f>'Investment Analysis'!IB50</f>
        <v/>
      </c>
      <c r="CY50" s="48" t="n">
        <v>16863.3</v>
      </c>
      <c r="CZ50" s="18">
        <f>IF(CY50&gt;0,(CY50-CZ$5)/CZ$5,0)</f>
        <v/>
      </c>
      <c r="DA50" s="15">
        <f>'Investment Analysis'!II50</f>
        <v/>
      </c>
      <c r="DB50" s="48" t="n">
        <v>20696</v>
      </c>
      <c r="DC50" s="18">
        <f>IF(DB50&gt;0,(DB50-DC$5)/DC$5,0)</f>
        <v/>
      </c>
      <c r="DD50" s="15">
        <f>'Investment Analysis'!IP50</f>
        <v/>
      </c>
      <c r="DE50" s="48" t="n"/>
      <c r="DF50" s="18">
        <f>IF(DE50&gt;0,(DE50-DF$5)/DF$5,0)</f>
        <v/>
      </c>
      <c r="DG50" s="15">
        <f>'Investment Analysis'!IW50</f>
        <v/>
      </c>
      <c r="DH50" s="48" t="n">
        <v>13101</v>
      </c>
      <c r="DI50" s="18">
        <f>IF(DH50&gt;0,(DH50-DI$5)/DI$5,0)</f>
        <v/>
      </c>
      <c r="DJ50" s="15">
        <f>'Investment Analysis'!JD50</f>
        <v/>
      </c>
      <c r="DK50" s="48" t="n">
        <v>1942.45</v>
      </c>
      <c r="DL50" s="18">
        <f>IF(DK50&gt;0,(DK50-DL$5)/DL$5,0)</f>
        <v/>
      </c>
      <c r="DM50" s="15">
        <f>'Investment Analysis'!JK50</f>
        <v/>
      </c>
      <c r="DN50" s="48" t="n">
        <v>19396.8</v>
      </c>
      <c r="DO50" s="18">
        <f>IF(DN50&gt;0,(DN50-DO$5)/DO$5,0)</f>
        <v/>
      </c>
      <c r="DP50" s="15">
        <f>'Investment Analysis'!HU50</f>
        <v/>
      </c>
      <c r="DQ50" s="48" t="n">
        <v>31962</v>
      </c>
      <c r="DR50" s="18">
        <f>IF(DQ50&gt;0,(DQ50-DR$5)/DR$5,0)</f>
        <v/>
      </c>
      <c r="DS50" s="15">
        <f>'Investment Analysis'!JR50</f>
        <v/>
      </c>
      <c r="DT50" s="48" t="n">
        <v>3090</v>
      </c>
      <c r="DU50" s="18">
        <f>IF(DT50&gt;0,(DT50-DU$5)/DU$5,0)</f>
        <v/>
      </c>
      <c r="DV50" s="15">
        <f>'Investment Analysis'!JY50</f>
        <v/>
      </c>
      <c r="DW50" s="48" t="n">
        <v>26171.25</v>
      </c>
      <c r="DX50" s="18">
        <f>IF(DW50&gt;0,(DW50-DX$5)/DX$5,0)</f>
        <v/>
      </c>
      <c r="DY50" s="15">
        <f>'Investment Analysis'!KF50</f>
        <v/>
      </c>
      <c r="DZ50" s="48" t="n">
        <v>2766</v>
      </c>
      <c r="EA50" s="18">
        <f>IF(DZ50&gt;0,(DZ50-EA$5)/EA$5,0)</f>
        <v/>
      </c>
      <c r="EB50" s="15">
        <f>'Investment Analysis'!KM50</f>
        <v/>
      </c>
      <c r="EC50" s="48" t="n">
        <v>2380.3</v>
      </c>
      <c r="ED50" s="18">
        <f>'Investment Analysis'!KV50</f>
        <v/>
      </c>
      <c r="EE50" s="15">
        <f>'Investment Analysis'!KT50</f>
        <v/>
      </c>
      <c r="EF50" s="48" t="n">
        <v>36532.5</v>
      </c>
      <c r="EG50" s="18">
        <f>IF(EF50&gt;0,(EF50-EG$5)/EG$5,0)</f>
        <v/>
      </c>
      <c r="EH50" s="15">
        <f>'Investment Analysis'!LH50</f>
        <v/>
      </c>
      <c r="EI50" s="48" t="n">
        <v>8921.49</v>
      </c>
      <c r="EJ50" s="18">
        <f>IF(EI50&gt;0,(EI50-EJ$5)/EJ$5,0)</f>
        <v/>
      </c>
      <c r="EK50" s="15">
        <f>'Investment Analysis'!LO50</f>
        <v/>
      </c>
      <c r="EL50" s="48" t="n">
        <v>19883.5</v>
      </c>
      <c r="EM50" s="18">
        <f>IF(EL50&gt;0,(EL50-EM$5)/EM$5,0)</f>
        <v/>
      </c>
      <c r="EN50" s="15">
        <f>'Investment Analysis'!LV50</f>
        <v/>
      </c>
      <c r="EO50" s="48" t="n"/>
      <c r="EP50" s="68">
        <f>IF(EO50&gt;0,(EO50-500-EP$5)/EP$5,0)</f>
        <v/>
      </c>
      <c r="EQ50" s="15">
        <f>'Investment Analysis'!MC50</f>
        <v/>
      </c>
      <c r="ER50" s="48" t="n">
        <v>16385.58</v>
      </c>
      <c r="ES50" s="18">
        <f>IF(ER50&gt;0,(ER50-ES$5)/ES$5,0)</f>
        <v/>
      </c>
      <c r="ET50" s="15">
        <f>'Investment Analysis'!LA50</f>
        <v/>
      </c>
      <c r="EU50" s="48" t="n">
        <v>11752</v>
      </c>
      <c r="EV50" s="18">
        <f>'Investment Analysis'!ML50</f>
        <v/>
      </c>
      <c r="EW50" s="15">
        <f>'Investment Analysis'!MJ50</f>
        <v/>
      </c>
      <c r="EX50" s="48" t="n">
        <v>35525</v>
      </c>
      <c r="EY50" s="18">
        <f>IF(EX50&gt;0,(EX50-EY$5)/EY$5,0)</f>
        <v/>
      </c>
      <c r="EZ50" s="15">
        <f>'Investment Analysis'!MQ50</f>
        <v/>
      </c>
      <c r="FA50" s="48" t="n"/>
      <c r="FB50" s="18">
        <f>IF(FA50&gt;0,(FA50-FB$5)/FB$5,0)</f>
        <v/>
      </c>
      <c r="FC50" s="15">
        <f>'Investment Analysis'!MX50</f>
        <v/>
      </c>
      <c r="FD50" s="48" t="n">
        <v>5049</v>
      </c>
      <c r="FE50" s="18">
        <f>IF(FD50&gt;0,(FD50-FE$5)/FE$5,0)</f>
        <v/>
      </c>
      <c r="FF50" s="15">
        <f>'Investment Analysis'!NE50</f>
        <v/>
      </c>
      <c r="FG50" s="48" t="n"/>
      <c r="FH50" s="18">
        <f>IF(FG50&gt;0,(FG50-FH$5)/FH$5,0)</f>
        <v/>
      </c>
      <c r="FI50" s="15">
        <f>'Investment Analysis'!NL50</f>
        <v/>
      </c>
      <c r="FJ50" s="48" t="n">
        <v>12639.2</v>
      </c>
      <c r="FK50" s="18">
        <f>IF(FJ50&gt;0,(FJ50-FK$5)/FK$5,0)</f>
        <v/>
      </c>
      <c r="FL50" s="15">
        <f>'Investment Analysis'!NS50</f>
        <v/>
      </c>
      <c r="FM50" s="48" t="n">
        <v>10020.6</v>
      </c>
      <c r="FN50" s="18">
        <f>IF(FM50&gt;0,(FM50-FN$5)/FN$5,0)</f>
        <v/>
      </c>
      <c r="FO50" s="15">
        <f>'Investment Analysis'!NZ50</f>
        <v/>
      </c>
      <c r="FP50" s="48" t="n"/>
      <c r="FQ50" s="18">
        <f>IF(FP50&gt;0,(FP50-FQ$5)/FQ$5,0)</f>
        <v/>
      </c>
      <c r="FR50" s="15">
        <f>'Investment Analysis'!OG50</f>
        <v/>
      </c>
      <c r="FS50" s="48" t="n">
        <v>6300</v>
      </c>
      <c r="FT50" s="18">
        <f>IF(FS50&gt;0,(FS50-FT$5)/FT$5,0)</f>
        <v/>
      </c>
      <c r="FU50" s="15">
        <f>'Investment Analysis'!ON50</f>
        <v/>
      </c>
      <c r="FV50" s="48" t="n"/>
      <c r="FW50" s="18">
        <f>IF(FV50&gt;0,(FV50-FW$5)/FW$5,0)</f>
        <v/>
      </c>
      <c r="FX50" s="15">
        <f>'Investment Analysis'!OU50</f>
        <v/>
      </c>
      <c r="FY50" s="48" t="n"/>
      <c r="FZ50" s="18">
        <f>IF(FY50&gt;0,(FY50-FZ$5)/FZ$5,0)</f>
        <v/>
      </c>
      <c r="GA50" s="15">
        <f>'Investment Analysis'!PB50</f>
        <v/>
      </c>
      <c r="GB50" s="48" t="n">
        <v>21709.2</v>
      </c>
      <c r="GC50" s="18">
        <f>'Investment Analysis'!PK50</f>
        <v/>
      </c>
      <c r="GD50" s="15">
        <f>'Investment Analysis'!PI50</f>
        <v/>
      </c>
      <c r="GE50" s="48" t="n">
        <v>7378</v>
      </c>
      <c r="GF50" s="18">
        <f>'Investment Analysis'!PY50</f>
        <v/>
      </c>
      <c r="GG50" s="15">
        <f>'Investment Analysis'!PW50</f>
        <v/>
      </c>
      <c r="GH50" s="48" t="n">
        <v>31256.5</v>
      </c>
      <c r="GI50" s="18">
        <f>'Investment Analysis'!QF50</f>
        <v/>
      </c>
      <c r="GJ50" s="15">
        <f>'Investment Analysis'!QD50</f>
        <v/>
      </c>
      <c r="GK50" s="48" t="n">
        <v>7998.25</v>
      </c>
      <c r="GL50" s="18">
        <f>'Investment Analysis'!QM50</f>
        <v/>
      </c>
      <c r="GM50" s="15">
        <f>'Investment Analysis'!QK50</f>
        <v/>
      </c>
      <c r="GN50" s="48" t="n">
        <v>31196.74</v>
      </c>
      <c r="GO50" s="18">
        <f>'Investment Analysis'!QT50</f>
        <v/>
      </c>
      <c r="GP50" s="15">
        <f>'Investment Analysis'!QR50</f>
        <v/>
      </c>
      <c r="GQ50" s="48" t="n">
        <v>20278.3</v>
      </c>
      <c r="GR50" s="18">
        <f>'Investment Analysis'!RA50</f>
        <v/>
      </c>
      <c r="GS50" s="15">
        <f>'Investment Analysis'!QY50</f>
        <v/>
      </c>
      <c r="GT50" s="48" t="n">
        <v>6197.5</v>
      </c>
      <c r="GU50" s="18">
        <f>'Investment Analysis'!RH50</f>
        <v/>
      </c>
      <c r="GV50" s="15">
        <f>'Investment Analysis'!RF50</f>
        <v/>
      </c>
      <c r="GW50" s="48" t="n"/>
      <c r="GX50" s="18">
        <f>'Investment Analysis'!RO50</f>
        <v/>
      </c>
      <c r="GY50" s="15">
        <f>'Investment Analysis'!RM50</f>
        <v/>
      </c>
      <c r="GZ50" s="48" t="n"/>
      <c r="HA50" s="18">
        <f>'Investment Analysis'!RV50</f>
        <v/>
      </c>
      <c r="HB50" s="15">
        <f>'Investment Analysis'!RT50</f>
        <v/>
      </c>
      <c r="HC50" s="48" t="n"/>
      <c r="HD50" s="18">
        <f>'Investment Analysis'!SC50</f>
        <v/>
      </c>
      <c r="HE50" s="15">
        <f>'Investment Analysis'!SA50</f>
        <v/>
      </c>
      <c r="HF50" s="48" t="n"/>
      <c r="HG50" s="18">
        <f>'Investment Analysis'!SJ50</f>
        <v/>
      </c>
      <c r="HH50" s="15">
        <f>'Investment Analysis'!SH50</f>
        <v/>
      </c>
      <c r="HI50" s="48" t="n"/>
      <c r="HJ50" s="18">
        <f>'Investment Analysis'!SM50</f>
        <v/>
      </c>
      <c r="HK50" s="15">
        <f>'Investment Analysis'!SK50</f>
        <v/>
      </c>
      <c r="HL50" s="48" t="n"/>
      <c r="HM50" s="18">
        <f>'Investment Analysis'!SP50</f>
        <v/>
      </c>
      <c r="HN50" s="15">
        <f>'Investment Analysis'!SN50</f>
        <v/>
      </c>
      <c r="HO50" s="48" t="n"/>
      <c r="HP50" s="18">
        <f>'Investment Analysis'!TE50</f>
        <v/>
      </c>
      <c r="HQ50" s="15">
        <f>'Investment Analysis'!TC50</f>
        <v/>
      </c>
      <c r="HR50" s="48" t="n"/>
      <c r="HS50" s="18">
        <f>'Investment Analysis'!TL50</f>
        <v/>
      </c>
      <c r="HT50" s="15">
        <f>'Investment Analysis'!TJ50</f>
        <v/>
      </c>
      <c r="HU50" s="48" t="n"/>
      <c r="HV50" s="18">
        <f>'Investment Analysis'!TS50</f>
        <v/>
      </c>
      <c r="HW50" s="15">
        <f>'Investment Analysis'!TQ50</f>
        <v/>
      </c>
      <c r="HX50" s="48" t="n"/>
      <c r="HY50" s="18">
        <f>'Investment Analysis'!TZ50</f>
        <v/>
      </c>
      <c r="HZ50" s="15">
        <f>'Investment Analysis'!TX50</f>
        <v/>
      </c>
      <c r="IA50" s="48" t="n"/>
      <c r="IB50" s="18">
        <f>'Investment Analysis'!UG50</f>
        <v/>
      </c>
      <c r="IC50" s="15">
        <f>'Investment Analysis'!UE50</f>
        <v/>
      </c>
      <c r="ID50" s="48" t="n"/>
      <c r="IE50" s="18">
        <f>'Investment Analysis'!UN50</f>
        <v/>
      </c>
      <c r="IF50" s="15">
        <f>'Investment Analysis'!UL50</f>
        <v/>
      </c>
      <c r="IG50" s="48" t="n"/>
      <c r="IH50" s="18">
        <f>'Investment Analysis'!UU50</f>
        <v/>
      </c>
      <c r="II50" s="15">
        <f>'Investment Analysis'!US50</f>
        <v/>
      </c>
      <c r="IJ50" s="48" t="n"/>
      <c r="IK50" s="18">
        <f>'Investment Analysis'!VB50</f>
        <v/>
      </c>
      <c r="IL50" s="15">
        <f>'Investment Analysis'!UZ50</f>
        <v/>
      </c>
      <c r="IM50" s="48" t="n"/>
      <c r="IN50" s="18">
        <f>'Investment Analysis'!VI50</f>
        <v/>
      </c>
      <c r="IO50" s="15">
        <f>'Investment Analysis'!VG50</f>
        <v/>
      </c>
      <c r="IP50" s="18" t="n"/>
      <c r="IQ50" s="18" t="n"/>
      <c r="IR50" s="18" t="n"/>
      <c r="IS50" s="108">
        <f>IF(IT50&gt;0,IT50-IT49,0)</f>
        <v/>
      </c>
      <c r="IT50" s="48">
        <f>FY50+FV50+FS50+FP50+FM50+FJ50+FG50+FD50+FA50+EX50+EU50+ER50+EO50+EL50+EI50+EF50+EC50+DZ50+DW50+DT50+DQ50+DN50+DK50+DH50+DE50+DB50+CY50+CV50+CS50+CP50+CJ50+CG50+CD50+CA50+BX50+P50+CM50+GT50+GQ50+GN50+GK50+GH50+GE50+GB50+BU50+BR50+BO50+BL50+BI50+BF50+BC50+AZ50+AW50+AT50+AQ50+AN50+AK50+AH50+AE50+AB50+Y50+V50+S50+GW50+GZ50+HC50+HF50+HI50+HL50+HO50+HR50+HU50</f>
        <v/>
      </c>
      <c r="IU50" s="101">
        <f>IF(IT50&gt;0,IV50,0)</f>
        <v/>
      </c>
      <c r="IV50" s="101" t="n">
        <v>3600</v>
      </c>
      <c r="IW50" s="15">
        <f>IF(IT50&gt;0,(IT50+IV$11-I$2)/I$2,0)</f>
        <v/>
      </c>
      <c r="IX50" s="113">
        <f>IF(IT50&gt;0,IT50+IV$11-I$2,0)</f>
        <v/>
      </c>
      <c r="IY50" s="21">
        <f>IF(IT50&gt;0,(IT50+IV$11+IV$33-IT$8)/IT$8,0)</f>
        <v/>
      </c>
      <c r="IZ50" s="173">
        <f>IF(IT50&gt;0,IT50+IV$11+IV$33-IT$8,0)</f>
        <v/>
      </c>
    </row>
    <row r="51">
      <c r="A51" s="76">
        <f>'Investment Analysis'!A51</f>
        <v/>
      </c>
      <c r="B51" s="77">
        <f>'Investment Analysis'!B51</f>
        <v/>
      </c>
      <c r="C51" s="27">
        <f>'Investment Analysis'!C51</f>
        <v/>
      </c>
      <c r="D51" s="42">
        <f>'Investment Analysis'!D51</f>
        <v/>
      </c>
      <c r="E51" s="28">
        <f>'Investment Analysis'!E51</f>
        <v/>
      </c>
      <c r="F51" s="27">
        <f>'Investment Analysis'!G51</f>
        <v/>
      </c>
      <c r="G51" s="42">
        <f>'Investment Analysis'!H51</f>
        <v/>
      </c>
      <c r="H51" s="28">
        <f>'Investment Analysis'!I51</f>
        <v/>
      </c>
      <c r="I51" s="27">
        <f>'Investment Analysis'!K51</f>
        <v/>
      </c>
      <c r="J51" s="42">
        <f>'Investment Analysis'!L51</f>
        <v/>
      </c>
      <c r="K51" s="28">
        <f>'Investment Analysis'!M51</f>
        <v/>
      </c>
      <c r="L51" s="57">
        <f>'Investment Analysis'!T51</f>
        <v/>
      </c>
      <c r="M51" s="29">
        <f>'Investment Analysis'!V51</f>
        <v/>
      </c>
      <c r="N51" s="29">
        <f>'Investment Analysis'!W51</f>
        <v/>
      </c>
      <c r="P51" s="48">
        <f>'Investment Analysis'!Y51</f>
        <v/>
      </c>
      <c r="Q51" s="18" t="n"/>
      <c r="R51" s="83" t="n"/>
      <c r="S51" s="48" t="n">
        <v>20576.73</v>
      </c>
      <c r="T51" s="18">
        <f>IF(S51&gt;0,(S51+10000-T$5)/T$5,0)</f>
        <v/>
      </c>
      <c r="U51" s="15">
        <f>'Investment Analysis'!AF51</f>
        <v/>
      </c>
      <c r="V51" s="48" t="n">
        <v>17311.42</v>
      </c>
      <c r="W51" s="18">
        <f>IF(V51&gt;0,(V51+5000-W$5)/W$5,0)</f>
        <v/>
      </c>
      <c r="X51" s="15">
        <f>'Investment Analysis'!AT51</f>
        <v/>
      </c>
      <c r="Y51" s="48" t="n">
        <v>9913.299999999999</v>
      </c>
      <c r="Z51" s="18">
        <f>IF(Y51&gt;0,(Y51-Z$5)/Z$5,0)</f>
        <v/>
      </c>
      <c r="AA51" s="15">
        <f>'Investment Analysis'!GM51</f>
        <v/>
      </c>
      <c r="AB51" s="48" t="n">
        <v>2469.43</v>
      </c>
      <c r="AC51" s="18">
        <f>IF(AB51&gt;0,(AB51+8000-AC$5)/AC$5,0)</f>
        <v/>
      </c>
      <c r="AD51" s="15">
        <f>'Investment Analysis'!AT51</f>
        <v/>
      </c>
      <c r="AE51" s="48" t="n">
        <v>21584.32</v>
      </c>
      <c r="AF51" s="18">
        <f>IF(AE51&gt;0,(AE51+30000+12000-AF$5)/AF$5,0)</f>
        <v/>
      </c>
      <c r="AG51" s="15">
        <f>'Investment Analysis'!BA51</f>
        <v/>
      </c>
      <c r="AH51" s="48" t="n"/>
      <c r="AI51" s="18">
        <f>IF(AH51&gt;0,(AH51-5000-AI$5)/AI$5,0)</f>
        <v/>
      </c>
      <c r="AJ51" s="15">
        <f>'Investment Analysis'!BH51</f>
        <v/>
      </c>
      <c r="AK51" s="48" t="n">
        <v>17647.39</v>
      </c>
      <c r="AL51" s="18">
        <f>IF(AK51&gt;0,(AK51+7000-AL$5)/AL$5,0)</f>
        <v/>
      </c>
      <c r="AM51" s="15">
        <f>'Investment Analysis'!BO51</f>
        <v/>
      </c>
      <c r="AN51" s="48" t="n">
        <v>13445.44</v>
      </c>
      <c r="AO51" s="18">
        <f>IF(AN51&gt;0,(AN51+25000-AO$5)/AO$5,0)</f>
        <v/>
      </c>
      <c r="AP51" s="15">
        <f>'Investment Analysis'!BV51</f>
        <v/>
      </c>
      <c r="AQ51" s="48" t="n"/>
      <c r="AR51" s="18">
        <f>IF(AQ51&gt;0,(AQ51+10000-AR$5)/AR$5,0)</f>
        <v/>
      </c>
      <c r="AS51" s="15">
        <f>'Investment Analysis'!CC51</f>
        <v/>
      </c>
      <c r="AT51" s="48" t="n">
        <v>24907.27</v>
      </c>
      <c r="AU51" s="18">
        <f>IF(AT51&gt;0,(AT51+10000-AU$5)/AU$5,0)</f>
        <v/>
      </c>
      <c r="AV51" s="15">
        <f>'Investment Analysis'!CJ51</f>
        <v/>
      </c>
      <c r="AW51" s="48" t="n">
        <v>17484.37</v>
      </c>
      <c r="AX51" s="18">
        <f>IF(AW51&gt;0,(AW51+2000-AX$5)/AX$5,0)</f>
        <v/>
      </c>
      <c r="AY51" s="15">
        <f>'Investment Analysis'!CQ51</f>
        <v/>
      </c>
      <c r="AZ51" s="48" t="n">
        <v>15336.18</v>
      </c>
      <c r="BA51" s="18">
        <f>IF(AZ51&gt;0,(AZ51+15000+7000-BA$5)/BA$5,0)</f>
        <v/>
      </c>
      <c r="BB51" s="15">
        <f>'Investment Analysis'!CX51</f>
        <v/>
      </c>
      <c r="BC51" s="48" t="n">
        <v>9361.33</v>
      </c>
      <c r="BD51" s="18">
        <f>IF(BC51&gt;0,(BC51-10000-BD$5)/BD$5,0)</f>
        <v/>
      </c>
      <c r="BE51" s="15">
        <f>'Investment Analysis'!DE51</f>
        <v/>
      </c>
      <c r="BF51" s="48" t="n">
        <v>4399.52</v>
      </c>
      <c r="BG51" s="18">
        <f>IF(BF51&gt;0,(BF51-BG$5)/BG$5,0)</f>
        <v/>
      </c>
      <c r="BH51" s="15">
        <f>'Investment Analysis'!DL51</f>
        <v/>
      </c>
      <c r="BI51" s="48" t="n">
        <v>2242.77</v>
      </c>
      <c r="BJ51" s="18">
        <f>IF(BI51&gt;0,(BI51-BJ$5)/BJ$5,0)</f>
        <v/>
      </c>
      <c r="BK51" s="15">
        <f>'Investment Analysis'!DZ51</f>
        <v/>
      </c>
      <c r="BL51" s="48" t="n">
        <v>3973.99</v>
      </c>
      <c r="BM51" s="18">
        <f>IF(BL51&gt;0,(BL51-BM$5)/BM$5,0)</f>
        <v/>
      </c>
      <c r="BN51" s="15">
        <f>'Investment Analysis'!EG51</f>
        <v/>
      </c>
      <c r="BO51" s="48" t="n"/>
      <c r="BP51" s="18">
        <f>IF(BO51&gt;0,(BO51+5000+7000-BP$5)/BP$5,0)</f>
        <v/>
      </c>
      <c r="BQ51" s="15">
        <f>'Investment Analysis'!DS51</f>
        <v/>
      </c>
      <c r="BR51" s="48" t="n">
        <v>5620.64</v>
      </c>
      <c r="BS51" s="18">
        <f>IF(BR51&gt;0,(BR51+10000-BS$5)/BS$5,0)</f>
        <v/>
      </c>
      <c r="BT51" s="15">
        <f>'Investment Analysis'!EN51</f>
        <v/>
      </c>
      <c r="BU51" s="48" t="n">
        <v>14258.77</v>
      </c>
      <c r="BV51" s="18">
        <f>IF(BU51&gt;0,(BU51+8000-BV$5)/BV$5,0)</f>
        <v/>
      </c>
      <c r="BW51" s="15">
        <f>'Investment Analysis'!EU51</f>
        <v/>
      </c>
      <c r="BX51" s="48" t="n"/>
      <c r="BY51" s="18">
        <f>IF(BX51&gt;0,(BX51-10000-5000-BY$5)/BY$5,0)</f>
        <v/>
      </c>
      <c r="BZ51" s="15">
        <f>'Investment Analysis'!FB51</f>
        <v/>
      </c>
      <c r="CA51" s="48" t="n">
        <v>20736.77</v>
      </c>
      <c r="CB51" s="18">
        <f>IF(CA51&gt;0,(CA51-CB$5)/CB$5,0)</f>
        <v/>
      </c>
      <c r="CC51" s="15">
        <f>'Investment Analysis'!FI51</f>
        <v/>
      </c>
      <c r="CD51" s="48" t="n">
        <v>17792.9</v>
      </c>
      <c r="CE51" s="18">
        <f>IF(CD51&gt;0,(CD51+20000+7000-CE$5)/CE$5,0)</f>
        <v/>
      </c>
      <c r="CF51" s="15">
        <f>'Investment Analysis'!FP51</f>
        <v/>
      </c>
      <c r="CG51" s="48" t="n">
        <v>5248.68</v>
      </c>
      <c r="CH51" s="18">
        <f>IF(CG51&gt;0,(CG51+10000+5000-CH$5)/CH$5,0)</f>
        <v/>
      </c>
      <c r="CI51" s="15">
        <f>'Investment Analysis'!FW51</f>
        <v/>
      </c>
      <c r="CJ51" s="48" t="n"/>
      <c r="CK51" s="18">
        <f>IF(CJ51&gt;0,(CJ51+5000+8000-CK$5)/CK$5,0)</f>
        <v/>
      </c>
      <c r="CL51" s="15">
        <f>'Investment Analysis'!GD51</f>
        <v/>
      </c>
      <c r="CM51" s="48" t="n">
        <v>24472.78</v>
      </c>
      <c r="CN51" s="18">
        <f>IF(CM51&gt;0,(CM51-CN$5)/CN$5,0)</f>
        <v/>
      </c>
      <c r="CO51" s="15">
        <f>'Investment Analysis'!GT51</f>
        <v/>
      </c>
      <c r="CP51" s="48" t="n">
        <v>29924.4</v>
      </c>
      <c r="CQ51" s="18">
        <f>IF(CP51&gt;0,(CP51-CQ$5)/CQ$5,0)</f>
        <v/>
      </c>
      <c r="CR51" s="15">
        <f>'Investment Analysis'!HG51</f>
        <v/>
      </c>
      <c r="CS51" s="48" t="n">
        <v>8910</v>
      </c>
      <c r="CT51" s="18">
        <f>IF(CS51&gt;0,(CS51-CT$5)/CT$5,0)</f>
        <v/>
      </c>
      <c r="CU51" s="15">
        <f>'Investment Analysis'!HN51</f>
        <v/>
      </c>
      <c r="CV51" s="48" t="n">
        <v>17398.5</v>
      </c>
      <c r="CW51" s="18">
        <f>IF(CV51&gt;0,(CV51-CW$5)/CW$5,0)</f>
        <v/>
      </c>
      <c r="CX51" s="15">
        <f>'Investment Analysis'!IB51</f>
        <v/>
      </c>
      <c r="CY51" s="48" t="n">
        <v>16873.2</v>
      </c>
      <c r="CZ51" s="18">
        <f>IF(CY51&gt;0,(CY51-CZ$5)/CZ$5,0)</f>
        <v/>
      </c>
      <c r="DA51" s="15">
        <f>'Investment Analysis'!II51</f>
        <v/>
      </c>
      <c r="DB51" s="48" t="n">
        <v>19968</v>
      </c>
      <c r="DC51" s="18">
        <f>IF(DB51&gt;0,(DB51-DC$5)/DC$5,0)</f>
        <v/>
      </c>
      <c r="DD51" s="15">
        <f>'Investment Analysis'!IP51</f>
        <v/>
      </c>
      <c r="DE51" s="48" t="n"/>
      <c r="DF51" s="18">
        <f>IF(DE51&gt;0,(DE51-DF$5)/DF$5,0)</f>
        <v/>
      </c>
      <c r="DG51" s="15">
        <f>'Investment Analysis'!IW51</f>
        <v/>
      </c>
      <c r="DH51" s="48" t="n">
        <v>12800</v>
      </c>
      <c r="DI51" s="18">
        <f>IF(DH51&gt;0,(DH51-DI$5)/DI$5,0)</f>
        <v/>
      </c>
      <c r="DJ51" s="15">
        <f>'Investment Analysis'!JD51</f>
        <v/>
      </c>
      <c r="DK51" s="48" t="n">
        <v>1943.05</v>
      </c>
      <c r="DL51" s="18">
        <f>IF(DK51&gt;0,(DK51-DL$5)/DL$5,0)</f>
        <v/>
      </c>
      <c r="DM51" s="15">
        <f>'Investment Analysis'!JK51</f>
        <v/>
      </c>
      <c r="DN51" s="48" t="n">
        <v>19357.2</v>
      </c>
      <c r="DO51" s="18">
        <f>IF(DN51&gt;0,(DN51-DO$5)/DO$5,0)</f>
        <v/>
      </c>
      <c r="DP51" s="15">
        <f>'Investment Analysis'!HU51</f>
        <v/>
      </c>
      <c r="DQ51" s="48" t="n">
        <v>31944</v>
      </c>
      <c r="DR51" s="18">
        <f>IF(DQ51&gt;0,(DQ51-DR$5)/DR$5,0)</f>
        <v/>
      </c>
      <c r="DS51" s="15">
        <f>'Investment Analysis'!JR51</f>
        <v/>
      </c>
      <c r="DT51" s="48" t="n">
        <v>3446</v>
      </c>
      <c r="DU51" s="18">
        <f>IF(DT51&gt;0,(DT51-DU$5)/DU$5,0)</f>
        <v/>
      </c>
      <c r="DV51" s="15">
        <f>'Investment Analysis'!JY51</f>
        <v/>
      </c>
      <c r="DW51" s="48" t="n">
        <v>25921.75</v>
      </c>
      <c r="DX51" s="18">
        <f>IF(DW51&gt;0,(DW51-DX$5)/DX$5,0)</f>
        <v/>
      </c>
      <c r="DY51" s="15">
        <f>'Investment Analysis'!KF51</f>
        <v/>
      </c>
      <c r="DZ51" s="48" t="n">
        <v>2775.6</v>
      </c>
      <c r="EA51" s="18">
        <f>IF(DZ51&gt;0,(DZ51-EA$5)/EA$5,0)</f>
        <v/>
      </c>
      <c r="EB51" s="15">
        <f>'Investment Analysis'!KM51</f>
        <v/>
      </c>
      <c r="EC51" s="48" t="n">
        <v>2359.3</v>
      </c>
      <c r="ED51" s="18">
        <f>'Investment Analysis'!KV51</f>
        <v/>
      </c>
      <c r="EE51" s="15">
        <f>'Investment Analysis'!KT51</f>
        <v/>
      </c>
      <c r="EF51" s="48" t="n">
        <v>37500</v>
      </c>
      <c r="EG51" s="18">
        <f>IF(EF51&gt;0,(EF51-EG$5)/EG$5,0)</f>
        <v/>
      </c>
      <c r="EH51" s="15">
        <f>'Investment Analysis'!LH51</f>
        <v/>
      </c>
      <c r="EI51" s="48" t="n">
        <v>8915.91</v>
      </c>
      <c r="EJ51" s="18">
        <f>IF(EI51&gt;0,(EI51-EJ$5)/EJ$5,0)</f>
        <v/>
      </c>
      <c r="EK51" s="15">
        <f>'Investment Analysis'!LO51</f>
        <v/>
      </c>
      <c r="EL51" s="48" t="n">
        <v>19188</v>
      </c>
      <c r="EM51" s="18">
        <f>IF(EL51&gt;0,(EL51-EM$5)/EM$5,0)</f>
        <v/>
      </c>
      <c r="EN51" s="15">
        <f>'Investment Analysis'!LV51</f>
        <v/>
      </c>
      <c r="EO51" s="48" t="n"/>
      <c r="EP51" s="68">
        <f>IF(EO51&gt;0,(EO51-500-EP$5)/EP$5,0)</f>
        <v/>
      </c>
      <c r="EQ51" s="15">
        <f>'Investment Analysis'!MC51</f>
        <v/>
      </c>
      <c r="ER51" s="48" t="n">
        <v>16309.62</v>
      </c>
      <c r="ES51" s="18">
        <f>IF(ER51&gt;0,(ER51-ES$5)/ES$5,0)</f>
        <v/>
      </c>
      <c r="ET51" s="15">
        <f>'Investment Analysis'!LA51</f>
        <v/>
      </c>
      <c r="EU51" s="48" t="n">
        <v>12368</v>
      </c>
      <c r="EV51" s="18">
        <f>'Investment Analysis'!ML51</f>
        <v/>
      </c>
      <c r="EW51" s="15">
        <f>'Investment Analysis'!MJ51</f>
        <v/>
      </c>
      <c r="EX51" s="48" t="n">
        <v>35437.5</v>
      </c>
      <c r="EY51" s="18">
        <f>IF(EX51&gt;0,(EX51-EY$5)/EY$5,0)</f>
        <v/>
      </c>
      <c r="EZ51" s="15">
        <f>'Investment Analysis'!MQ51</f>
        <v/>
      </c>
      <c r="FA51" s="48" t="n"/>
      <c r="FB51" s="18">
        <f>IF(FA51&gt;0,(FA51-FB$5)/FB$5,0)</f>
        <v/>
      </c>
      <c r="FC51" s="15">
        <f>'Investment Analysis'!MX51</f>
        <v/>
      </c>
      <c r="FD51" s="48" t="n">
        <v>4969.25</v>
      </c>
      <c r="FE51" s="18">
        <f>IF(FD51&gt;0,(FD51-FE$5)/FE$5,0)</f>
        <v/>
      </c>
      <c r="FF51" s="15">
        <f>'Investment Analysis'!NE51</f>
        <v/>
      </c>
      <c r="FG51" s="48" t="n"/>
      <c r="FH51" s="18">
        <f>IF(FG51&gt;0,(FG51-FH$5)/FH$5,0)</f>
        <v/>
      </c>
      <c r="FI51" s="15">
        <f>'Investment Analysis'!NL51</f>
        <v/>
      </c>
      <c r="FJ51" s="48" t="n">
        <v>12522.8</v>
      </c>
      <c r="FK51" s="18">
        <f>IF(FJ51&gt;0,(FJ51-FK$5)/FK$5,0)</f>
        <v/>
      </c>
      <c r="FL51" s="15">
        <f>'Investment Analysis'!NS51</f>
        <v/>
      </c>
      <c r="FM51" s="48" t="n">
        <v>10255.2</v>
      </c>
      <c r="FN51" s="18">
        <f>IF(FM51&gt;0,(FM51-FN$5)/FN$5,0)</f>
        <v/>
      </c>
      <c r="FO51" s="15">
        <f>'Investment Analysis'!NZ51</f>
        <v/>
      </c>
      <c r="FP51" s="48" t="n"/>
      <c r="FQ51" s="18">
        <f>IF(FP51&gt;0,(FP51-FQ$5)/FQ$5,0)</f>
        <v/>
      </c>
      <c r="FR51" s="15">
        <f>'Investment Analysis'!OG51</f>
        <v/>
      </c>
      <c r="FS51" s="48" t="n">
        <v>6660</v>
      </c>
      <c r="FT51" s="18">
        <f>IF(FS51&gt;0,(FS51-FT$5)/FT$5,0)</f>
        <v/>
      </c>
      <c r="FU51" s="15">
        <f>'Investment Analysis'!ON51</f>
        <v/>
      </c>
      <c r="FV51" s="48" t="n"/>
      <c r="FW51" s="18">
        <f>IF(FV51&gt;0,(FV51-FW$5)/FW$5,0)</f>
        <v/>
      </c>
      <c r="FX51" s="15">
        <f>'Investment Analysis'!OU51</f>
        <v/>
      </c>
      <c r="FY51" s="48" t="n"/>
      <c r="FZ51" s="18">
        <f>IF(FY51&gt;0,(FY51-FZ$5)/FZ$5,0)</f>
        <v/>
      </c>
      <c r="GA51" s="15">
        <f>'Investment Analysis'!PB51</f>
        <v/>
      </c>
      <c r="GB51" s="48" t="n">
        <v>21133.8</v>
      </c>
      <c r="GC51" s="18">
        <f>'Investment Analysis'!PK51</f>
        <v/>
      </c>
      <c r="GD51" s="15">
        <f>'Investment Analysis'!PI51</f>
        <v/>
      </c>
      <c r="GE51" s="48" t="n">
        <v>7386.5</v>
      </c>
      <c r="GF51" s="18">
        <f>'Investment Analysis'!PY51</f>
        <v/>
      </c>
      <c r="GG51" s="15">
        <f>'Investment Analysis'!PW51</f>
        <v/>
      </c>
      <c r="GH51" s="48" t="n">
        <v>30812.1</v>
      </c>
      <c r="GI51" s="18">
        <f>'Investment Analysis'!QF51</f>
        <v/>
      </c>
      <c r="GJ51" s="15">
        <f>'Investment Analysis'!QD51</f>
        <v/>
      </c>
      <c r="GK51" s="48" t="n">
        <v>7917.75</v>
      </c>
      <c r="GL51" s="18">
        <f>'Investment Analysis'!QM51</f>
        <v/>
      </c>
      <c r="GM51" s="15">
        <f>'Investment Analysis'!QK51</f>
        <v/>
      </c>
      <c r="GN51" s="48" t="n">
        <v>31451.12</v>
      </c>
      <c r="GO51" s="18">
        <f>'Investment Analysis'!QT51</f>
        <v/>
      </c>
      <c r="GP51" s="15">
        <f>'Investment Analysis'!QR51</f>
        <v/>
      </c>
      <c r="GQ51" s="48" t="n">
        <v>20355</v>
      </c>
      <c r="GR51" s="18">
        <f>'Investment Analysis'!RA51</f>
        <v/>
      </c>
      <c r="GS51" s="15">
        <f>'Investment Analysis'!QY51</f>
        <v/>
      </c>
      <c r="GT51" s="48" t="n">
        <v>6347</v>
      </c>
      <c r="GU51" s="18">
        <f>'Investment Analysis'!RH51</f>
        <v/>
      </c>
      <c r="GV51" s="15">
        <f>'Investment Analysis'!RF51</f>
        <v/>
      </c>
      <c r="GW51" s="48" t="n"/>
      <c r="GX51" s="18">
        <f>'Investment Analysis'!RO51</f>
        <v/>
      </c>
      <c r="GY51" s="15">
        <f>'Investment Analysis'!RM51</f>
        <v/>
      </c>
      <c r="GZ51" s="48" t="n"/>
      <c r="HA51" s="18">
        <f>'Investment Analysis'!RV51</f>
        <v/>
      </c>
      <c r="HB51" s="15">
        <f>'Investment Analysis'!RT51</f>
        <v/>
      </c>
      <c r="HC51" s="48" t="n"/>
      <c r="HD51" s="18">
        <f>'Investment Analysis'!SC51</f>
        <v/>
      </c>
      <c r="HE51" s="15">
        <f>'Investment Analysis'!SA51</f>
        <v/>
      </c>
      <c r="HF51" s="48" t="n"/>
      <c r="HG51" s="18">
        <f>'Investment Analysis'!SJ51</f>
        <v/>
      </c>
      <c r="HH51" s="15">
        <f>'Investment Analysis'!SH51</f>
        <v/>
      </c>
      <c r="HI51" s="48" t="n"/>
      <c r="HJ51" s="18">
        <f>'Investment Analysis'!SM51</f>
        <v/>
      </c>
      <c r="HK51" s="15">
        <f>'Investment Analysis'!SK51</f>
        <v/>
      </c>
      <c r="HL51" s="48" t="n"/>
      <c r="HM51" s="18">
        <f>'Investment Analysis'!SP51</f>
        <v/>
      </c>
      <c r="HN51" s="15">
        <f>'Investment Analysis'!SN51</f>
        <v/>
      </c>
      <c r="HO51" s="48" t="n"/>
      <c r="HP51" s="18">
        <f>'Investment Analysis'!TE51</f>
        <v/>
      </c>
      <c r="HQ51" s="15">
        <f>'Investment Analysis'!TC51</f>
        <v/>
      </c>
      <c r="HR51" s="48" t="n"/>
      <c r="HS51" s="18">
        <f>'Investment Analysis'!TL51</f>
        <v/>
      </c>
      <c r="HT51" s="15">
        <f>'Investment Analysis'!TJ51</f>
        <v/>
      </c>
      <c r="HU51" s="48" t="n"/>
      <c r="HV51" s="18">
        <f>'Investment Analysis'!TS51</f>
        <v/>
      </c>
      <c r="HW51" s="15">
        <f>'Investment Analysis'!TQ51</f>
        <v/>
      </c>
      <c r="HX51" s="48" t="n"/>
      <c r="HY51" s="18">
        <f>'Investment Analysis'!TZ51</f>
        <v/>
      </c>
      <c r="HZ51" s="15">
        <f>'Investment Analysis'!TX51</f>
        <v/>
      </c>
      <c r="IA51" s="48" t="n"/>
      <c r="IB51" s="18">
        <f>'Investment Analysis'!UG51</f>
        <v/>
      </c>
      <c r="IC51" s="15">
        <f>'Investment Analysis'!UE51</f>
        <v/>
      </c>
      <c r="ID51" s="48" t="n"/>
      <c r="IE51" s="18">
        <f>'Investment Analysis'!UN51</f>
        <v/>
      </c>
      <c r="IF51" s="15">
        <f>'Investment Analysis'!UL51</f>
        <v/>
      </c>
      <c r="IG51" s="48" t="n"/>
      <c r="IH51" s="18">
        <f>'Investment Analysis'!UU51</f>
        <v/>
      </c>
      <c r="II51" s="15">
        <f>'Investment Analysis'!US51</f>
        <v/>
      </c>
      <c r="IJ51" s="48" t="n"/>
      <c r="IK51" s="18">
        <f>'Investment Analysis'!VB51</f>
        <v/>
      </c>
      <c r="IL51" s="15">
        <f>'Investment Analysis'!UZ51</f>
        <v/>
      </c>
      <c r="IM51" s="48" t="n"/>
      <c r="IN51" s="18">
        <f>'Investment Analysis'!VI51</f>
        <v/>
      </c>
      <c r="IO51" s="15">
        <f>'Investment Analysis'!VG51</f>
        <v/>
      </c>
      <c r="IP51" s="18" t="n"/>
      <c r="IQ51" s="18" t="n"/>
      <c r="IR51" s="18" t="n"/>
      <c r="IS51" s="108">
        <f>IF(IT51&gt;0,IT51-IT50,0)</f>
        <v/>
      </c>
      <c r="IT51" s="48">
        <f>FY51+FV51+FS51+FP51+FM51+FJ51+FG51+FD51+FA51+EX51+EU51+ER51+EO51+EL51+EI51+EF51+EC51+DZ51+DW51+DT51+DQ51+DN51+DK51+DH51+DE51+DB51+CY51+CV51+CS51+CP51+CJ51+CG51+CD51+CA51+BX51+P51+CM51+GT51+GQ51+GN51+GK51+GH51+GE51+GB51+BU51+BR51+BO51+BL51+BI51+BF51+BC51+AZ51+AW51+AT51+AQ51+AN51+AK51+AH51+AE51+AB51+Y51+V51+S51+GW51+GZ51+HC51+HF51+HI51+HL51+HO51+HR51+HU51</f>
        <v/>
      </c>
      <c r="IU51" s="101">
        <f>IF(IT51&gt;0,IV51,0)</f>
        <v/>
      </c>
      <c r="IV51" s="101" t="n"/>
      <c r="IW51" s="15">
        <f>IF(IT51&gt;0,(IT51+IV$11-I$2)/I$2,0)</f>
        <v/>
      </c>
      <c r="IX51" s="113">
        <f>IF(IT51&gt;0,IT51+IV$11-I$2,0)</f>
        <v/>
      </c>
      <c r="IY51" s="21">
        <f>IF(IT51&gt;0,(IT51+IV$11+IV$33-IT$8)/IT$8,0)</f>
        <v/>
      </c>
      <c r="IZ51" s="173">
        <f>IF(IT51&gt;0,IT51+IV$11+IV$33-IT$8,0)</f>
        <v/>
      </c>
    </row>
    <row r="52">
      <c r="A52" s="76">
        <f>'Investment Analysis'!A52</f>
        <v/>
      </c>
      <c r="B52" s="77">
        <f>'Investment Analysis'!B52</f>
        <v/>
      </c>
      <c r="C52" s="27">
        <f>'Investment Analysis'!C52</f>
        <v/>
      </c>
      <c r="D52" s="42">
        <f>'Investment Analysis'!D52</f>
        <v/>
      </c>
      <c r="E52" s="28">
        <f>'Investment Analysis'!E52</f>
        <v/>
      </c>
      <c r="F52" s="27">
        <f>'Investment Analysis'!G52</f>
        <v/>
      </c>
      <c r="G52" s="42">
        <f>'Investment Analysis'!H52</f>
        <v/>
      </c>
      <c r="H52" s="28">
        <f>'Investment Analysis'!I52</f>
        <v/>
      </c>
      <c r="I52" s="27">
        <f>'Investment Analysis'!K52</f>
        <v/>
      </c>
      <c r="J52" s="42">
        <f>'Investment Analysis'!L52</f>
        <v/>
      </c>
      <c r="K52" s="28">
        <f>'Investment Analysis'!M52</f>
        <v/>
      </c>
      <c r="L52" s="57">
        <f>'Investment Analysis'!T52</f>
        <v/>
      </c>
      <c r="M52" s="29">
        <f>'Investment Analysis'!V52</f>
        <v/>
      </c>
      <c r="N52" s="29">
        <f>'Investment Analysis'!W52</f>
        <v/>
      </c>
      <c r="P52" s="48">
        <f>'Investment Analysis'!Y52</f>
        <v/>
      </c>
      <c r="Q52" s="18" t="n"/>
      <c r="R52" s="83" t="n"/>
      <c r="S52" s="48" t="n">
        <v>20897.7</v>
      </c>
      <c r="T52" s="18">
        <f>IF(S52&gt;0,(S52+10000-T$5)/T$5,0)</f>
        <v/>
      </c>
      <c r="U52" s="15">
        <f>'Investment Analysis'!AF52</f>
        <v/>
      </c>
      <c r="V52" s="48" t="n">
        <v>17585.28</v>
      </c>
      <c r="W52" s="18">
        <f>IF(V52&gt;0,(V52+5000-W$5)/W$5,0)</f>
        <v/>
      </c>
      <c r="X52" s="15">
        <f>'Investment Analysis'!AT52</f>
        <v/>
      </c>
      <c r="Y52" s="48" t="n">
        <v>10109.39</v>
      </c>
      <c r="Z52" s="18">
        <f>IF(Y52&gt;0,(Y52-Z$5)/Z$5,0)</f>
        <v/>
      </c>
      <c r="AA52" s="15">
        <f>'Investment Analysis'!GM52</f>
        <v/>
      </c>
      <c r="AB52" s="48" t="n">
        <v>2505.8</v>
      </c>
      <c r="AC52" s="18">
        <f>IF(AB52&gt;0,(AB52+8000-AC$5)/AC$5,0)</f>
        <v/>
      </c>
      <c r="AD52" s="15">
        <f>'Investment Analysis'!AT52</f>
        <v/>
      </c>
      <c r="AE52" s="48" t="n">
        <v>21825.91</v>
      </c>
      <c r="AF52" s="18">
        <f>IF(AE52&gt;0,(AE52+30000+12000-AF$5)/AF$5,0)</f>
        <v/>
      </c>
      <c r="AG52" s="15">
        <f>'Investment Analysis'!BA52</f>
        <v/>
      </c>
      <c r="AH52" s="48" t="n"/>
      <c r="AI52" s="18">
        <f>IF(AH52&gt;0,(AH52-5000-AI$5)/AI$5,0)</f>
        <v/>
      </c>
      <c r="AJ52" s="15">
        <f>'Investment Analysis'!BH52</f>
        <v/>
      </c>
      <c r="AK52" s="48" t="n">
        <v>17905.52</v>
      </c>
      <c r="AL52" s="18">
        <f>IF(AK52&gt;0,(AK52+7000-AL$5)/AL$5,0)</f>
        <v/>
      </c>
      <c r="AM52" s="15">
        <f>'Investment Analysis'!BO52</f>
        <v/>
      </c>
      <c r="AN52" s="48" t="n">
        <v>13684.87</v>
      </c>
      <c r="AO52" s="18">
        <f>IF(AN52&gt;0,(AN52+25000-AO$5)/AO$5,0)</f>
        <v/>
      </c>
      <c r="AP52" s="15">
        <f>'Investment Analysis'!BV52</f>
        <v/>
      </c>
      <c r="AQ52" s="48" t="n"/>
      <c r="AR52" s="18">
        <f>IF(AQ52&gt;0,(AQ52+10000-AR$5)/AR$5,0)</f>
        <v/>
      </c>
      <c r="AS52" s="15">
        <f>'Investment Analysis'!CC52</f>
        <v/>
      </c>
      <c r="AT52" s="48" t="n">
        <v>25155.11</v>
      </c>
      <c r="AU52" s="18">
        <f>IF(AT52&gt;0,(AT52+10000-AU$5)/AU$5,0)</f>
        <v/>
      </c>
      <c r="AV52" s="15">
        <f>'Investment Analysis'!CJ52</f>
        <v/>
      </c>
      <c r="AW52" s="48" t="n">
        <v>17703.56</v>
      </c>
      <c r="AX52" s="18">
        <f>IF(AW52&gt;0,(AW52+2000-AX$5)/AX$5,0)</f>
        <v/>
      </c>
      <c r="AY52" s="15">
        <f>'Investment Analysis'!CQ52</f>
        <v/>
      </c>
      <c r="AZ52" s="48" t="n">
        <v>15543.54</v>
      </c>
      <c r="BA52" s="18">
        <f>IF(AZ52&gt;0,(AZ52+15000+7000-BA$5)/BA$5,0)</f>
        <v/>
      </c>
      <c r="BB52" s="15">
        <f>'Investment Analysis'!CX52</f>
        <v/>
      </c>
      <c r="BC52" s="48" t="n">
        <v>9462.559999999999</v>
      </c>
      <c r="BD52" s="18">
        <f>IF(BC52&gt;0,(BC52-10000-BD$5)/BD$5,0)</f>
        <v/>
      </c>
      <c r="BE52" s="15">
        <f>'Investment Analysis'!DE52</f>
        <v/>
      </c>
      <c r="BF52" s="48" t="n">
        <v>4521.1</v>
      </c>
      <c r="BG52" s="18">
        <f>IF(BF52&gt;0,(BF52-BG$5)/BG$5,0)</f>
        <v/>
      </c>
      <c r="BH52" s="15">
        <f>'Investment Analysis'!DL52</f>
        <v/>
      </c>
      <c r="BI52" s="48" t="n">
        <v>2293.48</v>
      </c>
      <c r="BJ52" s="18">
        <f>IF(BI52&gt;0,(BI52-BJ$5)/BJ$5,0)</f>
        <v/>
      </c>
      <c r="BK52" s="15">
        <f>'Investment Analysis'!DZ52</f>
        <v/>
      </c>
      <c r="BL52" s="48" t="n">
        <v>4040.47</v>
      </c>
      <c r="BM52" s="18">
        <f>IF(BL52&gt;0,(BL52-BM$5)/BM$5,0)</f>
        <v/>
      </c>
      <c r="BN52" s="15">
        <f>'Investment Analysis'!EG52</f>
        <v/>
      </c>
      <c r="BO52" s="48" t="n"/>
      <c r="BP52" s="18">
        <f>IF(BO52&gt;0,(BO52+5000+7000-BP$5)/BP$5,0)</f>
        <v/>
      </c>
      <c r="BQ52" s="15">
        <f>'Investment Analysis'!DS52</f>
        <v/>
      </c>
      <c r="BR52" s="48" t="n">
        <v>5717.06</v>
      </c>
      <c r="BS52" s="18">
        <f>IF(BR52&gt;0,(BR52+10000-BS$5)/BS$5,0)</f>
        <v/>
      </c>
      <c r="BT52" s="15">
        <f>'Investment Analysis'!EN52</f>
        <v/>
      </c>
      <c r="BU52" s="48" t="n">
        <v>14542.61</v>
      </c>
      <c r="BV52" s="18">
        <f>IF(BU52&gt;0,(BU52+8000-BV$5)/BV$5,0)</f>
        <v/>
      </c>
      <c r="BW52" s="15">
        <f>'Investment Analysis'!EU52</f>
        <v/>
      </c>
      <c r="BX52" s="48" t="n"/>
      <c r="BY52" s="18">
        <f>IF(BX52&gt;0,(BX52-10000-5000-BY$5)/BY$5,0)</f>
        <v/>
      </c>
      <c r="BZ52" s="15">
        <f>'Investment Analysis'!FB52</f>
        <v/>
      </c>
      <c r="CA52" s="48" t="n">
        <v>20459.88</v>
      </c>
      <c r="CB52" s="18">
        <f>IF(CA52&gt;0,(CA52-CB$5)/CB$5,0)</f>
        <v/>
      </c>
      <c r="CC52" s="15">
        <f>'Investment Analysis'!FI52</f>
        <v/>
      </c>
      <c r="CD52" s="48" t="n">
        <v>18068.4</v>
      </c>
      <c r="CE52" s="18">
        <f>IF(CD52&gt;0,(CD52+20000+7000-CE$5)/CE$5,0)</f>
        <v/>
      </c>
      <c r="CF52" s="15">
        <f>'Investment Analysis'!FP52</f>
        <v/>
      </c>
      <c r="CG52" s="48" t="n">
        <v>5285.01</v>
      </c>
      <c r="CH52" s="18">
        <f>IF(CG52&gt;0,(CG52+10000+5000-CH$5)/CH$5,0)</f>
        <v/>
      </c>
      <c r="CI52" s="15">
        <f>'Investment Analysis'!FW52</f>
        <v/>
      </c>
      <c r="CJ52" s="48" t="n"/>
      <c r="CK52" s="18">
        <f>IF(CJ52&gt;0,(CJ52+5000+8000-CK$5)/CK$5,0)</f>
        <v/>
      </c>
      <c r="CL52" s="15">
        <f>'Investment Analysis'!GD52</f>
        <v/>
      </c>
      <c r="CM52" s="48" t="n">
        <v>24455.53</v>
      </c>
      <c r="CN52" s="18">
        <f>IF(CM52&gt;0,(CM52-CN$5)/CN$5,0)</f>
        <v/>
      </c>
      <c r="CO52" s="15">
        <f>'Investment Analysis'!GT52</f>
        <v/>
      </c>
      <c r="CP52" s="48" t="n">
        <v>30701</v>
      </c>
      <c r="CQ52" s="18">
        <f>IF(CP52&gt;0,(CP52-CQ$5)/CQ$5,0)</f>
        <v/>
      </c>
      <c r="CR52" s="15">
        <f>'Investment Analysis'!HG52</f>
        <v/>
      </c>
      <c r="CS52" s="48" t="n">
        <v>9390</v>
      </c>
      <c r="CT52" s="18">
        <f>IF(CS52&gt;0,(CS52-CT$5)/CT$5,0)</f>
        <v/>
      </c>
      <c r="CU52" s="15">
        <f>'Investment Analysis'!HN52</f>
        <v/>
      </c>
      <c r="CV52" s="48" t="n">
        <v>17595</v>
      </c>
      <c r="CW52" s="18">
        <f>IF(CV52&gt;0,(CV52-CW$5)/CW$5,0)</f>
        <v/>
      </c>
      <c r="CX52" s="15">
        <f>'Investment Analysis'!IB52</f>
        <v/>
      </c>
      <c r="CY52" s="48" t="n">
        <v>17242.2</v>
      </c>
      <c r="CZ52" s="18">
        <f>IF(CY52&gt;0,(CY52-CZ$5)/CZ$5,0)</f>
        <v/>
      </c>
      <c r="DA52" s="15">
        <f>'Investment Analysis'!II52</f>
        <v/>
      </c>
      <c r="DB52" s="48" t="n">
        <v>20084</v>
      </c>
      <c r="DC52" s="18">
        <f>IF(DB52&gt;0,(DB52-DC$5)/DC$5,0)</f>
        <v/>
      </c>
      <c r="DD52" s="15">
        <f>'Investment Analysis'!IP52</f>
        <v/>
      </c>
      <c r="DE52" s="48" t="n"/>
      <c r="DF52" s="18">
        <f>IF(DE52&gt;0,(DE52-DF$5)/DF$5,0)</f>
        <v/>
      </c>
      <c r="DG52" s="15">
        <f>'Investment Analysis'!IW52</f>
        <v/>
      </c>
      <c r="DH52" s="48" t="n">
        <v>13129.4</v>
      </c>
      <c r="DI52" s="18">
        <f>IF(DH52&gt;0,(DH52-DI$5)/DI$5,0)</f>
        <v/>
      </c>
      <c r="DJ52" s="15">
        <f>'Investment Analysis'!JD52</f>
        <v/>
      </c>
      <c r="DK52" s="48" t="n">
        <v>2005.1</v>
      </c>
      <c r="DL52" s="18">
        <f>IF(DK52&gt;0,(DK52-DL$5)/DL$5,0)</f>
        <v/>
      </c>
      <c r="DM52" s="15">
        <f>'Investment Analysis'!JK52</f>
        <v/>
      </c>
      <c r="DN52" s="48" t="n">
        <v>18979.2</v>
      </c>
      <c r="DO52" s="18">
        <f>IF(DN52&gt;0,(DN52-DO$5)/DO$5,0)</f>
        <v/>
      </c>
      <c r="DP52" s="15">
        <f>'Investment Analysis'!HU52</f>
        <v/>
      </c>
      <c r="DQ52" s="48" t="n">
        <v>32040</v>
      </c>
      <c r="DR52" s="18">
        <f>IF(DQ52&gt;0,(DQ52-DR$5)/DR$5,0)</f>
        <v/>
      </c>
      <c r="DS52" s="15">
        <f>'Investment Analysis'!JR52</f>
        <v/>
      </c>
      <c r="DT52" s="48" t="n">
        <v>3464</v>
      </c>
      <c r="DU52" s="18">
        <f>IF(DT52&gt;0,(DT52-DU$5)/DU$5,0)</f>
        <v/>
      </c>
      <c r="DV52" s="15">
        <f>'Investment Analysis'!JY52</f>
        <v/>
      </c>
      <c r="DW52" s="48" t="n">
        <v>26193.75</v>
      </c>
      <c r="DX52" s="18">
        <f>IF(DW52&gt;0,(DW52-DX$5)/DX$5,0)</f>
        <v/>
      </c>
      <c r="DY52" s="15">
        <f>'Investment Analysis'!KF52</f>
        <v/>
      </c>
      <c r="DZ52" s="48" t="n">
        <v>2922</v>
      </c>
      <c r="EA52" s="18">
        <f>IF(DZ52&gt;0,(DZ52-EA$5)/EA$5,0)</f>
        <v/>
      </c>
      <c r="EB52" s="15">
        <f>'Investment Analysis'!KM52</f>
        <v/>
      </c>
      <c r="EC52" s="48" t="n">
        <v>2357.4</v>
      </c>
      <c r="ED52" s="18">
        <f>'Investment Analysis'!KV52</f>
        <v/>
      </c>
      <c r="EE52" s="15">
        <f>'Investment Analysis'!KT52</f>
        <v/>
      </c>
      <c r="EF52" s="48" t="n">
        <v>37597.5</v>
      </c>
      <c r="EG52" s="18">
        <f>IF(EF52&gt;0,(EF52-EG$5)/EG$5,0)</f>
        <v/>
      </c>
      <c r="EH52" s="15">
        <f>'Investment Analysis'!LH52</f>
        <v/>
      </c>
      <c r="EI52" s="48" t="n">
        <v>9258.15</v>
      </c>
      <c r="EJ52" s="18">
        <f>IF(EI52&gt;0,(EI52-EJ$5)/EJ$5,0)</f>
        <v/>
      </c>
      <c r="EK52" s="15">
        <f>'Investment Analysis'!LO52</f>
        <v/>
      </c>
      <c r="EL52" s="48" t="n">
        <v>19080.75</v>
      </c>
      <c r="EM52" s="18">
        <f>IF(EL52&gt;0,(EL52-EM$5)/EM$5,0)</f>
        <v/>
      </c>
      <c r="EN52" s="15">
        <f>'Investment Analysis'!LV52</f>
        <v/>
      </c>
      <c r="EO52" s="48" t="n"/>
      <c r="EP52" s="68">
        <f>IF(EO52&gt;0,(EO52-500-EP$5)/EP$5,0)</f>
        <v/>
      </c>
      <c r="EQ52" s="15">
        <f>'Investment Analysis'!MC52</f>
        <v/>
      </c>
      <c r="ER52" s="48" t="n">
        <v>16484.22</v>
      </c>
      <c r="ES52" s="18">
        <f>IF(ER52&gt;0,(ER52-ES$5)/ES$5,0)</f>
        <v/>
      </c>
      <c r="ET52" s="15">
        <f>'Investment Analysis'!LA52</f>
        <v/>
      </c>
      <c r="EU52" s="48" t="n">
        <v>12116</v>
      </c>
      <c r="EV52" s="18">
        <f>'Investment Analysis'!ML52</f>
        <v/>
      </c>
      <c r="EW52" s="15">
        <f>'Investment Analysis'!MJ52</f>
        <v/>
      </c>
      <c r="EX52" s="48" t="n">
        <v>36379</v>
      </c>
      <c r="EY52" s="18">
        <f>IF(EX52&gt;0,(EX52-EY$5)/EY$5,0)</f>
        <v/>
      </c>
      <c r="EZ52" s="15">
        <f>'Investment Analysis'!MQ52</f>
        <v/>
      </c>
      <c r="FA52" s="48" t="n"/>
      <c r="FB52" s="18">
        <f>IF(FA52&gt;0,(FA52-FB$5)/FB$5,0)</f>
        <v/>
      </c>
      <c r="FC52" s="15">
        <f>'Investment Analysis'!MX52</f>
        <v/>
      </c>
      <c r="FD52" s="48" t="n">
        <v>5062.5</v>
      </c>
      <c r="FE52" s="18">
        <f>IF(FD52&gt;0,(FD52-FE$5)/FE$5,0)</f>
        <v/>
      </c>
      <c r="FF52" s="15">
        <f>'Investment Analysis'!NE52</f>
        <v/>
      </c>
      <c r="FG52" s="48" t="n"/>
      <c r="FH52" s="18">
        <f>IF(FG52&gt;0,(FG52-FH$5)/FH$5,0)</f>
        <v/>
      </c>
      <c r="FI52" s="15">
        <f>'Investment Analysis'!NL52</f>
        <v/>
      </c>
      <c r="FJ52" s="48" t="n">
        <v>12672</v>
      </c>
      <c r="FK52" s="18">
        <f>IF(FJ52&gt;0,(FJ52-FK$5)/FK$5,0)</f>
        <v/>
      </c>
      <c r="FL52" s="15">
        <f>'Investment Analysis'!NS52</f>
        <v/>
      </c>
      <c r="FM52" s="48" t="n">
        <v>10381.2</v>
      </c>
      <c r="FN52" s="18">
        <f>IF(FM52&gt;0,(FM52-FN$5)/FN$5,0)</f>
        <v/>
      </c>
      <c r="FO52" s="15">
        <f>'Investment Analysis'!NZ52</f>
        <v/>
      </c>
      <c r="FP52" s="48" t="n"/>
      <c r="FQ52" s="18">
        <f>IF(FP52&gt;0,(FP52-FQ$5)/FQ$5,0)</f>
        <v/>
      </c>
      <c r="FR52" s="15">
        <f>'Investment Analysis'!OG52</f>
        <v/>
      </c>
      <c r="FS52" s="48" t="n">
        <v>6342</v>
      </c>
      <c r="FT52" s="18">
        <f>IF(FS52&gt;0,(FS52-FT$5)/FT$5,0)</f>
        <v/>
      </c>
      <c r="FU52" s="15">
        <f>'Investment Analysis'!ON52</f>
        <v/>
      </c>
      <c r="FV52" s="48" t="n"/>
      <c r="FW52" s="18">
        <f>IF(FV52&gt;0,(FV52-FW$5)/FW$5,0)</f>
        <v/>
      </c>
      <c r="FX52" s="15">
        <f>'Investment Analysis'!OU52</f>
        <v/>
      </c>
      <c r="FY52" s="48" t="n"/>
      <c r="FZ52" s="18">
        <f>IF(FY52&gt;0,(FY52-FZ$5)/FZ$5,0)</f>
        <v/>
      </c>
      <c r="GA52" s="15">
        <f>'Investment Analysis'!PB52</f>
        <v/>
      </c>
      <c r="GB52" s="48" t="n">
        <v>21160.8</v>
      </c>
      <c r="GC52" s="18">
        <f>'Investment Analysis'!PK52</f>
        <v/>
      </c>
      <c r="GD52" s="15">
        <f>'Investment Analysis'!PI52</f>
        <v/>
      </c>
      <c r="GE52" s="48" t="n">
        <v>7533</v>
      </c>
      <c r="GF52" s="18">
        <f>'Investment Analysis'!PY52</f>
        <v/>
      </c>
      <c r="GG52" s="15">
        <f>'Investment Analysis'!PW52</f>
        <v/>
      </c>
      <c r="GH52" s="48" t="n">
        <v>31100.3</v>
      </c>
      <c r="GI52" s="18">
        <f>'Investment Analysis'!QF52</f>
        <v/>
      </c>
      <c r="GJ52" s="15">
        <f>'Investment Analysis'!QD52</f>
        <v/>
      </c>
      <c r="GK52" s="48" t="n">
        <v>8182.25</v>
      </c>
      <c r="GL52" s="18">
        <f>'Investment Analysis'!QM52</f>
        <v/>
      </c>
      <c r="GM52" s="15">
        <f>'Investment Analysis'!QK52</f>
        <v/>
      </c>
      <c r="GN52" s="48" t="n">
        <v>31489.99</v>
      </c>
      <c r="GO52" s="18">
        <f>'Investment Analysis'!QT52</f>
        <v/>
      </c>
      <c r="GP52" s="15">
        <f>'Investment Analysis'!QR52</f>
        <v/>
      </c>
      <c r="GQ52" s="48" t="n">
        <v>20936.15</v>
      </c>
      <c r="GR52" s="18">
        <f>'Investment Analysis'!RA52</f>
        <v/>
      </c>
      <c r="GS52" s="15">
        <f>'Investment Analysis'!QY52</f>
        <v/>
      </c>
      <c r="GT52" s="48" t="n">
        <v>6343.5</v>
      </c>
      <c r="GU52" s="18">
        <f>'Investment Analysis'!RH52</f>
        <v/>
      </c>
      <c r="GV52" s="15">
        <f>'Investment Analysis'!RF52</f>
        <v/>
      </c>
      <c r="GW52" s="48" t="n"/>
      <c r="GX52" s="18">
        <f>'Investment Analysis'!RO52</f>
        <v/>
      </c>
      <c r="GY52" s="15">
        <f>'Investment Analysis'!RM52</f>
        <v/>
      </c>
      <c r="GZ52" s="48" t="n"/>
      <c r="HA52" s="18">
        <f>'Investment Analysis'!RV52</f>
        <v/>
      </c>
      <c r="HB52" s="15">
        <f>'Investment Analysis'!RT52</f>
        <v/>
      </c>
      <c r="HC52" s="48" t="n"/>
      <c r="HD52" s="18">
        <f>'Investment Analysis'!SC52</f>
        <v/>
      </c>
      <c r="HE52" s="15">
        <f>'Investment Analysis'!SA52</f>
        <v/>
      </c>
      <c r="HF52" s="48" t="n"/>
      <c r="HG52" s="18">
        <f>'Investment Analysis'!SJ52</f>
        <v/>
      </c>
      <c r="HH52" s="15">
        <f>'Investment Analysis'!SH52</f>
        <v/>
      </c>
      <c r="HI52" s="48" t="n"/>
      <c r="HJ52" s="18">
        <f>'Investment Analysis'!SM52</f>
        <v/>
      </c>
      <c r="HK52" s="15">
        <f>'Investment Analysis'!SK52</f>
        <v/>
      </c>
      <c r="HL52" s="48" t="n"/>
      <c r="HM52" s="18">
        <f>'Investment Analysis'!SP52</f>
        <v/>
      </c>
      <c r="HN52" s="15">
        <f>'Investment Analysis'!SN52</f>
        <v/>
      </c>
      <c r="HO52" s="48" t="n"/>
      <c r="HP52" s="18">
        <f>'Investment Analysis'!TE52</f>
        <v/>
      </c>
      <c r="HQ52" s="15">
        <f>'Investment Analysis'!TC52</f>
        <v/>
      </c>
      <c r="HR52" s="48" t="n"/>
      <c r="HS52" s="18">
        <f>'Investment Analysis'!TL52</f>
        <v/>
      </c>
      <c r="HT52" s="15">
        <f>'Investment Analysis'!TJ52</f>
        <v/>
      </c>
      <c r="HU52" s="48" t="n"/>
      <c r="HV52" s="18">
        <f>'Investment Analysis'!TS52</f>
        <v/>
      </c>
      <c r="HW52" s="15">
        <f>'Investment Analysis'!TQ52</f>
        <v/>
      </c>
      <c r="HX52" s="48" t="n"/>
      <c r="HY52" s="18">
        <f>'Investment Analysis'!TZ52</f>
        <v/>
      </c>
      <c r="HZ52" s="15">
        <f>'Investment Analysis'!TX52</f>
        <v/>
      </c>
      <c r="IA52" s="48" t="n"/>
      <c r="IB52" s="18">
        <f>'Investment Analysis'!UG52</f>
        <v/>
      </c>
      <c r="IC52" s="15">
        <f>'Investment Analysis'!UE52</f>
        <v/>
      </c>
      <c r="ID52" s="48" t="n"/>
      <c r="IE52" s="18">
        <f>'Investment Analysis'!UN52</f>
        <v/>
      </c>
      <c r="IF52" s="15">
        <f>'Investment Analysis'!UL52</f>
        <v/>
      </c>
      <c r="IG52" s="48" t="n"/>
      <c r="IH52" s="18">
        <f>'Investment Analysis'!UU52</f>
        <v/>
      </c>
      <c r="II52" s="15">
        <f>'Investment Analysis'!US52</f>
        <v/>
      </c>
      <c r="IJ52" s="48" t="n"/>
      <c r="IK52" s="18">
        <f>'Investment Analysis'!VB52</f>
        <v/>
      </c>
      <c r="IL52" s="15">
        <f>'Investment Analysis'!UZ52</f>
        <v/>
      </c>
      <c r="IM52" s="48" t="n"/>
      <c r="IN52" s="18">
        <f>'Investment Analysis'!VI52</f>
        <v/>
      </c>
      <c r="IO52" s="15">
        <f>'Investment Analysis'!VG52</f>
        <v/>
      </c>
      <c r="IP52" s="18" t="n"/>
      <c r="IQ52" s="18" t="n"/>
      <c r="IR52" s="18" t="n"/>
      <c r="IS52" s="108">
        <f>IF(IT52&gt;0,IT52-IT51,0)</f>
        <v/>
      </c>
      <c r="IT52" s="48">
        <f>FY52+FV52+FS52+FP52+FM52+FJ52+FG52+FD52+FA52+EX52+EU52+ER52+EO52+EL52+EI52+EF52+EC52+DZ52+DW52+DT52+DQ52+DN52+DK52+DH52+DE52+DB52+CY52+CV52+CS52+CP52+CJ52+CG52+CD52+CA52+BX52+P52+CM52+GT52+GQ52+GN52+GK52+GH52+GE52+GB52+BU52+BR52+BO52+BL52+BI52+BF52+BC52+AZ52+AW52+AT52+AQ52+AN52+AK52+AH52+AE52+AB52+Y52+V52+S52+GW52+GZ52+HC52+HF52+HI52+HL52+HO52+HR52+HU52</f>
        <v/>
      </c>
      <c r="IU52" s="101">
        <f>IF(IT52&gt;0,IV52,0)</f>
        <v/>
      </c>
      <c r="IV52" s="101" t="n"/>
      <c r="IW52" s="15">
        <f>IF(IT52&gt;0,(IT52+IV$11-I$2)/I$2,0)</f>
        <v/>
      </c>
      <c r="IX52" s="113">
        <f>IF(IT52&gt;0,IT52+IV$11-I$2,0)</f>
        <v/>
      </c>
      <c r="IY52" s="21">
        <f>IF(IT52&gt;0,(IT52+IV$11+IV$33+IV$52-IT$8)/IT$8,0)</f>
        <v/>
      </c>
      <c r="IZ52" s="173">
        <f>IF(IT52&gt;0,IT52+IV$11+IV$33+IV$52-IT$8,0)</f>
        <v/>
      </c>
    </row>
    <row r="53">
      <c r="A53" s="76">
        <f>'Investment Analysis'!A53</f>
        <v/>
      </c>
      <c r="B53" s="77">
        <f>'Investment Analysis'!B53</f>
        <v/>
      </c>
      <c r="C53" s="27">
        <f>'Investment Analysis'!C53</f>
        <v/>
      </c>
      <c r="D53" s="42">
        <f>'Investment Analysis'!D53</f>
        <v/>
      </c>
      <c r="E53" s="28">
        <f>'Investment Analysis'!E53</f>
        <v/>
      </c>
      <c r="F53" s="27">
        <f>'Investment Analysis'!G53</f>
        <v/>
      </c>
      <c r="G53" s="42">
        <f>'Investment Analysis'!H53</f>
        <v/>
      </c>
      <c r="H53" s="28">
        <f>'Investment Analysis'!I53</f>
        <v/>
      </c>
      <c r="I53" s="27">
        <f>'Investment Analysis'!K53</f>
        <v/>
      </c>
      <c r="J53" s="42">
        <f>'Investment Analysis'!L53</f>
        <v/>
      </c>
      <c r="K53" s="28">
        <f>'Investment Analysis'!M53</f>
        <v/>
      </c>
      <c r="L53" s="57">
        <f>'Investment Analysis'!T53</f>
        <v/>
      </c>
      <c r="M53" s="29">
        <f>'Investment Analysis'!V53</f>
        <v/>
      </c>
      <c r="N53" s="29">
        <f>'Investment Analysis'!W53</f>
        <v/>
      </c>
      <c r="P53" s="48">
        <f>'Investment Analysis'!Y53</f>
        <v/>
      </c>
      <c r="Q53" s="18" t="n"/>
      <c r="R53" s="83" t="n"/>
      <c r="S53" s="48" t="n">
        <v>20086.58</v>
      </c>
      <c r="T53" s="18">
        <f>IF(S53&gt;0,(S53+10000-T$5)/T$5,0)</f>
        <v/>
      </c>
      <c r="U53" s="15">
        <f>'Investment Analysis'!AF53</f>
        <v/>
      </c>
      <c r="V53" s="48" t="n">
        <v>17095.65</v>
      </c>
      <c r="W53" s="18">
        <f>IF(V53&gt;0,(V53+5000-W$5)/W$5,0)</f>
        <v/>
      </c>
      <c r="X53" s="15">
        <f>'Investment Analysis'!AT53</f>
        <v/>
      </c>
      <c r="Y53" s="48" t="n">
        <v>10031.99</v>
      </c>
      <c r="Z53" s="18">
        <f>IF(Y53&gt;0,(Y53-Z$5)/Z$5,0)</f>
        <v/>
      </c>
      <c r="AA53" s="15">
        <f>'Investment Analysis'!GM53</f>
        <v/>
      </c>
      <c r="AB53" s="48" t="n">
        <v>2425.79</v>
      </c>
      <c r="AC53" s="18">
        <f>IF(AB53&gt;0,(AB53+8000-AC$5)/AC$5,0)</f>
        <v/>
      </c>
      <c r="AD53" s="15">
        <f>'Investment Analysis'!AT53</f>
        <v/>
      </c>
      <c r="AE53" s="48" t="n">
        <v>21437.21</v>
      </c>
      <c r="AF53" s="18">
        <f>IF(AE53&gt;0,(AE53+30000+12000-AF$5)/AF$5,0)</f>
        <v/>
      </c>
      <c r="AG53" s="15">
        <f>'Investment Analysis'!BA53</f>
        <v/>
      </c>
      <c r="AH53" s="48" t="n"/>
      <c r="AI53" s="18">
        <f>IF(AH53&gt;0,(AH53-5000-AI$5)/AI$5,0)</f>
        <v/>
      </c>
      <c r="AJ53" s="15">
        <f>'Investment Analysis'!BH53</f>
        <v/>
      </c>
      <c r="AK53" s="48" t="n">
        <v>17133.9</v>
      </c>
      <c r="AL53" s="18">
        <f>IF(AK53&gt;0,(AK53+7000-AL$5)/AL$5,0)</f>
        <v/>
      </c>
      <c r="AM53" s="15">
        <f>'Investment Analysis'!BO53</f>
        <v/>
      </c>
      <c r="AN53" s="48" t="n">
        <v>13164.86</v>
      </c>
      <c r="AO53" s="18">
        <f>IF(AN53&gt;0,(AN53+25000-AO$5)/AO$5,0)</f>
        <v/>
      </c>
      <c r="AP53" s="15">
        <f>'Investment Analysis'!BV53</f>
        <v/>
      </c>
      <c r="AQ53" s="48" t="n"/>
      <c r="AR53" s="18">
        <f>IF(AQ53&gt;0,(AQ53+10000-AR$5)/AR$5,0)</f>
        <v/>
      </c>
      <c r="AS53" s="15">
        <f>'Investment Analysis'!CC53</f>
        <v/>
      </c>
      <c r="AT53" s="48" t="n">
        <v>24496.8</v>
      </c>
      <c r="AU53" s="18">
        <f>IF(AT53&gt;0,(AT53+10000-AU$5)/AU$5,0)</f>
        <v/>
      </c>
      <c r="AV53" s="15">
        <f>'Investment Analysis'!CJ53</f>
        <v/>
      </c>
      <c r="AW53" s="48" t="n">
        <v>17175.27</v>
      </c>
      <c r="AX53" s="18">
        <f>IF(AW53&gt;0,(AW53+2000-AX$5)/AX$5,0)</f>
        <v/>
      </c>
      <c r="AY53" s="15">
        <f>'Investment Analysis'!CQ53</f>
        <v/>
      </c>
      <c r="AZ53" s="48" t="n">
        <v>15270</v>
      </c>
      <c r="BA53" s="18">
        <f>IF(AZ53&gt;0,(AZ53+15000+7000-BA$5)/BA$5,0)</f>
        <v/>
      </c>
      <c r="BB53" s="15">
        <f>'Investment Analysis'!CX53</f>
        <v/>
      </c>
      <c r="BC53" s="48" t="n">
        <v>9337.23</v>
      </c>
      <c r="BD53" s="18">
        <f>IF(BC53&gt;0,(BC53-10000-BD$5)/BD$5,0)</f>
        <v/>
      </c>
      <c r="BE53" s="15">
        <f>'Investment Analysis'!DE53</f>
        <v/>
      </c>
      <c r="BF53" s="48" t="n">
        <v>4453.99</v>
      </c>
      <c r="BG53" s="18">
        <f>IF(BF53&gt;0,(BF53-BG$5)/BG$5,0)</f>
        <v/>
      </c>
      <c r="BH53" s="15">
        <f>'Investment Analysis'!DL53</f>
        <v/>
      </c>
      <c r="BI53" s="48" t="n">
        <v>2165.94</v>
      </c>
      <c r="BJ53" s="18">
        <f>IF(BI53&gt;0,(BI53-BJ$5)/BJ$5,0)</f>
        <v/>
      </c>
      <c r="BK53" s="15">
        <f>'Investment Analysis'!DZ53</f>
        <v/>
      </c>
      <c r="BL53" s="48" t="n">
        <v>3880.67</v>
      </c>
      <c r="BM53" s="18">
        <f>IF(BL53&gt;0,(BL53-BM$5)/BM$5,0)</f>
        <v/>
      </c>
      <c r="BN53" s="15">
        <f>'Investment Analysis'!EG53</f>
        <v/>
      </c>
      <c r="BO53" s="48" t="n"/>
      <c r="BP53" s="18">
        <f>IF(BO53&gt;0,(BO53+5000+7000-BP$5)/BP$5,0)</f>
        <v/>
      </c>
      <c r="BQ53" s="15">
        <f>'Investment Analysis'!DS53</f>
        <v/>
      </c>
      <c r="BR53" s="48" t="n">
        <v>5551.05</v>
      </c>
      <c r="BS53" s="18">
        <f>IF(BR53&gt;0,(BR53+10000-BS$5)/BS$5,0)</f>
        <v/>
      </c>
      <c r="BT53" s="15">
        <f>'Investment Analysis'!EN53</f>
        <v/>
      </c>
      <c r="BU53" s="48" t="n">
        <v>14146.74</v>
      </c>
      <c r="BV53" s="18">
        <f>IF(BU53&gt;0,(BU53+8000-BV$5)/BV$5,0)</f>
        <v/>
      </c>
      <c r="BW53" s="15">
        <f>'Investment Analysis'!EU53</f>
        <v/>
      </c>
      <c r="BX53" s="48" t="n"/>
      <c r="BY53" s="18">
        <f>IF(BX53&gt;0,(BX53-10000-5000-BY$5)/BY$5,0)</f>
        <v/>
      </c>
      <c r="BZ53" s="15">
        <f>'Investment Analysis'!FB53</f>
        <v/>
      </c>
      <c r="CA53" s="48" t="n">
        <v>20493.56</v>
      </c>
      <c r="CB53" s="18">
        <f>IF(CA53&gt;0,(CA53-CB$5)/CB$5,0)</f>
        <v/>
      </c>
      <c r="CC53" s="15">
        <f>'Investment Analysis'!FI53</f>
        <v/>
      </c>
      <c r="CD53" s="48" t="n">
        <v>17541.98</v>
      </c>
      <c r="CE53" s="18">
        <f>IF(CD53&gt;0,(CD53+20000+7000-CE$5)/CE$5,0)</f>
        <v/>
      </c>
      <c r="CF53" s="15">
        <f>'Investment Analysis'!FP53</f>
        <v/>
      </c>
      <c r="CG53" s="48" t="n">
        <v>5253.64</v>
      </c>
      <c r="CH53" s="18">
        <f>IF(CG53&gt;0,(CG53+10000+5000-CH$5)/CH$5,0)</f>
        <v/>
      </c>
      <c r="CI53" s="15">
        <f>'Investment Analysis'!FW53</f>
        <v/>
      </c>
      <c r="CJ53" s="48" t="n"/>
      <c r="CK53" s="18">
        <f>IF(CJ53&gt;0,(CJ53+5000+8000-CK$5)/CK$5,0)</f>
        <v/>
      </c>
      <c r="CL53" s="15">
        <f>'Investment Analysis'!GD53</f>
        <v/>
      </c>
      <c r="CM53" s="48" t="n">
        <v>23972.63</v>
      </c>
      <c r="CN53" s="18">
        <f>IF(CM53&gt;0,(CM53-CN$5)/CN$5,0)</f>
        <v/>
      </c>
      <c r="CO53" s="15">
        <f>'Investment Analysis'!GT53</f>
        <v/>
      </c>
      <c r="CP53" s="48" t="n">
        <v>28979.5</v>
      </c>
      <c r="CQ53" s="18">
        <f>IF(CP53&gt;0,(CP53-CQ$5)/CQ$5,0)</f>
        <v/>
      </c>
      <c r="CR53" s="15">
        <f>'Investment Analysis'!HG53</f>
        <v/>
      </c>
      <c r="CS53" s="48" t="n">
        <v>9150</v>
      </c>
      <c r="CT53" s="18">
        <f>IF(CS53&gt;0,(CS53-CT$5)/CT$5,0)</f>
        <v/>
      </c>
      <c r="CU53" s="15">
        <f>'Investment Analysis'!HN53</f>
        <v/>
      </c>
      <c r="CV53" s="48" t="n">
        <v>16585.5</v>
      </c>
      <c r="CW53" s="18">
        <f>IF(CV53&gt;0,(CV53-CW$5)/CW$5,0)</f>
        <v/>
      </c>
      <c r="CX53" s="15">
        <f>'Investment Analysis'!IB53</f>
        <v/>
      </c>
      <c r="CY53" s="48" t="n">
        <v>16150.5</v>
      </c>
      <c r="CZ53" s="18">
        <f>IF(CY53&gt;0,(CY53-CZ$5)/CZ$5,0)</f>
        <v/>
      </c>
      <c r="DA53" s="15">
        <f>'Investment Analysis'!II53</f>
        <v/>
      </c>
      <c r="DB53" s="48" t="n">
        <v>19752</v>
      </c>
      <c r="DC53" s="18">
        <f>IF(DB53&gt;0,(DB53-DC$5)/DC$5,0)</f>
        <v/>
      </c>
      <c r="DD53" s="15">
        <f>'Investment Analysis'!IP53</f>
        <v/>
      </c>
      <c r="DE53" s="48" t="n"/>
      <c r="DF53" s="18">
        <f>IF(DE53&gt;0,(DE53-DF$5)/DF$5,0)</f>
        <v/>
      </c>
      <c r="DG53" s="15">
        <f>'Investment Analysis'!IW53</f>
        <v/>
      </c>
      <c r="DH53" s="48" t="n">
        <v>12558.6</v>
      </c>
      <c r="DI53" s="18">
        <f>IF(DH53&gt;0,(DH53-DI$5)/DI$5,0)</f>
        <v/>
      </c>
      <c r="DJ53" s="15">
        <f>'Investment Analysis'!JD53</f>
        <v/>
      </c>
      <c r="DK53" s="48" t="n">
        <v>1984.45</v>
      </c>
      <c r="DL53" s="18">
        <f>IF(DK53&gt;0,(DK53-DL$5)/DL$5,0)</f>
        <v/>
      </c>
      <c r="DM53" s="15">
        <f>'Investment Analysis'!JK53</f>
        <v/>
      </c>
      <c r="DN53" s="48" t="n">
        <v>19371.6</v>
      </c>
      <c r="DO53" s="18">
        <f>IF(DN53&gt;0,(DN53-DO$5)/DO$5,0)</f>
        <v/>
      </c>
      <c r="DP53" s="15">
        <f>'Investment Analysis'!HU53</f>
        <v/>
      </c>
      <c r="DQ53" s="48" t="n">
        <v>30516</v>
      </c>
      <c r="DR53" s="18">
        <f>IF(DQ53&gt;0,(DQ53-DR$5)/DR$5,0)</f>
        <v/>
      </c>
      <c r="DS53" s="15">
        <f>'Investment Analysis'!JR53</f>
        <v/>
      </c>
      <c r="DT53" s="48" t="n">
        <v>3190</v>
      </c>
      <c r="DU53" s="18">
        <f>IF(DT53&gt;0,(DT53-DU$5)/DU$5,0)</f>
        <v/>
      </c>
      <c r="DV53" s="15">
        <f>'Investment Analysis'!JY53</f>
        <v/>
      </c>
      <c r="DW53" s="48" t="n">
        <v>25665.5</v>
      </c>
      <c r="DX53" s="18">
        <f>IF(DW53&gt;0,(DW53-DX$5)/DX$5,0)</f>
        <v/>
      </c>
      <c r="DY53" s="15">
        <f>'Investment Analysis'!KF53</f>
        <v/>
      </c>
      <c r="DZ53" s="48" t="n">
        <v>2866.8</v>
      </c>
      <c r="EA53" s="18">
        <f>IF(DZ53&gt;0,(DZ53-EA$5)/EA$5,0)</f>
        <v/>
      </c>
      <c r="EB53" s="15">
        <f>'Investment Analysis'!KM53</f>
        <v/>
      </c>
      <c r="EC53" s="48" t="n">
        <v>2353.3</v>
      </c>
      <c r="ED53" s="18">
        <f>'Investment Analysis'!KV53</f>
        <v/>
      </c>
      <c r="EE53" s="15">
        <f>'Investment Analysis'!KT53</f>
        <v/>
      </c>
      <c r="EF53" s="48" t="n">
        <v>34620</v>
      </c>
      <c r="EG53" s="18">
        <f>IF(EF53&gt;0,(EF53-EG$5)/EG$5,0)</f>
        <v/>
      </c>
      <c r="EH53" s="15">
        <f>'Investment Analysis'!LH53</f>
        <v/>
      </c>
      <c r="EI53" s="48" t="n">
        <v>9102.84</v>
      </c>
      <c r="EJ53" s="18">
        <f>IF(EI53&gt;0,(EI53-EJ$5)/EJ$5,0)</f>
        <v/>
      </c>
      <c r="EK53" s="15">
        <f>'Investment Analysis'!LO53</f>
        <v/>
      </c>
      <c r="EL53" s="48" t="n">
        <v>18772</v>
      </c>
      <c r="EM53" s="18">
        <f>IF(EL53&gt;0,(EL53-EM$5)/EM$5,0)</f>
        <v/>
      </c>
      <c r="EN53" s="15">
        <f>'Investment Analysis'!LV53</f>
        <v/>
      </c>
      <c r="EO53" s="48" t="n"/>
      <c r="EP53" s="68">
        <f>IF(EO53&gt;0,(EO53-500-EP$5)/EP$5,0)</f>
        <v/>
      </c>
      <c r="EQ53" s="15">
        <f>'Investment Analysis'!MC53</f>
        <v/>
      </c>
      <c r="ER53" s="48" t="n">
        <v>15607.62</v>
      </c>
      <c r="ES53" s="18">
        <f>IF(ER53&gt;0,(ER53-ES$5)/ES$5,0)</f>
        <v/>
      </c>
      <c r="ET53" s="15">
        <f>'Investment Analysis'!LA53</f>
        <v/>
      </c>
      <c r="EU53" s="48" t="n">
        <v>10388</v>
      </c>
      <c r="EV53" s="18">
        <f>'Investment Analysis'!ML53</f>
        <v/>
      </c>
      <c r="EW53" s="15">
        <f>'Investment Analysis'!MJ53</f>
        <v/>
      </c>
      <c r="EX53" s="48" t="n">
        <v>35084</v>
      </c>
      <c r="EY53" s="18">
        <f>IF(EX53&gt;0,(EX53-EY$5)/EY$5,0)</f>
        <v/>
      </c>
      <c r="EZ53" s="15">
        <f>'Investment Analysis'!MQ53</f>
        <v/>
      </c>
      <c r="FA53" s="48" t="n"/>
      <c r="FB53" s="18">
        <f>IF(FA53&gt;0,(FA53-FB$5)/FB$5,0)</f>
        <v/>
      </c>
      <c r="FC53" s="15">
        <f>'Investment Analysis'!MX53</f>
        <v/>
      </c>
      <c r="FD53" s="48" t="n">
        <v>4901.25</v>
      </c>
      <c r="FE53" s="18">
        <f>IF(FD53&gt;0,(FD53-FE$5)/FE$5,0)</f>
        <v/>
      </c>
      <c r="FF53" s="15">
        <f>'Investment Analysis'!NE53</f>
        <v/>
      </c>
      <c r="FG53" s="48" t="n"/>
      <c r="FH53" s="18">
        <f>IF(FG53&gt;0,(FG53-FH$5)/FH$5,0)</f>
        <v/>
      </c>
      <c r="FI53" s="15">
        <f>'Investment Analysis'!NL53</f>
        <v/>
      </c>
      <c r="FJ53" s="48" t="n">
        <v>11728.4</v>
      </c>
      <c r="FK53" s="18">
        <f>IF(FJ53&gt;0,(FJ53-FK$5)/FK$5,0)</f>
        <v/>
      </c>
      <c r="FL53" s="15">
        <f>'Investment Analysis'!NS53</f>
        <v/>
      </c>
      <c r="FM53" s="48" t="n">
        <v>10341</v>
      </c>
      <c r="FN53" s="18">
        <f>IF(FM53&gt;0,(FM53-FN$5)/FN$5,0)</f>
        <v/>
      </c>
      <c r="FO53" s="15">
        <f>'Investment Analysis'!NZ53</f>
        <v/>
      </c>
      <c r="FP53" s="48" t="n"/>
      <c r="FQ53" s="18">
        <f>IF(FP53&gt;0,(FP53-FQ$5)/FQ$5,0)</f>
        <v/>
      </c>
      <c r="FR53" s="15">
        <f>'Investment Analysis'!OG53</f>
        <v/>
      </c>
      <c r="FS53" s="48" t="n">
        <v>5979</v>
      </c>
      <c r="FT53" s="18">
        <f>IF(FS53&gt;0,(FS53-FT$5)/FT$5,0)</f>
        <v/>
      </c>
      <c r="FU53" s="15">
        <f>'Investment Analysis'!ON53</f>
        <v/>
      </c>
      <c r="FV53" s="48" t="n"/>
      <c r="FW53" s="18">
        <f>IF(FV53&gt;0,(FV53-FW$5)/FW$5,0)</f>
        <v/>
      </c>
      <c r="FX53" s="15">
        <f>'Investment Analysis'!OU53</f>
        <v/>
      </c>
      <c r="FY53" s="48" t="n"/>
      <c r="FZ53" s="18">
        <f>IF(FY53&gt;0,(FY53-FZ$5)/FZ$5,0)</f>
        <v/>
      </c>
      <c r="GA53" s="15">
        <f>'Investment Analysis'!PB53</f>
        <v/>
      </c>
      <c r="GB53" s="48" t="n">
        <v>20649.6</v>
      </c>
      <c r="GC53" s="18">
        <f>'Investment Analysis'!PK53</f>
        <v/>
      </c>
      <c r="GD53" s="15">
        <f>'Investment Analysis'!PI53</f>
        <v/>
      </c>
      <c r="GE53" s="48" t="n">
        <v>7509</v>
      </c>
      <c r="GF53" s="18">
        <f>'Investment Analysis'!PY53</f>
        <v/>
      </c>
      <c r="GG53" s="15">
        <f>'Investment Analysis'!PW53</f>
        <v/>
      </c>
      <c r="GH53" s="48" t="n">
        <v>30333.6</v>
      </c>
      <c r="GI53" s="18">
        <f>'Investment Analysis'!QF53</f>
        <v/>
      </c>
      <c r="GJ53" s="15">
        <f>'Investment Analysis'!QD53</f>
        <v/>
      </c>
      <c r="GK53" s="48" t="n">
        <v>5232.5</v>
      </c>
      <c r="GL53" s="18">
        <f>'Investment Analysis'!QM53</f>
        <v/>
      </c>
      <c r="GM53" s="15">
        <f>'Investment Analysis'!QK53</f>
        <v/>
      </c>
      <c r="GN53" s="48" t="n">
        <v>30014.54</v>
      </c>
      <c r="GO53" s="18">
        <f>'Investment Analysis'!QT53</f>
        <v/>
      </c>
      <c r="GP53" s="15">
        <f>'Investment Analysis'!QR53</f>
        <v/>
      </c>
      <c r="GQ53" s="48" t="n">
        <v>20709</v>
      </c>
      <c r="GR53" s="18">
        <f>'Investment Analysis'!RA53</f>
        <v/>
      </c>
      <c r="GS53" s="15">
        <f>'Investment Analysis'!QY53</f>
        <v/>
      </c>
      <c r="GT53" s="48" t="n">
        <v>5720.5</v>
      </c>
      <c r="GU53" s="18">
        <f>'Investment Analysis'!RH53</f>
        <v/>
      </c>
      <c r="GV53" s="15">
        <f>'Investment Analysis'!RF53</f>
        <v/>
      </c>
      <c r="GW53" s="48" t="n"/>
      <c r="GX53" s="18">
        <f>'Investment Analysis'!RO53</f>
        <v/>
      </c>
      <c r="GY53" s="15">
        <f>'Investment Analysis'!RM53</f>
        <v/>
      </c>
      <c r="GZ53" s="48" t="n"/>
      <c r="HA53" s="18">
        <f>'Investment Analysis'!RV53</f>
        <v/>
      </c>
      <c r="HB53" s="15">
        <f>'Investment Analysis'!RT53</f>
        <v/>
      </c>
      <c r="HC53" s="48" t="n"/>
      <c r="HD53" s="18">
        <f>'Investment Analysis'!SC53</f>
        <v/>
      </c>
      <c r="HE53" s="15">
        <f>'Investment Analysis'!SA53</f>
        <v/>
      </c>
      <c r="HF53" s="48" t="n"/>
      <c r="HG53" s="18">
        <f>'Investment Analysis'!SJ53</f>
        <v/>
      </c>
      <c r="HH53" s="15">
        <f>'Investment Analysis'!SH53</f>
        <v/>
      </c>
      <c r="HI53" s="48" t="n"/>
      <c r="HJ53" s="18">
        <f>'Investment Analysis'!SM53</f>
        <v/>
      </c>
      <c r="HK53" s="15">
        <f>'Investment Analysis'!SK53</f>
        <v/>
      </c>
      <c r="HL53" s="48" t="n"/>
      <c r="HM53" s="18">
        <f>'Investment Analysis'!SP53</f>
        <v/>
      </c>
      <c r="HN53" s="15">
        <f>'Investment Analysis'!SN53</f>
        <v/>
      </c>
      <c r="HO53" s="48" t="n"/>
      <c r="HP53" s="18">
        <f>'Investment Analysis'!TE53</f>
        <v/>
      </c>
      <c r="HQ53" s="15">
        <f>'Investment Analysis'!TC53</f>
        <v/>
      </c>
      <c r="HR53" s="48" t="n"/>
      <c r="HS53" s="18">
        <f>'Investment Analysis'!TL53</f>
        <v/>
      </c>
      <c r="HT53" s="15">
        <f>'Investment Analysis'!TJ53</f>
        <v/>
      </c>
      <c r="HU53" s="48" t="n"/>
      <c r="HV53" s="18">
        <f>'Investment Analysis'!TS53</f>
        <v/>
      </c>
      <c r="HW53" s="15">
        <f>'Investment Analysis'!TQ53</f>
        <v/>
      </c>
      <c r="HX53" s="48" t="n"/>
      <c r="HY53" s="18">
        <f>'Investment Analysis'!TZ53</f>
        <v/>
      </c>
      <c r="HZ53" s="15">
        <f>'Investment Analysis'!TX53</f>
        <v/>
      </c>
      <c r="IA53" s="48" t="n"/>
      <c r="IB53" s="18">
        <f>'Investment Analysis'!UG53</f>
        <v/>
      </c>
      <c r="IC53" s="15">
        <f>'Investment Analysis'!UE53</f>
        <v/>
      </c>
      <c r="ID53" s="48" t="n"/>
      <c r="IE53" s="18">
        <f>'Investment Analysis'!UN53</f>
        <v/>
      </c>
      <c r="IF53" s="15">
        <f>'Investment Analysis'!UL53</f>
        <v/>
      </c>
      <c r="IG53" s="48" t="n"/>
      <c r="IH53" s="18">
        <f>'Investment Analysis'!UU53</f>
        <v/>
      </c>
      <c r="II53" s="15">
        <f>'Investment Analysis'!US53</f>
        <v/>
      </c>
      <c r="IJ53" s="48" t="n"/>
      <c r="IK53" s="18">
        <f>'Investment Analysis'!VB53</f>
        <v/>
      </c>
      <c r="IL53" s="15">
        <f>'Investment Analysis'!UZ53</f>
        <v/>
      </c>
      <c r="IM53" s="48" t="n"/>
      <c r="IN53" s="18">
        <f>'Investment Analysis'!VI53</f>
        <v/>
      </c>
      <c r="IO53" s="15">
        <f>'Investment Analysis'!VG53</f>
        <v/>
      </c>
      <c r="IP53" s="18" t="n"/>
      <c r="IQ53" s="18" t="n"/>
      <c r="IR53" s="18" t="n"/>
      <c r="IS53" s="108">
        <f>IF(IT53&gt;0,IT53-IT52,0)</f>
        <v/>
      </c>
      <c r="IT53" s="48">
        <f>FY53+FV53+FS53+FP53+FM53+FJ53+FG53+FD53+FA53+EX53+EU53+ER53+EO53+EL53+EI53+EF53+EC53+DZ53+DW53+DT53+DQ53+DN53+DK53+DH53+DE53+DB53+CY53+CV53+CS53+CP53+CJ53+CG53+CD53+CA53+BX53+P53+CM53+GT53+GQ53+GN53+GK53+GH53+GE53+GB53+BU53+BR53+BO53+BL53+BI53+BF53+BC53+AZ53+AW53+AT53+AQ53+AN53+AK53+AH53+AE53+AB53+Y53+V53+S53+GW53+GZ53+HC53+HF53+HI53+HL53+HO53+HR53+HU53</f>
        <v/>
      </c>
      <c r="IU53" s="101">
        <f>IF(IT53&gt;0,IV53,0)</f>
        <v/>
      </c>
      <c r="IW53" s="15">
        <f>IF(IT53&gt;0,(IT53+IV$11-I$2)/I$2,0)</f>
        <v/>
      </c>
      <c r="IX53" s="113">
        <f>IF(IT53&gt;0,IT53+IV$11-I$2,0)</f>
        <v/>
      </c>
      <c r="IY53" s="21">
        <f>IF(IT53&gt;0,(IT53+IV$11+IV$33+IV$52-IT$8)/IT$8,0)</f>
        <v/>
      </c>
      <c r="IZ53" s="173">
        <f>IF(IT53&gt;0,IT53+IV$11+IV$33+IV$52-IT$8,0)</f>
        <v/>
      </c>
    </row>
    <row r="54">
      <c r="A54" s="76">
        <f>'Investment Analysis'!A54</f>
        <v/>
      </c>
      <c r="B54" s="77">
        <f>'Investment Analysis'!B54</f>
        <v/>
      </c>
      <c r="C54" s="27">
        <f>'Investment Analysis'!C54</f>
        <v/>
      </c>
      <c r="D54" s="42">
        <f>'Investment Analysis'!D54</f>
        <v/>
      </c>
      <c r="E54" s="28">
        <f>'Investment Analysis'!E54</f>
        <v/>
      </c>
      <c r="F54" s="27">
        <f>'Investment Analysis'!G54</f>
        <v/>
      </c>
      <c r="G54" s="42">
        <f>'Investment Analysis'!H54</f>
        <v/>
      </c>
      <c r="H54" s="28">
        <f>'Investment Analysis'!I54</f>
        <v/>
      </c>
      <c r="I54" s="27">
        <f>'Investment Analysis'!K54</f>
        <v/>
      </c>
      <c r="J54" s="42">
        <f>'Investment Analysis'!L54</f>
        <v/>
      </c>
      <c r="K54" s="28">
        <f>'Investment Analysis'!M54</f>
        <v/>
      </c>
      <c r="L54" s="57">
        <f>'Investment Analysis'!T54</f>
        <v/>
      </c>
      <c r="M54" s="29">
        <f>'Investment Analysis'!V54</f>
        <v/>
      </c>
      <c r="N54" s="29">
        <f>'Investment Analysis'!W54</f>
        <v/>
      </c>
      <c r="P54" s="48">
        <f>'Investment Analysis'!Y54</f>
        <v/>
      </c>
      <c r="Q54" s="18" t="n"/>
      <c r="R54" s="83" t="n"/>
      <c r="S54" s="48" t="n">
        <v>20115.58</v>
      </c>
      <c r="T54" s="18">
        <f>IF(S54&gt;0,(S54+10000-T$5)/T$5,0)</f>
        <v/>
      </c>
      <c r="U54" s="15">
        <f>'Investment Analysis'!AF54</f>
        <v/>
      </c>
      <c r="V54" s="48" t="n">
        <v>17054.15</v>
      </c>
      <c r="W54" s="18">
        <f>IF(V54&gt;0,(V54+5000-W$5)/W$5,0)</f>
        <v/>
      </c>
      <c r="X54" s="15">
        <f>'Investment Analysis'!AT54</f>
        <v/>
      </c>
      <c r="Y54" s="48" t="n">
        <v>10052.63</v>
      </c>
      <c r="Z54" s="18">
        <f>IF(Y54&gt;0,(Y54-Z$5)/Z$5,0)</f>
        <v/>
      </c>
      <c r="AA54" s="15">
        <f>'Investment Analysis'!GM54</f>
        <v/>
      </c>
      <c r="AB54" s="48" t="n">
        <v>2433.06</v>
      </c>
      <c r="AC54" s="18">
        <f>IF(AB54&gt;0,(AB54+8000-AC$5)/AC$5,0)</f>
        <v/>
      </c>
      <c r="AD54" s="15">
        <f>'Investment Analysis'!AT54</f>
        <v/>
      </c>
      <c r="AE54" s="48" t="n">
        <v>21558.55</v>
      </c>
      <c r="AF54" s="18">
        <f>IF(AE54&gt;0,(AE54+30000+12000-AF$5)/AF$5,0)</f>
        <v/>
      </c>
      <c r="AG54" s="15">
        <f>'Investment Analysis'!BA54</f>
        <v/>
      </c>
      <c r="AH54" s="48" t="n"/>
      <c r="AI54" s="18">
        <f>IF(AH54&gt;0,(AH54-5000-AI$5)/AI$5,0)</f>
        <v/>
      </c>
      <c r="AJ54" s="15">
        <f>'Investment Analysis'!BH54</f>
        <v/>
      </c>
      <c r="AK54" s="48" t="n">
        <v>17211.61</v>
      </c>
      <c r="AL54" s="18">
        <f>IF(AK54&gt;0,(AK54+7000-AL$5)/AL$5,0)</f>
        <v/>
      </c>
      <c r="AM54" s="15">
        <f>'Investment Analysis'!BO54</f>
        <v/>
      </c>
      <c r="AN54" s="48" t="n">
        <v>13179.82</v>
      </c>
      <c r="AO54" s="18">
        <f>IF(AN54&gt;0,(AN54+25000-AO$5)/AO$5,0)</f>
        <v/>
      </c>
      <c r="AP54" s="15">
        <f>'Investment Analysis'!BV54</f>
        <v/>
      </c>
      <c r="AQ54" s="48" t="n"/>
      <c r="AR54" s="18">
        <f>IF(AQ54&gt;0,(AQ54+10000-AR$5)/AR$5,0)</f>
        <v/>
      </c>
      <c r="AS54" s="15">
        <f>'Investment Analysis'!CC54</f>
        <v/>
      </c>
      <c r="AT54" s="48" t="n">
        <v>24597.48</v>
      </c>
      <c r="AU54" s="18">
        <f>IF(AT54&gt;0,(AT54+10000-AU$5)/AU$5,0)</f>
        <v/>
      </c>
      <c r="AV54" s="15">
        <f>'Investment Analysis'!CJ54</f>
        <v/>
      </c>
      <c r="AW54" s="48" t="n">
        <v>17147.16</v>
      </c>
      <c r="AX54" s="18">
        <f>IF(AW54&gt;0,(AW54+2000-AX$5)/AX$5,0)</f>
        <v/>
      </c>
      <c r="AY54" s="15">
        <f>'Investment Analysis'!CQ54</f>
        <v/>
      </c>
      <c r="AZ54" s="48" t="n">
        <v>15296.47</v>
      </c>
      <c r="BA54" s="18">
        <f>IF(AZ54&gt;0,(AZ54+15000+7000-BA$5)/BA$5,0)</f>
        <v/>
      </c>
      <c r="BB54" s="15">
        <f>'Investment Analysis'!CX54</f>
        <v/>
      </c>
      <c r="BC54" s="48" t="n">
        <v>9380.610000000001</v>
      </c>
      <c r="BD54" s="18">
        <f>IF(BC54&gt;0,(BC54-10000-BD$5)/BD$5,0)</f>
        <v/>
      </c>
      <c r="BE54" s="15">
        <f>'Investment Analysis'!DE54</f>
        <v/>
      </c>
      <c r="BF54" s="48" t="n">
        <v>4486.09</v>
      </c>
      <c r="BG54" s="18">
        <f>'Investment Analysis'!DN54</f>
        <v/>
      </c>
      <c r="BH54" s="15">
        <f>'Investment Analysis'!DL54</f>
        <v/>
      </c>
      <c r="BI54" s="48" t="n">
        <v>2236.05</v>
      </c>
      <c r="BJ54" s="18">
        <f>'Investment Analysis'!EB54</f>
        <v/>
      </c>
      <c r="BK54" s="15">
        <f>'Investment Analysis'!DZ54</f>
        <v/>
      </c>
      <c r="BL54" s="48" t="n">
        <v>3923.83</v>
      </c>
      <c r="BM54" s="18">
        <f>'Investment Analysis'!EI54</f>
        <v/>
      </c>
      <c r="BN54" s="15">
        <f>'Investment Analysis'!EG54</f>
        <v/>
      </c>
      <c r="BO54" s="48" t="n"/>
      <c r="BP54" s="18">
        <f>'Investment Analysis'!DU54</f>
        <v/>
      </c>
      <c r="BQ54" s="15">
        <f>'Investment Analysis'!DS54</f>
        <v/>
      </c>
      <c r="BR54" s="48" t="n">
        <v>5543.1</v>
      </c>
      <c r="BS54" s="18">
        <f>'Investment Analysis'!EP54</f>
        <v/>
      </c>
      <c r="BT54" s="15">
        <f>'Investment Analysis'!EN54</f>
        <v/>
      </c>
      <c r="BU54" s="48" t="n">
        <v>14045.9</v>
      </c>
      <c r="BV54" s="18">
        <f>IF(BU54&gt;0,(BU54+8000-BV$5)/BV$5,0)</f>
        <v/>
      </c>
      <c r="BW54" s="15">
        <f>'Investment Analysis'!EU54</f>
        <v/>
      </c>
      <c r="BX54" s="48" t="n"/>
      <c r="BY54" s="18">
        <f>IF(BX54&gt;0,(BX54-10000-5000-BY$5)/BY$5,0)</f>
        <v/>
      </c>
      <c r="BZ54" s="15">
        <f>'Investment Analysis'!FB54</f>
        <v/>
      </c>
      <c r="CA54" s="48" t="n">
        <v>20804.13</v>
      </c>
      <c r="CB54" s="18">
        <f>IF(CA54&gt;0,(CA54-CB$5)/CB$5,0)</f>
        <v/>
      </c>
      <c r="CC54" s="15">
        <f>'Investment Analysis'!FI54</f>
        <v/>
      </c>
      <c r="CD54" s="48" t="n">
        <v>17423.18</v>
      </c>
      <c r="CE54" s="18">
        <f>'Investment Analysis'!FR54</f>
        <v/>
      </c>
      <c r="CF54" s="15">
        <f>'Investment Analysis'!FP54</f>
        <v/>
      </c>
      <c r="CG54" s="48" t="n">
        <v>5231.62</v>
      </c>
      <c r="CH54" s="18">
        <f>'Investment Analysis'!FR54</f>
        <v/>
      </c>
      <c r="CI54" s="15">
        <f>'Investment Analysis'!FW54</f>
        <v/>
      </c>
      <c r="CJ54" s="48" t="n"/>
      <c r="CK54" s="18">
        <f>IF(CJ54&gt;0,(CJ54+5000+8000-CK$5)/CK$5,0)</f>
        <v/>
      </c>
      <c r="CL54" s="15">
        <f>'Investment Analysis'!GD54</f>
        <v/>
      </c>
      <c r="CM54" s="48" t="n">
        <v>24265.82</v>
      </c>
      <c r="CN54" s="18">
        <f>IF(CM54&gt;0,(CM54-CN$5)/CN$5,0)</f>
        <v/>
      </c>
      <c r="CO54" s="15">
        <f>'Investment Analysis'!GT54</f>
        <v/>
      </c>
      <c r="CP54" s="48" t="n">
        <v>28893.7</v>
      </c>
      <c r="CQ54" s="18">
        <f>IF(CP54&gt;0,(CP54-CQ$5)/CQ$5,0)</f>
        <v/>
      </c>
      <c r="CR54" s="15">
        <f>'Investment Analysis'!HG54</f>
        <v/>
      </c>
      <c r="CS54" s="48" t="n">
        <v>9120</v>
      </c>
      <c r="CT54" s="18">
        <f>IF(CS54&gt;0,(CS54-CT$5)/CT$5,0)</f>
        <v/>
      </c>
      <c r="CU54" s="15">
        <f>'Investment Analysis'!HN54</f>
        <v/>
      </c>
      <c r="CV54" s="48" t="n">
        <v>16903.5</v>
      </c>
      <c r="CW54" s="18">
        <f>IF(CV54&gt;0,(CV54-CW$5)/CW$5,0)</f>
        <v/>
      </c>
      <c r="CX54" s="15">
        <f>'Investment Analysis'!IB54</f>
        <v/>
      </c>
      <c r="CY54" s="48" t="n">
        <v>17546.4</v>
      </c>
      <c r="CZ54" s="18">
        <f>IF(CY54&gt;0,(CY54-CZ$5)/CZ$5,0)</f>
        <v/>
      </c>
      <c r="DA54" s="15">
        <f>'Investment Analysis'!II54</f>
        <v/>
      </c>
      <c r="DB54" s="48" t="n">
        <v>19648</v>
      </c>
      <c r="DC54" s="18">
        <f>IF(DB54&gt;0,(DB54-DC$5)/DC$5,0)</f>
        <v/>
      </c>
      <c r="DD54" s="15">
        <f>'Investment Analysis'!IP54</f>
        <v/>
      </c>
      <c r="DE54" s="48" t="n"/>
      <c r="DF54" s="18">
        <f>IF(DE54&gt;0,(DE54-DF$5)/DF$5,0)</f>
        <v/>
      </c>
      <c r="DG54" s="15">
        <f>'Investment Analysis'!IW54</f>
        <v/>
      </c>
      <c r="DH54" s="48" t="n">
        <v>12513.2</v>
      </c>
      <c r="DI54" s="18">
        <f>IF(DH54&gt;0,(DH54-DI$5)/DI$5,0)</f>
        <v/>
      </c>
      <c r="DJ54" s="15">
        <f>'Investment Analysis'!JD54</f>
        <v/>
      </c>
      <c r="DK54" s="48" t="n">
        <v>1966.55</v>
      </c>
      <c r="DL54" s="18">
        <f>IF(DK54&gt;0,(DK54-DL$5)/DL$5,0)</f>
        <v/>
      </c>
      <c r="DM54" s="15">
        <f>'Investment Analysis'!JK54</f>
        <v/>
      </c>
      <c r="DN54" s="48" t="n">
        <v>19623.6</v>
      </c>
      <c r="DO54" s="18">
        <f>IF(DN54&gt;0,(DN54-DO$5)/DO$5,0)</f>
        <v/>
      </c>
      <c r="DP54" s="15">
        <f>'Investment Analysis'!HU54</f>
        <v/>
      </c>
      <c r="DQ54" s="48" t="n">
        <v>30384</v>
      </c>
      <c r="DR54" s="18">
        <f>IF(DQ54&gt;0,(DQ54-DR$5)/DR$5,0)</f>
        <v/>
      </c>
      <c r="DS54" s="15">
        <f>'Investment Analysis'!JR54</f>
        <v/>
      </c>
      <c r="DT54" s="48" t="n">
        <v>3126</v>
      </c>
      <c r="DU54" s="18">
        <f>IF(DT54&gt;0,(DT54-DU$5)/DU$5,0)</f>
        <v/>
      </c>
      <c r="DV54" s="15">
        <f>'Investment Analysis'!JY54</f>
        <v/>
      </c>
      <c r="DW54" s="48" t="n">
        <v>24107.75</v>
      </c>
      <c r="DX54" s="18">
        <f>IF(DW54&gt;0,(DW54-DX$5)/DX$5,0)</f>
        <v/>
      </c>
      <c r="DY54" s="15">
        <f>'Investment Analysis'!KF54</f>
        <v/>
      </c>
      <c r="DZ54" s="48" t="n">
        <v>2852.4</v>
      </c>
      <c r="EA54" s="18">
        <f>IF(DZ54&gt;0,(DZ54-EA$5)/EA$5,0)</f>
        <v/>
      </c>
      <c r="EB54" s="15">
        <f>'Investment Analysis'!KM54</f>
        <v/>
      </c>
      <c r="EC54" s="48" t="n">
        <v>2390.7</v>
      </c>
      <c r="ED54" s="18">
        <f>'Investment Analysis'!KV54</f>
        <v/>
      </c>
      <c r="EE54" s="15">
        <f>'Investment Analysis'!KT54</f>
        <v/>
      </c>
      <c r="EF54" s="48" t="n">
        <v>35250</v>
      </c>
      <c r="EG54" s="18">
        <f>IF(EF54&gt;0,(EF54-EG$5)/EG$5,0)</f>
        <v/>
      </c>
      <c r="EH54" s="15">
        <f>'Investment Analysis'!LH54</f>
        <v/>
      </c>
      <c r="EI54" s="48" t="n">
        <v>9187.469999999999</v>
      </c>
      <c r="EJ54" s="18">
        <f>IF(EI54&gt;0,(EI54-EJ$5)/EJ$5,0)</f>
        <v/>
      </c>
      <c r="EK54" s="15">
        <f>'Investment Analysis'!LO54</f>
        <v/>
      </c>
      <c r="EL54" s="48" t="n">
        <v>18749.25</v>
      </c>
      <c r="EM54" s="18">
        <f>IF(EL54&gt;0,(EL54-EM$5)/EM$5,0)</f>
        <v/>
      </c>
      <c r="EN54" s="15">
        <f>'Investment Analysis'!LV54</f>
        <v/>
      </c>
      <c r="EO54" s="48" t="n"/>
      <c r="EP54" s="68">
        <f>IF(EO54&gt;0,(EO54-500-EP$5)/EP$5,0)</f>
        <v/>
      </c>
      <c r="EQ54" s="15">
        <f>'Investment Analysis'!MC54</f>
        <v/>
      </c>
      <c r="ER54" s="48" t="n">
        <v>15311.34</v>
      </c>
      <c r="ES54" s="18">
        <f>IF(ER54&gt;0,(ER54-ES$5)/ES$5,0)</f>
        <v/>
      </c>
      <c r="ET54" s="15">
        <f>'Investment Analysis'!LA54</f>
        <v/>
      </c>
      <c r="EU54" s="48" t="n">
        <v>10508</v>
      </c>
      <c r="EV54" s="18">
        <f>'Investment Analysis'!ML54</f>
        <v/>
      </c>
      <c r="EW54" s="15">
        <f>'Investment Analysis'!MJ54</f>
        <v/>
      </c>
      <c r="EX54" s="48" t="n">
        <v>34846</v>
      </c>
      <c r="EY54" s="18">
        <f>IF(EX54&gt;0,(EX54-EY$5)/EY$5,0)</f>
        <v/>
      </c>
      <c r="EZ54" s="15">
        <f>'Investment Analysis'!MQ54</f>
        <v/>
      </c>
      <c r="FA54" s="48" t="n"/>
      <c r="FB54" s="18">
        <f>IF(FA54&gt;0,(FA54-FB$5)/FB$5,0)</f>
        <v/>
      </c>
      <c r="FC54" s="15">
        <f>'Investment Analysis'!MX54</f>
        <v/>
      </c>
      <c r="FD54" s="48" t="n">
        <v>4846.25</v>
      </c>
      <c r="FE54" s="18">
        <f>IF(FD54&gt;0,(FD54-FE$5)/FE$5,0)</f>
        <v/>
      </c>
      <c r="FF54" s="15">
        <f>'Investment Analysis'!NE54</f>
        <v/>
      </c>
      <c r="FG54" s="48" t="n"/>
      <c r="FH54" s="18">
        <f>IF(FG54&gt;0,(FG54-FH$5)/FH$5,0)</f>
        <v/>
      </c>
      <c r="FI54" s="15">
        <f>'Investment Analysis'!NL54</f>
        <v/>
      </c>
      <c r="FJ54" s="48" t="n">
        <v>11572</v>
      </c>
      <c r="FK54" s="18">
        <f>IF(FJ54&gt;0,(FJ54-FK$5)/FK$5,0)</f>
        <v/>
      </c>
      <c r="FL54" s="15">
        <f>'Investment Analysis'!NS54</f>
        <v/>
      </c>
      <c r="FM54" s="48" t="n">
        <v>10431.6</v>
      </c>
      <c r="FN54" s="18">
        <f>IF(FM54&gt;0,(FM54-FN$5)/FN$5,0)</f>
        <v/>
      </c>
      <c r="FO54" s="15">
        <f>'Investment Analysis'!NZ54</f>
        <v/>
      </c>
      <c r="FP54" s="48" t="n"/>
      <c r="FQ54" s="18">
        <f>IF(FP54&gt;0,(FP54-FQ$5)/FQ$5,0)</f>
        <v/>
      </c>
      <c r="FR54" s="15">
        <f>'Investment Analysis'!OG54</f>
        <v/>
      </c>
      <c r="FS54" s="48" t="n">
        <v>5985.75</v>
      </c>
      <c r="FT54" s="18">
        <f>IF(FS54&gt;0,(FS54-FT$5)/FT$5,0)</f>
        <v/>
      </c>
      <c r="FU54" s="15">
        <f>'Investment Analysis'!ON54</f>
        <v/>
      </c>
      <c r="FV54" s="48" t="n"/>
      <c r="FW54" s="18">
        <f>IF(FV54&gt;0,(FV54-FW$5)/FW$5,0)</f>
        <v/>
      </c>
      <c r="FX54" s="15">
        <f>'Investment Analysis'!OU54</f>
        <v/>
      </c>
      <c r="FY54" s="48" t="n"/>
      <c r="FZ54" s="18">
        <f>IF(FY54&gt;0,(FY54-FZ$5)/FZ$5,0)</f>
        <v/>
      </c>
      <c r="GA54" s="15">
        <f>'Investment Analysis'!PB54</f>
        <v/>
      </c>
      <c r="GB54" s="48" t="n">
        <v>20719.2</v>
      </c>
      <c r="GC54" s="18">
        <f>'Investment Analysis'!PK54</f>
        <v/>
      </c>
      <c r="GD54" s="15">
        <f>'Investment Analysis'!PI54</f>
        <v/>
      </c>
      <c r="GE54" s="48" t="n">
        <v>7708.5</v>
      </c>
      <c r="GF54" s="18">
        <f>'Investment Analysis'!PY54</f>
        <v/>
      </c>
      <c r="GG54" s="15">
        <f>'Investment Analysis'!PW54</f>
        <v/>
      </c>
      <c r="GH54" s="48" t="n">
        <v>30319.3</v>
      </c>
      <c r="GI54" s="18">
        <f>'Investment Analysis'!QF54</f>
        <v/>
      </c>
      <c r="GJ54" s="15">
        <f>'Investment Analysis'!QD54</f>
        <v/>
      </c>
      <c r="GK54" s="48" t="n">
        <v>5307.25</v>
      </c>
      <c r="GL54" s="18">
        <f>'Investment Analysis'!QM54</f>
        <v/>
      </c>
      <c r="GM54" s="15">
        <f>'Investment Analysis'!QK54</f>
        <v/>
      </c>
      <c r="GN54" s="48" t="n">
        <v>31619.02</v>
      </c>
      <c r="GO54" s="18">
        <f>'Investment Analysis'!QT54</f>
        <v/>
      </c>
      <c r="GP54" s="15">
        <f>'Investment Analysis'!QR54</f>
        <v/>
      </c>
      <c r="GQ54" s="48" t="n">
        <v>20794.55</v>
      </c>
      <c r="GR54" s="18">
        <f>'Investment Analysis'!RA54</f>
        <v/>
      </c>
      <c r="GS54" s="15">
        <f>'Investment Analysis'!QY54</f>
        <v/>
      </c>
      <c r="GT54" s="48" t="n">
        <v>5716</v>
      </c>
      <c r="GU54" s="18">
        <f>'Investment Analysis'!RH54</f>
        <v/>
      </c>
      <c r="GV54" s="15">
        <f>'Investment Analysis'!RF54</f>
        <v/>
      </c>
      <c r="GW54" s="48" t="n"/>
      <c r="GX54" s="18">
        <f>'Investment Analysis'!RO54</f>
        <v/>
      </c>
      <c r="GY54" s="15">
        <f>'Investment Analysis'!RM54</f>
        <v/>
      </c>
      <c r="GZ54" s="48" t="n"/>
      <c r="HA54" s="18">
        <f>'Investment Analysis'!RV54</f>
        <v/>
      </c>
      <c r="HB54" s="15">
        <f>'Investment Analysis'!RT54</f>
        <v/>
      </c>
      <c r="HC54" s="48" t="n"/>
      <c r="HD54" s="18">
        <f>'Investment Analysis'!SC54</f>
        <v/>
      </c>
      <c r="HE54" s="15">
        <f>'Investment Analysis'!SA54</f>
        <v/>
      </c>
      <c r="HF54" s="48" t="n"/>
      <c r="HG54" s="18">
        <f>'Investment Analysis'!SJ54</f>
        <v/>
      </c>
      <c r="HH54" s="15">
        <f>'Investment Analysis'!SH54</f>
        <v/>
      </c>
      <c r="HI54" s="48" t="n"/>
      <c r="HJ54" s="18">
        <f>'Investment Analysis'!SM54</f>
        <v/>
      </c>
      <c r="HK54" s="15">
        <f>'Investment Analysis'!SK54</f>
        <v/>
      </c>
      <c r="HL54" s="48" t="n"/>
      <c r="HM54" s="18">
        <f>'Investment Analysis'!SP54</f>
        <v/>
      </c>
      <c r="HN54" s="15">
        <f>'Investment Analysis'!SN54</f>
        <v/>
      </c>
      <c r="HO54" s="48" t="n"/>
      <c r="HP54" s="18">
        <f>'Investment Analysis'!TE54</f>
        <v/>
      </c>
      <c r="HQ54" s="15">
        <f>'Investment Analysis'!TC54</f>
        <v/>
      </c>
      <c r="HR54" s="48" t="n"/>
      <c r="HS54" s="18">
        <f>'Investment Analysis'!TL54</f>
        <v/>
      </c>
      <c r="HT54" s="15">
        <f>'Investment Analysis'!TJ54</f>
        <v/>
      </c>
      <c r="HU54" s="48" t="n"/>
      <c r="HV54" s="18">
        <f>'Investment Analysis'!TS54</f>
        <v/>
      </c>
      <c r="HW54" s="15">
        <f>'Investment Analysis'!TQ54</f>
        <v/>
      </c>
      <c r="HX54" s="48" t="n"/>
      <c r="HY54" s="18">
        <f>'Investment Analysis'!TZ54</f>
        <v/>
      </c>
      <c r="HZ54" s="15">
        <f>'Investment Analysis'!TX54</f>
        <v/>
      </c>
      <c r="IA54" s="48" t="n"/>
      <c r="IB54" s="18">
        <f>'Investment Analysis'!UG54</f>
        <v/>
      </c>
      <c r="IC54" s="15">
        <f>'Investment Analysis'!UE54</f>
        <v/>
      </c>
      <c r="ID54" s="48" t="n"/>
      <c r="IE54" s="18">
        <f>'Investment Analysis'!UN54</f>
        <v/>
      </c>
      <c r="IF54" s="15">
        <f>'Investment Analysis'!UL54</f>
        <v/>
      </c>
      <c r="IG54" s="48" t="n"/>
      <c r="IH54" s="18">
        <f>'Investment Analysis'!UU54</f>
        <v/>
      </c>
      <c r="II54" s="15">
        <f>'Investment Analysis'!US54</f>
        <v/>
      </c>
      <c r="IJ54" s="48" t="n"/>
      <c r="IK54" s="18">
        <f>'Investment Analysis'!VB54</f>
        <v/>
      </c>
      <c r="IL54" s="15">
        <f>'Investment Analysis'!UZ54</f>
        <v/>
      </c>
      <c r="IM54" s="48" t="n"/>
      <c r="IN54" s="18">
        <f>'Investment Analysis'!VI54</f>
        <v/>
      </c>
      <c r="IO54" s="15">
        <f>'Investment Analysis'!VG54</f>
        <v/>
      </c>
      <c r="IP54" s="18" t="n"/>
      <c r="IQ54" s="18" t="n"/>
      <c r="IR54" s="18" t="n"/>
      <c r="IS54" s="108">
        <f>IF(IT54&gt;0,IT54-IT53,0)</f>
        <v/>
      </c>
      <c r="IT54" s="48">
        <f>FY54+FV54+FS54+FP54+FM54+FJ54+FG54+FD54+FA54+EX54+EU54+ER54+EO54+EL54+EI54+EF54+EC54+DZ54+DW54+DT54+DQ54+DN54+DK54+DH54+DE54+DB54+CY54+CV54+CS54+CP54+CJ54+CG54+CD54+CA54+BX54+P54+CM54+GT54+GQ54+GN54+GK54+GH54+GE54+GB54+BU54+BR54+BO54+BL54+BI54+BF54+BC54+AZ54+AW54+AT54+AQ54+AN54+AK54+AH54+AE54+AB54+Y54+V54+S54+GW54+GZ54+HC54+HF54+HI54+HL54+HO54+HR54+HU54</f>
        <v/>
      </c>
      <c r="IU54" s="101">
        <f>IF(IT54&gt;0,IV54,0)</f>
        <v/>
      </c>
      <c r="IV54" s="101" t="n"/>
      <c r="IW54" s="15">
        <f>IF(IT54&gt;0,(IT54+IV$11-I$2)/I$2,0)</f>
        <v/>
      </c>
      <c r="IX54" s="113">
        <f>IF(IT54&gt;0,IT54+IV$11-I$2,0)</f>
        <v/>
      </c>
      <c r="IY54" s="21">
        <f>IF(IT54&gt;0,(IT54+IV$11+IV$33+IV$52-IT$8)/IT$8,0)</f>
        <v/>
      </c>
      <c r="IZ54" s="173">
        <f>IF(IT54&gt;0,IT54+IV$11+IV$33+IV$52-IT$8,0)</f>
        <v/>
      </c>
    </row>
    <row r="55">
      <c r="A55" s="76">
        <f>'Investment Analysis'!A55</f>
        <v/>
      </c>
      <c r="B55" s="77">
        <f>'Investment Analysis'!B55</f>
        <v/>
      </c>
      <c r="C55" s="27">
        <f>'Investment Analysis'!C55</f>
        <v/>
      </c>
      <c r="D55" s="42">
        <f>'Investment Analysis'!D55</f>
        <v/>
      </c>
      <c r="E55" s="28">
        <f>'Investment Analysis'!E55</f>
        <v/>
      </c>
      <c r="F55" s="27">
        <f>'Investment Analysis'!G55</f>
        <v/>
      </c>
      <c r="G55" s="42">
        <f>'Investment Analysis'!H55</f>
        <v/>
      </c>
      <c r="H55" s="28">
        <f>'Investment Analysis'!I55</f>
        <v/>
      </c>
      <c r="I55" s="27">
        <f>'Investment Analysis'!K55</f>
        <v/>
      </c>
      <c r="J55" s="42">
        <f>'Investment Analysis'!L55</f>
        <v/>
      </c>
      <c r="K55" s="28">
        <f>'Investment Analysis'!M55</f>
        <v/>
      </c>
      <c r="L55" s="57">
        <f>'Investment Analysis'!T55</f>
        <v/>
      </c>
      <c r="M55" s="29">
        <f>'Investment Analysis'!V55</f>
        <v/>
      </c>
      <c r="N55" s="29">
        <f>'Investment Analysis'!W55</f>
        <v/>
      </c>
      <c r="P55" s="48">
        <f>'Investment Analysis'!Y55</f>
        <v/>
      </c>
      <c r="Q55" s="18" t="n"/>
      <c r="R55" s="83" t="n"/>
      <c r="S55" s="48" t="n">
        <v>19225.18</v>
      </c>
      <c r="T55" s="18">
        <f>IF(S55&gt;0,(S55+10000-T$5)/T$5,0)</f>
        <v/>
      </c>
      <c r="U55" s="15">
        <f>'Investment Analysis'!AF55</f>
        <v/>
      </c>
      <c r="V55" s="48" t="n">
        <v>16531.32</v>
      </c>
      <c r="W55" s="18">
        <f>IF(V55&gt;0,(V55+5000-W$5)/W$5,0)</f>
        <v/>
      </c>
      <c r="X55" s="15">
        <f>'Investment Analysis'!AM55</f>
        <v/>
      </c>
      <c r="Y55" s="48" t="n">
        <v>9970.059999999999</v>
      </c>
      <c r="Z55" s="18">
        <f>IF(Y55&gt;0,(Y55-Z$5)/Z$5,0)</f>
        <v/>
      </c>
      <c r="AA55" s="15">
        <f>'Investment Analysis'!GM55</f>
        <v/>
      </c>
      <c r="AB55" s="48" t="n">
        <v>2337.29</v>
      </c>
      <c r="AC55" s="18">
        <f>IF(AB55&gt;0,(AB55+8000-AC$5)/AC$5,0)</f>
        <v/>
      </c>
      <c r="AD55" s="15">
        <f>'Investment Analysis'!AT55</f>
        <v/>
      </c>
      <c r="AE55" s="48" t="n">
        <v>20980.87</v>
      </c>
      <c r="AF55" s="18">
        <f>IF(AE55&gt;0,(AE55+30000+12000-AF$5)/AF$5,0)</f>
        <v/>
      </c>
      <c r="AG55" s="15">
        <f>'Investment Analysis'!BA55</f>
        <v/>
      </c>
      <c r="AH55" s="48" t="n"/>
      <c r="AI55" s="18">
        <f>IF(AH55&gt;0,(AH55-5000-AI$5)/AI$5,0)</f>
        <v/>
      </c>
      <c r="AJ55" s="15">
        <f>'Investment Analysis'!BH55</f>
        <v/>
      </c>
      <c r="AK55" s="48" t="n">
        <v>16417.79</v>
      </c>
      <c r="AL55" s="18">
        <f>IF(AK55&gt;0,(AK55+7000-AL$5)/AL$5,0)</f>
        <v/>
      </c>
      <c r="AM55" s="15">
        <f>'Investment Analysis'!BO55</f>
        <v/>
      </c>
      <c r="AN55" s="48" t="n">
        <v>12697.22</v>
      </c>
      <c r="AO55" s="18">
        <f>IF(AN55&gt;0,(AN55+25000-AO$5)/AO$5,0)</f>
        <v/>
      </c>
      <c r="AP55" s="15">
        <f>'Investment Analysis'!BV55</f>
        <v/>
      </c>
      <c r="AQ55" s="48" t="n"/>
      <c r="AR55" s="18">
        <f>IF(AQ55&gt;0,(AQ55+10000-AR$5)/AR$5,0)</f>
        <v/>
      </c>
      <c r="AS55" s="15">
        <f>'Investment Analysis'!CC55</f>
        <v/>
      </c>
      <c r="AT55" s="48" t="n">
        <v>23567.42</v>
      </c>
      <c r="AU55" s="18">
        <f>IF(AT55&gt;0,(AT55+10000-AU$5)/AU$5,0)</f>
        <v/>
      </c>
      <c r="AV55" s="15">
        <f>'Investment Analysis'!CJ55</f>
        <v/>
      </c>
      <c r="AW55" s="48" t="n">
        <v>16568.29</v>
      </c>
      <c r="AX55" s="18">
        <f>IF(AW55&gt;0,(AW55+2000-AX$5)/AX$5,0)</f>
        <v/>
      </c>
      <c r="AY55" s="15">
        <f>'Investment Analysis'!CQ55</f>
        <v/>
      </c>
      <c r="AZ55" s="48" t="n">
        <v>14899.39</v>
      </c>
      <c r="BA55" s="18">
        <f>IF(AZ55&gt;0,(AZ55+15000+7000-BA$5)/BA$5,0)</f>
        <v/>
      </c>
      <c r="BB55" s="15">
        <f>'Investment Analysis'!CX55</f>
        <v/>
      </c>
      <c r="BC55" s="48" t="n">
        <v>9173.33</v>
      </c>
      <c r="BD55" s="18">
        <f>IF(BC55&gt;0,(BC55-10000-BD$5)/BD$5,0)</f>
        <v/>
      </c>
      <c r="BE55" s="15">
        <f>'Investment Analysis'!DE55</f>
        <v/>
      </c>
      <c r="BF55" s="48" t="n">
        <v>4334.35</v>
      </c>
      <c r="BG55" s="18">
        <f>'Investment Analysis'!DN55</f>
        <v/>
      </c>
      <c r="BH55" s="15">
        <f>'Investment Analysis'!DL55</f>
        <v/>
      </c>
      <c r="BI55" s="48" t="n">
        <v>2129.4</v>
      </c>
      <c r="BJ55" s="18">
        <f>'Investment Analysis'!EB55</f>
        <v/>
      </c>
      <c r="BK55" s="15">
        <f>'Investment Analysis'!DZ55</f>
        <v/>
      </c>
      <c r="BL55" s="48" t="n">
        <v>3743.04</v>
      </c>
      <c r="BM55" s="18">
        <f>'Investment Analysis'!EI55</f>
        <v/>
      </c>
      <c r="BN55" s="15">
        <f>'Investment Analysis'!EG55</f>
        <v/>
      </c>
      <c r="BO55" s="48" t="n"/>
      <c r="BP55" s="18">
        <f>'Investment Analysis'!DU55</f>
        <v/>
      </c>
      <c r="BQ55" s="15">
        <f>'Investment Analysis'!DS55</f>
        <v/>
      </c>
      <c r="BR55" s="48" t="n">
        <v>5344.77</v>
      </c>
      <c r="BS55" s="18">
        <f>'Investment Analysis'!EP55</f>
        <v/>
      </c>
      <c r="BT55" s="15">
        <f>'Investment Analysis'!EN55</f>
        <v/>
      </c>
      <c r="BU55" s="48" t="n">
        <v>13777.01</v>
      </c>
      <c r="BV55" s="18">
        <f>IF(BU55&gt;0,(BU55+8000-BV$5)/BV$5,0)</f>
        <v/>
      </c>
      <c r="BW55" s="15">
        <f>'Investment Analysis'!EU55</f>
        <v/>
      </c>
      <c r="BX55" s="48" t="n"/>
      <c r="BY55" s="18">
        <f>IF(BX55&gt;0,(BX55-10000-5000-BY$5)/BY$5,0)</f>
        <v/>
      </c>
      <c r="BZ55" s="15">
        <f>'Investment Analysis'!FB55</f>
        <v/>
      </c>
      <c r="CA55" s="48" t="n">
        <v>20800.38</v>
      </c>
      <c r="CB55" s="18">
        <f>IF(CA55&gt;0,(CA55-CB$5)/CB$5,0)</f>
        <v/>
      </c>
      <c r="CC55" s="15">
        <f>'Investment Analysis'!FI55</f>
        <v/>
      </c>
      <c r="CD55" s="48" t="n">
        <v>16600.77</v>
      </c>
      <c r="CE55" s="18">
        <f>'Investment Analysis'!FR55</f>
        <v/>
      </c>
      <c r="CF55" s="15">
        <f>'Investment Analysis'!FP55</f>
        <v/>
      </c>
      <c r="CG55" s="48" t="n">
        <v>5198.6</v>
      </c>
      <c r="CH55" s="18">
        <f>'Investment Analysis'!FR55</f>
        <v/>
      </c>
      <c r="CI55" s="15">
        <f>'Investment Analysis'!FW55</f>
        <v/>
      </c>
      <c r="CJ55" s="48" t="n"/>
      <c r="CK55" s="18">
        <f>IF(CJ55&gt;0,(CJ55+5000+8000-CK$5)/CK$5,0)</f>
        <v/>
      </c>
      <c r="CL55" s="15">
        <f>'Investment Analysis'!GD55</f>
        <v/>
      </c>
      <c r="CM55" s="48" t="n">
        <v>24127.85</v>
      </c>
      <c r="CN55" s="18">
        <f>IF(CM55&gt;0,(CM55-CN$5)/CN$5,0)</f>
        <v/>
      </c>
      <c r="CO55" s="15">
        <f>'Investment Analysis'!GT55</f>
        <v/>
      </c>
      <c r="CP55" s="48" t="n">
        <v>24436.5</v>
      </c>
      <c r="CQ55" s="18">
        <f>IF(CP55&gt;0,(CP55-CQ$5)/CQ$5,0)</f>
        <v/>
      </c>
      <c r="CR55" s="15">
        <f>'Investment Analysis'!HG55</f>
        <v/>
      </c>
      <c r="CS55" s="48" t="n">
        <v>8880</v>
      </c>
      <c r="CT55" s="18">
        <f>IF(CS55&gt;0,(CS55-CT$5)/CT$5,0)</f>
        <v/>
      </c>
      <c r="CU55" s="15">
        <f>'Investment Analysis'!HN55</f>
        <v/>
      </c>
      <c r="CV55" s="48" t="n">
        <v>16047</v>
      </c>
      <c r="CW55" s="18">
        <f>IF(CV55&gt;0,(CV55-CW$5)/CW$5,0)</f>
        <v/>
      </c>
      <c r="CX55" s="15">
        <f>'Investment Analysis'!IB55</f>
        <v/>
      </c>
      <c r="CY55" s="48" t="n">
        <v>16600.5</v>
      </c>
      <c r="CZ55" s="18">
        <f>IF(CY55&gt;0,(CY55-CZ$5)/CZ$5,0)</f>
        <v/>
      </c>
      <c r="DA55" s="15">
        <f>'Investment Analysis'!II55</f>
        <v/>
      </c>
      <c r="DB55" s="48" t="n">
        <v>19208</v>
      </c>
      <c r="DC55" s="18">
        <f>IF(DB55&gt;0,(DB55-DC$5)/DC$5,0)</f>
        <v/>
      </c>
      <c r="DD55" s="15">
        <f>'Investment Analysis'!IP55</f>
        <v/>
      </c>
      <c r="DE55" s="48" t="n"/>
      <c r="DF55" s="18">
        <f>IF(DE55&gt;0,(DE55-DF$5)/DF$5,0)</f>
        <v/>
      </c>
      <c r="DG55" s="15">
        <f>'Investment Analysis'!IW55</f>
        <v/>
      </c>
      <c r="DH55" s="48" t="n">
        <v>11959.8</v>
      </c>
      <c r="DI55" s="18">
        <f>IF(DH55&gt;0,(DH55-DI$5)/DI$5,0)</f>
        <v/>
      </c>
      <c r="DJ55" s="15">
        <f>'Investment Analysis'!JD55</f>
        <v/>
      </c>
      <c r="DK55" s="48" t="n">
        <v>1900.8</v>
      </c>
      <c r="DL55" s="18">
        <f>IF(DK55&gt;0,(DK55-DL$5)/DL$5,0)</f>
        <v/>
      </c>
      <c r="DM55" s="15">
        <f>'Investment Analysis'!JK55</f>
        <v/>
      </c>
      <c r="DN55" s="48" t="n">
        <v>20124</v>
      </c>
      <c r="DO55" s="18">
        <f>IF(DN55&gt;0,(DN55-DO$5)/DO$5,0)</f>
        <v/>
      </c>
      <c r="DP55" s="15">
        <f>'Investment Analysis'!HU55</f>
        <v/>
      </c>
      <c r="DQ55" s="48" t="n">
        <v>28812</v>
      </c>
      <c r="DR55" s="18">
        <f>IF(DQ55&gt;0,(DQ55-DR$5)/DR$5,0)</f>
        <v/>
      </c>
      <c r="DS55" s="15">
        <f>'Investment Analysis'!JR55</f>
        <v/>
      </c>
      <c r="DT55" s="48" t="n">
        <v>2934</v>
      </c>
      <c r="DU55" s="18">
        <f>IF(DT55&gt;0,(DT55-DU$5)/DU$5,0)</f>
        <v/>
      </c>
      <c r="DV55" s="15">
        <f>'Investment Analysis'!JY55</f>
        <v/>
      </c>
      <c r="DW55" s="48" t="n">
        <v>23360.25</v>
      </c>
      <c r="DX55" s="18">
        <f>IF(DW55&gt;0,(DW55-DX$5)/DX$5,0)</f>
        <v/>
      </c>
      <c r="DY55" s="15">
        <f>'Investment Analysis'!KF55</f>
        <v/>
      </c>
      <c r="DZ55" s="48" t="n">
        <v>2766</v>
      </c>
      <c r="EA55" s="18">
        <f>IF(DZ55&gt;0,(DZ55-EA$5)/EA$5,0)</f>
        <v/>
      </c>
      <c r="EB55" s="15">
        <f>'Investment Analysis'!KM55</f>
        <v/>
      </c>
      <c r="EC55" s="48" t="n">
        <v>2274.8</v>
      </c>
      <c r="ED55" s="18">
        <f>'Investment Analysis'!KV55</f>
        <v/>
      </c>
      <c r="EE55" s="15">
        <f>'Investment Analysis'!KT55</f>
        <v/>
      </c>
      <c r="EF55" s="48" t="n">
        <v>35617.5</v>
      </c>
      <c r="EG55" s="18">
        <f>IF(EF55&gt;0,(EF55-EG$5)/EG$5,0)</f>
        <v/>
      </c>
      <c r="EH55" s="15">
        <f>'Investment Analysis'!LH55</f>
        <v/>
      </c>
      <c r="EI55" s="48" t="n">
        <v>9023.790000000001</v>
      </c>
      <c r="EJ55" s="18">
        <f>IF(EI55&gt;0,(EI55-EJ$5)/EJ$5,0)</f>
        <v/>
      </c>
      <c r="EK55" s="15">
        <f>'Investment Analysis'!LO55</f>
        <v/>
      </c>
      <c r="EL55" s="48" t="n">
        <v>18008.25</v>
      </c>
      <c r="EM55" s="18">
        <f>IF(EL55&gt;0,(EL55-EM$5)/EM$5,0)</f>
        <v/>
      </c>
      <c r="EN55" s="15">
        <f>'Investment Analysis'!LV55</f>
        <v/>
      </c>
      <c r="EO55" s="48" t="n"/>
      <c r="EP55" s="68">
        <f>IF(EO55&gt;0,(EO55-500-EP$5)/EP$5,0)</f>
        <v/>
      </c>
      <c r="EQ55" s="15">
        <f>'Investment Analysis'!MC55</f>
        <v/>
      </c>
      <c r="ER55" s="48" t="n">
        <v>14108.94</v>
      </c>
      <c r="ES55" s="18">
        <f>IF(ER55&gt;0,(ER55-ES$5)/ES$5,0)</f>
        <v/>
      </c>
      <c r="ET55" s="15">
        <f>'Investment Analysis'!LA55</f>
        <v/>
      </c>
      <c r="EU55" s="48" t="n">
        <v>9476</v>
      </c>
      <c r="EV55" s="18">
        <f>'Investment Analysis'!ML55</f>
        <v/>
      </c>
      <c r="EW55" s="15">
        <f>'Investment Analysis'!MJ55</f>
        <v/>
      </c>
      <c r="EX55" s="48" t="n">
        <v>33806.5</v>
      </c>
      <c r="EY55" s="18">
        <f>IF(EX55&gt;0,(EX55-EY$5)/EY$5,0)</f>
        <v/>
      </c>
      <c r="EZ55" s="15">
        <f>'Investment Analysis'!MQ55</f>
        <v/>
      </c>
      <c r="FA55" s="48" t="n"/>
      <c r="FB55" s="18">
        <f>IF(FA55&gt;0,(FA55-FB$5)/FB$5,0)</f>
        <v/>
      </c>
      <c r="FC55" s="15">
        <f>'Investment Analysis'!MX55</f>
        <v/>
      </c>
      <c r="FD55" s="48" t="n">
        <v>4803</v>
      </c>
      <c r="FE55" s="18">
        <f>IF(FD55&gt;0,(FD55-FE$5)/FE$5,0)</f>
        <v/>
      </c>
      <c r="FF55" s="15">
        <f>'Investment Analysis'!NE55</f>
        <v/>
      </c>
      <c r="FG55" s="48" t="n"/>
      <c r="FH55" s="18">
        <f>IF(FG55&gt;0,(FG55-FH$5)/FH$5,0)</f>
        <v/>
      </c>
      <c r="FI55" s="15">
        <f>'Investment Analysis'!NL55</f>
        <v/>
      </c>
      <c r="FJ55" s="48" t="n">
        <v>10805.2</v>
      </c>
      <c r="FK55" s="18">
        <f>IF(FJ55&gt;0,(FJ55-FK$5)/FK$5,0)</f>
        <v/>
      </c>
      <c r="FL55" s="15">
        <f>'Investment Analysis'!NS55</f>
        <v/>
      </c>
      <c r="FM55" s="48" t="n">
        <v>9952.200000000001</v>
      </c>
      <c r="FN55" s="18">
        <f>IF(FM55&gt;0,(FM55-FN$5)/FN$5,0)</f>
        <v/>
      </c>
      <c r="FO55" s="15">
        <f>'Investment Analysis'!NZ55</f>
        <v/>
      </c>
      <c r="FP55" s="48" t="n"/>
      <c r="FQ55" s="18">
        <f>IF(FP55&gt;0,(FP55-FQ$5)/FQ$5,0)</f>
        <v/>
      </c>
      <c r="FR55" s="15">
        <f>'Investment Analysis'!OG55</f>
        <v/>
      </c>
      <c r="FS55" s="48" t="n">
        <v>5550.75</v>
      </c>
      <c r="FT55" s="18">
        <f>IF(FS55&gt;0,(FS55-FT$5)/FT$5,0)</f>
        <v/>
      </c>
      <c r="FU55" s="15">
        <f>'Investment Analysis'!ON55</f>
        <v/>
      </c>
      <c r="FV55" s="48" t="n"/>
      <c r="FW55" s="18">
        <f>IF(FV55&gt;0,(FV55-FW$5)/FW$5,0)</f>
        <v/>
      </c>
      <c r="FX55" s="15">
        <f>'Investment Analysis'!OU55</f>
        <v/>
      </c>
      <c r="FY55" s="48" t="n"/>
      <c r="FZ55" s="18">
        <f>IF(FY55&gt;0,(FY55-FZ$5)/FZ$5,0)</f>
        <v/>
      </c>
      <c r="GA55" s="15">
        <f>'Investment Analysis'!PB55</f>
        <v/>
      </c>
      <c r="GB55" s="48" t="n">
        <v>20488.8</v>
      </c>
      <c r="GC55" s="18">
        <f>'Investment Analysis'!PK55</f>
        <v/>
      </c>
      <c r="GD55" s="15">
        <f>'Investment Analysis'!PI55</f>
        <v/>
      </c>
      <c r="GE55" s="48" t="n">
        <v>7610</v>
      </c>
      <c r="GF55" s="18">
        <f>'Investment Analysis'!PY55</f>
        <v/>
      </c>
      <c r="GG55" s="15">
        <f>'Investment Analysis'!PW55</f>
        <v/>
      </c>
      <c r="GH55" s="48" t="n">
        <v>29315</v>
      </c>
      <c r="GI55" s="18">
        <f>'Investment Analysis'!QF55</f>
        <v/>
      </c>
      <c r="GJ55" s="15">
        <f>'Investment Analysis'!QD55</f>
        <v/>
      </c>
      <c r="GK55" s="48" t="n">
        <v>5146.25</v>
      </c>
      <c r="GL55" s="18">
        <f>'Investment Analysis'!QM55</f>
        <v/>
      </c>
      <c r="GM55" s="15">
        <f>'Investment Analysis'!QK55</f>
        <v/>
      </c>
      <c r="GN55" s="48" t="n">
        <v>30619.21</v>
      </c>
      <c r="GO55" s="18">
        <f>'Investment Analysis'!QT55</f>
        <v/>
      </c>
      <c r="GP55" s="15">
        <f>'Investment Analysis'!QR55</f>
        <v/>
      </c>
      <c r="GQ55" s="48" t="n">
        <v>20561.5</v>
      </c>
      <c r="GR55" s="18">
        <f>'Investment Analysis'!RA55</f>
        <v/>
      </c>
      <c r="GS55" s="15">
        <f>'Investment Analysis'!QY55</f>
        <v/>
      </c>
      <c r="GT55" s="48" t="n">
        <v>5424.5</v>
      </c>
      <c r="GU55" s="18">
        <f>'Investment Analysis'!RH55</f>
        <v/>
      </c>
      <c r="GV55" s="15">
        <f>'Investment Analysis'!RF55</f>
        <v/>
      </c>
      <c r="GW55" s="48" t="n"/>
      <c r="GX55" s="18">
        <f>'Investment Analysis'!RO55</f>
        <v/>
      </c>
      <c r="GY55" s="15">
        <f>'Investment Analysis'!RM55</f>
        <v/>
      </c>
      <c r="GZ55" s="48" t="n"/>
      <c r="HA55" s="18">
        <f>'Investment Analysis'!RV55</f>
        <v/>
      </c>
      <c r="HB55" s="15">
        <f>'Investment Analysis'!RT55</f>
        <v/>
      </c>
      <c r="HC55" s="48" t="n"/>
      <c r="HD55" s="18">
        <f>'Investment Analysis'!SC55</f>
        <v/>
      </c>
      <c r="HE55" s="15">
        <f>'Investment Analysis'!SA55</f>
        <v/>
      </c>
      <c r="HF55" s="48" t="n"/>
      <c r="HG55" s="18">
        <f>'Investment Analysis'!SJ55</f>
        <v/>
      </c>
      <c r="HH55" s="15">
        <f>'Investment Analysis'!SH55</f>
        <v/>
      </c>
      <c r="HI55" s="48" t="n"/>
      <c r="HJ55" s="18">
        <f>'Investment Analysis'!SM55</f>
        <v/>
      </c>
      <c r="HK55" s="15">
        <f>'Investment Analysis'!SK55</f>
        <v/>
      </c>
      <c r="HL55" s="48" t="n"/>
      <c r="HM55" s="18">
        <f>'Investment Analysis'!SP55</f>
        <v/>
      </c>
      <c r="HN55" s="15">
        <f>'Investment Analysis'!SN55</f>
        <v/>
      </c>
      <c r="HO55" s="48" t="n"/>
      <c r="HP55" s="18">
        <f>'Investment Analysis'!TE55</f>
        <v/>
      </c>
      <c r="HQ55" s="15">
        <f>'Investment Analysis'!TC55</f>
        <v/>
      </c>
      <c r="HR55" s="48" t="n"/>
      <c r="HS55" s="18">
        <f>'Investment Analysis'!TL55</f>
        <v/>
      </c>
      <c r="HT55" s="15">
        <f>'Investment Analysis'!TJ55</f>
        <v/>
      </c>
      <c r="HU55" s="48" t="n"/>
      <c r="HV55" s="18">
        <f>'Investment Analysis'!TS55</f>
        <v/>
      </c>
      <c r="HW55" s="15">
        <f>'Investment Analysis'!TQ55</f>
        <v/>
      </c>
      <c r="HX55" s="48" t="n"/>
      <c r="HY55" s="18">
        <f>'Investment Analysis'!TZ55</f>
        <v/>
      </c>
      <c r="HZ55" s="15">
        <f>'Investment Analysis'!TX55</f>
        <v/>
      </c>
      <c r="IA55" s="48" t="n"/>
      <c r="IB55" s="18">
        <f>'Investment Analysis'!UG55</f>
        <v/>
      </c>
      <c r="IC55" s="15">
        <f>'Investment Analysis'!UE55</f>
        <v/>
      </c>
      <c r="ID55" s="48" t="n"/>
      <c r="IE55" s="18">
        <f>'Investment Analysis'!UN55</f>
        <v/>
      </c>
      <c r="IF55" s="15">
        <f>'Investment Analysis'!UL55</f>
        <v/>
      </c>
      <c r="IG55" s="48" t="n"/>
      <c r="IH55" s="18">
        <f>'Investment Analysis'!UU55</f>
        <v/>
      </c>
      <c r="II55" s="15">
        <f>'Investment Analysis'!US55</f>
        <v/>
      </c>
      <c r="IJ55" s="48" t="n"/>
      <c r="IK55" s="18">
        <f>'Investment Analysis'!VB55</f>
        <v/>
      </c>
      <c r="IL55" s="15">
        <f>'Investment Analysis'!UZ55</f>
        <v/>
      </c>
      <c r="IM55" s="48" t="n"/>
      <c r="IN55" s="18">
        <f>'Investment Analysis'!VI55</f>
        <v/>
      </c>
      <c r="IO55" s="15">
        <f>'Investment Analysis'!VG55</f>
        <v/>
      </c>
      <c r="IP55" s="18" t="n"/>
      <c r="IQ55" s="18" t="n"/>
      <c r="IR55" s="18" t="n"/>
      <c r="IS55" s="108">
        <f>IF(IT55&gt;0,IT55-IT54,0)</f>
        <v/>
      </c>
      <c r="IT55" s="48">
        <f>FY55+FV55+FS55+FP55+FM55+FJ55+FG55+FD55+FA55+EX55+EU55+ER55+EO55+EL55+EI55+EF55+EC55+DZ55+DW55+DT55+DQ55+DN55+DK55+DH55+DE55+DB55+CY55+CV55+CS55+CP55+CJ55+CG55+CD55+CA55+BX55+P55+CM55+GT55+GQ55+GN55+GK55+GH55+GE55+GB55+BU55+BR55+BO55+BL55+BI55+BF55+BC55+AZ55+AW55+AT55+AQ55+AN55+AK55+AH55+AE55+AB55+Y55+V55+S55+GW55+GZ55+HC55+HF55+HI55+HL55+HO55+HR55+HU55</f>
        <v/>
      </c>
      <c r="IU55" s="101">
        <f>IF(IT55&gt;0,IV55,0)</f>
        <v/>
      </c>
      <c r="IV55" s="101" t="n"/>
      <c r="IW55" s="15">
        <f>IF(IT55&gt;0,(IT55+IV$11-I$2)/I$2,0)</f>
        <v/>
      </c>
      <c r="IX55" s="113">
        <f>IF(IT55&gt;0,IT55+IV$11-I$2,0)</f>
        <v/>
      </c>
      <c r="IY55" s="21">
        <f>IF(IT55&gt;0,(IT55+IV$11+IV$33+IV$52-IT$8)/IT$8,0)</f>
        <v/>
      </c>
      <c r="IZ55" s="173">
        <f>IF(IT55&gt;0,IT55+IV$11+IV$33+IV$52-IT$8,0)</f>
        <v/>
      </c>
    </row>
    <row r="56">
      <c r="A56" s="76">
        <f>'Investment Analysis'!A56</f>
        <v/>
      </c>
      <c r="B56" s="77">
        <f>'Investment Analysis'!B56</f>
        <v/>
      </c>
      <c r="C56" s="27">
        <f>'Investment Analysis'!C56</f>
        <v/>
      </c>
      <c r="D56" s="42">
        <f>'Investment Analysis'!D56</f>
        <v/>
      </c>
      <c r="E56" s="28">
        <f>'Investment Analysis'!E56</f>
        <v/>
      </c>
      <c r="F56" s="27">
        <f>'Investment Analysis'!G56</f>
        <v/>
      </c>
      <c r="G56" s="42">
        <f>'Investment Analysis'!H56</f>
        <v/>
      </c>
      <c r="H56" s="28">
        <f>'Investment Analysis'!I56</f>
        <v/>
      </c>
      <c r="I56" s="27">
        <f>'Investment Analysis'!K56</f>
        <v/>
      </c>
      <c r="J56" s="42">
        <f>'Investment Analysis'!L56</f>
        <v/>
      </c>
      <c r="K56" s="28">
        <f>'Investment Analysis'!M56</f>
        <v/>
      </c>
      <c r="L56" s="57">
        <f>'Investment Analysis'!T56</f>
        <v/>
      </c>
      <c r="M56" s="29">
        <f>'Investment Analysis'!V56</f>
        <v/>
      </c>
      <c r="N56" s="29">
        <f>'Investment Analysis'!W56</f>
        <v/>
      </c>
      <c r="P56" s="48">
        <f>'Investment Analysis'!Y56</f>
        <v/>
      </c>
      <c r="Q56" s="18" t="n"/>
      <c r="R56" s="83" t="n"/>
      <c r="S56" s="48" t="n">
        <v>19287.06</v>
      </c>
      <c r="T56" s="18">
        <f>IF(S56&gt;0,(S56+10000-T$5)/T$5,0)</f>
        <v/>
      </c>
      <c r="U56" s="15">
        <f>'Investment Analysis'!AF56</f>
        <v/>
      </c>
      <c r="V56" s="48" t="n">
        <v>16581.12</v>
      </c>
      <c r="W56" s="18">
        <f>IF(V56&gt;0,(V56+5000-W$5)/W$5,0)</f>
        <v/>
      </c>
      <c r="X56" s="15">
        <f>'Investment Analysis'!AM56</f>
        <v/>
      </c>
      <c r="Y56" s="48" t="n">
        <v>9959.74</v>
      </c>
      <c r="Z56" s="18">
        <f>IF(Y56&gt;0,(Y56-Z$5)/Z$5,0)</f>
        <v/>
      </c>
      <c r="AA56" s="15">
        <f>'Investment Analysis'!GM56</f>
        <v/>
      </c>
      <c r="AB56" s="48" t="n">
        <v>2338.5</v>
      </c>
      <c r="AC56" s="18">
        <f>IF(AB56&gt;0,(AB56+8000-AC$5)/AC$5,0)</f>
        <v/>
      </c>
      <c r="AD56" s="15">
        <f>'Investment Analysis'!AT56</f>
        <v/>
      </c>
      <c r="AE56" s="48" t="n">
        <v>20823.03</v>
      </c>
      <c r="AF56" s="18">
        <f>IF(AE56&gt;0,(AE56+30000+12000-AF$5)/AF$5,0)</f>
        <v/>
      </c>
      <c r="AG56" s="15">
        <f>'Investment Analysis'!BA56</f>
        <v/>
      </c>
      <c r="AH56" s="48" t="n"/>
      <c r="AI56" s="18">
        <f>IF(AH56&gt;0,(AH56-5000+20000-AI$5)/AI$5,0)</f>
        <v/>
      </c>
      <c r="AJ56" s="15">
        <f>'Investment Analysis'!BH56</f>
        <v/>
      </c>
      <c r="AK56" s="48" t="n">
        <v>16548.24</v>
      </c>
      <c r="AL56" s="18">
        <f>IF(AK56&gt;0,(AK56+7000-AL$5)/AL$5,0)</f>
        <v/>
      </c>
      <c r="AM56" s="15">
        <f>'Investment Analysis'!BO56</f>
        <v/>
      </c>
      <c r="AN56" s="48" t="n">
        <v>12783.27</v>
      </c>
      <c r="AO56" s="18">
        <f>IF(AN56&gt;0,(AN56+25000+5000-AO$5)/AO$5,0)</f>
        <v/>
      </c>
      <c r="AP56" s="15">
        <f>'Investment Analysis'!BV56</f>
        <v/>
      </c>
      <c r="AQ56" s="48" t="n"/>
      <c r="AR56" s="18">
        <f>IF(AQ56&gt;0,(AQ56+10000+4000-AR$5)/AR$5,0)</f>
        <v/>
      </c>
      <c r="AS56" s="15">
        <f>'Investment Analysis'!CC56</f>
        <v/>
      </c>
      <c r="AT56" s="48" t="n">
        <v>23482.23</v>
      </c>
      <c r="AU56" s="18">
        <f>IF(AT56&gt;0,(AT56+10000-AU$5)/AU$5,0)</f>
        <v/>
      </c>
      <c r="AV56" s="15">
        <f>'Investment Analysis'!CJ56</f>
        <v/>
      </c>
      <c r="AW56" s="48" t="n">
        <v>16781.85</v>
      </c>
      <c r="AX56" s="18">
        <f>IF(AW56&gt;0,(AW56+2000-AX$5)/AX$5,0)</f>
        <v/>
      </c>
      <c r="AY56" s="15">
        <f>'Investment Analysis'!CQ56</f>
        <v/>
      </c>
      <c r="AZ56" s="48" t="n">
        <v>14939.09</v>
      </c>
      <c r="BA56" s="18">
        <f>IF(AZ56&gt;0,(AZ56+15000+7000+3000-BA$5)/BA$5,0)</f>
        <v/>
      </c>
      <c r="BB56" s="15">
        <f>'Investment Analysis'!CX56</f>
        <v/>
      </c>
      <c r="BC56" s="48" t="n">
        <v>9178.15</v>
      </c>
      <c r="BD56" s="18">
        <f>IF(BC56&gt;0,(BC56-10000+30000-BD$5)/BD$5,0)</f>
        <v/>
      </c>
      <c r="BE56" s="15">
        <f>'Investment Analysis'!DE56</f>
        <v/>
      </c>
      <c r="BF56" s="48" t="n">
        <v>4327.54</v>
      </c>
      <c r="BG56" s="18">
        <f>'Investment Analysis'!DN56</f>
        <v/>
      </c>
      <c r="BH56" s="15">
        <f>'Investment Analysis'!DL56</f>
        <v/>
      </c>
      <c r="BI56" s="48" t="n">
        <v>2133.87</v>
      </c>
      <c r="BJ56" s="18">
        <f>'Investment Analysis'!EB56</f>
        <v/>
      </c>
      <c r="BK56" s="15">
        <f>'Investment Analysis'!DZ56</f>
        <v/>
      </c>
      <c r="BL56" s="48" t="n">
        <v>3733.71</v>
      </c>
      <c r="BM56" s="18">
        <f>'Investment Analysis'!EI56</f>
        <v/>
      </c>
      <c r="BN56" s="15">
        <f>'Investment Analysis'!EG56</f>
        <v/>
      </c>
      <c r="BO56" s="48" t="n"/>
      <c r="BP56" s="18">
        <f>'Investment Analysis'!DU56</f>
        <v/>
      </c>
      <c r="BQ56" s="15">
        <f>'Investment Analysis'!DS56</f>
        <v/>
      </c>
      <c r="BR56" s="48" t="n">
        <v>5309.98</v>
      </c>
      <c r="BS56" s="18">
        <f>'Investment Analysis'!EP56</f>
        <v/>
      </c>
      <c r="BT56" s="15">
        <f>'Investment Analysis'!EN56</f>
        <v/>
      </c>
      <c r="BU56" s="48" t="n">
        <v>13691.11</v>
      </c>
      <c r="BV56" s="18">
        <f>IF(BU56&gt;0,(BU56+8000-BV$5)/BV$5,0)</f>
        <v/>
      </c>
      <c r="BW56" s="15">
        <f>'Investment Analysis'!EU56</f>
        <v/>
      </c>
      <c r="BX56" s="48" t="n"/>
      <c r="BY56" s="18">
        <f>IF(BX56&gt;0,(BX56-10000-5000-BY$5)/BY$5,0)</f>
        <v/>
      </c>
      <c r="BZ56" s="15">
        <f>'Investment Analysis'!FB56</f>
        <v/>
      </c>
      <c r="CA56" s="48" t="n">
        <v>20740.52</v>
      </c>
      <c r="CB56" s="18">
        <f>IF(CA56&gt;0,(CA56-CB$5)/CB$5,0)</f>
        <v/>
      </c>
      <c r="CC56" s="15">
        <f>'Investment Analysis'!FI56</f>
        <v/>
      </c>
      <c r="CD56" s="48" t="n">
        <v>16720.59</v>
      </c>
      <c r="CE56" s="18">
        <f>'Investment Analysis'!FR56</f>
        <v/>
      </c>
      <c r="CF56" s="15">
        <f>'Investment Analysis'!FP56</f>
        <v/>
      </c>
      <c r="CG56" s="48" t="n">
        <v>5183.19</v>
      </c>
      <c r="CH56" s="18">
        <f>'Investment Analysis'!FR56</f>
        <v/>
      </c>
      <c r="CI56" s="15">
        <f>'Investment Analysis'!FW56</f>
        <v/>
      </c>
      <c r="CJ56" s="48" t="n"/>
      <c r="CK56" s="18">
        <f>IF(CJ56&gt;0,(CJ56+5000+8000-CK$5)/CK$5,0)</f>
        <v/>
      </c>
      <c r="CL56" s="15">
        <f>'Investment Analysis'!GD56</f>
        <v/>
      </c>
      <c r="CM56" s="48" t="n">
        <v>24127.85</v>
      </c>
      <c r="CN56" s="18">
        <f>IF(CM56&gt;0,(CM56-CN$5)/CN$5,0)</f>
        <v/>
      </c>
      <c r="CO56" s="15">
        <f>'Investment Analysis'!GT56</f>
        <v/>
      </c>
      <c r="CP56" s="48" t="n">
        <v>25363.8</v>
      </c>
      <c r="CQ56" s="18">
        <f>IF(CP56&gt;0,(CP56-CQ$5)/CQ$5,0)</f>
        <v/>
      </c>
      <c r="CR56" s="15">
        <f>'Investment Analysis'!HG56</f>
        <v/>
      </c>
      <c r="CS56" s="48" t="n">
        <v>8850</v>
      </c>
      <c r="CT56" s="18">
        <f>IF(CS56&gt;0,(CS56-CT$5)/CT$5,0)</f>
        <v/>
      </c>
      <c r="CU56" s="15">
        <f>'Investment Analysis'!HN56</f>
        <v/>
      </c>
      <c r="CV56" s="48" t="n">
        <v>16314</v>
      </c>
      <c r="CW56" s="18">
        <f>IF(CV56&gt;0,(CV56-CW$5)/CW$5,0)</f>
        <v/>
      </c>
      <c r="CX56" s="15">
        <f>'Investment Analysis'!IB56</f>
        <v/>
      </c>
      <c r="CY56" s="48" t="n">
        <v>17108.1</v>
      </c>
      <c r="CZ56" s="18">
        <f>IF(CY56&gt;0,(CY56-CZ$5)/CZ$5,0)</f>
        <v/>
      </c>
      <c r="DA56" s="15">
        <f>'Investment Analysis'!II56</f>
        <v/>
      </c>
      <c r="DB56" s="48" t="n">
        <v>19044</v>
      </c>
      <c r="DC56" s="18">
        <f>IF(DB56&gt;0,(DB56-DC$5)/DC$5,0)</f>
        <v/>
      </c>
      <c r="DD56" s="15">
        <f>'Investment Analysis'!IP56</f>
        <v/>
      </c>
      <c r="DE56" s="48" t="n"/>
      <c r="DF56" s="18">
        <f>'Investment Analysis'!IY56</f>
        <v/>
      </c>
      <c r="DG56" s="15">
        <f>'Investment Analysis'!IW56</f>
        <v/>
      </c>
      <c r="DH56" s="48" t="n">
        <v>12114.2</v>
      </c>
      <c r="DI56" s="18">
        <f>IF(DH56&gt;0,(DH56-DI$5)/DI$5,0)</f>
        <v/>
      </c>
      <c r="DJ56" s="15">
        <f>'Investment Analysis'!JD56</f>
        <v/>
      </c>
      <c r="DK56" s="48" t="n">
        <v>1902.25</v>
      </c>
      <c r="DL56" s="18">
        <f>IF(DK56&gt;0,(DK56-DL$5)/DL$5,0)</f>
        <v/>
      </c>
      <c r="DM56" s="15">
        <f>'Investment Analysis'!JK56</f>
        <v/>
      </c>
      <c r="DN56" s="48" t="n">
        <v>19648.8</v>
      </c>
      <c r="DO56" s="18">
        <f>IF(DN56&gt;0,(DN56-DO$5)/DO$5,0)</f>
        <v/>
      </c>
      <c r="DP56" s="15">
        <f>'Investment Analysis'!HU56</f>
        <v/>
      </c>
      <c r="DQ56" s="48" t="n">
        <v>29484</v>
      </c>
      <c r="DR56" s="18">
        <f>IF(DQ56&gt;0,(DQ56-DR$5)/DR$5,0)</f>
        <v/>
      </c>
      <c r="DS56" s="15">
        <f>'Investment Analysis'!JR56</f>
        <v/>
      </c>
      <c r="DT56" s="48" t="n">
        <v>3242</v>
      </c>
      <c r="DU56" s="18">
        <f>IF(DT56&gt;0,(DT56-DU$5)/DU$5,0)</f>
        <v/>
      </c>
      <c r="DV56" s="15">
        <f>'Investment Analysis'!JY56</f>
        <v/>
      </c>
      <c r="DW56" s="48" t="n">
        <v>23262.25</v>
      </c>
      <c r="DX56" s="18">
        <f>IF(DW56&gt;0,(DW56-DX$5)/DX$5,0)</f>
        <v/>
      </c>
      <c r="DY56" s="15">
        <f>'Investment Analysis'!KF56</f>
        <v/>
      </c>
      <c r="DZ56" s="48" t="n">
        <v>2874</v>
      </c>
      <c r="EA56" s="18">
        <f>IF(DZ56&gt;0,(DZ56-EA$5)/EA$5,0)</f>
        <v/>
      </c>
      <c r="EB56" s="15">
        <f>'Investment Analysis'!KM56</f>
        <v/>
      </c>
      <c r="EC56" s="48" t="n">
        <v>2208.4</v>
      </c>
      <c r="ED56" s="18">
        <f>'Investment Analysis'!KV56</f>
        <v/>
      </c>
      <c r="EE56" s="15">
        <f>'Investment Analysis'!KT56</f>
        <v/>
      </c>
      <c r="EF56" s="48" t="n">
        <v>36832.5</v>
      </c>
      <c r="EG56" s="18">
        <f>IF(EF56&gt;0,(EF56-EG$5)/EG$5,0)</f>
        <v/>
      </c>
      <c r="EH56" s="15">
        <f>'Investment Analysis'!LH56</f>
        <v/>
      </c>
      <c r="EI56" s="48" t="n">
        <v>9353.01</v>
      </c>
      <c r="EJ56" s="18">
        <f>'Investment Analysis'!LQ56</f>
        <v/>
      </c>
      <c r="EK56" s="15">
        <f>'Investment Analysis'!LO56</f>
        <v/>
      </c>
      <c r="EL56" s="48" t="n">
        <v>17910.75</v>
      </c>
      <c r="EM56" s="18">
        <f>IF(EL56&gt;0,(EL56-EM$5)/EM$5,0)</f>
        <v/>
      </c>
      <c r="EN56" s="15">
        <f>'Investment Analysis'!LV56</f>
        <v/>
      </c>
      <c r="EO56" s="48" t="n"/>
      <c r="EP56" s="68">
        <f>IF(EO56&gt;0,(EO56-500-EP$5)/EP$5,0)</f>
        <v/>
      </c>
      <c r="EQ56" s="15">
        <f>'Investment Analysis'!MC56</f>
        <v/>
      </c>
      <c r="ER56" s="48" t="n">
        <v>14551.2</v>
      </c>
      <c r="ES56" s="18">
        <f>IF(ER56&gt;0,(ER56-ES$5)/ES$5,0)</f>
        <v/>
      </c>
      <c r="ET56" s="15">
        <f>'Investment Analysis'!LA56</f>
        <v/>
      </c>
      <c r="EU56" s="48" t="n">
        <v>10188</v>
      </c>
      <c r="EV56" s="18">
        <f>'Investment Analysis'!ML56</f>
        <v/>
      </c>
      <c r="EW56" s="15">
        <f>'Investment Analysis'!MJ56</f>
        <v/>
      </c>
      <c r="EX56" s="48" t="n">
        <v>33915</v>
      </c>
      <c r="EY56" s="18">
        <f>IF(EX56&gt;0,(EX56-EY$5)/EY$5,0)</f>
        <v/>
      </c>
      <c r="EZ56" s="15">
        <f>'Investment Analysis'!MQ56</f>
        <v/>
      </c>
      <c r="FA56" s="48" t="n"/>
      <c r="FB56" s="18">
        <f>IF(FA56&gt;0,(FA56-FB$5)/FB$5,0)</f>
        <v/>
      </c>
      <c r="FC56" s="15">
        <f>'Investment Analysis'!MX56</f>
        <v/>
      </c>
      <c r="FD56" s="48" t="n">
        <v>4793</v>
      </c>
      <c r="FE56" s="18">
        <f>IF(FD56&gt;0,(FD56-FE$5)/FE$5,0)</f>
        <v/>
      </c>
      <c r="FF56" s="15">
        <f>'Investment Analysis'!NE56</f>
        <v/>
      </c>
      <c r="FG56" s="48" t="n"/>
      <c r="FH56" s="18">
        <f>IF(FG56&gt;0,(FG56-FH$5)/FH$5,0)</f>
        <v/>
      </c>
      <c r="FI56" s="15">
        <f>'Investment Analysis'!NL56</f>
        <v/>
      </c>
      <c r="FJ56" s="48" t="n">
        <v>11368.4</v>
      </c>
      <c r="FK56" s="18">
        <f>IF(FJ56&gt;0,(FJ56-FK$5)/FK$5,0)</f>
        <v/>
      </c>
      <c r="FL56" s="15">
        <f>'Investment Analysis'!NS56</f>
        <v/>
      </c>
      <c r="FM56" s="48" t="n">
        <v>9842.4</v>
      </c>
      <c r="FN56" s="18">
        <f>IF(FM56&gt;0,(FM56-FN$5)/FN$5,0)</f>
        <v/>
      </c>
      <c r="FO56" s="15">
        <f>'Investment Analysis'!NZ56</f>
        <v/>
      </c>
      <c r="FP56" s="48" t="n"/>
      <c r="FQ56" s="18">
        <f>IF(FP56&gt;0,(FP56-FQ$5)/FQ$5,0)</f>
        <v/>
      </c>
      <c r="FR56" s="15">
        <f>'Investment Analysis'!OG56</f>
        <v/>
      </c>
      <c r="FS56" s="48" t="n">
        <v>5547</v>
      </c>
      <c r="FT56" s="18">
        <f>IF(FS56&gt;0,(FS56-FT$5)/FT$5,0)</f>
        <v/>
      </c>
      <c r="FU56" s="15">
        <f>'Investment Analysis'!ON56</f>
        <v/>
      </c>
      <c r="FV56" s="48" t="n"/>
      <c r="FW56" s="18">
        <f>IF(FV56&gt;0,(FV56-FW$5)/FW$5,0)</f>
        <v/>
      </c>
      <c r="FX56" s="15">
        <f>'Investment Analysis'!OU56</f>
        <v/>
      </c>
      <c r="FY56" s="48" t="n"/>
      <c r="FZ56" s="18">
        <f>IF(FY56&gt;0,(FY56-FZ$5)/FZ$5,0)</f>
        <v/>
      </c>
      <c r="GA56" s="15">
        <f>'Investment Analysis'!PB56</f>
        <v/>
      </c>
      <c r="GB56" s="48" t="n">
        <v>19928.4</v>
      </c>
      <c r="GC56" s="18">
        <f>'Investment Analysis'!PK56</f>
        <v/>
      </c>
      <c r="GD56" s="15">
        <f>'Investment Analysis'!PI56</f>
        <v/>
      </c>
      <c r="GE56" s="48" t="n">
        <v>7694.5</v>
      </c>
      <c r="GF56" s="18">
        <f>'Investment Analysis'!PY56</f>
        <v/>
      </c>
      <c r="GG56" s="15">
        <f>'Investment Analysis'!PW56</f>
        <v/>
      </c>
      <c r="GH56" s="48" t="n">
        <v>29184.1</v>
      </c>
      <c r="GI56" s="18">
        <f>'Investment Analysis'!QF56</f>
        <v/>
      </c>
      <c r="GJ56" s="15">
        <f>'Investment Analysis'!QD56</f>
        <v/>
      </c>
      <c r="GK56" s="48" t="n">
        <v>5560.25</v>
      </c>
      <c r="GL56" s="18">
        <f>'Investment Analysis'!QM56</f>
        <v/>
      </c>
      <c r="GM56" s="15">
        <f>'Investment Analysis'!QK56</f>
        <v/>
      </c>
      <c r="GN56" s="48" t="n">
        <v>30530.89</v>
      </c>
      <c r="GO56" s="18">
        <f>'Investment Analysis'!QT56</f>
        <v/>
      </c>
      <c r="GP56" s="15">
        <f>'Investment Analysis'!QR56</f>
        <v/>
      </c>
      <c r="GQ56" s="48" t="n">
        <v>20965.65</v>
      </c>
      <c r="GR56" s="18">
        <f>'Investment Analysis'!RA56</f>
        <v/>
      </c>
      <c r="GS56" s="15">
        <f>'Investment Analysis'!QY56</f>
        <v/>
      </c>
      <c r="GT56" s="48" t="n">
        <v>5718</v>
      </c>
      <c r="GU56" s="18">
        <f>'Investment Analysis'!RH56</f>
        <v/>
      </c>
      <c r="GV56" s="15">
        <f>'Investment Analysis'!RF56</f>
        <v/>
      </c>
      <c r="GW56" s="48" t="n"/>
      <c r="GX56" s="18">
        <f>'Investment Analysis'!RO56</f>
        <v/>
      </c>
      <c r="GY56" s="15">
        <f>'Investment Analysis'!RM56</f>
        <v/>
      </c>
      <c r="GZ56" s="48" t="n">
        <v>0</v>
      </c>
      <c r="HA56" s="18">
        <f>'Investment Analysis'!RV56</f>
        <v/>
      </c>
      <c r="HB56" s="15">
        <f>'Investment Analysis'!RT56</f>
        <v/>
      </c>
      <c r="HC56" s="48" t="n"/>
      <c r="HD56" s="18">
        <f>'Investment Analysis'!SC56</f>
        <v/>
      </c>
      <c r="HE56" s="15">
        <f>'Investment Analysis'!SA56</f>
        <v/>
      </c>
      <c r="HF56" s="48" t="n"/>
      <c r="HG56" s="18">
        <f>'Investment Analysis'!SJ56</f>
        <v/>
      </c>
      <c r="HH56" s="15">
        <f>'Investment Analysis'!SH56</f>
        <v/>
      </c>
      <c r="HI56" s="48" t="n"/>
      <c r="HJ56" s="18">
        <f>'Investment Analysis'!SM56</f>
        <v/>
      </c>
      <c r="HK56" s="15">
        <f>'Investment Analysis'!SK56</f>
        <v/>
      </c>
      <c r="HL56" s="48" t="n"/>
      <c r="HM56" s="18">
        <f>'Investment Analysis'!SP56</f>
        <v/>
      </c>
      <c r="HN56" s="15">
        <f>'Investment Analysis'!SN56</f>
        <v/>
      </c>
      <c r="HO56" s="48" t="n"/>
      <c r="HP56" s="18">
        <f>'Investment Analysis'!TE56</f>
        <v/>
      </c>
      <c r="HQ56" s="15">
        <f>'Investment Analysis'!TC56</f>
        <v/>
      </c>
      <c r="HR56" s="48" t="n"/>
      <c r="HS56" s="18">
        <f>'Investment Analysis'!TL56</f>
        <v/>
      </c>
      <c r="HT56" s="15">
        <f>'Investment Analysis'!TJ56</f>
        <v/>
      </c>
      <c r="HU56" s="48" t="n"/>
      <c r="HV56" s="18">
        <f>'Investment Analysis'!TS56</f>
        <v/>
      </c>
      <c r="HW56" s="15">
        <f>'Investment Analysis'!TQ56</f>
        <v/>
      </c>
      <c r="HX56" s="48" t="n"/>
      <c r="HY56" s="18">
        <f>'Investment Analysis'!TZ56</f>
        <v/>
      </c>
      <c r="HZ56" s="15">
        <f>'Investment Analysis'!TX56</f>
        <v/>
      </c>
      <c r="IA56" s="48" t="n"/>
      <c r="IB56" s="18">
        <f>'Investment Analysis'!UG56</f>
        <v/>
      </c>
      <c r="IC56" s="15">
        <f>'Investment Analysis'!UE56</f>
        <v/>
      </c>
      <c r="ID56" s="48" t="n"/>
      <c r="IE56" s="18">
        <f>'Investment Analysis'!UN56</f>
        <v/>
      </c>
      <c r="IF56" s="15">
        <f>'Investment Analysis'!UL56</f>
        <v/>
      </c>
      <c r="IG56" s="48" t="n"/>
      <c r="IH56" s="18">
        <f>'Investment Analysis'!UU56</f>
        <v/>
      </c>
      <c r="II56" s="15">
        <f>'Investment Analysis'!US56</f>
        <v/>
      </c>
      <c r="IJ56" s="48" t="n"/>
      <c r="IK56" s="18">
        <f>'Investment Analysis'!VB56</f>
        <v/>
      </c>
      <c r="IL56" s="15">
        <f>'Investment Analysis'!UZ56</f>
        <v/>
      </c>
      <c r="IM56" s="48" t="n"/>
      <c r="IN56" s="18">
        <f>'Investment Analysis'!VI56</f>
        <v/>
      </c>
      <c r="IO56" s="15">
        <f>'Investment Analysis'!VG56</f>
        <v/>
      </c>
      <c r="IP56" s="18" t="n"/>
      <c r="IQ56" s="18" t="n"/>
      <c r="IR56" s="18" t="n"/>
      <c r="IS56" s="108">
        <f>IF(IT56&gt;0,IT56-IT55,0)</f>
        <v/>
      </c>
      <c r="IT56" s="48">
        <f>FY56+FV56+FS56+FP56+FM56+FJ56+FG56+FD56+FA56+EX56+EU56+ER56+EO56+EL56+EI56+EF56+EC56+DZ56+DW56+DT56+DQ56+DN56+DK56+DH56+DE56+DB56+CY56+CV56+CS56+CP56+CJ56+CG56+CD56+CA56+BX56+P56+CM56+GT56+GQ56+GN56+GK56+GH56+GE56+GB56+BU56+BR56+BO56+BL56+BI56+BF56+BC56+AZ56+AW56+AT56+AQ56+AN56+AK56+AH56+AE56+AB56+Y56+V56+S56+GW56+GZ56+HC56+HF56+HI56+HL56+HO56+HR56+HU56</f>
        <v/>
      </c>
      <c r="IU56" s="101">
        <f>IF(IT56&gt;0,IV56,0)</f>
        <v/>
      </c>
      <c r="IV56" s="101" t="n"/>
      <c r="IW56" s="15">
        <f>IF(IT56&gt;0,(IT56+IV$11-I$2)/I$2,0)</f>
        <v/>
      </c>
      <c r="IX56" s="113">
        <f>IF(IT56&gt;0,IT56+IV$11-I$2,0)</f>
        <v/>
      </c>
      <c r="IY56" s="21">
        <f>IF(IT56&gt;0,(IT56+IV$11+IV$33+IV$52-IT$8)/IT$8,0)</f>
        <v/>
      </c>
      <c r="IZ56" s="173">
        <f>IF(IT56&gt;0,IT56+IV$11+IV$33+IV$52-IT$8,0)</f>
        <v/>
      </c>
    </row>
    <row r="57">
      <c r="A57" s="76">
        <f>'Investment Analysis'!A57</f>
        <v/>
      </c>
      <c r="B57" s="77">
        <f>'Investment Analysis'!B57</f>
        <v/>
      </c>
      <c r="C57" s="27">
        <f>'Investment Analysis'!C57</f>
        <v/>
      </c>
      <c r="D57" s="42">
        <f>'Investment Analysis'!D57</f>
        <v/>
      </c>
      <c r="E57" s="28">
        <f>'Investment Analysis'!E57</f>
        <v/>
      </c>
      <c r="F57" s="27">
        <f>'Investment Analysis'!G57</f>
        <v/>
      </c>
      <c r="G57" s="42">
        <f>'Investment Analysis'!H57</f>
        <v/>
      </c>
      <c r="H57" s="28">
        <f>'Investment Analysis'!I57</f>
        <v/>
      </c>
      <c r="I57" s="27">
        <f>'Investment Analysis'!K57</f>
        <v/>
      </c>
      <c r="J57" s="42">
        <f>'Investment Analysis'!L57</f>
        <v/>
      </c>
      <c r="K57" s="28">
        <f>'Investment Analysis'!M57</f>
        <v/>
      </c>
      <c r="L57" s="57">
        <f>'Investment Analysis'!T57</f>
        <v/>
      </c>
      <c r="M57" s="29">
        <f>'Investment Analysis'!V57</f>
        <v/>
      </c>
      <c r="N57" s="29">
        <f>'Investment Analysis'!W57</f>
        <v/>
      </c>
      <c r="P57" s="48">
        <f>'Investment Analysis'!Y57</f>
        <v/>
      </c>
      <c r="Q57" s="18" t="n"/>
      <c r="R57" s="83" t="n"/>
      <c r="S57" s="48" t="n">
        <v>19608.02</v>
      </c>
      <c r="T57" s="18">
        <f>IF(S57&gt;0,(S57+10000-T$5)/T$5,0)</f>
        <v/>
      </c>
      <c r="U57" s="15">
        <f>'Investment Analysis'!AF57</f>
        <v/>
      </c>
      <c r="V57" s="48" t="n">
        <v>16813.49</v>
      </c>
      <c r="W57" s="18">
        <f>IF(V57&gt;0,(V57+5000-W$5)/W$5,0)</f>
        <v/>
      </c>
      <c r="X57" s="15">
        <f>'Investment Analysis'!AM57</f>
        <v/>
      </c>
      <c r="Y57" s="48" t="n">
        <v>10068.11</v>
      </c>
      <c r="Z57" s="18">
        <f>IF(Y57&gt;0,(Y57-Z$5)/Z$5,0)</f>
        <v/>
      </c>
      <c r="AA57" s="15">
        <f>'Investment Analysis'!GM57</f>
        <v/>
      </c>
      <c r="AB57" s="48" t="n">
        <v>2373.66</v>
      </c>
      <c r="AC57" s="18">
        <f>IF(AB57&gt;0,(AB57+8000-AC$5)/AC$5,0)</f>
        <v/>
      </c>
      <c r="AD57" s="15">
        <f>'Investment Analysis'!AT57</f>
        <v/>
      </c>
      <c r="AE57" s="48" t="n">
        <v>20925.04</v>
      </c>
      <c r="AF57" s="18">
        <f>IF(AE57&gt;0,(AE57+30000+12000-AF$5)/AF$5,0)</f>
        <v/>
      </c>
      <c r="AG57" s="15">
        <f>'Investment Analysis'!BA57</f>
        <v/>
      </c>
      <c r="AH57" s="48" t="n"/>
      <c r="AI57" s="18">
        <f>IF(AH57&gt;0,(AH57-5000+20000-AI$5)/AI$5,0)</f>
        <v/>
      </c>
      <c r="AJ57" s="15">
        <f>'Investment Analysis'!BH57</f>
        <v/>
      </c>
      <c r="AK57" s="48" t="n">
        <v>16872.99</v>
      </c>
      <c r="AL57" s="18">
        <f>IF(AK57&gt;0,(AK57+7000-AL$5)/AL$5,0)</f>
        <v/>
      </c>
      <c r="AM57" s="15">
        <f>'Investment Analysis'!BO57</f>
        <v/>
      </c>
      <c r="AN57" s="48" t="n">
        <v>13026.44</v>
      </c>
      <c r="AO57" s="18">
        <f>IF(AN57&gt;0,(AN57+25000+5000-AO$5)/AO$5,0)</f>
        <v/>
      </c>
      <c r="AP57" s="15">
        <f>'Investment Analysis'!BV57</f>
        <v/>
      </c>
      <c r="AQ57" s="48" t="n"/>
      <c r="AR57" s="18">
        <f>IF(AQ57&gt;0,(AQ57+10000+4000-AR$5)/AR$5,0)</f>
        <v/>
      </c>
      <c r="AS57" s="15">
        <f>'Investment Analysis'!CC57</f>
        <v/>
      </c>
      <c r="AT57" s="48" t="n">
        <v>23652.61</v>
      </c>
      <c r="AU57" s="18">
        <f>IF(AT57&gt;0,(AT57+10000-AU$5)/AU$5,0)</f>
        <v/>
      </c>
      <c r="AV57" s="15">
        <f>'Investment Analysis'!CJ57</f>
        <v/>
      </c>
      <c r="AW57" s="48" t="n">
        <v>16911.12</v>
      </c>
      <c r="AX57" s="18">
        <f>IF(AW57&gt;0,(AW57+2000-AX$5)/AX$5,0)</f>
        <v/>
      </c>
      <c r="AY57" s="15">
        <f>'Investment Analysis'!CQ57</f>
        <v/>
      </c>
      <c r="AZ57" s="48" t="n">
        <v>14987.63</v>
      </c>
      <c r="BA57" s="18">
        <f>IF(AZ57&gt;0,(AZ57+15000+7000+3000-BA$5)/BA$5,0)</f>
        <v/>
      </c>
      <c r="BB57" s="15">
        <f>'Investment Analysis'!CX57</f>
        <v/>
      </c>
      <c r="BC57" s="48" t="n">
        <v>9178.15</v>
      </c>
      <c r="BD57" s="18">
        <f>IF(BC57&gt;0,(BC57-10000+30000-BD$5)/BD$5,0)</f>
        <v/>
      </c>
      <c r="BE57" s="15">
        <f>'Investment Analysis'!DE57</f>
        <v/>
      </c>
      <c r="BF57" s="48" t="n">
        <v>4382.01</v>
      </c>
      <c r="BG57" s="18">
        <f>'Investment Analysis'!DN57</f>
        <v/>
      </c>
      <c r="BH57" s="15">
        <f>'Investment Analysis'!DL57</f>
        <v/>
      </c>
      <c r="BI57" s="48" t="n">
        <v>2202.49</v>
      </c>
      <c r="BJ57" s="18">
        <f>'Investment Analysis'!EB57</f>
        <v/>
      </c>
      <c r="BK57" s="15">
        <f>'Investment Analysis'!DZ57</f>
        <v/>
      </c>
      <c r="BL57" s="48" t="n">
        <v>3808.36</v>
      </c>
      <c r="BM57" s="18">
        <f>'Investment Analysis'!EI57</f>
        <v/>
      </c>
      <c r="BN57" s="15">
        <f>'Investment Analysis'!EG57</f>
        <v/>
      </c>
      <c r="BO57" s="48" t="n"/>
      <c r="BP57" s="18">
        <f>'Investment Analysis'!DU57</f>
        <v/>
      </c>
      <c r="BQ57" s="15">
        <f>'Investment Analysis'!DS57</f>
        <v/>
      </c>
      <c r="BR57" s="48" t="n">
        <v>5385.53</v>
      </c>
      <c r="BS57" s="18">
        <f>'Investment Analysis'!EP57</f>
        <v/>
      </c>
      <c r="BT57" s="15">
        <f>'Investment Analysis'!EN57</f>
        <v/>
      </c>
      <c r="BU57" s="48" t="n">
        <v>13657.5</v>
      </c>
      <c r="BV57" s="18">
        <f>IF(BU57&gt;0,(BU57+8000-BV$5)/BV$5,0)</f>
        <v/>
      </c>
      <c r="BW57" s="15">
        <f>'Investment Analysis'!EU57</f>
        <v/>
      </c>
      <c r="BX57" s="48" t="n"/>
      <c r="BY57" s="18">
        <f>IF(BX57&gt;0,(BX57-10000-5000-BY$5)/BY$5,0)</f>
        <v/>
      </c>
      <c r="BZ57" s="15">
        <f>'Investment Analysis'!FB57</f>
        <v/>
      </c>
      <c r="CA57" s="48" t="n">
        <v>20972.5</v>
      </c>
      <c r="CB57" s="18">
        <f>IF(CA57&gt;0,(CA57-CB$5)/CB$5,0)</f>
        <v/>
      </c>
      <c r="CC57" s="15">
        <f>'Investment Analysis'!FI57</f>
        <v/>
      </c>
      <c r="CD57" s="48" t="n">
        <v>16875.24</v>
      </c>
      <c r="CE57" s="18">
        <f>'Investment Analysis'!FR57</f>
        <v/>
      </c>
      <c r="CF57" s="15">
        <f>'Investment Analysis'!FP57</f>
        <v/>
      </c>
      <c r="CG57" s="48" t="n">
        <v>5142.47</v>
      </c>
      <c r="CH57" s="18">
        <f>'Investment Analysis'!FR57</f>
        <v/>
      </c>
      <c r="CI57" s="15">
        <f>'Investment Analysis'!FW57</f>
        <v/>
      </c>
      <c r="CJ57" s="48" t="n"/>
      <c r="CK57" s="18">
        <f>IF(CJ57&gt;0,(CJ57+5000+8000-CK$5)/CK$5,0)</f>
        <v/>
      </c>
      <c r="CL57" s="15">
        <f>'Investment Analysis'!GD57</f>
        <v/>
      </c>
      <c r="CM57" s="48" t="n">
        <v>24179.59</v>
      </c>
      <c r="CN57" s="18">
        <f>IF(CM57&gt;0,(CM57-CN$5)/CN$5,0)</f>
        <v/>
      </c>
      <c r="CO57" s="15">
        <f>'Investment Analysis'!GT57</f>
        <v/>
      </c>
      <c r="CP57" s="48" t="n">
        <v>27289.9</v>
      </c>
      <c r="CQ57" s="18">
        <f>IF(CP57&gt;0,(CP57-CQ$5)/CQ$5,0)</f>
        <v/>
      </c>
      <c r="CR57" s="15">
        <f>'Investment Analysis'!HG57</f>
        <v/>
      </c>
      <c r="CS57" s="48" t="n">
        <v>8940</v>
      </c>
      <c r="CT57" s="18">
        <f>IF(CS57&gt;0,(CS57-CT$5)/CT$5,0)</f>
        <v/>
      </c>
      <c r="CU57" s="15">
        <f>'Investment Analysis'!HN57</f>
        <v/>
      </c>
      <c r="CV57" s="48" t="n">
        <v>17361</v>
      </c>
      <c r="CW57" s="18">
        <f>IF(CV57&gt;0,(CV57-CW$5)/CW$5,0)</f>
        <v/>
      </c>
      <c r="CX57" s="15">
        <f>'Investment Analysis'!IB57</f>
        <v/>
      </c>
      <c r="CY57" s="48" t="n">
        <v>17480.7</v>
      </c>
      <c r="CZ57" s="18">
        <f>IF(CY57&gt;0,(CY57-CZ$5)/CZ$5,0)</f>
        <v/>
      </c>
      <c r="DA57" s="15">
        <f>'Investment Analysis'!II57</f>
        <v/>
      </c>
      <c r="DB57" s="48" t="n">
        <v>19072</v>
      </c>
      <c r="DC57" s="18">
        <f>IF(DB57&gt;0,(DB57-DC$5)/DC$5,0)</f>
        <v/>
      </c>
      <c r="DD57" s="15">
        <f>'Investment Analysis'!IP57</f>
        <v/>
      </c>
      <c r="DE57" s="48" t="n"/>
      <c r="DF57" s="18">
        <f>'Investment Analysis'!IY57</f>
        <v/>
      </c>
      <c r="DG57" s="15">
        <f>'Investment Analysis'!IW57</f>
        <v/>
      </c>
      <c r="DH57" s="48" t="n">
        <v>12391.2</v>
      </c>
      <c r="DI57" s="18">
        <f>IF(DH57&gt;0,(DH57-DI$5)/DI$5,0)</f>
        <v/>
      </c>
      <c r="DJ57" s="15">
        <f>'Investment Analysis'!JD57</f>
        <v/>
      </c>
      <c r="DK57" s="48" t="n">
        <v>1916.35</v>
      </c>
      <c r="DL57" s="18">
        <f>IF(DK57&gt;0,(DK57-DL$5)/DL$5,0)</f>
        <v/>
      </c>
      <c r="DM57" s="15">
        <f>'Investment Analysis'!JK57</f>
        <v/>
      </c>
      <c r="DN57" s="48" t="n">
        <v>19643.4</v>
      </c>
      <c r="DO57" s="18">
        <f>IF(DN57&gt;0,(DN57-DO$5)/DO$5,0)</f>
        <v/>
      </c>
      <c r="DP57" s="15">
        <f>'Investment Analysis'!HU57</f>
        <v/>
      </c>
      <c r="DQ57" s="48" t="n">
        <v>29379</v>
      </c>
      <c r="DR57" s="18">
        <f>IF(DQ57&gt;0,(DQ57-DR$5)/DR$5,0)</f>
        <v/>
      </c>
      <c r="DS57" s="15">
        <f>'Investment Analysis'!JR57</f>
        <v/>
      </c>
      <c r="DT57" s="48" t="n">
        <v>3196</v>
      </c>
      <c r="DU57" s="18">
        <f>IF(DT57&gt;0,(DT57-DU$5)/DU$5,0)</f>
        <v/>
      </c>
      <c r="DV57" s="15">
        <f>'Investment Analysis'!JY57</f>
        <v/>
      </c>
      <c r="DW57" s="48" t="n">
        <v>23177</v>
      </c>
      <c r="DX57" s="18">
        <f>IF(DW57&gt;0,(DW57-DX$5)/DX$5,0)</f>
        <v/>
      </c>
      <c r="DY57" s="15">
        <f>'Investment Analysis'!KF57</f>
        <v/>
      </c>
      <c r="DZ57" s="48" t="n">
        <v>2942.4</v>
      </c>
      <c r="EA57" s="18">
        <f>IF(DZ57&gt;0,(DZ57-EA$5)/EA$5,0)</f>
        <v/>
      </c>
      <c r="EB57" s="15">
        <f>'Investment Analysis'!KM57</f>
        <v/>
      </c>
      <c r="EC57" s="48" t="n">
        <v>2169.8</v>
      </c>
      <c r="ED57" s="18">
        <f>'Investment Analysis'!KV57</f>
        <v/>
      </c>
      <c r="EE57" s="15">
        <f>'Investment Analysis'!KT57</f>
        <v/>
      </c>
      <c r="EF57" s="48" t="n">
        <v>36712.5</v>
      </c>
      <c r="EG57" s="18">
        <f>IF(EF57&gt;0,(EF57-EG$5)/EG$5,0)</f>
        <v/>
      </c>
      <c r="EH57" s="15">
        <f>'Investment Analysis'!LH57</f>
        <v/>
      </c>
      <c r="EI57" s="48" t="n">
        <v>9397.65</v>
      </c>
      <c r="EJ57" s="18">
        <f>'Investment Analysis'!LQ57</f>
        <v/>
      </c>
      <c r="EK57" s="15">
        <f>'Investment Analysis'!LO57</f>
        <v/>
      </c>
      <c r="EL57" s="48" t="n">
        <v>18118.75</v>
      </c>
      <c r="EM57" s="18">
        <f>IF(EL57&gt;0,(EL57-EM$5)/EM$5,0)</f>
        <v/>
      </c>
      <c r="EN57" s="15">
        <f>'Investment Analysis'!LV57</f>
        <v/>
      </c>
      <c r="EO57" s="48" t="n"/>
      <c r="EP57" s="68">
        <f>IF(EO57&gt;0,(EO57-500-EP$5)/EP$5,0)</f>
        <v/>
      </c>
      <c r="EQ57" s="15">
        <f>'Investment Analysis'!MC57</f>
        <v/>
      </c>
      <c r="ER57" s="48" t="n">
        <v>15176.52</v>
      </c>
      <c r="ES57" s="18">
        <f>IF(ER57&gt;0,(ER57-ES$5)/ES$5,0)</f>
        <v/>
      </c>
      <c r="ET57" s="15">
        <f>'Investment Analysis'!LA57</f>
        <v/>
      </c>
      <c r="EU57" s="54" t="n">
        <v>26190</v>
      </c>
      <c r="EV57" s="18">
        <f>'Investment Analysis'!ML57</f>
        <v/>
      </c>
      <c r="EW57" s="15">
        <f>'Investment Analysis'!MJ57</f>
        <v/>
      </c>
      <c r="EX57" s="54" t="n">
        <v>58842</v>
      </c>
      <c r="EY57" s="18">
        <f>IF(EX57&gt;0,(EX57-EY$5)/EY$5,0)</f>
        <v/>
      </c>
      <c r="EZ57" s="15">
        <f>'Investment Analysis'!MQ57</f>
        <v/>
      </c>
      <c r="FA57" s="48" t="n"/>
      <c r="FB57" s="18">
        <f>IF(FA57&gt;0,(FA57-FB$5)/FB$5,0)</f>
        <v/>
      </c>
      <c r="FC57" s="15">
        <f>'Investment Analysis'!MX57</f>
        <v/>
      </c>
      <c r="FD57" s="48" t="n">
        <v>4875</v>
      </c>
      <c r="FE57" s="18">
        <f>IF(FD57&gt;0,(FD57-FE$5)/FE$5,0)</f>
        <v/>
      </c>
      <c r="FF57" s="15">
        <f>'Investment Analysis'!NE57</f>
        <v/>
      </c>
      <c r="FG57" s="48" t="n"/>
      <c r="FH57" s="18">
        <f>IF(FG57&gt;0,(FG57-FH$5)/FH$5,0)</f>
        <v/>
      </c>
      <c r="FI57" s="15">
        <f>'Investment Analysis'!NL57</f>
        <v/>
      </c>
      <c r="FJ57" s="48" t="n">
        <v>11947.2</v>
      </c>
      <c r="FK57" s="18">
        <f>IF(FJ57&gt;0,(FJ57-FK$5)/FK$5,0)</f>
        <v/>
      </c>
      <c r="FL57" s="15">
        <f>'Investment Analysis'!NS57</f>
        <v/>
      </c>
      <c r="FM57" s="48" t="n">
        <v>10026.6</v>
      </c>
      <c r="FN57" s="18">
        <f>IF(FM57&gt;0,(FM57-FN$5)/FN$5,0)</f>
        <v/>
      </c>
      <c r="FO57" s="15">
        <f>'Investment Analysis'!NZ57</f>
        <v/>
      </c>
      <c r="FP57" s="48" t="n"/>
      <c r="FQ57" s="18">
        <f>IF(FP57&gt;0,(FP57-FQ$5)/FQ$5,0)</f>
        <v/>
      </c>
      <c r="FR57" s="15">
        <f>'Investment Analysis'!OG57</f>
        <v/>
      </c>
      <c r="FS57" s="54" t="n">
        <v>20416</v>
      </c>
      <c r="FT57" s="18">
        <f>IF(FS57&gt;0,(FS57-FT$5)/FT$5,0)</f>
        <v/>
      </c>
      <c r="FU57" s="15">
        <f>'Investment Analysis'!ON57</f>
        <v/>
      </c>
      <c r="FV57" s="48" t="n"/>
      <c r="FW57" s="18">
        <f>IF(FV57&gt;0,(FV57-FW$5)/FW$5,0)</f>
        <v/>
      </c>
      <c r="FX57" s="15">
        <f>'Investment Analysis'!OU57</f>
        <v/>
      </c>
      <c r="FY57" s="48" t="n"/>
      <c r="FZ57" s="18">
        <f>IF(FY57&gt;0,(FY57-FZ$5)/FZ$5,0)</f>
        <v/>
      </c>
      <c r="GA57" s="15">
        <f>'Investment Analysis'!PB57</f>
        <v/>
      </c>
      <c r="GB57" s="48" t="n">
        <v>19970.4</v>
      </c>
      <c r="GC57" s="18">
        <f>'Investment Analysis'!PK57</f>
        <v/>
      </c>
      <c r="GD57" s="15">
        <f>'Investment Analysis'!PI57</f>
        <v/>
      </c>
      <c r="GE57" s="48" t="n">
        <v>7670</v>
      </c>
      <c r="GF57" s="18">
        <f>'Investment Analysis'!PY57</f>
        <v/>
      </c>
      <c r="GG57" s="15">
        <f>'Investment Analysis'!PW57</f>
        <v/>
      </c>
      <c r="GH57" s="48" t="n">
        <v>29266.6</v>
      </c>
      <c r="GI57" s="18">
        <f>'Investment Analysis'!QF57</f>
        <v/>
      </c>
      <c r="GJ57" s="15">
        <f>'Investment Analysis'!QD57</f>
        <v/>
      </c>
      <c r="GK57" s="48" t="n">
        <v>5893.75</v>
      </c>
      <c r="GL57" s="18">
        <f>'Investment Analysis'!QM57</f>
        <v/>
      </c>
      <c r="GM57" s="15">
        <f>'Investment Analysis'!QK57</f>
        <v/>
      </c>
      <c r="GN57" s="48" t="n">
        <v>31002.39</v>
      </c>
      <c r="GO57" s="18">
        <f>'Investment Analysis'!QT57</f>
        <v/>
      </c>
      <c r="GP57" s="15">
        <f>'Investment Analysis'!QR57</f>
        <v/>
      </c>
      <c r="GQ57" s="48" t="n">
        <v>20995.15</v>
      </c>
      <c r="GR57" s="18">
        <f>'Investment Analysis'!RA57</f>
        <v/>
      </c>
      <c r="GS57" s="15">
        <f>'Investment Analysis'!QY57</f>
        <v/>
      </c>
      <c r="GT57" s="48" t="n">
        <v>6096</v>
      </c>
      <c r="GU57" s="18">
        <f>'Investment Analysis'!RH57</f>
        <v/>
      </c>
      <c r="GV57" s="15">
        <f>'Investment Analysis'!RF57</f>
        <v/>
      </c>
      <c r="GW57" s="48" t="n"/>
      <c r="GX57" s="18">
        <f>'Investment Analysis'!RO57</f>
        <v/>
      </c>
      <c r="GY57" s="15">
        <f>'Investment Analysis'!RM57</f>
        <v/>
      </c>
      <c r="GZ57" s="54" t="n">
        <v>25160</v>
      </c>
      <c r="HA57" s="18">
        <f>'Investment Analysis'!RV57</f>
        <v/>
      </c>
      <c r="HB57" s="15">
        <f>'Investment Analysis'!RT57</f>
        <v/>
      </c>
      <c r="HC57" s="48" t="n"/>
      <c r="HD57" s="18">
        <f>'Investment Analysis'!SC57</f>
        <v/>
      </c>
      <c r="HE57" s="15">
        <f>'Investment Analysis'!SA57</f>
        <v/>
      </c>
      <c r="HF57" s="48" t="n"/>
      <c r="HG57" s="18">
        <f>'Investment Analysis'!SJ57</f>
        <v/>
      </c>
      <c r="HH57" s="15">
        <f>'Investment Analysis'!SH57</f>
        <v/>
      </c>
      <c r="HI57" s="48" t="n"/>
      <c r="HJ57" s="18">
        <f>'Investment Analysis'!SM57</f>
        <v/>
      </c>
      <c r="HK57" s="15">
        <f>'Investment Analysis'!SK57</f>
        <v/>
      </c>
      <c r="HL57" s="48" t="n"/>
      <c r="HM57" s="18">
        <f>'Investment Analysis'!SP57</f>
        <v/>
      </c>
      <c r="HN57" s="15">
        <f>'Investment Analysis'!SN57</f>
        <v/>
      </c>
      <c r="HO57" s="48" t="n"/>
      <c r="HP57" s="18">
        <f>'Investment Analysis'!TE57</f>
        <v/>
      </c>
      <c r="HQ57" s="15">
        <f>'Investment Analysis'!TC57</f>
        <v/>
      </c>
      <c r="HR57" s="48" t="n"/>
      <c r="HS57" s="18">
        <f>'Investment Analysis'!TL57</f>
        <v/>
      </c>
      <c r="HT57" s="15">
        <f>'Investment Analysis'!TJ57</f>
        <v/>
      </c>
      <c r="HU57" s="48" t="n"/>
      <c r="HV57" s="18">
        <f>'Investment Analysis'!TS57</f>
        <v/>
      </c>
      <c r="HW57" s="15">
        <f>'Investment Analysis'!TQ57</f>
        <v/>
      </c>
      <c r="HX57" s="48" t="n"/>
      <c r="HY57" s="18">
        <f>'Investment Analysis'!TZ57</f>
        <v/>
      </c>
      <c r="HZ57" s="15">
        <f>'Investment Analysis'!TX57</f>
        <v/>
      </c>
      <c r="IA57" s="48" t="n"/>
      <c r="IB57" s="18">
        <f>'Investment Analysis'!UG57</f>
        <v/>
      </c>
      <c r="IC57" s="15">
        <f>'Investment Analysis'!UE57</f>
        <v/>
      </c>
      <c r="ID57" s="48" t="n"/>
      <c r="IE57" s="18">
        <f>'Investment Analysis'!UN57</f>
        <v/>
      </c>
      <c r="IF57" s="15">
        <f>'Investment Analysis'!UL57</f>
        <v/>
      </c>
      <c r="IG57" s="48" t="n"/>
      <c r="IH57" s="18">
        <f>'Investment Analysis'!UU57</f>
        <v/>
      </c>
      <c r="II57" s="15">
        <f>'Investment Analysis'!US57</f>
        <v/>
      </c>
      <c r="IJ57" s="48" t="n"/>
      <c r="IK57" s="18">
        <f>'Investment Analysis'!VB57</f>
        <v/>
      </c>
      <c r="IL57" s="15">
        <f>'Investment Analysis'!UZ57</f>
        <v/>
      </c>
      <c r="IM57" s="48" t="n"/>
      <c r="IN57" s="18">
        <f>'Investment Analysis'!VI57</f>
        <v/>
      </c>
      <c r="IO57" s="15">
        <f>'Investment Analysis'!VG57</f>
        <v/>
      </c>
      <c r="IP57" s="18" t="n"/>
      <c r="IQ57" s="18" t="n"/>
      <c r="IR57" s="18" t="n"/>
      <c r="IS57" s="108">
        <f>IF(IT57&gt;0,IT57-IT56,0)</f>
        <v/>
      </c>
      <c r="IT57" s="48">
        <f>FY57+FV57+FS57+FP57+FM57+FJ57+FG57+FD57+FA57+EX57+EU57+ER57+EO57+EL57+EI57+EF57+EC57+DZ57+DW57+DT57+DQ57+DN57+DK57+DH57+DE57+DB57+CY57+CV57+CS57+CP57+CJ57+CG57+CD57+CA57+BX57+P57+CM57+GT57+GQ57+GN57+GK57+GH57+GE57+GB57+BU57+BR57+BO57+BL57+BI57+BF57+BC57+AZ57+AW57+AT57+AQ57+AN57+AK57+AH57+AE57+AB57+Y57+V57+S57+GW57+GZ57+HC57+HF57+HI57+HL57+HO57+HR57+HU57</f>
        <v/>
      </c>
      <c r="IU57" s="101">
        <f>IF(IT57&gt;0,IV57,0)</f>
        <v/>
      </c>
      <c r="IV57" s="101" t="n"/>
      <c r="IW57" s="15">
        <f>IF(IT57&gt;0,(IT57+IV$11-I$2)/I$2,0)</f>
        <v/>
      </c>
      <c r="IX57" s="113">
        <f>IF(IT57&gt;0,IT57+IV$11-I$2,0)</f>
        <v/>
      </c>
      <c r="IY57" s="21">
        <f>IF(IT57&gt;0,(IT57+IV$11+IV$33+IV$52-IT$8)/IT$8,0)</f>
        <v/>
      </c>
      <c r="IZ57" s="173">
        <f>IF(IT57&gt;0,IT57+IV$11+IV$33+IV$52-IT$8,0)</f>
        <v/>
      </c>
    </row>
    <row r="58">
      <c r="A58" s="76">
        <f>'Investment Analysis'!A58</f>
        <v/>
      </c>
      <c r="B58" s="77">
        <f>'Investment Analysis'!B58</f>
        <v/>
      </c>
      <c r="C58" s="27">
        <f>'Investment Analysis'!C58</f>
        <v/>
      </c>
      <c r="D58" s="42">
        <f>'Investment Analysis'!D58</f>
        <v/>
      </c>
      <c r="E58" s="28">
        <f>'Investment Analysis'!E58</f>
        <v/>
      </c>
      <c r="F58" s="27">
        <f>'Investment Analysis'!G58</f>
        <v/>
      </c>
      <c r="G58" s="42">
        <f>'Investment Analysis'!H58</f>
        <v/>
      </c>
      <c r="H58" s="28">
        <f>'Investment Analysis'!I58</f>
        <v/>
      </c>
      <c r="I58" s="27">
        <f>'Investment Analysis'!K58</f>
        <v/>
      </c>
      <c r="J58" s="42">
        <f>'Investment Analysis'!L58</f>
        <v/>
      </c>
      <c r="K58" s="28">
        <f>'Investment Analysis'!M58</f>
        <v/>
      </c>
      <c r="L58" s="57">
        <f>'Investment Analysis'!T58</f>
        <v/>
      </c>
      <c r="M58" s="29">
        <f>'Investment Analysis'!V58</f>
        <v/>
      </c>
      <c r="N58" s="29">
        <f>'Investment Analysis'!W58</f>
        <v/>
      </c>
      <c r="P58" s="48">
        <f>'Investment Analysis'!Y58</f>
        <v/>
      </c>
      <c r="Q58" s="18" t="n"/>
      <c r="R58" s="83" t="n"/>
      <c r="S58" s="48" t="n">
        <v>19176.84</v>
      </c>
      <c r="T58" s="18">
        <f>'Investment Analysis'!AH58</f>
        <v/>
      </c>
      <c r="U58" s="15">
        <f>'Investment Analysis'!AF58</f>
        <v/>
      </c>
      <c r="V58" s="48" t="n">
        <v>16506.43</v>
      </c>
      <c r="W58" s="18">
        <f>'Investment Analysis'!AO58</f>
        <v/>
      </c>
      <c r="X58" s="15">
        <f>'Investment Analysis'!AM58</f>
        <v/>
      </c>
      <c r="Y58" s="48" t="n">
        <v>9959.74</v>
      </c>
      <c r="Z58" s="18">
        <f>IF(Y58&gt;0,(Y58-Z$5)/Z$5,0)</f>
        <v/>
      </c>
      <c r="AA58" s="15">
        <f>'Investment Analysis'!GM58</f>
        <v/>
      </c>
      <c r="AB58" s="48" t="n">
        <v>2327.59</v>
      </c>
      <c r="AC58" s="18">
        <f>IF(AB58&gt;0,(AB58+8000-AC$5)/AC$5,0)</f>
        <v/>
      </c>
      <c r="AD58" s="15">
        <f>'Investment Analysis'!AT58</f>
        <v/>
      </c>
      <c r="AE58" s="48" t="n">
        <v>20636.2</v>
      </c>
      <c r="AF58" s="18">
        <f>'Investment Analysis'!BC58</f>
        <v/>
      </c>
      <c r="AG58" s="15">
        <f>'Investment Analysis'!BA58</f>
        <v/>
      </c>
      <c r="AH58" s="48" t="n"/>
      <c r="AI58" s="18">
        <f>IF(AH58&gt;0,(AH58-5000+20000-AI$5)/AI$5,0)</f>
        <v/>
      </c>
      <c r="AJ58" s="15">
        <f>'Investment Analysis'!BH58</f>
        <v/>
      </c>
      <c r="AK58" s="48" t="n">
        <v>16409.46</v>
      </c>
      <c r="AL58" s="18">
        <f>IF(AK58&gt;0,(AK58+7000-AL$5)/AL$5,0)</f>
        <v/>
      </c>
      <c r="AM58" s="15">
        <f>'Investment Analysis'!BO58</f>
        <v/>
      </c>
      <c r="AN58" s="48" t="n">
        <v>12727.15</v>
      </c>
      <c r="AO58" s="18">
        <f>IF(AN58&gt;0,(AN58+25000+5000-AO$5)/AO$5,0)</f>
        <v/>
      </c>
      <c r="AP58" s="15">
        <f>'Investment Analysis'!BV58</f>
        <v/>
      </c>
      <c r="AQ58" s="48" t="n"/>
      <c r="AR58" s="18">
        <f>IF(AQ58&gt;0,(AQ58+10000+4000-AR$5)/AR$5,0)</f>
        <v/>
      </c>
      <c r="AS58" s="15">
        <f>'Investment Analysis'!CC58</f>
        <v/>
      </c>
      <c r="AT58" s="48" t="n">
        <v>22986.56</v>
      </c>
      <c r="AU58" s="18">
        <f>IF(AT58&gt;0,(AT58+10000-AU$5)/AU$5,0)</f>
        <v/>
      </c>
      <c r="AV58" s="15">
        <f>'Investment Analysis'!CJ58</f>
        <v/>
      </c>
      <c r="AW58" s="48" t="n">
        <v>16585.15</v>
      </c>
      <c r="AX58" s="18">
        <f>IF(AW58&gt;0,(AW58+2000-AX$5)/AX$5,0)</f>
        <v/>
      </c>
      <c r="AY58" s="15">
        <f>'Investment Analysis'!CQ58</f>
        <v/>
      </c>
      <c r="AZ58" s="48" t="n">
        <v>14758.2</v>
      </c>
      <c r="BA58" s="18">
        <f>IF(AZ58&gt;0,(AZ58+15000+7000+3000-BA$5)/BA$5,0)</f>
        <v/>
      </c>
      <c r="BB58" s="15">
        <f>'Investment Analysis'!CX58</f>
        <v/>
      </c>
      <c r="BC58" s="48" t="n">
        <v>9043.18</v>
      </c>
      <c r="BD58" s="18">
        <f>IF(BC58&gt;0,(BC58-10000+30000-BD$5)/BD$5,0)</f>
        <v/>
      </c>
      <c r="BE58" s="15">
        <f>'Investment Analysis'!DE58</f>
        <v/>
      </c>
      <c r="BF58" s="48" t="n">
        <v>4345.05</v>
      </c>
      <c r="BG58" s="18">
        <f>'Investment Analysis'!DN58</f>
        <v/>
      </c>
      <c r="BH58" s="15">
        <f>'Investment Analysis'!DL58</f>
        <v/>
      </c>
      <c r="BI58" s="48" t="n">
        <v>2174.15</v>
      </c>
      <c r="BJ58" s="18">
        <f>'Investment Analysis'!EB58</f>
        <v/>
      </c>
      <c r="BK58" s="15">
        <f>'Investment Analysis'!DZ58</f>
        <v/>
      </c>
      <c r="BL58" s="48" t="n">
        <v>3739.54</v>
      </c>
      <c r="BM58" s="18">
        <f>'Investment Analysis'!EI58</f>
        <v/>
      </c>
      <c r="BN58" s="15">
        <f>'Investment Analysis'!EG58</f>
        <v/>
      </c>
      <c r="BO58" s="48" t="n"/>
      <c r="BP58" s="18">
        <f>'Investment Analysis'!DU58</f>
        <v/>
      </c>
      <c r="BQ58" s="15">
        <f>'Investment Analysis'!DS58</f>
        <v/>
      </c>
      <c r="BR58" s="48" t="n">
        <v>5237.91</v>
      </c>
      <c r="BS58" s="18">
        <f>'Investment Analysis'!EP58</f>
        <v/>
      </c>
      <c r="BT58" s="15">
        <f>'Investment Analysis'!EN58</f>
        <v/>
      </c>
      <c r="BU58" s="48" t="n">
        <v>13310.18</v>
      </c>
      <c r="BV58" s="18">
        <f>IF(BU58&gt;0,(BU58+8000-BV$5)/BV$5,0)</f>
        <v/>
      </c>
      <c r="BW58" s="15">
        <f>'Investment Analysis'!EU58</f>
        <v/>
      </c>
      <c r="BX58" s="48" t="n"/>
      <c r="BY58" s="18">
        <f>IF(BX58&gt;0,(BX58-10000-5000-BY$5)/BY$5,0)</f>
        <v/>
      </c>
      <c r="BZ58" s="15">
        <f>'Investment Analysis'!FB58</f>
        <v/>
      </c>
      <c r="CA58" s="48" t="n">
        <v>20774.19</v>
      </c>
      <c r="CB58" s="18">
        <f>IF(CA58&gt;0,(CA58-CB$5)/CB$5,0)</f>
        <v/>
      </c>
      <c r="CC58" s="15">
        <f>'Investment Analysis'!FI58</f>
        <v/>
      </c>
      <c r="CD58" s="48" t="n">
        <v>16535.22</v>
      </c>
      <c r="CE58" s="18">
        <f>'Investment Analysis'!FR58</f>
        <v/>
      </c>
      <c r="CF58" s="15">
        <f>'Investment Analysis'!FP58</f>
        <v/>
      </c>
      <c r="CG58" s="48" t="n">
        <v>5144.67</v>
      </c>
      <c r="CH58" s="18">
        <f>'Investment Analysis'!FR58</f>
        <v/>
      </c>
      <c r="CI58" s="15">
        <f>'Investment Analysis'!FW58</f>
        <v/>
      </c>
      <c r="CJ58" s="48" t="n"/>
      <c r="CK58" s="18">
        <f>IF(CJ58&gt;0,(CJ58+5000+8000-CK$5)/CK$5,0)</f>
        <v/>
      </c>
      <c r="CL58" s="15">
        <f>'Investment Analysis'!GD58</f>
        <v/>
      </c>
      <c r="CM58" s="48" t="n">
        <v>24127.85</v>
      </c>
      <c r="CN58" s="18">
        <f>IF(CM58&gt;0,(CM58-CN$5)/CN$5,0)</f>
        <v/>
      </c>
      <c r="CO58" s="15">
        <f>'Investment Analysis'!GT58</f>
        <v/>
      </c>
      <c r="CP58" s="48" t="n">
        <v>26474.8</v>
      </c>
      <c r="CQ58" s="18">
        <f>IF(CP58&gt;0,(CP58-CQ$5)/CQ$5,0)</f>
        <v/>
      </c>
      <c r="CR58" s="15">
        <f>'Investment Analysis'!HG58</f>
        <v/>
      </c>
      <c r="CS58" s="48" t="n">
        <v>8970</v>
      </c>
      <c r="CT58" s="18">
        <f>IF(CS58&gt;0,(CS58-CT$5)/CT$5,0)</f>
        <v/>
      </c>
      <c r="CU58" s="15">
        <f>'Investment Analysis'!HN58</f>
        <v/>
      </c>
      <c r="CV58" s="48" t="n">
        <v>17337</v>
      </c>
      <c r="CW58" s="18">
        <f>IF(CV58&gt;0,(CV58-CW$5)/CW$5,0)</f>
        <v/>
      </c>
      <c r="CX58" s="15">
        <f>'Investment Analysis'!IB58</f>
        <v/>
      </c>
      <c r="CY58" s="48" t="n">
        <v>17222.4</v>
      </c>
      <c r="CZ58" s="18">
        <f>IF(CY58&gt;0,(CY58-CZ$5)/CZ$5,0)</f>
        <v/>
      </c>
      <c r="DA58" s="15">
        <f>'Investment Analysis'!II58</f>
        <v/>
      </c>
      <c r="DB58" s="48" t="n">
        <v>18968</v>
      </c>
      <c r="DC58" s="18">
        <f>IF(DB58&gt;0,(DB58-DC$5)/DC$5,0)</f>
        <v/>
      </c>
      <c r="DD58" s="15">
        <f>'Investment Analysis'!IP58</f>
        <v/>
      </c>
      <c r="DE58" s="48" t="n"/>
      <c r="DF58" s="18">
        <f>'Investment Analysis'!IY58</f>
        <v/>
      </c>
      <c r="DG58" s="15">
        <f>'Investment Analysis'!IW58</f>
        <v/>
      </c>
      <c r="DH58" s="48" t="n">
        <v>11812.8</v>
      </c>
      <c r="DI58" s="18">
        <f>IF(DH58&gt;0,(DH58-DI$5)/DI$5,0)</f>
        <v/>
      </c>
      <c r="DJ58" s="15">
        <f>'Investment Analysis'!JD58</f>
        <v/>
      </c>
      <c r="DK58" s="48" t="n">
        <v>1893.85</v>
      </c>
      <c r="DL58" s="18">
        <f>IF(DK58&gt;0,(DK58-DL$5)/DL$5,0)</f>
        <v/>
      </c>
      <c r="DM58" s="15">
        <f>'Investment Analysis'!JK58</f>
        <v/>
      </c>
      <c r="DN58" s="48" t="n">
        <v>19560.6</v>
      </c>
      <c r="DO58" s="18">
        <f>IF(DN58&gt;0,(DN58-DO$5)/DO$5,0)</f>
        <v/>
      </c>
      <c r="DP58" s="15">
        <f>'Investment Analysis'!HU58</f>
        <v/>
      </c>
      <c r="DQ58" s="48" t="n">
        <v>28026</v>
      </c>
      <c r="DR58" s="18">
        <f>IF(DQ58&gt;0,(DQ58-DR$5)/DR$5,0)</f>
        <v/>
      </c>
      <c r="DS58" s="15">
        <f>'Investment Analysis'!JR58</f>
        <v/>
      </c>
      <c r="DT58" s="48" t="n">
        <v>3042</v>
      </c>
      <c r="DU58" s="18">
        <f>IF(DT58&gt;0,(DT58-DU$5)/DU$5,0)</f>
        <v/>
      </c>
      <c r="DV58" s="15">
        <f>'Investment Analysis'!JY58</f>
        <v/>
      </c>
      <c r="DW58" s="48" t="n">
        <v>22265.5</v>
      </c>
      <c r="DX58" s="18">
        <f>IF(DW58&gt;0,(DW58-DX$5)/DX$5,0)</f>
        <v/>
      </c>
      <c r="DY58" s="15">
        <f>'Investment Analysis'!KF58</f>
        <v/>
      </c>
      <c r="DZ58" s="48" t="n">
        <v>2984.4</v>
      </c>
      <c r="EA58" s="18">
        <f>IF(DZ58&gt;0,(DZ58-EA$5)/EA$5,0)</f>
        <v/>
      </c>
      <c r="EB58" s="15">
        <f>'Investment Analysis'!KM58</f>
        <v/>
      </c>
      <c r="EC58" s="48" t="n">
        <v>2096.8</v>
      </c>
      <c r="ED58" s="18">
        <f>'Investment Analysis'!KV58</f>
        <v/>
      </c>
      <c r="EE58" s="15">
        <f>'Investment Analysis'!KT58</f>
        <v/>
      </c>
      <c r="EF58" s="48" t="n">
        <v>36645</v>
      </c>
      <c r="EG58" s="18">
        <f>IF(EF58&gt;0,(EF58-EG$5)/EG$5,0)</f>
        <v/>
      </c>
      <c r="EH58" s="15">
        <f>'Investment Analysis'!LH58</f>
        <v/>
      </c>
      <c r="EI58" s="48" t="n">
        <v>9549.24</v>
      </c>
      <c r="EJ58" s="18">
        <f>'Investment Analysis'!LQ58</f>
        <v/>
      </c>
      <c r="EK58" s="15">
        <f>'Investment Analysis'!LO58</f>
        <v/>
      </c>
      <c r="EL58" s="48" t="n">
        <v>17917.25</v>
      </c>
      <c r="EM58" s="18">
        <f>IF(EL58&gt;0,(EL58-EM$5)/EM$5,0)</f>
        <v/>
      </c>
      <c r="EN58" s="15">
        <f>'Investment Analysis'!LV58</f>
        <v/>
      </c>
      <c r="EO58" s="48" t="n"/>
      <c r="EP58" s="68">
        <f>IF(EO58&gt;0,(EO58-500-EP$5)/EP$5,0)</f>
        <v/>
      </c>
      <c r="EQ58" s="15">
        <f>'Investment Analysis'!MC58</f>
        <v/>
      </c>
      <c r="ER58" s="48" t="n">
        <v>14609.16</v>
      </c>
      <c r="ES58" s="18">
        <f>IF(ER58&gt;0,(ER58-ES$5)/ES$5,0)</f>
        <v/>
      </c>
      <c r="ET58" s="15">
        <f>'Investment Analysis'!LA58</f>
        <v/>
      </c>
      <c r="EU58" s="48" t="n">
        <v>23950</v>
      </c>
      <c r="EV58" s="18">
        <f>'Investment Analysis'!ML58</f>
        <v/>
      </c>
      <c r="EW58" s="15">
        <f>'Investment Analysis'!MJ58</f>
        <v/>
      </c>
      <c r="EX58" s="48" t="n">
        <v>58242</v>
      </c>
      <c r="EY58" s="18">
        <f>IF(EX58&gt;0,(EX58-EY$5)/EY$5,0)</f>
        <v/>
      </c>
      <c r="EZ58" s="15">
        <f>'Investment Analysis'!MQ58</f>
        <v/>
      </c>
      <c r="FA58" s="48" t="n"/>
      <c r="FB58" s="18">
        <f>IF(FA58&gt;0,(FA58-FB$5)/FB$5,0)</f>
        <v/>
      </c>
      <c r="FC58" s="15">
        <f>'Investment Analysis'!MX58</f>
        <v/>
      </c>
      <c r="FD58" s="48" t="n">
        <v>4810.5</v>
      </c>
      <c r="FE58" s="18">
        <f>IF(FD58&gt;0,(FD58-FE$5)/FE$5,0)</f>
        <v/>
      </c>
      <c r="FF58" s="15">
        <f>'Investment Analysis'!NE58</f>
        <v/>
      </c>
      <c r="FG58" s="48" t="n"/>
      <c r="FH58" s="18">
        <f>IF(FG58&gt;0,(FG58-FH$5)/FH$5,0)</f>
        <v/>
      </c>
      <c r="FI58" s="15">
        <f>'Investment Analysis'!NL58</f>
        <v/>
      </c>
      <c r="FJ58" s="48" t="n">
        <v>12009.6</v>
      </c>
      <c r="FK58" s="18">
        <f>IF(FJ58&gt;0,(FJ58-FK$5)/FK$5,0)</f>
        <v/>
      </c>
      <c r="FL58" s="15">
        <f>'Investment Analysis'!NS58</f>
        <v/>
      </c>
      <c r="FM58" s="48" t="n">
        <v>9765.6</v>
      </c>
      <c r="FN58" s="18">
        <f>IF(FM58&gt;0,(FM58-FN$5)/FN$5,0)</f>
        <v/>
      </c>
      <c r="FO58" s="15">
        <f>'Investment Analysis'!NZ58</f>
        <v/>
      </c>
      <c r="FP58" s="48" t="n"/>
      <c r="FQ58" s="18">
        <f>IF(FP58&gt;0,(FP58-FQ$5)/FQ$5,0)</f>
        <v/>
      </c>
      <c r="FR58" s="15">
        <f>'Investment Analysis'!OG58</f>
        <v/>
      </c>
      <c r="FS58" s="48" t="n">
        <v>19789</v>
      </c>
      <c r="FT58" s="18">
        <f>IF(FS58&gt;0,(FS58-FT$5)/FT$5,0)</f>
        <v/>
      </c>
      <c r="FU58" s="15">
        <f>'Investment Analysis'!ON58</f>
        <v/>
      </c>
      <c r="FV58" s="48" t="n"/>
      <c r="FW58" s="18">
        <f>IF(FV58&gt;0,(FV58-FW$5)/FW$5,0)</f>
        <v/>
      </c>
      <c r="FX58" s="15">
        <f>'Investment Analysis'!OU58</f>
        <v/>
      </c>
      <c r="FY58" s="48" t="n"/>
      <c r="FZ58" s="18">
        <f>IF(FY58&gt;0,(FY58-FZ$5)/FZ$5,0)</f>
        <v/>
      </c>
      <c r="GA58" s="15">
        <f>'Investment Analysis'!PB58</f>
        <v/>
      </c>
      <c r="GB58" s="48" t="n">
        <v>19713</v>
      </c>
      <c r="GC58" s="18">
        <f>'Investment Analysis'!PK58</f>
        <v/>
      </c>
      <c r="GD58" s="15">
        <f>'Investment Analysis'!PI58</f>
        <v/>
      </c>
      <c r="GE58" s="48" t="n">
        <v>7677</v>
      </c>
      <c r="GF58" s="18">
        <f>'Investment Analysis'!PY58</f>
        <v/>
      </c>
      <c r="GG58" s="15">
        <f>'Investment Analysis'!PW58</f>
        <v/>
      </c>
      <c r="GH58" s="48" t="n">
        <v>28316.2</v>
      </c>
      <c r="GI58" s="18">
        <f>'Investment Analysis'!QF58</f>
        <v/>
      </c>
      <c r="GJ58" s="15">
        <f>'Investment Analysis'!QD58</f>
        <v/>
      </c>
      <c r="GK58" s="48" t="n">
        <v>5566</v>
      </c>
      <c r="GL58" s="18">
        <f>'Investment Analysis'!QM58</f>
        <v/>
      </c>
      <c r="GM58" s="15">
        <f>'Investment Analysis'!QK58</f>
        <v/>
      </c>
      <c r="GN58" s="48" t="n">
        <v>28861.32</v>
      </c>
      <c r="GO58" s="18">
        <f>'Investment Analysis'!QT58</f>
        <v/>
      </c>
      <c r="GP58" s="15">
        <f>'Investment Analysis'!QR58</f>
        <v/>
      </c>
      <c r="GQ58" s="48" t="n">
        <v>21452.4</v>
      </c>
      <c r="GR58" s="18">
        <f>'Investment Analysis'!RA58</f>
        <v/>
      </c>
      <c r="GS58" s="15">
        <f>'Investment Analysis'!QY58</f>
        <v/>
      </c>
      <c r="GT58" s="48" t="n">
        <v>5900</v>
      </c>
      <c r="GU58" s="18">
        <f>'Investment Analysis'!RH58</f>
        <v/>
      </c>
      <c r="GV58" s="15">
        <f>'Investment Analysis'!RF58</f>
        <v/>
      </c>
      <c r="GW58" s="48" t="n"/>
      <c r="GX58" s="18">
        <f>'Investment Analysis'!RO58</f>
        <v/>
      </c>
      <c r="GY58" s="15">
        <f>'Investment Analysis'!RM58</f>
        <v/>
      </c>
      <c r="GZ58" s="48" t="n">
        <v>26020</v>
      </c>
      <c r="HA58" s="18">
        <f>'Investment Analysis'!RV58</f>
        <v/>
      </c>
      <c r="HB58" s="15">
        <f>'Investment Analysis'!RT58</f>
        <v/>
      </c>
      <c r="HC58" s="48" t="n"/>
      <c r="HD58" s="18">
        <f>'Investment Analysis'!SC58</f>
        <v/>
      </c>
      <c r="HE58" s="15">
        <f>'Investment Analysis'!SA58</f>
        <v/>
      </c>
      <c r="HF58" s="48" t="n"/>
      <c r="HG58" s="18">
        <f>'Investment Analysis'!SJ58</f>
        <v/>
      </c>
      <c r="HH58" s="15">
        <f>'Investment Analysis'!SH58</f>
        <v/>
      </c>
      <c r="HI58" s="48" t="n"/>
      <c r="HJ58" s="18">
        <f>'Investment Analysis'!SM58</f>
        <v/>
      </c>
      <c r="HK58" s="15">
        <f>'Investment Analysis'!SK58</f>
        <v/>
      </c>
      <c r="HL58" s="48" t="n"/>
      <c r="HM58" s="18">
        <f>'Investment Analysis'!SP58</f>
        <v/>
      </c>
      <c r="HN58" s="15">
        <f>'Investment Analysis'!SN58</f>
        <v/>
      </c>
      <c r="HO58" s="48" t="n"/>
      <c r="HP58" s="18">
        <f>'Investment Analysis'!TE58</f>
        <v/>
      </c>
      <c r="HQ58" s="15">
        <f>'Investment Analysis'!TC58</f>
        <v/>
      </c>
      <c r="HR58" s="48" t="n"/>
      <c r="HS58" s="18">
        <f>'Investment Analysis'!TL58</f>
        <v/>
      </c>
      <c r="HT58" s="15">
        <f>'Investment Analysis'!TJ58</f>
        <v/>
      </c>
      <c r="HU58" s="48" t="n"/>
      <c r="HV58" s="18">
        <f>'Investment Analysis'!TS58</f>
        <v/>
      </c>
      <c r="HW58" s="15">
        <f>'Investment Analysis'!TQ58</f>
        <v/>
      </c>
      <c r="HX58" s="48" t="n"/>
      <c r="HY58" s="18">
        <f>'Investment Analysis'!TZ58</f>
        <v/>
      </c>
      <c r="HZ58" s="15">
        <f>'Investment Analysis'!TX58</f>
        <v/>
      </c>
      <c r="IA58" s="48" t="n"/>
      <c r="IB58" s="18">
        <f>'Investment Analysis'!UG58</f>
        <v/>
      </c>
      <c r="IC58" s="15">
        <f>'Investment Analysis'!UE58</f>
        <v/>
      </c>
      <c r="ID58" s="48" t="n"/>
      <c r="IE58" s="18">
        <f>'Investment Analysis'!UN58</f>
        <v/>
      </c>
      <c r="IF58" s="15">
        <f>'Investment Analysis'!UL58</f>
        <v/>
      </c>
      <c r="IG58" s="48" t="n"/>
      <c r="IH58" s="18">
        <f>'Investment Analysis'!UU58</f>
        <v/>
      </c>
      <c r="II58" s="15">
        <f>'Investment Analysis'!US58</f>
        <v/>
      </c>
      <c r="IJ58" s="48" t="n"/>
      <c r="IK58" s="18">
        <f>'Investment Analysis'!VB58</f>
        <v/>
      </c>
      <c r="IL58" s="15">
        <f>'Investment Analysis'!UZ58</f>
        <v/>
      </c>
      <c r="IM58" s="48" t="n"/>
      <c r="IN58" s="18">
        <f>'Investment Analysis'!VI58</f>
        <v/>
      </c>
      <c r="IO58" s="15">
        <f>'Investment Analysis'!VG58</f>
        <v/>
      </c>
      <c r="IP58" s="18" t="n"/>
      <c r="IQ58" s="18" t="n"/>
      <c r="IR58" s="18" t="n"/>
      <c r="IS58" s="108">
        <f>IF(IT58&gt;0,IT58-IT57,0)</f>
        <v/>
      </c>
      <c r="IT58" s="48">
        <f>FY58+FV58+FS58+FP58+FM58+FJ58+FG58+FD58+FA58+EX58+EU58+ER58+EO58+EL58+EI58+EF58+EC58+DZ58+DW58+DT58+DQ58+DN58+DK58+DH58+DE58+DB58+CY58+CV58+CS58+CP58+CJ58+CG58+CD58+CA58+BX58+P58+CM58+GT58+GQ58+GN58+GK58+GH58+GE58+GB58+BU58+BR58+BO58+BL58+BI58+BF58+BC58+AZ58+AW58+AT58+AQ58+AN58+AK58+AH58+AE58+AB58+Y58+V58+S58+GW58+GZ58+HC58+HF58+HI58+HL58+HO58+HR58+HU58</f>
        <v/>
      </c>
      <c r="IU58" s="101">
        <f>IF(IT58&gt;0,IV58,0)</f>
        <v/>
      </c>
      <c r="IV58" s="101" t="n"/>
      <c r="IW58" s="15">
        <f>IF(IT58&gt;0,(IT58+IV$11-I$2)/I$2,0)</f>
        <v/>
      </c>
      <c r="IX58" s="113">
        <f>IF(IT58&gt;0,IT58+IV$11-I$2,0)</f>
        <v/>
      </c>
      <c r="IY58" s="21">
        <f>IF(IT58&gt;0,(IT58+IV$11+IV$33+IV$52-IT$8)/IT$8,0)</f>
        <v/>
      </c>
      <c r="IZ58" s="173">
        <f>IF(IT58&gt;0,IT58+IV$11+IV$33+IV$52-IT$8,0)</f>
        <v/>
      </c>
    </row>
    <row r="59">
      <c r="A59" s="554">
        <f>'Investment Analysis'!A59</f>
        <v/>
      </c>
      <c r="B59" s="4">
        <f>'Investment Analysis'!B59</f>
        <v/>
      </c>
      <c r="C59" s="27">
        <f>'Investment Analysis'!C59</f>
        <v/>
      </c>
      <c r="D59" s="14">
        <f>'Investment Analysis'!D59</f>
        <v/>
      </c>
      <c r="E59" s="15">
        <f>'Investment Analysis'!E59</f>
        <v/>
      </c>
      <c r="F59" s="13">
        <f>'Investment Analysis'!G59</f>
        <v/>
      </c>
      <c r="G59" s="14">
        <f>'Investment Analysis'!H59</f>
        <v/>
      </c>
      <c r="H59" s="15">
        <f>'Investment Analysis'!I59</f>
        <v/>
      </c>
      <c r="I59" s="13">
        <f>'Investment Analysis'!K59</f>
        <v/>
      </c>
      <c r="J59" s="14">
        <f>'Investment Analysis'!L59</f>
        <v/>
      </c>
      <c r="K59" s="15">
        <f>'Investment Analysis'!M59</f>
        <v/>
      </c>
      <c r="L59" s="41">
        <f>'Investment Analysis'!T59</f>
        <v/>
      </c>
      <c r="M59" s="21">
        <f>'Investment Analysis'!V59</f>
        <v/>
      </c>
      <c r="N59" s="21">
        <f>'Investment Analysis'!W59</f>
        <v/>
      </c>
      <c r="P59" s="48">
        <f>'Investment Analysis'!Y59</f>
        <v/>
      </c>
      <c r="Q59" s="18" t="n"/>
      <c r="R59" s="83" t="n"/>
      <c r="S59" s="48" t="n">
        <v>19690.2</v>
      </c>
      <c r="T59" s="18">
        <f>'Investment Analysis'!AH59</f>
        <v/>
      </c>
      <c r="U59" s="15">
        <f>'Investment Analysis'!AF59</f>
        <v/>
      </c>
      <c r="V59" s="48" t="n">
        <v>16904.77</v>
      </c>
      <c r="W59" s="18">
        <f>'Investment Analysis'!AO59</f>
        <v/>
      </c>
      <c r="X59" s="15">
        <f>'Investment Analysis'!AM59</f>
        <v/>
      </c>
      <c r="Y59" s="48" t="n">
        <v>10021.67</v>
      </c>
      <c r="Z59" s="18">
        <f>IF(Y59&gt;0,(Y59-Z$5)/Z$5,0)</f>
        <v/>
      </c>
      <c r="AA59" s="15">
        <f>'Investment Analysis'!GM59</f>
        <v/>
      </c>
      <c r="AB59" s="48" t="n">
        <v>2382.14</v>
      </c>
      <c r="AC59" s="18">
        <f>IF(AB59&gt;0,(AB59+8000-AC$5)/AC$5,0)</f>
        <v/>
      </c>
      <c r="AD59" s="15">
        <f>'Investment Analysis'!AT59</f>
        <v/>
      </c>
      <c r="AE59" s="48" t="n">
        <v>21078.58</v>
      </c>
      <c r="AF59" s="18">
        <f>'Investment Analysis'!BC59</f>
        <v/>
      </c>
      <c r="AG59" s="15">
        <f>'Investment Analysis'!BA59</f>
        <v/>
      </c>
      <c r="AH59" s="48" t="n"/>
      <c r="AI59" s="18">
        <f>IF(AH59&gt;0,(AH59-5000+20000-AI$5)/AI$5,0)</f>
        <v/>
      </c>
      <c r="AJ59" s="15">
        <f>'Investment Analysis'!BH59</f>
        <v/>
      </c>
      <c r="AK59" s="48" t="n">
        <v>16964.58</v>
      </c>
      <c r="AL59" s="18">
        <f>IF(AK59&gt;0,(AK59+7000-AL$5)/AL$5,0)</f>
        <v/>
      </c>
      <c r="AM59" s="15">
        <f>'Investment Analysis'!BO59</f>
        <v/>
      </c>
      <c r="AN59" s="48" t="n">
        <v>13131.19</v>
      </c>
      <c r="AO59" s="18">
        <f>IF(AN59&gt;0,(AN59+25000+5000-AO$5)/AO$5,0)</f>
        <v/>
      </c>
      <c r="AP59" s="15">
        <f>'Investment Analysis'!BV59</f>
        <v/>
      </c>
      <c r="AQ59" s="48" t="n"/>
      <c r="AR59" s="18">
        <f>IF(AQ59&gt;0,(AQ59+10000+4000-AR$5)/AR$5,0)</f>
        <v/>
      </c>
      <c r="AS59" s="15">
        <f>'Investment Analysis'!CC59</f>
        <v/>
      </c>
      <c r="AT59" s="48" t="n">
        <v>23497.72</v>
      </c>
      <c r="AU59" s="18">
        <f>'Investment Analysis'!CL59</f>
        <v/>
      </c>
      <c r="AV59" s="15">
        <f>'Investment Analysis'!CJ59</f>
        <v/>
      </c>
      <c r="AW59" s="48" t="n">
        <v>16995.42</v>
      </c>
      <c r="AX59" s="18">
        <f>IF(AW59&gt;0,(AW59+2000-AX$5)/AX$5,0)</f>
        <v/>
      </c>
      <c r="AY59" s="15">
        <f>'Investment Analysis'!CQ59</f>
        <v/>
      </c>
      <c r="AZ59" s="48" t="n">
        <v>15089.1</v>
      </c>
      <c r="BA59" s="18">
        <f>'Investment Analysis'!CZ59</f>
        <v/>
      </c>
      <c r="BB59" s="15">
        <f>'Investment Analysis'!CX59</f>
        <v/>
      </c>
      <c r="BC59" s="48" t="n">
        <v>9245.639999999999</v>
      </c>
      <c r="BD59" s="18">
        <f>IF(BC59&gt;0,(BC59-10000+30000-BD$5)/BD$5,0)</f>
        <v/>
      </c>
      <c r="BE59" s="15">
        <f>'Investment Analysis'!DE59</f>
        <v/>
      </c>
      <c r="BF59" s="48" t="n">
        <v>4439.4</v>
      </c>
      <c r="BG59" s="18">
        <f>'Investment Analysis'!DN59</f>
        <v/>
      </c>
      <c r="BH59" s="15">
        <f>'Investment Analysis'!DL59</f>
        <v/>
      </c>
      <c r="BI59" s="48" t="n">
        <v>2256.19</v>
      </c>
      <c r="BJ59" s="18">
        <f>'Investment Analysis'!EB59</f>
        <v/>
      </c>
      <c r="BK59" s="15">
        <f>'Investment Analysis'!DZ59</f>
        <v/>
      </c>
      <c r="BL59" s="48" t="n">
        <v>3859.68</v>
      </c>
      <c r="BM59" s="18">
        <f>'Investment Analysis'!EI59</f>
        <v/>
      </c>
      <c r="BN59" s="15">
        <f>'Investment Analysis'!EG59</f>
        <v/>
      </c>
      <c r="BO59" s="48" t="n"/>
      <c r="BP59" s="18">
        <f>'Investment Analysis'!DU59</f>
        <v/>
      </c>
      <c r="BQ59" s="15">
        <f>'Investment Analysis'!DS59</f>
        <v/>
      </c>
      <c r="BR59" s="48" t="n">
        <v>5344.28</v>
      </c>
      <c r="BS59" s="18">
        <f>'Investment Analysis'!EP59</f>
        <v/>
      </c>
      <c r="BT59" s="15">
        <f>'Investment Analysis'!EN59</f>
        <v/>
      </c>
      <c r="BU59" s="48" t="n">
        <v>13623.89</v>
      </c>
      <c r="BV59" s="18">
        <f>IF(BU59&gt;0,(BU59+8000-BV$5)/BV$5,0)</f>
        <v/>
      </c>
      <c r="BW59" s="15">
        <f>'Investment Analysis'!EU59</f>
        <v/>
      </c>
      <c r="BX59" s="48" t="n"/>
      <c r="BY59" s="18">
        <f>IF(BX59&gt;0,(BX59-10000-5000-BY$5)/BY$5,0)</f>
        <v/>
      </c>
      <c r="BZ59" s="15">
        <f>'Investment Analysis'!FB59</f>
        <v/>
      </c>
      <c r="CA59" s="48" t="n">
        <v>21417.77</v>
      </c>
      <c r="CB59" s="18">
        <f>IF(CA59&gt;0,(CA59-CB$5)/CB$5,0)</f>
        <v/>
      </c>
      <c r="CC59" s="15">
        <f>'Investment Analysis'!FI59</f>
        <v/>
      </c>
      <c r="CD59" s="48" t="n">
        <v>16996.1</v>
      </c>
      <c r="CE59" s="18">
        <f>'Investment Analysis'!FR59</f>
        <v/>
      </c>
      <c r="CF59" s="15">
        <f>'Investment Analysis'!FP59</f>
        <v/>
      </c>
      <c r="CG59" s="48" t="n">
        <v>5244.83</v>
      </c>
      <c r="CH59" s="18">
        <f>'Investment Analysis'!FR59</f>
        <v/>
      </c>
      <c r="CI59" s="15">
        <f>'Investment Analysis'!FW59</f>
        <v/>
      </c>
      <c r="CJ59" s="48" t="n"/>
      <c r="CK59" s="18">
        <f>IF(CJ59&gt;0,(CJ59+5000+8000-CK$5)/CK$5,0)</f>
        <v/>
      </c>
      <c r="CL59" s="15">
        <f>'Investment Analysis'!GD59</f>
        <v/>
      </c>
      <c r="CM59" s="48" t="n">
        <v>24576.26</v>
      </c>
      <c r="CN59" s="18">
        <f>IF(CM59&gt;0,(CM59-CN$5)/CN$5,0)</f>
        <v/>
      </c>
      <c r="CO59" s="15">
        <f>'Investment Analysis'!GT59</f>
        <v/>
      </c>
      <c r="CP59" s="48" t="n">
        <v>27497.8</v>
      </c>
      <c r="CQ59" s="18">
        <f>IF(CP59&gt;0,(CP59-CQ$5)/CQ$5,0)</f>
        <v/>
      </c>
      <c r="CR59" s="15">
        <f>'Investment Analysis'!HG59</f>
        <v/>
      </c>
      <c r="CS59" s="48" t="n">
        <v>9540</v>
      </c>
      <c r="CT59" s="18">
        <f>IF(CS59&gt;0,(CS59-CT$5)/CT$5,0)</f>
        <v/>
      </c>
      <c r="CU59" s="15">
        <f>'Investment Analysis'!HN59</f>
        <v/>
      </c>
      <c r="CV59" s="48" t="n">
        <v>18250.5</v>
      </c>
      <c r="CW59" s="18">
        <f>IF(CV59&gt;0,(CV59-CW$5)/CW$5,0)</f>
        <v/>
      </c>
      <c r="CX59" s="15">
        <f>'Investment Analysis'!IB59</f>
        <v/>
      </c>
      <c r="CY59" s="48" t="n">
        <v>17598.6</v>
      </c>
      <c r="CZ59" s="18">
        <f>IF(CY59&gt;0,(CY59-CZ$5)/CZ$5,0)</f>
        <v/>
      </c>
      <c r="DA59" s="15">
        <f>'Investment Analysis'!II59</f>
        <v/>
      </c>
      <c r="DB59" s="48" t="n">
        <v>19408</v>
      </c>
      <c r="DC59" s="18">
        <f>IF(DB59&gt;0,(DB59-DC$5)/DC$5,0)</f>
        <v/>
      </c>
      <c r="DD59" s="15">
        <f>'Investment Analysis'!IP59</f>
        <v/>
      </c>
      <c r="DE59" s="48" t="n"/>
      <c r="DF59" s="18">
        <f>'Investment Analysis'!IY59</f>
        <v/>
      </c>
      <c r="DG59" s="15">
        <f>'Investment Analysis'!IW59</f>
        <v/>
      </c>
      <c r="DH59" s="48" t="n">
        <v>12152</v>
      </c>
      <c r="DI59" s="18">
        <f>IF(DH59&gt;0,(DH59-DI$5)/DI$5,0)</f>
        <v/>
      </c>
      <c r="DJ59" s="15">
        <f>'Investment Analysis'!JD59</f>
        <v/>
      </c>
      <c r="DK59" s="48" t="n">
        <v>1942.8</v>
      </c>
      <c r="DL59" s="18">
        <f>IF(DK59&gt;0,(DK59-DL$5)/DL$5,0)</f>
        <v/>
      </c>
      <c r="DM59" s="15">
        <f>'Investment Analysis'!JK59</f>
        <v/>
      </c>
      <c r="DN59" s="48" t="n">
        <v>20142</v>
      </c>
      <c r="DO59" s="18">
        <f>IF(DN59&gt;0,(DN59-DO$5)/DO$5,0)</f>
        <v/>
      </c>
      <c r="DP59" s="15">
        <f>'Investment Analysis'!HU59</f>
        <v/>
      </c>
      <c r="DQ59" s="48" t="n">
        <v>28875</v>
      </c>
      <c r="DR59" s="18">
        <f>IF(DQ59&gt;0,(DQ59-DR$5)/DR$5,0)</f>
        <v/>
      </c>
      <c r="DS59" s="15">
        <f>'Investment Analysis'!JR59</f>
        <v/>
      </c>
      <c r="DT59" s="48" t="n">
        <v>3502</v>
      </c>
      <c r="DU59" s="18">
        <f>IF(DT59&gt;0,(DT59-DU$5)/DU$5,0)</f>
        <v/>
      </c>
      <c r="DV59" s="15">
        <f>'Investment Analysis'!JY59</f>
        <v/>
      </c>
      <c r="DW59" s="48" t="n">
        <v>22598</v>
      </c>
      <c r="DX59" s="18">
        <f>IF(DW59&gt;0,(DW59-DX$5)/DX$5,0)</f>
        <v/>
      </c>
      <c r="DY59" s="15">
        <f>'Investment Analysis'!KF59</f>
        <v/>
      </c>
      <c r="DZ59" s="48" t="n">
        <v>3018</v>
      </c>
      <c r="EA59" s="18">
        <f>IF(DZ59&gt;0,(DZ59-EA$5)/EA$5,0)</f>
        <v/>
      </c>
      <c r="EB59" s="15">
        <f>'Investment Analysis'!KM59</f>
        <v/>
      </c>
      <c r="EC59" s="48" t="n">
        <v>2134.9</v>
      </c>
      <c r="ED59" s="18">
        <f>'Investment Analysis'!KV59</f>
        <v/>
      </c>
      <c r="EE59" s="15">
        <f>'Investment Analysis'!KT59</f>
        <v/>
      </c>
      <c r="EF59" s="48" t="n">
        <v>38040</v>
      </c>
      <c r="EG59" s="18">
        <f>IF(EF59&gt;0,(EF59-EG$5)/EG$5,0)</f>
        <v/>
      </c>
      <c r="EH59" s="15">
        <f>'Investment Analysis'!LH59</f>
        <v/>
      </c>
      <c r="EI59" s="48" t="n">
        <v>9634.799999999999</v>
      </c>
      <c r="EJ59" s="18">
        <f>'Investment Analysis'!LQ59</f>
        <v/>
      </c>
      <c r="EK59" s="15">
        <f>'Investment Analysis'!LO59</f>
        <v/>
      </c>
      <c r="EL59" s="48" t="n">
        <v>18447</v>
      </c>
      <c r="EM59" s="18">
        <f>IF(EL59&gt;0,(EL59-EM$5)/EM$5,0)</f>
        <v/>
      </c>
      <c r="EN59" s="15">
        <f>'Investment Analysis'!LV59</f>
        <v/>
      </c>
      <c r="EO59" s="48" t="n"/>
      <c r="EP59" s="68">
        <f>IF(EO59&gt;0,(EO59-500-EP$5)/EP$5,0)</f>
        <v/>
      </c>
      <c r="EQ59" s="15">
        <f>'Investment Analysis'!MC59</f>
        <v/>
      </c>
      <c r="ER59" s="48" t="n">
        <v>15197.94</v>
      </c>
      <c r="ES59" s="18">
        <f>IF(ER59&gt;0,(ER59-ES$5)/ES$5,0)</f>
        <v/>
      </c>
      <c r="ET59" s="15">
        <f>'Investment Analysis'!LA59</f>
        <v/>
      </c>
      <c r="EU59" s="48" t="n">
        <v>27720</v>
      </c>
      <c r="EV59" s="18">
        <f>'Investment Analysis'!ML59</f>
        <v/>
      </c>
      <c r="EW59" s="15">
        <f>'Investment Analysis'!MJ59</f>
        <v/>
      </c>
      <c r="EX59" s="48" t="n">
        <v>58962</v>
      </c>
      <c r="EY59" s="18">
        <f>IF(EX59&gt;0,(EX59-EY$5)/EY$5,0)</f>
        <v/>
      </c>
      <c r="EZ59" s="15">
        <f>'Investment Analysis'!MQ59</f>
        <v/>
      </c>
      <c r="FA59" s="48" t="n"/>
      <c r="FB59" s="18">
        <f>IF(FA59&gt;0,(FA59-FB$5)/FB$5,0)</f>
        <v/>
      </c>
      <c r="FC59" s="15">
        <f>'Investment Analysis'!MX59</f>
        <v/>
      </c>
      <c r="FD59" s="48" t="n">
        <v>4927.75</v>
      </c>
      <c r="FE59" s="18">
        <f>IF(FD59&gt;0,(FD59-FE$5)/FE$5,0)</f>
        <v/>
      </c>
      <c r="FF59" s="15">
        <f>'Investment Analysis'!NE59</f>
        <v/>
      </c>
      <c r="FG59" s="48" t="n"/>
      <c r="FH59" s="18">
        <f>IF(FG59&gt;0,(FG59-FH$5)/FH$5,0)</f>
        <v/>
      </c>
      <c r="FI59" s="15">
        <f>'Investment Analysis'!NL59</f>
        <v/>
      </c>
      <c r="FJ59" s="48" t="n">
        <v>12545.2</v>
      </c>
      <c r="FK59" s="18">
        <f>IF(FJ59&gt;0,(FJ59-FK$5)/FK$5,0)</f>
        <v/>
      </c>
      <c r="FL59" s="15">
        <f>'Investment Analysis'!NS59</f>
        <v/>
      </c>
      <c r="FM59" s="48" t="n">
        <v>9929.4</v>
      </c>
      <c r="FN59" s="18">
        <f>IF(FM59&gt;0,(FM59-FN$5)/FN$5,0)</f>
        <v/>
      </c>
      <c r="FO59" s="15">
        <f>'Investment Analysis'!NZ59</f>
        <v/>
      </c>
      <c r="FP59" s="48" t="n"/>
      <c r="FQ59" s="18">
        <f>IF(FP59&gt;0,(FP59-FQ$5)/FQ$5,0)</f>
        <v/>
      </c>
      <c r="FR59" s="15">
        <f>'Investment Analysis'!OG59</f>
        <v/>
      </c>
      <c r="FS59" s="48" t="n">
        <v>21004.5</v>
      </c>
      <c r="FT59" s="18">
        <f>IF(FS59&gt;0,(FS59-FT$5)/FT$5,0)</f>
        <v/>
      </c>
      <c r="FU59" s="15">
        <f>'Investment Analysis'!ON59</f>
        <v/>
      </c>
      <c r="FV59" s="48" t="n"/>
      <c r="FW59" s="18">
        <f>IF(FV59&gt;0,(FV59-FW$5)/FW$5,0)</f>
        <v/>
      </c>
      <c r="FX59" s="15">
        <f>'Investment Analysis'!OU59</f>
        <v/>
      </c>
      <c r="FY59" s="48" t="n"/>
      <c r="FZ59" s="18">
        <f>IF(FY59&gt;0,(FY59-FZ$5)/FZ$5,0)</f>
        <v/>
      </c>
      <c r="GA59" s="15">
        <f>'Investment Analysis'!PB59</f>
        <v/>
      </c>
      <c r="GB59" s="48" t="n">
        <v>19908</v>
      </c>
      <c r="GC59" s="18">
        <f>'Investment Analysis'!PK59</f>
        <v/>
      </c>
      <c r="GD59" s="15">
        <f>'Investment Analysis'!PI59</f>
        <v/>
      </c>
      <c r="GE59" s="48" t="n">
        <v>7710</v>
      </c>
      <c r="GF59" s="18">
        <f>'Investment Analysis'!PY59</f>
        <v/>
      </c>
      <c r="GG59" s="15">
        <f>'Investment Analysis'!PW59</f>
        <v/>
      </c>
      <c r="GH59" s="48" t="n">
        <v>28870.6</v>
      </c>
      <c r="GI59" s="18">
        <f>'Investment Analysis'!QF59</f>
        <v/>
      </c>
      <c r="GJ59" s="15">
        <f>'Investment Analysis'!QD59</f>
        <v/>
      </c>
      <c r="GK59" s="48" t="n">
        <v>6158.25</v>
      </c>
      <c r="GL59" s="18">
        <f>'Investment Analysis'!QM59</f>
        <v/>
      </c>
      <c r="GM59" s="15">
        <f>'Investment Analysis'!QK59</f>
        <v/>
      </c>
      <c r="GN59" s="48" t="n">
        <v>30384.61</v>
      </c>
      <c r="GO59" s="18">
        <f>'Investment Analysis'!QT59</f>
        <v/>
      </c>
      <c r="GP59" s="15">
        <f>'Investment Analysis'!QR59</f>
        <v/>
      </c>
      <c r="GQ59" s="48" t="n">
        <v>21776.9</v>
      </c>
      <c r="GR59" s="18">
        <f>'Investment Analysis'!RA59</f>
        <v/>
      </c>
      <c r="GS59" s="15">
        <f>'Investment Analysis'!QY59</f>
        <v/>
      </c>
      <c r="GT59" s="48" t="n">
        <v>6223</v>
      </c>
      <c r="GU59" s="18">
        <f>'Investment Analysis'!RH59</f>
        <v/>
      </c>
      <c r="GV59" s="15">
        <f>'Investment Analysis'!RF59</f>
        <v/>
      </c>
      <c r="GW59" s="48" t="n"/>
      <c r="GX59" s="18">
        <f>'Investment Analysis'!RO59</f>
        <v/>
      </c>
      <c r="GY59" s="15">
        <f>'Investment Analysis'!RM59</f>
        <v/>
      </c>
      <c r="GZ59" s="48" t="n">
        <v>26680</v>
      </c>
      <c r="HA59" s="18">
        <f>'Investment Analysis'!RV59</f>
        <v/>
      </c>
      <c r="HB59" s="15">
        <f>'Investment Analysis'!RT59</f>
        <v/>
      </c>
      <c r="HC59" s="48" t="n"/>
      <c r="HD59" s="18">
        <f>'Investment Analysis'!SC59</f>
        <v/>
      </c>
      <c r="HE59" s="15">
        <f>'Investment Analysis'!SA59</f>
        <v/>
      </c>
      <c r="HF59" s="48" t="n">
        <v>0</v>
      </c>
      <c r="HG59" s="18">
        <f>'Investment Analysis'!SJ59</f>
        <v/>
      </c>
      <c r="HH59" s="15">
        <f>'Investment Analysis'!SH59</f>
        <v/>
      </c>
      <c r="HI59" s="48" t="n">
        <v>0</v>
      </c>
      <c r="HJ59" s="18">
        <f>'Investment Analysis'!SM59</f>
        <v/>
      </c>
      <c r="HK59" s="15">
        <f>'Investment Analysis'!SK59</f>
        <v/>
      </c>
      <c r="HL59" s="48" t="n"/>
      <c r="HM59" s="18">
        <f>'Investment Analysis'!SP59</f>
        <v/>
      </c>
      <c r="HN59" s="15">
        <f>'Investment Analysis'!SN59</f>
        <v/>
      </c>
      <c r="HO59" s="48" t="n"/>
      <c r="HP59" s="18">
        <f>'Investment Analysis'!TE59</f>
        <v/>
      </c>
      <c r="HQ59" s="15">
        <f>'Investment Analysis'!TC59</f>
        <v/>
      </c>
      <c r="HR59" s="48" t="n"/>
      <c r="HS59" s="18">
        <f>'Investment Analysis'!TL59</f>
        <v/>
      </c>
      <c r="HT59" s="15">
        <f>'Investment Analysis'!TJ59</f>
        <v/>
      </c>
      <c r="HU59" s="48" t="n"/>
      <c r="HV59" s="18">
        <f>'Investment Analysis'!TS59</f>
        <v/>
      </c>
      <c r="HW59" s="15">
        <f>'Investment Analysis'!TQ59</f>
        <v/>
      </c>
      <c r="HX59" s="48" t="n"/>
      <c r="HY59" s="18">
        <f>'Investment Analysis'!TZ59</f>
        <v/>
      </c>
      <c r="HZ59" s="15">
        <f>'Investment Analysis'!TX59</f>
        <v/>
      </c>
      <c r="IA59" s="48" t="n"/>
      <c r="IB59" s="18">
        <f>'Investment Analysis'!UG59</f>
        <v/>
      </c>
      <c r="IC59" s="15">
        <f>'Investment Analysis'!UE59</f>
        <v/>
      </c>
      <c r="ID59" s="48" t="n"/>
      <c r="IE59" s="18">
        <f>'Investment Analysis'!UN59</f>
        <v/>
      </c>
      <c r="IF59" s="15">
        <f>'Investment Analysis'!UL59</f>
        <v/>
      </c>
      <c r="IG59" s="48" t="n"/>
      <c r="IH59" s="18">
        <f>'Investment Analysis'!UU59</f>
        <v/>
      </c>
      <c r="II59" s="15">
        <f>'Investment Analysis'!US59</f>
        <v/>
      </c>
      <c r="IJ59" s="48" t="n"/>
      <c r="IK59" s="18">
        <f>'Investment Analysis'!VB59</f>
        <v/>
      </c>
      <c r="IL59" s="15">
        <f>'Investment Analysis'!UZ59</f>
        <v/>
      </c>
      <c r="IM59" s="48" t="n"/>
      <c r="IN59" s="18">
        <f>'Investment Analysis'!VI59</f>
        <v/>
      </c>
      <c r="IO59" s="15">
        <f>'Investment Analysis'!VG59</f>
        <v/>
      </c>
      <c r="IP59" s="18" t="n"/>
      <c r="IQ59" s="18" t="n"/>
      <c r="IR59" s="18" t="n"/>
      <c r="IS59" s="108">
        <f>IF(IT59&gt;0,IT59-IT58,0)</f>
        <v/>
      </c>
      <c r="IT59" s="48">
        <f>FY59+FV59+FS59+FP59+FM59+FJ59+FG59+FD59+FA59+EX59+EU59+ER59+EO59+EL59+EI59+EF59+EC59+DZ59+DW59+DT59+DQ59+DN59+DK59+DH59+DE59+DB59+CY59+CV59+CS59+CP59+CJ59+CG59+CD59+CA59+BX59+P59+CM59+GT59+GQ59+GN59+GK59+GH59+GE59+GB59+BU59+BR59+BO59+BL59+BI59+BF59+BC59+AZ59+AW59+AT59+AQ59+AN59+AK59+AH59+AE59+AB59+Y59+V59+S59+GW59+GZ59+HC59+HF59+HI59+HL59+HO59+HR59+HU59</f>
        <v/>
      </c>
      <c r="IU59" s="101">
        <f>IF(IT59&gt;0,IV59,0)</f>
        <v/>
      </c>
      <c r="IV59" s="101" t="n"/>
      <c r="IW59" s="15">
        <f>IF(IT59&gt;0,(IT59+IV$11-I$2)/I$2,0)</f>
        <v/>
      </c>
      <c r="IX59" s="113">
        <f>IF(IT59&gt;0,IT59+IV$11-I$2,0)</f>
        <v/>
      </c>
      <c r="IY59" s="21">
        <f>IF(IT59&gt;0,(IT59+IV$11+IV$33+IV$52-IT$8)/IT$8,0)</f>
        <v/>
      </c>
      <c r="IZ59" s="173">
        <f>IF(IT59&gt;0,IT59+IV$11+IV$33+IV$52-IT$8,0)</f>
        <v/>
      </c>
    </row>
    <row r="60">
      <c r="A60" s="554">
        <f>'Investment Analysis'!A60</f>
        <v/>
      </c>
      <c r="B60" s="4">
        <f>'Investment Analysis'!B60</f>
        <v/>
      </c>
      <c r="C60" s="27">
        <f>'Investment Analysis'!C60</f>
        <v/>
      </c>
      <c r="D60" s="14">
        <f>'Investment Analysis'!D60</f>
        <v/>
      </c>
      <c r="E60" s="15">
        <f>'Investment Analysis'!E60</f>
        <v/>
      </c>
      <c r="F60" s="13">
        <f>'Investment Analysis'!G60</f>
        <v/>
      </c>
      <c r="G60" s="14">
        <f>'Investment Analysis'!H60</f>
        <v/>
      </c>
      <c r="H60" s="15">
        <f>'Investment Analysis'!I60</f>
        <v/>
      </c>
      <c r="I60" s="13">
        <f>'Investment Analysis'!K60</f>
        <v/>
      </c>
      <c r="J60" s="14">
        <f>'Investment Analysis'!L60</f>
        <v/>
      </c>
      <c r="K60" s="15">
        <f>'Investment Analysis'!M60</f>
        <v/>
      </c>
      <c r="L60" s="41">
        <f>'Investment Analysis'!T60</f>
        <v/>
      </c>
      <c r="M60" s="21">
        <f>'Investment Analysis'!V60</f>
        <v/>
      </c>
      <c r="N60" s="21">
        <f>'Investment Analysis'!W60</f>
        <v/>
      </c>
      <c r="P60" s="48">
        <f>'Investment Analysis'!Y60</f>
        <v/>
      </c>
      <c r="Q60" s="18" t="n"/>
      <c r="R60" s="83" t="n"/>
      <c r="S60" s="48" t="n">
        <v>19766.57</v>
      </c>
      <c r="T60" s="18">
        <f>'Investment Analysis'!AH60</f>
        <v/>
      </c>
      <c r="U60" s="15">
        <f>'Investment Analysis'!AF60</f>
        <v/>
      </c>
      <c r="V60" s="48" t="n">
        <v>16996.06</v>
      </c>
      <c r="W60" s="18">
        <f>'Investment Analysis'!AO60</f>
        <v/>
      </c>
      <c r="X60" s="15">
        <f>'Investment Analysis'!AM60</f>
        <v/>
      </c>
      <c r="Y60" s="48" t="n">
        <v>10207.44</v>
      </c>
      <c r="Z60" s="18">
        <f>IF(Y60&gt;0,(Y60-Z$5)/Z$5,0)</f>
        <v/>
      </c>
      <c r="AA60" s="15">
        <f>'Investment Analysis'!GM60</f>
        <v/>
      </c>
      <c r="AB60" s="48" t="n">
        <v>2389.42</v>
      </c>
      <c r="AC60" s="18">
        <f>IF(AB60&gt;0,(AB60+8000-AC$5)/AC$5,0)</f>
        <v/>
      </c>
      <c r="AD60" s="15">
        <f>'Investment Analysis'!AT60</f>
        <v/>
      </c>
      <c r="AE60" s="48" t="n">
        <v>21216.02</v>
      </c>
      <c r="AF60" s="18">
        <f>'Investment Analysis'!BC60</f>
        <v/>
      </c>
      <c r="AG60" s="15">
        <f>'Investment Analysis'!BA60</f>
        <v/>
      </c>
      <c r="AH60" s="48" t="n"/>
      <c r="AI60" s="18">
        <f>IF(AH60&gt;0,(AH60-5000+20000-AI$5)/AI$5,0)</f>
        <v/>
      </c>
      <c r="AJ60" s="15">
        <f>'Investment Analysis'!BH60</f>
        <v/>
      </c>
      <c r="AK60" s="48" t="n">
        <v>17247.7</v>
      </c>
      <c r="AL60" s="18">
        <f>IF(AK60&gt;0,(AK60+7000-AL$5)/AL$5,0)</f>
        <v/>
      </c>
      <c r="AM60" s="15">
        <f>'Investment Analysis'!BO60</f>
        <v/>
      </c>
      <c r="AN60" s="48" t="n">
        <v>13299.53</v>
      </c>
      <c r="AO60" s="18">
        <f>IF(AN60&gt;0,(AN60+25000+5000-AO$5)/AO$5,0)</f>
        <v/>
      </c>
      <c r="AP60" s="15">
        <f>'Investment Analysis'!BV60</f>
        <v/>
      </c>
      <c r="AQ60" s="48" t="n"/>
      <c r="AR60" s="18">
        <f>IF(AQ60&gt;0,(AQ60+10000+4000-AR$5)/AR$5,0)</f>
        <v/>
      </c>
      <c r="AS60" s="15">
        <f>'Investment Analysis'!CC60</f>
        <v/>
      </c>
      <c r="AT60" s="48" t="n">
        <v>23823</v>
      </c>
      <c r="AU60" s="18">
        <f>'Investment Analysis'!CL60</f>
        <v/>
      </c>
      <c r="AV60" s="15">
        <f>'Investment Analysis'!CJ60</f>
        <v/>
      </c>
      <c r="AW60" s="48" t="n">
        <v>17208.99</v>
      </c>
      <c r="AX60" s="18">
        <f>IF(AW60&gt;0,(AW60+2000-AX$5)/AX$5,0)</f>
        <v/>
      </c>
      <c r="AY60" s="15">
        <f>'Investment Analysis'!CQ60</f>
        <v/>
      </c>
      <c r="AZ60" s="48" t="n">
        <v>15247.94</v>
      </c>
      <c r="BA60" s="18">
        <f>'Investment Analysis'!CZ60</f>
        <v/>
      </c>
      <c r="BB60" s="15">
        <f>'Investment Analysis'!CX60</f>
        <v/>
      </c>
      <c r="BC60" s="48" t="n">
        <v>9351.690000000001</v>
      </c>
      <c r="BD60" s="18">
        <f>IF(BC60&gt;0,(BC60-10000+30000-BD$5)/BD$5,0)</f>
        <v/>
      </c>
      <c r="BE60" s="15">
        <f>'Investment Analysis'!DE60</f>
        <v/>
      </c>
      <c r="BF60" s="48" t="n">
        <v>4493.87</v>
      </c>
      <c r="BG60" s="18">
        <f>'Investment Analysis'!DN60</f>
        <v/>
      </c>
      <c r="BH60" s="15">
        <f>'Investment Analysis'!DL60</f>
        <v/>
      </c>
      <c r="BI60" s="48" t="n">
        <v>2269.62</v>
      </c>
      <c r="BJ60" s="18">
        <f>'Investment Analysis'!EB60</f>
        <v/>
      </c>
      <c r="BK60" s="15">
        <f>'Investment Analysis'!DZ60</f>
        <v/>
      </c>
      <c r="BL60" s="48" t="n">
        <v>3876.01</v>
      </c>
      <c r="BM60" s="18">
        <f>'Investment Analysis'!EI60</f>
        <v/>
      </c>
      <c r="BN60" s="15">
        <f>'Investment Analysis'!EG60</f>
        <v/>
      </c>
      <c r="BO60" s="48" t="n"/>
      <c r="BP60" s="18">
        <f>'Investment Analysis'!DU60</f>
        <v/>
      </c>
      <c r="BQ60" s="15">
        <f>'Investment Analysis'!DS60</f>
        <v/>
      </c>
      <c r="BR60" s="48" t="n">
        <v>5373.6</v>
      </c>
      <c r="BS60" s="18">
        <f>'Investment Analysis'!EP60</f>
        <v/>
      </c>
      <c r="BT60" s="15">
        <f>'Investment Analysis'!EN60</f>
        <v/>
      </c>
      <c r="BU60" s="48" t="n">
        <v>13844.23</v>
      </c>
      <c r="BV60" s="18">
        <f>IF(BU60&gt;0,(BU60+8000-BV$5)/BV$5,0)</f>
        <v/>
      </c>
      <c r="BW60" s="15">
        <f>'Investment Analysis'!EU60</f>
        <v/>
      </c>
      <c r="BX60" s="48" t="n"/>
      <c r="BY60" s="18">
        <f>IF(BX60&gt;0,(BX60-10000-5000-BY$5)/BY$5,0)</f>
        <v/>
      </c>
      <c r="BZ60" s="15">
        <f>'Investment Analysis'!FB60</f>
        <v/>
      </c>
      <c r="CA60" s="48" t="n">
        <v>21788.21</v>
      </c>
      <c r="CB60" s="18">
        <f>IF(CA60&gt;0,(CA60-CB$5)/CB$5,0)</f>
        <v/>
      </c>
      <c r="CC60" s="15">
        <f>'Investment Analysis'!FI60</f>
        <v/>
      </c>
      <c r="CD60" s="48" t="n">
        <v>17403.72</v>
      </c>
      <c r="CE60" s="18">
        <f>'Investment Analysis'!FR60</f>
        <v/>
      </c>
      <c r="CF60" s="15">
        <f>'Investment Analysis'!FP60</f>
        <v/>
      </c>
      <c r="CG60" s="48" t="n">
        <v>5306.47</v>
      </c>
      <c r="CH60" s="18">
        <f>'Investment Analysis'!FR60</f>
        <v/>
      </c>
      <c r="CI60" s="15">
        <f>'Investment Analysis'!FW60</f>
        <v/>
      </c>
      <c r="CJ60" s="48" t="n"/>
      <c r="CK60" s="18">
        <f>IF(CJ60&gt;0,(CJ60+5000+8000-CK$5)/CK$5,0)</f>
        <v/>
      </c>
      <c r="CL60" s="15">
        <f>'Investment Analysis'!GD60</f>
        <v/>
      </c>
      <c r="CM60" s="48" t="n">
        <v>24852.2</v>
      </c>
      <c r="CN60" s="18">
        <f>IF(CM60&gt;0,(CM60-CN$5)/CN$5,0)</f>
        <v/>
      </c>
      <c r="CO60" s="15">
        <f>'Investment Analysis'!GT60</f>
        <v/>
      </c>
      <c r="CP60" s="48" t="n">
        <v>26181.1</v>
      </c>
      <c r="CQ60" s="18">
        <f>IF(CP60&gt;0,(CP60-CQ$5)/CQ$5,0)</f>
        <v/>
      </c>
      <c r="CR60" s="15">
        <f>'Investment Analysis'!HG60</f>
        <v/>
      </c>
      <c r="CS60" s="48" t="n">
        <v>9240</v>
      </c>
      <c r="CT60" s="18">
        <f>IF(CS60&gt;0,(CS60-CT$5)/CT$5,0)</f>
        <v/>
      </c>
      <c r="CU60" s="15">
        <f>'Investment Analysis'!HN60</f>
        <v/>
      </c>
      <c r="CV60" s="54" t="n">
        <v>28089.55</v>
      </c>
      <c r="CW60" s="18">
        <f>IF(CV60&gt;0,(CV60-CW$5)/CW$5,0)</f>
        <v/>
      </c>
      <c r="CX60" s="15">
        <f>'Investment Analysis'!IB60</f>
        <v/>
      </c>
      <c r="CY60" s="48" t="n">
        <v>17505</v>
      </c>
      <c r="CZ60" s="18">
        <f>IF(CY60&gt;0,(CY60-CZ$5)/CZ$5,0)</f>
        <v/>
      </c>
      <c r="DA60" s="15">
        <f>'Investment Analysis'!II60</f>
        <v/>
      </c>
      <c r="DB60" s="48" t="n">
        <v>19636</v>
      </c>
      <c r="DC60" s="18">
        <f>IF(DB60&gt;0,(DB60-DC$5)/DC$5,0)</f>
        <v/>
      </c>
      <c r="DD60" s="15">
        <f>'Investment Analysis'!IP60</f>
        <v/>
      </c>
      <c r="DE60" s="48" t="n"/>
      <c r="DF60" s="18">
        <f>'Investment Analysis'!IY60</f>
        <v/>
      </c>
      <c r="DG60" s="15">
        <f>'Investment Analysis'!IW60</f>
        <v/>
      </c>
      <c r="DH60" s="48" t="n">
        <v>12098</v>
      </c>
      <c r="DI60" s="18">
        <f>IF(DH60&gt;0,(DH60-DI$5)/DI$5,0)</f>
        <v/>
      </c>
      <c r="DJ60" s="15">
        <f>'Investment Analysis'!JD60</f>
        <v/>
      </c>
      <c r="DK60" s="48" t="n">
        <v>1943.5</v>
      </c>
      <c r="DL60" s="18">
        <f>IF(DK60&gt;0,(DK60-DL$5)/DL$5,0)</f>
        <v/>
      </c>
      <c r="DM60" s="15">
        <f>'Investment Analysis'!JK60</f>
        <v/>
      </c>
      <c r="DN60" s="48" t="n">
        <v>20476.8</v>
      </c>
      <c r="DO60" s="18">
        <f>IF(DN60&gt;0,(DN60-DO$5)/DO$5,0)</f>
        <v/>
      </c>
      <c r="DP60" s="15">
        <f>'Investment Analysis'!HU60</f>
        <v/>
      </c>
      <c r="DQ60" s="48" t="n">
        <v>29001</v>
      </c>
      <c r="DR60" s="18">
        <f>IF(DQ60&gt;0,(DQ60-DR$5)/DR$5,0)</f>
        <v/>
      </c>
      <c r="DS60" s="15">
        <f>'Investment Analysis'!JR60</f>
        <v/>
      </c>
      <c r="DT60" s="48" t="n">
        <v>3520</v>
      </c>
      <c r="DU60" s="18">
        <f>IF(DT60&gt;0,(DT60-DU$5)/DU$5,0)</f>
        <v/>
      </c>
      <c r="DV60" s="15">
        <f>'Investment Analysis'!JY60</f>
        <v/>
      </c>
      <c r="DW60" s="48" t="n">
        <v>22915.25</v>
      </c>
      <c r="DX60" s="18">
        <f>IF(DW60&gt;0,(DW60-DX$5)/DX$5,0)</f>
        <v/>
      </c>
      <c r="DY60" s="15">
        <f>'Investment Analysis'!KF60</f>
        <v/>
      </c>
      <c r="DZ60" s="48" t="n">
        <v>3099.6</v>
      </c>
      <c r="EA60" s="18">
        <f>IF(DZ60&gt;0,(DZ60-EA$5)/EA$5,0)</f>
        <v/>
      </c>
      <c r="EB60" s="15">
        <f>'Investment Analysis'!KM60</f>
        <v/>
      </c>
      <c r="EC60" s="48" t="n">
        <v>2140</v>
      </c>
      <c r="ED60" s="18">
        <f>'Investment Analysis'!KV60</f>
        <v/>
      </c>
      <c r="EE60" s="15">
        <f>'Investment Analysis'!KT60</f>
        <v/>
      </c>
      <c r="EF60" s="48" t="n">
        <v>38745</v>
      </c>
      <c r="EG60" s="18">
        <f>IF(EF60&gt;0,(EF60-EG$5)/EG$5,0)</f>
        <v/>
      </c>
      <c r="EH60" s="15">
        <f>'Investment Analysis'!LH60</f>
        <v/>
      </c>
      <c r="EI60" s="48" t="n">
        <v>9791.040000000001</v>
      </c>
      <c r="EJ60" s="18">
        <f>'Investment Analysis'!LQ60</f>
        <v/>
      </c>
      <c r="EK60" s="15">
        <f>'Investment Analysis'!LO60</f>
        <v/>
      </c>
      <c r="EL60" s="48" t="n">
        <v>18567.25</v>
      </c>
      <c r="EM60" s="18">
        <f>IF(EL60&gt;0,(EL60-EM$5)/EM$5,0)</f>
        <v/>
      </c>
      <c r="EN60" s="15">
        <f>'Investment Analysis'!LV60</f>
        <v/>
      </c>
      <c r="EO60" s="48" t="n"/>
      <c r="EP60" s="68">
        <f>IF(EO60&gt;0,(EO60-500-EP$5)/EP$5,0)</f>
        <v/>
      </c>
      <c r="EQ60" s="15">
        <f>'Investment Analysis'!MC60</f>
        <v/>
      </c>
      <c r="ER60" s="48" t="n">
        <v>15172.74</v>
      </c>
      <c r="ES60" s="18">
        <f>'Investment Analysis'!LX60</f>
        <v/>
      </c>
      <c r="ET60" s="15">
        <f>'Investment Analysis'!LA60</f>
        <v/>
      </c>
      <c r="EU60" s="48" t="n">
        <v>28000</v>
      </c>
      <c r="EV60" s="18">
        <f>'Investment Analysis'!ML60</f>
        <v/>
      </c>
      <c r="EW60" s="15">
        <f>'Investment Analysis'!MJ60</f>
        <v/>
      </c>
      <c r="EX60" s="48" t="n">
        <v>60000</v>
      </c>
      <c r="EY60" s="18">
        <f>IF(EX60&gt;0,(EX60-EY$5)/EY$5,0)</f>
        <v/>
      </c>
      <c r="EZ60" s="15">
        <f>'Investment Analysis'!MQ60</f>
        <v/>
      </c>
      <c r="FA60" s="48" t="n"/>
      <c r="FB60" s="18">
        <f>IF(FA60&gt;0,(FA60-FB$5)/FB$5,0)</f>
        <v/>
      </c>
      <c r="FC60" s="15">
        <f>'Investment Analysis'!MX60</f>
        <v/>
      </c>
      <c r="FD60" s="48" t="n">
        <v>5050.75</v>
      </c>
      <c r="FE60" s="18">
        <f>IF(FD60&gt;0,(FD60-FE$5)/FE$5,0)</f>
        <v/>
      </c>
      <c r="FF60" s="15">
        <f>'Investment Analysis'!NE60</f>
        <v/>
      </c>
      <c r="FG60" s="48" t="n"/>
      <c r="FH60" s="18">
        <f>IF(FG60&gt;0,(FG60-FH$5)/FH$5,0)</f>
        <v/>
      </c>
      <c r="FI60" s="15">
        <f>'Investment Analysis'!NL60</f>
        <v/>
      </c>
      <c r="FJ60" s="48" t="n">
        <v>13278.4</v>
      </c>
      <c r="FK60" s="18">
        <f>IF(FJ60&gt;0,(FJ60-FK$5)/FK$5,0)</f>
        <v/>
      </c>
      <c r="FL60" s="15">
        <f>'Investment Analysis'!NS60</f>
        <v/>
      </c>
      <c r="FM60" s="48" t="n">
        <v>9857.4</v>
      </c>
      <c r="FN60" s="18">
        <f>IF(FM60&gt;0,(FM60-FN$5)/FN$5,0)</f>
        <v/>
      </c>
      <c r="FO60" s="15">
        <f>'Investment Analysis'!NZ60</f>
        <v/>
      </c>
      <c r="FP60" s="48" t="n"/>
      <c r="FQ60" s="18">
        <f>IF(FP60&gt;0,(FP60-FQ$5)/FQ$5,0)</f>
        <v/>
      </c>
      <c r="FR60" s="15">
        <f>'Investment Analysis'!OG60</f>
        <v/>
      </c>
      <c r="FS60" s="48" t="n">
        <v>20913.75</v>
      </c>
      <c r="FT60" s="18">
        <f>IF(FS60&gt;0,(FS60-FT$5)/FT$5,0)</f>
        <v/>
      </c>
      <c r="FU60" s="15">
        <f>'Investment Analysis'!ON60</f>
        <v/>
      </c>
      <c r="FV60" s="48" t="n"/>
      <c r="FW60" s="18">
        <f>IF(FV60&gt;0,(FV60-FW$5)/FW$5,0)</f>
        <v/>
      </c>
      <c r="FX60" s="15">
        <f>'Investment Analysis'!OU60</f>
        <v/>
      </c>
      <c r="FY60" s="48" t="n"/>
      <c r="FZ60" s="18">
        <f>IF(FY60&gt;0,(FY60-FZ$5)/FZ$5,0)</f>
        <v/>
      </c>
      <c r="GA60" s="15">
        <f>'Investment Analysis'!PB60</f>
        <v/>
      </c>
      <c r="GB60" s="48" t="n">
        <v>20073</v>
      </c>
      <c r="GC60" s="18">
        <f>'Investment Analysis'!PK60</f>
        <v/>
      </c>
      <c r="GD60" s="15">
        <f>'Investment Analysis'!PI60</f>
        <v/>
      </c>
      <c r="GE60" s="48" t="n">
        <v>7754.5</v>
      </c>
      <c r="GF60" s="18">
        <f>'Investment Analysis'!PY60</f>
        <v/>
      </c>
      <c r="GG60" s="15">
        <f>'Investment Analysis'!PW60</f>
        <v/>
      </c>
      <c r="GH60" s="48" t="n">
        <v>29419.5</v>
      </c>
      <c r="GI60" s="18">
        <f>'Investment Analysis'!QF60</f>
        <v/>
      </c>
      <c r="GJ60" s="15">
        <f>'Investment Analysis'!QD60</f>
        <v/>
      </c>
      <c r="GK60" s="48" t="n">
        <v>6491.75</v>
      </c>
      <c r="GL60" s="18">
        <f>'Investment Analysis'!QM60</f>
        <v/>
      </c>
      <c r="GM60" s="15">
        <f>'Investment Analysis'!QK60</f>
        <v/>
      </c>
      <c r="GN60" s="48" t="n">
        <v>30810.57</v>
      </c>
      <c r="GO60" s="18">
        <f>'Investment Analysis'!QT60</f>
        <v/>
      </c>
      <c r="GP60" s="15">
        <f>'Investment Analysis'!QR60</f>
        <v/>
      </c>
      <c r="GQ60" s="48" t="n">
        <v>22425.9</v>
      </c>
      <c r="GR60" s="18">
        <f>'Investment Analysis'!RA60</f>
        <v/>
      </c>
      <c r="GS60" s="15">
        <f>'Investment Analysis'!QY60</f>
        <v/>
      </c>
      <c r="GT60" s="48" t="n">
        <v>6314.5</v>
      </c>
      <c r="GU60" s="18">
        <f>'Investment Analysis'!RH60</f>
        <v/>
      </c>
      <c r="GV60" s="15">
        <f>'Investment Analysis'!RF60</f>
        <v/>
      </c>
      <c r="GW60" s="48" t="n"/>
      <c r="GX60" s="18">
        <f>'Investment Analysis'!RO60</f>
        <v/>
      </c>
      <c r="GY60" s="15">
        <f>'Investment Analysis'!RM60</f>
        <v/>
      </c>
      <c r="GZ60" s="48" t="n">
        <v>26700</v>
      </c>
      <c r="HA60" s="18">
        <f>'Investment Analysis'!RV60</f>
        <v/>
      </c>
      <c r="HB60" s="15">
        <f>'Investment Analysis'!RT60</f>
        <v/>
      </c>
      <c r="HC60" s="48" t="n"/>
      <c r="HD60" s="18">
        <f>'Investment Analysis'!SC60</f>
        <v/>
      </c>
      <c r="HE60" s="15">
        <f>'Investment Analysis'!SA60</f>
        <v/>
      </c>
      <c r="HF60" s="54" t="n">
        <v>19530</v>
      </c>
      <c r="HG60" s="18">
        <f>'Investment Analysis'!SJ60</f>
        <v/>
      </c>
      <c r="HH60" s="15">
        <f>'Investment Analysis'!SH60</f>
        <v/>
      </c>
      <c r="HI60" s="54" t="n">
        <v>11180</v>
      </c>
      <c r="HJ60" s="18">
        <f>'Investment Analysis'!SM60</f>
        <v/>
      </c>
      <c r="HK60" s="15">
        <f>'Investment Analysis'!SK60</f>
        <v/>
      </c>
      <c r="HL60" s="48" t="n"/>
      <c r="HM60" s="18">
        <f>'Investment Analysis'!SP60</f>
        <v/>
      </c>
      <c r="HN60" s="15">
        <f>'Investment Analysis'!SN60</f>
        <v/>
      </c>
      <c r="HO60" s="48" t="n"/>
      <c r="HP60" s="18">
        <f>'Investment Analysis'!TE60</f>
        <v/>
      </c>
      <c r="HQ60" s="15">
        <f>'Investment Analysis'!TC60</f>
        <v/>
      </c>
      <c r="HR60" s="48" t="n"/>
      <c r="HS60" s="18">
        <f>'Investment Analysis'!TL60</f>
        <v/>
      </c>
      <c r="HT60" s="15">
        <f>'Investment Analysis'!TJ60</f>
        <v/>
      </c>
      <c r="HU60" s="48" t="n"/>
      <c r="HV60" s="18">
        <f>'Investment Analysis'!TS60</f>
        <v/>
      </c>
      <c r="HW60" s="15">
        <f>'Investment Analysis'!TQ60</f>
        <v/>
      </c>
      <c r="HX60" s="48" t="n"/>
      <c r="HY60" s="18">
        <f>'Investment Analysis'!TZ60</f>
        <v/>
      </c>
      <c r="HZ60" s="15">
        <f>'Investment Analysis'!TX60</f>
        <v/>
      </c>
      <c r="IA60" s="48" t="n"/>
      <c r="IB60" s="18">
        <f>'Investment Analysis'!UG60</f>
        <v/>
      </c>
      <c r="IC60" s="15">
        <f>'Investment Analysis'!UE60</f>
        <v/>
      </c>
      <c r="ID60" s="48" t="n"/>
      <c r="IE60" s="18">
        <f>'Investment Analysis'!UN60</f>
        <v/>
      </c>
      <c r="IF60" s="15">
        <f>'Investment Analysis'!UL60</f>
        <v/>
      </c>
      <c r="IG60" s="48" t="n"/>
      <c r="IH60" s="18">
        <f>'Investment Analysis'!UU60</f>
        <v/>
      </c>
      <c r="II60" s="15">
        <f>'Investment Analysis'!US60</f>
        <v/>
      </c>
      <c r="IJ60" s="48" t="n"/>
      <c r="IK60" s="18">
        <f>'Investment Analysis'!VB60</f>
        <v/>
      </c>
      <c r="IL60" s="15">
        <f>'Investment Analysis'!UZ60</f>
        <v/>
      </c>
      <c r="IM60" s="48" t="n"/>
      <c r="IN60" s="18">
        <f>'Investment Analysis'!VI60</f>
        <v/>
      </c>
      <c r="IO60" s="15">
        <f>'Investment Analysis'!VG60</f>
        <v/>
      </c>
      <c r="IP60" s="18" t="n"/>
      <c r="IQ60" s="18" t="n"/>
      <c r="IR60" s="18" t="n"/>
      <c r="IS60" s="108">
        <f>IF(IT60&gt;0,IT60-IT59,0)</f>
        <v/>
      </c>
      <c r="IT60" s="48">
        <f>FY60+FV60+FS60+FP60+FM60+FJ60+FG60+FD60+FA60+EX60+EU60+ER60+EO60+EL60+EI60+EF60+EC60+DZ60+DW60+DT60+DQ60+DN60+DK60+DH60+DE60+DB60+CY60+CV60+CS60+CP60+CJ60+CG60+CD60+CA60+BX60+P60+CM60+GT60+GQ60+GN60+GK60+GH60+GE60+GB60+BU60+BR60+BO60+BL60+BI60+BF60+BC60+AZ60+AW60+AT60+AQ60+AN60+AK60+AH60+AE60+AB60+Y60+V60+S60+GW60+GZ60+HC60+HF60+HI60+HL60+HO60+HR60+HU60</f>
        <v/>
      </c>
      <c r="IU60" s="101">
        <f>IF(IT60&gt;0,IV60,0)</f>
        <v/>
      </c>
      <c r="IV60" s="101" t="n"/>
      <c r="IW60" s="15">
        <f>IF(IT60&gt;0,(IT60+IV$11-I$2)/I$2,0)</f>
        <v/>
      </c>
      <c r="IX60" s="113">
        <f>IF(IT60&gt;0,IT60+IV$11-I$2,0)</f>
        <v/>
      </c>
      <c r="IY60" s="21">
        <f>IF(IT60&gt;0,(IT60+IV$11+IV$33+IV$52-IT$8)/IT$8,0)</f>
        <v/>
      </c>
      <c r="IZ60" s="173">
        <f>IF(IT60&gt;0,IT60+IV$11+IV$33+IV$52-IT$8,0)</f>
        <v/>
      </c>
    </row>
    <row r="61">
      <c r="A61" s="554">
        <f>'Investment Analysis'!A61</f>
        <v/>
      </c>
      <c r="B61" s="4">
        <f>'Investment Analysis'!B61</f>
        <v/>
      </c>
      <c r="C61" s="27">
        <f>'Investment Analysis'!C61</f>
        <v/>
      </c>
      <c r="D61" s="14">
        <f>'Investment Analysis'!D61</f>
        <v/>
      </c>
      <c r="E61" s="16">
        <f>'Investment Analysis'!E61</f>
        <v/>
      </c>
      <c r="F61" s="27">
        <f>'Investment Analysis'!G61</f>
        <v/>
      </c>
      <c r="G61" s="42">
        <f>'Investment Analysis'!H61</f>
        <v/>
      </c>
      <c r="H61" s="43">
        <f>'Investment Analysis'!I61</f>
        <v/>
      </c>
      <c r="I61" s="27">
        <f>'Investment Analysis'!K61</f>
        <v/>
      </c>
      <c r="J61" s="42">
        <f>'Investment Analysis'!L61</f>
        <v/>
      </c>
      <c r="K61" s="43">
        <f>'Investment Analysis'!M61</f>
        <v/>
      </c>
      <c r="L61" s="41">
        <f>'Investment Analysis'!T61</f>
        <v/>
      </c>
      <c r="M61" s="29">
        <f>'Investment Analysis'!V61</f>
        <v/>
      </c>
      <c r="N61" s="29">
        <f>'Investment Analysis'!W61</f>
        <v/>
      </c>
      <c r="O61" s="548" t="n"/>
      <c r="P61" s="48">
        <f>'Investment Analysis'!Y61</f>
        <v/>
      </c>
      <c r="Q61" s="18" t="n"/>
      <c r="R61" s="83" t="n"/>
      <c r="S61" s="48" t="n">
        <v>19359.56</v>
      </c>
      <c r="T61" s="18">
        <f>'Investment Analysis'!AH61</f>
        <v/>
      </c>
      <c r="U61" s="15">
        <f>'Investment Analysis'!AF61</f>
        <v/>
      </c>
      <c r="V61" s="48" t="n">
        <v>16730.5</v>
      </c>
      <c r="W61" s="18">
        <f>'Investment Analysis'!AO61</f>
        <v/>
      </c>
      <c r="X61" s="15">
        <f>'Investment Analysis'!AM61</f>
        <v/>
      </c>
      <c r="Y61" s="48" t="n">
        <v>10078.43</v>
      </c>
      <c r="Z61" s="18">
        <f>IF(Y61&gt;0,(Y61-Z$5)/Z$5,0)</f>
        <v/>
      </c>
      <c r="AA61" s="15">
        <f>'Investment Analysis'!GM61</f>
        <v/>
      </c>
      <c r="AB61" s="48" t="n">
        <v>2345.78</v>
      </c>
      <c r="AC61" s="18">
        <f>IF(AB61&gt;0,(AB61+8000-AC$5)/AC$5,0)</f>
        <v/>
      </c>
      <c r="AD61" s="15">
        <f>'Investment Analysis'!AT61</f>
        <v/>
      </c>
      <c r="AE61" s="48" t="n">
        <v>20990.54</v>
      </c>
      <c r="AF61" s="18">
        <f>'Investment Analysis'!BC61</f>
        <v/>
      </c>
      <c r="AG61" s="15">
        <f>'Investment Analysis'!BA61</f>
        <v/>
      </c>
      <c r="AH61" s="48" t="n"/>
      <c r="AI61" s="18">
        <f>IF(AH61&gt;0,(AH61-5000+20000-AI$5)/AI$5,0)</f>
        <v/>
      </c>
      <c r="AJ61" s="15">
        <f>'Investment Analysis'!BH61</f>
        <v/>
      </c>
      <c r="AK61" s="48" t="n">
        <v>16906.3</v>
      </c>
      <c r="AL61" s="18">
        <f>IF(AK61&gt;0,(AK61+7000-AL$5)/AL$5,0)</f>
        <v/>
      </c>
      <c r="AM61" s="15">
        <f>'Investment Analysis'!BO61</f>
        <v/>
      </c>
      <c r="AN61" s="48" t="n">
        <v>13086.29</v>
      </c>
      <c r="AO61" s="18">
        <f>IF(AN61&gt;0,(AN61+25000+5000-AO$5)/AO$5,0)</f>
        <v/>
      </c>
      <c r="AP61" s="15">
        <f>'Investment Analysis'!BV61</f>
        <v/>
      </c>
      <c r="AQ61" s="48" t="n"/>
      <c r="AR61" s="18">
        <f>IF(AQ61&gt;0,(AQ61+10000+4000-AR$5)/AR$5,0)</f>
        <v/>
      </c>
      <c r="AS61" s="15">
        <f>'Investment Analysis'!CC61</f>
        <v/>
      </c>
      <c r="AT61" s="48" t="n">
        <v>23520.95</v>
      </c>
      <c r="AU61" s="18">
        <f>'Investment Analysis'!CL61</f>
        <v/>
      </c>
      <c r="AV61" s="15">
        <f>'Investment Analysis'!CJ61</f>
        <v/>
      </c>
      <c r="AW61" s="48" t="n">
        <v>17012.28</v>
      </c>
      <c r="AX61" s="18">
        <f>IF(AW61&gt;0,(AW61+2000-AX$5)/AX$5,0)</f>
        <v/>
      </c>
      <c r="AY61" s="15">
        <f>'Investment Analysis'!CQ61</f>
        <v/>
      </c>
      <c r="AZ61" s="48" t="n">
        <v>15124.4</v>
      </c>
      <c r="BA61" s="18">
        <f>'Investment Analysis'!CZ61</f>
        <v/>
      </c>
      <c r="BB61" s="15">
        <f>'Investment Analysis'!CX61</f>
        <v/>
      </c>
      <c r="BC61" s="48" t="n">
        <v>9337.23</v>
      </c>
      <c r="BD61" s="18">
        <f>IF(BC61&gt;0,(BC61-10000+30000-BD$5)/BD$5,0)</f>
        <v/>
      </c>
      <c r="BE61" s="15">
        <f>'Investment Analysis'!DE61</f>
        <v/>
      </c>
      <c r="BF61" s="48" t="n">
        <v>4492.9</v>
      </c>
      <c r="BG61" s="18">
        <f>'Investment Analysis'!DN61</f>
        <v/>
      </c>
      <c r="BH61" s="15">
        <f>'Investment Analysis'!DL61</f>
        <v/>
      </c>
      <c r="BI61" s="48" t="n">
        <v>2220.39</v>
      </c>
      <c r="BJ61" s="18">
        <f>'Investment Analysis'!EB61</f>
        <v/>
      </c>
      <c r="BK61" s="15">
        <f>'Investment Analysis'!DZ61</f>
        <v/>
      </c>
      <c r="BL61" s="48" t="n">
        <v>3809.52</v>
      </c>
      <c r="BM61" s="18">
        <f>'Investment Analysis'!EI61</f>
        <v/>
      </c>
      <c r="BN61" s="15">
        <f>'Investment Analysis'!EG61</f>
        <v/>
      </c>
      <c r="BO61" s="48" t="n"/>
      <c r="BP61" s="18">
        <f>'Investment Analysis'!DU61</f>
        <v/>
      </c>
      <c r="BQ61" s="15">
        <f>'Investment Analysis'!DS61</f>
        <v/>
      </c>
      <c r="BR61" s="48" t="n">
        <v>5259.78</v>
      </c>
      <c r="BS61" s="18">
        <f>'Investment Analysis'!EP61</f>
        <v/>
      </c>
      <c r="BT61" s="15">
        <f>'Investment Analysis'!EN61</f>
        <v/>
      </c>
      <c r="BU61" s="48" t="n">
        <v>13743.4</v>
      </c>
      <c r="BV61" s="18">
        <f>IF(BU61&gt;0,(BU61+8000-BV$5)/BV$5,0)</f>
        <v/>
      </c>
      <c r="BW61" s="15">
        <f>'Investment Analysis'!EU61</f>
        <v/>
      </c>
      <c r="BX61" s="48" t="n"/>
      <c r="BY61" s="18">
        <f>IF(BX61&gt;0,(BX61-10000-5000-BY$5)/BY$5,0)</f>
        <v/>
      </c>
      <c r="BZ61" s="15">
        <f>'Investment Analysis'!FB61</f>
        <v/>
      </c>
      <c r="CA61" s="48" t="n">
        <v>21814.4</v>
      </c>
      <c r="CB61" s="18">
        <f>IF(CA61&gt;0,(CA61-CB$5)/CB$5,0)</f>
        <v/>
      </c>
      <c r="CC61" s="15">
        <f>'Investment Analysis'!FI61</f>
        <v/>
      </c>
      <c r="CD61" s="48" t="n">
        <v>17280.82</v>
      </c>
      <c r="CE61" s="18">
        <f>'Investment Analysis'!FR61</f>
        <v/>
      </c>
      <c r="CF61" s="15">
        <f>'Investment Analysis'!FP61</f>
        <v/>
      </c>
      <c r="CG61" s="48" t="n">
        <v>5267.39</v>
      </c>
      <c r="CH61" s="18">
        <f>'Investment Analysis'!FR61</f>
        <v/>
      </c>
      <c r="CI61" s="15">
        <f>'Investment Analysis'!FW61</f>
        <v/>
      </c>
      <c r="CJ61" s="48" t="n"/>
      <c r="CK61" s="18">
        <f>IF(CJ61&gt;0,(CJ61+5000+8000-CK$5)/CK$5,0)</f>
        <v/>
      </c>
      <c r="CL61" s="15">
        <f>'Investment Analysis'!GD61</f>
        <v/>
      </c>
      <c r="CM61" s="48" t="n">
        <v>24748.72</v>
      </c>
      <c r="CN61" s="18">
        <f>IF(CM61&gt;0,(CM61-CN$5)/CN$5,0)</f>
        <v/>
      </c>
      <c r="CO61" s="15">
        <f>'Investment Analysis'!GT61</f>
        <v/>
      </c>
      <c r="CP61" s="48" t="n">
        <v>24784.1</v>
      </c>
      <c r="CQ61" s="18">
        <f>IF(CP61&gt;0,(CP61-CQ$5)/CQ$5,0)</f>
        <v/>
      </c>
      <c r="CR61" s="15">
        <f>'Investment Analysis'!HG61</f>
        <v/>
      </c>
      <c r="CS61" s="48" t="n">
        <v>9300</v>
      </c>
      <c r="CT61" s="18">
        <f>IF(CS61&gt;0,(CS61-CT$5)/CT$5,0)</f>
        <v/>
      </c>
      <c r="CU61" s="15">
        <f>'Investment Analysis'!HN61</f>
        <v/>
      </c>
      <c r="CV61" s="48" t="n">
        <v>27126.05</v>
      </c>
      <c r="CW61" s="18">
        <f>IF(CV61&gt;0,(CV61-CW$5)/CW$5,0)</f>
        <v/>
      </c>
      <c r="CX61" s="15">
        <f>'Investment Analysis'!IB61</f>
        <v/>
      </c>
      <c r="CY61" s="48" t="n">
        <v>16980.3</v>
      </c>
      <c r="CZ61" s="18">
        <f>IF(CY61&gt;0,(CY61-CZ$5)/CZ$5,0)</f>
        <v/>
      </c>
      <c r="DA61" s="15">
        <f>'Investment Analysis'!II61</f>
        <v/>
      </c>
      <c r="DB61" s="48" t="n">
        <v>19612</v>
      </c>
      <c r="DC61" s="18">
        <f>IF(DB61&gt;0,(DB61-DC$5)/DC$5,0)</f>
        <v/>
      </c>
      <c r="DD61" s="15">
        <f>'Investment Analysis'!IP61</f>
        <v/>
      </c>
      <c r="DE61" s="48" t="n"/>
      <c r="DF61" s="18">
        <f>'Investment Analysis'!IY61</f>
        <v/>
      </c>
      <c r="DG61" s="15">
        <f>'Investment Analysis'!IW61</f>
        <v/>
      </c>
      <c r="DH61" s="48" t="n">
        <v>11647.2</v>
      </c>
      <c r="DI61" s="18">
        <f>IF(DH61&gt;0,(DH61-DI$5)/DI$5,0)</f>
        <v/>
      </c>
      <c r="DJ61" s="15">
        <f>'Investment Analysis'!JD61</f>
        <v/>
      </c>
      <c r="DK61" s="48" t="n">
        <v>1917.6</v>
      </c>
      <c r="DL61" s="18">
        <f>IF(DK61&gt;0,(DK61-DL$5)/DL$5,0)</f>
        <v/>
      </c>
      <c r="DM61" s="15">
        <f>'Investment Analysis'!JK61</f>
        <v/>
      </c>
      <c r="DN61" s="48" t="n">
        <v>20455.2</v>
      </c>
      <c r="DO61" s="18">
        <f>IF(DN61&gt;0,(DN61-DO$5)/DO$5,0)</f>
        <v/>
      </c>
      <c r="DP61" s="15">
        <f>'Investment Analysis'!HU61</f>
        <v/>
      </c>
      <c r="DQ61" s="48" t="n">
        <v>29073</v>
      </c>
      <c r="DR61" s="18">
        <f>IF(DQ61&gt;0,(DQ61-DR$5)/DR$5,0)</f>
        <v/>
      </c>
      <c r="DS61" s="15">
        <f>'Investment Analysis'!JR61</f>
        <v/>
      </c>
      <c r="DT61" s="48" t="n">
        <v>3316</v>
      </c>
      <c r="DU61" s="18">
        <f>IF(DT61&gt;0,(DT61-DU$5)/DU$5,0)</f>
        <v/>
      </c>
      <c r="DV61" s="15">
        <f>'Investment Analysis'!JY61</f>
        <v/>
      </c>
      <c r="DW61" s="48" t="n">
        <v>22451.25</v>
      </c>
      <c r="DX61" s="18">
        <f>IF(DW61&gt;0,(DW61-DX$5)/DX$5,0)</f>
        <v/>
      </c>
      <c r="DY61" s="15">
        <f>'Investment Analysis'!KF61</f>
        <v/>
      </c>
      <c r="DZ61" s="48" t="n">
        <v>3100.8</v>
      </c>
      <c r="EA61" s="18">
        <f>IF(DZ61&gt;0,(DZ61-EA$5)/EA$5,0)</f>
        <v/>
      </c>
      <c r="EB61" s="15">
        <f>'Investment Analysis'!KM61</f>
        <v/>
      </c>
      <c r="EC61" s="48" t="n">
        <v>2126.9</v>
      </c>
      <c r="ED61" s="18">
        <f>'Investment Analysis'!KV61</f>
        <v/>
      </c>
      <c r="EE61" s="15">
        <f>'Investment Analysis'!KT61</f>
        <v/>
      </c>
      <c r="EF61" s="48" t="n">
        <v>39420</v>
      </c>
      <c r="EG61" s="18">
        <f>IF(EF61&gt;0,(EF61-EG$5)/EG$5,0)</f>
        <v/>
      </c>
      <c r="EH61" s="15">
        <f>'Investment Analysis'!LH61</f>
        <v/>
      </c>
      <c r="EI61" s="48" t="n">
        <v>9841.26</v>
      </c>
      <c r="EJ61" s="18">
        <f>'Investment Analysis'!LQ61</f>
        <v/>
      </c>
      <c r="EK61" s="15">
        <f>'Investment Analysis'!LO61</f>
        <v/>
      </c>
      <c r="EL61" s="48" t="n">
        <v>18515.25</v>
      </c>
      <c r="EM61" s="18">
        <f>IF(EL61&gt;0,(EL61-EM$5)/EM$5,0)</f>
        <v/>
      </c>
      <c r="EN61" s="15">
        <f>'Investment Analysis'!LV61</f>
        <v/>
      </c>
      <c r="EO61" s="48" t="n"/>
      <c r="EP61" s="68">
        <f>IF(EO61&gt;0,(EO61-500-EP$5)/EP$5,0)</f>
        <v/>
      </c>
      <c r="EQ61" s="15">
        <f>'Investment Analysis'!MC61</f>
        <v/>
      </c>
      <c r="ER61" s="48" t="n">
        <v>14940</v>
      </c>
      <c r="ES61" s="18">
        <f>'Investment Analysis'!LX61</f>
        <v/>
      </c>
      <c r="ET61" s="15">
        <f>'Investment Analysis'!LA61</f>
        <v/>
      </c>
      <c r="EU61" s="48" t="n">
        <v>26020</v>
      </c>
      <c r="EV61" s="18">
        <f>'Investment Analysis'!ML61</f>
        <v/>
      </c>
      <c r="EW61" s="15">
        <f>'Investment Analysis'!MJ61</f>
        <v/>
      </c>
      <c r="EX61" s="48" t="n">
        <v>59376</v>
      </c>
      <c r="EY61" s="18">
        <f>IF(EX61&gt;0,(EX61-EY$5)/EY$5,0)</f>
        <v/>
      </c>
      <c r="EZ61" s="15">
        <f>'Investment Analysis'!MQ61</f>
        <v/>
      </c>
      <c r="FA61" s="48" t="n"/>
      <c r="FB61" s="18">
        <f>IF(FA61&gt;0,(FA61-FB$5)/FB$5,0)</f>
        <v/>
      </c>
      <c r="FC61" s="15">
        <f>'Investment Analysis'!MX61</f>
        <v/>
      </c>
      <c r="FD61" s="48" t="n">
        <v>5019.75</v>
      </c>
      <c r="FE61" s="18">
        <f>IF(FD61&gt;0,(FD61-FE$5)/FE$5,0)</f>
        <v/>
      </c>
      <c r="FF61" s="15">
        <f>'Investment Analysis'!NE61</f>
        <v/>
      </c>
      <c r="FG61" s="48" t="n"/>
      <c r="FH61" s="18">
        <f>IF(FG61&gt;0,(FG61-FH$5)/FH$5,0)</f>
        <v/>
      </c>
      <c r="FI61" s="15">
        <f>'Investment Analysis'!NL61</f>
        <v/>
      </c>
      <c r="FJ61" s="48" t="n">
        <v>12757.2</v>
      </c>
      <c r="FK61" s="18">
        <f>IF(FJ61&gt;0,(FJ61-FK$5)/FK$5,0)</f>
        <v/>
      </c>
      <c r="FL61" s="15">
        <f>'Investment Analysis'!NS61</f>
        <v/>
      </c>
      <c r="FM61" s="48" t="n">
        <v>9640.200000000001</v>
      </c>
      <c r="FN61" s="18">
        <f>IF(FM61&gt;0,(FM61-FN$5)/FN$5,0)</f>
        <v/>
      </c>
      <c r="FO61" s="15">
        <f>'Investment Analysis'!NZ61</f>
        <v/>
      </c>
      <c r="FP61" s="48" t="n"/>
      <c r="FQ61" s="18">
        <f>IF(FP61&gt;0,(FP61-FQ$5)/FQ$5,0)</f>
        <v/>
      </c>
      <c r="FR61" s="15">
        <f>'Investment Analysis'!OG61</f>
        <v/>
      </c>
      <c r="FS61" s="48" t="n">
        <v>20102.5</v>
      </c>
      <c r="FT61" s="18">
        <f>IF(FS61&gt;0,(FS61-FT$5)/FT$5,0)</f>
        <v/>
      </c>
      <c r="FU61" s="15">
        <f>'Investment Analysis'!ON61</f>
        <v/>
      </c>
      <c r="FV61" s="48" t="n"/>
      <c r="FW61" s="18">
        <f>IF(FV61&gt;0,(FV61-FW$5)/FW$5,0)</f>
        <v/>
      </c>
      <c r="FX61" s="15">
        <f>'Investment Analysis'!OU61</f>
        <v/>
      </c>
      <c r="FY61" s="48" t="n"/>
      <c r="FZ61" s="18">
        <f>IF(FY61&gt;0,(FY61-FZ$5)/FZ$5,0)</f>
        <v/>
      </c>
      <c r="GA61" s="15">
        <f>'Investment Analysis'!PB61</f>
        <v/>
      </c>
      <c r="GB61" s="48" t="n">
        <v>20086.2</v>
      </c>
      <c r="GC61" s="18">
        <f>'Investment Analysis'!PK61</f>
        <v/>
      </c>
      <c r="GD61" s="15">
        <f>'Investment Analysis'!PI61</f>
        <v/>
      </c>
      <c r="GE61" s="48" t="n">
        <v>7732.5</v>
      </c>
      <c r="GF61" s="18">
        <f>'Investment Analysis'!PY61</f>
        <v/>
      </c>
      <c r="GG61" s="15">
        <f>'Investment Analysis'!PW61</f>
        <v/>
      </c>
      <c r="GH61" s="48" t="n">
        <v>29131.3</v>
      </c>
      <c r="GI61" s="18">
        <f>'Investment Analysis'!QF61</f>
        <v/>
      </c>
      <c r="GJ61" s="15">
        <f>'Investment Analysis'!QD61</f>
        <v/>
      </c>
      <c r="GK61" s="48" t="n">
        <v>6261.75</v>
      </c>
      <c r="GL61" s="18">
        <f>'Investment Analysis'!QM61</f>
        <v/>
      </c>
      <c r="GM61" s="15">
        <f>'Investment Analysis'!QK61</f>
        <v/>
      </c>
      <c r="GN61" s="48" t="n">
        <v>30905.79</v>
      </c>
      <c r="GO61" s="18">
        <f>'Investment Analysis'!QT61</f>
        <v/>
      </c>
      <c r="GP61" s="15">
        <f>'Investment Analysis'!QR61</f>
        <v/>
      </c>
      <c r="GQ61" s="48" t="n">
        <v>22281.35</v>
      </c>
      <c r="GR61" s="18">
        <f>'Investment Analysis'!RA61</f>
        <v/>
      </c>
      <c r="GS61" s="15">
        <f>'Investment Analysis'!QY61</f>
        <v/>
      </c>
      <c r="GT61" s="48" t="n">
        <v>6223</v>
      </c>
      <c r="GU61" s="18">
        <f>'Investment Analysis'!RH61</f>
        <v/>
      </c>
      <c r="GV61" s="15">
        <f>'Investment Analysis'!RF61</f>
        <v/>
      </c>
      <c r="GW61" s="48" t="n"/>
      <c r="GX61" s="18">
        <f>'Investment Analysis'!RO61</f>
        <v/>
      </c>
      <c r="GY61" s="15">
        <f>'Investment Analysis'!RM61</f>
        <v/>
      </c>
      <c r="GZ61" s="48" t="n">
        <v>28360</v>
      </c>
      <c r="HA61" s="18">
        <f>'Investment Analysis'!RV61</f>
        <v/>
      </c>
      <c r="HB61" s="15">
        <f>'Investment Analysis'!RT61</f>
        <v/>
      </c>
      <c r="HC61" s="48" t="n"/>
      <c r="HD61" s="18">
        <f>'Investment Analysis'!SC61</f>
        <v/>
      </c>
      <c r="HE61" s="15">
        <f>'Investment Analysis'!SA61</f>
        <v/>
      </c>
      <c r="HF61" s="48" t="n">
        <v>17955</v>
      </c>
      <c r="HG61" s="18">
        <f>'Investment Analysis'!SJ61</f>
        <v/>
      </c>
      <c r="HH61" s="15">
        <f>'Investment Analysis'!SH61</f>
        <v/>
      </c>
      <c r="HI61" s="48" t="n">
        <v>10800</v>
      </c>
      <c r="HJ61" s="18">
        <f>'Investment Analysis'!SM61</f>
        <v/>
      </c>
      <c r="HK61" s="15">
        <f>'Investment Analysis'!SK61</f>
        <v/>
      </c>
      <c r="HL61" s="48" t="n"/>
      <c r="HM61" s="18">
        <f>'Investment Analysis'!SP61</f>
        <v/>
      </c>
      <c r="HN61" s="15">
        <f>'Investment Analysis'!SN61</f>
        <v/>
      </c>
      <c r="HO61" s="48" t="n"/>
      <c r="HP61" s="18">
        <f>'Investment Analysis'!TE61</f>
        <v/>
      </c>
      <c r="HQ61" s="15">
        <f>'Investment Analysis'!TC61</f>
        <v/>
      </c>
      <c r="HR61" s="48" t="n"/>
      <c r="HS61" s="18">
        <f>'Investment Analysis'!TL61</f>
        <v/>
      </c>
      <c r="HT61" s="15">
        <f>'Investment Analysis'!TJ61</f>
        <v/>
      </c>
      <c r="HU61" s="48" t="n"/>
      <c r="HV61" s="18">
        <f>'Investment Analysis'!TS61</f>
        <v/>
      </c>
      <c r="HW61" s="15">
        <f>'Investment Analysis'!TQ61</f>
        <v/>
      </c>
      <c r="HX61" s="48" t="n"/>
      <c r="HY61" s="18">
        <f>'Investment Analysis'!TZ61</f>
        <v/>
      </c>
      <c r="HZ61" s="15">
        <f>'Investment Analysis'!TX61</f>
        <v/>
      </c>
      <c r="IA61" s="48" t="n"/>
      <c r="IB61" s="18">
        <f>'Investment Analysis'!UG61</f>
        <v/>
      </c>
      <c r="IC61" s="15">
        <f>'Investment Analysis'!UE61</f>
        <v/>
      </c>
      <c r="ID61" s="48" t="n"/>
      <c r="IE61" s="18">
        <f>'Investment Analysis'!UN61</f>
        <v/>
      </c>
      <c r="IF61" s="15">
        <f>'Investment Analysis'!UL61</f>
        <v/>
      </c>
      <c r="IG61" s="48" t="n"/>
      <c r="IH61" s="18">
        <f>'Investment Analysis'!UU61</f>
        <v/>
      </c>
      <c r="II61" s="15">
        <f>'Investment Analysis'!US61</f>
        <v/>
      </c>
      <c r="IJ61" s="48" t="n"/>
      <c r="IK61" s="18">
        <f>'Investment Analysis'!VB61</f>
        <v/>
      </c>
      <c r="IL61" s="15">
        <f>'Investment Analysis'!UZ61</f>
        <v/>
      </c>
      <c r="IM61" s="48" t="n"/>
      <c r="IN61" s="18">
        <f>'Investment Analysis'!VI61</f>
        <v/>
      </c>
      <c r="IO61" s="15">
        <f>'Investment Analysis'!VG61</f>
        <v/>
      </c>
      <c r="IP61" s="18" t="n"/>
      <c r="IQ61" s="18" t="n"/>
      <c r="IR61" s="18" t="n"/>
      <c r="IS61" s="108">
        <f>IF(IT61&gt;0,IT61-IT60,0)</f>
        <v/>
      </c>
      <c r="IT61" s="48">
        <f>FY61+FV61+FS61+FP61+FM61+FJ61+FG61+FD61+FA61+EX61+EU61+ER61+EO61+EL61+EI61+EF61+EC61+DZ61+DW61+DT61+DQ61+DN61+DK61+DH61+DE61+DB61+CY61+CV61+CS61+CP61+CJ61+CG61+CD61+CA61+BX61+P61+CM61+GT61+GQ61+GN61+GK61+GH61+GE61+GB61+BU61+BR61+BO61+BL61+BI61+BF61+BC61+AZ61+AW61+AT61+AQ61+AN61+AK61+AH61+AE61+AB61+Y61+V61+S61+GW61+GZ61+HC61+HF61+HI61+HL61+HO61+HR61+HU61</f>
        <v/>
      </c>
      <c r="IU61" s="101">
        <f>IF(IT61&gt;0,IV61,0)</f>
        <v/>
      </c>
      <c r="IV61" s="101" t="n"/>
      <c r="IW61" s="15">
        <f>IF(IT61&gt;0,(IT61+IV$11-I$2)/I$2,0)</f>
        <v/>
      </c>
      <c r="IX61" s="113">
        <f>IF(IT61&gt;0,IT61+IV$11-I$2,0)</f>
        <v/>
      </c>
      <c r="IY61" s="21">
        <f>IF(IT61&gt;0,(IT61+IV$11+IV$33+IV$52-IT$8)/IT$8,0)</f>
        <v/>
      </c>
      <c r="IZ61" s="173">
        <f>IF(IT61&gt;0,IT61+IV$11+IV$33+IV$52-IT$8,0)</f>
        <v/>
      </c>
    </row>
    <row r="62">
      <c r="A62" s="554">
        <f>'Investment Analysis'!A62</f>
        <v/>
      </c>
      <c r="B62" s="4">
        <f>'Investment Analysis'!B62</f>
        <v/>
      </c>
      <c r="C62" s="27">
        <f>'Investment Analysis'!C62</f>
        <v/>
      </c>
      <c r="D62" s="14">
        <f>'Investment Analysis'!D62</f>
        <v/>
      </c>
      <c r="E62" s="15">
        <f>'Investment Analysis'!E62</f>
        <v/>
      </c>
      <c r="F62" s="13">
        <f>'Investment Analysis'!G62</f>
        <v/>
      </c>
      <c r="G62" s="14">
        <f>'Investment Analysis'!H62</f>
        <v/>
      </c>
      <c r="H62" s="15">
        <f>'Investment Analysis'!I62</f>
        <v/>
      </c>
      <c r="I62" s="13">
        <f>'Investment Analysis'!K62</f>
        <v/>
      </c>
      <c r="J62" s="14">
        <f>'Investment Analysis'!L62</f>
        <v/>
      </c>
      <c r="K62" s="15">
        <f>'Investment Analysis'!M62</f>
        <v/>
      </c>
      <c r="L62" s="41">
        <f>'Investment Analysis'!T62</f>
        <v/>
      </c>
      <c r="M62" s="21">
        <f>'Investment Analysis'!V62</f>
        <v/>
      </c>
      <c r="N62" s="21">
        <f>'Investment Analysis'!W62</f>
        <v/>
      </c>
      <c r="O62" s="548" t="n"/>
      <c r="P62" s="48">
        <f>'Investment Analysis'!Y62</f>
        <v/>
      </c>
      <c r="Q62" s="18" t="n"/>
      <c r="R62" s="83" t="n"/>
      <c r="S62" s="48" t="n">
        <v>19702.77</v>
      </c>
      <c r="T62" s="18">
        <f>'Investment Analysis'!AH62</f>
        <v/>
      </c>
      <c r="U62" s="15">
        <f>'Investment Analysis'!AF62</f>
        <v/>
      </c>
      <c r="V62" s="48" t="n">
        <v>16937.97</v>
      </c>
      <c r="W62" s="18">
        <f>'Investment Analysis'!AO62</f>
        <v/>
      </c>
      <c r="X62" s="15">
        <f>'Investment Analysis'!AM62</f>
        <v/>
      </c>
      <c r="Y62" s="48" t="n">
        <v>10124.88</v>
      </c>
      <c r="Z62" s="18">
        <f>IF(Y62&gt;0,(Y62-Z$5)/Z$5,0)</f>
        <v/>
      </c>
      <c r="AA62" s="15">
        <f>'Investment Analysis'!GM62</f>
        <v/>
      </c>
      <c r="AB62" s="48" t="n">
        <v>2377.3</v>
      </c>
      <c r="AC62" s="18">
        <f>IF(AB62&gt;0,(AB62+8000-AC$5)/AC$5,0)</f>
        <v/>
      </c>
      <c r="AD62" s="15">
        <f>'Investment Analysis'!AT62</f>
        <v/>
      </c>
      <c r="AE62" s="48" t="n">
        <v>21217.1</v>
      </c>
      <c r="AF62" s="18">
        <f>'Investment Analysis'!BC62</f>
        <v/>
      </c>
      <c r="AG62" s="15">
        <f>'Investment Analysis'!BA62</f>
        <v/>
      </c>
      <c r="AH62" s="48" t="n"/>
      <c r="AI62" s="18">
        <f>IF(AH62&gt;0,(AH62-5000+20000-AI$5)/AI$5,0)</f>
        <v/>
      </c>
      <c r="AJ62" s="15">
        <f>'Investment Analysis'!BH62</f>
        <v/>
      </c>
      <c r="AK62" s="48" t="n">
        <v>17364.27</v>
      </c>
      <c r="AL62" s="18">
        <f>IF(AK62&gt;0,(AK62+7000-AL$5)/AL$5,0)</f>
        <v/>
      </c>
      <c r="AM62" s="15">
        <f>'Investment Analysis'!BO62</f>
        <v/>
      </c>
      <c r="AN62" s="48" t="n">
        <v>13340.69</v>
      </c>
      <c r="AO62" s="18">
        <f>IF(AN62&gt;0,(AN62+25000+5000-AO$5)/AO$5,0)</f>
        <v/>
      </c>
      <c r="AP62" s="15">
        <f>'Investment Analysis'!BV62</f>
        <v/>
      </c>
      <c r="AQ62" s="48" t="n"/>
      <c r="AR62" s="18">
        <f>IF(AQ62&gt;0,(AQ62+10000+4000-AR$5)/AR$5,0)</f>
        <v/>
      </c>
      <c r="AS62" s="15">
        <f>'Investment Analysis'!CC62</f>
        <v/>
      </c>
      <c r="AT62" s="48" t="n">
        <v>23722.32</v>
      </c>
      <c r="AU62" s="18">
        <f>'Investment Analysis'!CL62</f>
        <v/>
      </c>
      <c r="AV62" s="15">
        <f>'Investment Analysis'!CJ62</f>
        <v/>
      </c>
      <c r="AW62" s="48" t="n">
        <v>17360.73</v>
      </c>
      <c r="AX62" s="18">
        <f>IF(AW62&gt;0,(AW62+2000-AX$5)/AX$5,0)</f>
        <v/>
      </c>
      <c r="AY62" s="15">
        <f>'Investment Analysis'!CQ62</f>
        <v/>
      </c>
      <c r="AZ62" s="48" t="n">
        <v>15349.41</v>
      </c>
      <c r="BA62" s="18">
        <f>'Investment Analysis'!CZ62</f>
        <v/>
      </c>
      <c r="BB62" s="15">
        <f>'Investment Analysis'!CX62</f>
        <v/>
      </c>
      <c r="BC62" s="48" t="n">
        <v>9452.92</v>
      </c>
      <c r="BD62" s="18">
        <f>IF(BC62&gt;0,(BC62-10000+30000-BD$5)/BD$5,0)</f>
        <v/>
      </c>
      <c r="BE62" s="15">
        <f>'Investment Analysis'!DE62</f>
        <v/>
      </c>
      <c r="BF62" s="48" t="n">
        <v>4511.38</v>
      </c>
      <c r="BG62" s="18">
        <f>'Investment Analysis'!DN62</f>
        <v/>
      </c>
      <c r="BH62" s="15">
        <f>'Investment Analysis'!DL62</f>
        <v/>
      </c>
      <c r="BI62" s="48" t="n">
        <v>2249.48</v>
      </c>
      <c r="BJ62" s="18">
        <f>'Investment Analysis'!EB62</f>
        <v/>
      </c>
      <c r="BK62" s="15">
        <f>'Investment Analysis'!DZ62</f>
        <v/>
      </c>
      <c r="BL62" s="48" t="n">
        <v>3859.68</v>
      </c>
      <c r="BM62" s="18">
        <f>'Investment Analysis'!EI62</f>
        <v/>
      </c>
      <c r="BN62" s="15">
        <f>'Investment Analysis'!EG62</f>
        <v/>
      </c>
      <c r="BO62" s="48" t="n"/>
      <c r="BP62" s="18">
        <f>'Investment Analysis'!DU62</f>
        <v/>
      </c>
      <c r="BQ62" s="15">
        <f>'Investment Analysis'!DS62</f>
        <v/>
      </c>
      <c r="BR62" s="48" t="n">
        <v>5328.87</v>
      </c>
      <c r="BS62" s="18">
        <f>'Investment Analysis'!EP62</f>
        <v/>
      </c>
      <c r="BT62" s="15">
        <f>'Investment Analysis'!EN62</f>
        <v/>
      </c>
      <c r="BU62" s="48" t="n">
        <v>13821.82</v>
      </c>
      <c r="BV62" s="18">
        <f>IF(BU62&gt;0,(BU62+8000-BV$5)/BV$5,0)</f>
        <v/>
      </c>
      <c r="BW62" s="15">
        <f>'Investment Analysis'!EU62</f>
        <v/>
      </c>
      <c r="BX62" s="48" t="n"/>
      <c r="BY62" s="18">
        <f>IF(BX62&gt;0,(BX62-10000-5000-BY$5)/BY$5,0)</f>
        <v/>
      </c>
      <c r="BZ62" s="15">
        <f>'Investment Analysis'!FB62</f>
        <v/>
      </c>
      <c r="CA62" s="48" t="n">
        <v>22207.28</v>
      </c>
      <c r="CB62" s="18">
        <f>IF(CA62&gt;0,(CA62-CB$5)/CB$5,0)</f>
        <v/>
      </c>
      <c r="CC62" s="15">
        <f>'Investment Analysis'!FI62</f>
        <v/>
      </c>
      <c r="CD62" s="48" t="n">
        <v>17639.27</v>
      </c>
      <c r="CE62" s="18">
        <f>'Investment Analysis'!FR62</f>
        <v/>
      </c>
      <c r="CF62" s="15">
        <f>'Investment Analysis'!FP62</f>
        <v/>
      </c>
      <c r="CG62" s="48" t="n">
        <v>5271.25</v>
      </c>
      <c r="CH62" s="18">
        <f>'Investment Analysis'!FR62</f>
        <v/>
      </c>
      <c r="CI62" s="15">
        <f>'Investment Analysis'!FW62</f>
        <v/>
      </c>
      <c r="CJ62" s="48" t="n"/>
      <c r="CK62" s="18">
        <f>IF(CJ62&gt;0,(CJ62+5000+8000-CK$5)/CK$5,0)</f>
        <v/>
      </c>
      <c r="CL62" s="15">
        <f>'Investment Analysis'!GD62</f>
        <v/>
      </c>
      <c r="CM62" s="48" t="n">
        <v>24852.2</v>
      </c>
      <c r="CN62" s="18">
        <f>IF(CM62&gt;0,(CM62-CN$5)/CN$5,0)</f>
        <v/>
      </c>
      <c r="CO62" s="15">
        <f>'Investment Analysis'!GT62</f>
        <v/>
      </c>
      <c r="CP62" s="48" t="n">
        <v>25944.6</v>
      </c>
      <c r="CQ62" s="18">
        <f>IF(CP62&gt;0,(CP62-CQ$5)/CQ$5,0)</f>
        <v/>
      </c>
      <c r="CR62" s="15">
        <f>'Investment Analysis'!HG62</f>
        <v/>
      </c>
      <c r="CS62" s="48" t="n">
        <v>9210</v>
      </c>
      <c r="CT62" s="18">
        <f>IF(CS62&gt;0,(CS62-CT$5)/CT$5,0)</f>
        <v/>
      </c>
      <c r="CU62" s="15">
        <f>'Investment Analysis'!HN62</f>
        <v/>
      </c>
      <c r="CV62" s="48" t="n">
        <v>27617.2</v>
      </c>
      <c r="CW62" s="18">
        <f>IF(CV62&gt;0,(CV62-CW$5)/CW$5,0)</f>
        <v/>
      </c>
      <c r="CX62" s="15">
        <f>'Investment Analysis'!IB62</f>
        <v/>
      </c>
      <c r="CY62" s="48" t="n">
        <v>17601.3</v>
      </c>
      <c r="CZ62" s="18">
        <f>IF(CY62&gt;0,(CY62-CZ$5)/CZ$5,0)</f>
        <v/>
      </c>
      <c r="DA62" s="15">
        <f>'Investment Analysis'!II62</f>
        <v/>
      </c>
      <c r="DB62" s="48" t="n">
        <v>19828</v>
      </c>
      <c r="DC62" s="18">
        <f>IF(DB62&gt;0,(DB62-DC$5)/DC$5,0)</f>
        <v/>
      </c>
      <c r="DD62" s="15">
        <f>'Investment Analysis'!IP62</f>
        <v/>
      </c>
      <c r="DE62" s="48" t="n"/>
      <c r="DF62" s="18">
        <f>'Investment Analysis'!IY62</f>
        <v/>
      </c>
      <c r="DG62" s="15">
        <f>'Investment Analysis'!IW62</f>
        <v/>
      </c>
      <c r="DH62" s="48" t="n">
        <v>11681.2</v>
      </c>
      <c r="DI62" s="18">
        <f>IF(DH62&gt;0,(DH62-DI$5)/DI$5,0)</f>
        <v/>
      </c>
      <c r="DJ62" s="15">
        <f>'Investment Analysis'!JD62</f>
        <v/>
      </c>
      <c r="DK62" s="48" t="n">
        <v>1939.1</v>
      </c>
      <c r="DL62" s="18">
        <f>IF(DK62&gt;0,(DK62-DL$5)/DL$5,0)</f>
        <v/>
      </c>
      <c r="DM62" s="15">
        <f>'Investment Analysis'!JK62</f>
        <v/>
      </c>
      <c r="DN62" s="48" t="n">
        <v>20773.8</v>
      </c>
      <c r="DO62" s="18">
        <f>IF(DN62&gt;0,(DN62-DO$5)/DO$5,0)</f>
        <v/>
      </c>
      <c r="DP62" s="15">
        <f>'Investment Analysis'!HU62</f>
        <v/>
      </c>
      <c r="DQ62" s="48" t="n">
        <v>29451</v>
      </c>
      <c r="DR62" s="18">
        <f>IF(DQ62&gt;0,(DQ62-DR$5)/DR$5,0)</f>
        <v/>
      </c>
      <c r="DS62" s="15">
        <f>'Investment Analysis'!JR62</f>
        <v/>
      </c>
      <c r="DT62" s="48" t="n">
        <v>3706</v>
      </c>
      <c r="DU62" s="18">
        <f>IF(DT62&gt;0,(DT62-DU$5)/DU$5,0)</f>
        <v/>
      </c>
      <c r="DV62" s="15">
        <f>'Investment Analysis'!JY62</f>
        <v/>
      </c>
      <c r="DW62" s="48" t="n">
        <v>22601.25</v>
      </c>
      <c r="DX62" s="18">
        <f>IF(DW62&gt;0,(DW62-DX$5)/DX$5,0)</f>
        <v/>
      </c>
      <c r="DY62" s="15">
        <f>'Investment Analysis'!KF62</f>
        <v/>
      </c>
      <c r="DZ62" s="48" t="n">
        <v>3135.6</v>
      </c>
      <c r="EA62" s="18">
        <f>IF(DZ62&gt;0,(DZ62-EA$5)/EA$5,0)</f>
        <v/>
      </c>
      <c r="EB62" s="15">
        <f>'Investment Analysis'!KM62</f>
        <v/>
      </c>
      <c r="EC62" s="48" t="n">
        <v>2152.4</v>
      </c>
      <c r="ED62" s="18">
        <f>'Investment Analysis'!KV62</f>
        <v/>
      </c>
      <c r="EE62" s="15">
        <f>'Investment Analysis'!KT62</f>
        <v/>
      </c>
      <c r="EF62" s="48" t="n">
        <v>40200</v>
      </c>
      <c r="EG62" s="18">
        <f>IF(EF62&gt;0,(EF62-EG$5)/EG$5,0)</f>
        <v/>
      </c>
      <c r="EH62" s="15">
        <f>'Investment Analysis'!LH62</f>
        <v/>
      </c>
      <c r="EI62" s="48" t="n">
        <v>9809.639999999999</v>
      </c>
      <c r="EJ62" s="18">
        <f>'Investment Analysis'!LQ62</f>
        <v/>
      </c>
      <c r="EK62" s="15">
        <f>'Investment Analysis'!LO62</f>
        <v/>
      </c>
      <c r="EL62" s="48" t="n">
        <v>18746</v>
      </c>
      <c r="EM62" s="18">
        <f>IF(EL62&gt;0,(EL62-EM$5)/EM$5,0)</f>
        <v/>
      </c>
      <c r="EN62" s="15">
        <f>'Investment Analysis'!LV62</f>
        <v/>
      </c>
      <c r="EO62" s="48" t="n"/>
      <c r="EP62" s="68">
        <f>IF(EO62&gt;0,(EO62-500-EP$5)/EP$5,0)</f>
        <v/>
      </c>
      <c r="EQ62" s="15">
        <f>'Investment Analysis'!MC62</f>
        <v/>
      </c>
      <c r="ER62" s="48" t="n">
        <v>15194.16</v>
      </c>
      <c r="ES62" s="18">
        <f>'Investment Analysis'!LX62</f>
        <v/>
      </c>
      <c r="ET62" s="15">
        <f>'Investment Analysis'!LA62</f>
        <v/>
      </c>
      <c r="EU62" s="48" t="n">
        <v>28050</v>
      </c>
      <c r="EV62" s="18">
        <f>'Investment Analysis'!ML62</f>
        <v/>
      </c>
      <c r="EW62" s="15">
        <f>'Investment Analysis'!MJ62</f>
        <v/>
      </c>
      <c r="EX62" s="48" t="n">
        <v>61524</v>
      </c>
      <c r="EY62" s="18">
        <f>IF(EX62&gt;0,(EX62-EY$5)/EY$5,0)</f>
        <v/>
      </c>
      <c r="EZ62" s="15">
        <f>'Investment Analysis'!MQ62</f>
        <v/>
      </c>
      <c r="FA62" s="48" t="n"/>
      <c r="FB62" s="18">
        <f>IF(FA62&gt;0,(FA62-FB$5)/FB$5,0)</f>
        <v/>
      </c>
      <c r="FC62" s="15">
        <f>'Investment Analysis'!MX62</f>
        <v/>
      </c>
      <c r="FD62" s="48" t="n">
        <v>5139.25</v>
      </c>
      <c r="FE62" s="18">
        <f>IF(FD62&gt;0,(FD62-FE$5)/FE$5,0)</f>
        <v/>
      </c>
      <c r="FF62" s="15">
        <f>'Investment Analysis'!NE62</f>
        <v/>
      </c>
      <c r="FG62" s="48" t="n"/>
      <c r="FH62" s="18">
        <f>IF(FG62&gt;0,(FG62-FH$5)/FH$5,0)</f>
        <v/>
      </c>
      <c r="FI62" s="15">
        <f>'Investment Analysis'!NL62</f>
        <v/>
      </c>
      <c r="FJ62" s="48" t="n">
        <v>13432</v>
      </c>
      <c r="FK62" s="18">
        <f>IF(FJ62&gt;0,(FJ62-FK$5)/FK$5,0)</f>
        <v/>
      </c>
      <c r="FL62" s="15">
        <f>'Investment Analysis'!NS62</f>
        <v/>
      </c>
      <c r="FM62" s="48" t="n">
        <v>9833.4</v>
      </c>
      <c r="FN62" s="18">
        <f>IF(FM62&gt;0,(FM62-FN$5)/FN$5,0)</f>
        <v/>
      </c>
      <c r="FO62" s="15">
        <f>'Investment Analysis'!NZ62</f>
        <v/>
      </c>
      <c r="FP62" s="48" t="n"/>
      <c r="FQ62" s="18">
        <f>IF(FP62&gt;0,(FP62-FQ$5)/FQ$5,0)</f>
        <v/>
      </c>
      <c r="FR62" s="15">
        <f>'Investment Analysis'!OG62</f>
        <v/>
      </c>
      <c r="FS62" s="48" t="n">
        <v>20891.75</v>
      </c>
      <c r="FT62" s="18">
        <f>IF(FS62&gt;0,(FS62-FT$5)/FT$5,0)</f>
        <v/>
      </c>
      <c r="FU62" s="15">
        <f>'Investment Analysis'!ON62</f>
        <v/>
      </c>
      <c r="FV62" s="48" t="n"/>
      <c r="FW62" s="18">
        <f>IF(FV62&gt;0,(FV62-FW$5)/FW$5,0)</f>
        <v/>
      </c>
      <c r="FX62" s="15">
        <f>'Investment Analysis'!OU62</f>
        <v/>
      </c>
      <c r="FY62" s="48" t="n"/>
      <c r="FZ62" s="18">
        <f>IF(FY62&gt;0,(FY62-FZ$5)/FZ$5,0)</f>
        <v/>
      </c>
      <c r="GA62" s="15">
        <f>'Investment Analysis'!PB62</f>
        <v/>
      </c>
      <c r="GB62" s="48" t="n">
        <v>20392.2</v>
      </c>
      <c r="GC62" s="18">
        <f>'Investment Analysis'!PK62</f>
        <v/>
      </c>
      <c r="GD62" s="15">
        <f>'Investment Analysis'!PI62</f>
        <v/>
      </c>
      <c r="GE62" s="48" t="n">
        <v>7738</v>
      </c>
      <c r="GF62" s="18">
        <f>'Investment Analysis'!PY62</f>
        <v/>
      </c>
      <c r="GG62" s="15">
        <f>'Investment Analysis'!PW62</f>
        <v/>
      </c>
      <c r="GH62" s="48" t="n">
        <v>29723.1</v>
      </c>
      <c r="GI62" s="18">
        <f>'Investment Analysis'!QF62</f>
        <v/>
      </c>
      <c r="GJ62" s="15">
        <f>'Investment Analysis'!QD62</f>
        <v/>
      </c>
      <c r="GK62" s="48" t="n">
        <v>6440</v>
      </c>
      <c r="GL62" s="18">
        <f>'Investment Analysis'!QM62</f>
        <v/>
      </c>
      <c r="GM62" s="15">
        <f>'Investment Analysis'!QK62</f>
        <v/>
      </c>
      <c r="GN62" s="48" t="n">
        <v>31854.77</v>
      </c>
      <c r="GO62" s="18">
        <f>'Investment Analysis'!QT62</f>
        <v/>
      </c>
      <c r="GP62" s="15">
        <f>'Investment Analysis'!QR62</f>
        <v/>
      </c>
      <c r="GQ62" s="48" t="n">
        <v>22470.15</v>
      </c>
      <c r="GR62" s="18">
        <f>'Investment Analysis'!RA62</f>
        <v/>
      </c>
      <c r="GS62" s="15">
        <f>'Investment Analysis'!QY62</f>
        <v/>
      </c>
      <c r="GT62" s="48" t="n">
        <v>6492.5</v>
      </c>
      <c r="GU62" s="18">
        <f>'Investment Analysis'!RH62</f>
        <v/>
      </c>
      <c r="GV62" s="15">
        <f>'Investment Analysis'!RF62</f>
        <v/>
      </c>
      <c r="GW62" s="48" t="n"/>
      <c r="GX62" s="18">
        <f>'Investment Analysis'!RO62</f>
        <v/>
      </c>
      <c r="GY62" s="15">
        <f>'Investment Analysis'!RM62</f>
        <v/>
      </c>
      <c r="GZ62" s="48" t="n">
        <v>28000</v>
      </c>
      <c r="HA62" s="18">
        <f>'Investment Analysis'!RV62</f>
        <v/>
      </c>
      <c r="HB62" s="15">
        <f>'Investment Analysis'!RT62</f>
        <v/>
      </c>
      <c r="HC62" s="48" t="n"/>
      <c r="HD62" s="18">
        <f>'Investment Analysis'!SC62</f>
        <v/>
      </c>
      <c r="HE62" s="15">
        <f>'Investment Analysis'!SA62</f>
        <v/>
      </c>
      <c r="HF62" s="54" t="n">
        <v>24762.5</v>
      </c>
      <c r="HG62" s="18">
        <f>'Investment Analysis'!SJ62</f>
        <v/>
      </c>
      <c r="HH62" s="15">
        <f>'Investment Analysis'!SH62</f>
        <v/>
      </c>
      <c r="HI62" s="48" t="n">
        <v>10600</v>
      </c>
      <c r="HJ62" s="18">
        <f>'Investment Analysis'!SM62</f>
        <v/>
      </c>
      <c r="HK62" s="15">
        <f>'Investment Analysis'!SK62</f>
        <v/>
      </c>
      <c r="HL62" s="48" t="n"/>
      <c r="HM62" s="18">
        <f>'Investment Analysis'!SP62</f>
        <v/>
      </c>
      <c r="HN62" s="15">
        <f>'Investment Analysis'!SN62</f>
        <v/>
      </c>
      <c r="HO62" s="48" t="n"/>
      <c r="HP62" s="18">
        <f>'Investment Analysis'!TE62</f>
        <v/>
      </c>
      <c r="HQ62" s="15">
        <f>'Investment Analysis'!TC62</f>
        <v/>
      </c>
      <c r="HR62" s="48" t="n"/>
      <c r="HS62" s="18">
        <f>'Investment Analysis'!TL62</f>
        <v/>
      </c>
      <c r="HT62" s="15">
        <f>'Investment Analysis'!TJ62</f>
        <v/>
      </c>
      <c r="HU62" s="48" t="n"/>
      <c r="HV62" s="18">
        <f>'Investment Analysis'!TS62</f>
        <v/>
      </c>
      <c r="HW62" s="15">
        <f>'Investment Analysis'!TQ62</f>
        <v/>
      </c>
      <c r="HX62" s="48" t="n"/>
      <c r="HY62" s="18">
        <f>'Investment Analysis'!TZ62</f>
        <v/>
      </c>
      <c r="HZ62" s="15">
        <f>'Investment Analysis'!TX62</f>
        <v/>
      </c>
      <c r="IA62" s="48" t="n"/>
      <c r="IB62" s="18">
        <f>'Investment Analysis'!UG62</f>
        <v/>
      </c>
      <c r="IC62" s="15">
        <f>'Investment Analysis'!UE62</f>
        <v/>
      </c>
      <c r="ID62" s="48" t="n"/>
      <c r="IE62" s="18">
        <f>'Investment Analysis'!UN62</f>
        <v/>
      </c>
      <c r="IF62" s="15">
        <f>'Investment Analysis'!UL62</f>
        <v/>
      </c>
      <c r="IG62" s="48" t="n"/>
      <c r="IH62" s="18">
        <f>'Investment Analysis'!UU62</f>
        <v/>
      </c>
      <c r="II62" s="15">
        <f>'Investment Analysis'!US62</f>
        <v/>
      </c>
      <c r="IJ62" s="48" t="n"/>
      <c r="IK62" s="18">
        <f>'Investment Analysis'!VB62</f>
        <v/>
      </c>
      <c r="IL62" s="15">
        <f>'Investment Analysis'!UZ62</f>
        <v/>
      </c>
      <c r="IM62" s="48" t="n"/>
      <c r="IN62" s="18">
        <f>'Investment Analysis'!VI62</f>
        <v/>
      </c>
      <c r="IO62" s="15">
        <f>'Investment Analysis'!VG62</f>
        <v/>
      </c>
      <c r="IP62" s="18" t="n"/>
      <c r="IQ62" s="18" t="n"/>
      <c r="IR62" s="18" t="n"/>
      <c r="IS62" s="108">
        <f>IF(IT62&gt;0,IT62-IT61,0)</f>
        <v/>
      </c>
      <c r="IT62" s="48">
        <f>FY62+FV62+FS62+FP62+FM62+FJ62+FG62+FD62+FA62+EX62+EU62+ER62+EO62+EL62+EI62+EF62+EC62+DZ62+DW62+DT62+DQ62+DN62+DK62+DH62+DE62+DB62+CY62+CV62+CS62+CP62+CJ62+CG62+CD62+CA62+BX62+P62+CM62+GT62+GQ62+GN62+GK62+GH62+GE62+GB62+BU62+BR62+BO62+BL62+BI62+BF62+BC62+AZ62+AW62+AT62+AQ62+AN62+AK62+AH62+AE62+AB62+Y62+V62+S62+GW62+GZ62+HC62+HF62+HI62+HL62+HO62+HR62+HU62</f>
        <v/>
      </c>
      <c r="IU62" s="101">
        <f>IF(IT62&gt;0,IV62,0)</f>
        <v/>
      </c>
      <c r="IV62" s="101" t="n"/>
      <c r="IW62" s="15">
        <f>IF(IT62&gt;0,(IT62+IV$11-I$2)/I$2,0)</f>
        <v/>
      </c>
      <c r="IX62" s="113">
        <f>IF(IT62&gt;0,IT62+IV$11-I$2,0)</f>
        <v/>
      </c>
      <c r="IY62" s="21">
        <f>IF(IT62&gt;0,(IT62+IV$11+IV$33+IV$52-IT$8)/IT$8,0)</f>
        <v/>
      </c>
      <c r="IZ62" s="173">
        <f>IF(IT62&gt;0,IT62+IV$11+IV$33+IV$52-IT$8,0)</f>
        <v/>
      </c>
    </row>
    <row r="63">
      <c r="A63" s="554">
        <f>'Investment Analysis'!A63</f>
        <v/>
      </c>
      <c r="B63" s="4">
        <f>'Investment Analysis'!B63</f>
        <v/>
      </c>
      <c r="C63" s="27">
        <f>'Investment Analysis'!C63</f>
        <v/>
      </c>
      <c r="D63" s="14">
        <f>'Investment Analysis'!D63</f>
        <v/>
      </c>
      <c r="E63" s="15">
        <f>'Investment Analysis'!E63</f>
        <v/>
      </c>
      <c r="F63" s="13">
        <f>'Investment Analysis'!G63</f>
        <v/>
      </c>
      <c r="G63" s="14">
        <f>'Investment Analysis'!H63</f>
        <v/>
      </c>
      <c r="H63" s="15">
        <f>'Investment Analysis'!I63</f>
        <v/>
      </c>
      <c r="I63" s="13">
        <f>'Investment Analysis'!K63</f>
        <v/>
      </c>
      <c r="J63" s="14">
        <f>'Investment Analysis'!L63</f>
        <v/>
      </c>
      <c r="K63" s="15">
        <f>'Investment Analysis'!M63</f>
        <v/>
      </c>
      <c r="L63" s="41">
        <f>'Investment Analysis'!T63</f>
        <v/>
      </c>
      <c r="M63" s="21">
        <f>'Investment Analysis'!V63</f>
        <v/>
      </c>
      <c r="N63" s="21">
        <f>'Investment Analysis'!W63</f>
        <v/>
      </c>
      <c r="P63" s="48">
        <f>'Investment Analysis'!Y63</f>
        <v/>
      </c>
      <c r="Q63" s="18" t="n"/>
      <c r="R63" s="83" t="n"/>
      <c r="S63" s="48" t="n">
        <v>19697.93</v>
      </c>
      <c r="T63" s="18">
        <f>'Investment Analysis'!AH63</f>
        <v/>
      </c>
      <c r="U63" s="15">
        <f>'Investment Analysis'!AF63</f>
        <v/>
      </c>
      <c r="V63" s="48" t="n">
        <v>16929.67</v>
      </c>
      <c r="W63" s="18">
        <f>'Investment Analysis'!AO63</f>
        <v/>
      </c>
      <c r="X63" s="15">
        <f>'Investment Analysis'!AM63</f>
        <v/>
      </c>
      <c r="Y63" s="48" t="n">
        <v>10052.63</v>
      </c>
      <c r="Z63" s="18">
        <f>IF(Y63&gt;0,(Y63-Z$5)/Z$5,0)</f>
        <v/>
      </c>
      <c r="AA63" s="15">
        <f>'Investment Analysis'!GM63</f>
        <v/>
      </c>
      <c r="AB63" s="48" t="n">
        <v>2376.08</v>
      </c>
      <c r="AC63" s="18">
        <f>IF(AB63&gt;0,(AB63+8000-AC$5)/AC$5,0)</f>
        <v/>
      </c>
      <c r="AD63" s="15">
        <f>'Investment Analysis'!AT63</f>
        <v/>
      </c>
      <c r="AE63" s="48" t="n">
        <v>21173.07</v>
      </c>
      <c r="AF63" s="18">
        <f>'Investment Analysis'!BC63</f>
        <v/>
      </c>
      <c r="AG63" s="15">
        <f>'Investment Analysis'!BA63</f>
        <v/>
      </c>
      <c r="AH63" s="48" t="n"/>
      <c r="AI63" s="18">
        <f>IF(AH63&gt;0,(AH63-5000+20000-AI$5)/AI$5,0)</f>
        <v/>
      </c>
      <c r="AJ63" s="15">
        <f>'Investment Analysis'!BH63</f>
        <v/>
      </c>
      <c r="AK63" s="48" t="n">
        <v>17314.31</v>
      </c>
      <c r="AL63" s="18">
        <f>IF(AK63&gt;0,(AK63+7000-AL$5)/AL$5,0)</f>
        <v/>
      </c>
      <c r="AM63" s="15">
        <f>'Investment Analysis'!BO63</f>
        <v/>
      </c>
      <c r="AN63" s="48" t="n">
        <v>13333.2</v>
      </c>
      <c r="AO63" s="18">
        <f>IF(AN63&gt;0,(AN63+25000+5000-AO$5)/AO$5,0)</f>
        <v/>
      </c>
      <c r="AP63" s="15">
        <f>'Investment Analysis'!BV63</f>
        <v/>
      </c>
      <c r="AQ63" s="48" t="n"/>
      <c r="AR63" s="18">
        <f>IF(AQ63&gt;0,(AQ63+10000+4000-AR$5)/AR$5,0)</f>
        <v/>
      </c>
      <c r="AS63" s="15">
        <f>'Investment Analysis'!CC63</f>
        <v/>
      </c>
      <c r="AT63" s="48" t="n">
        <v>23575.17</v>
      </c>
      <c r="AU63" s="18">
        <f>'Investment Analysis'!CL63</f>
        <v/>
      </c>
      <c r="AV63" s="15">
        <f>'Investment Analysis'!CJ63</f>
        <v/>
      </c>
      <c r="AW63" s="48" t="n">
        <v>17253.95</v>
      </c>
      <c r="AX63" s="18">
        <f>IF(AW63&gt;0,(AW63+2000-AX$5)/AX$5,0)</f>
        <v/>
      </c>
      <c r="AY63" s="15">
        <f>'Investment Analysis'!CQ63</f>
        <v/>
      </c>
      <c r="AZ63" s="48" t="n">
        <v>15261.17</v>
      </c>
      <c r="BA63" s="18">
        <f>'Investment Analysis'!CZ63</f>
        <v/>
      </c>
      <c r="BB63" s="15">
        <f>'Investment Analysis'!CX63</f>
        <v/>
      </c>
      <c r="BC63" s="48" t="n">
        <v>9375.790000000001</v>
      </c>
      <c r="BD63" s="18">
        <f>IF(BC63&gt;0,(BC63-10000+30000-BD$5)/BD$5,0)</f>
        <v/>
      </c>
      <c r="BE63" s="15">
        <f>'Investment Analysis'!DE63</f>
        <v/>
      </c>
      <c r="BF63" s="48" t="n">
        <v>4482.2</v>
      </c>
      <c r="BG63" s="18">
        <f>'Investment Analysis'!DN63</f>
        <v/>
      </c>
      <c r="BH63" s="15">
        <f>'Investment Analysis'!DL63</f>
        <v/>
      </c>
      <c r="BI63" s="48" t="n">
        <v>2242.02</v>
      </c>
      <c r="BJ63" s="18">
        <f>'Investment Analysis'!EB63</f>
        <v/>
      </c>
      <c r="BK63" s="15">
        <f>'Investment Analysis'!DZ63</f>
        <v/>
      </c>
      <c r="BL63" s="48" t="n">
        <v>3855.01</v>
      </c>
      <c r="BM63" s="18">
        <f>'Investment Analysis'!EI63</f>
        <v/>
      </c>
      <c r="BN63" s="15">
        <f>'Investment Analysis'!EG63</f>
        <v/>
      </c>
      <c r="BO63" s="48" t="n"/>
      <c r="BP63" s="18">
        <f>'Investment Analysis'!DU63</f>
        <v/>
      </c>
      <c r="BQ63" s="15">
        <f>'Investment Analysis'!DS63</f>
        <v/>
      </c>
      <c r="BR63" s="48" t="n">
        <v>5324.39</v>
      </c>
      <c r="BS63" s="18">
        <f>'Investment Analysis'!EP63</f>
        <v/>
      </c>
      <c r="BT63" s="15">
        <f>'Investment Analysis'!EN63</f>
        <v/>
      </c>
      <c r="BU63" s="48" t="n">
        <v>13747.13</v>
      </c>
      <c r="BV63" s="18">
        <f>IF(BU63&gt;0,(BU63+8000-BV$5)/BV$5,0)</f>
        <v/>
      </c>
      <c r="BW63" s="15">
        <f>'Investment Analysis'!EU63</f>
        <v/>
      </c>
      <c r="BX63" s="48" t="n"/>
      <c r="BY63" s="18">
        <f>IF(BX63&gt;0,(BX63-10000-5000-BY$5)/BY$5,0)</f>
        <v/>
      </c>
      <c r="BZ63" s="15">
        <f>'Investment Analysis'!FB63</f>
        <v/>
      </c>
      <c r="CA63" s="48" t="n">
        <v>22323.28</v>
      </c>
      <c r="CB63" s="18">
        <f>IF(CA63&gt;0,(CA63-CB$5)/CB$5,0)</f>
        <v/>
      </c>
      <c r="CC63" s="15">
        <f>'Investment Analysis'!FI63</f>
        <v/>
      </c>
      <c r="CD63" s="48" t="n">
        <v>17626.98</v>
      </c>
      <c r="CE63" s="18">
        <f>'Investment Analysis'!FR63</f>
        <v/>
      </c>
      <c r="CF63" s="15">
        <f>'Investment Analysis'!FP63</f>
        <v/>
      </c>
      <c r="CG63" s="48" t="n">
        <v>5283.36</v>
      </c>
      <c r="CH63" s="18">
        <f>'Investment Analysis'!FR63</f>
        <v/>
      </c>
      <c r="CI63" s="15">
        <f>'Investment Analysis'!FW63</f>
        <v/>
      </c>
      <c r="CJ63" s="48" t="n"/>
      <c r="CK63" s="18">
        <f>IF(CJ63&gt;0,(CJ63+5000+8000-CK$5)/CK$5,0)</f>
        <v/>
      </c>
      <c r="CL63" s="15">
        <f>'Investment Analysis'!GD63</f>
        <v/>
      </c>
      <c r="CM63" s="48" t="n">
        <v>24921.19</v>
      </c>
      <c r="CN63" s="18">
        <f>IF(CM63&gt;0,(CM63-CN$5)/CN$5,0)</f>
        <v/>
      </c>
      <c r="CO63" s="15">
        <f>'Investment Analysis'!GT63</f>
        <v/>
      </c>
      <c r="CP63" s="48" t="n">
        <v>25988.6</v>
      </c>
      <c r="CQ63" s="18">
        <f>IF(CP63&gt;0,(CP63-CQ$5)/CQ$5,0)</f>
        <v/>
      </c>
      <c r="CR63" s="15">
        <f>'Investment Analysis'!HG63</f>
        <v/>
      </c>
      <c r="CS63" s="48" t="n">
        <v>9210</v>
      </c>
      <c r="CT63" s="18">
        <f>IF(CS63&gt;0,(CS63-CT$5)/CT$5,0)</f>
        <v/>
      </c>
      <c r="CU63" s="15">
        <f>'Investment Analysis'!HN63</f>
        <v/>
      </c>
      <c r="CV63" s="48" t="n">
        <v>27854.55</v>
      </c>
      <c r="CW63" s="18">
        <f>IF(CV63&gt;0,(CV63-CW$5)/CW$5,0)</f>
        <v/>
      </c>
      <c r="CX63" s="15">
        <f>'Investment Analysis'!IB63</f>
        <v/>
      </c>
      <c r="CY63" s="48" t="n">
        <v>17148.6</v>
      </c>
      <c r="CZ63" s="18">
        <f>IF(CY63&gt;0,(CY63-CZ$5)/CZ$5,0)</f>
        <v/>
      </c>
      <c r="DA63" s="15">
        <f>'Investment Analysis'!II63</f>
        <v/>
      </c>
      <c r="DB63" s="48" t="n">
        <v>19856</v>
      </c>
      <c r="DC63" s="18">
        <f>IF(DB63&gt;0,(DB63-DC$5)/DC$5,0)</f>
        <v/>
      </c>
      <c r="DD63" s="15">
        <f>'Investment Analysis'!IP63</f>
        <v/>
      </c>
      <c r="DE63" s="48" t="n"/>
      <c r="DF63" s="18">
        <f>'Investment Analysis'!IY63</f>
        <v/>
      </c>
      <c r="DG63" s="15">
        <f>'Investment Analysis'!IW63</f>
        <v/>
      </c>
      <c r="DH63" s="48" t="n">
        <v>11720</v>
      </c>
      <c r="DI63" s="18">
        <f>IF(DH63&gt;0,(DH63-DI$5)/DI$5,0)</f>
        <v/>
      </c>
      <c r="DJ63" s="15">
        <f>'Investment Analysis'!JD63</f>
        <v/>
      </c>
      <c r="DK63" s="48" t="n">
        <v>1934.2</v>
      </c>
      <c r="DL63" s="18">
        <f>IF(DK63&gt;0,(DK63-DL$5)/DL$5,0)</f>
        <v/>
      </c>
      <c r="DM63" s="15">
        <f>'Investment Analysis'!JK63</f>
        <v/>
      </c>
      <c r="DN63" s="48" t="n">
        <v>20862</v>
      </c>
      <c r="DO63" s="18">
        <f>IF(DN63&gt;0,(DN63-DO$5)/DO$5,0)</f>
        <v/>
      </c>
      <c r="DP63" s="15">
        <f>'Investment Analysis'!HU63</f>
        <v/>
      </c>
      <c r="DQ63" s="48" t="n">
        <v>29535</v>
      </c>
      <c r="DR63" s="18">
        <f>IF(DQ63&gt;0,(DQ63-DR$5)/DR$5,0)</f>
        <v/>
      </c>
      <c r="DS63" s="15">
        <f>'Investment Analysis'!JR63</f>
        <v/>
      </c>
      <c r="DT63" s="48" t="n">
        <v>3640</v>
      </c>
      <c r="DU63" s="18">
        <f>IF(DT63&gt;0,(DT63-DU$5)/DU$5,0)</f>
        <v/>
      </c>
      <c r="DV63" s="15">
        <f>'Investment Analysis'!JY63</f>
        <v/>
      </c>
      <c r="DW63" s="48" t="n">
        <v>22385</v>
      </c>
      <c r="DX63" s="18">
        <f>IF(DW63&gt;0,(DW63-DX$5)/DX$5,0)</f>
        <v/>
      </c>
      <c r="DY63" s="15">
        <f>'Investment Analysis'!KF63</f>
        <v/>
      </c>
      <c r="DZ63" s="48" t="n">
        <v>3130.8</v>
      </c>
      <c r="EA63" s="18">
        <f>IF(DZ63&gt;0,(DZ63-EA$5)/EA$5,0)</f>
        <v/>
      </c>
      <c r="EB63" s="15">
        <f>'Investment Analysis'!KM63</f>
        <v/>
      </c>
      <c r="EC63" s="48" t="n">
        <v>2141</v>
      </c>
      <c r="ED63" s="18">
        <f>'Investment Analysis'!KV63</f>
        <v/>
      </c>
      <c r="EE63" s="15">
        <f>'Investment Analysis'!KT63</f>
        <v/>
      </c>
      <c r="EF63" s="48" t="n">
        <v>40297.5</v>
      </c>
      <c r="EG63" s="18">
        <f>IF(EF63&gt;0,(EF63-EG$5)/EG$5,0)</f>
        <v/>
      </c>
      <c r="EH63" s="15">
        <f>'Investment Analysis'!LH63</f>
        <v/>
      </c>
      <c r="EI63" s="48" t="n">
        <v>9803.129999999999</v>
      </c>
      <c r="EJ63" s="18">
        <f>'Investment Analysis'!LQ63</f>
        <v/>
      </c>
      <c r="EK63" s="15">
        <f>'Investment Analysis'!LO63</f>
        <v/>
      </c>
      <c r="EL63" s="48" t="n">
        <v>18619.25</v>
      </c>
      <c r="EM63" s="18">
        <f>IF(EL63&gt;0,(EL63-EM$5)/EM$5,0)</f>
        <v/>
      </c>
      <c r="EN63" s="15">
        <f>'Investment Analysis'!LV63</f>
        <v/>
      </c>
      <c r="EO63" s="48" t="n"/>
      <c r="EP63" s="68">
        <f>IF(EO63&gt;0,(EO63-500-EP$5)/EP$5,0)</f>
        <v/>
      </c>
      <c r="EQ63" s="15">
        <f>'Investment Analysis'!MC63</f>
        <v/>
      </c>
      <c r="ER63" s="48" t="n">
        <v>14834.16</v>
      </c>
      <c r="ES63" s="18">
        <f>'Investment Analysis'!LX63</f>
        <v/>
      </c>
      <c r="ET63" s="15">
        <f>'Investment Analysis'!LA63</f>
        <v/>
      </c>
      <c r="EU63" s="48" t="n">
        <v>27770</v>
      </c>
      <c r="EV63" s="18">
        <f>'Investment Analysis'!ML63</f>
        <v/>
      </c>
      <c r="EW63" s="15">
        <f>'Investment Analysis'!MJ63</f>
        <v/>
      </c>
      <c r="EX63" s="48" t="n">
        <v>60234</v>
      </c>
      <c r="EY63" s="18">
        <f>IF(EX63&gt;0,(EX63-EY$5)/EY$5,0)</f>
        <v/>
      </c>
      <c r="EZ63" s="15">
        <f>'Investment Analysis'!MQ63</f>
        <v/>
      </c>
      <c r="FA63" s="48" t="n"/>
      <c r="FB63" s="18">
        <f>IF(FA63&gt;0,(FA63-FB$5)/FB$5,0)</f>
        <v/>
      </c>
      <c r="FC63" s="15">
        <f>'Investment Analysis'!MX63</f>
        <v/>
      </c>
      <c r="FD63" s="48" t="n">
        <v>5098.25</v>
      </c>
      <c r="FE63" s="18">
        <f>IF(FD63&gt;0,(FD63-FE$5)/FE$5,0)</f>
        <v/>
      </c>
      <c r="FF63" s="15">
        <f>'Investment Analysis'!NE63</f>
        <v/>
      </c>
      <c r="FG63" s="48" t="n"/>
      <c r="FH63" s="18">
        <f>IF(FG63&gt;0,(FG63-FH$5)/FH$5,0)</f>
        <v/>
      </c>
      <c r="FI63" s="15">
        <f>'Investment Analysis'!NL63</f>
        <v/>
      </c>
      <c r="FJ63" s="48" t="n">
        <v>13473.2</v>
      </c>
      <c r="FK63" s="18">
        <f>IF(FJ63&gt;0,(FJ63-FK$5)/FK$5,0)</f>
        <v/>
      </c>
      <c r="FL63" s="15">
        <f>'Investment Analysis'!NS63</f>
        <v/>
      </c>
      <c r="FM63" s="48" t="n">
        <v>9768</v>
      </c>
      <c r="FN63" s="18">
        <f>IF(FM63&gt;0,(FM63-FN$5)/FN$5,0)</f>
        <v/>
      </c>
      <c r="FO63" s="15">
        <f>'Investment Analysis'!NZ63</f>
        <v/>
      </c>
      <c r="FP63" s="48" t="n"/>
      <c r="FQ63" s="18">
        <f>IF(FP63&gt;0,(FP63-FQ$5)/FQ$5,0)</f>
        <v/>
      </c>
      <c r="FR63" s="15">
        <f>'Investment Analysis'!OG63</f>
        <v/>
      </c>
      <c r="FS63" s="48" t="n">
        <v>20427</v>
      </c>
      <c r="FT63" s="18">
        <f>IF(FS63&gt;0,(FS63-FT$5)/FT$5,0)</f>
        <v/>
      </c>
      <c r="FU63" s="15">
        <f>'Investment Analysis'!ON63</f>
        <v/>
      </c>
      <c r="FV63" s="48" t="n"/>
      <c r="FW63" s="18">
        <f>IF(FV63&gt;0,(FV63-FW$5)/FW$5,0)</f>
        <v/>
      </c>
      <c r="FX63" s="15">
        <f>'Investment Analysis'!OU63</f>
        <v/>
      </c>
      <c r="FY63" s="48" t="n"/>
      <c r="FZ63" s="18">
        <f>IF(FY63&gt;0,(FY63-FZ$5)/FZ$5,0)</f>
        <v/>
      </c>
      <c r="GA63" s="15">
        <f>'Investment Analysis'!PB63</f>
        <v/>
      </c>
      <c r="GB63" s="48" t="n">
        <v>20370</v>
      </c>
      <c r="GC63" s="18">
        <f>'Investment Analysis'!PK63</f>
        <v/>
      </c>
      <c r="GD63" s="15">
        <f>'Investment Analysis'!PI63</f>
        <v/>
      </c>
      <c r="GE63" s="48" t="n">
        <v>7764.5</v>
      </c>
      <c r="GF63" s="18">
        <f>'Investment Analysis'!PY63</f>
        <v/>
      </c>
      <c r="GG63" s="15">
        <f>'Investment Analysis'!PW63</f>
        <v/>
      </c>
      <c r="GH63" s="48" t="n">
        <v>29532.8</v>
      </c>
      <c r="GI63" s="18">
        <f>'Investment Analysis'!QF63</f>
        <v/>
      </c>
      <c r="GJ63" s="15">
        <f>'Investment Analysis'!QD63</f>
        <v/>
      </c>
      <c r="GK63" s="48" t="n">
        <v>6773.5</v>
      </c>
      <c r="GL63" s="18">
        <f>'Investment Analysis'!QM63</f>
        <v/>
      </c>
      <c r="GM63" s="15">
        <f>'Investment Analysis'!QK63</f>
        <v/>
      </c>
      <c r="GN63" s="48" t="n">
        <v>31544.04</v>
      </c>
      <c r="GO63" s="18">
        <f>'Investment Analysis'!QT63</f>
        <v/>
      </c>
      <c r="GP63" s="15">
        <f>'Investment Analysis'!QR63</f>
        <v/>
      </c>
      <c r="GQ63" s="48" t="n">
        <v>22293.15</v>
      </c>
      <c r="GR63" s="18">
        <f>'Investment Analysis'!RA63</f>
        <v/>
      </c>
      <c r="GS63" s="15">
        <f>'Investment Analysis'!QY63</f>
        <v/>
      </c>
      <c r="GT63" s="48" t="n">
        <v>6595</v>
      </c>
      <c r="GU63" s="18">
        <f>'Investment Analysis'!RH63</f>
        <v/>
      </c>
      <c r="GV63" s="15">
        <f>'Investment Analysis'!RF63</f>
        <v/>
      </c>
      <c r="GW63" s="48" t="n"/>
      <c r="GX63" s="18">
        <f>'Investment Analysis'!RO63</f>
        <v/>
      </c>
      <c r="GY63" s="15">
        <f>'Investment Analysis'!RM63</f>
        <v/>
      </c>
      <c r="GZ63" s="48" t="n">
        <v>27680</v>
      </c>
      <c r="HA63" s="18">
        <f>'Investment Analysis'!RV63</f>
        <v/>
      </c>
      <c r="HB63" s="15">
        <f>'Investment Analysis'!RT63</f>
        <v/>
      </c>
      <c r="HC63" s="48" t="n"/>
      <c r="HD63" s="18">
        <f>'Investment Analysis'!SC63</f>
        <v/>
      </c>
      <c r="HE63" s="15">
        <f>'Investment Analysis'!SA63</f>
        <v/>
      </c>
      <c r="HF63" s="48" t="n">
        <v>22475</v>
      </c>
      <c r="HG63" s="18">
        <f>'Investment Analysis'!SJ63</f>
        <v/>
      </c>
      <c r="HH63" s="15">
        <f>'Investment Analysis'!SH63</f>
        <v/>
      </c>
      <c r="HI63" s="48" t="n">
        <v>8690</v>
      </c>
      <c r="HJ63" s="18">
        <f>'Investment Analysis'!SM63</f>
        <v/>
      </c>
      <c r="HK63" s="15">
        <f>'Investment Analysis'!SK63</f>
        <v/>
      </c>
      <c r="HL63" s="48" t="n"/>
      <c r="HM63" s="18">
        <f>'Investment Analysis'!SP63</f>
        <v/>
      </c>
      <c r="HN63" s="15">
        <f>'Investment Analysis'!SN63</f>
        <v/>
      </c>
      <c r="HO63" s="48" t="n"/>
      <c r="HP63" s="18">
        <f>'Investment Analysis'!TE63</f>
        <v/>
      </c>
      <c r="HQ63" s="15">
        <f>'Investment Analysis'!TC63</f>
        <v/>
      </c>
      <c r="HR63" s="48" t="n"/>
      <c r="HS63" s="18">
        <f>'Investment Analysis'!TL63</f>
        <v/>
      </c>
      <c r="HT63" s="15">
        <f>'Investment Analysis'!TJ63</f>
        <v/>
      </c>
      <c r="HU63" s="48" t="n"/>
      <c r="HV63" s="18">
        <f>'Investment Analysis'!TS63</f>
        <v/>
      </c>
      <c r="HW63" s="15">
        <f>'Investment Analysis'!TQ63</f>
        <v/>
      </c>
      <c r="HX63" s="48" t="n"/>
      <c r="HY63" s="18">
        <f>'Investment Analysis'!TZ63</f>
        <v/>
      </c>
      <c r="HZ63" s="15">
        <f>'Investment Analysis'!TX63</f>
        <v/>
      </c>
      <c r="IA63" s="48" t="n"/>
      <c r="IB63" s="18">
        <f>'Investment Analysis'!UG63</f>
        <v/>
      </c>
      <c r="IC63" s="15">
        <f>'Investment Analysis'!UE63</f>
        <v/>
      </c>
      <c r="ID63" s="48" t="n"/>
      <c r="IE63" s="18">
        <f>'Investment Analysis'!UN63</f>
        <v/>
      </c>
      <c r="IF63" s="15">
        <f>'Investment Analysis'!UL63</f>
        <v/>
      </c>
      <c r="IG63" s="48" t="n"/>
      <c r="IH63" s="18">
        <f>'Investment Analysis'!UU63</f>
        <v/>
      </c>
      <c r="II63" s="15">
        <f>'Investment Analysis'!US63</f>
        <v/>
      </c>
      <c r="IJ63" s="48" t="n"/>
      <c r="IK63" s="18">
        <f>'Investment Analysis'!VB63</f>
        <v/>
      </c>
      <c r="IL63" s="15">
        <f>'Investment Analysis'!UZ63</f>
        <v/>
      </c>
      <c r="IM63" s="48" t="n"/>
      <c r="IN63" s="18">
        <f>'Investment Analysis'!VI63</f>
        <v/>
      </c>
      <c r="IO63" s="15">
        <f>'Investment Analysis'!VG63</f>
        <v/>
      </c>
      <c r="IP63" s="18" t="n"/>
      <c r="IQ63" s="18" t="n"/>
      <c r="IR63" s="18" t="n"/>
      <c r="IS63" s="108">
        <f>IF(IT63&gt;0,IT63-IT62,0)</f>
        <v/>
      </c>
      <c r="IT63" s="48">
        <f>FY63+FV63+FS63+FP63+FM63+FJ63+FG63+FD63+FA63+EX63+EU63+ER63+EO63+EL63+EI63+EF63+EC63+DZ63+DW63+DT63+DQ63+DN63+DK63+DH63+DE63+DB63+CY63+CV63+CS63+CP63+CJ63+CG63+CD63+CA63+BX63+P63+CM63+GT63+GQ63+GN63+GK63+GH63+GE63+GB63+BU63+BR63+BO63+BL63+BI63+BF63+BC63+AZ63+AW63+AT63+AQ63+AN63+AK63+AH63+AE63+AB63+Y63+V63+S63+GW63+GZ63+HC63+HF63+HI63+HL63+HO63+HR63+HU63</f>
        <v/>
      </c>
      <c r="IU63" s="101">
        <f>IF(IT63&gt;0,IV63,0)</f>
        <v/>
      </c>
      <c r="IV63" s="101" t="n"/>
      <c r="IW63" s="15">
        <f>IF(IT63&gt;0,(IT63+IV$11-I$2)/I$2,0)</f>
        <v/>
      </c>
      <c r="IX63" s="113">
        <f>IF(IT63&gt;0,IT63+IV$11-I$2,0)</f>
        <v/>
      </c>
      <c r="IY63" s="21">
        <f>IF(IT63&gt;0,(IT63+IV$11+IV$33+IV$52-IT$8)/IT$8,0)</f>
        <v/>
      </c>
      <c r="IZ63" s="173">
        <f>IF(IT63&gt;0,IT63+IV$11+IV$33+IV$52-IT$8,0)</f>
        <v/>
      </c>
    </row>
    <row r="64">
      <c r="A64" s="554">
        <f>'Investment Analysis'!A64</f>
        <v/>
      </c>
      <c r="B64" s="4">
        <f>'Investment Analysis'!B64</f>
        <v/>
      </c>
      <c r="C64" s="27">
        <f>'Investment Analysis'!C64</f>
        <v/>
      </c>
      <c r="D64" s="14">
        <f>'Investment Analysis'!D64</f>
        <v/>
      </c>
      <c r="E64" s="15">
        <f>'Investment Analysis'!E64</f>
        <v/>
      </c>
      <c r="F64" s="13">
        <f>'Investment Analysis'!G64</f>
        <v/>
      </c>
      <c r="G64" s="14">
        <f>'Investment Analysis'!H64</f>
        <v/>
      </c>
      <c r="H64" s="15">
        <f>'Investment Analysis'!I64</f>
        <v/>
      </c>
      <c r="I64" s="13">
        <f>'Investment Analysis'!K64</f>
        <v/>
      </c>
      <c r="J64" s="14">
        <f>'Investment Analysis'!L64</f>
        <v/>
      </c>
      <c r="K64" s="15">
        <f>'Investment Analysis'!M64</f>
        <v/>
      </c>
      <c r="L64" s="41">
        <f>'Investment Analysis'!T64</f>
        <v/>
      </c>
      <c r="M64" s="21">
        <f>'Investment Analysis'!V64</f>
        <v/>
      </c>
      <c r="N64" s="21">
        <f>'Investment Analysis'!W64</f>
        <v/>
      </c>
      <c r="P64" s="48">
        <f>'Investment Analysis'!Y64</f>
        <v/>
      </c>
      <c r="Q64" s="18" t="n"/>
      <c r="R64" s="83" t="n"/>
      <c r="S64" s="48" t="n">
        <v>19815.88</v>
      </c>
      <c r="T64" s="18">
        <f>'Investment Analysis'!AH64</f>
        <v/>
      </c>
      <c r="U64" s="15">
        <f>'Investment Analysis'!AF64</f>
        <v/>
      </c>
      <c r="V64" s="48" t="n">
        <v>16979.46</v>
      </c>
      <c r="W64" s="18">
        <f>'Investment Analysis'!AO64</f>
        <v/>
      </c>
      <c r="X64" s="15">
        <f>'Investment Analysis'!AM64</f>
        <v/>
      </c>
      <c r="Y64" s="48" t="n">
        <v>10062.95</v>
      </c>
      <c r="Z64" s="18">
        <f>IF(Y64&gt;0,(Y64-Z$5)/Z$5,0)</f>
        <v/>
      </c>
      <c r="AA64" s="15">
        <f>'Investment Analysis'!GM64</f>
        <v/>
      </c>
      <c r="AB64" s="48" t="n">
        <v>2390.63</v>
      </c>
      <c r="AC64" s="18">
        <f>IF(AB64&gt;0,(AB64+8000-AC$5)/AC$5,0)</f>
        <v/>
      </c>
      <c r="AD64" s="15">
        <f>'Investment Analysis'!AT64</f>
        <v/>
      </c>
      <c r="AE64" s="48" t="n">
        <v>21191.33</v>
      </c>
      <c r="AF64" s="18">
        <f>'Investment Analysis'!BC64</f>
        <v/>
      </c>
      <c r="AG64" s="15">
        <f>'Investment Analysis'!BA64</f>
        <v/>
      </c>
      <c r="AH64" s="48" t="n"/>
      <c r="AI64" s="18">
        <f>IF(AH64&gt;0,(AH64-5000+20000-AI$5)/AI$5,0)</f>
        <v/>
      </c>
      <c r="AJ64" s="15">
        <f>'Investment Analysis'!BH64</f>
        <v/>
      </c>
      <c r="AK64" s="48" t="n">
        <v>17405.91</v>
      </c>
      <c r="AL64" s="18">
        <f>IF(AK64&gt;0,(AK64+7000-AL$5)/AL$5,0)</f>
        <v/>
      </c>
      <c r="AM64" s="15">
        <f>'Investment Analysis'!BO64</f>
        <v/>
      </c>
      <c r="AN64" s="48" t="n">
        <v>13280.83</v>
      </c>
      <c r="AO64" s="18">
        <f>IF(AN64&gt;0,(AN64+25000+5000-AO$5)/AO$5,0)</f>
        <v/>
      </c>
      <c r="AP64" s="15">
        <f>'Investment Analysis'!BV64</f>
        <v/>
      </c>
      <c r="AQ64" s="48" t="n"/>
      <c r="AR64" s="18">
        <f>IF(AQ64&gt;0,(AQ64+10000+4000-AR$5)/AR$5,0)</f>
        <v/>
      </c>
      <c r="AS64" s="15">
        <f>'Investment Analysis'!CC64</f>
        <v/>
      </c>
      <c r="AT64" s="48" t="n">
        <v>23598.4</v>
      </c>
      <c r="AU64" s="18">
        <f>'Investment Analysis'!CL64</f>
        <v/>
      </c>
      <c r="AV64" s="15">
        <f>'Investment Analysis'!CJ64</f>
        <v/>
      </c>
      <c r="AW64" s="48" t="n">
        <v>17169.64</v>
      </c>
      <c r="AX64" s="18">
        <f>IF(AW64&gt;0,(AW64+2000-AX$5)/AX$5,0)</f>
        <v/>
      </c>
      <c r="AY64" s="15">
        <f>'Investment Analysis'!CQ64</f>
        <v/>
      </c>
      <c r="AZ64" s="48" t="n">
        <v>15172.93</v>
      </c>
      <c r="BA64" s="18">
        <f>'Investment Analysis'!CZ64</f>
        <v/>
      </c>
      <c r="BB64" s="15">
        <f>'Investment Analysis'!CX64</f>
        <v/>
      </c>
      <c r="BC64" s="48" t="n">
        <v>9308.299999999999</v>
      </c>
      <c r="BD64" s="18">
        <f>IF(BC64&gt;0,(BC64-10000+30000-BD$5)/BD$5,0)</f>
        <v/>
      </c>
      <c r="BE64" s="15">
        <f>'Investment Analysis'!DE64</f>
        <v/>
      </c>
      <c r="BF64" s="48" t="n">
        <v>4445.23</v>
      </c>
      <c r="BG64" s="18">
        <f>'Investment Analysis'!DN64</f>
        <v/>
      </c>
      <c r="BH64" s="15">
        <f>'Investment Analysis'!DL64</f>
        <v/>
      </c>
      <c r="BI64" s="48" t="n">
        <v>2219.64</v>
      </c>
      <c r="BJ64" s="18">
        <f>'Investment Analysis'!EB64</f>
        <v/>
      </c>
      <c r="BK64" s="15">
        <f>'Investment Analysis'!DZ64</f>
        <v/>
      </c>
      <c r="BL64" s="48" t="n">
        <v>3864.34</v>
      </c>
      <c r="BM64" s="18">
        <f>'Investment Analysis'!EI64</f>
        <v/>
      </c>
      <c r="BN64" s="15">
        <f>'Investment Analysis'!EG64</f>
        <v/>
      </c>
      <c r="BO64" s="48" t="n"/>
      <c r="BP64" s="18">
        <f>'Investment Analysis'!DU64</f>
        <v/>
      </c>
      <c r="BQ64" s="15">
        <f>'Investment Analysis'!DS64</f>
        <v/>
      </c>
      <c r="BR64" s="48" t="n">
        <v>5378.08</v>
      </c>
      <c r="BS64" s="18">
        <f>'Investment Analysis'!EP64</f>
        <v/>
      </c>
      <c r="BT64" s="15">
        <f>'Investment Analysis'!EN64</f>
        <v/>
      </c>
      <c r="BU64" s="48" t="n">
        <v>13612.68</v>
      </c>
      <c r="BV64" s="18">
        <f>IF(BU64&gt;0,(BU64+8000-BV$5)/BV$5,0)</f>
        <v/>
      </c>
      <c r="BW64" s="15">
        <f>'Investment Analysis'!EU64</f>
        <v/>
      </c>
      <c r="BX64" s="48" t="n"/>
      <c r="BY64" s="18">
        <f>IF(BX64&gt;0,(BX64-10000-5000-BY$5)/BY$5,0)</f>
        <v/>
      </c>
      <c r="BZ64" s="15">
        <f>'Investment Analysis'!FB64</f>
        <v/>
      </c>
      <c r="CA64" s="48" t="n">
        <v>22181.09</v>
      </c>
      <c r="CB64" s="18">
        <f>IF(CA64&gt;0,(CA64-CB$5)/CB$5,0)</f>
        <v/>
      </c>
      <c r="CC64" s="15">
        <f>'Investment Analysis'!FI64</f>
        <v/>
      </c>
      <c r="CD64" s="48" t="n">
        <v>17563.49</v>
      </c>
      <c r="CE64" s="18">
        <f>'Investment Analysis'!FR64</f>
        <v/>
      </c>
      <c r="CF64" s="15">
        <f>'Investment Analysis'!FP64</f>
        <v/>
      </c>
      <c r="CG64" s="48" t="n">
        <v>5247.03</v>
      </c>
      <c r="CH64" s="18">
        <f>'Investment Analysis'!FR64</f>
        <v/>
      </c>
      <c r="CI64" s="15">
        <f>'Investment Analysis'!FW64</f>
        <v/>
      </c>
      <c r="CJ64" s="48" t="n"/>
      <c r="CK64" s="18">
        <f>IF(CJ64&gt;0,(CJ64+5000+8000-CK$5)/CK$5,0)</f>
        <v/>
      </c>
      <c r="CL64" s="15">
        <f>'Investment Analysis'!GD64</f>
        <v/>
      </c>
      <c r="CM64" s="48" t="n">
        <v>24731.48</v>
      </c>
      <c r="CN64" s="18">
        <f>IF(CM64&gt;0,(CM64-CN$5)/CN$5,0)</f>
        <v/>
      </c>
      <c r="CO64" s="15">
        <f>'Investment Analysis'!GT64</f>
        <v/>
      </c>
      <c r="CP64" s="48" t="n">
        <v>27358.1</v>
      </c>
      <c r="CQ64" s="18">
        <f>IF(CP64&gt;0,(CP64-CQ$5)/CQ$5,0)</f>
        <v/>
      </c>
      <c r="CR64" s="15">
        <f>'Investment Analysis'!HG64</f>
        <v/>
      </c>
      <c r="CS64" s="48" t="n">
        <v>8400</v>
      </c>
      <c r="CT64" s="18">
        <f>IF(CS64&gt;0,(CS64-CT$5)/CT$5,0)</f>
        <v/>
      </c>
      <c r="CU64" s="15">
        <f>'Investment Analysis'!HN64</f>
        <v/>
      </c>
      <c r="CV64" s="48" t="n">
        <v>27659.5</v>
      </c>
      <c r="CW64" s="18">
        <f>IF(CV64&gt;0,(CV64-CW$5)/CW$5,0)</f>
        <v/>
      </c>
      <c r="CX64" s="15">
        <f>'Investment Analysis'!IB64</f>
        <v/>
      </c>
      <c r="CY64" s="48" t="n">
        <v>17249.4</v>
      </c>
      <c r="CZ64" s="18">
        <f>IF(CY64&gt;0,(CY64-CZ$5)/CZ$5,0)</f>
        <v/>
      </c>
      <c r="DA64" s="15">
        <f>'Investment Analysis'!II64</f>
        <v/>
      </c>
      <c r="DB64" s="48" t="n">
        <v>19784</v>
      </c>
      <c r="DC64" s="18">
        <f>IF(DB64&gt;0,(DB64-DC$5)/DC$5,0)</f>
        <v/>
      </c>
      <c r="DD64" s="15">
        <f>'Investment Analysis'!IP64</f>
        <v/>
      </c>
      <c r="DE64" s="48" t="n"/>
      <c r="DF64" s="18">
        <f>'Investment Analysis'!IY64</f>
        <v/>
      </c>
      <c r="DG64" s="15">
        <f>'Investment Analysis'!IW64</f>
        <v/>
      </c>
      <c r="DH64" s="48" t="n">
        <v>11925</v>
      </c>
      <c r="DI64" s="18">
        <f>IF(DH64&gt;0,(DH64-DI$5)/DI$5,0)</f>
        <v/>
      </c>
      <c r="DJ64" s="15">
        <f>'Investment Analysis'!JD64</f>
        <v/>
      </c>
      <c r="DK64" s="48" t="n">
        <v>1956.3</v>
      </c>
      <c r="DL64" s="18">
        <f>IF(DK64&gt;0,(DK64-DL$5)/DL$5,0)</f>
        <v/>
      </c>
      <c r="DM64" s="15">
        <f>'Investment Analysis'!JK64</f>
        <v/>
      </c>
      <c r="DN64" s="48" t="n">
        <v>20790</v>
      </c>
      <c r="DO64" s="18">
        <f>IF(DN64&gt;0,(DN64-DO$5)/DO$5,0)</f>
        <v/>
      </c>
      <c r="DP64" s="15">
        <f>'Investment Analysis'!HU64</f>
        <v/>
      </c>
      <c r="DQ64" s="48" t="n">
        <v>29595</v>
      </c>
      <c r="DR64" s="18">
        <f>IF(DQ64&gt;0,(DQ64-DR$5)/DR$5,0)</f>
        <v/>
      </c>
      <c r="DS64" s="15">
        <f>'Investment Analysis'!JR64</f>
        <v/>
      </c>
      <c r="DT64" s="48" t="n">
        <v>3626</v>
      </c>
      <c r="DU64" s="18">
        <f>IF(DT64&gt;0,(DT64-DU$5)/DU$5,0)</f>
        <v/>
      </c>
      <c r="DV64" s="15">
        <f>'Investment Analysis'!JY64</f>
        <v/>
      </c>
      <c r="DW64" s="48" t="n">
        <v>22731.5</v>
      </c>
      <c r="DX64" s="18">
        <f>IF(DW64&gt;0,(DW64-DX$5)/DX$5,0)</f>
        <v/>
      </c>
      <c r="DY64" s="15">
        <f>'Investment Analysis'!KF64</f>
        <v/>
      </c>
      <c r="DZ64" s="48" t="n">
        <v>3133.2</v>
      </c>
      <c r="EA64" s="18">
        <f>IF(DZ64&gt;0,(DZ64-EA$5)/EA$5,0)</f>
        <v/>
      </c>
      <c r="EB64" s="15">
        <f>'Investment Analysis'!KM64</f>
        <v/>
      </c>
      <c r="EC64" s="48" t="n">
        <v>2182.7</v>
      </c>
      <c r="ED64" s="18">
        <f>'Investment Analysis'!KV64</f>
        <v/>
      </c>
      <c r="EE64" s="15">
        <f>'Investment Analysis'!KT64</f>
        <v/>
      </c>
      <c r="EF64" s="48" t="n">
        <v>39660</v>
      </c>
      <c r="EG64" s="18">
        <f>IF(EF64&gt;0,(EF64-EG$5)/EG$5,0)</f>
        <v/>
      </c>
      <c r="EH64" s="15">
        <f>'Investment Analysis'!LH64</f>
        <v/>
      </c>
      <c r="EI64" s="48" t="n">
        <v>9703.620000000001</v>
      </c>
      <c r="EJ64" s="18">
        <f>'Investment Analysis'!LQ64</f>
        <v/>
      </c>
      <c r="EK64" s="15">
        <f>'Investment Analysis'!LO64</f>
        <v/>
      </c>
      <c r="EL64" s="48" t="n">
        <v>18609.5</v>
      </c>
      <c r="EM64" s="18">
        <f>IF(EL64&gt;0,(EL64-EM$5)/EM$5,0)</f>
        <v/>
      </c>
      <c r="EN64" s="15">
        <f>'Investment Analysis'!LV64</f>
        <v/>
      </c>
      <c r="EO64" s="48" t="n"/>
      <c r="EP64" s="68">
        <f>IF(EO64&gt;0,(EO64-500-EP$5)/EP$5,0)</f>
        <v/>
      </c>
      <c r="EQ64" s="15">
        <f>'Investment Analysis'!MC64</f>
        <v/>
      </c>
      <c r="ER64" s="48" t="n">
        <v>14899.5</v>
      </c>
      <c r="ES64" s="18">
        <f>'Investment Analysis'!LX64</f>
        <v/>
      </c>
      <c r="ET64" s="15">
        <f>'Investment Analysis'!LA64</f>
        <v/>
      </c>
      <c r="EU64" s="48" t="n">
        <v>27160</v>
      </c>
      <c r="EV64" s="18">
        <f>'Investment Analysis'!ML64</f>
        <v/>
      </c>
      <c r="EW64" s="15">
        <f>'Investment Analysis'!MJ64</f>
        <v/>
      </c>
      <c r="EX64" s="48" t="n">
        <v>59628</v>
      </c>
      <c r="EY64" s="18">
        <f>IF(EX64&gt;0,(EX64-EY$5)/EY$5,0)</f>
        <v/>
      </c>
      <c r="EZ64" s="15">
        <f>'Investment Analysis'!MQ64</f>
        <v/>
      </c>
      <c r="FA64" s="48" t="n"/>
      <c r="FB64" s="18">
        <f>IF(FA64&gt;0,(FA64-FB$5)/FB$5,0)</f>
        <v/>
      </c>
      <c r="FC64" s="15">
        <f>'Investment Analysis'!MX64</f>
        <v/>
      </c>
      <c r="FD64" s="48" t="n">
        <v>5103.25</v>
      </c>
      <c r="FE64" s="18">
        <f>IF(FD64&gt;0,(FD64-FE$5)/FE$5,0)</f>
        <v/>
      </c>
      <c r="FF64" s="15">
        <f>'Investment Analysis'!NE64</f>
        <v/>
      </c>
      <c r="FG64" s="48" t="n"/>
      <c r="FH64" s="18">
        <f>IF(FG64&gt;0,(FG64-FH$5)/FH$5,0)</f>
        <v/>
      </c>
      <c r="FI64" s="15">
        <f>'Investment Analysis'!NL64</f>
        <v/>
      </c>
      <c r="FJ64" s="48" t="n">
        <v>13354.8</v>
      </c>
      <c r="FK64" s="18">
        <f>IF(FJ64&gt;0,(FJ64-FK$5)/FK$5,0)</f>
        <v/>
      </c>
      <c r="FL64" s="15">
        <f>'Investment Analysis'!NS64</f>
        <v/>
      </c>
      <c r="FM64" s="48" t="n">
        <v>9839.4</v>
      </c>
      <c r="FN64" s="18">
        <f>IF(FM64&gt;0,(FM64-FN$5)/FN$5,0)</f>
        <v/>
      </c>
      <c r="FO64" s="15">
        <f>'Investment Analysis'!NZ64</f>
        <v/>
      </c>
      <c r="FP64" s="48" t="n"/>
      <c r="FQ64" s="18">
        <f>IF(FP64&gt;0,(FP64-FQ$5)/FQ$5,0)</f>
        <v/>
      </c>
      <c r="FR64" s="15">
        <f>'Investment Analysis'!OG64</f>
        <v/>
      </c>
      <c r="FS64" s="48" t="n">
        <v>20355.5</v>
      </c>
      <c r="FT64" s="18">
        <f>IF(FS64&gt;0,(FS64-FT$5)/FT$5,0)</f>
        <v/>
      </c>
      <c r="FU64" s="15">
        <f>'Investment Analysis'!ON64</f>
        <v/>
      </c>
      <c r="FV64" s="48" t="n"/>
      <c r="FW64" s="18">
        <f>IF(FV64&gt;0,(FV64-FW$5)/FW$5,0)</f>
        <v/>
      </c>
      <c r="FX64" s="15">
        <f>'Investment Analysis'!OU64</f>
        <v/>
      </c>
      <c r="FY64" s="48" t="n"/>
      <c r="FZ64" s="18">
        <f>IF(FY64&gt;0,(FY64-FZ$5)/FZ$5,0)</f>
        <v/>
      </c>
      <c r="GA64" s="15">
        <f>'Investment Analysis'!PB64</f>
        <v/>
      </c>
      <c r="GB64" s="48" t="n">
        <v>20139.6</v>
      </c>
      <c r="GC64" s="18">
        <f>'Investment Analysis'!PK64</f>
        <v/>
      </c>
      <c r="GD64" s="15">
        <f>'Investment Analysis'!PI64</f>
        <v/>
      </c>
      <c r="GE64" s="48" t="n">
        <v>7850.5</v>
      </c>
      <c r="GF64" s="18">
        <f>'Investment Analysis'!PY64</f>
        <v/>
      </c>
      <c r="GG64" s="15">
        <f>'Investment Analysis'!PW64</f>
        <v/>
      </c>
      <c r="GH64" s="48" t="n">
        <v>29524</v>
      </c>
      <c r="GI64" s="18">
        <f>'Investment Analysis'!QF64</f>
        <v/>
      </c>
      <c r="GJ64" s="15">
        <f>'Investment Analysis'!QD64</f>
        <v/>
      </c>
      <c r="GK64" s="48" t="n">
        <v>6675.75</v>
      </c>
      <c r="GL64" s="18">
        <f>'Investment Analysis'!QM64</f>
        <v/>
      </c>
      <c r="GM64" s="15">
        <f>'Investment Analysis'!QK64</f>
        <v/>
      </c>
      <c r="GN64" s="48" t="n">
        <v>29282.45</v>
      </c>
      <c r="GO64" s="18">
        <f>'Investment Analysis'!QT64</f>
        <v/>
      </c>
      <c r="GP64" s="15">
        <f>'Investment Analysis'!QR64</f>
        <v/>
      </c>
      <c r="GQ64" s="48" t="n">
        <v>22125</v>
      </c>
      <c r="GR64" s="18">
        <f>'Investment Analysis'!RA64</f>
        <v/>
      </c>
      <c r="GS64" s="15">
        <f>'Investment Analysis'!QY64</f>
        <v/>
      </c>
      <c r="GT64" s="48" t="n">
        <v>6529</v>
      </c>
      <c r="GU64" s="18">
        <f>'Investment Analysis'!RH64</f>
        <v/>
      </c>
      <c r="GV64" s="15">
        <f>'Investment Analysis'!RF64</f>
        <v/>
      </c>
      <c r="GW64" s="48" t="n"/>
      <c r="GX64" s="18">
        <f>'Investment Analysis'!RO64</f>
        <v/>
      </c>
      <c r="GY64" s="15">
        <f>'Investment Analysis'!RM64</f>
        <v/>
      </c>
      <c r="GZ64" s="48" t="n">
        <v>28000</v>
      </c>
      <c r="HA64" s="18">
        <f>'Investment Analysis'!RV64</f>
        <v/>
      </c>
      <c r="HB64" s="15">
        <f>'Investment Analysis'!RT64</f>
        <v/>
      </c>
      <c r="HC64" s="48" t="n"/>
      <c r="HD64" s="18">
        <f>'Investment Analysis'!SC64</f>
        <v/>
      </c>
      <c r="HE64" s="15">
        <f>'Investment Analysis'!SA64</f>
        <v/>
      </c>
      <c r="HF64" s="48" t="n">
        <v>22675</v>
      </c>
      <c r="HG64" s="18">
        <f>'Investment Analysis'!SJ64</f>
        <v/>
      </c>
      <c r="HH64" s="15">
        <f>'Investment Analysis'!SH64</f>
        <v/>
      </c>
      <c r="HI64" s="48" t="n">
        <v>0</v>
      </c>
      <c r="HJ64" s="18">
        <f>'Investment Analysis'!SM64</f>
        <v/>
      </c>
      <c r="HK64" s="15">
        <f>'Investment Analysis'!SK64</f>
        <v/>
      </c>
      <c r="HL64" s="48" t="n"/>
      <c r="HM64" s="18">
        <f>'Investment Analysis'!SP64</f>
        <v/>
      </c>
      <c r="HN64" s="15">
        <f>'Investment Analysis'!SN64</f>
        <v/>
      </c>
      <c r="HO64" s="48" t="n"/>
      <c r="HP64" s="18">
        <f>'Investment Analysis'!TE64</f>
        <v/>
      </c>
      <c r="HQ64" s="15">
        <f>'Investment Analysis'!TC64</f>
        <v/>
      </c>
      <c r="HR64" s="48" t="n"/>
      <c r="HS64" s="18">
        <f>'Investment Analysis'!TL64</f>
        <v/>
      </c>
      <c r="HT64" s="15">
        <f>'Investment Analysis'!TJ64</f>
        <v/>
      </c>
      <c r="HU64" s="48" t="n"/>
      <c r="HV64" s="18">
        <f>'Investment Analysis'!TS64</f>
        <v/>
      </c>
      <c r="HW64" s="15">
        <f>'Investment Analysis'!TQ64</f>
        <v/>
      </c>
      <c r="HX64" s="48" t="n"/>
      <c r="HY64" s="18">
        <f>'Investment Analysis'!TZ64</f>
        <v/>
      </c>
      <c r="HZ64" s="15">
        <f>'Investment Analysis'!TX64</f>
        <v/>
      </c>
      <c r="IA64" s="48" t="n"/>
      <c r="IB64" s="18">
        <f>'Investment Analysis'!UG64</f>
        <v/>
      </c>
      <c r="IC64" s="15">
        <f>'Investment Analysis'!UE64</f>
        <v/>
      </c>
      <c r="ID64" s="48" t="n"/>
      <c r="IE64" s="18">
        <f>'Investment Analysis'!UN64</f>
        <v/>
      </c>
      <c r="IF64" s="15">
        <f>'Investment Analysis'!UL64</f>
        <v/>
      </c>
      <c r="IG64" s="48" t="n"/>
      <c r="IH64" s="18">
        <f>'Investment Analysis'!UU64</f>
        <v/>
      </c>
      <c r="II64" s="15">
        <f>'Investment Analysis'!US64</f>
        <v/>
      </c>
      <c r="IJ64" s="48" t="n"/>
      <c r="IK64" s="18">
        <f>'Investment Analysis'!VB64</f>
        <v/>
      </c>
      <c r="IL64" s="15">
        <f>'Investment Analysis'!UZ64</f>
        <v/>
      </c>
      <c r="IM64" s="48" t="n"/>
      <c r="IN64" s="18">
        <f>'Investment Analysis'!VI64</f>
        <v/>
      </c>
      <c r="IO64" s="15">
        <f>'Investment Analysis'!VG64</f>
        <v/>
      </c>
      <c r="IP64" s="18" t="n"/>
      <c r="IQ64" s="18" t="n"/>
      <c r="IR64" s="18" t="n"/>
      <c r="IS64" s="108">
        <f>IF(IT64&gt;0,IT64-IT63,0)</f>
        <v/>
      </c>
      <c r="IT64" s="48">
        <f>FY64+FV64+FS64+FP64+FM64+FJ64+FG64+FD64+FA64+EX64+EU64+ER64+EO64+EL64+EI64+EF64+EC64+DZ64+DW64+DT64+DQ64+DN64+DK64+DH64+DE64+DB64+CY64+CV64+CS64+CP64+CJ64+CG64+CD64+CA64+BX64+P64+CM64+GT64+GQ64+GN64+GK64+GH64+GE64+GB64+BU64+BR64+BO64+BL64+BI64+BF64+BC64+AZ64+AW64+AT64+AQ64+AN64+AK64+AH64+AE64+AB64+Y64+V64+S64+GW64+GZ64+HC64+HF64+HI64+HL64+HO64+HR64+HU64</f>
        <v/>
      </c>
      <c r="IU64" s="101">
        <f>IF(IT64&gt;0,IV64,0)</f>
        <v/>
      </c>
      <c r="IV64" s="101" t="n"/>
      <c r="IW64" s="15">
        <f>IF(IT64&gt;0,(IT64+IV$11-I$2)/I$2,0)</f>
        <v/>
      </c>
      <c r="IX64" s="113">
        <f>IF(IT64&gt;0,IT64+IV$11-I$2,0)</f>
        <v/>
      </c>
      <c r="IY64" s="21">
        <f>IF(IT64&gt;0,(IT64+IV$11+IV$33+IV$52-IT$8)/IT$8,0)</f>
        <v/>
      </c>
      <c r="IZ64" s="173">
        <f>IF(IT64&gt;0,IT64+IV$11+IV$33+IV$52-IT$8,0)</f>
        <v/>
      </c>
    </row>
    <row r="65">
      <c r="A65" s="554">
        <f>'Investment Analysis'!A65</f>
        <v/>
      </c>
      <c r="B65" s="4">
        <f>'Investment Analysis'!B65</f>
        <v/>
      </c>
      <c r="C65" s="27">
        <f>'Investment Analysis'!C65</f>
        <v/>
      </c>
      <c r="D65" s="14">
        <f>'Investment Analysis'!D65</f>
        <v/>
      </c>
      <c r="E65" s="15">
        <f>'Investment Analysis'!E65</f>
        <v/>
      </c>
      <c r="F65" s="13">
        <f>'Investment Analysis'!G65</f>
        <v/>
      </c>
      <c r="G65" s="14">
        <f>'Investment Analysis'!H65</f>
        <v/>
      </c>
      <c r="H65" s="15">
        <f>'Investment Analysis'!I65</f>
        <v/>
      </c>
      <c r="I65" s="13">
        <f>'Investment Analysis'!K65</f>
        <v/>
      </c>
      <c r="J65" s="14">
        <f>'Investment Analysis'!L65</f>
        <v/>
      </c>
      <c r="K65" s="15">
        <f>'Investment Analysis'!M65</f>
        <v/>
      </c>
      <c r="L65" s="41">
        <f>'Investment Analysis'!T65</f>
        <v/>
      </c>
      <c r="M65" s="21">
        <f>'Investment Analysis'!V65</f>
        <v/>
      </c>
      <c r="N65" s="21">
        <f>'Investment Analysis'!W65</f>
        <v/>
      </c>
      <c r="P65" s="48">
        <f>'Investment Analysis'!Y65</f>
        <v/>
      </c>
      <c r="Q65" s="18" t="n"/>
      <c r="R65" s="83" t="n"/>
      <c r="S65" s="48" t="n">
        <v>20342.77</v>
      </c>
      <c r="T65" s="18">
        <f>'Investment Analysis'!AH65</f>
        <v/>
      </c>
      <c r="U65" s="15">
        <f>'Investment Analysis'!AF65</f>
        <v/>
      </c>
      <c r="V65" s="48" t="n">
        <v>17352.91</v>
      </c>
      <c r="W65" s="18">
        <f>'Investment Analysis'!AO65</f>
        <v/>
      </c>
      <c r="X65" s="15">
        <f>'Investment Analysis'!AM65</f>
        <v/>
      </c>
      <c r="Y65" s="48" t="n">
        <v>10202.28</v>
      </c>
      <c r="Z65" s="18">
        <f>IF(Y65&gt;0,(Y65-Z$5)/Z$5,0)</f>
        <v/>
      </c>
      <c r="AA65" s="15">
        <f>'Investment Analysis'!GM65</f>
        <v/>
      </c>
      <c r="AB65" s="48" t="n">
        <v>2437.91</v>
      </c>
      <c r="AC65" s="18">
        <f>IF(AB65&gt;0,(AB65+8000-AC$5)/AC$5,0)</f>
        <v/>
      </c>
      <c r="AD65" s="15">
        <f>'Investment Analysis'!AT65</f>
        <v/>
      </c>
      <c r="AE65" s="48" t="n">
        <v>21564.99</v>
      </c>
      <c r="AF65" s="18">
        <f>'Investment Analysis'!BC65</f>
        <v/>
      </c>
      <c r="AG65" s="15">
        <f>'Investment Analysis'!BA65</f>
        <v/>
      </c>
      <c r="AH65" s="48" t="n"/>
      <c r="AI65" s="18">
        <f>IF(AH65&gt;0,(AH65-5000+20000-AI$5)/AI$5,0)</f>
        <v/>
      </c>
      <c r="AJ65" s="15">
        <f>'Investment Analysis'!BH65</f>
        <v/>
      </c>
      <c r="AK65" s="48" t="n">
        <v>18033.2</v>
      </c>
      <c r="AL65" s="18">
        <f>IF(AK65&gt;0,(AK65+7000-AL$5)/AL$5,0)</f>
        <v/>
      </c>
      <c r="AM65" s="15">
        <f>'Investment Analysis'!BO65</f>
        <v/>
      </c>
      <c r="AN65" s="48" t="n">
        <v>13696.09</v>
      </c>
      <c r="AO65" s="18">
        <f>IF(AN65&gt;0,(AN65+25000+5000-AO$5)/AO$5,0)</f>
        <v/>
      </c>
      <c r="AP65" s="15">
        <f>'Investment Analysis'!BV65</f>
        <v/>
      </c>
      <c r="AQ65" s="48" t="n"/>
      <c r="AR65" s="18">
        <f>IF(AQ65&gt;0,(AQ65+10000+4000-AR$5)/AR$5,0)</f>
        <v/>
      </c>
      <c r="AS65" s="15">
        <f>'Investment Analysis'!CC65</f>
        <v/>
      </c>
      <c r="AT65" s="48" t="n">
        <v>24163.77</v>
      </c>
      <c r="AU65" s="18">
        <f>'Investment Analysis'!CL65</f>
        <v/>
      </c>
      <c r="AV65" s="15">
        <f>'Investment Analysis'!CJ65</f>
        <v/>
      </c>
      <c r="AW65" s="48" t="n">
        <v>17726.04</v>
      </c>
      <c r="AX65" s="18">
        <f>IF(AW65&gt;0,(AW65+2000-AX$5)/AX$5,0)</f>
        <v/>
      </c>
      <c r="AY65" s="15">
        <f>'Investment Analysis'!CQ65</f>
        <v/>
      </c>
      <c r="AZ65" s="48" t="n">
        <v>15578.84</v>
      </c>
      <c r="BA65" s="18">
        <f>'Investment Analysis'!CZ65</f>
        <v/>
      </c>
      <c r="BB65" s="15">
        <f>'Investment Analysis'!CX65</f>
        <v/>
      </c>
      <c r="BC65" s="48" t="n">
        <v>9549.33</v>
      </c>
      <c r="BD65" s="18">
        <f>IF(BC65&gt;0,(BC65-10000+30000-BD$5)/BD$5,0)</f>
        <v/>
      </c>
      <c r="BE65" s="15">
        <f>'Investment Analysis'!DE65</f>
        <v/>
      </c>
      <c r="BF65" s="48" t="n">
        <v>4458.85</v>
      </c>
      <c r="BG65" s="18">
        <f>'Investment Analysis'!DN65</f>
        <v/>
      </c>
      <c r="BH65" s="15">
        <f>'Investment Analysis'!DL65</f>
        <v/>
      </c>
      <c r="BI65" s="48" t="n">
        <v>2283.04</v>
      </c>
      <c r="BJ65" s="18">
        <f>'Investment Analysis'!EB65</f>
        <v/>
      </c>
      <c r="BK65" s="15">
        <f>'Investment Analysis'!DZ65</f>
        <v/>
      </c>
      <c r="BL65" s="48" t="n">
        <v>3950.66</v>
      </c>
      <c r="BM65" s="18">
        <f>'Investment Analysis'!EI65</f>
        <v/>
      </c>
      <c r="BN65" s="15">
        <f>'Investment Analysis'!EG65</f>
        <v/>
      </c>
      <c r="BO65" s="48" t="n"/>
      <c r="BP65" s="18">
        <f>'Investment Analysis'!DU65</f>
        <v/>
      </c>
      <c r="BQ65" s="15">
        <f>'Investment Analysis'!DS65</f>
        <v/>
      </c>
      <c r="BR65" s="48" t="n">
        <v>5491.9</v>
      </c>
      <c r="BS65" s="18">
        <f>'Investment Analysis'!EP65</f>
        <v/>
      </c>
      <c r="BT65" s="15">
        <f>'Investment Analysis'!EN65</f>
        <v/>
      </c>
      <c r="BU65" s="48" t="n">
        <v>13915.19</v>
      </c>
      <c r="BV65" s="18">
        <f>IF(BU65&gt;0,(BU65+8000-BV$5)/BV$5,0)</f>
        <v/>
      </c>
      <c r="BW65" s="15">
        <f>'Investment Analysis'!EU65</f>
        <v/>
      </c>
      <c r="BX65" s="48" t="n"/>
      <c r="BY65" s="18">
        <f>IF(BX65&gt;0,(BX65-10000-5000-BY$5)/BY$5,0)</f>
        <v/>
      </c>
      <c r="BZ65" s="15">
        <f>'Investment Analysis'!FB65</f>
        <v/>
      </c>
      <c r="CA65" s="48" t="n">
        <v>22424.3</v>
      </c>
      <c r="CB65" s="18">
        <f>IF(CA65&gt;0,(CA65-CB$5)/CB$5,0)</f>
        <v/>
      </c>
      <c r="CC65" s="15">
        <f>'Investment Analysis'!FI65</f>
        <v/>
      </c>
      <c r="CD65" s="48" t="n">
        <v>18061.23</v>
      </c>
      <c r="CE65" s="18">
        <f>'Investment Analysis'!FR65</f>
        <v/>
      </c>
      <c r="CF65" s="15">
        <f>'Investment Analysis'!FP65</f>
        <v/>
      </c>
      <c r="CG65" s="48" t="n">
        <v>5316.38</v>
      </c>
      <c r="CH65" s="18">
        <f>'Investment Analysis'!FR65</f>
        <v/>
      </c>
      <c r="CI65" s="15">
        <f>'Investment Analysis'!FW65</f>
        <v/>
      </c>
      <c r="CJ65" s="48" t="n"/>
      <c r="CK65" s="18">
        <f>IF(CJ65&gt;0,(CJ65+5000+8000-CK$5)/CK$5,0)</f>
        <v/>
      </c>
      <c r="CL65" s="15">
        <f>'Investment Analysis'!GD65</f>
        <v/>
      </c>
      <c r="CM65" s="48" t="n">
        <v>24886.69</v>
      </c>
      <c r="CN65" s="18">
        <f>IF(CM65&gt;0,(CM65-CN$5)/CN$5,0)</f>
        <v/>
      </c>
      <c r="CO65" s="15">
        <f>'Investment Analysis'!GT65</f>
        <v/>
      </c>
      <c r="CP65" s="48" t="n">
        <v>30622.9</v>
      </c>
      <c r="CQ65" s="18">
        <f>IF(CP65&gt;0,(CP65-CQ$5)/CQ$5,0)</f>
        <v/>
      </c>
      <c r="CR65" s="15">
        <f>'Investment Analysis'!HG65</f>
        <v/>
      </c>
      <c r="CS65" s="48" t="n">
        <v>8310</v>
      </c>
      <c r="CT65" s="18">
        <f>IF(CS65&gt;0,(CS65-CT$5)/CT$5,0)</f>
        <v/>
      </c>
      <c r="CU65" s="15">
        <f>'Investment Analysis'!HN65</f>
        <v/>
      </c>
      <c r="CV65" s="48" t="n">
        <v>28531.35</v>
      </c>
      <c r="CW65" s="18">
        <f>IF(CV65&gt;0,(CV65-CW$5)/CW$5,0)</f>
        <v/>
      </c>
      <c r="CX65" s="15">
        <f>'Investment Analysis'!IB65</f>
        <v/>
      </c>
      <c r="CY65" s="48" t="n">
        <v>17212.5</v>
      </c>
      <c r="CZ65" s="18">
        <f>IF(CY65&gt;0,(CY65-CZ$5)/CZ$5,0)</f>
        <v/>
      </c>
      <c r="DA65" s="15">
        <f>'Investment Analysis'!II65</f>
        <v/>
      </c>
      <c r="DB65" s="48" t="n">
        <v>20060</v>
      </c>
      <c r="DC65" s="18">
        <f>IF(DB65&gt;0,(DB65-DC$5)/DC$5,0)</f>
        <v/>
      </c>
      <c r="DD65" s="15">
        <f>'Investment Analysis'!IP65</f>
        <v/>
      </c>
      <c r="DE65" s="48" t="n"/>
      <c r="DF65" s="18">
        <f>'Investment Analysis'!IY65</f>
        <v/>
      </c>
      <c r="DG65" s="15">
        <f>'Investment Analysis'!IW65</f>
        <v/>
      </c>
      <c r="DH65" s="48" t="n">
        <v>12377</v>
      </c>
      <c r="DI65" s="18">
        <f>IF(DH65&gt;0,(DH65-DI$5)/DI$5,0)</f>
        <v/>
      </c>
      <c r="DJ65" s="15">
        <f>'Investment Analysis'!JD65</f>
        <v/>
      </c>
      <c r="DK65" s="397" t="n">
        <v>1965.4</v>
      </c>
      <c r="DL65" s="18">
        <f>IF(DK65&gt;0,(DK65-DL$5)/DL$5,0)</f>
        <v/>
      </c>
      <c r="DM65" s="15">
        <f>'Investment Analysis'!JK65</f>
        <v/>
      </c>
      <c r="DN65" s="48" t="n">
        <v>20844</v>
      </c>
      <c r="DO65" s="18">
        <f>IF(DN65&gt;0,(DN65-DO$5)/DO$5,0)</f>
        <v/>
      </c>
      <c r="DP65" s="15">
        <f>'Investment Analysis'!HU65</f>
        <v/>
      </c>
      <c r="DQ65" s="48" t="n">
        <v>29937</v>
      </c>
      <c r="DR65" s="18">
        <f>IF(DQ65&gt;0,(DQ65-DR$5)/DR$5,0)</f>
        <v/>
      </c>
      <c r="DS65" s="15">
        <f>'Investment Analysis'!JR65</f>
        <v/>
      </c>
      <c r="DT65" s="48" t="n">
        <v>3776</v>
      </c>
      <c r="DU65" s="18">
        <f>IF(DT65&gt;0,(DT65-DU$5)/DU$5,0)</f>
        <v/>
      </c>
      <c r="DV65" s="15">
        <f>'Investment Analysis'!JY65</f>
        <v/>
      </c>
      <c r="DW65" s="48" t="n">
        <v>23151</v>
      </c>
      <c r="DX65" s="18">
        <f>IF(DW65&gt;0,(DW65-DX$5)/DX$5,0)</f>
        <v/>
      </c>
      <c r="DY65" s="15">
        <f>'Investment Analysis'!KF65</f>
        <v/>
      </c>
      <c r="DZ65" s="48" t="n">
        <v>3080.4</v>
      </c>
      <c r="EA65" s="18">
        <f>IF(DZ65&gt;0,(DZ65-EA$5)/EA$5,0)</f>
        <v/>
      </c>
      <c r="EB65" s="15">
        <f>'Investment Analysis'!KM65</f>
        <v/>
      </c>
      <c r="EC65" s="48" t="n">
        <v>2207.3</v>
      </c>
      <c r="ED65" s="18">
        <f>'Investment Analysis'!KV65</f>
        <v/>
      </c>
      <c r="EE65" s="15">
        <f>'Investment Analysis'!KT65</f>
        <v/>
      </c>
      <c r="EF65" s="48" t="n">
        <v>40500</v>
      </c>
      <c r="EG65" s="18">
        <f>IF(EF65&gt;0,(EF65-EG$5)/EG$5,0)</f>
        <v/>
      </c>
      <c r="EH65" s="15">
        <f>'Investment Analysis'!LH65</f>
        <v/>
      </c>
      <c r="EI65" s="48" t="n">
        <v>9688.74</v>
      </c>
      <c r="EJ65" s="18">
        <f>'Investment Analysis'!LQ65</f>
        <v/>
      </c>
      <c r="EK65" s="15">
        <f>'Investment Analysis'!LO65</f>
        <v/>
      </c>
      <c r="EL65" s="48" t="n">
        <v>18989.75</v>
      </c>
      <c r="EM65" s="18">
        <f>IF(EL65&gt;0,(EL65-EM$5)/EM$5,0)</f>
        <v/>
      </c>
      <c r="EN65" s="15">
        <f>'Investment Analysis'!LV65</f>
        <v/>
      </c>
      <c r="EO65" s="48" t="n"/>
      <c r="EP65" s="68">
        <f>IF(EO65&gt;0,(EO65-500-EP$5)/EP$5,0)</f>
        <v/>
      </c>
      <c r="EQ65" s="15">
        <f>'Investment Analysis'!MC65</f>
        <v/>
      </c>
      <c r="ER65" s="48" t="n">
        <v>15295.14</v>
      </c>
      <c r="ES65" s="18">
        <f>'Investment Analysis'!LX65</f>
        <v/>
      </c>
      <c r="ET65" s="15">
        <f>'Investment Analysis'!LA65</f>
        <v/>
      </c>
      <c r="EU65" s="48" t="n">
        <v>30910</v>
      </c>
      <c r="EV65" s="18">
        <f>'Investment Analysis'!ML65</f>
        <v/>
      </c>
      <c r="EW65" s="15">
        <f>'Investment Analysis'!MJ65</f>
        <v/>
      </c>
      <c r="EX65" s="48" t="n">
        <v>62448</v>
      </c>
      <c r="EY65" s="18">
        <f>IF(EX65&gt;0,(EX65-EY$5)/EY$5,0)</f>
        <v/>
      </c>
      <c r="EZ65" s="15">
        <f>'Investment Analysis'!MQ65</f>
        <v/>
      </c>
      <c r="FA65" s="48" t="n"/>
      <c r="FB65" s="18">
        <f>IF(FA65&gt;0,(FA65-FB$5)/FB$5,0)</f>
        <v/>
      </c>
      <c r="FC65" s="15">
        <f>'Investment Analysis'!MX65</f>
        <v/>
      </c>
      <c r="FD65" s="48" t="n">
        <v>5255.75</v>
      </c>
      <c r="FE65" s="18">
        <f>IF(FD65&gt;0,(FD65-FE$5)/FE$5,0)</f>
        <v/>
      </c>
      <c r="FF65" s="15">
        <f>'Investment Analysis'!NE65</f>
        <v/>
      </c>
      <c r="FG65" s="48" t="n"/>
      <c r="FH65" s="18">
        <f>IF(FG65&gt;0,(FG65-FH$5)/FH$5,0)</f>
        <v/>
      </c>
      <c r="FI65" s="15">
        <f>'Investment Analysis'!NL65</f>
        <v/>
      </c>
      <c r="FJ65" s="48" t="n">
        <v>13742.8</v>
      </c>
      <c r="FK65" s="18">
        <f>IF(FJ65&gt;0,(FJ65-FK$5)/FK$5,0)</f>
        <v/>
      </c>
      <c r="FL65" s="15">
        <f>'Investment Analysis'!NS65</f>
        <v/>
      </c>
      <c r="FM65" s="48" t="n">
        <v>10060.8</v>
      </c>
      <c r="FN65" s="18">
        <f>IF(FM65&gt;0,(FM65-FN$5)/FN$5,0)</f>
        <v/>
      </c>
      <c r="FO65" s="15">
        <f>'Investment Analysis'!NZ65</f>
        <v/>
      </c>
      <c r="FP65" s="48" t="n"/>
      <c r="FQ65" s="18">
        <f>IF(FP65&gt;0,(FP65-FQ$5)/FQ$5,0)</f>
        <v/>
      </c>
      <c r="FR65" s="15">
        <f>'Investment Analysis'!OG65</f>
        <v/>
      </c>
      <c r="FS65" s="48" t="n">
        <v>21139.25</v>
      </c>
      <c r="FT65" s="18">
        <f>IF(FS65&gt;0,(FS65-FT$5)/FT$5,0)</f>
        <v/>
      </c>
      <c r="FU65" s="15">
        <f>'Investment Analysis'!ON65</f>
        <v/>
      </c>
      <c r="FV65" s="48" t="n"/>
      <c r="FW65" s="18">
        <f>IF(FV65&gt;0,(FV65-FW$5)/FW$5,0)</f>
        <v/>
      </c>
      <c r="FX65" s="15">
        <f>'Investment Analysis'!OU65</f>
        <v/>
      </c>
      <c r="FY65" s="48" t="n"/>
      <c r="FZ65" s="18">
        <f>IF(FY65&gt;0,(FY65-FZ$5)/FZ$5,0)</f>
        <v/>
      </c>
      <c r="GA65" s="15">
        <f>'Investment Analysis'!PB65</f>
        <v/>
      </c>
      <c r="GB65" s="48" t="n">
        <v>20632.2</v>
      </c>
      <c r="GC65" s="18">
        <f>'Investment Analysis'!PK65</f>
        <v/>
      </c>
      <c r="GD65" s="15">
        <f>'Investment Analysis'!PI65</f>
        <v/>
      </c>
      <c r="GE65" s="48" t="n">
        <v>7858.5</v>
      </c>
      <c r="GF65" s="18">
        <f>'Investment Analysis'!PY65</f>
        <v/>
      </c>
      <c r="GG65" s="15">
        <f>'Investment Analysis'!PW65</f>
        <v/>
      </c>
      <c r="GH65" s="48" t="n">
        <v>30174.1</v>
      </c>
      <c r="GI65" s="18">
        <f>'Investment Analysis'!QF65</f>
        <v/>
      </c>
      <c r="GJ65" s="15">
        <f>'Investment Analysis'!QD65</f>
        <v/>
      </c>
      <c r="GK65" s="48" t="n">
        <v>6652.75</v>
      </c>
      <c r="GL65" s="18">
        <f>'Investment Analysis'!QM65</f>
        <v/>
      </c>
      <c r="GM65" s="15">
        <f>'Investment Analysis'!QK65</f>
        <v/>
      </c>
      <c r="GN65" s="48" t="n">
        <v>30934.54</v>
      </c>
      <c r="GO65" s="18">
        <f>'Investment Analysis'!QT65</f>
        <v/>
      </c>
      <c r="GP65" s="15">
        <f>'Investment Analysis'!QR65</f>
        <v/>
      </c>
      <c r="GQ65" s="48" t="n">
        <v>22098.45</v>
      </c>
      <c r="GR65" s="18">
        <f>'Investment Analysis'!RA65</f>
        <v/>
      </c>
      <c r="GS65" s="15">
        <f>'Investment Analysis'!QY65</f>
        <v/>
      </c>
      <c r="GT65" s="48" t="n">
        <v>6747</v>
      </c>
      <c r="GU65" s="18">
        <f>'Investment Analysis'!RH65</f>
        <v/>
      </c>
      <c r="GV65" s="15">
        <f>'Investment Analysis'!RF65</f>
        <v/>
      </c>
      <c r="GW65" s="48" t="n"/>
      <c r="GX65" s="18">
        <f>'Investment Analysis'!RO65</f>
        <v/>
      </c>
      <c r="GY65" s="15">
        <f>'Investment Analysis'!RM65</f>
        <v/>
      </c>
      <c r="GZ65" s="48" t="n">
        <v>29000</v>
      </c>
      <c r="HA65" s="18">
        <f>'Investment Analysis'!RV65</f>
        <v/>
      </c>
      <c r="HB65" s="15">
        <f>'Investment Analysis'!RT65</f>
        <v/>
      </c>
      <c r="HC65" s="48" t="n"/>
      <c r="HD65" s="18">
        <f>'Investment Analysis'!SC65</f>
        <v/>
      </c>
      <c r="HE65" s="15">
        <f>'Investment Analysis'!SA65</f>
        <v/>
      </c>
      <c r="HF65" s="48" t="n">
        <v>24450</v>
      </c>
      <c r="HG65" s="18">
        <f>'Investment Analysis'!SJ65</f>
        <v/>
      </c>
      <c r="HH65" s="15">
        <f>'Investment Analysis'!SH65</f>
        <v/>
      </c>
      <c r="HI65" s="48" t="n"/>
      <c r="HJ65" s="18">
        <f>'Investment Analysis'!SM65</f>
        <v/>
      </c>
      <c r="HK65" s="15">
        <f>'Investment Analysis'!SK65</f>
        <v/>
      </c>
      <c r="HL65" s="48" t="n"/>
      <c r="HM65" s="18">
        <f>'Investment Analysis'!SP65</f>
        <v/>
      </c>
      <c r="HN65" s="15">
        <f>'Investment Analysis'!SN65</f>
        <v/>
      </c>
      <c r="HO65" s="48" t="n"/>
      <c r="HP65" s="18">
        <f>'Investment Analysis'!TE65</f>
        <v/>
      </c>
      <c r="HQ65" s="15">
        <f>'Investment Analysis'!TC65</f>
        <v/>
      </c>
      <c r="HR65" s="48" t="n"/>
      <c r="HS65" s="18">
        <f>'Investment Analysis'!TL65</f>
        <v/>
      </c>
      <c r="HT65" s="15">
        <f>'Investment Analysis'!TJ65</f>
        <v/>
      </c>
      <c r="HU65" s="48" t="n"/>
      <c r="HV65" s="18">
        <f>'Investment Analysis'!TS65</f>
        <v/>
      </c>
      <c r="HW65" s="15">
        <f>'Investment Analysis'!TQ65</f>
        <v/>
      </c>
      <c r="HX65" s="48" t="n"/>
      <c r="HY65" s="18">
        <f>'Investment Analysis'!TZ65</f>
        <v/>
      </c>
      <c r="HZ65" s="15">
        <f>'Investment Analysis'!TX65</f>
        <v/>
      </c>
      <c r="IA65" s="48" t="n"/>
      <c r="IB65" s="18">
        <f>'Investment Analysis'!UG65</f>
        <v/>
      </c>
      <c r="IC65" s="15">
        <f>'Investment Analysis'!UE65</f>
        <v/>
      </c>
      <c r="ID65" s="48" t="n"/>
      <c r="IE65" s="18">
        <f>'Investment Analysis'!UN65</f>
        <v/>
      </c>
      <c r="IF65" s="15">
        <f>'Investment Analysis'!UL65</f>
        <v/>
      </c>
      <c r="IG65" s="48" t="n"/>
      <c r="IH65" s="18">
        <f>'Investment Analysis'!UU65</f>
        <v/>
      </c>
      <c r="II65" s="15">
        <f>'Investment Analysis'!US65</f>
        <v/>
      </c>
      <c r="IJ65" s="48" t="n"/>
      <c r="IK65" s="18">
        <f>'Investment Analysis'!VB65</f>
        <v/>
      </c>
      <c r="IL65" s="15">
        <f>'Investment Analysis'!UZ65</f>
        <v/>
      </c>
      <c r="IM65" s="48" t="n"/>
      <c r="IN65" s="18">
        <f>'Investment Analysis'!VI65</f>
        <v/>
      </c>
      <c r="IO65" s="15">
        <f>'Investment Analysis'!VG65</f>
        <v/>
      </c>
      <c r="IP65" s="18" t="n"/>
      <c r="IQ65" s="18" t="n"/>
      <c r="IR65" s="18" t="n"/>
      <c r="IS65" s="108">
        <f>IF(IT65&gt;0,IT65-IT64,0)</f>
        <v/>
      </c>
      <c r="IT65" s="48">
        <f>FY65+FV65+FS65+FP65+FM65+FJ65+FG65+FD65+FA65+EX65+EU65+ER65+EO65+EL65+EI65+EF65+EC65+DZ65+DW65+DT65+DQ65+DN65+DK65+DH65+DE65+DB65+CY65+CV65+CS65+CP65+CJ65+CG65+CD65+CA65+BX65+P65+CM65+GT65+GQ65+GN65+GK65+GH65+GE65+GB65+BU65+BR65+BO65+BL65+BI65+BF65+BC65+AZ65+AW65+AT65+AQ65+AN65+AK65+AH65+AE65+AB65+Y65+V65+S65+GW65+GZ65+HC65+HF65+HI65+HL65+HO65+HR65+HU65</f>
        <v/>
      </c>
      <c r="IU65" s="101">
        <f>IF(IT65&gt;0,IV65,0)</f>
        <v/>
      </c>
      <c r="IV65" s="101" t="n"/>
      <c r="IW65" s="15">
        <f>IF(IT65&gt;0,(IT65+IV$11-I$2)/I$2,0)</f>
        <v/>
      </c>
      <c r="IX65" s="113">
        <f>IF(IT65&gt;0,IT65+IV$11-I$2,0)</f>
        <v/>
      </c>
      <c r="IY65" s="21">
        <f>IF(IT65&gt;0,(IT65+IV$11+IV$33+IV$52-IT$8)/IT$8,0)</f>
        <v/>
      </c>
      <c r="IZ65" s="173">
        <f>IF(IT65&gt;0,IT65+IV$11+IV$33+IV$52-IT$8,0)</f>
        <v/>
      </c>
    </row>
    <row r="66">
      <c r="A66" s="554">
        <f>'Investment Analysis'!A66</f>
        <v/>
      </c>
      <c r="B66" s="4">
        <f>'Investment Analysis'!B66</f>
        <v/>
      </c>
      <c r="C66" s="27">
        <f>'Investment Analysis'!C66</f>
        <v/>
      </c>
      <c r="D66" s="14">
        <f>'Investment Analysis'!D66</f>
        <v/>
      </c>
      <c r="E66" s="15">
        <f>'Investment Analysis'!E66</f>
        <v/>
      </c>
      <c r="F66" s="13">
        <f>'Investment Analysis'!G66</f>
        <v/>
      </c>
      <c r="G66" s="14">
        <f>'Investment Analysis'!H66</f>
        <v/>
      </c>
      <c r="H66" s="15">
        <f>'Investment Analysis'!I66</f>
        <v/>
      </c>
      <c r="I66" s="13">
        <f>'Investment Analysis'!K66</f>
        <v/>
      </c>
      <c r="J66" s="14">
        <f>'Investment Analysis'!L66</f>
        <v/>
      </c>
      <c r="K66" s="15">
        <f>'Investment Analysis'!M66</f>
        <v/>
      </c>
      <c r="L66" s="41">
        <f>'Investment Analysis'!T66</f>
        <v/>
      </c>
      <c r="M66" s="21">
        <f>'Investment Analysis'!V66</f>
        <v/>
      </c>
      <c r="N66" s="29">
        <f>'Investment Analysis'!W66</f>
        <v/>
      </c>
      <c r="O66" s="32" t="n"/>
      <c r="P66" s="48">
        <f>'Investment Analysis'!Y66</f>
        <v/>
      </c>
      <c r="Q66" s="18" t="n"/>
      <c r="R66" s="83" t="n"/>
      <c r="S66" s="48" t="n">
        <v>20412.38</v>
      </c>
      <c r="T66" s="18">
        <f>'Investment Analysis'!AH66</f>
        <v/>
      </c>
      <c r="U66" s="15">
        <f>'Investment Analysis'!AF66</f>
        <v/>
      </c>
      <c r="V66" s="48" t="n">
        <v>17427.6</v>
      </c>
      <c r="W66" s="18">
        <f>'Investment Analysis'!AO66</f>
        <v/>
      </c>
      <c r="X66" s="15">
        <f>'Investment Analysis'!AM66</f>
        <v/>
      </c>
      <c r="Y66" s="48" t="n">
        <v>9980.379999999999</v>
      </c>
      <c r="Z66" s="18">
        <f>IF(Y66&gt;0,(Y66-Z$5)/Z$5,0)</f>
        <v/>
      </c>
      <c r="AA66" s="15">
        <f>'Investment Analysis'!GM66</f>
        <v/>
      </c>
      <c r="AB66" s="48" t="n">
        <v>2446.4</v>
      </c>
      <c r="AC66" s="18">
        <f>IF(AB66&gt;0,(AB66+8000-AC$5)/AC$5,0)</f>
        <v/>
      </c>
      <c r="AD66" s="15">
        <f>'Investment Analysis'!AT66</f>
        <v/>
      </c>
      <c r="AE66" s="48" t="n">
        <v>21600.42</v>
      </c>
      <c r="AF66" s="18">
        <f>'Investment Analysis'!BC66</f>
        <v/>
      </c>
      <c r="AG66" s="15">
        <f>'Investment Analysis'!BA66</f>
        <v/>
      </c>
      <c r="AH66" s="48" t="n"/>
      <c r="AI66" s="18">
        <f>IF(AH66&gt;0,(AH66-5000+20000-AI$5)/AI$5,0)</f>
        <v/>
      </c>
      <c r="AJ66" s="15">
        <f>'Investment Analysis'!BH66</f>
        <v/>
      </c>
      <c r="AK66" s="48" t="n">
        <v>18052.63</v>
      </c>
      <c r="AL66" s="18">
        <f>IF(AK66&gt;0,(AK66+7000-AL$5)/AL$5,0)</f>
        <v/>
      </c>
      <c r="AM66" s="15">
        <f>'Investment Analysis'!BO66</f>
        <v/>
      </c>
      <c r="AN66" s="48" t="n">
        <v>13666.16</v>
      </c>
      <c r="AO66" s="18">
        <f>IF(AN66&gt;0,(AN66+25000+5000-AO$5)/AO$5,0)</f>
        <v/>
      </c>
      <c r="AP66" s="15">
        <f>'Investment Analysis'!BV66</f>
        <v/>
      </c>
      <c r="AQ66" s="48" t="n"/>
      <c r="AR66" s="18">
        <f>IF(AQ66&gt;0,(AQ66+10000+4000-AR$5)/AR$5,0)</f>
        <v/>
      </c>
      <c r="AS66" s="15">
        <f>'Investment Analysis'!CC66</f>
        <v/>
      </c>
      <c r="AT66" s="48" t="n">
        <v>23954.66</v>
      </c>
      <c r="AU66" s="18">
        <f>'Investment Analysis'!CL66</f>
        <v/>
      </c>
      <c r="AV66" s="15">
        <f>'Investment Analysis'!CJ66</f>
        <v/>
      </c>
      <c r="AW66" s="48" t="n">
        <v>17641.74</v>
      </c>
      <c r="AX66" s="18">
        <f>IF(AW66&gt;0,(AW66+2000-AX$5)/AX$5,0)</f>
        <v/>
      </c>
      <c r="AY66" s="15">
        <f>'Investment Analysis'!CQ66</f>
        <v/>
      </c>
      <c r="AZ66" s="48" t="n">
        <v>15530.31</v>
      </c>
      <c r="BA66" s="18">
        <f>'Investment Analysis'!CZ66</f>
        <v/>
      </c>
      <c r="BB66" s="15">
        <f>'Investment Analysis'!CX66</f>
        <v/>
      </c>
      <c r="BC66" s="48" t="n">
        <v>9501.120000000001</v>
      </c>
      <c r="BD66" s="18">
        <f>IF(BC66&gt;0,(BC66-10000+30000-BD$5)/BD$5,0)</f>
        <v/>
      </c>
      <c r="BE66" s="15">
        <f>'Investment Analysis'!DE66</f>
        <v/>
      </c>
      <c r="BF66" s="48" t="n">
        <v>4480.25</v>
      </c>
      <c r="BG66" s="18">
        <f>'Investment Analysis'!DN66</f>
        <v/>
      </c>
      <c r="BH66" s="15">
        <f>'Investment Analysis'!DL66</f>
        <v/>
      </c>
      <c r="BI66" s="48" t="n">
        <v>2262.9</v>
      </c>
      <c r="BJ66" s="18">
        <f>'Investment Analysis'!EB66</f>
        <v/>
      </c>
      <c r="BK66" s="15">
        <f>'Investment Analysis'!DZ66</f>
        <v/>
      </c>
      <c r="BL66" s="48" t="n">
        <v>3951.83</v>
      </c>
      <c r="BM66" s="18">
        <f>'Investment Analysis'!EI66</f>
        <v/>
      </c>
      <c r="BN66" s="15">
        <f>'Investment Analysis'!EG66</f>
        <v/>
      </c>
      <c r="BO66" s="48" t="n"/>
      <c r="BP66" s="18">
        <f>'Investment Analysis'!DU66</f>
        <v/>
      </c>
      <c r="BQ66" s="15">
        <f>'Investment Analysis'!DS66</f>
        <v/>
      </c>
      <c r="BR66" s="48" t="n">
        <v>5559</v>
      </c>
      <c r="BS66" s="18">
        <f>'Investment Analysis'!EP66</f>
        <v/>
      </c>
      <c r="BT66" s="15">
        <f>'Investment Analysis'!EN66</f>
        <v/>
      </c>
      <c r="BU66" s="48" t="n">
        <v>13844.23</v>
      </c>
      <c r="BV66" s="18">
        <f>IF(BU66&gt;0,(BU66+8000-BV$5)/BV$5,0)</f>
        <v/>
      </c>
      <c r="BW66" s="15">
        <f>'Investment Analysis'!EU66</f>
        <v/>
      </c>
      <c r="BX66" s="48" t="n"/>
      <c r="BY66" s="18">
        <f>IF(BX66&gt;0,(BX66-10000-5000-BY$5)/BY$5,0)</f>
        <v/>
      </c>
      <c r="BZ66" s="15">
        <f>'Investment Analysis'!FB66</f>
        <v/>
      </c>
      <c r="CA66" s="48" t="n">
        <v>22521.59</v>
      </c>
      <c r="CB66" s="18">
        <f>IF(CA66&gt;0,(CA66-CB$5)/CB$5,0)</f>
        <v/>
      </c>
      <c r="CC66" s="15">
        <f>'Investment Analysis'!FI66</f>
        <v/>
      </c>
      <c r="CD66" s="48" t="n">
        <v>18162.63</v>
      </c>
      <c r="CE66" s="18">
        <f>'Investment Analysis'!FR66</f>
        <v/>
      </c>
      <c r="CF66" s="15">
        <f>'Investment Analysis'!FP66</f>
        <v/>
      </c>
      <c r="CG66" s="48" t="n">
        <v>5330.69</v>
      </c>
      <c r="CH66" s="18">
        <f>'Investment Analysis'!FR66</f>
        <v/>
      </c>
      <c r="CI66" s="15">
        <f>'Investment Analysis'!FW66</f>
        <v/>
      </c>
      <c r="CJ66" s="48" t="n"/>
      <c r="CK66" s="18">
        <f>IF(CJ66&gt;0,(CJ66+5000+8000-CK$5)/CK$5,0)</f>
        <v/>
      </c>
      <c r="CL66" s="15">
        <f>'Investment Analysis'!GD66</f>
        <v/>
      </c>
      <c r="CM66" s="48" t="n">
        <v>24783.22</v>
      </c>
      <c r="CN66" s="18">
        <f>IF(CM66&gt;0,(CM66-CN$5)/CN$5,0)</f>
        <v/>
      </c>
      <c r="CO66" s="15">
        <f>'Investment Analysis'!GT66</f>
        <v/>
      </c>
      <c r="CP66" s="48" t="n">
        <v>31695.4</v>
      </c>
      <c r="CQ66" s="18">
        <f>IF(CP66&gt;0,(CP66-CQ$5)/CQ$5,0)</f>
        <v/>
      </c>
      <c r="CR66" s="15">
        <f>'Investment Analysis'!HG66</f>
        <v/>
      </c>
      <c r="CS66" s="48" t="n">
        <v>8130</v>
      </c>
      <c r="CT66" s="18">
        <f>IF(CS66&gt;0,(CS66-CT$5)/CT$5,0)</f>
        <v/>
      </c>
      <c r="CU66" s="15">
        <f>'Investment Analysis'!HN66</f>
        <v/>
      </c>
      <c r="CV66" s="48" t="n">
        <v>28362.15</v>
      </c>
      <c r="CW66" s="18">
        <f>IF(CV66&gt;0,(CV66-CW$5)/CW$5,0)</f>
        <v/>
      </c>
      <c r="CX66" s="15">
        <f>'Investment Analysis'!IB66</f>
        <v/>
      </c>
      <c r="CY66" s="48" t="n">
        <v>16943.4</v>
      </c>
      <c r="CZ66" s="18">
        <f>IF(CY66&gt;0,(CY66-CZ$5)/CZ$5,0)</f>
        <v/>
      </c>
      <c r="DA66" s="15">
        <f>'Investment Analysis'!II66</f>
        <v/>
      </c>
      <c r="DB66" s="48" t="n">
        <v>20172</v>
      </c>
      <c r="DC66" s="18">
        <f>IF(DB66&gt;0,(DB66-DC$5)/DC$5,0)</f>
        <v/>
      </c>
      <c r="DD66" s="15">
        <f>'Investment Analysis'!IP66</f>
        <v/>
      </c>
      <c r="DE66" s="48" t="n"/>
      <c r="DF66" s="18">
        <f>'Investment Analysis'!IY66</f>
        <v/>
      </c>
      <c r="DG66" s="15">
        <f>'Investment Analysis'!IW66</f>
        <v/>
      </c>
      <c r="DH66" s="48" t="n">
        <v>12526.2</v>
      </c>
      <c r="DI66" s="18">
        <f>IF(DH66&gt;0,(DH66-DI$5)/DI$5,0)</f>
        <v/>
      </c>
      <c r="DJ66" s="15">
        <f>'Investment Analysis'!JD66</f>
        <v/>
      </c>
      <c r="DK66" s="48" t="n">
        <v>1975.8</v>
      </c>
      <c r="DL66" s="18">
        <f>IF(DK66&gt;0,(DK66-DL$5)/DL$5,0)</f>
        <v/>
      </c>
      <c r="DM66" s="15">
        <f>'Investment Analysis'!JK66</f>
        <v/>
      </c>
      <c r="DN66" s="48" t="n">
        <v>20986.2</v>
      </c>
      <c r="DO66" s="18">
        <f>IF(DN66&gt;0,(DN66-DO$5)/DO$5,0)</f>
        <v/>
      </c>
      <c r="DP66" s="15">
        <f>'Investment Analysis'!HU66</f>
        <v/>
      </c>
      <c r="DQ66" s="48" t="n">
        <v>30627</v>
      </c>
      <c r="DR66" s="18">
        <f>IF(DQ66&gt;0,(DQ66-DR$5)/DR$5,0)</f>
        <v/>
      </c>
      <c r="DS66" s="15">
        <f>'Investment Analysis'!JR66</f>
        <v/>
      </c>
      <c r="DT66" s="48" t="n">
        <v>3742</v>
      </c>
      <c r="DU66" s="18">
        <f>IF(DT66&gt;0,(DT66-DU$5)/DU$5,0)</f>
        <v/>
      </c>
      <c r="DV66" s="15">
        <f>'Investment Analysis'!JY66</f>
        <v/>
      </c>
      <c r="DW66" s="48" t="n">
        <v>23256.5</v>
      </c>
      <c r="DX66" s="18">
        <f>IF(DW66&gt;0,(DW66-DX$5)/DX$5,0)</f>
        <v/>
      </c>
      <c r="DY66" s="15">
        <f>'Investment Analysis'!KF66</f>
        <v/>
      </c>
      <c r="DZ66" s="48" t="n">
        <v>3144</v>
      </c>
      <c r="EA66" s="18">
        <f>IF(DZ66&gt;0,(DZ66-EA$5)/EA$5,0)</f>
        <v/>
      </c>
      <c r="EB66" s="15">
        <f>'Investment Analysis'!KM66</f>
        <v/>
      </c>
      <c r="EC66" s="48" t="n">
        <v>2237.5</v>
      </c>
      <c r="ED66" s="18">
        <f>'Investment Analysis'!KV66</f>
        <v/>
      </c>
      <c r="EE66" s="15">
        <f>'Investment Analysis'!KT66</f>
        <v/>
      </c>
      <c r="EF66" s="48" t="n">
        <v>40687.5</v>
      </c>
      <c r="EG66" s="18">
        <f>IF(EF66&gt;0,(EF66-EG$5)/EG$5,0)</f>
        <v/>
      </c>
      <c r="EH66" s="15">
        <f>'Investment Analysis'!LH66</f>
        <v/>
      </c>
      <c r="EI66" s="48" t="n">
        <v>9806.85</v>
      </c>
      <c r="EJ66" s="18">
        <f>'Investment Analysis'!LQ66</f>
        <v/>
      </c>
      <c r="EK66" s="15">
        <f>'Investment Analysis'!LO66</f>
        <v/>
      </c>
      <c r="EL66" s="48" t="n">
        <v>18931.25</v>
      </c>
      <c r="EM66" s="18">
        <f>IF(EL66&gt;0,(EL66-EM$5)/EM$5,0)</f>
        <v/>
      </c>
      <c r="EN66" s="15">
        <f>'Investment Analysis'!LV66</f>
        <v/>
      </c>
      <c r="EO66" s="48" t="n"/>
      <c r="EP66" s="68">
        <f>IF(EO66&gt;0,(EO66-500-EP$5)/EP$5,0)</f>
        <v/>
      </c>
      <c r="EQ66" s="15">
        <f>'Investment Analysis'!MC66</f>
        <v/>
      </c>
      <c r="ER66" s="48" t="n">
        <v>15504.84</v>
      </c>
      <c r="ES66" s="18">
        <f>'Investment Analysis'!LX66</f>
        <v/>
      </c>
      <c r="ET66" s="15">
        <f>'Investment Analysis'!LA66</f>
        <v/>
      </c>
      <c r="EU66" s="48" t="n">
        <v>28930</v>
      </c>
      <c r="EV66" s="18">
        <f>'Investment Analysis'!ML66</f>
        <v/>
      </c>
      <c r="EW66" s="15">
        <f>'Investment Analysis'!MJ66</f>
        <v/>
      </c>
      <c r="EX66" s="48" t="n">
        <v>62844</v>
      </c>
      <c r="EY66" s="18">
        <f>IF(EX66&gt;0,(EX66-EY$5)/EY$5,0)</f>
        <v/>
      </c>
      <c r="EZ66" s="15">
        <f>'Investment Analysis'!MQ66</f>
        <v/>
      </c>
      <c r="FA66" s="48" t="n"/>
      <c r="FB66" s="18">
        <f>IF(FA66&gt;0,(FA66-FB$5)/FB$5,0)</f>
        <v/>
      </c>
      <c r="FC66" s="15">
        <f>'Investment Analysis'!MX66</f>
        <v/>
      </c>
      <c r="FD66" s="48" t="n">
        <v>5303.25</v>
      </c>
      <c r="FE66" s="18">
        <f>IF(FD66&gt;0,(FD66-FE$5)/FE$5,0)</f>
        <v/>
      </c>
      <c r="FF66" s="15">
        <f>'Investment Analysis'!NE66</f>
        <v/>
      </c>
      <c r="FG66" s="48" t="n"/>
      <c r="FH66" s="18">
        <f>IF(FG66&gt;0,(FG66-FH$5)/FH$5,0)</f>
        <v/>
      </c>
      <c r="FI66" s="15">
        <f>'Investment Analysis'!NL66</f>
        <v/>
      </c>
      <c r="FJ66" s="48" t="n">
        <v>13448</v>
      </c>
      <c r="FK66" s="18">
        <f>IF(FJ66&gt;0,(FJ66-FK$5)/FK$5,0)</f>
        <v/>
      </c>
      <c r="FL66" s="15">
        <f>'Investment Analysis'!NS66</f>
        <v/>
      </c>
      <c r="FM66" s="48" t="n">
        <v>10233.6</v>
      </c>
      <c r="FN66" s="18">
        <f>IF(FM66&gt;0,(FM66-FN$5)/FN$5,0)</f>
        <v/>
      </c>
      <c r="FO66" s="15">
        <f>'Investment Analysis'!NZ66</f>
        <v/>
      </c>
      <c r="FP66" s="48" t="n"/>
      <c r="FQ66" s="18">
        <f>IF(FP66&gt;0,(FP66-FQ$5)/FQ$5,0)</f>
        <v/>
      </c>
      <c r="FR66" s="15">
        <f>'Investment Analysis'!OG66</f>
        <v/>
      </c>
      <c r="FS66" s="48" t="n">
        <v>20275.75</v>
      </c>
      <c r="FT66" s="18">
        <f>IF(FS66&gt;0,(FS66-FT$5)/FT$5,0)</f>
        <v/>
      </c>
      <c r="FU66" s="15">
        <f>'Investment Analysis'!ON66</f>
        <v/>
      </c>
      <c r="FV66" s="48" t="n"/>
      <c r="FW66" s="18">
        <f>IF(FV66&gt;0,(FV66-FW$5)/FW$5,0)</f>
        <v/>
      </c>
      <c r="FX66" s="15">
        <f>'Investment Analysis'!OU66</f>
        <v/>
      </c>
      <c r="FY66" s="48" t="n"/>
      <c r="FZ66" s="18">
        <f>IF(FY66&gt;0,(FY66-FZ$5)/FZ$5,0)</f>
        <v/>
      </c>
      <c r="GA66" s="15">
        <f>'Investment Analysis'!PB66</f>
        <v/>
      </c>
      <c r="GB66" s="48" t="n">
        <v>20677.2</v>
      </c>
      <c r="GC66" s="18">
        <f>'Investment Analysis'!PK66</f>
        <v/>
      </c>
      <c r="GD66" s="15">
        <f>'Investment Analysis'!PI66</f>
        <v/>
      </c>
      <c r="GE66" s="48" t="n">
        <v>8011.5</v>
      </c>
      <c r="GF66" s="18">
        <f>'Investment Analysis'!PY66</f>
        <v/>
      </c>
      <c r="GG66" s="15">
        <f>'Investment Analysis'!PW66</f>
        <v/>
      </c>
      <c r="GH66" s="48" t="n">
        <v>30255.5</v>
      </c>
      <c r="GI66" s="18">
        <f>'Investment Analysis'!QF66</f>
        <v/>
      </c>
      <c r="GJ66" s="15">
        <f>'Investment Analysis'!QD66</f>
        <v/>
      </c>
      <c r="GK66" s="48" t="n">
        <v>6595.25</v>
      </c>
      <c r="GL66" s="18">
        <f>'Investment Analysis'!QM66</f>
        <v/>
      </c>
      <c r="GM66" s="15">
        <f>'Investment Analysis'!QK66</f>
        <v/>
      </c>
      <c r="GN66" s="48" t="n">
        <v>31334.28</v>
      </c>
      <c r="GO66" s="18">
        <f>'Investment Analysis'!QT66</f>
        <v/>
      </c>
      <c r="GP66" s="15">
        <f>'Investment Analysis'!QR66</f>
        <v/>
      </c>
      <c r="GQ66" s="48" t="n">
        <v>22402.3</v>
      </c>
      <c r="GR66" s="18">
        <f>'Investment Analysis'!RA66</f>
        <v/>
      </c>
      <c r="GS66" s="15">
        <f>'Investment Analysis'!QY66</f>
        <v/>
      </c>
      <c r="GT66" s="48" t="n">
        <v>6590.5</v>
      </c>
      <c r="GU66" s="18">
        <f>'Investment Analysis'!RH66</f>
        <v/>
      </c>
      <c r="GV66" s="15">
        <f>'Investment Analysis'!RF66</f>
        <v/>
      </c>
      <c r="GW66" s="48" t="n"/>
      <c r="GX66" s="18">
        <f>'Investment Analysis'!RO66</f>
        <v/>
      </c>
      <c r="GY66" s="15">
        <f>'Investment Analysis'!RM66</f>
        <v/>
      </c>
      <c r="GZ66" s="48" t="n">
        <v>28800</v>
      </c>
      <c r="HA66" s="18">
        <f>'Investment Analysis'!RV66</f>
        <v/>
      </c>
      <c r="HB66" s="15">
        <f>'Investment Analysis'!RT66</f>
        <v/>
      </c>
      <c r="HC66" s="48" t="n"/>
      <c r="HD66" s="18">
        <f>'Investment Analysis'!SC66</f>
        <v/>
      </c>
      <c r="HE66" s="15">
        <f>'Investment Analysis'!SA66</f>
        <v/>
      </c>
      <c r="HF66" s="48" t="n">
        <v>24550</v>
      </c>
      <c r="HG66" s="18">
        <f>'Investment Analysis'!SJ66</f>
        <v/>
      </c>
      <c r="HH66" s="15">
        <f>'Investment Analysis'!SH66</f>
        <v/>
      </c>
      <c r="HI66" s="48" t="n"/>
      <c r="HJ66" s="18">
        <f>'Investment Analysis'!SM66</f>
        <v/>
      </c>
      <c r="HK66" s="15">
        <f>'Investment Analysis'!SK66</f>
        <v/>
      </c>
      <c r="HL66" s="48" t="n"/>
      <c r="HM66" s="18">
        <f>'Investment Analysis'!SP66</f>
        <v/>
      </c>
      <c r="HN66" s="15">
        <f>'Investment Analysis'!SN66</f>
        <v/>
      </c>
      <c r="HO66" s="48" t="n"/>
      <c r="HP66" s="18">
        <f>'Investment Analysis'!TE66</f>
        <v/>
      </c>
      <c r="HQ66" s="15">
        <f>'Investment Analysis'!TC66</f>
        <v/>
      </c>
      <c r="HR66" s="48" t="n"/>
      <c r="HS66" s="18">
        <f>'Investment Analysis'!TL66</f>
        <v/>
      </c>
      <c r="HT66" s="15">
        <f>'Investment Analysis'!TJ66</f>
        <v/>
      </c>
      <c r="HU66" s="48" t="n"/>
      <c r="HV66" s="18">
        <f>'Investment Analysis'!TS66</f>
        <v/>
      </c>
      <c r="HW66" s="15">
        <f>'Investment Analysis'!TQ66</f>
        <v/>
      </c>
      <c r="HX66" s="48" t="n"/>
      <c r="HY66" s="18">
        <f>'Investment Analysis'!TZ66</f>
        <v/>
      </c>
      <c r="HZ66" s="15">
        <f>'Investment Analysis'!TX66</f>
        <v/>
      </c>
      <c r="IA66" s="48" t="n"/>
      <c r="IB66" s="18">
        <f>'Investment Analysis'!UG66</f>
        <v/>
      </c>
      <c r="IC66" s="15">
        <f>'Investment Analysis'!UE66</f>
        <v/>
      </c>
      <c r="ID66" s="48" t="n"/>
      <c r="IE66" s="18">
        <f>'Investment Analysis'!UN66</f>
        <v/>
      </c>
      <c r="IF66" s="15">
        <f>'Investment Analysis'!UL66</f>
        <v/>
      </c>
      <c r="IG66" s="48" t="n"/>
      <c r="IH66" s="18">
        <f>'Investment Analysis'!UU66</f>
        <v/>
      </c>
      <c r="II66" s="15">
        <f>'Investment Analysis'!US66</f>
        <v/>
      </c>
      <c r="IJ66" s="48" t="n"/>
      <c r="IK66" s="18">
        <f>'Investment Analysis'!VB66</f>
        <v/>
      </c>
      <c r="IL66" s="15">
        <f>'Investment Analysis'!UZ66</f>
        <v/>
      </c>
      <c r="IM66" s="48" t="n"/>
      <c r="IN66" s="18">
        <f>'Investment Analysis'!VI66</f>
        <v/>
      </c>
      <c r="IO66" s="15">
        <f>'Investment Analysis'!VG66</f>
        <v/>
      </c>
      <c r="IP66" s="18" t="n"/>
      <c r="IQ66" s="18" t="n"/>
      <c r="IR66" s="18" t="n"/>
      <c r="IS66" s="108">
        <f>IF(IT66&gt;0,IT66-IT65,0)</f>
        <v/>
      </c>
      <c r="IT66" s="48">
        <f>FY66+FV66+FS66+FP66+FM66+FJ66+FG66+FD66+FA66+EX66+EU66+ER66+EO66+EL66+EI66+EF66+EC66+DZ66+DW66+DT66+DQ66+DN66+DK66+DH66+DE66+DB66+CY66+CV66+CS66+CP66+CJ66+CG66+CD66+CA66+BX66+P66+CM66+GT66+GQ66+GN66+GK66+GH66+GE66+GB66+BU66+BR66+BO66+BL66+BI66+BF66+BC66+AZ66+AW66+AT66+AQ66+AN66+AK66+AH66+AE66+AB66+Y66+V66+S66+GW66+GZ66+HC66+HF66+HI66+HL66+HO66+HR66+HU66</f>
        <v/>
      </c>
      <c r="IU66" s="101">
        <f>IF(IT66&gt;0,IV66,0)</f>
        <v/>
      </c>
      <c r="IV66" s="101" t="n"/>
      <c r="IW66" s="15">
        <f>IF(IT66&gt;0,(IT66+IV$11-I$2)/I$2,0)</f>
        <v/>
      </c>
      <c r="IX66" s="113">
        <f>IF(IT66&gt;0,IT66+IV$11-I$2,0)</f>
        <v/>
      </c>
      <c r="IY66" s="21">
        <f>IF(IT66&gt;0,(IT66+IV$11+IV$33+IV$52-IT$8)/IT$8,0)</f>
        <v/>
      </c>
      <c r="IZ66" s="173">
        <f>IF(IT66&gt;0,IT66+IV$11+IV$33+IV$52-IT$8,0)</f>
        <v/>
      </c>
    </row>
    <row r="67">
      <c r="A67" s="554">
        <f>'Investment Analysis'!A67</f>
        <v/>
      </c>
      <c r="B67" s="4">
        <f>'Investment Analysis'!B67</f>
        <v/>
      </c>
      <c r="C67" s="27">
        <f>'Investment Analysis'!C67</f>
        <v/>
      </c>
      <c r="D67" s="14">
        <f>'Investment Analysis'!D67</f>
        <v/>
      </c>
      <c r="E67" s="15">
        <f>'Investment Analysis'!E67</f>
        <v/>
      </c>
      <c r="F67" s="13">
        <f>'Investment Analysis'!G67</f>
        <v/>
      </c>
      <c r="G67" s="14">
        <f>'Investment Analysis'!H67</f>
        <v/>
      </c>
      <c r="H67" s="15">
        <f>'Investment Analysis'!I67</f>
        <v/>
      </c>
      <c r="I67" s="13">
        <f>'Investment Analysis'!K67</f>
        <v/>
      </c>
      <c r="J67" s="14">
        <f>'Investment Analysis'!L67</f>
        <v/>
      </c>
      <c r="K67" s="15">
        <f>'Investment Analysis'!M67</f>
        <v/>
      </c>
      <c r="L67" s="41">
        <f>'Investment Analysis'!T67</f>
        <v/>
      </c>
      <c r="M67" s="21">
        <f>'Investment Analysis'!V67</f>
        <v/>
      </c>
      <c r="N67" s="21">
        <f>'Investment Analysis'!W67</f>
        <v/>
      </c>
      <c r="P67" s="48">
        <f>'Investment Analysis'!Y67</f>
        <v/>
      </c>
      <c r="Q67" s="18" t="n"/>
      <c r="R67" s="83" t="n"/>
      <c r="S67" s="48" t="n">
        <v>19871.95</v>
      </c>
      <c r="T67" s="18">
        <f>'Investment Analysis'!AH67</f>
        <v/>
      </c>
      <c r="U67" s="15">
        <f>'Investment Analysis'!AF67</f>
        <v/>
      </c>
      <c r="V67" s="48" t="n">
        <v>17120.54</v>
      </c>
      <c r="W67" s="18">
        <f>'Investment Analysis'!AO67</f>
        <v/>
      </c>
      <c r="X67" s="15">
        <f>'Investment Analysis'!AM67</f>
        <v/>
      </c>
      <c r="Y67" s="48" t="n">
        <v>9779.120000000001</v>
      </c>
      <c r="Z67" s="18">
        <f>IF(Y67&gt;0,(Y67-Z$5)/Z$5,0)</f>
        <v/>
      </c>
      <c r="AA67" s="15">
        <f>'Investment Analysis'!GM67</f>
        <v/>
      </c>
      <c r="AB67" s="48" t="n">
        <v>2389.42</v>
      </c>
      <c r="AC67" s="18">
        <f>IF(AB67&gt;0,(AB67+8000-AC$5)/AC$5,0)</f>
        <v/>
      </c>
      <c r="AD67" s="15">
        <f>'Investment Analysis'!AT67</f>
        <v/>
      </c>
      <c r="AE67" s="48" t="n">
        <v>21358.83</v>
      </c>
      <c r="AF67" s="18">
        <f>'Investment Analysis'!BC67</f>
        <v/>
      </c>
      <c r="AG67" s="15">
        <f>'Investment Analysis'!BA67</f>
        <v/>
      </c>
      <c r="AH67" s="48" t="n"/>
      <c r="AI67" s="18">
        <f>IF(AH67&gt;0,(AH67-5000+20000-AI$5)/AI$5,0)</f>
        <v/>
      </c>
      <c r="AJ67" s="15">
        <f>'Investment Analysis'!BH67</f>
        <v/>
      </c>
      <c r="AK67" s="48" t="n">
        <v>17655.71</v>
      </c>
      <c r="AL67" s="18">
        <f>IF(AK67&gt;0,(AK67+7000-AL$5)/AL$5,0)</f>
        <v/>
      </c>
      <c r="AM67" s="15">
        <f>'Investment Analysis'!BO67</f>
        <v/>
      </c>
      <c r="AN67" s="48" t="n">
        <v>13314.5</v>
      </c>
      <c r="AO67" s="18">
        <f>IF(AN67&gt;0,(AN67+25000+5000-AO$5)/AO$5,0)</f>
        <v/>
      </c>
      <c r="AP67" s="15">
        <f>'Investment Analysis'!BV67</f>
        <v/>
      </c>
      <c r="AQ67" s="48" t="n"/>
      <c r="AR67" s="18">
        <f>IF(AQ67&gt;0,(AQ67+10000+4000-AR$5)/AR$5,0)</f>
        <v/>
      </c>
      <c r="AS67" s="15">
        <f>'Investment Analysis'!CC67</f>
        <v/>
      </c>
      <c r="AT67" s="48" t="n">
        <v>23528.7</v>
      </c>
      <c r="AU67" s="18">
        <f>'Investment Analysis'!CL67</f>
        <v/>
      </c>
      <c r="AV67" s="15">
        <f>'Investment Analysis'!CJ67</f>
        <v/>
      </c>
      <c r="AW67" s="48" t="n">
        <v>17321.39</v>
      </c>
      <c r="AX67" s="18">
        <f>IF(AW67&gt;0,(AW67+2000-AX$5)/AX$5,0)</f>
        <v/>
      </c>
      <c r="AY67" s="15">
        <f>'Investment Analysis'!CQ67</f>
        <v/>
      </c>
      <c r="AZ67" s="48" t="n">
        <v>15362.65</v>
      </c>
      <c r="BA67" s="18">
        <f>'Investment Analysis'!CZ67</f>
        <v/>
      </c>
      <c r="BB67" s="15">
        <f>'Investment Analysis'!CX67</f>
        <v/>
      </c>
      <c r="BC67" s="48" t="n">
        <v>9452.92</v>
      </c>
      <c r="BD67" s="18">
        <f>IF(BC67&gt;0,(BC67-10000+30000-BD$5)/BD$5,0)</f>
        <v/>
      </c>
      <c r="BE67" s="15">
        <f>'Investment Analysis'!DE67</f>
        <v/>
      </c>
      <c r="BF67" s="48" t="n">
        <v>4417.03</v>
      </c>
      <c r="BG67" s="18">
        <f>'Investment Analysis'!DN67</f>
        <v/>
      </c>
      <c r="BH67" s="15">
        <f>'Investment Analysis'!DL67</f>
        <v/>
      </c>
      <c r="BI67" s="48" t="n">
        <v>2176.39</v>
      </c>
      <c r="BJ67" s="18">
        <f>'Investment Analysis'!EB67</f>
        <v/>
      </c>
      <c r="BK67" s="15">
        <f>'Investment Analysis'!DZ67</f>
        <v/>
      </c>
      <c r="BL67" s="48" t="n">
        <v>3845.68</v>
      </c>
      <c r="BM67" s="18">
        <f>'Investment Analysis'!EI67</f>
        <v/>
      </c>
      <c r="BN67" s="15">
        <f>'Investment Analysis'!EG67</f>
        <v/>
      </c>
      <c r="BO67" s="48" t="n"/>
      <c r="BP67" s="18">
        <f>'Investment Analysis'!DU67</f>
        <v/>
      </c>
      <c r="BQ67" s="15">
        <f>'Investment Analysis'!DS67</f>
        <v/>
      </c>
      <c r="BR67" s="48" t="n">
        <v>5464.56</v>
      </c>
      <c r="BS67" s="18">
        <f>'Investment Analysis'!EP67</f>
        <v/>
      </c>
      <c r="BT67" s="15">
        <f>'Investment Analysis'!EN67</f>
        <v/>
      </c>
      <c r="BU67" s="48" t="n">
        <v>13773.27</v>
      </c>
      <c r="BV67" s="18">
        <f>IF(BU67&gt;0,(BU67+8000-BV$5)/BV$5,0)</f>
        <v/>
      </c>
      <c r="BW67" s="15">
        <f>'Investment Analysis'!EU67</f>
        <v/>
      </c>
      <c r="BX67" s="48" t="n"/>
      <c r="BY67" s="18">
        <f>IF(BX67&gt;0,(BX67-10000-5000-BY$5)/BY$5,0)</f>
        <v/>
      </c>
      <c r="BZ67" s="15">
        <f>'Investment Analysis'!FB67</f>
        <v/>
      </c>
      <c r="CA67" s="48" t="n">
        <v>22615.13</v>
      </c>
      <c r="CB67" s="18">
        <f>IF(CA67&gt;0,(CA67-CB$5)/CB$5,0)</f>
        <v/>
      </c>
      <c r="CC67" s="15">
        <f>'Investment Analysis'!FI67</f>
        <v/>
      </c>
      <c r="CD67" s="48" t="n">
        <v>17878.93</v>
      </c>
      <c r="CE67" s="18">
        <f>'Investment Analysis'!FR67</f>
        <v/>
      </c>
      <c r="CF67" s="15">
        <f>'Investment Analysis'!FP67</f>
        <v/>
      </c>
      <c r="CG67" s="48" t="n">
        <v>5345.54</v>
      </c>
      <c r="CH67" s="18">
        <f>'Investment Analysis'!FR67</f>
        <v/>
      </c>
      <c r="CI67" s="15">
        <f>'Investment Analysis'!FW67</f>
        <v/>
      </c>
      <c r="CJ67" s="48" t="n"/>
      <c r="CK67" s="18">
        <f>IF(CJ67&gt;0,(CJ67+5000+8000-CK$5)/CK$5,0)</f>
        <v/>
      </c>
      <c r="CL67" s="15">
        <f>'Investment Analysis'!GD67</f>
        <v/>
      </c>
      <c r="CM67" s="48" t="n">
        <v>24765.97</v>
      </c>
      <c r="CN67" s="18">
        <f>IF(CM67&gt;0,(CM67-CN$5)/CN$5,0)</f>
        <v/>
      </c>
      <c r="CO67" s="15">
        <f>'Investment Analysis'!GT67</f>
        <v/>
      </c>
      <c r="CP67" s="48" t="n">
        <v>29926.6</v>
      </c>
      <c r="CQ67" s="18">
        <f>IF(CP67&gt;0,(CP67-CQ$5)/CQ$5,0)</f>
        <v/>
      </c>
      <c r="CR67" s="15">
        <f>'Investment Analysis'!HG67</f>
        <v/>
      </c>
      <c r="CS67" s="48" t="n">
        <v>7920</v>
      </c>
      <c r="CT67" s="18">
        <f>IF(CS67&gt;0,(CS67-CT$5)/CT$5,0)</f>
        <v/>
      </c>
      <c r="CU67" s="15">
        <f>'Investment Analysis'!HN67</f>
        <v/>
      </c>
      <c r="CV67" s="48" t="n">
        <v>26733.6</v>
      </c>
      <c r="CW67" s="18">
        <f>IF(CV67&gt;0,(CV67-CW$5)/CW$5,0)</f>
        <v/>
      </c>
      <c r="CX67" s="15">
        <f>'Investment Analysis'!IB67</f>
        <v/>
      </c>
      <c r="CY67" s="48" t="n">
        <v>16134.3</v>
      </c>
      <c r="CZ67" s="18">
        <f>IF(CY67&gt;0,(CY67-CZ$5)/CZ$5,0)</f>
        <v/>
      </c>
      <c r="DA67" s="15">
        <f>'Investment Analysis'!II67</f>
        <v/>
      </c>
      <c r="DB67" s="48" t="n">
        <v>20112</v>
      </c>
      <c r="DC67" s="18">
        <f>IF(DB67&gt;0,(DB67-DC$5)/DC$5,0)</f>
        <v/>
      </c>
      <c r="DD67" s="15">
        <f>'Investment Analysis'!IP67</f>
        <v/>
      </c>
      <c r="DE67" s="48" t="n"/>
      <c r="DF67" s="18">
        <f>'Investment Analysis'!IY67</f>
        <v/>
      </c>
      <c r="DG67" s="15">
        <f>'Investment Analysis'!IW67</f>
        <v/>
      </c>
      <c r="DH67" s="48" t="n">
        <v>12219.6</v>
      </c>
      <c r="DI67" s="18">
        <f>IF(DH67&gt;0,(DH67-DI$5)/DI$5,0)</f>
        <v/>
      </c>
      <c r="DJ67" s="15">
        <f>'Investment Analysis'!JD67</f>
        <v/>
      </c>
      <c r="DK67" s="48" t="n">
        <v>1949.85</v>
      </c>
      <c r="DL67" s="18">
        <f>IF(DK67&gt;0,(DK67-DL$5)/DL$5,0)</f>
        <v/>
      </c>
      <c r="DM67" s="15">
        <f>'Investment Analysis'!JK67</f>
        <v/>
      </c>
      <c r="DN67" s="48" t="n">
        <v>21288.6</v>
      </c>
      <c r="DO67" s="18">
        <f>IF(DN67&gt;0,(DN67-DO$5)/DO$5,0)</f>
        <v/>
      </c>
      <c r="DP67" s="15">
        <f>'Investment Analysis'!HU67</f>
        <v/>
      </c>
      <c r="DQ67" s="48" t="n">
        <v>30303</v>
      </c>
      <c r="DR67" s="18">
        <f>IF(DQ67&gt;0,(DQ67-DR$5)/DR$5,0)</f>
        <v/>
      </c>
      <c r="DS67" s="15">
        <f>'Investment Analysis'!JR67</f>
        <v/>
      </c>
      <c r="DT67" s="48" t="n">
        <v>3424</v>
      </c>
      <c r="DU67" s="18">
        <f>IF(DT67&gt;0,(DT67-DU$5)/DU$5,0)</f>
        <v/>
      </c>
      <c r="DV67" s="15">
        <f>'Investment Analysis'!JY67</f>
        <v/>
      </c>
      <c r="DW67" s="48" t="n">
        <v>23243.75</v>
      </c>
      <c r="DX67" s="18">
        <f>IF(DW67&gt;0,(DW67-DX$5)/DX$5,0)</f>
        <v/>
      </c>
      <c r="DY67" s="15">
        <f>'Investment Analysis'!KF67</f>
        <v/>
      </c>
      <c r="DZ67" s="48" t="n">
        <v>3099.6</v>
      </c>
      <c r="EA67" s="18">
        <f>IF(DZ67&gt;0,(DZ67-EA$5)/EA$5,0)</f>
        <v/>
      </c>
      <c r="EB67" s="15">
        <f>'Investment Analysis'!KM67</f>
        <v/>
      </c>
      <c r="EC67" s="48" t="n">
        <v>2215.3</v>
      </c>
      <c r="ED67" s="18">
        <f>'Investment Analysis'!KV67</f>
        <v/>
      </c>
      <c r="EE67" s="15">
        <f>'Investment Analysis'!KT67</f>
        <v/>
      </c>
      <c r="EF67" s="48" t="n">
        <v>39690</v>
      </c>
      <c r="EG67" s="18">
        <f>IF(EF67&gt;0,(EF67-EG$5)/EG$5,0)</f>
        <v/>
      </c>
      <c r="EH67" s="15">
        <f>'Investment Analysis'!LH67</f>
        <v/>
      </c>
      <c r="EI67" s="48" t="n">
        <v>9741.75</v>
      </c>
      <c r="EJ67" s="18">
        <f>'Investment Analysis'!LQ67</f>
        <v/>
      </c>
      <c r="EK67" s="15">
        <f>'Investment Analysis'!LO67</f>
        <v/>
      </c>
      <c r="EL67" s="48" t="n">
        <v>18853.25</v>
      </c>
      <c r="EM67" s="18">
        <f>IF(EL67&gt;0,(EL67-EM$5)/EM$5,0)</f>
        <v/>
      </c>
      <c r="EN67" s="15">
        <f>'Investment Analysis'!LV67</f>
        <v/>
      </c>
      <c r="EO67" s="48" t="n"/>
      <c r="EP67" s="68">
        <f>IF(EO67&gt;0,(EO67-500-EP$5)/EP$5,0)</f>
        <v/>
      </c>
      <c r="EQ67" s="15">
        <f>'Investment Analysis'!MC67</f>
        <v/>
      </c>
      <c r="ER67" s="48" t="n">
        <v>15093.9</v>
      </c>
      <c r="ES67" s="18">
        <f>'Investment Analysis'!LX67</f>
        <v/>
      </c>
      <c r="ET67" s="15">
        <f>'Investment Analysis'!LA67</f>
        <v/>
      </c>
      <c r="EU67" s="48" t="n">
        <v>26370</v>
      </c>
      <c r="EV67" s="18">
        <f>'Investment Analysis'!ML67</f>
        <v/>
      </c>
      <c r="EW67" s="15">
        <f>'Investment Analysis'!MJ67</f>
        <v/>
      </c>
      <c r="EX67" s="48" t="n">
        <v>61404</v>
      </c>
      <c r="EY67" s="18">
        <f>IF(EX67&gt;0,(EX67-EY$5)/EY$5,0)</f>
        <v/>
      </c>
      <c r="EZ67" s="15">
        <f>'Investment Analysis'!MQ67</f>
        <v/>
      </c>
      <c r="FA67" s="48" t="n"/>
      <c r="FB67" s="18">
        <f>IF(FA67&gt;0,(FA67-FB$5)/FB$5,0)</f>
        <v/>
      </c>
      <c r="FC67" s="15">
        <f>'Investment Analysis'!MX67</f>
        <v/>
      </c>
      <c r="FD67" s="48" t="n">
        <v>5184.25</v>
      </c>
      <c r="FE67" s="18">
        <f>IF(FD67&gt;0,(FD67-FE$5)/FE$5,0)</f>
        <v/>
      </c>
      <c r="FF67" s="15">
        <f>'Investment Analysis'!NE67</f>
        <v/>
      </c>
      <c r="FG67" s="48" t="n"/>
      <c r="FH67" s="18">
        <f>IF(FG67&gt;0,(FG67-FH$5)/FH$5,0)</f>
        <v/>
      </c>
      <c r="FI67" s="15">
        <f>'Investment Analysis'!NL67</f>
        <v/>
      </c>
      <c r="FJ67" s="48" t="n">
        <v>12708</v>
      </c>
      <c r="FK67" s="18">
        <f>IF(FJ67&gt;0,(FJ67-FK$5)/FK$5,0)</f>
        <v/>
      </c>
      <c r="FL67" s="15">
        <f>'Investment Analysis'!NS67</f>
        <v/>
      </c>
      <c r="FM67" s="48" t="n">
        <v>9903.6</v>
      </c>
      <c r="FN67" s="18">
        <f>IF(FM67&gt;0,(FM67-FN$5)/FN$5,0)</f>
        <v/>
      </c>
      <c r="FO67" s="15">
        <f>'Investment Analysis'!NZ67</f>
        <v/>
      </c>
      <c r="FP67" s="48" t="n"/>
      <c r="FQ67" s="18">
        <f>IF(FP67&gt;0,(FP67-FQ$5)/FQ$5,0)</f>
        <v/>
      </c>
      <c r="FR67" s="15">
        <f>'Investment Analysis'!OG67</f>
        <v/>
      </c>
      <c r="FS67" s="48" t="n">
        <v>19247.25</v>
      </c>
      <c r="FT67" s="18">
        <f>IF(FS67&gt;0,(FS67-FT$5)/FT$5,0)</f>
        <v/>
      </c>
      <c r="FU67" s="15">
        <f>'Investment Analysis'!ON67</f>
        <v/>
      </c>
      <c r="FV67" s="48" t="n"/>
      <c r="FW67" s="18">
        <f>IF(FV67&gt;0,(FV67-FW$5)/FW$5,0)</f>
        <v/>
      </c>
      <c r="FX67" s="15">
        <f>'Investment Analysis'!OU67</f>
        <v/>
      </c>
      <c r="FY67" s="48" t="n"/>
      <c r="FZ67" s="18">
        <f>IF(FY67&gt;0,(FY67-FZ$5)/FZ$5,0)</f>
        <v/>
      </c>
      <c r="GA67" s="15">
        <f>'Investment Analysis'!PB67</f>
        <v/>
      </c>
      <c r="GB67" s="48" t="n">
        <v>20650.8</v>
      </c>
      <c r="GC67" s="18">
        <f>'Investment Analysis'!PK67</f>
        <v/>
      </c>
      <c r="GD67" s="15">
        <f>'Investment Analysis'!PI67</f>
        <v/>
      </c>
      <c r="GE67" s="48" t="n">
        <v>7967</v>
      </c>
      <c r="GF67" s="18">
        <f>'Investment Analysis'!PY67</f>
        <v/>
      </c>
      <c r="GG67" s="15">
        <f>'Investment Analysis'!PW67</f>
        <v/>
      </c>
      <c r="GH67" s="48" t="n">
        <v>30012.4</v>
      </c>
      <c r="GI67" s="18">
        <f>'Investment Analysis'!QF67</f>
        <v/>
      </c>
      <c r="GJ67" s="15">
        <f>'Investment Analysis'!QD67</f>
        <v/>
      </c>
      <c r="GK67" s="48" t="n">
        <v>6463</v>
      </c>
      <c r="GL67" s="18">
        <f>'Investment Analysis'!QM67</f>
        <v/>
      </c>
      <c r="GM67" s="15">
        <f>'Investment Analysis'!QK67</f>
        <v/>
      </c>
      <c r="GN67" s="48" t="n">
        <v>31251.25</v>
      </c>
      <c r="GO67" s="18">
        <f>'Investment Analysis'!QT67</f>
        <v/>
      </c>
      <c r="GP67" s="15">
        <f>'Investment Analysis'!QR67</f>
        <v/>
      </c>
      <c r="GQ67" s="48" t="n">
        <v>22201.7</v>
      </c>
      <c r="GR67" s="18">
        <f>'Investment Analysis'!RA67</f>
        <v/>
      </c>
      <c r="GS67" s="15">
        <f>'Investment Analysis'!QY67</f>
        <v/>
      </c>
      <c r="GT67" s="48" t="n">
        <v>6200.5</v>
      </c>
      <c r="GU67" s="18">
        <f>'Investment Analysis'!RH67</f>
        <v/>
      </c>
      <c r="GV67" s="15">
        <f>'Investment Analysis'!RF67</f>
        <v/>
      </c>
      <c r="GW67" s="48" t="n"/>
      <c r="GX67" s="18">
        <f>'Investment Analysis'!RO67</f>
        <v/>
      </c>
      <c r="GY67" s="15">
        <f>'Investment Analysis'!RM67</f>
        <v/>
      </c>
      <c r="GZ67" s="48" t="n">
        <v>28100</v>
      </c>
      <c r="HA67" s="18">
        <f>'Investment Analysis'!RV67</f>
        <v/>
      </c>
      <c r="HB67" s="15">
        <f>'Investment Analysis'!RT67</f>
        <v/>
      </c>
      <c r="HC67" s="48" t="n"/>
      <c r="HD67" s="18">
        <f>'Investment Analysis'!SC67</f>
        <v/>
      </c>
      <c r="HE67" s="15">
        <f>'Investment Analysis'!SA67</f>
        <v/>
      </c>
      <c r="HF67" s="48" t="n">
        <v>22950</v>
      </c>
      <c r="HG67" s="18">
        <f>'Investment Analysis'!SJ67</f>
        <v/>
      </c>
      <c r="HH67" s="15">
        <f>'Investment Analysis'!SH67</f>
        <v/>
      </c>
      <c r="HI67" s="48" t="n"/>
      <c r="HJ67" s="18">
        <f>'Investment Analysis'!SM67</f>
        <v/>
      </c>
      <c r="HK67" s="15">
        <f>'Investment Analysis'!SK67</f>
        <v/>
      </c>
      <c r="HL67" s="48" t="n"/>
      <c r="HM67" s="18">
        <f>'Investment Analysis'!SP67</f>
        <v/>
      </c>
      <c r="HN67" s="15">
        <f>'Investment Analysis'!SN67</f>
        <v/>
      </c>
      <c r="HO67" s="48" t="n"/>
      <c r="HP67" s="18">
        <f>'Investment Analysis'!TE67</f>
        <v/>
      </c>
      <c r="HQ67" s="15">
        <f>'Investment Analysis'!TC67</f>
        <v/>
      </c>
      <c r="HR67" s="48" t="n"/>
      <c r="HS67" s="18">
        <f>'Investment Analysis'!TL67</f>
        <v/>
      </c>
      <c r="HT67" s="15">
        <f>'Investment Analysis'!TJ67</f>
        <v/>
      </c>
      <c r="HU67" s="48" t="n"/>
      <c r="HV67" s="18">
        <f>'Investment Analysis'!TS67</f>
        <v/>
      </c>
      <c r="HW67" s="15">
        <f>'Investment Analysis'!TQ67</f>
        <v/>
      </c>
      <c r="HX67" s="48" t="n"/>
      <c r="HY67" s="18">
        <f>'Investment Analysis'!TZ67</f>
        <v/>
      </c>
      <c r="HZ67" s="15">
        <f>'Investment Analysis'!TX67</f>
        <v/>
      </c>
      <c r="IA67" s="48" t="n"/>
      <c r="IB67" s="18">
        <f>'Investment Analysis'!UG67</f>
        <v/>
      </c>
      <c r="IC67" s="15">
        <f>'Investment Analysis'!UE67</f>
        <v/>
      </c>
      <c r="ID67" s="48" t="n"/>
      <c r="IE67" s="18">
        <f>'Investment Analysis'!UN67</f>
        <v/>
      </c>
      <c r="IF67" s="15">
        <f>'Investment Analysis'!UL67</f>
        <v/>
      </c>
      <c r="IG67" s="48" t="n"/>
      <c r="IH67" s="18">
        <f>'Investment Analysis'!UU67</f>
        <v/>
      </c>
      <c r="II67" s="15">
        <f>'Investment Analysis'!US67</f>
        <v/>
      </c>
      <c r="IJ67" s="48" t="n"/>
      <c r="IK67" s="18">
        <f>'Investment Analysis'!VB67</f>
        <v/>
      </c>
      <c r="IL67" s="15">
        <f>'Investment Analysis'!UZ67</f>
        <v/>
      </c>
      <c r="IM67" s="48" t="n"/>
      <c r="IN67" s="18">
        <f>'Investment Analysis'!VI67</f>
        <v/>
      </c>
      <c r="IO67" s="15">
        <f>'Investment Analysis'!VG67</f>
        <v/>
      </c>
      <c r="IP67" s="18" t="n"/>
      <c r="IQ67" s="18" t="n"/>
      <c r="IR67" s="18" t="n"/>
      <c r="IS67" s="108">
        <f>IF(IT67&gt;0,IT67-IT66,0)</f>
        <v/>
      </c>
      <c r="IT67" s="48">
        <f>FY67+FV67+FS67+FP67+FM67+FJ67+FG67+FD67+FA67+EX67+EU67+ER67+EO67+EL67+EI67+EF67+EC67+DZ67+DW67+DT67+DQ67+DN67+DK67+DH67+DE67+DB67+CY67+CV67+CS67+CP67+CJ67+CG67+CD67+CA67+BX67+P67+CM67+GT67+GQ67+GN67+GK67+GH67+GE67+GB67+BU67+BR67+BO67+BL67+BI67+BF67+BC67+AZ67+AW67+AT67+AQ67+AN67+AK67+AH67+AE67+AB67+Y67+V67+S67+GW67+GZ67+HC67+HF67+HI67+HL67+HO67+HR67+HU67</f>
        <v/>
      </c>
      <c r="IU67" s="101">
        <f>IF(IT67&gt;0,IV67,0)</f>
        <v/>
      </c>
      <c r="IV67" s="101" t="n"/>
      <c r="IW67" s="15">
        <f>IF(IT67&gt;0,(IT67+IV$11-I$2)/I$2,0)</f>
        <v/>
      </c>
      <c r="IX67" s="113">
        <f>IF(IT67&gt;0,IT67+IV$11-I$2,0)</f>
        <v/>
      </c>
      <c r="IY67" s="21">
        <f>IF(IT67&gt;0,(IT67+IV$11+IV$33+IV$52-IT$8)/IT$8,0)</f>
        <v/>
      </c>
      <c r="IZ67" s="173">
        <f>IF(IT67&gt;0,IT67+IV$11+IV$33+IV$52-IT$8,0)</f>
        <v/>
      </c>
    </row>
    <row r="68">
      <c r="A68" s="554">
        <f>'Investment Analysis'!A68</f>
        <v/>
      </c>
      <c r="B68" s="4">
        <f>'Investment Analysis'!B68</f>
        <v/>
      </c>
      <c r="C68" s="27">
        <f>'Investment Analysis'!C68</f>
        <v/>
      </c>
      <c r="D68" s="14">
        <f>'Investment Analysis'!D68</f>
        <v/>
      </c>
      <c r="E68" s="15">
        <f>'Investment Analysis'!E68</f>
        <v/>
      </c>
      <c r="F68" s="13">
        <f>'Investment Analysis'!G68</f>
        <v/>
      </c>
      <c r="G68" s="14">
        <f>'Investment Analysis'!H68</f>
        <v/>
      </c>
      <c r="H68" s="15">
        <f>'Investment Analysis'!I68</f>
        <v/>
      </c>
      <c r="I68" s="13">
        <f>'Investment Analysis'!K68</f>
        <v/>
      </c>
      <c r="J68" s="14">
        <f>'Investment Analysis'!L68</f>
        <v/>
      </c>
      <c r="K68" s="15">
        <f>'Investment Analysis'!M68</f>
        <v/>
      </c>
      <c r="L68" s="41">
        <f>'Investment Analysis'!T68</f>
        <v/>
      </c>
      <c r="M68" s="21">
        <f>'Investment Analysis'!V68</f>
        <v/>
      </c>
      <c r="N68" s="21">
        <f>'Investment Analysis'!W68</f>
        <v/>
      </c>
      <c r="P68" s="48">
        <f>'Investment Analysis'!Y68</f>
        <v/>
      </c>
      <c r="Q68" s="18" t="n"/>
      <c r="R68" s="83" t="n"/>
      <c r="S68" s="48" t="n">
        <v>19684.4</v>
      </c>
      <c r="T68" s="18">
        <f>'Investment Analysis'!AH68</f>
        <v/>
      </c>
      <c r="U68" s="15">
        <f>'Investment Analysis'!AF68</f>
        <v/>
      </c>
      <c r="V68" s="48" t="n">
        <v>17020.96</v>
      </c>
      <c r="W68" s="18">
        <f>'Investment Analysis'!AO68</f>
        <v/>
      </c>
      <c r="X68" s="15">
        <f>'Investment Analysis'!AM68</f>
        <v/>
      </c>
      <c r="Y68" s="48" t="n">
        <v>9804.93</v>
      </c>
      <c r="Z68" s="18">
        <f>IF(Y68&gt;0,(Y68-Z$5)/Z$5,0)</f>
        <v/>
      </c>
      <c r="AA68" s="15">
        <f>'Investment Analysis'!GM68</f>
        <v/>
      </c>
      <c r="AB68" s="48" t="n">
        <v>2374.87</v>
      </c>
      <c r="AC68" s="18">
        <f>IF(AB68&gt;0,(AB68+8000-AC$5)/AC$5,0)</f>
        <v/>
      </c>
      <c r="AD68" s="15">
        <f>'Investment Analysis'!AT68</f>
        <v/>
      </c>
      <c r="AE68" s="48" t="n">
        <v>21289.04</v>
      </c>
      <c r="AF68" s="18">
        <f>'Investment Analysis'!BC68</f>
        <v/>
      </c>
      <c r="AG68" s="15">
        <f>'Investment Analysis'!BA68</f>
        <v/>
      </c>
      <c r="AH68" s="48" t="n"/>
      <c r="AI68" s="18">
        <f>IF(AH68&gt;0,(AH68-5000+20000-AI$5)/AI$5,0)</f>
        <v/>
      </c>
      <c r="AJ68" s="15">
        <f>'Investment Analysis'!BH68</f>
        <v/>
      </c>
      <c r="AK68" s="48" t="n">
        <v>17355.95</v>
      </c>
      <c r="AL68" s="18">
        <f>IF(AK68&gt;0,(AK68+7000-AL$5)/AL$5,0)</f>
        <v/>
      </c>
      <c r="AM68" s="15">
        <f>'Investment Analysis'!BO68</f>
        <v/>
      </c>
      <c r="AN68" s="48" t="n">
        <v>13127.44</v>
      </c>
      <c r="AO68" s="18">
        <f>IF(AN68&gt;0,(AN68+25000+5000-AO$5)/AO$5,0)</f>
        <v/>
      </c>
      <c r="AP68" s="15">
        <f>'Investment Analysis'!BV68</f>
        <v/>
      </c>
      <c r="AQ68" s="48" t="n"/>
      <c r="AR68" s="18">
        <f>IF(AQ68&gt;0,(AQ68+10000+4000-AR$5)/AR$5,0)</f>
        <v/>
      </c>
      <c r="AS68" s="15">
        <f>'Investment Analysis'!CC68</f>
        <v/>
      </c>
      <c r="AT68" s="48" t="n">
        <v>23466.74</v>
      </c>
      <c r="AU68" s="18">
        <f>'Investment Analysis'!CL68</f>
        <v/>
      </c>
      <c r="AV68" s="15">
        <f>'Investment Analysis'!CJ68</f>
        <v/>
      </c>
      <c r="AW68" s="48" t="n">
        <v>17180.89</v>
      </c>
      <c r="AX68" s="18">
        <f>IF(AW68&gt;0,(AW68+2000-AX$5)/AX$5,0)</f>
        <v/>
      </c>
      <c r="AY68" s="15">
        <f>'Investment Analysis'!CQ68</f>
        <v/>
      </c>
      <c r="AZ68" s="48" t="n">
        <v>15261.17</v>
      </c>
      <c r="BA68" s="18">
        <f>'Investment Analysis'!CZ68</f>
        <v/>
      </c>
      <c r="BB68" s="15">
        <f>'Investment Analysis'!CX68</f>
        <v/>
      </c>
      <c r="BC68" s="48" t="n">
        <v>9419.17</v>
      </c>
      <c r="BD68" s="18">
        <f>IF(BC68&gt;0,(BC68-10000+30000-BD$5)/BD$5,0)</f>
        <v/>
      </c>
      <c r="BE68" s="15">
        <f>'Investment Analysis'!DE68</f>
        <v/>
      </c>
      <c r="BF68" s="48" t="n">
        <v>4419.94</v>
      </c>
      <c r="BG68" s="18">
        <f>'Investment Analysis'!DN68</f>
        <v/>
      </c>
      <c r="BH68" s="15">
        <f>'Investment Analysis'!DL68</f>
        <v/>
      </c>
      <c r="BI68" s="48" t="n">
        <v>2124.18</v>
      </c>
      <c r="BJ68" s="18">
        <f>'Investment Analysis'!EB68</f>
        <v/>
      </c>
      <c r="BK68" s="15">
        <f>'Investment Analysis'!DZ68</f>
        <v/>
      </c>
      <c r="BL68" s="48" t="n">
        <v>3801.36</v>
      </c>
      <c r="BM68" s="18">
        <f>'Investment Analysis'!EI68</f>
        <v/>
      </c>
      <c r="BN68" s="15">
        <f>'Investment Analysis'!EG68</f>
        <v/>
      </c>
      <c r="BO68" s="48" t="n"/>
      <c r="BP68" s="18">
        <f>'Investment Analysis'!DU68</f>
        <v/>
      </c>
      <c r="BQ68" s="15">
        <f>'Investment Analysis'!DS68</f>
        <v/>
      </c>
      <c r="BR68" s="48" t="n">
        <v>5425.3</v>
      </c>
      <c r="BS68" s="18">
        <f>'Investment Analysis'!EP68</f>
        <v/>
      </c>
      <c r="BT68" s="15">
        <f>'Investment Analysis'!EN68</f>
        <v/>
      </c>
      <c r="BU68" s="48" t="n">
        <v>13691.11</v>
      </c>
      <c r="BV68" s="18">
        <f>IF(BU68&gt;0,(BU68+8000-BV$5)/BV$5,0)</f>
        <v/>
      </c>
      <c r="BW68" s="15">
        <f>'Investment Analysis'!EU68</f>
        <v/>
      </c>
      <c r="BX68" s="48" t="n"/>
      <c r="BY68" s="18">
        <f>IF(BX68&gt;0,(BX68-10000-5000-BY$5)/BY$5,0)</f>
        <v/>
      </c>
      <c r="BZ68" s="15">
        <f>'Investment Analysis'!FB68</f>
        <v/>
      </c>
      <c r="CA68" s="48" t="n">
        <v>22405.59</v>
      </c>
      <c r="CB68" s="18">
        <f>IF(CA68&gt;0,(CA68-CB$5)/CB$5,0)</f>
        <v/>
      </c>
      <c r="CC68" s="15">
        <f>'Investment Analysis'!FI68</f>
        <v/>
      </c>
      <c r="CD68" s="48" t="n">
        <v>17631.08</v>
      </c>
      <c r="CE68" s="18">
        <f>'Investment Analysis'!FR68</f>
        <v/>
      </c>
      <c r="CF68" s="15">
        <f>'Investment Analysis'!FP68</f>
        <v/>
      </c>
      <c r="CG68" s="48" t="n">
        <v>5368.11</v>
      </c>
      <c r="CH68" s="18">
        <f>'Investment Analysis'!FR68</f>
        <v/>
      </c>
      <c r="CI68" s="15">
        <f>'Investment Analysis'!FW68</f>
        <v/>
      </c>
      <c r="CJ68" s="48" t="n"/>
      <c r="CK68" s="18">
        <f>IF(CJ68&gt;0,(CJ68+5000+8000-CK$5)/CK$5,0)</f>
        <v/>
      </c>
      <c r="CL68" s="15">
        <f>'Investment Analysis'!GD68</f>
        <v/>
      </c>
      <c r="CM68" s="48" t="n">
        <v>24731.48</v>
      </c>
      <c r="CN68" s="18">
        <f>IF(CM68&gt;0,(CM68-CN$5)/CN$5,0)</f>
        <v/>
      </c>
      <c r="CO68" s="15">
        <f>'Investment Analysis'!GT68</f>
        <v/>
      </c>
      <c r="CP68" s="48" t="n">
        <v>30044.3</v>
      </c>
      <c r="CQ68" s="18">
        <f>IF(CP68&gt;0,(CP68-CQ$5)/CQ$5,0)</f>
        <v/>
      </c>
      <c r="CR68" s="15">
        <f>'Investment Analysis'!HG68</f>
        <v/>
      </c>
      <c r="CS68" s="48" t="n">
        <v>8100</v>
      </c>
      <c r="CT68" s="18">
        <f>IF(CS68&gt;0,(CS68-CT$5)/CT$5,0)</f>
        <v/>
      </c>
      <c r="CU68" s="15">
        <f>'Investment Analysis'!HN68</f>
        <v/>
      </c>
      <c r="CV68" s="48" t="n">
        <v>26186.05</v>
      </c>
      <c r="CW68" s="18">
        <f>IF(CV68&gt;0,(CV68-CW$5)/CW$5,0)</f>
        <v/>
      </c>
      <c r="CX68" s="15">
        <f>'Investment Analysis'!IB68</f>
        <v/>
      </c>
      <c r="CY68" s="48" t="n">
        <v>15479.1</v>
      </c>
      <c r="CZ68" s="18">
        <f>IF(CY68&gt;0,(CY68-CZ$5)/CZ$5,0)</f>
        <v/>
      </c>
      <c r="DA68" s="15">
        <f>'Investment Analysis'!II68</f>
        <v/>
      </c>
      <c r="DB68" s="48" t="n">
        <v>20072</v>
      </c>
      <c r="DC68" s="18">
        <f>IF(DB68&gt;0,(DB68-DC$5)/DC$5,0)</f>
        <v/>
      </c>
      <c r="DD68" s="15">
        <f>'Investment Analysis'!IP68</f>
        <v/>
      </c>
      <c r="DE68" s="48" t="n"/>
      <c r="DF68" s="18">
        <f>'Investment Analysis'!IY68</f>
        <v/>
      </c>
      <c r="DG68" s="15">
        <f>'Investment Analysis'!IW68</f>
        <v/>
      </c>
      <c r="DH68" s="48" t="n">
        <v>12051.6</v>
      </c>
      <c r="DI68" s="18">
        <f>IF(DH68&gt;0,(DH68-DI$5)/DI$5,0)</f>
        <v/>
      </c>
      <c r="DJ68" s="15">
        <f>'Investment Analysis'!JD68</f>
        <v/>
      </c>
      <c r="DK68" s="48" t="n">
        <v>1952.9</v>
      </c>
      <c r="DL68" s="18">
        <f>IF(DK68&gt;0,(DK68-DL$5)/DL$5,0)</f>
        <v/>
      </c>
      <c r="DM68" s="15">
        <f>'Investment Analysis'!JK68</f>
        <v/>
      </c>
      <c r="DN68" s="48" t="n">
        <v>21220.2</v>
      </c>
      <c r="DO68" s="18">
        <f>IF(DN68&gt;0,(DN68-DO$5)/DO$5,0)</f>
        <v/>
      </c>
      <c r="DP68" s="15">
        <f>'Investment Analysis'!HU68</f>
        <v/>
      </c>
      <c r="DQ68" s="48" t="n">
        <v>29862</v>
      </c>
      <c r="DR68" s="18">
        <f>IF(DQ68&gt;0,(DQ68-DR$5)/DR$5,0)</f>
        <v/>
      </c>
      <c r="DS68" s="15">
        <f>'Investment Analysis'!JR68</f>
        <v/>
      </c>
      <c r="DT68" s="48" t="n">
        <v>3220</v>
      </c>
      <c r="DU68" s="18">
        <f>IF(DT68&gt;0,(DT68-DU$5)/DU$5,0)</f>
        <v/>
      </c>
      <c r="DV68" s="15">
        <f>'Investment Analysis'!JY68</f>
        <v/>
      </c>
      <c r="DW68" s="48" t="n">
        <v>23468.75</v>
      </c>
      <c r="DX68" s="18">
        <f>IF(DW68&gt;0,(DW68-DX$5)/DX$5,0)</f>
        <v/>
      </c>
      <c r="DY68" s="15">
        <f>'Investment Analysis'!KF68</f>
        <v/>
      </c>
      <c r="DZ68" s="48" t="n">
        <v>3205.2</v>
      </c>
      <c r="EA68" s="18">
        <f>IF(DZ68&gt;0,(DZ68-EA$5)/EA$5,0)</f>
        <v/>
      </c>
      <c r="EB68" s="15">
        <f>'Investment Analysis'!KM68</f>
        <v/>
      </c>
      <c r="EC68" s="48" t="n">
        <v>2238.5</v>
      </c>
      <c r="ED68" s="18">
        <f>'Investment Analysis'!KV68</f>
        <v/>
      </c>
      <c r="EE68" s="15">
        <f>'Investment Analysis'!KT68</f>
        <v/>
      </c>
      <c r="EF68" s="48" t="n">
        <v>39240</v>
      </c>
      <c r="EG68" s="18">
        <f>IF(EF68&gt;0,(EF68-EG$5)/EG$5,0)</f>
        <v/>
      </c>
      <c r="EH68" s="15">
        <f>'Investment Analysis'!LH68</f>
        <v/>
      </c>
      <c r="EI68" s="48" t="n">
        <v>10028.19</v>
      </c>
      <c r="EJ68" s="18">
        <f>'Investment Analysis'!LQ68</f>
        <v/>
      </c>
      <c r="EK68" s="15">
        <f>'Investment Analysis'!LO68</f>
        <v/>
      </c>
      <c r="EL68" s="48" t="n">
        <v>18703.75</v>
      </c>
      <c r="EM68" s="18">
        <f>IF(EL68&gt;0,(EL68-EM$5)/EM$5,0)</f>
        <v/>
      </c>
      <c r="EN68" s="15">
        <f>'Investment Analysis'!LV68</f>
        <v/>
      </c>
      <c r="EO68" s="48" t="n"/>
      <c r="EP68" s="68">
        <f>IF(EO68&gt;0,(EO68-500-EP$5)/EP$5,0)</f>
        <v/>
      </c>
      <c r="EQ68" s="15">
        <f>'Investment Analysis'!MC68</f>
        <v/>
      </c>
      <c r="ER68" s="48" t="n">
        <v>14899.32</v>
      </c>
      <c r="ES68" s="18">
        <f>'Investment Analysis'!LX68</f>
        <v/>
      </c>
      <c r="ET68" s="15">
        <f>'Investment Analysis'!LA68</f>
        <v/>
      </c>
      <c r="EU68" s="48" t="n">
        <v>23820</v>
      </c>
      <c r="EV68" s="18">
        <f>'Investment Analysis'!ML68</f>
        <v/>
      </c>
      <c r="EW68" s="15">
        <f>'Investment Analysis'!MJ68</f>
        <v/>
      </c>
      <c r="EX68" s="48" t="n">
        <v>60864</v>
      </c>
      <c r="EY68" s="18">
        <f>IF(EX68&gt;0,(EX68-EY$5)/EY$5,0)</f>
        <v/>
      </c>
      <c r="EZ68" s="15">
        <f>'Investment Analysis'!MQ68</f>
        <v/>
      </c>
      <c r="FA68" s="48" t="n"/>
      <c r="FB68" s="18">
        <f>IF(FA68&gt;0,(FA68-FB$5)/FB$5,0)</f>
        <v/>
      </c>
      <c r="FC68" s="15">
        <f>'Investment Analysis'!MX68</f>
        <v/>
      </c>
      <c r="FD68" s="48" t="n">
        <v>5147</v>
      </c>
      <c r="FE68" s="18">
        <f>IF(FD68&gt;0,(FD68-FE$5)/FE$5,0)</f>
        <v/>
      </c>
      <c r="FF68" s="15">
        <f>'Investment Analysis'!NE68</f>
        <v/>
      </c>
      <c r="FG68" s="48" t="n"/>
      <c r="FH68" s="18">
        <f>IF(FG68&gt;0,(FG68-FH$5)/FH$5,0)</f>
        <v/>
      </c>
      <c r="FI68" s="15">
        <f>'Investment Analysis'!NL68</f>
        <v/>
      </c>
      <c r="FJ68" s="48" t="n">
        <v>12120</v>
      </c>
      <c r="FK68" s="18">
        <f>IF(FJ68&gt;0,(FJ68-FK$5)/FK$5,0)</f>
        <v/>
      </c>
      <c r="FL68" s="15">
        <f>'Investment Analysis'!NS68</f>
        <v/>
      </c>
      <c r="FM68" s="48" t="n">
        <v>9734.4</v>
      </c>
      <c r="FN68" s="18">
        <f>IF(FM68&gt;0,(FM68-FN$5)/FN$5,0)</f>
        <v/>
      </c>
      <c r="FO68" s="15">
        <f>'Investment Analysis'!NZ68</f>
        <v/>
      </c>
      <c r="FP68" s="48" t="n"/>
      <c r="FQ68" s="18">
        <f>IF(FP68&gt;0,(FP68-FQ$5)/FQ$5,0)</f>
        <v/>
      </c>
      <c r="FR68" s="15">
        <f>'Investment Analysis'!OG68</f>
        <v/>
      </c>
      <c r="FS68" s="48" t="n">
        <v>19002.5</v>
      </c>
      <c r="FT68" s="18">
        <f>IF(FS68&gt;0,(FS68-FT$5)/FT$5,0)</f>
        <v/>
      </c>
      <c r="FU68" s="15">
        <f>'Investment Analysis'!ON68</f>
        <v/>
      </c>
      <c r="FV68" s="48" t="n"/>
      <c r="FW68" s="18">
        <f>IF(FV68&gt;0,(FV68-FW$5)/FW$5,0)</f>
        <v/>
      </c>
      <c r="FX68" s="15">
        <f>'Investment Analysis'!OU68</f>
        <v/>
      </c>
      <c r="FY68" s="48" t="n"/>
      <c r="FZ68" s="18">
        <f>IF(FY68&gt;0,(FY68-FZ$5)/FZ$5,0)</f>
        <v/>
      </c>
      <c r="GA68" s="15">
        <f>'Investment Analysis'!PB68</f>
        <v/>
      </c>
      <c r="GB68" s="48" t="n">
        <v>20991.6</v>
      </c>
      <c r="GC68" s="18">
        <f>'Investment Analysis'!PK68</f>
        <v/>
      </c>
      <c r="GD68" s="15">
        <f>'Investment Analysis'!PI68</f>
        <v/>
      </c>
      <c r="GE68" s="48" t="n">
        <v>8065</v>
      </c>
      <c r="GF68" s="18">
        <f>'Investment Analysis'!PY68</f>
        <v/>
      </c>
      <c r="GG68" s="15">
        <f>'Investment Analysis'!PW68</f>
        <v/>
      </c>
      <c r="GH68" s="48" t="n">
        <v>29708.8</v>
      </c>
      <c r="GI68" s="18">
        <f>'Investment Analysis'!QF68</f>
        <v/>
      </c>
      <c r="GJ68" s="15">
        <f>'Investment Analysis'!QD68</f>
        <v/>
      </c>
      <c r="GK68" s="48" t="n">
        <v>6123.75</v>
      </c>
      <c r="GL68" s="18">
        <f>'Investment Analysis'!QM68</f>
        <v/>
      </c>
      <c r="GM68" s="15">
        <f>'Investment Analysis'!QK68</f>
        <v/>
      </c>
      <c r="GN68" s="48" t="n">
        <v>30633.93</v>
      </c>
      <c r="GO68" s="18">
        <f>'Investment Analysis'!QT68</f>
        <v/>
      </c>
      <c r="GP68" s="15">
        <f>'Investment Analysis'!QR68</f>
        <v/>
      </c>
      <c r="GQ68" s="48" t="n">
        <v>22602.9</v>
      </c>
      <c r="GR68" s="18">
        <f>'Investment Analysis'!RA68</f>
        <v/>
      </c>
      <c r="GS68" s="15">
        <f>'Investment Analysis'!QY68</f>
        <v/>
      </c>
      <c r="GT68" s="48" t="n">
        <v>5965.5</v>
      </c>
      <c r="GU68" s="18">
        <f>'Investment Analysis'!RH68</f>
        <v/>
      </c>
      <c r="GV68" s="15">
        <f>'Investment Analysis'!RF68</f>
        <v/>
      </c>
      <c r="GW68" s="48" t="n"/>
      <c r="GX68" s="18">
        <f>'Investment Analysis'!RO68</f>
        <v/>
      </c>
      <c r="GY68" s="15">
        <f>'Investment Analysis'!RM68</f>
        <v/>
      </c>
      <c r="GZ68" s="48" t="n">
        <v>28680</v>
      </c>
      <c r="HA68" s="18">
        <f>'Investment Analysis'!RV68</f>
        <v/>
      </c>
      <c r="HB68" s="15">
        <f>'Investment Analysis'!RT68</f>
        <v/>
      </c>
      <c r="HC68" s="48" t="n"/>
      <c r="HD68" s="18">
        <f>'Investment Analysis'!SC68</f>
        <v/>
      </c>
      <c r="HE68" s="15">
        <f>'Investment Analysis'!SA68</f>
        <v/>
      </c>
      <c r="HF68" s="48" t="n">
        <v>21175</v>
      </c>
      <c r="HG68" s="18">
        <f>'Investment Analysis'!SJ68</f>
        <v/>
      </c>
      <c r="HH68" s="15">
        <f>'Investment Analysis'!SH68</f>
        <v/>
      </c>
      <c r="HI68" s="48" t="n"/>
      <c r="HJ68" s="18">
        <f>'Investment Analysis'!SM68</f>
        <v/>
      </c>
      <c r="HK68" s="15">
        <f>'Investment Analysis'!SK68</f>
        <v/>
      </c>
      <c r="HL68" s="48" t="n"/>
      <c r="HM68" s="18">
        <f>'Investment Analysis'!SP68</f>
        <v/>
      </c>
      <c r="HN68" s="15">
        <f>'Investment Analysis'!SN68</f>
        <v/>
      </c>
      <c r="HO68" s="48" t="n"/>
      <c r="HP68" s="18">
        <f>'Investment Analysis'!TE68</f>
        <v/>
      </c>
      <c r="HQ68" s="15">
        <f>'Investment Analysis'!TC68</f>
        <v/>
      </c>
      <c r="HR68" s="48" t="n"/>
      <c r="HS68" s="18">
        <f>'Investment Analysis'!TL68</f>
        <v/>
      </c>
      <c r="HT68" s="15">
        <f>'Investment Analysis'!TJ68</f>
        <v/>
      </c>
      <c r="HU68" s="48" t="n"/>
      <c r="HV68" s="18">
        <f>'Investment Analysis'!TS68</f>
        <v/>
      </c>
      <c r="HW68" s="15">
        <f>'Investment Analysis'!TQ68</f>
        <v/>
      </c>
      <c r="HX68" s="48" t="n"/>
      <c r="HY68" s="18">
        <f>'Investment Analysis'!TZ68</f>
        <v/>
      </c>
      <c r="HZ68" s="15">
        <f>'Investment Analysis'!TX68</f>
        <v/>
      </c>
      <c r="IA68" s="48" t="n"/>
      <c r="IB68" s="18">
        <f>'Investment Analysis'!UG68</f>
        <v/>
      </c>
      <c r="IC68" s="15">
        <f>'Investment Analysis'!UE68</f>
        <v/>
      </c>
      <c r="ID68" s="48" t="n"/>
      <c r="IE68" s="18">
        <f>'Investment Analysis'!UN68</f>
        <v/>
      </c>
      <c r="IF68" s="15">
        <f>'Investment Analysis'!UL68</f>
        <v/>
      </c>
      <c r="IG68" s="48" t="n"/>
      <c r="IH68" s="18">
        <f>'Investment Analysis'!UU68</f>
        <v/>
      </c>
      <c r="II68" s="15">
        <f>'Investment Analysis'!US68</f>
        <v/>
      </c>
      <c r="IJ68" s="48" t="n"/>
      <c r="IK68" s="18">
        <f>'Investment Analysis'!VB68</f>
        <v/>
      </c>
      <c r="IL68" s="15">
        <f>'Investment Analysis'!UZ68</f>
        <v/>
      </c>
      <c r="IM68" s="48" t="n"/>
      <c r="IN68" s="18">
        <f>'Investment Analysis'!VI68</f>
        <v/>
      </c>
      <c r="IO68" s="15">
        <f>'Investment Analysis'!VG68</f>
        <v/>
      </c>
      <c r="IP68" s="18" t="n"/>
      <c r="IQ68" s="18" t="n"/>
      <c r="IR68" s="18" t="n"/>
      <c r="IS68" s="108">
        <f>IF(IT68&gt;0,IT68-IT67,0)</f>
        <v/>
      </c>
      <c r="IT68" s="48">
        <f>FY68+FV68+FS68+FP68+FM68+FJ68+FG68+FD68+FA68+EX68+EU68+ER68+EO68+EL68+EI68+EF68+EC68+DZ68+DW68+DT68+DQ68+DN68+DK68+DH68+DE68+DB68+CY68+CV68+CS68+CP68+CJ68+CG68+CD68+CA68+BX68+P68+CM68+GT68+GQ68+GN68+GK68+GH68+GE68+GB68+BU68+BR68+BO68+BL68+BI68+BF68+BC68+AZ68+AW68+AT68+AQ68+AN68+AK68+AH68+AE68+AB68+Y68+V68+S68+GW68+GZ68+HC68+HF68+HI68+HL68+HO68+HR68+HU68</f>
        <v/>
      </c>
      <c r="IU68" s="101">
        <f>IF(IT68&gt;0,IV68,0)</f>
        <v/>
      </c>
      <c r="IV68" s="101" t="n"/>
      <c r="IW68" s="15">
        <f>IF(IT68&gt;0,(IT68+IV$11-I$2)/I$2,0)</f>
        <v/>
      </c>
      <c r="IX68" s="113">
        <f>IF(IT68&gt;0,IT68+IV$11-I$2,0)</f>
        <v/>
      </c>
      <c r="IY68" s="21">
        <f>IF(IT68&gt;0,(IT68+IV$11+IV$33+IV$52-IT$8)/IT$8,0)</f>
        <v/>
      </c>
      <c r="IZ68" s="173">
        <f>IF(IT68&gt;0,IT68+IV$11+IV$33+IV$52-IT$8,0)</f>
        <v/>
      </c>
    </row>
    <row r="69">
      <c r="A69" s="554">
        <f>'Investment Analysis'!A69</f>
        <v/>
      </c>
      <c r="B69" s="4">
        <f>'Investment Analysis'!B69</f>
        <v/>
      </c>
      <c r="C69" s="27">
        <f>'Investment Analysis'!C69</f>
        <v/>
      </c>
      <c r="D69" s="14">
        <f>'Investment Analysis'!D69</f>
        <v/>
      </c>
      <c r="E69" s="15">
        <f>'Investment Analysis'!E69</f>
        <v/>
      </c>
      <c r="F69" s="13">
        <f>'Investment Analysis'!G69</f>
        <v/>
      </c>
      <c r="G69" s="14">
        <f>'Investment Analysis'!H69</f>
        <v/>
      </c>
      <c r="H69" s="15">
        <f>'Investment Analysis'!I69</f>
        <v/>
      </c>
      <c r="I69" s="13">
        <f>'Investment Analysis'!K69</f>
        <v/>
      </c>
      <c r="J69" s="14">
        <f>'Investment Analysis'!L69</f>
        <v/>
      </c>
      <c r="K69" s="15">
        <f>'Investment Analysis'!M69</f>
        <v/>
      </c>
      <c r="L69" s="41">
        <f>'Investment Analysis'!T69</f>
        <v/>
      </c>
      <c r="M69" s="21">
        <f>'Investment Analysis'!V69</f>
        <v/>
      </c>
      <c r="N69" s="21">
        <f>'Investment Analysis'!W69</f>
        <v/>
      </c>
      <c r="P69" s="48">
        <f>'Investment Analysis'!Y69</f>
        <v/>
      </c>
      <c r="Q69" s="18" t="n"/>
      <c r="R69" s="83" t="n"/>
      <c r="S69" s="48" t="n">
        <v>19141.07</v>
      </c>
      <c r="T69" s="18">
        <f>'Investment Analysis'!AH69</f>
        <v/>
      </c>
      <c r="U69" s="15">
        <f>'Investment Analysis'!AF69</f>
        <v/>
      </c>
      <c r="V69" s="48" t="n">
        <v>16597.72</v>
      </c>
      <c r="W69" s="18">
        <f>'Investment Analysis'!AO69</f>
        <v/>
      </c>
      <c r="X69" s="15">
        <f>'Investment Analysis'!AM69</f>
        <v/>
      </c>
      <c r="Y69" s="48" t="n">
        <v>9753.32</v>
      </c>
      <c r="Z69" s="18">
        <f>IF(Y69&gt;0,(Y69-Z$5)/Z$5,0)</f>
        <v/>
      </c>
      <c r="AA69" s="15">
        <f>'Investment Analysis'!GM69</f>
        <v/>
      </c>
      <c r="AB69" s="48" t="n">
        <v>2310.62</v>
      </c>
      <c r="AC69" s="18">
        <f>IF(AB69&gt;0,(AB69+8000-AC$5)/AC$5,0)</f>
        <v/>
      </c>
      <c r="AD69" s="15">
        <f>'Investment Analysis'!AT69</f>
        <v/>
      </c>
      <c r="AE69" s="48" t="n">
        <v>20869.21</v>
      </c>
      <c r="AF69" s="18">
        <f>'Investment Analysis'!BC69</f>
        <v/>
      </c>
      <c r="AG69" s="15">
        <f>'Investment Analysis'!BA69</f>
        <v/>
      </c>
      <c r="AH69" s="48" t="n"/>
      <c r="AI69" s="18">
        <f>IF(AH69&gt;0,(AH69-5000+20000-AI$5)/AI$5,0)</f>
        <v/>
      </c>
      <c r="AJ69" s="15">
        <f>'Investment Analysis'!BH69</f>
        <v/>
      </c>
      <c r="AK69" s="48" t="n">
        <v>16978.46</v>
      </c>
      <c r="AL69" s="18">
        <f>IF(AK69&gt;0,(AK69+7000-AL$5)/AL$5,0)</f>
        <v/>
      </c>
      <c r="AM69" s="15">
        <f>'Investment Analysis'!BO69</f>
        <v/>
      </c>
      <c r="AN69" s="48" t="n">
        <v>12779.52</v>
      </c>
      <c r="AO69" s="18">
        <f>IF(AN69&gt;0,(AN69+25000+5000-AO$5)/AO$5,0)</f>
        <v/>
      </c>
      <c r="AP69" s="15">
        <f>'Investment Analysis'!BV69</f>
        <v/>
      </c>
      <c r="AQ69" s="48" t="n"/>
      <c r="AR69" s="18">
        <f>IF(AQ69&gt;0,(AQ69+10000+4000-AR$5)/AR$5,0)</f>
        <v/>
      </c>
      <c r="AS69" s="15">
        <f>'Investment Analysis'!CC69</f>
        <v/>
      </c>
      <c r="AT69" s="48" t="n">
        <v>22854.9</v>
      </c>
      <c r="AU69" s="18">
        <f>'Investment Analysis'!CL69</f>
        <v/>
      </c>
      <c r="AV69" s="15">
        <f>'Investment Analysis'!CJ69</f>
        <v/>
      </c>
      <c r="AW69" s="48" t="n">
        <v>16809.95</v>
      </c>
      <c r="AX69" s="18">
        <f>IF(AW69&gt;0,(AW69+2000-AX$5)/AX$5,0)</f>
        <v/>
      </c>
      <c r="AY69" s="15">
        <f>'Investment Analysis'!CQ69</f>
        <v/>
      </c>
      <c r="AZ69" s="48" t="n">
        <v>14987.63</v>
      </c>
      <c r="BA69" s="18">
        <f>'Investment Analysis'!CZ69</f>
        <v/>
      </c>
      <c r="BB69" s="15">
        <f>'Investment Analysis'!CX69</f>
        <v/>
      </c>
      <c r="BC69" s="48" t="n">
        <v>9264.92</v>
      </c>
      <c r="BD69" s="18">
        <f>IF(BC69&gt;0,(BC69-10000+30000-BD$5)/BD$5,0)</f>
        <v/>
      </c>
      <c r="BE69" s="15">
        <f>'Investment Analysis'!DE69</f>
        <v/>
      </c>
      <c r="BF69" s="48" t="n">
        <v>4365.47</v>
      </c>
      <c r="BG69" s="18">
        <f>'Investment Analysis'!DN69</f>
        <v/>
      </c>
      <c r="BH69" s="15">
        <f>'Investment Analysis'!DL69</f>
        <v/>
      </c>
      <c r="BI69" s="48" t="n">
        <v>2063.76</v>
      </c>
      <c r="BJ69" s="18">
        <f>'Investment Analysis'!EB69</f>
        <v/>
      </c>
      <c r="BK69" s="15">
        <f>'Investment Analysis'!DZ69</f>
        <v/>
      </c>
      <c r="BL69" s="48" t="n">
        <v>3701.05</v>
      </c>
      <c r="BM69" s="18">
        <f>'Investment Analysis'!EI69</f>
        <v/>
      </c>
      <c r="BN69" s="15">
        <f>'Investment Analysis'!EG69</f>
        <v/>
      </c>
      <c r="BO69" s="48" t="n"/>
      <c r="BP69" s="18">
        <f>'Investment Analysis'!DU69</f>
        <v/>
      </c>
      <c r="BQ69" s="15">
        <f>'Investment Analysis'!DS69</f>
        <v/>
      </c>
      <c r="BR69" s="48" t="n">
        <v>5249.84</v>
      </c>
      <c r="BS69" s="18">
        <f>'Investment Analysis'!EP69</f>
        <v/>
      </c>
      <c r="BT69" s="15">
        <f>'Investment Analysis'!EN69</f>
        <v/>
      </c>
      <c r="BU69" s="48" t="n">
        <v>13459.57</v>
      </c>
      <c r="BV69" s="18">
        <f>IF(BU69&gt;0,(BU69+8000-BV$5)/BV$5,0)</f>
        <v/>
      </c>
      <c r="BW69" s="15">
        <f>'Investment Analysis'!EU69</f>
        <v/>
      </c>
      <c r="BX69" s="48" t="n"/>
      <c r="BY69" s="18">
        <f>IF(BX69&gt;0,(BX69-10000-5000-BY$5)/BY$5,0)</f>
        <v/>
      </c>
      <c r="BZ69" s="15">
        <f>'Investment Analysis'!FB69</f>
        <v/>
      </c>
      <c r="CA69" s="48" t="n">
        <v>22222.25</v>
      </c>
      <c r="CB69" s="18">
        <f>IF(CA69&gt;0,(CA69-CB$5)/CB$5,0)</f>
        <v/>
      </c>
      <c r="CC69" s="15">
        <f>'Investment Analysis'!FI69</f>
        <v/>
      </c>
      <c r="CD69" s="48" t="n">
        <v>17241.9</v>
      </c>
      <c r="CE69" s="18">
        <f>'Investment Analysis'!FR69</f>
        <v/>
      </c>
      <c r="CF69" s="15">
        <f>'Investment Analysis'!FP69</f>
        <v/>
      </c>
      <c r="CG69" s="48" t="n">
        <v>5313.62</v>
      </c>
      <c r="CH69" s="18">
        <f>'Investment Analysis'!FR69</f>
        <v/>
      </c>
      <c r="CI69" s="15">
        <f>'Investment Analysis'!FW69</f>
        <v/>
      </c>
      <c r="CJ69" s="48" t="n"/>
      <c r="CK69" s="18">
        <f>IF(CJ69&gt;0,(CJ69+5000+8000-CK$5)/CK$5,0)</f>
        <v/>
      </c>
      <c r="CL69" s="15">
        <f>'Investment Analysis'!GD69</f>
        <v/>
      </c>
      <c r="CM69" s="48" t="n">
        <v>24800.46</v>
      </c>
      <c r="CN69" s="18">
        <f>IF(CM69&gt;0,(CM69-CN$5)/CN$5,0)</f>
        <v/>
      </c>
      <c r="CO69" s="15">
        <f>'Investment Analysis'!GT69</f>
        <v/>
      </c>
      <c r="CP69" s="48" t="n">
        <v>28990.5</v>
      </c>
      <c r="CQ69" s="18">
        <f>IF(CP69&gt;0,(CP69-CQ$5)/CQ$5,0)</f>
        <v/>
      </c>
      <c r="CR69" s="15">
        <f>'Investment Analysis'!HG69</f>
        <v/>
      </c>
      <c r="CS69" s="48" t="n">
        <v>7890</v>
      </c>
      <c r="CT69" s="18">
        <f>IF(CS69&gt;0,(CS69-CT$5)/CT$5,0)</f>
        <v/>
      </c>
      <c r="CU69" s="15">
        <f>'Investment Analysis'!HN69</f>
        <v/>
      </c>
      <c r="CV69" s="48" t="n">
        <v>25772.45</v>
      </c>
      <c r="CW69" s="18">
        <f>IF(CV69&gt;0,(CV69-CW$5)/CW$5,0)</f>
        <v/>
      </c>
      <c r="CX69" s="15">
        <f>'Investment Analysis'!IB69</f>
        <v/>
      </c>
      <c r="CY69" s="48" t="n">
        <v>15220.8</v>
      </c>
      <c r="CZ69" s="18">
        <f>IF(CY69&gt;0,(CY69-CZ$5)/CZ$5,0)</f>
        <v/>
      </c>
      <c r="DA69" s="15">
        <f>'Investment Analysis'!II69</f>
        <v/>
      </c>
      <c r="DB69" s="48" t="n">
        <v>19684</v>
      </c>
      <c r="DC69" s="18">
        <f>IF(DB69&gt;0,(DB69-DC$5)/DC$5,0)</f>
        <v/>
      </c>
      <c r="DD69" s="15">
        <f>'Investment Analysis'!IP69</f>
        <v/>
      </c>
      <c r="DE69" s="48" t="n"/>
      <c r="DF69" s="18">
        <f>'Investment Analysis'!IY69</f>
        <v/>
      </c>
      <c r="DG69" s="15">
        <f>'Investment Analysis'!IW69</f>
        <v/>
      </c>
      <c r="DH69" s="48" t="n">
        <v>11534.8</v>
      </c>
      <c r="DI69" s="18">
        <f>IF(DH69&gt;0,(DH69-DI$5)/DI$5,0)</f>
        <v/>
      </c>
      <c r="DJ69" s="15">
        <f>'Investment Analysis'!JD69</f>
        <v/>
      </c>
      <c r="DK69" s="48" t="n">
        <v>1894</v>
      </c>
      <c r="DL69" s="18">
        <f>IF(DK69&gt;0,(DK69-DL$5)/DL$5,0)</f>
        <v/>
      </c>
      <c r="DM69" s="15">
        <f>'Investment Analysis'!JK69</f>
        <v/>
      </c>
      <c r="DN69" s="48" t="n">
        <v>21191.4</v>
      </c>
      <c r="DO69" s="18">
        <f>IF(DN69&gt;0,(DN69-DO$5)/DO$5,0)</f>
        <v/>
      </c>
      <c r="DP69" s="15">
        <f>'Investment Analysis'!HU69</f>
        <v/>
      </c>
      <c r="DQ69" s="48" t="n">
        <v>28980</v>
      </c>
      <c r="DR69" s="18">
        <f>IF(DQ69&gt;0,(DQ69-DR$5)/DR$5,0)</f>
        <v/>
      </c>
      <c r="DS69" s="15">
        <f>'Investment Analysis'!JR69</f>
        <v/>
      </c>
      <c r="DT69" s="48" t="n">
        <v>2994</v>
      </c>
      <c r="DU69" s="18">
        <f>IF(DT69&gt;0,(DT69-DU$5)/DU$5,0)</f>
        <v/>
      </c>
      <c r="DV69" s="15">
        <f>'Investment Analysis'!JY69</f>
        <v/>
      </c>
      <c r="DW69" s="48" t="n">
        <v>23241.5</v>
      </c>
      <c r="DX69" s="18">
        <f>IF(DW69&gt;0,(DW69-DX$5)/DX$5,0)</f>
        <v/>
      </c>
      <c r="DY69" s="15">
        <f>'Investment Analysis'!KF69</f>
        <v/>
      </c>
      <c r="DZ69" s="48" t="n">
        <v>3188.4</v>
      </c>
      <c r="EA69" s="18">
        <f>IF(DZ69&gt;0,(DZ69-EA$5)/EA$5,0)</f>
        <v/>
      </c>
      <c r="EB69" s="15">
        <f>'Investment Analysis'!KM69</f>
        <v/>
      </c>
      <c r="EC69" s="48" t="n">
        <v>2179</v>
      </c>
      <c r="ED69" s="18">
        <f>'Investment Analysis'!KV69</f>
        <v/>
      </c>
      <c r="EE69" s="15">
        <f>'Investment Analysis'!KT69</f>
        <v/>
      </c>
      <c r="EF69" s="48" t="n">
        <v>39757.5</v>
      </c>
      <c r="EG69" s="18">
        <f>IF(EF69&gt;0,(EF69-EG$5)/EG$5,0)</f>
        <v/>
      </c>
      <c r="EH69" s="15">
        <f>'Investment Analysis'!LH69</f>
        <v/>
      </c>
      <c r="EI69" s="48" t="n">
        <v>9984.48</v>
      </c>
      <c r="EJ69" s="18">
        <f>'Investment Analysis'!LQ69</f>
        <v/>
      </c>
      <c r="EK69" s="15">
        <f>'Investment Analysis'!LO69</f>
        <v/>
      </c>
      <c r="EL69" s="48" t="n">
        <v>18333.25</v>
      </c>
      <c r="EM69" s="18">
        <f>IF(EL69&gt;0,(EL69-EM$5)/EM$5,0)</f>
        <v/>
      </c>
      <c r="EN69" s="15">
        <f>'Investment Analysis'!LV69</f>
        <v/>
      </c>
      <c r="EO69" s="48" t="n"/>
      <c r="EP69" s="68">
        <f>IF(EO69&gt;0,(EO69-500-EP$5)/EP$5,0)</f>
        <v/>
      </c>
      <c r="EQ69" s="15">
        <f>'Investment Analysis'!MC69</f>
        <v/>
      </c>
      <c r="ER69" s="48" t="n">
        <v>14359.68</v>
      </c>
      <c r="ES69" s="18">
        <f>'Investment Analysis'!LX69</f>
        <v/>
      </c>
      <c r="ET69" s="15">
        <f>'Investment Analysis'!LA69</f>
        <v/>
      </c>
      <c r="EU69" s="48" t="n">
        <v>22390</v>
      </c>
      <c r="EV69" s="18">
        <f>'Investment Analysis'!ML69</f>
        <v/>
      </c>
      <c r="EW69" s="15">
        <f>'Investment Analysis'!MJ69</f>
        <v/>
      </c>
      <c r="EX69" s="48" t="n">
        <v>59526</v>
      </c>
      <c r="EY69" s="18">
        <f>IF(EX69&gt;0,(EX69-EY$5)/EY$5,0)</f>
        <v/>
      </c>
      <c r="EZ69" s="15">
        <f>'Investment Analysis'!MQ69</f>
        <v/>
      </c>
      <c r="FA69" s="48" t="n"/>
      <c r="FB69" s="18">
        <f>IF(FA69&gt;0,(FA69-FB$5)/FB$5,0)</f>
        <v/>
      </c>
      <c r="FC69" s="15">
        <f>'Investment Analysis'!MX69</f>
        <v/>
      </c>
      <c r="FD69" s="48" t="n">
        <v>4997</v>
      </c>
      <c r="FE69" s="18">
        <f>IF(FD69&gt;0,(FD69-FE$5)/FE$5,0)</f>
        <v/>
      </c>
      <c r="FF69" s="15">
        <f>'Investment Analysis'!NE69</f>
        <v/>
      </c>
      <c r="FG69" s="48" t="n"/>
      <c r="FH69" s="18">
        <f>IF(FG69&gt;0,(FG69-FH$5)/FH$5,0)</f>
        <v/>
      </c>
      <c r="FI69" s="15">
        <f>'Investment Analysis'!NL69</f>
        <v/>
      </c>
      <c r="FJ69" s="48" t="n">
        <v>12117.2</v>
      </c>
      <c r="FK69" s="18">
        <f>IF(FJ69&gt;0,(FJ69-FK$5)/FK$5,0)</f>
        <v/>
      </c>
      <c r="FL69" s="15">
        <f>'Investment Analysis'!NS69</f>
        <v/>
      </c>
      <c r="FM69" s="48" t="n">
        <v>9259.799999999999</v>
      </c>
      <c r="FN69" s="18">
        <f>IF(FM69&gt;0,(FM69-FN$5)/FN$5,0)</f>
        <v/>
      </c>
      <c r="FO69" s="15">
        <f>'Investment Analysis'!NZ69</f>
        <v/>
      </c>
      <c r="FP69" s="48" t="n"/>
      <c r="FQ69" s="18">
        <f>IF(FP69&gt;0,(FP69-FQ$5)/FQ$5,0)</f>
        <v/>
      </c>
      <c r="FR69" s="15">
        <f>'Investment Analysis'!OG69</f>
        <v/>
      </c>
      <c r="FS69" s="48" t="n">
        <v>18218.75</v>
      </c>
      <c r="FT69" s="18">
        <f>IF(FS69&gt;0,(FS69-FT$5)/FT$5,0)</f>
        <v/>
      </c>
      <c r="FU69" s="15">
        <f>'Investment Analysis'!ON69</f>
        <v/>
      </c>
      <c r="FV69" s="48" t="n"/>
      <c r="FW69" s="18">
        <f>IF(FV69&gt;0,(FV69-FW$5)/FW$5,0)</f>
        <v/>
      </c>
      <c r="FX69" s="15">
        <f>'Investment Analysis'!OU69</f>
        <v/>
      </c>
      <c r="FY69" s="48" t="n"/>
      <c r="FZ69" s="18">
        <f>IF(FY69&gt;0,(FY69-FZ$5)/FZ$5,0)</f>
        <v/>
      </c>
      <c r="GA69" s="15">
        <f>'Investment Analysis'!PB69</f>
        <v/>
      </c>
      <c r="GB69" s="48" t="n">
        <v>20571</v>
      </c>
      <c r="GC69" s="18">
        <f>'Investment Analysis'!PK69</f>
        <v/>
      </c>
      <c r="GD69" s="15">
        <f>'Investment Analysis'!PI69</f>
        <v/>
      </c>
      <c r="GE69" s="48" t="n">
        <v>8109.5</v>
      </c>
      <c r="GF69" s="18">
        <f>'Investment Analysis'!PY69</f>
        <v/>
      </c>
      <c r="GG69" s="15">
        <f>'Investment Analysis'!PW69</f>
        <v/>
      </c>
      <c r="GH69" s="48" t="n">
        <v>29026.8</v>
      </c>
      <c r="GI69" s="18">
        <f>'Investment Analysis'!QF69</f>
        <v/>
      </c>
      <c r="GJ69" s="15">
        <f>'Investment Analysis'!QD69</f>
        <v/>
      </c>
      <c r="GK69" s="48" t="n">
        <v>5721.25</v>
      </c>
      <c r="GL69" s="18">
        <f>'Investment Analysis'!QM69</f>
        <v/>
      </c>
      <c r="GM69" s="15">
        <f>'Investment Analysis'!QK69</f>
        <v/>
      </c>
      <c r="GN69" s="48" t="n">
        <v>30031.33</v>
      </c>
      <c r="GO69" s="18">
        <f>'Investment Analysis'!QT69</f>
        <v/>
      </c>
      <c r="GP69" s="15">
        <f>'Investment Analysis'!QR69</f>
        <v/>
      </c>
      <c r="GQ69" s="48" t="n">
        <v>22667.8</v>
      </c>
      <c r="GR69" s="18">
        <f>'Investment Analysis'!RA69</f>
        <v/>
      </c>
      <c r="GS69" s="15">
        <f>'Investment Analysis'!QY69</f>
        <v/>
      </c>
      <c r="GT69" s="48" t="n">
        <v>5952.5</v>
      </c>
      <c r="GU69" s="18">
        <f>'Investment Analysis'!RH69</f>
        <v/>
      </c>
      <c r="GV69" s="15">
        <f>'Investment Analysis'!RF69</f>
        <v/>
      </c>
      <c r="GW69" s="48" t="n"/>
      <c r="GX69" s="18">
        <f>'Investment Analysis'!RO69</f>
        <v/>
      </c>
      <c r="GY69" s="15">
        <f>'Investment Analysis'!RM69</f>
        <v/>
      </c>
      <c r="GZ69" s="48" t="n">
        <v>27440</v>
      </c>
      <c r="HA69" s="18">
        <f>'Investment Analysis'!RV69</f>
        <v/>
      </c>
      <c r="HB69" s="15">
        <f>'Investment Analysis'!RT69</f>
        <v/>
      </c>
      <c r="HC69" s="48" t="n"/>
      <c r="HD69" s="18">
        <f>'Investment Analysis'!SC69</f>
        <v/>
      </c>
      <c r="HE69" s="15">
        <f>'Investment Analysis'!SA69</f>
        <v/>
      </c>
      <c r="HF69" s="48" t="n">
        <v>20375</v>
      </c>
      <c r="HG69" s="18">
        <f>'Investment Analysis'!SJ69</f>
        <v/>
      </c>
      <c r="HH69" s="15">
        <f>'Investment Analysis'!SH69</f>
        <v/>
      </c>
      <c r="HI69" s="48" t="n"/>
      <c r="HJ69" s="18">
        <f>'Investment Analysis'!SM69</f>
        <v/>
      </c>
      <c r="HK69" s="15">
        <f>'Investment Analysis'!SK69</f>
        <v/>
      </c>
      <c r="HL69" s="48" t="n"/>
      <c r="HM69" s="18">
        <f>'Investment Analysis'!SP69</f>
        <v/>
      </c>
      <c r="HN69" s="15">
        <f>'Investment Analysis'!SN69</f>
        <v/>
      </c>
      <c r="HO69" s="48" t="n"/>
      <c r="HP69" s="18">
        <f>'Investment Analysis'!TE69</f>
        <v/>
      </c>
      <c r="HQ69" s="15">
        <f>'Investment Analysis'!TC69</f>
        <v/>
      </c>
      <c r="HR69" s="48" t="n"/>
      <c r="HS69" s="18">
        <f>'Investment Analysis'!TL69</f>
        <v/>
      </c>
      <c r="HT69" s="15">
        <f>'Investment Analysis'!TJ69</f>
        <v/>
      </c>
      <c r="HU69" s="48" t="n"/>
      <c r="HV69" s="18">
        <f>'Investment Analysis'!TS69</f>
        <v/>
      </c>
      <c r="HW69" s="15">
        <f>'Investment Analysis'!TQ69</f>
        <v/>
      </c>
      <c r="HX69" s="48" t="n"/>
      <c r="HY69" s="18">
        <f>'Investment Analysis'!TZ69</f>
        <v/>
      </c>
      <c r="HZ69" s="15">
        <f>'Investment Analysis'!TX69</f>
        <v/>
      </c>
      <c r="IA69" s="48" t="n"/>
      <c r="IB69" s="18">
        <f>'Investment Analysis'!UG69</f>
        <v/>
      </c>
      <c r="IC69" s="15">
        <f>'Investment Analysis'!UE69</f>
        <v/>
      </c>
      <c r="ID69" s="48" t="n"/>
      <c r="IE69" s="18">
        <f>'Investment Analysis'!UN69</f>
        <v/>
      </c>
      <c r="IF69" s="15">
        <f>'Investment Analysis'!UL69</f>
        <v/>
      </c>
      <c r="IG69" s="48" t="n"/>
      <c r="IH69" s="18">
        <f>'Investment Analysis'!UU69</f>
        <v/>
      </c>
      <c r="II69" s="15">
        <f>'Investment Analysis'!US69</f>
        <v/>
      </c>
      <c r="IJ69" s="48" t="n"/>
      <c r="IK69" s="18">
        <f>'Investment Analysis'!VB69</f>
        <v/>
      </c>
      <c r="IL69" s="15">
        <f>'Investment Analysis'!UZ69</f>
        <v/>
      </c>
      <c r="IM69" s="48" t="n"/>
      <c r="IN69" s="18">
        <f>'Investment Analysis'!VI69</f>
        <v/>
      </c>
      <c r="IO69" s="15">
        <f>'Investment Analysis'!VG69</f>
        <v/>
      </c>
      <c r="IP69" s="18" t="n"/>
      <c r="IQ69" s="18" t="n"/>
      <c r="IR69" s="18" t="n"/>
      <c r="IS69" s="108">
        <f>IF(IT69&gt;0,IT69-IT68,0)</f>
        <v/>
      </c>
      <c r="IT69" s="48">
        <f>FY69+FV69+FS69+FP69+FM69+FJ69+FG69+FD69+FA69+EX69+EU69+ER69+EO69+EL69+EI69+EF69+EC69+DZ69+DW69+DT69+DQ69+DN69+DK69+DH69+DE69+DB69+CY69+CV69+CS69+CP69+CJ69+CG69+CD69+CA69+BX69+P69+CM69+GT69+GQ69+GN69+GK69+GH69+GE69+GB69+BU69+BR69+BO69+BL69+BI69+BF69+BC69+AZ69+AW69+AT69+AQ69+AN69+AK69+AH69+AE69+AB69+Y69+V69+S69+GW69+GZ69+HC69+HF69+HI69+HL69+HO69+HR69+HU69</f>
        <v/>
      </c>
      <c r="IU69" s="101">
        <f>IF(IT69&gt;0,IV69,0)</f>
        <v/>
      </c>
      <c r="IV69" s="101" t="n"/>
      <c r="IW69" s="15">
        <f>IF(IT69&gt;0,(IT69+IV$11-I$2)/I$2,0)</f>
        <v/>
      </c>
      <c r="IX69" s="113">
        <f>IF(IT69&gt;0,IT69+IV$11-I$2,0)</f>
        <v/>
      </c>
      <c r="IY69" s="21">
        <f>IF(IT69&gt;0,(IT69+IV$11+IV$33+IV$52-IT$8)/IT$8,0)</f>
        <v/>
      </c>
      <c r="IZ69" s="173">
        <f>IF(IT69&gt;0,IT69+IV$11+IV$33+IV$52-IT$8,0)</f>
        <v/>
      </c>
    </row>
    <row r="70">
      <c r="A70" s="554">
        <f>'Investment Analysis'!A70</f>
        <v/>
      </c>
      <c r="B70" s="4">
        <f>'Investment Analysis'!B70</f>
        <v/>
      </c>
      <c r="C70" s="27">
        <f>'Investment Analysis'!C70</f>
        <v/>
      </c>
      <c r="D70" s="14">
        <f>'Investment Analysis'!D70</f>
        <v/>
      </c>
      <c r="E70" s="15">
        <f>'Investment Analysis'!E70</f>
        <v/>
      </c>
      <c r="F70" s="13">
        <f>'Investment Analysis'!G70</f>
        <v/>
      </c>
      <c r="G70" s="14">
        <f>'Investment Analysis'!H70</f>
        <v/>
      </c>
      <c r="H70" s="15">
        <f>'Investment Analysis'!I70</f>
        <v/>
      </c>
      <c r="I70" s="13">
        <f>'Investment Analysis'!K70</f>
        <v/>
      </c>
      <c r="J70" s="14">
        <f>'Investment Analysis'!L70</f>
        <v/>
      </c>
      <c r="K70" s="15">
        <f>'Investment Analysis'!M70</f>
        <v/>
      </c>
      <c r="L70" s="41">
        <f>'Investment Analysis'!T70</f>
        <v/>
      </c>
      <c r="M70" s="21">
        <f>'Investment Analysis'!V70</f>
        <v/>
      </c>
      <c r="N70" s="21">
        <f>'Investment Analysis'!W70</f>
        <v/>
      </c>
      <c r="P70" s="48">
        <f>'Investment Analysis'!Y70</f>
        <v/>
      </c>
      <c r="Q70" s="18" t="n"/>
      <c r="R70" s="83" t="n"/>
      <c r="S70" s="48" t="n">
        <v>19094.67</v>
      </c>
      <c r="T70" s="18">
        <f>'Investment Analysis'!AH70</f>
        <v/>
      </c>
      <c r="U70" s="15">
        <f>'Investment Analysis'!AF70</f>
        <v/>
      </c>
      <c r="V70" s="48" t="n">
        <v>16614.31</v>
      </c>
      <c r="W70" s="18">
        <f>'Investment Analysis'!AO70</f>
        <v/>
      </c>
      <c r="X70" s="15">
        <f>'Investment Analysis'!AM70</f>
        <v/>
      </c>
      <c r="Y70" s="48" t="n">
        <v>9619.15</v>
      </c>
      <c r="Z70" s="18">
        <f>IF(Y70&gt;0,(Y70-Z$5)/Z$5,0)</f>
        <v/>
      </c>
      <c r="AA70" s="15">
        <f>'Investment Analysis'!GM70</f>
        <v/>
      </c>
      <c r="AB70" s="48" t="n">
        <v>2310.62</v>
      </c>
      <c r="AC70" s="18">
        <f>IF(AB70&gt;0,(AB70+8000-AC$5)/AC$5,0)</f>
        <v/>
      </c>
      <c r="AD70" s="15">
        <f>'Investment Analysis'!AT70</f>
        <v/>
      </c>
      <c r="AE70" s="48" t="n">
        <v>20987.32</v>
      </c>
      <c r="AF70" s="18">
        <f>'Investment Analysis'!BC70</f>
        <v/>
      </c>
      <c r="AG70" s="15">
        <f>'Investment Analysis'!BA70</f>
        <v/>
      </c>
      <c r="AH70" s="48" t="n"/>
      <c r="AI70" s="18">
        <f>IF(AH70&gt;0,(AH70-5000+20000-AI$5)/AI$5,0)</f>
        <v/>
      </c>
      <c r="AJ70" s="15">
        <f>'Investment Analysis'!BH70</f>
        <v/>
      </c>
      <c r="AK70" s="48" t="n">
        <v>16942.38</v>
      </c>
      <c r="AL70" s="18">
        <f>IF(AK70&gt;0,(AK70+7000-AL$5)/AL$5,0)</f>
        <v/>
      </c>
      <c r="AM70" s="15">
        <f>'Investment Analysis'!BO70</f>
        <v/>
      </c>
      <c r="AN70" s="48" t="n">
        <v>12745.85</v>
      </c>
      <c r="AO70" s="18">
        <f>IF(AN70&gt;0,(AN70+25000+5000-AO$5)/AO$5,0)</f>
        <v/>
      </c>
      <c r="AP70" s="15">
        <f>'Investment Analysis'!BV70</f>
        <v/>
      </c>
      <c r="AQ70" s="48" t="n"/>
      <c r="AR70" s="18">
        <f>IF(AQ70&gt;0,(AQ70+10000+4000-AR$5)/AR$5,0)</f>
        <v/>
      </c>
      <c r="AS70" s="15">
        <f>'Investment Analysis'!CC70</f>
        <v/>
      </c>
      <c r="AT70" s="48" t="n">
        <v>22669.02</v>
      </c>
      <c r="AU70" s="18">
        <f>'Investment Analysis'!CL70</f>
        <v/>
      </c>
      <c r="AV70" s="15">
        <f>'Investment Analysis'!CJ70</f>
        <v/>
      </c>
      <c r="AW70" s="48" t="n">
        <v>16731.27</v>
      </c>
      <c r="AX70" s="18">
        <f>IF(AW70&gt;0,(AW70+2000-AX$5)/AX$5,0)</f>
        <v/>
      </c>
      <c r="AY70" s="15">
        <f>'Investment Analysis'!CQ70</f>
        <v/>
      </c>
      <c r="AZ70" s="48" t="n">
        <v>14943.51</v>
      </c>
      <c r="BA70" s="18">
        <f>'Investment Analysis'!CZ70</f>
        <v/>
      </c>
      <c r="BB70" s="15">
        <f>'Investment Analysis'!CX70</f>
        <v/>
      </c>
      <c r="BC70" s="48" t="n">
        <v>9255.280000000001</v>
      </c>
      <c r="BD70" s="18">
        <f>IF(BC70&gt;0,(BC70-10000+30000-BD$5)/BD$5,0)</f>
        <v/>
      </c>
      <c r="BE70" s="15">
        <f>'Investment Analysis'!DE70</f>
        <v/>
      </c>
      <c r="BF70" s="48" t="n">
        <v>4311.97</v>
      </c>
      <c r="BG70" s="18">
        <f>'Investment Analysis'!DN70</f>
        <v/>
      </c>
      <c r="BH70" s="15">
        <f>'Investment Analysis'!DL70</f>
        <v/>
      </c>
      <c r="BI70" s="48" t="n">
        <v>2050.34</v>
      </c>
      <c r="BJ70" s="18">
        <f>'Investment Analysis'!EB70</f>
        <v/>
      </c>
      <c r="BK70" s="15">
        <f>'Investment Analysis'!DZ70</f>
        <v/>
      </c>
      <c r="BL70" s="48" t="n">
        <v>3688.22</v>
      </c>
      <c r="BM70" s="18">
        <f>'Investment Analysis'!EI70</f>
        <v/>
      </c>
      <c r="BN70" s="15">
        <f>'Investment Analysis'!EG70</f>
        <v/>
      </c>
      <c r="BO70" s="48" t="n"/>
      <c r="BP70" s="18">
        <f>'Investment Analysis'!DU70</f>
        <v/>
      </c>
      <c r="BQ70" s="15">
        <f>'Investment Analysis'!DS70</f>
        <v/>
      </c>
      <c r="BR70" s="48" t="n">
        <v>5252.82</v>
      </c>
      <c r="BS70" s="18">
        <f>'Investment Analysis'!EP70</f>
        <v/>
      </c>
      <c r="BT70" s="15">
        <f>'Investment Analysis'!EN70</f>
        <v/>
      </c>
      <c r="BU70" s="48" t="n">
        <v>13541.73</v>
      </c>
      <c r="BV70" s="18">
        <f>IF(BU70&gt;0,(BU70+8000-BV$5)/BV$5,0)</f>
        <v/>
      </c>
      <c r="BW70" s="15">
        <f>'Investment Analysis'!EU70</f>
        <v/>
      </c>
      <c r="BX70" s="48" t="n"/>
      <c r="BY70" s="18">
        <f>IF(BX70&gt;0,(BX70-10000-5000-BY$5)/BY$5,0)</f>
        <v/>
      </c>
      <c r="BZ70" s="15">
        <f>'Investment Analysis'!FB70</f>
        <v/>
      </c>
      <c r="CA70" s="48" t="n">
        <v>22416.82</v>
      </c>
      <c r="CB70" s="18">
        <f>IF(CA70&gt;0,(CA70-CB$5)/CB$5,0)</f>
        <v/>
      </c>
      <c r="CC70" s="15">
        <f>'Investment Analysis'!FI70</f>
        <v/>
      </c>
      <c r="CD70" s="48" t="n">
        <v>17292.08</v>
      </c>
      <c r="CE70" s="18">
        <f>'Investment Analysis'!FR70</f>
        <v/>
      </c>
      <c r="CF70" s="15">
        <f>'Investment Analysis'!FP70</f>
        <v/>
      </c>
      <c r="CG70" s="48" t="n">
        <v>5367.01</v>
      </c>
      <c r="CH70" s="18">
        <f>'Investment Analysis'!FR70</f>
        <v/>
      </c>
      <c r="CI70" s="15">
        <f>'Investment Analysis'!FW70</f>
        <v/>
      </c>
      <c r="CJ70" s="48" t="n"/>
      <c r="CK70" s="18">
        <f>IF(CJ70&gt;0,(CJ70+5000+8000-CK$5)/CK$5,0)</f>
        <v/>
      </c>
      <c r="CL70" s="15">
        <f>'Investment Analysis'!GD70</f>
        <v/>
      </c>
      <c r="CM70" s="48" t="n">
        <v>24938.43</v>
      </c>
      <c r="CN70" s="18">
        <f>IF(CM70&gt;0,(CM70-CN$5)/CN$5,0)</f>
        <v/>
      </c>
      <c r="CO70" s="15">
        <f>'Investment Analysis'!GT70</f>
        <v/>
      </c>
      <c r="CP70" s="48" t="n">
        <v>28507.6</v>
      </c>
      <c r="CQ70" s="18">
        <f>IF(CP70&gt;0,(CP70-CQ$5)/CQ$5,0)</f>
        <v/>
      </c>
      <c r="CR70" s="15">
        <f>'Investment Analysis'!HG70</f>
        <v/>
      </c>
      <c r="CS70" s="48" t="n">
        <v>7950</v>
      </c>
      <c r="CT70" s="18">
        <f>IF(CS70&gt;0,(CS70-CT$5)/CT$5,0)</f>
        <v/>
      </c>
      <c r="CU70" s="15">
        <f>'Investment Analysis'!HN70</f>
        <v/>
      </c>
      <c r="CV70" s="48" t="n">
        <v>25469.3</v>
      </c>
      <c r="CW70" s="18">
        <f>IF(CV70&gt;0,(CV70-CW$5)/CW$5,0)</f>
        <v/>
      </c>
      <c r="CX70" s="15">
        <f>'Investment Analysis'!IB70</f>
        <v/>
      </c>
      <c r="CY70" s="48" t="n">
        <v>15068.7</v>
      </c>
      <c r="CZ70" s="18">
        <f>IF(CY70&gt;0,(CY70-CZ$5)/CZ$5,0)</f>
        <v/>
      </c>
      <c r="DA70" s="15">
        <f>'Investment Analysis'!II70</f>
        <v/>
      </c>
      <c r="DB70" s="48" t="n">
        <v>19924</v>
      </c>
      <c r="DC70" s="18">
        <f>IF(DB70&gt;0,(DB70-DC$5)/DC$5,0)</f>
        <v/>
      </c>
      <c r="DD70" s="15">
        <f>'Investment Analysis'!IP70</f>
        <v/>
      </c>
      <c r="DE70" s="48" t="n"/>
      <c r="DF70" s="18">
        <f>'Investment Analysis'!IY70</f>
        <v/>
      </c>
      <c r="DG70" s="15">
        <f>'Investment Analysis'!IW70</f>
        <v/>
      </c>
      <c r="DH70" s="48" t="n">
        <v>11527.2</v>
      </c>
      <c r="DI70" s="18">
        <f>IF(DH70&gt;0,(DH70-DI$5)/DI$5,0)</f>
        <v/>
      </c>
      <c r="DJ70" s="15">
        <f>'Investment Analysis'!JD70</f>
        <v/>
      </c>
      <c r="DK70" s="48" t="n">
        <v>1876.95</v>
      </c>
      <c r="DL70" s="18">
        <f>IF(DK70&gt;0,(DK70-DL$5)/DL$5,0)</f>
        <v/>
      </c>
      <c r="DM70" s="15">
        <f>'Investment Analysis'!JK70</f>
        <v/>
      </c>
      <c r="DN70" s="48" t="n">
        <v>21407.4</v>
      </c>
      <c r="DO70" s="18">
        <f>IF(DN70&gt;0,(DN70-DO$5)/DO$5,0)</f>
        <v/>
      </c>
      <c r="DP70" s="15">
        <f>'Investment Analysis'!HU70</f>
        <v/>
      </c>
      <c r="DQ70" s="48" t="n">
        <v>28878</v>
      </c>
      <c r="DR70" s="18">
        <f>IF(DQ70&gt;0,(DQ70-DR$5)/DR$5,0)</f>
        <v/>
      </c>
      <c r="DS70" s="15">
        <f>'Investment Analysis'!JR70</f>
        <v/>
      </c>
      <c r="DT70" s="48" t="n">
        <v>2832</v>
      </c>
      <c r="DU70" s="18">
        <f>IF(DT70&gt;0,(DT70-DU$5)/DU$5,0)</f>
        <v/>
      </c>
      <c r="DV70" s="15">
        <f>'Investment Analysis'!JY70</f>
        <v/>
      </c>
      <c r="DW70" s="48" t="n">
        <v>23644.5</v>
      </c>
      <c r="DX70" s="18">
        <f>IF(DW70&gt;0,(DW70-DX$5)/DX$5,0)</f>
        <v/>
      </c>
      <c r="DY70" s="15">
        <f>'Investment Analysis'!KF70</f>
        <v/>
      </c>
      <c r="DZ70" s="48" t="n">
        <v>3208.8</v>
      </c>
      <c r="EA70" s="18">
        <f>IF(DZ70&gt;0,(DZ70-EA$5)/EA$5,0)</f>
        <v/>
      </c>
      <c r="EB70" s="15">
        <f>'Investment Analysis'!KM70</f>
        <v/>
      </c>
      <c r="EC70" s="48" t="n">
        <v>2221.3</v>
      </c>
      <c r="ED70" s="18">
        <f>'Investment Analysis'!KV70</f>
        <v/>
      </c>
      <c r="EE70" s="15">
        <f>'Investment Analysis'!KT70</f>
        <v/>
      </c>
      <c r="EF70" s="48" t="n">
        <v>40072.5</v>
      </c>
      <c r="EG70" s="18">
        <f>IF(EF70&gt;0,(EF70-EG$5)/EG$5,0)</f>
        <v/>
      </c>
      <c r="EH70" s="15">
        <f>'Investment Analysis'!LH70</f>
        <v/>
      </c>
      <c r="EI70" s="48" t="n">
        <v>10082.13</v>
      </c>
      <c r="EJ70" s="18">
        <f>'Investment Analysis'!LQ70</f>
        <v/>
      </c>
      <c r="EK70" s="15">
        <f>'Investment Analysis'!LO70</f>
        <v/>
      </c>
      <c r="EL70" s="48" t="n">
        <v>18476.25</v>
      </c>
      <c r="EM70" s="18">
        <f>IF(EL70&gt;0,(EL70-EM$5)/EM$5,0)</f>
        <v/>
      </c>
      <c r="EN70" s="15">
        <f>'Investment Analysis'!LV70</f>
        <v/>
      </c>
      <c r="EO70" s="48" t="n"/>
      <c r="EP70" s="68">
        <f>IF(EO70&gt;0,(EO70-500-EP$5)/EP$5,0)</f>
        <v/>
      </c>
      <c r="EQ70" s="15">
        <f>'Investment Analysis'!MC70</f>
        <v/>
      </c>
      <c r="ER70" s="48" t="n">
        <v>14330.52</v>
      </c>
      <c r="ES70" s="18">
        <f>'Investment Analysis'!LX70</f>
        <v/>
      </c>
      <c r="ET70" s="15">
        <f>'Investment Analysis'!LA70</f>
        <v/>
      </c>
      <c r="EU70" s="48" t="n">
        <v>21630</v>
      </c>
      <c r="EV70" s="18">
        <f>'Investment Analysis'!ML70</f>
        <v/>
      </c>
      <c r="EW70" s="15">
        <f>'Investment Analysis'!MJ70</f>
        <v/>
      </c>
      <c r="EX70" s="48" t="n">
        <v>59190</v>
      </c>
      <c r="EY70" s="18">
        <f>IF(EX70&gt;0,(EX70-EY$5)/EY$5,0)</f>
        <v/>
      </c>
      <c r="EZ70" s="15">
        <f>'Investment Analysis'!MQ70</f>
        <v/>
      </c>
      <c r="FA70" s="48" t="n"/>
      <c r="FB70" s="18">
        <f>IF(FA70&gt;0,(FA70-FB$5)/FB$5,0)</f>
        <v/>
      </c>
      <c r="FC70" s="15">
        <f>'Investment Analysis'!MX70</f>
        <v/>
      </c>
      <c r="FD70" s="48" t="n">
        <v>5003.75</v>
      </c>
      <c r="FE70" s="18">
        <f>IF(FD70&gt;0,(FD70-FE$5)/FE$5,0)</f>
        <v/>
      </c>
      <c r="FF70" s="15">
        <f>'Investment Analysis'!NE70</f>
        <v/>
      </c>
      <c r="FG70" s="48" t="n"/>
      <c r="FH70" s="18">
        <f>IF(FG70&gt;0,(FG70-FH$5)/FH$5,0)</f>
        <v/>
      </c>
      <c r="FI70" s="15">
        <f>'Investment Analysis'!NL70</f>
        <v/>
      </c>
      <c r="FJ70" s="48" t="n">
        <v>12211.2</v>
      </c>
      <c r="FK70" s="18">
        <f>IF(FJ70&gt;0,(FJ70-FK$5)/FK$5,0)</f>
        <v/>
      </c>
      <c r="FL70" s="15">
        <f>'Investment Analysis'!NS70</f>
        <v/>
      </c>
      <c r="FM70" s="48" t="n">
        <v>9278.4</v>
      </c>
      <c r="FN70" s="18">
        <f>IF(FM70&gt;0,(FM70-FN$5)/FN$5,0)</f>
        <v/>
      </c>
      <c r="FO70" s="15">
        <f>'Investment Analysis'!NZ70</f>
        <v/>
      </c>
      <c r="FP70" s="48" t="n"/>
      <c r="FQ70" s="18">
        <f>IF(FP70&gt;0,(FP70-FQ$5)/FQ$5,0)</f>
        <v/>
      </c>
      <c r="FR70" s="15">
        <f>'Investment Analysis'!OG70</f>
        <v/>
      </c>
      <c r="FS70" s="48" t="n">
        <v>17107.75</v>
      </c>
      <c r="FT70" s="18">
        <f>IF(FS70&gt;0,(FS70-FT$5)/FT$5,0)</f>
        <v/>
      </c>
      <c r="FU70" s="15">
        <f>'Investment Analysis'!ON70</f>
        <v/>
      </c>
      <c r="FV70" s="48" t="n"/>
      <c r="FW70" s="18">
        <f>IF(FV70&gt;0,(FV70-FW$5)/FW$5,0)</f>
        <v/>
      </c>
      <c r="FX70" s="15">
        <f>'Investment Analysis'!OU70</f>
        <v/>
      </c>
      <c r="FY70" s="48" t="n"/>
      <c r="FZ70" s="18">
        <f>IF(FY70&gt;0,(FY70-FZ$5)/FZ$5,0)</f>
        <v/>
      </c>
      <c r="GA70" s="15">
        <f>'Investment Analysis'!PB70</f>
        <v/>
      </c>
      <c r="GB70" s="48" t="n">
        <v>21027.6</v>
      </c>
      <c r="GC70" s="18">
        <f>'Investment Analysis'!PK70</f>
        <v/>
      </c>
      <c r="GD70" s="15">
        <f>'Investment Analysis'!PI70</f>
        <v/>
      </c>
      <c r="GE70" s="48" t="n">
        <v>8175.5</v>
      </c>
      <c r="GF70" s="18">
        <f>'Investment Analysis'!PY70</f>
        <v/>
      </c>
      <c r="GG70" s="15">
        <f>'Investment Analysis'!PW70</f>
        <v/>
      </c>
      <c r="GH70" s="48" t="n">
        <v>29289.7</v>
      </c>
      <c r="GI70" s="18">
        <f>'Investment Analysis'!QF70</f>
        <v/>
      </c>
      <c r="GJ70" s="15">
        <f>'Investment Analysis'!QD70</f>
        <v/>
      </c>
      <c r="GK70" s="48" t="n">
        <v>5922.5</v>
      </c>
      <c r="GL70" s="18">
        <f>'Investment Analysis'!QM70</f>
        <v/>
      </c>
      <c r="GM70" s="15">
        <f>'Investment Analysis'!QK70</f>
        <v/>
      </c>
      <c r="GN70" s="48" t="n">
        <v>30474.77</v>
      </c>
      <c r="GO70" s="18">
        <f>'Investment Analysis'!QT70</f>
        <v/>
      </c>
      <c r="GP70" s="15">
        <f>'Investment Analysis'!QR70</f>
        <v/>
      </c>
      <c r="GQ70" s="48" t="n">
        <v>22900.85</v>
      </c>
      <c r="GR70" s="18">
        <f>'Investment Analysis'!RA70</f>
        <v/>
      </c>
      <c r="GS70" s="15">
        <f>'Investment Analysis'!QY70</f>
        <v/>
      </c>
      <c r="GT70" s="48" t="n">
        <v>5872</v>
      </c>
      <c r="GU70" s="18">
        <f>'Investment Analysis'!RH70</f>
        <v/>
      </c>
      <c r="GV70" s="15">
        <f>'Investment Analysis'!RF70</f>
        <v/>
      </c>
      <c r="GW70" s="48" t="n"/>
      <c r="GX70" s="18">
        <f>'Investment Analysis'!RO70</f>
        <v/>
      </c>
      <c r="GY70" s="15">
        <f>'Investment Analysis'!RM70</f>
        <v/>
      </c>
      <c r="GZ70" s="48" t="n">
        <v>27100</v>
      </c>
      <c r="HA70" s="18">
        <f>'Investment Analysis'!RV70</f>
        <v/>
      </c>
      <c r="HB70" s="15">
        <f>'Investment Analysis'!RT70</f>
        <v/>
      </c>
      <c r="HC70" s="48" t="n"/>
      <c r="HD70" s="18">
        <f>'Investment Analysis'!SC70</f>
        <v/>
      </c>
      <c r="HE70" s="15">
        <f>'Investment Analysis'!SA70</f>
        <v/>
      </c>
      <c r="HF70" s="48" t="n">
        <v>19800</v>
      </c>
      <c r="HG70" s="18">
        <f>'Investment Analysis'!SJ70</f>
        <v/>
      </c>
      <c r="HH70" s="15">
        <f>'Investment Analysis'!SH70</f>
        <v/>
      </c>
      <c r="HI70" s="48" t="n"/>
      <c r="HJ70" s="18">
        <f>'Investment Analysis'!SM70</f>
        <v/>
      </c>
      <c r="HK70" s="15">
        <f>'Investment Analysis'!SK70</f>
        <v/>
      </c>
      <c r="HL70" s="48" t="n"/>
      <c r="HM70" s="18">
        <f>'Investment Analysis'!SP70</f>
        <v/>
      </c>
      <c r="HN70" s="15">
        <f>'Investment Analysis'!SN70</f>
        <v/>
      </c>
      <c r="HO70" s="48" t="n"/>
      <c r="HP70" s="18">
        <f>'Investment Analysis'!TE70</f>
        <v/>
      </c>
      <c r="HQ70" s="15">
        <f>'Investment Analysis'!TC70</f>
        <v/>
      </c>
      <c r="HR70" s="48" t="n"/>
      <c r="HS70" s="18">
        <f>'Investment Analysis'!TL70</f>
        <v/>
      </c>
      <c r="HT70" s="15">
        <f>'Investment Analysis'!TJ70</f>
        <v/>
      </c>
      <c r="HU70" s="48" t="n"/>
      <c r="HV70" s="18">
        <f>'Investment Analysis'!TS70</f>
        <v/>
      </c>
      <c r="HW70" s="15">
        <f>'Investment Analysis'!TQ70</f>
        <v/>
      </c>
      <c r="HX70" s="48" t="n"/>
      <c r="HY70" s="18">
        <f>'Investment Analysis'!TZ70</f>
        <v/>
      </c>
      <c r="HZ70" s="15">
        <f>'Investment Analysis'!TX70</f>
        <v/>
      </c>
      <c r="IA70" s="48" t="n"/>
      <c r="IB70" s="18">
        <f>'Investment Analysis'!UG70</f>
        <v/>
      </c>
      <c r="IC70" s="15">
        <f>'Investment Analysis'!UE70</f>
        <v/>
      </c>
      <c r="ID70" s="48" t="n"/>
      <c r="IE70" s="18">
        <f>'Investment Analysis'!UN70</f>
        <v/>
      </c>
      <c r="IF70" s="15">
        <f>'Investment Analysis'!UL70</f>
        <v/>
      </c>
      <c r="IG70" s="48" t="n"/>
      <c r="IH70" s="18">
        <f>'Investment Analysis'!UU70</f>
        <v/>
      </c>
      <c r="II70" s="15">
        <f>'Investment Analysis'!US70</f>
        <v/>
      </c>
      <c r="IJ70" s="48" t="n"/>
      <c r="IK70" s="18">
        <f>'Investment Analysis'!VB70</f>
        <v/>
      </c>
      <c r="IL70" s="15">
        <f>'Investment Analysis'!UZ70</f>
        <v/>
      </c>
      <c r="IM70" s="48" t="n"/>
      <c r="IN70" s="18">
        <f>'Investment Analysis'!VI70</f>
        <v/>
      </c>
      <c r="IO70" s="15">
        <f>'Investment Analysis'!VG70</f>
        <v/>
      </c>
      <c r="IP70" s="18" t="n"/>
      <c r="IQ70" s="18" t="n"/>
      <c r="IR70" s="18" t="n"/>
      <c r="IS70" s="108">
        <f>IF(IT70&gt;0,IT70-IT69,0)</f>
        <v/>
      </c>
      <c r="IT70" s="48">
        <f>FY70+FV70+FS70+FP70+FM70+FJ70+FG70+FD70+FA70+EX70+EU70+ER70+EO70+EL70+EI70+EF70+EC70+DZ70+DW70+DT70+DQ70+DN70+DK70+DH70+DE70+DB70+CY70+CV70+CS70+CP70+CJ70+CG70+CD70+CA70+BX70+P70+CM70+GT70+GQ70+GN70+GK70+GH70+GE70+GB70+BU70+BR70+BO70+BL70+BI70+BF70+BC70+AZ70+AW70+AT70+AQ70+AN70+AK70+AH70+AE70+AB70+Y70+V70+S70+GW70+GZ70+HC70+HF70+HI70+HL70+HO70+HR70+HU70</f>
        <v/>
      </c>
      <c r="IU70" s="101">
        <f>IF(IT70&gt;0,IV70,0)</f>
        <v/>
      </c>
      <c r="IV70" s="101" t="n"/>
      <c r="IW70" s="15">
        <f>IF(IT70&gt;0,(IT70+IV$11-I$2)/I$2,0)</f>
        <v/>
      </c>
      <c r="IX70" s="113">
        <f>IF(IT70&gt;0,IT70+IV$11-I$2,0)</f>
        <v/>
      </c>
      <c r="IY70" s="21">
        <f>IF(IT70&gt;0,(IT70+IV$11+IV$33+IV$52-IT$8)/IT$8,0)</f>
        <v/>
      </c>
      <c r="IZ70" s="173">
        <f>IF(IT70&gt;0,IT70+IV$11+IV$33+IV$52-IT$8,0)</f>
        <v/>
      </c>
    </row>
    <row r="71">
      <c r="A71" s="554">
        <f>'Investment Analysis'!A71</f>
        <v/>
      </c>
      <c r="B71" s="4">
        <f>'Investment Analysis'!B71</f>
        <v/>
      </c>
      <c r="C71" s="27">
        <f>'Investment Analysis'!C71</f>
        <v/>
      </c>
      <c r="D71" s="14">
        <f>'Investment Analysis'!D71</f>
        <v/>
      </c>
      <c r="E71" s="15">
        <f>'Investment Analysis'!E71</f>
        <v/>
      </c>
      <c r="F71" s="13">
        <f>'Investment Analysis'!G71</f>
        <v/>
      </c>
      <c r="G71" s="14">
        <f>'Investment Analysis'!H71</f>
        <v/>
      </c>
      <c r="H71" s="15">
        <f>'Investment Analysis'!I71</f>
        <v/>
      </c>
      <c r="I71" s="13">
        <f>'Investment Analysis'!K71</f>
        <v/>
      </c>
      <c r="J71" s="14">
        <f>'Investment Analysis'!L71</f>
        <v/>
      </c>
      <c r="K71" s="15">
        <f>'Investment Analysis'!M71</f>
        <v/>
      </c>
      <c r="L71" s="41">
        <f>'Investment Analysis'!T71</f>
        <v/>
      </c>
      <c r="M71" s="21">
        <f>'Investment Analysis'!V71</f>
        <v/>
      </c>
      <c r="N71" s="21">
        <f>'Investment Analysis'!W71</f>
        <v/>
      </c>
      <c r="P71" s="48">
        <f>'Investment Analysis'!Y71</f>
        <v/>
      </c>
      <c r="Q71" s="18" t="n"/>
      <c r="R71" s="83" t="n"/>
      <c r="S71" s="48" t="n">
        <v>19293.82</v>
      </c>
      <c r="T71" s="18">
        <f>'Investment Analysis'!AH71</f>
        <v/>
      </c>
      <c r="U71" s="15">
        <f>'Investment Analysis'!AF71</f>
        <v/>
      </c>
      <c r="V71" s="48" t="n">
        <v>16738.8</v>
      </c>
      <c r="W71" s="18">
        <f>'Investment Analysis'!AO71</f>
        <v/>
      </c>
      <c r="X71" s="15">
        <f>'Investment Analysis'!AM71</f>
        <v/>
      </c>
      <c r="Y71" s="48" t="n">
        <v>9283.719999999999</v>
      </c>
      <c r="Z71" s="18">
        <f>IF(Y71&gt;0,(Y71-Z$5)/Z$5,0)</f>
        <v/>
      </c>
      <c r="AA71" s="15">
        <f>'Investment Analysis'!GM71</f>
        <v/>
      </c>
      <c r="AB71" s="48" t="n">
        <v>2328.8</v>
      </c>
      <c r="AC71" s="18">
        <f>IF(AB71&gt;0,(AB71+8000-AC$5)/AC$5,0)</f>
        <v/>
      </c>
      <c r="AD71" s="15">
        <f>'Investment Analysis'!AT71</f>
        <v/>
      </c>
      <c r="AE71" s="48" t="n">
        <v>21066.77</v>
      </c>
      <c r="AF71" s="18">
        <f>'Investment Analysis'!BC71</f>
        <v/>
      </c>
      <c r="AG71" s="15">
        <f>'Investment Analysis'!BA71</f>
        <v/>
      </c>
      <c r="AH71" s="48" t="n"/>
      <c r="AI71" s="18">
        <f>IF(AH71&gt;0,(AH71-5000+20000-AI$5)/AI$5,0)</f>
        <v/>
      </c>
      <c r="AJ71" s="15">
        <f>'Investment Analysis'!BH71</f>
        <v/>
      </c>
      <c r="AK71" s="48" t="n">
        <v>17150.55</v>
      </c>
      <c r="AL71" s="18">
        <f>IF(AK71&gt;0,(AK71+7000-AL$5)/AL$5,0)</f>
        <v/>
      </c>
      <c r="AM71" s="15">
        <f>'Investment Analysis'!BO71</f>
        <v/>
      </c>
      <c r="AN71" s="48" t="n">
        <v>12895.5</v>
      </c>
      <c r="AO71" s="18">
        <f>IF(AN71&gt;0,(AN71+25000+5000-AO$5)/AO$5,0)</f>
        <v/>
      </c>
      <c r="AP71" s="15">
        <f>'Investment Analysis'!BV71</f>
        <v/>
      </c>
      <c r="AQ71" s="48" t="n"/>
      <c r="AR71" s="18">
        <f>IF(AQ71&gt;0,(AQ71+10000+4000-AR$5)/AR$5,0)</f>
        <v/>
      </c>
      <c r="AS71" s="15">
        <f>'Investment Analysis'!CC71</f>
        <v/>
      </c>
      <c r="AT71" s="48" t="n">
        <v>22607.07</v>
      </c>
      <c r="AU71" s="18">
        <f>'Investment Analysis'!CL71</f>
        <v/>
      </c>
      <c r="AV71" s="15">
        <f>'Investment Analysis'!CJ71</f>
        <v/>
      </c>
      <c r="AW71" s="48" t="n">
        <v>16714.41</v>
      </c>
      <c r="AX71" s="18">
        <f>IF(AW71&gt;0,(AW71+2000-AX$5)/AX$5,0)</f>
        <v/>
      </c>
      <c r="AY71" s="15">
        <f>'Investment Analysis'!CQ71</f>
        <v/>
      </c>
      <c r="AZ71" s="48" t="n">
        <v>14983.21</v>
      </c>
      <c r="BA71" s="18">
        <f>'Investment Analysis'!CZ71</f>
        <v/>
      </c>
      <c r="BB71" s="15">
        <f>'Investment Analysis'!CX71</f>
        <v/>
      </c>
      <c r="BC71" s="48" t="n">
        <v>9274.559999999999</v>
      </c>
      <c r="BD71" s="18">
        <f>IF(BC71&gt;0,(BC71-10000+30000-BD$5)/BD$5,0)</f>
        <v/>
      </c>
      <c r="BE71" s="15">
        <f>'Investment Analysis'!DE71</f>
        <v/>
      </c>
      <c r="BF71" s="48" t="n">
        <v>4330.46</v>
      </c>
      <c r="BG71" s="18">
        <f>'Investment Analysis'!DN71</f>
        <v/>
      </c>
      <c r="BH71" s="15">
        <f>'Investment Analysis'!DL71</f>
        <v/>
      </c>
      <c r="BI71" s="48" t="n">
        <v>2066.75</v>
      </c>
      <c r="BJ71" s="18">
        <f>'Investment Analysis'!EB71</f>
        <v/>
      </c>
      <c r="BK71" s="15">
        <f>'Investment Analysis'!DZ71</f>
        <v/>
      </c>
      <c r="BL71" s="48" t="n">
        <v>3730.21</v>
      </c>
      <c r="BM71" s="18">
        <f>'Investment Analysis'!EI71</f>
        <v/>
      </c>
      <c r="BN71" s="15">
        <f>'Investment Analysis'!EG71</f>
        <v/>
      </c>
      <c r="BO71" s="48" t="n"/>
      <c r="BP71" s="18">
        <f>'Investment Analysis'!DU71</f>
        <v/>
      </c>
      <c r="BQ71" s="15">
        <f>'Investment Analysis'!DS71</f>
        <v/>
      </c>
      <c r="BR71" s="48" t="n">
        <v>5302.52</v>
      </c>
      <c r="BS71" s="18">
        <f>'Investment Analysis'!EP71</f>
        <v/>
      </c>
      <c r="BT71" s="15">
        <f>'Investment Analysis'!EN71</f>
        <v/>
      </c>
      <c r="BU71" s="48" t="n">
        <v>13579.07</v>
      </c>
      <c r="BV71" s="18">
        <f>IF(BU71&gt;0,(BU71+8000-BV$5)/BV$5,0)</f>
        <v/>
      </c>
      <c r="BW71" s="15">
        <f>'Investment Analysis'!EU71</f>
        <v/>
      </c>
      <c r="BX71" s="48" t="n"/>
      <c r="BY71" s="18">
        <f>IF(BX71&gt;0,(BX71-10000-5000-BY$5)/BY$5,0)</f>
        <v/>
      </c>
      <c r="BZ71" s="15">
        <f>'Investment Analysis'!FB71</f>
        <v/>
      </c>
      <c r="CA71" s="48" t="n">
        <v>22588.94</v>
      </c>
      <c r="CB71" s="18">
        <f>IF(CA71&gt;0,(CA71-CB$5)/CB$5,0)</f>
        <v/>
      </c>
      <c r="CC71" s="15">
        <f>'Investment Analysis'!FI71</f>
        <v/>
      </c>
      <c r="CD71" s="48" t="n">
        <v>17433.42</v>
      </c>
      <c r="CE71" s="18">
        <f>'Investment Analysis'!FR71</f>
        <v/>
      </c>
      <c r="CF71" s="15">
        <f>'Investment Analysis'!FP71</f>
        <v/>
      </c>
      <c r="CG71" s="48" t="n">
        <v>5381.87</v>
      </c>
      <c r="CH71" s="18">
        <f>'Investment Analysis'!FR71</f>
        <v/>
      </c>
      <c r="CI71" s="15">
        <f>'Investment Analysis'!FW71</f>
        <v/>
      </c>
      <c r="CJ71" s="48" t="n"/>
      <c r="CK71" s="18">
        <f>IF(CJ71&gt;0,(CJ71+5000+8000-CK$5)/CK$5,0)</f>
        <v/>
      </c>
      <c r="CL71" s="15">
        <f>'Investment Analysis'!GD71</f>
        <v/>
      </c>
      <c r="CM71" s="48" t="n">
        <v>25059.16</v>
      </c>
      <c r="CN71" s="18">
        <f>IF(CM71&gt;0,(CM71-CN$5)/CN$5,0)</f>
        <v/>
      </c>
      <c r="CO71" s="15">
        <f>'Investment Analysis'!GT71</f>
        <v/>
      </c>
      <c r="CP71" s="48" t="n">
        <v>29530.6</v>
      </c>
      <c r="CQ71" s="18">
        <f>IF(CP71&gt;0,(CP71-CQ$5)/CQ$5,0)</f>
        <v/>
      </c>
      <c r="CR71" s="15">
        <f>'Investment Analysis'!HG71</f>
        <v/>
      </c>
      <c r="CS71" s="48" t="n">
        <v>7890</v>
      </c>
      <c r="CT71" s="18">
        <f>IF(CS71&gt;0,(CS71-CT$5)/CT$5,0)</f>
        <v/>
      </c>
      <c r="CU71" s="15">
        <f>'Investment Analysis'!HN71</f>
        <v/>
      </c>
      <c r="CV71" s="48" t="n">
        <v>25885.25</v>
      </c>
      <c r="CW71" s="18">
        <f>IF(CV71&gt;0,(CV71-CW$5)/CW$5,0)</f>
        <v/>
      </c>
      <c r="CX71" s="15">
        <f>'Investment Analysis'!IB71</f>
        <v/>
      </c>
      <c r="CY71" s="48" t="n">
        <v>15166.8</v>
      </c>
      <c r="CZ71" s="18">
        <f>IF(CY71&gt;0,(CY71-CZ$5)/CZ$5,0)</f>
        <v/>
      </c>
      <c r="DA71" s="15">
        <f>'Investment Analysis'!II71</f>
        <v/>
      </c>
      <c r="DB71" s="48" t="n">
        <v>19900</v>
      </c>
      <c r="DC71" s="18">
        <f>IF(DB71&gt;0,(DB71-DC$5)/DC$5,0)</f>
        <v/>
      </c>
      <c r="DD71" s="15">
        <f>'Investment Analysis'!IP71</f>
        <v/>
      </c>
      <c r="DE71" s="48" t="n"/>
      <c r="DF71" s="18">
        <f>'Investment Analysis'!IY71</f>
        <v/>
      </c>
      <c r="DG71" s="15">
        <f>'Investment Analysis'!IW71</f>
        <v/>
      </c>
      <c r="DH71" s="48" t="n">
        <v>11720</v>
      </c>
      <c r="DI71" s="18">
        <f>IF(DH71&gt;0,(DH71-DI$5)/DI$5,0)</f>
        <v/>
      </c>
      <c r="DJ71" s="15">
        <f>'Investment Analysis'!JD71</f>
        <v/>
      </c>
      <c r="DK71" s="48" t="n">
        <v>1910.95</v>
      </c>
      <c r="DL71" s="18">
        <f>IF(DK71&gt;0,(DK71-DL$5)/DL$5,0)</f>
        <v/>
      </c>
      <c r="DM71" s="15">
        <f>'Investment Analysis'!JK71</f>
        <v/>
      </c>
      <c r="DN71" s="48" t="n">
        <v>21427.2</v>
      </c>
      <c r="DO71" s="18">
        <f>IF(DN71&gt;0,(DN71-DO$5)/DO$5,0)</f>
        <v/>
      </c>
      <c r="DP71" s="15">
        <f>'Investment Analysis'!HU71</f>
        <v/>
      </c>
      <c r="DQ71" s="48" t="n">
        <v>29001</v>
      </c>
      <c r="DR71" s="18">
        <f>IF(DQ71&gt;0,(DQ71-DR$5)/DR$5,0)</f>
        <v/>
      </c>
      <c r="DS71" s="15">
        <f>'Investment Analysis'!JR71</f>
        <v/>
      </c>
      <c r="DT71" s="48" t="n">
        <v>2928</v>
      </c>
      <c r="DU71" s="18">
        <f>IF(DT71&gt;0,(DT71-DU$5)/DU$5,0)</f>
        <v/>
      </c>
      <c r="DV71" s="15">
        <f>'Investment Analysis'!JY71</f>
        <v/>
      </c>
      <c r="DW71" s="48" t="n">
        <v>23860</v>
      </c>
      <c r="DX71" s="18">
        <f>IF(DW71&gt;0,(DW71-DX$5)/DX$5,0)</f>
        <v/>
      </c>
      <c r="DY71" s="15">
        <f>'Investment Analysis'!KF71</f>
        <v/>
      </c>
      <c r="DZ71" s="48" t="n">
        <v>3211.2</v>
      </c>
      <c r="EA71" s="18">
        <f>IF(DZ71&gt;0,(DZ71-EA$5)/EA$5,0)</f>
        <v/>
      </c>
      <c r="EB71" s="15">
        <f>'Investment Analysis'!KM71</f>
        <v/>
      </c>
      <c r="EC71" s="48" t="n">
        <v>2231.9</v>
      </c>
      <c r="ED71" s="18">
        <f>'Investment Analysis'!KV71</f>
        <v/>
      </c>
      <c r="EE71" s="15">
        <f>'Investment Analysis'!KT71</f>
        <v/>
      </c>
      <c r="EF71" s="48" t="n">
        <v>40410</v>
      </c>
      <c r="EG71" s="18">
        <f>IF(EF71&gt;0,(EF71-EG$5)/EG$5,0)</f>
        <v/>
      </c>
      <c r="EH71" s="15">
        <f>'Investment Analysis'!LH71</f>
        <v/>
      </c>
      <c r="EI71" s="48" t="n">
        <v>10066.32</v>
      </c>
      <c r="EJ71" s="18">
        <f>'Investment Analysis'!LQ71</f>
        <v/>
      </c>
      <c r="EK71" s="15">
        <f>'Investment Analysis'!LO71</f>
        <v/>
      </c>
      <c r="EL71" s="48" t="n">
        <v>18336.5</v>
      </c>
      <c r="EM71" s="18">
        <f>IF(EL71&gt;0,(EL71-EM$5)/EM$5,0)</f>
        <v/>
      </c>
      <c r="EN71" s="15">
        <f>'Investment Analysis'!LV71</f>
        <v/>
      </c>
      <c r="EO71" s="48" t="n"/>
      <c r="EP71" s="68">
        <f>IF(EO71&gt;0,(EO71-500-EP$5)/EP$5,0)</f>
        <v/>
      </c>
      <c r="EQ71" s="15">
        <f>'Investment Analysis'!MC71</f>
        <v/>
      </c>
      <c r="ER71" s="48" t="n">
        <v>14608.08</v>
      </c>
      <c r="ES71" s="18">
        <f>'Investment Analysis'!LX71</f>
        <v/>
      </c>
      <c r="ET71" s="15">
        <f>'Investment Analysis'!LA71</f>
        <v/>
      </c>
      <c r="EU71" s="48" t="n">
        <v>22530</v>
      </c>
      <c r="EV71" s="18">
        <f>'Investment Analysis'!ML71</f>
        <v/>
      </c>
      <c r="EW71" s="15">
        <f>'Investment Analysis'!MJ71</f>
        <v/>
      </c>
      <c r="EX71" s="48" t="n">
        <v>60294</v>
      </c>
      <c r="EY71" s="18">
        <f>IF(EX71&gt;0,(EX71-EY$5)/EY$5,0)</f>
        <v/>
      </c>
      <c r="EZ71" s="15">
        <f>'Investment Analysis'!MQ71</f>
        <v/>
      </c>
      <c r="FA71" s="48" t="n"/>
      <c r="FB71" s="18">
        <f>IF(FA71&gt;0,(FA71-FB$5)/FB$5,0)</f>
        <v/>
      </c>
      <c r="FC71" s="15">
        <f>'Investment Analysis'!MX71</f>
        <v/>
      </c>
      <c r="FD71" s="48" t="n">
        <v>5094.75</v>
      </c>
      <c r="FE71" s="18">
        <f>IF(FD71&gt;0,(FD71-FE$5)/FE$5,0)</f>
        <v/>
      </c>
      <c r="FF71" s="15">
        <f>'Investment Analysis'!NE71</f>
        <v/>
      </c>
      <c r="FG71" s="48" t="n"/>
      <c r="FH71" s="18">
        <f>IF(FG71&gt;0,(FG71-FH$5)/FH$5,0)</f>
        <v/>
      </c>
      <c r="FI71" s="15">
        <f>'Investment Analysis'!NL71</f>
        <v/>
      </c>
      <c r="FJ71" s="48" t="n">
        <v>12625.6</v>
      </c>
      <c r="FK71" s="18">
        <f>IF(FJ71&gt;0,(FJ71-FK$5)/FK$5,0)</f>
        <v/>
      </c>
      <c r="FL71" s="15">
        <f>'Investment Analysis'!NS71</f>
        <v/>
      </c>
      <c r="FM71" s="48" t="n">
        <v>9424.200000000001</v>
      </c>
      <c r="FN71" s="18">
        <f>IF(FM71&gt;0,(FM71-FN$5)/FN$5,0)</f>
        <v/>
      </c>
      <c r="FO71" s="15">
        <f>'Investment Analysis'!NZ71</f>
        <v/>
      </c>
      <c r="FP71" s="48" t="n"/>
      <c r="FQ71" s="18">
        <f>IF(FP71&gt;0,(FP71-FQ$5)/FQ$5,0)</f>
        <v/>
      </c>
      <c r="FR71" s="15">
        <f>'Investment Analysis'!OG71</f>
        <v/>
      </c>
      <c r="FS71" s="48" t="n">
        <v>17850.25</v>
      </c>
      <c r="FT71" s="18">
        <f>IF(FS71&gt;0,(FS71-FT$5)/FT$5,0)</f>
        <v/>
      </c>
      <c r="FU71" s="15">
        <f>'Investment Analysis'!ON71</f>
        <v/>
      </c>
      <c r="FV71" s="48" t="n"/>
      <c r="FW71" s="18">
        <f>IF(FV71&gt;0,(FV71-FW$5)/FW$5,0)</f>
        <v/>
      </c>
      <c r="FX71" s="15">
        <f>'Investment Analysis'!OU71</f>
        <v/>
      </c>
      <c r="FY71" s="48" t="n"/>
      <c r="FZ71" s="18">
        <f>IF(FY71&gt;0,(FY71-FZ$5)/FZ$5,0)</f>
        <v/>
      </c>
      <c r="GA71" s="15">
        <f>'Investment Analysis'!PB71</f>
        <v/>
      </c>
      <c r="GB71" s="48" t="n">
        <v>20781</v>
      </c>
      <c r="GC71" s="18">
        <f>'Investment Analysis'!PK71</f>
        <v/>
      </c>
      <c r="GD71" s="15">
        <f>'Investment Analysis'!PI71</f>
        <v/>
      </c>
      <c r="GE71" s="48" t="n">
        <v>8213</v>
      </c>
      <c r="GF71" s="18">
        <f>'Investment Analysis'!PY71</f>
        <v/>
      </c>
      <c r="GG71" s="15">
        <f>'Investment Analysis'!PW71</f>
        <v/>
      </c>
      <c r="GH71" s="48" t="n">
        <v>29543.8</v>
      </c>
      <c r="GI71" s="18">
        <f>'Investment Analysis'!QF71</f>
        <v/>
      </c>
      <c r="GJ71" s="15">
        <f>'Investment Analysis'!QD71</f>
        <v/>
      </c>
      <c r="GK71" s="48" t="n">
        <v>5750</v>
      </c>
      <c r="GL71" s="18">
        <f>'Investment Analysis'!QM71</f>
        <v/>
      </c>
      <c r="GM71" s="15">
        <f>'Investment Analysis'!QK71</f>
        <v/>
      </c>
      <c r="GN71" s="48" t="n">
        <v>31115.32</v>
      </c>
      <c r="GO71" s="18">
        <f>'Investment Analysis'!QT71</f>
        <v/>
      </c>
      <c r="GP71" s="15">
        <f>'Investment Analysis'!QR71</f>
        <v/>
      </c>
      <c r="GQ71" s="48" t="n">
        <v>22664.85</v>
      </c>
      <c r="GR71" s="18">
        <f>'Investment Analysis'!RA71</f>
        <v/>
      </c>
      <c r="GS71" s="15">
        <f>'Investment Analysis'!QY71</f>
        <v/>
      </c>
      <c r="GT71" s="48" t="n">
        <v>6112</v>
      </c>
      <c r="GU71" s="18">
        <f>'Investment Analysis'!RH71</f>
        <v/>
      </c>
      <c r="GV71" s="15">
        <f>'Investment Analysis'!RF71</f>
        <v/>
      </c>
      <c r="GW71" s="48" t="n"/>
      <c r="GX71" s="18">
        <f>'Investment Analysis'!RO71</f>
        <v/>
      </c>
      <c r="GY71" s="15">
        <f>'Investment Analysis'!RM71</f>
        <v/>
      </c>
      <c r="GZ71" s="48" t="n">
        <v>27060</v>
      </c>
      <c r="HA71" s="18">
        <f>'Investment Analysis'!RV71</f>
        <v/>
      </c>
      <c r="HB71" s="15">
        <f>'Investment Analysis'!RT71</f>
        <v/>
      </c>
      <c r="HC71" s="48" t="n"/>
      <c r="HD71" s="18">
        <f>'Investment Analysis'!SC71</f>
        <v/>
      </c>
      <c r="HE71" s="15">
        <f>'Investment Analysis'!SA71</f>
        <v/>
      </c>
      <c r="HF71" s="48" t="n">
        <v>19525</v>
      </c>
      <c r="HG71" s="18">
        <f>'Investment Analysis'!SJ71</f>
        <v/>
      </c>
      <c r="HH71" s="15">
        <f>'Investment Analysis'!SH71</f>
        <v/>
      </c>
      <c r="HI71" s="48" t="n"/>
      <c r="HJ71" s="18">
        <f>'Investment Analysis'!SM71</f>
        <v/>
      </c>
      <c r="HK71" s="15">
        <f>'Investment Analysis'!SK71</f>
        <v/>
      </c>
      <c r="HL71" s="48" t="n"/>
      <c r="HM71" s="18">
        <f>'Investment Analysis'!SP71</f>
        <v/>
      </c>
      <c r="HN71" s="15">
        <f>'Investment Analysis'!SN71</f>
        <v/>
      </c>
      <c r="HO71" s="48" t="n"/>
      <c r="HP71" s="18">
        <f>'Investment Analysis'!TE71</f>
        <v/>
      </c>
      <c r="HQ71" s="15">
        <f>'Investment Analysis'!TC71</f>
        <v/>
      </c>
      <c r="HR71" s="48" t="n"/>
      <c r="HS71" s="18">
        <f>'Investment Analysis'!TL71</f>
        <v/>
      </c>
      <c r="HT71" s="15">
        <f>'Investment Analysis'!TJ71</f>
        <v/>
      </c>
      <c r="HU71" s="48" t="n"/>
      <c r="HV71" s="18">
        <f>'Investment Analysis'!TS71</f>
        <v/>
      </c>
      <c r="HW71" s="15">
        <f>'Investment Analysis'!TQ71</f>
        <v/>
      </c>
      <c r="HX71" s="48" t="n"/>
      <c r="HY71" s="18">
        <f>'Investment Analysis'!TZ71</f>
        <v/>
      </c>
      <c r="HZ71" s="15">
        <f>'Investment Analysis'!TX71</f>
        <v/>
      </c>
      <c r="IA71" s="48" t="n"/>
      <c r="IB71" s="18">
        <f>'Investment Analysis'!UG71</f>
        <v/>
      </c>
      <c r="IC71" s="15">
        <f>'Investment Analysis'!UE71</f>
        <v/>
      </c>
      <c r="ID71" s="48" t="n"/>
      <c r="IE71" s="18">
        <f>'Investment Analysis'!UN71</f>
        <v/>
      </c>
      <c r="IF71" s="15">
        <f>'Investment Analysis'!UL71</f>
        <v/>
      </c>
      <c r="IG71" s="48" t="n"/>
      <c r="IH71" s="18">
        <f>'Investment Analysis'!UU71</f>
        <v/>
      </c>
      <c r="II71" s="15">
        <f>'Investment Analysis'!US71</f>
        <v/>
      </c>
      <c r="IJ71" s="48" t="n"/>
      <c r="IK71" s="18">
        <f>'Investment Analysis'!VB71</f>
        <v/>
      </c>
      <c r="IL71" s="15">
        <f>'Investment Analysis'!UZ71</f>
        <v/>
      </c>
      <c r="IM71" s="48" t="n"/>
      <c r="IN71" s="18">
        <f>'Investment Analysis'!VI71</f>
        <v/>
      </c>
      <c r="IO71" s="15">
        <f>'Investment Analysis'!VG71</f>
        <v/>
      </c>
      <c r="IP71" s="18" t="n"/>
      <c r="IQ71" s="18" t="n"/>
      <c r="IR71" s="18" t="n"/>
      <c r="IS71" s="108">
        <f>IF(IT71&gt;0,IT71-IT70,0)</f>
        <v/>
      </c>
      <c r="IT71" s="48">
        <f>FY71+FV71+FS71+FP71+FM71+FJ71+FG71+FD71+FA71+EX71+EU71+ER71+EO71+EL71+EI71+EF71+EC71+DZ71+DW71+DT71+DQ71+DN71+DK71+DH71+DE71+DB71+CY71+CV71+CS71+CP71+CJ71+CG71+CD71+CA71+BX71+P71+CM71+GT71+GQ71+GN71+GK71+GH71+GE71+GB71+BU71+BR71+BO71+BL71+BI71+BF71+BC71+AZ71+AW71+AT71+AQ71+AN71+AK71+AH71+AE71+AB71+Y71+V71+S71+GW71+GZ71+HC71+HF71+HI71+HL71+HO71+HR71+HU71</f>
        <v/>
      </c>
      <c r="IU71" s="101">
        <f>IF(IT71&gt;0,IV71,0)</f>
        <v/>
      </c>
      <c r="IV71" s="101" t="n"/>
      <c r="IW71" s="15">
        <f>IF(IT71&gt;0,(IT71+IV$11-I$2)/I$2,0)</f>
        <v/>
      </c>
      <c r="IX71" s="113">
        <f>IF(IT71&gt;0,IT71+IV$11-I$2,0)</f>
        <v/>
      </c>
      <c r="IY71" s="21">
        <f>IF(IT71&gt;0,(IT71+IV$11+IV$33+IV$52-IT$8)/IT$8,0)</f>
        <v/>
      </c>
      <c r="IZ71" s="173">
        <f>IF(IT71&gt;0,IT71+IV$11+IV$33+IV$52-IT$8,0)</f>
        <v/>
      </c>
    </row>
    <row r="72">
      <c r="A72" s="554">
        <f>'Investment Analysis'!A72</f>
        <v/>
      </c>
      <c r="B72" s="4">
        <f>'Investment Analysis'!B72</f>
        <v/>
      </c>
      <c r="C72" s="27">
        <f>'Investment Analysis'!C72</f>
        <v/>
      </c>
      <c r="D72" s="14">
        <f>'Investment Analysis'!D72</f>
        <v/>
      </c>
      <c r="E72" s="15">
        <f>'Investment Analysis'!E72</f>
        <v/>
      </c>
      <c r="F72" s="13">
        <f>'Investment Analysis'!G72</f>
        <v/>
      </c>
      <c r="G72" s="14">
        <f>'Investment Analysis'!H72</f>
        <v/>
      </c>
      <c r="H72" s="15">
        <f>'Investment Analysis'!I72</f>
        <v/>
      </c>
      <c r="I72" s="13">
        <f>'Investment Analysis'!K72</f>
        <v/>
      </c>
      <c r="J72" s="14">
        <f>'Investment Analysis'!L72</f>
        <v/>
      </c>
      <c r="K72" s="15">
        <f>'Investment Analysis'!M72</f>
        <v/>
      </c>
      <c r="L72" s="41">
        <f>'Investment Analysis'!T72</f>
        <v/>
      </c>
      <c r="M72" s="21">
        <f>'Investment Analysis'!V72</f>
        <v/>
      </c>
      <c r="N72" s="21">
        <f>'Investment Analysis'!W72</f>
        <v/>
      </c>
      <c r="P72" s="48">
        <f>'Investment Analysis'!Y72</f>
        <v/>
      </c>
      <c r="Q72" s="18" t="n"/>
      <c r="R72" s="83" t="n"/>
      <c r="S72" s="48" t="n">
        <v>19496.85</v>
      </c>
      <c r="T72" s="18">
        <f>'Investment Analysis'!AH72</f>
        <v/>
      </c>
      <c r="U72" s="15">
        <f>'Investment Analysis'!AF72</f>
        <v/>
      </c>
      <c r="V72" s="48" t="n">
        <v>16846.68</v>
      </c>
      <c r="W72" s="18">
        <f>'Investment Analysis'!AO72</f>
        <v/>
      </c>
      <c r="X72" s="15">
        <f>'Investment Analysis'!AM72</f>
        <v/>
      </c>
      <c r="Y72" s="48" t="n">
        <v>9459.17</v>
      </c>
      <c r="Z72" s="18">
        <f>IF(Y72&gt;0,(Y72-Z$5)/Z$5,0)</f>
        <v/>
      </c>
      <c r="AA72" s="15">
        <f>'Investment Analysis'!GM72</f>
        <v/>
      </c>
      <c r="AB72" s="48" t="n">
        <v>2342.14</v>
      </c>
      <c r="AC72" s="18">
        <f>IF(AB72&gt;0,(AB72+8000-AC$5)/AC$5,0)</f>
        <v/>
      </c>
      <c r="AD72" s="15">
        <f>'Investment Analysis'!AT72</f>
        <v/>
      </c>
      <c r="AE72" s="48" t="n">
        <v>21209.58</v>
      </c>
      <c r="AF72" s="18">
        <f>'Investment Analysis'!BC72</f>
        <v/>
      </c>
      <c r="AG72" s="15">
        <f>'Investment Analysis'!BA72</f>
        <v/>
      </c>
      <c r="AH72" s="48" t="n"/>
      <c r="AI72" s="18">
        <f>IF(AH72&gt;0,(AH72-5000+20000-AI$5)/AI$5,0)</f>
        <v/>
      </c>
      <c r="AJ72" s="15">
        <f>'Investment Analysis'!BH72</f>
        <v/>
      </c>
      <c r="AK72" s="48" t="n">
        <v>17489.18</v>
      </c>
      <c r="AL72" s="18">
        <f>IF(AK72&gt;0,(AK72+7000-AL$5)/AL$5,0)</f>
        <v/>
      </c>
      <c r="AM72" s="15">
        <f>'Investment Analysis'!BO72</f>
        <v/>
      </c>
      <c r="AN72" s="48" t="n">
        <v>13119.96</v>
      </c>
      <c r="AO72" s="18">
        <f>IF(AN72&gt;0,(AN72+25000+5000-AO$5)/AO$5,0)</f>
        <v/>
      </c>
      <c r="AP72" s="15">
        <f>'Investment Analysis'!BV72</f>
        <v/>
      </c>
      <c r="AQ72" s="48" t="n"/>
      <c r="AR72" s="18">
        <f>IF(AQ72&gt;0,(AQ72+10000+4000-AR$5)/AR$5,0)</f>
        <v/>
      </c>
      <c r="AS72" s="15">
        <f>'Investment Analysis'!CC72</f>
        <v/>
      </c>
      <c r="AT72" s="48" t="n">
        <v>22994.31</v>
      </c>
      <c r="AU72" s="18">
        <f>'Investment Analysis'!CL72</f>
        <v/>
      </c>
      <c r="AV72" s="15">
        <f>'Investment Analysis'!CJ72</f>
        <v/>
      </c>
      <c r="AW72" s="48" t="n">
        <v>17029.14</v>
      </c>
      <c r="AX72" s="18">
        <f>IF(AW72&gt;0,(AW72+2000-AX$5)/AX$5,0)</f>
        <v/>
      </c>
      <c r="AY72" s="15">
        <f>'Investment Analysis'!CQ72</f>
        <v/>
      </c>
      <c r="AZ72" s="48" t="n">
        <v>15274.41</v>
      </c>
      <c r="BA72" s="18">
        <f>'Investment Analysis'!CZ72</f>
        <v/>
      </c>
      <c r="BB72" s="15">
        <f>'Investment Analysis'!CX72</f>
        <v/>
      </c>
      <c r="BC72" s="48" t="n">
        <v>9438.459999999999</v>
      </c>
      <c r="BD72" s="18">
        <f>IF(BC72&gt;0,(BC72-10000+30000-BD$5)/BD$5,0)</f>
        <v/>
      </c>
      <c r="BE72" s="15">
        <f>'Investment Analysis'!DE72</f>
        <v/>
      </c>
      <c r="BF72" s="48" t="n">
        <v>4356.72</v>
      </c>
      <c r="BG72" s="18">
        <f>'Investment Analysis'!DN72</f>
        <v/>
      </c>
      <c r="BH72" s="15">
        <f>'Investment Analysis'!DL72</f>
        <v/>
      </c>
      <c r="BI72" s="48" t="n">
        <v>2091.36</v>
      </c>
      <c r="BJ72" s="18">
        <f>'Investment Analysis'!EB72</f>
        <v/>
      </c>
      <c r="BK72" s="15">
        <f>'Investment Analysis'!DZ72</f>
        <v/>
      </c>
      <c r="BL72" s="48" t="n">
        <v>3764.03</v>
      </c>
      <c r="BM72" s="18">
        <f>'Investment Analysis'!EI72</f>
        <v/>
      </c>
      <c r="BN72" s="15">
        <f>'Investment Analysis'!EG72</f>
        <v/>
      </c>
      <c r="BO72" s="48" t="n"/>
      <c r="BP72" s="18">
        <f>'Investment Analysis'!DU72</f>
        <v/>
      </c>
      <c r="BQ72" s="15">
        <f>'Investment Analysis'!DS72</f>
        <v/>
      </c>
      <c r="BR72" s="48" t="n">
        <v>5309.98</v>
      </c>
      <c r="BS72" s="18">
        <f>'Investment Analysis'!EP72</f>
        <v/>
      </c>
      <c r="BT72" s="15">
        <f>'Investment Analysis'!EN72</f>
        <v/>
      </c>
      <c r="BU72" s="48" t="n">
        <v>13728.46</v>
      </c>
      <c r="BV72" s="18">
        <f>IF(BU72&gt;0,(BU72+8000-BV$5)/BV$5,0)</f>
        <v/>
      </c>
      <c r="BW72" s="15">
        <f>'Investment Analysis'!EU72</f>
        <v/>
      </c>
      <c r="BX72" s="48" t="n"/>
      <c r="BY72" s="18">
        <f>IF(BX72&gt;0,(BX72-10000-5000-BY$5)/BY$5,0)</f>
        <v/>
      </c>
      <c r="BZ72" s="15">
        <f>'Investment Analysis'!FB72</f>
        <v/>
      </c>
      <c r="CA72" s="48" t="n">
        <v>22682.48</v>
      </c>
      <c r="CB72" s="18">
        <f>IF(CA72&gt;0,(CA72-CB$5)/CB$5,0)</f>
        <v/>
      </c>
      <c r="CC72" s="15">
        <f>'Investment Analysis'!FI72</f>
        <v/>
      </c>
      <c r="CD72" s="48" t="n">
        <v>17727.35</v>
      </c>
      <c r="CE72" s="18">
        <f>'Investment Analysis'!FR72</f>
        <v/>
      </c>
      <c r="CF72" s="15">
        <f>'Investment Analysis'!FP72</f>
        <v/>
      </c>
      <c r="CG72" s="48" t="n">
        <v>5390.12</v>
      </c>
      <c r="CH72" s="18">
        <f>'Investment Analysis'!FR72</f>
        <v/>
      </c>
      <c r="CI72" s="15">
        <f>'Investment Analysis'!FW72</f>
        <v/>
      </c>
      <c r="CJ72" s="48" t="n"/>
      <c r="CK72" s="18">
        <f>IF(CJ72&gt;0,(CJ72+5000+8000-CK$5)/CK$5,0)</f>
        <v/>
      </c>
      <c r="CL72" s="15">
        <f>'Investment Analysis'!GD72</f>
        <v/>
      </c>
      <c r="CM72" s="48" t="n">
        <v>25231.62</v>
      </c>
      <c r="CN72" s="18">
        <f>IF(CM72&gt;0,(CM72-CN$5)/CN$5,0)</f>
        <v/>
      </c>
      <c r="CO72" s="15">
        <f>'Investment Analysis'!GT72</f>
        <v/>
      </c>
      <c r="CP72" s="48" t="n">
        <v>31103.6</v>
      </c>
      <c r="CQ72" s="18">
        <f>IF(CP72&gt;0,(CP72-CQ$5)/CQ$5,0)</f>
        <v/>
      </c>
      <c r="CR72" s="15">
        <f>'Investment Analysis'!HG72</f>
        <v/>
      </c>
      <c r="CS72" s="48" t="n">
        <v>7920</v>
      </c>
      <c r="CT72" s="18">
        <f>IF(CS72&gt;0,(CS72-CT$5)/CT$5,0)</f>
        <v/>
      </c>
      <c r="CU72" s="15">
        <f>'Investment Analysis'!HN72</f>
        <v/>
      </c>
      <c r="CV72" s="48" t="n">
        <v>25948.7</v>
      </c>
      <c r="CW72" s="18">
        <f>IF(CV72&gt;0,(CV72-CW$5)/CW$5,0)</f>
        <v/>
      </c>
      <c r="CX72" s="15">
        <f>'Investment Analysis'!IB72</f>
        <v/>
      </c>
      <c r="CY72" s="48" t="n">
        <v>15488.1</v>
      </c>
      <c r="CZ72" s="18">
        <f>IF(CY72&gt;0,(CY72-CZ$5)/CZ$5,0)</f>
        <v/>
      </c>
      <c r="DA72" s="15">
        <f>'Investment Analysis'!II72</f>
        <v/>
      </c>
      <c r="DB72" s="48" t="n">
        <v>20064</v>
      </c>
      <c r="DC72" s="18">
        <f>IF(DB72&gt;0,(DB72-DC$5)/DC$5,0)</f>
        <v/>
      </c>
      <c r="DD72" s="15">
        <f>'Investment Analysis'!IP72</f>
        <v/>
      </c>
      <c r="DE72" s="48" t="n"/>
      <c r="DF72" s="18">
        <f>'Investment Analysis'!IY72</f>
        <v/>
      </c>
      <c r="DG72" s="15">
        <f>'Investment Analysis'!IW72</f>
        <v/>
      </c>
      <c r="DH72" s="48" t="n">
        <v>11678.6</v>
      </c>
      <c r="DI72" s="18">
        <f>IF(DH72&gt;0,(DH72-DI$5)/DI$5,0)</f>
        <v/>
      </c>
      <c r="DJ72" s="15">
        <f>'Investment Analysis'!JD72</f>
        <v/>
      </c>
      <c r="DK72" s="48" t="n">
        <v>1910.7</v>
      </c>
      <c r="DL72" s="18">
        <f>IF(DK72&gt;0,(DK72-DL$5)/DL$5,0)</f>
        <v/>
      </c>
      <c r="DM72" s="15">
        <f>'Investment Analysis'!JK72</f>
        <v/>
      </c>
      <c r="DN72" s="48" t="n">
        <v>21360.6</v>
      </c>
      <c r="DO72" s="18">
        <f>IF(DN72&gt;0,(DN72-DO$5)/DO$5,0)</f>
        <v/>
      </c>
      <c r="DP72" s="15">
        <f>'Investment Analysis'!HU72</f>
        <v/>
      </c>
      <c r="DQ72" s="48" t="n">
        <v>29424</v>
      </c>
      <c r="DR72" s="18">
        <f>IF(DQ72&gt;0,(DQ72-DR$5)/DR$5,0)</f>
        <v/>
      </c>
      <c r="DS72" s="15">
        <f>'Investment Analysis'!JR72</f>
        <v/>
      </c>
      <c r="DT72" s="48" t="n">
        <v>3022</v>
      </c>
      <c r="DU72" s="18">
        <f>IF(DT72&gt;0,(DT72-DU$5)/DU$5,0)</f>
        <v/>
      </c>
      <c r="DV72" s="15">
        <f>'Investment Analysis'!JY72</f>
        <v/>
      </c>
      <c r="DW72" s="48" t="n">
        <v>24127</v>
      </c>
      <c r="DX72" s="18">
        <f>IF(DW72&gt;0,(DW72-DX$5)/DX$5,0)</f>
        <v/>
      </c>
      <c r="DY72" s="15">
        <f>'Investment Analysis'!KF72</f>
        <v/>
      </c>
      <c r="DZ72" s="48" t="n">
        <v>3181.2</v>
      </c>
      <c r="EA72" s="18">
        <f>IF(DZ72&gt;0,(DZ72-EA$5)/EA$5,0)</f>
        <v/>
      </c>
      <c r="EB72" s="15">
        <f>'Investment Analysis'!KM72</f>
        <v/>
      </c>
      <c r="EC72" s="48" t="n">
        <v>2238.9</v>
      </c>
      <c r="ED72" s="18">
        <f>'Investment Analysis'!KV72</f>
        <v/>
      </c>
      <c r="EE72" s="15">
        <f>'Investment Analysis'!KT72</f>
        <v/>
      </c>
      <c r="EF72" s="48" t="n">
        <v>40965</v>
      </c>
      <c r="EG72" s="18">
        <f>IF(EF72&gt;0,(EF72-EG$5)/EG$5,0)</f>
        <v/>
      </c>
      <c r="EH72" s="15">
        <f>'Investment Analysis'!LH72</f>
        <v/>
      </c>
      <c r="EI72" s="48" t="n">
        <v>10000.29</v>
      </c>
      <c r="EJ72" s="18">
        <f>'Investment Analysis'!LQ72</f>
        <v/>
      </c>
      <c r="EK72" s="15">
        <f>'Investment Analysis'!LO72</f>
        <v/>
      </c>
      <c r="EL72" s="48" t="n">
        <v>18596.5</v>
      </c>
      <c r="EM72" s="18">
        <f>IF(EL72&gt;0,(EL72-EM$5)/EM$5,0)</f>
        <v/>
      </c>
      <c r="EN72" s="15">
        <f>'Investment Analysis'!LV72</f>
        <v/>
      </c>
      <c r="EO72" s="48" t="n"/>
      <c r="EP72" s="68">
        <f>IF(EO72&gt;0,(EO72-500-EP$5)/EP$5,0)</f>
        <v/>
      </c>
      <c r="EQ72" s="15">
        <f>'Investment Analysis'!MC72</f>
        <v/>
      </c>
      <c r="ER72" s="48" t="n">
        <v>14832.54</v>
      </c>
      <c r="ES72" s="18">
        <f>'Investment Analysis'!LX72</f>
        <v/>
      </c>
      <c r="ET72" s="15">
        <f>'Investment Analysis'!LA72</f>
        <v/>
      </c>
      <c r="EU72" s="48" t="n">
        <v>22700</v>
      </c>
      <c r="EV72" s="18">
        <f>'Investment Analysis'!ML72</f>
        <v/>
      </c>
      <c r="EW72" s="15">
        <f>'Investment Analysis'!MJ72</f>
        <v/>
      </c>
      <c r="EX72" s="48" t="n">
        <v>61140</v>
      </c>
      <c r="EY72" s="18">
        <f>IF(EX72&gt;0,(EX72-EY$5)/EY$5,0)</f>
        <v/>
      </c>
      <c r="EZ72" s="15">
        <f>'Investment Analysis'!MQ72</f>
        <v/>
      </c>
      <c r="FA72" s="48" t="n"/>
      <c r="FB72" s="18">
        <f>IF(FA72&gt;0,(FA72-FB$5)/FB$5,0)</f>
        <v/>
      </c>
      <c r="FC72" s="15">
        <f>'Investment Analysis'!MX72</f>
        <v/>
      </c>
      <c r="FD72" s="48" t="n">
        <v>4994.25</v>
      </c>
      <c r="FE72" s="18">
        <f>IF(FD72&gt;0,(FD72-FE$5)/FE$5,0)</f>
        <v/>
      </c>
      <c r="FF72" s="15">
        <f>'Investment Analysis'!NE72</f>
        <v/>
      </c>
      <c r="FG72" s="48" t="n"/>
      <c r="FH72" s="18">
        <f>IF(FG72&gt;0,(FG72-FH$5)/FH$5,0)</f>
        <v/>
      </c>
      <c r="FI72" s="15">
        <f>'Investment Analysis'!NL72</f>
        <v/>
      </c>
      <c r="FJ72" s="48" t="n">
        <v>13232</v>
      </c>
      <c r="FK72" s="18">
        <f>IF(FJ72&gt;0,(FJ72-FK$5)/FK$5,0)</f>
        <v/>
      </c>
      <c r="FL72" s="15">
        <f>'Investment Analysis'!NS72</f>
        <v/>
      </c>
      <c r="FM72" s="48" t="n">
        <v>9422.4</v>
      </c>
      <c r="FN72" s="18">
        <f>IF(FM72&gt;0,(FM72-FN$5)/FN$5,0)</f>
        <v/>
      </c>
      <c r="FO72" s="15">
        <f>'Investment Analysis'!NZ72</f>
        <v/>
      </c>
      <c r="FP72" s="48" t="n"/>
      <c r="FQ72" s="18">
        <f>IF(FP72&gt;0,(FP72-FQ$5)/FQ$5,0)</f>
        <v/>
      </c>
      <c r="FR72" s="15">
        <f>'Investment Analysis'!OG72</f>
        <v/>
      </c>
      <c r="FS72" s="48" t="n">
        <v>17327.75</v>
      </c>
      <c r="FT72" s="18">
        <f>IF(FS72&gt;0,(FS72-FT$5)/FT$5,0)</f>
        <v/>
      </c>
      <c r="FU72" s="15">
        <f>'Investment Analysis'!ON72</f>
        <v/>
      </c>
      <c r="FV72" s="48" t="n"/>
      <c r="FW72" s="18">
        <f>IF(FV72&gt;0,(FV72-FW$5)/FW$5,0)</f>
        <v/>
      </c>
      <c r="FX72" s="15">
        <f>'Investment Analysis'!OU72</f>
        <v/>
      </c>
      <c r="FY72" s="48" t="n"/>
      <c r="FZ72" s="18">
        <f>IF(FY72&gt;0,(FY72-FZ$5)/FZ$5,0)</f>
        <v/>
      </c>
      <c r="GA72" s="15">
        <f>'Investment Analysis'!PB72</f>
        <v/>
      </c>
      <c r="GB72" s="48" t="n">
        <v>20779.8</v>
      </c>
      <c r="GC72" s="18">
        <f>'Investment Analysis'!PK72</f>
        <v/>
      </c>
      <c r="GD72" s="15">
        <f>'Investment Analysis'!PI72</f>
        <v/>
      </c>
      <c r="GE72" s="48" t="n">
        <v>8228</v>
      </c>
      <c r="GF72" s="18">
        <f>'Investment Analysis'!PY72</f>
        <v/>
      </c>
      <c r="GG72" s="15">
        <f>'Investment Analysis'!PW72</f>
        <v/>
      </c>
      <c r="GH72" s="48" t="n">
        <v>30000.3</v>
      </c>
      <c r="GI72" s="18">
        <f>'Investment Analysis'!QF72</f>
        <v/>
      </c>
      <c r="GJ72" s="15">
        <f>'Investment Analysis'!QD72</f>
        <v/>
      </c>
      <c r="GK72" s="48" t="n">
        <v>5727</v>
      </c>
      <c r="GL72" s="18">
        <f>'Investment Analysis'!QM72</f>
        <v/>
      </c>
      <c r="GM72" s="15">
        <f>'Investment Analysis'!QK72</f>
        <v/>
      </c>
      <c r="GN72" s="48" t="n">
        <v>32002.89</v>
      </c>
      <c r="GO72" s="18">
        <f>'Investment Analysis'!QT72</f>
        <v/>
      </c>
      <c r="GP72" s="15">
        <f>'Investment Analysis'!QR72</f>
        <v/>
      </c>
      <c r="GQ72" s="48" t="n">
        <v>22909.7</v>
      </c>
      <c r="GR72" s="18">
        <f>'Investment Analysis'!RA72</f>
        <v/>
      </c>
      <c r="GS72" s="15">
        <f>'Investment Analysis'!QY72</f>
        <v/>
      </c>
      <c r="GT72" s="48" t="n">
        <v>6359.5</v>
      </c>
      <c r="GU72" s="18">
        <f>'Investment Analysis'!RH72</f>
        <v/>
      </c>
      <c r="GV72" s="15">
        <f>'Investment Analysis'!RF72</f>
        <v/>
      </c>
      <c r="GW72" s="48" t="n"/>
      <c r="GX72" s="18">
        <f>'Investment Analysis'!RO72</f>
        <v/>
      </c>
      <c r="GY72" s="15">
        <f>'Investment Analysis'!RM72</f>
        <v/>
      </c>
      <c r="GZ72" s="48" t="n">
        <v>26580</v>
      </c>
      <c r="HA72" s="18">
        <f>'Investment Analysis'!RV72</f>
        <v/>
      </c>
      <c r="HB72" s="15">
        <f>'Investment Analysis'!RT72</f>
        <v/>
      </c>
      <c r="HC72" s="48" t="n"/>
      <c r="HD72" s="18">
        <f>'Investment Analysis'!SC72</f>
        <v/>
      </c>
      <c r="HE72" s="15">
        <f>'Investment Analysis'!SA72</f>
        <v/>
      </c>
      <c r="HF72" s="48" t="n">
        <v>21225</v>
      </c>
      <c r="HG72" s="18">
        <f>'Investment Analysis'!SJ72</f>
        <v/>
      </c>
      <c r="HH72" s="15">
        <f>'Investment Analysis'!SH72</f>
        <v/>
      </c>
      <c r="HI72" s="48" t="n"/>
      <c r="HJ72" s="18">
        <f>'Investment Analysis'!SM72</f>
        <v/>
      </c>
      <c r="HK72" s="15">
        <f>'Investment Analysis'!SK72</f>
        <v/>
      </c>
      <c r="HL72" s="48" t="n"/>
      <c r="HM72" s="18">
        <f>'Investment Analysis'!SP72</f>
        <v/>
      </c>
      <c r="HN72" s="15">
        <f>'Investment Analysis'!SN72</f>
        <v/>
      </c>
      <c r="HO72" s="48" t="n"/>
      <c r="HP72" s="18">
        <f>'Investment Analysis'!TE72</f>
        <v/>
      </c>
      <c r="HQ72" s="15">
        <f>'Investment Analysis'!TC72</f>
        <v/>
      </c>
      <c r="HR72" s="48" t="n"/>
      <c r="HS72" s="18">
        <f>'Investment Analysis'!TL72</f>
        <v/>
      </c>
      <c r="HT72" s="15">
        <f>'Investment Analysis'!TJ72</f>
        <v/>
      </c>
      <c r="HU72" s="48" t="n"/>
      <c r="HV72" s="18">
        <f>'Investment Analysis'!TS72</f>
        <v/>
      </c>
      <c r="HW72" s="15">
        <f>'Investment Analysis'!TQ72</f>
        <v/>
      </c>
      <c r="HX72" s="48" t="n"/>
      <c r="HY72" s="18">
        <f>'Investment Analysis'!TZ72</f>
        <v/>
      </c>
      <c r="HZ72" s="15">
        <f>'Investment Analysis'!TX72</f>
        <v/>
      </c>
      <c r="IA72" s="48" t="n"/>
      <c r="IB72" s="18">
        <f>'Investment Analysis'!UG72</f>
        <v/>
      </c>
      <c r="IC72" s="15">
        <f>'Investment Analysis'!UE72</f>
        <v/>
      </c>
      <c r="ID72" s="48" t="n"/>
      <c r="IE72" s="18">
        <f>'Investment Analysis'!UN72</f>
        <v/>
      </c>
      <c r="IF72" s="15">
        <f>'Investment Analysis'!UL72</f>
        <v/>
      </c>
      <c r="IG72" s="48" t="n"/>
      <c r="IH72" s="18">
        <f>'Investment Analysis'!UU72</f>
        <v/>
      </c>
      <c r="II72" s="15">
        <f>'Investment Analysis'!US72</f>
        <v/>
      </c>
      <c r="IJ72" s="48" t="n"/>
      <c r="IK72" s="18">
        <f>'Investment Analysis'!VB72</f>
        <v/>
      </c>
      <c r="IL72" s="15">
        <f>'Investment Analysis'!UZ72</f>
        <v/>
      </c>
      <c r="IM72" s="48" t="n"/>
      <c r="IN72" s="18">
        <f>'Investment Analysis'!VI72</f>
        <v/>
      </c>
      <c r="IO72" s="15">
        <f>'Investment Analysis'!VG72</f>
        <v/>
      </c>
      <c r="IP72" s="18" t="n"/>
      <c r="IQ72" s="18" t="n"/>
      <c r="IR72" s="18" t="n"/>
      <c r="IS72" s="108">
        <f>IF(IT72&gt;0,IT72-IT71,0)</f>
        <v/>
      </c>
      <c r="IT72" s="48">
        <f>FY72+FV72+FS72+FP72+FM72+FJ72+FG72+FD72+FA72+EX72+EU72+ER72+EO72+EL72+EI72+EF72+EC72+DZ72+DW72+DT72+DQ72+DN72+DK72+DH72+DE72+DB72+CY72+CV72+CS72+CP72+CJ72+CG72+CD72+CA72+BX72+P72+CM72+GT72+GQ72+GN72+GK72+GH72+GE72+GB72+BU72+BR72+BO72+BL72+BI72+BF72+BC72+AZ72+AW72+AT72+AQ72+AN72+AK72+AH72+AE72+AB72+Y72+V72+S72+GW72+GZ72+HC72+HF72+HI72+HL72+HO72+HR72+HU72</f>
        <v/>
      </c>
      <c r="IU72" s="101">
        <f>IF(IT72&gt;0,IV72,0)</f>
        <v/>
      </c>
      <c r="IV72" s="101" t="n"/>
      <c r="IW72" s="15">
        <f>IF(IT72&gt;0,(IT72+IV$11-I$2)/I$2,0)</f>
        <v/>
      </c>
      <c r="IX72" s="113">
        <f>IF(IT72&gt;0,IT72+IV$11-I$2,0)</f>
        <v/>
      </c>
      <c r="IY72" s="21">
        <f>IF(IT72&gt;0,(IT72+IV$11+IV$33+IV$52-IT$8)/IT$8,0)</f>
        <v/>
      </c>
      <c r="IZ72" s="173">
        <f>IF(IT72&gt;0,IT72+IV$11+IV$33+IV$52-IT$8,0)</f>
        <v/>
      </c>
    </row>
    <row r="73">
      <c r="A73" s="554">
        <f>'Investment Analysis'!A73</f>
        <v/>
      </c>
      <c r="B73" s="4">
        <f>'Investment Analysis'!B73</f>
        <v/>
      </c>
      <c r="C73" s="27">
        <f>'Investment Analysis'!C73</f>
        <v/>
      </c>
      <c r="D73" s="14">
        <f>'Investment Analysis'!D73</f>
        <v/>
      </c>
      <c r="E73" s="15">
        <f>'Investment Analysis'!E73</f>
        <v/>
      </c>
      <c r="F73" s="13">
        <f>'Investment Analysis'!G73</f>
        <v/>
      </c>
      <c r="G73" s="14">
        <f>'Investment Analysis'!H73</f>
        <v/>
      </c>
      <c r="H73" s="15">
        <f>'Investment Analysis'!I73</f>
        <v/>
      </c>
      <c r="I73" s="13">
        <f>'Investment Analysis'!K73</f>
        <v/>
      </c>
      <c r="J73" s="14">
        <f>'Investment Analysis'!L73</f>
        <v/>
      </c>
      <c r="K73" s="15">
        <f>'Investment Analysis'!M73</f>
        <v/>
      </c>
      <c r="L73" s="41">
        <f>'Investment Analysis'!T73</f>
        <v/>
      </c>
      <c r="M73" s="21">
        <f>'Investment Analysis'!V73</f>
        <v/>
      </c>
      <c r="N73" s="21">
        <f>'Investment Analysis'!W73</f>
        <v/>
      </c>
      <c r="P73" s="48">
        <f>'Investment Analysis'!Y73</f>
        <v/>
      </c>
      <c r="Q73" s="18" t="n"/>
      <c r="R73" s="83" t="n"/>
      <c r="S73" s="48" t="n">
        <v>17888.83</v>
      </c>
      <c r="T73" s="18">
        <f>'Investment Analysis'!AH73</f>
        <v/>
      </c>
      <c r="U73" s="15">
        <f>'Investment Analysis'!AF73</f>
        <v/>
      </c>
      <c r="V73" s="48" t="n">
        <v>15797.09</v>
      </c>
      <c r="W73" s="18">
        <f>'Investment Analysis'!AO73</f>
        <v/>
      </c>
      <c r="X73" s="15">
        <f>'Investment Analysis'!AM73</f>
        <v/>
      </c>
      <c r="Y73" s="48" t="n">
        <v>9170.82</v>
      </c>
      <c r="Z73" s="18">
        <f>IF(Y73&gt;0,(Y73-Z$5)/Z$5,0)</f>
        <v/>
      </c>
      <c r="AA73" s="15">
        <f>'Investment Analysis'!GM73</f>
        <v/>
      </c>
      <c r="AB73" s="48" t="n">
        <v>2181.67</v>
      </c>
      <c r="AC73" s="18">
        <f>IF(AB73&gt;0,(AB73+8000-AC$5)/AC$5,0)</f>
        <v/>
      </c>
      <c r="AD73" s="15">
        <f>'Investment Analysis'!AT73</f>
        <v/>
      </c>
      <c r="AE73" s="48" t="n">
        <v>19969.49</v>
      </c>
      <c r="AF73" s="18">
        <f>'Investment Analysis'!BC73</f>
        <v/>
      </c>
      <c r="AG73" s="15">
        <f>'Investment Analysis'!BA73</f>
        <v/>
      </c>
      <c r="AH73" s="48" t="n"/>
      <c r="AI73" s="18">
        <f>IF(AH73&gt;0,(AH73-5000+20000-AI$5)/AI$5,0)</f>
        <v/>
      </c>
      <c r="AJ73" s="15">
        <f>'Investment Analysis'!BH73</f>
        <v/>
      </c>
      <c r="AK73" s="48" t="n">
        <v>16190.44</v>
      </c>
      <c r="AL73" s="18">
        <f>IF(AK73&gt;0,(AK73+7000-AL$5)/AL$5,0)</f>
        <v/>
      </c>
      <c r="AM73" s="15">
        <f>'Investment Analysis'!BO73</f>
        <v/>
      </c>
      <c r="AN73" s="48">
        <f>AN72+732.94</f>
        <v/>
      </c>
      <c r="AO73" s="18">
        <f>IF(AN73&gt;0,(AN73+25000+5000-AO$5)/AO$5,0)</f>
        <v/>
      </c>
      <c r="AP73" s="15">
        <f>'Investment Analysis'!BV73</f>
        <v/>
      </c>
      <c r="AQ73" s="48" t="n"/>
      <c r="AR73" s="18">
        <f>IF(AQ73&gt;0,(AQ73+10000+4000-AR$5)/AR$5,0)</f>
        <v/>
      </c>
      <c r="AS73" s="15">
        <f>'Investment Analysis'!CC73</f>
        <v/>
      </c>
      <c r="AT73" s="48" t="n">
        <v>21089.26</v>
      </c>
      <c r="AU73" s="18">
        <f>'Investment Analysis'!CL73</f>
        <v/>
      </c>
      <c r="AV73" s="15">
        <f>'Investment Analysis'!CJ73</f>
        <v/>
      </c>
      <c r="AW73" s="48" t="n">
        <v>15754.59</v>
      </c>
      <c r="AX73" s="18">
        <f>IF(AW73&gt;0,(AW73+2000-AX$5)/AX$5,0)</f>
        <v/>
      </c>
      <c r="AY73" s="15">
        <f>'Investment Analysis'!CQ73</f>
        <v/>
      </c>
      <c r="AZ73" s="48" t="n">
        <v>14096.74</v>
      </c>
      <c r="BA73" s="18">
        <f>'Investment Analysis'!CZ73</f>
        <v/>
      </c>
      <c r="BB73" s="15">
        <f>'Investment Analysis'!CX73</f>
        <v/>
      </c>
      <c r="BC73" s="48" t="n">
        <v>8709.52</v>
      </c>
      <c r="BD73" s="18">
        <f>IF(BC73&gt;0,(BC73-10000+30000-BD$5)/BD$5,0)</f>
        <v/>
      </c>
      <c r="BE73" s="15">
        <f>'Investment Analysis'!DE73</f>
        <v/>
      </c>
      <c r="BF73" s="48" t="n">
        <v>4196.8</v>
      </c>
      <c r="BG73" s="18">
        <f>'Investment Analysis'!DN73</f>
        <v/>
      </c>
      <c r="BH73" s="15">
        <f>'Investment Analysis'!DL73</f>
        <v/>
      </c>
      <c r="BI73" s="48" t="n">
        <v>1847.11</v>
      </c>
      <c r="BJ73" s="18">
        <f>'Investment Analysis'!EB73</f>
        <v/>
      </c>
      <c r="BK73" s="15">
        <f>'Investment Analysis'!DZ73</f>
        <v/>
      </c>
      <c r="BL73" s="48" t="n">
        <v>3426.34</v>
      </c>
      <c r="BM73" s="18">
        <f>'Investment Analysis'!EI73</f>
        <v/>
      </c>
      <c r="BN73" s="15">
        <f>'Investment Analysis'!EG73</f>
        <v/>
      </c>
      <c r="BO73" s="48" t="n"/>
      <c r="BP73" s="18">
        <f>'Investment Analysis'!DU73</f>
        <v/>
      </c>
      <c r="BQ73" s="15">
        <f>'Investment Analysis'!DS73</f>
        <v/>
      </c>
      <c r="BR73" s="48" t="n">
        <v>4982.7</v>
      </c>
      <c r="BS73" s="18">
        <f>'Investment Analysis'!EP73</f>
        <v/>
      </c>
      <c r="BT73" s="15">
        <f>'Investment Analysis'!EN73</f>
        <v/>
      </c>
      <c r="BU73" s="48" t="n">
        <v>12899.45</v>
      </c>
      <c r="BV73" s="18">
        <f>IF(BU73&gt;0,(BU73+8000-BV$5)/BV$5,0)</f>
        <v/>
      </c>
      <c r="BW73" s="15">
        <f>'Investment Analysis'!EU73</f>
        <v/>
      </c>
      <c r="BX73" s="48" t="n"/>
      <c r="BY73" s="18">
        <f>IF(BX73&gt;0,(BX73-10000-5000-BY$5)/BY$5,0)</f>
        <v/>
      </c>
      <c r="BZ73" s="15">
        <f>'Investment Analysis'!FB73</f>
        <v/>
      </c>
      <c r="CA73" s="48" t="n">
        <v>20600.73</v>
      </c>
      <c r="CB73" s="18">
        <f>IF(CA73&gt;0,(CA73-CB$5)/CB$5,0)</f>
        <v/>
      </c>
      <c r="CC73" s="15">
        <f>'Investment Analysis'!FI73</f>
        <v/>
      </c>
      <c r="CD73" s="48" t="n">
        <v>16108.68</v>
      </c>
      <c r="CE73" s="18">
        <f>'Investment Analysis'!FR73</f>
        <v/>
      </c>
      <c r="CF73" s="15">
        <f>'Investment Analysis'!FP73</f>
        <v/>
      </c>
      <c r="CG73" s="48" t="n">
        <v>5239.33</v>
      </c>
      <c r="CH73" s="18">
        <f>'Investment Analysis'!FR73</f>
        <v/>
      </c>
      <c r="CI73" s="15">
        <f>'Investment Analysis'!FW73</f>
        <v/>
      </c>
      <c r="CJ73" s="48" t="n"/>
      <c r="CK73" s="18">
        <f>IF(CJ73&gt;0,(CJ73+5000+8000-CK$5)/CK$5,0)</f>
        <v/>
      </c>
      <c r="CL73" s="15">
        <f>'Investment Analysis'!GD73</f>
        <v/>
      </c>
      <c r="CM73" s="48" t="n">
        <v>24775.56</v>
      </c>
      <c r="CN73" s="18">
        <f>IF(CM73&gt;0,(CM73-CN$5)/CN$5,0)</f>
        <v/>
      </c>
      <c r="CO73" s="15">
        <f>'Investment Analysis'!GT73</f>
        <v/>
      </c>
      <c r="CP73" s="48" t="n">
        <v>29400.8</v>
      </c>
      <c r="CQ73" s="18">
        <f>IF(CP73&gt;0,(CP73-CQ$5)/CQ$5,0)</f>
        <v/>
      </c>
      <c r="CR73" s="15">
        <f>'Investment Analysis'!HG73</f>
        <v/>
      </c>
      <c r="CS73" s="48" t="n">
        <v>7890</v>
      </c>
      <c r="CT73" s="18">
        <f>IF(CS73&gt;0,(CS73-CT$5)/CT$5,0)</f>
        <v/>
      </c>
      <c r="CU73" s="15">
        <f>'Investment Analysis'!HN73</f>
        <v/>
      </c>
      <c r="CV73" s="48" t="n">
        <v>23923</v>
      </c>
      <c r="CW73" s="18">
        <f>IF(CV73&gt;0,(CV73-CW$5)/CW$5,0)</f>
        <v/>
      </c>
      <c r="CX73" s="15">
        <f>'Investment Analysis'!IB73</f>
        <v/>
      </c>
      <c r="CY73" s="48" t="n">
        <v>13860.9</v>
      </c>
      <c r="CZ73" s="18">
        <f>IF(CY73&gt;0,(CY73-CZ$5)/CZ$5,0)</f>
        <v/>
      </c>
      <c r="DA73" s="15">
        <f>'Investment Analysis'!II73</f>
        <v/>
      </c>
      <c r="DB73" s="48" t="n">
        <v>19076</v>
      </c>
      <c r="DC73" s="18">
        <f>IF(DB73&gt;0,(DB73-DC$5)/DC$5,0)</f>
        <v/>
      </c>
      <c r="DD73" s="15">
        <f>'Investment Analysis'!IP73</f>
        <v/>
      </c>
      <c r="DE73" s="48" t="n"/>
      <c r="DF73" s="18">
        <f>'Investment Analysis'!IY73</f>
        <v/>
      </c>
      <c r="DG73" s="15">
        <f>'Investment Analysis'!IW73</f>
        <v/>
      </c>
      <c r="DH73" s="48" t="n">
        <v>10632.4</v>
      </c>
      <c r="DI73" s="18">
        <f>IF(DH73&gt;0,(DH73-DI$5)/DI$5,0)</f>
        <v/>
      </c>
      <c r="DJ73" s="15">
        <f>'Investment Analysis'!JD73</f>
        <v/>
      </c>
      <c r="DK73" s="48" t="n">
        <v>1865.55</v>
      </c>
      <c r="DL73" s="18">
        <f>IF(DK73&gt;0,(DK73-DL$5)/DL$5,0)</f>
        <v/>
      </c>
      <c r="DM73" s="15">
        <f>'Investment Analysis'!JK73</f>
        <v/>
      </c>
      <c r="DN73" s="48" t="n">
        <v>20237.4</v>
      </c>
      <c r="DO73" s="18">
        <f>IF(DN73&gt;0,(DN73-DO$5)/DO$5,0)</f>
        <v/>
      </c>
      <c r="DP73" s="15">
        <f>'Investment Analysis'!HU73</f>
        <v/>
      </c>
      <c r="DQ73" s="48" t="n">
        <v>26832</v>
      </c>
      <c r="DR73" s="18">
        <f>IF(DQ73&gt;0,(DQ73-DR$5)/DR$5,0)</f>
        <v/>
      </c>
      <c r="DS73" s="15">
        <f>'Investment Analysis'!JR73</f>
        <v/>
      </c>
      <c r="DT73" s="48" t="n">
        <v>2828</v>
      </c>
      <c r="DU73" s="18">
        <f>IF(DT73&gt;0,(DT73-DU$5)/DU$5,0)</f>
        <v/>
      </c>
      <c r="DV73" s="15">
        <f>'Investment Analysis'!JY73</f>
        <v/>
      </c>
      <c r="DW73" s="48" t="n">
        <v>24177</v>
      </c>
      <c r="DX73" s="18">
        <f>IF(DW73&gt;0,(DW73-DX$5)/DX$5,0)</f>
        <v/>
      </c>
      <c r="DY73" s="15">
        <f>'Investment Analysis'!KF73</f>
        <v/>
      </c>
      <c r="DZ73" s="48" t="n">
        <v>3224.4</v>
      </c>
      <c r="EA73" s="18">
        <f>IF(DZ73&gt;0,(DZ73-EA$5)/EA$5,0)</f>
        <v/>
      </c>
      <c r="EB73" s="15">
        <f>'Investment Analysis'!KM73</f>
        <v/>
      </c>
      <c r="EC73" s="48" t="n">
        <v>2031.9</v>
      </c>
      <c r="ED73" s="18">
        <f>'Investment Analysis'!KV73</f>
        <v/>
      </c>
      <c r="EE73" s="15">
        <f>'Investment Analysis'!KT73</f>
        <v/>
      </c>
      <c r="EF73" s="48" t="n">
        <v>39067.5</v>
      </c>
      <c r="EG73" s="18">
        <f>IF(EF73&gt;0,(EF73-EG$5)/EG$5,0)</f>
        <v/>
      </c>
      <c r="EH73" s="15">
        <f>'Investment Analysis'!LH73</f>
        <v/>
      </c>
      <c r="EI73" s="48" t="n">
        <v>10089.57</v>
      </c>
      <c r="EJ73" s="18">
        <f>'Investment Analysis'!LQ73</f>
        <v/>
      </c>
      <c r="EK73" s="15">
        <f>'Investment Analysis'!LO73</f>
        <v/>
      </c>
      <c r="EL73" s="48" t="n">
        <v>16675.75</v>
      </c>
      <c r="EM73" s="18">
        <f>IF(EL73&gt;0,(EL73-EM$5)/EM$5,0)</f>
        <v/>
      </c>
      <c r="EN73" s="15">
        <f>'Investment Analysis'!LV73</f>
        <v/>
      </c>
      <c r="EO73" s="48" t="n"/>
      <c r="EP73" s="68">
        <f>IF(EO73&gt;0,(EO73-500-EP$5)/EP$5,0)</f>
        <v/>
      </c>
      <c r="EQ73" s="15">
        <f>'Investment Analysis'!MC73</f>
        <v/>
      </c>
      <c r="ER73" s="48" t="n">
        <v>13933.26</v>
      </c>
      <c r="ES73" s="18">
        <f>'Investment Analysis'!LX73</f>
        <v/>
      </c>
      <c r="ET73" s="15">
        <f>'Investment Analysis'!LA73</f>
        <v/>
      </c>
      <c r="EU73" s="48" t="n">
        <v>21890</v>
      </c>
      <c r="EV73" s="18">
        <f>'Investment Analysis'!ML73</f>
        <v/>
      </c>
      <c r="EW73" s="15">
        <f>'Investment Analysis'!MJ73</f>
        <v/>
      </c>
      <c r="EX73" s="48" t="n">
        <v>57252</v>
      </c>
      <c r="EY73" s="18">
        <f>IF(EX73&gt;0,(EX73-EY$5)/EY$5,0)</f>
        <v/>
      </c>
      <c r="EZ73" s="15">
        <f>'Investment Analysis'!MQ73</f>
        <v/>
      </c>
      <c r="FA73" s="48" t="n"/>
      <c r="FB73" s="18">
        <f>IF(FA73&gt;0,(FA73-FB$5)/FB$5,0)</f>
        <v/>
      </c>
      <c r="FC73" s="15">
        <f>'Investment Analysis'!MX73</f>
        <v/>
      </c>
      <c r="FD73" s="48" t="n">
        <v>4690.75</v>
      </c>
      <c r="FE73" s="18">
        <f>IF(FD73&gt;0,(FD73-FE$5)/FE$5,0)</f>
        <v/>
      </c>
      <c r="FF73" s="15">
        <f>'Investment Analysis'!NE73</f>
        <v/>
      </c>
      <c r="FG73" s="48" t="n"/>
      <c r="FH73" s="18">
        <f>IF(FG73&gt;0,(FG73-FH$5)/FH$5,0)</f>
        <v/>
      </c>
      <c r="FI73" s="15">
        <f>'Investment Analysis'!NL73</f>
        <v/>
      </c>
      <c r="FJ73" s="48" t="n">
        <v>11906.4</v>
      </c>
      <c r="FK73" s="18">
        <f>IF(FJ73&gt;0,(FJ73-FK$5)/FK$5,0)</f>
        <v/>
      </c>
      <c r="FL73" s="15">
        <f>'Investment Analysis'!NS73</f>
        <v/>
      </c>
      <c r="FM73" s="48" t="n">
        <v>9043.200000000001</v>
      </c>
      <c r="FN73" s="18">
        <f>IF(FM73&gt;0,(FM73-FN$5)/FN$5,0)</f>
        <v/>
      </c>
      <c r="FO73" s="15">
        <f>'Investment Analysis'!NZ73</f>
        <v/>
      </c>
      <c r="FP73" s="48" t="n"/>
      <c r="FQ73" s="18">
        <f>IF(FP73&gt;0,(FP73-FQ$5)/FQ$5,0)</f>
        <v/>
      </c>
      <c r="FR73" s="15">
        <f>'Investment Analysis'!OG73</f>
        <v/>
      </c>
      <c r="FS73" s="48" t="n">
        <v>15870.25</v>
      </c>
      <c r="FT73" s="18">
        <f>IF(FS73&gt;0,(FS73-FT$5)/FT$5,0)</f>
        <v/>
      </c>
      <c r="FU73" s="15">
        <f>'Investment Analysis'!ON73</f>
        <v/>
      </c>
      <c r="FV73" s="48" t="n"/>
      <c r="FW73" s="18">
        <f>IF(FV73&gt;0,(FV73-FW$5)/FW$5,0)</f>
        <v/>
      </c>
      <c r="FX73" s="15">
        <f>'Investment Analysis'!OU73</f>
        <v/>
      </c>
      <c r="FY73" s="48" t="n"/>
      <c r="FZ73" s="18">
        <f>IF(FY73&gt;0,(FY73-FZ$5)/FZ$5,0)</f>
        <v/>
      </c>
      <c r="GA73" s="15">
        <f>'Investment Analysis'!PB73</f>
        <v/>
      </c>
      <c r="GB73" s="48" t="n">
        <v>20363.4</v>
      </c>
      <c r="GC73" s="18">
        <f>'Investment Analysis'!PK73</f>
        <v/>
      </c>
      <c r="GD73" s="15">
        <f>'Investment Analysis'!PI73</f>
        <v/>
      </c>
      <c r="GE73" s="48" t="n">
        <v>8363.5</v>
      </c>
      <c r="GF73" s="18">
        <f>'Investment Analysis'!PY73</f>
        <v/>
      </c>
      <c r="GG73" s="15">
        <f>'Investment Analysis'!PW73</f>
        <v/>
      </c>
      <c r="GH73" s="48" t="n">
        <v>27607.8</v>
      </c>
      <c r="GI73" s="18">
        <f>'Investment Analysis'!QF73</f>
        <v/>
      </c>
      <c r="GJ73" s="15">
        <f>'Investment Analysis'!QD73</f>
        <v/>
      </c>
      <c r="GK73" s="48" t="n">
        <v>5163.5</v>
      </c>
      <c r="GL73" s="18">
        <f>'Investment Analysis'!QM73</f>
        <v/>
      </c>
      <c r="GM73" s="15">
        <f>'Investment Analysis'!QK73</f>
        <v/>
      </c>
      <c r="GN73" s="48" t="n">
        <v>28082.54</v>
      </c>
      <c r="GO73" s="18">
        <f>'Investment Analysis'!QT73</f>
        <v/>
      </c>
      <c r="GP73" s="15">
        <f>'Investment Analysis'!QR73</f>
        <v/>
      </c>
      <c r="GQ73" s="48" t="n">
        <v>23157.5</v>
      </c>
      <c r="GR73" s="18">
        <f>'Investment Analysis'!RA73</f>
        <v/>
      </c>
      <c r="GS73" s="15">
        <f>'Investment Analysis'!QY73</f>
        <v/>
      </c>
      <c r="GT73" s="48" t="n">
        <v>5410.5</v>
      </c>
      <c r="GU73" s="18">
        <f>'Investment Analysis'!RH73</f>
        <v/>
      </c>
      <c r="GV73" s="15">
        <f>'Investment Analysis'!RF73</f>
        <v/>
      </c>
      <c r="GW73" s="48" t="n"/>
      <c r="GX73" s="18">
        <f>'Investment Analysis'!RO73</f>
        <v/>
      </c>
      <c r="GY73" s="15">
        <f>'Investment Analysis'!RM73</f>
        <v/>
      </c>
      <c r="GZ73" s="48" t="n">
        <v>23900</v>
      </c>
      <c r="HA73" s="18">
        <f>'Investment Analysis'!RV73</f>
        <v/>
      </c>
      <c r="HB73" s="15">
        <f>'Investment Analysis'!RT73</f>
        <v/>
      </c>
      <c r="HC73" s="48" t="n"/>
      <c r="HD73" s="18">
        <f>'Investment Analysis'!SC73</f>
        <v/>
      </c>
      <c r="HE73" s="15">
        <f>'Investment Analysis'!SA73</f>
        <v/>
      </c>
      <c r="HF73" s="48" t="n">
        <v>20375</v>
      </c>
      <c r="HG73" s="18">
        <f>'Investment Analysis'!SJ73</f>
        <v/>
      </c>
      <c r="HH73" s="15">
        <f>'Investment Analysis'!SH73</f>
        <v/>
      </c>
      <c r="HI73" s="48" t="n"/>
      <c r="HJ73" s="18">
        <f>'Investment Analysis'!SM73</f>
        <v/>
      </c>
      <c r="HK73" s="15">
        <f>'Investment Analysis'!SK73</f>
        <v/>
      </c>
      <c r="HL73" s="48" t="n"/>
      <c r="HM73" s="18">
        <f>'Investment Analysis'!SP73</f>
        <v/>
      </c>
      <c r="HN73" s="15">
        <f>'Investment Analysis'!SN73</f>
        <v/>
      </c>
      <c r="HO73" s="48" t="n"/>
      <c r="HP73" s="18">
        <f>'Investment Analysis'!TE73</f>
        <v/>
      </c>
      <c r="HQ73" s="15">
        <f>'Investment Analysis'!TC73</f>
        <v/>
      </c>
      <c r="HR73" s="48" t="n"/>
      <c r="HS73" s="18">
        <f>'Investment Analysis'!TL73</f>
        <v/>
      </c>
      <c r="HT73" s="15">
        <f>'Investment Analysis'!TJ73</f>
        <v/>
      </c>
      <c r="HU73" s="48" t="n"/>
      <c r="HV73" s="18">
        <f>'Investment Analysis'!TS73</f>
        <v/>
      </c>
      <c r="HW73" s="15">
        <f>'Investment Analysis'!TQ73</f>
        <v/>
      </c>
      <c r="HX73" s="48" t="n"/>
      <c r="HY73" s="18">
        <f>'Investment Analysis'!TZ73</f>
        <v/>
      </c>
      <c r="HZ73" s="15">
        <f>'Investment Analysis'!TX73</f>
        <v/>
      </c>
      <c r="IA73" s="48" t="n"/>
      <c r="IB73" s="18">
        <f>'Investment Analysis'!UG73</f>
        <v/>
      </c>
      <c r="IC73" s="15">
        <f>'Investment Analysis'!UE73</f>
        <v/>
      </c>
      <c r="ID73" s="48" t="n"/>
      <c r="IE73" s="18">
        <f>'Investment Analysis'!UN73</f>
        <v/>
      </c>
      <c r="IF73" s="15">
        <f>'Investment Analysis'!UL73</f>
        <v/>
      </c>
      <c r="IG73" s="48" t="n"/>
      <c r="IH73" s="18">
        <f>'Investment Analysis'!UU73</f>
        <v/>
      </c>
      <c r="II73" s="15">
        <f>'Investment Analysis'!US73</f>
        <v/>
      </c>
      <c r="IJ73" s="48" t="n"/>
      <c r="IK73" s="18">
        <f>'Investment Analysis'!VB73</f>
        <v/>
      </c>
      <c r="IL73" s="15">
        <f>'Investment Analysis'!UZ73</f>
        <v/>
      </c>
      <c r="IM73" s="48" t="n"/>
      <c r="IN73" s="18">
        <f>'Investment Analysis'!VI73</f>
        <v/>
      </c>
      <c r="IO73" s="15">
        <f>'Investment Analysis'!VG73</f>
        <v/>
      </c>
      <c r="IP73" s="18" t="n"/>
      <c r="IQ73" s="18" t="n"/>
      <c r="IR73" s="18" t="n"/>
      <c r="IS73" s="108">
        <f>IF(IT73&gt;0,IT73-IT72,0)</f>
        <v/>
      </c>
      <c r="IT73" s="48">
        <f>FY73+FV73+FS73+FP73+FM73+FJ73+FG73+FD73+FA73+EX73+EU73+ER73+EO73+EL73+EI73+EF73+EC73+DZ73+DW73+DT73+DQ73+DN73+DK73+DH73+DE73+DB73+CY73+CV73+CS73+CP73+CJ73+CG73+CD73+CA73+BX73+P73+CM73+GT73+GQ73+GN73+GK73+GH73+GE73+GB73+BU73+BR73+BO73+BL73+BI73+BF73+BC73+AZ73+AW73+AT73+AQ73+AN73+AK73+AH73+AE73+AB73+Y73+V73+S73+GW73+GZ73+HC73+HF73+HI73+HL73+HO73+HR73+HU73</f>
        <v/>
      </c>
      <c r="IU73" s="101">
        <f>IF(IT73&gt;0,IV73,0)</f>
        <v/>
      </c>
      <c r="IV73" s="101" t="n">
        <v>3600</v>
      </c>
      <c r="IW73" s="15">
        <f>IF(IT73&gt;0,(IT73+IV$11-I$2)/I$2,0)</f>
        <v/>
      </c>
      <c r="IX73" s="113">
        <f>IF(IT73&gt;0,IT73+IV$11-I$2,0)</f>
        <v/>
      </c>
      <c r="IY73" s="21">
        <f>IF(IT73&gt;0,(IT73+IV$11+IV$33+IV$52+IV$73-IT$8)/IT$8,0)</f>
        <v/>
      </c>
      <c r="IZ73" s="173">
        <f>IF(IT73&gt;0,IT73+IV$11+IV$33+IV$52+IV$73-IT$8,0)</f>
        <v/>
      </c>
    </row>
    <row r="74">
      <c r="A74" s="554">
        <f>'Investment Analysis'!A74</f>
        <v/>
      </c>
      <c r="B74" s="4">
        <f>'Investment Analysis'!B74</f>
        <v/>
      </c>
      <c r="C74" s="27">
        <f>'Investment Analysis'!C74</f>
        <v/>
      </c>
      <c r="D74" s="14">
        <f>'Investment Analysis'!D74</f>
        <v/>
      </c>
      <c r="E74" s="15">
        <f>'Investment Analysis'!E74</f>
        <v/>
      </c>
      <c r="F74" s="13">
        <f>'Investment Analysis'!G74</f>
        <v/>
      </c>
      <c r="G74" s="14">
        <f>'Investment Analysis'!H74</f>
        <v/>
      </c>
      <c r="H74" s="15">
        <f>'Investment Analysis'!I74</f>
        <v/>
      </c>
      <c r="I74" s="13">
        <f>'Investment Analysis'!K74</f>
        <v/>
      </c>
      <c r="J74" s="14">
        <f>'Investment Analysis'!L74</f>
        <v/>
      </c>
      <c r="K74" s="15">
        <f>'Investment Analysis'!M74</f>
        <v/>
      </c>
      <c r="L74" s="41">
        <f>'Investment Analysis'!T74</f>
        <v/>
      </c>
      <c r="M74" s="21">
        <f>'Investment Analysis'!V74</f>
        <v/>
      </c>
      <c r="N74" s="21">
        <f>'Investment Analysis'!W74</f>
        <v/>
      </c>
      <c r="P74" s="48">
        <f>'Investment Analysis'!Y74</f>
        <v/>
      </c>
      <c r="Q74" s="18" t="n"/>
      <c r="R74" s="83" t="n"/>
      <c r="S74" s="48" t="n">
        <v>16864.4</v>
      </c>
      <c r="T74" s="18">
        <f>'Investment Analysis'!AH74</f>
        <v/>
      </c>
      <c r="U74" s="15">
        <f>'Investment Analysis'!AF74</f>
        <v/>
      </c>
      <c r="V74" s="48" t="n">
        <v>14910.35</v>
      </c>
      <c r="W74" s="18">
        <f>'Investment Analysis'!AO74</f>
        <v/>
      </c>
      <c r="X74" s="15">
        <f>'Investment Analysis'!AM74</f>
        <v/>
      </c>
      <c r="Y74" s="48" t="n">
        <v>8634.66</v>
      </c>
      <c r="Z74" s="18">
        <f>IF(Y74&gt;0,(Y74-Z$5)/Z$5,0)</f>
        <v/>
      </c>
      <c r="AA74" s="15">
        <f>'Investment Analysis'!GM74</f>
        <v/>
      </c>
      <c r="AB74" s="48" t="n">
        <v>2059.33</v>
      </c>
      <c r="AC74" s="18">
        <f>IF(AB74&gt;0,(AB74+8000-AC$5)/AC$5,0)</f>
        <v/>
      </c>
      <c r="AD74" s="15">
        <f>'Investment Analysis'!AT74</f>
        <v/>
      </c>
      <c r="AE74" s="48" t="n">
        <v>18779.37</v>
      </c>
      <c r="AF74" s="18">
        <f>'Investment Analysis'!BC74</f>
        <v/>
      </c>
      <c r="AG74" s="15">
        <f>'Investment Analysis'!BA74</f>
        <v/>
      </c>
      <c r="AH74" s="48" t="n"/>
      <c r="AI74" s="18">
        <f>IF(AH74&gt;0,(AH74-5000+20000-AI$5)/AI$5,0)</f>
        <v/>
      </c>
      <c r="AJ74" s="15">
        <f>'Investment Analysis'!BH74</f>
        <v/>
      </c>
      <c r="AK74" s="48" t="n">
        <v>15053.4</v>
      </c>
      <c r="AL74" s="18">
        <f>IF(AK74&gt;0,(AK74+7000-AL$5)/AL$5,0)</f>
        <v/>
      </c>
      <c r="AM74" s="15">
        <f>'Investment Analysis'!BO74</f>
        <v/>
      </c>
      <c r="AN74" s="48" t="n">
        <v>11179.13</v>
      </c>
      <c r="AO74" s="18">
        <f>IF(AN74&gt;0,(AN74+25000+5000-AO$5)/AO$5,0)</f>
        <v/>
      </c>
      <c r="AP74" s="15">
        <f>'Investment Analysis'!BV74</f>
        <v/>
      </c>
      <c r="AQ74" s="48" t="n"/>
      <c r="AR74" s="18">
        <f>IF(AQ74&gt;0,(AQ74+10000+4000-AR$5)/AR$5,0)</f>
        <v/>
      </c>
      <c r="AS74" s="15">
        <f>'Investment Analysis'!CC74</f>
        <v/>
      </c>
      <c r="AT74" s="48" t="n">
        <v>20185</v>
      </c>
      <c r="AU74" s="18">
        <f>'Investment Analysis'!CL74</f>
        <v/>
      </c>
      <c r="AV74" s="15">
        <f>'Investment Analysis'!CJ74</f>
        <v/>
      </c>
      <c r="AW74" s="48" t="n">
        <v>14953.79</v>
      </c>
      <c r="AX74" s="18">
        <f>IF(AW74&gt;0,(AW74+2000-AX$5)/AX$5,0)</f>
        <v/>
      </c>
      <c r="AY74" s="15">
        <f>'Investment Analysis'!CQ74</f>
        <v/>
      </c>
      <c r="AZ74" s="48" t="n">
        <v>13511.74</v>
      </c>
      <c r="BA74" s="18">
        <f>'Investment Analysis'!CZ74</f>
        <v/>
      </c>
      <c r="BB74" s="15">
        <f>'Investment Analysis'!CX74</f>
        <v/>
      </c>
      <c r="BC74" s="48" t="n">
        <v>8318.4</v>
      </c>
      <c r="BD74" s="18">
        <f>IF(BC74&gt;0,(BC74-10000+30000-BD$5)/BD$5,0)</f>
        <v/>
      </c>
      <c r="BE74" s="15">
        <f>'Investment Analysis'!DE74</f>
        <v/>
      </c>
      <c r="BF74" s="48" t="n">
        <v>3899.44</v>
      </c>
      <c r="BG74" s="18">
        <f>'Investment Analysis'!DN74</f>
        <v/>
      </c>
      <c r="BH74" s="15">
        <f>'Investment Analysis'!DL74</f>
        <v/>
      </c>
      <c r="BI74" s="48" t="n">
        <v>1715.01</v>
      </c>
      <c r="BJ74" s="18">
        <f>'Investment Analysis'!EB74</f>
        <v/>
      </c>
      <c r="BK74" s="15">
        <f>'Investment Analysis'!DZ74</f>
        <v/>
      </c>
      <c r="BL74" s="48" t="n">
        <v>3198.99</v>
      </c>
      <c r="BM74" s="18">
        <f>'Investment Analysis'!EI74</f>
        <v/>
      </c>
      <c r="BN74" s="15">
        <f>'Investment Analysis'!EG74</f>
        <v/>
      </c>
      <c r="BO74" s="48" t="n"/>
      <c r="BP74" s="18">
        <f>'Investment Analysis'!DU74</f>
        <v/>
      </c>
      <c r="BQ74" s="15">
        <f>'Investment Analysis'!DS74</f>
        <v/>
      </c>
      <c r="BR74" s="48" t="n">
        <v>4691.59</v>
      </c>
      <c r="BS74" s="18">
        <f>'Investment Analysis'!EP74</f>
        <v/>
      </c>
      <c r="BT74" s="15">
        <f>'Investment Analysis'!EN74</f>
        <v/>
      </c>
      <c r="BU74" s="48" t="n">
        <v>12419.09</v>
      </c>
      <c r="BV74" s="18">
        <f>IF(BU74&gt;0,(BU74+8000-BV$5)/BV$5,0)</f>
        <v/>
      </c>
      <c r="BW74" s="15">
        <f>'Investment Analysis'!EU74</f>
        <v/>
      </c>
      <c r="BX74" s="48" t="n"/>
      <c r="BY74" s="18">
        <f>IF(BX74&gt;0,(BX74-10000-5000-BY$5)/BY$5,0)</f>
        <v/>
      </c>
      <c r="BZ74" s="15">
        <f>'Investment Analysis'!FB74</f>
        <v/>
      </c>
      <c r="CA74" s="48" t="n">
        <v>18660.97</v>
      </c>
      <c r="CB74" s="18">
        <f>IF(CA74&gt;0,(CA74-CB$5)/CB$5,0)</f>
        <v/>
      </c>
      <c r="CC74" s="15">
        <f>'Investment Analysis'!FI74</f>
        <v/>
      </c>
      <c r="CD74" s="48" t="n">
        <v>14828.78</v>
      </c>
      <c r="CE74" s="18">
        <f>'Investment Analysis'!FR74</f>
        <v/>
      </c>
      <c r="CF74" s="15">
        <f>'Investment Analysis'!FP74</f>
        <v/>
      </c>
      <c r="CG74" s="48" t="n">
        <v>4822.82</v>
      </c>
      <c r="CH74" s="18">
        <f>'Investment Analysis'!FR74</f>
        <v/>
      </c>
      <c r="CI74" s="15">
        <f>'Investment Analysis'!FW74</f>
        <v/>
      </c>
      <c r="CJ74" s="48" t="n"/>
      <c r="CK74" s="18">
        <f>IF(CJ74&gt;0,(CJ74+5000+8000-CK$5)/CK$5,0)</f>
        <v/>
      </c>
      <c r="CL74" s="15">
        <f>'Investment Analysis'!GD74</f>
        <v/>
      </c>
      <c r="CM74" s="48" t="n">
        <v>23489</v>
      </c>
      <c r="CN74" s="18">
        <f>IF(CM74&gt;0,(CM74-CN$5)/CN$5,0)</f>
        <v/>
      </c>
      <c r="CO74" s="15">
        <f>'Investment Analysis'!GT74</f>
        <v/>
      </c>
      <c r="CP74" s="54" t="n">
        <v>11971.5</v>
      </c>
      <c r="CQ74" s="18">
        <f>IF(CP74&gt;0,(CP74-CQ$5)/CQ$5,0)</f>
        <v/>
      </c>
      <c r="CR74" s="15">
        <f>'Investment Analysis'!HG74</f>
        <v/>
      </c>
      <c r="CS74" s="48" t="n">
        <v>7440</v>
      </c>
      <c r="CT74" s="18">
        <f>IF(CS74&gt;0,(CS74-CT$5)/CT$5,0)</f>
        <v/>
      </c>
      <c r="CU74" s="15">
        <f>'Investment Analysis'!HN74</f>
        <v/>
      </c>
      <c r="CV74" s="54" t="n">
        <v>12731.85</v>
      </c>
      <c r="CW74" s="18">
        <f>IF(CV74&gt;0,(CV74-CW$5)/CW$5,0)</f>
        <v/>
      </c>
      <c r="CX74" s="15">
        <f>'Investment Analysis'!IB74</f>
        <v/>
      </c>
      <c r="CY74" s="54" t="n">
        <v>5851.6</v>
      </c>
      <c r="CZ74" s="18">
        <f>IF(CY74&gt;0,(CY74-CZ$5)/CZ$5,0)</f>
        <v/>
      </c>
      <c r="DA74" s="15">
        <f>'Investment Analysis'!II74</f>
        <v/>
      </c>
      <c r="DB74" s="54" t="n">
        <v>0</v>
      </c>
      <c r="DC74" s="18">
        <f>IF(DB74&gt;0,(DB74-DC$5)/DC$5,0)</f>
        <v/>
      </c>
      <c r="DD74" s="15">
        <f>'Investment Analysis'!IP74</f>
        <v/>
      </c>
      <c r="DE74" s="48" t="n"/>
      <c r="DF74" s="18">
        <f>'Investment Analysis'!IY74</f>
        <v/>
      </c>
      <c r="DG74" s="15">
        <f>'Investment Analysis'!IW74</f>
        <v/>
      </c>
      <c r="DH74" s="54" t="n">
        <v>5047.3</v>
      </c>
      <c r="DI74" s="18">
        <f>IF(DH74&gt;0,(DH74-DI$5)/DI$5,0)</f>
        <v/>
      </c>
      <c r="DJ74" s="15">
        <f>'Investment Analysis'!JD74</f>
        <v/>
      </c>
      <c r="DK74" s="48" t="n">
        <v>1799.2</v>
      </c>
      <c r="DL74" s="18">
        <f>IF(DK74&gt;0,(DK74-DL$5)/DL$5,0)</f>
        <v/>
      </c>
      <c r="DM74" s="15">
        <f>'Investment Analysis'!JK74</f>
        <v/>
      </c>
      <c r="DN74" s="48" t="n">
        <v>18781.2</v>
      </c>
      <c r="DO74" s="18">
        <f>IF(DN74&gt;0,(DN74-DO$5)/DO$5,0)</f>
        <v/>
      </c>
      <c r="DP74" s="15">
        <f>'Investment Analysis'!HU74</f>
        <v/>
      </c>
      <c r="DQ74" s="54" t="n">
        <v>12706.5</v>
      </c>
      <c r="DR74" s="18">
        <f>IF(DQ74&gt;0,(DQ74-DR$5)/DR$5,0)</f>
        <v/>
      </c>
      <c r="DS74" s="15">
        <f>'Investment Analysis'!JR74</f>
        <v/>
      </c>
      <c r="DT74" s="48" t="n">
        <v>2520</v>
      </c>
      <c r="DU74" s="18">
        <f>IF(DT74&gt;0,(DT74-DU$5)/DU$5,0)</f>
        <v/>
      </c>
      <c r="DV74" s="15">
        <f>'Investment Analysis'!JY74</f>
        <v/>
      </c>
      <c r="DW74" s="48" t="n">
        <v>22912</v>
      </c>
      <c r="DX74" s="18">
        <f>IF(DW74&gt;0,(DW74-DX$5)/DX$5,0)</f>
        <v/>
      </c>
      <c r="DY74" s="15">
        <f>'Investment Analysis'!KF74</f>
        <v/>
      </c>
      <c r="DZ74" s="48" t="n">
        <v>2942.4</v>
      </c>
      <c r="EA74" s="18">
        <f>IF(DZ74&gt;0,(DZ74-EA$5)/EA$5,0)</f>
        <v/>
      </c>
      <c r="EB74" s="15">
        <f>'Investment Analysis'!KM74</f>
        <v/>
      </c>
      <c r="EC74" s="48" t="n">
        <v>1883.8</v>
      </c>
      <c r="ED74" s="18">
        <f>'Investment Analysis'!KV74</f>
        <v/>
      </c>
      <c r="EE74" s="15">
        <f>'Investment Analysis'!KT74</f>
        <v/>
      </c>
      <c r="EF74" s="48" t="n">
        <v>34582.5</v>
      </c>
      <c r="EG74" s="18">
        <f>IF(EF74&gt;0,(EF74-EG$5)/EG$5,0)</f>
        <v/>
      </c>
      <c r="EH74" s="15">
        <f>'Investment Analysis'!LH74</f>
        <v/>
      </c>
      <c r="EI74" s="48" t="n">
        <v>9251.639999999999</v>
      </c>
      <c r="EJ74" s="18">
        <f>'Investment Analysis'!LQ74</f>
        <v/>
      </c>
      <c r="EK74" s="15">
        <f>'Investment Analysis'!LO74</f>
        <v/>
      </c>
      <c r="EL74" s="54" t="n">
        <v>0</v>
      </c>
      <c r="EM74" s="18">
        <f>IF(EL74&gt;0,(EL74-EM$5)/EM$5,0)</f>
        <v/>
      </c>
      <c r="EN74" s="15">
        <f>'Investment Analysis'!LV74</f>
        <v/>
      </c>
      <c r="EO74" s="48" t="n"/>
      <c r="EP74" s="68">
        <f>IF(EO74&gt;0,(EO74-500-EP$5)/EP$5,0)</f>
        <v/>
      </c>
      <c r="EQ74" s="15">
        <f>'Investment Analysis'!MC74</f>
        <v/>
      </c>
      <c r="ER74" s="54" t="n">
        <v>5773.2</v>
      </c>
      <c r="ES74" s="18">
        <f>'Investment Analysis'!LX74</f>
        <v/>
      </c>
      <c r="ET74" s="15">
        <f>'Investment Analysis'!LA74</f>
        <v/>
      </c>
      <c r="EU74" s="48" t="n">
        <v>19800</v>
      </c>
      <c r="EV74" s="18">
        <f>'Investment Analysis'!ML74</f>
        <v/>
      </c>
      <c r="EW74" s="15">
        <f>'Investment Analysis'!MJ74</f>
        <v/>
      </c>
      <c r="EX74" s="54" t="n">
        <v>26772</v>
      </c>
      <c r="EY74" s="18">
        <f>IF(EX74&gt;0,(EX74-EY$5)/EY$5,0)</f>
        <v/>
      </c>
      <c r="EZ74" s="15">
        <f>'Investment Analysis'!MQ74</f>
        <v/>
      </c>
      <c r="FA74" s="48" t="n"/>
      <c r="FB74" s="18">
        <f>IF(FA74&gt;0,(FA74-FB$5)/FB$5,0)</f>
        <v/>
      </c>
      <c r="FC74" s="15">
        <f>'Investment Analysis'!MX74</f>
        <v/>
      </c>
      <c r="FD74" s="48" t="n">
        <v>4170.25</v>
      </c>
      <c r="FE74" s="18">
        <f>IF(FD74&gt;0,(FD74-FE$5)/FE$5,0)</f>
        <v/>
      </c>
      <c r="FF74" s="15">
        <f>'Investment Analysis'!NE74</f>
        <v/>
      </c>
      <c r="FG74" s="48" t="n"/>
      <c r="FH74" s="18">
        <f>IF(FG74&gt;0,(FG74-FH$5)/FH$5,0)</f>
        <v/>
      </c>
      <c r="FI74" s="15">
        <f>'Investment Analysis'!NL74</f>
        <v/>
      </c>
      <c r="FJ74" s="48" t="n">
        <v>10859.2</v>
      </c>
      <c r="FK74" s="18">
        <f>IF(FJ74&gt;0,(FJ74-FK$5)/FK$5,0)</f>
        <v/>
      </c>
      <c r="FL74" s="15">
        <f>'Investment Analysis'!NS74</f>
        <v/>
      </c>
      <c r="FM74" s="48" t="n">
        <v>8736</v>
      </c>
      <c r="FN74" s="18">
        <f>IF(FM74&gt;0,(FM74-FN$5)/FN$5,0)</f>
        <v/>
      </c>
      <c r="FO74" s="15">
        <f>'Investment Analysis'!NZ74</f>
        <v/>
      </c>
      <c r="FP74" s="48" t="n"/>
      <c r="FQ74" s="18">
        <f>IF(FP74&gt;0,(FP74-FQ$5)/FQ$5,0)</f>
        <v/>
      </c>
      <c r="FR74" s="15">
        <f>'Investment Analysis'!OG74</f>
        <v/>
      </c>
      <c r="FS74" s="48" t="n">
        <v>14968.25</v>
      </c>
      <c r="FT74" s="18">
        <f>IF(FS74&gt;0,(FS74-FT$5)/FT$5,0)</f>
        <v/>
      </c>
      <c r="FU74" s="15">
        <f>'Investment Analysis'!ON74</f>
        <v/>
      </c>
      <c r="FV74" s="48" t="n"/>
      <c r="FW74" s="18">
        <f>IF(FV74&gt;0,(FV74-FW$5)/FW$5,0)</f>
        <v/>
      </c>
      <c r="FX74" s="15">
        <f>'Investment Analysis'!OU74</f>
        <v/>
      </c>
      <c r="FY74" s="54" t="n"/>
      <c r="FZ74" s="18">
        <f>IF(FY74&gt;0,(FY74-FZ$5)/FZ$5,0)</f>
        <v/>
      </c>
      <c r="GA74" s="15">
        <f>'Investment Analysis'!PB74</f>
        <v/>
      </c>
      <c r="GB74" s="54" t="n">
        <v>0</v>
      </c>
      <c r="GC74" s="18">
        <f>'Investment Analysis'!PK74</f>
        <v/>
      </c>
      <c r="GD74" s="15">
        <f>'Investment Analysis'!PI74</f>
        <v/>
      </c>
      <c r="GE74" s="48" t="n">
        <v>7780</v>
      </c>
      <c r="GF74" s="18">
        <f>'Investment Analysis'!PY74</f>
        <v/>
      </c>
      <c r="GG74" s="15">
        <f>'Investment Analysis'!PW74</f>
        <v/>
      </c>
      <c r="GH74" s="54" t="n">
        <v>13158.75</v>
      </c>
      <c r="GI74" s="18">
        <f>'Investment Analysis'!QF74</f>
        <v/>
      </c>
      <c r="GJ74" s="15">
        <f>'Investment Analysis'!QD74</f>
        <v/>
      </c>
      <c r="GK74" s="48" t="n">
        <v>0</v>
      </c>
      <c r="GL74" s="18">
        <f>'Investment Analysis'!QM74</f>
        <v/>
      </c>
      <c r="GM74" s="15">
        <f>'Investment Analysis'!QK74</f>
        <v/>
      </c>
      <c r="GN74" s="48" t="n">
        <v>24817</v>
      </c>
      <c r="GO74" s="18">
        <f>'Investment Analysis'!QT74</f>
        <v/>
      </c>
      <c r="GP74" s="15">
        <f>'Investment Analysis'!QR74</f>
        <v/>
      </c>
      <c r="GQ74" s="48" t="n">
        <v>20915.5</v>
      </c>
      <c r="GR74" s="18">
        <f>'Investment Analysis'!RA74</f>
        <v/>
      </c>
      <c r="GS74" s="15">
        <f>'Investment Analysis'!QY74</f>
        <v/>
      </c>
      <c r="GT74" s="48" t="n">
        <v>4903.5</v>
      </c>
      <c r="GU74" s="18">
        <f>'Investment Analysis'!RH74</f>
        <v/>
      </c>
      <c r="GV74" s="15">
        <f>'Investment Analysis'!RF74</f>
        <v/>
      </c>
      <c r="GW74" s="48" t="n"/>
      <c r="GX74" s="18">
        <f>'Investment Analysis'!RO74</f>
        <v/>
      </c>
      <c r="GY74" s="15">
        <f>'Investment Analysis'!RM74</f>
        <v/>
      </c>
      <c r="GZ74" s="48" t="n">
        <v>20940</v>
      </c>
      <c r="HA74" s="18">
        <f>'Investment Analysis'!RV74</f>
        <v/>
      </c>
      <c r="HB74" s="15">
        <f>'Investment Analysis'!RT74</f>
        <v/>
      </c>
      <c r="HC74" s="48" t="n"/>
      <c r="HD74" s="18">
        <f>'Investment Analysis'!SC74</f>
        <v/>
      </c>
      <c r="HE74" s="15">
        <f>'Investment Analysis'!SA74</f>
        <v/>
      </c>
      <c r="HF74" s="54" t="n">
        <v>3750</v>
      </c>
      <c r="HG74" s="18">
        <f>'Investment Analysis'!SJ74</f>
        <v/>
      </c>
      <c r="HH74" s="15">
        <f>'Investment Analysis'!SH74</f>
        <v/>
      </c>
      <c r="HI74" s="48" t="n"/>
      <c r="HJ74" s="18">
        <f>'Investment Analysis'!SM74</f>
        <v/>
      </c>
      <c r="HK74" s="15">
        <f>'Investment Analysis'!SK74</f>
        <v/>
      </c>
      <c r="HL74" s="48" t="n"/>
      <c r="HM74" s="18">
        <f>'Investment Analysis'!SP74</f>
        <v/>
      </c>
      <c r="HN74" s="15">
        <f>'Investment Analysis'!SN74</f>
        <v/>
      </c>
      <c r="HO74" s="48" t="n"/>
      <c r="HP74" s="18">
        <f>'Investment Analysis'!TE74</f>
        <v/>
      </c>
      <c r="HQ74" s="15">
        <f>'Investment Analysis'!TC74</f>
        <v/>
      </c>
      <c r="HR74" s="48" t="n"/>
      <c r="HS74" s="18">
        <f>'Investment Analysis'!TL74</f>
        <v/>
      </c>
      <c r="HT74" s="15">
        <f>'Investment Analysis'!TJ74</f>
        <v/>
      </c>
      <c r="HU74" s="48" t="n"/>
      <c r="HV74" s="18">
        <f>'Investment Analysis'!TS74</f>
        <v/>
      </c>
      <c r="HW74" s="15">
        <f>'Investment Analysis'!TQ74</f>
        <v/>
      </c>
      <c r="HX74" s="48" t="n"/>
      <c r="HY74" s="18">
        <f>'Investment Analysis'!TZ74</f>
        <v/>
      </c>
      <c r="HZ74" s="15">
        <f>'Investment Analysis'!TX74</f>
        <v/>
      </c>
      <c r="IA74" s="48" t="n"/>
      <c r="IB74" s="18">
        <f>'Investment Analysis'!UG74</f>
        <v/>
      </c>
      <c r="IC74" s="15">
        <f>'Investment Analysis'!UE74</f>
        <v/>
      </c>
      <c r="ID74" s="48" t="n"/>
      <c r="IE74" s="18">
        <f>'Investment Analysis'!UN74</f>
        <v/>
      </c>
      <c r="IF74" s="15">
        <f>'Investment Analysis'!UL74</f>
        <v/>
      </c>
      <c r="IG74" s="48" t="n"/>
      <c r="IH74" s="18">
        <f>'Investment Analysis'!UU74</f>
        <v/>
      </c>
      <c r="II74" s="15">
        <f>'Investment Analysis'!US74</f>
        <v/>
      </c>
      <c r="IJ74" s="48" t="n"/>
      <c r="IK74" s="18">
        <f>'Investment Analysis'!VB74</f>
        <v/>
      </c>
      <c r="IL74" s="15">
        <f>'Investment Analysis'!UZ74</f>
        <v/>
      </c>
      <c r="IM74" s="48" t="n"/>
      <c r="IN74" s="18">
        <f>'Investment Analysis'!VI74</f>
        <v/>
      </c>
      <c r="IO74" s="15">
        <f>'Investment Analysis'!VG74</f>
        <v/>
      </c>
      <c r="IP74" s="18" t="n"/>
      <c r="IQ74" s="18" t="n"/>
      <c r="IR74" s="18" t="n"/>
      <c r="IS74" s="108">
        <f>IF(IT74&gt;0,IT74-IT73,0)</f>
        <v/>
      </c>
      <c r="IT74" s="48">
        <f>FY74+FV74+FS74+FP74+FM74+FJ74+FG74+FD74+FA74+EX74+EU74+ER74+EO74+EL74+EI74+EF74+EC74+DZ74+DW74+DT74+DQ74+DN74+DK74+DH74+DE74+DB74+CY74+CV74+CS74+CP74+CJ74+CG74+CD74+CA74+BX74+P74+CM74+GT74+GQ74+GN74+GK74+GH74+GE74+GB74+BU74+BR74+BO74+BL74+BI74+BF74+BC74+AZ74+AW74+AT74+AQ74+AN74+AK74+AH74+AE74+AB74+Y74+V74+S74+GW74+GZ74+HC74+HF74+HI74+HL74+HO74+HR74+HU74</f>
        <v/>
      </c>
      <c r="IU74" s="101">
        <f>IF(IT74&gt;0,IV74,0)</f>
        <v/>
      </c>
      <c r="IV74" s="101" t="n"/>
      <c r="IW74" s="15">
        <f>IF(IT74&gt;0,(IT74+IV$11-I$2)/I$2,0)</f>
        <v/>
      </c>
      <c r="IX74" s="113">
        <f>IF(IT74&gt;0,IT74+IV$11-I$2,0)</f>
        <v/>
      </c>
      <c r="IY74" s="21">
        <f>IF(IT74&gt;0,(IT74+IV$11+IV$33+IV$52+IV$73-IT$8)/IT$8,0)</f>
        <v/>
      </c>
      <c r="IZ74" s="173">
        <f>IF(IT74&gt;0,IT74+IV$11+IV$33+IV$52+IV$73-IT$8,0)</f>
        <v/>
      </c>
    </row>
    <row r="75">
      <c r="A75" s="554">
        <f>'Investment Analysis'!A75</f>
        <v/>
      </c>
      <c r="B75" s="4">
        <f>'Investment Analysis'!B75</f>
        <v/>
      </c>
      <c r="C75" s="27">
        <f>'Investment Analysis'!C75</f>
        <v/>
      </c>
      <c r="D75" s="14">
        <f>'Investment Analysis'!D75</f>
        <v/>
      </c>
      <c r="E75" s="15">
        <f>'Investment Analysis'!E75</f>
        <v/>
      </c>
      <c r="F75" s="13">
        <f>'Investment Analysis'!G75</f>
        <v/>
      </c>
      <c r="G75" s="14">
        <f>'Investment Analysis'!H75</f>
        <v/>
      </c>
      <c r="H75" s="15">
        <f>'Investment Analysis'!I75</f>
        <v/>
      </c>
      <c r="I75" s="13">
        <f>'Investment Analysis'!K75</f>
        <v/>
      </c>
      <c r="J75" s="14">
        <f>'Investment Analysis'!L75</f>
        <v/>
      </c>
      <c r="K75" s="15">
        <f>'Investment Analysis'!M75</f>
        <v/>
      </c>
      <c r="L75" s="41">
        <f>'Investment Analysis'!T75</f>
        <v/>
      </c>
      <c r="M75" s="21">
        <f>'Investment Analysis'!V75</f>
        <v/>
      </c>
      <c r="N75" s="21">
        <f>'Investment Analysis'!W75</f>
        <v/>
      </c>
      <c r="P75" s="48">
        <f>'Investment Analysis'!Y75</f>
        <v/>
      </c>
      <c r="Q75" s="18" t="n"/>
      <c r="R75" s="83" t="n"/>
      <c r="S75" s="48" t="n">
        <v>16964.83</v>
      </c>
      <c r="T75" s="18">
        <f>'Investment Analysis'!AH75</f>
        <v/>
      </c>
      <c r="U75" s="15">
        <f>'Investment Analysis'!AF75</f>
        <v/>
      </c>
      <c r="V75" s="48" t="n">
        <v>15017.09</v>
      </c>
      <c r="W75" s="18">
        <f>'Investment Analysis'!AO75</f>
        <v/>
      </c>
      <c r="X75" s="15">
        <f>'Investment Analysis'!AM75</f>
        <v/>
      </c>
      <c r="Y75" s="48" t="n">
        <v>8522.33</v>
      </c>
      <c r="Z75" s="18">
        <f>IF(Y75&gt;0,(Y75-Z$5)/Z$5,0)</f>
        <v/>
      </c>
      <c r="AA75" s="15">
        <f>'Investment Analysis'!GM75</f>
        <v/>
      </c>
      <c r="AB75" s="48" t="n">
        <v>2068.93</v>
      </c>
      <c r="AC75" s="18">
        <f>IF(AB75&gt;0,(AB75+8000-AC$5)/AC$5,0)</f>
        <v/>
      </c>
      <c r="AD75" s="15">
        <f>'Investment Analysis'!AT75</f>
        <v/>
      </c>
      <c r="AE75" s="48" t="n">
        <v>18735.67</v>
      </c>
      <c r="AF75" s="18">
        <f>'Investment Analysis'!BC75</f>
        <v/>
      </c>
      <c r="AG75" s="15">
        <f>'Investment Analysis'!BA75</f>
        <v/>
      </c>
      <c r="AH75" s="48" t="n"/>
      <c r="AI75" s="18">
        <f>IF(AH75&gt;0,(AH75-5000+20000-AI$5)/AI$5,0)</f>
        <v/>
      </c>
      <c r="AJ75" s="15">
        <f>'Investment Analysis'!BH75</f>
        <v/>
      </c>
      <c r="AK75" s="48" t="n">
        <v>15160.51</v>
      </c>
      <c r="AL75" s="18">
        <f>IF(AK75&gt;0,(AK75+7000-AL$5)/AL$5,0)</f>
        <v/>
      </c>
      <c r="AM75" s="15">
        <f>'Investment Analysis'!BO75</f>
        <v/>
      </c>
      <c r="AN75" s="48" t="n">
        <v>11301.29</v>
      </c>
      <c r="AO75" s="18">
        <f>IF(AN75&gt;0,(AN75+25000+5000-AO$5)/AO$5,0)</f>
        <v/>
      </c>
      <c r="AP75" s="15">
        <f>'Investment Analysis'!BV75</f>
        <v/>
      </c>
      <c r="AQ75" s="48" t="n"/>
      <c r="AR75" s="18">
        <f>IF(AQ75&gt;0,(AQ75+10000+4000-AR$5)/AR$5,0)</f>
        <v/>
      </c>
      <c r="AS75" s="15">
        <f>'Investment Analysis'!CC75</f>
        <v/>
      </c>
      <c r="AT75" s="48" t="n">
        <v>20230.98</v>
      </c>
      <c r="AU75" s="18">
        <f>'Investment Analysis'!CL75</f>
        <v/>
      </c>
      <c r="AV75" s="15">
        <f>'Investment Analysis'!CJ75</f>
        <v/>
      </c>
      <c r="AW75" s="48" t="n">
        <v>14903.74</v>
      </c>
      <c r="AX75" s="18">
        <f>IF(AW75&gt;0,(AW75+2000-AX$5)/AX$5,0)</f>
        <v/>
      </c>
      <c r="AY75" s="15">
        <f>'Investment Analysis'!CQ75</f>
        <v/>
      </c>
      <c r="AZ75" s="48" t="n">
        <v>13358.95</v>
      </c>
      <c r="BA75" s="18">
        <f>'Investment Analysis'!CZ75</f>
        <v/>
      </c>
      <c r="BB75" s="15">
        <f>'Investment Analysis'!CX75</f>
        <v/>
      </c>
      <c r="BC75" s="48" t="n">
        <v>8175.31</v>
      </c>
      <c r="BD75" s="18">
        <f>IF(BC75&gt;0,(BC75-10000+30000-BD$5)/BD$5,0)</f>
        <v/>
      </c>
      <c r="BE75" s="15">
        <f>'Investment Analysis'!DE75</f>
        <v/>
      </c>
      <c r="BF75" s="48" t="n">
        <v>3823.41</v>
      </c>
      <c r="BG75" s="18">
        <f>'Investment Analysis'!DN75</f>
        <v/>
      </c>
      <c r="BH75" s="15">
        <f>'Investment Analysis'!DL75</f>
        <v/>
      </c>
      <c r="BI75" s="48" t="n">
        <v>1767.41</v>
      </c>
      <c r="BJ75" s="18">
        <f>'Investment Analysis'!EB75</f>
        <v/>
      </c>
      <c r="BK75" s="15">
        <f>'Investment Analysis'!DZ75</f>
        <v/>
      </c>
      <c r="BL75" s="48" t="n">
        <v>3230.15</v>
      </c>
      <c r="BM75" s="18">
        <f>'Investment Analysis'!EI75</f>
        <v/>
      </c>
      <c r="BN75" s="15">
        <f>'Investment Analysis'!EG75</f>
        <v/>
      </c>
      <c r="BO75" s="48" t="n"/>
      <c r="BP75" s="18">
        <f>'Investment Analysis'!DU75</f>
        <v/>
      </c>
      <c r="BQ75" s="15">
        <f>'Investment Analysis'!DS75</f>
        <v/>
      </c>
      <c r="BR75" s="48" t="n">
        <v>4729.95</v>
      </c>
      <c r="BS75" s="18">
        <f>'Investment Analysis'!EP75</f>
        <v/>
      </c>
      <c r="BT75" s="15">
        <f>'Investment Analysis'!EN75</f>
        <v/>
      </c>
      <c r="BU75" s="48" t="n">
        <v>12164.13</v>
      </c>
      <c r="BV75" s="18">
        <f>IF(BU75&gt;0,(BU75+8000-BV$5)/BV$5,0)</f>
        <v/>
      </c>
      <c r="BW75" s="15">
        <f>'Investment Analysis'!EU75</f>
        <v/>
      </c>
      <c r="BX75" s="48" t="n"/>
      <c r="BY75" s="18">
        <f>IF(BX75&gt;0,(BX75-10000-5000-BY$5)/BY$5,0)</f>
        <v/>
      </c>
      <c r="BZ75" s="15">
        <f>'Investment Analysis'!FB75</f>
        <v/>
      </c>
      <c r="CA75" s="48" t="n">
        <v>18479.58</v>
      </c>
      <c r="CB75" s="18">
        <f>IF(CA75&gt;0,(CA75-CB$5)/CB$5,0)</f>
        <v/>
      </c>
      <c r="CC75" s="15">
        <f>'Investment Analysis'!FI75</f>
        <v/>
      </c>
      <c r="CD75" s="48" t="n">
        <v>14887.56</v>
      </c>
      <c r="CE75" s="18">
        <f>'Investment Analysis'!FR75</f>
        <v/>
      </c>
      <c r="CF75" s="15">
        <f>'Investment Analysis'!FP75</f>
        <v/>
      </c>
      <c r="CG75" s="48" t="n">
        <v>4723.19</v>
      </c>
      <c r="CH75" s="18">
        <f>'Investment Analysis'!FR75</f>
        <v/>
      </c>
      <c r="CI75" s="15">
        <f>'Investment Analysis'!FW75</f>
        <v/>
      </c>
      <c r="CJ75" s="48" t="n"/>
      <c r="CK75" s="18">
        <f>IF(CJ75&gt;0,(CJ75+5000+8000-CK$5)/CK$5,0)</f>
        <v/>
      </c>
      <c r="CL75" s="15">
        <f>'Investment Analysis'!GD75</f>
        <v/>
      </c>
      <c r="CM75" s="48" t="n">
        <v>23027.76</v>
      </c>
      <c r="CN75" s="18">
        <f>IF(CM75&gt;0,(CM75-CN$5)/CN$5,0)</f>
        <v/>
      </c>
      <c r="CO75" s="15">
        <f>'Investment Analysis'!GT75</f>
        <v/>
      </c>
      <c r="CP75" s="48" t="n">
        <v>11664.5</v>
      </c>
      <c r="CQ75" s="18">
        <f>IF(CP75&gt;0,(CP75-CQ$5)/CQ$5,0)</f>
        <v/>
      </c>
      <c r="CR75" s="15">
        <f>'Investment Analysis'!HG75</f>
        <v/>
      </c>
      <c r="CS75" s="48" t="n">
        <v>7530</v>
      </c>
      <c r="CT75" s="18">
        <f>IF(CS75&gt;0,(CS75-CT$5)/CT$5,0)</f>
        <v/>
      </c>
      <c r="CU75" s="15">
        <f>'Investment Analysis'!HN75</f>
        <v/>
      </c>
      <c r="CV75" s="48" t="n">
        <v>13181.4</v>
      </c>
      <c r="CW75" s="18">
        <f>IF(CV75&gt;0,(CV75-CW$5)/CW$5,0)</f>
        <v/>
      </c>
      <c r="CX75" s="15">
        <f>'Investment Analysis'!IB75</f>
        <v/>
      </c>
      <c r="CY75" s="48" t="n">
        <v>6165.6</v>
      </c>
      <c r="CZ75" s="18">
        <f>IF(CY75&gt;0,(CY75-CZ$5)/CZ$5,0)</f>
        <v/>
      </c>
      <c r="DA75" s="15">
        <f>'Investment Analysis'!II75</f>
        <v/>
      </c>
      <c r="DB75" s="48" t="n"/>
      <c r="DC75" s="18">
        <f>IF(DB75&gt;0,(DB75-DC$5)/DC$5,0)</f>
        <v/>
      </c>
      <c r="DD75" s="15">
        <f>'Investment Analysis'!IP75</f>
        <v/>
      </c>
      <c r="DE75" s="48" t="n"/>
      <c r="DF75" s="18">
        <f>'Investment Analysis'!IY75</f>
        <v/>
      </c>
      <c r="DG75" s="15">
        <f>'Investment Analysis'!IW75</f>
        <v/>
      </c>
      <c r="DH75" s="48" t="n">
        <v>5162.5</v>
      </c>
      <c r="DI75" s="18">
        <f>IF(DH75&gt;0,(DH75-DI$5)/DI$5,0)</f>
        <v/>
      </c>
      <c r="DJ75" s="15">
        <f>'Investment Analysis'!JD75</f>
        <v/>
      </c>
      <c r="DK75" s="48" t="n">
        <v>1789.3</v>
      </c>
      <c r="DL75" s="18">
        <f>IF(DK75&gt;0,(DK75-DL$5)/DL$5,0)</f>
        <v/>
      </c>
      <c r="DM75" s="15">
        <f>'Investment Analysis'!JK75</f>
        <v/>
      </c>
      <c r="DN75" s="48" t="n">
        <v>18529.2</v>
      </c>
      <c r="DO75" s="18">
        <f>IF(DN75&gt;0,(DN75-DO$5)/DO$5,0)</f>
        <v/>
      </c>
      <c r="DP75" s="15">
        <f>'Investment Analysis'!HU75</f>
        <v/>
      </c>
      <c r="DQ75" s="48" t="n">
        <v>13200</v>
      </c>
      <c r="DR75" s="18">
        <f>IF(DQ75&gt;0,(DQ75-DR$5)/DR$5,0)</f>
        <v/>
      </c>
      <c r="DS75" s="15">
        <f>'Investment Analysis'!JR75</f>
        <v/>
      </c>
      <c r="DT75" s="48" t="n">
        <v>2820</v>
      </c>
      <c r="DU75" s="18">
        <f>IF(DT75&gt;0,(DT75-DU$5)/DU$5,0)</f>
        <v/>
      </c>
      <c r="DV75" s="15">
        <f>'Investment Analysis'!JY75</f>
        <v/>
      </c>
      <c r="DW75" s="48" t="n">
        <v>22703.25</v>
      </c>
      <c r="DX75" s="18">
        <f>IF(DW75&gt;0,(DW75-DX$5)/DX$5,0)</f>
        <v/>
      </c>
      <c r="DY75" s="15">
        <f>'Investment Analysis'!KF75</f>
        <v/>
      </c>
      <c r="DZ75" s="48" t="n">
        <v>2943.6</v>
      </c>
      <c r="EA75" s="18">
        <f>IF(DZ75&gt;0,(DZ75-EA$5)/EA$5,0)</f>
        <v/>
      </c>
      <c r="EB75" s="15">
        <f>'Investment Analysis'!KM75</f>
        <v/>
      </c>
      <c r="EC75" s="48" t="n">
        <v>1814.6</v>
      </c>
      <c r="ED75" s="18">
        <f>'Investment Analysis'!KV75</f>
        <v/>
      </c>
      <c r="EE75" s="15">
        <f>'Investment Analysis'!KT75</f>
        <v/>
      </c>
      <c r="EF75" s="48" t="n">
        <v>35482.5</v>
      </c>
      <c r="EG75" s="18">
        <f>IF(EF75&gt;0,(EF75-EG$5)/EG$5,0)</f>
        <v/>
      </c>
      <c r="EH75" s="15">
        <f>'Investment Analysis'!LH75</f>
        <v/>
      </c>
      <c r="EI75" s="48" t="n">
        <v>9265.59</v>
      </c>
      <c r="EJ75" s="18">
        <f>'Investment Analysis'!LQ75</f>
        <v/>
      </c>
      <c r="EK75" s="15">
        <f>'Investment Analysis'!LO75</f>
        <v/>
      </c>
      <c r="EL75" s="48" t="n"/>
      <c r="EM75" s="18">
        <f>IF(EL75&gt;0,(EL75-EM$5)/EM$5,0)</f>
        <v/>
      </c>
      <c r="EN75" s="15">
        <f>'Investment Analysis'!LV75</f>
        <v/>
      </c>
      <c r="EO75" s="48" t="n"/>
      <c r="EP75" s="68">
        <f>IF(EO75&gt;0,(EO75-500-EP$5)/EP$5,0)</f>
        <v/>
      </c>
      <c r="EQ75" s="15">
        <f>'Investment Analysis'!MC75</f>
        <v/>
      </c>
      <c r="ER75" s="48" t="n">
        <v>5884</v>
      </c>
      <c r="ES75" s="18">
        <f>'Investment Analysis'!LX75</f>
        <v/>
      </c>
      <c r="ET75" s="15">
        <f>'Investment Analysis'!LA75</f>
        <v/>
      </c>
      <c r="EU75" s="48" t="n">
        <v>21930</v>
      </c>
      <c r="EV75" s="18">
        <f>'Investment Analysis'!ML75</f>
        <v/>
      </c>
      <c r="EW75" s="15">
        <f>'Investment Analysis'!MJ75</f>
        <v/>
      </c>
      <c r="EX75" s="48" t="n">
        <v>27006</v>
      </c>
      <c r="EY75" s="18">
        <f>IF(EX75&gt;0,(EX75-EY$5)/EY$5,0)</f>
        <v/>
      </c>
      <c r="EZ75" s="15">
        <f>'Investment Analysis'!MQ75</f>
        <v/>
      </c>
      <c r="FA75" s="48" t="n"/>
      <c r="FB75" s="18">
        <f>IF(FA75&gt;0,(FA75-FB$5)/FB$5,0)</f>
        <v/>
      </c>
      <c r="FC75" s="15">
        <f>'Investment Analysis'!MX75</f>
        <v/>
      </c>
      <c r="FD75" s="48" t="n">
        <v>4192.5</v>
      </c>
      <c r="FE75" s="18">
        <f>IF(FD75&gt;0,(FD75-FE$5)/FE$5,0)</f>
        <v/>
      </c>
      <c r="FF75" s="15">
        <f>'Investment Analysis'!NE75</f>
        <v/>
      </c>
      <c r="FG75" s="48" t="n"/>
      <c r="FH75" s="18">
        <f>IF(FG75&gt;0,(FG75-FH$5)/FH$5,0)</f>
        <v/>
      </c>
      <c r="FI75" s="15">
        <f>'Investment Analysis'!NL75</f>
        <v/>
      </c>
      <c r="FJ75" s="48" t="n">
        <v>11442.8</v>
      </c>
      <c r="FK75" s="18">
        <f>IF(FJ75&gt;0,(FJ75-FK$5)/FK$5,0)</f>
        <v/>
      </c>
      <c r="FL75" s="15">
        <f>'Investment Analysis'!NS75</f>
        <v/>
      </c>
      <c r="FM75" s="48" t="n">
        <v>8805</v>
      </c>
      <c r="FN75" s="18">
        <f>IF(FM75&gt;0,(FM75-FN$5)/FN$5,0)</f>
        <v/>
      </c>
      <c r="FO75" s="15">
        <f>'Investment Analysis'!NZ75</f>
        <v/>
      </c>
      <c r="FP75" s="48" t="n"/>
      <c r="FQ75" s="18">
        <f>IF(FP75&gt;0,(FP75-FQ$5)/FQ$5,0)</f>
        <v/>
      </c>
      <c r="FR75" s="15">
        <f>'Investment Analysis'!OG75</f>
        <v/>
      </c>
      <c r="FS75" s="48" t="n">
        <v>16104</v>
      </c>
      <c r="FT75" s="18">
        <f>IF(FS75&gt;0,(FS75-FT$5)/FT$5,0)</f>
        <v/>
      </c>
      <c r="FU75" s="15">
        <f>'Investment Analysis'!ON75</f>
        <v/>
      </c>
      <c r="FV75" s="48" t="n"/>
      <c r="FW75" s="18">
        <f>IF(FV75&gt;0,(FV75-FW$5)/FW$5,0)</f>
        <v/>
      </c>
      <c r="FX75" s="15">
        <f>'Investment Analysis'!OU75</f>
        <v/>
      </c>
      <c r="FY75" s="48" t="n"/>
      <c r="FZ75" s="18">
        <f>IF(FY75&gt;0,(FY75-FZ$5)/FZ$5,0)</f>
        <v/>
      </c>
      <c r="GA75" s="15">
        <f>'Investment Analysis'!PB75</f>
        <v/>
      </c>
      <c r="GB75" s="48" t="n"/>
      <c r="GC75" s="18">
        <f>'Investment Analysis'!PK75</f>
        <v/>
      </c>
      <c r="GD75" s="15">
        <f>'Investment Analysis'!PI75</f>
        <v/>
      </c>
      <c r="GE75" s="48" t="n">
        <v>7849</v>
      </c>
      <c r="GF75" s="18">
        <f>'Investment Analysis'!PY75</f>
        <v/>
      </c>
      <c r="GG75" s="15">
        <f>'Investment Analysis'!PW75</f>
        <v/>
      </c>
      <c r="GH75" s="48" t="n">
        <v>13391.4</v>
      </c>
      <c r="GI75" s="18">
        <f>'Investment Analysis'!QF75</f>
        <v/>
      </c>
      <c r="GJ75" s="15">
        <f>'Investment Analysis'!QD75</f>
        <v/>
      </c>
      <c r="GK75" s="48" t="n">
        <v>0</v>
      </c>
      <c r="GL75" s="18">
        <f>'Investment Analysis'!QM75</f>
        <v/>
      </c>
      <c r="GM75" s="15">
        <f>'Investment Analysis'!QK75</f>
        <v/>
      </c>
      <c r="GN75" s="48" t="n">
        <v>26539.93</v>
      </c>
      <c r="GO75" s="18">
        <f>'Investment Analysis'!QT75</f>
        <v/>
      </c>
      <c r="GP75" s="15">
        <f>'Investment Analysis'!QR75</f>
        <v/>
      </c>
      <c r="GQ75" s="48" t="n">
        <v>20850.6</v>
      </c>
      <c r="GR75" s="18">
        <f>'Investment Analysis'!RA75</f>
        <v/>
      </c>
      <c r="GS75" s="15">
        <f>'Investment Analysis'!QY75</f>
        <v/>
      </c>
      <c r="GT75" s="48" t="n">
        <v>5134.5</v>
      </c>
      <c r="GU75" s="18">
        <f>'Investment Analysis'!RH75</f>
        <v/>
      </c>
      <c r="GV75" s="15">
        <f>'Investment Analysis'!RF75</f>
        <v/>
      </c>
      <c r="GW75" s="48" t="n"/>
      <c r="GX75" s="18">
        <f>'Investment Analysis'!RO75</f>
        <v/>
      </c>
      <c r="GY75" s="15">
        <f>'Investment Analysis'!RM75</f>
        <v/>
      </c>
      <c r="GZ75" s="48" t="n">
        <v>20620</v>
      </c>
      <c r="HA75" s="18">
        <f>'Investment Analysis'!RV75</f>
        <v/>
      </c>
      <c r="HB75" s="15">
        <f>'Investment Analysis'!RT75</f>
        <v/>
      </c>
      <c r="HC75" s="48" t="n"/>
      <c r="HD75" s="18">
        <f>'Investment Analysis'!SC75</f>
        <v/>
      </c>
      <c r="HE75" s="15">
        <f>'Investment Analysis'!SA75</f>
        <v/>
      </c>
      <c r="HF75" s="48" t="n">
        <v>4165</v>
      </c>
      <c r="HG75" s="18">
        <f>'Investment Analysis'!SJ75</f>
        <v/>
      </c>
      <c r="HH75" s="15">
        <f>'Investment Analysis'!SH75</f>
        <v/>
      </c>
      <c r="HI75" s="48" t="n"/>
      <c r="HJ75" s="18">
        <f>'Investment Analysis'!SM75</f>
        <v/>
      </c>
      <c r="HK75" s="15">
        <f>'Investment Analysis'!SK75</f>
        <v/>
      </c>
      <c r="HL75" s="48" t="n"/>
      <c r="HM75" s="18">
        <f>'Investment Analysis'!SP75</f>
        <v/>
      </c>
      <c r="HN75" s="15">
        <f>'Investment Analysis'!SN75</f>
        <v/>
      </c>
      <c r="HO75" s="48" t="n"/>
      <c r="HP75" s="18">
        <f>'Investment Analysis'!TE75</f>
        <v/>
      </c>
      <c r="HQ75" s="15">
        <f>'Investment Analysis'!TC75</f>
        <v/>
      </c>
      <c r="HR75" s="48" t="n"/>
      <c r="HS75" s="18">
        <f>'Investment Analysis'!TL75</f>
        <v/>
      </c>
      <c r="HT75" s="15">
        <f>'Investment Analysis'!TJ75</f>
        <v/>
      </c>
      <c r="HU75" s="48" t="n"/>
      <c r="HV75" s="18">
        <f>'Investment Analysis'!TS75</f>
        <v/>
      </c>
      <c r="HW75" s="15">
        <f>'Investment Analysis'!TQ75</f>
        <v/>
      </c>
      <c r="HX75" s="48" t="n"/>
      <c r="HY75" s="18">
        <f>'Investment Analysis'!TZ75</f>
        <v/>
      </c>
      <c r="HZ75" s="15">
        <f>'Investment Analysis'!TX75</f>
        <v/>
      </c>
      <c r="IA75" s="48" t="n"/>
      <c r="IB75" s="18">
        <f>'Investment Analysis'!UG75</f>
        <v/>
      </c>
      <c r="IC75" s="15">
        <f>'Investment Analysis'!UE75</f>
        <v/>
      </c>
      <c r="ID75" s="48" t="n"/>
      <c r="IE75" s="18">
        <f>'Investment Analysis'!UN75</f>
        <v/>
      </c>
      <c r="IF75" s="15">
        <f>'Investment Analysis'!UL75</f>
        <v/>
      </c>
      <c r="IG75" s="48" t="n"/>
      <c r="IH75" s="18">
        <f>'Investment Analysis'!UU75</f>
        <v/>
      </c>
      <c r="II75" s="15">
        <f>'Investment Analysis'!US75</f>
        <v/>
      </c>
      <c r="IJ75" s="48" t="n"/>
      <c r="IK75" s="18">
        <f>'Investment Analysis'!VB75</f>
        <v/>
      </c>
      <c r="IL75" s="15">
        <f>'Investment Analysis'!UZ75</f>
        <v/>
      </c>
      <c r="IM75" s="48" t="n"/>
      <c r="IN75" s="18">
        <f>'Investment Analysis'!VI75</f>
        <v/>
      </c>
      <c r="IO75" s="15">
        <f>'Investment Analysis'!VG75</f>
        <v/>
      </c>
      <c r="IP75" s="18" t="n"/>
      <c r="IQ75" s="18" t="n"/>
      <c r="IR75" s="18" t="n"/>
      <c r="IS75" s="108">
        <f>IF(IT75&gt;0,IT75-IT74,0)</f>
        <v/>
      </c>
      <c r="IT75" s="48">
        <f>FY75+FV75+FS75+FP75+FM75+FJ75+FG75+FD75+FA75+EX75+EU75+ER75+EO75+EL75+EI75+EF75+EC75+DZ75+DW75+DT75+DQ75+DN75+DK75+DH75+DE75+DB75+CY75+CV75+CS75+CP75+CJ75+CG75+CD75+CA75+BX75+P75+CM75+GT75+GQ75+GN75+GK75+GH75+GE75+GB75+BU75+BR75+BO75+BL75+BI75+BF75+BC75+AZ75+AW75+AT75+AQ75+AN75+AK75+AH75+AE75+AB75+Y75+V75+S75+GW75+GZ75+HC75+HF75+HI75+HL75+HO75+HR75+HU75</f>
        <v/>
      </c>
      <c r="IU75" s="101">
        <f>IF(IT75&gt;0,IV75,0)</f>
        <v/>
      </c>
      <c r="IV75" s="101" t="n"/>
      <c r="IW75" s="15">
        <f>IF(IT75&gt;0,(IT75+IV$11-I$2)/I$2,0)</f>
        <v/>
      </c>
      <c r="IX75" s="113">
        <f>IF(IT75&gt;0,IT75+IV$11-I$2,0)</f>
        <v/>
      </c>
      <c r="IY75" s="21">
        <f>IF(IT75&gt;0,(IT75+IV$11+IV$33+IV$52+IV$73-IT$8)/IT$8,0)</f>
        <v/>
      </c>
      <c r="IZ75" s="173">
        <f>IF(IT75&gt;0,IT75+IV$11+IV$33+IV$52+IV$73-IT$8,0)</f>
        <v/>
      </c>
    </row>
    <row r="76">
      <c r="A76" s="554">
        <f>'Investment Analysis'!A76</f>
        <v/>
      </c>
      <c r="B76" s="4">
        <f>'Investment Analysis'!B76</f>
        <v/>
      </c>
      <c r="C76" s="27">
        <f>'Investment Analysis'!C76</f>
        <v/>
      </c>
      <c r="D76" s="14">
        <f>'Investment Analysis'!D76</f>
        <v/>
      </c>
      <c r="E76" s="15">
        <f>'Investment Analysis'!E76</f>
        <v/>
      </c>
      <c r="F76" s="13">
        <f>'Investment Analysis'!G76</f>
        <v/>
      </c>
      <c r="G76" s="14">
        <f>'Investment Analysis'!H76</f>
        <v/>
      </c>
      <c r="H76" s="15">
        <f>'Investment Analysis'!I76</f>
        <v/>
      </c>
      <c r="I76" s="13">
        <f>'Investment Analysis'!K76</f>
        <v/>
      </c>
      <c r="J76" s="14">
        <f>'Investment Analysis'!L76</f>
        <v/>
      </c>
      <c r="K76" s="15">
        <f>'Investment Analysis'!M76</f>
        <v/>
      </c>
      <c r="L76" s="41">
        <f>'Investment Analysis'!T76</f>
        <v/>
      </c>
      <c r="M76" s="21">
        <f>'Investment Analysis'!V76</f>
        <v/>
      </c>
      <c r="N76" s="21">
        <f>'Investment Analysis'!W76</f>
        <v/>
      </c>
      <c r="P76" s="48">
        <f>'Investment Analysis'!Y76</f>
        <v/>
      </c>
      <c r="Q76" s="18" t="n"/>
      <c r="R76" s="83" t="n"/>
      <c r="S76" s="48" t="n">
        <v>16609.96</v>
      </c>
      <c r="T76" s="18">
        <f>'Investment Analysis'!AH76</f>
        <v/>
      </c>
      <c r="U76" s="15">
        <f>'Investment Analysis'!AF76</f>
        <v/>
      </c>
      <c r="V76" s="48" t="n">
        <v>14877.51</v>
      </c>
      <c r="W76" s="18">
        <f>'Investment Analysis'!AO76</f>
        <v/>
      </c>
      <c r="X76" s="15">
        <f>'Investment Analysis'!AM76</f>
        <v/>
      </c>
      <c r="Y76" s="48" t="n">
        <v>8210.85</v>
      </c>
      <c r="Z76" s="18">
        <f>IF(Y76&gt;0,(Y76-Z$5)/Z$5,0)</f>
        <v/>
      </c>
      <c r="AA76" s="15">
        <f>'Investment Analysis'!GM76</f>
        <v/>
      </c>
      <c r="AB76" s="48" t="n">
        <v>2026.95</v>
      </c>
      <c r="AC76" s="18">
        <f>IF(AB76&gt;0,(AB76+8000-AC$5)/AC$5,0)</f>
        <v/>
      </c>
      <c r="AD76" s="15">
        <f>'Investment Analysis'!AT76</f>
        <v/>
      </c>
      <c r="AE76" s="48" t="n">
        <v>18441.48</v>
      </c>
      <c r="AF76" s="18">
        <f>'Investment Analysis'!BC76</f>
        <v/>
      </c>
      <c r="AG76" s="15">
        <f>'Investment Analysis'!BA76</f>
        <v/>
      </c>
      <c r="AH76" s="48" t="n"/>
      <c r="AI76" s="18">
        <f>IF(AH76&gt;0,(AH76-5000+20000-AI$5)/AI$5,0)</f>
        <v/>
      </c>
      <c r="AJ76" s="15">
        <f>'Investment Analysis'!BH76</f>
        <v/>
      </c>
      <c r="AK76" s="48" t="n">
        <v>14968.26</v>
      </c>
      <c r="AL76" s="18">
        <f>IF(AK76&gt;0,(AK76+7000-AL$5)/AL$5,0)</f>
        <v/>
      </c>
      <c r="AM76" s="15">
        <f>'Investment Analysis'!BO76</f>
        <v/>
      </c>
      <c r="AN76" s="48" t="n">
        <v>11123.6</v>
      </c>
      <c r="AO76" s="18">
        <f>IF(AN76&gt;0,(AN76+25000+5000-AO$5)/AO$5,0)</f>
        <v/>
      </c>
      <c r="AP76" s="15">
        <f>'Investment Analysis'!BV76</f>
        <v/>
      </c>
      <c r="AQ76" s="48" t="n"/>
      <c r="AR76" s="18">
        <f>IF(AQ76&gt;0,(AQ76+10000+4000-AR$5)/AR$5,0)</f>
        <v/>
      </c>
      <c r="AS76" s="15">
        <f>'Investment Analysis'!CC76</f>
        <v/>
      </c>
      <c r="AT76" s="48" t="n">
        <v>19449.32</v>
      </c>
      <c r="AU76" s="18">
        <f>'Investment Analysis'!CL76</f>
        <v/>
      </c>
      <c r="AV76" s="15">
        <f>'Investment Analysis'!CJ76</f>
        <v/>
      </c>
      <c r="AW76" s="48" t="n">
        <v>14531.15</v>
      </c>
      <c r="AX76" s="18">
        <f>IF(AW76&gt;0,(AW76+2000-AX$5)/AX$5,0)</f>
        <v/>
      </c>
      <c r="AY76" s="15">
        <f>'Investment Analysis'!CQ76</f>
        <v/>
      </c>
      <c r="AZ76" s="48" t="n">
        <v>13022.79</v>
      </c>
      <c r="BA76" s="18">
        <f>'Investment Analysis'!CZ76</f>
        <v/>
      </c>
      <c r="BB76" s="15">
        <f>'Investment Analysis'!CX76</f>
        <v/>
      </c>
      <c r="BC76" s="48" t="n">
        <v>7994.06</v>
      </c>
      <c r="BD76" s="18">
        <f>IF(BC76&gt;0,(BC76-10000+30000-BD$5)/BD$5,0)</f>
        <v/>
      </c>
      <c r="BE76" s="15">
        <f>'Investment Analysis'!DE76</f>
        <v/>
      </c>
      <c r="BF76" s="48" t="n">
        <v>3818.6</v>
      </c>
      <c r="BG76" s="18">
        <f>'Investment Analysis'!DN76</f>
        <v/>
      </c>
      <c r="BH76" s="15">
        <f>'Investment Analysis'!DL76</f>
        <v/>
      </c>
      <c r="BI76" s="48" t="n">
        <v>1712.8</v>
      </c>
      <c r="BJ76" s="18">
        <f>'Investment Analysis'!EB76</f>
        <v/>
      </c>
      <c r="BK76" s="15">
        <f>'Investment Analysis'!DZ76</f>
        <v/>
      </c>
      <c r="BL76" s="48" t="n">
        <v>3147.06</v>
      </c>
      <c r="BM76" s="18">
        <f>'Investment Analysis'!EI76</f>
        <v/>
      </c>
      <c r="BN76" s="15">
        <f>'Investment Analysis'!EG76</f>
        <v/>
      </c>
      <c r="BO76" s="48" t="n"/>
      <c r="BP76" s="18">
        <f>'Investment Analysis'!DU76</f>
        <v/>
      </c>
      <c r="BQ76" s="15">
        <f>'Investment Analysis'!DS76</f>
        <v/>
      </c>
      <c r="BR76" s="48" t="n">
        <v>4660.12</v>
      </c>
      <c r="BS76" s="18">
        <f>'Investment Analysis'!EP76</f>
        <v/>
      </c>
      <c r="BT76" s="15">
        <f>'Investment Analysis'!EN76</f>
        <v/>
      </c>
      <c r="BU76" s="48" t="n">
        <v>11835.27</v>
      </c>
      <c r="BV76" s="18">
        <f>IF(BU76&gt;0,(BU76+8000-BV$5)/BV$5,0)</f>
        <v/>
      </c>
      <c r="BW76" s="15">
        <f>'Investment Analysis'!EU76</f>
        <v/>
      </c>
      <c r="BX76" s="48" t="n"/>
      <c r="BY76" s="18">
        <f>IF(BX76&gt;0,(BX76-10000-5000-BY$5)/BY$5,0)</f>
        <v/>
      </c>
      <c r="BZ76" s="15">
        <f>'Investment Analysis'!FB76</f>
        <v/>
      </c>
      <c r="CA76" s="48" t="n">
        <v>17961.32</v>
      </c>
      <c r="CB76" s="18">
        <f>IF(CA76&gt;0,(CA76-CB$5)/CB$5,0)</f>
        <v/>
      </c>
      <c r="CC76" s="15">
        <f>'Investment Analysis'!FI76</f>
        <v/>
      </c>
      <c r="CD76" s="48" t="n">
        <v>14700.09</v>
      </c>
      <c r="CE76" s="18">
        <f>'Investment Analysis'!FR76</f>
        <v/>
      </c>
      <c r="CF76" s="15">
        <f>'Investment Analysis'!FP76</f>
        <v/>
      </c>
      <c r="CG76" s="48" t="n">
        <v>4731.35</v>
      </c>
      <c r="CH76" s="18">
        <f>'Investment Analysis'!FR76</f>
        <v/>
      </c>
      <c r="CI76" s="15">
        <f>'Investment Analysis'!FW76</f>
        <v/>
      </c>
      <c r="CJ76" s="48" t="n"/>
      <c r="CK76" s="18">
        <f>IF(CJ76&gt;0,(CJ76+5000+8000-CK$5)/CK$5,0)</f>
        <v/>
      </c>
      <c r="CL76" s="15">
        <f>'Investment Analysis'!GD76</f>
        <v/>
      </c>
      <c r="CM76" s="48" t="n">
        <v>22891.09</v>
      </c>
      <c r="CN76" s="18">
        <f>IF(CM76&gt;0,(CM76-CN$5)/CN$5,0)</f>
        <v/>
      </c>
      <c r="CO76" s="15">
        <f>'Investment Analysis'!GT76</f>
        <v/>
      </c>
      <c r="CP76" s="48" t="n">
        <v>11093</v>
      </c>
      <c r="CQ76" s="18">
        <f>IF(CP76&gt;0,(CP76-CQ$5)/CQ$5,0)</f>
        <v/>
      </c>
      <c r="CR76" s="15">
        <f>'Investment Analysis'!HG76</f>
        <v/>
      </c>
      <c r="CS76" s="48" t="n">
        <v>7740</v>
      </c>
      <c r="CT76" s="18">
        <f>IF(CS76&gt;0,(CS76-CT$5)/CT$5,0)</f>
        <v/>
      </c>
      <c r="CU76" s="15">
        <f>'Investment Analysis'!HN76</f>
        <v/>
      </c>
      <c r="CV76" s="48" t="n">
        <v>13000.5</v>
      </c>
      <c r="CW76" s="18">
        <f>IF(CV76&gt;0,(CV76-CW$5)/CW$5,0)</f>
        <v/>
      </c>
      <c r="CX76" s="15">
        <f>'Investment Analysis'!IB76</f>
        <v/>
      </c>
      <c r="CY76" s="48" t="n">
        <v>6241.2</v>
      </c>
      <c r="CZ76" s="18">
        <f>IF(CY76&gt;0,(CY76-CZ$5)/CZ$5,0)</f>
        <v/>
      </c>
      <c r="DA76" s="15">
        <f>'Investment Analysis'!II76</f>
        <v/>
      </c>
      <c r="DB76" s="48" t="n"/>
      <c r="DC76" s="18">
        <f>IF(DB76&gt;0,(DB76-DC$5)/DC$5,0)</f>
        <v/>
      </c>
      <c r="DD76" s="15">
        <f>'Investment Analysis'!IP76</f>
        <v/>
      </c>
      <c r="DE76" s="48" t="n"/>
      <c r="DF76" s="18">
        <f>'Investment Analysis'!IY76</f>
        <v/>
      </c>
      <c r="DG76" s="15">
        <f>'Investment Analysis'!IW76</f>
        <v/>
      </c>
      <c r="DH76" s="48" t="n">
        <v>5104.5</v>
      </c>
      <c r="DI76" s="18">
        <f>IF(DH76&gt;0,(DH76-DI$5)/DI$5,0)</f>
        <v/>
      </c>
      <c r="DJ76" s="15">
        <f>'Investment Analysis'!JD76</f>
        <v/>
      </c>
      <c r="DK76" s="48" t="n">
        <v>1772.8</v>
      </c>
      <c r="DL76" s="18">
        <f>IF(DK76&gt;0,(DK76-DL$5)/DL$5,0)</f>
        <v/>
      </c>
      <c r="DM76" s="15">
        <f>'Investment Analysis'!JK76</f>
        <v/>
      </c>
      <c r="DN76" s="48" t="n">
        <v>18138.6</v>
      </c>
      <c r="DO76" s="18">
        <f>IF(DN76&gt;0,(DN76-DO$5)/DO$5,0)</f>
        <v/>
      </c>
      <c r="DP76" s="15">
        <f>'Investment Analysis'!HU76</f>
        <v/>
      </c>
      <c r="DQ76" s="48" t="n">
        <v>13222.5</v>
      </c>
      <c r="DR76" s="18">
        <f>IF(DQ76&gt;0,(DQ76-DR$5)/DR$5,0)</f>
        <v/>
      </c>
      <c r="DS76" s="15">
        <f>'Investment Analysis'!JR76</f>
        <v/>
      </c>
      <c r="DT76" s="48" t="n">
        <v>2782</v>
      </c>
      <c r="DU76" s="18">
        <f>IF(DT76&gt;0,(DT76-DU$5)/DU$5,0)</f>
        <v/>
      </c>
      <c r="DV76" s="15">
        <f>'Investment Analysis'!JY76</f>
        <v/>
      </c>
      <c r="DW76" s="48" t="n">
        <v>22718.75</v>
      </c>
      <c r="DX76" s="18">
        <f>IF(DW76&gt;0,(DW76-DX$5)/DX$5,0)</f>
        <v/>
      </c>
      <c r="DY76" s="15">
        <f>'Investment Analysis'!KF76</f>
        <v/>
      </c>
      <c r="DZ76" s="48" t="n">
        <v>2940</v>
      </c>
      <c r="EA76" s="18">
        <f>IF(DZ76&gt;0,(DZ76-EA$5)/EA$5,0)</f>
        <v/>
      </c>
      <c r="EB76" s="15">
        <f>'Investment Analysis'!KM76</f>
        <v/>
      </c>
      <c r="EC76" s="48" t="n">
        <v>1724.2</v>
      </c>
      <c r="ED76" s="18">
        <f>'Investment Analysis'!KV76</f>
        <v/>
      </c>
      <c r="EE76" s="15">
        <f>'Investment Analysis'!KT76</f>
        <v/>
      </c>
      <c r="EF76" s="48" t="n">
        <v>35617.5</v>
      </c>
      <c r="EG76" s="18">
        <f>IF(EF76&gt;0,(EF76-EG$5)/EG$5,0)</f>
        <v/>
      </c>
      <c r="EH76" s="15">
        <f>'Investment Analysis'!LH76</f>
        <v/>
      </c>
      <c r="EI76" s="48" t="n">
        <v>9312.09</v>
      </c>
      <c r="EJ76" s="18">
        <f>'Investment Analysis'!LQ76</f>
        <v/>
      </c>
      <c r="EK76" s="15">
        <f>'Investment Analysis'!LO76</f>
        <v/>
      </c>
      <c r="EL76" s="48" t="n"/>
      <c r="EM76" s="18">
        <f>IF(EL76&gt;0,(EL76-EM$5)/EM$5,0)</f>
        <v/>
      </c>
      <c r="EN76" s="15">
        <f>'Investment Analysis'!LV76</f>
        <v/>
      </c>
      <c r="EO76" s="48" t="n"/>
      <c r="EP76" s="68">
        <f>IF(EO76&gt;0,(EO76-500-EP$5)/EP$5,0)</f>
        <v/>
      </c>
      <c r="EQ76" s="15">
        <f>'Investment Analysis'!MC76</f>
        <v/>
      </c>
      <c r="ER76" s="48" t="n">
        <v>5820.8</v>
      </c>
      <c r="ES76" s="18">
        <f>'Investment Analysis'!LX76</f>
        <v/>
      </c>
      <c r="ET76" s="15">
        <f>'Investment Analysis'!LA76</f>
        <v/>
      </c>
      <c r="EU76" s="48" t="n">
        <v>20230</v>
      </c>
      <c r="EV76" s="18">
        <f>'Investment Analysis'!ML76</f>
        <v/>
      </c>
      <c r="EW76" s="15">
        <f>'Investment Analysis'!MJ76</f>
        <v/>
      </c>
      <c r="EX76" s="48" t="n">
        <v>27951</v>
      </c>
      <c r="EY76" s="18">
        <f>IF(EX76&gt;0,(EX76-EY$5)/EY$5,0)</f>
        <v/>
      </c>
      <c r="EZ76" s="15">
        <f>'Investment Analysis'!MQ76</f>
        <v/>
      </c>
      <c r="FA76" s="48" t="n"/>
      <c r="FB76" s="18">
        <f>IF(FA76&gt;0,(FA76-FB$5)/FB$5,0)</f>
        <v/>
      </c>
      <c r="FC76" s="15">
        <f>'Investment Analysis'!MX76</f>
        <v/>
      </c>
      <c r="FD76" s="48" t="n">
        <v>4234.25</v>
      </c>
      <c r="FE76" s="18">
        <f>IF(FD76&gt;0,(FD76-FE$5)/FE$5,0)</f>
        <v/>
      </c>
      <c r="FF76" s="15">
        <f>'Investment Analysis'!NE76</f>
        <v/>
      </c>
      <c r="FG76" s="48" t="n"/>
      <c r="FH76" s="18">
        <f>IF(FG76&gt;0,(FG76-FH$5)/FH$5,0)</f>
        <v/>
      </c>
      <c r="FI76" s="15">
        <f>'Investment Analysis'!NL76</f>
        <v/>
      </c>
      <c r="FJ76" s="48" t="n">
        <v>11475.6</v>
      </c>
      <c r="FK76" s="18">
        <f>IF(FJ76&gt;0,(FJ76-FK$5)/FK$5,0)</f>
        <v/>
      </c>
      <c r="FL76" s="15">
        <f>'Investment Analysis'!NS76</f>
        <v/>
      </c>
      <c r="FM76" s="48" t="n">
        <v>8682</v>
      </c>
      <c r="FN76" s="18">
        <f>IF(FM76&gt;0,(FM76-FN$5)/FN$5,0)</f>
        <v/>
      </c>
      <c r="FO76" s="15">
        <f>'Investment Analysis'!NZ76</f>
        <v/>
      </c>
      <c r="FP76" s="48" t="n"/>
      <c r="FQ76" s="18">
        <f>IF(FP76&gt;0,(FP76-FQ$5)/FQ$5,0)</f>
        <v/>
      </c>
      <c r="FR76" s="15">
        <f>'Investment Analysis'!OG76</f>
        <v/>
      </c>
      <c r="FS76" s="48" t="n">
        <v>15248.75</v>
      </c>
      <c r="FT76" s="18">
        <f>IF(FS76&gt;0,(FS76-FT$5)/FT$5,0)</f>
        <v/>
      </c>
      <c r="FU76" s="15">
        <f>'Investment Analysis'!ON76</f>
        <v/>
      </c>
      <c r="FV76" s="48" t="n"/>
      <c r="FW76" s="18">
        <f>IF(FV76&gt;0,(FV76-FW$5)/FW$5,0)</f>
        <v/>
      </c>
      <c r="FX76" s="15">
        <f>'Investment Analysis'!OU76</f>
        <v/>
      </c>
      <c r="FY76" s="48" t="n"/>
      <c r="FZ76" s="18">
        <f>IF(FY76&gt;0,(FY76-FZ$5)/FZ$5,0)</f>
        <v/>
      </c>
      <c r="GA76" s="15">
        <f>'Investment Analysis'!PB76</f>
        <v/>
      </c>
      <c r="GB76" s="48" t="n"/>
      <c r="GC76" s="18">
        <f>'Investment Analysis'!PK76</f>
        <v/>
      </c>
      <c r="GD76" s="15">
        <f>'Investment Analysis'!PI76</f>
        <v/>
      </c>
      <c r="GE76" s="48" t="n">
        <v>7774</v>
      </c>
      <c r="GF76" s="18">
        <f>'Investment Analysis'!PY76</f>
        <v/>
      </c>
      <c r="GG76" s="15">
        <f>'Investment Analysis'!PW76</f>
        <v/>
      </c>
      <c r="GH76" s="48" t="n">
        <v>13284.15</v>
      </c>
      <c r="GI76" s="18">
        <f>'Investment Analysis'!QF76</f>
        <v/>
      </c>
      <c r="GJ76" s="15">
        <f>'Investment Analysis'!QD76</f>
        <v/>
      </c>
      <c r="GK76" s="54" t="n">
        <v>10672</v>
      </c>
      <c r="GL76" s="18">
        <f>'Investment Analysis'!QM76</f>
        <v/>
      </c>
      <c r="GM76" s="15">
        <f>'Investment Analysis'!QK76</f>
        <v/>
      </c>
      <c r="GN76" s="48" t="n">
        <v>25702.27</v>
      </c>
      <c r="GO76" s="18">
        <f>'Investment Analysis'!QT76</f>
        <v/>
      </c>
      <c r="GP76" s="15">
        <f>'Investment Analysis'!QR76</f>
        <v/>
      </c>
      <c r="GQ76" s="48" t="n">
        <v>20815.2</v>
      </c>
      <c r="GR76" s="18">
        <f>'Investment Analysis'!RA76</f>
        <v/>
      </c>
      <c r="GS76" s="15">
        <f>'Investment Analysis'!QY76</f>
        <v/>
      </c>
      <c r="GT76" s="48" t="n">
        <v>5109.5</v>
      </c>
      <c r="GU76" s="18">
        <f>'Investment Analysis'!RH76</f>
        <v/>
      </c>
      <c r="GV76" s="15">
        <f>'Investment Analysis'!RF76</f>
        <v/>
      </c>
      <c r="GW76" s="48" t="n"/>
      <c r="GX76" s="18">
        <f>'Investment Analysis'!RO76</f>
        <v/>
      </c>
      <c r="GY76" s="15">
        <f>'Investment Analysis'!RM76</f>
        <v/>
      </c>
      <c r="GZ76" s="48" t="n">
        <v>22520</v>
      </c>
      <c r="HA76" s="18">
        <f>'Investment Analysis'!RV76</f>
        <v/>
      </c>
      <c r="HB76" s="15">
        <f>'Investment Analysis'!RT76</f>
        <v/>
      </c>
      <c r="HC76" s="48" t="n"/>
      <c r="HD76" s="18">
        <f>'Investment Analysis'!SC76</f>
        <v/>
      </c>
      <c r="HE76" s="15">
        <f>'Investment Analysis'!SA76</f>
        <v/>
      </c>
      <c r="HF76" s="48" t="n">
        <v>3860</v>
      </c>
      <c r="HG76" s="18">
        <f>'Investment Analysis'!SJ76</f>
        <v/>
      </c>
      <c r="HH76" s="15">
        <f>'Investment Analysis'!SH76</f>
        <v/>
      </c>
      <c r="HI76" s="48" t="n"/>
      <c r="HJ76" s="18">
        <f>'Investment Analysis'!SM76</f>
        <v/>
      </c>
      <c r="HK76" s="15">
        <f>'Investment Analysis'!SK76</f>
        <v/>
      </c>
      <c r="HL76" s="48" t="n"/>
      <c r="HM76" s="18">
        <f>'Investment Analysis'!SP76</f>
        <v/>
      </c>
      <c r="HN76" s="15">
        <f>'Investment Analysis'!SN76</f>
        <v/>
      </c>
      <c r="HO76" s="48" t="n"/>
      <c r="HP76" s="18">
        <f>'Investment Analysis'!TE76</f>
        <v/>
      </c>
      <c r="HQ76" s="15">
        <f>'Investment Analysis'!TC76</f>
        <v/>
      </c>
      <c r="HR76" s="48" t="n"/>
      <c r="HS76" s="18">
        <f>'Investment Analysis'!TL76</f>
        <v/>
      </c>
      <c r="HT76" s="15">
        <f>'Investment Analysis'!TJ76</f>
        <v/>
      </c>
      <c r="HU76" s="48" t="n"/>
      <c r="HV76" s="18">
        <f>'Investment Analysis'!TS76</f>
        <v/>
      </c>
      <c r="HW76" s="15">
        <f>'Investment Analysis'!TQ76</f>
        <v/>
      </c>
      <c r="HX76" s="48" t="n"/>
      <c r="HY76" s="18">
        <f>'Investment Analysis'!TZ76</f>
        <v/>
      </c>
      <c r="HZ76" s="15">
        <f>'Investment Analysis'!TX76</f>
        <v/>
      </c>
      <c r="IA76" s="48" t="n"/>
      <c r="IB76" s="18">
        <f>'Investment Analysis'!UG76</f>
        <v/>
      </c>
      <c r="IC76" s="15">
        <f>'Investment Analysis'!UE76</f>
        <v/>
      </c>
      <c r="ID76" s="48" t="n"/>
      <c r="IE76" s="18">
        <f>'Investment Analysis'!UN76</f>
        <v/>
      </c>
      <c r="IF76" s="15">
        <f>'Investment Analysis'!UL76</f>
        <v/>
      </c>
      <c r="IG76" s="48" t="n"/>
      <c r="IH76" s="18">
        <f>'Investment Analysis'!UU76</f>
        <v/>
      </c>
      <c r="II76" s="15">
        <f>'Investment Analysis'!US76</f>
        <v/>
      </c>
      <c r="IJ76" s="48" t="n"/>
      <c r="IK76" s="18">
        <f>'Investment Analysis'!VB76</f>
        <v/>
      </c>
      <c r="IL76" s="15">
        <f>'Investment Analysis'!UZ76</f>
        <v/>
      </c>
      <c r="IM76" s="48" t="n"/>
      <c r="IN76" s="18">
        <f>'Investment Analysis'!VI76</f>
        <v/>
      </c>
      <c r="IO76" s="15">
        <f>'Investment Analysis'!VG76</f>
        <v/>
      </c>
      <c r="IP76" s="18" t="n"/>
      <c r="IQ76" s="18" t="n"/>
      <c r="IR76" s="18" t="n"/>
      <c r="IS76" s="108">
        <f>IF(IT76&gt;0,IT76-IT75,0)</f>
        <v/>
      </c>
      <c r="IT76" s="48">
        <f>FY76+FV76+FS76+FP76+FM76+FJ76+FG76+FD76+FA76+EX76+EU76+ER76+EO76+EL76+EI76+EF76+EC76+DZ76+DW76+DT76+DQ76+DN76+DK76+DH76+DE76+DB76+CY76+CV76+CS76+CP76+CJ76+CG76+CD76+CA76+BX76+P76+CM76+GT76+GQ76+GN76+GK76+GH76+GE76+GB76+BU76+BR76+BO76+BL76+BI76+BF76+BC76+AZ76+AW76+AT76+AQ76+AN76+AK76+AH76+AE76+AB76+Y76+V76+S76+GW76+GZ76+HC76+HF76+HI76+HL76+HO76+HR76+HU76</f>
        <v/>
      </c>
      <c r="IU76" s="101">
        <f>IF(IT76&gt;0,IV76,0)</f>
        <v/>
      </c>
      <c r="IV76" s="101" t="n"/>
      <c r="IW76" s="15">
        <f>IF(IT76&gt;0,(IT76+IV$11-I$2)/I$2,0)</f>
        <v/>
      </c>
      <c r="IX76" s="113">
        <f>IF(IT76&gt;0,IT76+IV$11-I$2,0)</f>
        <v/>
      </c>
      <c r="IY76" s="21">
        <f>IF(IT76&gt;0,(IT76+IV$11+IV$33+IV$52+IV$73-IT$8)/IT$8,0)</f>
        <v/>
      </c>
      <c r="IZ76" s="173">
        <f>IF(IT76&gt;0,IT76+IV$11+IV$33+IV$52+IV$73-IT$8,0)</f>
        <v/>
      </c>
    </row>
    <row r="77">
      <c r="A77" s="554">
        <f>'Investment Analysis'!A77</f>
        <v/>
      </c>
      <c r="B77" s="4">
        <f>'Investment Analysis'!B77</f>
        <v/>
      </c>
      <c r="C77" s="27">
        <f>'Investment Analysis'!C77</f>
        <v/>
      </c>
      <c r="D77" s="14">
        <f>'Investment Analysis'!D77</f>
        <v/>
      </c>
      <c r="E77" s="15">
        <f>'Investment Analysis'!E77</f>
        <v/>
      </c>
      <c r="F77" s="13">
        <f>'Investment Analysis'!G77</f>
        <v/>
      </c>
      <c r="G77" s="14">
        <f>'Investment Analysis'!H77</f>
        <v/>
      </c>
      <c r="H77" s="15">
        <f>'Investment Analysis'!I77</f>
        <v/>
      </c>
      <c r="I77" s="13">
        <f>'Investment Analysis'!K77</f>
        <v/>
      </c>
      <c r="J77" s="14">
        <f>'Investment Analysis'!L77</f>
        <v/>
      </c>
      <c r="K77" s="15">
        <f>'Investment Analysis'!M77</f>
        <v/>
      </c>
      <c r="L77" s="41">
        <f>'Investment Analysis'!T77</f>
        <v/>
      </c>
      <c r="M77" s="21">
        <f>'Investment Analysis'!V77</f>
        <v/>
      </c>
      <c r="N77" s="21">
        <f>'Investment Analysis'!W77</f>
        <v/>
      </c>
      <c r="P77" s="48">
        <f>'Investment Analysis'!Y77</f>
        <v/>
      </c>
      <c r="Q77" s="18" t="n"/>
      <c r="R77" s="83" t="n"/>
      <c r="S77" s="48" t="n">
        <v>18716.22</v>
      </c>
      <c r="T77" s="18">
        <f>'Investment Analysis'!AH77</f>
        <v/>
      </c>
      <c r="U77" s="15">
        <f>'Investment Analysis'!AF77</f>
        <v/>
      </c>
      <c r="V77" s="48" t="n">
        <v>16330.78</v>
      </c>
      <c r="W77" s="18">
        <f>'Investment Analysis'!AO77</f>
        <v/>
      </c>
      <c r="X77" s="15">
        <f>'Investment Analysis'!AM77</f>
        <v/>
      </c>
      <c r="Y77" s="48" t="n">
        <v>8593.809999999999</v>
      </c>
      <c r="Z77" s="18">
        <f>IF(Y77&gt;0,(Y77-Z$5)/Z$5,0)</f>
        <v/>
      </c>
      <c r="AA77" s="15">
        <f>'Investment Analysis'!GM77</f>
        <v/>
      </c>
      <c r="AB77" s="48" t="n">
        <v>2252.43</v>
      </c>
      <c r="AC77" s="18">
        <f>IF(AB77&gt;0,(AB77+8000-AC$5)/AC$5,0)</f>
        <v/>
      </c>
      <c r="AD77" s="15">
        <f>'Investment Analysis'!AT77</f>
        <v/>
      </c>
      <c r="AE77" s="48" t="n">
        <v>20195.98</v>
      </c>
      <c r="AF77" s="18">
        <f>'Investment Analysis'!BC77</f>
        <v/>
      </c>
      <c r="AG77" s="15">
        <f>'Investment Analysis'!BA77</f>
        <v/>
      </c>
      <c r="AH77" s="48" t="n"/>
      <c r="AI77" s="18">
        <f>IF(AH77&gt;0,(AH77-5000+20000-AI$5)/AI$5,0)</f>
        <v/>
      </c>
      <c r="AJ77" s="15">
        <f>'Investment Analysis'!BH77</f>
        <v/>
      </c>
      <c r="AK77" s="48" t="n">
        <v>16621.63</v>
      </c>
      <c r="AL77" s="18">
        <f>IF(AK77&gt;0,(AK77+7000-AL$5)/AL$5,0)</f>
        <v/>
      </c>
      <c r="AM77" s="15">
        <f>'Investment Analysis'!BO77</f>
        <v/>
      </c>
      <c r="AN77" s="48" t="n">
        <v>12511.74</v>
      </c>
      <c r="AO77" s="18">
        <f>IF(AN77&gt;0,(AN77+25000+5000-AO$5)/AO$5,0)</f>
        <v/>
      </c>
      <c r="AP77" s="15">
        <f>'Investment Analysis'!BV77</f>
        <v/>
      </c>
      <c r="AQ77" s="48" t="n"/>
      <c r="AR77" s="18">
        <f>IF(AQ77&gt;0,(AQ77+10000+4000-AR$5)/AR$5,0)</f>
        <v/>
      </c>
      <c r="AS77" s="15">
        <f>'Investment Analysis'!CC77</f>
        <v/>
      </c>
      <c r="AT77" s="48" t="n">
        <v>21495.41</v>
      </c>
      <c r="AU77" s="18">
        <f>'Investment Analysis'!CL77</f>
        <v/>
      </c>
      <c r="AV77" s="15">
        <f>'Investment Analysis'!CJ77</f>
        <v/>
      </c>
      <c r="AW77" s="48" t="n">
        <v>15938.11</v>
      </c>
      <c r="AX77" s="18">
        <f>IF(AW77&gt;0,(AW77+2000-AX$5)/AX$5,0)</f>
        <v/>
      </c>
      <c r="AY77" s="15">
        <f>'Investment Analysis'!CQ77</f>
        <v/>
      </c>
      <c r="AZ77" s="48" t="n">
        <v>14210.25</v>
      </c>
      <c r="BA77" s="18">
        <f>'Investment Analysis'!CZ77</f>
        <v/>
      </c>
      <c r="BB77" s="15">
        <f>'Investment Analysis'!CX77</f>
        <v/>
      </c>
      <c r="BC77" s="48" t="n">
        <v>8642.75</v>
      </c>
      <c r="BD77" s="18">
        <f>IF(BC77&gt;0,(BC77-10000+30000-BD$5)/BD$5,0)</f>
        <v/>
      </c>
      <c r="BE77" s="15">
        <f>'Investment Analysis'!DE77</f>
        <v/>
      </c>
      <c r="BF77" s="48" t="n">
        <v>4116.93</v>
      </c>
      <c r="BG77" s="18">
        <f>'Investment Analysis'!DN77</f>
        <v/>
      </c>
      <c r="BH77" s="15">
        <f>'Investment Analysis'!DL77</f>
        <v/>
      </c>
      <c r="BI77" s="48" t="n">
        <v>2035.29</v>
      </c>
      <c r="BJ77" s="18">
        <f>'Investment Analysis'!EB77</f>
        <v/>
      </c>
      <c r="BK77" s="15">
        <f>'Investment Analysis'!DZ77</f>
        <v/>
      </c>
      <c r="BL77" s="48" t="n">
        <v>3613.29</v>
      </c>
      <c r="BM77" s="18">
        <f>'Investment Analysis'!EI77</f>
        <v/>
      </c>
      <c r="BN77" s="15">
        <f>'Investment Analysis'!EG77</f>
        <v/>
      </c>
      <c r="BO77" s="48" t="n"/>
      <c r="BP77" s="18">
        <f>'Investment Analysis'!DU77</f>
        <v/>
      </c>
      <c r="BQ77" s="15">
        <f>'Investment Analysis'!DS77</f>
        <v/>
      </c>
      <c r="BR77" s="48" t="n">
        <v>5112.02</v>
      </c>
      <c r="BS77" s="18">
        <f>'Investment Analysis'!EP77</f>
        <v/>
      </c>
      <c r="BT77" s="15">
        <f>'Investment Analysis'!EN77</f>
        <v/>
      </c>
      <c r="BU77" s="48" t="n">
        <v>12688.83</v>
      </c>
      <c r="BV77" s="18">
        <f>IF(BU77&gt;0,(BU77+8000-BV$5)/BV$5,0)</f>
        <v/>
      </c>
      <c r="BW77" s="15">
        <f>'Investment Analysis'!EU77</f>
        <v/>
      </c>
      <c r="BX77" s="48" t="n"/>
      <c r="BY77" s="18">
        <f>IF(BX77&gt;0,(BX77-10000-5000-BY$5)/BY$5,0)</f>
        <v/>
      </c>
      <c r="BZ77" s="15">
        <f>'Investment Analysis'!FB77</f>
        <v/>
      </c>
      <c r="CA77" s="48" t="n">
        <v>19504.99</v>
      </c>
      <c r="CB77" s="18">
        <f>IF(CA77&gt;0,(CA77-CB$5)/CB$5,0)</f>
        <v/>
      </c>
      <c r="CC77" s="15">
        <f>'Investment Analysis'!FI77</f>
        <v/>
      </c>
      <c r="CD77" s="48" t="n">
        <v>16245.49</v>
      </c>
      <c r="CE77" s="18">
        <f>'Investment Analysis'!FR77</f>
        <v/>
      </c>
      <c r="CF77" s="15">
        <f>'Investment Analysis'!FP77</f>
        <v/>
      </c>
      <c r="CG77" s="48" t="n">
        <v>5015.02</v>
      </c>
      <c r="CH77" s="18">
        <f>'Investment Analysis'!FR77</f>
        <v/>
      </c>
      <c r="CI77" s="15">
        <f>'Investment Analysis'!FW77</f>
        <v/>
      </c>
      <c r="CJ77" s="48" t="n"/>
      <c r="CK77" s="18">
        <f>IF(CJ77&gt;0,(CJ77+5000+8000-CK$5)/CK$5,0)</f>
        <v/>
      </c>
      <c r="CL77" s="15">
        <f>'Investment Analysis'!GD77</f>
        <v/>
      </c>
      <c r="CM77" s="48" t="n">
        <v>23711.07</v>
      </c>
      <c r="CN77" s="18">
        <f>IF(CM77&gt;0,(CM77-CN$5)/CN$5,0)</f>
        <v/>
      </c>
      <c r="CO77" s="15">
        <f>'Investment Analysis'!GT77</f>
        <v/>
      </c>
      <c r="CP77" s="54" t="n">
        <v>27220</v>
      </c>
      <c r="CQ77" s="18">
        <f>IF(CP77&gt;0,(CP77-CQ$5)/CQ$5,0)</f>
        <v/>
      </c>
      <c r="CR77" s="15">
        <f>'Investment Analysis'!HG77</f>
        <v/>
      </c>
      <c r="CS77" s="48" t="n">
        <v>7980</v>
      </c>
      <c r="CT77" s="18">
        <f>IF(CS77&gt;0,(CS77-CT$5)/CT$5,0)</f>
        <v/>
      </c>
      <c r="CU77" s="15">
        <f>'Investment Analysis'!HN77</f>
        <v/>
      </c>
      <c r="CV77" s="48" t="n">
        <v>15434.55</v>
      </c>
      <c r="CW77" s="18">
        <f>IF(CV77&gt;0,(CV77-CW$5)/CW$5,0)</f>
        <v/>
      </c>
      <c r="CX77" s="15">
        <f>'Investment Analysis'!IB77</f>
        <v/>
      </c>
      <c r="CY77" s="48" t="n">
        <v>7406</v>
      </c>
      <c r="CZ77" s="18">
        <f>IF(CY77&gt;0,(CY77-CZ$5)/CZ$5,0)</f>
        <v/>
      </c>
      <c r="DA77" s="15">
        <f>'Investment Analysis'!II77</f>
        <v/>
      </c>
      <c r="DB77" s="48" t="n"/>
      <c r="DC77" s="18">
        <f>IF(DB77&gt;0,(DB77-DC$5)/DC$5,0)</f>
        <v/>
      </c>
      <c r="DD77" s="15">
        <f>'Investment Analysis'!IP77</f>
        <v/>
      </c>
      <c r="DE77" s="48" t="n"/>
      <c r="DF77" s="18">
        <f>'Investment Analysis'!IY77</f>
        <v/>
      </c>
      <c r="DG77" s="15">
        <f>'Investment Analysis'!IW77</f>
        <v/>
      </c>
      <c r="DH77" s="48" t="n">
        <v>5857.7</v>
      </c>
      <c r="DI77" s="18">
        <f>IF(DH77&gt;0,(DH77-DI$5)/DI$5,0)</f>
        <v/>
      </c>
      <c r="DJ77" s="15">
        <f>'Investment Analysis'!JD77</f>
        <v/>
      </c>
      <c r="DK77" s="48" t="n">
        <v>1952.45</v>
      </c>
      <c r="DL77" s="18">
        <f>IF(DK77&gt;0,(DK77-DL$5)/DL$5,0)</f>
        <v/>
      </c>
      <c r="DM77" s="15">
        <f>'Investment Analysis'!JK77</f>
        <v/>
      </c>
      <c r="DN77" s="48" t="n">
        <v>19044</v>
      </c>
      <c r="DO77" s="18">
        <f>IF(DN77&gt;0,(DN77-DO$5)/DO$5,0)</f>
        <v/>
      </c>
      <c r="DP77" s="15">
        <f>'Investment Analysis'!HU77</f>
        <v/>
      </c>
      <c r="DQ77" s="48" t="n">
        <v>14989.5</v>
      </c>
      <c r="DR77" s="18">
        <f>IF(DQ77&gt;0,(DQ77-DR$5)/DR$5,0)</f>
        <v/>
      </c>
      <c r="DS77" s="15">
        <f>'Investment Analysis'!JR77</f>
        <v/>
      </c>
      <c r="DT77" s="48" t="n">
        <v>3212</v>
      </c>
      <c r="DU77" s="18">
        <f>IF(DT77&gt;0,(DT77-DU$5)/DU$5,0)</f>
        <v/>
      </c>
      <c r="DV77" s="15">
        <f>'Investment Analysis'!JY77</f>
        <v/>
      </c>
      <c r="DW77" s="48" t="n">
        <v>24129.75</v>
      </c>
      <c r="DX77" s="18">
        <f>IF(DW77&gt;0,(DW77-DX$5)/DX$5,0)</f>
        <v/>
      </c>
      <c r="DY77" s="15">
        <f>'Investment Analysis'!KF77</f>
        <v/>
      </c>
      <c r="DZ77" s="48" t="n">
        <v>3184.8</v>
      </c>
      <c r="EA77" s="18">
        <f>IF(DZ77&gt;0,(DZ77-EA$5)/EA$5,0)</f>
        <v/>
      </c>
      <c r="EB77" s="15">
        <f>'Investment Analysis'!KM77</f>
        <v/>
      </c>
      <c r="EC77" s="48" t="n">
        <v>1988.5</v>
      </c>
      <c r="ED77" s="18">
        <f>'Investment Analysis'!KV77</f>
        <v/>
      </c>
      <c r="EE77" s="15">
        <f>'Investment Analysis'!KT77</f>
        <v/>
      </c>
      <c r="EF77" s="48" t="n">
        <v>37627.5</v>
      </c>
      <c r="EG77" s="18">
        <f>IF(EF77&gt;0,(EF77-EG$5)/EG$5,0)</f>
        <v/>
      </c>
      <c r="EH77" s="15">
        <f>'Investment Analysis'!LH77</f>
        <v/>
      </c>
      <c r="EI77" s="48" t="n">
        <v>9839.4</v>
      </c>
      <c r="EJ77" s="18">
        <f>'Investment Analysis'!LQ77</f>
        <v/>
      </c>
      <c r="EK77" s="15">
        <f>'Investment Analysis'!LO77</f>
        <v/>
      </c>
      <c r="EL77" s="48" t="n"/>
      <c r="EM77" s="18">
        <f>IF(EL77&gt;0,(EL77-EM$5)/EM$5,0)</f>
        <v/>
      </c>
      <c r="EN77" s="15">
        <f>'Investment Analysis'!LV77</f>
        <v/>
      </c>
      <c r="EO77" s="48" t="n"/>
      <c r="EP77" s="68">
        <f>IF(EO77&gt;0,(EO77-500-EP$5)/EP$5,0)</f>
        <v/>
      </c>
      <c r="EQ77" s="15">
        <f>'Investment Analysis'!MC77</f>
        <v/>
      </c>
      <c r="ER77" s="48" t="n">
        <v>6607.6</v>
      </c>
      <c r="ES77" s="18">
        <f>'Investment Analysis'!LX77</f>
        <v/>
      </c>
      <c r="ET77" s="15">
        <f>'Investment Analysis'!LA77</f>
        <v/>
      </c>
      <c r="EU77" s="48" t="n">
        <v>24080</v>
      </c>
      <c r="EV77" s="18">
        <f>'Investment Analysis'!ML77</f>
        <v/>
      </c>
      <c r="EW77" s="15">
        <f>'Investment Analysis'!MJ77</f>
        <v/>
      </c>
      <c r="EX77" s="54" t="n">
        <v>41632</v>
      </c>
      <c r="EY77" s="18">
        <f>IF(EX77&gt;0,(EX77-EY$5)/EY$5,0)</f>
        <v/>
      </c>
      <c r="EZ77" s="15">
        <f>'Investment Analysis'!MQ77</f>
        <v/>
      </c>
      <c r="FA77" s="48" t="n"/>
      <c r="FB77" s="18">
        <f>IF(FA77&gt;0,(FA77-FB$5)/FB$5,0)</f>
        <v/>
      </c>
      <c r="FC77" s="15">
        <f>'Investment Analysis'!MX77</f>
        <v/>
      </c>
      <c r="FD77" s="48" t="n">
        <v>4681.75</v>
      </c>
      <c r="FE77" s="18">
        <f>IF(FD77&gt;0,(FD77-FE$5)/FE$5,0)</f>
        <v/>
      </c>
      <c r="FF77" s="15">
        <f>'Investment Analysis'!NE77</f>
        <v/>
      </c>
      <c r="FG77" s="48" t="n"/>
      <c r="FH77" s="18">
        <f>IF(FG77&gt;0,(FG77-FH$5)/FH$5,0)</f>
        <v/>
      </c>
      <c r="FI77" s="15">
        <f>'Investment Analysis'!NL77</f>
        <v/>
      </c>
      <c r="FJ77" s="48" t="n">
        <v>13072.4</v>
      </c>
      <c r="FK77" s="18">
        <f>IF(FJ77&gt;0,(FJ77-FK$5)/FK$5,0)</f>
        <v/>
      </c>
      <c r="FL77" s="15">
        <f>'Investment Analysis'!NS77</f>
        <v/>
      </c>
      <c r="FM77" s="48" t="n">
        <v>9522.6</v>
      </c>
      <c r="FN77" s="18">
        <f>IF(FM77&gt;0,(FM77-FN$5)/FN$5,0)</f>
        <v/>
      </c>
      <c r="FO77" s="15">
        <f>'Investment Analysis'!NZ77</f>
        <v/>
      </c>
      <c r="FP77" s="48" t="n"/>
      <c r="FQ77" s="18">
        <f>IF(FP77&gt;0,(FP77-FQ$5)/FQ$5,0)</f>
        <v/>
      </c>
      <c r="FR77" s="15">
        <f>'Investment Analysis'!OG77</f>
        <v/>
      </c>
      <c r="FS77" s="48" t="n">
        <v>17696.25</v>
      </c>
      <c r="FT77" s="18">
        <f>IF(FS77&gt;0,(FS77-FT$5)/FT$5,0)</f>
        <v/>
      </c>
      <c r="FU77" s="15">
        <f>'Investment Analysis'!ON77</f>
        <v/>
      </c>
      <c r="FV77" s="48" t="n"/>
      <c r="FW77" s="18">
        <f>IF(FV77&gt;0,(FV77-FW$5)/FW$5,0)</f>
        <v/>
      </c>
      <c r="FX77" s="15">
        <f>'Investment Analysis'!OU77</f>
        <v/>
      </c>
      <c r="FY77" s="48" t="n"/>
      <c r="FZ77" s="18">
        <f>IF(FY77&gt;0,(FY77-FZ$5)/FZ$5,0)</f>
        <v/>
      </c>
      <c r="GA77" s="15">
        <f>'Investment Analysis'!PB77</f>
        <v/>
      </c>
      <c r="GB77" s="48" t="n"/>
      <c r="GC77" s="18">
        <f>'Investment Analysis'!PK77</f>
        <v/>
      </c>
      <c r="GD77" s="15">
        <f>'Investment Analysis'!PI77</f>
        <v/>
      </c>
      <c r="GE77" s="48" t="n">
        <v>8227</v>
      </c>
      <c r="GF77" s="18">
        <f>'Investment Analysis'!PY77</f>
        <v/>
      </c>
      <c r="GG77" s="15">
        <f>'Investment Analysis'!PW77</f>
        <v/>
      </c>
      <c r="GH77" s="48" t="n">
        <v>14527.7</v>
      </c>
      <c r="GI77" s="18">
        <f>'Investment Analysis'!QF77</f>
        <v/>
      </c>
      <c r="GJ77" s="15">
        <f>'Investment Analysis'!QD77</f>
        <v/>
      </c>
      <c r="GK77" s="48" t="n">
        <v>12376</v>
      </c>
      <c r="GL77" s="18">
        <f>'Investment Analysis'!QM77</f>
        <v/>
      </c>
      <c r="GM77" s="15">
        <f>'Investment Analysis'!QK77</f>
        <v/>
      </c>
      <c r="GN77" s="48" t="n">
        <v>29060.27</v>
      </c>
      <c r="GO77" s="18">
        <f>'Investment Analysis'!QT77</f>
        <v/>
      </c>
      <c r="GP77" s="15">
        <f>'Investment Analysis'!QR77</f>
        <v/>
      </c>
      <c r="GQ77" s="48" t="n">
        <v>22012.9</v>
      </c>
      <c r="GR77" s="18">
        <f>'Investment Analysis'!RA77</f>
        <v/>
      </c>
      <c r="GS77" s="15">
        <f>'Investment Analysis'!QY77</f>
        <v/>
      </c>
      <c r="GT77" s="48" t="n">
        <v>5901</v>
      </c>
      <c r="GU77" s="18">
        <f>'Investment Analysis'!RH77</f>
        <v/>
      </c>
      <c r="GV77" s="15">
        <f>'Investment Analysis'!RF77</f>
        <v/>
      </c>
      <c r="GW77" s="48" t="n"/>
      <c r="GX77" s="18">
        <f>'Investment Analysis'!RO77</f>
        <v/>
      </c>
      <c r="GY77" s="15">
        <f>'Investment Analysis'!RM77</f>
        <v/>
      </c>
      <c r="GZ77" s="48" t="n">
        <v>24520</v>
      </c>
      <c r="HA77" s="18">
        <f>'Investment Analysis'!RV77</f>
        <v/>
      </c>
      <c r="HB77" s="15">
        <f>'Investment Analysis'!RT77</f>
        <v/>
      </c>
      <c r="HC77" s="48" t="n"/>
      <c r="HD77" s="18">
        <f>'Investment Analysis'!SC77</f>
        <v/>
      </c>
      <c r="HE77" s="15">
        <f>'Investment Analysis'!SA77</f>
        <v/>
      </c>
      <c r="HF77" s="48" t="n">
        <v>4695</v>
      </c>
      <c r="HG77" s="18">
        <f>'Investment Analysis'!SJ77</f>
        <v/>
      </c>
      <c r="HH77" s="15">
        <f>'Investment Analysis'!SH77</f>
        <v/>
      </c>
      <c r="HI77" s="48" t="n"/>
      <c r="HJ77" s="18">
        <f>'Investment Analysis'!SM77</f>
        <v/>
      </c>
      <c r="HK77" s="15">
        <f>'Investment Analysis'!SK77</f>
        <v/>
      </c>
      <c r="HL77" s="48" t="n"/>
      <c r="HM77" s="18">
        <f>'Investment Analysis'!SP77</f>
        <v/>
      </c>
      <c r="HN77" s="15">
        <f>'Investment Analysis'!SN77</f>
        <v/>
      </c>
      <c r="HO77" s="48" t="n"/>
      <c r="HP77" s="18">
        <f>'Investment Analysis'!TE77</f>
        <v/>
      </c>
      <c r="HQ77" s="15">
        <f>'Investment Analysis'!TC77</f>
        <v/>
      </c>
      <c r="HR77" s="48" t="n"/>
      <c r="HS77" s="18">
        <f>'Investment Analysis'!TL77</f>
        <v/>
      </c>
      <c r="HT77" s="15">
        <f>'Investment Analysis'!TJ77</f>
        <v/>
      </c>
      <c r="HU77" s="48" t="n"/>
      <c r="HV77" s="18">
        <f>'Investment Analysis'!TS77</f>
        <v/>
      </c>
      <c r="HW77" s="15">
        <f>'Investment Analysis'!TQ77</f>
        <v/>
      </c>
      <c r="HX77" s="48" t="n"/>
      <c r="HY77" s="18">
        <f>'Investment Analysis'!TZ77</f>
        <v/>
      </c>
      <c r="HZ77" s="15">
        <f>'Investment Analysis'!TX77</f>
        <v/>
      </c>
      <c r="IA77" s="48" t="n"/>
      <c r="IB77" s="18">
        <f>'Investment Analysis'!UG77</f>
        <v/>
      </c>
      <c r="IC77" s="15">
        <f>'Investment Analysis'!UE77</f>
        <v/>
      </c>
      <c r="ID77" s="48" t="n"/>
      <c r="IE77" s="18">
        <f>'Investment Analysis'!UN77</f>
        <v/>
      </c>
      <c r="IF77" s="15">
        <f>'Investment Analysis'!UL77</f>
        <v/>
      </c>
      <c r="IG77" s="48" t="n"/>
      <c r="IH77" s="18">
        <f>'Investment Analysis'!UU77</f>
        <v/>
      </c>
      <c r="II77" s="15">
        <f>'Investment Analysis'!US77</f>
        <v/>
      </c>
      <c r="IJ77" s="48" t="n"/>
      <c r="IK77" s="18">
        <f>'Investment Analysis'!VB77</f>
        <v/>
      </c>
      <c r="IL77" s="15">
        <f>'Investment Analysis'!UZ77</f>
        <v/>
      </c>
      <c r="IM77" s="48" t="n"/>
      <c r="IN77" s="18">
        <f>'Investment Analysis'!VI77</f>
        <v/>
      </c>
      <c r="IO77" s="15">
        <f>'Investment Analysis'!VG77</f>
        <v/>
      </c>
      <c r="IP77" s="18" t="n"/>
      <c r="IQ77" s="18" t="n"/>
      <c r="IR77" s="18" t="n"/>
      <c r="IS77" s="108">
        <f>IF(IT77&gt;0,IT77-IT76,0)</f>
        <v/>
      </c>
      <c r="IT77" s="48">
        <f>FY77+FV77+FS77+FP77+FM77+FJ77+FG77+FD77+FA77+EX77+EU77+ER77+EO77+EL77+EI77+EF77+EC77+DZ77+DW77+DT77+DQ77+DN77+DK77+DH77+DE77+DB77+CY77+CV77+CS77+CP77+CJ77+CG77+CD77+CA77+BX77+P77+CM77+GT77+GQ77+GN77+GK77+GH77+GE77+GB77+BU77+BR77+BO77+BL77+BI77+BF77+BC77+AZ77+AW77+AT77+AQ77+AN77+AK77+AH77+AE77+AB77+Y77+V77+S77+GW77+GZ77+HC77+HF77+HI77+HL77+HO77+HR77+HU77</f>
        <v/>
      </c>
      <c r="IU77" s="101">
        <f>IF(IT77&gt;0,IV77,0)</f>
        <v/>
      </c>
      <c r="IV77" s="101" t="n"/>
      <c r="IW77" s="15">
        <f>IF(IT77&gt;0,(IT77+IV$11-I$2)/I$2,0)</f>
        <v/>
      </c>
      <c r="IX77" s="113">
        <f>IF(IT77&gt;0,IT77+IV$11-I$2,0)</f>
        <v/>
      </c>
      <c r="IY77" s="21">
        <f>IF(IT77&gt;0,(IT77+IV$11+IV$33+IV$52+IV$73-IT$8)/IT$8,0)</f>
        <v/>
      </c>
      <c r="IZ77" s="173">
        <f>IF(IT77&gt;0,IT77+IV$11+IV$33+IV$52+IV$73-IT$8,0)</f>
        <v/>
      </c>
    </row>
    <row r="78">
      <c r="A78" s="554">
        <f>'Investment Analysis'!A78</f>
        <v/>
      </c>
      <c r="B78" s="4">
        <f>'Investment Analysis'!B78</f>
        <v/>
      </c>
      <c r="C78" s="27">
        <f>'Investment Analysis'!C78</f>
        <v/>
      </c>
      <c r="D78" s="14">
        <f>'Investment Analysis'!D78</f>
        <v/>
      </c>
      <c r="E78" s="15">
        <f>'Investment Analysis'!E78</f>
        <v/>
      </c>
      <c r="F78" s="13">
        <f>'Investment Analysis'!G78</f>
        <v/>
      </c>
      <c r="G78" s="14">
        <f>'Investment Analysis'!H78</f>
        <v/>
      </c>
      <c r="H78" s="15">
        <f>'Investment Analysis'!I78</f>
        <v/>
      </c>
      <c r="I78" s="13">
        <f>'Investment Analysis'!K78</f>
        <v/>
      </c>
      <c r="J78" s="14">
        <f>'Investment Analysis'!L78</f>
        <v/>
      </c>
      <c r="K78" s="15">
        <f>'Investment Analysis'!M78</f>
        <v/>
      </c>
      <c r="L78" s="41">
        <f>'Investment Analysis'!T78</f>
        <v/>
      </c>
      <c r="M78" s="21">
        <f>'Investment Analysis'!V78</f>
        <v/>
      </c>
      <c r="N78" s="21">
        <f>'Investment Analysis'!W78</f>
        <v/>
      </c>
      <c r="P78" s="48">
        <f>'Investment Analysis'!Y78</f>
        <v/>
      </c>
      <c r="Q78" s="18" t="n"/>
      <c r="R78" s="83" t="n"/>
      <c r="S78" s="48" t="n">
        <v>17821.88</v>
      </c>
      <c r="T78" s="18">
        <f>'Investment Analysis'!AH78</f>
        <v/>
      </c>
      <c r="U78" s="15">
        <f>'Investment Analysis'!AF78</f>
        <v/>
      </c>
      <c r="V78" s="48" t="n">
        <v>15739.62</v>
      </c>
      <c r="W78" s="18">
        <f>'Investment Analysis'!AO78</f>
        <v/>
      </c>
      <c r="X78" s="15">
        <f>'Investment Analysis'!AM78</f>
        <v/>
      </c>
      <c r="Y78" s="48" t="n">
        <v>8318.08</v>
      </c>
      <c r="Z78" s="18">
        <f>IF(Y78&gt;0,(Y78-Z$5)/Z$5,0)</f>
        <v/>
      </c>
      <c r="AA78" s="15">
        <f>'Investment Analysis'!GM78</f>
        <v/>
      </c>
      <c r="AB78" s="48" t="n">
        <v>2155.28</v>
      </c>
      <c r="AC78" s="18">
        <f>IF(AB78&gt;0,(AB78+8000-AC$5)/AC$5,0)</f>
        <v/>
      </c>
      <c r="AD78" s="15">
        <f>'Investment Analysis'!AT78</f>
        <v/>
      </c>
      <c r="AE78" s="48" t="n">
        <v>19501</v>
      </c>
      <c r="AF78" s="18">
        <f>'Investment Analysis'!BC78</f>
        <v/>
      </c>
      <c r="AG78" s="15">
        <f>'Investment Analysis'!BA78</f>
        <v/>
      </c>
      <c r="AH78" s="48" t="n"/>
      <c r="AI78" s="18">
        <f>IF(AH78&gt;0,(AH78-5000+20000-AI$5)/AI$5,0)</f>
        <v/>
      </c>
      <c r="AJ78" s="15">
        <f>'Investment Analysis'!BH78</f>
        <v/>
      </c>
      <c r="AK78" s="48" t="n">
        <v>16031.14</v>
      </c>
      <c r="AL78" s="18">
        <f>IF(AK78&gt;0,(AK78+7000-AL$5)/AL$5,0)</f>
        <v/>
      </c>
      <c r="AM78" s="15">
        <f>'Investment Analysis'!BO78</f>
        <v/>
      </c>
      <c r="AN78" s="48" t="n">
        <v>11919.47</v>
      </c>
      <c r="AO78" s="18">
        <f>IF(AN78&gt;0,(AN78+25000+5000-AO$5)/AO$5,0)</f>
        <v/>
      </c>
      <c r="AP78" s="15">
        <f>'Investment Analysis'!BV78</f>
        <v/>
      </c>
      <c r="AQ78" s="48" t="n"/>
      <c r="AR78" s="18">
        <f>IF(AQ78&gt;0,(AQ78+10000+4000-AR$5)/AR$5,0)</f>
        <v/>
      </c>
      <c r="AS78" s="15">
        <f>'Investment Analysis'!CC78</f>
        <v/>
      </c>
      <c r="AT78" s="48" t="n">
        <v>20598.81</v>
      </c>
      <c r="AU78" s="18">
        <f>'Investment Analysis'!CL78</f>
        <v/>
      </c>
      <c r="AV78" s="15">
        <f>'Investment Analysis'!CJ78</f>
        <v/>
      </c>
      <c r="AW78" s="48" t="n">
        <v>15270.78</v>
      </c>
      <c r="AX78" s="18">
        <f>IF(AW78&gt;0,(AW78+2000-AX$5)/AX$5,0)</f>
        <v/>
      </c>
      <c r="AY78" s="15">
        <f>'Investment Analysis'!CQ78</f>
        <v/>
      </c>
      <c r="AZ78" s="48" t="n">
        <v>13638.35</v>
      </c>
      <c r="BA78" s="18">
        <f>'Investment Analysis'!CZ78</f>
        <v/>
      </c>
      <c r="BB78" s="15">
        <f>'Investment Analysis'!CX78</f>
        <v/>
      </c>
      <c r="BC78" s="48" t="n">
        <v>8275.48</v>
      </c>
      <c r="BD78" s="18">
        <f>IF(BC78&gt;0,(BC78-10000+30000-BD$5)/BD$5,0)</f>
        <v/>
      </c>
      <c r="BE78" s="15">
        <f>'Investment Analysis'!DE78</f>
        <v/>
      </c>
      <c r="BF78" s="48" t="n">
        <v>4043.79</v>
      </c>
      <c r="BG78" s="18">
        <f>'Investment Analysis'!DN78</f>
        <v/>
      </c>
      <c r="BH78" s="15">
        <f>'Investment Analysis'!DL78</f>
        <v/>
      </c>
      <c r="BI78" s="48" t="n">
        <v>1875.89</v>
      </c>
      <c r="BJ78" s="18">
        <f>'Investment Analysis'!EB78</f>
        <v/>
      </c>
      <c r="BK78" s="15">
        <f>'Investment Analysis'!DZ78</f>
        <v/>
      </c>
      <c r="BL78" s="48" t="n">
        <v>3419.42</v>
      </c>
      <c r="BM78" s="18">
        <f>'Investment Analysis'!EI78</f>
        <v/>
      </c>
      <c r="BN78" s="15">
        <f>'Investment Analysis'!EG78</f>
        <v/>
      </c>
      <c r="BO78" s="48" t="n"/>
      <c r="BP78" s="18">
        <f>'Investment Analysis'!DU78</f>
        <v/>
      </c>
      <c r="BQ78" s="15">
        <f>'Investment Analysis'!DS78</f>
        <v/>
      </c>
      <c r="BR78" s="48" t="n">
        <v>4902.05</v>
      </c>
      <c r="BS78" s="18">
        <f>'Investment Analysis'!EP78</f>
        <v/>
      </c>
      <c r="BT78" s="15">
        <f>'Investment Analysis'!EN78</f>
        <v/>
      </c>
      <c r="BU78" s="48" t="n">
        <v>12286.07</v>
      </c>
      <c r="BV78" s="18">
        <f>IF(BU78&gt;0,(BU78+8000-BV$5)/BV$5,0)</f>
        <v/>
      </c>
      <c r="BW78" s="15">
        <f>'Investment Analysis'!EU78</f>
        <v/>
      </c>
      <c r="BX78" s="48" t="n"/>
      <c r="BY78" s="18">
        <f>IF(BX78&gt;0,(BX78-10000-5000-BY$5)/BY$5,0)</f>
        <v/>
      </c>
      <c r="BZ78" s="15">
        <f>'Investment Analysis'!FB78</f>
        <v/>
      </c>
      <c r="CA78" s="48" t="n">
        <v>18227.86</v>
      </c>
      <c r="CB78" s="18">
        <f>IF(CA78&gt;0,(CA78-CB$5)/CB$5,0)</f>
        <v/>
      </c>
      <c r="CC78" s="15">
        <f>'Investment Analysis'!FI78</f>
        <v/>
      </c>
      <c r="CD78" s="48" t="n">
        <v>15633.41</v>
      </c>
      <c r="CE78" s="18">
        <f>'Investment Analysis'!FR78</f>
        <v/>
      </c>
      <c r="CF78" s="15">
        <f>'Investment Analysis'!FP78</f>
        <v/>
      </c>
      <c r="CG78" s="48" t="n">
        <v>4935.52</v>
      </c>
      <c r="CH78" s="18">
        <f>'Investment Analysis'!FR78</f>
        <v/>
      </c>
      <c r="CI78" s="15">
        <f>'Investment Analysis'!FW78</f>
        <v/>
      </c>
      <c r="CJ78" s="48" t="n"/>
      <c r="CK78" s="18">
        <f>IF(CJ78&gt;0,(CJ78+5000+8000-CK$5)/CK$5,0)</f>
        <v/>
      </c>
      <c r="CL78" s="15">
        <f>'Investment Analysis'!GD78</f>
        <v/>
      </c>
      <c r="CM78" s="48" t="n">
        <v>23642.74</v>
      </c>
      <c r="CN78" s="18">
        <f>IF(CM78&gt;0,(CM78-CN$5)/CN$5,0)</f>
        <v/>
      </c>
      <c r="CO78" s="15">
        <f>'Investment Analysis'!GT78</f>
        <v/>
      </c>
      <c r="CP78" s="48" t="n">
        <v>25240</v>
      </c>
      <c r="CQ78" s="18">
        <f>IF(CP78&gt;0,(CP78-CQ$5)/CQ$5,0)</f>
        <v/>
      </c>
      <c r="CR78" s="15">
        <f>'Investment Analysis'!HG78</f>
        <v/>
      </c>
      <c r="CS78" s="48" t="n">
        <v>8310</v>
      </c>
      <c r="CT78" s="18">
        <f>IF(CS78&gt;0,(CS78-CT$5)/CT$5,0)</f>
        <v/>
      </c>
      <c r="CU78" s="15">
        <f>'Investment Analysis'!HN78</f>
        <v/>
      </c>
      <c r="CV78" s="48" t="n">
        <v>14521.95</v>
      </c>
      <c r="CW78" s="18">
        <f>IF(CV78&gt;0,(CV78-CW$5)/CW$5,0)</f>
        <v/>
      </c>
      <c r="CX78" s="15">
        <f>'Investment Analysis'!IB78</f>
        <v/>
      </c>
      <c r="CY78" s="54" t="n">
        <v>15507</v>
      </c>
      <c r="CZ78" s="18">
        <f>IF(CY78&gt;0,(CY78-CZ$5)/CZ$5,0)</f>
        <v/>
      </c>
      <c r="DA78" s="15">
        <f>'Investment Analysis'!II78</f>
        <v/>
      </c>
      <c r="DB78" s="48" t="n"/>
      <c r="DC78" s="18">
        <f>IF(DB78&gt;0,(DB78-DC$5)/DC$5,0)</f>
        <v/>
      </c>
      <c r="DD78" s="15">
        <f>'Investment Analysis'!IP78</f>
        <v/>
      </c>
      <c r="DE78" s="48" t="n"/>
      <c r="DF78" s="18">
        <f>'Investment Analysis'!IY78</f>
        <v/>
      </c>
      <c r="DG78" s="15">
        <f>'Investment Analysis'!IW78</f>
        <v/>
      </c>
      <c r="DH78" s="48" t="n">
        <v>5462.9</v>
      </c>
      <c r="DI78" s="18">
        <f>IF(DH78&gt;0,(DH78-DI$5)/DI$5,0)</f>
        <v/>
      </c>
      <c r="DJ78" s="15">
        <f>'Investment Analysis'!JD78</f>
        <v/>
      </c>
      <c r="DK78" s="48" t="n">
        <v>1906.75</v>
      </c>
      <c r="DL78" s="18">
        <f>IF(DK78&gt;0,(DK78-DL$5)/DL$5,0)</f>
        <v/>
      </c>
      <c r="DM78" s="15">
        <f>'Investment Analysis'!JK78</f>
        <v/>
      </c>
      <c r="DN78" s="48" t="n">
        <v>17987.4</v>
      </c>
      <c r="DO78" s="18">
        <f>IF(DN78&gt;0,(DN78-DO$5)/DO$5,0)</f>
        <v/>
      </c>
      <c r="DP78" s="15">
        <f>'Investment Analysis'!HU78</f>
        <v/>
      </c>
      <c r="DQ78" s="48" t="n">
        <v>14448</v>
      </c>
      <c r="DR78" s="18">
        <f>IF(DQ78&gt;0,(DQ78-DR$5)/DR$5,0)</f>
        <v/>
      </c>
      <c r="DS78" s="15">
        <f>'Investment Analysis'!JR78</f>
        <v/>
      </c>
      <c r="DT78" s="48" t="n">
        <v>2970</v>
      </c>
      <c r="DU78" s="18">
        <f>IF(DT78&gt;0,(DT78-DU$5)/DU$5,0)</f>
        <v/>
      </c>
      <c r="DV78" s="15">
        <f>'Investment Analysis'!JY78</f>
        <v/>
      </c>
      <c r="DW78" s="48" t="n">
        <v>24107.75</v>
      </c>
      <c r="DX78" s="18">
        <f>IF(DW78&gt;0,(DW78-DX$5)/DX$5,0)</f>
        <v/>
      </c>
      <c r="DY78" s="15">
        <f>'Investment Analysis'!KF78</f>
        <v/>
      </c>
      <c r="DZ78" s="48" t="n">
        <v>3356.4</v>
      </c>
      <c r="EA78" s="18">
        <f>IF(DZ78&gt;0,(DZ78-EA$5)/EA$5,0)</f>
        <v/>
      </c>
      <c r="EB78" s="15">
        <f>'Investment Analysis'!KM78</f>
        <v/>
      </c>
      <c r="EC78" s="48" t="n">
        <v>1904.2</v>
      </c>
      <c r="ED78" s="18">
        <f>'Investment Analysis'!KV78</f>
        <v/>
      </c>
      <c r="EE78" s="15">
        <f>'Investment Analysis'!KT78</f>
        <v/>
      </c>
      <c r="EF78" s="48" t="n">
        <v>36367.5</v>
      </c>
      <c r="EG78" s="18">
        <f>IF(EF78&gt;0,(EF78-EG$5)/EG$5,0)</f>
        <v/>
      </c>
      <c r="EH78" s="15">
        <f>'Investment Analysis'!LH78</f>
        <v/>
      </c>
      <c r="EI78" s="48" t="n">
        <v>10374.15</v>
      </c>
      <c r="EJ78" s="18">
        <f>'Investment Analysis'!LQ78</f>
        <v/>
      </c>
      <c r="EK78" s="15">
        <f>'Investment Analysis'!LO78</f>
        <v/>
      </c>
      <c r="EL78" s="48" t="n"/>
      <c r="EM78" s="18">
        <f>IF(EL78&gt;0,(EL78-EM$4)/EM$4,0)</f>
        <v/>
      </c>
      <c r="EN78" s="15">
        <f>'Investment Analysis'!LX78</f>
        <v/>
      </c>
      <c r="EO78" s="48" t="n"/>
      <c r="EP78" s="68">
        <f>IF(EO78&gt;0,(EO78-500-EP$5)/EP$5,0)</f>
        <v/>
      </c>
      <c r="EQ78" s="15">
        <f>'Investment Analysis'!MC78</f>
        <v/>
      </c>
      <c r="ER78" s="48" t="n">
        <v>6267.92</v>
      </c>
      <c r="ES78" s="18">
        <f>'Investment Analysis'!LX78</f>
        <v/>
      </c>
      <c r="ET78" s="15">
        <f>'Investment Analysis'!LA78</f>
        <v/>
      </c>
      <c r="EU78" s="48" t="n">
        <v>22720</v>
      </c>
      <c r="EV78" s="18">
        <f>'Investment Analysis'!ML78</f>
        <v/>
      </c>
      <c r="EW78" s="15">
        <f>'Investment Analysis'!MJ78</f>
        <v/>
      </c>
      <c r="EX78" s="48" t="n">
        <v>40408</v>
      </c>
      <c r="EY78" s="18">
        <f>IF(EX78&gt;0,(EX78-EY$5)/EY$5,0)</f>
        <v/>
      </c>
      <c r="EZ78" s="15">
        <f>'Investment Analysis'!MQ78</f>
        <v/>
      </c>
      <c r="FA78" s="48" t="n"/>
      <c r="FB78" s="18">
        <f>IF(FA78&gt;0,(FA78-FB$5)/FB$5,0)</f>
        <v/>
      </c>
      <c r="FC78" s="15">
        <f>'Investment Analysis'!MX78</f>
        <v/>
      </c>
      <c r="FD78" s="48" t="n">
        <v>4537.75</v>
      </c>
      <c r="FE78" s="18">
        <f>IF(FD78&gt;0,(FD78-FE$5)/FE$5,0)</f>
        <v/>
      </c>
      <c r="FF78" s="15">
        <f>'Investment Analysis'!NE78</f>
        <v/>
      </c>
      <c r="FG78" s="48" t="n"/>
      <c r="FH78" s="18">
        <f>IF(FG78&gt;0,(FG78-FH$5)/FH$5,0)</f>
        <v/>
      </c>
      <c r="FI78" s="15">
        <f>'Investment Analysis'!NL78</f>
        <v/>
      </c>
      <c r="FJ78" s="54" t="n">
        <v>23246.25</v>
      </c>
      <c r="FK78" s="18">
        <f>IF(FJ78&gt;0,(FJ78-FK$5)/FK$5,0)</f>
        <v/>
      </c>
      <c r="FL78" s="15">
        <f>'Investment Analysis'!NS78</f>
        <v/>
      </c>
      <c r="FM78" s="48" t="n">
        <v>9169.200000000001</v>
      </c>
      <c r="FN78" s="18">
        <f>IF(FM78&gt;0,(FM78-FN$5)/FN$5,0)</f>
        <v/>
      </c>
      <c r="FO78" s="15">
        <f>'Investment Analysis'!NZ78</f>
        <v/>
      </c>
      <c r="FP78" s="48" t="n"/>
      <c r="FQ78" s="18">
        <f>IF(FP78&gt;0,(FP78-FQ$5)/FQ$5,0)</f>
        <v/>
      </c>
      <c r="FR78" s="15">
        <f>'Investment Analysis'!OG78</f>
        <v/>
      </c>
      <c r="FS78" s="48" t="n">
        <v>16604.5</v>
      </c>
      <c r="FT78" s="18">
        <f>IF(FS78&gt;0,(FS78-FT$5)/FT$5,0)</f>
        <v/>
      </c>
      <c r="FU78" s="15">
        <f>'Investment Analysis'!ON78</f>
        <v/>
      </c>
      <c r="FV78" s="48" t="n"/>
      <c r="FW78" s="18">
        <f>IF(FV78&gt;0,(FV78-FW$5)/FW$5,0)</f>
        <v/>
      </c>
      <c r="FX78" s="15">
        <f>'Investment Analysis'!OU78</f>
        <v/>
      </c>
      <c r="FY78" s="48" t="n"/>
      <c r="FZ78" s="18">
        <f>IF(FY78&gt;0,(FY78-FZ$5)/FZ$5,0)</f>
        <v/>
      </c>
      <c r="GA78" s="15">
        <f>'Investment Analysis'!PB78</f>
        <v/>
      </c>
      <c r="GB78" s="48" t="n"/>
      <c r="GC78" s="18">
        <f>'Investment Analysis'!PK78</f>
        <v/>
      </c>
      <c r="GD78" s="15">
        <f>'Investment Analysis'!PI78</f>
        <v/>
      </c>
      <c r="GE78" s="48" t="n">
        <v>8548.5</v>
      </c>
      <c r="GF78" s="18">
        <f>'Investment Analysis'!PY78</f>
        <v/>
      </c>
      <c r="GG78" s="15">
        <f>'Investment Analysis'!PW78</f>
        <v/>
      </c>
      <c r="GH78" s="48" t="n">
        <v>14025</v>
      </c>
      <c r="GI78" s="18">
        <f>'Investment Analysis'!QF78</f>
        <v/>
      </c>
      <c r="GJ78" s="15">
        <f>'Investment Analysis'!QD78</f>
        <v/>
      </c>
      <c r="GK78" s="48" t="n">
        <v>11832</v>
      </c>
      <c r="GL78" s="18">
        <f>'Investment Analysis'!QM78</f>
        <v/>
      </c>
      <c r="GM78" s="15">
        <f>'Investment Analysis'!QK78</f>
        <v/>
      </c>
      <c r="GN78" s="48" t="n">
        <v>27293.41</v>
      </c>
      <c r="GO78" s="18">
        <f>'Investment Analysis'!QT78</f>
        <v/>
      </c>
      <c r="GP78" s="15">
        <f>'Investment Analysis'!QR78</f>
        <v/>
      </c>
      <c r="GQ78" s="48" t="n">
        <v>22980.5</v>
      </c>
      <c r="GR78" s="18">
        <f>'Investment Analysis'!RA78</f>
        <v/>
      </c>
      <c r="GS78" s="15">
        <f>'Investment Analysis'!QY78</f>
        <v/>
      </c>
      <c r="GT78" s="54" t="n">
        <v>10926</v>
      </c>
      <c r="GU78" s="18">
        <f>'Investment Analysis'!RH78</f>
        <v/>
      </c>
      <c r="GV78" s="15">
        <f>'Investment Analysis'!RF78</f>
        <v/>
      </c>
      <c r="GW78" s="48" t="n"/>
      <c r="GX78" s="18">
        <f>'Investment Analysis'!RO78</f>
        <v/>
      </c>
      <c r="GY78" s="15">
        <f>'Investment Analysis'!RM78</f>
        <v/>
      </c>
      <c r="GZ78" s="48" t="n">
        <v>22460</v>
      </c>
      <c r="HA78" s="18">
        <f>'Investment Analysis'!RV78</f>
        <v/>
      </c>
      <c r="HB78" s="15">
        <f>'Investment Analysis'!RT78</f>
        <v/>
      </c>
      <c r="HC78" s="48" t="n"/>
      <c r="HD78" s="18">
        <f>'Investment Analysis'!SC78</f>
        <v/>
      </c>
      <c r="HE78" s="15">
        <f>'Investment Analysis'!SA78</f>
        <v/>
      </c>
      <c r="HF78" s="48" t="n">
        <v>4710</v>
      </c>
      <c r="HG78" s="18">
        <f>'Investment Analysis'!SJ78</f>
        <v/>
      </c>
      <c r="HH78" s="15">
        <f>'Investment Analysis'!SH78</f>
        <v/>
      </c>
      <c r="HI78" s="48" t="n"/>
      <c r="HJ78" s="18">
        <f>'Investment Analysis'!SM78</f>
        <v/>
      </c>
      <c r="HK78" s="15">
        <f>'Investment Analysis'!SK78</f>
        <v/>
      </c>
      <c r="HL78" s="48" t="n"/>
      <c r="HM78" s="18">
        <f>'Investment Analysis'!SP78</f>
        <v/>
      </c>
      <c r="HN78" s="15">
        <f>'Investment Analysis'!SN78</f>
        <v/>
      </c>
      <c r="HO78" s="48" t="n"/>
      <c r="HP78" s="18">
        <f>'Investment Analysis'!TE78</f>
        <v/>
      </c>
      <c r="HQ78" s="15">
        <f>'Investment Analysis'!TC78</f>
        <v/>
      </c>
      <c r="HR78" s="48" t="n"/>
      <c r="HS78" s="18">
        <f>'Investment Analysis'!TL78</f>
        <v/>
      </c>
      <c r="HT78" s="15">
        <f>'Investment Analysis'!TJ78</f>
        <v/>
      </c>
      <c r="HU78" s="48" t="n"/>
      <c r="HV78" s="18">
        <f>'Investment Analysis'!TS78</f>
        <v/>
      </c>
      <c r="HW78" s="15">
        <f>'Investment Analysis'!TQ78</f>
        <v/>
      </c>
      <c r="HX78" s="48" t="n"/>
      <c r="HY78" s="18">
        <f>'Investment Analysis'!TZ78</f>
        <v/>
      </c>
      <c r="HZ78" s="15">
        <f>'Investment Analysis'!TX78</f>
        <v/>
      </c>
      <c r="IA78" s="48" t="n"/>
      <c r="IB78" s="18">
        <f>'Investment Analysis'!UG78</f>
        <v/>
      </c>
      <c r="IC78" s="15">
        <f>'Investment Analysis'!UE78</f>
        <v/>
      </c>
      <c r="ID78" s="48" t="n"/>
      <c r="IE78" s="18">
        <f>'Investment Analysis'!UN78</f>
        <v/>
      </c>
      <c r="IF78" s="15">
        <f>'Investment Analysis'!UL78</f>
        <v/>
      </c>
      <c r="IG78" s="48" t="n"/>
      <c r="IH78" s="18">
        <f>'Investment Analysis'!UU78</f>
        <v/>
      </c>
      <c r="II78" s="15">
        <f>'Investment Analysis'!US78</f>
        <v/>
      </c>
      <c r="IJ78" s="48" t="n"/>
      <c r="IK78" s="18">
        <f>'Investment Analysis'!VB78</f>
        <v/>
      </c>
      <c r="IL78" s="15">
        <f>'Investment Analysis'!UZ78</f>
        <v/>
      </c>
      <c r="IM78" s="48" t="n"/>
      <c r="IN78" s="18">
        <f>'Investment Analysis'!VI78</f>
        <v/>
      </c>
      <c r="IO78" s="15">
        <f>'Investment Analysis'!VG78</f>
        <v/>
      </c>
      <c r="IP78" s="18" t="n"/>
      <c r="IQ78" s="18" t="n"/>
      <c r="IR78" s="18" t="n"/>
      <c r="IS78" s="108">
        <f>IF(IT78&gt;0,IT78-IT77,0)</f>
        <v/>
      </c>
      <c r="IT78" s="48">
        <f>FY78+FV78+FS78+FP78+FM78+FJ78+FG78+FD78+FA78+EX78+EU78+ER78+EO78+EL78+EI78+EF78+EC78+DZ78+DW78+DT78+DQ78+DN78+DK78+DH78+DE78+DB78+CY78+CV78+CS78+CP78+CJ78+CG78+CD78+CA78+BX78+P78+CM78+GT78+GQ78+GN78+GK78+GH78+GE78+GB78+BU78+BR78+BO78+BL78+BI78+BF78+BC78+AZ78+AW78+AT78+AQ78+AN78+AK78+AH78+AE78+AB78+Y78+V78+S78+GW78+GZ78+HC78+HF78+HI78+HL78+HO78+HR78+HU78</f>
        <v/>
      </c>
      <c r="IU78" s="101">
        <f>IF(IT78&gt;0,IV78,0)</f>
        <v/>
      </c>
      <c r="IV78" s="101" t="n"/>
      <c r="IW78" s="15">
        <f>IF(IT78&gt;0,(IT78+IV$11-I$2)/I$2,0)</f>
        <v/>
      </c>
      <c r="IX78" s="113">
        <f>IF(IT78&gt;0,IT78+IV$11-I$2,0)</f>
        <v/>
      </c>
      <c r="IY78" s="21">
        <f>IF(IT78&gt;0,(IT78+IV$11+IV$33+IV$52+IV$73-IT$8)/IT$8,0)</f>
        <v/>
      </c>
      <c r="IZ78" s="173">
        <f>IF(IT78&gt;0,IT78+IV$11+IV$33+IV$52+IV$73-IT$8,0)</f>
        <v/>
      </c>
    </row>
    <row r="79">
      <c r="A79" s="554">
        <f>'Investment Analysis'!A79</f>
        <v/>
      </c>
      <c r="B79" s="4">
        <f>'Investment Analysis'!B79</f>
        <v/>
      </c>
      <c r="C79" s="27">
        <f>'Investment Analysis'!C79</f>
        <v/>
      </c>
      <c r="D79" s="14">
        <f>'Investment Analysis'!D79</f>
        <v/>
      </c>
      <c r="E79" s="15">
        <f>'Investment Analysis'!E79</f>
        <v/>
      </c>
      <c r="F79" s="13">
        <f>'Investment Analysis'!G79</f>
        <v/>
      </c>
      <c r="G79" s="14">
        <f>'Investment Analysis'!H79</f>
        <v/>
      </c>
      <c r="H79" s="15">
        <f>'Investment Analysis'!I79</f>
        <v/>
      </c>
      <c r="I79" s="13">
        <f>'Investment Analysis'!K79</f>
        <v/>
      </c>
      <c r="J79" s="14">
        <f>'Investment Analysis'!L79</f>
        <v/>
      </c>
      <c r="K79" s="15">
        <f>'Investment Analysis'!M79</f>
        <v/>
      </c>
      <c r="L79" s="41">
        <f>'Investment Analysis'!T79</f>
        <v/>
      </c>
      <c r="M79" s="21">
        <f>'Investment Analysis'!V79</f>
        <v/>
      </c>
      <c r="N79" s="21">
        <f>'Investment Analysis'!W79</f>
        <v/>
      </c>
      <c r="P79" s="48">
        <f>'Investment Analysis'!Y79</f>
        <v/>
      </c>
      <c r="Q79" s="18" t="n"/>
      <c r="R79" s="83" t="n"/>
      <c r="S79" s="48" t="n">
        <v>18145.18</v>
      </c>
      <c r="T79" s="18">
        <f>'Investment Analysis'!AH79</f>
        <v/>
      </c>
      <c r="U79" s="15">
        <f>'Investment Analysis'!AF79</f>
        <v/>
      </c>
      <c r="V79" s="48" t="n">
        <v>15969.51</v>
      </c>
      <c r="W79" s="18">
        <f>'Investment Analysis'!AO79</f>
        <v/>
      </c>
      <c r="X79" s="15">
        <f>'Investment Analysis'!AM79</f>
        <v/>
      </c>
      <c r="Y79" s="48" t="n">
        <v>8563.18</v>
      </c>
      <c r="Z79" s="18">
        <f>IF(Y79&gt;0,(Y79-Z$5)/Z$5,0)</f>
        <v/>
      </c>
      <c r="AA79" s="15">
        <f>'Investment Analysis'!GM79</f>
        <v/>
      </c>
      <c r="AB79" s="48" t="n">
        <v>2200.86</v>
      </c>
      <c r="AC79" s="18">
        <f>IF(AB79&gt;0,(AB79+8000-AC$5)/AC$5,0)</f>
        <v/>
      </c>
      <c r="AD79" s="15">
        <f>'Investment Analysis'!AT79</f>
        <v/>
      </c>
      <c r="AE79" s="48" t="n">
        <v>19853.82</v>
      </c>
      <c r="AF79" s="18">
        <f>'Investment Analysis'!BC79</f>
        <v/>
      </c>
      <c r="AG79" s="15">
        <f>'Investment Analysis'!BA79</f>
        <v/>
      </c>
      <c r="AH79" s="48" t="n"/>
      <c r="AI79" s="18">
        <f>IF(AH79&gt;0,(AH79-5000+20000-AI$5)/AI$5,0)</f>
        <v/>
      </c>
      <c r="AJ79" s="15">
        <f>'Investment Analysis'!BH79</f>
        <v/>
      </c>
      <c r="AK79" s="48" t="n">
        <v>16283.82</v>
      </c>
      <c r="AL79" s="18">
        <f>IF(AK79&gt;0,(AK79+7000-AL$5)/AL$5,0)</f>
        <v/>
      </c>
      <c r="AM79" s="15">
        <f>'Investment Analysis'!BO79</f>
        <v/>
      </c>
      <c r="AN79" s="48" t="n">
        <v>12100.85</v>
      </c>
      <c r="AO79" s="18">
        <f>IF(AN79&gt;0,(AN79+25000+5000-AO$5)/AO$5,0)</f>
        <v/>
      </c>
      <c r="AP79" s="15">
        <f>'Investment Analysis'!BV79</f>
        <v/>
      </c>
      <c r="AQ79" s="48" t="n"/>
      <c r="AR79" s="18">
        <f>IF(AQ79&gt;0,(AQ79+10000+4000-AR$5)/AR$5,0)</f>
        <v/>
      </c>
      <c r="AS79" s="15">
        <f>'Investment Analysis'!CC79</f>
        <v/>
      </c>
      <c r="AT79" s="48" t="n">
        <v>20981.97</v>
      </c>
      <c r="AU79" s="18">
        <f>'Investment Analysis'!CL79</f>
        <v/>
      </c>
      <c r="AV79" s="15">
        <f>'Investment Analysis'!CJ79</f>
        <v/>
      </c>
      <c r="AW79" s="48" t="n">
        <v>15587.76</v>
      </c>
      <c r="AX79" s="18">
        <f>IF(AW79&gt;0,(AW79+2000-AX$5)/AX$5,0)</f>
        <v/>
      </c>
      <c r="AY79" s="15">
        <f>'Investment Analysis'!CQ79</f>
        <v/>
      </c>
      <c r="AZ79" s="48" t="n">
        <v>13869.73</v>
      </c>
      <c r="BA79" s="18">
        <f>'Investment Analysis'!CZ79</f>
        <v/>
      </c>
      <c r="BB79" s="15">
        <f>'Investment Analysis'!CX79</f>
        <v/>
      </c>
      <c r="BC79" s="48" t="n">
        <v>8366.1</v>
      </c>
      <c r="BD79" s="18">
        <f>IF(BC79&gt;0,(BC79-10000+30000-BD$5)/BD$5,0)</f>
        <v/>
      </c>
      <c r="BE79" s="15">
        <f>'Investment Analysis'!DE79</f>
        <v/>
      </c>
      <c r="BF79" s="48" t="n">
        <v>4155.42</v>
      </c>
      <c r="BG79" s="18">
        <f>'Investment Analysis'!DN79</f>
        <v/>
      </c>
      <c r="BH79" s="15">
        <f>'Investment Analysis'!DL79</f>
        <v/>
      </c>
      <c r="BI79" s="48" t="n">
        <v>1822.02</v>
      </c>
      <c r="BJ79" s="18">
        <f>'Investment Analysis'!EB79</f>
        <v/>
      </c>
      <c r="BK79" s="15">
        <f>'Investment Analysis'!DZ79</f>
        <v/>
      </c>
      <c r="BL79" s="48" t="n">
        <v>3394.03</v>
      </c>
      <c r="BM79" s="18">
        <f>'Investment Analysis'!EI79</f>
        <v/>
      </c>
      <c r="BN79" s="15">
        <f>'Investment Analysis'!EG79</f>
        <v/>
      </c>
      <c r="BO79" s="48" t="n"/>
      <c r="BP79" s="18">
        <f>'Investment Analysis'!DU79</f>
        <v/>
      </c>
      <c r="BQ79" s="15">
        <f>'Investment Analysis'!DS79</f>
        <v/>
      </c>
      <c r="BR79" s="48" t="n">
        <v>4866.16</v>
      </c>
      <c r="BS79" s="18">
        <f>'Investment Analysis'!EP79</f>
        <v/>
      </c>
      <c r="BT79" s="15">
        <f>'Investment Analysis'!EN79</f>
        <v/>
      </c>
      <c r="BU79" s="48" t="n">
        <v>12415.4</v>
      </c>
      <c r="BV79" s="18">
        <f>IF(BU79&gt;0,(BU79+8000-BV$5)/BV$5,0)</f>
        <v/>
      </c>
      <c r="BW79" s="15">
        <f>'Investment Analysis'!EU79</f>
        <v/>
      </c>
      <c r="BX79" s="48" t="n"/>
      <c r="BY79" s="18">
        <f>IF(BX79&gt;0,(BX79-10000-5000-BY$5)/BY$5,0)</f>
        <v/>
      </c>
      <c r="BZ79" s="15">
        <f>'Investment Analysis'!FB79</f>
        <v/>
      </c>
      <c r="CA79" s="48" t="n">
        <v>18697.99</v>
      </c>
      <c r="CB79" s="18">
        <f>IF(CA79&gt;0,(CA79-CB$5)/CB$5,0)</f>
        <v/>
      </c>
      <c r="CC79" s="15">
        <f>'Investment Analysis'!FI79</f>
        <v/>
      </c>
      <c r="CD79" s="48" t="n">
        <v>15902.97</v>
      </c>
      <c r="CE79" s="18">
        <f>'Investment Analysis'!FR79</f>
        <v/>
      </c>
      <c r="CF79" s="15">
        <f>'Investment Analysis'!FP79</f>
        <v/>
      </c>
      <c r="CG79" s="48" t="n">
        <v>4967.1</v>
      </c>
      <c r="CH79" s="18">
        <f>'Investment Analysis'!FR79</f>
        <v/>
      </c>
      <c r="CI79" s="15">
        <f>'Investment Analysis'!FW79</f>
        <v/>
      </c>
      <c r="CJ79" s="48" t="n"/>
      <c r="CK79" s="18">
        <f>IF(CJ79&gt;0,(CJ79+5000+8000-CK$5)/CK$5,0)</f>
        <v/>
      </c>
      <c r="CL79" s="15">
        <f>'Investment Analysis'!GD79</f>
        <v/>
      </c>
      <c r="CM79" s="48" t="n">
        <v>24086.9</v>
      </c>
      <c r="CN79" s="18">
        <f>IF(CM79&gt;0,(CM79-CN$5)/CN$5,0)</f>
        <v/>
      </c>
      <c r="CO79" s="15">
        <f>'Investment Analysis'!GT79</f>
        <v/>
      </c>
      <c r="CP79" s="48" t="n">
        <v>25231</v>
      </c>
      <c r="CQ79" s="18">
        <f>IF(CP79&gt;0,(CP79-CQ$5)/CQ$5,0)</f>
        <v/>
      </c>
      <c r="CR79" s="15">
        <f>'Investment Analysis'!HG79</f>
        <v/>
      </c>
      <c r="CS79" s="48" t="n">
        <v>8460</v>
      </c>
      <c r="CT79" s="18">
        <f>IF(CS79&gt;0,(CS79-CT$5)/CT$5,0)</f>
        <v/>
      </c>
      <c r="CU79" s="15">
        <f>'Investment Analysis'!HN79</f>
        <v/>
      </c>
      <c r="CV79" s="48" t="n">
        <v>14975.55</v>
      </c>
      <c r="CW79" s="18">
        <f>IF(CV79&gt;0,(CV79-CW$5)/CW$5,0)</f>
        <v/>
      </c>
      <c r="CX79" s="15">
        <f>'Investment Analysis'!IB79</f>
        <v/>
      </c>
      <c r="CY79" s="48" t="n">
        <v>16374.6</v>
      </c>
      <c r="CZ79" s="18">
        <f>IF(CY79&gt;0,(CY79-CZ$5)/CZ$5,0)</f>
        <v/>
      </c>
      <c r="DA79" s="15">
        <f>'Investment Analysis'!II79</f>
        <v/>
      </c>
      <c r="DB79" s="48" t="n"/>
      <c r="DC79" s="18">
        <f>IF(DB79&gt;0,(DB79-DC$5)/DC$5,0)</f>
        <v/>
      </c>
      <c r="DD79" s="15">
        <f>'Investment Analysis'!IP79</f>
        <v/>
      </c>
      <c r="DE79" s="48" t="n"/>
      <c r="DF79" s="18">
        <f>'Investment Analysis'!IY79</f>
        <v/>
      </c>
      <c r="DG79" s="15">
        <f>'Investment Analysis'!IW79</f>
        <v/>
      </c>
      <c r="DH79" s="48" t="n">
        <v>5435.7</v>
      </c>
      <c r="DI79" s="18">
        <f>IF(DH79&gt;0,(DH79-DI$5)/DI$5,0)</f>
        <v/>
      </c>
      <c r="DJ79" s="15">
        <f>'Investment Analysis'!JD79</f>
        <v/>
      </c>
      <c r="DK79" s="48" t="n">
        <v>1942.25</v>
      </c>
      <c r="DL79" s="18">
        <f>IF(DK79&gt;0,(DK79-DL$5)/DL$5,0)</f>
        <v/>
      </c>
      <c r="DM79" s="15">
        <f>'Investment Analysis'!JK79</f>
        <v/>
      </c>
      <c r="DN79" s="48" t="n">
        <v>18565.2</v>
      </c>
      <c r="DO79" s="18">
        <f>IF(DN79&gt;0,(DN79-DO$5)/DO$5,0)</f>
        <v/>
      </c>
      <c r="DP79" s="15">
        <f>'Investment Analysis'!HU79</f>
        <v/>
      </c>
      <c r="DQ79" s="48" t="n">
        <v>14659.5</v>
      </c>
      <c r="DR79" s="18">
        <f>IF(DQ79&gt;0,(DQ79-DR$5)/DR$5,0)</f>
        <v/>
      </c>
      <c r="DS79" s="15">
        <f>'Investment Analysis'!JR79</f>
        <v/>
      </c>
      <c r="DT79" s="48" t="n">
        <v>3030</v>
      </c>
      <c r="DU79" s="18">
        <f>IF(DT79&gt;0,(DT79-DU$5)/DU$5,0)</f>
        <v/>
      </c>
      <c r="DV79" s="15">
        <f>'Investment Analysis'!JY79</f>
        <v/>
      </c>
      <c r="DW79" s="48" t="n">
        <v>24085.25</v>
      </c>
      <c r="DX79" s="18">
        <f>IF(DW79&gt;0,(DW79-DX$5)/DX$5,0)</f>
        <v/>
      </c>
      <c r="DY79" s="15">
        <f>'Investment Analysis'!KF79</f>
        <v/>
      </c>
      <c r="DZ79" s="48" t="n">
        <v>3506.4</v>
      </c>
      <c r="EA79" s="18">
        <f>IF(DZ79&gt;0,(DZ79-EA$5)/EA$5,0)</f>
        <v/>
      </c>
      <c r="EB79" s="15">
        <f>'Investment Analysis'!KM79</f>
        <v/>
      </c>
      <c r="EC79" s="48" t="n">
        <v>1981.5</v>
      </c>
      <c r="ED79" s="18">
        <f>'Investment Analysis'!KV79</f>
        <v/>
      </c>
      <c r="EE79" s="15">
        <f>'Investment Analysis'!KT79</f>
        <v/>
      </c>
      <c r="EF79" s="48" t="n">
        <v>37237.5</v>
      </c>
      <c r="EG79" s="18">
        <f>IF(EF79&gt;0,(EF79-EG$5)/EG$5,0)</f>
        <v/>
      </c>
      <c r="EH79" s="15">
        <f>'Investment Analysis'!LH79</f>
        <v/>
      </c>
      <c r="EI79" s="48" t="n">
        <v>10941.45</v>
      </c>
      <c r="EJ79" s="18">
        <f>'Investment Analysis'!LQ79</f>
        <v/>
      </c>
      <c r="EK79" s="15">
        <f>'Investment Analysis'!LO79</f>
        <v/>
      </c>
      <c r="EL79" s="48" t="n"/>
      <c r="EM79" s="18">
        <f>IF(EL79&gt;0,(EL79-EM$4)/EM$4,0)</f>
        <v/>
      </c>
      <c r="EN79" s="15">
        <f>'Investment Analysis'!LX79</f>
        <v/>
      </c>
      <c r="EO79" s="48" t="n"/>
      <c r="EP79" s="68">
        <f>IF(EO79&gt;0,(EO79-500-EP$5)/EP$5,0)</f>
        <v/>
      </c>
      <c r="EQ79" s="15">
        <f>'Investment Analysis'!MC79</f>
        <v/>
      </c>
      <c r="ER79" s="48" t="n">
        <v>6285.36</v>
      </c>
      <c r="ES79" s="18">
        <f>'Investment Analysis'!LX79</f>
        <v/>
      </c>
      <c r="ET79" s="15">
        <f>'Investment Analysis'!LA79</f>
        <v/>
      </c>
      <c r="EU79" s="48" t="n">
        <v>22500</v>
      </c>
      <c r="EV79" s="18">
        <f>'Investment Analysis'!ML79</f>
        <v/>
      </c>
      <c r="EW79" s="15">
        <f>'Investment Analysis'!MJ79</f>
        <v/>
      </c>
      <c r="EX79" s="48" t="n">
        <v>41300</v>
      </c>
      <c r="EY79" s="18">
        <f>IF(EX79&gt;0,(EX79-EY$5)/EY$5,0)</f>
        <v/>
      </c>
      <c r="EZ79" s="15">
        <f>'Investment Analysis'!MQ79</f>
        <v/>
      </c>
      <c r="FA79" s="48" t="n"/>
      <c r="FB79" s="18">
        <f>IF(FA79&gt;0,(FA79-FB$5)/FB$5,0)</f>
        <v/>
      </c>
      <c r="FC79" s="15">
        <f>'Investment Analysis'!MX79</f>
        <v/>
      </c>
      <c r="FD79" s="48" t="n">
        <v>4541.75</v>
      </c>
      <c r="FE79" s="18">
        <f>IF(FD79&gt;0,(FD79-FE$5)/FE$5,0)</f>
        <v/>
      </c>
      <c r="FF79" s="15">
        <f>'Investment Analysis'!NE79</f>
        <v/>
      </c>
      <c r="FG79" s="48" t="n"/>
      <c r="FH79" s="18">
        <f>IF(FG79&gt;0,(FG79-FH$5)/FH$5,0)</f>
        <v/>
      </c>
      <c r="FI79" s="15">
        <f>'Investment Analysis'!NL79</f>
        <v/>
      </c>
      <c r="FJ79" s="48" t="n">
        <v>24107.25</v>
      </c>
      <c r="FK79" s="18">
        <f>IF(FJ79&gt;0,(FJ79-FK$5)/FK$5,0)</f>
        <v/>
      </c>
      <c r="FL79" s="15">
        <f>'Investment Analysis'!NS79</f>
        <v/>
      </c>
      <c r="FM79" s="48" t="n">
        <v>9428.4</v>
      </c>
      <c r="FN79" s="18">
        <f>IF(FM79&gt;0,(FM79-FN$5)/FN$5,0)</f>
        <v/>
      </c>
      <c r="FO79" s="15">
        <f>'Investment Analysis'!NZ79</f>
        <v/>
      </c>
      <c r="FP79" s="48" t="n"/>
      <c r="FQ79" s="18">
        <f>IF(FP79&gt;0,(FP79-FQ$5)/FQ$5,0)</f>
        <v/>
      </c>
      <c r="FR79" s="15">
        <f>'Investment Analysis'!OG79</f>
        <v/>
      </c>
      <c r="FS79" s="48" t="n">
        <v>17693.5</v>
      </c>
      <c r="FT79" s="18">
        <f>IF(FS79&gt;0,(FS79-FT$5)/FT$5,0)</f>
        <v/>
      </c>
      <c r="FU79" s="15">
        <f>'Investment Analysis'!ON79</f>
        <v/>
      </c>
      <c r="FV79" s="48" t="n"/>
      <c r="FW79" s="18">
        <f>IF(FV79&gt;0,(FV79-FW$5)/FW$5,0)</f>
        <v/>
      </c>
      <c r="FX79" s="15">
        <f>'Investment Analysis'!OU79</f>
        <v/>
      </c>
      <c r="FY79" s="48" t="n"/>
      <c r="FZ79" s="18">
        <f>IF(FY79&gt;0,(FY79-FZ$5)/FZ$5,0)</f>
        <v/>
      </c>
      <c r="GA79" s="15">
        <f>'Investment Analysis'!PB79</f>
        <v/>
      </c>
      <c r="GB79" s="48" t="n"/>
      <c r="GC79" s="18">
        <f>'Investment Analysis'!PK79</f>
        <v/>
      </c>
      <c r="GD79" s="15">
        <f>'Investment Analysis'!PI79</f>
        <v/>
      </c>
      <c r="GE79" s="48" t="n">
        <v>8979</v>
      </c>
      <c r="GF79" s="18">
        <f>'Investment Analysis'!PY79</f>
        <v/>
      </c>
      <c r="GG79" s="15">
        <f>'Investment Analysis'!PW79</f>
        <v/>
      </c>
      <c r="GH79" s="48" t="n">
        <v>14392.4</v>
      </c>
      <c r="GI79" s="18">
        <f>'Investment Analysis'!QF79</f>
        <v/>
      </c>
      <c r="GJ79" s="15">
        <f>'Investment Analysis'!QD79</f>
        <v/>
      </c>
      <c r="GK79" s="48" t="n">
        <v>12480</v>
      </c>
      <c r="GL79" s="18">
        <f>'Investment Analysis'!QM79</f>
        <v/>
      </c>
      <c r="GM79" s="15">
        <f>'Investment Analysis'!QK79</f>
        <v/>
      </c>
      <c r="GN79" s="48" t="n">
        <v>28430.3</v>
      </c>
      <c r="GO79" s="18">
        <f>'Investment Analysis'!QT79</f>
        <v/>
      </c>
      <c r="GP79" s="15">
        <f>'Investment Analysis'!QR79</f>
        <v/>
      </c>
      <c r="GQ79" s="48" t="n">
        <v>24228.35</v>
      </c>
      <c r="GR79" s="18">
        <f>'Investment Analysis'!RA79</f>
        <v/>
      </c>
      <c r="GS79" s="15">
        <f>'Investment Analysis'!QY79</f>
        <v/>
      </c>
      <c r="GT79" s="48" t="n">
        <v>11171</v>
      </c>
      <c r="GU79" s="18">
        <f>'Investment Analysis'!RH79</f>
        <v/>
      </c>
      <c r="GV79" s="15">
        <f>'Investment Analysis'!RF79</f>
        <v/>
      </c>
      <c r="GW79" s="48" t="n"/>
      <c r="GX79" s="18">
        <f>'Investment Analysis'!RO79</f>
        <v/>
      </c>
      <c r="GY79" s="15">
        <f>'Investment Analysis'!RM79</f>
        <v/>
      </c>
      <c r="GZ79" s="48" t="n">
        <v>25460</v>
      </c>
      <c r="HA79" s="18">
        <f>'Investment Analysis'!RV79</f>
        <v/>
      </c>
      <c r="HB79" s="15">
        <f>'Investment Analysis'!RT79</f>
        <v/>
      </c>
      <c r="HC79" s="48" t="n"/>
      <c r="HD79" s="18">
        <f>'Investment Analysis'!SC79</f>
        <v/>
      </c>
      <c r="HE79" s="15">
        <f>'Investment Analysis'!SA79</f>
        <v/>
      </c>
      <c r="HF79" s="48" t="n">
        <v>4550</v>
      </c>
      <c r="HG79" s="18">
        <f>'Investment Analysis'!SJ79</f>
        <v/>
      </c>
      <c r="HH79" s="15">
        <f>'Investment Analysis'!SH79</f>
        <v/>
      </c>
      <c r="HI79" s="48" t="n">
        <v>0</v>
      </c>
      <c r="HJ79" s="18">
        <f>'Investment Analysis'!SM79</f>
        <v/>
      </c>
      <c r="HK79" s="15">
        <f>'Investment Analysis'!SK79</f>
        <v/>
      </c>
      <c r="HL79" s="48" t="n"/>
      <c r="HM79" s="18">
        <f>'Investment Analysis'!SP79</f>
        <v/>
      </c>
      <c r="HN79" s="15">
        <f>'Investment Analysis'!SN79</f>
        <v/>
      </c>
      <c r="HO79" s="48" t="n"/>
      <c r="HP79" s="18">
        <f>'Investment Analysis'!TE79</f>
        <v/>
      </c>
      <c r="HQ79" s="15">
        <f>'Investment Analysis'!TC79</f>
        <v/>
      </c>
      <c r="HR79" s="48" t="n"/>
      <c r="HS79" s="18">
        <f>'Investment Analysis'!TL79</f>
        <v/>
      </c>
      <c r="HT79" s="15">
        <f>'Investment Analysis'!TJ79</f>
        <v/>
      </c>
      <c r="HU79" s="48" t="n"/>
      <c r="HV79" s="18">
        <f>'Investment Analysis'!TS79</f>
        <v/>
      </c>
      <c r="HW79" s="15">
        <f>'Investment Analysis'!TQ79</f>
        <v/>
      </c>
      <c r="HX79" s="48" t="n"/>
      <c r="HY79" s="18">
        <f>'Investment Analysis'!TZ79</f>
        <v/>
      </c>
      <c r="HZ79" s="15">
        <f>'Investment Analysis'!TX79</f>
        <v/>
      </c>
      <c r="IA79" s="48" t="n"/>
      <c r="IB79" s="18">
        <f>'Investment Analysis'!UG79</f>
        <v/>
      </c>
      <c r="IC79" s="15">
        <f>'Investment Analysis'!UE79</f>
        <v/>
      </c>
      <c r="ID79" s="48" t="n"/>
      <c r="IE79" s="18">
        <f>'Investment Analysis'!UN79</f>
        <v/>
      </c>
      <c r="IF79" s="15">
        <f>'Investment Analysis'!UL79</f>
        <v/>
      </c>
      <c r="IG79" s="48" t="n"/>
      <c r="IH79" s="18">
        <f>'Investment Analysis'!UU79</f>
        <v/>
      </c>
      <c r="II79" s="15">
        <f>'Investment Analysis'!US79</f>
        <v/>
      </c>
      <c r="IJ79" s="48" t="n"/>
      <c r="IK79" s="18">
        <f>'Investment Analysis'!VB79</f>
        <v/>
      </c>
      <c r="IL79" s="15">
        <f>'Investment Analysis'!UZ79</f>
        <v/>
      </c>
      <c r="IM79" s="48" t="n"/>
      <c r="IN79" s="18">
        <f>'Investment Analysis'!VI79</f>
        <v/>
      </c>
      <c r="IO79" s="15">
        <f>'Investment Analysis'!VG79</f>
        <v/>
      </c>
      <c r="IP79" s="18" t="n"/>
      <c r="IQ79" s="18" t="n"/>
      <c r="IR79" s="18" t="n"/>
      <c r="IS79" s="108">
        <f>IF(IT79&gt;0,IT79-IT78,0)</f>
        <v/>
      </c>
      <c r="IT79" s="48">
        <f>FY79+FV79+FS79+FP79+FM79+FJ79+FG79+FD79+FA79+EX79+EU79+ER79+EO79+EL79+EI79+EF79+EC79+DZ79+DW79+DT79+DQ79+DN79+DK79+DH79+DE79+DB79+CY79+CV79+CS79+CP79+CJ79+CG79+CD79+CA79+BX79+P79+CM79+GT79+GQ79+GN79+GK79+GH79+GE79+GB79+BU79+BR79+BO79+BL79+BI79+BF79+BC79+AZ79+AW79+AT79+AQ79+AN79+AK79+AH79+AE79+AB79+Y79+V79+S79+GW79+GZ79+HC79+HF79+HI79+HL79+HO79+HR79+HU79</f>
        <v/>
      </c>
      <c r="IU79" s="101">
        <f>IF(IT79&gt;0,IV79,0)</f>
        <v/>
      </c>
      <c r="IV79" s="101" t="n"/>
      <c r="IW79" s="15">
        <f>IF(IT79&gt;0,(IT79+IV$11-I$2)/I$2,0)</f>
        <v/>
      </c>
      <c r="IX79" s="113">
        <f>IF(IT79&gt;0,IT79+IV$11-I$2,0)</f>
        <v/>
      </c>
      <c r="IY79" s="21">
        <f>IF(IT79&gt;0,(IT79+IV$11+IV$33+IV$52+IV$73-IT$8)/IT$8,0)</f>
        <v/>
      </c>
      <c r="IZ79" s="173">
        <f>IF(IT79&gt;0,IT79+IV$11+IV$33+IV$52+IV$73-IT$8,0)</f>
        <v/>
      </c>
    </row>
    <row r="80">
      <c r="A80" s="554">
        <f>'Investment Analysis'!A80</f>
        <v/>
      </c>
      <c r="B80" s="4">
        <f>'Investment Analysis'!B80</f>
        <v/>
      </c>
      <c r="C80" s="27">
        <f>'Investment Analysis'!C80</f>
        <v/>
      </c>
      <c r="D80" s="14">
        <f>'Investment Analysis'!D80</f>
        <v/>
      </c>
      <c r="E80" s="15">
        <f>'Investment Analysis'!E80</f>
        <v/>
      </c>
      <c r="F80" s="13">
        <f>'Investment Analysis'!G80</f>
        <v/>
      </c>
      <c r="G80" s="14">
        <f>'Investment Analysis'!H80</f>
        <v/>
      </c>
      <c r="H80" s="15">
        <f>'Investment Analysis'!I80</f>
        <v/>
      </c>
      <c r="I80" s="13">
        <f>'Investment Analysis'!K80</f>
        <v/>
      </c>
      <c r="J80" s="14">
        <f>'Investment Analysis'!L80</f>
        <v/>
      </c>
      <c r="K80" s="15">
        <f>'Investment Analysis'!M80</f>
        <v/>
      </c>
      <c r="L80" s="41">
        <f>'Investment Analysis'!T80</f>
        <v/>
      </c>
      <c r="M80" s="21">
        <f>'Investment Analysis'!V80</f>
        <v/>
      </c>
      <c r="N80" s="21">
        <f>'Investment Analysis'!W80</f>
        <v/>
      </c>
      <c r="P80" s="48">
        <f>'Investment Analysis'!Y80</f>
        <v/>
      </c>
      <c r="Q80" s="18" t="n"/>
      <c r="R80" s="83" t="n"/>
      <c r="S80" s="48" t="n">
        <v>18190.14</v>
      </c>
      <c r="T80" s="18">
        <f>'Investment Analysis'!AH80</f>
        <v/>
      </c>
      <c r="U80" s="15">
        <f>'Investment Analysis'!AF80</f>
        <v/>
      </c>
      <c r="V80" s="48" t="n">
        <v>15994.15</v>
      </c>
      <c r="W80" s="18">
        <f>'Investment Analysis'!AO80</f>
        <v/>
      </c>
      <c r="X80" s="15">
        <f>'Investment Analysis'!AM80</f>
        <v/>
      </c>
      <c r="Y80" s="48" t="n">
        <v>8845.969999999999</v>
      </c>
      <c r="Z80" s="18">
        <f>IF(Y80&gt;0,(Y80-Z$5)/Z$5,0)</f>
        <v/>
      </c>
      <c r="AA80" s="15">
        <f>'Investment Analysis'!GM80</f>
        <v/>
      </c>
      <c r="AB80" s="48" t="n">
        <v>2212.85</v>
      </c>
      <c r="AC80" s="18">
        <f>IF(AB80&gt;0,(AB80+8000-AC$5)/AC$5,0)</f>
        <v/>
      </c>
      <c r="AD80" s="15">
        <f>'Investment Analysis'!AT80</f>
        <v/>
      </c>
      <c r="AE80" s="48" t="n">
        <v>20011.58</v>
      </c>
      <c r="AF80" s="18">
        <f>'Investment Analysis'!BC80</f>
        <v/>
      </c>
      <c r="AG80" s="15">
        <f>'Investment Analysis'!BA80</f>
        <v/>
      </c>
      <c r="AH80" s="48" t="n"/>
      <c r="AI80" s="18">
        <f>IF(AH80&gt;0,(AH80-5000+20000-AI$5)/AI$5,0)</f>
        <v/>
      </c>
      <c r="AJ80" s="15">
        <f>'Investment Analysis'!BH80</f>
        <v/>
      </c>
      <c r="AK80" s="48" t="n">
        <v>16440.36</v>
      </c>
      <c r="AL80" s="18">
        <f>IF(AK80&gt;0,(AK80+7000-AL$5)/AL$5,0)</f>
        <v/>
      </c>
      <c r="AM80" s="15">
        <f>'Investment Analysis'!BO80</f>
        <v/>
      </c>
      <c r="AN80" s="48" t="n">
        <v>12163.78</v>
      </c>
      <c r="AO80" s="18">
        <f>IF(AN80&gt;0,(AN80+25000+5000-AO$5)/AO$5,0)</f>
        <v/>
      </c>
      <c r="AP80" s="15">
        <f>'Investment Analysis'!BV80</f>
        <v/>
      </c>
      <c r="AQ80" s="48" t="n"/>
      <c r="AR80" s="18">
        <f>IF(AQ80&gt;0,(AQ80+10000+4000-AR$5)/AR$5,0)</f>
        <v/>
      </c>
      <c r="AS80" s="15">
        <f>'Investment Analysis'!CC80</f>
        <v/>
      </c>
      <c r="AT80" s="48" t="n">
        <v>21150.57</v>
      </c>
      <c r="AU80" s="18">
        <f>'Investment Analysis'!CL80</f>
        <v/>
      </c>
      <c r="AV80" s="15">
        <f>'Investment Analysis'!CJ80</f>
        <v/>
      </c>
      <c r="AW80" s="48" t="n">
        <v>15782.4</v>
      </c>
      <c r="AX80" s="18">
        <f>IF(AW80&gt;0,(AW80+2000-AX$5)/AX$5,0)</f>
        <v/>
      </c>
      <c r="AY80" s="15">
        <f>'Investment Analysis'!CQ80</f>
        <v/>
      </c>
      <c r="AZ80" s="48" t="n">
        <v>14044.36</v>
      </c>
      <c r="BA80" s="18">
        <f>'Investment Analysis'!CZ80</f>
        <v/>
      </c>
      <c r="BB80" s="15">
        <f>'Investment Analysis'!CX80</f>
        <v/>
      </c>
      <c r="BC80" s="48" t="n">
        <v>8485.34</v>
      </c>
      <c r="BD80" s="18">
        <f>IF(BC80&gt;0,(BC80-10000+30000-BD$5)/BD$5,0)</f>
        <v/>
      </c>
      <c r="BE80" s="15">
        <f>'Investment Analysis'!DE80</f>
        <v/>
      </c>
      <c r="BF80" s="48" t="n">
        <v>4188.14</v>
      </c>
      <c r="BG80" s="18">
        <f>'Investment Analysis'!DN80</f>
        <v/>
      </c>
      <c r="BH80" s="15">
        <f>'Investment Analysis'!DL80</f>
        <v/>
      </c>
      <c r="BI80" s="48" t="n">
        <v>1927.44</v>
      </c>
      <c r="BJ80" s="18">
        <f>'Investment Analysis'!EB80</f>
        <v/>
      </c>
      <c r="BK80" s="15">
        <f>'Investment Analysis'!DZ80</f>
        <v/>
      </c>
      <c r="BL80" s="48" t="n">
        <v>3504.57</v>
      </c>
      <c r="BM80" s="18">
        <f>'Investment Analysis'!EI80</f>
        <v/>
      </c>
      <c r="BN80" s="15">
        <f>'Investment Analysis'!EG80</f>
        <v/>
      </c>
      <c r="BO80" s="48" t="n"/>
      <c r="BP80" s="18">
        <f>'Investment Analysis'!DU80</f>
        <v/>
      </c>
      <c r="BQ80" s="15">
        <f>'Investment Analysis'!DS80</f>
        <v/>
      </c>
      <c r="BR80" s="48" t="n">
        <v>4942.42</v>
      </c>
      <c r="BS80" s="18">
        <f>'Investment Analysis'!EP80</f>
        <v/>
      </c>
      <c r="BT80" s="15">
        <f>'Investment Analysis'!EN80</f>
        <v/>
      </c>
      <c r="BU80" s="48" t="n">
        <v>12566.89</v>
      </c>
      <c r="BV80" s="18">
        <f>IF(BU80&gt;0,(BU80+8000-BV$5)/BV$5,0)</f>
        <v/>
      </c>
      <c r="BW80" s="15">
        <f>'Investment Analysis'!EU80</f>
        <v/>
      </c>
      <c r="BX80" s="48" t="n"/>
      <c r="BY80" s="18">
        <f>IF(BX80&gt;0,(BX80-10000-5000-BY$5)/BY$5,0)</f>
        <v/>
      </c>
      <c r="BZ80" s="15">
        <f>'Investment Analysis'!FB80</f>
        <v/>
      </c>
      <c r="CA80" s="48" t="n">
        <v>18806.25</v>
      </c>
      <c r="CB80" s="18">
        <f>IF(CA80&gt;0,(CA80-CB$5)/CB$5,0)</f>
        <v/>
      </c>
      <c r="CC80" s="15">
        <f>'Investment Analysis'!FI80</f>
        <v/>
      </c>
      <c r="CD80" s="48" t="n">
        <v>16108.01</v>
      </c>
      <c r="CE80" s="18">
        <f>'Investment Analysis'!FR80</f>
        <v/>
      </c>
      <c r="CF80" s="15">
        <f>'Investment Analysis'!FP80</f>
        <v/>
      </c>
      <c r="CG80" s="48" t="n">
        <v>5085.17</v>
      </c>
      <c r="CH80" s="18">
        <f>'Investment Analysis'!FR80</f>
        <v/>
      </c>
      <c r="CI80" s="15">
        <f>'Investment Analysis'!FW80</f>
        <v/>
      </c>
      <c r="CJ80" s="48" t="n"/>
      <c r="CK80" s="18">
        <f>IF(CJ80&gt;0,(CJ80+5000+8000-CK$5)/CK$5,0)</f>
        <v/>
      </c>
      <c r="CL80" s="15">
        <f>'Investment Analysis'!GD80</f>
        <v/>
      </c>
      <c r="CM80" s="48" t="n">
        <v>24411.47</v>
      </c>
      <c r="CN80" s="18">
        <f>IF(CM80&gt;0,(CM80-CN$5)/CN$5,0)</f>
        <v/>
      </c>
      <c r="CO80" s="15">
        <f>'Investment Analysis'!GT80</f>
        <v/>
      </c>
      <c r="CP80" s="48" t="n">
        <v>25235</v>
      </c>
      <c r="CQ80" s="18">
        <f>IF(CP80&gt;0,(CP80-CQ$5)/CQ$5,0)</f>
        <v/>
      </c>
      <c r="CR80" s="15">
        <f>'Investment Analysis'!HG80</f>
        <v/>
      </c>
      <c r="CS80" s="48" t="n">
        <v>8550</v>
      </c>
      <c r="CT80" s="18">
        <f>IF(CS80&gt;0,(CS80-CT$5)/CT$5,0)</f>
        <v/>
      </c>
      <c r="CU80" s="15">
        <f>'Investment Analysis'!HN80</f>
        <v/>
      </c>
      <c r="CV80" s="48" t="n">
        <v>14945.85</v>
      </c>
      <c r="CW80" s="18">
        <f>IF(CV80&gt;0,(CV80-CW$5)/CW$5,0)</f>
        <v/>
      </c>
      <c r="CX80" s="15">
        <f>'Investment Analysis'!IB80</f>
        <v/>
      </c>
      <c r="CY80" s="48" t="n">
        <v>16052.4</v>
      </c>
      <c r="CZ80" s="18">
        <f>IF(CY80&gt;0,(CY80-CZ$5)/CZ$5,0)</f>
        <v/>
      </c>
      <c r="DA80" s="15">
        <f>'Investment Analysis'!II80</f>
        <v/>
      </c>
      <c r="DB80" s="48" t="n"/>
      <c r="DC80" s="18">
        <f>IF(DB80&gt;0,(DB80-DC$5)/DC$5,0)</f>
        <v/>
      </c>
      <c r="DD80" s="15">
        <f>'Investment Analysis'!IP80</f>
        <v/>
      </c>
      <c r="DE80" s="48" t="n"/>
      <c r="DF80" s="18">
        <f>'Investment Analysis'!IY80</f>
        <v/>
      </c>
      <c r="DG80" s="15">
        <f>'Investment Analysis'!IW80</f>
        <v/>
      </c>
      <c r="DH80" s="48" t="n">
        <v>5314.8</v>
      </c>
      <c r="DI80" s="18">
        <f>IF(DH80&gt;0,(DH80-DI$5)/DI$5,0)</f>
        <v/>
      </c>
      <c r="DJ80" s="15">
        <f>'Investment Analysis'!JD80</f>
        <v/>
      </c>
      <c r="DK80" s="48" t="n">
        <v>1939.05</v>
      </c>
      <c r="DL80" s="18">
        <f>IF(DK80&gt;0,(DK80-DL$5)/DL$5,0)</f>
        <v/>
      </c>
      <c r="DM80" s="15">
        <f>'Investment Analysis'!JK80</f>
        <v/>
      </c>
      <c r="DN80" s="48" t="n">
        <v>18610.2</v>
      </c>
      <c r="DO80" s="18">
        <f>IF(DN80&gt;0,(DN80-DO$5)/DO$5,0)</f>
        <v/>
      </c>
      <c r="DP80" s="15">
        <f>'Investment Analysis'!HU80</f>
        <v/>
      </c>
      <c r="DQ80" s="48" t="n">
        <v>14527.5</v>
      </c>
      <c r="DR80" s="18">
        <f>IF(DQ80&gt;0,(DQ80-DR$5)/DR$5,0)</f>
        <v/>
      </c>
      <c r="DS80" s="15">
        <f>'Investment Analysis'!JR80</f>
        <v/>
      </c>
      <c r="DT80" s="48" t="n">
        <v>3050</v>
      </c>
      <c r="DU80" s="18">
        <f>IF(DT80&gt;0,(DT80-DU$5)/DU$5,0)</f>
        <v/>
      </c>
      <c r="DV80" s="15">
        <f>'Investment Analysis'!JY80</f>
        <v/>
      </c>
      <c r="DW80" s="48" t="n">
        <v>24483</v>
      </c>
      <c r="DX80" s="18">
        <f>IF(DW80&gt;0,(DW80-DX$5)/DX$5,0)</f>
        <v/>
      </c>
      <c r="DY80" s="15">
        <f>'Investment Analysis'!KF80</f>
        <v/>
      </c>
      <c r="DZ80" s="48" t="n">
        <v>3525.6</v>
      </c>
      <c r="EA80" s="18">
        <f>IF(DZ80&gt;0,(DZ80-EA$5)/EA$5,0)</f>
        <v/>
      </c>
      <c r="EB80" s="15">
        <f>'Investment Analysis'!KM80</f>
        <v/>
      </c>
      <c r="EC80" s="48" t="n">
        <v>2025.2</v>
      </c>
      <c r="ED80" s="18">
        <f>'Investment Analysis'!KV80</f>
        <v/>
      </c>
      <c r="EE80" s="15">
        <f>'Investment Analysis'!KT80</f>
        <v/>
      </c>
      <c r="EF80" s="48" t="n">
        <v>37477.5</v>
      </c>
      <c r="EG80" s="18">
        <f>IF(EF80&gt;0,(EF80-EG$5)/EG$5,0)</f>
        <v/>
      </c>
      <c r="EH80" s="15">
        <f>'Investment Analysis'!LH80</f>
        <v/>
      </c>
      <c r="EI80" s="48" t="n">
        <v>11010.27</v>
      </c>
      <c r="EJ80" s="18">
        <f>'Investment Analysis'!LQ80</f>
        <v/>
      </c>
      <c r="EK80" s="15">
        <f>'Investment Analysis'!LO80</f>
        <v/>
      </c>
      <c r="EL80" s="48" t="n"/>
      <c r="EM80" s="18">
        <f>IF(EL80&gt;0,(EL80-EM$4)/EM$4,0)</f>
        <v/>
      </c>
      <c r="EN80" s="15">
        <f>'Investment Analysis'!LX80</f>
        <v/>
      </c>
      <c r="EO80" s="48" t="n"/>
      <c r="EP80" s="68">
        <f>IF(EO80&gt;0,(EO80-500-EP$5)/EP$5,0)</f>
        <v/>
      </c>
      <c r="EQ80" s="15">
        <f>'Investment Analysis'!MC80</f>
        <v/>
      </c>
      <c r="ER80" s="48" t="n">
        <v>6398.56</v>
      </c>
      <c r="ES80" s="18">
        <f>'Investment Analysis'!LX80</f>
        <v/>
      </c>
      <c r="ET80" s="15">
        <f>'Investment Analysis'!LA80</f>
        <v/>
      </c>
      <c r="EU80" s="48" t="n">
        <v>22550</v>
      </c>
      <c r="EV80" s="18">
        <f>'Investment Analysis'!ML80</f>
        <v/>
      </c>
      <c r="EW80" s="15">
        <f>'Investment Analysis'!MJ80</f>
        <v/>
      </c>
      <c r="EX80" s="48" t="n">
        <v>41548</v>
      </c>
      <c r="EY80" s="18">
        <f>IF(EX80&gt;0,(EX80-EY$5)/EY$5,0)</f>
        <v/>
      </c>
      <c r="EZ80" s="15">
        <f>'Investment Analysis'!MQ80</f>
        <v/>
      </c>
      <c r="FA80" s="48" t="n"/>
      <c r="FB80" s="18">
        <f>IF(FA80&gt;0,(FA80-FB$5)/FB$5,0)</f>
        <v/>
      </c>
      <c r="FC80" s="15">
        <f>'Investment Analysis'!MX80</f>
        <v/>
      </c>
      <c r="FD80" s="48" t="n">
        <v>4650</v>
      </c>
      <c r="FE80" s="18">
        <f>IF(FD80&gt;0,(FD80-FE$5)/FE$5,0)</f>
        <v/>
      </c>
      <c r="FF80" s="15">
        <f>'Investment Analysis'!NE80</f>
        <v/>
      </c>
      <c r="FG80" s="48" t="n"/>
      <c r="FH80" s="18">
        <f>IF(FG80&gt;0,(FG80-FH$5)/FH$5,0)</f>
        <v/>
      </c>
      <c r="FI80" s="15">
        <f>'Investment Analysis'!NL80</f>
        <v/>
      </c>
      <c r="FJ80" s="48" t="n">
        <v>24172.5</v>
      </c>
      <c r="FK80" s="18">
        <f>IF(FJ80&gt;0,(FJ80-FK$5)/FK$5,0)</f>
        <v/>
      </c>
      <c r="FL80" s="15">
        <f>'Investment Analysis'!NS80</f>
        <v/>
      </c>
      <c r="FM80" s="48" t="n">
        <v>9544.200000000001</v>
      </c>
      <c r="FN80" s="18">
        <f>IF(FM80&gt;0,(FM80-FN$5)/FN$5,0)</f>
        <v/>
      </c>
      <c r="FO80" s="15">
        <f>'Investment Analysis'!NZ80</f>
        <v/>
      </c>
      <c r="FP80" s="48" t="n"/>
      <c r="FQ80" s="18">
        <f>IF(FP80&gt;0,(FP80-FQ$5)/FQ$5,0)</f>
        <v/>
      </c>
      <c r="FR80" s="15">
        <f>'Investment Analysis'!OG80</f>
        <v/>
      </c>
      <c r="FS80" s="48" t="n">
        <v>17839.25</v>
      </c>
      <c r="FT80" s="18">
        <f>IF(FS80&gt;0,(FS80-FT$5)/FT$5,0)</f>
        <v/>
      </c>
      <c r="FU80" s="15">
        <f>'Investment Analysis'!ON80</f>
        <v/>
      </c>
      <c r="FV80" s="48" t="n"/>
      <c r="FW80" s="18">
        <f>IF(FV80&gt;0,(FV80-FW$5)/FW$5,0)</f>
        <v/>
      </c>
      <c r="FX80" s="15">
        <f>'Investment Analysis'!OU80</f>
        <v/>
      </c>
      <c r="FY80" s="48" t="n"/>
      <c r="FZ80" s="18">
        <f>IF(FY80&gt;0,(FY80-FZ$5)/FZ$5,0)</f>
        <v/>
      </c>
      <c r="GA80" s="15">
        <f>'Investment Analysis'!PB80</f>
        <v/>
      </c>
      <c r="GB80" s="48" t="n"/>
      <c r="GC80" s="18">
        <f>'Investment Analysis'!PK80</f>
        <v/>
      </c>
      <c r="GD80" s="15">
        <f>'Investment Analysis'!PI80</f>
        <v/>
      </c>
      <c r="GE80" s="48" t="n">
        <v>9090</v>
      </c>
      <c r="GF80" s="18">
        <f>'Investment Analysis'!PY80</f>
        <v/>
      </c>
      <c r="GG80" s="15">
        <f>'Investment Analysis'!PW80</f>
        <v/>
      </c>
      <c r="GH80" s="48" t="n">
        <v>14447.95</v>
      </c>
      <c r="GI80" s="18">
        <f>'Investment Analysis'!QF80</f>
        <v/>
      </c>
      <c r="GJ80" s="15">
        <f>'Investment Analysis'!QD80</f>
        <v/>
      </c>
      <c r="GK80" s="48" t="n">
        <v>13384</v>
      </c>
      <c r="GL80" s="18">
        <f>'Investment Analysis'!QM80</f>
        <v/>
      </c>
      <c r="GM80" s="15">
        <f>'Investment Analysis'!QK80</f>
        <v/>
      </c>
      <c r="GN80" s="48" t="n">
        <v>28693.19</v>
      </c>
      <c r="GO80" s="18">
        <f>'Investment Analysis'!QT80</f>
        <v/>
      </c>
      <c r="GP80" s="15">
        <f>'Investment Analysis'!QR80</f>
        <v/>
      </c>
      <c r="GQ80" s="48" t="n">
        <v>24287.35</v>
      </c>
      <c r="GR80" s="18">
        <f>'Investment Analysis'!RA80</f>
        <v/>
      </c>
      <c r="GS80" s="15">
        <f>'Investment Analysis'!QY80</f>
        <v/>
      </c>
      <c r="GT80" s="48" t="n">
        <v>11269</v>
      </c>
      <c r="GU80" s="18">
        <f>'Investment Analysis'!RH80</f>
        <v/>
      </c>
      <c r="GV80" s="15">
        <f>'Investment Analysis'!RF80</f>
        <v/>
      </c>
      <c r="GW80" s="48" t="n"/>
      <c r="GX80" s="18">
        <f>'Investment Analysis'!RO80</f>
        <v/>
      </c>
      <c r="GY80" s="15">
        <f>'Investment Analysis'!RM80</f>
        <v/>
      </c>
      <c r="GZ80" s="48" t="n">
        <v>24060</v>
      </c>
      <c r="HA80" s="18">
        <f>'Investment Analysis'!RV80</f>
        <v/>
      </c>
      <c r="HB80" s="15">
        <f>'Investment Analysis'!RT80</f>
        <v/>
      </c>
      <c r="HC80" s="48" t="n"/>
      <c r="HD80" s="18">
        <f>'Investment Analysis'!SC80</f>
        <v/>
      </c>
      <c r="HE80" s="15">
        <f>'Investment Analysis'!SA80</f>
        <v/>
      </c>
      <c r="HF80" s="48" t="n">
        <v>4430</v>
      </c>
      <c r="HG80" s="18">
        <f>'Investment Analysis'!SJ80</f>
        <v/>
      </c>
      <c r="HH80" s="15">
        <f>'Investment Analysis'!SH80</f>
        <v/>
      </c>
      <c r="HI80" s="54" t="n">
        <v>10640</v>
      </c>
      <c r="HJ80" s="18">
        <f>'Investment Analysis'!SM80</f>
        <v/>
      </c>
      <c r="HK80" s="15">
        <f>'Investment Analysis'!SK80</f>
        <v/>
      </c>
      <c r="HL80" s="48" t="n"/>
      <c r="HM80" s="18">
        <f>'Investment Analysis'!SP80</f>
        <v/>
      </c>
      <c r="HN80" s="15">
        <f>'Investment Analysis'!SN80</f>
        <v/>
      </c>
      <c r="HO80" s="48" t="n"/>
      <c r="HP80" s="18">
        <f>'Investment Analysis'!TE80</f>
        <v/>
      </c>
      <c r="HQ80" s="15">
        <f>'Investment Analysis'!TC80</f>
        <v/>
      </c>
      <c r="HR80" s="48" t="n"/>
      <c r="HS80" s="18">
        <f>'Investment Analysis'!TL80</f>
        <v/>
      </c>
      <c r="HT80" s="15">
        <f>'Investment Analysis'!TJ80</f>
        <v/>
      </c>
      <c r="HU80" s="48" t="n"/>
      <c r="HV80" s="18">
        <f>'Investment Analysis'!TS80</f>
        <v/>
      </c>
      <c r="HW80" s="15">
        <f>'Investment Analysis'!TQ80</f>
        <v/>
      </c>
      <c r="HX80" s="48" t="n"/>
      <c r="HY80" s="18">
        <f>'Investment Analysis'!TZ80</f>
        <v/>
      </c>
      <c r="HZ80" s="15">
        <f>'Investment Analysis'!TX80</f>
        <v/>
      </c>
      <c r="IA80" s="48" t="n"/>
      <c r="IB80" s="18">
        <f>'Investment Analysis'!UG80</f>
        <v/>
      </c>
      <c r="IC80" s="15">
        <f>'Investment Analysis'!UE80</f>
        <v/>
      </c>
      <c r="ID80" s="48" t="n"/>
      <c r="IE80" s="18">
        <f>'Investment Analysis'!UN80</f>
        <v/>
      </c>
      <c r="IF80" s="15">
        <f>'Investment Analysis'!UL80</f>
        <v/>
      </c>
      <c r="IG80" s="48" t="n"/>
      <c r="IH80" s="18">
        <f>'Investment Analysis'!UU80</f>
        <v/>
      </c>
      <c r="II80" s="15">
        <f>'Investment Analysis'!US80</f>
        <v/>
      </c>
      <c r="IJ80" s="48" t="n"/>
      <c r="IK80" s="18">
        <f>'Investment Analysis'!VB80</f>
        <v/>
      </c>
      <c r="IL80" s="15">
        <f>'Investment Analysis'!UZ80</f>
        <v/>
      </c>
      <c r="IM80" s="48" t="n"/>
      <c r="IN80" s="18">
        <f>'Investment Analysis'!VI80</f>
        <v/>
      </c>
      <c r="IO80" s="15">
        <f>'Investment Analysis'!VG80</f>
        <v/>
      </c>
      <c r="IP80" s="18" t="n"/>
      <c r="IQ80" s="18" t="n"/>
      <c r="IR80" s="18" t="n"/>
      <c r="IS80" s="108">
        <f>IF(IT80&gt;0,IT80-IT79,0)</f>
        <v/>
      </c>
      <c r="IT80" s="48">
        <f>FY80+FV80+FS80+FP80+FM80+FJ80+FG80+FD80+FA80+EX80+EU80+ER80+EO80+EL80+EI80+EF80+EC80+DZ80+DW80+DT80+DQ80+DN80+DK80+DH80+DE80+DB80+CY80+CV80+CS80+CP80+CJ80+CG80+CD80+CA80+BX80+P80+CM80+GT80+GQ80+GN80+GK80+GH80+GE80+GB80+BU80+BR80+BO80+BL80+BI80+BF80+BC80+AZ80+AW80+AT80+AQ80+AN80+AK80+AH80+AE80+AB80+Y80+V80+S80+GW80+GZ80+HC80+HF80+HI80+HL80+HO80+HR80+HU80</f>
        <v/>
      </c>
      <c r="IU80" s="101">
        <f>IF(IT80&gt;0,IV80,0)</f>
        <v/>
      </c>
      <c r="IV80" s="101" t="n"/>
      <c r="IW80" s="15">
        <f>IF(IT80&gt;0,(IT80+IV$11-I$2)/I$2,0)</f>
        <v/>
      </c>
      <c r="IX80" s="113">
        <f>IF(IT80&gt;0,IT80+IV$11-I$2,0)</f>
        <v/>
      </c>
      <c r="IY80" s="21">
        <f>IF(IT80&gt;0,(IT80+IV$11+IV$33+IV$52+IV$73-IT$8)/IT$8,0)</f>
        <v/>
      </c>
      <c r="IZ80" s="173">
        <f>IF(IT80&gt;0,IT80+IV$11+IV$33+IV$52+IV$73-IT$8,0)</f>
        <v/>
      </c>
    </row>
    <row r="81">
      <c r="A81" s="554">
        <f>'Investment Analysis'!A81</f>
        <v/>
      </c>
      <c r="B81" s="4">
        <f>'Investment Analysis'!B81</f>
        <v/>
      </c>
      <c r="C81" s="27">
        <f>'Investment Analysis'!C81</f>
        <v/>
      </c>
      <c r="D81" s="14">
        <f>'Investment Analysis'!D81</f>
        <v/>
      </c>
      <c r="E81" s="15">
        <f>'Investment Analysis'!E81</f>
        <v/>
      </c>
      <c r="F81" s="13">
        <f>'Investment Analysis'!G81</f>
        <v/>
      </c>
      <c r="G81" s="14">
        <f>'Investment Analysis'!H81</f>
        <v/>
      </c>
      <c r="H81" s="15">
        <f>'Investment Analysis'!I81</f>
        <v/>
      </c>
      <c r="I81" s="13">
        <f>'Investment Analysis'!K81</f>
        <v/>
      </c>
      <c r="J81" s="14">
        <f>'Investment Analysis'!L81</f>
        <v/>
      </c>
      <c r="K81" s="15">
        <f>'Investment Analysis'!M81</f>
        <v/>
      </c>
      <c r="L81" s="41">
        <f>'Investment Analysis'!T81</f>
        <v/>
      </c>
      <c r="M81" s="21">
        <f>'Investment Analysis'!V81</f>
        <v/>
      </c>
      <c r="N81" s="21">
        <f>'Investment Analysis'!W81</f>
        <v/>
      </c>
      <c r="P81" s="48">
        <f>'Investment Analysis'!Y81</f>
        <v/>
      </c>
      <c r="Q81" s="18" t="n"/>
      <c r="R81" s="83" t="n"/>
      <c r="S81" s="48" t="n">
        <v>18192.05</v>
      </c>
      <c r="T81" s="18">
        <f>'Investment Analysis'!AH81</f>
        <v/>
      </c>
      <c r="U81" s="15">
        <f>'Investment Analysis'!AF81</f>
        <v/>
      </c>
      <c r="V81" s="48" t="n">
        <v>15961.3</v>
      </c>
      <c r="W81" s="18">
        <f>'Investment Analysis'!AO81</f>
        <v/>
      </c>
      <c r="X81" s="15">
        <f>'Investment Analysis'!AM81</f>
        <v/>
      </c>
      <c r="Y81" s="48" t="n">
        <v>8830.59</v>
      </c>
      <c r="Z81" s="18">
        <f>IF(Y81&gt;0,(Y81-Z$5)/Z$5,0)</f>
        <v/>
      </c>
      <c r="AA81" s="15">
        <f>'Investment Analysis'!GM81</f>
        <v/>
      </c>
      <c r="AB81" s="48" t="n">
        <v>2208.05</v>
      </c>
      <c r="AC81" s="18">
        <f>IF(AB81&gt;0,(AB81+8000-AC$5)/AC$5,0)</f>
        <v/>
      </c>
      <c r="AD81" s="15">
        <f>'Investment Analysis'!AT81</f>
        <v/>
      </c>
      <c r="AE81" s="48" t="n">
        <v>19979.6</v>
      </c>
      <c r="AF81" s="18">
        <f>'Investment Analysis'!BC81</f>
        <v/>
      </c>
      <c r="AG81" s="15">
        <f>'Investment Analysis'!BA81</f>
        <v/>
      </c>
      <c r="AH81" s="48" t="n"/>
      <c r="AI81" s="18">
        <f>IF(AH81&gt;0,(AH81-5000+20000-AI$5)/AI$5,0)</f>
        <v/>
      </c>
      <c r="AJ81" s="15">
        <f>'Investment Analysis'!BH81</f>
        <v/>
      </c>
      <c r="AK81" s="48" t="n">
        <v>16574.94</v>
      </c>
      <c r="AL81" s="18">
        <f>IF(AK81&gt;0,(AK81+7000-AL$5)/AL$5,0)</f>
        <v/>
      </c>
      <c r="AM81" s="15">
        <f>'Investment Analysis'!BO81</f>
        <v/>
      </c>
      <c r="AN81" s="48" t="n">
        <v>12185.99</v>
      </c>
      <c r="AO81" s="18">
        <f>IF(AN81&gt;0,(AN81+25000+5000-AO$5)/AO$5,0)</f>
        <v/>
      </c>
      <c r="AP81" s="15">
        <f>'Investment Analysis'!BV81</f>
        <v/>
      </c>
      <c r="AQ81" s="48" t="n"/>
      <c r="AR81" s="18">
        <f>IF(AQ81&gt;0,(AQ81+10000+4000-AR$5)/AR$5,0)</f>
        <v/>
      </c>
      <c r="AS81" s="15">
        <f>'Investment Analysis'!CC81</f>
        <v/>
      </c>
      <c r="AT81" s="48" t="n">
        <v>21158.23</v>
      </c>
      <c r="AU81" s="18">
        <f>'Investment Analysis'!CL81</f>
        <v/>
      </c>
      <c r="AV81" s="15">
        <f>'Investment Analysis'!CJ81</f>
        <v/>
      </c>
      <c r="AW81" s="48" t="n">
        <v>15810.2</v>
      </c>
      <c r="AX81" s="18">
        <f>IF(AW81&gt;0,(AW81+2000-AX$5)/AX$5,0)</f>
        <v/>
      </c>
      <c r="AY81" s="15">
        <f>'Investment Analysis'!CQ81</f>
        <v/>
      </c>
      <c r="AZ81" s="48" t="n">
        <v>14022.53</v>
      </c>
      <c r="BA81" s="18">
        <f>'Investment Analysis'!CZ81</f>
        <v/>
      </c>
      <c r="BB81" s="15">
        <f>'Investment Analysis'!CX81</f>
        <v/>
      </c>
      <c r="BC81" s="48" t="n">
        <v>8475.809999999999</v>
      </c>
      <c r="BD81" s="18">
        <f>IF(BC81&gt;0,(BC81-10000+30000-BD$5)/BD$5,0)</f>
        <v/>
      </c>
      <c r="BE81" s="15">
        <f>'Investment Analysis'!DE81</f>
        <v/>
      </c>
      <c r="BF81" s="48" t="n">
        <v>4243</v>
      </c>
      <c r="BG81" s="18">
        <f>'Investment Analysis'!DN81</f>
        <v/>
      </c>
      <c r="BH81" s="15">
        <f>'Investment Analysis'!DL81</f>
        <v/>
      </c>
      <c r="BI81" s="48" t="n">
        <v>1939.13</v>
      </c>
      <c r="BJ81" s="18">
        <f>'Investment Analysis'!EB81</f>
        <v/>
      </c>
      <c r="BK81" s="15">
        <f>'Investment Analysis'!DZ81</f>
        <v/>
      </c>
      <c r="BL81" s="48" t="n">
        <v>3524.73</v>
      </c>
      <c r="BM81" s="18">
        <f>'Investment Analysis'!EI81</f>
        <v/>
      </c>
      <c r="BN81" s="15">
        <f>'Investment Analysis'!EG81</f>
        <v/>
      </c>
      <c r="BO81" s="48" t="n"/>
      <c r="BP81" s="18">
        <f>'Investment Analysis'!DU81</f>
        <v/>
      </c>
      <c r="BQ81" s="15">
        <f>'Investment Analysis'!DS81</f>
        <v/>
      </c>
      <c r="BR81" s="48" t="n">
        <v>4939.43</v>
      </c>
      <c r="BS81" s="18">
        <f>'Investment Analysis'!EP81</f>
        <v/>
      </c>
      <c r="BT81" s="15">
        <f>'Investment Analysis'!EN81</f>
        <v/>
      </c>
      <c r="BU81" s="48" t="n">
        <v>12592.76</v>
      </c>
      <c r="BV81" s="18">
        <f>IF(BU81&gt;0,(BU81+8000-BV$5)/BV$5,0)</f>
        <v/>
      </c>
      <c r="BW81" s="15">
        <f>'Investment Analysis'!EU81</f>
        <v/>
      </c>
      <c r="BX81" s="48" t="n"/>
      <c r="BY81" s="18">
        <f>IF(BX81&gt;0,(BX81-10000-5000-BY$5)/BY$5,0)</f>
        <v/>
      </c>
      <c r="BZ81" s="15">
        <f>'Investment Analysis'!FB81</f>
        <v/>
      </c>
      <c r="CA81" s="48" t="n">
        <v>18780.28</v>
      </c>
      <c r="CB81" s="18">
        <f>IF(CA81&gt;0,(CA81-CB$5)/CB$5,0)</f>
        <v/>
      </c>
      <c r="CC81" s="15">
        <f>'Investment Analysis'!FI81</f>
        <v/>
      </c>
      <c r="CD81" s="48" t="n">
        <v>16217.49</v>
      </c>
      <c r="CE81" s="18">
        <f>'Investment Analysis'!FR81</f>
        <v/>
      </c>
      <c r="CF81" s="15">
        <f>'Investment Analysis'!FP81</f>
        <v/>
      </c>
      <c r="CG81" s="48" t="n">
        <v>5051.77</v>
      </c>
      <c r="CH81" s="18">
        <f>'Investment Analysis'!FR81</f>
        <v/>
      </c>
      <c r="CI81" s="15">
        <f>'Investment Analysis'!FW81</f>
        <v/>
      </c>
      <c r="CJ81" s="48" t="n"/>
      <c r="CK81" s="18">
        <f>IF(CJ81&gt;0,(CJ81+5000+8000-CK$5)/CK$5,0)</f>
        <v/>
      </c>
      <c r="CL81" s="15">
        <f>'Investment Analysis'!GD81</f>
        <v/>
      </c>
      <c r="CM81" s="48" t="n">
        <v>24531.05</v>
      </c>
      <c r="CN81" s="18">
        <f>IF(CM81&gt;0,(CM81-CN$5)/CN$5,0)</f>
        <v/>
      </c>
      <c r="CO81" s="15">
        <f>'Investment Analysis'!GT81</f>
        <v/>
      </c>
      <c r="CP81" s="48" t="n">
        <v>25411</v>
      </c>
      <c r="CQ81" s="18">
        <f>IF(CP81&gt;0,(CP81-CQ$5)/CQ$5,0)</f>
        <v/>
      </c>
      <c r="CR81" s="15">
        <f>'Investment Analysis'!HG81</f>
        <v/>
      </c>
      <c r="CS81" s="48" t="n">
        <v>8730</v>
      </c>
      <c r="CT81" s="18">
        <f>IF(CS81&gt;0,(CS81-CT$5)/CT$5,0)</f>
        <v/>
      </c>
      <c r="CU81" s="15">
        <f>'Investment Analysis'!HN81</f>
        <v/>
      </c>
      <c r="CV81" s="48" t="n">
        <v>15147</v>
      </c>
      <c r="CW81" s="18">
        <f>IF(CV81&gt;0,(CV81-CW$5)/CW$5,0)</f>
        <v/>
      </c>
      <c r="CX81" s="15">
        <f>'Investment Analysis'!IB81</f>
        <v/>
      </c>
      <c r="CY81" s="48" t="n">
        <v>16105.5</v>
      </c>
      <c r="CZ81" s="18">
        <f>IF(CY81&gt;0,(CY81-CZ$5)/CZ$5,0)</f>
        <v/>
      </c>
      <c r="DA81" s="15">
        <f>'Investment Analysis'!II81</f>
        <v/>
      </c>
      <c r="DB81" s="48" t="n"/>
      <c r="DC81" s="18">
        <f>IF(DB81&gt;0,(DB81-DC$5)/DC$5,0)</f>
        <v/>
      </c>
      <c r="DD81" s="15">
        <f>'Investment Analysis'!IP81</f>
        <v/>
      </c>
      <c r="DE81" s="48" t="n"/>
      <c r="DF81" s="18">
        <f>'Investment Analysis'!IY81</f>
        <v/>
      </c>
      <c r="DG81" s="15">
        <f>'Investment Analysis'!IW81</f>
        <v/>
      </c>
      <c r="DH81" s="48" t="n">
        <v>5215.2</v>
      </c>
      <c r="DI81" s="18">
        <f>IF(DH81&gt;0,(DH81-DI$5)/DI$5,0)</f>
        <v/>
      </c>
      <c r="DJ81" s="15">
        <f>'Investment Analysis'!JD81</f>
        <v/>
      </c>
      <c r="DK81" s="48" t="n">
        <v>1928.65</v>
      </c>
      <c r="DL81" s="18">
        <f>IF(DK81&gt;0,(DK81-DL$5)/DL$5,0)</f>
        <v/>
      </c>
      <c r="DM81" s="15">
        <f>'Investment Analysis'!JK81</f>
        <v/>
      </c>
      <c r="DN81" s="48" t="n">
        <v>18558</v>
      </c>
      <c r="DO81" s="18">
        <f>IF(DN81&gt;0,(DN81-DO$5)/DO$5,0)</f>
        <v/>
      </c>
      <c r="DP81" s="15">
        <f>'Investment Analysis'!HU81</f>
        <v/>
      </c>
      <c r="DQ81" s="48" t="n">
        <v>14880</v>
      </c>
      <c r="DR81" s="18">
        <f>IF(DQ81&gt;0,(DQ81-DR$5)/DR$5,0)</f>
        <v/>
      </c>
      <c r="DS81" s="15">
        <f>'Investment Analysis'!JR81</f>
        <v/>
      </c>
      <c r="DT81" s="48" t="n">
        <v>3076</v>
      </c>
      <c r="DU81" s="18">
        <f>IF(DT81&gt;0,(DT81-DU$5)/DU$5,0)</f>
        <v/>
      </c>
      <c r="DV81" s="15">
        <f>'Investment Analysis'!JY81</f>
        <v/>
      </c>
      <c r="DW81" s="48" t="n">
        <v>24423</v>
      </c>
      <c r="DX81" s="18">
        <f>IF(DW81&gt;0,(DW81-DX$5)/DX$5,0)</f>
        <v/>
      </c>
      <c r="DY81" s="15">
        <f>'Investment Analysis'!KF81</f>
        <v/>
      </c>
      <c r="DZ81" s="48" t="n">
        <v>3555.6</v>
      </c>
      <c r="EA81" s="18">
        <f>IF(DZ81&gt;0,(DZ81-EA$5)/EA$5,0)</f>
        <v/>
      </c>
      <c r="EB81" s="15">
        <f>'Investment Analysis'!KM81</f>
        <v/>
      </c>
      <c r="EC81" s="48" t="n">
        <v>2021.4</v>
      </c>
      <c r="ED81" s="18">
        <f>'Investment Analysis'!KV81</f>
        <v/>
      </c>
      <c r="EE81" s="15">
        <f>'Investment Analysis'!KT81</f>
        <v/>
      </c>
      <c r="EF81" s="48" t="n">
        <v>38055</v>
      </c>
      <c r="EG81" s="18">
        <f>IF(EF81&gt;0,(EF81-EG$5)/EG$5,0)</f>
        <v/>
      </c>
      <c r="EH81" s="15">
        <f>'Investment Analysis'!LH81</f>
        <v/>
      </c>
      <c r="EI81" s="48" t="n">
        <v>11213.01</v>
      </c>
      <c r="EJ81" s="18">
        <f>'Investment Analysis'!LQ81</f>
        <v/>
      </c>
      <c r="EK81" s="15">
        <f>'Investment Analysis'!LO81</f>
        <v/>
      </c>
      <c r="EL81" s="48" t="n"/>
      <c r="EM81" s="18">
        <f>IF(EL81&gt;0,(EL81-EM$4)/EM$4,0)</f>
        <v/>
      </c>
      <c r="EN81" s="15">
        <f>'Investment Analysis'!LX81</f>
        <v/>
      </c>
      <c r="EO81" s="48" t="n">
        <v>0</v>
      </c>
      <c r="EP81" s="68">
        <f>IF(EO81&gt;0,(EO81-500-EP$5)/EP$5,0)</f>
        <v/>
      </c>
      <c r="EQ81" s="15">
        <f>'Investment Analysis'!MC81</f>
        <v/>
      </c>
      <c r="ER81" s="48" t="n">
        <v>6532</v>
      </c>
      <c r="ES81" s="18">
        <f>'Investment Analysis'!LX81</f>
        <v/>
      </c>
      <c r="ET81" s="15">
        <f>'Investment Analysis'!LA81</f>
        <v/>
      </c>
      <c r="EU81" s="48" t="n">
        <v>23000</v>
      </c>
      <c r="EV81" s="18">
        <f>'Investment Analysis'!ML81</f>
        <v/>
      </c>
      <c r="EW81" s="15">
        <f>'Investment Analysis'!MJ81</f>
        <v/>
      </c>
      <c r="EX81" s="48" t="n">
        <v>41632</v>
      </c>
      <c r="EY81" s="18">
        <f>IF(EX81&gt;0,(EX81-EY$5)/EY$5,0)</f>
        <v/>
      </c>
      <c r="EZ81" s="15">
        <f>'Investment Analysis'!MQ81</f>
        <v/>
      </c>
      <c r="FA81" s="48" t="n"/>
      <c r="FB81" s="18">
        <f>IF(FA81&gt;0,(FA81-FB$5)/FB$5,0)</f>
        <v/>
      </c>
      <c r="FC81" s="15">
        <f>'Investment Analysis'!MX81</f>
        <v/>
      </c>
      <c r="FD81" s="48" t="n">
        <v>4641.75</v>
      </c>
      <c r="FE81" s="18">
        <f>IF(FD81&gt;0,(FD81-FE$5)/FE$5,0)</f>
        <v/>
      </c>
      <c r="FF81" s="15">
        <f>'Investment Analysis'!NE81</f>
        <v/>
      </c>
      <c r="FG81" s="48" t="n"/>
      <c r="FH81" s="18">
        <f>IF(FG81&gt;0,(FG81-FH$5)/FH$5,0)</f>
        <v/>
      </c>
      <c r="FI81" s="15">
        <f>'Investment Analysis'!NL81</f>
        <v/>
      </c>
      <c r="FJ81" s="48" t="n">
        <v>24642</v>
      </c>
      <c r="FK81" s="18">
        <f>IF(FJ81&gt;0,(FJ81-FK$5)/FK$5,0)</f>
        <v/>
      </c>
      <c r="FL81" s="15">
        <f>'Investment Analysis'!NS81</f>
        <v/>
      </c>
      <c r="FM81" s="48" t="n">
        <v>9378.6</v>
      </c>
      <c r="FN81" s="18">
        <f>IF(FM81&gt;0,(FM81-FN$5)/FN$5,0)</f>
        <v/>
      </c>
      <c r="FO81" s="15">
        <f>'Investment Analysis'!NZ81</f>
        <v/>
      </c>
      <c r="FP81" s="48" t="n"/>
      <c r="FQ81" s="18">
        <f>IF(FP81&gt;0,(FP81-FQ$5)/FQ$5,0)</f>
        <v/>
      </c>
      <c r="FR81" s="15">
        <f>'Investment Analysis'!OG81</f>
        <v/>
      </c>
      <c r="FS81" s="48" t="n">
        <v>17506.5</v>
      </c>
      <c r="FT81" s="18">
        <f>IF(FS81&gt;0,(FS81-FT$5)/FT$5,0)</f>
        <v/>
      </c>
      <c r="FU81" s="15">
        <f>'Investment Analysis'!ON81</f>
        <v/>
      </c>
      <c r="FV81" s="48" t="n"/>
      <c r="FW81" s="18">
        <f>IF(FV81&gt;0,(FV81-FW$5)/FW$5,0)</f>
        <v/>
      </c>
      <c r="FX81" s="15">
        <f>'Investment Analysis'!OU81</f>
        <v/>
      </c>
      <c r="FY81" s="48" t="n"/>
      <c r="FZ81" s="18">
        <f>IF(FY81&gt;0,(FY81-FZ$5)/FZ$5,0)</f>
        <v/>
      </c>
      <c r="GA81" s="15">
        <f>'Investment Analysis'!PB81</f>
        <v/>
      </c>
      <c r="GB81" s="48" t="n"/>
      <c r="GC81" s="18">
        <f>'Investment Analysis'!PK81</f>
        <v/>
      </c>
      <c r="GD81" s="15">
        <f>'Investment Analysis'!PI81</f>
        <v/>
      </c>
      <c r="GE81" s="48" t="n">
        <v>9250</v>
      </c>
      <c r="GF81" s="18">
        <f>'Investment Analysis'!PY81</f>
        <v/>
      </c>
      <c r="GG81" s="15">
        <f>'Investment Analysis'!PW81</f>
        <v/>
      </c>
      <c r="GH81" s="48" t="n">
        <v>14494.15</v>
      </c>
      <c r="GI81" s="18">
        <f>'Investment Analysis'!QF81</f>
        <v/>
      </c>
      <c r="GJ81" s="15">
        <f>'Investment Analysis'!QD81</f>
        <v/>
      </c>
      <c r="GK81" s="48" t="n">
        <v>13140</v>
      </c>
      <c r="GL81" s="18">
        <f>'Investment Analysis'!QM81</f>
        <v/>
      </c>
      <c r="GM81" s="15">
        <f>'Investment Analysis'!QK81</f>
        <v/>
      </c>
      <c r="GN81" s="48" t="n">
        <v>29078.21</v>
      </c>
      <c r="GO81" s="18">
        <f>'Investment Analysis'!QT81</f>
        <v/>
      </c>
      <c r="GP81" s="15">
        <f>'Investment Analysis'!QR81</f>
        <v/>
      </c>
      <c r="GQ81" s="48" t="n">
        <v>24594.15</v>
      </c>
      <c r="GR81" s="18">
        <f>'Investment Analysis'!RA81</f>
        <v/>
      </c>
      <c r="GS81" s="15">
        <f>'Investment Analysis'!QY81</f>
        <v/>
      </c>
      <c r="GT81" s="48" t="n">
        <v>11575</v>
      </c>
      <c r="GU81" s="18">
        <f>'Investment Analysis'!RH81</f>
        <v/>
      </c>
      <c r="GV81" s="15">
        <f>'Investment Analysis'!RF81</f>
        <v/>
      </c>
      <c r="GW81" s="48" t="n"/>
      <c r="GX81" s="18">
        <f>'Investment Analysis'!RO81</f>
        <v/>
      </c>
      <c r="GY81" s="15">
        <f>'Investment Analysis'!RM81</f>
        <v/>
      </c>
      <c r="GZ81" s="48" t="n">
        <v>24740</v>
      </c>
      <c r="HA81" s="18">
        <f>'Investment Analysis'!RV81</f>
        <v/>
      </c>
      <c r="HB81" s="15">
        <f>'Investment Analysis'!RT81</f>
        <v/>
      </c>
      <c r="HC81" s="48" t="n"/>
      <c r="HD81" s="18">
        <f>'Investment Analysis'!SC81</f>
        <v/>
      </c>
      <c r="HE81" s="15">
        <f>'Investment Analysis'!SA81</f>
        <v/>
      </c>
      <c r="HF81" s="48" t="n">
        <v>4310</v>
      </c>
      <c r="HG81" s="18">
        <f>'Investment Analysis'!SJ81</f>
        <v/>
      </c>
      <c r="HH81" s="15">
        <f>'Investment Analysis'!SH81</f>
        <v/>
      </c>
      <c r="HI81" s="48" t="n">
        <v>10423</v>
      </c>
      <c r="HJ81" s="18">
        <f>'Investment Analysis'!SM81</f>
        <v/>
      </c>
      <c r="HK81" s="15">
        <f>'Investment Analysis'!SK81</f>
        <v/>
      </c>
      <c r="HL81" s="48" t="n"/>
      <c r="HM81" s="18">
        <f>'Investment Analysis'!SP81</f>
        <v/>
      </c>
      <c r="HN81" s="15">
        <f>'Investment Analysis'!SN81</f>
        <v/>
      </c>
      <c r="HO81" s="48" t="n"/>
      <c r="HP81" s="18">
        <f>'Investment Analysis'!TE81</f>
        <v/>
      </c>
      <c r="HQ81" s="15">
        <f>'Investment Analysis'!TC81</f>
        <v/>
      </c>
      <c r="HR81" s="48" t="n"/>
      <c r="HS81" s="18">
        <f>'Investment Analysis'!TL81</f>
        <v/>
      </c>
      <c r="HT81" s="15">
        <f>'Investment Analysis'!TJ81</f>
        <v/>
      </c>
      <c r="HU81" s="48" t="n"/>
      <c r="HV81" s="18">
        <f>'Investment Analysis'!TS81</f>
        <v/>
      </c>
      <c r="HW81" s="15">
        <f>'Investment Analysis'!TQ81</f>
        <v/>
      </c>
      <c r="HX81" s="48" t="n"/>
      <c r="HY81" s="18">
        <f>'Investment Analysis'!TZ81</f>
        <v/>
      </c>
      <c r="HZ81" s="15">
        <f>'Investment Analysis'!TX81</f>
        <v/>
      </c>
      <c r="IA81" s="48" t="n"/>
      <c r="IB81" s="18">
        <f>'Investment Analysis'!UG81</f>
        <v/>
      </c>
      <c r="IC81" s="15">
        <f>'Investment Analysis'!UE81</f>
        <v/>
      </c>
      <c r="ID81" s="48" t="n"/>
      <c r="IE81" s="18">
        <f>'Investment Analysis'!UN81</f>
        <v/>
      </c>
      <c r="IF81" s="15">
        <f>'Investment Analysis'!UL81</f>
        <v/>
      </c>
      <c r="IG81" s="48" t="n"/>
      <c r="IH81" s="18">
        <f>'Investment Analysis'!UU81</f>
        <v/>
      </c>
      <c r="II81" s="15">
        <f>'Investment Analysis'!US81</f>
        <v/>
      </c>
      <c r="IJ81" s="48" t="n"/>
      <c r="IK81" s="18">
        <f>'Investment Analysis'!VB81</f>
        <v/>
      </c>
      <c r="IL81" s="15">
        <f>'Investment Analysis'!UZ81</f>
        <v/>
      </c>
      <c r="IM81" s="48" t="n"/>
      <c r="IN81" s="18">
        <f>'Investment Analysis'!VI81</f>
        <v/>
      </c>
      <c r="IO81" s="15">
        <f>'Investment Analysis'!VG81</f>
        <v/>
      </c>
      <c r="IP81" s="18" t="n"/>
      <c r="IQ81" s="18" t="n"/>
      <c r="IR81" s="18" t="n"/>
      <c r="IS81" s="108">
        <f>IF(IT81&gt;0,IT81-IT80,0)</f>
        <v/>
      </c>
      <c r="IT81" s="48">
        <f>FY81+FV81+FS81+FP81+FM81+FJ81+FG81+FD81+FA81+EX81+EU81+ER81+EO81+EL81+EI81+EF81+EC81+DZ81+DW81+DT81+DQ81+DN81+DK81+DH81+DE81+DB81+CY81+CV81+CS81+CP81+CJ81+CG81+CD81+CA81+BX81+P81+CM81+GT81+GQ81+GN81+GK81+GH81+GE81+GB81+BU81+BR81+BO81+BL81+BI81+BF81+BC81+AZ81+AW81+AT81+AQ81+AN81+AK81+AH81+AE81+AB81+Y81+V81+S81+GW81+GZ81+HC81+HF81+HI81+HL81+HO81+HR81+HU81</f>
        <v/>
      </c>
      <c r="IU81" s="101">
        <f>IF(IT81&gt;0,IV81,0)</f>
        <v/>
      </c>
      <c r="IV81" s="101" t="n"/>
      <c r="IW81" s="15">
        <f>IF(IT81&gt;0,(IT81+IV$11-I$2)/I$2,0)</f>
        <v/>
      </c>
      <c r="IX81" s="113">
        <f>IF(IT81&gt;0,IT81+IV$11-I$2,0)</f>
        <v/>
      </c>
      <c r="IY81" s="21">
        <f>IF(IT81&gt;0,(IT81+IV$11+IV$33+IV$52+IV$73-IT$8)/IT$8,0)</f>
        <v/>
      </c>
      <c r="IZ81" s="173">
        <f>IF(IT81&gt;0,IT81+IV$11+IV$33+IV$52+IV$73-IT$8,0)</f>
        <v/>
      </c>
    </row>
    <row r="82">
      <c r="A82" s="554">
        <f>'Investment Analysis'!A82</f>
        <v/>
      </c>
      <c r="B82" s="4">
        <f>'Investment Analysis'!B82</f>
        <v/>
      </c>
      <c r="C82" s="27">
        <f>'Investment Analysis'!C82</f>
        <v/>
      </c>
      <c r="D82" s="14">
        <f>'Investment Analysis'!D82</f>
        <v/>
      </c>
      <c r="E82" s="15">
        <f>'Investment Analysis'!E82</f>
        <v/>
      </c>
      <c r="F82" s="13">
        <f>'Investment Analysis'!G82</f>
        <v/>
      </c>
      <c r="G82" s="14">
        <f>'Investment Analysis'!H82</f>
        <v/>
      </c>
      <c r="H82" s="15">
        <f>'Investment Analysis'!I82</f>
        <v/>
      </c>
      <c r="I82" s="13">
        <f>'Investment Analysis'!K82</f>
        <v/>
      </c>
      <c r="J82" s="14">
        <f>'Investment Analysis'!L82</f>
        <v/>
      </c>
      <c r="K82" s="15">
        <f>'Investment Analysis'!M82</f>
        <v/>
      </c>
      <c r="L82" s="41">
        <f>'Investment Analysis'!T82</f>
        <v/>
      </c>
      <c r="M82" s="21">
        <f>'Investment Analysis'!V82</f>
        <v/>
      </c>
      <c r="N82" s="21">
        <f>'Investment Analysis'!W82</f>
        <v/>
      </c>
      <c r="P82" s="48">
        <f>'Investment Analysis'!Y82</f>
        <v/>
      </c>
      <c r="Q82" s="18" t="n"/>
      <c r="R82" s="83" t="n"/>
      <c r="S82" s="48" t="n">
        <v>17643.01</v>
      </c>
      <c r="T82" s="18">
        <f>'Investment Analysis'!AH82</f>
        <v/>
      </c>
      <c r="U82" s="15">
        <f>'Investment Analysis'!AF82</f>
        <v/>
      </c>
      <c r="V82" s="48" t="n">
        <v>15575.41</v>
      </c>
      <c r="W82" s="18">
        <f>'Investment Analysis'!AO82</f>
        <v/>
      </c>
      <c r="X82" s="15">
        <f>'Investment Analysis'!AM82</f>
        <v/>
      </c>
      <c r="Y82" s="48" t="n">
        <v>8630.709999999999</v>
      </c>
      <c r="Z82" s="18">
        <f>IF(Y82&gt;0,(Y82-Z$5)/Z$5,0)</f>
        <v/>
      </c>
      <c r="AA82" s="15">
        <f>'Investment Analysis'!GM82</f>
        <v/>
      </c>
      <c r="AB82" s="48" t="n">
        <v>2146.89</v>
      </c>
      <c r="AC82" s="18">
        <f>IF(AB82&gt;0,(AB82+8000-AC$5)/AC$5,0)</f>
        <v/>
      </c>
      <c r="AD82" s="15">
        <f>'Investment Analysis'!AT82</f>
        <v/>
      </c>
      <c r="AE82" s="48" t="n">
        <v>19531.91</v>
      </c>
      <c r="AF82" s="18">
        <f>'Investment Analysis'!BC82</f>
        <v/>
      </c>
      <c r="AG82" s="15">
        <f>'Investment Analysis'!BA82</f>
        <v/>
      </c>
      <c r="AH82" s="48" t="n"/>
      <c r="AI82" s="18">
        <f>IF(AH82&gt;0,(AH82-5000+20000-AI$5)/AI$5,0)</f>
        <v/>
      </c>
      <c r="AJ82" s="15">
        <f>'Investment Analysis'!BH82</f>
        <v/>
      </c>
      <c r="AK82" s="48" t="n">
        <v>16283.82</v>
      </c>
      <c r="AL82" s="18">
        <f>IF(AK82&gt;0,(AK82+7000-AL$5)/AL$5,0)</f>
        <v/>
      </c>
      <c r="AM82" s="15">
        <f>'Investment Analysis'!BO82</f>
        <v/>
      </c>
      <c r="AN82" s="48" t="n">
        <v>11897.26</v>
      </c>
      <c r="AO82" s="18">
        <f>IF(AN82&gt;0,(AN82+25000+5000-AO$5)/AO$5,0)</f>
        <v/>
      </c>
      <c r="AP82" s="15">
        <f>'Investment Analysis'!BV82</f>
        <v/>
      </c>
      <c r="AQ82" s="48" t="n"/>
      <c r="AR82" s="18">
        <f>IF(AQ82&gt;0,(AQ82+10000+4000-AR$5)/AR$5,0)</f>
        <v/>
      </c>
      <c r="AS82" s="15">
        <f>'Investment Analysis'!CC82</f>
        <v/>
      </c>
      <c r="AT82" s="48" t="n">
        <v>20744.41</v>
      </c>
      <c r="AU82" s="18">
        <f>'Investment Analysis'!CL82</f>
        <v/>
      </c>
      <c r="AV82" s="15">
        <f>'Investment Analysis'!CJ82</f>
        <v/>
      </c>
      <c r="AW82" s="48" t="n">
        <v>15598.88</v>
      </c>
      <c r="AX82" s="18">
        <f>IF(AW82&gt;0,(AW82+2000-AX$5)/AX$5,0)</f>
        <v/>
      </c>
      <c r="AY82" s="15">
        <f>'Investment Analysis'!CQ82</f>
        <v/>
      </c>
      <c r="AZ82" s="48" t="n">
        <v>13869.73</v>
      </c>
      <c r="BA82" s="18">
        <f>'Investment Analysis'!CZ82</f>
        <v/>
      </c>
      <c r="BB82" s="15">
        <f>'Investment Analysis'!CX82</f>
        <v/>
      </c>
      <c r="BC82" s="48" t="n">
        <v>8404.26</v>
      </c>
      <c r="BD82" s="18">
        <f>IF(BC82&gt;0,(BC82-10000+30000-BD$5)/BD$5,0)</f>
        <v/>
      </c>
      <c r="BE82" s="15">
        <f>'Investment Analysis'!DE82</f>
        <v/>
      </c>
      <c r="BF82" s="48" t="n">
        <v>4208.35</v>
      </c>
      <c r="BG82" s="18">
        <f>'Investment Analysis'!DN82</f>
        <v/>
      </c>
      <c r="BH82" s="15">
        <f>'Investment Analysis'!DL82</f>
        <v/>
      </c>
      <c r="BI82" s="48" t="n">
        <v>1855.7</v>
      </c>
      <c r="BJ82" s="18">
        <f>'Investment Analysis'!EB82</f>
        <v/>
      </c>
      <c r="BK82" s="15">
        <f>'Investment Analysis'!DZ82</f>
        <v/>
      </c>
      <c r="BL82" s="48" t="n">
        <v>3396.64</v>
      </c>
      <c r="BM82" s="18">
        <f>'Investment Analysis'!EI82</f>
        <v/>
      </c>
      <c r="BN82" s="15">
        <f>'Investment Analysis'!EG82</f>
        <v/>
      </c>
      <c r="BO82" s="48" t="n"/>
      <c r="BP82" s="18">
        <f>'Investment Analysis'!DU82</f>
        <v/>
      </c>
      <c r="BQ82" s="15">
        <f>'Investment Analysis'!DS82</f>
        <v/>
      </c>
      <c r="BR82" s="48" t="n">
        <v>4817.49</v>
      </c>
      <c r="BS82" s="18">
        <f>'Investment Analysis'!EP82</f>
        <v/>
      </c>
      <c r="BT82" s="15">
        <f>'Investment Analysis'!EN82</f>
        <v/>
      </c>
      <c r="BU82" s="48" t="n">
        <v>12441.26</v>
      </c>
      <c r="BV82" s="18">
        <f>IF(BU82&gt;0,(BU82+8000-BV$5)/BV$5,0)</f>
        <v/>
      </c>
      <c r="BW82" s="15">
        <f>'Investment Analysis'!EU82</f>
        <v/>
      </c>
      <c r="BX82" s="48" t="n"/>
      <c r="BY82" s="18">
        <f>IF(BX82&gt;0,(BX82-10000-5000-BY$5)/BY$5,0)</f>
        <v/>
      </c>
      <c r="BZ82" s="15">
        <f>'Investment Analysis'!FB82</f>
        <v/>
      </c>
      <c r="CA82" s="48" t="n">
        <v>18973.17</v>
      </c>
      <c r="CB82" s="18">
        <f>IF(CA82&gt;0,(CA82-CB$5)/CB$5,0)</f>
        <v/>
      </c>
      <c r="CC82" s="15">
        <f>'Investment Analysis'!FI82</f>
        <v/>
      </c>
      <c r="CD82" s="48" t="n">
        <v>15840.38</v>
      </c>
      <c r="CE82" s="18">
        <f>'Investment Analysis'!FR82</f>
        <v/>
      </c>
      <c r="CF82" s="15">
        <f>'Investment Analysis'!FP82</f>
        <v/>
      </c>
      <c r="CG82" s="48" t="n">
        <v>5030.42</v>
      </c>
      <c r="CH82" s="18">
        <f>'Investment Analysis'!FR82</f>
        <v/>
      </c>
      <c r="CI82" s="15">
        <f>'Investment Analysis'!FW82</f>
        <v/>
      </c>
      <c r="CJ82" s="48" t="n"/>
      <c r="CK82" s="18">
        <f>IF(CJ82&gt;0,(CJ82+5000+8000-CK$5)/CK$5,0)</f>
        <v/>
      </c>
      <c r="CL82" s="15">
        <f>'Investment Analysis'!GD82</f>
        <v/>
      </c>
      <c r="CM82" s="48" t="n">
        <v>24513.97</v>
      </c>
      <c r="CN82" s="18">
        <f>IF(CM82&gt;0,(CM82-CN$5)/CN$5,0)</f>
        <v/>
      </c>
      <c r="CO82" s="15">
        <f>'Investment Analysis'!GT82</f>
        <v/>
      </c>
      <c r="CP82" s="48" t="n">
        <v>24155</v>
      </c>
      <c r="CQ82" s="18">
        <f>IF(CP82&gt;0,(CP82-CQ$5)/CQ$5,0)</f>
        <v/>
      </c>
      <c r="CR82" s="15">
        <f>'Investment Analysis'!HG82</f>
        <v/>
      </c>
      <c r="CS82" s="48" t="n">
        <v>8640</v>
      </c>
      <c r="CT82" s="18">
        <f>IF(CS82&gt;0,(CS82-CT$5)/CT$5,0)</f>
        <v/>
      </c>
      <c r="CU82" s="15">
        <f>'Investment Analysis'!HN82</f>
        <v/>
      </c>
      <c r="CV82" s="48" t="n">
        <v>14106.15</v>
      </c>
      <c r="CW82" s="18">
        <f>IF(CV82&gt;0,(CV82-CW$5)/CW$5,0)</f>
        <v/>
      </c>
      <c r="CX82" s="15">
        <f>'Investment Analysis'!IB82</f>
        <v/>
      </c>
      <c r="CY82" s="48" t="n">
        <v>15714.9</v>
      </c>
      <c r="CZ82" s="18">
        <f>IF(CY82&gt;0,(CY82-CZ$5)/CZ$5,0)</f>
        <v/>
      </c>
      <c r="DA82" s="15">
        <f>'Investment Analysis'!II82</f>
        <v/>
      </c>
      <c r="DB82" s="48" t="n"/>
      <c r="DC82" s="18">
        <f>IF(DB82&gt;0,(DB82-DC$5)/DC$5,0)</f>
        <v/>
      </c>
      <c r="DD82" s="15">
        <f>'Investment Analysis'!IP82</f>
        <v/>
      </c>
      <c r="DE82" s="48" t="n"/>
      <c r="DF82" s="18">
        <f>'Investment Analysis'!IY82</f>
        <v/>
      </c>
      <c r="DG82" s="15">
        <f>'Investment Analysis'!IW82</f>
        <v/>
      </c>
      <c r="DH82" s="48" t="n">
        <v>5023.1</v>
      </c>
      <c r="DI82" s="18">
        <f>IF(DH82&gt;0,(DH82-DI$5)/DI$5,0)</f>
        <v/>
      </c>
      <c r="DJ82" s="15">
        <f>'Investment Analysis'!JD82</f>
        <v/>
      </c>
      <c r="DK82" s="48" t="n">
        <v>1858.05</v>
      </c>
      <c r="DL82" s="18">
        <f>IF(DK82&gt;0,(DK82-DL$5)/DL$5,0)</f>
        <v/>
      </c>
      <c r="DM82" s="15">
        <f>'Investment Analysis'!JK82</f>
        <v/>
      </c>
      <c r="DN82" s="48" t="n">
        <v>18754.2</v>
      </c>
      <c r="DO82" s="18">
        <f>IF(DN82&gt;0,(DN82-DO$5)/DO$5,0)</f>
        <v/>
      </c>
      <c r="DP82" s="15">
        <f>'Investment Analysis'!HU82</f>
        <v/>
      </c>
      <c r="DQ82" s="48" t="n">
        <v>14410.5</v>
      </c>
      <c r="DR82" s="18">
        <f>IF(DQ82&gt;0,(DQ82-DR$5)/DR$5,0)</f>
        <v/>
      </c>
      <c r="DS82" s="15">
        <f>'Investment Analysis'!JR82</f>
        <v/>
      </c>
      <c r="DT82" s="48" t="n">
        <v>2900</v>
      </c>
      <c r="DU82" s="18">
        <f>IF(DT82&gt;0,(DT82-DU$5)/DU$5,0)</f>
        <v/>
      </c>
      <c r="DV82" s="15">
        <f>'Investment Analysis'!JY82</f>
        <v/>
      </c>
      <c r="DW82" s="48" t="n">
        <v>24193.75</v>
      </c>
      <c r="DX82" s="18">
        <f>IF(DW82&gt;0,(DW82-DX$5)/DX$5,0)</f>
        <v/>
      </c>
      <c r="DY82" s="15">
        <f>'Investment Analysis'!KF82</f>
        <v/>
      </c>
      <c r="DZ82" s="54" t="n">
        <v>14255.1</v>
      </c>
      <c r="EA82" s="18">
        <f>IF(DZ82&gt;0,(DZ82-EA$5)/EA$5,0)</f>
        <v/>
      </c>
      <c r="EB82" s="15">
        <f>'Investment Analysis'!KM82</f>
        <v/>
      </c>
      <c r="EC82" s="48" t="n">
        <v>1942.7</v>
      </c>
      <c r="ED82" s="18">
        <f>'Investment Analysis'!KV82</f>
        <v/>
      </c>
      <c r="EE82" s="15">
        <f>'Investment Analysis'!KT82</f>
        <v/>
      </c>
      <c r="EF82" s="48" t="n">
        <v>38137.5</v>
      </c>
      <c r="EG82" s="18">
        <f>IF(EF82&gt;0,(EF82-EG$5)/EG$5,0)</f>
        <v/>
      </c>
      <c r="EH82" s="15">
        <f>'Investment Analysis'!LH82</f>
        <v/>
      </c>
      <c r="EI82" s="54" t="n">
        <v>20219.1</v>
      </c>
      <c r="EJ82" s="18">
        <f>'Investment Analysis'!LQ82</f>
        <v/>
      </c>
      <c r="EK82" s="15">
        <f>'Investment Analysis'!LO82</f>
        <v/>
      </c>
      <c r="EL82" s="48" t="n"/>
      <c r="EM82" s="18">
        <f>IF(EL82&gt;0,(EL82-EM$4)/EM$4,0)</f>
        <v/>
      </c>
      <c r="EN82" s="15">
        <f>'Investment Analysis'!LX82</f>
        <v/>
      </c>
      <c r="EO82" s="54" t="n">
        <v>25218</v>
      </c>
      <c r="EP82" s="68">
        <f>IF(EO82&gt;0,(EO82-500-EP$5)/EP$5,0)</f>
        <v/>
      </c>
      <c r="EQ82" s="15">
        <f>'Investment Analysis'!MC82</f>
        <v/>
      </c>
      <c r="ER82" s="48" t="n">
        <v>6373.28</v>
      </c>
      <c r="ES82" s="18">
        <f>'Investment Analysis'!LX82</f>
        <v/>
      </c>
      <c r="ET82" s="15">
        <f>'Investment Analysis'!LA82</f>
        <v/>
      </c>
      <c r="EU82" s="48" t="n">
        <v>21560</v>
      </c>
      <c r="EV82" s="18">
        <f>'Investment Analysis'!ML82</f>
        <v/>
      </c>
      <c r="EW82" s="15">
        <f>'Investment Analysis'!MJ82</f>
        <v/>
      </c>
      <c r="EX82" s="48" t="n">
        <v>41544</v>
      </c>
      <c r="EY82" s="18">
        <f>IF(EX82&gt;0,(EX82-EY$5)/EY$5,0)</f>
        <v/>
      </c>
      <c r="EZ82" s="15">
        <f>'Investment Analysis'!MQ82</f>
        <v/>
      </c>
      <c r="FA82" s="48" t="n"/>
      <c r="FB82" s="18">
        <f>IF(FA82&gt;0,(FA82-FB$5)/FB$5,0)</f>
        <v/>
      </c>
      <c r="FC82" s="15">
        <f>'Investment Analysis'!MX82</f>
        <v/>
      </c>
      <c r="FD82" s="48" t="n">
        <v>4561.25</v>
      </c>
      <c r="FE82" s="18">
        <f>IF(FD82&gt;0,(FD82-FE$5)/FE$5,0)</f>
        <v/>
      </c>
      <c r="FF82" s="15">
        <f>'Investment Analysis'!NE82</f>
        <v/>
      </c>
      <c r="FG82" s="48" t="n"/>
      <c r="FH82" s="18">
        <f>IF(FG82&gt;0,(FG82-FH$5)/FH$5,0)</f>
        <v/>
      </c>
      <c r="FI82" s="15">
        <f>'Investment Analysis'!NL82</f>
        <v/>
      </c>
      <c r="FJ82" s="48" t="n">
        <v>24612</v>
      </c>
      <c r="FK82" s="18">
        <f>IF(FJ82&gt;0,(FJ82-FK$5)/FK$5,0)</f>
        <v/>
      </c>
      <c r="FL82" s="15">
        <f>'Investment Analysis'!NS82</f>
        <v/>
      </c>
      <c r="FM82" s="48" t="n">
        <v>9199.799999999999</v>
      </c>
      <c r="FN82" s="18">
        <f>IF(FM82&gt;0,(FM82-FN$5)/FN$5,0)</f>
        <v/>
      </c>
      <c r="FO82" s="15">
        <f>'Investment Analysis'!NZ82</f>
        <v/>
      </c>
      <c r="FP82" s="48" t="n"/>
      <c r="FQ82" s="18">
        <f>IF(FP82&gt;0,(FP82-FQ$5)/FQ$5,0)</f>
        <v/>
      </c>
      <c r="FR82" s="15">
        <f>'Investment Analysis'!OG82</f>
        <v/>
      </c>
      <c r="FS82" s="48" t="n">
        <v>17916.25</v>
      </c>
      <c r="FT82" s="18">
        <f>IF(FS82&gt;0,(FS82-FT$5)/FT$5,0)</f>
        <v/>
      </c>
      <c r="FU82" s="15">
        <f>'Investment Analysis'!ON82</f>
        <v/>
      </c>
      <c r="FV82" s="48" t="n"/>
      <c r="FW82" s="18">
        <f>IF(FV82&gt;0,(FV82-FW$5)/FW$5,0)</f>
        <v/>
      </c>
      <c r="FX82" s="15">
        <f>'Investment Analysis'!OU82</f>
        <v/>
      </c>
      <c r="FY82" s="48" t="n"/>
      <c r="FZ82" s="18">
        <f>IF(FY82&gt;0,(FY82-FZ$5)/FZ$5,0)</f>
        <v/>
      </c>
      <c r="GA82" s="15">
        <f>'Investment Analysis'!PB82</f>
        <v/>
      </c>
      <c r="GB82" s="48" t="n"/>
      <c r="GC82" s="18">
        <f>'Investment Analysis'!PK82</f>
        <v/>
      </c>
      <c r="GD82" s="15">
        <f>'Investment Analysis'!PI82</f>
        <v/>
      </c>
      <c r="GE82" s="54" t="n">
        <v>29832</v>
      </c>
      <c r="GF82" s="18">
        <f>'Investment Analysis'!PY82</f>
        <v/>
      </c>
      <c r="GG82" s="15">
        <f>'Investment Analysis'!PW82</f>
        <v/>
      </c>
      <c r="GH82" s="48" t="n">
        <v>14243.9</v>
      </c>
      <c r="GI82" s="18">
        <f>'Investment Analysis'!QF82</f>
        <v/>
      </c>
      <c r="GJ82" s="15">
        <f>'Investment Analysis'!QD82</f>
        <v/>
      </c>
      <c r="GK82" s="48" t="n">
        <v>12000</v>
      </c>
      <c r="GL82" s="18">
        <f>'Investment Analysis'!QM82</f>
        <v/>
      </c>
      <c r="GM82" s="15">
        <f>'Investment Analysis'!QK82</f>
        <v/>
      </c>
      <c r="GN82" s="48" t="n">
        <v>29384.34</v>
      </c>
      <c r="GO82" s="18">
        <f>'Investment Analysis'!QT82</f>
        <v/>
      </c>
      <c r="GP82" s="15">
        <f>'Investment Analysis'!QR82</f>
        <v/>
      </c>
      <c r="GQ82" s="54" t="n">
        <v>30089.8</v>
      </c>
      <c r="GR82" s="18">
        <f>'Investment Analysis'!RA82</f>
        <v/>
      </c>
      <c r="GS82" s="15">
        <f>'Investment Analysis'!QY82</f>
        <v/>
      </c>
      <c r="GT82" s="48" t="n">
        <v>11587</v>
      </c>
      <c r="GU82" s="18">
        <f>'Investment Analysis'!RH82</f>
        <v/>
      </c>
      <c r="GV82" s="15">
        <f>'Investment Analysis'!RF82</f>
        <v/>
      </c>
      <c r="GW82" s="48" t="n"/>
      <c r="GX82" s="18">
        <f>'Investment Analysis'!RO82</f>
        <v/>
      </c>
      <c r="GY82" s="15">
        <f>'Investment Analysis'!RM82</f>
        <v/>
      </c>
      <c r="GZ82" s="48" t="n">
        <v>24460</v>
      </c>
      <c r="HA82" s="18">
        <f>'Investment Analysis'!RV82</f>
        <v/>
      </c>
      <c r="HB82" s="15">
        <f>'Investment Analysis'!RT82</f>
        <v/>
      </c>
      <c r="HC82" s="48" t="n"/>
      <c r="HD82" s="18">
        <f>'Investment Analysis'!SC82</f>
        <v/>
      </c>
      <c r="HE82" s="15">
        <f>'Investment Analysis'!SA82</f>
        <v/>
      </c>
      <c r="HF82" s="48" t="n">
        <v>4125</v>
      </c>
      <c r="HG82" s="18">
        <f>'Investment Analysis'!SJ82</f>
        <v/>
      </c>
      <c r="HH82" s="15">
        <f>'Investment Analysis'!SH82</f>
        <v/>
      </c>
      <c r="HI82" s="48" t="n">
        <v>10759</v>
      </c>
      <c r="HJ82" s="18">
        <f>'Investment Analysis'!SM82</f>
        <v/>
      </c>
      <c r="HK82" s="15">
        <f>'Investment Analysis'!SK82</f>
        <v/>
      </c>
      <c r="HL82" s="48" t="n"/>
      <c r="HM82" s="18">
        <f>'Investment Analysis'!SP82</f>
        <v/>
      </c>
      <c r="HN82" s="15">
        <f>'Investment Analysis'!SN82</f>
        <v/>
      </c>
      <c r="HO82" s="48" t="n"/>
      <c r="HP82" s="18">
        <f>'Investment Analysis'!TE82</f>
        <v/>
      </c>
      <c r="HQ82" s="15">
        <f>'Investment Analysis'!TC82</f>
        <v/>
      </c>
      <c r="HR82" s="48" t="n"/>
      <c r="HS82" s="18">
        <f>'Investment Analysis'!TL82</f>
        <v/>
      </c>
      <c r="HT82" s="15">
        <f>'Investment Analysis'!TJ82</f>
        <v/>
      </c>
      <c r="HU82" s="48" t="n"/>
      <c r="HV82" s="18">
        <f>'Investment Analysis'!TS82</f>
        <v/>
      </c>
      <c r="HW82" s="15">
        <f>'Investment Analysis'!TQ82</f>
        <v/>
      </c>
      <c r="HX82" s="48" t="n"/>
      <c r="HY82" s="18">
        <f>'Investment Analysis'!TZ82</f>
        <v/>
      </c>
      <c r="HZ82" s="15">
        <f>'Investment Analysis'!TX82</f>
        <v/>
      </c>
      <c r="IA82" s="48" t="n"/>
      <c r="IB82" s="18">
        <f>'Investment Analysis'!UG82</f>
        <v/>
      </c>
      <c r="IC82" s="15">
        <f>'Investment Analysis'!UE82</f>
        <v/>
      </c>
      <c r="ID82" s="48" t="n"/>
      <c r="IE82" s="18">
        <f>'Investment Analysis'!UN82</f>
        <v/>
      </c>
      <c r="IF82" s="15">
        <f>'Investment Analysis'!UL82</f>
        <v/>
      </c>
      <c r="IG82" s="48" t="n"/>
      <c r="IH82" s="18">
        <f>'Investment Analysis'!UU82</f>
        <v/>
      </c>
      <c r="II82" s="15">
        <f>'Investment Analysis'!US82</f>
        <v/>
      </c>
      <c r="IJ82" s="48" t="n"/>
      <c r="IK82" s="18">
        <f>'Investment Analysis'!VB82</f>
        <v/>
      </c>
      <c r="IL82" s="15">
        <f>'Investment Analysis'!UZ82</f>
        <v/>
      </c>
      <c r="IM82" s="48" t="n"/>
      <c r="IN82" s="18">
        <f>'Investment Analysis'!VI82</f>
        <v/>
      </c>
      <c r="IO82" s="15">
        <f>'Investment Analysis'!VG82</f>
        <v/>
      </c>
      <c r="IP82" s="18" t="n"/>
      <c r="IQ82" s="18" t="n"/>
      <c r="IR82" s="18" t="n"/>
      <c r="IS82" s="108">
        <f>IF(IT82&gt;0,IT82-IT81,0)</f>
        <v/>
      </c>
      <c r="IT82" s="48">
        <f>FY82+FV82+FS82+FP82+FM82+FJ82+FG82+FD82+FA82+EX82+EU82+ER82+EO82+EL82+EI82+EF82+EC82+DZ82+DW82+DT82+DQ82+DN82+DK82+DH82+DE82+DB82+CY82+CV82+CS82+CP82+CJ82+CG82+CD82+CA82+BX82+P82+CM82+GT82+GQ82+GN82+GK82+GH82+GE82+GB82+BU82+BR82+BO82+BL82+BI82+BF82+BC82+AZ82+AW82+AT82+AQ82+AN82+AK82+AH82+AE82+AB82+Y82+V82+S82+GW82+GZ82+HC82+HF82+HI82+HL82+HO82+HR82+HU82</f>
        <v/>
      </c>
      <c r="IU82" s="101">
        <f>IF(IT82&gt;0,IV82,0)</f>
        <v/>
      </c>
      <c r="IV82" s="101" t="n"/>
      <c r="IW82" s="15">
        <f>IF(IT82&gt;0,(IT82+IV$11-I$2)/I$2,0)</f>
        <v/>
      </c>
      <c r="IX82" s="113">
        <f>IF(IT82&gt;0,IT82+IV$11-I$2,0)</f>
        <v/>
      </c>
      <c r="IY82" s="21">
        <f>IF(IT82&gt;0,(IT82+IV$11+IV$33+IV$52+IV$73-IT$8)/IT$8,0)</f>
        <v/>
      </c>
      <c r="IZ82" s="173">
        <f>IF(IT82&gt;0,IT82+IV$11+IV$33+IV$52+IV$73-IT$8,0)</f>
        <v/>
      </c>
    </row>
    <row r="83">
      <c r="A83" s="554">
        <f>'Investment Analysis'!A83</f>
        <v/>
      </c>
      <c r="B83" s="4">
        <f>'Investment Analysis'!B83</f>
        <v/>
      </c>
      <c r="C83" s="27">
        <f>'Investment Analysis'!C83</f>
        <v/>
      </c>
      <c r="D83" s="14">
        <f>'Investment Analysis'!D83</f>
        <v/>
      </c>
      <c r="E83" s="15">
        <f>'Investment Analysis'!E83</f>
        <v/>
      </c>
      <c r="F83" s="13">
        <f>'Investment Analysis'!G83</f>
        <v/>
      </c>
      <c r="G83" s="14">
        <f>'Investment Analysis'!H83</f>
        <v/>
      </c>
      <c r="H83" s="15">
        <f>'Investment Analysis'!I83</f>
        <v/>
      </c>
      <c r="I83" s="13">
        <f>'Investment Analysis'!K83</f>
        <v/>
      </c>
      <c r="J83" s="14">
        <f>'Investment Analysis'!L83</f>
        <v/>
      </c>
      <c r="K83" s="15">
        <f>'Investment Analysis'!M83</f>
        <v/>
      </c>
      <c r="L83" s="41">
        <f>'Investment Analysis'!T83</f>
        <v/>
      </c>
      <c r="M83" s="21">
        <f>'Investment Analysis'!V83</f>
        <v/>
      </c>
      <c r="N83" s="21">
        <f>'Investment Analysis'!W83</f>
        <v/>
      </c>
      <c r="P83" s="48">
        <f>'Investment Analysis'!Y83</f>
        <v/>
      </c>
      <c r="Q83" s="18" t="n"/>
      <c r="R83" s="83" t="n"/>
      <c r="S83" s="48" t="n">
        <v>17673.62</v>
      </c>
      <c r="T83" s="18">
        <f>'Investment Analysis'!AH83</f>
        <v/>
      </c>
      <c r="U83" s="15">
        <f>'Investment Analysis'!AF83</f>
        <v/>
      </c>
      <c r="V83" s="48" t="n">
        <v>15575.41</v>
      </c>
      <c r="W83" s="18">
        <f>'Investment Analysis'!AO83</f>
        <v/>
      </c>
      <c r="X83" s="15">
        <f>'Investment Analysis'!AM83</f>
        <v/>
      </c>
      <c r="Y83" s="48" t="n">
        <v>8738.34</v>
      </c>
      <c r="Z83" s="18">
        <f>IF(Y83&gt;0,(Y83-Z$5)/Z$5,0)</f>
        <v/>
      </c>
      <c r="AA83" s="15">
        <f>'Investment Analysis'!GM83</f>
        <v/>
      </c>
      <c r="AB83" s="48" t="n">
        <v>2139.69</v>
      </c>
      <c r="AC83" s="18">
        <f>IF(AB83&gt;0,(AB83+8000-AC$5)/AC$5,0)</f>
        <v/>
      </c>
      <c r="AD83" s="15">
        <f>'Investment Analysis'!AT83</f>
        <v/>
      </c>
      <c r="AE83" s="48" t="n">
        <v>19558.56</v>
      </c>
      <c r="AF83" s="18">
        <f>'Investment Analysis'!BC83</f>
        <v/>
      </c>
      <c r="AG83" s="15">
        <f>'Investment Analysis'!BA83</f>
        <v/>
      </c>
      <c r="AH83" s="48" t="n"/>
      <c r="AI83" s="18">
        <f>IF(AH83&gt;0,(AH83-5000+20000-AI$5)/AI$5,0)</f>
        <v/>
      </c>
      <c r="AJ83" s="15">
        <f>'Investment Analysis'!BH83</f>
        <v/>
      </c>
      <c r="AK83" s="48" t="n">
        <v>16390.93</v>
      </c>
      <c r="AL83" s="18">
        <f>IF(AK83&gt;0,(AK83+7000-AL$5)/AL$5,0)</f>
        <v/>
      </c>
      <c r="AM83" s="15">
        <f>'Investment Analysis'!BO83</f>
        <v/>
      </c>
      <c r="AN83" s="48" t="n">
        <v>11908.36</v>
      </c>
      <c r="AO83" s="18">
        <f>IF(AN83&gt;0,(AN83+25000+5000-AO$5)/AO$5,0)</f>
        <v/>
      </c>
      <c r="AP83" s="15">
        <f>'Investment Analysis'!BV83</f>
        <v/>
      </c>
      <c r="AQ83" s="48" t="n"/>
      <c r="AR83" s="18">
        <f>IF(AQ83&gt;0,(AQ83+10000+4000-AR$5)/AR$5,0)</f>
        <v/>
      </c>
      <c r="AS83" s="15">
        <f>'Investment Analysis'!CC83</f>
        <v/>
      </c>
      <c r="AT83" s="48" t="n">
        <v>20920.67</v>
      </c>
      <c r="AU83" s="18">
        <f>'Investment Analysis'!CL83</f>
        <v/>
      </c>
      <c r="AV83" s="15">
        <f>'Investment Analysis'!CJ83</f>
        <v/>
      </c>
      <c r="AW83" s="48" t="n">
        <v>15671.17</v>
      </c>
      <c r="AX83" s="18">
        <f>IF(AW83&gt;0,(AW83+2000-AX$5)/AX$5,0)</f>
        <v/>
      </c>
      <c r="AY83" s="15">
        <f>'Investment Analysis'!CQ83</f>
        <v/>
      </c>
      <c r="AZ83" s="48" t="n">
        <v>13978.87</v>
      </c>
      <c r="BA83" s="18">
        <f>'Investment Analysis'!CZ83</f>
        <v/>
      </c>
      <c r="BB83" s="15">
        <f>'Investment Analysis'!CX83</f>
        <v/>
      </c>
      <c r="BC83" s="48" t="n">
        <v>8471.040000000001</v>
      </c>
      <c r="BD83" s="18">
        <f>IF(BC83&gt;0,(BC83-10000+30000-BD$5)/BD$5,0)</f>
        <v/>
      </c>
      <c r="BE83" s="15">
        <f>'Investment Analysis'!DE83</f>
        <v/>
      </c>
      <c r="BF83" s="48" t="n">
        <v>4243.96</v>
      </c>
      <c r="BG83" s="18">
        <f>'Investment Analysis'!DN83</f>
        <v/>
      </c>
      <c r="BH83" s="15">
        <f>'Investment Analysis'!DL83</f>
        <v/>
      </c>
      <c r="BI83" s="48" t="n">
        <v>1836.99</v>
      </c>
      <c r="BJ83" s="18">
        <f>'Investment Analysis'!EB83</f>
        <v/>
      </c>
      <c r="BK83" s="15">
        <f>'Investment Analysis'!DZ83</f>
        <v/>
      </c>
      <c r="BL83" s="48" t="n">
        <v>3375.29</v>
      </c>
      <c r="BM83" s="18">
        <f>'Investment Analysis'!EI83</f>
        <v/>
      </c>
      <c r="BN83" s="15">
        <f>'Investment Analysis'!EG83</f>
        <v/>
      </c>
      <c r="BO83" s="48" t="n"/>
      <c r="BP83" s="18">
        <f>'Investment Analysis'!DU83</f>
        <v/>
      </c>
      <c r="BQ83" s="15">
        <f>'Investment Analysis'!DS83</f>
        <v/>
      </c>
      <c r="BR83" s="48" t="n">
        <v>4834.48</v>
      </c>
      <c r="BS83" s="18">
        <f>'Investment Analysis'!EP83</f>
        <v/>
      </c>
      <c r="BT83" s="15">
        <f>'Investment Analysis'!EN83</f>
        <v/>
      </c>
      <c r="BU83" s="48" t="n">
        <v>12600.15</v>
      </c>
      <c r="BV83" s="18">
        <f>IF(BU83&gt;0,(BU83+8000-BV$5)/BV$5,0)</f>
        <v/>
      </c>
      <c r="BW83" s="15">
        <f>'Investment Analysis'!EU83</f>
        <v/>
      </c>
      <c r="BX83" s="48" t="n"/>
      <c r="BY83" s="18">
        <f>IF(BX83&gt;0,(BX83-10000-5000-BY$5)/BY$5,0)</f>
        <v/>
      </c>
      <c r="BZ83" s="15">
        <f>'Investment Analysis'!FB83</f>
        <v/>
      </c>
      <c r="CA83" s="48" t="n">
        <v>19433.12</v>
      </c>
      <c r="CB83" s="18">
        <f>IF(CA83&gt;0,(CA83-CB$5)/CB$5,0)</f>
        <v/>
      </c>
      <c r="CC83" s="15">
        <f>'Investment Analysis'!FI83</f>
        <v/>
      </c>
      <c r="CD83" s="48" t="n">
        <v>15951.89</v>
      </c>
      <c r="CE83" s="18">
        <f>'Investment Analysis'!FR83</f>
        <v/>
      </c>
      <c r="CF83" s="15">
        <f>'Investment Analysis'!FP83</f>
        <v/>
      </c>
      <c r="CG83" s="48" t="n">
        <v>5005.24</v>
      </c>
      <c r="CH83" s="18">
        <f>'Investment Analysis'!FR83</f>
        <v/>
      </c>
      <c r="CI83" s="15">
        <f>'Investment Analysis'!FW83</f>
        <v/>
      </c>
      <c r="CJ83" s="48" t="n"/>
      <c r="CK83" s="18">
        <f>IF(CJ83&gt;0,(CJ83+5000+8000-CK$5)/CK$5,0)</f>
        <v/>
      </c>
      <c r="CL83" s="15">
        <f>'Investment Analysis'!GD83</f>
        <v/>
      </c>
      <c r="CM83" s="48" t="n">
        <v>24736.05</v>
      </c>
      <c r="CN83" s="18">
        <f>IF(CM83&gt;0,(CM83-CN$5)/CN$5,0)</f>
        <v/>
      </c>
      <c r="CO83" s="15">
        <f>'Investment Analysis'!GT83</f>
        <v/>
      </c>
      <c r="CP83" s="48" t="n">
        <v>24137</v>
      </c>
      <c r="CQ83" s="18">
        <f>IF(CP83&gt;0,(CP83-CQ$5)/CQ$5,0)</f>
        <v/>
      </c>
      <c r="CR83" s="15">
        <f>'Investment Analysis'!HG83</f>
        <v/>
      </c>
      <c r="CS83" s="48" t="n">
        <v>8460</v>
      </c>
      <c r="CT83" s="18">
        <f>IF(CS83&gt;0,(CS83-CT$5)/CT$5,0)</f>
        <v/>
      </c>
      <c r="CU83" s="15">
        <f>'Investment Analysis'!HN83</f>
        <v/>
      </c>
      <c r="CV83" s="48" t="n">
        <v>13701.15</v>
      </c>
      <c r="CW83" s="18">
        <f>IF(CV83&gt;0,(CV83-CW$5)/CW$5,0)</f>
        <v/>
      </c>
      <c r="CX83" s="15">
        <f>'Investment Analysis'!IB83</f>
        <v/>
      </c>
      <c r="CY83" s="48" t="n">
        <v>15389.1</v>
      </c>
      <c r="CZ83" s="18">
        <f>IF(CY83&gt;0,(CY83-CZ$5)/CZ$5,0)</f>
        <v/>
      </c>
      <c r="DA83" s="15">
        <f>'Investment Analysis'!II83</f>
        <v/>
      </c>
      <c r="DB83" s="48" t="n"/>
      <c r="DC83" s="18">
        <f>IF(DB83&gt;0,(DB83-DC$5)/DC$5,0)</f>
        <v/>
      </c>
      <c r="DD83" s="15">
        <f>'Investment Analysis'!IP83</f>
        <v/>
      </c>
      <c r="DE83" s="48" t="n"/>
      <c r="DF83" s="18">
        <f>'Investment Analysis'!IY83</f>
        <v/>
      </c>
      <c r="DG83" s="15">
        <f>'Investment Analysis'!IW83</f>
        <v/>
      </c>
      <c r="DH83" s="48" t="n">
        <v>5014.8</v>
      </c>
      <c r="DI83" s="18">
        <f>IF(DH83&gt;0,(DH83-DI$5)/DI$5,0)</f>
        <v/>
      </c>
      <c r="DJ83" s="15">
        <f>'Investment Analysis'!JD83</f>
        <v/>
      </c>
      <c r="DK83" s="48" t="n">
        <v>1838.9</v>
      </c>
      <c r="DL83" s="18">
        <f>IF(DK83&gt;0,(DK83-DL$5)/DL$5,0)</f>
        <v/>
      </c>
      <c r="DM83" s="15">
        <f>'Investment Analysis'!JK83</f>
        <v/>
      </c>
      <c r="DN83" s="48" t="n">
        <v>19245.6</v>
      </c>
      <c r="DO83" s="18">
        <f>IF(DN83&gt;0,(DN83-DO$5)/DO$5,0)</f>
        <v/>
      </c>
      <c r="DP83" s="15">
        <f>'Investment Analysis'!HU83</f>
        <v/>
      </c>
      <c r="DQ83" s="48" t="n">
        <v>14419.5</v>
      </c>
      <c r="DR83" s="18">
        <f>IF(DQ83&gt;0,(DQ83-DR$5)/DR$5,0)</f>
        <v/>
      </c>
      <c r="DS83" s="15">
        <f>'Investment Analysis'!JR83</f>
        <v/>
      </c>
      <c r="DT83" s="48" t="n">
        <v>2922</v>
      </c>
      <c r="DU83" s="18">
        <f>IF(DT83&gt;0,(DT83-DU$5)/DU$5,0)</f>
        <v/>
      </c>
      <c r="DV83" s="15">
        <f>'Investment Analysis'!JY83</f>
        <v/>
      </c>
      <c r="DW83" s="48" t="n">
        <v>24862.5</v>
      </c>
      <c r="DX83" s="18">
        <f>IF(DW83&gt;0,(DW83-DX$5)/DX$5,0)</f>
        <v/>
      </c>
      <c r="DY83" s="15">
        <f>'Investment Analysis'!KF83</f>
        <v/>
      </c>
      <c r="DZ83" s="54" t="n">
        <v>20706</v>
      </c>
      <c r="EA83" s="18">
        <f>IF(DZ83&gt;0,(DZ83-EA$5)/EA$5,0)</f>
        <v/>
      </c>
      <c r="EB83" s="15">
        <f>'Investment Analysis'!KM83</f>
        <v/>
      </c>
      <c r="EC83" s="48" t="n">
        <v>1969.8</v>
      </c>
      <c r="ED83" s="18">
        <f>'Investment Analysis'!KV83</f>
        <v/>
      </c>
      <c r="EE83" s="15">
        <f>'Investment Analysis'!KT83</f>
        <v/>
      </c>
      <c r="EF83" s="48" t="n">
        <v>38235</v>
      </c>
      <c r="EG83" s="18">
        <f>IF(EF83&gt;0,(EF83-EG$5)/EG$5,0)</f>
        <v/>
      </c>
      <c r="EH83" s="15">
        <f>'Investment Analysis'!LH83</f>
        <v/>
      </c>
      <c r="EI83" s="48" t="n">
        <v>20052.45</v>
      </c>
      <c r="EJ83" s="18">
        <f>'Investment Analysis'!LQ83</f>
        <v/>
      </c>
      <c r="EK83" s="15">
        <f>'Investment Analysis'!LO83</f>
        <v/>
      </c>
      <c r="EL83" s="48" t="n"/>
      <c r="EM83" s="18">
        <f>IF(EL83&gt;0,(EL83-EM$4)/EM$4,0)</f>
        <v/>
      </c>
      <c r="EN83" s="15">
        <f>'Investment Analysis'!LX83</f>
        <v/>
      </c>
      <c r="EO83" s="48" t="n">
        <v>24480</v>
      </c>
      <c r="EP83" s="68">
        <f>IF(EO83&gt;0,(EO83-500-EP$5)/EP$5,0)</f>
        <v/>
      </c>
      <c r="EQ83" s="15">
        <f>'Investment Analysis'!MC83</f>
        <v/>
      </c>
      <c r="ER83" s="48" t="n">
        <v>6177.28</v>
      </c>
      <c r="ES83" s="18">
        <f>'Investment Analysis'!LX83</f>
        <v/>
      </c>
      <c r="ET83" s="15">
        <f>'Investment Analysis'!LA83</f>
        <v/>
      </c>
      <c r="EU83" s="48" t="n">
        <v>21980</v>
      </c>
      <c r="EV83" s="18">
        <f>'Investment Analysis'!ML83</f>
        <v/>
      </c>
      <c r="EW83" s="15">
        <f>'Investment Analysis'!MJ83</f>
        <v/>
      </c>
      <c r="EX83" s="48" t="n">
        <v>41484</v>
      </c>
      <c r="EY83" s="18">
        <f>IF(EX83&gt;0,(EX83-EY$5)/EY$5,0)</f>
        <v/>
      </c>
      <c r="EZ83" s="15">
        <f>'Investment Analysis'!MQ83</f>
        <v/>
      </c>
      <c r="FA83" s="48" t="n"/>
      <c r="FB83" s="18">
        <f>IF(FA83&gt;0,(FA83-FB$5)/FB$5,0)</f>
        <v/>
      </c>
      <c r="FC83" s="15">
        <f>'Investment Analysis'!MX83</f>
        <v/>
      </c>
      <c r="FD83" s="48" t="n">
        <v>4544.75</v>
      </c>
      <c r="FE83" s="18">
        <f>IF(FD83&gt;0,(FD83-FE$5)/FE$5,0)</f>
        <v/>
      </c>
      <c r="FF83" s="15">
        <f>'Investment Analysis'!NE83</f>
        <v/>
      </c>
      <c r="FG83" s="48" t="n"/>
      <c r="FH83" s="18">
        <f>IF(FG83&gt;0,(FG83-FH$5)/FH$5,0)</f>
        <v/>
      </c>
      <c r="FI83" s="15">
        <f>'Investment Analysis'!NL83</f>
        <v/>
      </c>
      <c r="FJ83" s="48" t="n">
        <v>24266.25</v>
      </c>
      <c r="FK83" s="18">
        <f>IF(FJ83&gt;0,(FJ83-FK$5)/FK$5,0)</f>
        <v/>
      </c>
      <c r="FL83" s="15">
        <f>'Investment Analysis'!NS83</f>
        <v/>
      </c>
      <c r="FM83" s="48" t="n">
        <v>9069.6</v>
      </c>
      <c r="FN83" s="18">
        <f>IF(FM83&gt;0,(FM83-FN$5)/FN$5,0)</f>
        <v/>
      </c>
      <c r="FO83" s="15">
        <f>'Investment Analysis'!NZ83</f>
        <v/>
      </c>
      <c r="FP83" s="48" t="n"/>
      <c r="FQ83" s="18">
        <f>IF(FP83&gt;0,(FP83-FQ$5)/FQ$5,0)</f>
        <v/>
      </c>
      <c r="FR83" s="15">
        <f>'Investment Analysis'!OG83</f>
        <v/>
      </c>
      <c r="FS83" s="48" t="n">
        <v>18496.5</v>
      </c>
      <c r="FT83" s="18">
        <f>IF(FS83&gt;0,(FS83-FT$5)/FT$5,0)</f>
        <v/>
      </c>
      <c r="FU83" s="15">
        <f>'Investment Analysis'!ON83</f>
        <v/>
      </c>
      <c r="FV83" s="48" t="n"/>
      <c r="FW83" s="18">
        <f>IF(FV83&gt;0,(FV83-FW$5)/FW$5,0)</f>
        <v/>
      </c>
      <c r="FX83" s="15">
        <f>'Investment Analysis'!OU83</f>
        <v/>
      </c>
      <c r="FY83" s="48" t="n"/>
      <c r="FZ83" s="18">
        <f>IF(FY83&gt;0,(FY83-FZ$5)/FZ$5,0)</f>
        <v/>
      </c>
      <c r="GA83" s="15">
        <f>'Investment Analysis'!PB83</f>
        <v/>
      </c>
      <c r="GB83" s="48" t="n"/>
      <c r="GC83" s="18">
        <f>'Investment Analysis'!PK83</f>
        <v/>
      </c>
      <c r="GD83" s="15">
        <f>'Investment Analysis'!PI83</f>
        <v/>
      </c>
      <c r="GE83" s="48" t="n">
        <v>29584</v>
      </c>
      <c r="GF83" s="18">
        <f>'Investment Analysis'!PY83</f>
        <v/>
      </c>
      <c r="GG83" s="15">
        <f>'Investment Analysis'!PW83</f>
        <v/>
      </c>
      <c r="GH83" s="48" t="n">
        <v>14223.55</v>
      </c>
      <c r="GI83" s="18">
        <f>'Investment Analysis'!QF83</f>
        <v/>
      </c>
      <c r="GJ83" s="15">
        <f>'Investment Analysis'!QD83</f>
        <v/>
      </c>
      <c r="GK83" s="48" t="n">
        <v>12108</v>
      </c>
      <c r="GL83" s="18">
        <f>'Investment Analysis'!QM83</f>
        <v/>
      </c>
      <c r="GM83" s="15">
        <f>'Investment Analysis'!QK83</f>
        <v/>
      </c>
      <c r="GN83" s="48" t="n">
        <v>29868.72</v>
      </c>
      <c r="GO83" s="18">
        <f>'Investment Analysis'!QT83</f>
        <v/>
      </c>
      <c r="GP83" s="15">
        <f>'Investment Analysis'!QR83</f>
        <v/>
      </c>
      <c r="GQ83" s="48" t="n">
        <v>29823.55</v>
      </c>
      <c r="GR83" s="18">
        <f>'Investment Analysis'!RA83</f>
        <v/>
      </c>
      <c r="GS83" s="15">
        <f>'Investment Analysis'!QY83</f>
        <v/>
      </c>
      <c r="GT83" s="48" t="n">
        <v>11542</v>
      </c>
      <c r="GU83" s="18">
        <f>'Investment Analysis'!RH83</f>
        <v/>
      </c>
      <c r="GV83" s="15">
        <f>'Investment Analysis'!RF83</f>
        <v/>
      </c>
      <c r="GW83" s="48" t="n"/>
      <c r="GX83" s="18">
        <f>'Investment Analysis'!RO83</f>
        <v/>
      </c>
      <c r="GY83" s="15">
        <f>'Investment Analysis'!RM83</f>
        <v/>
      </c>
      <c r="GZ83" s="48" t="n">
        <v>25680</v>
      </c>
      <c r="HA83" s="18">
        <f>'Investment Analysis'!RV83</f>
        <v/>
      </c>
      <c r="HB83" s="15">
        <f>'Investment Analysis'!RT83</f>
        <v/>
      </c>
      <c r="HC83" s="48" t="n"/>
      <c r="HD83" s="18">
        <f>'Investment Analysis'!SC83</f>
        <v/>
      </c>
      <c r="HE83" s="15">
        <f>'Investment Analysis'!SA83</f>
        <v/>
      </c>
      <c r="HF83" s="48" t="n">
        <v>4160</v>
      </c>
      <c r="HG83" s="18">
        <f>'Investment Analysis'!SJ83</f>
        <v/>
      </c>
      <c r="HH83" s="15">
        <f>'Investment Analysis'!SH83</f>
        <v/>
      </c>
      <c r="HI83" s="48" t="n">
        <v>11277</v>
      </c>
      <c r="HJ83" s="18">
        <f>'Investment Analysis'!SM83</f>
        <v/>
      </c>
      <c r="HK83" s="15">
        <f>'Investment Analysis'!SK83</f>
        <v/>
      </c>
      <c r="HL83" s="48" t="n"/>
      <c r="HM83" s="18">
        <f>'Investment Analysis'!SP83</f>
        <v/>
      </c>
      <c r="HN83" s="15">
        <f>'Investment Analysis'!SN83</f>
        <v/>
      </c>
      <c r="HO83" s="48" t="n"/>
      <c r="HP83" s="18">
        <f>'Investment Analysis'!TE83</f>
        <v/>
      </c>
      <c r="HQ83" s="15">
        <f>'Investment Analysis'!TC83</f>
        <v/>
      </c>
      <c r="HR83" s="48" t="n"/>
      <c r="HS83" s="18">
        <f>'Investment Analysis'!TL83</f>
        <v/>
      </c>
      <c r="HT83" s="15">
        <f>'Investment Analysis'!TJ83</f>
        <v/>
      </c>
      <c r="HU83" s="48" t="n"/>
      <c r="HV83" s="18">
        <f>'Investment Analysis'!TS83</f>
        <v/>
      </c>
      <c r="HW83" s="15">
        <f>'Investment Analysis'!TQ83</f>
        <v/>
      </c>
      <c r="HX83" s="48" t="n"/>
      <c r="HY83" s="18">
        <f>'Investment Analysis'!TZ83</f>
        <v/>
      </c>
      <c r="HZ83" s="15">
        <f>'Investment Analysis'!TX83</f>
        <v/>
      </c>
      <c r="IA83" s="48" t="n"/>
      <c r="IB83" s="18">
        <f>'Investment Analysis'!UG83</f>
        <v/>
      </c>
      <c r="IC83" s="15">
        <f>'Investment Analysis'!UE83</f>
        <v/>
      </c>
      <c r="ID83" s="48" t="n"/>
      <c r="IE83" s="18">
        <f>'Investment Analysis'!UN83</f>
        <v/>
      </c>
      <c r="IF83" s="15">
        <f>'Investment Analysis'!UL83</f>
        <v/>
      </c>
      <c r="IG83" s="48" t="n"/>
      <c r="IH83" s="18">
        <f>'Investment Analysis'!UU83</f>
        <v/>
      </c>
      <c r="II83" s="15">
        <f>'Investment Analysis'!US83</f>
        <v/>
      </c>
      <c r="IJ83" s="48" t="n"/>
      <c r="IK83" s="18">
        <f>'Investment Analysis'!VB83</f>
        <v/>
      </c>
      <c r="IL83" s="15">
        <f>'Investment Analysis'!UZ83</f>
        <v/>
      </c>
      <c r="IM83" s="48" t="n"/>
      <c r="IN83" s="18">
        <f>'Investment Analysis'!VI83</f>
        <v/>
      </c>
      <c r="IO83" s="15">
        <f>'Investment Analysis'!VG83</f>
        <v/>
      </c>
      <c r="IP83" s="18" t="n"/>
      <c r="IQ83" s="18" t="n"/>
      <c r="IR83" s="18" t="n"/>
      <c r="IS83" s="108">
        <f>IF(IT83&gt;0,IT83-IT82,0)</f>
        <v/>
      </c>
      <c r="IT83" s="48">
        <f>FY83+FV83+FS83+FP83+FM83+FJ83+FG83+FD83+FA83+EX83+EU83+ER83+EO83+EL83+EI83+EF83+EC83+DZ83+DW83+DT83+DQ83+DN83+DK83+DH83+DE83+DB83+CY83+CV83+CS83+CP83+CJ83+CG83+CD83+CA83+BX83+P83+CM83+GT83+GQ83+GN83+GK83+GH83+GE83+GB83+BU83+BR83+BO83+BL83+BI83+BF83+BC83+AZ83+AW83+AT83+AQ83+AN83+AK83+AH83+AE83+AB83+Y83+V83+S83+GW83+GZ83+HC83+HF83+HI83+HL83+HO83+HR83+HU83</f>
        <v/>
      </c>
      <c r="IU83" s="101">
        <f>IF(IT83&gt;0,IV83,0)</f>
        <v/>
      </c>
      <c r="IV83" s="101" t="n"/>
      <c r="IW83" s="15">
        <f>IF(IT83&gt;0,(IT83+IV$11-I$2)/I$2,0)</f>
        <v/>
      </c>
      <c r="IX83" s="113">
        <f>IF(IT83&gt;0,IT83+IV$11-I$2,0)</f>
        <v/>
      </c>
      <c r="IY83" s="21">
        <f>IF(IT83&gt;0,(IT83+IV$11+IV$33+IV$52+IV$73-IT$8)/IT$8,0)</f>
        <v/>
      </c>
      <c r="IZ83" s="173">
        <f>IF(IT83&gt;0,IT83+IV$11+IV$33+IV$52+IV$73-IT$8,0)</f>
        <v/>
      </c>
    </row>
    <row r="84">
      <c r="A84" s="554">
        <f>'Investment Analysis'!A84</f>
        <v/>
      </c>
      <c r="B84" s="4">
        <f>'Investment Analysis'!B84</f>
        <v/>
      </c>
      <c r="C84" s="27">
        <f>'Investment Analysis'!C84</f>
        <v/>
      </c>
      <c r="D84" s="14">
        <f>'Investment Analysis'!D84</f>
        <v/>
      </c>
      <c r="E84" s="15">
        <f>'Investment Analysis'!E84</f>
        <v/>
      </c>
      <c r="F84" s="13">
        <f>'Investment Analysis'!G84</f>
        <v/>
      </c>
      <c r="G84" s="14">
        <f>'Investment Analysis'!H84</f>
        <v/>
      </c>
      <c r="H84" s="15">
        <f>'Investment Analysis'!I84</f>
        <v/>
      </c>
      <c r="I84" s="13">
        <f>'Investment Analysis'!K84</f>
        <v/>
      </c>
      <c r="J84" s="14">
        <f>'Investment Analysis'!L84</f>
        <v/>
      </c>
      <c r="K84" s="15">
        <f>'Investment Analysis'!M84</f>
        <v/>
      </c>
      <c r="L84" s="41">
        <f>'Investment Analysis'!T84</f>
        <v/>
      </c>
      <c r="M84" s="21">
        <f>'Investment Analysis'!V84</f>
        <v/>
      </c>
      <c r="N84" s="21">
        <f>'Investment Analysis'!W84</f>
        <v/>
      </c>
      <c r="P84" s="48">
        <f>'Investment Analysis'!Y84</f>
        <v/>
      </c>
      <c r="Q84" s="18" t="n"/>
      <c r="R84" s="83" t="n"/>
      <c r="S84" s="48" t="n">
        <v>17220.22</v>
      </c>
      <c r="T84" s="18">
        <f>'Investment Analysis'!AH84</f>
        <v/>
      </c>
      <c r="U84" s="15">
        <f>'Investment Analysis'!AF84</f>
        <v/>
      </c>
      <c r="V84" s="48" t="n">
        <v>15197.72</v>
      </c>
      <c r="W84" s="18">
        <f>'Investment Analysis'!AO84</f>
        <v/>
      </c>
      <c r="X84" s="15">
        <f>'Investment Analysis'!AM84</f>
        <v/>
      </c>
      <c r="Y84" s="48" t="n">
        <v>8671.709999999999</v>
      </c>
      <c r="Z84" s="18">
        <f>IF(Y84&gt;0,(Y84-Z$5)/Z$5,0)</f>
        <v/>
      </c>
      <c r="AA84" s="15">
        <f>'Investment Analysis'!GM84</f>
        <v/>
      </c>
      <c r="AB84" s="48" t="n">
        <v>2091.71</v>
      </c>
      <c r="AC84" s="18">
        <f>IF(AB84&gt;0,(AB84+8000-AC$5)/AC$5,0)</f>
        <v/>
      </c>
      <c r="AD84" s="15">
        <f>'Investment Analysis'!AT84</f>
        <v/>
      </c>
      <c r="AE84" s="48" t="n">
        <v>19099.15</v>
      </c>
      <c r="AF84" s="18">
        <f>'Investment Analysis'!BC84</f>
        <v/>
      </c>
      <c r="AG84" s="15">
        <f>'Investment Analysis'!BA84</f>
        <v/>
      </c>
      <c r="AH84" s="48" t="n"/>
      <c r="AI84" s="18">
        <f>IF(AH84&gt;0,(AH84-5000+20000-AI$5)/AI$5,0)</f>
        <v/>
      </c>
      <c r="AJ84" s="15">
        <f>'Investment Analysis'!BH84</f>
        <v/>
      </c>
      <c r="AK84" s="48" t="n">
        <v>15871.85</v>
      </c>
      <c r="AL84" s="18">
        <f>IF(AK84&gt;0,(AK84+7000-AL$5)/AL$5,0)</f>
        <v/>
      </c>
      <c r="AM84" s="15">
        <f>'Investment Analysis'!BO84</f>
        <v/>
      </c>
      <c r="AN84" s="48" t="n">
        <v>11508.58</v>
      </c>
      <c r="AO84" s="18">
        <f>IF(AN84&gt;0,(AN84+25000+5000-AO$5)/AO$5,0)</f>
        <v/>
      </c>
      <c r="AP84" s="15">
        <f>'Investment Analysis'!BV84</f>
        <v/>
      </c>
      <c r="AQ84" s="48" t="n"/>
      <c r="AR84" s="18">
        <f>IF(AQ84&gt;0,(AQ84+10000+4000-AR$5)/AR$5,0)</f>
        <v/>
      </c>
      <c r="AS84" s="15">
        <f>'Investment Analysis'!CC84</f>
        <v/>
      </c>
      <c r="AT84" s="48" t="n">
        <v>20430.22</v>
      </c>
      <c r="AU84" s="18">
        <f>'Investment Analysis'!CL84</f>
        <v/>
      </c>
      <c r="AV84" s="15">
        <f>'Investment Analysis'!CJ84</f>
        <v/>
      </c>
      <c r="AW84" s="48" t="n">
        <v>15259.65</v>
      </c>
      <c r="AX84" s="18">
        <f>IF(AW84&gt;0,(AW84+2000-AX$5)/AX$5,0)</f>
        <v/>
      </c>
      <c r="AY84" s="15">
        <f>'Investment Analysis'!CQ84</f>
        <v/>
      </c>
      <c r="AZ84" s="48" t="n">
        <v>13642.71</v>
      </c>
      <c r="BA84" s="18">
        <f>'Investment Analysis'!CZ84</f>
        <v/>
      </c>
      <c r="BB84" s="15">
        <f>'Investment Analysis'!CX84</f>
        <v/>
      </c>
      <c r="BC84" s="48" t="n">
        <v>8275.48</v>
      </c>
      <c r="BD84" s="18">
        <f>IF(BC84&gt;0,(BC84-10000+30000-BD$5)/BD$5,0)</f>
        <v/>
      </c>
      <c r="BE84" s="15">
        <f>'Investment Analysis'!DE84</f>
        <v/>
      </c>
      <c r="BF84" s="48" t="n">
        <v>4234.34</v>
      </c>
      <c r="BG84" s="18">
        <f>'Investment Analysis'!DN84</f>
        <v/>
      </c>
      <c r="BH84" s="15">
        <f>'Investment Analysis'!DL84</f>
        <v/>
      </c>
      <c r="BI84" s="48" t="n">
        <v>1783.97</v>
      </c>
      <c r="BJ84" s="18">
        <f>'Investment Analysis'!EB84</f>
        <v/>
      </c>
      <c r="BK84" s="15">
        <f>'Investment Analysis'!DZ84</f>
        <v/>
      </c>
      <c r="BL84" s="48" t="n">
        <v>3280.42</v>
      </c>
      <c r="BM84" s="18">
        <f>'Investment Analysis'!EI84</f>
        <v/>
      </c>
      <c r="BN84" s="15">
        <f>'Investment Analysis'!EG84</f>
        <v/>
      </c>
      <c r="BO84" s="48" t="n"/>
      <c r="BP84" s="18">
        <f>'Investment Analysis'!DU84</f>
        <v/>
      </c>
      <c r="BQ84" s="15">
        <f>'Investment Analysis'!DS84</f>
        <v/>
      </c>
      <c r="BR84" s="48" t="n">
        <v>4723.54</v>
      </c>
      <c r="BS84" s="18">
        <f>'Investment Analysis'!EP84</f>
        <v/>
      </c>
      <c r="BT84" s="15">
        <f>'Investment Analysis'!EN84</f>
        <v/>
      </c>
      <c r="BU84" s="48" t="n">
        <v>12323.02</v>
      </c>
      <c r="BV84" s="18">
        <f>IF(BU84&gt;0,(BU84+8000-BV$5)/BV$5,0)</f>
        <v/>
      </c>
      <c r="BW84" s="15">
        <f>'Investment Analysis'!EU84</f>
        <v/>
      </c>
      <c r="BX84" s="48" t="n"/>
      <c r="BY84" s="18">
        <f>IF(BX84&gt;0,(BX84-10000-5000-BY$5)/BY$5,0)</f>
        <v/>
      </c>
      <c r="BZ84" s="15">
        <f>'Investment Analysis'!FB84</f>
        <v/>
      </c>
      <c r="CA84" s="48" t="n">
        <v>18947.2</v>
      </c>
      <c r="CB84" s="18">
        <f>IF(CA84&gt;0,(CA84-CB$5)/CB$5,0)</f>
        <v/>
      </c>
      <c r="CC84" s="15">
        <f>'Investment Analysis'!FI84</f>
        <v/>
      </c>
      <c r="CD84" s="48" t="n">
        <v>15444.02</v>
      </c>
      <c r="CE84" s="18">
        <f>'Investment Analysis'!FR84</f>
        <v/>
      </c>
      <c r="CF84" s="15">
        <f>'Investment Analysis'!FP84</f>
        <v/>
      </c>
      <c r="CG84" s="48" t="n">
        <v>4876.04</v>
      </c>
      <c r="CH84" s="18">
        <f>'Investment Analysis'!FR84</f>
        <v/>
      </c>
      <c r="CI84" s="15">
        <f>'Investment Analysis'!FW84</f>
        <v/>
      </c>
      <c r="CJ84" s="48" t="n"/>
      <c r="CK84" s="18">
        <f>IF(CJ84&gt;0,(CJ84+5000+8000-CK$5)/CK$5,0)</f>
        <v/>
      </c>
      <c r="CL84" s="15">
        <f>'Investment Analysis'!GD84</f>
        <v/>
      </c>
      <c r="CM84" s="48" t="n">
        <v>24377.31</v>
      </c>
      <c r="CN84" s="18">
        <f>IF(CM84&gt;0,(CM84-CN$5)/CN$5,0)</f>
        <v/>
      </c>
      <c r="CO84" s="15">
        <f>'Investment Analysis'!GT84</f>
        <v/>
      </c>
      <c r="CP84" s="48" t="n">
        <v>22750</v>
      </c>
      <c r="CQ84" s="18">
        <f>IF(CP84&gt;0,(CP84-CQ$5)/CQ$5,0)</f>
        <v/>
      </c>
      <c r="CR84" s="15">
        <f>'Investment Analysis'!HG84</f>
        <v/>
      </c>
      <c r="CS84" s="48" t="n">
        <v>8580</v>
      </c>
      <c r="CT84" s="18">
        <f>IF(CS84&gt;0,(CS84-CT$5)/CT$5,0)</f>
        <v/>
      </c>
      <c r="CU84" s="15">
        <f>'Investment Analysis'!HN84</f>
        <v/>
      </c>
      <c r="CV84" s="48" t="n">
        <v>13082.85</v>
      </c>
      <c r="CW84" s="18">
        <f>IF(CV84&gt;0,(CV84-CW$5)/CW$5,0)</f>
        <v/>
      </c>
      <c r="CX84" s="15">
        <f>'Investment Analysis'!IB84</f>
        <v/>
      </c>
      <c r="CY84" s="48" t="n">
        <v>14958.9</v>
      </c>
      <c r="CZ84" s="18">
        <f>IF(CY84&gt;0,(CY84-CZ$5)/CZ$5,0)</f>
        <v/>
      </c>
      <c r="DA84" s="15">
        <f>'Investment Analysis'!II84</f>
        <v/>
      </c>
      <c r="DB84" s="48" t="n"/>
      <c r="DC84" s="18">
        <f>IF(DB84&gt;0,(DB84-DC$5)/DC$5,0)</f>
        <v/>
      </c>
      <c r="DD84" s="15">
        <f>'Investment Analysis'!IP84</f>
        <v/>
      </c>
      <c r="DE84" s="48" t="n"/>
      <c r="DF84" s="18">
        <f>'Investment Analysis'!IY84</f>
        <v/>
      </c>
      <c r="DG84" s="15">
        <f>'Investment Analysis'!IW84</f>
        <v/>
      </c>
      <c r="DH84" s="48" t="n">
        <v>4846.6</v>
      </c>
      <c r="DI84" s="18">
        <f>IF(DH84&gt;0,(DH84-DI$5)/DI$5,0)</f>
        <v/>
      </c>
      <c r="DJ84" s="15">
        <f>'Investment Analysis'!JD84</f>
        <v/>
      </c>
      <c r="DK84" s="48" t="n">
        <v>1795.6</v>
      </c>
      <c r="DL84" s="18">
        <f>IF(DK84&gt;0,(DK84-DL$5)/DL$5,0)</f>
        <v/>
      </c>
      <c r="DM84" s="15">
        <f>'Investment Analysis'!JK84</f>
        <v/>
      </c>
      <c r="DN84" s="48" t="n">
        <v>18963</v>
      </c>
      <c r="DO84" s="18">
        <f>IF(DN84&gt;0,(DN84-DO$5)/DO$5,0)</f>
        <v/>
      </c>
      <c r="DP84" s="15">
        <f>'Investment Analysis'!HU84</f>
        <v/>
      </c>
      <c r="DQ84" s="48" t="n">
        <v>13908</v>
      </c>
      <c r="DR84" s="18">
        <f>IF(DQ84&gt;0,(DQ84-DR$5)/DR$5,0)</f>
        <v/>
      </c>
      <c r="DS84" s="15">
        <f>'Investment Analysis'!JR84</f>
        <v/>
      </c>
      <c r="DT84" s="48" t="n">
        <v>2728</v>
      </c>
      <c r="DU84" s="18">
        <f>IF(DT84&gt;0,(DT84-DU$5)/DU$5,0)</f>
        <v/>
      </c>
      <c r="DV84" s="15">
        <f>'Investment Analysis'!JY84</f>
        <v/>
      </c>
      <c r="DW84" s="48" t="n">
        <v>23944.25</v>
      </c>
      <c r="DX84" s="18">
        <f>IF(DW84&gt;0,(DW84-DX$5)/DX$5,0)</f>
        <v/>
      </c>
      <c r="DY84" s="15">
        <f>'Investment Analysis'!KF84</f>
        <v/>
      </c>
      <c r="DZ84" s="48" t="n">
        <v>20825</v>
      </c>
      <c r="EA84" s="18">
        <f>IF(DZ84&gt;0,(DZ84-EA$5)/EA$5,0)</f>
        <v/>
      </c>
      <c r="EB84" s="15">
        <f>'Investment Analysis'!KM84</f>
        <v/>
      </c>
      <c r="EC84" s="48" t="n">
        <v>1931.6</v>
      </c>
      <c r="ED84" s="18">
        <f>'Investment Analysis'!KV84</f>
        <v/>
      </c>
      <c r="EE84" s="15">
        <f>'Investment Analysis'!KT84</f>
        <v/>
      </c>
      <c r="EF84" s="48" t="n">
        <v>35760</v>
      </c>
      <c r="EG84" s="18">
        <f>IF(EF84&gt;0,(EF84-EG$5)/EG$5,0)</f>
        <v/>
      </c>
      <c r="EH84" s="15">
        <f>'Investment Analysis'!LH84</f>
        <v/>
      </c>
      <c r="EI84" s="48" t="n">
        <v>20372.55</v>
      </c>
      <c r="EJ84" s="18">
        <f>'Investment Analysis'!LQ84</f>
        <v/>
      </c>
      <c r="EK84" s="15">
        <f>'Investment Analysis'!LO84</f>
        <v/>
      </c>
      <c r="EL84" s="48" t="n"/>
      <c r="EM84" s="18">
        <f>IF(EL84&gt;0,(EL84-EM$4)/EM$4,0)</f>
        <v/>
      </c>
      <c r="EN84" s="15">
        <f>'Investment Analysis'!LX84</f>
        <v/>
      </c>
      <c r="EO84" s="48" t="n">
        <v>24273</v>
      </c>
      <c r="EP84" s="68">
        <f>IF(EO84&gt;0,(EO84-500-EP$5)/EP$5,0)</f>
        <v/>
      </c>
      <c r="EQ84" s="15">
        <f>'Investment Analysis'!MC84</f>
        <v/>
      </c>
      <c r="ER84" s="48" t="n">
        <v>6047.92</v>
      </c>
      <c r="ES84" s="18">
        <f>'Investment Analysis'!LX84</f>
        <v/>
      </c>
      <c r="ET84" s="15">
        <f>'Investment Analysis'!LA84</f>
        <v/>
      </c>
      <c r="EU84" s="48" t="n">
        <v>20390</v>
      </c>
      <c r="EV84" s="18">
        <f>'Investment Analysis'!ML84</f>
        <v/>
      </c>
      <c r="EW84" s="15">
        <f>'Investment Analysis'!MJ84</f>
        <v/>
      </c>
      <c r="EX84" s="48" t="n">
        <v>40184</v>
      </c>
      <c r="EY84" s="18">
        <f>IF(EX84&gt;0,(EX84-EY$5)/EY$5,0)</f>
        <v/>
      </c>
      <c r="EZ84" s="15">
        <f>'Investment Analysis'!MQ84</f>
        <v/>
      </c>
      <c r="FA84" s="48" t="n"/>
      <c r="FB84" s="18">
        <f>IF(FA84&gt;0,(FA84-FB$5)/FB$5,0)</f>
        <v/>
      </c>
      <c r="FC84" s="15">
        <f>'Investment Analysis'!MX84</f>
        <v/>
      </c>
      <c r="FD84" s="48" t="n">
        <v>4458.75</v>
      </c>
      <c r="FE84" s="18">
        <f>IF(FD84&gt;0,(FD84-FE$5)/FE$5,0)</f>
        <v/>
      </c>
      <c r="FF84" s="15">
        <f>'Investment Analysis'!NE84</f>
        <v/>
      </c>
      <c r="FG84" s="48" t="n"/>
      <c r="FH84" s="18">
        <f>IF(FG84&gt;0,(FG84-FH$5)/FH$5,0)</f>
        <v/>
      </c>
      <c r="FI84" s="15">
        <f>'Investment Analysis'!NL84</f>
        <v/>
      </c>
      <c r="FJ84" s="48" t="n">
        <v>23481</v>
      </c>
      <c r="FK84" s="18">
        <f>IF(FJ84&gt;0,(FJ84-FK$5)/FK$5,0)</f>
        <v/>
      </c>
      <c r="FL84" s="15">
        <f>'Investment Analysis'!NS84</f>
        <v/>
      </c>
      <c r="FM84" s="48" t="n">
        <v>8860.200000000001</v>
      </c>
      <c r="FN84" s="18">
        <f>IF(FM84&gt;0,(FM84-FN$5)/FN$5,0)</f>
        <v/>
      </c>
      <c r="FO84" s="15">
        <f>'Investment Analysis'!NZ84</f>
        <v/>
      </c>
      <c r="FP84" s="48" t="n"/>
      <c r="FQ84" s="18">
        <f>IF(FP84&gt;0,(FP84-FQ$5)/FQ$5,0)</f>
        <v/>
      </c>
      <c r="FR84" s="15">
        <f>'Investment Analysis'!OG84</f>
        <v/>
      </c>
      <c r="FS84" s="48" t="n">
        <v>17223.25</v>
      </c>
      <c r="FT84" s="18">
        <f>IF(FS84&gt;0,(FS84-FT$5)/FT$5,0)</f>
        <v/>
      </c>
      <c r="FU84" s="15">
        <f>'Investment Analysis'!ON84</f>
        <v/>
      </c>
      <c r="FV84" s="48" t="n"/>
      <c r="FW84" s="18">
        <f>IF(FV84&gt;0,(FV84-FW$5)/FW$5,0)</f>
        <v/>
      </c>
      <c r="FX84" s="15">
        <f>'Investment Analysis'!OU84</f>
        <v/>
      </c>
      <c r="FY84" s="48" t="n"/>
      <c r="FZ84" s="18">
        <f>IF(FY84&gt;0,(FY84-FZ$5)/FZ$5,0)</f>
        <v/>
      </c>
      <c r="GA84" s="15">
        <f>'Investment Analysis'!PB84</f>
        <v/>
      </c>
      <c r="GB84" s="48" t="n"/>
      <c r="GC84" s="18">
        <f>'Investment Analysis'!PK84</f>
        <v/>
      </c>
      <c r="GD84" s="15">
        <f>'Investment Analysis'!PI84</f>
        <v/>
      </c>
      <c r="GE84" s="48" t="n">
        <v>29747.2</v>
      </c>
      <c r="GF84" s="18">
        <f>'Investment Analysis'!PY84</f>
        <v/>
      </c>
      <c r="GG84" s="15">
        <f>'Investment Analysis'!PW84</f>
        <v/>
      </c>
      <c r="GH84" s="48" t="n">
        <v>13794</v>
      </c>
      <c r="GI84" s="18">
        <f>'Investment Analysis'!QF84</f>
        <v/>
      </c>
      <c r="GJ84" s="15">
        <f>'Investment Analysis'!QD84</f>
        <v/>
      </c>
      <c r="GK84" s="48" t="n">
        <v>11496</v>
      </c>
      <c r="GL84" s="18">
        <f>'Investment Analysis'!QM84</f>
        <v/>
      </c>
      <c r="GM84" s="15">
        <f>'Investment Analysis'!QK84</f>
        <v/>
      </c>
      <c r="GN84" s="48" t="n">
        <v>28726.31</v>
      </c>
      <c r="GO84" s="18">
        <f>'Investment Analysis'!QT84</f>
        <v/>
      </c>
      <c r="GP84" s="15">
        <f>'Investment Analysis'!QR84</f>
        <v/>
      </c>
      <c r="GQ84" s="48" t="n">
        <v>30224.7</v>
      </c>
      <c r="GR84" s="18">
        <f>'Investment Analysis'!RA84</f>
        <v/>
      </c>
      <c r="GS84" s="15">
        <f>'Investment Analysis'!QY84</f>
        <v/>
      </c>
      <c r="GT84" s="48" t="n">
        <v>10652</v>
      </c>
      <c r="GU84" s="18">
        <f>'Investment Analysis'!RH84</f>
        <v/>
      </c>
      <c r="GV84" s="15">
        <f>'Investment Analysis'!RF84</f>
        <v/>
      </c>
      <c r="GW84" s="48" t="n"/>
      <c r="GX84" s="18">
        <f>'Investment Analysis'!RO84</f>
        <v/>
      </c>
      <c r="GY84" s="15">
        <f>'Investment Analysis'!RM84</f>
        <v/>
      </c>
      <c r="GZ84" s="48" t="n">
        <v>24620</v>
      </c>
      <c r="HA84" s="18">
        <f>'Investment Analysis'!RV84</f>
        <v/>
      </c>
      <c r="HB84" s="15">
        <f>'Investment Analysis'!RT84</f>
        <v/>
      </c>
      <c r="HC84" s="48" t="n"/>
      <c r="HD84" s="18">
        <f>'Investment Analysis'!SC84</f>
        <v/>
      </c>
      <c r="HE84" s="15">
        <f>'Investment Analysis'!SA84</f>
        <v/>
      </c>
      <c r="HF84" s="48" t="n">
        <v>4055</v>
      </c>
      <c r="HG84" s="18">
        <f>'Investment Analysis'!SJ84</f>
        <v/>
      </c>
      <c r="HH84" s="15">
        <f>'Investment Analysis'!SH84</f>
        <v/>
      </c>
      <c r="HI84" s="48" t="n">
        <v>10850</v>
      </c>
      <c r="HJ84" s="18">
        <f>'Investment Analysis'!SM84</f>
        <v/>
      </c>
      <c r="HK84" s="15">
        <f>'Investment Analysis'!SK84</f>
        <v/>
      </c>
      <c r="HL84" s="48" t="n"/>
      <c r="HM84" s="18">
        <f>'Investment Analysis'!SP84</f>
        <v/>
      </c>
      <c r="HN84" s="15">
        <f>'Investment Analysis'!SN84</f>
        <v/>
      </c>
      <c r="HO84" s="48" t="n"/>
      <c r="HP84" s="18">
        <f>'Investment Analysis'!TE84</f>
        <v/>
      </c>
      <c r="HQ84" s="15">
        <f>'Investment Analysis'!TC84</f>
        <v/>
      </c>
      <c r="HR84" s="48" t="n"/>
      <c r="HS84" s="18">
        <f>'Investment Analysis'!TL84</f>
        <v/>
      </c>
      <c r="HT84" s="15">
        <f>'Investment Analysis'!TJ84</f>
        <v/>
      </c>
      <c r="HU84" s="48" t="n"/>
      <c r="HV84" s="18">
        <f>'Investment Analysis'!TS84</f>
        <v/>
      </c>
      <c r="HW84" s="15">
        <f>'Investment Analysis'!TQ84</f>
        <v/>
      </c>
      <c r="HX84" s="48" t="n"/>
      <c r="HY84" s="18">
        <f>'Investment Analysis'!TZ84</f>
        <v/>
      </c>
      <c r="HZ84" s="15">
        <f>'Investment Analysis'!TX84</f>
        <v/>
      </c>
      <c r="IA84" s="48" t="n"/>
      <c r="IB84" s="18">
        <f>'Investment Analysis'!UG84</f>
        <v/>
      </c>
      <c r="IC84" s="15">
        <f>'Investment Analysis'!UE84</f>
        <v/>
      </c>
      <c r="ID84" s="48" t="n"/>
      <c r="IE84" s="18">
        <f>'Investment Analysis'!UN84</f>
        <v/>
      </c>
      <c r="IF84" s="15">
        <f>'Investment Analysis'!UL84</f>
        <v/>
      </c>
      <c r="IG84" s="48" t="n"/>
      <c r="IH84" s="18">
        <f>'Investment Analysis'!UU84</f>
        <v/>
      </c>
      <c r="II84" s="15">
        <f>'Investment Analysis'!US84</f>
        <v/>
      </c>
      <c r="IJ84" s="48" t="n"/>
      <c r="IK84" s="18">
        <f>'Investment Analysis'!VB84</f>
        <v/>
      </c>
      <c r="IL84" s="15">
        <f>'Investment Analysis'!UZ84</f>
        <v/>
      </c>
      <c r="IM84" s="48" t="n"/>
      <c r="IN84" s="18">
        <f>'Investment Analysis'!VI84</f>
        <v/>
      </c>
      <c r="IO84" s="15">
        <f>'Investment Analysis'!VG84</f>
        <v/>
      </c>
      <c r="IP84" s="18" t="n"/>
      <c r="IQ84" s="18" t="n"/>
      <c r="IR84" s="18" t="n"/>
      <c r="IS84" s="108">
        <f>IF(IT84&gt;0,IT84-IT83,0)</f>
        <v/>
      </c>
      <c r="IT84" s="48">
        <f>FY84+FV84+FS84+FP84+FM84+FJ84+FG84+FD84+FA84+EX84+EU84+ER84+EO84+EL84+EI84+EF84+EC84+DZ84+DW84+DT84+DQ84+DN84+DK84+DH84+DE84+DB84+CY84+CV84+CS84+CP84+CJ84+CG84+CD84+CA84+BX84+P84+CM84+GT84+GQ84+GN84+GK84+GH84+GE84+GB84+BU84+BR84+BO84+BL84+BI84+BF84+BC84+AZ84+AW84+AT84+AQ84+AN84+AK84+AH84+AE84+AB84+Y84+V84+S84+GW84+GZ84+HC84+HF84+HI84+HL84+HO84+HR84+HU84</f>
        <v/>
      </c>
      <c r="IU84" s="101">
        <f>IF(IT84&gt;0,IV84,0)</f>
        <v/>
      </c>
      <c r="IV84" s="101" t="n"/>
      <c r="IW84" s="15">
        <f>IF(IT84&gt;0,(IT84+IV$11-I$2)/I$2,0)</f>
        <v/>
      </c>
      <c r="IX84" s="113">
        <f>IF(IT84&gt;0,IT84+IV$11-I$2,0)</f>
        <v/>
      </c>
      <c r="IY84" s="21">
        <f>IF(IT84&gt;0,(IT84+IV$11+IV$33+IV$52+IV$73-IT$8)/IT$8,0)</f>
        <v/>
      </c>
      <c r="IZ84" s="173">
        <f>IF(IT84&gt;0,IT84+IV$11+IV$33+IV$52+IV$73-IT$8,0)</f>
        <v/>
      </c>
    </row>
    <row r="85">
      <c r="A85" s="554">
        <f>'Investment Analysis'!A85</f>
        <v/>
      </c>
      <c r="B85" s="4">
        <f>'Investment Analysis'!B85</f>
        <v/>
      </c>
      <c r="C85" s="27">
        <f>'Investment Analysis'!C85</f>
        <v/>
      </c>
      <c r="D85" s="14">
        <f>'Investment Analysis'!D85</f>
        <v/>
      </c>
      <c r="E85" s="15">
        <f>'Investment Analysis'!E85</f>
        <v/>
      </c>
      <c r="F85" s="13">
        <f>'Investment Analysis'!G85</f>
        <v/>
      </c>
      <c r="G85" s="14">
        <f>'Investment Analysis'!H85</f>
        <v/>
      </c>
      <c r="H85" s="15">
        <f>'Investment Analysis'!I85</f>
        <v/>
      </c>
      <c r="I85" s="13">
        <f>'Investment Analysis'!K85</f>
        <v/>
      </c>
      <c r="J85" s="14">
        <f>'Investment Analysis'!L85</f>
        <v/>
      </c>
      <c r="K85" s="15">
        <f>'Investment Analysis'!M85</f>
        <v/>
      </c>
      <c r="L85" s="41">
        <f>'Investment Analysis'!T85</f>
        <v/>
      </c>
      <c r="M85" s="21">
        <f>'Investment Analysis'!V85</f>
        <v/>
      </c>
      <c r="N85" s="21">
        <f>'Investment Analysis'!W85</f>
        <v/>
      </c>
      <c r="P85" s="48">
        <f>'Investment Analysis'!Y85</f>
        <v/>
      </c>
      <c r="Q85" s="18" t="n"/>
      <c r="R85" s="83" t="n"/>
      <c r="S85" s="48" t="n">
        <v>17697.53</v>
      </c>
      <c r="T85" s="18">
        <f>'Investment Analysis'!AH85</f>
        <v/>
      </c>
      <c r="U85" s="15">
        <f>'Investment Analysis'!AF85</f>
        <v/>
      </c>
      <c r="V85" s="48" t="n">
        <v>15600.04</v>
      </c>
      <c r="W85" s="18">
        <f>'Investment Analysis'!AO85</f>
        <v/>
      </c>
      <c r="X85" s="15">
        <f>'Investment Analysis'!AM85</f>
        <v/>
      </c>
      <c r="Y85" s="48" t="n">
        <v>8897.219999999999</v>
      </c>
      <c r="Z85" s="18">
        <f>IF(Y85&gt;0,(Y85-Z$5)/Z$5,0)</f>
        <v/>
      </c>
      <c r="AA85" s="15">
        <f>'Investment Analysis'!GM85</f>
        <v/>
      </c>
      <c r="AB85" s="48" t="n">
        <v>2146.89</v>
      </c>
      <c r="AC85" s="18">
        <f>IF(AB85&gt;0,(AB85+8000-AC$5)/AC$5,0)</f>
        <v/>
      </c>
      <c r="AD85" s="15">
        <f>'Investment Analysis'!AT85</f>
        <v/>
      </c>
      <c r="AE85" s="48" t="n">
        <v>19578.81</v>
      </c>
      <c r="AF85" s="18">
        <f>'Investment Analysis'!BC85</f>
        <v/>
      </c>
      <c r="AG85" s="15">
        <f>'Investment Analysis'!BA85</f>
        <v/>
      </c>
      <c r="AH85" s="48" t="n"/>
      <c r="AI85" s="18">
        <f>IF(AH85&gt;0,(AH85-5000+20000-AI$5)/AI$5,0)</f>
        <v/>
      </c>
      <c r="AJ85" s="15">
        <f>'Investment Analysis'!BH85</f>
        <v/>
      </c>
      <c r="AK85" s="48" t="n">
        <v>16352.48</v>
      </c>
      <c r="AL85" s="18">
        <f>IF(AK85&gt;0,(AK85+7000-AL$5)/AL$5,0)</f>
        <v/>
      </c>
      <c r="AM85" s="15">
        <f>'Investment Analysis'!BO85</f>
        <v/>
      </c>
      <c r="AN85" s="48" t="n">
        <v>11886.15</v>
      </c>
      <c r="AO85" s="18">
        <f>IF(AN85&gt;0,(AN85+25000+5000-AO$5)/AO$5,0)</f>
        <v/>
      </c>
      <c r="AP85" s="15">
        <f>'Investment Analysis'!BV85</f>
        <v/>
      </c>
      <c r="AQ85" s="48" t="n"/>
      <c r="AR85" s="18">
        <f>IF(AQ85&gt;0,(AQ85+10000+4000-AR$5)/AR$5,0)</f>
        <v/>
      </c>
      <c r="AS85" s="15">
        <f>'Investment Analysis'!CC85</f>
        <v/>
      </c>
      <c r="AT85" s="48" t="n">
        <v>20989.64</v>
      </c>
      <c r="AU85" s="18">
        <f>'Investment Analysis'!CL85</f>
        <v/>
      </c>
      <c r="AV85" s="15">
        <f>'Investment Analysis'!CJ85</f>
        <v/>
      </c>
      <c r="AW85" s="48" t="n">
        <v>15632.25</v>
      </c>
      <c r="AX85" s="18">
        <f>IF(AW85&gt;0,(AW85+2000-AX$5)/AX$5,0)</f>
        <v/>
      </c>
      <c r="AY85" s="15">
        <f>'Investment Analysis'!CQ85</f>
        <v/>
      </c>
      <c r="AZ85" s="48" t="n">
        <v>13991.97</v>
      </c>
      <c r="BA85" s="18">
        <f>'Investment Analysis'!CZ85</f>
        <v/>
      </c>
      <c r="BB85" s="15">
        <f>'Investment Analysis'!CX85</f>
        <v/>
      </c>
      <c r="BC85" s="48" t="n">
        <v>8494.879999999999</v>
      </c>
      <c r="BD85" s="18">
        <f>IF(BC85&gt;0,(BC85-10000+30000-BD$5)/BD$5,0)</f>
        <v/>
      </c>
      <c r="BE85" s="15">
        <f>'Investment Analysis'!DE85</f>
        <v/>
      </c>
      <c r="BF85" s="48" t="n">
        <v>4291.11</v>
      </c>
      <c r="BG85" s="18">
        <f>'Investment Analysis'!DN85</f>
        <v/>
      </c>
      <c r="BH85" s="15">
        <f>'Investment Analysis'!DL85</f>
        <v/>
      </c>
      <c r="BI85" s="48" t="n">
        <v>1820.62</v>
      </c>
      <c r="BJ85" s="18">
        <f>'Investment Analysis'!EB85</f>
        <v/>
      </c>
      <c r="BK85" s="15">
        <f>'Investment Analysis'!DZ85</f>
        <v/>
      </c>
      <c r="BL85" s="48" t="n">
        <v>3357.5</v>
      </c>
      <c r="BM85" s="18">
        <f>'Investment Analysis'!EI85</f>
        <v/>
      </c>
      <c r="BN85" s="15">
        <f>'Investment Analysis'!EG85</f>
        <v/>
      </c>
      <c r="BO85" s="48" t="n"/>
      <c r="BP85" s="18">
        <f>'Investment Analysis'!DU85</f>
        <v/>
      </c>
      <c r="BQ85" s="15">
        <f>'Investment Analysis'!DS85</f>
        <v/>
      </c>
      <c r="BR85" s="48" t="n">
        <v>4856.47</v>
      </c>
      <c r="BS85" s="18">
        <f>'Investment Analysis'!EP85</f>
        <v/>
      </c>
      <c r="BT85" s="15">
        <f>'Investment Analysis'!EN85</f>
        <v/>
      </c>
      <c r="BU85" s="48" t="n">
        <v>12666.66</v>
      </c>
      <c r="BV85" s="18">
        <f>IF(BU85&gt;0,(BU85+8000-BV$5)/BV$5,0)</f>
        <v/>
      </c>
      <c r="BW85" s="15">
        <f>'Investment Analysis'!EU85</f>
        <v/>
      </c>
      <c r="BX85" s="48" t="n"/>
      <c r="BY85" s="18">
        <f>IF(BX85&gt;0,(BX85-10000-5000-BY$5)/BY$5,0)</f>
        <v/>
      </c>
      <c r="BZ85" s="15">
        <f>'Investment Analysis'!FB85</f>
        <v/>
      </c>
      <c r="CA85" s="48" t="n">
        <v>19462.8</v>
      </c>
      <c r="CB85" s="18">
        <f>IF(CA85&gt;0,(CA85-CB$5)/CB$5,0)</f>
        <v/>
      </c>
      <c r="CC85" s="15">
        <f>'Investment Analysis'!FI85</f>
        <v/>
      </c>
      <c r="CD85" s="48" t="n">
        <v>15957.98</v>
      </c>
      <c r="CE85" s="18">
        <f>'Investment Analysis'!FR85</f>
        <v/>
      </c>
      <c r="CF85" s="15">
        <f>'Investment Analysis'!FP85</f>
        <v/>
      </c>
      <c r="CG85" s="48" t="n">
        <v>5046.84</v>
      </c>
      <c r="CH85" s="18">
        <f>'Investment Analysis'!FR85</f>
        <v/>
      </c>
      <c r="CI85" s="15">
        <f>'Investment Analysis'!FW85</f>
        <v/>
      </c>
      <c r="CJ85" s="48" t="n"/>
      <c r="CK85" s="18">
        <f>IF(CJ85&gt;0,(CJ85+5000+8000-CK$5)/CK$5,0)</f>
        <v/>
      </c>
      <c r="CL85" s="15">
        <f>'Investment Analysis'!GD85</f>
        <v/>
      </c>
      <c r="CM85" s="48" t="n">
        <v>24838.55</v>
      </c>
      <c r="CN85" s="18">
        <f>IF(CM85&gt;0,(CM85-CN$5)/CN$5,0)</f>
        <v/>
      </c>
      <c r="CO85" s="15">
        <f>'Investment Analysis'!GT85</f>
        <v/>
      </c>
      <c r="CP85" s="48" t="n">
        <v>23797</v>
      </c>
      <c r="CQ85" s="18">
        <f>IF(CP85&gt;0,(CP85-CQ$5)/CQ$5,0)</f>
        <v/>
      </c>
      <c r="CR85" s="15">
        <f>'Investment Analysis'!HG85</f>
        <v/>
      </c>
      <c r="CS85" s="48" t="n">
        <v>8400</v>
      </c>
      <c r="CT85" s="18">
        <f>IF(CS85&gt;0,(CS85-CT$5)/CT$5,0)</f>
        <v/>
      </c>
      <c r="CU85" s="15">
        <f>'Investment Analysis'!HN85</f>
        <v/>
      </c>
      <c r="CV85" s="48" t="n">
        <v>13350.15</v>
      </c>
      <c r="CW85" s="18">
        <f>IF(CV85&gt;0,(CV85-CW$5)/CW$5,0)</f>
        <v/>
      </c>
      <c r="CX85" s="15">
        <f>'Investment Analysis'!IB85</f>
        <v/>
      </c>
      <c r="CY85" s="48" t="n">
        <v>15262.2</v>
      </c>
      <c r="CZ85" s="18">
        <f>IF(CY85&gt;0,(CY85-CZ$5)/CZ$5,0)</f>
        <v/>
      </c>
      <c r="DA85" s="15">
        <f>'Investment Analysis'!II85</f>
        <v/>
      </c>
      <c r="DB85" s="48" t="n"/>
      <c r="DC85" s="18">
        <f>IF(DB85&gt;0,(DB85-DC$5)/DC$5,0)</f>
        <v/>
      </c>
      <c r="DD85" s="15">
        <f>'Investment Analysis'!IP85</f>
        <v/>
      </c>
      <c r="DE85" s="48" t="n"/>
      <c r="DF85" s="18">
        <f>'Investment Analysis'!IY85</f>
        <v/>
      </c>
      <c r="DG85" s="15">
        <f>'Investment Analysis'!IW85</f>
        <v/>
      </c>
      <c r="DH85" s="48" t="n">
        <v>5002.8</v>
      </c>
      <c r="DI85" s="18">
        <f>IF(DH85&gt;0,(DH85-DI$5)/DI$5,0)</f>
        <v/>
      </c>
      <c r="DJ85" s="15">
        <f>'Investment Analysis'!JD85</f>
        <v/>
      </c>
      <c r="DK85" s="48" t="n">
        <v>1834.1</v>
      </c>
      <c r="DL85" s="18">
        <f>IF(DK85&gt;0,(DK85-DL$5)/DL$5,0)</f>
        <v/>
      </c>
      <c r="DM85" s="15">
        <f>'Investment Analysis'!JK85</f>
        <v/>
      </c>
      <c r="DN85" s="48" t="n">
        <v>19494</v>
      </c>
      <c r="DO85" s="18">
        <f>IF(DN85&gt;0,(DN85-DO$5)/DO$5,0)</f>
        <v/>
      </c>
      <c r="DP85" s="15">
        <f>'Investment Analysis'!HU85</f>
        <v/>
      </c>
      <c r="DQ85" s="48" t="n">
        <v>14155.5</v>
      </c>
      <c r="DR85" s="18">
        <f>IF(DQ85&gt;0,(DQ85-DR$5)/DR$5,0)</f>
        <v/>
      </c>
      <c r="DS85" s="15">
        <f>'Investment Analysis'!JR85</f>
        <v/>
      </c>
      <c r="DT85" s="48" t="n">
        <v>3018</v>
      </c>
      <c r="DU85" s="18">
        <f>IF(DT85&gt;0,(DT85-DU$5)/DU$5,0)</f>
        <v/>
      </c>
      <c r="DV85" s="15">
        <f>'Investment Analysis'!JY85</f>
        <v/>
      </c>
      <c r="DW85" s="48" t="n">
        <v>24480.75</v>
      </c>
      <c r="DX85" s="18">
        <f>IF(DW85&gt;0,(DW85-DX$5)/DX$5,0)</f>
        <v/>
      </c>
      <c r="DY85" s="15">
        <f>'Investment Analysis'!KF85</f>
        <v/>
      </c>
      <c r="DZ85" s="48" t="n">
        <v>20195</v>
      </c>
      <c r="EA85" s="18">
        <f>IF(DZ85&gt;0,(DZ85-EA$5)/EA$5,0)</f>
        <v/>
      </c>
      <c r="EB85" s="15">
        <f>'Investment Analysis'!KM85</f>
        <v/>
      </c>
      <c r="EC85" s="48" t="n">
        <v>1997.4</v>
      </c>
      <c r="ED85" s="18">
        <f>'Investment Analysis'!KV85</f>
        <v/>
      </c>
      <c r="EE85" s="15">
        <f>'Investment Analysis'!KT85</f>
        <v/>
      </c>
      <c r="EF85" s="48" t="n">
        <v>36427.5</v>
      </c>
      <c r="EG85" s="18">
        <f>IF(EF85&gt;0,(EF85-EG$5)/EG$5,0)</f>
        <v/>
      </c>
      <c r="EH85" s="15">
        <f>'Investment Analysis'!LH85</f>
        <v/>
      </c>
      <c r="EI85" s="48" t="n">
        <v>19981.5</v>
      </c>
      <c r="EJ85" s="18">
        <f>'Investment Analysis'!LQ85</f>
        <v/>
      </c>
      <c r="EK85" s="15">
        <f>'Investment Analysis'!LO85</f>
        <v/>
      </c>
      <c r="EL85" s="48" t="n"/>
      <c r="EM85" s="18">
        <f>IF(EL85&gt;0,(EL85-EM$4)/EM$4,0)</f>
        <v/>
      </c>
      <c r="EN85" s="15">
        <f>'Investment Analysis'!LX85</f>
        <v/>
      </c>
      <c r="EO85" s="48" t="n">
        <v>23526</v>
      </c>
      <c r="EP85" s="68">
        <f>IF(EO85&gt;0,(EO85-500-EP$5)/EP$5,0)</f>
        <v/>
      </c>
      <c r="EQ85" s="15">
        <f>'Investment Analysis'!MC85</f>
        <v/>
      </c>
      <c r="ER85" s="48" t="n">
        <v>6134.64</v>
      </c>
      <c r="ES85" s="18">
        <f>'Investment Analysis'!LX85</f>
        <v/>
      </c>
      <c r="ET85" s="15">
        <f>'Investment Analysis'!LA85</f>
        <v/>
      </c>
      <c r="EU85" s="48" t="n">
        <v>21530</v>
      </c>
      <c r="EV85" s="18">
        <f>'Investment Analysis'!ML85</f>
        <v/>
      </c>
      <c r="EW85" s="15">
        <f>'Investment Analysis'!MJ85</f>
        <v/>
      </c>
      <c r="EX85" s="48" t="n">
        <v>40924</v>
      </c>
      <c r="EY85" s="18">
        <f>IF(EX85&gt;0,(EX85-EY$5)/EY$5,0)</f>
        <v/>
      </c>
      <c r="EZ85" s="15">
        <f>'Investment Analysis'!MQ85</f>
        <v/>
      </c>
      <c r="FA85" s="48" t="n"/>
      <c r="FB85" s="18">
        <f>IF(FA85&gt;0,(FA85-FB$5)/FB$5,0)</f>
        <v/>
      </c>
      <c r="FC85" s="15">
        <f>'Investment Analysis'!MX85</f>
        <v/>
      </c>
      <c r="FD85" s="48" t="n">
        <v>4729.5</v>
      </c>
      <c r="FE85" s="18">
        <f>IF(FD85&gt;0,(FD85-FE$5)/FE$5,0)</f>
        <v/>
      </c>
      <c r="FF85" s="15">
        <f>'Investment Analysis'!NE85</f>
        <v/>
      </c>
      <c r="FG85" s="48" t="n"/>
      <c r="FH85" s="18">
        <f>IF(FG85&gt;0,(FG85-FH$5)/FH$5,0)</f>
        <v/>
      </c>
      <c r="FI85" s="15">
        <f>'Investment Analysis'!NL85</f>
        <v/>
      </c>
      <c r="FJ85" s="48" t="n">
        <v>24455.25</v>
      </c>
      <c r="FK85" s="18">
        <f>IF(FJ85&gt;0,(FJ85-FK$5)/FK$5,0)</f>
        <v/>
      </c>
      <c r="FL85" s="15">
        <f>'Investment Analysis'!NS85</f>
        <v/>
      </c>
      <c r="FM85" s="48" t="n">
        <v>9088.200000000001</v>
      </c>
      <c r="FN85" s="18">
        <f>IF(FM85&gt;0,(FM85-FN$5)/FN$5,0)</f>
        <v/>
      </c>
      <c r="FO85" s="15">
        <f>'Investment Analysis'!NZ85</f>
        <v/>
      </c>
      <c r="FP85" s="48" t="n"/>
      <c r="FQ85" s="18">
        <f>IF(FP85&gt;0,(FP85-FQ$5)/FQ$5,0)</f>
        <v/>
      </c>
      <c r="FR85" s="15">
        <f>'Investment Analysis'!OG85</f>
        <v/>
      </c>
      <c r="FS85" s="48" t="n">
        <v>17938.25</v>
      </c>
      <c r="FT85" s="18">
        <f>IF(FS85&gt;0,(FS85-FT$5)/FT$5,0)</f>
        <v/>
      </c>
      <c r="FU85" s="15">
        <f>'Investment Analysis'!ON85</f>
        <v/>
      </c>
      <c r="FV85" s="48" t="n"/>
      <c r="FW85" s="18">
        <f>IF(FV85&gt;0,(FV85-FW$5)/FW$5,0)</f>
        <v/>
      </c>
      <c r="FX85" s="15">
        <f>'Investment Analysis'!OU85</f>
        <v/>
      </c>
      <c r="FY85" s="48" t="n"/>
      <c r="FZ85" s="18">
        <f>IF(FY85&gt;0,(FY85-FZ$5)/FZ$5,0)</f>
        <v/>
      </c>
      <c r="GA85" s="15">
        <f>'Investment Analysis'!PB85</f>
        <v/>
      </c>
      <c r="GB85" s="48" t="n"/>
      <c r="GC85" s="18">
        <f>'Investment Analysis'!PK85</f>
        <v/>
      </c>
      <c r="GD85" s="15">
        <f>'Investment Analysis'!PI85</f>
        <v/>
      </c>
      <c r="GE85" s="48" t="n">
        <v>29016</v>
      </c>
      <c r="GF85" s="18">
        <f>'Investment Analysis'!PY85</f>
        <v/>
      </c>
      <c r="GG85" s="15">
        <f>'Investment Analysis'!PW85</f>
        <v/>
      </c>
      <c r="GH85" s="48" t="n">
        <v>14012.35</v>
      </c>
      <c r="GI85" s="18">
        <f>'Investment Analysis'!QF85</f>
        <v/>
      </c>
      <c r="GJ85" s="15">
        <f>'Investment Analysis'!QD85</f>
        <v/>
      </c>
      <c r="GK85" s="48" t="n">
        <v>12164</v>
      </c>
      <c r="GL85" s="18">
        <f>'Investment Analysis'!QM85</f>
        <v/>
      </c>
      <c r="GM85" s="15">
        <f>'Investment Analysis'!QK85</f>
        <v/>
      </c>
      <c r="GN85" s="48" t="n">
        <v>30139.89</v>
      </c>
      <c r="GO85" s="18">
        <f>'Investment Analysis'!QT85</f>
        <v/>
      </c>
      <c r="GP85" s="15">
        <f>'Investment Analysis'!QR85</f>
        <v/>
      </c>
      <c r="GQ85" s="48" t="n">
        <v>29628.3</v>
      </c>
      <c r="GR85" s="18">
        <f>'Investment Analysis'!RA85</f>
        <v/>
      </c>
      <c r="GS85" s="15">
        <f>'Investment Analysis'!QY85</f>
        <v/>
      </c>
      <c r="GT85" s="48" t="n">
        <v>11263</v>
      </c>
      <c r="GU85" s="18">
        <f>'Investment Analysis'!RH85</f>
        <v/>
      </c>
      <c r="GV85" s="15">
        <f>'Investment Analysis'!RF85</f>
        <v/>
      </c>
      <c r="GW85" s="48" t="n"/>
      <c r="GX85" s="18">
        <f>'Investment Analysis'!RO85</f>
        <v/>
      </c>
      <c r="GY85" s="15">
        <f>'Investment Analysis'!RM85</f>
        <v/>
      </c>
      <c r="GZ85" s="48" t="n">
        <v>24840</v>
      </c>
      <c r="HA85" s="18">
        <f>'Investment Analysis'!RV85</f>
        <v/>
      </c>
      <c r="HB85" s="15">
        <f>'Investment Analysis'!RT85</f>
        <v/>
      </c>
      <c r="HC85" s="48" t="n"/>
      <c r="HD85" s="18">
        <f>'Investment Analysis'!SC85</f>
        <v/>
      </c>
      <c r="HE85" s="15">
        <f>'Investment Analysis'!SA85</f>
        <v/>
      </c>
      <c r="HF85" s="48" t="n">
        <v>4285</v>
      </c>
      <c r="HG85" s="18">
        <f>'Investment Analysis'!SJ85</f>
        <v/>
      </c>
      <c r="HH85" s="15">
        <f>'Investment Analysis'!SH85</f>
        <v/>
      </c>
      <c r="HI85" s="48" t="n">
        <v>11102</v>
      </c>
      <c r="HJ85" s="18">
        <f>'Investment Analysis'!SM85</f>
        <v/>
      </c>
      <c r="HK85" s="15">
        <f>'Investment Analysis'!SK85</f>
        <v/>
      </c>
      <c r="HL85" s="48" t="n"/>
      <c r="HM85" s="18">
        <f>'Investment Analysis'!SP85</f>
        <v/>
      </c>
      <c r="HN85" s="15">
        <f>'Investment Analysis'!SN85</f>
        <v/>
      </c>
      <c r="HO85" s="48" t="n"/>
      <c r="HP85" s="18">
        <f>'Investment Analysis'!TE85</f>
        <v/>
      </c>
      <c r="HQ85" s="15">
        <f>'Investment Analysis'!TC85</f>
        <v/>
      </c>
      <c r="HR85" s="48" t="n"/>
      <c r="HS85" s="18">
        <f>'Investment Analysis'!TL85</f>
        <v/>
      </c>
      <c r="HT85" s="15">
        <f>'Investment Analysis'!TJ85</f>
        <v/>
      </c>
      <c r="HU85" s="48" t="n"/>
      <c r="HV85" s="18">
        <f>'Investment Analysis'!TS85</f>
        <v/>
      </c>
      <c r="HW85" s="15">
        <f>'Investment Analysis'!TQ85</f>
        <v/>
      </c>
      <c r="HX85" s="48" t="n"/>
      <c r="HY85" s="18">
        <f>'Investment Analysis'!TZ85</f>
        <v/>
      </c>
      <c r="HZ85" s="15">
        <f>'Investment Analysis'!TX85</f>
        <v/>
      </c>
      <c r="IA85" s="48" t="n"/>
      <c r="IB85" s="18">
        <f>'Investment Analysis'!UG85</f>
        <v/>
      </c>
      <c r="IC85" s="15">
        <f>'Investment Analysis'!UE85</f>
        <v/>
      </c>
      <c r="ID85" s="48" t="n"/>
      <c r="IE85" s="18">
        <f>'Investment Analysis'!UN85</f>
        <v/>
      </c>
      <c r="IF85" s="15">
        <f>'Investment Analysis'!UL85</f>
        <v/>
      </c>
      <c r="IG85" s="48" t="n"/>
      <c r="IH85" s="18">
        <f>'Investment Analysis'!UU85</f>
        <v/>
      </c>
      <c r="II85" s="15">
        <f>'Investment Analysis'!US85</f>
        <v/>
      </c>
      <c r="IJ85" s="48" t="n"/>
      <c r="IK85" s="18">
        <f>'Investment Analysis'!VB85</f>
        <v/>
      </c>
      <c r="IL85" s="15">
        <f>'Investment Analysis'!UZ85</f>
        <v/>
      </c>
      <c r="IM85" s="48" t="n"/>
      <c r="IN85" s="18">
        <f>'Investment Analysis'!VI85</f>
        <v/>
      </c>
      <c r="IO85" s="15">
        <f>'Investment Analysis'!VG85</f>
        <v/>
      </c>
      <c r="IP85" s="18" t="n"/>
      <c r="IQ85" s="18" t="n"/>
      <c r="IR85" s="18" t="n"/>
      <c r="IS85" s="108">
        <f>IF(IT85&gt;0,IT85-IT84,0)</f>
        <v/>
      </c>
      <c r="IT85" s="48">
        <f>FY85+FV85+FS85+FP85+FM85+FJ85+FG85+FD85+FA85+EX85+EU85+ER85+EO85+EL85+EI85+EF85+EC85+DZ85+DW85+DT85+DQ85+DN85+DK85+DH85+DE85+DB85+CY85+CV85+CS85+CP85+CJ85+CG85+CD85+CA85+BX85+P85+CM85+GT85+GQ85+GN85+GK85+GH85+GE85+GB85+BU85+BR85+BO85+BL85+BI85+BF85+BC85+AZ85+AW85+AT85+AQ85+AN85+AK85+AH85+AE85+AB85+Y85+V85+S85+GW85+GZ85+HC85+HF85+HI85+HL85+HO85+HR85+HU85</f>
        <v/>
      </c>
      <c r="IU85" s="101">
        <f>IF(IT85&gt;0,IV85,0)</f>
        <v/>
      </c>
      <c r="IV85" s="101" t="n"/>
      <c r="IW85" s="15">
        <f>IF(IT85&gt;0,(IT85+IV$11-I$2)/I$2,0)</f>
        <v/>
      </c>
      <c r="IX85" s="113">
        <f>IF(IT85&gt;0,IT85+IV$11-I$2,0)</f>
        <v/>
      </c>
      <c r="IY85" s="21">
        <f>IF(IT85&gt;0,(IT85+IV$11+IV$33+IV$52+IV$73-IT$8)/IT$8,0)</f>
        <v/>
      </c>
      <c r="IZ85" s="173">
        <f>IF(IT85&gt;0,IT85+IV$11+IV$33+IV$52+IV$73-IT$8,0)</f>
        <v/>
      </c>
    </row>
    <row r="86">
      <c r="A86" s="554">
        <f>'Investment Analysis'!A86</f>
        <v/>
      </c>
      <c r="B86" s="4">
        <f>'Investment Analysis'!B86</f>
        <v/>
      </c>
      <c r="C86" s="27">
        <f>'Investment Analysis'!C86</f>
        <v/>
      </c>
      <c r="D86" s="14">
        <f>'Investment Analysis'!D86</f>
        <v/>
      </c>
      <c r="E86" s="15">
        <f>'Investment Analysis'!E86</f>
        <v/>
      </c>
      <c r="F86" s="13">
        <f>'Investment Analysis'!G86</f>
        <v/>
      </c>
      <c r="G86" s="14">
        <f>'Investment Analysis'!H86</f>
        <v/>
      </c>
      <c r="H86" s="15">
        <f>'Investment Analysis'!I86</f>
        <v/>
      </c>
      <c r="I86" s="13">
        <f>'Investment Analysis'!K86</f>
        <v/>
      </c>
      <c r="J86" s="14">
        <f>'Investment Analysis'!L86</f>
        <v/>
      </c>
      <c r="K86" s="15">
        <f>'Investment Analysis'!M86</f>
        <v/>
      </c>
      <c r="L86" s="41">
        <f>'Investment Analysis'!T86</f>
        <v/>
      </c>
      <c r="M86" s="21">
        <f>'Investment Analysis'!V86</f>
        <v/>
      </c>
      <c r="N86" s="21">
        <f>'Investment Analysis'!W86</f>
        <v/>
      </c>
      <c r="P86" s="48">
        <f>'Investment Analysis'!Y86</f>
        <v/>
      </c>
      <c r="Q86" s="18" t="n"/>
      <c r="R86" s="83" t="n"/>
      <c r="S86" s="48" t="n">
        <v>18184.4</v>
      </c>
      <c r="T86" s="18">
        <f>'Investment Analysis'!AH86</f>
        <v/>
      </c>
      <c r="U86" s="15">
        <f>'Investment Analysis'!AF86</f>
        <v/>
      </c>
      <c r="V86" s="48" t="n">
        <v>15953.09</v>
      </c>
      <c r="W86" s="18">
        <f>'Investment Analysis'!AO86</f>
        <v/>
      </c>
      <c r="X86" s="15">
        <f>'Investment Analysis'!AM86</f>
        <v/>
      </c>
      <c r="Y86" s="48" t="n">
        <v>9025.35</v>
      </c>
      <c r="Z86" s="18">
        <f>IF(Y86&gt;0,(Y86-Z$5)/Z$5,0)</f>
        <v/>
      </c>
      <c r="AA86" s="15">
        <f>'Investment Analysis'!GM86</f>
        <v/>
      </c>
      <c r="AB86" s="48" t="n">
        <v>2194.86</v>
      </c>
      <c r="AC86" s="18">
        <f>IF(AB86&gt;0,(AB86+8000-AC$5)/AC$5,0)</f>
        <v/>
      </c>
      <c r="AD86" s="15">
        <f>'Investment Analysis'!AT86</f>
        <v/>
      </c>
      <c r="AE86" s="48" t="n">
        <v>19906.05</v>
      </c>
      <c r="AF86" s="18">
        <f>'Investment Analysis'!BC86</f>
        <v/>
      </c>
      <c r="AG86" s="15">
        <f>'Investment Analysis'!BA86</f>
        <v/>
      </c>
      <c r="AH86" s="48" t="n"/>
      <c r="AI86" s="18">
        <f>IF(AH86&gt;0,(AH86-5000+20000-AI$5)/AI$5,0)</f>
        <v/>
      </c>
      <c r="AJ86" s="15">
        <f>'Investment Analysis'!BH86</f>
        <v/>
      </c>
      <c r="AK86" s="48" t="n">
        <v>16786.42</v>
      </c>
      <c r="AL86" s="18">
        <f>IF(AK86&gt;0,(AK86+7000-AL$5)/AL$5,0)</f>
        <v/>
      </c>
      <c r="AM86" s="15">
        <f>'Investment Analysis'!BO86</f>
        <v/>
      </c>
      <c r="AN86" s="48" t="n">
        <v>12241.52</v>
      </c>
      <c r="AO86" s="18">
        <f>IF(AN86&gt;0,(AN86+25000+5000-AO$5)/AO$5,0)</f>
        <v/>
      </c>
      <c r="AP86" s="15">
        <f>'Investment Analysis'!BV86</f>
        <v/>
      </c>
      <c r="AQ86" s="48" t="n"/>
      <c r="AR86" s="18">
        <f>IF(AQ86&gt;0,(AQ86+10000+4000-AR$5)/AR$5,0)</f>
        <v/>
      </c>
      <c r="AS86" s="15">
        <f>'Investment Analysis'!CC86</f>
        <v/>
      </c>
      <c r="AT86" s="48" t="n">
        <v>21418.78</v>
      </c>
      <c r="AU86" s="18">
        <f>'Investment Analysis'!CL86</f>
        <v/>
      </c>
      <c r="AV86" s="15">
        <f>'Investment Analysis'!CJ86</f>
        <v/>
      </c>
      <c r="AW86" s="48" t="n">
        <v>15938.11</v>
      </c>
      <c r="AX86" s="18">
        <f>IF(AW86&gt;0,(AW86+2000-AX$5)/AX$5,0)</f>
        <v/>
      </c>
      <c r="AY86" s="15">
        <f>'Investment Analysis'!CQ86</f>
        <v/>
      </c>
      <c r="AZ86" s="48" t="n">
        <v>14210.25</v>
      </c>
      <c r="BA86" s="18">
        <f>'Investment Analysis'!CZ86</f>
        <v/>
      </c>
      <c r="BB86" s="15">
        <f>'Investment Analysis'!CX86</f>
        <v/>
      </c>
      <c r="BC86" s="48" t="n">
        <v>8595.049999999999</v>
      </c>
      <c r="BD86" s="18">
        <f>IF(BC86&gt;0,(BC86-10000+30000-BD$5)/BD$5,0)</f>
        <v/>
      </c>
      <c r="BE86" s="15">
        <f>'Investment Analysis'!DE86</f>
        <v/>
      </c>
      <c r="BF86" s="48" t="n">
        <v>4323.83</v>
      </c>
      <c r="BG86" s="18">
        <f>'Investment Analysis'!DN86</f>
        <v/>
      </c>
      <c r="BH86" s="15">
        <f>'Investment Analysis'!DL86</f>
        <v/>
      </c>
      <c r="BI86" s="48" t="n">
        <v>1896.25</v>
      </c>
      <c r="BJ86" s="18">
        <f>'Investment Analysis'!EB86</f>
        <v/>
      </c>
      <c r="BK86" s="15">
        <f>'Investment Analysis'!DZ86</f>
        <v/>
      </c>
      <c r="BL86" s="48" t="n">
        <v>3468.99</v>
      </c>
      <c r="BM86" s="18">
        <f>'Investment Analysis'!EI86</f>
        <v/>
      </c>
      <c r="BN86" s="15">
        <f>'Investment Analysis'!EG86</f>
        <v/>
      </c>
      <c r="BO86" s="48" t="n"/>
      <c r="BP86" s="18">
        <f>'Investment Analysis'!DU86</f>
        <v/>
      </c>
      <c r="BQ86" s="15">
        <f>'Investment Analysis'!DS86</f>
        <v/>
      </c>
      <c r="BR86" s="48" t="n">
        <v>4976.41</v>
      </c>
      <c r="BS86" s="18">
        <f>'Investment Analysis'!EP86</f>
        <v/>
      </c>
      <c r="BT86" s="15">
        <f>'Investment Analysis'!EN86</f>
        <v/>
      </c>
      <c r="BU86" s="48" t="n">
        <v>12807.07</v>
      </c>
      <c r="BV86" s="18">
        <f>IF(BU86&gt;0,(BU86+8000-BV$5)/BV$5,0)</f>
        <v/>
      </c>
      <c r="BW86" s="15">
        <f>'Investment Analysis'!EU86</f>
        <v/>
      </c>
      <c r="BX86" s="48" t="n"/>
      <c r="BY86" s="18">
        <f>IF(BX86&gt;0,(BX86-10000-5000-BY$5)/BY$5,0)</f>
        <v/>
      </c>
      <c r="BZ86" s="15">
        <f>'Investment Analysis'!FB86</f>
        <v/>
      </c>
      <c r="CA86" s="48" t="n">
        <v>19436.83</v>
      </c>
      <c r="CB86" s="18">
        <f>IF(CA86&gt;0,(CA86-CB$5)/CB$5,0)</f>
        <v/>
      </c>
      <c r="CC86" s="15">
        <f>'Investment Analysis'!FI86</f>
        <v/>
      </c>
      <c r="CD86" s="48" t="n">
        <v>16222.56</v>
      </c>
      <c r="CE86" s="18">
        <f>'Investment Analysis'!FR86</f>
        <v/>
      </c>
      <c r="CF86" s="15">
        <f>'Investment Analysis'!FP86</f>
        <v/>
      </c>
      <c r="CG86" s="48" t="n">
        <v>5043.56</v>
      </c>
      <c r="CH86" s="18">
        <f>'Investment Analysis'!FR86</f>
        <v/>
      </c>
      <c r="CI86" s="15">
        <f>'Investment Analysis'!FW86</f>
        <v/>
      </c>
      <c r="CJ86" s="48" t="n"/>
      <c r="CK86" s="18">
        <f>IF(CJ86&gt;0,(CJ86+5000+8000-CK$5)/CK$5,0)</f>
        <v/>
      </c>
      <c r="CL86" s="15">
        <f>'Investment Analysis'!GD86</f>
        <v/>
      </c>
      <c r="CM86" s="48" t="n">
        <v>24701.88</v>
      </c>
      <c r="CN86" s="18">
        <f>IF(CM86&gt;0,(CM86-CN$5)/CN$5,0)</f>
        <v/>
      </c>
      <c r="CO86" s="15">
        <f>'Investment Analysis'!GT86</f>
        <v/>
      </c>
      <c r="CP86" s="48" t="n">
        <v>25074</v>
      </c>
      <c r="CQ86" s="18">
        <f>IF(CP86&gt;0,(CP86-CQ$5)/CQ$5,0)</f>
        <v/>
      </c>
      <c r="CR86" s="15">
        <f>'Investment Analysis'!HG86</f>
        <v/>
      </c>
      <c r="CS86" s="48" t="n">
        <v>8250</v>
      </c>
      <c r="CT86" s="18">
        <f>IF(CS86&gt;0,(CS86-CT$5)/CT$5,0)</f>
        <v/>
      </c>
      <c r="CU86" s="15">
        <f>'Investment Analysis'!HN86</f>
        <v/>
      </c>
      <c r="CV86" s="48" t="n">
        <v>13865.85</v>
      </c>
      <c r="CW86" s="18">
        <f>IF(CV86&gt;0,(CV86-CW$5)/CW$5,0)</f>
        <v/>
      </c>
      <c r="CX86" s="15">
        <f>'Investment Analysis'!IB86</f>
        <v/>
      </c>
      <c r="CY86" s="48" t="n">
        <v>15921.9</v>
      </c>
      <c r="CZ86" s="18">
        <f>IF(CY86&gt;0,(CY86-CZ$5)/CZ$5,0)</f>
        <v/>
      </c>
      <c r="DA86" s="15">
        <f>'Investment Analysis'!II86</f>
        <v/>
      </c>
      <c r="DB86" s="48" t="n"/>
      <c r="DC86" s="18">
        <f>IF(DB86&gt;0,(DB86-DC$5)/DC$5,0)</f>
        <v/>
      </c>
      <c r="DD86" s="15">
        <f>'Investment Analysis'!IP86</f>
        <v/>
      </c>
      <c r="DE86" s="48" t="n"/>
      <c r="DF86" s="18">
        <f>'Investment Analysis'!IY86</f>
        <v/>
      </c>
      <c r="DG86" s="15">
        <f>'Investment Analysis'!IW86</f>
        <v/>
      </c>
      <c r="DH86" s="48" t="n">
        <v>5202.7</v>
      </c>
      <c r="DI86" s="18">
        <f>IF(DH86&gt;0,(DH86-DI$5)/DI$5,0)</f>
        <v/>
      </c>
      <c r="DJ86" s="15">
        <f>'Investment Analysis'!JD86</f>
        <v/>
      </c>
      <c r="DK86" s="48" t="n">
        <v>1871.95</v>
      </c>
      <c r="DL86" s="18">
        <f>IF(DK86&gt;0,(DK86-DL$5)/DL$5,0)</f>
        <v/>
      </c>
      <c r="DM86" s="15">
        <f>'Investment Analysis'!JK86</f>
        <v/>
      </c>
      <c r="DN86" s="48" t="n">
        <v>19326.6</v>
      </c>
      <c r="DO86" s="18">
        <f>IF(DN86&gt;0,(DN86-DO$5)/DO$5,0)</f>
        <v/>
      </c>
      <c r="DP86" s="15">
        <f>'Investment Analysis'!HU86</f>
        <v/>
      </c>
      <c r="DQ86" s="48" t="n">
        <v>14550</v>
      </c>
      <c r="DR86" s="18">
        <f>IF(DQ86&gt;0,(DQ86-DR$5)/DR$5,0)</f>
        <v/>
      </c>
      <c r="DS86" s="15">
        <f>'Investment Analysis'!JR86</f>
        <v/>
      </c>
      <c r="DT86" s="48" t="n">
        <v>3088</v>
      </c>
      <c r="DU86" s="18">
        <f>IF(DT86&gt;0,(DT86-630.54-DU$5)/DU$5,0)</f>
        <v/>
      </c>
      <c r="DV86" s="15">
        <f>'Investment Analysis'!JY86</f>
        <v/>
      </c>
      <c r="DW86" s="48" t="n">
        <v>24396</v>
      </c>
      <c r="DX86" s="18">
        <f>IF(DW86&gt;0,(DW86-DX$5)/DX$5,0)</f>
        <v/>
      </c>
      <c r="DY86" s="15">
        <f>'Investment Analysis'!KF86</f>
        <v/>
      </c>
      <c r="DZ86" s="48" t="n">
        <v>19502</v>
      </c>
      <c r="EA86" s="18">
        <f>IF(DZ86&gt;0,(DZ86-EA$5)/EA$5,0)</f>
        <v/>
      </c>
      <c r="EB86" s="15">
        <f>'Investment Analysis'!KM86</f>
        <v/>
      </c>
      <c r="EC86" s="48" t="n">
        <v>2046</v>
      </c>
      <c r="ED86" s="18">
        <f>'Investment Analysis'!KV86</f>
        <v/>
      </c>
      <c r="EE86" s="15">
        <f>'Investment Analysis'!KT86</f>
        <v/>
      </c>
      <c r="EF86" s="48" t="n">
        <v>36562.5</v>
      </c>
      <c r="EG86" s="18">
        <f>IF(EF86&gt;0,(EF86-EG$5)/EG$5,0)</f>
        <v/>
      </c>
      <c r="EH86" s="15">
        <f>'Investment Analysis'!LH86</f>
        <v/>
      </c>
      <c r="EI86" s="48" t="n">
        <v>19509.6</v>
      </c>
      <c r="EJ86" s="18">
        <f>'Investment Analysis'!LQ86</f>
        <v/>
      </c>
      <c r="EK86" s="15">
        <f>'Investment Analysis'!LO86</f>
        <v/>
      </c>
      <c r="EL86" s="48" t="n"/>
      <c r="EM86" s="18">
        <f>IF(EL86&gt;0,(EL86-EM$4)/EM$4,0)</f>
        <v/>
      </c>
      <c r="EN86" s="15">
        <f>'Investment Analysis'!LX86</f>
        <v/>
      </c>
      <c r="EO86" s="48" t="n">
        <v>23112</v>
      </c>
      <c r="EP86" s="68">
        <f>IF(EO86&gt;0,(EO86-500-EP$5)/EP$5,0)</f>
        <v/>
      </c>
      <c r="EQ86" s="15">
        <f>'Investment Analysis'!MC86</f>
        <v/>
      </c>
      <c r="ER86" s="48" t="n">
        <v>6501.6</v>
      </c>
      <c r="ES86" s="18">
        <f>'Investment Analysis'!LX86</f>
        <v/>
      </c>
      <c r="ET86" s="15">
        <f>'Investment Analysis'!LA86</f>
        <v/>
      </c>
      <c r="EU86" s="48" t="n">
        <v>23370</v>
      </c>
      <c r="EV86" s="18">
        <f>'Investment Analysis'!ML86</f>
        <v/>
      </c>
      <c r="EW86" s="15">
        <f>'Investment Analysis'!MJ86</f>
        <v/>
      </c>
      <c r="EX86" s="48" t="n">
        <v>41856</v>
      </c>
      <c r="EY86" s="18">
        <f>IF(EX86&gt;0,(EX86-EY$5)/EY$5,0)</f>
        <v/>
      </c>
      <c r="EZ86" s="15">
        <f>'Investment Analysis'!MQ86</f>
        <v/>
      </c>
      <c r="FA86" s="48" t="n"/>
      <c r="FB86" s="18">
        <f>IF(FA86&gt;0,(FA86-FB$5)/FB$5,0)</f>
        <v/>
      </c>
      <c r="FC86" s="15">
        <f>'Investment Analysis'!MX86</f>
        <v/>
      </c>
      <c r="FD86" s="48" t="n">
        <v>4842</v>
      </c>
      <c r="FE86" s="18">
        <f>IF(FD86&gt;0,(FD86-FE$5)/FE$5,0)</f>
        <v/>
      </c>
      <c r="FF86" s="15">
        <f>'Investment Analysis'!NE86</f>
        <v/>
      </c>
      <c r="FG86" s="48" t="n"/>
      <c r="FH86" s="18">
        <f>IF(FG86&gt;0,(FG86-FH$5)/FH$5,0)</f>
        <v/>
      </c>
      <c r="FI86" s="15">
        <f>'Investment Analysis'!NL86</f>
        <v/>
      </c>
      <c r="FJ86" s="48" t="n">
        <v>25206.75</v>
      </c>
      <c r="FK86" s="18">
        <f>IF(FJ86&gt;0,(FJ86-FK$5)/FK$5,0)</f>
        <v/>
      </c>
      <c r="FL86" s="15">
        <f>'Investment Analysis'!NS86</f>
        <v/>
      </c>
      <c r="FM86" s="48" t="n">
        <v>9321</v>
      </c>
      <c r="FN86" s="18">
        <f>IF(FM86&gt;0,(FM86-FN$5)/FN$5,0)</f>
        <v/>
      </c>
      <c r="FO86" s="15">
        <f>'Investment Analysis'!NZ86</f>
        <v/>
      </c>
      <c r="FP86" s="48" t="n"/>
      <c r="FQ86" s="18">
        <f>IF(FP86&gt;0,(FP86-FQ$5)/FQ$5,0)</f>
        <v/>
      </c>
      <c r="FR86" s="15">
        <f>'Investment Analysis'!OG86</f>
        <v/>
      </c>
      <c r="FS86" s="48" t="n">
        <v>18499.25</v>
      </c>
      <c r="FT86" s="18">
        <f>IF(FS86&gt;0,(FS86-FT$5)/FT$5,0)</f>
        <v/>
      </c>
      <c r="FU86" s="15">
        <f>'Investment Analysis'!ON86</f>
        <v/>
      </c>
      <c r="FV86" s="48" t="n"/>
      <c r="FW86" s="18">
        <f>IF(FV86&gt;0,(FV86-FW$5)/FW$5,0)</f>
        <v/>
      </c>
      <c r="FX86" s="15">
        <f>'Investment Analysis'!OU86</f>
        <v/>
      </c>
      <c r="FY86" s="48" t="n"/>
      <c r="FZ86" s="18">
        <f>IF(FY86&gt;0,(FY86-FZ$5)/FZ$5,0)</f>
        <v/>
      </c>
      <c r="GA86" s="15">
        <f>'Investment Analysis'!PB86</f>
        <v/>
      </c>
      <c r="GB86" s="48" t="n"/>
      <c r="GC86" s="18">
        <f>'Investment Analysis'!PK86</f>
        <v/>
      </c>
      <c r="GD86" s="15">
        <f>'Investment Analysis'!PI86</f>
        <v/>
      </c>
      <c r="GE86" s="48" t="n">
        <v>28891.2</v>
      </c>
      <c r="GF86" s="18">
        <f>'Investment Analysis'!PY86</f>
        <v/>
      </c>
      <c r="GG86" s="15">
        <f>'Investment Analysis'!PW86</f>
        <v/>
      </c>
      <c r="GH86" s="48" t="n">
        <v>14435.3</v>
      </c>
      <c r="GI86" s="18">
        <f>'Investment Analysis'!QF86</f>
        <v/>
      </c>
      <c r="GJ86" s="15">
        <f>'Investment Analysis'!QD86</f>
        <v/>
      </c>
      <c r="GK86" s="48" t="n">
        <v>12760</v>
      </c>
      <c r="GL86" s="18">
        <f>'Investment Analysis'!QM86</f>
        <v/>
      </c>
      <c r="GM86" s="15">
        <f>'Investment Analysis'!QK86</f>
        <v/>
      </c>
      <c r="GN86" s="48" t="n">
        <v>30606.1</v>
      </c>
      <c r="GO86" s="18">
        <f>'Investment Analysis'!QT86</f>
        <v/>
      </c>
      <c r="GP86" s="15">
        <f>'Investment Analysis'!QR86</f>
        <v/>
      </c>
      <c r="GQ86" s="48" t="n">
        <v>28943.15</v>
      </c>
      <c r="GR86" s="18">
        <f>'Investment Analysis'!RA86</f>
        <v/>
      </c>
      <c r="GS86" s="15">
        <f>'Investment Analysis'!QY86</f>
        <v/>
      </c>
      <c r="GT86" s="48" t="n">
        <v>12000</v>
      </c>
      <c r="GU86" s="18">
        <f>'Investment Analysis'!RH86</f>
        <v/>
      </c>
      <c r="GV86" s="15">
        <f>'Investment Analysis'!RF86</f>
        <v/>
      </c>
      <c r="GW86" s="48" t="n"/>
      <c r="GX86" s="18">
        <f>'Investment Analysis'!RO86</f>
        <v/>
      </c>
      <c r="GY86" s="15">
        <f>'Investment Analysis'!RM86</f>
        <v/>
      </c>
      <c r="GZ86" s="48" t="n">
        <v>24240</v>
      </c>
      <c r="HA86" s="18">
        <f>'Investment Analysis'!RV86</f>
        <v/>
      </c>
      <c r="HB86" s="15">
        <f>'Investment Analysis'!RT86</f>
        <v/>
      </c>
      <c r="HC86" s="48" t="n"/>
      <c r="HD86" s="18">
        <f>'Investment Analysis'!SC86</f>
        <v/>
      </c>
      <c r="HE86" s="15">
        <f>'Investment Analysis'!SA86</f>
        <v/>
      </c>
      <c r="HF86" s="48" t="n">
        <v>4555</v>
      </c>
      <c r="HG86" s="18">
        <f>'Investment Analysis'!SJ86</f>
        <v/>
      </c>
      <c r="HH86" s="15">
        <f>'Investment Analysis'!SH86</f>
        <v/>
      </c>
      <c r="HI86" s="48" t="n">
        <v>10955</v>
      </c>
      <c r="HJ86" s="18">
        <f>'Investment Analysis'!SM86</f>
        <v/>
      </c>
      <c r="HK86" s="15">
        <f>'Investment Analysis'!SK86</f>
        <v/>
      </c>
      <c r="HL86" s="48" t="n"/>
      <c r="HM86" s="18">
        <f>'Investment Analysis'!SP86</f>
        <v/>
      </c>
      <c r="HN86" s="15">
        <f>'Investment Analysis'!SN86</f>
        <v/>
      </c>
      <c r="HO86" s="48" t="n"/>
      <c r="HP86" s="18">
        <f>'Investment Analysis'!TE86</f>
        <v/>
      </c>
      <c r="HQ86" s="15">
        <f>'Investment Analysis'!TC86</f>
        <v/>
      </c>
      <c r="HR86" s="48" t="n"/>
      <c r="HS86" s="18">
        <f>'Investment Analysis'!TL86</f>
        <v/>
      </c>
      <c r="HT86" s="15">
        <f>'Investment Analysis'!TJ86</f>
        <v/>
      </c>
      <c r="HU86" s="48" t="n"/>
      <c r="HV86" s="18">
        <f>'Investment Analysis'!TS86</f>
        <v/>
      </c>
      <c r="HW86" s="15">
        <f>'Investment Analysis'!TQ86</f>
        <v/>
      </c>
      <c r="HX86" s="48" t="n"/>
      <c r="HY86" s="18">
        <f>'Investment Analysis'!TZ86</f>
        <v/>
      </c>
      <c r="HZ86" s="15">
        <f>'Investment Analysis'!TX86</f>
        <v/>
      </c>
      <c r="IA86" s="48" t="n"/>
      <c r="IB86" s="18">
        <f>'Investment Analysis'!UG86</f>
        <v/>
      </c>
      <c r="IC86" s="15">
        <f>'Investment Analysis'!UE86</f>
        <v/>
      </c>
      <c r="ID86" s="48" t="n"/>
      <c r="IE86" s="18">
        <f>'Investment Analysis'!UN86</f>
        <v/>
      </c>
      <c r="IF86" s="15">
        <f>'Investment Analysis'!UL86</f>
        <v/>
      </c>
      <c r="IG86" s="48" t="n"/>
      <c r="IH86" s="18">
        <f>'Investment Analysis'!UU86</f>
        <v/>
      </c>
      <c r="II86" s="15">
        <f>'Investment Analysis'!US86</f>
        <v/>
      </c>
      <c r="IJ86" s="48" t="n"/>
      <c r="IK86" s="18">
        <f>'Investment Analysis'!VB86</f>
        <v/>
      </c>
      <c r="IL86" s="15">
        <f>'Investment Analysis'!UZ86</f>
        <v/>
      </c>
      <c r="IM86" s="48" t="n"/>
      <c r="IN86" s="18">
        <f>'Investment Analysis'!VI86</f>
        <v/>
      </c>
      <c r="IO86" s="15">
        <f>'Investment Analysis'!VG86</f>
        <v/>
      </c>
      <c r="IP86" s="18" t="n"/>
      <c r="IQ86" s="18" t="n"/>
      <c r="IR86" s="18" t="n"/>
      <c r="IS86" s="108">
        <f>IF(IT86&gt;0,IT86-IT85,0)</f>
        <v/>
      </c>
      <c r="IT86" s="48">
        <f>FY86+FV86+FS86+FP86+FM86+FJ86+FG86+FD86+FA86+EX86+EU86+ER86+EO86+EL86+EI86+EF86+EC86+DZ86+DW86+DT86+DQ86+DN86+DK86+DH86+DE86+DB86+CY86+CV86+CS86+CP86+CJ86+CG86+CD86+CA86+BX86+P86+CM86+GT86+GQ86+GN86+GK86+GH86+GE86+GB86+BU86+BR86+BO86+BL86+BI86+BF86+BC86+AZ86+AW86+AT86+AQ86+AN86+AK86+AH86+AE86+AB86+Y86+V86+S86+GW86+GZ86+HC86+HF86+HI86+HL86+HO86+HR86+HU86</f>
        <v/>
      </c>
      <c r="IU86" s="101">
        <f>IF(IT86&gt;0,IV86,0)</f>
        <v/>
      </c>
      <c r="IV86" s="101" t="n"/>
      <c r="IW86" s="15">
        <f>IF(IT86&gt;0,(IT86+IV$11-I$2)/I$2,0)</f>
        <v/>
      </c>
      <c r="IX86" s="113">
        <f>IF(IT86&gt;0,IT86+IV$11-I$2,0)</f>
        <v/>
      </c>
      <c r="IY86" s="21">
        <f>IF(IT86&gt;0,(IT86+IV$11+IV$33+IV$52+IV$73-IT$8)/IT$8,0)</f>
        <v/>
      </c>
      <c r="IZ86" s="173">
        <f>IF(IT86&gt;0,IT86+IV$11+IV$33+IV$52+IV$73-IT$8,0)</f>
        <v/>
      </c>
    </row>
    <row r="87">
      <c r="A87" s="554">
        <f>'Investment Analysis'!A87</f>
        <v/>
      </c>
      <c r="B87" s="4">
        <f>'Investment Analysis'!B87</f>
        <v/>
      </c>
      <c r="C87" s="27">
        <f>'Investment Analysis'!C87</f>
        <v/>
      </c>
      <c r="D87" s="14">
        <f>'Investment Analysis'!D87</f>
        <v/>
      </c>
      <c r="E87" s="15">
        <f>'Investment Analysis'!E87</f>
        <v/>
      </c>
      <c r="F87" s="13">
        <f>'Investment Analysis'!G87</f>
        <v/>
      </c>
      <c r="G87" s="14">
        <f>'Investment Analysis'!H87</f>
        <v/>
      </c>
      <c r="H87" s="15">
        <f>'Investment Analysis'!I87</f>
        <v/>
      </c>
      <c r="I87" s="13">
        <f>'Investment Analysis'!K87</f>
        <v/>
      </c>
      <c r="J87" s="14">
        <f>'Investment Analysis'!L87</f>
        <v/>
      </c>
      <c r="K87" s="15">
        <f>'Investment Analysis'!M87</f>
        <v/>
      </c>
      <c r="L87" s="41">
        <f>'Investment Analysis'!T87</f>
        <v/>
      </c>
      <c r="M87" s="21">
        <f>'Investment Analysis'!V87</f>
        <v/>
      </c>
      <c r="N87" s="21">
        <f>'Investment Analysis'!W87</f>
        <v/>
      </c>
      <c r="P87" s="48">
        <f>'Investment Analysis'!Y87</f>
        <v/>
      </c>
      <c r="Q87" s="18" t="n"/>
      <c r="R87" s="83" t="n"/>
      <c r="S87" s="48" t="n">
        <v>18743</v>
      </c>
      <c r="T87" s="18">
        <f>'Investment Analysis'!AH87</f>
        <v/>
      </c>
      <c r="U87" s="15">
        <f>'Investment Analysis'!AF87</f>
        <v/>
      </c>
      <c r="V87" s="48" t="n">
        <v>16322.57</v>
      </c>
      <c r="W87" s="18">
        <f>'Investment Analysis'!AO87</f>
        <v/>
      </c>
      <c r="X87" s="15">
        <f>'Investment Analysis'!AM87</f>
        <v/>
      </c>
      <c r="Y87" s="48" t="n">
        <v>9189.35</v>
      </c>
      <c r="Z87" s="18">
        <f>IF(Y87&gt;0,(Y87-Z$5)/Z$5,0)</f>
        <v/>
      </c>
      <c r="AA87" s="15">
        <f>'Investment Analysis'!GM87</f>
        <v/>
      </c>
      <c r="AB87" s="48" t="n">
        <v>2250.03</v>
      </c>
      <c r="AC87" s="18">
        <f>IF(AB87&gt;0,(AB87+8000-AC$5)/AC$5,0)</f>
        <v/>
      </c>
      <c r="AD87" s="15">
        <f>'Investment Analysis'!AT87</f>
        <v/>
      </c>
      <c r="AE87" s="48" t="n">
        <v>20308.97</v>
      </c>
      <c r="AF87" s="18">
        <f>'Investment Analysis'!BC87</f>
        <v/>
      </c>
      <c r="AG87" s="15">
        <f>'Investment Analysis'!BA87</f>
        <v/>
      </c>
      <c r="AH87" s="48" t="n"/>
      <c r="AI87" s="18">
        <f>IF(AH87&gt;0,(AH87-5000+20000-AI$5)/AI$5,0)</f>
        <v/>
      </c>
      <c r="AJ87" s="15">
        <f>'Investment Analysis'!BH87</f>
        <v/>
      </c>
      <c r="AK87" s="48" t="n">
        <v>17280.78</v>
      </c>
      <c r="AL87" s="18">
        <f>IF(AK87&gt;0,(AK87+7000-AL$5)/AL$5,0)</f>
        <v/>
      </c>
      <c r="AM87" s="15">
        <f>'Investment Analysis'!BO87</f>
        <v/>
      </c>
      <c r="AN87" s="48" t="n">
        <v>12633.9</v>
      </c>
      <c r="AO87" s="18">
        <f>IF(AN87&gt;0,(AN87+25000+5000-AO$5)/AO$5,0)</f>
        <v/>
      </c>
      <c r="AP87" s="15">
        <f>'Investment Analysis'!BV87</f>
        <v/>
      </c>
      <c r="AQ87" s="48" t="n"/>
      <c r="AR87" s="18">
        <f>IF(AQ87&gt;0,(AQ87+10000+4000-AR$5)/AR$5,0)</f>
        <v/>
      </c>
      <c r="AS87" s="15">
        <f>'Investment Analysis'!CC87</f>
        <v/>
      </c>
      <c r="AT87" s="48" t="n">
        <v>21801.94</v>
      </c>
      <c r="AU87" s="18">
        <f>'Investment Analysis'!CL87</f>
        <v/>
      </c>
      <c r="AV87" s="15">
        <f>'Investment Analysis'!CJ87</f>
        <v/>
      </c>
      <c r="AW87" s="48" t="n">
        <v>16310.7</v>
      </c>
      <c r="AX87" s="18">
        <f>IF(AW87&gt;0,(AW87+2000-AX$5)/AX$5,0)</f>
        <v/>
      </c>
      <c r="AY87" s="15">
        <f>'Investment Analysis'!CQ87</f>
        <v/>
      </c>
      <c r="AZ87" s="48" t="n">
        <v>14546.41</v>
      </c>
      <c r="BA87" s="18">
        <f>'Investment Analysis'!CZ87</f>
        <v/>
      </c>
      <c r="BB87" s="15">
        <f>'Investment Analysis'!CX87</f>
        <v/>
      </c>
      <c r="BC87" s="48" t="n">
        <v>8785.84</v>
      </c>
      <c r="BD87" s="18">
        <f>IF(BC87&gt;0,(BC87-10000+30000-BD$5)/BD$5,0)</f>
        <v/>
      </c>
      <c r="BE87" s="15">
        <f>'Investment Analysis'!DE87</f>
        <v/>
      </c>
      <c r="BF87" s="48" t="n">
        <v>4387.35</v>
      </c>
      <c r="BG87" s="18">
        <f>'Investment Analysis'!DN87</f>
        <v/>
      </c>
      <c r="BH87" s="15">
        <f>'Investment Analysis'!DL87</f>
        <v/>
      </c>
      <c r="BI87" s="48" t="n">
        <v>2003.07</v>
      </c>
      <c r="BJ87" s="18">
        <f>'Investment Analysis'!EB87</f>
        <v/>
      </c>
      <c r="BK87" s="15">
        <f>'Investment Analysis'!DZ87</f>
        <v/>
      </c>
      <c r="BL87" s="48" t="n">
        <v>3611.3</v>
      </c>
      <c r="BM87" s="18">
        <f>'Investment Analysis'!EI87</f>
        <v/>
      </c>
      <c r="BN87" s="15">
        <f>'Investment Analysis'!EG87</f>
        <v/>
      </c>
      <c r="BO87" s="48" t="n"/>
      <c r="BP87" s="18">
        <f>'Investment Analysis'!DU87</f>
        <v/>
      </c>
      <c r="BQ87" s="15">
        <f>'Investment Analysis'!DS87</f>
        <v/>
      </c>
      <c r="BR87" s="48" t="n">
        <v>5089.85</v>
      </c>
      <c r="BS87" s="18">
        <f>'Investment Analysis'!EP87</f>
        <v/>
      </c>
      <c r="BT87" s="15">
        <f>'Investment Analysis'!EN87</f>
        <v/>
      </c>
      <c r="BU87" s="48" t="n">
        <v>12991.83</v>
      </c>
      <c r="BV87" s="18">
        <f>IF(BU87&gt;0,(BU87+8000-BV$5)/BV$5,0)</f>
        <v/>
      </c>
      <c r="BW87" s="15">
        <f>'Investment Analysis'!EU87</f>
        <v/>
      </c>
      <c r="BX87" s="48" t="n"/>
      <c r="BY87" s="18">
        <f>IF(BX87&gt;0,(BX87-10000-5000-BY$5)/BY$5,0)</f>
        <v/>
      </c>
      <c r="BZ87" s="15">
        <f>'Investment Analysis'!FB87</f>
        <v/>
      </c>
      <c r="CA87" s="48" t="n">
        <v>19785.51</v>
      </c>
      <c r="CB87" s="18">
        <f>IF(CA87&gt;0,(CA87-CB$5)/CB$5,0)</f>
        <v/>
      </c>
      <c r="CC87" s="15">
        <f>'Investment Analysis'!FI87</f>
        <v/>
      </c>
      <c r="CD87" s="48" t="n">
        <v>16717.25</v>
      </c>
      <c r="CE87" s="18">
        <f>'Investment Analysis'!FR87</f>
        <v/>
      </c>
      <c r="CF87" s="15">
        <f>'Investment Analysis'!FP87</f>
        <v/>
      </c>
      <c r="CG87" s="48" t="n">
        <v>5035.35</v>
      </c>
      <c r="CH87" s="18">
        <f>'Investment Analysis'!FR87</f>
        <v/>
      </c>
      <c r="CI87" s="15">
        <f>'Investment Analysis'!FW87</f>
        <v/>
      </c>
      <c r="CJ87" s="48" t="n"/>
      <c r="CK87" s="18">
        <f>IF(CJ87&gt;0,(CJ87+5000+8000-CK$5)/CK$5,0)</f>
        <v/>
      </c>
      <c r="CL87" s="15">
        <f>'Investment Analysis'!GD87</f>
        <v/>
      </c>
      <c r="CM87" s="48" t="n">
        <v>24855.63</v>
      </c>
      <c r="CN87" s="18">
        <f>IF(CM87&gt;0,(CM87-CN$5)/CN$5,0)</f>
        <v/>
      </c>
      <c r="CO87" s="15">
        <f>'Investment Analysis'!GT87</f>
        <v/>
      </c>
      <c r="CP87" s="48" t="n">
        <v>25951</v>
      </c>
      <c r="CQ87" s="18">
        <f>IF(CP87&gt;0,(CP87-CQ$5)/CQ$5,0)</f>
        <v/>
      </c>
      <c r="CR87" s="15">
        <f>'Investment Analysis'!HG87</f>
        <v/>
      </c>
      <c r="CS87" s="48" t="n">
        <v>8250</v>
      </c>
      <c r="CT87" s="18">
        <f>IF(CS87&gt;0,(CS87-CT$5)/CT$5,0)</f>
        <v/>
      </c>
      <c r="CU87" s="15">
        <f>'Investment Analysis'!HN87</f>
        <v/>
      </c>
      <c r="CV87" s="48" t="n">
        <v>14368.05</v>
      </c>
      <c r="CW87" s="18">
        <f>IF(CV87&gt;0,(CV87-CW$5)/CW$5,0)</f>
        <v/>
      </c>
      <c r="CX87" s="15">
        <f>'Investment Analysis'!IB87</f>
        <v/>
      </c>
      <c r="CY87" s="48" t="n">
        <v>16933.5</v>
      </c>
      <c r="CZ87" s="18">
        <f>IF(CY87&gt;0,(CY87-CZ$5)/CZ$5,0)</f>
        <v/>
      </c>
      <c r="DA87" s="15">
        <f>'Investment Analysis'!II87</f>
        <v/>
      </c>
      <c r="DB87" s="48" t="n"/>
      <c r="DC87" s="18">
        <f>IF(DB87&gt;0,(DB87-DC$5)/DC$5,0)</f>
        <v/>
      </c>
      <c r="DD87" s="15">
        <f>'Investment Analysis'!IP87</f>
        <v/>
      </c>
      <c r="DE87" s="48" t="n"/>
      <c r="DF87" s="18">
        <f>'Investment Analysis'!IY87</f>
        <v/>
      </c>
      <c r="DG87" s="15">
        <f>'Investment Analysis'!IW87</f>
        <v/>
      </c>
      <c r="DH87" s="48" t="n">
        <v>5331.5</v>
      </c>
      <c r="DI87" s="18">
        <f>IF(DH87&gt;0,(DH87-DI$5)/DI$5,0)</f>
        <v/>
      </c>
      <c r="DJ87" s="15">
        <f>'Investment Analysis'!JD87</f>
        <v/>
      </c>
      <c r="DK87" s="48" t="n">
        <v>1936.5</v>
      </c>
      <c r="DL87" s="18">
        <f>IF(DK87&gt;0,(DK87-DL$5)/DL$5,0)</f>
        <v/>
      </c>
      <c r="DM87" s="15">
        <f>'Investment Analysis'!JK87</f>
        <v/>
      </c>
      <c r="DN87" s="48" t="n">
        <v>19553.4</v>
      </c>
      <c r="DO87" s="18">
        <f>IF(DN87&gt;0,(DN87-DO$5)/DO$5,0)</f>
        <v/>
      </c>
      <c r="DP87" s="15">
        <f>'Investment Analysis'!HU87</f>
        <v/>
      </c>
      <c r="DQ87" s="48" t="n">
        <v>15108</v>
      </c>
      <c r="DR87" s="18">
        <f>IF(DQ87&gt;0,(DQ87-DR$5)/DR$5,0)</f>
        <v/>
      </c>
      <c r="DS87" s="15">
        <f>'Investment Analysis'!JR87</f>
        <v/>
      </c>
      <c r="DT87" s="48" t="n">
        <v>3312</v>
      </c>
      <c r="DU87" s="18">
        <f>IF(DT87&gt;0,(DT87-630.54-DU$5)/DU$5,0)</f>
        <v/>
      </c>
      <c r="DV87" s="15">
        <f>'Investment Analysis'!JY87</f>
        <v/>
      </c>
      <c r="DW87" s="48" t="n">
        <v>24387</v>
      </c>
      <c r="DX87" s="18">
        <f>IF(DW87&gt;0,(DW87-DX$5)/DX$5,0)</f>
        <v/>
      </c>
      <c r="DY87" s="15">
        <f>'Investment Analysis'!KF87</f>
        <v/>
      </c>
      <c r="DZ87" s="48" t="n">
        <v>19782</v>
      </c>
      <c r="EA87" s="18">
        <f>IF(DZ87&gt;0,(DZ87-EA$5)/EA$5,0)</f>
        <v/>
      </c>
      <c r="EB87" s="15">
        <f>'Investment Analysis'!KM87</f>
        <v/>
      </c>
      <c r="EC87" s="48" t="n">
        <v>2083.7</v>
      </c>
      <c r="ED87" s="18">
        <f>'Investment Analysis'!KV87</f>
        <v/>
      </c>
      <c r="EE87" s="15">
        <f>'Investment Analysis'!KT87</f>
        <v/>
      </c>
      <c r="EF87" s="48" t="n">
        <v>36615</v>
      </c>
      <c r="EG87" s="18">
        <f>IF(EF87&gt;0,(EF87-EG$5)/EG$5,0)</f>
        <v/>
      </c>
      <c r="EH87" s="15">
        <f>'Investment Analysis'!LH87</f>
        <v/>
      </c>
      <c r="EI87" s="48" t="n">
        <v>19738.95</v>
      </c>
      <c r="EJ87" s="18">
        <f>'Investment Analysis'!LQ87</f>
        <v/>
      </c>
      <c r="EK87" s="15">
        <f>'Investment Analysis'!LO87</f>
        <v/>
      </c>
      <c r="EL87" s="48" t="n"/>
      <c r="EM87" s="18">
        <f>IF(EL87&gt;0,(EL87-EM$4)/EM$4,0)</f>
        <v/>
      </c>
      <c r="EN87" s="15">
        <f>'Investment Analysis'!LX87</f>
        <v/>
      </c>
      <c r="EO87" s="48" t="n">
        <v>23409</v>
      </c>
      <c r="EP87" s="68">
        <f>IF(EO87&gt;0,(EO87-500-EP$5)/EP$5,0)</f>
        <v/>
      </c>
      <c r="EQ87" s="15">
        <f>'Investment Analysis'!MC87</f>
        <v/>
      </c>
      <c r="ER87" s="48" t="n">
        <v>7508.56</v>
      </c>
      <c r="ES87" s="18">
        <f>'Investment Analysis'!LX87</f>
        <v/>
      </c>
      <c r="ET87" s="15">
        <f>'Investment Analysis'!LA87</f>
        <v/>
      </c>
      <c r="EU87" s="48" t="n">
        <v>24320</v>
      </c>
      <c r="EV87" s="18">
        <f>'Investment Analysis'!ML87</f>
        <v/>
      </c>
      <c r="EW87" s="15">
        <f>'Investment Analysis'!MJ87</f>
        <v/>
      </c>
      <c r="EX87" s="48" t="n">
        <v>43172</v>
      </c>
      <c r="EY87" s="18">
        <f>IF(EX87&gt;0,(EX87-EY$5)/EY$5,0)</f>
        <v/>
      </c>
      <c r="EZ87" s="15">
        <f>'Investment Analysis'!MQ87</f>
        <v/>
      </c>
      <c r="FA87" s="48" t="n"/>
      <c r="FB87" s="18">
        <f>IF(FA87&gt;0,(FA87-FB$5)/FB$5,0)</f>
        <v/>
      </c>
      <c r="FC87" s="15">
        <f>'Investment Analysis'!MX87</f>
        <v/>
      </c>
      <c r="FD87" s="48" t="n">
        <v>4935.25</v>
      </c>
      <c r="FE87" s="18">
        <f>IF(FD87&gt;0,(FD87-FE$5)/FE$5,0)</f>
        <v/>
      </c>
      <c r="FF87" s="15">
        <f>'Investment Analysis'!NE87</f>
        <v/>
      </c>
      <c r="FG87" s="48" t="n"/>
      <c r="FH87" s="18">
        <f>IF(FG87&gt;0,(FG87-FH$5)/FH$5,0)</f>
        <v/>
      </c>
      <c r="FI87" s="15">
        <f>'Investment Analysis'!NL87</f>
        <v/>
      </c>
      <c r="FJ87" s="48" t="n">
        <v>27036.75</v>
      </c>
      <c r="FK87" s="18">
        <f>IF(FJ87&gt;0,(FJ87-FK$5)/FK$5,0)</f>
        <v/>
      </c>
      <c r="FL87" s="15">
        <f>'Investment Analysis'!NS87</f>
        <v/>
      </c>
      <c r="FM87" s="48" t="n">
        <v>9556.799999999999</v>
      </c>
      <c r="FN87" s="18">
        <f>IF(FM87&gt;0,(FM87-FN$5)/FN$5,0)</f>
        <v/>
      </c>
      <c r="FO87" s="15">
        <f>'Investment Analysis'!NZ87</f>
        <v/>
      </c>
      <c r="FP87" s="48" t="n"/>
      <c r="FQ87" s="18">
        <f>IF(FP87&gt;0,(FP87-FQ$5)/FQ$5,0)</f>
        <v/>
      </c>
      <c r="FR87" s="15">
        <f>'Investment Analysis'!OG87</f>
        <v/>
      </c>
      <c r="FS87" s="48" t="n">
        <v>18906.25</v>
      </c>
      <c r="FT87" s="18">
        <f>IF(FS87&gt;0,(FS87-FT$5)/FT$5,0)</f>
        <v/>
      </c>
      <c r="FU87" s="15">
        <f>'Investment Analysis'!ON87</f>
        <v/>
      </c>
      <c r="FV87" s="48" t="n"/>
      <c r="FW87" s="18">
        <f>IF(FV87&gt;0,(FV87-FW$5)/FW$5,0)</f>
        <v/>
      </c>
      <c r="FX87" s="15">
        <f>'Investment Analysis'!OU87</f>
        <v/>
      </c>
      <c r="FY87" s="48" t="n"/>
      <c r="FZ87" s="18">
        <f>IF(FY87&gt;0,(FY87-FZ$5)/FZ$5,0)</f>
        <v/>
      </c>
      <c r="GA87" s="15">
        <f>'Investment Analysis'!PB87</f>
        <v/>
      </c>
      <c r="GB87" s="48" t="n"/>
      <c r="GC87" s="18">
        <f>'Investment Analysis'!PK87</f>
        <v/>
      </c>
      <c r="GD87" s="15">
        <f>'Investment Analysis'!PI87</f>
        <v/>
      </c>
      <c r="GE87" s="48" t="n">
        <v>29376</v>
      </c>
      <c r="GF87" s="18">
        <f>'Investment Analysis'!PY87</f>
        <v/>
      </c>
      <c r="GG87" s="15">
        <f>'Investment Analysis'!PW87</f>
        <v/>
      </c>
      <c r="GH87" s="48" t="n">
        <v>14748.8</v>
      </c>
      <c r="GI87" s="18">
        <f>'Investment Analysis'!QF87</f>
        <v/>
      </c>
      <c r="GJ87" s="15">
        <f>'Investment Analysis'!QD87</f>
        <v/>
      </c>
      <c r="GK87" s="48" t="n">
        <v>14240</v>
      </c>
      <c r="GL87" s="18">
        <f>'Investment Analysis'!QM87</f>
        <v/>
      </c>
      <c r="GM87" s="15">
        <f>'Investment Analysis'!QK87</f>
        <v/>
      </c>
      <c r="GN87" s="48" t="n">
        <v>30723.17</v>
      </c>
      <c r="GO87" s="18">
        <f>'Investment Analysis'!QT87</f>
        <v/>
      </c>
      <c r="GP87" s="15">
        <f>'Investment Analysis'!QR87</f>
        <v/>
      </c>
      <c r="GQ87" s="48" t="n">
        <v>29170.35</v>
      </c>
      <c r="GR87" s="18">
        <f>'Investment Analysis'!RA87</f>
        <v/>
      </c>
      <c r="GS87" s="15">
        <f>'Investment Analysis'!QY87</f>
        <v/>
      </c>
      <c r="GT87" s="48" t="n">
        <v>12423</v>
      </c>
      <c r="GU87" s="18">
        <f>'Investment Analysis'!RH87</f>
        <v/>
      </c>
      <c r="GV87" s="15">
        <f>'Investment Analysis'!RF87</f>
        <v/>
      </c>
      <c r="GW87" s="48" t="n"/>
      <c r="GX87" s="18">
        <f>'Investment Analysis'!RO87</f>
        <v/>
      </c>
      <c r="GY87" s="15">
        <f>'Investment Analysis'!RM87</f>
        <v/>
      </c>
      <c r="GZ87" s="48" t="n">
        <v>25380</v>
      </c>
      <c r="HA87" s="18">
        <f>'Investment Analysis'!RV87</f>
        <v/>
      </c>
      <c r="HB87" s="15">
        <f>'Investment Analysis'!RT87</f>
        <v/>
      </c>
      <c r="HC87" s="48" t="n"/>
      <c r="HD87" s="18">
        <f>'Investment Analysis'!SC87</f>
        <v/>
      </c>
      <c r="HE87" s="15">
        <f>'Investment Analysis'!SA87</f>
        <v/>
      </c>
      <c r="HF87" s="48" t="n">
        <v>4650</v>
      </c>
      <c r="HG87" s="18">
        <f>'Investment Analysis'!SJ87</f>
        <v/>
      </c>
      <c r="HH87" s="15">
        <f>'Investment Analysis'!SH87</f>
        <v/>
      </c>
      <c r="HI87" s="48" t="n">
        <v>11382</v>
      </c>
      <c r="HJ87" s="18">
        <f>'Investment Analysis'!SM87</f>
        <v/>
      </c>
      <c r="HK87" s="15">
        <f>'Investment Analysis'!SK87</f>
        <v/>
      </c>
      <c r="HL87" s="48" t="n"/>
      <c r="HM87" s="18">
        <f>'Investment Analysis'!SP87</f>
        <v/>
      </c>
      <c r="HN87" s="15">
        <f>'Investment Analysis'!SN87</f>
        <v/>
      </c>
      <c r="HO87" s="48" t="n"/>
      <c r="HP87" s="18">
        <f>'Investment Analysis'!TE87</f>
        <v/>
      </c>
      <c r="HQ87" s="15">
        <f>'Investment Analysis'!TC87</f>
        <v/>
      </c>
      <c r="HR87" s="48" t="n"/>
      <c r="HS87" s="18">
        <f>'Investment Analysis'!TL87</f>
        <v/>
      </c>
      <c r="HT87" s="15">
        <f>'Investment Analysis'!TJ87</f>
        <v/>
      </c>
      <c r="HU87" s="48" t="n"/>
      <c r="HV87" s="18">
        <f>'Investment Analysis'!TS87</f>
        <v/>
      </c>
      <c r="HW87" s="15">
        <f>'Investment Analysis'!TQ87</f>
        <v/>
      </c>
      <c r="HX87" s="48" t="n"/>
      <c r="HY87" s="18">
        <f>'Investment Analysis'!TZ87</f>
        <v/>
      </c>
      <c r="HZ87" s="15">
        <f>'Investment Analysis'!TX87</f>
        <v/>
      </c>
      <c r="IA87" s="48" t="n"/>
      <c r="IB87" s="18">
        <f>'Investment Analysis'!UG87</f>
        <v/>
      </c>
      <c r="IC87" s="15">
        <f>'Investment Analysis'!UE87</f>
        <v/>
      </c>
      <c r="ID87" s="48" t="n"/>
      <c r="IE87" s="18">
        <f>'Investment Analysis'!UN87</f>
        <v/>
      </c>
      <c r="IF87" s="15">
        <f>'Investment Analysis'!UL87</f>
        <v/>
      </c>
      <c r="IG87" s="48" t="n"/>
      <c r="IH87" s="18">
        <f>'Investment Analysis'!UU87</f>
        <v/>
      </c>
      <c r="II87" s="15">
        <f>'Investment Analysis'!US87</f>
        <v/>
      </c>
      <c r="IJ87" s="48" t="n"/>
      <c r="IK87" s="18">
        <f>'Investment Analysis'!VB87</f>
        <v/>
      </c>
      <c r="IL87" s="15">
        <f>'Investment Analysis'!UZ87</f>
        <v/>
      </c>
      <c r="IM87" s="48" t="n"/>
      <c r="IN87" s="18">
        <f>'Investment Analysis'!VI87</f>
        <v/>
      </c>
      <c r="IO87" s="15">
        <f>'Investment Analysis'!VG87</f>
        <v/>
      </c>
      <c r="IP87" s="18" t="n"/>
      <c r="IQ87" s="18" t="n"/>
      <c r="IR87" s="18" t="n"/>
      <c r="IS87" s="108">
        <f>IF(IT87&gt;0,IT87-IT86,0)</f>
        <v/>
      </c>
      <c r="IT87" s="48">
        <f>FY87+FV87+FS87+FP87+FM87+FJ87+FG87+FD87+FA87+EX87+EU87+ER87+EO87+EL87+EI87+EF87+EC87+DZ87+DW87+DT87+DQ87+DN87+DK87+DH87+DE87+DB87+CY87+CV87+CS87+CP87+CJ87+CG87+CD87+CA87+BX87+P87+CM87+GT87+GQ87+GN87+GK87+GH87+GE87+GB87+BU87+BR87+BO87+BL87+BI87+BF87+BC87+AZ87+AW87+AT87+AQ87+AN87+AK87+AH87+AE87+AB87+Y87+V87+S87+GW87+GZ87+HC87+HF87+HI87+HL87+HO87+HR87+HU87</f>
        <v/>
      </c>
      <c r="IU87" s="101">
        <f>IF(IT87&gt;0,IV87,0)</f>
        <v/>
      </c>
      <c r="IV87" s="101" t="n"/>
      <c r="IW87" s="15">
        <f>IF(IT87&gt;0,(IT87+IV$11-I$2)/I$2,0)</f>
        <v/>
      </c>
      <c r="IX87" s="113">
        <f>IF(IT87&gt;0,IT87+IV$11-I$2,0)</f>
        <v/>
      </c>
      <c r="IY87" s="21">
        <f>IF(IT87&gt;0,(IT87+IV$11+IV$33+IV$52+IV$73-IT$8)/IT$8,0)</f>
        <v/>
      </c>
      <c r="IZ87" s="173">
        <f>IF(IT87&gt;0,IT87+IV$11+IV$33+IV$52+IV$73-IT$8,0)</f>
        <v/>
      </c>
    </row>
    <row r="88">
      <c r="A88" s="554">
        <f>'Investment Analysis'!A88</f>
        <v/>
      </c>
      <c r="B88" s="4">
        <f>'Investment Analysis'!B88</f>
        <v/>
      </c>
      <c r="C88" s="27">
        <f>'Investment Analysis'!C88</f>
        <v/>
      </c>
      <c r="D88" s="14">
        <f>'Investment Analysis'!D88</f>
        <v/>
      </c>
      <c r="E88" s="15">
        <f>'Investment Analysis'!E88</f>
        <v/>
      </c>
      <c r="F88" s="13">
        <f>'Investment Analysis'!G88</f>
        <v/>
      </c>
      <c r="G88" s="14">
        <f>'Investment Analysis'!H88</f>
        <v/>
      </c>
      <c r="H88" s="15">
        <f>'Investment Analysis'!I88</f>
        <v/>
      </c>
      <c r="I88" s="13">
        <f>'Investment Analysis'!K88</f>
        <v/>
      </c>
      <c r="J88" s="14">
        <f>'Investment Analysis'!L88</f>
        <v/>
      </c>
      <c r="K88" s="15">
        <f>'Investment Analysis'!M88</f>
        <v/>
      </c>
      <c r="L88" s="41">
        <f>'Investment Analysis'!T88</f>
        <v/>
      </c>
      <c r="M88" s="21">
        <f>'Investment Analysis'!V88</f>
        <v/>
      </c>
      <c r="N88" s="21">
        <f>'Investment Analysis'!W88</f>
        <v/>
      </c>
      <c r="P88" s="48">
        <f>'Investment Analysis'!Y88</f>
        <v/>
      </c>
      <c r="Q88" s="18" t="n"/>
      <c r="R88" s="83" t="n"/>
      <c r="S88" s="48" t="n">
        <v>19022.31</v>
      </c>
      <c r="T88" s="18">
        <f>'Investment Analysis'!AH88</f>
        <v/>
      </c>
      <c r="U88" s="15">
        <f>'Investment Analysis'!AF88</f>
        <v/>
      </c>
      <c r="V88" s="48" t="n">
        <v>16503.2</v>
      </c>
      <c r="W88" s="18">
        <f>'Investment Analysis'!AO88</f>
        <v/>
      </c>
      <c r="X88" s="15">
        <f>'Investment Analysis'!AM88</f>
        <v/>
      </c>
      <c r="Y88" s="48" t="n">
        <v>9117.6</v>
      </c>
      <c r="Z88" s="18">
        <f>IF(Y88&gt;0,(Y88-Z$5)/Z$5,0)</f>
        <v/>
      </c>
      <c r="AA88" s="15">
        <f>'Investment Analysis'!GM88</f>
        <v/>
      </c>
      <c r="AB88" s="48" t="n">
        <v>2276.42</v>
      </c>
      <c r="AC88" s="18">
        <f>IF(AB88&gt;0,(AB88+8000-AC$5)/AC$5,0)</f>
        <v/>
      </c>
      <c r="AD88" s="15">
        <f>'Investment Analysis'!AT88</f>
        <v/>
      </c>
      <c r="AE88" s="48" t="n">
        <v>20458.2</v>
      </c>
      <c r="AF88" s="18">
        <f>'Investment Analysis'!BC88</f>
        <v/>
      </c>
      <c r="AG88" s="15">
        <f>'Investment Analysis'!BA88</f>
        <v/>
      </c>
      <c r="AH88" s="48" t="n"/>
      <c r="AI88" s="18">
        <f>IF(AH88&gt;0,(AH88-5000+20000-AI$5)/AI$5,0)</f>
        <v/>
      </c>
      <c r="AJ88" s="15">
        <f>'Investment Analysis'!BH88</f>
        <v/>
      </c>
      <c r="AK88" s="48" t="n">
        <v>17398.88</v>
      </c>
      <c r="AL88" s="18">
        <f>IF(AK88&gt;0,(AK88+7000-AL$5)/AL$5,0)</f>
        <v/>
      </c>
      <c r="AM88" s="15">
        <f>'Investment Analysis'!BO88</f>
        <v/>
      </c>
      <c r="AN88" s="48" t="n">
        <v>12763.46</v>
      </c>
      <c r="AO88" s="18">
        <f>IF(AN88&gt;0,(AN88+25000+5000-AO$5)/AO$5,0)</f>
        <v/>
      </c>
      <c r="AP88" s="15">
        <f>'Investment Analysis'!BV88</f>
        <v/>
      </c>
      <c r="AQ88" s="48" t="n"/>
      <c r="AR88" s="18">
        <f>IF(AQ88&gt;0,(AQ88+10000+4000-AR$5)/AR$5,0)</f>
        <v/>
      </c>
      <c r="AS88" s="15">
        <f>'Investment Analysis'!CC88</f>
        <v/>
      </c>
      <c r="AT88" s="48" t="n">
        <v>21855.58</v>
      </c>
      <c r="AU88" s="18">
        <f>'Investment Analysis'!CL88</f>
        <v/>
      </c>
      <c r="AV88" s="15">
        <f>'Investment Analysis'!CJ88</f>
        <v/>
      </c>
      <c r="AW88" s="48" t="n">
        <v>16344.07</v>
      </c>
      <c r="AX88" s="18">
        <f>IF(AW88&gt;0,(AW88+2000-AX$5)/AX$5,0)</f>
        <v/>
      </c>
      <c r="AY88" s="15">
        <f>'Investment Analysis'!CQ88</f>
        <v/>
      </c>
      <c r="AZ88" s="48" t="n">
        <v>14542.04</v>
      </c>
      <c r="BA88" s="18">
        <f>'Investment Analysis'!CZ88</f>
        <v/>
      </c>
      <c r="BB88" s="15">
        <f>'Investment Analysis'!CX88</f>
        <v/>
      </c>
      <c r="BC88" s="48" t="n">
        <v>8742.91</v>
      </c>
      <c r="BD88" s="18">
        <f>IF(BC88&gt;0,(BC88-10000+30000-BD$5)/BD$5,0)</f>
        <v/>
      </c>
      <c r="BE88" s="15">
        <f>'Investment Analysis'!DE88</f>
        <v/>
      </c>
      <c r="BF88" s="48" t="n">
        <v>4418.14</v>
      </c>
      <c r="BG88" s="18">
        <f>'Investment Analysis'!DN88</f>
        <v/>
      </c>
      <c r="BH88" s="15">
        <f>'Investment Analysis'!DL88</f>
        <v/>
      </c>
      <c r="BI88" s="48" t="n">
        <v>2041.28</v>
      </c>
      <c r="BJ88" s="18">
        <f>'Investment Analysis'!EB88</f>
        <v/>
      </c>
      <c r="BK88" s="15">
        <f>'Investment Analysis'!DZ88</f>
        <v/>
      </c>
      <c r="BL88" s="48" t="n">
        <v>3670.6</v>
      </c>
      <c r="BM88" s="18">
        <f>'Investment Analysis'!EI88</f>
        <v/>
      </c>
      <c r="BN88" s="15">
        <f>'Investment Analysis'!EG88</f>
        <v/>
      </c>
      <c r="BO88" s="48" t="n"/>
      <c r="BP88" s="18">
        <f>'Investment Analysis'!DU88</f>
        <v/>
      </c>
      <c r="BQ88" s="15">
        <f>'Investment Analysis'!DS88</f>
        <v/>
      </c>
      <c r="BR88" s="48" t="n">
        <v>5150.32</v>
      </c>
      <c r="BS88" s="18">
        <f>'Investment Analysis'!EP88</f>
        <v/>
      </c>
      <c r="BT88" s="15">
        <f>'Investment Analysis'!EN88</f>
        <v/>
      </c>
      <c r="BU88" s="48" t="n">
        <v>12969.66</v>
      </c>
      <c r="BV88" s="18">
        <f>IF(BU88&gt;0,(BU88+8000-BV$5)/BV$5,0)</f>
        <v/>
      </c>
      <c r="BW88" s="15">
        <f>'Investment Analysis'!EU88</f>
        <v/>
      </c>
      <c r="BX88" s="48" t="n"/>
      <c r="BY88" s="18">
        <f>IF(BX88&gt;0,(BX88-10000-5000-BY$5)/BY$5,0)</f>
        <v/>
      </c>
      <c r="BZ88" s="15">
        <f>'Investment Analysis'!FB88</f>
        <v/>
      </c>
      <c r="CA88" s="48" t="n">
        <v>19822.6</v>
      </c>
      <c r="CB88" s="18">
        <f>IF(CA88&gt;0,(CA88-CB$5)/CB$5,0)</f>
        <v/>
      </c>
      <c r="CC88" s="15">
        <f>'Investment Analysis'!FI88</f>
        <v/>
      </c>
      <c r="CD88" s="48" t="n">
        <v>16756.79</v>
      </c>
      <c r="CE88" s="18">
        <f>'Investment Analysis'!FR88</f>
        <v/>
      </c>
      <c r="CF88" s="15">
        <f>'Investment Analysis'!FP88</f>
        <v/>
      </c>
      <c r="CG88" s="48" t="n">
        <v>4958.16</v>
      </c>
      <c r="CH88" s="18">
        <f>'Investment Analysis'!FR88</f>
        <v/>
      </c>
      <c r="CI88" s="15">
        <f>'Investment Analysis'!FW88</f>
        <v/>
      </c>
      <c r="CJ88" s="48" t="n"/>
      <c r="CK88" s="18">
        <f>IF(CJ88&gt;0,(CJ88+5000+8000-CK$5)/CK$5,0)</f>
        <v/>
      </c>
      <c r="CL88" s="15">
        <f>'Investment Analysis'!GD88</f>
        <v/>
      </c>
      <c r="CM88" s="48" t="n">
        <v>24770.21</v>
      </c>
      <c r="CN88" s="18">
        <f>IF(CM88&gt;0,(CM88-CN$5)/CN$5,0)</f>
        <v/>
      </c>
      <c r="CO88" s="15">
        <f>'Investment Analysis'!GT88</f>
        <v/>
      </c>
      <c r="CP88" s="48" t="n">
        <v>28495</v>
      </c>
      <c r="CQ88" s="18">
        <f>IF(CP88&gt;0,(CP88-CQ$5)/CQ$5,0)</f>
        <v/>
      </c>
      <c r="CR88" s="15">
        <f>'Investment Analysis'!HG88</f>
        <v/>
      </c>
      <c r="CS88" s="48" t="n">
        <v>8310</v>
      </c>
      <c r="CT88" s="18">
        <f>IF(CS88&gt;0,(CS88-CT$5)/CT$5,0)</f>
        <v/>
      </c>
      <c r="CU88" s="15">
        <f>'Investment Analysis'!HN88</f>
        <v/>
      </c>
      <c r="CV88" s="48" t="n">
        <v>14986.35</v>
      </c>
      <c r="CW88" s="18">
        <f>IF(CV88&gt;0,(CV88-CW$5)/CW$5,0)</f>
        <v/>
      </c>
      <c r="CX88" s="15">
        <f>'Investment Analysis'!IB88</f>
        <v/>
      </c>
      <c r="CY88" s="48" t="n">
        <v>17307.9</v>
      </c>
      <c r="CZ88" s="18">
        <f>IF(CY88&gt;0,(CY88-CZ$5)/CZ$5,0)</f>
        <v/>
      </c>
      <c r="DA88" s="15">
        <f>'Investment Analysis'!II88</f>
        <v/>
      </c>
      <c r="DB88" s="48" t="n"/>
      <c r="DC88" s="18">
        <f>IF(DB88&gt;0,(DB88-DC$5)/DC$5,0)</f>
        <v/>
      </c>
      <c r="DD88" s="15">
        <f>'Investment Analysis'!IP88</f>
        <v/>
      </c>
      <c r="DE88" s="48" t="n"/>
      <c r="DF88" s="18">
        <f>'Investment Analysis'!IY88</f>
        <v/>
      </c>
      <c r="DG88" s="15">
        <f>'Investment Analysis'!IW88</f>
        <v/>
      </c>
      <c r="DH88" s="48" t="n">
        <v>5472.7</v>
      </c>
      <c r="DI88" s="18">
        <f>IF(DH88&gt;0,(DH88-DI$5)/DI$5,0)</f>
        <v/>
      </c>
      <c r="DJ88" s="15">
        <f>'Investment Analysis'!JD88</f>
        <v/>
      </c>
      <c r="DK88" s="48" t="n">
        <v>1959.25</v>
      </c>
      <c r="DL88" s="18">
        <f>IF(DK88&gt;0,(DK88-DL$5)/DL$5,0)</f>
        <v/>
      </c>
      <c r="DM88" s="15">
        <f>'Investment Analysis'!JK88</f>
        <v/>
      </c>
      <c r="DN88" s="48" t="n">
        <v>19542.6</v>
      </c>
      <c r="DO88" s="18">
        <f>IF(DN88&gt;0,(DN88-DO$5)/DO$5,0)</f>
        <v/>
      </c>
      <c r="DP88" s="15">
        <f>'Investment Analysis'!HU88</f>
        <v/>
      </c>
      <c r="DQ88" s="48" t="n">
        <v>15270</v>
      </c>
      <c r="DR88" s="18">
        <f>IF(DQ88&gt;0,(DQ88-DR$5)/DR$5,0)</f>
        <v/>
      </c>
      <c r="DS88" s="15">
        <f>'Investment Analysis'!JR88</f>
        <v/>
      </c>
      <c r="DT88" s="48" t="n">
        <v>3332</v>
      </c>
      <c r="DU88" s="18">
        <f>IF(DT88&gt;0,(DT88-630.54-DU$5)/DU$5,0)</f>
        <v/>
      </c>
      <c r="DV88" s="15">
        <f>'Investment Analysis'!JY88</f>
        <v/>
      </c>
      <c r="DW88" s="54" t="n">
        <v>4885.8</v>
      </c>
      <c r="DX88" s="18">
        <f>IF(DW88&gt;0,(DW88-DX$5)/DX$5,0)</f>
        <v/>
      </c>
      <c r="DY88" s="15">
        <f>'Investment Analysis'!KF88</f>
        <v/>
      </c>
      <c r="DZ88" s="48" t="n">
        <v>19572</v>
      </c>
      <c r="EA88" s="18">
        <f>IF(DZ88&gt;0,(DZ88-EA$5)/EA$5,0)</f>
        <v/>
      </c>
      <c r="EB88" s="15">
        <f>'Investment Analysis'!KM88</f>
        <v/>
      </c>
      <c r="EC88" s="48" t="n">
        <v>2092.8</v>
      </c>
      <c r="ED88" s="18">
        <f>'Investment Analysis'!KV88</f>
        <v/>
      </c>
      <c r="EE88" s="15">
        <f>'Investment Analysis'!KT88</f>
        <v/>
      </c>
      <c r="EF88" s="48" t="n">
        <v>37680</v>
      </c>
      <c r="EG88" s="18">
        <f>IF(EF88&gt;0,(EF88-EG$5)/EG$5,0)</f>
        <v/>
      </c>
      <c r="EH88" s="15">
        <f>'Investment Analysis'!LH88</f>
        <v/>
      </c>
      <c r="EI88" s="48" t="n">
        <v>19554.15</v>
      </c>
      <c r="EJ88" s="18">
        <f>'Investment Analysis'!LQ88</f>
        <v/>
      </c>
      <c r="EK88" s="15">
        <f>'Investment Analysis'!LO88</f>
        <v/>
      </c>
      <c r="EL88" s="48" t="n"/>
      <c r="EM88" s="18">
        <f>IF(EL88&gt;0,(EL88-EM$4)/EM$4,0)</f>
        <v/>
      </c>
      <c r="EN88" s="15">
        <f>'Investment Analysis'!LX88</f>
        <v/>
      </c>
      <c r="EO88" s="48" t="n">
        <v>22923</v>
      </c>
      <c r="EP88" s="68">
        <f>IF(EO88&gt;0,(EO88-500-EP$5)/EP$5,0)</f>
        <v/>
      </c>
      <c r="EQ88" s="15">
        <f>'Investment Analysis'!MC88</f>
        <v/>
      </c>
      <c r="ER88" s="48" t="n">
        <v>7562.08</v>
      </c>
      <c r="ES88" s="18">
        <f>'Investment Analysis'!LX88</f>
        <v/>
      </c>
      <c r="ET88" s="15">
        <f>'Investment Analysis'!LA88</f>
        <v/>
      </c>
      <c r="EU88" s="48" t="n">
        <v>23740</v>
      </c>
      <c r="EV88" s="18">
        <f>'Investment Analysis'!ML88</f>
        <v/>
      </c>
      <c r="EW88" s="15">
        <f>'Investment Analysis'!MJ88</f>
        <v/>
      </c>
      <c r="EX88" s="48" t="n">
        <v>43588</v>
      </c>
      <c r="EY88" s="18">
        <f>IF(EX88&gt;0,(EX88-EY$5)/EY$5,0)</f>
        <v/>
      </c>
      <c r="EZ88" s="15">
        <f>'Investment Analysis'!MQ88</f>
        <v/>
      </c>
      <c r="FA88" s="48" t="n"/>
      <c r="FB88" s="18">
        <f>IF(FA88&gt;0,(FA88-FB$5)/FB$5,0)</f>
        <v/>
      </c>
      <c r="FC88" s="15">
        <f>'Investment Analysis'!MX88</f>
        <v/>
      </c>
      <c r="FD88" s="48" t="n">
        <v>4960.75</v>
      </c>
      <c r="FE88" s="18">
        <f>IF(FD88&gt;0,(FD88-FE$5)/FE$5,0)</f>
        <v/>
      </c>
      <c r="FF88" s="15">
        <f>'Investment Analysis'!NE88</f>
        <v/>
      </c>
      <c r="FG88" s="48" t="n"/>
      <c r="FH88" s="18">
        <f>IF(FG88&gt;0,(FG88-FH$5)/FH$5,0)</f>
        <v/>
      </c>
      <c r="FI88" s="15">
        <f>'Investment Analysis'!NL88</f>
        <v/>
      </c>
      <c r="FJ88" s="48" t="n">
        <v>27931.5</v>
      </c>
      <c r="FK88" s="18">
        <f>IF(FJ88&gt;0,(FJ88-FK$5)/FK$5,0)</f>
        <v/>
      </c>
      <c r="FL88" s="15">
        <f>'Investment Analysis'!NS88</f>
        <v/>
      </c>
      <c r="FM88" s="48" t="n">
        <v>9717.6</v>
      </c>
      <c r="FN88" s="18">
        <f>IF(FM88&gt;0,(FM88-FN$5)/FN$5,0)</f>
        <v/>
      </c>
      <c r="FO88" s="15">
        <f>'Investment Analysis'!NZ88</f>
        <v/>
      </c>
      <c r="FP88" s="48" t="n"/>
      <c r="FQ88" s="18">
        <f>IF(FP88&gt;0,(FP88-FQ$5)/FQ$5,0)</f>
        <v/>
      </c>
      <c r="FR88" s="15">
        <f>'Investment Analysis'!OG88</f>
        <v/>
      </c>
      <c r="FS88" s="48" t="n">
        <v>19129</v>
      </c>
      <c r="FT88" s="18">
        <f>IF(FS88&gt;0,(FS88-FT$5)/FT$5,0)</f>
        <v/>
      </c>
      <c r="FU88" s="15">
        <f>'Investment Analysis'!ON88</f>
        <v/>
      </c>
      <c r="FV88" s="48" t="n"/>
      <c r="FW88" s="18">
        <f>IF(FV88&gt;0,(FV88-FW$5)/FW$5,0)</f>
        <v/>
      </c>
      <c r="FX88" s="15">
        <f>'Investment Analysis'!OU88</f>
        <v/>
      </c>
      <c r="FY88" s="48" t="n"/>
      <c r="FZ88" s="18">
        <f>IF(FY88&gt;0,(FY88-FZ$5)/FZ$5,0)</f>
        <v/>
      </c>
      <c r="GA88" s="15">
        <f>'Investment Analysis'!PB88</f>
        <v/>
      </c>
      <c r="GB88" s="48" t="n"/>
      <c r="GC88" s="18">
        <f>'Investment Analysis'!PK88</f>
        <v/>
      </c>
      <c r="GD88" s="15">
        <f>'Investment Analysis'!PI88</f>
        <v/>
      </c>
      <c r="GE88" s="48" t="n">
        <v>28619.2</v>
      </c>
      <c r="GF88" s="18">
        <f>'Investment Analysis'!PY88</f>
        <v/>
      </c>
      <c r="GG88" s="15">
        <f>'Investment Analysis'!PW88</f>
        <v/>
      </c>
      <c r="GH88" s="48" t="n">
        <v>14851.65</v>
      </c>
      <c r="GI88" s="18">
        <f>'Investment Analysis'!QF88</f>
        <v/>
      </c>
      <c r="GJ88" s="15">
        <f>'Investment Analysis'!QD88</f>
        <v/>
      </c>
      <c r="GK88" s="48" t="n">
        <v>15600</v>
      </c>
      <c r="GL88" s="18">
        <f>'Investment Analysis'!QM88</f>
        <v/>
      </c>
      <c r="GM88" s="15">
        <f>'Investment Analysis'!QK88</f>
        <v/>
      </c>
      <c r="GN88" s="48" t="n">
        <v>30696.49</v>
      </c>
      <c r="GO88" s="18">
        <f>'Investment Analysis'!QT88</f>
        <v/>
      </c>
      <c r="GP88" s="15">
        <f>'Investment Analysis'!QR88</f>
        <v/>
      </c>
      <c r="GQ88" s="48" t="n">
        <v>28985.75</v>
      </c>
      <c r="GR88" s="18">
        <f>'Investment Analysis'!RA88</f>
        <v/>
      </c>
      <c r="GS88" s="15">
        <f>'Investment Analysis'!QY88</f>
        <v/>
      </c>
      <c r="GT88" s="48" t="n">
        <v>12664</v>
      </c>
      <c r="GU88" s="18">
        <f>'Investment Analysis'!RH88</f>
        <v/>
      </c>
      <c r="GV88" s="15">
        <f>'Investment Analysis'!RF88</f>
        <v/>
      </c>
      <c r="GW88" s="48" t="n"/>
      <c r="GX88" s="18">
        <f>'Investment Analysis'!RO88</f>
        <v/>
      </c>
      <c r="GY88" s="15">
        <f>'Investment Analysis'!RM88</f>
        <v/>
      </c>
      <c r="GZ88" s="48" t="n">
        <v>25160</v>
      </c>
      <c r="HA88" s="18">
        <f>'Investment Analysis'!RV88</f>
        <v/>
      </c>
      <c r="HB88" s="15">
        <f>'Investment Analysis'!RT88</f>
        <v/>
      </c>
      <c r="HC88" s="48" t="n"/>
      <c r="HD88" s="18">
        <f>'Investment Analysis'!SC88</f>
        <v/>
      </c>
      <c r="HE88" s="15">
        <f>'Investment Analysis'!SA88</f>
        <v/>
      </c>
      <c r="HF88" s="48" t="n">
        <v>4685</v>
      </c>
      <c r="HG88" s="18">
        <f>'Investment Analysis'!SJ88</f>
        <v/>
      </c>
      <c r="HH88" s="15">
        <f>'Investment Analysis'!SH88</f>
        <v/>
      </c>
      <c r="HI88" s="48" t="n">
        <v>11445</v>
      </c>
      <c r="HJ88" s="18">
        <f>'Investment Analysis'!SM88</f>
        <v/>
      </c>
      <c r="HK88" s="15">
        <f>'Investment Analysis'!SK88</f>
        <v/>
      </c>
      <c r="HL88" s="48" t="n"/>
      <c r="HM88" s="18">
        <f>'Investment Analysis'!SP88</f>
        <v/>
      </c>
      <c r="HN88" s="15">
        <f>'Investment Analysis'!SN88</f>
        <v/>
      </c>
      <c r="HO88" s="48" t="n"/>
      <c r="HP88" s="18">
        <f>'Investment Analysis'!TE88</f>
        <v/>
      </c>
      <c r="HQ88" s="15">
        <f>'Investment Analysis'!TC88</f>
        <v/>
      </c>
      <c r="HR88" s="48" t="n"/>
      <c r="HS88" s="18">
        <f>'Investment Analysis'!TL88</f>
        <v/>
      </c>
      <c r="HT88" s="15">
        <f>'Investment Analysis'!TJ88</f>
        <v/>
      </c>
      <c r="HU88" s="48" t="n"/>
      <c r="HV88" s="18">
        <f>'Investment Analysis'!TS88</f>
        <v/>
      </c>
      <c r="HW88" s="15">
        <f>'Investment Analysis'!TQ88</f>
        <v/>
      </c>
      <c r="HX88" s="48" t="n"/>
      <c r="HY88" s="18">
        <f>'Investment Analysis'!TZ88</f>
        <v/>
      </c>
      <c r="HZ88" s="15">
        <f>'Investment Analysis'!TX88</f>
        <v/>
      </c>
      <c r="IA88" s="48" t="n"/>
      <c r="IB88" s="18">
        <f>'Investment Analysis'!UG88</f>
        <v/>
      </c>
      <c r="IC88" s="15">
        <f>'Investment Analysis'!UE88</f>
        <v/>
      </c>
      <c r="ID88" s="48" t="n"/>
      <c r="IE88" s="18">
        <f>'Investment Analysis'!UN88</f>
        <v/>
      </c>
      <c r="IF88" s="15">
        <f>'Investment Analysis'!UL88</f>
        <v/>
      </c>
      <c r="IG88" s="48" t="n"/>
      <c r="IH88" s="18">
        <f>'Investment Analysis'!UU88</f>
        <v/>
      </c>
      <c r="II88" s="15">
        <f>'Investment Analysis'!US88</f>
        <v/>
      </c>
      <c r="IJ88" s="48" t="n"/>
      <c r="IK88" s="18">
        <f>'Investment Analysis'!VB88</f>
        <v/>
      </c>
      <c r="IL88" s="15">
        <f>'Investment Analysis'!UZ88</f>
        <v/>
      </c>
      <c r="IM88" s="48" t="n"/>
      <c r="IN88" s="18">
        <f>'Investment Analysis'!VI88</f>
        <v/>
      </c>
      <c r="IO88" s="15">
        <f>'Investment Analysis'!VG88</f>
        <v/>
      </c>
      <c r="IP88" s="18" t="n"/>
      <c r="IQ88" s="18" t="n"/>
      <c r="IR88" s="18" t="n"/>
      <c r="IS88" s="108">
        <f>IF(IT88&gt;0,IT88-IT87,0)</f>
        <v/>
      </c>
      <c r="IT88" s="48">
        <f>FY88+FV88+FS88+FP88+FM88+FJ88+FG88+FD88+FA88+EX88+EU88+ER88+EO88+EL88+EI88+EF88+EC88+DZ88+DW88+DT88+DQ88+DN88+DK88+DH88+DE88+DB88+CY88+CV88+CS88+CP88+CJ88+CG88+CD88+CA88+BX88+P88+CM88+GT88+GQ88+GN88+GK88+GH88+GE88+GB88+BU88+BR88+BO88+BL88+BI88+BF88+BC88+AZ88+AW88+AT88+AQ88+AN88+AK88+AH88+AE88+AB88+Y88+V88+S88+GW88+GZ88+HC88+HF88+HI88+HL88+HO88+HR88+HU88</f>
        <v/>
      </c>
      <c r="IU88" s="101">
        <f>IF(IT88&gt;0,IV88,0)</f>
        <v/>
      </c>
      <c r="IV88" s="101" t="n"/>
      <c r="IW88" s="15">
        <f>IF(IT88&gt;0,(IT88+IV$11-I$2)/I$2,0)</f>
        <v/>
      </c>
      <c r="IX88" s="113">
        <f>IF(IT88&gt;0,IT88+IV$11-I$2,0)</f>
        <v/>
      </c>
      <c r="IY88" s="21">
        <f>IF(IT88&gt;0,(IT88+IV$11+IV$33+IV$52+IV$73-IT$8)/IT$8,0)</f>
        <v/>
      </c>
      <c r="IZ88" s="173">
        <f>IF(IT88&gt;0,IT88+IV$11+IV$33+IV$52+IV$73-IT$8,0)</f>
        <v/>
      </c>
    </row>
    <row r="89">
      <c r="A89" s="554">
        <f>'Investment Analysis'!A89</f>
        <v/>
      </c>
      <c r="B89" s="4">
        <f>'Investment Analysis'!B89</f>
        <v/>
      </c>
      <c r="C89" s="27">
        <f>'Investment Analysis'!C89</f>
        <v/>
      </c>
      <c r="D89" s="14">
        <f>'Investment Analysis'!D89</f>
        <v/>
      </c>
      <c r="E89" s="15">
        <f>'Investment Analysis'!E89</f>
        <v/>
      </c>
      <c r="F89" s="13">
        <f>'Investment Analysis'!G89</f>
        <v/>
      </c>
      <c r="G89" s="14">
        <f>'Investment Analysis'!H89</f>
        <v/>
      </c>
      <c r="H89" s="15">
        <f>'Investment Analysis'!I89</f>
        <v/>
      </c>
      <c r="I89" s="13">
        <f>'Investment Analysis'!K89</f>
        <v/>
      </c>
      <c r="J89" s="14">
        <f>'Investment Analysis'!L89</f>
        <v/>
      </c>
      <c r="K89" s="15">
        <f>'Investment Analysis'!M89</f>
        <v/>
      </c>
      <c r="L89" s="41">
        <f>'Investment Analysis'!T89</f>
        <v/>
      </c>
      <c r="M89" s="21">
        <f>'Investment Analysis'!V89</f>
        <v/>
      </c>
      <c r="N89" s="21">
        <f>'Investment Analysis'!W89</f>
        <v/>
      </c>
      <c r="P89" s="48">
        <f>'Investment Analysis'!Y89</f>
        <v/>
      </c>
      <c r="Q89" s="18" t="n"/>
      <c r="R89" s="83" t="n"/>
      <c r="S89" s="48" t="n">
        <v>18998.4</v>
      </c>
      <c r="T89" s="18">
        <f>'Investment Analysis'!AH89</f>
        <v/>
      </c>
      <c r="U89" s="15">
        <f>'Investment Analysis'!AF89</f>
        <v/>
      </c>
      <c r="V89" s="48" t="n">
        <v>16494.99</v>
      </c>
      <c r="W89" s="18">
        <f>'Investment Analysis'!AO89</f>
        <v/>
      </c>
      <c r="X89" s="15">
        <f>'Investment Analysis'!AM89</f>
        <v/>
      </c>
      <c r="Y89" s="48" t="n">
        <v>9225.23</v>
      </c>
      <c r="Z89" s="18">
        <f>IF(Y89&gt;0,(Y89-Z$5)/Z$5,0)</f>
        <v/>
      </c>
      <c r="AA89" s="15">
        <f>'Investment Analysis'!GM89</f>
        <v/>
      </c>
      <c r="AB89" s="48" t="n">
        <v>2271.62</v>
      </c>
      <c r="AC89" s="18">
        <f>IF(AB89&gt;0,(AB89+8000+5000-AC$5)/AC$5,0)</f>
        <v/>
      </c>
      <c r="AD89" s="15">
        <f>'Investment Analysis'!AT89</f>
        <v/>
      </c>
      <c r="AE89" s="48" t="n">
        <v>20472.05</v>
      </c>
      <c r="AF89" s="18">
        <f>'Investment Analysis'!BC89</f>
        <v/>
      </c>
      <c r="AG89" s="15">
        <f>'Investment Analysis'!BA89</f>
        <v/>
      </c>
      <c r="AH89" s="48" t="n"/>
      <c r="AI89" s="18">
        <f>IF(AH89&gt;0,(AH89-5000+20000+20000-AI$5)/AI$5,0)</f>
        <v/>
      </c>
      <c r="AJ89" s="15">
        <f>'Investment Analysis'!BH89</f>
        <v/>
      </c>
      <c r="AK89" s="48" t="n">
        <v>17481.28</v>
      </c>
      <c r="AL89" s="18">
        <f>IF(AK89&gt;0,(AK89+7000-AL$5)/AL$5,0)</f>
        <v/>
      </c>
      <c r="AM89" s="15">
        <f>'Investment Analysis'!BO89</f>
        <v/>
      </c>
      <c r="AN89" s="48" t="n">
        <v>12793.07</v>
      </c>
      <c r="AO89" s="18">
        <f>IF(AN89&gt;0,(AN89+25000+5000-AO$5)/AO$5,0)</f>
        <v/>
      </c>
      <c r="AP89" s="15">
        <f>'Investment Analysis'!BV89</f>
        <v/>
      </c>
      <c r="AQ89" s="48" t="n"/>
      <c r="AR89" s="18">
        <f>IF(AQ89&gt;0,(AQ89+10000+4000-AR$5)/AR$5,0)</f>
        <v/>
      </c>
      <c r="AS89" s="15">
        <f>'Investment Analysis'!CC89</f>
        <v/>
      </c>
      <c r="AT89" s="48" t="n">
        <v>21748.3</v>
      </c>
      <c r="AU89" s="18">
        <f>'Investment Analysis'!CL89</f>
        <v/>
      </c>
      <c r="AV89" s="15">
        <f>'Investment Analysis'!CJ89</f>
        <v/>
      </c>
      <c r="AW89" s="48" t="n">
        <v>16394.12</v>
      </c>
      <c r="AX89" s="18">
        <f>IF(AW89&gt;0,(AW89+2000-AX$5)/AX$5,0)</f>
        <v/>
      </c>
      <c r="AY89" s="15">
        <f>'Investment Analysis'!CQ89</f>
        <v/>
      </c>
      <c r="AZ89" s="48" t="n">
        <v>14572.6</v>
      </c>
      <c r="BA89" s="18">
        <f>'Investment Analysis'!CZ89</f>
        <v/>
      </c>
      <c r="BB89" s="15">
        <f>'Investment Analysis'!CX89</f>
        <v/>
      </c>
      <c r="BC89" s="48" t="n">
        <v>8795.379999999999</v>
      </c>
      <c r="BD89" s="18">
        <f>IF(BC89&gt;0,(BC89-10000+30000+10000-BD$5)/BD$5,0)</f>
        <v/>
      </c>
      <c r="BE89" s="15">
        <f>'Investment Analysis'!DE89</f>
        <v/>
      </c>
      <c r="BF89" s="48" t="n">
        <v>4439.32</v>
      </c>
      <c r="BG89" s="18">
        <f>'Investment Analysis'!DN89</f>
        <v/>
      </c>
      <c r="BH89" s="15">
        <f>'Investment Analysis'!DL89</f>
        <v/>
      </c>
      <c r="BI89" s="48" t="n">
        <v>2028.02</v>
      </c>
      <c r="BJ89" s="18">
        <f>'Investment Analysis'!EB89</f>
        <v/>
      </c>
      <c r="BK89" s="15">
        <f>'Investment Analysis'!DZ89</f>
        <v/>
      </c>
      <c r="BL89" s="48" t="n">
        <v>3656.37</v>
      </c>
      <c r="BM89" s="18">
        <f>'Investment Analysis'!EI89</f>
        <v/>
      </c>
      <c r="BN89" s="15">
        <f>'Investment Analysis'!EG89</f>
        <v/>
      </c>
      <c r="BO89" s="48" t="n"/>
      <c r="BP89" s="18">
        <f>'Investment Analysis'!DU89</f>
        <v/>
      </c>
      <c r="BQ89" s="15">
        <f>'Investment Analysis'!DS89</f>
        <v/>
      </c>
      <c r="BR89" s="48" t="n">
        <v>5162.81</v>
      </c>
      <c r="BS89" s="18">
        <f>'Investment Analysis'!EP89</f>
        <v/>
      </c>
      <c r="BT89" s="15">
        <f>'Investment Analysis'!EN89</f>
        <v/>
      </c>
      <c r="BU89" s="48" t="n">
        <v>13028.78</v>
      </c>
      <c r="BV89" s="18">
        <f>IF(BU89&gt;0,(BU89+8000-BV$5)/BV$5,0)</f>
        <v/>
      </c>
      <c r="BW89" s="15">
        <f>'Investment Analysis'!EU89</f>
        <v/>
      </c>
      <c r="BX89" s="48" t="n"/>
      <c r="BY89" s="18">
        <f>IF(BX89&gt;0,(BX89-10000-5000-BY$5)/BY$5,0)</f>
        <v/>
      </c>
      <c r="BZ89" s="15">
        <f>'Investment Analysis'!FB89</f>
        <v/>
      </c>
      <c r="CA89" s="48" t="n">
        <v>19926.46</v>
      </c>
      <c r="CB89" s="18">
        <f>IF(CA89&gt;0,(CA89-CB$5)/CB$5,0)</f>
        <v/>
      </c>
      <c r="CC89" s="15">
        <f>'Investment Analysis'!FI89</f>
        <v/>
      </c>
      <c r="CD89" s="48" t="n">
        <v>16804.43</v>
      </c>
      <c r="CE89" s="18">
        <f>'Investment Analysis'!FR89</f>
        <v/>
      </c>
      <c r="CF89" s="15">
        <f>'Investment Analysis'!FP89</f>
        <v/>
      </c>
      <c r="CG89" s="48" t="n">
        <v>5006.88</v>
      </c>
      <c r="CH89" s="18">
        <f>'Investment Analysis'!FR89</f>
        <v/>
      </c>
      <c r="CI89" s="15">
        <f>'Investment Analysis'!FW89</f>
        <v/>
      </c>
      <c r="CJ89" s="48" t="n"/>
      <c r="CK89" s="18">
        <f>IF(CJ89&gt;0,(CJ89+5000+8000-CK$5)/CK$5,0)</f>
        <v/>
      </c>
      <c r="CL89" s="15">
        <f>'Investment Analysis'!GD89</f>
        <v/>
      </c>
      <c r="CM89" s="48" t="n">
        <v>24889.79</v>
      </c>
      <c r="CN89" s="18">
        <f>IF(CM89&gt;0,(CM89-CN$5)/CN$5,0)</f>
        <v/>
      </c>
      <c r="CO89" s="15">
        <f>'Investment Analysis'!GT89</f>
        <v/>
      </c>
      <c r="CP89" s="48" t="n">
        <v>28588</v>
      </c>
      <c r="CQ89" s="18">
        <f>IF(CP89&gt;0,(CP89-CQ$5)/CQ$5,0)</f>
        <v/>
      </c>
      <c r="CR89" s="15">
        <f>'Investment Analysis'!HG89</f>
        <v/>
      </c>
      <c r="CS89" s="48" t="n">
        <v>8310</v>
      </c>
      <c r="CT89" s="18">
        <f>IF(CS89&gt;0,(CS89-CT$5)/CT$5,0)</f>
        <v/>
      </c>
      <c r="CU89" s="15">
        <f>'Investment Analysis'!HN89</f>
        <v/>
      </c>
      <c r="CV89" s="48" t="n">
        <v>14678.55</v>
      </c>
      <c r="CW89" s="18">
        <f>IF(CV89&gt;0,(CV89-CW$5)/CW$5,0)</f>
        <v/>
      </c>
      <c r="CX89" s="15">
        <f>'Investment Analysis'!IB89</f>
        <v/>
      </c>
      <c r="CY89" s="48" t="n">
        <v>17322.3</v>
      </c>
      <c r="CZ89" s="18">
        <f>IF(CY89&gt;0,(CY89-CZ$5)/CZ$5,0)</f>
        <v/>
      </c>
      <c r="DA89" s="15">
        <f>'Investment Analysis'!II89</f>
        <v/>
      </c>
      <c r="DB89" s="48" t="n"/>
      <c r="DC89" s="18">
        <f>IF(DB89&gt;0,(DB89-DC$5)/DC$5,0)</f>
        <v/>
      </c>
      <c r="DD89" s="15">
        <f>'Investment Analysis'!IP89</f>
        <v/>
      </c>
      <c r="DE89" s="48" t="n"/>
      <c r="DF89" s="18">
        <f>'Investment Analysis'!IY89</f>
        <v/>
      </c>
      <c r="DG89" s="15">
        <f>'Investment Analysis'!IW89</f>
        <v/>
      </c>
      <c r="DH89" s="48" t="n">
        <v>5497.4</v>
      </c>
      <c r="DI89" s="18">
        <f>IF(DH89&gt;0,(DH89-DI$5)/DI$5,0)</f>
        <v/>
      </c>
      <c r="DJ89" s="15">
        <f>'Investment Analysis'!JD89</f>
        <v/>
      </c>
      <c r="DK89" s="48" t="n">
        <v>1955.8</v>
      </c>
      <c r="DL89" s="18">
        <f>IF(DK89&gt;0,(DK89-DL$5)/DL$5,0)</f>
        <v/>
      </c>
      <c r="DM89" s="15">
        <f>'Investment Analysis'!JK89</f>
        <v/>
      </c>
      <c r="DN89" s="48" t="n">
        <v>19553.4</v>
      </c>
      <c r="DO89" s="18">
        <f>IF(DN89&gt;0,(DN89-DO$5)/DO$5,0)</f>
        <v/>
      </c>
      <c r="DP89" s="15">
        <f>'Investment Analysis'!HU89</f>
        <v/>
      </c>
      <c r="DQ89" s="48" t="n">
        <v>15396</v>
      </c>
      <c r="DR89" s="18">
        <f>IF(DQ89&gt;0,(DQ89-DR$5)/DR$5,0)</f>
        <v/>
      </c>
      <c r="DS89" s="15">
        <f>'Investment Analysis'!JR89</f>
        <v/>
      </c>
      <c r="DT89" s="48" t="n">
        <v>3392</v>
      </c>
      <c r="DU89" s="18">
        <f>IF(DT89&gt;0,(DT89-630.54-DU$5)/DU$5,0)</f>
        <v/>
      </c>
      <c r="DV89" s="15">
        <f>'Investment Analysis'!JY89</f>
        <v/>
      </c>
      <c r="DW89" s="48" t="n">
        <v>4892.7</v>
      </c>
      <c r="DX89" s="18">
        <f>IF(DW89&gt;0,(DW89-DX$5)/DX$5,0)</f>
        <v/>
      </c>
      <c r="DY89" s="15">
        <f>'Investment Analysis'!KF89</f>
        <v/>
      </c>
      <c r="DZ89" s="48" t="n">
        <v>19901</v>
      </c>
      <c r="EA89" s="18">
        <f>IF(DZ89&gt;0,(DZ89-EA$5)/EA$5,0)</f>
        <v/>
      </c>
      <c r="EB89" s="15">
        <f>'Investment Analysis'!KM89</f>
        <v/>
      </c>
      <c r="EC89" s="48" t="n">
        <v>2101.4</v>
      </c>
      <c r="ED89" s="18">
        <f>'Investment Analysis'!KV89</f>
        <v/>
      </c>
      <c r="EE89" s="15">
        <f>'Investment Analysis'!KT89</f>
        <v/>
      </c>
      <c r="EF89" s="48" t="n">
        <v>38340</v>
      </c>
      <c r="EG89" s="18">
        <f>IF(EF89&gt;0,(EF89-EG$5)/EG$5,0)</f>
        <v/>
      </c>
      <c r="EH89" s="15">
        <f>'Investment Analysis'!LH89</f>
        <v/>
      </c>
      <c r="EI89" s="48" t="n">
        <v>19638.3</v>
      </c>
      <c r="EJ89" s="18">
        <f>'Investment Analysis'!LQ89</f>
        <v/>
      </c>
      <c r="EK89" s="15">
        <f>'Investment Analysis'!LO89</f>
        <v/>
      </c>
      <c r="EL89" s="48" t="n"/>
      <c r="EM89" s="18">
        <f>IF(EL89&gt;0,(EL89-EM$4)/EM$4,0)</f>
        <v/>
      </c>
      <c r="EN89" s="15">
        <f>'Investment Analysis'!LX89</f>
        <v/>
      </c>
      <c r="EO89" s="48" t="n">
        <v>23121</v>
      </c>
      <c r="EP89" s="68">
        <f>IF(EO89&gt;0,(EO89-500-EP$5)/EP$5,0)</f>
        <v/>
      </c>
      <c r="EQ89" s="15">
        <f>'Investment Analysis'!MC89</f>
        <v/>
      </c>
      <c r="ER89" s="48" t="n">
        <v>7499.28</v>
      </c>
      <c r="ES89" s="18">
        <f>'Investment Analysis'!LX89</f>
        <v/>
      </c>
      <c r="ET89" s="15">
        <f>'Investment Analysis'!LA89</f>
        <v/>
      </c>
      <c r="EU89" s="48" t="n">
        <v>24490</v>
      </c>
      <c r="EV89" s="18">
        <f>'Investment Analysis'!ML89</f>
        <v/>
      </c>
      <c r="EW89" s="15">
        <f>'Investment Analysis'!MJ89</f>
        <v/>
      </c>
      <c r="EX89" s="48" t="n">
        <v>43404</v>
      </c>
      <c r="EY89" s="18">
        <f>IF(EX89&gt;0,(EX89-EY$5)/EY$5,0)</f>
        <v/>
      </c>
      <c r="EZ89" s="15">
        <f>'Investment Analysis'!MQ89</f>
        <v/>
      </c>
      <c r="FA89" s="48" t="n"/>
      <c r="FB89" s="18">
        <f>IF(FA89&gt;0,(FA89-FB$5)/FB$5,0)</f>
        <v/>
      </c>
      <c r="FC89" s="15">
        <f>'Investment Analysis'!MX89</f>
        <v/>
      </c>
      <c r="FD89" s="48" t="n">
        <v>5021.5</v>
      </c>
      <c r="FE89" s="18">
        <f>IF(FD89&gt;0,(FD89-FE$5)/FE$5,0)</f>
        <v/>
      </c>
      <c r="FF89" s="15">
        <f>'Investment Analysis'!NE89</f>
        <v/>
      </c>
      <c r="FG89" s="48" t="n"/>
      <c r="FH89" s="18">
        <f>IF(FG89&gt;0,(FG89-FH$5)/FH$5,0)</f>
        <v/>
      </c>
      <c r="FI89" s="15">
        <f>'Investment Analysis'!NL89</f>
        <v/>
      </c>
      <c r="FJ89" s="48" t="n">
        <v>27754.5</v>
      </c>
      <c r="FK89" s="18">
        <f>IF(FJ89&gt;0,(FJ89-FK$5)/FK$5,0)</f>
        <v/>
      </c>
      <c r="FL89" s="15">
        <f>'Investment Analysis'!NS89</f>
        <v/>
      </c>
      <c r="FM89" s="48" t="n">
        <v>9636.6</v>
      </c>
      <c r="FN89" s="18">
        <f>IF(FM89&gt;0,(FM89-FN$5)/FN$5,0)</f>
        <v/>
      </c>
      <c r="FO89" s="15">
        <f>'Investment Analysis'!NZ89</f>
        <v/>
      </c>
      <c r="FP89" s="48" t="n"/>
      <c r="FQ89" s="18">
        <f>IF(FP89&gt;0,(FP89-FQ$5)/FQ$5,0)</f>
        <v/>
      </c>
      <c r="FR89" s="15">
        <f>'Investment Analysis'!OG89</f>
        <v/>
      </c>
      <c r="FS89" s="48" t="n">
        <v>19351.75</v>
      </c>
      <c r="FT89" s="18">
        <f>IF(FS89&gt;0,(FS89-FT$5)/FT$5,0)</f>
        <v/>
      </c>
      <c r="FU89" s="15">
        <f>'Investment Analysis'!ON89</f>
        <v/>
      </c>
      <c r="FV89" s="48" t="n"/>
      <c r="FW89" s="18">
        <f>IF(FV89&gt;0,(FV89-FW$5)/FW$5,0)</f>
        <v/>
      </c>
      <c r="FX89" s="15">
        <f>'Investment Analysis'!OU89</f>
        <v/>
      </c>
      <c r="FY89" s="48" t="n"/>
      <c r="FZ89" s="18">
        <f>IF(FY89&gt;0,(FY89-FZ$5)/FZ$5,0)</f>
        <v/>
      </c>
      <c r="GA89" s="15">
        <f>'Investment Analysis'!PB89</f>
        <v/>
      </c>
      <c r="GB89" s="48" t="n"/>
      <c r="GC89" s="18">
        <f>'Investment Analysis'!PK89</f>
        <v/>
      </c>
      <c r="GD89" s="15">
        <f>'Investment Analysis'!PI89</f>
        <v/>
      </c>
      <c r="GE89" s="48" t="n">
        <v>28934.4</v>
      </c>
      <c r="GF89" s="18">
        <f>'Investment Analysis'!PY89</f>
        <v/>
      </c>
      <c r="GG89" s="15">
        <f>'Investment Analysis'!PW89</f>
        <v/>
      </c>
      <c r="GH89" s="48" t="n">
        <v>14578.85</v>
      </c>
      <c r="GI89" s="18">
        <f>'Investment Analysis'!QF89</f>
        <v/>
      </c>
      <c r="GJ89" s="15">
        <f>'Investment Analysis'!QD89</f>
        <v/>
      </c>
      <c r="GK89" s="48" t="n">
        <v>15276</v>
      </c>
      <c r="GL89" s="18">
        <f>'Investment Analysis'!QM89</f>
        <v/>
      </c>
      <c r="GM89" s="15">
        <f>'Investment Analysis'!QK89</f>
        <v/>
      </c>
      <c r="GN89" s="48" t="n">
        <v>31058.74</v>
      </c>
      <c r="GO89" s="18">
        <f>'Investment Analysis'!QT89</f>
        <v/>
      </c>
      <c r="GP89" s="15">
        <f>'Investment Analysis'!QR89</f>
        <v/>
      </c>
      <c r="GQ89" s="48" t="n">
        <v>29134.85</v>
      </c>
      <c r="GR89" s="18">
        <f>'Investment Analysis'!RA89</f>
        <v/>
      </c>
      <c r="GS89" s="15">
        <f>'Investment Analysis'!QY89</f>
        <v/>
      </c>
      <c r="GT89" s="48" t="n">
        <v>12962</v>
      </c>
      <c r="GU89" s="18">
        <f>'Investment Analysis'!RH89</f>
        <v/>
      </c>
      <c r="GV89" s="15">
        <f>'Investment Analysis'!RF89</f>
        <v/>
      </c>
      <c r="GW89" s="48" t="n"/>
      <c r="GX89" s="18">
        <f>'Investment Analysis'!RO89</f>
        <v/>
      </c>
      <c r="GY89" s="15">
        <f>'Investment Analysis'!RM89</f>
        <v/>
      </c>
      <c r="GZ89" s="48" t="n">
        <v>25200</v>
      </c>
      <c r="HA89" s="18">
        <f>'Investment Analysis'!RV89</f>
        <v/>
      </c>
      <c r="HB89" s="15">
        <f>'Investment Analysis'!RT89</f>
        <v/>
      </c>
      <c r="HC89" s="48" t="n"/>
      <c r="HD89" s="18">
        <f>'Investment Analysis'!SC89</f>
        <v/>
      </c>
      <c r="HE89" s="15">
        <f>'Investment Analysis'!SA89</f>
        <v/>
      </c>
      <c r="HF89" s="48" t="n">
        <v>4610</v>
      </c>
      <c r="HG89" s="18">
        <f>'Investment Analysis'!SJ89</f>
        <v/>
      </c>
      <c r="HH89" s="15">
        <f>'Investment Analysis'!SH89</f>
        <v/>
      </c>
      <c r="HI89" s="48" t="n">
        <v>11585</v>
      </c>
      <c r="HJ89" s="18">
        <f>'Investment Analysis'!SM89</f>
        <v/>
      </c>
      <c r="HK89" s="15">
        <f>'Investment Analysis'!SK89</f>
        <v/>
      </c>
      <c r="HL89" s="48" t="n"/>
      <c r="HM89" s="18">
        <f>'Investment Analysis'!SP89</f>
        <v/>
      </c>
      <c r="HN89" s="15">
        <f>'Investment Analysis'!SN89</f>
        <v/>
      </c>
      <c r="HO89" s="48" t="n"/>
      <c r="HP89" s="18">
        <f>'Investment Analysis'!TE89</f>
        <v/>
      </c>
      <c r="HQ89" s="15">
        <f>'Investment Analysis'!TC89</f>
        <v/>
      </c>
      <c r="HR89" s="48" t="n"/>
      <c r="HS89" s="18">
        <f>'Investment Analysis'!TL89</f>
        <v/>
      </c>
      <c r="HT89" s="15">
        <f>'Investment Analysis'!TJ89</f>
        <v/>
      </c>
      <c r="HU89" s="48" t="n"/>
      <c r="HV89" s="18">
        <f>'Investment Analysis'!TS89</f>
        <v/>
      </c>
      <c r="HW89" s="15">
        <f>'Investment Analysis'!TQ89</f>
        <v/>
      </c>
      <c r="HX89" s="48" t="n"/>
      <c r="HY89" s="18">
        <f>'Investment Analysis'!TZ89</f>
        <v/>
      </c>
      <c r="HZ89" s="15">
        <f>'Investment Analysis'!TX89</f>
        <v/>
      </c>
      <c r="IA89" s="48" t="n"/>
      <c r="IB89" s="18">
        <f>'Investment Analysis'!UG89</f>
        <v/>
      </c>
      <c r="IC89" s="15">
        <f>'Investment Analysis'!UE89</f>
        <v/>
      </c>
      <c r="ID89" s="48" t="n"/>
      <c r="IE89" s="18">
        <f>'Investment Analysis'!UN89</f>
        <v/>
      </c>
      <c r="IF89" s="15">
        <f>'Investment Analysis'!UL89</f>
        <v/>
      </c>
      <c r="IG89" s="48" t="n"/>
      <c r="IH89" s="18">
        <f>'Investment Analysis'!UU89</f>
        <v/>
      </c>
      <c r="II89" s="15">
        <f>'Investment Analysis'!US89</f>
        <v/>
      </c>
      <c r="IJ89" s="48" t="n"/>
      <c r="IK89" s="18">
        <f>'Investment Analysis'!VB89</f>
        <v/>
      </c>
      <c r="IL89" s="15">
        <f>'Investment Analysis'!UZ89</f>
        <v/>
      </c>
      <c r="IM89" s="48" t="n"/>
      <c r="IN89" s="18">
        <f>'Investment Analysis'!VI89</f>
        <v/>
      </c>
      <c r="IO89" s="15">
        <f>'Investment Analysis'!VG89</f>
        <v/>
      </c>
      <c r="IP89" s="18" t="n"/>
      <c r="IQ89" s="18" t="n"/>
      <c r="IR89" s="18" t="n"/>
      <c r="IS89" s="108">
        <f>IF(IT89&gt;0,IT89-IT88,0)</f>
        <v/>
      </c>
      <c r="IT89" s="48">
        <f>FY89+FV89+FS89+FP89+FM89+FJ89+FG89+FD89+FA89+EX89+EU89+ER89+EO89+EL89+EI89+EF89+EC89+DZ89+DW89+DT89+DQ89+DN89+DK89+DH89+DE89+DB89+CY89+CV89+CS89+CP89+CJ89+CG89+CD89+CA89+BX89+P89+CM89+GT89+GQ89+GN89+GK89+GH89+GE89+GB89+BU89+BR89+BO89+BL89+BI89+BF89+BC89+AZ89+AW89+AT89+AQ89+AN89+AK89+AH89+AE89+AB89+Y89+V89+S89+GW89+GZ89+HC89+HF89+HI89+HL89+HO89+HR89+HU89</f>
        <v/>
      </c>
      <c r="IU89" s="101">
        <f>IF(IT89&gt;0,IV89,0)</f>
        <v/>
      </c>
      <c r="IV89" s="101" t="n"/>
      <c r="IW89" s="15">
        <f>IF(IT89&gt;0,(IT89+IV$11-I$2)/I$2,0)</f>
        <v/>
      </c>
      <c r="IX89" s="113">
        <f>IF(IT89&gt;0,IT89+IV$11-I$2,0)</f>
        <v/>
      </c>
      <c r="IY89" s="21">
        <f>IF(IT89&gt;0,(IT89+IV$11+IV$33+IV$52+IV$73-IT$8)/IT$8,0)</f>
        <v/>
      </c>
      <c r="IZ89" s="173">
        <f>IF(IT89&gt;0,IT89+IV$11+IV$33+IV$52+IV$73-IT$8,0)</f>
        <v/>
      </c>
    </row>
    <row r="90">
      <c r="A90" s="554">
        <f>'Investment Analysis'!A90</f>
        <v/>
      </c>
      <c r="B90" s="4">
        <f>'Investment Analysis'!B90</f>
        <v/>
      </c>
      <c r="C90" s="27">
        <f>'Investment Analysis'!C90</f>
        <v/>
      </c>
      <c r="D90" s="14">
        <f>'Investment Analysis'!D90</f>
        <v/>
      </c>
      <c r="E90" s="15">
        <f>'Investment Analysis'!E90</f>
        <v/>
      </c>
      <c r="F90" s="13">
        <f>'Investment Analysis'!G90</f>
        <v/>
      </c>
      <c r="G90" s="14">
        <f>'Investment Analysis'!H90</f>
        <v/>
      </c>
      <c r="H90" s="15">
        <f>'Investment Analysis'!I90</f>
        <v/>
      </c>
      <c r="I90" s="13">
        <f>'Investment Analysis'!K90</f>
        <v/>
      </c>
      <c r="J90" s="14">
        <f>'Investment Analysis'!L90</f>
        <v/>
      </c>
      <c r="K90" s="15">
        <f>'Investment Analysis'!M90</f>
        <v/>
      </c>
      <c r="L90" s="41">
        <f>'Investment Analysis'!T90</f>
        <v/>
      </c>
      <c r="M90" s="21">
        <f>'Investment Analysis'!V90</f>
        <v/>
      </c>
      <c r="N90" s="21">
        <f>'Investment Analysis'!W90</f>
        <v/>
      </c>
      <c r="P90" s="48">
        <f>'Investment Analysis'!Y90</f>
        <v/>
      </c>
      <c r="Q90" s="18" t="n"/>
      <c r="R90" s="83" t="n"/>
      <c r="S90" s="48" t="n">
        <v>19073</v>
      </c>
      <c r="T90" s="18">
        <f>'Investment Analysis'!AH90</f>
        <v/>
      </c>
      <c r="U90" s="15">
        <f>'Investment Analysis'!AF90</f>
        <v/>
      </c>
      <c r="V90" s="48" t="n">
        <v>16585.31</v>
      </c>
      <c r="W90" s="18">
        <f>'Investment Analysis'!AO90</f>
        <v/>
      </c>
      <c r="X90" s="15">
        <f>'Investment Analysis'!AM90</f>
        <v/>
      </c>
      <c r="Y90" s="48" t="n">
        <v>9286.73</v>
      </c>
      <c r="Z90" s="18">
        <f>IF(Y90&gt;0,(Y90-Z$5)/Z$5,0)</f>
        <v/>
      </c>
      <c r="AA90" s="15">
        <f>'Investment Analysis'!GM90</f>
        <v/>
      </c>
      <c r="AB90" s="48" t="n">
        <v>2277.62</v>
      </c>
      <c r="AC90" s="18">
        <f>IF(AB90&gt;0,(AB90+8000+5000-AC$5)/AC$5,0)</f>
        <v/>
      </c>
      <c r="AD90" s="15">
        <f>'Investment Analysis'!AT90</f>
        <v/>
      </c>
      <c r="AE90" s="48" t="n">
        <v>20591.44</v>
      </c>
      <c r="AF90" s="18">
        <f>'Investment Analysis'!BC90</f>
        <v/>
      </c>
      <c r="AG90" s="15">
        <f>'Investment Analysis'!BA90</f>
        <v/>
      </c>
      <c r="AH90" s="48" t="n"/>
      <c r="AI90" s="18">
        <f>IF(AH90&gt;0,(AH90-5000+20000+20000-AI$5)/AI$5,0)</f>
        <v/>
      </c>
      <c r="AJ90" s="15">
        <f>'Investment Analysis'!BH90</f>
        <v/>
      </c>
      <c r="AK90" s="48" t="n">
        <v>17593.88</v>
      </c>
      <c r="AL90" s="18">
        <f>IF(AK90&gt;0,(AK90+7000-AL$5)/AL$5,0)</f>
        <v/>
      </c>
      <c r="AM90" s="15">
        <f>'Investment Analysis'!BO90</f>
        <v/>
      </c>
      <c r="AN90" s="48" t="n">
        <v>12826.39</v>
      </c>
      <c r="AO90" s="18">
        <f>IF(AN90&gt;0,(AN90+25000+5000-AO$5)/AO$5,0)</f>
        <v/>
      </c>
      <c r="AP90" s="15">
        <f>'Investment Analysis'!BV90</f>
        <v/>
      </c>
      <c r="AQ90" s="48" t="n"/>
      <c r="AR90" s="18">
        <f>IF(AQ90&gt;0,(AQ90+10000+4000-AR$5)/AR$5,0)</f>
        <v/>
      </c>
      <c r="AS90" s="15">
        <f>'Investment Analysis'!CC90</f>
        <v/>
      </c>
      <c r="AT90" s="48" t="n">
        <v>22008.85</v>
      </c>
      <c r="AU90" s="18">
        <f>'Investment Analysis'!CL90</f>
        <v/>
      </c>
      <c r="AV90" s="15">
        <f>'Investment Analysis'!CJ90</f>
        <v/>
      </c>
      <c r="AW90" s="48" t="n">
        <v>16505.34</v>
      </c>
      <c r="AX90" s="18">
        <f>IF(AW90&gt;0,(AW90+2000-AX$5)/AX$5,0)</f>
        <v/>
      </c>
      <c r="AY90" s="15">
        <f>'Investment Analysis'!CQ90</f>
        <v/>
      </c>
      <c r="AZ90" s="48" t="n">
        <v>14673.01</v>
      </c>
      <c r="BA90" s="18">
        <f>'Investment Analysis'!CZ90</f>
        <v/>
      </c>
      <c r="BB90" s="15">
        <f>'Investment Analysis'!CX90</f>
        <v/>
      </c>
      <c r="BC90" s="48" t="n">
        <v>8833.530000000001</v>
      </c>
      <c r="BD90" s="18">
        <f>IF(BC90&gt;0,(BC90-10000+30000+10000-BD$5)/BD$5,0)</f>
        <v/>
      </c>
      <c r="BE90" s="15">
        <f>'Investment Analysis'!DE90</f>
        <v/>
      </c>
      <c r="BF90" s="48" t="n">
        <v>4444.13</v>
      </c>
      <c r="BG90" s="18">
        <f>'Investment Analysis'!DN90</f>
        <v/>
      </c>
      <c r="BH90" s="15">
        <f>'Investment Analysis'!DL90</f>
        <v/>
      </c>
      <c r="BI90" s="48" t="n">
        <v>2009.31</v>
      </c>
      <c r="BJ90" s="18">
        <f>'Investment Analysis'!EB90</f>
        <v/>
      </c>
      <c r="BK90" s="15">
        <f>'Investment Analysis'!DZ90</f>
        <v/>
      </c>
      <c r="BL90" s="48" t="n">
        <v>3662.3</v>
      </c>
      <c r="BM90" s="18">
        <f>'Investment Analysis'!EI90</f>
        <v/>
      </c>
      <c r="BN90" s="15">
        <f>'Investment Analysis'!EG90</f>
        <v/>
      </c>
      <c r="BO90" s="48" t="n"/>
      <c r="BP90" s="18">
        <f>'Investment Analysis'!DU90</f>
        <v/>
      </c>
      <c r="BQ90" s="15">
        <f>'Investment Analysis'!DS90</f>
        <v/>
      </c>
      <c r="BR90" s="48" t="n">
        <v>5198.79</v>
      </c>
      <c r="BS90" s="18">
        <f>'Investment Analysis'!EP90</f>
        <v/>
      </c>
      <c r="BT90" s="15">
        <f>'Investment Analysis'!EN90</f>
        <v/>
      </c>
      <c r="BU90" s="48" t="n">
        <v>13091.59</v>
      </c>
      <c r="BV90" s="18">
        <f>IF(BU90&gt;0,(BU90+8000-BV$5)/BV$5,0)</f>
        <v/>
      </c>
      <c r="BW90" s="15">
        <f>'Investment Analysis'!EU90</f>
        <v/>
      </c>
      <c r="BX90" s="48" t="n"/>
      <c r="BY90" s="18">
        <f>IF(BX90&gt;0,(BX90-10000-5000-BY$5)/BY$5,0)</f>
        <v/>
      </c>
      <c r="BZ90" s="15">
        <f>'Investment Analysis'!FB90</f>
        <v/>
      </c>
      <c r="CA90" s="48" t="n">
        <v>19863.4</v>
      </c>
      <c r="CB90" s="18">
        <f>IF(CA90&gt;0,(CA90-CB$5)/CB$5,0)</f>
        <v/>
      </c>
      <c r="CC90" s="15">
        <f>'Investment Analysis'!FI90</f>
        <v/>
      </c>
      <c r="CD90" s="48" t="n">
        <v>16959.53</v>
      </c>
      <c r="CE90" s="18">
        <f>'Investment Analysis'!FR90</f>
        <v/>
      </c>
      <c r="CF90" s="15">
        <f>'Investment Analysis'!FP90</f>
        <v/>
      </c>
      <c r="CG90" s="48" t="n">
        <v>5051.22</v>
      </c>
      <c r="CH90" s="18">
        <f>'Investment Analysis'!FR90</f>
        <v/>
      </c>
      <c r="CI90" s="15">
        <f>'Investment Analysis'!FW90</f>
        <v/>
      </c>
      <c r="CJ90" s="48" t="n"/>
      <c r="CK90" s="18">
        <f>IF(CJ90&gt;0,(CJ90+5000+8000-CK$5)/CK$5,0)</f>
        <v/>
      </c>
      <c r="CL90" s="15">
        <f>'Investment Analysis'!GD90</f>
        <v/>
      </c>
      <c r="CM90" s="48" t="n">
        <v>25009.38</v>
      </c>
      <c r="CN90" s="18">
        <f>IF(CM90&gt;0,(CM90-CN$5)/CN$5,0)</f>
        <v/>
      </c>
      <c r="CO90" s="15">
        <f>'Investment Analysis'!GT90</f>
        <v/>
      </c>
      <c r="CP90" s="48" t="n">
        <v>29203</v>
      </c>
      <c r="CQ90" s="18">
        <f>IF(CP90&gt;0,(CP90-CQ$5)/CQ$5,0)</f>
        <v/>
      </c>
      <c r="CR90" s="15">
        <f>'Investment Analysis'!HG90</f>
        <v/>
      </c>
      <c r="CS90" s="48" t="n">
        <v>8250</v>
      </c>
      <c r="CT90" s="18">
        <f>IF(CS90&gt;0,(CS90-CT$5)/CT$5,0)</f>
        <v/>
      </c>
      <c r="CU90" s="15">
        <f>'Investment Analysis'!HN90</f>
        <v/>
      </c>
      <c r="CV90" s="48" t="n">
        <v>14717.7</v>
      </c>
      <c r="CW90" s="18">
        <f>IF(CV90&gt;0,(CV90-CW$5)/CW$5,0)</f>
        <v/>
      </c>
      <c r="CX90" s="15">
        <f>'Investment Analysis'!IB90</f>
        <v/>
      </c>
      <c r="CY90" s="48" t="n">
        <v>17205.3</v>
      </c>
      <c r="CZ90" s="18">
        <f>IF(CY90&gt;0,(CY90-CZ$5)/CZ$5,0)</f>
        <v/>
      </c>
      <c r="DA90" s="15">
        <f>'Investment Analysis'!II90</f>
        <v/>
      </c>
      <c r="DB90" s="48" t="n"/>
      <c r="DC90" s="18">
        <f>IF(DB90&gt;0,(DB90-DC$5)/DC$5,0)</f>
        <v/>
      </c>
      <c r="DD90" s="15">
        <f>'Investment Analysis'!IP90</f>
        <v/>
      </c>
      <c r="DE90" s="48" t="n"/>
      <c r="DF90" s="18">
        <f>'Investment Analysis'!IY90</f>
        <v/>
      </c>
      <c r="DG90" s="15">
        <f>'Investment Analysis'!IW90</f>
        <v/>
      </c>
      <c r="DH90" s="48" t="n">
        <v>5544.4</v>
      </c>
      <c r="DI90" s="18">
        <f>IF(DH90&gt;0,(DH90-DI$5)/DI$5,0)</f>
        <v/>
      </c>
      <c r="DJ90" s="15">
        <f>'Investment Analysis'!JD90</f>
        <v/>
      </c>
      <c r="DK90" s="48" t="n">
        <v>1970.2</v>
      </c>
      <c r="DL90" s="18">
        <f>IF(DK90&gt;0,(DK90-DL$5)/DL$5,0)</f>
        <v/>
      </c>
      <c r="DM90" s="15">
        <f>'Investment Analysis'!JK90</f>
        <v/>
      </c>
      <c r="DN90" s="48" t="n">
        <v>19504.8</v>
      </c>
      <c r="DO90" s="18">
        <f>IF(DN90&gt;0,(DN90-DO$5)/DO$5,0)</f>
        <v/>
      </c>
      <c r="DP90" s="15">
        <f>'Investment Analysis'!HU90</f>
        <v/>
      </c>
      <c r="DQ90" s="48" t="n">
        <v>15631.5</v>
      </c>
      <c r="DR90" s="18">
        <f>IF(DQ90&gt;0,(DQ90-DR$5)/DR$5,0)</f>
        <v/>
      </c>
      <c r="DS90" s="15">
        <f>'Investment Analysis'!JR90</f>
        <v/>
      </c>
      <c r="DT90" s="48" t="n">
        <v>3378</v>
      </c>
      <c r="DU90" s="18">
        <f>IF(DT90&gt;0,(DT90-630.54-DU$5)/DU$5,0)</f>
        <v/>
      </c>
      <c r="DV90" s="15">
        <f>'Investment Analysis'!JY90</f>
        <v/>
      </c>
      <c r="DW90" s="48" t="n">
        <v>4958.5</v>
      </c>
      <c r="DX90" s="18">
        <f>IF(DW90&gt;0,(DW90-DX$5)/DX$5,0)</f>
        <v/>
      </c>
      <c r="DY90" s="15">
        <f>'Investment Analysis'!KF90</f>
        <v/>
      </c>
      <c r="DZ90" s="48" t="n">
        <v>19691</v>
      </c>
      <c r="EA90" s="18">
        <f>IF(DZ90&gt;0,(DZ90-EA$5)/EA$5,0)</f>
        <v/>
      </c>
      <c r="EB90" s="15">
        <f>'Investment Analysis'!KM90</f>
        <v/>
      </c>
      <c r="EC90" s="48" t="n">
        <v>2112.1</v>
      </c>
      <c r="ED90" s="18">
        <f>'Investment Analysis'!KV90</f>
        <v/>
      </c>
      <c r="EE90" s="15">
        <f>'Investment Analysis'!KT90</f>
        <v/>
      </c>
      <c r="EF90" s="48" t="n">
        <v>38415</v>
      </c>
      <c r="EG90" s="18">
        <f>IF(EF90&gt;0,(EF90-EG$5)/EG$5,0)</f>
        <v/>
      </c>
      <c r="EH90" s="15">
        <f>'Investment Analysis'!LH90</f>
        <v/>
      </c>
      <c r="EI90" s="48" t="n">
        <v>19201.05</v>
      </c>
      <c r="EJ90" s="18">
        <f>'Investment Analysis'!LQ90</f>
        <v/>
      </c>
      <c r="EK90" s="15">
        <f>'Investment Analysis'!LO90</f>
        <v/>
      </c>
      <c r="EL90" s="48" t="n"/>
      <c r="EM90" s="18">
        <f>IF(EL90&gt;0,(EL90-EM$4)/EM$4,0)</f>
        <v/>
      </c>
      <c r="EN90" s="15">
        <f>'Investment Analysis'!LX90</f>
        <v/>
      </c>
      <c r="EO90" s="48" t="n">
        <v>22743</v>
      </c>
      <c r="EP90" s="68">
        <f>IF(EO90&gt;0,(EO90-500-EP$5)/EP$5,0)</f>
        <v/>
      </c>
      <c r="EQ90" s="15">
        <f>'Investment Analysis'!MC90</f>
        <v/>
      </c>
      <c r="ER90" s="48" t="n">
        <v>7542.88</v>
      </c>
      <c r="ES90" s="18">
        <f>'Investment Analysis'!LX90</f>
        <v/>
      </c>
      <c r="ET90" s="15">
        <f>'Investment Analysis'!LA90</f>
        <v/>
      </c>
      <c r="EU90" s="48" t="n">
        <v>24440</v>
      </c>
      <c r="EV90" s="18">
        <f>'Investment Analysis'!ML90</f>
        <v/>
      </c>
      <c r="EW90" s="15">
        <f>'Investment Analysis'!MJ90</f>
        <v/>
      </c>
      <c r="EX90" s="48" t="n">
        <v>43696</v>
      </c>
      <c r="EY90" s="18">
        <f>IF(EX90&gt;0,(EX90-EY$5)/EY$5,0)</f>
        <v/>
      </c>
      <c r="EZ90" s="15">
        <f>'Investment Analysis'!MQ90</f>
        <v/>
      </c>
      <c r="FA90" s="48" t="n"/>
      <c r="FB90" s="18">
        <f>IF(FA90&gt;0,(FA90-FB$5)/FB$5,0)</f>
        <v/>
      </c>
      <c r="FC90" s="15">
        <f>'Investment Analysis'!MX90</f>
        <v/>
      </c>
      <c r="FD90" s="48" t="n">
        <v>5012.5</v>
      </c>
      <c r="FE90" s="18">
        <f>IF(FD90&gt;0,(FD90-FE$5)/FE$5,0)</f>
        <v/>
      </c>
      <c r="FF90" s="15">
        <f>'Investment Analysis'!NE90</f>
        <v/>
      </c>
      <c r="FG90" s="48" t="n"/>
      <c r="FH90" s="18">
        <f>IF(FG90&gt;0,(FG90-FH$5)/FH$5,0)</f>
        <v/>
      </c>
      <c r="FI90" s="15">
        <f>'Investment Analysis'!NL90</f>
        <v/>
      </c>
      <c r="FJ90" s="48" t="n">
        <v>27839.25</v>
      </c>
      <c r="FK90" s="18">
        <f>IF(FJ90&gt;0,(FJ90-FK$5)/FK$5,0)</f>
        <v/>
      </c>
      <c r="FL90" s="15">
        <f>'Investment Analysis'!NS90</f>
        <v/>
      </c>
      <c r="FM90" s="48" t="n">
        <v>9609.6</v>
      </c>
      <c r="FN90" s="18">
        <f>IF(FM90&gt;0,(FM90-FN$5)/FN$5,0)</f>
        <v/>
      </c>
      <c r="FO90" s="15">
        <f>'Investment Analysis'!NZ90</f>
        <v/>
      </c>
      <c r="FP90" s="48" t="n"/>
      <c r="FQ90" s="18">
        <f>IF(FP90&gt;0,(FP90-FQ$5)/FQ$5,0)</f>
        <v/>
      </c>
      <c r="FR90" s="15">
        <f>'Investment Analysis'!OG90</f>
        <v/>
      </c>
      <c r="FS90" s="48" t="n">
        <v>19514</v>
      </c>
      <c r="FT90" s="18">
        <f>IF(FS90&gt;0,(FS90-FT$5)/FT$5,0)</f>
        <v/>
      </c>
      <c r="FU90" s="15">
        <f>'Investment Analysis'!ON90</f>
        <v/>
      </c>
      <c r="FV90" s="48" t="n"/>
      <c r="FW90" s="18">
        <f>IF(FV90&gt;0,(FV90-FW$5)/FW$5,0)</f>
        <v/>
      </c>
      <c r="FX90" s="15">
        <f>'Investment Analysis'!OU90</f>
        <v/>
      </c>
      <c r="FY90" s="48" t="n"/>
      <c r="FZ90" s="18">
        <f>IF(FY90&gt;0,(FY90-FZ$5)/FZ$5,0)</f>
        <v/>
      </c>
      <c r="GA90" s="15">
        <f>'Investment Analysis'!PB90</f>
        <v/>
      </c>
      <c r="GB90" s="48" t="n"/>
      <c r="GC90" s="18">
        <f>'Investment Analysis'!PK90</f>
        <v/>
      </c>
      <c r="GD90" s="15">
        <f>'Investment Analysis'!PI90</f>
        <v/>
      </c>
      <c r="GE90" s="48" t="n">
        <v>28860.8</v>
      </c>
      <c r="GF90" s="18">
        <f>'Investment Analysis'!PY90</f>
        <v/>
      </c>
      <c r="GG90" s="15">
        <f>'Investment Analysis'!PW90</f>
        <v/>
      </c>
      <c r="GH90" s="48" t="n">
        <v>14449.6</v>
      </c>
      <c r="GI90" s="18">
        <f>'Investment Analysis'!QF90</f>
        <v/>
      </c>
      <c r="GJ90" s="15">
        <f>'Investment Analysis'!QD90</f>
        <v/>
      </c>
      <c r="GK90" s="48" t="n">
        <v>15196</v>
      </c>
      <c r="GL90" s="18">
        <f>'Investment Analysis'!QM90</f>
        <v/>
      </c>
      <c r="GM90" s="15">
        <f>'Investment Analysis'!QK90</f>
        <v/>
      </c>
      <c r="GN90" s="48" t="n">
        <v>30596.67</v>
      </c>
      <c r="GO90" s="18">
        <f>'Investment Analysis'!QT90</f>
        <v/>
      </c>
      <c r="GP90" s="15">
        <f>'Investment Analysis'!QR90</f>
        <v/>
      </c>
      <c r="GQ90" s="48" t="n">
        <v>29049.65</v>
      </c>
      <c r="GR90" s="18">
        <f>'Investment Analysis'!RA90</f>
        <v/>
      </c>
      <c r="GS90" s="15">
        <f>'Investment Analysis'!QY90</f>
        <v/>
      </c>
      <c r="GT90" s="48" t="n">
        <v>12933</v>
      </c>
      <c r="GU90" s="18">
        <f>'Investment Analysis'!RH90</f>
        <v/>
      </c>
      <c r="GV90" s="15">
        <f>'Investment Analysis'!RF90</f>
        <v/>
      </c>
      <c r="GW90" s="48" t="n"/>
      <c r="GX90" s="18">
        <f>'Investment Analysis'!RO90</f>
        <v/>
      </c>
      <c r="GY90" s="15">
        <f>'Investment Analysis'!RM90</f>
        <v/>
      </c>
      <c r="GZ90" s="48" t="n">
        <v>25620</v>
      </c>
      <c r="HA90" s="18">
        <f>'Investment Analysis'!RV90</f>
        <v/>
      </c>
      <c r="HB90" s="15">
        <f>'Investment Analysis'!RT90</f>
        <v/>
      </c>
      <c r="HC90" s="48" t="n"/>
      <c r="HD90" s="18">
        <f>'Investment Analysis'!SC90</f>
        <v/>
      </c>
      <c r="HE90" s="15">
        <f>'Investment Analysis'!SA90</f>
        <v/>
      </c>
      <c r="HF90" s="48" t="n">
        <v>4430</v>
      </c>
      <c r="HG90" s="18">
        <f>'Investment Analysis'!SJ90</f>
        <v/>
      </c>
      <c r="HH90" s="15">
        <f>'Investment Analysis'!SH90</f>
        <v/>
      </c>
      <c r="HI90" s="48" t="n">
        <v>11368</v>
      </c>
      <c r="HJ90" s="18">
        <f>'Investment Analysis'!SM90</f>
        <v/>
      </c>
      <c r="HK90" s="15">
        <f>'Investment Analysis'!SK90</f>
        <v/>
      </c>
      <c r="HL90" s="48" t="n"/>
      <c r="HM90" s="18">
        <f>'Investment Analysis'!SP90</f>
        <v/>
      </c>
      <c r="HN90" s="15">
        <f>'Investment Analysis'!SN90</f>
        <v/>
      </c>
      <c r="HO90" s="48" t="n"/>
      <c r="HP90" s="18">
        <f>'Investment Analysis'!TE90</f>
        <v/>
      </c>
      <c r="HQ90" s="15">
        <f>'Investment Analysis'!TC90</f>
        <v/>
      </c>
      <c r="HR90" s="48" t="n"/>
      <c r="HS90" s="18">
        <f>'Investment Analysis'!TL90</f>
        <v/>
      </c>
      <c r="HT90" s="15">
        <f>'Investment Analysis'!TJ90</f>
        <v/>
      </c>
      <c r="HU90" s="48" t="n"/>
      <c r="HV90" s="18">
        <f>'Investment Analysis'!TS90</f>
        <v/>
      </c>
      <c r="HW90" s="15">
        <f>'Investment Analysis'!TQ90</f>
        <v/>
      </c>
      <c r="HX90" s="48" t="n"/>
      <c r="HY90" s="18">
        <f>'Investment Analysis'!TZ90</f>
        <v/>
      </c>
      <c r="HZ90" s="15">
        <f>'Investment Analysis'!TX90</f>
        <v/>
      </c>
      <c r="IA90" s="48" t="n"/>
      <c r="IB90" s="18">
        <f>'Investment Analysis'!UG90</f>
        <v/>
      </c>
      <c r="IC90" s="15">
        <f>'Investment Analysis'!UE90</f>
        <v/>
      </c>
      <c r="ID90" s="48" t="n"/>
      <c r="IE90" s="18">
        <f>'Investment Analysis'!UN90</f>
        <v/>
      </c>
      <c r="IF90" s="15">
        <f>'Investment Analysis'!UL90</f>
        <v/>
      </c>
      <c r="IG90" s="48" t="n"/>
      <c r="IH90" s="18">
        <f>'Investment Analysis'!UU90</f>
        <v/>
      </c>
      <c r="II90" s="15">
        <f>'Investment Analysis'!US90</f>
        <v/>
      </c>
      <c r="IJ90" s="48" t="n"/>
      <c r="IK90" s="18">
        <f>'Investment Analysis'!VB90</f>
        <v/>
      </c>
      <c r="IL90" s="15">
        <f>'Investment Analysis'!UZ90</f>
        <v/>
      </c>
      <c r="IM90" s="48" t="n"/>
      <c r="IN90" s="18">
        <f>'Investment Analysis'!VI90</f>
        <v/>
      </c>
      <c r="IO90" s="15">
        <f>'Investment Analysis'!VG90</f>
        <v/>
      </c>
      <c r="IP90" s="18" t="n"/>
      <c r="IQ90" s="18" t="n"/>
      <c r="IR90" s="18" t="n"/>
      <c r="IS90" s="108">
        <f>IF(IT90&gt;0,IT90-IT89,0)</f>
        <v/>
      </c>
      <c r="IT90" s="48">
        <f>FY90+FV90+FS90+FP90+FM90+FJ90+FG90+FD90+FA90+EX90+EU90+ER90+EO90+EL90+EI90+EF90+EC90+DZ90+DW90+DT90+DQ90+DN90+DK90+DH90+DE90+DB90+CY90+CV90+CS90+CP90+CJ90+CG90+CD90+CA90+BX90+P90+CM90+GT90+GQ90+GN90+GK90+GH90+GE90+GB90+BU90+BR90+BO90+BL90+BI90+BF90+BC90+AZ90+AW90+AT90+AQ90+AN90+AK90+AH90+AE90+AB90+Y90+V90+S90+GW90+GZ90+HC90+HF90+HI90+HL90+HO90+HR90+HU90</f>
        <v/>
      </c>
      <c r="IU90" s="101">
        <f>IF(IT90&gt;0,IV90,0)</f>
        <v/>
      </c>
      <c r="IV90" s="101" t="n"/>
      <c r="IW90" s="15">
        <f>IF(IT90&gt;0,(IT90+IV$11-I$2)/I$2,0)</f>
        <v/>
      </c>
      <c r="IX90" s="113">
        <f>IF(IT90&gt;0,IT90+IV$11-I$2,0)</f>
        <v/>
      </c>
      <c r="IY90" s="21">
        <f>IF(IT90&gt;0,(IT90+IV$11+IV$33+IV$52+IV$73-IT$8)/IT$8,0)</f>
        <v/>
      </c>
      <c r="IZ90" s="173">
        <f>IF(IT90&gt;0,IT90+IV$11+IV$33+IV$52+IV$73-IT$8,0)</f>
        <v/>
      </c>
    </row>
    <row r="91">
      <c r="A91" s="554">
        <f>'Investment Analysis'!A91</f>
        <v/>
      </c>
      <c r="B91" s="4">
        <f>'Investment Analysis'!B91</f>
        <v/>
      </c>
      <c r="C91" s="27">
        <f>'Investment Analysis'!C91</f>
        <v/>
      </c>
      <c r="D91" s="14">
        <f>'Investment Analysis'!D91</f>
        <v/>
      </c>
      <c r="E91" s="15">
        <f>'Investment Analysis'!E91</f>
        <v/>
      </c>
      <c r="F91" s="13">
        <f>'Investment Analysis'!G91</f>
        <v/>
      </c>
      <c r="G91" s="14">
        <f>'Investment Analysis'!H91</f>
        <v/>
      </c>
      <c r="H91" s="15">
        <f>'Investment Analysis'!I91</f>
        <v/>
      </c>
      <c r="I91" s="13">
        <f>'Investment Analysis'!K91</f>
        <v/>
      </c>
      <c r="J91" s="14">
        <f>'Investment Analysis'!L91</f>
        <v/>
      </c>
      <c r="K91" s="15">
        <f>'Investment Analysis'!M91</f>
        <v/>
      </c>
      <c r="L91" s="41">
        <f>'Investment Analysis'!T91</f>
        <v/>
      </c>
      <c r="M91" s="21">
        <f>'Investment Analysis'!V91</f>
        <v/>
      </c>
      <c r="N91" s="21">
        <f>'Investment Analysis'!W91</f>
        <v/>
      </c>
      <c r="P91" s="48">
        <f>'Investment Analysis'!Y91</f>
        <v/>
      </c>
      <c r="Q91" s="18" t="n"/>
      <c r="R91" s="83" t="n"/>
      <c r="S91" s="48" t="n">
        <v>19006.05</v>
      </c>
      <c r="T91" s="18">
        <f>'Investment Analysis'!AH91</f>
        <v/>
      </c>
      <c r="U91" s="15">
        <f>'Investment Analysis'!AF91</f>
        <v/>
      </c>
      <c r="V91" s="48" t="n">
        <v>16568.88</v>
      </c>
      <c r="W91" s="18">
        <f>'Investment Analysis'!AO91</f>
        <v/>
      </c>
      <c r="X91" s="15">
        <f>'Investment Analysis'!AM91</f>
        <v/>
      </c>
      <c r="Y91" s="48" t="n">
        <v>9435.360000000001</v>
      </c>
      <c r="Z91" s="18">
        <f>IF(Y91&gt;0,(Y91-Z$5)/Z$5,0)</f>
        <v/>
      </c>
      <c r="AA91" s="15">
        <f>'Investment Analysis'!GM91</f>
        <v/>
      </c>
      <c r="AB91" s="48" t="n">
        <v>2280.02</v>
      </c>
      <c r="AC91" s="18">
        <f>IF(AB91&gt;0,(AB91+8000+5000-AC$5)/AC$5,0)</f>
        <v/>
      </c>
      <c r="AD91" s="15">
        <f>'Investment Analysis'!AT91</f>
        <v/>
      </c>
      <c r="AE91" s="48" t="n">
        <v>20623.42</v>
      </c>
      <c r="AF91" s="18">
        <f>'Investment Analysis'!BC91</f>
        <v/>
      </c>
      <c r="AG91" s="15">
        <f>'Investment Analysis'!BA91</f>
        <v/>
      </c>
      <c r="AH91" s="48" t="n"/>
      <c r="AI91" s="18">
        <f>IF(AH91&gt;0,(AH91-5000+20000+20000-AI$5)/AI$5,0)</f>
        <v/>
      </c>
      <c r="AJ91" s="15">
        <f>'Investment Analysis'!BH91</f>
        <v/>
      </c>
      <c r="AK91" s="48" t="n">
        <v>17632.33</v>
      </c>
      <c r="AL91" s="18">
        <f>IF(AK91&gt;0,(AK91+7000-AL$5)/AL$5,0)</f>
        <v/>
      </c>
      <c r="AM91" s="15">
        <f>'Investment Analysis'!BO91</f>
        <v/>
      </c>
      <c r="AN91" s="48" t="n">
        <v>12822.68</v>
      </c>
      <c r="AO91" s="18">
        <f>IF(AN91&gt;0,(AN91+25000+5000-AO$5)/AO$5,0)</f>
        <v/>
      </c>
      <c r="AP91" s="15">
        <f>'Investment Analysis'!BV91</f>
        <v/>
      </c>
      <c r="AQ91" s="48" t="n"/>
      <c r="AR91" s="18">
        <f>IF(AQ91&gt;0,(AQ91+10000+4000-AR$5)/AR$5,0)</f>
        <v/>
      </c>
      <c r="AS91" s="15">
        <f>'Investment Analysis'!CC91</f>
        <v/>
      </c>
      <c r="AT91" s="48" t="n">
        <v>21893.9</v>
      </c>
      <c r="AU91" s="18">
        <f>'Investment Analysis'!CL91</f>
        <v/>
      </c>
      <c r="AV91" s="15">
        <f>'Investment Analysis'!CJ91</f>
        <v/>
      </c>
      <c r="AW91" s="48" t="n">
        <v>16477.53</v>
      </c>
      <c r="AX91" s="18">
        <f>IF(AW91&gt;0,(AW91+2000-AX$5)/AX$5,0)</f>
        <v/>
      </c>
      <c r="AY91" s="15">
        <f>'Investment Analysis'!CQ91</f>
        <v/>
      </c>
      <c r="AZ91" s="48" t="n">
        <v>14616.26</v>
      </c>
      <c r="BA91" s="18">
        <f>'Investment Analysis'!CZ91</f>
        <v/>
      </c>
      <c r="BB91" s="15">
        <f>'Investment Analysis'!CX91</f>
        <v/>
      </c>
      <c r="BC91" s="48" t="n">
        <v>8795.379999999999</v>
      </c>
      <c r="BD91" s="18">
        <f>IF(BC91&gt;0,(BC91-10000+30000+10000-BD$5)/BD$5,0)</f>
        <v/>
      </c>
      <c r="BE91" s="15">
        <f>'Investment Analysis'!DE91</f>
        <v/>
      </c>
      <c r="BF91" s="48" t="n">
        <v>4447.98</v>
      </c>
      <c r="BG91" s="18">
        <f>'Investment Analysis'!DN91</f>
        <v/>
      </c>
      <c r="BH91" s="15">
        <f>'Investment Analysis'!DL91</f>
        <v/>
      </c>
      <c r="BI91" s="48" t="n">
        <v>2024.12</v>
      </c>
      <c r="BJ91" s="18">
        <f>'Investment Analysis'!EB91</f>
        <v/>
      </c>
      <c r="BK91" s="15">
        <f>'Investment Analysis'!DZ91</f>
        <v/>
      </c>
      <c r="BL91" s="48" t="n">
        <v>3675.35</v>
      </c>
      <c r="BM91" s="18">
        <f>'Investment Analysis'!EI91</f>
        <v/>
      </c>
      <c r="BN91" s="15">
        <f>'Investment Analysis'!EG91</f>
        <v/>
      </c>
      <c r="BO91" s="48" t="n"/>
      <c r="BP91" s="18">
        <f>'Investment Analysis'!DU91</f>
        <v/>
      </c>
      <c r="BQ91" s="15">
        <f>'Investment Analysis'!DS91</f>
        <v/>
      </c>
      <c r="BR91" s="48" t="n">
        <v>5182.8</v>
      </c>
      <c r="BS91" s="18">
        <f>'Investment Analysis'!EP91</f>
        <v/>
      </c>
      <c r="BT91" s="15">
        <f>'Investment Analysis'!EN91</f>
        <v/>
      </c>
      <c r="BU91" s="48" t="n">
        <v>13102.68</v>
      </c>
      <c r="BV91" s="18">
        <f>IF(BU91&gt;0,(BU91+8000-BV$5)/BV$5,0)</f>
        <v/>
      </c>
      <c r="BW91" s="15">
        <f>'Investment Analysis'!EU91</f>
        <v/>
      </c>
      <c r="BX91" s="48" t="n">
        <v>0</v>
      </c>
      <c r="BY91" s="18">
        <f>IF(BX91&gt;0,(BX91-10000-5000-BY$5)/BY$5,0)</f>
        <v/>
      </c>
      <c r="BZ91" s="15">
        <f>'Investment Analysis'!FB91</f>
        <v/>
      </c>
      <c r="CA91" s="48" t="n">
        <v>19399.74</v>
      </c>
      <c r="CB91" s="18">
        <f>IF(CA91&gt;0,(CA91-CB$5)/CB$5,0)</f>
        <v/>
      </c>
      <c r="CC91" s="15">
        <f>'Investment Analysis'!FI91</f>
        <v/>
      </c>
      <c r="CD91" s="48" t="n">
        <v>16978.79</v>
      </c>
      <c r="CE91" s="18">
        <f>'Investment Analysis'!FR91</f>
        <v/>
      </c>
      <c r="CF91" s="15">
        <f>'Investment Analysis'!FP91</f>
        <v/>
      </c>
      <c r="CG91" s="48" t="n">
        <v>5058.89</v>
      </c>
      <c r="CH91" s="18">
        <f>'Investment Analysis'!FR91</f>
        <v/>
      </c>
      <c r="CI91" s="15">
        <f>'Investment Analysis'!FW91</f>
        <v/>
      </c>
      <c r="CJ91" s="48" t="n"/>
      <c r="CK91" s="18">
        <f>IF(CJ91&gt;0,(CJ91+5000+8000-CK$5)/CK$5,0)</f>
        <v/>
      </c>
      <c r="CL91" s="15">
        <f>'Investment Analysis'!GD91</f>
        <v/>
      </c>
      <c r="CM91" s="48" t="n">
        <v>25077.71</v>
      </c>
      <c r="CN91" s="18">
        <f>IF(CM91&gt;0,(CM91-CN$5)/CN$5,0)</f>
        <v/>
      </c>
      <c r="CO91" s="15">
        <f>'Investment Analysis'!GT91</f>
        <v/>
      </c>
      <c r="CP91" s="54" t="n">
        <v>7054</v>
      </c>
      <c r="CQ91" s="18">
        <f>IF(CP91&gt;0,(CP91-CQ$5)/CQ$5,0)</f>
        <v/>
      </c>
      <c r="CR91" s="15">
        <f>'Investment Analysis'!HG91</f>
        <v/>
      </c>
      <c r="CS91" s="48" t="n">
        <v>8100</v>
      </c>
      <c r="CT91" s="18">
        <f>IF(CS91&gt;0,(CS91-CT$5)/CT$5,0)</f>
        <v/>
      </c>
      <c r="CU91" s="15">
        <f>'Investment Analysis'!HN91</f>
        <v/>
      </c>
      <c r="CV91" s="54" t="n">
        <v>544.6</v>
      </c>
      <c r="CW91" s="18">
        <f>IF(CV91&gt;0,(CV91-CW$5)/CW$5,0)</f>
        <v/>
      </c>
      <c r="CX91" s="15">
        <f>'Investment Analysis'!IB91</f>
        <v/>
      </c>
      <c r="CY91" s="54" t="n">
        <v>962.35</v>
      </c>
      <c r="CZ91" s="18">
        <f>IF(CY91&gt;0,(CY91-CZ$5)/CZ$5,0)</f>
        <v/>
      </c>
      <c r="DA91" s="15">
        <f>'Investment Analysis'!II91</f>
        <v/>
      </c>
      <c r="DB91" s="48" t="n"/>
      <c r="DC91" s="18">
        <f>IF(DB91&gt;0,(DB91-DC$5)/DC$5,0)</f>
        <v/>
      </c>
      <c r="DD91" s="15">
        <f>'Investment Analysis'!IP91</f>
        <v/>
      </c>
      <c r="DE91" s="48" t="n"/>
      <c r="DF91" s="18">
        <f>'Investment Analysis'!IY91</f>
        <v/>
      </c>
      <c r="DG91" s="15">
        <f>'Investment Analysis'!IW91</f>
        <v/>
      </c>
      <c r="DH91" s="54" t="n">
        <v>1098</v>
      </c>
      <c r="DI91" s="18">
        <f>IF(DH91&gt;0,(DH91-DI$5)/DI$5,0)</f>
        <v/>
      </c>
      <c r="DJ91" s="15">
        <f>'Investment Analysis'!JD91</f>
        <v/>
      </c>
      <c r="DK91" s="48" t="n">
        <v>1976.3</v>
      </c>
      <c r="DL91" s="18">
        <f>IF(DK91&gt;0,(DK91-DL$5)/DL$5,0)</f>
        <v/>
      </c>
      <c r="DM91" s="15">
        <f>'Investment Analysis'!JK91</f>
        <v/>
      </c>
      <c r="DN91" s="54" t="n">
        <v>1056.3</v>
      </c>
      <c r="DO91" s="18">
        <f>IF(DN91&gt;0,(DN91-DO$5)/DO$5,0)</f>
        <v/>
      </c>
      <c r="DP91" s="15">
        <f>'Investment Analysis'!HU91</f>
        <v/>
      </c>
      <c r="DQ91" s="54" t="n">
        <v>1556.4</v>
      </c>
      <c r="DR91" s="18">
        <f>IF(DQ91&gt;0,(DQ91-DR$5)/DR$5,0)</f>
        <v/>
      </c>
      <c r="DS91" s="15">
        <f>'Investment Analysis'!JR91</f>
        <v/>
      </c>
      <c r="DT91" s="54" t="n">
        <v>828.5</v>
      </c>
      <c r="DU91" s="18">
        <f>IF(DT91&gt;0,(DT91-630.54-DU$5)/DU$5,0)</f>
        <v/>
      </c>
      <c r="DV91" s="15">
        <f>'Investment Analysis'!JY91</f>
        <v/>
      </c>
      <c r="DW91" s="48" t="n">
        <v>4972.5</v>
      </c>
      <c r="DX91" s="18">
        <f>IF(DW91&gt;0,(DW91-DX$5)/DX$5,0)</f>
        <v/>
      </c>
      <c r="DY91" s="15">
        <f>'Investment Analysis'!KF91</f>
        <v/>
      </c>
      <c r="DZ91" s="48" t="n">
        <v>19964</v>
      </c>
      <c r="EA91" s="18">
        <f>IF(DZ91&gt;0,(DZ91-EA$5)/EA$5,0)</f>
        <v/>
      </c>
      <c r="EB91" s="15">
        <f>'Investment Analysis'!KM91</f>
        <v/>
      </c>
      <c r="EC91" s="48" t="n">
        <v>2125</v>
      </c>
      <c r="ED91" s="18">
        <f>'Investment Analysis'!KV91</f>
        <v/>
      </c>
      <c r="EE91" s="15">
        <f>'Investment Analysis'!KT91</f>
        <v/>
      </c>
      <c r="EF91" s="54" t="n">
        <v>1236</v>
      </c>
      <c r="EG91" s="18">
        <f>IF(EF91&gt;0,(EF91-EG$5)/EG$5,0)</f>
        <v/>
      </c>
      <c r="EH91" s="15">
        <f>'Investment Analysis'!LH91</f>
        <v/>
      </c>
      <c r="EI91" s="48" t="n">
        <v>19400.7</v>
      </c>
      <c r="EJ91" s="18">
        <f>'Investment Analysis'!LQ91</f>
        <v/>
      </c>
      <c r="EK91" s="15">
        <f>'Investment Analysis'!LO91</f>
        <v/>
      </c>
      <c r="EL91" s="48" t="n"/>
      <c r="EM91" s="18">
        <f>IF(EL91&gt;0,(EL91-EM$4)/EM$4,0)</f>
        <v/>
      </c>
      <c r="EN91" s="15">
        <f>'Investment Analysis'!LX91</f>
        <v/>
      </c>
      <c r="EO91" s="48" t="n">
        <v>22662</v>
      </c>
      <c r="EP91" s="68">
        <f>IF(EO91&gt;0,(EO91-500-EP$5)/EP$5,0)</f>
        <v/>
      </c>
      <c r="EQ91" s="15">
        <f>'Investment Analysis'!MC91</f>
        <v/>
      </c>
      <c r="ER91" s="48" t="n">
        <v>7640.08</v>
      </c>
      <c r="ES91" s="18">
        <f>'Investment Analysis'!LX91</f>
        <v/>
      </c>
      <c r="ET91" s="15">
        <f>'Investment Analysis'!LA91</f>
        <v/>
      </c>
      <c r="EU91" s="54" t="n">
        <v>1187</v>
      </c>
      <c r="EV91" s="18">
        <f>'Investment Analysis'!ML91</f>
        <v/>
      </c>
      <c r="EW91" s="15">
        <f>'Investment Analysis'!MJ91</f>
        <v/>
      </c>
      <c r="EX91" s="54" t="n">
        <v>10912</v>
      </c>
      <c r="EY91" s="18">
        <f>IF(EX91&gt;0,(EX91-EY$5)/EY$5,0)</f>
        <v/>
      </c>
      <c r="EZ91" s="15">
        <f>'Investment Analysis'!MQ91</f>
        <v/>
      </c>
      <c r="FA91" s="48" t="n"/>
      <c r="FB91" s="18">
        <f>IF(FA91&gt;0,(FA91-FB$5)/FB$5,0)</f>
        <v/>
      </c>
      <c r="FC91" s="15">
        <f>'Investment Analysis'!MX91</f>
        <v/>
      </c>
      <c r="FD91" s="54" t="n">
        <v>1007.7</v>
      </c>
      <c r="FE91" s="18">
        <f>IF(FD91&gt;0,(FD91-FE$5)/FE$5,0)</f>
        <v/>
      </c>
      <c r="FF91" s="15">
        <f>'Investment Analysis'!NE91</f>
        <v/>
      </c>
      <c r="FG91" s="48" t="n"/>
      <c r="FH91" s="18">
        <f>IF(FG91&gt;0,(FG91-FH$5)/FH$5,0)</f>
        <v/>
      </c>
      <c r="FI91" s="15">
        <f>'Investment Analysis'!NL91</f>
        <v/>
      </c>
      <c r="FJ91" s="54" t="n">
        <v>9270.5</v>
      </c>
      <c r="FK91" s="18">
        <f>IF(FJ91&gt;0,(FJ91-FK$5)/FK$5,0)</f>
        <v/>
      </c>
      <c r="FL91" s="15">
        <f>'Investment Analysis'!NS91</f>
        <v/>
      </c>
      <c r="FM91" s="54" t="n">
        <v>1588</v>
      </c>
      <c r="FN91" s="18">
        <f>IF(FM91&gt;0,(FM91-FN$5)/FN$5,0)</f>
        <v/>
      </c>
      <c r="FO91" s="15">
        <f>'Investment Analysis'!NZ91</f>
        <v/>
      </c>
      <c r="FP91" s="48" t="n"/>
      <c r="FQ91" s="18">
        <f>IF(FP91&gt;0,(FP91-FQ$5)/FQ$5,0)</f>
        <v/>
      </c>
      <c r="FR91" s="15">
        <f>'Investment Analysis'!OG91</f>
        <v/>
      </c>
      <c r="FS91" s="54" t="n">
        <v>1732.25</v>
      </c>
      <c r="FT91" s="18">
        <f>IF(FS91&gt;0,(FS91-FT$5)/FT$5,0)</f>
        <v/>
      </c>
      <c r="FU91" s="15">
        <f>'Investment Analysis'!ON91</f>
        <v/>
      </c>
      <c r="FV91" s="48" t="n"/>
      <c r="FW91" s="18">
        <f>IF(FV91&gt;0,(FV91-FW$5)/FW$5,0)</f>
        <v/>
      </c>
      <c r="FX91" s="15">
        <f>'Investment Analysis'!OU91</f>
        <v/>
      </c>
      <c r="FY91" s="54" t="n"/>
      <c r="FZ91" s="18">
        <f>IF(FY91&gt;0,(FY91-FZ$5)/FZ$5,0)</f>
        <v/>
      </c>
      <c r="GA91" s="15">
        <f>'Investment Analysis'!PB91</f>
        <v/>
      </c>
      <c r="GB91" s="48" t="n"/>
      <c r="GC91" s="18">
        <f>'Investment Analysis'!PK91</f>
        <v/>
      </c>
      <c r="GD91" s="15">
        <f>'Investment Analysis'!PI91</f>
        <v/>
      </c>
      <c r="GE91" s="48" t="n">
        <v>29233.6</v>
      </c>
      <c r="GF91" s="18">
        <f>'Investment Analysis'!PY91</f>
        <v/>
      </c>
      <c r="GG91" s="15">
        <f>'Investment Analysis'!PW91</f>
        <v/>
      </c>
      <c r="GH91" s="54" t="n">
        <v>1323.7</v>
      </c>
      <c r="GI91" s="18">
        <f>'Investment Analysis'!QF91</f>
        <v/>
      </c>
      <c r="GJ91" s="15">
        <f>'Investment Analysis'!QD91</f>
        <v/>
      </c>
      <c r="GK91" s="48" t="n">
        <v>1854.5</v>
      </c>
      <c r="GL91" s="18">
        <f>'Investment Analysis'!QM91</f>
        <v/>
      </c>
      <c r="GM91" s="15">
        <f>'Investment Analysis'!QK91</f>
        <v/>
      </c>
      <c r="GN91" s="54" t="n">
        <v>14177.57</v>
      </c>
      <c r="GO91" s="18">
        <f>'Investment Analysis'!QT91</f>
        <v/>
      </c>
      <c r="GP91" s="15">
        <f>'Investment Analysis'!QR91</f>
        <v/>
      </c>
      <c r="GQ91" s="48" t="n">
        <v>29649.6</v>
      </c>
      <c r="GR91" s="18">
        <f>'Investment Analysis'!RA91</f>
        <v/>
      </c>
      <c r="GS91" s="15">
        <f>'Investment Analysis'!QY91</f>
        <v/>
      </c>
      <c r="GT91" s="54" t="n">
        <v>1296.3</v>
      </c>
      <c r="GU91" s="18">
        <f>'Investment Analysis'!RH91</f>
        <v/>
      </c>
      <c r="GV91" s="15">
        <f>'Investment Analysis'!RF91</f>
        <v/>
      </c>
      <c r="GW91" s="48" t="n"/>
      <c r="GX91" s="18">
        <f>'Investment Analysis'!RO91</f>
        <v/>
      </c>
      <c r="GY91" s="15">
        <f>'Investment Analysis'!RM91</f>
        <v/>
      </c>
      <c r="GZ91" s="54" t="n">
        <v>617</v>
      </c>
      <c r="HA91" s="18">
        <f>'Investment Analysis'!RV91</f>
        <v/>
      </c>
      <c r="HB91" s="15">
        <f>'Investment Analysis'!RT91</f>
        <v/>
      </c>
      <c r="HC91" s="48" t="n"/>
      <c r="HD91" s="18">
        <f>'Investment Analysis'!SC91</f>
        <v/>
      </c>
      <c r="HE91" s="15">
        <f>'Investment Analysis'!SA91</f>
        <v/>
      </c>
      <c r="HF91" s="54" t="n">
        <v>443.5</v>
      </c>
      <c r="HG91" s="18">
        <f>'Investment Analysis'!SJ91</f>
        <v/>
      </c>
      <c r="HH91" s="15">
        <f>'Investment Analysis'!SH91</f>
        <v/>
      </c>
      <c r="HI91" s="54" t="n">
        <v>777</v>
      </c>
      <c r="HJ91" s="18">
        <f>'Investment Analysis'!SM91</f>
        <v/>
      </c>
      <c r="HK91" s="15">
        <f>'Investment Analysis'!SK91</f>
        <v/>
      </c>
      <c r="HL91" s="48" t="n"/>
      <c r="HM91" s="18">
        <f>'Investment Analysis'!SP91</f>
        <v/>
      </c>
      <c r="HN91" s="15">
        <f>'Investment Analysis'!SN91</f>
        <v/>
      </c>
      <c r="HO91" s="48" t="n"/>
      <c r="HP91" s="18">
        <f>'Investment Analysis'!TE91</f>
        <v/>
      </c>
      <c r="HQ91" s="15">
        <f>'Investment Analysis'!TC91</f>
        <v/>
      </c>
      <c r="HR91" s="48" t="n"/>
      <c r="HS91" s="18">
        <f>'Investment Analysis'!TL91</f>
        <v/>
      </c>
      <c r="HT91" s="15">
        <f>'Investment Analysis'!TJ91</f>
        <v/>
      </c>
      <c r="HU91" s="48" t="n"/>
      <c r="HV91" s="18">
        <f>'Investment Analysis'!TS91</f>
        <v/>
      </c>
      <c r="HW91" s="15">
        <f>'Investment Analysis'!TQ91</f>
        <v/>
      </c>
      <c r="HX91" s="48" t="n"/>
      <c r="HY91" s="18">
        <f>'Investment Analysis'!TZ91</f>
        <v/>
      </c>
      <c r="HZ91" s="15">
        <f>'Investment Analysis'!TX91</f>
        <v/>
      </c>
      <c r="IA91" s="48" t="n"/>
      <c r="IB91" s="18">
        <f>'Investment Analysis'!UG91</f>
        <v/>
      </c>
      <c r="IC91" s="15">
        <f>'Investment Analysis'!UE91</f>
        <v/>
      </c>
      <c r="ID91" s="48" t="n"/>
      <c r="IE91" s="18">
        <f>'Investment Analysis'!UN91</f>
        <v/>
      </c>
      <c r="IF91" s="15">
        <f>'Investment Analysis'!UL91</f>
        <v/>
      </c>
      <c r="IG91" s="48" t="n"/>
      <c r="IH91" s="18">
        <f>'Investment Analysis'!UU91</f>
        <v/>
      </c>
      <c r="II91" s="15">
        <f>'Investment Analysis'!US91</f>
        <v/>
      </c>
      <c r="IJ91" s="48" t="n"/>
      <c r="IK91" s="18">
        <f>'Investment Analysis'!VB91</f>
        <v/>
      </c>
      <c r="IL91" s="15">
        <f>'Investment Analysis'!UZ91</f>
        <v/>
      </c>
      <c r="IM91" s="48" t="n"/>
      <c r="IN91" s="18">
        <f>'Investment Analysis'!VI91</f>
        <v/>
      </c>
      <c r="IO91" s="15">
        <f>'Investment Analysis'!VG91</f>
        <v/>
      </c>
      <c r="IP91" s="18" t="n"/>
      <c r="IQ91" s="18" t="n"/>
      <c r="IR91" s="18" t="n"/>
      <c r="IS91" s="108">
        <f>IF(IT91&gt;0,IT91-IT90,0)</f>
        <v/>
      </c>
      <c r="IT91" s="48">
        <f>FY91+FV91+FS91+FP91+FM91+FJ91+FG91+FD91+FA91+EX91+EU91+ER91+EO91+EL91+EI91+EF91+EC91+DZ91+DW91+DT91+DQ91+DN91+DK91+DH91+DE91+DB91+CY91+CV91+CS91+CP91+CJ91+CG91+CD91+CA91+BX91+P91+CM91+GT91+GQ91+GN91+GK91+GH91+GE91+GB91+BU91+BR91+BO91+BL91+BI91+BF91+BC91+AZ91+AW91+AT91+AQ91+AN91+AK91+AH91+AE91+AB91+Y91+V91+S91+GW91+GZ91+HC91+HF91+HI91+HL91+HO91+HR91+HU91</f>
        <v/>
      </c>
      <c r="IU91" s="101">
        <f>IF(IT91&gt;0,IV91,0)</f>
        <v/>
      </c>
      <c r="IV91" s="101" t="n"/>
      <c r="IW91" s="15">
        <f>IF(IT91&gt;0,(IT91+IV$11-I$2)/I$2,0)</f>
        <v/>
      </c>
      <c r="IX91" s="113">
        <f>IF(IT91&gt;0,IT91+IV$11-I$2,0)</f>
        <v/>
      </c>
      <c r="IY91" s="21">
        <f>IF(IT91&gt;0,(IT91+IV$11+IV$33+IV$52+IV$73-IT$8)/IT$8,0)</f>
        <v/>
      </c>
      <c r="IZ91" s="173">
        <f>IF(IT91&gt;0,IT91+IV$11+IV$33+IV$52+IV$73-IT$8,0)</f>
        <v/>
      </c>
    </row>
    <row r="92">
      <c r="A92" s="554">
        <f>'Investment Analysis'!A92</f>
        <v/>
      </c>
      <c r="B92" s="4">
        <f>'Investment Analysis'!B92</f>
        <v/>
      </c>
      <c r="C92" s="27">
        <f>'Investment Analysis'!C92</f>
        <v/>
      </c>
      <c r="D92" s="14">
        <f>'Investment Analysis'!D92</f>
        <v/>
      </c>
      <c r="E92" s="15">
        <f>'Investment Analysis'!E92</f>
        <v/>
      </c>
      <c r="F92" s="13">
        <f>'Investment Analysis'!G92</f>
        <v/>
      </c>
      <c r="G92" s="14">
        <f>'Investment Analysis'!H92</f>
        <v/>
      </c>
      <c r="H92" s="15">
        <f>'Investment Analysis'!I92</f>
        <v/>
      </c>
      <c r="I92" s="13">
        <f>'Investment Analysis'!K92</f>
        <v/>
      </c>
      <c r="J92" s="14">
        <f>'Investment Analysis'!L92</f>
        <v/>
      </c>
      <c r="K92" s="15">
        <f>'Investment Analysis'!M92</f>
        <v/>
      </c>
      <c r="L92" s="41">
        <f>'Investment Analysis'!T92</f>
        <v/>
      </c>
      <c r="M92" s="21">
        <f>'Investment Analysis'!V92</f>
        <v/>
      </c>
      <c r="N92" s="21">
        <f>'Investment Analysis'!W92</f>
        <v/>
      </c>
      <c r="P92" s="48">
        <f>'Investment Analysis'!Y92</f>
        <v/>
      </c>
      <c r="Q92" s="18" t="n"/>
      <c r="R92" s="83" t="n"/>
      <c r="S92" s="54" t="n">
        <v>3889.38</v>
      </c>
      <c r="T92" s="18">
        <f>'Investment Analysis'!AH92</f>
        <v/>
      </c>
      <c r="U92" s="15">
        <f>'Investment Analysis'!AF92</f>
        <v/>
      </c>
      <c r="V92" s="54" t="n">
        <v>6507.95</v>
      </c>
      <c r="W92" s="18">
        <f>'Investment Analysis'!AO92</f>
        <v/>
      </c>
      <c r="X92" s="15">
        <f>'Investment Analysis'!AM92</f>
        <v/>
      </c>
      <c r="Y92" s="48" t="n">
        <v>9253.26</v>
      </c>
      <c r="Z92" s="18">
        <f>IF(Y92&gt;0,(Y92-Z$5)/Z$5,0)</f>
        <v/>
      </c>
      <c r="AA92" s="15">
        <f>'Investment Analysis'!GM92</f>
        <v/>
      </c>
      <c r="AB92" s="48" t="n">
        <v>2297.14</v>
      </c>
      <c r="AC92" s="18">
        <f>IF(AB92&gt;0,(AB92+8000+5000-AC$5)/AC$5,0)</f>
        <v/>
      </c>
      <c r="AD92" s="15">
        <f>'Investment Analysis'!AT92</f>
        <v/>
      </c>
      <c r="AE92" s="54" t="n">
        <v>10510.87</v>
      </c>
      <c r="AF92" s="18">
        <f>'Investment Analysis'!BC92</f>
        <v/>
      </c>
      <c r="AG92" s="15">
        <f>'Investment Analysis'!BA92</f>
        <v/>
      </c>
      <c r="AH92" s="48" t="n"/>
      <c r="AI92" s="18">
        <f>IF(AH92&gt;0,(AH92-5000+20000+20000-AI$5)/AI$5,0)</f>
        <v/>
      </c>
      <c r="AJ92" s="15">
        <f>'Investment Analysis'!BH92</f>
        <v/>
      </c>
      <c r="AK92" s="48" t="n">
        <v>17618.72</v>
      </c>
      <c r="AL92" s="18">
        <f>IF(AK92&gt;0,(AK92+7000-AL$5)/AL$5,0)</f>
        <v/>
      </c>
      <c r="AM92" s="15">
        <f>'Investment Analysis'!BO92</f>
        <v/>
      </c>
      <c r="AN92" s="48" t="n">
        <v>12950.08</v>
      </c>
      <c r="AO92" s="18">
        <f>IF(AN92&gt;0,(AN92+25000+5000-AO$5)/AO$5,0)</f>
        <v/>
      </c>
      <c r="AP92" s="15">
        <f>'Investment Analysis'!BV92</f>
        <v/>
      </c>
      <c r="AQ92" s="48" t="n"/>
      <c r="AR92" s="18">
        <f>IF(AQ92&gt;0,(AQ92+10000+4000-AR$5)/AR$5,0)</f>
        <v/>
      </c>
      <c r="AS92" s="15">
        <f>'Investment Analysis'!CC92</f>
        <v/>
      </c>
      <c r="AT92" s="48" t="n">
        <v>21634.77</v>
      </c>
      <c r="AU92" s="18">
        <f>'Investment Analysis'!CL92</f>
        <v/>
      </c>
      <c r="AV92" s="15">
        <f>'Investment Analysis'!CJ92</f>
        <v/>
      </c>
      <c r="AW92" s="48" t="n">
        <v>16411.69</v>
      </c>
      <c r="AX92" s="18">
        <f>IF(AW92&gt;0,(AW92+2000-AX$5)/AX$5,0)</f>
        <v/>
      </c>
      <c r="AY92" s="15">
        <f>'Investment Analysis'!CQ92</f>
        <v/>
      </c>
      <c r="AZ92" s="48" t="n">
        <v>14593</v>
      </c>
      <c r="BA92" s="18">
        <f>'Investment Analysis'!CZ92</f>
        <v/>
      </c>
      <c r="BB92" s="15">
        <f>'Investment Analysis'!CX92</f>
        <v/>
      </c>
      <c r="BC92" s="48" t="n">
        <v>8756.66</v>
      </c>
      <c r="BD92" s="18">
        <f>IF(BC92&gt;0,(BC92-10000+30000+10000-BD$5)/BD$5,0)</f>
        <v/>
      </c>
      <c r="BE92" s="15">
        <f>'Investment Analysis'!DE92</f>
        <v/>
      </c>
      <c r="BF92" s="48" t="n">
        <v>4401.84</v>
      </c>
      <c r="BG92" s="18">
        <f>'Investment Analysis'!DN92</f>
        <v/>
      </c>
      <c r="BH92" s="15">
        <f>'Investment Analysis'!DL92</f>
        <v/>
      </c>
      <c r="BI92" s="48" t="n">
        <v>2039.94</v>
      </c>
      <c r="BJ92" s="18">
        <f>'Investment Analysis'!EB92</f>
        <v/>
      </c>
      <c r="BK92" s="15">
        <f>'Investment Analysis'!DZ92</f>
        <v/>
      </c>
      <c r="BL92" s="48" t="n">
        <v>3718.86</v>
      </c>
      <c r="BM92" s="18">
        <f>'Investment Analysis'!EI92</f>
        <v/>
      </c>
      <c r="BN92" s="15">
        <f>'Investment Analysis'!EG92</f>
        <v/>
      </c>
      <c r="BO92" s="48" t="n"/>
      <c r="BP92" s="18">
        <f>'Investment Analysis'!DU92</f>
        <v/>
      </c>
      <c r="BQ92" s="15">
        <f>'Investment Analysis'!DS92</f>
        <v/>
      </c>
      <c r="BR92" s="48" t="n">
        <v>5221.51</v>
      </c>
      <c r="BS92" s="18">
        <f>'Investment Analysis'!EP92</f>
        <v/>
      </c>
      <c r="BT92" s="15">
        <f>'Investment Analysis'!EN92</f>
        <v/>
      </c>
      <c r="BU92" s="48" t="n">
        <v>13062.5</v>
      </c>
      <c r="BV92" s="18">
        <f>IF(BU92&gt;0,(BU92+8000-BV$5)/BV$5,0)</f>
        <v/>
      </c>
      <c r="BW92" s="15">
        <f>'Investment Analysis'!EU92</f>
        <v/>
      </c>
      <c r="BX92" s="54" t="n">
        <v>19260.9</v>
      </c>
      <c r="BY92" s="18">
        <f>IF(BX92&gt;0,(BX92-10000-5000-BY$5)/BY$5,0)</f>
        <v/>
      </c>
      <c r="BZ92" s="15">
        <f>'Investment Analysis'!FB92</f>
        <v/>
      </c>
      <c r="CA92" s="54" t="n">
        <v>19374.68</v>
      </c>
      <c r="CB92" s="18">
        <f>IF(CA92&gt;0,(CA92-CB$5)/CB$5,0)</f>
        <v/>
      </c>
      <c r="CC92" s="15">
        <f>'Investment Analysis'!FI92</f>
        <v/>
      </c>
      <c r="CD92" s="48" t="n">
        <v>16836.93</v>
      </c>
      <c r="CE92" s="18">
        <f>'Investment Analysis'!FR92</f>
        <v/>
      </c>
      <c r="CF92" s="15">
        <f>'Investment Analysis'!FP92</f>
        <v/>
      </c>
      <c r="CG92" s="48" t="n">
        <v>4972.76</v>
      </c>
      <c r="CH92" s="18">
        <f>'Investment Analysis'!FR92</f>
        <v/>
      </c>
      <c r="CI92" s="15">
        <f>'Investment Analysis'!FW92</f>
        <v/>
      </c>
      <c r="CJ92" s="48" t="n"/>
      <c r="CK92" s="18">
        <f>IF(CJ92&gt;0,(CJ92+5000+8000-CK$5)/CK$5,0)</f>
        <v/>
      </c>
      <c r="CL92" s="15">
        <f>'Investment Analysis'!GD92</f>
        <v/>
      </c>
      <c r="CM92" s="48" t="n">
        <v>24725.52</v>
      </c>
      <c r="CN92" s="18">
        <f>IF(CM92&gt;0,(CM92-CN$5)/CN$5,0)</f>
        <v/>
      </c>
      <c r="CO92" s="15">
        <f>'Investment Analysis'!GT92</f>
        <v/>
      </c>
      <c r="CP92" s="48" t="n">
        <v>7013</v>
      </c>
      <c r="CQ92" s="18">
        <f>IF(CP92&gt;0,(CP92-CQ$5)/CQ$5,0)</f>
        <v/>
      </c>
      <c r="CR92" s="15">
        <f>'Investment Analysis'!HG92</f>
        <v/>
      </c>
      <c r="CS92" s="48" t="n">
        <v>7980</v>
      </c>
      <c r="CT92" s="18">
        <f>IF(CS92&gt;0,(CS92-CT$5)/CT$5,0)</f>
        <v/>
      </c>
      <c r="CU92" s="15">
        <f>'Investment Analysis'!HN92</f>
        <v/>
      </c>
      <c r="CV92" s="48" t="n">
        <v>558.05</v>
      </c>
      <c r="CW92" s="18">
        <f>IF(CV92&gt;0,(CV92-CW$5)/CW$5,0)</f>
        <v/>
      </c>
      <c r="CX92" s="15">
        <f>'Investment Analysis'!IB92</f>
        <v/>
      </c>
      <c r="CY92" s="48" t="n">
        <v>986.65</v>
      </c>
      <c r="CZ92" s="18">
        <f>IF(CY92&gt;0,(CY92-CZ$5)/CZ$5,0)</f>
        <v/>
      </c>
      <c r="DA92" s="15">
        <f>'Investment Analysis'!II92</f>
        <v/>
      </c>
      <c r="DB92" s="48" t="n"/>
      <c r="DC92" s="18">
        <f>IF(DB92&gt;0,(DB92-DC$5)/DC$5,0)</f>
        <v/>
      </c>
      <c r="DD92" s="15">
        <f>'Investment Analysis'!IP92</f>
        <v/>
      </c>
      <c r="DE92" s="48" t="n"/>
      <c r="DF92" s="18">
        <f>'Investment Analysis'!IY92</f>
        <v/>
      </c>
      <c r="DG92" s="15">
        <f>'Investment Analysis'!IW92</f>
        <v/>
      </c>
      <c r="DH92" s="48" t="n">
        <v>1144.42</v>
      </c>
      <c r="DI92" s="18">
        <f>IF(DH92&gt;0,(DH92-DI$5)/DI$5,0)</f>
        <v/>
      </c>
      <c r="DJ92" s="15">
        <f>'Investment Analysis'!JD92</f>
        <v/>
      </c>
      <c r="DK92" s="48" t="n">
        <v>2127</v>
      </c>
      <c r="DL92" s="18">
        <f>IF(DK92&gt;0,(DK92-DL$5)/DL$5,0)</f>
        <v/>
      </c>
      <c r="DM92" s="15">
        <f>'Investment Analysis'!JK92</f>
        <v/>
      </c>
      <c r="DN92" s="48" t="n">
        <v>1057.8</v>
      </c>
      <c r="DO92" s="18">
        <f>IF(DN92&gt;0,(DN92-DO$5)/DO$5,0)</f>
        <v/>
      </c>
      <c r="DP92" s="15">
        <f>'Investment Analysis'!HU92</f>
        <v/>
      </c>
      <c r="DQ92" s="48" t="n">
        <v>1563.15</v>
      </c>
      <c r="DR92" s="18">
        <f>IF(DQ92&gt;0,(DQ92-DR$5)/DR$5,0)</f>
        <v/>
      </c>
      <c r="DS92" s="15">
        <f>'Investment Analysis'!JR92</f>
        <v/>
      </c>
      <c r="DT92" s="48">
        <f>DT93-17.5</f>
        <v/>
      </c>
      <c r="DU92" s="18">
        <f>IF(DT92&gt;0,(DT92-630.54-DU$5)/DU$5,0)</f>
        <v/>
      </c>
      <c r="DV92" s="15">
        <f>'Investment Analysis'!JY92</f>
        <v/>
      </c>
      <c r="DW92" s="48" t="n">
        <v>4995.2</v>
      </c>
      <c r="DX92" s="18">
        <f>IF(DW92&gt;0,(DW92-DX$5)/DX$5,0)</f>
        <v/>
      </c>
      <c r="DY92" s="15">
        <f>'Investment Analysis'!KF92</f>
        <v/>
      </c>
      <c r="DZ92" s="48" t="n">
        <v>18011</v>
      </c>
      <c r="EA92" s="18">
        <f>IF(DZ92&gt;0,(DZ92-EA$5)/EA$5,0)</f>
        <v/>
      </c>
      <c r="EB92" s="15">
        <f>'Investment Analysis'!KM92</f>
        <v/>
      </c>
      <c r="EC92" s="48" t="n">
        <v>2133.2</v>
      </c>
      <c r="ED92" s="18">
        <f>'Investment Analysis'!KV92</f>
        <v/>
      </c>
      <c r="EE92" s="15">
        <f>'Investment Analysis'!KT92</f>
        <v/>
      </c>
      <c r="EF92" s="48" t="n">
        <v>1259</v>
      </c>
      <c r="EG92" s="18">
        <f>IF(EF92&gt;0,(EF92-EG$5)/EG$5,0)</f>
        <v/>
      </c>
      <c r="EH92" s="15">
        <f>'Investment Analysis'!LH92</f>
        <v/>
      </c>
      <c r="EI92" s="48" t="n">
        <v>18572.4</v>
      </c>
      <c r="EJ92" s="18">
        <f>'Investment Analysis'!LQ92</f>
        <v/>
      </c>
      <c r="EK92" s="15">
        <f>'Investment Analysis'!LO92</f>
        <v/>
      </c>
      <c r="EL92" s="48" t="n"/>
      <c r="EM92" s="18">
        <f>IF(EL92&gt;0,(EL92-EM$4)/EM$4,0)</f>
        <v/>
      </c>
      <c r="EN92" s="15">
        <f>'Investment Analysis'!LX92</f>
        <v/>
      </c>
      <c r="EO92" s="48" t="n">
        <v>21627</v>
      </c>
      <c r="EP92" s="68">
        <f>IF(EO92&gt;0,(EO92-500-EP$5)/EP$5,0)</f>
        <v/>
      </c>
      <c r="EQ92" s="15">
        <f>'Investment Analysis'!MC92</f>
        <v/>
      </c>
      <c r="ER92" s="48" t="n">
        <v>7663.6</v>
      </c>
      <c r="ES92" s="18">
        <f>'Investment Analysis'!LX92</f>
        <v/>
      </c>
      <c r="ET92" s="15">
        <f>'Investment Analysis'!LA92</f>
        <v/>
      </c>
      <c r="EU92" s="48" t="n">
        <v>1315.5</v>
      </c>
      <c r="EV92" s="18">
        <f>'Investment Analysis'!ML92</f>
        <v/>
      </c>
      <c r="EW92" s="15">
        <f>'Investment Analysis'!MJ92</f>
        <v/>
      </c>
      <c r="EX92" s="48" t="n">
        <v>11112</v>
      </c>
      <c r="EY92" s="18">
        <f>IF(EX92&gt;0,(EX92-EY$5)/EY$5,0)</f>
        <v/>
      </c>
      <c r="EZ92" s="15">
        <f>'Investment Analysis'!MQ92</f>
        <v/>
      </c>
      <c r="FA92" s="48" t="n"/>
      <c r="FB92" s="18">
        <f>IF(FA92&gt;0,(FA92-FB$5)/FB$5,0)</f>
        <v/>
      </c>
      <c r="FC92" s="15">
        <f>'Investment Analysis'!MX92</f>
        <v/>
      </c>
      <c r="FD92" s="48" t="n">
        <v>1018.05</v>
      </c>
      <c r="FE92" s="18">
        <f>IF(FD92&gt;0,(FD92-FE$5)/FE$5,0)</f>
        <v/>
      </c>
      <c r="FF92" s="15">
        <f>'Investment Analysis'!NE92</f>
        <v/>
      </c>
      <c r="FG92" s="48" t="n"/>
      <c r="FH92" s="18">
        <f>IF(FG92&gt;0,(FG92-FH$5)/FH$5,0)</f>
        <v/>
      </c>
      <c r="FI92" s="15">
        <f>'Investment Analysis'!NL92</f>
        <v/>
      </c>
      <c r="FJ92" s="48" t="n">
        <v>9557.25</v>
      </c>
      <c r="FK92" s="18">
        <f>IF(FJ92&gt;0,(FJ92-FK$5)/FK$5,0)</f>
        <v/>
      </c>
      <c r="FL92" s="15">
        <f>'Investment Analysis'!NS92</f>
        <v/>
      </c>
      <c r="FM92" s="48" t="n">
        <v>1613</v>
      </c>
      <c r="FN92" s="18">
        <f>IF(FM92&gt;0,(FM92-FN$5)/FN$5,0)</f>
        <v/>
      </c>
      <c r="FO92" s="15">
        <f>'Investment Analysis'!NZ92</f>
        <v/>
      </c>
      <c r="FP92" s="48" t="n"/>
      <c r="FQ92" s="18">
        <f>IF(FP92&gt;0,(FP92-FQ$5)/FQ$5,0)</f>
        <v/>
      </c>
      <c r="FR92" s="15">
        <f>'Investment Analysis'!OG92</f>
        <v/>
      </c>
      <c r="FS92" s="48" t="n">
        <v>1777.25</v>
      </c>
      <c r="FT92" s="18">
        <f>IF(FS92&gt;0,(FS92-FT$5)/FT$5,0)</f>
        <v/>
      </c>
      <c r="FU92" s="15">
        <f>'Investment Analysis'!ON92</f>
        <v/>
      </c>
      <c r="FV92" s="48" t="n"/>
      <c r="FW92" s="18">
        <f>IF(FV92&gt;0,(FV92-FW$5)/FW$5,0)</f>
        <v/>
      </c>
      <c r="FX92" s="15">
        <f>'Investment Analysis'!OU92</f>
        <v/>
      </c>
      <c r="FY92" s="48" t="n"/>
      <c r="FZ92" s="18">
        <f>IF(FY92&gt;0,(FY92-FZ$5)/FZ$5,0)</f>
        <v/>
      </c>
      <c r="GA92" s="15">
        <f>'Investment Analysis'!PB92</f>
        <v/>
      </c>
      <c r="GB92" s="48" t="n"/>
      <c r="GC92" s="18">
        <f>'Investment Analysis'!PK92</f>
        <v/>
      </c>
      <c r="GD92" s="15">
        <f>'Investment Analysis'!PI92</f>
        <v/>
      </c>
      <c r="GE92" s="48" t="n">
        <v>28492.8</v>
      </c>
      <c r="GF92" s="18">
        <f>'Investment Analysis'!PY92</f>
        <v/>
      </c>
      <c r="GG92" s="15">
        <f>'Investment Analysis'!PW92</f>
        <v/>
      </c>
      <c r="GH92" s="48" t="n">
        <v>1328.85</v>
      </c>
      <c r="GI92" s="18">
        <f>'Investment Analysis'!QF92</f>
        <v/>
      </c>
      <c r="GJ92" s="15">
        <f>'Investment Analysis'!QD92</f>
        <v/>
      </c>
      <c r="GK92" s="48" t="n">
        <v>1888.5</v>
      </c>
      <c r="GL92" s="18">
        <f>'Investment Analysis'!QM92</f>
        <v/>
      </c>
      <c r="GM92" s="15">
        <f>'Investment Analysis'!QK92</f>
        <v/>
      </c>
      <c r="GN92" s="48" t="n">
        <v>14367.43</v>
      </c>
      <c r="GO92" s="18">
        <f>'Investment Analysis'!QT92</f>
        <v/>
      </c>
      <c r="GP92" s="15">
        <f>'Investment Analysis'!QR92</f>
        <v/>
      </c>
      <c r="GQ92" s="48" t="n">
        <v>28794.05</v>
      </c>
      <c r="GR92" s="18">
        <f>'Investment Analysis'!RA92</f>
        <v/>
      </c>
      <c r="GS92" s="15">
        <f>'Investment Analysis'!QY92</f>
        <v/>
      </c>
      <c r="GT92" s="48" t="n">
        <v>1373</v>
      </c>
      <c r="GU92" s="18">
        <f>'Investment Analysis'!RH92</f>
        <v/>
      </c>
      <c r="GV92" s="15">
        <f>'Investment Analysis'!RF92</f>
        <v/>
      </c>
      <c r="GW92" s="48" t="n"/>
      <c r="GX92" s="18">
        <f>'Investment Analysis'!RO92</f>
        <v/>
      </c>
      <c r="GY92" s="15">
        <f>'Investment Analysis'!RM92</f>
        <v/>
      </c>
      <c r="GZ92" s="48" t="n">
        <v>620.5</v>
      </c>
      <c r="HA92" s="18">
        <f>'Investment Analysis'!RV92</f>
        <v/>
      </c>
      <c r="HB92" s="15">
        <f>'Investment Analysis'!RT92</f>
        <v/>
      </c>
      <c r="HC92" s="48" t="n"/>
      <c r="HD92" s="18">
        <f>'Investment Analysis'!SC92</f>
        <v/>
      </c>
      <c r="HE92" s="15">
        <f>'Investment Analysis'!SA92</f>
        <v/>
      </c>
      <c r="HF92" s="48" t="n">
        <v>457</v>
      </c>
      <c r="HG92" s="18">
        <f>'Investment Analysis'!SJ92</f>
        <v/>
      </c>
      <c r="HH92" s="15">
        <f>'Investment Analysis'!SH92</f>
        <v/>
      </c>
      <c r="HI92" s="48" t="n">
        <v>811</v>
      </c>
      <c r="HJ92" s="18">
        <f>'Investment Analysis'!SM92</f>
        <v/>
      </c>
      <c r="HK92" s="15">
        <f>'Investment Analysis'!SK92</f>
        <v/>
      </c>
      <c r="HL92" s="48" t="n"/>
      <c r="HM92" s="18">
        <f>'Investment Analysis'!SP92</f>
        <v/>
      </c>
      <c r="HN92" s="15">
        <f>'Investment Analysis'!SN92</f>
        <v/>
      </c>
      <c r="HO92" s="48" t="n"/>
      <c r="HP92" s="18">
        <f>'Investment Analysis'!TE92</f>
        <v/>
      </c>
      <c r="HQ92" s="15">
        <f>'Investment Analysis'!TC92</f>
        <v/>
      </c>
      <c r="HR92" s="48" t="n"/>
      <c r="HS92" s="18">
        <f>'Investment Analysis'!TL92</f>
        <v/>
      </c>
      <c r="HT92" s="15">
        <f>'Investment Analysis'!TJ92</f>
        <v/>
      </c>
      <c r="HU92" s="48" t="n"/>
      <c r="HV92" s="18">
        <f>'Investment Analysis'!TS92</f>
        <v/>
      </c>
      <c r="HW92" s="15">
        <f>'Investment Analysis'!TQ92</f>
        <v/>
      </c>
      <c r="HX92" s="48" t="n"/>
      <c r="HY92" s="18">
        <f>'Investment Analysis'!TZ92</f>
        <v/>
      </c>
      <c r="HZ92" s="15">
        <f>'Investment Analysis'!TX92</f>
        <v/>
      </c>
      <c r="IA92" s="48" t="n"/>
      <c r="IB92" s="18">
        <f>'Investment Analysis'!UG92</f>
        <v/>
      </c>
      <c r="IC92" s="15">
        <f>'Investment Analysis'!UE92</f>
        <v/>
      </c>
      <c r="ID92" s="48" t="n"/>
      <c r="IE92" s="18">
        <f>'Investment Analysis'!UN92</f>
        <v/>
      </c>
      <c r="IF92" s="15">
        <f>'Investment Analysis'!UL92</f>
        <v/>
      </c>
      <c r="IG92" s="48" t="n"/>
      <c r="IH92" s="18">
        <f>'Investment Analysis'!UU92</f>
        <v/>
      </c>
      <c r="II92" s="15">
        <f>'Investment Analysis'!US92</f>
        <v/>
      </c>
      <c r="IJ92" s="48" t="n"/>
      <c r="IK92" s="18">
        <f>'Investment Analysis'!VB92</f>
        <v/>
      </c>
      <c r="IL92" s="15">
        <f>'Investment Analysis'!UZ92</f>
        <v/>
      </c>
      <c r="IM92" s="48" t="n"/>
      <c r="IN92" s="18">
        <f>'Investment Analysis'!VI92</f>
        <v/>
      </c>
      <c r="IO92" s="15">
        <f>'Investment Analysis'!VG92</f>
        <v/>
      </c>
      <c r="IP92" s="18" t="n"/>
      <c r="IQ92" s="18" t="n"/>
      <c r="IR92" s="18" t="n"/>
      <c r="IS92" s="108">
        <f>IF(IT92&gt;0,IT92-IT91,0)</f>
        <v/>
      </c>
      <c r="IT92" s="48">
        <f>FY92+FV92+FS92+FP92+FM92+FJ92+FG92+FD92+FA92+EX92+EU92+ER92+EO92+EL92+EI92+EF92+EC92+DZ92+DW92+DT92+DQ92+DN92+DK92+DH92+DE92+DB92+CY92+CV92+CS92+CP92+CJ92+CG92+CD92+CA92+BX92+P92+CM92+GT92+GQ92+GN92+GK92+GH92+GE92+GB92+BU92+BR92+BO92+BL92+BI92+BF92+BC92+AZ92+AW92+AT92+AQ92+AN92+AK92+AH92+AE92+AB92+Y92+V92+S92+GW92+GZ92+HC92+HF92+HI92+HL92+HO92+HR92+HU92</f>
        <v/>
      </c>
      <c r="IU92" s="101">
        <f>IF(IT92&gt;0,IV92,0)</f>
        <v/>
      </c>
      <c r="IV92" s="101" t="n"/>
      <c r="IW92" s="15">
        <f>IF(IT92&gt;0,(IT92+IV$11-I$2)/I$2,0)</f>
        <v/>
      </c>
      <c r="IX92" s="113">
        <f>IF(IT92&gt;0,IT92+IV$11-I$2,0)</f>
        <v/>
      </c>
      <c r="IY92" s="21">
        <f>IF(IT92&gt;0,(IT92+IV$11+IV$33+IV$52+IV$73-IT$8)/IT$8,0)</f>
        <v/>
      </c>
      <c r="IZ92" s="173">
        <f>IF(IT92&gt;0,IT92+IV$11+IV$33+IV$52+IV$73-IT$8,0)</f>
        <v/>
      </c>
    </row>
    <row r="93">
      <c r="A93" s="554">
        <f>'Investment Analysis'!A93</f>
        <v/>
      </c>
      <c r="B93" s="4">
        <f>'Investment Analysis'!B93</f>
        <v/>
      </c>
      <c r="C93" s="27">
        <f>'Investment Analysis'!C93</f>
        <v/>
      </c>
      <c r="D93" s="14">
        <f>'Investment Analysis'!D93</f>
        <v/>
      </c>
      <c r="E93" s="15">
        <f>'Investment Analysis'!E93</f>
        <v/>
      </c>
      <c r="F93" s="13">
        <f>'Investment Analysis'!G93</f>
        <v/>
      </c>
      <c r="G93" s="14">
        <f>'Investment Analysis'!H93</f>
        <v/>
      </c>
      <c r="H93" s="15">
        <f>'Investment Analysis'!I93</f>
        <v/>
      </c>
      <c r="I93" s="13">
        <f>'Investment Analysis'!K93</f>
        <v/>
      </c>
      <c r="J93" s="14">
        <f>'Investment Analysis'!L93</f>
        <v/>
      </c>
      <c r="K93" s="15">
        <f>'Investment Analysis'!M93</f>
        <v/>
      </c>
      <c r="L93" s="41">
        <f>'Investment Analysis'!T93</f>
        <v/>
      </c>
      <c r="M93" s="21">
        <f>'Investment Analysis'!V93</f>
        <v/>
      </c>
      <c r="N93" s="21">
        <f>'Investment Analysis'!W93</f>
        <v/>
      </c>
      <c r="P93" s="48">
        <f>'Investment Analysis'!Y93</f>
        <v/>
      </c>
      <c r="Q93" s="18" t="n"/>
      <c r="R93" s="83" t="n"/>
      <c r="S93" s="48" t="n">
        <v>3959.73</v>
      </c>
      <c r="T93" s="18">
        <f>'Investment Analysis'!AH93</f>
        <v/>
      </c>
      <c r="U93" s="15">
        <f>'Investment Analysis'!AF93</f>
        <v/>
      </c>
      <c r="V93" s="48" t="n">
        <v>6641.67</v>
      </c>
      <c r="W93" s="18">
        <f>'Investment Analysis'!AO93</f>
        <v/>
      </c>
      <c r="X93" s="15">
        <f>'Investment Analysis'!AM93</f>
        <v/>
      </c>
      <c r="Y93" s="48" t="n">
        <v>9405.700000000001</v>
      </c>
      <c r="Z93" s="18">
        <f>IF(Y93&gt;0,(Y93-Z$5)/Z$5,0)</f>
        <v/>
      </c>
      <c r="AA93" s="15">
        <f>'Investment Analysis'!GM93</f>
        <v/>
      </c>
      <c r="AB93" s="48" t="n">
        <v>2322.11</v>
      </c>
      <c r="AC93" s="18">
        <f>IF(AB93&gt;0,(AB93+8000+5000-AC$5)/AC$5,0)</f>
        <v/>
      </c>
      <c r="AD93" s="15">
        <f>'Investment Analysis'!AT93</f>
        <v/>
      </c>
      <c r="AE93" s="48" t="n">
        <v>10665.81</v>
      </c>
      <c r="AF93" s="18">
        <f>'Investment Analysis'!BC93</f>
        <v/>
      </c>
      <c r="AG93" s="15">
        <f>'Investment Analysis'!BA93</f>
        <v/>
      </c>
      <c r="AH93" s="48" t="n"/>
      <c r="AI93" s="18">
        <f>IF(AH93&gt;0,(AH93-5000+20000+20000-AI$5)/AI$5,0)</f>
        <v/>
      </c>
      <c r="AJ93" s="15">
        <f>'Investment Analysis'!BH93</f>
        <v/>
      </c>
      <c r="AK93" s="48" t="n">
        <v>18122.42</v>
      </c>
      <c r="AL93" s="18">
        <f>IF(AK93&gt;0,(AK93+7000-AL$5)/AL$5,0)</f>
        <v/>
      </c>
      <c r="AM93" s="15">
        <f>'Investment Analysis'!BO93</f>
        <v/>
      </c>
      <c r="AN93" s="48" t="n">
        <v>13262</v>
      </c>
      <c r="AO93" s="18">
        <f>IF(AN93&gt;0,(AN93+25000+5000-AO$5)/AO$5,0)</f>
        <v/>
      </c>
      <c r="AP93" s="15">
        <f>'Investment Analysis'!BV93</f>
        <v/>
      </c>
      <c r="AQ93" s="48" t="n"/>
      <c r="AR93" s="18">
        <f>IF(AQ93&gt;0,(AQ93+10000+4000-AR$5)/AR$5,0)</f>
        <v/>
      </c>
      <c r="AS93" s="15">
        <f>'Investment Analysis'!CC93</f>
        <v/>
      </c>
      <c r="AT93" s="48" t="n">
        <v>22158.93</v>
      </c>
      <c r="AU93" s="18">
        <f>'Investment Analysis'!CL93</f>
        <v/>
      </c>
      <c r="AV93" s="15">
        <f>'Investment Analysis'!CJ93</f>
        <v/>
      </c>
      <c r="AW93" s="48" t="n">
        <v>16814.13</v>
      </c>
      <c r="AX93" s="18">
        <f>IF(AW93&gt;0,(AW93+2000-AX$5)/AX$5,0)</f>
        <v/>
      </c>
      <c r="AY93" s="15">
        <f>'Investment Analysis'!CQ93</f>
        <v/>
      </c>
      <c r="AZ93" s="48" t="n">
        <v>14934.89</v>
      </c>
      <c r="BA93" s="18">
        <f>'Investment Analysis'!CZ93</f>
        <v/>
      </c>
      <c r="BB93" s="15">
        <f>'Investment Analysis'!CX93</f>
        <v/>
      </c>
      <c r="BC93" s="48" t="n">
        <v>8988.34</v>
      </c>
      <c r="BD93" s="18">
        <f>IF(BC93&gt;0,(BC93-10000+30000+10000-BD$5)/BD$5,0)</f>
        <v/>
      </c>
      <c r="BE93" s="15">
        <f>'Investment Analysis'!DE93</f>
        <v/>
      </c>
      <c r="BF93" s="48" t="n">
        <v>4483.89</v>
      </c>
      <c r="BG93" s="18">
        <f>'Investment Analysis'!DN93</f>
        <v/>
      </c>
      <c r="BH93" s="15">
        <f>'Investment Analysis'!DL93</f>
        <v/>
      </c>
      <c r="BI93" s="48" t="n">
        <v>2108.74</v>
      </c>
      <c r="BJ93" s="18">
        <f>'Investment Analysis'!EB93</f>
        <v/>
      </c>
      <c r="BK93" s="15">
        <f>'Investment Analysis'!DZ93</f>
        <v/>
      </c>
      <c r="BL93" s="48" t="n">
        <v>3781.17</v>
      </c>
      <c r="BM93" s="18">
        <f>'Investment Analysis'!EI93</f>
        <v/>
      </c>
      <c r="BN93" s="15">
        <f>'Investment Analysis'!EG93</f>
        <v/>
      </c>
      <c r="BO93" s="48" t="n"/>
      <c r="BP93" s="18">
        <f>'Investment Analysis'!DU93</f>
        <v/>
      </c>
      <c r="BQ93" s="15">
        <f>'Investment Analysis'!DS93</f>
        <v/>
      </c>
      <c r="BR93" s="48" t="n">
        <v>5315.64</v>
      </c>
      <c r="BS93" s="18">
        <f>'Investment Analysis'!EP93</f>
        <v/>
      </c>
      <c r="BT93" s="15">
        <f>'Investment Analysis'!EN93</f>
        <v/>
      </c>
      <c r="BU93" s="48" t="n">
        <v>13348.22</v>
      </c>
      <c r="BV93" s="18">
        <f>IF(BU93&gt;0,(BU93+8000-BV$5)/BV$5,0)</f>
        <v/>
      </c>
      <c r="BW93" s="15">
        <f>'Investment Analysis'!EU93</f>
        <v/>
      </c>
      <c r="BX93" s="48" t="n">
        <v>19216.45</v>
      </c>
      <c r="BY93" s="18">
        <f>IF(BX93&gt;0,(BX93-10000-5000-BY$5)/BY$5,0)</f>
        <v/>
      </c>
      <c r="BZ93" s="15">
        <f>'Investment Analysis'!FB93</f>
        <v/>
      </c>
      <c r="CA93" s="48" t="n">
        <v>19635.7</v>
      </c>
      <c r="CB93" s="18">
        <f>IF(CA93&gt;0,(CA93-CB$5)/CB$5,0)</f>
        <v/>
      </c>
      <c r="CC93" s="15">
        <f>'Investment Analysis'!FI93</f>
        <v/>
      </c>
      <c r="CD93" s="48" t="n">
        <v>17218.81</v>
      </c>
      <c r="CE93" s="18">
        <f>'Investment Analysis'!FR93</f>
        <v/>
      </c>
      <c r="CF93" s="15">
        <f>'Investment Analysis'!FP93</f>
        <v/>
      </c>
      <c r="CG93" s="48" t="n">
        <v>5094.32</v>
      </c>
      <c r="CH93" s="18">
        <f>'Investment Analysis'!FR93</f>
        <v/>
      </c>
      <c r="CI93" s="15">
        <f>'Investment Analysis'!FW93</f>
        <v/>
      </c>
      <c r="CJ93" s="48" t="n"/>
      <c r="CK93" s="18">
        <f>IF(CJ93&gt;0,(CJ93+5000+8000-CK$5)/CK$5,0)</f>
        <v/>
      </c>
      <c r="CL93" s="15">
        <f>'Investment Analysis'!GD93</f>
        <v/>
      </c>
      <c r="CM93" s="48" t="n">
        <v>24911.81</v>
      </c>
      <c r="CN93" s="18">
        <f>IF(CM93&gt;0,(CM93-CN$5)/CN$5,0)</f>
        <v/>
      </c>
      <c r="CO93" s="15">
        <f>'Investment Analysis'!GT93</f>
        <v/>
      </c>
      <c r="CP93" s="48" t="n">
        <v>7180.25</v>
      </c>
      <c r="CQ93" s="18">
        <f>IF(CP93&gt;0,(CP93-CQ$5)/CQ$5,0)</f>
        <v/>
      </c>
      <c r="CR93" s="15">
        <f>'Investment Analysis'!HG93</f>
        <v/>
      </c>
      <c r="CS93" s="48" t="n">
        <v>7890</v>
      </c>
      <c r="CT93" s="18">
        <f>IF(CS93&gt;0,(CS93-CT$5)/CT$5,0)</f>
        <v/>
      </c>
      <c r="CU93" s="15">
        <f>'Investment Analysis'!HN93</f>
        <v/>
      </c>
      <c r="CV93" s="48" t="n">
        <v>572.5</v>
      </c>
      <c r="CW93" s="18">
        <f>IF(CV93&gt;0,(CV93-CW$5)/CW$5,0)</f>
        <v/>
      </c>
      <c r="CX93" s="15">
        <f>'Investment Analysis'!IB93</f>
        <v/>
      </c>
      <c r="CY93" s="48" t="n">
        <v>1018.2</v>
      </c>
      <c r="CZ93" s="18">
        <f>IF(CY93&gt;0,(CY93-CZ$5)/CZ$5,0)</f>
        <v/>
      </c>
      <c r="DA93" s="15">
        <f>'Investment Analysis'!II93</f>
        <v/>
      </c>
      <c r="DB93" s="48" t="n"/>
      <c r="DC93" s="18">
        <f>IF(DB93&gt;0,(DB93-DC$5)/DC$5,0)</f>
        <v/>
      </c>
      <c r="DD93" s="15">
        <f>'Investment Analysis'!IP93</f>
        <v/>
      </c>
      <c r="DE93" s="48" t="n"/>
      <c r="DF93" s="18">
        <f>'Investment Analysis'!IY93</f>
        <v/>
      </c>
      <c r="DG93" s="15">
        <f>'Investment Analysis'!IW93</f>
        <v/>
      </c>
      <c r="DH93" s="48" t="n">
        <v>1194.04</v>
      </c>
      <c r="DI93" s="18">
        <f>IF(DH93&gt;0,(DH93-DI$5)/DI$5,0)</f>
        <v/>
      </c>
      <c r="DJ93" s="15">
        <f>'Investment Analysis'!JD93</f>
        <v/>
      </c>
      <c r="DK93" s="48" t="n">
        <v>2176.4</v>
      </c>
      <c r="DL93" s="18">
        <f>IF(DK93&gt;0,(DK93-DL$5)/DL$5,0)</f>
        <v/>
      </c>
      <c r="DM93" s="15">
        <f>'Investment Analysis'!JK93</f>
        <v/>
      </c>
      <c r="DN93" s="48" t="n">
        <v>1955.75</v>
      </c>
      <c r="DO93" s="18">
        <f>IF(DN93&gt;0,(DN93-DO$5)/DO$5,0)</f>
        <v/>
      </c>
      <c r="DP93" s="15">
        <f>'Investment Analysis'!HU93</f>
        <v/>
      </c>
      <c r="DQ93" s="48" t="n">
        <v>1592.7</v>
      </c>
      <c r="DR93" s="18">
        <f>IF(DQ93&gt;0,(DQ93-DR$5)/DR$5,0)</f>
        <v/>
      </c>
      <c r="DS93" s="15">
        <f>'Investment Analysis'!JR93</f>
        <v/>
      </c>
      <c r="DT93" s="48" t="n">
        <v>873</v>
      </c>
      <c r="DU93" s="18">
        <f>IF(DT93&gt;0,(DT93-630.54-DU$5)/DU$5,0)</f>
        <v/>
      </c>
      <c r="DV93" s="15">
        <f>'Investment Analysis'!JY93</f>
        <v/>
      </c>
      <c r="DW93" s="48" t="n">
        <v>5041.5</v>
      </c>
      <c r="DX93" s="18">
        <f>IF(DW93&gt;0,(DW93-DX$5)/DX$5,0)</f>
        <v/>
      </c>
      <c r="DY93" s="15">
        <f>'Investment Analysis'!KF93</f>
        <v/>
      </c>
      <c r="DZ93" s="48" t="n">
        <v>17304</v>
      </c>
      <c r="EA93" s="18">
        <f>IF(DZ93&gt;0,(DZ93-EA$5)/EA$5,0)</f>
        <v/>
      </c>
      <c r="EB93" s="15">
        <f>'Investment Analysis'!KM93</f>
        <v/>
      </c>
      <c r="EC93" s="48" t="n">
        <v>2053.5</v>
      </c>
      <c r="ED93" s="18">
        <f>'Investment Analysis'!KV93</f>
        <v/>
      </c>
      <c r="EE93" s="15">
        <f>'Investment Analysis'!KT93</f>
        <v/>
      </c>
      <c r="EF93" s="48" t="n">
        <v>1296.25</v>
      </c>
      <c r="EG93" s="18">
        <f>IF(EF93&gt;0,(EF93-EG$5)/EG$5,0)</f>
        <v/>
      </c>
      <c r="EH93" s="15">
        <f>'Investment Analysis'!LH93</f>
        <v/>
      </c>
      <c r="EI93" s="48" t="n">
        <v>18334.8</v>
      </c>
      <c r="EJ93" s="18">
        <f>'Investment Analysis'!LQ93</f>
        <v/>
      </c>
      <c r="EK93" s="15">
        <f>'Investment Analysis'!LO93</f>
        <v/>
      </c>
      <c r="EL93" s="48" t="n"/>
      <c r="EM93" s="18">
        <f>IF(EL93&gt;0,(EL93-EM$4)/EM$4,0)</f>
        <v/>
      </c>
      <c r="EN93" s="15">
        <f>'Investment Analysis'!LX93</f>
        <v/>
      </c>
      <c r="EO93" s="48" t="n">
        <v>21186</v>
      </c>
      <c r="EP93" s="68">
        <f>IF(EO93&gt;0,(EO93-500-EP$5)/EP$5,0)</f>
        <v/>
      </c>
      <c r="EQ93" s="15">
        <f>'Investment Analysis'!MC93</f>
        <v/>
      </c>
      <c r="ER93" s="48" t="n">
        <v>7818.88</v>
      </c>
      <c r="ES93" s="18">
        <f>'Investment Analysis'!LX93</f>
        <v/>
      </c>
      <c r="ET93" s="15">
        <f>'Investment Analysis'!LA93</f>
        <v/>
      </c>
      <c r="EU93" s="48" t="n">
        <v>1312</v>
      </c>
      <c r="EV93" s="18">
        <f>'Investment Analysis'!ML93</f>
        <v/>
      </c>
      <c r="EW93" s="15">
        <f>'Investment Analysis'!MJ93</f>
        <v/>
      </c>
      <c r="EX93" s="48" t="n">
        <v>11261</v>
      </c>
      <c r="EY93" s="18">
        <f>IF(EX93&gt;0,(EX93-EY$5)/EY$5,0)</f>
        <v/>
      </c>
      <c r="EZ93" s="15">
        <f>'Investment Analysis'!MQ93</f>
        <v/>
      </c>
      <c r="FA93" s="48" t="n"/>
      <c r="FB93" s="18">
        <f>IF(FA93&gt;0,(FA93-FB$5)/FB$5,0)</f>
        <v/>
      </c>
      <c r="FC93" s="15">
        <f>'Investment Analysis'!MX93</f>
        <v/>
      </c>
      <c r="FD93" s="48" t="n">
        <v>1038.5</v>
      </c>
      <c r="FE93" s="18">
        <f>IF(FD93&gt;0,(FD93-FE$5)/FE$5,0)</f>
        <v/>
      </c>
      <c r="FF93" s="15">
        <f>'Investment Analysis'!NE93</f>
        <v/>
      </c>
      <c r="FG93" s="48" t="n"/>
      <c r="FH93" s="18">
        <f>IF(FG93&gt;0,(FG93-FH$5)/FH$5,0)</f>
        <v/>
      </c>
      <c r="FI93" s="15">
        <f>'Investment Analysis'!NL93</f>
        <v/>
      </c>
      <c r="FJ93" s="48" t="n">
        <v>9908</v>
      </c>
      <c r="FK93" s="18">
        <f>IF(FJ93&gt;0,(FJ93-FK$5)/FK$5,0)</f>
        <v/>
      </c>
      <c r="FL93" s="15">
        <f>'Investment Analysis'!NS93</f>
        <v/>
      </c>
      <c r="FM93" s="48" t="n">
        <v>1640.3</v>
      </c>
      <c r="FN93" s="18">
        <f>IF(FM93&gt;0,(FM93-FN$5)/FN$5,0)</f>
        <v/>
      </c>
      <c r="FO93" s="15">
        <f>'Investment Analysis'!NZ93</f>
        <v/>
      </c>
      <c r="FP93" s="48" t="n"/>
      <c r="FQ93" s="18">
        <f>IF(FP93&gt;0,(FP93-FQ$5)/FQ$5,0)</f>
        <v/>
      </c>
      <c r="FR93" s="15">
        <f>'Investment Analysis'!OG93</f>
        <v/>
      </c>
      <c r="FS93" s="48" t="n">
        <v>1835.5</v>
      </c>
      <c r="FT93" s="18">
        <f>IF(FS93&gt;0,(FS93-FT$5)/FT$5,0)</f>
        <v/>
      </c>
      <c r="FU93" s="15">
        <f>'Investment Analysis'!ON93</f>
        <v/>
      </c>
      <c r="FV93" s="48" t="n"/>
      <c r="FW93" s="18">
        <f>IF(FV93&gt;0,(FV93-FW$5)/FW$5,0)</f>
        <v/>
      </c>
      <c r="FX93" s="15">
        <f>'Investment Analysis'!OU93</f>
        <v/>
      </c>
      <c r="FY93" s="48" t="n"/>
      <c r="FZ93" s="18">
        <f>IF(FY93&gt;0,(FY93-FZ$5)/FZ$5,0)</f>
        <v/>
      </c>
      <c r="GA93" s="15">
        <f>'Investment Analysis'!PB93</f>
        <v/>
      </c>
      <c r="GB93" s="48" t="n"/>
      <c r="GC93" s="18">
        <f>'Investment Analysis'!PK93</f>
        <v/>
      </c>
      <c r="GD93" s="15">
        <f>'Investment Analysis'!PI93</f>
        <v/>
      </c>
      <c r="GE93" s="48" t="n">
        <v>28241.6</v>
      </c>
      <c r="GF93" s="18">
        <f>'Investment Analysis'!PY93</f>
        <v/>
      </c>
      <c r="GG93" s="15">
        <f>'Investment Analysis'!PW93</f>
        <v/>
      </c>
      <c r="GH93" s="48" t="n">
        <v>1344.05</v>
      </c>
      <c r="GI93" s="18">
        <f>'Investment Analysis'!QF93</f>
        <v/>
      </c>
      <c r="GJ93" s="15">
        <f>'Investment Analysis'!QD93</f>
        <v/>
      </c>
      <c r="GK93" s="48" t="n">
        <v>1910</v>
      </c>
      <c r="GL93" s="18">
        <f>'Investment Analysis'!QM93</f>
        <v/>
      </c>
      <c r="GM93" s="15">
        <f>'Investment Analysis'!QK93</f>
        <v/>
      </c>
      <c r="GN93" s="48" t="n">
        <v>14810.29</v>
      </c>
      <c r="GO93" s="18">
        <f>'Investment Analysis'!QT93</f>
        <v/>
      </c>
      <c r="GP93" s="15">
        <f>'Investment Analysis'!QR93</f>
        <v/>
      </c>
      <c r="GQ93" s="48" t="n">
        <v>28698.2</v>
      </c>
      <c r="GR93" s="18">
        <f>'Investment Analysis'!RA93</f>
        <v/>
      </c>
      <c r="GS93" s="15">
        <f>'Investment Analysis'!QY93</f>
        <v/>
      </c>
      <c r="GT93" s="48" t="n">
        <v>1392.8</v>
      </c>
      <c r="GU93" s="18">
        <f>'Investment Analysis'!RH93</f>
        <v/>
      </c>
      <c r="GV93" s="15">
        <f>'Investment Analysis'!RF93</f>
        <v/>
      </c>
      <c r="GW93" s="48" t="n"/>
      <c r="GX93" s="18">
        <f>'Investment Analysis'!RO93</f>
        <v/>
      </c>
      <c r="GY93" s="15">
        <f>'Investment Analysis'!RM93</f>
        <v/>
      </c>
      <c r="GZ93" s="48" t="n">
        <v>640.5</v>
      </c>
      <c r="HA93" s="18">
        <f>'Investment Analysis'!RV93</f>
        <v/>
      </c>
      <c r="HB93" s="15">
        <f>'Investment Analysis'!RT93</f>
        <v/>
      </c>
      <c r="HC93" s="48" t="n"/>
      <c r="HD93" s="18">
        <f>'Investment Analysis'!SC93</f>
        <v/>
      </c>
      <c r="HE93" s="15">
        <f>'Investment Analysis'!SA93</f>
        <v/>
      </c>
      <c r="HF93" s="48" t="n">
        <v>531.5</v>
      </c>
      <c r="HG93" s="18">
        <f>'Investment Analysis'!SJ93</f>
        <v/>
      </c>
      <c r="HH93" s="15">
        <f>'Investment Analysis'!SH93</f>
        <v/>
      </c>
      <c r="HI93" s="48" t="n">
        <v>823</v>
      </c>
      <c r="HJ93" s="18">
        <f>'Investment Analysis'!SM93</f>
        <v/>
      </c>
      <c r="HK93" s="15">
        <f>'Investment Analysis'!SK93</f>
        <v/>
      </c>
      <c r="HL93" s="48" t="n"/>
      <c r="HM93" s="18">
        <f>'Investment Analysis'!SP93</f>
        <v/>
      </c>
      <c r="HN93" s="15">
        <f>'Investment Analysis'!SN93</f>
        <v/>
      </c>
      <c r="HO93" s="48" t="n"/>
      <c r="HP93" s="18">
        <f>'Investment Analysis'!TE93</f>
        <v/>
      </c>
      <c r="HQ93" s="15">
        <f>'Investment Analysis'!TC93</f>
        <v/>
      </c>
      <c r="HR93" s="48" t="n"/>
      <c r="HS93" s="18">
        <f>'Investment Analysis'!TL93</f>
        <v/>
      </c>
      <c r="HT93" s="15">
        <f>'Investment Analysis'!TJ93</f>
        <v/>
      </c>
      <c r="HU93" s="48" t="n"/>
      <c r="HV93" s="18">
        <f>'Investment Analysis'!TS93</f>
        <v/>
      </c>
      <c r="HW93" s="15">
        <f>'Investment Analysis'!TQ93</f>
        <v/>
      </c>
      <c r="HX93" s="48" t="n"/>
      <c r="HY93" s="18">
        <f>'Investment Analysis'!TZ93</f>
        <v/>
      </c>
      <c r="HZ93" s="15">
        <f>'Investment Analysis'!TX93</f>
        <v/>
      </c>
      <c r="IA93" s="48" t="n"/>
      <c r="IB93" s="18">
        <f>'Investment Analysis'!UG93</f>
        <v/>
      </c>
      <c r="IC93" s="15">
        <f>'Investment Analysis'!UE93</f>
        <v/>
      </c>
      <c r="ID93" s="48" t="n"/>
      <c r="IE93" s="18">
        <f>'Investment Analysis'!UN93</f>
        <v/>
      </c>
      <c r="IF93" s="15">
        <f>'Investment Analysis'!UL93</f>
        <v/>
      </c>
      <c r="IG93" s="48" t="n"/>
      <c r="IH93" s="18">
        <f>'Investment Analysis'!UU93</f>
        <v/>
      </c>
      <c r="II93" s="15">
        <f>'Investment Analysis'!US93</f>
        <v/>
      </c>
      <c r="IJ93" s="48" t="n"/>
      <c r="IK93" s="18">
        <f>'Investment Analysis'!VB93</f>
        <v/>
      </c>
      <c r="IL93" s="15">
        <f>'Investment Analysis'!UZ93</f>
        <v/>
      </c>
      <c r="IM93" s="48" t="n"/>
      <c r="IN93" s="18">
        <f>'Investment Analysis'!VI93</f>
        <v/>
      </c>
      <c r="IO93" s="15">
        <f>'Investment Analysis'!VG93</f>
        <v/>
      </c>
      <c r="IP93" s="18" t="n"/>
      <c r="IQ93" s="18" t="n"/>
      <c r="IR93" s="18" t="n"/>
      <c r="IS93" s="108">
        <f>IF(IT93&gt;0,IT93-IT92,0)</f>
        <v/>
      </c>
      <c r="IT93" s="48">
        <f>FY93+FV93+FS93+FP93+FM93+FJ93+FG93+FD93+FA93+EX93+EU93+ER93+EO93+EL93+EI93+EF93+EC93+DZ93+DW93+DT93+DQ93+DN93+DK93+DH93+DE93+DB93+CY93+CV93+CS93+CP93+CJ93+CG93+CD93+CA93+BX93+P93+CM93+GT93+GQ93+GN93+GK93+GH93+GE93+GB93+BU93+BR93+BO93+BL93+BI93+BF93+BC93+AZ93+AW93+AT93+AQ93+AN93+AK93+AH93+AE93+AB93+Y93+V93+S93+GW93+GZ93+HC93+HF93+HI93+HL93+HO93+HR93+HU93</f>
        <v/>
      </c>
      <c r="IU93" s="101">
        <f>IF(IT93&gt;0,IV93,0)</f>
        <v/>
      </c>
      <c r="IV93" s="101" t="n">
        <v>3600</v>
      </c>
      <c r="IW93" s="15">
        <f>IF(IT93&gt;0,(IT93+IV$11-I$2)/I$2,0)</f>
        <v/>
      </c>
      <c r="IX93" s="113">
        <f>IF(IT93&gt;0,IT93+IV$11-I$2,0)</f>
        <v/>
      </c>
      <c r="IY93" s="21">
        <f>IF(IT93&gt;0,(IT93+IV$11+IV$33+IV$52+IV$73-IT$8)/IT$8,0)</f>
        <v/>
      </c>
      <c r="IZ93" s="173">
        <f>IF(IT93&gt;0,IT93+IV$11+IV$33+IV$52+IV$73-IT$8,0)</f>
        <v/>
      </c>
    </row>
    <row r="94">
      <c r="A94" s="554">
        <f>'Investment Analysis'!A94</f>
        <v/>
      </c>
      <c r="B94" s="4">
        <f>'Investment Analysis'!B94</f>
        <v/>
      </c>
      <c r="C94" s="27">
        <f>'Investment Analysis'!C94</f>
        <v/>
      </c>
      <c r="D94" s="14">
        <f>'Investment Analysis'!D94</f>
        <v/>
      </c>
      <c r="E94" s="15">
        <f>'Investment Analysis'!E94</f>
        <v/>
      </c>
      <c r="F94" s="13">
        <f>'Investment Analysis'!G94</f>
        <v/>
      </c>
      <c r="G94" s="14">
        <f>'Investment Analysis'!H94</f>
        <v/>
      </c>
      <c r="H94" s="15">
        <f>'Investment Analysis'!I94</f>
        <v/>
      </c>
      <c r="I94" s="13">
        <f>'Investment Analysis'!K94</f>
        <v/>
      </c>
      <c r="J94" s="14">
        <f>'Investment Analysis'!L94</f>
        <v/>
      </c>
      <c r="K94" s="15">
        <f>'Investment Analysis'!M94</f>
        <v/>
      </c>
      <c r="L94" s="41">
        <f>'Investment Analysis'!T94</f>
        <v/>
      </c>
      <c r="M94" s="21">
        <f>'Investment Analysis'!V94</f>
        <v/>
      </c>
      <c r="N94" s="21">
        <f>'Investment Analysis'!W94</f>
        <v/>
      </c>
      <c r="P94" s="48">
        <f>'Investment Analysis'!Y94</f>
        <v/>
      </c>
      <c r="Q94" s="18" t="n"/>
      <c r="R94" s="83" t="n"/>
      <c r="S94" s="48" t="n">
        <v>3929.19</v>
      </c>
      <c r="T94" s="18">
        <f>'Investment Analysis'!AH94</f>
        <v/>
      </c>
      <c r="U94" s="15">
        <f>'Investment Analysis'!AF94</f>
        <v/>
      </c>
      <c r="V94" s="48" t="n">
        <v>6593.91</v>
      </c>
      <c r="W94" s="18">
        <f>'Investment Analysis'!AO94</f>
        <v/>
      </c>
      <c r="X94" s="15">
        <f>'Investment Analysis'!AM94</f>
        <v/>
      </c>
      <c r="Y94" s="48" t="n">
        <v>9324.4</v>
      </c>
      <c r="Z94" s="18">
        <f>IF(Y94&gt;0,(Y94-Z$5)/Z$5,0)</f>
        <v/>
      </c>
      <c r="AA94" s="15">
        <f>'Investment Analysis'!GM94</f>
        <v/>
      </c>
      <c r="AB94" s="48" t="n">
        <v>2307.84</v>
      </c>
      <c r="AC94" s="18">
        <f>IF(AB94&gt;0,(AB94+8000+5000-AC$5)/AC$5,0)</f>
        <v/>
      </c>
      <c r="AD94" s="15">
        <f>'Investment Analysis'!AT94</f>
        <v/>
      </c>
      <c r="AE94" s="48" t="n">
        <v>10598.33</v>
      </c>
      <c r="AF94" s="18">
        <f>'Investment Analysis'!BC94</f>
        <v/>
      </c>
      <c r="AG94" s="15">
        <f>'Investment Analysis'!BA94</f>
        <v/>
      </c>
      <c r="AH94" s="48" t="n"/>
      <c r="AI94" s="18">
        <f>IF(AH94&gt;0,(AH94-5000+20000+20000-AI$5)/AI$5,0)</f>
        <v/>
      </c>
      <c r="AJ94" s="15">
        <f>'Investment Analysis'!BH94</f>
        <v/>
      </c>
      <c r="AK94" s="48" t="n">
        <v>18111.53</v>
      </c>
      <c r="AL94" s="18">
        <f>IF(AK94&gt;0,(AK94+7000-AL$5)/AL$5,0)</f>
        <v/>
      </c>
      <c r="AM94" s="15">
        <f>'Investment Analysis'!BO94</f>
        <v/>
      </c>
      <c r="AN94" s="48" t="n">
        <v>13210.63</v>
      </c>
      <c r="AO94" s="18">
        <f>IF(AN94&gt;0,(AN94+25000+5000-AO$5)/AO$5,0)</f>
        <v/>
      </c>
      <c r="AP94" s="15">
        <f>'Investment Analysis'!BV94</f>
        <v/>
      </c>
      <c r="AQ94" s="48" t="n"/>
      <c r="AR94" s="18">
        <f>IF(AQ94&gt;0,(AQ94+10000+4000-AR$5)/AR$5,0)</f>
        <v/>
      </c>
      <c r="AS94" s="15">
        <f>'Investment Analysis'!CC94</f>
        <v/>
      </c>
      <c r="AT94" s="48" t="n">
        <v>22029.79</v>
      </c>
      <c r="AU94" s="18">
        <f>'Investment Analysis'!CL94</f>
        <v/>
      </c>
      <c r="AV94" s="15">
        <f>'Investment Analysis'!CJ94</f>
        <v/>
      </c>
      <c r="AW94" s="48" t="n">
        <v>16731.43</v>
      </c>
      <c r="AX94" s="18">
        <f>IF(AW94&gt;0,(AW94+2000-AX$5)/AX$5,0)</f>
        <v/>
      </c>
      <c r="AY94" s="15">
        <f>'Investment Analysis'!CQ94</f>
        <v/>
      </c>
      <c r="AZ94" s="48" t="n">
        <v>14856.99</v>
      </c>
      <c r="BA94" s="18">
        <f>'Investment Analysis'!CZ94</f>
        <v/>
      </c>
      <c r="BB94" s="15">
        <f>'Investment Analysis'!CX94</f>
        <v/>
      </c>
      <c r="BC94" s="48" t="n">
        <v>8959.969999999999</v>
      </c>
      <c r="BD94" s="18">
        <f>IF(BC94&gt;0,(BC94-10000+30000+10000-BD$5)/BD$5,0)</f>
        <v/>
      </c>
      <c r="BE94" s="15">
        <f>'Investment Analysis'!DE94</f>
        <v/>
      </c>
      <c r="BF94" s="48" t="n">
        <v>4486.75</v>
      </c>
      <c r="BG94" s="18">
        <f>'Investment Analysis'!DN94</f>
        <v/>
      </c>
      <c r="BH94" s="15">
        <f>'Investment Analysis'!DL94</f>
        <v/>
      </c>
      <c r="BI94" s="48" t="n">
        <v>2080.91</v>
      </c>
      <c r="BJ94" s="18">
        <f>'Investment Analysis'!EB94</f>
        <v/>
      </c>
      <c r="BK94" s="15">
        <f>'Investment Analysis'!DZ94</f>
        <v/>
      </c>
      <c r="BL94" s="48" t="n">
        <v>3749.43</v>
      </c>
      <c r="BM94" s="18">
        <f>'Investment Analysis'!EI94</f>
        <v/>
      </c>
      <c r="BN94" s="15">
        <f>'Investment Analysis'!EG94</f>
        <v/>
      </c>
      <c r="BO94" s="48" t="n"/>
      <c r="BP94" s="18">
        <f>'Investment Analysis'!DU94</f>
        <v/>
      </c>
      <c r="BQ94" s="15">
        <f>'Investment Analysis'!DS94</f>
        <v/>
      </c>
      <c r="BR94" s="48" t="n">
        <v>5303.25</v>
      </c>
      <c r="BS94" s="18">
        <f>'Investment Analysis'!EP94</f>
        <v/>
      </c>
      <c r="BT94" s="15">
        <f>'Investment Analysis'!EN94</f>
        <v/>
      </c>
      <c r="BU94" s="48" t="n">
        <v>13293.28</v>
      </c>
      <c r="BV94" s="18">
        <f>IF(BU94&gt;0,(BU94+8000-BV$5)/BV$5,0)</f>
        <v/>
      </c>
      <c r="BW94" s="15">
        <f>'Investment Analysis'!EU94</f>
        <v/>
      </c>
      <c r="BX94" s="48" t="n">
        <v>19772.16</v>
      </c>
      <c r="BY94" s="18">
        <f>IF(BX94&gt;0,(BX94-10000-5000-BY$5)/BY$5,0)</f>
        <v/>
      </c>
      <c r="BZ94" s="15">
        <f>'Investment Analysis'!FB94</f>
        <v/>
      </c>
      <c r="CA94" s="48" t="n">
        <v>19249.68</v>
      </c>
      <c r="CB94" s="18">
        <f>IF(CA94&gt;0,(CA94-CB$5)/CB$5,0)</f>
        <v/>
      </c>
      <c r="CC94" s="15">
        <f>'Investment Analysis'!FI94</f>
        <v/>
      </c>
      <c r="CD94" s="48" t="n">
        <v>17187.65</v>
      </c>
      <c r="CE94" s="18">
        <f>'Investment Analysis'!FR94</f>
        <v/>
      </c>
      <c r="CF94" s="15">
        <f>'Investment Analysis'!FP94</f>
        <v/>
      </c>
      <c r="CG94" s="48" t="n">
        <v>5088.35</v>
      </c>
      <c r="CH94" s="18">
        <f>'Investment Analysis'!FR94</f>
        <v/>
      </c>
      <c r="CI94" s="15">
        <f>'Investment Analysis'!FW94</f>
        <v/>
      </c>
      <c r="CJ94" s="48" t="n"/>
      <c r="CK94" s="18">
        <f>IF(CJ94&gt;0,(CJ94+5000+8000-CK$5)/CK$5,0)</f>
        <v/>
      </c>
      <c r="CL94" s="15">
        <f>'Investment Analysis'!GD94</f>
        <v/>
      </c>
      <c r="CM94" s="48" t="n">
        <v>24911.81</v>
      </c>
      <c r="CN94" s="18">
        <f>IF(CM94&gt;0,(CM94-CN$5)/CN$5,0)</f>
        <v/>
      </c>
      <c r="CO94" s="15">
        <f>'Investment Analysis'!GT94</f>
        <v/>
      </c>
      <c r="CP94" s="48" t="n">
        <v>7006.5</v>
      </c>
      <c r="CQ94" s="18">
        <f>IF(CP94&gt;0,(CP94-CQ$5)/CQ$5,0)</f>
        <v/>
      </c>
      <c r="CR94" s="15">
        <f>'Investment Analysis'!HG94</f>
        <v/>
      </c>
      <c r="CS94" s="48" t="n">
        <v>8340</v>
      </c>
      <c r="CT94" s="18">
        <f>IF(CS94&gt;0,(CS94-CT$5)/CT$5,0)</f>
        <v/>
      </c>
      <c r="CU94" s="15">
        <f>'Investment Analysis'!HN94</f>
        <v/>
      </c>
      <c r="CV94" s="48" t="n">
        <v>569.1</v>
      </c>
      <c r="CW94" s="18">
        <f>IF(CV94&gt;0,(CV94-CW$5)/CW$5,0)</f>
        <v/>
      </c>
      <c r="CX94" s="15">
        <f>'Investment Analysis'!IB94</f>
        <v/>
      </c>
      <c r="CY94" s="48" t="n">
        <v>1003.6</v>
      </c>
      <c r="CZ94" s="18">
        <f>IF(CY94&gt;0,(CY94-CZ$5)/CZ$5,0)</f>
        <v/>
      </c>
      <c r="DA94" s="15">
        <f>'Investment Analysis'!II94</f>
        <v/>
      </c>
      <c r="DB94" s="48" t="n"/>
      <c r="DC94" s="18">
        <f>IF(DB94&gt;0,(DB94-DC$5)/DC$5,0)</f>
        <v/>
      </c>
      <c r="DD94" s="15">
        <f>'Investment Analysis'!IP94</f>
        <v/>
      </c>
      <c r="DE94" s="48" t="n"/>
      <c r="DF94" s="18">
        <f>'Investment Analysis'!IY94</f>
        <v/>
      </c>
      <c r="DG94" s="15">
        <f>'Investment Analysis'!IW94</f>
        <v/>
      </c>
      <c r="DH94" s="48" t="n">
        <v>1198.54</v>
      </c>
      <c r="DI94" s="18">
        <f>IF(DH94&gt;0,(DH94-DI$5)/DI$5,0)</f>
        <v/>
      </c>
      <c r="DJ94" s="15">
        <f>'Investment Analysis'!JD94</f>
        <v/>
      </c>
      <c r="DK94" s="48" t="n">
        <v>2180.85</v>
      </c>
      <c r="DL94" s="18">
        <f>IF(DK94&gt;0,(DK94-DL$5)/DL$5,0)</f>
        <v/>
      </c>
      <c r="DM94" s="15">
        <f>'Investment Analysis'!JK94</f>
        <v/>
      </c>
      <c r="DN94" s="48" t="n">
        <v>1032.7</v>
      </c>
      <c r="DO94" s="18">
        <f>IF(DN94&gt;0,(DN94-DO$5)/DO$5,0)</f>
        <v/>
      </c>
      <c r="DP94" s="15">
        <f>'Investment Analysis'!HU94</f>
        <v/>
      </c>
      <c r="DQ94" s="48" t="n">
        <v>1630.35</v>
      </c>
      <c r="DR94" s="18">
        <f>IF(DQ94&gt;0,(DQ94-DR$5)/DR$5,0)</f>
        <v/>
      </c>
      <c r="DS94" s="15">
        <f>'Investment Analysis'!JR94</f>
        <v/>
      </c>
      <c r="DT94" s="48" t="n">
        <v>855.5</v>
      </c>
      <c r="DU94" s="18">
        <f>IF(DT94&gt;0,(DT94-630.54-DU$5)/DU$5,0)</f>
        <v/>
      </c>
      <c r="DV94" s="15">
        <f>'Investment Analysis'!JY94</f>
        <v/>
      </c>
      <c r="DW94" s="48" t="n">
        <v>5074.45</v>
      </c>
      <c r="DX94" s="18">
        <f>IF(DW94&gt;0,(DW94-DX$5)/DX$5,0)</f>
        <v/>
      </c>
      <c r="DY94" s="15">
        <f>'Investment Analysis'!KF94</f>
        <v/>
      </c>
      <c r="DZ94" s="48" t="n">
        <v>17990</v>
      </c>
      <c r="EA94" s="18">
        <f>IF(DZ94&gt;0,(DZ94-EA$5)/EA$5,0)</f>
        <v/>
      </c>
      <c r="EB94" s="15">
        <f>'Investment Analysis'!KM94</f>
        <v/>
      </c>
      <c r="EC94" s="48" t="n">
        <v>1988.9</v>
      </c>
      <c r="ED94" s="18">
        <f>'Investment Analysis'!KV94</f>
        <v/>
      </c>
      <c r="EE94" s="15">
        <f>'Investment Analysis'!KT94</f>
        <v/>
      </c>
      <c r="EF94" s="48" t="n">
        <v>1338</v>
      </c>
      <c r="EG94" s="18">
        <f>IF(EF94&gt;0,(EF94-EG$5)/EG$5,0)</f>
        <v/>
      </c>
      <c r="EH94" s="15">
        <f>'Investment Analysis'!LH94</f>
        <v/>
      </c>
      <c r="EI94" s="48" t="n">
        <v>18859.5</v>
      </c>
      <c r="EJ94" s="18">
        <f>'Investment Analysis'!LQ94</f>
        <v/>
      </c>
      <c r="EK94" s="15">
        <f>'Investment Analysis'!LO94</f>
        <v/>
      </c>
      <c r="EL94" s="48" t="n"/>
      <c r="EM94" s="18">
        <f>IF(EL94&gt;0,(EL94-EM$4)/EM$4,0)</f>
        <v/>
      </c>
      <c r="EN94" s="15">
        <f>'Investment Analysis'!LX94</f>
        <v/>
      </c>
      <c r="EO94" s="48" t="n">
        <v>21519</v>
      </c>
      <c r="EP94" s="68">
        <f>IF(EO94&gt;0,(EO94-500-EP$5)/EP$5,0)</f>
        <v/>
      </c>
      <c r="EQ94" s="15">
        <f>'Investment Analysis'!MC94</f>
        <v/>
      </c>
      <c r="ER94" s="48" t="n">
        <v>7824.4</v>
      </c>
      <c r="ES94" s="18">
        <f>'Investment Analysis'!LX94</f>
        <v/>
      </c>
      <c r="ET94" s="15">
        <f>'Investment Analysis'!LA94</f>
        <v/>
      </c>
      <c r="EU94" s="48" t="n">
        <v>1273.5</v>
      </c>
      <c r="EV94" s="18">
        <f>'Investment Analysis'!ML94</f>
        <v/>
      </c>
      <c r="EW94" s="15">
        <f>'Investment Analysis'!MJ94</f>
        <v/>
      </c>
      <c r="EX94" s="48" t="n">
        <v>11201</v>
      </c>
      <c r="EY94" s="18">
        <f>IF(EX94&gt;0,(EX94-EY$5)/EY$5,0)</f>
        <v/>
      </c>
      <c r="EZ94" s="15">
        <f>'Investment Analysis'!MQ94</f>
        <v/>
      </c>
      <c r="FA94" s="48" t="n"/>
      <c r="FB94" s="18">
        <f>IF(FA94&gt;0,(FA94-FB$5)/FB$5,0)</f>
        <v/>
      </c>
      <c r="FC94" s="15">
        <f>'Investment Analysis'!MX94</f>
        <v/>
      </c>
      <c r="FD94" s="48" t="n">
        <v>1044.7</v>
      </c>
      <c r="FE94" s="18">
        <f>IF(FD94&gt;0,(FD94-FE$5)/FE$5,0)</f>
        <v/>
      </c>
      <c r="FF94" s="15">
        <f>'Investment Analysis'!NE94</f>
        <v/>
      </c>
      <c r="FG94" s="48" t="n"/>
      <c r="FH94" s="18">
        <f>IF(FG94&gt;0,(FG94-FH$5)/FH$5,0)</f>
        <v/>
      </c>
      <c r="FI94" s="15">
        <f>'Investment Analysis'!NL94</f>
        <v/>
      </c>
      <c r="FJ94" s="48" t="n">
        <v>10027.5</v>
      </c>
      <c r="FK94" s="18">
        <f>IF(FJ94&gt;0,(FJ94-FK$5)/FK$5,0)</f>
        <v/>
      </c>
      <c r="FL94" s="15">
        <f>'Investment Analysis'!NS94</f>
        <v/>
      </c>
      <c r="FM94" s="48" t="n">
        <v>1642.1</v>
      </c>
      <c r="FN94" s="18">
        <f>IF(FM94&gt;0,(FM94-FN$5)/FN$5,0)</f>
        <v/>
      </c>
      <c r="FO94" s="15">
        <f>'Investment Analysis'!NZ94</f>
        <v/>
      </c>
      <c r="FP94" s="48" t="n"/>
      <c r="FQ94" s="18">
        <f>IF(FP94&gt;0,(FP94-FQ$5)/FQ$5,0)</f>
        <v/>
      </c>
      <c r="FR94" s="15">
        <f>'Investment Analysis'!OG94</f>
        <v/>
      </c>
      <c r="FS94" s="48" t="n">
        <v>1791.5</v>
      </c>
      <c r="FT94" s="18">
        <f>IF(FS94&gt;0,(FS94-FT$5)/FT$5,0)</f>
        <v/>
      </c>
      <c r="FU94" s="15">
        <f>'Investment Analysis'!ON94</f>
        <v/>
      </c>
      <c r="FV94" s="48" t="n"/>
      <c r="FW94" s="18">
        <f>IF(FV94&gt;0,(FV94-FW$5)/FW$5,0)</f>
        <v/>
      </c>
      <c r="FX94" s="15">
        <f>'Investment Analysis'!OU94</f>
        <v/>
      </c>
      <c r="FY94" s="48" t="n"/>
      <c r="FZ94" s="18">
        <f>IF(FY94&gt;0,(FY94-FZ$5)/FZ$5,0)</f>
        <v/>
      </c>
      <c r="GA94" s="15">
        <f>'Investment Analysis'!PB94</f>
        <v/>
      </c>
      <c r="GB94" s="48" t="n"/>
      <c r="GC94" s="18">
        <f>'Investment Analysis'!PK94</f>
        <v/>
      </c>
      <c r="GD94" s="15">
        <f>'Investment Analysis'!PI94</f>
        <v/>
      </c>
      <c r="GE94" s="48" t="n">
        <v>28678.4</v>
      </c>
      <c r="GF94" s="18">
        <f>'Investment Analysis'!PY94</f>
        <v/>
      </c>
      <c r="GG94" s="15">
        <f>'Investment Analysis'!PW94</f>
        <v/>
      </c>
      <c r="GH94" s="48" t="n">
        <v>1335.95</v>
      </c>
      <c r="GI94" s="18">
        <f>'Investment Analysis'!QF94</f>
        <v/>
      </c>
      <c r="GJ94" s="15">
        <f>'Investment Analysis'!QD94</f>
        <v/>
      </c>
      <c r="GK94" s="48" t="n">
        <v>1849</v>
      </c>
      <c r="GL94" s="18">
        <f>'Investment Analysis'!QM94</f>
        <v/>
      </c>
      <c r="GM94" s="15">
        <f>'Investment Analysis'!QK94</f>
        <v/>
      </c>
      <c r="GN94" s="48" t="n">
        <v>14537.71</v>
      </c>
      <c r="GO94" s="18">
        <f>'Investment Analysis'!QT94</f>
        <v/>
      </c>
      <c r="GP94" s="15">
        <f>'Investment Analysis'!QR94</f>
        <v/>
      </c>
      <c r="GQ94" s="48" t="n">
        <v>29607</v>
      </c>
      <c r="GR94" s="18">
        <f>'Investment Analysis'!RA94</f>
        <v/>
      </c>
      <c r="GS94" s="15">
        <f>'Investment Analysis'!QY94</f>
        <v/>
      </c>
      <c r="GT94" s="48" t="n">
        <v>1400</v>
      </c>
      <c r="GU94" s="18">
        <f>'Investment Analysis'!RH94</f>
        <v/>
      </c>
      <c r="GV94" s="15">
        <f>'Investment Analysis'!RF94</f>
        <v/>
      </c>
      <c r="GW94" s="48" t="n"/>
      <c r="GX94" s="18">
        <f>'Investment Analysis'!RO94</f>
        <v/>
      </c>
      <c r="GY94" s="15">
        <f>'Investment Analysis'!RM94</f>
        <v/>
      </c>
      <c r="GZ94" s="48" t="n">
        <v>676.5</v>
      </c>
      <c r="HA94" s="18">
        <f>'Investment Analysis'!RV94</f>
        <v/>
      </c>
      <c r="HB94" s="15">
        <f>'Investment Analysis'!RT94</f>
        <v/>
      </c>
      <c r="HC94" s="48" t="n"/>
      <c r="HD94" s="18">
        <f>'Investment Analysis'!SC94</f>
        <v/>
      </c>
      <c r="HE94" s="15">
        <f>'Investment Analysis'!SA94</f>
        <v/>
      </c>
      <c r="HF94" s="48" t="n">
        <v>484.75</v>
      </c>
      <c r="HG94" s="18">
        <f>'Investment Analysis'!SJ94</f>
        <v/>
      </c>
      <c r="HH94" s="15">
        <f>'Investment Analysis'!SH94</f>
        <v/>
      </c>
      <c r="HI94" s="48" t="n">
        <v>775</v>
      </c>
      <c r="HJ94" s="18">
        <f>'Investment Analysis'!SM94</f>
        <v/>
      </c>
      <c r="HK94" s="15">
        <f>'Investment Analysis'!SK94</f>
        <v/>
      </c>
      <c r="HL94" s="48" t="n"/>
      <c r="HM94" s="18">
        <f>'Investment Analysis'!SP94</f>
        <v/>
      </c>
      <c r="HN94" s="15">
        <f>'Investment Analysis'!SN94</f>
        <v/>
      </c>
      <c r="HO94" s="48" t="n"/>
      <c r="HP94" s="18">
        <f>'Investment Analysis'!TE94</f>
        <v/>
      </c>
      <c r="HQ94" s="15">
        <f>'Investment Analysis'!TC94</f>
        <v/>
      </c>
      <c r="HR94" s="48" t="n"/>
      <c r="HS94" s="18">
        <f>'Investment Analysis'!TL94</f>
        <v/>
      </c>
      <c r="HT94" s="15">
        <f>'Investment Analysis'!TJ94</f>
        <v/>
      </c>
      <c r="HU94" s="48" t="n"/>
      <c r="HV94" s="18">
        <f>'Investment Analysis'!TS94</f>
        <v/>
      </c>
      <c r="HW94" s="15">
        <f>'Investment Analysis'!TQ94</f>
        <v/>
      </c>
      <c r="HX94" s="48" t="n"/>
      <c r="HY94" s="18">
        <f>'Investment Analysis'!TZ94</f>
        <v/>
      </c>
      <c r="HZ94" s="15">
        <f>'Investment Analysis'!TX94</f>
        <v/>
      </c>
      <c r="IA94" s="48" t="n"/>
      <c r="IB94" s="18">
        <f>'Investment Analysis'!UG94</f>
        <v/>
      </c>
      <c r="IC94" s="15">
        <f>'Investment Analysis'!UE94</f>
        <v/>
      </c>
      <c r="ID94" s="48" t="n"/>
      <c r="IE94" s="18">
        <f>'Investment Analysis'!UN94</f>
        <v/>
      </c>
      <c r="IF94" s="15">
        <f>'Investment Analysis'!UL94</f>
        <v/>
      </c>
      <c r="IG94" s="48" t="n"/>
      <c r="IH94" s="18">
        <f>'Investment Analysis'!UU94</f>
        <v/>
      </c>
      <c r="II94" s="15">
        <f>'Investment Analysis'!US94</f>
        <v/>
      </c>
      <c r="IJ94" s="48" t="n"/>
      <c r="IK94" s="18">
        <f>'Investment Analysis'!VB94</f>
        <v/>
      </c>
      <c r="IL94" s="15">
        <f>'Investment Analysis'!UZ94</f>
        <v/>
      </c>
      <c r="IM94" s="48" t="n"/>
      <c r="IN94" s="18">
        <f>'Investment Analysis'!VI94</f>
        <v/>
      </c>
      <c r="IO94" s="15">
        <f>'Investment Analysis'!VG94</f>
        <v/>
      </c>
      <c r="IP94" s="18" t="n"/>
      <c r="IQ94" s="18" t="n"/>
      <c r="IR94" s="18" t="n"/>
      <c r="IS94" s="108">
        <f>IF(IT94&gt;0,IT94-IT93,0)</f>
        <v/>
      </c>
      <c r="IT94" s="48">
        <f>FY94+FV94+FS94+FP94+FM94+FJ94+FG94+FD94+FA94+EX94+EU94+ER94+EO94+EL94+EI94+EF94+EC94+DZ94+DW94+DT94+DQ94+DN94+DK94+DH94+DE94+DB94+CY94+CV94+CS94+CP94+CJ94+CG94+CD94+CA94+BX94+P94+CM94+GT94+GQ94+GN94+GK94+GH94+GE94+GB94+BU94+BR94+BO94+BL94+BI94+BF94+BC94+AZ94+AW94+AT94+AQ94+AN94+AK94+AH94+AE94+AB94+Y94+V94+S94+GW94+GZ94+HC94+HF94+HI94+HL94+HO94+HR94+HU94</f>
        <v/>
      </c>
      <c r="IU94" s="101">
        <f>IF(IT94&gt;0,IV94,0)</f>
        <v/>
      </c>
      <c r="IV94" s="101" t="n"/>
      <c r="IW94" s="15">
        <f>IF(IT94&gt;0,(IT94+IV$11-I$2)/I$2,0)</f>
        <v/>
      </c>
      <c r="IX94" s="113">
        <f>IF(IT94&gt;0,IT94+IV$11-I$2,0)</f>
        <v/>
      </c>
      <c r="IY94" s="21">
        <f>IF(IT94&gt;0,(IT94+IV$11+IV$33+IV$52+IV$73+IV$93-IT$8)/IT$8,0)</f>
        <v/>
      </c>
      <c r="IZ94" s="173">
        <f>IF(IT94&gt;0,IT94+IV$11+IV$33+IV$52+IV$73+IV$93-IT$8,0)</f>
        <v/>
      </c>
    </row>
    <row r="95">
      <c r="A95" s="554">
        <f>'Investment Analysis'!A95</f>
        <v/>
      </c>
      <c r="B95" s="4">
        <f>'Investment Analysis'!B95</f>
        <v/>
      </c>
      <c r="C95" s="27">
        <f>'Investment Analysis'!C95</f>
        <v/>
      </c>
      <c r="D95" s="14">
        <f>'Investment Analysis'!D95</f>
        <v/>
      </c>
      <c r="E95" s="15">
        <f>'Investment Analysis'!E95</f>
        <v/>
      </c>
      <c r="F95" s="13">
        <f>'Investment Analysis'!G95</f>
        <v/>
      </c>
      <c r="G95" s="14">
        <f>'Investment Analysis'!H95</f>
        <v/>
      </c>
      <c r="H95" s="15">
        <f>'Investment Analysis'!I95</f>
        <v/>
      </c>
      <c r="I95" s="13">
        <f>'Investment Analysis'!K95</f>
        <v/>
      </c>
      <c r="J95" s="14">
        <f>'Investment Analysis'!L95</f>
        <v/>
      </c>
      <c r="K95" s="15">
        <f>'Investment Analysis'!M95</f>
        <v/>
      </c>
      <c r="L95" s="41">
        <f>'Investment Analysis'!T95</f>
        <v/>
      </c>
      <c r="M95" s="21">
        <f>'Investment Analysis'!V95</f>
        <v/>
      </c>
      <c r="N95" s="21">
        <f>'Investment Analysis'!W95</f>
        <v/>
      </c>
      <c r="P95" s="48">
        <f>'Investment Analysis'!Y95</f>
        <v/>
      </c>
      <c r="Q95" s="18" t="n"/>
      <c r="R95" s="83" t="n"/>
      <c r="S95" s="48" t="n">
        <v>3899.04</v>
      </c>
      <c r="T95" s="18">
        <f>'Investment Analysis'!AH95</f>
        <v/>
      </c>
      <c r="U95" s="15">
        <f>'Investment Analysis'!AF95</f>
        <v/>
      </c>
      <c r="V95" s="48" t="n">
        <v>6533.42</v>
      </c>
      <c r="W95" s="18">
        <f>'Investment Analysis'!AO95</f>
        <v/>
      </c>
      <c r="X95" s="15">
        <f>'Investment Analysis'!AM95</f>
        <v/>
      </c>
      <c r="Y95" s="48" t="n">
        <v>8673.98</v>
      </c>
      <c r="Z95" s="18">
        <f>IF(Y95&gt;0,(Y95-Z$5)/Z$5,0)</f>
        <v/>
      </c>
      <c r="AA95" s="15">
        <f>'Investment Analysis'!GM95</f>
        <v/>
      </c>
      <c r="AB95" s="48" t="n">
        <v>2291.2</v>
      </c>
      <c r="AC95" s="18">
        <f>IF(AB95&gt;0,(AB95+8000+5000-AC$5)/AC$5,0)</f>
        <v/>
      </c>
      <c r="AD95" s="15">
        <f>'Investment Analysis'!AT95</f>
        <v/>
      </c>
      <c r="AE95" s="48" t="n">
        <v>10516.81</v>
      </c>
      <c r="AF95" s="18">
        <f>'Investment Analysis'!BC95</f>
        <v/>
      </c>
      <c r="AG95" s="15">
        <f>'Investment Analysis'!BA95</f>
        <v/>
      </c>
      <c r="AH95" s="48" t="n"/>
      <c r="AI95" s="18">
        <f>IF(AH95&gt;0,(AH95-5000+20000+20000-AI$5)/AI$5,0)</f>
        <v/>
      </c>
      <c r="AJ95" s="15">
        <f>'Investment Analysis'!BH95</f>
        <v/>
      </c>
      <c r="AK95" s="48" t="n">
        <v>17779.36</v>
      </c>
      <c r="AL95" s="18">
        <f>IF(AK95&gt;0,(AK95+7000-AL$5)/AL$5,0)</f>
        <v/>
      </c>
      <c r="AM95" s="15">
        <f>'Investment Analysis'!BO95</f>
        <v/>
      </c>
      <c r="AN95" s="48" t="n">
        <v>13159.25</v>
      </c>
      <c r="AO95" s="18">
        <f>IF(AN95&gt;0,(AN95+25000+5000-AO$5)/AO$5,0)</f>
        <v/>
      </c>
      <c r="AP95" s="15">
        <f>'Investment Analysis'!BV95</f>
        <v/>
      </c>
      <c r="AQ95" s="48" t="n"/>
      <c r="AR95" s="18">
        <f>IF(AQ95&gt;0,(AQ95+10000+4000-AR$5)/AR$5,0)</f>
        <v/>
      </c>
      <c r="AS95" s="15">
        <f>'Investment Analysis'!CC95</f>
        <v/>
      </c>
      <c r="AT95" s="48" t="n">
        <v>21665.16</v>
      </c>
      <c r="AU95" s="18">
        <f>'Investment Analysis'!CL95</f>
        <v/>
      </c>
      <c r="AV95" s="15">
        <f>'Investment Analysis'!CJ95</f>
        <v/>
      </c>
      <c r="AW95" s="48" t="n">
        <v>16477.84</v>
      </c>
      <c r="AX95" s="18">
        <f>IF(AW95&gt;0,(AW95+2000-AX$5)/AX$5,0)</f>
        <v/>
      </c>
      <c r="AY95" s="15">
        <f>'Investment Analysis'!CQ95</f>
        <v/>
      </c>
      <c r="AZ95" s="48" t="n">
        <v>14666.57</v>
      </c>
      <c r="BA95" s="18">
        <f>'Investment Analysis'!CZ95</f>
        <v/>
      </c>
      <c r="BB95" s="15">
        <f>'Investment Analysis'!CX95</f>
        <v/>
      </c>
      <c r="BC95" s="48" t="n">
        <v>8922.15</v>
      </c>
      <c r="BD95" s="18">
        <f>IF(BC95&gt;0,(BC95-10000+30000+10000-BD$5)/BD$5,0)</f>
        <v/>
      </c>
      <c r="BE95" s="15">
        <f>'Investment Analysis'!DE95</f>
        <v/>
      </c>
      <c r="BF95" s="48" t="n">
        <v>4478.16</v>
      </c>
      <c r="BG95" s="18">
        <f>'Investment Analysis'!DN95</f>
        <v/>
      </c>
      <c r="BH95" s="15">
        <f>'Investment Analysis'!DL95</f>
        <v/>
      </c>
      <c r="BI95" s="48" t="n">
        <v>2063.13</v>
      </c>
      <c r="BJ95" s="18">
        <f>'Investment Analysis'!EB95</f>
        <v/>
      </c>
      <c r="BK95" s="15">
        <f>'Investment Analysis'!DZ95</f>
        <v/>
      </c>
      <c r="BL95" s="48" t="n">
        <v>3728.27</v>
      </c>
      <c r="BM95" s="18">
        <f>'Investment Analysis'!EI95</f>
        <v/>
      </c>
      <c r="BN95" s="15">
        <f>'Investment Analysis'!EG95</f>
        <v/>
      </c>
      <c r="BO95" s="48" t="n"/>
      <c r="BP95" s="18">
        <f>'Investment Analysis'!DU95</f>
        <v/>
      </c>
      <c r="BQ95" s="15">
        <f>'Investment Analysis'!DS95</f>
        <v/>
      </c>
      <c r="BR95" s="48" t="n">
        <v>5277.49</v>
      </c>
      <c r="BS95" s="18">
        <f>'Investment Analysis'!EP95</f>
        <v/>
      </c>
      <c r="BT95" s="15">
        <f>'Investment Analysis'!EN95</f>
        <v/>
      </c>
      <c r="BU95" s="48" t="n">
        <v>13183.38</v>
      </c>
      <c r="BV95" s="18">
        <f>IF(BU95&gt;0,(BU95+8000-BV$5)/BV$5,0)</f>
        <v/>
      </c>
      <c r="BW95" s="15">
        <f>'Investment Analysis'!EU95</f>
        <v/>
      </c>
      <c r="BX95" s="48" t="n">
        <v>20611.28</v>
      </c>
      <c r="BY95" s="18">
        <f>IF(BX95&gt;0,(BX95-10000-5000-BY$5)/BY$5,0)</f>
        <v/>
      </c>
      <c r="BZ95" s="15">
        <f>'Investment Analysis'!FB95</f>
        <v/>
      </c>
      <c r="CA95" s="48" t="n">
        <v>19330.56</v>
      </c>
      <c r="CB95" s="18">
        <f>IF(CA95&gt;0,(CA95-CB$5)/CB$5,0)</f>
        <v/>
      </c>
      <c r="CC95" s="15">
        <f>'Investment Analysis'!FI95</f>
        <v/>
      </c>
      <c r="CD95" s="48" t="n">
        <v>17047.97</v>
      </c>
      <c r="CE95" s="18">
        <f>'Investment Analysis'!FR95</f>
        <v/>
      </c>
      <c r="CF95" s="15">
        <f>'Investment Analysis'!FP95</f>
        <v/>
      </c>
      <c r="CG95" s="48" t="n">
        <v>5110.6</v>
      </c>
      <c r="CH95" s="18">
        <f>'Investment Analysis'!FR95</f>
        <v/>
      </c>
      <c r="CI95" s="15">
        <f>'Investment Analysis'!FW95</f>
        <v/>
      </c>
      <c r="CJ95" s="48" t="n"/>
      <c r="CK95" s="18">
        <f>IF(CJ95&gt;0,(CJ95+5000+8000-CK$5)/CK$5,0)</f>
        <v/>
      </c>
      <c r="CL95" s="15">
        <f>'Investment Analysis'!GD95</f>
        <v/>
      </c>
      <c r="CM95" s="48" t="n">
        <v>24996.48</v>
      </c>
      <c r="CN95" s="18">
        <f>IF(CM95&gt;0,(CM95-CN$5)/CN$5,0)</f>
        <v/>
      </c>
      <c r="CO95" s="15">
        <f>'Investment Analysis'!GT95</f>
        <v/>
      </c>
      <c r="CP95" s="48" t="n">
        <v>6883.75</v>
      </c>
      <c r="CQ95" s="18">
        <f>IF(CP95&gt;0,(CP95-CQ$5)/CQ$5,0)</f>
        <v/>
      </c>
      <c r="CR95" s="15">
        <f>'Investment Analysis'!HG95</f>
        <v/>
      </c>
      <c r="CS95" s="48" t="n">
        <v>8340</v>
      </c>
      <c r="CT95" s="18">
        <f>IF(CS95&gt;0,(CS95-CT$5)/CT$5,0)</f>
        <v/>
      </c>
      <c r="CU95" s="15">
        <f>'Investment Analysis'!HN95</f>
        <v/>
      </c>
      <c r="CV95" s="48" t="n">
        <v>567.7</v>
      </c>
      <c r="CW95" s="18">
        <f>IF(CV95&gt;0,(CV95-CW$5)/CW$5,0)</f>
        <v/>
      </c>
      <c r="CX95" s="15">
        <f>'Investment Analysis'!IB95</f>
        <v/>
      </c>
      <c r="CY95" s="48" t="n">
        <v>1000.45</v>
      </c>
      <c r="CZ95" s="18">
        <f>IF(CY95&gt;0,(CY95-CZ$5)/CZ$5,0)</f>
        <v/>
      </c>
      <c r="DA95" s="15">
        <f>'Investment Analysis'!II95</f>
        <v/>
      </c>
      <c r="DB95" s="48" t="n"/>
      <c r="DC95" s="18">
        <f>IF(DB95&gt;0,(DB95-DC$5)/DC$5,0)</f>
        <v/>
      </c>
      <c r="DD95" s="15">
        <f>'Investment Analysis'!IP95</f>
        <v/>
      </c>
      <c r="DE95" s="48" t="n"/>
      <c r="DF95" s="18">
        <f>'Investment Analysis'!IY95</f>
        <v/>
      </c>
      <c r="DG95" s="15">
        <f>'Investment Analysis'!IW95</f>
        <v/>
      </c>
      <c r="DH95" s="48" t="n">
        <v>1174.62</v>
      </c>
      <c r="DI95" s="18">
        <f>IF(DH95&gt;0,(DH95-DI$5)/DI$5,0)</f>
        <v/>
      </c>
      <c r="DJ95" s="15">
        <f>'Investment Analysis'!JD95</f>
        <v/>
      </c>
      <c r="DK95" s="48" t="n">
        <v>2166.55</v>
      </c>
      <c r="DL95" s="18">
        <f>IF(DK95&gt;0,(DK95-DL$5)/DL$5,0)</f>
        <v/>
      </c>
      <c r="DM95" s="15">
        <f>'Investment Analysis'!JK95</f>
        <v/>
      </c>
      <c r="DN95" s="48" t="n">
        <v>1047.1</v>
      </c>
      <c r="DO95" s="18">
        <f>IF(DN95&gt;0,(DN95-DO$5)/DO$5,0)</f>
        <v/>
      </c>
      <c r="DP95" s="15">
        <f>'Investment Analysis'!HU95</f>
        <v/>
      </c>
      <c r="DQ95" s="48" t="n">
        <v>1607.1</v>
      </c>
      <c r="DR95" s="18">
        <f>IF(DQ95&gt;0,(DQ95-DR$5)/DR$5,0)</f>
        <v/>
      </c>
      <c r="DS95" s="15">
        <f>'Investment Analysis'!JR95</f>
        <v/>
      </c>
      <c r="DT95" s="48" t="n">
        <v>883.5</v>
      </c>
      <c r="DU95" s="18">
        <f>IF(DT95&gt;0,(DT95-630.54-DU$5)/DU$5,0)</f>
        <v/>
      </c>
      <c r="DV95" s="15">
        <f>'Investment Analysis'!JY95</f>
        <v/>
      </c>
      <c r="DW95" s="48" t="n">
        <v>5052.5</v>
      </c>
      <c r="DX95" s="18">
        <f>IF(DW95&gt;0,(DW95-DX$5)/DX$5,0)</f>
        <v/>
      </c>
      <c r="DY95" s="15">
        <f>'Investment Analysis'!KF95</f>
        <v/>
      </c>
      <c r="DZ95" s="48" t="n">
        <v>19068</v>
      </c>
      <c r="EA95" s="18">
        <f>IF(DZ95&gt;0,(DZ95-EA$5)/EA$5,0)</f>
        <v/>
      </c>
      <c r="EB95" s="15">
        <f>'Investment Analysis'!KM95</f>
        <v/>
      </c>
      <c r="EC95" s="48" t="n">
        <v>1985.1</v>
      </c>
      <c r="ED95" s="18">
        <f>'Investment Analysis'!KV95</f>
        <v/>
      </c>
      <c r="EE95" s="15">
        <f>'Investment Analysis'!KT95</f>
        <v/>
      </c>
      <c r="EF95" s="48" t="n">
        <v>1336.25</v>
      </c>
      <c r="EG95" s="18">
        <f>IF(EF95&gt;0,(EF95-EG$5)/EG$5,0)</f>
        <v/>
      </c>
      <c r="EH95" s="15">
        <f>'Investment Analysis'!LH95</f>
        <v/>
      </c>
      <c r="EI95" s="48" t="n">
        <v>19656.45</v>
      </c>
      <c r="EJ95" s="18">
        <f>'Investment Analysis'!LQ95</f>
        <v/>
      </c>
      <c r="EK95" s="15">
        <f>'Investment Analysis'!LO95</f>
        <v/>
      </c>
      <c r="EL95" s="48" t="n"/>
      <c r="EM95" s="18">
        <f>IF(EL95&gt;0,(EL95-EM$4)/EM$4,0)</f>
        <v/>
      </c>
      <c r="EN95" s="15">
        <f>'Investment Analysis'!LX95</f>
        <v/>
      </c>
      <c r="EO95" s="48" t="n">
        <v>22536</v>
      </c>
      <c r="EP95" s="68">
        <f>IF(EO95&gt;0,(EO95-500-EP$5)/EP$5,0)</f>
        <v/>
      </c>
      <c r="EQ95" s="15">
        <f>'Investment Analysis'!MC95</f>
        <v/>
      </c>
      <c r="ER95" s="48" t="n">
        <v>7722.08</v>
      </c>
      <c r="ES95" s="18">
        <f>'Investment Analysis'!LX95</f>
        <v/>
      </c>
      <c r="ET95" s="15">
        <f>'Investment Analysis'!LA95</f>
        <v/>
      </c>
      <c r="EU95" s="48" t="n">
        <v>1433</v>
      </c>
      <c r="EV95" s="18">
        <f>'Investment Analysis'!ML95</f>
        <v/>
      </c>
      <c r="EW95" s="15">
        <f>'Investment Analysis'!MJ95</f>
        <v/>
      </c>
      <c r="EX95" s="48" t="n">
        <v>10813</v>
      </c>
      <c r="EY95" s="18">
        <f>IF(EX95&gt;0,(EX95-EY$5)/EY$5,0)</f>
        <v/>
      </c>
      <c r="EZ95" s="15">
        <f>'Investment Analysis'!MQ95</f>
        <v/>
      </c>
      <c r="FA95" s="48" t="n"/>
      <c r="FB95" s="18">
        <f>IF(FA95&gt;0,(FA95-FB$5)/FB$5,0)</f>
        <v/>
      </c>
      <c r="FC95" s="15">
        <f>'Investment Analysis'!MX95</f>
        <v/>
      </c>
      <c r="FD95" s="48" t="n">
        <v>1043</v>
      </c>
      <c r="FE95" s="18">
        <f>IF(FD95&gt;0,(FD95-FE$5)/FE$5,0)</f>
        <v/>
      </c>
      <c r="FF95" s="15">
        <f>'Investment Analysis'!NE95</f>
        <v/>
      </c>
      <c r="FG95" s="48" t="n"/>
      <c r="FH95" s="18">
        <f>IF(FG95&gt;0,(FG95-FH$5)/FH$5,0)</f>
        <v/>
      </c>
      <c r="FI95" s="15">
        <f>'Investment Analysis'!NL95</f>
        <v/>
      </c>
      <c r="FJ95" s="48" t="n">
        <v>10030.75</v>
      </c>
      <c r="FK95" s="18">
        <f>IF(FJ95&gt;0,(FJ95-FK$5)/FK$5,0)</f>
        <v/>
      </c>
      <c r="FL95" s="15">
        <f>'Investment Analysis'!NS95</f>
        <v/>
      </c>
      <c r="FM95" s="48" t="n">
        <v>1632.3</v>
      </c>
      <c r="FN95" s="18">
        <f>IF(FM95&gt;0,(FM95-FN$5)/FN$5,0)</f>
        <v/>
      </c>
      <c r="FO95" s="15">
        <f>'Investment Analysis'!NZ95</f>
        <v/>
      </c>
      <c r="FP95" s="48" t="n"/>
      <c r="FQ95" s="18">
        <f>IF(FP95&gt;0,(FP95-FQ$5)/FQ$5,0)</f>
        <v/>
      </c>
      <c r="FR95" s="15">
        <f>'Investment Analysis'!OG95</f>
        <v/>
      </c>
      <c r="FS95" s="48" t="n">
        <v>1861.5</v>
      </c>
      <c r="FT95" s="18">
        <f>IF(FS95&gt;0,(FS95-FT$5)/FT$5,0)</f>
        <v/>
      </c>
      <c r="FU95" s="15">
        <f>'Investment Analysis'!ON95</f>
        <v/>
      </c>
      <c r="FV95" s="48" t="n"/>
      <c r="FW95" s="18">
        <f>IF(FV95&gt;0,(FV95-FW$5)/FW$5,0)</f>
        <v/>
      </c>
      <c r="FX95" s="15">
        <f>'Investment Analysis'!OU95</f>
        <v/>
      </c>
      <c r="FY95" s="48" t="n"/>
      <c r="FZ95" s="18">
        <f>IF(FY95&gt;0,(FY95-FZ$5)/FZ$5,0)</f>
        <v/>
      </c>
      <c r="GA95" s="15">
        <f>'Investment Analysis'!PB95</f>
        <v/>
      </c>
      <c r="GB95" s="48" t="n"/>
      <c r="GC95" s="18">
        <f>'Investment Analysis'!PK95</f>
        <v/>
      </c>
      <c r="GD95" s="15">
        <f>'Investment Analysis'!PI95</f>
        <v/>
      </c>
      <c r="GE95" s="48" t="n">
        <v>29524.8</v>
      </c>
      <c r="GF95" s="18">
        <f>'Investment Analysis'!PY95</f>
        <v/>
      </c>
      <c r="GG95" s="15">
        <f>'Investment Analysis'!PW95</f>
        <v/>
      </c>
      <c r="GH95" s="48" t="n">
        <v>1324.1</v>
      </c>
      <c r="GI95" s="18">
        <f>'Investment Analysis'!QF95</f>
        <v/>
      </c>
      <c r="GJ95" s="15">
        <f>'Investment Analysis'!QD95</f>
        <v/>
      </c>
      <c r="GK95" s="48" t="n">
        <v>1780</v>
      </c>
      <c r="GL95" s="18">
        <f>'Investment Analysis'!QM95</f>
        <v/>
      </c>
      <c r="GM95" s="15">
        <f>'Investment Analysis'!QK95</f>
        <v/>
      </c>
      <c r="GN95" s="48" t="n">
        <v>14675.54</v>
      </c>
      <c r="GO95" s="18">
        <f>'Investment Analysis'!QT95</f>
        <v/>
      </c>
      <c r="GP95" s="15">
        <f>'Investment Analysis'!QR95</f>
        <v/>
      </c>
      <c r="GQ95" s="48" t="n">
        <v>30444.8</v>
      </c>
      <c r="GR95" s="18">
        <f>'Investment Analysis'!RA95</f>
        <v/>
      </c>
      <c r="GS95" s="15">
        <f>'Investment Analysis'!QY95</f>
        <v/>
      </c>
      <c r="GT95" s="48" t="n">
        <v>1448</v>
      </c>
      <c r="GU95" s="18">
        <f>'Investment Analysis'!RH95</f>
        <v/>
      </c>
      <c r="GV95" s="15">
        <f>'Investment Analysis'!RF95</f>
        <v/>
      </c>
      <c r="GW95" s="48" t="n"/>
      <c r="GX95" s="18">
        <f>'Investment Analysis'!RO95</f>
        <v/>
      </c>
      <c r="GY95" s="15">
        <f>'Investment Analysis'!RM95</f>
        <v/>
      </c>
      <c r="GZ95" s="48" t="n">
        <v>741</v>
      </c>
      <c r="HA95" s="18">
        <f>'Investment Analysis'!RV95</f>
        <v/>
      </c>
      <c r="HB95" s="15">
        <f>'Investment Analysis'!RT95</f>
        <v/>
      </c>
      <c r="HC95" s="48" t="n"/>
      <c r="HD95" s="18">
        <f>'Investment Analysis'!SC95</f>
        <v/>
      </c>
      <c r="HE95" s="15">
        <f>'Investment Analysis'!SA95</f>
        <v/>
      </c>
      <c r="HF95" s="48" t="n">
        <v>489.25</v>
      </c>
      <c r="HG95" s="18">
        <f>'Investment Analysis'!SJ95</f>
        <v/>
      </c>
      <c r="HH95" s="15">
        <f>'Investment Analysis'!SH95</f>
        <v/>
      </c>
      <c r="HI95" s="48" t="n">
        <v>786.5</v>
      </c>
      <c r="HJ95" s="18">
        <f>'Investment Analysis'!SM95</f>
        <v/>
      </c>
      <c r="HK95" s="15">
        <f>'Investment Analysis'!SK95</f>
        <v/>
      </c>
      <c r="HL95" s="48" t="n"/>
      <c r="HM95" s="18">
        <f>'Investment Analysis'!SP95</f>
        <v/>
      </c>
      <c r="HN95" s="15">
        <f>'Investment Analysis'!SN95</f>
        <v/>
      </c>
      <c r="HO95" s="48" t="n"/>
      <c r="HP95" s="18">
        <f>'Investment Analysis'!TE95</f>
        <v/>
      </c>
      <c r="HQ95" s="15">
        <f>'Investment Analysis'!TC95</f>
        <v/>
      </c>
      <c r="HR95" s="48" t="n"/>
      <c r="HS95" s="18">
        <f>'Investment Analysis'!TL95</f>
        <v/>
      </c>
      <c r="HT95" s="15">
        <f>'Investment Analysis'!TJ95</f>
        <v/>
      </c>
      <c r="HU95" s="48" t="n"/>
      <c r="HV95" s="18">
        <f>'Investment Analysis'!TS95</f>
        <v/>
      </c>
      <c r="HW95" s="15">
        <f>'Investment Analysis'!TQ95</f>
        <v/>
      </c>
      <c r="HX95" s="48" t="n"/>
      <c r="HY95" s="18">
        <f>'Investment Analysis'!TZ95</f>
        <v/>
      </c>
      <c r="HZ95" s="15">
        <f>'Investment Analysis'!TX95</f>
        <v/>
      </c>
      <c r="IA95" s="48" t="n"/>
      <c r="IB95" s="18">
        <f>'Investment Analysis'!UG95</f>
        <v/>
      </c>
      <c r="IC95" s="15">
        <f>'Investment Analysis'!UE95</f>
        <v/>
      </c>
      <c r="ID95" s="48" t="n"/>
      <c r="IE95" s="18">
        <f>'Investment Analysis'!UN95</f>
        <v/>
      </c>
      <c r="IF95" s="15">
        <f>'Investment Analysis'!UL95</f>
        <v/>
      </c>
      <c r="IG95" s="48" t="n"/>
      <c r="IH95" s="18">
        <f>'Investment Analysis'!UU95</f>
        <v/>
      </c>
      <c r="II95" s="15">
        <f>'Investment Analysis'!US95</f>
        <v/>
      </c>
      <c r="IJ95" s="48" t="n"/>
      <c r="IK95" s="18">
        <f>'Investment Analysis'!VB95</f>
        <v/>
      </c>
      <c r="IL95" s="15">
        <f>'Investment Analysis'!UZ95</f>
        <v/>
      </c>
      <c r="IM95" s="48" t="n"/>
      <c r="IN95" s="18">
        <f>'Investment Analysis'!VI95</f>
        <v/>
      </c>
      <c r="IO95" s="15">
        <f>'Investment Analysis'!VG95</f>
        <v/>
      </c>
      <c r="IP95" s="18" t="n"/>
      <c r="IQ95" s="18" t="n"/>
      <c r="IR95" s="18" t="n"/>
      <c r="IS95" s="108">
        <f>IF(IT95&gt;0,IT95-IT94,0)</f>
        <v/>
      </c>
      <c r="IT95" s="48">
        <f>FY95+FV95+FS95+FP95+FM95+FJ95+FG95+FD95+FA95+EX95+EU95+ER95+EO95+EL95+EI95+EF95+EC95+DZ95+DW95+DT95+DQ95+DN95+DK95+DH95+DE95+DB95+CY95+CV95+CS95+CP95+CJ95+CG95+CD95+CA95+BX95+P95+CM95+GT95+GQ95+GN95+GK95+GH95+GE95+GB95+BU95+BR95+BO95+BL95+BI95+BF95+BC95+AZ95+AW95+AT95+AQ95+AN95+AK95+AH95+AE95+AB95+Y95+V95+S95+GW95+GZ95+HC95+HF95+HI95+HL95+HO95+HR95+HU95</f>
        <v/>
      </c>
      <c r="IU95" s="101">
        <f>IF(IT95&gt;0,IV95,0)</f>
        <v/>
      </c>
      <c r="IW95" s="15">
        <f>IF(IT95&gt;0,(IT95+IV$11-I$2)/I$2,0)</f>
        <v/>
      </c>
      <c r="IX95" s="113">
        <f>IF(IT95&gt;0,IT95+IV$11-I$2,0)</f>
        <v/>
      </c>
      <c r="IY95" s="21">
        <f>IF(IT95&gt;0,(IT95+IV$11+IV$33+IV$52+IV$73+IV$93-IT$8)/IT$8,0)</f>
        <v/>
      </c>
      <c r="IZ95" s="173">
        <f>IF(IT95&gt;0,IT95+IV$11+IV$33+IV$52+IV$73+IV$93-IT$8,0)</f>
        <v/>
      </c>
    </row>
    <row r="96">
      <c r="A96" s="554">
        <f>'Investment Analysis'!A96</f>
        <v/>
      </c>
      <c r="B96" s="4">
        <f>'Investment Analysis'!B96</f>
        <v/>
      </c>
      <c r="C96" s="27">
        <f>'Investment Analysis'!C96</f>
        <v/>
      </c>
      <c r="D96" s="14">
        <f>'Investment Analysis'!D96</f>
        <v/>
      </c>
      <c r="E96" s="15">
        <f>'Investment Analysis'!E96</f>
        <v/>
      </c>
      <c r="F96" s="13">
        <f>'Investment Analysis'!G96</f>
        <v/>
      </c>
      <c r="G96" s="14">
        <f>'Investment Analysis'!H96</f>
        <v/>
      </c>
      <c r="H96" s="15">
        <f>'Investment Analysis'!I96</f>
        <v/>
      </c>
      <c r="I96" s="13">
        <f>'Investment Analysis'!K96</f>
        <v/>
      </c>
      <c r="J96" s="14">
        <f>'Investment Analysis'!L96</f>
        <v/>
      </c>
      <c r="K96" s="15">
        <f>'Investment Analysis'!M96</f>
        <v/>
      </c>
      <c r="L96" s="41">
        <f>'Investment Analysis'!T96</f>
        <v/>
      </c>
      <c r="M96" s="21">
        <f>'Investment Analysis'!V96</f>
        <v/>
      </c>
      <c r="N96" s="21">
        <f>'Investment Analysis'!W96</f>
        <v/>
      </c>
      <c r="P96" s="48">
        <f>'Investment Analysis'!Y96</f>
        <v/>
      </c>
      <c r="Q96" s="18" t="n"/>
      <c r="R96" s="83" t="n"/>
      <c r="S96" s="48" t="n">
        <v>3911.99</v>
      </c>
      <c r="T96" s="18">
        <f>'Investment Analysis'!AH96</f>
        <v/>
      </c>
      <c r="U96" s="15">
        <f>'Investment Analysis'!AF96</f>
        <v/>
      </c>
      <c r="V96" s="48" t="n">
        <v>6574.81</v>
      </c>
      <c r="W96" s="18">
        <f>'Investment Analysis'!AO96</f>
        <v/>
      </c>
      <c r="X96" s="15">
        <f>'Investment Analysis'!AM96</f>
        <v/>
      </c>
      <c r="Y96" s="48" t="n">
        <v>8684.139999999999</v>
      </c>
      <c r="Z96" s="18">
        <f>IF(Y96&gt;0,(Y96-Z$5)/Z$5,0)</f>
        <v/>
      </c>
      <c r="AA96" s="15">
        <f>'Investment Analysis'!GM96</f>
        <v/>
      </c>
      <c r="AB96" s="48" t="n">
        <v>2285.25</v>
      </c>
      <c r="AC96" s="18">
        <f>IF(AB96&gt;0,(AB96+8000+5000-AC$5)/AC$5,0)</f>
        <v/>
      </c>
      <c r="AD96" s="15">
        <f>'Investment Analysis'!AT96</f>
        <v/>
      </c>
      <c r="AE96" s="48" t="n">
        <v>10562.7</v>
      </c>
      <c r="AF96" s="18">
        <f>'Investment Analysis'!BC96</f>
        <v/>
      </c>
      <c r="AG96" s="15">
        <f>'Investment Analysis'!BA96</f>
        <v/>
      </c>
      <c r="AH96" s="48" t="n"/>
      <c r="AI96" s="18">
        <f>IF(AH96&gt;0,(AH96-5000+20000+20000-AI$5)/AI$5,0)</f>
        <v/>
      </c>
      <c r="AJ96" s="15">
        <f>'Investment Analysis'!BH96</f>
        <v/>
      </c>
      <c r="AK96" s="48" t="n">
        <v>17915.49</v>
      </c>
      <c r="AL96" s="18">
        <f>IF(AK96&gt;0,(AK96+7000-AL$5)/AL$5,0)</f>
        <v/>
      </c>
      <c r="AM96" s="15">
        <f>'Investment Analysis'!BO96</f>
        <v/>
      </c>
      <c r="AN96" s="48" t="n">
        <v>13206.96</v>
      </c>
      <c r="AO96" s="18">
        <f>IF(AN96&gt;0,(AN96+25000+5000-AO$5)/AO$5,0)</f>
        <v/>
      </c>
      <c r="AP96" s="15">
        <f>'Investment Analysis'!BV96</f>
        <v/>
      </c>
      <c r="AQ96" s="48" t="n"/>
      <c r="AR96" s="18">
        <f>IF(AQ96&gt;0,(AQ96+10000+4000-AR$5)/AR$5,0)</f>
        <v/>
      </c>
      <c r="AS96" s="15">
        <f>'Investment Analysis'!CC96</f>
        <v/>
      </c>
      <c r="AT96" s="48" t="n">
        <v>21733.52</v>
      </c>
      <c r="AU96" s="18">
        <f>'Investment Analysis'!CL96</f>
        <v/>
      </c>
      <c r="AV96" s="15">
        <f>'Investment Analysis'!CJ96</f>
        <v/>
      </c>
      <c r="AW96" s="48" t="n">
        <v>16505.41</v>
      </c>
      <c r="AX96" s="18">
        <f>IF(AW96&gt;0,(AW96+2000-AX$5)/AX$5,0)</f>
        <v/>
      </c>
      <c r="AY96" s="15">
        <f>'Investment Analysis'!CQ96</f>
        <v/>
      </c>
      <c r="AZ96" s="48" t="n">
        <v>14701.19</v>
      </c>
      <c r="BA96" s="18">
        <f>'Investment Analysis'!CZ96</f>
        <v/>
      </c>
      <c r="BB96" s="15">
        <f>'Investment Analysis'!CX96</f>
        <v/>
      </c>
      <c r="BC96" s="48" t="n">
        <v>8959.969999999999</v>
      </c>
      <c r="BD96" s="18">
        <f>IF(BC96&gt;0,(BC96-10000+30000+10000-BD$5)/BD$5,0)</f>
        <v/>
      </c>
      <c r="BE96" s="15">
        <f>'Investment Analysis'!DE96</f>
        <v/>
      </c>
      <c r="BF96" s="48" t="n">
        <v>4464.81</v>
      </c>
      <c r="BG96" s="18">
        <f>'Investment Analysis'!DN96</f>
        <v/>
      </c>
      <c r="BH96" s="15">
        <f>'Investment Analysis'!DL96</f>
        <v/>
      </c>
      <c r="BI96" s="48" t="n">
        <v>2095.6</v>
      </c>
      <c r="BJ96" s="18">
        <f>'Investment Analysis'!EB96</f>
        <v/>
      </c>
      <c r="BK96" s="15">
        <f>'Investment Analysis'!DZ96</f>
        <v/>
      </c>
      <c r="BL96" s="48" t="n">
        <v>3751.78</v>
      </c>
      <c r="BM96" s="18">
        <f>'Investment Analysis'!EI96</f>
        <v/>
      </c>
      <c r="BN96" s="15">
        <f>'Investment Analysis'!EG96</f>
        <v/>
      </c>
      <c r="BO96" s="48" t="n"/>
      <c r="BP96" s="18">
        <f>'Investment Analysis'!DU96</f>
        <v/>
      </c>
      <c r="BQ96" s="15">
        <f>'Investment Analysis'!DS96</f>
        <v/>
      </c>
      <c r="BR96" s="48" t="n">
        <v>5250.24</v>
      </c>
      <c r="BS96" s="18">
        <f>'Investment Analysis'!EP96</f>
        <v/>
      </c>
      <c r="BT96" s="15">
        <f>'Investment Analysis'!EN96</f>
        <v/>
      </c>
      <c r="BU96" s="48" t="n">
        <v>13205.36</v>
      </c>
      <c r="BV96" s="18">
        <f>IF(BU96&gt;0,(BU96+8000-BV$5)/BV$5,0)</f>
        <v/>
      </c>
      <c r="BW96" s="15">
        <f>'Investment Analysis'!EU96</f>
        <v/>
      </c>
      <c r="BX96" s="48" t="n">
        <v>20333.42</v>
      </c>
      <c r="BY96" s="18">
        <f>IF(BX96&gt;0,(BX96-10000-5000-BY$5)/BY$5,0)</f>
        <v/>
      </c>
      <c r="BZ96" s="15">
        <f>'Investment Analysis'!FB96</f>
        <v/>
      </c>
      <c r="CA96" s="48" t="n">
        <v>19374.68</v>
      </c>
      <c r="CB96" s="18">
        <f>IF(CA96&gt;0,(CA96-CB$5)/CB$5,0)</f>
        <v/>
      </c>
      <c r="CC96" s="15">
        <f>'Investment Analysis'!FI96</f>
        <v/>
      </c>
      <c r="CD96" s="48" t="n">
        <v>17206.75</v>
      </c>
      <c r="CE96" s="18">
        <f>'Investment Analysis'!FR96</f>
        <v/>
      </c>
      <c r="CF96" s="15">
        <f>'Investment Analysis'!FP96</f>
        <v/>
      </c>
      <c r="CG96" s="48" t="n">
        <v>5125.25</v>
      </c>
      <c r="CH96" s="18">
        <f>'Investment Analysis'!FR96</f>
        <v/>
      </c>
      <c r="CI96" s="15">
        <f>'Investment Analysis'!FW96</f>
        <v/>
      </c>
      <c r="CJ96" s="48" t="n"/>
      <c r="CK96" s="18">
        <f>IF(CJ96&gt;0,(CJ96+5000+8000-CK$5)/CK$5,0)</f>
        <v/>
      </c>
      <c r="CL96" s="15">
        <f>'Investment Analysis'!GD96</f>
        <v/>
      </c>
      <c r="CM96" s="48" t="n">
        <v>25081.16</v>
      </c>
      <c r="CN96" s="18">
        <f>IF(CM96&gt;0,(CM96-CN$5)/CN$5,0)</f>
        <v/>
      </c>
      <c r="CO96" s="15">
        <f>'Investment Analysis'!GT96</f>
        <v/>
      </c>
      <c r="CP96" s="48" t="n">
        <v>6905.5</v>
      </c>
      <c r="CQ96" s="18">
        <f>IF(CP96&gt;0,(CP96-CQ$5)/CQ$5,0)</f>
        <v/>
      </c>
      <c r="CR96" s="15">
        <f>'Investment Analysis'!HG96</f>
        <v/>
      </c>
      <c r="CS96" s="48" t="n">
        <v>8310</v>
      </c>
      <c r="CT96" s="18">
        <f>IF(CS96&gt;0,(CS96-CT$5)/CT$5,0)</f>
        <v/>
      </c>
      <c r="CU96" s="15">
        <f>'Investment Analysis'!HN96</f>
        <v/>
      </c>
      <c r="CV96" s="48" t="n">
        <v>585.3</v>
      </c>
      <c r="CW96" s="18">
        <f>IF(CV96&gt;0,(CV96-CW$5)/CW$5,0)</f>
        <v/>
      </c>
      <c r="CX96" s="15">
        <f>'Investment Analysis'!IB96</f>
        <v/>
      </c>
      <c r="CY96" s="48" t="n">
        <v>1024.05</v>
      </c>
      <c r="CZ96" s="18">
        <f>IF(CY96&gt;0,(CY96-CZ$5)/CZ$5,0)</f>
        <v/>
      </c>
      <c r="DA96" s="15">
        <f>'Investment Analysis'!II96</f>
        <v/>
      </c>
      <c r="DB96" s="48" t="n"/>
      <c r="DC96" s="18">
        <f>IF(DB96&gt;0,(DB96-DC$5)/DC$5,0)</f>
        <v/>
      </c>
      <c r="DD96" s="15">
        <f>'Investment Analysis'!IP96</f>
        <v/>
      </c>
      <c r="DE96" s="48" t="n"/>
      <c r="DF96" s="18">
        <f>'Investment Analysis'!IY96</f>
        <v/>
      </c>
      <c r="DG96" s="15">
        <f>'Investment Analysis'!IW96</f>
        <v/>
      </c>
      <c r="DH96" s="48" t="n">
        <v>1193.62</v>
      </c>
      <c r="DI96" s="18">
        <f>IF(DH96&gt;0,(DH96-DI$5)/DI$5,0)</f>
        <v/>
      </c>
      <c r="DJ96" s="15">
        <f>'Investment Analysis'!JD96</f>
        <v/>
      </c>
      <c r="DK96" s="48" t="n">
        <v>2166.75</v>
      </c>
      <c r="DL96" s="18">
        <f>IF(DK96&gt;0,(DK96-DL$5)/DL$5,0)</f>
        <v/>
      </c>
      <c r="DM96" s="15">
        <f>'Investment Analysis'!JK96</f>
        <v/>
      </c>
      <c r="DN96" s="48" t="n">
        <v>1046.1</v>
      </c>
      <c r="DO96" s="18">
        <f>IF(DN96&gt;0,(DN96-DO$5)/DO$5,0)</f>
        <v/>
      </c>
      <c r="DP96" s="15">
        <f>'Investment Analysis'!HU96</f>
        <v/>
      </c>
      <c r="DQ96" s="48" t="n">
        <v>1600.8</v>
      </c>
      <c r="DR96" s="18">
        <f>IF(DQ96&gt;0,(DQ96-DR$5)/DR$5,0)</f>
        <v/>
      </c>
      <c r="DS96" s="15">
        <f>'Investment Analysis'!JR96</f>
        <v/>
      </c>
      <c r="DT96" s="48" t="n">
        <v>830.5</v>
      </c>
      <c r="DU96" s="18">
        <f>IF(DT96&gt;0,(DT96-630.54-DU$5)/DU$5,0)</f>
        <v/>
      </c>
      <c r="DV96" s="15">
        <f>'Investment Analysis'!JY96</f>
        <v/>
      </c>
      <c r="DW96" s="48" t="n">
        <v>5035.75</v>
      </c>
      <c r="DX96" s="18">
        <f>IF(DW96&gt;0,(DW96-DX$5)/DX$5,0)</f>
        <v/>
      </c>
      <c r="DY96" s="15">
        <f>'Investment Analysis'!KF96</f>
        <v/>
      </c>
      <c r="DZ96" s="48" t="n">
        <v>18998</v>
      </c>
      <c r="EA96" s="18">
        <f>IF(DZ96&gt;0,(DZ96-EA$5)/EA$5,0)</f>
        <v/>
      </c>
      <c r="EB96" s="15">
        <f>'Investment Analysis'!KM96</f>
        <v/>
      </c>
      <c r="EC96" s="48" t="n">
        <v>1962.5</v>
      </c>
      <c r="ED96" s="18">
        <f>'Investment Analysis'!KV96</f>
        <v/>
      </c>
      <c r="EE96" s="15">
        <f>'Investment Analysis'!KT96</f>
        <v/>
      </c>
      <c r="EF96" s="48" t="n">
        <v>1349</v>
      </c>
      <c r="EG96" s="18">
        <f>IF(EF96&gt;0,(EF96-EG$5)/EG$5,0)</f>
        <v/>
      </c>
      <c r="EH96" s="15">
        <f>'Investment Analysis'!LH96</f>
        <v/>
      </c>
      <c r="EI96" s="48" t="n">
        <v>19354.5</v>
      </c>
      <c r="EJ96" s="18">
        <f>'Investment Analysis'!LQ96</f>
        <v/>
      </c>
      <c r="EK96" s="15">
        <f>'Investment Analysis'!LO96</f>
        <v/>
      </c>
      <c r="EL96" s="48" t="n"/>
      <c r="EM96" s="18">
        <f>IF(EL96&gt;0,(EL96-EM$4)/EM$4,0)</f>
        <v/>
      </c>
      <c r="EN96" s="15">
        <f>'Investment Analysis'!LX96</f>
        <v/>
      </c>
      <c r="EO96" s="48" t="n">
        <v>22113</v>
      </c>
      <c r="EP96" s="68">
        <f>IF(EO96&gt;0,(EO96-500-EP$5)/EP$5,0)</f>
        <v/>
      </c>
      <c r="EQ96" s="15">
        <f>'Investment Analysis'!MC96</f>
        <v/>
      </c>
      <c r="ER96" s="48" t="n">
        <v>7866.32</v>
      </c>
      <c r="ES96" s="18">
        <f>'Investment Analysis'!LX96</f>
        <v/>
      </c>
      <c r="ET96" s="15">
        <f>'Investment Analysis'!LA96</f>
        <v/>
      </c>
      <c r="EU96" s="48" t="n">
        <v>1356</v>
      </c>
      <c r="EV96" s="18">
        <f>'Investment Analysis'!ML96</f>
        <v/>
      </c>
      <c r="EW96" s="15">
        <f>'Investment Analysis'!MJ96</f>
        <v/>
      </c>
      <c r="EX96" s="48" t="n">
        <v>10776</v>
      </c>
      <c r="EY96" s="18">
        <f>IF(EX96&gt;0,(EX96-EY$5)/EY$5,0)</f>
        <v/>
      </c>
      <c r="EZ96" s="15">
        <f>'Investment Analysis'!MQ96</f>
        <v/>
      </c>
      <c r="FA96" s="48" t="n"/>
      <c r="FB96" s="18">
        <f>IF(FA96&gt;0,(FA96-FB$5)/FB$5,0)</f>
        <v/>
      </c>
      <c r="FC96" s="15">
        <f>'Investment Analysis'!MX96</f>
        <v/>
      </c>
      <c r="FD96" s="48" t="n">
        <v>1049.6</v>
      </c>
      <c r="FE96" s="18">
        <f>IF(FD96&gt;0,(FD96-FE$5)/FE$5,0)</f>
        <v/>
      </c>
      <c r="FF96" s="15">
        <f>'Investment Analysis'!NE96</f>
        <v/>
      </c>
      <c r="FG96" s="48" t="n"/>
      <c r="FH96" s="18">
        <f>IF(FG96&gt;0,(FG96-FH$5)/FH$5,0)</f>
        <v/>
      </c>
      <c r="FI96" s="15">
        <f>'Investment Analysis'!NL96</f>
        <v/>
      </c>
      <c r="FJ96" s="48" t="n">
        <v>10170.25</v>
      </c>
      <c r="FK96" s="18">
        <f>IF(FJ96&gt;0,(FJ96-FK$5)/FK$5,0)</f>
        <v/>
      </c>
      <c r="FL96" s="15">
        <f>'Investment Analysis'!NS96</f>
        <v/>
      </c>
      <c r="FM96" s="48" t="n">
        <v>1513.8</v>
      </c>
      <c r="FN96" s="18">
        <f>IF(FM96&gt;0,(FM96-FN$5)/FN$5,0)</f>
        <v/>
      </c>
      <c r="FO96" s="15">
        <f>'Investment Analysis'!NZ96</f>
        <v/>
      </c>
      <c r="FP96" s="48" t="n"/>
      <c r="FQ96" s="18">
        <f>IF(FP96&gt;0,(FP96-FQ$5)/FQ$5,0)</f>
        <v/>
      </c>
      <c r="FR96" s="15">
        <f>'Investment Analysis'!OG96</f>
        <v/>
      </c>
      <c r="FS96" s="48" t="n">
        <v>1812.5</v>
      </c>
      <c r="FT96" s="18">
        <f>IF(FS96&gt;0,(FS96-FT$5)/FT$5,0)</f>
        <v/>
      </c>
      <c r="FU96" s="15">
        <f>'Investment Analysis'!ON96</f>
        <v/>
      </c>
      <c r="FV96" s="48" t="n"/>
      <c r="FW96" s="18">
        <f>IF(FV96&gt;0,(FV96-FW$5)/FW$5,0)</f>
        <v/>
      </c>
      <c r="FX96" s="15">
        <f>'Investment Analysis'!OU96</f>
        <v/>
      </c>
      <c r="FY96" s="48" t="n"/>
      <c r="FZ96" s="18">
        <f>IF(FY96&gt;0,(FY96-FZ$5)/FZ$5,0)</f>
        <v/>
      </c>
      <c r="GA96" s="15">
        <f>'Investment Analysis'!PB96</f>
        <v/>
      </c>
      <c r="GB96" s="48" t="n"/>
      <c r="GC96" s="18">
        <f>'Investment Analysis'!PK96</f>
        <v/>
      </c>
      <c r="GD96" s="15">
        <f>'Investment Analysis'!PI96</f>
        <v/>
      </c>
      <c r="GE96" s="48" t="n">
        <v>29224</v>
      </c>
      <c r="GF96" s="18">
        <f>'Investment Analysis'!PY96</f>
        <v/>
      </c>
      <c r="GG96" s="15">
        <f>'Investment Analysis'!PW96</f>
        <v/>
      </c>
      <c r="GH96" s="48" t="n">
        <v>1337.4</v>
      </c>
      <c r="GI96" s="18">
        <f>'Investment Analysis'!QF96</f>
        <v/>
      </c>
      <c r="GJ96" s="15">
        <f>'Investment Analysis'!QD96</f>
        <v/>
      </c>
      <c r="GK96" s="48" t="n">
        <v>1780</v>
      </c>
      <c r="GL96" s="18">
        <f>'Investment Analysis'!QM96</f>
        <v/>
      </c>
      <c r="GM96" s="15">
        <f>'Investment Analysis'!QK96</f>
        <v/>
      </c>
      <c r="GN96" s="48" t="n">
        <v>14777.18</v>
      </c>
      <c r="GO96" s="18">
        <f>'Investment Analysis'!QT96</f>
        <v/>
      </c>
      <c r="GP96" s="15">
        <f>'Investment Analysis'!QR96</f>
        <v/>
      </c>
      <c r="GQ96" s="48" t="n">
        <v>30153.7</v>
      </c>
      <c r="GR96" s="18">
        <f>'Investment Analysis'!RA96</f>
        <v/>
      </c>
      <c r="GS96" s="15">
        <f>'Investment Analysis'!QY96</f>
        <v/>
      </c>
      <c r="GT96" s="48" t="n">
        <v>1395</v>
      </c>
      <c r="GU96" s="18">
        <f>'Investment Analysis'!RH96</f>
        <v/>
      </c>
      <c r="GV96" s="15">
        <f>'Investment Analysis'!RF96</f>
        <v/>
      </c>
      <c r="GW96" s="48" t="n"/>
      <c r="GX96" s="18">
        <f>'Investment Analysis'!RO96</f>
        <v/>
      </c>
      <c r="GY96" s="15">
        <f>'Investment Analysis'!RM96</f>
        <v/>
      </c>
      <c r="GZ96" s="48" t="n">
        <v>716.5</v>
      </c>
      <c r="HA96" s="18">
        <f>'Investment Analysis'!RV96</f>
        <v/>
      </c>
      <c r="HB96" s="15">
        <f>'Investment Analysis'!RT96</f>
        <v/>
      </c>
      <c r="HC96" s="48" t="n"/>
      <c r="HD96" s="18">
        <f>'Investment Analysis'!SC96</f>
        <v/>
      </c>
      <c r="HE96" s="15">
        <f>'Investment Analysis'!SA96</f>
        <v/>
      </c>
      <c r="HF96" s="48" t="n">
        <v>462.5</v>
      </c>
      <c r="HG96" s="18">
        <f>'Investment Analysis'!SJ96</f>
        <v/>
      </c>
      <c r="HH96" s="15">
        <f>'Investment Analysis'!SH96</f>
        <v/>
      </c>
      <c r="HI96" s="48" t="n">
        <v>774</v>
      </c>
      <c r="HJ96" s="18">
        <f>'Investment Analysis'!SM96</f>
        <v/>
      </c>
      <c r="HK96" s="15">
        <f>'Investment Analysis'!SK96</f>
        <v/>
      </c>
      <c r="HL96" s="48" t="n"/>
      <c r="HM96" s="18">
        <f>'Investment Analysis'!SP96</f>
        <v/>
      </c>
      <c r="HN96" s="15">
        <f>'Investment Analysis'!SN96</f>
        <v/>
      </c>
      <c r="HO96" s="48" t="n"/>
      <c r="HP96" s="18">
        <f>'Investment Analysis'!TE96</f>
        <v/>
      </c>
      <c r="HQ96" s="15">
        <f>'Investment Analysis'!TC96</f>
        <v/>
      </c>
      <c r="HR96" s="48" t="n"/>
      <c r="HS96" s="18">
        <f>'Investment Analysis'!TL96</f>
        <v/>
      </c>
      <c r="HT96" s="15">
        <f>'Investment Analysis'!TJ96</f>
        <v/>
      </c>
      <c r="HU96" s="48" t="n"/>
      <c r="HV96" s="18">
        <f>'Investment Analysis'!TS96</f>
        <v/>
      </c>
      <c r="HW96" s="15">
        <f>'Investment Analysis'!TQ96</f>
        <v/>
      </c>
      <c r="HX96" s="48" t="n"/>
      <c r="HY96" s="18">
        <f>'Investment Analysis'!TZ96</f>
        <v/>
      </c>
      <c r="HZ96" s="15">
        <f>'Investment Analysis'!TX96</f>
        <v/>
      </c>
      <c r="IA96" s="48" t="n"/>
      <c r="IB96" s="18">
        <f>'Investment Analysis'!UG96</f>
        <v/>
      </c>
      <c r="IC96" s="15">
        <f>'Investment Analysis'!UE96</f>
        <v/>
      </c>
      <c r="ID96" s="48" t="n"/>
      <c r="IE96" s="18">
        <f>'Investment Analysis'!UN96</f>
        <v/>
      </c>
      <c r="IF96" s="15">
        <f>'Investment Analysis'!UL96</f>
        <v/>
      </c>
      <c r="IG96" s="48" t="n"/>
      <c r="IH96" s="18">
        <f>'Investment Analysis'!UU96</f>
        <v/>
      </c>
      <c r="II96" s="15">
        <f>'Investment Analysis'!US96</f>
        <v/>
      </c>
      <c r="IJ96" s="48" t="n"/>
      <c r="IK96" s="18">
        <f>'Investment Analysis'!VB96</f>
        <v/>
      </c>
      <c r="IL96" s="15">
        <f>'Investment Analysis'!UZ96</f>
        <v/>
      </c>
      <c r="IM96" s="48" t="n"/>
      <c r="IN96" s="18">
        <f>'Investment Analysis'!VI96</f>
        <v/>
      </c>
      <c r="IO96" s="15">
        <f>'Investment Analysis'!VG96</f>
        <v/>
      </c>
      <c r="IP96" s="18" t="n"/>
      <c r="IQ96" s="18" t="n"/>
      <c r="IR96" s="18" t="n"/>
      <c r="IS96" s="108">
        <f>IF(IT96&gt;0,IT96-IT95,0)</f>
        <v/>
      </c>
      <c r="IT96" s="48">
        <f>FY96+FV96+FS96+FP96+FM96+FJ96+FG96+FD96+FA96+EX96+EU96+ER96+EO96+EL96+EI96+EF96+EC96+DZ96+DW96+DT96+DQ96+DN96+DK96+DH96+DE96+DB96+CY96+CV96+CS96+CP96+CJ96+CG96+CD96+CA96+BX96+P96+CM96+GT96+GQ96+GN96+GK96+GH96+GE96+GB96+BU96+BR96+BO96+BL96+BI96+BF96+BC96+AZ96+AW96+AT96+AQ96+AN96+AK96+AH96+AE96+AB96+Y96+V96+S96+GW96+GZ96+HC96+HF96+HI96+HL96+HO96+HR96+HU96</f>
        <v/>
      </c>
      <c r="IU96" s="101">
        <f>IF(IT96&gt;0,IV96,0)</f>
        <v/>
      </c>
      <c r="IV96" s="101" t="n"/>
      <c r="IW96" s="15">
        <f>IF(IT96&gt;0,(IT96+IV$11-I$2)/I$2,0)</f>
        <v/>
      </c>
      <c r="IX96" s="113">
        <f>IF(IT96&gt;0,IT96+IV$11-I$2,0)</f>
        <v/>
      </c>
      <c r="IY96" s="21">
        <f>IF(IT96&gt;0,(IT96+IV$11+IV$33+IV$52+IV$73+IV$93-IT$8)/IT$8,0)</f>
        <v/>
      </c>
      <c r="IZ96" s="173">
        <f>IF(IT96&gt;0,IT96+IV$11+IV$33+IV$52+IV$73+IV$93-IT$8,0)</f>
        <v/>
      </c>
    </row>
    <row r="97">
      <c r="A97" s="554">
        <f>'Investment Analysis'!A97</f>
        <v/>
      </c>
      <c r="B97" s="4">
        <f>'Investment Analysis'!B97</f>
        <v/>
      </c>
      <c r="C97" s="27">
        <f>'Investment Analysis'!C97</f>
        <v/>
      </c>
      <c r="D97" s="14">
        <f>'Investment Analysis'!D97</f>
        <v/>
      </c>
      <c r="E97" s="15">
        <f>'Investment Analysis'!E97</f>
        <v/>
      </c>
      <c r="F97" s="13">
        <f>'Investment Analysis'!G97</f>
        <v/>
      </c>
      <c r="G97" s="14">
        <f>'Investment Analysis'!H97</f>
        <v/>
      </c>
      <c r="H97" s="15">
        <f>'Investment Analysis'!I97</f>
        <v/>
      </c>
      <c r="I97" s="13">
        <f>'Investment Analysis'!K97</f>
        <v/>
      </c>
      <c r="J97" s="14">
        <f>'Investment Analysis'!L97</f>
        <v/>
      </c>
      <c r="K97" s="15">
        <f>'Investment Analysis'!M97</f>
        <v/>
      </c>
      <c r="L97" s="41">
        <f>'Investment Analysis'!T97</f>
        <v/>
      </c>
      <c r="M97" s="21">
        <f>'Investment Analysis'!V97</f>
        <v/>
      </c>
      <c r="N97" s="21">
        <f>'Investment Analysis'!W97</f>
        <v/>
      </c>
      <c r="P97" s="48">
        <f>'Investment Analysis'!Y97</f>
        <v/>
      </c>
      <c r="Q97" s="18" t="n"/>
      <c r="R97" s="83" t="n"/>
      <c r="S97" s="48" t="n">
        <v>3948.33</v>
      </c>
      <c r="T97" s="18">
        <f>'Investment Analysis'!AH97</f>
        <v/>
      </c>
      <c r="U97" s="15">
        <f>'Investment Analysis'!AF97</f>
        <v/>
      </c>
      <c r="V97" s="48" t="n">
        <v>6587.55</v>
      </c>
      <c r="W97" s="18">
        <f>'Investment Analysis'!AO97</f>
        <v/>
      </c>
      <c r="X97" s="15">
        <f>'Investment Analysis'!AM97</f>
        <v/>
      </c>
      <c r="Y97" s="48" t="n">
        <v>8648.57</v>
      </c>
      <c r="Z97" s="18">
        <f>IF(Y97&gt;0,(Y97-Z$5)/Z$5,0)</f>
        <v/>
      </c>
      <c r="AA97" s="15">
        <f>'Investment Analysis'!GM97</f>
        <v/>
      </c>
      <c r="AB97" s="48" t="n">
        <v>2294.77</v>
      </c>
      <c r="AC97" s="18">
        <f>IF(AB97&gt;0,(AB97+8000+5000-AC$5)/AC$5,0)</f>
        <v/>
      </c>
      <c r="AD97" s="15">
        <f>'Investment Analysis'!AT97</f>
        <v/>
      </c>
      <c r="AE97" s="48" t="n">
        <v>10624.24</v>
      </c>
      <c r="AF97" s="18">
        <f>'Investment Analysis'!BC97</f>
        <v/>
      </c>
      <c r="AG97" s="15">
        <f>'Investment Analysis'!BA97</f>
        <v/>
      </c>
      <c r="AH97" s="48" t="n"/>
      <c r="AI97" s="18">
        <f>IF(AH97&gt;0,(AH97-5000+20000+20000-AI$5)/AI$5,0)</f>
        <v/>
      </c>
      <c r="AJ97" s="15">
        <f>'Investment Analysis'!BH97</f>
        <v/>
      </c>
      <c r="AK97" s="48" t="n">
        <v>18307.56</v>
      </c>
      <c r="AL97" s="18">
        <f>IF(AK97&gt;0,(AK97+7000-AL$5)/AL$5,0)</f>
        <v/>
      </c>
      <c r="AM97" s="15">
        <f>'Investment Analysis'!BO97</f>
        <v/>
      </c>
      <c r="AN97" s="48" t="n">
        <v>13368.42</v>
      </c>
      <c r="AO97" s="18">
        <f>IF(AN97&gt;0,(AN97+25000+5000-AO$5)/AO$5,0)</f>
        <v/>
      </c>
      <c r="AP97" s="15">
        <f>'Investment Analysis'!BV97</f>
        <v/>
      </c>
      <c r="AQ97" s="48" t="n"/>
      <c r="AR97" s="18">
        <f>IF(AQ97&gt;0,(AQ97+10000+4000-AR$5)/AR$5,0)</f>
        <v/>
      </c>
      <c r="AS97" s="15">
        <f>'Investment Analysis'!CC97</f>
        <v/>
      </c>
      <c r="AT97" s="48" t="n">
        <v>22113.35</v>
      </c>
      <c r="AU97" s="18">
        <f>'Investment Analysis'!CL97</f>
        <v/>
      </c>
      <c r="AV97" s="15">
        <f>'Investment Analysis'!CJ97</f>
        <v/>
      </c>
      <c r="AW97" s="48" t="n">
        <v>16775.54</v>
      </c>
      <c r="AX97" s="18">
        <f>IF(AW97&gt;0,(AW97+2000-AX$5)/AX$5,0)</f>
        <v/>
      </c>
      <c r="AY97" s="15">
        <f>'Investment Analysis'!CQ97</f>
        <v/>
      </c>
      <c r="AZ97" s="48" t="n">
        <v>14960.85</v>
      </c>
      <c r="BA97" s="18">
        <f>'Investment Analysis'!CZ97</f>
        <v/>
      </c>
      <c r="BB97" s="15">
        <f>'Investment Analysis'!CX97</f>
        <v/>
      </c>
      <c r="BC97" s="48" t="n">
        <v>9068.719999999999</v>
      </c>
      <c r="BD97" s="18">
        <f>IF(BC97&gt;0,(BC97-10000+30000+10000-BD$5)/BD$5,0)</f>
        <v/>
      </c>
      <c r="BE97" s="15">
        <f>'Investment Analysis'!DE97</f>
        <v/>
      </c>
      <c r="BF97" s="48" t="n">
        <v>4467.67</v>
      </c>
      <c r="BG97" s="18">
        <f>'Investment Analysis'!DN97</f>
        <v/>
      </c>
      <c r="BH97" s="15">
        <f>'Investment Analysis'!DL97</f>
        <v/>
      </c>
      <c r="BI97" s="48" t="n">
        <v>2118.79</v>
      </c>
      <c r="BJ97" s="18">
        <f>'Investment Analysis'!EB97</f>
        <v/>
      </c>
      <c r="BK97" s="15">
        <f>'Investment Analysis'!DZ97</f>
        <v/>
      </c>
      <c r="BL97" s="48" t="n">
        <v>3785.88</v>
      </c>
      <c r="BM97" s="18">
        <f>'Investment Analysis'!EI97</f>
        <v/>
      </c>
      <c r="BN97" s="15">
        <f>'Investment Analysis'!EG97</f>
        <v/>
      </c>
      <c r="BO97" s="48" t="n"/>
      <c r="BP97" s="18">
        <f>'Investment Analysis'!DU97</f>
        <v/>
      </c>
      <c r="BQ97" s="15">
        <f>'Investment Analysis'!DS97</f>
        <v/>
      </c>
      <c r="BR97" s="48" t="n">
        <v>5295.33</v>
      </c>
      <c r="BS97" s="18">
        <f>'Investment Analysis'!EP97</f>
        <v/>
      </c>
      <c r="BT97" s="15">
        <f>'Investment Analysis'!EN97</f>
        <v/>
      </c>
      <c r="BU97" s="48" t="n">
        <v>13307.93</v>
      </c>
      <c r="BV97" s="18">
        <f>IF(BU97&gt;0,(BU97+8000-BV$5)/BV$5,0)</f>
        <v/>
      </c>
      <c r="BW97" s="15">
        <f>'Investment Analysis'!EU97</f>
        <v/>
      </c>
      <c r="BX97" s="48" t="n">
        <v>19861.07</v>
      </c>
      <c r="BY97" s="18">
        <f>IF(BX97&gt;0,(BX97-10000-5000-BY$5)/BY$5,0)</f>
        <v/>
      </c>
      <c r="BZ97" s="15">
        <f>'Investment Analysis'!FB97</f>
        <v/>
      </c>
      <c r="CA97" s="48" t="n">
        <v>19804.82</v>
      </c>
      <c r="CB97" s="18">
        <f>IF(CA97&gt;0,(CA97-CB$5)/CB$5,0)</f>
        <v/>
      </c>
      <c r="CC97" s="15">
        <f>'Investment Analysis'!FI97</f>
        <v/>
      </c>
      <c r="CD97" s="48" t="n">
        <v>17506.22</v>
      </c>
      <c r="CE97" s="18">
        <f>'Investment Analysis'!FR97</f>
        <v/>
      </c>
      <c r="CF97" s="15">
        <f>'Investment Analysis'!FP97</f>
        <v/>
      </c>
      <c r="CG97" s="48" t="n">
        <v>5131.77</v>
      </c>
      <c r="CH97" s="18">
        <f>'Investment Analysis'!FR97</f>
        <v/>
      </c>
      <c r="CI97" s="15">
        <f>'Investment Analysis'!FW97</f>
        <v/>
      </c>
      <c r="CJ97" s="48" t="n"/>
      <c r="CK97" s="18">
        <f>IF(CJ97&gt;0,(CJ97+5000+8000-CK$5)/CK$5,0)</f>
        <v/>
      </c>
      <c r="CL97" s="15">
        <f>'Investment Analysis'!GD97</f>
        <v/>
      </c>
      <c r="CM97" s="48" t="n">
        <v>24708.58</v>
      </c>
      <c r="CN97" s="18">
        <f>IF(CM97&gt;0,(CM97-CN$5)/CN$5,0)</f>
        <v/>
      </c>
      <c r="CO97" s="15">
        <f>'Investment Analysis'!GT97</f>
        <v/>
      </c>
      <c r="CP97" s="48" t="n">
        <v>7120.5</v>
      </c>
      <c r="CQ97" s="18">
        <f>IF(CP97&gt;0,(CP97-CQ$5)/CQ$5,0)</f>
        <v/>
      </c>
      <c r="CR97" s="15">
        <f>'Investment Analysis'!HG97</f>
        <v/>
      </c>
      <c r="CS97" s="48" t="n">
        <v>8250</v>
      </c>
      <c r="CT97" s="18">
        <f>IF(CS97&gt;0,(CS97-CT$5)/CT$5,0)</f>
        <v/>
      </c>
      <c r="CU97" s="15">
        <f>'Investment Analysis'!HN97</f>
        <v/>
      </c>
      <c r="CV97" s="48" t="n">
        <v>586.85</v>
      </c>
      <c r="CW97" s="18">
        <f>IF(CV97&gt;0,(CV97-CW$5)/CW$5,0)</f>
        <v/>
      </c>
      <c r="CX97" s="15">
        <f>'Investment Analysis'!IB97</f>
        <v/>
      </c>
      <c r="CY97" s="48" t="n">
        <v>1038.85</v>
      </c>
      <c r="CZ97" s="18">
        <f>IF(CY97&gt;0,(CY97-CZ$5)/CZ$5,0)</f>
        <v/>
      </c>
      <c r="DA97" s="15">
        <f>'Investment Analysis'!II97</f>
        <v/>
      </c>
      <c r="DB97" s="48" t="n"/>
      <c r="DC97" s="18">
        <f>IF(DB97&gt;0,(DB97-DC$5)/DC$5,0)</f>
        <v/>
      </c>
      <c r="DD97" s="15">
        <f>'Investment Analysis'!IP97</f>
        <v/>
      </c>
      <c r="DE97" s="48" t="n"/>
      <c r="DF97" s="18">
        <f>'Investment Analysis'!IY97</f>
        <v/>
      </c>
      <c r="DG97" s="15">
        <f>'Investment Analysis'!IW97</f>
        <v/>
      </c>
      <c r="DH97" s="48" t="n">
        <v>1196.02</v>
      </c>
      <c r="DI97" s="18">
        <f>IF(DH97&gt;0,(DH97-DI$5)/DI$5,0)</f>
        <v/>
      </c>
      <c r="DJ97" s="15">
        <f>'Investment Analysis'!JD97</f>
        <v/>
      </c>
      <c r="DK97" s="48" t="n">
        <v>2190.85</v>
      </c>
      <c r="DL97" s="18">
        <f>IF(DK97&gt;0,(DK97-DL$5)/DL$5,0)</f>
        <v/>
      </c>
      <c r="DM97" s="15">
        <f>'Investment Analysis'!JK97</f>
        <v/>
      </c>
      <c r="DN97" s="48" t="n">
        <v>1060.7</v>
      </c>
      <c r="DO97" s="18">
        <f>IF(DN97&gt;0,(DN97-DO$5)/DO$5,0)</f>
        <v/>
      </c>
      <c r="DP97" s="15">
        <f>'Investment Analysis'!HU97</f>
        <v/>
      </c>
      <c r="DQ97" s="48" t="n">
        <v>1466.1</v>
      </c>
      <c r="DR97" s="18">
        <f>IF(DQ97&gt;0,(DQ97-DR$5)/DR$5,0)</f>
        <v/>
      </c>
      <c r="DS97" s="15">
        <f>'Investment Analysis'!JR97</f>
        <v/>
      </c>
      <c r="DT97" s="48" t="n">
        <v>846.5</v>
      </c>
      <c r="DU97" s="18">
        <f>IF(DT97&gt;0,(DT97-630.54-DU$5)/DU$5,0)</f>
        <v/>
      </c>
      <c r="DV97" s="15">
        <f>'Investment Analysis'!JY97</f>
        <v/>
      </c>
      <c r="DW97" s="48" t="n">
        <v>5038.55</v>
      </c>
      <c r="DX97" s="18">
        <f>IF(DW97&gt;0,(DW97-DX$5)/DX$5,0)</f>
        <v/>
      </c>
      <c r="DY97" s="15">
        <f>'Investment Analysis'!KF97</f>
        <v/>
      </c>
      <c r="DZ97" s="48" t="n">
        <v>18627</v>
      </c>
      <c r="EA97" s="18">
        <f>IF(DZ97&gt;0,(DZ97-EA$5)/EA$5,0)</f>
        <v/>
      </c>
      <c r="EB97" s="15">
        <f>'Investment Analysis'!KM97</f>
        <v/>
      </c>
      <c r="EC97" s="48" t="n">
        <v>1974.9</v>
      </c>
      <c r="ED97" s="18">
        <f>'Investment Analysis'!KV97</f>
        <v/>
      </c>
      <c r="EE97" s="15">
        <f>'Investment Analysis'!KT97</f>
        <v/>
      </c>
      <c r="EF97" s="48" t="n">
        <v>1335</v>
      </c>
      <c r="EG97" s="18">
        <f>IF(EF97&gt;0,(EF97-EG$5)/EG$5,0)</f>
        <v/>
      </c>
      <c r="EH97" s="15">
        <f>'Investment Analysis'!LH97</f>
        <v/>
      </c>
      <c r="EI97" s="48" t="n">
        <v>18918.9</v>
      </c>
      <c r="EJ97" s="18">
        <f>'Investment Analysis'!LQ97</f>
        <v/>
      </c>
      <c r="EK97" s="15">
        <f>'Investment Analysis'!LO97</f>
        <v/>
      </c>
      <c r="EL97" s="48" t="n"/>
      <c r="EM97" s="18">
        <f>IF(EL97&gt;0,(EL97-EM$4)/EM$4,0)</f>
        <v/>
      </c>
      <c r="EN97" s="15">
        <f>'Investment Analysis'!LX97</f>
        <v/>
      </c>
      <c r="EO97" s="48" t="n">
        <v>22995</v>
      </c>
      <c r="EP97" s="68">
        <f>IF(EO97&gt;0,(EO97-500-EP$5)/EP$5,0)</f>
        <v/>
      </c>
      <c r="EQ97" s="15">
        <f>'Investment Analysis'!MC97</f>
        <v/>
      </c>
      <c r="ER97" s="48" t="n">
        <v>7795.92</v>
      </c>
      <c r="ES97" s="18">
        <f>'Investment Analysis'!LX97</f>
        <v/>
      </c>
      <c r="ET97" s="15">
        <f>'Investment Analysis'!LA97</f>
        <v/>
      </c>
      <c r="EU97" s="48" t="n">
        <v>1347.5</v>
      </c>
      <c r="EV97" s="18">
        <f>'Investment Analysis'!ML97</f>
        <v/>
      </c>
      <c r="EW97" s="15">
        <f>'Investment Analysis'!MJ97</f>
        <v/>
      </c>
      <c r="EX97" s="48" t="n">
        <v>10795</v>
      </c>
      <c r="EY97" s="18">
        <f>IF(EX97&gt;0,(EX97-EY$5)/EY$5,0)</f>
        <v/>
      </c>
      <c r="EZ97" s="15">
        <f>'Investment Analysis'!MQ97</f>
        <v/>
      </c>
      <c r="FA97" s="48" t="n"/>
      <c r="FB97" s="18">
        <f>IF(FA97&gt;0,(FA97-FB$5)/FB$5,0)</f>
        <v/>
      </c>
      <c r="FC97" s="15">
        <f>'Investment Analysis'!MX97</f>
        <v/>
      </c>
      <c r="FD97" s="48" t="n">
        <v>1072.45</v>
      </c>
      <c r="FE97" s="18">
        <f>IF(FD97&gt;0,(FD97-FE$5)/FE$5,0)</f>
        <v/>
      </c>
      <c r="FF97" s="15">
        <f>'Investment Analysis'!NE97</f>
        <v/>
      </c>
      <c r="FG97" s="48" t="n"/>
      <c r="FH97" s="18">
        <f>IF(FG97&gt;0,(FG97-FH$5)/FH$5,0)</f>
        <v/>
      </c>
      <c r="FI97" s="15">
        <f>'Investment Analysis'!NL97</f>
        <v/>
      </c>
      <c r="FJ97" s="48" t="n">
        <v>9850</v>
      </c>
      <c r="FK97" s="18">
        <f>IF(FJ97&gt;0,(FJ97-FK$5)/FK$5,0)</f>
        <v/>
      </c>
      <c r="FL97" s="15">
        <f>'Investment Analysis'!NS97</f>
        <v/>
      </c>
      <c r="FM97" s="48" t="n">
        <v>1542.8</v>
      </c>
      <c r="FN97" s="18">
        <f>IF(FM97&gt;0,(FM97-FN$5)/FN$5,0)</f>
        <v/>
      </c>
      <c r="FO97" s="15">
        <f>'Investment Analysis'!NZ97</f>
        <v/>
      </c>
      <c r="FP97" s="48" t="n"/>
      <c r="FQ97" s="18">
        <f>IF(FP97&gt;0,(FP97-FQ$5)/FQ$5,0)</f>
        <v/>
      </c>
      <c r="FR97" s="15">
        <f>'Investment Analysis'!OG97</f>
        <v/>
      </c>
      <c r="FS97" s="48" t="n">
        <v>2211.5</v>
      </c>
      <c r="FT97" s="18">
        <f>IF(FS97&gt;0,(FS97-FT$5)/FT$5,0)</f>
        <v/>
      </c>
      <c r="FU97" s="15">
        <f>'Investment Analysis'!ON97</f>
        <v/>
      </c>
      <c r="FV97" s="48" t="n"/>
      <c r="FW97" s="18">
        <f>IF(FV97&gt;0,(FV97-FW$5)/FW$5,0)</f>
        <v/>
      </c>
      <c r="FX97" s="15">
        <f>'Investment Analysis'!OU97</f>
        <v/>
      </c>
      <c r="FY97" s="48" t="n"/>
      <c r="FZ97" s="18">
        <f>IF(FY97&gt;0,(FY97-FZ$5)/FZ$5,0)</f>
        <v/>
      </c>
      <c r="GA97" s="15">
        <f>'Investment Analysis'!PB97</f>
        <v/>
      </c>
      <c r="GB97" s="48" t="n"/>
      <c r="GC97" s="18">
        <f>'Investment Analysis'!PK97</f>
        <v/>
      </c>
      <c r="GD97" s="15">
        <f>'Investment Analysis'!PI97</f>
        <v/>
      </c>
      <c r="GE97" s="48" t="n">
        <v>28595.2</v>
      </c>
      <c r="GF97" s="18">
        <f>'Investment Analysis'!PY97</f>
        <v/>
      </c>
      <c r="GG97" s="15">
        <f>'Investment Analysis'!PW97</f>
        <v/>
      </c>
      <c r="GH97" s="48" t="n">
        <v>1365.7</v>
      </c>
      <c r="GI97" s="18">
        <f>'Investment Analysis'!QF97</f>
        <v/>
      </c>
      <c r="GJ97" s="15">
        <f>'Investment Analysis'!QD97</f>
        <v/>
      </c>
      <c r="GK97" s="48" t="n">
        <v>1889.5</v>
      </c>
      <c r="GL97" s="18">
        <f>'Investment Analysis'!QM97</f>
        <v/>
      </c>
      <c r="GM97" s="15">
        <f>'Investment Analysis'!QK97</f>
        <v/>
      </c>
      <c r="GN97" s="48" t="n">
        <v>14162.39</v>
      </c>
      <c r="GO97" s="18">
        <f>'Investment Analysis'!QT97</f>
        <v/>
      </c>
      <c r="GP97" s="15">
        <f>'Investment Analysis'!QR97</f>
        <v/>
      </c>
      <c r="GQ97" s="48" t="n">
        <v>29273.3</v>
      </c>
      <c r="GR97" s="18">
        <f>'Investment Analysis'!RA97</f>
        <v/>
      </c>
      <c r="GS97" s="15">
        <f>'Investment Analysis'!QY97</f>
        <v/>
      </c>
      <c r="GT97" s="48" t="n">
        <v>1409.1</v>
      </c>
      <c r="GU97" s="18">
        <f>'Investment Analysis'!RH97</f>
        <v/>
      </c>
      <c r="GV97" s="15">
        <f>'Investment Analysis'!RF97</f>
        <v/>
      </c>
      <c r="GW97" s="48" t="n"/>
      <c r="GX97" s="18">
        <f>'Investment Analysis'!RO97</f>
        <v/>
      </c>
      <c r="GY97" s="15">
        <f>'Investment Analysis'!RM97</f>
        <v/>
      </c>
      <c r="GZ97" s="48" t="n">
        <v>708</v>
      </c>
      <c r="HA97" s="18">
        <f>'Investment Analysis'!RV97</f>
        <v/>
      </c>
      <c r="HB97" s="15">
        <f>'Investment Analysis'!RT97</f>
        <v/>
      </c>
      <c r="HC97" s="48" t="n"/>
      <c r="HD97" s="18">
        <f>'Investment Analysis'!SC97</f>
        <v/>
      </c>
      <c r="HE97" s="15">
        <f>'Investment Analysis'!SA97</f>
        <v/>
      </c>
      <c r="HF97" s="48" t="n">
        <v>515.5</v>
      </c>
      <c r="HG97" s="18">
        <f>'Investment Analysis'!SJ97</f>
        <v/>
      </c>
      <c r="HH97" s="15">
        <f>'Investment Analysis'!SH97</f>
        <v/>
      </c>
      <c r="HI97" s="48" t="n">
        <v>809</v>
      </c>
      <c r="HJ97" s="18">
        <f>'Investment Analysis'!SM97</f>
        <v/>
      </c>
      <c r="HK97" s="15">
        <f>'Investment Analysis'!SK97</f>
        <v/>
      </c>
      <c r="HL97" s="48" t="n"/>
      <c r="HM97" s="18">
        <f>'Investment Analysis'!SP97</f>
        <v/>
      </c>
      <c r="HN97" s="15">
        <f>'Investment Analysis'!SN97</f>
        <v/>
      </c>
      <c r="HO97" s="48" t="n"/>
      <c r="HP97" s="18">
        <f>'Investment Analysis'!TE97</f>
        <v/>
      </c>
      <c r="HQ97" s="15">
        <f>'Investment Analysis'!TC97</f>
        <v/>
      </c>
      <c r="HR97" s="48" t="n"/>
      <c r="HS97" s="18">
        <f>'Investment Analysis'!TL97</f>
        <v/>
      </c>
      <c r="HT97" s="15">
        <f>'Investment Analysis'!TJ97</f>
        <v/>
      </c>
      <c r="HU97" s="48" t="n"/>
      <c r="HV97" s="18">
        <f>'Investment Analysis'!TS97</f>
        <v/>
      </c>
      <c r="HW97" s="15">
        <f>'Investment Analysis'!TQ97</f>
        <v/>
      </c>
      <c r="HX97" s="48" t="n"/>
      <c r="HY97" s="18">
        <f>'Investment Analysis'!TZ97</f>
        <v/>
      </c>
      <c r="HZ97" s="15">
        <f>'Investment Analysis'!TX97</f>
        <v/>
      </c>
      <c r="IA97" s="48" t="n"/>
      <c r="IB97" s="18">
        <f>'Investment Analysis'!UG97</f>
        <v/>
      </c>
      <c r="IC97" s="15">
        <f>'Investment Analysis'!UE97</f>
        <v/>
      </c>
      <c r="ID97" s="48" t="n"/>
      <c r="IE97" s="18">
        <f>'Investment Analysis'!UN97</f>
        <v/>
      </c>
      <c r="IF97" s="15">
        <f>'Investment Analysis'!UL97</f>
        <v/>
      </c>
      <c r="IG97" s="48" t="n"/>
      <c r="IH97" s="18">
        <f>'Investment Analysis'!UU97</f>
        <v/>
      </c>
      <c r="II97" s="15">
        <f>'Investment Analysis'!US97</f>
        <v/>
      </c>
      <c r="IJ97" s="48" t="n"/>
      <c r="IK97" s="18">
        <f>'Investment Analysis'!VB97</f>
        <v/>
      </c>
      <c r="IL97" s="15">
        <f>'Investment Analysis'!UZ97</f>
        <v/>
      </c>
      <c r="IM97" s="48" t="n"/>
      <c r="IN97" s="18">
        <f>'Investment Analysis'!VI97</f>
        <v/>
      </c>
      <c r="IO97" s="15">
        <f>'Investment Analysis'!VG97</f>
        <v/>
      </c>
      <c r="IP97" s="18" t="n"/>
      <c r="IQ97" s="18" t="n"/>
      <c r="IR97" s="18" t="n"/>
      <c r="IS97" s="108">
        <f>IF(IT97&gt;0,IT97-IT96,0)</f>
        <v/>
      </c>
      <c r="IT97" s="48">
        <f>FY97+FV97+FS97+FP97+FM97+FJ97+FG97+FD97+FA97+EX97+EU97+ER97+EO97+EL97+EI97+EF97+EC97+DZ97+DW97+DT97+DQ97+DN97+DK97+DH97+DE97+DB97+CY97+CV97+CS97+CP97+CJ97+CG97+CD97+CA97+BX97+P97+CM97+GT97+GQ97+GN97+GK97+GH97+GE97+GB97+BU97+BR97+BO97+BL97+BI97+BF97+BC97+AZ97+AW97+AT97+AQ97+AN97+AK97+AH97+AE97+AB97+Y97+V97+S97+GW97+GZ97+HC97+HF97+HI97+HL97+HO97+HR97+HU97</f>
        <v/>
      </c>
      <c r="IU97" s="101">
        <f>IF(IT97&gt;0,IV97,0)</f>
        <v/>
      </c>
      <c r="IV97" s="101" t="n"/>
      <c r="IW97" s="15">
        <f>IF(IT97&gt;0,(IT97+IV$11-I$2)/I$2,0)</f>
        <v/>
      </c>
      <c r="IX97" s="113">
        <f>IF(IT97&gt;0,IT97+IV$11-I$2,0)</f>
        <v/>
      </c>
      <c r="IY97" s="21">
        <f>IF(IT97&gt;0,(IT97+IV$11+IV$33+IV$52+IV$73+IV$93-IT$8)/IT$8,0)</f>
        <v/>
      </c>
      <c r="IZ97" s="173">
        <f>IF(IT97&gt;0,IT97+IV$11+IV$33+IV$52+IV$73+IV$93-IT$8,0)</f>
        <v/>
      </c>
    </row>
    <row r="98">
      <c r="A98" s="554">
        <f>'Investment Analysis'!A98</f>
        <v/>
      </c>
      <c r="B98" s="4">
        <f>'Investment Analysis'!B98</f>
        <v/>
      </c>
      <c r="C98" s="27">
        <f>'Investment Analysis'!C98</f>
        <v/>
      </c>
      <c r="D98" s="14">
        <f>'Investment Analysis'!D98</f>
        <v/>
      </c>
      <c r="E98" s="15">
        <f>'Investment Analysis'!E98</f>
        <v/>
      </c>
      <c r="F98" s="13">
        <f>'Investment Analysis'!G98</f>
        <v/>
      </c>
      <c r="G98" s="14">
        <f>'Investment Analysis'!H98</f>
        <v/>
      </c>
      <c r="H98" s="15">
        <f>'Investment Analysis'!I98</f>
        <v/>
      </c>
      <c r="I98" s="13">
        <f>'Investment Analysis'!K98</f>
        <v/>
      </c>
      <c r="J98" s="14">
        <f>'Investment Analysis'!L98</f>
        <v/>
      </c>
      <c r="K98" s="15">
        <f>'Investment Analysis'!M98</f>
        <v/>
      </c>
      <c r="L98" s="41">
        <f>'Investment Analysis'!T98</f>
        <v/>
      </c>
      <c r="M98" s="21">
        <f>'Investment Analysis'!V98</f>
        <v/>
      </c>
      <c r="N98" s="21">
        <f>'Investment Analysis'!W98</f>
        <v/>
      </c>
      <c r="P98" s="48">
        <f>'Investment Analysis'!Y98</f>
        <v/>
      </c>
      <c r="Q98" s="18" t="n"/>
      <c r="R98" s="83" t="n"/>
      <c r="S98" s="48" t="n">
        <v>3939.83</v>
      </c>
      <c r="T98" s="18">
        <f>'Investment Analysis'!AH98</f>
        <v/>
      </c>
      <c r="U98" s="15">
        <f>'Investment Analysis'!AF98</f>
        <v/>
      </c>
      <c r="V98" s="48" t="n">
        <v>6571.63</v>
      </c>
      <c r="W98" s="18">
        <f>'Investment Analysis'!AO98</f>
        <v/>
      </c>
      <c r="X98" s="15">
        <f>'Investment Analysis'!AM98</f>
        <v/>
      </c>
      <c r="Y98" s="48" t="n">
        <v>8501.209999999999</v>
      </c>
      <c r="Z98" s="18">
        <f>IF(Y98&gt;0,(Y98-Z$5)/Z$5,0)</f>
        <v/>
      </c>
      <c r="AA98" s="15">
        <f>'Investment Analysis'!GM98</f>
        <v/>
      </c>
      <c r="AB98" s="48" t="n">
        <v>2297.14</v>
      </c>
      <c r="AC98" s="18">
        <f>IF(AB98&gt;0,(AB98+8000+5000-AC$5)/AC$5,0)</f>
        <v/>
      </c>
      <c r="AD98" s="15">
        <f>'Investment Analysis'!AT98</f>
        <v/>
      </c>
      <c r="AE98" s="48" t="n">
        <v>10618.3</v>
      </c>
      <c r="AF98" s="18">
        <f>'Investment Analysis'!BC98</f>
        <v/>
      </c>
      <c r="AG98" s="15">
        <f>'Investment Analysis'!BA98</f>
        <v/>
      </c>
      <c r="AH98" s="48" t="n"/>
      <c r="AI98" s="18">
        <f>IF(AH98&gt;0,(AH98-5000+20000+20000-AI$5)/AI$5,0)</f>
        <v/>
      </c>
      <c r="AJ98" s="15">
        <f>'Investment Analysis'!BH98</f>
        <v/>
      </c>
      <c r="AK98" s="48" t="n">
        <v>18299.4</v>
      </c>
      <c r="AL98" s="18">
        <f>IF(AK98&gt;0,(AK98+7000-AL$5)/AL$5,0)</f>
        <v/>
      </c>
      <c r="AM98" s="15">
        <f>'Investment Analysis'!BO98</f>
        <v/>
      </c>
      <c r="AN98" s="48" t="n">
        <v>13346.4</v>
      </c>
      <c r="AO98" s="18">
        <f>IF(AN98&gt;0,(AN98+25000+5000-AO$5)/AO$5,0)</f>
        <v/>
      </c>
      <c r="AP98" s="15">
        <f>'Investment Analysis'!BV98</f>
        <v/>
      </c>
      <c r="AQ98" s="48" t="n"/>
      <c r="AR98" s="18">
        <f>IF(AQ98&gt;0,(AQ98+10000+4000-AR$5)/AR$5,0)</f>
        <v/>
      </c>
      <c r="AS98" s="15">
        <f>'Investment Analysis'!CC98</f>
        <v/>
      </c>
      <c r="AT98" s="48" t="n">
        <v>22060.17</v>
      </c>
      <c r="AU98" s="18">
        <f>'Investment Analysis'!CL98</f>
        <v/>
      </c>
      <c r="AV98" s="15">
        <f>'Investment Analysis'!CJ98</f>
        <v/>
      </c>
      <c r="AW98" s="48" t="n">
        <v>16786.56</v>
      </c>
      <c r="AX98" s="18">
        <f>IF(AW98&gt;0,(AW98+2000-AX$5)/AX$5,0)</f>
        <v/>
      </c>
      <c r="AY98" s="15">
        <f>'Investment Analysis'!CQ98</f>
        <v/>
      </c>
      <c r="AZ98" s="48" t="n">
        <v>14917.58</v>
      </c>
      <c r="BA98" s="18">
        <f>'Investment Analysis'!CZ98</f>
        <v/>
      </c>
      <c r="BB98" s="15">
        <f>'Investment Analysis'!CX98</f>
        <v/>
      </c>
      <c r="BC98" s="48" t="n">
        <v>9021.440000000001</v>
      </c>
      <c r="BD98" s="18">
        <f>IF(BC98&gt;0,(BC98-10000+30000+10000-BD$5)/BD$5,0)</f>
        <v/>
      </c>
      <c r="BE98" s="15">
        <f>'Investment Analysis'!DE98</f>
        <v/>
      </c>
      <c r="BF98" s="48" t="n">
        <v>4486.75</v>
      </c>
      <c r="BG98" s="18">
        <f>'Investment Analysis'!DN98</f>
        <v/>
      </c>
      <c r="BH98" s="15">
        <f>'Investment Analysis'!DL98</f>
        <v/>
      </c>
      <c r="BI98" s="48" t="n">
        <v>2130.38</v>
      </c>
      <c r="BJ98" s="18">
        <f>'Investment Analysis'!EB98</f>
        <v/>
      </c>
      <c r="BK98" s="15">
        <f>'Investment Analysis'!DZ98</f>
        <v/>
      </c>
      <c r="BL98" s="48" t="n">
        <v>3785.88</v>
      </c>
      <c r="BM98" s="18">
        <f>'Investment Analysis'!EI98</f>
        <v/>
      </c>
      <c r="BN98" s="15">
        <f>'Investment Analysis'!EG98</f>
        <v/>
      </c>
      <c r="BO98" s="48" t="n"/>
      <c r="BP98" s="18">
        <f>'Investment Analysis'!DU98</f>
        <v/>
      </c>
      <c r="BQ98" s="15">
        <f>'Investment Analysis'!DS98</f>
        <v/>
      </c>
      <c r="BR98" s="48" t="n">
        <v>5284.92</v>
      </c>
      <c r="BS98" s="18">
        <f>'Investment Analysis'!EP98</f>
        <v/>
      </c>
      <c r="BT98" s="15">
        <f>'Investment Analysis'!EN98</f>
        <v/>
      </c>
      <c r="BU98" s="48" t="n">
        <v>13300.6</v>
      </c>
      <c r="BV98" s="18">
        <f>IF(BU98&gt;0,(BU98+8000-BV$5)/BV$5,0)</f>
        <v/>
      </c>
      <c r="BW98" s="15">
        <f>'Investment Analysis'!EU98</f>
        <v/>
      </c>
      <c r="BX98" s="48" t="n">
        <v>20450.12</v>
      </c>
      <c r="BY98" s="18">
        <f>IF(BX98&gt;0,(BX98-10000-5000-BY$5)/BY$5,0)</f>
        <v/>
      </c>
      <c r="BZ98" s="15">
        <f>'Investment Analysis'!FB98</f>
        <v/>
      </c>
      <c r="CA98" s="48" t="n">
        <v>19992.31</v>
      </c>
      <c r="CB98" s="18">
        <f>IF(CA98&gt;0,(CA98-CB$5)/CB$5,0)</f>
        <v/>
      </c>
      <c r="CC98" s="15">
        <f>'Investment Analysis'!FI98</f>
        <v/>
      </c>
      <c r="CD98" s="48" t="n">
        <v>17553.46</v>
      </c>
      <c r="CE98" s="18">
        <f>'Investment Analysis'!FR98</f>
        <v/>
      </c>
      <c r="CF98" s="15">
        <f>'Investment Analysis'!FP98</f>
        <v/>
      </c>
      <c r="CG98" s="48" t="n">
        <v>5131.22</v>
      </c>
      <c r="CH98" s="18">
        <f>'Investment Analysis'!FR98</f>
        <v/>
      </c>
      <c r="CI98" s="15">
        <f>'Investment Analysis'!FW98</f>
        <v/>
      </c>
      <c r="CJ98" s="48" t="n"/>
      <c r="CK98" s="18">
        <f>IF(CJ98&gt;0,(CJ98+5000+8000-CK$5)/CK$5,0)</f>
        <v/>
      </c>
      <c r="CL98" s="15">
        <f>'Investment Analysis'!GD98</f>
        <v/>
      </c>
      <c r="CM98" s="48" t="n">
        <v>24742.45</v>
      </c>
      <c r="CN98" s="18">
        <f>IF(CM98&gt;0,(CM98-CN$5)/CN$5,0)</f>
        <v/>
      </c>
      <c r="CO98" s="15">
        <f>'Investment Analysis'!GT98</f>
        <v/>
      </c>
      <c r="CP98" s="48" t="n">
        <v>7456.5</v>
      </c>
      <c r="CQ98" s="18">
        <f>IF(CP98&gt;0,(CP98-CQ$5)/CQ$5,0)</f>
        <v/>
      </c>
      <c r="CR98" s="15">
        <f>'Investment Analysis'!HG98</f>
        <v/>
      </c>
      <c r="CS98" s="48" t="n">
        <v>9240</v>
      </c>
      <c r="CT98" s="18">
        <f>IF(CS98&gt;0,(CS98-CT$5)/CT$5,0)</f>
        <v/>
      </c>
      <c r="CU98" s="15">
        <f>'Investment Analysis'!HN98</f>
        <v/>
      </c>
      <c r="CV98" s="48" t="n">
        <v>583.25</v>
      </c>
      <c r="CW98" s="18">
        <f>IF(CV98&gt;0,(CV98-CW$5)/CW$5,0)</f>
        <v/>
      </c>
      <c r="CX98" s="15">
        <f>'Investment Analysis'!IB98</f>
        <v/>
      </c>
      <c r="CY98" s="48" t="n">
        <v>1041</v>
      </c>
      <c r="CZ98" s="18">
        <f>IF(CY98&gt;0,(CY98-CZ$5)/CZ$5,0)</f>
        <v/>
      </c>
      <c r="DA98" s="15">
        <f>'Investment Analysis'!II98</f>
        <v/>
      </c>
      <c r="DB98" s="48" t="n"/>
      <c r="DC98" s="18">
        <f>IF(DB98&gt;0,(DB98-DC$5)/DC$5,0)</f>
        <v/>
      </c>
      <c r="DD98" s="15">
        <f>'Investment Analysis'!IP98</f>
        <v/>
      </c>
      <c r="DE98" s="48" t="n"/>
      <c r="DF98" s="18">
        <f>'Investment Analysis'!IY98</f>
        <v/>
      </c>
      <c r="DG98" s="15">
        <f>'Investment Analysis'!IW98</f>
        <v/>
      </c>
      <c r="DH98" s="48" t="n">
        <v>1184.98</v>
      </c>
      <c r="DI98" s="18">
        <f>IF(DH98&gt;0,(DH98-DI$5)/DI$5,0)</f>
        <v/>
      </c>
      <c r="DJ98" s="15">
        <f>'Investment Analysis'!JD98</f>
        <v/>
      </c>
      <c r="DK98" s="48" t="n">
        <v>2193.65</v>
      </c>
      <c r="DL98" s="18">
        <f>IF(DK98&gt;0,(DK98-DL$5)/DL$5,0)</f>
        <v/>
      </c>
      <c r="DM98" s="15">
        <f>'Investment Analysis'!JK98</f>
        <v/>
      </c>
      <c r="DN98" s="48" t="n">
        <v>1073.1</v>
      </c>
      <c r="DO98" s="18">
        <f>IF(DN98&gt;0,(DN98-DO$5)/DO$5,0)</f>
        <v/>
      </c>
      <c r="DP98" s="15">
        <f>'Investment Analysis'!HU98</f>
        <v/>
      </c>
      <c r="DQ98" s="48" t="n">
        <v>1461.3</v>
      </c>
      <c r="DR98" s="18">
        <f>IF(DQ98&gt;0,(DQ98-DR$5)/DR$5,0)</f>
        <v/>
      </c>
      <c r="DS98" s="15">
        <f>'Investment Analysis'!JR98</f>
        <v/>
      </c>
      <c r="DT98" s="48" t="n">
        <v>872.5</v>
      </c>
      <c r="DU98" s="18">
        <f>IF(DT98&gt;0,(DT98-630.54-DU$5)/DU$5,0)</f>
        <v/>
      </c>
      <c r="DV98" s="15">
        <f>'Investment Analysis'!JY98</f>
        <v/>
      </c>
      <c r="DW98" s="48" t="n">
        <v>5040.45</v>
      </c>
      <c r="DX98" s="18">
        <f>IF(DW98&gt;0,(DW98-DX$5)/DX$5,0)</f>
        <v/>
      </c>
      <c r="DY98" s="15">
        <f>'Investment Analysis'!KF98</f>
        <v/>
      </c>
      <c r="DZ98" s="48" t="n">
        <v>18935</v>
      </c>
      <c r="EA98" s="18">
        <f>IF(DZ98&gt;0,(DZ98-EA$5)/EA$5,0)</f>
        <v/>
      </c>
      <c r="EB98" s="15">
        <f>'Investment Analysis'!KM98</f>
        <v/>
      </c>
      <c r="EC98" s="48" t="n">
        <v>1985.3</v>
      </c>
      <c r="ED98" s="18">
        <f>'Investment Analysis'!KV98</f>
        <v/>
      </c>
      <c r="EE98" s="15">
        <f>'Investment Analysis'!KT98</f>
        <v/>
      </c>
      <c r="EF98" s="48" t="n">
        <v>1390.5</v>
      </c>
      <c r="EG98" s="18">
        <f>IF(EF98&gt;0,(EF98-EG$5)/EG$5,0)</f>
        <v/>
      </c>
      <c r="EH98" s="15">
        <f>'Investment Analysis'!LH98</f>
        <v/>
      </c>
      <c r="EI98" s="48" t="n">
        <v>19357.8</v>
      </c>
      <c r="EJ98" s="18">
        <f>'Investment Analysis'!LQ98</f>
        <v/>
      </c>
      <c r="EK98" s="15">
        <f>'Investment Analysis'!LO98</f>
        <v/>
      </c>
      <c r="EL98" s="48" t="n"/>
      <c r="EM98" s="18">
        <f>IF(EL98&gt;0,(EL98-EM$4)/EM$4,0)</f>
        <v/>
      </c>
      <c r="EN98" s="15">
        <f>'Investment Analysis'!LX98</f>
        <v/>
      </c>
      <c r="EO98" s="48" t="n">
        <v>24489</v>
      </c>
      <c r="EP98" s="68">
        <f>IF(EO98&gt;0,(EO98-500-EP$5)/EP$5,0)</f>
        <v/>
      </c>
      <c r="EQ98" s="15">
        <f>'Investment Analysis'!MC98</f>
        <v/>
      </c>
      <c r="ER98" s="48" t="n">
        <v>7840.48</v>
      </c>
      <c r="ES98" s="18">
        <f>'Investment Analysis'!LX98</f>
        <v/>
      </c>
      <c r="ET98" s="15">
        <f>'Investment Analysis'!LA98</f>
        <v/>
      </c>
      <c r="EU98" s="48" t="n">
        <v>1404.5</v>
      </c>
      <c r="EV98" s="18">
        <f>'Investment Analysis'!ML98</f>
        <v/>
      </c>
      <c r="EW98" s="15">
        <f>'Investment Analysis'!MJ98</f>
        <v/>
      </c>
      <c r="EX98" s="48" t="n">
        <v>10837</v>
      </c>
      <c r="EY98" s="18">
        <f>IF(EX98&gt;0,(EX98-EY$5)/EY$5,0)</f>
        <v/>
      </c>
      <c r="EZ98" s="15">
        <f>'Investment Analysis'!MQ98</f>
        <v/>
      </c>
      <c r="FA98" s="48" t="n"/>
      <c r="FB98" s="18">
        <f>IF(FA98&gt;0,(FA98-FB$5)/FB$5,0)</f>
        <v/>
      </c>
      <c r="FC98" s="15">
        <f>'Investment Analysis'!MX98</f>
        <v/>
      </c>
      <c r="FD98" s="48" t="n">
        <v>1074.8</v>
      </c>
      <c r="FE98" s="18">
        <f>IF(FD98&gt;0,(FD98-FE$5)/FE$5,0)</f>
        <v/>
      </c>
      <c r="FF98" s="15">
        <f>'Investment Analysis'!NE98</f>
        <v/>
      </c>
      <c r="FG98" s="48" t="n"/>
      <c r="FH98" s="18">
        <f>IF(FG98&gt;0,(FG98-FH$5)/FH$5,0)</f>
        <v/>
      </c>
      <c r="FI98" s="15">
        <f>'Investment Analysis'!NL98</f>
        <v/>
      </c>
      <c r="FJ98" s="48" t="n">
        <v>9981.5</v>
      </c>
      <c r="FK98" s="18">
        <f>IF(FJ98&gt;0,(FJ98-FK$5)/FK$5,0)</f>
        <v/>
      </c>
      <c r="FL98" s="15">
        <f>'Investment Analysis'!NS98</f>
        <v/>
      </c>
      <c r="FM98" s="48" t="n">
        <v>1527.5</v>
      </c>
      <c r="FN98" s="18">
        <f>IF(FM98&gt;0,(FM98-FN$5)/FN$5,0)</f>
        <v/>
      </c>
      <c r="FO98" s="15">
        <f>'Investment Analysis'!NZ98</f>
        <v/>
      </c>
      <c r="FP98" s="48" t="n"/>
      <c r="FQ98" s="18">
        <f>IF(FP98&gt;0,(FP98-FQ$5)/FQ$5,0)</f>
        <v/>
      </c>
      <c r="FR98" s="15">
        <f>'Investment Analysis'!OG98</f>
        <v/>
      </c>
      <c r="FS98" s="48" t="n">
        <v>2340</v>
      </c>
      <c r="FT98" s="18">
        <f>IF(FS98&gt;0,(FS98-FT$5)/FT$5,0)</f>
        <v/>
      </c>
      <c r="FU98" s="15">
        <f>'Investment Analysis'!ON98</f>
        <v/>
      </c>
      <c r="FV98" s="48" t="n"/>
      <c r="FW98" s="18">
        <f>IF(FV98&gt;0,(FV98-FW$5)/FW$5,0)</f>
        <v/>
      </c>
      <c r="FX98" s="15">
        <f>'Investment Analysis'!OU98</f>
        <v/>
      </c>
      <c r="FY98" s="48" t="n"/>
      <c r="FZ98" s="18">
        <f>IF(FY98&gt;0,(FY98-FZ$5)/FZ$5,0)</f>
        <v/>
      </c>
      <c r="GA98" s="15">
        <f>'Investment Analysis'!PB98</f>
        <v/>
      </c>
      <c r="GB98" s="48" t="n"/>
      <c r="GC98" s="18">
        <f>'Investment Analysis'!PK98</f>
        <v/>
      </c>
      <c r="GD98" s="15">
        <f>'Investment Analysis'!PI98</f>
        <v/>
      </c>
      <c r="GE98" s="48" t="n">
        <v>29505.6</v>
      </c>
      <c r="GF98" s="18">
        <f>'Investment Analysis'!PY98</f>
        <v/>
      </c>
      <c r="GG98" s="15">
        <f>'Investment Analysis'!PW98</f>
        <v/>
      </c>
      <c r="GH98" s="48" t="n">
        <v>1350.35</v>
      </c>
      <c r="GI98" s="18">
        <f>'Investment Analysis'!QF98</f>
        <v/>
      </c>
      <c r="GJ98" s="15">
        <f>'Investment Analysis'!QD98</f>
        <v/>
      </c>
      <c r="GK98" s="48" t="n">
        <v>1899.5</v>
      </c>
      <c r="GL98" s="18">
        <f>'Investment Analysis'!QM98</f>
        <v/>
      </c>
      <c r="GM98" s="15">
        <f>'Investment Analysis'!QK98</f>
        <v/>
      </c>
      <c r="GN98" s="48" t="n">
        <v>14315.4</v>
      </c>
      <c r="GO98" s="18">
        <f>'Investment Analysis'!QT98</f>
        <v/>
      </c>
      <c r="GP98" s="15">
        <f>'Investment Analysis'!QR98</f>
        <v/>
      </c>
      <c r="GQ98" s="48" t="n">
        <v>30448.35</v>
      </c>
      <c r="GR98" s="18">
        <f>'Investment Analysis'!RA98</f>
        <v/>
      </c>
      <c r="GS98" s="15">
        <f>'Investment Analysis'!QY98</f>
        <v/>
      </c>
      <c r="GT98" s="48" t="n">
        <v>1357.5</v>
      </c>
      <c r="GU98" s="18">
        <f>'Investment Analysis'!RH98</f>
        <v/>
      </c>
      <c r="GV98" s="15">
        <f>'Investment Analysis'!RF98</f>
        <v/>
      </c>
      <c r="GW98" s="48" t="n"/>
      <c r="GX98" s="18">
        <f>'Investment Analysis'!RO98</f>
        <v/>
      </c>
      <c r="GY98" s="15">
        <f>'Investment Analysis'!RM98</f>
        <v/>
      </c>
      <c r="GZ98" s="48" t="n">
        <v>714.5</v>
      </c>
      <c r="HA98" s="18">
        <f>'Investment Analysis'!RV98</f>
        <v/>
      </c>
      <c r="HB98" s="15">
        <f>'Investment Analysis'!RT98</f>
        <v/>
      </c>
      <c r="HC98" s="48" t="n"/>
      <c r="HD98" s="18">
        <f>'Investment Analysis'!SC98</f>
        <v/>
      </c>
      <c r="HE98" s="15">
        <f>'Investment Analysis'!SA98</f>
        <v/>
      </c>
      <c r="HF98" s="48" t="n">
        <v>529</v>
      </c>
      <c r="HG98" s="18">
        <f>'Investment Analysis'!SJ98</f>
        <v/>
      </c>
      <c r="HH98" s="15">
        <f>'Investment Analysis'!SH98</f>
        <v/>
      </c>
      <c r="HI98" s="48" t="n">
        <v>836</v>
      </c>
      <c r="HJ98" s="18">
        <f>'Investment Analysis'!SM98</f>
        <v/>
      </c>
      <c r="HK98" s="15">
        <f>'Investment Analysis'!SK98</f>
        <v/>
      </c>
      <c r="HL98" s="48" t="n"/>
      <c r="HM98" s="18">
        <f>'Investment Analysis'!SP98</f>
        <v/>
      </c>
      <c r="HN98" s="15">
        <f>'Investment Analysis'!SN98</f>
        <v/>
      </c>
      <c r="HO98" s="48" t="n"/>
      <c r="HP98" s="18">
        <f>'Investment Analysis'!TE98</f>
        <v/>
      </c>
      <c r="HQ98" s="15">
        <f>'Investment Analysis'!TC98</f>
        <v/>
      </c>
      <c r="HR98" s="48" t="n"/>
      <c r="HS98" s="18">
        <f>'Investment Analysis'!TL98</f>
        <v/>
      </c>
      <c r="HT98" s="15">
        <f>'Investment Analysis'!TJ98</f>
        <v/>
      </c>
      <c r="HU98" s="48" t="n"/>
      <c r="HV98" s="18">
        <f>'Investment Analysis'!TS98</f>
        <v/>
      </c>
      <c r="HW98" s="15">
        <f>'Investment Analysis'!TQ98</f>
        <v/>
      </c>
      <c r="HX98" s="48" t="n"/>
      <c r="HY98" s="18">
        <f>'Investment Analysis'!TZ98</f>
        <v/>
      </c>
      <c r="HZ98" s="15">
        <f>'Investment Analysis'!TX98</f>
        <v/>
      </c>
      <c r="IA98" s="48" t="n"/>
      <c r="IB98" s="18">
        <f>'Investment Analysis'!UG98</f>
        <v/>
      </c>
      <c r="IC98" s="15">
        <f>'Investment Analysis'!UE98</f>
        <v/>
      </c>
      <c r="ID98" s="48" t="n"/>
      <c r="IE98" s="18">
        <f>'Investment Analysis'!UN98</f>
        <v/>
      </c>
      <c r="IF98" s="15">
        <f>'Investment Analysis'!UL98</f>
        <v/>
      </c>
      <c r="IG98" s="48" t="n"/>
      <c r="IH98" s="18">
        <f>'Investment Analysis'!UU98</f>
        <v/>
      </c>
      <c r="II98" s="15">
        <f>'Investment Analysis'!US98</f>
        <v/>
      </c>
      <c r="IJ98" s="48" t="n"/>
      <c r="IK98" s="18">
        <f>'Investment Analysis'!VB98</f>
        <v/>
      </c>
      <c r="IL98" s="15">
        <f>'Investment Analysis'!UZ98</f>
        <v/>
      </c>
      <c r="IM98" s="48" t="n"/>
      <c r="IN98" s="18">
        <f>'Investment Analysis'!VI98</f>
        <v/>
      </c>
      <c r="IO98" s="15">
        <f>'Investment Analysis'!VG98</f>
        <v/>
      </c>
      <c r="IP98" s="18" t="n"/>
      <c r="IQ98" s="18" t="n"/>
      <c r="IR98" s="18" t="n"/>
      <c r="IS98" s="108">
        <f>IF(IT98&gt;0,IT98-IT97,0)</f>
        <v/>
      </c>
      <c r="IT98" s="48">
        <f>FY98+FV98+FS98+FP98+FM98+FJ98+FG98+FD98+FA98+EX98+EU98+ER98+EO98+EL98+EI98+EF98+EC98+DZ98+DW98+DT98+DQ98+DN98+DK98+DH98+DE98+DB98+CY98+CV98+CS98+CP98+CJ98+CG98+CD98+CA98+BX98+P98+CM98+GT98+GQ98+GN98+GK98+GH98+GE98+GB98+BU98+BR98+BO98+BL98+BI98+BF98+BC98+AZ98+AW98+AT98+AQ98+AN98+AK98+AH98+AE98+AB98+Y98+V98+S98+GW98+GZ98+HC98+HF98+HI98+HL98+HO98+HR98+HU98</f>
        <v/>
      </c>
      <c r="IU98" s="101">
        <f>IF(IT98&gt;0,IV98,0)</f>
        <v/>
      </c>
      <c r="IV98" s="101" t="n"/>
      <c r="IW98" s="15">
        <f>IF(IT98&gt;0,(IT98+IV$11-I$2)/I$2,0)</f>
        <v/>
      </c>
      <c r="IX98" s="113">
        <f>IF(IT98&gt;0,IT98+IV$11-I$2,0)</f>
        <v/>
      </c>
      <c r="IY98" s="21">
        <f>IF(IT98&gt;0,(IT98+IV$11+IV$33+IV$52+IV$73+IV$93-IT$8)/IT$8,0)</f>
        <v/>
      </c>
      <c r="IZ98" s="173">
        <f>IF(IT98&gt;0,IT98+IV$11+IV$33+IV$52+IV$73+IV$93-IT$8,0)</f>
        <v/>
      </c>
    </row>
    <row r="99">
      <c r="A99" s="554">
        <f>'Investment Analysis'!A99</f>
        <v/>
      </c>
      <c r="B99" s="4">
        <f>'Investment Analysis'!B99</f>
        <v/>
      </c>
      <c r="C99" s="27">
        <f>'Investment Analysis'!C99</f>
        <v/>
      </c>
      <c r="D99" s="14">
        <f>'Investment Analysis'!D99</f>
        <v/>
      </c>
      <c r="E99" s="15">
        <f>'Investment Analysis'!E99</f>
        <v/>
      </c>
      <c r="F99" s="13">
        <f>'Investment Analysis'!G99</f>
        <v/>
      </c>
      <c r="G99" s="14">
        <f>'Investment Analysis'!H99</f>
        <v/>
      </c>
      <c r="H99" s="15">
        <f>'Investment Analysis'!I99</f>
        <v/>
      </c>
      <c r="I99" s="13">
        <f>'Investment Analysis'!K99</f>
        <v/>
      </c>
      <c r="J99" s="14">
        <f>'Investment Analysis'!L99</f>
        <v/>
      </c>
      <c r="K99" s="15">
        <f>'Investment Analysis'!M99</f>
        <v/>
      </c>
      <c r="L99" s="41">
        <f>'Investment Analysis'!T99</f>
        <v/>
      </c>
      <c r="M99" s="21">
        <f>'Investment Analysis'!V99</f>
        <v/>
      </c>
      <c r="N99" s="21">
        <f>'Investment Analysis'!W99</f>
        <v/>
      </c>
      <c r="P99" s="48">
        <f>'Investment Analysis'!Y99</f>
        <v/>
      </c>
      <c r="Q99" s="18" t="n"/>
      <c r="R99" s="83" t="n"/>
      <c r="S99" s="48" t="n">
        <v>4130.6</v>
      </c>
      <c r="T99" s="18">
        <f>'Investment Analysis'!AH99</f>
        <v/>
      </c>
      <c r="U99" s="15">
        <f>'Investment Analysis'!AF99</f>
        <v/>
      </c>
      <c r="V99" s="48" t="n">
        <v>6810.42</v>
      </c>
      <c r="W99" s="18">
        <f>'Investment Analysis'!AO99</f>
        <v/>
      </c>
      <c r="X99" s="15">
        <f>'Investment Analysis'!AM99</f>
        <v/>
      </c>
      <c r="Y99" s="48" t="n">
        <v>8846.75</v>
      </c>
      <c r="Z99" s="18">
        <f>IF(Y99&gt;0,(Y99-Z$5)/Z$5,0)</f>
        <v/>
      </c>
      <c r="AA99" s="15">
        <f>'Investment Analysis'!GM99</f>
        <v/>
      </c>
      <c r="AB99" s="48" t="n">
        <v>2392.26</v>
      </c>
      <c r="AC99" s="18">
        <f>IF(AB99&gt;0,(AB99+8000+5000-AC$5)/AC$5,0)</f>
        <v/>
      </c>
      <c r="AD99" s="15">
        <f>'Investment Analysis'!AT99</f>
        <v/>
      </c>
      <c r="AE99" s="48" t="n">
        <v>10965.43</v>
      </c>
      <c r="AF99" s="18">
        <f>'Investment Analysis'!BC99</f>
        <v/>
      </c>
      <c r="AG99" s="15">
        <f>'Investment Analysis'!BA99</f>
        <v/>
      </c>
      <c r="AH99" s="48" t="n"/>
      <c r="AI99" s="18">
        <f>IF(AH99&gt;0,(AH99-5000+20000+20000-AI$5)/AI$5,0)</f>
        <v/>
      </c>
      <c r="AJ99" s="15">
        <f>'Investment Analysis'!BH99</f>
        <v/>
      </c>
      <c r="AK99" s="48" t="n">
        <v>18939.24</v>
      </c>
      <c r="AL99" s="18">
        <f>IF(AK99&gt;0,(AK99+7000-AL$5)/AL$5,0)</f>
        <v/>
      </c>
      <c r="AM99" s="15">
        <f>'Investment Analysis'!BO99</f>
        <v/>
      </c>
      <c r="AN99" s="48" t="n">
        <v>14003.26</v>
      </c>
      <c r="AO99" s="18">
        <f>IF(AN99&gt;0,(AN99+25000+5000-AO$5)/AO$5,0)</f>
        <v/>
      </c>
      <c r="AP99" s="15">
        <f>'Investment Analysis'!BV99</f>
        <v/>
      </c>
      <c r="AQ99" s="48" t="n"/>
      <c r="AR99" s="18">
        <f>IF(AQ99&gt;0,(AQ99+10000+4000-AR$5)/AR$5,0)</f>
        <v/>
      </c>
      <c r="AS99" s="15">
        <f>'Investment Analysis'!CC99</f>
        <v/>
      </c>
      <c r="AT99" s="48" t="n">
        <v>23040.12</v>
      </c>
      <c r="AU99" s="18">
        <f>'Investment Analysis'!CL99</f>
        <v/>
      </c>
      <c r="AV99" s="15">
        <f>'Investment Analysis'!CJ99</f>
        <v/>
      </c>
      <c r="AW99" s="48" t="n">
        <v>17326.82</v>
      </c>
      <c r="AX99" s="18">
        <f>IF(AW99&gt;0,(AW99+2000-AX$5)/AX$5,0)</f>
        <v/>
      </c>
      <c r="AY99" s="15">
        <f>'Investment Analysis'!CQ99</f>
        <v/>
      </c>
      <c r="AZ99" s="48" t="n">
        <v>15423.92</v>
      </c>
      <c r="BA99" s="18">
        <f>'Investment Analysis'!CZ99</f>
        <v/>
      </c>
      <c r="BB99" s="15">
        <f>'Investment Analysis'!CX99</f>
        <v/>
      </c>
      <c r="BC99" s="48" t="n">
        <v>9366.6</v>
      </c>
      <c r="BD99" s="18">
        <f>IF(BC99&gt;0,(BC99-10000+30000+10000-BD$5)/BD$5,0)</f>
        <v/>
      </c>
      <c r="BE99" s="15">
        <f>'Investment Analysis'!DE99</f>
        <v/>
      </c>
      <c r="BF99" s="48" t="n">
        <v>4510.6</v>
      </c>
      <c r="BG99" s="18">
        <f>'Investment Analysis'!DN99</f>
        <v/>
      </c>
      <c r="BH99" s="15">
        <f>'Investment Analysis'!DL99</f>
        <v/>
      </c>
      <c r="BI99" s="48" t="n">
        <v>2283.44</v>
      </c>
      <c r="BJ99" s="18">
        <f>'Investment Analysis'!EB99</f>
        <v/>
      </c>
      <c r="BK99" s="15">
        <f>'Investment Analysis'!DZ99</f>
        <v/>
      </c>
      <c r="BL99" s="48" t="n">
        <v>3989.28</v>
      </c>
      <c r="BM99" s="18">
        <f>'Investment Analysis'!EI99</f>
        <v/>
      </c>
      <c r="BN99" s="15">
        <f>'Investment Analysis'!EG99</f>
        <v/>
      </c>
      <c r="BO99" s="48" t="n"/>
      <c r="BP99" s="18">
        <f>'Investment Analysis'!DU99</f>
        <v/>
      </c>
      <c r="BQ99" s="15">
        <f>'Investment Analysis'!DS99</f>
        <v/>
      </c>
      <c r="BR99" s="48" t="n">
        <v>5486.55</v>
      </c>
      <c r="BS99" s="18">
        <f>'Investment Analysis'!EP99</f>
        <v/>
      </c>
      <c r="BT99" s="15">
        <f>'Investment Analysis'!EN99</f>
        <v/>
      </c>
      <c r="BU99" s="48" t="n">
        <v>13721.86</v>
      </c>
      <c r="BV99" s="18">
        <f>IF(BU99&gt;0,(BU99+8000-BV$5)/BV$5,0)</f>
        <v/>
      </c>
      <c r="BW99" s="15">
        <f>'Investment Analysis'!EU99</f>
        <v/>
      </c>
      <c r="BX99" s="48" t="n">
        <v>18799.66</v>
      </c>
      <c r="BY99" s="18">
        <f>IF(BX99&gt;0,(BX99-10000-5000-BY$5)/BY$5,0)</f>
        <v/>
      </c>
      <c r="BZ99" s="15">
        <f>'Investment Analysis'!FB99</f>
        <v/>
      </c>
      <c r="CA99" s="48" t="n">
        <v>20547.45</v>
      </c>
      <c r="CB99" s="18">
        <f>IF(CA99&gt;0,(CA99-CB$5)/CB$5,0)</f>
        <v/>
      </c>
      <c r="CC99" s="15">
        <f>'Investment Analysis'!FI99</f>
        <v/>
      </c>
      <c r="CD99" s="48" t="n">
        <v>18133.31</v>
      </c>
      <c r="CE99" s="18">
        <f>'Investment Analysis'!FR99</f>
        <v/>
      </c>
      <c r="CF99" s="15">
        <f>'Investment Analysis'!FP99</f>
        <v/>
      </c>
      <c r="CG99" s="48" t="n">
        <v>5137.74</v>
      </c>
      <c r="CH99" s="18">
        <f>'Investment Analysis'!FR99</f>
        <v/>
      </c>
      <c r="CI99" s="15">
        <f>'Investment Analysis'!FW99</f>
        <v/>
      </c>
      <c r="CJ99" s="48" t="n"/>
      <c r="CK99" s="18">
        <f>IF(CJ99&gt;0,(CJ99+5000+8000-CK$5)/CK$5,0)</f>
        <v/>
      </c>
      <c r="CL99" s="15">
        <f>'Investment Analysis'!GD99</f>
        <v/>
      </c>
      <c r="CM99" s="48" t="n">
        <v>24488.42</v>
      </c>
      <c r="CN99" s="18">
        <f>IF(CM99&gt;0,(CM99-CN$5)/CN$5,0)</f>
        <v/>
      </c>
      <c r="CO99" s="15">
        <f>'Investment Analysis'!GT99</f>
        <v/>
      </c>
      <c r="CP99" s="48" t="n">
        <v>7959.5</v>
      </c>
      <c r="CQ99" s="18">
        <f>IF(CP99&gt;0,(CP99-CQ$5)/CQ$5,0)</f>
        <v/>
      </c>
      <c r="CR99" s="15">
        <f>'Investment Analysis'!HG99</f>
        <v/>
      </c>
      <c r="CS99" s="48" t="n">
        <v>8640</v>
      </c>
      <c r="CT99" s="18">
        <f>IF(CS99&gt;0,(CS99-CT$5)/CT$5,0)</f>
        <v/>
      </c>
      <c r="CU99" s="15">
        <f>'Investment Analysis'!HN99</f>
        <v/>
      </c>
      <c r="CV99" s="48" t="n">
        <v>615</v>
      </c>
      <c r="CW99" s="18">
        <f>IF(CV99&gt;0,(CV99-CW$5)/CW$5,0)</f>
        <v/>
      </c>
      <c r="CX99" s="15">
        <f>'Investment Analysis'!IB99</f>
        <v/>
      </c>
      <c r="CY99" s="48" t="n">
        <v>1107.9</v>
      </c>
      <c r="CZ99" s="18">
        <f>IF(CY99&gt;0,(CY99-CZ$5)/CZ$5,0)</f>
        <v/>
      </c>
      <c r="DA99" s="15">
        <f>'Investment Analysis'!II99</f>
        <v/>
      </c>
      <c r="DB99" s="48" t="n"/>
      <c r="DC99" s="18">
        <f>IF(DB99&gt;0,(DB99-DC$5)/DC$5,0)</f>
        <v/>
      </c>
      <c r="DD99" s="15">
        <f>'Investment Analysis'!IP99</f>
        <v/>
      </c>
      <c r="DE99" s="48" t="n"/>
      <c r="DF99" s="18">
        <f>'Investment Analysis'!IY99</f>
        <v/>
      </c>
      <c r="DG99" s="15">
        <f>'Investment Analysis'!IW99</f>
        <v/>
      </c>
      <c r="DH99" s="48" t="n">
        <v>1278.86</v>
      </c>
      <c r="DI99" s="18">
        <f>IF(DH99&gt;0,(DH99-DI$5)/DI$5,0)</f>
        <v/>
      </c>
      <c r="DJ99" s="15">
        <f>'Investment Analysis'!JD99</f>
        <v/>
      </c>
      <c r="DK99" s="48" t="n">
        <v>2246.3</v>
      </c>
      <c r="DL99" s="18">
        <f>IF(DK99&gt;0,(DK99-DL$5)/DL$5,0)</f>
        <v/>
      </c>
      <c r="DM99" s="15">
        <f>'Investment Analysis'!JK99</f>
        <v/>
      </c>
      <c r="DN99" s="48" t="n">
        <v>1091.6</v>
      </c>
      <c r="DO99" s="18">
        <f>IF(DN99&gt;0,(DN99-DO$5)/DO$5,0)</f>
        <v/>
      </c>
      <c r="DP99" s="15">
        <f>'Investment Analysis'!HU99</f>
        <v/>
      </c>
      <c r="DQ99" s="48" t="n">
        <v>1530.6</v>
      </c>
      <c r="DR99" s="18">
        <f>IF(DQ99&gt;0,(DQ99-DR$5)/DR$5,0)</f>
        <v/>
      </c>
      <c r="DS99" s="15">
        <f>'Investment Analysis'!JR99</f>
        <v/>
      </c>
      <c r="DT99" s="48" t="n">
        <v>889.5</v>
      </c>
      <c r="DU99" s="18">
        <f>IF(DT99&gt;0,(DT99-630.54-DU$5)/DU$5,0)</f>
        <v/>
      </c>
      <c r="DV99" s="15">
        <f>'Investment Analysis'!JY99</f>
        <v/>
      </c>
      <c r="DW99" s="48" t="n">
        <v>5080.75</v>
      </c>
      <c r="DX99" s="18">
        <f>IF(DW99&gt;0,(DW99-DX$5)/DX$5,0)</f>
        <v/>
      </c>
      <c r="DY99" s="15">
        <f>'Investment Analysis'!KF99</f>
        <v/>
      </c>
      <c r="DZ99" s="48" t="n">
        <v>17416</v>
      </c>
      <c r="EA99" s="18">
        <f>IF(DZ99&gt;0,(DZ99-EA$5)/EA$5,0)</f>
        <v/>
      </c>
      <c r="EB99" s="15">
        <f>'Investment Analysis'!KM99</f>
        <v/>
      </c>
      <c r="EC99" s="48" t="n">
        <v>2107.9</v>
      </c>
      <c r="ED99" s="18">
        <f>'Investment Analysis'!KV99</f>
        <v/>
      </c>
      <c r="EE99" s="15">
        <f>'Investment Analysis'!KT99</f>
        <v/>
      </c>
      <c r="EF99" s="48" t="n">
        <v>1362.25</v>
      </c>
      <c r="EG99" s="18">
        <f>IF(EF99&gt;0,(EF99-EG$5)/EG$5,0)</f>
        <v/>
      </c>
      <c r="EH99" s="15">
        <f>'Investment Analysis'!LH99</f>
        <v/>
      </c>
      <c r="EI99" s="48" t="n">
        <v>17565.9</v>
      </c>
      <c r="EJ99" s="18">
        <f>'Investment Analysis'!LQ99</f>
        <v/>
      </c>
      <c r="EK99" s="15">
        <f>'Investment Analysis'!LO99</f>
        <v/>
      </c>
      <c r="EL99" s="48" t="n"/>
      <c r="EM99" s="18">
        <f>IF(EL99&gt;0,(EL99-EM$4)/EM$4,0)</f>
        <v/>
      </c>
      <c r="EN99" s="15">
        <f>'Investment Analysis'!LX99</f>
        <v/>
      </c>
      <c r="EO99" s="48" t="n">
        <v>20538</v>
      </c>
      <c r="EP99" s="68">
        <f>IF(EO99&gt;0,(EO99-500-EP$5)/EP$5,0)</f>
        <v/>
      </c>
      <c r="EQ99" s="15">
        <f>'Investment Analysis'!MC99</f>
        <v/>
      </c>
      <c r="ER99" s="48" t="n">
        <v>8124.8</v>
      </c>
      <c r="ES99" s="18">
        <f>'Investment Analysis'!LX99</f>
        <v/>
      </c>
      <c r="ET99" s="15">
        <f>'Investment Analysis'!LA99</f>
        <v/>
      </c>
      <c r="EU99" s="48" t="n">
        <v>1442.5</v>
      </c>
      <c r="EV99" s="18">
        <f>'Investment Analysis'!ML99</f>
        <v/>
      </c>
      <c r="EW99" s="15">
        <f>'Investment Analysis'!MJ99</f>
        <v/>
      </c>
      <c r="EX99" s="48" t="n">
        <v>10709</v>
      </c>
      <c r="EY99" s="18">
        <f>IF(EX99&gt;0,(EX99-EY$5)/EY$5,0)</f>
        <v/>
      </c>
      <c r="EZ99" s="15">
        <f>'Investment Analysis'!MQ99</f>
        <v/>
      </c>
      <c r="FA99" s="48" t="n"/>
      <c r="FB99" s="18">
        <f>IF(FA99&gt;0,(FA99-FB$5)/FB$5,0)</f>
        <v/>
      </c>
      <c r="FC99" s="15">
        <f>'Investment Analysis'!MX99</f>
        <v/>
      </c>
      <c r="FD99" s="48" t="n">
        <v>1094.75</v>
      </c>
      <c r="FE99" s="18">
        <f>IF(FD99&gt;0,(FD99-FE$5)/FE$5,0)</f>
        <v/>
      </c>
      <c r="FF99" s="15">
        <f>'Investment Analysis'!NE99</f>
        <v/>
      </c>
      <c r="FG99" s="48" t="n"/>
      <c r="FH99" s="18">
        <f>IF(FG99&gt;0,(FG99-FH$5)/FH$5,0)</f>
        <v/>
      </c>
      <c r="FI99" s="15">
        <f>'Investment Analysis'!NL99</f>
        <v/>
      </c>
      <c r="FJ99" s="48" t="n">
        <v>10415.75</v>
      </c>
      <c r="FK99" s="18">
        <f>IF(FJ99&gt;0,(FJ99-FK$5)/FK$5,0)</f>
        <v/>
      </c>
      <c r="FL99" s="15">
        <f>'Investment Analysis'!NS99</f>
        <v/>
      </c>
      <c r="FM99" s="48" t="n">
        <v>1584.6</v>
      </c>
      <c r="FN99" s="18">
        <f>IF(FM99&gt;0,(FM99-FN$5)/FN$5,0)</f>
        <v/>
      </c>
      <c r="FO99" s="15">
        <f>'Investment Analysis'!NZ99</f>
        <v/>
      </c>
      <c r="FP99" s="48" t="n"/>
      <c r="FQ99" s="18">
        <f>IF(FP99&gt;0,(FP99-FQ$5)/FQ$5,0)</f>
        <v/>
      </c>
      <c r="FR99" s="15">
        <f>'Investment Analysis'!OG99</f>
        <v/>
      </c>
      <c r="FS99" s="48" t="n">
        <v>2367.75</v>
      </c>
      <c r="FT99" s="18">
        <f>IF(FS99&gt;0,(FS99-FT$5)/FT$5,0)</f>
        <v/>
      </c>
      <c r="FU99" s="15">
        <f>'Investment Analysis'!ON99</f>
        <v/>
      </c>
      <c r="FV99" s="48" t="n"/>
      <c r="FW99" s="18">
        <f>IF(FV99&gt;0,(FV99-FW$5)/FW$5,0)</f>
        <v/>
      </c>
      <c r="FX99" s="15">
        <f>'Investment Analysis'!OU99</f>
        <v/>
      </c>
      <c r="FY99" s="48" t="n"/>
      <c r="FZ99" s="18">
        <f>IF(FY99&gt;0,(FY99-FZ$5)/FZ$5,0)</f>
        <v/>
      </c>
      <c r="GA99" s="15">
        <f>'Investment Analysis'!PB99</f>
        <v/>
      </c>
      <c r="GB99" s="48" t="n"/>
      <c r="GC99" s="18">
        <f>'Investment Analysis'!PK99</f>
        <v/>
      </c>
      <c r="GD99" s="15">
        <f>'Investment Analysis'!PI99</f>
        <v/>
      </c>
      <c r="GE99" s="48" t="n">
        <v>27339.2</v>
      </c>
      <c r="GF99" s="18">
        <f>'Investment Analysis'!PY99</f>
        <v/>
      </c>
      <c r="GG99" s="15">
        <f>'Investment Analysis'!PW99</f>
        <v/>
      </c>
      <c r="GH99" s="48" t="n">
        <v>1401.75</v>
      </c>
      <c r="GI99" s="18">
        <f>'Investment Analysis'!QF99</f>
        <v/>
      </c>
      <c r="GJ99" s="15">
        <f>'Investment Analysis'!QD99</f>
        <v/>
      </c>
      <c r="GK99" s="48" t="n">
        <v>1994</v>
      </c>
      <c r="GL99" s="18">
        <f>'Investment Analysis'!QM99</f>
        <v/>
      </c>
      <c r="GM99" s="15">
        <f>'Investment Analysis'!QK99</f>
        <v/>
      </c>
      <c r="GN99" s="48" t="n">
        <v>14752.32</v>
      </c>
      <c r="GO99" s="18">
        <f>'Investment Analysis'!QT99</f>
        <v/>
      </c>
      <c r="GP99" s="15">
        <f>'Investment Analysis'!QR99</f>
        <v/>
      </c>
      <c r="GQ99" s="48" t="n">
        <v>28037.9</v>
      </c>
      <c r="GR99" s="18">
        <f>'Investment Analysis'!RA99</f>
        <v/>
      </c>
      <c r="GS99" s="15">
        <f>'Investment Analysis'!QY99</f>
        <v/>
      </c>
      <c r="GT99" s="48" t="n">
        <v>1460.9</v>
      </c>
      <c r="GU99" s="18">
        <f>'Investment Analysis'!RH99</f>
        <v/>
      </c>
      <c r="GV99" s="15">
        <f>'Investment Analysis'!RF99</f>
        <v/>
      </c>
      <c r="GW99" s="48" t="n"/>
      <c r="GX99" s="18">
        <f>'Investment Analysis'!RO99</f>
        <v/>
      </c>
      <c r="GY99" s="15">
        <f>'Investment Analysis'!RM99</f>
        <v/>
      </c>
      <c r="GZ99" s="48" t="n">
        <v>730.5</v>
      </c>
      <c r="HA99" s="18">
        <f>'Investment Analysis'!RV99</f>
        <v/>
      </c>
      <c r="HB99" s="15">
        <f>'Investment Analysis'!RT99</f>
        <v/>
      </c>
      <c r="HC99" s="48" t="n">
        <v>0</v>
      </c>
      <c r="HD99" s="18">
        <f>'Investment Analysis'!SC99</f>
        <v/>
      </c>
      <c r="HE99" s="15">
        <f>'Investment Analysis'!SA99</f>
        <v/>
      </c>
      <c r="HF99" s="48" t="n">
        <v>577.5</v>
      </c>
      <c r="HG99" s="18">
        <f>'Investment Analysis'!SJ99</f>
        <v/>
      </c>
      <c r="HH99" s="15">
        <f>'Investment Analysis'!SH99</f>
        <v/>
      </c>
      <c r="HI99" s="48" t="n">
        <v>885.5</v>
      </c>
      <c r="HJ99" s="18">
        <f>'Investment Analysis'!SM99</f>
        <v/>
      </c>
      <c r="HK99" s="15">
        <f>'Investment Analysis'!SK99</f>
        <v/>
      </c>
      <c r="HL99" s="48" t="n"/>
      <c r="HM99" s="18">
        <f>'Investment Analysis'!SP99</f>
        <v/>
      </c>
      <c r="HN99" s="15">
        <f>'Investment Analysis'!SN99</f>
        <v/>
      </c>
      <c r="HO99" s="48" t="n"/>
      <c r="HP99" s="18">
        <f>'Investment Analysis'!TE99</f>
        <v/>
      </c>
      <c r="HQ99" s="15">
        <f>'Investment Analysis'!TC99</f>
        <v/>
      </c>
      <c r="HR99" s="48" t="n"/>
      <c r="HS99" s="18">
        <f>'Investment Analysis'!TL99</f>
        <v/>
      </c>
      <c r="HT99" s="15">
        <f>'Investment Analysis'!TJ99</f>
        <v/>
      </c>
      <c r="HU99" s="48" t="n"/>
      <c r="HV99" s="18">
        <f>'Investment Analysis'!TS99</f>
        <v/>
      </c>
      <c r="HW99" s="15">
        <f>'Investment Analysis'!TQ99</f>
        <v/>
      </c>
      <c r="HX99" s="48" t="n"/>
      <c r="HY99" s="18">
        <f>'Investment Analysis'!TZ99</f>
        <v/>
      </c>
      <c r="HZ99" s="15">
        <f>'Investment Analysis'!TX99</f>
        <v/>
      </c>
      <c r="IA99" s="48" t="n"/>
      <c r="IB99" s="18">
        <f>'Investment Analysis'!UG99</f>
        <v/>
      </c>
      <c r="IC99" s="15">
        <f>'Investment Analysis'!UE99</f>
        <v/>
      </c>
      <c r="ID99" s="48" t="n"/>
      <c r="IE99" s="18">
        <f>'Investment Analysis'!UN99</f>
        <v/>
      </c>
      <c r="IF99" s="15">
        <f>'Investment Analysis'!UL99</f>
        <v/>
      </c>
      <c r="IG99" s="48" t="n"/>
      <c r="IH99" s="18">
        <f>'Investment Analysis'!UU99</f>
        <v/>
      </c>
      <c r="II99" s="15">
        <f>'Investment Analysis'!US99</f>
        <v/>
      </c>
      <c r="IJ99" s="48" t="n"/>
      <c r="IK99" s="18">
        <f>'Investment Analysis'!VB99</f>
        <v/>
      </c>
      <c r="IL99" s="15">
        <f>'Investment Analysis'!UZ99</f>
        <v/>
      </c>
      <c r="IM99" s="48" t="n"/>
      <c r="IN99" s="18">
        <f>'Investment Analysis'!VI99</f>
        <v/>
      </c>
      <c r="IO99" s="15">
        <f>'Investment Analysis'!VG99</f>
        <v/>
      </c>
      <c r="IP99" s="18" t="n"/>
      <c r="IQ99" s="18" t="n"/>
      <c r="IR99" s="18" t="n"/>
      <c r="IS99" s="108">
        <f>IF(IT99&gt;0,IT99-IT98,0)</f>
        <v/>
      </c>
      <c r="IT99" s="48">
        <f>FY99+FV99+FS99+FP99+FM99+FJ99+FG99+FD99+FA99+EX99+EU99+ER99+EO99+EL99+EI99+EF99+EC99+DZ99+DW99+DT99+DQ99+DN99+DK99+DH99+DE99+DB99+CY99+CV99+CS99+CP99+CJ99+CG99+CD99+CA99+BX99+P99+CM99+GT99+GQ99+GN99+GK99+GH99+GE99+GB99+BU99+BR99+BO99+BL99+BI99+BF99+BC99+AZ99+AW99+AT99+AQ99+AN99+AK99+AH99+AE99+AB99+Y99+V99+S99+GW99+GZ99+HC99+HF99+HI99+HL99+HO99+HR99+HU99</f>
        <v/>
      </c>
      <c r="IU99" s="101">
        <f>IF(IT99&gt;0,IV99,0)</f>
        <v/>
      </c>
      <c r="IV99" s="101" t="n"/>
      <c r="IW99" s="15">
        <f>IF(IT99&gt;0,(IT99+IV$11-I$2)/I$2,0)</f>
        <v/>
      </c>
      <c r="IX99" s="113">
        <f>IF(IT99&gt;0,IT99+IV$11-I$2,0)</f>
        <v/>
      </c>
      <c r="IY99" s="21">
        <f>IF(IT99&gt;0,(IT99+IV$11+IV$33+IV$52+IV$73+IV$93-IT$8)/IT$8,0)</f>
        <v/>
      </c>
      <c r="IZ99" s="173">
        <f>IF(IT99&gt;0,IT99+IV$11+IV$33+IV$52+IV$73+IV$93-IT$8,0)</f>
        <v/>
      </c>
    </row>
    <row r="100">
      <c r="A100" s="554">
        <f>'Investment Analysis'!A100</f>
        <v/>
      </c>
      <c r="B100" s="4">
        <f>'Investment Analysis'!B100</f>
        <v/>
      </c>
      <c r="C100" s="27">
        <f>'Investment Analysis'!C100</f>
        <v/>
      </c>
      <c r="D100" s="14">
        <f>'Investment Analysis'!D100</f>
        <v/>
      </c>
      <c r="E100" s="15">
        <f>'Investment Analysis'!E100</f>
        <v/>
      </c>
      <c r="F100" s="13">
        <f>'Investment Analysis'!G100</f>
        <v/>
      </c>
      <c r="G100" s="14">
        <f>'Investment Analysis'!H100</f>
        <v/>
      </c>
      <c r="H100" s="15">
        <f>'Investment Analysis'!I100</f>
        <v/>
      </c>
      <c r="I100" s="13">
        <f>'Investment Analysis'!K100</f>
        <v/>
      </c>
      <c r="J100" s="14">
        <f>'Investment Analysis'!L100</f>
        <v/>
      </c>
      <c r="K100" s="15">
        <f>'Investment Analysis'!M100</f>
        <v/>
      </c>
      <c r="L100" s="41">
        <f>'Investment Analysis'!T100</f>
        <v/>
      </c>
      <c r="M100" s="21">
        <f>'Investment Analysis'!V100</f>
        <v/>
      </c>
      <c r="N100" s="21">
        <f>'Investment Analysis'!W100</f>
        <v/>
      </c>
      <c r="P100" s="48">
        <f>'Investment Analysis'!Y100</f>
        <v/>
      </c>
      <c r="Q100" s="18" t="n"/>
      <c r="R100" s="83" t="n"/>
      <c r="S100" s="48" t="n">
        <v>4211.01</v>
      </c>
      <c r="T100" s="18">
        <f>'Investment Analysis'!AH100</f>
        <v/>
      </c>
      <c r="U100" s="15">
        <f>'Investment Analysis'!AF100</f>
        <v/>
      </c>
      <c r="V100" s="48" t="n">
        <v>6896.39</v>
      </c>
      <c r="W100" s="18">
        <f>'Investment Analysis'!AO100</f>
        <v/>
      </c>
      <c r="X100" s="15">
        <f>'Investment Analysis'!AM100</f>
        <v/>
      </c>
      <c r="Y100" s="48" t="n">
        <v>8673.98</v>
      </c>
      <c r="Z100" s="18">
        <f>IF(Y100&gt;0,(Y100-Z$5)/Z$5,0)</f>
        <v/>
      </c>
      <c r="AA100" s="15">
        <f>'Investment Analysis'!GM100</f>
        <v/>
      </c>
      <c r="AB100" s="48" t="n">
        <v>2420.8</v>
      </c>
      <c r="AC100" s="18">
        <f>IF(AB100&gt;0,(AB100+8000+5000-AC$5)/AC$5,0)</f>
        <v/>
      </c>
      <c r="AD100" s="15">
        <f>'Investment Analysis'!AT100</f>
        <v/>
      </c>
      <c r="AE100" s="48" t="n">
        <v>11044.79</v>
      </c>
      <c r="AF100" s="18">
        <f>'Investment Analysis'!BC100</f>
        <v/>
      </c>
      <c r="AG100" s="15">
        <f>'Investment Analysis'!BA100</f>
        <v/>
      </c>
      <c r="AH100" s="48" t="n"/>
      <c r="AI100" s="18">
        <f>IF(AH100&gt;0,(AH100-5000+20000+20000-AI$5)/AI$5,0)</f>
        <v/>
      </c>
      <c r="AJ100" s="15">
        <f>'Investment Analysis'!BH100</f>
        <v/>
      </c>
      <c r="AK100" s="48" t="n">
        <v>19361.26</v>
      </c>
      <c r="AL100" s="18">
        <f>IF(AK100&gt;0,(AK100+7000-AL$5)/AL$5,0)</f>
        <v/>
      </c>
      <c r="AM100" s="15">
        <f>'Investment Analysis'!BO100</f>
        <v/>
      </c>
      <c r="AN100" s="48" t="n">
        <v>14304.17</v>
      </c>
      <c r="AO100" s="18">
        <f>IF(AN100&gt;0,(AN100+25000+5000-AO$5)/AO$5,0)</f>
        <v/>
      </c>
      <c r="AP100" s="15">
        <f>'Investment Analysis'!BV100</f>
        <v/>
      </c>
      <c r="AQ100" s="48" t="n"/>
      <c r="AR100" s="18">
        <f>IF(AQ100&gt;0,(AQ100+10000+4000-AR$5)/AR$5,0)</f>
        <v/>
      </c>
      <c r="AS100" s="15">
        <f>'Investment Analysis'!CC100</f>
        <v/>
      </c>
      <c r="AT100" s="48" t="n">
        <v>23047.72</v>
      </c>
      <c r="AU100" s="18">
        <f>'Investment Analysis'!CL100</f>
        <v/>
      </c>
      <c r="AV100" s="15">
        <f>'Investment Analysis'!CJ100</f>
        <v/>
      </c>
      <c r="AW100" s="48" t="n">
        <v>17415.02</v>
      </c>
      <c r="AX100" s="18">
        <f>IF(AW100&gt;0,(AW100+2000-AX$5)/AX$5,0)</f>
        <v/>
      </c>
      <c r="AY100" s="15">
        <f>'Investment Analysis'!CQ100</f>
        <v/>
      </c>
      <c r="AZ100" s="48" t="n">
        <v>15532.11</v>
      </c>
      <c r="BA100" s="18">
        <f>'Investment Analysis'!CZ100</f>
        <v/>
      </c>
      <c r="BB100" s="15">
        <f>'Investment Analysis'!CX100</f>
        <v/>
      </c>
      <c r="BC100" s="48" t="n">
        <v>9432.790000000001</v>
      </c>
      <c r="BD100" s="18">
        <f>IF(BC100&gt;0,(BC100-10000+30000+10000-BD$5)/BD$5,0)</f>
        <v/>
      </c>
      <c r="BE100" s="15">
        <f>'Investment Analysis'!DE100</f>
        <v/>
      </c>
      <c r="BF100" s="48" t="n">
        <v>4528.73</v>
      </c>
      <c r="BG100" s="18">
        <f>'Investment Analysis'!DN100</f>
        <v/>
      </c>
      <c r="BH100" s="15">
        <f>'Investment Analysis'!DL100</f>
        <v/>
      </c>
      <c r="BI100" s="48" t="n">
        <v>2376.2</v>
      </c>
      <c r="BJ100" s="18">
        <f>'Investment Analysis'!EB100</f>
        <v/>
      </c>
      <c r="BK100" s="15">
        <f>'Investment Analysis'!DZ100</f>
        <v/>
      </c>
      <c r="BL100" s="48" t="n">
        <v>4090.39</v>
      </c>
      <c r="BM100" s="18">
        <f>'Investment Analysis'!EI100</f>
        <v/>
      </c>
      <c r="BN100" s="15">
        <f>'Investment Analysis'!EG100</f>
        <v/>
      </c>
      <c r="BO100" s="48" t="n"/>
      <c r="BP100" s="18">
        <f>'Investment Analysis'!DU100</f>
        <v/>
      </c>
      <c r="BQ100" s="15">
        <f>'Investment Analysis'!DS100</f>
        <v/>
      </c>
      <c r="BR100" s="48" t="n">
        <v>5579.19</v>
      </c>
      <c r="BS100" s="18">
        <f>'Investment Analysis'!EP100</f>
        <v/>
      </c>
      <c r="BT100" s="15">
        <f>'Investment Analysis'!EN100</f>
        <v/>
      </c>
      <c r="BU100" s="48" t="n">
        <v>13692.55</v>
      </c>
      <c r="BV100" s="18">
        <f>IF(BU100&gt;0,(BU100+8000-BV$5)/BV$5,0)</f>
        <v/>
      </c>
      <c r="BW100" s="15">
        <f>'Investment Analysis'!EU100</f>
        <v/>
      </c>
      <c r="BX100" s="48" t="n">
        <v>18816.34</v>
      </c>
      <c r="BY100" s="18">
        <f>IF(BX100&gt;0,(BX100-10000-5000-BY$5)/BY$5,0)</f>
        <v/>
      </c>
      <c r="BZ100" s="15">
        <f>'Investment Analysis'!FB100</f>
        <v/>
      </c>
      <c r="CA100" s="48" t="n">
        <v>20907.74</v>
      </c>
      <c r="CB100" s="18">
        <f>IF(CA100&gt;0,(CA100-CB$5)/CB$5,0)</f>
        <v/>
      </c>
      <c r="CC100" s="15">
        <f>'Investment Analysis'!FI100</f>
        <v/>
      </c>
      <c r="CD100" s="48" t="n">
        <v>18373.5</v>
      </c>
      <c r="CE100" s="18">
        <f>'Investment Analysis'!FR100</f>
        <v/>
      </c>
      <c r="CF100" s="15">
        <f>'Investment Analysis'!FP100</f>
        <v/>
      </c>
      <c r="CG100" s="48" t="n">
        <v>5125.8</v>
      </c>
      <c r="CH100" s="18">
        <f>'Investment Analysis'!FR100</f>
        <v/>
      </c>
      <c r="CI100" s="15">
        <f>'Investment Analysis'!FW100</f>
        <v/>
      </c>
      <c r="CJ100" s="48" t="n"/>
      <c r="CK100" s="18">
        <f>IF(CJ100&gt;0,(CJ100+5000+8000-CK$5)/CK$5,0)</f>
        <v/>
      </c>
      <c r="CL100" s="15">
        <f>'Investment Analysis'!GD100</f>
        <v/>
      </c>
      <c r="CM100" s="48" t="n">
        <v>24810.19</v>
      </c>
      <c r="CN100" s="18">
        <f>IF(CM100&gt;0,(CM100-CN$5)/CN$5,0)</f>
        <v/>
      </c>
      <c r="CO100" s="15">
        <f>'Investment Analysis'!GT100</f>
        <v/>
      </c>
      <c r="CP100" s="54" t="n">
        <v>25055.25</v>
      </c>
      <c r="CQ100" s="18">
        <f>IF(CP100&gt;0,(CP100-CQ$5)/CQ$5,0)</f>
        <v/>
      </c>
      <c r="CR100" s="15">
        <f>'Investment Analysis'!HG100</f>
        <v/>
      </c>
      <c r="CS100" s="48" t="n">
        <v>8610</v>
      </c>
      <c r="CT100" s="18">
        <f>IF(CS100&gt;0,(CS100-CT$5)/CT$5,0)</f>
        <v/>
      </c>
      <c r="CU100" s="15">
        <f>'Investment Analysis'!HN100</f>
        <v/>
      </c>
      <c r="CV100" s="54" t="n">
        <v>7146.15</v>
      </c>
      <c r="CW100" s="18">
        <f>IF(CV100&gt;0,(CV100-CW$5)/CW$5,0)</f>
        <v/>
      </c>
      <c r="CX100" s="15">
        <f>'Investment Analysis'!IB100</f>
        <v/>
      </c>
      <c r="CY100" s="54" t="n">
        <v>9296.799999999999</v>
      </c>
      <c r="CZ100" s="18">
        <f>IF(CY100&gt;0,(CY100-CZ$5)/CZ$5,0)</f>
        <v/>
      </c>
      <c r="DA100" s="15">
        <f>'Investment Analysis'!II100</f>
        <v/>
      </c>
      <c r="DB100" s="48" t="n"/>
      <c r="DC100" s="18">
        <f>IF(DB100&gt;0,(DB100-DC$5)/DC$5,0)</f>
        <v/>
      </c>
      <c r="DD100" s="15">
        <f>'Investment Analysis'!IP100</f>
        <v/>
      </c>
      <c r="DE100" s="48" t="n"/>
      <c r="DF100" s="18">
        <f>'Investment Analysis'!IY100</f>
        <v/>
      </c>
      <c r="DG100" s="15">
        <f>'Investment Analysis'!IW100</f>
        <v/>
      </c>
      <c r="DH100" s="48" t="n">
        <v>1312.06</v>
      </c>
      <c r="DI100" s="18">
        <f>IF(DH100&gt;0,(DH100-DI$5)/DI$5,0)</f>
        <v/>
      </c>
      <c r="DJ100" s="15">
        <f>'Investment Analysis'!JD100</f>
        <v/>
      </c>
      <c r="DK100" s="48" t="n">
        <v>2245.7</v>
      </c>
      <c r="DL100" s="18">
        <f>IF(DK100&gt;0,(DK100-DL$5)/DL$5,0)</f>
        <v/>
      </c>
      <c r="DM100" s="15">
        <f>'Investment Analysis'!JK100</f>
        <v/>
      </c>
      <c r="DN100" s="48" t="n">
        <v>1094.6</v>
      </c>
      <c r="DO100" s="18">
        <f>IF(DN100&gt;0,(DN100-DO$5)/DO$5,0)</f>
        <v/>
      </c>
      <c r="DP100" s="15">
        <f>'Investment Analysis'!HU100</f>
        <v/>
      </c>
      <c r="DQ100" s="48" t="n">
        <v>1575.75</v>
      </c>
      <c r="DR100" s="18">
        <f>IF(DQ100&gt;0,(DQ100-DR$5)/DR$5,0)</f>
        <v/>
      </c>
      <c r="DS100" s="15">
        <f>'Investment Analysis'!JR100</f>
        <v/>
      </c>
      <c r="DT100" s="48" t="n">
        <v>1082</v>
      </c>
      <c r="DU100" s="18">
        <f>IF(DT100&gt;0,(DT100-630.54-DU$5)/DU$5,0)</f>
        <v/>
      </c>
      <c r="DV100" s="15">
        <f>'Investment Analysis'!JY100</f>
        <v/>
      </c>
      <c r="DW100" s="48" t="n">
        <v>4995.15</v>
      </c>
      <c r="DX100" s="18">
        <f>IF(DW100&gt;0,(DW100-DX$5)/DX$5,0)</f>
        <v/>
      </c>
      <c r="DY100" s="15">
        <f>'Investment Analysis'!KF100</f>
        <v/>
      </c>
      <c r="DZ100" s="48" t="n">
        <v>17339</v>
      </c>
      <c r="EA100" s="18">
        <f>IF(DZ100&gt;0,(DZ100-EA$5)/EA$5,0)</f>
        <v/>
      </c>
      <c r="EB100" s="15">
        <f>'Investment Analysis'!KM100</f>
        <v/>
      </c>
      <c r="EC100" s="48" t="n">
        <v>2129.3</v>
      </c>
      <c r="ED100" s="18">
        <f>'Investment Analysis'!KV100</f>
        <v/>
      </c>
      <c r="EE100" s="15">
        <f>'Investment Analysis'!KT100</f>
        <v/>
      </c>
      <c r="EF100" s="48" t="n">
        <v>1405</v>
      </c>
      <c r="EG100" s="18">
        <f>IF(EF100&gt;0,(EF100-EG$5)/EG$5,0)</f>
        <v/>
      </c>
      <c r="EH100" s="15">
        <f>'Investment Analysis'!LH100</f>
        <v/>
      </c>
      <c r="EI100" s="48" t="n">
        <v>17655</v>
      </c>
      <c r="EJ100" s="18">
        <f>'Investment Analysis'!LQ100</f>
        <v/>
      </c>
      <c r="EK100" s="15">
        <f>'Investment Analysis'!LO100</f>
        <v/>
      </c>
      <c r="EL100" s="48" t="n"/>
      <c r="EM100" s="18">
        <f>IF(EL100&gt;0,(EL100-EM$4)/EM$4,0)</f>
        <v/>
      </c>
      <c r="EN100" s="15">
        <f>'Investment Analysis'!LX100</f>
        <v/>
      </c>
      <c r="EO100" s="48" t="n">
        <v>20727</v>
      </c>
      <c r="EP100" s="68">
        <f>IF(EO100&gt;0,(EO100-500-EP$5)/EP$5,0)</f>
        <v/>
      </c>
      <c r="EQ100" s="15">
        <f>'Investment Analysis'!MC100</f>
        <v/>
      </c>
      <c r="ER100" s="48" t="n">
        <v>8293.76</v>
      </c>
      <c r="ES100" s="18">
        <f>'Investment Analysis'!LX100</f>
        <v/>
      </c>
      <c r="ET100" s="15">
        <f>'Investment Analysis'!LA100</f>
        <v/>
      </c>
      <c r="EU100" s="48" t="n">
        <v>1601.5</v>
      </c>
      <c r="EV100" s="18">
        <f>'Investment Analysis'!ML100</f>
        <v/>
      </c>
      <c r="EW100" s="15">
        <f>'Investment Analysis'!MJ100</f>
        <v/>
      </c>
      <c r="EX100" s="54" t="n">
        <v>21438</v>
      </c>
      <c r="EY100" s="18">
        <f>IF(EX100&gt;0,(EX100-EY$5)/EY$5,0)</f>
        <v/>
      </c>
      <c r="EZ100" s="15">
        <f>'Investment Analysis'!MQ100</f>
        <v/>
      </c>
      <c r="FA100" s="48" t="n"/>
      <c r="FB100" s="18">
        <f>IF(FA100&gt;0,(FA100-FB$5)/FB$5,0)</f>
        <v/>
      </c>
      <c r="FC100" s="15">
        <f>'Investment Analysis'!MX100</f>
        <v/>
      </c>
      <c r="FD100" s="48" t="n">
        <v>1107.9</v>
      </c>
      <c r="FE100" s="18">
        <f>IF(FD100&gt;0,(FD100-FE$5)/FE$5,0)</f>
        <v/>
      </c>
      <c r="FF100" s="15">
        <f>'Investment Analysis'!NE100</f>
        <v/>
      </c>
      <c r="FG100" s="48" t="n"/>
      <c r="FH100" s="18">
        <f>IF(FG100&gt;0,(FG100-FH$5)/FH$5,0)</f>
        <v/>
      </c>
      <c r="FI100" s="15">
        <f>'Investment Analysis'!NL100</f>
        <v/>
      </c>
      <c r="FJ100" s="48" t="n">
        <v>10833.25</v>
      </c>
      <c r="FK100" s="18">
        <f>IF(FJ100&gt;0,(FJ100-FK$5)/FK$5,0)</f>
        <v/>
      </c>
      <c r="FL100" s="15">
        <f>'Investment Analysis'!NS100</f>
        <v/>
      </c>
      <c r="FM100" s="48" t="n">
        <v>1595.3</v>
      </c>
      <c r="FN100" s="18">
        <f>IF(FM100&gt;0,(FM100-FN$5)/FN$5,0)</f>
        <v/>
      </c>
      <c r="FO100" s="15">
        <f>'Investment Analysis'!NZ100</f>
        <v/>
      </c>
      <c r="FP100" s="48" t="n"/>
      <c r="FQ100" s="18">
        <f>IF(FP100&gt;0,(FP100-FQ$5)/FQ$5,0)</f>
        <v/>
      </c>
      <c r="FR100" s="15">
        <f>'Investment Analysis'!OG100</f>
        <v/>
      </c>
      <c r="FS100" s="54" t="n">
        <v>11571.25</v>
      </c>
      <c r="FT100" s="18">
        <f>IF(FS100&gt;0,(FS100-FT$5)/FT$5,0)</f>
        <v/>
      </c>
      <c r="FU100" s="15">
        <f>'Investment Analysis'!ON100</f>
        <v/>
      </c>
      <c r="FV100" s="48" t="n"/>
      <c r="FW100" s="18">
        <f>IF(FV100&gt;0,(FV100-FW$5)/FW$5,0)</f>
        <v/>
      </c>
      <c r="FX100" s="15">
        <f>'Investment Analysis'!OU100</f>
        <v/>
      </c>
      <c r="FY100" s="48" t="n"/>
      <c r="FZ100" s="18">
        <f>IF(FY100&gt;0,(FY100-FZ$5)/FZ$5,0)</f>
        <v/>
      </c>
      <c r="GA100" s="15">
        <f>'Investment Analysis'!PB100</f>
        <v/>
      </c>
      <c r="GB100" s="48" t="n"/>
      <c r="GC100" s="18">
        <f>'Investment Analysis'!PK100</f>
        <v/>
      </c>
      <c r="GD100" s="15">
        <f>'Investment Analysis'!PI100</f>
        <v/>
      </c>
      <c r="GE100" s="48" t="n">
        <v>27081.6</v>
      </c>
      <c r="GF100" s="18">
        <f>'Investment Analysis'!PY100</f>
        <v/>
      </c>
      <c r="GG100" s="15">
        <f>'Investment Analysis'!PW100</f>
        <v/>
      </c>
      <c r="GH100" s="48" t="n">
        <v>1416.15</v>
      </c>
      <c r="GI100" s="18">
        <f>'Investment Analysis'!QF100</f>
        <v/>
      </c>
      <c r="GJ100" s="15">
        <f>'Investment Analysis'!QD100</f>
        <v/>
      </c>
      <c r="GK100" s="54" t="n">
        <v>6294</v>
      </c>
      <c r="GL100" s="18">
        <f>'Investment Analysis'!QM100</f>
        <v/>
      </c>
      <c r="GM100" s="15">
        <f>'Investment Analysis'!QK100</f>
        <v/>
      </c>
      <c r="GN100" s="48" t="n">
        <v>15165.04</v>
      </c>
      <c r="GO100" s="18">
        <f>'Investment Analysis'!QT100</f>
        <v/>
      </c>
      <c r="GP100" s="15">
        <f>'Investment Analysis'!QR100</f>
        <v/>
      </c>
      <c r="GQ100" s="48" t="n">
        <v>27871.05</v>
      </c>
      <c r="GR100" s="18">
        <f>'Investment Analysis'!RA100</f>
        <v/>
      </c>
      <c r="GS100" s="15">
        <f>'Investment Analysis'!QY100</f>
        <v/>
      </c>
      <c r="GT100" s="48" t="n">
        <v>1550</v>
      </c>
      <c r="GU100" s="18">
        <f>'Investment Analysis'!RH100</f>
        <v/>
      </c>
      <c r="GV100" s="15">
        <f>'Investment Analysis'!RF100</f>
        <v/>
      </c>
      <c r="GW100" s="48" t="n"/>
      <c r="GX100" s="18">
        <f>'Investment Analysis'!RO100</f>
        <v/>
      </c>
      <c r="GY100" s="15">
        <f>'Investment Analysis'!RM100</f>
        <v/>
      </c>
      <c r="GZ100" s="48" t="n">
        <v>764</v>
      </c>
      <c r="HA100" s="18">
        <f>'Investment Analysis'!RV100</f>
        <v/>
      </c>
      <c r="HB100" s="15">
        <f>'Investment Analysis'!RT100</f>
        <v/>
      </c>
      <c r="HC100" s="54" t="n">
        <v>12810</v>
      </c>
      <c r="HD100" s="18">
        <f>'Investment Analysis'!SC100</f>
        <v/>
      </c>
      <c r="HE100" s="15">
        <f>'Investment Analysis'!SA100</f>
        <v/>
      </c>
      <c r="HF100" s="48" t="n">
        <v>493.25</v>
      </c>
      <c r="HG100" s="18">
        <f>'Investment Analysis'!SJ100</f>
        <v/>
      </c>
      <c r="HH100" s="15">
        <f>'Investment Analysis'!SH100</f>
        <v/>
      </c>
      <c r="HI100" s="48" t="n">
        <v>923</v>
      </c>
      <c r="HJ100" s="18">
        <f>'Investment Analysis'!SM100</f>
        <v/>
      </c>
      <c r="HK100" s="15">
        <f>'Investment Analysis'!SK100</f>
        <v/>
      </c>
      <c r="HL100" s="48" t="n"/>
      <c r="HM100" s="18">
        <f>'Investment Analysis'!SP100</f>
        <v/>
      </c>
      <c r="HN100" s="15">
        <f>'Investment Analysis'!SN100</f>
        <v/>
      </c>
      <c r="HO100" s="48" t="n"/>
      <c r="HP100" s="18">
        <f>'Investment Analysis'!TE100</f>
        <v/>
      </c>
      <c r="HQ100" s="15">
        <f>'Investment Analysis'!TC100</f>
        <v/>
      </c>
      <c r="HR100" s="48" t="n"/>
      <c r="HS100" s="18">
        <f>'Investment Analysis'!TL100</f>
        <v/>
      </c>
      <c r="HT100" s="15">
        <f>'Investment Analysis'!TJ100</f>
        <v/>
      </c>
      <c r="HU100" s="48" t="n"/>
      <c r="HV100" s="18">
        <f>'Investment Analysis'!TS100</f>
        <v/>
      </c>
      <c r="HW100" s="15">
        <f>'Investment Analysis'!TQ100</f>
        <v/>
      </c>
      <c r="HX100" s="48" t="n"/>
      <c r="HY100" s="18">
        <f>'Investment Analysis'!TZ100</f>
        <v/>
      </c>
      <c r="HZ100" s="15">
        <f>'Investment Analysis'!TX100</f>
        <v/>
      </c>
      <c r="IA100" s="48" t="n"/>
      <c r="IB100" s="18">
        <f>'Investment Analysis'!UG100</f>
        <v/>
      </c>
      <c r="IC100" s="15">
        <f>'Investment Analysis'!UE100</f>
        <v/>
      </c>
      <c r="ID100" s="48" t="n"/>
      <c r="IE100" s="18">
        <f>'Investment Analysis'!UN100</f>
        <v/>
      </c>
      <c r="IF100" s="15">
        <f>'Investment Analysis'!UL100</f>
        <v/>
      </c>
      <c r="IG100" s="48" t="n"/>
      <c r="IH100" s="18">
        <f>'Investment Analysis'!UU100</f>
        <v/>
      </c>
      <c r="II100" s="15">
        <f>'Investment Analysis'!US100</f>
        <v/>
      </c>
      <c r="IJ100" s="48" t="n"/>
      <c r="IK100" s="18">
        <f>'Investment Analysis'!VB100</f>
        <v/>
      </c>
      <c r="IL100" s="15">
        <f>'Investment Analysis'!UZ100</f>
        <v/>
      </c>
      <c r="IM100" s="48" t="n"/>
      <c r="IN100" s="18">
        <f>'Investment Analysis'!VI100</f>
        <v/>
      </c>
      <c r="IO100" s="15">
        <f>'Investment Analysis'!VG100</f>
        <v/>
      </c>
      <c r="IP100" s="18" t="n"/>
      <c r="IQ100" s="18" t="n"/>
      <c r="IR100" s="18" t="n"/>
      <c r="IS100" s="108">
        <f>IF(IT100&gt;0,IT100-IT99,0)</f>
        <v/>
      </c>
      <c r="IT100" s="48">
        <f>FY100+FV100+FS100+FP100+FM100+FJ100+FG100+FD100+FA100+EX100+EU100+ER100+EO100+EL100+EI100+EF100+EC100+DZ100+DW100+DT100+DQ100+DN100+DK100+DH100+DE100+DB100+CY100+CV100+CS100+CP100+CJ100+CG100+CD100+CA100+BX100+P100+CM100+GT100+GQ100+GN100+GK100+GH100+GE100+GB100+BU100+BR100+BO100+BL100+BI100+BF100+BC100+AZ100+AW100+AT100+AQ100+AN100+AK100+AH100+AE100+AB100+Y100+V100+S100+GW100+GZ100+HC100+HF100+HI100+HL100+HO100+HR100+HU100</f>
        <v/>
      </c>
      <c r="IU100" s="101">
        <f>IF(IT100&gt;0,IV100,0)</f>
        <v/>
      </c>
      <c r="IV100" s="101" t="n"/>
      <c r="IW100" s="15">
        <f>IF(IT100&gt;0,(IT100+IV$11-I$2)/I$2,0)</f>
        <v/>
      </c>
      <c r="IX100" s="113">
        <f>IF(IT100&gt;0,IT100+IV$11-I$2,0)</f>
        <v/>
      </c>
      <c r="IY100" s="21">
        <f>IF(IT100&gt;0,(IT100+IV$11+IV$33+IV$52+IV$73+IV$93-IT$8)/IT$8,0)</f>
        <v/>
      </c>
      <c r="IZ100" s="173">
        <f>IF(IT100&gt;0,IT100+IV$11+IV$33+IV$52+IV$73+IV$93-IT$8,0)</f>
        <v/>
      </c>
    </row>
    <row r="101">
      <c r="A101" s="554">
        <f>'Investment Analysis'!A101</f>
        <v/>
      </c>
      <c r="B101" s="4">
        <f>'Investment Analysis'!B101</f>
        <v/>
      </c>
      <c r="C101" s="27">
        <f>'Investment Analysis'!C101</f>
        <v/>
      </c>
      <c r="D101" s="14">
        <f>'Investment Analysis'!D101</f>
        <v/>
      </c>
      <c r="E101" s="15">
        <f>'Investment Analysis'!E101</f>
        <v/>
      </c>
      <c r="F101" s="13">
        <f>'Investment Analysis'!G101</f>
        <v/>
      </c>
      <c r="G101" s="14">
        <f>'Investment Analysis'!H101</f>
        <v/>
      </c>
      <c r="H101" s="15">
        <f>'Investment Analysis'!I101</f>
        <v/>
      </c>
      <c r="I101" s="13">
        <f>'Investment Analysis'!K101</f>
        <v/>
      </c>
      <c r="J101" s="14">
        <f>'Investment Analysis'!L101</f>
        <v/>
      </c>
      <c r="K101" s="15">
        <f>'Investment Analysis'!M101</f>
        <v/>
      </c>
      <c r="L101" s="41">
        <f>'Investment Analysis'!T101</f>
        <v/>
      </c>
      <c r="M101" s="21">
        <f>'Investment Analysis'!V101</f>
        <v/>
      </c>
      <c r="N101" s="21">
        <f>'Investment Analysis'!W101</f>
        <v/>
      </c>
      <c r="P101" s="48">
        <f>'Investment Analysis'!Y101</f>
        <v/>
      </c>
      <c r="Q101" s="18" t="n"/>
      <c r="R101" s="83" t="n"/>
      <c r="S101" s="48" t="n">
        <v>4246.96</v>
      </c>
      <c r="T101" s="18">
        <f>'Investment Analysis'!AH101</f>
        <v/>
      </c>
      <c r="U101" s="15">
        <f>'Investment Analysis'!AF101</f>
        <v/>
      </c>
      <c r="V101" s="48" t="n">
        <v>6915.49</v>
      </c>
      <c r="W101" s="18">
        <f>'Investment Analysis'!AO101</f>
        <v/>
      </c>
      <c r="X101" s="15">
        <f>'Investment Analysis'!AM101</f>
        <v/>
      </c>
      <c r="Y101" s="48" t="n">
        <v>8465.639999999999</v>
      </c>
      <c r="Z101" s="18">
        <f>IF(Y101&gt;0,(Y101-Z$5)/Z$5,0)</f>
        <v/>
      </c>
      <c r="AA101" s="15">
        <f>'Investment Analysis'!GM101</f>
        <v/>
      </c>
      <c r="AB101" s="48" t="n">
        <v>2442.2</v>
      </c>
      <c r="AC101" s="18">
        <f>IF(AB101&gt;0,(AB101+8000+5000-AC$5)/AC$5,0)</f>
        <v/>
      </c>
      <c r="AD101" s="15">
        <f>'Investment Analysis'!AT101</f>
        <v/>
      </c>
      <c r="AE101" s="48" t="n">
        <v>11056.66</v>
      </c>
      <c r="AF101" s="18">
        <f>'Investment Analysis'!BC101</f>
        <v/>
      </c>
      <c r="AG101" s="15">
        <f>'Investment Analysis'!BA101</f>
        <v/>
      </c>
      <c r="AH101" s="48" t="n"/>
      <c r="AI101" s="18">
        <f>IF(AH101&gt;0,(AH101-5000+20000+20000-AI$5)/AI$5,0)</f>
        <v/>
      </c>
      <c r="AJ101" s="15">
        <f>'Investment Analysis'!BH101</f>
        <v/>
      </c>
      <c r="AK101" s="48" t="n">
        <v>19451.11</v>
      </c>
      <c r="AL101" s="18">
        <f>IF(AK101&gt;0,(AK101+7000-AL$5)/AL$5,0)</f>
        <v/>
      </c>
      <c r="AM101" s="15">
        <f>'Investment Analysis'!BO101</f>
        <v/>
      </c>
      <c r="AN101" s="48" t="n">
        <v>14333.53</v>
      </c>
      <c r="AO101" s="18">
        <f>IF(AN101&gt;0,(AN101+25000+5000-AO$5)/AO$5,0)</f>
        <v/>
      </c>
      <c r="AP101" s="15">
        <f>'Investment Analysis'!BV101</f>
        <v/>
      </c>
      <c r="AQ101" s="48" t="n"/>
      <c r="AR101" s="18">
        <f>IF(AQ101&gt;0,(AQ101+10000+4000-AR$5)/AR$5,0)</f>
        <v/>
      </c>
      <c r="AS101" s="15">
        <f>'Investment Analysis'!CC101</f>
        <v/>
      </c>
      <c r="AT101" s="48" t="n">
        <v>22873</v>
      </c>
      <c r="AU101" s="18">
        <f>'Investment Analysis'!CL101</f>
        <v/>
      </c>
      <c r="AV101" s="15">
        <f>'Investment Analysis'!CJ101</f>
        <v/>
      </c>
      <c r="AW101" s="48" t="n">
        <v>17326.82</v>
      </c>
      <c r="AX101" s="18">
        <f>IF(AW101&gt;0,(AW101+2000-AX$5)/AX$5,0)</f>
        <v/>
      </c>
      <c r="AY101" s="15">
        <f>'Investment Analysis'!CQ101</f>
        <v/>
      </c>
      <c r="AZ101" s="48" t="n">
        <v>15397.95</v>
      </c>
      <c r="BA101" s="18">
        <f>'Investment Analysis'!CZ101</f>
        <v/>
      </c>
      <c r="BB101" s="15">
        <f>'Investment Analysis'!CX101</f>
        <v/>
      </c>
      <c r="BC101" s="48" t="n">
        <v>9361.870000000001</v>
      </c>
      <c r="BD101" s="18">
        <f>IF(BC101&gt;0,(BC101-10000+30000+10000-BD$5)/BD$5,0)</f>
        <v/>
      </c>
      <c r="BE101" s="15">
        <f>'Investment Analysis'!DE101</f>
        <v/>
      </c>
      <c r="BF101" s="48" t="n">
        <v>4502.02</v>
      </c>
      <c r="BG101" s="18">
        <f>'Investment Analysis'!DN101</f>
        <v/>
      </c>
      <c r="BH101" s="15">
        <f>'Investment Analysis'!DL101</f>
        <v/>
      </c>
      <c r="BI101" s="48" t="n">
        <v>2401.71</v>
      </c>
      <c r="BJ101" s="18">
        <f>'Investment Analysis'!EB101</f>
        <v/>
      </c>
      <c r="BK101" s="15">
        <f>'Investment Analysis'!DZ101</f>
        <v/>
      </c>
      <c r="BL101" s="48" t="n">
        <v>4133.9</v>
      </c>
      <c r="BM101" s="18">
        <f>'Investment Analysis'!EI101</f>
        <v/>
      </c>
      <c r="BN101" s="15">
        <f>'Investment Analysis'!EG101</f>
        <v/>
      </c>
      <c r="BO101" s="48" t="n"/>
      <c r="BP101" s="18">
        <f>'Investment Analysis'!DU101</f>
        <v/>
      </c>
      <c r="BQ101" s="15">
        <f>'Investment Analysis'!DS101</f>
        <v/>
      </c>
      <c r="BR101" s="48" t="n">
        <v>5649.54</v>
      </c>
      <c r="BS101" s="18">
        <f>'Investment Analysis'!EP101</f>
        <v/>
      </c>
      <c r="BT101" s="15">
        <f>'Investment Analysis'!EN101</f>
        <v/>
      </c>
      <c r="BU101" s="48" t="n">
        <v>13560.68</v>
      </c>
      <c r="BV101" s="18">
        <f>IF(BU101&gt;0,(BU101+8000-BV$5)/BV$5,0)</f>
        <v/>
      </c>
      <c r="BW101" s="15">
        <f>'Investment Analysis'!EU101</f>
        <v/>
      </c>
      <c r="BX101" s="48" t="n">
        <v>18366.21</v>
      </c>
      <c r="BY101" s="18">
        <f>IF(BX101&gt;0,(BX101-10000-5000-BY$5)/BY$5,0)</f>
        <v/>
      </c>
      <c r="BZ101" s="15">
        <f>'Investment Analysis'!FB101</f>
        <v/>
      </c>
      <c r="CA101" s="48" t="n">
        <v>20775.39</v>
      </c>
      <c r="CB101" s="18">
        <f>IF(CA101&gt;0,(CA101-CB$5)/CB$5,0)</f>
        <v/>
      </c>
      <c r="CC101" s="15">
        <f>'Investment Analysis'!FI101</f>
        <v/>
      </c>
      <c r="CD101" s="48" t="n">
        <v>18394.6</v>
      </c>
      <c r="CE101" s="18">
        <f>'Investment Analysis'!FR101</f>
        <v/>
      </c>
      <c r="CF101" s="15">
        <f>'Investment Analysis'!FP101</f>
        <v/>
      </c>
      <c r="CG101" s="48" t="n">
        <v>5065.56</v>
      </c>
      <c r="CH101" s="18">
        <f>'Investment Analysis'!FR101</f>
        <v/>
      </c>
      <c r="CI101" s="15">
        <f>'Investment Analysis'!FW101</f>
        <v/>
      </c>
      <c r="CJ101" s="48" t="n"/>
      <c r="CK101" s="18">
        <f>IF(CJ101&gt;0,(CJ101+5000+8000-CK$5)/CK$5,0)</f>
        <v/>
      </c>
      <c r="CL101" s="15">
        <f>'Investment Analysis'!GD101</f>
        <v/>
      </c>
      <c r="CM101" s="48" t="n">
        <v>24928.74</v>
      </c>
      <c r="CN101" s="18">
        <f>IF(CM101&gt;0,(CM101-CN$5)/CN$5,0)</f>
        <v/>
      </c>
      <c r="CO101" s="15">
        <f>'Investment Analysis'!GT101</f>
        <v/>
      </c>
      <c r="CP101" s="48" t="n">
        <v>26076</v>
      </c>
      <c r="CQ101" s="18">
        <f>IF(CP101&gt;0,(CP101-CQ$5)/CQ$5,0)</f>
        <v/>
      </c>
      <c r="CR101" s="15">
        <f>'Investment Analysis'!HG101</f>
        <v/>
      </c>
      <c r="CS101" s="54" t="n">
        <v>2810</v>
      </c>
      <c r="CT101" s="18">
        <f>IF(CS101&gt;0,(CS101-CT$5)/CT$5,0)</f>
        <v/>
      </c>
      <c r="CU101" s="15">
        <f>'Investment Analysis'!HN101</f>
        <v/>
      </c>
      <c r="CV101" s="48" t="n">
        <v>7443.7</v>
      </c>
      <c r="CW101" s="18">
        <f>IF(CV101&gt;0,(CV101-CW$5)/CW$5,0)</f>
        <v/>
      </c>
      <c r="CX101" s="15">
        <f>'Investment Analysis'!IB101</f>
        <v/>
      </c>
      <c r="CY101" s="48" t="n">
        <v>9284.799999999999</v>
      </c>
      <c r="CZ101" s="18">
        <f>IF(CY101&gt;0,(CY101-CZ$5)/CZ$5,0)</f>
        <v/>
      </c>
      <c r="DA101" s="15">
        <f>'Investment Analysis'!II101</f>
        <v/>
      </c>
      <c r="DB101" s="48" t="n"/>
      <c r="DC101" s="18">
        <f>IF(DB101&gt;0,(DB101-DC$5)/DC$5,0)</f>
        <v/>
      </c>
      <c r="DD101" s="15">
        <f>'Investment Analysis'!IP101</f>
        <v/>
      </c>
      <c r="DE101" s="48" t="n"/>
      <c r="DF101" s="18">
        <f>'Investment Analysis'!IY101</f>
        <v/>
      </c>
      <c r="DG101" s="15">
        <f>'Investment Analysis'!IW101</f>
        <v/>
      </c>
      <c r="DH101" s="48" t="n">
        <v>1318.72</v>
      </c>
      <c r="DI101" s="18">
        <f>IF(DH101&gt;0,(DH101-DI$5)/DI$5,0)</f>
        <v/>
      </c>
      <c r="DJ101" s="15">
        <f>'Investment Analysis'!JD101</f>
        <v/>
      </c>
      <c r="DK101" s="48" t="n">
        <v>2264.7</v>
      </c>
      <c r="DL101" s="18">
        <f>IF(DK101&gt;0,(DK101-DL$5)/DL$5,0)</f>
        <v/>
      </c>
      <c r="DM101" s="15">
        <f>'Investment Analysis'!JK101</f>
        <v/>
      </c>
      <c r="DN101" s="48" t="n">
        <v>1084.8</v>
      </c>
      <c r="DO101" s="18">
        <f>IF(DN101&gt;0,(DN101-DO$5)/DO$5,0)</f>
        <v/>
      </c>
      <c r="DP101" s="15">
        <f>'Investment Analysis'!HU101</f>
        <v/>
      </c>
      <c r="DQ101" s="48" t="n">
        <v>1548.45</v>
      </c>
      <c r="DR101" s="18">
        <f>IF(DQ101&gt;0,(DQ101-DR$5)/DR$5,0)</f>
        <v/>
      </c>
      <c r="DS101" s="15">
        <f>'Investment Analysis'!JR101</f>
        <v/>
      </c>
      <c r="DT101" s="48" t="n">
        <v>1147</v>
      </c>
      <c r="DU101" s="18">
        <f>IF(DT101&gt;0,(DT101-630.54-DU$5)/DU$5,0)</f>
        <v/>
      </c>
      <c r="DV101" s="15">
        <f>'Investment Analysis'!JY101</f>
        <v/>
      </c>
      <c r="DW101" s="48" t="n">
        <v>4957.7</v>
      </c>
      <c r="DX101" s="18">
        <f>IF(DW101&gt;0,(DW101-DX$5)/DX$5,0)</f>
        <v/>
      </c>
      <c r="DY101" s="15">
        <f>'Investment Analysis'!KF101</f>
        <v/>
      </c>
      <c r="DZ101" s="54" t="n">
        <v>4762</v>
      </c>
      <c r="EA101" s="18">
        <f>IF(DZ101&gt;0,(DZ101-EA$5)/EA$5,0)</f>
        <v/>
      </c>
      <c r="EB101" s="15">
        <f>'Investment Analysis'!KM101</f>
        <v/>
      </c>
      <c r="EC101" s="48" t="n">
        <v>2123.3</v>
      </c>
      <c r="ED101" s="18">
        <f>'Investment Analysis'!KV101</f>
        <v/>
      </c>
      <c r="EE101" s="15">
        <f>'Investment Analysis'!KT101</f>
        <v/>
      </c>
      <c r="EF101" s="48" t="n">
        <v>1409</v>
      </c>
      <c r="EG101" s="18">
        <f>IF(EF101&gt;0,(EF101-EG$5)/EG$5,0)</f>
        <v/>
      </c>
      <c r="EH101" s="15">
        <f>'Investment Analysis'!LH101</f>
        <v/>
      </c>
      <c r="EI101" s="54" t="n">
        <v>6810.7</v>
      </c>
      <c r="EJ101" s="18">
        <f>'Investment Analysis'!LQ101</f>
        <v/>
      </c>
      <c r="EK101" s="15">
        <f>'Investment Analysis'!LO101</f>
        <v/>
      </c>
      <c r="EL101" s="48" t="n"/>
      <c r="EM101" s="18">
        <f>IF(EL101&gt;0,(EL101-EM$4)/EM$4,0)</f>
        <v/>
      </c>
      <c r="EN101" s="15">
        <f>'Investment Analysis'!LX101</f>
        <v/>
      </c>
      <c r="EO101" s="54" t="n">
        <v>11305</v>
      </c>
      <c r="EP101" s="68">
        <f>IF(EO101&gt;0,(EO101-500-EP$5)/EP$5,0)</f>
        <v/>
      </c>
      <c r="EQ101" s="15">
        <f>'Investment Analysis'!MC101</f>
        <v/>
      </c>
      <c r="ER101" s="48" t="n">
        <v>8214.559999999999</v>
      </c>
      <c r="ES101" s="18">
        <f>'Investment Analysis'!LX101</f>
        <v/>
      </c>
      <c r="ET101" s="15">
        <f>'Investment Analysis'!LA101</f>
        <v/>
      </c>
      <c r="EU101" s="48" t="n">
        <v>1850.5</v>
      </c>
      <c r="EV101" s="18">
        <f>'Investment Analysis'!ML101</f>
        <v/>
      </c>
      <c r="EW101" s="15">
        <f>'Investment Analysis'!MJ101</f>
        <v/>
      </c>
      <c r="EX101" s="54" t="n">
        <v>26785</v>
      </c>
      <c r="EY101" s="18">
        <f>IF(EX101&gt;0,(EX101-EY$5)/EY$5,0)</f>
        <v/>
      </c>
      <c r="EZ101" s="15">
        <f>'Investment Analysis'!MQ101</f>
        <v/>
      </c>
      <c r="FA101" s="48" t="n"/>
      <c r="FB101" s="18">
        <f>IF(FA101&gt;0,(FA101-FB$5)/FB$5,0)</f>
        <v/>
      </c>
      <c r="FC101" s="15">
        <f>'Investment Analysis'!MX101</f>
        <v/>
      </c>
      <c r="FD101" s="48" t="n">
        <v>1116.2</v>
      </c>
      <c r="FE101" s="18">
        <f>IF(FD101&gt;0,(FD101-FE$5)/FE$5,0)</f>
        <v/>
      </c>
      <c r="FF101" s="15">
        <f>'Investment Analysis'!NE101</f>
        <v/>
      </c>
      <c r="FG101" s="48" t="n"/>
      <c r="FH101" s="18">
        <f>IF(FG101&gt;0,(FG101-FH$5)/FH$5,0)</f>
        <v/>
      </c>
      <c r="FI101" s="15">
        <f>'Investment Analysis'!NL101</f>
        <v/>
      </c>
      <c r="FJ101" s="48" t="n">
        <v>10821</v>
      </c>
      <c r="FK101" s="18">
        <f>IF(FJ101&gt;0,(FJ101-FK$5)/FK$5,0)</f>
        <v/>
      </c>
      <c r="FL101" s="15">
        <f>'Investment Analysis'!NS101</f>
        <v/>
      </c>
      <c r="FM101" s="48" t="n">
        <v>1653.7</v>
      </c>
      <c r="FN101" s="18">
        <f>IF(FM101&gt;0,(FM101-FN$5)/FN$5,0)</f>
        <v/>
      </c>
      <c r="FO101" s="15">
        <f>'Investment Analysis'!NZ101</f>
        <v/>
      </c>
      <c r="FP101" s="48" t="n"/>
      <c r="FQ101" s="18">
        <f>IF(FP101&gt;0,(FP101-FQ$5)/FQ$5,0)</f>
        <v/>
      </c>
      <c r="FR101" s="15">
        <f>'Investment Analysis'!OG101</f>
        <v/>
      </c>
      <c r="FS101" s="48" t="n">
        <v>12115</v>
      </c>
      <c r="FT101" s="18">
        <f>IF(FS101&gt;0,(FS101-FT$5)/FT$5,0)</f>
        <v/>
      </c>
      <c r="FU101" s="15">
        <f>'Investment Analysis'!ON101</f>
        <v/>
      </c>
      <c r="FV101" s="48" t="n"/>
      <c r="FW101" s="18">
        <f>IF(FV101&gt;0,(FV101-FW$5)/FW$5,0)</f>
        <v/>
      </c>
      <c r="FX101" s="15">
        <f>'Investment Analysis'!OU101</f>
        <v/>
      </c>
      <c r="FY101" s="48" t="n"/>
      <c r="FZ101" s="18">
        <f>IF(FY101&gt;0,(FY101-FZ$5)/FZ$5,0)</f>
        <v/>
      </c>
      <c r="GA101" s="15">
        <f>'Investment Analysis'!PB101</f>
        <v/>
      </c>
      <c r="GB101" s="48" t="n"/>
      <c r="GC101" s="18">
        <f>'Investment Analysis'!PK101</f>
        <v/>
      </c>
      <c r="GD101" s="15">
        <f>'Investment Analysis'!PI101</f>
        <v/>
      </c>
      <c r="GE101" s="54" t="n">
        <v>9937.799999999999</v>
      </c>
      <c r="GF101" s="18">
        <f>'Investment Analysis'!PY101</f>
        <v/>
      </c>
      <c r="GG101" s="15">
        <f>'Investment Analysis'!PW101</f>
        <v/>
      </c>
      <c r="GH101" s="48" t="n">
        <v>1407.95</v>
      </c>
      <c r="GI101" s="18">
        <f>'Investment Analysis'!QF101</f>
        <v/>
      </c>
      <c r="GJ101" s="15">
        <f>'Investment Analysis'!QD101</f>
        <v/>
      </c>
      <c r="GK101" s="48" t="n">
        <v>6372</v>
      </c>
      <c r="GL101" s="18">
        <f>'Investment Analysis'!QM101</f>
        <v/>
      </c>
      <c r="GM101" s="15">
        <f>'Investment Analysis'!QK101</f>
        <v/>
      </c>
      <c r="GN101" s="48" t="n">
        <v>15465.12</v>
      </c>
      <c r="GO101" s="18">
        <f>'Investment Analysis'!QT101</f>
        <v/>
      </c>
      <c r="GP101" s="15">
        <f>'Investment Analysis'!QR101</f>
        <v/>
      </c>
      <c r="GQ101" s="54" t="n">
        <v>4207.5</v>
      </c>
      <c r="GR101" s="18">
        <f>'Investment Analysis'!RA101</f>
        <v/>
      </c>
      <c r="GS101" s="15">
        <f>'Investment Analysis'!QY101</f>
        <v/>
      </c>
      <c r="GT101" s="48" t="n">
        <v>1547.2</v>
      </c>
      <c r="GU101" s="18">
        <f>'Investment Analysis'!RH101</f>
        <v/>
      </c>
      <c r="GV101" s="15">
        <f>'Investment Analysis'!RF101</f>
        <v/>
      </c>
      <c r="GW101" s="48" t="n"/>
      <c r="GX101" s="18">
        <f>'Investment Analysis'!RO101</f>
        <v/>
      </c>
      <c r="GY101" s="15">
        <f>'Investment Analysis'!RM101</f>
        <v/>
      </c>
      <c r="GZ101" s="48" t="n">
        <v>14680</v>
      </c>
      <c r="HA101" s="18">
        <f>'Investment Analysis'!RV101</f>
        <v/>
      </c>
      <c r="HB101" s="15">
        <f>'Investment Analysis'!RT101</f>
        <v/>
      </c>
      <c r="HC101" s="48" t="n">
        <v>13018</v>
      </c>
      <c r="HD101" s="18">
        <f>'Investment Analysis'!SC101</f>
        <v/>
      </c>
      <c r="HE101" s="15">
        <f>'Investment Analysis'!SA101</f>
        <v/>
      </c>
      <c r="HF101" s="48" t="n">
        <v>582</v>
      </c>
      <c r="HG101" s="18">
        <f>'Investment Analysis'!SJ101</f>
        <v/>
      </c>
      <c r="HH101" s="15">
        <f>'Investment Analysis'!SH101</f>
        <v/>
      </c>
      <c r="HI101" s="48" t="n">
        <v>908.5</v>
      </c>
      <c r="HJ101" s="18">
        <f>'Investment Analysis'!SM101</f>
        <v/>
      </c>
      <c r="HK101" s="15">
        <f>'Investment Analysis'!SK101</f>
        <v/>
      </c>
      <c r="HL101" s="48" t="n"/>
      <c r="HM101" s="18">
        <f>'Investment Analysis'!SP101</f>
        <v/>
      </c>
      <c r="HN101" s="15">
        <f>'Investment Analysis'!SN101</f>
        <v/>
      </c>
      <c r="HO101" s="48" t="n"/>
      <c r="HP101" s="18">
        <f>'Investment Analysis'!TE101</f>
        <v/>
      </c>
      <c r="HQ101" s="15">
        <f>'Investment Analysis'!TC101</f>
        <v/>
      </c>
      <c r="HR101" s="48" t="n"/>
      <c r="HS101" s="18">
        <f>'Investment Analysis'!TL101</f>
        <v/>
      </c>
      <c r="HT101" s="15">
        <f>'Investment Analysis'!TJ101</f>
        <v/>
      </c>
      <c r="HU101" s="48" t="n"/>
      <c r="HV101" s="18">
        <f>'Investment Analysis'!TS101</f>
        <v/>
      </c>
      <c r="HW101" s="15">
        <f>'Investment Analysis'!TQ101</f>
        <v/>
      </c>
      <c r="HX101" s="48" t="n"/>
      <c r="HY101" s="18">
        <f>'Investment Analysis'!TZ101</f>
        <v/>
      </c>
      <c r="HZ101" s="15">
        <f>'Investment Analysis'!TX101</f>
        <v/>
      </c>
      <c r="IA101" s="48" t="n"/>
      <c r="IB101" s="18">
        <f>'Investment Analysis'!UG101</f>
        <v/>
      </c>
      <c r="IC101" s="15">
        <f>'Investment Analysis'!UE101</f>
        <v/>
      </c>
      <c r="ID101" s="48" t="n"/>
      <c r="IE101" s="18">
        <f>'Investment Analysis'!UN101</f>
        <v/>
      </c>
      <c r="IF101" s="15">
        <f>'Investment Analysis'!UL101</f>
        <v/>
      </c>
      <c r="IG101" s="48" t="n"/>
      <c r="IH101" s="18">
        <f>'Investment Analysis'!UU101</f>
        <v/>
      </c>
      <c r="II101" s="15">
        <f>'Investment Analysis'!US101</f>
        <v/>
      </c>
      <c r="IJ101" s="48" t="n"/>
      <c r="IK101" s="18">
        <f>'Investment Analysis'!VB101</f>
        <v/>
      </c>
      <c r="IL101" s="15">
        <f>'Investment Analysis'!UZ101</f>
        <v/>
      </c>
      <c r="IM101" s="48" t="n"/>
      <c r="IN101" s="18">
        <f>'Investment Analysis'!VI101</f>
        <v/>
      </c>
      <c r="IO101" s="15">
        <f>'Investment Analysis'!VG101</f>
        <v/>
      </c>
      <c r="IP101" s="18" t="n"/>
      <c r="IQ101" s="18" t="n"/>
      <c r="IR101" s="18" t="n"/>
      <c r="IS101" s="108">
        <f>IF(IT101&gt;0,IT101-IT100,0)</f>
        <v/>
      </c>
      <c r="IT101" s="48">
        <f>FY101+FV101+FS101+FP101+FM101+FJ101+FG101+FD101+FA101+EX101+EU101+ER101+EO101+EL101+EI101+EF101+EC101+DZ101+DW101+DT101+DQ101+DN101+DK101+DH101+DE101+DB101+CY101+CV101+CS101+CP101+CJ101+CG101+CD101+CA101+BX101+P101+CM101+GT101+GQ101+GN101+GK101+GH101+GE101+GB101+BU101+BR101+BO101+BL101+BI101+BF101+BC101+AZ101+AW101+AT101+AQ101+AN101+AK101+AH101+AE101+AB101+Y101+V101+S101+GW101+GZ101+HC101+HF101+HI101+HL101+HO101+HR101+HU101</f>
        <v/>
      </c>
      <c r="IU101" s="101">
        <f>IF(IT101&gt;0,IV101,0)</f>
        <v/>
      </c>
      <c r="IV101" s="101" t="n"/>
      <c r="IW101" s="15">
        <f>IF(IT101&gt;0,(IT101+IV$11-I$2)/I$2,0)</f>
        <v/>
      </c>
      <c r="IX101" s="113">
        <f>IF(IT101&gt;0,IT101+IV$11-I$2,0)</f>
        <v/>
      </c>
      <c r="IY101" s="21">
        <f>IF(IT101&gt;0,(IT101+IV$11+IV$33+IV$52+IV$73+IV$93-IT$8)/IT$8,0)</f>
        <v/>
      </c>
      <c r="IZ101" s="173">
        <f>IF(IT101&gt;0,IT101+IV$11+IV$33+IV$52+IV$73+IV$93-IT$8,0)</f>
        <v/>
      </c>
    </row>
    <row r="102">
      <c r="A102" s="554">
        <f>'Investment Analysis'!A102</f>
        <v/>
      </c>
      <c r="B102" s="4">
        <f>'Investment Analysis'!B102</f>
        <v/>
      </c>
      <c r="C102" s="27">
        <f>'Investment Analysis'!C102</f>
        <v/>
      </c>
      <c r="D102" s="14">
        <f>'Investment Analysis'!D102</f>
        <v/>
      </c>
      <c r="E102" s="15">
        <f>'Investment Analysis'!E102</f>
        <v/>
      </c>
      <c r="F102" s="13">
        <f>'Investment Analysis'!G102</f>
        <v/>
      </c>
      <c r="G102" s="14">
        <f>'Investment Analysis'!H102</f>
        <v/>
      </c>
      <c r="H102" s="15">
        <f>'Investment Analysis'!I102</f>
        <v/>
      </c>
      <c r="I102" s="13">
        <f>'Investment Analysis'!K102</f>
        <v/>
      </c>
      <c r="J102" s="14">
        <f>'Investment Analysis'!L102</f>
        <v/>
      </c>
      <c r="K102" s="15">
        <f>'Investment Analysis'!M102</f>
        <v/>
      </c>
      <c r="L102" s="41">
        <f>'Investment Analysis'!T102</f>
        <v/>
      </c>
      <c r="M102" s="21">
        <f>'Investment Analysis'!V102</f>
        <v/>
      </c>
      <c r="N102" s="21">
        <f>'Investment Analysis'!W102</f>
        <v/>
      </c>
      <c r="P102" s="48">
        <f>'Investment Analysis'!Y102</f>
        <v/>
      </c>
      <c r="Q102" s="18" t="n"/>
      <c r="R102" s="83" t="n"/>
      <c r="S102" s="48" t="n">
        <v>4229.18</v>
      </c>
      <c r="T102" s="18">
        <f>'Investment Analysis'!AH102</f>
        <v/>
      </c>
      <c r="U102" s="15">
        <f>'Investment Analysis'!AF102</f>
        <v/>
      </c>
      <c r="V102" s="48" t="n">
        <v>6902.76</v>
      </c>
      <c r="W102" s="18">
        <f>'Investment Analysis'!AO102</f>
        <v/>
      </c>
      <c r="X102" s="15">
        <f>'Investment Analysis'!AM102</f>
        <v/>
      </c>
      <c r="Y102" s="48" t="n">
        <v>8623.16</v>
      </c>
      <c r="Z102" s="18">
        <f>IF(Y102&gt;0,(Y102-Z$5)/Z$5,0)</f>
        <v/>
      </c>
      <c r="AA102" s="15">
        <f>'Investment Analysis'!GM102</f>
        <v/>
      </c>
      <c r="AB102" s="48" t="n">
        <v>2438.63</v>
      </c>
      <c r="AC102" s="18">
        <f>IF(AB102&gt;0,(AB102+8000+5000-AC$5)/AC$5,0)</f>
        <v/>
      </c>
      <c r="AD102" s="15">
        <f>'Investment Analysis'!AT102</f>
        <v/>
      </c>
      <c r="AE102" s="48" t="n">
        <v>11105.25</v>
      </c>
      <c r="AF102" s="18">
        <f>'Investment Analysis'!BC102</f>
        <v/>
      </c>
      <c r="AG102" s="15">
        <f>'Investment Analysis'!BA102</f>
        <v/>
      </c>
      <c r="AH102" s="48" t="n"/>
      <c r="AI102" s="18">
        <f>IF(AH102&gt;0,(AH102-5000+20000+20000-AI$5)/AI$5,0)</f>
        <v/>
      </c>
      <c r="AJ102" s="15">
        <f>'Investment Analysis'!BH102</f>
        <v/>
      </c>
      <c r="AK102" s="48" t="n">
        <v>19407.54</v>
      </c>
      <c r="AL102" s="18">
        <f>IF(AK102&gt;0,(AK102+7000-AL$5)/AL$5,0)</f>
        <v/>
      </c>
      <c r="AM102" s="15">
        <f>'Investment Analysis'!BO102</f>
        <v/>
      </c>
      <c r="AN102" s="48" t="n">
        <v>14205.09</v>
      </c>
      <c r="AO102" s="18">
        <f>IF(AN102&gt;0,(AN102+25000+5000-AO$5)/AO$5,0)</f>
        <v/>
      </c>
      <c r="AP102" s="15">
        <f>'Investment Analysis'!BV102</f>
        <v/>
      </c>
      <c r="AQ102" s="48" t="n"/>
      <c r="AR102" s="18">
        <f>IF(AQ102&gt;0,(AQ102+10000+4000-AR$5)/AR$5,0)</f>
        <v/>
      </c>
      <c r="AS102" s="15">
        <f>'Investment Analysis'!CC102</f>
        <v/>
      </c>
      <c r="AT102" s="48" t="n">
        <v>22994.54</v>
      </c>
      <c r="AU102" s="18">
        <f>'Investment Analysis'!CL102</f>
        <v/>
      </c>
      <c r="AV102" s="15">
        <f>'Investment Analysis'!CJ102</f>
        <v/>
      </c>
      <c r="AW102" s="48" t="n">
        <v>17387.46</v>
      </c>
      <c r="AX102" s="18">
        <f>IF(AW102&gt;0,(AW102+2000-AX$5)/AX$5,0)</f>
        <v/>
      </c>
      <c r="AY102" s="15">
        <f>'Investment Analysis'!CQ102</f>
        <v/>
      </c>
      <c r="AZ102" s="48" t="n">
        <v>15458.54</v>
      </c>
      <c r="BA102" s="18">
        <f>'Investment Analysis'!CZ102</f>
        <v/>
      </c>
      <c r="BB102" s="15">
        <f>'Investment Analysis'!CX102</f>
        <v/>
      </c>
      <c r="BC102" s="48" t="n">
        <v>9399.700000000001</v>
      </c>
      <c r="BD102" s="18">
        <f>IF(BC102&gt;0,(BC102-10000+30000+10000-BD$5)/BD$5,0)</f>
        <v/>
      </c>
      <c r="BE102" s="15">
        <f>'Investment Analysis'!DE102</f>
        <v/>
      </c>
      <c r="BF102" s="48" t="n">
        <v>4551.62</v>
      </c>
      <c r="BG102" s="18">
        <f>'Investment Analysis'!DN102</f>
        <v/>
      </c>
      <c r="BH102" s="15">
        <f>'Investment Analysis'!DL102</f>
        <v/>
      </c>
      <c r="BI102" s="48" t="n">
        <v>2388.57</v>
      </c>
      <c r="BJ102" s="18">
        <f>'Investment Analysis'!EB102</f>
        <v/>
      </c>
      <c r="BK102" s="15">
        <f>'Investment Analysis'!DZ102</f>
        <v/>
      </c>
      <c r="BL102" s="48" t="n">
        <v>4129.19</v>
      </c>
      <c r="BM102" s="18">
        <f>'Investment Analysis'!EI102</f>
        <v/>
      </c>
      <c r="BN102" s="15">
        <f>'Investment Analysis'!EG102</f>
        <v/>
      </c>
      <c r="BO102" s="48" t="n"/>
      <c r="BP102" s="18">
        <f>'Investment Analysis'!DU102</f>
        <v/>
      </c>
      <c r="BQ102" s="15">
        <f>'Investment Analysis'!DS102</f>
        <v/>
      </c>
      <c r="BR102" s="48" t="n">
        <v>5611.89</v>
      </c>
      <c r="BS102" s="18">
        <f>'Investment Analysis'!EP102</f>
        <v/>
      </c>
      <c r="BT102" s="15">
        <f>'Investment Analysis'!EN102</f>
        <v/>
      </c>
      <c r="BU102" s="48" t="n">
        <v>13637.6</v>
      </c>
      <c r="BV102" s="18">
        <f>IF(BU102&gt;0,(BU102+8000-BV$5)/BV$5,0)</f>
        <v/>
      </c>
      <c r="BW102" s="15">
        <f>'Investment Analysis'!EU102</f>
        <v/>
      </c>
      <c r="BX102" s="48" t="n">
        <v>18732.98</v>
      </c>
      <c r="BY102" s="18">
        <f>IF(BX102&gt;0,(BX102-10000-5000-BY$5)/BY$5,0)</f>
        <v/>
      </c>
      <c r="BZ102" s="15">
        <f>'Investment Analysis'!FB102</f>
        <v/>
      </c>
      <c r="CA102" s="48" t="n">
        <v>20771.71</v>
      </c>
      <c r="CB102" s="18">
        <f>IF(CA102&gt;0,(CA102-CB$5)/CB$5,0)</f>
        <v/>
      </c>
      <c r="CC102" s="15">
        <f>'Investment Analysis'!FI102</f>
        <v/>
      </c>
      <c r="CD102" s="48" t="n">
        <v>18338.32</v>
      </c>
      <c r="CE102" s="18">
        <f>'Investment Analysis'!FR102</f>
        <v/>
      </c>
      <c r="CF102" s="15">
        <f>'Investment Analysis'!FP102</f>
        <v/>
      </c>
      <c r="CG102" s="48" t="n">
        <v>5161.61</v>
      </c>
      <c r="CH102" s="18">
        <f>'Investment Analysis'!FR102</f>
        <v/>
      </c>
      <c r="CI102" s="15">
        <f>'Investment Analysis'!FW102</f>
        <v/>
      </c>
      <c r="CJ102" s="48" t="n"/>
      <c r="CK102" s="18">
        <f>IF(CJ102&gt;0,(CJ102+5000+8000-CK$5)/CK$5,0)</f>
        <v/>
      </c>
      <c r="CL102" s="15">
        <f>'Investment Analysis'!GD102</f>
        <v/>
      </c>
      <c r="CM102" s="48" t="n">
        <v>25165.84</v>
      </c>
      <c r="CN102" s="18">
        <f>IF(CM102&gt;0,(CM102-CN$5)/CN$5,0)</f>
        <v/>
      </c>
      <c r="CO102" s="15">
        <f>'Investment Analysis'!GT102</f>
        <v/>
      </c>
      <c r="CP102" s="48" t="n">
        <v>25711.5</v>
      </c>
      <c r="CQ102" s="18">
        <f>IF(CP102&gt;0,(CP102-CQ$5)/CQ$5,0)</f>
        <v/>
      </c>
      <c r="CR102" s="15">
        <f>'Investment Analysis'!HG102</f>
        <v/>
      </c>
      <c r="CS102" s="48" t="n">
        <v>2790</v>
      </c>
      <c r="CT102" s="18">
        <f>IF(CS102&gt;0,(CS102-CT$5)/CT$5,0)</f>
        <v/>
      </c>
      <c r="CU102" s="15">
        <f>'Investment Analysis'!HN102</f>
        <v/>
      </c>
      <c r="CV102" s="48" t="n">
        <v>7415.65</v>
      </c>
      <c r="CW102" s="18">
        <f>IF(CV102&gt;0,(CV102-CW$5)/CW$5,0)</f>
        <v/>
      </c>
      <c r="CX102" s="15">
        <f>'Investment Analysis'!IB102</f>
        <v/>
      </c>
      <c r="CY102" s="48" t="n">
        <v>9305.6</v>
      </c>
      <c r="CZ102" s="18">
        <f>IF(CY102&gt;0,(CY102-CZ$5)/CZ$5,0)</f>
        <v/>
      </c>
      <c r="DA102" s="15">
        <f>'Investment Analysis'!II102</f>
        <v/>
      </c>
      <c r="DB102" s="48" t="n"/>
      <c r="DC102" s="18">
        <f>IF(DB102&gt;0,(DB102-DC$5)/DC$5,0)</f>
        <v/>
      </c>
      <c r="DD102" s="15">
        <f>'Investment Analysis'!IP102</f>
        <v/>
      </c>
      <c r="DE102" s="48" t="n"/>
      <c r="DF102" s="18">
        <f>'Investment Analysis'!IY102</f>
        <v/>
      </c>
      <c r="DG102" s="15">
        <f>'Investment Analysis'!IW102</f>
        <v/>
      </c>
      <c r="DH102" s="48" t="n">
        <v>1287.76</v>
      </c>
      <c r="DI102" s="18">
        <f>IF(DH102&gt;0,(DH102-DI$5)/DI$5,0)</f>
        <v/>
      </c>
      <c r="DJ102" s="15">
        <f>'Investment Analysis'!JD102</f>
        <v/>
      </c>
      <c r="DK102" s="48" t="n">
        <v>2265.65</v>
      </c>
      <c r="DL102" s="18">
        <f>IF(DK102&gt;0,(DK102-DL$5)/DL$5,0)</f>
        <v/>
      </c>
      <c r="DM102" s="15">
        <f>'Investment Analysis'!JK102</f>
        <v/>
      </c>
      <c r="DN102" s="48" t="n">
        <v>1085.8</v>
      </c>
      <c r="DO102" s="18">
        <f>IF(DN102&gt;0,(DN102-DO$5)/DO$5,0)</f>
        <v/>
      </c>
      <c r="DP102" s="15">
        <f>'Investment Analysis'!HU102</f>
        <v/>
      </c>
      <c r="DQ102" s="48" t="n">
        <v>1538.4</v>
      </c>
      <c r="DR102" s="18">
        <f>IF(DQ102&gt;0,(DQ102-DR$5)/DR$5,0)</f>
        <v/>
      </c>
      <c r="DS102" s="15">
        <f>'Investment Analysis'!JR102</f>
        <v/>
      </c>
      <c r="DT102" s="48" t="n">
        <v>1200</v>
      </c>
      <c r="DU102" s="18">
        <f>IF(DT102&gt;0,(DT102-630.54-DU$5)/DU$5,0)</f>
        <v/>
      </c>
      <c r="DV102" s="15">
        <f>'Investment Analysis'!JY102</f>
        <v/>
      </c>
      <c r="DW102" s="48" t="n">
        <v>5052.35</v>
      </c>
      <c r="DX102" s="18">
        <f>IF(DW102&gt;0,(DW102-DX$5)/DX$5,0)</f>
        <v/>
      </c>
      <c r="DY102" s="15">
        <f>'Investment Analysis'!KF102</f>
        <v/>
      </c>
      <c r="DZ102" s="48" t="n">
        <v>4908</v>
      </c>
      <c r="EA102" s="18">
        <f>IF(DZ102&gt;0,(DZ102-EA$5)/EA$5,0)</f>
        <v/>
      </c>
      <c r="EB102" s="15">
        <f>'Investment Analysis'!KM102</f>
        <v/>
      </c>
      <c r="EC102" s="48" t="n">
        <v>2114.5</v>
      </c>
      <c r="ED102" s="18">
        <f>'Investment Analysis'!KV102</f>
        <v/>
      </c>
      <c r="EE102" s="15">
        <f>'Investment Analysis'!KT102</f>
        <v/>
      </c>
      <c r="EF102" s="48" t="n">
        <v>1400</v>
      </c>
      <c r="EG102" s="18">
        <f>IF(EF102&gt;0,(EF102-EG$5)/EG$5,0)</f>
        <v/>
      </c>
      <c r="EH102" s="15">
        <f>'Investment Analysis'!LH102</f>
        <v/>
      </c>
      <c r="EI102" s="48" t="n">
        <v>6923.15</v>
      </c>
      <c r="EJ102" s="18">
        <f>'Investment Analysis'!LQ102</f>
        <v/>
      </c>
      <c r="EK102" s="15">
        <f>'Investment Analysis'!LO102</f>
        <v/>
      </c>
      <c r="EL102" s="48" t="n"/>
      <c r="EM102" s="18">
        <f>IF(EL102&gt;0,(EL102-EM$4)/EM$4,0)</f>
        <v/>
      </c>
      <c r="EN102" s="15">
        <f>'Investment Analysis'!LX102</f>
        <v/>
      </c>
      <c r="EO102" s="48" t="n">
        <v>11425</v>
      </c>
      <c r="EP102" s="68">
        <f>IF(EO102&gt;0,(EO102-500-EP$5)/EP$5,0)</f>
        <v/>
      </c>
      <c r="EQ102" s="15">
        <f>'Investment Analysis'!MC102</f>
        <v/>
      </c>
      <c r="ER102" s="48" t="n">
        <v>8281.440000000001</v>
      </c>
      <c r="ES102" s="18">
        <f>'Investment Analysis'!LX102</f>
        <v/>
      </c>
      <c r="ET102" s="15">
        <f>'Investment Analysis'!LA102</f>
        <v/>
      </c>
      <c r="EU102" s="48" t="n">
        <v>1870.5</v>
      </c>
      <c r="EV102" s="18">
        <f>'Investment Analysis'!ML102</f>
        <v/>
      </c>
      <c r="EW102" s="15">
        <f>'Investment Analysis'!MJ102</f>
        <v/>
      </c>
      <c r="EX102" s="48" t="n">
        <v>27207.5</v>
      </c>
      <c r="EY102" s="18">
        <f>IF(EX102&gt;0,(EX102-EY$5)/EY$5,0)</f>
        <v/>
      </c>
      <c r="EZ102" s="15">
        <f>'Investment Analysis'!MQ102</f>
        <v/>
      </c>
      <c r="FA102" s="48" t="n"/>
      <c r="FB102" s="18">
        <f>IF(FA102&gt;0,(FA102-FB$5)/FB$5,0)</f>
        <v/>
      </c>
      <c r="FC102" s="15">
        <f>'Investment Analysis'!MX102</f>
        <v/>
      </c>
      <c r="FD102" s="48" t="n">
        <v>1146.9</v>
      </c>
      <c r="FE102" s="18">
        <f>IF(FD102&gt;0,(FD102-FE$5)/FE$5,0)</f>
        <v/>
      </c>
      <c r="FF102" s="15">
        <f>'Investment Analysis'!NE102</f>
        <v/>
      </c>
      <c r="FG102" s="48" t="n"/>
      <c r="FH102" s="18">
        <f>IF(FG102&gt;0,(FG102-FH$5)/FH$5,0)</f>
        <v/>
      </c>
      <c r="FI102" s="15">
        <f>'Investment Analysis'!NL102</f>
        <v/>
      </c>
      <c r="FJ102" s="48" t="n">
        <v>10674.25</v>
      </c>
      <c r="FK102" s="18">
        <f>IF(FJ102&gt;0,(FJ102-FK$5)/FK$5,0)</f>
        <v/>
      </c>
      <c r="FL102" s="15">
        <f>'Investment Analysis'!NS102</f>
        <v/>
      </c>
      <c r="FM102" s="48" t="n">
        <v>1639.6</v>
      </c>
      <c r="FN102" s="18">
        <f>IF(FM102&gt;0,(FM102-FN$5)/FN$5,0)</f>
        <v/>
      </c>
      <c r="FO102" s="15">
        <f>'Investment Analysis'!NZ102</f>
        <v/>
      </c>
      <c r="FP102" s="48" t="n"/>
      <c r="FQ102" s="18">
        <f>IF(FP102&gt;0,(FP102-FQ$5)/FQ$5,0)</f>
        <v/>
      </c>
      <c r="FR102" s="15">
        <f>'Investment Analysis'!OG102</f>
        <v/>
      </c>
      <c r="FS102" s="48" t="n">
        <v>12038.75</v>
      </c>
      <c r="FT102" s="18">
        <f>IF(FS102&gt;0,(FS102-FT$5)/FT$5,0)</f>
        <v/>
      </c>
      <c r="FU102" s="15">
        <f>'Investment Analysis'!ON102</f>
        <v/>
      </c>
      <c r="FV102" s="48" t="n"/>
      <c r="FW102" s="18">
        <f>IF(FV102&gt;0,(FV102-FW$5)/FW$5,0)</f>
        <v/>
      </c>
      <c r="FX102" s="15">
        <f>'Investment Analysis'!OU102</f>
        <v/>
      </c>
      <c r="FY102" s="48" t="n"/>
      <c r="FZ102" s="18">
        <f>IF(FY102&gt;0,(FY102-FZ$5)/FZ$5,0)</f>
        <v/>
      </c>
      <c r="GA102" s="15">
        <f>'Investment Analysis'!PB102</f>
        <v/>
      </c>
      <c r="GB102" s="48" t="n"/>
      <c r="GC102" s="18">
        <f>'Investment Analysis'!PK102</f>
        <v/>
      </c>
      <c r="GD102" s="15">
        <f>'Investment Analysis'!PI102</f>
        <v/>
      </c>
      <c r="GE102" s="48" t="n">
        <v>10157.4</v>
      </c>
      <c r="GF102" s="18">
        <f>'Investment Analysis'!PY102</f>
        <v/>
      </c>
      <c r="GG102" s="15">
        <f>'Investment Analysis'!PW102</f>
        <v/>
      </c>
      <c r="GH102" s="48" t="n">
        <v>1413.35</v>
      </c>
      <c r="GI102" s="18">
        <f>'Investment Analysis'!QF102</f>
        <v/>
      </c>
      <c r="GJ102" s="15">
        <f>'Investment Analysis'!QD102</f>
        <v/>
      </c>
      <c r="GK102" s="48" t="n">
        <v>6126</v>
      </c>
      <c r="GL102" s="18">
        <f>'Investment Analysis'!QM102</f>
        <v/>
      </c>
      <c r="GM102" s="15">
        <f>'Investment Analysis'!QK102</f>
        <v/>
      </c>
      <c r="GN102" s="48" t="n">
        <v>15588.1</v>
      </c>
      <c r="GO102" s="18">
        <f>'Investment Analysis'!QT102</f>
        <v/>
      </c>
      <c r="GP102" s="15">
        <f>'Investment Analysis'!QR102</f>
        <v/>
      </c>
      <c r="GQ102" s="48" t="n">
        <v>4332.35</v>
      </c>
      <c r="GR102" s="18">
        <f>'Investment Analysis'!RA102</f>
        <v/>
      </c>
      <c r="GS102" s="15">
        <f>'Investment Analysis'!QY102</f>
        <v/>
      </c>
      <c r="GT102" s="48" t="n">
        <v>1520.6</v>
      </c>
      <c r="GU102" s="18">
        <f>'Investment Analysis'!RH102</f>
        <v/>
      </c>
      <c r="GV102" s="15">
        <f>'Investment Analysis'!RF102</f>
        <v/>
      </c>
      <c r="GW102" s="48" t="n"/>
      <c r="GX102" s="18">
        <f>'Investment Analysis'!RO102</f>
        <v/>
      </c>
      <c r="GY102" s="15">
        <f>'Investment Analysis'!RM102</f>
        <v/>
      </c>
      <c r="GZ102" s="48" t="n">
        <v>14310</v>
      </c>
      <c r="HA102" s="18">
        <f>'Investment Analysis'!RV102</f>
        <v/>
      </c>
      <c r="HB102" s="15">
        <f>'Investment Analysis'!RT102</f>
        <v/>
      </c>
      <c r="HC102" s="48" t="n">
        <v>12812</v>
      </c>
      <c r="HD102" s="18">
        <f>'Investment Analysis'!SC102</f>
        <v/>
      </c>
      <c r="HE102" s="15">
        <f>'Investment Analysis'!SA102</f>
        <v/>
      </c>
      <c r="HF102" s="48" t="n">
        <v>577</v>
      </c>
      <c r="HG102" s="18">
        <f>'Investment Analysis'!SJ102</f>
        <v/>
      </c>
      <c r="HH102" s="15">
        <f>'Investment Analysis'!SH102</f>
        <v/>
      </c>
      <c r="HI102" s="48" t="n">
        <v>888</v>
      </c>
      <c r="HJ102" s="18">
        <f>'Investment Analysis'!SM102</f>
        <v/>
      </c>
      <c r="HK102" s="15">
        <f>'Investment Analysis'!SK102</f>
        <v/>
      </c>
      <c r="HL102" s="48" t="n"/>
      <c r="HM102" s="18">
        <f>'Investment Analysis'!SP102</f>
        <v/>
      </c>
      <c r="HN102" s="15">
        <f>'Investment Analysis'!SN102</f>
        <v/>
      </c>
      <c r="HO102" s="48" t="n"/>
      <c r="HP102" s="18">
        <f>'Investment Analysis'!TE102</f>
        <v/>
      </c>
      <c r="HQ102" s="15">
        <f>'Investment Analysis'!TC102</f>
        <v/>
      </c>
      <c r="HR102" s="48" t="n"/>
      <c r="HS102" s="18">
        <f>'Investment Analysis'!TL102</f>
        <v/>
      </c>
      <c r="HT102" s="15">
        <f>'Investment Analysis'!TJ102</f>
        <v/>
      </c>
      <c r="HU102" s="48" t="n"/>
      <c r="HV102" s="18">
        <f>'Investment Analysis'!TS102</f>
        <v/>
      </c>
      <c r="HW102" s="15">
        <f>'Investment Analysis'!TQ102</f>
        <v/>
      </c>
      <c r="HX102" s="48" t="n"/>
      <c r="HY102" s="18">
        <f>'Investment Analysis'!TZ102</f>
        <v/>
      </c>
      <c r="HZ102" s="15">
        <f>'Investment Analysis'!TX102</f>
        <v/>
      </c>
      <c r="IA102" s="48" t="n"/>
      <c r="IB102" s="18">
        <f>'Investment Analysis'!UG102</f>
        <v/>
      </c>
      <c r="IC102" s="15">
        <f>'Investment Analysis'!UE102</f>
        <v/>
      </c>
      <c r="ID102" s="48" t="n"/>
      <c r="IE102" s="18">
        <f>'Investment Analysis'!UN102</f>
        <v/>
      </c>
      <c r="IF102" s="15">
        <f>'Investment Analysis'!UL102</f>
        <v/>
      </c>
      <c r="IG102" s="48" t="n"/>
      <c r="IH102" s="18">
        <f>'Investment Analysis'!UU102</f>
        <v/>
      </c>
      <c r="II102" s="15">
        <f>'Investment Analysis'!US102</f>
        <v/>
      </c>
      <c r="IJ102" s="48" t="n"/>
      <c r="IK102" s="18">
        <f>'Investment Analysis'!VB102</f>
        <v/>
      </c>
      <c r="IL102" s="15">
        <f>'Investment Analysis'!UZ102</f>
        <v/>
      </c>
      <c r="IM102" s="48" t="n"/>
      <c r="IN102" s="18">
        <f>'Investment Analysis'!VI102</f>
        <v/>
      </c>
      <c r="IO102" s="15">
        <f>'Investment Analysis'!VG102</f>
        <v/>
      </c>
      <c r="IP102" s="18" t="n"/>
      <c r="IQ102" s="18" t="n"/>
      <c r="IR102" s="18" t="n"/>
      <c r="IS102" s="108">
        <f>IF(IT102&gt;0,IT102-IT101,0)</f>
        <v/>
      </c>
      <c r="IT102" s="48">
        <f>FY102+FV102+FS102+FP102+FM102+FJ102+FG102+FD102+FA102+EX102+EU102+ER102+EO102+EL102+EI102+EF102+EC102+DZ102+DW102+DT102+DQ102+DN102+DK102+DH102+DE102+DB102+CY102+CV102+CS102+CP102+CJ102+CG102+CD102+CA102+BX102+P102+CM102+GT102+GQ102+GN102+GK102+GH102+GE102+GB102+BU102+BR102+BO102+BL102+BI102+BF102+BC102+AZ102+AW102+AT102+AQ102+AN102+AK102+AH102+AE102+AB102+Y102+V102+S102+GW102+GZ102+HC102+HF102+HI102+HL102+HO102+HR102+HU102</f>
        <v/>
      </c>
      <c r="IU102" s="101">
        <f>IF(IT102&gt;0,IV102,0)</f>
        <v/>
      </c>
      <c r="IV102" s="101" t="n"/>
      <c r="IW102" s="15">
        <f>IF(IT102&gt;0,(IT102+IV$11-I$2)/I$2,0)</f>
        <v/>
      </c>
      <c r="IX102" s="113">
        <f>IF(IT102&gt;0,IT102+IV$11-I$2,0)</f>
        <v/>
      </c>
      <c r="IY102" s="21">
        <f>IF(IT102&gt;0,(IT102+IV$11+IV$33+IV$52+IV$73+IV$93-IT$8)/IT$8,0)</f>
        <v/>
      </c>
      <c r="IZ102" s="173">
        <f>IF(IT102&gt;0,IT102+IV$11+IV$33+IV$52+IV$73+IV$93-IT$8,0)</f>
        <v/>
      </c>
    </row>
    <row r="103">
      <c r="A103" s="554">
        <f>'Investment Analysis'!A103</f>
        <v/>
      </c>
      <c r="B103" s="4">
        <f>'Investment Analysis'!B103</f>
        <v/>
      </c>
      <c r="C103" s="27">
        <f>'Investment Analysis'!C103</f>
        <v/>
      </c>
      <c r="D103" s="14">
        <f>'Investment Analysis'!D103</f>
        <v/>
      </c>
      <c r="E103" s="15">
        <f>'Investment Analysis'!E103</f>
        <v/>
      </c>
      <c r="F103" s="13">
        <f>'Investment Analysis'!G103</f>
        <v/>
      </c>
      <c r="G103" s="14">
        <f>'Investment Analysis'!H103</f>
        <v/>
      </c>
      <c r="H103" s="15">
        <f>'Investment Analysis'!I103</f>
        <v/>
      </c>
      <c r="I103" s="13">
        <f>'Investment Analysis'!K103</f>
        <v/>
      </c>
      <c r="J103" s="14">
        <f>'Investment Analysis'!L103</f>
        <v/>
      </c>
      <c r="K103" s="15">
        <f>'Investment Analysis'!M103</f>
        <v/>
      </c>
      <c r="L103" s="41">
        <f>'Investment Analysis'!T103</f>
        <v/>
      </c>
      <c r="M103" s="21">
        <f>'Investment Analysis'!V103</f>
        <v/>
      </c>
      <c r="N103" s="21">
        <f>'Investment Analysis'!W103</f>
        <v/>
      </c>
      <c r="P103" s="48">
        <f>'Investment Analysis'!Y103</f>
        <v/>
      </c>
      <c r="Q103" s="18" t="n"/>
      <c r="R103" s="83" t="n"/>
      <c r="S103" s="48" t="n">
        <v>4251.22</v>
      </c>
      <c r="T103" s="18">
        <f>'Investment Analysis'!AH103</f>
        <v/>
      </c>
      <c r="U103" s="15">
        <f>'Investment Analysis'!AF103</f>
        <v/>
      </c>
      <c r="V103" s="48" t="n">
        <v>6944.15</v>
      </c>
      <c r="W103" s="18">
        <f>'Investment Analysis'!AO103</f>
        <v/>
      </c>
      <c r="X103" s="15">
        <f>'Investment Analysis'!AM103</f>
        <v/>
      </c>
      <c r="Y103" s="48" t="n">
        <v>8750.200000000001</v>
      </c>
      <c r="Z103" s="18">
        <f>IF(Y103&gt;0,(Y103-Z$5)/Z$5,0)</f>
        <v/>
      </c>
      <c r="AA103" s="15">
        <f>'Investment Analysis'!GM103</f>
        <v/>
      </c>
      <c r="AB103" s="48" t="n">
        <v>2449.34</v>
      </c>
      <c r="AC103" s="18">
        <f>IF(AB103&gt;0,(AB103+8000+5000-AC$5)/AC$5,0)</f>
        <v/>
      </c>
      <c r="AD103" s="15">
        <f>'Investment Analysis'!AT103</f>
        <v/>
      </c>
      <c r="AE103" s="48" t="n">
        <v>11184.61</v>
      </c>
      <c r="AF103" s="18">
        <f>'Investment Analysis'!BC103</f>
        <v/>
      </c>
      <c r="AG103" s="15">
        <f>'Investment Analysis'!BA103</f>
        <v/>
      </c>
      <c r="AH103" s="48" t="n"/>
      <c r="AI103" s="18">
        <f>IF(AH103&gt;0,(AH103-5000+20000+20000-AI$5)/AI$5,0)</f>
        <v/>
      </c>
      <c r="AJ103" s="15">
        <f>'Investment Analysis'!BH103</f>
        <v/>
      </c>
      <c r="AK103" s="48" t="n">
        <v>19584.52</v>
      </c>
      <c r="AL103" s="18">
        <f>IF(AK103&gt;0,(AK103+7000-AL$5)/AL$5,0)</f>
        <v/>
      </c>
      <c r="AM103" s="15">
        <f>'Investment Analysis'!BO103</f>
        <v/>
      </c>
      <c r="AN103" s="48" t="n">
        <v>14348.21</v>
      </c>
      <c r="AO103" s="18">
        <f>IF(AN103&gt;0,(AN103+25000+5000-AO$5)/AO$5,0)</f>
        <v/>
      </c>
      <c r="AP103" s="15">
        <f>'Investment Analysis'!BV103</f>
        <v/>
      </c>
      <c r="AQ103" s="48" t="n"/>
      <c r="AR103" s="18">
        <f>IF(AQ103&gt;0,(AQ103+10000+4000-AR$5)/AR$5,0)</f>
        <v/>
      </c>
      <c r="AS103" s="15">
        <f>'Investment Analysis'!CC103</f>
        <v/>
      </c>
      <c r="AT103" s="48" t="n">
        <v>23146.47</v>
      </c>
      <c r="AU103" s="18">
        <f>'Investment Analysis'!CL103</f>
        <v/>
      </c>
      <c r="AV103" s="15">
        <f>'Investment Analysis'!CJ103</f>
        <v/>
      </c>
      <c r="AW103" s="48" t="n">
        <v>17552.85</v>
      </c>
      <c r="AX103" s="18">
        <f>IF(AW103&gt;0,(AW103+2000-AX$5)/AX$5,0)</f>
        <v/>
      </c>
      <c r="AY103" s="15">
        <f>'Investment Analysis'!CQ103</f>
        <v/>
      </c>
      <c r="AZ103" s="48" t="n">
        <v>15588.37</v>
      </c>
      <c r="BA103" s="18">
        <f>'Investment Analysis'!CZ103</f>
        <v/>
      </c>
      <c r="BB103" s="15">
        <f>'Investment Analysis'!CX103</f>
        <v/>
      </c>
      <c r="BC103" s="48" t="n">
        <v>9470.620000000001</v>
      </c>
      <c r="BD103" s="18">
        <f>IF(BC103&gt;0,(BC103-10000+30000+10000-BD$5)/BD$5,0)</f>
        <v/>
      </c>
      <c r="BE103" s="15">
        <f>'Investment Analysis'!DE103</f>
        <v/>
      </c>
      <c r="BF103" s="48" t="n">
        <v>4566.89</v>
      </c>
      <c r="BG103" s="18">
        <f>'Investment Analysis'!DN103</f>
        <v/>
      </c>
      <c r="BH103" s="15">
        <f>'Investment Analysis'!DL103</f>
        <v/>
      </c>
      <c r="BI103" s="48" t="n">
        <v>2390.11</v>
      </c>
      <c r="BJ103" s="18">
        <f>'Investment Analysis'!EB103</f>
        <v/>
      </c>
      <c r="BK103" s="15">
        <f>'Investment Analysis'!DZ103</f>
        <v/>
      </c>
      <c r="BL103" s="48" t="n">
        <v>4146.83</v>
      </c>
      <c r="BM103" s="18">
        <f>'Investment Analysis'!EI103</f>
        <v/>
      </c>
      <c r="BN103" s="15">
        <f>'Investment Analysis'!EG103</f>
        <v/>
      </c>
      <c r="BO103" s="48" t="n"/>
      <c r="BP103" s="18">
        <f>'Investment Analysis'!DU103</f>
        <v/>
      </c>
      <c r="BQ103" s="15">
        <f>'Investment Analysis'!DS103</f>
        <v/>
      </c>
      <c r="BR103" s="48" t="n">
        <v>5629.23</v>
      </c>
      <c r="BS103" s="18">
        <f>'Investment Analysis'!EP103</f>
        <v/>
      </c>
      <c r="BT103" s="15">
        <f>'Investment Analysis'!EN103</f>
        <v/>
      </c>
      <c r="BU103" s="48" t="n">
        <v>13765.81</v>
      </c>
      <c r="BV103" s="18">
        <f>IF(BU103&gt;0,(BU103+8000-BV$5)/BV$5,0)</f>
        <v/>
      </c>
      <c r="BW103" s="15">
        <f>'Investment Analysis'!EU103</f>
        <v/>
      </c>
      <c r="BX103" s="48" t="n">
        <v>18738.54</v>
      </c>
      <c r="BY103" s="18">
        <f>IF(BX103&gt;0,(BX103-10000-5000-BY$5)/BY$5,0)</f>
        <v/>
      </c>
      <c r="BZ103" s="15">
        <f>'Investment Analysis'!FB103</f>
        <v/>
      </c>
      <c r="CA103" s="48" t="n">
        <v>20727.59</v>
      </c>
      <c r="CB103" s="18">
        <f>IF(CA103&gt;0,(CA103-CB$5)/CB$5,0)</f>
        <v/>
      </c>
      <c r="CC103" s="15">
        <f>'Investment Analysis'!FI103</f>
        <v/>
      </c>
      <c r="CD103" s="48" t="n">
        <v>18507.15</v>
      </c>
      <c r="CE103" s="18">
        <f>'Investment Analysis'!FR103</f>
        <v/>
      </c>
      <c r="CF103" s="15">
        <f>'Investment Analysis'!FP103</f>
        <v/>
      </c>
      <c r="CG103" s="48" t="n">
        <v>5224.57</v>
      </c>
      <c r="CH103" s="18">
        <f>'Investment Analysis'!FR103</f>
        <v/>
      </c>
      <c r="CI103" s="15">
        <f>'Investment Analysis'!FW103</f>
        <v/>
      </c>
      <c r="CJ103" s="48" t="n"/>
      <c r="CK103" s="18">
        <f>IF(CJ103&gt;0,(CJ103+5000+8000-CK$5)/CK$5,0)</f>
        <v/>
      </c>
      <c r="CL103" s="15">
        <f>'Investment Analysis'!GD103</f>
        <v/>
      </c>
      <c r="CM103" s="48" t="n">
        <v>25267.45</v>
      </c>
      <c r="CN103" s="18">
        <f>IF(CM103&gt;0,(CM103-CN$5)/CN$5,0)</f>
        <v/>
      </c>
      <c r="CO103" s="15">
        <f>'Investment Analysis'!GT103</f>
        <v/>
      </c>
      <c r="CP103" s="48" t="n">
        <v>26248.5</v>
      </c>
      <c r="CQ103" s="18">
        <f>IF(CP103&gt;0,(CP103-CQ$5)/CQ$5,0)</f>
        <v/>
      </c>
      <c r="CR103" s="15">
        <f>'Investment Analysis'!HG103</f>
        <v/>
      </c>
      <c r="CS103" s="48" t="n">
        <v>2850</v>
      </c>
      <c r="CT103" s="18">
        <f>IF(CS103&gt;0,(CS103-CT$5)/CT$5,0)</f>
        <v/>
      </c>
      <c r="CU103" s="15">
        <f>'Investment Analysis'!HN103</f>
        <v/>
      </c>
      <c r="CV103" s="48" t="n">
        <v>7447</v>
      </c>
      <c r="CW103" s="18">
        <f>IF(CV103&gt;0,(CV103-CW$5)/CW$5,0)</f>
        <v/>
      </c>
      <c r="CX103" s="15">
        <f>'Investment Analysis'!IB103</f>
        <v/>
      </c>
      <c r="CY103" s="48" t="n">
        <v>9144.4</v>
      </c>
      <c r="CZ103" s="18">
        <f>IF(CY103&gt;0,(CY103-CZ$5)/CZ$5,0)</f>
        <v/>
      </c>
      <c r="DA103" s="15">
        <f>'Investment Analysis'!II103</f>
        <v/>
      </c>
      <c r="DB103" s="48" t="n"/>
      <c r="DC103" s="18">
        <f>IF(DB103&gt;0,(DB103-DC$5)/DC$5,0)</f>
        <v/>
      </c>
      <c r="DD103" s="15">
        <f>'Investment Analysis'!IP103</f>
        <v/>
      </c>
      <c r="DE103" s="48" t="n"/>
      <c r="DF103" s="18">
        <f>'Investment Analysis'!IY103</f>
        <v/>
      </c>
      <c r="DG103" s="15">
        <f>'Investment Analysis'!IW103</f>
        <v/>
      </c>
      <c r="DH103" s="48" t="n">
        <v>1280.68</v>
      </c>
      <c r="DI103" s="18">
        <f>IF(DH103&gt;0,(DH103-DI$5)/DI$5,0)</f>
        <v/>
      </c>
      <c r="DJ103" s="15">
        <f>'Investment Analysis'!JD103</f>
        <v/>
      </c>
      <c r="DK103" s="48" t="n">
        <v>2271.35</v>
      </c>
      <c r="DL103" s="18">
        <f>IF(DK103&gt;0,(DK103-DL$5)/DL$5,0)</f>
        <v/>
      </c>
      <c r="DM103" s="15">
        <f>'Investment Analysis'!JK103</f>
        <v/>
      </c>
      <c r="DN103" s="48" t="n">
        <v>1081.9</v>
      </c>
      <c r="DO103" s="18">
        <f>IF(DN103&gt;0,(DN103-DO$5)/DO$5,0)</f>
        <v/>
      </c>
      <c r="DP103" s="15">
        <f>'Investment Analysis'!HU103</f>
        <v/>
      </c>
      <c r="DQ103" s="48" t="n">
        <v>1568.85</v>
      </c>
      <c r="DR103" s="18">
        <f>IF(DQ103&gt;0,(DQ103-DR$5)/DR$5,0)</f>
        <v/>
      </c>
      <c r="DS103" s="15">
        <f>'Investment Analysis'!JR103</f>
        <v/>
      </c>
      <c r="DT103" s="48" t="n">
        <v>1208.5</v>
      </c>
      <c r="DU103" s="18">
        <f>IF(DT103&gt;0,(DT103-630.54-DU$5)/DU$5,0)</f>
        <v/>
      </c>
      <c r="DV103" s="15">
        <f>'Investment Analysis'!JY103</f>
        <v/>
      </c>
      <c r="DW103" s="48" t="n">
        <v>5129.15</v>
      </c>
      <c r="DX103" s="18">
        <f>IF(DW103&gt;0,(DW103-DX$5)/DX$5,0)</f>
        <v/>
      </c>
      <c r="DY103" s="15">
        <f>'Investment Analysis'!KF103</f>
        <v/>
      </c>
      <c r="DZ103" s="48" t="n">
        <v>4900</v>
      </c>
      <c r="EA103" s="18">
        <f>IF(DZ103&gt;0,(DZ103-EA$5)/EA$5,0)</f>
        <v/>
      </c>
      <c r="EB103" s="15">
        <f>'Investment Analysis'!KM103</f>
        <v/>
      </c>
      <c r="EC103" s="48" t="n">
        <v>2112.6</v>
      </c>
      <c r="ED103" s="18">
        <f>'Investment Analysis'!KV103</f>
        <v/>
      </c>
      <c r="EE103" s="15">
        <f>'Investment Analysis'!KT103</f>
        <v/>
      </c>
      <c r="EF103" s="48" t="n">
        <v>1396.5</v>
      </c>
      <c r="EG103" s="18">
        <f>IF(EF103&gt;0,(EF103-EG$5)/EG$5,0)</f>
        <v/>
      </c>
      <c r="EH103" s="15">
        <f>'Investment Analysis'!LH103</f>
        <v/>
      </c>
      <c r="EI103" s="48" t="n">
        <v>6919.25</v>
      </c>
      <c r="EJ103" s="18">
        <f>'Investment Analysis'!LQ103</f>
        <v/>
      </c>
      <c r="EK103" s="15">
        <f>'Investment Analysis'!LO103</f>
        <v/>
      </c>
      <c r="EL103" s="48" t="n"/>
      <c r="EM103" s="18">
        <f>IF(EL103&gt;0,(EL103-EM$4)/EM$4,0)</f>
        <v/>
      </c>
      <c r="EN103" s="15">
        <f>'Investment Analysis'!LX103</f>
        <v/>
      </c>
      <c r="EO103" s="48" t="n">
        <v>11370</v>
      </c>
      <c r="EP103" s="68">
        <f>IF(EO103&gt;0,(EO103-500-EP$5)/EP$5,0)</f>
        <v/>
      </c>
      <c r="EQ103" s="15">
        <f>'Investment Analysis'!MC103</f>
        <v/>
      </c>
      <c r="ER103" s="48" t="n">
        <v>8321.440000000001</v>
      </c>
      <c r="ES103" s="18">
        <f>'Investment Analysis'!LX103</f>
        <v/>
      </c>
      <c r="ET103" s="15">
        <f>'Investment Analysis'!LA103</f>
        <v/>
      </c>
      <c r="EU103" s="48" t="n">
        <v>1886</v>
      </c>
      <c r="EV103" s="18">
        <f>'Investment Analysis'!ML103</f>
        <v/>
      </c>
      <c r="EW103" s="15">
        <f>'Investment Analysis'!MJ103</f>
        <v/>
      </c>
      <c r="EX103" s="48" t="n">
        <v>27360</v>
      </c>
      <c r="EY103" s="18">
        <f>IF(EX103&gt;0,(EX103-EY$5)/EY$5,0)</f>
        <v/>
      </c>
      <c r="EZ103" s="15">
        <f>'Investment Analysis'!MQ103</f>
        <v/>
      </c>
      <c r="FA103" s="48" t="n"/>
      <c r="FB103" s="18">
        <f>IF(FA103&gt;0,(FA103-FB$5)/FB$5,0)</f>
        <v/>
      </c>
      <c r="FC103" s="15">
        <f>'Investment Analysis'!MX103</f>
        <v/>
      </c>
      <c r="FD103" s="48" t="n">
        <v>1158.9</v>
      </c>
      <c r="FE103" s="18">
        <f>IF(FD103&gt;0,(FD103-FE$5)/FE$5,0)</f>
        <v/>
      </c>
      <c r="FF103" s="15">
        <f>'Investment Analysis'!NE103</f>
        <v/>
      </c>
      <c r="FG103" s="48" t="n"/>
      <c r="FH103" s="18">
        <f>IF(FG103&gt;0,(FG103-FH$5)/FH$5,0)</f>
        <v/>
      </c>
      <c r="FI103" s="15">
        <f>'Investment Analysis'!NL103</f>
        <v/>
      </c>
      <c r="FJ103" s="48" t="n">
        <v>10701.5</v>
      </c>
      <c r="FK103" s="18">
        <f>IF(FJ103&gt;0,(FJ103-FK$5)/FK$5,0)</f>
        <v/>
      </c>
      <c r="FL103" s="15">
        <f>'Investment Analysis'!NS103</f>
        <v/>
      </c>
      <c r="FM103" s="48" t="n">
        <v>1661.9</v>
      </c>
      <c r="FN103" s="18">
        <f>IF(FM103&gt;0,(FM103-FN$5)/FN$5,0)</f>
        <v/>
      </c>
      <c r="FO103" s="15">
        <f>'Investment Analysis'!NZ103</f>
        <v/>
      </c>
      <c r="FP103" s="48" t="n"/>
      <c r="FQ103" s="18">
        <f>IF(FP103&gt;0,(FP103-FQ$5)/FQ$5,0)</f>
        <v/>
      </c>
      <c r="FR103" s="15">
        <f>'Investment Analysis'!OG103</f>
        <v/>
      </c>
      <c r="FS103" s="48" t="n">
        <v>11968.75</v>
      </c>
      <c r="FT103" s="18">
        <f>IF(FS103&gt;0,(FS103-FT$5)/FT$5,0)</f>
        <v/>
      </c>
      <c r="FU103" s="15">
        <f>'Investment Analysis'!ON103</f>
        <v/>
      </c>
      <c r="FV103" s="48" t="n"/>
      <c r="FW103" s="18">
        <f>IF(FV103&gt;0,(FV103-FW$5)/FW$5,0)</f>
        <v/>
      </c>
      <c r="FX103" s="15">
        <f>'Investment Analysis'!OU103</f>
        <v/>
      </c>
      <c r="FY103" s="48" t="n"/>
      <c r="FZ103" s="18">
        <f>IF(FY103&gt;0,(FY103-FZ$5)/FZ$5,0)</f>
        <v/>
      </c>
      <c r="GA103" s="15">
        <f>'Investment Analysis'!PB103</f>
        <v/>
      </c>
      <c r="GB103" s="48" t="n"/>
      <c r="GC103" s="18">
        <f>'Investment Analysis'!PK103</f>
        <v/>
      </c>
      <c r="GD103" s="15">
        <f>'Investment Analysis'!PI103</f>
        <v/>
      </c>
      <c r="GE103" s="48" t="n">
        <v>10268.4</v>
      </c>
      <c r="GF103" s="18">
        <f>'Investment Analysis'!PY103</f>
        <v/>
      </c>
      <c r="GG103" s="15">
        <f>'Investment Analysis'!PW103</f>
        <v/>
      </c>
      <c r="GH103" s="48" t="n">
        <v>1424.6</v>
      </c>
      <c r="GI103" s="18">
        <f>'Investment Analysis'!QF103</f>
        <v/>
      </c>
      <c r="GJ103" s="15">
        <f>'Investment Analysis'!QD103</f>
        <v/>
      </c>
      <c r="GK103" s="48" t="n">
        <v>6049.5</v>
      </c>
      <c r="GL103" s="18">
        <f>'Investment Analysis'!QM103</f>
        <v/>
      </c>
      <c r="GM103" s="15">
        <f>'Investment Analysis'!QK103</f>
        <v/>
      </c>
      <c r="GN103" s="48" t="n">
        <v>15736.05</v>
      </c>
      <c r="GO103" s="18">
        <f>'Investment Analysis'!QT103</f>
        <v/>
      </c>
      <c r="GP103" s="15">
        <f>'Investment Analysis'!QR103</f>
        <v/>
      </c>
      <c r="GQ103" s="48" t="n">
        <v>4317.5</v>
      </c>
      <c r="GR103" s="18">
        <f>'Investment Analysis'!RA103</f>
        <v/>
      </c>
      <c r="GS103" s="15">
        <f>'Investment Analysis'!QY103</f>
        <v/>
      </c>
      <c r="GT103" s="48" t="n">
        <v>1566.2</v>
      </c>
      <c r="GU103" s="18">
        <f>'Investment Analysis'!RH103</f>
        <v/>
      </c>
      <c r="GV103" s="15">
        <f>'Investment Analysis'!RF103</f>
        <v/>
      </c>
      <c r="GW103" s="48" t="n"/>
      <c r="GX103" s="18">
        <f>'Investment Analysis'!RO103</f>
        <v/>
      </c>
      <c r="GY103" s="15">
        <f>'Investment Analysis'!RM103</f>
        <v/>
      </c>
      <c r="GZ103" s="48" t="n">
        <v>14710</v>
      </c>
      <c r="HA103" s="18">
        <f>'Investment Analysis'!RV103</f>
        <v/>
      </c>
      <c r="HB103" s="15">
        <f>'Investment Analysis'!RT103</f>
        <v/>
      </c>
      <c r="HC103" s="48" t="n">
        <v>12952</v>
      </c>
      <c r="HD103" s="18">
        <f>'Investment Analysis'!SC103</f>
        <v/>
      </c>
      <c r="HE103" s="15">
        <f>'Investment Analysis'!SA103</f>
        <v/>
      </c>
      <c r="HF103" s="48" t="n">
        <v>592.5</v>
      </c>
      <c r="HG103" s="18">
        <f>'Investment Analysis'!SJ103</f>
        <v/>
      </c>
      <c r="HH103" s="15">
        <f>'Investment Analysis'!SH103</f>
        <v/>
      </c>
      <c r="HI103" s="48" t="n">
        <v>879.5</v>
      </c>
      <c r="HJ103" s="18">
        <f>'Investment Analysis'!SM103</f>
        <v/>
      </c>
      <c r="HK103" s="15">
        <f>'Investment Analysis'!SK103</f>
        <v/>
      </c>
      <c r="HL103" s="48" t="n"/>
      <c r="HM103" s="18">
        <f>'Investment Analysis'!SP103</f>
        <v/>
      </c>
      <c r="HN103" s="15">
        <f>'Investment Analysis'!SN103</f>
        <v/>
      </c>
      <c r="HO103" s="48" t="n"/>
      <c r="HP103" s="18">
        <f>'Investment Analysis'!TE103</f>
        <v/>
      </c>
      <c r="HQ103" s="15">
        <f>'Investment Analysis'!TC103</f>
        <v/>
      </c>
      <c r="HR103" s="48" t="n"/>
      <c r="HS103" s="18">
        <f>'Investment Analysis'!TL103</f>
        <v/>
      </c>
      <c r="HT103" s="15">
        <f>'Investment Analysis'!TJ103</f>
        <v/>
      </c>
      <c r="HU103" s="48" t="n"/>
      <c r="HV103" s="18">
        <f>'Investment Analysis'!TS103</f>
        <v/>
      </c>
      <c r="HW103" s="15">
        <f>'Investment Analysis'!TQ103</f>
        <v/>
      </c>
      <c r="HX103" s="48" t="n"/>
      <c r="HY103" s="18">
        <f>'Investment Analysis'!TZ103</f>
        <v/>
      </c>
      <c r="HZ103" s="15">
        <f>'Investment Analysis'!TX103</f>
        <v/>
      </c>
      <c r="IA103" s="48" t="n"/>
      <c r="IB103" s="18">
        <f>'Investment Analysis'!UG103</f>
        <v/>
      </c>
      <c r="IC103" s="15">
        <f>'Investment Analysis'!UE103</f>
        <v/>
      </c>
      <c r="ID103" s="48" t="n"/>
      <c r="IE103" s="18">
        <f>'Investment Analysis'!UN103</f>
        <v/>
      </c>
      <c r="IF103" s="15">
        <f>'Investment Analysis'!UL103</f>
        <v/>
      </c>
      <c r="IG103" s="48" t="n"/>
      <c r="IH103" s="18">
        <f>'Investment Analysis'!UU103</f>
        <v/>
      </c>
      <c r="II103" s="15">
        <f>'Investment Analysis'!US103</f>
        <v/>
      </c>
      <c r="IJ103" s="48" t="n"/>
      <c r="IK103" s="18">
        <f>'Investment Analysis'!VB103</f>
        <v/>
      </c>
      <c r="IL103" s="15">
        <f>'Investment Analysis'!UZ103</f>
        <v/>
      </c>
      <c r="IM103" s="48" t="n"/>
      <c r="IN103" s="18">
        <f>'Investment Analysis'!VI103</f>
        <v/>
      </c>
      <c r="IO103" s="15">
        <f>'Investment Analysis'!VG103</f>
        <v/>
      </c>
      <c r="IP103" s="18" t="n"/>
      <c r="IQ103" s="18" t="n"/>
      <c r="IR103" s="18" t="n"/>
      <c r="IS103" s="108">
        <f>IF(IT103&gt;0,IT103-IT102,0)</f>
        <v/>
      </c>
      <c r="IT103" s="48">
        <f>FY103+FV103+FS103+FP103+FM103+FJ103+FG103+FD103+FA103+EX103+EU103+ER103+EO103+EL103+EI103+EF103+EC103+DZ103+DW103+DT103+DQ103+DN103+DK103+DH103+DE103+DB103+CY103+CV103+CS103+CP103+CJ103+CG103+CD103+CA103+BX103+P103+CM103+GT103+GQ103+GN103+GK103+GH103+GE103+GB103+BU103+BR103+BO103+BL103+BI103+BF103+BC103+AZ103+AW103+AT103+AQ103+AN103+AK103+AH103+AE103+AB103+Y103+V103+S103+GW103+GZ103+HC103+HF103+HI103+HL103+HO103+HR103+HU103</f>
        <v/>
      </c>
      <c r="IU103" s="101">
        <f>IF(IT103&gt;0,IV103,0)</f>
        <v/>
      </c>
      <c r="IV103" s="101" t="n"/>
      <c r="IW103" s="15">
        <f>IF(IT103&gt;0,(IT103+IV$11-I$2)/I$2,0)</f>
        <v/>
      </c>
      <c r="IX103" s="113">
        <f>IF(IT103&gt;0,IT103+IV$11-I$2,0)</f>
        <v/>
      </c>
      <c r="IY103" s="21">
        <f>IF(IT103&gt;0,(IT103+IV$11+IV$33+IV$52+IV$73+IV$93-IT$8)/IT$8,0)</f>
        <v/>
      </c>
      <c r="IZ103" s="173">
        <f>IF(IT103&gt;0,IT103+IV$11+IV$33+IV$52+IV$73+IV$93-IT$8,0)</f>
        <v/>
      </c>
    </row>
    <row r="104">
      <c r="A104" s="554">
        <f>'Investment Analysis'!A104</f>
        <v/>
      </c>
      <c r="B104" s="4">
        <f>'Investment Analysis'!B104</f>
        <v/>
      </c>
      <c r="C104" s="27">
        <f>'Investment Analysis'!C104</f>
        <v/>
      </c>
      <c r="D104" s="14">
        <f>'Investment Analysis'!D104</f>
        <v/>
      </c>
      <c r="E104" s="15">
        <f>'Investment Analysis'!E104</f>
        <v/>
      </c>
      <c r="F104" s="13">
        <f>'Investment Analysis'!G104</f>
        <v/>
      </c>
      <c r="G104" s="14">
        <f>'Investment Analysis'!H104</f>
        <v/>
      </c>
      <c r="H104" s="15">
        <f>'Investment Analysis'!I104</f>
        <v/>
      </c>
      <c r="I104" s="13">
        <f>'Investment Analysis'!K104</f>
        <v/>
      </c>
      <c r="J104" s="14">
        <f>'Investment Analysis'!L104</f>
        <v/>
      </c>
      <c r="K104" s="15">
        <f>'Investment Analysis'!M104</f>
        <v/>
      </c>
      <c r="L104" s="41">
        <f>'Investment Analysis'!T104</f>
        <v/>
      </c>
      <c r="M104" s="21">
        <f>'Investment Analysis'!V104</f>
        <v/>
      </c>
      <c r="N104" s="21">
        <f>'Investment Analysis'!W104</f>
        <v/>
      </c>
      <c r="P104" s="48">
        <f>'Investment Analysis'!Y104</f>
        <v/>
      </c>
      <c r="Q104" s="18" t="n"/>
      <c r="R104" s="83" t="n"/>
      <c r="S104" s="48" t="n">
        <v>4253.34</v>
      </c>
      <c r="T104" s="18">
        <f>'Investment Analysis'!AH104</f>
        <v/>
      </c>
      <c r="U104" s="15">
        <f>'Investment Analysis'!AF104</f>
        <v/>
      </c>
      <c r="V104" s="48" t="n">
        <v>6956.88</v>
      </c>
      <c r="W104" s="18">
        <f>'Investment Analysis'!AO104</f>
        <v/>
      </c>
      <c r="X104" s="15">
        <f>'Investment Analysis'!AM104</f>
        <v/>
      </c>
      <c r="Y104" s="48" t="n">
        <v>8856.91</v>
      </c>
      <c r="Z104" s="18">
        <f>IF(Y104&gt;0,(Y104-Z$5)/Z$5,0)</f>
        <v/>
      </c>
      <c r="AA104" s="15">
        <f>'Investment Analysis'!GM104</f>
        <v/>
      </c>
      <c r="AB104" s="48" t="n">
        <v>2450.52</v>
      </c>
      <c r="AC104" s="18">
        <f>IF(AB104&gt;0,(AB104+8000+5000-AC$5)/AC$5,0)</f>
        <v/>
      </c>
      <c r="AD104" s="15">
        <f>'Investment Analysis'!AT104</f>
        <v/>
      </c>
      <c r="AE104" s="48" t="n">
        <v>11195.94</v>
      </c>
      <c r="AF104" s="18">
        <f>'Investment Analysis'!BC104</f>
        <v/>
      </c>
      <c r="AG104" s="15">
        <f>'Investment Analysis'!BA104</f>
        <v/>
      </c>
      <c r="AH104" s="48" t="n"/>
      <c r="AI104" s="18">
        <f>IF(AH104&gt;0,(AH104-5000+20000+20000-AI$5)/AI$5,0)</f>
        <v/>
      </c>
      <c r="AJ104" s="15">
        <f>'Investment Analysis'!BH104</f>
        <v/>
      </c>
      <c r="AK104" s="48" t="n">
        <v>19562.74</v>
      </c>
      <c r="AL104" s="18">
        <f>IF(AK104&gt;0,(AK104+7000-AL$5)/AL$5,0)</f>
        <v/>
      </c>
      <c r="AM104" s="15">
        <f>'Investment Analysis'!BO104</f>
        <v/>
      </c>
      <c r="AN104" s="48" t="n">
        <v>14322.52</v>
      </c>
      <c r="AO104" s="18">
        <f>IF(AN104&gt;0,(AN104+25000+5000-AO$5)/AO$5,0)</f>
        <v/>
      </c>
      <c r="AP104" s="15">
        <f>'Investment Analysis'!BV104</f>
        <v/>
      </c>
      <c r="AQ104" s="48" t="n"/>
      <c r="AR104" s="18">
        <f>IF(AQ104&gt;0,(AQ104+10000+4000-AR$5)/AR$5,0)</f>
        <v/>
      </c>
      <c r="AS104" s="15">
        <f>'Investment Analysis'!CC104</f>
        <v/>
      </c>
      <c r="AT104" s="48" t="n">
        <v>23169.26</v>
      </c>
      <c r="AU104" s="18">
        <f>'Investment Analysis'!CL104</f>
        <v/>
      </c>
      <c r="AV104" s="15">
        <f>'Investment Analysis'!CJ104</f>
        <v/>
      </c>
      <c r="AW104" s="48" t="n">
        <v>17503.23</v>
      </c>
      <c r="AX104" s="18">
        <f>IF(AW104&gt;0,(AW104+2000-AX$5)/AX$5,0)</f>
        <v/>
      </c>
      <c r="AY104" s="15">
        <f>'Investment Analysis'!CQ104</f>
        <v/>
      </c>
      <c r="AZ104" s="48" t="n">
        <v>15519.13</v>
      </c>
      <c r="BA104" s="18">
        <f>'Investment Analysis'!CZ104</f>
        <v/>
      </c>
      <c r="BB104" s="15">
        <f>'Investment Analysis'!CX104</f>
        <v/>
      </c>
      <c r="BC104" s="48" t="n">
        <v>9413.879999999999</v>
      </c>
      <c r="BD104" s="18">
        <f>IF(BC104&gt;0,(BC104-10000+30000+10000-BD$5)/BD$5,0)</f>
        <v/>
      </c>
      <c r="BE104" s="15">
        <f>'Investment Analysis'!DE104</f>
        <v/>
      </c>
      <c r="BF104" s="48" t="n">
        <v>4606</v>
      </c>
      <c r="BG104" s="18">
        <f>'Investment Analysis'!DN104</f>
        <v/>
      </c>
      <c r="BH104" s="15">
        <f>'Investment Analysis'!DL104</f>
        <v/>
      </c>
      <c r="BI104" s="48" t="n">
        <v>2379.29</v>
      </c>
      <c r="BJ104" s="18">
        <f>'Investment Analysis'!EB104</f>
        <v/>
      </c>
      <c r="BK104" s="15">
        <f>'Investment Analysis'!DZ104</f>
        <v/>
      </c>
      <c r="BL104" s="48" t="n">
        <v>4133.9</v>
      </c>
      <c r="BM104" s="18">
        <f>'Investment Analysis'!EI104</f>
        <v/>
      </c>
      <c r="BN104" s="15">
        <f>'Investment Analysis'!EG104</f>
        <v/>
      </c>
      <c r="BO104" s="48" t="n">
        <v>0</v>
      </c>
      <c r="BP104" s="18">
        <f>'Investment Analysis'!DU104</f>
        <v/>
      </c>
      <c r="BQ104" s="15">
        <f>'Investment Analysis'!DS104</f>
        <v/>
      </c>
      <c r="BR104" s="48" t="n">
        <v>5629.23</v>
      </c>
      <c r="BS104" s="18">
        <f>'Investment Analysis'!EP104</f>
        <v/>
      </c>
      <c r="BT104" s="15">
        <f>'Investment Analysis'!EN104</f>
        <v/>
      </c>
      <c r="BU104" s="48" t="n">
        <v>13765.81</v>
      </c>
      <c r="BV104" s="18">
        <f>IF(BU104&gt;0,(BU104+8000-BV$5)/BV$5,0)</f>
        <v/>
      </c>
      <c r="BW104" s="15">
        <f>'Investment Analysis'!EU104</f>
        <v/>
      </c>
      <c r="BX104" s="48" t="n">
        <v>18866.35</v>
      </c>
      <c r="BY104" s="18">
        <f>IF(BX104&gt;0,(BX104-10000-5000-BY$5)/BY$5,0)</f>
        <v/>
      </c>
      <c r="BZ104" s="15">
        <f>'Investment Analysis'!FB104</f>
        <v/>
      </c>
      <c r="CA104" s="48" t="n">
        <v>20525.39</v>
      </c>
      <c r="CB104" s="18">
        <f>IF(CA104&gt;0,(CA104-CB$5)/CB$5,0)</f>
        <v/>
      </c>
      <c r="CC104" s="15">
        <f>'Investment Analysis'!FI104</f>
        <v/>
      </c>
      <c r="CD104" s="48" t="n">
        <v>18551.37</v>
      </c>
      <c r="CE104" s="18">
        <f>'Investment Analysis'!FR104</f>
        <v/>
      </c>
      <c r="CF104" s="15">
        <f>'Investment Analysis'!FP104</f>
        <v/>
      </c>
      <c r="CG104" s="48" t="n">
        <v>5246.82</v>
      </c>
      <c r="CH104" s="18">
        <f>'Investment Analysis'!FR104</f>
        <v/>
      </c>
      <c r="CI104" s="15">
        <f>'Investment Analysis'!FW104</f>
        <v/>
      </c>
      <c r="CJ104" s="48" t="n"/>
      <c r="CK104" s="18">
        <f>IF(CJ104&gt;0,(CJ104+5000+8000-CK$5)/CK$5,0)</f>
        <v/>
      </c>
      <c r="CL104" s="15">
        <f>'Investment Analysis'!GD104</f>
        <v/>
      </c>
      <c r="CM104" s="48" t="n">
        <v>25318.25</v>
      </c>
      <c r="CN104" s="18">
        <f>IF(CM104&gt;0,(CM104-CN$5)/CN$5,0)</f>
        <v/>
      </c>
      <c r="CO104" s="15">
        <f>'Investment Analysis'!GT104</f>
        <v/>
      </c>
      <c r="CP104" s="48" t="n">
        <v>25656.75</v>
      </c>
      <c r="CQ104" s="18">
        <f>IF(CP104&gt;0,(CP104-CQ$5)/CQ$5,0)</f>
        <v/>
      </c>
      <c r="CR104" s="15">
        <f>'Investment Analysis'!HG104</f>
        <v/>
      </c>
      <c r="CS104" s="48" t="n">
        <v>2970</v>
      </c>
      <c r="CT104" s="18">
        <f>IF(CS104&gt;0,(CS104-CT$5)/CT$5,0)</f>
        <v/>
      </c>
      <c r="CU104" s="15">
        <f>'Investment Analysis'!HN104</f>
        <v/>
      </c>
      <c r="CV104" s="48" t="n">
        <v>7456.35</v>
      </c>
      <c r="CW104" s="18">
        <f>IF(CV104&gt;0,(CV104-CW$5)/CW$5,0)</f>
        <v/>
      </c>
      <c r="CX104" s="15">
        <f>'Investment Analysis'!IB104</f>
        <v/>
      </c>
      <c r="CY104" s="48" t="n">
        <v>9225.200000000001</v>
      </c>
      <c r="CZ104" s="18">
        <f>IF(CY104&gt;0,(CY104-CZ$5)/CZ$5,0)</f>
        <v/>
      </c>
      <c r="DA104" s="15">
        <f>'Investment Analysis'!II104</f>
        <v/>
      </c>
      <c r="DB104" s="48" t="n"/>
      <c r="DC104" s="18">
        <f>IF(DB104&gt;0,(DB104-DC$5)/DC$5,0)</f>
        <v/>
      </c>
      <c r="DD104" s="15">
        <f>'Investment Analysis'!IP104</f>
        <v/>
      </c>
      <c r="DE104" s="48" t="n"/>
      <c r="DF104" s="18">
        <f>'Investment Analysis'!IY104</f>
        <v/>
      </c>
      <c r="DG104" s="15">
        <f>'Investment Analysis'!IW104</f>
        <v/>
      </c>
      <c r="DH104" s="48" t="n">
        <v>1280.86</v>
      </c>
      <c r="DI104" s="18">
        <f>IF(DH104&gt;0,(DH104-DI$5)/DI$5,0)</f>
        <v/>
      </c>
      <c r="DJ104" s="15">
        <f>'Investment Analysis'!JD104</f>
        <v/>
      </c>
      <c r="DK104" s="48" t="n">
        <v>2294.35</v>
      </c>
      <c r="DL104" s="18">
        <f>IF(DK104&gt;0,(DK104-DL$5)/DL$5,0)</f>
        <v/>
      </c>
      <c r="DM104" s="15">
        <f>'Investment Analysis'!JK104</f>
        <v/>
      </c>
      <c r="DN104" s="48" t="n">
        <v>1064.7</v>
      </c>
      <c r="DO104" s="18">
        <f>IF(DN104&gt;0,(DN104-DO$5)/DO$5,0)</f>
        <v/>
      </c>
      <c r="DP104" s="15">
        <f>'Investment Analysis'!HU104</f>
        <v/>
      </c>
      <c r="DQ104" s="48" t="n">
        <v>1571.25</v>
      </c>
      <c r="DR104" s="18">
        <f>IF(DQ104&gt;0,(DQ104-DR$5)/DR$5,0)</f>
        <v/>
      </c>
      <c r="DS104" s="15">
        <f>'Investment Analysis'!JR104</f>
        <v/>
      </c>
      <c r="DT104" s="48" t="n">
        <v>1226</v>
      </c>
      <c r="DU104" s="18">
        <f>IF(DT104&gt;0,(DT104-630.54-DU$5)/DU$5,0)</f>
        <v/>
      </c>
      <c r="DV104" s="15">
        <f>'Investment Analysis'!JY104</f>
        <v/>
      </c>
      <c r="DW104" s="48" t="n">
        <v>5171.7</v>
      </c>
      <c r="DX104" s="18">
        <f>IF(DW104&gt;0,(DW104-DX$5)/DX$5,0)</f>
        <v/>
      </c>
      <c r="DY104" s="15">
        <f>'Investment Analysis'!KF104</f>
        <v/>
      </c>
      <c r="DZ104" s="48" t="n">
        <v>5016</v>
      </c>
      <c r="EA104" s="18">
        <f>IF(DZ104&gt;0,(DZ104-EA$5)/EA$5,0)</f>
        <v/>
      </c>
      <c r="EB104" s="15">
        <f>'Investment Analysis'!KM104</f>
        <v/>
      </c>
      <c r="EC104" s="48" t="n">
        <v>2087.8</v>
      </c>
      <c r="ED104" s="18">
        <f>'Investment Analysis'!KV104</f>
        <v/>
      </c>
      <c r="EE104" s="15">
        <f>'Investment Analysis'!KT104</f>
        <v/>
      </c>
      <c r="EF104" s="48" t="n">
        <v>1389</v>
      </c>
      <c r="EG104" s="18">
        <f>IF(EF104&gt;0,(EF104-EG$5)/EG$5,0)</f>
        <v/>
      </c>
      <c r="EH104" s="15">
        <f>'Investment Analysis'!LH104</f>
        <v/>
      </c>
      <c r="EI104" s="48" t="n">
        <v>7034.3</v>
      </c>
      <c r="EJ104" s="18">
        <f>'Investment Analysis'!LQ104</f>
        <v/>
      </c>
      <c r="EK104" s="15">
        <f>'Investment Analysis'!LO104</f>
        <v/>
      </c>
      <c r="EL104" s="48" t="n"/>
      <c r="EM104" s="18">
        <f>IF(EL104&gt;0,(EL104-EM$4)/EM$4,0)</f>
        <v/>
      </c>
      <c r="EN104" s="15">
        <f>'Investment Analysis'!LX104</f>
        <v/>
      </c>
      <c r="EO104" s="48" t="n">
        <v>11590</v>
      </c>
      <c r="EP104" s="68">
        <f>IF(EO104&gt;0,(EO104-500-EP$5)/EP$5,0)</f>
        <v/>
      </c>
      <c r="EQ104" s="15">
        <f>'Investment Analysis'!MC104</f>
        <v/>
      </c>
      <c r="ER104" s="48" t="n">
        <v>8206</v>
      </c>
      <c r="ES104" s="18">
        <f>'Investment Analysis'!LX104</f>
        <v/>
      </c>
      <c r="ET104" s="15">
        <f>'Investment Analysis'!LA104</f>
        <v/>
      </c>
      <c r="EU104" s="48" t="n">
        <v>1986.5</v>
      </c>
      <c r="EV104" s="18">
        <f>'Investment Analysis'!ML104</f>
        <v/>
      </c>
      <c r="EW104" s="15">
        <f>'Investment Analysis'!MJ104</f>
        <v/>
      </c>
      <c r="EX104" s="48" t="n">
        <v>27497.5</v>
      </c>
      <c r="EY104" s="18">
        <f>IF(EX104&gt;0,(EX104-EY$5)/EY$5,0)</f>
        <v/>
      </c>
      <c r="EZ104" s="15">
        <f>'Investment Analysis'!MQ104</f>
        <v/>
      </c>
      <c r="FA104" s="48" t="n"/>
      <c r="FB104" s="18">
        <f>IF(FA104&gt;0,(FA104-FB$5)/FB$5,0)</f>
        <v/>
      </c>
      <c r="FC104" s="15">
        <f>'Investment Analysis'!MX104</f>
        <v/>
      </c>
      <c r="FD104" s="48" t="n">
        <v>1176.45</v>
      </c>
      <c r="FE104" s="18">
        <f>IF(FD104&gt;0,(FD104-FE$5)/FE$5,0)</f>
        <v/>
      </c>
      <c r="FF104" s="15">
        <f>'Investment Analysis'!NE104</f>
        <v/>
      </c>
      <c r="FG104" s="48" t="n"/>
      <c r="FH104" s="18">
        <f>IF(FG104&gt;0,(FG104-FH$5)/FH$5,0)</f>
        <v/>
      </c>
      <c r="FI104" s="15">
        <f>'Investment Analysis'!NL104</f>
        <v/>
      </c>
      <c r="FJ104" s="48" t="n">
        <v>11165</v>
      </c>
      <c r="FK104" s="18">
        <f>IF(FJ104&gt;0,(FJ104-FK$5)/FK$5,0)</f>
        <v/>
      </c>
      <c r="FL104" s="15">
        <f>'Investment Analysis'!NS104</f>
        <v/>
      </c>
      <c r="FM104" s="48" t="n">
        <v>1665.4</v>
      </c>
      <c r="FN104" s="18">
        <f>IF(FM104&gt;0,(FM104-FN$5)/FN$5,0)</f>
        <v/>
      </c>
      <c r="FO104" s="15">
        <f>'Investment Analysis'!NZ104</f>
        <v/>
      </c>
      <c r="FP104" s="48" t="n"/>
      <c r="FQ104" s="18">
        <f>IF(FP104&gt;0,(FP104-FQ$5)/FQ$5,0)</f>
        <v/>
      </c>
      <c r="FR104" s="15">
        <f>'Investment Analysis'!OG104</f>
        <v/>
      </c>
      <c r="FS104" s="48" t="n">
        <v>11900</v>
      </c>
      <c r="FT104" s="18">
        <f>IF(FS104&gt;0,(FS104-FT$5)/FT$5,0)</f>
        <v/>
      </c>
      <c r="FU104" s="15">
        <f>'Investment Analysis'!ON104</f>
        <v/>
      </c>
      <c r="FV104" s="48" t="n"/>
      <c r="FW104" s="18">
        <f>IF(FV104&gt;0,(FV104-FW$5)/FW$5,0)</f>
        <v/>
      </c>
      <c r="FX104" s="15">
        <f>'Investment Analysis'!OU104</f>
        <v/>
      </c>
      <c r="FY104" s="48" t="n"/>
      <c r="FZ104" s="18">
        <f>IF(FY104&gt;0,(FY104-FZ$5)/FZ$5,0)</f>
        <v/>
      </c>
      <c r="GA104" s="15">
        <f>'Investment Analysis'!PB104</f>
        <v/>
      </c>
      <c r="GB104" s="48" t="n"/>
      <c r="GC104" s="18">
        <f>'Investment Analysis'!PK104</f>
        <v/>
      </c>
      <c r="GD104" s="15">
        <f>'Investment Analysis'!PI104</f>
        <v/>
      </c>
      <c r="GE104" s="48" t="n">
        <v>10386</v>
      </c>
      <c r="GF104" s="18">
        <f>'Investment Analysis'!PY104</f>
        <v/>
      </c>
      <c r="GG104" s="15">
        <f>'Investment Analysis'!PW104</f>
        <v/>
      </c>
      <c r="GH104" s="48" t="n">
        <v>1428.5</v>
      </c>
      <c r="GI104" s="18">
        <f>'Investment Analysis'!QF104</f>
        <v/>
      </c>
      <c r="GJ104" s="15">
        <f>'Investment Analysis'!QD104</f>
        <v/>
      </c>
      <c r="GK104" s="48" t="n">
        <v>6186</v>
      </c>
      <c r="GL104" s="18">
        <f>'Investment Analysis'!QM104</f>
        <v/>
      </c>
      <c r="GM104" s="15">
        <f>'Investment Analysis'!QK104</f>
        <v/>
      </c>
      <c r="GN104" s="48" t="n">
        <v>15621.76</v>
      </c>
      <c r="GO104" s="18">
        <f>'Investment Analysis'!QT104</f>
        <v/>
      </c>
      <c r="GP104" s="15">
        <f>'Investment Analysis'!QR104</f>
        <v/>
      </c>
      <c r="GQ104" s="48" t="n">
        <v>4419.8</v>
      </c>
      <c r="GR104" s="18">
        <f>'Investment Analysis'!RA104</f>
        <v/>
      </c>
      <c r="GS104" s="15">
        <f>'Investment Analysis'!QY104</f>
        <v/>
      </c>
      <c r="GT104" s="48" t="n">
        <v>1573.2</v>
      </c>
      <c r="GU104" s="18">
        <f>'Investment Analysis'!RH104</f>
        <v/>
      </c>
      <c r="GV104" s="15">
        <f>'Investment Analysis'!RF104</f>
        <v/>
      </c>
      <c r="GW104" s="48" t="n"/>
      <c r="GX104" s="18">
        <f>'Investment Analysis'!RO104</f>
        <v/>
      </c>
      <c r="GY104" s="15">
        <f>'Investment Analysis'!RM104</f>
        <v/>
      </c>
      <c r="GZ104" s="48" t="n">
        <v>14070</v>
      </c>
      <c r="HA104" s="18">
        <f>'Investment Analysis'!RV104</f>
        <v/>
      </c>
      <c r="HB104" s="15">
        <f>'Investment Analysis'!RT104</f>
        <v/>
      </c>
      <c r="HC104" s="48" t="n">
        <v>12633</v>
      </c>
      <c r="HD104" s="18">
        <f>'Investment Analysis'!SC104</f>
        <v/>
      </c>
      <c r="HE104" s="15">
        <f>'Investment Analysis'!SA104</f>
        <v/>
      </c>
      <c r="HF104" s="48" t="n">
        <v>602.5</v>
      </c>
      <c r="HG104" s="18">
        <f>'Investment Analysis'!SJ104</f>
        <v/>
      </c>
      <c r="HH104" s="15">
        <f>'Investment Analysis'!SH104</f>
        <v/>
      </c>
      <c r="HI104" s="48" t="n">
        <v>865.75</v>
      </c>
      <c r="HJ104" s="18">
        <f>'Investment Analysis'!SM104</f>
        <v/>
      </c>
      <c r="HK104" s="15">
        <f>'Investment Analysis'!SK104</f>
        <v/>
      </c>
      <c r="HL104" s="48" t="n"/>
      <c r="HM104" s="18">
        <f>'Investment Analysis'!SP104</f>
        <v/>
      </c>
      <c r="HN104" s="15">
        <f>'Investment Analysis'!SN104</f>
        <v/>
      </c>
      <c r="HO104" s="48" t="n"/>
      <c r="HP104" s="18">
        <f>'Investment Analysis'!TE104</f>
        <v/>
      </c>
      <c r="HQ104" s="15">
        <f>'Investment Analysis'!TC104</f>
        <v/>
      </c>
      <c r="HR104" s="48" t="n"/>
      <c r="HS104" s="18">
        <f>'Investment Analysis'!TL104</f>
        <v/>
      </c>
      <c r="HT104" s="15">
        <f>'Investment Analysis'!TJ104</f>
        <v/>
      </c>
      <c r="HU104" s="48" t="n"/>
      <c r="HV104" s="18">
        <f>'Investment Analysis'!TS104</f>
        <v/>
      </c>
      <c r="HW104" s="15">
        <f>'Investment Analysis'!TQ104</f>
        <v/>
      </c>
      <c r="HX104" s="48" t="n"/>
      <c r="HY104" s="18">
        <f>'Investment Analysis'!TZ104</f>
        <v/>
      </c>
      <c r="HZ104" s="15">
        <f>'Investment Analysis'!TX104</f>
        <v/>
      </c>
      <c r="IA104" s="48" t="n"/>
      <c r="IB104" s="18">
        <f>'Investment Analysis'!UG104</f>
        <v/>
      </c>
      <c r="IC104" s="15">
        <f>'Investment Analysis'!UE104</f>
        <v/>
      </c>
      <c r="ID104" s="48" t="n"/>
      <c r="IE104" s="18">
        <f>'Investment Analysis'!UN104</f>
        <v/>
      </c>
      <c r="IF104" s="15">
        <f>'Investment Analysis'!UL104</f>
        <v/>
      </c>
      <c r="IG104" s="48" t="n"/>
      <c r="IH104" s="18">
        <f>'Investment Analysis'!UU104</f>
        <v/>
      </c>
      <c r="II104" s="15">
        <f>'Investment Analysis'!US104</f>
        <v/>
      </c>
      <c r="IJ104" s="48" t="n"/>
      <c r="IK104" s="18">
        <f>'Investment Analysis'!VB104</f>
        <v/>
      </c>
      <c r="IL104" s="15">
        <f>'Investment Analysis'!UZ104</f>
        <v/>
      </c>
      <c r="IM104" s="48" t="n"/>
      <c r="IN104" s="18">
        <f>'Investment Analysis'!VI104</f>
        <v/>
      </c>
      <c r="IO104" s="15">
        <f>'Investment Analysis'!VG104</f>
        <v/>
      </c>
      <c r="IP104" s="18" t="n"/>
      <c r="IQ104" s="18" t="n"/>
      <c r="IR104" s="18" t="n"/>
      <c r="IS104" s="108">
        <f>IF(IT104&gt;0,IT104-IT103,0)</f>
        <v/>
      </c>
      <c r="IT104" s="48">
        <f>FY104+FV104+FS104+FP104+FM104+FJ104+FG104+FD104+FA104+EX104+EU104+ER104+EO104+EL104+EI104+EF104+EC104+DZ104+DW104+DT104+DQ104+DN104+DK104+DH104+DE104+DB104+CY104+CV104+CS104+CP104+CJ104+CG104+CD104+CA104+BX104+P104+CM104+GT104+GQ104+GN104+GK104+GH104+GE104+GB104+BU104+BR104+BO104+BL104+BI104+BF104+BC104+AZ104+AW104+AT104+AQ104+AN104+AK104+AH104+AE104+AB104+Y104+V104+S104+GW104+GZ104+HC104+HF104+HI104+HL104+HO104+HR104+HU104</f>
        <v/>
      </c>
      <c r="IU104" s="101">
        <f>IF(IT104&gt;0,IV104,0)</f>
        <v/>
      </c>
      <c r="IV104" s="101" t="n"/>
      <c r="IW104" s="15">
        <f>IF(IT104&gt;0,(IT104+IV$11-I$2)/I$2,0)</f>
        <v/>
      </c>
      <c r="IX104" s="113">
        <f>IF(IT104&gt;0,IT104+IV$11-I$2,0)</f>
        <v/>
      </c>
      <c r="IY104" s="21">
        <f>IF(IT104&gt;0,(IT104+IV$11+IV$33+IV$52+IV$73+IV$93-IT$8)/IT$8,0)</f>
        <v/>
      </c>
      <c r="IZ104" s="173">
        <f>IF(IT104&gt;0,IT104+IV$11+IV$33+IV$52+IV$73+IV$93-IT$8,0)</f>
        <v/>
      </c>
    </row>
    <row r="105">
      <c r="A105" s="554">
        <f>'Investment Analysis'!A105</f>
        <v/>
      </c>
      <c r="B105" s="4">
        <f>'Investment Analysis'!B105</f>
        <v/>
      </c>
      <c r="C105" s="27">
        <f>'Investment Analysis'!C105</f>
        <v/>
      </c>
      <c r="D105" s="14">
        <f>'Investment Analysis'!D105</f>
        <v/>
      </c>
      <c r="E105" s="15">
        <f>'Investment Analysis'!E105</f>
        <v/>
      </c>
      <c r="F105" s="13">
        <f>'Investment Analysis'!G105</f>
        <v/>
      </c>
      <c r="G105" s="14">
        <f>'Investment Analysis'!H105</f>
        <v/>
      </c>
      <c r="H105" s="15">
        <f>'Investment Analysis'!I105</f>
        <v/>
      </c>
      <c r="I105" s="13">
        <f>'Investment Analysis'!K105</f>
        <v/>
      </c>
      <c r="J105" s="14">
        <f>'Investment Analysis'!L105</f>
        <v/>
      </c>
      <c r="K105" s="15">
        <f>'Investment Analysis'!M105</f>
        <v/>
      </c>
      <c r="L105" s="41">
        <f>'Investment Analysis'!T105</f>
        <v/>
      </c>
      <c r="M105" s="21">
        <f>'Investment Analysis'!V105</f>
        <v/>
      </c>
      <c r="N105" s="21">
        <f>'Investment Analysis'!W105</f>
        <v/>
      </c>
      <c r="P105" s="48">
        <f>'Investment Analysis'!Y105</f>
        <v/>
      </c>
      <c r="Q105" s="18" t="n"/>
      <c r="R105" s="83" t="n"/>
      <c r="S105" s="48" t="n">
        <v>4233.24</v>
      </c>
      <c r="T105" s="18">
        <f>'Investment Analysis'!AH105</f>
        <v/>
      </c>
      <c r="U105" s="15">
        <f>'Investment Analysis'!AF105</f>
        <v/>
      </c>
      <c r="V105" s="48" t="n">
        <v>6928.23</v>
      </c>
      <c r="W105" s="18">
        <f>'Investment Analysis'!AO105</f>
        <v/>
      </c>
      <c r="X105" s="15">
        <f>'Investment Analysis'!AM105</f>
        <v/>
      </c>
      <c r="Y105" s="48" t="n">
        <v>8983.950000000001</v>
      </c>
      <c r="Z105" s="18">
        <f>IF(Y105&gt;0,(Y105-Z$5)/Z$5,0)</f>
        <v/>
      </c>
      <c r="AA105" s="15">
        <f>'Investment Analysis'!GM105</f>
        <v/>
      </c>
      <c r="AB105" s="48" t="n">
        <v>2438.63</v>
      </c>
      <c r="AC105" s="18">
        <f>IF(AB105&gt;0,(AB105+8000+5000-AC$5)/AC$5,0)</f>
        <v/>
      </c>
      <c r="AD105" s="15">
        <f>'Investment Analysis'!AT105</f>
        <v/>
      </c>
      <c r="AE105" s="48" t="n">
        <v>11152.76</v>
      </c>
      <c r="AF105" s="18">
        <f>'Investment Analysis'!BC105</f>
        <v/>
      </c>
      <c r="AG105" s="15">
        <f>'Investment Analysis'!BA105</f>
        <v/>
      </c>
      <c r="AH105" s="48" t="n"/>
      <c r="AI105" s="18">
        <f>IF(AH105&gt;0,(AH105-5000+20000+20000-AI$5)/AI$5,0)</f>
        <v/>
      </c>
      <c r="AJ105" s="15">
        <f>'Investment Analysis'!BH105</f>
        <v/>
      </c>
      <c r="AK105" s="48" t="n">
        <v>19418.43</v>
      </c>
      <c r="AL105" s="18">
        <f>IF(AK105&gt;0,(AK105+7000-AL$5)/AL$5,0)</f>
        <v/>
      </c>
      <c r="AM105" s="15">
        <f>'Investment Analysis'!BO105</f>
        <v/>
      </c>
      <c r="AN105" s="48" t="n">
        <v>14245.46</v>
      </c>
      <c r="AO105" s="18">
        <f>IF(AN105&gt;0,(AN105+25000+5000-AO$5)/AO$5,0)</f>
        <v/>
      </c>
      <c r="AP105" s="15">
        <f>'Investment Analysis'!BV105</f>
        <v/>
      </c>
      <c r="AQ105" s="48" t="n">
        <v>0</v>
      </c>
      <c r="AR105" s="18">
        <f>IF(AQ105&gt;0,(AQ105+10000+4000-AR$5)/AR$5,0)</f>
        <v/>
      </c>
      <c r="AS105" s="15">
        <f>'Investment Analysis'!CC105</f>
        <v/>
      </c>
      <c r="AT105" s="48" t="n">
        <v>23321.19</v>
      </c>
      <c r="AU105" s="18">
        <f>'Investment Analysis'!CL105</f>
        <v/>
      </c>
      <c r="AV105" s="15">
        <f>'Investment Analysis'!CJ105</f>
        <v/>
      </c>
      <c r="AW105" s="48" t="n">
        <v>17563.87</v>
      </c>
      <c r="AX105" s="18">
        <f>IF(AW105&gt;0,(AW105+2000-AX$5)/AX$5,0)</f>
        <v/>
      </c>
      <c r="AY105" s="15">
        <f>'Investment Analysis'!CQ105</f>
        <v/>
      </c>
      <c r="AZ105" s="48" t="n">
        <v>15519.13</v>
      </c>
      <c r="BA105" s="18">
        <f>'Investment Analysis'!CZ105</f>
        <v/>
      </c>
      <c r="BB105" s="15">
        <f>'Investment Analysis'!CX105</f>
        <v/>
      </c>
      <c r="BC105" s="48" t="n">
        <v>9352.41</v>
      </c>
      <c r="BD105" s="18">
        <f>IF(BC105&gt;0,(BC105-10000+30000+10000-BD$5)/BD$5,0)</f>
        <v/>
      </c>
      <c r="BE105" s="15">
        <f>'Investment Analysis'!DE105</f>
        <v/>
      </c>
      <c r="BF105" s="48" t="n">
        <v>4622.22</v>
      </c>
      <c r="BG105" s="18">
        <f>'Investment Analysis'!DN105</f>
        <v/>
      </c>
      <c r="BH105" s="15">
        <f>'Investment Analysis'!DL105</f>
        <v/>
      </c>
      <c r="BI105" s="48" t="n">
        <v>2375.42</v>
      </c>
      <c r="BJ105" s="18">
        <f>'Investment Analysis'!EB105</f>
        <v/>
      </c>
      <c r="BK105" s="15">
        <f>'Investment Analysis'!DZ105</f>
        <v/>
      </c>
      <c r="BL105" s="48" t="n">
        <v>4113.91</v>
      </c>
      <c r="BM105" s="18">
        <f>'Investment Analysis'!EI105</f>
        <v/>
      </c>
      <c r="BN105" s="15">
        <f>'Investment Analysis'!EG105</f>
        <v/>
      </c>
      <c r="BO105" s="48" t="n"/>
      <c r="BP105" s="18">
        <f>'Investment Analysis'!DU105</f>
        <v/>
      </c>
      <c r="BQ105" s="15">
        <f>'Investment Analysis'!DS105</f>
        <v/>
      </c>
      <c r="BR105" s="48" t="n">
        <v>5612.38</v>
      </c>
      <c r="BS105" s="18">
        <f>'Investment Analysis'!EP105</f>
        <v/>
      </c>
      <c r="BT105" s="15">
        <f>'Investment Analysis'!EN105</f>
        <v/>
      </c>
      <c r="BU105" s="48" t="n">
        <v>13557.02</v>
      </c>
      <c r="BV105" s="18">
        <f>IF(BU105&gt;0,(BU105+8000-BV$5)/BV$5,0)</f>
        <v/>
      </c>
      <c r="BW105" s="15">
        <f>'Investment Analysis'!EU105</f>
        <v/>
      </c>
      <c r="BX105" s="48" t="n">
        <v>19644.34</v>
      </c>
      <c r="BY105" s="18">
        <f>IF(BX105&gt;0,(BX105-10000-5000-BY$5)/BY$5,0)</f>
        <v/>
      </c>
      <c r="BZ105" s="15">
        <f>'Investment Analysis'!FB105</f>
        <v/>
      </c>
      <c r="CA105" s="48" t="n">
        <v>20352.6</v>
      </c>
      <c r="CB105" s="18">
        <f>IF(CA105&gt;0,(CA105-CB$5)/CB$5,0)</f>
        <v/>
      </c>
      <c r="CC105" s="15">
        <f>'Investment Analysis'!FI105</f>
        <v/>
      </c>
      <c r="CD105" s="48" t="n">
        <v>18422.74</v>
      </c>
      <c r="CE105" s="18">
        <f>'Investment Analysis'!FR105</f>
        <v/>
      </c>
      <c r="CF105" s="15">
        <f>'Investment Analysis'!FP105</f>
        <v/>
      </c>
      <c r="CG105" s="48" t="n">
        <v>5213.71</v>
      </c>
      <c r="CH105" s="18">
        <f>'Investment Analysis'!FR105</f>
        <v/>
      </c>
      <c r="CI105" s="15">
        <f>'Investment Analysis'!FW105</f>
        <v/>
      </c>
      <c r="CJ105" s="48" t="n"/>
      <c r="CK105" s="18">
        <f>IF(CJ105&gt;0,(CJ105+5000+8000-CK$5)/CK$5,0)</f>
        <v/>
      </c>
      <c r="CL105" s="15">
        <f>'Investment Analysis'!GD105</f>
        <v/>
      </c>
      <c r="CM105" s="48" t="n">
        <v>25419.87</v>
      </c>
      <c r="CN105" s="18">
        <f>IF(CM105&gt;0,(CM105-CN$5)/CN$5,0)</f>
        <v/>
      </c>
      <c r="CO105" s="15">
        <f>'Investment Analysis'!GT105</f>
        <v/>
      </c>
      <c r="CP105" s="48" t="n">
        <v>25786.5</v>
      </c>
      <c r="CQ105" s="18">
        <f>IF(CP105&gt;0,(CP105-CQ$5)/CQ$5,0)</f>
        <v/>
      </c>
      <c r="CR105" s="15">
        <f>'Investment Analysis'!HG105</f>
        <v/>
      </c>
      <c r="CS105" s="48" t="n">
        <v>2950</v>
      </c>
      <c r="CT105" s="18">
        <f>IF(CS105&gt;0,(CS105-CT$5)/CT$5,0)</f>
        <v/>
      </c>
      <c r="CU105" s="15">
        <f>'Investment Analysis'!HN105</f>
        <v/>
      </c>
      <c r="CV105" s="48" t="n">
        <v>7390.9</v>
      </c>
      <c r="CW105" s="18">
        <f>IF(CV105&gt;0,(CV105-CW$5)/CW$5,0)</f>
        <v/>
      </c>
      <c r="CX105" s="15">
        <f>'Investment Analysis'!IB105</f>
        <v/>
      </c>
      <c r="CY105" s="48" t="n">
        <v>9267.200000000001</v>
      </c>
      <c r="CZ105" s="18">
        <f>IF(CY105&gt;0,(CY105-CZ$5)/CZ$5,0)</f>
        <v/>
      </c>
      <c r="DA105" s="15">
        <f>'Investment Analysis'!II105</f>
        <v/>
      </c>
      <c r="DB105" s="48" t="n"/>
      <c r="DC105" s="18">
        <f>IF(DB105&gt;0,(DB105-DC$5)/DC$5,0)</f>
        <v/>
      </c>
      <c r="DD105" s="15">
        <f>'Investment Analysis'!IP105</f>
        <v/>
      </c>
      <c r="DE105" s="48" t="n"/>
      <c r="DF105" s="18">
        <f>'Investment Analysis'!IY105</f>
        <v/>
      </c>
      <c r="DG105" s="15">
        <f>'Investment Analysis'!IW105</f>
        <v/>
      </c>
      <c r="DH105" s="48" t="n">
        <v>1274.2</v>
      </c>
      <c r="DI105" s="18">
        <f>IF(DH105&gt;0,(DH105-DI$5)/DI$5,0)</f>
        <v/>
      </c>
      <c r="DJ105" s="15">
        <f>'Investment Analysis'!JD105</f>
        <v/>
      </c>
      <c r="DK105" s="48" t="n">
        <v>2290.85</v>
      </c>
      <c r="DL105" s="18">
        <f>IF(DK105&gt;0,(DK105-DL$5)/DL$5,0)</f>
        <v/>
      </c>
      <c r="DM105" s="15">
        <f>'Investment Analysis'!JK105</f>
        <v/>
      </c>
      <c r="DN105" s="48" t="n">
        <v>1049.5</v>
      </c>
      <c r="DO105" s="18">
        <f>IF(DN105&gt;0,(DN105-DO$5)/DO$5,0)</f>
        <v/>
      </c>
      <c r="DP105" s="15">
        <f>'Investment Analysis'!HU105</f>
        <v/>
      </c>
      <c r="DQ105" s="54" t="n">
        <v>12050.85</v>
      </c>
      <c r="DR105" s="18">
        <f>IF(DQ105&gt;0,(DQ105-DR$5)/DR$5,0)</f>
        <v/>
      </c>
      <c r="DS105" s="15">
        <f>'Investment Analysis'!JR105</f>
        <v/>
      </c>
      <c r="DT105" s="48" t="n">
        <v>1174</v>
      </c>
      <c r="DU105" s="18">
        <f>IF(DT105&gt;0,(DT105-630.54-DU$5)/DU$5,0)</f>
        <v/>
      </c>
      <c r="DV105" s="15">
        <f>'Investment Analysis'!JY105</f>
        <v/>
      </c>
      <c r="DW105" s="48" t="n">
        <v>5184.1</v>
      </c>
      <c r="DX105" s="18">
        <f>IF(DW105&gt;0,(DW105-DX$5)/DX$5,0)</f>
        <v/>
      </c>
      <c r="DY105" s="15">
        <f>'Investment Analysis'!KF105</f>
        <v/>
      </c>
      <c r="DZ105" s="48" t="n">
        <v>5106</v>
      </c>
      <c r="EA105" s="18">
        <f>IF(DZ105&gt;0,(DZ105-EA$5)/EA$5,0)</f>
        <v/>
      </c>
      <c r="EB105" s="15">
        <f>'Investment Analysis'!KM105</f>
        <v/>
      </c>
      <c r="EC105" s="48" t="n">
        <v>2068.6</v>
      </c>
      <c r="ED105" s="18">
        <f>'Investment Analysis'!KV105</f>
        <v/>
      </c>
      <c r="EE105" s="15">
        <f>'Investment Analysis'!KT105</f>
        <v/>
      </c>
      <c r="EF105" s="54" t="n">
        <v>7017.5</v>
      </c>
      <c r="EG105" s="18">
        <f>IF(EF105&gt;0,(EF105-EG$5)/EG$5,0)</f>
        <v/>
      </c>
      <c r="EH105" s="15">
        <f>'Investment Analysis'!LH105</f>
        <v/>
      </c>
      <c r="EI105" s="48" t="n">
        <v>7317.05</v>
      </c>
      <c r="EJ105" s="18">
        <f>'Investment Analysis'!LQ105</f>
        <v/>
      </c>
      <c r="EK105" s="15">
        <f>'Investment Analysis'!LO105</f>
        <v/>
      </c>
      <c r="EL105" s="48" t="n"/>
      <c r="EM105" s="18">
        <f>IF(EL105&gt;0,(EL105-EM$4)/EM$4,0)</f>
        <v/>
      </c>
      <c r="EN105" s="15">
        <f>'Investment Analysis'!LX105</f>
        <v/>
      </c>
      <c r="EO105" s="48" t="n">
        <v>11900</v>
      </c>
      <c r="EP105" s="68">
        <f>IF(EO105&gt;0,(EO105-500-EP$5)/EP$5,0)</f>
        <v/>
      </c>
      <c r="EQ105" s="15">
        <f>'Investment Analysis'!MC105</f>
        <v/>
      </c>
      <c r="ER105" s="48" t="n">
        <v>8174.72</v>
      </c>
      <c r="ES105" s="18">
        <f>'Investment Analysis'!LX105</f>
        <v/>
      </c>
      <c r="ET105" s="15">
        <f>'Investment Analysis'!LA105</f>
        <v/>
      </c>
      <c r="EU105" s="54" t="n">
        <v>24420.5</v>
      </c>
      <c r="EV105" s="18">
        <f>'Investment Analysis'!ML105</f>
        <v/>
      </c>
      <c r="EW105" s="15">
        <f>'Investment Analysis'!MJ105</f>
        <v/>
      </c>
      <c r="EX105" s="54" t="n">
        <v>38573.5</v>
      </c>
      <c r="EY105" s="18">
        <f>IF(EX105&gt;0,(EX105-EY$5)/EY$5,0)</f>
        <v/>
      </c>
      <c r="EZ105" s="15">
        <f>'Investment Analysis'!MQ105</f>
        <v/>
      </c>
      <c r="FA105" s="48" t="n"/>
      <c r="FB105" s="18">
        <f>IF(FA105&gt;0,(FA105-FB$5)/FB$5,0)</f>
        <v/>
      </c>
      <c r="FC105" s="15">
        <f>'Investment Analysis'!MX105</f>
        <v/>
      </c>
      <c r="FD105" s="48" t="n">
        <v>1176.3</v>
      </c>
      <c r="FE105" s="18">
        <f>IF(FD105&gt;0,(FD105-FE$5)/FE$5,0)</f>
        <v/>
      </c>
      <c r="FF105" s="15">
        <f>'Investment Analysis'!NE105</f>
        <v/>
      </c>
      <c r="FG105" s="48" t="n"/>
      <c r="FH105" s="18">
        <f>IF(FG105&gt;0,(FG105-FH$5)/FH$5,0)</f>
        <v/>
      </c>
      <c r="FI105" s="15">
        <f>'Investment Analysis'!NL105</f>
        <v/>
      </c>
      <c r="FJ105" s="48" t="n">
        <v>11251</v>
      </c>
      <c r="FK105" s="18">
        <f>IF(FJ105&gt;0,(FJ105-FK$5)/FK$5,0)</f>
        <v/>
      </c>
      <c r="FL105" s="15">
        <f>'Investment Analysis'!NS105</f>
        <v/>
      </c>
      <c r="FM105" s="48" t="n">
        <v>1639.8</v>
      </c>
      <c r="FN105" s="18">
        <f>IF(FM105&gt;0,(FM105-FN$5)/FN$5,0)</f>
        <v/>
      </c>
      <c r="FO105" s="15">
        <f>'Investment Analysis'!NZ105</f>
        <v/>
      </c>
      <c r="FP105" s="48" t="n"/>
      <c r="FQ105" s="18">
        <f>IF(FP105&gt;0,(FP105-FQ$5)/FQ$5,0)</f>
        <v/>
      </c>
      <c r="FR105" s="15">
        <f>'Investment Analysis'!OG105</f>
        <v/>
      </c>
      <c r="FS105" s="54" t="n">
        <v>21395.25</v>
      </c>
      <c r="FT105" s="18">
        <f>IF(FS105&gt;0,(FS105-FT$5)/FT$5,0)</f>
        <v/>
      </c>
      <c r="FU105" s="15">
        <f>'Investment Analysis'!ON105</f>
        <v/>
      </c>
      <c r="FV105" s="48" t="n"/>
      <c r="FW105" s="18">
        <f>IF(FV105&gt;0,(FV105-FW$5)/FW$5,0)</f>
        <v/>
      </c>
      <c r="FX105" s="15">
        <f>'Investment Analysis'!OU105</f>
        <v/>
      </c>
      <c r="FY105" s="48" t="n"/>
      <c r="FZ105" s="18">
        <f>IF(FY105&gt;0,(FY105-FZ$5)/FZ$5,0)</f>
        <v/>
      </c>
      <c r="GA105" s="15">
        <f>'Investment Analysis'!PB105</f>
        <v/>
      </c>
      <c r="GB105" s="48" t="n"/>
      <c r="GC105" s="18">
        <f>'Investment Analysis'!PK105</f>
        <v/>
      </c>
      <c r="GD105" s="15">
        <f>'Investment Analysis'!PI105</f>
        <v/>
      </c>
      <c r="GE105" s="48" t="n">
        <v>10653.6</v>
      </c>
      <c r="GF105" s="18">
        <f>'Investment Analysis'!PY105</f>
        <v/>
      </c>
      <c r="GG105" s="15">
        <f>'Investment Analysis'!PW105</f>
        <v/>
      </c>
      <c r="GH105" s="54" t="n">
        <v>15779.5</v>
      </c>
      <c r="GI105" s="18">
        <f>'Investment Analysis'!QF105</f>
        <v/>
      </c>
      <c r="GJ105" s="15">
        <f>'Investment Analysis'!QD105</f>
        <v/>
      </c>
      <c r="GK105" s="54" t="n">
        <v>10222.5</v>
      </c>
      <c r="GL105" s="18">
        <f>'Investment Analysis'!QM105</f>
        <v/>
      </c>
      <c r="GM105" s="15">
        <f>'Investment Analysis'!QK105</f>
        <v/>
      </c>
      <c r="GN105" s="48" t="n">
        <v>15077.81</v>
      </c>
      <c r="GO105" s="18">
        <f>'Investment Analysis'!QT105</f>
        <v/>
      </c>
      <c r="GP105" s="15">
        <f>'Investment Analysis'!QR105</f>
        <v/>
      </c>
      <c r="GQ105" s="48" t="n">
        <v>4563.9</v>
      </c>
      <c r="GR105" s="18">
        <f>'Investment Analysis'!RA105</f>
        <v/>
      </c>
      <c r="GS105" s="15">
        <f>'Investment Analysis'!QY105</f>
        <v/>
      </c>
      <c r="GT105" s="54" t="n">
        <v>9421.799999999999</v>
      </c>
      <c r="GU105" s="18">
        <f>'Investment Analysis'!RH105</f>
        <v/>
      </c>
      <c r="GV105" s="15">
        <f>'Investment Analysis'!RF105</f>
        <v/>
      </c>
      <c r="GW105" s="48" t="n"/>
      <c r="GX105" s="18">
        <f>'Investment Analysis'!RO105</f>
        <v/>
      </c>
      <c r="GY105" s="15">
        <f>'Investment Analysis'!RM105</f>
        <v/>
      </c>
      <c r="GZ105" s="48" t="n">
        <v>14050</v>
      </c>
      <c r="HA105" s="18">
        <f>'Investment Analysis'!RV105</f>
        <v/>
      </c>
      <c r="HB105" s="15">
        <f>'Investment Analysis'!RT105</f>
        <v/>
      </c>
      <c r="HC105" s="54" t="n">
        <v>25118</v>
      </c>
      <c r="HD105" s="18">
        <f>'Investment Analysis'!SC105</f>
        <v/>
      </c>
      <c r="HE105" s="15">
        <f>'Investment Analysis'!SA105</f>
        <v/>
      </c>
      <c r="HF105" s="48" t="n">
        <v>3576</v>
      </c>
      <c r="HG105" s="18">
        <f>'Investment Analysis'!SJ105</f>
        <v/>
      </c>
      <c r="HH105" s="15">
        <f>'Investment Analysis'!SH105</f>
        <v/>
      </c>
      <c r="HI105" s="54" t="n">
        <v>3450</v>
      </c>
      <c r="HJ105" s="18">
        <f>'Investment Analysis'!SM105</f>
        <v/>
      </c>
      <c r="HK105" s="15">
        <f>'Investment Analysis'!SK105</f>
        <v/>
      </c>
      <c r="HL105" s="48" t="n"/>
      <c r="HM105" s="18">
        <f>'Investment Analysis'!SP105</f>
        <v/>
      </c>
      <c r="HN105" s="15">
        <f>'Investment Analysis'!SN105</f>
        <v/>
      </c>
      <c r="HO105" s="48" t="n"/>
      <c r="HP105" s="18">
        <f>'Investment Analysis'!TE105</f>
        <v/>
      </c>
      <c r="HQ105" s="15">
        <f>'Investment Analysis'!TC105</f>
        <v/>
      </c>
      <c r="HR105" s="48" t="n"/>
      <c r="HS105" s="18">
        <f>'Investment Analysis'!TL105</f>
        <v/>
      </c>
      <c r="HT105" s="15">
        <f>'Investment Analysis'!TJ105</f>
        <v/>
      </c>
      <c r="HU105" s="48" t="n"/>
      <c r="HV105" s="18">
        <f>'Investment Analysis'!TS105</f>
        <v/>
      </c>
      <c r="HW105" s="15">
        <f>'Investment Analysis'!TQ105</f>
        <v/>
      </c>
      <c r="HX105" s="48" t="n"/>
      <c r="HY105" s="18">
        <f>'Investment Analysis'!TZ105</f>
        <v/>
      </c>
      <c r="HZ105" s="15">
        <f>'Investment Analysis'!TX105</f>
        <v/>
      </c>
      <c r="IA105" s="48" t="n"/>
      <c r="IB105" s="18">
        <f>'Investment Analysis'!UG105</f>
        <v/>
      </c>
      <c r="IC105" s="15">
        <f>'Investment Analysis'!UE105</f>
        <v/>
      </c>
      <c r="ID105" s="48" t="n"/>
      <c r="IE105" s="18">
        <f>'Investment Analysis'!UN105</f>
        <v/>
      </c>
      <c r="IF105" s="15">
        <f>'Investment Analysis'!UL105</f>
        <v/>
      </c>
      <c r="IG105" s="48" t="n"/>
      <c r="IH105" s="18">
        <f>'Investment Analysis'!UU105</f>
        <v/>
      </c>
      <c r="II105" s="15">
        <f>'Investment Analysis'!US105</f>
        <v/>
      </c>
      <c r="IJ105" s="48" t="n"/>
      <c r="IK105" s="18">
        <f>'Investment Analysis'!VB105</f>
        <v/>
      </c>
      <c r="IL105" s="15">
        <f>'Investment Analysis'!UZ105</f>
        <v/>
      </c>
      <c r="IM105" s="48" t="n"/>
      <c r="IN105" s="18">
        <f>'Investment Analysis'!VI105</f>
        <v/>
      </c>
      <c r="IO105" s="15">
        <f>'Investment Analysis'!VG105</f>
        <v/>
      </c>
      <c r="IP105" s="18" t="n"/>
      <c r="IQ105" s="18" t="n"/>
      <c r="IR105" s="18" t="n"/>
      <c r="IS105" s="108">
        <f>IF(IT105&gt;0,IT105-IT104,0)</f>
        <v/>
      </c>
      <c r="IT105" s="48">
        <f>FY105+FV105+FS105+FP105+FM105+FJ105+FG105+FD105+FA105+EX105+EU105+ER105+EO105+EL105+EI105+EF105+EC105+DZ105+DW105+DT105+DQ105+DN105+DK105+DH105+DE105+DB105+CY105+CV105+CS105+CP105+CJ105+CG105+CD105+CA105+BX105+P105+CM105+GT105+GQ105+GN105+GK105+GH105+GE105+GB105+BU105+BR105+BO105+BL105+BI105+BF105+BC105+AZ105+AW105+AT105+AQ105+AN105+AK105+AH105+AE105+AB105+Y105+V105+S105+GW105+GZ105+HC105+HF105+HI105+HL105+HO105+HR105+HU105</f>
        <v/>
      </c>
      <c r="IU105" s="101">
        <f>IF(IT105&gt;0,IV105,0)</f>
        <v/>
      </c>
      <c r="IV105" s="101" t="n"/>
      <c r="IW105" s="15">
        <f>IF(IT105&gt;0,(IT105+IV$11-I$2)/I$2,0)</f>
        <v/>
      </c>
      <c r="IX105" s="113">
        <f>IF(IT105&gt;0,IT105+IV$11-I$2,0)</f>
        <v/>
      </c>
      <c r="IY105" s="21">
        <f>IF(IT105&gt;0,(IT105+IV$11+IV$33+IV$52+IV$73+IV$93-IT$8)/IT$8,0)</f>
        <v/>
      </c>
      <c r="IZ105" s="173">
        <f>IF(IT105&gt;0,IT105+IV$11+IV$33+IV$52+IV$73+IV$93-IT$8,0)</f>
        <v/>
      </c>
    </row>
    <row r="106">
      <c r="A106" s="554">
        <f>'Investment Analysis'!A106</f>
        <v/>
      </c>
      <c r="B106" s="4">
        <f>'Investment Analysis'!B106</f>
        <v/>
      </c>
      <c r="C106" s="27">
        <f>'Investment Analysis'!C106</f>
        <v/>
      </c>
      <c r="D106" s="14">
        <f>'Investment Analysis'!D106</f>
        <v/>
      </c>
      <c r="E106" s="15">
        <f>'Investment Analysis'!E106</f>
        <v/>
      </c>
      <c r="F106" s="13">
        <f>'Investment Analysis'!G106</f>
        <v/>
      </c>
      <c r="G106" s="14">
        <f>'Investment Analysis'!H106</f>
        <v/>
      </c>
      <c r="H106" s="15">
        <f>'Investment Analysis'!I106</f>
        <v/>
      </c>
      <c r="I106" s="13">
        <f>'Investment Analysis'!K106</f>
        <v/>
      </c>
      <c r="J106" s="14">
        <f>'Investment Analysis'!L106</f>
        <v/>
      </c>
      <c r="K106" s="15">
        <f>'Investment Analysis'!M106</f>
        <v/>
      </c>
      <c r="L106" s="41">
        <f>'Investment Analysis'!T106</f>
        <v/>
      </c>
      <c r="M106" s="21">
        <f>'Investment Analysis'!V106</f>
        <v/>
      </c>
      <c r="N106" s="21">
        <f>'Investment Analysis'!W106</f>
        <v/>
      </c>
      <c r="P106" s="48">
        <f>'Investment Analysis'!Y106</f>
        <v/>
      </c>
      <c r="Q106" s="18" t="n"/>
      <c r="R106" s="83" t="n"/>
      <c r="S106" s="48" t="n">
        <v>4171.77</v>
      </c>
      <c r="T106" s="18">
        <f>'Investment Analysis'!AH106</f>
        <v/>
      </c>
      <c r="U106" s="15">
        <f>'Investment Analysis'!AF106</f>
        <v/>
      </c>
      <c r="V106" s="48" t="n">
        <v>6864.55</v>
      </c>
      <c r="W106" s="18">
        <f>'Investment Analysis'!AO106</f>
        <v/>
      </c>
      <c r="X106" s="15">
        <f>'Investment Analysis'!AM106</f>
        <v/>
      </c>
      <c r="Y106" s="48" t="n">
        <v>8821.34</v>
      </c>
      <c r="Z106" s="18">
        <f>IF(Y106&gt;0,(Y106-Z$5)/Z$5,0)</f>
        <v/>
      </c>
      <c r="AA106" s="15">
        <f>'Investment Analysis'!GM106</f>
        <v/>
      </c>
      <c r="AB106" s="48" t="n">
        <v>2410.1</v>
      </c>
      <c r="AC106" s="18">
        <f>IF(AB106&gt;0,(AB106+8000+5000-AC$5)/AC$5,0)</f>
        <v/>
      </c>
      <c r="AD106" s="15">
        <f>'Investment Analysis'!AT106</f>
        <v/>
      </c>
      <c r="AE106" s="48" t="n">
        <v>10972.99</v>
      </c>
      <c r="AF106" s="18">
        <f>'Investment Analysis'!BC106</f>
        <v/>
      </c>
      <c r="AG106" s="15">
        <f>'Investment Analysis'!BA106</f>
        <v/>
      </c>
      <c r="AH106" s="48" t="n"/>
      <c r="AI106" s="18">
        <f>IF(AH106&gt;0,(AH106-5000+20000+20000-AI$5)/AI$5,0)</f>
        <v/>
      </c>
      <c r="AJ106" s="15">
        <f>'Investment Analysis'!BH106</f>
        <v/>
      </c>
      <c r="AK106" s="48" t="n">
        <v>18912.01</v>
      </c>
      <c r="AL106" s="18">
        <f>IF(AK106&gt;0,(AK106+7000-AL$5)/AL$5,0)</f>
        <v/>
      </c>
      <c r="AM106" s="15">
        <f>'Investment Analysis'!BO106</f>
        <v/>
      </c>
      <c r="AN106" s="48" t="n">
        <v>13951.89</v>
      </c>
      <c r="AO106" s="18">
        <f>IF(AN106&gt;0,(AN106+25000+5000-AO$5)/AO$5,0)</f>
        <v/>
      </c>
      <c r="AP106" s="15">
        <f>'Investment Analysis'!BV106</f>
        <v/>
      </c>
      <c r="AQ106" s="48" t="n">
        <v>0</v>
      </c>
      <c r="AR106" s="18">
        <f>IF(AQ106&gt;0,(AQ106+10000+4000-AR$5)/AR$5,0)</f>
        <v/>
      </c>
      <c r="AS106" s="15">
        <f>'Investment Analysis'!CC106</f>
        <v/>
      </c>
      <c r="AT106" s="48" t="n">
        <v>22645.1</v>
      </c>
      <c r="AU106" s="18">
        <f>'Investment Analysis'!CL106</f>
        <v/>
      </c>
      <c r="AV106" s="15">
        <f>'Investment Analysis'!CJ106</f>
        <v/>
      </c>
      <c r="AW106" s="48" t="n">
        <v>17133.87</v>
      </c>
      <c r="AX106" s="18">
        <f>IF(AW106&gt;0,(AW106+2000-AX$5)/AX$5,0)</f>
        <v/>
      </c>
      <c r="AY106" s="15">
        <f>'Investment Analysis'!CQ106</f>
        <v/>
      </c>
      <c r="AZ106" s="48" t="n">
        <v>15095.01</v>
      </c>
      <c r="BA106" s="18">
        <f>'Investment Analysis'!CZ106</f>
        <v/>
      </c>
      <c r="BB106" s="15">
        <f>'Investment Analysis'!CX106</f>
        <v/>
      </c>
      <c r="BC106" s="48" t="n">
        <v>9078.18</v>
      </c>
      <c r="BD106" s="18">
        <f>IF(BC106&gt;0,(BC106-10000+30000+10000-BD$5)/BD$5,0)</f>
        <v/>
      </c>
      <c r="BE106" s="15">
        <f>'Investment Analysis'!DE106</f>
        <v/>
      </c>
      <c r="BF106" s="48" t="n">
        <v>4585.02</v>
      </c>
      <c r="BG106" s="18">
        <f>'Investment Analysis'!DN106</f>
        <v/>
      </c>
      <c r="BH106" s="15">
        <f>'Investment Analysis'!DL106</f>
        <v/>
      </c>
      <c r="BI106" s="48" t="n">
        <v>2328.27</v>
      </c>
      <c r="BJ106" s="18">
        <f>'Investment Analysis'!EB106</f>
        <v/>
      </c>
      <c r="BK106" s="15">
        <f>'Investment Analysis'!DZ106</f>
        <v/>
      </c>
      <c r="BL106" s="48" t="n">
        <v>4043.36</v>
      </c>
      <c r="BM106" s="18">
        <f>'Investment Analysis'!EI106</f>
        <v/>
      </c>
      <c r="BN106" s="15">
        <f>'Investment Analysis'!EG106</f>
        <v/>
      </c>
      <c r="BO106" s="48" t="n">
        <v>0</v>
      </c>
      <c r="BP106" s="18">
        <f>'Investment Analysis'!DU106</f>
        <v/>
      </c>
      <c r="BQ106" s="15">
        <f>'Investment Analysis'!DS106</f>
        <v/>
      </c>
      <c r="BR106" s="48" t="n">
        <v>5584.14</v>
      </c>
      <c r="BS106" s="18">
        <f>'Investment Analysis'!EP106</f>
        <v/>
      </c>
      <c r="BT106" s="15">
        <f>'Investment Analysis'!EN106</f>
        <v/>
      </c>
      <c r="BU106" s="48" t="n">
        <v>13194.37</v>
      </c>
      <c r="BV106" s="18">
        <f>IF(BU106&gt;0,(BU106+8000-BV$5)/BV$5,0)</f>
        <v/>
      </c>
      <c r="BW106" s="15">
        <f>'Investment Analysis'!EU106</f>
        <v/>
      </c>
      <c r="BX106" s="48" t="n">
        <v>20100.03</v>
      </c>
      <c r="BY106" s="18">
        <f>IF(BX106&gt;0,(BX106-10000-5000-BY$5)/BY$5,0)</f>
        <v/>
      </c>
      <c r="BZ106" s="15">
        <f>'Investment Analysis'!FB106</f>
        <v/>
      </c>
      <c r="CA106" s="48" t="n">
        <v>20014.37</v>
      </c>
      <c r="CB106" s="18">
        <f>IF(CA106&gt;0,(CA106-CB$5)/CB$5,0)</f>
        <v/>
      </c>
      <c r="CC106" s="15">
        <f>'Investment Analysis'!FI106</f>
        <v/>
      </c>
      <c r="CD106" s="48" t="n">
        <v>17911.22</v>
      </c>
      <c r="CE106" s="18">
        <f>'Investment Analysis'!FR106</f>
        <v/>
      </c>
      <c r="CF106" s="15">
        <f>'Investment Analysis'!FP106</f>
        <v/>
      </c>
      <c r="CG106" s="48" t="n">
        <v>5139.36</v>
      </c>
      <c r="CH106" s="18">
        <f>'Investment Analysis'!FR106</f>
        <v/>
      </c>
      <c r="CI106" s="15">
        <f>'Investment Analysis'!FW106</f>
        <v/>
      </c>
      <c r="CJ106" s="48" t="n"/>
      <c r="CK106" s="18">
        <f>IF(CJ106&gt;0,(CJ106+5000+8000-CK$5)/CK$5,0)</f>
        <v/>
      </c>
      <c r="CL106" s="15">
        <f>'Investment Analysis'!GD106</f>
        <v/>
      </c>
      <c r="CM106" s="48" t="n">
        <v>25081.16</v>
      </c>
      <c r="CN106" s="18">
        <f>IF(CM106&gt;0,(CM106-CN$5)/CN$5,0)</f>
        <v/>
      </c>
      <c r="CO106" s="15">
        <f>'Investment Analysis'!GT106</f>
        <v/>
      </c>
      <c r="CP106" s="48" t="n">
        <v>25096.5</v>
      </c>
      <c r="CQ106" s="18">
        <f>IF(CP106&gt;0,(CP106-CQ$5)/CQ$5,0)</f>
        <v/>
      </c>
      <c r="CR106" s="15">
        <f>'Investment Analysis'!HG106</f>
        <v/>
      </c>
      <c r="CS106" s="48" t="n">
        <v>2960</v>
      </c>
      <c r="CT106" s="18">
        <f>IF(CS106&gt;0,(CS106-CT$5)/CT$5,0)</f>
        <v/>
      </c>
      <c r="CU106" s="15">
        <f>'Investment Analysis'!HN106</f>
        <v/>
      </c>
      <c r="CV106" s="48" t="n">
        <v>7249</v>
      </c>
      <c r="CW106" s="18">
        <f>IF(CV106&gt;0,(CV106-CW$5)/CW$5,0)</f>
        <v/>
      </c>
      <c r="CX106" s="15">
        <f>'Investment Analysis'!IB106</f>
        <v/>
      </c>
      <c r="CY106" s="48" t="n">
        <v>9189.200000000001</v>
      </c>
      <c r="CZ106" s="18">
        <f>IF(CY106&gt;0,(CY106-CZ$5)/CZ$5,0)</f>
        <v/>
      </c>
      <c r="DA106" s="15">
        <f>'Investment Analysis'!II106</f>
        <v/>
      </c>
      <c r="DB106" s="48" t="n"/>
      <c r="DC106" s="18">
        <f>IF(DB106&gt;0,(DB106-DC$5)/DC$5,0)</f>
        <v/>
      </c>
      <c r="DD106" s="15">
        <f>'Investment Analysis'!IP106</f>
        <v/>
      </c>
      <c r="DE106" s="48" t="n"/>
      <c r="DF106" s="18">
        <f>'Investment Analysis'!IY106</f>
        <v/>
      </c>
      <c r="DG106" s="15">
        <f>'Investment Analysis'!IW106</f>
        <v/>
      </c>
      <c r="DH106" s="48" t="n">
        <v>1271</v>
      </c>
      <c r="DI106" s="18">
        <f>IF(DH106&gt;0,(DH106-DI$5)/DI$5,0)</f>
        <v/>
      </c>
      <c r="DJ106" s="15">
        <f>'Investment Analysis'!JD106</f>
        <v/>
      </c>
      <c r="DK106" s="48" t="n">
        <v>2262.85</v>
      </c>
      <c r="DL106" s="18">
        <f>IF(DK106&gt;0,(DK106-DL$5)/DL$5,0)</f>
        <v/>
      </c>
      <c r="DM106" s="15">
        <f>'Investment Analysis'!JK106</f>
        <v/>
      </c>
      <c r="DN106" s="48" t="n">
        <v>1036.6</v>
      </c>
      <c r="DO106" s="18">
        <f>IF(DN106&gt;0,(DN106-DO$5)/DO$5,0)</f>
        <v/>
      </c>
      <c r="DP106" s="15">
        <f>'Investment Analysis'!HU106</f>
        <v/>
      </c>
      <c r="DQ106" s="54" t="n">
        <v>15426</v>
      </c>
      <c r="DR106" s="18">
        <f>IF(DQ106&gt;0,(DQ106-DR$5)/DR$5,0)</f>
        <v/>
      </c>
      <c r="DS106" s="15">
        <f>'Investment Analysis'!JR106</f>
        <v/>
      </c>
      <c r="DT106" s="48" t="n">
        <v>1193.5</v>
      </c>
      <c r="DU106" s="18">
        <f>IF(DT106&gt;0,(DT106-630.54-DU$5)/DU$5,0)</f>
        <v/>
      </c>
      <c r="DV106" s="15">
        <f>'Investment Analysis'!JY106</f>
        <v/>
      </c>
      <c r="DW106" s="48" t="n">
        <v>5126.5</v>
      </c>
      <c r="DX106" s="18">
        <f>IF(DW106&gt;0,(DW106-DX$5)/DX$5,0)</f>
        <v/>
      </c>
      <c r="DY106" s="15">
        <f>'Investment Analysis'!KF106</f>
        <v/>
      </c>
      <c r="DZ106" s="48" t="n">
        <v>5220</v>
      </c>
      <c r="EA106" s="18">
        <f>IF(DZ106&gt;0,(DZ106-EA$5)/EA$5,0)</f>
        <v/>
      </c>
      <c r="EB106" s="15">
        <f>'Investment Analysis'!KM106</f>
        <v/>
      </c>
      <c r="EC106" s="48" t="n">
        <v>2020.9</v>
      </c>
      <c r="ED106" s="18">
        <f>'Investment Analysis'!KV106</f>
        <v/>
      </c>
      <c r="EE106" s="15">
        <f>'Investment Analysis'!KT106</f>
        <v/>
      </c>
      <c r="EF106" s="48" t="n">
        <v>6963.75</v>
      </c>
      <c r="EG106" s="18">
        <f>IF(EF106&gt;0,(EF106-EG$5)/EG$5,0)</f>
        <v/>
      </c>
      <c r="EH106" s="15">
        <f>'Investment Analysis'!LH106</f>
        <v/>
      </c>
      <c r="EI106" s="48" t="n">
        <v>7515.95</v>
      </c>
      <c r="EJ106" s="18">
        <f>'Investment Analysis'!LQ106</f>
        <v/>
      </c>
      <c r="EK106" s="15">
        <f>'Investment Analysis'!LO106</f>
        <v/>
      </c>
      <c r="EL106" s="48" t="n"/>
      <c r="EM106" s="18">
        <f>IF(EL106&gt;0,(EL106-EM$4)/EM$4,0)</f>
        <v/>
      </c>
      <c r="EN106" s="15">
        <f>'Investment Analysis'!LX106</f>
        <v/>
      </c>
      <c r="EO106" s="48" t="n">
        <v>12050</v>
      </c>
      <c r="EP106" s="68">
        <f>IF(EO106&gt;0,(EO106-500-EP$5)/EP$5,0)</f>
        <v/>
      </c>
      <c r="EQ106" s="15">
        <f>'Investment Analysis'!MC106</f>
        <v/>
      </c>
      <c r="ER106" s="48" t="n">
        <v>8118.08</v>
      </c>
      <c r="ES106" s="18">
        <f>'Investment Analysis'!LX106</f>
        <v/>
      </c>
      <c r="ET106" s="15">
        <f>'Investment Analysis'!LA106</f>
        <v/>
      </c>
      <c r="EU106" s="48" t="n">
        <v>23926.5</v>
      </c>
      <c r="EV106" s="18">
        <f>'Investment Analysis'!ML106</f>
        <v/>
      </c>
      <c r="EW106" s="15">
        <f>'Investment Analysis'!MJ106</f>
        <v/>
      </c>
      <c r="EX106" s="48" t="n">
        <v>37586.5</v>
      </c>
      <c r="EY106" s="18">
        <f>IF(EX106&gt;0,(EX106-EY$5)/EY$5,0)</f>
        <v/>
      </c>
      <c r="EZ106" s="15">
        <f>'Investment Analysis'!MQ106</f>
        <v/>
      </c>
      <c r="FA106" s="48" t="n"/>
      <c r="FB106" s="18">
        <f>IF(FA106&gt;0,(FA106-FB$5)/FB$5,0)</f>
        <v/>
      </c>
      <c r="FC106" s="15">
        <f>'Investment Analysis'!MX106</f>
        <v/>
      </c>
      <c r="FD106" s="54" t="n">
        <v>11677</v>
      </c>
      <c r="FE106" s="18">
        <f>IF(FD106&gt;0,(FD106-FE$5)/FE$5,0)</f>
        <v/>
      </c>
      <c r="FF106" s="15">
        <f>'Investment Analysis'!NE106</f>
        <v/>
      </c>
      <c r="FG106" s="48" t="n"/>
      <c r="FH106" s="18">
        <f>IF(FG106&gt;0,(FG106-FH$5)/FH$5,0)</f>
        <v/>
      </c>
      <c r="FI106" s="15">
        <f>'Investment Analysis'!NL106</f>
        <v/>
      </c>
      <c r="FJ106" s="48" t="n">
        <v>11325.75</v>
      </c>
      <c r="FK106" s="18">
        <f>IF(FJ106&gt;0,(FJ106-FK$5)/FK$5,0)</f>
        <v/>
      </c>
      <c r="FL106" s="15">
        <f>'Investment Analysis'!NS106</f>
        <v/>
      </c>
      <c r="FM106" s="48" t="n">
        <v>1685.6</v>
      </c>
      <c r="FN106" s="18">
        <f>IF(FM106&gt;0,(FM106-FN$5)/FN$5,0)</f>
        <v/>
      </c>
      <c r="FO106" s="15">
        <f>'Investment Analysis'!NZ106</f>
        <v/>
      </c>
      <c r="FP106" s="48" t="n"/>
      <c r="FQ106" s="18">
        <f>IF(FP106&gt;0,(FP106-FQ$5)/FQ$5,0)</f>
        <v/>
      </c>
      <c r="FR106" s="15">
        <f>'Investment Analysis'!OG106</f>
        <v/>
      </c>
      <c r="FS106" s="48" t="n">
        <v>21001.5</v>
      </c>
      <c r="FT106" s="18">
        <f>IF(FS106&gt;0,(FS106-FT$5)/FT$5,0)</f>
        <v/>
      </c>
      <c r="FU106" s="15">
        <f>'Investment Analysis'!ON106</f>
        <v/>
      </c>
      <c r="FV106" s="48" t="n"/>
      <c r="FW106" s="18">
        <f>IF(FV106&gt;0,(FV106-FW$5)/FW$5,0)</f>
        <v/>
      </c>
      <c r="FX106" s="15">
        <f>'Investment Analysis'!OU106</f>
        <v/>
      </c>
      <c r="FY106" s="48" t="n"/>
      <c r="FZ106" s="18">
        <f>IF(FY106&gt;0,(FY106-FZ$5)/FZ$5,0)</f>
        <v/>
      </c>
      <c r="GA106" s="15">
        <f>'Investment Analysis'!PB106</f>
        <v/>
      </c>
      <c r="GB106" s="48" t="n"/>
      <c r="GC106" s="18">
        <f>'Investment Analysis'!PK106</f>
        <v/>
      </c>
      <c r="GD106" s="15">
        <f>'Investment Analysis'!PI106</f>
        <v/>
      </c>
      <c r="GE106" s="48" t="n">
        <v>10782</v>
      </c>
      <c r="GF106" s="18">
        <f>'Investment Analysis'!PY106</f>
        <v/>
      </c>
      <c r="GG106" s="15">
        <f>'Investment Analysis'!PW106</f>
        <v/>
      </c>
      <c r="GH106" s="48" t="n">
        <v>15744.3</v>
      </c>
      <c r="GI106" s="18">
        <f>'Investment Analysis'!QF106</f>
        <v/>
      </c>
      <c r="GJ106" s="15">
        <f>'Investment Analysis'!QD106</f>
        <v/>
      </c>
      <c r="GK106" s="48" t="n">
        <v>9787.5</v>
      </c>
      <c r="GL106" s="18">
        <f>'Investment Analysis'!QM106</f>
        <v/>
      </c>
      <c r="GM106" s="15">
        <f>'Investment Analysis'!QK106</f>
        <v/>
      </c>
      <c r="GN106" s="48" t="n">
        <v>14912.26</v>
      </c>
      <c r="GO106" s="18">
        <f>'Investment Analysis'!QT106</f>
        <v/>
      </c>
      <c r="GP106" s="15">
        <f>'Investment Analysis'!QR106</f>
        <v/>
      </c>
      <c r="GQ106" s="48" t="n">
        <v>4689.85</v>
      </c>
      <c r="GR106" s="18">
        <f>'Investment Analysis'!RA106</f>
        <v/>
      </c>
      <c r="GS106" s="15">
        <f>'Investment Analysis'!QY106</f>
        <v/>
      </c>
      <c r="GT106" s="54" t="n">
        <v>19008.75</v>
      </c>
      <c r="GU106" s="18">
        <f>'Investment Analysis'!RH106</f>
        <v/>
      </c>
      <c r="GV106" s="15">
        <f>'Investment Analysis'!RF106</f>
        <v/>
      </c>
      <c r="GW106" s="48" t="n"/>
      <c r="GX106" s="18">
        <f>'Investment Analysis'!RO106</f>
        <v/>
      </c>
      <c r="GY106" s="15">
        <f>'Investment Analysis'!RM106</f>
        <v/>
      </c>
      <c r="GZ106" s="48" t="n">
        <v>13970</v>
      </c>
      <c r="HA106" s="18">
        <f>'Investment Analysis'!RV106</f>
        <v/>
      </c>
      <c r="HB106" s="15">
        <f>'Investment Analysis'!RT106</f>
        <v/>
      </c>
      <c r="HC106" s="48" t="n">
        <v>24116</v>
      </c>
      <c r="HD106" s="18">
        <f>'Investment Analysis'!SC106</f>
        <v/>
      </c>
      <c r="HE106" s="15">
        <f>'Investment Analysis'!SA106</f>
        <v/>
      </c>
      <c r="HF106" s="54" t="n">
        <v>5480</v>
      </c>
      <c r="HG106" s="18">
        <f>'Investment Analysis'!SJ106</f>
        <v/>
      </c>
      <c r="HH106" s="15">
        <f>'Investment Analysis'!SH106</f>
        <v/>
      </c>
      <c r="HI106" s="54" t="n">
        <v>6684</v>
      </c>
      <c r="HJ106" s="18">
        <f>'Investment Analysis'!SM106</f>
        <v/>
      </c>
      <c r="HK106" s="15">
        <f>'Investment Analysis'!SK106</f>
        <v/>
      </c>
      <c r="HL106" s="48" t="n"/>
      <c r="HM106" s="18">
        <f>'Investment Analysis'!SP106</f>
        <v/>
      </c>
      <c r="HN106" s="15">
        <f>'Investment Analysis'!SN106</f>
        <v/>
      </c>
      <c r="HO106" s="48" t="n"/>
      <c r="HP106" s="18">
        <f>'Investment Analysis'!TE106</f>
        <v/>
      </c>
      <c r="HQ106" s="15">
        <f>'Investment Analysis'!TC106</f>
        <v/>
      </c>
      <c r="HR106" s="48" t="n"/>
      <c r="HS106" s="18">
        <f>'Investment Analysis'!TL106</f>
        <v/>
      </c>
      <c r="HT106" s="15">
        <f>'Investment Analysis'!TJ106</f>
        <v/>
      </c>
      <c r="HU106" s="48" t="n"/>
      <c r="HV106" s="18">
        <f>'Investment Analysis'!TS106</f>
        <v/>
      </c>
      <c r="HW106" s="15">
        <f>'Investment Analysis'!TQ106</f>
        <v/>
      </c>
      <c r="HX106" s="48" t="n"/>
      <c r="HY106" s="18">
        <f>'Investment Analysis'!TZ106</f>
        <v/>
      </c>
      <c r="HZ106" s="15">
        <f>'Investment Analysis'!TX106</f>
        <v/>
      </c>
      <c r="IA106" s="48" t="n"/>
      <c r="IB106" s="18">
        <f>'Investment Analysis'!UG106</f>
        <v/>
      </c>
      <c r="IC106" s="15">
        <f>'Investment Analysis'!UE106</f>
        <v/>
      </c>
      <c r="ID106" s="48" t="n"/>
      <c r="IE106" s="18">
        <f>'Investment Analysis'!UN106</f>
        <v/>
      </c>
      <c r="IF106" s="15">
        <f>'Investment Analysis'!UL106</f>
        <v/>
      </c>
      <c r="IG106" s="48" t="n"/>
      <c r="IH106" s="18">
        <f>'Investment Analysis'!UU106</f>
        <v/>
      </c>
      <c r="II106" s="15">
        <f>'Investment Analysis'!US106</f>
        <v/>
      </c>
      <c r="IJ106" s="48" t="n"/>
      <c r="IK106" s="18">
        <f>'Investment Analysis'!VB106</f>
        <v/>
      </c>
      <c r="IL106" s="15">
        <f>'Investment Analysis'!UZ106</f>
        <v/>
      </c>
      <c r="IM106" s="48" t="n"/>
      <c r="IN106" s="18">
        <f>'Investment Analysis'!VI106</f>
        <v/>
      </c>
      <c r="IO106" s="15">
        <f>'Investment Analysis'!VG106</f>
        <v/>
      </c>
      <c r="IP106" s="18" t="n"/>
      <c r="IQ106" s="18" t="n"/>
      <c r="IR106" s="18" t="n"/>
      <c r="IS106" s="108">
        <f>IF(IT106&gt;0,IT106-IT105,0)</f>
        <v/>
      </c>
      <c r="IT106" s="48">
        <f>FY106+FV106+FS106+FP106+FM106+FJ106+FG106+FD106+FA106+EX106+EU106+ER106+EO106+EL106+EI106+EF106+EC106+DZ106+DW106+DT106+DQ106+DN106+DK106+DH106+DE106+DB106+CY106+CV106+CS106+CP106+CJ106+CG106+CD106+CA106+BX106+P106+CM106+GT106+GQ106+GN106+GK106+GH106+GE106+GB106+BU106+BR106+BO106+BL106+BI106+BF106+BC106+AZ106+AW106+AT106+AQ106+AN106+AK106+AH106+AE106+AB106+Y106+V106+S106+GW106+GZ106+HC106+HF106+HI106+HL106+HO106+HR106+HU106</f>
        <v/>
      </c>
      <c r="IU106" s="101">
        <f>IF(IT106&gt;0,IV106,0)</f>
        <v/>
      </c>
      <c r="IV106" s="101" t="n"/>
      <c r="IW106" s="15">
        <f>IF(IT106&gt;0,(IT106+IV$11-I$2)/I$2,0)</f>
        <v/>
      </c>
      <c r="IX106" s="113">
        <f>IF(IT106&gt;0,IT106+IV$11-I$2,0)</f>
        <v/>
      </c>
      <c r="IY106" s="21">
        <f>IF(IT106&gt;0,(IT106+IV$11+IV$33+IV$52+IV$73+IV$93-IT$8)/IT$8,0)</f>
        <v/>
      </c>
      <c r="IZ106" s="173">
        <f>IF(IT106&gt;0,IT106+IV$11+IV$33+IV$52+IV$73+IV$93-IT$8,0)</f>
        <v/>
      </c>
    </row>
    <row r="107">
      <c r="A107" s="554">
        <f>'Investment Analysis'!A107</f>
        <v/>
      </c>
      <c r="B107" s="4">
        <f>'Investment Analysis'!B107</f>
        <v/>
      </c>
      <c r="C107" s="27">
        <f>'Investment Analysis'!C107</f>
        <v/>
      </c>
      <c r="D107" s="14">
        <f>'Investment Analysis'!D107</f>
        <v/>
      </c>
      <c r="E107" s="15">
        <f>'Investment Analysis'!E107</f>
        <v/>
      </c>
      <c r="F107" s="13">
        <f>'Investment Analysis'!G107</f>
        <v/>
      </c>
      <c r="G107" s="14">
        <f>'Investment Analysis'!H107</f>
        <v/>
      </c>
      <c r="H107" s="15">
        <f>'Investment Analysis'!I107</f>
        <v/>
      </c>
      <c r="I107" s="13">
        <f>'Investment Analysis'!K107</f>
        <v/>
      </c>
      <c r="J107" s="14">
        <f>'Investment Analysis'!L107</f>
        <v/>
      </c>
      <c r="K107" s="15">
        <f>'Investment Analysis'!M107</f>
        <v/>
      </c>
      <c r="L107" s="41">
        <f>'Investment Analysis'!T107</f>
        <v/>
      </c>
      <c r="M107" s="21">
        <f>'Investment Analysis'!V107</f>
        <v/>
      </c>
      <c r="N107" s="21">
        <f>'Investment Analysis'!W107</f>
        <v/>
      </c>
      <c r="P107" s="48">
        <f>'Investment Analysis'!Y107</f>
        <v/>
      </c>
      <c r="Q107" s="18" t="n"/>
      <c r="R107" s="83" t="n"/>
      <c r="S107" s="48" t="n">
        <v>4185.11</v>
      </c>
      <c r="T107" s="18">
        <f>'Investment Analysis'!AH107</f>
        <v/>
      </c>
      <c r="U107" s="15">
        <f>'Investment Analysis'!AF107</f>
        <v/>
      </c>
      <c r="V107" s="48" t="n">
        <v>6870.92</v>
      </c>
      <c r="W107" s="18">
        <f>'Investment Analysis'!AO107</f>
        <v/>
      </c>
      <c r="X107" s="15">
        <f>'Investment Analysis'!AM107</f>
        <v/>
      </c>
      <c r="Y107" s="48" t="n">
        <v>8795.93</v>
      </c>
      <c r="Z107" s="18">
        <f>IF(Y107&gt;0,(Y107-Z$5)/Z$5,0)</f>
        <v/>
      </c>
      <c r="AA107" s="15">
        <f>'Investment Analysis'!GM107</f>
        <v/>
      </c>
      <c r="AB107" s="48" t="n">
        <v>2417.23</v>
      </c>
      <c r="AC107" s="18">
        <f>IF(AB107&gt;0,(AB107+8000+5000-AC$5)/AC$5,0)</f>
        <v/>
      </c>
      <c r="AD107" s="15">
        <f>'Investment Analysis'!AT107</f>
        <v/>
      </c>
      <c r="AE107" s="48" t="n">
        <v>10968.67</v>
      </c>
      <c r="AF107" s="18">
        <f>'Investment Analysis'!BC107</f>
        <v/>
      </c>
      <c r="AG107" s="15">
        <f>'Investment Analysis'!BA107</f>
        <v/>
      </c>
      <c r="AH107" s="48" t="n"/>
      <c r="AI107" s="18">
        <f>IF(AH107&gt;0,(AH107-5000+20000+20000-AI$5)/AI$5,0)</f>
        <v/>
      </c>
      <c r="AJ107" s="15">
        <f>'Investment Analysis'!BH107</f>
        <v/>
      </c>
      <c r="AK107" s="48" t="n">
        <v>18931.07</v>
      </c>
      <c r="AL107" s="18">
        <f>IF(AK107&gt;0,(AK107+7000-AL$5)/AL$5,0)</f>
        <v/>
      </c>
      <c r="AM107" s="15">
        <f>'Investment Analysis'!BO107</f>
        <v/>
      </c>
      <c r="AN107" s="48" t="n">
        <v>13970.24</v>
      </c>
      <c r="AO107" s="18">
        <f>IF(AN107&gt;0,(AN107+25000+5000-AO$5)/AO$5,0)</f>
        <v/>
      </c>
      <c r="AP107" s="15">
        <f>'Investment Analysis'!BV107</f>
        <v/>
      </c>
      <c r="AQ107" s="54" t="n">
        <v>4961.61</v>
      </c>
      <c r="AR107" s="18">
        <f>IF(AQ107&gt;0,(AQ107+10000+4000-AR$5)/AR$5,0)</f>
        <v/>
      </c>
      <c r="AS107" s="15">
        <f>'Investment Analysis'!CC107</f>
        <v/>
      </c>
      <c r="AT107" s="48" t="n">
        <v>22698.28</v>
      </c>
      <c r="AU107" s="18">
        <f>'Investment Analysis'!CL107</f>
        <v/>
      </c>
      <c r="AV107" s="15">
        <f>'Investment Analysis'!CJ107</f>
        <v/>
      </c>
      <c r="AW107" s="48" t="n">
        <v>17155.92</v>
      </c>
      <c r="AX107" s="18">
        <f>IF(AW107&gt;0,(AW107+2000-AX$5)/AX$5,0)</f>
        <v/>
      </c>
      <c r="AY107" s="15">
        <f>'Investment Analysis'!CQ107</f>
        <v/>
      </c>
      <c r="AZ107" s="48" t="n">
        <v>15073.37</v>
      </c>
      <c r="BA107" s="18">
        <f>'Investment Analysis'!CZ107</f>
        <v/>
      </c>
      <c r="BB107" s="15">
        <f>'Investment Analysis'!CX107</f>
        <v/>
      </c>
      <c r="BC107" s="48" t="n">
        <v>9040.35</v>
      </c>
      <c r="BD107" s="18">
        <f>IF(BC107&gt;0,(BC107-10000+30000+10000-BD$5)/BD$5,0)</f>
        <v/>
      </c>
      <c r="BE107" s="15">
        <f>'Investment Analysis'!DE107</f>
        <v/>
      </c>
      <c r="BF107" s="48" t="n">
        <v>4596.46</v>
      </c>
      <c r="BG107" s="18">
        <f>'Investment Analysis'!DN107</f>
        <v/>
      </c>
      <c r="BH107" s="15">
        <f>'Investment Analysis'!DL107</f>
        <v/>
      </c>
      <c r="BI107" s="48" t="n">
        <v>2327.5</v>
      </c>
      <c r="BJ107" s="18">
        <f>'Investment Analysis'!EB107</f>
        <v/>
      </c>
      <c r="BK107" s="15">
        <f>'Investment Analysis'!DZ107</f>
        <v/>
      </c>
      <c r="BL107" s="54" t="n">
        <v>19098.73</v>
      </c>
      <c r="BM107" s="18">
        <f>'Investment Analysis'!EI107</f>
        <v/>
      </c>
      <c r="BN107" s="15">
        <f>'Investment Analysis'!EG107</f>
        <v/>
      </c>
      <c r="BO107" s="54" t="n">
        <v>9985.26</v>
      </c>
      <c r="BP107" s="18">
        <f>'Investment Analysis'!DU107</f>
        <v/>
      </c>
      <c r="BQ107" s="15">
        <f>'Investment Analysis'!DS107</f>
        <v/>
      </c>
      <c r="BR107" s="54" t="n">
        <v>10611.41</v>
      </c>
      <c r="BS107" s="18">
        <f>'Investment Analysis'!EP107</f>
        <v/>
      </c>
      <c r="BT107" s="15">
        <f>'Investment Analysis'!EN107</f>
        <v/>
      </c>
      <c r="BU107" s="48" t="n">
        <v>13161.41</v>
      </c>
      <c r="BV107" s="18">
        <f>IF(BU107&gt;0,(BU107+8000-BV$5)/BV$5,0)</f>
        <v/>
      </c>
      <c r="BW107" s="15">
        <f>'Investment Analysis'!EU107</f>
        <v/>
      </c>
      <c r="BX107" s="48" t="n">
        <v>19972.21</v>
      </c>
      <c r="BY107" s="18">
        <f>IF(BX107&gt;0,(BX107-10000-5000-BY$5)/BY$5,0)</f>
        <v/>
      </c>
      <c r="BZ107" s="15">
        <f>'Investment Analysis'!FB107</f>
        <v/>
      </c>
      <c r="CA107" s="48" t="n">
        <v>19988.64</v>
      </c>
      <c r="CB107" s="18">
        <f>IF(CA107&gt;0,(CA107-CB$5)/CB$5,0)</f>
        <v/>
      </c>
      <c r="CC107" s="15">
        <f>'Investment Analysis'!FI107</f>
        <v/>
      </c>
      <c r="CD107" s="48" t="n">
        <v>17944.38</v>
      </c>
      <c r="CE107" s="18">
        <f>'Investment Analysis'!FR107</f>
        <v/>
      </c>
      <c r="CF107" s="15">
        <f>'Investment Analysis'!FP107</f>
        <v/>
      </c>
      <c r="CG107" s="48" t="n">
        <v>5113.31</v>
      </c>
      <c r="CH107" s="18">
        <f>'Investment Analysis'!FR107</f>
        <v/>
      </c>
      <c r="CI107" s="15">
        <f>'Investment Analysis'!FW107</f>
        <v/>
      </c>
      <c r="CJ107" s="48" t="n"/>
      <c r="CK107" s="18">
        <f>IF(CJ107&gt;0,(CJ107+5000+8000-CK$5)/CK$5,0)</f>
        <v/>
      </c>
      <c r="CL107" s="15">
        <f>'Investment Analysis'!GD107</f>
        <v/>
      </c>
      <c r="CM107" s="54" t="n">
        <v>34820.59</v>
      </c>
      <c r="CN107" s="18">
        <f>IF(CM107&gt;0,(CM107-CN$5)/CN$5,0)</f>
        <v/>
      </c>
      <c r="CO107" s="15">
        <f>'Investment Analysis'!GT107</f>
        <v/>
      </c>
      <c r="CP107" s="48" t="n">
        <v>25578</v>
      </c>
      <c r="CQ107" s="18">
        <f>IF(CP107&gt;0,(CP107-CQ$5)/CQ$5,0)</f>
        <v/>
      </c>
      <c r="CR107" s="15">
        <f>'Investment Analysis'!HG107</f>
        <v/>
      </c>
      <c r="CS107" s="48" t="n">
        <v>2920</v>
      </c>
      <c r="CT107" s="18">
        <f>IF(CS107&gt;0,(CS107-CT$5)/CT$5,0)</f>
        <v/>
      </c>
      <c r="CU107" s="15">
        <f>'Investment Analysis'!HN107</f>
        <v/>
      </c>
      <c r="CV107" s="48" t="n">
        <v>7305.65</v>
      </c>
      <c r="CW107" s="18">
        <f>IF(CV107&gt;0,(CV107-CW$5)/CW$5,0)</f>
        <v/>
      </c>
      <c r="CX107" s="15">
        <f>'Investment Analysis'!IB107</f>
        <v/>
      </c>
      <c r="CY107" s="48" t="n">
        <v>9221.200000000001</v>
      </c>
      <c r="CZ107" s="18">
        <f>IF(CY107&gt;0,(CY107-CZ$5)/CZ$5,0)</f>
        <v/>
      </c>
      <c r="DA107" s="15">
        <f>'Investment Analysis'!II107</f>
        <v/>
      </c>
      <c r="DB107" s="48" t="n"/>
      <c r="DC107" s="18">
        <f>IF(DB107&gt;0,(DB107-DC$5)/DC$5,0)</f>
        <v/>
      </c>
      <c r="DD107" s="15">
        <f>'Investment Analysis'!IP107</f>
        <v/>
      </c>
      <c r="DE107" s="48" t="n"/>
      <c r="DF107" s="18">
        <f>'Investment Analysis'!IY107</f>
        <v/>
      </c>
      <c r="DG107" s="15">
        <f>'Investment Analysis'!IW107</f>
        <v/>
      </c>
      <c r="DH107" s="48" t="n">
        <v>1273.14</v>
      </c>
      <c r="DI107" s="18">
        <f>IF(DH107&gt;0,(DH107-DI$5)/DI$5,0)</f>
        <v/>
      </c>
      <c r="DJ107" s="15">
        <f>'Investment Analysis'!JD107</f>
        <v/>
      </c>
      <c r="DK107" s="48" t="n">
        <v>2274.3</v>
      </c>
      <c r="DL107" s="18">
        <f>IF(DK107&gt;0,(DK107-DL$5)/DL$5,0)</f>
        <v/>
      </c>
      <c r="DM107" s="15">
        <f>'Investment Analysis'!JK107</f>
        <v/>
      </c>
      <c r="DN107" s="48" t="n">
        <v>1029.7</v>
      </c>
      <c r="DO107" s="18">
        <f>IF(DN107&gt;0,(DN107-DO$5)/DO$5,0)</f>
        <v/>
      </c>
      <c r="DP107" s="15">
        <f>'Investment Analysis'!HU107</f>
        <v/>
      </c>
      <c r="DQ107" s="48" t="n">
        <v>15543</v>
      </c>
      <c r="DR107" s="18">
        <f>IF(DQ107&gt;0,(DQ107-DR$5)/DR$5,0)</f>
        <v/>
      </c>
      <c r="DS107" s="15">
        <f>'Investment Analysis'!JR107</f>
        <v/>
      </c>
      <c r="DT107" s="48" t="n">
        <v>1266</v>
      </c>
      <c r="DU107" s="18">
        <f>IF(DT107&gt;0,(DT107-630.54-DU$5)/DU$5,0)</f>
        <v/>
      </c>
      <c r="DV107" s="15">
        <f>'Investment Analysis'!JY107</f>
        <v/>
      </c>
      <c r="DW107" s="48" t="n">
        <v>5090.65</v>
      </c>
      <c r="DX107" s="18">
        <f>IF(DW107&gt;0,(DW107-DX$5)/DX$5,0)</f>
        <v/>
      </c>
      <c r="DY107" s="15">
        <f>'Investment Analysis'!KF107</f>
        <v/>
      </c>
      <c r="DZ107" s="48" t="n">
        <v>5136</v>
      </c>
      <c r="EA107" s="18">
        <f>IF(DZ107&gt;0,(DZ107-EA$5)/EA$5,0)</f>
        <v/>
      </c>
      <c r="EB107" s="15">
        <f>'Investment Analysis'!KM107</f>
        <v/>
      </c>
      <c r="EC107" s="54" t="n">
        <v>1006.8</v>
      </c>
      <c r="ED107" s="18">
        <f>'Investment Analysis'!KV107</f>
        <v/>
      </c>
      <c r="EE107" s="15">
        <f>'Investment Analysis'!KT107</f>
        <v/>
      </c>
      <c r="EF107" s="48" t="n">
        <v>6961.25</v>
      </c>
      <c r="EG107" s="18">
        <f>IF(EF107&gt;0,(EF107-EG$5)/EG$5,0)</f>
        <v/>
      </c>
      <c r="EH107" s="15">
        <f>'Investment Analysis'!LH107</f>
        <v/>
      </c>
      <c r="EI107" s="48" t="n">
        <v>7448.35</v>
      </c>
      <c r="EJ107" s="18">
        <f>'Investment Analysis'!LQ107</f>
        <v/>
      </c>
      <c r="EK107" s="15">
        <f>'Investment Analysis'!LO107</f>
        <v/>
      </c>
      <c r="EL107" s="48" t="n"/>
      <c r="EM107" s="18">
        <f>IF(EL107&gt;0,(EL107-EM$4)/EM$4,0)</f>
        <v/>
      </c>
      <c r="EN107" s="15">
        <f>'Investment Analysis'!LX107</f>
        <v/>
      </c>
      <c r="EO107" s="48" t="n">
        <v>11925</v>
      </c>
      <c r="EP107" s="68">
        <f>IF(EO107&gt;0,(EO107-500-EP$5)/EP$5,0)</f>
        <v/>
      </c>
      <c r="EQ107" s="15">
        <f>'Investment Analysis'!MC107</f>
        <v/>
      </c>
      <c r="ER107" s="48" t="n">
        <v>8126.16</v>
      </c>
      <c r="ES107" s="18">
        <f>'Investment Analysis'!LX107</f>
        <v/>
      </c>
      <c r="ET107" s="15">
        <f>'Investment Analysis'!LA107</f>
        <v/>
      </c>
      <c r="EU107" s="48" t="n">
        <v>25818</v>
      </c>
      <c r="EV107" s="18">
        <f>'Investment Analysis'!ML107</f>
        <v/>
      </c>
      <c r="EW107" s="15">
        <f>'Investment Analysis'!MJ107</f>
        <v/>
      </c>
      <c r="EX107" s="48" t="n">
        <v>37667</v>
      </c>
      <c r="EY107" s="18">
        <f>IF(EX107&gt;0,(EX107-EY$5)/EY$5,0)</f>
        <v/>
      </c>
      <c r="EZ107" s="15">
        <f>'Investment Analysis'!MQ107</f>
        <v/>
      </c>
      <c r="FA107" s="48" t="n"/>
      <c r="FB107" s="18">
        <f>IF(FA107&gt;0,(FA107-FB$5)/FB$5,0)</f>
        <v/>
      </c>
      <c r="FC107" s="15">
        <f>'Investment Analysis'!MX107</f>
        <v/>
      </c>
      <c r="FD107" s="48" t="n">
        <v>16118.9</v>
      </c>
      <c r="FE107" s="18">
        <f>IF(FD107&gt;0,(FD107-FE$5)/FE$5,0)</f>
        <v/>
      </c>
      <c r="FF107" s="15">
        <f>'Investment Analysis'!NE107</f>
        <v/>
      </c>
      <c r="FG107" s="48" t="n"/>
      <c r="FH107" s="18">
        <f>IF(FG107&gt;0,(FG107-FH$5)/FH$5,0)</f>
        <v/>
      </c>
      <c r="FI107" s="15">
        <f>'Investment Analysis'!NL107</f>
        <v/>
      </c>
      <c r="FJ107" s="48" t="n">
        <v>11470.5</v>
      </c>
      <c r="FK107" s="18">
        <f>IF(FJ107&gt;0,(FJ107-FK$5)/FK$5,0)</f>
        <v/>
      </c>
      <c r="FL107" s="15">
        <f>'Investment Analysis'!NS107</f>
        <v/>
      </c>
      <c r="FM107" s="48" t="n">
        <v>1708.7</v>
      </c>
      <c r="FN107" s="18">
        <f>IF(FM107&gt;0,(FM107-FN$5)/FN$5,0)</f>
        <v/>
      </c>
      <c r="FO107" s="15">
        <f>'Investment Analysis'!NZ107</f>
        <v/>
      </c>
      <c r="FP107" s="48" t="n"/>
      <c r="FQ107" s="18">
        <f>IF(FP107&gt;0,(FP107-FQ$5)/FQ$5,0)</f>
        <v/>
      </c>
      <c r="FR107" s="15">
        <f>'Investment Analysis'!OG107</f>
        <v/>
      </c>
      <c r="FS107" s="54" t="n">
        <v>25621.75</v>
      </c>
      <c r="FT107" s="18">
        <f>IF(FS107&gt;0,(FS107-FT$5)/FT$5,0)</f>
        <v/>
      </c>
      <c r="FU107" s="15">
        <f>'Investment Analysis'!ON107</f>
        <v/>
      </c>
      <c r="FV107" s="48" t="n"/>
      <c r="FW107" s="18">
        <f>IF(FV107&gt;0,(FV107-FW$5)/FW$5,0)</f>
        <v/>
      </c>
      <c r="FX107" s="15">
        <f>'Investment Analysis'!OU107</f>
        <v/>
      </c>
      <c r="FY107" s="48" t="n"/>
      <c r="FZ107" s="18">
        <f>IF(FY107&gt;0,(FY107-FZ$5)/FZ$5,0)</f>
        <v/>
      </c>
      <c r="GA107" s="15">
        <f>'Investment Analysis'!PB107</f>
        <v/>
      </c>
      <c r="GB107" s="48" t="n"/>
      <c r="GC107" s="18">
        <f>'Investment Analysis'!PK107</f>
        <v/>
      </c>
      <c r="GD107" s="15">
        <f>'Investment Analysis'!PI107</f>
        <v/>
      </c>
      <c r="GE107" s="48" t="n">
        <v>10603.8</v>
      </c>
      <c r="GF107" s="18">
        <f>'Investment Analysis'!PY107</f>
        <v/>
      </c>
      <c r="GG107" s="15">
        <f>'Investment Analysis'!PW107</f>
        <v/>
      </c>
      <c r="GH107" s="48" t="n">
        <v>15646.4</v>
      </c>
      <c r="GI107" s="18">
        <f>'Investment Analysis'!QF107</f>
        <v/>
      </c>
      <c r="GJ107" s="15">
        <f>'Investment Analysis'!QD107</f>
        <v/>
      </c>
      <c r="GK107" s="48" t="n">
        <v>10837.5</v>
      </c>
      <c r="GL107" s="18">
        <f>'Investment Analysis'!QM107</f>
        <v/>
      </c>
      <c r="GM107" s="15">
        <f>'Investment Analysis'!QK107</f>
        <v/>
      </c>
      <c r="GN107" s="48" t="n">
        <v>14067.9</v>
      </c>
      <c r="GO107" s="18">
        <f>'Investment Analysis'!QT107</f>
        <v/>
      </c>
      <c r="GP107" s="15">
        <f>'Investment Analysis'!QR107</f>
        <v/>
      </c>
      <c r="GQ107" s="48" t="n">
        <v>4650.8</v>
      </c>
      <c r="GR107" s="18">
        <f>'Investment Analysis'!RA107</f>
        <v/>
      </c>
      <c r="GS107" s="15">
        <f>'Investment Analysis'!QY107</f>
        <v/>
      </c>
      <c r="GT107" s="48" t="n">
        <v>19340</v>
      </c>
      <c r="GU107" s="18">
        <f>'Investment Analysis'!RH107</f>
        <v/>
      </c>
      <c r="GV107" s="15">
        <f>'Investment Analysis'!RF107</f>
        <v/>
      </c>
      <c r="GW107" s="48" t="n"/>
      <c r="GX107" s="18">
        <f>'Investment Analysis'!RO107</f>
        <v/>
      </c>
      <c r="GY107" s="15">
        <f>'Investment Analysis'!RM107</f>
        <v/>
      </c>
      <c r="GZ107" s="48" t="n">
        <v>13540</v>
      </c>
      <c r="HA107" s="18">
        <f>'Investment Analysis'!RV107</f>
        <v/>
      </c>
      <c r="HB107" s="15">
        <f>'Investment Analysis'!RT107</f>
        <v/>
      </c>
      <c r="HC107" s="48" t="n">
        <v>24458</v>
      </c>
      <c r="HD107" s="18">
        <f>'Investment Analysis'!SC107</f>
        <v/>
      </c>
      <c r="HE107" s="15">
        <f>'Investment Analysis'!SA107</f>
        <v/>
      </c>
      <c r="HF107" s="48" t="n">
        <v>6930</v>
      </c>
      <c r="HG107" s="18">
        <f>'Investment Analysis'!SJ107</f>
        <v/>
      </c>
      <c r="HH107" s="15">
        <f>'Investment Analysis'!SH107</f>
        <v/>
      </c>
      <c r="HI107" s="48" t="n">
        <v>6696</v>
      </c>
      <c r="HJ107" s="18">
        <f>'Investment Analysis'!SM107</f>
        <v/>
      </c>
      <c r="HK107" s="15">
        <f>'Investment Analysis'!SK107</f>
        <v/>
      </c>
      <c r="HL107" s="48" t="n"/>
      <c r="HM107" s="18">
        <f>'Investment Analysis'!SP107</f>
        <v/>
      </c>
      <c r="HN107" s="15">
        <f>'Investment Analysis'!SN107</f>
        <v/>
      </c>
      <c r="HO107" s="48" t="n"/>
      <c r="HP107" s="18">
        <f>'Investment Analysis'!TE107</f>
        <v/>
      </c>
      <c r="HQ107" s="15">
        <f>'Investment Analysis'!TC107</f>
        <v/>
      </c>
      <c r="HR107" s="48" t="n"/>
      <c r="HS107" s="18">
        <f>'Investment Analysis'!TL107</f>
        <v/>
      </c>
      <c r="HT107" s="15">
        <f>'Investment Analysis'!TJ107</f>
        <v/>
      </c>
      <c r="HU107" s="48" t="n"/>
      <c r="HV107" s="18">
        <f>'Investment Analysis'!TS107</f>
        <v/>
      </c>
      <c r="HW107" s="15">
        <f>'Investment Analysis'!TQ107</f>
        <v/>
      </c>
      <c r="HX107" s="48" t="n"/>
      <c r="HY107" s="18">
        <f>'Investment Analysis'!TZ107</f>
        <v/>
      </c>
      <c r="HZ107" s="15">
        <f>'Investment Analysis'!TX107</f>
        <v/>
      </c>
      <c r="IA107" s="48" t="n"/>
      <c r="IB107" s="18">
        <f>'Investment Analysis'!UG107</f>
        <v/>
      </c>
      <c r="IC107" s="15">
        <f>'Investment Analysis'!UE107</f>
        <v/>
      </c>
      <c r="ID107" s="48" t="n"/>
      <c r="IE107" s="18">
        <f>'Investment Analysis'!UN107</f>
        <v/>
      </c>
      <c r="IF107" s="15">
        <f>'Investment Analysis'!UL107</f>
        <v/>
      </c>
      <c r="IG107" s="48" t="n"/>
      <c r="IH107" s="18">
        <f>'Investment Analysis'!UU107</f>
        <v/>
      </c>
      <c r="II107" s="15">
        <f>'Investment Analysis'!US107</f>
        <v/>
      </c>
      <c r="IJ107" s="48" t="n"/>
      <c r="IK107" s="18">
        <f>'Investment Analysis'!VB107</f>
        <v/>
      </c>
      <c r="IL107" s="15">
        <f>'Investment Analysis'!UZ107</f>
        <v/>
      </c>
      <c r="IM107" s="48" t="n"/>
      <c r="IN107" s="18">
        <f>'Investment Analysis'!VI107</f>
        <v/>
      </c>
      <c r="IO107" s="15">
        <f>'Investment Analysis'!VG107</f>
        <v/>
      </c>
      <c r="IP107" s="18" t="n"/>
      <c r="IQ107" s="18" t="n"/>
      <c r="IR107" s="18" t="n"/>
      <c r="IS107" s="108">
        <f>IF(IT107&gt;0,IT107-IT106,0)</f>
        <v/>
      </c>
      <c r="IT107" s="48">
        <f>FY107+FV107+FS107+FP107+FM107+FJ107+FG107+FD107+FA107+EX107+EU107+ER107+EO107+EL107+EI107+EF107+EC107+DZ107+DW107+DT107+DQ107+DN107+DK107+DH107+DE107+DB107+CY107+CV107+CS107+CP107+CJ107+CG107+CD107+CA107+BX107+P107+CM107+GT107+GQ107+GN107+GK107+GH107+GE107+GB107+BU107+BR107+BO107+BL107+BI107+BF107+BC107+AZ107+AW107+AT107+AQ107+AN107+AK107+AH107+AE107+AB107+Y107+V107+S107+GW107+GZ107+HC107+HF107+HI107+HL107+HO107+HR107+HU107</f>
        <v/>
      </c>
      <c r="IU107" s="101">
        <f>IF(IT107&gt;0,IV107,0)</f>
        <v/>
      </c>
      <c r="IV107" s="101" t="n"/>
      <c r="IW107" s="15">
        <f>IF(IT107&gt;0,(IT107+IV$11-I$2)/I$2,0)</f>
        <v/>
      </c>
      <c r="IX107" s="113">
        <f>IF(IT107&gt;0,IT107+IV$11-I$2,0)</f>
        <v/>
      </c>
      <c r="IY107" s="21">
        <f>IF(IT107&gt;0,(IT107+IV$11+IV$33+IV$52+IV$73+IV$93-IT$8)/IT$8,0)</f>
        <v/>
      </c>
      <c r="IZ107" s="173">
        <f>IF(IT107&gt;0,IT107+IV$11+IV$33+IV$52+IV$73+IV$93-IT$8,0)</f>
        <v/>
      </c>
    </row>
    <row r="108">
      <c r="A108" s="554">
        <f>'Investment Analysis'!A108</f>
        <v/>
      </c>
      <c r="B108" s="4">
        <f>'Investment Analysis'!B108</f>
        <v/>
      </c>
      <c r="C108" s="27">
        <f>'Investment Analysis'!C108</f>
        <v/>
      </c>
      <c r="D108" s="14">
        <f>'Investment Analysis'!D108</f>
        <v/>
      </c>
      <c r="E108" s="15">
        <f>'Investment Analysis'!E108</f>
        <v/>
      </c>
      <c r="F108" s="13">
        <f>'Investment Analysis'!G108</f>
        <v/>
      </c>
      <c r="G108" s="14">
        <f>'Investment Analysis'!H108</f>
        <v/>
      </c>
      <c r="H108" s="15">
        <f>'Investment Analysis'!I108</f>
        <v/>
      </c>
      <c r="I108" s="13">
        <f>'Investment Analysis'!K108</f>
        <v/>
      </c>
      <c r="J108" s="14">
        <f>'Investment Analysis'!L108</f>
        <v/>
      </c>
      <c r="K108" s="15">
        <f>'Investment Analysis'!M108</f>
        <v/>
      </c>
      <c r="L108" s="41">
        <f>'Investment Analysis'!T108</f>
        <v/>
      </c>
      <c r="M108" s="21">
        <f>'Investment Analysis'!V108</f>
        <v/>
      </c>
      <c r="N108" s="21">
        <f>'Investment Analysis'!W108</f>
        <v/>
      </c>
      <c r="P108" s="48">
        <f>'Investment Analysis'!Y108</f>
        <v/>
      </c>
      <c r="Q108" s="18" t="n"/>
      <c r="R108" s="83" t="n"/>
      <c r="S108" s="48" t="n">
        <v>4142.01</v>
      </c>
      <c r="T108" s="18">
        <f>'Investment Analysis'!AH108</f>
        <v/>
      </c>
      <c r="U108" s="15">
        <f>'Investment Analysis'!AF108</f>
        <v/>
      </c>
      <c r="V108" s="48" t="n">
        <v>6826.34</v>
      </c>
      <c r="W108" s="18">
        <f>'Investment Analysis'!AO108</f>
        <v/>
      </c>
      <c r="X108" s="15">
        <f>'Investment Analysis'!AM108</f>
        <v/>
      </c>
      <c r="Y108" s="48" t="n">
        <v>8816.26</v>
      </c>
      <c r="Z108" s="18">
        <f>IF(Y108&gt;0,(Y108-Z$5)/Z$5,0)</f>
        <v/>
      </c>
      <c r="AA108" s="15">
        <f>'Investment Analysis'!GM108</f>
        <v/>
      </c>
      <c r="AB108" s="48" t="n">
        <v>2391.07</v>
      </c>
      <c r="AC108" s="18">
        <f>IF(AB108&gt;0,(AB108+8000+5000-AC$5)/AC$5,0)</f>
        <v/>
      </c>
      <c r="AD108" s="15">
        <f>'Investment Analysis'!AT108</f>
        <v/>
      </c>
      <c r="AE108" s="48" t="n">
        <v>10895.79</v>
      </c>
      <c r="AF108" s="18">
        <f>'Investment Analysis'!BC108</f>
        <v/>
      </c>
      <c r="AG108" s="15">
        <f>'Investment Analysis'!BA108</f>
        <v/>
      </c>
      <c r="AH108" s="48" t="n"/>
      <c r="AI108" s="18">
        <f>IF(AH108&gt;0,(AH108-5000+20000+20000-AI$5)/AI$5,0)</f>
        <v/>
      </c>
      <c r="AJ108" s="15">
        <f>'Investment Analysis'!BH108</f>
        <v/>
      </c>
      <c r="AK108" s="48" t="n">
        <v>18941.96</v>
      </c>
      <c r="AL108" s="18">
        <f>IF(AK108&gt;0,(AK108+7000-AL$5)/AL$5,0)</f>
        <v/>
      </c>
      <c r="AM108" s="15">
        <f>'Investment Analysis'!BO108</f>
        <v/>
      </c>
      <c r="AN108" s="48" t="n">
        <v>13922.53</v>
      </c>
      <c r="AO108" s="18">
        <f>IF(AN108&gt;0,(AN108+25000+5000-AO$5)/AO$5,0)</f>
        <v/>
      </c>
      <c r="AP108" s="15">
        <f>'Investment Analysis'!BV108</f>
        <v/>
      </c>
      <c r="AQ108" s="48" t="n">
        <v>4959.59</v>
      </c>
      <c r="AR108" s="18">
        <f>IF(AQ108&gt;0,(AQ108+10000+4000-AR$5)/AR$5,0)</f>
        <v/>
      </c>
      <c r="AS108" s="15">
        <f>'Investment Analysis'!CC108</f>
        <v/>
      </c>
      <c r="AT108" s="48" t="n">
        <v>22553.94</v>
      </c>
      <c r="AU108" s="18">
        <f>'Investment Analysis'!CL108</f>
        <v/>
      </c>
      <c r="AV108" s="15">
        <f>'Investment Analysis'!CJ108</f>
        <v/>
      </c>
      <c r="AW108" s="48" t="n">
        <v>17150.41</v>
      </c>
      <c r="AX108" s="18">
        <f>IF(AW108&gt;0,(AW108+2000-AX$5)/AX$5,0)</f>
        <v/>
      </c>
      <c r="AY108" s="15">
        <f>'Investment Analysis'!CQ108</f>
        <v/>
      </c>
      <c r="AZ108" s="48" t="n">
        <v>15038.75</v>
      </c>
      <c r="BA108" s="18">
        <f>'Investment Analysis'!CZ108</f>
        <v/>
      </c>
      <c r="BB108" s="15">
        <f>'Investment Analysis'!CX108</f>
        <v/>
      </c>
      <c r="BC108" s="48" t="n">
        <v>9002.530000000001</v>
      </c>
      <c r="BD108" s="18">
        <f>IF(BC108&gt;0,(BC108-10000+30000+10000-BD$5)/BD$5,0)</f>
        <v/>
      </c>
      <c r="BE108" s="15">
        <f>'Investment Analysis'!DE108</f>
        <v/>
      </c>
      <c r="BF108" s="48" t="n">
        <v>4609.82</v>
      </c>
      <c r="BG108" s="18">
        <f>'Investment Analysis'!DN108</f>
        <v/>
      </c>
      <c r="BH108" s="15">
        <f>'Investment Analysis'!DL108</f>
        <v/>
      </c>
      <c r="BI108" s="48" t="n">
        <v>2294.26</v>
      </c>
      <c r="BJ108" s="18">
        <f>'Investment Analysis'!EB108</f>
        <v/>
      </c>
      <c r="BK108" s="15">
        <f>'Investment Analysis'!DZ108</f>
        <v/>
      </c>
      <c r="BL108" s="48" t="n">
        <v>18849.54</v>
      </c>
      <c r="BM108" s="18">
        <f>'Investment Analysis'!EI108</f>
        <v/>
      </c>
      <c r="BN108" s="15">
        <f>'Investment Analysis'!EG108</f>
        <v/>
      </c>
      <c r="BO108" s="48" t="n">
        <v>10002.46</v>
      </c>
      <c r="BP108" s="18">
        <f>'Investment Analysis'!DU108</f>
        <v/>
      </c>
      <c r="BQ108" s="15">
        <f>'Investment Analysis'!DS108</f>
        <v/>
      </c>
      <c r="BR108" s="48" t="n">
        <v>10516.57</v>
      </c>
      <c r="BS108" s="18">
        <f>'Investment Analysis'!EP108</f>
        <v/>
      </c>
      <c r="BT108" s="15">
        <f>'Investment Analysis'!EN108</f>
        <v/>
      </c>
      <c r="BU108" s="48" t="n">
        <v>13143.09</v>
      </c>
      <c r="BV108" s="18">
        <f>IF(BU108&gt;0,(BU108+8000-BV$5)/BV$5,0)</f>
        <v/>
      </c>
      <c r="BW108" s="15">
        <f>'Investment Analysis'!EU108</f>
        <v/>
      </c>
      <c r="BX108" s="48" t="n">
        <v>20477.91</v>
      </c>
      <c r="BY108" s="18">
        <f>IF(BX108&gt;0,(BX108-10000-5000-BY$5)/BY$5,0)</f>
        <v/>
      </c>
      <c r="BZ108" s="15">
        <f>'Investment Analysis'!FB108</f>
        <v/>
      </c>
      <c r="CA108" s="48" t="n">
        <v>20054.81</v>
      </c>
      <c r="CB108" s="18">
        <f>IF(CA108&gt;0,(CA108-CB$5)/CB$5,0)</f>
        <v/>
      </c>
      <c r="CC108" s="15">
        <f>'Investment Analysis'!FI108</f>
        <v/>
      </c>
      <c r="CD108" s="48" t="n">
        <v>17889.11</v>
      </c>
      <c r="CE108" s="18">
        <f>'Investment Analysis'!FR108</f>
        <v/>
      </c>
      <c r="CF108" s="15">
        <f>'Investment Analysis'!FP108</f>
        <v/>
      </c>
      <c r="CG108" s="48" t="n">
        <v>5111.69</v>
      </c>
      <c r="CH108" s="18">
        <f>'Investment Analysis'!FR108</f>
        <v/>
      </c>
      <c r="CI108" s="15">
        <f>'Investment Analysis'!FW108</f>
        <v/>
      </c>
      <c r="CJ108" s="48" t="n"/>
      <c r="CK108" s="18">
        <f>IF(CJ108&gt;0,(CJ108+5000+8000-CK$5)/CK$5,0)</f>
        <v/>
      </c>
      <c r="CL108" s="15">
        <f>'Investment Analysis'!GD108</f>
        <v/>
      </c>
      <c r="CM108" s="48" t="n">
        <v>35128.53</v>
      </c>
      <c r="CN108" s="18">
        <f>IF(CM108&gt;0,(CM108-CN$5)/CN$5,0)</f>
        <v/>
      </c>
      <c r="CO108" s="15">
        <f>'Investment Analysis'!GT108</f>
        <v/>
      </c>
      <c r="CP108" s="48" t="n">
        <v>25450.5</v>
      </c>
      <c r="CQ108" s="18">
        <f>IF(CP108&gt;0,(CP108-CQ$5)/CQ$5,0)</f>
        <v/>
      </c>
      <c r="CR108" s="15">
        <f>'Investment Analysis'!HG108</f>
        <v/>
      </c>
      <c r="CS108" s="48" t="n">
        <v>3010</v>
      </c>
      <c r="CT108" s="18">
        <f>IF(CS108&gt;0,(CS108-CT$5)/CT$5,0)</f>
        <v/>
      </c>
      <c r="CU108" s="15">
        <f>'Investment Analysis'!HN108</f>
        <v/>
      </c>
      <c r="CV108" s="48" t="n">
        <v>7220.95</v>
      </c>
      <c r="CW108" s="18">
        <f>IF(CV108&gt;0,(CV108-CW$5)/CW$5,0)</f>
        <v/>
      </c>
      <c r="CX108" s="15">
        <f>'Investment Analysis'!IB108</f>
        <v/>
      </c>
      <c r="CY108" s="48" t="n">
        <v>9148.799999999999</v>
      </c>
      <c r="CZ108" s="18">
        <f>IF(CY108&gt;0,(CY108-CZ$5)/CZ$5,0)</f>
        <v/>
      </c>
      <c r="DA108" s="15">
        <f>'Investment Analysis'!II108</f>
        <v/>
      </c>
      <c r="DB108" s="48" t="n">
        <v>0</v>
      </c>
      <c r="DC108" s="18">
        <f>IF(DB108&gt;0,(DB108-DC$5)/DC$5,0)</f>
        <v/>
      </c>
      <c r="DD108" s="15">
        <f>'Investment Analysis'!IP108</f>
        <v/>
      </c>
      <c r="DE108" s="48" t="n">
        <v>0</v>
      </c>
      <c r="DF108" s="18">
        <f>'Investment Analysis'!IY108</f>
        <v/>
      </c>
      <c r="DG108" s="15">
        <f>'Investment Analysis'!IW108</f>
        <v/>
      </c>
      <c r="DH108" s="48" t="n">
        <v>1254.12</v>
      </c>
      <c r="DI108" s="18">
        <f>IF(DH108&gt;0,(DH108-DI$5)/DI$5,0)</f>
        <v/>
      </c>
      <c r="DJ108" s="15">
        <f>'Investment Analysis'!JD108</f>
        <v/>
      </c>
      <c r="DK108" s="48" t="n">
        <v>2250.9</v>
      </c>
      <c r="DL108" s="18">
        <f>IF(DK108&gt;0,(DK108-DL$5)/DL$5,0)</f>
        <v/>
      </c>
      <c r="DM108" s="15">
        <f>'Investment Analysis'!JK108</f>
        <v/>
      </c>
      <c r="DN108" s="48" t="n">
        <v>1030.3</v>
      </c>
      <c r="DO108" s="18">
        <f>IF(DN108&gt;0,(DN108-DO$5)/DO$5,0)</f>
        <v/>
      </c>
      <c r="DP108" s="15">
        <f>'Investment Analysis'!HU108</f>
        <v/>
      </c>
      <c r="DQ108" s="48" t="n">
        <v>15474</v>
      </c>
      <c r="DR108" s="18">
        <f>IF(DQ108&gt;0,(DQ108-DR$5)/DR$5,0)</f>
        <v/>
      </c>
      <c r="DS108" s="15">
        <f>'Investment Analysis'!JR108</f>
        <v/>
      </c>
      <c r="DT108" s="48" t="n">
        <v>1512</v>
      </c>
      <c r="DU108" s="18">
        <f>IF(DT108&gt;0,(DT108-630.54-DU$5)/DU$5,0)</f>
        <v/>
      </c>
      <c r="DV108" s="15">
        <f>'Investment Analysis'!JY108</f>
        <v/>
      </c>
      <c r="DW108" s="48" t="n">
        <v>5042.5</v>
      </c>
      <c r="DX108" s="18">
        <f>IF(DW108&gt;0,(DW108-DX$5)/DX$5,0)</f>
        <v/>
      </c>
      <c r="DY108" s="15">
        <f>'Investment Analysis'!KF108</f>
        <v/>
      </c>
      <c r="DZ108" s="48" t="n">
        <v>5248</v>
      </c>
      <c r="EA108" s="18">
        <f>IF(DZ108&gt;0,(DZ108-EA$5)/EA$5,0)</f>
        <v/>
      </c>
      <c r="EB108" s="15">
        <f>'Investment Analysis'!KM108</f>
        <v/>
      </c>
      <c r="EC108" s="48" t="n">
        <v>976.35</v>
      </c>
      <c r="ED108" s="18">
        <f>'Investment Analysis'!KV108</f>
        <v/>
      </c>
      <c r="EE108" s="15">
        <f>'Investment Analysis'!KT108</f>
        <v/>
      </c>
      <c r="EF108" s="48" t="n">
        <v>6951.25</v>
      </c>
      <c r="EG108" s="18">
        <f>IF(EF108&gt;0,(EF108-EG$5)/EG$5,0)</f>
        <v/>
      </c>
      <c r="EH108" s="15">
        <f>'Investment Analysis'!LH108</f>
        <v/>
      </c>
      <c r="EI108" s="48" t="n">
        <v>7645.3</v>
      </c>
      <c r="EJ108" s="18">
        <f>'Investment Analysis'!LQ108</f>
        <v/>
      </c>
      <c r="EK108" s="15">
        <f>'Investment Analysis'!LO108</f>
        <v/>
      </c>
      <c r="EL108" s="48" t="n"/>
      <c r="EM108" s="18">
        <f>IF(EL108&gt;0,(EL108-EM$4)/EM$4,0)</f>
        <v/>
      </c>
      <c r="EN108" s="15">
        <f>'Investment Analysis'!LX108</f>
        <v/>
      </c>
      <c r="EO108" s="48" t="n">
        <v>12070</v>
      </c>
      <c r="EP108" s="68">
        <f>IF(EO108&gt;0,(EO108-500-EP$5)/EP$5,0)</f>
        <v/>
      </c>
      <c r="EQ108" s="15">
        <f>'Investment Analysis'!MC108</f>
        <v/>
      </c>
      <c r="ER108" s="48" t="n">
        <v>8034.96</v>
      </c>
      <c r="ES108" s="18">
        <f>'Investment Analysis'!LX108</f>
        <v/>
      </c>
      <c r="ET108" s="15">
        <f>'Investment Analysis'!LA108</f>
        <v/>
      </c>
      <c r="EU108" s="48" t="n">
        <v>31765.5</v>
      </c>
      <c r="EV108" s="18">
        <f>'Investment Analysis'!ML108</f>
        <v/>
      </c>
      <c r="EW108" s="15">
        <f>'Investment Analysis'!MJ108</f>
        <v/>
      </c>
      <c r="EX108" s="48" t="n">
        <v>41821.5</v>
      </c>
      <c r="EY108" s="18">
        <f>IF(EX108&gt;0,(EX108-EY$5)/EY$5,0)</f>
        <v/>
      </c>
      <c r="EZ108" s="15">
        <f>'Investment Analysis'!MQ108</f>
        <v/>
      </c>
      <c r="FA108" s="48" t="n"/>
      <c r="FB108" s="18">
        <f>IF(FA108&gt;0,(FA108-FB$5)/FB$5,0)</f>
        <v/>
      </c>
      <c r="FC108" s="15">
        <f>'Investment Analysis'!MX108</f>
        <v/>
      </c>
      <c r="FD108" s="48" t="n">
        <v>16295.3</v>
      </c>
      <c r="FE108" s="18">
        <f>IF(FD108&gt;0,(FD108-FE$5)/FE$5,0)</f>
        <v/>
      </c>
      <c r="FF108" s="15">
        <f>'Investment Analysis'!NE108</f>
        <v/>
      </c>
      <c r="FG108" s="48" t="n"/>
      <c r="FH108" s="18">
        <f>IF(FG108&gt;0,(FG108-FH$5)/FH$5,0)</f>
        <v/>
      </c>
      <c r="FI108" s="15">
        <f>'Investment Analysis'!NL108</f>
        <v/>
      </c>
      <c r="FJ108" s="48" t="n">
        <v>11609.75</v>
      </c>
      <c r="FK108" s="18">
        <f>IF(FJ108&gt;0,(FJ108-FK$5)/FK$5,0)</f>
        <v/>
      </c>
      <c r="FL108" s="15">
        <f>'Investment Analysis'!NS108</f>
        <v/>
      </c>
      <c r="FM108" s="48" t="n">
        <v>1684.7</v>
      </c>
      <c r="FN108" s="18">
        <f>IF(FM108&gt;0,(FM108-FN$5)/FN$5,0)</f>
        <v/>
      </c>
      <c r="FO108" s="15">
        <f>'Investment Analysis'!NZ108</f>
        <v/>
      </c>
      <c r="FP108" s="48" t="n"/>
      <c r="FQ108" s="18">
        <f>IF(FP108&gt;0,(FP108-FQ$5)/FQ$5,0)</f>
        <v/>
      </c>
      <c r="FR108" s="15">
        <f>'Investment Analysis'!OG108</f>
        <v/>
      </c>
      <c r="FS108" s="48" t="n">
        <v>31154.75</v>
      </c>
      <c r="FT108" s="18">
        <f>IF(FS108&gt;0,(FS108-FT$5)/FT$5,0)</f>
        <v/>
      </c>
      <c r="FU108" s="15">
        <f>'Investment Analysis'!ON108</f>
        <v/>
      </c>
      <c r="FV108" s="48" t="n"/>
      <c r="FW108" s="18">
        <f>IF(FV108&gt;0,(FV108-FW$5)/FW$5,0)</f>
        <v/>
      </c>
      <c r="FX108" s="15">
        <f>'Investment Analysis'!OU108</f>
        <v/>
      </c>
      <c r="FY108" s="48" t="n"/>
      <c r="FZ108" s="18">
        <f>IF(FY108&gt;0,(FY108-FZ$5)/FZ$5,0)</f>
        <v/>
      </c>
      <c r="GA108" s="15">
        <f>'Investment Analysis'!PB108</f>
        <v/>
      </c>
      <c r="GB108" s="48" t="n">
        <v>0</v>
      </c>
      <c r="GC108" s="18">
        <f>'Investment Analysis'!PK108</f>
        <v/>
      </c>
      <c r="GD108" s="15">
        <f>'Investment Analysis'!PI108</f>
        <v/>
      </c>
      <c r="GE108" s="48" t="n">
        <v>10835.4</v>
      </c>
      <c r="GF108" s="18">
        <f>'Investment Analysis'!PY108</f>
        <v/>
      </c>
      <c r="GG108" s="15">
        <f>'Investment Analysis'!PW108</f>
        <v/>
      </c>
      <c r="GH108" s="48" t="n">
        <v>15515.5</v>
      </c>
      <c r="GI108" s="18">
        <f>'Investment Analysis'!QF108</f>
        <v/>
      </c>
      <c r="GJ108" s="15">
        <f>'Investment Analysis'!QD108</f>
        <v/>
      </c>
      <c r="GK108" s="48" t="n">
        <v>11687.5</v>
      </c>
      <c r="GL108" s="18">
        <f>'Investment Analysis'!QM108</f>
        <v/>
      </c>
      <c r="GM108" s="15">
        <f>'Investment Analysis'!QK108</f>
        <v/>
      </c>
      <c r="GN108" s="48" t="n">
        <v>13996.51</v>
      </c>
      <c r="GO108" s="18">
        <f>'Investment Analysis'!QT108</f>
        <v/>
      </c>
      <c r="GP108" s="15">
        <f>'Investment Analysis'!QR108</f>
        <v/>
      </c>
      <c r="GQ108" s="48" t="n">
        <v>4764.1</v>
      </c>
      <c r="GR108" s="18">
        <f>'Investment Analysis'!RA108</f>
        <v/>
      </c>
      <c r="GS108" s="15">
        <f>'Investment Analysis'!QY108</f>
        <v/>
      </c>
      <c r="GT108" s="48" t="n">
        <v>19770</v>
      </c>
      <c r="GU108" s="18">
        <f>'Investment Analysis'!RH108</f>
        <v/>
      </c>
      <c r="GV108" s="15">
        <f>'Investment Analysis'!RF108</f>
        <v/>
      </c>
      <c r="GW108" s="48" t="n"/>
      <c r="GX108" s="18">
        <f>'Investment Analysis'!RO108</f>
        <v/>
      </c>
      <c r="GY108" s="15">
        <f>'Investment Analysis'!RM108</f>
        <v/>
      </c>
      <c r="GZ108" s="48" t="n">
        <v>13910</v>
      </c>
      <c r="HA108" s="18">
        <f>'Investment Analysis'!RV108</f>
        <v/>
      </c>
      <c r="HB108" s="15">
        <f>'Investment Analysis'!RT108</f>
        <v/>
      </c>
      <c r="HC108" s="48" t="n">
        <v>24662</v>
      </c>
      <c r="HD108" s="18">
        <f>'Investment Analysis'!SC108</f>
        <v/>
      </c>
      <c r="HE108" s="15">
        <f>'Investment Analysis'!SA108</f>
        <v/>
      </c>
      <c r="HF108" s="48" t="n">
        <v>7010</v>
      </c>
      <c r="HG108" s="18">
        <f>'Investment Analysis'!SJ108</f>
        <v/>
      </c>
      <c r="HH108" s="15">
        <f>'Investment Analysis'!SH108</f>
        <v/>
      </c>
      <c r="HI108" s="48" t="n">
        <v>6740</v>
      </c>
      <c r="HJ108" s="18">
        <f>'Investment Analysis'!SM108</f>
        <v/>
      </c>
      <c r="HK108" s="15">
        <f>'Investment Analysis'!SK108</f>
        <v/>
      </c>
      <c r="HL108" s="48" t="n"/>
      <c r="HM108" s="18">
        <f>'Investment Analysis'!SP108</f>
        <v/>
      </c>
      <c r="HN108" s="15">
        <f>'Investment Analysis'!SN108</f>
        <v/>
      </c>
      <c r="HO108" s="48" t="n"/>
      <c r="HP108" s="18">
        <f>'Investment Analysis'!TE108</f>
        <v/>
      </c>
      <c r="HQ108" s="15">
        <f>'Investment Analysis'!TC108</f>
        <v/>
      </c>
      <c r="HR108" s="48" t="n"/>
      <c r="HS108" s="18">
        <f>'Investment Analysis'!TL108</f>
        <v/>
      </c>
      <c r="HT108" s="15">
        <f>'Investment Analysis'!TJ108</f>
        <v/>
      </c>
      <c r="HU108" s="48" t="n"/>
      <c r="HV108" s="18">
        <f>'Investment Analysis'!TS108</f>
        <v/>
      </c>
      <c r="HW108" s="15">
        <f>'Investment Analysis'!TQ108</f>
        <v/>
      </c>
      <c r="HX108" s="48" t="n"/>
      <c r="HY108" s="18">
        <f>'Investment Analysis'!TZ108</f>
        <v/>
      </c>
      <c r="HZ108" s="15">
        <f>'Investment Analysis'!TX108</f>
        <v/>
      </c>
      <c r="IA108" s="48" t="n"/>
      <c r="IB108" s="18">
        <f>'Investment Analysis'!UG108</f>
        <v/>
      </c>
      <c r="IC108" s="15">
        <f>'Investment Analysis'!UE108</f>
        <v/>
      </c>
      <c r="ID108" s="48" t="n"/>
      <c r="IE108" s="18">
        <f>'Investment Analysis'!UN108</f>
        <v/>
      </c>
      <c r="IF108" s="15">
        <f>'Investment Analysis'!UL108</f>
        <v/>
      </c>
      <c r="IG108" s="48" t="n"/>
      <c r="IH108" s="18">
        <f>'Investment Analysis'!UU108</f>
        <v/>
      </c>
      <c r="II108" s="15">
        <f>'Investment Analysis'!US108</f>
        <v/>
      </c>
      <c r="IJ108" s="48" t="n"/>
      <c r="IK108" s="18">
        <f>'Investment Analysis'!VB108</f>
        <v/>
      </c>
      <c r="IL108" s="15">
        <f>'Investment Analysis'!UZ108</f>
        <v/>
      </c>
      <c r="IM108" s="48" t="n"/>
      <c r="IN108" s="18">
        <f>'Investment Analysis'!VI108</f>
        <v/>
      </c>
      <c r="IO108" s="15">
        <f>'Investment Analysis'!VG108</f>
        <v/>
      </c>
      <c r="IP108" s="18" t="n"/>
      <c r="IQ108" s="18" t="n"/>
      <c r="IR108" s="18" t="n"/>
      <c r="IS108" s="108">
        <f>IF(IT108&gt;0,IT108-IT107,0)</f>
        <v/>
      </c>
      <c r="IT108" s="48">
        <f>FY108+FV108+FS108+FP108+FM108+FJ108+FG108+FD108+FA108+EX108+EU108+ER108+EO108+EL108+EI108+EF108+EC108+DZ108+DW108+DT108+DQ108+DN108+DK108+DH108+DE108+DB108+CY108+CV108+CS108+CP108+CJ108+CG108+CD108+CA108+BX108+P108+CM108+GT108+GQ108+GN108+GK108+GH108+GE108+GB108+BU108+BR108+BO108+BL108+BI108+BF108+BC108+AZ108+AW108+AT108+AQ108+AN108+AK108+AH108+AE108+AB108+Y108+V108+S108+GW108+GZ108+HC108+HF108+HI108+HL108+HO108+HR108+HU108</f>
        <v/>
      </c>
      <c r="IU108" s="101">
        <f>IF(IT108&gt;0,IV108,0)</f>
        <v/>
      </c>
      <c r="IV108" s="101" t="n"/>
      <c r="IW108" s="15">
        <f>IF(IT108&gt;0,(IT108+IV$11-I$2)/I$2,0)</f>
        <v/>
      </c>
      <c r="IX108" s="113">
        <f>IF(IT108&gt;0,IT108+IV$11-I$2,0)</f>
        <v/>
      </c>
      <c r="IY108" s="21">
        <f>IF(IT108&gt;0,(IT108+IV$11+IV$33+IV$52+IV$73+IV$93-IT$8)/IT$8,0)</f>
        <v/>
      </c>
      <c r="IZ108" s="173">
        <f>IF(IT108&gt;0,IT108+IV$11+IV$33+IV$52+IV$73+IV$93-IT$8,0)</f>
        <v/>
      </c>
    </row>
    <row r="109">
      <c r="A109" s="554">
        <f>'Investment Analysis'!A109</f>
        <v/>
      </c>
      <c r="B109" s="4">
        <f>'Investment Analysis'!B109</f>
        <v/>
      </c>
      <c r="C109" s="27">
        <f>'Investment Analysis'!C109</f>
        <v/>
      </c>
      <c r="D109" s="14">
        <f>'Investment Analysis'!D109</f>
        <v/>
      </c>
      <c r="E109" s="15">
        <f>'Investment Analysis'!E109</f>
        <v/>
      </c>
      <c r="F109" s="13">
        <f>'Investment Analysis'!G109</f>
        <v/>
      </c>
      <c r="G109" s="14">
        <f>'Investment Analysis'!H109</f>
        <v/>
      </c>
      <c r="H109" s="15">
        <f>'Investment Analysis'!I109</f>
        <v/>
      </c>
      <c r="I109" s="13">
        <f>'Investment Analysis'!K109</f>
        <v/>
      </c>
      <c r="J109" s="14">
        <f>'Investment Analysis'!L109</f>
        <v/>
      </c>
      <c r="K109" s="15">
        <f>'Investment Analysis'!M109</f>
        <v/>
      </c>
      <c r="L109" s="41">
        <f>'Investment Analysis'!T109</f>
        <v/>
      </c>
      <c r="M109" s="21">
        <f>'Investment Analysis'!V109</f>
        <v/>
      </c>
      <c r="N109" s="21">
        <f>'Investment Analysis'!W109</f>
        <v/>
      </c>
      <c r="P109" s="48">
        <f>'Investment Analysis'!Y109</f>
        <v/>
      </c>
      <c r="Q109" s="18" t="n"/>
      <c r="R109" s="83" t="n"/>
      <c r="S109" s="48" t="n">
        <v>4251.22</v>
      </c>
      <c r="T109" s="18">
        <f>'Investment Analysis'!AH109</f>
        <v/>
      </c>
      <c r="U109" s="15">
        <f>'Investment Analysis'!AF109</f>
        <v/>
      </c>
      <c r="V109" s="48" t="n">
        <v>6960.07</v>
      </c>
      <c r="W109" s="18">
        <f>'Investment Analysis'!AO109</f>
        <v/>
      </c>
      <c r="X109" s="15">
        <f>'Investment Analysis'!AM109</f>
        <v/>
      </c>
      <c r="Y109" s="48" t="n">
        <v>8882.32</v>
      </c>
      <c r="Z109" s="18">
        <f>IF(Y109&gt;0,(Y109-Z$5)/Z$5,0)</f>
        <v/>
      </c>
      <c r="AA109" s="15">
        <f>'Investment Analysis'!GM109</f>
        <v/>
      </c>
      <c r="AB109" s="48" t="n">
        <v>2445.77</v>
      </c>
      <c r="AC109" s="18">
        <f>IF(AB109&gt;0,(AB109+8000+5000-AC$5)/AC$5,0)</f>
        <v/>
      </c>
      <c r="AD109" s="15">
        <f>'Investment Analysis'!AT109</f>
        <v/>
      </c>
      <c r="AE109" s="48" t="n">
        <v>11119.29</v>
      </c>
      <c r="AF109" s="18">
        <f>'Investment Analysis'!BC109</f>
        <v/>
      </c>
      <c r="AG109" s="15">
        <f>'Investment Analysis'!BA109</f>
        <v/>
      </c>
      <c r="AH109" s="48" t="n"/>
      <c r="AI109" s="18">
        <f>IF(AH109&gt;0,(AH109-5000+20000+20000-AI$5)/AI$5,0)</f>
        <v/>
      </c>
      <c r="AJ109" s="15">
        <f>'Investment Analysis'!BH109</f>
        <v/>
      </c>
      <c r="AK109" s="48" t="n">
        <v>19309.53</v>
      </c>
      <c r="AL109" s="18">
        <f>IF(AK109&gt;0,(AK109+7000-AL$5)/AL$5,0)</f>
        <v/>
      </c>
      <c r="AM109" s="15">
        <f>'Investment Analysis'!BO109</f>
        <v/>
      </c>
      <c r="AN109" s="48" t="n">
        <v>14300.5</v>
      </c>
      <c r="AO109" s="18">
        <f>IF(AN109&gt;0,(AN109+25000+5000-AO$5)/AO$5,0)</f>
        <v/>
      </c>
      <c r="AP109" s="15">
        <f>'Investment Analysis'!BV109</f>
        <v/>
      </c>
      <c r="AQ109" s="48" t="n">
        <v>4999.99</v>
      </c>
      <c r="AR109" s="18">
        <f>IF(AQ109&gt;0,(AQ109+10000+4000-AR$5)/AR$5,0)</f>
        <v/>
      </c>
      <c r="AS109" s="15">
        <f>'Investment Analysis'!CC109</f>
        <v/>
      </c>
      <c r="AT109" s="48" t="n">
        <v>22827.42</v>
      </c>
      <c r="AU109" s="18">
        <f>'Investment Analysis'!CL109</f>
        <v/>
      </c>
      <c r="AV109" s="15">
        <f>'Investment Analysis'!CJ109</f>
        <v/>
      </c>
      <c r="AW109" s="48" t="n">
        <v>17453.61</v>
      </c>
      <c r="AX109" s="18">
        <f>IF(AW109&gt;0,(AW109+2000-AX$5)/AX$5,0)</f>
        <v/>
      </c>
      <c r="AY109" s="15">
        <f>'Investment Analysis'!CQ109</f>
        <v/>
      </c>
      <c r="AZ109" s="48" t="n">
        <v>15315.73</v>
      </c>
      <c r="BA109" s="18">
        <f>'Investment Analysis'!CZ109</f>
        <v/>
      </c>
      <c r="BB109" s="15">
        <f>'Investment Analysis'!CX109</f>
        <v/>
      </c>
      <c r="BC109" s="48" t="n">
        <v>9215.299999999999</v>
      </c>
      <c r="BD109" s="18">
        <f>IF(BC109&gt;0,(BC109-10000+30000+10000-BD$5)/BD$5,0)</f>
        <v/>
      </c>
      <c r="BE109" s="15">
        <f>'Investment Analysis'!DE109</f>
        <v/>
      </c>
      <c r="BF109" s="48" t="n">
        <v>4676.6</v>
      </c>
      <c r="BG109" s="18">
        <f>'Investment Analysis'!DN109</f>
        <v/>
      </c>
      <c r="BH109" s="15">
        <f>'Investment Analysis'!DL109</f>
        <v/>
      </c>
      <c r="BI109" s="48" t="n">
        <v>2373.11</v>
      </c>
      <c r="BJ109" s="18">
        <f>'Investment Analysis'!EB109</f>
        <v/>
      </c>
      <c r="BK109" s="15">
        <f>'Investment Analysis'!DZ109</f>
        <v/>
      </c>
      <c r="BL109" s="48" t="n">
        <v>19386.68</v>
      </c>
      <c r="BM109" s="18">
        <f>'Investment Analysis'!EI109</f>
        <v/>
      </c>
      <c r="BN109" s="15">
        <f>'Investment Analysis'!EG109</f>
        <v/>
      </c>
      <c r="BO109" s="48" t="n">
        <v>9970.52</v>
      </c>
      <c r="BP109" s="18">
        <f>'Investment Analysis'!DU109</f>
        <v/>
      </c>
      <c r="BQ109" s="15">
        <f>'Investment Analysis'!DS109</f>
        <v/>
      </c>
      <c r="BR109" s="48" t="n">
        <v>10753.19</v>
      </c>
      <c r="BS109" s="18">
        <f>'Investment Analysis'!EP109</f>
        <v/>
      </c>
      <c r="BT109" s="15">
        <f>'Investment Analysis'!EN109</f>
        <v/>
      </c>
      <c r="BU109" s="48" t="n">
        <v>13395.84</v>
      </c>
      <c r="BV109" s="18">
        <f>IF(BU109&gt;0,(BU109+8000-BV$5)/BV$5,0)</f>
        <v/>
      </c>
      <c r="BW109" s="15">
        <f>'Investment Analysis'!EU109</f>
        <v/>
      </c>
      <c r="BX109" s="48" t="n">
        <v>20277.85</v>
      </c>
      <c r="BY109" s="18">
        <f>IF(BX109&gt;0,(BX109-10000-5000-BY$5)/BY$5,0)</f>
        <v/>
      </c>
      <c r="BZ109" s="15">
        <f>'Investment Analysis'!FB109</f>
        <v/>
      </c>
      <c r="CA109" s="48" t="n">
        <v>20275.4</v>
      </c>
      <c r="CB109" s="18">
        <f>IF(CA109&gt;0,(CA109-CB$5)/CB$5,0)</f>
        <v/>
      </c>
      <c r="CC109" s="15">
        <f>'Investment Analysis'!FI109</f>
        <v/>
      </c>
      <c r="CD109" s="48" t="n">
        <v>18259.94</v>
      </c>
      <c r="CE109" s="18">
        <f>'Investment Analysis'!FR109</f>
        <v/>
      </c>
      <c r="CF109" s="15">
        <f>'Investment Analysis'!FP109</f>
        <v/>
      </c>
      <c r="CG109" s="48" t="n">
        <v>5195.26</v>
      </c>
      <c r="CH109" s="18">
        <f>'Investment Analysis'!FR109</f>
        <v/>
      </c>
      <c r="CI109" s="15">
        <f>'Investment Analysis'!FW109</f>
        <v/>
      </c>
      <c r="CJ109" s="48" t="n"/>
      <c r="CK109" s="18">
        <f>IF(CJ109&gt;0,(CJ109+5000+8000-CK$5)/CK$5,0)</f>
        <v/>
      </c>
      <c r="CL109" s="15">
        <f>'Investment Analysis'!GD109</f>
        <v/>
      </c>
      <c r="CM109" s="48" t="n">
        <v>35483.84</v>
      </c>
      <c r="CN109" s="18">
        <f>IF(CM109&gt;0,(CM109-CN$5)/CN$5,0)</f>
        <v/>
      </c>
      <c r="CO109" s="15">
        <f>'Investment Analysis'!GT109</f>
        <v/>
      </c>
      <c r="CP109" s="48" t="n">
        <v>27216.75</v>
      </c>
      <c r="CQ109" s="18">
        <f>IF(CP109&gt;0,(CP109-CQ$5)/CQ$5,0)</f>
        <v/>
      </c>
      <c r="CR109" s="15">
        <f>'Investment Analysis'!HG109</f>
        <v/>
      </c>
      <c r="CS109" s="48" t="n">
        <v>3100</v>
      </c>
      <c r="CT109" s="18">
        <f>IF(CS109&gt;0,(CS109-CT$5)/CT$5,0)</f>
        <v/>
      </c>
      <c r="CU109" s="15">
        <f>'Investment Analysis'!HN109</f>
        <v/>
      </c>
      <c r="CV109" s="48" t="n">
        <v>7452.5</v>
      </c>
      <c r="CW109" s="18">
        <f>IF(CV109&gt;0,(CV109-CW$5)/CW$5,0)</f>
        <v/>
      </c>
      <c r="CX109" s="15">
        <f>'Investment Analysis'!IB109</f>
        <v/>
      </c>
      <c r="CY109" s="48" t="n">
        <v>9426</v>
      </c>
      <c r="CZ109" s="18">
        <f>IF(CY109&gt;0,(CY109-CZ$5)/CZ$5,0)</f>
        <v/>
      </c>
      <c r="DA109" s="15">
        <f>'Investment Analysis'!II109</f>
        <v/>
      </c>
      <c r="DB109" s="54" t="n">
        <v>11392</v>
      </c>
      <c r="DC109" s="18">
        <f>IF(DB109&gt;0,(DB109-DC$5)/DC$5,0)</f>
        <v/>
      </c>
      <c r="DD109" s="15">
        <f>'Investment Analysis'!IP109</f>
        <v/>
      </c>
      <c r="DE109" s="54" t="n">
        <v>18141</v>
      </c>
      <c r="DF109" s="18">
        <f>'Investment Analysis'!IY109</f>
        <v/>
      </c>
      <c r="DG109" s="15">
        <f>'Investment Analysis'!IW109</f>
        <v/>
      </c>
      <c r="DH109" s="48" t="n">
        <v>1284.64</v>
      </c>
      <c r="DI109" s="18">
        <f>IF(DH109&gt;0,(DH109-DI$5)/DI$5,0)</f>
        <v/>
      </c>
      <c r="DJ109" s="15">
        <f>'Investment Analysis'!JD109</f>
        <v/>
      </c>
      <c r="DK109" s="48" t="n">
        <v>2303.45</v>
      </c>
      <c r="DL109" s="18">
        <f>IF(DK109&gt;0,(DK109-DL$5)/DL$5,0)</f>
        <v/>
      </c>
      <c r="DM109" s="15">
        <f>'Investment Analysis'!JK109</f>
        <v/>
      </c>
      <c r="DN109" s="48" t="n">
        <v>1035.2</v>
      </c>
      <c r="DO109" s="18">
        <f>IF(DN109&gt;0,(DN109-DO$5)/DO$5,0)</f>
        <v/>
      </c>
      <c r="DP109" s="15">
        <f>'Investment Analysis'!HU109</f>
        <v/>
      </c>
      <c r="DQ109" s="48" t="n">
        <v>15711</v>
      </c>
      <c r="DR109" s="18">
        <f>IF(DQ109&gt;0,(DQ109-DR$5)/DR$5,0)</f>
        <v/>
      </c>
      <c r="DS109" s="15">
        <f>'Investment Analysis'!JR109</f>
        <v/>
      </c>
      <c r="DT109" s="48" t="n">
        <v>1776</v>
      </c>
      <c r="DU109" s="18">
        <f>IF(DT109&gt;0,(DT109-630.54-DU$5)/DU$5,0)</f>
        <v/>
      </c>
      <c r="DV109" s="15">
        <f>'Investment Analysis'!JY109</f>
        <v/>
      </c>
      <c r="DW109" s="48" t="n">
        <v>5088.95</v>
      </c>
      <c r="DX109" s="18">
        <f>IF(DW109&gt;0,(DW109-DX$5)/DX$5,0)</f>
        <v/>
      </c>
      <c r="DY109" s="15">
        <f>'Investment Analysis'!KF109</f>
        <v/>
      </c>
      <c r="DZ109" s="48" t="n">
        <v>5146</v>
      </c>
      <c r="EA109" s="18">
        <f>IF(DZ109&gt;0,(DZ109-EA$5)/EA$5,0)</f>
        <v/>
      </c>
      <c r="EB109" s="15">
        <f>'Investment Analysis'!KM109</f>
        <v/>
      </c>
      <c r="EC109" s="48" t="n">
        <v>1001.05</v>
      </c>
      <c r="ED109" s="18">
        <f>'Investment Analysis'!KV109</f>
        <v/>
      </c>
      <c r="EE109" s="15">
        <f>'Investment Analysis'!KT109</f>
        <v/>
      </c>
      <c r="EF109" s="54" t="n">
        <v>8484</v>
      </c>
      <c r="EG109" s="18">
        <f>IF(EF109&gt;0,(EF109-EG$5)/EG$5,0)</f>
        <v/>
      </c>
      <c r="EH109" s="15">
        <f>'Investment Analysis'!LH109</f>
        <v/>
      </c>
      <c r="EI109" s="48" t="n">
        <v>7559.5</v>
      </c>
      <c r="EJ109" s="18">
        <f>'Investment Analysis'!LQ109</f>
        <v/>
      </c>
      <c r="EK109" s="15">
        <f>'Investment Analysis'!LO109</f>
        <v/>
      </c>
      <c r="EL109" s="48" t="n"/>
      <c r="EM109" s="18">
        <f>IF(EL109&gt;0,(EL109-EM$4)/EM$4,0)</f>
        <v/>
      </c>
      <c r="EN109" s="15">
        <f>'Investment Analysis'!LX109</f>
        <v/>
      </c>
      <c r="EO109" s="48" t="n">
        <v>12050</v>
      </c>
      <c r="EP109" s="68">
        <f>IF(EO109&gt;0,(EO109-500-EP$5)/EP$5,0)</f>
        <v/>
      </c>
      <c r="EQ109" s="15">
        <f>'Investment Analysis'!MC109</f>
        <v/>
      </c>
      <c r="ER109" s="48" t="n">
        <v>8219.120000000001</v>
      </c>
      <c r="ES109" s="18">
        <f>'Investment Analysis'!LX109</f>
        <v/>
      </c>
      <c r="ET109" s="15">
        <f>'Investment Analysis'!LA109</f>
        <v/>
      </c>
      <c r="EU109" s="48" t="n">
        <v>35035</v>
      </c>
      <c r="EV109" s="18">
        <f>'Investment Analysis'!ML109</f>
        <v/>
      </c>
      <c r="EW109" s="15">
        <f>'Investment Analysis'!MJ109</f>
        <v/>
      </c>
      <c r="EX109" s="48" t="n">
        <v>42826</v>
      </c>
      <c r="EY109" s="18">
        <f>IF(EX109&gt;0,(EX109-EY$5)/EY$5,0)</f>
        <v/>
      </c>
      <c r="EZ109" s="15">
        <f>'Investment Analysis'!MQ109</f>
        <v/>
      </c>
      <c r="FA109" s="48" t="n"/>
      <c r="FB109" s="18">
        <f>IF(FA109&gt;0,(FA109-FB$5)/FB$5,0)</f>
        <v/>
      </c>
      <c r="FC109" s="15">
        <f>'Investment Analysis'!MX109</f>
        <v/>
      </c>
      <c r="FD109" s="48" t="n">
        <v>16924.6</v>
      </c>
      <c r="FE109" s="18">
        <f>IF(FD109&gt;0,(FD109-FE$5)/FE$5,0)</f>
        <v/>
      </c>
      <c r="FF109" s="15">
        <f>'Investment Analysis'!NE109</f>
        <v/>
      </c>
      <c r="FG109" s="48" t="n"/>
      <c r="FH109" s="18">
        <f>IF(FG109&gt;0,(FG109-FH$5)/FH$5,0)</f>
        <v/>
      </c>
      <c r="FI109" s="15">
        <f>'Investment Analysis'!NL109</f>
        <v/>
      </c>
      <c r="FJ109" s="54" t="n">
        <v>18860.4</v>
      </c>
      <c r="FK109" s="18">
        <f>IF(FJ109&gt;0,(FJ109-FK$5)/FK$5,0)</f>
        <v/>
      </c>
      <c r="FL109" s="15">
        <f>'Investment Analysis'!NS109</f>
        <v/>
      </c>
      <c r="FM109" s="54" t="n">
        <v>21612.5</v>
      </c>
      <c r="FN109" s="18">
        <f>IF(FM109&gt;0,(FM109-FN$5)/FN$5,0)</f>
        <v/>
      </c>
      <c r="FO109" s="15">
        <f>'Investment Analysis'!NZ109</f>
        <v/>
      </c>
      <c r="FP109" s="48" t="n"/>
      <c r="FQ109" s="18">
        <f>IF(FP109&gt;0,(FP109-FQ$5)/FQ$5,0)</f>
        <v/>
      </c>
      <c r="FR109" s="15">
        <f>'Investment Analysis'!OG109</f>
        <v/>
      </c>
      <c r="FS109" s="48" t="n">
        <v>35161.5</v>
      </c>
      <c r="FT109" s="18">
        <f>IF(FS109&gt;0,(FS109-FT$5)/FT$5,0)</f>
        <v/>
      </c>
      <c r="FU109" s="15">
        <f>'Investment Analysis'!ON109</f>
        <v/>
      </c>
      <c r="FV109" s="48" t="n"/>
      <c r="FW109" s="18">
        <f>IF(FV109&gt;0,(FV109-FW$5)/FW$5,0)</f>
        <v/>
      </c>
      <c r="FX109" s="15">
        <f>'Investment Analysis'!OU109</f>
        <v/>
      </c>
      <c r="FY109" s="48" t="n"/>
      <c r="FZ109" s="18">
        <f>IF(FY109&gt;0,(FY109-FZ$5)/FZ$5,0)</f>
        <v/>
      </c>
      <c r="GA109" s="15">
        <f>'Investment Analysis'!PB109</f>
        <v/>
      </c>
      <c r="GB109" s="54" t="n">
        <v>18592.5</v>
      </c>
      <c r="GC109" s="18">
        <f>'Investment Analysis'!PK109</f>
        <v/>
      </c>
      <c r="GD109" s="15">
        <f>'Investment Analysis'!PI109</f>
        <v/>
      </c>
      <c r="GE109" s="48" t="n">
        <v>10720.8</v>
      </c>
      <c r="GF109" s="18">
        <f>'Investment Analysis'!PY109</f>
        <v/>
      </c>
      <c r="GG109" s="15">
        <f>'Investment Analysis'!PW109</f>
        <v/>
      </c>
      <c r="GH109" s="48" t="n">
        <v>15762.45</v>
      </c>
      <c r="GI109" s="18">
        <f>'Investment Analysis'!QF109</f>
        <v/>
      </c>
      <c r="GJ109" s="15">
        <f>'Investment Analysis'!QD109</f>
        <v/>
      </c>
      <c r="GK109" s="48" t="n">
        <v>11967.5</v>
      </c>
      <c r="GL109" s="18">
        <f>'Investment Analysis'!QM109</f>
        <v/>
      </c>
      <c r="GM109" s="15">
        <f>'Investment Analysis'!QK109</f>
        <v/>
      </c>
      <c r="GN109" s="48" t="n">
        <v>13678.94</v>
      </c>
      <c r="GO109" s="18">
        <f>'Investment Analysis'!QT109</f>
        <v/>
      </c>
      <c r="GP109" s="15">
        <f>'Investment Analysis'!QR109</f>
        <v/>
      </c>
      <c r="GQ109" s="48" t="n">
        <v>4703.6</v>
      </c>
      <c r="GR109" s="18">
        <f>'Investment Analysis'!RA109</f>
        <v/>
      </c>
      <c r="GS109" s="15">
        <f>'Investment Analysis'!QY109</f>
        <v/>
      </c>
      <c r="GT109" s="48" t="n">
        <v>20482.5</v>
      </c>
      <c r="GU109" s="18">
        <f>'Investment Analysis'!RH109</f>
        <v/>
      </c>
      <c r="GV109" s="15">
        <f>'Investment Analysis'!RF109</f>
        <v/>
      </c>
      <c r="GW109" s="48" t="n"/>
      <c r="GX109" s="18">
        <f>'Investment Analysis'!RO109</f>
        <v/>
      </c>
      <c r="GY109" s="15">
        <f>'Investment Analysis'!RM109</f>
        <v/>
      </c>
      <c r="GZ109" s="48" t="n">
        <v>14440</v>
      </c>
      <c r="HA109" s="18">
        <f>'Investment Analysis'!RV109</f>
        <v/>
      </c>
      <c r="HB109" s="15">
        <f>'Investment Analysis'!RT109</f>
        <v/>
      </c>
      <c r="HC109" s="54" t="n">
        <v>33932.25</v>
      </c>
      <c r="HD109" s="18">
        <f>'Investment Analysis'!SC109</f>
        <v/>
      </c>
      <c r="HE109" s="15">
        <f>'Investment Analysis'!SA109</f>
        <v/>
      </c>
      <c r="HF109" s="48" t="n">
        <v>7095</v>
      </c>
      <c r="HG109" s="18">
        <f>'Investment Analysis'!SJ109</f>
        <v/>
      </c>
      <c r="HH109" s="15">
        <f>'Investment Analysis'!SH109</f>
        <v/>
      </c>
      <c r="HI109" s="48" t="n">
        <v>6924</v>
      </c>
      <c r="HJ109" s="18">
        <f>'Investment Analysis'!SM109</f>
        <v/>
      </c>
      <c r="HK109" s="15">
        <f>'Investment Analysis'!SK109</f>
        <v/>
      </c>
      <c r="HL109" s="48" t="n"/>
      <c r="HM109" s="18">
        <f>'Investment Analysis'!SP109</f>
        <v/>
      </c>
      <c r="HN109" s="15">
        <f>'Investment Analysis'!SN109</f>
        <v/>
      </c>
      <c r="HO109" s="48" t="n"/>
      <c r="HP109" s="18">
        <f>'Investment Analysis'!TE109</f>
        <v/>
      </c>
      <c r="HQ109" s="15">
        <f>'Investment Analysis'!TC109</f>
        <v/>
      </c>
      <c r="HR109" s="48" t="n"/>
      <c r="HS109" s="18">
        <f>'Investment Analysis'!TL109</f>
        <v/>
      </c>
      <c r="HT109" s="15">
        <f>'Investment Analysis'!TJ109</f>
        <v/>
      </c>
      <c r="HU109" s="48" t="n"/>
      <c r="HV109" s="18">
        <f>'Investment Analysis'!TS109</f>
        <v/>
      </c>
      <c r="HW109" s="15">
        <f>'Investment Analysis'!TQ109</f>
        <v/>
      </c>
      <c r="HX109" s="48" t="n"/>
      <c r="HY109" s="18">
        <f>'Investment Analysis'!TZ109</f>
        <v/>
      </c>
      <c r="HZ109" s="15">
        <f>'Investment Analysis'!TX109</f>
        <v/>
      </c>
      <c r="IA109" s="48" t="n"/>
      <c r="IB109" s="18">
        <f>'Investment Analysis'!UG109</f>
        <v/>
      </c>
      <c r="IC109" s="15">
        <f>'Investment Analysis'!UE109</f>
        <v/>
      </c>
      <c r="ID109" s="48" t="n"/>
      <c r="IE109" s="18">
        <f>'Investment Analysis'!UN109</f>
        <v/>
      </c>
      <c r="IF109" s="15">
        <f>'Investment Analysis'!UL109</f>
        <v/>
      </c>
      <c r="IG109" s="48" t="n"/>
      <c r="IH109" s="18">
        <f>'Investment Analysis'!UU109</f>
        <v/>
      </c>
      <c r="II109" s="15">
        <f>'Investment Analysis'!US109</f>
        <v/>
      </c>
      <c r="IJ109" s="48" t="n"/>
      <c r="IK109" s="18">
        <f>'Investment Analysis'!VB109</f>
        <v/>
      </c>
      <c r="IL109" s="15">
        <f>'Investment Analysis'!UZ109</f>
        <v/>
      </c>
      <c r="IM109" s="48" t="n"/>
      <c r="IN109" s="18">
        <f>'Investment Analysis'!VI109</f>
        <v/>
      </c>
      <c r="IO109" s="15">
        <f>'Investment Analysis'!VG109</f>
        <v/>
      </c>
      <c r="IP109" s="18" t="n"/>
      <c r="IQ109" s="18" t="n"/>
      <c r="IR109" s="18" t="n"/>
      <c r="IS109" s="108">
        <f>IF(IT109&gt;0,IT109-IT108,0)</f>
        <v/>
      </c>
      <c r="IT109" s="48">
        <f>FY109+FV109+FS109+FP109+FM109+FJ109+FG109+FD109+FA109+EX109+EU109+ER109+EO109+EL109+EI109+EF109+EC109+DZ109+DW109+DT109+DQ109+DN109+DK109+DH109+DE109+DB109+CY109+CV109+CS109+CP109+CJ109+CG109+CD109+CA109+BX109+P109+CM109+GT109+GQ109+GN109+GK109+GH109+GE109+GB109+BU109+BR109+BO109+BL109+BI109+BF109+BC109+AZ109+AW109+AT109+AQ109+AN109+AK109+AH109+AE109+AB109+Y109+V109+S109+GW109+GZ109+HC109+HF109+HI109+HL109+HO109+HR109+HU109</f>
        <v/>
      </c>
      <c r="IU109" s="101">
        <f>IF(IT109&gt;0,IV109,0)</f>
        <v/>
      </c>
      <c r="IV109" s="101" t="n"/>
      <c r="IW109" s="15">
        <f>IF(IT109&gt;0,(IT109+IV$11-I$2)/I$2,0)</f>
        <v/>
      </c>
      <c r="IX109" s="113">
        <f>IF(IT109&gt;0,IT109+IV$11-I$2,0)</f>
        <v/>
      </c>
      <c r="IY109" s="21">
        <f>IF(IT109&gt;0,(IT109+IV$11+IV$33+IV$52+IV$73+IV$93-IT$8)/IT$8,0)</f>
        <v/>
      </c>
      <c r="IZ109" s="173">
        <f>IF(IT109&gt;0,IT109+IV$11+IV$33+IV$52+IV$73+IV$93-IT$8,0)</f>
        <v/>
      </c>
    </row>
    <row r="110">
      <c r="A110" s="554">
        <f>'Investment Analysis'!A110</f>
        <v/>
      </c>
      <c r="B110" s="4">
        <f>'Investment Analysis'!B110</f>
        <v/>
      </c>
      <c r="C110" s="27">
        <f>'Investment Analysis'!C110</f>
        <v/>
      </c>
      <c r="D110" s="14">
        <f>'Investment Analysis'!D110</f>
        <v/>
      </c>
      <c r="E110" s="15">
        <f>'Investment Analysis'!E110</f>
        <v/>
      </c>
      <c r="F110" s="13">
        <f>'Investment Analysis'!G110</f>
        <v/>
      </c>
      <c r="G110" s="14">
        <f>'Investment Analysis'!H110</f>
        <v/>
      </c>
      <c r="H110" s="15">
        <f>'Investment Analysis'!I110</f>
        <v/>
      </c>
      <c r="I110" s="13">
        <f>'Investment Analysis'!K110</f>
        <v/>
      </c>
      <c r="J110" s="14">
        <f>'Investment Analysis'!L110</f>
        <v/>
      </c>
      <c r="K110" s="15">
        <f>'Investment Analysis'!M110</f>
        <v/>
      </c>
      <c r="L110" s="41">
        <f>'Investment Analysis'!T110</f>
        <v/>
      </c>
      <c r="M110" s="21">
        <f>'Investment Analysis'!V110</f>
        <v/>
      </c>
      <c r="N110" s="21">
        <f>'Investment Analysis'!W110</f>
        <v/>
      </c>
      <c r="P110" s="48">
        <f>'Investment Analysis'!Y110</f>
        <v/>
      </c>
      <c r="Q110" s="18" t="n"/>
      <c r="R110" s="83" t="n"/>
      <c r="S110" s="48" t="n">
        <v>4233.05</v>
      </c>
      <c r="T110" s="18">
        <f>'Investment Analysis'!AH110</f>
        <v/>
      </c>
      <c r="U110" s="15">
        <f>'Investment Analysis'!AF110</f>
        <v/>
      </c>
      <c r="V110" s="48" t="n">
        <v>6937.78</v>
      </c>
      <c r="W110" s="18">
        <f>'Investment Analysis'!AO110</f>
        <v/>
      </c>
      <c r="X110" s="15">
        <f>'Investment Analysis'!AM110</f>
        <v/>
      </c>
      <c r="Y110" s="48" t="n">
        <v>8811.18</v>
      </c>
      <c r="Z110" s="18">
        <f>IF(Y110&gt;0,(Y110-Z$5)/Z$5,0)</f>
        <v/>
      </c>
      <c r="AA110" s="15">
        <f>'Investment Analysis'!GM110</f>
        <v/>
      </c>
      <c r="AB110" s="48" t="n">
        <v>2435.07</v>
      </c>
      <c r="AC110" s="18">
        <f>IF(AB110&gt;0,(AB110+8000+5000-AC$5)/AC$5,0)</f>
        <v/>
      </c>
      <c r="AD110" s="15">
        <f>'Investment Analysis'!AT110</f>
        <v/>
      </c>
      <c r="AE110" s="48" t="n">
        <v>11057.74</v>
      </c>
      <c r="AF110" s="18">
        <f>'Investment Analysis'!BC110</f>
        <v/>
      </c>
      <c r="AG110" s="15">
        <f>'Investment Analysis'!BA110</f>
        <v/>
      </c>
      <c r="AH110" s="48" t="n"/>
      <c r="AI110" s="18">
        <f>IF(AH110&gt;0,(AH110-5000+20000+20000-AI$5)/AI$5,0)</f>
        <v/>
      </c>
      <c r="AJ110" s="15">
        <f>'Investment Analysis'!BH110</f>
        <v/>
      </c>
      <c r="AK110" s="48" t="n">
        <v>19241.46</v>
      </c>
      <c r="AL110" s="18">
        <f>IF(AK110&gt;0,(AK110+7000-AL$5)/AL$5,0)</f>
        <v/>
      </c>
      <c r="AM110" s="15">
        <f>'Investment Analysis'!BO110</f>
        <v/>
      </c>
      <c r="AN110" s="48" t="n">
        <v>14194.09</v>
      </c>
      <c r="AO110" s="18">
        <f>IF(AN110&gt;0,(AN110+25000+5000-AO$5)/AO$5,0)</f>
        <v/>
      </c>
      <c r="AP110" s="15">
        <f>'Investment Analysis'!BV110</f>
        <v/>
      </c>
      <c r="AQ110" s="48" t="n">
        <v>4961.61</v>
      </c>
      <c r="AR110" s="18">
        <f>IF(AQ110&gt;0,(AQ110+10000+4000-AR$5)/AR$5,0)</f>
        <v/>
      </c>
      <c r="AS110" s="15">
        <f>'Investment Analysis'!CC110</f>
        <v/>
      </c>
      <c r="AT110" s="48" t="n">
        <v>22599.52</v>
      </c>
      <c r="AU110" s="18">
        <f>'Investment Analysis'!CL110</f>
        <v/>
      </c>
      <c r="AV110" s="15">
        <f>'Investment Analysis'!CJ110</f>
        <v/>
      </c>
      <c r="AW110" s="48" t="n">
        <v>17260.67</v>
      </c>
      <c r="AX110" s="18">
        <f>IF(AW110&gt;0,(AW110+2000-AX$5)/AX$5,0)</f>
        <v/>
      </c>
      <c r="AY110" s="15">
        <f>'Investment Analysis'!CQ110</f>
        <v/>
      </c>
      <c r="AZ110" s="48" t="n">
        <v>15090.68</v>
      </c>
      <c r="BA110" s="18">
        <f>'Investment Analysis'!CZ110</f>
        <v/>
      </c>
      <c r="BB110" s="15">
        <f>'Investment Analysis'!CX110</f>
        <v/>
      </c>
      <c r="BC110" s="48" t="n">
        <v>9097.09</v>
      </c>
      <c r="BD110" s="18">
        <f>IF(BC110&gt;0,(BC110-10000+30000+10000-BD$5)/BD$5,0)</f>
        <v/>
      </c>
      <c r="BE110" s="15">
        <f>'Investment Analysis'!DE110</f>
        <v/>
      </c>
      <c r="BF110" s="48" t="n">
        <v>4616.5</v>
      </c>
      <c r="BG110" s="18">
        <f>'Investment Analysis'!DN110</f>
        <v/>
      </c>
      <c r="BH110" s="15">
        <f>'Investment Analysis'!DL110</f>
        <v/>
      </c>
      <c r="BI110" s="48" t="n">
        <v>2366.15</v>
      </c>
      <c r="BJ110" s="18">
        <f>'Investment Analysis'!EB110</f>
        <v/>
      </c>
      <c r="BK110" s="15">
        <f>'Investment Analysis'!DZ110</f>
        <v/>
      </c>
      <c r="BL110" s="48" t="n">
        <v>19253.78</v>
      </c>
      <c r="BM110" s="18">
        <f>'Investment Analysis'!EI110</f>
        <v/>
      </c>
      <c r="BN110" s="15">
        <f>'Investment Analysis'!EG110</f>
        <v/>
      </c>
      <c r="BO110" s="48" t="n">
        <v>9933.68</v>
      </c>
      <c r="BP110" s="18">
        <f>'Investment Analysis'!DU110</f>
        <v/>
      </c>
      <c r="BQ110" s="15">
        <f>'Investment Analysis'!DS110</f>
        <v/>
      </c>
      <c r="BR110" s="48" t="n">
        <v>10759.77</v>
      </c>
      <c r="BS110" s="18">
        <f>'Investment Analysis'!EP110</f>
        <v/>
      </c>
      <c r="BT110" s="15">
        <f>'Investment Analysis'!EN110</f>
        <v/>
      </c>
      <c r="BU110" s="48" t="n">
        <v>13209.03</v>
      </c>
      <c r="BV110" s="18">
        <f>IF(BU110&gt;0,(BU110+8000-BV$5)/BV$5,0)</f>
        <v/>
      </c>
      <c r="BW110" s="15">
        <f>'Investment Analysis'!EU110</f>
        <v/>
      </c>
      <c r="BX110" s="48" t="n">
        <v>20466.79</v>
      </c>
      <c r="BY110" s="18">
        <f>IF(BX110&gt;0,(BX110-10000-5000-BY$5)/BY$5,0)</f>
        <v/>
      </c>
      <c r="BZ110" s="15">
        <f>'Investment Analysis'!FB110</f>
        <v/>
      </c>
      <c r="CA110" s="48" t="n">
        <v>20051.14</v>
      </c>
      <c r="CB110" s="18">
        <f>IF(CA110&gt;0,(CA110-CB$5)/CB$5,0)</f>
        <v/>
      </c>
      <c r="CC110" s="15">
        <f>'Investment Analysis'!FI110</f>
        <v/>
      </c>
      <c r="CD110" s="48" t="n">
        <v>18106.18</v>
      </c>
      <c r="CE110" s="18">
        <f>'Investment Analysis'!FR110</f>
        <v/>
      </c>
      <c r="CF110" s="15">
        <f>'Investment Analysis'!FP110</f>
        <v/>
      </c>
      <c r="CG110" s="48" t="n">
        <v>5142.62</v>
      </c>
      <c r="CH110" s="18">
        <f>'Investment Analysis'!FR110</f>
        <v/>
      </c>
      <c r="CI110" s="15">
        <f>'Investment Analysis'!FW110</f>
        <v/>
      </c>
      <c r="CJ110" s="48" t="n"/>
      <c r="CK110" s="18">
        <f>IF(CJ110&gt;0,(CJ110+5000+8000-CK$5)/CK$5,0)</f>
        <v/>
      </c>
      <c r="CL110" s="15">
        <f>'Investment Analysis'!GD110</f>
        <v/>
      </c>
      <c r="CM110" s="48" t="n">
        <v>35294.34</v>
      </c>
      <c r="CN110" s="18">
        <f>IF(CM110&gt;0,(CM110-CN$5)/CN$5,0)</f>
        <v/>
      </c>
      <c r="CO110" s="15">
        <f>'Investment Analysis'!GT110</f>
        <v/>
      </c>
      <c r="CP110" s="48" t="n">
        <v>26767.5</v>
      </c>
      <c r="CQ110" s="18">
        <f>IF(CP110&gt;0,(CP110-CQ$5)/CQ$5,0)</f>
        <v/>
      </c>
      <c r="CR110" s="15">
        <f>'Investment Analysis'!HG110</f>
        <v/>
      </c>
      <c r="CS110" s="48" t="n">
        <v>3140</v>
      </c>
      <c r="CT110" s="18">
        <f>IF(CS110&gt;0,(CS110-CT$5)/CT$5,0)</f>
        <v/>
      </c>
      <c r="CU110" s="15">
        <f>'Investment Analysis'!HN110</f>
        <v/>
      </c>
      <c r="CV110" s="48" t="n">
        <v>7414.55</v>
      </c>
      <c r="CW110" s="18">
        <f>IF(CV110&gt;0,(CV110-CW$5)/CW$5,0)</f>
        <v/>
      </c>
      <c r="CX110" s="15">
        <f>'Investment Analysis'!IB110</f>
        <v/>
      </c>
      <c r="CY110" s="48" t="n">
        <v>9577.200000000001</v>
      </c>
      <c r="CZ110" s="18">
        <f>IF(CY110&gt;0,(CY110-CZ$5)/CZ$5,0)</f>
        <v/>
      </c>
      <c r="DA110" s="15">
        <f>'Investment Analysis'!II110</f>
        <v/>
      </c>
      <c r="DB110" s="48" t="n">
        <v>11280</v>
      </c>
      <c r="DC110" s="18">
        <f>IF(DB110&gt;0,(DB110-DC$5)/DC$5,0)</f>
        <v/>
      </c>
      <c r="DD110" s="15">
        <f>'Investment Analysis'!IP110</f>
        <v/>
      </c>
      <c r="DE110" s="48" t="n">
        <v>18123</v>
      </c>
      <c r="DF110" s="18">
        <f>'Investment Analysis'!IY110</f>
        <v/>
      </c>
      <c r="DG110" s="15">
        <f>'Investment Analysis'!IW110</f>
        <v/>
      </c>
      <c r="DH110" s="48" t="n">
        <v>1287.16</v>
      </c>
      <c r="DI110" s="18">
        <f>IF(DH110&gt;0,(DH110-DI$5)/DI$5,0)</f>
        <v/>
      </c>
      <c r="DJ110" s="15">
        <f>'Investment Analysis'!JD110</f>
        <v/>
      </c>
      <c r="DK110" s="54" t="n">
        <v>22868</v>
      </c>
      <c r="DL110" s="18">
        <f>IF(DK110&gt;0,(DK110-DL$5)/DL$5,0)</f>
        <v/>
      </c>
      <c r="DM110" s="15">
        <f>'Investment Analysis'!JK110</f>
        <v/>
      </c>
      <c r="DN110" s="48" t="n">
        <v>1021.1</v>
      </c>
      <c r="DO110" s="18">
        <f>IF(DN110&gt;0,(DN110-DO$5)/DO$5,0)</f>
        <v/>
      </c>
      <c r="DP110" s="15">
        <f>'Investment Analysis'!HU110</f>
        <v/>
      </c>
      <c r="DQ110" s="48" t="n">
        <v>15676.5</v>
      </c>
      <c r="DR110" s="18">
        <f>IF(DQ110&gt;0,(DQ110-DR$5)/DR$5,0)</f>
        <v/>
      </c>
      <c r="DS110" s="15">
        <f>'Investment Analysis'!JR110</f>
        <v/>
      </c>
      <c r="DT110" s="48" t="n">
        <v>1768.5</v>
      </c>
      <c r="DU110" s="18">
        <f>IF(DT110&gt;0,(DT110-630.54-DU$5)/DU$5,0)</f>
        <v/>
      </c>
      <c r="DV110" s="15">
        <f>'Investment Analysis'!JY110</f>
        <v/>
      </c>
      <c r="DW110" s="48" t="n">
        <v>5065.7</v>
      </c>
      <c r="DX110" s="18">
        <f>IF(DW110&gt;0,(DW110-DX$5)/DX$5,0)</f>
        <v/>
      </c>
      <c r="DY110" s="15">
        <f>'Investment Analysis'!KF110</f>
        <v/>
      </c>
      <c r="DZ110" s="48" t="n">
        <v>5144</v>
      </c>
      <c r="EA110" s="18">
        <f>IF(DZ110&gt;0,(DZ110-EA$5)/EA$5,0)</f>
        <v/>
      </c>
      <c r="EB110" s="15">
        <f>'Investment Analysis'!KM110</f>
        <v/>
      </c>
      <c r="EC110" s="48" t="n">
        <v>1002.1</v>
      </c>
      <c r="ED110" s="18">
        <f>'Investment Analysis'!KV110</f>
        <v/>
      </c>
      <c r="EE110" s="15">
        <f>'Investment Analysis'!KT110</f>
        <v/>
      </c>
      <c r="EF110" s="48" t="n">
        <v>8325</v>
      </c>
      <c r="EG110" s="18">
        <f>IF(EF110&gt;0,(EF110-EG$5)/EG$5,0)</f>
        <v/>
      </c>
      <c r="EH110" s="15">
        <f>'Investment Analysis'!LH110</f>
        <v/>
      </c>
      <c r="EI110" s="48" t="n">
        <v>7661.55</v>
      </c>
      <c r="EJ110" s="18">
        <f>'Investment Analysis'!LQ110</f>
        <v/>
      </c>
      <c r="EK110" s="15">
        <f>'Investment Analysis'!LO110</f>
        <v/>
      </c>
      <c r="EL110" s="48" t="n"/>
      <c r="EM110" s="18">
        <f>IF(EL110&gt;0,(EL110-EM$4)/EM$4,0)</f>
        <v/>
      </c>
      <c r="EN110" s="15">
        <f>'Investment Analysis'!LX110</f>
        <v/>
      </c>
      <c r="EO110" s="48" t="n">
        <v>12195</v>
      </c>
      <c r="EP110" s="68">
        <f>IF(EO110&gt;0,(EO110-500-EP$5)/EP$5,0)</f>
        <v/>
      </c>
      <c r="EQ110" s="15">
        <f>'Investment Analysis'!MC110</f>
        <v/>
      </c>
      <c r="ER110" s="48" t="n">
        <v>8170.4</v>
      </c>
      <c r="ES110" s="18">
        <f>'Investment Analysis'!LX110</f>
        <v/>
      </c>
      <c r="ET110" s="15">
        <f>'Investment Analysis'!LA110</f>
        <v/>
      </c>
      <c r="EU110" s="48" t="n">
        <v>35906</v>
      </c>
      <c r="EV110" s="18">
        <f>'Investment Analysis'!ML110</f>
        <v/>
      </c>
      <c r="EW110" s="15">
        <f>'Investment Analysis'!MJ110</f>
        <v/>
      </c>
      <c r="EX110" s="48" t="n">
        <v>44306.5</v>
      </c>
      <c r="EY110" s="18">
        <f>IF(EX110&gt;0,(EX110-EY$5)/EY$5,0)</f>
        <v/>
      </c>
      <c r="EZ110" s="15">
        <f>'Investment Analysis'!MQ110</f>
        <v/>
      </c>
      <c r="FA110" s="48" t="n"/>
      <c r="FB110" s="18">
        <f>IF(FA110&gt;0,(FA110-FB$5)/FB$5,0)</f>
        <v/>
      </c>
      <c r="FC110" s="15">
        <f>'Investment Analysis'!MX110</f>
        <v/>
      </c>
      <c r="FD110" s="48" t="n">
        <v>17056.9</v>
      </c>
      <c r="FE110" s="18">
        <f>IF(FD110&gt;0,(FD110-FE$5)/FE$5,0)</f>
        <v/>
      </c>
      <c r="FF110" s="15">
        <f>'Investment Analysis'!NE110</f>
        <v/>
      </c>
      <c r="FG110" s="48" t="n"/>
      <c r="FH110" s="18">
        <f>IF(FG110&gt;0,(FG110-FH$5)/FH$5,0)</f>
        <v/>
      </c>
      <c r="FI110" s="15">
        <f>'Investment Analysis'!NL110</f>
        <v/>
      </c>
      <c r="FJ110" s="48" t="n">
        <v>19400.4</v>
      </c>
      <c r="FK110" s="18">
        <f>IF(FJ110&gt;0,(FJ110-FK$5)/FK$5,0)</f>
        <v/>
      </c>
      <c r="FL110" s="15">
        <f>'Investment Analysis'!NS110</f>
        <v/>
      </c>
      <c r="FM110" s="48" t="n">
        <v>21545</v>
      </c>
      <c r="FN110" s="18">
        <f>IF(FM110&gt;0,(FM110-FN$5)/FN$5,0)</f>
        <v/>
      </c>
      <c r="FO110" s="15">
        <f>'Investment Analysis'!NZ110</f>
        <v/>
      </c>
      <c r="FP110" s="48" t="n"/>
      <c r="FQ110" s="18">
        <f>IF(FP110&gt;0,(FP110-FQ$5)/FQ$5,0)</f>
        <v/>
      </c>
      <c r="FR110" s="15">
        <f>'Investment Analysis'!OG110</f>
        <v/>
      </c>
      <c r="FS110" s="48" t="n">
        <v>35128.5</v>
      </c>
      <c r="FT110" s="18">
        <f>IF(FS110&gt;0,(FS110-FT$5)/FT$5,0)</f>
        <v/>
      </c>
      <c r="FU110" s="15">
        <f>'Investment Analysis'!ON110</f>
        <v/>
      </c>
      <c r="FV110" s="48" t="n"/>
      <c r="FW110" s="18">
        <f>IF(FV110&gt;0,(FV110-FW$5)/FW$5,0)</f>
        <v/>
      </c>
      <c r="FX110" s="15">
        <f>'Investment Analysis'!OU110</f>
        <v/>
      </c>
      <c r="FY110" s="48" t="n"/>
      <c r="FZ110" s="18">
        <f>IF(FY110&gt;0,(FY110-FZ$5)/FZ$5,0)</f>
        <v/>
      </c>
      <c r="GA110" s="15">
        <f>'Investment Analysis'!PB110</f>
        <v/>
      </c>
      <c r="GB110" s="48" t="n">
        <v>18327.75</v>
      </c>
      <c r="GC110" s="18">
        <f>'Investment Analysis'!PK110</f>
        <v/>
      </c>
      <c r="GD110" s="15">
        <f>'Investment Analysis'!PI110</f>
        <v/>
      </c>
      <c r="GE110" s="48" t="n">
        <v>10708.8</v>
      </c>
      <c r="GF110" s="18">
        <f>'Investment Analysis'!PY110</f>
        <v/>
      </c>
      <c r="GG110" s="15">
        <f>'Investment Analysis'!PW110</f>
        <v/>
      </c>
      <c r="GH110" s="48" t="n">
        <v>15580.95</v>
      </c>
      <c r="GI110" s="18">
        <f>'Investment Analysis'!QF110</f>
        <v/>
      </c>
      <c r="GJ110" s="15">
        <f>'Investment Analysis'!QD110</f>
        <v/>
      </c>
      <c r="GK110" s="48" t="n">
        <v>10860</v>
      </c>
      <c r="GL110" s="18">
        <f>'Investment Analysis'!QM110</f>
        <v/>
      </c>
      <c r="GM110" s="15">
        <f>'Investment Analysis'!QK110</f>
        <v/>
      </c>
      <c r="GN110" s="48" t="n">
        <v>13414.94</v>
      </c>
      <c r="GO110" s="18">
        <f>'Investment Analysis'!QT110</f>
        <v/>
      </c>
      <c r="GP110" s="15">
        <f>'Investment Analysis'!QR110</f>
        <v/>
      </c>
      <c r="GQ110" s="48" t="n">
        <v>4739.35</v>
      </c>
      <c r="GR110" s="18">
        <f>'Investment Analysis'!RA110</f>
        <v/>
      </c>
      <c r="GS110" s="15">
        <f>'Investment Analysis'!QY110</f>
        <v/>
      </c>
      <c r="GT110" s="48" t="n">
        <v>20295</v>
      </c>
      <c r="GU110" s="18">
        <f>'Investment Analysis'!RH110</f>
        <v/>
      </c>
      <c r="GV110" s="15">
        <f>'Investment Analysis'!RF110</f>
        <v/>
      </c>
      <c r="GW110" s="48" t="n"/>
      <c r="GX110" s="18">
        <f>'Investment Analysis'!RO110</f>
        <v/>
      </c>
      <c r="GY110" s="15">
        <f>'Investment Analysis'!RM110</f>
        <v/>
      </c>
      <c r="GZ110" s="48" t="n">
        <v>14010</v>
      </c>
      <c r="HA110" s="18">
        <f>'Investment Analysis'!RV110</f>
        <v/>
      </c>
      <c r="HB110" s="15">
        <f>'Investment Analysis'!RT110</f>
        <v/>
      </c>
      <c r="HC110" s="48" t="n">
        <v>34034</v>
      </c>
      <c r="HD110" s="18">
        <f>'Investment Analysis'!SC110</f>
        <v/>
      </c>
      <c r="HE110" s="15">
        <f>'Investment Analysis'!SA110</f>
        <v/>
      </c>
      <c r="HF110" s="48" t="n">
        <v>7080</v>
      </c>
      <c r="HG110" s="18">
        <f>'Investment Analysis'!SJ110</f>
        <v/>
      </c>
      <c r="HH110" s="15">
        <f>'Investment Analysis'!SH110</f>
        <v/>
      </c>
      <c r="HI110" s="48" t="n">
        <v>6872</v>
      </c>
      <c r="HJ110" s="18">
        <f>'Investment Analysis'!SM110</f>
        <v/>
      </c>
      <c r="HK110" s="15">
        <f>'Investment Analysis'!SK110</f>
        <v/>
      </c>
      <c r="HL110" s="48" t="n"/>
      <c r="HM110" s="18">
        <f>'Investment Analysis'!SP110</f>
        <v/>
      </c>
      <c r="HN110" s="15">
        <f>'Investment Analysis'!SN110</f>
        <v/>
      </c>
      <c r="HO110" s="48" t="n"/>
      <c r="HP110" s="18">
        <f>'Investment Analysis'!TE110</f>
        <v/>
      </c>
      <c r="HQ110" s="15">
        <f>'Investment Analysis'!TC110</f>
        <v/>
      </c>
      <c r="HR110" s="48" t="n"/>
      <c r="HS110" s="18">
        <f>'Investment Analysis'!TL110</f>
        <v/>
      </c>
      <c r="HT110" s="15">
        <f>'Investment Analysis'!TJ110</f>
        <v/>
      </c>
      <c r="HU110" s="48" t="n"/>
      <c r="HV110" s="18">
        <f>'Investment Analysis'!TS110</f>
        <v/>
      </c>
      <c r="HW110" s="15">
        <f>'Investment Analysis'!TQ110</f>
        <v/>
      </c>
      <c r="HX110" s="48" t="n"/>
      <c r="HY110" s="18">
        <f>'Investment Analysis'!TZ110</f>
        <v/>
      </c>
      <c r="HZ110" s="15">
        <f>'Investment Analysis'!TX110</f>
        <v/>
      </c>
      <c r="IA110" s="48" t="n"/>
      <c r="IB110" s="18">
        <f>'Investment Analysis'!UG110</f>
        <v/>
      </c>
      <c r="IC110" s="15">
        <f>'Investment Analysis'!UE110</f>
        <v/>
      </c>
      <c r="ID110" s="48" t="n"/>
      <c r="IE110" s="18">
        <f>'Investment Analysis'!UN110</f>
        <v/>
      </c>
      <c r="IF110" s="15">
        <f>'Investment Analysis'!UL110</f>
        <v/>
      </c>
      <c r="IG110" s="48" t="n"/>
      <c r="IH110" s="18">
        <f>'Investment Analysis'!UU110</f>
        <v/>
      </c>
      <c r="II110" s="15">
        <f>'Investment Analysis'!US110</f>
        <v/>
      </c>
      <c r="IJ110" s="48" t="n"/>
      <c r="IK110" s="18">
        <f>'Investment Analysis'!VB110</f>
        <v/>
      </c>
      <c r="IL110" s="15">
        <f>'Investment Analysis'!UZ110</f>
        <v/>
      </c>
      <c r="IM110" s="48" t="n"/>
      <c r="IN110" s="18">
        <f>'Investment Analysis'!VI110</f>
        <v/>
      </c>
      <c r="IO110" s="15">
        <f>'Investment Analysis'!VG110</f>
        <v/>
      </c>
      <c r="IP110" s="18" t="n"/>
      <c r="IQ110" s="18" t="n"/>
      <c r="IR110" s="18" t="n"/>
      <c r="IS110" s="108">
        <f>IF(IT110&gt;0,IT110-IT109,0)</f>
        <v/>
      </c>
      <c r="IT110" s="48">
        <f>FY110+FV110+FS110+FP110+FM110+FJ110+FG110+FD110+FA110+EX110+EU110+ER110+EO110+EL110+EI110+EF110+EC110+DZ110+DW110+DT110+DQ110+DN110+DK110+DH110+DE110+DB110+CY110+CV110+CS110+CP110+CJ110+CG110+CD110+CA110+BX110+P110+CM110+GT110+GQ110+GN110+GK110+GH110+GE110+GB110+BU110+BR110+BO110+BL110+BI110+BF110+BC110+AZ110+AW110+AT110+AQ110+AN110+AK110+AH110+AE110+AB110+Y110+V110+S110+GW110+GZ110+HC110+HF110+HI110+HL110+HO110+HR110+HU110</f>
        <v/>
      </c>
      <c r="IU110" s="101">
        <f>IF(IT110&gt;0,IV110,0)</f>
        <v/>
      </c>
      <c r="IV110" s="101" t="n"/>
      <c r="IW110" s="15">
        <f>IF(IT110&gt;0,(IT110+IV$11-I$2)/I$2,0)</f>
        <v/>
      </c>
      <c r="IX110" s="113">
        <f>IF(IT110&gt;0,IT110+IV$11-I$2,0)</f>
        <v/>
      </c>
      <c r="IY110" s="21">
        <f>IF(IT110&gt;0,(IT110+IV$11+IV$33+IV$52+IV$73+IV$93-IT$8)/IT$8,0)</f>
        <v/>
      </c>
      <c r="IZ110" s="173">
        <f>IF(IT110&gt;0,IT110+IV$11+IV$33+IV$52+IV$73+IV$93-IT$8,0)</f>
        <v/>
      </c>
    </row>
    <row r="111">
      <c r="A111" s="554">
        <f>'Investment Analysis'!A111</f>
        <v/>
      </c>
      <c r="B111" s="4">
        <f>'Investment Analysis'!B111</f>
        <v/>
      </c>
      <c r="C111" s="27">
        <f>'Investment Analysis'!C111</f>
        <v/>
      </c>
      <c r="D111" s="14">
        <f>'Investment Analysis'!D111</f>
        <v/>
      </c>
      <c r="E111" s="15">
        <f>'Investment Analysis'!E111</f>
        <v/>
      </c>
      <c r="F111" s="13">
        <f>'Investment Analysis'!G111</f>
        <v/>
      </c>
      <c r="G111" s="14">
        <f>'Investment Analysis'!H111</f>
        <v/>
      </c>
      <c r="H111" s="15">
        <f>'Investment Analysis'!I111</f>
        <v/>
      </c>
      <c r="I111" s="13">
        <f>'Investment Analysis'!K111</f>
        <v/>
      </c>
      <c r="J111" s="14">
        <f>'Investment Analysis'!L111</f>
        <v/>
      </c>
      <c r="K111" s="15">
        <f>'Investment Analysis'!M111</f>
        <v/>
      </c>
      <c r="L111" s="41">
        <f>'Investment Analysis'!T111</f>
        <v/>
      </c>
      <c r="M111" s="21">
        <f>'Investment Analysis'!V111</f>
        <v/>
      </c>
      <c r="N111" s="21">
        <f>'Investment Analysis'!W111</f>
        <v/>
      </c>
      <c r="P111" s="48">
        <f>'Investment Analysis'!Y111</f>
        <v/>
      </c>
      <c r="Q111" s="18" t="n"/>
      <c r="R111" s="83" t="n"/>
      <c r="S111" s="48" t="n">
        <v>4247.93</v>
      </c>
      <c r="T111" s="18">
        <f>'Investment Analysis'!AH111</f>
        <v/>
      </c>
      <c r="U111" s="15">
        <f>'Investment Analysis'!AF111</f>
        <v/>
      </c>
      <c r="V111" s="48" t="n">
        <v>6960.07</v>
      </c>
      <c r="W111" s="18">
        <f>'Investment Analysis'!AO111</f>
        <v/>
      </c>
      <c r="X111" s="15">
        <f>'Investment Analysis'!AM111</f>
        <v/>
      </c>
      <c r="Y111" s="48" t="n">
        <v>8994.110000000001</v>
      </c>
      <c r="Z111" s="18">
        <f>IF(Y111&gt;0,(Y111-Z$5)/Z$5,0)</f>
        <v/>
      </c>
      <c r="AA111" s="15">
        <f>'Investment Analysis'!GM111</f>
        <v/>
      </c>
      <c r="AB111" s="48" t="n">
        <v>2445.77</v>
      </c>
      <c r="AC111" s="18">
        <f>IF(AB111&gt;0,(AB111+8000+5000-AC$5)/AC$5,0)</f>
        <v/>
      </c>
      <c r="AD111" s="15">
        <f>'Investment Analysis'!AT111</f>
        <v/>
      </c>
      <c r="AE111" s="48" t="n">
        <v>11102.01</v>
      </c>
      <c r="AF111" s="18">
        <f>'Investment Analysis'!BC111</f>
        <v/>
      </c>
      <c r="AG111" s="15">
        <f>'Investment Analysis'!BA111</f>
        <v/>
      </c>
      <c r="AH111" s="48" t="n"/>
      <c r="AI111" s="18">
        <f>IF(AH111&gt;0,(AH111-5000+20000+20000-AI$5)/AI$5,0)</f>
        <v/>
      </c>
      <c r="AJ111" s="15">
        <f>'Investment Analysis'!BH111</f>
        <v/>
      </c>
      <c r="AK111" s="48" t="n">
        <v>19189.73</v>
      </c>
      <c r="AL111" s="18">
        <f>IF(AK111&gt;0,(AK111+7000-AL$5)/AL$5,0)</f>
        <v/>
      </c>
      <c r="AM111" s="15">
        <f>'Investment Analysis'!BO111</f>
        <v/>
      </c>
      <c r="AN111" s="48" t="n">
        <v>14212.43</v>
      </c>
      <c r="AO111" s="18">
        <f>IF(AN111&gt;0,(AN111+25000+5000-AO$5)/AO$5,0)</f>
        <v/>
      </c>
      <c r="AP111" s="15">
        <f>'Investment Analysis'!BV111</f>
        <v/>
      </c>
      <c r="AQ111" s="48" t="n">
        <v>5026.25</v>
      </c>
      <c r="AR111" s="18">
        <f>IF(AQ111&gt;0,(AQ111+10000+4000-AR$5)/AR$5,0)</f>
        <v/>
      </c>
      <c r="AS111" s="15">
        <f>'Investment Analysis'!CC111</f>
        <v/>
      </c>
      <c r="AT111" s="48" t="n">
        <v>22698.28</v>
      </c>
      <c r="AU111" s="18">
        <f>'Investment Analysis'!CL111</f>
        <v/>
      </c>
      <c r="AV111" s="15">
        <f>'Investment Analysis'!CJ111</f>
        <v/>
      </c>
      <c r="AW111" s="48" t="n">
        <v>17293.74</v>
      </c>
      <c r="AX111" s="18">
        <f>IF(AW111&gt;0,(AW111+2000-AX$5)/AX$5,0)</f>
        <v/>
      </c>
      <c r="AY111" s="15">
        <f>'Investment Analysis'!CQ111</f>
        <v/>
      </c>
      <c r="AZ111" s="48" t="n">
        <v>15177.24</v>
      </c>
      <c r="BA111" s="18">
        <f>'Investment Analysis'!CZ111</f>
        <v/>
      </c>
      <c r="BB111" s="15">
        <f>'Investment Analysis'!CX111</f>
        <v/>
      </c>
      <c r="BC111" s="48" t="n">
        <v>9134.92</v>
      </c>
      <c r="BD111" s="18">
        <f>IF(BC111&gt;0,(BC111-10000+30000+10000-BD$5)/BD$5,0)</f>
        <v/>
      </c>
      <c r="BE111" s="15">
        <f>'Investment Analysis'!DE111</f>
        <v/>
      </c>
      <c r="BF111" s="48" t="n">
        <v>4630.81</v>
      </c>
      <c r="BG111" s="18">
        <f>'Investment Analysis'!DN111</f>
        <v/>
      </c>
      <c r="BH111" s="15">
        <f>'Investment Analysis'!DL111</f>
        <v/>
      </c>
      <c r="BI111" s="48" t="n">
        <v>2396.3</v>
      </c>
      <c r="BJ111" s="18">
        <f>'Investment Analysis'!EB111</f>
        <v/>
      </c>
      <c r="BK111" s="15">
        <f>'Investment Analysis'!DZ111</f>
        <v/>
      </c>
      <c r="BL111" s="48" t="n">
        <v>19309.15</v>
      </c>
      <c r="BM111" s="18">
        <f>'Investment Analysis'!EI111</f>
        <v/>
      </c>
      <c r="BN111" s="15">
        <f>'Investment Analysis'!EG111</f>
        <v/>
      </c>
      <c r="BO111" s="48" t="n">
        <v>9950.870000000001</v>
      </c>
      <c r="BP111" s="18">
        <f>'Investment Analysis'!DU111</f>
        <v/>
      </c>
      <c r="BQ111" s="15">
        <f>'Investment Analysis'!DS111</f>
        <v/>
      </c>
      <c r="BR111" s="48" t="n">
        <v>10708.12</v>
      </c>
      <c r="BS111" s="18">
        <f>'Investment Analysis'!EP111</f>
        <v/>
      </c>
      <c r="BT111" s="15">
        <f>'Investment Analysis'!EN111</f>
        <v/>
      </c>
      <c r="BU111" s="48" t="n">
        <v>13296.94</v>
      </c>
      <c r="BV111" s="18">
        <f>IF(BU111&gt;0,(BU111+8000-BV$5)/BV$5,0)</f>
        <v/>
      </c>
      <c r="BW111" s="15">
        <f>'Investment Analysis'!EU111</f>
        <v/>
      </c>
      <c r="BX111" s="48" t="n">
        <v>20400.11</v>
      </c>
      <c r="BY111" s="18">
        <f>IF(BX111&gt;0,(BX111-10000-5000-BY$5)/BY$5,0)</f>
        <v/>
      </c>
      <c r="BZ111" s="15">
        <f>'Investment Analysis'!FB111</f>
        <v/>
      </c>
      <c r="CA111" s="48" t="n">
        <v>20154.07</v>
      </c>
      <c r="CB111" s="18">
        <f>IF(CA111&gt;0,(CA111-CB$5)/CB$5,0)</f>
        <v/>
      </c>
      <c r="CC111" s="15">
        <f>'Investment Analysis'!FI111</f>
        <v/>
      </c>
      <c r="CD111" s="48" t="n">
        <v>18140.35</v>
      </c>
      <c r="CE111" s="18">
        <f>'Investment Analysis'!FR111</f>
        <v/>
      </c>
      <c r="CF111" s="15">
        <f>'Investment Analysis'!FP111</f>
        <v/>
      </c>
      <c r="CG111" s="48" t="n">
        <v>5195.26</v>
      </c>
      <c r="CH111" s="18">
        <f>'Investment Analysis'!FR111</f>
        <v/>
      </c>
      <c r="CI111" s="15">
        <f>'Investment Analysis'!FW111</f>
        <v/>
      </c>
      <c r="CJ111" s="48" t="n"/>
      <c r="CK111" s="18">
        <f>IF(CJ111&gt;0,(CJ111+5000+8000-CK$5)/CK$5,0)</f>
        <v/>
      </c>
      <c r="CL111" s="15">
        <f>'Investment Analysis'!GD111</f>
        <v/>
      </c>
      <c r="CM111" s="48" t="n">
        <v>35389.09</v>
      </c>
      <c r="CN111" s="18">
        <f>IF(CM111&gt;0,(CM111-CN$5)/CN$5,0)</f>
        <v/>
      </c>
      <c r="CO111" s="15">
        <f>'Investment Analysis'!GT111</f>
        <v/>
      </c>
      <c r="CP111" s="48" t="n">
        <v>26882.25</v>
      </c>
      <c r="CQ111" s="18">
        <f>IF(CP111&gt;0,(CP111-CQ$5)/CQ$5,0)</f>
        <v/>
      </c>
      <c r="CR111" s="15">
        <f>'Investment Analysis'!HG111</f>
        <v/>
      </c>
      <c r="CS111" s="48" t="n">
        <v>3070</v>
      </c>
      <c r="CT111" s="18">
        <f>IF(CS111&gt;0,(CS111-CT$5)/CT$5,0)</f>
        <v/>
      </c>
      <c r="CU111" s="15">
        <f>'Investment Analysis'!HN111</f>
        <v/>
      </c>
      <c r="CV111" s="48" t="n">
        <v>7655.45</v>
      </c>
      <c r="CW111" s="18">
        <f>IF(CV111&gt;0,(CV111-CW$5)/CW$5,0)</f>
        <v/>
      </c>
      <c r="CX111" s="15">
        <f>'Investment Analysis'!IB111</f>
        <v/>
      </c>
      <c r="CY111" s="48" t="n">
        <v>9678.799999999999</v>
      </c>
      <c r="CZ111" s="18">
        <f>IF(CY111&gt;0,(CY111-CZ$5)/CZ$5,0)</f>
        <v/>
      </c>
      <c r="DA111" s="15">
        <f>'Investment Analysis'!II111</f>
        <v/>
      </c>
      <c r="DB111" s="48" t="n">
        <v>11184</v>
      </c>
      <c r="DC111" s="18">
        <f>IF(DB111&gt;0,(DB111-DC$5)/DC$5,0)</f>
        <v/>
      </c>
      <c r="DD111" s="15">
        <f>'Investment Analysis'!IP111</f>
        <v/>
      </c>
      <c r="DE111" s="48" t="n">
        <v>17745</v>
      </c>
      <c r="DF111" s="18">
        <f>'Investment Analysis'!IY111</f>
        <v/>
      </c>
      <c r="DG111" s="15">
        <f>'Investment Analysis'!IW111</f>
        <v/>
      </c>
      <c r="DH111" s="54" t="n">
        <v>19351.5</v>
      </c>
      <c r="DI111" s="18">
        <f>IF(DH111&gt;0,(DH111-DI$5)/DI$5,0)</f>
        <v/>
      </c>
      <c r="DJ111" s="15">
        <f>'Investment Analysis'!JD111</f>
        <v/>
      </c>
      <c r="DK111" s="48" t="n">
        <v>22934</v>
      </c>
      <c r="DL111" s="18">
        <f>IF(DK111&gt;0,(DK111-DL$5)/DL$5,0)</f>
        <v/>
      </c>
      <c r="DM111" s="15">
        <f>'Investment Analysis'!JK111</f>
        <v/>
      </c>
      <c r="DN111" s="48" t="n">
        <v>1026.9</v>
      </c>
      <c r="DO111" s="18">
        <f>IF(DN111&gt;0,(DN111-DO$5)/DO$5,0)</f>
        <v/>
      </c>
      <c r="DP111" s="15">
        <f>'Investment Analysis'!HU111</f>
        <v/>
      </c>
      <c r="DQ111" s="48" t="n">
        <v>15306</v>
      </c>
      <c r="DR111" s="18">
        <f>IF(DQ111&gt;0,(DQ111-DR$5)/DR$5,0)</f>
        <v/>
      </c>
      <c r="DS111" s="15">
        <f>'Investment Analysis'!JR111</f>
        <v/>
      </c>
      <c r="DT111" s="48" t="n">
        <v>1649</v>
      </c>
      <c r="DU111" s="18">
        <f>IF(DT111&gt;0,(DT111-630.54-DU$5)/DU$5,0)</f>
        <v/>
      </c>
      <c r="DV111" s="15">
        <f>'Investment Analysis'!JY111</f>
        <v/>
      </c>
      <c r="DW111" s="48" t="n">
        <v>5043.7</v>
      </c>
      <c r="DX111" s="18">
        <f>IF(DW111&gt;0,(DW111-DX$5)/DX$5,0)</f>
        <v/>
      </c>
      <c r="DY111" s="15">
        <f>'Investment Analysis'!KF111</f>
        <v/>
      </c>
      <c r="DZ111" s="48" t="n">
        <v>5134</v>
      </c>
      <c r="EA111" s="18">
        <f>IF(DZ111&gt;0,(DZ111-EA$5)/EA$5,0)</f>
        <v/>
      </c>
      <c r="EB111" s="15">
        <f>'Investment Analysis'!KM111</f>
        <v/>
      </c>
      <c r="EC111" s="48" t="n">
        <v>999.75</v>
      </c>
      <c r="ED111" s="18">
        <f>'Investment Analysis'!KV111</f>
        <v/>
      </c>
      <c r="EE111" s="15">
        <f>'Investment Analysis'!KT111</f>
        <v/>
      </c>
      <c r="EF111" s="48" t="n">
        <v>8305.5</v>
      </c>
      <c r="EG111" s="18">
        <f>IF(EF111&gt;0,(EF111-EG$5)/EG$5,0)</f>
        <v/>
      </c>
      <c r="EH111" s="15">
        <f>'Investment Analysis'!LH111</f>
        <v/>
      </c>
      <c r="EI111" s="48" t="n">
        <v>7681.05</v>
      </c>
      <c r="EJ111" s="18">
        <f>'Investment Analysis'!LQ111</f>
        <v/>
      </c>
      <c r="EK111" s="15">
        <f>'Investment Analysis'!LO111</f>
        <v/>
      </c>
      <c r="EL111" s="54" t="n">
        <v>21975</v>
      </c>
      <c r="EM111" s="18">
        <f>IF(EL111&gt;0,(EL111-EM$4)/EM$4,0)</f>
        <v/>
      </c>
      <c r="EN111" s="15">
        <f>'Investment Analysis'!LX111</f>
        <v/>
      </c>
      <c r="EO111" s="48" t="n">
        <v>12100</v>
      </c>
      <c r="EP111" s="68">
        <f>IF(EO111&gt;0,(EO111-500-EP$5)/EP$5,0)</f>
        <v/>
      </c>
      <c r="EQ111" s="15">
        <f>'Investment Analysis'!MC111</f>
        <v/>
      </c>
      <c r="ER111" s="48" t="n">
        <v>8121.84</v>
      </c>
      <c r="ES111" s="18">
        <f>'Investment Analysis'!LX111</f>
        <v/>
      </c>
      <c r="ET111" s="15">
        <f>'Investment Analysis'!LA111</f>
        <v/>
      </c>
      <c r="EU111" s="48" t="n">
        <v>34404.5</v>
      </c>
      <c r="EV111" s="18">
        <f>'Investment Analysis'!ML111</f>
        <v/>
      </c>
      <c r="EW111" s="15">
        <f>'Investment Analysis'!MJ111</f>
        <v/>
      </c>
      <c r="EX111" s="48" t="n">
        <v>43837.5</v>
      </c>
      <c r="EY111" s="18">
        <f>IF(EX111&gt;0,(EX111-EY$5)/EY$5,0)</f>
        <v/>
      </c>
      <c r="EZ111" s="15">
        <f>'Investment Analysis'!MQ111</f>
        <v/>
      </c>
      <c r="FA111" s="48" t="n"/>
      <c r="FB111" s="18">
        <f>IF(FA111&gt;0,(FA111-FB$5)/FB$5,0)</f>
        <v/>
      </c>
      <c r="FC111" s="15">
        <f>'Investment Analysis'!MX111</f>
        <v/>
      </c>
      <c r="FD111" s="48" t="n">
        <v>17091.2</v>
      </c>
      <c r="FE111" s="18">
        <f>IF(FD111&gt;0,(FD111-FE$5)/FE$5,0)</f>
        <v/>
      </c>
      <c r="FF111" s="15">
        <f>'Investment Analysis'!NE111</f>
        <v/>
      </c>
      <c r="FG111" s="48" t="n"/>
      <c r="FH111" s="18">
        <f>IF(FG111&gt;0,(FG111-FH$5)/FH$5,0)</f>
        <v/>
      </c>
      <c r="FI111" s="15">
        <f>'Investment Analysis'!NL111</f>
        <v/>
      </c>
      <c r="FJ111" s="48" t="n">
        <v>18846.8</v>
      </c>
      <c r="FK111" s="18">
        <f>IF(FJ111&gt;0,(FJ111-FK$5)/FK$5,0)</f>
        <v/>
      </c>
      <c r="FL111" s="15">
        <f>'Investment Analysis'!NS111</f>
        <v/>
      </c>
      <c r="FM111" s="48" t="n">
        <v>21482.5</v>
      </c>
      <c r="FN111" s="18">
        <f>IF(FM111&gt;0,(FM111-FN$5)/FN$5,0)</f>
        <v/>
      </c>
      <c r="FO111" s="15">
        <f>'Investment Analysis'!NZ111</f>
        <v/>
      </c>
      <c r="FP111" s="48" t="n"/>
      <c r="FQ111" s="18">
        <f>IF(FP111&gt;0,(FP111-FQ$5)/FQ$5,0)</f>
        <v/>
      </c>
      <c r="FR111" s="15">
        <f>'Investment Analysis'!OG111</f>
        <v/>
      </c>
      <c r="FS111" s="48" t="n">
        <v>33962.5</v>
      </c>
      <c r="FT111" s="18">
        <f>IF(FS111&gt;0,(FS111-FT$5)/FT$5,0)</f>
        <v/>
      </c>
      <c r="FU111" s="15">
        <f>'Investment Analysis'!ON111</f>
        <v/>
      </c>
      <c r="FV111" s="48" t="n"/>
      <c r="FW111" s="18">
        <f>IF(FV111&gt;0,(FV111-FW$5)/FW$5,0)</f>
        <v/>
      </c>
      <c r="FX111" s="15">
        <f>'Investment Analysis'!OU111</f>
        <v/>
      </c>
      <c r="FY111" s="48" t="n"/>
      <c r="FZ111" s="18">
        <f>IF(FY111&gt;0,(FY111-FZ$5)/FZ$5,0)</f>
        <v/>
      </c>
      <c r="GA111" s="15">
        <f>'Investment Analysis'!PB111</f>
        <v/>
      </c>
      <c r="GB111" s="48" t="n">
        <v>18256.5</v>
      </c>
      <c r="GC111" s="18">
        <f>'Investment Analysis'!PK111</f>
        <v/>
      </c>
      <c r="GD111" s="15">
        <f>'Investment Analysis'!PI111</f>
        <v/>
      </c>
      <c r="GE111" s="48" t="n">
        <v>10764</v>
      </c>
      <c r="GF111" s="18">
        <f>'Investment Analysis'!PY111</f>
        <v/>
      </c>
      <c r="GG111" s="15">
        <f>'Investment Analysis'!PW111</f>
        <v/>
      </c>
      <c r="GH111" s="48" t="n">
        <v>15432.45</v>
      </c>
      <c r="GI111" s="18">
        <f>'Investment Analysis'!QF111</f>
        <v/>
      </c>
      <c r="GJ111" s="15">
        <f>'Investment Analysis'!QD111</f>
        <v/>
      </c>
      <c r="GK111" s="48" t="n">
        <v>10652.5</v>
      </c>
      <c r="GL111" s="18">
        <f>'Investment Analysis'!QM111</f>
        <v/>
      </c>
      <c r="GM111" s="15">
        <f>'Investment Analysis'!QK111</f>
        <v/>
      </c>
      <c r="GN111" s="54" t="n">
        <v>3228</v>
      </c>
      <c r="GO111" s="18">
        <f>'Investment Analysis'!QT111</f>
        <v/>
      </c>
      <c r="GP111" s="15">
        <f>'Investment Analysis'!QR111</f>
        <v/>
      </c>
      <c r="GQ111" s="48" t="n">
        <v>4733.3</v>
      </c>
      <c r="GR111" s="18">
        <f>'Investment Analysis'!RA111</f>
        <v/>
      </c>
      <c r="GS111" s="15">
        <f>'Investment Analysis'!QY111</f>
        <v/>
      </c>
      <c r="GT111" s="54" t="n">
        <v>31946</v>
      </c>
      <c r="GU111" s="18">
        <f>'Investment Analysis'!RH111</f>
        <v/>
      </c>
      <c r="GV111" s="15">
        <f>'Investment Analysis'!RF111</f>
        <v/>
      </c>
      <c r="GW111" s="48" t="n"/>
      <c r="GX111" s="18">
        <f>'Investment Analysis'!RO111</f>
        <v/>
      </c>
      <c r="GY111" s="15">
        <f>'Investment Analysis'!RM111</f>
        <v/>
      </c>
      <c r="GZ111" s="48" t="n">
        <v>13740</v>
      </c>
      <c r="HA111" s="18">
        <f>'Investment Analysis'!RV111</f>
        <v/>
      </c>
      <c r="HB111" s="15">
        <f>'Investment Analysis'!RT111</f>
        <v/>
      </c>
      <c r="HC111" s="48" t="n">
        <v>33638</v>
      </c>
      <c r="HD111" s="18">
        <f>'Investment Analysis'!SC111</f>
        <v/>
      </c>
      <c r="HE111" s="15">
        <f>'Investment Analysis'!SA111</f>
        <v/>
      </c>
      <c r="HF111" s="48" t="n">
        <v>6575</v>
      </c>
      <c r="HG111" s="18">
        <f>'Investment Analysis'!SJ111</f>
        <v/>
      </c>
      <c r="HH111" s="15">
        <f>'Investment Analysis'!SH111</f>
        <v/>
      </c>
      <c r="HI111" s="48" t="n">
        <v>6936</v>
      </c>
      <c r="HJ111" s="18">
        <f>'Investment Analysis'!SM111</f>
        <v/>
      </c>
      <c r="HK111" s="15">
        <f>'Investment Analysis'!SK111</f>
        <v/>
      </c>
      <c r="HL111" s="48" t="n"/>
      <c r="HM111" s="18">
        <f>'Investment Analysis'!SP111</f>
        <v/>
      </c>
      <c r="HN111" s="15">
        <f>'Investment Analysis'!SN111</f>
        <v/>
      </c>
      <c r="HO111" s="48" t="n">
        <v>3064.35</v>
      </c>
      <c r="HP111" s="18">
        <f>'Investment Analysis'!TE111</f>
        <v/>
      </c>
      <c r="HQ111" s="15">
        <f>'Investment Analysis'!TC111</f>
        <v/>
      </c>
      <c r="HR111" s="54" t="n">
        <v>844.95</v>
      </c>
      <c r="HS111" s="18">
        <f>'Investment Analysis'!TL111</f>
        <v/>
      </c>
      <c r="HT111" s="15">
        <f>'Investment Analysis'!TJ111</f>
        <v/>
      </c>
      <c r="HU111" s="48" t="n"/>
      <c r="HV111" s="18">
        <f>'Investment Analysis'!TS111</f>
        <v/>
      </c>
      <c r="HW111" s="15">
        <f>'Investment Analysis'!TQ111</f>
        <v/>
      </c>
      <c r="HX111" s="48" t="n"/>
      <c r="HY111" s="18">
        <f>'Investment Analysis'!TZ111</f>
        <v/>
      </c>
      <c r="HZ111" s="15">
        <f>'Investment Analysis'!TX111</f>
        <v/>
      </c>
      <c r="IA111" s="48" t="n"/>
      <c r="IB111" s="18">
        <f>'Investment Analysis'!UG111</f>
        <v/>
      </c>
      <c r="IC111" s="15">
        <f>'Investment Analysis'!UE111</f>
        <v/>
      </c>
      <c r="ID111" s="48" t="n"/>
      <c r="IE111" s="18">
        <f>'Investment Analysis'!UN111</f>
        <v/>
      </c>
      <c r="IF111" s="15">
        <f>'Investment Analysis'!UL111</f>
        <v/>
      </c>
      <c r="IG111" s="48" t="n"/>
      <c r="IH111" s="18">
        <f>'Investment Analysis'!UU111</f>
        <v/>
      </c>
      <c r="II111" s="15">
        <f>'Investment Analysis'!US111</f>
        <v/>
      </c>
      <c r="IJ111" s="48" t="n"/>
      <c r="IK111" s="18">
        <f>'Investment Analysis'!VB111</f>
        <v/>
      </c>
      <c r="IL111" s="15">
        <f>'Investment Analysis'!UZ111</f>
        <v/>
      </c>
      <c r="IM111" s="48" t="n"/>
      <c r="IN111" s="18">
        <f>'Investment Analysis'!VI111</f>
        <v/>
      </c>
      <c r="IO111" s="15">
        <f>'Investment Analysis'!VG111</f>
        <v/>
      </c>
      <c r="IP111" s="18" t="n"/>
      <c r="IQ111" s="18" t="n"/>
      <c r="IR111" s="18" t="n"/>
      <c r="IS111" s="108">
        <f>IF(IT111&gt;0,IT111-IT110,0)</f>
        <v/>
      </c>
      <c r="IT111" s="48">
        <f>FY111+FV111+FS111+FP111+FM111+FJ111+FG111+FD111+FA111+EX111+EU111+ER111+EO111+EL111+EI111+EF111+EC111+DZ111+DW111+DT111+DQ111+DN111+DK111+DH111+DE111+DB111+CY111+CV111+CS111+CP111+CJ111+CG111+CD111+CA111+BX111+P111+CM111+GT111+GQ111+GN111+GK111+GH111+GE111+GB111+BU111+BR111+BO111+BL111+BI111+BF111+BC111+AZ111+AW111+AT111+AQ111+AN111+AK111+AH111+AE111+AB111+Y111+V111+S111+GW111+GZ111+HC111+HF111+HI111+HL111+HO111+HR111+HU111</f>
        <v/>
      </c>
      <c r="IU111" s="101">
        <f>IF(IT111&gt;0,IV111,0)</f>
        <v/>
      </c>
      <c r="IV111" s="101" t="n"/>
      <c r="IW111" s="15">
        <f>IF(IT111&gt;0,(IT111+IV$11-I$2)/I$2,0)</f>
        <v/>
      </c>
      <c r="IX111" s="113">
        <f>IF(IT111&gt;0,IT111+IV$11-I$2,0)</f>
        <v/>
      </c>
      <c r="IY111" s="21">
        <f>IF(IT111&gt;0,(IT111+IV$11+IV$33+IV$52+IV$73+IV$93-IT$8)/IT$8,0)</f>
        <v/>
      </c>
      <c r="IZ111" s="173">
        <f>IF(IT111&gt;0,IT111+IV$11+IV$33+IV$52+IV$73+IV$93-IT$8,0)</f>
        <v/>
      </c>
    </row>
    <row r="112">
      <c r="A112" s="554">
        <f>'Investment Analysis'!A112</f>
        <v/>
      </c>
      <c r="B112" s="4">
        <f>'Investment Analysis'!B112</f>
        <v/>
      </c>
      <c r="C112" s="27">
        <f>'Investment Analysis'!C112</f>
        <v/>
      </c>
      <c r="D112" s="14">
        <f>'Investment Analysis'!D112</f>
        <v/>
      </c>
      <c r="E112" s="15">
        <f>'Investment Analysis'!E112</f>
        <v/>
      </c>
      <c r="F112" s="13">
        <f>'Investment Analysis'!G112</f>
        <v/>
      </c>
      <c r="G112" s="14">
        <f>'Investment Analysis'!H112</f>
        <v/>
      </c>
      <c r="H112" s="15">
        <f>'Investment Analysis'!I112</f>
        <v/>
      </c>
      <c r="I112" s="13">
        <f>'Investment Analysis'!K112</f>
        <v/>
      </c>
      <c r="J112" s="14">
        <f>'Investment Analysis'!L112</f>
        <v/>
      </c>
      <c r="K112" s="15">
        <f>'Investment Analysis'!M112</f>
        <v/>
      </c>
      <c r="L112" s="41">
        <f>'Investment Analysis'!T112</f>
        <v/>
      </c>
      <c r="M112" s="21">
        <f>'Investment Analysis'!V112</f>
        <v/>
      </c>
      <c r="N112" s="21">
        <f>'Investment Analysis'!W112</f>
        <v/>
      </c>
      <c r="P112" s="48">
        <f>'Investment Analysis'!Y112</f>
        <v/>
      </c>
      <c r="Q112" s="18" t="n"/>
      <c r="R112" s="83" t="n"/>
      <c r="S112" s="48" t="n">
        <v>4232.66</v>
      </c>
      <c r="T112" s="18">
        <f>'Investment Analysis'!AH112</f>
        <v/>
      </c>
      <c r="U112" s="15">
        <f>'Investment Analysis'!AF112</f>
        <v/>
      </c>
      <c r="V112" s="48" t="n">
        <v>6956.88</v>
      </c>
      <c r="W112" s="18">
        <f>'Investment Analysis'!AO112</f>
        <v/>
      </c>
      <c r="X112" s="15">
        <f>'Investment Analysis'!AM112</f>
        <v/>
      </c>
      <c r="Y112" s="48" t="n">
        <v>8897.559999999999</v>
      </c>
      <c r="Z112" s="18">
        <f>IF(Y112&gt;0,(Y112-Z$5)/Z$5,0)</f>
        <v/>
      </c>
      <c r="AA112" s="15">
        <f>'Investment Analysis'!GM112</f>
        <v/>
      </c>
      <c r="AB112" s="48" t="n">
        <v>2435.07</v>
      </c>
      <c r="AC112" s="18">
        <f>IF(AB112&gt;0,(AB112+8000+5000-AC$5)/AC$5,0)</f>
        <v/>
      </c>
      <c r="AD112" s="15">
        <f>'Investment Analysis'!AT112</f>
        <v/>
      </c>
      <c r="AE112" s="48" t="n">
        <v>11102.01</v>
      </c>
      <c r="AF112" s="18">
        <f>'Investment Analysis'!BC112</f>
        <v/>
      </c>
      <c r="AG112" s="15">
        <f>'Investment Analysis'!BA112</f>
        <v/>
      </c>
      <c r="AH112" s="48" t="n"/>
      <c r="AI112" s="18">
        <f>IF(AH112&gt;0,(AH112-5000+20000+20000-AI$5)/AI$5,0)</f>
        <v/>
      </c>
      <c r="AJ112" s="15">
        <f>'Investment Analysis'!BH112</f>
        <v/>
      </c>
      <c r="AK112" s="48" t="n">
        <v>19388.48</v>
      </c>
      <c r="AL112" s="18">
        <f>IF(AK112&gt;0,(AK112+7000-AL$5)/AL$5,0)</f>
        <v/>
      </c>
      <c r="AM112" s="15">
        <f>'Investment Analysis'!BO112</f>
        <v/>
      </c>
      <c r="AN112" s="48" t="n">
        <v>14161.06</v>
      </c>
      <c r="AO112" s="18">
        <f>IF(AN112&gt;0,(AN112+25000+5000-AO$5)/AO$5,0)</f>
        <v/>
      </c>
      <c r="AP112" s="15">
        <f>'Investment Analysis'!BV112</f>
        <v/>
      </c>
      <c r="AQ112" s="48" t="n">
        <v>5054.54</v>
      </c>
      <c r="AR112" s="18">
        <f>IF(AQ112&gt;0,(AQ112+10000+4000-AR$5)/AR$5,0)</f>
        <v/>
      </c>
      <c r="AS112" s="15">
        <f>'Investment Analysis'!CC112</f>
        <v/>
      </c>
      <c r="AT112" s="48" t="n">
        <v>22629.91</v>
      </c>
      <c r="AU112" s="18">
        <f>'Investment Analysis'!CL112</f>
        <v/>
      </c>
      <c r="AV112" s="15">
        <f>'Investment Analysis'!CJ112</f>
        <v/>
      </c>
      <c r="AW112" s="48" t="n">
        <v>17293.74</v>
      </c>
      <c r="AX112" s="18">
        <f>IF(AW112&gt;0,(AW112+2000-AX$5)/AX$5,0)</f>
        <v/>
      </c>
      <c r="AY112" s="15">
        <f>'Investment Analysis'!CQ112</f>
        <v/>
      </c>
      <c r="AZ112" s="48" t="n">
        <v>15120.98</v>
      </c>
      <c r="BA112" s="18">
        <f>'Investment Analysis'!CZ112</f>
        <v/>
      </c>
      <c r="BB112" s="15">
        <f>'Investment Analysis'!CX112</f>
        <v/>
      </c>
      <c r="BC112" s="48" t="n">
        <v>9087.629999999999</v>
      </c>
      <c r="BD112" s="18">
        <f>IF(BC112&gt;0,(BC112-10000+30000+10000-BD$5)/BD$5,0)</f>
        <v/>
      </c>
      <c r="BE112" s="15">
        <f>'Investment Analysis'!DE112</f>
        <v/>
      </c>
      <c r="BF112" s="48" t="n">
        <v>4634.62</v>
      </c>
      <c r="BG112" s="18">
        <f>'Investment Analysis'!DN112</f>
        <v/>
      </c>
      <c r="BH112" s="15">
        <f>'Investment Analysis'!DL112</f>
        <v/>
      </c>
      <c r="BI112" s="48" t="n">
        <v>2336.77</v>
      </c>
      <c r="BJ112" s="18">
        <f>'Investment Analysis'!EB112</f>
        <v/>
      </c>
      <c r="BK112" s="15">
        <f>'Investment Analysis'!DZ112</f>
        <v/>
      </c>
      <c r="BL112" s="48" t="n">
        <v>19120.88</v>
      </c>
      <c r="BM112" s="18">
        <f>'Investment Analysis'!EI112</f>
        <v/>
      </c>
      <c r="BN112" s="15">
        <f>'Investment Analysis'!EG112</f>
        <v/>
      </c>
      <c r="BO112" s="48" t="n">
        <v>9832.959999999999</v>
      </c>
      <c r="BP112" s="18">
        <f>'Investment Analysis'!DU112</f>
        <v/>
      </c>
      <c r="BQ112" s="15">
        <f>'Investment Analysis'!DS112</f>
        <v/>
      </c>
      <c r="BR112" s="48" t="n">
        <v>10761.64</v>
      </c>
      <c r="BS112" s="18">
        <f>'Investment Analysis'!EP112</f>
        <v/>
      </c>
      <c r="BT112" s="15">
        <f>'Investment Analysis'!EN112</f>
        <v/>
      </c>
      <c r="BU112" s="48" t="n">
        <v>13263.97</v>
      </c>
      <c r="BV112" s="18">
        <f>IF(BU112&gt;0,(BU112+8000-BV$5)/BV$5,0)</f>
        <v/>
      </c>
      <c r="BW112" s="15">
        <f>'Investment Analysis'!EU112</f>
        <v/>
      </c>
      <c r="BX112" s="48" t="n">
        <v>20539.04</v>
      </c>
      <c r="BY112" s="18">
        <f>IF(BX112&gt;0,(BX112-10000-5000-BY$5)/BY$5,0)</f>
        <v/>
      </c>
      <c r="BZ112" s="15">
        <f>'Investment Analysis'!FB112</f>
        <v/>
      </c>
      <c r="CA112" s="48" t="n">
        <v>20003.34</v>
      </c>
      <c r="CB112" s="18">
        <f>IF(CA112&gt;0,(CA112-CB$5)/CB$5,0)</f>
        <v/>
      </c>
      <c r="CC112" s="15">
        <f>'Investment Analysis'!FI112</f>
        <v/>
      </c>
      <c r="CD112" s="48" t="n">
        <v>18140.35</v>
      </c>
      <c r="CE112" s="18">
        <f>'Investment Analysis'!FR112</f>
        <v/>
      </c>
      <c r="CF112" s="15">
        <f>'Investment Analysis'!FP112</f>
        <v/>
      </c>
      <c r="CG112" s="48" t="n">
        <v>5241.93</v>
      </c>
      <c r="CH112" s="18">
        <f>'Investment Analysis'!FR112</f>
        <v/>
      </c>
      <c r="CI112" s="15">
        <f>'Investment Analysis'!FW112</f>
        <v/>
      </c>
      <c r="CJ112" s="48" t="n"/>
      <c r="CK112" s="18">
        <f>IF(CJ112&gt;0,(CJ112+5000+8000-CK$5)/CK$5,0)</f>
        <v/>
      </c>
      <c r="CL112" s="15">
        <f>'Investment Analysis'!GD112</f>
        <v/>
      </c>
      <c r="CM112" s="48" t="n">
        <v>35460.15</v>
      </c>
      <c r="CN112" s="18">
        <f>IF(CM112&gt;0,(CM112-CN$5)/CN$5,0)</f>
        <v/>
      </c>
      <c r="CO112" s="15">
        <f>'Investment Analysis'!GT112</f>
        <v/>
      </c>
      <c r="CP112" s="48" t="n">
        <v>25984.5</v>
      </c>
      <c r="CQ112" s="18">
        <f>IF(CP112&gt;0,(CP112-CQ$5)/CQ$5,0)</f>
        <v/>
      </c>
      <c r="CR112" s="15">
        <f>'Investment Analysis'!HG112</f>
        <v/>
      </c>
      <c r="CS112" s="48" t="n">
        <v>3060</v>
      </c>
      <c r="CT112" s="18">
        <f>IF(CS112&gt;0,(CS112-CT$5)/CT$5,0)</f>
        <v/>
      </c>
      <c r="CU112" s="15">
        <f>'Investment Analysis'!HN112</f>
        <v/>
      </c>
      <c r="CV112" s="48" t="n">
        <v>7432.15</v>
      </c>
      <c r="CW112" s="18">
        <f>IF(CV112&gt;0,(CV112-CW$5)/CW$5,0)</f>
        <v/>
      </c>
      <c r="CX112" s="15">
        <f>'Investment Analysis'!IB112</f>
        <v/>
      </c>
      <c r="CY112" s="48" t="n">
        <v>9682.799999999999</v>
      </c>
      <c r="CZ112" s="18">
        <f>IF(CY112&gt;0,(CY112-CZ$5)/CZ$5,0)</f>
        <v/>
      </c>
      <c r="DA112" s="15">
        <f>'Investment Analysis'!II112</f>
        <v/>
      </c>
      <c r="DB112" s="54" t="n">
        <v>5576.5</v>
      </c>
      <c r="DC112" s="18">
        <f>IF(DB112&gt;0,(DB112-DC$5)/DC$5,0)</f>
        <v/>
      </c>
      <c r="DD112" s="15">
        <f>'Investment Analysis'!IP112</f>
        <v/>
      </c>
      <c r="DE112" s="48" t="n">
        <v>17559</v>
      </c>
      <c r="DF112" s="18">
        <f>'Investment Analysis'!IY112</f>
        <v/>
      </c>
      <c r="DG112" s="15">
        <f>'Investment Analysis'!IW112</f>
        <v/>
      </c>
      <c r="DH112" s="48" t="n">
        <v>19424.7</v>
      </c>
      <c r="DI112" s="18">
        <f>IF(DH112&gt;0,(DH112-DI$5)/DI$5,0)</f>
        <v/>
      </c>
      <c r="DJ112" s="15">
        <f>'Investment Analysis'!JD112</f>
        <v/>
      </c>
      <c r="DK112" s="48" t="n">
        <v>23018</v>
      </c>
      <c r="DL112" s="18">
        <f>IF(DK112&gt;0,(DK112-DL$5)/DL$5,0)</f>
        <v/>
      </c>
      <c r="DM112" s="15">
        <f>'Investment Analysis'!JK112</f>
        <v/>
      </c>
      <c r="DN112" s="48" t="n">
        <v>1023</v>
      </c>
      <c r="DO112" s="18">
        <f>IF(DN112&gt;0,(DN112-DO$5)/DO$5,0)</f>
        <v/>
      </c>
      <c r="DP112" s="15">
        <f>'Investment Analysis'!HU112</f>
        <v/>
      </c>
      <c r="DQ112" s="54" t="n">
        <v>17811.5</v>
      </c>
      <c r="DR112" s="18">
        <f>IF(DQ112&gt;0,(DQ112-DR$5)/DR$5,0)</f>
        <v/>
      </c>
      <c r="DS112" s="15">
        <f>'Investment Analysis'!JR112</f>
        <v/>
      </c>
      <c r="DT112" s="54" t="n">
        <v>19194</v>
      </c>
      <c r="DU112" s="18">
        <f>IF(DT112&gt;0,(DT112-630.54-DU$5)/DU$5,0)</f>
        <v/>
      </c>
      <c r="DV112" s="15">
        <f>'Investment Analysis'!JY112</f>
        <v/>
      </c>
      <c r="DW112" s="48" t="n">
        <v>5200.9</v>
      </c>
      <c r="DX112" s="18">
        <f>IF(DW112&gt;0,(DW112-DX$5)/DX$5,0)</f>
        <v/>
      </c>
      <c r="DY112" s="15">
        <f>'Investment Analysis'!KF112</f>
        <v/>
      </c>
      <c r="DZ112" s="48" t="n">
        <v>5178</v>
      </c>
      <c r="EA112" s="18">
        <f>IF(DZ112&gt;0,(DZ112-EA$5)/EA$5,0)</f>
        <v/>
      </c>
      <c r="EB112" s="15">
        <f>'Investment Analysis'!KM112</f>
        <v/>
      </c>
      <c r="EC112" s="48" t="n">
        <v>1004.25</v>
      </c>
      <c r="ED112" s="18">
        <f>'Investment Analysis'!KV112</f>
        <v/>
      </c>
      <c r="EE112" s="15">
        <f>'Investment Analysis'!KT112</f>
        <v/>
      </c>
      <c r="EF112" s="54" t="n">
        <v>13782.5</v>
      </c>
      <c r="EG112" s="18">
        <f>IF(EF112&gt;0,(EF112-EG$5)/EG$5,0)</f>
        <v/>
      </c>
      <c r="EH112" s="15">
        <f>'Investment Analysis'!LH112</f>
        <v/>
      </c>
      <c r="EI112" s="48" t="n">
        <v>7669.35</v>
      </c>
      <c r="EJ112" s="18">
        <f>'Investment Analysis'!LQ112</f>
        <v/>
      </c>
      <c r="EK112" s="15">
        <f>'Investment Analysis'!LO112</f>
        <v/>
      </c>
      <c r="EL112" s="48" t="n">
        <v>22125</v>
      </c>
      <c r="EM112" s="18">
        <f>IF(EL112&gt;0,(EL112-EM$4)/EM$4,0)</f>
        <v/>
      </c>
      <c r="EN112" s="15">
        <f>'Investment Analysis'!LX112</f>
        <v/>
      </c>
      <c r="EO112" s="48" t="n">
        <v>12195</v>
      </c>
      <c r="EP112" s="68">
        <f>IF(EO112&gt;0,(EO112-500-EP$5)/EP$5,0)</f>
        <v/>
      </c>
      <c r="EQ112" s="15">
        <f>'Investment Analysis'!MC112</f>
        <v/>
      </c>
      <c r="ER112" s="54" t="n">
        <v>11121.99</v>
      </c>
      <c r="ES112" s="18">
        <f>'Investment Analysis'!LX112</f>
        <v/>
      </c>
      <c r="ET112" s="15">
        <f>'Investment Analysis'!LA112</f>
        <v/>
      </c>
      <c r="EU112" s="48" t="n">
        <v>34268</v>
      </c>
      <c r="EV112" s="18">
        <f>'Investment Analysis'!ML112</f>
        <v/>
      </c>
      <c r="EW112" s="15">
        <f>'Investment Analysis'!MJ112</f>
        <v/>
      </c>
      <c r="EX112" s="48" t="n">
        <v>43960</v>
      </c>
      <c r="EY112" s="18">
        <f>IF(EX112&gt;0,(EX112-EY$5)/EY$5,0)</f>
        <v/>
      </c>
      <c r="EZ112" s="15">
        <f>'Investment Analysis'!MQ112</f>
        <v/>
      </c>
      <c r="FA112" s="48" t="n"/>
      <c r="FB112" s="18">
        <f>IF(FA112&gt;0,(FA112-FB$5)/FB$5,0)</f>
        <v/>
      </c>
      <c r="FC112" s="15">
        <f>'Investment Analysis'!MX112</f>
        <v/>
      </c>
      <c r="FD112" s="48" t="n">
        <v>17213.7</v>
      </c>
      <c r="FE112" s="18">
        <f>IF(FD112&gt;0,(FD112-FE$5)/FE$5,0)</f>
        <v/>
      </c>
      <c r="FF112" s="15">
        <f>'Investment Analysis'!NE112</f>
        <v/>
      </c>
      <c r="FG112" s="48" t="n"/>
      <c r="FH112" s="18">
        <f>IF(FG112&gt;0,(FG112-FH$5)/FH$5,0)</f>
        <v/>
      </c>
      <c r="FI112" s="15">
        <f>'Investment Analysis'!NL112</f>
        <v/>
      </c>
      <c r="FJ112" s="54" t="n">
        <v>26013.9</v>
      </c>
      <c r="FK112" s="18">
        <f>IF(FJ112&gt;0,(FJ112-FK$5)/FK$5,0)</f>
        <v/>
      </c>
      <c r="FL112" s="15">
        <f>'Investment Analysis'!NS112</f>
        <v/>
      </c>
      <c r="FM112" s="48" t="n">
        <v>21467.5</v>
      </c>
      <c r="FN112" s="18">
        <f>IF(FM112&gt;0,(FM112-FN$5)/FN$5,0)</f>
        <v/>
      </c>
      <c r="FO112" s="15">
        <f>'Investment Analysis'!NZ112</f>
        <v/>
      </c>
      <c r="FP112" s="48" t="n"/>
      <c r="FQ112" s="18">
        <f>IF(FP112&gt;0,(FP112-FQ$5)/FQ$5,0)</f>
        <v/>
      </c>
      <c r="FR112" s="15">
        <f>'Investment Analysis'!OG112</f>
        <v/>
      </c>
      <c r="FS112" s="54" t="n">
        <v>38076</v>
      </c>
      <c r="FT112" s="18">
        <f>IF(FS112&gt;0,(FS112-FT$5)/FT$5,0)</f>
        <v/>
      </c>
      <c r="FU112" s="15">
        <f>'Investment Analysis'!ON112</f>
        <v/>
      </c>
      <c r="FV112" s="48" t="n"/>
      <c r="FW112" s="18">
        <f>IF(FV112&gt;0,(FV112-FW$5)/FW$5,0)</f>
        <v/>
      </c>
      <c r="FX112" s="15">
        <f>'Investment Analysis'!OU112</f>
        <v/>
      </c>
      <c r="FY112" s="48" t="n"/>
      <c r="FZ112" s="18">
        <f>IF(FY112&gt;0,(FY112-FZ$5)/FZ$5,0)</f>
        <v/>
      </c>
      <c r="GA112" s="15">
        <f>'Investment Analysis'!PB112</f>
        <v/>
      </c>
      <c r="GB112" s="48" t="n">
        <v>18325.5</v>
      </c>
      <c r="GC112" s="18">
        <f>'Investment Analysis'!PK112</f>
        <v/>
      </c>
      <c r="GD112" s="15">
        <f>'Investment Analysis'!PI112</f>
        <v/>
      </c>
      <c r="GE112" s="48" t="n">
        <v>10687.2</v>
      </c>
      <c r="GF112" s="18">
        <f>'Investment Analysis'!PY112</f>
        <v/>
      </c>
      <c r="GG112" s="15">
        <f>'Investment Analysis'!PW112</f>
        <v/>
      </c>
      <c r="GH112" s="54" t="n">
        <v>19976.6</v>
      </c>
      <c r="GI112" s="18">
        <f>'Investment Analysis'!QF112</f>
        <v/>
      </c>
      <c r="GJ112" s="15">
        <f>'Investment Analysis'!QD112</f>
        <v/>
      </c>
      <c r="GK112" s="54" t="n">
        <v>12313.4</v>
      </c>
      <c r="GL112" s="18">
        <f>'Investment Analysis'!QM112</f>
        <v/>
      </c>
      <c r="GM112" s="15">
        <f>'Investment Analysis'!QK112</f>
        <v/>
      </c>
      <c r="GN112" s="48" t="n">
        <v>3580</v>
      </c>
      <c r="GO112" s="18">
        <f>'Investment Analysis'!QT112</f>
        <v/>
      </c>
      <c r="GP112" s="15">
        <f>'Investment Analysis'!QR112</f>
        <v/>
      </c>
      <c r="GQ112" s="48" t="n">
        <v>4771.25</v>
      </c>
      <c r="GR112" s="18">
        <f>'Investment Analysis'!RA112</f>
        <v/>
      </c>
      <c r="GS112" s="15">
        <f>'Investment Analysis'!QY112</f>
        <v/>
      </c>
      <c r="GT112" s="48" t="n">
        <v>32114</v>
      </c>
      <c r="GU112" s="18">
        <f>'Investment Analysis'!RH112</f>
        <v/>
      </c>
      <c r="GV112" s="15">
        <f>'Investment Analysis'!RF112</f>
        <v/>
      </c>
      <c r="GW112" s="48" t="n"/>
      <c r="GX112" s="18">
        <f>'Investment Analysis'!RO112</f>
        <v/>
      </c>
      <c r="GY112" s="15">
        <f>'Investment Analysis'!RM112</f>
        <v/>
      </c>
      <c r="GZ112" s="48" t="n">
        <v>13160</v>
      </c>
      <c r="HA112" s="18">
        <f>'Investment Analysis'!RV112</f>
        <v/>
      </c>
      <c r="HB112" s="15">
        <f>'Investment Analysis'!RT112</f>
        <v/>
      </c>
      <c r="HC112" s="48" t="n">
        <v>36239.5</v>
      </c>
      <c r="HD112" s="18">
        <f>'Investment Analysis'!SC112</f>
        <v/>
      </c>
      <c r="HE112" s="15">
        <f>'Investment Analysis'!SA112</f>
        <v/>
      </c>
      <c r="HF112" s="54" t="n">
        <v>8477</v>
      </c>
      <c r="HG112" s="18">
        <f>'Investment Analysis'!SJ112</f>
        <v/>
      </c>
      <c r="HH112" s="15">
        <f>'Investment Analysis'!SH112</f>
        <v/>
      </c>
      <c r="HI112" s="48" t="n">
        <v>6804</v>
      </c>
      <c r="HJ112" s="18">
        <f>'Investment Analysis'!SM112</f>
        <v/>
      </c>
      <c r="HK112" s="15">
        <f>'Investment Analysis'!SK112</f>
        <v/>
      </c>
      <c r="HL112" s="48" t="n"/>
      <c r="HM112" s="18">
        <f>'Investment Analysis'!SP112</f>
        <v/>
      </c>
      <c r="HN112" s="15">
        <f>'Investment Analysis'!SN112</f>
        <v/>
      </c>
      <c r="HO112" s="48" t="n">
        <v>3377.45</v>
      </c>
      <c r="HP112" s="18">
        <f>'Investment Analysis'!TE112</f>
        <v/>
      </c>
      <c r="HQ112" s="15">
        <f>'Investment Analysis'!TC112</f>
        <v/>
      </c>
      <c r="HR112" s="54" t="n">
        <v>3444</v>
      </c>
      <c r="HS112" s="18">
        <f>'Investment Analysis'!TL112</f>
        <v/>
      </c>
      <c r="HT112" s="15">
        <f>'Investment Analysis'!TJ112</f>
        <v/>
      </c>
      <c r="HU112" s="48" t="n"/>
      <c r="HV112" s="18">
        <f>'Investment Analysis'!TS112</f>
        <v/>
      </c>
      <c r="HW112" s="15">
        <f>'Investment Analysis'!TQ112</f>
        <v/>
      </c>
      <c r="HX112" s="48" t="n"/>
      <c r="HY112" s="18">
        <f>'Investment Analysis'!TZ112</f>
        <v/>
      </c>
      <c r="HZ112" s="15">
        <f>'Investment Analysis'!TX112</f>
        <v/>
      </c>
      <c r="IA112" s="48" t="n"/>
      <c r="IB112" s="18">
        <f>'Investment Analysis'!UG112</f>
        <v/>
      </c>
      <c r="IC112" s="15">
        <f>'Investment Analysis'!UE112</f>
        <v/>
      </c>
      <c r="ID112" s="48" t="n"/>
      <c r="IE112" s="18">
        <f>'Investment Analysis'!UN112</f>
        <v/>
      </c>
      <c r="IF112" s="15">
        <f>'Investment Analysis'!UL112</f>
        <v/>
      </c>
      <c r="IG112" s="48" t="n"/>
      <c r="IH112" s="18">
        <f>'Investment Analysis'!UU112</f>
        <v/>
      </c>
      <c r="II112" s="15">
        <f>'Investment Analysis'!US112</f>
        <v/>
      </c>
      <c r="IJ112" s="48" t="n"/>
      <c r="IK112" s="18">
        <f>'Investment Analysis'!VB112</f>
        <v/>
      </c>
      <c r="IL112" s="15">
        <f>'Investment Analysis'!UZ112</f>
        <v/>
      </c>
      <c r="IM112" s="48" t="n"/>
      <c r="IN112" s="18">
        <f>'Investment Analysis'!VI112</f>
        <v/>
      </c>
      <c r="IO112" s="15">
        <f>'Investment Analysis'!VG112</f>
        <v/>
      </c>
      <c r="IP112" s="18" t="n"/>
      <c r="IQ112" s="18" t="n"/>
      <c r="IR112" s="18" t="n"/>
      <c r="IS112" s="108">
        <f>IF(IT112&gt;0,IT112-IT111,0)</f>
        <v/>
      </c>
      <c r="IT112" s="48">
        <f>FY112+FV112+FS112+FP112+FM112+FJ112+FG112+FD112+FA112+EX112+EU112+ER112+EO112+EL112+EI112+EF112+EC112+DZ112+DW112+DT112+DQ112+DN112+DK112+DH112+DE112+DB112+CY112+CV112+CS112+CP112+CJ112+CG112+CD112+CA112+BX112+P112+CM112+GT112+GQ112+GN112+GK112+GH112+GE112+GB112+BU112+BR112+BO112+BL112+BI112+BF112+BC112+AZ112+AW112+AT112+AQ112+AN112+AK112+AH112+AE112+AB112+Y112+V112+S112+GW112+GZ112+HC112+HF112+HI112+HL112+HO112+HR112+HU112</f>
        <v/>
      </c>
      <c r="IU112" s="101">
        <f>IF(IT112&gt;0,IV112,0)</f>
        <v/>
      </c>
      <c r="IV112" s="101" t="n"/>
      <c r="IW112" s="15">
        <f>IF(IT112&gt;0,(IT112+IV$11-I$2)/I$2,0)</f>
        <v/>
      </c>
      <c r="IX112" s="113">
        <f>IF(IT112&gt;0,IT112+IV$11-I$2,0)</f>
        <v/>
      </c>
      <c r="IY112" s="21">
        <f>IF(IT112&gt;0,(IT112+IV$11+IV$33+IV$52+IV$73+IV$93-IT$8)/IT$8,0)</f>
        <v/>
      </c>
      <c r="IZ112" s="173">
        <f>IF(IT112&gt;0,IT112+IV$11+IV$33+IV$52+IV$73+IV$93-IT$8,0)</f>
        <v/>
      </c>
    </row>
    <row r="113">
      <c r="A113" s="554">
        <f>'Investment Analysis'!A113</f>
        <v/>
      </c>
      <c r="B113" s="4">
        <f>'Investment Analysis'!B113</f>
        <v/>
      </c>
      <c r="C113" s="27">
        <f>'Investment Analysis'!C113</f>
        <v/>
      </c>
      <c r="D113" s="14">
        <f>'Investment Analysis'!D113</f>
        <v/>
      </c>
      <c r="E113" s="15">
        <f>'Investment Analysis'!E113</f>
        <v/>
      </c>
      <c r="F113" s="13">
        <f>'Investment Analysis'!G113</f>
        <v/>
      </c>
      <c r="G113" s="14">
        <f>'Investment Analysis'!H113</f>
        <v/>
      </c>
      <c r="H113" s="15">
        <f>'Investment Analysis'!I113</f>
        <v/>
      </c>
      <c r="I113" s="13">
        <f>'Investment Analysis'!K113</f>
        <v/>
      </c>
      <c r="J113" s="14">
        <f>'Investment Analysis'!L113</f>
        <v/>
      </c>
      <c r="K113" s="15">
        <f>'Investment Analysis'!M113</f>
        <v/>
      </c>
      <c r="L113" s="41">
        <f>'Investment Analysis'!T113</f>
        <v/>
      </c>
      <c r="M113" s="21">
        <f>'Investment Analysis'!V113</f>
        <v/>
      </c>
      <c r="N113" s="21">
        <f>'Investment Analysis'!W113</f>
        <v/>
      </c>
      <c r="P113" s="48">
        <f>'Investment Analysis'!Y113</f>
        <v/>
      </c>
      <c r="Q113" s="18" t="n"/>
      <c r="R113" s="83" t="n"/>
      <c r="S113" s="48" t="n">
        <v>4269</v>
      </c>
      <c r="T113" s="18">
        <f>'Investment Analysis'!AH113</f>
        <v/>
      </c>
      <c r="U113" s="15">
        <f>'Investment Analysis'!AF113</f>
        <v/>
      </c>
      <c r="V113" s="48" t="n">
        <v>7033.3</v>
      </c>
      <c r="W113" s="18">
        <f>'Investment Analysis'!AO113</f>
        <v/>
      </c>
      <c r="X113" s="15">
        <f>'Investment Analysis'!AM113</f>
        <v/>
      </c>
      <c r="Y113" s="48" t="n">
        <v>9060.17</v>
      </c>
      <c r="Z113" s="18">
        <f>IF(Y113&gt;0,(Y113-Z$5)/Z$5,0)</f>
        <v/>
      </c>
      <c r="AA113" s="15">
        <f>'Investment Analysis'!GM113</f>
        <v/>
      </c>
      <c r="AB113" s="48" t="n">
        <v>2449.34</v>
      </c>
      <c r="AC113" s="18">
        <f>IF(AB113&gt;0,(AB113+8000+5000-AC$5)/AC$5,0)</f>
        <v/>
      </c>
      <c r="AD113" s="15">
        <f>'Investment Analysis'!AT113</f>
        <v/>
      </c>
      <c r="AE113" s="48" t="n">
        <v>11148.98</v>
      </c>
      <c r="AF113" s="18">
        <f>'Investment Analysis'!BC113</f>
        <v/>
      </c>
      <c r="AG113" s="15">
        <f>'Investment Analysis'!BA113</f>
        <v/>
      </c>
      <c r="AH113" s="48" t="n"/>
      <c r="AI113" s="18">
        <f>IF(AH113&gt;0,(AH113-5000+20000+20000-AI$5)/AI$5,0)</f>
        <v/>
      </c>
      <c r="AJ113" s="15">
        <f>'Investment Analysis'!BH113</f>
        <v/>
      </c>
      <c r="AK113" s="48" t="n">
        <v>19464.72</v>
      </c>
      <c r="AL113" s="18">
        <f>IF(AK113&gt;0,(AK113+7000-AL$5)/AL$5,0)</f>
        <v/>
      </c>
      <c r="AM113" s="15">
        <f>'Investment Analysis'!BO113</f>
        <v/>
      </c>
      <c r="AN113" s="48" t="n">
        <v>14256.47</v>
      </c>
      <c r="AO113" s="18">
        <f>IF(AN113&gt;0,(AN113+25000+5000-AO$5)/AO$5,0)</f>
        <v/>
      </c>
      <c r="AP113" s="15">
        <f>'Investment Analysis'!BV113</f>
        <v/>
      </c>
      <c r="AQ113" s="48" t="n">
        <v>5080.8</v>
      </c>
      <c r="AR113" s="18">
        <f>IF(AQ113&gt;0,(AQ113+10000+4000-AR$5)/AR$5,0)</f>
        <v/>
      </c>
      <c r="AS113" s="15">
        <f>'Investment Analysis'!CC113</f>
        <v/>
      </c>
      <c r="AT113" s="48" t="n">
        <v>22781.84</v>
      </c>
      <c r="AU113" s="18">
        <f>'Investment Analysis'!CL113</f>
        <v/>
      </c>
      <c r="AV113" s="15">
        <f>'Investment Analysis'!CJ113</f>
        <v/>
      </c>
      <c r="AW113" s="48" t="n">
        <v>17387.46</v>
      </c>
      <c r="AX113" s="18">
        <f>IF(AW113&gt;0,(AW113+2000-AX$5)/AX$5,0)</f>
        <v/>
      </c>
      <c r="AY113" s="15">
        <f>'Investment Analysis'!CQ113</f>
        <v/>
      </c>
      <c r="AZ113" s="48" t="n">
        <v>15151.27</v>
      </c>
      <c r="BA113" s="18">
        <f>'Investment Analysis'!CZ113</f>
        <v/>
      </c>
      <c r="BB113" s="15">
        <f>'Investment Analysis'!CX113</f>
        <v/>
      </c>
      <c r="BC113" s="48" t="n">
        <v>9026.17</v>
      </c>
      <c r="BD113" s="18">
        <f>IF(BC113&gt;0,(BC113-10000+30000+10000-BD$5)/BD$5,0)</f>
        <v/>
      </c>
      <c r="BE113" s="15">
        <f>'Investment Analysis'!DE113</f>
        <v/>
      </c>
      <c r="BF113" s="48" t="n">
        <v>4684.23</v>
      </c>
      <c r="BG113" s="18">
        <f>'Investment Analysis'!DN113</f>
        <v/>
      </c>
      <c r="BH113" s="15">
        <f>'Investment Analysis'!DL113</f>
        <v/>
      </c>
      <c r="BI113" s="48" t="n">
        <v>2373.11</v>
      </c>
      <c r="BJ113" s="18">
        <f>'Investment Analysis'!EB113</f>
        <v/>
      </c>
      <c r="BK113" s="15">
        <f>'Investment Analysis'!DZ113</f>
        <v/>
      </c>
      <c r="BL113" s="48" t="n">
        <v>19309.15</v>
      </c>
      <c r="BM113" s="18">
        <f>'Investment Analysis'!EI113</f>
        <v/>
      </c>
      <c r="BN113" s="15">
        <f>'Investment Analysis'!EG113</f>
        <v/>
      </c>
      <c r="BO113" s="48" t="n">
        <v>9921.389999999999</v>
      </c>
      <c r="BP113" s="18">
        <f>'Investment Analysis'!DU113</f>
        <v/>
      </c>
      <c r="BQ113" s="15">
        <f>'Investment Analysis'!DS113</f>
        <v/>
      </c>
      <c r="BR113" s="48" t="n">
        <v>10879.96</v>
      </c>
      <c r="BS113" s="18">
        <f>'Investment Analysis'!EP113</f>
        <v/>
      </c>
      <c r="BT113" s="15">
        <f>'Investment Analysis'!EN113</f>
        <v/>
      </c>
      <c r="BU113" s="48" t="n">
        <v>13216.35</v>
      </c>
      <c r="BV113" s="18">
        <f>IF(BU113&gt;0,(BU113+8000-BV$5)/BV$5,0)</f>
        <v/>
      </c>
      <c r="BW113" s="15">
        <f>'Investment Analysis'!EU113</f>
        <v/>
      </c>
      <c r="BX113" s="48" t="n">
        <v>21661.57</v>
      </c>
      <c r="BY113" s="18">
        <f>IF(BX113&gt;0,(BX113-10000-5000-BY$5)/BY$5,0)</f>
        <v/>
      </c>
      <c r="BZ113" s="15">
        <f>'Investment Analysis'!FB113</f>
        <v/>
      </c>
      <c r="CA113" s="48" t="n">
        <v>20242.31</v>
      </c>
      <c r="CB113" s="18">
        <f>IF(CA113&gt;0,(CA113-CB$5)/CB$5,0)</f>
        <v/>
      </c>
      <c r="CC113" s="15">
        <f>'Investment Analysis'!FI113</f>
        <v/>
      </c>
      <c r="CD113" s="48" t="n">
        <v>18158.44</v>
      </c>
      <c r="CE113" s="18">
        <f>'Investment Analysis'!FR113</f>
        <v/>
      </c>
      <c r="CF113" s="15">
        <f>'Investment Analysis'!FP113</f>
        <v/>
      </c>
      <c r="CG113" s="48" t="n">
        <v>5280.47</v>
      </c>
      <c r="CH113" s="18">
        <f>'Investment Analysis'!FR113</f>
        <v/>
      </c>
      <c r="CI113" s="15">
        <f>'Investment Analysis'!FW113</f>
        <v/>
      </c>
      <c r="CJ113" s="48" t="n"/>
      <c r="CK113" s="18">
        <f>IF(CJ113&gt;0,(CJ113+5000+8000-CK$5)/CK$5,0)</f>
        <v/>
      </c>
      <c r="CL113" s="15">
        <f>'Investment Analysis'!GD113</f>
        <v/>
      </c>
      <c r="CM113" s="48" t="n">
        <v>35768.09</v>
      </c>
      <c r="CN113" s="18">
        <f>IF(CM113&gt;0,(CM113-CN$5)/CN$5,0)</f>
        <v/>
      </c>
      <c r="CO113" s="15">
        <f>'Investment Analysis'!GT113</f>
        <v/>
      </c>
      <c r="CP113" s="48" t="n">
        <v>25701.75</v>
      </c>
      <c r="CQ113" s="18">
        <f>IF(CP113&gt;0,(CP113-CQ$5)/CQ$5,0)</f>
        <v/>
      </c>
      <c r="CR113" s="15">
        <f>'Investment Analysis'!HG113</f>
        <v/>
      </c>
      <c r="CS113" s="48" t="n">
        <v>3160</v>
      </c>
      <c r="CT113" s="18">
        <f>IF(CS113&gt;0,(CS113-CT$5)/CT$5,0)</f>
        <v/>
      </c>
      <c r="CU113" s="15">
        <f>'Investment Analysis'!HN113</f>
        <v/>
      </c>
      <c r="CV113" s="48" t="n">
        <v>7555.9</v>
      </c>
      <c r="CW113" s="18">
        <f>IF(CV113&gt;0,(CV113-CW$5)/CW$5,0)</f>
        <v/>
      </c>
      <c r="CX113" s="15">
        <f>'Investment Analysis'!IB113</f>
        <v/>
      </c>
      <c r="CY113" s="48" t="n">
        <v>9948.4</v>
      </c>
      <c r="CZ113" s="18">
        <f>IF(CY113&gt;0,(CY113-CZ$5)/CZ$5,0)</f>
        <v/>
      </c>
      <c r="DA113" s="15">
        <f>'Investment Analysis'!II113</f>
        <v/>
      </c>
      <c r="DB113" s="48" t="n">
        <v>5570</v>
      </c>
      <c r="DC113" s="18">
        <f>IF(DB113&gt;0,(DB113-DC$5)/DC$5,0)</f>
        <v/>
      </c>
      <c r="DD113" s="15">
        <f>'Investment Analysis'!IP113</f>
        <v/>
      </c>
      <c r="DE113" s="48" t="n">
        <v>17454</v>
      </c>
      <c r="DF113" s="18">
        <f>'Investment Analysis'!IY113</f>
        <v/>
      </c>
      <c r="DG113" s="15">
        <f>'Investment Analysis'!IW113</f>
        <v/>
      </c>
      <c r="DH113" s="48" t="n">
        <v>20127</v>
      </c>
      <c r="DI113" s="18">
        <f>IF(DH113&gt;0,(DH113-DI$5)/DI$5,0)</f>
        <v/>
      </c>
      <c r="DJ113" s="15">
        <f>'Investment Analysis'!JD113</f>
        <v/>
      </c>
      <c r="DK113" s="48" t="n">
        <v>23098.5</v>
      </c>
      <c r="DL113" s="18">
        <f>IF(DK113&gt;0,(DK113-DL$5)/DL$5,0)</f>
        <v/>
      </c>
      <c r="DM113" s="15">
        <f>'Investment Analysis'!JK113</f>
        <v/>
      </c>
      <c r="DN113" s="48" t="n">
        <v>1030.5</v>
      </c>
      <c r="DO113" s="18">
        <f>IF(DN113&gt;0,(DN113-DO$5)/DO$5,0)</f>
        <v/>
      </c>
      <c r="DP113" s="15">
        <f>'Investment Analysis'!HU113</f>
        <v/>
      </c>
      <c r="DQ113" s="48" t="n">
        <v>17932.25</v>
      </c>
      <c r="DR113" s="18">
        <f>IF(DQ113&gt;0,(DQ113-DR$5)/DR$5,0)</f>
        <v/>
      </c>
      <c r="DS113" s="15">
        <f>'Investment Analysis'!JR113</f>
        <v/>
      </c>
      <c r="DT113" s="48" t="n">
        <v>19218</v>
      </c>
      <c r="DU113" s="18">
        <f>IF(DT113&gt;0,(DT113-630.54-DU$5)/DU$5,0)</f>
        <v/>
      </c>
      <c r="DV113" s="15">
        <f>'Investment Analysis'!JY113</f>
        <v/>
      </c>
      <c r="DW113" s="48" t="n">
        <v>5284.25</v>
      </c>
      <c r="DX113" s="18">
        <f>IF(DW113&gt;0,(DW113-DX$5)/DX$5,0)</f>
        <v/>
      </c>
      <c r="DY113" s="15">
        <f>'Investment Analysis'!KF113</f>
        <v/>
      </c>
      <c r="DZ113" s="48" t="n">
        <v>5470</v>
      </c>
      <c r="EA113" s="18">
        <f>IF(DZ113&gt;0,(DZ113-EA$5)/EA$5,0)</f>
        <v/>
      </c>
      <c r="EB113" s="15">
        <f>'Investment Analysis'!KM113</f>
        <v/>
      </c>
      <c r="EC113" s="48" t="n">
        <v>1008.5</v>
      </c>
      <c r="ED113" s="18">
        <f>'Investment Analysis'!KV113</f>
        <v/>
      </c>
      <c r="EE113" s="15">
        <f>'Investment Analysis'!KT113</f>
        <v/>
      </c>
      <c r="EF113" s="48" t="n">
        <v>14165</v>
      </c>
      <c r="EG113" s="18">
        <f>IF(EF113&gt;0,(EF113-EG$5)/EG$5,0)</f>
        <v/>
      </c>
      <c r="EH113" s="15">
        <f>'Investment Analysis'!LH113</f>
        <v/>
      </c>
      <c r="EI113" s="48" t="n">
        <v>8078.2</v>
      </c>
      <c r="EJ113" s="18">
        <f>'Investment Analysis'!LQ113</f>
        <v/>
      </c>
      <c r="EK113" s="15">
        <f>'Investment Analysis'!LO113</f>
        <v/>
      </c>
      <c r="EL113" s="48" t="n">
        <v>23565</v>
      </c>
      <c r="EM113" s="18">
        <f>IF(EL113&gt;0,(EL113-EM$4)/EM$4,0)</f>
        <v/>
      </c>
      <c r="EN113" s="15">
        <f>'Investment Analysis'!LX113</f>
        <v/>
      </c>
      <c r="EO113" s="48" t="n">
        <v>13080</v>
      </c>
      <c r="EP113" s="68">
        <f>IF(EO113&gt;0,(EO113-500-EP$5)/EP$5,0)</f>
        <v/>
      </c>
      <c r="EQ113" s="15">
        <f>'Investment Analysis'!MC113</f>
        <v/>
      </c>
      <c r="ER113" s="48" t="n">
        <v>11133.21</v>
      </c>
      <c r="ES113" s="18">
        <f>'Investment Analysis'!LX113</f>
        <v/>
      </c>
      <c r="ET113" s="15">
        <f>'Investment Analysis'!LA113</f>
        <v/>
      </c>
      <c r="EU113" s="48" t="n">
        <v>34086</v>
      </c>
      <c r="EV113" s="18">
        <f>'Investment Analysis'!ML113</f>
        <v/>
      </c>
      <c r="EW113" s="15">
        <f>'Investment Analysis'!MJ113</f>
        <v/>
      </c>
      <c r="EX113" s="48" t="n">
        <v>44135</v>
      </c>
      <c r="EY113" s="18">
        <f>IF(EX113&gt;0,(EX113-EY$5)/EY$5,0)</f>
        <v/>
      </c>
      <c r="EZ113" s="15">
        <f>'Investment Analysis'!MQ113</f>
        <v/>
      </c>
      <c r="FA113" s="48" t="n"/>
      <c r="FB113" s="18">
        <f>IF(FA113&gt;0,(FA113-FB$5)/FB$5,0)</f>
        <v/>
      </c>
      <c r="FC113" s="15">
        <f>'Investment Analysis'!MX113</f>
        <v/>
      </c>
      <c r="FD113" s="48" t="n">
        <v>17323.6</v>
      </c>
      <c r="FE113" s="18">
        <f>IF(FD113&gt;0,(FD113-FE$5)/FE$5,0)</f>
        <v/>
      </c>
      <c r="FF113" s="15">
        <f>'Investment Analysis'!NE113</f>
        <v/>
      </c>
      <c r="FG113" s="48" t="n"/>
      <c r="FH113" s="18">
        <f>IF(FG113&gt;0,(FG113-FH$5)/FH$5,0)</f>
        <v/>
      </c>
      <c r="FI113" s="15">
        <f>'Investment Analysis'!NL113</f>
        <v/>
      </c>
      <c r="FJ113" s="48" t="n">
        <v>26683.8</v>
      </c>
      <c r="FK113" s="18">
        <f>IF(FJ113&gt;0,(FJ113-FK$5)/FK$5,0)</f>
        <v/>
      </c>
      <c r="FL113" s="15">
        <f>'Investment Analysis'!NS113</f>
        <v/>
      </c>
      <c r="FM113" s="48" t="n">
        <v>21128.75</v>
      </c>
      <c r="FN113" s="18">
        <f>IF(FM113&gt;0,(FM113-FN$5)/FN$5,0)</f>
        <v/>
      </c>
      <c r="FO113" s="15">
        <f>'Investment Analysis'!NZ113</f>
        <v/>
      </c>
      <c r="FP113" s="48" t="n"/>
      <c r="FQ113" s="18">
        <f>IF(FP113&gt;0,(FP113-FQ$5)/FQ$5,0)</f>
        <v/>
      </c>
      <c r="FR113" s="15">
        <f>'Investment Analysis'!OG113</f>
        <v/>
      </c>
      <c r="FS113" s="48" t="n">
        <v>37374</v>
      </c>
      <c r="FT113" s="18">
        <f>IF(FS113&gt;0,(FS113-FT$5)/FT$5,0)</f>
        <v/>
      </c>
      <c r="FU113" s="15">
        <f>'Investment Analysis'!ON113</f>
        <v/>
      </c>
      <c r="FV113" s="48" t="n"/>
      <c r="FW113" s="18">
        <f>IF(FV113&gt;0,(FV113-FW$5)/FW$5,0)</f>
        <v/>
      </c>
      <c r="FX113" s="15">
        <f>'Investment Analysis'!OU113</f>
        <v/>
      </c>
      <c r="FY113" s="48" t="n"/>
      <c r="FZ113" s="18">
        <f>IF(FY113&gt;0,(FY113-FZ$5)/FZ$5,0)</f>
        <v/>
      </c>
      <c r="GA113" s="15">
        <f>'Investment Analysis'!PB113</f>
        <v/>
      </c>
      <c r="GB113" s="48" t="n">
        <v>18237</v>
      </c>
      <c r="GC113" s="18">
        <f>'Investment Analysis'!PK113</f>
        <v/>
      </c>
      <c r="GD113" s="15">
        <f>'Investment Analysis'!PI113</f>
        <v/>
      </c>
      <c r="GE113" s="48" t="n">
        <v>11202.6</v>
      </c>
      <c r="GF113" s="18">
        <f>'Investment Analysis'!PY113</f>
        <v/>
      </c>
      <c r="GG113" s="15">
        <f>'Investment Analysis'!PW113</f>
        <v/>
      </c>
      <c r="GH113" s="48" t="n">
        <v>20021.4</v>
      </c>
      <c r="GI113" s="18">
        <f>'Investment Analysis'!QF113</f>
        <v/>
      </c>
      <c r="GJ113" s="15">
        <f>'Investment Analysis'!QD113</f>
        <v/>
      </c>
      <c r="GK113" s="48" t="n">
        <v>12577.3</v>
      </c>
      <c r="GL113" s="18">
        <f>'Investment Analysis'!QM113</f>
        <v/>
      </c>
      <c r="GM113" s="15">
        <f>'Investment Analysis'!QK113</f>
        <v/>
      </c>
      <c r="GN113" s="48" t="n">
        <v>3776</v>
      </c>
      <c r="GO113" s="18">
        <f>'Investment Analysis'!QT113</f>
        <v/>
      </c>
      <c r="GP113" s="15">
        <f>'Investment Analysis'!QR113</f>
        <v/>
      </c>
      <c r="GQ113" s="48" t="n">
        <v>5050.65</v>
      </c>
      <c r="GR113" s="18">
        <f>'Investment Analysis'!RA113</f>
        <v/>
      </c>
      <c r="GS113" s="15">
        <f>'Investment Analysis'!QY113</f>
        <v/>
      </c>
      <c r="GT113" s="48" t="n">
        <v>33494</v>
      </c>
      <c r="GU113" s="18">
        <f>'Investment Analysis'!RH113</f>
        <v/>
      </c>
      <c r="GV113" s="15">
        <f>'Investment Analysis'!RF113</f>
        <v/>
      </c>
      <c r="GW113" s="48" t="n"/>
      <c r="GX113" s="18">
        <f>'Investment Analysis'!RO113</f>
        <v/>
      </c>
      <c r="GY113" s="15">
        <f>'Investment Analysis'!RM113</f>
        <v/>
      </c>
      <c r="GZ113" s="48" t="n">
        <v>13060</v>
      </c>
      <c r="HA113" s="18">
        <f>'Investment Analysis'!RV113</f>
        <v/>
      </c>
      <c r="HB113" s="15">
        <f>'Investment Analysis'!RT113</f>
        <v/>
      </c>
      <c r="HC113" s="48" t="n">
        <v>36311</v>
      </c>
      <c r="HD113" s="18">
        <f>'Investment Analysis'!SC113</f>
        <v/>
      </c>
      <c r="HE113" s="15">
        <f>'Investment Analysis'!SA113</f>
        <v/>
      </c>
      <c r="HF113" s="48" t="n">
        <v>8582</v>
      </c>
      <c r="HG113" s="18">
        <f>'Investment Analysis'!SJ113</f>
        <v/>
      </c>
      <c r="HH113" s="15">
        <f>'Investment Analysis'!SH113</f>
        <v/>
      </c>
      <c r="HI113" s="48" t="n">
        <v>6932</v>
      </c>
      <c r="HJ113" s="18">
        <f>'Investment Analysis'!SM113</f>
        <v/>
      </c>
      <c r="HK113" s="15">
        <f>'Investment Analysis'!SK113</f>
        <v/>
      </c>
      <c r="HL113" s="48" t="n"/>
      <c r="HM113" s="18">
        <f>'Investment Analysis'!SP113</f>
        <v/>
      </c>
      <c r="HN113" s="15">
        <f>'Investment Analysis'!SN113</f>
        <v/>
      </c>
      <c r="HO113" s="48" t="n">
        <v>3177.5</v>
      </c>
      <c r="HP113" s="18">
        <f>'Investment Analysis'!TE113</f>
        <v/>
      </c>
      <c r="HQ113" s="15">
        <f>'Investment Analysis'!TC113</f>
        <v/>
      </c>
      <c r="HR113" s="48" t="n">
        <v>3670</v>
      </c>
      <c r="HS113" s="18">
        <f>'Investment Analysis'!TL113</f>
        <v/>
      </c>
      <c r="HT113" s="15">
        <f>'Investment Analysis'!TJ113</f>
        <v/>
      </c>
      <c r="HU113" s="48" t="n"/>
      <c r="HV113" s="18">
        <f>'Investment Analysis'!TS113</f>
        <v/>
      </c>
      <c r="HW113" s="15">
        <f>'Investment Analysis'!TQ113</f>
        <v/>
      </c>
      <c r="HX113" s="48" t="n"/>
      <c r="HY113" s="18">
        <f>'Investment Analysis'!TZ113</f>
        <v/>
      </c>
      <c r="HZ113" s="15">
        <f>'Investment Analysis'!TX113</f>
        <v/>
      </c>
      <c r="IA113" s="48" t="n"/>
      <c r="IB113" s="18">
        <f>'Investment Analysis'!UG113</f>
        <v/>
      </c>
      <c r="IC113" s="15">
        <f>'Investment Analysis'!UE113</f>
        <v/>
      </c>
      <c r="ID113" s="48" t="n"/>
      <c r="IE113" s="18">
        <f>'Investment Analysis'!UN113</f>
        <v/>
      </c>
      <c r="IF113" s="15">
        <f>'Investment Analysis'!UL113</f>
        <v/>
      </c>
      <c r="IG113" s="48" t="n"/>
      <c r="IH113" s="18">
        <f>'Investment Analysis'!UU113</f>
        <v/>
      </c>
      <c r="II113" s="15">
        <f>'Investment Analysis'!US113</f>
        <v/>
      </c>
      <c r="IJ113" s="48" t="n"/>
      <c r="IK113" s="18">
        <f>'Investment Analysis'!VB113</f>
        <v/>
      </c>
      <c r="IL113" s="15">
        <f>'Investment Analysis'!UZ113</f>
        <v/>
      </c>
      <c r="IM113" s="48" t="n"/>
      <c r="IN113" s="18">
        <f>'Investment Analysis'!VI113</f>
        <v/>
      </c>
      <c r="IO113" s="15">
        <f>'Investment Analysis'!VG113</f>
        <v/>
      </c>
      <c r="IP113" s="18" t="n"/>
      <c r="IQ113" s="18" t="n"/>
      <c r="IR113" s="18" t="n"/>
      <c r="IS113" s="108">
        <f>IF(IT113&gt;0,IT113-IT112,0)</f>
        <v/>
      </c>
      <c r="IT113" s="48">
        <f>FY113+FV113+FS113+FP113+FM113+FJ113+FG113+FD113+FA113+EX113+EU113+ER113+EO113+EL113+EI113+EF113+EC113+DZ113+DW113+DT113+DQ113+DN113+DK113+DH113+DE113+DB113+CY113+CV113+CS113+CP113+CJ113+CG113+CD113+CA113+BX113+P113+CM113+GT113+GQ113+GN113+GK113+GH113+GE113+GB113+BU113+BR113+BO113+BL113+BI113+BF113+BC113+AZ113+AW113+AT113+AQ113+AN113+AK113+AH113+AE113+AB113+Y113+V113+S113+GW113+GZ113+HC113+HF113+HI113+HL113+HO113+HR113+HU113</f>
        <v/>
      </c>
      <c r="IU113" s="101">
        <f>IF(IT113&gt;0,IV113,0)</f>
        <v/>
      </c>
      <c r="IV113" s="101" t="n"/>
      <c r="IW113" s="15">
        <f>IF(IT113&gt;0,(IT113+IV$11-I$2)/I$2,0)</f>
        <v/>
      </c>
      <c r="IX113" s="113">
        <f>IF(IT113&gt;0,IT113+IV$11-I$2,0)</f>
        <v/>
      </c>
      <c r="IY113" s="21">
        <f>IF(IT113&gt;0,(IT113+IV$11+IV$33+IV$52+IV$73+IV$93-IT$8)/IT$8,0)</f>
        <v/>
      </c>
      <c r="IZ113" s="173">
        <f>IF(IT113&gt;0,IT113+IV$11+IV$33+IV$52+IV$73+IV$93-IT$8,0)</f>
        <v/>
      </c>
    </row>
    <row r="114">
      <c r="A114" s="554">
        <f>'Investment Analysis'!A114</f>
        <v/>
      </c>
      <c r="B114" s="4">
        <f>'Investment Analysis'!B114</f>
        <v/>
      </c>
      <c r="C114" s="27">
        <f>'Investment Analysis'!C114</f>
        <v/>
      </c>
      <c r="D114" s="14">
        <f>'Investment Analysis'!D114</f>
        <v/>
      </c>
      <c r="E114" s="15">
        <f>'Investment Analysis'!E114</f>
        <v/>
      </c>
      <c r="F114" s="13">
        <f>'Investment Analysis'!G114</f>
        <v/>
      </c>
      <c r="G114" s="14">
        <f>'Investment Analysis'!H114</f>
        <v/>
      </c>
      <c r="H114" s="15">
        <f>'Investment Analysis'!I114</f>
        <v/>
      </c>
      <c r="I114" s="13">
        <f>'Investment Analysis'!K114</f>
        <v/>
      </c>
      <c r="J114" s="14">
        <f>'Investment Analysis'!L114</f>
        <v/>
      </c>
      <c r="K114" s="15">
        <f>'Investment Analysis'!M114</f>
        <v/>
      </c>
      <c r="L114" s="41">
        <f>'Investment Analysis'!T114</f>
        <v/>
      </c>
      <c r="M114" s="21">
        <f>'Investment Analysis'!V114</f>
        <v/>
      </c>
      <c r="N114" s="21">
        <f>'Investment Analysis'!W114</f>
        <v/>
      </c>
      <c r="P114" s="48">
        <f>'Investment Analysis'!Y114</f>
        <v/>
      </c>
      <c r="Q114" s="18" t="n"/>
      <c r="R114" s="83" t="n"/>
      <c r="S114" s="48" t="n">
        <v>4271.67</v>
      </c>
      <c r="T114" s="18">
        <f>'Investment Analysis'!AH114</f>
        <v/>
      </c>
      <c r="U114" s="15">
        <f>'Investment Analysis'!AF114</f>
        <v/>
      </c>
      <c r="V114" s="48" t="n">
        <v>6990.77</v>
      </c>
      <c r="W114" s="18">
        <f>'Investment Analysis'!AO114</f>
        <v/>
      </c>
      <c r="X114" s="15">
        <f>'Investment Analysis'!AM114</f>
        <v/>
      </c>
      <c r="Y114" s="48" t="n">
        <v>9110.639999999999</v>
      </c>
      <c r="Z114" s="18">
        <f>IF(Y114&gt;0,(Y114-Z$5)/Z$5,0)</f>
        <v/>
      </c>
      <c r="AA114" s="15">
        <f>'Investment Analysis'!GM114</f>
        <v/>
      </c>
      <c r="AB114" s="48" t="n">
        <v>2439.47</v>
      </c>
      <c r="AC114" s="18">
        <f>IF(AB114&gt;0,(AB114+8000+5000-AC$5)/AC$5,0)</f>
        <v/>
      </c>
      <c r="AD114" s="15">
        <f>'Investment Analysis'!AT114</f>
        <v/>
      </c>
      <c r="AE114" s="48" t="n">
        <v>11125.27</v>
      </c>
      <c r="AF114" s="18">
        <f>'Investment Analysis'!BC114</f>
        <v/>
      </c>
      <c r="AG114" s="15">
        <f>'Investment Analysis'!BA114</f>
        <v/>
      </c>
      <c r="AH114" s="48" t="n"/>
      <c r="AI114" s="18">
        <f>IF(AH114&gt;0,(AH114-5000+20000+20000-AI$5)/AI$5,0)</f>
        <v/>
      </c>
      <c r="AJ114" s="15">
        <f>'Investment Analysis'!BH114</f>
        <v/>
      </c>
      <c r="AK114" s="48" t="n">
        <v>19489.3</v>
      </c>
      <c r="AL114" s="18">
        <f>IF(AK114&gt;0,(AK114+7000-AL$5)/AL$5,0)</f>
        <v/>
      </c>
      <c r="AM114" s="15">
        <f>'Investment Analysis'!BO114</f>
        <v/>
      </c>
      <c r="AN114" s="48" t="n">
        <v>14362.64</v>
      </c>
      <c r="AO114" s="18">
        <f>IF(AN114&gt;0,(AN114+25000+5000-AO$5)/AO$5,0)</f>
        <v/>
      </c>
      <c r="AP114" s="15">
        <f>'Investment Analysis'!BV114</f>
        <v/>
      </c>
      <c r="AQ114" s="48" t="n">
        <v>5056.77</v>
      </c>
      <c r="AR114" s="18">
        <f>IF(AQ114&gt;0,(AQ114+10000+4000-AR$5)/AR$5,0)</f>
        <v/>
      </c>
      <c r="AS114" s="15">
        <f>'Investment Analysis'!CC114</f>
        <v/>
      </c>
      <c r="AT114" s="48" t="n">
        <v>22949.09</v>
      </c>
      <c r="AU114" s="18">
        <f>'Investment Analysis'!CL114</f>
        <v/>
      </c>
      <c r="AV114" s="15">
        <f>'Investment Analysis'!CJ114</f>
        <v/>
      </c>
      <c r="AW114" s="48" t="n">
        <v>17491.01</v>
      </c>
      <c r="AX114" s="18">
        <f>IF(AW114&gt;0,(AW114+2000-AX$5)/AX$5,0)</f>
        <v/>
      </c>
      <c r="AY114" s="15">
        <f>'Investment Analysis'!CQ114</f>
        <v/>
      </c>
      <c r="AZ114" s="48" t="n">
        <v>15276.13</v>
      </c>
      <c r="BA114" s="18">
        <f>'Investment Analysis'!CZ114</f>
        <v/>
      </c>
      <c r="BB114" s="15">
        <f>'Investment Analysis'!CX114</f>
        <v/>
      </c>
      <c r="BC114" s="48" t="n">
        <v>9132.360000000001</v>
      </c>
      <c r="BD114" s="18">
        <f>IF(BC114&gt;0,(BC114-10000+30000+10000-BD$5)/BD$5,0)</f>
        <v/>
      </c>
      <c r="BE114" s="15">
        <f>'Investment Analysis'!DE114</f>
        <v/>
      </c>
      <c r="BF114" s="48" t="n">
        <v>4627.63</v>
      </c>
      <c r="BG114" s="18">
        <f>'Investment Analysis'!DN114</f>
        <v/>
      </c>
      <c r="BH114" s="15">
        <f>'Investment Analysis'!DL114</f>
        <v/>
      </c>
      <c r="BI114" s="48" t="n">
        <v>2422.05</v>
      </c>
      <c r="BJ114" s="18">
        <f>'Investment Analysis'!EB114</f>
        <v/>
      </c>
      <c r="BK114" s="15">
        <f>'Investment Analysis'!DZ114</f>
        <v/>
      </c>
      <c r="BL114" s="48" t="n">
        <v>19503.7</v>
      </c>
      <c r="BM114" s="18">
        <f>'Investment Analysis'!EI114</f>
        <v/>
      </c>
      <c r="BN114" s="15">
        <f>'Investment Analysis'!EG114</f>
        <v/>
      </c>
      <c r="BO114" s="48" t="n">
        <v>9838.57</v>
      </c>
      <c r="BP114" s="18">
        <f>'Investment Analysis'!DU114</f>
        <v/>
      </c>
      <c r="BQ114" s="15">
        <f>'Investment Analysis'!DS114</f>
        <v/>
      </c>
      <c r="BR114" s="48" t="n">
        <v>10750.89</v>
      </c>
      <c r="BS114" s="18">
        <f>'Investment Analysis'!EP114</f>
        <v/>
      </c>
      <c r="BT114" s="15">
        <f>'Investment Analysis'!EN114</f>
        <v/>
      </c>
      <c r="BU114" s="48" t="n">
        <v>13220.23</v>
      </c>
      <c r="BV114" s="18">
        <f>IF(BU114&gt;0,(BU114+8000-BV$5)/BV$5,0)</f>
        <v/>
      </c>
      <c r="BW114" s="15">
        <f>'Investment Analysis'!EU114</f>
        <v/>
      </c>
      <c r="BX114" s="48" t="n">
        <v>21471.17</v>
      </c>
      <c r="BY114" s="18">
        <f>IF(BX114&gt;0,(BX114-10000-5000-BY$5)/BY$5,0)</f>
        <v/>
      </c>
      <c r="BZ114" s="15">
        <f>'Investment Analysis'!FB114</f>
        <v/>
      </c>
      <c r="CA114" s="48" t="n">
        <v>20379.19</v>
      </c>
      <c r="CB114" s="18">
        <f>IF(CA114&gt;0,(CA114-CB$5)/CB$5,0)</f>
        <v/>
      </c>
      <c r="CC114" s="15">
        <f>'Investment Analysis'!FI114</f>
        <v/>
      </c>
      <c r="CD114" s="48" t="n">
        <v>18069.44</v>
      </c>
      <c r="CE114" s="18">
        <f>'Investment Analysis'!FR114</f>
        <v/>
      </c>
      <c r="CF114" s="15">
        <f>'Investment Analysis'!FP114</f>
        <v/>
      </c>
      <c r="CG114" s="48" t="n">
        <v>5222.23</v>
      </c>
      <c r="CH114" s="18">
        <f>'Investment Analysis'!FR114</f>
        <v/>
      </c>
      <c r="CI114" s="15">
        <f>'Investment Analysis'!FW114</f>
        <v/>
      </c>
      <c r="CJ114" s="48" t="n"/>
      <c r="CK114" s="18">
        <f>IF(CJ114&gt;0,(CJ114+5000+8000-CK$5)/CK$5,0)</f>
        <v/>
      </c>
      <c r="CL114" s="15">
        <f>'Investment Analysis'!GD114</f>
        <v/>
      </c>
      <c r="CM114" s="48" t="n">
        <v>35698.48</v>
      </c>
      <c r="CN114" s="18">
        <f>IF(CM114&gt;0,(CM114-CN$5)/CN$5,0)</f>
        <v/>
      </c>
      <c r="CO114" s="15">
        <f>'Investment Analysis'!GT114</f>
        <v/>
      </c>
      <c r="CP114" s="48" t="n">
        <v>25820.25</v>
      </c>
      <c r="CQ114" s="18">
        <f>IF(CP114&gt;0,(CP114-CQ$5)/CQ$5,0)</f>
        <v/>
      </c>
      <c r="CR114" s="15">
        <f>'Investment Analysis'!HG114</f>
        <v/>
      </c>
      <c r="CS114" s="48" t="n">
        <v>3350</v>
      </c>
      <c r="CT114" s="18">
        <f>IF(CS114&gt;0,(CS114-CT$5)/CT$5,0)</f>
        <v/>
      </c>
      <c r="CU114" s="15">
        <f>'Investment Analysis'!HN114</f>
        <v/>
      </c>
      <c r="CV114" s="48" t="n">
        <v>7767.1</v>
      </c>
      <c r="CW114" s="18">
        <f>IF(CV114&gt;0,(CV114-CW$5)/CW$5,0)</f>
        <v/>
      </c>
      <c r="CX114" s="15">
        <f>'Investment Analysis'!IB114</f>
        <v/>
      </c>
      <c r="CY114" s="48" t="n">
        <v>10274</v>
      </c>
      <c r="CZ114" s="18">
        <f>IF(CY114&gt;0,(CY114-CZ$5)/CZ$5,0)</f>
        <v/>
      </c>
      <c r="DA114" s="15">
        <f>'Investment Analysis'!II114</f>
        <v/>
      </c>
      <c r="DB114" s="48" t="n">
        <v>5699</v>
      </c>
      <c r="DC114" s="18">
        <f>IF(DB114&gt;0,(DB114-DC$5)/DC$5,0)</f>
        <v/>
      </c>
      <c r="DD114" s="15">
        <f>'Investment Analysis'!IP114</f>
        <v/>
      </c>
      <c r="DE114" s="48" t="n">
        <v>17904</v>
      </c>
      <c r="DF114" s="18">
        <f>'Investment Analysis'!IY114</f>
        <v/>
      </c>
      <c r="DG114" s="15">
        <f>'Investment Analysis'!IW114</f>
        <v/>
      </c>
      <c r="DH114" s="48" t="n">
        <v>20005.5</v>
      </c>
      <c r="DI114" s="18">
        <f>IF(DH114&gt;0,(DH114-DI$5)/DI$5,0)</f>
        <v/>
      </c>
      <c r="DJ114" s="15">
        <f>'Investment Analysis'!JD114</f>
        <v/>
      </c>
      <c r="DK114" s="48" t="n">
        <v>23148.5</v>
      </c>
      <c r="DL114" s="18">
        <f>IF(DK114&gt;0,(DK114-DL$5)/DL$5,0)</f>
        <v/>
      </c>
      <c r="DM114" s="15">
        <f>'Investment Analysis'!JK114</f>
        <v/>
      </c>
      <c r="DN114" s="48" t="n">
        <v>1038</v>
      </c>
      <c r="DO114" s="18">
        <f>IF(DN114&gt;0,(DN114-DO$5)/DO$5,0)</f>
        <v/>
      </c>
      <c r="DP114" s="15">
        <f>'Investment Analysis'!HU114</f>
        <v/>
      </c>
      <c r="DQ114" s="48" t="n">
        <v>18004</v>
      </c>
      <c r="DR114" s="18">
        <f>IF(DQ114&gt;0,(DQ114-DR$5)/DR$5,0)</f>
        <v/>
      </c>
      <c r="DS114" s="15">
        <f>'Investment Analysis'!JR114</f>
        <v/>
      </c>
      <c r="DT114" s="48" t="n">
        <v>19074</v>
      </c>
      <c r="DU114" s="18">
        <f>IF(DT114&gt;0,(DT114-630.54-DU$5)/DU$5,0)</f>
        <v/>
      </c>
      <c r="DV114" s="15">
        <f>'Investment Analysis'!JY114</f>
        <v/>
      </c>
      <c r="DW114" s="48" t="n">
        <v>5277.95</v>
      </c>
      <c r="DX114" s="18">
        <f>IF(DW114&gt;0,(DW114-DX$5)/DX$5,0)</f>
        <v/>
      </c>
      <c r="DY114" s="15">
        <f>'Investment Analysis'!KF114</f>
        <v/>
      </c>
      <c r="DZ114" s="48" t="n">
        <v>5382</v>
      </c>
      <c r="EA114" s="18">
        <f>IF(DZ114&gt;0,(DZ114-EA$5)/EA$5,0)</f>
        <v/>
      </c>
      <c r="EB114" s="15">
        <f>'Investment Analysis'!KM114</f>
        <v/>
      </c>
      <c r="EC114" s="48" t="n">
        <v>1016.35</v>
      </c>
      <c r="ED114" s="18">
        <f>'Investment Analysis'!KV114</f>
        <v/>
      </c>
      <c r="EE114" s="15">
        <f>'Investment Analysis'!KT114</f>
        <v/>
      </c>
      <c r="EF114" s="48" t="n">
        <v>14162.5</v>
      </c>
      <c r="EG114" s="18">
        <f>IF(EF114&gt;0,(EF114-EG$5)/EG$5,0)</f>
        <v/>
      </c>
      <c r="EH114" s="15">
        <f>'Investment Analysis'!LH114</f>
        <v/>
      </c>
      <c r="EI114" s="48" t="n">
        <v>7963.15</v>
      </c>
      <c r="EJ114" s="18">
        <f>'Investment Analysis'!LQ114</f>
        <v/>
      </c>
      <c r="EK114" s="15">
        <f>'Investment Analysis'!LO114</f>
        <v/>
      </c>
      <c r="EL114" s="48" t="n">
        <v>23280</v>
      </c>
      <c r="EM114" s="18">
        <f>IF(EL114&gt;0,(EL114-EM$4)/EM$4,0)</f>
        <v/>
      </c>
      <c r="EN114" s="15">
        <f>'Investment Analysis'!LX114</f>
        <v/>
      </c>
      <c r="EO114" s="48" t="n">
        <v>13130</v>
      </c>
      <c r="EP114" s="68">
        <f>IF(EO114&gt;0,(EO114-500-EP$5)/EP$5,0)</f>
        <v/>
      </c>
      <c r="EQ114" s="15">
        <f>'Investment Analysis'!MC114</f>
        <v/>
      </c>
      <c r="ER114" s="48" t="n">
        <v>11119.68</v>
      </c>
      <c r="ES114" s="18">
        <f>'Investment Analysis'!LX114</f>
        <v/>
      </c>
      <c r="ET114" s="15">
        <f>'Investment Analysis'!LA114</f>
        <v/>
      </c>
      <c r="EU114" s="48" t="n">
        <v>32350.5</v>
      </c>
      <c r="EV114" s="18">
        <f>'Investment Analysis'!ML114</f>
        <v/>
      </c>
      <c r="EW114" s="15">
        <f>'Investment Analysis'!MJ114</f>
        <v/>
      </c>
      <c r="EX114" s="48" t="n">
        <v>44922.5</v>
      </c>
      <c r="EY114" s="18">
        <f>IF(EX114&gt;0,(EX114-EY$5)/EY$5,0)</f>
        <v/>
      </c>
      <c r="EZ114" s="15">
        <f>'Investment Analysis'!MQ114</f>
        <v/>
      </c>
      <c r="FA114" s="48" t="n"/>
      <c r="FB114" s="18">
        <f>IF(FA114&gt;0,(FA114-FB$5)/FB$5,0)</f>
        <v/>
      </c>
      <c r="FC114" s="15">
        <f>'Investment Analysis'!MX114</f>
        <v/>
      </c>
      <c r="FD114" s="48" t="n">
        <v>17420.9</v>
      </c>
      <c r="FE114" s="18">
        <f>IF(FD114&gt;0,(FD114-FE$5)/FE$5,0)</f>
        <v/>
      </c>
      <c r="FF114" s="15">
        <f>'Investment Analysis'!NE114</f>
        <v/>
      </c>
      <c r="FG114" s="48" t="n"/>
      <c r="FH114" s="18">
        <f>IF(FG114&gt;0,(FG114-FH$5)/FH$5,0)</f>
        <v/>
      </c>
      <c r="FI114" s="15">
        <f>'Investment Analysis'!NL114</f>
        <v/>
      </c>
      <c r="FJ114" s="48" t="n">
        <v>27113.35</v>
      </c>
      <c r="FK114" s="18">
        <f>IF(FJ114&gt;0,(FJ114-FK$5)/FK$5,0)</f>
        <v/>
      </c>
      <c r="FL114" s="15">
        <f>'Investment Analysis'!NS114</f>
        <v/>
      </c>
      <c r="FM114" s="48" t="n">
        <v>20772.5</v>
      </c>
      <c r="FN114" s="18">
        <f>IF(FM114&gt;0,(FM114-FN$5)/FN$5,0)</f>
        <v/>
      </c>
      <c r="FO114" s="15">
        <f>'Investment Analysis'!NZ114</f>
        <v/>
      </c>
      <c r="FP114" s="48" t="n"/>
      <c r="FQ114" s="18">
        <f>IF(FP114&gt;0,(FP114-FQ$5)/FQ$5,0)</f>
        <v/>
      </c>
      <c r="FR114" s="15">
        <f>'Investment Analysis'!OG114</f>
        <v/>
      </c>
      <c r="FS114" s="48" t="n">
        <v>39435</v>
      </c>
      <c r="FT114" s="18">
        <f>IF(FS114&gt;0,(FS114-FT$5)/FT$5,0)</f>
        <v/>
      </c>
      <c r="FU114" s="15">
        <f>'Investment Analysis'!ON114</f>
        <v/>
      </c>
      <c r="FV114" s="48" t="n"/>
      <c r="FW114" s="18">
        <f>IF(FV114&gt;0,(FV114-FW$5)/FW$5,0)</f>
        <v/>
      </c>
      <c r="FX114" s="15">
        <f>'Investment Analysis'!OU114</f>
        <v/>
      </c>
      <c r="FY114" s="48" t="n"/>
      <c r="FZ114" s="18">
        <f>IF(FY114&gt;0,(FY114-FZ$5)/FZ$5,0)</f>
        <v/>
      </c>
      <c r="GA114" s="15">
        <f>'Investment Analysis'!PB114</f>
        <v/>
      </c>
      <c r="GB114" s="48" t="n">
        <v>18239.25</v>
      </c>
      <c r="GC114" s="18">
        <f>'Investment Analysis'!PK114</f>
        <v/>
      </c>
      <c r="GD114" s="15">
        <f>'Investment Analysis'!PI114</f>
        <v/>
      </c>
      <c r="GE114" s="48" t="n">
        <v>11122.2</v>
      </c>
      <c r="GF114" s="18">
        <f>'Investment Analysis'!PY114</f>
        <v/>
      </c>
      <c r="GG114" s="15">
        <f>'Investment Analysis'!PW114</f>
        <v/>
      </c>
      <c r="GH114" s="48" t="n">
        <v>20345.5</v>
      </c>
      <c r="GI114" s="18">
        <f>'Investment Analysis'!QF114</f>
        <v/>
      </c>
      <c r="GJ114" s="15">
        <f>'Investment Analysis'!QD114</f>
        <v/>
      </c>
      <c r="GK114" s="48" t="n">
        <v>12432.3</v>
      </c>
      <c r="GL114" s="18">
        <f>'Investment Analysis'!QM114</f>
        <v/>
      </c>
      <c r="GM114" s="15">
        <f>'Investment Analysis'!QK114</f>
        <v/>
      </c>
      <c r="GN114" s="48" t="n">
        <v>3632</v>
      </c>
      <c r="GO114" s="18">
        <f>'Investment Analysis'!QT114</f>
        <v/>
      </c>
      <c r="GP114" s="15">
        <f>'Investment Analysis'!QR114</f>
        <v/>
      </c>
      <c r="GQ114" s="48" t="n">
        <v>5044.05</v>
      </c>
      <c r="GR114" s="18">
        <f>'Investment Analysis'!RA114</f>
        <v/>
      </c>
      <c r="GS114" s="15">
        <f>'Investment Analysis'!QY114</f>
        <v/>
      </c>
      <c r="GT114" s="48" t="n">
        <v>35200</v>
      </c>
      <c r="GU114" s="18">
        <f>'Investment Analysis'!RH114</f>
        <v/>
      </c>
      <c r="GV114" s="15">
        <f>'Investment Analysis'!RF114</f>
        <v/>
      </c>
      <c r="GW114" s="48" t="n"/>
      <c r="GX114" s="18">
        <f>'Investment Analysis'!RO114</f>
        <v/>
      </c>
      <c r="GY114" s="15">
        <f>'Investment Analysis'!RM114</f>
        <v/>
      </c>
      <c r="GZ114" s="48" t="n">
        <v>13130</v>
      </c>
      <c r="HA114" s="18">
        <f>'Investment Analysis'!RV114</f>
        <v/>
      </c>
      <c r="HB114" s="15">
        <f>'Investment Analysis'!RT114</f>
        <v/>
      </c>
      <c r="HC114" s="54" t="n">
        <v>19975.5</v>
      </c>
      <c r="HD114" s="18">
        <f>'Investment Analysis'!SC114</f>
        <v/>
      </c>
      <c r="HE114" s="15">
        <f>'Investment Analysis'!SA114</f>
        <v/>
      </c>
      <c r="HF114" s="48" t="n">
        <v>8428</v>
      </c>
      <c r="HG114" s="18">
        <f>'Investment Analysis'!SJ114</f>
        <v/>
      </c>
      <c r="HH114" s="15">
        <f>'Investment Analysis'!SH114</f>
        <v/>
      </c>
      <c r="HI114" s="48" t="n">
        <v>7308</v>
      </c>
      <c r="HJ114" s="18">
        <f>'Investment Analysis'!SM114</f>
        <v/>
      </c>
      <c r="HK114" s="15">
        <f>'Investment Analysis'!SK114</f>
        <v/>
      </c>
      <c r="HL114" s="48" t="n"/>
      <c r="HM114" s="18">
        <f>'Investment Analysis'!SP114</f>
        <v/>
      </c>
      <c r="HN114" s="15">
        <f>'Investment Analysis'!SN114</f>
        <v/>
      </c>
      <c r="HO114" s="48" t="n">
        <v>3410</v>
      </c>
      <c r="HP114" s="18">
        <f>'Investment Analysis'!TE114</f>
        <v/>
      </c>
      <c r="HQ114" s="15">
        <f>'Investment Analysis'!TC114</f>
        <v/>
      </c>
      <c r="HR114" s="48" t="n">
        <v>3675</v>
      </c>
      <c r="HS114" s="18">
        <f>'Investment Analysis'!TL114</f>
        <v/>
      </c>
      <c r="HT114" s="15">
        <f>'Investment Analysis'!TJ114</f>
        <v/>
      </c>
      <c r="HU114" s="48" t="n"/>
      <c r="HV114" s="18">
        <f>'Investment Analysis'!TS114</f>
        <v/>
      </c>
      <c r="HW114" s="15">
        <f>'Investment Analysis'!TQ114</f>
        <v/>
      </c>
      <c r="HX114" s="48" t="n"/>
      <c r="HY114" s="18">
        <f>'Investment Analysis'!TZ114</f>
        <v/>
      </c>
      <c r="HZ114" s="15">
        <f>'Investment Analysis'!TX114</f>
        <v/>
      </c>
      <c r="IA114" s="48" t="n"/>
      <c r="IB114" s="18">
        <f>'Investment Analysis'!UG114</f>
        <v/>
      </c>
      <c r="IC114" s="15">
        <f>'Investment Analysis'!UE114</f>
        <v/>
      </c>
      <c r="ID114" s="48" t="n"/>
      <c r="IE114" s="18">
        <f>'Investment Analysis'!UN114</f>
        <v/>
      </c>
      <c r="IF114" s="15">
        <f>'Investment Analysis'!UL114</f>
        <v/>
      </c>
      <c r="IG114" s="48" t="n"/>
      <c r="IH114" s="18">
        <f>'Investment Analysis'!UU114</f>
        <v/>
      </c>
      <c r="II114" s="15">
        <f>'Investment Analysis'!US114</f>
        <v/>
      </c>
      <c r="IJ114" s="48" t="n"/>
      <c r="IK114" s="18">
        <f>'Investment Analysis'!VB114</f>
        <v/>
      </c>
      <c r="IL114" s="15">
        <f>'Investment Analysis'!UZ114</f>
        <v/>
      </c>
      <c r="IM114" s="48" t="n"/>
      <c r="IN114" s="18">
        <f>'Investment Analysis'!VI114</f>
        <v/>
      </c>
      <c r="IO114" s="15">
        <f>'Investment Analysis'!VG114</f>
        <v/>
      </c>
      <c r="IP114" s="18" t="n"/>
      <c r="IQ114" s="18" t="n"/>
      <c r="IR114" s="18" t="n"/>
      <c r="IS114" s="108">
        <f>IF(IT114&gt;0,IT114-IT113,0)</f>
        <v/>
      </c>
      <c r="IT114" s="48">
        <f>FY114+FV114+FS114+FP114+FM114+FJ114+FG114+FD114+FA114+EX114+EU114+ER114+EO114+EL114+EI114+EF114+EC114+DZ114+DW114+DT114+DQ114+DN114+DK114+DH114+DE114+DB114+CY114+CV114+CS114+CP114+CJ114+CG114+CD114+CA114+BX114+P114+CM114+GT114+GQ114+GN114+GK114+GH114+GE114+GB114+BU114+BR114+BO114+BL114+BI114+BF114+BC114+AZ114+AW114+AT114+AQ114+AN114+AK114+AH114+AE114+AB114+Y114+V114+S114+GW114+GZ114+HC114+HF114+HI114+HL114+HO114+HR114+HU114</f>
        <v/>
      </c>
      <c r="IU114" s="101">
        <f>IF(IT114&gt;0,IV114,0)</f>
        <v/>
      </c>
      <c r="IV114" s="101" t="n">
        <v>3600</v>
      </c>
      <c r="IW114" s="15">
        <f>IF(IT114&gt;0,(IT114+IV$11-I$2)/I$2,0)</f>
        <v/>
      </c>
      <c r="IX114" s="113">
        <f>IF(IT114&gt;0,IT114+IV$11-I$2,0)</f>
        <v/>
      </c>
      <c r="IY114" s="21">
        <f>IF(IT114&gt;0,(IT114+IV$11+IV$33+IV$52+IV$73+IV$93-IT$8)/IT$8,0)</f>
        <v/>
      </c>
      <c r="IZ114" s="173">
        <f>IF(IT114&gt;0,IT114+IV$11+IV$33+IV$52+IV$73+IV$93-IT$8,0)</f>
        <v/>
      </c>
    </row>
    <row r="115">
      <c r="A115" s="554">
        <f>'Investment Analysis'!A115</f>
        <v/>
      </c>
      <c r="B115" s="4">
        <f>'Investment Analysis'!B115</f>
        <v/>
      </c>
      <c r="C115" s="27">
        <f>'Investment Analysis'!C115</f>
        <v/>
      </c>
      <c r="D115" s="14">
        <f>'Investment Analysis'!D115</f>
        <v/>
      </c>
      <c r="E115" s="15">
        <f>'Investment Analysis'!E115</f>
        <v/>
      </c>
      <c r="F115" s="13">
        <f>'Investment Analysis'!G115</f>
        <v/>
      </c>
      <c r="G115" s="14">
        <f>'Investment Analysis'!H115</f>
        <v/>
      </c>
      <c r="H115" s="15">
        <f>'Investment Analysis'!I115</f>
        <v/>
      </c>
      <c r="I115" s="13">
        <f>'Investment Analysis'!K115</f>
        <v/>
      </c>
      <c r="J115" s="14">
        <f>'Investment Analysis'!L115</f>
        <v/>
      </c>
      <c r="K115" s="15">
        <f>'Investment Analysis'!M115</f>
        <v/>
      </c>
      <c r="L115" s="41">
        <f>'Investment Analysis'!T115</f>
        <v/>
      </c>
      <c r="M115" s="21">
        <f>'Investment Analysis'!V115</f>
        <v/>
      </c>
      <c r="N115" s="21">
        <f>'Investment Analysis'!W115</f>
        <v/>
      </c>
      <c r="P115" s="48">
        <f>'Investment Analysis'!Y115</f>
        <v/>
      </c>
      <c r="Q115" s="18" t="n"/>
      <c r="R115" s="83" t="n"/>
      <c r="S115" s="48" t="n">
        <v>4306.96</v>
      </c>
      <c r="T115" s="18">
        <f>'Investment Analysis'!AH115</f>
        <v/>
      </c>
      <c r="U115" s="15">
        <f>'Investment Analysis'!AF115</f>
        <v/>
      </c>
      <c r="V115" s="48" t="n">
        <v>7038.16</v>
      </c>
      <c r="W115" s="18">
        <f>'Investment Analysis'!AO115</f>
        <v/>
      </c>
      <c r="X115" s="15">
        <f>'Investment Analysis'!AM115</f>
        <v/>
      </c>
      <c r="Y115" s="48" t="n">
        <v>9100.549999999999</v>
      </c>
      <c r="Z115" s="18">
        <f>IF(Y115&gt;0,(Y115-Z$5)/Z$5,0)</f>
        <v/>
      </c>
      <c r="AA115" s="15">
        <f>'Investment Analysis'!GM115</f>
        <v/>
      </c>
      <c r="AB115" s="48" t="n">
        <v>2454.81</v>
      </c>
      <c r="AC115" s="18">
        <f>IF(AB115&gt;0,(AB115+8000+5000-AC$5)/AC$5,0)</f>
        <v/>
      </c>
      <c r="AD115" s="15">
        <f>'Investment Analysis'!AT115</f>
        <v/>
      </c>
      <c r="AE115" s="48" t="n">
        <v>11126.88</v>
      </c>
      <c r="AF115" s="18">
        <f>'Investment Analysis'!BC115</f>
        <v/>
      </c>
      <c r="AG115" s="15">
        <f>'Investment Analysis'!BA115</f>
        <v/>
      </c>
      <c r="AH115" s="48" t="n"/>
      <c r="AI115" s="18">
        <f>IF(AH115&gt;0,(AH115-5000+20000+20000-AI$5)/AI$5,0)</f>
        <v/>
      </c>
      <c r="AJ115" s="15">
        <f>'Investment Analysis'!BH115</f>
        <v/>
      </c>
      <c r="AK115" s="48" t="n">
        <v>19513.61</v>
      </c>
      <c r="AL115" s="18">
        <f>IF(AK115&gt;0,(AK115+7000-AL$5)/AL$5,0)</f>
        <v/>
      </c>
      <c r="AM115" s="15">
        <f>'Investment Analysis'!BO115</f>
        <v/>
      </c>
      <c r="AN115" s="48" t="n">
        <v>14409.96</v>
      </c>
      <c r="AO115" s="18">
        <f>IF(AN115&gt;0,(AN115+25000+5000-AO$5)/AO$5,0)</f>
        <v/>
      </c>
      <c r="AP115" s="15">
        <f>'Investment Analysis'!BV115</f>
        <v/>
      </c>
      <c r="AQ115" s="48" t="n">
        <v>5052.76</v>
      </c>
      <c r="AR115" s="18">
        <f>IF(AQ115&gt;0,(AQ115+10000+4000-AR$5)/AR$5,0)</f>
        <v/>
      </c>
      <c r="AS115" s="15">
        <f>'Investment Analysis'!CC115</f>
        <v/>
      </c>
      <c r="AT115" s="48" t="n">
        <v>23182.73</v>
      </c>
      <c r="AU115" s="18">
        <f>'Investment Analysis'!CL115</f>
        <v/>
      </c>
      <c r="AV115" s="15">
        <f>'Investment Analysis'!CJ115</f>
        <v/>
      </c>
      <c r="AW115" s="48" t="n">
        <v>17507.42</v>
      </c>
      <c r="AX115" s="18">
        <f>IF(AW115&gt;0,(AW115+2000-AX$5)/AX$5,0)</f>
        <v/>
      </c>
      <c r="AY115" s="15">
        <f>'Investment Analysis'!CQ115</f>
        <v/>
      </c>
      <c r="AZ115" s="48" t="n">
        <v>15241.78</v>
      </c>
      <c r="BA115" s="18">
        <f>'Investment Analysis'!CZ115</f>
        <v/>
      </c>
      <c r="BB115" s="15">
        <f>'Investment Analysis'!CX115</f>
        <v/>
      </c>
      <c r="BC115" s="48" t="n">
        <v>9090.15</v>
      </c>
      <c r="BD115" s="18">
        <f>IF(BC115&gt;0,(BC115-10000+30000+10000-BD$5)/BD$5,0)</f>
        <v/>
      </c>
      <c r="BE115" s="15">
        <f>'Investment Analysis'!DE115</f>
        <v/>
      </c>
      <c r="BF115" s="48" t="n">
        <v>4652.24</v>
      </c>
      <c r="BG115" s="18">
        <f>'Investment Analysis'!DN115</f>
        <v/>
      </c>
      <c r="BH115" s="15">
        <f>'Investment Analysis'!DL115</f>
        <v/>
      </c>
      <c r="BI115" s="48" t="n">
        <v>2470.37</v>
      </c>
      <c r="BJ115" s="18">
        <f>'Investment Analysis'!EB115</f>
        <v/>
      </c>
      <c r="BK115" s="15">
        <f>'Investment Analysis'!DZ115</f>
        <v/>
      </c>
      <c r="BL115" s="48" t="n">
        <v>19701.48</v>
      </c>
      <c r="BM115" s="18">
        <f>'Investment Analysis'!EI115</f>
        <v/>
      </c>
      <c r="BN115" s="15">
        <f>'Investment Analysis'!EG115</f>
        <v/>
      </c>
      <c r="BO115" s="48" t="n">
        <v>9955.549999999999</v>
      </c>
      <c r="BP115" s="18">
        <f>'Investment Analysis'!DU115</f>
        <v/>
      </c>
      <c r="BQ115" s="15">
        <f>'Investment Analysis'!DS115</f>
        <v/>
      </c>
      <c r="BR115" s="48" t="n">
        <v>10909.27</v>
      </c>
      <c r="BS115" s="18">
        <f>'Investment Analysis'!EP115</f>
        <v/>
      </c>
      <c r="BT115" s="15">
        <f>'Investment Analysis'!EN115</f>
        <v/>
      </c>
      <c r="BU115" s="48" t="n">
        <v>13590</v>
      </c>
      <c r="BV115" s="18">
        <f>IF(BU115&gt;0,(BU115+8000-BV$5)/BV$5,0)</f>
        <v/>
      </c>
      <c r="BW115" s="15">
        <f>'Investment Analysis'!EU115</f>
        <v/>
      </c>
      <c r="BX115" s="48" t="n">
        <v>21620.09</v>
      </c>
      <c r="BY115" s="18">
        <f>IF(BX115&gt;0,(BX115-10000-5000-BY$5)/BY$5,0)</f>
        <v/>
      </c>
      <c r="BZ115" s="15">
        <f>'Investment Analysis'!FB115</f>
        <v/>
      </c>
      <c r="CA115" s="48" t="n">
        <v>19970.66</v>
      </c>
      <c r="CB115" s="18">
        <f>IF(CA115&gt;0,(CA115-CB$5)/CB$5,0)</f>
        <v/>
      </c>
      <c r="CC115" s="15">
        <f>'Investment Analysis'!FI115</f>
        <v/>
      </c>
      <c r="CD115" s="48" t="n">
        <v>18040.53</v>
      </c>
      <c r="CE115" s="18">
        <f>'Investment Analysis'!FR115</f>
        <v/>
      </c>
      <c r="CF115" s="15">
        <f>'Investment Analysis'!FP115</f>
        <v/>
      </c>
      <c r="CG115" s="48" t="n">
        <v>5147.92</v>
      </c>
      <c r="CH115" s="18">
        <f>'Investment Analysis'!FR115</f>
        <v/>
      </c>
      <c r="CI115" s="15">
        <f>'Investment Analysis'!FW115</f>
        <v/>
      </c>
      <c r="CJ115" s="48" t="n"/>
      <c r="CK115" s="18">
        <f>IF(CJ115&gt;0,(CJ115+5000+8000-CK$5)/CK$5,0)</f>
        <v/>
      </c>
      <c r="CL115" s="15">
        <f>'Investment Analysis'!GD115</f>
        <v/>
      </c>
      <c r="CM115" s="48" t="n">
        <v>35533.98</v>
      </c>
      <c r="CN115" s="18">
        <f>IF(CM115&gt;0,(CM115-CN$5)/CN$5,0)</f>
        <v/>
      </c>
      <c r="CO115" s="15">
        <f>'Investment Analysis'!GT115</f>
        <v/>
      </c>
      <c r="CP115" s="48" t="n">
        <v>24903.75</v>
      </c>
      <c r="CQ115" s="18">
        <f>IF(CP115&gt;0,(CP115-CQ$5)/CQ$5,0)</f>
        <v/>
      </c>
      <c r="CR115" s="15">
        <f>'Investment Analysis'!HG115</f>
        <v/>
      </c>
      <c r="CS115" s="48" t="n">
        <v>3660</v>
      </c>
      <c r="CT115" s="18">
        <f>IF(CS115&gt;0,(CS115-CT$5)/CT$5,0)</f>
        <v/>
      </c>
      <c r="CU115" s="15">
        <f>'Investment Analysis'!HN115</f>
        <v/>
      </c>
      <c r="CV115" s="48" t="n">
        <v>7805.6</v>
      </c>
      <c r="CW115" s="18">
        <f>IF(CV115&gt;0,(CV115-CW$5)/CW$5,0)</f>
        <v/>
      </c>
      <c r="CX115" s="15">
        <f>'Investment Analysis'!IB115</f>
        <v/>
      </c>
      <c r="CY115" s="48" t="n">
        <v>10443.2</v>
      </c>
      <c r="CZ115" s="18">
        <f>IF(CY115&gt;0,(CY115-CZ$5)/CZ$5,0)</f>
        <v/>
      </c>
      <c r="DA115" s="15">
        <f>'Investment Analysis'!II115</f>
        <v/>
      </c>
      <c r="DB115" s="48" t="n">
        <v>5619.75</v>
      </c>
      <c r="DC115" s="18">
        <f>IF(DB115&gt;0,(DB115-DC$5)/DC$5,0)</f>
        <v/>
      </c>
      <c r="DD115" s="15">
        <f>'Investment Analysis'!IP115</f>
        <v/>
      </c>
      <c r="DE115" s="48" t="n">
        <v>17985</v>
      </c>
      <c r="DF115" s="18">
        <f>'Investment Analysis'!IY115</f>
        <v/>
      </c>
      <c r="DG115" s="15">
        <f>'Investment Analysis'!IW115</f>
        <v/>
      </c>
      <c r="DH115" s="48" t="n">
        <v>20638.5</v>
      </c>
      <c r="DI115" s="18">
        <f>IF(DH115&gt;0,(DH115-DI$5)/DI$5,0)</f>
        <v/>
      </c>
      <c r="DJ115" s="15">
        <f>'Investment Analysis'!JD115</f>
        <v/>
      </c>
      <c r="DK115" s="48" t="n">
        <v>23193.5</v>
      </c>
      <c r="DL115" s="18">
        <f>IF(DK115&gt;0,(DK115-DL$5)/DL$5,0)</f>
        <v/>
      </c>
      <c r="DM115" s="15">
        <f>'Investment Analysis'!JK115</f>
        <v/>
      </c>
      <c r="DN115" s="48" t="n">
        <v>1023</v>
      </c>
      <c r="DO115" s="18">
        <f>IF(DN115&gt;0,(DN115-DO$5)/DO$5,0)</f>
        <v/>
      </c>
      <c r="DP115" s="15">
        <f>'Investment Analysis'!HU115</f>
        <v/>
      </c>
      <c r="DQ115" s="48" t="n">
        <v>17783.5</v>
      </c>
      <c r="DR115" s="18">
        <f>IF(DQ115&gt;0,(DQ115-DR$5)/DR$5,0)</f>
        <v/>
      </c>
      <c r="DS115" s="15">
        <f>'Investment Analysis'!JR115</f>
        <v/>
      </c>
      <c r="DT115" s="48" t="n">
        <v>18714</v>
      </c>
      <c r="DU115" s="18">
        <f>IF(DT115&gt;0,(DT115-630.54-DU$5)/DU$5,0)</f>
        <v/>
      </c>
      <c r="DV115" s="15">
        <f>'Investment Analysis'!JY115</f>
        <v/>
      </c>
      <c r="DW115" s="48" t="n">
        <v>5258.45</v>
      </c>
      <c r="DX115" s="18">
        <f>IF(DW115&gt;0,(DW115-DX$5)/DX$5,0)</f>
        <v/>
      </c>
      <c r="DY115" s="15">
        <f>'Investment Analysis'!KF115</f>
        <v/>
      </c>
      <c r="DZ115" s="48" t="n">
        <v>5420</v>
      </c>
      <c r="EA115" s="18">
        <f>IF(DZ115&gt;0,(DZ115-EA$5)/EA$5,0)</f>
        <v/>
      </c>
      <c r="EB115" s="15">
        <f>'Investment Analysis'!KM115</f>
        <v/>
      </c>
      <c r="EC115" s="48" t="n">
        <v>1014.1</v>
      </c>
      <c r="ED115" s="18">
        <f>'Investment Analysis'!KV115</f>
        <v/>
      </c>
      <c r="EE115" s="15">
        <f>'Investment Analysis'!KT115</f>
        <v/>
      </c>
      <c r="EF115" s="48" t="n">
        <v>13872.5</v>
      </c>
      <c r="EG115" s="18">
        <f>IF(EF115&gt;0,(EF115-EG$5)/EG$5,0)</f>
        <v/>
      </c>
      <c r="EH115" s="15">
        <f>'Investment Analysis'!LH115</f>
        <v/>
      </c>
      <c r="EI115" s="48" t="n">
        <v>8034.65</v>
      </c>
      <c r="EJ115" s="18">
        <f>'Investment Analysis'!LQ115</f>
        <v/>
      </c>
      <c r="EK115" s="15">
        <f>'Investment Analysis'!LO115</f>
        <v/>
      </c>
      <c r="EL115" s="48" t="n">
        <v>23205</v>
      </c>
      <c r="EM115" s="18">
        <f>IF(EL115&gt;0,(EL115-EM$4)/EM$4,0)</f>
        <v/>
      </c>
      <c r="EN115" s="15">
        <f>'Investment Analysis'!LX115</f>
        <v/>
      </c>
      <c r="EO115" s="48" t="n">
        <v>13295</v>
      </c>
      <c r="EP115" s="68">
        <f>IF(EO115&gt;0,(EO115-500-EP$5)/EP$5,0)</f>
        <v/>
      </c>
      <c r="EQ115" s="15">
        <f>'Investment Analysis'!MC115</f>
        <v/>
      </c>
      <c r="ER115" s="48" t="n">
        <v>11140.14</v>
      </c>
      <c r="ES115" s="18">
        <f>'Investment Analysis'!LX115</f>
        <v/>
      </c>
      <c r="ET115" s="15">
        <f>'Investment Analysis'!LA115</f>
        <v/>
      </c>
      <c r="EU115" s="48" t="n">
        <v>31908.5</v>
      </c>
      <c r="EV115" s="18">
        <f>'Investment Analysis'!ML115</f>
        <v/>
      </c>
      <c r="EW115" s="15">
        <f>'Investment Analysis'!MJ115</f>
        <v/>
      </c>
      <c r="EX115" s="48" t="n">
        <v>45104.5</v>
      </c>
      <c r="EY115" s="18">
        <f>IF(EX115&gt;0,(EX115-EY$5)/EY$5,0)</f>
        <v/>
      </c>
      <c r="EZ115" s="15">
        <f>'Investment Analysis'!MQ115</f>
        <v/>
      </c>
      <c r="FA115" s="48" t="n"/>
      <c r="FB115" s="18">
        <f>IF(FA115&gt;0,(FA115-FB$5)/FB$5,0)</f>
        <v/>
      </c>
      <c r="FC115" s="15">
        <f>'Investment Analysis'!MX115</f>
        <v/>
      </c>
      <c r="FD115" s="48" t="n">
        <v>17561.6</v>
      </c>
      <c r="FE115" s="18">
        <f>IF(FD115&gt;0,(FD115-FE$5)/FE$5,0)</f>
        <v/>
      </c>
      <c r="FF115" s="15">
        <f>'Investment Analysis'!NE115</f>
        <v/>
      </c>
      <c r="FG115" s="48" t="n"/>
      <c r="FH115" s="18">
        <f>IF(FG115&gt;0,(FG115-FH$5)/FH$5,0)</f>
        <v/>
      </c>
      <c r="FI115" s="15">
        <f>'Investment Analysis'!NL115</f>
        <v/>
      </c>
      <c r="FJ115" s="48" t="n">
        <v>26847.15</v>
      </c>
      <c r="FK115" s="18">
        <f>IF(FJ115&gt;0,(FJ115-FK$5)/FK$5,0)</f>
        <v/>
      </c>
      <c r="FL115" s="15">
        <f>'Investment Analysis'!NS115</f>
        <v/>
      </c>
      <c r="FM115" s="48" t="n">
        <v>21006.25</v>
      </c>
      <c r="FN115" s="18">
        <f>IF(FM115&gt;0,(FM115-FN$5)/FN$5,0)</f>
        <v/>
      </c>
      <c r="FO115" s="15">
        <f>'Investment Analysis'!NZ115</f>
        <v/>
      </c>
      <c r="FP115" s="48" t="n"/>
      <c r="FQ115" s="18">
        <f>IF(FP115&gt;0,(FP115-FQ$5)/FQ$5,0)</f>
        <v/>
      </c>
      <c r="FR115" s="15">
        <f>'Investment Analysis'!OG115</f>
        <v/>
      </c>
      <c r="FS115" s="48" t="n">
        <v>42300</v>
      </c>
      <c r="FT115" s="18">
        <f>IF(FS115&gt;0,(FS115-FT$5)/FT$5,0)</f>
        <v/>
      </c>
      <c r="FU115" s="15">
        <f>'Investment Analysis'!ON115</f>
        <v/>
      </c>
      <c r="FV115" s="48" t="n"/>
      <c r="FW115" s="18">
        <f>IF(FV115&gt;0,(FV115-FW$5)/FW$5,0)</f>
        <v/>
      </c>
      <c r="FX115" s="15">
        <f>'Investment Analysis'!OU115</f>
        <v/>
      </c>
      <c r="FY115" s="48" t="n"/>
      <c r="FZ115" s="18">
        <f>IF(FY115&gt;0,(FY115-FZ$5)/FZ$5,0)</f>
        <v/>
      </c>
      <c r="GA115" s="15">
        <f>'Investment Analysis'!PB115</f>
        <v/>
      </c>
      <c r="GB115" s="48" t="n">
        <v>18173.25</v>
      </c>
      <c r="GC115" s="18">
        <f>'Investment Analysis'!PK115</f>
        <v/>
      </c>
      <c r="GD115" s="15">
        <f>'Investment Analysis'!PI115</f>
        <v/>
      </c>
      <c r="GE115" s="48" t="n">
        <v>11036.4</v>
      </c>
      <c r="GF115" s="18">
        <f>'Investment Analysis'!PY115</f>
        <v/>
      </c>
      <c r="GG115" s="15">
        <f>'Investment Analysis'!PW115</f>
        <v/>
      </c>
      <c r="GH115" s="48" t="n">
        <v>20568.1</v>
      </c>
      <c r="GI115" s="18">
        <f>'Investment Analysis'!QF115</f>
        <v/>
      </c>
      <c r="GJ115" s="15">
        <f>'Investment Analysis'!QD115</f>
        <v/>
      </c>
      <c r="GK115" s="48" t="n">
        <v>12449.7</v>
      </c>
      <c r="GL115" s="18">
        <f>'Investment Analysis'!QM115</f>
        <v/>
      </c>
      <c r="GM115" s="15">
        <f>'Investment Analysis'!QK115</f>
        <v/>
      </c>
      <c r="GN115" s="48" t="n">
        <v>4140</v>
      </c>
      <c r="GO115" s="18">
        <f>'Investment Analysis'!QT115</f>
        <v/>
      </c>
      <c r="GP115" s="15">
        <f>'Investment Analysis'!QR115</f>
        <v/>
      </c>
      <c r="GQ115" s="48" t="n">
        <v>5101.25</v>
      </c>
      <c r="GR115" s="18">
        <f>'Investment Analysis'!RA115</f>
        <v/>
      </c>
      <c r="GS115" s="15">
        <f>'Investment Analysis'!QY115</f>
        <v/>
      </c>
      <c r="GT115" s="48" t="n">
        <v>34538</v>
      </c>
      <c r="GU115" s="18">
        <f>'Investment Analysis'!RH115</f>
        <v/>
      </c>
      <c r="GV115" s="15">
        <f>'Investment Analysis'!RF115</f>
        <v/>
      </c>
      <c r="GW115" s="48" t="n"/>
      <c r="GX115" s="18">
        <f>'Investment Analysis'!RO115</f>
        <v/>
      </c>
      <c r="GY115" s="15">
        <f>'Investment Analysis'!RM115</f>
        <v/>
      </c>
      <c r="GZ115" s="48" t="n">
        <v>13400</v>
      </c>
      <c r="HA115" s="18">
        <f>'Investment Analysis'!RV115</f>
        <v/>
      </c>
      <c r="HB115" s="15">
        <f>'Investment Analysis'!RT115</f>
        <v/>
      </c>
      <c r="HC115" s="48" t="n">
        <v>19501.5</v>
      </c>
      <c r="HD115" s="18">
        <f>'Investment Analysis'!SC115</f>
        <v/>
      </c>
      <c r="HE115" s="15">
        <f>'Investment Analysis'!SA115</f>
        <v/>
      </c>
      <c r="HF115" s="48" t="n">
        <v>8274</v>
      </c>
      <c r="HG115" s="18">
        <f>'Investment Analysis'!SJ115</f>
        <v/>
      </c>
      <c r="HH115" s="15">
        <f>'Investment Analysis'!SH115</f>
        <v/>
      </c>
      <c r="HI115" s="48" t="n">
        <v>7168</v>
      </c>
      <c r="HJ115" s="18">
        <f>'Investment Analysis'!SM115</f>
        <v/>
      </c>
      <c r="HK115" s="15">
        <f>'Investment Analysis'!SK115</f>
        <v/>
      </c>
      <c r="HL115" s="48" t="n"/>
      <c r="HM115" s="18">
        <f>'Investment Analysis'!SP115</f>
        <v/>
      </c>
      <c r="HN115" s="15">
        <f>'Investment Analysis'!SN115</f>
        <v/>
      </c>
      <c r="HO115" s="48" t="n">
        <v>3809.9</v>
      </c>
      <c r="HP115" s="18">
        <f>'Investment Analysis'!TE115</f>
        <v/>
      </c>
      <c r="HQ115" s="15">
        <f>'Investment Analysis'!TC115</f>
        <v/>
      </c>
      <c r="HR115" s="48" t="n">
        <v>3758</v>
      </c>
      <c r="HS115" s="18">
        <f>'Investment Analysis'!TL115</f>
        <v/>
      </c>
      <c r="HT115" s="15">
        <f>'Investment Analysis'!TJ115</f>
        <v/>
      </c>
      <c r="HU115" s="48" t="n"/>
      <c r="HV115" s="18">
        <f>'Investment Analysis'!TS115</f>
        <v/>
      </c>
      <c r="HW115" s="15">
        <f>'Investment Analysis'!TQ115</f>
        <v/>
      </c>
      <c r="HX115" s="48" t="n"/>
      <c r="HY115" s="18">
        <f>'Investment Analysis'!TZ115</f>
        <v/>
      </c>
      <c r="HZ115" s="15">
        <f>'Investment Analysis'!TX115</f>
        <v/>
      </c>
      <c r="IA115" s="48" t="n"/>
      <c r="IB115" s="18">
        <f>'Investment Analysis'!UG115</f>
        <v/>
      </c>
      <c r="IC115" s="15">
        <f>'Investment Analysis'!UE115</f>
        <v/>
      </c>
      <c r="ID115" s="48" t="n"/>
      <c r="IE115" s="18">
        <f>'Investment Analysis'!UN115</f>
        <v/>
      </c>
      <c r="IF115" s="15">
        <f>'Investment Analysis'!UL115</f>
        <v/>
      </c>
      <c r="IG115" s="48" t="n"/>
      <c r="IH115" s="18">
        <f>'Investment Analysis'!UU115</f>
        <v/>
      </c>
      <c r="II115" s="15">
        <f>'Investment Analysis'!US115</f>
        <v/>
      </c>
      <c r="IJ115" s="48" t="n"/>
      <c r="IK115" s="18">
        <f>'Investment Analysis'!VB115</f>
        <v/>
      </c>
      <c r="IL115" s="15">
        <f>'Investment Analysis'!UZ115</f>
        <v/>
      </c>
      <c r="IM115" s="48" t="n"/>
      <c r="IN115" s="18">
        <f>'Investment Analysis'!VI115</f>
        <v/>
      </c>
      <c r="IO115" s="15">
        <f>'Investment Analysis'!VG115</f>
        <v/>
      </c>
      <c r="IP115" s="18" t="n"/>
      <c r="IQ115" s="18" t="n"/>
      <c r="IR115" s="18" t="n"/>
      <c r="IS115" s="108">
        <f>IF(IT115&gt;0,IT115-IT114,0)</f>
        <v/>
      </c>
      <c r="IT115" s="48">
        <f>FY115+FV115+FS115+FP115+FM115+FJ115+FG115+FD115+FA115+EX115+EU115+ER115+EO115+EL115+EI115+EF115+EC115+DZ115+DW115+DT115+DQ115+DN115+DK115+DH115+DE115+DB115+CY115+CV115+CS115+CP115+CJ115+CG115+CD115+CA115+BX115+P115+CM115+GT115+GQ115+GN115+GK115+GH115+GE115+GB115+BU115+BR115+BO115+BL115+BI115+BF115+BC115+AZ115+AW115+AT115+AQ115+AN115+AK115+AH115+AE115+AB115+Y115+V115+S115+GW115+GZ115+HC115+HF115+HI115+HL115+HO115+HR115+HU115</f>
        <v/>
      </c>
      <c r="IU115" s="101">
        <f>IF(IT115&gt;0,IV115,0)</f>
        <v/>
      </c>
      <c r="IV115" s="101" t="n"/>
      <c r="IW115" s="15">
        <f>IF(IT115&gt;0,(IT115+IV$11-I$2)/I$2,0)</f>
        <v/>
      </c>
      <c r="IX115" s="113">
        <f>IF(IT115&gt;0,IT115+IV$11-I$2,0)</f>
        <v/>
      </c>
      <c r="IY115" s="21">
        <f>IF(IT115&gt;0,(IT115+IV$11+IV$33+IV$52+IV$73+IV$93-IT$8)/IT$8,0)</f>
        <v/>
      </c>
      <c r="IZ115" s="173">
        <f>IF(IT115&gt;0,IT115+IV$11+IV$33+IV$52+IV$73+IV$93-IT$8,0)</f>
        <v/>
      </c>
    </row>
    <row r="116">
      <c r="A116" s="554">
        <f>'Investment Analysis'!A116</f>
        <v/>
      </c>
      <c r="B116" s="4">
        <f>'Investment Analysis'!B116</f>
        <v/>
      </c>
      <c r="C116" s="27">
        <f>'Investment Analysis'!C116</f>
        <v/>
      </c>
      <c r="D116" s="14">
        <f>'Investment Analysis'!D116</f>
        <v/>
      </c>
      <c r="E116" s="15">
        <f>'Investment Analysis'!E116</f>
        <v/>
      </c>
      <c r="F116" s="13">
        <f>'Investment Analysis'!G116</f>
        <v/>
      </c>
      <c r="G116" s="14">
        <f>'Investment Analysis'!H116</f>
        <v/>
      </c>
      <c r="H116" s="15">
        <f>'Investment Analysis'!I116</f>
        <v/>
      </c>
      <c r="I116" s="13">
        <f>'Investment Analysis'!K116</f>
        <v/>
      </c>
      <c r="J116" s="14">
        <f>'Investment Analysis'!L116</f>
        <v/>
      </c>
      <c r="K116" s="15">
        <f>'Investment Analysis'!M116</f>
        <v/>
      </c>
      <c r="L116" s="41">
        <f>'Investment Analysis'!T116</f>
        <v/>
      </c>
      <c r="M116" s="21">
        <f>'Investment Analysis'!V116</f>
        <v/>
      </c>
      <c r="N116" s="21">
        <f>'Investment Analysis'!W116</f>
        <v/>
      </c>
      <c r="P116" s="48">
        <f>'Investment Analysis'!Y116</f>
        <v/>
      </c>
      <c r="Q116" s="18" t="n"/>
      <c r="R116" s="83" t="n"/>
      <c r="S116" s="48" t="n">
        <v>4283.95</v>
      </c>
      <c r="T116" s="18">
        <f>'Investment Analysis'!AH116</f>
        <v/>
      </c>
      <c r="U116" s="15">
        <f>'Investment Analysis'!AF116</f>
        <v/>
      </c>
      <c r="V116" s="48" t="n">
        <v>7019.2</v>
      </c>
      <c r="W116" s="18">
        <f>'Investment Analysis'!AO116</f>
        <v/>
      </c>
      <c r="X116" s="15">
        <f>'Investment Analysis'!AM116</f>
        <v/>
      </c>
      <c r="Y116" s="48" t="n">
        <v>9156.01</v>
      </c>
      <c r="Z116" s="18">
        <f>IF(Y116&gt;0,(Y116-Z$5)/Z$5,0)</f>
        <v/>
      </c>
      <c r="AA116" s="15">
        <f>'Investment Analysis'!GM116</f>
        <v/>
      </c>
      <c r="AB116" s="48" t="n">
        <v>2457.16</v>
      </c>
      <c r="AC116" s="18">
        <f>IF(AB116&gt;0,(AB116+8000+5000-AC$5)/AC$5,0)</f>
        <v/>
      </c>
      <c r="AD116" s="15">
        <f>'Investment Analysis'!AT116</f>
        <v/>
      </c>
      <c r="AE116" s="48" t="n">
        <v>11069.03</v>
      </c>
      <c r="AF116" s="18">
        <f>'Investment Analysis'!BC116</f>
        <v/>
      </c>
      <c r="AG116" s="15">
        <f>'Investment Analysis'!BA116</f>
        <v/>
      </c>
      <c r="AH116" s="48" t="n"/>
      <c r="AI116" s="18">
        <f>IF(AH116&gt;0,(AH116-5000+20000+20000-AI$5)/AI$5,0)</f>
        <v/>
      </c>
      <c r="AJ116" s="15">
        <f>'Investment Analysis'!BH116</f>
        <v/>
      </c>
      <c r="AK116" s="48" t="n">
        <v>19435.27</v>
      </c>
      <c r="AL116" s="18">
        <f>IF(AK116&gt;0,(AK116+7000-AL$5)/AL$5,0)</f>
        <v/>
      </c>
      <c r="AM116" s="15">
        <f>'Investment Analysis'!BO116</f>
        <v/>
      </c>
      <c r="AN116" s="48" t="n">
        <v>14391.76</v>
      </c>
      <c r="AO116" s="18">
        <f>IF(AN116&gt;0,(AN116+25000+5000-AO$5)/AO$5,0)</f>
        <v/>
      </c>
      <c r="AP116" s="15">
        <f>'Investment Analysis'!BV116</f>
        <v/>
      </c>
      <c r="AQ116" s="48" t="n">
        <v>5064.79</v>
      </c>
      <c r="AR116" s="18">
        <f>IF(AQ116&gt;0,(AQ116+10000+4000-AR$5)/AR$5,0)</f>
        <v/>
      </c>
      <c r="AS116" s="15">
        <f>'Investment Analysis'!CC116</f>
        <v/>
      </c>
      <c r="AT116" s="48" t="n">
        <v>23167.66</v>
      </c>
      <c r="AU116" s="18">
        <f>'Investment Analysis'!CL116</f>
        <v/>
      </c>
      <c r="AV116" s="15">
        <f>'Investment Analysis'!CJ116</f>
        <v/>
      </c>
      <c r="AW116" s="48" t="n">
        <v>17529.29</v>
      </c>
      <c r="AX116" s="18">
        <f>IF(AW116&gt;0,(AW116+2000-AX$5)/AX$5,0)</f>
        <v/>
      </c>
      <c r="AY116" s="15">
        <f>'Investment Analysis'!CQ116</f>
        <v/>
      </c>
      <c r="AZ116" s="48" t="n">
        <v>15254.66</v>
      </c>
      <c r="BA116" s="18">
        <f>'Investment Analysis'!CZ116</f>
        <v/>
      </c>
      <c r="BB116" s="15">
        <f>'Investment Analysis'!CX116</f>
        <v/>
      </c>
      <c r="BC116" s="48" t="n">
        <v>9052.620000000001</v>
      </c>
      <c r="BD116" s="18">
        <f>IF(BC116&gt;0,(BC116-10000+30000+10000-BD$5)/BD$5,0)</f>
        <v/>
      </c>
      <c r="BE116" s="15">
        <f>'Investment Analysis'!DE116</f>
        <v/>
      </c>
      <c r="BF116" s="48" t="n">
        <v>4658.86</v>
      </c>
      <c r="BG116" s="18">
        <f>'Investment Analysis'!DN116</f>
        <v/>
      </c>
      <c r="BH116" s="15">
        <f>'Investment Analysis'!DL116</f>
        <v/>
      </c>
      <c r="BI116" s="48" t="n">
        <v>2452.73</v>
      </c>
      <c r="BJ116" s="18">
        <f>'Investment Analysis'!EB116</f>
        <v/>
      </c>
      <c r="BK116" s="15">
        <f>'Investment Analysis'!DZ116</f>
        <v/>
      </c>
      <c r="BL116" s="48" t="n">
        <v>19586.11</v>
      </c>
      <c r="BM116" s="18">
        <f>'Investment Analysis'!EI116</f>
        <v/>
      </c>
      <c r="BN116" s="15">
        <f>'Investment Analysis'!EG116</f>
        <v/>
      </c>
      <c r="BO116" s="48" t="n">
        <v>9999.42</v>
      </c>
      <c r="BP116" s="18">
        <f>'Investment Analysis'!DU116</f>
        <v/>
      </c>
      <c r="BQ116" s="15">
        <f>'Investment Analysis'!DS116</f>
        <v/>
      </c>
      <c r="BR116" s="48" t="n">
        <v>10929.76</v>
      </c>
      <c r="BS116" s="18">
        <f>'Investment Analysis'!EP116</f>
        <v/>
      </c>
      <c r="BT116" s="15">
        <f>'Investment Analysis'!EN116</f>
        <v/>
      </c>
      <c r="BU116" s="48" t="n">
        <v>13336.52</v>
      </c>
      <c r="BV116" s="18">
        <f>IF(BU116&gt;0,(BU116+8000-BV$5)/BV$5,0)</f>
        <v/>
      </c>
      <c r="BW116" s="15">
        <f>'Investment Analysis'!EU116</f>
        <v/>
      </c>
      <c r="BX116" s="48" t="n">
        <v>21658.7</v>
      </c>
      <c r="BY116" s="18">
        <f>IF(BX116&gt;0,(BX116-10000-5000-BY$5)/BY$5,0)</f>
        <v/>
      </c>
      <c r="BZ116" s="15">
        <f>'Investment Analysis'!FB116</f>
        <v/>
      </c>
      <c r="CA116" s="48" t="n">
        <v>19967.01</v>
      </c>
      <c r="CB116" s="18">
        <f>IF(CA116&gt;0,(CA116-CB$5)/CB$5,0)</f>
        <v/>
      </c>
      <c r="CC116" s="15">
        <f>'Investment Analysis'!FI116</f>
        <v/>
      </c>
      <c r="CD116" s="48" t="n">
        <v>18054.49</v>
      </c>
      <c r="CE116" s="18">
        <f>'Investment Analysis'!FR116</f>
        <v/>
      </c>
      <c r="CF116" s="15">
        <f>'Investment Analysis'!FP116</f>
        <v/>
      </c>
      <c r="CG116" s="48" t="n">
        <v>5123.16</v>
      </c>
      <c r="CH116" s="18">
        <f>'Investment Analysis'!FR116</f>
        <v/>
      </c>
      <c r="CI116" s="15">
        <f>'Investment Analysis'!FW116</f>
        <v/>
      </c>
      <c r="CJ116" s="48" t="n"/>
      <c r="CK116" s="18">
        <f>IF(CJ116&gt;0,(CJ116+5000+8000-CK$5)/CK$5,0)</f>
        <v/>
      </c>
      <c r="CL116" s="15">
        <f>'Investment Analysis'!GD116</f>
        <v/>
      </c>
      <c r="CM116" s="48" t="n">
        <v>35486.97</v>
      </c>
      <c r="CN116" s="18">
        <f>IF(CM116&gt;0,(CM116-CN$5)/CN$5,0)</f>
        <v/>
      </c>
      <c r="CO116" s="15">
        <f>'Investment Analysis'!GT116</f>
        <v/>
      </c>
      <c r="CP116" s="48" t="n">
        <v>21352.5</v>
      </c>
      <c r="CQ116" s="18">
        <f>IF(CP116&gt;0,(CP116-CQ$5)/CQ$5,0)</f>
        <v/>
      </c>
      <c r="CR116" s="15">
        <f>'Investment Analysis'!HG116</f>
        <v/>
      </c>
      <c r="CS116" s="48" t="n">
        <v>3830</v>
      </c>
      <c r="CT116" s="18">
        <f>IF(CS116&gt;0,(CS116-CT$5)/CT$5,0)</f>
        <v/>
      </c>
      <c r="CU116" s="15">
        <f>'Investment Analysis'!HN116</f>
        <v/>
      </c>
      <c r="CV116" s="48" t="n">
        <v>7699.45</v>
      </c>
      <c r="CW116" s="18">
        <f>IF(CV116&gt;0,(CV116-CW$5)/CW$5,0)</f>
        <v/>
      </c>
      <c r="CX116" s="15">
        <f>'Investment Analysis'!IB116</f>
        <v/>
      </c>
      <c r="CY116" s="48" t="n">
        <v>10397.2</v>
      </c>
      <c r="CZ116" s="18">
        <f>IF(CY116&gt;0,(CY116-CZ$5)/CZ$5,0)</f>
        <v/>
      </c>
      <c r="DA116" s="15">
        <f>'Investment Analysis'!II116</f>
        <v/>
      </c>
      <c r="DB116" s="48" t="n">
        <v>5619.5</v>
      </c>
      <c r="DC116" s="18">
        <f>IF(DB116&gt;0,(DB116-DC$5)/DC$5,0)</f>
        <v/>
      </c>
      <c r="DD116" s="15">
        <f>'Investment Analysis'!IP116</f>
        <v/>
      </c>
      <c r="DE116" s="48" t="n">
        <v>18009</v>
      </c>
      <c r="DF116" s="18">
        <f>'Investment Analysis'!IY116</f>
        <v/>
      </c>
      <c r="DG116" s="15">
        <f>'Investment Analysis'!IW116</f>
        <v/>
      </c>
      <c r="DH116" s="48" t="n">
        <v>20538.6</v>
      </c>
      <c r="DI116" s="18">
        <f>IF(DH116&gt;0,(DH116-DI$5)/DI$5,0)</f>
        <v/>
      </c>
      <c r="DJ116" s="15">
        <f>'Investment Analysis'!JD116</f>
        <v/>
      </c>
      <c r="DK116" s="48" t="n">
        <v>23384</v>
      </c>
      <c r="DL116" s="18">
        <f>IF(DK116&gt;0,(DK116-DL$5)/DL$5,0)</f>
        <v/>
      </c>
      <c r="DM116" s="15">
        <f>'Investment Analysis'!JK116</f>
        <v/>
      </c>
      <c r="DN116" s="48" t="n">
        <v>1018.3</v>
      </c>
      <c r="DO116" s="18">
        <f>IF(DN116&gt;0,(DN116-DO$5)/DO$5,0)</f>
        <v/>
      </c>
      <c r="DP116" s="15">
        <f>'Investment Analysis'!HU116</f>
        <v/>
      </c>
      <c r="DQ116" s="48" t="n">
        <v>18112.5</v>
      </c>
      <c r="DR116" s="18">
        <f>IF(DQ116&gt;0,(DQ116-DR$5)/DR$5,0)</f>
        <v/>
      </c>
      <c r="DS116" s="15">
        <f>'Investment Analysis'!JR116</f>
        <v/>
      </c>
      <c r="DT116" s="48" t="n">
        <v>18630</v>
      </c>
      <c r="DU116" s="18">
        <f>IF(DT116&gt;0,(DT116-630.54-DU$5)/DU$5,0)</f>
        <v/>
      </c>
      <c r="DV116" s="15">
        <f>'Investment Analysis'!JY116</f>
        <v/>
      </c>
      <c r="DW116" s="48" t="n">
        <v>5054.05</v>
      </c>
      <c r="DX116" s="18">
        <f>IF(DW116&gt;0,(DW116-DX$5)/DX$5,0)</f>
        <v/>
      </c>
      <c r="DY116" s="15">
        <f>'Investment Analysis'!KF116</f>
        <v/>
      </c>
      <c r="DZ116" s="48" t="n">
        <v>5400</v>
      </c>
      <c r="EA116" s="18">
        <f>IF(DZ116&gt;0,(DZ116-EA$5)/EA$5,0)</f>
        <v/>
      </c>
      <c r="EB116" s="15">
        <f>'Investment Analysis'!KM116</f>
        <v/>
      </c>
      <c r="EC116" s="48" t="n">
        <v>1003.15</v>
      </c>
      <c r="ED116" s="18">
        <f>'Investment Analysis'!KV116</f>
        <v/>
      </c>
      <c r="EE116" s="15">
        <f>'Investment Analysis'!KT116</f>
        <v/>
      </c>
      <c r="EF116" s="48" t="n">
        <v>13832.5</v>
      </c>
      <c r="EG116" s="18">
        <f>IF(EF116&gt;0,(EF116-EG$5)/EG$5,0)</f>
        <v/>
      </c>
      <c r="EH116" s="15">
        <f>'Investment Analysis'!LH116</f>
        <v/>
      </c>
      <c r="EI116" s="48" t="n">
        <v>7933.9</v>
      </c>
      <c r="EJ116" s="18">
        <f>'Investment Analysis'!LQ116</f>
        <v/>
      </c>
      <c r="EK116" s="15">
        <f>'Investment Analysis'!LO116</f>
        <v/>
      </c>
      <c r="EL116" s="48" t="n">
        <v>23190</v>
      </c>
      <c r="EM116" s="18">
        <f>IF(EL116&gt;0,(EL116-EM$5)/EM$5,0)</f>
        <v/>
      </c>
      <c r="EN116" s="15">
        <f>'Investment Analysis'!LX116</f>
        <v/>
      </c>
      <c r="EO116" s="48" t="n">
        <v>14300</v>
      </c>
      <c r="EP116" s="68">
        <f>IF(EO116&gt;0,(EO116-500-EP$5)/EP$5,0)</f>
        <v/>
      </c>
      <c r="EQ116" s="15">
        <f>'Investment Analysis'!MC116</f>
        <v/>
      </c>
      <c r="ER116" s="48" t="n">
        <v>11193.6</v>
      </c>
      <c r="ES116" s="18">
        <f>'Investment Analysis'!LX116</f>
        <v/>
      </c>
      <c r="ET116" s="15">
        <f>'Investment Analysis'!LA116</f>
        <v/>
      </c>
      <c r="EU116" s="48" t="n">
        <v>30654</v>
      </c>
      <c r="EV116" s="18">
        <f>'Investment Analysis'!ML116</f>
        <v/>
      </c>
      <c r="EW116" s="15">
        <f>'Investment Analysis'!MJ116</f>
        <v/>
      </c>
      <c r="EX116" s="48" t="n">
        <v>45129</v>
      </c>
      <c r="EY116" s="18">
        <f>IF(EX116&gt;0,(EX116-EY$5)/EY$5,0)</f>
        <v/>
      </c>
      <c r="EZ116" s="15">
        <f>'Investment Analysis'!MQ116</f>
        <v/>
      </c>
      <c r="FA116" s="48" t="n"/>
      <c r="FB116" s="18">
        <f>IF(FA116&gt;0,(FA116-FB$5)/FB$5,0)</f>
        <v/>
      </c>
      <c r="FC116" s="15">
        <f>'Investment Analysis'!MX116</f>
        <v/>
      </c>
      <c r="FD116" s="48" t="n">
        <v>17634.4</v>
      </c>
      <c r="FE116" s="18">
        <f>IF(FD116&gt;0,(FD116-FE$5)/FE$5,0)</f>
        <v/>
      </c>
      <c r="FF116" s="15">
        <f>'Investment Analysis'!NE116</f>
        <v/>
      </c>
      <c r="FG116" s="48" t="n"/>
      <c r="FH116" s="18">
        <f>IF(FG116&gt;0,(FG116-FH$5)/FH$5,0)</f>
        <v/>
      </c>
      <c r="FI116" s="15">
        <f>'Investment Analysis'!NL116</f>
        <v/>
      </c>
      <c r="FJ116" s="48" t="n">
        <v>26637.05</v>
      </c>
      <c r="FK116" s="18">
        <f>IF(FJ116&gt;0,(FJ116-FK$5)/FK$5,0)</f>
        <v/>
      </c>
      <c r="FL116" s="15">
        <f>'Investment Analysis'!NS116</f>
        <v/>
      </c>
      <c r="FM116" s="48" t="n">
        <v>21026.25</v>
      </c>
      <c r="FN116" s="18">
        <f>IF(FM116&gt;0,(FM116-FN$5)/FN$5,0)</f>
        <v/>
      </c>
      <c r="FO116" s="15">
        <f>'Investment Analysis'!NZ116</f>
        <v/>
      </c>
      <c r="FP116" s="48" t="n"/>
      <c r="FQ116" s="18">
        <f>IF(FP116&gt;0,(FP116-FQ$5)/FQ$5,0)</f>
        <v/>
      </c>
      <c r="FR116" s="15">
        <f>'Investment Analysis'!OG116</f>
        <v/>
      </c>
      <c r="FS116" s="48" t="n">
        <v>40902</v>
      </c>
      <c r="FT116" s="18">
        <f>IF(FS116&gt;0,(FS116-FT$5)/FT$5,0)</f>
        <v/>
      </c>
      <c r="FU116" s="15">
        <f>'Investment Analysis'!ON116</f>
        <v/>
      </c>
      <c r="FV116" s="48" t="n"/>
      <c r="FW116" s="18">
        <f>IF(FV116&gt;0,(FV116-FW$5)/FW$5,0)</f>
        <v/>
      </c>
      <c r="FX116" s="15">
        <f>'Investment Analysis'!OU116</f>
        <v/>
      </c>
      <c r="FY116" s="48" t="n"/>
      <c r="FZ116" s="18">
        <f>IF(FY116&gt;0,(FY116-FZ$5)/FZ$5,0)</f>
        <v/>
      </c>
      <c r="GA116" s="15">
        <f>'Investment Analysis'!PB116</f>
        <v/>
      </c>
      <c r="GB116" s="48" t="n">
        <v>18154.5</v>
      </c>
      <c r="GC116" s="18">
        <f>'Investment Analysis'!PK116</f>
        <v/>
      </c>
      <c r="GD116" s="15">
        <f>'Investment Analysis'!PI116</f>
        <v/>
      </c>
      <c r="GE116" s="48" t="n">
        <v>11031</v>
      </c>
      <c r="GF116" s="18">
        <f>'Investment Analysis'!PY116</f>
        <v/>
      </c>
      <c r="GG116" s="15">
        <f>'Investment Analysis'!PW116</f>
        <v/>
      </c>
      <c r="GH116" s="48" t="n">
        <v>20577.2</v>
      </c>
      <c r="GI116" s="18">
        <f>'Investment Analysis'!QF116</f>
        <v/>
      </c>
      <c r="GJ116" s="15">
        <f>'Investment Analysis'!QD116</f>
        <v/>
      </c>
      <c r="GK116" s="48" t="n">
        <v>10875</v>
      </c>
      <c r="GL116" s="18">
        <f>'Investment Analysis'!QM116</f>
        <v/>
      </c>
      <c r="GM116" s="15">
        <f>'Investment Analysis'!QK116</f>
        <v/>
      </c>
      <c r="GN116" s="48" t="n">
        <v>4204</v>
      </c>
      <c r="GO116" s="18">
        <f>'Investment Analysis'!QT116</f>
        <v/>
      </c>
      <c r="GP116" s="15">
        <f>'Investment Analysis'!QR116</f>
        <v/>
      </c>
      <c r="GQ116" s="48" t="n">
        <v>5037.45</v>
      </c>
      <c r="GR116" s="18">
        <f>'Investment Analysis'!RA116</f>
        <v/>
      </c>
      <c r="GS116" s="15">
        <f>'Investment Analysis'!QY116</f>
        <v/>
      </c>
      <c r="GT116" s="48" t="n">
        <v>34174</v>
      </c>
      <c r="GU116" s="18">
        <f>'Investment Analysis'!RH116</f>
        <v/>
      </c>
      <c r="GV116" s="15">
        <f>'Investment Analysis'!RF116</f>
        <v/>
      </c>
      <c r="GW116" s="48" t="n"/>
      <c r="GX116" s="18">
        <f>'Investment Analysis'!RO116</f>
        <v/>
      </c>
      <c r="GY116" s="15">
        <f>'Investment Analysis'!RM116</f>
        <v/>
      </c>
      <c r="GZ116" s="48" t="n">
        <v>13180</v>
      </c>
      <c r="HA116" s="18">
        <f>'Investment Analysis'!RV116</f>
        <v/>
      </c>
      <c r="HB116" s="15">
        <f>'Investment Analysis'!RT116</f>
        <v/>
      </c>
      <c r="HC116" s="48" t="n">
        <v>17986.5</v>
      </c>
      <c r="HD116" s="18">
        <f>'Investment Analysis'!SC116</f>
        <v/>
      </c>
      <c r="HE116" s="15">
        <f>'Investment Analysis'!SA116</f>
        <v/>
      </c>
      <c r="HF116" s="48" t="n">
        <v>7623</v>
      </c>
      <c r="HG116" s="18">
        <f>'Investment Analysis'!SJ116</f>
        <v/>
      </c>
      <c r="HH116" s="15">
        <f>'Investment Analysis'!SH116</f>
        <v/>
      </c>
      <c r="HI116" s="48" t="n">
        <v>7140</v>
      </c>
      <c r="HJ116" s="18">
        <f>'Investment Analysis'!SM116</f>
        <v/>
      </c>
      <c r="HK116" s="15">
        <f>'Investment Analysis'!SK116</f>
        <v/>
      </c>
      <c r="HL116" s="48" t="n"/>
      <c r="HM116" s="18">
        <f>'Investment Analysis'!SP116</f>
        <v/>
      </c>
      <c r="HN116" s="15">
        <f>'Investment Analysis'!SN116</f>
        <v/>
      </c>
      <c r="HO116" s="48" t="n">
        <v>4019.15</v>
      </c>
      <c r="HP116" s="18">
        <f>'Investment Analysis'!TE116</f>
        <v/>
      </c>
      <c r="HQ116" s="15">
        <f>'Investment Analysis'!TC116</f>
        <v/>
      </c>
      <c r="HR116" s="48" t="n">
        <v>3744</v>
      </c>
      <c r="HS116" s="18">
        <f>'Investment Analysis'!TL116</f>
        <v/>
      </c>
      <c r="HT116" s="15">
        <f>'Investment Analysis'!TJ116</f>
        <v/>
      </c>
      <c r="HU116" s="48" t="n"/>
      <c r="HV116" s="18">
        <f>'Investment Analysis'!TS116</f>
        <v/>
      </c>
      <c r="HW116" s="15">
        <f>'Investment Analysis'!TQ116</f>
        <v/>
      </c>
      <c r="HX116" s="48" t="n"/>
      <c r="HY116" s="18">
        <f>'Investment Analysis'!TZ116</f>
        <v/>
      </c>
      <c r="HZ116" s="15">
        <f>'Investment Analysis'!TX116</f>
        <v/>
      </c>
      <c r="IA116" s="48" t="n"/>
      <c r="IB116" s="18">
        <f>'Investment Analysis'!UG116</f>
        <v/>
      </c>
      <c r="IC116" s="15">
        <f>'Investment Analysis'!UE116</f>
        <v/>
      </c>
      <c r="ID116" s="48" t="n"/>
      <c r="IE116" s="18">
        <f>'Investment Analysis'!UN116</f>
        <v/>
      </c>
      <c r="IF116" s="15">
        <f>'Investment Analysis'!UL116</f>
        <v/>
      </c>
      <c r="IG116" s="48" t="n"/>
      <c r="IH116" s="18">
        <f>'Investment Analysis'!UU116</f>
        <v/>
      </c>
      <c r="II116" s="15">
        <f>'Investment Analysis'!US116</f>
        <v/>
      </c>
      <c r="IJ116" s="48" t="n"/>
      <c r="IK116" s="18">
        <f>'Investment Analysis'!VB116</f>
        <v/>
      </c>
      <c r="IL116" s="15">
        <f>'Investment Analysis'!UZ116</f>
        <v/>
      </c>
      <c r="IM116" s="48" t="n"/>
      <c r="IN116" s="18">
        <f>'Investment Analysis'!VI116</f>
        <v/>
      </c>
      <c r="IO116" s="15">
        <f>'Investment Analysis'!VG116</f>
        <v/>
      </c>
      <c r="IP116" s="18" t="n"/>
      <c r="IQ116" s="18" t="n"/>
      <c r="IR116" s="18" t="n"/>
      <c r="IS116" s="108">
        <f>IF(IT116&gt;0,IT116-IT115,0)</f>
        <v/>
      </c>
      <c r="IT116" s="48">
        <f>FY116+FV116+FS116+FP116+FM116+FJ116+FG116+FD116+FA116+EX116+EU116+ER116+EO116+EL116+EI116+EF116+EC116+DZ116+DW116+DT116+DQ116+DN116+DK116+DH116+DE116+DB116+CY116+CV116+CS116+CP116+CJ116+CG116+CD116+CA116+BX116+P116+CM116+GT116+GQ116+GN116+GK116+GH116+GE116+GB116+BU116+BR116+BO116+BL116+BI116+BF116+BC116+AZ116+AW116+AT116+AQ116+AN116+AK116+AH116+AE116+AB116+Y116+V116+S116+GW116+GZ116+HC116+HF116+HI116+HL116+HO116+HR116+HU116</f>
        <v/>
      </c>
      <c r="IU116" s="101">
        <f>IF(IT116&gt;0,IV116,0)</f>
        <v/>
      </c>
      <c r="IV116" s="101" t="n"/>
      <c r="IW116" s="15">
        <f>IF(IT116&gt;0,(IT116+IV$11-I$2)/I$2,0)</f>
        <v/>
      </c>
      <c r="IX116" s="113">
        <f>IF(IT116&gt;0,IT116+IV$11-I$2,0)</f>
        <v/>
      </c>
      <c r="IY116" s="21">
        <f>IF(IT116&gt;0,(IT116+IV$11+IV$33+IV$52+IV$73+IV$93+IV$113-IT$8)/IT$8,0)</f>
        <v/>
      </c>
      <c r="IZ116" s="173">
        <f>IF(IT116&gt;0,IT116+IV$11+IV$33+IV$52+IV$73+IV$93+IV$113-IT$8,0)</f>
        <v/>
      </c>
    </row>
    <row r="117">
      <c r="A117" s="554">
        <f>'Investment Analysis'!A117</f>
        <v/>
      </c>
      <c r="B117" s="4">
        <f>'Investment Analysis'!B117</f>
        <v/>
      </c>
      <c r="C117" s="27">
        <f>'Investment Analysis'!C117</f>
        <v/>
      </c>
      <c r="D117" s="14">
        <f>'Investment Analysis'!D117</f>
        <v/>
      </c>
      <c r="E117" s="15">
        <f>'Investment Analysis'!E117</f>
        <v/>
      </c>
      <c r="F117" s="13">
        <f>'Investment Analysis'!G117</f>
        <v/>
      </c>
      <c r="G117" s="14">
        <f>'Investment Analysis'!H117</f>
        <v/>
      </c>
      <c r="H117" s="15">
        <f>'Investment Analysis'!I117</f>
        <v/>
      </c>
      <c r="I117" s="13">
        <f>'Investment Analysis'!K117</f>
        <v/>
      </c>
      <c r="J117" s="14">
        <f>'Investment Analysis'!L117</f>
        <v/>
      </c>
      <c r="K117" s="15">
        <f>'Investment Analysis'!M117</f>
        <v/>
      </c>
      <c r="L117" s="41">
        <f>'Investment Analysis'!T117</f>
        <v/>
      </c>
      <c r="M117" s="21">
        <f>'Investment Analysis'!V117</f>
        <v/>
      </c>
      <c r="N117" s="21">
        <f>'Investment Analysis'!W117</f>
        <v/>
      </c>
      <c r="P117" s="48">
        <f>'Investment Analysis'!Y117</f>
        <v/>
      </c>
      <c r="Q117" s="18" t="n"/>
      <c r="R117" s="83" t="n"/>
      <c r="S117" s="48" t="n">
        <v>4326.71</v>
      </c>
      <c r="T117" s="18">
        <f>'Investment Analysis'!AH117</f>
        <v/>
      </c>
      <c r="U117" s="15">
        <f>'Investment Analysis'!AF117</f>
        <v/>
      </c>
      <c r="V117" s="48" t="n">
        <v>7101.34</v>
      </c>
      <c r="W117" s="18">
        <f>'Investment Analysis'!AO117</f>
        <v/>
      </c>
      <c r="X117" s="15">
        <f>'Investment Analysis'!AM117</f>
        <v/>
      </c>
      <c r="Y117" s="48" t="n">
        <v>9271.98</v>
      </c>
      <c r="Z117" s="18">
        <f>IF(Y117&gt;0,(Y117-Z$5)/Z$5,0)</f>
        <v/>
      </c>
      <c r="AA117" s="15">
        <f>'Investment Analysis'!GM117</f>
        <v/>
      </c>
      <c r="AB117" s="48" t="n">
        <v>2490.19</v>
      </c>
      <c r="AC117" s="18">
        <f>IF(AB117&gt;0,(AB117+8000+5000-AC$5)/AC$5,0)</f>
        <v/>
      </c>
      <c r="AD117" s="15">
        <f>'Investment Analysis'!AT117</f>
        <v/>
      </c>
      <c r="AE117" s="48" t="n">
        <v>11184.19</v>
      </c>
      <c r="AF117" s="18">
        <f>'Investment Analysis'!BC117</f>
        <v/>
      </c>
      <c r="AG117" s="15">
        <f>'Investment Analysis'!BA117</f>
        <v/>
      </c>
      <c r="AH117" s="48" t="n"/>
      <c r="AI117" s="18">
        <f>IF(AH117&gt;0,(AH117-5000+20000+20000-AI$5)/AI$5,0)</f>
        <v/>
      </c>
      <c r="AJ117" s="15">
        <f>'Investment Analysis'!BH117</f>
        <v/>
      </c>
      <c r="AK117" s="48" t="n">
        <v>19697.29</v>
      </c>
      <c r="AL117" s="18">
        <f>IF(AK117&gt;0,(AK117+7000-AL$5)/AL$5,0)</f>
        <v/>
      </c>
      <c r="AM117" s="15">
        <f>'Investment Analysis'!BO117</f>
        <v/>
      </c>
      <c r="AN117" s="48" t="n">
        <v>14555.59</v>
      </c>
      <c r="AO117" s="18">
        <f>IF(AN117&gt;0,(AN117+25000+5000-AO$5)/AO$5,0)</f>
        <v/>
      </c>
      <c r="AP117" s="15">
        <f>'Investment Analysis'!BV117</f>
        <v/>
      </c>
      <c r="AQ117" s="48" t="n">
        <v>5112.89</v>
      </c>
      <c r="AR117" s="18">
        <f>IF(AQ117&gt;0,(AQ117+10000+4000-AR$5)/AR$5,0)</f>
        <v/>
      </c>
      <c r="AS117" s="15">
        <f>'Investment Analysis'!CC117</f>
        <v/>
      </c>
      <c r="AT117" s="48" t="n">
        <v>23657.54</v>
      </c>
      <c r="AU117" s="18">
        <f>'Investment Analysis'!CL117</f>
        <v/>
      </c>
      <c r="AV117" s="15">
        <f>'Investment Analysis'!CJ117</f>
        <v/>
      </c>
      <c r="AW117" s="48" t="n">
        <v>17775.42</v>
      </c>
      <c r="AX117" s="18">
        <f>IF(AW117&gt;0,(AW117+2000-AX$5)/AX$5,0)</f>
        <v/>
      </c>
      <c r="AY117" s="15">
        <f>'Investment Analysis'!CQ117</f>
        <v/>
      </c>
      <c r="AZ117" s="48" t="n">
        <v>15439.28</v>
      </c>
      <c r="BA117" s="18">
        <f>'Investment Analysis'!CZ117</f>
        <v/>
      </c>
      <c r="BB117" s="15">
        <f>'Investment Analysis'!CX117</f>
        <v/>
      </c>
      <c r="BC117" s="48" t="n">
        <v>9193.34</v>
      </c>
      <c r="BD117" s="18">
        <f>IF(BC117&gt;0,(BC117-10000+30000+10000-BD$5)/BD$5,0)</f>
        <v/>
      </c>
      <c r="BE117" s="15">
        <f>'Investment Analysis'!DE117</f>
        <v/>
      </c>
      <c r="BF117" s="48" t="n">
        <v>4674.96</v>
      </c>
      <c r="BG117" s="18">
        <f>'Investment Analysis'!DN117</f>
        <v/>
      </c>
      <c r="BH117" s="15">
        <f>'Investment Analysis'!DL117</f>
        <v/>
      </c>
      <c r="BI117" s="48" t="n">
        <v>2457.33</v>
      </c>
      <c r="BJ117" s="18">
        <f>'Investment Analysis'!EB117</f>
        <v/>
      </c>
      <c r="BK117" s="15">
        <f>'Investment Analysis'!DZ117</f>
        <v/>
      </c>
      <c r="BL117" s="48" t="n">
        <v>19827.84</v>
      </c>
      <c r="BM117" s="18">
        <f>'Investment Analysis'!EI117</f>
        <v/>
      </c>
      <c r="BN117" s="15">
        <f>'Investment Analysis'!EG117</f>
        <v/>
      </c>
      <c r="BO117" s="48" t="n">
        <v>10023.79</v>
      </c>
      <c r="BP117" s="18">
        <f>'Investment Analysis'!DU117</f>
        <v/>
      </c>
      <c r="BQ117" s="15">
        <f>'Investment Analysis'!DS117</f>
        <v/>
      </c>
      <c r="BR117" s="48" t="n">
        <v>11107.7</v>
      </c>
      <c r="BS117" s="18">
        <f>'Investment Analysis'!EP117</f>
        <v/>
      </c>
      <c r="BT117" s="15">
        <f>'Investment Analysis'!EN117</f>
        <v/>
      </c>
      <c r="BU117" s="48" t="n">
        <v>13376.49</v>
      </c>
      <c r="BV117" s="18">
        <f>IF(BU117&gt;0,(BU117+8000-BV$5)/BV$5,0)</f>
        <v/>
      </c>
      <c r="BW117" s="15">
        <f>'Investment Analysis'!EU117</f>
        <v/>
      </c>
      <c r="BX117" s="48" t="n">
        <v>21096.13</v>
      </c>
      <c r="BY117" s="18">
        <f>IF(BX117&gt;0,(BX117-10000-5000-BY$5)/BY$5,0)</f>
        <v/>
      </c>
      <c r="BZ117" s="15">
        <f>'Investment Analysis'!FB117</f>
        <v/>
      </c>
      <c r="CA117" s="48" t="n">
        <v>20368.25</v>
      </c>
      <c r="CB117" s="18">
        <f>IF(CA117&gt;0,(CA117-CB$5)/CB$5,0)</f>
        <v/>
      </c>
      <c r="CC117" s="15">
        <f>'Investment Analysis'!FI117</f>
        <v/>
      </c>
      <c r="CD117" s="48" t="n">
        <v>18316.7</v>
      </c>
      <c r="CE117" s="18">
        <f>'Investment Analysis'!FR117</f>
        <v/>
      </c>
      <c r="CF117" s="15">
        <f>'Investment Analysis'!FP117</f>
        <v/>
      </c>
      <c r="CG117" s="48" t="n">
        <v>5166.77</v>
      </c>
      <c r="CH117" s="18">
        <f>'Investment Analysis'!FR117</f>
        <v/>
      </c>
      <c r="CI117" s="15">
        <f>'Investment Analysis'!FW117</f>
        <v/>
      </c>
      <c r="CJ117" s="48" t="n"/>
      <c r="CK117" s="18">
        <f>IF(CJ117&gt;0,(CJ117+5000+8000-CK$5)/CK$5,0)</f>
        <v/>
      </c>
      <c r="CL117" s="15">
        <f>'Investment Analysis'!GD117</f>
        <v/>
      </c>
      <c r="CM117" s="48" t="n">
        <v>35604.48</v>
      </c>
      <c r="CN117" s="18">
        <f>IF(CM117&gt;0,(CM117-CN$5)/CN$5,0)</f>
        <v/>
      </c>
      <c r="CO117" s="15">
        <f>'Investment Analysis'!GT117</f>
        <v/>
      </c>
      <c r="CP117" s="48" t="n">
        <v>22135.5</v>
      </c>
      <c r="CQ117" s="18">
        <f>IF(CP117&gt;0,(CP117-CQ$5)/CQ$5,0)</f>
        <v/>
      </c>
      <c r="CR117" s="15">
        <f>'Investment Analysis'!HG117</f>
        <v/>
      </c>
      <c r="CS117" s="48" t="n">
        <v>3740</v>
      </c>
      <c r="CT117" s="18">
        <f>IF(CS117&gt;0,(CS117-CT$5)/CT$5,0)</f>
        <v/>
      </c>
      <c r="CU117" s="15">
        <f>'Investment Analysis'!HN117</f>
        <v/>
      </c>
      <c r="CV117" s="48" t="n">
        <v>7794.6</v>
      </c>
      <c r="CW117" s="18">
        <f>IF(CV117&gt;0,(CV117-CW$5)/CW$5,0)</f>
        <v/>
      </c>
      <c r="CX117" s="15">
        <f>'Investment Analysis'!IB117</f>
        <v/>
      </c>
      <c r="CY117" s="48" t="n">
        <v>9877.200000000001</v>
      </c>
      <c r="CZ117" s="18">
        <f>IF(CY117&gt;0,(CY117-CZ$5)/CZ$5,0)</f>
        <v/>
      </c>
      <c r="DA117" s="15">
        <f>'Investment Analysis'!II117</f>
        <v/>
      </c>
      <c r="DB117" s="48" t="n">
        <v>5662.25</v>
      </c>
      <c r="DC117" s="18">
        <f>IF(DB117&gt;0,(DB117-DC$5)/DC$5,0)</f>
        <v/>
      </c>
      <c r="DD117" s="15">
        <f>'Investment Analysis'!IP117</f>
        <v/>
      </c>
      <c r="DE117" s="48" t="n">
        <v>18126</v>
      </c>
      <c r="DF117" s="18">
        <f>'Investment Analysis'!IY117</f>
        <v/>
      </c>
      <c r="DG117" s="15">
        <f>'Investment Analysis'!IW117</f>
        <v/>
      </c>
      <c r="DH117" s="48" t="n">
        <v>20931.3</v>
      </c>
      <c r="DI117" s="18">
        <f>IF(DH117&gt;0,(DH117-DI$5)/DI$5,0)</f>
        <v/>
      </c>
      <c r="DJ117" s="15">
        <f>'Investment Analysis'!JD117</f>
        <v/>
      </c>
      <c r="DK117" s="48" t="n">
        <v>23519</v>
      </c>
      <c r="DL117" s="18">
        <f>IF(DK117&gt;0,(DK117-DL$5)/DL$5,0)</f>
        <v/>
      </c>
      <c r="DM117" s="15">
        <f>'Investment Analysis'!JK117</f>
        <v/>
      </c>
      <c r="DN117" s="48" t="n">
        <v>1042.7</v>
      </c>
      <c r="DO117" s="18">
        <f>IF(DN117&gt;0,(DN117-DO$5)/DO$5,0)</f>
        <v/>
      </c>
      <c r="DP117" s="15">
        <f>'Investment Analysis'!HU117</f>
        <v/>
      </c>
      <c r="DQ117" s="48" t="n">
        <v>18364.5</v>
      </c>
      <c r="DR117" s="18">
        <f>IF(DQ117&gt;0,(DQ117-DR$5)/DR$5,0)</f>
        <v/>
      </c>
      <c r="DS117" s="15">
        <f>'Investment Analysis'!JR117</f>
        <v/>
      </c>
      <c r="DT117" s="48" t="n">
        <v>20616</v>
      </c>
      <c r="DU117" s="18">
        <f>IF(DT117&gt;0,(DT117-630.54-DU$5)/DU$5,0)</f>
        <v/>
      </c>
      <c r="DV117" s="15">
        <f>'Investment Analysis'!JY117</f>
        <v/>
      </c>
      <c r="DW117" s="48" t="n">
        <v>5074.7</v>
      </c>
      <c r="DX117" s="18">
        <f>IF(DW117&gt;0,(DW117-DX$5)/DX$5,0)</f>
        <v/>
      </c>
      <c r="DY117" s="15">
        <f>'Investment Analysis'!KF117</f>
        <v/>
      </c>
      <c r="DZ117" s="48" t="n">
        <v>5332</v>
      </c>
      <c r="EA117" s="18">
        <f>IF(DZ117&gt;0,(DZ117-EA$5)/EA$5,0)</f>
        <v/>
      </c>
      <c r="EB117" s="15">
        <f>'Investment Analysis'!KM117</f>
        <v/>
      </c>
      <c r="EC117" s="48" t="n">
        <v>1019.6</v>
      </c>
      <c r="ED117" s="18">
        <f>'Investment Analysis'!KV117</f>
        <v/>
      </c>
      <c r="EE117" s="15">
        <f>'Investment Analysis'!KT117</f>
        <v/>
      </c>
      <c r="EF117" s="48" t="n">
        <v>14097.5</v>
      </c>
      <c r="EG117" s="18">
        <f>IF(EF117&gt;0,(EF117-EG$5)/EG$5,0)</f>
        <v/>
      </c>
      <c r="EH117" s="15">
        <f>'Investment Analysis'!LH117</f>
        <v/>
      </c>
      <c r="EI117" s="48" t="n">
        <v>7668.05</v>
      </c>
      <c r="EJ117" s="18">
        <f>'Investment Analysis'!LQ117</f>
        <v/>
      </c>
      <c r="EK117" s="15">
        <f>'Investment Analysis'!LO117</f>
        <v/>
      </c>
      <c r="EL117" s="48" t="n">
        <v>22635</v>
      </c>
      <c r="EM117" s="18">
        <f>IF(EL117&gt;0,(EL117-EM$4)/EM$4,0)</f>
        <v/>
      </c>
      <c r="EN117" s="15">
        <f>'Investment Analysis'!LX117</f>
        <v/>
      </c>
      <c r="EO117" s="48" t="n">
        <v>14325</v>
      </c>
      <c r="EP117" s="68">
        <f>IF(EO117&gt;0,(EO117-500-EP$5)/EP$5,0)</f>
        <v/>
      </c>
      <c r="EQ117" s="15">
        <f>'Investment Analysis'!MC117</f>
        <v/>
      </c>
      <c r="ER117" s="48" t="n">
        <v>11332.31</v>
      </c>
      <c r="ES117" s="18">
        <f>'Investment Analysis'!LC117</f>
        <v/>
      </c>
      <c r="ET117" s="15">
        <f>'Investment Analysis'!LA117</f>
        <v/>
      </c>
      <c r="EU117" s="48" t="n">
        <v>32688.5</v>
      </c>
      <c r="EV117" s="18">
        <f>'Investment Analysis'!ML117</f>
        <v/>
      </c>
      <c r="EW117" s="15">
        <f>'Investment Analysis'!MJ117</f>
        <v/>
      </c>
      <c r="EX117" s="48" t="n">
        <v>45402</v>
      </c>
      <c r="EY117" s="18">
        <f>IF(EX117&gt;0,(EX117-EY$5)/EY$5,0)</f>
        <v/>
      </c>
      <c r="EZ117" s="15">
        <f>'Investment Analysis'!MQ117</f>
        <v/>
      </c>
      <c r="FA117" s="48" t="n"/>
      <c r="FB117" s="18">
        <f>IF(FA117&gt;0,(FA117-FB$5)/FB$5,0)</f>
        <v/>
      </c>
      <c r="FC117" s="15">
        <f>'Investment Analysis'!MX117</f>
        <v/>
      </c>
      <c r="FD117" s="48" t="n">
        <v>17894.1</v>
      </c>
      <c r="FE117" s="18">
        <f>IF(FD117&gt;0,(FD117-FE$5)/FE$5,0)</f>
        <v/>
      </c>
      <c r="FF117" s="15">
        <f>'Investment Analysis'!NE117</f>
        <v/>
      </c>
      <c r="FG117" s="48" t="n"/>
      <c r="FH117" s="18">
        <f>IF(FG117&gt;0,(FG117-FH$5)/FH$5,0)</f>
        <v/>
      </c>
      <c r="FI117" s="15">
        <f>'Investment Analysis'!NL117</f>
        <v/>
      </c>
      <c r="FJ117" s="48" t="n">
        <v>26675</v>
      </c>
      <c r="FK117" s="18">
        <f>IF(FJ117&gt;0,(FJ117-FK$5)/FK$5,0)</f>
        <v/>
      </c>
      <c r="FL117" s="15">
        <f>'Investment Analysis'!NS117</f>
        <v/>
      </c>
      <c r="FM117" s="48" t="n">
        <v>21710</v>
      </c>
      <c r="FN117" s="18">
        <f>IF(FM117&gt;0,(FM117-FN$5)/FN$5,0)</f>
        <v/>
      </c>
      <c r="FO117" s="15">
        <f>'Investment Analysis'!NZ117</f>
        <v/>
      </c>
      <c r="FP117" s="48" t="n"/>
      <c r="FQ117" s="18">
        <f>IF(FP117&gt;0,(FP117-FQ$5)/FQ$5,0)</f>
        <v/>
      </c>
      <c r="FR117" s="15">
        <f>'Investment Analysis'!OG117</f>
        <v/>
      </c>
      <c r="FS117" s="48" t="n">
        <v>42933</v>
      </c>
      <c r="FT117" s="18">
        <f>IF(FS117&gt;0,(FS117-FT$5)/FT$5,0)</f>
        <v/>
      </c>
      <c r="FU117" s="15">
        <f>'Investment Analysis'!ON117</f>
        <v/>
      </c>
      <c r="FV117" s="48" t="n"/>
      <c r="FW117" s="18">
        <f>IF(FV117&gt;0,(FV117-FW$5)/FW$5,0)</f>
        <v/>
      </c>
      <c r="FX117" s="15">
        <f>'Investment Analysis'!OU117</f>
        <v/>
      </c>
      <c r="FY117" s="48" t="n"/>
      <c r="FZ117" s="18">
        <f>IF(FY117&gt;0,(FY117-FZ$5)/FZ$5,0)</f>
        <v/>
      </c>
      <c r="GA117" s="15">
        <f>'Investment Analysis'!PB117</f>
        <v/>
      </c>
      <c r="GB117" s="48" t="n">
        <v>18320.25</v>
      </c>
      <c r="GC117" s="18">
        <f>'Investment Analysis'!PK117</f>
        <v/>
      </c>
      <c r="GD117" s="15">
        <f>'Investment Analysis'!PI117</f>
        <v/>
      </c>
      <c r="GE117" s="48" t="n">
        <v>10555.8</v>
      </c>
      <c r="GF117" s="18">
        <f>'Investment Analysis'!PY117</f>
        <v/>
      </c>
      <c r="GG117" s="15">
        <f>'Investment Analysis'!PW117</f>
        <v/>
      </c>
      <c r="GH117" s="48" t="n">
        <v>20680.1</v>
      </c>
      <c r="GI117" s="18">
        <f>'Investment Analysis'!QF117</f>
        <v/>
      </c>
      <c r="GJ117" s="15">
        <f>'Investment Analysis'!QD117</f>
        <v/>
      </c>
      <c r="GK117" s="48" t="n">
        <v>11524.6</v>
      </c>
      <c r="GL117" s="18">
        <f>'Investment Analysis'!QM117</f>
        <v/>
      </c>
      <c r="GM117" s="15">
        <f>'Investment Analysis'!QK117</f>
        <v/>
      </c>
      <c r="GN117" s="48" t="n">
        <v>4620</v>
      </c>
      <c r="GO117" s="18">
        <f>'Investment Analysis'!QT117</f>
        <v/>
      </c>
      <c r="GP117" s="15">
        <f>'Investment Analysis'!QR117</f>
        <v/>
      </c>
      <c r="GQ117" s="48" t="n">
        <v>4878.5</v>
      </c>
      <c r="GR117" s="18">
        <f>'Investment Analysis'!RA117</f>
        <v/>
      </c>
      <c r="GS117" s="15">
        <f>'Investment Analysis'!QY117</f>
        <v/>
      </c>
      <c r="GT117" s="48" t="n">
        <v>34724</v>
      </c>
      <c r="GU117" s="18">
        <f>'Investment Analysis'!RH117</f>
        <v/>
      </c>
      <c r="GV117" s="15">
        <f>'Investment Analysis'!RF117</f>
        <v/>
      </c>
      <c r="GW117" s="48" t="n"/>
      <c r="GX117" s="18">
        <f>'Investment Analysis'!RO117</f>
        <v/>
      </c>
      <c r="GY117" s="15">
        <f>'Investment Analysis'!RM117</f>
        <v/>
      </c>
      <c r="GZ117" s="48" t="n">
        <v>13240</v>
      </c>
      <c r="HA117" s="18">
        <f>'Investment Analysis'!RV117</f>
        <v/>
      </c>
      <c r="HB117" s="15">
        <f>'Investment Analysis'!RT117</f>
        <v/>
      </c>
      <c r="HC117" s="48" t="n">
        <v>19158</v>
      </c>
      <c r="HD117" s="18">
        <f>'Investment Analysis'!SC117</f>
        <v/>
      </c>
      <c r="HE117" s="15">
        <f>'Investment Analysis'!SA117</f>
        <v/>
      </c>
      <c r="HF117" s="48" t="n">
        <v>7896</v>
      </c>
      <c r="HG117" s="18">
        <f>'Investment Analysis'!SJ117</f>
        <v/>
      </c>
      <c r="HH117" s="15">
        <f>'Investment Analysis'!SH117</f>
        <v/>
      </c>
      <c r="HI117" s="48" t="n">
        <v>7400</v>
      </c>
      <c r="HJ117" s="18">
        <f>'Investment Analysis'!SM117</f>
        <v/>
      </c>
      <c r="HK117" s="15">
        <f>'Investment Analysis'!SK117</f>
        <v/>
      </c>
      <c r="HL117" s="48" t="n"/>
      <c r="HM117" s="18">
        <f>'Investment Analysis'!SP117</f>
        <v/>
      </c>
      <c r="HN117" s="15">
        <f>'Investment Analysis'!SN117</f>
        <v/>
      </c>
      <c r="HO117" s="48" t="n">
        <v>3983.5</v>
      </c>
      <c r="HP117" s="18">
        <f>'Investment Analysis'!TE117</f>
        <v/>
      </c>
      <c r="HQ117" s="15">
        <f>'Investment Analysis'!TC117</f>
        <v/>
      </c>
      <c r="HR117" s="48" t="n">
        <v>3538</v>
      </c>
      <c r="HS117" s="18">
        <f>'Investment Analysis'!TL117</f>
        <v/>
      </c>
      <c r="HT117" s="15">
        <f>'Investment Analysis'!TJ117</f>
        <v/>
      </c>
      <c r="HU117" s="48" t="n"/>
      <c r="HV117" s="18">
        <f>'Investment Analysis'!TS117</f>
        <v/>
      </c>
      <c r="HW117" s="15">
        <f>'Investment Analysis'!TQ117</f>
        <v/>
      </c>
      <c r="HX117" s="48" t="n"/>
      <c r="HY117" s="18">
        <f>'Investment Analysis'!TZ117</f>
        <v/>
      </c>
      <c r="HZ117" s="15">
        <f>'Investment Analysis'!TX117</f>
        <v/>
      </c>
      <c r="IA117" s="48" t="n"/>
      <c r="IB117" s="18">
        <f>'Investment Analysis'!UG117</f>
        <v/>
      </c>
      <c r="IC117" s="15">
        <f>'Investment Analysis'!UE117</f>
        <v/>
      </c>
      <c r="ID117" s="48" t="n"/>
      <c r="IE117" s="18">
        <f>'Investment Analysis'!UN117</f>
        <v/>
      </c>
      <c r="IF117" s="15">
        <f>'Investment Analysis'!UL117</f>
        <v/>
      </c>
      <c r="IG117" s="48" t="n"/>
      <c r="IH117" s="18">
        <f>'Investment Analysis'!UU117</f>
        <v/>
      </c>
      <c r="II117" s="15">
        <f>'Investment Analysis'!US117</f>
        <v/>
      </c>
      <c r="IJ117" s="48" t="n"/>
      <c r="IK117" s="18">
        <f>'Investment Analysis'!VB117</f>
        <v/>
      </c>
      <c r="IL117" s="15">
        <f>'Investment Analysis'!UZ117</f>
        <v/>
      </c>
      <c r="IM117" s="48" t="n"/>
      <c r="IN117" s="18">
        <f>'Investment Analysis'!VI117</f>
        <v/>
      </c>
      <c r="IO117" s="15">
        <f>'Investment Analysis'!VG117</f>
        <v/>
      </c>
      <c r="IP117" s="18" t="n"/>
      <c r="IQ117" s="18" t="n"/>
      <c r="IR117" s="18" t="n"/>
      <c r="IS117" s="108">
        <f>IF(IT117&gt;0,IT117-IT116,0)</f>
        <v/>
      </c>
      <c r="IT117" s="48">
        <f>FY117+FV117+FS117+FP117+FM117+FJ117+FG117+FD117+FA117+EX117+EU117+ER117+EO117+EL117+EI117+EF117+EC117+DZ117+DW117+DT117+DQ117+DN117+DK117+DH117+DE117+DB117+CY117+CV117+CS117+CP117+CJ117+CG117+CD117+CA117+BX117+P117+CM117+GT117+GQ117+GN117+GK117+GH117+GE117+GB117+BU117+BR117+BO117+BL117+BI117+BF117+BC117+AZ117+AW117+AT117+AQ117+AN117+AK117+AH117+AE117+AB117+Y117+V117+S117+GW117+GZ117+HC117+HF117+HI117+HL117+HO117+HR117+HU117</f>
        <v/>
      </c>
      <c r="IU117" s="101">
        <f>IF(IT117&gt;0,IV117,0)</f>
        <v/>
      </c>
      <c r="IV117" s="101" t="n"/>
      <c r="IW117" s="15">
        <f>IF(IT117&gt;0,(IT117+IV$11-I$2)/I$2,0)</f>
        <v/>
      </c>
      <c r="IX117" s="113">
        <f>IF(IT117&gt;0,IT117+IV$11-I$2,0)</f>
        <v/>
      </c>
      <c r="IY117" s="21">
        <f>IF(IT117&gt;0,(IT117+IV$11+IV$33+IV$52+IV$73+IV$93+IV$113-IT$8)/IT$8,0)</f>
        <v/>
      </c>
      <c r="IZ117" s="173">
        <f>IF(IT117&gt;0,IT117+IV$11+IV$33+IV$52+IV$73+IV$93+IV$113-IT$8,0)</f>
        <v/>
      </c>
    </row>
    <row r="118">
      <c r="A118" s="554">
        <f>'Investment Analysis'!A118</f>
        <v/>
      </c>
      <c r="B118" s="4">
        <f>'Investment Analysis'!B118</f>
        <v/>
      </c>
      <c r="C118" s="27">
        <f>'Investment Analysis'!C118</f>
        <v/>
      </c>
      <c r="D118" s="14">
        <f>'Investment Analysis'!D118</f>
        <v/>
      </c>
      <c r="E118" s="15">
        <f>'Investment Analysis'!E118</f>
        <v/>
      </c>
      <c r="F118" s="13">
        <f>'Investment Analysis'!G118</f>
        <v/>
      </c>
      <c r="G118" s="14">
        <f>'Investment Analysis'!H118</f>
        <v/>
      </c>
      <c r="H118" s="15">
        <f>'Investment Analysis'!I118</f>
        <v/>
      </c>
      <c r="I118" s="13">
        <f>'Investment Analysis'!K118</f>
        <v/>
      </c>
      <c r="J118" s="14">
        <f>'Investment Analysis'!L118</f>
        <v/>
      </c>
      <c r="K118" s="15">
        <f>'Investment Analysis'!M118</f>
        <v/>
      </c>
      <c r="L118" s="41">
        <f>'Investment Analysis'!T118</f>
        <v/>
      </c>
      <c r="M118" s="21">
        <f>'Investment Analysis'!V118</f>
        <v/>
      </c>
      <c r="N118" s="21">
        <f>'Investment Analysis'!W118</f>
        <v/>
      </c>
      <c r="P118" s="48">
        <f>'Investment Analysis'!Y118</f>
        <v/>
      </c>
      <c r="Q118" s="18" t="n"/>
      <c r="R118" s="83" t="n"/>
      <c r="S118" s="48" t="n">
        <v>4335.15</v>
      </c>
      <c r="T118" s="18">
        <f>'Investment Analysis'!AH118</f>
        <v/>
      </c>
      <c r="U118" s="15">
        <f>'Investment Analysis'!AF118</f>
        <v/>
      </c>
      <c r="V118" s="48" t="n">
        <v>7091.86</v>
      </c>
      <c r="W118" s="18">
        <f>'Investment Analysis'!AO118</f>
        <v/>
      </c>
      <c r="X118" s="15">
        <f>'Investment Analysis'!AM118</f>
        <v/>
      </c>
      <c r="Y118" s="48" t="n">
        <v>9261.889999999999</v>
      </c>
      <c r="Z118" s="18">
        <f>IF(Y118&gt;0,(Y118-Z$5)/Z$5,0)</f>
        <v/>
      </c>
      <c r="AA118" s="15">
        <f>'Investment Analysis'!GM118</f>
        <v/>
      </c>
      <c r="AB118" s="48" t="n">
        <v>2494.91</v>
      </c>
      <c r="AC118" s="18">
        <f>IF(AB118&gt;0,(AB118+8000+5000-AC$5)/AC$5,0)</f>
        <v/>
      </c>
      <c r="AD118" s="15">
        <f>'Investment Analysis'!AT118</f>
        <v/>
      </c>
      <c r="AE118" s="48" t="n">
        <v>11195.43</v>
      </c>
      <c r="AF118" s="18">
        <f>'Investment Analysis'!BC118</f>
        <v/>
      </c>
      <c r="AG118" s="15">
        <f>'Investment Analysis'!BA118</f>
        <v/>
      </c>
      <c r="AH118" s="48" t="n"/>
      <c r="AI118" s="18">
        <f>IF(AH118&gt;0,(AH118-5000+20000+20000-AI$5)/AI$5,0)</f>
        <v/>
      </c>
      <c r="AJ118" s="15">
        <f>'Investment Analysis'!BH118</f>
        <v/>
      </c>
      <c r="AK118" s="48" t="n">
        <v>19573.04</v>
      </c>
      <c r="AL118" s="18">
        <f>IF(AK118&gt;0,(AK118+7000-AL$5)/AL$5,0)</f>
        <v/>
      </c>
      <c r="AM118" s="15">
        <f>'Investment Analysis'!BO118</f>
        <v/>
      </c>
      <c r="AN118" s="48" t="n">
        <v>14519.19</v>
      </c>
      <c r="AO118" s="18">
        <f>IF(AN118&gt;0,(AN118+25000+5000-AO$5)/AO$5,0)</f>
        <v/>
      </c>
      <c r="AP118" s="15">
        <f>'Investment Analysis'!BV118</f>
        <v/>
      </c>
      <c r="AQ118" s="48" t="n">
        <v>5108.88</v>
      </c>
      <c r="AR118" s="18">
        <f>IF(AQ118&gt;0,(AQ118+10000+4000-AR$5)/AR$5,0)</f>
        <v/>
      </c>
      <c r="AS118" s="15">
        <f>'Investment Analysis'!CC118</f>
        <v/>
      </c>
      <c r="AT118" s="48" t="n">
        <v>23612.32</v>
      </c>
      <c r="AU118" s="18">
        <f>'Investment Analysis'!CL118</f>
        <v/>
      </c>
      <c r="AV118" s="15">
        <f>'Investment Analysis'!CJ118</f>
        <v/>
      </c>
      <c r="AW118" s="48" t="n">
        <v>17769.95</v>
      </c>
      <c r="AX118" s="18">
        <f>IF(AW118&gt;0,(AW118+2000-AX$5)/AX$5,0)</f>
        <v/>
      </c>
      <c r="AY118" s="15">
        <f>'Investment Analysis'!CQ118</f>
        <v/>
      </c>
      <c r="AZ118" s="48" t="n">
        <v>15495.09</v>
      </c>
      <c r="BA118" s="18">
        <f>'Investment Analysis'!CZ118</f>
        <v/>
      </c>
      <c r="BB118" s="15">
        <f>'Investment Analysis'!CX118</f>
        <v/>
      </c>
      <c r="BC118" s="48" t="n">
        <v>9226.17</v>
      </c>
      <c r="BD118" s="18">
        <f>IF(BC118&gt;0,(BC118-10000+30000+10000-BD$5)/BD$5,0)</f>
        <v/>
      </c>
      <c r="BE118" s="15">
        <f>'Investment Analysis'!DE118</f>
        <v/>
      </c>
      <c r="BF118" s="48" t="n">
        <v>4675.9</v>
      </c>
      <c r="BG118" s="18">
        <f>'Investment Analysis'!DN118</f>
        <v/>
      </c>
      <c r="BH118" s="15">
        <f>'Investment Analysis'!DL118</f>
        <v/>
      </c>
      <c r="BI118" s="48" t="n">
        <v>2489.55</v>
      </c>
      <c r="BJ118" s="18">
        <f>'Investment Analysis'!EB118</f>
        <v/>
      </c>
      <c r="BK118" s="15">
        <f>'Investment Analysis'!DZ118</f>
        <v/>
      </c>
      <c r="BL118" s="48" t="n">
        <v>19954.2</v>
      </c>
      <c r="BM118" s="18">
        <f>'Investment Analysis'!EI118</f>
        <v/>
      </c>
      <c r="BN118" s="15">
        <f>'Investment Analysis'!EG118</f>
        <v/>
      </c>
      <c r="BO118" s="48" t="n">
        <v>10094.46</v>
      </c>
      <c r="BP118" s="18">
        <f>'Investment Analysis'!DU118</f>
        <v/>
      </c>
      <c r="BQ118" s="15">
        <f>'Investment Analysis'!DS118</f>
        <v/>
      </c>
      <c r="BR118" s="48" t="n">
        <v>11118.88</v>
      </c>
      <c r="BS118" s="18">
        <f>'Investment Analysis'!EP118</f>
        <v/>
      </c>
      <c r="BT118" s="15">
        <f>'Investment Analysis'!EN118</f>
        <v/>
      </c>
      <c r="BU118" s="48" t="n">
        <v>13405.56</v>
      </c>
      <c r="BV118" s="18">
        <f>IF(BU118&gt;0,(BU118+8000-BV$5)/BV$5,0)</f>
        <v/>
      </c>
      <c r="BW118" s="15">
        <f>'Investment Analysis'!EU118</f>
        <v/>
      </c>
      <c r="BX118" s="48" t="n">
        <v>21162.32</v>
      </c>
      <c r="BY118" s="18">
        <f>IF(BX118&gt;0,(BX118-10000-5000-BY$5)/BY$5,0)</f>
        <v/>
      </c>
      <c r="BZ118" s="15">
        <f>'Investment Analysis'!FB118</f>
        <v/>
      </c>
      <c r="CA118" s="48" t="n">
        <v>20364.6</v>
      </c>
      <c r="CB118" s="18">
        <f>IF(CA118&gt;0,(CA118-CB$5)/CB$5,0)</f>
        <v/>
      </c>
      <c r="CC118" s="15">
        <f>'Investment Analysis'!FI118</f>
        <v/>
      </c>
      <c r="CD118" s="48" t="n">
        <v>18213.01</v>
      </c>
      <c r="CE118" s="18">
        <f>'Investment Analysis'!FR118</f>
        <v/>
      </c>
      <c r="CF118" s="15">
        <f>'Investment Analysis'!FP118</f>
        <v/>
      </c>
      <c r="CG118" s="48" t="n">
        <v>5055.85</v>
      </c>
      <c r="CH118" s="18">
        <f>'Investment Analysis'!FR118</f>
        <v/>
      </c>
      <c r="CI118" s="15">
        <f>'Investment Analysis'!FW118</f>
        <v/>
      </c>
      <c r="CJ118" s="48" t="n"/>
      <c r="CK118" s="18">
        <f>IF(CJ118&gt;0,(CJ118+5000+8000-CK$5)/CK$5,0)</f>
        <v/>
      </c>
      <c r="CL118" s="15">
        <f>'Investment Analysis'!GD118</f>
        <v/>
      </c>
      <c r="CM118" s="48" t="n">
        <v>35439.97</v>
      </c>
      <c r="CN118" s="18">
        <f>IF(CM118&gt;0,(CM118-CN$5)/CN$5,0)</f>
        <v/>
      </c>
      <c r="CO118" s="15">
        <f>'Investment Analysis'!GT118</f>
        <v/>
      </c>
      <c r="CP118" s="48" t="n">
        <v>23143.5</v>
      </c>
      <c r="CQ118" s="18">
        <f>IF(CP118&gt;0,(CP118-CQ$5)/CQ$5,0)</f>
        <v/>
      </c>
      <c r="CR118" s="15">
        <f>'Investment Analysis'!HG118</f>
        <v/>
      </c>
      <c r="CS118" s="48" t="n">
        <v>4000</v>
      </c>
      <c r="CT118" s="18">
        <f>IF(CS118&gt;0,(CS118-CT$5)/CT$5,0)</f>
        <v/>
      </c>
      <c r="CU118" s="15">
        <f>'Investment Analysis'!HN118</f>
        <v/>
      </c>
      <c r="CV118" s="48" t="n">
        <v>7844.65</v>
      </c>
      <c r="CW118" s="18">
        <f>IF(CV118&gt;0,(CV118-CW$5)/CW$5,0)</f>
        <v/>
      </c>
      <c r="CX118" s="15">
        <f>'Investment Analysis'!IB118</f>
        <v/>
      </c>
      <c r="CY118" s="48" t="n">
        <v>9771.200000000001</v>
      </c>
      <c r="CZ118" s="18">
        <f>IF(CY118&gt;0,(CY118-CZ$5)/CZ$5,0)</f>
        <v/>
      </c>
      <c r="DA118" s="15">
        <f>'Investment Analysis'!II118</f>
        <v/>
      </c>
      <c r="DB118" s="48" t="n">
        <v>5701.75</v>
      </c>
      <c r="DC118" s="18">
        <f>IF(DB118&gt;0,(DB118-DC$5)/DC$5,0)</f>
        <v/>
      </c>
      <c r="DD118" s="15">
        <f>'Investment Analysis'!IP118</f>
        <v/>
      </c>
      <c r="DE118" s="48" t="n">
        <v>20073</v>
      </c>
      <c r="DF118" s="18">
        <f>'Investment Analysis'!IY118</f>
        <v/>
      </c>
      <c r="DG118" s="15">
        <f>'Investment Analysis'!IW118</f>
        <v/>
      </c>
      <c r="DH118" s="48" t="n">
        <v>20821.8</v>
      </c>
      <c r="DI118" s="18">
        <f>IF(DH118&gt;0,(DH118-DI$5)/DI$5,0)</f>
        <v/>
      </c>
      <c r="DJ118" s="15">
        <f>'Investment Analysis'!JD118</f>
        <v/>
      </c>
      <c r="DK118" s="48" t="n">
        <v>23637.5</v>
      </c>
      <c r="DL118" s="18">
        <f>IF(DK118&gt;0,(DK118-DL$5)/DL$5,0)</f>
        <v/>
      </c>
      <c r="DM118" s="15">
        <f>'Investment Analysis'!JK118</f>
        <v/>
      </c>
      <c r="DN118" s="48" t="n">
        <v>1049.7</v>
      </c>
      <c r="DO118" s="18">
        <f>IF(DN118&gt;0,(DN118-DO$5)/DO$5,0)</f>
        <v/>
      </c>
      <c r="DP118" s="15">
        <f>'Investment Analysis'!HU118</f>
        <v/>
      </c>
      <c r="DQ118" s="48" t="n">
        <v>17864</v>
      </c>
      <c r="DR118" s="18">
        <f>IF(DQ118&gt;0,(DQ118-DR$5)/DR$5,0)</f>
        <v/>
      </c>
      <c r="DS118" s="15">
        <f>'Investment Analysis'!JR118</f>
        <v/>
      </c>
      <c r="DT118" s="48" t="n">
        <v>21144</v>
      </c>
      <c r="DU118" s="18">
        <f>IF(DT118&gt;0,(DT118-630.54-DU$5)/DU$5,0)</f>
        <v/>
      </c>
      <c r="DV118" s="15">
        <f>'Investment Analysis'!JY118</f>
        <v/>
      </c>
      <c r="DW118" s="48" t="n">
        <v>5030.9</v>
      </c>
      <c r="DX118" s="18">
        <f>IF(DW118&gt;0,(DW118-DX$5)/DX$5,0)</f>
        <v/>
      </c>
      <c r="DY118" s="15">
        <f>'Investment Analysis'!KF118</f>
        <v/>
      </c>
      <c r="DZ118" s="48" t="n">
        <v>5442</v>
      </c>
      <c r="EA118" s="18">
        <f>IF(DZ118&gt;0,(DZ118-EA$5)/EA$5,0)</f>
        <v/>
      </c>
      <c r="EB118" s="15">
        <f>'Investment Analysis'!KM118</f>
        <v/>
      </c>
      <c r="EC118" s="48" t="n">
        <v>1007.25</v>
      </c>
      <c r="ED118" s="18">
        <f>'Investment Analysis'!KV118</f>
        <v/>
      </c>
      <c r="EE118" s="15">
        <f>'Investment Analysis'!KT118</f>
        <v/>
      </c>
      <c r="EF118" s="48" t="n">
        <v>13725</v>
      </c>
      <c r="EG118" s="18">
        <f>IF(EF118&gt;0,(EF118-EG$5)/EG$5,0)</f>
        <v/>
      </c>
      <c r="EH118" s="15">
        <f>'Investment Analysis'!LH118</f>
        <v/>
      </c>
      <c r="EI118" s="48" t="n">
        <v>7702.5</v>
      </c>
      <c r="EJ118" s="18">
        <f>'Investment Analysis'!LQ118</f>
        <v/>
      </c>
      <c r="EK118" s="15">
        <f>'Investment Analysis'!LO118</f>
        <v/>
      </c>
      <c r="EL118" s="48" t="n">
        <v>22620</v>
      </c>
      <c r="EM118" s="18">
        <f>IF(EL118&gt;0,(EL118-EM$4)/EM$4,0)</f>
        <v/>
      </c>
      <c r="EN118" s="15">
        <f>'Investment Analysis'!LX118</f>
        <v/>
      </c>
      <c r="EO118" s="48" t="n">
        <v>14605</v>
      </c>
      <c r="EP118" s="68">
        <f>IF(EO118&gt;0,(EO118-500-EP$5)/EP$5,0)</f>
        <v/>
      </c>
      <c r="EQ118" s="15">
        <f>'Investment Analysis'!MC118</f>
        <v/>
      </c>
      <c r="ER118" s="48" t="n">
        <v>11295.46</v>
      </c>
      <c r="ES118" s="18">
        <f>'Investment Analysis'!LX118</f>
        <v/>
      </c>
      <c r="ET118" s="15">
        <f>'Investment Analysis'!LA118</f>
        <v/>
      </c>
      <c r="EU118" s="48" t="n">
        <v>35269</v>
      </c>
      <c r="EV118" s="18">
        <f>'Investment Analysis'!ML118</f>
        <v/>
      </c>
      <c r="EW118" s="15">
        <f>'Investment Analysis'!MJ118</f>
        <v/>
      </c>
      <c r="EX118" s="48" t="n">
        <v>46417</v>
      </c>
      <c r="EY118" s="18">
        <f>IF(EX118&gt;0,(EX118-EY$5)/EY$5,0)</f>
        <v/>
      </c>
      <c r="EZ118" s="15">
        <f>'Investment Analysis'!MQ118</f>
        <v/>
      </c>
      <c r="FA118" s="48" t="n"/>
      <c r="FB118" s="18">
        <f>IF(FA118&gt;0,(FA118-FB$5)/FB$5,0)</f>
        <v/>
      </c>
      <c r="FC118" s="15">
        <f>'Investment Analysis'!MX118</f>
        <v/>
      </c>
      <c r="FD118" s="48" t="n">
        <v>17598.7</v>
      </c>
      <c r="FE118" s="18">
        <f>IF(FD118&gt;0,(FD118-FE$5)/FE$5,0)</f>
        <v/>
      </c>
      <c r="FF118" s="15">
        <f>'Investment Analysis'!NE118</f>
        <v/>
      </c>
      <c r="FG118" s="48" t="n"/>
      <c r="FH118" s="18">
        <f>IF(FG118&gt;0,(FG118-FH$5)/FH$5,0)</f>
        <v/>
      </c>
      <c r="FI118" s="15">
        <f>'Investment Analysis'!NL118</f>
        <v/>
      </c>
      <c r="FJ118" s="48" t="n">
        <v>26400</v>
      </c>
      <c r="FK118" s="18">
        <f>IF(FJ118&gt;0,(FJ118-FK$5)/FK$5,0)</f>
        <v/>
      </c>
      <c r="FL118" s="15">
        <f>'Investment Analysis'!NS118</f>
        <v/>
      </c>
      <c r="FM118" s="48" t="n">
        <v>22011.25</v>
      </c>
      <c r="FN118" s="18">
        <f>IF(FM118&gt;0,(FM118-FN$5)/FN$5,0)</f>
        <v/>
      </c>
      <c r="FO118" s="15">
        <f>'Investment Analysis'!NZ118</f>
        <v/>
      </c>
      <c r="FP118" s="48" t="n"/>
      <c r="FQ118" s="18">
        <f>IF(FP118&gt;0,(FP118-FQ$5)/FQ$5,0)</f>
        <v/>
      </c>
      <c r="FR118" s="15">
        <f>'Investment Analysis'!OG118</f>
        <v/>
      </c>
      <c r="FS118" s="48" t="n">
        <v>43824</v>
      </c>
      <c r="FT118" s="18">
        <f>IF(FS118&gt;0,(FS118-FT$5)/FT$5,0)</f>
        <v/>
      </c>
      <c r="FU118" s="15">
        <f>'Investment Analysis'!ON118</f>
        <v/>
      </c>
      <c r="FV118" s="48" t="n"/>
      <c r="FW118" s="18">
        <f>IF(FV118&gt;0,(FV118-FW$5)/FW$5,0)</f>
        <v/>
      </c>
      <c r="FX118" s="15">
        <f>'Investment Analysis'!OU118</f>
        <v/>
      </c>
      <c r="FY118" s="48" t="n"/>
      <c r="FZ118" s="18">
        <f>IF(FY118&gt;0,(FY118-FZ$5)/FZ$5,0)</f>
        <v/>
      </c>
      <c r="GA118" s="15">
        <f>'Investment Analysis'!PB118</f>
        <v/>
      </c>
      <c r="GB118" s="48" t="n">
        <v>18405.75</v>
      </c>
      <c r="GC118" s="18">
        <f>'Investment Analysis'!PK118</f>
        <v/>
      </c>
      <c r="GD118" s="15">
        <f>'Investment Analysis'!PI118</f>
        <v/>
      </c>
      <c r="GE118" s="48" t="n">
        <v>10606.2</v>
      </c>
      <c r="GF118" s="18">
        <f>'Investment Analysis'!PY118</f>
        <v/>
      </c>
      <c r="GG118" s="15">
        <f>'Investment Analysis'!PW118</f>
        <v/>
      </c>
      <c r="GH118" s="48" t="n">
        <v>20631.1</v>
      </c>
      <c r="GI118" s="18">
        <f>'Investment Analysis'!QF118</f>
        <v/>
      </c>
      <c r="GJ118" s="15">
        <f>'Investment Analysis'!QD118</f>
        <v/>
      </c>
      <c r="GK118" s="48" t="n">
        <v>12397.5</v>
      </c>
      <c r="GL118" s="18">
        <f>'Investment Analysis'!QM118</f>
        <v/>
      </c>
      <c r="GM118" s="15">
        <f>'Investment Analysis'!QK118</f>
        <v/>
      </c>
      <c r="GN118" s="54" t="n">
        <v>11772</v>
      </c>
      <c r="GO118" s="18">
        <f>'Investment Analysis'!QT118</f>
        <v/>
      </c>
      <c r="GP118" s="15">
        <f>'Investment Analysis'!QR118</f>
        <v/>
      </c>
      <c r="GQ118" s="48" t="n">
        <v>4902.15</v>
      </c>
      <c r="GR118" s="18">
        <f>'Investment Analysis'!RA118</f>
        <v/>
      </c>
      <c r="GS118" s="15">
        <f>'Investment Analysis'!QY118</f>
        <v/>
      </c>
      <c r="GT118" s="48" t="n">
        <v>33874</v>
      </c>
      <c r="GU118" s="18">
        <f>'Investment Analysis'!RH118</f>
        <v/>
      </c>
      <c r="GV118" s="15">
        <f>'Investment Analysis'!RF118</f>
        <v/>
      </c>
      <c r="GW118" s="48" t="n"/>
      <c r="GX118" s="18">
        <f>'Investment Analysis'!RO118</f>
        <v/>
      </c>
      <c r="GY118" s="15">
        <f>'Investment Analysis'!RM118</f>
        <v/>
      </c>
      <c r="GZ118" s="54" t="n">
        <v>2692</v>
      </c>
      <c r="HA118" s="18">
        <f>'Investment Analysis'!RV118</f>
        <v/>
      </c>
      <c r="HB118" s="15">
        <f>'Investment Analysis'!RT118</f>
        <v/>
      </c>
      <c r="HC118" s="48" t="n">
        <v>19809</v>
      </c>
      <c r="HD118" s="18">
        <f>'Investment Analysis'!SC118</f>
        <v/>
      </c>
      <c r="HE118" s="15">
        <f>'Investment Analysis'!SA118</f>
        <v/>
      </c>
      <c r="HF118" s="54" t="n">
        <v>1132</v>
      </c>
      <c r="HG118" s="18">
        <f>'Investment Analysis'!SJ118</f>
        <v/>
      </c>
      <c r="HH118" s="15">
        <f>'Investment Analysis'!SH118</f>
        <v/>
      </c>
      <c r="HI118" s="48" t="n">
        <v>7452</v>
      </c>
      <c r="HJ118" s="18">
        <f>'Investment Analysis'!SM118</f>
        <v/>
      </c>
      <c r="HK118" s="15">
        <f>'Investment Analysis'!SK118</f>
        <v/>
      </c>
      <c r="HL118" s="48" t="n"/>
      <c r="HM118" s="18">
        <f>'Investment Analysis'!SP118</f>
        <v/>
      </c>
      <c r="HN118" s="15">
        <f>'Investment Analysis'!SN118</f>
        <v/>
      </c>
      <c r="HO118" s="48" t="n">
        <v>4291.95</v>
      </c>
      <c r="HP118" s="18">
        <f>'Investment Analysis'!TE118</f>
        <v/>
      </c>
      <c r="HQ118" s="15">
        <f>'Investment Analysis'!TC118</f>
        <v/>
      </c>
      <c r="HR118" s="48" t="n">
        <v>3624.9</v>
      </c>
      <c r="HS118" s="18">
        <f>'Investment Analysis'!TL118</f>
        <v/>
      </c>
      <c r="HT118" s="15">
        <f>'Investment Analysis'!TJ118</f>
        <v/>
      </c>
      <c r="HU118" s="48" t="n"/>
      <c r="HV118" s="18">
        <f>'Investment Analysis'!TS118</f>
        <v/>
      </c>
      <c r="HW118" s="15">
        <f>'Investment Analysis'!TQ118</f>
        <v/>
      </c>
      <c r="HX118" s="48" t="n"/>
      <c r="HY118" s="18">
        <f>'Investment Analysis'!TZ118</f>
        <v/>
      </c>
      <c r="HZ118" s="15">
        <f>'Investment Analysis'!TX118</f>
        <v/>
      </c>
      <c r="IA118" s="48" t="n"/>
      <c r="IB118" s="18">
        <f>'Investment Analysis'!UG118</f>
        <v/>
      </c>
      <c r="IC118" s="15">
        <f>'Investment Analysis'!UE118</f>
        <v/>
      </c>
      <c r="ID118" s="48" t="n"/>
      <c r="IE118" s="18">
        <f>'Investment Analysis'!UN118</f>
        <v/>
      </c>
      <c r="IF118" s="15">
        <f>'Investment Analysis'!UL118</f>
        <v/>
      </c>
      <c r="IG118" s="48" t="n"/>
      <c r="IH118" s="18">
        <f>'Investment Analysis'!UU118</f>
        <v/>
      </c>
      <c r="II118" s="15">
        <f>'Investment Analysis'!US118</f>
        <v/>
      </c>
      <c r="IJ118" s="48" t="n"/>
      <c r="IK118" s="18">
        <f>'Investment Analysis'!VB118</f>
        <v/>
      </c>
      <c r="IL118" s="15">
        <f>'Investment Analysis'!UZ118</f>
        <v/>
      </c>
      <c r="IM118" s="48" t="n"/>
      <c r="IN118" s="18">
        <f>'Investment Analysis'!VI118</f>
        <v/>
      </c>
      <c r="IO118" s="15">
        <f>'Investment Analysis'!VG118</f>
        <v/>
      </c>
      <c r="IP118" s="18" t="n"/>
      <c r="IQ118" s="18" t="n"/>
      <c r="IR118" s="18" t="n"/>
      <c r="IS118" s="108">
        <f>IF(IT118&gt;0,IT118-IT117,0)</f>
        <v/>
      </c>
      <c r="IT118" s="48">
        <f>FY118+FV118+FS118+FP118+FM118+FJ118+FG118+FD118+FA118+EX118+EU118+ER118+EO118+EL118+EI118+EF118+EC118+DZ118+DW118+DT118+DQ118+DN118+DK118+DH118+DE118+DB118+CY118+CV118+CS118+CP118+CJ118+CG118+CD118+CA118+BX118+P118+CM118+GT118+GQ118+GN118+GK118+GH118+GE118+GB118+BU118+BR118+BO118+BL118+BI118+BF118+BC118+AZ118+AW118+AT118+AQ118+AN118+AK118+AH118+AE118+AB118+Y118+V118+S118+GW118+GZ118+HC118+HF118+HI118+HL118+HO118+HR118+HU118</f>
        <v/>
      </c>
      <c r="IU118" s="101">
        <f>IF(IT118&gt;0,IV118,0)</f>
        <v/>
      </c>
      <c r="IV118" s="101" t="n"/>
      <c r="IW118" s="15">
        <f>IF(IT118&gt;0,(IT118+IV$11-I$2)/I$2,0)</f>
        <v/>
      </c>
      <c r="IX118" s="113">
        <f>IF(IT118&gt;0,IT118+IV$11-I$2,0)</f>
        <v/>
      </c>
      <c r="IY118" s="21">
        <f>IF(IT118&gt;0,(IT118+IV$11+IV$33+IV$52+IV$73+IV$93+IV$113-IT$8)/IT$8,0)</f>
        <v/>
      </c>
      <c r="IZ118" s="173">
        <f>IF(IT118&gt;0,IT118+IV$11+IV$33+IV$52+IV$73+IV$93+IV$113-IT$8,0)</f>
        <v/>
      </c>
    </row>
    <row r="119">
      <c r="A119" s="554">
        <f>'Investment Analysis'!A119</f>
        <v/>
      </c>
      <c r="B119" s="4">
        <f>'Investment Analysis'!B119</f>
        <v/>
      </c>
      <c r="C119" s="27">
        <f>'Investment Analysis'!C119</f>
        <v/>
      </c>
      <c r="D119" s="14">
        <f>'Investment Analysis'!D119</f>
        <v/>
      </c>
      <c r="E119" s="15">
        <f>'Investment Analysis'!E119</f>
        <v/>
      </c>
      <c r="F119" s="13">
        <f>'Investment Analysis'!G119</f>
        <v/>
      </c>
      <c r="G119" s="14">
        <f>'Investment Analysis'!H119</f>
        <v/>
      </c>
      <c r="H119" s="15">
        <f>'Investment Analysis'!I119</f>
        <v/>
      </c>
      <c r="I119" s="13">
        <f>'Investment Analysis'!K119</f>
        <v/>
      </c>
      <c r="J119" s="14">
        <f>'Investment Analysis'!L119</f>
        <v/>
      </c>
      <c r="K119" s="15">
        <f>'Investment Analysis'!M119</f>
        <v/>
      </c>
      <c r="L119" s="41">
        <f>'Investment Analysis'!T119</f>
        <v/>
      </c>
      <c r="M119" s="21">
        <f>'Investment Analysis'!V119</f>
        <v/>
      </c>
      <c r="N119" s="21">
        <f>'Investment Analysis'!W119</f>
        <v/>
      </c>
      <c r="P119" s="48">
        <f>'Investment Analysis'!Y119</f>
        <v/>
      </c>
      <c r="Q119" s="18" t="n"/>
      <c r="R119" s="83" t="n"/>
      <c r="S119" s="48" t="n">
        <v>4352.02</v>
      </c>
      <c r="T119" s="18">
        <f>'Investment Analysis'!AH119</f>
        <v/>
      </c>
      <c r="U119" s="15">
        <f>'Investment Analysis'!AF119</f>
        <v/>
      </c>
      <c r="V119" s="48" t="n">
        <v>7104.5</v>
      </c>
      <c r="W119" s="18">
        <f>'Investment Analysis'!AO119</f>
        <v/>
      </c>
      <c r="X119" s="15">
        <f>'Investment Analysis'!AM119</f>
        <v/>
      </c>
      <c r="Y119" s="48" t="n">
        <v>9367.77</v>
      </c>
      <c r="Z119" s="18">
        <f>IF(Y119&gt;0,(Y119-Z$5)/Z$5,0)</f>
        <v/>
      </c>
      <c r="AA119" s="15">
        <f>'Investment Analysis'!GM119</f>
        <v/>
      </c>
      <c r="AB119" s="48" t="n">
        <v>2503.17</v>
      </c>
      <c r="AC119" s="18">
        <f>IF(AB119&gt;0,(AB119+8000+5000-AC$5)/AC$5,0)</f>
        <v/>
      </c>
      <c r="AD119" s="15">
        <f>'Investment Analysis'!AT119</f>
        <v/>
      </c>
      <c r="AE119" s="48" t="n">
        <v>11257.03</v>
      </c>
      <c r="AF119" s="18">
        <f>'Investment Analysis'!BC119</f>
        <v/>
      </c>
      <c r="AG119" s="15">
        <f>'Investment Analysis'!BA119</f>
        <v/>
      </c>
      <c r="AH119" s="48" t="n"/>
      <c r="AI119" s="18">
        <f>IF(AH119&gt;0,(AH119-5000+20000+20000-AI$5)/AI$5,0)</f>
        <v/>
      </c>
      <c r="AJ119" s="15">
        <f>'Investment Analysis'!BH119</f>
        <v/>
      </c>
      <c r="AK119" s="48" t="n">
        <v>19505.5</v>
      </c>
      <c r="AL119" s="18">
        <f>IF(AK119&gt;0,(AK119+7000-AL$5)/AL$5,0)</f>
        <v/>
      </c>
      <c r="AM119" s="15">
        <f>'Investment Analysis'!BO119</f>
        <v/>
      </c>
      <c r="AN119" s="48" t="n">
        <v>14511.9</v>
      </c>
      <c r="AO119" s="18">
        <f>IF(AN119&gt;0,(AN119+25000+5000-AO$5)/AO$5,0)</f>
        <v/>
      </c>
      <c r="AP119" s="15">
        <f>'Investment Analysis'!BV119</f>
        <v/>
      </c>
      <c r="AQ119" s="48" t="n">
        <v>5134.93</v>
      </c>
      <c r="AR119" s="18">
        <f>IF(AQ119&gt;0,(AQ119+10000+4000-AR$5)/AR$5,0)</f>
        <v/>
      </c>
      <c r="AS119" s="15">
        <f>'Investment Analysis'!CC119</f>
        <v/>
      </c>
      <c r="AT119" s="48" t="n">
        <v>23725.37</v>
      </c>
      <c r="AU119" s="18">
        <f>'Investment Analysis'!CL119</f>
        <v/>
      </c>
      <c r="AV119" s="15">
        <f>'Investment Analysis'!CJ119</f>
        <v/>
      </c>
      <c r="AW119" s="48" t="n">
        <v>17753.54</v>
      </c>
      <c r="AX119" s="18">
        <f>IF(AW119&gt;0,(AW119+2000-AX$5)/AX$5,0)</f>
        <v/>
      </c>
      <c r="AY119" s="15">
        <f>'Investment Analysis'!CQ119</f>
        <v/>
      </c>
      <c r="AZ119" s="48" t="n">
        <v>15568.08</v>
      </c>
      <c r="BA119" s="18">
        <f>'Investment Analysis'!CZ119</f>
        <v/>
      </c>
      <c r="BB119" s="15">
        <f>'Investment Analysis'!CX119</f>
        <v/>
      </c>
      <c r="BC119" s="48" t="n">
        <v>9273.07</v>
      </c>
      <c r="BD119" s="18">
        <f>IF(BC119&gt;0,(BC119-10000+30000+10000-BD$5)/BD$5,0)</f>
        <v/>
      </c>
      <c r="BE119" s="15">
        <f>'Investment Analysis'!DE119</f>
        <v/>
      </c>
      <c r="BF119" s="48" t="n">
        <v>4666.44</v>
      </c>
      <c r="BG119" s="18">
        <f>'Investment Analysis'!DN119</f>
        <v/>
      </c>
      <c r="BH119" s="15">
        <f>'Investment Analysis'!DL119</f>
        <v/>
      </c>
      <c r="BI119" s="48" t="n">
        <v>2525.59</v>
      </c>
      <c r="BJ119" s="18">
        <f>'Investment Analysis'!EB119</f>
        <v/>
      </c>
      <c r="BK119" s="15">
        <f>'Investment Analysis'!DZ119</f>
        <v/>
      </c>
      <c r="BL119" s="48" t="n">
        <v>20020.13</v>
      </c>
      <c r="BM119" s="18">
        <f>'Investment Analysis'!EI119</f>
        <v/>
      </c>
      <c r="BN119" s="15">
        <f>'Investment Analysis'!EG119</f>
        <v/>
      </c>
      <c r="BO119" s="48" t="n">
        <v>10167.58</v>
      </c>
      <c r="BP119" s="18">
        <f>'Investment Analysis'!DU119</f>
        <v/>
      </c>
      <c r="BQ119" s="15">
        <f>'Investment Analysis'!DS119</f>
        <v/>
      </c>
      <c r="BR119" s="48" t="n">
        <v>11227.88</v>
      </c>
      <c r="BS119" s="18">
        <f>'Investment Analysis'!EP119</f>
        <v/>
      </c>
      <c r="BT119" s="15">
        <f>'Investment Analysis'!EN119</f>
        <v/>
      </c>
      <c r="BU119" s="48" t="n">
        <v>13550.92</v>
      </c>
      <c r="BV119" s="18">
        <f>IF(BU119&gt;0,(BU119+8000-BV$5)/BV$5,0)</f>
        <v/>
      </c>
      <c r="BW119" s="15">
        <f>'Investment Analysis'!EU119</f>
        <v/>
      </c>
      <c r="BX119" s="48" t="n">
        <v>20875.52</v>
      </c>
      <c r="BY119" s="18">
        <f>IF(BX119&gt;0,(BX119-10000-5000-BY$5)/BY$5,0)</f>
        <v/>
      </c>
      <c r="BZ119" s="15">
        <f>'Investment Analysis'!FB119</f>
        <v/>
      </c>
      <c r="CA119" s="48" t="n">
        <v>20689.24</v>
      </c>
      <c r="CB119" s="18">
        <f>IF(CA119&gt;0,(CA119-CB$5)/CB$5,0)</f>
        <v/>
      </c>
      <c r="CC119" s="15">
        <f>'Investment Analysis'!FI119</f>
        <v/>
      </c>
      <c r="CD119" s="48" t="n">
        <v>18188.08</v>
      </c>
      <c r="CE119" s="18">
        <f>'Investment Analysis'!FR119</f>
        <v/>
      </c>
      <c r="CF119" s="15">
        <f>'Investment Analysis'!FP119</f>
        <v/>
      </c>
      <c r="CG119" s="48" t="n">
        <v>4990.7</v>
      </c>
      <c r="CH119" s="18">
        <f>'Investment Analysis'!FR119</f>
        <v/>
      </c>
      <c r="CI119" s="15">
        <f>'Investment Analysis'!FW119</f>
        <v/>
      </c>
      <c r="CJ119" s="48" t="n"/>
      <c r="CK119" s="18">
        <f>IF(CJ119&gt;0,(CJ119+5000+8000-CK$5)/CK$5,0)</f>
        <v/>
      </c>
      <c r="CL119" s="15">
        <f>'Investment Analysis'!GD119</f>
        <v/>
      </c>
      <c r="CM119" s="48" t="n">
        <v>35463.47</v>
      </c>
      <c r="CN119" s="18">
        <f>IF(CM119&gt;0,(CM119-CN$5)/CN$5,0)</f>
        <v/>
      </c>
      <c r="CO119" s="15">
        <f>'Investment Analysis'!GT119</f>
        <v/>
      </c>
      <c r="CP119" s="48" t="n">
        <v>24456.75</v>
      </c>
      <c r="CQ119" s="18">
        <f>IF(CP119&gt;0,(CP119-CQ$5)/CQ$5,0)</f>
        <v/>
      </c>
      <c r="CR119" s="15">
        <f>'Investment Analysis'!HG119</f>
        <v/>
      </c>
      <c r="CS119" s="48" t="n">
        <v>3840</v>
      </c>
      <c r="CT119" s="18">
        <f>IF(CS119&gt;0,(CS119-CT$5)/CT$5,0)</f>
        <v/>
      </c>
      <c r="CU119" s="15">
        <f>'Investment Analysis'!HN119</f>
        <v/>
      </c>
      <c r="CV119" s="48" t="n">
        <v>7917.8</v>
      </c>
      <c r="CW119" s="18">
        <f>IF(CV119&gt;0,(CV119-CW$5)/CW$5,0)</f>
        <v/>
      </c>
      <c r="CX119" s="15">
        <f>'Investment Analysis'!IB119</f>
        <v/>
      </c>
      <c r="CY119" s="48" t="n">
        <v>9785.200000000001</v>
      </c>
      <c r="CZ119" s="18">
        <f>IF(CY119&gt;0,(CY119-CZ$5)/CZ$5,0)</f>
        <v/>
      </c>
      <c r="DA119" s="15">
        <f>'Investment Analysis'!II119</f>
        <v/>
      </c>
      <c r="DB119" s="48" t="n">
        <v>5582.5</v>
      </c>
      <c r="DC119" s="18">
        <f>IF(DB119&gt;0,(DB119-DC$5)/DC$5,0)</f>
        <v/>
      </c>
      <c r="DD119" s="15">
        <f>'Investment Analysis'!IP119</f>
        <v/>
      </c>
      <c r="DE119" s="48" t="n">
        <v>19149</v>
      </c>
      <c r="DF119" s="18">
        <f>'Investment Analysis'!IY119</f>
        <v/>
      </c>
      <c r="DG119" s="15">
        <f>'Investment Analysis'!IW119</f>
        <v/>
      </c>
      <c r="DH119" s="48" t="n">
        <v>21072</v>
      </c>
      <c r="DI119" s="18">
        <f>IF(DH119&gt;0,(DH119-DI$5)/DI$5,0)</f>
        <v/>
      </c>
      <c r="DJ119" s="15">
        <f>'Investment Analysis'!JD119</f>
        <v/>
      </c>
      <c r="DK119" s="48" t="n">
        <v>23546</v>
      </c>
      <c r="DL119" s="18">
        <f>IF(DK119&gt;0,(DK119-DL$5)/DL$5,0)</f>
        <v/>
      </c>
      <c r="DM119" s="15">
        <f>'Investment Analysis'!JK119</f>
        <v/>
      </c>
      <c r="DN119" s="48" t="n">
        <v>1072.2</v>
      </c>
      <c r="DO119" s="18">
        <f>IF(DN119&gt;0,(DN119-DO$5)/DO$5,0)</f>
        <v/>
      </c>
      <c r="DP119" s="15">
        <f>'Investment Analysis'!HU119</f>
        <v/>
      </c>
      <c r="DQ119" s="48" t="n">
        <v>17785.25</v>
      </c>
      <c r="DR119" s="18">
        <f>IF(DQ119&gt;0,(DQ119-DR$5)/DR$5,0)</f>
        <v/>
      </c>
      <c r="DS119" s="15">
        <f>'Investment Analysis'!JR119</f>
        <v/>
      </c>
      <c r="DT119" s="48" t="n">
        <v>20730</v>
      </c>
      <c r="DU119" s="18">
        <f>IF(DT119&gt;0,(DT119-630.54-DU$5)/DU$5,0)</f>
        <v/>
      </c>
      <c r="DV119" s="15">
        <f>'Investment Analysis'!JY119</f>
        <v/>
      </c>
      <c r="DW119" s="48" t="n">
        <v>5036.35</v>
      </c>
      <c r="DX119" s="18">
        <f>IF(DW119&gt;0,(DW119-DX$5)/DX$5,0)</f>
        <v/>
      </c>
      <c r="DY119" s="15">
        <f>'Investment Analysis'!KF119</f>
        <v/>
      </c>
      <c r="DZ119" s="48" t="n">
        <v>5362</v>
      </c>
      <c r="EA119" s="18">
        <f>IF(DZ119&gt;0,(DZ119-EA$5)/EA$5,0)</f>
        <v/>
      </c>
      <c r="EB119" s="15">
        <f>'Investment Analysis'!KM119</f>
        <v/>
      </c>
      <c r="EC119" s="48" t="n">
        <v>1013.35</v>
      </c>
      <c r="ED119" s="18">
        <f>'Investment Analysis'!KV119</f>
        <v/>
      </c>
      <c r="EE119" s="15">
        <f>'Investment Analysis'!KT119</f>
        <v/>
      </c>
      <c r="EF119" s="48" t="n">
        <v>13432.5</v>
      </c>
      <c r="EG119" s="18">
        <f>IF(EF119&gt;0,(EF119-EG$5)/EG$5,0)</f>
        <v/>
      </c>
      <c r="EH119" s="15">
        <f>'Investment Analysis'!LH119</f>
        <v/>
      </c>
      <c r="EI119" s="48" t="n">
        <v>7608.25</v>
      </c>
      <c r="EJ119" s="18">
        <f>'Investment Analysis'!LQ119</f>
        <v/>
      </c>
      <c r="EK119" s="15">
        <f>'Investment Analysis'!LO119</f>
        <v/>
      </c>
      <c r="EL119" s="48" t="n">
        <v>22215</v>
      </c>
      <c r="EM119" s="18">
        <f>IF(EL119&gt;0,(EL119-EM$4)/EM$4,0)</f>
        <v/>
      </c>
      <c r="EN119" s="15">
        <f>'Investment Analysis'!LX119</f>
        <v/>
      </c>
      <c r="EO119" s="48" t="n">
        <v>14245</v>
      </c>
      <c r="EP119" s="68">
        <f>IF(EO119&gt;0,(EO119-500-EP$5)/EP$5,0)</f>
        <v/>
      </c>
      <c r="EQ119" s="15">
        <f>'Investment Analysis'!MC119</f>
        <v/>
      </c>
      <c r="ER119" s="48" t="n">
        <v>11107.69</v>
      </c>
      <c r="ES119" s="18">
        <f>'Investment Analysis'!LX119</f>
        <v/>
      </c>
      <c r="ET119" s="15">
        <f>'Investment Analysis'!LA119</f>
        <v/>
      </c>
      <c r="EU119" s="48" t="n">
        <v>34151</v>
      </c>
      <c r="EV119" s="18">
        <f>'Investment Analysis'!ML119</f>
        <v/>
      </c>
      <c r="EW119" s="15">
        <f>'Investment Analysis'!MJ119</f>
        <v/>
      </c>
      <c r="EX119" s="48" t="n">
        <v>46098.5</v>
      </c>
      <c r="EY119" s="18">
        <f>IF(EX119&gt;0,(EX119-EY$5)/EY$5,0)</f>
        <v/>
      </c>
      <c r="EZ119" s="15">
        <f>'Investment Analysis'!MQ119</f>
        <v/>
      </c>
      <c r="FA119" s="48" t="n"/>
      <c r="FB119" s="18">
        <f>IF(FA119&gt;0,(FA119-FB$5)/FB$5,0)</f>
        <v/>
      </c>
      <c r="FC119" s="15">
        <f>'Investment Analysis'!MX119</f>
        <v/>
      </c>
      <c r="FD119" s="48" t="n">
        <v>16940</v>
      </c>
      <c r="FE119" s="18">
        <f>IF(FD119&gt;0,(FD119-FE$5)/FE$5,0)</f>
        <v/>
      </c>
      <c r="FF119" s="15">
        <f>'Investment Analysis'!NE119</f>
        <v/>
      </c>
      <c r="FG119" s="48" t="n"/>
      <c r="FH119" s="18">
        <f>IF(FG119&gt;0,(FG119-FH$5)/FH$5,0)</f>
        <v/>
      </c>
      <c r="FI119" s="15">
        <f>'Investment Analysis'!NL119</f>
        <v/>
      </c>
      <c r="FJ119" s="48" t="n">
        <v>25592.05</v>
      </c>
      <c r="FK119" s="18">
        <f>IF(FJ119&gt;0,(FJ119-FK$5)/FK$5,0)</f>
        <v/>
      </c>
      <c r="FL119" s="15">
        <f>'Investment Analysis'!NS119</f>
        <v/>
      </c>
      <c r="FM119" s="48" t="n">
        <v>22325</v>
      </c>
      <c r="FN119" s="18">
        <f>IF(FM119&gt;0,(FM119-FN$5)/FN$5,0)</f>
        <v/>
      </c>
      <c r="FO119" s="15">
        <f>'Investment Analysis'!NZ119</f>
        <v/>
      </c>
      <c r="FP119" s="423" t="n"/>
      <c r="FQ119" s="18">
        <f>IF(FP119&gt;0,(FP119-FQ$5)/FQ$5,0)</f>
        <v/>
      </c>
      <c r="FR119" s="15">
        <f>'Investment Analysis'!OG119</f>
        <v/>
      </c>
      <c r="FS119" s="48" t="n">
        <v>43776</v>
      </c>
      <c r="FT119" s="18">
        <f>IF(FS119&gt;0,(FS119-FT$5)/FT$5,0)</f>
        <v/>
      </c>
      <c r="FU119" s="15">
        <f>'Investment Analysis'!ON119</f>
        <v/>
      </c>
      <c r="FV119" s="48" t="n"/>
      <c r="FW119" s="18">
        <f>IF(FV119&gt;0,(FV119-FW$5)/FW$5,0)</f>
        <v/>
      </c>
      <c r="FX119" s="15">
        <f>'Investment Analysis'!OU119</f>
        <v/>
      </c>
      <c r="FY119" s="48" t="n"/>
      <c r="FZ119" s="18">
        <f>IF(FY119&gt;0,(FY119-FZ$5)/FZ$5,0)</f>
        <v/>
      </c>
      <c r="GA119" s="15">
        <f>'Investment Analysis'!PB119</f>
        <v/>
      </c>
      <c r="GB119" s="48" t="n">
        <v>18359.25</v>
      </c>
      <c r="GC119" s="18">
        <f>'Investment Analysis'!PK119</f>
        <v/>
      </c>
      <c r="GD119" s="15">
        <f>'Investment Analysis'!PI119</f>
        <v/>
      </c>
      <c r="GE119" s="48" t="n">
        <v>10419.6</v>
      </c>
      <c r="GF119" s="18">
        <f>'Investment Analysis'!PY119</f>
        <v/>
      </c>
      <c r="GG119" s="15">
        <f>'Investment Analysis'!PW119</f>
        <v/>
      </c>
      <c r="GH119" s="48" t="n">
        <v>20556.2</v>
      </c>
      <c r="GI119" s="18">
        <f>'Investment Analysis'!QF119</f>
        <v/>
      </c>
      <c r="GJ119" s="15">
        <f>'Investment Analysis'!QD119</f>
        <v/>
      </c>
      <c r="GK119" s="48" t="n">
        <v>11948</v>
      </c>
      <c r="GL119" s="18">
        <f>'Investment Analysis'!QM119</f>
        <v/>
      </c>
      <c r="GM119" s="15">
        <f>'Investment Analysis'!QK119</f>
        <v/>
      </c>
      <c r="GN119" s="48" t="n">
        <v>11520</v>
      </c>
      <c r="GO119" s="18">
        <f>'Investment Analysis'!QT119</f>
        <v/>
      </c>
      <c r="GP119" s="15">
        <f>'Investment Analysis'!QR119</f>
        <v/>
      </c>
      <c r="GQ119" s="48" t="n">
        <v>4849.35</v>
      </c>
      <c r="GR119" s="18">
        <f>'Investment Analysis'!RA119</f>
        <v/>
      </c>
      <c r="GS119" s="15">
        <f>'Investment Analysis'!QY119</f>
        <v/>
      </c>
      <c r="GT119" s="48" t="n">
        <v>32930</v>
      </c>
      <c r="GU119" s="18">
        <f>'Investment Analysis'!RH119</f>
        <v/>
      </c>
      <c r="GV119" s="15">
        <f>'Investment Analysis'!RF119</f>
        <v/>
      </c>
      <c r="GW119" s="48" t="n"/>
      <c r="GX119" s="18">
        <f>'Investment Analysis'!RO119</f>
        <v/>
      </c>
      <c r="GY119" s="15">
        <f>'Investment Analysis'!RM119</f>
        <v/>
      </c>
      <c r="GZ119" s="48" t="n">
        <v>2696</v>
      </c>
      <c r="HA119" s="18">
        <f>'Investment Analysis'!RV119</f>
        <v/>
      </c>
      <c r="HB119" s="15">
        <f>'Investment Analysis'!RT119</f>
        <v/>
      </c>
      <c r="HC119" s="48" t="n">
        <v>19921.5</v>
      </c>
      <c r="HD119" s="18">
        <f>'Investment Analysis'!SC119</f>
        <v/>
      </c>
      <c r="HE119" s="15">
        <f>'Investment Analysis'!SA119</f>
        <v/>
      </c>
      <c r="HF119" s="48" t="n">
        <v>1124</v>
      </c>
      <c r="HG119" s="18">
        <f>'Investment Analysis'!SJ119</f>
        <v/>
      </c>
      <c r="HH119" s="15">
        <f>'Investment Analysis'!SH119</f>
        <v/>
      </c>
      <c r="HI119" s="48" t="n">
        <v>7712</v>
      </c>
      <c r="HJ119" s="18">
        <f>'Investment Analysis'!SM119</f>
        <v/>
      </c>
      <c r="HK119" s="15">
        <f>'Investment Analysis'!SK119</f>
        <v/>
      </c>
      <c r="HL119" s="48" t="n"/>
      <c r="HM119" s="18">
        <f>'Investment Analysis'!SP119</f>
        <v/>
      </c>
      <c r="HN119" s="15">
        <f>'Investment Analysis'!SN119</f>
        <v/>
      </c>
      <c r="HO119" s="48" t="n">
        <v>4220.65</v>
      </c>
      <c r="HP119" s="18">
        <f>'Investment Analysis'!TE119</f>
        <v/>
      </c>
      <c r="HQ119" s="15">
        <f>'Investment Analysis'!TC119</f>
        <v/>
      </c>
      <c r="HR119" s="48" t="n">
        <v>3620</v>
      </c>
      <c r="HS119" s="18">
        <f>'Investment Analysis'!TL119</f>
        <v/>
      </c>
      <c r="HT119" s="15">
        <f>'Investment Analysis'!TJ119</f>
        <v/>
      </c>
      <c r="HU119" s="48" t="n"/>
      <c r="HV119" s="18">
        <f>'Investment Analysis'!TS119</f>
        <v/>
      </c>
      <c r="HW119" s="15">
        <f>'Investment Analysis'!TQ119</f>
        <v/>
      </c>
      <c r="HX119" s="48" t="n"/>
      <c r="HY119" s="18">
        <f>'Investment Analysis'!TZ119</f>
        <v/>
      </c>
      <c r="HZ119" s="15">
        <f>'Investment Analysis'!TX119</f>
        <v/>
      </c>
      <c r="IA119" s="48" t="n"/>
      <c r="IB119" s="18">
        <f>'Investment Analysis'!UG119</f>
        <v/>
      </c>
      <c r="IC119" s="15">
        <f>'Investment Analysis'!UE119</f>
        <v/>
      </c>
      <c r="ID119" s="48" t="n"/>
      <c r="IE119" s="18">
        <f>'Investment Analysis'!UN119</f>
        <v/>
      </c>
      <c r="IF119" s="15">
        <f>'Investment Analysis'!UL119</f>
        <v/>
      </c>
      <c r="IG119" s="48" t="n"/>
      <c r="IH119" s="18">
        <f>'Investment Analysis'!UU119</f>
        <v/>
      </c>
      <c r="II119" s="15">
        <f>'Investment Analysis'!US119</f>
        <v/>
      </c>
      <c r="IJ119" s="48" t="n"/>
      <c r="IK119" s="18">
        <f>'Investment Analysis'!VB119</f>
        <v/>
      </c>
      <c r="IL119" s="15">
        <f>'Investment Analysis'!UZ119</f>
        <v/>
      </c>
      <c r="IM119" s="48" t="n"/>
      <c r="IN119" s="18">
        <f>'Investment Analysis'!VI119</f>
        <v/>
      </c>
      <c r="IO119" s="15">
        <f>'Investment Analysis'!VG119</f>
        <v/>
      </c>
      <c r="IP119" s="18" t="n"/>
      <c r="IQ119" s="18" t="n"/>
      <c r="IR119" s="18" t="n"/>
      <c r="IS119" s="108">
        <f>IF(IT119&gt;0,IT119-IT118,0)</f>
        <v/>
      </c>
      <c r="IT119" s="48">
        <f>FY119+FV119+FS119+FP119+FM119+FJ119+FG119+FD119+FA119+EX119+EU119+ER119+EO119+EL119+EI119+EF119+EC119+DZ119+DW119+DT119+DQ119+DN119+DK119+DH119+DE119+DB119+CY119+CV119+CS119+CP119+CJ119+CG119+CD119+CA119+BX119+P119+CM119+GT119+GQ119+GN119+GK119+GH119+GE119+GB119+BU119+BR119+BO119+BL119+BI119+BF119+BC119+AZ119+AW119+AT119+AQ119+AN119+AK119+AH119+AE119+AB119+Y119+V119+S119+GW119+GZ119+HC119+HF119+HI119+HL119+HO119+HR119+HU119</f>
        <v/>
      </c>
      <c r="IU119" s="101">
        <f>IF(IT119&gt;0,IV119,0)</f>
        <v/>
      </c>
      <c r="IV119" s="101" t="n"/>
      <c r="IW119" s="15">
        <f>IF(IT119&gt;0,(IT119+IV$11-I$2)/I$2,0)</f>
        <v/>
      </c>
      <c r="IX119" s="113">
        <f>IF(IT119&gt;0,IT119+IV$11-I$2,0)</f>
        <v/>
      </c>
      <c r="IY119" s="21">
        <f>IF(IT119&gt;0,(IT119+IV$11+IV$33+IV$52+IV$73+IV$93+IV$113-IT$8)/IT$8,0)</f>
        <v/>
      </c>
      <c r="IZ119" s="173">
        <f>IF(IT119&gt;0,IT119+IV$11+IV$33+IV$52+IV$73+IV$93+IV$113-IT$8,0)</f>
        <v/>
      </c>
    </row>
    <row r="120">
      <c r="A120" s="554">
        <f>'Investment Analysis'!A120</f>
        <v/>
      </c>
      <c r="B120" s="4">
        <f>'Investment Analysis'!B120</f>
        <v/>
      </c>
      <c r="C120" s="27">
        <f>'Investment Analysis'!C120</f>
        <v/>
      </c>
      <c r="D120" s="14">
        <f>'Investment Analysis'!D120</f>
        <v/>
      </c>
      <c r="E120" s="15">
        <f>'Investment Analysis'!E120</f>
        <v/>
      </c>
      <c r="F120" s="13">
        <f>'Investment Analysis'!G120</f>
        <v/>
      </c>
      <c r="G120" s="14">
        <f>'Investment Analysis'!H120</f>
        <v/>
      </c>
      <c r="H120" s="15">
        <f>'Investment Analysis'!I120</f>
        <v/>
      </c>
      <c r="I120" s="13">
        <f>'Investment Analysis'!K120</f>
        <v/>
      </c>
      <c r="J120" s="14">
        <f>'Investment Analysis'!L120</f>
        <v/>
      </c>
      <c r="K120" s="15">
        <f>'Investment Analysis'!M120</f>
        <v/>
      </c>
      <c r="L120" s="41">
        <f>'Investment Analysis'!T120</f>
        <v/>
      </c>
      <c r="M120" s="21">
        <f>'Investment Analysis'!V120</f>
        <v/>
      </c>
      <c r="N120" s="21">
        <f>'Investment Analysis'!W120</f>
        <v/>
      </c>
      <c r="P120" s="48">
        <f>'Investment Analysis'!Y120</f>
        <v/>
      </c>
      <c r="Q120" s="18" t="n"/>
      <c r="R120" s="83" t="n"/>
      <c r="S120" s="48" t="n">
        <v>4335.72</v>
      </c>
      <c r="T120" s="18">
        <f>'Investment Analysis'!AH120</f>
        <v/>
      </c>
      <c r="U120" s="15">
        <f>'Investment Analysis'!AF120</f>
        <v/>
      </c>
      <c r="V120" s="48" t="n">
        <v>7079.22</v>
      </c>
      <c r="W120" s="18">
        <f>'Investment Analysis'!AO120</f>
        <v/>
      </c>
      <c r="X120" s="15">
        <f>'Investment Analysis'!AM120</f>
        <v/>
      </c>
      <c r="Y120" s="48" t="n">
        <v>9297.18</v>
      </c>
      <c r="Z120" s="18">
        <f>IF(Y120&gt;0,(Y120-Z$5)/Z$5,0)</f>
        <v/>
      </c>
      <c r="AA120" s="15">
        <f>'Investment Analysis'!GM120</f>
        <v/>
      </c>
      <c r="AB120" s="48" t="n">
        <v>2491.37</v>
      </c>
      <c r="AC120" s="18">
        <f>IF(AB120&gt;0,(AB120+8000+5000-AC$5)/AC$5,0)</f>
        <v/>
      </c>
      <c r="AD120" s="15">
        <f>'Investment Analysis'!AT120</f>
        <v/>
      </c>
      <c r="AE120" s="48" t="n">
        <v>11225.96</v>
      </c>
      <c r="AF120" s="18">
        <f>'Investment Analysis'!BC120</f>
        <v/>
      </c>
      <c r="AG120" s="15">
        <f>'Investment Analysis'!BA120</f>
        <v/>
      </c>
      <c r="AH120" s="48" t="n"/>
      <c r="AI120" s="18">
        <f>IF(AH120&gt;0,(AH120-5000+20000+20000-AI$5)/AI$5,0)</f>
        <v/>
      </c>
      <c r="AJ120" s="15">
        <f>'Investment Analysis'!BH120</f>
        <v/>
      </c>
      <c r="AK120" s="48" t="n">
        <v>19589.24</v>
      </c>
      <c r="AL120" s="18">
        <f>IF(AK120&gt;0,(AK120+7000-AL$5)/AL$5,0)</f>
        <v/>
      </c>
      <c r="AM120" s="15">
        <f>'Investment Analysis'!BO120</f>
        <v/>
      </c>
      <c r="AN120" s="48" t="n">
        <v>14519.19</v>
      </c>
      <c r="AO120" s="18">
        <f>IF(AN120&gt;0,(AN120+25000+5000-AO$5)/AO$5,0)</f>
        <v/>
      </c>
      <c r="AP120" s="15">
        <f>'Investment Analysis'!BV120</f>
        <v/>
      </c>
      <c r="AQ120" s="48" t="n">
        <v>5118.9</v>
      </c>
      <c r="AR120" s="18">
        <f>IF(AQ120&gt;0,(AQ120+10000+4000-AR$5)/AR$5,0)</f>
        <v/>
      </c>
      <c r="AS120" s="15">
        <f>'Investment Analysis'!CC120</f>
        <v/>
      </c>
      <c r="AT120" s="48" t="n">
        <v>23521.88</v>
      </c>
      <c r="AU120" s="18">
        <f>'Investment Analysis'!CL120</f>
        <v/>
      </c>
      <c r="AV120" s="15">
        <f>'Investment Analysis'!CJ120</f>
        <v/>
      </c>
      <c r="AW120" s="48" t="n">
        <v>17737.13</v>
      </c>
      <c r="AX120" s="18">
        <f>IF(AW120&gt;0,(AW120+2000-AX$5)/AX$5,0)</f>
        <v/>
      </c>
      <c r="AY120" s="15">
        <f>'Investment Analysis'!CQ120</f>
        <v/>
      </c>
      <c r="AZ120" s="48" t="n">
        <v>15516.56</v>
      </c>
      <c r="BA120" s="18">
        <f>'Investment Analysis'!CZ120</f>
        <v/>
      </c>
      <c r="BB120" s="15">
        <f>'Investment Analysis'!CX120</f>
        <v/>
      </c>
      <c r="BC120" s="48" t="n">
        <v>9226.17</v>
      </c>
      <c r="BD120" s="18">
        <f>IF(BC120&gt;0,(BC120-10000+30000+10000-BD$5)/BD$5,0)</f>
        <v/>
      </c>
      <c r="BE120" s="15">
        <f>'Investment Analysis'!DE120</f>
        <v/>
      </c>
      <c r="BF120" s="48" t="n">
        <v>4662.65</v>
      </c>
      <c r="BG120" s="18">
        <f>'Investment Analysis'!DN120</f>
        <v/>
      </c>
      <c r="BH120" s="15">
        <f>'Investment Analysis'!DL120</f>
        <v/>
      </c>
      <c r="BI120" s="48" t="n">
        <v>2524.83</v>
      </c>
      <c r="BJ120" s="18">
        <f>'Investment Analysis'!EB120</f>
        <v/>
      </c>
      <c r="BK120" s="15">
        <f>'Investment Analysis'!DZ120</f>
        <v/>
      </c>
      <c r="BL120" s="48" t="n">
        <v>19904.76</v>
      </c>
      <c r="BM120" s="18">
        <f>'Investment Analysis'!EI120</f>
        <v/>
      </c>
      <c r="BN120" s="15">
        <f>'Investment Analysis'!EG120</f>
        <v/>
      </c>
      <c r="BO120" s="48" t="n">
        <v>10228.5</v>
      </c>
      <c r="BP120" s="18">
        <f>'Investment Analysis'!DU120</f>
        <v/>
      </c>
      <c r="BQ120" s="15">
        <f>'Investment Analysis'!DS120</f>
        <v/>
      </c>
      <c r="BR120" s="48" t="n">
        <v>11188.75</v>
      </c>
      <c r="BS120" s="18">
        <f>'Investment Analysis'!EP120</f>
        <v/>
      </c>
      <c r="BT120" s="15">
        <f>'Investment Analysis'!EN120</f>
        <v/>
      </c>
      <c r="BU120" s="48" t="n">
        <v>13467.34</v>
      </c>
      <c r="BV120" s="18">
        <f>IF(BU120&gt;0,(BU120+8000-BV$5)/BV$5,0)</f>
        <v/>
      </c>
      <c r="BW120" s="15">
        <f>'Investment Analysis'!EU120</f>
        <v/>
      </c>
      <c r="BX120" s="48" t="n">
        <v>21101.65</v>
      </c>
      <c r="BY120" s="18">
        <f>IF(BX120&gt;0,(BX120-10000-5000-BY$5)/BY$5,0)</f>
        <v/>
      </c>
      <c r="BZ120" s="15">
        <f>'Investment Analysis'!FB120</f>
        <v/>
      </c>
      <c r="CA120" s="48" t="n">
        <v>21046.7</v>
      </c>
      <c r="CB120" s="18">
        <f>IF(CA120&gt;0,(CA120-CB$5)/CB$5,0)</f>
        <v/>
      </c>
      <c r="CC120" s="15">
        <f>'Investment Analysis'!FI120</f>
        <v/>
      </c>
      <c r="CD120" s="48" t="n">
        <v>18277.81</v>
      </c>
      <c r="CE120" s="18">
        <f>'Investment Analysis'!FR120</f>
        <v/>
      </c>
      <c r="CF120" s="15">
        <f>'Investment Analysis'!FP120</f>
        <v/>
      </c>
      <c r="CG120" s="48" t="n">
        <v>4962.17</v>
      </c>
      <c r="CH120" s="18">
        <f>'Investment Analysis'!FR120</f>
        <v/>
      </c>
      <c r="CI120" s="15">
        <f>'Investment Analysis'!FW120</f>
        <v/>
      </c>
      <c r="CJ120" s="48" t="n"/>
      <c r="CK120" s="18">
        <f>IF(CJ120&gt;0,(CJ120+5000+8000-CK$5)/CK$5,0)</f>
        <v/>
      </c>
      <c r="CL120" s="15">
        <f>'Investment Analysis'!GD120</f>
        <v/>
      </c>
      <c r="CM120" s="48" t="n">
        <v>35674.98</v>
      </c>
      <c r="CN120" s="18">
        <f>IF(CM120&gt;0,(CM120-CN$5)/CN$5,0)</f>
        <v/>
      </c>
      <c r="CO120" s="15">
        <f>'Investment Analysis'!GT120</f>
        <v/>
      </c>
      <c r="CP120" s="54" t="n">
        <v>34275.15</v>
      </c>
      <c r="CQ120" s="18">
        <f>IF(CP120&gt;0,(CP120-CQ$5)/CQ$5,0)</f>
        <v/>
      </c>
      <c r="CR120" s="15">
        <f>'Investment Analysis'!HG120</f>
        <v/>
      </c>
      <c r="CS120" s="48" t="n">
        <v>3800</v>
      </c>
      <c r="CT120" s="18">
        <f>IF(CS120&gt;0,(CS120-CT$5)/CT$5,0)</f>
        <v/>
      </c>
      <c r="CU120" s="15">
        <f>'Investment Analysis'!HN120</f>
        <v/>
      </c>
      <c r="CV120" s="48" t="n">
        <v>7855.65</v>
      </c>
      <c r="CW120" s="18">
        <f>IF(CV120&gt;0,(CV120-CW$5)/CW$5,0)</f>
        <v/>
      </c>
      <c r="CX120" s="15">
        <f>'Investment Analysis'!IB120</f>
        <v/>
      </c>
      <c r="CY120" s="48" t="n">
        <v>10116.4</v>
      </c>
      <c r="CZ120" s="18">
        <f>IF(CY120&gt;0,(CY120-CZ$5)/CZ$5,0)</f>
        <v/>
      </c>
      <c r="DA120" s="15">
        <f>'Investment Analysis'!II120</f>
        <v/>
      </c>
      <c r="DB120" s="48" t="n">
        <v>5653.75</v>
      </c>
      <c r="DC120" s="18">
        <f>IF(DB120&gt;0,(DB120-DC$5)/DC$5,0)</f>
        <v/>
      </c>
      <c r="DD120" s="15">
        <f>'Investment Analysis'!IP120</f>
        <v/>
      </c>
      <c r="DE120" s="48" t="n">
        <v>19899</v>
      </c>
      <c r="DF120" s="18">
        <f>'Investment Analysis'!IY120</f>
        <v/>
      </c>
      <c r="DG120" s="15">
        <f>'Investment Analysis'!IW120</f>
        <v/>
      </c>
      <c r="DH120" s="48" t="n">
        <v>20824.2</v>
      </c>
      <c r="DI120" s="18">
        <f>IF(DH120&gt;0,(DH120-DI$5)/DI$5,0)</f>
        <v/>
      </c>
      <c r="DJ120" s="15">
        <f>'Investment Analysis'!JD120</f>
        <v/>
      </c>
      <c r="DK120" s="48" t="n">
        <v>23631</v>
      </c>
      <c r="DL120" s="18">
        <f>IF(DK120&gt;0,(DK120-DL$5)/DL$5,0)</f>
        <v/>
      </c>
      <c r="DM120" s="15">
        <f>'Investment Analysis'!JK120</f>
        <v/>
      </c>
      <c r="DN120" s="48" t="n">
        <v>1093.1</v>
      </c>
      <c r="DO120" s="18">
        <f>IF(DN120&gt;0,(DN120-DO$5)/DO$5,0)</f>
        <v/>
      </c>
      <c r="DP120" s="15">
        <f>'Investment Analysis'!HU120</f>
        <v/>
      </c>
      <c r="DQ120" s="48" t="n">
        <v>17853.5</v>
      </c>
      <c r="DR120" s="18">
        <f>IF(DQ120&gt;0,(DQ120-DR$5)/DR$5,0)</f>
        <v/>
      </c>
      <c r="DS120" s="15">
        <f>'Investment Analysis'!JR120</f>
        <v/>
      </c>
      <c r="DT120" s="48" t="n">
        <v>24960</v>
      </c>
      <c r="DU120" s="18">
        <f>IF(DT120&gt;0,(DT120-630.54-DU$5)/DU$5,0)</f>
        <v/>
      </c>
      <c r="DV120" s="15">
        <f>'Investment Analysis'!JY120</f>
        <v/>
      </c>
      <c r="DW120" s="48" t="n">
        <v>4983.9</v>
      </c>
      <c r="DX120" s="18">
        <f>IF(DW120&gt;0,(DW120-DX$5)/DX$5,0)</f>
        <v/>
      </c>
      <c r="DY120" s="15">
        <f>'Investment Analysis'!KF120</f>
        <v/>
      </c>
      <c r="DZ120" s="48" t="n">
        <v>5430</v>
      </c>
      <c r="EA120" s="18">
        <f>IF(DZ120&gt;0,(DZ120-EA$5)/EA$5,0)</f>
        <v/>
      </c>
      <c r="EB120" s="15">
        <f>'Investment Analysis'!KM120</f>
        <v/>
      </c>
      <c r="EC120" s="48" t="n">
        <v>993.9</v>
      </c>
      <c r="ED120" s="18">
        <f>'Investment Analysis'!KV120</f>
        <v/>
      </c>
      <c r="EE120" s="15">
        <f>'Investment Analysis'!KT120</f>
        <v/>
      </c>
      <c r="EF120" s="48" t="n">
        <v>13492.5</v>
      </c>
      <c r="EG120" s="18">
        <f>IF(EF120&gt;0,(EF120-EG$5)/EG$5,0)</f>
        <v/>
      </c>
      <c r="EH120" s="15">
        <f>'Investment Analysis'!LH120</f>
        <v/>
      </c>
      <c r="EI120" s="48" t="n">
        <v>7729.15</v>
      </c>
      <c r="EJ120" s="18">
        <f>'Investment Analysis'!LQ120</f>
        <v/>
      </c>
      <c r="EK120" s="15">
        <f>'Investment Analysis'!LO120</f>
        <v/>
      </c>
      <c r="EL120" s="48" t="n">
        <v>22890</v>
      </c>
      <c r="EM120" s="18">
        <f>IF(EL120&gt;0,(EL120-EM$4)/EM$4,0)</f>
        <v/>
      </c>
      <c r="EN120" s="15">
        <f>'Investment Analysis'!LX120</f>
        <v/>
      </c>
      <c r="EO120" s="48" t="n">
        <v>14330</v>
      </c>
      <c r="EP120" s="68">
        <f>IF(EO120&gt;0,(EO120-500-EP$5)/EP$5,0)</f>
        <v/>
      </c>
      <c r="EQ120" s="15">
        <f>'Investment Analysis'!MC120</f>
        <v/>
      </c>
      <c r="ER120" s="48" t="n">
        <v>11047.63</v>
      </c>
      <c r="ES120" s="18">
        <f>'Investment Analysis'!LX120</f>
        <v/>
      </c>
      <c r="ET120" s="15">
        <f>'Investment Analysis'!LA120</f>
        <v/>
      </c>
      <c r="EU120" s="48" t="n">
        <v>44219.5</v>
      </c>
      <c r="EV120" s="18">
        <f>'Investment Analysis'!ML120</f>
        <v/>
      </c>
      <c r="EW120" s="15">
        <f>'Investment Analysis'!MJ120</f>
        <v/>
      </c>
      <c r="EX120" s="48" t="n">
        <v>47530</v>
      </c>
      <c r="EY120" s="18">
        <f>IF(EX120&gt;0,(EX120-EY$5)/EY$5,0)</f>
        <v/>
      </c>
      <c r="EZ120" s="15">
        <f>'Investment Analysis'!MQ120</f>
        <v/>
      </c>
      <c r="FA120" s="48" t="n"/>
      <c r="FB120" s="18">
        <f>IF(FA120&gt;0,(FA120-FB$5)/FB$5,0)</f>
        <v/>
      </c>
      <c r="FC120" s="15">
        <f>'Investment Analysis'!MX120</f>
        <v/>
      </c>
      <c r="FD120" s="48" t="n">
        <v>17186.4</v>
      </c>
      <c r="FE120" s="18">
        <f>IF(FD120&gt;0,(FD120-FE$5)/FE$5,0)</f>
        <v/>
      </c>
      <c r="FF120" s="15">
        <f>'Investment Analysis'!NE120</f>
        <v/>
      </c>
      <c r="FG120" s="48" t="n"/>
      <c r="FH120" s="18">
        <f>IF(FG120&gt;0,(FG120-FH$5)/FH$5,0)</f>
        <v/>
      </c>
      <c r="FI120" s="15">
        <f>'Investment Analysis'!NL120</f>
        <v/>
      </c>
      <c r="FJ120" s="48" t="n">
        <v>26590.85</v>
      </c>
      <c r="FK120" s="18">
        <f>IF(FJ120&gt;0,(FJ120-FK$5)/FK$5,0)</f>
        <v/>
      </c>
      <c r="FL120" s="15">
        <f>'Investment Analysis'!NS120</f>
        <v/>
      </c>
      <c r="FM120" s="48" t="n">
        <v>22168.75</v>
      </c>
      <c r="FN120" s="18">
        <f>IF(FM120&gt;0,(FM120-FN$5)/FN$5,0)</f>
        <v/>
      </c>
      <c r="FO120" s="15">
        <f>'Investment Analysis'!NZ120</f>
        <v/>
      </c>
      <c r="FP120" s="48" t="n"/>
      <c r="FQ120" s="18">
        <f>IF(FP120&gt;0,(FP120-FQ$5)/FQ$5,0)</f>
        <v/>
      </c>
      <c r="FR120" s="15">
        <f>'Investment Analysis'!OG120</f>
        <v/>
      </c>
      <c r="FS120" s="48" t="n">
        <v>47439</v>
      </c>
      <c r="FT120" s="18">
        <f>IF(FS120&gt;0,(FS120-FT$5)/FT$5,0)</f>
        <v/>
      </c>
      <c r="FU120" s="15">
        <f>'Investment Analysis'!ON120</f>
        <v/>
      </c>
      <c r="FV120" s="48" t="n"/>
      <c r="FW120" s="18">
        <f>IF(FV120&gt;0,(FV120-FW$5)/FW$5,0)</f>
        <v/>
      </c>
      <c r="FX120" s="15">
        <f>'Investment Analysis'!OU120</f>
        <v/>
      </c>
      <c r="FY120" s="48" t="n"/>
      <c r="FZ120" s="18">
        <f>IF(FY120&gt;0,(FY120-FZ$5)/FZ$5,0)</f>
        <v/>
      </c>
      <c r="GA120" s="15">
        <f>'Investment Analysis'!PB120</f>
        <v/>
      </c>
      <c r="GB120" s="48" t="n">
        <v>18500.25</v>
      </c>
      <c r="GC120" s="18">
        <f>'Investment Analysis'!PK120</f>
        <v/>
      </c>
      <c r="GD120" s="15">
        <f>'Investment Analysis'!PI120</f>
        <v/>
      </c>
      <c r="GE120" s="48" t="n">
        <v>10473.6</v>
      </c>
      <c r="GF120" s="18">
        <f>'Investment Analysis'!PY120</f>
        <v/>
      </c>
      <c r="GG120" s="15">
        <f>'Investment Analysis'!PW120</f>
        <v/>
      </c>
      <c r="GH120" s="48" t="n">
        <v>20502.3</v>
      </c>
      <c r="GI120" s="18">
        <f>'Investment Analysis'!QF120</f>
        <v/>
      </c>
      <c r="GJ120" s="15">
        <f>'Investment Analysis'!QD120</f>
        <v/>
      </c>
      <c r="GK120" s="48" t="n">
        <v>11823.3</v>
      </c>
      <c r="GL120" s="18">
        <f>'Investment Analysis'!QM120</f>
        <v/>
      </c>
      <c r="GM120" s="15">
        <f>'Investment Analysis'!QK120</f>
        <v/>
      </c>
      <c r="GN120" s="48" t="n">
        <v>11205</v>
      </c>
      <c r="GO120" s="18">
        <f>'Investment Analysis'!QT120</f>
        <v/>
      </c>
      <c r="GP120" s="15">
        <f>'Investment Analysis'!QR120</f>
        <v/>
      </c>
      <c r="GQ120" s="48" t="n">
        <v>4903.8</v>
      </c>
      <c r="GR120" s="18">
        <f>'Investment Analysis'!RA120</f>
        <v/>
      </c>
      <c r="GS120" s="15">
        <f>'Investment Analysis'!QY120</f>
        <v/>
      </c>
      <c r="GT120" s="48" t="n">
        <v>33358</v>
      </c>
      <c r="GU120" s="18">
        <f>'Investment Analysis'!RH120</f>
        <v/>
      </c>
      <c r="GV120" s="15">
        <f>'Investment Analysis'!RF120</f>
        <v/>
      </c>
      <c r="GW120" s="48" t="n"/>
      <c r="GX120" s="18">
        <f>'Investment Analysis'!RO120</f>
        <v/>
      </c>
      <c r="GY120" s="15">
        <f>'Investment Analysis'!RM120</f>
        <v/>
      </c>
      <c r="GZ120" s="48" t="n">
        <v>2762</v>
      </c>
      <c r="HA120" s="18">
        <f>'Investment Analysis'!RV120</f>
        <v/>
      </c>
      <c r="HB120" s="15">
        <f>'Investment Analysis'!RT120</f>
        <v/>
      </c>
      <c r="HC120" s="48" t="n">
        <v>20458.5</v>
      </c>
      <c r="HD120" s="18">
        <f>'Investment Analysis'!SC120</f>
        <v/>
      </c>
      <c r="HE120" s="15">
        <f>'Investment Analysis'!SA120</f>
        <v/>
      </c>
      <c r="HF120" s="48" t="n">
        <v>1252</v>
      </c>
      <c r="HG120" s="18">
        <f>'Investment Analysis'!SJ120</f>
        <v/>
      </c>
      <c r="HH120" s="15">
        <f>'Investment Analysis'!SH120</f>
        <v/>
      </c>
      <c r="HI120" s="48" t="n">
        <v>7844</v>
      </c>
      <c r="HJ120" s="18">
        <f>'Investment Analysis'!SM120</f>
        <v/>
      </c>
      <c r="HK120" s="15">
        <f>'Investment Analysis'!SK120</f>
        <v/>
      </c>
      <c r="HL120" s="48" t="n"/>
      <c r="HM120" s="18">
        <f>'Investment Analysis'!SP120</f>
        <v/>
      </c>
      <c r="HN120" s="15">
        <f>'Investment Analysis'!SN120</f>
        <v/>
      </c>
      <c r="HO120" s="48" t="n">
        <v>3974.2</v>
      </c>
      <c r="HP120" s="18">
        <f>'Investment Analysis'!TE120</f>
        <v/>
      </c>
      <c r="HQ120" s="15">
        <f>'Investment Analysis'!TC120</f>
        <v/>
      </c>
      <c r="HR120" s="48" t="n">
        <v>3514</v>
      </c>
      <c r="HS120" s="18">
        <f>'Investment Analysis'!TL120</f>
        <v/>
      </c>
      <c r="HT120" s="15">
        <f>'Investment Analysis'!TJ120</f>
        <v/>
      </c>
      <c r="HU120" s="48" t="n"/>
      <c r="HV120" s="18">
        <f>'Investment Analysis'!TS120</f>
        <v/>
      </c>
      <c r="HW120" s="15">
        <f>'Investment Analysis'!TQ120</f>
        <v/>
      </c>
      <c r="HX120" s="48" t="n"/>
      <c r="HY120" s="18">
        <f>'Investment Analysis'!TZ120</f>
        <v/>
      </c>
      <c r="HZ120" s="15">
        <f>'Investment Analysis'!TX120</f>
        <v/>
      </c>
      <c r="IA120" s="48" t="n"/>
      <c r="IB120" s="18">
        <f>'Investment Analysis'!UG120</f>
        <v/>
      </c>
      <c r="IC120" s="15">
        <f>'Investment Analysis'!UE120</f>
        <v/>
      </c>
      <c r="ID120" s="48" t="n"/>
      <c r="IE120" s="18">
        <f>'Investment Analysis'!UN120</f>
        <v/>
      </c>
      <c r="IF120" s="15">
        <f>'Investment Analysis'!UL120</f>
        <v/>
      </c>
      <c r="IG120" s="48" t="n"/>
      <c r="IH120" s="18">
        <f>'Investment Analysis'!UU120</f>
        <v/>
      </c>
      <c r="II120" s="15">
        <f>'Investment Analysis'!US120</f>
        <v/>
      </c>
      <c r="IJ120" s="48" t="n"/>
      <c r="IK120" s="18">
        <f>'Investment Analysis'!VB120</f>
        <v/>
      </c>
      <c r="IL120" s="15">
        <f>'Investment Analysis'!UZ120</f>
        <v/>
      </c>
      <c r="IM120" s="48" t="n"/>
      <c r="IN120" s="18">
        <f>'Investment Analysis'!VI120</f>
        <v/>
      </c>
      <c r="IO120" s="15">
        <f>'Investment Analysis'!VG120</f>
        <v/>
      </c>
      <c r="IP120" s="18" t="n"/>
      <c r="IQ120" s="18" t="n"/>
      <c r="IR120" s="18" t="n"/>
      <c r="IS120" s="108">
        <f>IF(IT120&gt;0,IT120-IT119,0)</f>
        <v/>
      </c>
      <c r="IT120" s="48">
        <f>FY120+FV120+FS120+FP120+FM120+FJ120+FG120+FD120+FA120+EX120+EU120+ER120+EO120+EL120+EI120+EF120+EC120+DZ120+DW120+DT120+DQ120+DN120+DK120+DH120+DE120+DB120+CY120+CV120+CS120+CP120+CJ120+CG120+CD120+CA120+BX120+P120+CM120+GT120+GQ120+GN120+GK120+GH120+GE120+GB120+BU120+BR120+BO120+BL120+BI120+BF120+BC120+AZ120+AW120+AT120+AQ120+AN120+AK120+AH120+AE120+AB120+Y120+V120+S120+GW120+GZ120+HC120+HF120+HI120+HL120+HO120+HR120+HU120</f>
        <v/>
      </c>
      <c r="IU120" s="101">
        <f>IF(IT120&gt;0,IV120,0)</f>
        <v/>
      </c>
      <c r="IV120" s="101" t="n"/>
      <c r="IW120" s="15">
        <f>IF(IT120&gt;0,(IT120+IV$11-I$2)/I$2,0)</f>
        <v/>
      </c>
      <c r="IX120" s="113">
        <f>IF(IT120&gt;0,IT120+IV$11-I$2,0)</f>
        <v/>
      </c>
      <c r="IY120" s="21">
        <f>IF(IT120&gt;0,(IT120+IV$11+IV$33+IV$52+IV$73+IV$93+IV$113-IT$8)/IT$8,0)</f>
        <v/>
      </c>
      <c r="IZ120" s="173">
        <f>IF(IT120&gt;0,IT120+IV$11+IV$33+IV$52+IV$73+IV$93+IV$113-IT$8,0)</f>
        <v/>
      </c>
    </row>
    <row r="121">
      <c r="A121" s="554">
        <f>'Investment Analysis'!A121</f>
        <v/>
      </c>
      <c r="B121" s="4">
        <f>'Investment Analysis'!B121</f>
        <v/>
      </c>
      <c r="C121" s="27">
        <f>'Investment Analysis'!C121</f>
        <v/>
      </c>
      <c r="D121" s="14">
        <f>'Investment Analysis'!D121</f>
        <v/>
      </c>
      <c r="E121" s="15">
        <f>'Investment Analysis'!E121</f>
        <v/>
      </c>
      <c r="F121" s="13">
        <f>'Investment Analysis'!G121</f>
        <v/>
      </c>
      <c r="G121" s="14">
        <f>'Investment Analysis'!H121</f>
        <v/>
      </c>
      <c r="H121" s="15">
        <f>'Investment Analysis'!I121</f>
        <v/>
      </c>
      <c r="I121" s="13">
        <f>'Investment Analysis'!K121</f>
        <v/>
      </c>
      <c r="J121" s="14">
        <f>'Investment Analysis'!L121</f>
        <v/>
      </c>
      <c r="K121" s="15">
        <f>'Investment Analysis'!M121</f>
        <v/>
      </c>
      <c r="L121" s="41">
        <f>'Investment Analysis'!T121</f>
        <v/>
      </c>
      <c r="M121" s="21">
        <f>'Investment Analysis'!V121</f>
        <v/>
      </c>
      <c r="N121" s="21">
        <f>'Investment Analysis'!W121</f>
        <v/>
      </c>
      <c r="P121" s="48">
        <f>'Investment Analysis'!Y121</f>
        <v/>
      </c>
      <c r="Q121" s="18" t="n"/>
      <c r="R121" s="83" t="n"/>
      <c r="S121" s="48" t="n">
        <v>4343.39</v>
      </c>
      <c r="T121" s="18">
        <f>'Investment Analysis'!AH121</f>
        <v/>
      </c>
      <c r="U121" s="15">
        <f>'Investment Analysis'!AF121</f>
        <v/>
      </c>
      <c r="V121" s="48" t="n">
        <v>7098.18</v>
      </c>
      <c r="W121" s="18">
        <f>'Investment Analysis'!AO121</f>
        <v/>
      </c>
      <c r="X121" s="15">
        <f>'Investment Analysis'!AM121</f>
        <v/>
      </c>
      <c r="Y121" s="48" t="n">
        <v>9352.65</v>
      </c>
      <c r="Z121" s="18">
        <f>IF(Y121&gt;0,(Y121-Z$5)/Z$5,0)</f>
        <v/>
      </c>
      <c r="AA121" s="15">
        <f>'Investment Analysis'!GM121</f>
        <v/>
      </c>
      <c r="AB121" s="48" t="n">
        <v>2500.81</v>
      </c>
      <c r="AC121" s="18">
        <f>IF(AB121&gt;0,(AB121+8000+5000-AC$5)/AC$5,0)</f>
        <v/>
      </c>
      <c r="AD121" s="15">
        <f>'Investment Analysis'!AT121</f>
        <v/>
      </c>
      <c r="AE121" s="48" t="n">
        <v>11269.34</v>
      </c>
      <c r="AF121" s="18">
        <f>'Investment Analysis'!BC121</f>
        <v/>
      </c>
      <c r="AG121" s="15">
        <f>'Investment Analysis'!BA121</f>
        <v/>
      </c>
      <c r="AH121" s="48" t="n"/>
      <c r="AI121" s="18">
        <f>IF(AH121&gt;0,(AH121-5000+20000+20000-AI$5)/AI$5,0)</f>
        <v/>
      </c>
      <c r="AJ121" s="15">
        <f>'Investment Analysis'!BH121</f>
        <v/>
      </c>
      <c r="AK121" s="48" t="n">
        <v>19581.14</v>
      </c>
      <c r="AL121" s="18">
        <f>IF(AK121&gt;0,(AK121+7000-AL$5)/AL$5,0)</f>
        <v/>
      </c>
      <c r="AM121" s="15">
        <f>'Investment Analysis'!BO121</f>
        <v/>
      </c>
      <c r="AN121" s="48" t="n">
        <v>14650.25</v>
      </c>
      <c r="AO121" s="18">
        <f>IF(AN121&gt;0,(AN121+25000+5000-AO$5)/AO$5,0)</f>
        <v/>
      </c>
      <c r="AP121" s="15">
        <f>'Investment Analysis'!BV121</f>
        <v/>
      </c>
      <c r="AQ121" s="48" t="n">
        <v>5124.91</v>
      </c>
      <c r="AR121" s="18">
        <f>IF(AQ121&gt;0,(AQ121+10000+4000-AR$5)/AR$5,0)</f>
        <v/>
      </c>
      <c r="AS121" s="15">
        <f>'Investment Analysis'!CC121</f>
        <v/>
      </c>
      <c r="AT121" s="48" t="n">
        <v>23423.9</v>
      </c>
      <c r="AU121" s="18">
        <f>'Investment Analysis'!CL121</f>
        <v/>
      </c>
      <c r="AV121" s="15">
        <f>'Investment Analysis'!CJ121</f>
        <v/>
      </c>
      <c r="AW121" s="48" t="n">
        <v>17704.31</v>
      </c>
      <c r="AX121" s="18">
        <f>IF(AW121&gt;0,(AW121+2000-AX$5)/AX$5,0)</f>
        <v/>
      </c>
      <c r="AY121" s="15">
        <f>'Investment Analysis'!CQ121</f>
        <v/>
      </c>
      <c r="AZ121" s="48" t="n">
        <v>15529.44</v>
      </c>
      <c r="BA121" s="18">
        <f>'Investment Analysis'!CZ121</f>
        <v/>
      </c>
      <c r="BB121" s="15">
        <f>'Investment Analysis'!CX121</f>
        <v/>
      </c>
      <c r="BC121" s="48" t="n">
        <v>9221.48</v>
      </c>
      <c r="BD121" s="18">
        <f>IF(BC121&gt;0,(BC121-10000+30000+10000-BD$5)/BD$5,0)</f>
        <v/>
      </c>
      <c r="BE121" s="15">
        <f>'Investment Analysis'!DE121</f>
        <v/>
      </c>
      <c r="BF121" s="48" t="n">
        <v>4695.78</v>
      </c>
      <c r="BG121" s="18">
        <f>'Investment Analysis'!DN121</f>
        <v/>
      </c>
      <c r="BH121" s="15">
        <f>'Investment Analysis'!DL121</f>
        <v/>
      </c>
      <c r="BI121" s="48" t="n">
        <v>2542.47</v>
      </c>
      <c r="BJ121" s="18">
        <f>'Investment Analysis'!EB121</f>
        <v/>
      </c>
      <c r="BK121" s="15">
        <f>'Investment Analysis'!DZ121</f>
        <v/>
      </c>
      <c r="BL121" s="48" t="n">
        <v>20047.6</v>
      </c>
      <c r="BM121" s="18">
        <f>'Investment Analysis'!EI121</f>
        <v/>
      </c>
      <c r="BN121" s="15">
        <f>'Investment Analysis'!EG121</f>
        <v/>
      </c>
      <c r="BO121" s="48" t="n">
        <v>10209.01</v>
      </c>
      <c r="BP121" s="18">
        <f>'Investment Analysis'!DU121</f>
        <v/>
      </c>
      <c r="BQ121" s="15">
        <f>'Investment Analysis'!DS121</f>
        <v/>
      </c>
      <c r="BR121" s="48" t="n">
        <v>11135.65</v>
      </c>
      <c r="BS121" s="18">
        <f>'Investment Analysis'!EP121</f>
        <v/>
      </c>
      <c r="BT121" s="15">
        <f>'Investment Analysis'!EN121</f>
        <v/>
      </c>
      <c r="BU121" s="48" t="n">
        <v>13536.38</v>
      </c>
      <c r="BV121" s="18">
        <f>IF(BU121&gt;0,(BU121+8000-BV$5)/BV$5,0)</f>
        <v/>
      </c>
      <c r="BW121" s="15">
        <f>'Investment Analysis'!EU121</f>
        <v/>
      </c>
      <c r="BX121" s="48" t="n">
        <v>21686.27</v>
      </c>
      <c r="BY121" s="18">
        <f>IF(BX121&gt;0,(BX121-10000-5000-BY$5)/BY$5,0)</f>
        <v/>
      </c>
      <c r="BZ121" s="15">
        <f>'Investment Analysis'!FB121</f>
        <v/>
      </c>
      <c r="CA121" s="48" t="n">
        <v>21170.72</v>
      </c>
      <c r="CB121" s="18">
        <f>IF(CA121&gt;0,(CA121-CB$5)/CB$5,0)</f>
        <v/>
      </c>
      <c r="CC121" s="15">
        <f>'Investment Analysis'!FI121</f>
        <v/>
      </c>
      <c r="CD121" s="48" t="n">
        <v>18268.84</v>
      </c>
      <c r="CE121" s="18">
        <f>'Investment Analysis'!FR121</f>
        <v/>
      </c>
      <c r="CF121" s="15">
        <f>'Investment Analysis'!FP121</f>
        <v/>
      </c>
      <c r="CG121" s="48" t="n">
        <v>5033.78</v>
      </c>
      <c r="CH121" s="18">
        <f>'Investment Analysis'!FR121</f>
        <v/>
      </c>
      <c r="CI121" s="15">
        <f>'Investment Analysis'!FW121</f>
        <v/>
      </c>
      <c r="CJ121" s="48" t="n"/>
      <c r="CK121" s="18">
        <f>IF(CJ121&gt;0,(CJ121+5000+8000-CK$5)/CK$5,0)</f>
        <v/>
      </c>
      <c r="CL121" s="15">
        <f>'Investment Analysis'!GD121</f>
        <v/>
      </c>
      <c r="CM121" s="48" t="n">
        <v>36004</v>
      </c>
      <c r="CN121" s="18">
        <f>IF(CM121&gt;0,(CM121-CN$5)/CN$5,0)</f>
        <v/>
      </c>
      <c r="CO121" s="15">
        <f>'Investment Analysis'!GT121</f>
        <v/>
      </c>
      <c r="CP121" s="48" t="n">
        <v>33506.55</v>
      </c>
      <c r="CQ121" s="18">
        <f>IF(CP121&gt;0,(CP121-CQ$5)/CQ$5,0)</f>
        <v/>
      </c>
      <c r="CR121" s="15">
        <f>'Investment Analysis'!HG121</f>
        <v/>
      </c>
      <c r="CS121" s="48" t="n">
        <v>3920</v>
      </c>
      <c r="CT121" s="18">
        <f>IF(CS121&gt;0,(CS121-CT$5)/CT$5,0)</f>
        <v/>
      </c>
      <c r="CU121" s="15">
        <f>'Investment Analysis'!HN121</f>
        <v/>
      </c>
      <c r="CV121" s="48" t="n">
        <v>7975</v>
      </c>
      <c r="CW121" s="18">
        <f>IF(CV121&gt;0,(CV121-CW$5)/CW$5,0)</f>
        <v/>
      </c>
      <c r="CX121" s="15">
        <f>'Investment Analysis'!IB121</f>
        <v/>
      </c>
      <c r="CY121" s="48" t="n">
        <v>10242.8</v>
      </c>
      <c r="CZ121" s="18">
        <f>IF(CY121&gt;0,(CY121-CZ$5)/CZ$5,0)</f>
        <v/>
      </c>
      <c r="DA121" s="15">
        <f>'Investment Analysis'!II121</f>
        <v/>
      </c>
      <c r="DB121" s="48" t="n">
        <v>5728</v>
      </c>
      <c r="DC121" s="18">
        <f>IF(DB121&gt;0,(DB121-DC$5)/DC$5,0)</f>
        <v/>
      </c>
      <c r="DD121" s="15">
        <f>'Investment Analysis'!IP121</f>
        <v/>
      </c>
      <c r="DE121" s="48" t="n">
        <v>19842</v>
      </c>
      <c r="DF121" s="18">
        <f>'Investment Analysis'!IY121</f>
        <v/>
      </c>
      <c r="DG121" s="15">
        <f>'Investment Analysis'!IW121</f>
        <v/>
      </c>
      <c r="DH121" s="48" t="n">
        <v>20800.8</v>
      </c>
      <c r="DI121" s="18">
        <f>IF(DH121&gt;0,(DH121-DI$5)/DI$5,0)</f>
        <v/>
      </c>
      <c r="DJ121" s="15">
        <f>'Investment Analysis'!JD121</f>
        <v/>
      </c>
      <c r="DK121" s="48" t="n">
        <v>23943.5</v>
      </c>
      <c r="DL121" s="18">
        <f>IF(DK121&gt;0,(DK121-DL$5)/DL$5,0)</f>
        <v/>
      </c>
      <c r="DM121" s="15">
        <f>'Investment Analysis'!JK121</f>
        <v/>
      </c>
      <c r="DN121" s="48" t="n">
        <v>1097.3</v>
      </c>
      <c r="DO121" s="18">
        <f>IF(DN121&gt;0,(DN121-DO$5)/DO$5,0)</f>
        <v/>
      </c>
      <c r="DP121" s="15">
        <f>'Investment Analysis'!HU121</f>
        <v/>
      </c>
      <c r="DQ121" s="48" t="n">
        <v>17790.5</v>
      </c>
      <c r="DR121" s="18">
        <f>IF(DQ121&gt;0,(DQ121-DR$5)/DR$5,0)</f>
        <v/>
      </c>
      <c r="DS121" s="15">
        <f>'Investment Analysis'!JR121</f>
        <v/>
      </c>
      <c r="DT121" s="48" t="n">
        <v>24228</v>
      </c>
      <c r="DU121" s="18">
        <f>IF(DT121&gt;0,(DT121-630.54-DU$5)/DU$5,0)</f>
        <v/>
      </c>
      <c r="DV121" s="15">
        <f>'Investment Analysis'!JY121</f>
        <v/>
      </c>
      <c r="DW121" s="48" t="n">
        <v>5013.55</v>
      </c>
      <c r="DX121" s="18">
        <f>IF(DW121&gt;0,(DW121-DX$5)/DX$5,0)</f>
        <v/>
      </c>
      <c r="DY121" s="15">
        <f>'Investment Analysis'!KF121</f>
        <v/>
      </c>
      <c r="DZ121" s="48" t="n">
        <v>5500</v>
      </c>
      <c r="EA121" s="18">
        <f>IF(DZ121&gt;0,(DZ121-EA$5)/EA$5,0)</f>
        <v/>
      </c>
      <c r="EB121" s="15">
        <f>'Investment Analysis'!KM121</f>
        <v/>
      </c>
      <c r="EC121" s="48" t="n">
        <v>996</v>
      </c>
      <c r="ED121" s="18">
        <f>'Investment Analysis'!KV121</f>
        <v/>
      </c>
      <c r="EE121" s="15">
        <f>'Investment Analysis'!KT121</f>
        <v/>
      </c>
      <c r="EF121" s="48" t="n">
        <v>13880</v>
      </c>
      <c r="EG121" s="18">
        <f>IF(EF121&gt;0,(EF121-EG$5)/EG$5,0)</f>
        <v/>
      </c>
      <c r="EH121" s="15">
        <f>'Investment Analysis'!LH121</f>
        <v/>
      </c>
      <c r="EI121" s="48" t="n">
        <v>7935.85</v>
      </c>
      <c r="EJ121" s="18">
        <f>'Investment Analysis'!LQ121</f>
        <v/>
      </c>
      <c r="EK121" s="15">
        <f>'Investment Analysis'!LO121</f>
        <v/>
      </c>
      <c r="EL121" s="48" t="n">
        <v>23295</v>
      </c>
      <c r="EM121" s="18">
        <f>IF(EL121&gt;0,(EL121-EM$4)/EM$4,0)</f>
        <v/>
      </c>
      <c r="EN121" s="15">
        <f>'Investment Analysis'!LX121</f>
        <v/>
      </c>
      <c r="EO121" s="48" t="n">
        <v>14480</v>
      </c>
      <c r="EP121" s="68">
        <f>IF(EO121&gt;0,(EO121-500-EP$5)/EP$5,0)</f>
        <v/>
      </c>
      <c r="EQ121" s="15">
        <f>'Investment Analysis'!MC121</f>
        <v/>
      </c>
      <c r="ER121" s="48" t="n">
        <v>11081.07</v>
      </c>
      <c r="ES121" s="18">
        <f>'Investment Analysis'!LX121</f>
        <v/>
      </c>
      <c r="ET121" s="15">
        <f>'Investment Analysis'!LA121</f>
        <v/>
      </c>
      <c r="EU121" s="48" t="n">
        <v>41912</v>
      </c>
      <c r="EV121" s="18">
        <f>'Investment Analysis'!ML121</f>
        <v/>
      </c>
      <c r="EW121" s="15">
        <f>'Investment Analysis'!MJ121</f>
        <v/>
      </c>
      <c r="EX121" s="48" t="n">
        <v>48223</v>
      </c>
      <c r="EY121" s="18">
        <f>IF(EX121&gt;0,(EX121-EY$5)/EY$5,0)</f>
        <v/>
      </c>
      <c r="EZ121" s="15">
        <f>'Investment Analysis'!MQ121</f>
        <v/>
      </c>
      <c r="FA121" s="48" t="n"/>
      <c r="FB121" s="18">
        <f>IF(FA121&gt;0,(FA121-FB$5)/FB$5,0)</f>
        <v/>
      </c>
      <c r="FC121" s="15">
        <f>'Investment Analysis'!MX121</f>
        <v/>
      </c>
      <c r="FD121" s="48" t="n">
        <v>16799.3</v>
      </c>
      <c r="FE121" s="18">
        <f>IF(FD121&gt;0,(FD121-FE$5)/FE$5,0)</f>
        <v/>
      </c>
      <c r="FF121" s="15">
        <f>'Investment Analysis'!NE121</f>
        <v/>
      </c>
      <c r="FG121" s="48" t="n"/>
      <c r="FH121" s="18">
        <f>IF(FG121&gt;0,(FG121-FH$5)/FH$5,0)</f>
        <v/>
      </c>
      <c r="FI121" s="15">
        <f>'Investment Analysis'!NL121</f>
        <v/>
      </c>
      <c r="FJ121" s="54" t="n">
        <v>34136.9</v>
      </c>
      <c r="FK121" s="18">
        <f>IF(FJ121&gt;0,(FJ121-FK$5)/FK$5,0)</f>
        <v/>
      </c>
      <c r="FL121" s="15">
        <f>'Investment Analysis'!NS121</f>
        <v/>
      </c>
      <c r="FM121" s="48" t="n">
        <v>21962.5</v>
      </c>
      <c r="FN121" s="18">
        <f>IF(FM121&gt;0,(FM121-FN$5)/FN$5,0)</f>
        <v/>
      </c>
      <c r="FO121" s="15">
        <f>'Investment Analysis'!NZ121</f>
        <v/>
      </c>
      <c r="FP121" s="48" t="n"/>
      <c r="FQ121" s="18">
        <f>IF(FP121&gt;0,(FP121-FQ$5)/FQ$5,0)</f>
        <v/>
      </c>
      <c r="FR121" s="15">
        <f>'Investment Analysis'!OG121</f>
        <v/>
      </c>
      <c r="FS121" s="48" t="n">
        <v>47532</v>
      </c>
      <c r="FT121" s="18">
        <f>IF(FS121&gt;0,(FS121-FT$5)/FT$5,0)</f>
        <v/>
      </c>
      <c r="FU121" s="15">
        <f>'Investment Analysis'!ON121</f>
        <v/>
      </c>
      <c r="FV121" s="48" t="n"/>
      <c r="FW121" s="18">
        <f>IF(FV121&gt;0,(FV121-FW$5)/FW$5,0)</f>
        <v/>
      </c>
      <c r="FX121" s="15">
        <f>'Investment Analysis'!OU121</f>
        <v/>
      </c>
      <c r="FY121" s="48" t="n"/>
      <c r="FZ121" s="18">
        <f>IF(FY121&gt;0,(FY121-FZ$5)/FZ$5,0)</f>
        <v/>
      </c>
      <c r="GA121" s="15">
        <f>'Investment Analysis'!PB121</f>
        <v/>
      </c>
      <c r="GB121" s="48" t="n">
        <v>18779.25</v>
      </c>
      <c r="GC121" s="18">
        <f>'Investment Analysis'!PK121</f>
        <v/>
      </c>
      <c r="GD121" s="15">
        <f>'Investment Analysis'!PI121</f>
        <v/>
      </c>
      <c r="GE121" s="48" t="n">
        <v>10741.8</v>
      </c>
      <c r="GF121" s="18">
        <f>'Investment Analysis'!PY121</f>
        <v/>
      </c>
      <c r="GG121" s="15">
        <f>'Investment Analysis'!PW121</f>
        <v/>
      </c>
      <c r="GH121" s="48" t="n">
        <v>20416.2</v>
      </c>
      <c r="GI121" s="18">
        <f>'Investment Analysis'!QF121</f>
        <v/>
      </c>
      <c r="GJ121" s="15">
        <f>'Investment Analysis'!QD121</f>
        <v/>
      </c>
      <c r="GK121" s="48" t="n">
        <v>11675.4</v>
      </c>
      <c r="GL121" s="18">
        <f>'Investment Analysis'!QM121</f>
        <v/>
      </c>
      <c r="GM121" s="15">
        <f>'Investment Analysis'!QK121</f>
        <v/>
      </c>
      <c r="GN121" s="48" t="n">
        <v>13077</v>
      </c>
      <c r="GO121" s="18">
        <f>'Investment Analysis'!QT121</f>
        <v/>
      </c>
      <c r="GP121" s="15">
        <f>'Investment Analysis'!QR121</f>
        <v/>
      </c>
      <c r="GQ121" s="48" t="n">
        <v>4972.55</v>
      </c>
      <c r="GR121" s="18">
        <f>'Investment Analysis'!RA121</f>
        <v/>
      </c>
      <c r="GS121" s="15">
        <f>'Investment Analysis'!QY121</f>
        <v/>
      </c>
      <c r="GT121" s="48" t="n">
        <v>34774</v>
      </c>
      <c r="GU121" s="18">
        <f>'Investment Analysis'!RH121</f>
        <v/>
      </c>
      <c r="GV121" s="15">
        <f>'Investment Analysis'!RF121</f>
        <v/>
      </c>
      <c r="GW121" s="48" t="n"/>
      <c r="GX121" s="18">
        <f>'Investment Analysis'!RO121</f>
        <v/>
      </c>
      <c r="GY121" s="15">
        <f>'Investment Analysis'!RM121</f>
        <v/>
      </c>
      <c r="GZ121" s="48" t="n">
        <v>2654</v>
      </c>
      <c r="HA121" s="18">
        <f>'Investment Analysis'!RV121</f>
        <v/>
      </c>
      <c r="HB121" s="15">
        <f>'Investment Analysis'!RT121</f>
        <v/>
      </c>
      <c r="HC121" s="48" t="n">
        <v>20278.5</v>
      </c>
      <c r="HD121" s="18">
        <f>'Investment Analysis'!SC121</f>
        <v/>
      </c>
      <c r="HE121" s="15">
        <f>'Investment Analysis'!SA121</f>
        <v/>
      </c>
      <c r="HF121" s="54" t="n">
        <v>10285</v>
      </c>
      <c r="HG121" s="18">
        <f>'Investment Analysis'!SJ121</f>
        <v/>
      </c>
      <c r="HH121" s="15">
        <f>'Investment Analysis'!SH121</f>
        <v/>
      </c>
      <c r="HI121" s="48" t="n">
        <v>7980</v>
      </c>
      <c r="HJ121" s="18">
        <f>'Investment Analysis'!SM121</f>
        <v/>
      </c>
      <c r="HK121" s="15">
        <f>'Investment Analysis'!SK121</f>
        <v/>
      </c>
      <c r="HL121" s="48" t="n"/>
      <c r="HM121" s="18">
        <f>'Investment Analysis'!SP121</f>
        <v/>
      </c>
      <c r="HN121" s="15">
        <f>'Investment Analysis'!SN121</f>
        <v/>
      </c>
      <c r="HO121" s="48" t="n">
        <v>4526</v>
      </c>
      <c r="HP121" s="18">
        <f>'Investment Analysis'!TE121</f>
        <v/>
      </c>
      <c r="HQ121" s="15">
        <f>'Investment Analysis'!TC121</f>
        <v/>
      </c>
      <c r="HR121" s="48" t="n">
        <v>3600</v>
      </c>
      <c r="HS121" s="18">
        <f>'Investment Analysis'!TL121</f>
        <v/>
      </c>
      <c r="HT121" s="15">
        <f>'Investment Analysis'!TJ121</f>
        <v/>
      </c>
      <c r="HU121" s="48" t="n"/>
      <c r="HV121" s="18">
        <f>'Investment Analysis'!TS121</f>
        <v/>
      </c>
      <c r="HW121" s="15">
        <f>'Investment Analysis'!TQ121</f>
        <v/>
      </c>
      <c r="HX121" s="48" t="n"/>
      <c r="HY121" s="18">
        <f>'Investment Analysis'!TZ121</f>
        <v/>
      </c>
      <c r="HZ121" s="15">
        <f>'Investment Analysis'!TX121</f>
        <v/>
      </c>
      <c r="IA121" s="48" t="n"/>
      <c r="IB121" s="18">
        <f>'Investment Analysis'!UG121</f>
        <v/>
      </c>
      <c r="IC121" s="15">
        <f>'Investment Analysis'!UE121</f>
        <v/>
      </c>
      <c r="ID121" s="48" t="n"/>
      <c r="IE121" s="18">
        <f>'Investment Analysis'!UN121</f>
        <v/>
      </c>
      <c r="IF121" s="15">
        <f>'Investment Analysis'!UL121</f>
        <v/>
      </c>
      <c r="IG121" s="48" t="n"/>
      <c r="IH121" s="18">
        <f>'Investment Analysis'!UU121</f>
        <v/>
      </c>
      <c r="II121" s="15">
        <f>'Investment Analysis'!US121</f>
        <v/>
      </c>
      <c r="IJ121" s="48" t="n"/>
      <c r="IK121" s="18">
        <f>'Investment Analysis'!VB121</f>
        <v/>
      </c>
      <c r="IL121" s="15">
        <f>'Investment Analysis'!UZ121</f>
        <v/>
      </c>
      <c r="IM121" s="48" t="n"/>
      <c r="IN121" s="18">
        <f>'Investment Analysis'!VI121</f>
        <v/>
      </c>
      <c r="IO121" s="15">
        <f>'Investment Analysis'!VG121</f>
        <v/>
      </c>
      <c r="IP121" s="18" t="n"/>
      <c r="IQ121" s="18" t="n"/>
      <c r="IR121" s="18" t="n"/>
      <c r="IS121" s="108">
        <f>IF(IT121&gt;0,IT121-IT120,0)</f>
        <v/>
      </c>
      <c r="IT121" s="48">
        <f>FY121+FV121+FS121+FP121+FM121+FJ121+FG121+FD121+FA121+EX121+EU121+ER121+EO121+EL121+EI121+EF121+EC121+DZ121+DW121+DT121+DQ121+DN121+DK121+DH121+DE121+DB121+CY121+CV121+CS121+CP121+CJ121+CG121+CD121+CA121+BX121+P121+CM121+GT121+GQ121+GN121+GK121+GH121+GE121+GB121+BU121+BR121+BO121+BL121+BI121+BF121+BC121+AZ121+AW121+AT121+AQ121+AN121+AK121+AH121+AE121+AB121+Y121+V121+S121+GW121+GZ121+HC121+HF121+HI121+HL121+HO121+HR121+HU121</f>
        <v/>
      </c>
      <c r="IU121" s="101">
        <f>IF(IT121&gt;0,IV121,0)</f>
        <v/>
      </c>
      <c r="IV121" s="101" t="n"/>
      <c r="IW121" s="15">
        <f>IF(IT121&gt;0,(IT121+IV$11-I$2)/I$2,0)</f>
        <v/>
      </c>
      <c r="IX121" s="113">
        <f>IF(IT121&gt;0,IT121+IV$11-I$2,0)</f>
        <v/>
      </c>
      <c r="IY121" s="21">
        <f>IF(IT121&gt;0,(IT121+IV$11+IV$33+IV$52+IV$73+IV$93+IV$113-IT$8)/IT$8,0)</f>
        <v/>
      </c>
      <c r="IZ121" s="173">
        <f>IF(IT121&gt;0,IT121+IV$11+IV$33+IV$52+IV$73+IV$93+IV$113-IT$8,0)</f>
        <v/>
      </c>
    </row>
    <row r="122">
      <c r="A122" s="554">
        <f>'Investment Analysis'!A122</f>
        <v/>
      </c>
      <c r="B122" s="4">
        <f>'Investment Analysis'!B122</f>
        <v/>
      </c>
      <c r="C122" s="27">
        <f>'Investment Analysis'!C122</f>
        <v/>
      </c>
      <c r="D122" s="14">
        <f>'Investment Analysis'!D122</f>
        <v/>
      </c>
      <c r="E122" s="15">
        <f>'Investment Analysis'!E122</f>
        <v/>
      </c>
      <c r="F122" s="13">
        <f>'Investment Analysis'!G122</f>
        <v/>
      </c>
      <c r="G122" s="14">
        <f>'Investment Analysis'!H122</f>
        <v/>
      </c>
      <c r="H122" s="15">
        <f>'Investment Analysis'!I122</f>
        <v/>
      </c>
      <c r="I122" s="13">
        <f>'Investment Analysis'!K122</f>
        <v/>
      </c>
      <c r="J122" s="14">
        <f>'Investment Analysis'!L122</f>
        <v/>
      </c>
      <c r="K122" s="15">
        <f>'Investment Analysis'!M122</f>
        <v/>
      </c>
      <c r="L122" s="41">
        <f>'Investment Analysis'!T122</f>
        <v/>
      </c>
      <c r="M122" s="21">
        <f>'Investment Analysis'!V122</f>
        <v/>
      </c>
      <c r="N122" s="21">
        <f>'Investment Analysis'!W122</f>
        <v/>
      </c>
      <c r="P122" s="48">
        <f>'Investment Analysis'!Y122</f>
        <v/>
      </c>
      <c r="Q122" s="18" t="n"/>
      <c r="R122" s="83" t="n"/>
      <c r="S122" s="48" t="n">
        <v>4282.41</v>
      </c>
      <c r="T122" s="18">
        <f>'Investment Analysis'!AH122</f>
        <v/>
      </c>
      <c r="U122" s="15">
        <f>'Investment Analysis'!AF122</f>
        <v/>
      </c>
      <c r="V122" s="48" t="n">
        <v>7019.2</v>
      </c>
      <c r="W122" s="18">
        <f>'Investment Analysis'!AO122</f>
        <v/>
      </c>
      <c r="X122" s="15">
        <f>'Investment Analysis'!AM122</f>
        <v/>
      </c>
      <c r="Y122" s="48" t="n">
        <v>9266.93</v>
      </c>
      <c r="Z122" s="18">
        <f>IF(Y122&gt;0,(Y122-Z$5)/Z$5,0)</f>
        <v/>
      </c>
      <c r="AA122" s="15">
        <f>'Investment Analysis'!GM122</f>
        <v/>
      </c>
      <c r="AB122" s="48" t="n">
        <v>2476.04</v>
      </c>
      <c r="AC122" s="18">
        <f>IF(AB122&gt;0,(AB122+8000+5000-AC$5)/AC$5,0)</f>
        <v/>
      </c>
      <c r="AD122" s="15">
        <f>'Investment Analysis'!AT122</f>
        <v/>
      </c>
      <c r="AE122" s="48" t="n">
        <v>11144.02</v>
      </c>
      <c r="AF122" s="18">
        <f>'Investment Analysis'!BC122</f>
        <v/>
      </c>
      <c r="AG122" s="15">
        <f>'Investment Analysis'!BA122</f>
        <v/>
      </c>
      <c r="AH122" s="48" t="n"/>
      <c r="AI122" s="18">
        <f>IF(AH122&gt;0,(AH122-5000+20000+20000-AI$5)/AI$5,0)</f>
        <v/>
      </c>
      <c r="AJ122" s="15">
        <f>'Investment Analysis'!BH122</f>
        <v/>
      </c>
      <c r="AK122" s="48" t="n">
        <v>19359.64</v>
      </c>
      <c r="AL122" s="18">
        <f>IF(AK122&gt;0,(AK122+7000-AL$5)/AL$5,0)</f>
        <v/>
      </c>
      <c r="AM122" s="15">
        <f>'Investment Analysis'!BO122</f>
        <v/>
      </c>
      <c r="AN122" s="48" t="n">
        <v>14377.2</v>
      </c>
      <c r="AO122" s="18">
        <f>IF(AN122&gt;0,(AN122+25000+5000-AO$5)/AO$5,0)</f>
        <v/>
      </c>
      <c r="AP122" s="15">
        <f>'Investment Analysis'!BV122</f>
        <v/>
      </c>
      <c r="AQ122" s="48" t="n">
        <v>5098.86</v>
      </c>
      <c r="AR122" s="18">
        <f>IF(AQ122&gt;0,(AQ122+10000+4000-AR$5)/AR$5,0)</f>
        <v/>
      </c>
      <c r="AS122" s="15">
        <f>'Investment Analysis'!CC122</f>
        <v/>
      </c>
      <c r="AT122" s="48" t="n">
        <v>22949.09</v>
      </c>
      <c r="AU122" s="18">
        <f>'Investment Analysis'!CL122</f>
        <v/>
      </c>
      <c r="AV122" s="15">
        <f>'Investment Analysis'!CJ122</f>
        <v/>
      </c>
      <c r="AW122" s="48" t="n">
        <v>17414.44</v>
      </c>
      <c r="AX122" s="18">
        <f>IF(AW122&gt;0,(AW122+2000-AX$5)/AX$5,0)</f>
        <v/>
      </c>
      <c r="AY122" s="15">
        <f>'Investment Analysis'!CQ122</f>
        <v/>
      </c>
      <c r="AZ122" s="48" t="n">
        <v>15276.13</v>
      </c>
      <c r="BA122" s="18">
        <f>'Investment Analysis'!CZ122</f>
        <v/>
      </c>
      <c r="BB122" s="15">
        <f>'Investment Analysis'!CX122</f>
        <v/>
      </c>
      <c r="BC122" s="48" t="n">
        <v>9038.549999999999</v>
      </c>
      <c r="BD122" s="18">
        <f>IF(BC122&gt;0,(BC122-10000+30000+10000-BD$5)/BD$5,0)</f>
        <v/>
      </c>
      <c r="BE122" s="15">
        <f>'Investment Analysis'!DE122</f>
        <v/>
      </c>
      <c r="BF122" s="48" t="n">
        <v>4634.25</v>
      </c>
      <c r="BG122" s="18">
        <f>'Investment Analysis'!DN122</f>
        <v/>
      </c>
      <c r="BH122" s="15">
        <f>'Investment Analysis'!DL122</f>
        <v/>
      </c>
      <c r="BI122" s="48" t="n">
        <v>2473.44</v>
      </c>
      <c r="BJ122" s="18">
        <f>'Investment Analysis'!EB122</f>
        <v/>
      </c>
      <c r="BK122" s="15">
        <f>'Investment Analysis'!DZ122</f>
        <v/>
      </c>
      <c r="BL122" s="48" t="n">
        <v>19685</v>
      </c>
      <c r="BM122" s="18">
        <f>'Investment Analysis'!EI122</f>
        <v/>
      </c>
      <c r="BN122" s="15">
        <f>'Investment Analysis'!EG122</f>
        <v/>
      </c>
      <c r="BO122" s="48" t="n">
        <v>10053.03</v>
      </c>
      <c r="BP122" s="18">
        <f>'Investment Analysis'!DU122</f>
        <v/>
      </c>
      <c r="BQ122" s="15">
        <f>'Investment Analysis'!DS122</f>
        <v/>
      </c>
      <c r="BR122" s="48" t="n">
        <v>11027.58</v>
      </c>
      <c r="BS122" s="18">
        <f>'Investment Analysis'!EP122</f>
        <v/>
      </c>
      <c r="BT122" s="15">
        <f>'Investment Analysis'!EN122</f>
        <v/>
      </c>
      <c r="BU122" s="48" t="n">
        <v>13278.38</v>
      </c>
      <c r="BV122" s="18">
        <f>IF(BU122&gt;0,(BU122+8000-BV$5)/BV$5,0)</f>
        <v/>
      </c>
      <c r="BW122" s="15">
        <f>'Investment Analysis'!EU122</f>
        <v/>
      </c>
      <c r="BX122" s="48" t="n">
        <v>22072.35</v>
      </c>
      <c r="BY122" s="18">
        <f>IF(BX122&gt;0,(BX122-10000-5000-BY$5)/BY$5,0)</f>
        <v/>
      </c>
      <c r="BZ122" s="15">
        <f>'Investment Analysis'!FB122</f>
        <v/>
      </c>
      <c r="CA122" s="48" t="n">
        <v>21542.78</v>
      </c>
      <c r="CB122" s="18">
        <f>IF(CA122&gt;0,(CA122-CB$5)/CB$5,0)</f>
        <v/>
      </c>
      <c r="CC122" s="15">
        <f>'Investment Analysis'!FI122</f>
        <v/>
      </c>
      <c r="CD122" s="48" t="n">
        <v>17901.95</v>
      </c>
      <c r="CE122" s="18">
        <f>'Investment Analysis'!FR122</f>
        <v/>
      </c>
      <c r="CF122" s="15">
        <f>'Investment Analysis'!FP122</f>
        <v/>
      </c>
      <c r="CG122" s="48" t="n">
        <v>4984.78</v>
      </c>
      <c r="CH122" s="18">
        <f>'Investment Analysis'!FR122</f>
        <v/>
      </c>
      <c r="CI122" s="15">
        <f>'Investment Analysis'!FW122</f>
        <v/>
      </c>
      <c r="CJ122" s="48" t="n"/>
      <c r="CK122" s="18">
        <f>IF(CJ122&gt;0,(CJ122+5000+8000-CK$5)/CK$5,0)</f>
        <v/>
      </c>
      <c r="CL122" s="15">
        <f>'Investment Analysis'!GD122</f>
        <v/>
      </c>
      <c r="CM122" s="48" t="n">
        <v>35721.99</v>
      </c>
      <c r="CN122" s="18">
        <f>IF(CM122&gt;0,(CM122-CN$5)/CN$5,0)</f>
        <v/>
      </c>
      <c r="CO122" s="15">
        <f>'Investment Analysis'!GT122</f>
        <v/>
      </c>
      <c r="CP122" s="48" t="n">
        <v>34157.55</v>
      </c>
      <c r="CQ122" s="18">
        <f>IF(CP122&gt;0,(CP122-CQ$5)/CQ$5,0)</f>
        <v/>
      </c>
      <c r="CR122" s="15">
        <f>'Investment Analysis'!HG122</f>
        <v/>
      </c>
      <c r="CS122" s="48" t="n">
        <v>3940</v>
      </c>
      <c r="CT122" s="18">
        <f>IF(CS122&gt;0,(CS122-CT$5)/CT$5,0)</f>
        <v/>
      </c>
      <c r="CU122" s="15">
        <f>'Investment Analysis'!HN122</f>
        <v/>
      </c>
      <c r="CV122" s="48" t="n">
        <v>7808.35</v>
      </c>
      <c r="CW122" s="18">
        <f>IF(CV122&gt;0,(CV122-CW$5)/CW$5,0)</f>
        <v/>
      </c>
      <c r="CX122" s="15">
        <f>'Investment Analysis'!IB122</f>
        <v/>
      </c>
      <c r="CY122" s="48" t="n">
        <v>9948</v>
      </c>
      <c r="CZ122" s="18">
        <f>IF(CY122&gt;0,(CY122-CZ$5)/CZ$5,0)</f>
        <v/>
      </c>
      <c r="DA122" s="15">
        <f>'Investment Analysis'!II122</f>
        <v/>
      </c>
      <c r="DB122" s="48" t="n">
        <v>5818.25</v>
      </c>
      <c r="DC122" s="18">
        <f>IF(DB122&gt;0,(DB122-DC$5)/DC$5,0)</f>
        <v/>
      </c>
      <c r="DD122" s="15">
        <f>'Investment Analysis'!IP122</f>
        <v/>
      </c>
      <c r="DE122" s="48" t="n">
        <v>19998</v>
      </c>
      <c r="DF122" s="18">
        <f>'Investment Analysis'!IY122</f>
        <v/>
      </c>
      <c r="DG122" s="15">
        <f>'Investment Analysis'!IW122</f>
        <v/>
      </c>
      <c r="DH122" s="48" t="n">
        <v>20486.1</v>
      </c>
      <c r="DI122" s="18">
        <f>IF(DH122&gt;0,(DH122-DI$5)/DI$5,0)</f>
        <v/>
      </c>
      <c r="DJ122" s="15">
        <f>'Investment Analysis'!JD122</f>
        <v/>
      </c>
      <c r="DK122" s="48" t="n">
        <v>23748</v>
      </c>
      <c r="DL122" s="18">
        <f>IF(DK122&gt;0,(DK122-DL$5)/DL$5,0)</f>
        <v/>
      </c>
      <c r="DM122" s="15">
        <f>'Investment Analysis'!JK122</f>
        <v/>
      </c>
      <c r="DN122" s="48" t="n">
        <v>1121.2</v>
      </c>
      <c r="DO122" s="18">
        <f>IF(DN122&gt;0,(DN122-DO$5)/DO$5,0)</f>
        <v/>
      </c>
      <c r="DP122" s="15">
        <f>'Investment Analysis'!HU122</f>
        <v/>
      </c>
      <c r="DQ122" s="48" t="n">
        <v>17645.25</v>
      </c>
      <c r="DR122" s="18">
        <f>IF(DQ122&gt;0,(DQ122-DR$5)/DR$5,0)</f>
        <v/>
      </c>
      <c r="DS122" s="15">
        <f>'Investment Analysis'!JR122</f>
        <v/>
      </c>
      <c r="DT122" s="48" t="n">
        <v>23292</v>
      </c>
      <c r="DU122" s="18">
        <f>IF(DT122&gt;0,(DT122-630.54-DU$5)/DU$5,0)</f>
        <v/>
      </c>
      <c r="DV122" s="15">
        <f>'Investment Analysis'!JY122</f>
        <v/>
      </c>
      <c r="DW122" s="48" t="n">
        <v>4951.05</v>
      </c>
      <c r="DX122" s="18">
        <f>IF(DW122&gt;0,(DW122-DX$5)/DX$5,0)</f>
        <v/>
      </c>
      <c r="DY122" s="15">
        <f>'Investment Analysis'!KF122</f>
        <v/>
      </c>
      <c r="DZ122" s="48" t="n">
        <v>5506</v>
      </c>
      <c r="EA122" s="18">
        <f>IF(DZ122&gt;0,(DZ122-EA$5)/EA$5,0)</f>
        <v/>
      </c>
      <c r="EB122" s="15">
        <f>'Investment Analysis'!KM122</f>
        <v/>
      </c>
      <c r="EC122" s="48" t="n">
        <v>982.25</v>
      </c>
      <c r="ED122" s="18">
        <f>'Investment Analysis'!KV122</f>
        <v/>
      </c>
      <c r="EE122" s="15">
        <f>'Investment Analysis'!KT122</f>
        <v/>
      </c>
      <c r="EF122" s="48" t="n">
        <v>14210</v>
      </c>
      <c r="EG122" s="18">
        <f>IF(EF122&gt;0,(EF122-EG$5)/EG$5,0)</f>
        <v/>
      </c>
      <c r="EH122" s="15">
        <f>'Investment Analysis'!LH122</f>
        <v/>
      </c>
      <c r="EI122" s="48" t="n">
        <v>8089.9</v>
      </c>
      <c r="EJ122" s="18">
        <f>'Investment Analysis'!LQ122</f>
        <v/>
      </c>
      <c r="EK122" s="15">
        <f>'Investment Analysis'!LO122</f>
        <v/>
      </c>
      <c r="EL122" s="48" t="n">
        <v>23685</v>
      </c>
      <c r="EM122" s="18">
        <f>IF(EL122&gt;0,(EL122-EM$4)/EM$4,0)</f>
        <v/>
      </c>
      <c r="EN122" s="15">
        <f>'Investment Analysis'!LX122</f>
        <v/>
      </c>
      <c r="EO122" s="48" t="n">
        <v>14505</v>
      </c>
      <c r="EP122" s="68">
        <f>IF(EO122&gt;0,(EO122-500-EP$5)/EP$5,0)</f>
        <v/>
      </c>
      <c r="EQ122" s="15">
        <f>'Investment Analysis'!MC122</f>
        <v/>
      </c>
      <c r="ER122" s="48" t="n">
        <v>10875.26</v>
      </c>
      <c r="ES122" s="18">
        <f>'Investment Analysis'!LX122</f>
        <v/>
      </c>
      <c r="ET122" s="15">
        <f>'Investment Analysis'!LA122</f>
        <v/>
      </c>
      <c r="EU122" s="48" t="n">
        <v>41379</v>
      </c>
      <c r="EV122" s="18">
        <f>'Investment Analysis'!ML122</f>
        <v/>
      </c>
      <c r="EW122" s="15">
        <f>'Investment Analysis'!MJ122</f>
        <v/>
      </c>
      <c r="EX122" s="48" t="n">
        <v>48324.5</v>
      </c>
      <c r="EY122" s="18">
        <f>IF(EX122&gt;0,(EX122-EY$5)/EY$5,0)</f>
        <v/>
      </c>
      <c r="EZ122" s="15">
        <f>'Investment Analysis'!MQ122</f>
        <v/>
      </c>
      <c r="FA122" s="48" t="n">
        <v>0</v>
      </c>
      <c r="FB122" s="18">
        <f>IF(FA122&gt;0,(FA122-FB$5)/FB$5,0)</f>
        <v/>
      </c>
      <c r="FC122" s="15">
        <f>'Investment Analysis'!MX122</f>
        <v/>
      </c>
      <c r="FD122" s="48" t="n">
        <v>16562</v>
      </c>
      <c r="FE122" s="18">
        <f>IF(FD122&gt;0,(FD122-FE$5)/FE$5,0)</f>
        <v/>
      </c>
      <c r="FF122" s="15">
        <f>'Investment Analysis'!NE122</f>
        <v/>
      </c>
      <c r="FG122" s="48" t="n">
        <v>0</v>
      </c>
      <c r="FH122" s="18">
        <f>IF(FG122&gt;0,(FG122-FH$5)/FH$5,0)</f>
        <v/>
      </c>
      <c r="FI122" s="15">
        <f>'Investment Analysis'!NL122</f>
        <v/>
      </c>
      <c r="FJ122" s="48" t="n">
        <v>33491.5</v>
      </c>
      <c r="FK122" s="18">
        <f>IF(FJ122&gt;0,(FJ122-FK$5)/FK$5,0)</f>
        <v/>
      </c>
      <c r="FL122" s="15">
        <f>'Investment Analysis'!NS122</f>
        <v/>
      </c>
      <c r="FM122" s="48" t="n">
        <v>21833.75</v>
      </c>
      <c r="FN122" s="18">
        <f>IF(FM122&gt;0,(FM122-FN$5)/FN$5,0)</f>
        <v/>
      </c>
      <c r="FO122" s="15">
        <f>'Investment Analysis'!NZ122</f>
        <v/>
      </c>
      <c r="FP122" s="48" t="n">
        <v>0</v>
      </c>
      <c r="FQ122" s="18">
        <f>IF(FP122&gt;0,(FP122-FQ$5)/FQ$5,0)</f>
        <v/>
      </c>
      <c r="FR122" s="15">
        <f>'Investment Analysis'!OG122</f>
        <v/>
      </c>
      <c r="FS122" s="48" t="n">
        <v>48672</v>
      </c>
      <c r="FT122" s="18">
        <f>IF(FS122&gt;0,(FS122-FT$5)/FT$5,0)</f>
        <v/>
      </c>
      <c r="FU122" s="15">
        <f>'Investment Analysis'!ON122</f>
        <v/>
      </c>
      <c r="FV122" s="48" t="n">
        <v>0</v>
      </c>
      <c r="FW122" s="18">
        <f>IF(FV122&gt;0,(FV122-FW$5)/FW$5,0)</f>
        <v/>
      </c>
      <c r="FX122" s="15">
        <f>'Investment Analysis'!OU122</f>
        <v/>
      </c>
      <c r="FY122" s="48" t="n">
        <v>0</v>
      </c>
      <c r="FZ122" s="18">
        <f>IF(FY122&gt;0,(FY122-FZ$5)/FZ$5,0)</f>
        <v/>
      </c>
      <c r="GA122" s="15">
        <f>'Investment Analysis'!PB122</f>
        <v/>
      </c>
      <c r="GB122" s="48" t="n">
        <v>19274.25</v>
      </c>
      <c r="GC122" s="18">
        <f>'Investment Analysis'!PK122</f>
        <v/>
      </c>
      <c r="GD122" s="15">
        <f>'Investment Analysis'!PI122</f>
        <v/>
      </c>
      <c r="GE122" s="48" t="n">
        <v>10937.4</v>
      </c>
      <c r="GF122" s="18">
        <f>'Investment Analysis'!PY122</f>
        <v/>
      </c>
      <c r="GG122" s="15">
        <f>'Investment Analysis'!PW122</f>
        <v/>
      </c>
      <c r="GH122" s="48" t="n">
        <v>20062.7</v>
      </c>
      <c r="GI122" s="18">
        <f>'Investment Analysis'!QF122</f>
        <v/>
      </c>
      <c r="GJ122" s="15">
        <f>'Investment Analysis'!QD122</f>
        <v/>
      </c>
      <c r="GK122" s="48" t="n">
        <v>11431.8</v>
      </c>
      <c r="GL122" s="18">
        <f>'Investment Analysis'!QM122</f>
        <v/>
      </c>
      <c r="GM122" s="15">
        <f>'Investment Analysis'!QK122</f>
        <v/>
      </c>
      <c r="GN122" s="48" t="n">
        <v>11916</v>
      </c>
      <c r="GO122" s="18">
        <f>'Investment Analysis'!QT122</f>
        <v/>
      </c>
      <c r="GP122" s="15">
        <f>'Investment Analysis'!QR122</f>
        <v/>
      </c>
      <c r="GQ122" s="48" t="n">
        <v>5043.5</v>
      </c>
      <c r="GR122" s="18">
        <f>'Investment Analysis'!RA122</f>
        <v/>
      </c>
      <c r="GS122" s="15">
        <f>'Investment Analysis'!QY122</f>
        <v/>
      </c>
      <c r="GT122" s="48" t="n">
        <v>34750</v>
      </c>
      <c r="GU122" s="18">
        <f>'Investment Analysis'!RH122</f>
        <v/>
      </c>
      <c r="GV122" s="15">
        <f>'Investment Analysis'!RF122</f>
        <v/>
      </c>
      <c r="GW122" s="48" t="n">
        <v>0</v>
      </c>
      <c r="GX122" s="18">
        <f>'Investment Analysis'!RO122</f>
        <v/>
      </c>
      <c r="GY122" s="15">
        <f>'Investment Analysis'!RM122</f>
        <v/>
      </c>
      <c r="GZ122" s="48" t="n">
        <v>2728</v>
      </c>
      <c r="HA122" s="18">
        <f>'Investment Analysis'!RV122</f>
        <v/>
      </c>
      <c r="HB122" s="15">
        <f>'Investment Analysis'!RT122</f>
        <v/>
      </c>
      <c r="HC122" s="48" t="n">
        <v>20610</v>
      </c>
      <c r="HD122" s="18">
        <f>'Investment Analysis'!SC122</f>
        <v/>
      </c>
      <c r="HE122" s="15">
        <f>'Investment Analysis'!SA122</f>
        <v/>
      </c>
      <c r="HF122" s="48" t="n">
        <v>9690</v>
      </c>
      <c r="HG122" s="18">
        <f>'Investment Analysis'!SJ122</f>
        <v/>
      </c>
      <c r="HH122" s="15">
        <f>'Investment Analysis'!SH122</f>
        <v/>
      </c>
      <c r="HI122" s="48" t="n">
        <v>8404</v>
      </c>
      <c r="HJ122" s="18">
        <f>'Investment Analysis'!SM122</f>
        <v/>
      </c>
      <c r="HK122" s="15">
        <f>'Investment Analysis'!SK122</f>
        <v/>
      </c>
      <c r="HL122" s="48" t="n">
        <v>0</v>
      </c>
      <c r="HM122" s="18">
        <f>'Investment Analysis'!SP122</f>
        <v/>
      </c>
      <c r="HN122" s="15">
        <f>'Investment Analysis'!SN122</f>
        <v/>
      </c>
      <c r="HO122" s="48" t="n">
        <v>4735.25</v>
      </c>
      <c r="HP122" s="18">
        <f>'Investment Analysis'!TE122</f>
        <v/>
      </c>
      <c r="HQ122" s="15">
        <f>'Investment Analysis'!TC122</f>
        <v/>
      </c>
      <c r="HR122" s="48" t="n">
        <v>3560</v>
      </c>
      <c r="HS122" s="18">
        <f>'Investment Analysis'!TL122</f>
        <v/>
      </c>
      <c r="HT122" s="15">
        <f>'Investment Analysis'!TJ122</f>
        <v/>
      </c>
      <c r="HU122" s="48" t="n"/>
      <c r="HV122" s="18">
        <f>'Investment Analysis'!TS122</f>
        <v/>
      </c>
      <c r="HW122" s="15">
        <f>'Investment Analysis'!TQ122</f>
        <v/>
      </c>
      <c r="HX122" s="48" t="n"/>
      <c r="HY122" s="18">
        <f>'Investment Analysis'!TZ122</f>
        <v/>
      </c>
      <c r="HZ122" s="15">
        <f>'Investment Analysis'!TX122</f>
        <v/>
      </c>
      <c r="IA122" s="48" t="n"/>
      <c r="IB122" s="18">
        <f>'Investment Analysis'!UG122</f>
        <v/>
      </c>
      <c r="IC122" s="15">
        <f>'Investment Analysis'!UE122</f>
        <v/>
      </c>
      <c r="ID122" s="48" t="n"/>
      <c r="IE122" s="18">
        <f>'Investment Analysis'!UN122</f>
        <v/>
      </c>
      <c r="IF122" s="15">
        <f>'Investment Analysis'!UL122</f>
        <v/>
      </c>
      <c r="IG122" s="48" t="n"/>
      <c r="IH122" s="18">
        <f>'Investment Analysis'!UU122</f>
        <v/>
      </c>
      <c r="II122" s="15">
        <f>'Investment Analysis'!US122</f>
        <v/>
      </c>
      <c r="IJ122" s="48" t="n"/>
      <c r="IK122" s="18">
        <f>'Investment Analysis'!VB122</f>
        <v/>
      </c>
      <c r="IL122" s="15">
        <f>'Investment Analysis'!UZ122</f>
        <v/>
      </c>
      <c r="IM122" s="48" t="n"/>
      <c r="IN122" s="18">
        <f>'Investment Analysis'!VI122</f>
        <v/>
      </c>
      <c r="IO122" s="15">
        <f>'Investment Analysis'!VG122</f>
        <v/>
      </c>
      <c r="IP122" s="18" t="n"/>
      <c r="IQ122" s="18" t="n"/>
      <c r="IR122" s="18" t="n"/>
      <c r="IS122" s="108">
        <f>IF(IT122&gt;0,IT122-IT121,0)</f>
        <v/>
      </c>
      <c r="IT122" s="48">
        <f>FY122+FV122+FS122+FP122+FM122+FJ122+FG122+FD122+FA122+EX122+EU122+ER122+EO122+EL122+EI122+EF122+EC122+DZ122+DW122+DT122+DQ122+DN122+DK122+DH122+DE122+DB122+CY122+CV122+CS122+CP122+CJ122+CG122+CD122+CA122+BX122+P122+CM122+GT122+GQ122+GN122+GK122+GH122+GE122+GB122+BU122+BR122+BO122+BL122+BI122+BF122+BC122+AZ122+AW122+AT122+AQ122+AN122+AK122+AH122+AE122+AB122+Y122+V122+S122+GW122+GZ122+HC122+HF122+HI122+HL122+HO122+HR122+HU122</f>
        <v/>
      </c>
      <c r="IU122" s="101">
        <f>IF(IT122&gt;0,IV122,0)</f>
        <v/>
      </c>
      <c r="IV122" s="101" t="n"/>
      <c r="IW122" s="15">
        <f>IF(IT122&gt;0,(IT122+IV$11-I$2)/I$2,0)</f>
        <v/>
      </c>
      <c r="IX122" s="113">
        <f>IF(IT122&gt;0,IT122+IV$11-I$2,0)</f>
        <v/>
      </c>
      <c r="IY122" s="21">
        <f>IF(IT122&gt;0,(IT122+IV$11+IV$33+IV$52+IV$73+IV$93+IV$113-IT$8)/IT$8,0)</f>
        <v/>
      </c>
      <c r="IZ122" s="173">
        <f>IF(IT122&gt;0,IT122+IV$11+IV$33+IV$52+IV$73+IV$93+IV$113-IT$8,0)</f>
        <v/>
      </c>
    </row>
    <row r="123">
      <c r="A123" s="554">
        <f>'Investment Analysis'!A123</f>
        <v/>
      </c>
      <c r="B123" s="4">
        <f>'Investment Analysis'!B123</f>
        <v/>
      </c>
      <c r="C123" s="27">
        <f>'Investment Analysis'!C123</f>
        <v/>
      </c>
      <c r="D123" s="14">
        <f>'Investment Analysis'!D123</f>
        <v/>
      </c>
      <c r="E123" s="15">
        <f>'Investment Analysis'!E123</f>
        <v/>
      </c>
      <c r="F123" s="13">
        <f>'Investment Analysis'!G123</f>
        <v/>
      </c>
      <c r="G123" s="14">
        <f>'Investment Analysis'!H123</f>
        <v/>
      </c>
      <c r="H123" s="15">
        <f>'Investment Analysis'!I123</f>
        <v/>
      </c>
      <c r="I123" s="13">
        <f>'Investment Analysis'!K123</f>
        <v/>
      </c>
      <c r="J123" s="14">
        <f>'Investment Analysis'!L123</f>
        <v/>
      </c>
      <c r="K123" s="15">
        <f>'Investment Analysis'!M123</f>
        <v/>
      </c>
      <c r="L123" s="41">
        <f>'Investment Analysis'!T123</f>
        <v/>
      </c>
      <c r="M123" s="21">
        <f>'Investment Analysis'!V123</f>
        <v/>
      </c>
      <c r="N123" s="21">
        <f>'Investment Analysis'!W123</f>
        <v/>
      </c>
      <c r="P123" s="48">
        <f>'Investment Analysis'!Y123</f>
        <v/>
      </c>
      <c r="Q123" s="18" t="n"/>
      <c r="R123" s="83" t="n"/>
      <c r="S123" s="48" t="n">
        <v>4349.91</v>
      </c>
      <c r="T123" s="18">
        <f>'Investment Analysis'!AH123</f>
        <v/>
      </c>
      <c r="U123" s="15">
        <f>'Investment Analysis'!AF123</f>
        <v/>
      </c>
      <c r="V123" s="48" t="n">
        <v>7117.13</v>
      </c>
      <c r="W123" s="18">
        <f>'Investment Analysis'!AO123</f>
        <v/>
      </c>
      <c r="X123" s="15">
        <f>'Investment Analysis'!AM123</f>
        <v/>
      </c>
      <c r="Y123" s="48" t="n">
        <v>9236.68</v>
      </c>
      <c r="Z123" s="18">
        <f>IF(Y123&gt;0,(Y123-Z$5)/Z$5,0)</f>
        <v/>
      </c>
      <c r="AA123" s="15">
        <f>'Investment Analysis'!GM123</f>
        <v/>
      </c>
      <c r="AB123" s="48" t="n">
        <v>2510.25</v>
      </c>
      <c r="AC123" s="18">
        <f>IF(AB123&gt;0,(AB123+8000+5000-AC$5)/AC$5,0)</f>
        <v/>
      </c>
      <c r="AD123" s="15">
        <f>'Investment Analysis'!AT123</f>
        <v/>
      </c>
      <c r="AE123" s="48" t="n">
        <v>11250.06</v>
      </c>
      <c r="AF123" s="18">
        <f>'Investment Analysis'!BC123</f>
        <v/>
      </c>
      <c r="AG123" s="15">
        <f>'Investment Analysis'!BA123</f>
        <v/>
      </c>
      <c r="AH123" s="48" t="n"/>
      <c r="AI123" s="18">
        <f>IF(AH123&gt;0,(AH123-5000+20000+20000-AI$5)/AI$5,0)</f>
        <v/>
      </c>
      <c r="AJ123" s="15">
        <f>'Investment Analysis'!BH123</f>
        <v/>
      </c>
      <c r="AK123" s="48" t="n">
        <v>19643.27</v>
      </c>
      <c r="AL123" s="18">
        <f>IF(AK123&gt;0,(AK123+7000-AL$5)/AL$5,0)</f>
        <v/>
      </c>
      <c r="AM123" s="15">
        <f>'Investment Analysis'!BO123</f>
        <v/>
      </c>
      <c r="AN123" s="48" t="n">
        <v>14657.53</v>
      </c>
      <c r="AO123" s="18">
        <f>IF(AN123&gt;0,(AN123+25000+5000-AO$5)/AO$5,0)</f>
        <v/>
      </c>
      <c r="AP123" s="15">
        <f>'Investment Analysis'!BV123</f>
        <v/>
      </c>
      <c r="AQ123" s="48" t="n">
        <v>5096.85</v>
      </c>
      <c r="AR123" s="18">
        <f>IF(AQ123&gt;0,(AQ123+10000+4000-AR$5)/AR$5,0)</f>
        <v/>
      </c>
      <c r="AS123" s="15">
        <f>'Investment Analysis'!CC123</f>
        <v/>
      </c>
      <c r="AT123" s="48" t="n">
        <v>23190.27</v>
      </c>
      <c r="AU123" s="18">
        <f>'Investment Analysis'!CL123</f>
        <v/>
      </c>
      <c r="AV123" s="15">
        <f>'Investment Analysis'!CJ123</f>
        <v/>
      </c>
      <c r="AW123" s="48" t="n">
        <v>17627.74</v>
      </c>
      <c r="AX123" s="18">
        <f>IF(AW123&gt;0,(AW123+2000-AX$5)/AX$5,0)</f>
        <v/>
      </c>
      <c r="AY123" s="15">
        <f>'Investment Analysis'!CQ123</f>
        <v/>
      </c>
      <c r="AZ123" s="48" t="n">
        <v>15426.4</v>
      </c>
      <c r="BA123" s="18">
        <f>'Investment Analysis'!CZ123</f>
        <v/>
      </c>
      <c r="BB123" s="15">
        <f>'Investment Analysis'!CX123</f>
        <v/>
      </c>
      <c r="BC123" s="48" t="n">
        <v>9118.290000000001</v>
      </c>
      <c r="BD123" s="18">
        <f>IF(BC123&gt;0,(BC123-10000+30000+10000-BD$5)/BD$5,0)</f>
        <v/>
      </c>
      <c r="BE123" s="15">
        <f>'Investment Analysis'!DE123</f>
        <v/>
      </c>
      <c r="BF123" s="48" t="n">
        <v>4671.17</v>
      </c>
      <c r="BG123" s="18">
        <f>'Investment Analysis'!DN123</f>
        <v/>
      </c>
      <c r="BH123" s="15">
        <f>'Investment Analysis'!DL123</f>
        <v/>
      </c>
      <c r="BI123" s="48" t="n">
        <v>2547.84</v>
      </c>
      <c r="BJ123" s="18">
        <f>'Investment Analysis'!EB123</f>
        <v/>
      </c>
      <c r="BK123" s="15">
        <f>'Investment Analysis'!DZ123</f>
        <v/>
      </c>
      <c r="BL123" s="48" t="n">
        <v>20069.58</v>
      </c>
      <c r="BM123" s="18">
        <f>'Investment Analysis'!EI123</f>
        <v/>
      </c>
      <c r="BN123" s="15">
        <f>'Investment Analysis'!EG123</f>
        <v/>
      </c>
      <c r="BO123" s="48" t="n">
        <v>10152.95</v>
      </c>
      <c r="BP123" s="18">
        <f>'Investment Analysis'!DU123</f>
        <v/>
      </c>
      <c r="BQ123" s="15">
        <f>'Investment Analysis'!DS123</f>
        <v/>
      </c>
      <c r="BR123" s="48" t="n">
        <v>11308.93</v>
      </c>
      <c r="BS123" s="18">
        <f>'Investment Analysis'!EP123</f>
        <v/>
      </c>
      <c r="BT123" s="15">
        <f>'Investment Analysis'!EN123</f>
        <v/>
      </c>
      <c r="BU123" s="48" t="n">
        <v>13416.46</v>
      </c>
      <c r="BV123" s="18">
        <f>IF(BU123&gt;0,(BU123+8000-BV$5)/BV$5,0)</f>
        <v/>
      </c>
      <c r="BW123" s="15">
        <f>'Investment Analysis'!EU123</f>
        <v/>
      </c>
      <c r="BX123" s="48" t="n">
        <v>21851.73</v>
      </c>
      <c r="BY123" s="18">
        <f>IF(BX123&gt;0,(BX123-10000-5000-BY$5)/BY$5,0)</f>
        <v/>
      </c>
      <c r="BZ123" s="15">
        <f>'Investment Analysis'!FB123</f>
        <v/>
      </c>
      <c r="CA123" s="48" t="n">
        <v>21488.07</v>
      </c>
      <c r="CB123" s="18">
        <f>IF(CA123&gt;0,(CA123-CB$5)/CB$5,0)</f>
        <v/>
      </c>
      <c r="CC123" s="15">
        <f>'Investment Analysis'!FI123</f>
        <v/>
      </c>
      <c r="CD123" s="48" t="n">
        <v>18197.06</v>
      </c>
      <c r="CE123" s="18">
        <f>'Investment Analysis'!FR123</f>
        <v/>
      </c>
      <c r="CF123" s="15">
        <f>'Investment Analysis'!FP123</f>
        <v/>
      </c>
      <c r="CG123" s="48" t="n">
        <v>4995.55</v>
      </c>
      <c r="CH123" s="18">
        <f>'Investment Analysis'!FR123</f>
        <v/>
      </c>
      <c r="CI123" s="15">
        <f>'Investment Analysis'!FW123</f>
        <v/>
      </c>
      <c r="CJ123" s="48" t="n"/>
      <c r="CK123" s="18">
        <f>IF(CJ123&gt;0,(CJ123+5000+8000-CK$5)/CK$5,0)</f>
        <v/>
      </c>
      <c r="CL123" s="15">
        <f>'Investment Analysis'!GD123</f>
        <v/>
      </c>
      <c r="CM123" s="48" t="n">
        <v>35862.99</v>
      </c>
      <c r="CN123" s="18">
        <f>IF(CM123&gt;0,(CM123-CN$5)/CN$5,0)</f>
        <v/>
      </c>
      <c r="CO123" s="15">
        <f>'Investment Analysis'!GT123</f>
        <v/>
      </c>
      <c r="CP123" s="48" t="n">
        <v>34558.65</v>
      </c>
      <c r="CQ123" s="18">
        <f>IF(CP123&gt;0,(CP123-CQ$5)/CQ$5,0)</f>
        <v/>
      </c>
      <c r="CR123" s="15">
        <f>'Investment Analysis'!HG123</f>
        <v/>
      </c>
      <c r="CS123" s="48" t="n">
        <v>4030</v>
      </c>
      <c r="CT123" s="18">
        <f>IF(CS123&gt;0,(CS123-CT$5)/CT$5,0)</f>
        <v/>
      </c>
      <c r="CU123" s="15">
        <f>'Investment Analysis'!HN123</f>
        <v/>
      </c>
      <c r="CV123" s="48" t="n">
        <v>7957.95</v>
      </c>
      <c r="CW123" s="18">
        <f>IF(CV123&gt;0,(CV123-CW$5)/CW$5,0)</f>
        <v/>
      </c>
      <c r="CX123" s="15">
        <f>'Investment Analysis'!IB123</f>
        <v/>
      </c>
      <c r="CY123" s="48" t="n">
        <v>10084</v>
      </c>
      <c r="CZ123" s="18">
        <f>IF(CY123&gt;0,(CY123-CZ$5)/CZ$5,0)</f>
        <v/>
      </c>
      <c r="DA123" s="15">
        <f>'Investment Analysis'!II123</f>
        <v/>
      </c>
      <c r="DB123" s="48" t="n">
        <v>5731.5</v>
      </c>
      <c r="DC123" s="18">
        <f>IF(DB123&gt;0,(DB123-DC$5)/DC$5,0)</f>
        <v/>
      </c>
      <c r="DD123" s="15">
        <f>'Investment Analysis'!IP123</f>
        <v/>
      </c>
      <c r="DE123" s="48" t="n">
        <v>20808</v>
      </c>
      <c r="DF123" s="18">
        <f>'Investment Analysis'!IY123</f>
        <v/>
      </c>
      <c r="DG123" s="15">
        <f>'Investment Analysis'!IW123</f>
        <v/>
      </c>
      <c r="DH123" s="48" t="n">
        <v>21063.6</v>
      </c>
      <c r="DI123" s="18">
        <f>IF(DH123&gt;0,(DH123-DI$5)/DI$5,0)</f>
        <v/>
      </c>
      <c r="DJ123" s="15">
        <f>'Investment Analysis'!JD123</f>
        <v/>
      </c>
      <c r="DK123" s="48" t="n">
        <v>23957</v>
      </c>
      <c r="DL123" s="18">
        <f>IF(DK123&gt;0,(DK123-DL$5)/DL$5,0)</f>
        <v/>
      </c>
      <c r="DM123" s="15">
        <f>'Investment Analysis'!JK123</f>
        <v/>
      </c>
      <c r="DN123" s="48" t="n">
        <v>1124.8</v>
      </c>
      <c r="DO123" s="18">
        <f>IF(DN123&gt;0,(DN123-DO$5)/DO$5,0)</f>
        <v/>
      </c>
      <c r="DP123" s="15">
        <f>'Investment Analysis'!HU123</f>
        <v/>
      </c>
      <c r="DQ123" s="48" t="n">
        <v>17841.25</v>
      </c>
      <c r="DR123" s="18">
        <f>IF(DQ123&gt;0,(DQ123-DR$5)/DR$5,0)</f>
        <v/>
      </c>
      <c r="DS123" s="15">
        <f>'Investment Analysis'!JR123</f>
        <v/>
      </c>
      <c r="DT123" s="48" t="n">
        <v>25494</v>
      </c>
      <c r="DU123" s="18">
        <f>IF(DT123&gt;0,(DT123-630.54-DU$5)/DU$5,0)</f>
        <v/>
      </c>
      <c r="DV123" s="15">
        <f>'Investment Analysis'!JY123</f>
        <v/>
      </c>
      <c r="DW123" s="48" t="n">
        <v>4921.8</v>
      </c>
      <c r="DX123" s="18">
        <f>IF(DW123&gt;0,(DW123-DX$5)/DX$5,0)</f>
        <v/>
      </c>
      <c r="DY123" s="15">
        <f>'Investment Analysis'!KF123</f>
        <v/>
      </c>
      <c r="DZ123" s="48" t="n">
        <v>5374</v>
      </c>
      <c r="EA123" s="18">
        <f>IF(DZ123&gt;0,(DZ123-EA$5)/EA$5,0)</f>
        <v/>
      </c>
      <c r="EB123" s="15">
        <f>'Investment Analysis'!KM123</f>
        <v/>
      </c>
      <c r="EC123" s="54" t="n">
        <v>0</v>
      </c>
      <c r="ED123" s="18">
        <f>'Investment Analysis'!KV123</f>
        <v/>
      </c>
      <c r="EE123" s="15">
        <f>'Investment Analysis'!KT123</f>
        <v/>
      </c>
      <c r="EF123" s="48" t="n">
        <v>14542.5</v>
      </c>
      <c r="EG123" s="18">
        <f>IF(EF123&gt;0,(EF123-EG$5)/EG$5,0)</f>
        <v/>
      </c>
      <c r="EH123" s="15">
        <f>'Investment Analysis'!LH123</f>
        <v/>
      </c>
      <c r="EI123" s="48" t="n">
        <v>8060.65</v>
      </c>
      <c r="EJ123" s="18">
        <f>'Investment Analysis'!LQ123</f>
        <v/>
      </c>
      <c r="EK123" s="15">
        <f>'Investment Analysis'!LO123</f>
        <v/>
      </c>
      <c r="EL123" s="48" t="n">
        <v>23370</v>
      </c>
      <c r="EM123" s="18">
        <f>IF(EL123&gt;0,(EL123-EM$4)/EM$4,0)</f>
        <v/>
      </c>
      <c r="EN123" s="15">
        <f>'Investment Analysis'!LX123</f>
        <v/>
      </c>
      <c r="EO123" s="48" t="n">
        <v>14470</v>
      </c>
      <c r="EP123" s="68">
        <f>IF(EO123&gt;0,(EO123-500-EP$5)/EP$5,0)</f>
        <v/>
      </c>
      <c r="EQ123" s="15">
        <f>'Investment Analysis'!MC123</f>
        <v/>
      </c>
      <c r="ER123" s="54" t="n">
        <v>0</v>
      </c>
      <c r="ES123" s="18">
        <f>'Investment Analysis'!LX123</f>
        <v/>
      </c>
      <c r="ET123" s="15">
        <f>'Investment Analysis'!LA123</f>
        <v/>
      </c>
      <c r="EU123" s="48" t="n">
        <v>42542.5</v>
      </c>
      <c r="EV123" s="18">
        <f>'Investment Analysis'!ML123</f>
        <v/>
      </c>
      <c r="EW123" s="15">
        <f>'Investment Analysis'!MJ123</f>
        <v/>
      </c>
      <c r="EX123" s="48" t="n">
        <v>59359.75</v>
      </c>
      <c r="EY123" s="18">
        <f>IF(EX123&gt;0,(EX123-EY$5)/EY$5,0)</f>
        <v/>
      </c>
      <c r="EZ123" s="15">
        <f>'Investment Analysis'!MQ123</f>
        <v/>
      </c>
      <c r="FA123" s="54" t="n">
        <v>10400</v>
      </c>
      <c r="FB123" s="18">
        <f>IF(FA123&gt;0,(FA123-FB$5)/FB$5,0)</f>
        <v/>
      </c>
      <c r="FC123" s="15">
        <f>'Investment Analysis'!MX123</f>
        <v/>
      </c>
      <c r="FD123" s="48" t="n">
        <v>16557.8</v>
      </c>
      <c r="FE123" s="18">
        <f>IF(FD123&gt;0,(FD123-FE$5)/FE$5,0)</f>
        <v/>
      </c>
      <c r="FF123" s="15">
        <f>'Investment Analysis'!NE123</f>
        <v/>
      </c>
      <c r="FG123" s="54" t="n">
        <v>10692</v>
      </c>
      <c r="FH123" s="18">
        <f>IF(FG123&gt;0,(FG123-FH$5)/FH$5,0)</f>
        <v/>
      </c>
      <c r="FI123" s="15">
        <f>'Investment Analysis'!NL123</f>
        <v/>
      </c>
      <c r="FJ123" s="48" t="n">
        <v>34151.6</v>
      </c>
      <c r="FK123" s="18">
        <f>IF(FJ123&gt;0,(FJ123-FK$5)/FK$5,0)</f>
        <v/>
      </c>
      <c r="FL123" s="15">
        <f>'Investment Analysis'!NS123</f>
        <v/>
      </c>
      <c r="FM123" s="48" t="n">
        <v>22096.25</v>
      </c>
      <c r="FN123" s="18">
        <f>IF(FM123&gt;0,(FM123-FN$5)/FN$5,0)</f>
        <v/>
      </c>
      <c r="FO123" s="15">
        <f>'Investment Analysis'!NZ123</f>
        <v/>
      </c>
      <c r="FP123" s="54" t="n">
        <v>18800</v>
      </c>
      <c r="FQ123" s="18">
        <f>IF(FP123&gt;0,(FP123-FQ$5)/FQ$5,0)</f>
        <v/>
      </c>
      <c r="FR123" s="15">
        <f>'Investment Analysis'!OG123</f>
        <v/>
      </c>
      <c r="FS123" s="48" t="n">
        <v>50979</v>
      </c>
      <c r="FT123" s="18">
        <f>IF(FS123&gt;0,(FS123-FT$5)/FT$5,0)</f>
        <v/>
      </c>
      <c r="FU123" s="15">
        <f>'Investment Analysis'!ON123</f>
        <v/>
      </c>
      <c r="FV123" s="54" t="n">
        <v>19515.25</v>
      </c>
      <c r="FW123" s="18">
        <f>IF(FV123&gt;0,(FV123-FW$5)/FW$5,0)</f>
        <v/>
      </c>
      <c r="FX123" s="15">
        <f>'Investment Analysis'!OU123</f>
        <v/>
      </c>
      <c r="FY123" s="54" t="n">
        <v>18307.5</v>
      </c>
      <c r="FZ123" s="18">
        <f>IF(FY123&gt;0,(FY123-FZ$5)/FZ$5,0)</f>
        <v/>
      </c>
      <c r="GA123" s="15">
        <f>'Investment Analysis'!PB123</f>
        <v/>
      </c>
      <c r="GB123" s="48" t="n">
        <v>18582.75</v>
      </c>
      <c r="GC123" s="18">
        <f>'Investment Analysis'!PK123</f>
        <v/>
      </c>
      <c r="GD123" s="15">
        <f>'Investment Analysis'!PI123</f>
        <v/>
      </c>
      <c r="GE123" s="48" t="n">
        <v>10782</v>
      </c>
      <c r="GF123" s="18">
        <f>'Investment Analysis'!PY123</f>
        <v/>
      </c>
      <c r="GG123" s="15">
        <f>'Investment Analysis'!PW123</f>
        <v/>
      </c>
      <c r="GH123" s="48" t="n">
        <v>20323.8</v>
      </c>
      <c r="GI123" s="18">
        <f>'Investment Analysis'!QF123</f>
        <v/>
      </c>
      <c r="GJ123" s="15">
        <f>'Investment Analysis'!QD123</f>
        <v/>
      </c>
      <c r="GK123" s="48" t="n">
        <v>11307.1</v>
      </c>
      <c r="GL123" s="18">
        <f>'Investment Analysis'!QM123</f>
        <v/>
      </c>
      <c r="GM123" s="15">
        <f>'Investment Analysis'!QK123</f>
        <v/>
      </c>
      <c r="GN123" s="48" t="n">
        <v>12573</v>
      </c>
      <c r="GO123" s="18">
        <f>'Investment Analysis'!QT123</f>
        <v/>
      </c>
      <c r="GP123" s="15">
        <f>'Investment Analysis'!QR123</f>
        <v/>
      </c>
      <c r="GQ123" s="48" t="n">
        <v>5053.95</v>
      </c>
      <c r="GR123" s="18">
        <f>'Investment Analysis'!RA123</f>
        <v/>
      </c>
      <c r="GS123" s="15">
        <f>'Investment Analysis'!QY123</f>
        <v/>
      </c>
      <c r="GT123" s="48" t="n">
        <v>44300</v>
      </c>
      <c r="GU123" s="18">
        <f>'Investment Analysis'!RH123</f>
        <v/>
      </c>
      <c r="GV123" s="15">
        <f>'Investment Analysis'!RF123</f>
        <v/>
      </c>
      <c r="GW123" s="54" t="n">
        <v>10784</v>
      </c>
      <c r="GX123" s="18">
        <f>'Investment Analysis'!RO123</f>
        <v/>
      </c>
      <c r="GY123" s="15">
        <f>'Investment Analysis'!RM123</f>
        <v/>
      </c>
      <c r="GZ123" s="48" t="n">
        <v>2722</v>
      </c>
      <c r="HA123" s="18">
        <f>'Investment Analysis'!RV123</f>
        <v/>
      </c>
      <c r="HB123" s="15">
        <f>'Investment Analysis'!RT123</f>
        <v/>
      </c>
      <c r="HC123" s="48" t="n">
        <v>21211.5</v>
      </c>
      <c r="HD123" s="18">
        <f>'Investment Analysis'!SC123</f>
        <v/>
      </c>
      <c r="HE123" s="15">
        <f>'Investment Analysis'!SA123</f>
        <v/>
      </c>
      <c r="HF123" s="48" t="n">
        <v>6080</v>
      </c>
      <c r="HG123" s="18">
        <f>'Investment Analysis'!SJ123</f>
        <v/>
      </c>
      <c r="HH123" s="15">
        <f>'Investment Analysis'!SH123</f>
        <v/>
      </c>
      <c r="HI123" s="48" t="n">
        <v>8200</v>
      </c>
      <c r="HJ123" s="18">
        <f>'Investment Analysis'!SM123</f>
        <v/>
      </c>
      <c r="HK123" s="15">
        <f>'Investment Analysis'!SK123</f>
        <v/>
      </c>
      <c r="HL123" s="54" t="n">
        <v>12000</v>
      </c>
      <c r="HM123" s="18">
        <f>'Investment Analysis'!SP123</f>
        <v/>
      </c>
      <c r="HN123" s="15">
        <f>'Investment Analysis'!SN123</f>
        <v/>
      </c>
      <c r="HO123" s="48" t="n">
        <v>5370.75</v>
      </c>
      <c r="HP123" s="18">
        <f>'Investment Analysis'!TE123</f>
        <v/>
      </c>
      <c r="HQ123" s="15">
        <f>'Investment Analysis'!TC123</f>
        <v/>
      </c>
      <c r="HR123" s="48" t="n">
        <v>3633</v>
      </c>
      <c r="HS123" s="18">
        <f>'Investment Analysis'!TL123</f>
        <v/>
      </c>
      <c r="HT123" s="15">
        <f>'Investment Analysis'!TJ123</f>
        <v/>
      </c>
      <c r="HU123" s="48" t="n"/>
      <c r="HV123" s="18">
        <f>'Investment Analysis'!TS123</f>
        <v/>
      </c>
      <c r="HW123" s="15">
        <f>'Investment Analysis'!TQ123</f>
        <v/>
      </c>
      <c r="HX123" s="48" t="n"/>
      <c r="HY123" s="18">
        <f>'Investment Analysis'!TZ123</f>
        <v/>
      </c>
      <c r="HZ123" s="15">
        <f>'Investment Analysis'!TX123</f>
        <v/>
      </c>
      <c r="IA123" s="48" t="n"/>
      <c r="IB123" s="18">
        <f>'Investment Analysis'!UG123</f>
        <v/>
      </c>
      <c r="IC123" s="15">
        <f>'Investment Analysis'!UE123</f>
        <v/>
      </c>
      <c r="ID123" s="48" t="n"/>
      <c r="IE123" s="18">
        <f>'Investment Analysis'!UN123</f>
        <v/>
      </c>
      <c r="IF123" s="15">
        <f>'Investment Analysis'!UL123</f>
        <v/>
      </c>
      <c r="IG123" s="48" t="n"/>
      <c r="IH123" s="18">
        <f>'Investment Analysis'!UU123</f>
        <v/>
      </c>
      <c r="II123" s="15">
        <f>'Investment Analysis'!US123</f>
        <v/>
      </c>
      <c r="IJ123" s="48" t="n"/>
      <c r="IK123" s="18">
        <f>'Investment Analysis'!VB123</f>
        <v/>
      </c>
      <c r="IL123" s="15">
        <f>'Investment Analysis'!UZ123</f>
        <v/>
      </c>
      <c r="IM123" s="48" t="n"/>
      <c r="IN123" s="18">
        <f>'Investment Analysis'!VI123</f>
        <v/>
      </c>
      <c r="IO123" s="15">
        <f>'Investment Analysis'!VG123</f>
        <v/>
      </c>
      <c r="IP123" s="18" t="n"/>
      <c r="IQ123" s="18" t="n"/>
      <c r="IR123" s="18" t="n"/>
      <c r="IS123" s="108">
        <f>IF(IT123&gt;0,IT123-IT122,0)</f>
        <v/>
      </c>
      <c r="IT123" s="48">
        <f>FY123+FV123+FS123+FP123+FM123+FJ123+FG123+FD123+FA123+EX123+EU123+ER123+EO123+EL123+EI123+EF123+EC123+DZ123+DW123+DT123+DQ123+DN123+DK123+DH123+DE123+DB123+CY123+CV123+CS123+CP123+CJ123+CG123+CD123+CA123+BX123+P123+CM123+GT123+GQ123+GN123+GK123+GH123+GE123+GB123+BU123+BR123+BO123+BL123+BI123+BF123+BC123+AZ123+AW123+AT123+AQ123+AN123+AK123+AH123+AE123+AB123+Y123+V123+S123+GW123+GZ123+HC123+HF123+HI123+HL123+HO123+HR123+HU123</f>
        <v/>
      </c>
      <c r="IU123" s="101">
        <f>IF(IT123&gt;0,IV123,0)</f>
        <v/>
      </c>
      <c r="IV123" s="101" t="n"/>
      <c r="IW123" s="15">
        <f>IF(IT123&gt;0,(IT123+IV$11-I$2)/I$2,0)</f>
        <v/>
      </c>
      <c r="IX123" s="113">
        <f>IF(IT123&gt;0,IT123+IV$11-I$2,0)</f>
        <v/>
      </c>
      <c r="IY123" s="21">
        <f>IF(IT123&gt;0,(IT123+IV$11+IV$33+IV$52+IV$73+IV$93+IV$113-IT$8)/IT$8,0)</f>
        <v/>
      </c>
      <c r="IZ123" s="173">
        <f>IF(IT123&gt;0,IT123+IV$11+IV$33+IV$52+IV$73+IV$93+IV$113-IT$8,0)</f>
        <v/>
      </c>
    </row>
    <row r="124">
      <c r="A124" s="554">
        <f>'Investment Analysis'!A124</f>
        <v/>
      </c>
      <c r="B124" s="4">
        <f>'Investment Analysis'!B124</f>
        <v/>
      </c>
      <c r="C124" s="27">
        <f>'Investment Analysis'!C124</f>
        <v/>
      </c>
      <c r="D124" s="14">
        <f>'Investment Analysis'!D124</f>
        <v/>
      </c>
      <c r="E124" s="15">
        <f>'Investment Analysis'!E124</f>
        <v/>
      </c>
      <c r="F124" s="13">
        <f>'Investment Analysis'!G124</f>
        <v/>
      </c>
      <c r="G124" s="14">
        <f>'Investment Analysis'!H124</f>
        <v/>
      </c>
      <c r="H124" s="15">
        <f>'Investment Analysis'!I124</f>
        <v/>
      </c>
      <c r="I124" s="13">
        <f>'Investment Analysis'!K124</f>
        <v/>
      </c>
      <c r="J124" s="14">
        <f>'Investment Analysis'!L124</f>
        <v/>
      </c>
      <c r="K124" s="15">
        <f>'Investment Analysis'!M124</f>
        <v/>
      </c>
      <c r="L124" s="41">
        <f>'Investment Analysis'!T124</f>
        <v/>
      </c>
      <c r="M124" s="21">
        <f>'Investment Analysis'!V124</f>
        <v/>
      </c>
      <c r="N124" s="21">
        <f>'Investment Analysis'!W124</f>
        <v/>
      </c>
      <c r="P124" s="48">
        <f>'Investment Analysis'!Y124</f>
        <v/>
      </c>
      <c r="Q124" s="18" t="n"/>
      <c r="R124" s="83" t="n"/>
      <c r="S124" s="48" t="n">
        <v>4317.12</v>
      </c>
      <c r="T124" s="18">
        <f>'Investment Analysis'!AH124</f>
        <v/>
      </c>
      <c r="U124" s="15">
        <f>'Investment Analysis'!AF124</f>
        <v/>
      </c>
      <c r="V124" s="48" t="n">
        <v>7069.75</v>
      </c>
      <c r="W124" s="18">
        <f>'Investment Analysis'!AO124</f>
        <v/>
      </c>
      <c r="X124" s="15">
        <f>'Investment Analysis'!AM124</f>
        <v/>
      </c>
      <c r="Y124" s="48" t="n">
        <v>9035.01</v>
      </c>
      <c r="Z124" s="18">
        <f>IF(Y124&gt;0,(Y124-Z$5)/Z$5,0)</f>
        <v/>
      </c>
      <c r="AA124" s="15">
        <f>'Investment Analysis'!GM124</f>
        <v/>
      </c>
      <c r="AB124" s="48" t="n">
        <v>2493.73</v>
      </c>
      <c r="AC124" s="18">
        <f>IF(AB124&gt;0,(AB124+8000+5000-AC$5)/AC$5,0)</f>
        <v/>
      </c>
      <c r="AD124" s="15">
        <f>'Investment Analysis'!AT124</f>
        <v/>
      </c>
      <c r="AE124" s="48" t="n">
        <v>11156.87</v>
      </c>
      <c r="AF124" s="18">
        <f>'Investment Analysis'!BC124</f>
        <v/>
      </c>
      <c r="AG124" s="15">
        <f>'Investment Analysis'!BA124</f>
        <v/>
      </c>
      <c r="AH124" s="48" t="n"/>
      <c r="AI124" s="18">
        <f>IF(AH124&gt;0,(AH124-5000+20000+20000-AI$5)/AI$5,0)</f>
        <v/>
      </c>
      <c r="AJ124" s="15">
        <f>'Investment Analysis'!BH124</f>
        <v/>
      </c>
      <c r="AK124" s="48" t="n">
        <v>19497.4</v>
      </c>
      <c r="AL124" s="18">
        <f>IF(AK124&gt;0,(AK124+7000-AL$5)/AL$5,0)</f>
        <v/>
      </c>
      <c r="AM124" s="15">
        <f>'Investment Analysis'!BO124</f>
        <v/>
      </c>
      <c r="AN124" s="48" t="n">
        <v>14537.39</v>
      </c>
      <c r="AO124" s="18">
        <f>IF(AN124&gt;0,(AN124+25000+5000-AO$5)/AO$5,0)</f>
        <v/>
      </c>
      <c r="AP124" s="15">
        <f>'Investment Analysis'!BV124</f>
        <v/>
      </c>
      <c r="AQ124" s="48" t="n">
        <v>5020.69</v>
      </c>
      <c r="AR124" s="18">
        <f>IF(AQ124&gt;0,(AQ124+10000+4000-AR$5)/AR$5,0)</f>
        <v/>
      </c>
      <c r="AS124" s="15">
        <f>'Investment Analysis'!CC124</f>
        <v/>
      </c>
      <c r="AT124" s="48" t="n">
        <v>22836.04</v>
      </c>
      <c r="AU124" s="18">
        <f>'Investment Analysis'!CL124</f>
        <v/>
      </c>
      <c r="AV124" s="15">
        <f>'Investment Analysis'!CJ124</f>
        <v/>
      </c>
      <c r="AW124" s="48" t="n">
        <v>17469.13</v>
      </c>
      <c r="AX124" s="18">
        <f>IF(AW124&gt;0,(AW124+2000-AX$5)/AX$5,0)</f>
        <v/>
      </c>
      <c r="AY124" s="15">
        <f>'Investment Analysis'!CQ124</f>
        <v/>
      </c>
      <c r="AZ124" s="48" t="n">
        <v>15297.59</v>
      </c>
      <c r="BA124" s="18">
        <f>'Investment Analysis'!CZ124</f>
        <v/>
      </c>
      <c r="BB124" s="15">
        <f>'Investment Analysis'!CX124</f>
        <v/>
      </c>
      <c r="BC124" s="48" t="n">
        <v>9019.790000000001</v>
      </c>
      <c r="BD124" s="18">
        <f>IF(BC124&gt;0,(BC124-10000+30000+10000-BD$5)/BD$5,0)</f>
        <v/>
      </c>
      <c r="BE124" s="15">
        <f>'Investment Analysis'!DE124</f>
        <v/>
      </c>
      <c r="BF124" s="48" t="n">
        <v>4601.13</v>
      </c>
      <c r="BG124" s="18">
        <f>'Investment Analysis'!DN124</f>
        <v/>
      </c>
      <c r="BH124" s="15">
        <f>'Investment Analysis'!DL124</f>
        <v/>
      </c>
      <c r="BI124" s="48" t="n">
        <v>2524.06</v>
      </c>
      <c r="BJ124" s="18">
        <f>'Investment Analysis'!EB124</f>
        <v/>
      </c>
      <c r="BK124" s="15">
        <f>'Investment Analysis'!DZ124</f>
        <v/>
      </c>
      <c r="BL124" s="48" t="n">
        <v>19970.69</v>
      </c>
      <c r="BM124" s="18">
        <f>'Investment Analysis'!EI124</f>
        <v/>
      </c>
      <c r="BN124" s="15">
        <f>'Investment Analysis'!EG124</f>
        <v/>
      </c>
      <c r="BO124" s="48" t="n">
        <v>10077.4</v>
      </c>
      <c r="BP124" s="18">
        <f>'Investment Analysis'!DU124</f>
        <v/>
      </c>
      <c r="BQ124" s="15">
        <f>'Investment Analysis'!DS124</f>
        <v/>
      </c>
      <c r="BR124" s="48" t="n">
        <v>11247.44</v>
      </c>
      <c r="BS124" s="18">
        <f>'Investment Analysis'!EP124</f>
        <v/>
      </c>
      <c r="BT124" s="15">
        <f>'Investment Analysis'!EN124</f>
        <v/>
      </c>
      <c r="BU124" s="48" t="n">
        <v>13238.4</v>
      </c>
      <c r="BV124" s="18">
        <f>IF(BU124&gt;0,(BU124+8000-BV$5)/BV$5,0)</f>
        <v/>
      </c>
      <c r="BW124" s="15">
        <f>'Investment Analysis'!EU124</f>
        <v/>
      </c>
      <c r="BX124" s="48" t="n">
        <v>21752.46</v>
      </c>
      <c r="BY124" s="18">
        <f>IF(BX124&gt;0,(BX124-10000-5000-BY$5)/BY$5,0)</f>
        <v/>
      </c>
      <c r="BZ124" s="15">
        <f>'Investment Analysis'!FB124</f>
        <v/>
      </c>
      <c r="CA124" s="48" t="n">
        <v>21725.16</v>
      </c>
      <c r="CB124" s="18">
        <f>IF(CA124&gt;0,(CA124-CB$5)/CB$5,0)</f>
        <v/>
      </c>
      <c r="CC124" s="15">
        <f>'Investment Analysis'!FI124</f>
        <v/>
      </c>
      <c r="CD124" s="48" t="n">
        <v>18012.61</v>
      </c>
      <c r="CE124" s="18">
        <f>'Investment Analysis'!FR124</f>
        <v/>
      </c>
      <c r="CF124" s="15">
        <f>'Investment Analysis'!FP124</f>
        <v/>
      </c>
      <c r="CG124" s="48" t="n">
        <v>4964.32</v>
      </c>
      <c r="CH124" s="18">
        <f>'Investment Analysis'!FR124</f>
        <v/>
      </c>
      <c r="CI124" s="15">
        <f>'Investment Analysis'!FW124</f>
        <v/>
      </c>
      <c r="CJ124" s="48" t="n"/>
      <c r="CK124" s="18">
        <f>IF(CJ124&gt;0,(CJ124+5000+8000-CK$5)/CK$5,0)</f>
        <v/>
      </c>
      <c r="CL124" s="15">
        <f>'Investment Analysis'!GD124</f>
        <v/>
      </c>
      <c r="CM124" s="48" t="n">
        <v>35604.48</v>
      </c>
      <c r="CN124" s="18">
        <f>IF(CM124&gt;0,(CM124-CN$5)/CN$5,0)</f>
        <v/>
      </c>
      <c r="CO124" s="15">
        <f>'Investment Analysis'!GT124</f>
        <v/>
      </c>
      <c r="CP124" s="48" t="n">
        <v>33216.75</v>
      </c>
      <c r="CQ124" s="18">
        <f>IF(CP124&gt;0,(CP124-CQ$5)/CQ$5,0)</f>
        <v/>
      </c>
      <c r="CR124" s="15">
        <f>'Investment Analysis'!HG124</f>
        <v/>
      </c>
      <c r="CS124" s="48" t="n">
        <v>3910</v>
      </c>
      <c r="CT124" s="18">
        <f>IF(CS124&gt;0,(CS124-CT$5)/CT$5,0)</f>
        <v/>
      </c>
      <c r="CU124" s="15">
        <f>'Investment Analysis'!HN124</f>
        <v/>
      </c>
      <c r="CV124" s="48" t="n">
        <v>7926.6</v>
      </c>
      <c r="CW124" s="18">
        <f>IF(CV124&gt;0,(CV124-CW$5)/CW$5,0)</f>
        <v/>
      </c>
      <c r="CX124" s="15">
        <f>'Investment Analysis'!IB124</f>
        <v/>
      </c>
      <c r="CY124" s="48" t="n">
        <v>9974.799999999999</v>
      </c>
      <c r="CZ124" s="18">
        <f>IF(CY124&gt;0,(CY124-CZ$5)/CZ$5,0)</f>
        <v/>
      </c>
      <c r="DA124" s="15">
        <f>'Investment Analysis'!II124</f>
        <v/>
      </c>
      <c r="DB124" s="48" t="n">
        <v>5852</v>
      </c>
      <c r="DC124" s="18">
        <f>IF(DB124&gt;0,(DB124-DC$5)/DC$5,0)</f>
        <v/>
      </c>
      <c r="DD124" s="15">
        <f>'Investment Analysis'!IP124</f>
        <v/>
      </c>
      <c r="DE124" s="48" t="n">
        <v>20775</v>
      </c>
      <c r="DF124" s="18">
        <f>'Investment Analysis'!IY124</f>
        <v/>
      </c>
      <c r="DG124" s="15">
        <f>'Investment Analysis'!IW124</f>
        <v/>
      </c>
      <c r="DH124" s="48" t="n">
        <v>20916.9</v>
      </c>
      <c r="DI124" s="18">
        <f>IF(DH124&gt;0,(DH124-DI$5)/DI$5,0)</f>
        <v/>
      </c>
      <c r="DJ124" s="15">
        <f>'Investment Analysis'!JD124</f>
        <v/>
      </c>
      <c r="DK124" s="48" t="n">
        <v>23902</v>
      </c>
      <c r="DL124" s="18">
        <f>IF(DK124&gt;0,(DK124-DL$5)/DL$5,0)</f>
        <v/>
      </c>
      <c r="DM124" s="15">
        <f>'Investment Analysis'!JK124</f>
        <v/>
      </c>
      <c r="DN124" s="48" t="n">
        <v>1140</v>
      </c>
      <c r="DO124" s="18">
        <f>IF(DN124&gt;0,(DN124-DO$5)/DO$5,0)</f>
        <v/>
      </c>
      <c r="DP124" s="15">
        <f>'Investment Analysis'!HU124</f>
        <v/>
      </c>
      <c r="DQ124" s="48" t="n">
        <v>18004</v>
      </c>
      <c r="DR124" s="18">
        <f>IF(DQ124&gt;0,(DQ124-DR$5)/DR$5,0)</f>
        <v/>
      </c>
      <c r="DS124" s="15">
        <f>'Investment Analysis'!JR124</f>
        <v/>
      </c>
      <c r="DT124" s="48" t="n">
        <v>23544</v>
      </c>
      <c r="DU124" s="18">
        <f>IF(DT124&gt;0,(DT124-630.54-DU$5)/DU$5,0)</f>
        <v/>
      </c>
      <c r="DV124" s="15">
        <f>'Investment Analysis'!JY124</f>
        <v/>
      </c>
      <c r="DW124" s="48" t="n">
        <v>4888.6</v>
      </c>
      <c r="DX124" s="18">
        <f>IF(DW124&gt;0,(DW124-DX$5)/DX$5,0)</f>
        <v/>
      </c>
      <c r="DY124" s="15">
        <f>'Investment Analysis'!KF124</f>
        <v/>
      </c>
      <c r="DZ124" s="48" t="n">
        <v>5366</v>
      </c>
      <c r="EA124" s="18">
        <f>IF(DZ124&gt;0,(DZ124-EA$5)/EA$5,0)</f>
        <v/>
      </c>
      <c r="EB124" s="15">
        <f>'Investment Analysis'!KM124</f>
        <v/>
      </c>
      <c r="EC124" s="48" t="n"/>
      <c r="ED124" s="18">
        <f>'Investment Analysis'!KV124</f>
        <v/>
      </c>
      <c r="EE124" s="15">
        <f>'Investment Analysis'!KT124</f>
        <v/>
      </c>
      <c r="EF124" s="48" t="n">
        <v>14717.5</v>
      </c>
      <c r="EG124" s="18">
        <f>IF(EF124&gt;0,(EF124-EG$5)/EG$5,0)</f>
        <v/>
      </c>
      <c r="EH124" s="15">
        <f>'Investment Analysis'!LH124</f>
        <v/>
      </c>
      <c r="EI124" s="48" t="n">
        <v>8054.15</v>
      </c>
      <c r="EJ124" s="18">
        <f>'Investment Analysis'!LQ124</f>
        <v/>
      </c>
      <c r="EK124" s="15">
        <f>'Investment Analysis'!LO124</f>
        <v/>
      </c>
      <c r="EL124" s="48" t="n">
        <v>23415</v>
      </c>
      <c r="EM124" s="18">
        <f>IF(EL124&gt;0,(EL124-EM$4)/EM$4,0)</f>
        <v/>
      </c>
      <c r="EN124" s="15">
        <f>'Investment Analysis'!LX124</f>
        <v/>
      </c>
      <c r="EO124" s="48" t="n">
        <v>14675</v>
      </c>
      <c r="EP124" s="68">
        <f>IF(EO124&gt;0,(EO124-500-EP$5)/EP$5,0)</f>
        <v/>
      </c>
      <c r="EQ124" s="15">
        <f>'Investment Analysis'!MC124</f>
        <v/>
      </c>
      <c r="ER124" s="48" t="n"/>
      <c r="ES124" s="18">
        <f>'Investment Analysis'!LX124</f>
        <v/>
      </c>
      <c r="ET124" s="15">
        <f>'Investment Analysis'!LA124</f>
        <v/>
      </c>
      <c r="EU124" s="48" t="n">
        <v>40800.5</v>
      </c>
      <c r="EV124" s="18">
        <f>'Investment Analysis'!ML124</f>
        <v/>
      </c>
      <c r="EW124" s="15">
        <f>'Investment Analysis'!MJ124</f>
        <v/>
      </c>
      <c r="EX124" s="48" t="n">
        <v>59976</v>
      </c>
      <c r="EY124" s="18">
        <f>IF(EX124&gt;0,(EX124-EY$5)/EY$5,0)</f>
        <v/>
      </c>
      <c r="EZ124" s="15">
        <f>'Investment Analysis'!MQ124</f>
        <v/>
      </c>
      <c r="FA124" s="48" t="n">
        <v>10456</v>
      </c>
      <c r="FB124" s="18">
        <f>IF(FA124&gt;0,(FA124-FB$5)/FB$5,0)</f>
        <v/>
      </c>
      <c r="FC124" s="15">
        <f>'Investment Analysis'!MX124</f>
        <v/>
      </c>
      <c r="FD124" s="48" t="n">
        <v>16502.5</v>
      </c>
      <c r="FE124" s="18">
        <f>IF(FD124&gt;0,(FD124-FE$5)/FE$5,0)</f>
        <v/>
      </c>
      <c r="FF124" s="15">
        <f>'Investment Analysis'!NE124</f>
        <v/>
      </c>
      <c r="FG124" s="48" t="n">
        <v>10944</v>
      </c>
      <c r="FH124" s="18">
        <f>IF(FG124&gt;0,(FG124-FH$5)/FH$5,0)</f>
        <v/>
      </c>
      <c r="FI124" s="15">
        <f>'Investment Analysis'!NL124</f>
        <v/>
      </c>
      <c r="FJ124" s="48" t="n">
        <v>34206.2</v>
      </c>
      <c r="FK124" s="18">
        <f>IF(FJ124&gt;0,(FJ124-FK$5)/FK$5,0)</f>
        <v/>
      </c>
      <c r="FL124" s="15">
        <f>'Investment Analysis'!NS124</f>
        <v/>
      </c>
      <c r="FM124" s="48" t="n">
        <v>21993.75</v>
      </c>
      <c r="FN124" s="18">
        <f>IF(FM124&gt;0,(FM124-FN$5)/FN$5,0)</f>
        <v/>
      </c>
      <c r="FO124" s="15">
        <f>'Investment Analysis'!NZ124</f>
        <v/>
      </c>
      <c r="FP124" s="48" t="n">
        <v>19000</v>
      </c>
      <c r="FQ124" s="18">
        <f>IF(FP124&gt;0,(FP124-FQ$5)/FQ$5,0)</f>
        <v/>
      </c>
      <c r="FR124" s="15">
        <f>'Investment Analysis'!OG124</f>
        <v/>
      </c>
      <c r="FS124" s="48" t="n">
        <v>51909</v>
      </c>
      <c r="FT124" s="18">
        <f>IF(FS124&gt;0,(FS124-FT$5)/FT$5,0)</f>
        <v/>
      </c>
      <c r="FU124" s="15">
        <f>'Investment Analysis'!ON124</f>
        <v/>
      </c>
      <c r="FV124" s="48" t="n">
        <v>19438.5</v>
      </c>
      <c r="FW124" s="18">
        <f>IF(FV124&gt;0,(FV124-FW$5)/FW$5,0)</f>
        <v/>
      </c>
      <c r="FX124" s="15">
        <f>'Investment Analysis'!OU124</f>
        <v/>
      </c>
      <c r="FY124" s="48" t="n">
        <v>18560</v>
      </c>
      <c r="FZ124" s="18">
        <f>IF(FY124&gt;0,(FY124-FZ$5)/FZ$5,0)</f>
        <v/>
      </c>
      <c r="GA124" s="15">
        <f>'Investment Analysis'!PB124</f>
        <v/>
      </c>
      <c r="GB124" s="48" t="n">
        <v>18814.5</v>
      </c>
      <c r="GC124" s="18">
        <f>'Investment Analysis'!PK124</f>
        <v/>
      </c>
      <c r="GD124" s="15">
        <f>'Investment Analysis'!PI124</f>
        <v/>
      </c>
      <c r="GE124" s="48" t="n">
        <v>10788</v>
      </c>
      <c r="GF124" s="18">
        <f>'Investment Analysis'!PY124</f>
        <v/>
      </c>
      <c r="GG124" s="15">
        <f>'Investment Analysis'!PW124</f>
        <v/>
      </c>
      <c r="GH124" s="48" t="n">
        <v>20201.3</v>
      </c>
      <c r="GI124" s="18">
        <f>'Investment Analysis'!QF124</f>
        <v/>
      </c>
      <c r="GJ124" s="15">
        <f>'Investment Analysis'!QD124</f>
        <v/>
      </c>
      <c r="GK124" s="48" t="n">
        <v>11017.1</v>
      </c>
      <c r="GL124" s="18">
        <f>'Investment Analysis'!QM124</f>
        <v/>
      </c>
      <c r="GM124" s="15">
        <f>'Investment Analysis'!QK124</f>
        <v/>
      </c>
      <c r="GN124" s="48" t="n">
        <v>10800</v>
      </c>
      <c r="GO124" s="18">
        <f>'Investment Analysis'!QT124</f>
        <v/>
      </c>
      <c r="GP124" s="15">
        <f>'Investment Analysis'!QR124</f>
        <v/>
      </c>
      <c r="GQ124" s="48" t="n">
        <v>5018.75</v>
      </c>
      <c r="GR124" s="18">
        <f>'Investment Analysis'!RA124</f>
        <v/>
      </c>
      <c r="GS124" s="15">
        <f>'Investment Analysis'!QY124</f>
        <v/>
      </c>
      <c r="GT124" s="48" t="n">
        <v>44437.5</v>
      </c>
      <c r="GU124" s="18">
        <f>'Investment Analysis'!RH124</f>
        <v/>
      </c>
      <c r="GV124" s="15">
        <f>'Investment Analysis'!RF124</f>
        <v/>
      </c>
      <c r="GW124" s="48" t="n">
        <v>10695</v>
      </c>
      <c r="GX124" s="18">
        <f>'Investment Analysis'!RO124</f>
        <v/>
      </c>
      <c r="GY124" s="15">
        <f>'Investment Analysis'!RM124</f>
        <v/>
      </c>
      <c r="GZ124" s="48" t="n">
        <v>2814</v>
      </c>
      <c r="HA124" s="18">
        <f>'Investment Analysis'!RV124</f>
        <v/>
      </c>
      <c r="HB124" s="15">
        <f>'Investment Analysis'!RT124</f>
        <v/>
      </c>
      <c r="HC124" s="48" t="n">
        <v>20730</v>
      </c>
      <c r="HD124" s="18">
        <f>'Investment Analysis'!SC124</f>
        <v/>
      </c>
      <c r="HE124" s="15">
        <f>'Investment Analysis'!SA124</f>
        <v/>
      </c>
      <c r="HF124" s="48" t="n">
        <v>5740</v>
      </c>
      <c r="HG124" s="18">
        <f>'Investment Analysis'!SJ124</f>
        <v/>
      </c>
      <c r="HH124" s="15">
        <f>'Investment Analysis'!SH124</f>
        <v/>
      </c>
      <c r="HI124" s="48" t="n">
        <v>8312</v>
      </c>
      <c r="HJ124" s="18">
        <f>'Investment Analysis'!SM124</f>
        <v/>
      </c>
      <c r="HK124" s="15">
        <f>'Investment Analysis'!SK124</f>
        <v/>
      </c>
      <c r="HL124" s="48" t="n">
        <v>11662.5</v>
      </c>
      <c r="HM124" s="18">
        <f>'Investment Analysis'!SP124</f>
        <v/>
      </c>
      <c r="HN124" s="15">
        <f>'Investment Analysis'!SN124</f>
        <v/>
      </c>
      <c r="HO124" s="48" t="n">
        <v>5499.4</v>
      </c>
      <c r="HP124" s="18">
        <f>'Investment Analysis'!TE124</f>
        <v/>
      </c>
      <c r="HQ124" s="15">
        <f>'Investment Analysis'!TC124</f>
        <v/>
      </c>
      <c r="HR124" s="48" t="n">
        <v>3516</v>
      </c>
      <c r="HS124" s="18">
        <f>'Investment Analysis'!TL124</f>
        <v/>
      </c>
      <c r="HT124" s="15">
        <f>'Investment Analysis'!TJ124</f>
        <v/>
      </c>
      <c r="HU124" s="48" t="n"/>
      <c r="HV124" s="18">
        <f>'Investment Analysis'!TS124</f>
        <v/>
      </c>
      <c r="HW124" s="15">
        <f>'Investment Analysis'!TQ124</f>
        <v/>
      </c>
      <c r="HX124" s="48" t="n"/>
      <c r="HY124" s="18">
        <f>'Investment Analysis'!TZ124</f>
        <v/>
      </c>
      <c r="HZ124" s="15">
        <f>'Investment Analysis'!TX124</f>
        <v/>
      </c>
      <c r="IA124" s="48" t="n"/>
      <c r="IB124" s="18">
        <f>'Investment Analysis'!UG124</f>
        <v/>
      </c>
      <c r="IC124" s="15">
        <f>'Investment Analysis'!UE124</f>
        <v/>
      </c>
      <c r="ID124" s="48" t="n"/>
      <c r="IE124" s="18">
        <f>'Investment Analysis'!UN124</f>
        <v/>
      </c>
      <c r="IF124" s="15">
        <f>'Investment Analysis'!UL124</f>
        <v/>
      </c>
      <c r="IG124" s="48" t="n"/>
      <c r="IH124" s="18">
        <f>'Investment Analysis'!UU124</f>
        <v/>
      </c>
      <c r="II124" s="15">
        <f>'Investment Analysis'!US124</f>
        <v/>
      </c>
      <c r="IJ124" s="48" t="n"/>
      <c r="IK124" s="18">
        <f>'Investment Analysis'!VB124</f>
        <v/>
      </c>
      <c r="IL124" s="15">
        <f>'Investment Analysis'!UZ124</f>
        <v/>
      </c>
      <c r="IM124" s="48" t="n"/>
      <c r="IN124" s="18">
        <f>'Investment Analysis'!VI124</f>
        <v/>
      </c>
      <c r="IO124" s="15">
        <f>'Investment Analysis'!VG124</f>
        <v/>
      </c>
      <c r="IP124" s="18" t="n"/>
      <c r="IQ124" s="18" t="n"/>
      <c r="IR124" s="18" t="n"/>
      <c r="IS124" s="108">
        <f>IF(IT124&gt;0,IT124-IT123,0)</f>
        <v/>
      </c>
      <c r="IT124" s="48">
        <f>FY124+FV124+FS124+FP124+FM124+FJ124+FG124+FD124+FA124+EX124+EU124+ER124+EO124+EL124+EI124+EF124+EC124+DZ124+DW124+DT124+DQ124+DN124+DK124+DH124+DE124+DB124+CY124+CV124+CS124+CP124+CJ124+CG124+CD124+CA124+BX124+P124+CM124+GT124+GQ124+GN124+GK124+GH124+GE124+GB124+BU124+BR124+BO124+BL124+BI124+BF124+BC124+AZ124+AW124+AT124+AQ124+AN124+AK124+AH124+AE124+AB124+Y124+V124+S124+GW124+GZ124+HC124+HF124+HI124+HL124+HO124+HR124+HU124</f>
        <v/>
      </c>
      <c r="IU124" s="101">
        <f>IF(IT124&gt;0,IV124,0)</f>
        <v/>
      </c>
      <c r="IV124" s="101" t="n"/>
      <c r="IW124" s="15">
        <f>IF(IT124&gt;0,(IT124+IV$11-I$2)/I$2,0)</f>
        <v/>
      </c>
      <c r="IX124" s="113">
        <f>IF(IT124&gt;0,IT124+IV$11-I$2,0)</f>
        <v/>
      </c>
      <c r="IY124" s="21">
        <f>IF(IT124&gt;0,(IT124+IV$11+IV$33+IV$52+IV$73+IV$93+IV$113-IT$8)/IT$8,0)</f>
        <v/>
      </c>
      <c r="IZ124" s="173">
        <f>IF(IT124&gt;0,IT124+IV$11+IV$33+IV$52+IV$73+IV$93+IV$113-IT$8,0)</f>
        <v/>
      </c>
    </row>
    <row r="125">
      <c r="A125" s="554">
        <f>'Investment Analysis'!A125</f>
        <v/>
      </c>
      <c r="B125" s="4">
        <f>'Investment Analysis'!B125</f>
        <v/>
      </c>
      <c r="C125" s="27">
        <f>'Investment Analysis'!C125</f>
        <v/>
      </c>
      <c r="D125" s="14">
        <f>'Investment Analysis'!D125</f>
        <v/>
      </c>
      <c r="E125" s="15">
        <f>'Investment Analysis'!E125</f>
        <v/>
      </c>
      <c r="F125" s="13">
        <f>'Investment Analysis'!G125</f>
        <v/>
      </c>
      <c r="G125" s="14">
        <f>'Investment Analysis'!H125</f>
        <v/>
      </c>
      <c r="H125" s="15">
        <f>'Investment Analysis'!I125</f>
        <v/>
      </c>
      <c r="I125" s="13">
        <f>'Investment Analysis'!K125</f>
        <v/>
      </c>
      <c r="J125" s="14">
        <f>'Investment Analysis'!L125</f>
        <v/>
      </c>
      <c r="K125" s="15">
        <f>'Investment Analysis'!M125</f>
        <v/>
      </c>
      <c r="L125" s="41">
        <f>'Investment Analysis'!T125</f>
        <v/>
      </c>
      <c r="M125" s="21">
        <f>'Investment Analysis'!V125</f>
        <v/>
      </c>
      <c r="N125" s="21">
        <f>'Investment Analysis'!W125</f>
        <v/>
      </c>
      <c r="P125" s="48">
        <f>'Investment Analysis'!Y125</f>
        <v/>
      </c>
      <c r="Q125" s="18" t="n"/>
      <c r="R125" s="83" t="n"/>
      <c r="S125" s="48" t="n">
        <v>4330.16</v>
      </c>
      <c r="T125" s="18">
        <f>'Investment Analysis'!AH125</f>
        <v/>
      </c>
      <c r="U125" s="15">
        <f>'Investment Analysis'!AF125</f>
        <v/>
      </c>
      <c r="V125" s="48" t="n">
        <v>7069.75</v>
      </c>
      <c r="W125" s="18">
        <f>'Investment Analysis'!AO125</f>
        <v/>
      </c>
      <c r="X125" s="15">
        <f>'Investment Analysis'!AM125</f>
        <v/>
      </c>
      <c r="Y125" s="48" t="n">
        <v>9075.34</v>
      </c>
      <c r="Z125" s="18">
        <f>IF(Y125&gt;0,(Y125-Z$5)/Z$5,0)</f>
        <v/>
      </c>
      <c r="AA125" s="15">
        <f>'Investment Analysis'!GM125</f>
        <v/>
      </c>
      <c r="AB125" s="48" t="n">
        <v>2501.99</v>
      </c>
      <c r="AC125" s="18">
        <f>IF(AB125&gt;0,(AB125+8000+5000-AC$5)/AC$5,0)</f>
        <v/>
      </c>
      <c r="AD125" s="15">
        <f>'Investment Analysis'!AT125</f>
        <v/>
      </c>
      <c r="AE125" s="48" t="n">
        <v>11153.66</v>
      </c>
      <c r="AF125" s="18">
        <f>'Investment Analysis'!BC125</f>
        <v/>
      </c>
      <c r="AG125" s="15">
        <f>'Investment Analysis'!BA125</f>
        <v/>
      </c>
      <c r="AH125" s="48" t="n"/>
      <c r="AI125" s="18">
        <f>IF(AH125&gt;0,(AH125-5000+20000+20000-AI$5)/AI$5,0)</f>
        <v/>
      </c>
      <c r="AJ125" s="15">
        <f>'Investment Analysis'!BH125</f>
        <v/>
      </c>
      <c r="AK125" s="48" t="n">
        <v>19559.53</v>
      </c>
      <c r="AL125" s="18">
        <f>IF(AK125&gt;0,(AK125+7000-AL$5)/AL$5,0)</f>
        <v/>
      </c>
      <c r="AM125" s="15">
        <f>'Investment Analysis'!BO125</f>
        <v/>
      </c>
      <c r="AN125" s="48" t="n">
        <v>14570.16</v>
      </c>
      <c r="AO125" s="18">
        <f>IF(AN125&gt;0,(AN125+25000+5000-AO$5)/AO$5,0)</f>
        <v/>
      </c>
      <c r="AP125" s="15">
        <f>'Investment Analysis'!BV125</f>
        <v/>
      </c>
      <c r="AQ125" s="48" t="n">
        <v>5032.72</v>
      </c>
      <c r="AR125" s="18">
        <f>IF(AQ125&gt;0,(AQ125+10000+4000-AR$5)/AR$5,0)</f>
        <v/>
      </c>
      <c r="AS125" s="15">
        <f>'Investment Analysis'!CC125</f>
        <v/>
      </c>
      <c r="AT125" s="48" t="n">
        <v>22836.04</v>
      </c>
      <c r="AU125" s="18">
        <f>'Investment Analysis'!CL125</f>
        <v/>
      </c>
      <c r="AV125" s="15">
        <f>'Investment Analysis'!CJ125</f>
        <v/>
      </c>
      <c r="AW125" s="48" t="n">
        <v>17545.7</v>
      </c>
      <c r="AX125" s="18">
        <f>IF(AW125&gt;0,(AW125+2000-AX$5)/AX$5,0)</f>
        <v/>
      </c>
      <c r="AY125" s="15">
        <f>'Investment Analysis'!CQ125</f>
        <v/>
      </c>
      <c r="AZ125" s="48" t="n">
        <v>15392.05</v>
      </c>
      <c r="BA125" s="18">
        <f>'Investment Analysis'!CZ125</f>
        <v/>
      </c>
      <c r="BB125" s="15">
        <f>'Investment Analysis'!CX125</f>
        <v/>
      </c>
      <c r="BC125" s="48" t="n">
        <v>9071.379999999999</v>
      </c>
      <c r="BD125" s="18">
        <f>IF(BC125&gt;0,(BC125-10000+30000+10000-BD$5)/BD$5,0)</f>
        <v/>
      </c>
      <c r="BE125" s="15">
        <f>'Investment Analysis'!DE125</f>
        <v/>
      </c>
      <c r="BF125" s="48" t="n">
        <v>4604.91</v>
      </c>
      <c r="BG125" s="18">
        <f>'Investment Analysis'!DN125</f>
        <v/>
      </c>
      <c r="BH125" s="15">
        <f>'Investment Analysis'!DL125</f>
        <v/>
      </c>
      <c r="BI125" s="48" t="n">
        <v>2550.9</v>
      </c>
      <c r="BJ125" s="18">
        <f>'Investment Analysis'!EB125</f>
        <v/>
      </c>
      <c r="BK125" s="15">
        <f>'Investment Analysis'!DZ125</f>
        <v/>
      </c>
      <c r="BL125" s="48" t="n">
        <v>20102.54</v>
      </c>
      <c r="BM125" s="18">
        <f>'Investment Analysis'!EI125</f>
        <v/>
      </c>
      <c r="BN125" s="15">
        <f>'Investment Analysis'!EG125</f>
        <v/>
      </c>
      <c r="BO125" s="48" t="n">
        <v>10084.71</v>
      </c>
      <c r="BP125" s="18">
        <f>'Investment Analysis'!DU125</f>
        <v/>
      </c>
      <c r="BQ125" s="15">
        <f>'Investment Analysis'!DS125</f>
        <v/>
      </c>
      <c r="BR125" s="48" t="n">
        <v>11253.96</v>
      </c>
      <c r="BS125" s="18">
        <f>'Investment Analysis'!EP125</f>
        <v/>
      </c>
      <c r="BT125" s="15">
        <f>'Investment Analysis'!EN125</f>
        <v/>
      </c>
      <c r="BU125" s="48" t="n">
        <v>13289.28</v>
      </c>
      <c r="BV125" s="18">
        <f>IF(BU125&gt;0,(BU125+8000-BV$5)/BV$5,0)</f>
        <v/>
      </c>
      <c r="BW125" s="15">
        <f>'Investment Analysis'!EU125</f>
        <v/>
      </c>
      <c r="BX125" s="48" t="n">
        <v>21598.03</v>
      </c>
      <c r="BY125" s="18">
        <f>IF(BX125&gt;0,(BX125-10000-5000-BY$5)/BY$5,0)</f>
        <v/>
      </c>
      <c r="BZ125" s="15">
        <f>'Investment Analysis'!FB125</f>
        <v/>
      </c>
      <c r="CA125" s="48" t="n">
        <v>21590.2</v>
      </c>
      <c r="CB125" s="18">
        <f>IF(CA125&gt;0,(CA125-CB$5)/CB$5,0)</f>
        <v/>
      </c>
      <c r="CC125" s="15">
        <f>'Investment Analysis'!FI125</f>
        <v/>
      </c>
      <c r="CD125" s="48" t="n">
        <v>18232.95</v>
      </c>
      <c r="CE125" s="18">
        <f>'Investment Analysis'!FR125</f>
        <v/>
      </c>
      <c r="CF125" s="15">
        <f>'Investment Analysis'!FP125</f>
        <v/>
      </c>
      <c r="CG125" s="48" t="n">
        <v>4950.32</v>
      </c>
      <c r="CH125" s="18">
        <f>'Investment Analysis'!FR125</f>
        <v/>
      </c>
      <c r="CI125" s="15">
        <f>'Investment Analysis'!FW125</f>
        <v/>
      </c>
      <c r="CJ125" s="48" t="n"/>
      <c r="CK125" s="18">
        <f>IF(CJ125&gt;0,(CJ125+5000+8000-CK$5)/CK$5,0)</f>
        <v/>
      </c>
      <c r="CL125" s="15">
        <f>'Investment Analysis'!GD125</f>
        <v/>
      </c>
      <c r="CM125" s="48" t="n">
        <v>35721.99</v>
      </c>
      <c r="CN125" s="18">
        <f>IF(CM125&gt;0,(CM125-CN$5)/CN$5,0)</f>
        <v/>
      </c>
      <c r="CO125" s="15">
        <f>'Investment Analysis'!GT125</f>
        <v/>
      </c>
      <c r="CP125" s="48" t="n">
        <v>33815.25</v>
      </c>
      <c r="CQ125" s="18">
        <f>IF(CP125&gt;0,(CP125-CQ$5)/CQ$5,0)</f>
        <v/>
      </c>
      <c r="CR125" s="15">
        <f>'Investment Analysis'!HG125</f>
        <v/>
      </c>
      <c r="CS125" s="48" t="n">
        <v>3880</v>
      </c>
      <c r="CT125" s="18">
        <f>IF(CS125&gt;0,(CS125-CT$5)/CT$5,0)</f>
        <v/>
      </c>
      <c r="CU125" s="15">
        <f>'Investment Analysis'!HN125</f>
        <v/>
      </c>
      <c r="CV125" s="48" t="n">
        <v>8001.4</v>
      </c>
      <c r="CW125" s="18">
        <f>IF(CV125&gt;0,(CV125-CW$5)/CW$5,0)</f>
        <v/>
      </c>
      <c r="CX125" s="15">
        <f>'Investment Analysis'!IB125</f>
        <v/>
      </c>
      <c r="CY125" s="48" t="n">
        <v>10050.4</v>
      </c>
      <c r="CZ125" s="18">
        <f>IF(CY125&gt;0,(CY125-CZ$5)/CZ$5,0)</f>
        <v/>
      </c>
      <c r="DA125" s="15">
        <f>'Investment Analysis'!II125</f>
        <v/>
      </c>
      <c r="DB125" s="48" t="n">
        <v>5855.25</v>
      </c>
      <c r="DC125" s="18">
        <f>IF(DB125&gt;0,(DB125-DC$5)/DC$5,0)</f>
        <v/>
      </c>
      <c r="DD125" s="15">
        <f>'Investment Analysis'!IP125</f>
        <v/>
      </c>
      <c r="DE125" s="48" t="n">
        <v>20901</v>
      </c>
      <c r="DF125" s="18">
        <f>'Investment Analysis'!IY125</f>
        <v/>
      </c>
      <c r="DG125" s="15">
        <f>'Investment Analysis'!IW125</f>
        <v/>
      </c>
      <c r="DH125" s="48" t="n">
        <v>20873.1</v>
      </c>
      <c r="DI125" s="18">
        <f>IF(DH125&gt;0,(DH125-DI$5)/DI$5,0)</f>
        <v/>
      </c>
      <c r="DJ125" s="15">
        <f>'Investment Analysis'!JD125</f>
        <v/>
      </c>
      <c r="DK125" s="48" t="n">
        <v>24012</v>
      </c>
      <c r="DL125" s="18">
        <f>IF(DK125&gt;0,(DK125-DL$5)/DL$5,0)</f>
        <v/>
      </c>
      <c r="DM125" s="15">
        <f>'Investment Analysis'!JK125</f>
        <v/>
      </c>
      <c r="DN125" s="48" t="n">
        <v>1131.9</v>
      </c>
      <c r="DO125" s="18">
        <f>IF(DN125&gt;0,(DN125-DO$5)/DO$5,0)</f>
        <v/>
      </c>
      <c r="DP125" s="15">
        <f>'Investment Analysis'!HU125</f>
        <v/>
      </c>
      <c r="DQ125" s="48" t="n">
        <v>17643.5</v>
      </c>
      <c r="DR125" s="18">
        <f>IF(DQ125&gt;0,(DQ125-DR$5)/DR$5,0)</f>
        <v/>
      </c>
      <c r="DS125" s="15">
        <f>'Investment Analysis'!JR125</f>
        <v/>
      </c>
      <c r="DT125" s="48" t="n">
        <v>23496</v>
      </c>
      <c r="DU125" s="18">
        <f>IF(DT125&gt;0,(DT125-630.54-DU$5)/DU$5,0)</f>
        <v/>
      </c>
      <c r="DV125" s="15">
        <f>'Investment Analysis'!JY125</f>
        <v/>
      </c>
      <c r="DW125" s="48" t="n">
        <v>4874.5</v>
      </c>
      <c r="DX125" s="18">
        <f>IF(DW125&gt;0,(DW125-DX$5)/DX$5,0)</f>
        <v/>
      </c>
      <c r="DY125" s="15">
        <f>'Investment Analysis'!KF125</f>
        <v/>
      </c>
      <c r="DZ125" s="48" t="n">
        <v>5340</v>
      </c>
      <c r="EA125" s="18">
        <f>IF(DZ125&gt;0,(DZ125-EA$5)/EA$5,0)</f>
        <v/>
      </c>
      <c r="EB125" s="15">
        <f>'Investment Analysis'!KM125</f>
        <v/>
      </c>
      <c r="EC125" s="48" t="n"/>
      <c r="ED125" s="18">
        <f>'Investment Analysis'!KV125</f>
        <v/>
      </c>
      <c r="EE125" s="15">
        <f>'Investment Analysis'!KT125</f>
        <v/>
      </c>
      <c r="EF125" s="48" t="n">
        <v>14842.5</v>
      </c>
      <c r="EG125" s="18">
        <f>IF(EF125&gt;0,(EF125-EG$5)/EG$5,0)</f>
        <v/>
      </c>
      <c r="EH125" s="15">
        <f>'Investment Analysis'!LH125</f>
        <v/>
      </c>
      <c r="EI125" s="48" t="n">
        <v>7972.25</v>
      </c>
      <c r="EJ125" s="18">
        <f>'Investment Analysis'!LQ125</f>
        <v/>
      </c>
      <c r="EK125" s="15">
        <f>'Investment Analysis'!LO125</f>
        <v/>
      </c>
      <c r="EL125" s="48" t="n">
        <v>23280</v>
      </c>
      <c r="EM125" s="18">
        <f>IF(EL125&gt;0,(EL125-EM$4)/EM$4,0)</f>
        <v/>
      </c>
      <c r="EN125" s="15">
        <f>'Investment Analysis'!LX125</f>
        <v/>
      </c>
      <c r="EO125" s="48" t="n">
        <v>14485</v>
      </c>
      <c r="EP125" s="68">
        <f>IF(EO125&gt;0,(EO125-500-EP$5)/EP$5,0)</f>
        <v/>
      </c>
      <c r="EQ125" s="15">
        <f>'Investment Analysis'!MC125</f>
        <v/>
      </c>
      <c r="ER125" s="48" t="n"/>
      <c r="ES125" s="18">
        <f>'Investment Analysis'!LX125</f>
        <v/>
      </c>
      <c r="ET125" s="15">
        <f>'Investment Analysis'!LA125</f>
        <v/>
      </c>
      <c r="EU125" s="48" t="n">
        <v>40313</v>
      </c>
      <c r="EV125" s="18">
        <f>'Investment Analysis'!ML125</f>
        <v/>
      </c>
      <c r="EW125" s="15">
        <f>'Investment Analysis'!MJ125</f>
        <v/>
      </c>
      <c r="EX125" s="48" t="n">
        <v>59725.25</v>
      </c>
      <c r="EY125" s="18">
        <f>IF(EX125&gt;0,(EX125-EY$5)/EY$5,0)</f>
        <v/>
      </c>
      <c r="EZ125" s="15">
        <f>'Investment Analysis'!MQ125</f>
        <v/>
      </c>
      <c r="FA125" s="48" t="n">
        <v>10736</v>
      </c>
      <c r="FB125" s="18">
        <f>IF(FA125&gt;0,(FA125-FB$5)/FB$5,0)</f>
        <v/>
      </c>
      <c r="FC125" s="15">
        <f>'Investment Analysis'!MX125</f>
        <v/>
      </c>
      <c r="FD125" s="48" t="n">
        <v>16512.3</v>
      </c>
      <c r="FE125" s="18">
        <f>IF(FD125&gt;0,(FD125-FE$5)/FE$5,0)</f>
        <v/>
      </c>
      <c r="FF125" s="15">
        <f>'Investment Analysis'!NE125</f>
        <v/>
      </c>
      <c r="FG125" s="48" t="n">
        <v>10692</v>
      </c>
      <c r="FH125" s="18">
        <f>IF(FG125&gt;0,(FG125-FH$5)/FH$5,0)</f>
        <v/>
      </c>
      <c r="FI125" s="15">
        <f>'Investment Analysis'!NL125</f>
        <v/>
      </c>
      <c r="FJ125" s="48" t="n">
        <v>34313.3</v>
      </c>
      <c r="FK125" s="18">
        <f>IF(FJ125&gt;0,(FJ125-FK$5)/FK$5,0)</f>
        <v/>
      </c>
      <c r="FL125" s="15">
        <f>'Investment Analysis'!NS125</f>
        <v/>
      </c>
      <c r="FM125" s="48" t="n">
        <v>21665</v>
      </c>
      <c r="FN125" s="18">
        <f>IF(FM125&gt;0,(FM125-FN$5)/FN$5,0)</f>
        <v/>
      </c>
      <c r="FO125" s="15">
        <f>'Investment Analysis'!NZ125</f>
        <v/>
      </c>
      <c r="FP125" s="48" t="n">
        <v>19400</v>
      </c>
      <c r="FQ125" s="18">
        <f>IF(FP125&gt;0,(FP125-FQ$5)/FQ$5,0)</f>
        <v/>
      </c>
      <c r="FR125" s="15">
        <f>'Investment Analysis'!OG125</f>
        <v/>
      </c>
      <c r="FS125" s="48" t="n">
        <v>54288</v>
      </c>
      <c r="FT125" s="18">
        <f>IF(FS125&gt;0,(FS125-FT$5)/FT$5,0)</f>
        <v/>
      </c>
      <c r="FU125" s="15">
        <f>'Investment Analysis'!ON125</f>
        <v/>
      </c>
      <c r="FV125" s="48" t="n">
        <v>19269.75</v>
      </c>
      <c r="FW125" s="18">
        <f>IF(FV125&gt;0,(FV125-FW$5)/FW$5,0)</f>
        <v/>
      </c>
      <c r="FX125" s="15">
        <f>'Investment Analysis'!OU125</f>
        <v/>
      </c>
      <c r="FY125" s="48" t="n">
        <v>18233.75</v>
      </c>
      <c r="FZ125" s="18">
        <f>IF(FY125&gt;0,(FY125-FZ$5)/FZ$5,0)</f>
        <v/>
      </c>
      <c r="GA125" s="15">
        <f>'Investment Analysis'!PB125</f>
        <v/>
      </c>
      <c r="GB125" s="48" t="n">
        <v>18662.25</v>
      </c>
      <c r="GC125" s="18">
        <f>'Investment Analysis'!PK125</f>
        <v/>
      </c>
      <c r="GD125" s="15">
        <f>'Investment Analysis'!PI125</f>
        <v/>
      </c>
      <c r="GE125" s="48" t="n">
        <v>10747.8</v>
      </c>
      <c r="GF125" s="18">
        <f>'Investment Analysis'!PY125</f>
        <v/>
      </c>
      <c r="GG125" s="15">
        <f>'Investment Analysis'!PW125</f>
        <v/>
      </c>
      <c r="GH125" s="48" t="n">
        <v>20053.6</v>
      </c>
      <c r="GI125" s="18">
        <f>'Investment Analysis'!QF125</f>
        <v/>
      </c>
      <c r="GJ125" s="15">
        <f>'Investment Analysis'!QD125</f>
        <v/>
      </c>
      <c r="GK125" s="48" t="n">
        <v>11420.2</v>
      </c>
      <c r="GL125" s="18">
        <f>'Investment Analysis'!QM125</f>
        <v/>
      </c>
      <c r="GM125" s="15">
        <f>'Investment Analysis'!QK125</f>
        <v/>
      </c>
      <c r="GN125" s="48" t="n">
        <v>11403</v>
      </c>
      <c r="GO125" s="18">
        <f>'Investment Analysis'!QT125</f>
        <v/>
      </c>
      <c r="GP125" s="15">
        <f>'Investment Analysis'!QR125</f>
        <v/>
      </c>
      <c r="GQ125" s="48" t="n">
        <v>5008.85</v>
      </c>
      <c r="GR125" s="18">
        <f>'Investment Analysis'!RA125</f>
        <v/>
      </c>
      <c r="GS125" s="15">
        <f>'Investment Analysis'!QY125</f>
        <v/>
      </c>
      <c r="GT125" s="48" t="n">
        <v>45282.5</v>
      </c>
      <c r="GU125" s="18">
        <f>'Investment Analysis'!RH125</f>
        <v/>
      </c>
      <c r="GV125" s="15">
        <f>'Investment Analysis'!RF125</f>
        <v/>
      </c>
      <c r="GW125" s="48" t="n">
        <v>10675</v>
      </c>
      <c r="GX125" s="18">
        <f>'Investment Analysis'!RO125</f>
        <v/>
      </c>
      <c r="GY125" s="15">
        <f>'Investment Analysis'!RM125</f>
        <v/>
      </c>
      <c r="GZ125" s="48" t="n">
        <v>2854</v>
      </c>
      <c r="HA125" s="18">
        <f>'Investment Analysis'!RV125</f>
        <v/>
      </c>
      <c r="HB125" s="15">
        <f>'Investment Analysis'!RT125</f>
        <v/>
      </c>
      <c r="HC125" s="48" t="n">
        <v>20994</v>
      </c>
      <c r="HD125" s="18">
        <f>'Investment Analysis'!SC125</f>
        <v/>
      </c>
      <c r="HE125" s="15">
        <f>'Investment Analysis'!SA125</f>
        <v/>
      </c>
      <c r="HF125" s="48" t="n">
        <v>5675</v>
      </c>
      <c r="HG125" s="18">
        <f>'Investment Analysis'!SJ125</f>
        <v/>
      </c>
      <c r="HH125" s="15">
        <f>'Investment Analysis'!SH125</f>
        <v/>
      </c>
      <c r="HI125" s="48" t="n">
        <v>8124</v>
      </c>
      <c r="HJ125" s="18">
        <f>'Investment Analysis'!SM125</f>
        <v/>
      </c>
      <c r="HK125" s="15">
        <f>'Investment Analysis'!SK125</f>
        <v/>
      </c>
      <c r="HL125" s="48" t="n">
        <v>11782.5</v>
      </c>
      <c r="HM125" s="18">
        <f>'Investment Analysis'!SP125</f>
        <v/>
      </c>
      <c r="HN125" s="15">
        <f>'Investment Analysis'!SN125</f>
        <v/>
      </c>
      <c r="HO125" s="48" t="n">
        <v>5769.1</v>
      </c>
      <c r="HP125" s="18">
        <f>'Investment Analysis'!TE125</f>
        <v/>
      </c>
      <c r="HQ125" s="15">
        <f>'Investment Analysis'!TC125</f>
        <v/>
      </c>
      <c r="HR125" s="48" t="n">
        <v>3508</v>
      </c>
      <c r="HS125" s="18">
        <f>'Investment Analysis'!TL125</f>
        <v/>
      </c>
      <c r="HT125" s="15">
        <f>'Investment Analysis'!TJ125</f>
        <v/>
      </c>
      <c r="HU125" s="48" t="n"/>
      <c r="HV125" s="18">
        <f>'Investment Analysis'!TS125</f>
        <v/>
      </c>
      <c r="HW125" s="15">
        <f>'Investment Analysis'!TQ125</f>
        <v/>
      </c>
      <c r="HX125" s="48" t="n"/>
      <c r="HY125" s="18">
        <f>'Investment Analysis'!TZ125</f>
        <v/>
      </c>
      <c r="HZ125" s="15">
        <f>'Investment Analysis'!TX125</f>
        <v/>
      </c>
      <c r="IA125" s="48" t="n"/>
      <c r="IB125" s="18">
        <f>'Investment Analysis'!UG125</f>
        <v/>
      </c>
      <c r="IC125" s="15">
        <f>'Investment Analysis'!UE125</f>
        <v/>
      </c>
      <c r="ID125" s="48" t="n"/>
      <c r="IE125" s="18">
        <f>'Investment Analysis'!UN125</f>
        <v/>
      </c>
      <c r="IF125" s="15">
        <f>'Investment Analysis'!UL125</f>
        <v/>
      </c>
      <c r="IG125" s="48" t="n"/>
      <c r="IH125" s="18">
        <f>'Investment Analysis'!UU125</f>
        <v/>
      </c>
      <c r="II125" s="15">
        <f>'Investment Analysis'!US125</f>
        <v/>
      </c>
      <c r="IJ125" s="48" t="n"/>
      <c r="IK125" s="18">
        <f>'Investment Analysis'!VB125</f>
        <v/>
      </c>
      <c r="IL125" s="15">
        <f>'Investment Analysis'!UZ125</f>
        <v/>
      </c>
      <c r="IM125" s="48" t="n"/>
      <c r="IN125" s="18">
        <f>'Investment Analysis'!VI125</f>
        <v/>
      </c>
      <c r="IO125" s="15">
        <f>'Investment Analysis'!VG125</f>
        <v/>
      </c>
      <c r="IP125" s="18" t="n"/>
      <c r="IQ125" s="18" t="n"/>
      <c r="IR125" s="18" t="n"/>
      <c r="IS125" s="108">
        <f>IF(IT125&gt;0,IT125-IT124,0)</f>
        <v/>
      </c>
      <c r="IT125" s="48">
        <f>FY125+FV125+FS125+FP125+FM125+FJ125+FG125+FD125+FA125+EX125+EU125+ER125+EO125+EL125+EI125+EF125+EC125+DZ125+DW125+DT125+DQ125+DN125+DK125+DH125+DE125+DB125+CY125+CV125+CS125+CP125+CJ125+CG125+CD125+CA125+BX125+P125+CM125+GT125+GQ125+GN125+GK125+GH125+GE125+GB125+BU125+BR125+BO125+BL125+BI125+BF125+BC125+AZ125+AW125+AT125+AQ125+AN125+AK125+AH125+AE125+AB125+Y125+V125+S125+GW125+GZ125+HC125+HF125+HI125+HL125+HO125+HR125+HU125</f>
        <v/>
      </c>
      <c r="IU125" s="101">
        <f>IF(IT125&gt;0,IV125,0)</f>
        <v/>
      </c>
      <c r="IV125" s="101" t="n"/>
      <c r="IW125" s="15">
        <f>IF(IT125&gt;0,(IT125+IV$11-I$2)/I$2,0)</f>
        <v/>
      </c>
      <c r="IX125" s="113">
        <f>IF(IT125&gt;0,IT125+IV$11-I$2,0)</f>
        <v/>
      </c>
      <c r="IY125" s="21">
        <f>IF(IT125&gt;0,(IT125+IV$11+IV$33+IV$52+IV$73+IV$93+IV$113-IT$8)/IT$8,0)</f>
        <v/>
      </c>
      <c r="IZ125" s="173">
        <f>IF(IT125&gt;0,IT125+IV$11+IV$33+IV$52+IV$73+IV$93+IV$113-IT$8,0)</f>
        <v/>
      </c>
    </row>
    <row r="126">
      <c r="A126" s="554">
        <f>'Investment Analysis'!A126</f>
        <v/>
      </c>
      <c r="B126" s="4">
        <f>'Investment Analysis'!B126</f>
        <v/>
      </c>
      <c r="C126" s="27">
        <f>'Investment Analysis'!C126</f>
        <v/>
      </c>
      <c r="D126" s="14">
        <f>'Investment Analysis'!D126</f>
        <v/>
      </c>
      <c r="E126" s="15">
        <f>'Investment Analysis'!E126</f>
        <v/>
      </c>
      <c r="F126" s="13">
        <f>'Investment Analysis'!G126</f>
        <v/>
      </c>
      <c r="G126" s="14">
        <f>'Investment Analysis'!H126</f>
        <v/>
      </c>
      <c r="H126" s="15">
        <f>'Investment Analysis'!I126</f>
        <v/>
      </c>
      <c r="I126" s="13">
        <f>'Investment Analysis'!K126</f>
        <v/>
      </c>
      <c r="J126" s="14">
        <f>'Investment Analysis'!L126</f>
        <v/>
      </c>
      <c r="K126" s="15">
        <f>'Investment Analysis'!M126</f>
        <v/>
      </c>
      <c r="L126" s="41">
        <f>'Investment Analysis'!T126</f>
        <v/>
      </c>
      <c r="M126" s="21">
        <f>'Investment Analysis'!V126</f>
        <v/>
      </c>
      <c r="N126" s="21">
        <f>'Investment Analysis'!W126</f>
        <v/>
      </c>
      <c r="P126" s="48">
        <f>'Investment Analysis'!Y126</f>
        <v/>
      </c>
      <c r="Q126" s="18" t="n"/>
      <c r="R126" s="83" t="n"/>
      <c r="S126" s="48" t="n">
        <v>4308.49</v>
      </c>
      <c r="T126" s="18">
        <f>'Investment Analysis'!AH126</f>
        <v/>
      </c>
      <c r="U126" s="15">
        <f>'Investment Analysis'!AF126</f>
        <v/>
      </c>
      <c r="V126" s="48" t="n">
        <v>7025.52</v>
      </c>
      <c r="W126" s="18">
        <f>'Investment Analysis'!AO126</f>
        <v/>
      </c>
      <c r="X126" s="15">
        <f>'Investment Analysis'!AM126</f>
        <v/>
      </c>
      <c r="Y126" s="48" t="n">
        <v>9090.469999999999</v>
      </c>
      <c r="Z126" s="18">
        <f>IF(Y126&gt;0,(Y126-Z$5)/Z$5,0)</f>
        <v/>
      </c>
      <c r="AA126" s="15">
        <f>'Investment Analysis'!GM126</f>
        <v/>
      </c>
      <c r="AB126" s="48" t="n">
        <v>2493.73</v>
      </c>
      <c r="AC126" s="18">
        <f>IF(AB126&gt;0,(AB126+8000+5000-AC$5)/AC$5,0)</f>
        <v/>
      </c>
      <c r="AD126" s="15">
        <f>'Investment Analysis'!AT126</f>
        <v/>
      </c>
      <c r="AE126" s="48" t="n">
        <v>11130.09</v>
      </c>
      <c r="AF126" s="18">
        <f>'Investment Analysis'!BC126</f>
        <v/>
      </c>
      <c r="AG126" s="15">
        <f>'Investment Analysis'!BA126</f>
        <v/>
      </c>
      <c r="AH126" s="48" t="n"/>
      <c r="AI126" s="18">
        <f>IF(AH126&gt;0,(AH126-5000+20000+20000-AI$5)/AI$5,0)</f>
        <v/>
      </c>
      <c r="AJ126" s="15">
        <f>'Investment Analysis'!BH126</f>
        <v/>
      </c>
      <c r="AK126" s="48" t="n">
        <v>19489.3</v>
      </c>
      <c r="AL126" s="18">
        <f>IF(AK126&gt;0,(AK126+7000-AL$5)/AL$5,0)</f>
        <v/>
      </c>
      <c r="AM126" s="15">
        <f>'Investment Analysis'!BO126</f>
        <v/>
      </c>
      <c r="AN126" s="48" t="n">
        <v>14551.95</v>
      </c>
      <c r="AO126" s="18">
        <f>IF(AN126&gt;0,(AN126+25000+5000-AO$5)/AO$5,0)</f>
        <v/>
      </c>
      <c r="AP126" s="15">
        <f>'Investment Analysis'!BV126</f>
        <v/>
      </c>
      <c r="AQ126" s="48" t="n">
        <v>5024.7</v>
      </c>
      <c r="AR126" s="18">
        <f>IF(AQ126&gt;0,(AQ126+10000+4000-AR$5)/AR$5,0)</f>
        <v/>
      </c>
      <c r="AS126" s="15">
        <f>'Investment Analysis'!CC126</f>
        <v/>
      </c>
      <c r="AT126" s="48" t="n">
        <v>22790.82</v>
      </c>
      <c r="AU126" s="18">
        <f>'Investment Analysis'!CL126</f>
        <v/>
      </c>
      <c r="AV126" s="15">
        <f>'Investment Analysis'!CJ126</f>
        <v/>
      </c>
      <c r="AW126" s="48" t="n">
        <v>17474.6</v>
      </c>
      <c r="AX126" s="18">
        <f>IF(AW126&gt;0,(AW126+2000-AX$5)/AX$5,0)</f>
        <v/>
      </c>
      <c r="AY126" s="15">
        <f>'Investment Analysis'!CQ126</f>
        <v/>
      </c>
      <c r="AZ126" s="48" t="n">
        <v>15404.93</v>
      </c>
      <c r="BA126" s="18">
        <f>'Investment Analysis'!CZ126</f>
        <v/>
      </c>
      <c r="BB126" s="15">
        <f>'Investment Analysis'!CX126</f>
        <v/>
      </c>
      <c r="BC126" s="48" t="n">
        <v>9071.379999999999</v>
      </c>
      <c r="BD126" s="18">
        <f>IF(BC126&gt;0,(BC126-10000+30000+10000-BD$5)/BD$5,0)</f>
        <v/>
      </c>
      <c r="BE126" s="15">
        <f>'Investment Analysis'!DE126</f>
        <v/>
      </c>
      <c r="BF126" s="48" t="n">
        <v>4572.73</v>
      </c>
      <c r="BG126" s="18">
        <f>'Investment Analysis'!DN126</f>
        <v/>
      </c>
      <c r="BH126" s="15">
        <f>'Investment Analysis'!DL126</f>
        <v/>
      </c>
      <c r="BI126" s="48" t="n">
        <v>2532.5</v>
      </c>
      <c r="BJ126" s="18">
        <f>'Investment Analysis'!EB126</f>
        <v/>
      </c>
      <c r="BK126" s="15">
        <f>'Investment Analysis'!DZ126</f>
        <v/>
      </c>
      <c r="BL126" s="48" t="n">
        <v>20058.59</v>
      </c>
      <c r="BM126" s="18">
        <f>'Investment Analysis'!EI126</f>
        <v/>
      </c>
      <c r="BN126" s="15">
        <f>'Investment Analysis'!EG126</f>
        <v/>
      </c>
      <c r="BO126" s="48" t="n">
        <v>10026.22</v>
      </c>
      <c r="BP126" s="18">
        <f>'Investment Analysis'!DU126</f>
        <v/>
      </c>
      <c r="BQ126" s="15">
        <f>'Investment Analysis'!DS126</f>
        <v/>
      </c>
      <c r="BR126" s="48" t="n">
        <v>11081.61</v>
      </c>
      <c r="BS126" s="18">
        <f>'Investment Analysis'!EP126</f>
        <v/>
      </c>
      <c r="BT126" s="15">
        <f>'Investment Analysis'!EN126</f>
        <v/>
      </c>
      <c r="BU126" s="48" t="n">
        <v>13311.08</v>
      </c>
      <c r="BV126" s="18">
        <f>IF(BU126&gt;0,(BU126+8000-BV$5)/BV$5,0)</f>
        <v/>
      </c>
      <c r="BW126" s="15">
        <f>'Investment Analysis'!EU126</f>
        <v/>
      </c>
      <c r="BX126" s="48" t="n">
        <v>21289.17</v>
      </c>
      <c r="BY126" s="18">
        <f>IF(BX126&gt;0,(BX126-10000-5000-BY$5)/BY$5,0)</f>
        <v/>
      </c>
      <c r="BZ126" s="15">
        <f>'Investment Analysis'!FB126</f>
        <v/>
      </c>
      <c r="CA126" s="48" t="n">
        <v>21743.4</v>
      </c>
      <c r="CB126" s="18">
        <f>IF(CA126&gt;0,(CA126-CB$5)/CB$5,0)</f>
        <v/>
      </c>
      <c r="CC126" s="15">
        <f>'Investment Analysis'!FI126</f>
        <v/>
      </c>
      <c r="CD126" s="48" t="n">
        <v>18236.94</v>
      </c>
      <c r="CE126" s="18">
        <f>'Investment Analysis'!FR126</f>
        <v/>
      </c>
      <c r="CF126" s="15">
        <f>'Investment Analysis'!FP126</f>
        <v/>
      </c>
      <c r="CG126" s="48" t="n">
        <v>4979.93</v>
      </c>
      <c r="CH126" s="18">
        <f>'Investment Analysis'!FR126</f>
        <v/>
      </c>
      <c r="CI126" s="15">
        <f>'Investment Analysis'!FW126</f>
        <v/>
      </c>
      <c r="CJ126" s="48" t="n"/>
      <c r="CK126" s="18">
        <f>IF(CJ126&gt;0,(CJ126+5000+8000-CK$5)/CK$5,0)</f>
        <v/>
      </c>
      <c r="CL126" s="15">
        <f>'Investment Analysis'!GD126</f>
        <v/>
      </c>
      <c r="CM126" s="48" t="n">
        <v>35651.48</v>
      </c>
      <c r="CN126" s="18">
        <f>IF(CM126&gt;0,(CM126-CN$5)/CN$5,0)</f>
        <v/>
      </c>
      <c r="CO126" s="15">
        <f>'Investment Analysis'!GT126</f>
        <v/>
      </c>
      <c r="CP126" s="48" t="n">
        <v>33826.8</v>
      </c>
      <c r="CQ126" s="18">
        <f>IF(CP126&gt;0,(CP126-CQ$5)/CQ$5,0)</f>
        <v/>
      </c>
      <c r="CR126" s="15">
        <f>'Investment Analysis'!HG126</f>
        <v/>
      </c>
      <c r="CS126" s="48" t="n">
        <v>3830</v>
      </c>
      <c r="CT126" s="18">
        <f>IF(CS126&gt;0,(CS126-CT$5)/CT$5,0)</f>
        <v/>
      </c>
      <c r="CU126" s="15">
        <f>'Investment Analysis'!HN126</f>
        <v/>
      </c>
      <c r="CV126" s="48" t="n">
        <v>7911.75</v>
      </c>
      <c r="CW126" s="18">
        <f>IF(CV126&gt;0,(CV126-CW$5)/CW$5,0)</f>
        <v/>
      </c>
      <c r="CX126" s="15">
        <f>'Investment Analysis'!IB126</f>
        <v/>
      </c>
      <c r="CY126" s="48" t="n">
        <v>9999.6</v>
      </c>
      <c r="CZ126" s="18">
        <f>IF(CY126&gt;0,(CY126-CZ$5)/CZ$5,0)</f>
        <v/>
      </c>
      <c r="DA126" s="15">
        <f>'Investment Analysis'!II126</f>
        <v/>
      </c>
      <c r="DB126" s="48" t="n">
        <v>5863.5</v>
      </c>
      <c r="DC126" s="18">
        <f>IF(DB126&gt;0,(DB126-DC$5)/DC$5,0)</f>
        <v/>
      </c>
      <c r="DD126" s="15">
        <f>'Investment Analysis'!IP126</f>
        <v/>
      </c>
      <c r="DE126" s="48" t="n">
        <v>20481</v>
      </c>
      <c r="DF126" s="18">
        <f>'Investment Analysis'!IY126</f>
        <v/>
      </c>
      <c r="DG126" s="15">
        <f>'Investment Analysis'!IW126</f>
        <v/>
      </c>
      <c r="DH126" s="48" t="n">
        <v>20470.5</v>
      </c>
      <c r="DI126" s="18">
        <f>IF(DH126&gt;0,(DH126-DI$5)/DI$5,0)</f>
        <v/>
      </c>
      <c r="DJ126" s="15">
        <f>'Investment Analysis'!JD126</f>
        <v/>
      </c>
      <c r="DK126" s="48" t="n">
        <v>23870</v>
      </c>
      <c r="DL126" s="18">
        <f>IF(DK126&gt;0,(DK126-DL$5)/DL$5,0)</f>
        <v/>
      </c>
      <c r="DM126" s="15">
        <f>'Investment Analysis'!JK126</f>
        <v/>
      </c>
      <c r="DN126" s="48" t="n">
        <v>1147</v>
      </c>
      <c r="DO126" s="18">
        <f>IF(DN126&gt;0,(DN126-DO$5)/DO$5,0)</f>
        <v/>
      </c>
      <c r="DP126" s="15">
        <f>'Investment Analysis'!HU126</f>
        <v/>
      </c>
      <c r="DQ126" s="48" t="n">
        <v>17473.75</v>
      </c>
      <c r="DR126" s="18">
        <f>IF(DQ126&gt;0,(DQ126-DR$5)/DR$5,0)</f>
        <v/>
      </c>
      <c r="DS126" s="15">
        <f>'Investment Analysis'!JR126</f>
        <v/>
      </c>
      <c r="DT126" s="48" t="n">
        <v>22320</v>
      </c>
      <c r="DU126" s="18">
        <f>IF(DT126&gt;0,(DT126-630.54-DU$5)/DU$5,0)</f>
        <v/>
      </c>
      <c r="DV126" s="15">
        <f>'Investment Analysis'!JY126</f>
        <v/>
      </c>
      <c r="DW126" s="48" t="n">
        <v>4901.45</v>
      </c>
      <c r="DX126" s="18">
        <f>IF(DW126&gt;0,(DW126-DX$5)/DX$5,0)</f>
        <v/>
      </c>
      <c r="DY126" s="15">
        <f>'Investment Analysis'!KF126</f>
        <v/>
      </c>
      <c r="DZ126" s="48" t="n">
        <v>5290</v>
      </c>
      <c r="EA126" s="18">
        <f>IF(DZ126&gt;0,(DZ126-EA$5)/EA$5,0)</f>
        <v/>
      </c>
      <c r="EB126" s="15">
        <f>'Investment Analysis'!KM126</f>
        <v/>
      </c>
      <c r="EC126" s="48" t="n"/>
      <c r="ED126" s="18">
        <f>'Investment Analysis'!KV126</f>
        <v/>
      </c>
      <c r="EE126" s="15">
        <f>'Investment Analysis'!KT126</f>
        <v/>
      </c>
      <c r="EF126" s="48" t="n">
        <v>15110</v>
      </c>
      <c r="EG126" s="18">
        <f>IF(EF126&gt;0,(EF126-EG$5)/EG$5,0)</f>
        <v/>
      </c>
      <c r="EH126" s="15">
        <f>'Investment Analysis'!LH126</f>
        <v/>
      </c>
      <c r="EI126" s="48" t="n">
        <v>7866.3</v>
      </c>
      <c r="EJ126" s="18">
        <f>'Investment Analysis'!LQ126</f>
        <v/>
      </c>
      <c r="EK126" s="15">
        <f>'Investment Analysis'!LO126</f>
        <v/>
      </c>
      <c r="EL126" s="48" t="n">
        <v>23220</v>
      </c>
      <c r="EM126" s="18">
        <f>IF(EL126&gt;0,(EL126-EM$4)/EM$4,0)</f>
        <v/>
      </c>
      <c r="EN126" s="15">
        <f>'Investment Analysis'!LX126</f>
        <v/>
      </c>
      <c r="EO126" s="48" t="n">
        <v>14335</v>
      </c>
      <c r="EP126" s="68">
        <f>IF(EO126&gt;0,(EO126-500-EP$5)/EP$5,0)</f>
        <v/>
      </c>
      <c r="EQ126" s="15">
        <f>'Investment Analysis'!MC126</f>
        <v/>
      </c>
      <c r="ER126" s="48" t="n"/>
      <c r="ES126" s="18">
        <f>'Investment Analysis'!LX126</f>
        <v/>
      </c>
      <c r="ET126" s="15">
        <f>'Investment Analysis'!LA126</f>
        <v/>
      </c>
      <c r="EU126" s="48" t="n">
        <v>37667.5</v>
      </c>
      <c r="EV126" s="18">
        <f>'Investment Analysis'!ML126</f>
        <v/>
      </c>
      <c r="EW126" s="15">
        <f>'Investment Analysis'!MJ126</f>
        <v/>
      </c>
      <c r="EX126" s="48" t="n">
        <v>60486</v>
      </c>
      <c r="EY126" s="18">
        <f>IF(EX126&gt;0,(EX126-EY$5)/EY$5,0)</f>
        <v/>
      </c>
      <c r="EZ126" s="15">
        <f>'Investment Analysis'!MQ126</f>
        <v/>
      </c>
      <c r="FA126" s="48" t="n">
        <v>10392</v>
      </c>
      <c r="FB126" s="18">
        <f>IF(FA126&gt;0,(FA126-FB$5)/FB$5,0)</f>
        <v/>
      </c>
      <c r="FC126" s="15">
        <f>'Investment Analysis'!MX126</f>
        <v/>
      </c>
      <c r="FD126" s="48" t="n">
        <v>16755.9</v>
      </c>
      <c r="FE126" s="18">
        <f>IF(FD126&gt;0,(FD126-FE$5)/FE$5,0)</f>
        <v/>
      </c>
      <c r="FF126" s="15">
        <f>'Investment Analysis'!NE126</f>
        <v/>
      </c>
      <c r="FG126" s="48" t="n">
        <v>10386</v>
      </c>
      <c r="FH126" s="18">
        <f>IF(FG126&gt;0,(FG126-FH$5)/FH$5,0)</f>
        <v/>
      </c>
      <c r="FI126" s="15">
        <f>'Investment Analysis'!NL126</f>
        <v/>
      </c>
      <c r="FJ126" s="48" t="n">
        <v>34087.2</v>
      </c>
      <c r="FK126" s="18">
        <f>IF(FJ126&gt;0,(FJ126-FK$5)/FK$5,0)</f>
        <v/>
      </c>
      <c r="FL126" s="15">
        <f>'Investment Analysis'!NS126</f>
        <v/>
      </c>
      <c r="FM126" s="48" t="n">
        <v>20830</v>
      </c>
      <c r="FN126" s="18">
        <f>IF(FM126&gt;0,(FM126-FN$5)/FN$5,0)</f>
        <v/>
      </c>
      <c r="FO126" s="15">
        <f>'Investment Analysis'!NZ126</f>
        <v/>
      </c>
      <c r="FP126" s="48" t="n">
        <v>19200</v>
      </c>
      <c r="FQ126" s="18">
        <f>IF(FP126&gt;0,(FP126-FQ$5)/FQ$5,0)</f>
        <v/>
      </c>
      <c r="FR126" s="15">
        <f>'Investment Analysis'!OG126</f>
        <v/>
      </c>
      <c r="FS126" s="48" t="n">
        <v>57012</v>
      </c>
      <c r="FT126" s="18">
        <f>IF(FS126&gt;0,(FS126-FT$5)/FT$5,0)</f>
        <v/>
      </c>
      <c r="FU126" s="15">
        <f>'Investment Analysis'!ON126</f>
        <v/>
      </c>
      <c r="FV126" s="48" t="n">
        <v>19433</v>
      </c>
      <c r="FW126" s="18">
        <f>IF(FV126&gt;0,(FV126-FW$5)/FW$5,0)</f>
        <v/>
      </c>
      <c r="FX126" s="15">
        <f>'Investment Analysis'!OU126</f>
        <v/>
      </c>
      <c r="FY126" s="48" t="n">
        <v>18330</v>
      </c>
      <c r="FZ126" s="18">
        <f>IF(FY126&gt;0,(FY126-FZ$5)/FZ$5,0)</f>
        <v/>
      </c>
      <c r="GA126" s="15">
        <f>'Investment Analysis'!PB126</f>
        <v/>
      </c>
      <c r="GB126" s="48" t="n">
        <v>18725.25</v>
      </c>
      <c r="GC126" s="18">
        <f>'Investment Analysis'!PK126</f>
        <v/>
      </c>
      <c r="GD126" s="15">
        <f>'Investment Analysis'!PI126</f>
        <v/>
      </c>
      <c r="GE126" s="48" t="n">
        <v>10761</v>
      </c>
      <c r="GF126" s="18">
        <f>'Investment Analysis'!PY126</f>
        <v/>
      </c>
      <c r="GG126" s="15">
        <f>'Investment Analysis'!PW126</f>
        <v/>
      </c>
      <c r="GH126" s="48" t="n">
        <v>20099.1</v>
      </c>
      <c r="GI126" s="18">
        <f>'Investment Analysis'!QF126</f>
        <v/>
      </c>
      <c r="GJ126" s="15">
        <f>'Investment Analysis'!QD126</f>
        <v/>
      </c>
      <c r="GK126" s="48" t="n">
        <v>10730</v>
      </c>
      <c r="GL126" s="18">
        <f>'Investment Analysis'!QM126</f>
        <v/>
      </c>
      <c r="GM126" s="15">
        <f>'Investment Analysis'!QK126</f>
        <v/>
      </c>
      <c r="GN126" s="48" t="n">
        <v>10926</v>
      </c>
      <c r="GO126" s="18">
        <f>'Investment Analysis'!QT126</f>
        <v/>
      </c>
      <c r="GP126" s="15">
        <f>'Investment Analysis'!QR126</f>
        <v/>
      </c>
      <c r="GQ126" s="48" t="n">
        <v>4904.9</v>
      </c>
      <c r="GR126" s="18">
        <f>'Investment Analysis'!RA126</f>
        <v/>
      </c>
      <c r="GS126" s="15">
        <f>'Investment Analysis'!QY126</f>
        <v/>
      </c>
      <c r="GT126" s="48" t="n">
        <v>46275</v>
      </c>
      <c r="GU126" s="18">
        <f>'Investment Analysis'!RH126</f>
        <v/>
      </c>
      <c r="GV126" s="15">
        <f>'Investment Analysis'!RF126</f>
        <v/>
      </c>
      <c r="GW126" s="48" t="n">
        <v>10475.5</v>
      </c>
      <c r="GX126" s="18">
        <f>'Investment Analysis'!RO126</f>
        <v/>
      </c>
      <c r="GY126" s="15">
        <f>'Investment Analysis'!RM126</f>
        <v/>
      </c>
      <c r="GZ126" s="48" t="n">
        <v>2684</v>
      </c>
      <c r="HA126" s="18">
        <f>'Investment Analysis'!RV126</f>
        <v/>
      </c>
      <c r="HB126" s="15">
        <f>'Investment Analysis'!RT126</f>
        <v/>
      </c>
      <c r="HC126" s="48" t="n">
        <v>20595</v>
      </c>
      <c r="HD126" s="18">
        <f>'Investment Analysis'!SC126</f>
        <v/>
      </c>
      <c r="HE126" s="15">
        <f>'Investment Analysis'!SA126</f>
        <v/>
      </c>
      <c r="HF126" s="48" t="n">
        <v>5530</v>
      </c>
      <c r="HG126" s="18">
        <f>'Investment Analysis'!SJ126</f>
        <v/>
      </c>
      <c r="HH126" s="15">
        <f>'Investment Analysis'!SH126</f>
        <v/>
      </c>
      <c r="HI126" s="48" t="n">
        <v>7988</v>
      </c>
      <c r="HJ126" s="18">
        <f>'Investment Analysis'!SM126</f>
        <v/>
      </c>
      <c r="HK126" s="15">
        <f>'Investment Analysis'!SK126</f>
        <v/>
      </c>
      <c r="HL126" s="48" t="n">
        <v>10761</v>
      </c>
      <c r="HM126" s="18">
        <f>'Investment Analysis'!SP126</f>
        <v/>
      </c>
      <c r="HN126" s="15">
        <f>'Investment Analysis'!SN126</f>
        <v/>
      </c>
      <c r="HO126" s="48" t="n">
        <v>5849.7</v>
      </c>
      <c r="HP126" s="18">
        <f>'Investment Analysis'!TE126</f>
        <v/>
      </c>
      <c r="HQ126" s="15">
        <f>'Investment Analysis'!TC126</f>
        <v/>
      </c>
      <c r="HR126" s="48" t="n">
        <v>3570</v>
      </c>
      <c r="HS126" s="18">
        <f>'Investment Analysis'!TL126</f>
        <v/>
      </c>
      <c r="HT126" s="15">
        <f>'Investment Analysis'!TJ126</f>
        <v/>
      </c>
      <c r="HU126" s="48" t="n"/>
      <c r="HV126" s="18">
        <f>'Investment Analysis'!TS126</f>
        <v/>
      </c>
      <c r="HW126" s="15">
        <f>'Investment Analysis'!TQ126</f>
        <v/>
      </c>
      <c r="HX126" s="48" t="n"/>
      <c r="HY126" s="18">
        <f>'Investment Analysis'!TZ126</f>
        <v/>
      </c>
      <c r="HZ126" s="15">
        <f>'Investment Analysis'!TX126</f>
        <v/>
      </c>
      <c r="IA126" s="48" t="n"/>
      <c r="IB126" s="18">
        <f>'Investment Analysis'!UG126</f>
        <v/>
      </c>
      <c r="IC126" s="15">
        <f>'Investment Analysis'!UE126</f>
        <v/>
      </c>
      <c r="ID126" s="48" t="n"/>
      <c r="IE126" s="18">
        <f>'Investment Analysis'!UN126</f>
        <v/>
      </c>
      <c r="IF126" s="15">
        <f>'Investment Analysis'!UL126</f>
        <v/>
      </c>
      <c r="IG126" s="48" t="n"/>
      <c r="IH126" s="18">
        <f>'Investment Analysis'!UU126</f>
        <v/>
      </c>
      <c r="II126" s="15">
        <f>'Investment Analysis'!US126</f>
        <v/>
      </c>
      <c r="IJ126" s="48" t="n"/>
      <c r="IK126" s="18">
        <f>'Investment Analysis'!VB126</f>
        <v/>
      </c>
      <c r="IL126" s="15">
        <f>'Investment Analysis'!UZ126</f>
        <v/>
      </c>
      <c r="IM126" s="48" t="n"/>
      <c r="IN126" s="18">
        <f>'Investment Analysis'!VI126</f>
        <v/>
      </c>
      <c r="IO126" s="15">
        <f>'Investment Analysis'!VG126</f>
        <v/>
      </c>
      <c r="IP126" s="18" t="n"/>
      <c r="IQ126" s="18" t="n"/>
      <c r="IR126" s="18" t="n"/>
      <c r="IS126" s="108">
        <f>IF(IT126&gt;0,IT126-IT125,0)</f>
        <v/>
      </c>
      <c r="IT126" s="48">
        <f>FY126+FV126+FS126+FP126+FM126+FJ126+FG126+FD126+FA126+EX126+EU126+ER126+EO126+EL126+EI126+EF126+EC126+DZ126+DW126+DT126+DQ126+DN126+DK126+DH126+DE126+DB126+CY126+CV126+CS126+CP126+CJ126+CG126+CD126+CA126+BX126+P126+CM126+GT126+GQ126+GN126+GK126+GH126+GE126+GB126+BU126+BR126+BO126+BL126+BI126+BF126+BC126+AZ126+AW126+AT126+AQ126+AN126+AK126+AH126+AE126+AB126+Y126+V126+S126+GW126+GZ126+HC126+HF126+HI126+HL126+HO126+HR126+HU126</f>
        <v/>
      </c>
      <c r="IU126" s="101">
        <f>IF(IT126&gt;0,IV126,0)</f>
        <v/>
      </c>
      <c r="IV126" s="101" t="n"/>
      <c r="IW126" s="15">
        <f>IF(IT126&gt;0,(IT126+IV$11-I$2)/I$2,0)</f>
        <v/>
      </c>
      <c r="IX126" s="113">
        <f>IF(IT126&gt;0,IT126+IV$11-I$2,0)</f>
        <v/>
      </c>
      <c r="IY126" s="21">
        <f>IF(IT126&gt;0,(IT126+IV$11+IV$33+IV$52+IV$73+IV$93+IV$113-IT$8)/IT$8,0)</f>
        <v/>
      </c>
      <c r="IZ126" s="173">
        <f>IF(IT126&gt;0,IT126+IV$11+IV$33+IV$52+IV$73+IV$93+IV$113-IT$8,0)</f>
        <v/>
      </c>
    </row>
    <row r="127">
      <c r="A127" s="554">
        <f>'Investment Analysis'!A127</f>
        <v/>
      </c>
      <c r="B127" s="4">
        <f>'Investment Analysis'!B127</f>
        <v/>
      </c>
      <c r="C127" s="27">
        <f>'Investment Analysis'!C127</f>
        <v/>
      </c>
      <c r="D127" s="14">
        <f>'Investment Analysis'!D127</f>
        <v/>
      </c>
      <c r="E127" s="15">
        <f>'Investment Analysis'!E127</f>
        <v/>
      </c>
      <c r="F127" s="13">
        <f>'Investment Analysis'!G127</f>
        <v/>
      </c>
      <c r="G127" s="14">
        <f>'Investment Analysis'!H127</f>
        <v/>
      </c>
      <c r="H127" s="15">
        <f>'Investment Analysis'!I127</f>
        <v/>
      </c>
      <c r="I127" s="13">
        <f>'Investment Analysis'!K127</f>
        <v/>
      </c>
      <c r="J127" s="14">
        <f>'Investment Analysis'!L127</f>
        <v/>
      </c>
      <c r="K127" s="15">
        <f>'Investment Analysis'!M127</f>
        <v/>
      </c>
      <c r="L127" s="41">
        <f>'Investment Analysis'!T127</f>
        <v/>
      </c>
      <c r="M127" s="21">
        <f>'Investment Analysis'!V127</f>
        <v/>
      </c>
      <c r="N127" s="21">
        <f>'Investment Analysis'!W127</f>
        <v/>
      </c>
      <c r="P127" s="48">
        <f>'Investment Analysis'!Y127</f>
        <v/>
      </c>
      <c r="Q127" s="18" t="n"/>
      <c r="R127" s="83" t="n"/>
      <c r="S127" s="48" t="n">
        <v>4337.07</v>
      </c>
      <c r="T127" s="18">
        <f>'Investment Analysis'!AH127</f>
        <v/>
      </c>
      <c r="U127" s="15">
        <f>'Investment Analysis'!AF127</f>
        <v/>
      </c>
      <c r="V127" s="48" t="n">
        <v>7098.18</v>
      </c>
      <c r="W127" s="18">
        <f>'Investment Analysis'!AO127</f>
        <v/>
      </c>
      <c r="X127" s="15">
        <f>'Investment Analysis'!AM127</f>
        <v/>
      </c>
      <c r="Y127" s="48" t="n">
        <v>9045.09</v>
      </c>
      <c r="Z127" s="18">
        <f>IF(Y127&gt;0,(Y127-Z$5)/Z$5,0)</f>
        <v/>
      </c>
      <c r="AA127" s="15">
        <f>'Investment Analysis'!GM127</f>
        <v/>
      </c>
      <c r="AB127" s="48" t="n">
        <v>2506.71</v>
      </c>
      <c r="AC127" s="18">
        <f>IF(AB127&gt;0,(AB127+8000+5000-AC$5)/AC$5,0)</f>
        <v/>
      </c>
      <c r="AD127" s="15">
        <f>'Investment Analysis'!AT127</f>
        <v/>
      </c>
      <c r="AE127" s="48" t="n">
        <v>11237.21</v>
      </c>
      <c r="AF127" s="18">
        <f>'Investment Analysis'!BC127</f>
        <v/>
      </c>
      <c r="AG127" s="15">
        <f>'Investment Analysis'!BA127</f>
        <v/>
      </c>
      <c r="AH127" s="48" t="n"/>
      <c r="AI127" s="18">
        <f>IF(AH127&gt;0,(AH127-5000+20000+20000-AI$5)/AI$5,0)</f>
        <v/>
      </c>
      <c r="AJ127" s="15">
        <f>'Investment Analysis'!BH127</f>
        <v/>
      </c>
      <c r="AK127" s="48" t="n">
        <v>19691.89</v>
      </c>
      <c r="AL127" s="18">
        <f>IF(AK127&gt;0,(AK127+7000-AL$5)/AL$5,0)</f>
        <v/>
      </c>
      <c r="AM127" s="15">
        <f>'Investment Analysis'!BO127</f>
        <v/>
      </c>
      <c r="AN127" s="48" t="n">
        <v>14701.22</v>
      </c>
      <c r="AO127" s="18">
        <f>IF(AN127&gt;0,(AN127+25000+5000-AO$5)/AO$5,0)</f>
        <v/>
      </c>
      <c r="AP127" s="15">
        <f>'Investment Analysis'!BV127</f>
        <v/>
      </c>
      <c r="AQ127" s="48" t="n">
        <v>5034.72</v>
      </c>
      <c r="AR127" s="18">
        <f>IF(AQ127&gt;0,(AQ127+10000+4000-AR$5)/AR$5,0)</f>
        <v/>
      </c>
      <c r="AS127" s="15">
        <f>'Investment Analysis'!CC127</f>
        <v/>
      </c>
      <c r="AT127" s="48" t="n">
        <v>22949.09</v>
      </c>
      <c r="AU127" s="18">
        <f>'Investment Analysis'!CL127</f>
        <v/>
      </c>
      <c r="AV127" s="15">
        <f>'Investment Analysis'!CJ127</f>
        <v/>
      </c>
      <c r="AW127" s="48" t="n">
        <v>17600.4</v>
      </c>
      <c r="AX127" s="18">
        <f>IF(AW127&gt;0,(AW127+2000-AX$5)/AX$5,0)</f>
        <v/>
      </c>
      <c r="AY127" s="15">
        <f>'Investment Analysis'!CQ127</f>
        <v/>
      </c>
      <c r="AZ127" s="48" t="n">
        <v>15589.55</v>
      </c>
      <c r="BA127" s="18">
        <f>'Investment Analysis'!CZ127</f>
        <v/>
      </c>
      <c r="BB127" s="15">
        <f>'Investment Analysis'!CX127</f>
        <v/>
      </c>
      <c r="BC127" s="48" t="n">
        <v>9212.1</v>
      </c>
      <c r="BD127" s="18">
        <f>IF(BC127&gt;0,(BC127-10000+30000+10000-BD$5)/BD$5,0)</f>
        <v/>
      </c>
      <c r="BE127" s="15">
        <f>'Investment Analysis'!DE127</f>
        <v/>
      </c>
      <c r="BF127" s="48" t="n">
        <v>4600.18</v>
      </c>
      <c r="BG127" s="18">
        <f>'Investment Analysis'!DN127</f>
        <v/>
      </c>
      <c r="BH127" s="15">
        <f>'Investment Analysis'!DL127</f>
        <v/>
      </c>
      <c r="BI127" s="48" t="n">
        <v>2543.23</v>
      </c>
      <c r="BJ127" s="18">
        <f>'Investment Analysis'!EB127</f>
        <v/>
      </c>
      <c r="BK127" s="15">
        <f>'Investment Analysis'!DZ127</f>
        <v/>
      </c>
      <c r="BL127" s="48" t="n">
        <v>20173.96</v>
      </c>
      <c r="BM127" s="18">
        <f>'Investment Analysis'!EI127</f>
        <v/>
      </c>
      <c r="BN127" s="15">
        <f>'Investment Analysis'!EG127</f>
        <v/>
      </c>
      <c r="BO127" s="48" t="n">
        <v>10057.91</v>
      </c>
      <c r="BP127" s="18">
        <f>'Investment Analysis'!DU127</f>
        <v/>
      </c>
      <c r="BQ127" s="15">
        <f>'Investment Analysis'!DS127</f>
        <v/>
      </c>
      <c r="BR127" s="48" t="n">
        <v>11171.98</v>
      </c>
      <c r="BS127" s="18">
        <f>'Investment Analysis'!EP127</f>
        <v/>
      </c>
      <c r="BT127" s="15">
        <f>'Investment Analysis'!EN127</f>
        <v/>
      </c>
      <c r="BU127" s="48" t="n">
        <v>13529.12</v>
      </c>
      <c r="BV127" s="18">
        <f>IF(BU127&gt;0,(BU127+8000-BV$5)/BV$5,0)</f>
        <v/>
      </c>
      <c r="BW127" s="15">
        <f>'Investment Analysis'!EU127</f>
        <v/>
      </c>
      <c r="BX127" s="48" t="n">
        <v>21454.63</v>
      </c>
      <c r="BY127" s="18">
        <f>IF(BX127&gt;0,(BX127-10000-5000-BY$5)/BY$5,0)</f>
        <v/>
      </c>
      <c r="BZ127" s="15">
        <f>'Investment Analysis'!FB127</f>
        <v/>
      </c>
      <c r="CA127" s="48" t="n">
        <v>21141.54</v>
      </c>
      <c r="CB127" s="18">
        <f>IF(CA127&gt;0,(CA127-CB$5)/CB$5,0)</f>
        <v/>
      </c>
      <c r="CC127" s="15">
        <f>'Investment Analysis'!FI127</f>
        <v/>
      </c>
      <c r="CD127" s="48" t="n">
        <v>18293.76</v>
      </c>
      <c r="CE127" s="18">
        <f>'Investment Analysis'!FR127</f>
        <v/>
      </c>
      <c r="CF127" s="15">
        <f>'Investment Analysis'!FP127</f>
        <v/>
      </c>
      <c r="CG127" s="48" t="n">
        <v>5047.78</v>
      </c>
      <c r="CH127" s="18">
        <f>'Investment Analysis'!FR127</f>
        <v/>
      </c>
      <c r="CI127" s="15">
        <f>'Investment Analysis'!FW127</f>
        <v/>
      </c>
      <c r="CJ127" s="48" t="n"/>
      <c r="CK127" s="18">
        <f>IF(CJ127&gt;0,(CJ127+5000+8000-CK$5)/CK$5,0)</f>
        <v/>
      </c>
      <c r="CL127" s="15">
        <f>'Investment Analysis'!GD127</f>
        <v/>
      </c>
      <c r="CM127" s="48" t="n">
        <v>36004</v>
      </c>
      <c r="CN127" s="18">
        <f>IF(CM127&gt;0,(CM127-CN$5)/CN$5,0)</f>
        <v/>
      </c>
      <c r="CO127" s="15">
        <f>'Investment Analysis'!GT127</f>
        <v/>
      </c>
      <c r="CP127" s="48" t="n">
        <v>36611.4</v>
      </c>
      <c r="CQ127" s="18">
        <f>IF(CP127&gt;0,(CP127-CQ$5)/CQ$5,0)</f>
        <v/>
      </c>
      <c r="CR127" s="15">
        <f>'Investment Analysis'!HG127</f>
        <v/>
      </c>
      <c r="CS127" s="48" t="n">
        <v>3870</v>
      </c>
      <c r="CT127" s="18">
        <f>IF(CS127&gt;0,(CS127-CT$5)/CT$5,0)</f>
        <v/>
      </c>
      <c r="CU127" s="15">
        <f>'Investment Analysis'!HN127</f>
        <v/>
      </c>
      <c r="CV127" s="48" t="n">
        <v>7929.35</v>
      </c>
      <c r="CW127" s="18">
        <f>IF(CV127&gt;0,(CV127-CW$5)/CW$5,0)</f>
        <v/>
      </c>
      <c r="CX127" s="15">
        <f>'Investment Analysis'!IB127</f>
        <v/>
      </c>
      <c r="CY127" s="48" t="n">
        <v>10150.8</v>
      </c>
      <c r="CZ127" s="18">
        <f>IF(CY127&gt;0,(CY127-CZ$5)/CZ$5,0)</f>
        <v/>
      </c>
      <c r="DA127" s="15">
        <f>'Investment Analysis'!II127</f>
        <v/>
      </c>
      <c r="DB127" s="48" t="n">
        <v>5927.5</v>
      </c>
      <c r="DC127" s="18">
        <f>IF(DB127&gt;0,(DB127-DC$5)/DC$5,0)</f>
        <v/>
      </c>
      <c r="DD127" s="15">
        <f>'Investment Analysis'!IP127</f>
        <v/>
      </c>
      <c r="DE127" s="48" t="n">
        <v>20916</v>
      </c>
      <c r="DF127" s="18">
        <f>'Investment Analysis'!IY127</f>
        <v/>
      </c>
      <c r="DG127" s="15">
        <f>'Investment Analysis'!IW127</f>
        <v/>
      </c>
      <c r="DH127" s="48" t="n">
        <v>20955.9</v>
      </c>
      <c r="DI127" s="18">
        <f>IF(DH127&gt;0,(DH127-DI$5)/DI$5,0)</f>
        <v/>
      </c>
      <c r="DJ127" s="15">
        <f>'Investment Analysis'!JD127</f>
        <v/>
      </c>
      <c r="DK127" s="48" t="n">
        <v>24300</v>
      </c>
      <c r="DL127" s="18">
        <f>IF(DK127&gt;0,(DK127-DL$5)/DL$5,0)</f>
        <v/>
      </c>
      <c r="DM127" s="15">
        <f>'Investment Analysis'!JK127</f>
        <v/>
      </c>
      <c r="DN127" s="48" t="n">
        <v>1117.4</v>
      </c>
      <c r="DO127" s="18">
        <f>IF(DN127&gt;0,(DN127-DO$5)/DO$5,0)</f>
        <v/>
      </c>
      <c r="DP127" s="15">
        <f>'Investment Analysis'!HU127</f>
        <v/>
      </c>
      <c r="DQ127" s="48" t="n">
        <v>18051.25</v>
      </c>
      <c r="DR127" s="18">
        <f>IF(DQ127&gt;0,(DQ127-DR$5)/DR$5,0)</f>
        <v/>
      </c>
      <c r="DS127" s="15">
        <f>'Investment Analysis'!JR127</f>
        <v/>
      </c>
      <c r="DT127" s="48" t="n">
        <v>21900</v>
      </c>
      <c r="DU127" s="18">
        <f>IF(DT127&gt;0,(DT127-630.54-DU$5)/DU$5,0)</f>
        <v/>
      </c>
      <c r="DV127" s="15">
        <f>'Investment Analysis'!JY127</f>
        <v/>
      </c>
      <c r="DW127" s="48" t="n">
        <v>5022.4</v>
      </c>
      <c r="DX127" s="18">
        <f>IF(DW127&gt;0,(DW127-DX$5)/DX$5,0)</f>
        <v/>
      </c>
      <c r="DY127" s="15">
        <f>'Investment Analysis'!KF127</f>
        <v/>
      </c>
      <c r="DZ127" s="48" t="n">
        <v>5348</v>
      </c>
      <c r="EA127" s="18">
        <f>IF(DZ127&gt;0,(DZ127-EA$5)/EA$5,0)</f>
        <v/>
      </c>
      <c r="EB127" s="15">
        <f>'Investment Analysis'!KM127</f>
        <v/>
      </c>
      <c r="EC127" s="48" t="n"/>
      <c r="ED127" s="18">
        <f>'Investment Analysis'!KV127</f>
        <v/>
      </c>
      <c r="EE127" s="15">
        <f>'Investment Analysis'!KT127</f>
        <v/>
      </c>
      <c r="EF127" s="48" t="n">
        <v>14842.5</v>
      </c>
      <c r="EG127" s="18">
        <f>IF(EF127&gt;0,(EF127-EG$5)/EG$5,0)</f>
        <v/>
      </c>
      <c r="EH127" s="15">
        <f>'Investment Analysis'!LH127</f>
        <v/>
      </c>
      <c r="EI127" s="48" t="n">
        <v>7953.4</v>
      </c>
      <c r="EJ127" s="18">
        <f>'Investment Analysis'!LQ127</f>
        <v/>
      </c>
      <c r="EK127" s="15">
        <f>'Investment Analysis'!LO127</f>
        <v/>
      </c>
      <c r="EL127" s="48" t="n">
        <v>23550</v>
      </c>
      <c r="EM127" s="18">
        <f>IF(EL127&gt;0,(EL127-EM$4)/EM$4,0)</f>
        <v/>
      </c>
      <c r="EN127" s="15">
        <f>'Investment Analysis'!LX127</f>
        <v/>
      </c>
      <c r="EO127" s="48" t="n">
        <v>14515</v>
      </c>
      <c r="EP127" s="68">
        <f>IF(EO127&gt;0,(EO127-500-EP$5)/EP$5,0)</f>
        <v/>
      </c>
      <c r="EQ127" s="15">
        <f>'Investment Analysis'!MC127</f>
        <v/>
      </c>
      <c r="ER127" s="48" t="n"/>
      <c r="ES127" s="18">
        <f>'Investment Analysis'!LX127</f>
        <v/>
      </c>
      <c r="ET127" s="15">
        <f>'Investment Analysis'!LA127</f>
        <v/>
      </c>
      <c r="EU127" s="48" t="n">
        <v>35821.5</v>
      </c>
      <c r="EV127" s="18">
        <f>'Investment Analysis'!ML127</f>
        <v/>
      </c>
      <c r="EW127" s="15">
        <f>'Investment Analysis'!MJ127</f>
        <v/>
      </c>
      <c r="EX127" s="48" t="n">
        <v>60375.5</v>
      </c>
      <c r="EY127" s="18">
        <f>IF(EX127&gt;0,(EX127-EY$5)/EY$5,0)</f>
        <v/>
      </c>
      <c r="EZ127" s="15">
        <f>'Investment Analysis'!MQ127</f>
        <v/>
      </c>
      <c r="FA127" s="48" t="n">
        <v>10416</v>
      </c>
      <c r="FB127" s="18">
        <f>IF(FA127&gt;0,(FA127-FB$5)/FB$5,0)</f>
        <v/>
      </c>
      <c r="FC127" s="15">
        <f>'Investment Analysis'!MX127</f>
        <v/>
      </c>
      <c r="FD127" s="48" t="n">
        <v>17346.7</v>
      </c>
      <c r="FE127" s="18">
        <f>IF(FD127&gt;0,(FD127-FE$5)/FE$5,0)</f>
        <v/>
      </c>
      <c r="FF127" s="15">
        <f>'Investment Analysis'!NE127</f>
        <v/>
      </c>
      <c r="FG127" s="48" t="n">
        <v>10476</v>
      </c>
      <c r="FH127" s="18">
        <f>IF(FG127&gt;0,(FG127-FH$5)/FH$5,0)</f>
        <v/>
      </c>
      <c r="FI127" s="15">
        <f>'Investment Analysis'!NL127</f>
        <v/>
      </c>
      <c r="FJ127" s="48" t="n">
        <v>34991.6</v>
      </c>
      <c r="FK127" s="18">
        <f>IF(FJ127&gt;0,(FJ127-FK$5)/FK$5,0)</f>
        <v/>
      </c>
      <c r="FL127" s="15">
        <f>'Investment Analysis'!NS127</f>
        <v/>
      </c>
      <c r="FM127" s="54" t="n">
        <v>2477.85</v>
      </c>
      <c r="FN127" s="18">
        <f>IF(FM127&gt;0,(FM127-FN$5)/FN$5,0)</f>
        <v/>
      </c>
      <c r="FO127" s="15">
        <f>'Investment Analysis'!NZ127</f>
        <v/>
      </c>
      <c r="FP127" s="48" t="n">
        <v>17800</v>
      </c>
      <c r="FQ127" s="18">
        <f>IF(FP127&gt;0,(FP127-FQ$5)/FQ$5,0)</f>
        <v/>
      </c>
      <c r="FR127" s="15">
        <f>'Investment Analysis'!OG127</f>
        <v/>
      </c>
      <c r="FS127" s="48" t="n">
        <v>57675</v>
      </c>
      <c r="FT127" s="18">
        <f>IF(FS127&gt;0,(FS127-FT$5)/FT$5,0)</f>
        <v/>
      </c>
      <c r="FU127" s="15">
        <f>'Investment Analysis'!ON127</f>
        <v/>
      </c>
      <c r="FV127" s="48" t="n">
        <v>19581</v>
      </c>
      <c r="FW127" s="18">
        <f>IF(FV127&gt;0,(FV127-FW$5)/FW$5,0)</f>
        <v/>
      </c>
      <c r="FX127" s="15">
        <f>'Investment Analysis'!OU127</f>
        <v/>
      </c>
      <c r="FY127" s="48" t="n">
        <v>18226.25</v>
      </c>
      <c r="FZ127" s="18">
        <f>IF(FY127&gt;0,(FY127-FZ$5)/FZ$5,0)</f>
        <v/>
      </c>
      <c r="GA127" s="15">
        <f>'Investment Analysis'!PB127</f>
        <v/>
      </c>
      <c r="GB127" s="48" t="n">
        <v>18833.25</v>
      </c>
      <c r="GC127" s="18">
        <f>'Investment Analysis'!PK127</f>
        <v/>
      </c>
      <c r="GD127" s="15">
        <f>'Investment Analysis'!PI127</f>
        <v/>
      </c>
      <c r="GE127" s="48" t="n">
        <v>10984.2</v>
      </c>
      <c r="GF127" s="18">
        <f>'Investment Analysis'!PY127</f>
        <v/>
      </c>
      <c r="GG127" s="15">
        <f>'Investment Analysis'!PW127</f>
        <v/>
      </c>
      <c r="GH127" s="48" t="n">
        <v>20656.3</v>
      </c>
      <c r="GI127" s="18">
        <f>'Investment Analysis'!QF127</f>
        <v/>
      </c>
      <c r="GJ127" s="15">
        <f>'Investment Analysis'!QD127</f>
        <v/>
      </c>
      <c r="GK127" s="48" t="n">
        <v>11434.7</v>
      </c>
      <c r="GL127" s="18">
        <f>'Investment Analysis'!QM127</f>
        <v/>
      </c>
      <c r="GM127" s="15">
        <f>'Investment Analysis'!QK127</f>
        <v/>
      </c>
      <c r="GN127" s="48" t="n">
        <v>11277</v>
      </c>
      <c r="GO127" s="18">
        <f>'Investment Analysis'!QT127</f>
        <v/>
      </c>
      <c r="GP127" s="15">
        <f>'Investment Analysis'!QR127</f>
        <v/>
      </c>
      <c r="GQ127" s="48" t="n">
        <v>4959.35</v>
      </c>
      <c r="GR127" s="18">
        <f>'Investment Analysis'!RA127</f>
        <v/>
      </c>
      <c r="GS127" s="15">
        <f>'Investment Analysis'!QY127</f>
        <v/>
      </c>
      <c r="GT127" s="48" t="n">
        <v>46637.5</v>
      </c>
      <c r="GU127" s="18">
        <f>'Investment Analysis'!RH127</f>
        <v/>
      </c>
      <c r="GV127" s="15">
        <f>'Investment Analysis'!RF127</f>
        <v/>
      </c>
      <c r="GW127" s="48" t="n">
        <v>10516</v>
      </c>
      <c r="GX127" s="18">
        <f>'Investment Analysis'!RO127</f>
        <v/>
      </c>
      <c r="GY127" s="15">
        <f>'Investment Analysis'!RM127</f>
        <v/>
      </c>
      <c r="GZ127" s="48" t="n">
        <v>2670</v>
      </c>
      <c r="HA127" s="18">
        <f>'Investment Analysis'!RV127</f>
        <v/>
      </c>
      <c r="HB127" s="15">
        <f>'Investment Analysis'!RT127</f>
        <v/>
      </c>
      <c r="HC127" s="48" t="n">
        <v>20988</v>
      </c>
      <c r="HD127" s="18">
        <f>'Investment Analysis'!SC127</f>
        <v/>
      </c>
      <c r="HE127" s="15">
        <f>'Investment Analysis'!SA127</f>
        <v/>
      </c>
      <c r="HF127" s="48" t="n">
        <v>5395</v>
      </c>
      <c r="HG127" s="18">
        <f>'Investment Analysis'!SJ127</f>
        <v/>
      </c>
      <c r="HH127" s="15">
        <f>'Investment Analysis'!SH127</f>
        <v/>
      </c>
      <c r="HI127" s="48" t="n">
        <v>7356</v>
      </c>
      <c r="HJ127" s="18">
        <f>'Investment Analysis'!SM127</f>
        <v/>
      </c>
      <c r="HK127" s="15">
        <f>'Investment Analysis'!SK127</f>
        <v/>
      </c>
      <c r="HL127" s="48" t="n">
        <v>11205</v>
      </c>
      <c r="HM127" s="18">
        <f>'Investment Analysis'!SP127</f>
        <v/>
      </c>
      <c r="HN127" s="15">
        <f>'Investment Analysis'!SN127</f>
        <v/>
      </c>
      <c r="HO127" s="48" t="n">
        <v>5666.8</v>
      </c>
      <c r="HP127" s="18">
        <f>'Investment Analysis'!TE127</f>
        <v/>
      </c>
      <c r="HQ127" s="15">
        <f>'Investment Analysis'!TC127</f>
        <v/>
      </c>
      <c r="HR127" s="48" t="n">
        <v>3412</v>
      </c>
      <c r="HS127" s="18">
        <f>'Investment Analysis'!TL127</f>
        <v/>
      </c>
      <c r="HT127" s="15">
        <f>'Investment Analysis'!TJ127</f>
        <v/>
      </c>
      <c r="HU127" s="48" t="n"/>
      <c r="HV127" s="18">
        <f>'Investment Analysis'!TS127</f>
        <v/>
      </c>
      <c r="HW127" s="15">
        <f>'Investment Analysis'!TQ127</f>
        <v/>
      </c>
      <c r="HX127" s="48" t="n"/>
      <c r="HY127" s="18">
        <f>'Investment Analysis'!TZ127</f>
        <v/>
      </c>
      <c r="HZ127" s="15">
        <f>'Investment Analysis'!TX127</f>
        <v/>
      </c>
      <c r="IA127" s="48" t="n"/>
      <c r="IB127" s="18">
        <f>'Investment Analysis'!UG127</f>
        <v/>
      </c>
      <c r="IC127" s="15">
        <f>'Investment Analysis'!UE127</f>
        <v/>
      </c>
      <c r="ID127" s="48" t="n"/>
      <c r="IE127" s="18">
        <f>'Investment Analysis'!UN127</f>
        <v/>
      </c>
      <c r="IF127" s="15">
        <f>'Investment Analysis'!UL127</f>
        <v/>
      </c>
      <c r="IG127" s="48" t="n"/>
      <c r="IH127" s="18">
        <f>'Investment Analysis'!UU127</f>
        <v/>
      </c>
      <c r="II127" s="15">
        <f>'Investment Analysis'!US127</f>
        <v/>
      </c>
      <c r="IJ127" s="48" t="n"/>
      <c r="IK127" s="18">
        <f>'Investment Analysis'!VB127</f>
        <v/>
      </c>
      <c r="IL127" s="15">
        <f>'Investment Analysis'!UZ127</f>
        <v/>
      </c>
      <c r="IM127" s="48" t="n"/>
      <c r="IN127" s="18">
        <f>'Investment Analysis'!VI127</f>
        <v/>
      </c>
      <c r="IO127" s="15">
        <f>'Investment Analysis'!VG127</f>
        <v/>
      </c>
      <c r="IP127" s="18" t="n"/>
      <c r="IQ127" s="18" t="n"/>
      <c r="IR127" s="18" t="n"/>
      <c r="IS127" s="108">
        <f>IF(IT127&gt;0,IT127-IT126,0)</f>
        <v/>
      </c>
      <c r="IT127" s="48">
        <f>FY127+FV127+FS127+FP127+FM127+FJ127+FG127+FD127+FA127+EX127+EU127+ER127+EO127+EL127+EI127+EF127+EC127+DZ127+DW127+DT127+DQ127+DN127+DK127+DH127+DE127+DB127+CY127+CV127+CS127+CP127+CJ127+CG127+CD127+CA127+BX127+P127+CM127+GT127+GQ127+GN127+GK127+GH127+GE127+GB127+BU127+BR127+BO127+BL127+BI127+BF127+BC127+AZ127+AW127+AT127+AQ127+AN127+AK127+AH127+AE127+AB127+Y127+V127+S127+GW127+GZ127+HC127+HF127+HI127+HL127+HO127+HR127+HU127</f>
        <v/>
      </c>
      <c r="IU127" s="101">
        <f>IF(IT127&gt;0,IV127,0)</f>
        <v/>
      </c>
      <c r="IV127" s="101" t="n"/>
      <c r="IW127" s="15">
        <f>IF(IT127&gt;0,(IT127+IV$11-I$2)/I$2,0)</f>
        <v/>
      </c>
      <c r="IX127" s="113">
        <f>IF(IT127&gt;0,IT127+IV$11-I$2,0)</f>
        <v/>
      </c>
      <c r="IY127" s="21">
        <f>IF(IT127&gt;0,(IT127+IV$11+IV$33+IV$52+IV$73+IV$93+IV$113-IT$8)/IT$8,0)</f>
        <v/>
      </c>
      <c r="IZ127" s="173">
        <f>IF(IT127&gt;0,IT127+IV$11+IV$33+IV$52+IV$73+IV$93+IV$113-IT$8,0)</f>
        <v/>
      </c>
    </row>
    <row r="128">
      <c r="A128" s="554">
        <f>'Investment Analysis'!A128</f>
        <v/>
      </c>
      <c r="B128" s="4">
        <f>'Investment Analysis'!B128</f>
        <v/>
      </c>
      <c r="C128" s="27">
        <f>'Investment Analysis'!C128</f>
        <v/>
      </c>
      <c r="D128" s="14">
        <f>'Investment Analysis'!D128</f>
        <v/>
      </c>
      <c r="E128" s="15">
        <f>'Investment Analysis'!E128</f>
        <v/>
      </c>
      <c r="F128" s="13">
        <f>'Investment Analysis'!G128</f>
        <v/>
      </c>
      <c r="G128" s="14">
        <f>'Investment Analysis'!H128</f>
        <v/>
      </c>
      <c r="H128" s="15">
        <f>'Investment Analysis'!I128</f>
        <v/>
      </c>
      <c r="I128" s="13">
        <f>'Investment Analysis'!K128</f>
        <v/>
      </c>
      <c r="J128" s="14">
        <f>'Investment Analysis'!L128</f>
        <v/>
      </c>
      <c r="K128" s="15">
        <f>'Investment Analysis'!M128</f>
        <v/>
      </c>
      <c r="L128" s="41">
        <f>'Investment Analysis'!T128</f>
        <v/>
      </c>
      <c r="M128" s="21">
        <f>'Investment Analysis'!V128</f>
        <v/>
      </c>
      <c r="N128" s="21">
        <f>'Investment Analysis'!W128</f>
        <v/>
      </c>
      <c r="P128" s="48">
        <f>'Investment Analysis'!Y128</f>
        <v/>
      </c>
      <c r="Q128" s="18" t="n"/>
      <c r="R128" s="83" t="n"/>
      <c r="S128" s="48" t="n">
        <v>4410.32</v>
      </c>
      <c r="T128" s="18">
        <f>'Investment Analysis'!AH128</f>
        <v/>
      </c>
      <c r="U128" s="15">
        <f>'Investment Analysis'!AF128</f>
        <v/>
      </c>
      <c r="V128" s="48" t="n">
        <v>7192.95</v>
      </c>
      <c r="W128" s="18">
        <f>'Investment Analysis'!AO128</f>
        <v/>
      </c>
      <c r="X128" s="15">
        <f>'Investment Analysis'!AM128</f>
        <v/>
      </c>
      <c r="Y128" s="48" t="n">
        <v>9241.719999999999</v>
      </c>
      <c r="Z128" s="18">
        <f>IF(Y128&gt;0,(Y128-Z$5)/Z$5,0)</f>
        <v/>
      </c>
      <c r="AA128" s="15">
        <f>'Investment Analysis'!GM128</f>
        <v/>
      </c>
      <c r="AB128" s="48" t="n">
        <v>2540.92</v>
      </c>
      <c r="AC128" s="18">
        <f>IF(AB128&gt;0,(AB128+8000+5000-AC$5)/AC$5,0)</f>
        <v/>
      </c>
      <c r="AD128" s="15">
        <f>'Investment Analysis'!AT128</f>
        <v/>
      </c>
      <c r="AE128" s="48" t="n">
        <v>11362</v>
      </c>
      <c r="AF128" s="18">
        <f>'Investment Analysis'!BC128</f>
        <v/>
      </c>
      <c r="AG128" s="15">
        <f>'Investment Analysis'!BA128</f>
        <v/>
      </c>
      <c r="AH128" s="48" t="n"/>
      <c r="AI128" s="18">
        <f>IF(AH128&gt;0,(AH128-5000+20000+20000-AI$5)/AI$5,0)</f>
        <v/>
      </c>
      <c r="AJ128" s="15">
        <f>'Investment Analysis'!BH128</f>
        <v/>
      </c>
      <c r="AK128" s="48" t="n">
        <v>20029.54</v>
      </c>
      <c r="AL128" s="18">
        <f>IF(AK128&gt;0,(AK128+7000-AL$5)/AL$5,0)</f>
        <v/>
      </c>
      <c r="AM128" s="15">
        <f>'Investment Analysis'!BO128</f>
        <v/>
      </c>
      <c r="AN128" s="48" t="n">
        <v>15021.61</v>
      </c>
      <c r="AO128" s="18">
        <f>IF(AN128&gt;0,(AN128+25000+5000-AO$5)/AO$5,0)</f>
        <v/>
      </c>
      <c r="AP128" s="15">
        <f>'Investment Analysis'!BV128</f>
        <v/>
      </c>
      <c r="AQ128" s="48" t="n">
        <v>5116.9</v>
      </c>
      <c r="AR128" s="18">
        <f>IF(AQ128&gt;0,(AQ128+10000+4000-AR$5)/AR$5,0)</f>
        <v/>
      </c>
      <c r="AS128" s="15">
        <f>'Investment Analysis'!CC128</f>
        <v/>
      </c>
      <c r="AT128" s="48" t="n">
        <v>23438.98</v>
      </c>
      <c r="AU128" s="18">
        <f>'Investment Analysis'!CL128</f>
        <v/>
      </c>
      <c r="AV128" s="15">
        <f>'Investment Analysis'!CJ128</f>
        <v/>
      </c>
      <c r="AW128" s="48" t="n">
        <v>17890.27</v>
      </c>
      <c r="AX128" s="18">
        <f>IF(AW128&gt;0,(AW128+2000-AX$5)/AX$5,0)</f>
        <v/>
      </c>
      <c r="AY128" s="15">
        <f>'Investment Analysis'!CQ128</f>
        <v/>
      </c>
      <c r="AZ128" s="48" t="n">
        <v>15799.93</v>
      </c>
      <c r="BA128" s="18">
        <f>'Investment Analysis'!CZ128</f>
        <v/>
      </c>
      <c r="BB128" s="15">
        <f>'Investment Analysis'!CX128</f>
        <v/>
      </c>
      <c r="BC128" s="48" t="n">
        <v>9329.360000000001</v>
      </c>
      <c r="BD128" s="18">
        <f>IF(BC128&gt;0,(BC128-10000+30000+10000-BD$5)/BD$5,0)</f>
        <v/>
      </c>
      <c r="BE128" s="15">
        <f>'Investment Analysis'!DE128</f>
        <v/>
      </c>
      <c r="BF128" s="48" t="n">
        <v>4658.86</v>
      </c>
      <c r="BG128" s="18">
        <f>'Investment Analysis'!DN128</f>
        <v/>
      </c>
      <c r="BH128" s="15">
        <f>'Investment Analysis'!DL128</f>
        <v/>
      </c>
      <c r="BI128" s="48" t="n">
        <v>2630.67</v>
      </c>
      <c r="BJ128" s="18">
        <f>'Investment Analysis'!EB128</f>
        <v/>
      </c>
      <c r="BK128" s="15">
        <f>'Investment Analysis'!DZ128</f>
        <v/>
      </c>
      <c r="BL128" s="48" t="n">
        <v>20602.5</v>
      </c>
      <c r="BM128" s="18">
        <f>'Investment Analysis'!EI128</f>
        <v/>
      </c>
      <c r="BN128" s="15">
        <f>'Investment Analysis'!EG128</f>
        <v/>
      </c>
      <c r="BO128" s="48" t="n">
        <v>10311.37</v>
      </c>
      <c r="BP128" s="18">
        <f>'Investment Analysis'!DU128</f>
        <v/>
      </c>
      <c r="BQ128" s="15">
        <f>'Investment Analysis'!DS128</f>
        <v/>
      </c>
      <c r="BR128" s="48" t="n">
        <v>11369.49</v>
      </c>
      <c r="BS128" s="18">
        <f>'Investment Analysis'!EP128</f>
        <v/>
      </c>
      <c r="BT128" s="15">
        <f>'Investment Analysis'!EN128</f>
        <v/>
      </c>
      <c r="BU128" s="48" t="n">
        <v>13689.01</v>
      </c>
      <c r="BV128" s="18">
        <f>IF(BU128&gt;0,(BU128+8000-BV$5)/BV$5,0)</f>
        <v/>
      </c>
      <c r="BW128" s="15">
        <f>'Investment Analysis'!EU128</f>
        <v/>
      </c>
      <c r="BX128" s="48" t="n">
        <v>21013.4</v>
      </c>
      <c r="BY128" s="18">
        <f>IF(BX128&gt;0,(BX128-10000-5000-BY$5)/BY$5,0)</f>
        <v/>
      </c>
      <c r="BZ128" s="15">
        <f>'Investment Analysis'!FB128</f>
        <v/>
      </c>
      <c r="CA128" s="48" t="n">
        <v>20900.8</v>
      </c>
      <c r="CB128" s="18">
        <f>IF(CA128&gt;0,(CA128-CB$5)/CB$5,0)</f>
        <v/>
      </c>
      <c r="CC128" s="15">
        <f>'Investment Analysis'!FI128</f>
        <v/>
      </c>
      <c r="CD128" s="48" t="n">
        <v>18756.37</v>
      </c>
      <c r="CE128" s="18">
        <f>'Investment Analysis'!FR128</f>
        <v/>
      </c>
      <c r="CF128" s="15">
        <f>'Investment Analysis'!FP128</f>
        <v/>
      </c>
      <c r="CG128" s="48" t="n">
        <v>5040.24</v>
      </c>
      <c r="CH128" s="18">
        <f>'Investment Analysis'!FR128</f>
        <v/>
      </c>
      <c r="CI128" s="15">
        <f>'Investment Analysis'!FW128</f>
        <v/>
      </c>
      <c r="CJ128" s="48" t="n"/>
      <c r="CK128" s="18">
        <f>IF(CJ128&gt;0,(CJ128+5000+8000-CK$5)/CK$5,0)</f>
        <v/>
      </c>
      <c r="CL128" s="15">
        <f>'Investment Analysis'!GD128</f>
        <v/>
      </c>
      <c r="CM128" s="48" t="n">
        <v>36450.53</v>
      </c>
      <c r="CN128" s="18">
        <f>IF(CM128&gt;0,(CM128-CN$5)/CN$5,0)</f>
        <v/>
      </c>
      <c r="CO128" s="15">
        <f>'Investment Analysis'!GT128</f>
        <v/>
      </c>
      <c r="CP128" s="48" t="n">
        <v>35749.35</v>
      </c>
      <c r="CQ128" s="18">
        <f>IF(CP128&gt;0,(CP128-CQ$5)/CQ$5,0)</f>
        <v/>
      </c>
      <c r="CR128" s="15">
        <f>'Investment Analysis'!HG128</f>
        <v/>
      </c>
      <c r="CS128" s="48" t="n">
        <v>3800</v>
      </c>
      <c r="CT128" s="18">
        <f>IF(CS128&gt;0,(CS128-CT$5)/CT$5,0)</f>
        <v/>
      </c>
      <c r="CU128" s="15">
        <f>'Investment Analysis'!HN128</f>
        <v/>
      </c>
      <c r="CV128" s="48" t="n">
        <v>8134.5</v>
      </c>
      <c r="CW128" s="18">
        <f>IF(CV128&gt;0,(CV128-CW$5)/CW$5,0)</f>
        <v/>
      </c>
      <c r="CX128" s="15">
        <f>'Investment Analysis'!IB128</f>
        <v/>
      </c>
      <c r="CY128" s="48" t="n">
        <v>10550.8</v>
      </c>
      <c r="CZ128" s="18">
        <f>IF(CY128&gt;0,(CY128-CZ$5)/CZ$5,0)</f>
        <v/>
      </c>
      <c r="DA128" s="15">
        <f>'Investment Analysis'!II128</f>
        <v/>
      </c>
      <c r="DB128" s="48" t="n">
        <v>5790.75</v>
      </c>
      <c r="DC128" s="18">
        <f>IF(DB128&gt;0,(DB128-DC$5)/DC$5,0)</f>
        <v/>
      </c>
      <c r="DD128" s="15">
        <f>'Investment Analysis'!IP128</f>
        <v/>
      </c>
      <c r="DE128" s="48" t="n">
        <v>21702</v>
      </c>
      <c r="DF128" s="18">
        <f>'Investment Analysis'!IY128</f>
        <v/>
      </c>
      <c r="DG128" s="15">
        <f>'Investment Analysis'!IW128</f>
        <v/>
      </c>
      <c r="DH128" s="48" t="n">
        <v>21366</v>
      </c>
      <c r="DI128" s="18">
        <f>IF(DH128&gt;0,(DH128-DI$5)/DI$5,0)</f>
        <v/>
      </c>
      <c r="DJ128" s="15">
        <f>'Investment Analysis'!JD128</f>
        <v/>
      </c>
      <c r="DK128" s="48" t="n">
        <v>24505.5</v>
      </c>
      <c r="DL128" s="18">
        <f>IF(DK128&gt;0,(DK128-DL$5)/DL$5,0)</f>
        <v/>
      </c>
      <c r="DM128" s="15">
        <f>'Investment Analysis'!JK128</f>
        <v/>
      </c>
      <c r="DN128" s="48" t="n">
        <v>1083.4</v>
      </c>
      <c r="DO128" s="18">
        <f>IF(DN128&gt;0,(DN128-DO$5)/DO$5,0)</f>
        <v/>
      </c>
      <c r="DP128" s="15">
        <f>'Investment Analysis'!HU128</f>
        <v/>
      </c>
      <c r="DQ128" s="48" t="n">
        <v>18273.5</v>
      </c>
      <c r="DR128" s="18">
        <f>IF(DQ128&gt;0,(DQ128-DR$5)/DR$5,0)</f>
        <v/>
      </c>
      <c r="DS128" s="15">
        <f>'Investment Analysis'!JR128</f>
        <v/>
      </c>
      <c r="DT128" s="48" t="n">
        <v>25944</v>
      </c>
      <c r="DU128" s="18">
        <f>IF(DT128&gt;0,(DT128-630.54-DU$5)/DU$5,0)</f>
        <v/>
      </c>
      <c r="DV128" s="15">
        <f>'Investment Analysis'!JY128</f>
        <v/>
      </c>
      <c r="DW128" s="48" t="n">
        <v>5009.6</v>
      </c>
      <c r="DX128" s="18">
        <f>IF(DW128&gt;0,(DW128-DX$5)/DX$5,0)</f>
        <v/>
      </c>
      <c r="DY128" s="15">
        <f>'Investment Analysis'!KF128</f>
        <v/>
      </c>
      <c r="DZ128" s="48" t="n">
        <v>5170</v>
      </c>
      <c r="EA128" s="18">
        <f>IF(DZ128&gt;0,(DZ128-EA$5)/EA$5,0)</f>
        <v/>
      </c>
      <c r="EB128" s="15">
        <f>'Investment Analysis'!KM128</f>
        <v/>
      </c>
      <c r="EC128" s="48" t="n"/>
      <c r="ED128" s="18">
        <f>'Investment Analysis'!KV128</f>
        <v/>
      </c>
      <c r="EE128" s="15">
        <f>'Investment Analysis'!KT128</f>
        <v/>
      </c>
      <c r="EF128" s="48" t="n">
        <v>15085</v>
      </c>
      <c r="EG128" s="18">
        <f>IF(EF128&gt;0,(EF128-EG$5)/EG$5,0)</f>
        <v/>
      </c>
      <c r="EH128" s="15">
        <f>'Investment Analysis'!LH128</f>
        <v/>
      </c>
      <c r="EI128" s="48" t="n">
        <v>7831.85</v>
      </c>
      <c r="EJ128" s="18">
        <f>'Investment Analysis'!LQ128</f>
        <v/>
      </c>
      <c r="EK128" s="15">
        <f>'Investment Analysis'!LO128</f>
        <v/>
      </c>
      <c r="EL128" s="48" t="n">
        <v>22965</v>
      </c>
      <c r="EM128" s="18">
        <f>IF(EL128&gt;0,(EL128-EM$4)/EM$4,0)</f>
        <v/>
      </c>
      <c r="EN128" s="15">
        <f>'Investment Analysis'!LX128</f>
        <v/>
      </c>
      <c r="EO128" s="48" t="n">
        <v>14195</v>
      </c>
      <c r="EP128" s="68">
        <f>IF(EO128&gt;0,(EO128-500-EP$5)/EP$5,0)</f>
        <v/>
      </c>
      <c r="EQ128" s="15">
        <f>'Investment Analysis'!MC128</f>
        <v/>
      </c>
      <c r="ER128" s="48" t="n"/>
      <c r="ES128" s="18">
        <f>'Investment Analysis'!LX128</f>
        <v/>
      </c>
      <c r="ET128" s="15">
        <f>'Investment Analysis'!LA128</f>
        <v/>
      </c>
      <c r="EU128" s="48" t="n">
        <v>39461.5</v>
      </c>
      <c r="EV128" s="18">
        <f>'Investment Analysis'!ML128</f>
        <v/>
      </c>
      <c r="EW128" s="15">
        <f>'Investment Analysis'!MJ128</f>
        <v/>
      </c>
      <c r="EX128" s="48" t="n">
        <v>60481.75</v>
      </c>
      <c r="EY128" s="18">
        <f>IF(EX128&gt;0,(EX128-EY$5)/EY$5,0)</f>
        <v/>
      </c>
      <c r="EZ128" s="15">
        <f>'Investment Analysis'!MQ128</f>
        <v/>
      </c>
      <c r="FA128" s="48" t="n">
        <v>10472</v>
      </c>
      <c r="FB128" s="18">
        <f>IF(FA128&gt;0,(FA128-FB$5)/FB$5,0)</f>
        <v/>
      </c>
      <c r="FC128" s="15">
        <f>'Investment Analysis'!MX128</f>
        <v/>
      </c>
      <c r="FD128" s="48" t="n">
        <v>17412.5</v>
      </c>
      <c r="FE128" s="18">
        <f>IF(FD128&gt;0,(FD128-FE$5)/FE$5,0)</f>
        <v/>
      </c>
      <c r="FF128" s="15">
        <f>'Investment Analysis'!NE128</f>
        <v/>
      </c>
      <c r="FG128" s="48" t="n">
        <v>10440</v>
      </c>
      <c r="FH128" s="18">
        <f>IF(FG128&gt;0,(FG128-FH$5)/FH$5,0)</f>
        <v/>
      </c>
      <c r="FI128" s="15">
        <f>'Investment Analysis'!NL128</f>
        <v/>
      </c>
      <c r="FJ128" s="48" t="n">
        <v>35758.8</v>
      </c>
      <c r="FK128" s="18">
        <f>IF(FJ128&gt;0,(FJ128-FK$5)/FK$5,0)</f>
        <v/>
      </c>
      <c r="FL128" s="15">
        <f>'Investment Analysis'!NS128</f>
        <v/>
      </c>
      <c r="FM128" s="48" t="n">
        <v>2501.55</v>
      </c>
      <c r="FN128" s="18">
        <f>IF(FM128&gt;0,(FM128-FN$5)/FN$5,0)</f>
        <v/>
      </c>
      <c r="FO128" s="15">
        <f>'Investment Analysis'!NZ128</f>
        <v/>
      </c>
      <c r="FP128" s="48" t="n">
        <v>18600</v>
      </c>
      <c r="FQ128" s="18">
        <f>IF(FP128&gt;0,(FP128-FQ$5)/FQ$5,0)</f>
        <v/>
      </c>
      <c r="FR128" s="15">
        <f>'Investment Analysis'!OG128</f>
        <v/>
      </c>
      <c r="FS128" s="48" t="n">
        <v>57654</v>
      </c>
      <c r="FT128" s="18">
        <f>IF(FS128&gt;0,(FS128-FT$5)/FT$5,0)</f>
        <v/>
      </c>
      <c r="FU128" s="15">
        <f>'Investment Analysis'!ON128</f>
        <v/>
      </c>
      <c r="FV128" s="48" t="n">
        <v>19856.25</v>
      </c>
      <c r="FW128" s="18">
        <f>IF(FV128&gt;0,(FV128-FW$5)/FW$5,0)</f>
        <v/>
      </c>
      <c r="FX128" s="15">
        <f>'Investment Analysis'!OU128</f>
        <v/>
      </c>
      <c r="FY128" s="48" t="n">
        <v>17731.25</v>
      </c>
      <c r="FZ128" s="18">
        <f>IF(FY128&gt;0,(FY128-FZ$5)/FZ$5,0)</f>
        <v/>
      </c>
      <c r="GA128" s="15">
        <f>'Investment Analysis'!PB128</f>
        <v/>
      </c>
      <c r="GB128" s="48" t="n">
        <v>18498.75</v>
      </c>
      <c r="GC128" s="18">
        <f>'Investment Analysis'!PK128</f>
        <v/>
      </c>
      <c r="GD128" s="15">
        <f>'Investment Analysis'!PI128</f>
        <v/>
      </c>
      <c r="GE128" s="48" t="n">
        <v>10688.4</v>
      </c>
      <c r="GF128" s="18">
        <f>'Investment Analysis'!PY128</f>
        <v/>
      </c>
      <c r="GG128" s="15">
        <f>'Investment Analysis'!PW128</f>
        <v/>
      </c>
      <c r="GH128" s="48" t="n">
        <v>20713</v>
      </c>
      <c r="GI128" s="18">
        <f>'Investment Analysis'!QF128</f>
        <v/>
      </c>
      <c r="GJ128" s="15">
        <f>'Investment Analysis'!QD128</f>
        <v/>
      </c>
      <c r="GK128" s="48" t="n">
        <v>11745</v>
      </c>
      <c r="GL128" s="18">
        <f>'Investment Analysis'!QM128</f>
        <v/>
      </c>
      <c r="GM128" s="15">
        <f>'Investment Analysis'!QK128</f>
        <v/>
      </c>
      <c r="GN128" s="48" t="n">
        <v>11430</v>
      </c>
      <c r="GO128" s="18">
        <f>'Investment Analysis'!QT128</f>
        <v/>
      </c>
      <c r="GP128" s="15">
        <f>'Investment Analysis'!QR128</f>
        <v/>
      </c>
      <c r="GQ128" s="48" t="n">
        <v>4871.35</v>
      </c>
      <c r="GR128" s="18">
        <f>'Investment Analysis'!RA128</f>
        <v/>
      </c>
      <c r="GS128" s="15">
        <f>'Investment Analysis'!QY128</f>
        <v/>
      </c>
      <c r="GT128" s="48" t="n">
        <v>46542.5</v>
      </c>
      <c r="GU128" s="18">
        <f>'Investment Analysis'!RH128</f>
        <v/>
      </c>
      <c r="GV128" s="15">
        <f>'Investment Analysis'!RF128</f>
        <v/>
      </c>
      <c r="GW128" s="48" t="n">
        <v>11004.5</v>
      </c>
      <c r="GX128" s="18">
        <f>'Investment Analysis'!RO128</f>
        <v/>
      </c>
      <c r="GY128" s="15">
        <f>'Investment Analysis'!RM128</f>
        <v/>
      </c>
      <c r="GZ128" s="48" t="n">
        <v>2580</v>
      </c>
      <c r="HA128" s="18">
        <f>'Investment Analysis'!RV128</f>
        <v/>
      </c>
      <c r="HB128" s="15">
        <f>'Investment Analysis'!RT128</f>
        <v/>
      </c>
      <c r="HC128" s="48" t="n">
        <v>21484.5</v>
      </c>
      <c r="HD128" s="18">
        <f>'Investment Analysis'!SC128</f>
        <v/>
      </c>
      <c r="HE128" s="15">
        <f>'Investment Analysis'!SA128</f>
        <v/>
      </c>
      <c r="HF128" s="48" t="n">
        <v>5750</v>
      </c>
      <c r="HG128" s="18">
        <f>'Investment Analysis'!SJ128</f>
        <v/>
      </c>
      <c r="HH128" s="15">
        <f>'Investment Analysis'!SH128</f>
        <v/>
      </c>
      <c r="HI128" s="48" t="n">
        <v>7272</v>
      </c>
      <c r="HJ128" s="18">
        <f>'Investment Analysis'!SM128</f>
        <v/>
      </c>
      <c r="HK128" s="15">
        <f>'Investment Analysis'!SK128</f>
        <v/>
      </c>
      <c r="HL128" s="48" t="n">
        <v>11227.5</v>
      </c>
      <c r="HM128" s="18">
        <f>'Investment Analysis'!SP128</f>
        <v/>
      </c>
      <c r="HN128" s="15">
        <f>'Investment Analysis'!SN128</f>
        <v/>
      </c>
      <c r="HO128" s="48" t="n">
        <v>5411.05</v>
      </c>
      <c r="HP128" s="18">
        <f>'Investment Analysis'!TE128</f>
        <v/>
      </c>
      <c r="HQ128" s="15">
        <f>'Investment Analysis'!TC128</f>
        <v/>
      </c>
      <c r="HR128" s="48" t="n">
        <v>3400</v>
      </c>
      <c r="HS128" s="18">
        <f>'Investment Analysis'!TL128</f>
        <v/>
      </c>
      <c r="HT128" s="15">
        <f>'Investment Analysis'!TJ128</f>
        <v/>
      </c>
      <c r="HU128" s="48" t="n"/>
      <c r="HV128" s="18">
        <f>'Investment Analysis'!TS128</f>
        <v/>
      </c>
      <c r="HW128" s="15">
        <f>'Investment Analysis'!TQ128</f>
        <v/>
      </c>
      <c r="HX128" s="48" t="n"/>
      <c r="HY128" s="18">
        <f>'Investment Analysis'!TZ128</f>
        <v/>
      </c>
      <c r="HZ128" s="15">
        <f>'Investment Analysis'!TX128</f>
        <v/>
      </c>
      <c r="IA128" s="48" t="n"/>
      <c r="IB128" s="18">
        <f>'Investment Analysis'!UG128</f>
        <v/>
      </c>
      <c r="IC128" s="15">
        <f>'Investment Analysis'!UE128</f>
        <v/>
      </c>
      <c r="ID128" s="48" t="n"/>
      <c r="IE128" s="18">
        <f>'Investment Analysis'!UN128</f>
        <v/>
      </c>
      <c r="IF128" s="15">
        <f>'Investment Analysis'!UL128</f>
        <v/>
      </c>
      <c r="IG128" s="48" t="n"/>
      <c r="IH128" s="18">
        <f>'Investment Analysis'!UU128</f>
        <v/>
      </c>
      <c r="II128" s="15">
        <f>'Investment Analysis'!US128</f>
        <v/>
      </c>
      <c r="IJ128" s="48" t="n"/>
      <c r="IK128" s="18">
        <f>'Investment Analysis'!VB128</f>
        <v/>
      </c>
      <c r="IL128" s="15">
        <f>'Investment Analysis'!UZ128</f>
        <v/>
      </c>
      <c r="IM128" s="48" t="n"/>
      <c r="IN128" s="18">
        <f>'Investment Analysis'!VI128</f>
        <v/>
      </c>
      <c r="IO128" s="15">
        <f>'Investment Analysis'!VG128</f>
        <v/>
      </c>
      <c r="IP128" s="18" t="n"/>
      <c r="IQ128" s="18" t="n"/>
      <c r="IR128" s="18" t="n"/>
      <c r="IS128" s="108">
        <f>IF(IT128&gt;0,IT128-IT127,0)</f>
        <v/>
      </c>
      <c r="IT128" s="48">
        <f>FY128+FV128+FS128+FP128+FM128+FJ128+FG128+FD128+FA128+EX128+EU128+ER128+EO128+EL128+EI128+EF128+EC128+DZ128+DW128+DT128+DQ128+DN128+DK128+DH128+DE128+DB128+CY128+CV128+CS128+CP128+CJ128+CG128+CD128+CA128+BX128+P128+CM128+GT128+GQ128+GN128+GK128+GH128+GE128+GB128+BU128+BR128+BO128+BL128+BI128+BF128+BC128+AZ128+AW128+AT128+AQ128+AN128+AK128+AH128+AE128+AB128+Y128+V128+S128+GW128+GZ128+HC128+HF128+HI128+HL128+HO128+HR128+HU128</f>
        <v/>
      </c>
      <c r="IU128" s="101">
        <f>IF(IT128&gt;0,IV128,0)</f>
        <v/>
      </c>
      <c r="IV128" s="101" t="n"/>
      <c r="IW128" s="15">
        <f>IF(IT128&gt;0,(IT128+IV$11-I$2)/I$2,0)</f>
        <v/>
      </c>
      <c r="IX128" s="113">
        <f>IF(IT128&gt;0,IT128+IV$11-I$2,0)</f>
        <v/>
      </c>
      <c r="IY128" s="21">
        <f>IF(IT128&gt;0,(IT128+IV$11+IV$33+IV$52+IV$73+IV$93+IV$113-IT$8)/IT$8,0)</f>
        <v/>
      </c>
      <c r="IZ128" s="173">
        <f>IF(IT128&gt;0,IT128+IV$11+IV$33+IV$52+IV$73+IV$93+IV$113-IT$8,0)</f>
        <v/>
      </c>
    </row>
    <row r="129">
      <c r="A129" s="554">
        <f>'Investment Analysis'!A129</f>
        <v/>
      </c>
      <c r="B129" s="4">
        <f>'Investment Analysis'!B129</f>
        <v/>
      </c>
      <c r="C129" s="27">
        <f>'Investment Analysis'!C129</f>
        <v/>
      </c>
      <c r="D129" s="14">
        <f>'Investment Analysis'!D129</f>
        <v/>
      </c>
      <c r="E129" s="15">
        <f>'Investment Analysis'!E129</f>
        <v/>
      </c>
      <c r="F129" s="13">
        <f>'Investment Analysis'!G129</f>
        <v/>
      </c>
      <c r="G129" s="14">
        <f>'Investment Analysis'!H129</f>
        <v/>
      </c>
      <c r="H129" s="15">
        <f>'Investment Analysis'!I129</f>
        <v/>
      </c>
      <c r="I129" s="13">
        <f>'Investment Analysis'!K129</f>
        <v/>
      </c>
      <c r="J129" s="14">
        <f>'Investment Analysis'!L129</f>
        <v/>
      </c>
      <c r="K129" s="15">
        <f>'Investment Analysis'!M129</f>
        <v/>
      </c>
      <c r="L129" s="41">
        <f>'Investment Analysis'!T129</f>
        <v/>
      </c>
      <c r="M129" s="21">
        <f>'Investment Analysis'!V129</f>
        <v/>
      </c>
      <c r="N129" s="21">
        <f>'Investment Analysis'!W129</f>
        <v/>
      </c>
      <c r="P129" s="48">
        <f>'Investment Analysis'!Y129</f>
        <v/>
      </c>
      <c r="Q129" s="18" t="n"/>
      <c r="R129" s="83" t="n"/>
      <c r="S129" s="48" t="n">
        <v>4428.73</v>
      </c>
      <c r="T129" s="18">
        <f>'Investment Analysis'!AH129</f>
        <v/>
      </c>
      <c r="U129" s="15">
        <f>'Investment Analysis'!AF129</f>
        <v/>
      </c>
      <c r="V129" s="48" t="n">
        <v>7199.26</v>
      </c>
      <c r="W129" s="18">
        <f>'Investment Analysis'!AO129</f>
        <v/>
      </c>
      <c r="X129" s="15">
        <f>'Investment Analysis'!AM129</f>
        <v/>
      </c>
      <c r="Y129" s="48" t="n">
        <v>9191.309999999999</v>
      </c>
      <c r="Z129" s="18">
        <f>IF(Y129&gt;0,(Y129-Z$5)/Z$5,0)</f>
        <v/>
      </c>
      <c r="AA129" s="15">
        <f>'Investment Analysis'!GM129</f>
        <v/>
      </c>
      <c r="AB129" s="48" t="n">
        <v>2555.07</v>
      </c>
      <c r="AC129" s="18">
        <f>IF(AB129&gt;0,(AB129+8000+5000-AC$5)/AC$5,0)</f>
        <v/>
      </c>
      <c r="AD129" s="15">
        <f>'Investment Analysis'!AT129</f>
        <v/>
      </c>
      <c r="AE129" s="48" t="n">
        <v>11362.54</v>
      </c>
      <c r="AF129" s="18">
        <f>'Investment Analysis'!BC129</f>
        <v/>
      </c>
      <c r="AG129" s="15">
        <f>'Investment Analysis'!BA129</f>
        <v/>
      </c>
      <c r="AH129" s="48" t="n"/>
      <c r="AI129" s="18">
        <f>IF(AH129&gt;0,(AH129-5000+20000+20000-AI$5)/AI$5,0)</f>
        <v/>
      </c>
      <c r="AJ129" s="15">
        <f>'Investment Analysis'!BH129</f>
        <v/>
      </c>
      <c r="AK129" s="48" t="n">
        <v>19862.07</v>
      </c>
      <c r="AL129" s="18">
        <f>IF(AK129&gt;0,(AK129+7000-AL$5)/AL$5,0)</f>
        <v/>
      </c>
      <c r="AM129" s="15">
        <f>'Investment Analysis'!BO129</f>
        <v/>
      </c>
      <c r="AN129" s="48" t="n">
        <v>14977.92</v>
      </c>
      <c r="AO129" s="18">
        <f>IF(AN129&gt;0,(AN129+25000+5000-AO$5)/AO$5,0)</f>
        <v/>
      </c>
      <c r="AP129" s="15">
        <f>'Investment Analysis'!BV129</f>
        <v/>
      </c>
      <c r="AQ129" s="48" t="n">
        <v>5102.87</v>
      </c>
      <c r="AR129" s="18">
        <f>IF(AQ129&gt;0,(AQ129+10000+4000-AR$5)/AR$5,0)</f>
        <v/>
      </c>
      <c r="AS129" s="15">
        <f>'Investment Analysis'!CC129</f>
        <v/>
      </c>
      <c r="AT129" s="48" t="n">
        <v>23152.58</v>
      </c>
      <c r="AU129" s="18">
        <f>'Investment Analysis'!CL129</f>
        <v/>
      </c>
      <c r="AV129" s="15">
        <f>'Investment Analysis'!CJ129</f>
        <v/>
      </c>
      <c r="AW129" s="48" t="n">
        <v>17720.72</v>
      </c>
      <c r="AX129" s="18">
        <f>IF(AW129&gt;0,(AW129+2000-AX$5)/AX$5,0)</f>
        <v/>
      </c>
      <c r="AY129" s="15">
        <f>'Investment Analysis'!CQ129</f>
        <v/>
      </c>
      <c r="AZ129" s="48" t="n">
        <v>15649.66</v>
      </c>
      <c r="BA129" s="18">
        <f>'Investment Analysis'!CZ129</f>
        <v/>
      </c>
      <c r="BB129" s="15">
        <f>'Investment Analysis'!CX129</f>
        <v/>
      </c>
      <c r="BC129" s="48" t="n">
        <v>9221.48</v>
      </c>
      <c r="BD129" s="18">
        <f>IF(BC129&gt;0,(BC129-10000+30000+10000-BD$5)/BD$5,0)</f>
        <v/>
      </c>
      <c r="BE129" s="15">
        <f>'Investment Analysis'!DE129</f>
        <v/>
      </c>
      <c r="BF129" s="48" t="n">
        <v>4650.35</v>
      </c>
      <c r="BG129" s="18">
        <f>'Investment Analysis'!DN129</f>
        <v/>
      </c>
      <c r="BH129" s="15">
        <f>'Investment Analysis'!DL129</f>
        <v/>
      </c>
      <c r="BI129" s="48" t="n">
        <v>2665.18</v>
      </c>
      <c r="BJ129" s="18">
        <f>'Investment Analysis'!EB129</f>
        <v/>
      </c>
      <c r="BK129" s="15">
        <f>'Investment Analysis'!DZ129</f>
        <v/>
      </c>
      <c r="BL129" s="48" t="n">
        <v>20816.76</v>
      </c>
      <c r="BM129" s="18">
        <f>'Investment Analysis'!EI129</f>
        <v/>
      </c>
      <c r="BN129" s="15">
        <f>'Investment Analysis'!EG129</f>
        <v/>
      </c>
      <c r="BO129" s="48" t="n">
        <v>10360.11</v>
      </c>
      <c r="BP129" s="18">
        <f>'Investment Analysis'!DU129</f>
        <v/>
      </c>
      <c r="BQ129" s="15">
        <f>'Investment Analysis'!DS129</f>
        <v/>
      </c>
      <c r="BR129" s="48" t="n">
        <v>11398.37</v>
      </c>
      <c r="BS129" s="18">
        <f>'Investment Analysis'!EP129</f>
        <v/>
      </c>
      <c r="BT129" s="15">
        <f>'Investment Analysis'!EN129</f>
        <v/>
      </c>
      <c r="BU129" s="48" t="n">
        <v>13409.2</v>
      </c>
      <c r="BV129" s="18">
        <f>IF(BU129&gt;0,(BU129+8000-BV$5)/BV$5,0)</f>
        <v/>
      </c>
      <c r="BW129" s="15">
        <f>'Investment Analysis'!EU129</f>
        <v/>
      </c>
      <c r="BX129" s="48" t="n">
        <v>21007.89</v>
      </c>
      <c r="BY129" s="18">
        <f>IF(BX129&gt;0,(BX129-10000-5000-BY$5)/BY$5,0)</f>
        <v/>
      </c>
      <c r="BZ129" s="15">
        <f>'Investment Analysis'!FB129</f>
        <v/>
      </c>
      <c r="CA129" s="48" t="n">
        <v>20820.55</v>
      </c>
      <c r="CB129" s="18">
        <f>IF(CA129&gt;0,(CA129-CB$5)/CB$5,0)</f>
        <v/>
      </c>
      <c r="CC129" s="15">
        <f>'Investment Analysis'!FI129</f>
        <v/>
      </c>
      <c r="CD129" s="48" t="n">
        <v>18792.26</v>
      </c>
      <c r="CE129" s="18">
        <f>'Investment Analysis'!FR129</f>
        <v/>
      </c>
      <c r="CF129" s="15">
        <f>'Investment Analysis'!FP129</f>
        <v/>
      </c>
      <c r="CG129" s="48" t="n">
        <v>4950.32</v>
      </c>
      <c r="CH129" s="18">
        <f>'Investment Analysis'!FR129</f>
        <v/>
      </c>
      <c r="CI129" s="15">
        <f>'Investment Analysis'!FW129</f>
        <v/>
      </c>
      <c r="CJ129" s="48" t="n"/>
      <c r="CK129" s="18">
        <f>IF(CJ129&gt;0,(CJ129+5000+8000-CK$5)/CK$5,0)</f>
        <v/>
      </c>
      <c r="CL129" s="15">
        <f>'Investment Analysis'!GD129</f>
        <v/>
      </c>
      <c r="CM129" s="48" t="n">
        <v>36356.52</v>
      </c>
      <c r="CN129" s="18">
        <f>IF(CM129&gt;0,(CM129-CN$5)/CN$5,0)</f>
        <v/>
      </c>
      <c r="CO129" s="15">
        <f>'Investment Analysis'!GT129</f>
        <v/>
      </c>
      <c r="CP129" s="48" t="n">
        <v>34392.75</v>
      </c>
      <c r="CQ129" s="18">
        <f>IF(CP129&gt;0,(CP129-CQ$5)/CQ$5,0)</f>
        <v/>
      </c>
      <c r="CR129" s="15">
        <f>'Investment Analysis'!HG129</f>
        <v/>
      </c>
      <c r="CS129" s="48" t="n">
        <v>3780</v>
      </c>
      <c r="CT129" s="18">
        <f>IF(CS129&gt;0,(CS129-CT$5)/CT$5,0)</f>
        <v/>
      </c>
      <c r="CU129" s="15">
        <f>'Investment Analysis'!HN129</f>
        <v/>
      </c>
      <c r="CV129" s="48" t="n">
        <v>8487.049999999999</v>
      </c>
      <c r="CW129" s="18">
        <f>IF(CV129&gt;0,(CV129-CW$5)/CW$5,0)</f>
        <v/>
      </c>
      <c r="CX129" s="15">
        <f>'Investment Analysis'!IB129</f>
        <v/>
      </c>
      <c r="CY129" s="48" t="n">
        <v>10586</v>
      </c>
      <c r="CZ129" s="18">
        <f>IF(CY129&gt;0,(CY129-CZ$5)/CZ$5,0)</f>
        <v/>
      </c>
      <c r="DA129" s="15">
        <f>'Investment Analysis'!II129</f>
        <v/>
      </c>
      <c r="DB129" s="48" t="n">
        <v>5878</v>
      </c>
      <c r="DC129" s="18">
        <f>IF(DB129&gt;0,(DB129-DC$5)/DC$5,0)</f>
        <v/>
      </c>
      <c r="DD129" s="15">
        <f>'Investment Analysis'!IP129</f>
        <v/>
      </c>
      <c r="DE129" s="48" t="n">
        <v>21429</v>
      </c>
      <c r="DF129" s="18">
        <f>'Investment Analysis'!IY129</f>
        <v/>
      </c>
      <c r="DG129" s="15">
        <f>'Investment Analysis'!IW129</f>
        <v/>
      </c>
      <c r="DH129" s="48" t="n">
        <v>21260.4</v>
      </c>
      <c r="DI129" s="18">
        <f>IF(DH129&gt;0,(DH129-DI$5)/DI$5,0)</f>
        <v/>
      </c>
      <c r="DJ129" s="15">
        <f>'Investment Analysis'!JD129</f>
        <v/>
      </c>
      <c r="DK129" s="48" t="n">
        <v>24613.5</v>
      </c>
      <c r="DL129" s="18">
        <f>IF(DK129&gt;0,(DK129-DL$5)/DL$5,0)</f>
        <v/>
      </c>
      <c r="DM129" s="15">
        <f>'Investment Analysis'!JK129</f>
        <v/>
      </c>
      <c r="DN129" s="48" t="n">
        <v>1083.7</v>
      </c>
      <c r="DO129" s="18">
        <f>IF(DN129&gt;0,(DN129-DO$5)/DO$5,0)</f>
        <v/>
      </c>
      <c r="DP129" s="15">
        <f>'Investment Analysis'!HU129</f>
        <v/>
      </c>
      <c r="DQ129" s="48" t="n">
        <v>18145.75</v>
      </c>
      <c r="DR129" s="18">
        <f>IF(DQ129&gt;0,(DQ129-DR$5)/DR$5,0)</f>
        <v/>
      </c>
      <c r="DS129" s="15">
        <f>'Investment Analysis'!JR129</f>
        <v/>
      </c>
      <c r="DT129" s="48" t="n">
        <v>23196</v>
      </c>
      <c r="DU129" s="18">
        <f>IF(DT129&gt;0,(DT129-630.54-DU$5)/DU$5,0)</f>
        <v/>
      </c>
      <c r="DV129" s="15">
        <f>'Investment Analysis'!JY129</f>
        <v/>
      </c>
      <c r="DW129" s="48" t="n">
        <v>4932.7</v>
      </c>
      <c r="DX129" s="18">
        <f>IF(DW129&gt;0,(DW129-DX$5)/DX$5,0)</f>
        <v/>
      </c>
      <c r="DY129" s="15">
        <f>'Investment Analysis'!KF129</f>
        <v/>
      </c>
      <c r="DZ129" s="48" t="n">
        <v>5222</v>
      </c>
      <c r="EA129" s="18">
        <f>IF(DZ129&gt;0,(DZ129-EA$5)/EA$5,0)</f>
        <v/>
      </c>
      <c r="EB129" s="15">
        <f>'Investment Analysis'!KM129</f>
        <v/>
      </c>
      <c r="EC129" s="48" t="n"/>
      <c r="ED129" s="18">
        <f>'Investment Analysis'!KV129</f>
        <v/>
      </c>
      <c r="EE129" s="15">
        <f>'Investment Analysis'!KT129</f>
        <v/>
      </c>
      <c r="EF129" s="48" t="n">
        <v>14557.5</v>
      </c>
      <c r="EG129" s="18">
        <f>IF(EF129&gt;0,(EF129-EG$5)/EG$5,0)</f>
        <v/>
      </c>
      <c r="EH129" s="15">
        <f>'Investment Analysis'!LH129</f>
        <v/>
      </c>
      <c r="EI129" s="48" t="n">
        <v>7785.7</v>
      </c>
      <c r="EJ129" s="18">
        <f>'Investment Analysis'!LQ129</f>
        <v/>
      </c>
      <c r="EK129" s="15">
        <f>'Investment Analysis'!LO129</f>
        <v/>
      </c>
      <c r="EL129" s="48" t="n">
        <v>22965</v>
      </c>
      <c r="EM129" s="18">
        <f>IF(EL129&gt;0,(EL129-EM$4)/EM$4,0)</f>
        <v/>
      </c>
      <c r="EN129" s="15">
        <f>'Investment Analysis'!LX129</f>
        <v/>
      </c>
      <c r="EO129" s="48" t="n">
        <v>14340</v>
      </c>
      <c r="EP129" s="68">
        <f>IF(EO129&gt;0,(EO129-500-EP$5)/EP$5,0)</f>
        <v/>
      </c>
      <c r="EQ129" s="15">
        <f>'Investment Analysis'!MC129</f>
        <v/>
      </c>
      <c r="ER129" s="48" t="n"/>
      <c r="ES129" s="18">
        <f>'Investment Analysis'!LX129</f>
        <v/>
      </c>
      <c r="ET129" s="15">
        <f>'Investment Analysis'!LA129</f>
        <v/>
      </c>
      <c r="EU129" s="48" t="n">
        <v>36120.5</v>
      </c>
      <c r="EV129" s="18">
        <f>'Investment Analysis'!ML129</f>
        <v/>
      </c>
      <c r="EW129" s="15">
        <f>'Investment Analysis'!MJ129</f>
        <v/>
      </c>
      <c r="EX129" s="48" t="n">
        <v>59865.5</v>
      </c>
      <c r="EY129" s="18">
        <f>IF(EX129&gt;0,(EX129-EY$5)/EY$5,0)</f>
        <v/>
      </c>
      <c r="EZ129" s="15">
        <f>'Investment Analysis'!MQ129</f>
        <v/>
      </c>
      <c r="FA129" s="48" t="n">
        <v>10416</v>
      </c>
      <c r="FB129" s="18">
        <f>IF(FA129&gt;0,(FA129-FB$5)/FB$5,0)</f>
        <v/>
      </c>
      <c r="FC129" s="15">
        <f>'Investment Analysis'!MX129</f>
        <v/>
      </c>
      <c r="FD129" s="48" t="n">
        <v>17493</v>
      </c>
      <c r="FE129" s="18">
        <f>IF(FD129&gt;0,(FD129-FE$5)/FE$5,0)</f>
        <v/>
      </c>
      <c r="FF129" s="15">
        <f>'Investment Analysis'!NE129</f>
        <v/>
      </c>
      <c r="FG129" s="48" t="n">
        <v>10494</v>
      </c>
      <c r="FH129" s="18">
        <f>IF(FG129&gt;0,(FG129-FH$5)/FH$5,0)</f>
        <v/>
      </c>
      <c r="FI129" s="15">
        <f>'Investment Analysis'!NL129</f>
        <v/>
      </c>
      <c r="FJ129" s="48" t="n">
        <v>35186.9</v>
      </c>
      <c r="FK129" s="18">
        <f>IF(FJ129&gt;0,(FJ129-FK$5)/FK$5,0)</f>
        <v/>
      </c>
      <c r="FL129" s="15">
        <f>'Investment Analysis'!NS129</f>
        <v/>
      </c>
      <c r="FM129" s="48" t="n">
        <v>2560.2</v>
      </c>
      <c r="FN129" s="18">
        <f>IF(FM129&gt;0,(FM129-FN$5)/FN$5,0)</f>
        <v/>
      </c>
      <c r="FO129" s="15">
        <f>'Investment Analysis'!NZ129</f>
        <v/>
      </c>
      <c r="FP129" s="48" t="n">
        <v>18000</v>
      </c>
      <c r="FQ129" s="18">
        <f>IF(FP129&gt;0,(FP129-FQ$5)/FQ$5,0)</f>
        <v/>
      </c>
      <c r="FR129" s="15">
        <f>'Investment Analysis'!OG129</f>
        <v/>
      </c>
      <c r="FS129" s="48" t="n">
        <v>54354</v>
      </c>
      <c r="FT129" s="18">
        <f>IF(FS129&gt;0,(FS129-FT$5)/FT$5,0)</f>
        <v/>
      </c>
      <c r="FU129" s="15">
        <f>'Investment Analysis'!ON129</f>
        <v/>
      </c>
      <c r="FV129" s="48" t="n">
        <v>19626.75</v>
      </c>
      <c r="FW129" s="18">
        <f>IF(FV129&gt;0,(FV129-FW$5)/FW$5,0)</f>
        <v/>
      </c>
      <c r="FX129" s="15">
        <f>'Investment Analysis'!OU129</f>
        <v/>
      </c>
      <c r="FY129" s="48" t="n">
        <v>17672.5</v>
      </c>
      <c r="FZ129" s="18">
        <f>IF(FY129&gt;0,(FY129-FZ$5)/FZ$5,0)</f>
        <v/>
      </c>
      <c r="GA129" s="15">
        <f>'Investment Analysis'!PB129</f>
        <v/>
      </c>
      <c r="GB129" s="48" t="n">
        <v>18590.25</v>
      </c>
      <c r="GC129" s="18">
        <f>'Investment Analysis'!PK129</f>
        <v/>
      </c>
      <c r="GD129" s="15">
        <f>'Investment Analysis'!PI129</f>
        <v/>
      </c>
      <c r="GE129" s="48" t="n">
        <v>10600.8</v>
      </c>
      <c r="GF129" s="18">
        <f>'Investment Analysis'!PY129</f>
        <v/>
      </c>
      <c r="GG129" s="15">
        <f>'Investment Analysis'!PW129</f>
        <v/>
      </c>
      <c r="GH129" s="48" t="n">
        <v>20608.7</v>
      </c>
      <c r="GI129" s="18">
        <f>'Investment Analysis'!QF129</f>
        <v/>
      </c>
      <c r="GJ129" s="15">
        <f>'Investment Analysis'!QD129</f>
        <v/>
      </c>
      <c r="GK129" s="48" t="n">
        <v>11295.5</v>
      </c>
      <c r="GL129" s="18">
        <f>'Investment Analysis'!QM129</f>
        <v/>
      </c>
      <c r="GM129" s="15">
        <f>'Investment Analysis'!QK129</f>
        <v/>
      </c>
      <c r="GN129" s="48" t="n">
        <v>11133</v>
      </c>
      <c r="GO129" s="18">
        <f>'Investment Analysis'!QT129</f>
        <v/>
      </c>
      <c r="GP129" s="15">
        <f>'Investment Analysis'!QR129</f>
        <v/>
      </c>
      <c r="GQ129" s="48" t="n">
        <v>4911.5</v>
      </c>
      <c r="GR129" s="18">
        <f>'Investment Analysis'!RA129</f>
        <v/>
      </c>
      <c r="GS129" s="15">
        <f>'Investment Analysis'!QY129</f>
        <v/>
      </c>
      <c r="GT129" s="48" t="n">
        <v>46580</v>
      </c>
      <c r="GU129" s="18">
        <f>'Investment Analysis'!RH129</f>
        <v/>
      </c>
      <c r="GV129" s="15">
        <f>'Investment Analysis'!RF129</f>
        <v/>
      </c>
      <c r="GW129" s="48" t="n">
        <v>11137</v>
      </c>
      <c r="GX129" s="18">
        <f>'Investment Analysis'!RO129</f>
        <v/>
      </c>
      <c r="GY129" s="15">
        <f>'Investment Analysis'!RM129</f>
        <v/>
      </c>
      <c r="GZ129" s="48" t="n">
        <v>2578</v>
      </c>
      <c r="HA129" s="18">
        <f>'Investment Analysis'!RV129</f>
        <v/>
      </c>
      <c r="HB129" s="15">
        <f>'Investment Analysis'!RT129</f>
        <v/>
      </c>
      <c r="HC129" s="48" t="n">
        <v>21435</v>
      </c>
      <c r="HD129" s="18">
        <f>'Investment Analysis'!SC129</f>
        <v/>
      </c>
      <c r="HE129" s="15">
        <f>'Investment Analysis'!SA129</f>
        <v/>
      </c>
      <c r="HF129" s="48" t="n">
        <v>5545</v>
      </c>
      <c r="HG129" s="18">
        <f>'Investment Analysis'!SJ129</f>
        <v/>
      </c>
      <c r="HH129" s="15">
        <f>'Investment Analysis'!SH129</f>
        <v/>
      </c>
      <c r="HI129" s="48" t="n">
        <v>7120</v>
      </c>
      <c r="HJ129" s="18">
        <f>'Investment Analysis'!SM129</f>
        <v/>
      </c>
      <c r="HK129" s="15">
        <f>'Investment Analysis'!SK129</f>
        <v/>
      </c>
      <c r="HL129" s="48" t="n">
        <v>10635</v>
      </c>
      <c r="HM129" s="18">
        <f>'Investment Analysis'!SP129</f>
        <v/>
      </c>
      <c r="HN129" s="15">
        <f>'Investment Analysis'!SN129</f>
        <v/>
      </c>
      <c r="HO129" s="48" t="n">
        <v>5487</v>
      </c>
      <c r="HP129" s="18">
        <f>'Investment Analysis'!TE129</f>
        <v/>
      </c>
      <c r="HQ129" s="15">
        <f>'Investment Analysis'!TC129</f>
        <v/>
      </c>
      <c r="HR129" s="48" t="n">
        <v>3400</v>
      </c>
      <c r="HS129" s="18">
        <f>'Investment Analysis'!TL129</f>
        <v/>
      </c>
      <c r="HT129" s="15">
        <f>'Investment Analysis'!TJ129</f>
        <v/>
      </c>
      <c r="HU129" s="48" t="n"/>
      <c r="HV129" s="18">
        <f>'Investment Analysis'!TS129</f>
        <v/>
      </c>
      <c r="HW129" s="15">
        <f>'Investment Analysis'!TQ129</f>
        <v/>
      </c>
      <c r="HX129" s="48" t="n"/>
      <c r="HY129" s="18">
        <f>'Investment Analysis'!TZ129</f>
        <v/>
      </c>
      <c r="HZ129" s="15">
        <f>'Investment Analysis'!TX129</f>
        <v/>
      </c>
      <c r="IA129" s="48" t="n"/>
      <c r="IB129" s="18">
        <f>'Investment Analysis'!UG129</f>
        <v/>
      </c>
      <c r="IC129" s="15">
        <f>'Investment Analysis'!UE129</f>
        <v/>
      </c>
      <c r="ID129" s="48" t="n"/>
      <c r="IE129" s="18">
        <f>'Investment Analysis'!UN129</f>
        <v/>
      </c>
      <c r="IF129" s="15">
        <f>'Investment Analysis'!UL129</f>
        <v/>
      </c>
      <c r="IG129" s="48" t="n"/>
      <c r="IH129" s="18">
        <f>'Investment Analysis'!UU129</f>
        <v/>
      </c>
      <c r="II129" s="15">
        <f>'Investment Analysis'!US129</f>
        <v/>
      </c>
      <c r="IJ129" s="48" t="n"/>
      <c r="IK129" s="18">
        <f>'Investment Analysis'!VB129</f>
        <v/>
      </c>
      <c r="IL129" s="15">
        <f>'Investment Analysis'!UZ129</f>
        <v/>
      </c>
      <c r="IM129" s="48" t="n"/>
      <c r="IN129" s="18">
        <f>'Investment Analysis'!VI129</f>
        <v/>
      </c>
      <c r="IO129" s="15">
        <f>'Investment Analysis'!VG129</f>
        <v/>
      </c>
      <c r="IP129" s="18" t="n"/>
      <c r="IQ129" s="18" t="n"/>
      <c r="IR129" s="18" t="n"/>
      <c r="IS129" s="108">
        <f>IF(IT129&gt;0,IT129-IT128,0)</f>
        <v/>
      </c>
      <c r="IT129" s="48">
        <f>FY129+FV129+FS129+FP129+FM129+FJ129+FG129+FD129+FA129+EX129+EU129+ER129+EO129+EL129+EI129+EF129+EC129+DZ129+DW129+DT129+DQ129+DN129+DK129+DH129+DE129+DB129+CY129+CV129+CS129+CP129+CJ129+CG129+CD129+CA129+BX129+P129+CM129+GT129+GQ129+GN129+GK129+GH129+GE129+GB129+BU129+BR129+BO129+BL129+BI129+BF129+BC129+AZ129+AW129+AT129+AQ129+AN129+AK129+AH129+AE129+AB129+Y129+V129+S129+GW129+GZ129+HC129+HF129+HI129+HL129+HO129+HR129+HU129</f>
        <v/>
      </c>
      <c r="IU129" s="101">
        <f>IF(IT129&gt;0,IV129,0)</f>
        <v/>
      </c>
      <c r="IV129" s="101" t="n"/>
      <c r="IW129" s="15">
        <f>IF(IT129&gt;0,(IT129+IV$11-I$2)/I$2,0)</f>
        <v/>
      </c>
      <c r="IX129" s="113">
        <f>IF(IT129&gt;0,IT129+IV$11-I$2,0)</f>
        <v/>
      </c>
      <c r="IY129" s="21">
        <f>IF(IT129&gt;0,(IT129+IV$11+IV$33+IV$52+IV$73+IV$93+IV$113-IT$8)/IT$8,0)</f>
        <v/>
      </c>
      <c r="IZ129" s="173">
        <f>IF(IT129&gt;0,IT129+IV$11+IV$33+IV$52+IV$73+IV$93+IV$113-IT$8,0)</f>
        <v/>
      </c>
    </row>
    <row r="130">
      <c r="A130" s="554">
        <f>'Investment Analysis'!A130</f>
        <v/>
      </c>
      <c r="B130" s="4">
        <f>'Investment Analysis'!B130</f>
        <v/>
      </c>
      <c r="C130" s="27">
        <f>'Investment Analysis'!C130</f>
        <v/>
      </c>
      <c r="D130" s="14">
        <f>'Investment Analysis'!D130</f>
        <v/>
      </c>
      <c r="E130" s="15">
        <f>'Investment Analysis'!E130</f>
        <v/>
      </c>
      <c r="F130" s="13">
        <f>'Investment Analysis'!G130</f>
        <v/>
      </c>
      <c r="G130" s="14">
        <f>'Investment Analysis'!H130</f>
        <v/>
      </c>
      <c r="H130" s="15">
        <f>'Investment Analysis'!I130</f>
        <v/>
      </c>
      <c r="I130" s="13">
        <f>'Investment Analysis'!K130</f>
        <v/>
      </c>
      <c r="J130" s="14">
        <f>'Investment Analysis'!L130</f>
        <v/>
      </c>
      <c r="K130" s="15">
        <f>'Investment Analysis'!M130</f>
        <v/>
      </c>
      <c r="L130" s="41">
        <f>'Investment Analysis'!T130</f>
        <v/>
      </c>
      <c r="M130" s="21">
        <f>'Investment Analysis'!V130</f>
        <v/>
      </c>
      <c r="N130" s="21">
        <f>'Investment Analysis'!W130</f>
        <v/>
      </c>
      <c r="P130" s="48">
        <f>'Investment Analysis'!Y130</f>
        <v/>
      </c>
      <c r="Q130" s="18" t="n"/>
      <c r="R130" s="83" t="n"/>
      <c r="S130" s="48" t="n">
        <v>4480.7</v>
      </c>
      <c r="T130" s="18">
        <f>'Investment Analysis'!AH130</f>
        <v/>
      </c>
      <c r="U130" s="15">
        <f>'Investment Analysis'!AF130</f>
        <v/>
      </c>
      <c r="V130" s="48" t="n">
        <v>7284.56</v>
      </c>
      <c r="W130" s="18">
        <f>'Investment Analysis'!AO130</f>
        <v/>
      </c>
      <c r="X130" s="15">
        <f>'Investment Analysis'!AM130</f>
        <v/>
      </c>
      <c r="Y130" s="48" t="n">
        <v>9221.559999999999</v>
      </c>
      <c r="Z130" s="18">
        <f>IF(Y130&gt;0,(Y130-Z$5)/Z$5,0)</f>
        <v/>
      </c>
      <c r="AA130" s="15">
        <f>'Investment Analysis'!GM130</f>
        <v/>
      </c>
      <c r="AB130" s="48" t="n">
        <v>2583.38</v>
      </c>
      <c r="AC130" s="18">
        <f>IF(AB130&gt;0,(AB130+8000+5000-AC$5)/AC$5,0)</f>
        <v/>
      </c>
      <c r="AD130" s="15">
        <f>'Investment Analysis'!AT130</f>
        <v/>
      </c>
      <c r="AE130" s="48" t="n">
        <v>11453.59</v>
      </c>
      <c r="AF130" s="18">
        <f>'Investment Analysis'!BC130</f>
        <v/>
      </c>
      <c r="AG130" s="15">
        <f>'Investment Analysis'!BA130</f>
        <v/>
      </c>
      <c r="AH130" s="48" t="n"/>
      <c r="AI130" s="18">
        <f>IF(AH130&gt;0,(AH130-5000+20000+20000-AI$5)/AI$5,0)</f>
        <v/>
      </c>
      <c r="AJ130" s="15">
        <f>'Investment Analysis'!BH130</f>
        <v/>
      </c>
      <c r="AK130" s="48" t="n">
        <v>20067.36</v>
      </c>
      <c r="AL130" s="18">
        <f>IF(AK130&gt;0,(AK130+7000-AL$5)/AL$5,0)</f>
        <v/>
      </c>
      <c r="AM130" s="15">
        <f>'Investment Analysis'!BO130</f>
        <v/>
      </c>
      <c r="AN130" s="48" t="n">
        <v>15185.44</v>
      </c>
      <c r="AO130" s="18">
        <f>IF(AN130&gt;0,(AN130+25000+5000-AO$5)/AO$5,0)</f>
        <v/>
      </c>
      <c r="AP130" s="15">
        <f>'Investment Analysis'!BV130</f>
        <v/>
      </c>
      <c r="AQ130" s="48" t="n">
        <v>5118.9</v>
      </c>
      <c r="AR130" s="18">
        <f>IF(AQ130&gt;0,(AQ130+10000+4000-AR$5)/AR$5,0)</f>
        <v/>
      </c>
      <c r="AS130" s="15">
        <f>'Investment Analysis'!CC130</f>
        <v/>
      </c>
      <c r="AT130" s="48" t="n">
        <v>23371.15</v>
      </c>
      <c r="AU130" s="18">
        <f>'Investment Analysis'!CL130</f>
        <v/>
      </c>
      <c r="AV130" s="15">
        <f>'Investment Analysis'!CJ130</f>
        <v/>
      </c>
      <c r="AW130" s="48" t="n">
        <v>17983.25</v>
      </c>
      <c r="AX130" s="18">
        <f>IF(AW130&gt;0,(AW130+2000-AX$5)/AX$5,0)</f>
        <v/>
      </c>
      <c r="AY130" s="15">
        <f>'Investment Analysis'!CQ130</f>
        <v/>
      </c>
      <c r="AZ130" s="48" t="n">
        <v>15860.04</v>
      </c>
      <c r="BA130" s="18">
        <f>'Investment Analysis'!CZ130</f>
        <v/>
      </c>
      <c r="BB130" s="15">
        <f>'Investment Analysis'!CX130</f>
        <v/>
      </c>
      <c r="BC130" s="48" t="n">
        <v>9371.57</v>
      </c>
      <c r="BD130" s="18">
        <f>IF(BC130&gt;0,(BC130-10000+30000+10000-BD$5)/BD$5,0)</f>
        <v/>
      </c>
      <c r="BE130" s="15">
        <f>'Investment Analysis'!DE130</f>
        <v/>
      </c>
      <c r="BF130" s="48" t="n">
        <v>4700.51</v>
      </c>
      <c r="BG130" s="18">
        <f>'Investment Analysis'!DN130</f>
        <v/>
      </c>
      <c r="BH130" s="15">
        <f>'Investment Analysis'!DL130</f>
        <v/>
      </c>
      <c r="BI130" s="48" t="n">
        <v>2701.23</v>
      </c>
      <c r="BJ130" s="18">
        <f>'Investment Analysis'!EB130</f>
        <v/>
      </c>
      <c r="BK130" s="15">
        <f>'Investment Analysis'!DZ130</f>
        <v/>
      </c>
      <c r="BL130" s="48" t="n">
        <v>20987.08</v>
      </c>
      <c r="BM130" s="18">
        <f>'Investment Analysis'!EI130</f>
        <v/>
      </c>
      <c r="BN130" s="15">
        <f>'Investment Analysis'!EG130</f>
        <v/>
      </c>
      <c r="BO130" s="48" t="n">
        <v>10445.41</v>
      </c>
      <c r="BP130" s="18">
        <f>'Investment Analysis'!DU130</f>
        <v/>
      </c>
      <c r="BQ130" s="15">
        <f>'Investment Analysis'!DS130</f>
        <v/>
      </c>
      <c r="BR130" s="48" t="n">
        <v>11585.62</v>
      </c>
      <c r="BS130" s="18">
        <f>'Investment Analysis'!EP130</f>
        <v/>
      </c>
      <c r="BT130" s="15">
        <f>'Investment Analysis'!EN130</f>
        <v/>
      </c>
      <c r="BU130" s="48" t="n">
        <v>13507.31</v>
      </c>
      <c r="BV130" s="18">
        <f>IF(BU130&gt;0,(BU130+8000-BV$5)/BV$5,0)</f>
        <v/>
      </c>
      <c r="BW130" s="15">
        <f>'Investment Analysis'!EU130</f>
        <v/>
      </c>
      <c r="BX130" s="48" t="n">
        <v>21327.78</v>
      </c>
      <c r="BY130" s="18">
        <f>IF(BX130&gt;0,(BX130-10000-5000-BY$5)/BY$5,0)</f>
        <v/>
      </c>
      <c r="BZ130" s="15">
        <f>'Investment Analysis'!FB130</f>
        <v/>
      </c>
      <c r="CA130" s="48" t="n">
        <v>21174.37</v>
      </c>
      <c r="CB130" s="18">
        <f>IF(CA130&gt;0,(CA130-CB$5)/CB$5,0)</f>
        <v/>
      </c>
      <c r="CC130" s="15">
        <f>'Investment Analysis'!FI130</f>
        <v/>
      </c>
      <c r="CD130" s="48" t="n">
        <v>18981.69</v>
      </c>
      <c r="CE130" s="18">
        <f>'Investment Analysis'!FR130</f>
        <v/>
      </c>
      <c r="CF130" s="15">
        <f>'Investment Analysis'!FP130</f>
        <v/>
      </c>
      <c r="CG130" s="48" t="n">
        <v>4998.78</v>
      </c>
      <c r="CH130" s="18">
        <f>'Investment Analysis'!FR130</f>
        <v/>
      </c>
      <c r="CI130" s="15">
        <f>'Investment Analysis'!FW130</f>
        <v/>
      </c>
      <c r="CJ130" s="48" t="n"/>
      <c r="CK130" s="18">
        <f>IF(CJ130&gt;0,(CJ130+5000+8000-CK$5)/CK$5,0)</f>
        <v/>
      </c>
      <c r="CL130" s="15">
        <f>'Investment Analysis'!GD130</f>
        <v/>
      </c>
      <c r="CM130" s="48" t="n">
        <v>36732.54</v>
      </c>
      <c r="CN130" s="18">
        <f>IF(CM130&gt;0,(CM130-CN$5)/CN$5,0)</f>
        <v/>
      </c>
      <c r="CO130" s="15">
        <f>'Investment Analysis'!GT130</f>
        <v/>
      </c>
      <c r="CP130" s="48" t="n">
        <v>34206.9</v>
      </c>
      <c r="CQ130" s="18">
        <f>IF(CP130&gt;0,(CP130-CQ$5)/CQ$5,0)</f>
        <v/>
      </c>
      <c r="CR130" s="15">
        <f>'Investment Analysis'!HG130</f>
        <v/>
      </c>
      <c r="CS130" s="48" t="n">
        <v>3840</v>
      </c>
      <c r="CT130" s="18">
        <f>IF(CS130&gt;0,(CS130-CT$5)/CT$5,0)</f>
        <v/>
      </c>
      <c r="CU130" s="15">
        <f>'Investment Analysis'!HN130</f>
        <v/>
      </c>
      <c r="CV130" s="48" t="n">
        <v>8526.1</v>
      </c>
      <c r="CW130" s="18">
        <f>IF(CV130&gt;0,(CV130-CW$5)/CW$5,0)</f>
        <v/>
      </c>
      <c r="CX130" s="15">
        <f>'Investment Analysis'!IB130</f>
        <v/>
      </c>
      <c r="CY130" s="48" t="n">
        <v>10806.8</v>
      </c>
      <c r="CZ130" s="18">
        <f>IF(CY130&gt;0,(CY130-CZ$5)/CZ$5,0)</f>
        <v/>
      </c>
      <c r="DA130" s="15">
        <f>'Investment Analysis'!II130</f>
        <v/>
      </c>
      <c r="DB130" s="48" t="n">
        <v>5995.75</v>
      </c>
      <c r="DC130" s="18">
        <f>IF(DB130&gt;0,(DB130-DC$5)/DC$5,0)</f>
        <v/>
      </c>
      <c r="DD130" s="15">
        <f>'Investment Analysis'!IP130</f>
        <v/>
      </c>
      <c r="DE130" s="48" t="n">
        <v>22338</v>
      </c>
      <c r="DF130" s="18">
        <f>'Investment Analysis'!IY130</f>
        <v/>
      </c>
      <c r="DG130" s="15">
        <f>'Investment Analysis'!IW130</f>
        <v/>
      </c>
      <c r="DH130" s="48" t="n">
        <v>21782.7</v>
      </c>
      <c r="DI130" s="18">
        <f>IF(DH130&gt;0,(DH130-DI$5)/DI$5,0)</f>
        <v/>
      </c>
      <c r="DJ130" s="15">
        <f>'Investment Analysis'!JD130</f>
        <v/>
      </c>
      <c r="DK130" s="48" t="n">
        <v>24872.5</v>
      </c>
      <c r="DL130" s="18">
        <f>IF(DK130&gt;0,(DK130-DL$5)/DL$5,0)</f>
        <v/>
      </c>
      <c r="DM130" s="15">
        <f>'Investment Analysis'!JK130</f>
        <v/>
      </c>
      <c r="DN130" s="48" t="n">
        <v>1099.9</v>
      </c>
      <c r="DO130" s="18">
        <f>IF(DN130&gt;0,(DN130-DO$5)/DO$5,0)</f>
        <v/>
      </c>
      <c r="DP130" s="15">
        <f>'Investment Analysis'!HU130</f>
        <v/>
      </c>
      <c r="DQ130" s="48" t="n">
        <v>18175.5</v>
      </c>
      <c r="DR130" s="18">
        <f>IF(DQ130&gt;0,(DQ130-DR$5)/DR$5,0)</f>
        <v/>
      </c>
      <c r="DS130" s="15">
        <f>'Investment Analysis'!JR130</f>
        <v/>
      </c>
      <c r="DT130" s="48" t="n">
        <v>22944</v>
      </c>
      <c r="DU130" s="18">
        <f>IF(DT130&gt;0,(DT130-630.54-DU$5)/DU$5,0)</f>
        <v/>
      </c>
      <c r="DV130" s="15">
        <f>'Investment Analysis'!JY130</f>
        <v/>
      </c>
      <c r="DW130" s="48" t="n">
        <v>4914.55</v>
      </c>
      <c r="DX130" s="18">
        <f>IF(DW130&gt;0,(DW130-DX$5)/DX$5,0)</f>
        <v/>
      </c>
      <c r="DY130" s="15">
        <f>'Investment Analysis'!KF130</f>
        <v/>
      </c>
      <c r="DZ130" s="48" t="n">
        <v>5228</v>
      </c>
      <c r="EA130" s="18">
        <f>IF(DZ130&gt;0,(DZ130-EA$5)/EA$5,0)</f>
        <v/>
      </c>
      <c r="EB130" s="15">
        <f>'Investment Analysis'!KM130</f>
        <v/>
      </c>
      <c r="EC130" s="48" t="n"/>
      <c r="ED130" s="18">
        <f>'Investment Analysis'!KV130</f>
        <v/>
      </c>
      <c r="EE130" s="15">
        <f>'Investment Analysis'!KT130</f>
        <v/>
      </c>
      <c r="EF130" s="48" t="n">
        <v>14537.5</v>
      </c>
      <c r="EG130" s="18">
        <f>IF(EF130&gt;0,(EF130-EG$5)/EG$5,0)</f>
        <v/>
      </c>
      <c r="EH130" s="15">
        <f>'Investment Analysis'!LH130</f>
        <v/>
      </c>
      <c r="EI130" s="48" t="n">
        <v>7998.25</v>
      </c>
      <c r="EJ130" s="18">
        <f>'Investment Analysis'!LQ130</f>
        <v/>
      </c>
      <c r="EK130" s="15">
        <f>'Investment Analysis'!LO130</f>
        <v/>
      </c>
      <c r="EL130" s="48" t="n">
        <v>23775</v>
      </c>
      <c r="EM130" s="18">
        <f>IF(EL130&gt;0,(EL130-EM$4)/EM$4,0)</f>
        <v/>
      </c>
      <c r="EN130" s="15">
        <f>'Investment Analysis'!LX130</f>
        <v/>
      </c>
      <c r="EO130" s="48" t="n">
        <v>14565</v>
      </c>
      <c r="EP130" s="68">
        <f>IF(EO130&gt;0,(EO130-500-EP$5)/EP$5,0)</f>
        <v/>
      </c>
      <c r="EQ130" s="15">
        <f>'Investment Analysis'!MC130</f>
        <v/>
      </c>
      <c r="ER130" s="48" t="n"/>
      <c r="ES130" s="18">
        <f>'Investment Analysis'!LX130</f>
        <v/>
      </c>
      <c r="ET130" s="15">
        <f>'Investment Analysis'!LA130</f>
        <v/>
      </c>
      <c r="EU130" s="48" t="n">
        <v>36302.5</v>
      </c>
      <c r="EV130" s="18">
        <f>'Investment Analysis'!ML130</f>
        <v/>
      </c>
      <c r="EW130" s="15">
        <f>'Investment Analysis'!MJ130</f>
        <v/>
      </c>
      <c r="EX130" s="48" t="n">
        <v>60294.75</v>
      </c>
      <c r="EY130" s="18">
        <f>IF(EX130&gt;0,(EX130-EY$5)/EY$5,0)</f>
        <v/>
      </c>
      <c r="EZ130" s="15">
        <f>'Investment Analysis'!MQ130</f>
        <v/>
      </c>
      <c r="FA130" s="48" t="n">
        <v>10312</v>
      </c>
      <c r="FB130" s="18">
        <f>IF(FA130&gt;0,(FA130-FB$5)/FB$5,0)</f>
        <v/>
      </c>
      <c r="FC130" s="15">
        <f>'Investment Analysis'!MX130</f>
        <v/>
      </c>
      <c r="FD130" s="48" t="n">
        <v>17570</v>
      </c>
      <c r="FE130" s="18">
        <f>IF(FD130&gt;0,(FD130-FE$5)/FE$5,0)</f>
        <v/>
      </c>
      <c r="FF130" s="15">
        <f>'Investment Analysis'!NE130</f>
        <v/>
      </c>
      <c r="FG130" s="48" t="n">
        <v>10800</v>
      </c>
      <c r="FH130" s="18">
        <f>IF(FG130&gt;0,(FG130-FH$5)/FH$5,0)</f>
        <v/>
      </c>
      <c r="FI130" s="15">
        <f>'Investment Analysis'!NL130</f>
        <v/>
      </c>
      <c r="FJ130" s="48" t="n">
        <v>35476.7</v>
      </c>
      <c r="FK130" s="18">
        <f>IF(FJ130&gt;0,(FJ130-FK$5)/FK$5,0)</f>
        <v/>
      </c>
      <c r="FL130" s="15">
        <f>'Investment Analysis'!NS130</f>
        <v/>
      </c>
      <c r="FM130" s="48" t="n">
        <v>2603.1</v>
      </c>
      <c r="FN130" s="18">
        <f>IF(FM130&gt;0,(FM130-FN$5)/FN$5,0)</f>
        <v/>
      </c>
      <c r="FO130" s="15">
        <f>'Investment Analysis'!NZ130</f>
        <v/>
      </c>
      <c r="FP130" s="48" t="n">
        <v>19300</v>
      </c>
      <c r="FQ130" s="18">
        <f>IF(FP130&gt;0,(FP130-FQ$5)/FQ$5,0)</f>
        <v/>
      </c>
      <c r="FR130" s="15">
        <f>'Investment Analysis'!OG130</f>
        <v/>
      </c>
      <c r="FS130" s="48" t="n">
        <v>52488</v>
      </c>
      <c r="FT130" s="18">
        <f>IF(FS130&gt;0,(FS130-FT$5)/FT$5,0)</f>
        <v/>
      </c>
      <c r="FU130" s="15">
        <f>'Investment Analysis'!ON130</f>
        <v/>
      </c>
      <c r="FV130" s="48" t="n">
        <v>20098.75</v>
      </c>
      <c r="FW130" s="18">
        <f>IF(FV130&gt;0,(FV130-FW$5)/FW$5,0)</f>
        <v/>
      </c>
      <c r="FX130" s="15">
        <f>'Investment Analysis'!OU130</f>
        <v/>
      </c>
      <c r="FY130" s="48" t="n">
        <v>17833.75</v>
      </c>
      <c r="FZ130" s="18">
        <f>IF(FY130&gt;0,(FY130-FZ$5)/FZ$5,0)</f>
        <v/>
      </c>
      <c r="GA130" s="15">
        <f>'Investment Analysis'!PB130</f>
        <v/>
      </c>
      <c r="GB130" s="48" t="n">
        <v>18510</v>
      </c>
      <c r="GC130" s="18">
        <f>'Investment Analysis'!PK130</f>
        <v/>
      </c>
      <c r="GD130" s="15">
        <f>'Investment Analysis'!PI130</f>
        <v/>
      </c>
      <c r="GE130" s="48" t="n">
        <v>10797.6</v>
      </c>
      <c r="GF130" s="18">
        <f>'Investment Analysis'!PY130</f>
        <v/>
      </c>
      <c r="GG130" s="15">
        <f>'Investment Analysis'!PW130</f>
        <v/>
      </c>
      <c r="GH130" s="48" t="n">
        <v>20236.3</v>
      </c>
      <c r="GI130" s="18">
        <f>'Investment Analysis'!QF130</f>
        <v/>
      </c>
      <c r="GJ130" s="15">
        <f>'Investment Analysis'!QD130</f>
        <v/>
      </c>
      <c r="GK130" s="48" t="n">
        <v>11336.1</v>
      </c>
      <c r="GL130" s="18">
        <f>'Investment Analysis'!QM130</f>
        <v/>
      </c>
      <c r="GM130" s="15">
        <f>'Investment Analysis'!QK130</f>
        <v/>
      </c>
      <c r="GN130" s="48" t="n">
        <v>11457</v>
      </c>
      <c r="GO130" s="18">
        <f>'Investment Analysis'!QT130</f>
        <v/>
      </c>
      <c r="GP130" s="15">
        <f>'Investment Analysis'!QR130</f>
        <v/>
      </c>
      <c r="GQ130" s="48" t="n">
        <v>4963.75</v>
      </c>
      <c r="GR130" s="18">
        <f>'Investment Analysis'!RA130</f>
        <v/>
      </c>
      <c r="GS130" s="15">
        <f>'Investment Analysis'!QY130</f>
        <v/>
      </c>
      <c r="GT130" s="48" t="n">
        <v>47600</v>
      </c>
      <c r="GU130" s="18">
        <f>'Investment Analysis'!RH130</f>
        <v/>
      </c>
      <c r="GV130" s="15">
        <f>'Investment Analysis'!RF130</f>
        <v/>
      </c>
      <c r="GW130" s="48" t="n">
        <v>11200.5</v>
      </c>
      <c r="GX130" s="18">
        <f>'Investment Analysis'!RO130</f>
        <v/>
      </c>
      <c r="GY130" s="15">
        <f>'Investment Analysis'!RM130</f>
        <v/>
      </c>
      <c r="GZ130" s="48" t="n">
        <v>2562</v>
      </c>
      <c r="HA130" s="18">
        <f>'Investment Analysis'!RV130</f>
        <v/>
      </c>
      <c r="HB130" s="15">
        <f>'Investment Analysis'!RT130</f>
        <v/>
      </c>
      <c r="HC130" s="48" t="n">
        <v>21637.5</v>
      </c>
      <c r="HD130" s="18">
        <f>'Investment Analysis'!SC130</f>
        <v/>
      </c>
      <c r="HE130" s="15">
        <f>'Investment Analysis'!SA130</f>
        <v/>
      </c>
      <c r="HF130" s="48" t="n">
        <v>5555</v>
      </c>
      <c r="HG130" s="18">
        <f>'Investment Analysis'!SJ130</f>
        <v/>
      </c>
      <c r="HH130" s="15">
        <f>'Investment Analysis'!SH130</f>
        <v/>
      </c>
      <c r="HI130" s="48" t="n">
        <v>7380</v>
      </c>
      <c r="HJ130" s="18">
        <f>'Investment Analysis'!SM130</f>
        <v/>
      </c>
      <c r="HK130" s="15">
        <f>'Investment Analysis'!SK130</f>
        <v/>
      </c>
      <c r="HL130" s="48" t="n">
        <v>10545</v>
      </c>
      <c r="HM130" s="18">
        <f>'Investment Analysis'!SP130</f>
        <v/>
      </c>
      <c r="HN130" s="15">
        <f>'Investment Analysis'!SN130</f>
        <v/>
      </c>
      <c r="HO130" s="48" t="n">
        <v>5578.45</v>
      </c>
      <c r="HP130" s="18">
        <f>'Investment Analysis'!TE130</f>
        <v/>
      </c>
      <c r="HQ130" s="15">
        <f>'Investment Analysis'!TC130</f>
        <v/>
      </c>
      <c r="HR130" s="48" t="n">
        <v>3400</v>
      </c>
      <c r="HS130" s="18">
        <f>'Investment Analysis'!TL130</f>
        <v/>
      </c>
      <c r="HT130" s="15">
        <f>'Investment Analysis'!TJ130</f>
        <v/>
      </c>
      <c r="HU130" s="48" t="n"/>
      <c r="HV130" s="18">
        <f>'Investment Analysis'!TS130</f>
        <v/>
      </c>
      <c r="HW130" s="15">
        <f>'Investment Analysis'!TQ130</f>
        <v/>
      </c>
      <c r="HX130" s="48" t="n"/>
      <c r="HY130" s="18">
        <f>'Investment Analysis'!TZ130</f>
        <v/>
      </c>
      <c r="HZ130" s="15">
        <f>'Investment Analysis'!TX130</f>
        <v/>
      </c>
      <c r="IA130" s="48" t="n"/>
      <c r="IB130" s="18">
        <f>'Investment Analysis'!UG130</f>
        <v/>
      </c>
      <c r="IC130" s="15">
        <f>'Investment Analysis'!UE130</f>
        <v/>
      </c>
      <c r="ID130" s="48" t="n"/>
      <c r="IE130" s="18">
        <f>'Investment Analysis'!UN130</f>
        <v/>
      </c>
      <c r="IF130" s="15">
        <f>'Investment Analysis'!UL130</f>
        <v/>
      </c>
      <c r="IG130" s="48" t="n"/>
      <c r="IH130" s="18">
        <f>'Investment Analysis'!UU130</f>
        <v/>
      </c>
      <c r="II130" s="15">
        <f>'Investment Analysis'!US130</f>
        <v/>
      </c>
      <c r="IJ130" s="48" t="n"/>
      <c r="IK130" s="18">
        <f>'Investment Analysis'!VB130</f>
        <v/>
      </c>
      <c r="IL130" s="15">
        <f>'Investment Analysis'!UZ130</f>
        <v/>
      </c>
      <c r="IM130" s="48" t="n"/>
      <c r="IN130" s="18">
        <f>'Investment Analysis'!VI130</f>
        <v/>
      </c>
      <c r="IO130" s="15">
        <f>'Investment Analysis'!VG130</f>
        <v/>
      </c>
      <c r="IP130" s="18" t="n"/>
      <c r="IQ130" s="18" t="n"/>
      <c r="IR130" s="18" t="n"/>
      <c r="IS130" s="108">
        <f>IF(IT130&gt;0,IT130-IT129,0)</f>
        <v/>
      </c>
      <c r="IT130" s="48">
        <f>FY130+FV130+FS130+FP130+FM130+FJ130+FG130+FD130+FA130+EX130+EU130+ER130+EO130+EL130+EI130+EF130+EC130+DZ130+DW130+DT130+DQ130+DN130+DK130+DH130+DE130+DB130+CY130+CV130+CS130+CP130+CJ130+CG130+CD130+CA130+BX130+P130+CM130+GT130+GQ130+GN130+GK130+GH130+GE130+GB130+BU130+BR130+BO130+BL130+BI130+BF130+BC130+AZ130+AW130+AT130+AQ130+AN130+AK130+AH130+AE130+AB130+Y130+V130+S130+GW130+GZ130+HC130+HF130+HI130+HL130+HO130+HR130+HU130</f>
        <v/>
      </c>
      <c r="IU130" s="101">
        <f>IF(IT130&gt;0,IV130,0)</f>
        <v/>
      </c>
      <c r="IV130" s="101" t="n"/>
      <c r="IW130" s="15">
        <f>IF(IT130&gt;0,(IT130+IV$11-I$2)/I$2,0)</f>
        <v/>
      </c>
      <c r="IX130" s="113">
        <f>IF(IT130&gt;0,IT130+IV$11-I$2,0)</f>
        <v/>
      </c>
      <c r="IY130" s="21">
        <f>IF(IT130&gt;0,(IT130+IV$11+IV$33+IV$52+IV$73+IV$93+IV$113-IT$8)/IT$8,0)</f>
        <v/>
      </c>
      <c r="IZ130" s="173">
        <f>IF(IT130&gt;0,IT130+IV$11+IV$33+IV$52+IV$73+IV$93+IV$113-IT$8,0)</f>
        <v/>
      </c>
    </row>
    <row r="131">
      <c r="A131" s="554">
        <f>'Investment Analysis'!A131</f>
        <v/>
      </c>
      <c r="B131" s="4">
        <f>'Investment Analysis'!B131</f>
        <v/>
      </c>
      <c r="C131" s="27">
        <f>'Investment Analysis'!C131</f>
        <v/>
      </c>
      <c r="D131" s="14">
        <f>'Investment Analysis'!D131</f>
        <v/>
      </c>
      <c r="E131" s="15">
        <f>'Investment Analysis'!E131</f>
        <v/>
      </c>
      <c r="F131" s="13">
        <f>'Investment Analysis'!G131</f>
        <v/>
      </c>
      <c r="G131" s="14">
        <f>'Investment Analysis'!H131</f>
        <v/>
      </c>
      <c r="H131" s="15">
        <f>'Investment Analysis'!I131</f>
        <v/>
      </c>
      <c r="I131" s="13">
        <f>'Investment Analysis'!K131</f>
        <v/>
      </c>
      <c r="J131" s="14">
        <f>'Investment Analysis'!L131</f>
        <v/>
      </c>
      <c r="K131" s="15">
        <f>'Investment Analysis'!M131</f>
        <v/>
      </c>
      <c r="L131" s="41">
        <f>'Investment Analysis'!T131</f>
        <v/>
      </c>
      <c r="M131" s="21">
        <f>'Investment Analysis'!V131</f>
        <v/>
      </c>
      <c r="N131" s="21">
        <f>'Investment Analysis'!W131</f>
        <v/>
      </c>
      <c r="P131" s="48">
        <f>'Investment Analysis'!Y131</f>
        <v/>
      </c>
      <c r="Q131" s="18" t="n"/>
      <c r="R131" s="83" t="n"/>
      <c r="S131" s="48" t="n">
        <v>4517.9</v>
      </c>
      <c r="T131" s="18">
        <f>'Investment Analysis'!AH131</f>
        <v/>
      </c>
      <c r="U131" s="15">
        <f>'Investment Analysis'!AF131</f>
        <v/>
      </c>
      <c r="V131" s="48" t="n">
        <v>7338.26</v>
      </c>
      <c r="W131" s="18">
        <f>'Investment Analysis'!AO131</f>
        <v/>
      </c>
      <c r="X131" s="15">
        <f>'Investment Analysis'!AM131</f>
        <v/>
      </c>
      <c r="Y131" s="48" t="n">
        <v>9156.01</v>
      </c>
      <c r="Z131" s="18">
        <f>IF(Y131&gt;0,(Y131-Z$5)/Z$5,0)</f>
        <v/>
      </c>
      <c r="AA131" s="15">
        <f>'Investment Analysis'!GM131</f>
        <v/>
      </c>
      <c r="AB131" s="48" t="n">
        <v>2602.26</v>
      </c>
      <c r="AC131" s="18">
        <f>IF(AB131&gt;0,(AB131+8000+5000-AC$5)/AC$5,0)</f>
        <v/>
      </c>
      <c r="AD131" s="15">
        <f>'Investment Analysis'!AT131</f>
        <v/>
      </c>
      <c r="AE131" s="48" t="n">
        <v>11514.11</v>
      </c>
      <c r="AF131" s="18">
        <f>'Investment Analysis'!BC131</f>
        <v/>
      </c>
      <c r="AG131" s="15">
        <f>'Investment Analysis'!BA131</f>
        <v/>
      </c>
      <c r="AH131" s="48" t="n"/>
      <c r="AI131" s="18">
        <f>IF(AH131&gt;0,(AH131-5000+20000+20000-AI$5)/AI$5,0)</f>
        <v/>
      </c>
      <c r="AJ131" s="15">
        <f>'Investment Analysis'!BH131</f>
        <v/>
      </c>
      <c r="AK131" s="48" t="n">
        <v>20064.66</v>
      </c>
      <c r="AL131" s="18">
        <f>IF(AK131&gt;0,(AK131+7000-AL$5)/AL$5,0)</f>
        <v/>
      </c>
      <c r="AM131" s="15">
        <f>'Investment Analysis'!BO131</f>
        <v/>
      </c>
      <c r="AN131" s="48" t="n">
        <v>15349.27</v>
      </c>
      <c r="AO131" s="18">
        <f>IF(AN131&gt;0,(AN131+25000+5000-AO$5)/AO$5,0)</f>
        <v/>
      </c>
      <c r="AP131" s="15">
        <f>'Investment Analysis'!BV131</f>
        <v/>
      </c>
      <c r="AQ131" s="48" t="n">
        <v>5138.94</v>
      </c>
      <c r="AR131" s="18">
        <f>IF(AQ131&gt;0,(AQ131+10000+4000-AR$5)/AR$5,0)</f>
        <v/>
      </c>
      <c r="AS131" s="15">
        <f>'Investment Analysis'!CC131</f>
        <v/>
      </c>
      <c r="AT131" s="48" t="n">
        <v>23341</v>
      </c>
      <c r="AU131" s="18">
        <f>'Investment Analysis'!CL131</f>
        <v/>
      </c>
      <c r="AV131" s="15">
        <f>'Investment Analysis'!CJ131</f>
        <v/>
      </c>
      <c r="AW131" s="48" t="n">
        <v>18027.01</v>
      </c>
      <c r="AX131" s="18">
        <f>IF(AW131&gt;0,(AW131+2000-AX$5)/AX$5,0)</f>
        <v/>
      </c>
      <c r="AY131" s="15">
        <f>'Investment Analysis'!CQ131</f>
        <v/>
      </c>
      <c r="AZ131" s="48" t="n">
        <v>15864.33</v>
      </c>
      <c r="BA131" s="18">
        <f>'Investment Analysis'!CZ131</f>
        <v/>
      </c>
      <c r="BB131" s="15">
        <f>'Investment Analysis'!CX131</f>
        <v/>
      </c>
      <c r="BC131" s="48" t="n">
        <v>9404.41</v>
      </c>
      <c r="BD131" s="18">
        <f>IF(BC131&gt;0,(BC131-10000+30000+10000-BD$5)/BD$5,0)</f>
        <v/>
      </c>
      <c r="BE131" s="15">
        <f>'Investment Analysis'!DE131</f>
        <v/>
      </c>
      <c r="BF131" s="48" t="n">
        <v>4751.63</v>
      </c>
      <c r="BG131" s="18">
        <f>'Investment Analysis'!DN131</f>
        <v/>
      </c>
      <c r="BH131" s="15">
        <f>'Investment Analysis'!DL131</f>
        <v/>
      </c>
      <c r="BI131" s="48" t="n">
        <v>2702.76</v>
      </c>
      <c r="BJ131" s="18">
        <f>'Investment Analysis'!EB131</f>
        <v/>
      </c>
      <c r="BK131" s="15">
        <f>'Investment Analysis'!DZ131</f>
        <v/>
      </c>
      <c r="BL131" s="48" t="n">
        <v>21014.55</v>
      </c>
      <c r="BM131" s="18">
        <f>'Investment Analysis'!EI131</f>
        <v/>
      </c>
      <c r="BN131" s="15">
        <f>'Investment Analysis'!EG131</f>
        <v/>
      </c>
      <c r="BO131" s="48" t="n">
        <v>10474.65</v>
      </c>
      <c r="BP131" s="18">
        <f>'Investment Analysis'!DU131</f>
        <v/>
      </c>
      <c r="BQ131" s="15">
        <f>'Investment Analysis'!DS131</f>
        <v/>
      </c>
      <c r="BR131" s="48" t="n">
        <v>11759.83</v>
      </c>
      <c r="BS131" s="18">
        <f>'Investment Analysis'!EP131</f>
        <v/>
      </c>
      <c r="BT131" s="15">
        <f>'Investment Analysis'!EN131</f>
        <v/>
      </c>
      <c r="BU131" s="48" t="n">
        <v>13638.13</v>
      </c>
      <c r="BV131" s="18">
        <f>IF(BU131&gt;0,(BU131+8000-BV$5)/BV$5,0)</f>
        <v/>
      </c>
      <c r="BW131" s="15">
        <f>'Investment Analysis'!EU131</f>
        <v/>
      </c>
      <c r="BX131" s="48" t="n">
        <v>20505.99</v>
      </c>
      <c r="BY131" s="18">
        <f>IF(BX131&gt;0,(BX131-10000-5000-BY$5)/BY$5,0)</f>
        <v/>
      </c>
      <c r="BZ131" s="15">
        <f>'Investment Analysis'!FB131</f>
        <v/>
      </c>
      <c r="CA131" s="48" t="n">
        <v>21064.94</v>
      </c>
      <c r="CB131" s="18">
        <f>IF(CA131&gt;0,(CA131-CB$5)/CB$5,0)</f>
        <v/>
      </c>
      <c r="CC131" s="15">
        <f>'Investment Analysis'!FI131</f>
        <v/>
      </c>
      <c r="CD131" s="48" t="n">
        <v>19092.35</v>
      </c>
      <c r="CE131" s="18">
        <f>'Investment Analysis'!FR131</f>
        <v/>
      </c>
      <c r="CF131" s="15">
        <f>'Investment Analysis'!FP131</f>
        <v/>
      </c>
      <c r="CG131" s="48" t="n">
        <v>5012.78</v>
      </c>
      <c r="CH131" s="18">
        <f>'Investment Analysis'!FR131</f>
        <v/>
      </c>
      <c r="CI131" s="15">
        <f>'Investment Analysis'!FW131</f>
        <v/>
      </c>
      <c r="CJ131" s="48" t="n"/>
      <c r="CK131" s="18">
        <f>IF(CJ131&gt;0,(CJ131+5000+8000-CK$5)/CK$5,0)</f>
        <v/>
      </c>
      <c r="CL131" s="15">
        <f>'Investment Analysis'!GD131</f>
        <v/>
      </c>
      <c r="CM131" s="48" t="n">
        <v>36803.05</v>
      </c>
      <c r="CN131" s="18">
        <f>IF(CM131&gt;0,(CM131-CN$5)/CN$5,0)</f>
        <v/>
      </c>
      <c r="CO131" s="15">
        <f>'Investment Analysis'!GT131</f>
        <v/>
      </c>
      <c r="CP131" s="48" t="n">
        <v>33981.15</v>
      </c>
      <c r="CQ131" s="18">
        <f>IF(CP131&gt;0,(CP131-CQ$5)/CQ$5,0)</f>
        <v/>
      </c>
      <c r="CR131" s="15">
        <f>'Investment Analysis'!HG131</f>
        <v/>
      </c>
      <c r="CS131" s="48" t="n">
        <v>3780</v>
      </c>
      <c r="CT131" s="18">
        <f>IF(CS131&gt;0,(CS131-CT$5)/CT$5,0)</f>
        <v/>
      </c>
      <c r="CU131" s="15">
        <f>'Investment Analysis'!HN131</f>
        <v/>
      </c>
      <c r="CV131" s="48" t="n">
        <v>8676.25</v>
      </c>
      <c r="CW131" s="18">
        <f>IF(CV131&gt;0,(CV131-CW$5)/CW$5,0)</f>
        <v/>
      </c>
      <c r="CX131" s="15">
        <f>'Investment Analysis'!IB131</f>
        <v/>
      </c>
      <c r="CY131" s="48" t="n">
        <v>10774</v>
      </c>
      <c r="CZ131" s="18">
        <f>IF(CY131&gt;0,(CY131-CZ$5)/CZ$5,0)</f>
        <v/>
      </c>
      <c r="DA131" s="15">
        <f>'Investment Analysis'!II131</f>
        <v/>
      </c>
      <c r="DB131" s="48" t="n">
        <v>5966.25</v>
      </c>
      <c r="DC131" s="18">
        <f>IF(DB131&gt;0,(DB131-DC$5)/DC$5,0)</f>
        <v/>
      </c>
      <c r="DD131" s="15">
        <f>'Investment Analysis'!IP131</f>
        <v/>
      </c>
      <c r="DE131" s="48" t="n">
        <v>21981</v>
      </c>
      <c r="DF131" s="18">
        <f>'Investment Analysis'!IY131</f>
        <v/>
      </c>
      <c r="DG131" s="15">
        <f>'Investment Analysis'!IW131</f>
        <v/>
      </c>
      <c r="DH131" s="48" t="n">
        <v>22008.9</v>
      </c>
      <c r="DI131" s="18">
        <f>IF(DH131&gt;0,(DH131-DI$5)/DI$5,0)</f>
        <v/>
      </c>
      <c r="DJ131" s="15">
        <f>'Investment Analysis'!JD131</f>
        <v/>
      </c>
      <c r="DK131" s="48" t="n">
        <v>24797</v>
      </c>
      <c r="DL131" s="18">
        <f>IF(DK131&gt;0,(DK131-DL$5)/DL$5,0)</f>
        <v/>
      </c>
      <c r="DM131" s="15">
        <f>'Investment Analysis'!JK131</f>
        <v/>
      </c>
      <c r="DN131" s="48" t="n">
        <v>1093.8</v>
      </c>
      <c r="DO131" s="18">
        <f>IF(DN131&gt;0,(DN131-DO$5)/DO$5,0)</f>
        <v/>
      </c>
      <c r="DP131" s="15">
        <f>'Investment Analysis'!HU131</f>
        <v/>
      </c>
      <c r="DQ131" s="48" t="n">
        <v>18044.25</v>
      </c>
      <c r="DR131" s="18">
        <f>IF(DQ131&gt;0,(DQ131-DR$5)/DR$5,0)</f>
        <v/>
      </c>
      <c r="DS131" s="15">
        <f>'Investment Analysis'!JR131</f>
        <v/>
      </c>
      <c r="DT131" s="48" t="n">
        <v>22920</v>
      </c>
      <c r="DU131" s="18">
        <f>IF(DT131&gt;0,(DT131-630.54-DU$5)/DU$5,0)</f>
        <v/>
      </c>
      <c r="DV131" s="15">
        <f>'Investment Analysis'!JY131</f>
        <v/>
      </c>
      <c r="DW131" s="48" t="n">
        <v>4925.7</v>
      </c>
      <c r="DX131" s="18">
        <f>IF(DW131&gt;0,(DW131-DX$5)/DX$5,0)</f>
        <v/>
      </c>
      <c r="DY131" s="15">
        <f>'Investment Analysis'!KF131</f>
        <v/>
      </c>
      <c r="DZ131" s="48" t="n">
        <v>5118</v>
      </c>
      <c r="EA131" s="18">
        <f>IF(DZ131&gt;0,(DZ131-EA$5)/EA$5,0)</f>
        <v/>
      </c>
      <c r="EB131" s="15">
        <f>'Investment Analysis'!KM131</f>
        <v/>
      </c>
      <c r="EC131" s="48" t="n"/>
      <c r="ED131" s="18">
        <f>'Investment Analysis'!KV131</f>
        <v/>
      </c>
      <c r="EE131" s="15">
        <f>'Investment Analysis'!KT131</f>
        <v/>
      </c>
      <c r="EF131" s="48" t="n">
        <v>14577.5</v>
      </c>
      <c r="EG131" s="18">
        <f>IF(EF131&gt;0,(EF131-EG$5)/EG$5,0)</f>
        <v/>
      </c>
      <c r="EH131" s="15">
        <f>'Investment Analysis'!LH131</f>
        <v/>
      </c>
      <c r="EI131" s="48" t="n">
        <v>7547.8</v>
      </c>
      <c r="EJ131" s="18">
        <f>'Investment Analysis'!LQ131</f>
        <v/>
      </c>
      <c r="EK131" s="15">
        <f>'Investment Analysis'!LO131</f>
        <v/>
      </c>
      <c r="EL131" s="48" t="n">
        <v>22305</v>
      </c>
      <c r="EM131" s="18">
        <f>IF(EL131&gt;0,(EL131-EM$4)/EM$4,0)</f>
        <v/>
      </c>
      <c r="EN131" s="15">
        <f>'Investment Analysis'!LX131</f>
        <v/>
      </c>
      <c r="EO131" s="48" t="n">
        <v>13860</v>
      </c>
      <c r="EP131" s="68">
        <f>IF(EO131&gt;0,(EO131-500-EP$5)/EP$5,0)</f>
        <v/>
      </c>
      <c r="EQ131" s="15">
        <f>'Investment Analysis'!MC131</f>
        <v/>
      </c>
      <c r="ER131" s="48" t="n"/>
      <c r="ES131" s="18">
        <f>'Investment Analysis'!LX131</f>
        <v/>
      </c>
      <c r="ET131" s="15">
        <f>'Investment Analysis'!LA131</f>
        <v/>
      </c>
      <c r="EU131" s="48" t="n">
        <v>35919</v>
      </c>
      <c r="EV131" s="18">
        <f>'Investment Analysis'!ML131</f>
        <v/>
      </c>
      <c r="EW131" s="15">
        <f>'Investment Analysis'!MJ131</f>
        <v/>
      </c>
      <c r="EX131" s="48" t="n">
        <v>60855.75</v>
      </c>
      <c r="EY131" s="18">
        <f>IF(EX131&gt;0,(EX131-EY$5)/EY$5,0)</f>
        <v/>
      </c>
      <c r="EZ131" s="15">
        <f>'Investment Analysis'!MQ131</f>
        <v/>
      </c>
      <c r="FA131" s="48" t="n">
        <v>9488</v>
      </c>
      <c r="FB131" s="18">
        <f>IF(FA131&gt;0,(FA131-FB$5)/FB$5,0)</f>
        <v/>
      </c>
      <c r="FC131" s="15">
        <f>'Investment Analysis'!MX131</f>
        <v/>
      </c>
      <c r="FD131" s="48" t="n">
        <v>17815.7</v>
      </c>
      <c r="FE131" s="18">
        <f>IF(FD131&gt;0,(FD131-FE$5)/FE$5,0)</f>
        <v/>
      </c>
      <c r="FF131" s="15">
        <f>'Investment Analysis'!NE131</f>
        <v/>
      </c>
      <c r="FG131" s="48" t="n">
        <v>10512</v>
      </c>
      <c r="FH131" s="18">
        <f>IF(FG131&gt;0,(FG131-FH$5)/FH$5,0)</f>
        <v/>
      </c>
      <c r="FI131" s="15">
        <f>'Investment Analysis'!NL131</f>
        <v/>
      </c>
      <c r="FJ131" s="48" t="n">
        <v>36376.2</v>
      </c>
      <c r="FK131" s="18">
        <f>IF(FJ131&gt;0,(FJ131-FK$5)/FK$5,0)</f>
        <v/>
      </c>
      <c r="FL131" s="15">
        <f>'Investment Analysis'!NS131</f>
        <v/>
      </c>
      <c r="FM131" s="48" t="n">
        <v>2677.95</v>
      </c>
      <c r="FN131" s="18">
        <f>IF(FM131&gt;0,(FM131-FN$5)/FN$5,0)</f>
        <v/>
      </c>
      <c r="FO131" s="15">
        <f>'Investment Analysis'!NZ131</f>
        <v/>
      </c>
      <c r="FP131" s="48" t="n">
        <v>18800</v>
      </c>
      <c r="FQ131" s="18">
        <f>IF(FP131&gt;0,(FP131-FQ$5)/FQ$5,0)</f>
        <v/>
      </c>
      <c r="FR131" s="15">
        <f>'Investment Analysis'!OG131</f>
        <v/>
      </c>
      <c r="FS131" s="48" t="n">
        <v>50595</v>
      </c>
      <c r="FT131" s="18">
        <f>IF(FS131&gt;0,(FS131-FT$5)/FT$5,0)</f>
        <v/>
      </c>
      <c r="FU131" s="15">
        <f>'Investment Analysis'!ON131</f>
        <v/>
      </c>
      <c r="FV131" s="48" t="n">
        <v>20465</v>
      </c>
      <c r="FW131" s="18">
        <f>IF(FV131&gt;0,(FV131-FW$5)/FW$5,0)</f>
        <v/>
      </c>
      <c r="FX131" s="15">
        <f>'Investment Analysis'!OU131</f>
        <v/>
      </c>
      <c r="FY131" s="48" t="n">
        <v>18082.5</v>
      </c>
      <c r="FZ131" s="18">
        <f>IF(FY131&gt;0,(FY131-FZ$5)/FZ$5,0)</f>
        <v/>
      </c>
      <c r="GA131" s="15">
        <f>'Investment Analysis'!PB131</f>
        <v/>
      </c>
      <c r="GB131" s="48" t="n">
        <v>18523.5</v>
      </c>
      <c r="GC131" s="18">
        <f>'Investment Analysis'!PK131</f>
        <v/>
      </c>
      <c r="GD131" s="15">
        <f>'Investment Analysis'!PI131</f>
        <v/>
      </c>
      <c r="GE131" s="48" t="n">
        <v>10528.8</v>
      </c>
      <c r="GF131" s="18">
        <f>'Investment Analysis'!PY131</f>
        <v/>
      </c>
      <c r="GG131" s="15">
        <f>'Investment Analysis'!PW131</f>
        <v/>
      </c>
      <c r="GH131" s="48" t="n">
        <v>20702.5</v>
      </c>
      <c r="GI131" s="18">
        <f>'Investment Analysis'!QF131</f>
        <v/>
      </c>
      <c r="GJ131" s="15">
        <f>'Investment Analysis'!QD131</f>
        <v/>
      </c>
      <c r="GK131" s="48" t="n">
        <v>11220.1</v>
      </c>
      <c r="GL131" s="18">
        <f>'Investment Analysis'!QM131</f>
        <v/>
      </c>
      <c r="GM131" s="15">
        <f>'Investment Analysis'!QK131</f>
        <v/>
      </c>
      <c r="GN131" s="48" t="n">
        <v>10066.5</v>
      </c>
      <c r="GO131" s="18">
        <f>'Investment Analysis'!QT131</f>
        <v/>
      </c>
      <c r="GP131" s="15">
        <f>'Investment Analysis'!QR131</f>
        <v/>
      </c>
      <c r="GQ131" s="48" t="n">
        <v>4803.15</v>
      </c>
      <c r="GR131" s="18">
        <f>'Investment Analysis'!RA131</f>
        <v/>
      </c>
      <c r="GS131" s="15">
        <f>'Investment Analysis'!QY131</f>
        <v/>
      </c>
      <c r="GT131" s="48" t="n">
        <v>48760</v>
      </c>
      <c r="GU131" s="18">
        <f>'Investment Analysis'!RH131</f>
        <v/>
      </c>
      <c r="GV131" s="15">
        <f>'Investment Analysis'!RF131</f>
        <v/>
      </c>
      <c r="GW131" s="48" t="n">
        <v>11428.5</v>
      </c>
      <c r="GX131" s="18">
        <f>'Investment Analysis'!RO131</f>
        <v/>
      </c>
      <c r="GY131" s="15">
        <f>'Investment Analysis'!RM131</f>
        <v/>
      </c>
      <c r="GZ131" s="48" t="n">
        <v>2534</v>
      </c>
      <c r="HA131" s="18">
        <f>'Investment Analysis'!RV131</f>
        <v/>
      </c>
      <c r="HB131" s="15">
        <f>'Investment Analysis'!RT131</f>
        <v/>
      </c>
      <c r="HC131" s="48" t="n">
        <v>19611</v>
      </c>
      <c r="HD131" s="18">
        <f>'Investment Analysis'!SC131</f>
        <v/>
      </c>
      <c r="HE131" s="15">
        <f>'Investment Analysis'!SA131</f>
        <v/>
      </c>
      <c r="HF131" s="48" t="n">
        <v>5535</v>
      </c>
      <c r="HG131" s="18">
        <f>'Investment Analysis'!SJ131</f>
        <v/>
      </c>
      <c r="HH131" s="15">
        <f>'Investment Analysis'!SH131</f>
        <v/>
      </c>
      <c r="HI131" s="48" t="n">
        <v>7424</v>
      </c>
      <c r="HJ131" s="18">
        <f>'Investment Analysis'!SM131</f>
        <v/>
      </c>
      <c r="HK131" s="15">
        <f>'Investment Analysis'!SK131</f>
        <v/>
      </c>
      <c r="HL131" s="48" t="n">
        <v>10515</v>
      </c>
      <c r="HM131" s="18">
        <f>'Investment Analysis'!SP131</f>
        <v/>
      </c>
      <c r="HN131" s="15">
        <f>'Investment Analysis'!SN131</f>
        <v/>
      </c>
      <c r="HO131" s="48" t="n">
        <v>5099.5</v>
      </c>
      <c r="HP131" s="18">
        <f>'Investment Analysis'!TE131</f>
        <v/>
      </c>
      <c r="HQ131" s="15">
        <f>'Investment Analysis'!TC131</f>
        <v/>
      </c>
      <c r="HR131" s="48" t="n">
        <v>3260</v>
      </c>
      <c r="HS131" s="18">
        <f>'Investment Analysis'!TL131</f>
        <v/>
      </c>
      <c r="HT131" s="15">
        <f>'Investment Analysis'!TJ131</f>
        <v/>
      </c>
      <c r="HU131" s="48" t="n"/>
      <c r="HV131" s="18">
        <f>'Investment Analysis'!TS131</f>
        <v/>
      </c>
      <c r="HW131" s="15">
        <f>'Investment Analysis'!TQ131</f>
        <v/>
      </c>
      <c r="HX131" s="48" t="n"/>
      <c r="HY131" s="18">
        <f>'Investment Analysis'!TZ131</f>
        <v/>
      </c>
      <c r="HZ131" s="15">
        <f>'Investment Analysis'!TX131</f>
        <v/>
      </c>
      <c r="IA131" s="48" t="n"/>
      <c r="IB131" s="18">
        <f>'Investment Analysis'!UG131</f>
        <v/>
      </c>
      <c r="IC131" s="15">
        <f>'Investment Analysis'!UE131</f>
        <v/>
      </c>
      <c r="ID131" s="48" t="n"/>
      <c r="IE131" s="18">
        <f>'Investment Analysis'!UN131</f>
        <v/>
      </c>
      <c r="IF131" s="15">
        <f>'Investment Analysis'!UL131</f>
        <v/>
      </c>
      <c r="IG131" s="48" t="n"/>
      <c r="IH131" s="18">
        <f>'Investment Analysis'!UU131</f>
        <v/>
      </c>
      <c r="II131" s="15">
        <f>'Investment Analysis'!US131</f>
        <v/>
      </c>
      <c r="IJ131" s="48" t="n"/>
      <c r="IK131" s="18">
        <f>'Investment Analysis'!VB131</f>
        <v/>
      </c>
      <c r="IL131" s="15">
        <f>'Investment Analysis'!UZ131</f>
        <v/>
      </c>
      <c r="IM131" s="48" t="n"/>
      <c r="IN131" s="18">
        <f>'Investment Analysis'!VI131</f>
        <v/>
      </c>
      <c r="IO131" s="15">
        <f>'Investment Analysis'!VG131</f>
        <v/>
      </c>
      <c r="IP131" s="18" t="n"/>
      <c r="IQ131" s="18" t="n"/>
      <c r="IR131" s="18" t="n"/>
      <c r="IS131" s="108">
        <f>IF(IT131&gt;0,IT131-IT130,0)</f>
        <v/>
      </c>
      <c r="IT131" s="48">
        <f>FY131+FV131+FS131+FP131+FM131+FJ131+FG131+FD131+FA131+EX131+EU131+ER131+EO131+EL131+EI131+EF131+EC131+DZ131+DW131+DT131+DQ131+DN131+DK131+DH131+DE131+DB131+CY131+CV131+CS131+CP131+CJ131+CG131+CD131+CA131+BX131+P131+CM131+GT131+GQ131+GN131+GK131+GH131+GE131+GB131+BU131+BR131+BO131+BL131+BI131+BF131+BC131+AZ131+AW131+AT131+AQ131+AN131+AK131+AH131+AE131+AB131+Y131+V131+S131+GW131+GZ131+HC131+HF131+HI131+HL131+HO131+HR131+HU131</f>
        <v/>
      </c>
      <c r="IU131" s="101">
        <f>IF(IT131&gt;0,IV131,0)</f>
        <v/>
      </c>
      <c r="IV131" s="101" t="n"/>
      <c r="IW131" s="15">
        <f>IF(IT131&gt;0,(IT131+IV$11-I$2)/I$2,0)</f>
        <v/>
      </c>
      <c r="IX131" s="113">
        <f>IF(IT131&gt;0,IT131+IV$11-I$2,0)</f>
        <v/>
      </c>
      <c r="IY131" s="21">
        <f>IF(IT131&gt;0,(IT131+IV$11+IV$33+IV$52+IV$73+IV$93+IV$113-IT$8)/IT$8,0)</f>
        <v/>
      </c>
      <c r="IZ131" s="173">
        <f>IF(IT131&gt;0,IT131+IV$11+IV$33+IV$52+IV$73+IV$93+IV$113-IT$8,0)</f>
        <v/>
      </c>
    </row>
    <row r="132">
      <c r="A132" s="554">
        <f>'Investment Analysis'!A132</f>
        <v/>
      </c>
      <c r="B132" s="4">
        <f>'Investment Analysis'!B132</f>
        <v/>
      </c>
      <c r="C132" s="27">
        <f>'Investment Analysis'!C132</f>
        <v/>
      </c>
      <c r="D132" s="14">
        <f>'Investment Analysis'!D132</f>
        <v/>
      </c>
      <c r="E132" s="15">
        <f>'Investment Analysis'!E132</f>
        <v/>
      </c>
      <c r="F132" s="13">
        <f>'Investment Analysis'!G132</f>
        <v/>
      </c>
      <c r="G132" s="14">
        <f>'Investment Analysis'!H132</f>
        <v/>
      </c>
      <c r="H132" s="15">
        <f>'Investment Analysis'!I132</f>
        <v/>
      </c>
      <c r="I132" s="13">
        <f>'Investment Analysis'!K132</f>
        <v/>
      </c>
      <c r="J132" s="14">
        <f>'Investment Analysis'!L132</f>
        <v/>
      </c>
      <c r="K132" s="15">
        <f>'Investment Analysis'!M132</f>
        <v/>
      </c>
      <c r="L132" s="41">
        <f>'Investment Analysis'!T132</f>
        <v/>
      </c>
      <c r="M132" s="21">
        <f>'Investment Analysis'!V132</f>
        <v/>
      </c>
      <c r="N132" s="21">
        <f>'Investment Analysis'!W132</f>
        <v/>
      </c>
      <c r="P132" s="48">
        <f>'Investment Analysis'!Y132</f>
        <v/>
      </c>
      <c r="Q132" s="18" t="n"/>
      <c r="R132" s="83" t="n"/>
      <c r="S132" s="48" t="n">
        <v>4538.62</v>
      </c>
      <c r="T132" s="18">
        <f>'Investment Analysis'!AH132</f>
        <v/>
      </c>
      <c r="U132" s="15">
        <f>'Investment Analysis'!AF132</f>
        <v/>
      </c>
      <c r="V132" s="48" t="n">
        <v>7369.85</v>
      </c>
      <c r="W132" s="18">
        <f>'Investment Analysis'!AO132</f>
        <v/>
      </c>
      <c r="X132" s="15">
        <f>'Investment Analysis'!AM132</f>
        <v/>
      </c>
      <c r="Y132" s="48" t="n">
        <v>9130.799999999999</v>
      </c>
      <c r="Z132" s="18">
        <f>IF(Y132&gt;0,(Y132-Z$5)/Z$5,0)</f>
        <v/>
      </c>
      <c r="AA132" s="15">
        <f>'Investment Analysis'!GM132</f>
        <v/>
      </c>
      <c r="AB132" s="48" t="n">
        <v>2611.7</v>
      </c>
      <c r="AC132" s="18">
        <f>IF(AB132&gt;0,(AB132+8000+5000-AC$5)/AC$5,0)</f>
        <v/>
      </c>
      <c r="AD132" s="15">
        <f>'Investment Analysis'!AT132</f>
        <v/>
      </c>
      <c r="AE132" s="48" t="n">
        <v>11574.63</v>
      </c>
      <c r="AF132" s="18">
        <f>'Investment Analysis'!BC132</f>
        <v/>
      </c>
      <c r="AG132" s="15">
        <f>'Investment Analysis'!BA132</f>
        <v/>
      </c>
      <c r="AH132" s="48" t="n"/>
      <c r="AI132" s="18">
        <f>IF(AH132&gt;0,(AH132-5000+20000+20000-AI$5)/AI$5,0)</f>
        <v/>
      </c>
      <c r="AJ132" s="15">
        <f>'Investment Analysis'!BH132</f>
        <v/>
      </c>
      <c r="AK132" s="48" t="n">
        <v>20237.54</v>
      </c>
      <c r="AL132" s="18">
        <f>IF(AK132&gt;0,(AK132+7000-AL$5)/AL$5,0)</f>
        <v/>
      </c>
      <c r="AM132" s="15">
        <f>'Investment Analysis'!BO132</f>
        <v/>
      </c>
      <c r="AN132" s="48" t="n">
        <v>15382.04</v>
      </c>
      <c r="AO132" s="18">
        <f>IF(AN132&gt;0,(AN132+25000+5000-AO$5)/AO$5,0)</f>
        <v/>
      </c>
      <c r="AP132" s="15">
        <f>'Investment Analysis'!BV132</f>
        <v/>
      </c>
      <c r="AQ132" s="48" t="n">
        <v>5148.96</v>
      </c>
      <c r="AR132" s="18">
        <f>IF(AQ132&gt;0,(AQ132+10000+4000-AR$5)/AR$5,0)</f>
        <v/>
      </c>
      <c r="AS132" s="15">
        <f>'Investment Analysis'!CC132</f>
        <v/>
      </c>
      <c r="AT132" s="48" t="n">
        <v>23318.39</v>
      </c>
      <c r="AU132" s="18">
        <f>'Investment Analysis'!CL132</f>
        <v/>
      </c>
      <c r="AV132" s="15">
        <f>'Investment Analysis'!CJ132</f>
        <v/>
      </c>
      <c r="AW132" s="48" t="n">
        <v>18098.11</v>
      </c>
      <c r="AX132" s="18">
        <f>IF(AW132&gt;0,(AW132+2000-AX$5)/AX$5,0)</f>
        <v/>
      </c>
      <c r="AY132" s="15">
        <f>'Investment Analysis'!CQ132</f>
        <v/>
      </c>
      <c r="AZ132" s="48" t="n">
        <v>15885.8</v>
      </c>
      <c r="BA132" s="18">
        <f>'Investment Analysis'!CZ132</f>
        <v/>
      </c>
      <c r="BB132" s="15">
        <f>'Investment Analysis'!CX132</f>
        <v/>
      </c>
      <c r="BC132" s="48" t="n">
        <v>9418.48</v>
      </c>
      <c r="BD132" s="18">
        <f>IF(BC132&gt;0,(BC132-10000+30000+10000-BD$5)/BD$5,0)</f>
        <v/>
      </c>
      <c r="BE132" s="15">
        <f>'Investment Analysis'!DE132</f>
        <v/>
      </c>
      <c r="BF132" s="48" t="n">
        <v>4758.25</v>
      </c>
      <c r="BG132" s="18">
        <f>'Investment Analysis'!DN132</f>
        <v/>
      </c>
      <c r="BH132" s="15">
        <f>'Investment Analysis'!DL132</f>
        <v/>
      </c>
      <c r="BI132" s="48" t="n">
        <v>2711.2</v>
      </c>
      <c r="BJ132" s="18">
        <f>'Investment Analysis'!EB132</f>
        <v/>
      </c>
      <c r="BK132" s="15">
        <f>'Investment Analysis'!DZ132</f>
        <v/>
      </c>
      <c r="BL132" s="48" t="n">
        <v>21135.41</v>
      </c>
      <c r="BM132" s="18">
        <f>'Investment Analysis'!EI132</f>
        <v/>
      </c>
      <c r="BN132" s="15">
        <f>'Investment Analysis'!EG132</f>
        <v/>
      </c>
      <c r="BO132" s="48" t="n">
        <v>10460.03</v>
      </c>
      <c r="BP132" s="18">
        <f>'Investment Analysis'!DU132</f>
        <v/>
      </c>
      <c r="BQ132" s="15">
        <f>'Investment Analysis'!DS132</f>
        <v/>
      </c>
      <c r="BR132" s="48" t="n">
        <v>11798.03</v>
      </c>
      <c r="BS132" s="18">
        <f>'Investment Analysis'!EP132</f>
        <v/>
      </c>
      <c r="BT132" s="15">
        <f>'Investment Analysis'!EN132</f>
        <v/>
      </c>
      <c r="BU132" s="48" t="n">
        <v>13645.4</v>
      </c>
      <c r="BV132" s="18">
        <f>IF(BU132&gt;0,(BU132+8000-BV$5)/BV$5,0)</f>
        <v/>
      </c>
      <c r="BW132" s="15">
        <f>'Investment Analysis'!EU132</f>
        <v/>
      </c>
      <c r="BX132" s="48" t="n">
        <v>21107.16</v>
      </c>
      <c r="BY132" s="18">
        <f>IF(BX132&gt;0,(BX132-10000-5000-BY$5)/BY$5,0)</f>
        <v/>
      </c>
      <c r="BZ132" s="15">
        <f>'Investment Analysis'!FB132</f>
        <v/>
      </c>
      <c r="CA132" s="48" t="n">
        <v>20933.63</v>
      </c>
      <c r="CB132" s="18">
        <f>IF(CA132&gt;0,(CA132-CB$5)/CB$5,0)</f>
        <v/>
      </c>
      <c r="CC132" s="15">
        <f>'Investment Analysis'!FI132</f>
        <v/>
      </c>
      <c r="CD132" s="48" t="n">
        <v>19273.81</v>
      </c>
      <c r="CE132" s="18">
        <f>'Investment Analysis'!FR132</f>
        <v/>
      </c>
      <c r="CF132" s="15">
        <f>'Investment Analysis'!FP132</f>
        <v/>
      </c>
      <c r="CG132" s="48" t="n">
        <v>5062.31</v>
      </c>
      <c r="CH132" s="18">
        <f>'Investment Analysis'!FR132</f>
        <v/>
      </c>
      <c r="CI132" s="15">
        <f>'Investment Analysis'!FW132</f>
        <v/>
      </c>
      <c r="CJ132" s="48" t="n"/>
      <c r="CK132" s="18">
        <f>IF(CJ132&gt;0,(CJ132+5000+8000-CK$5)/CK$5,0)</f>
        <v/>
      </c>
      <c r="CL132" s="15">
        <f>'Investment Analysis'!GD132</f>
        <v/>
      </c>
      <c r="CM132" s="48" t="n">
        <v>36991.06</v>
      </c>
      <c r="CN132" s="18">
        <f>IF(CM132&gt;0,(CM132-CN$5)/CN$5,0)</f>
        <v/>
      </c>
      <c r="CO132" s="15">
        <f>'Investment Analysis'!GT132</f>
        <v/>
      </c>
      <c r="CP132" s="48" t="n">
        <v>33354.3</v>
      </c>
      <c r="CQ132" s="18">
        <f>IF(CP132&gt;0,(CP132-CQ$5)/CQ$5,0)</f>
        <v/>
      </c>
      <c r="CR132" s="15">
        <f>'Investment Analysis'!HG132</f>
        <v/>
      </c>
      <c r="CS132" s="48" t="n">
        <v>3690</v>
      </c>
      <c r="CT132" s="18">
        <f>IF(CS132&gt;0,(CS132-CT$5)/CT$5,0)</f>
        <v/>
      </c>
      <c r="CU132" s="15">
        <f>'Investment Analysis'!HN132</f>
        <v/>
      </c>
      <c r="CV132" s="48" t="n">
        <v>8689.450000000001</v>
      </c>
      <c r="CW132" s="18">
        <f>IF(CV132&gt;0,(CV132-CW$5)/CW$5,0)</f>
        <v/>
      </c>
      <c r="CX132" s="15">
        <f>'Investment Analysis'!IB132</f>
        <v/>
      </c>
      <c r="CY132" s="48" t="n">
        <v>11026</v>
      </c>
      <c r="CZ132" s="18">
        <f>IF(CY132&gt;0,(CY132-CZ$5)/CZ$5,0)</f>
        <v/>
      </c>
      <c r="DA132" s="15">
        <f>'Investment Analysis'!II132</f>
        <v/>
      </c>
      <c r="DB132" s="48" t="n">
        <v>6036.5</v>
      </c>
      <c r="DC132" s="18">
        <f>IF(DB132&gt;0,(DB132-DC$5)/DC$5,0)</f>
        <v/>
      </c>
      <c r="DD132" s="15">
        <f>'Investment Analysis'!IP132</f>
        <v/>
      </c>
      <c r="DE132" s="48" t="n">
        <v>22269</v>
      </c>
      <c r="DF132" s="18">
        <f>'Investment Analysis'!IY132</f>
        <v/>
      </c>
      <c r="DG132" s="15">
        <f>'Investment Analysis'!IW132</f>
        <v/>
      </c>
      <c r="DH132" s="48" t="n">
        <v>22142.7</v>
      </c>
      <c r="DI132" s="18">
        <f>IF(DH132&gt;0,(DH132-DI$5)/DI$5,0)</f>
        <v/>
      </c>
      <c r="DJ132" s="15">
        <f>'Investment Analysis'!JD132</f>
        <v/>
      </c>
      <c r="DK132" s="48" t="n">
        <v>24870.5</v>
      </c>
      <c r="DL132" s="18">
        <f>IF(DK132&gt;0,(DK132-DL$5)/DL$5,0)</f>
        <v/>
      </c>
      <c r="DM132" s="15">
        <f>'Investment Analysis'!JK132</f>
        <v/>
      </c>
      <c r="DN132" s="48" t="n">
        <v>1078</v>
      </c>
      <c r="DO132" s="18">
        <f>IF(DN132&gt;0,(DN132-DO$5)/DO$5,0)</f>
        <v/>
      </c>
      <c r="DP132" s="15">
        <f>'Investment Analysis'!HU132</f>
        <v/>
      </c>
      <c r="DQ132" s="48" t="n">
        <v>18501</v>
      </c>
      <c r="DR132" s="18">
        <f>IF(DQ132&gt;0,(DQ132-DR$5)/DR$5,0)</f>
        <v/>
      </c>
      <c r="DS132" s="15">
        <f>'Investment Analysis'!JR132</f>
        <v/>
      </c>
      <c r="DT132" s="48" t="n">
        <v>23736</v>
      </c>
      <c r="DU132" s="18">
        <f>IF(DT132&gt;0,(DT132-630.54-DU$5)/DU$5,0)</f>
        <v/>
      </c>
      <c r="DV132" s="15">
        <f>'Investment Analysis'!JY132</f>
        <v/>
      </c>
      <c r="DW132" s="48" t="n">
        <v>4949.7</v>
      </c>
      <c r="DX132" s="18">
        <f>IF(DW132&gt;0,(DW132-DX$5)/DX$5,0)</f>
        <v/>
      </c>
      <c r="DY132" s="15">
        <f>'Investment Analysis'!KF132</f>
        <v/>
      </c>
      <c r="DZ132" s="48" t="n">
        <v>5312</v>
      </c>
      <c r="EA132" s="18">
        <f>IF(DZ132&gt;0,(DZ132-EA$5)/EA$5,0)</f>
        <v/>
      </c>
      <c r="EB132" s="15">
        <f>'Investment Analysis'!KM132</f>
        <v/>
      </c>
      <c r="EC132" s="48" t="n"/>
      <c r="ED132" s="18">
        <f>'Investment Analysis'!KV132</f>
        <v/>
      </c>
      <c r="EE132" s="15">
        <f>'Investment Analysis'!KT132</f>
        <v/>
      </c>
      <c r="EF132" s="48" t="n">
        <v>14580</v>
      </c>
      <c r="EG132" s="18">
        <f>IF(EF132&gt;0,(EF132-EG$5)/EG$5,0)</f>
        <v/>
      </c>
      <c r="EH132" s="15">
        <f>'Investment Analysis'!LH132</f>
        <v/>
      </c>
      <c r="EI132" s="48" t="n">
        <v>7730.45</v>
      </c>
      <c r="EJ132" s="18">
        <f>'Investment Analysis'!LQ132</f>
        <v/>
      </c>
      <c r="EK132" s="15">
        <f>'Investment Analysis'!LO132</f>
        <v/>
      </c>
      <c r="EL132" s="48" t="n">
        <v>23445</v>
      </c>
      <c r="EM132" s="18">
        <f>IF(EL132&gt;0,(EL132-EM$4)/EM$4,0)</f>
        <v/>
      </c>
      <c r="EN132" s="15">
        <f>'Investment Analysis'!LX132</f>
        <v/>
      </c>
      <c r="EO132" s="48" t="n">
        <v>14200</v>
      </c>
      <c r="EP132" s="68">
        <f>IF(EO132&gt;0,(EO132-500-EP$5)/EP$5,0)</f>
        <v/>
      </c>
      <c r="EQ132" s="15">
        <f>'Investment Analysis'!MC132</f>
        <v/>
      </c>
      <c r="ER132" s="48" t="n"/>
      <c r="ES132" s="18">
        <f>'Investment Analysis'!LX132</f>
        <v/>
      </c>
      <c r="ET132" s="15">
        <f>'Investment Analysis'!LA132</f>
        <v/>
      </c>
      <c r="EU132" s="48" t="n">
        <v>36393.5</v>
      </c>
      <c r="EV132" s="18">
        <f>'Investment Analysis'!ML132</f>
        <v/>
      </c>
      <c r="EW132" s="15">
        <f>'Investment Analysis'!MJ132</f>
        <v/>
      </c>
      <c r="EX132" s="48" t="n">
        <v>61225.5</v>
      </c>
      <c r="EY132" s="18">
        <f>IF(EX132&gt;0,(EX132-EY$5)/EY$5,0)</f>
        <v/>
      </c>
      <c r="EZ132" s="15">
        <f>'Investment Analysis'!MQ132</f>
        <v/>
      </c>
      <c r="FA132" s="48" t="n">
        <v>9712</v>
      </c>
      <c r="FB132" s="18">
        <f>IF(FA132&gt;0,(FA132-FB$5)/FB$5,0)</f>
        <v/>
      </c>
      <c r="FC132" s="15">
        <f>'Investment Analysis'!MX132</f>
        <v/>
      </c>
      <c r="FD132" s="48" t="n">
        <v>18017.3</v>
      </c>
      <c r="FE132" s="18">
        <f>IF(FD132&gt;0,(FD132-FE$5)/FE$5,0)</f>
        <v/>
      </c>
      <c r="FF132" s="15">
        <f>'Investment Analysis'!NE132</f>
        <v/>
      </c>
      <c r="FG132" s="48" t="n">
        <v>10782</v>
      </c>
      <c r="FH132" s="18">
        <f>IF(FG132&gt;0,(FG132-FH$5)/FH$5,0)</f>
        <v/>
      </c>
      <c r="FI132" s="15">
        <f>'Investment Analysis'!NL132</f>
        <v/>
      </c>
      <c r="FJ132" s="48" t="n">
        <v>37040.5</v>
      </c>
      <c r="FK132" s="18">
        <f>IF(FJ132&gt;0,(FJ132-FK$5)/FK$5,0)</f>
        <v/>
      </c>
      <c r="FL132" s="15">
        <f>'Investment Analysis'!NS132</f>
        <v/>
      </c>
      <c r="FM132" s="48" t="n">
        <v>2643.45</v>
      </c>
      <c r="FN132" s="18">
        <f>IF(FM132&gt;0,(FM132-FN$5)/FN$5,0)</f>
        <v/>
      </c>
      <c r="FO132" s="15">
        <f>'Investment Analysis'!NZ132</f>
        <v/>
      </c>
      <c r="FP132" s="48" t="n">
        <v>19600</v>
      </c>
      <c r="FQ132" s="18">
        <f>IF(FP132&gt;0,(FP132-FQ$5)/FQ$5,0)</f>
        <v/>
      </c>
      <c r="FR132" s="15">
        <f>'Investment Analysis'!OG132</f>
        <v/>
      </c>
      <c r="FS132" s="48" t="n">
        <v>54954</v>
      </c>
      <c r="FT132" s="18">
        <f>IF(FS132&gt;0,(FS132-FT$5)/FT$5,0)</f>
        <v/>
      </c>
      <c r="FU132" s="15">
        <f>'Investment Analysis'!ON132</f>
        <v/>
      </c>
      <c r="FV132" s="48" t="n">
        <v>20698.5</v>
      </c>
      <c r="FW132" s="18">
        <f>IF(FV132&gt;0,(FV132-FW$5)/FW$5,0)</f>
        <v/>
      </c>
      <c r="FX132" s="15">
        <f>'Investment Analysis'!OU132</f>
        <v/>
      </c>
      <c r="FY132" s="48" t="n">
        <v>18252.5</v>
      </c>
      <c r="FZ132" s="18">
        <f>IF(FY132&gt;0,(FY132-FZ$5)/FZ$5,0)</f>
        <v/>
      </c>
      <c r="GA132" s="15">
        <f>'Investment Analysis'!PB132</f>
        <v/>
      </c>
      <c r="GB132" s="48" t="n">
        <v>18813</v>
      </c>
      <c r="GC132" s="18">
        <f>'Investment Analysis'!PK132</f>
        <v/>
      </c>
      <c r="GD132" s="15">
        <f>'Investment Analysis'!PI132</f>
        <v/>
      </c>
      <c r="GE132" s="48" t="n">
        <v>10670.4</v>
      </c>
      <c r="GF132" s="18">
        <f>'Investment Analysis'!PY132</f>
        <v/>
      </c>
      <c r="GG132" s="15">
        <f>'Investment Analysis'!PW132</f>
        <v/>
      </c>
      <c r="GH132" s="48" t="n">
        <v>20602.4</v>
      </c>
      <c r="GI132" s="18">
        <f>'Investment Analysis'!QF132</f>
        <v/>
      </c>
      <c r="GJ132" s="15">
        <f>'Investment Analysis'!QD132</f>
        <v/>
      </c>
      <c r="GK132" s="48" t="n">
        <v>11046.1</v>
      </c>
      <c r="GL132" s="18">
        <f>'Investment Analysis'!QM132</f>
        <v/>
      </c>
      <c r="GM132" s="15">
        <f>'Investment Analysis'!QK132</f>
        <v/>
      </c>
      <c r="GN132" s="48" t="n">
        <v>9859.5</v>
      </c>
      <c r="GO132" s="18">
        <f>'Investment Analysis'!QT132</f>
        <v/>
      </c>
      <c r="GP132" s="15">
        <f>'Investment Analysis'!QR132</f>
        <v/>
      </c>
      <c r="GQ132" s="48" t="n">
        <v>4939</v>
      </c>
      <c r="GR132" s="18">
        <f>'Investment Analysis'!RA132</f>
        <v/>
      </c>
      <c r="GS132" s="15">
        <f>'Investment Analysis'!QY132</f>
        <v/>
      </c>
      <c r="GT132" s="48" t="n">
        <v>48452.5</v>
      </c>
      <c r="GU132" s="18">
        <f>'Investment Analysis'!RH132</f>
        <v/>
      </c>
      <c r="GV132" s="15">
        <f>'Investment Analysis'!RF132</f>
        <v/>
      </c>
      <c r="GW132" s="48" t="n">
        <v>11324.5</v>
      </c>
      <c r="GX132" s="18">
        <f>'Investment Analysis'!RO132</f>
        <v/>
      </c>
      <c r="GY132" s="15">
        <f>'Investment Analysis'!RM132</f>
        <v/>
      </c>
      <c r="GZ132" s="48" t="n">
        <v>2684</v>
      </c>
      <c r="HA132" s="18">
        <f>'Investment Analysis'!RV132</f>
        <v/>
      </c>
      <c r="HB132" s="15">
        <f>'Investment Analysis'!RT132</f>
        <v/>
      </c>
      <c r="HC132" s="48" t="n">
        <v>20448</v>
      </c>
      <c r="HD132" s="18">
        <f>'Investment Analysis'!SC132</f>
        <v/>
      </c>
      <c r="HE132" s="15">
        <f>'Investment Analysis'!SA132</f>
        <v/>
      </c>
      <c r="HF132" s="48" t="n">
        <v>5930</v>
      </c>
      <c r="HG132" s="18">
        <f>'Investment Analysis'!SJ132</f>
        <v/>
      </c>
      <c r="HH132" s="15">
        <f>'Investment Analysis'!SH132</f>
        <v/>
      </c>
      <c r="HI132" s="48" t="n">
        <v>7316</v>
      </c>
      <c r="HJ132" s="18">
        <f>'Investment Analysis'!SM132</f>
        <v/>
      </c>
      <c r="HK132" s="15">
        <f>'Investment Analysis'!SK132</f>
        <v/>
      </c>
      <c r="HL132" s="48" t="n">
        <v>10980</v>
      </c>
      <c r="HM132" s="18">
        <f>'Investment Analysis'!SP132</f>
        <v/>
      </c>
      <c r="HN132" s="15">
        <f>'Investment Analysis'!SN132</f>
        <v/>
      </c>
      <c r="HO132" s="48" t="n">
        <v>5156.85</v>
      </c>
      <c r="HP132" s="18">
        <f>'Investment Analysis'!TE132</f>
        <v/>
      </c>
      <c r="HQ132" s="15">
        <f>'Investment Analysis'!TC132</f>
        <v/>
      </c>
      <c r="HR132" s="48" t="n">
        <v>3242</v>
      </c>
      <c r="HS132" s="18">
        <f>'Investment Analysis'!TL132</f>
        <v/>
      </c>
      <c r="HT132" s="15">
        <f>'Investment Analysis'!TJ132</f>
        <v/>
      </c>
      <c r="HU132" s="48" t="n"/>
      <c r="HV132" s="18">
        <f>'Investment Analysis'!TS132</f>
        <v/>
      </c>
      <c r="HW132" s="15">
        <f>'Investment Analysis'!TQ132</f>
        <v/>
      </c>
      <c r="HX132" s="48" t="n"/>
      <c r="HY132" s="18">
        <f>'Investment Analysis'!TZ132</f>
        <v/>
      </c>
      <c r="HZ132" s="15">
        <f>'Investment Analysis'!TX132</f>
        <v/>
      </c>
      <c r="IA132" s="48" t="n"/>
      <c r="IB132" s="18">
        <f>'Investment Analysis'!UG132</f>
        <v/>
      </c>
      <c r="IC132" s="15">
        <f>'Investment Analysis'!UE132</f>
        <v/>
      </c>
      <c r="ID132" s="48" t="n"/>
      <c r="IE132" s="18">
        <f>'Investment Analysis'!UN132</f>
        <v/>
      </c>
      <c r="IF132" s="15">
        <f>'Investment Analysis'!UL132</f>
        <v/>
      </c>
      <c r="IG132" s="48" t="n"/>
      <c r="IH132" s="18">
        <f>'Investment Analysis'!UU132</f>
        <v/>
      </c>
      <c r="II132" s="15">
        <f>'Investment Analysis'!US132</f>
        <v/>
      </c>
      <c r="IJ132" s="48" t="n"/>
      <c r="IK132" s="18">
        <f>'Investment Analysis'!VB132</f>
        <v/>
      </c>
      <c r="IL132" s="15">
        <f>'Investment Analysis'!UZ132</f>
        <v/>
      </c>
      <c r="IM132" s="48" t="n"/>
      <c r="IN132" s="18">
        <f>'Investment Analysis'!VI132</f>
        <v/>
      </c>
      <c r="IO132" s="15">
        <f>'Investment Analysis'!VG132</f>
        <v/>
      </c>
      <c r="IP132" s="18" t="n"/>
      <c r="IQ132" s="18" t="n"/>
      <c r="IR132" s="18" t="n"/>
      <c r="IS132" s="108">
        <f>IF(IT132&gt;0,IT132-IT131,0)</f>
        <v/>
      </c>
      <c r="IT132" s="48">
        <f>FY132+FV132+FS132+FP132+FM132+FJ132+FG132+FD132+FA132+EX132+EU132+ER132+EO132+EL132+EI132+EF132+EC132+DZ132+DW132+DT132+DQ132+DN132+DK132+DH132+DE132+DB132+CY132+CV132+CS132+CP132+CJ132+CG132+CD132+CA132+BX132+P132+CM132+GT132+GQ132+GN132+GK132+GH132+GE132+GB132+BU132+BR132+BO132+BL132+BI132+BF132+BC132+AZ132+AW132+AT132+AQ132+AN132+AK132+AH132+AE132+AB132+Y132+V132+S132+GW132+GZ132+HC132+HF132+HI132+HL132+HO132+HR132+HU132</f>
        <v/>
      </c>
      <c r="IU132" s="101">
        <f>IF(IT132&gt;0,IV132,0)</f>
        <v/>
      </c>
      <c r="IV132" s="101" t="n"/>
      <c r="IW132" s="15">
        <f>IF(IT132&gt;0,(IT132+IV$11-I$2)/I$2,0)</f>
        <v/>
      </c>
      <c r="IX132" s="113">
        <f>IF(IT132&gt;0,IT132+IV$11-I$2,0)</f>
        <v/>
      </c>
      <c r="IY132" s="21">
        <f>IF(IT132&gt;0,(IT132+IV$11+IV$33+IV$52+IV$73+IV$93+IV$113-IT$8)/IT$8,0)</f>
        <v/>
      </c>
      <c r="IZ132" s="173">
        <f>IF(IT132&gt;0,IT132+IV$11+IV$33+IV$52+IV$73+IV$93+IV$113-IT$8,0)</f>
        <v/>
      </c>
    </row>
    <row r="133">
      <c r="A133" s="554">
        <f>'Investment Analysis'!A133</f>
        <v/>
      </c>
      <c r="B133" s="4">
        <f>'Investment Analysis'!B133</f>
        <v/>
      </c>
      <c r="C133" s="27">
        <f>'Investment Analysis'!C133</f>
        <v/>
      </c>
      <c r="D133" s="14">
        <f>'Investment Analysis'!D133</f>
        <v/>
      </c>
      <c r="E133" s="15">
        <f>'Investment Analysis'!E133</f>
        <v/>
      </c>
      <c r="F133" s="13">
        <f>'Investment Analysis'!G133</f>
        <v/>
      </c>
      <c r="G133" s="14">
        <f>'Investment Analysis'!H133</f>
        <v/>
      </c>
      <c r="H133" s="15">
        <f>'Investment Analysis'!I133</f>
        <v/>
      </c>
      <c r="I133" s="13">
        <f>'Investment Analysis'!K133</f>
        <v/>
      </c>
      <c r="J133" s="14">
        <f>'Investment Analysis'!L133</f>
        <v/>
      </c>
      <c r="K133" s="15">
        <f>'Investment Analysis'!M133</f>
        <v/>
      </c>
      <c r="L133" s="41">
        <f>'Investment Analysis'!T133</f>
        <v/>
      </c>
      <c r="M133" s="21">
        <f>'Investment Analysis'!V133</f>
        <v/>
      </c>
      <c r="N133" s="21">
        <f>'Investment Analysis'!W133</f>
        <v/>
      </c>
      <c r="P133" s="48">
        <f>'Investment Analysis'!Y133</f>
        <v/>
      </c>
      <c r="Q133" s="18" t="n"/>
      <c r="R133" s="83" t="n"/>
      <c r="S133" s="48" t="n">
        <v>4492.97</v>
      </c>
      <c r="T133" s="18">
        <f>'Investment Analysis'!AH133</f>
        <v/>
      </c>
      <c r="U133" s="15">
        <f>'Investment Analysis'!AF133</f>
        <v/>
      </c>
      <c r="V133" s="48" t="n">
        <v>7287.72</v>
      </c>
      <c r="W133" s="18">
        <f>'Investment Analysis'!AO133</f>
        <v/>
      </c>
      <c r="X133" s="15">
        <f>'Investment Analysis'!AM133</f>
        <v/>
      </c>
      <c r="Y133" s="48" t="n">
        <v>9156.01</v>
      </c>
      <c r="Z133" s="18">
        <f>IF(Y133&gt;0,(Y133-Z$5)/Z$5,0)</f>
        <v/>
      </c>
      <c r="AA133" s="15">
        <f>'Investment Analysis'!GM133</f>
        <v/>
      </c>
      <c r="AB133" s="48" t="n">
        <v>2591.64</v>
      </c>
      <c r="AC133" s="18">
        <f>IF(AB133&gt;0,(AB133+8000+5000-AC$5)/AC$5,0)</f>
        <v/>
      </c>
      <c r="AD133" s="15">
        <f>'Investment Analysis'!AT133</f>
        <v/>
      </c>
      <c r="AE133" s="48" t="n">
        <v>11561.78</v>
      </c>
      <c r="AF133" s="18">
        <f>'Investment Analysis'!BC133</f>
        <v/>
      </c>
      <c r="AG133" s="15">
        <f>'Investment Analysis'!BA133</f>
        <v/>
      </c>
      <c r="AH133" s="48" t="n"/>
      <c r="AI133" s="18">
        <f>IF(AH133&gt;0,(AH133-5000+20000+20000-AI$5)/AI$5,0)</f>
        <v/>
      </c>
      <c r="AJ133" s="15">
        <f>'Investment Analysis'!BH133</f>
        <v/>
      </c>
      <c r="AK133" s="48" t="n">
        <v>19980.92</v>
      </c>
      <c r="AL133" s="18">
        <f>IF(AK133&gt;0,(AK133+7000-AL$5)/AL$5,0)</f>
        <v/>
      </c>
      <c r="AM133" s="15">
        <f>'Investment Analysis'!BO133</f>
        <v/>
      </c>
      <c r="AN133" s="48" t="n">
        <v>15291.02</v>
      </c>
      <c r="AO133" s="18">
        <f>IF(AN133&gt;0,(AN133+25000+5000-AO$5)/AO$5,0)</f>
        <v/>
      </c>
      <c r="AP133" s="15">
        <f>'Investment Analysis'!BV133</f>
        <v/>
      </c>
      <c r="AQ133" s="48" t="n">
        <v>5152.97</v>
      </c>
      <c r="AR133" s="18">
        <f>IF(AQ133&gt;0,(AQ133+10000+4000-AR$5)/AR$5,0)</f>
        <v/>
      </c>
      <c r="AS133" s="15">
        <f>'Investment Analysis'!CC133</f>
        <v/>
      </c>
      <c r="AT133" s="48" t="n">
        <v>23363.61</v>
      </c>
      <c r="AU133" s="18">
        <f>'Investment Analysis'!CL133</f>
        <v/>
      </c>
      <c r="AV133" s="15">
        <f>'Investment Analysis'!CJ133</f>
        <v/>
      </c>
      <c r="AW133" s="48" t="n">
        <v>18016.07</v>
      </c>
      <c r="AX133" s="18">
        <f>IF(AW133&gt;0,(AW133+2000-AX$5)/AX$5,0)</f>
        <v/>
      </c>
      <c r="AY133" s="15">
        <f>'Investment Analysis'!CQ133</f>
        <v/>
      </c>
      <c r="AZ133" s="48" t="n">
        <v>16036.07</v>
      </c>
      <c r="BA133" s="18">
        <f>'Investment Analysis'!CZ133</f>
        <v/>
      </c>
      <c r="BB133" s="15">
        <f>'Investment Analysis'!CX133</f>
        <v/>
      </c>
      <c r="BC133" s="48" t="n">
        <v>9587.34</v>
      </c>
      <c r="BD133" s="18">
        <f>IF(BC133&gt;0,(BC133-10000+30000+10000-BD$5)/BD$5,0)</f>
        <v/>
      </c>
      <c r="BE133" s="15">
        <f>'Investment Analysis'!DE133</f>
        <v/>
      </c>
      <c r="BF133" s="48" t="n">
        <v>4727.96</v>
      </c>
      <c r="BG133" s="18">
        <f>'Investment Analysis'!DN133</f>
        <v/>
      </c>
      <c r="BH133" s="15">
        <f>'Investment Analysis'!DL133</f>
        <v/>
      </c>
      <c r="BI133" s="48" t="n">
        <v>2674.38</v>
      </c>
      <c r="BJ133" s="18">
        <f>'Investment Analysis'!EB133</f>
        <v/>
      </c>
      <c r="BK133" s="15">
        <f>'Investment Analysis'!DZ133</f>
        <v/>
      </c>
      <c r="BL133" s="48" t="n">
        <v>20893.68</v>
      </c>
      <c r="BM133" s="18">
        <f>'Investment Analysis'!EI133</f>
        <v/>
      </c>
      <c r="BN133" s="15">
        <f>'Investment Analysis'!EG133</f>
        <v/>
      </c>
      <c r="BO133" s="48" t="n">
        <v>10469.78</v>
      </c>
      <c r="BP133" s="18">
        <f>'Investment Analysis'!DU133</f>
        <v/>
      </c>
      <c r="BQ133" s="15">
        <f>'Investment Analysis'!DS133</f>
        <v/>
      </c>
      <c r="BR133" s="48" t="n">
        <v>11635.93</v>
      </c>
      <c r="BS133" s="18">
        <f>'Investment Analysis'!EP133</f>
        <v/>
      </c>
      <c r="BT133" s="15">
        <f>'Investment Analysis'!EN133</f>
        <v/>
      </c>
      <c r="BU133" s="48" t="n">
        <v>13885.24</v>
      </c>
      <c r="BV133" s="18">
        <f>IF(BU133&gt;0,(BU133+8000-BV$5)/BV$5,0)</f>
        <v/>
      </c>
      <c r="BW133" s="15">
        <f>'Investment Analysis'!EU133</f>
        <v/>
      </c>
      <c r="BX133" s="48" t="n">
        <v>21107.16</v>
      </c>
      <c r="BY133" s="18">
        <f>IF(BX133&gt;0,(BX133-10000-5000-BY$5)/BY$5,0)</f>
        <v/>
      </c>
      <c r="BZ133" s="15">
        <f>'Investment Analysis'!FB133</f>
        <v/>
      </c>
      <c r="CA133" s="48" t="n">
        <v>21021.17</v>
      </c>
      <c r="CB133" s="18">
        <f>IF(CA133&gt;0,(CA133-CB$5)/CB$5,0)</f>
        <v/>
      </c>
      <c r="CC133" s="15">
        <f>'Investment Analysis'!FI133</f>
        <v/>
      </c>
      <c r="CD133" s="48" t="n">
        <v>19282.78</v>
      </c>
      <c r="CE133" s="18">
        <f>'Investment Analysis'!FR133</f>
        <v/>
      </c>
      <c r="CF133" s="15">
        <f>'Investment Analysis'!FP133</f>
        <v/>
      </c>
      <c r="CG133" s="48" t="n">
        <v>5059.62</v>
      </c>
      <c r="CH133" s="18">
        <f>'Investment Analysis'!FR133</f>
        <v/>
      </c>
      <c r="CI133" s="15">
        <f>'Investment Analysis'!FW133</f>
        <v/>
      </c>
      <c r="CJ133" s="48" t="n"/>
      <c r="CK133" s="18">
        <f>IF(CJ133&gt;0,(CJ133+5000+8000-CK$5)/CK$5,0)</f>
        <v/>
      </c>
      <c r="CL133" s="15">
        <f>'Investment Analysis'!GD133</f>
        <v/>
      </c>
      <c r="CM133" s="48" t="n">
        <v>36685.54</v>
      </c>
      <c r="CN133" s="18">
        <f>IF(CM133&gt;0,(CM133-CN$5)/CN$5,0)</f>
        <v/>
      </c>
      <c r="CO133" s="15">
        <f>'Investment Analysis'!GT133</f>
        <v/>
      </c>
      <c r="CP133" s="48" t="n">
        <v>31574.55</v>
      </c>
      <c r="CQ133" s="18">
        <f>IF(CP133&gt;0,(CP133-CQ$5)/CQ$5,0)</f>
        <v/>
      </c>
      <c r="CR133" s="15">
        <f>'Investment Analysis'!HG133</f>
        <v/>
      </c>
      <c r="CS133" s="48" t="n">
        <v>3710</v>
      </c>
      <c r="CT133" s="18">
        <f>IF(CS133&gt;0,(CS133-CT$5)/CT$5,0)</f>
        <v/>
      </c>
      <c r="CU133" s="15">
        <f>'Investment Analysis'!HN133</f>
        <v/>
      </c>
      <c r="CV133" s="48" t="n">
        <v>8431.5</v>
      </c>
      <c r="CW133" s="18">
        <f>IF(CV133&gt;0,(CV133-CW$5)/CW$5,0)</f>
        <v/>
      </c>
      <c r="CX133" s="15">
        <f>'Investment Analysis'!IB133</f>
        <v/>
      </c>
      <c r="CY133" s="48" t="n">
        <v>10589.6</v>
      </c>
      <c r="CZ133" s="18">
        <f>IF(CY133&gt;0,(CY133-CZ$5)/CZ$5,0)</f>
        <v/>
      </c>
      <c r="DA133" s="15">
        <f>'Investment Analysis'!II133</f>
        <v/>
      </c>
      <c r="DB133" s="48" t="n">
        <v>6157.75</v>
      </c>
      <c r="DC133" s="18">
        <f>IF(DB133&gt;0,(DB133-DC$5)/DC$5,0)</f>
        <v/>
      </c>
      <c r="DD133" s="15">
        <f>'Investment Analysis'!IP133</f>
        <v/>
      </c>
      <c r="DE133" s="48" t="n">
        <v>21501</v>
      </c>
      <c r="DF133" s="18">
        <f>'Investment Analysis'!IY133</f>
        <v/>
      </c>
      <c r="DG133" s="15">
        <f>'Investment Analysis'!IW133</f>
        <v/>
      </c>
      <c r="DH133" s="48" t="n">
        <v>21576.6</v>
      </c>
      <c r="DI133" s="18">
        <f>IF(DH133&gt;0,(DH133-DI$5)/DI$5,0)</f>
        <v/>
      </c>
      <c r="DJ133" s="15">
        <f>'Investment Analysis'!JD133</f>
        <v/>
      </c>
      <c r="DK133" s="48" t="n">
        <v>24602.5</v>
      </c>
      <c r="DL133" s="18">
        <f>IF(DK133&gt;0,(DK133-DL$5)/DL$5,0)</f>
        <v/>
      </c>
      <c r="DM133" s="15">
        <f>'Investment Analysis'!JK133</f>
        <v/>
      </c>
      <c r="DN133" s="48" t="n">
        <v>1092.4</v>
      </c>
      <c r="DO133" s="18">
        <f>IF(DN133&gt;0,(DN133-DO$5)/DO$5,0)</f>
        <v/>
      </c>
      <c r="DP133" s="15">
        <f>'Investment Analysis'!HU133</f>
        <v/>
      </c>
      <c r="DQ133" s="48" t="n">
        <v>17925.25</v>
      </c>
      <c r="DR133" s="18">
        <f>IF(DQ133&gt;0,(DQ133-DR$5)/DR$5,0)</f>
        <v/>
      </c>
      <c r="DS133" s="15">
        <f>'Investment Analysis'!JR133</f>
        <v/>
      </c>
      <c r="DT133" s="48" t="n">
        <v>21672</v>
      </c>
      <c r="DU133" s="18">
        <f>IF(DT133&gt;0,(DT133-630.54-DU$5)/DU$5,0)</f>
        <v/>
      </c>
      <c r="DV133" s="15">
        <f>'Investment Analysis'!JY133</f>
        <v/>
      </c>
      <c r="DW133" s="48" t="n">
        <v>4929.8</v>
      </c>
      <c r="DX133" s="18">
        <f>IF(DW133&gt;0,(DW133-DX$5)/DX$5,0)</f>
        <v/>
      </c>
      <c r="DY133" s="15">
        <f>'Investment Analysis'!KF133</f>
        <v/>
      </c>
      <c r="DZ133" s="48" t="n">
        <v>5316</v>
      </c>
      <c r="EA133" s="18">
        <f>IF(DZ133&gt;0,(DZ133-EA$5)/EA$5,0)</f>
        <v/>
      </c>
      <c r="EB133" s="15">
        <f>'Investment Analysis'!KM133</f>
        <v/>
      </c>
      <c r="EC133" s="48" t="n"/>
      <c r="ED133" s="18">
        <f>'Investment Analysis'!KV133</f>
        <v/>
      </c>
      <c r="EE133" s="15">
        <f>'Investment Analysis'!KT133</f>
        <v/>
      </c>
      <c r="EF133" s="48" t="n">
        <v>13930</v>
      </c>
      <c r="EG133" s="18">
        <f>IF(EF133&gt;0,(EF133-EG$5)/EG$5,0)</f>
        <v/>
      </c>
      <c r="EH133" s="15">
        <f>'Investment Analysis'!LH133</f>
        <v/>
      </c>
      <c r="EI133" s="48" t="n">
        <v>7667.4</v>
      </c>
      <c r="EJ133" s="18">
        <f>'Investment Analysis'!LQ133</f>
        <v/>
      </c>
      <c r="EK133" s="15">
        <f>'Investment Analysis'!LO133</f>
        <v/>
      </c>
      <c r="EL133" s="48" t="n">
        <v>23295</v>
      </c>
      <c r="EM133" s="18">
        <f>IF(EL133&gt;0,(EL133-EM$4)/EM$4,0)</f>
        <v/>
      </c>
      <c r="EN133" s="15">
        <f>'Investment Analysis'!LX133</f>
        <v/>
      </c>
      <c r="EO133" s="48" t="n">
        <v>14200</v>
      </c>
      <c r="EP133" s="68">
        <f>IF(EO133&gt;0,(EO133-500-EP$5)/EP$5,0)</f>
        <v/>
      </c>
      <c r="EQ133" s="15">
        <f>'Investment Analysis'!MC133</f>
        <v/>
      </c>
      <c r="ER133" s="48" t="n"/>
      <c r="ES133" s="18">
        <f>'Investment Analysis'!LX133</f>
        <v/>
      </c>
      <c r="ET133" s="15">
        <f>'Investment Analysis'!LA133</f>
        <v/>
      </c>
      <c r="EU133" s="48" t="n">
        <v>33631</v>
      </c>
      <c r="EV133" s="18">
        <f>'Investment Analysis'!ML133</f>
        <v/>
      </c>
      <c r="EW133" s="15">
        <f>'Investment Analysis'!MJ133</f>
        <v/>
      </c>
      <c r="EX133" s="48" t="n">
        <v>59657.25</v>
      </c>
      <c r="EY133" s="18">
        <f>IF(EX133&gt;0,(EX133-EY$5)/EY$5,0)</f>
        <v/>
      </c>
      <c r="EZ133" s="15">
        <f>'Investment Analysis'!MQ133</f>
        <v/>
      </c>
      <c r="FA133" s="48" t="n">
        <v>9568</v>
      </c>
      <c r="FB133" s="18">
        <f>IF(FA133&gt;0,(FA133-FB$5)/FB$5,0)</f>
        <v/>
      </c>
      <c r="FC133" s="15">
        <f>'Investment Analysis'!MX133</f>
        <v/>
      </c>
      <c r="FD133" s="48" t="n">
        <v>17431.4</v>
      </c>
      <c r="FE133" s="18">
        <f>IF(FD133&gt;0,(FD133-FE$5)/FE$5,0)</f>
        <v/>
      </c>
      <c r="FF133" s="15">
        <f>'Investment Analysis'!NE133</f>
        <v/>
      </c>
      <c r="FG133" s="48" t="n">
        <v>10746</v>
      </c>
      <c r="FH133" s="18">
        <f>IF(FG133&gt;0,(FG133-FH$5)/FH$5,0)</f>
        <v/>
      </c>
      <c r="FI133" s="15">
        <f>'Investment Analysis'!NL133</f>
        <v/>
      </c>
      <c r="FJ133" s="48" t="n">
        <v>35420</v>
      </c>
      <c r="FK133" s="18">
        <f>IF(FJ133&gt;0,(FJ133-FK$5)/FK$5,0)</f>
        <v/>
      </c>
      <c r="FL133" s="15">
        <f>'Investment Analysis'!NS133</f>
        <v/>
      </c>
      <c r="FM133" s="48" t="n">
        <v>2637.6</v>
      </c>
      <c r="FN133" s="18">
        <f>IF(FM133&gt;0,(FM133-FN$5)/FN$5,0)</f>
        <v/>
      </c>
      <c r="FO133" s="15">
        <f>'Investment Analysis'!NZ133</f>
        <v/>
      </c>
      <c r="FP133" s="48" t="n">
        <v>20300</v>
      </c>
      <c r="FQ133" s="18">
        <f>IF(FP133&gt;0,(FP133-FQ$5)/FQ$5,0)</f>
        <v/>
      </c>
      <c r="FR133" s="15">
        <f>'Investment Analysis'!OG133</f>
        <v/>
      </c>
      <c r="FS133" s="48" t="n">
        <v>50613</v>
      </c>
      <c r="FT133" s="18">
        <f>IF(FS133&gt;0,(FS133-FT$5)/FT$5,0)</f>
        <v/>
      </c>
      <c r="FU133" s="15">
        <f>'Investment Analysis'!ON133</f>
        <v/>
      </c>
      <c r="FV133" s="48" t="n">
        <v>19384.5</v>
      </c>
      <c r="FW133" s="18">
        <f>IF(FV133&gt;0,(FV133-FW$5)/FW$5,0)</f>
        <v/>
      </c>
      <c r="FX133" s="15">
        <f>'Investment Analysis'!OU133</f>
        <v/>
      </c>
      <c r="FY133" s="48" t="n">
        <v>18023.75</v>
      </c>
      <c r="FZ133" s="18">
        <f>IF(FY133&gt;0,(FY133-FZ$5)/FZ$5,0)</f>
        <v/>
      </c>
      <c r="GA133" s="15">
        <f>'Investment Analysis'!PB133</f>
        <v/>
      </c>
      <c r="GB133" s="48" t="n">
        <v>18913.5</v>
      </c>
      <c r="GC133" s="18">
        <f>'Investment Analysis'!PK133</f>
        <v/>
      </c>
      <c r="GD133" s="15">
        <f>'Investment Analysis'!PI133</f>
        <v/>
      </c>
      <c r="GE133" s="48" t="n">
        <v>10657.2</v>
      </c>
      <c r="GF133" s="18">
        <f>'Investment Analysis'!PY133</f>
        <v/>
      </c>
      <c r="GG133" s="15">
        <f>'Investment Analysis'!PW133</f>
        <v/>
      </c>
      <c r="GH133" s="48" t="n">
        <v>20717.9</v>
      </c>
      <c r="GI133" s="18">
        <f>'Investment Analysis'!QF133</f>
        <v/>
      </c>
      <c r="GJ133" s="15">
        <f>'Investment Analysis'!QD133</f>
        <v/>
      </c>
      <c r="GK133" s="48" t="n">
        <v>10350.1</v>
      </c>
      <c r="GL133" s="18">
        <f>'Investment Analysis'!QM133</f>
        <v/>
      </c>
      <c r="GM133" s="15">
        <f>'Investment Analysis'!QK133</f>
        <v/>
      </c>
      <c r="GN133" s="48" t="n">
        <v>9477</v>
      </c>
      <c r="GO133" s="18">
        <f>'Investment Analysis'!QT133</f>
        <v/>
      </c>
      <c r="GP133" s="15">
        <f>'Investment Analysis'!QR133</f>
        <v/>
      </c>
      <c r="GQ133" s="48" t="n">
        <v>4915.9</v>
      </c>
      <c r="GR133" s="18">
        <f>'Investment Analysis'!RA133</f>
        <v/>
      </c>
      <c r="GS133" s="15">
        <f>'Investment Analysis'!QY133</f>
        <v/>
      </c>
      <c r="GT133" s="48" t="n">
        <v>46275</v>
      </c>
      <c r="GU133" s="18">
        <f>'Investment Analysis'!RH133</f>
        <v/>
      </c>
      <c r="GV133" s="15">
        <f>'Investment Analysis'!RF133</f>
        <v/>
      </c>
      <c r="GW133" s="48" t="n">
        <v>11234</v>
      </c>
      <c r="GX133" s="18">
        <f>'Investment Analysis'!RO133</f>
        <v/>
      </c>
      <c r="GY133" s="15">
        <f>'Investment Analysis'!RM133</f>
        <v/>
      </c>
      <c r="GZ133" s="48" t="n">
        <v>2636</v>
      </c>
      <c r="HA133" s="18">
        <f>'Investment Analysis'!RV133</f>
        <v/>
      </c>
      <c r="HB133" s="15">
        <f>'Investment Analysis'!RT133</f>
        <v/>
      </c>
      <c r="HC133" s="48" t="n">
        <v>19602</v>
      </c>
      <c r="HD133" s="18">
        <f>'Investment Analysis'!SC133</f>
        <v/>
      </c>
      <c r="HE133" s="15">
        <f>'Investment Analysis'!SA133</f>
        <v/>
      </c>
      <c r="HF133" s="48" t="n">
        <v>5665</v>
      </c>
      <c r="HG133" s="18">
        <f>'Investment Analysis'!SJ133</f>
        <v/>
      </c>
      <c r="HH133" s="15">
        <f>'Investment Analysis'!SH133</f>
        <v/>
      </c>
      <c r="HI133" s="48" t="n">
        <v>7576</v>
      </c>
      <c r="HJ133" s="18">
        <f>'Investment Analysis'!SM133</f>
        <v/>
      </c>
      <c r="HK133" s="15">
        <f>'Investment Analysis'!SK133</f>
        <v/>
      </c>
      <c r="HL133" s="48" t="n">
        <v>11115</v>
      </c>
      <c r="HM133" s="18">
        <f>'Investment Analysis'!SP133</f>
        <v/>
      </c>
      <c r="HN133" s="15">
        <f>'Investment Analysis'!SN133</f>
        <v/>
      </c>
      <c r="HO133" s="48" t="n">
        <v>4880.95</v>
      </c>
      <c r="HP133" s="18">
        <f>'Investment Analysis'!TE133</f>
        <v/>
      </c>
      <c r="HQ133" s="15">
        <f>'Investment Analysis'!TC133</f>
        <v/>
      </c>
      <c r="HR133" s="48" t="n">
        <v>3339</v>
      </c>
      <c r="HS133" s="18">
        <f>'Investment Analysis'!TL133</f>
        <v/>
      </c>
      <c r="HT133" s="15">
        <f>'Investment Analysis'!TJ133</f>
        <v/>
      </c>
      <c r="HU133" s="48" t="n"/>
      <c r="HV133" s="18">
        <f>'Investment Analysis'!TS133</f>
        <v/>
      </c>
      <c r="HW133" s="15">
        <f>'Investment Analysis'!TQ133</f>
        <v/>
      </c>
      <c r="HX133" s="48" t="n"/>
      <c r="HY133" s="18">
        <f>'Investment Analysis'!TZ133</f>
        <v/>
      </c>
      <c r="HZ133" s="15">
        <f>'Investment Analysis'!TX133</f>
        <v/>
      </c>
      <c r="IA133" s="48" t="n"/>
      <c r="IB133" s="18">
        <f>'Investment Analysis'!UG133</f>
        <v/>
      </c>
      <c r="IC133" s="15">
        <f>'Investment Analysis'!UE133</f>
        <v/>
      </c>
      <c r="ID133" s="48" t="n"/>
      <c r="IE133" s="18">
        <f>'Investment Analysis'!UN133</f>
        <v/>
      </c>
      <c r="IF133" s="15">
        <f>'Investment Analysis'!UL133</f>
        <v/>
      </c>
      <c r="IG133" s="48" t="n"/>
      <c r="IH133" s="18">
        <f>'Investment Analysis'!UU133</f>
        <v/>
      </c>
      <c r="II133" s="15">
        <f>'Investment Analysis'!US133</f>
        <v/>
      </c>
      <c r="IJ133" s="48" t="n"/>
      <c r="IK133" s="18">
        <f>'Investment Analysis'!VB133</f>
        <v/>
      </c>
      <c r="IL133" s="15">
        <f>'Investment Analysis'!UZ133</f>
        <v/>
      </c>
      <c r="IM133" s="48" t="n"/>
      <c r="IN133" s="18">
        <f>'Investment Analysis'!VI133</f>
        <v/>
      </c>
      <c r="IO133" s="15">
        <f>'Investment Analysis'!VG133</f>
        <v/>
      </c>
      <c r="IP133" s="18" t="n"/>
      <c r="IQ133" s="18" t="n"/>
      <c r="IR133" s="18" t="n"/>
      <c r="IS133" s="108">
        <f>IF(IT133&gt;0,IT133-IT132,0)</f>
        <v/>
      </c>
      <c r="IT133" s="48">
        <f>FY133+FV133+FS133+FP133+FM133+FJ133+FG133+FD133+FA133+EX133+EU133+ER133+EO133+EL133+EI133+EF133+EC133+DZ133+DW133+DT133+DQ133+DN133+DK133+DH133+DE133+DB133+CY133+CV133+CS133+CP133+CJ133+CG133+CD133+CA133+BX133+P133+CM133+GT133+GQ133+GN133+GK133+GH133+GE133+GB133+BU133+BR133+BO133+BL133+BI133+BF133+BC133+AZ133+AW133+AT133+AQ133+AN133+AK133+AH133+AE133+AB133+Y133+V133+S133+GW133+GZ133+HC133+HF133+HI133+HL133+HO133+HR133+HU133</f>
        <v/>
      </c>
      <c r="IU133" s="101">
        <f>IF(IT133&gt;0,IV133,0)</f>
        <v/>
      </c>
      <c r="IV133" s="101" t="n"/>
      <c r="IW133" s="15">
        <f>IF(IT133&gt;0,(IT133+IV$11-I$2)/I$2,0)</f>
        <v/>
      </c>
      <c r="IX133" s="113">
        <f>IF(IT133&gt;0,IT133+IV$11-I$2,0)</f>
        <v/>
      </c>
      <c r="IY133" s="21">
        <f>IF(IT133&gt;0,(IT133+IV$11+IV$33+IV$52+IV$73+IV$93+IV$113-IT$8)/IT$8,0)</f>
        <v/>
      </c>
      <c r="IZ133" s="173">
        <f>IF(IT133&gt;0,IT133+IV$11+IV$33+IV$52+IV$73+IV$93+IV$113-IT$8,0)</f>
        <v/>
      </c>
    </row>
    <row r="134">
      <c r="A134" s="554">
        <f>'Investment Analysis'!A134</f>
        <v/>
      </c>
      <c r="B134" s="4">
        <f>'Investment Analysis'!B134</f>
        <v/>
      </c>
      <c r="C134" s="27">
        <f>'Investment Analysis'!C134</f>
        <v/>
      </c>
      <c r="D134" s="14">
        <f>'Investment Analysis'!D134</f>
        <v/>
      </c>
      <c r="E134" s="15">
        <f>'Investment Analysis'!E134</f>
        <v/>
      </c>
      <c r="F134" s="13">
        <f>'Investment Analysis'!G134</f>
        <v/>
      </c>
      <c r="G134" s="14">
        <f>'Investment Analysis'!H134</f>
        <v/>
      </c>
      <c r="H134" s="15">
        <f>'Investment Analysis'!I134</f>
        <v/>
      </c>
      <c r="I134" s="13">
        <f>'Investment Analysis'!K134</f>
        <v/>
      </c>
      <c r="J134" s="14">
        <f>'Investment Analysis'!L134</f>
        <v/>
      </c>
      <c r="K134" s="15">
        <f>'Investment Analysis'!M134</f>
        <v/>
      </c>
      <c r="L134" s="41">
        <f>'Investment Analysis'!T134</f>
        <v/>
      </c>
      <c r="M134" s="21">
        <f>'Investment Analysis'!V134</f>
        <v/>
      </c>
      <c r="N134" s="21">
        <f>'Investment Analysis'!W134</f>
        <v/>
      </c>
      <c r="P134" s="48">
        <f>'Investment Analysis'!Y134</f>
        <v/>
      </c>
      <c r="Q134" s="18" t="n"/>
      <c r="R134" s="83" t="n"/>
      <c r="S134" s="48" t="n">
        <v>4489.41</v>
      </c>
      <c r="T134" s="18">
        <f>'Investment Analysis'!AH134</f>
        <v/>
      </c>
      <c r="U134" s="15">
        <f>'Investment Analysis'!AF134</f>
        <v/>
      </c>
      <c r="V134" s="48" t="n">
        <v>7224.29</v>
      </c>
      <c r="W134" s="18">
        <f>'Investment Analysis'!AO134</f>
        <v/>
      </c>
      <c r="X134" s="15">
        <f>'Investment Analysis'!AM134</f>
        <v/>
      </c>
      <c r="Y134" s="48" t="n">
        <v>9228.459999999999</v>
      </c>
      <c r="Z134" s="18">
        <f>IF(Y134&gt;0,(Y134-Z$5)/Z$5,0)</f>
        <v/>
      </c>
      <c r="AA134" s="15">
        <f>'Investment Analysis'!GM134</f>
        <v/>
      </c>
      <c r="AB134" s="48" t="n">
        <v>2587.94</v>
      </c>
      <c r="AC134" s="18">
        <f>IF(AB134&gt;0,(AB134+8000+5000-AC$5)/AC$5,0)</f>
        <v/>
      </c>
      <c r="AD134" s="15">
        <f>'Investment Analysis'!AT134</f>
        <v/>
      </c>
      <c r="AE134" s="48" t="n">
        <v>11511.96</v>
      </c>
      <c r="AF134" s="18">
        <f>'Investment Analysis'!BC134</f>
        <v/>
      </c>
      <c r="AG134" s="15">
        <f>'Investment Analysis'!BA134</f>
        <v/>
      </c>
      <c r="AH134" s="48" t="n"/>
      <c r="AI134" s="18">
        <f>IF(AH134&gt;0,(AH134-5000+20000+20000-AI$5)/AI$5,0)</f>
        <v/>
      </c>
      <c r="AJ134" s="15">
        <f>'Investment Analysis'!BH134</f>
        <v/>
      </c>
      <c r="AK134" s="48" t="n">
        <v>19915.98</v>
      </c>
      <c r="AL134" s="18">
        <f>IF(AK134&gt;0,(AK134+7000-AL$5)/AL$5,0)</f>
        <v/>
      </c>
      <c r="AM134" s="15">
        <f>'Investment Analysis'!BO134</f>
        <v/>
      </c>
      <c r="AN134" s="48" t="n">
        <v>15282</v>
      </c>
      <c r="AO134" s="18">
        <f>IF(AN134&gt;0,(AN134+25000+5000-AO$5)/AO$5,0)</f>
        <v/>
      </c>
      <c r="AP134" s="15">
        <f>'Investment Analysis'!BV134</f>
        <v/>
      </c>
      <c r="AQ134" s="48" t="n">
        <v>5084.64</v>
      </c>
      <c r="AR134" s="18">
        <f>IF(AQ134&gt;0,(AQ134+10000+4000-AR$5)/AR$5,0)</f>
        <v/>
      </c>
      <c r="AS134" s="15">
        <f>'Investment Analysis'!CC134</f>
        <v/>
      </c>
      <c r="AT134" s="48" t="n">
        <v>5186.25</v>
      </c>
      <c r="AU134" s="18">
        <f>'Investment Analysis'!CL134</f>
        <v/>
      </c>
      <c r="AV134" s="15">
        <f>'Investment Analysis'!CJ134</f>
        <v/>
      </c>
      <c r="AW134" s="48" t="n">
        <v>18009.82</v>
      </c>
      <c r="AX134" s="18">
        <f>IF(AW134&gt;0,(AW134+2000-AX$5)/AX$5,0)</f>
        <v/>
      </c>
      <c r="AY134" s="15">
        <f>'Investment Analysis'!CQ134</f>
        <v/>
      </c>
      <c r="AZ134" s="48" t="n">
        <v>16101.14</v>
      </c>
      <c r="BA134" s="18">
        <f>'Investment Analysis'!CZ134</f>
        <v/>
      </c>
      <c r="BB134" s="15">
        <f>'Investment Analysis'!CX134</f>
        <v/>
      </c>
      <c r="BC134" s="48" t="n">
        <v>9604.58</v>
      </c>
      <c r="BD134" s="18">
        <f>IF(BC134&gt;0,(BC134-10000+30000+10000-BD$5)/BD$5,0)</f>
        <v/>
      </c>
      <c r="BE134" s="15">
        <f>'Investment Analysis'!DE134</f>
        <v/>
      </c>
      <c r="BF134" s="48" t="n">
        <v>4682.19</v>
      </c>
      <c r="BG134" s="18">
        <f>'Investment Analysis'!DN134</f>
        <v/>
      </c>
      <c r="BH134" s="15">
        <f>'Investment Analysis'!DL134</f>
        <v/>
      </c>
      <c r="BI134" s="48" t="n">
        <v>2708.42</v>
      </c>
      <c r="BJ134" s="18">
        <f>'Investment Analysis'!EB134</f>
        <v/>
      </c>
      <c r="BK134" s="15">
        <f>'Investment Analysis'!DZ134</f>
        <v/>
      </c>
      <c r="BL134" s="48" t="n">
        <v>20991.36</v>
      </c>
      <c r="BM134" s="18">
        <f>'Investment Analysis'!EI134</f>
        <v/>
      </c>
      <c r="BN134" s="15">
        <f>'Investment Analysis'!EG134</f>
        <v/>
      </c>
      <c r="BO134" s="48" t="n">
        <v>10409.12</v>
      </c>
      <c r="BP134" s="18">
        <f>'Investment Analysis'!DU134</f>
        <v/>
      </c>
      <c r="BQ134" s="15">
        <f>'Investment Analysis'!DS134</f>
        <v/>
      </c>
      <c r="BR134" s="48" t="n">
        <v>11578.31</v>
      </c>
      <c r="BS134" s="18">
        <f>'Investment Analysis'!EP134</f>
        <v/>
      </c>
      <c r="BT134" s="15">
        <f>'Investment Analysis'!EN134</f>
        <v/>
      </c>
      <c r="BU134" s="48" t="n">
        <v>13762.01</v>
      </c>
      <c r="BV134" s="18">
        <f>IF(BU134&gt;0,(BU134+8000-BV$5)/BV$5,0)</f>
        <v/>
      </c>
      <c r="BW134" s="15">
        <f>'Investment Analysis'!EU134</f>
        <v/>
      </c>
      <c r="BX134" s="48" t="n">
        <v>21053.22</v>
      </c>
      <c r="BY134" s="18">
        <f>IF(BX134&gt;0,(BX134-10000-5000-BY$5)/BY$5,0)</f>
        <v/>
      </c>
      <c r="BZ134" s="15">
        <f>'Investment Analysis'!FB134</f>
        <v/>
      </c>
      <c r="CA134" s="48" t="n">
        <v>21218.93</v>
      </c>
      <c r="CB134" s="18">
        <f>IF(CA134&gt;0,(CA134-CB$5)/CB$5,0)</f>
        <v/>
      </c>
      <c r="CC134" s="15">
        <f>'Investment Analysis'!FI134</f>
        <v/>
      </c>
      <c r="CD134" s="48" t="n">
        <v>19331.01</v>
      </c>
      <c r="CE134" s="18">
        <f>'Investment Analysis'!FR134</f>
        <v/>
      </c>
      <c r="CF134" s="15">
        <f>'Investment Analysis'!FP134</f>
        <v/>
      </c>
      <c r="CG134" s="48" t="n">
        <v>4910.44</v>
      </c>
      <c r="CH134" s="18">
        <f>'Investment Analysis'!FR134</f>
        <v/>
      </c>
      <c r="CI134" s="15">
        <f>'Investment Analysis'!FW134</f>
        <v/>
      </c>
      <c r="CJ134" s="48" t="n"/>
      <c r="CK134" s="18">
        <f>IF(CJ134&gt;0,(CJ134+5000+8000-CK$5)/CK$5,0)</f>
        <v/>
      </c>
      <c r="CL134" s="15">
        <f>'Investment Analysis'!GD134</f>
        <v/>
      </c>
      <c r="CM134" s="48" t="n">
        <v>36328.25</v>
      </c>
      <c r="CN134" s="18">
        <f>IF(CM134&gt;0,(CM134-CN$5)/CN$5,0)</f>
        <v/>
      </c>
      <c r="CO134" s="15">
        <f>'Investment Analysis'!GT134</f>
        <v/>
      </c>
      <c r="CP134" s="48" t="n">
        <v>33143.25</v>
      </c>
      <c r="CQ134" s="18">
        <f>IF(CP134&gt;0,(CP134-CQ$5)/CQ$5,0)</f>
        <v/>
      </c>
      <c r="CR134" s="15">
        <f>'Investment Analysis'!HG134</f>
        <v/>
      </c>
      <c r="CS134" s="48" t="n">
        <v>3770</v>
      </c>
      <c r="CT134" s="18">
        <f>IF(CS134&gt;0,(CS134-CT$5)/CT$5,0)</f>
        <v/>
      </c>
      <c r="CU134" s="15">
        <f>'Investment Analysis'!HN134</f>
        <v/>
      </c>
      <c r="CV134" s="48" t="n">
        <v>8648.75</v>
      </c>
      <c r="CW134" s="18">
        <f>IF(CV134&gt;0,(CV134-CW$5)/CW$5,0)</f>
        <v/>
      </c>
      <c r="CX134" s="15">
        <f>'Investment Analysis'!IB134</f>
        <v/>
      </c>
      <c r="CY134" s="48" t="n">
        <v>10796</v>
      </c>
      <c r="CZ134" s="18">
        <f>IF(CY134&gt;0,(CY134-CZ$5)/CZ$5,0)</f>
        <v/>
      </c>
      <c r="DA134" s="15">
        <f>'Investment Analysis'!II134</f>
        <v/>
      </c>
      <c r="DB134" s="48" t="n">
        <v>6253.75</v>
      </c>
      <c r="DC134" s="18">
        <f>IF(DB134&gt;0,(DB134-DC$5)/DC$5,0)</f>
        <v/>
      </c>
      <c r="DD134" s="15">
        <f>'Investment Analysis'!IP134</f>
        <v/>
      </c>
      <c r="DE134" s="48" t="n">
        <v>21498</v>
      </c>
      <c r="DF134" s="18">
        <f>'Investment Analysis'!IY134</f>
        <v/>
      </c>
      <c r="DG134" s="15">
        <f>'Investment Analysis'!IW134</f>
        <v/>
      </c>
      <c r="DH134" s="48" t="n">
        <v>21407.1</v>
      </c>
      <c r="DI134" s="18">
        <f>IF(DH134&gt;0,(DH134-DI$5)/DI$5,0)</f>
        <v/>
      </c>
      <c r="DJ134" s="15">
        <f>'Investment Analysis'!JD134</f>
        <v/>
      </c>
      <c r="DK134" s="48" t="n">
        <v>24554.5</v>
      </c>
      <c r="DL134" s="18">
        <f>IF(DK134&gt;0,(DK134-DL$5)/DL$5,0)</f>
        <v/>
      </c>
      <c r="DM134" s="15">
        <f>'Investment Analysis'!JK134</f>
        <v/>
      </c>
      <c r="DN134" s="48" t="n">
        <v>1110.5</v>
      </c>
      <c r="DO134" s="18">
        <f>IF(DN134&gt;0,(DN134-DO$5)/DO$5,0)</f>
        <v/>
      </c>
      <c r="DP134" s="15">
        <f>'Investment Analysis'!HU134</f>
        <v/>
      </c>
      <c r="DQ134" s="48" t="n">
        <v>17886.75</v>
      </c>
      <c r="DR134" s="18">
        <f>IF(DQ134&gt;0,(DQ134-DR$5)/DR$5,0)</f>
        <v/>
      </c>
      <c r="DS134" s="15">
        <f>'Investment Analysis'!JR134</f>
        <v/>
      </c>
      <c r="DT134" s="48" t="n">
        <v>21126</v>
      </c>
      <c r="DU134" s="18">
        <f>IF(DT134&gt;0,(DT134-630.54-DU$5)/DU$5,0)</f>
        <v/>
      </c>
      <c r="DV134" s="15">
        <f>'Investment Analysis'!JY134</f>
        <v/>
      </c>
      <c r="DW134" s="48" t="n">
        <v>4911.8</v>
      </c>
      <c r="DX134" s="18">
        <f>IF(DW134&gt;0,(DW134-DX$5)/DX$5,0)</f>
        <v/>
      </c>
      <c r="DY134" s="15">
        <f>'Investment Analysis'!KF134</f>
        <v/>
      </c>
      <c r="DZ134" s="48" t="n">
        <v>5394</v>
      </c>
      <c r="EA134" s="18">
        <f>IF(DZ134&gt;0,(DZ134-EA$5)/EA$5,0)</f>
        <v/>
      </c>
      <c r="EB134" s="15">
        <f>'Investment Analysis'!KM134</f>
        <v/>
      </c>
      <c r="EC134" s="48" t="n"/>
      <c r="ED134" s="18">
        <f>'Investment Analysis'!KV134</f>
        <v/>
      </c>
      <c r="EE134" s="15">
        <f>'Investment Analysis'!KT134</f>
        <v/>
      </c>
      <c r="EF134" s="48" t="n">
        <v>14035</v>
      </c>
      <c r="EG134" s="18">
        <f>IF(EF134&gt;0,(EF134-EG$5)/EG$5,0)</f>
        <v/>
      </c>
      <c r="EH134" s="15">
        <f>'Investment Analysis'!LH134</f>
        <v/>
      </c>
      <c r="EI134" s="48" t="n">
        <v>7715.5</v>
      </c>
      <c r="EJ134" s="18">
        <f>'Investment Analysis'!LQ134</f>
        <v/>
      </c>
      <c r="EK134" s="15">
        <f>'Investment Analysis'!LO134</f>
        <v/>
      </c>
      <c r="EL134" s="48" t="n">
        <v>23355</v>
      </c>
      <c r="EM134" s="18">
        <f>IF(EL134&gt;0,(EL134-EM$4)/EM$4,0)</f>
        <v/>
      </c>
      <c r="EN134" s="15">
        <f>'Investment Analysis'!LX134</f>
        <v/>
      </c>
      <c r="EO134" s="48" t="n">
        <v>14390</v>
      </c>
      <c r="EP134" s="68">
        <f>IF(EO134&gt;0,(EO134-500-EP$5)/EP$5,0)</f>
        <v/>
      </c>
      <c r="EQ134" s="15">
        <f>'Investment Analysis'!MC134</f>
        <v/>
      </c>
      <c r="ER134" s="48" t="n"/>
      <c r="ES134" s="18">
        <f>'Investment Analysis'!LX134</f>
        <v/>
      </c>
      <c r="ET134" s="15">
        <f>'Investment Analysis'!LA134</f>
        <v/>
      </c>
      <c r="EU134" s="48" t="n">
        <v>33364.5</v>
      </c>
      <c r="EV134" s="18">
        <f>'Investment Analysis'!ML134</f>
        <v/>
      </c>
      <c r="EW134" s="15">
        <f>'Investment Analysis'!MJ134</f>
        <v/>
      </c>
      <c r="EX134" s="48" t="n">
        <v>59827.25</v>
      </c>
      <c r="EY134" s="18">
        <f>IF(EX134&gt;0,(EX134-EY$5)/EY$5,0)</f>
        <v/>
      </c>
      <c r="EZ134" s="15">
        <f>'Investment Analysis'!MQ134</f>
        <v/>
      </c>
      <c r="FA134" s="48" t="n">
        <v>9800</v>
      </c>
      <c r="FB134" s="18">
        <f>IF(FA134&gt;0,(FA134-FB$5)/FB$5,0)</f>
        <v/>
      </c>
      <c r="FC134" s="15">
        <f>'Investment Analysis'!MX134</f>
        <v/>
      </c>
      <c r="FD134" s="48" t="n">
        <v>17132.5</v>
      </c>
      <c r="FE134" s="18">
        <f>IF(FD134&gt;0,(FD134-FE$5)/FE$5,0)</f>
        <v/>
      </c>
      <c r="FF134" s="15">
        <f>'Investment Analysis'!NE134</f>
        <v/>
      </c>
      <c r="FG134" s="48" t="n">
        <v>10854</v>
      </c>
      <c r="FH134" s="18">
        <f>IF(FG134&gt;0,(FG134-FH$5)/FH$5,0)</f>
        <v/>
      </c>
      <c r="FI134" s="15">
        <f>'Investment Analysis'!NL134</f>
        <v/>
      </c>
      <c r="FJ134" s="48" t="n">
        <v>35354.9</v>
      </c>
      <c r="FK134" s="18">
        <f>IF(FJ134&gt;0,(FJ134-FK$5)/FK$5,0)</f>
        <v/>
      </c>
      <c r="FL134" s="15">
        <f>'Investment Analysis'!NS134</f>
        <v/>
      </c>
      <c r="FM134" s="48" t="n">
        <v>2679.6</v>
      </c>
      <c r="FN134" s="18">
        <f>IF(FM134&gt;0,(FM134-FN$5)/FN$5,0)</f>
        <v/>
      </c>
      <c r="FO134" s="15">
        <f>'Investment Analysis'!NZ134</f>
        <v/>
      </c>
      <c r="FP134" s="48" t="n">
        <v>22300</v>
      </c>
      <c r="FQ134" s="18">
        <f>IF(FP134&gt;0,(FP134-FQ$5)/FQ$5,0)</f>
        <v/>
      </c>
      <c r="FR134" s="15">
        <f>'Investment Analysis'!OG134</f>
        <v/>
      </c>
      <c r="FS134" s="48" t="n">
        <v>52938</v>
      </c>
      <c r="FT134" s="18">
        <f>IF(FS134&gt;0,(FS134-FT$5)/FT$5,0)</f>
        <v/>
      </c>
      <c r="FU134" s="15">
        <f>'Investment Analysis'!ON134</f>
        <v/>
      </c>
      <c r="FV134" s="48" t="n">
        <v>19363.75</v>
      </c>
      <c r="FW134" s="18">
        <f>IF(FV134&gt;0,(FV134-FW$5)/FW$5,0)</f>
        <v/>
      </c>
      <c r="FX134" s="15">
        <f>'Investment Analysis'!OU134</f>
        <v/>
      </c>
      <c r="FY134" s="48" t="n">
        <v>18065</v>
      </c>
      <c r="FZ134" s="18">
        <f>IF(FY134&gt;0,(FY134-FZ$5)/FZ$5,0)</f>
        <v/>
      </c>
      <c r="GA134" s="15">
        <f>'Investment Analysis'!PB134</f>
        <v/>
      </c>
      <c r="GB134" s="48" t="n">
        <v>19017</v>
      </c>
      <c r="GC134" s="18">
        <f>'Investment Analysis'!PK134</f>
        <v/>
      </c>
      <c r="GD134" s="15">
        <f>'Investment Analysis'!PI134</f>
        <v/>
      </c>
      <c r="GE134" s="48" t="n">
        <v>10758</v>
      </c>
      <c r="GF134" s="18">
        <f>'Investment Analysis'!PY134</f>
        <v/>
      </c>
      <c r="GG134" s="15">
        <f>'Investment Analysis'!PW134</f>
        <v/>
      </c>
      <c r="GH134" s="48" t="n">
        <v>20728.4</v>
      </c>
      <c r="GI134" s="18">
        <f>'Investment Analysis'!QF134</f>
        <v/>
      </c>
      <c r="GJ134" s="15">
        <f>'Investment Analysis'!QD134</f>
        <v/>
      </c>
      <c r="GK134" s="48" t="n">
        <v>10779.3</v>
      </c>
      <c r="GL134" s="18">
        <f>'Investment Analysis'!QM134</f>
        <v/>
      </c>
      <c r="GM134" s="15">
        <f>'Investment Analysis'!QK134</f>
        <v/>
      </c>
      <c r="GN134" s="48" t="n">
        <v>9468</v>
      </c>
      <c r="GO134" s="18">
        <f>'Investment Analysis'!QT134</f>
        <v/>
      </c>
      <c r="GP134" s="15">
        <f>'Investment Analysis'!QR134</f>
        <v/>
      </c>
      <c r="GQ134" s="48" t="n">
        <v>4932.95</v>
      </c>
      <c r="GR134" s="18">
        <f>'Investment Analysis'!RA134</f>
        <v/>
      </c>
      <c r="GS134" s="15">
        <f>'Investment Analysis'!QY134</f>
        <v/>
      </c>
      <c r="GT134" s="48" t="n">
        <v>46755</v>
      </c>
      <c r="GU134" s="18">
        <f>'Investment Analysis'!RH134</f>
        <v/>
      </c>
      <c r="GV134" s="15">
        <f>'Investment Analysis'!RF134</f>
        <v/>
      </c>
      <c r="GW134" s="48" t="n">
        <v>11680</v>
      </c>
      <c r="GX134" s="18">
        <f>'Investment Analysis'!RO134</f>
        <v/>
      </c>
      <c r="GY134" s="15">
        <f>'Investment Analysis'!RM134</f>
        <v/>
      </c>
      <c r="GZ134" s="48" t="n">
        <v>2936</v>
      </c>
      <c r="HA134" s="18">
        <f>'Investment Analysis'!RV134</f>
        <v/>
      </c>
      <c r="HB134" s="15">
        <f>'Investment Analysis'!RT134</f>
        <v/>
      </c>
      <c r="HC134" s="48" t="n">
        <v>19818</v>
      </c>
      <c r="HD134" s="18">
        <f>'Investment Analysis'!SC134</f>
        <v/>
      </c>
      <c r="HE134" s="15">
        <f>'Investment Analysis'!SA134</f>
        <v/>
      </c>
      <c r="HF134" s="48" t="n">
        <v>6540</v>
      </c>
      <c r="HG134" s="18">
        <f>'Investment Analysis'!SJ134</f>
        <v/>
      </c>
      <c r="HH134" s="15">
        <f>'Investment Analysis'!SH134</f>
        <v/>
      </c>
      <c r="HI134" s="48" t="n">
        <v>7796</v>
      </c>
      <c r="HJ134" s="18">
        <f>'Investment Analysis'!SM134</f>
        <v/>
      </c>
      <c r="HK134" s="15">
        <f>'Investment Analysis'!SK134</f>
        <v/>
      </c>
      <c r="HL134" s="48" t="n">
        <v>11985</v>
      </c>
      <c r="HM134" s="18">
        <f>'Investment Analysis'!SP134</f>
        <v/>
      </c>
      <c r="HN134" s="15">
        <f>'Investment Analysis'!SN134</f>
        <v/>
      </c>
      <c r="HO134" s="48" t="n">
        <v>5017.35</v>
      </c>
      <c r="HP134" s="18">
        <f>'Investment Analysis'!TE134</f>
        <v/>
      </c>
      <c r="HQ134" s="15">
        <f>'Investment Analysis'!TC134</f>
        <v/>
      </c>
      <c r="HR134" s="48" t="n">
        <v>3242</v>
      </c>
      <c r="HS134" s="18">
        <f>'Investment Analysis'!TL134</f>
        <v/>
      </c>
      <c r="HT134" s="15">
        <f>'Investment Analysis'!TJ134</f>
        <v/>
      </c>
      <c r="HU134" s="48" t="n"/>
      <c r="HV134" s="18">
        <f>'Investment Analysis'!TS134</f>
        <v/>
      </c>
      <c r="HW134" s="15">
        <f>'Investment Analysis'!TQ134</f>
        <v/>
      </c>
      <c r="HX134" s="48" t="n"/>
      <c r="HY134" s="18">
        <f>'Investment Analysis'!TZ134</f>
        <v/>
      </c>
      <c r="HZ134" s="15">
        <f>'Investment Analysis'!TX134</f>
        <v/>
      </c>
      <c r="IA134" s="48" t="n"/>
      <c r="IB134" s="18">
        <f>'Investment Analysis'!UG134</f>
        <v/>
      </c>
      <c r="IC134" s="15">
        <f>'Investment Analysis'!UE134</f>
        <v/>
      </c>
      <c r="ID134" s="48" t="n"/>
      <c r="IE134" s="18">
        <f>'Investment Analysis'!UN134</f>
        <v/>
      </c>
      <c r="IF134" s="15">
        <f>'Investment Analysis'!UL134</f>
        <v/>
      </c>
      <c r="IG134" s="48" t="n"/>
      <c r="IH134" s="18">
        <f>'Investment Analysis'!UU134</f>
        <v/>
      </c>
      <c r="II134" s="15">
        <f>'Investment Analysis'!US134</f>
        <v/>
      </c>
      <c r="IJ134" s="48" t="n"/>
      <c r="IK134" s="18">
        <f>'Investment Analysis'!VB134</f>
        <v/>
      </c>
      <c r="IL134" s="15">
        <f>'Investment Analysis'!UZ134</f>
        <v/>
      </c>
      <c r="IM134" s="48" t="n"/>
      <c r="IN134" s="18">
        <f>'Investment Analysis'!VI134</f>
        <v/>
      </c>
      <c r="IO134" s="15">
        <f>'Investment Analysis'!VG134</f>
        <v/>
      </c>
      <c r="IP134" s="18" t="n"/>
      <c r="IQ134" s="18" t="n"/>
      <c r="IR134" s="18" t="n"/>
      <c r="IS134" s="108">
        <f>IF(IT134&gt;0,IT134-IT133,0)</f>
        <v/>
      </c>
      <c r="IT134" s="48">
        <f>FY134+FV134+FS134+FP134+FM134+FJ134+FG134+FD134+FA134+EX134+EU134+ER134+EO134+EL134+EI134+EF134+EC134+DZ134+DW134+DT134+DQ134+DN134+DK134+DH134+DE134+DB134+CY134+CV134+CS134+CP134+CJ134+CG134+CD134+CA134+BX134+P134+CM134+GT134+GQ134+GN134+GK134+GH134+GE134+GB134+BU134+BR134+BO134+BL134+BI134+BF134+BC134+AZ134+AW134+AT134+AQ134+AN134+AK134+AH134+AE134+AB134+Y134+V134+S134+GW134+GZ134+HC134+HF134+HI134+HL134+HO134+HR134+HU134</f>
        <v/>
      </c>
      <c r="IU134" s="101">
        <f>IF(IT134&gt;0,IV134,0)</f>
        <v/>
      </c>
      <c r="IV134" s="101" t="n"/>
      <c r="IW134" s="15">
        <f>IF(IT134&gt;0,(IT134+IV$11-I$2)/I$2,0)</f>
        <v/>
      </c>
      <c r="IX134" s="113">
        <f>IF(IT134&gt;0,IT134+IV$11-I$2,0)</f>
        <v/>
      </c>
      <c r="IY134" s="21">
        <f>IF(IT134&gt;0,(IT134+IV$11+IV$33+IV$52+IV$73+IV$93+IV$113-IT$8)/IT$8,0)</f>
        <v/>
      </c>
      <c r="IZ134" s="173">
        <f>IF(IT134&gt;0,IT134+IV$11+IV$33+IV$52+IV$73+IV$93+IV$113-IT$8,0)</f>
        <v/>
      </c>
    </row>
    <row r="135">
      <c r="A135" s="554">
        <f>'Investment Analysis'!A135</f>
        <v/>
      </c>
      <c r="B135" s="4">
        <f>'Investment Analysis'!B135</f>
        <v/>
      </c>
      <c r="C135" s="27">
        <f>'Investment Analysis'!C135</f>
        <v/>
      </c>
      <c r="D135" s="14">
        <f>'Investment Analysis'!D135</f>
        <v/>
      </c>
      <c r="E135" s="15">
        <f>'Investment Analysis'!E135</f>
        <v/>
      </c>
      <c r="F135" s="13">
        <f>'Investment Analysis'!G135</f>
        <v/>
      </c>
      <c r="G135" s="14">
        <f>'Investment Analysis'!H135</f>
        <v/>
      </c>
      <c r="H135" s="15">
        <f>'Investment Analysis'!I135</f>
        <v/>
      </c>
      <c r="I135" s="13">
        <f>'Investment Analysis'!K135</f>
        <v/>
      </c>
      <c r="J135" s="14">
        <f>'Investment Analysis'!L135</f>
        <v/>
      </c>
      <c r="K135" s="15">
        <f>'Investment Analysis'!M135</f>
        <v/>
      </c>
      <c r="L135" s="41">
        <f>'Investment Analysis'!T135</f>
        <v/>
      </c>
      <c r="M135" s="21">
        <f>'Investment Analysis'!V135</f>
        <v/>
      </c>
      <c r="N135" s="21">
        <f>'Investment Analysis'!W135</f>
        <v/>
      </c>
      <c r="P135" s="48">
        <f>'Investment Analysis'!Y135</f>
        <v/>
      </c>
      <c r="Q135" s="18" t="n"/>
      <c r="R135" s="83" t="n"/>
      <c r="S135" s="48" t="n">
        <v>4537.1</v>
      </c>
      <c r="T135" s="18">
        <f>'Investment Analysis'!AH135</f>
        <v/>
      </c>
      <c r="U135" s="15">
        <f>'Investment Analysis'!AF135</f>
        <v/>
      </c>
      <c r="V135" s="48" t="n">
        <v>7296.28</v>
      </c>
      <c r="W135" s="18">
        <f>'Investment Analysis'!AO135</f>
        <v/>
      </c>
      <c r="X135" s="15">
        <f>'Investment Analysis'!AM135</f>
        <v/>
      </c>
      <c r="Y135" s="48" t="n">
        <v>9273.42</v>
      </c>
      <c r="Z135" s="18">
        <f>IF(Y135&gt;0,(Y135-Z$5)/Z$5,0)</f>
        <v/>
      </c>
      <c r="AA135" s="15">
        <f>'Investment Analysis'!GM135</f>
        <v/>
      </c>
      <c r="AB135" s="48" t="n">
        <v>2612.49</v>
      </c>
      <c r="AC135" s="18">
        <f>IF(AB135&gt;0,(AB135+8000+5000-AC$5)/AC$5,0)</f>
        <v/>
      </c>
      <c r="AD135" s="15">
        <f>'Investment Analysis'!AT135</f>
        <v/>
      </c>
      <c r="AE135" s="48" t="n">
        <v>11609.62</v>
      </c>
      <c r="AF135" s="18">
        <f>'Investment Analysis'!BC135</f>
        <v/>
      </c>
      <c r="AG135" s="15">
        <f>'Investment Analysis'!BA135</f>
        <v/>
      </c>
      <c r="AH135" s="48" t="n"/>
      <c r="AI135" s="18">
        <f>IF(AH135&gt;0,(AH135-5000+20000+20000-AI$5)/AI$5,0)</f>
        <v/>
      </c>
      <c r="AJ135" s="15">
        <f>'Investment Analysis'!BH135</f>
        <v/>
      </c>
      <c r="AK135" s="48" t="n">
        <v>20197.01</v>
      </c>
      <c r="AL135" s="18">
        <f>IF(AK135&gt;0,(AK135+7000-AL$5)/AL$5,0)</f>
        <v/>
      </c>
      <c r="AM135" s="15">
        <f>'Investment Analysis'!BO135</f>
        <v/>
      </c>
      <c r="AN135" s="48" t="n">
        <v>15458.78</v>
      </c>
      <c r="AO135" s="18">
        <f>IF(AN135&gt;0,(AN135+25000+5000-AO$5)/AO$5,0)</f>
        <v/>
      </c>
      <c r="AP135" s="15">
        <f>'Investment Analysis'!BV135</f>
        <v/>
      </c>
      <c r="AQ135" s="48" t="n">
        <v>5098.54</v>
      </c>
      <c r="AR135" s="18">
        <f>IF(AQ135&gt;0,(AQ135+10000+4000-AR$5)/AR$5,0)</f>
        <v/>
      </c>
      <c r="AS135" s="15">
        <f>'Investment Analysis'!CC135</f>
        <v/>
      </c>
      <c r="AT135" s="48" t="n">
        <v>5234.45</v>
      </c>
      <c r="AU135" s="18">
        <f>'Investment Analysis'!CL135</f>
        <v/>
      </c>
      <c r="AV135" s="15">
        <f>'Investment Analysis'!CJ135</f>
        <v/>
      </c>
      <c r="AW135" s="48" t="n">
        <v>18210.36</v>
      </c>
      <c r="AX135" s="18">
        <f>IF(AW135&gt;0,(AW135+2000-AX$5)/AX$5,0)</f>
        <v/>
      </c>
      <c r="AY135" s="15">
        <f>'Investment Analysis'!CQ135</f>
        <v/>
      </c>
      <c r="AZ135" s="48" t="n">
        <v>16220.28</v>
      </c>
      <c r="BA135" s="18">
        <f>'Investment Analysis'!CZ135</f>
        <v/>
      </c>
      <c r="BB135" s="15">
        <f>'Investment Analysis'!CX135</f>
        <v/>
      </c>
      <c r="BC135" s="48" t="n">
        <v>9660.370000000001</v>
      </c>
      <c r="BD135" s="18">
        <f>IF(BC135&gt;0,(BC135-10000+30000+10000-BD$5)/BD$5,0)</f>
        <v/>
      </c>
      <c r="BE135" s="15">
        <f>'Investment Analysis'!DE135</f>
        <v/>
      </c>
      <c r="BF135" s="48" t="n">
        <v>4696.26</v>
      </c>
      <c r="BG135" s="18">
        <f>'Investment Analysis'!DN135</f>
        <v/>
      </c>
      <c r="BH135" s="15">
        <f>'Investment Analysis'!DL135</f>
        <v/>
      </c>
      <c r="BI135" s="48" t="n">
        <v>2735.78</v>
      </c>
      <c r="BJ135" s="18">
        <f>'Investment Analysis'!EB135</f>
        <v/>
      </c>
      <c r="BK135" s="15">
        <f>'Investment Analysis'!DZ135</f>
        <v/>
      </c>
      <c r="BL135" s="48" t="n">
        <v>21312.55</v>
      </c>
      <c r="BM135" s="18">
        <f>'Investment Analysis'!EI135</f>
        <v/>
      </c>
      <c r="BN135" s="15">
        <f>'Investment Analysis'!EG135</f>
        <v/>
      </c>
      <c r="BO135" s="48" t="n">
        <v>10467.08</v>
      </c>
      <c r="BP135" s="18">
        <f>'Investment Analysis'!DU135</f>
        <v/>
      </c>
      <c r="BQ135" s="15">
        <f>'Investment Analysis'!DS135</f>
        <v/>
      </c>
      <c r="BR135" s="48" t="n">
        <v>11663.24</v>
      </c>
      <c r="BS135" s="18">
        <f>'Investment Analysis'!EP135</f>
        <v/>
      </c>
      <c r="BT135" s="15">
        <f>'Investment Analysis'!EN135</f>
        <v/>
      </c>
      <c r="BU135" s="48" t="n">
        <v>13938.5</v>
      </c>
      <c r="BV135" s="18">
        <f>IF(BU135&gt;0,(BU135+8000-BV$5)/BV$5,0)</f>
        <v/>
      </c>
      <c r="BW135" s="15">
        <f>'Investment Analysis'!EU135</f>
        <v/>
      </c>
      <c r="BX135" s="48" t="n">
        <v>21173.46</v>
      </c>
      <c r="BY135" s="18">
        <f>IF(BX135&gt;0,(BX135-10000-5000-BY$5)/BY$5,0)</f>
        <v/>
      </c>
      <c r="BZ135" s="15">
        <f>'Investment Analysis'!FB135</f>
        <v/>
      </c>
      <c r="CA135" s="48" t="n">
        <v>21284</v>
      </c>
      <c r="CB135" s="18">
        <f>IF(CA135&gt;0,(CA135-CB$5)/CB$5,0)</f>
        <v/>
      </c>
      <c r="CC135" s="15">
        <f>'Investment Analysis'!FI135</f>
        <v/>
      </c>
      <c r="CD135" s="48" t="n">
        <v>19469.33</v>
      </c>
      <c r="CE135" s="18">
        <f>'Investment Analysis'!FR135</f>
        <v/>
      </c>
      <c r="CF135" s="15">
        <f>'Investment Analysis'!FP135</f>
        <v/>
      </c>
      <c r="CG135" s="48" t="n">
        <v>4972.33</v>
      </c>
      <c r="CH135" s="18">
        <f>'Investment Analysis'!FR135</f>
        <v/>
      </c>
      <c r="CI135" s="15">
        <f>'Investment Analysis'!FW135</f>
        <v/>
      </c>
      <c r="CJ135" s="48" t="n"/>
      <c r="CK135" s="18">
        <f>IF(CJ135&gt;0,(CJ135+5000+8000-CK$5)/CK$5,0)</f>
        <v/>
      </c>
      <c r="CL135" s="15">
        <f>'Investment Analysis'!GD135</f>
        <v/>
      </c>
      <c r="CM135" s="48" t="n">
        <v>36607.69</v>
      </c>
      <c r="CN135" s="18">
        <f>IF(CM135&gt;0,(CM135-CN$5)/CN$5,0)</f>
        <v/>
      </c>
      <c r="CO135" s="15">
        <f>'Investment Analysis'!GT135</f>
        <v/>
      </c>
      <c r="CP135" s="48" t="n">
        <v>33111.75</v>
      </c>
      <c r="CQ135" s="18">
        <f>IF(CP135&gt;0,(CP135-CQ$5)/CQ$5,0)</f>
        <v/>
      </c>
      <c r="CR135" s="15">
        <f>'Investment Analysis'!HG135</f>
        <v/>
      </c>
      <c r="CS135" s="48" t="n">
        <v>3780</v>
      </c>
      <c r="CT135" s="18">
        <f>IF(CS135&gt;0,(CS135-CT$5)/CT$5,0)</f>
        <v/>
      </c>
      <c r="CU135" s="15">
        <f>'Investment Analysis'!HN135</f>
        <v/>
      </c>
      <c r="CV135" s="48" t="n">
        <v>8763.700000000001</v>
      </c>
      <c r="CW135" s="18">
        <f>IF(CV135&gt;0,(CV135-CW$5)/CW$5,0)</f>
        <v/>
      </c>
      <c r="CX135" s="15">
        <f>'Investment Analysis'!IB135</f>
        <v/>
      </c>
      <c r="CY135" s="48" t="n">
        <v>11007.2</v>
      </c>
      <c r="CZ135" s="18">
        <f>IF(CY135&gt;0,(CY135-CZ$5)/CZ$5,0)</f>
        <v/>
      </c>
      <c r="DA135" s="15">
        <f>'Investment Analysis'!II135</f>
        <v/>
      </c>
      <c r="DB135" s="48" t="n">
        <v>6302</v>
      </c>
      <c r="DC135" s="18">
        <f>IF(DB135&gt;0,(DB135-DC$5)/DC$5,0)</f>
        <v/>
      </c>
      <c r="DD135" s="15">
        <f>'Investment Analysis'!IP135</f>
        <v/>
      </c>
      <c r="DE135" s="48" t="n">
        <v>22035</v>
      </c>
      <c r="DF135" s="18">
        <f>'Investment Analysis'!IY135</f>
        <v/>
      </c>
      <c r="DG135" s="15">
        <f>'Investment Analysis'!IW135</f>
        <v/>
      </c>
      <c r="DH135" s="48" t="n">
        <v>21570.3</v>
      </c>
      <c r="DI135" s="18">
        <f>IF(DH135&gt;0,(DH135-DI$5)/DI$5,0)</f>
        <v/>
      </c>
      <c r="DJ135" s="15">
        <f>'Investment Analysis'!JD135</f>
        <v/>
      </c>
      <c r="DK135" s="48" t="n">
        <v>24942</v>
      </c>
      <c r="DL135" s="18">
        <f>IF(DK135&gt;0,(DK135-DL$5)/DL$5,0)</f>
        <v/>
      </c>
      <c r="DM135" s="15">
        <f>'Investment Analysis'!JK135</f>
        <v/>
      </c>
      <c r="DN135" s="48" t="n">
        <v>1122</v>
      </c>
      <c r="DO135" s="18">
        <f>IF(DN135&gt;0,(DN135-DO$5)/DO$5,0)</f>
        <v/>
      </c>
      <c r="DP135" s="15">
        <f>'Investment Analysis'!HU135</f>
        <v/>
      </c>
      <c r="DQ135" s="48" t="n">
        <v>18490.5</v>
      </c>
      <c r="DR135" s="18">
        <f>IF(DQ135&gt;0,(DQ135-DR$5)/DR$5,0)</f>
        <v/>
      </c>
      <c r="DS135" s="15">
        <f>'Investment Analysis'!JR135</f>
        <v/>
      </c>
      <c r="DT135" s="48" t="n">
        <v>21528</v>
      </c>
      <c r="DU135" s="18">
        <f>IF(DT135&gt;0,(DT135-630.54-DU$5)/DU$5,0)</f>
        <v/>
      </c>
      <c r="DV135" s="15">
        <f>'Investment Analysis'!JY135</f>
        <v/>
      </c>
      <c r="DW135" s="48" t="n">
        <v>4935.1</v>
      </c>
      <c r="DX135" s="18">
        <f>IF(DW135&gt;0,(DW135-DX$5)/DX$5,0)</f>
        <v/>
      </c>
      <c r="DY135" s="15">
        <f>'Investment Analysis'!KF135</f>
        <v/>
      </c>
      <c r="DZ135" s="48" t="n">
        <v>5398</v>
      </c>
      <c r="EA135" s="18">
        <f>IF(DZ135&gt;0,(DZ135-EA$5)/EA$5,0)</f>
        <v/>
      </c>
      <c r="EB135" s="15">
        <f>'Investment Analysis'!KM135</f>
        <v/>
      </c>
      <c r="EC135" s="48" t="n"/>
      <c r="ED135" s="18">
        <f>'Investment Analysis'!KV135</f>
        <v/>
      </c>
      <c r="EE135" s="15">
        <f>'Investment Analysis'!KT135</f>
        <v/>
      </c>
      <c r="EF135" s="48" t="n">
        <v>13827.5</v>
      </c>
      <c r="EG135" s="18">
        <f>IF(EF135&gt;0,(EF135-EG$5)/EG$5,0)</f>
        <v/>
      </c>
      <c r="EH135" s="15">
        <f>'Investment Analysis'!LH135</f>
        <v/>
      </c>
      <c r="EI135" s="48" t="n">
        <v>7803.9</v>
      </c>
      <c r="EJ135" s="18">
        <f>'Investment Analysis'!LQ135</f>
        <v/>
      </c>
      <c r="EK135" s="15">
        <f>'Investment Analysis'!LO135</f>
        <v/>
      </c>
      <c r="EL135" s="48" t="n">
        <v>23790</v>
      </c>
      <c r="EM135" s="18">
        <f>IF(EL135&gt;0,(EL135-EM$4)/EM$4,0)</f>
        <v/>
      </c>
      <c r="EN135" s="15">
        <f>'Investment Analysis'!LX135</f>
        <v/>
      </c>
      <c r="EO135" s="48" t="n">
        <v>14600</v>
      </c>
      <c r="EP135" s="68">
        <f>IF(EO135&gt;0,(EO135-500-EP$5)/EP$5,0)</f>
        <v/>
      </c>
      <c r="EQ135" s="15">
        <f>'Investment Analysis'!MC135</f>
        <v/>
      </c>
      <c r="ER135" s="48" t="n"/>
      <c r="ES135" s="18">
        <f>'Investment Analysis'!LX135</f>
        <v/>
      </c>
      <c r="ET135" s="15">
        <f>'Investment Analysis'!LA135</f>
        <v/>
      </c>
      <c r="EU135" s="48" t="n">
        <v>34918</v>
      </c>
      <c r="EV135" s="18">
        <f>'Investment Analysis'!ML135</f>
        <v/>
      </c>
      <c r="EW135" s="15">
        <f>'Investment Analysis'!MJ135</f>
        <v/>
      </c>
      <c r="EX135" s="48" t="n">
        <v>60736.75</v>
      </c>
      <c r="EY135" s="18">
        <f>IF(EX135&gt;0,(EX135-EY$5)/EY$5,0)</f>
        <v/>
      </c>
      <c r="EZ135" s="15">
        <f>'Investment Analysis'!MQ135</f>
        <v/>
      </c>
      <c r="FA135" s="48" t="n">
        <v>9964</v>
      </c>
      <c r="FB135" s="18">
        <f>IF(FA135&gt;0,(FA135-FB$5)/FB$5,0)</f>
        <v/>
      </c>
      <c r="FC135" s="15">
        <f>'Investment Analysis'!MX135</f>
        <v/>
      </c>
      <c r="FD135" s="48" t="n">
        <v>17281.6</v>
      </c>
      <c r="FE135" s="18">
        <f>IF(FD135&gt;0,(FD135-FE$5)/FE$5,0)</f>
        <v/>
      </c>
      <c r="FF135" s="15">
        <f>'Investment Analysis'!NE135</f>
        <v/>
      </c>
      <c r="FG135" s="48" t="n">
        <v>10926</v>
      </c>
      <c r="FH135" s="18">
        <f>IF(FG135&gt;0,(FG135-FH$5)/FH$5,0)</f>
        <v/>
      </c>
      <c r="FI135" s="15">
        <f>'Investment Analysis'!NL135</f>
        <v/>
      </c>
      <c r="FJ135" s="48" t="n">
        <v>36192.8</v>
      </c>
      <c r="FK135" s="18">
        <f>IF(FJ135&gt;0,(FJ135-FK$5)/FK$5,0)</f>
        <v/>
      </c>
      <c r="FL135" s="15">
        <f>'Investment Analysis'!NS135</f>
        <v/>
      </c>
      <c r="FM135" s="48" t="n">
        <v>2692.95</v>
      </c>
      <c r="FN135" s="18">
        <f>IF(FM135&gt;0,(FM135-FN$5)/FN$5,0)</f>
        <v/>
      </c>
      <c r="FO135" s="15">
        <f>'Investment Analysis'!NZ135</f>
        <v/>
      </c>
      <c r="FP135" s="48" t="n">
        <v>22100</v>
      </c>
      <c r="FQ135" s="18">
        <f>IF(FP135&gt;0,(FP135-FQ$5)/FQ$5,0)</f>
        <v/>
      </c>
      <c r="FR135" s="15">
        <f>'Investment Analysis'!OG135</f>
        <v/>
      </c>
      <c r="FS135" s="48" t="n">
        <v>52695</v>
      </c>
      <c r="FT135" s="18">
        <f>IF(FS135&gt;0,(FS135-FT$5)/FT$5,0)</f>
        <v/>
      </c>
      <c r="FU135" s="15">
        <f>'Investment Analysis'!ON135</f>
        <v/>
      </c>
      <c r="FV135" s="48" t="n">
        <v>19887</v>
      </c>
      <c r="FW135" s="18">
        <f>IF(FV135&gt;0,(FV135-FW$5)/FW$5,0)</f>
        <v/>
      </c>
      <c r="FX135" s="15">
        <f>'Investment Analysis'!OU135</f>
        <v/>
      </c>
      <c r="FY135" s="48" t="n">
        <v>18218.75</v>
      </c>
      <c r="FZ135" s="18">
        <f>IF(FY135&gt;0,(FY135-FZ$5)/FZ$5,0)</f>
        <v/>
      </c>
      <c r="GA135" s="15">
        <f>'Investment Analysis'!PB135</f>
        <v/>
      </c>
      <c r="GB135" s="48" t="n">
        <v>19179.75</v>
      </c>
      <c r="GC135" s="18">
        <f>'Investment Analysis'!PK135</f>
        <v/>
      </c>
      <c r="GD135" s="15">
        <f>'Investment Analysis'!PI135</f>
        <v/>
      </c>
      <c r="GE135" s="48" t="n">
        <v>10789.2</v>
      </c>
      <c r="GF135" s="18">
        <f>'Investment Analysis'!PY135</f>
        <v/>
      </c>
      <c r="GG135" s="15">
        <f>'Investment Analysis'!PW135</f>
        <v/>
      </c>
      <c r="GH135" s="48" t="n">
        <v>21009.1</v>
      </c>
      <c r="GI135" s="18">
        <f>'Investment Analysis'!QF135</f>
        <v/>
      </c>
      <c r="GJ135" s="15">
        <f>'Investment Analysis'!QD135</f>
        <v/>
      </c>
      <c r="GK135" s="48" t="n">
        <v>10550.2</v>
      </c>
      <c r="GL135" s="18">
        <f>'Investment Analysis'!QM135</f>
        <v/>
      </c>
      <c r="GM135" s="15">
        <f>'Investment Analysis'!QK135</f>
        <v/>
      </c>
      <c r="GN135" s="48" t="n">
        <v>8937</v>
      </c>
      <c r="GO135" s="18">
        <f>'Investment Analysis'!QT135</f>
        <v/>
      </c>
      <c r="GP135" s="15">
        <f>'Investment Analysis'!QR135</f>
        <v/>
      </c>
      <c r="GQ135" s="48" t="n">
        <v>4980.8</v>
      </c>
      <c r="GR135" s="18">
        <f>'Investment Analysis'!RA135</f>
        <v/>
      </c>
      <c r="GS135" s="15">
        <f>'Investment Analysis'!QY135</f>
        <v/>
      </c>
      <c r="GT135" s="48" t="n">
        <v>48050</v>
      </c>
      <c r="GU135" s="18">
        <f>'Investment Analysis'!RH135</f>
        <v/>
      </c>
      <c r="GV135" s="15">
        <f>'Investment Analysis'!RF135</f>
        <v/>
      </c>
      <c r="GW135" s="48" t="n">
        <v>11740</v>
      </c>
      <c r="GX135" s="18">
        <f>'Investment Analysis'!RO135</f>
        <v/>
      </c>
      <c r="GY135" s="15">
        <f>'Investment Analysis'!RM135</f>
        <v/>
      </c>
      <c r="GZ135" s="48" t="n">
        <v>2900</v>
      </c>
      <c r="HA135" s="18">
        <f>'Investment Analysis'!RV135</f>
        <v/>
      </c>
      <c r="HB135" s="15">
        <f>'Investment Analysis'!RT135</f>
        <v/>
      </c>
      <c r="HC135" s="48" t="n">
        <v>20154</v>
      </c>
      <c r="HD135" s="18">
        <f>'Investment Analysis'!SC135</f>
        <v/>
      </c>
      <c r="HE135" s="15">
        <f>'Investment Analysis'!SA135</f>
        <v/>
      </c>
      <c r="HF135" s="48" t="n">
        <v>6725</v>
      </c>
      <c r="HG135" s="18">
        <f>'Investment Analysis'!SJ135</f>
        <v/>
      </c>
      <c r="HH135" s="15">
        <f>'Investment Analysis'!SH135</f>
        <v/>
      </c>
      <c r="HI135" s="48" t="n">
        <v>7812</v>
      </c>
      <c r="HJ135" s="18">
        <f>'Investment Analysis'!SM135</f>
        <v/>
      </c>
      <c r="HK135" s="15">
        <f>'Investment Analysis'!SK135</f>
        <v/>
      </c>
      <c r="HL135" s="48" t="n">
        <v>12592.5</v>
      </c>
      <c r="HM135" s="18">
        <f>'Investment Analysis'!SP135</f>
        <v/>
      </c>
      <c r="HN135" s="15">
        <f>'Investment Analysis'!SN135</f>
        <v/>
      </c>
      <c r="HO135" s="48" t="n">
        <v>4935.2</v>
      </c>
      <c r="HP135" s="18">
        <f>'Investment Analysis'!TE135</f>
        <v/>
      </c>
      <c r="HQ135" s="15">
        <f>'Investment Analysis'!TC135</f>
        <v/>
      </c>
      <c r="HR135" s="48">
        <f>3400-132</f>
        <v/>
      </c>
      <c r="HS135" s="18">
        <f>'Investment Analysis'!TL135</f>
        <v/>
      </c>
      <c r="HT135" s="15">
        <f>'Investment Analysis'!TJ135</f>
        <v/>
      </c>
      <c r="HU135" s="48" t="n"/>
      <c r="HV135" s="18">
        <f>'Investment Analysis'!TS135</f>
        <v/>
      </c>
      <c r="HW135" s="15">
        <f>'Investment Analysis'!TQ135</f>
        <v/>
      </c>
      <c r="HX135" s="48" t="n"/>
      <c r="HY135" s="18">
        <f>'Investment Analysis'!TZ135</f>
        <v/>
      </c>
      <c r="HZ135" s="15">
        <f>'Investment Analysis'!TX135</f>
        <v/>
      </c>
      <c r="IA135" s="48" t="n"/>
      <c r="IB135" s="18">
        <f>'Investment Analysis'!UG135</f>
        <v/>
      </c>
      <c r="IC135" s="15">
        <f>'Investment Analysis'!UE135</f>
        <v/>
      </c>
      <c r="ID135" s="48" t="n"/>
      <c r="IE135" s="18">
        <f>'Investment Analysis'!UN135</f>
        <v/>
      </c>
      <c r="IF135" s="15">
        <f>'Investment Analysis'!UL135</f>
        <v/>
      </c>
      <c r="IG135" s="48" t="n"/>
      <c r="IH135" s="18">
        <f>'Investment Analysis'!UU135</f>
        <v/>
      </c>
      <c r="II135" s="15">
        <f>'Investment Analysis'!US135</f>
        <v/>
      </c>
      <c r="IJ135" s="48" t="n"/>
      <c r="IK135" s="18">
        <f>'Investment Analysis'!VB135</f>
        <v/>
      </c>
      <c r="IL135" s="15">
        <f>'Investment Analysis'!UZ135</f>
        <v/>
      </c>
      <c r="IM135" s="48" t="n"/>
      <c r="IN135" s="18">
        <f>'Investment Analysis'!VI135</f>
        <v/>
      </c>
      <c r="IO135" s="15">
        <f>'Investment Analysis'!VG135</f>
        <v/>
      </c>
      <c r="IP135" s="18" t="n"/>
      <c r="IQ135" s="18" t="n"/>
      <c r="IR135" s="18" t="n"/>
      <c r="IS135" s="108">
        <f>IF(IT135&gt;0,IT135-IT134,0)</f>
        <v/>
      </c>
      <c r="IT135" s="48">
        <f>FY135+FV135+FS135+FP135+FM135+FJ135+FG135+FD135+FA135+EX135+EU135+ER135+EO135+EL135+EI135+EF135+EC135+DZ135+DW135+DT135+DQ135+DN135+DK135+DH135+DE135+DB135+CY135+CV135+CS135+CP135+CJ135+CG135+CD135+CA135+BX135+P135+CM135+GT135+GQ135+GN135+GK135+GH135+GE135+GB135+BU135+BR135+BO135+BL135+BI135+BF135+BC135+AZ135+AW135+AT135+AQ135+AN135+AK135+AH135+AE135+AB135+Y135+V135+S135+GW135+GZ135+HC135+HF135+HI135+HL135+HO135+HR135+HU135</f>
        <v/>
      </c>
      <c r="IU135" s="101">
        <f>IF(IT135&gt;0,IV135,0)</f>
        <v/>
      </c>
      <c r="IV135" s="101" t="n">
        <v>3600</v>
      </c>
      <c r="IW135" s="15">
        <f>IF(IT135&gt;0,(IT135+IV$11-I$2)/I$2,0)</f>
        <v/>
      </c>
      <c r="IX135" s="113">
        <f>IF(IT135&gt;0,IT135+IV$11-I$2,0)</f>
        <v/>
      </c>
      <c r="IY135" s="21">
        <f>IF(IT135&gt;0,(IT135+IV$11+IV$33+IV$52+IV$73+IV$93+IV$113-IT$8)/IT$8,0)</f>
        <v/>
      </c>
      <c r="IZ135" s="173">
        <f>IF(IT135&gt;0,IT135+IV$11+IV$33+IV$52+IV$73+IV$93+IV$113-IT$8,0)</f>
        <v/>
      </c>
    </row>
    <row r="136">
      <c r="A136" s="554">
        <f>'Investment Analysis'!A136</f>
        <v/>
      </c>
      <c r="B136" s="4">
        <f>'Investment Analysis'!B136</f>
        <v/>
      </c>
      <c r="C136" s="27">
        <f>'Investment Analysis'!C136</f>
        <v/>
      </c>
      <c r="D136" s="14">
        <f>'Investment Analysis'!D136</f>
        <v/>
      </c>
      <c r="E136" s="15">
        <f>'Investment Analysis'!E136</f>
        <v/>
      </c>
      <c r="F136" s="13">
        <f>'Investment Analysis'!G136</f>
        <v/>
      </c>
      <c r="G136" s="14">
        <f>'Investment Analysis'!H136</f>
        <v/>
      </c>
      <c r="H136" s="15">
        <f>'Investment Analysis'!I136</f>
        <v/>
      </c>
      <c r="I136" s="13">
        <f>'Investment Analysis'!K136</f>
        <v/>
      </c>
      <c r="J136" s="14">
        <f>'Investment Analysis'!L136</f>
        <v/>
      </c>
      <c r="K136" s="15">
        <f>'Investment Analysis'!M136</f>
        <v/>
      </c>
      <c r="L136" s="41">
        <f>'Investment Analysis'!T136</f>
        <v/>
      </c>
      <c r="M136" s="21">
        <f>'Investment Analysis'!V136</f>
        <v/>
      </c>
      <c r="N136" s="21">
        <f>'Investment Analysis'!W136</f>
        <v/>
      </c>
      <c r="P136" s="48">
        <f>'Investment Analysis'!Y136</f>
        <v/>
      </c>
      <c r="Q136" s="18" t="n"/>
      <c r="R136" s="83" t="n"/>
      <c r="S136" s="48" t="n">
        <v>4503.66</v>
      </c>
      <c r="T136" s="18">
        <f>'Investment Analysis'!AH136</f>
        <v/>
      </c>
      <c r="U136" s="15">
        <f>'Investment Analysis'!AF136</f>
        <v/>
      </c>
      <c r="V136" s="48" t="n">
        <v>7261.85</v>
      </c>
      <c r="W136" s="18">
        <f>'Investment Analysis'!AO136</f>
        <v/>
      </c>
      <c r="X136" s="15">
        <f>'Investment Analysis'!AM136</f>
        <v/>
      </c>
      <c r="Y136" s="48" t="n">
        <v>9143.52</v>
      </c>
      <c r="Z136" s="18">
        <f>IF(Y136&gt;0,(Y136-Z$5)/Z$5,0)</f>
        <v/>
      </c>
      <c r="AA136" s="15">
        <f>'Investment Analysis'!GM136</f>
        <v/>
      </c>
      <c r="AB136" s="48" t="n">
        <v>2592.62</v>
      </c>
      <c r="AC136" s="18">
        <f>IF(AB136&gt;0,(AB136+8000+5000-AC$5)/AC$5,0)</f>
        <v/>
      </c>
      <c r="AD136" s="15">
        <f>'Investment Analysis'!AT136</f>
        <v/>
      </c>
      <c r="AE136" s="48" t="n">
        <v>11518.86</v>
      </c>
      <c r="AF136" s="18">
        <f>'Investment Analysis'!BC136</f>
        <v/>
      </c>
      <c r="AG136" s="15">
        <f>'Investment Analysis'!BA136</f>
        <v/>
      </c>
      <c r="AH136" s="48" t="n"/>
      <c r="AI136" s="18">
        <f>IF(AH136&gt;0,(AH136-5000+20000+20000-AI$5)/AI$5,0)</f>
        <v/>
      </c>
      <c r="AJ136" s="15">
        <f>'Investment Analysis'!BH136</f>
        <v/>
      </c>
      <c r="AK136" s="48" t="n">
        <v>20130.1</v>
      </c>
      <c r="AL136" s="18">
        <f>IF(AK136&gt;0,(AK136+7000-AL$5)/AL$5,0)</f>
        <v/>
      </c>
      <c r="AM136" s="15">
        <f>'Investment Analysis'!BO136</f>
        <v/>
      </c>
      <c r="AN136" s="48" t="n">
        <v>15361.37</v>
      </c>
      <c r="AO136" s="18">
        <f>IF(AN136&gt;0,(AN136+25000+5000-AO$5)/AO$5,0)</f>
        <v/>
      </c>
      <c r="AP136" s="15">
        <f>'Investment Analysis'!BV136</f>
        <v/>
      </c>
      <c r="AQ136" s="48" t="n">
        <v>5036.97</v>
      </c>
      <c r="AR136" s="18">
        <f>IF(AQ136&gt;0,(AQ136+10000+4000-AR$5)/AR$5,0)</f>
        <v/>
      </c>
      <c r="AS136" s="15">
        <f>'Investment Analysis'!CC136</f>
        <v/>
      </c>
      <c r="AT136" s="48" t="n">
        <v>5149.68</v>
      </c>
      <c r="AU136" s="18">
        <f>'Investment Analysis'!CL136</f>
        <v/>
      </c>
      <c r="AV136" s="15">
        <f>'Investment Analysis'!CJ136</f>
        <v/>
      </c>
      <c r="AW136" s="48" t="n">
        <v>18026.08</v>
      </c>
      <c r="AX136" s="18">
        <f>IF(AW136&gt;0,(AW136+2000-AX$5)/AX$5,0)</f>
        <v/>
      </c>
      <c r="AY136" s="15">
        <f>'Investment Analysis'!CQ136</f>
        <v/>
      </c>
      <c r="AZ136" s="48" t="n">
        <v>16024.55</v>
      </c>
      <c r="BA136" s="18">
        <f>'Investment Analysis'!CZ136</f>
        <v/>
      </c>
      <c r="BB136" s="15">
        <f>'Investment Analysis'!CX136</f>
        <v/>
      </c>
      <c r="BC136" s="48" t="n">
        <v>9506.950000000001</v>
      </c>
      <c r="BD136" s="18">
        <f>IF(BC136&gt;0,(BC136-10000+30000+10000-BD$5)/BD$5,0)</f>
        <v/>
      </c>
      <c r="BE136" s="15">
        <f>'Investment Analysis'!DE136</f>
        <v/>
      </c>
      <c r="BF136" s="48" t="n">
        <v>4662.49</v>
      </c>
      <c r="BG136" s="18">
        <f>'Investment Analysis'!DN136</f>
        <v/>
      </c>
      <c r="BH136" s="15">
        <f>'Investment Analysis'!DL136</f>
        <v/>
      </c>
      <c r="BI136" s="48" t="n">
        <v>2691.7</v>
      </c>
      <c r="BJ136" s="18">
        <f>'Investment Analysis'!EB136</f>
        <v/>
      </c>
      <c r="BK136" s="15">
        <f>'Investment Analysis'!DZ136</f>
        <v/>
      </c>
      <c r="BL136" s="48" t="n">
        <v>21105.69</v>
      </c>
      <c r="BM136" s="18">
        <f>'Investment Analysis'!EI136</f>
        <v/>
      </c>
      <c r="BN136" s="15">
        <f>'Investment Analysis'!EG136</f>
        <v/>
      </c>
      <c r="BO136" s="48" t="n">
        <v>10358.4</v>
      </c>
      <c r="BP136" s="18">
        <f>'Investment Analysis'!DU136</f>
        <v/>
      </c>
      <c r="BQ136" s="15">
        <f>'Investment Analysis'!DS136</f>
        <v/>
      </c>
      <c r="BR136" s="48" t="n">
        <v>11607.85</v>
      </c>
      <c r="BS136" s="18">
        <f>'Investment Analysis'!EP136</f>
        <v/>
      </c>
      <c r="BT136" s="15">
        <f>'Investment Analysis'!EN136</f>
        <v/>
      </c>
      <c r="BU136" s="48" t="n">
        <v>13794.43</v>
      </c>
      <c r="BV136" s="18">
        <f>IF(BU136&gt;0,(BU136+8000-BV$5)/BV$5,0)</f>
        <v/>
      </c>
      <c r="BW136" s="15">
        <f>'Investment Analysis'!EU136</f>
        <v/>
      </c>
      <c r="BX136" s="48" t="n">
        <v>21413.94</v>
      </c>
      <c r="BY136" s="18">
        <f>IF(BX136&gt;0,(BX136-10000-5000-BY$5)/BY$5,0)</f>
        <v/>
      </c>
      <c r="BZ136" s="15">
        <f>'Investment Analysis'!FB136</f>
        <v/>
      </c>
      <c r="CA136" s="48" t="n">
        <v>21103.26</v>
      </c>
      <c r="CB136" s="18">
        <f>IF(CA136&gt;0,(CA136-CB$5)/CB$5,0)</f>
        <v/>
      </c>
      <c r="CC136" s="15">
        <f>'Investment Analysis'!FI136</f>
        <v/>
      </c>
      <c r="CD136" s="48" t="n">
        <v>19354.72</v>
      </c>
      <c r="CE136" s="18">
        <f>'Investment Analysis'!FR136</f>
        <v/>
      </c>
      <c r="CF136" s="15">
        <f>'Investment Analysis'!FP136</f>
        <v/>
      </c>
      <c r="CG136" s="48" t="n">
        <v>4908.84</v>
      </c>
      <c r="CH136" s="18">
        <f>'Investment Analysis'!FR136</f>
        <v/>
      </c>
      <c r="CI136" s="15">
        <f>'Investment Analysis'!FW136</f>
        <v/>
      </c>
      <c r="CJ136" s="48" t="n"/>
      <c r="CK136" s="18">
        <f>IF(CJ136&gt;0,(CJ136+5000+8000-CK$5)/CK$5,0)</f>
        <v/>
      </c>
      <c r="CL136" s="15">
        <f>'Investment Analysis'!GD136</f>
        <v/>
      </c>
      <c r="CM136" s="48" t="n">
        <v>36584.41</v>
      </c>
      <c r="CN136" s="18">
        <f>IF(CM136&gt;0,(CM136-CN$5)/CN$5,0)</f>
        <v/>
      </c>
      <c r="CO136" s="15">
        <f>'Investment Analysis'!GT136</f>
        <v/>
      </c>
      <c r="CP136" s="48" t="n">
        <v>30863.7</v>
      </c>
      <c r="CQ136" s="18">
        <f>IF(CP136&gt;0,(CP136-CQ$5)/CQ$5,0)</f>
        <v/>
      </c>
      <c r="CR136" s="15">
        <f>'Investment Analysis'!HG136</f>
        <v/>
      </c>
      <c r="CS136" s="48" t="n">
        <v>4040</v>
      </c>
      <c r="CT136" s="18">
        <f>IF(CS136&gt;0,(CS136-CT$5)/CT$5,0)</f>
        <v/>
      </c>
      <c r="CU136" s="15">
        <f>'Investment Analysis'!HN136</f>
        <v/>
      </c>
      <c r="CV136" s="48" t="n">
        <v>8703.200000000001</v>
      </c>
      <c r="CW136" s="18">
        <f>IF(CV136&gt;0,(CV136-CW$5)/CW$5,0)</f>
        <v/>
      </c>
      <c r="CX136" s="15">
        <f>'Investment Analysis'!IB136</f>
        <v/>
      </c>
      <c r="CY136" s="48" t="n">
        <v>10967.2</v>
      </c>
      <c r="CZ136" s="18">
        <f>IF(CY136&gt;0,(CY136-CZ$5)/CZ$5,0)</f>
        <v/>
      </c>
      <c r="DA136" s="15">
        <f>'Investment Analysis'!II136</f>
        <v/>
      </c>
      <c r="DB136" s="48" t="n">
        <v>6338.25</v>
      </c>
      <c r="DC136" s="18">
        <f>IF(DB136&gt;0,(DB136-DC$5)/DC$5,0)</f>
        <v/>
      </c>
      <c r="DD136" s="15">
        <f>'Investment Analysis'!IP136</f>
        <v/>
      </c>
      <c r="DE136" s="48" t="n">
        <v>22557</v>
      </c>
      <c r="DF136" s="18">
        <f>'Investment Analysis'!IY136</f>
        <v/>
      </c>
      <c r="DG136" s="15">
        <f>'Investment Analysis'!IW136</f>
        <v/>
      </c>
      <c r="DH136" s="48" t="n">
        <v>21550.5</v>
      </c>
      <c r="DI136" s="18">
        <f>IF(DH136&gt;0,(DH136-DI$5)/DI$5,0)</f>
        <v/>
      </c>
      <c r="DJ136" s="15">
        <f>'Investment Analysis'!JD136</f>
        <v/>
      </c>
      <c r="DK136" s="48" t="n">
        <v>24886</v>
      </c>
      <c r="DL136" s="18">
        <f>IF(DK136&gt;0,(DK136-DL$5)/DL$5,0)</f>
        <v/>
      </c>
      <c r="DM136" s="15">
        <f>'Investment Analysis'!JK136</f>
        <v/>
      </c>
      <c r="DN136" s="48" t="n">
        <v>1111.1</v>
      </c>
      <c r="DO136" s="18">
        <f>IF(DN136&gt;0,(DN136-DO$5)/DO$5,0)</f>
        <v/>
      </c>
      <c r="DP136" s="15">
        <f>'Investment Analysis'!HU136</f>
        <v/>
      </c>
      <c r="DQ136" s="48" t="n">
        <v>18663.75</v>
      </c>
      <c r="DR136" s="18">
        <f>IF(DQ136&gt;0,(DQ136-DR$5)/DR$5,0)</f>
        <v/>
      </c>
      <c r="DS136" s="15">
        <f>'Investment Analysis'!JR136</f>
        <v/>
      </c>
      <c r="DT136" s="48" t="n">
        <v>22020</v>
      </c>
      <c r="DU136" s="18">
        <f>IF(DT136&gt;0,(DT136-630.54-DU$5)/DU$5,0)</f>
        <v/>
      </c>
      <c r="DV136" s="15">
        <f>'Investment Analysis'!JY136</f>
        <v/>
      </c>
      <c r="DW136" s="48" t="n">
        <v>4960.9</v>
      </c>
      <c r="DX136" s="18">
        <f>IF(DW136&gt;0,(DW136-DX$5)/DX$5,0)</f>
        <v/>
      </c>
      <c r="DY136" s="15">
        <f>'Investment Analysis'!KF136</f>
        <v/>
      </c>
      <c r="DZ136" s="48" t="n">
        <v>5544</v>
      </c>
      <c r="EA136" s="18">
        <f>IF(DZ136&gt;0,(DZ136-EA$5)/EA$5,0)</f>
        <v/>
      </c>
      <c r="EB136" s="15">
        <f>'Investment Analysis'!KM136</f>
        <v/>
      </c>
      <c r="EC136" s="48" t="n"/>
      <c r="ED136" s="18">
        <f>'Investment Analysis'!KV136</f>
        <v/>
      </c>
      <c r="EE136" s="15">
        <f>'Investment Analysis'!KT136</f>
        <v/>
      </c>
      <c r="EF136" s="48" t="n">
        <v>14040</v>
      </c>
      <c r="EG136" s="18">
        <f>IF(EF136&gt;0,(EF136-EG$5)/EG$5,0)</f>
        <v/>
      </c>
      <c r="EH136" s="15">
        <f>'Investment Analysis'!LH136</f>
        <v/>
      </c>
      <c r="EI136" s="48" t="n">
        <v>7939.75</v>
      </c>
      <c r="EJ136" s="18">
        <f>'Investment Analysis'!LQ136</f>
        <v/>
      </c>
      <c r="EK136" s="15">
        <f>'Investment Analysis'!LO136</f>
        <v/>
      </c>
      <c r="EL136" s="48" t="n">
        <v>24075</v>
      </c>
      <c r="EM136" s="18">
        <f>IF(EL136&gt;0,(EL136-EM$4)/EM$4,0)</f>
        <v/>
      </c>
      <c r="EN136" s="15">
        <f>'Investment Analysis'!LX136</f>
        <v/>
      </c>
      <c r="EO136" s="48" t="n">
        <v>14680</v>
      </c>
      <c r="EP136" s="68">
        <f>IF(EO136&gt;0,(EO136-500-EP$5)/EP$5,0)</f>
        <v/>
      </c>
      <c r="EQ136" s="15">
        <f>'Investment Analysis'!MC136</f>
        <v/>
      </c>
      <c r="ER136" s="48" t="n"/>
      <c r="ES136" s="18">
        <f>'Investment Analysis'!LX136</f>
        <v/>
      </c>
      <c r="ET136" s="15">
        <f>'Investment Analysis'!LA136</f>
        <v/>
      </c>
      <c r="EU136" s="48" t="n">
        <v>36361</v>
      </c>
      <c r="EV136" s="18">
        <f>'Investment Analysis'!ML136</f>
        <v/>
      </c>
      <c r="EW136" s="15">
        <f>'Investment Analysis'!MJ136</f>
        <v/>
      </c>
      <c r="EX136" s="48" t="n">
        <v>61110.75</v>
      </c>
      <c r="EY136" s="18">
        <f>IF(EX136&gt;0,(EX136-EY$5)/EY$5,0)</f>
        <v/>
      </c>
      <c r="EZ136" s="15">
        <f>'Investment Analysis'!MQ136</f>
        <v/>
      </c>
      <c r="FA136" s="48" t="n">
        <v>10488</v>
      </c>
      <c r="FB136" s="18">
        <f>IF(FA136&gt;0,(FA136-FB$5)/FB$5,0)</f>
        <v/>
      </c>
      <c r="FC136" s="15">
        <f>'Investment Analysis'!MX136</f>
        <v/>
      </c>
      <c r="FD136" s="48" t="n">
        <v>17405.5</v>
      </c>
      <c r="FE136" s="18">
        <f>IF(FD136&gt;0,(FD136-FE$5)/FE$5,0)</f>
        <v/>
      </c>
      <c r="FF136" s="15">
        <f>'Investment Analysis'!NE136</f>
        <v/>
      </c>
      <c r="FG136" s="48" t="n">
        <v>11088</v>
      </c>
      <c r="FH136" s="18">
        <f>IF(FG136&gt;0,(FG136-FH$5)/FH$5,0)</f>
        <v/>
      </c>
      <c r="FI136" s="15">
        <f>'Investment Analysis'!NL136</f>
        <v/>
      </c>
      <c r="FJ136" s="48" t="n">
        <v>37119.6</v>
      </c>
      <c r="FK136" s="18">
        <f>IF(FJ136&gt;0,(FJ136-FK$5)/FK$5,0)</f>
        <v/>
      </c>
      <c r="FL136" s="15">
        <f>'Investment Analysis'!NS136</f>
        <v/>
      </c>
      <c r="FM136" s="48" t="n">
        <v>2651.85</v>
      </c>
      <c r="FN136" s="18">
        <f>IF(FM136&gt;0,(FM136-FN$5)/FN$5,0)</f>
        <v/>
      </c>
      <c r="FO136" s="15">
        <f>'Investment Analysis'!NZ136</f>
        <v/>
      </c>
      <c r="FP136" s="48" t="n">
        <v>22700</v>
      </c>
      <c r="FQ136" s="18">
        <f>IF(FP136&gt;0,(FP136-FQ$5)/FQ$5,0)</f>
        <v/>
      </c>
      <c r="FR136" s="15">
        <f>'Investment Analysis'!OG136</f>
        <v/>
      </c>
      <c r="FS136" s="48" t="n">
        <v>55095</v>
      </c>
      <c r="FT136" s="18">
        <f>IF(FS136&gt;0,(FS136-FT$5)/FT$5,0)</f>
        <v/>
      </c>
      <c r="FU136" s="15">
        <f>'Investment Analysis'!ON136</f>
        <v/>
      </c>
      <c r="FV136" s="48" t="n">
        <v>20054</v>
      </c>
      <c r="FW136" s="18">
        <f>IF(FV136&gt;0,(FV136-FW$5)/FW$5,0)</f>
        <v/>
      </c>
      <c r="FX136" s="15">
        <f>'Investment Analysis'!OU136</f>
        <v/>
      </c>
      <c r="FY136" s="48" t="n">
        <v>18240</v>
      </c>
      <c r="FZ136" s="18">
        <f>IF(FY136&gt;0,(FY136-FZ$5)/FZ$5,0)</f>
        <v/>
      </c>
      <c r="GA136" s="15">
        <f>'Investment Analysis'!PB136</f>
        <v/>
      </c>
      <c r="GB136" s="48" t="n">
        <v>19232.25</v>
      </c>
      <c r="GC136" s="18">
        <f>'Investment Analysis'!PK136</f>
        <v/>
      </c>
      <c r="GD136" s="15">
        <f>'Investment Analysis'!PI136</f>
        <v/>
      </c>
      <c r="GE136" s="48" t="n">
        <v>10094.4</v>
      </c>
      <c r="GF136" s="18">
        <f>'Investment Analysis'!PY136</f>
        <v/>
      </c>
      <c r="GG136" s="15">
        <f>'Investment Analysis'!PW136</f>
        <v/>
      </c>
      <c r="GH136" s="48" t="n">
        <v>20948.2</v>
      </c>
      <c r="GI136" s="18">
        <f>'Investment Analysis'!QF136</f>
        <v/>
      </c>
      <c r="GJ136" s="15">
        <f>'Investment Analysis'!QD136</f>
        <v/>
      </c>
      <c r="GK136" s="48" t="n">
        <v>10234.1</v>
      </c>
      <c r="GL136" s="18">
        <f>'Investment Analysis'!QM136</f>
        <v/>
      </c>
      <c r="GM136" s="15">
        <f>'Investment Analysis'!QK136</f>
        <v/>
      </c>
      <c r="GN136" s="48" t="n">
        <v>8649</v>
      </c>
      <c r="GO136" s="18">
        <f>'Investment Analysis'!QT136</f>
        <v/>
      </c>
      <c r="GP136" s="15">
        <f>'Investment Analysis'!QR136</f>
        <v/>
      </c>
      <c r="GQ136" s="48" t="n">
        <v>5093.55</v>
      </c>
      <c r="GR136" s="18">
        <f>'Investment Analysis'!RA136</f>
        <v/>
      </c>
      <c r="GS136" s="15">
        <f>'Investment Analysis'!QY136</f>
        <v/>
      </c>
      <c r="GT136" s="48" t="n">
        <v>48425</v>
      </c>
      <c r="GU136" s="18">
        <f>'Investment Analysis'!RH136</f>
        <v/>
      </c>
      <c r="GV136" s="15">
        <f>'Investment Analysis'!RF136</f>
        <v/>
      </c>
      <c r="GW136" s="48" t="n">
        <v>11458.5</v>
      </c>
      <c r="GX136" s="18">
        <f>'Investment Analysis'!RO136</f>
        <v/>
      </c>
      <c r="GY136" s="15">
        <f>'Investment Analysis'!RM136</f>
        <v/>
      </c>
      <c r="GZ136" s="48" t="n">
        <v>2900</v>
      </c>
      <c r="HA136" s="18">
        <f>'Investment Analysis'!RV136</f>
        <v/>
      </c>
      <c r="HB136" s="15">
        <f>'Investment Analysis'!RT136</f>
        <v/>
      </c>
      <c r="HC136" s="48" t="n">
        <v>20868</v>
      </c>
      <c r="HD136" s="18">
        <f>'Investment Analysis'!SC136</f>
        <v/>
      </c>
      <c r="HE136" s="15">
        <f>'Investment Analysis'!SA136</f>
        <v/>
      </c>
      <c r="HF136" s="48" t="n">
        <v>6875</v>
      </c>
      <c r="HG136" s="18">
        <f>'Investment Analysis'!SJ136</f>
        <v/>
      </c>
      <c r="HH136" s="15">
        <f>'Investment Analysis'!SH136</f>
        <v/>
      </c>
      <c r="HI136" s="48" t="n">
        <v>7764</v>
      </c>
      <c r="HJ136" s="18">
        <f>'Investment Analysis'!SM136</f>
        <v/>
      </c>
      <c r="HK136" s="15">
        <f>'Investment Analysis'!SK136</f>
        <v/>
      </c>
      <c r="HL136" s="48" t="n">
        <v>12570</v>
      </c>
      <c r="HM136" s="18">
        <f>'Investment Analysis'!SP136</f>
        <v/>
      </c>
      <c r="HN136" s="15">
        <f>'Investment Analysis'!SN136</f>
        <v/>
      </c>
      <c r="HO136" s="48" t="n">
        <v>4812.75</v>
      </c>
      <c r="HP136" s="18">
        <f>'Investment Analysis'!TE136</f>
        <v/>
      </c>
      <c r="HQ136" s="15">
        <f>'Investment Analysis'!TC136</f>
        <v/>
      </c>
      <c r="HR136" s="48" t="n">
        <v>3284.2</v>
      </c>
      <c r="HS136" s="18">
        <f>'Investment Analysis'!TL136</f>
        <v/>
      </c>
      <c r="HT136" s="15">
        <f>'Investment Analysis'!TJ136</f>
        <v/>
      </c>
      <c r="HU136" s="48" t="n"/>
      <c r="HV136" s="18">
        <f>'Investment Analysis'!TS136</f>
        <v/>
      </c>
      <c r="HW136" s="15">
        <f>'Investment Analysis'!TQ136</f>
        <v/>
      </c>
      <c r="HX136" s="48" t="n"/>
      <c r="HY136" s="18">
        <f>'Investment Analysis'!TZ136</f>
        <v/>
      </c>
      <c r="HZ136" s="15">
        <f>'Investment Analysis'!TX136</f>
        <v/>
      </c>
      <c r="IA136" s="48" t="n"/>
      <c r="IB136" s="18">
        <f>'Investment Analysis'!UG136</f>
        <v/>
      </c>
      <c r="IC136" s="15">
        <f>'Investment Analysis'!UE136</f>
        <v/>
      </c>
      <c r="ID136" s="48" t="n"/>
      <c r="IE136" s="18">
        <f>'Investment Analysis'!UN136</f>
        <v/>
      </c>
      <c r="IF136" s="15">
        <f>'Investment Analysis'!UL136</f>
        <v/>
      </c>
      <c r="IG136" s="48" t="n"/>
      <c r="IH136" s="18">
        <f>'Investment Analysis'!UU136</f>
        <v/>
      </c>
      <c r="II136" s="15">
        <f>'Investment Analysis'!US136</f>
        <v/>
      </c>
      <c r="IJ136" s="48" t="n"/>
      <c r="IK136" s="18">
        <f>'Investment Analysis'!VB136</f>
        <v/>
      </c>
      <c r="IL136" s="15">
        <f>'Investment Analysis'!UZ136</f>
        <v/>
      </c>
      <c r="IM136" s="48" t="n"/>
      <c r="IN136" s="18">
        <f>'Investment Analysis'!VI136</f>
        <v/>
      </c>
      <c r="IO136" s="15">
        <f>'Investment Analysis'!VG136</f>
        <v/>
      </c>
      <c r="IP136" s="18" t="n"/>
      <c r="IQ136" s="18" t="n"/>
      <c r="IR136" s="18" t="n"/>
      <c r="IS136" s="108">
        <f>IF(IT136&gt;0,IT136-IT135,0)</f>
        <v/>
      </c>
      <c r="IT136" s="48">
        <f>FY136+FV136+FS136+FP136+FM136+FJ136+FG136+FD136+FA136+EX136+EU136+ER136+EO136+EL136+EI136+EF136+EC136+DZ136+DW136+DT136+DQ136+DN136+DK136+DH136+DE136+DB136+CY136+CV136+CS136+CP136+CJ136+CG136+CD136+CA136+BX136+P136+CM136+GT136+GQ136+GN136+GK136+GH136+GE136+GB136+BU136+BR136+BO136+BL136+BI136+BF136+BC136+AZ136+AW136+AT136+AQ136+AN136+AK136+AH136+AE136+AB136+Y136+V136+S136+GW136+GZ136+HC136+HF136+HI136+HL136+HO136+HR136+HU136</f>
        <v/>
      </c>
      <c r="IU136" s="101">
        <f>IF(IT136&gt;0,IV136,0)</f>
        <v/>
      </c>
      <c r="IV136" s="101" t="n"/>
      <c r="IW136" s="15">
        <f>IF(IT136&gt;0,(IT136+IV$11-I$2)/I$2,0)</f>
        <v/>
      </c>
      <c r="IX136" s="113">
        <f>IF(IT136&gt;0,IT136+IV$11-I$2,0)</f>
        <v/>
      </c>
      <c r="IY136" s="21">
        <f>IF(IT136&gt;0,(IT136+IV$11+IV$33+IV$52+IV$73+IV$93+IV$113-IT$8)/IT$8,0)</f>
        <v/>
      </c>
      <c r="IZ136" s="173">
        <f>IF(IT136&gt;0,IT136+IV$11+IV$33+IV$52+IV$73+IV$93+IV$113-IT$8,0)</f>
        <v/>
      </c>
    </row>
    <row r="137">
      <c r="A137" s="554">
        <f>'Investment Analysis'!A137</f>
        <v/>
      </c>
      <c r="B137" s="4">
        <f>'Investment Analysis'!B137</f>
        <v/>
      </c>
      <c r="C137" s="27">
        <f>'Investment Analysis'!C137</f>
        <v/>
      </c>
      <c r="D137" s="14">
        <f>'Investment Analysis'!D137</f>
        <v/>
      </c>
      <c r="E137" s="15">
        <f>'Investment Analysis'!E137</f>
        <v/>
      </c>
      <c r="F137" s="13">
        <f>'Investment Analysis'!G137</f>
        <v/>
      </c>
      <c r="G137" s="14">
        <f>'Investment Analysis'!H137</f>
        <v/>
      </c>
      <c r="H137" s="15">
        <f>'Investment Analysis'!I137</f>
        <v/>
      </c>
      <c r="I137" s="13">
        <f>'Investment Analysis'!K137</f>
        <v/>
      </c>
      <c r="J137" s="14">
        <f>'Investment Analysis'!L137</f>
        <v/>
      </c>
      <c r="K137" s="15">
        <f>'Investment Analysis'!M137</f>
        <v/>
      </c>
      <c r="L137" s="41">
        <f>'Investment Analysis'!T137</f>
        <v/>
      </c>
      <c r="M137" s="21">
        <f>'Investment Analysis'!V137</f>
        <v/>
      </c>
      <c r="N137" s="21">
        <f>'Investment Analysis'!W137</f>
        <v/>
      </c>
      <c r="P137" s="48">
        <f>'Investment Analysis'!Y137</f>
        <v/>
      </c>
      <c r="Q137" s="18" t="n"/>
      <c r="R137" s="83" t="n"/>
      <c r="S137" s="48" t="n">
        <v>4504.04</v>
      </c>
      <c r="T137" s="18">
        <f>'Investment Analysis'!AH137</f>
        <v/>
      </c>
      <c r="U137" s="15">
        <f>'Investment Analysis'!AF137</f>
        <v/>
      </c>
      <c r="V137" s="48" t="n">
        <v>7255.59</v>
      </c>
      <c r="W137" s="18">
        <f>'Investment Analysis'!AO137</f>
        <v/>
      </c>
      <c r="X137" s="15">
        <f>'Investment Analysis'!AM137</f>
        <v/>
      </c>
      <c r="Y137" s="48" t="n">
        <v>9193.48</v>
      </c>
      <c r="Z137" s="18">
        <f>IF(Y137&gt;0,(Y137-Z$5)/Z$5,0)</f>
        <v/>
      </c>
      <c r="AA137" s="15">
        <f>'Investment Analysis'!GM137</f>
        <v/>
      </c>
      <c r="AB137" s="48" t="n">
        <v>2594.95</v>
      </c>
      <c r="AC137" s="18">
        <f>IF(AB137&gt;0,(AB137+8000+5000-AC$5)/AC$5,0)</f>
        <v/>
      </c>
      <c r="AD137" s="15">
        <f>'Investment Analysis'!AT137</f>
        <v/>
      </c>
      <c r="AE137" s="48" t="n">
        <v>11510.37</v>
      </c>
      <c r="AF137" s="18">
        <f>'Investment Analysis'!BC137</f>
        <v/>
      </c>
      <c r="AG137" s="15">
        <f>'Investment Analysis'!BA137</f>
        <v/>
      </c>
      <c r="AH137" s="48" t="n"/>
      <c r="AI137" s="18">
        <f>IF(AH137&gt;0,(AH137-5000+20000+20000-AI$5)/AI$5,0)</f>
        <v/>
      </c>
      <c r="AJ137" s="15">
        <f>'Investment Analysis'!BH137</f>
        <v/>
      </c>
      <c r="AK137" s="48" t="n">
        <v>19948.1</v>
      </c>
      <c r="AL137" s="18">
        <f>IF(AK137&gt;0,(AK137+7000-AL$5)/AL$5,0)</f>
        <v/>
      </c>
      <c r="AM137" s="15">
        <f>'Investment Analysis'!BO137</f>
        <v/>
      </c>
      <c r="AN137" s="48" t="n">
        <v>15375.8</v>
      </c>
      <c r="AO137" s="18">
        <f>IF(AN137&gt;0,(AN137+25000+5000-AO$5)/AO$5,0)</f>
        <v/>
      </c>
      <c r="AP137" s="15">
        <f>'Investment Analysis'!BV137</f>
        <v/>
      </c>
      <c r="AQ137" s="48" t="n">
        <v>5048.89</v>
      </c>
      <c r="AR137" s="18">
        <f>IF(AQ137&gt;0,(AQ137+10000+4000-AR$5)/AR$5,0)</f>
        <v/>
      </c>
      <c r="AS137" s="15">
        <f>'Investment Analysis'!CC137</f>
        <v/>
      </c>
      <c r="AT137" s="48" t="n">
        <v>5216.17</v>
      </c>
      <c r="AU137" s="18">
        <f>'Investment Analysis'!CL137</f>
        <v/>
      </c>
      <c r="AV137" s="15">
        <f>'Investment Analysis'!CJ137</f>
        <v/>
      </c>
      <c r="AW137" s="48" t="n">
        <v>18053.18</v>
      </c>
      <c r="AX137" s="18">
        <f>IF(AW137&gt;0,(AW137+2000-AX$5)/AX$5,0)</f>
        <v/>
      </c>
      <c r="AY137" s="15">
        <f>'Investment Analysis'!CQ137</f>
        <v/>
      </c>
      <c r="AZ137" s="48" t="n">
        <v>16075.61</v>
      </c>
      <c r="BA137" s="18">
        <f>'Investment Analysis'!CZ137</f>
        <v/>
      </c>
      <c r="BB137" s="15">
        <f>'Investment Analysis'!CX137</f>
        <v/>
      </c>
      <c r="BC137" s="48" t="n">
        <v>9572.040000000001</v>
      </c>
      <c r="BD137" s="18">
        <f>IF(BC137&gt;0,(BC137-10000+30000+10000-BD$5)/BD$5,0)</f>
        <v/>
      </c>
      <c r="BE137" s="15">
        <f>'Investment Analysis'!DE137</f>
        <v/>
      </c>
      <c r="BF137" s="48" t="n">
        <v>4693.45</v>
      </c>
      <c r="BG137" s="18">
        <f>'Investment Analysis'!DN137</f>
        <v/>
      </c>
      <c r="BH137" s="15">
        <f>'Investment Analysis'!DL137</f>
        <v/>
      </c>
      <c r="BI137" s="48" t="n">
        <v>2731.22</v>
      </c>
      <c r="BJ137" s="18">
        <f>'Investment Analysis'!EB137</f>
        <v/>
      </c>
      <c r="BK137" s="15">
        <f>'Investment Analysis'!DZ137</f>
        <v/>
      </c>
      <c r="BL137" s="48" t="n">
        <v>21203.67</v>
      </c>
      <c r="BM137" s="18">
        <f>'Investment Analysis'!EI137</f>
        <v/>
      </c>
      <c r="BN137" s="15">
        <f>'Investment Analysis'!EG137</f>
        <v/>
      </c>
      <c r="BO137" s="48" t="n">
        <v>10387.38</v>
      </c>
      <c r="BP137" s="18">
        <f>'Investment Analysis'!DU137</f>
        <v/>
      </c>
      <c r="BQ137" s="15">
        <f>'Investment Analysis'!DS137</f>
        <v/>
      </c>
      <c r="BR137" s="48" t="n">
        <v>11532.16</v>
      </c>
      <c r="BS137" s="18">
        <f>'Investment Analysis'!EP137</f>
        <v/>
      </c>
      <c r="BT137" s="15">
        <f>'Investment Analysis'!EN137</f>
        <v/>
      </c>
      <c r="BU137" s="48" t="n">
        <v>13808.84</v>
      </c>
      <c r="BV137" s="18">
        <f>IF(BU137&gt;0,(BU137+8000-BV$5)/BV$5,0)</f>
        <v/>
      </c>
      <c r="BW137" s="15">
        <f>'Investment Analysis'!EU137</f>
        <v/>
      </c>
      <c r="BX137" s="48" t="n">
        <v>20501.2</v>
      </c>
      <c r="BY137" s="18">
        <f>IF(BX137&gt;0,(BX137-10000-5000-BY$5)/BY$5,0)</f>
        <v/>
      </c>
      <c r="BZ137" s="15">
        <f>'Investment Analysis'!FB137</f>
        <v/>
      </c>
      <c r="CA137" s="48" t="n">
        <v>21598.48</v>
      </c>
      <c r="CB137" s="18">
        <f>IF(CA137&gt;0,(CA137-CB$5)/CB$5,0)</f>
        <v/>
      </c>
      <c r="CC137" s="15">
        <f>'Investment Analysis'!FI137</f>
        <v/>
      </c>
      <c r="CD137" s="48" t="n">
        <v>19299.39</v>
      </c>
      <c r="CE137" s="18">
        <f>'Investment Analysis'!FR137</f>
        <v/>
      </c>
      <c r="CF137" s="15">
        <f>'Investment Analysis'!FP137</f>
        <v/>
      </c>
      <c r="CG137" s="48" t="n">
        <v>4904.04</v>
      </c>
      <c r="CH137" s="18">
        <f>'Investment Analysis'!FR137</f>
        <v/>
      </c>
      <c r="CI137" s="15">
        <f>'Investment Analysis'!FW137</f>
        <v/>
      </c>
      <c r="CJ137" s="48" t="n"/>
      <c r="CK137" s="18">
        <f>IF(CJ137&gt;0,(CJ137+5000+8000-CK$5)/CK$5,0)</f>
        <v/>
      </c>
      <c r="CL137" s="15">
        <f>'Investment Analysis'!GD137</f>
        <v/>
      </c>
      <c r="CM137" s="48" t="n">
        <v>36304.96</v>
      </c>
      <c r="CN137" s="18">
        <f>IF(CM137&gt;0,(CM137-CN$5)/CN$5,0)</f>
        <v/>
      </c>
      <c r="CO137" s="15">
        <f>'Investment Analysis'!GT137</f>
        <v/>
      </c>
      <c r="CP137" s="48" t="n">
        <v>31270.05</v>
      </c>
      <c r="CQ137" s="18">
        <f>IF(CP137&gt;0,(CP137-CQ$5)/CQ$5,0)</f>
        <v/>
      </c>
      <c r="CR137" s="15">
        <f>'Investment Analysis'!HG137</f>
        <v/>
      </c>
      <c r="CS137" s="48" t="n">
        <v>4060</v>
      </c>
      <c r="CT137" s="18">
        <f>IF(CS137&gt;0,(CS137-CT$5)/CT$5,0)</f>
        <v/>
      </c>
      <c r="CU137" s="15">
        <f>'Investment Analysis'!HN137</f>
        <v/>
      </c>
      <c r="CV137" s="48" t="n">
        <v>8800</v>
      </c>
      <c r="CW137" s="18">
        <f>IF(CV137&gt;0,(CV137-CW$5)/CW$5,0)</f>
        <v/>
      </c>
      <c r="CX137" s="15">
        <f>'Investment Analysis'!IB137</f>
        <v/>
      </c>
      <c r="CY137" s="48" t="n">
        <v>10872</v>
      </c>
      <c r="CZ137" s="18">
        <f>IF(CY137&gt;0,(CY137-CZ$5)/CZ$5,0)</f>
        <v/>
      </c>
      <c r="DA137" s="15">
        <f>'Investment Analysis'!II137</f>
        <v/>
      </c>
      <c r="DB137" s="48" t="n">
        <v>6198.75</v>
      </c>
      <c r="DC137" s="18">
        <f>IF(DB137&gt;0,(DB137-DC$5)/DC$5,0)</f>
        <v/>
      </c>
      <c r="DD137" s="15">
        <f>'Investment Analysis'!IP137</f>
        <v/>
      </c>
      <c r="DE137" s="48" t="n">
        <v>21582</v>
      </c>
      <c r="DF137" s="18">
        <f>'Investment Analysis'!IY137</f>
        <v/>
      </c>
      <c r="DG137" s="15">
        <f>'Investment Analysis'!IW137</f>
        <v/>
      </c>
      <c r="DH137" s="48" t="n">
        <v>21620.1</v>
      </c>
      <c r="DI137" s="18">
        <f>IF(DH137&gt;0,(DH137-DI$5)/DI$5,0)</f>
        <v/>
      </c>
      <c r="DJ137" s="15">
        <f>'Investment Analysis'!JD137</f>
        <v/>
      </c>
      <c r="DK137" s="48" t="n">
        <v>24831</v>
      </c>
      <c r="DL137" s="18">
        <f>IF(DK137&gt;0,(DK137-DL$5)/DL$5,0)</f>
        <v/>
      </c>
      <c r="DM137" s="15">
        <f>'Investment Analysis'!JK137</f>
        <v/>
      </c>
      <c r="DN137" s="48" t="n">
        <v>1141.9</v>
      </c>
      <c r="DO137" s="18">
        <f>IF(DN137&gt;0,(DN137-DO$5)/DO$5,0)</f>
        <v/>
      </c>
      <c r="DP137" s="15">
        <f>'Investment Analysis'!HU137</f>
        <v/>
      </c>
      <c r="DQ137" s="48" t="n">
        <v>18819.5</v>
      </c>
      <c r="DR137" s="18">
        <f>IF(DQ137&gt;0,(DQ137-DR$5)/DR$5,0)</f>
        <v/>
      </c>
      <c r="DS137" s="15">
        <f>'Investment Analysis'!JR137</f>
        <v/>
      </c>
      <c r="DT137" s="48" t="n">
        <v>21048</v>
      </c>
      <c r="DU137" s="18">
        <f>IF(DT137&gt;0,(DT137-630.54-DU$5)/DU$5,0)</f>
        <v/>
      </c>
      <c r="DV137" s="15">
        <f>'Investment Analysis'!JY137</f>
        <v/>
      </c>
      <c r="DW137" s="48" t="n">
        <v>4929.2</v>
      </c>
      <c r="DX137" s="18">
        <f>IF(DW137&gt;0,(DW137-DX$5)/DX$5,0)</f>
        <v/>
      </c>
      <c r="DY137" s="15">
        <f>'Investment Analysis'!KF137</f>
        <v/>
      </c>
      <c r="DZ137" s="48" t="n">
        <v>5220</v>
      </c>
      <c r="EA137" s="18">
        <f>IF(DZ137&gt;0,(DZ137-EA$5)/EA$5,0)</f>
        <v/>
      </c>
      <c r="EB137" s="15">
        <f>'Investment Analysis'!KM137</f>
        <v/>
      </c>
      <c r="EC137" s="48" t="n"/>
      <c r="ED137" s="18">
        <f>'Investment Analysis'!KV137</f>
        <v/>
      </c>
      <c r="EE137" s="15">
        <f>'Investment Analysis'!KT137</f>
        <v/>
      </c>
      <c r="EF137" s="48" t="n">
        <v>13715</v>
      </c>
      <c r="EG137" s="18">
        <f>IF(EF137&gt;0,(EF137-EG$5)/EG$5,0)</f>
        <v/>
      </c>
      <c r="EH137" s="15">
        <f>'Investment Analysis'!LH137</f>
        <v/>
      </c>
      <c r="EI137" s="48" t="n">
        <v>7549.1</v>
      </c>
      <c r="EJ137" s="18">
        <f>'Investment Analysis'!LQ137</f>
        <v/>
      </c>
      <c r="EK137" s="15">
        <f>'Investment Analysis'!LO137</f>
        <v/>
      </c>
      <c r="EL137" s="48" t="n">
        <v>22785</v>
      </c>
      <c r="EM137" s="18">
        <f>IF(EL137&gt;0,(EL137-EM$4)/EM$4,0)</f>
        <v/>
      </c>
      <c r="EN137" s="15">
        <f>'Investment Analysis'!LX137</f>
        <v/>
      </c>
      <c r="EO137" s="48" t="n">
        <v>14290</v>
      </c>
      <c r="EP137" s="68">
        <f>IF(EO137&gt;0,(EO137-500-EP$5)/EP$5,0)</f>
        <v/>
      </c>
      <c r="EQ137" s="15">
        <f>'Investment Analysis'!MC137</f>
        <v/>
      </c>
      <c r="ER137" s="48" t="n"/>
      <c r="ES137" s="18">
        <f>'Investment Analysis'!LX137</f>
        <v/>
      </c>
      <c r="ET137" s="15">
        <f>'Investment Analysis'!LA137</f>
        <v/>
      </c>
      <c r="EU137" s="48" t="n">
        <v>34788</v>
      </c>
      <c r="EV137" s="18">
        <f>'Investment Analysis'!ML137</f>
        <v/>
      </c>
      <c r="EW137" s="15">
        <f>'Investment Analysis'!MJ137</f>
        <v/>
      </c>
      <c r="EX137" s="48" t="n">
        <v>58382.25</v>
      </c>
      <c r="EY137" s="18">
        <f>IF(EX137&gt;0,(EX137-EY$5)/EY$5,0)</f>
        <v/>
      </c>
      <c r="EZ137" s="15">
        <f>'Investment Analysis'!MQ137</f>
        <v/>
      </c>
      <c r="FA137" s="48" t="n">
        <v>10216</v>
      </c>
      <c r="FB137" s="18">
        <f>IF(FA137&gt;0,(FA137-FB$5)/FB$5,0)</f>
        <v/>
      </c>
      <c r="FC137" s="15">
        <f>'Investment Analysis'!MX137</f>
        <v/>
      </c>
      <c r="FD137" s="48" t="n">
        <v>17293.5</v>
      </c>
      <c r="FE137" s="18">
        <f>IF(FD137&gt;0,(FD137-FE$5)/FE$5,0)</f>
        <v/>
      </c>
      <c r="FF137" s="15">
        <f>'Investment Analysis'!NE137</f>
        <v/>
      </c>
      <c r="FG137" s="48" t="n">
        <v>10062</v>
      </c>
      <c r="FH137" s="18">
        <f>IF(FG137&gt;0,(FG137-FH$5)/FH$5,0)</f>
        <v/>
      </c>
      <c r="FI137" s="15">
        <f>'Investment Analysis'!NL137</f>
        <v/>
      </c>
      <c r="FJ137" s="48" t="n">
        <v>37100</v>
      </c>
      <c r="FK137" s="18">
        <f>IF(FJ137&gt;0,(FJ137-FK$5)/FK$5,0)</f>
        <v/>
      </c>
      <c r="FL137" s="15">
        <f>'Investment Analysis'!NS137</f>
        <v/>
      </c>
      <c r="FM137" s="48" t="n">
        <v>2615.4</v>
      </c>
      <c r="FN137" s="18">
        <f>IF(FM137&gt;0,(FM137-FN$5)/FN$5,0)</f>
        <v/>
      </c>
      <c r="FO137" s="15">
        <f>'Investment Analysis'!NZ137</f>
        <v/>
      </c>
      <c r="FP137" s="48" t="n">
        <v>23500</v>
      </c>
      <c r="FQ137" s="18">
        <f>IF(FP137&gt;0,(FP137-FQ$5)/FQ$5,0)</f>
        <v/>
      </c>
      <c r="FR137" s="15">
        <f>'Investment Analysis'!OG137</f>
        <v/>
      </c>
      <c r="FS137" s="48" t="n">
        <v>52155</v>
      </c>
      <c r="FT137" s="18">
        <f>IF(FS137&gt;0,(FS137-FT$5)/FT$5,0)</f>
        <v/>
      </c>
      <c r="FU137" s="15">
        <f>'Investment Analysis'!ON137</f>
        <v/>
      </c>
      <c r="FV137" s="48" t="n">
        <v>19755.5</v>
      </c>
      <c r="FW137" s="18">
        <f>IF(FV137&gt;0,(FV137-FW$5)/FW$5,0)</f>
        <v/>
      </c>
      <c r="FX137" s="15">
        <f>'Investment Analysis'!OU137</f>
        <v/>
      </c>
      <c r="FY137" s="48" t="n">
        <v>18113.75</v>
      </c>
      <c r="FZ137" s="18">
        <f>IF(FY137&gt;0,(FY137-FZ$5)/FZ$5,0)</f>
        <v/>
      </c>
      <c r="GA137" s="15">
        <f>'Investment Analysis'!PB137</f>
        <v/>
      </c>
      <c r="GB137" s="48" t="n">
        <v>19281.75</v>
      </c>
      <c r="GC137" s="18">
        <f>'Investment Analysis'!PK137</f>
        <v/>
      </c>
      <c r="GD137" s="15">
        <f>'Investment Analysis'!PI137</f>
        <v/>
      </c>
      <c r="GE137" s="48" t="n">
        <v>9613.799999999999</v>
      </c>
      <c r="GF137" s="18">
        <f>'Investment Analysis'!PY137</f>
        <v/>
      </c>
      <c r="GG137" s="15">
        <f>'Investment Analysis'!PW137</f>
        <v/>
      </c>
      <c r="GH137" s="48" t="n">
        <v>21168.7</v>
      </c>
      <c r="GI137" s="18">
        <f>'Investment Analysis'!QF137</f>
        <v/>
      </c>
      <c r="GJ137" s="15">
        <f>'Investment Analysis'!QD137</f>
        <v/>
      </c>
      <c r="GK137" s="48" t="n">
        <v>10724.2</v>
      </c>
      <c r="GL137" s="18">
        <f>'Investment Analysis'!QM137</f>
        <v/>
      </c>
      <c r="GM137" s="15">
        <f>'Investment Analysis'!QK137</f>
        <v/>
      </c>
      <c r="GN137" s="48" t="n">
        <v>8856</v>
      </c>
      <c r="GO137" s="18">
        <f>'Investment Analysis'!QT137</f>
        <v/>
      </c>
      <c r="GP137" s="15">
        <f>'Investment Analysis'!QR137</f>
        <v/>
      </c>
      <c r="GQ137" s="48" t="n">
        <v>4769.6</v>
      </c>
      <c r="GR137" s="18">
        <f>'Investment Analysis'!RA137</f>
        <v/>
      </c>
      <c r="GS137" s="15">
        <f>'Investment Analysis'!QY137</f>
        <v/>
      </c>
      <c r="GT137" s="48" t="n">
        <v>47545</v>
      </c>
      <c r="GU137" s="18">
        <f>'Investment Analysis'!RH137</f>
        <v/>
      </c>
      <c r="GV137" s="15">
        <f>'Investment Analysis'!RF137</f>
        <v/>
      </c>
      <c r="GW137" s="48" t="n">
        <v>11393</v>
      </c>
      <c r="GX137" s="18">
        <f>'Investment Analysis'!RO137</f>
        <v/>
      </c>
      <c r="GY137" s="15">
        <f>'Investment Analysis'!RM137</f>
        <v/>
      </c>
      <c r="GZ137" s="48" t="n">
        <v>2852</v>
      </c>
      <c r="HA137" s="18">
        <f>'Investment Analysis'!RV137</f>
        <v/>
      </c>
      <c r="HB137" s="15">
        <f>'Investment Analysis'!RT137</f>
        <v/>
      </c>
      <c r="HC137" s="48" t="n">
        <v>20956.5</v>
      </c>
      <c r="HD137" s="18">
        <f>'Investment Analysis'!SC137</f>
        <v/>
      </c>
      <c r="HE137" s="15">
        <f>'Investment Analysis'!SA137</f>
        <v/>
      </c>
      <c r="HF137" s="48" t="n">
        <v>6690</v>
      </c>
      <c r="HG137" s="18">
        <f>'Investment Analysis'!SJ137</f>
        <v/>
      </c>
      <c r="HH137" s="15">
        <f>'Investment Analysis'!SH137</f>
        <v/>
      </c>
      <c r="HI137" s="48" t="n">
        <v>8200</v>
      </c>
      <c r="HJ137" s="18">
        <f>'Investment Analysis'!SM137</f>
        <v/>
      </c>
      <c r="HK137" s="15">
        <f>'Investment Analysis'!SK137</f>
        <v/>
      </c>
      <c r="HL137" s="48" t="n">
        <v>11992.5</v>
      </c>
      <c r="HM137" s="18">
        <f>'Investment Analysis'!SP137</f>
        <v/>
      </c>
      <c r="HN137" s="15">
        <f>'Investment Analysis'!SN137</f>
        <v/>
      </c>
      <c r="HO137" s="48" t="n">
        <v>4834.45</v>
      </c>
      <c r="HP137" s="18">
        <f>'Investment Analysis'!TE137</f>
        <v/>
      </c>
      <c r="HQ137" s="15">
        <f>'Investment Analysis'!TC137</f>
        <v/>
      </c>
      <c r="HR137" s="48" t="n">
        <v>3238</v>
      </c>
      <c r="HS137" s="18">
        <f>'Investment Analysis'!TL137</f>
        <v/>
      </c>
      <c r="HT137" s="15">
        <f>'Investment Analysis'!TJ137</f>
        <v/>
      </c>
      <c r="HU137" s="48" t="n"/>
      <c r="HV137" s="18">
        <f>'Investment Analysis'!TS137</f>
        <v/>
      </c>
      <c r="HW137" s="15">
        <f>'Investment Analysis'!TQ137</f>
        <v/>
      </c>
      <c r="HX137" s="48" t="n"/>
      <c r="HY137" s="18">
        <f>'Investment Analysis'!TZ137</f>
        <v/>
      </c>
      <c r="HZ137" s="15">
        <f>'Investment Analysis'!TX137</f>
        <v/>
      </c>
      <c r="IA137" s="48" t="n"/>
      <c r="IB137" s="18">
        <f>'Investment Analysis'!UG137</f>
        <v/>
      </c>
      <c r="IC137" s="15">
        <f>'Investment Analysis'!UE137</f>
        <v/>
      </c>
      <c r="ID137" s="48" t="n"/>
      <c r="IE137" s="18">
        <f>'Investment Analysis'!UN137</f>
        <v/>
      </c>
      <c r="IF137" s="15">
        <f>'Investment Analysis'!UL137</f>
        <v/>
      </c>
      <c r="IG137" s="48" t="n"/>
      <c r="IH137" s="18">
        <f>'Investment Analysis'!UU137</f>
        <v/>
      </c>
      <c r="II137" s="15">
        <f>'Investment Analysis'!US137</f>
        <v/>
      </c>
      <c r="IJ137" s="48" t="n"/>
      <c r="IK137" s="18">
        <f>'Investment Analysis'!VB137</f>
        <v/>
      </c>
      <c r="IL137" s="15">
        <f>'Investment Analysis'!UZ137</f>
        <v/>
      </c>
      <c r="IM137" s="48" t="n"/>
      <c r="IN137" s="18">
        <f>'Investment Analysis'!VI137</f>
        <v/>
      </c>
      <c r="IO137" s="15">
        <f>'Investment Analysis'!VG137</f>
        <v/>
      </c>
      <c r="IP137" s="18" t="n"/>
      <c r="IQ137" s="18" t="n"/>
      <c r="IR137" s="18" t="n"/>
      <c r="IS137" s="108">
        <f>IF(IT137&gt;0,IT137-IT136,0)</f>
        <v/>
      </c>
      <c r="IT137" s="48">
        <f>FY137+FV137+FS137+FP137+FM137+FJ137+FG137+FD137+FA137+EX137+EU137+ER137+EO137+EL137+EI137+EF137+EC137+DZ137+DW137+DT137+DQ137+DN137+DK137+DH137+DE137+DB137+CY137+CV137+CS137+CP137+CJ137+CG137+CD137+CA137+BX137+P137+CM137+GT137+GQ137+GN137+GK137+GH137+GE137+GB137+BU137+BR137+BO137+BL137+BI137+BF137+BC137+AZ137+AW137+AT137+AQ137+AN137+AK137+AH137+AE137+AB137+Y137+V137+S137+GW137+GZ137+HC137+HF137+HI137+HL137+HO137+HR137+HU137</f>
        <v/>
      </c>
      <c r="IU137" s="101">
        <f>IF(IT137&gt;0,IV137,0)</f>
        <v/>
      </c>
      <c r="IV137" s="101" t="n"/>
      <c r="IW137" s="15">
        <f>IF(IT137&gt;0,(IT137+IV$11-I$2)/I$2,0)</f>
        <v/>
      </c>
      <c r="IX137" s="113">
        <f>IF(IT137&gt;0,IT137+IV$11-I$2,0)</f>
        <v/>
      </c>
      <c r="IY137" s="21">
        <f>IF(IT137&gt;0,(IT137+IV$11+IV$33+IV$52+IV$73+IV$93+IV$113+IV$133-IT$8)/IT$8,0)</f>
        <v/>
      </c>
      <c r="IZ137" s="173">
        <f>IF(IT137&gt;0,IT137+IV$11+IV$33+IV$52+IV$73+IV$93+IV$113+IV$133-IT$8,0)</f>
        <v/>
      </c>
    </row>
    <row r="138">
      <c r="A138" s="554">
        <f>'Investment Analysis'!A138</f>
        <v/>
      </c>
      <c r="B138" s="4">
        <f>'Investment Analysis'!B138</f>
        <v/>
      </c>
      <c r="C138" s="27">
        <f>'Investment Analysis'!C138</f>
        <v/>
      </c>
      <c r="D138" s="14">
        <f>'Investment Analysis'!D138</f>
        <v/>
      </c>
      <c r="E138" s="15">
        <f>'Investment Analysis'!E138</f>
        <v/>
      </c>
      <c r="F138" s="13">
        <f>'Investment Analysis'!G138</f>
        <v/>
      </c>
      <c r="G138" s="14">
        <f>'Investment Analysis'!H138</f>
        <v/>
      </c>
      <c r="H138" s="15">
        <f>'Investment Analysis'!I138</f>
        <v/>
      </c>
      <c r="I138" s="13">
        <f>'Investment Analysis'!K138</f>
        <v/>
      </c>
      <c r="J138" s="14">
        <f>'Investment Analysis'!L138</f>
        <v/>
      </c>
      <c r="K138" s="15">
        <f>'Investment Analysis'!M138</f>
        <v/>
      </c>
      <c r="L138" s="41">
        <f>'Investment Analysis'!T138</f>
        <v/>
      </c>
      <c r="M138" s="21">
        <f>'Investment Analysis'!V138</f>
        <v/>
      </c>
      <c r="N138" s="21">
        <f>'Investment Analysis'!W138</f>
        <v/>
      </c>
      <c r="P138" s="48">
        <f>'Investment Analysis'!Y138</f>
        <v/>
      </c>
      <c r="Q138" s="18" t="n"/>
      <c r="R138" s="83" t="n"/>
      <c r="S138" s="48" t="n">
        <v>4552.68</v>
      </c>
      <c r="T138" s="18">
        <f>'Investment Analysis'!AH138</f>
        <v/>
      </c>
      <c r="U138" s="15">
        <f>'Investment Analysis'!AF138</f>
        <v/>
      </c>
      <c r="V138" s="48" t="n">
        <v>7330.71</v>
      </c>
      <c r="W138" s="18">
        <f>'Investment Analysis'!AO138</f>
        <v/>
      </c>
      <c r="X138" s="15">
        <f>'Investment Analysis'!AM138</f>
        <v/>
      </c>
      <c r="Y138" s="48" t="n">
        <v>9473.280000000001</v>
      </c>
      <c r="Z138" s="18">
        <f>IF(Y138&gt;0,(Y138-Z$5)/Z$5,0)</f>
        <v/>
      </c>
      <c r="AA138" s="15">
        <f>'Investment Analysis'!GM138</f>
        <v/>
      </c>
      <c r="AB138" s="48" t="n">
        <v>2619.5</v>
      </c>
      <c r="AC138" s="18">
        <f>IF(AB138&gt;0,(AB138+8000+5000-AC$5)/AC$5,0)</f>
        <v/>
      </c>
      <c r="AD138" s="15">
        <f>'Investment Analysis'!AT138</f>
        <v/>
      </c>
      <c r="AE138" s="48" t="n">
        <v>11580.43</v>
      </c>
      <c r="AF138" s="18">
        <f>'Investment Analysis'!BC138</f>
        <v/>
      </c>
      <c r="AG138" s="15">
        <f>'Investment Analysis'!BA138</f>
        <v/>
      </c>
      <c r="AH138" s="48" t="n"/>
      <c r="AI138" s="18">
        <f>IF(AH138&gt;0,(AH138-5000+20000+20000-AI$5)/AI$5,0)</f>
        <v/>
      </c>
      <c r="AJ138" s="15">
        <f>'Investment Analysis'!BH138</f>
        <v/>
      </c>
      <c r="AK138" s="48" t="n">
        <v>20089.95</v>
      </c>
      <c r="AL138" s="18">
        <f>IF(AK138&gt;0,(AK138+7000-AL$5)/AL$5,0)</f>
        <v/>
      </c>
      <c r="AM138" s="15">
        <f>'Investment Analysis'!BO138</f>
        <v/>
      </c>
      <c r="AN138" s="48" t="n">
        <v>15585.04</v>
      </c>
      <c r="AO138" s="18">
        <f>IF(AN138&gt;0,(AN138+25000+5000-AO$5)/AO$5,0)</f>
        <v/>
      </c>
      <c r="AP138" s="15">
        <f>'Investment Analysis'!BV138</f>
        <v/>
      </c>
      <c r="AQ138" s="48" t="n">
        <v>5122.38</v>
      </c>
      <c r="AR138" s="18">
        <f>IF(AQ138&gt;0,(AQ138+10000+4000-AR$5)/AR$5,0)</f>
        <v/>
      </c>
      <c r="AS138" s="15">
        <f>'Investment Analysis'!CC138</f>
        <v/>
      </c>
      <c r="AT138" s="48" t="n">
        <v>5266.03</v>
      </c>
      <c r="AU138" s="18">
        <f>'Investment Analysis'!CL138</f>
        <v/>
      </c>
      <c r="AV138" s="15">
        <f>'Investment Analysis'!CJ138</f>
        <v/>
      </c>
      <c r="AW138" s="48" t="n">
        <v>18297.07</v>
      </c>
      <c r="AX138" s="18">
        <f>IF(AW138&gt;0,(AW138+2000-AX$5)/AX$5,0)</f>
        <v/>
      </c>
      <c r="AY138" s="15">
        <f>'Investment Analysis'!CQ138</f>
        <v/>
      </c>
      <c r="AZ138" s="48" t="n">
        <v>16233.05</v>
      </c>
      <c r="BA138" s="18">
        <f>'Investment Analysis'!CZ138</f>
        <v/>
      </c>
      <c r="BB138" s="15">
        <f>'Investment Analysis'!CX138</f>
        <v/>
      </c>
      <c r="BC138" s="48" t="n">
        <v>9641.77</v>
      </c>
      <c r="BD138" s="18">
        <f>IF(BC138&gt;0,(BC138-10000+30000+10000-BD$5)/BD$5,0)</f>
        <v/>
      </c>
      <c r="BE138" s="15">
        <f>'Investment Analysis'!DE138</f>
        <v/>
      </c>
      <c r="BF138" s="48" t="n">
        <v>4724.4</v>
      </c>
      <c r="BG138" s="18">
        <f>'Investment Analysis'!DN138</f>
        <v/>
      </c>
      <c r="BH138" s="15">
        <f>'Investment Analysis'!DL138</f>
        <v/>
      </c>
      <c r="BI138" s="48" t="n">
        <v>2757.06</v>
      </c>
      <c r="BJ138" s="18">
        <f>'Investment Analysis'!EB138</f>
        <v/>
      </c>
      <c r="BK138" s="15">
        <f>'Investment Analysis'!DZ138</f>
        <v/>
      </c>
      <c r="BL138" s="48" t="n">
        <v>21372.43</v>
      </c>
      <c r="BM138" s="18">
        <f>'Investment Analysis'!EI138</f>
        <v/>
      </c>
      <c r="BN138" s="15">
        <f>'Investment Analysis'!EG138</f>
        <v/>
      </c>
      <c r="BO138" s="48" t="n">
        <v>10375.31</v>
      </c>
      <c r="BP138" s="18">
        <f>'Investment Analysis'!DU138</f>
        <v/>
      </c>
      <c r="BQ138" s="15">
        <f>'Investment Analysis'!DS138</f>
        <v/>
      </c>
      <c r="BR138" s="48" t="n">
        <v>11632.78</v>
      </c>
      <c r="BS138" s="18">
        <f>'Investment Analysis'!EP138</f>
        <v/>
      </c>
      <c r="BT138" s="15">
        <f>'Investment Analysis'!EN138</f>
        <v/>
      </c>
      <c r="BU138" s="48" t="n">
        <v>13920.49</v>
      </c>
      <c r="BV138" s="18">
        <f>IF(BU138&gt;0,(BU138+8000-BV$5)/BV$5,0)</f>
        <v/>
      </c>
      <c r="BW138" s="15">
        <f>'Investment Analysis'!EU138</f>
        <v/>
      </c>
      <c r="BX138" s="48" t="n">
        <v>20779.94</v>
      </c>
      <c r="BY138" s="18">
        <f>IF(BX138&gt;0,(BX138-10000-5000-BY$5)/BY$5,0)</f>
        <v/>
      </c>
      <c r="BZ138" s="15">
        <f>'Investment Analysis'!FB138</f>
        <v/>
      </c>
      <c r="CA138" s="48" t="n">
        <v>21482.81</v>
      </c>
      <c r="CB138" s="18">
        <f>IF(CA138&gt;0,(CA138-CB$5)/CB$5,0)</f>
        <v/>
      </c>
      <c r="CC138" s="15">
        <f>'Investment Analysis'!FI138</f>
        <v/>
      </c>
      <c r="CD138" s="48" t="n">
        <v>19514.77</v>
      </c>
      <c r="CE138" s="18">
        <f>'Investment Analysis'!FR138</f>
        <v/>
      </c>
      <c r="CF138" s="15">
        <f>'Investment Analysis'!FP138</f>
        <v/>
      </c>
      <c r="CG138" s="48" t="n">
        <v>4894.43</v>
      </c>
      <c r="CH138" s="18">
        <f>'Investment Analysis'!FR138</f>
        <v/>
      </c>
      <c r="CI138" s="15">
        <f>'Investment Analysis'!FW138</f>
        <v/>
      </c>
      <c r="CJ138" s="48" t="n"/>
      <c r="CK138" s="18">
        <f>IF(CJ138&gt;0,(CJ138+5000+8000-CK$5)/CK$5,0)</f>
        <v/>
      </c>
      <c r="CL138" s="15">
        <f>'Investment Analysis'!GD138</f>
        <v/>
      </c>
      <c r="CM138" s="48" t="n">
        <v>36700.84</v>
      </c>
      <c r="CN138" s="18">
        <f>IF(CM138&gt;0,(CM138-CN$5)/CN$5,0)</f>
        <v/>
      </c>
      <c r="CO138" s="15">
        <f>'Investment Analysis'!GT138</f>
        <v/>
      </c>
      <c r="CP138" s="48" t="n">
        <v>31067.4</v>
      </c>
      <c r="CQ138" s="18">
        <f>IF(CP138&gt;0,(CP138-CQ$5)/CQ$5,0)</f>
        <v/>
      </c>
      <c r="CR138" s="15">
        <f>'Investment Analysis'!HG138</f>
        <v/>
      </c>
      <c r="CS138" s="48" t="n">
        <v>4020</v>
      </c>
      <c r="CT138" s="18">
        <f>IF(CS138&gt;0,(CS138-CT$5)/CT$5,0)</f>
        <v/>
      </c>
      <c r="CU138" s="15">
        <f>'Investment Analysis'!HN138</f>
        <v/>
      </c>
      <c r="CV138" s="48" t="n">
        <v>8958.4</v>
      </c>
      <c r="CW138" s="18">
        <f>IF(CV138&gt;0,(CV138-CW$5)/CW$5,0)</f>
        <v/>
      </c>
      <c r="CX138" s="15">
        <f>'Investment Analysis'!IB138</f>
        <v/>
      </c>
      <c r="CY138" s="48" t="n">
        <v>11116</v>
      </c>
      <c r="CZ138" s="18">
        <f>IF(CY138&gt;0,(CY138-CZ$5)/CZ$5,0)</f>
        <v/>
      </c>
      <c r="DA138" s="15">
        <f>'Investment Analysis'!II138</f>
        <v/>
      </c>
      <c r="DB138" s="48" t="n">
        <v>6223</v>
      </c>
      <c r="DC138" s="18">
        <f>IF(DB138&gt;0,(DB138-DC$5)/DC$5,0)</f>
        <v/>
      </c>
      <c r="DD138" s="15">
        <f>'Investment Analysis'!IP138</f>
        <v/>
      </c>
      <c r="DE138" s="48" t="n">
        <v>21465</v>
      </c>
      <c r="DF138" s="18">
        <f>'Investment Analysis'!IY138</f>
        <v/>
      </c>
      <c r="DG138" s="15">
        <f>'Investment Analysis'!IW138</f>
        <v/>
      </c>
      <c r="DH138" s="48" t="n">
        <v>21983.4</v>
      </c>
      <c r="DI138" s="18">
        <f>IF(DH138&gt;0,(DH138-DI$5)/DI$5,0)</f>
        <v/>
      </c>
      <c r="DJ138" s="15">
        <f>'Investment Analysis'!JD138</f>
        <v/>
      </c>
      <c r="DK138" s="48" t="n">
        <v>25175.5</v>
      </c>
      <c r="DL138" s="18">
        <f>IF(DK138&gt;0,(DK138-DL$5)/DL$5,0)</f>
        <v/>
      </c>
      <c r="DM138" s="15">
        <f>'Investment Analysis'!JK138</f>
        <v/>
      </c>
      <c r="DN138" s="48" t="n">
        <v>1138</v>
      </c>
      <c r="DO138" s="18">
        <f>IF(DN138&gt;0,(DN138-DO$5)/DO$5,0)</f>
        <v/>
      </c>
      <c r="DP138" s="15">
        <f>'Investment Analysis'!HU138</f>
        <v/>
      </c>
      <c r="DQ138" s="48" t="n">
        <v>18838.75</v>
      </c>
      <c r="DR138" s="18">
        <f>IF(DQ138&gt;0,(DQ138-DR$5)/DR$5,0)</f>
        <v/>
      </c>
      <c r="DS138" s="15">
        <f>'Investment Analysis'!JR138</f>
        <v/>
      </c>
      <c r="DT138" s="48" t="n">
        <v>21276</v>
      </c>
      <c r="DU138" s="18">
        <f>IF(DT138&gt;0,(DT138-630.54-DU$5)/DU$5,0)</f>
        <v/>
      </c>
      <c r="DV138" s="15">
        <f>'Investment Analysis'!JY138</f>
        <v/>
      </c>
      <c r="DW138" s="48" t="n">
        <v>4910.45</v>
      </c>
      <c r="DX138" s="18">
        <f>IF(DW138&gt;0,(DW138-DX$5)/DX$5,0)</f>
        <v/>
      </c>
      <c r="DY138" s="15">
        <f>'Investment Analysis'!KF138</f>
        <v/>
      </c>
      <c r="DZ138" s="48" t="n">
        <v>5290</v>
      </c>
      <c r="EA138" s="18">
        <f>IF(DZ138&gt;0,(DZ138-EA$5)/EA$5,0)</f>
        <v/>
      </c>
      <c r="EB138" s="15">
        <f>'Investment Analysis'!KM138</f>
        <v/>
      </c>
      <c r="EC138" s="48" t="n"/>
      <c r="ED138" s="18">
        <f>'Investment Analysis'!KV138</f>
        <v/>
      </c>
      <c r="EE138" s="15">
        <f>'Investment Analysis'!KT138</f>
        <v/>
      </c>
      <c r="EF138" s="48" t="n">
        <v>13720</v>
      </c>
      <c r="EG138" s="18">
        <f>IF(EF138&gt;0,(EF138-EG$5)/EG$5,0)</f>
        <v/>
      </c>
      <c r="EH138" s="15">
        <f>'Investment Analysis'!LH138</f>
        <v/>
      </c>
      <c r="EI138" s="48" t="n">
        <v>7649.85</v>
      </c>
      <c r="EJ138" s="18">
        <f>'Investment Analysis'!LQ138</f>
        <v/>
      </c>
      <c r="EK138" s="15">
        <f>'Investment Analysis'!LO138</f>
        <v/>
      </c>
      <c r="EL138" s="48" t="n">
        <v>22980</v>
      </c>
      <c r="EM138" s="18">
        <f>IF(EL138&gt;0,(EL138-EM$4)/EM$4,0)</f>
        <v/>
      </c>
      <c r="EN138" s="15">
        <f>'Investment Analysis'!LX138</f>
        <v/>
      </c>
      <c r="EO138" s="48" t="n">
        <v>14415</v>
      </c>
      <c r="EP138" s="68">
        <f>IF(EO138&gt;0,(EO138-500-EP$5)/EP$5,0)</f>
        <v/>
      </c>
      <c r="EQ138" s="15">
        <f>'Investment Analysis'!MC138</f>
        <v/>
      </c>
      <c r="ER138" s="48" t="n"/>
      <c r="ES138" s="18">
        <f>'Investment Analysis'!LX138</f>
        <v/>
      </c>
      <c r="ET138" s="15">
        <f>'Investment Analysis'!LA138</f>
        <v/>
      </c>
      <c r="EU138" s="48" t="n">
        <v>35054.5</v>
      </c>
      <c r="EV138" s="18">
        <f>'Investment Analysis'!ML138</f>
        <v/>
      </c>
      <c r="EW138" s="15">
        <f>'Investment Analysis'!MJ138</f>
        <v/>
      </c>
      <c r="EX138" s="48" t="n">
        <v>58463</v>
      </c>
      <c r="EY138" s="18">
        <f>IF(EX138&gt;0,(EX138-EY$5)/EY$5,0)</f>
        <v/>
      </c>
      <c r="EZ138" s="15">
        <f>'Investment Analysis'!MQ138</f>
        <v/>
      </c>
      <c r="FA138" s="48" t="n">
        <v>10448</v>
      </c>
      <c r="FB138" s="18">
        <f>IF(FA138&gt;0,(FA138-FB$5)/FB$5,0)</f>
        <v/>
      </c>
      <c r="FC138" s="15">
        <f>'Investment Analysis'!MX138</f>
        <v/>
      </c>
      <c r="FD138" s="48" t="n">
        <v>17523.1</v>
      </c>
      <c r="FE138" s="18">
        <f>IF(FD138&gt;0,(FD138-FE$5)/FE$5,0)</f>
        <v/>
      </c>
      <c r="FF138" s="15">
        <f>'Investment Analysis'!NE138</f>
        <v/>
      </c>
      <c r="FG138" s="48" t="n">
        <v>10386</v>
      </c>
      <c r="FH138" s="18">
        <f>IF(FG138&gt;0,(FG138-FH$5)/FH$5,0)</f>
        <v/>
      </c>
      <c r="FI138" s="15">
        <f>'Investment Analysis'!NL138</f>
        <v/>
      </c>
      <c r="FJ138" s="48" t="n">
        <v>37503.9</v>
      </c>
      <c r="FK138" s="18">
        <f>IF(FJ138&gt;0,(FJ138-FK$5)/FK$5,0)</f>
        <v/>
      </c>
      <c r="FL138" s="15">
        <f>'Investment Analysis'!NS138</f>
        <v/>
      </c>
      <c r="FM138" s="48" t="n">
        <v>2649.3</v>
      </c>
      <c r="FN138" s="18">
        <f>IF(FM138&gt;0,(FM138-FN$5)/FN$5,0)</f>
        <v/>
      </c>
      <c r="FO138" s="15">
        <f>'Investment Analysis'!NZ138</f>
        <v/>
      </c>
      <c r="FP138" s="48" t="n">
        <v>23900</v>
      </c>
      <c r="FQ138" s="18">
        <f>IF(FP138&gt;0,(FP138-FQ$5)/FQ$5,0)</f>
        <v/>
      </c>
      <c r="FR138" s="15">
        <f>'Investment Analysis'!OG138</f>
        <v/>
      </c>
      <c r="FS138" s="48" t="n">
        <v>53811</v>
      </c>
      <c r="FT138" s="18">
        <f>IF(FS138&gt;0,(FS138-FT$5)/FT$5,0)</f>
        <v/>
      </c>
      <c r="FU138" s="15">
        <f>'Investment Analysis'!ON138</f>
        <v/>
      </c>
      <c r="FV138" s="48" t="n">
        <v>20146.5</v>
      </c>
      <c r="FW138" s="18">
        <f>IF(FV138&gt;0,(FV138-FW$5)/FW$5,0)</f>
        <v/>
      </c>
      <c r="FX138" s="15">
        <f>'Investment Analysis'!OU138</f>
        <v/>
      </c>
      <c r="FY138" s="48" t="n">
        <v>18272.5</v>
      </c>
      <c r="FZ138" s="18">
        <f>IF(FY138&gt;0,(FY138-FZ$5)/FZ$5,0)</f>
        <v/>
      </c>
      <c r="GA138" s="15">
        <f>'Investment Analysis'!PB138</f>
        <v/>
      </c>
      <c r="GB138" s="48" t="n">
        <v>19428.75</v>
      </c>
      <c r="GC138" s="18">
        <f>'Investment Analysis'!PK138</f>
        <v/>
      </c>
      <c r="GD138" s="15">
        <f>'Investment Analysis'!PI138</f>
        <v/>
      </c>
      <c r="GE138" s="48" t="n">
        <v>9623.4</v>
      </c>
      <c r="GF138" s="18">
        <f>'Investment Analysis'!PY138</f>
        <v/>
      </c>
      <c r="GG138" s="15">
        <f>'Investment Analysis'!PW138</f>
        <v/>
      </c>
      <c r="GH138" s="48" t="n">
        <v>21159.6</v>
      </c>
      <c r="GI138" s="18">
        <f>'Investment Analysis'!QF138</f>
        <v/>
      </c>
      <c r="GJ138" s="15">
        <f>'Investment Analysis'!QD138</f>
        <v/>
      </c>
      <c r="GK138" s="48" t="n">
        <v>11411.5</v>
      </c>
      <c r="GL138" s="18">
        <f>'Investment Analysis'!QM138</f>
        <v/>
      </c>
      <c r="GM138" s="15">
        <f>'Investment Analysis'!QK138</f>
        <v/>
      </c>
      <c r="GN138" s="48" t="n">
        <v>8811</v>
      </c>
      <c r="GO138" s="18">
        <f>'Investment Analysis'!QT138</f>
        <v/>
      </c>
      <c r="GP138" s="15">
        <f>'Investment Analysis'!QR138</f>
        <v/>
      </c>
      <c r="GQ138" s="48" t="n">
        <v>4886.2</v>
      </c>
      <c r="GR138" s="18">
        <f>'Investment Analysis'!RA138</f>
        <v/>
      </c>
      <c r="GS138" s="15">
        <f>'Investment Analysis'!QY138</f>
        <v/>
      </c>
      <c r="GT138" s="48" t="n">
        <v>49252.5</v>
      </c>
      <c r="GU138" s="18">
        <f>'Investment Analysis'!RH138</f>
        <v/>
      </c>
      <c r="GV138" s="15">
        <f>'Investment Analysis'!RF138</f>
        <v/>
      </c>
      <c r="GW138" s="48" t="n">
        <v>11592</v>
      </c>
      <c r="GX138" s="18">
        <f>'Investment Analysis'!RO138</f>
        <v/>
      </c>
      <c r="GY138" s="15">
        <f>'Investment Analysis'!RM138</f>
        <v/>
      </c>
      <c r="GZ138" s="48" t="n">
        <v>2830</v>
      </c>
      <c r="HA138" s="18">
        <f>'Investment Analysis'!RV138</f>
        <v/>
      </c>
      <c r="HB138" s="15">
        <f>'Investment Analysis'!RT138</f>
        <v/>
      </c>
      <c r="HC138" s="48" t="n">
        <v>21469.5</v>
      </c>
      <c r="HD138" s="18">
        <f>'Investment Analysis'!SC138</f>
        <v/>
      </c>
      <c r="HE138" s="15">
        <f>'Investment Analysis'!SA138</f>
        <v/>
      </c>
      <c r="HF138" s="48" t="n">
        <v>6755</v>
      </c>
      <c r="HG138" s="18">
        <f>'Investment Analysis'!SJ138</f>
        <v/>
      </c>
      <c r="HH138" s="15">
        <f>'Investment Analysis'!SH138</f>
        <v/>
      </c>
      <c r="HI138" s="48" t="n">
        <v>8180</v>
      </c>
      <c r="HJ138" s="18">
        <f>'Investment Analysis'!SM138</f>
        <v/>
      </c>
      <c r="HK138" s="15">
        <f>'Investment Analysis'!SK138</f>
        <v/>
      </c>
      <c r="HL138" s="48" t="n">
        <v>12292.5</v>
      </c>
      <c r="HM138" s="18">
        <f>'Investment Analysis'!SP138</f>
        <v/>
      </c>
      <c r="HN138" s="15">
        <f>'Investment Analysis'!SN138</f>
        <v/>
      </c>
      <c r="HO138" s="48" t="n">
        <v>4654.65</v>
      </c>
      <c r="HP138" s="18">
        <f>'Investment Analysis'!TE138</f>
        <v/>
      </c>
      <c r="HQ138" s="15">
        <f>'Investment Analysis'!TC138</f>
        <v/>
      </c>
      <c r="HR138" s="48" t="n">
        <v>3158</v>
      </c>
      <c r="HS138" s="18">
        <f>'Investment Analysis'!TL138</f>
        <v/>
      </c>
      <c r="HT138" s="15">
        <f>'Investment Analysis'!TJ138</f>
        <v/>
      </c>
      <c r="HU138" s="48" t="n"/>
      <c r="HV138" s="18">
        <f>'Investment Analysis'!TS138</f>
        <v/>
      </c>
      <c r="HW138" s="15">
        <f>'Investment Analysis'!TQ138</f>
        <v/>
      </c>
      <c r="HX138" s="48" t="n"/>
      <c r="HY138" s="18">
        <f>'Investment Analysis'!TZ138</f>
        <v/>
      </c>
      <c r="HZ138" s="15">
        <f>'Investment Analysis'!TX138</f>
        <v/>
      </c>
      <c r="IA138" s="48" t="n"/>
      <c r="IB138" s="18">
        <f>'Investment Analysis'!UG138</f>
        <v/>
      </c>
      <c r="IC138" s="15">
        <f>'Investment Analysis'!UE138</f>
        <v/>
      </c>
      <c r="ID138" s="48" t="n"/>
      <c r="IE138" s="18">
        <f>'Investment Analysis'!UN138</f>
        <v/>
      </c>
      <c r="IF138" s="15">
        <f>'Investment Analysis'!UL138</f>
        <v/>
      </c>
      <c r="IG138" s="48" t="n"/>
      <c r="IH138" s="18">
        <f>'Investment Analysis'!UU138</f>
        <v/>
      </c>
      <c r="II138" s="15">
        <f>'Investment Analysis'!US138</f>
        <v/>
      </c>
      <c r="IJ138" s="48" t="n"/>
      <c r="IK138" s="18">
        <f>'Investment Analysis'!VB138</f>
        <v/>
      </c>
      <c r="IL138" s="15">
        <f>'Investment Analysis'!UZ138</f>
        <v/>
      </c>
      <c r="IM138" s="48" t="n"/>
      <c r="IN138" s="18">
        <f>'Investment Analysis'!VI138</f>
        <v/>
      </c>
      <c r="IO138" s="15">
        <f>'Investment Analysis'!VG138</f>
        <v/>
      </c>
      <c r="IP138" s="18" t="n"/>
      <c r="IQ138" s="18" t="n"/>
      <c r="IR138" s="18" t="n"/>
      <c r="IS138" s="108">
        <f>IF(IT138&gt;0,IT138-IT137,0)</f>
        <v/>
      </c>
      <c r="IT138" s="48">
        <f>FY138+FV138+FS138+FP138+FM138+FJ138+FG138+FD138+FA138+EX138+EU138+ER138+EO138+EL138+EI138+EF138+EC138+DZ138+DW138+DT138+DQ138+DN138+DK138+DH138+DE138+DB138+CY138+CV138+CS138+CP138+CJ138+CG138+CD138+CA138+BX138+P138+CM138+GT138+GQ138+GN138+GK138+GH138+GE138+GB138+BU138+BR138+BO138+BL138+BI138+BF138+BC138+AZ138+AW138+AT138+AQ138+AN138+AK138+AH138+AE138+AB138+Y138+V138+S138+GW138+GZ138+HC138+HF138+HI138+HL138+HO138+HR138+HU138</f>
        <v/>
      </c>
      <c r="IU138" s="101">
        <f>IF(IT138&gt;0,IV138,0)</f>
        <v/>
      </c>
      <c r="IV138" s="101" t="n"/>
      <c r="IW138" s="15">
        <f>IF(IT138&gt;0,(IT138+IV$11-I$2)/I$2,0)</f>
        <v/>
      </c>
      <c r="IX138" s="113">
        <f>IF(IT138&gt;0,IT138+IV$11-I$2,0)</f>
        <v/>
      </c>
      <c r="IY138" s="21">
        <f>IF(IT138&gt;0,(IT138+IV$11+IV$33+IV$52+IV$73+IV$93+IV$113+IV$133-IT$8)/IT$8,0)</f>
        <v/>
      </c>
      <c r="IZ138" s="173">
        <f>IF(IT138&gt;0,IT138+IV$11+IV$33+IV$52+IV$73+IV$93+IV$113+IV$133-IT$8,0)</f>
        <v/>
      </c>
    </row>
    <row r="139">
      <c r="A139" s="554">
        <f>'Investment Analysis'!A139</f>
        <v/>
      </c>
      <c r="B139" s="4">
        <f>'Investment Analysis'!B139</f>
        <v/>
      </c>
      <c r="C139" s="27">
        <f>'Investment Analysis'!C139</f>
        <v/>
      </c>
      <c r="D139" s="14">
        <f>'Investment Analysis'!D139</f>
        <v/>
      </c>
      <c r="E139" s="15">
        <f>'Investment Analysis'!E139</f>
        <v/>
      </c>
      <c r="F139" s="13">
        <f>'Investment Analysis'!G139</f>
        <v/>
      </c>
      <c r="G139" s="14">
        <f>'Investment Analysis'!H139</f>
        <v/>
      </c>
      <c r="H139" s="15">
        <f>'Investment Analysis'!I139</f>
        <v/>
      </c>
      <c r="I139" s="13">
        <f>'Investment Analysis'!K139</f>
        <v/>
      </c>
      <c r="J139" s="14">
        <f>'Investment Analysis'!L139</f>
        <v/>
      </c>
      <c r="K139" s="15">
        <f>'Investment Analysis'!M139</f>
        <v/>
      </c>
      <c r="L139" s="41">
        <f>'Investment Analysis'!T139</f>
        <v/>
      </c>
      <c r="M139" s="21">
        <f>'Investment Analysis'!V139</f>
        <v/>
      </c>
      <c r="N139" s="21">
        <f>'Investment Analysis'!W139</f>
        <v/>
      </c>
      <c r="P139" s="48">
        <f>'Investment Analysis'!Y139</f>
        <v/>
      </c>
      <c r="Q139" s="18" t="n"/>
      <c r="R139" s="83" t="n"/>
      <c r="S139" s="48" t="n">
        <v>4555.34</v>
      </c>
      <c r="T139" s="18">
        <f>'Investment Analysis'!AH139</f>
        <v/>
      </c>
      <c r="U139" s="15">
        <f>'Investment Analysis'!AF139</f>
        <v/>
      </c>
      <c r="V139" s="48" t="n">
        <v>7315.06</v>
      </c>
      <c r="W139" s="18">
        <f>'Investment Analysis'!AO139</f>
        <v/>
      </c>
      <c r="X139" s="15">
        <f>'Investment Analysis'!AM139</f>
        <v/>
      </c>
      <c r="Y139" s="48" t="n">
        <v>9568.219999999999</v>
      </c>
      <c r="Z139" s="18">
        <f>IF(Y139&gt;0,(Y139-Z$5)/Z$5,0)</f>
        <v/>
      </c>
      <c r="AA139" s="15">
        <f>'Investment Analysis'!GM139</f>
        <v/>
      </c>
      <c r="AB139" s="48" t="n">
        <v>2621.84</v>
      </c>
      <c r="AC139" s="18">
        <f>IF(AB139&gt;0,(AB139+8000+5000-AC$5)/AC$5,0)</f>
        <v/>
      </c>
      <c r="AD139" s="15">
        <f>'Investment Analysis'!AT139</f>
        <v/>
      </c>
      <c r="AE139" s="48" t="n">
        <v>11613.87</v>
      </c>
      <c r="AF139" s="18">
        <f>'Investment Analysis'!BC139</f>
        <v/>
      </c>
      <c r="AG139" s="15">
        <f>'Investment Analysis'!BA139</f>
        <v/>
      </c>
      <c r="AH139" s="48" t="n"/>
      <c r="AI139" s="18">
        <f>IF(AH139&gt;0,(AH139-5000+20000+20000-AI$5)/AI$5,0)</f>
        <v/>
      </c>
      <c r="AJ139" s="15">
        <f>'Investment Analysis'!BH139</f>
        <v/>
      </c>
      <c r="AK139" s="48" t="n">
        <v>19945.42</v>
      </c>
      <c r="AL139" s="18">
        <f>IF(AK139&gt;0,(AK139+7000-AL$5)/AL$5,0)</f>
        <v/>
      </c>
      <c r="AM139" s="15">
        <f>'Investment Analysis'!BO139</f>
        <v/>
      </c>
      <c r="AN139" s="48" t="n">
        <v>15603.08</v>
      </c>
      <c r="AO139" s="18">
        <f>IF(AN139&gt;0,(AN139+25000+5000-AO$5)/AO$5,0)</f>
        <v/>
      </c>
      <c r="AP139" s="15">
        <f>'Investment Analysis'!BV139</f>
        <v/>
      </c>
      <c r="AQ139" s="48" t="n">
        <v>5138.27</v>
      </c>
      <c r="AR139" s="18">
        <f>IF(AQ139&gt;0,(AQ139+10000+4000-AR$5)/AR$5,0)</f>
        <v/>
      </c>
      <c r="AS139" s="15">
        <f>'Investment Analysis'!CC139</f>
        <v/>
      </c>
      <c r="AT139" s="48" t="n">
        <v>5244.43</v>
      </c>
      <c r="AU139" s="18">
        <f>'Investment Analysis'!CL139</f>
        <v/>
      </c>
      <c r="AV139" s="15">
        <f>'Investment Analysis'!CJ139</f>
        <v/>
      </c>
      <c r="AW139" s="48" t="n">
        <v>18313.33</v>
      </c>
      <c r="AX139" s="18">
        <f>IF(AW139&gt;0,(AW139+2000-AX$5)/AX$5,0)</f>
        <v/>
      </c>
      <c r="AY139" s="15">
        <f>'Investment Analysis'!CQ139</f>
        <v/>
      </c>
      <c r="AZ139" s="48" t="n">
        <v>16335.17</v>
      </c>
      <c r="BA139" s="18">
        <f>'Investment Analysis'!CZ139</f>
        <v/>
      </c>
      <c r="BB139" s="15">
        <f>'Investment Analysis'!CX139</f>
        <v/>
      </c>
      <c r="BC139" s="48" t="n">
        <v>9711.51</v>
      </c>
      <c r="BD139" s="18">
        <f>IF(BC139&gt;0,(BC139-10000+30000+10000-BD$5)/BD$5,0)</f>
        <v/>
      </c>
      <c r="BE139" s="15">
        <f>'Investment Analysis'!DE139</f>
        <v/>
      </c>
      <c r="BF139" s="48" t="n">
        <v>4710.33</v>
      </c>
      <c r="BG139" s="18">
        <f>'Investment Analysis'!DN139</f>
        <v/>
      </c>
      <c r="BH139" s="15">
        <f>'Investment Analysis'!DL139</f>
        <v/>
      </c>
      <c r="BI139" s="48" t="n">
        <v>2769.22</v>
      </c>
      <c r="BJ139" s="18">
        <f>'Investment Analysis'!EB139</f>
        <v/>
      </c>
      <c r="BK139" s="15">
        <f>'Investment Analysis'!DZ139</f>
        <v/>
      </c>
      <c r="BL139" s="48" t="n">
        <v>21328.88</v>
      </c>
      <c r="BM139" s="18">
        <f>'Investment Analysis'!EI139</f>
        <v/>
      </c>
      <c r="BN139" s="15">
        <f>'Investment Analysis'!EG139</f>
        <v/>
      </c>
      <c r="BO139" s="48" t="n">
        <v>10399.46</v>
      </c>
      <c r="BP139" s="18">
        <f>'Investment Analysis'!DU139</f>
        <v/>
      </c>
      <c r="BQ139" s="15">
        <f>'Investment Analysis'!DS139</f>
        <v/>
      </c>
      <c r="BR139" s="48" t="n">
        <v>11608.77</v>
      </c>
      <c r="BS139" s="18">
        <f>'Investment Analysis'!EP139</f>
        <v/>
      </c>
      <c r="BT139" s="15">
        <f>'Investment Analysis'!EN139</f>
        <v/>
      </c>
      <c r="BU139" s="48" t="n">
        <v>14111.38</v>
      </c>
      <c r="BV139" s="18">
        <f>IF(BU139&gt;0,(BU139+8000-BV$5)/BV$5,0)</f>
        <v/>
      </c>
      <c r="BW139" s="15">
        <f>'Investment Analysis'!EU139</f>
        <v/>
      </c>
      <c r="BX139" s="48" t="n">
        <v>20850.99</v>
      </c>
      <c r="BY139" s="18">
        <f>IF(BX139&gt;0,(BX139-10000-5000-BY$5)/BY$5,0)</f>
        <v/>
      </c>
      <c r="BZ139" s="15">
        <f>'Investment Analysis'!FB139</f>
        <v/>
      </c>
      <c r="CA139" s="48" t="n">
        <v>21620.17</v>
      </c>
      <c r="CB139" s="18">
        <f>IF(CA139&gt;0,(CA139-CB$5)/CB$5,0)</f>
        <v/>
      </c>
      <c r="CC139" s="15">
        <f>'Investment Analysis'!FI139</f>
        <v/>
      </c>
      <c r="CD139" s="48" t="n">
        <v>19777.58</v>
      </c>
      <c r="CE139" s="18">
        <f>'Investment Analysis'!FR139</f>
        <v/>
      </c>
      <c r="CF139" s="15">
        <f>'Investment Analysis'!FP139</f>
        <v/>
      </c>
      <c r="CG139" s="48" t="n">
        <v>4898.7</v>
      </c>
      <c r="CH139" s="18">
        <f>'Investment Analysis'!FR139</f>
        <v/>
      </c>
      <c r="CI139" s="15">
        <f>'Investment Analysis'!FW139</f>
        <v/>
      </c>
      <c r="CJ139" s="48" t="n"/>
      <c r="CK139" s="18">
        <f>IF(CJ139&gt;0,(CJ139+5000+8000-CK$5)/CK$5,0)</f>
        <v/>
      </c>
      <c r="CL139" s="15">
        <f>'Investment Analysis'!GD139</f>
        <v/>
      </c>
      <c r="CM139" s="48" t="n">
        <v>36747.42</v>
      </c>
      <c r="CN139" s="18">
        <f>IF(CM139&gt;0,(CM139-CN$5)/CN$5,0)</f>
        <v/>
      </c>
      <c r="CO139" s="15">
        <f>'Investment Analysis'!GT139</f>
        <v/>
      </c>
      <c r="CP139" s="48" t="n">
        <v>32536.35</v>
      </c>
      <c r="CQ139" s="18">
        <f>IF(CP139&gt;0,(CP139-CQ$5)/CQ$5,0)</f>
        <v/>
      </c>
      <c r="CR139" s="15">
        <f>'Investment Analysis'!HG139</f>
        <v/>
      </c>
      <c r="CS139" s="48" t="n">
        <v>4140</v>
      </c>
      <c r="CT139" s="18">
        <f>IF(CS139&gt;0,(CS139-CT$5)/CT$5,0)</f>
        <v/>
      </c>
      <c r="CU139" s="15">
        <f>'Investment Analysis'!HN139</f>
        <v/>
      </c>
      <c r="CV139" s="48" t="n">
        <v>9025.5</v>
      </c>
      <c r="CW139" s="18">
        <f>IF(CV139&gt;0,(CV139-CW$5)/CW$5,0)</f>
        <v/>
      </c>
      <c r="CX139" s="15">
        <f>'Investment Analysis'!IB139</f>
        <v/>
      </c>
      <c r="CY139" s="48" t="n">
        <v>11016</v>
      </c>
      <c r="CZ139" s="18">
        <f>IF(CY139&gt;0,(CY139-CZ$5)/CZ$5,0)</f>
        <v/>
      </c>
      <c r="DA139" s="15">
        <f>'Investment Analysis'!II139</f>
        <v/>
      </c>
      <c r="DB139" s="48" t="n">
        <v>6452.75</v>
      </c>
      <c r="DC139" s="18">
        <f>IF(DB139&gt;0,(DB139-DC$5)/DC$5,0)</f>
        <v/>
      </c>
      <c r="DD139" s="15">
        <f>'Investment Analysis'!IP139</f>
        <v/>
      </c>
      <c r="DE139" s="48" t="n">
        <v>21246</v>
      </c>
      <c r="DF139" s="18">
        <f>'Investment Analysis'!IY139</f>
        <v/>
      </c>
      <c r="DG139" s="15">
        <f>'Investment Analysis'!IW139</f>
        <v/>
      </c>
      <c r="DH139" s="48" t="n">
        <v>21817.2</v>
      </c>
      <c r="DI139" s="18">
        <f>IF(DH139&gt;0,(DH139-DI$5)/DI$5,0)</f>
        <v/>
      </c>
      <c r="DJ139" s="15">
        <f>'Investment Analysis'!JD139</f>
        <v/>
      </c>
      <c r="DK139" s="48" t="n">
        <v>25074</v>
      </c>
      <c r="DL139" s="18">
        <f>IF(DK139&gt;0,(DK139-DL$5)/DL$5,0)</f>
        <v/>
      </c>
      <c r="DM139" s="15">
        <f>'Investment Analysis'!JK139</f>
        <v/>
      </c>
      <c r="DN139" s="48" t="n">
        <v>1149.3</v>
      </c>
      <c r="DO139" s="18">
        <f>IF(DN139&gt;0,(DN139-DO$5)/DO$5,0)</f>
        <v/>
      </c>
      <c r="DP139" s="15">
        <f>'Investment Analysis'!HU139</f>
        <v/>
      </c>
      <c r="DQ139" s="48" t="n">
        <v>17535</v>
      </c>
      <c r="DR139" s="18">
        <f>IF(DQ139&gt;0,(DQ139-DR$5)/DR$5,0)</f>
        <v/>
      </c>
      <c r="DS139" s="15">
        <f>'Investment Analysis'!JR139</f>
        <v/>
      </c>
      <c r="DT139" s="48" t="n">
        <v>21612</v>
      </c>
      <c r="DU139" s="18">
        <f>IF(DT139&gt;0,(DT139-630.54-DU$5)/DU$5,0)</f>
        <v/>
      </c>
      <c r="DV139" s="15">
        <f>'Investment Analysis'!JY139</f>
        <v/>
      </c>
      <c r="DW139" s="48" t="n">
        <v>4850.85</v>
      </c>
      <c r="DX139" s="18">
        <f>IF(DW139&gt;0,(DW139-DX$5)/DX$5,0)</f>
        <v/>
      </c>
      <c r="DY139" s="15">
        <f>'Investment Analysis'!KF139</f>
        <v/>
      </c>
      <c r="DZ139" s="48" t="n">
        <v>5222</v>
      </c>
      <c r="EA139" s="18">
        <f>IF(DZ139&gt;0,(DZ139-EA$5)/EA$5,0)</f>
        <v/>
      </c>
      <c r="EB139" s="15">
        <f>'Investment Analysis'!KM139</f>
        <v/>
      </c>
      <c r="EC139" s="48" t="n"/>
      <c r="ED139" s="18">
        <f>'Investment Analysis'!KV139</f>
        <v/>
      </c>
      <c r="EE139" s="15">
        <f>'Investment Analysis'!KT139</f>
        <v/>
      </c>
      <c r="EF139" s="48" t="n">
        <v>13630</v>
      </c>
      <c r="EG139" s="18">
        <f>IF(EF139&gt;0,(EF139-EG$5)/EG$5,0)</f>
        <v/>
      </c>
      <c r="EH139" s="15">
        <f>'Investment Analysis'!LH139</f>
        <v/>
      </c>
      <c r="EI139" s="48" t="n">
        <v>7679.75</v>
      </c>
      <c r="EJ139" s="18">
        <f>'Investment Analysis'!LQ139</f>
        <v/>
      </c>
      <c r="EK139" s="15">
        <f>'Investment Analysis'!LO139</f>
        <v/>
      </c>
      <c r="EL139" s="48" t="n">
        <v>23010</v>
      </c>
      <c r="EM139" s="18">
        <f>IF(EL139&gt;0,(EL139-EM$4)/EM$4,0)</f>
        <v/>
      </c>
      <c r="EN139" s="15">
        <f>'Investment Analysis'!LX139</f>
        <v/>
      </c>
      <c r="EO139" s="48" t="n">
        <v>14670</v>
      </c>
      <c r="EP139" s="68">
        <f>IF(EO139&gt;0,(EO139-500-EP$5)/EP$5,0)</f>
        <v/>
      </c>
      <c r="EQ139" s="15">
        <f>'Investment Analysis'!MC139</f>
        <v/>
      </c>
      <c r="ER139" s="48" t="n"/>
      <c r="ES139" s="18">
        <f>'Investment Analysis'!LX139</f>
        <v/>
      </c>
      <c r="ET139" s="15">
        <f>'Investment Analysis'!LA139</f>
        <v/>
      </c>
      <c r="EU139" s="48" t="n">
        <v>36042.5</v>
      </c>
      <c r="EV139" s="18">
        <f>'Investment Analysis'!ML139</f>
        <v/>
      </c>
      <c r="EW139" s="15">
        <f>'Investment Analysis'!MJ139</f>
        <v/>
      </c>
      <c r="EX139" s="48" t="n">
        <v>57991.25</v>
      </c>
      <c r="EY139" s="18">
        <f>IF(EX139&gt;0,(EX139-EY$5)/EY$5,0)</f>
        <v/>
      </c>
      <c r="EZ139" s="15">
        <f>'Investment Analysis'!MQ139</f>
        <v/>
      </c>
      <c r="FA139" s="48" t="n">
        <v>11664</v>
      </c>
      <c r="FB139" s="18">
        <f>IF(FA139&gt;0,(FA139-FB$5)/FB$5,0)</f>
        <v/>
      </c>
      <c r="FC139" s="15">
        <f>'Investment Analysis'!MX139</f>
        <v/>
      </c>
      <c r="FD139" s="48" t="n">
        <v>17679.9</v>
      </c>
      <c r="FE139" s="18">
        <f>IF(FD139&gt;0,(FD139-FE$5)/FE$5,0)</f>
        <v/>
      </c>
      <c r="FF139" s="15">
        <f>'Investment Analysis'!NE139</f>
        <v/>
      </c>
      <c r="FG139" s="48" t="n">
        <v>10602</v>
      </c>
      <c r="FH139" s="18">
        <f>IF(FG139&gt;0,(FG139-FH$5)/FH$5,0)</f>
        <v/>
      </c>
      <c r="FI139" s="15">
        <f>'Investment Analysis'!NL139</f>
        <v/>
      </c>
      <c r="FJ139" s="48" t="n">
        <v>37755.2</v>
      </c>
      <c r="FK139" s="18">
        <f>IF(FJ139&gt;0,(FJ139-FK$5)/FK$5,0)</f>
        <v/>
      </c>
      <c r="FL139" s="15">
        <f>'Investment Analysis'!NS139</f>
        <v/>
      </c>
      <c r="FM139" s="48" t="n">
        <v>2664.3</v>
      </c>
      <c r="FN139" s="18">
        <f>IF(FM139&gt;0,(FM139-FN$5)/FN$5,0)</f>
        <v/>
      </c>
      <c r="FO139" s="15">
        <f>'Investment Analysis'!NZ139</f>
        <v/>
      </c>
      <c r="FP139" s="48" t="n">
        <v>27300</v>
      </c>
      <c r="FQ139" s="18">
        <f>IF(FP139&gt;0,(FP139-FQ$5)/FQ$5,0)</f>
        <v/>
      </c>
      <c r="FR139" s="15">
        <f>'Investment Analysis'!OG139</f>
        <v/>
      </c>
      <c r="FS139" s="48" t="n">
        <v>59238</v>
      </c>
      <c r="FT139" s="18">
        <f>IF(FS139&gt;0,(FS139-FT$5)/FT$5,0)</f>
        <v/>
      </c>
      <c r="FU139" s="15">
        <f>'Investment Analysis'!ON139</f>
        <v/>
      </c>
      <c r="FV139" s="48" t="n">
        <v>18324.75</v>
      </c>
      <c r="FW139" s="18">
        <f>IF(FV139&gt;0,(FV139-FW$5)/FW$5,0)</f>
        <v/>
      </c>
      <c r="FX139" s="15">
        <f>'Investment Analysis'!OU139</f>
        <v/>
      </c>
      <c r="FY139" s="48" t="n">
        <v>18300</v>
      </c>
      <c r="FZ139" s="18">
        <f>IF(FY139&gt;0,(FY139-FZ$5)/FZ$5,0)</f>
        <v/>
      </c>
      <c r="GA139" s="15">
        <f>'Investment Analysis'!PB139</f>
        <v/>
      </c>
      <c r="GB139" s="48" t="n">
        <v>19507.5</v>
      </c>
      <c r="GC139" s="18">
        <f>'Investment Analysis'!PK139</f>
        <v/>
      </c>
      <c r="GD139" s="15">
        <f>'Investment Analysis'!PI139</f>
        <v/>
      </c>
      <c r="GE139" s="48" t="n">
        <v>9587.4</v>
      </c>
      <c r="GF139" s="18">
        <f>'Investment Analysis'!PY139</f>
        <v/>
      </c>
      <c r="GG139" s="15">
        <f>'Investment Analysis'!PW139</f>
        <v/>
      </c>
      <c r="GH139" s="48" t="n">
        <v>20992.3</v>
      </c>
      <c r="GI139" s="18">
        <f>'Investment Analysis'!QF139</f>
        <v/>
      </c>
      <c r="GJ139" s="15">
        <f>'Investment Analysis'!QD139</f>
        <v/>
      </c>
      <c r="GK139" s="48" t="n">
        <v>11721.8</v>
      </c>
      <c r="GL139" s="18">
        <f>'Investment Analysis'!QM139</f>
        <v/>
      </c>
      <c r="GM139" s="15">
        <f>'Investment Analysis'!QK139</f>
        <v/>
      </c>
      <c r="GN139" s="48" t="n">
        <v>9900</v>
      </c>
      <c r="GO139" s="18">
        <f>'Investment Analysis'!QT139</f>
        <v/>
      </c>
      <c r="GP139" s="15">
        <f>'Investment Analysis'!QR139</f>
        <v/>
      </c>
      <c r="GQ139" s="48" t="n">
        <v>4943.95</v>
      </c>
      <c r="GR139" s="18">
        <f>'Investment Analysis'!RA139</f>
        <v/>
      </c>
      <c r="GS139" s="15">
        <f>'Investment Analysis'!QY139</f>
        <v/>
      </c>
      <c r="GT139" s="48" t="n">
        <v>48945</v>
      </c>
      <c r="GU139" s="18">
        <f>'Investment Analysis'!RH139</f>
        <v/>
      </c>
      <c r="GV139" s="15">
        <f>'Investment Analysis'!RF139</f>
        <v/>
      </c>
      <c r="GW139" s="48" t="n">
        <v>11488</v>
      </c>
      <c r="GX139" s="18">
        <f>'Investment Analysis'!RO139</f>
        <v/>
      </c>
      <c r="GY139" s="15">
        <f>'Investment Analysis'!RM139</f>
        <v/>
      </c>
      <c r="GZ139" s="48" t="n">
        <v>2968</v>
      </c>
      <c r="HA139" s="18">
        <f>'Investment Analysis'!RV139</f>
        <v/>
      </c>
      <c r="HB139" s="15">
        <f>'Investment Analysis'!RT139</f>
        <v/>
      </c>
      <c r="HC139" s="48" t="n">
        <v>21375</v>
      </c>
      <c r="HD139" s="18">
        <f>'Investment Analysis'!SC139</f>
        <v/>
      </c>
      <c r="HE139" s="15">
        <f>'Investment Analysis'!SA139</f>
        <v/>
      </c>
      <c r="HF139" s="48" t="n">
        <v>6515</v>
      </c>
      <c r="HG139" s="18">
        <f>'Investment Analysis'!SJ139</f>
        <v/>
      </c>
      <c r="HH139" s="15">
        <f>'Investment Analysis'!SH139</f>
        <v/>
      </c>
      <c r="HI139" s="48" t="n">
        <v>8160</v>
      </c>
      <c r="HJ139" s="18">
        <f>'Investment Analysis'!SM139</f>
        <v/>
      </c>
      <c r="HK139" s="15">
        <f>'Investment Analysis'!SK139</f>
        <v/>
      </c>
      <c r="HL139" s="48" t="n">
        <v>12007.5</v>
      </c>
      <c r="HM139" s="18">
        <f>'Investment Analysis'!SP139</f>
        <v/>
      </c>
      <c r="HN139" s="15">
        <f>'Investment Analysis'!SN139</f>
        <v/>
      </c>
      <c r="HO139" s="48" t="n">
        <v>7010.65</v>
      </c>
      <c r="HP139" s="18">
        <f>'Investment Analysis'!TE139</f>
        <v/>
      </c>
      <c r="HQ139" s="15">
        <f>'Investment Analysis'!TC139</f>
        <v/>
      </c>
      <c r="HR139" s="48" t="n">
        <v>3561</v>
      </c>
      <c r="HS139" s="18">
        <f>'Investment Analysis'!TL139</f>
        <v/>
      </c>
      <c r="HT139" s="15">
        <f>'Investment Analysis'!TJ139</f>
        <v/>
      </c>
      <c r="HU139" s="48" t="n"/>
      <c r="HV139" s="18">
        <f>'Investment Analysis'!TS139</f>
        <v/>
      </c>
      <c r="HW139" s="15">
        <f>'Investment Analysis'!TQ139</f>
        <v/>
      </c>
      <c r="HX139" s="48" t="n"/>
      <c r="HY139" s="18">
        <f>'Investment Analysis'!TZ139</f>
        <v/>
      </c>
      <c r="HZ139" s="15">
        <f>'Investment Analysis'!TX139</f>
        <v/>
      </c>
      <c r="IA139" s="48" t="n"/>
      <c r="IB139" s="18">
        <f>'Investment Analysis'!UG139</f>
        <v/>
      </c>
      <c r="IC139" s="15">
        <f>'Investment Analysis'!UE139</f>
        <v/>
      </c>
      <c r="ID139" s="48" t="n"/>
      <c r="IE139" s="18">
        <f>'Investment Analysis'!UN139</f>
        <v/>
      </c>
      <c r="IF139" s="15">
        <f>'Investment Analysis'!UL139</f>
        <v/>
      </c>
      <c r="IG139" s="48" t="n"/>
      <c r="IH139" s="18">
        <f>'Investment Analysis'!UU139</f>
        <v/>
      </c>
      <c r="II139" s="15">
        <f>'Investment Analysis'!US139</f>
        <v/>
      </c>
      <c r="IJ139" s="48" t="n"/>
      <c r="IK139" s="18">
        <f>'Investment Analysis'!VB139</f>
        <v/>
      </c>
      <c r="IL139" s="15">
        <f>'Investment Analysis'!UZ139</f>
        <v/>
      </c>
      <c r="IM139" s="48" t="n"/>
      <c r="IN139" s="18">
        <f>'Investment Analysis'!VI139</f>
        <v/>
      </c>
      <c r="IO139" s="15">
        <f>'Investment Analysis'!VG139</f>
        <v/>
      </c>
      <c r="IP139" s="18" t="n"/>
      <c r="IQ139" s="18" t="n"/>
      <c r="IR139" s="18" t="n"/>
      <c r="IS139" s="108">
        <f>IF(IT139&gt;0,IT139-IT138,0)</f>
        <v/>
      </c>
      <c r="IT139" s="48">
        <f>FY139+FV139+FS139+FP139+FM139+FJ139+FG139+FD139+FA139+EX139+EU139+ER139+EO139+EL139+EI139+EF139+EC139+DZ139+DW139+DT139+DQ139+DN139+DK139+DH139+DE139+DB139+CY139+CV139+CS139+CP139+CJ139+CG139+CD139+CA139+BX139+P139+CM139+GT139+GQ139+GN139+GK139+GH139+GE139+GB139+BU139+BR139+BO139+BL139+BI139+BF139+BC139+AZ139+AW139+AT139+AQ139+AN139+AK139+AH139+AE139+AB139+Y139+V139+S139+GW139+GZ139+HC139+HF139+HI139+HL139+HO139+HR139+HU139</f>
        <v/>
      </c>
      <c r="IU139" s="101">
        <f>IF(IT139&gt;0,IV139,0)</f>
        <v/>
      </c>
      <c r="IV139" s="101" t="n"/>
      <c r="IW139" s="15">
        <f>IF(IT139&gt;0,(IT139+IV$11-I$2)/I$2,0)</f>
        <v/>
      </c>
      <c r="IX139" s="113">
        <f>IF(IT139&gt;0,IT139+IV$11-I$2,0)</f>
        <v/>
      </c>
      <c r="IY139" s="21">
        <f>IF(IT139&gt;0,(IT139+IV$11+IV$33+IV$52+IV$73+IV$93+IV$113+IV$133-IT$8)/IT$8,0)</f>
        <v/>
      </c>
      <c r="IZ139" s="173">
        <f>IF(IT139&gt;0,IT139+IV$11+IV$33+IV$52+IV$73+IV$93+IV$113+IV$133-IT$8,0)</f>
        <v/>
      </c>
    </row>
    <row r="140">
      <c r="A140" s="554">
        <f>'Investment Analysis'!A140</f>
        <v/>
      </c>
      <c r="B140" s="4">
        <f>'Investment Analysis'!B140</f>
        <v/>
      </c>
      <c r="C140" s="27">
        <f>'Investment Analysis'!C140</f>
        <v/>
      </c>
      <c r="D140" s="14">
        <f>'Investment Analysis'!D140</f>
        <v/>
      </c>
      <c r="E140" s="15">
        <f>'Investment Analysis'!E140</f>
        <v/>
      </c>
      <c r="F140" s="13">
        <f>'Investment Analysis'!G140</f>
        <v/>
      </c>
      <c r="G140" s="14">
        <f>'Investment Analysis'!H140</f>
        <v/>
      </c>
      <c r="H140" s="15">
        <f>'Investment Analysis'!I140</f>
        <v/>
      </c>
      <c r="I140" s="13">
        <f>'Investment Analysis'!K140</f>
        <v/>
      </c>
      <c r="J140" s="14">
        <f>'Investment Analysis'!L140</f>
        <v/>
      </c>
      <c r="K140" s="15">
        <f>'Investment Analysis'!M140</f>
        <v/>
      </c>
      <c r="L140" s="41">
        <f>'Investment Analysis'!T140</f>
        <v/>
      </c>
      <c r="M140" s="21">
        <f>'Investment Analysis'!V140</f>
        <v/>
      </c>
      <c r="N140" s="21">
        <f>'Investment Analysis'!W140</f>
        <v/>
      </c>
      <c r="P140" s="48">
        <f>'Investment Analysis'!Y140</f>
        <v/>
      </c>
      <c r="Q140" s="18" t="n"/>
      <c r="R140" s="83" t="n"/>
      <c r="S140" s="48" t="n">
        <v>4541.28</v>
      </c>
      <c r="T140" s="18">
        <f>'Investment Analysis'!AH140</f>
        <v/>
      </c>
      <c r="U140" s="15">
        <f>'Investment Analysis'!AF140</f>
        <v/>
      </c>
      <c r="V140" s="48" t="n">
        <v>7290.02</v>
      </c>
      <c r="W140" s="18">
        <f>'Investment Analysis'!AO140</f>
        <v/>
      </c>
      <c r="X140" s="15">
        <f>'Investment Analysis'!AM140</f>
        <v/>
      </c>
      <c r="Y140" s="48" t="n">
        <v>9423.32</v>
      </c>
      <c r="Z140" s="18">
        <f>IF(Y140&gt;0,(Y140-Z$5)/Z$5,0)</f>
        <v/>
      </c>
      <c r="AA140" s="15">
        <f>'Investment Analysis'!GM140</f>
        <v/>
      </c>
      <c r="AB140" s="48" t="n">
        <v>2617.16</v>
      </c>
      <c r="AC140" s="18">
        <f>IF(AB140&gt;0,(AB140+8000+5000-AC$5)/AC$5,0)</f>
        <v/>
      </c>
      <c r="AD140" s="15">
        <f>'Investment Analysis'!AT140</f>
        <v/>
      </c>
      <c r="AE140" s="48" t="n">
        <v>11541.15</v>
      </c>
      <c r="AF140" s="18">
        <f>'Investment Analysis'!BC140</f>
        <v/>
      </c>
      <c r="AG140" s="15">
        <f>'Investment Analysis'!BA140</f>
        <v/>
      </c>
      <c r="AH140" s="48" t="n"/>
      <c r="AI140" s="18">
        <f>IF(AH140&gt;0,(AH140-5000+20000+20000-AI$5)/AI$5,0)</f>
        <v/>
      </c>
      <c r="AJ140" s="15">
        <f>'Investment Analysis'!BH140</f>
        <v/>
      </c>
      <c r="AK140" s="48" t="n">
        <v>19800.89</v>
      </c>
      <c r="AL140" s="18">
        <f>IF(AK140&gt;0,(AK140+7000-AL$5)/AL$5,0)</f>
        <v/>
      </c>
      <c r="AM140" s="15">
        <f>'Investment Analysis'!BO140</f>
        <v/>
      </c>
      <c r="AN140" s="48" t="n">
        <v>15534.54</v>
      </c>
      <c r="AO140" s="18">
        <f>IF(AN140&gt;0,(AN140+25000+5000-AO$5)/AO$5,0)</f>
        <v/>
      </c>
      <c r="AP140" s="15">
        <f>'Investment Analysis'!BV140</f>
        <v/>
      </c>
      <c r="AQ140" s="48" t="n">
        <v>5076.7</v>
      </c>
      <c r="AR140" s="18">
        <f>IF(AQ140&gt;0,(AQ140+10000+4000-AR$5)/AR$5,0)</f>
        <v/>
      </c>
      <c r="AS140" s="15">
        <f>'Investment Analysis'!CC140</f>
        <v/>
      </c>
      <c r="AT140" s="48" t="n">
        <v>5144.69</v>
      </c>
      <c r="AU140" s="18">
        <f>'Investment Analysis'!CL140</f>
        <v/>
      </c>
      <c r="AV140" s="15">
        <f>'Investment Analysis'!CJ140</f>
        <v/>
      </c>
      <c r="AW140" s="48" t="n">
        <v>18069.44</v>
      </c>
      <c r="AX140" s="18">
        <f>IF(AW140&gt;0,(AW140+2000-AX$5)/AX$5,0)</f>
        <v/>
      </c>
      <c r="AY140" s="15">
        <f>'Investment Analysis'!CQ140</f>
        <v/>
      </c>
      <c r="AZ140" s="48" t="n">
        <v>16190.5</v>
      </c>
      <c r="BA140" s="18">
        <f>'Investment Analysis'!CZ140</f>
        <v/>
      </c>
      <c r="BB140" s="15">
        <f>'Investment Analysis'!CX140</f>
        <v/>
      </c>
      <c r="BC140" s="48" t="n">
        <v>9599.93</v>
      </c>
      <c r="BD140" s="18">
        <f>IF(BC140&gt;0,(BC140-10000+30000+10000-BD$5)/BD$5,0)</f>
        <v/>
      </c>
      <c r="BE140" s="15">
        <f>'Investment Analysis'!DE140</f>
        <v/>
      </c>
      <c r="BF140" s="48" t="n">
        <v>4664.37</v>
      </c>
      <c r="BG140" s="18">
        <f>'Investment Analysis'!DN140</f>
        <v/>
      </c>
      <c r="BH140" s="15">
        <f>'Investment Analysis'!DL140</f>
        <v/>
      </c>
      <c r="BI140" s="48" t="n">
        <v>2766.18</v>
      </c>
      <c r="BJ140" s="18">
        <f>'Investment Analysis'!EB140</f>
        <v/>
      </c>
      <c r="BK140" s="15">
        <f>'Investment Analysis'!DZ140</f>
        <v/>
      </c>
      <c r="BL140" s="48" t="n">
        <v>21230.89</v>
      </c>
      <c r="BM140" s="18">
        <f>'Investment Analysis'!EI140</f>
        <v/>
      </c>
      <c r="BN140" s="15">
        <f>'Investment Analysis'!EG140</f>
        <v/>
      </c>
      <c r="BO140" s="48" t="n">
        <v>10355.99</v>
      </c>
      <c r="BP140" s="18">
        <f>'Investment Analysis'!DU140</f>
        <v/>
      </c>
      <c r="BQ140" s="15">
        <f>'Investment Analysis'!DS140</f>
        <v/>
      </c>
      <c r="BR140" s="48" t="n">
        <v>11582.01</v>
      </c>
      <c r="BS140" s="18">
        <f>'Investment Analysis'!EP140</f>
        <v/>
      </c>
      <c r="BT140" s="15">
        <f>'Investment Analysis'!EN140</f>
        <v/>
      </c>
      <c r="BU140" s="48" t="n">
        <v>14014.13</v>
      </c>
      <c r="BV140" s="18">
        <f>IF(BU140&gt;0,(BU140+8000-BV$5)/BV$5,0)</f>
        <v/>
      </c>
      <c r="BW140" s="15">
        <f>'Investment Analysis'!EU140</f>
        <v/>
      </c>
      <c r="BX140" s="48" t="n">
        <v>21140.67</v>
      </c>
      <c r="BY140" s="18">
        <f>IF(BX140&gt;0,(BX140-10000-5000-BY$5)/BY$5,0)</f>
        <v/>
      </c>
      <c r="BZ140" s="15">
        <f>'Investment Analysis'!FB140</f>
        <v/>
      </c>
      <c r="CA140" s="48" t="n">
        <v>21735.85</v>
      </c>
      <c r="CB140" s="18">
        <f>IF(CA140&gt;0,(CA140-CB$5)/CB$5,0)</f>
        <v/>
      </c>
      <c r="CC140" s="15">
        <f>'Investment Analysis'!FI140</f>
        <v/>
      </c>
      <c r="CD140" s="48" t="n">
        <v>19561.21</v>
      </c>
      <c r="CE140" s="18">
        <f>'Investment Analysis'!FR140</f>
        <v/>
      </c>
      <c r="CF140" s="15">
        <f>'Investment Analysis'!FP140</f>
        <v/>
      </c>
      <c r="CG140" s="48" t="n">
        <v>4856.55</v>
      </c>
      <c r="CH140" s="18">
        <f>'Investment Analysis'!FR140</f>
        <v/>
      </c>
      <c r="CI140" s="15">
        <f>'Investment Analysis'!FW140</f>
        <v/>
      </c>
      <c r="CJ140" s="48" t="n"/>
      <c r="CK140" s="18">
        <f>IF(CJ140&gt;0,(CJ140+5000+8000-CK$5)/CK$5,0)</f>
        <v/>
      </c>
      <c r="CL140" s="15">
        <f>'Investment Analysis'!GD140</f>
        <v/>
      </c>
      <c r="CM140" s="48" t="n">
        <v>36607.69</v>
      </c>
      <c r="CN140" s="18">
        <f>IF(CM140&gt;0,(CM140-CN$5)/CN$5,0)</f>
        <v/>
      </c>
      <c r="CO140" s="15">
        <f>'Investment Analysis'!GT140</f>
        <v/>
      </c>
      <c r="CP140" s="48" t="n">
        <v>32918.55</v>
      </c>
      <c r="CQ140" s="18">
        <f>IF(CP140&gt;0,(CP140-CQ$5)/CQ$5,0)</f>
        <v/>
      </c>
      <c r="CR140" s="15">
        <f>'Investment Analysis'!HG140</f>
        <v/>
      </c>
      <c r="CS140" s="48" t="n">
        <v>4140</v>
      </c>
      <c r="CT140" s="18">
        <f>IF(CS140&gt;0,(CS140-CT$5)/CT$5,0)</f>
        <v/>
      </c>
      <c r="CU140" s="15">
        <f>'Investment Analysis'!HN140</f>
        <v/>
      </c>
      <c r="CV140" s="48" t="n">
        <v>9070.6</v>
      </c>
      <c r="CW140" s="18">
        <f>IF(CV140&gt;0,(CV140-CW$5)/CW$5,0)</f>
        <v/>
      </c>
      <c r="CX140" s="15">
        <f>'Investment Analysis'!IB140</f>
        <v/>
      </c>
      <c r="CY140" s="48" t="n">
        <v>10975.2</v>
      </c>
      <c r="CZ140" s="18">
        <f>IF(CY140&gt;0,(CY140-CZ$5)/CZ$5,0)</f>
        <v/>
      </c>
      <c r="DA140" s="15">
        <f>'Investment Analysis'!II140</f>
        <v/>
      </c>
      <c r="DB140" s="48" t="n">
        <v>6454.5</v>
      </c>
      <c r="DC140" s="18">
        <f>IF(DB140&gt;0,(DB140-DC$5)/DC$5,0)</f>
        <v/>
      </c>
      <c r="DD140" s="15">
        <f>'Investment Analysis'!IP140</f>
        <v/>
      </c>
      <c r="DE140" s="48" t="n">
        <v>21810</v>
      </c>
      <c r="DF140" s="18">
        <f>'Investment Analysis'!IY140</f>
        <v/>
      </c>
      <c r="DG140" s="15">
        <f>'Investment Analysis'!IW140</f>
        <v/>
      </c>
      <c r="DH140" s="48" t="n">
        <v>21525.3</v>
      </c>
      <c r="DI140" s="18">
        <f>IF(DH140&gt;0,(DH140-DI$5)/DI$5,0)</f>
        <v/>
      </c>
      <c r="DJ140" s="15">
        <f>'Investment Analysis'!JD140</f>
        <v/>
      </c>
      <c r="DK140" s="48" t="n">
        <v>25166</v>
      </c>
      <c r="DL140" s="18">
        <f>IF(DK140&gt;0,(DK140-DL$5)/DL$5,0)</f>
        <v/>
      </c>
      <c r="DM140" s="15">
        <f>'Investment Analysis'!JK140</f>
        <v/>
      </c>
      <c r="DN140" s="48" t="n">
        <v>1154.3</v>
      </c>
      <c r="DO140" s="18">
        <f>IF(DN140&gt;0,(DN140-DO$5)/DO$5,0)</f>
        <v/>
      </c>
      <c r="DP140" s="15">
        <f>'Investment Analysis'!HU140</f>
        <v/>
      </c>
      <c r="DQ140" s="48" t="n">
        <v>17335.5</v>
      </c>
      <c r="DR140" s="18">
        <f>IF(DQ140&gt;0,(DQ140-DR$5)/DR$5,0)</f>
        <v/>
      </c>
      <c r="DS140" s="15">
        <f>'Investment Analysis'!JR140</f>
        <v/>
      </c>
      <c r="DT140" s="48" t="n">
        <v>22488</v>
      </c>
      <c r="DU140" s="18">
        <f>IF(DT140&gt;0,(DT140-630.54-DU$5)/DU$5,0)</f>
        <v/>
      </c>
      <c r="DV140" s="15">
        <f>'Investment Analysis'!JY140</f>
        <v/>
      </c>
      <c r="DW140" s="48" t="n">
        <v>4851.65</v>
      </c>
      <c r="DX140" s="18">
        <f>IF(DW140&gt;0,(DW140-DX$5)/DX$5,0)</f>
        <v/>
      </c>
      <c r="DY140" s="15">
        <f>'Investment Analysis'!KF140</f>
        <v/>
      </c>
      <c r="DZ140" s="48" t="n">
        <v>5324</v>
      </c>
      <c r="EA140" s="18">
        <f>IF(DZ140&gt;0,(DZ140-EA$5)/EA$5,0)</f>
        <v/>
      </c>
      <c r="EB140" s="15">
        <f>'Investment Analysis'!KM140</f>
        <v/>
      </c>
      <c r="EC140" s="54" t="n">
        <v>2560</v>
      </c>
      <c r="ED140" s="18">
        <f>'Investment Analysis'!KV140</f>
        <v/>
      </c>
      <c r="EE140" s="15">
        <f>'Investment Analysis'!KT140</f>
        <v/>
      </c>
      <c r="EF140" s="48" t="n">
        <v>13832.5</v>
      </c>
      <c r="EG140" s="18">
        <f>IF(EF140&gt;0,(EF140-EG$5)/EG$5,0)</f>
        <v/>
      </c>
      <c r="EH140" s="15">
        <f>'Investment Analysis'!LH140</f>
        <v/>
      </c>
      <c r="EI140" s="48" t="n">
        <v>7792.2</v>
      </c>
      <c r="EJ140" s="18">
        <f>'Investment Analysis'!LQ140</f>
        <v/>
      </c>
      <c r="EK140" s="15">
        <f>'Investment Analysis'!LO140</f>
        <v/>
      </c>
      <c r="EL140" s="48" t="n">
        <v>23325</v>
      </c>
      <c r="EM140" s="18">
        <f>IF(EL140&gt;0,(EL140-EM$4)/EM$4,0)</f>
        <v/>
      </c>
      <c r="EN140" s="15">
        <f>'Investment Analysis'!LX140</f>
        <v/>
      </c>
      <c r="EO140" s="48" t="n">
        <v>15165</v>
      </c>
      <c r="EP140" s="68">
        <f>IF(EO140&gt;0,(EO140-500-EP$5)/EP$5,0)</f>
        <v/>
      </c>
      <c r="EQ140" s="15">
        <f>'Investment Analysis'!MC140</f>
        <v/>
      </c>
      <c r="ER140" s="48" t="n">
        <v>0</v>
      </c>
      <c r="ES140" s="18">
        <f>'Investment Analysis'!LX140</f>
        <v/>
      </c>
      <c r="ET140" s="15">
        <f>'Investment Analysis'!LA140</f>
        <v/>
      </c>
      <c r="EU140" s="48" t="n">
        <v>36452</v>
      </c>
      <c r="EV140" s="18">
        <f>'Investment Analysis'!ML140</f>
        <v/>
      </c>
      <c r="EW140" s="15">
        <f>'Investment Analysis'!MJ140</f>
        <v/>
      </c>
      <c r="EX140" s="48" t="n">
        <v>58250.5</v>
      </c>
      <c r="EY140" s="18">
        <f>IF(EX140&gt;0,(EX140-EY$5)/EY$5,0)</f>
        <v/>
      </c>
      <c r="EZ140" s="15">
        <f>'Investment Analysis'!MQ140</f>
        <v/>
      </c>
      <c r="FA140" s="48" t="n">
        <v>11784</v>
      </c>
      <c r="FB140" s="18">
        <f>IF(FA140&gt;0,(FA140-FB$5)/FB$5,0)</f>
        <v/>
      </c>
      <c r="FC140" s="15">
        <f>'Investment Analysis'!MX140</f>
        <v/>
      </c>
      <c r="FD140" s="48" t="n">
        <v>17879.4</v>
      </c>
      <c r="FE140" s="18">
        <f>IF(FD140&gt;0,(FD140-FE$5)/FE$5,0)</f>
        <v/>
      </c>
      <c r="FF140" s="15">
        <f>'Investment Analysis'!NE140</f>
        <v/>
      </c>
      <c r="FG140" s="48" t="n">
        <v>11376</v>
      </c>
      <c r="FH140" s="18">
        <f>IF(FG140&gt;0,(FG140-FH$5)/FH$5,0)</f>
        <v/>
      </c>
      <c r="FI140" s="15">
        <f>'Investment Analysis'!NL140</f>
        <v/>
      </c>
      <c r="FJ140" s="48" t="n">
        <v>37741.2</v>
      </c>
      <c r="FK140" s="18">
        <f>IF(FJ140&gt;0,(FJ140-FK$5)/FK$5,0)</f>
        <v/>
      </c>
      <c r="FL140" s="15">
        <f>'Investment Analysis'!NS140</f>
        <v/>
      </c>
      <c r="FM140" s="48" t="n">
        <v>2702.85</v>
      </c>
      <c r="FN140" s="18">
        <f>IF(FM140&gt;0,(FM140-FN$5)/FN$5,0)</f>
        <v/>
      </c>
      <c r="FO140" s="15">
        <f>'Investment Analysis'!NZ140</f>
        <v/>
      </c>
      <c r="FP140" s="48" t="n">
        <v>28500</v>
      </c>
      <c r="FQ140" s="18">
        <f>IF(FP140&gt;0,(FP140-FQ$5)/FQ$5,0)</f>
        <v/>
      </c>
      <c r="FR140" s="15">
        <f>'Investment Analysis'!OG140</f>
        <v/>
      </c>
      <c r="FS140" s="48" t="n">
        <v>61920</v>
      </c>
      <c r="FT140" s="18">
        <f>IF(FS140&gt;0,(FS140-FT$5)/FT$5,0)</f>
        <v/>
      </c>
      <c r="FU140" s="15">
        <f>'Investment Analysis'!ON140</f>
        <v/>
      </c>
      <c r="FV140" s="48" t="n">
        <v>18240.5</v>
      </c>
      <c r="FW140" s="18">
        <f>IF(FV140&gt;0,(FV140-FW$5)/FW$5,0)</f>
        <v/>
      </c>
      <c r="FX140" s="15">
        <f>'Investment Analysis'!OU140</f>
        <v/>
      </c>
      <c r="FY140" s="48" t="n">
        <v>18358.75</v>
      </c>
      <c r="FZ140" s="18">
        <f>IF(FY140&gt;0,(FY140-FZ$5)/FZ$5,0)</f>
        <v/>
      </c>
      <c r="GA140" s="15">
        <f>'Investment Analysis'!PB140</f>
        <v/>
      </c>
      <c r="GB140" s="48" t="n">
        <v>19466.25</v>
      </c>
      <c r="GC140" s="18">
        <f>'Investment Analysis'!PK140</f>
        <v/>
      </c>
      <c r="GD140" s="15">
        <f>'Investment Analysis'!PI140</f>
        <v/>
      </c>
      <c r="GE140" s="48" t="n">
        <v>9597.6</v>
      </c>
      <c r="GF140" s="18">
        <f>'Investment Analysis'!PY140</f>
        <v/>
      </c>
      <c r="GG140" s="15">
        <f>'Investment Analysis'!PW140</f>
        <v/>
      </c>
      <c r="GH140" s="48" t="n">
        <v>20432.3</v>
      </c>
      <c r="GI140" s="18">
        <f>'Investment Analysis'!QF140</f>
        <v/>
      </c>
      <c r="GJ140" s="15">
        <f>'Investment Analysis'!QD140</f>
        <v/>
      </c>
      <c r="GK140" s="48" t="n">
        <v>11350.6</v>
      </c>
      <c r="GL140" s="18">
        <f>'Investment Analysis'!QM140</f>
        <v/>
      </c>
      <c r="GM140" s="15">
        <f>'Investment Analysis'!QK140</f>
        <v/>
      </c>
      <c r="GN140" s="48" t="n">
        <v>9639</v>
      </c>
      <c r="GO140" s="18">
        <f>'Investment Analysis'!QT140</f>
        <v/>
      </c>
      <c r="GP140" s="15">
        <f>'Investment Analysis'!QR140</f>
        <v/>
      </c>
      <c r="GQ140" s="48" t="n">
        <v>5006.1</v>
      </c>
      <c r="GR140" s="18">
        <f>'Investment Analysis'!RA140</f>
        <v/>
      </c>
      <c r="GS140" s="15">
        <f>'Investment Analysis'!QY140</f>
        <v/>
      </c>
      <c r="GT140" s="48" t="n">
        <v>49145</v>
      </c>
      <c r="GU140" s="18">
        <f>'Investment Analysis'!RH140</f>
        <v/>
      </c>
      <c r="GV140" s="15">
        <f>'Investment Analysis'!RF140</f>
        <v/>
      </c>
      <c r="GW140" s="48" t="n">
        <v>11520</v>
      </c>
      <c r="GX140" s="18">
        <f>'Investment Analysis'!RO140</f>
        <v/>
      </c>
      <c r="GY140" s="15">
        <f>'Investment Analysis'!RM140</f>
        <v/>
      </c>
      <c r="GZ140" s="48" t="n">
        <v>3050</v>
      </c>
      <c r="HA140" s="18">
        <f>'Investment Analysis'!RV140</f>
        <v/>
      </c>
      <c r="HB140" s="15">
        <f>'Investment Analysis'!RT140</f>
        <v/>
      </c>
      <c r="HC140" s="48" t="n">
        <v>21315</v>
      </c>
      <c r="HD140" s="18">
        <f>'Investment Analysis'!SC140</f>
        <v/>
      </c>
      <c r="HE140" s="15">
        <f>'Investment Analysis'!SA140</f>
        <v/>
      </c>
      <c r="HF140" s="48" t="n">
        <v>6090</v>
      </c>
      <c r="HG140" s="18">
        <f>'Investment Analysis'!SJ140</f>
        <v/>
      </c>
      <c r="HH140" s="15">
        <f>'Investment Analysis'!SH140</f>
        <v/>
      </c>
      <c r="HI140" s="48" t="n">
        <v>8044</v>
      </c>
      <c r="HJ140" s="18">
        <f>'Investment Analysis'!SM140</f>
        <v/>
      </c>
      <c r="HK140" s="15">
        <f>'Investment Analysis'!SK140</f>
        <v/>
      </c>
      <c r="HL140" s="48" t="n">
        <v>11107.5</v>
      </c>
      <c r="HM140" s="18">
        <f>'Investment Analysis'!SP140</f>
        <v/>
      </c>
      <c r="HN140" s="15">
        <f>'Investment Analysis'!SN140</f>
        <v/>
      </c>
      <c r="HO140" s="48" t="n">
        <v>6992.05</v>
      </c>
      <c r="HP140" s="18">
        <f>'Investment Analysis'!TE140</f>
        <v/>
      </c>
      <c r="HQ140" s="15">
        <f>'Investment Analysis'!TC140</f>
        <v/>
      </c>
      <c r="HR140" s="48" t="n">
        <v>3790</v>
      </c>
      <c r="HS140" s="18">
        <f>'Investment Analysis'!TL140</f>
        <v/>
      </c>
      <c r="HT140" s="15">
        <f>'Investment Analysis'!TJ140</f>
        <v/>
      </c>
      <c r="HU140" s="48" t="n"/>
      <c r="HV140" s="18">
        <f>'Investment Analysis'!TS140</f>
        <v/>
      </c>
      <c r="HW140" s="15">
        <f>'Investment Analysis'!TQ140</f>
        <v/>
      </c>
      <c r="HX140" s="48" t="n"/>
      <c r="HY140" s="18">
        <f>'Investment Analysis'!TZ140</f>
        <v/>
      </c>
      <c r="HZ140" s="15">
        <f>'Investment Analysis'!TX140</f>
        <v/>
      </c>
      <c r="IA140" s="48" t="n"/>
      <c r="IB140" s="18">
        <f>'Investment Analysis'!UG140</f>
        <v/>
      </c>
      <c r="IC140" s="15">
        <f>'Investment Analysis'!UE140</f>
        <v/>
      </c>
      <c r="ID140" s="48" t="n"/>
      <c r="IE140" s="18">
        <f>'Investment Analysis'!UN140</f>
        <v/>
      </c>
      <c r="IF140" s="15">
        <f>'Investment Analysis'!UL140</f>
        <v/>
      </c>
      <c r="IG140" s="48" t="n"/>
      <c r="IH140" s="18">
        <f>'Investment Analysis'!UU140</f>
        <v/>
      </c>
      <c r="II140" s="15">
        <f>'Investment Analysis'!US140</f>
        <v/>
      </c>
      <c r="IJ140" s="48" t="n"/>
      <c r="IK140" s="18">
        <f>'Investment Analysis'!VB140</f>
        <v/>
      </c>
      <c r="IL140" s="15">
        <f>'Investment Analysis'!UZ140</f>
        <v/>
      </c>
      <c r="IM140" s="48" t="n"/>
      <c r="IN140" s="18">
        <f>'Investment Analysis'!VI140</f>
        <v/>
      </c>
      <c r="IO140" s="15">
        <f>'Investment Analysis'!VG140</f>
        <v/>
      </c>
      <c r="IP140" s="18" t="n"/>
      <c r="IQ140" s="18" t="n"/>
      <c r="IR140" s="18" t="n"/>
      <c r="IS140" s="108">
        <f>IF(IT140&gt;0,IT140-IT139,0)</f>
        <v/>
      </c>
      <c r="IT140" s="48">
        <f>FY140+FV140+FS140+FP140+FM140+FJ140+FG140+FD140+FA140+EX140+EU140+ER140+EO140+EL140+EI140+EF140+EC140+DZ140+DW140+DT140+DQ140+DN140+DK140+DH140+DE140+DB140+CY140+CV140+CS140+CP140+CJ140+CG140+CD140+CA140+BX140+P140+CM140+GT140+GQ140+GN140+GK140+GH140+GE140+GB140+BU140+BR140+BO140+BL140+BI140+BF140+BC140+AZ140+AW140+AT140+AQ140+AN140+AK140+AH140+AE140+AB140+Y140+V140+S140+GW140+GZ140+HC140+HF140+HI140+HL140+HO140+HR140+HU140</f>
        <v/>
      </c>
      <c r="IU140" s="101">
        <f>IF(IT140&gt;0,IV140,0)</f>
        <v/>
      </c>
      <c r="IV140" s="101" t="n"/>
      <c r="IW140" s="15">
        <f>IF(IT140&gt;0,(IT140+IV$11-I$2)/I$2,0)</f>
        <v/>
      </c>
      <c r="IX140" s="113">
        <f>IF(IT140&gt;0,IT140+IV$11-I$2,0)</f>
        <v/>
      </c>
      <c r="IY140" s="21">
        <f>IF(IT140&gt;0,(IT140+IV$11+IV$33+IV$52+IV$73+IV$93+IV$113+IV$133-IT$8)/IT$8,0)</f>
        <v/>
      </c>
      <c r="IZ140" s="173">
        <f>IF(IT140&gt;0,IT140+IV$11+IV$33+IV$52+IV$73+IV$93+IV$113+IV$133-IT$8,0)</f>
        <v/>
      </c>
    </row>
    <row r="141">
      <c r="A141" s="554">
        <f>'Investment Analysis'!A141</f>
        <v/>
      </c>
      <c r="B141" s="4">
        <f>'Investment Analysis'!B141</f>
        <v/>
      </c>
      <c r="C141" s="27">
        <f>'Investment Analysis'!C141</f>
        <v/>
      </c>
      <c r="D141" s="14">
        <f>'Investment Analysis'!D141</f>
        <v/>
      </c>
      <c r="E141" s="15">
        <f>'Investment Analysis'!E141</f>
        <v/>
      </c>
      <c r="F141" s="13">
        <f>'Investment Analysis'!G141</f>
        <v/>
      </c>
      <c r="G141" s="14">
        <f>'Investment Analysis'!H141</f>
        <v/>
      </c>
      <c r="H141" s="15">
        <f>'Investment Analysis'!I141</f>
        <v/>
      </c>
      <c r="I141" s="13">
        <f>'Investment Analysis'!K141</f>
        <v/>
      </c>
      <c r="J141" s="14">
        <f>'Investment Analysis'!L141</f>
        <v/>
      </c>
      <c r="K141" s="15">
        <f>'Investment Analysis'!M141</f>
        <v/>
      </c>
      <c r="L141" s="41">
        <f>'Investment Analysis'!T141</f>
        <v/>
      </c>
      <c r="M141" s="21">
        <f>'Investment Analysis'!V141</f>
        <v/>
      </c>
      <c r="N141" s="21">
        <f>'Investment Analysis'!W141</f>
        <v/>
      </c>
      <c r="P141" s="48">
        <f>'Investment Analysis'!Y141</f>
        <v/>
      </c>
      <c r="Q141" s="18" t="n"/>
      <c r="R141" s="83" t="n"/>
      <c r="S141" s="48" t="n">
        <v>4554.01</v>
      </c>
      <c r="T141" s="18">
        <f>'Investment Analysis'!AH141</f>
        <v/>
      </c>
      <c r="U141" s="15">
        <f>'Investment Analysis'!AF141</f>
        <v/>
      </c>
      <c r="V141" s="48" t="n">
        <v>7321.32</v>
      </c>
      <c r="W141" s="18">
        <f>'Investment Analysis'!AO141</f>
        <v/>
      </c>
      <c r="X141" s="15">
        <f>'Investment Analysis'!AM141</f>
        <v/>
      </c>
      <c r="Y141" s="48" t="n">
        <v>9548.23</v>
      </c>
      <c r="Z141" s="18">
        <f>IF(Y141&gt;0,(Y141-Z$5)/Z$5,0)</f>
        <v/>
      </c>
      <c r="AA141" s="15">
        <f>'Investment Analysis'!GM141</f>
        <v/>
      </c>
      <c r="AB141" s="48" t="n">
        <v>2619.5</v>
      </c>
      <c r="AC141" s="18">
        <f>IF(AB141&gt;0,(AB141+8000+5000-AC$5)/AC$5,0)</f>
        <v/>
      </c>
      <c r="AD141" s="15">
        <f>'Investment Analysis'!AT141</f>
        <v/>
      </c>
      <c r="AE141" s="48" t="n">
        <v>11591.92</v>
      </c>
      <c r="AF141" s="18">
        <f>'Investment Analysis'!BC141</f>
        <v/>
      </c>
      <c r="AG141" s="15">
        <f>'Investment Analysis'!BA141</f>
        <v/>
      </c>
      <c r="AH141" s="48" t="n"/>
      <c r="AI141" s="18">
        <f>IF(AH141&gt;0,(AH141-5000+20000+20000-AI$5)/AI$5,0)</f>
        <v/>
      </c>
      <c r="AJ141" s="15">
        <f>'Investment Analysis'!BH141</f>
        <v/>
      </c>
      <c r="AK141" s="48" t="n">
        <v>20012.34</v>
      </c>
      <c r="AL141" s="18">
        <f>IF(AK141&gt;0,(AK141+7000-AL$5)/AL$5,0)</f>
        <v/>
      </c>
      <c r="AM141" s="15">
        <f>'Investment Analysis'!BO141</f>
        <v/>
      </c>
      <c r="AN141" s="48" t="n">
        <v>15563.4</v>
      </c>
      <c r="AO141" s="18">
        <f>IF(AN141&gt;0,(AN141+25000+5000-AO$5)/AO$5,0)</f>
        <v/>
      </c>
      <c r="AP141" s="15">
        <f>'Investment Analysis'!BV141</f>
        <v/>
      </c>
      <c r="AQ141" s="48" t="n">
        <v>5102.52</v>
      </c>
      <c r="AR141" s="18">
        <f>IF(AQ141&gt;0,(AQ141+10000+4000-AR$5)/AR$5,0)</f>
        <v/>
      </c>
      <c r="AS141" s="15">
        <f>'Investment Analysis'!CC141</f>
        <v/>
      </c>
      <c r="AT141" s="48" t="n">
        <v>5191.23</v>
      </c>
      <c r="AU141" s="18">
        <f>'Investment Analysis'!CL141</f>
        <v/>
      </c>
      <c r="AV141" s="15">
        <f>'Investment Analysis'!CJ141</f>
        <v/>
      </c>
      <c r="AW141" s="48" t="n">
        <v>18221.19</v>
      </c>
      <c r="AX141" s="18">
        <f>IF(AW141&gt;0,(AW141+2000-AX$5)/AX$5,0)</f>
        <v/>
      </c>
      <c r="AY141" s="15">
        <f>'Investment Analysis'!CQ141</f>
        <v/>
      </c>
      <c r="AZ141" s="48" t="n">
        <v>16262.83</v>
      </c>
      <c r="BA141" s="18">
        <f>'Investment Analysis'!CZ141</f>
        <v/>
      </c>
      <c r="BB141" s="15">
        <f>'Investment Analysis'!CX141</f>
        <v/>
      </c>
      <c r="BC141" s="48" t="n">
        <v>9637.120000000001</v>
      </c>
      <c r="BD141" s="18">
        <f>IF(BC141&gt;0,(BC141-10000+30000+10000-BD$5)/BD$5,0)</f>
        <v/>
      </c>
      <c r="BE141" s="15">
        <f>'Investment Analysis'!DE141</f>
        <v/>
      </c>
      <c r="BF141" s="48" t="n">
        <v>4668.12</v>
      </c>
      <c r="BG141" s="18">
        <f>'Investment Analysis'!DN141</f>
        <v/>
      </c>
      <c r="BH141" s="15">
        <f>'Investment Analysis'!DL141</f>
        <v/>
      </c>
      <c r="BI141" s="48" t="n">
        <v>2738.82</v>
      </c>
      <c r="BJ141" s="18">
        <f>'Investment Analysis'!EB141</f>
        <v/>
      </c>
      <c r="BK141" s="15">
        <f>'Investment Analysis'!DZ141</f>
        <v/>
      </c>
      <c r="BL141" s="48" t="n">
        <v>21187.34</v>
      </c>
      <c r="BM141" s="18">
        <f>'Investment Analysis'!EI141</f>
        <v/>
      </c>
      <c r="BN141" s="15">
        <f>'Investment Analysis'!EG141</f>
        <v/>
      </c>
      <c r="BO141" s="48" t="n">
        <v>10353.57</v>
      </c>
      <c r="BP141" s="18">
        <f>'Investment Analysis'!DU141</f>
        <v/>
      </c>
      <c r="BQ141" s="15">
        <f>'Investment Analysis'!DS141</f>
        <v/>
      </c>
      <c r="BR141" s="48" t="n">
        <v>11702.93</v>
      </c>
      <c r="BS141" s="18">
        <f>'Investment Analysis'!EP141</f>
        <v/>
      </c>
      <c r="BT141" s="15">
        <f>'Investment Analysis'!EN141</f>
        <v/>
      </c>
      <c r="BU141" s="48" t="n">
        <v>14046.55</v>
      </c>
      <c r="BV141" s="18">
        <f>IF(BU141&gt;0,(BU141+8000-BV$5)/BV$5,0)</f>
        <v/>
      </c>
      <c r="BW141" s="15">
        <f>'Investment Analysis'!EU141</f>
        <v/>
      </c>
      <c r="BX141" s="48" t="n">
        <v>21140.67</v>
      </c>
      <c r="BY141" s="18">
        <f>IF(BX141&gt;0,(BX141-10000-5000-BY$5)/BY$5,0)</f>
        <v/>
      </c>
      <c r="BZ141" s="15">
        <f>'Investment Analysis'!FB141</f>
        <v/>
      </c>
      <c r="CA141" s="48" t="n">
        <v>21482.81</v>
      </c>
      <c r="CB141" s="18">
        <f>IF(CA141&gt;0,(CA141-CB$5)/CB$5,0)</f>
        <v/>
      </c>
      <c r="CC141" s="15">
        <f>'Investment Analysis'!FI141</f>
        <v/>
      </c>
      <c r="CD141" s="48" t="n">
        <v>19715.34</v>
      </c>
      <c r="CE141" s="18">
        <f>'Investment Analysis'!FR141</f>
        <v/>
      </c>
      <c r="CF141" s="15">
        <f>'Investment Analysis'!FP141</f>
        <v/>
      </c>
      <c r="CG141" s="48" t="n">
        <v>4912.04</v>
      </c>
      <c r="CH141" s="18">
        <f>'Investment Analysis'!FR141</f>
        <v/>
      </c>
      <c r="CI141" s="15">
        <f>'Investment Analysis'!FW141</f>
        <v/>
      </c>
      <c r="CJ141" s="48" t="n"/>
      <c r="CK141" s="18">
        <f>IF(CJ141&gt;0,(CJ141+5000+8000-CK$5)/CK$5,0)</f>
        <v/>
      </c>
      <c r="CL141" s="15">
        <f>'Investment Analysis'!GD141</f>
        <v/>
      </c>
      <c r="CM141" s="48" t="n">
        <v>36941.43</v>
      </c>
      <c r="CN141" s="18">
        <f>IF(CM141&gt;0,(CM141-CN$5)/CN$5,0)</f>
        <v/>
      </c>
      <c r="CO141" s="15">
        <f>'Investment Analysis'!GT141</f>
        <v/>
      </c>
      <c r="CP141" s="48" t="n">
        <v>33274.5</v>
      </c>
      <c r="CQ141" s="18">
        <f>IF(CP141&gt;0,(CP141-CQ$5)/CQ$5,0)</f>
        <v/>
      </c>
      <c r="CR141" s="15">
        <f>'Investment Analysis'!HG141</f>
        <v/>
      </c>
      <c r="CS141" s="48" t="n">
        <v>4210</v>
      </c>
      <c r="CT141" s="18">
        <f>IF(CS141&gt;0,(CS141-CT$5)/CT$5,0)</f>
        <v/>
      </c>
      <c r="CU141" s="15">
        <f>'Investment Analysis'!HN141</f>
        <v/>
      </c>
      <c r="CV141" s="48" t="n">
        <v>9023.85</v>
      </c>
      <c r="CW141" s="18">
        <f>IF(CV141&gt;0,(CV141-CW$5)/CW$5,0)</f>
        <v/>
      </c>
      <c r="CX141" s="15">
        <f>'Investment Analysis'!IB141</f>
        <v/>
      </c>
      <c r="CY141" s="48" t="n">
        <v>11024</v>
      </c>
      <c r="CZ141" s="18">
        <f>IF(CY141&gt;0,(CY141-CZ$5)/CZ$5,0)</f>
        <v/>
      </c>
      <c r="DA141" s="15">
        <f>'Investment Analysis'!II141</f>
        <v/>
      </c>
      <c r="DB141" s="48" t="n">
        <v>6462.5</v>
      </c>
      <c r="DC141" s="18">
        <f>IF(DB141&gt;0,(DB141-DC$5)/DC$5,0)</f>
        <v/>
      </c>
      <c r="DD141" s="15">
        <f>'Investment Analysis'!IP141</f>
        <v/>
      </c>
      <c r="DE141" s="48" t="n">
        <v>22542</v>
      </c>
      <c r="DF141" s="18">
        <f>'Investment Analysis'!IY141</f>
        <v/>
      </c>
      <c r="DG141" s="15">
        <f>'Investment Analysis'!IW141</f>
        <v/>
      </c>
      <c r="DH141" s="48" t="n">
        <v>21627.6</v>
      </c>
      <c r="DI141" s="18">
        <f>IF(DH141&gt;0,(DH141-DI$5)/DI$5,0)</f>
        <v/>
      </c>
      <c r="DJ141" s="15">
        <f>'Investment Analysis'!JD141</f>
        <v/>
      </c>
      <c r="DK141" s="48" t="n">
        <v>25151</v>
      </c>
      <c r="DL141" s="18">
        <f>IF(DK141&gt;0,(DK141-DL$5)/DL$5,0)</f>
        <v/>
      </c>
      <c r="DM141" s="15">
        <f>'Investment Analysis'!JK141</f>
        <v/>
      </c>
      <c r="DN141" s="48" t="n">
        <v>1139.2</v>
      </c>
      <c r="DO141" s="18">
        <f>IF(DN141&gt;0,(DN141-DO$5)/DO$5,0)</f>
        <v/>
      </c>
      <c r="DP141" s="15">
        <f>'Investment Analysis'!HU141</f>
        <v/>
      </c>
      <c r="DQ141" s="48" t="n">
        <v>18019.75</v>
      </c>
      <c r="DR141" s="18">
        <f>IF(DQ141&gt;0,(DQ141-DR$5)/DR$5,0)</f>
        <v/>
      </c>
      <c r="DS141" s="15">
        <f>'Investment Analysis'!JR141</f>
        <v/>
      </c>
      <c r="DT141" s="48" t="n">
        <v>25272</v>
      </c>
      <c r="DU141" s="18">
        <f>IF(DT141&gt;0,(DT141-630.54-DU$5)/DU$5,0)</f>
        <v/>
      </c>
      <c r="DV141" s="15">
        <f>'Investment Analysis'!JY141</f>
        <v/>
      </c>
      <c r="DW141" s="48" t="n">
        <v>4904.55</v>
      </c>
      <c r="DX141" s="18">
        <f>IF(DW141&gt;0,(DW141-DX$5)/DX$5,0)</f>
        <v/>
      </c>
      <c r="DY141" s="15">
        <f>'Investment Analysis'!KF141</f>
        <v/>
      </c>
      <c r="DZ141" s="48" t="n">
        <v>5308</v>
      </c>
      <c r="EA141" s="18">
        <f>IF(DZ141&gt;0,(DZ141-EA$5)/EA$5,0)</f>
        <v/>
      </c>
      <c r="EB141" s="15">
        <f>'Investment Analysis'!KM141</f>
        <v/>
      </c>
      <c r="EC141" s="54" t="n">
        <v>5720</v>
      </c>
      <c r="ED141" s="18">
        <f>'Investment Analysis'!KV141</f>
        <v/>
      </c>
      <c r="EE141" s="15">
        <f>'Investment Analysis'!KT141</f>
        <v/>
      </c>
      <c r="EF141" s="48" t="n">
        <v>14570</v>
      </c>
      <c r="EG141" s="18">
        <f>IF(EF141&gt;0,(EF141-EG$5)/EG$5,0)</f>
        <v/>
      </c>
      <c r="EH141" s="15">
        <f>'Investment Analysis'!LH141</f>
        <v/>
      </c>
      <c r="EI141" s="48" t="n">
        <v>7771.4</v>
      </c>
      <c r="EJ141" s="18">
        <f>'Investment Analysis'!LQ141</f>
        <v/>
      </c>
      <c r="EK141" s="15">
        <f>'Investment Analysis'!LO141</f>
        <v/>
      </c>
      <c r="EL141" s="48" t="n">
        <v>23385</v>
      </c>
      <c r="EM141" s="18">
        <f>IF(EL141&gt;0,(EL141-EM$4)/EM$4,0)</f>
        <v/>
      </c>
      <c r="EN141" s="15">
        <f>'Investment Analysis'!LX141</f>
        <v/>
      </c>
      <c r="EO141" s="48" t="n">
        <v>14875</v>
      </c>
      <c r="EP141" s="68">
        <f>IF(EO141&gt;0,(EO141-500-EP$5)/EP$5,0)</f>
        <v/>
      </c>
      <c r="EQ141" s="15">
        <f>'Investment Analysis'!MC141</f>
        <v/>
      </c>
      <c r="ER141" s="54" t="n">
        <v>5000</v>
      </c>
      <c r="ES141" s="18">
        <f>'Investment Analysis'!LX141</f>
        <v/>
      </c>
      <c r="ET141" s="15">
        <f>'Investment Analysis'!LA141</f>
        <v/>
      </c>
      <c r="EU141" s="48" t="n">
        <v>40566.5</v>
      </c>
      <c r="EV141" s="18">
        <f>'Investment Analysis'!ML141</f>
        <v/>
      </c>
      <c r="EW141" s="15">
        <f>'Investment Analysis'!MJ141</f>
        <v/>
      </c>
      <c r="EX141" s="48" t="n">
        <v>58926.25</v>
      </c>
      <c r="EY141" s="18">
        <f>IF(EX141&gt;0,(EX141-EY$5)/EY$5,0)</f>
        <v/>
      </c>
      <c r="EZ141" s="15">
        <f>'Investment Analysis'!MQ141</f>
        <v/>
      </c>
      <c r="FA141" s="48" t="n">
        <v>11728</v>
      </c>
      <c r="FB141" s="18">
        <f>IF(FA141&gt;0,(FA141-FB$5)/FB$5,0)</f>
        <v/>
      </c>
      <c r="FC141" s="15">
        <f>'Investment Analysis'!MX141</f>
        <v/>
      </c>
      <c r="FD141" s="48" t="n">
        <v>18363.8</v>
      </c>
      <c r="FE141" s="18">
        <f>IF(FD141&gt;0,(FD141-FE$5)/FE$5,0)</f>
        <v/>
      </c>
      <c r="FF141" s="15">
        <f>'Investment Analysis'!NE141</f>
        <v/>
      </c>
      <c r="FG141" s="48" t="n">
        <v>11034</v>
      </c>
      <c r="FH141" s="18">
        <f>IF(FG141&gt;0,(FG141-FH$5)/FH$5,0)</f>
        <v/>
      </c>
      <c r="FI141" s="15">
        <f>'Investment Analysis'!NL141</f>
        <v/>
      </c>
      <c r="FJ141" s="48" t="n">
        <v>38852.8</v>
      </c>
      <c r="FK141" s="18">
        <f>IF(FJ141&gt;0,(FJ141-FK$5)/FK$5,0)</f>
        <v/>
      </c>
      <c r="FL141" s="15">
        <f>'Investment Analysis'!NS141</f>
        <v/>
      </c>
      <c r="FM141" s="48" t="n">
        <v>2723.4</v>
      </c>
      <c r="FN141" s="18">
        <f>IF(FM141&gt;0,(FM141-FN$5)/FN$5,0)</f>
        <v/>
      </c>
      <c r="FO141" s="15">
        <f>'Investment Analysis'!NZ141</f>
        <v/>
      </c>
      <c r="FP141" s="48" t="n">
        <v>27800</v>
      </c>
      <c r="FQ141" s="18">
        <f>IF(FP141&gt;0,(FP141-FQ$5)/FQ$5,0)</f>
        <v/>
      </c>
      <c r="FR141" s="15">
        <f>'Investment Analysis'!OG141</f>
        <v/>
      </c>
      <c r="FS141" s="48" t="n">
        <v>64881</v>
      </c>
      <c r="FT141" s="18">
        <f>IF(FS141&gt;0,(FS141-FT$5)/FT$5,0)</f>
        <v/>
      </c>
      <c r="FU141" s="15">
        <f>'Investment Analysis'!ON141</f>
        <v/>
      </c>
      <c r="FV141" s="48" t="n">
        <v>18756.5</v>
      </c>
      <c r="FW141" s="18">
        <f>IF(FV141&gt;0,(FV141-FW$5)/FW$5,0)</f>
        <v/>
      </c>
      <c r="FX141" s="15">
        <f>'Investment Analysis'!OU141</f>
        <v/>
      </c>
      <c r="FY141" s="48" t="n">
        <v>18660</v>
      </c>
      <c r="FZ141" s="18">
        <f>IF(FY141&gt;0,(FY141-FZ$5)/FZ$5,0)</f>
        <v/>
      </c>
      <c r="GA141" s="15">
        <f>'Investment Analysis'!PB141</f>
        <v/>
      </c>
      <c r="GB141" s="48" t="n">
        <v>19673.25</v>
      </c>
      <c r="GC141" s="18">
        <f>'Investment Analysis'!PK141</f>
        <v/>
      </c>
      <c r="GD141" s="15">
        <f>'Investment Analysis'!PI141</f>
        <v/>
      </c>
      <c r="GE141" s="48" t="n">
        <v>9589.200000000001</v>
      </c>
      <c r="GF141" s="18">
        <f>'Investment Analysis'!PY141</f>
        <v/>
      </c>
      <c r="GG141" s="15">
        <f>'Investment Analysis'!PW141</f>
        <v/>
      </c>
      <c r="GH141" s="48" t="n">
        <v>20590.5</v>
      </c>
      <c r="GI141" s="18">
        <f>'Investment Analysis'!QF141</f>
        <v/>
      </c>
      <c r="GJ141" s="15">
        <f>'Investment Analysis'!QD141</f>
        <v/>
      </c>
      <c r="GK141" s="48" t="n">
        <v>11075.1</v>
      </c>
      <c r="GL141" s="18">
        <f>'Investment Analysis'!QM141</f>
        <v/>
      </c>
      <c r="GM141" s="15">
        <f>'Investment Analysis'!QK141</f>
        <v/>
      </c>
      <c r="GN141" s="48" t="n">
        <v>10665</v>
      </c>
      <c r="GO141" s="18">
        <f>'Investment Analysis'!QT141</f>
        <v/>
      </c>
      <c r="GP141" s="15">
        <f>'Investment Analysis'!QR141</f>
        <v/>
      </c>
      <c r="GQ141" s="48" t="n">
        <v>5025.35</v>
      </c>
      <c r="GR141" s="18">
        <f>'Investment Analysis'!RA141</f>
        <v/>
      </c>
      <c r="GS141" s="15">
        <f>'Investment Analysis'!QY141</f>
        <v/>
      </c>
      <c r="GT141" s="48" t="n">
        <v>48702.5</v>
      </c>
      <c r="GU141" s="18">
        <f>'Investment Analysis'!RH141</f>
        <v/>
      </c>
      <c r="GV141" s="15">
        <f>'Investment Analysis'!RF141</f>
        <v/>
      </c>
      <c r="GW141" s="48" t="n">
        <v>11433.5</v>
      </c>
      <c r="GX141" s="18">
        <f>'Investment Analysis'!RO141</f>
        <v/>
      </c>
      <c r="GY141" s="15">
        <f>'Investment Analysis'!RM141</f>
        <v/>
      </c>
      <c r="GZ141" s="48" t="n">
        <v>2986</v>
      </c>
      <c r="HA141" s="18">
        <f>'Investment Analysis'!RV141</f>
        <v/>
      </c>
      <c r="HB141" s="15">
        <f>'Investment Analysis'!RT141</f>
        <v/>
      </c>
      <c r="HC141" s="48" t="n">
        <v>22372.5</v>
      </c>
      <c r="HD141" s="18">
        <f>'Investment Analysis'!SC141</f>
        <v/>
      </c>
      <c r="HE141" s="15">
        <f>'Investment Analysis'!SA141</f>
        <v/>
      </c>
      <c r="HF141" s="48" t="n">
        <v>6385</v>
      </c>
      <c r="HG141" s="18">
        <f>'Investment Analysis'!SJ141</f>
        <v/>
      </c>
      <c r="HH141" s="15">
        <f>'Investment Analysis'!SH141</f>
        <v/>
      </c>
      <c r="HI141" s="48" t="n">
        <v>7788</v>
      </c>
      <c r="HJ141" s="18">
        <f>'Investment Analysis'!SM141</f>
        <v/>
      </c>
      <c r="HK141" s="15">
        <f>'Investment Analysis'!SK141</f>
        <v/>
      </c>
      <c r="HL141" s="48" t="n">
        <v>11872.5</v>
      </c>
      <c r="HM141" s="18">
        <f>'Investment Analysis'!SP141</f>
        <v/>
      </c>
      <c r="HN141" s="15">
        <f>'Investment Analysis'!SN141</f>
        <v/>
      </c>
      <c r="HO141" s="48" t="n">
        <v>7520.6</v>
      </c>
      <c r="HP141" s="18">
        <f>'Investment Analysis'!TE141</f>
        <v/>
      </c>
      <c r="HQ141" s="15">
        <f>'Investment Analysis'!TC141</f>
        <v/>
      </c>
      <c r="HR141" s="54" t="n">
        <v>6210</v>
      </c>
      <c r="HS141" s="18">
        <f>'Investment Analysis'!TL141</f>
        <v/>
      </c>
      <c r="HT141" s="15">
        <f>'Investment Analysis'!TJ141</f>
        <v/>
      </c>
      <c r="HU141" s="48" t="n"/>
      <c r="HV141" s="18">
        <f>'Investment Analysis'!TS141</f>
        <v/>
      </c>
      <c r="HW141" s="15">
        <f>'Investment Analysis'!TQ141</f>
        <v/>
      </c>
      <c r="HX141" s="48" t="n"/>
      <c r="HY141" s="18">
        <f>'Investment Analysis'!TZ141</f>
        <v/>
      </c>
      <c r="HZ141" s="15">
        <f>'Investment Analysis'!TX141</f>
        <v/>
      </c>
      <c r="IA141" s="48" t="n"/>
      <c r="IB141" s="18">
        <f>'Investment Analysis'!UG141</f>
        <v/>
      </c>
      <c r="IC141" s="15">
        <f>'Investment Analysis'!UE141</f>
        <v/>
      </c>
      <c r="ID141" s="48" t="n"/>
      <c r="IE141" s="18">
        <f>'Investment Analysis'!UN141</f>
        <v/>
      </c>
      <c r="IF141" s="15">
        <f>'Investment Analysis'!UL141</f>
        <v/>
      </c>
      <c r="IG141" s="48" t="n"/>
      <c r="IH141" s="18">
        <f>'Investment Analysis'!UU141</f>
        <v/>
      </c>
      <c r="II141" s="15">
        <f>'Investment Analysis'!US141</f>
        <v/>
      </c>
      <c r="IJ141" s="48" t="n"/>
      <c r="IK141" s="18">
        <f>'Investment Analysis'!VB141</f>
        <v/>
      </c>
      <c r="IL141" s="15">
        <f>'Investment Analysis'!UZ141</f>
        <v/>
      </c>
      <c r="IM141" s="48" t="n"/>
      <c r="IN141" s="18">
        <f>'Investment Analysis'!VI141</f>
        <v/>
      </c>
      <c r="IO141" s="15">
        <f>'Investment Analysis'!VG141</f>
        <v/>
      </c>
      <c r="IP141" s="18" t="n"/>
      <c r="IQ141" s="18" t="n"/>
      <c r="IR141" s="18" t="n"/>
      <c r="IS141" s="108">
        <f>IF(IT141&gt;0,IT141-IT140,0)</f>
        <v/>
      </c>
      <c r="IT141" s="48">
        <f>FY141+FV141+FS141+FP141+FM141+FJ141+FG141+FD141+FA141+EX141+EU141+ER141+EO141+EL141+EI141+EF141+EC141+DZ141+DW141+DT141+DQ141+DN141+DK141+DH141+DE141+DB141+CY141+CV141+CS141+CP141+CJ141+CG141+CD141+CA141+BX141+P141+CM141+GT141+GQ141+GN141+GK141+GH141+GE141+GB141+BU141+BR141+BO141+BL141+BI141+BF141+BC141+AZ141+AW141+AT141+AQ141+AN141+AK141+AH141+AE141+AB141+Y141+V141+S141+GW141+GZ141+HC141+HF141+HI141+HL141+HO141+HR141+HU141</f>
        <v/>
      </c>
      <c r="IU141" s="101">
        <f>IF(IT141&gt;0,IV141,0)</f>
        <v/>
      </c>
      <c r="IV141" s="101" t="n"/>
      <c r="IW141" s="15">
        <f>IF(IT141&gt;0,(IT141+IV$11-I$2)/I$2,0)</f>
        <v/>
      </c>
      <c r="IX141" s="113">
        <f>IF(IT141&gt;0,IT141+IV$11-I$2,0)</f>
        <v/>
      </c>
      <c r="IY141" s="21">
        <f>IF(IT141&gt;0,(IT141+IV$11+IV$33+IV$52+IV$73+IV$93+IV$113+IV$133-IT$8)/IT$8,0)</f>
        <v/>
      </c>
      <c r="IZ141" s="173">
        <f>IF(IT141&gt;0,IT141+IV$11+IV$33+IV$52+IV$73+IV$93+IV$113+IV$133-IT$8,0)</f>
        <v/>
      </c>
    </row>
    <row r="142">
      <c r="A142" s="554">
        <f>'Investment Analysis'!A142</f>
        <v/>
      </c>
      <c r="B142" s="4">
        <f>'Investment Analysis'!B142</f>
        <v/>
      </c>
      <c r="C142" s="27">
        <f>'Investment Analysis'!C142</f>
        <v/>
      </c>
      <c r="D142" s="14">
        <f>'Investment Analysis'!D142</f>
        <v/>
      </c>
      <c r="E142" s="15">
        <f>'Investment Analysis'!E142</f>
        <v/>
      </c>
      <c r="F142" s="13">
        <f>'Investment Analysis'!G142</f>
        <v/>
      </c>
      <c r="G142" s="14">
        <f>'Investment Analysis'!H142</f>
        <v/>
      </c>
      <c r="H142" s="15">
        <f>'Investment Analysis'!I142</f>
        <v/>
      </c>
      <c r="I142" s="13">
        <f>'Investment Analysis'!K142</f>
        <v/>
      </c>
      <c r="J142" s="14">
        <f>'Investment Analysis'!L142</f>
        <v/>
      </c>
      <c r="K142" s="15">
        <f>'Investment Analysis'!M142</f>
        <v/>
      </c>
      <c r="L142" s="41">
        <f>'Investment Analysis'!T142</f>
        <v/>
      </c>
      <c r="M142" s="21">
        <f>'Investment Analysis'!V142</f>
        <v/>
      </c>
      <c r="N142" s="21">
        <f>'Investment Analysis'!W142</f>
        <v/>
      </c>
      <c r="P142" s="48">
        <f>'Investment Analysis'!Y142</f>
        <v/>
      </c>
      <c r="Q142" s="18" t="n"/>
      <c r="R142" s="83" t="n"/>
      <c r="S142" s="48" t="n">
        <v>4569.98</v>
      </c>
      <c r="T142" s="18">
        <f>'Investment Analysis'!AH142</f>
        <v/>
      </c>
      <c r="U142" s="15">
        <f>'Investment Analysis'!AF142</f>
        <v/>
      </c>
      <c r="V142" s="48" t="n">
        <v>7305.67</v>
      </c>
      <c r="W142" s="18">
        <f>'Investment Analysis'!AO142</f>
        <v/>
      </c>
      <c r="X142" s="15">
        <f>'Investment Analysis'!AM142</f>
        <v/>
      </c>
      <c r="Y142" s="48" t="n">
        <v>9368.360000000001</v>
      </c>
      <c r="Z142" s="18">
        <f>IF(Y142&gt;0,(Y142-Z$5)/Z$5,0)</f>
        <v/>
      </c>
      <c r="AA142" s="15">
        <f>'Investment Analysis'!GM142</f>
        <v/>
      </c>
      <c r="AB142" s="48" t="n">
        <v>2630.02</v>
      </c>
      <c r="AC142" s="18">
        <f>IF(AB142&gt;0,(AB142+8000+5000-AC$5)/AC$5,0)</f>
        <v/>
      </c>
      <c r="AD142" s="15">
        <f>'Investment Analysis'!AT142</f>
        <v/>
      </c>
      <c r="AE142" s="48" t="n">
        <v>11547.2</v>
      </c>
      <c r="AF142" s="18">
        <f>'Investment Analysis'!BC142</f>
        <v/>
      </c>
      <c r="AG142" s="15">
        <f>'Investment Analysis'!BA142</f>
        <v/>
      </c>
      <c r="AH142" s="48" t="n"/>
      <c r="AI142" s="18">
        <f>IF(AH142&gt;0,(AH142-5000+20000+20000-AI$5)/AI$5,0)</f>
        <v/>
      </c>
      <c r="AJ142" s="15">
        <f>'Investment Analysis'!BH142</f>
        <v/>
      </c>
      <c r="AK142" s="48" t="n">
        <v>19854.42</v>
      </c>
      <c r="AL142" s="18">
        <f>IF(AK142&gt;0,(AK142+7000-AL$5)/AL$5,0)</f>
        <v/>
      </c>
      <c r="AM142" s="15">
        <f>'Investment Analysis'!BO142</f>
        <v/>
      </c>
      <c r="AN142" s="48" t="n">
        <v>15451.56</v>
      </c>
      <c r="AO142" s="18">
        <f>IF(AN142&gt;0,(AN142+25000+5000-AO$5)/AO$5,0)</f>
        <v/>
      </c>
      <c r="AP142" s="15">
        <f>'Investment Analysis'!BV142</f>
        <v/>
      </c>
      <c r="AQ142" s="48" t="n">
        <v>5023.07</v>
      </c>
      <c r="AR142" s="18">
        <f>IF(AQ142&gt;0,(AQ142+10000+4000-AR$5)/AR$5,0)</f>
        <v/>
      </c>
      <c r="AS142" s="15">
        <f>'Investment Analysis'!CC142</f>
        <v/>
      </c>
      <c r="AT142" s="48" t="n">
        <v>5088.17</v>
      </c>
      <c r="AU142" s="18">
        <f>'Investment Analysis'!CL142</f>
        <v/>
      </c>
      <c r="AV142" s="15">
        <f>'Investment Analysis'!CJ142</f>
        <v/>
      </c>
      <c r="AW142" s="48" t="n">
        <v>17982.73</v>
      </c>
      <c r="AX142" s="18">
        <f>IF(AW142&gt;0,(AW142+2000-AX$5)/AX$5,0)</f>
        <v/>
      </c>
      <c r="AY142" s="15">
        <f>'Investment Analysis'!CQ142</f>
        <v/>
      </c>
      <c r="AZ142" s="48" t="n">
        <v>15943.7</v>
      </c>
      <c r="BA142" s="18">
        <f>'Investment Analysis'!CZ142</f>
        <v/>
      </c>
      <c r="BB142" s="15">
        <f>'Investment Analysis'!CX142</f>
        <v/>
      </c>
      <c r="BC142" s="48" t="n">
        <v>9418.629999999999</v>
      </c>
      <c r="BD142" s="18">
        <f>IF(BC142&gt;0,(BC142-10000+30000+10000-BD$5)/BD$5,0)</f>
        <v/>
      </c>
      <c r="BE142" s="15">
        <f>'Investment Analysis'!DE142</f>
        <v/>
      </c>
      <c r="BF142" s="48" t="n">
        <v>4619.35</v>
      </c>
      <c r="BG142" s="18">
        <f>'Investment Analysis'!DN142</f>
        <v/>
      </c>
      <c r="BH142" s="15">
        <f>'Investment Analysis'!DL142</f>
        <v/>
      </c>
      <c r="BI142" s="48" t="n">
        <v>2782.14</v>
      </c>
      <c r="BJ142" s="18">
        <f>'Investment Analysis'!EB142</f>
        <v/>
      </c>
      <c r="BK142" s="15">
        <f>'Investment Analysis'!DZ142</f>
        <v/>
      </c>
      <c r="BL142" s="48" t="n">
        <v>21405.1</v>
      </c>
      <c r="BM142" s="18">
        <f>'Investment Analysis'!EI142</f>
        <v/>
      </c>
      <c r="BN142" s="15">
        <f>'Investment Analysis'!EG142</f>
        <v/>
      </c>
      <c r="BO142" s="48" t="n">
        <v>10503.31</v>
      </c>
      <c r="BP142" s="18">
        <f>'Investment Analysis'!DU142</f>
        <v/>
      </c>
      <c r="BQ142" s="15">
        <f>'Investment Analysis'!DS142</f>
        <v/>
      </c>
      <c r="BR142" s="48" t="n">
        <v>11677.08</v>
      </c>
      <c r="BS142" s="18">
        <f>'Investment Analysis'!EP142</f>
        <v/>
      </c>
      <c r="BT142" s="15">
        <f>'Investment Analysis'!EN142</f>
        <v/>
      </c>
      <c r="BU142" s="48" t="n">
        <v>13816.04</v>
      </c>
      <c r="BV142" s="18">
        <f>IF(BU142&gt;0,(BU142+8000-BV$5)/BV$5,0)</f>
        <v/>
      </c>
      <c r="BW142" s="15">
        <f>'Investment Analysis'!EU142</f>
        <v/>
      </c>
      <c r="BX142" s="48" t="n">
        <v>20965.77</v>
      </c>
      <c r="BY142" s="18">
        <f>IF(BX142&gt;0,(BX142-10000-5000-BY$5)/BY$5,0)</f>
        <v/>
      </c>
      <c r="BZ142" s="15">
        <f>'Investment Analysis'!FB142</f>
        <v/>
      </c>
      <c r="CA142" s="48" t="n">
        <v>21193.63</v>
      </c>
      <c r="CB142" s="18">
        <f>IF(CA142&gt;0,(CA142-CB$5)/CB$5,0)</f>
        <v/>
      </c>
      <c r="CC142" s="15">
        <f>'Investment Analysis'!FI142</f>
        <v/>
      </c>
      <c r="CD142" s="48" t="n">
        <v>19373.49</v>
      </c>
      <c r="CE142" s="18">
        <f>'Investment Analysis'!FR142</f>
        <v/>
      </c>
      <c r="CF142" s="15">
        <f>'Investment Analysis'!FP142</f>
        <v/>
      </c>
      <c r="CG142" s="48" t="n">
        <v>4813.33</v>
      </c>
      <c r="CH142" s="18">
        <f>'Investment Analysis'!FR142</f>
        <v/>
      </c>
      <c r="CI142" s="15">
        <f>'Investment Analysis'!FW142</f>
        <v/>
      </c>
      <c r="CJ142" s="48" t="n"/>
      <c r="CK142" s="18">
        <f>IF(CJ142&gt;0,(CJ142+5000+8000-CK$5)/CK$5,0)</f>
        <v/>
      </c>
      <c r="CL142" s="15">
        <f>'Investment Analysis'!GD142</f>
        <v/>
      </c>
      <c r="CM142" s="48" t="n">
        <v>36894.61</v>
      </c>
      <c r="CN142" s="18">
        <f>IF(CM142&gt;0,(CM142-CN$5)/CN$5,0)</f>
        <v/>
      </c>
      <c r="CO142" s="15">
        <f>'Investment Analysis'!GT142</f>
        <v/>
      </c>
      <c r="CP142" s="48" t="n">
        <v>32631.9</v>
      </c>
      <c r="CQ142" s="18">
        <f>IF(CP142&gt;0,(CP142-CQ$5)/CQ$5,0)</f>
        <v/>
      </c>
      <c r="CR142" s="15">
        <f>'Investment Analysis'!HG142</f>
        <v/>
      </c>
      <c r="CS142" s="48" t="n">
        <v>4100</v>
      </c>
      <c r="CT142" s="18">
        <f>IF(CS142&gt;0,(CS142-CT$5)/CT$5,0)</f>
        <v/>
      </c>
      <c r="CU142" s="15">
        <f>'Investment Analysis'!HN142</f>
        <v/>
      </c>
      <c r="CV142" s="48" t="n">
        <v>9388.5</v>
      </c>
      <c r="CW142" s="18">
        <f>IF(CV142&gt;0,(CV142-CW$5)/CW$5,0)</f>
        <v/>
      </c>
      <c r="CX142" s="15">
        <f>'Investment Analysis'!IB142</f>
        <v/>
      </c>
      <c r="CY142" s="48" t="n">
        <v>11237.6</v>
      </c>
      <c r="CZ142" s="18">
        <f>IF(CY142&gt;0,(CY142-CZ$5)/CZ$5,0)</f>
        <v/>
      </c>
      <c r="DA142" s="15">
        <f>'Investment Analysis'!II142</f>
        <v/>
      </c>
      <c r="DB142" s="48" t="n">
        <v>6342</v>
      </c>
      <c r="DC142" s="18">
        <f>IF(DB142&gt;0,(DB142-DC$5)/DC$5,0)</f>
        <v/>
      </c>
      <c r="DD142" s="15">
        <f>'Investment Analysis'!IP142</f>
        <v/>
      </c>
      <c r="DE142" s="48" t="n">
        <v>22740</v>
      </c>
      <c r="DF142" s="18">
        <f>'Investment Analysis'!IY142</f>
        <v/>
      </c>
      <c r="DG142" s="15">
        <f>'Investment Analysis'!IW142</f>
        <v/>
      </c>
      <c r="DH142" s="48" t="n">
        <v>21311.7</v>
      </c>
      <c r="DI142" s="18">
        <f>IF(DH142&gt;0,(DH142-DI$5)/DI$5,0)</f>
        <v/>
      </c>
      <c r="DJ142" s="15">
        <f>'Investment Analysis'!JD142</f>
        <v/>
      </c>
      <c r="DK142" s="48" t="n">
        <v>25291</v>
      </c>
      <c r="DL142" s="18">
        <f>IF(DK142&gt;0,(DK142-DL$5)/DL$5,0)</f>
        <v/>
      </c>
      <c r="DM142" s="15">
        <f>'Investment Analysis'!JK142</f>
        <v/>
      </c>
      <c r="DN142" s="48" t="n">
        <v>1129.1</v>
      </c>
      <c r="DO142" s="18">
        <f>IF(DN142&gt;0,(DN142-DO$5)/DO$5,0)</f>
        <v/>
      </c>
      <c r="DP142" s="15">
        <f>'Investment Analysis'!HU142</f>
        <v/>
      </c>
      <c r="DQ142" s="48" t="n">
        <v>18362.75</v>
      </c>
      <c r="DR142" s="18">
        <f>IF(DQ142&gt;0,(DQ142-DR$5)/DR$5,0)</f>
        <v/>
      </c>
      <c r="DS142" s="15">
        <f>'Investment Analysis'!JR142</f>
        <v/>
      </c>
      <c r="DT142" s="48" t="n">
        <v>25788</v>
      </c>
      <c r="DU142" s="18">
        <f>IF(DT142&gt;0,(DT142-630.54-DU$5)/DU$5,0)</f>
        <v/>
      </c>
      <c r="DV142" s="15">
        <f>'Investment Analysis'!JY142</f>
        <v/>
      </c>
      <c r="DW142" s="48" t="n">
        <v>4838.4</v>
      </c>
      <c r="DX142" s="18">
        <f>IF(DW142&gt;0,(DW142-DX$5)/DX$5,0)</f>
        <v/>
      </c>
      <c r="DY142" s="15">
        <f>'Investment Analysis'!KF142</f>
        <v/>
      </c>
      <c r="DZ142" s="48" t="n">
        <v>5262</v>
      </c>
      <c r="EA142" s="18">
        <f>IF(DZ142&gt;0,(DZ142-EA$5)/EA$5,0)</f>
        <v/>
      </c>
      <c r="EB142" s="15">
        <f>'Investment Analysis'!KM142</f>
        <v/>
      </c>
      <c r="EC142" s="48" t="n">
        <v>6960</v>
      </c>
      <c r="ED142" s="18">
        <f>'Investment Analysis'!KV142</f>
        <v/>
      </c>
      <c r="EE142" s="15">
        <f>'Investment Analysis'!KT142</f>
        <v/>
      </c>
      <c r="EF142" s="48" t="n">
        <v>14560</v>
      </c>
      <c r="EG142" s="18">
        <f>IF(EF142&gt;0,(EF142-EG$5)/EG$5,0)</f>
        <v/>
      </c>
      <c r="EH142" s="15">
        <f>'Investment Analysis'!LH142</f>
        <v/>
      </c>
      <c r="EI142" s="48" t="n">
        <v>7738.9</v>
      </c>
      <c r="EJ142" s="18">
        <f>'Investment Analysis'!LQ142</f>
        <v/>
      </c>
      <c r="EK142" s="15">
        <f>'Investment Analysis'!LO142</f>
        <v/>
      </c>
      <c r="EL142" s="48" t="n">
        <v>23115</v>
      </c>
      <c r="EM142" s="18">
        <f>IF(EL142&gt;0,(EL142-EM$4)/EM$4,0)</f>
        <v/>
      </c>
      <c r="EN142" s="15">
        <f>'Investment Analysis'!LX142</f>
        <v/>
      </c>
      <c r="EO142" s="48" t="n">
        <v>14845</v>
      </c>
      <c r="EP142" s="68">
        <f>IF(EO142&gt;0,(EO142-500-EP$5)/EP$5,0)</f>
        <v/>
      </c>
      <c r="EQ142" s="15">
        <f>'Investment Analysis'!MC142</f>
        <v/>
      </c>
      <c r="ER142" s="48" t="n">
        <v>5090</v>
      </c>
      <c r="ES142" s="18">
        <f>'Investment Analysis'!LX142</f>
        <v/>
      </c>
      <c r="ET142" s="15">
        <f>'Investment Analysis'!LA142</f>
        <v/>
      </c>
      <c r="EU142" s="48" t="n">
        <v>39617.5</v>
      </c>
      <c r="EV142" s="18">
        <f>'Investment Analysis'!ML142</f>
        <v/>
      </c>
      <c r="EW142" s="15">
        <f>'Investment Analysis'!MJ142</f>
        <v/>
      </c>
      <c r="EX142" s="48" t="n">
        <v>58416.25</v>
      </c>
      <c r="EY142" s="18">
        <f>IF(EX142&gt;0,(EX142-EY$5)/EY$5,0)</f>
        <v/>
      </c>
      <c r="EZ142" s="15">
        <f>'Investment Analysis'!MQ142</f>
        <v/>
      </c>
      <c r="FA142" s="48" t="n">
        <v>11872</v>
      </c>
      <c r="FB142" s="18">
        <f>IF(FA142&gt;0,(FA142-FB$5)/FB$5,0)</f>
        <v/>
      </c>
      <c r="FC142" s="15">
        <f>'Investment Analysis'!MX142</f>
        <v/>
      </c>
      <c r="FD142" s="48" t="n">
        <v>18526.9</v>
      </c>
      <c r="FE142" s="18">
        <f>IF(FD142&gt;0,(FD142-FE$5)/FE$5,0)</f>
        <v/>
      </c>
      <c r="FF142" s="15">
        <f>'Investment Analysis'!NE142</f>
        <v/>
      </c>
      <c r="FG142" s="48" t="n">
        <v>10998</v>
      </c>
      <c r="FH142" s="18">
        <f>IF(FG142&gt;0,(FG142-FH$5)/FH$5,0)</f>
        <v/>
      </c>
      <c r="FI142" s="15">
        <f>'Investment Analysis'!NL142</f>
        <v/>
      </c>
      <c r="FJ142" s="48" t="n">
        <v>39172.7</v>
      </c>
      <c r="FK142" s="18">
        <f>IF(FJ142&gt;0,(FJ142-FK$5)/FK$5,0)</f>
        <v/>
      </c>
      <c r="FL142" s="15">
        <f>'Investment Analysis'!NS142</f>
        <v/>
      </c>
      <c r="FM142" s="48" t="n">
        <v>2730</v>
      </c>
      <c r="FN142" s="18">
        <f>IF(FM142&gt;0,(FM142-FN$5)/FN$5,0)</f>
        <v/>
      </c>
      <c r="FO142" s="15">
        <f>'Investment Analysis'!NZ142</f>
        <v/>
      </c>
      <c r="FP142" s="48" t="n">
        <v>27600</v>
      </c>
      <c r="FQ142" s="18">
        <f>IF(FP142&gt;0,(FP142-FQ$5)/FQ$5,0)</f>
        <v/>
      </c>
      <c r="FR142" s="15">
        <f>'Investment Analysis'!OG142</f>
        <v/>
      </c>
      <c r="FS142" s="48" t="n">
        <v>64578</v>
      </c>
      <c r="FT142" s="18">
        <f>IF(FS142&gt;0,(FS142-FT$5)/FT$5,0)</f>
        <v/>
      </c>
      <c r="FU142" s="15">
        <f>'Investment Analysis'!ON142</f>
        <v/>
      </c>
      <c r="FV142" s="48" t="n">
        <v>18646.75</v>
      </c>
      <c r="FW142" s="18">
        <f>IF(FV142&gt;0,(FV142-FW$5)/FW$5,0)</f>
        <v/>
      </c>
      <c r="FX142" s="15">
        <f>'Investment Analysis'!OU142</f>
        <v/>
      </c>
      <c r="FY142" s="48" t="n">
        <v>18585</v>
      </c>
      <c r="FZ142" s="18">
        <f>IF(FY142&gt;0,(FY142-FZ$5)/FZ$5,0)</f>
        <v/>
      </c>
      <c r="GA142" s="15">
        <f>'Investment Analysis'!PB142</f>
        <v/>
      </c>
      <c r="GB142" s="48" t="n">
        <v>19587.75</v>
      </c>
      <c r="GC142" s="18">
        <f>'Investment Analysis'!PK142</f>
        <v/>
      </c>
      <c r="GD142" s="15">
        <f>'Investment Analysis'!PI142</f>
        <v/>
      </c>
      <c r="GE142" s="48" t="n">
        <v>9468.6</v>
      </c>
      <c r="GF142" s="18">
        <f>'Investment Analysis'!PY142</f>
        <v/>
      </c>
      <c r="GG142" s="15">
        <f>'Investment Analysis'!PW142</f>
        <v/>
      </c>
      <c r="GH142" s="48" t="n">
        <v>20353.2</v>
      </c>
      <c r="GI142" s="18">
        <f>'Investment Analysis'!QF142</f>
        <v/>
      </c>
      <c r="GJ142" s="15">
        <f>'Investment Analysis'!QD142</f>
        <v/>
      </c>
      <c r="GK142" s="48" t="n">
        <v>11196.9</v>
      </c>
      <c r="GL142" s="18">
        <f>'Investment Analysis'!QM142</f>
        <v/>
      </c>
      <c r="GM142" s="15">
        <f>'Investment Analysis'!QK142</f>
        <v/>
      </c>
      <c r="GN142" s="48" t="n">
        <v>13986</v>
      </c>
      <c r="GO142" s="18">
        <f>'Investment Analysis'!QT142</f>
        <v/>
      </c>
      <c r="GP142" s="15">
        <f>'Investment Analysis'!QR142</f>
        <v/>
      </c>
      <c r="GQ142" s="48" t="n">
        <v>4983.55</v>
      </c>
      <c r="GR142" s="18">
        <f>'Investment Analysis'!RA142</f>
        <v/>
      </c>
      <c r="GS142" s="15">
        <f>'Investment Analysis'!QY142</f>
        <v/>
      </c>
      <c r="GT142" s="48" t="n">
        <v>47842.5</v>
      </c>
      <c r="GU142" s="18">
        <f>'Investment Analysis'!RH142</f>
        <v/>
      </c>
      <c r="GV142" s="15">
        <f>'Investment Analysis'!RF142</f>
        <v/>
      </c>
      <c r="GW142" s="48" t="n">
        <v>11847.5</v>
      </c>
      <c r="GX142" s="18">
        <f>'Investment Analysis'!RO142</f>
        <v/>
      </c>
      <c r="GY142" s="15">
        <f>'Investment Analysis'!RM142</f>
        <v/>
      </c>
      <c r="GZ142" s="48" t="n">
        <v>2976</v>
      </c>
      <c r="HA142" s="18">
        <f>'Investment Analysis'!RV142</f>
        <v/>
      </c>
      <c r="HB142" s="15">
        <f>'Investment Analysis'!RT142</f>
        <v/>
      </c>
      <c r="HC142" s="48" t="n">
        <v>22287</v>
      </c>
      <c r="HD142" s="18">
        <f>'Investment Analysis'!SC142</f>
        <v/>
      </c>
      <c r="HE142" s="15">
        <f>'Investment Analysis'!SA142</f>
        <v/>
      </c>
      <c r="HF142" s="48" t="n">
        <v>6360</v>
      </c>
      <c r="HG142" s="18">
        <f>'Investment Analysis'!SJ142</f>
        <v/>
      </c>
      <c r="HH142" s="15">
        <f>'Investment Analysis'!SH142</f>
        <v/>
      </c>
      <c r="HI142" s="48" t="n">
        <v>7460</v>
      </c>
      <c r="HJ142" s="18">
        <f>'Investment Analysis'!SM142</f>
        <v/>
      </c>
      <c r="HK142" s="15">
        <f>'Investment Analysis'!SK142</f>
        <v/>
      </c>
      <c r="HL142" s="48" t="n">
        <v>12112.5</v>
      </c>
      <c r="HM142" s="18">
        <f>'Investment Analysis'!SP142</f>
        <v/>
      </c>
      <c r="HN142" s="15">
        <f>'Investment Analysis'!SN142</f>
        <v/>
      </c>
      <c r="HO142" s="48" t="n">
        <v>9024.1</v>
      </c>
      <c r="HP142" s="18">
        <f>'Investment Analysis'!TE142</f>
        <v/>
      </c>
      <c r="HQ142" s="15">
        <f>'Investment Analysis'!TC142</f>
        <v/>
      </c>
      <c r="HR142" s="48" t="n">
        <v>8400</v>
      </c>
      <c r="HS142" s="18">
        <f>'Investment Analysis'!TL142</f>
        <v/>
      </c>
      <c r="HT142" s="15">
        <f>'Investment Analysis'!TJ142</f>
        <v/>
      </c>
      <c r="HU142" s="48" t="n"/>
      <c r="HV142" s="18">
        <f>'Investment Analysis'!TS142</f>
        <v/>
      </c>
      <c r="HW142" s="15">
        <f>'Investment Analysis'!TQ142</f>
        <v/>
      </c>
      <c r="HX142" s="48" t="n"/>
      <c r="HY142" s="18">
        <f>'Investment Analysis'!TZ142</f>
        <v/>
      </c>
      <c r="HZ142" s="15">
        <f>'Investment Analysis'!TX142</f>
        <v/>
      </c>
      <c r="IA142" s="48" t="n"/>
      <c r="IB142" s="18">
        <f>'Investment Analysis'!UG142</f>
        <v/>
      </c>
      <c r="IC142" s="15">
        <f>'Investment Analysis'!UE142</f>
        <v/>
      </c>
      <c r="ID142" s="48" t="n"/>
      <c r="IE142" s="18">
        <f>'Investment Analysis'!UN142</f>
        <v/>
      </c>
      <c r="IF142" s="15">
        <f>'Investment Analysis'!UL142</f>
        <v/>
      </c>
      <c r="IG142" s="48" t="n"/>
      <c r="IH142" s="18">
        <f>'Investment Analysis'!UU142</f>
        <v/>
      </c>
      <c r="II142" s="15">
        <f>'Investment Analysis'!US142</f>
        <v/>
      </c>
      <c r="IJ142" s="48" t="n"/>
      <c r="IK142" s="18">
        <f>'Investment Analysis'!VB142</f>
        <v/>
      </c>
      <c r="IL142" s="15">
        <f>'Investment Analysis'!UZ142</f>
        <v/>
      </c>
      <c r="IM142" s="48" t="n"/>
      <c r="IN142" s="18">
        <f>'Investment Analysis'!VI142</f>
        <v/>
      </c>
      <c r="IO142" s="15">
        <f>'Investment Analysis'!VG142</f>
        <v/>
      </c>
      <c r="IP142" s="18" t="n"/>
      <c r="IQ142" s="18" t="n"/>
      <c r="IR142" s="18" t="n"/>
      <c r="IS142" s="108">
        <f>IF(IT142&gt;0,IT142-IT141,0)</f>
        <v/>
      </c>
      <c r="IT142" s="48">
        <f>FY142+FV142+FS142+FP142+FM142+FJ142+FG142+FD142+FA142+EX142+EU142+ER142+EO142+EL142+EI142+EF142+EC142+DZ142+DW142+DT142+DQ142+DN142+DK142+DH142+DE142+DB142+CY142+CV142+CS142+CP142+CJ142+CG142+CD142+CA142+BX142+P142+CM142+GT142+GQ142+GN142+GK142+GH142+GE142+GB142+BU142+BR142+BO142+BL142+BI142+BF142+BC142+AZ142+AW142+AT142+AQ142+AN142+AK142+AH142+AE142+AB142+Y142+V142+S142+GW142+GZ142+HC142+HF142+HI142+HL142+HO142+HR142+HU142</f>
        <v/>
      </c>
      <c r="IU142" s="101">
        <f>IF(IT142&gt;0,IV142,0)</f>
        <v/>
      </c>
      <c r="IV142" s="101" t="n"/>
      <c r="IW142" s="15">
        <f>IF(IT142&gt;0,(IT142+IV$11-I$2)/I$2,0)</f>
        <v/>
      </c>
      <c r="IX142" s="113">
        <f>IF(IT142&gt;0,IT142+IV$11-I$2,0)</f>
        <v/>
      </c>
      <c r="IY142" s="21">
        <f>IF(IT142&gt;0,(IT142+IV$11+IV$33+IV$52+IV$73+IV$93+IV$113+IV$133-IT$8)/IT$8,0)</f>
        <v/>
      </c>
      <c r="IZ142" s="173">
        <f>IF(IT142&gt;0,IT142+IV$11+IV$33+IV$52+IV$73+IV$93+IV$113+IV$133-IT$8,0)</f>
        <v/>
      </c>
    </row>
    <row r="143">
      <c r="A143" s="554">
        <f>'Investment Analysis'!A143</f>
        <v/>
      </c>
      <c r="B143" s="4">
        <f>'Investment Analysis'!B143</f>
        <v/>
      </c>
      <c r="C143" s="27">
        <f>'Investment Analysis'!C143</f>
        <v/>
      </c>
      <c r="D143" s="14">
        <f>'Investment Analysis'!D143</f>
        <v/>
      </c>
      <c r="E143" s="15">
        <f>'Investment Analysis'!E143</f>
        <v/>
      </c>
      <c r="F143" s="13">
        <f>'Investment Analysis'!G143</f>
        <v/>
      </c>
      <c r="G143" s="14">
        <f>'Investment Analysis'!H143</f>
        <v/>
      </c>
      <c r="H143" s="15">
        <f>'Investment Analysis'!I143</f>
        <v/>
      </c>
      <c r="I143" s="13">
        <f>'Investment Analysis'!K143</f>
        <v/>
      </c>
      <c r="J143" s="14">
        <f>'Investment Analysis'!L143</f>
        <v/>
      </c>
      <c r="K143" s="15">
        <f>'Investment Analysis'!M143</f>
        <v/>
      </c>
      <c r="L143" s="41">
        <f>'Investment Analysis'!T143</f>
        <v/>
      </c>
      <c r="M143" s="21">
        <f>'Investment Analysis'!V143</f>
        <v/>
      </c>
      <c r="N143" s="21">
        <f>'Investment Analysis'!W143</f>
        <v/>
      </c>
      <c r="P143" s="48">
        <f>'Investment Analysis'!Y143</f>
        <v/>
      </c>
      <c r="Q143" s="18" t="n"/>
      <c r="R143" s="83" t="n"/>
      <c r="S143" s="48" t="n">
        <v>4583.66</v>
      </c>
      <c r="T143" s="18">
        <f>'Investment Analysis'!AH143</f>
        <v/>
      </c>
      <c r="U143" s="15">
        <f>'Investment Analysis'!AF143</f>
        <v/>
      </c>
      <c r="V143" s="48" t="n">
        <v>7302.54</v>
      </c>
      <c r="W143" s="18">
        <f>'Investment Analysis'!AO143</f>
        <v/>
      </c>
      <c r="X143" s="15">
        <f>'Investment Analysis'!AM143</f>
        <v/>
      </c>
      <c r="Y143" s="48" t="n">
        <v>9583.209999999999</v>
      </c>
      <c r="Z143" s="18">
        <f>IF(Y143&gt;0,(Y143-Z$5)/Z$5,0)</f>
        <v/>
      </c>
      <c r="AA143" s="15">
        <f>'Investment Analysis'!GM143</f>
        <v/>
      </c>
      <c r="AB143" s="48" t="n">
        <v>2635.86</v>
      </c>
      <c r="AC143" s="18">
        <f>IF(AB143&gt;0,(AB143+8000+5000-AC$5)/AC$5,0)</f>
        <v/>
      </c>
      <c r="AD143" s="15">
        <f>'Investment Analysis'!AT143</f>
        <v/>
      </c>
      <c r="AE143" s="48" t="n">
        <v>11583.93</v>
      </c>
      <c r="AF143" s="18">
        <f>'Investment Analysis'!BC143</f>
        <v/>
      </c>
      <c r="AG143" s="15">
        <f>'Investment Analysis'!BA143</f>
        <v/>
      </c>
      <c r="AH143" s="48" t="n"/>
      <c r="AI143" s="18">
        <f>IF(AH143&gt;0,(AH143-5000+20000+20000-AI$5)/AI$5,0)</f>
        <v/>
      </c>
      <c r="AJ143" s="15">
        <f>'Investment Analysis'!BH143</f>
        <v/>
      </c>
      <c r="AK143" s="48" t="n">
        <v>19980.22</v>
      </c>
      <c r="AL143" s="18">
        <f>IF(AK143&gt;0,(AK143+7000-AL$5)/AL$5,0)</f>
        <v/>
      </c>
      <c r="AM143" s="15">
        <f>'Investment Analysis'!BO143</f>
        <v/>
      </c>
      <c r="AN143" s="48" t="n">
        <v>15462.38</v>
      </c>
      <c r="AO143" s="18">
        <f>IF(AN143&gt;0,(AN143+25000+5000-AO$5)/AO$5,0)</f>
        <v/>
      </c>
      <c r="AP143" s="15">
        <f>'Investment Analysis'!BV143</f>
        <v/>
      </c>
      <c r="AQ143" s="48" t="n">
        <v>5070.74</v>
      </c>
      <c r="AR143" s="18">
        <f>IF(AQ143&gt;0,(AQ143+10000+4000-AR$5)/AR$5,0)</f>
        <v/>
      </c>
      <c r="AS143" s="15">
        <f>'Investment Analysis'!CC143</f>
        <v/>
      </c>
      <c r="AT143" s="48" t="n">
        <v>5126.4</v>
      </c>
      <c r="AU143" s="18">
        <f>'Investment Analysis'!CL143</f>
        <v/>
      </c>
      <c r="AV143" s="15">
        <f>'Investment Analysis'!CJ143</f>
        <v/>
      </c>
      <c r="AW143" s="48" t="n">
        <v>18134.48</v>
      </c>
      <c r="AX143" s="18">
        <f>IF(AW143&gt;0,(AW143+2000-AX$5)/AX$5,0)</f>
        <v/>
      </c>
      <c r="AY143" s="15">
        <f>'Investment Analysis'!CQ143</f>
        <v/>
      </c>
      <c r="AZ143" s="48" t="n">
        <v>16058.59</v>
      </c>
      <c r="BA143" s="18">
        <f>'Investment Analysis'!CZ143</f>
        <v/>
      </c>
      <c r="BB143" s="15">
        <f>'Investment Analysis'!CX143</f>
        <v/>
      </c>
      <c r="BC143" s="48" t="n">
        <v>9474.41</v>
      </c>
      <c r="BD143" s="18">
        <f>IF(BC143&gt;0,(BC143-10000+30000+10000-BD$5)/BD$5,0)</f>
        <v/>
      </c>
      <c r="BE143" s="15">
        <f>'Investment Analysis'!DE143</f>
        <v/>
      </c>
      <c r="BF143" s="48" t="n">
        <v>4633.42</v>
      </c>
      <c r="BG143" s="18">
        <f>'Investment Analysis'!DN143</f>
        <v/>
      </c>
      <c r="BH143" s="15">
        <f>'Investment Analysis'!DL143</f>
        <v/>
      </c>
      <c r="BI143" s="48" t="n">
        <v>2768.46</v>
      </c>
      <c r="BJ143" s="18">
        <f>'Investment Analysis'!EB143</f>
        <v/>
      </c>
      <c r="BK143" s="15">
        <f>'Investment Analysis'!DZ143</f>
        <v/>
      </c>
      <c r="BL143" s="48" t="n">
        <v>21415.98</v>
      </c>
      <c r="BM143" s="18">
        <f>'Investment Analysis'!EI143</f>
        <v/>
      </c>
      <c r="BN143" s="15">
        <f>'Investment Analysis'!EG143</f>
        <v/>
      </c>
      <c r="BO143" s="48" t="n">
        <v>10534.7</v>
      </c>
      <c r="BP143" s="18">
        <f>'Investment Analysis'!DU143</f>
        <v/>
      </c>
      <c r="BQ143" s="15">
        <f>'Investment Analysis'!DS143</f>
        <v/>
      </c>
      <c r="BR143" s="48" t="n">
        <v>11734.32</v>
      </c>
      <c r="BS143" s="18">
        <f>'Investment Analysis'!EP143</f>
        <v/>
      </c>
      <c r="BT143" s="15">
        <f>'Investment Analysis'!EN143</f>
        <v/>
      </c>
      <c r="BU143" s="48" t="n">
        <v>13960.11</v>
      </c>
      <c r="BV143" s="18">
        <f>IF(BU143&gt;0,(BU143+8000-BV$5)/BV$5,0)</f>
        <v/>
      </c>
      <c r="BW143" s="15">
        <f>'Investment Analysis'!EU143</f>
        <v/>
      </c>
      <c r="BX143" s="48" t="n">
        <v>20922.04</v>
      </c>
      <c r="BY143" s="18">
        <f>IF(BX143&gt;0,(BX143-10000-5000-BY$5)/BY$5,0)</f>
        <v/>
      </c>
      <c r="BZ143" s="15">
        <f>'Investment Analysis'!FB143</f>
        <v/>
      </c>
      <c r="CA143" s="48" t="n">
        <v>20918.9</v>
      </c>
      <c r="CB143" s="18">
        <f>IF(CA143&gt;0,(CA143-CB$5)/CB$5,0)</f>
        <v/>
      </c>
      <c r="CC143" s="15">
        <f>'Investment Analysis'!FI143</f>
        <v/>
      </c>
      <c r="CD143" s="48" t="n">
        <v>19773.63</v>
      </c>
      <c r="CE143" s="18">
        <f>'Investment Analysis'!FR143</f>
        <v/>
      </c>
      <c r="CF143" s="15">
        <f>'Investment Analysis'!FP143</f>
        <v/>
      </c>
      <c r="CG143" s="48" t="n">
        <v>4856.55</v>
      </c>
      <c r="CH143" s="18">
        <f>'Investment Analysis'!FR143</f>
        <v/>
      </c>
      <c r="CI143" s="15">
        <f>'Investment Analysis'!FW143</f>
        <v/>
      </c>
      <c r="CJ143" s="48" t="n"/>
      <c r="CK143" s="18">
        <f>IF(CJ143&gt;0,(CJ143+5000+8000-CK$5)/CK$5,0)</f>
        <v/>
      </c>
      <c r="CL143" s="15">
        <f>'Investment Analysis'!GD143</f>
        <v/>
      </c>
      <c r="CM143" s="48" t="n">
        <v>36941.43</v>
      </c>
      <c r="CN143" s="18">
        <f>IF(CM143&gt;0,(CM143-CN$5)/CN$5,0)</f>
        <v/>
      </c>
      <c r="CO143" s="15">
        <f>'Investment Analysis'!GT143</f>
        <v/>
      </c>
      <c r="CP143" s="48" t="n">
        <v>33775.35</v>
      </c>
      <c r="CQ143" s="18">
        <f>IF(CP143&gt;0,(CP143-CQ$5)/CQ$5,0)</f>
        <v/>
      </c>
      <c r="CR143" s="15">
        <f>'Investment Analysis'!HG143</f>
        <v/>
      </c>
      <c r="CS143" s="48" t="n">
        <v>4160</v>
      </c>
      <c r="CT143" s="18">
        <f>IF(CS143&gt;0,(CS143-CT$5)/CT$5,0)</f>
        <v/>
      </c>
      <c r="CU143" s="15">
        <f>'Investment Analysis'!HN143</f>
        <v/>
      </c>
      <c r="CV143" s="48" t="n">
        <v>9425.35</v>
      </c>
      <c r="CW143" s="18">
        <f>IF(CV143&gt;0,(CV143-CW$5)/CW$5,0)</f>
        <v/>
      </c>
      <c r="CX143" s="15">
        <f>'Investment Analysis'!IB143</f>
        <v/>
      </c>
      <c r="CY143" s="48" t="n">
        <v>11232.4</v>
      </c>
      <c r="CZ143" s="18">
        <f>IF(CY143&gt;0,(CY143-CZ$5)/CZ$5,0)</f>
        <v/>
      </c>
      <c r="DA143" s="15">
        <f>'Investment Analysis'!II143</f>
        <v/>
      </c>
      <c r="DB143" s="48" t="n">
        <v>6345.5</v>
      </c>
      <c r="DC143" s="18">
        <f>IF(DB143&gt;0,(DB143-DC$5)/DC$5,0)</f>
        <v/>
      </c>
      <c r="DD143" s="15">
        <f>'Investment Analysis'!IP143</f>
        <v/>
      </c>
      <c r="DE143" s="48" t="n">
        <v>22857</v>
      </c>
      <c r="DF143" s="18">
        <f>'Investment Analysis'!IY143</f>
        <v/>
      </c>
      <c r="DG143" s="15">
        <f>'Investment Analysis'!IW143</f>
        <v/>
      </c>
      <c r="DH143" s="48" t="n">
        <v>21087.3</v>
      </c>
      <c r="DI143" s="18">
        <f>IF(DH143&gt;0,(DH143-DI$5)/DI$5,0)</f>
        <v/>
      </c>
      <c r="DJ143" s="15">
        <f>'Investment Analysis'!JD143</f>
        <v/>
      </c>
      <c r="DK143" s="48" t="n">
        <v>25281</v>
      </c>
      <c r="DL143" s="18">
        <f>IF(DK143&gt;0,(DK143-DL$5)/DL$5,0)</f>
        <v/>
      </c>
      <c r="DM143" s="15">
        <f>'Investment Analysis'!JK143</f>
        <v/>
      </c>
      <c r="DN143" s="48" t="n">
        <v>1122.3</v>
      </c>
      <c r="DO143" s="18">
        <f>IF(DN143&gt;0,(DN143-DO$5)/DO$5,0)</f>
        <v/>
      </c>
      <c r="DP143" s="15">
        <f>'Investment Analysis'!HU143</f>
        <v/>
      </c>
      <c r="DQ143" s="48" t="n">
        <v>18102</v>
      </c>
      <c r="DR143" s="18">
        <f>IF(DQ143&gt;0,(DQ143-DR$5)/DR$5,0)</f>
        <v/>
      </c>
      <c r="DS143" s="15">
        <f>'Investment Analysis'!JR143</f>
        <v/>
      </c>
      <c r="DT143" s="48" t="n">
        <v>27654</v>
      </c>
      <c r="DU143" s="18">
        <f>IF(DT143&gt;0,(DT143-630.54-DU$5)/DU$5,0)</f>
        <v/>
      </c>
      <c r="DV143" s="15">
        <f>'Investment Analysis'!JY143</f>
        <v/>
      </c>
      <c r="DW143" s="48" t="n">
        <v>4756.85</v>
      </c>
      <c r="DX143" s="18">
        <f>IF(DW143&gt;0,(DW143-DX$5)/DX$5,0)</f>
        <v/>
      </c>
      <c r="DY143" s="15">
        <f>'Investment Analysis'!KF143</f>
        <v/>
      </c>
      <c r="DZ143" s="48" t="n">
        <v>5190</v>
      </c>
      <c r="EA143" s="18">
        <f>IF(DZ143&gt;0,(DZ143-EA$5)/EA$5,0)</f>
        <v/>
      </c>
      <c r="EB143" s="15">
        <f>'Investment Analysis'!KM143</f>
        <v/>
      </c>
      <c r="EC143" s="48" t="n">
        <v>6800</v>
      </c>
      <c r="ED143" s="18">
        <f>'Investment Analysis'!KV143</f>
        <v/>
      </c>
      <c r="EE143" s="15">
        <f>'Investment Analysis'!KT143</f>
        <v/>
      </c>
      <c r="EF143" s="48" t="n">
        <v>14795</v>
      </c>
      <c r="EG143" s="18">
        <f>IF(EF143&gt;0,(EF143-EG$5)/EG$5,0)</f>
        <v/>
      </c>
      <c r="EH143" s="15">
        <f>'Investment Analysis'!LH143</f>
        <v/>
      </c>
      <c r="EI143" s="48" t="n">
        <v>7781.15</v>
      </c>
      <c r="EJ143" s="18">
        <f>'Investment Analysis'!LQ143</f>
        <v/>
      </c>
      <c r="EK143" s="15">
        <f>'Investment Analysis'!LO143</f>
        <v/>
      </c>
      <c r="EL143" s="48" t="n">
        <v>23340</v>
      </c>
      <c r="EM143" s="18">
        <f>IF(EL143&gt;0,(EL143-EM$4)/EM$4,0)</f>
        <v/>
      </c>
      <c r="EN143" s="15">
        <f>'Investment Analysis'!LX143</f>
        <v/>
      </c>
      <c r="EO143" s="48" t="n">
        <v>14460</v>
      </c>
      <c r="EP143" s="68">
        <f>IF(EO143&gt;0,(EO143-500-EP$5)/EP$5,0)</f>
        <v/>
      </c>
      <c r="EQ143" s="15">
        <f>'Investment Analysis'!MC143</f>
        <v/>
      </c>
      <c r="ER143" s="48" t="n">
        <v>5700</v>
      </c>
      <c r="ES143" s="18">
        <f>'Investment Analysis'!LX143</f>
        <v/>
      </c>
      <c r="ET143" s="15">
        <f>'Investment Analysis'!LA143</f>
        <v/>
      </c>
      <c r="EU143" s="48" t="n">
        <v>41840.5</v>
      </c>
      <c r="EV143" s="18">
        <f>'Investment Analysis'!ML143</f>
        <v/>
      </c>
      <c r="EW143" s="15">
        <f>'Investment Analysis'!MJ143</f>
        <v/>
      </c>
      <c r="EX143" s="48" t="n">
        <v>59436.25</v>
      </c>
      <c r="EY143" s="18">
        <f>IF(EX143&gt;0,(EX143-EY$5)/EY$5,0)</f>
        <v/>
      </c>
      <c r="EZ143" s="15">
        <f>'Investment Analysis'!MQ143</f>
        <v/>
      </c>
      <c r="FA143" s="48" t="n">
        <v>12360</v>
      </c>
      <c r="FB143" s="18">
        <f>IF(FA143&gt;0,(FA143-FB$5)/FB$5,0)</f>
        <v/>
      </c>
      <c r="FC143" s="15">
        <f>'Investment Analysis'!MX143</f>
        <v/>
      </c>
      <c r="FD143" s="48" t="n">
        <v>18632.6</v>
      </c>
      <c r="FE143" s="18">
        <f>IF(FD143&gt;0,(FD143-FE$5)/FE$5,0)</f>
        <v/>
      </c>
      <c r="FF143" s="15">
        <f>'Investment Analysis'!NE143</f>
        <v/>
      </c>
      <c r="FG143" s="48" t="n">
        <v>10836</v>
      </c>
      <c r="FH143" s="18">
        <f>IF(FG143&gt;0,(FG143-FH$5)/FH$5,0)</f>
        <v/>
      </c>
      <c r="FI143" s="15">
        <f>'Investment Analysis'!NL143</f>
        <v/>
      </c>
      <c r="FJ143" s="48" t="n">
        <v>39281.9</v>
      </c>
      <c r="FK143" s="18">
        <f>IF(FJ143&gt;0,(FJ143-FK$5)/FK$5,0)</f>
        <v/>
      </c>
      <c r="FL143" s="15">
        <f>'Investment Analysis'!NS143</f>
        <v/>
      </c>
      <c r="FM143" s="48" t="n">
        <v>2744.55</v>
      </c>
      <c r="FN143" s="18">
        <f>IF(FM143&gt;0,(FM143-FN$5)/FN$5,0)</f>
        <v/>
      </c>
      <c r="FO143" s="15">
        <f>'Investment Analysis'!NZ143</f>
        <v/>
      </c>
      <c r="FP143" s="48" t="n">
        <v>26900</v>
      </c>
      <c r="FQ143" s="18">
        <f>IF(FP143&gt;0,(FP143-FQ$5)/FQ$5,0)</f>
        <v/>
      </c>
      <c r="FR143" s="15">
        <f>'Investment Analysis'!OG143</f>
        <v/>
      </c>
      <c r="FS143" s="48" t="n">
        <v>68178</v>
      </c>
      <c r="FT143" s="18">
        <f>IF(FS143&gt;0,(FS143-FT$5)/FT$5,0)</f>
        <v/>
      </c>
      <c r="FU143" s="15">
        <f>'Investment Analysis'!ON143</f>
        <v/>
      </c>
      <c r="FV143" s="48" t="n">
        <v>18569.25</v>
      </c>
      <c r="FW143" s="18">
        <f>IF(FV143&gt;0,(FV143-FW$5)/FW$5,0)</f>
        <v/>
      </c>
      <c r="FX143" s="15">
        <f>'Investment Analysis'!OU143</f>
        <v/>
      </c>
      <c r="FY143" s="48" t="n">
        <v>18771.25</v>
      </c>
      <c r="FZ143" s="18">
        <f>IF(FY143&gt;0,(FY143-FZ$5)/FZ$5,0)</f>
        <v/>
      </c>
      <c r="GA143" s="15">
        <f>'Investment Analysis'!PB143</f>
        <v/>
      </c>
      <c r="GB143" s="48" t="n">
        <v>19774.5</v>
      </c>
      <c r="GC143" s="18">
        <f>'Investment Analysis'!PK143</f>
        <v/>
      </c>
      <c r="GD143" s="15">
        <f>'Investment Analysis'!PI143</f>
        <v/>
      </c>
      <c r="GE143" s="48" t="n">
        <v>9460.200000000001</v>
      </c>
      <c r="GF143" s="18">
        <f>'Investment Analysis'!PY143</f>
        <v/>
      </c>
      <c r="GG143" s="15">
        <f>'Investment Analysis'!PW143</f>
        <v/>
      </c>
      <c r="GH143" s="48" t="n">
        <v>20518.4</v>
      </c>
      <c r="GI143" s="18">
        <f>'Investment Analysis'!QF143</f>
        <v/>
      </c>
      <c r="GJ143" s="15">
        <f>'Investment Analysis'!QD143</f>
        <v/>
      </c>
      <c r="GK143" s="48" t="n">
        <v>9990.5</v>
      </c>
      <c r="GL143" s="18">
        <f>'Investment Analysis'!QM143</f>
        <v/>
      </c>
      <c r="GM143" s="15">
        <f>'Investment Analysis'!QK143</f>
        <v/>
      </c>
      <c r="GN143" s="48" t="n">
        <v>12834</v>
      </c>
      <c r="GO143" s="18">
        <f>'Investment Analysis'!QT143</f>
        <v/>
      </c>
      <c r="GP143" s="15">
        <f>'Investment Analysis'!QR143</f>
        <v/>
      </c>
      <c r="GQ143" s="48" t="n">
        <v>4977.5</v>
      </c>
      <c r="GR143" s="18">
        <f>'Investment Analysis'!RA143</f>
        <v/>
      </c>
      <c r="GS143" s="15">
        <f>'Investment Analysis'!QY143</f>
        <v/>
      </c>
      <c r="GT143" s="48" t="n">
        <v>46032.5</v>
      </c>
      <c r="GU143" s="18">
        <f>'Investment Analysis'!RH143</f>
        <v/>
      </c>
      <c r="GV143" s="15">
        <f>'Investment Analysis'!RF143</f>
        <v/>
      </c>
      <c r="GW143" s="48" t="n">
        <v>11878</v>
      </c>
      <c r="GX143" s="18">
        <f>'Investment Analysis'!RO143</f>
        <v/>
      </c>
      <c r="GY143" s="15">
        <f>'Investment Analysis'!RM143</f>
        <v/>
      </c>
      <c r="GZ143" s="48" t="n">
        <v>2944</v>
      </c>
      <c r="HA143" s="18">
        <f>'Investment Analysis'!RV143</f>
        <v/>
      </c>
      <c r="HB143" s="15">
        <f>'Investment Analysis'!RT143</f>
        <v/>
      </c>
      <c r="HC143" s="48" t="n">
        <v>22636.5</v>
      </c>
      <c r="HD143" s="18">
        <f>'Investment Analysis'!SC143</f>
        <v/>
      </c>
      <c r="HE143" s="15">
        <f>'Investment Analysis'!SA143</f>
        <v/>
      </c>
      <c r="HF143" s="48" t="n">
        <v>8280</v>
      </c>
      <c r="HG143" s="18">
        <f>'Investment Analysis'!SJ143</f>
        <v/>
      </c>
      <c r="HH143" s="15">
        <f>'Investment Analysis'!SH143</f>
        <v/>
      </c>
      <c r="HI143" s="48" t="n">
        <v>7256</v>
      </c>
      <c r="HJ143" s="18">
        <f>'Investment Analysis'!SM143</f>
        <v/>
      </c>
      <c r="HK143" s="15">
        <f>'Investment Analysis'!SK143</f>
        <v/>
      </c>
      <c r="HL143" s="48" t="n">
        <v>12682.5</v>
      </c>
      <c r="HM143" s="18">
        <f>'Investment Analysis'!SP143</f>
        <v/>
      </c>
      <c r="HN143" s="15">
        <f>'Investment Analysis'!SN143</f>
        <v/>
      </c>
      <c r="HO143" s="48" t="n">
        <v>9075.25</v>
      </c>
      <c r="HP143" s="18">
        <f>'Investment Analysis'!TE143</f>
        <v/>
      </c>
      <c r="HQ143" s="15">
        <f>'Investment Analysis'!TC143</f>
        <v/>
      </c>
      <c r="HR143" s="48" t="n">
        <v>9653.85</v>
      </c>
      <c r="HS143" s="18">
        <f>'Investment Analysis'!TL143</f>
        <v/>
      </c>
      <c r="HT143" s="15">
        <f>'Investment Analysis'!TJ143</f>
        <v/>
      </c>
      <c r="HU143" s="48" t="n"/>
      <c r="HV143" s="18">
        <f>'Investment Analysis'!TS143</f>
        <v/>
      </c>
      <c r="HW143" s="15">
        <f>'Investment Analysis'!TQ143</f>
        <v/>
      </c>
      <c r="HX143" s="48" t="n"/>
      <c r="HY143" s="18">
        <f>'Investment Analysis'!TZ143</f>
        <v/>
      </c>
      <c r="HZ143" s="15">
        <f>'Investment Analysis'!TX143</f>
        <v/>
      </c>
      <c r="IA143" s="48" t="n"/>
      <c r="IB143" s="18">
        <f>'Investment Analysis'!UG143</f>
        <v/>
      </c>
      <c r="IC143" s="15">
        <f>'Investment Analysis'!UE143</f>
        <v/>
      </c>
      <c r="ID143" s="48" t="n"/>
      <c r="IE143" s="18">
        <f>'Investment Analysis'!UN143</f>
        <v/>
      </c>
      <c r="IF143" s="15">
        <f>'Investment Analysis'!UL143</f>
        <v/>
      </c>
      <c r="IG143" s="48" t="n"/>
      <c r="IH143" s="18">
        <f>'Investment Analysis'!UU143</f>
        <v/>
      </c>
      <c r="II143" s="15">
        <f>'Investment Analysis'!US143</f>
        <v/>
      </c>
      <c r="IJ143" s="48" t="n"/>
      <c r="IK143" s="18">
        <f>'Investment Analysis'!VB143</f>
        <v/>
      </c>
      <c r="IL143" s="15">
        <f>'Investment Analysis'!UZ143</f>
        <v/>
      </c>
      <c r="IM143" s="48" t="n"/>
      <c r="IN143" s="18">
        <f>'Investment Analysis'!VI143</f>
        <v/>
      </c>
      <c r="IO143" s="15">
        <f>'Investment Analysis'!VG143</f>
        <v/>
      </c>
      <c r="IP143" s="18" t="n"/>
      <c r="IQ143" s="18" t="n"/>
      <c r="IR143" s="18" t="n"/>
      <c r="IS143" s="108">
        <f>IF(IT143&gt;0,IT143-IT142,0)</f>
        <v/>
      </c>
      <c r="IT143" s="48">
        <f>FY143+FV143+FS143+FP143+FM143+FJ143+FG143+FD143+FA143+EX143+EU143+ER143+EO143+EL143+EI143+EF143+EC143+DZ143+DW143+DT143+DQ143+DN143+DK143+DH143+DE143+DB143+CY143+CV143+CS143+CP143+CJ143+CG143+CD143+CA143+BX143+P143+CM143+GT143+GQ143+GN143+GK143+GH143+GE143+GB143+BU143+BR143+BO143+BL143+BI143+BF143+BC143+AZ143+AW143+AT143+AQ143+AN143+AK143+AH143+AE143+AB143+Y143+V143+S143+GW143+GZ143+HC143+HF143+HI143+HL143+HO143+HR143+HU143</f>
        <v/>
      </c>
      <c r="IU143" s="101">
        <f>IF(IT143&gt;0,IV143,0)</f>
        <v/>
      </c>
      <c r="IV143" s="101" t="n"/>
      <c r="IW143" s="15">
        <f>IF(IT143&gt;0,(IT143+IV$11-I$2)/I$2,0)</f>
        <v/>
      </c>
      <c r="IX143" s="113">
        <f>IF(IT143&gt;0,IT143+IV$11-I$2,0)</f>
        <v/>
      </c>
      <c r="IY143" s="21">
        <f>IF(IT143&gt;0,(IT143+IV$11+IV$33+IV$52+IV$73+IV$93+IV$113+IV$133-IT$8)/IT$8,0)</f>
        <v/>
      </c>
      <c r="IZ143" s="173">
        <f>IF(IT143&gt;0,IT143+IV$11+IV$33+IV$52+IV$73+IV$93+IV$113+IV$133-IT$8,0)</f>
        <v/>
      </c>
    </row>
    <row r="144">
      <c r="A144" s="554">
        <f>'Investment Analysis'!A144</f>
        <v/>
      </c>
      <c r="B144" s="4">
        <f>'Investment Analysis'!B144</f>
        <v/>
      </c>
      <c r="C144" s="27">
        <f>'Investment Analysis'!C144</f>
        <v/>
      </c>
      <c r="D144" s="14">
        <f>'Investment Analysis'!D144</f>
        <v/>
      </c>
      <c r="E144" s="15">
        <f>'Investment Analysis'!E144</f>
        <v/>
      </c>
      <c r="F144" s="13">
        <f>'Investment Analysis'!G144</f>
        <v/>
      </c>
      <c r="G144" s="14">
        <f>'Investment Analysis'!H144</f>
        <v/>
      </c>
      <c r="H144" s="15">
        <f>'Investment Analysis'!I144</f>
        <v/>
      </c>
      <c r="I144" s="13">
        <f>'Investment Analysis'!K144</f>
        <v/>
      </c>
      <c r="J144" s="14">
        <f>'Investment Analysis'!L144</f>
        <v/>
      </c>
      <c r="K144" s="15">
        <f>'Investment Analysis'!M144</f>
        <v/>
      </c>
      <c r="L144" s="41">
        <f>'Investment Analysis'!T144</f>
        <v/>
      </c>
      <c r="M144" s="21">
        <f>'Investment Analysis'!V144</f>
        <v/>
      </c>
      <c r="N144" s="21">
        <f>'Investment Analysis'!W144</f>
        <v/>
      </c>
      <c r="P144" s="48">
        <f>'Investment Analysis'!Y144</f>
        <v/>
      </c>
      <c r="Q144" s="18" t="n"/>
      <c r="R144" s="83" t="n"/>
      <c r="S144" s="48" t="n">
        <v>4616.53</v>
      </c>
      <c r="T144" s="18">
        <f>'Investment Analysis'!AH144</f>
        <v/>
      </c>
      <c r="U144" s="15">
        <f>'Investment Analysis'!AF144</f>
        <v/>
      </c>
      <c r="V144" s="48" t="n">
        <v>7333.84</v>
      </c>
      <c r="W144" s="18">
        <f>'Investment Analysis'!AO144</f>
        <v/>
      </c>
      <c r="X144" s="15">
        <f>'Investment Analysis'!AM144</f>
        <v/>
      </c>
      <c r="Y144" s="48" t="n">
        <v>9643.16</v>
      </c>
      <c r="Z144" s="18">
        <f>IF(Y144&gt;0,(Y144-Z$5)/Z$5,0)</f>
        <v/>
      </c>
      <c r="AA144" s="15">
        <f>'Investment Analysis'!GM144</f>
        <v/>
      </c>
      <c r="AB144" s="48" t="n">
        <v>2652.23</v>
      </c>
      <c r="AC144" s="18">
        <f>IF(AB144&gt;0,(AB144+8000+5000-AC$5)/AC$5,0)</f>
        <v/>
      </c>
      <c r="AD144" s="15">
        <f>'Investment Analysis'!AT144</f>
        <v/>
      </c>
      <c r="AE144" s="48" t="n">
        <v>11646.22</v>
      </c>
      <c r="AF144" s="18">
        <f>'Investment Analysis'!BC144</f>
        <v/>
      </c>
      <c r="AG144" s="15">
        <f>'Investment Analysis'!BA144</f>
        <v/>
      </c>
      <c r="AH144" s="48" t="n"/>
      <c r="AI144" s="18">
        <f>IF(AH144&gt;0,(AH144-5000+20000+20000-AI$5)/AI$5,0)</f>
        <v/>
      </c>
      <c r="AJ144" s="15">
        <f>'Investment Analysis'!BH144</f>
        <v/>
      </c>
      <c r="AK144" s="48" t="n">
        <v>20186.31</v>
      </c>
      <c r="AL144" s="18">
        <f>IF(AK144&gt;0,(AK144+7000-AL$5)/AL$5,0)</f>
        <v/>
      </c>
      <c r="AM144" s="15">
        <f>'Investment Analysis'!BO144</f>
        <v/>
      </c>
      <c r="AN144" s="48" t="n">
        <v>15653.59</v>
      </c>
      <c r="AO144" s="18">
        <f>IF(AN144&gt;0,(AN144+25000+5000-AO$5)/AO$5,0)</f>
        <v/>
      </c>
      <c r="AP144" s="15">
        <f>'Investment Analysis'!BV144</f>
        <v/>
      </c>
      <c r="AQ144" s="48" t="n">
        <v>5078.68</v>
      </c>
      <c r="AR144" s="18">
        <f>IF(AQ144&gt;0,(AQ144+10000+4000-AR$5)/AR$5,0)</f>
        <v/>
      </c>
      <c r="AS144" s="15">
        <f>'Investment Analysis'!CC144</f>
        <v/>
      </c>
      <c r="AT144" s="48" t="n">
        <v>5191.23</v>
      </c>
      <c r="AU144" s="18">
        <f>'Investment Analysis'!CL144</f>
        <v/>
      </c>
      <c r="AV144" s="15">
        <f>'Investment Analysis'!CJ144</f>
        <v/>
      </c>
      <c r="AW144" s="48" t="n">
        <v>18340.43</v>
      </c>
      <c r="AX144" s="18">
        <f>IF(AW144&gt;0,(AW144+2000-AX$5)/AX$5,0)</f>
        <v/>
      </c>
      <c r="AY144" s="15">
        <f>'Investment Analysis'!CQ144</f>
        <v/>
      </c>
      <c r="AZ144" s="48" t="n">
        <v>16258.58</v>
      </c>
      <c r="BA144" s="18">
        <f>'Investment Analysis'!CZ144</f>
        <v/>
      </c>
      <c r="BB144" s="15">
        <f>'Investment Analysis'!CX144</f>
        <v/>
      </c>
      <c r="BC144" s="48" t="n">
        <v>9590.629999999999</v>
      </c>
      <c r="BD144" s="18">
        <f>IF(BC144&gt;0,(BC144-10000+30000+10000-BD$5)/BD$5,0)</f>
        <v/>
      </c>
      <c r="BE144" s="15">
        <f>'Investment Analysis'!DE144</f>
        <v/>
      </c>
      <c r="BF144" s="48" t="n">
        <v>4665.31</v>
      </c>
      <c r="BG144" s="18">
        <f>'Investment Analysis'!DN144</f>
        <v/>
      </c>
      <c r="BH144" s="15">
        <f>'Investment Analysis'!DL144</f>
        <v/>
      </c>
      <c r="BI144" s="48" t="n">
        <v>2798.85</v>
      </c>
      <c r="BJ144" s="18">
        <f>'Investment Analysis'!EB144</f>
        <v/>
      </c>
      <c r="BK144" s="15">
        <f>'Investment Analysis'!DZ144</f>
        <v/>
      </c>
      <c r="BL144" s="48" t="n">
        <v>21584.74</v>
      </c>
      <c r="BM144" s="18">
        <f>'Investment Analysis'!EI144</f>
        <v/>
      </c>
      <c r="BN144" s="15">
        <f>'Investment Analysis'!EG144</f>
        <v/>
      </c>
      <c r="BO144" s="48" t="n">
        <v>10575.76</v>
      </c>
      <c r="BP144" s="18">
        <f>'Investment Analysis'!DU144</f>
        <v/>
      </c>
      <c r="BQ144" s="15">
        <f>'Investment Analysis'!DS144</f>
        <v/>
      </c>
      <c r="BR144" s="48" t="n">
        <v>11822.01</v>
      </c>
      <c r="BS144" s="18">
        <f>'Investment Analysis'!EP144</f>
        <v/>
      </c>
      <c r="BT144" s="15">
        <f>'Investment Analysis'!EN144</f>
        <v/>
      </c>
      <c r="BU144" s="48" t="n">
        <v>14046.55</v>
      </c>
      <c r="BV144" s="18">
        <f>IF(BU144&gt;0,(BU144+8000-BV$5)/BV$5,0)</f>
        <v/>
      </c>
      <c r="BW144" s="15">
        <f>'Investment Analysis'!EU144</f>
        <v/>
      </c>
      <c r="BX144" s="48" t="n">
        <v>20681.56</v>
      </c>
      <c r="BY144" s="18">
        <f>IF(BX144&gt;0,(BX144-10000-5000-BY$5)/BY$5,0)</f>
        <v/>
      </c>
      <c r="BZ144" s="15">
        <f>'Investment Analysis'!FB144</f>
        <v/>
      </c>
      <c r="CA144" s="48" t="n">
        <v>21009.27</v>
      </c>
      <c r="CB144" s="18">
        <f>IF(CA144&gt;0,(CA144-CB$5)/CB$5,0)</f>
        <v/>
      </c>
      <c r="CC144" s="15">
        <f>'Investment Analysis'!FI144</f>
        <v/>
      </c>
      <c r="CD144" s="48" t="n">
        <v>20134.24</v>
      </c>
      <c r="CE144" s="18">
        <f>'Investment Analysis'!FR144</f>
        <v/>
      </c>
      <c r="CF144" s="15">
        <f>'Investment Analysis'!FP144</f>
        <v/>
      </c>
      <c r="CG144" s="48" t="n">
        <v>4886.96</v>
      </c>
      <c r="CH144" s="18">
        <f>'Investment Analysis'!FR144</f>
        <v/>
      </c>
      <c r="CI144" s="15">
        <f>'Investment Analysis'!FW144</f>
        <v/>
      </c>
      <c r="CJ144" s="48" t="n"/>
      <c r="CK144" s="18">
        <f>IF(CJ144&gt;0,(CJ144+5000+8000-CK$5)/CK$5,0)</f>
        <v/>
      </c>
      <c r="CL144" s="15">
        <f>'Investment Analysis'!GD144</f>
        <v/>
      </c>
      <c r="CM144" s="48" t="n">
        <v>37152.13</v>
      </c>
      <c r="CN144" s="18">
        <f>IF(CM144&gt;0,(CM144-CN$5)/CN$5,0)</f>
        <v/>
      </c>
      <c r="CO144" s="15">
        <f>'Investment Analysis'!GT144</f>
        <v/>
      </c>
      <c r="CP144" s="48" t="n">
        <v>33538.05</v>
      </c>
      <c r="CQ144" s="18">
        <f>IF(CP144&gt;0,(CP144-CQ$5)/CQ$5,0)</f>
        <v/>
      </c>
      <c r="CR144" s="15">
        <f>'Investment Analysis'!HG144</f>
        <v/>
      </c>
      <c r="CS144" s="48" t="n">
        <v>4160</v>
      </c>
      <c r="CT144" s="18">
        <f>IF(CS144&gt;0,(CS144-CT$5)/CT$5,0)</f>
        <v/>
      </c>
      <c r="CU144" s="15">
        <f>'Investment Analysis'!HN144</f>
        <v/>
      </c>
      <c r="CV144" s="48" t="n">
        <v>9515</v>
      </c>
      <c r="CW144" s="18">
        <f>IF(CV144&gt;0,(CV144-CW$5)/CW$5,0)</f>
        <v/>
      </c>
      <c r="CX144" s="15">
        <f>'Investment Analysis'!IB144</f>
        <v/>
      </c>
      <c r="CY144" s="48" t="n">
        <v>11458</v>
      </c>
      <c r="CZ144" s="18">
        <f>IF(CY144&gt;0,(CY144-CZ$5)/CZ$5,0)</f>
        <v/>
      </c>
      <c r="DA144" s="15">
        <f>'Investment Analysis'!II144</f>
        <v/>
      </c>
      <c r="DB144" s="48" t="n">
        <v>6383.75</v>
      </c>
      <c r="DC144" s="18">
        <f>IF(DB144&gt;0,(DB144-DC$5)/DC$5,0)</f>
        <v/>
      </c>
      <c r="DD144" s="15">
        <f>'Investment Analysis'!IP144</f>
        <v/>
      </c>
      <c r="DE144" s="48" t="n">
        <v>23373</v>
      </c>
      <c r="DF144" s="18">
        <f>'Investment Analysis'!IY144</f>
        <v/>
      </c>
      <c r="DG144" s="15">
        <f>'Investment Analysis'!IW144</f>
        <v/>
      </c>
      <c r="DH144" s="48" t="n">
        <v>21042.3</v>
      </c>
      <c r="DI144" s="18">
        <f>IF(DH144&gt;0,(DH144-DI$5)/DI$5,0)</f>
        <v/>
      </c>
      <c r="DJ144" s="15">
        <f>'Investment Analysis'!JD144</f>
        <v/>
      </c>
      <c r="DK144" s="48" t="n">
        <v>25585</v>
      </c>
      <c r="DL144" s="18">
        <f>IF(DK144&gt;0,(DK144-DL$5)/DL$5,0)</f>
        <v/>
      </c>
      <c r="DM144" s="15">
        <f>'Investment Analysis'!JK144</f>
        <v/>
      </c>
      <c r="DN144" s="48" t="n">
        <v>1116.6</v>
      </c>
      <c r="DO144" s="18">
        <f>IF(DN144&gt;0,(DN144-DO$5)/DO$5,0)</f>
        <v/>
      </c>
      <c r="DP144" s="15">
        <f>'Investment Analysis'!HU144</f>
        <v/>
      </c>
      <c r="DQ144" s="48" t="n">
        <v>18361</v>
      </c>
      <c r="DR144" s="18">
        <f>IF(DQ144&gt;0,(DQ144-DR$5)/DR$5,0)</f>
        <v/>
      </c>
      <c r="DS144" s="15">
        <f>'Investment Analysis'!JR144</f>
        <v/>
      </c>
      <c r="DT144" s="48" t="n">
        <v>28098</v>
      </c>
      <c r="DU144" s="18">
        <f>IF(DT144&gt;0,(DT144-630.54-DU$5)/DU$5,0)</f>
        <v/>
      </c>
      <c r="DV144" s="15">
        <f>'Investment Analysis'!JY144</f>
        <v/>
      </c>
      <c r="DW144" s="48" t="n">
        <v>4769.55</v>
      </c>
      <c r="DX144" s="18">
        <f>IF(DW144&gt;0,(DW144-DX$5)/DX$5,0)</f>
        <v/>
      </c>
      <c r="DY144" s="15">
        <f>'Investment Analysis'!KF144</f>
        <v/>
      </c>
      <c r="DZ144" s="48" t="n">
        <v>5076</v>
      </c>
      <c r="EA144" s="18">
        <f>IF(DZ144&gt;0,(DZ144-EA$5)/EA$5,0)</f>
        <v/>
      </c>
      <c r="EB144" s="15">
        <f>'Investment Analysis'!KM144</f>
        <v/>
      </c>
      <c r="EC144" s="48" t="n">
        <v>6360</v>
      </c>
      <c r="ED144" s="18">
        <f>'Investment Analysis'!KV144</f>
        <v/>
      </c>
      <c r="EE144" s="15">
        <f>'Investment Analysis'!KT144</f>
        <v/>
      </c>
      <c r="EF144" s="48" t="n">
        <v>14687.5</v>
      </c>
      <c r="EG144" s="18">
        <f>IF(EF144&gt;0,(EF144-EG$5)/EG$5,0)</f>
        <v/>
      </c>
      <c r="EH144" s="15">
        <f>'Investment Analysis'!LH144</f>
        <v/>
      </c>
      <c r="EI144" s="48" t="n">
        <v>7709.65</v>
      </c>
      <c r="EJ144" s="18">
        <f>'Investment Analysis'!LQ144</f>
        <v/>
      </c>
      <c r="EK144" s="15">
        <f>'Investment Analysis'!LO144</f>
        <v/>
      </c>
      <c r="EL144" s="48" t="n">
        <v>23145</v>
      </c>
      <c r="EM144" s="18">
        <f>IF(EL144&gt;0,(EL144-EM$4)/EM$4,0)</f>
        <v/>
      </c>
      <c r="EN144" s="15">
        <f>'Investment Analysis'!LX144</f>
        <v/>
      </c>
      <c r="EO144" s="48" t="n">
        <v>14195</v>
      </c>
      <c r="EP144" s="68">
        <f>IF(EO144&gt;0,(EO144-500-EP$5)/EP$5,0)</f>
        <v/>
      </c>
      <c r="EQ144" s="15">
        <f>'Investment Analysis'!MC144</f>
        <v/>
      </c>
      <c r="ER144" s="48" t="n">
        <v>5610</v>
      </c>
      <c r="ES144" s="18">
        <f>'Investment Analysis'!LX144</f>
        <v/>
      </c>
      <c r="ET144" s="15">
        <f>'Investment Analysis'!LA144</f>
        <v/>
      </c>
      <c r="EU144" s="48" t="n">
        <v>43660.5</v>
      </c>
      <c r="EV144" s="18">
        <f>'Investment Analysis'!ML144</f>
        <v/>
      </c>
      <c r="EW144" s="15">
        <f>'Investment Analysis'!MJ144</f>
        <v/>
      </c>
      <c r="EX144" s="48" t="n">
        <v>60494.5</v>
      </c>
      <c r="EY144" s="18">
        <f>IF(EX144&gt;0,(EX144-EY$5)/EY$5,0)</f>
        <v/>
      </c>
      <c r="EZ144" s="15">
        <f>'Investment Analysis'!MQ144</f>
        <v/>
      </c>
      <c r="FA144" s="48" t="n">
        <v>12696</v>
      </c>
      <c r="FB144" s="18">
        <f>IF(FA144&gt;0,(FA144-FB$5)/FB$5,0)</f>
        <v/>
      </c>
      <c r="FC144" s="15">
        <f>'Investment Analysis'!MX144</f>
        <v/>
      </c>
      <c r="FD144" s="48" t="n">
        <v>18219.6</v>
      </c>
      <c r="FE144" s="18">
        <f>IF(FD144&gt;0,(FD144-FE$5)/FE$5,0)</f>
        <v/>
      </c>
      <c r="FF144" s="15">
        <f>'Investment Analysis'!NE144</f>
        <v/>
      </c>
      <c r="FG144" s="48" t="n">
        <v>10710</v>
      </c>
      <c r="FH144" s="18">
        <f>IF(FG144&gt;0,(FG144-FH$5)/FH$5,0)</f>
        <v/>
      </c>
      <c r="FI144" s="15">
        <f>'Investment Analysis'!NL144</f>
        <v/>
      </c>
      <c r="FJ144" s="48" t="n">
        <v>39911.9</v>
      </c>
      <c r="FK144" s="18">
        <f>IF(FJ144&gt;0,(FJ144-FK$5)/FK$5,0)</f>
        <v/>
      </c>
      <c r="FL144" s="15">
        <f>'Investment Analysis'!NS144</f>
        <v/>
      </c>
      <c r="FM144" s="48" t="n">
        <v>2753.7</v>
      </c>
      <c r="FN144" s="18">
        <f>IF(FM144&gt;0,(FM144-FN$5)/FN$5,0)</f>
        <v/>
      </c>
      <c r="FO144" s="15">
        <f>'Investment Analysis'!NZ144</f>
        <v/>
      </c>
      <c r="FP144" s="48" t="n">
        <v>26100</v>
      </c>
      <c r="FQ144" s="18">
        <f>IF(FP144&gt;0,(FP144-FQ$5)/FQ$5,0)</f>
        <v/>
      </c>
      <c r="FR144" s="15">
        <f>'Investment Analysis'!OG144</f>
        <v/>
      </c>
      <c r="FS144" s="48" t="n">
        <v>70167</v>
      </c>
      <c r="FT144" s="18">
        <f>IF(FS144&gt;0,(FS144-FT$5)/FT$5,0)</f>
        <v/>
      </c>
      <c r="FU144" s="15">
        <f>'Investment Analysis'!ON144</f>
        <v/>
      </c>
      <c r="FV144" s="48" t="n">
        <v>18646.5</v>
      </c>
      <c r="FW144" s="18">
        <f>IF(FV144&gt;0,(FV144-FW$5)/FW$5,0)</f>
        <v/>
      </c>
      <c r="FX144" s="15">
        <f>'Investment Analysis'!OU144</f>
        <v/>
      </c>
      <c r="FY144" s="48" t="n">
        <v>18937.5</v>
      </c>
      <c r="FZ144" s="18">
        <f>IF(FY144&gt;0,(FY144-FZ$5)/FZ$5,0)</f>
        <v/>
      </c>
      <c r="GA144" s="15">
        <f>'Investment Analysis'!PB144</f>
        <v/>
      </c>
      <c r="GB144" s="48" t="n">
        <v>19913.25</v>
      </c>
      <c r="GC144" s="18">
        <f>'Investment Analysis'!PK144</f>
        <v/>
      </c>
      <c r="GD144" s="15">
        <f>'Investment Analysis'!PI144</f>
        <v/>
      </c>
      <c r="GE144" s="54" t="n">
        <v>10992</v>
      </c>
      <c r="GF144" s="18">
        <f>'Investment Analysis'!PY144</f>
        <v/>
      </c>
      <c r="GG144" s="15">
        <f>'Investment Analysis'!PW144</f>
        <v/>
      </c>
      <c r="GH144" s="48" t="n">
        <v>21023.8</v>
      </c>
      <c r="GI144" s="18">
        <f>'Investment Analysis'!QF144</f>
        <v/>
      </c>
      <c r="GJ144" s="15">
        <f>'Investment Analysis'!QD144</f>
        <v/>
      </c>
      <c r="GK144" s="48" t="n">
        <v>9688.9</v>
      </c>
      <c r="GL144" s="18">
        <f>'Investment Analysis'!QM144</f>
        <v/>
      </c>
      <c r="GM144" s="15">
        <f>'Investment Analysis'!QK144</f>
        <v/>
      </c>
      <c r="GN144" s="48" t="n">
        <v>13905</v>
      </c>
      <c r="GO144" s="18">
        <f>'Investment Analysis'!QT144</f>
        <v/>
      </c>
      <c r="GP144" s="15">
        <f>'Investment Analysis'!QR144</f>
        <v/>
      </c>
      <c r="GQ144" s="48" t="n">
        <v>4895</v>
      </c>
      <c r="GR144" s="18">
        <f>'Investment Analysis'!RA144</f>
        <v/>
      </c>
      <c r="GS144" s="15">
        <f>'Investment Analysis'!QY144</f>
        <v/>
      </c>
      <c r="GT144" s="48" t="n">
        <v>45500</v>
      </c>
      <c r="GU144" s="18">
        <f>'Investment Analysis'!RH144</f>
        <v/>
      </c>
      <c r="GV144" s="15">
        <f>'Investment Analysis'!RF144</f>
        <v/>
      </c>
      <c r="GW144" s="48" t="n">
        <v>12280</v>
      </c>
      <c r="GX144" s="18">
        <f>'Investment Analysis'!RO144</f>
        <v/>
      </c>
      <c r="GY144" s="15">
        <f>'Investment Analysis'!RM144</f>
        <v/>
      </c>
      <c r="GZ144" s="48" t="n">
        <v>3208</v>
      </c>
      <c r="HA144" s="18">
        <f>'Investment Analysis'!RV144</f>
        <v/>
      </c>
      <c r="HB144" s="15">
        <f>'Investment Analysis'!RT144</f>
        <v/>
      </c>
      <c r="HC144" s="48" t="n">
        <v>23098.5</v>
      </c>
      <c r="HD144" s="18">
        <f>'Investment Analysis'!SC144</f>
        <v/>
      </c>
      <c r="HE144" s="15">
        <f>'Investment Analysis'!SA144</f>
        <v/>
      </c>
      <c r="HF144" s="48" t="n">
        <v>8570</v>
      </c>
      <c r="HG144" s="18">
        <f>'Investment Analysis'!SJ144</f>
        <v/>
      </c>
      <c r="HH144" s="15">
        <f>'Investment Analysis'!SH144</f>
        <v/>
      </c>
      <c r="HI144" s="54" t="n">
        <v>5880</v>
      </c>
      <c r="HJ144" s="18">
        <f>'Investment Analysis'!SM144</f>
        <v/>
      </c>
      <c r="HK144" s="15">
        <f>'Investment Analysis'!SK144</f>
        <v/>
      </c>
      <c r="HL144" s="48" t="n">
        <v>14430</v>
      </c>
      <c r="HM144" s="18">
        <f>'Investment Analysis'!SP144</f>
        <v/>
      </c>
      <c r="HN144" s="15">
        <f>'Investment Analysis'!SN144</f>
        <v/>
      </c>
      <c r="HO144" s="48" t="n">
        <v>9340.299999999999</v>
      </c>
      <c r="HP144" s="18">
        <f>'Investment Analysis'!TE144</f>
        <v/>
      </c>
      <c r="HQ144" s="15">
        <f>'Investment Analysis'!TC144</f>
        <v/>
      </c>
      <c r="HR144" s="48" t="n">
        <v>8992.5</v>
      </c>
      <c r="HS144" s="18">
        <f>'Investment Analysis'!TL144</f>
        <v/>
      </c>
      <c r="HT144" s="15">
        <f>'Investment Analysis'!TJ144</f>
        <v/>
      </c>
      <c r="HU144" s="48" t="n"/>
      <c r="HV144" s="18">
        <f>'Investment Analysis'!TS144</f>
        <v/>
      </c>
      <c r="HW144" s="15">
        <f>'Investment Analysis'!TQ144</f>
        <v/>
      </c>
      <c r="HX144" s="48" t="n"/>
      <c r="HY144" s="18">
        <f>'Investment Analysis'!TZ144</f>
        <v/>
      </c>
      <c r="HZ144" s="15">
        <f>'Investment Analysis'!TX144</f>
        <v/>
      </c>
      <c r="IA144" s="48" t="n"/>
      <c r="IB144" s="18">
        <f>'Investment Analysis'!UG144</f>
        <v/>
      </c>
      <c r="IC144" s="15">
        <f>'Investment Analysis'!UE144</f>
        <v/>
      </c>
      <c r="ID144" s="48" t="n"/>
      <c r="IE144" s="18">
        <f>'Investment Analysis'!UN144</f>
        <v/>
      </c>
      <c r="IF144" s="15">
        <f>'Investment Analysis'!UL144</f>
        <v/>
      </c>
      <c r="IG144" s="48" t="n"/>
      <c r="IH144" s="18">
        <f>'Investment Analysis'!UU144</f>
        <v/>
      </c>
      <c r="II144" s="15">
        <f>'Investment Analysis'!US144</f>
        <v/>
      </c>
      <c r="IJ144" s="48" t="n"/>
      <c r="IK144" s="18">
        <f>'Investment Analysis'!VB144</f>
        <v/>
      </c>
      <c r="IL144" s="15">
        <f>'Investment Analysis'!UZ144</f>
        <v/>
      </c>
      <c r="IM144" s="48" t="n"/>
      <c r="IN144" s="18">
        <f>'Investment Analysis'!VI144</f>
        <v/>
      </c>
      <c r="IO144" s="15">
        <f>'Investment Analysis'!VG144</f>
        <v/>
      </c>
      <c r="IP144" s="18" t="n"/>
      <c r="IQ144" s="18" t="n"/>
      <c r="IR144" s="18" t="n"/>
      <c r="IS144" s="108">
        <f>IF(IT144&gt;0,IT144-IT143,0)</f>
        <v/>
      </c>
      <c r="IT144" s="48">
        <f>FY144+FV144+FS144+FP144+FM144+FJ144+FG144+FD144+FA144+EX144+EU144+ER144+EO144+EL144+EI144+EF144+EC144+DZ144+DW144+DT144+DQ144+DN144+DK144+DH144+DE144+DB144+CY144+CV144+CS144+CP144+CJ144+CG144+CD144+CA144+BX144+P144+CM144+GT144+GQ144+GN144+GK144+GH144+GE144+GB144+BU144+BR144+BO144+BL144+BI144+BF144+BC144+AZ144+AW144+AT144+AQ144+AN144+AK144+AH144+AE144+AB144+Y144+V144+S144+GW144+GZ144+HC144+HF144+HI144+HL144+HO144+HR144+HU144</f>
        <v/>
      </c>
      <c r="IU144" s="101">
        <f>IF(IT144&gt;0,IV144,0)</f>
        <v/>
      </c>
      <c r="IV144" s="101" t="n"/>
      <c r="IW144" s="15">
        <f>IF(IT144&gt;0,(IT144+IV$11-I$2)/I$2,0)</f>
        <v/>
      </c>
      <c r="IX144" s="113">
        <f>IF(IT144&gt;0,IT144+IV$11-I$2,0)</f>
        <v/>
      </c>
      <c r="IY144" s="21">
        <f>IF(IT144&gt;0,(IT144+IV$11+IV$33+IV$52+IV$73+IV$93+IV$113+IV$133-IT$8)/IT$8,0)</f>
        <v/>
      </c>
      <c r="IZ144" s="173">
        <f>IF(IT144&gt;0,IT144+IV$11+IV$33+IV$52+IV$73+IV$93+IV$113+IV$133-IT$8,0)</f>
        <v/>
      </c>
    </row>
    <row r="145">
      <c r="A145" s="554">
        <f>'Investment Analysis'!A145</f>
        <v/>
      </c>
      <c r="B145" s="4">
        <f>'Investment Analysis'!B145</f>
        <v/>
      </c>
      <c r="C145" s="27">
        <f>'Investment Analysis'!C145</f>
        <v/>
      </c>
      <c r="D145" s="14">
        <f>'Investment Analysis'!D145</f>
        <v/>
      </c>
      <c r="E145" s="15">
        <f>'Investment Analysis'!E145</f>
        <v/>
      </c>
      <c r="F145" s="13">
        <f>'Investment Analysis'!G145</f>
        <v/>
      </c>
      <c r="G145" s="14">
        <f>'Investment Analysis'!H145</f>
        <v/>
      </c>
      <c r="H145" s="15">
        <f>'Investment Analysis'!I145</f>
        <v/>
      </c>
      <c r="I145" s="13">
        <f>'Investment Analysis'!K145</f>
        <v/>
      </c>
      <c r="J145" s="14">
        <f>'Investment Analysis'!L145</f>
        <v/>
      </c>
      <c r="K145" s="15">
        <f>'Investment Analysis'!M145</f>
        <v/>
      </c>
      <c r="L145" s="41">
        <f>'Investment Analysis'!T145</f>
        <v/>
      </c>
      <c r="M145" s="21">
        <f>'Investment Analysis'!V145</f>
        <v/>
      </c>
      <c r="N145" s="21">
        <f>'Investment Analysis'!W145</f>
        <v/>
      </c>
      <c r="P145" s="48">
        <f>'Investment Analysis'!Y145</f>
        <v/>
      </c>
      <c r="Q145" s="18" t="n"/>
      <c r="R145" s="83" t="n"/>
      <c r="S145" s="48" t="n">
        <v>4617.48</v>
      </c>
      <c r="T145" s="18">
        <f>'Investment Analysis'!AH145</f>
        <v/>
      </c>
      <c r="U145" s="15">
        <f>'Investment Analysis'!AF145</f>
        <v/>
      </c>
      <c r="V145" s="48" t="n">
        <v>7336.97</v>
      </c>
      <c r="W145" s="18">
        <f>'Investment Analysis'!AO145</f>
        <v/>
      </c>
      <c r="X145" s="15">
        <f>'Investment Analysis'!AM145</f>
        <v/>
      </c>
      <c r="Y145" s="48" t="n">
        <v>9503.26</v>
      </c>
      <c r="Z145" s="18">
        <f>IF(Y145&gt;0,(Y145-Z$5)/Z$5,0)</f>
        <v/>
      </c>
      <c r="AA145" s="15">
        <f>'Investment Analysis'!GM145</f>
        <v/>
      </c>
      <c r="AB145" s="48" t="n">
        <v>2646.38</v>
      </c>
      <c r="AC145" s="18">
        <f>IF(AB145&gt;0,(AB145+8000+5000-AC$5)/AC$5,0)</f>
        <v/>
      </c>
      <c r="AD145" s="15">
        <f>'Investment Analysis'!AT145</f>
        <v/>
      </c>
      <c r="AE145" s="48" t="n">
        <v>11646.22</v>
      </c>
      <c r="AF145" s="18">
        <f>'Investment Analysis'!BC145</f>
        <v/>
      </c>
      <c r="AG145" s="15">
        <f>'Investment Analysis'!BA145</f>
        <v/>
      </c>
      <c r="AH145" s="48" t="n"/>
      <c r="AI145" s="18">
        <f>IF(AH145&gt;0,(AH145-5000+20000+20000-AI$5)/AI$5,0)</f>
        <v/>
      </c>
      <c r="AJ145" s="15">
        <f>'Investment Analysis'!BH145</f>
        <v/>
      </c>
      <c r="AK145" s="48" t="n">
        <v>20288.02</v>
      </c>
      <c r="AL145" s="18">
        <f>IF(AK145&gt;0,(AK145+7000-AL$5)/AL$5,0)</f>
        <v/>
      </c>
      <c r="AM145" s="15">
        <f>'Investment Analysis'!BO145</f>
        <v/>
      </c>
      <c r="AN145" s="48" t="n">
        <v>15682.45</v>
      </c>
      <c r="AO145" s="18">
        <f>IF(AN145&gt;0,(AN145+25000+5000-AO$5)/AO$5,0)</f>
        <v/>
      </c>
      <c r="AP145" s="15">
        <f>'Investment Analysis'!BV145</f>
        <v/>
      </c>
      <c r="AQ145" s="48" t="n">
        <v>5009.17</v>
      </c>
      <c r="AR145" s="18">
        <f>IF(AQ145&gt;0,(AQ145+10000+4000-AR$5)/AR$5,0)</f>
        <v/>
      </c>
      <c r="AS145" s="15">
        <f>'Investment Analysis'!CC145</f>
        <v/>
      </c>
      <c r="AT145" s="48" t="n">
        <v>5159.65</v>
      </c>
      <c r="AU145" s="18">
        <f>'Investment Analysis'!CL145</f>
        <v/>
      </c>
      <c r="AV145" s="15">
        <f>'Investment Analysis'!CJ145</f>
        <v/>
      </c>
      <c r="AW145" s="48" t="n">
        <v>18242.87</v>
      </c>
      <c r="AX145" s="18">
        <f>IF(AW145&gt;0,(AW145+2000-AX$5)/AX$5,0)</f>
        <v/>
      </c>
      <c r="AY145" s="15">
        <f>'Investment Analysis'!CQ145</f>
        <v/>
      </c>
      <c r="AZ145" s="48" t="n">
        <v>16173.48</v>
      </c>
      <c r="BA145" s="18">
        <f>'Investment Analysis'!CZ145</f>
        <v/>
      </c>
      <c r="BB145" s="15">
        <f>'Investment Analysis'!CX145</f>
        <v/>
      </c>
      <c r="BC145" s="48" t="n">
        <v>9534.85</v>
      </c>
      <c r="BD145" s="18">
        <f>IF(BC145&gt;0,(BC145-10000+30000+10000-BD$5)/BD$5,0)</f>
        <v/>
      </c>
      <c r="BE145" s="15">
        <f>'Investment Analysis'!DE145</f>
        <v/>
      </c>
      <c r="BF145" s="48" t="n">
        <v>4645.61</v>
      </c>
      <c r="BG145" s="18">
        <f>'Investment Analysis'!DN145</f>
        <v/>
      </c>
      <c r="BH145" s="15">
        <f>'Investment Analysis'!DL145</f>
        <v/>
      </c>
      <c r="BI145" s="48" t="n">
        <v>2807.21</v>
      </c>
      <c r="BJ145" s="18">
        <f>'Investment Analysis'!EB145</f>
        <v/>
      </c>
      <c r="BK145" s="15">
        <f>'Investment Analysis'!DZ145</f>
        <v/>
      </c>
      <c r="BL145" s="48" t="n">
        <v>21644.62</v>
      </c>
      <c r="BM145" s="18">
        <f>'Investment Analysis'!EI145</f>
        <v/>
      </c>
      <c r="BN145" s="15">
        <f>'Investment Analysis'!EG145</f>
        <v/>
      </c>
      <c r="BO145" s="48" t="n">
        <v>10527.46</v>
      </c>
      <c r="BP145" s="18">
        <f>'Investment Analysis'!DU145</f>
        <v/>
      </c>
      <c r="BQ145" s="15">
        <f>'Investment Analysis'!DS145</f>
        <v/>
      </c>
      <c r="BR145" s="48" t="n">
        <v>11860.78</v>
      </c>
      <c r="BS145" s="18">
        <f>'Investment Analysis'!EP145</f>
        <v/>
      </c>
      <c r="BT145" s="15">
        <f>'Investment Analysis'!EN145</f>
        <v/>
      </c>
      <c r="BU145" s="48" t="n">
        <v>14010.53</v>
      </c>
      <c r="BV145" s="18">
        <f>IF(BU145&gt;0,(BU145+8000-BV$5)/BV$5,0)</f>
        <v/>
      </c>
      <c r="BW145" s="15">
        <f>'Investment Analysis'!EU145</f>
        <v/>
      </c>
      <c r="BX145" s="48" t="n">
        <v>20665.16</v>
      </c>
      <c r="BY145" s="18">
        <f>IF(BX145&gt;0,(BX145-10000-5000-BY$5)/BY$5,0)</f>
        <v/>
      </c>
      <c r="BZ145" s="15">
        <f>'Investment Analysis'!FB145</f>
        <v/>
      </c>
      <c r="CA145" s="48" t="n">
        <v>20933.36</v>
      </c>
      <c r="CB145" s="18">
        <f>IF(CA145&gt;0,(CA145-CB$5)/CB$5,0)</f>
        <v/>
      </c>
      <c r="CC145" s="15">
        <f>'Investment Analysis'!FI145</f>
        <v/>
      </c>
      <c r="CD145" s="48" t="n">
        <v>20187.59</v>
      </c>
      <c r="CE145" s="18">
        <f>'Investment Analysis'!FR145</f>
        <v/>
      </c>
      <c r="CF145" s="15">
        <f>'Investment Analysis'!FP145</f>
        <v/>
      </c>
      <c r="CG145" s="48" t="n">
        <v>4889.63</v>
      </c>
      <c r="CH145" s="18">
        <f>'Investment Analysis'!FR145</f>
        <v/>
      </c>
      <c r="CI145" s="15">
        <f>'Investment Analysis'!FW145</f>
        <v/>
      </c>
      <c r="CJ145" s="48" t="n"/>
      <c r="CK145" s="18">
        <f>IF(CJ145&gt;0,(CJ145+5000+8000-CK$5)/CK$5,0)</f>
        <v/>
      </c>
      <c r="CL145" s="15">
        <f>'Investment Analysis'!GD145</f>
        <v/>
      </c>
      <c r="CM145" s="48" t="n">
        <v>37596.92</v>
      </c>
      <c r="CN145" s="18">
        <f>IF(CM145&gt;0,(CM145-CN$5)/CN$5,0)</f>
        <v/>
      </c>
      <c r="CO145" s="15">
        <f>'Investment Analysis'!GT145</f>
        <v/>
      </c>
      <c r="CP145" s="54" t="n">
        <v>6593</v>
      </c>
      <c r="CQ145" s="18">
        <f>IF(CP145&gt;0,(CP145-CQ$5)/CQ$5,0)</f>
        <v/>
      </c>
      <c r="CR145" s="15">
        <f>'Investment Analysis'!HG145</f>
        <v/>
      </c>
      <c r="CS145" s="48" t="n">
        <v>4120</v>
      </c>
      <c r="CT145" s="18">
        <f>IF(CS145&gt;0,(CS145-CT$5)/CT$5,0)</f>
        <v/>
      </c>
      <c r="CU145" s="15">
        <f>'Investment Analysis'!HN145</f>
        <v/>
      </c>
      <c r="CV145" s="48" t="n">
        <v>9482.549999999999</v>
      </c>
      <c r="CW145" s="18">
        <f>IF(CV145&gt;0,(CV145-CW$5)/CW$5,0)</f>
        <v/>
      </c>
      <c r="CX145" s="15">
        <f>'Investment Analysis'!IB145</f>
        <v/>
      </c>
      <c r="CY145" s="48" t="n">
        <v>11333.6</v>
      </c>
      <c r="CZ145" s="18">
        <f>IF(CY145&gt;0,(CY145-CZ$5)/CZ$5,0)</f>
        <v/>
      </c>
      <c r="DA145" s="15">
        <f>'Investment Analysis'!II145</f>
        <v/>
      </c>
      <c r="DB145" s="48" t="n">
        <v>6362.25</v>
      </c>
      <c r="DC145" s="18">
        <f>IF(DB145&gt;0,(DB145-DC$5)/DC$5,0)</f>
        <v/>
      </c>
      <c r="DD145" s="15">
        <f>'Investment Analysis'!IP145</f>
        <v/>
      </c>
      <c r="DE145" s="48" t="n">
        <v>23691</v>
      </c>
      <c r="DF145" s="18">
        <f>'Investment Analysis'!IY145</f>
        <v/>
      </c>
      <c r="DG145" s="15">
        <f>'Investment Analysis'!IW145</f>
        <v/>
      </c>
      <c r="DH145" s="48" t="n">
        <v>21128.4</v>
      </c>
      <c r="DI145" s="18">
        <f>IF(DH145&gt;0,(DH145-DI$5)/DI$5,0)</f>
        <v/>
      </c>
      <c r="DJ145" s="15">
        <f>'Investment Analysis'!JD145</f>
        <v/>
      </c>
      <c r="DK145" s="48" t="n">
        <v>25502.5</v>
      </c>
      <c r="DL145" s="18">
        <f>IF(DK145&gt;0,(DK145-DL$5)/DL$5,0)</f>
        <v/>
      </c>
      <c r="DM145" s="15">
        <f>'Investment Analysis'!JK145</f>
        <v/>
      </c>
      <c r="DN145" s="48" t="n">
        <v>1077.7</v>
      </c>
      <c r="DO145" s="18">
        <f>IF(DN145&gt;0,(DN145-DO$5)/DO$5,0)</f>
        <v/>
      </c>
      <c r="DP145" s="15">
        <f>'Investment Analysis'!HU145</f>
        <v/>
      </c>
      <c r="DQ145" s="48" t="n">
        <v>18448.5</v>
      </c>
      <c r="DR145" s="18">
        <f>IF(DQ145&gt;0,(DQ145-DR$5)/DR$5,0)</f>
        <v/>
      </c>
      <c r="DS145" s="15">
        <f>'Investment Analysis'!JR145</f>
        <v/>
      </c>
      <c r="DT145" s="48" t="n">
        <v>30150</v>
      </c>
      <c r="DU145" s="18">
        <f>IF(DT145&gt;0,(DT145-630.54-DU$5)/DU$5,0)</f>
        <v/>
      </c>
      <c r="DV145" s="15">
        <f>'Investment Analysis'!JY145</f>
        <v/>
      </c>
      <c r="DW145" s="48" t="n">
        <v>4754.75</v>
      </c>
      <c r="DX145" s="18">
        <f>IF(DW145&gt;0,(DW145-DX$5)/DX$5,0)</f>
        <v/>
      </c>
      <c r="DY145" s="15">
        <f>'Investment Analysis'!KF145</f>
        <v/>
      </c>
      <c r="DZ145" s="48" t="n">
        <v>4978</v>
      </c>
      <c r="EA145" s="18">
        <f>IF(DZ145&gt;0,(DZ145-EA$5)/EA$5,0)</f>
        <v/>
      </c>
      <c r="EB145" s="15">
        <f>'Investment Analysis'!KM145</f>
        <v/>
      </c>
      <c r="EC145" s="48" t="n">
        <v>6040</v>
      </c>
      <c r="ED145" s="18">
        <f>'Investment Analysis'!KV145</f>
        <v/>
      </c>
      <c r="EE145" s="15">
        <f>'Investment Analysis'!KT145</f>
        <v/>
      </c>
      <c r="EF145" s="48" t="n">
        <v>14797.5</v>
      </c>
      <c r="EG145" s="18">
        <f>IF(EF145&gt;0,(EF145-EG$5)/EG$5,0)</f>
        <v/>
      </c>
      <c r="EH145" s="15">
        <f>'Investment Analysis'!LH145</f>
        <v/>
      </c>
      <c r="EI145" s="48" t="n">
        <v>7652.45</v>
      </c>
      <c r="EJ145" s="18">
        <f>'Investment Analysis'!LQ145</f>
        <v/>
      </c>
      <c r="EK145" s="15">
        <f>'Investment Analysis'!LO145</f>
        <v/>
      </c>
      <c r="EL145" s="48" t="n">
        <v>22995</v>
      </c>
      <c r="EM145" s="18">
        <f>IF(EL145&gt;0,(EL145-EM$4)/EM$4,0)</f>
        <v/>
      </c>
      <c r="EN145" s="15">
        <f>'Investment Analysis'!LX145</f>
        <v/>
      </c>
      <c r="EO145" s="48" t="n">
        <v>14045</v>
      </c>
      <c r="EP145" s="68">
        <f>IF(EO145&gt;0,(EO145-500-EP$5)/EP$5,0)</f>
        <v/>
      </c>
      <c r="EQ145" s="15">
        <f>'Investment Analysis'!MC145</f>
        <v/>
      </c>
      <c r="ER145" s="48" t="n">
        <v>5660</v>
      </c>
      <c r="ES145" s="18">
        <f>'Investment Analysis'!LX145</f>
        <v/>
      </c>
      <c r="ET145" s="15">
        <f>'Investment Analysis'!LA145</f>
        <v/>
      </c>
      <c r="EU145" s="48" t="n">
        <v>44837</v>
      </c>
      <c r="EV145" s="18">
        <f>'Investment Analysis'!ML145</f>
        <v/>
      </c>
      <c r="EW145" s="15">
        <f>'Investment Analysis'!MJ145</f>
        <v/>
      </c>
      <c r="EX145" s="48" t="n">
        <v>60753.75</v>
      </c>
      <c r="EY145" s="18">
        <f>IF(EX145&gt;0,(EX145-EY$5)/EY$5,0)</f>
        <v/>
      </c>
      <c r="EZ145" s="15">
        <f>'Investment Analysis'!MQ145</f>
        <v/>
      </c>
      <c r="FA145" s="48" t="n">
        <v>13744</v>
      </c>
      <c r="FB145" s="18">
        <f>IF(FA145&gt;0,(FA145-FB$5)/FB$5,0)</f>
        <v/>
      </c>
      <c r="FC145" s="15">
        <f>'Investment Analysis'!MX145</f>
        <v/>
      </c>
      <c r="FD145" s="48" t="n">
        <v>18428.9</v>
      </c>
      <c r="FE145" s="18">
        <f>IF(FD145&gt;0,(FD145-FE$5)/FE$5,0)</f>
        <v/>
      </c>
      <c r="FF145" s="15">
        <f>'Investment Analysis'!NE145</f>
        <v/>
      </c>
      <c r="FG145" s="48" t="n">
        <v>10476</v>
      </c>
      <c r="FH145" s="18">
        <f>IF(FG145&gt;0,(FG145-FH$5)/FH$5,0)</f>
        <v/>
      </c>
      <c r="FI145" s="15">
        <f>'Investment Analysis'!NL145</f>
        <v/>
      </c>
      <c r="FJ145" s="48" t="n">
        <v>40222</v>
      </c>
      <c r="FK145" s="18">
        <f>IF(FJ145&gt;0,(FJ145-FK$5)/FK$5,0)</f>
        <v/>
      </c>
      <c r="FL145" s="15">
        <f>'Investment Analysis'!NS145</f>
        <v/>
      </c>
      <c r="FM145" s="48" t="n">
        <v>2775.9</v>
      </c>
      <c r="FN145" s="18">
        <f>IF(FM145&gt;0,(FM145-FN$5)/FN$5,0)</f>
        <v/>
      </c>
      <c r="FO145" s="15">
        <f>'Investment Analysis'!NZ145</f>
        <v/>
      </c>
      <c r="FP145" s="48" t="n">
        <v>27000</v>
      </c>
      <c r="FQ145" s="18">
        <f>IF(FP145&gt;0,(FP145-FQ$5)/FQ$5,0)</f>
        <v/>
      </c>
      <c r="FR145" s="15">
        <f>'Investment Analysis'!OG145</f>
        <v/>
      </c>
      <c r="FS145" s="48" t="n">
        <v>74802</v>
      </c>
      <c r="FT145" s="18">
        <f>IF(FS145&gt;0,(FS145-FT$5)/FT$5,0)</f>
        <v/>
      </c>
      <c r="FU145" s="15">
        <f>'Investment Analysis'!ON145</f>
        <v/>
      </c>
      <c r="FV145" s="48" t="n">
        <v>18902.25</v>
      </c>
      <c r="FW145" s="18">
        <f>IF(FV145&gt;0,(FV145-FW$5)/FW$5,0)</f>
        <v/>
      </c>
      <c r="FX145" s="15">
        <f>'Investment Analysis'!OU145</f>
        <v/>
      </c>
      <c r="FY145" s="48" t="n">
        <v>18937.5</v>
      </c>
      <c r="FZ145" s="18">
        <f>IF(FY145&gt;0,(FY145-FZ$5)/FZ$5,0)</f>
        <v/>
      </c>
      <c r="GA145" s="15">
        <f>'Investment Analysis'!PB145</f>
        <v/>
      </c>
      <c r="GB145" s="48" t="n">
        <v>19857.75</v>
      </c>
      <c r="GC145" s="18">
        <f>'Investment Analysis'!PK145</f>
        <v/>
      </c>
      <c r="GD145" s="15">
        <f>'Investment Analysis'!PI145</f>
        <v/>
      </c>
      <c r="GE145" s="48" t="n">
        <v>11232</v>
      </c>
      <c r="GF145" s="18">
        <f>'Investment Analysis'!PY145</f>
        <v/>
      </c>
      <c r="GG145" s="15">
        <f>'Investment Analysis'!PW145</f>
        <v/>
      </c>
      <c r="GH145" s="48" t="n">
        <v>21151.9</v>
      </c>
      <c r="GI145" s="18">
        <f>'Investment Analysis'!QF145</f>
        <v/>
      </c>
      <c r="GJ145" s="15">
        <f>'Investment Analysis'!QD145</f>
        <v/>
      </c>
      <c r="GK145" s="48" t="n">
        <v>9224.9</v>
      </c>
      <c r="GL145" s="18">
        <f>'Investment Analysis'!QM145</f>
        <v/>
      </c>
      <c r="GM145" s="15">
        <f>'Investment Analysis'!QK145</f>
        <v/>
      </c>
      <c r="GN145" s="48" t="n">
        <v>13158</v>
      </c>
      <c r="GO145" s="18">
        <f>'Investment Analysis'!QT145</f>
        <v/>
      </c>
      <c r="GP145" s="15">
        <f>'Investment Analysis'!QR145</f>
        <v/>
      </c>
      <c r="GQ145" s="48" t="n">
        <v>4857.6</v>
      </c>
      <c r="GR145" s="18">
        <f>'Investment Analysis'!RA145</f>
        <v/>
      </c>
      <c r="GS145" s="15">
        <f>'Investment Analysis'!QY145</f>
        <v/>
      </c>
      <c r="GT145" s="48" t="n">
        <v>48252.5</v>
      </c>
      <c r="GU145" s="18">
        <f>'Investment Analysis'!RH145</f>
        <v/>
      </c>
      <c r="GV145" s="15">
        <f>'Investment Analysis'!RF145</f>
        <v/>
      </c>
      <c r="GW145" s="48" t="n">
        <v>12020</v>
      </c>
      <c r="GX145" s="18">
        <f>'Investment Analysis'!RO145</f>
        <v/>
      </c>
      <c r="GY145" s="15">
        <f>'Investment Analysis'!RM145</f>
        <v/>
      </c>
      <c r="GZ145" s="48" t="n">
        <v>3110</v>
      </c>
      <c r="HA145" s="18">
        <f>'Investment Analysis'!RV145</f>
        <v/>
      </c>
      <c r="HB145" s="15">
        <f>'Investment Analysis'!RT145</f>
        <v/>
      </c>
      <c r="HC145" s="48" t="n">
        <v>23028</v>
      </c>
      <c r="HD145" s="18">
        <f>'Investment Analysis'!SC145</f>
        <v/>
      </c>
      <c r="HE145" s="15">
        <f>'Investment Analysis'!SA145</f>
        <v/>
      </c>
      <c r="HF145" s="48" t="n">
        <v>8580</v>
      </c>
      <c r="HG145" s="18">
        <f>'Investment Analysis'!SJ145</f>
        <v/>
      </c>
      <c r="HH145" s="15">
        <f>'Investment Analysis'!SH145</f>
        <v/>
      </c>
      <c r="HI145" s="48" t="n">
        <v>5400</v>
      </c>
      <c r="HJ145" s="18">
        <f>'Investment Analysis'!SM145</f>
        <v/>
      </c>
      <c r="HK145" s="15">
        <f>'Investment Analysis'!SK145</f>
        <v/>
      </c>
      <c r="HL145" s="48" t="n">
        <v>14167.5</v>
      </c>
      <c r="HM145" s="18">
        <f>'Investment Analysis'!SP145</f>
        <v/>
      </c>
      <c r="HN145" s="15">
        <f>'Investment Analysis'!SN145</f>
        <v/>
      </c>
      <c r="HO145" s="48" t="n">
        <v>9799.1</v>
      </c>
      <c r="HP145" s="18">
        <f>'Investment Analysis'!TE145</f>
        <v/>
      </c>
      <c r="HQ145" s="15">
        <f>'Investment Analysis'!TC145</f>
        <v/>
      </c>
      <c r="HR145" s="48" t="n">
        <v>8850</v>
      </c>
      <c r="HS145" s="18">
        <f>'Investment Analysis'!TL145</f>
        <v/>
      </c>
      <c r="HT145" s="15">
        <f>'Investment Analysis'!TJ145</f>
        <v/>
      </c>
      <c r="HU145" s="48" t="n"/>
      <c r="HV145" s="18">
        <f>'Investment Analysis'!TS145</f>
        <v/>
      </c>
      <c r="HW145" s="15">
        <f>'Investment Analysis'!TQ145</f>
        <v/>
      </c>
      <c r="HX145" s="48" t="n"/>
      <c r="HY145" s="18">
        <f>'Investment Analysis'!TZ145</f>
        <v/>
      </c>
      <c r="HZ145" s="15">
        <f>'Investment Analysis'!TX145</f>
        <v/>
      </c>
      <c r="IA145" s="48" t="n"/>
      <c r="IB145" s="18">
        <f>'Investment Analysis'!UG145</f>
        <v/>
      </c>
      <c r="IC145" s="15">
        <f>'Investment Analysis'!UE145</f>
        <v/>
      </c>
      <c r="ID145" s="48" t="n"/>
      <c r="IE145" s="18">
        <f>'Investment Analysis'!UN145</f>
        <v/>
      </c>
      <c r="IF145" s="15">
        <f>'Investment Analysis'!UL145</f>
        <v/>
      </c>
      <c r="IG145" s="48" t="n"/>
      <c r="IH145" s="18">
        <f>'Investment Analysis'!UU145</f>
        <v/>
      </c>
      <c r="II145" s="15">
        <f>'Investment Analysis'!US145</f>
        <v/>
      </c>
      <c r="IJ145" s="48" t="n"/>
      <c r="IK145" s="18">
        <f>'Investment Analysis'!VB145</f>
        <v/>
      </c>
      <c r="IL145" s="15">
        <f>'Investment Analysis'!UZ145</f>
        <v/>
      </c>
      <c r="IM145" s="48" t="n"/>
      <c r="IN145" s="18">
        <f>'Investment Analysis'!VI145</f>
        <v/>
      </c>
      <c r="IO145" s="15">
        <f>'Investment Analysis'!VG145</f>
        <v/>
      </c>
      <c r="IP145" s="18" t="n"/>
      <c r="IQ145" s="18" t="n"/>
      <c r="IR145" s="18" t="n"/>
      <c r="IS145" s="108">
        <f>IF(IT145&gt;0,IT145-IT144,0)</f>
        <v/>
      </c>
      <c r="IT145" s="48">
        <f>FY145+FV145+FS145+FP145+FM145+FJ145+FG145+FD145+FA145+EX145+EU145+ER145+EO145+EL145+EI145+EF145+EC145+DZ145+DW145+DT145+DQ145+DN145+DK145+DH145+DE145+DB145+CY145+CV145+CS145+CP145+CJ145+CG145+CD145+CA145+BX145+P145+CM145+GT145+GQ145+GN145+GK145+GH145+GE145+GB145+BU145+BR145+BO145+BL145+BI145+BF145+BC145+AZ145+AW145+AT145+AQ145+AN145+AK145+AH145+AE145+AB145+Y145+V145+S145+GW145+GZ145+HC145+HF145+HI145+HL145+HO145+HR145+HU145</f>
        <v/>
      </c>
      <c r="IU145" s="101">
        <f>IF(IT145&gt;0,IV145,0)</f>
        <v/>
      </c>
      <c r="IV145" s="101" t="n"/>
      <c r="IW145" s="15">
        <f>IF(IT145&gt;0,(IT145+IV$11-I$2)/I$2,0)</f>
        <v/>
      </c>
      <c r="IX145" s="113">
        <f>IF(IT145&gt;0,IT145+IV$11-I$2,0)</f>
        <v/>
      </c>
      <c r="IY145" s="21">
        <f>IF(IT145&gt;0,(IT145+IV$11+IV$33+IV$52+IV$73+IV$93+IV$113+IV$133-IT$8)/IT$8,0)</f>
        <v/>
      </c>
      <c r="IZ145" s="173">
        <f>IF(IT145&gt;0,IT145+IV$11+IV$33+IV$52+IV$73+IV$93+IV$113+IV$133-IT$8,0)</f>
        <v/>
      </c>
    </row>
    <row r="146">
      <c r="A146" s="554">
        <f>'Investment Analysis'!A146</f>
        <v/>
      </c>
      <c r="B146" s="4">
        <f>'Investment Analysis'!B146</f>
        <v/>
      </c>
      <c r="C146" s="27">
        <f>'Investment Analysis'!C146</f>
        <v/>
      </c>
      <c r="D146" s="14">
        <f>'Investment Analysis'!D146</f>
        <v/>
      </c>
      <c r="E146" s="15">
        <f>'Investment Analysis'!E146</f>
        <v/>
      </c>
      <c r="F146" s="13">
        <f>'Investment Analysis'!G146</f>
        <v/>
      </c>
      <c r="G146" s="14">
        <f>'Investment Analysis'!H146</f>
        <v/>
      </c>
      <c r="H146" s="15">
        <f>'Investment Analysis'!I146</f>
        <v/>
      </c>
      <c r="I146" s="13">
        <f>'Investment Analysis'!K146</f>
        <v/>
      </c>
      <c r="J146" s="14">
        <f>'Investment Analysis'!L146</f>
        <v/>
      </c>
      <c r="K146" s="15">
        <f>'Investment Analysis'!M146</f>
        <v/>
      </c>
      <c r="L146" s="41">
        <f>'Investment Analysis'!T146</f>
        <v/>
      </c>
      <c r="M146" s="21">
        <f>'Investment Analysis'!V146</f>
        <v/>
      </c>
      <c r="N146" s="21">
        <f>'Investment Analysis'!W146</f>
        <v/>
      </c>
      <c r="P146" s="48">
        <f>'Investment Analysis'!Y146</f>
        <v/>
      </c>
      <c r="Q146" s="18" t="n"/>
      <c r="R146" s="83" t="n"/>
      <c r="S146" s="48" t="n">
        <v>4631.73</v>
      </c>
      <c r="T146" s="18">
        <f>'Investment Analysis'!AH146</f>
        <v/>
      </c>
      <c r="U146" s="15">
        <f>'Investment Analysis'!AF146</f>
        <v/>
      </c>
      <c r="V146" s="48" t="n">
        <v>7362.01</v>
      </c>
      <c r="W146" s="18">
        <f>'Investment Analysis'!AO146</f>
        <v/>
      </c>
      <c r="X146" s="15">
        <f>'Investment Analysis'!AM146</f>
        <v/>
      </c>
      <c r="Y146" s="48" t="n">
        <v>9463.290000000001</v>
      </c>
      <c r="Z146" s="18">
        <f>IF(Y146&gt;0,(Y146-Z$5)/Z$5,0)</f>
        <v/>
      </c>
      <c r="AA146" s="15">
        <f>'Investment Analysis'!GM146</f>
        <v/>
      </c>
      <c r="AB146" s="48" t="n">
        <v>2656.9</v>
      </c>
      <c r="AC146" s="18">
        <f>IF(AB146&gt;0,(AB146+8000+5000-AC$5)/AC$5,0)</f>
        <v/>
      </c>
      <c r="AD146" s="15">
        <f>'Investment Analysis'!AT146</f>
        <v/>
      </c>
      <c r="AE146" s="48" t="n">
        <v>11662.72</v>
      </c>
      <c r="AF146" s="18">
        <f>'Investment Analysis'!BC146</f>
        <v/>
      </c>
      <c r="AG146" s="15">
        <f>'Investment Analysis'!BA146</f>
        <v/>
      </c>
      <c r="AH146" s="48" t="n"/>
      <c r="AI146" s="18">
        <f>IF(AH146&gt;0,(AH146-5000+20000+20000-AI$5)/AI$5,0)</f>
        <v/>
      </c>
      <c r="AJ146" s="15">
        <f>'Investment Analysis'!BH146</f>
        <v/>
      </c>
      <c r="AK146" s="48" t="n">
        <v>20108.69</v>
      </c>
      <c r="AL146" s="18">
        <f>IF(AK146&gt;0,(AK146+7000-AL$5)/AL$5,0)</f>
        <v/>
      </c>
      <c r="AM146" s="15">
        <f>'Investment Analysis'!BO146</f>
        <v/>
      </c>
      <c r="AN146" s="48" t="n">
        <v>15617.51</v>
      </c>
      <c r="AO146" s="18">
        <f>IF(AN146&gt;0,(AN146+25000+5000-AO$5)/AO$5,0)</f>
        <v/>
      </c>
      <c r="AP146" s="15">
        <f>'Investment Analysis'!BV146</f>
        <v/>
      </c>
      <c r="AQ146" s="48" t="n">
        <v>4979.37</v>
      </c>
      <c r="AR146" s="18">
        <f>IF(AQ146&gt;0,(AQ146+10000+4000-AR$5)/AR$5,0)</f>
        <v/>
      </c>
      <c r="AS146" s="15">
        <f>'Investment Analysis'!CC146</f>
        <v/>
      </c>
      <c r="AT146" s="48" t="n">
        <v>5124.74</v>
      </c>
      <c r="AU146" s="18">
        <f>'Investment Analysis'!CL146</f>
        <v/>
      </c>
      <c r="AV146" s="15">
        <f>'Investment Analysis'!CJ146</f>
        <v/>
      </c>
      <c r="AW146" s="48" t="n">
        <v>18145.32</v>
      </c>
      <c r="AX146" s="18">
        <f>IF(AW146&gt;0,(AW146+2000-AX$5)/AX$5,0)</f>
        <v/>
      </c>
      <c r="AY146" s="15">
        <f>'Investment Analysis'!CQ146</f>
        <v/>
      </c>
      <c r="AZ146" s="48" t="n">
        <v>16092.63</v>
      </c>
      <c r="BA146" s="18">
        <f>'Investment Analysis'!CZ146</f>
        <v/>
      </c>
      <c r="BB146" s="15">
        <f>'Investment Analysis'!CX146</f>
        <v/>
      </c>
      <c r="BC146" s="48" t="n">
        <v>9493.01</v>
      </c>
      <c r="BD146" s="18">
        <f>IF(BC146&gt;0,(BC146-10000+30000+10000-BD$5)/BD$5,0)</f>
        <v/>
      </c>
      <c r="BE146" s="15">
        <f>'Investment Analysis'!DE146</f>
        <v/>
      </c>
      <c r="BF146" s="48" t="n">
        <v>4660.62</v>
      </c>
      <c r="BG146" s="18">
        <f>'Investment Analysis'!DN146</f>
        <v/>
      </c>
      <c r="BH146" s="15">
        <f>'Investment Analysis'!DL146</f>
        <v/>
      </c>
      <c r="BI146" s="48" t="n">
        <v>2820.13</v>
      </c>
      <c r="BJ146" s="18">
        <f>'Investment Analysis'!EB146</f>
        <v/>
      </c>
      <c r="BK146" s="15">
        <f>'Investment Analysis'!DZ146</f>
        <v/>
      </c>
      <c r="BL146" s="48" t="n">
        <v>21660.95</v>
      </c>
      <c r="BM146" s="18">
        <f>'Investment Analysis'!EI146</f>
        <v/>
      </c>
      <c r="BN146" s="15">
        <f>'Investment Analysis'!EG146</f>
        <v/>
      </c>
      <c r="BO146" s="48" t="n">
        <v>10573.35</v>
      </c>
      <c r="BP146" s="18">
        <f>'Investment Analysis'!DU146</f>
        <v/>
      </c>
      <c r="BQ146" s="15">
        <f>'Investment Analysis'!DS146</f>
        <v/>
      </c>
      <c r="BR146" s="48" t="n">
        <v>11967.86</v>
      </c>
      <c r="BS146" s="18">
        <f>'Investment Analysis'!EP146</f>
        <v/>
      </c>
      <c r="BT146" s="15">
        <f>'Investment Analysis'!EN146</f>
        <v/>
      </c>
      <c r="BU146" s="48" t="n">
        <v>13985.32</v>
      </c>
      <c r="BV146" s="18">
        <f>IF(BU146&gt;0,(BU146+8000-BV$5)/BV$5,0)</f>
        <v/>
      </c>
      <c r="BW146" s="15">
        <f>'Investment Analysis'!EU146</f>
        <v/>
      </c>
      <c r="BX146" s="48" t="n">
        <v>21315.56</v>
      </c>
      <c r="BY146" s="18">
        <f>IF(BX146&gt;0,(BX146-10000-5000-BY$5)/BY$5,0)</f>
        <v/>
      </c>
      <c r="BZ146" s="15">
        <f>'Investment Analysis'!FB146</f>
        <v/>
      </c>
      <c r="CA146" s="48" t="n">
        <v>20662.25</v>
      </c>
      <c r="CB146" s="18">
        <f>IF(CA146&gt;0,(CA146-CB$5)/CB$5,0)</f>
        <v/>
      </c>
      <c r="CC146" s="15">
        <f>'Investment Analysis'!FI146</f>
        <v/>
      </c>
      <c r="CD146" s="48" t="n">
        <v>19919.85</v>
      </c>
      <c r="CE146" s="18">
        <f>'Investment Analysis'!FR146</f>
        <v/>
      </c>
      <c r="CF146" s="15">
        <f>'Investment Analysis'!FP146</f>
        <v/>
      </c>
      <c r="CG146" s="48" t="n">
        <v>4841.61</v>
      </c>
      <c r="CH146" s="18">
        <f>'Investment Analysis'!FR146</f>
        <v/>
      </c>
      <c r="CI146" s="15">
        <f>'Investment Analysis'!FW146</f>
        <v/>
      </c>
      <c r="CJ146" s="48" t="n"/>
      <c r="CK146" s="18">
        <f>IF(CJ146&gt;0,(CJ146+5000+8000-CK$5)/CK$5,0)</f>
        <v/>
      </c>
      <c r="CL146" s="15">
        <f>'Investment Analysis'!GD146</f>
        <v/>
      </c>
      <c r="CM146" s="48" t="n">
        <v>37573.51</v>
      </c>
      <c r="CN146" s="18">
        <f>IF(CM146&gt;0,(CM146-CN$5)/CN$5,0)</f>
        <v/>
      </c>
      <c r="CO146" s="15">
        <f>'Investment Analysis'!GT146</f>
        <v/>
      </c>
      <c r="CP146" s="48" t="n">
        <v>6569.8</v>
      </c>
      <c r="CQ146" s="18">
        <f>IF(CP146&gt;0,(CP146-CQ$5)/CQ$5,0)</f>
        <v/>
      </c>
      <c r="CR146" s="15">
        <f>'Investment Analysis'!HG146</f>
        <v/>
      </c>
      <c r="CS146" s="48" t="n">
        <v>4230</v>
      </c>
      <c r="CT146" s="18">
        <f>IF(CS146&gt;0,(CS146-CT$5)/CT$5,0)</f>
        <v/>
      </c>
      <c r="CU146" s="15">
        <f>'Investment Analysis'!HN146</f>
        <v/>
      </c>
      <c r="CV146" s="48" t="n">
        <v>9425.9</v>
      </c>
      <c r="CW146" s="18">
        <f>IF(CV146&gt;0,(CV146-CW$5)/CW$5,0)</f>
        <v/>
      </c>
      <c r="CX146" s="15">
        <f>'Investment Analysis'!IB146</f>
        <v/>
      </c>
      <c r="CY146" s="48" t="n">
        <v>11528.4</v>
      </c>
      <c r="CZ146" s="18">
        <f>IF(CY146&gt;0,(CY146-CZ$5)/CZ$5,0)</f>
        <v/>
      </c>
      <c r="DA146" s="15">
        <f>'Investment Analysis'!II146</f>
        <v/>
      </c>
      <c r="DB146" s="48" t="n">
        <v>6323.25</v>
      </c>
      <c r="DC146" s="18">
        <f>IF(DB146&gt;0,(DB146-DC$5)/DC$5,0)</f>
        <v/>
      </c>
      <c r="DD146" s="15">
        <f>'Investment Analysis'!IP146</f>
        <v/>
      </c>
      <c r="DE146" s="48" t="n">
        <v>23124</v>
      </c>
      <c r="DF146" s="18">
        <f>'Investment Analysis'!IY146</f>
        <v/>
      </c>
      <c r="DG146" s="15">
        <f>'Investment Analysis'!IW146</f>
        <v/>
      </c>
      <c r="DH146" s="48" t="n">
        <v>21388.95</v>
      </c>
      <c r="DI146" s="18">
        <f>IF(DH146&gt;0,(DH146-DI$5)/DI$5,0)</f>
        <v/>
      </c>
      <c r="DJ146" s="15">
        <f>'Investment Analysis'!JD146</f>
        <v/>
      </c>
      <c r="DK146" s="48" t="n">
        <v>25503</v>
      </c>
      <c r="DL146" s="18">
        <f>IF(DK146&gt;0,(DK146-DL$5)/DL$5,0)</f>
        <v/>
      </c>
      <c r="DM146" s="15">
        <f>'Investment Analysis'!JK146</f>
        <v/>
      </c>
      <c r="DN146" s="48" t="n">
        <v>1080.5</v>
      </c>
      <c r="DO146" s="18">
        <f>IF(DN146&gt;0,(DN146-DO$5)/DO$5,0)</f>
        <v/>
      </c>
      <c r="DP146" s="15">
        <f>'Investment Analysis'!HU146</f>
        <v/>
      </c>
      <c r="DQ146" s="48" t="n">
        <v>18714.5</v>
      </c>
      <c r="DR146" s="18">
        <f>IF(DQ146&gt;0,(DQ146-DR$5)/DR$5,0)</f>
        <v/>
      </c>
      <c r="DS146" s="15">
        <f>'Investment Analysis'!JR146</f>
        <v/>
      </c>
      <c r="DT146" s="48" t="n">
        <v>27264</v>
      </c>
      <c r="DU146" s="18">
        <f>IF(DT146&gt;0,(DT146-630.54-DU$5)/DU$5,0)</f>
        <v/>
      </c>
      <c r="DV146" s="15">
        <f>'Investment Analysis'!JY146</f>
        <v/>
      </c>
      <c r="DW146" s="48" t="n">
        <v>4737.8</v>
      </c>
      <c r="DX146" s="18">
        <f>IF(DW146&gt;0,(DW146-DX$5)/DX$5,0)</f>
        <v/>
      </c>
      <c r="DY146" s="15">
        <f>'Investment Analysis'!KF146</f>
        <v/>
      </c>
      <c r="DZ146" s="48" t="n">
        <v>5144</v>
      </c>
      <c r="EA146" s="18">
        <f>IF(DZ146&gt;0,(DZ146-EA$5)/EA$5,0)</f>
        <v/>
      </c>
      <c r="EB146" s="15">
        <f>'Investment Analysis'!KM146</f>
        <v/>
      </c>
      <c r="EC146" s="48" t="n">
        <v>5840</v>
      </c>
      <c r="ED146" s="18">
        <f>'Investment Analysis'!KV146</f>
        <v/>
      </c>
      <c r="EE146" s="15">
        <f>'Investment Analysis'!KT146</f>
        <v/>
      </c>
      <c r="EF146" s="48" t="n">
        <v>13385</v>
      </c>
      <c r="EG146" s="18">
        <f>IF(EF146&gt;0,(EF146-EG$5)/EG$5,0)</f>
        <v/>
      </c>
      <c r="EH146" s="15">
        <f>'Investment Analysis'!LH146</f>
        <v/>
      </c>
      <c r="EI146" s="48" t="n">
        <v>7973.55</v>
      </c>
      <c r="EJ146" s="18">
        <f>'Investment Analysis'!LQ146</f>
        <v/>
      </c>
      <c r="EK146" s="15">
        <f>'Investment Analysis'!LO146</f>
        <v/>
      </c>
      <c r="EL146" s="48" t="n">
        <v>23880</v>
      </c>
      <c r="EM146" s="18">
        <f>IF(EL146&gt;0,(EL146-EM$4)/EM$4,0)</f>
        <v/>
      </c>
      <c r="EN146" s="15">
        <f>'Investment Analysis'!LX146</f>
        <v/>
      </c>
      <c r="EO146" s="48" t="n">
        <v>14735</v>
      </c>
      <c r="EP146" s="68">
        <f>IF(EO146&gt;0,(EO146-500-EP$5)/EP$5,0)</f>
        <v/>
      </c>
      <c r="EQ146" s="15">
        <f>'Investment Analysis'!MC146</f>
        <v/>
      </c>
      <c r="ER146" s="48" t="n">
        <v>5705</v>
      </c>
      <c r="ES146" s="18">
        <f>'Investment Analysis'!LX146</f>
        <v/>
      </c>
      <c r="ET146" s="15">
        <f>'Investment Analysis'!LA146</f>
        <v/>
      </c>
      <c r="EU146" s="48" t="n">
        <v>40631.5</v>
      </c>
      <c r="EV146" s="18">
        <f>'Investment Analysis'!ML146</f>
        <v/>
      </c>
      <c r="EW146" s="15">
        <f>'Investment Analysis'!MJ146</f>
        <v/>
      </c>
      <c r="EX146" s="48" t="n">
        <v>59653</v>
      </c>
      <c r="EY146" s="18">
        <f>IF(EX146&gt;0,(EX146-EY$5)/EY$5,0)</f>
        <v/>
      </c>
      <c r="EZ146" s="15">
        <f>'Investment Analysis'!MQ146</f>
        <v/>
      </c>
      <c r="FA146" s="48" t="n">
        <v>13736</v>
      </c>
      <c r="FB146" s="18">
        <f>IF(FA146&gt;0,(FA146-FB$5)/FB$5,0)</f>
        <v/>
      </c>
      <c r="FC146" s="15">
        <f>'Investment Analysis'!MX146</f>
        <v/>
      </c>
      <c r="FD146" s="48" t="n">
        <v>18400.2</v>
      </c>
      <c r="FE146" s="18">
        <f>IF(FD146&gt;0,(FD146-FE$5)/FE$5,0)</f>
        <v/>
      </c>
      <c r="FF146" s="15">
        <f>'Investment Analysis'!NE146</f>
        <v/>
      </c>
      <c r="FG146" s="48" t="n">
        <v>10908</v>
      </c>
      <c r="FH146" s="18">
        <f>IF(FG146&gt;0,(FG146-FH$5)/FH$5,0)</f>
        <v/>
      </c>
      <c r="FI146" s="15">
        <f>'Investment Analysis'!NL146</f>
        <v/>
      </c>
      <c r="FJ146" s="48" t="n">
        <v>39613.7</v>
      </c>
      <c r="FK146" s="18">
        <f>IF(FJ146&gt;0,(FJ146-FK$5)/FK$5,0)</f>
        <v/>
      </c>
      <c r="FL146" s="15">
        <f>'Investment Analysis'!NS146</f>
        <v/>
      </c>
      <c r="FM146" s="48" t="n">
        <v>2851.5</v>
      </c>
      <c r="FN146" s="18">
        <f>IF(FM146&gt;0,(FM146-FN$5)/FN$5,0)</f>
        <v/>
      </c>
      <c r="FO146" s="15">
        <f>'Investment Analysis'!NZ146</f>
        <v/>
      </c>
      <c r="FP146" s="48" t="n">
        <v>26100</v>
      </c>
      <c r="FQ146" s="18">
        <f>IF(FP146&gt;0,(FP146-FQ$5)/FQ$5,0)</f>
        <v/>
      </c>
      <c r="FR146" s="15">
        <f>'Investment Analysis'!OG146</f>
        <v/>
      </c>
      <c r="FS146" s="48" t="n">
        <v>67200</v>
      </c>
      <c r="FT146" s="18">
        <f>IF(FS146&gt;0,(FS146-FT$5)/FT$5,0)</f>
        <v/>
      </c>
      <c r="FU146" s="15">
        <f>'Investment Analysis'!ON146</f>
        <v/>
      </c>
      <c r="FV146" s="48" t="n">
        <v>18788.75</v>
      </c>
      <c r="FW146" s="18">
        <f>IF(FV146&gt;0,(FV146-FW$5)/FW$5,0)</f>
        <v/>
      </c>
      <c r="FX146" s="15">
        <f>'Investment Analysis'!OU146</f>
        <v/>
      </c>
      <c r="FY146" s="48" t="n">
        <v>18945</v>
      </c>
      <c r="FZ146" s="18">
        <f>IF(FY146&gt;0,(FY146-FZ$5)/FZ$5,0)</f>
        <v/>
      </c>
      <c r="GA146" s="15">
        <f>'Investment Analysis'!PB146</f>
        <v/>
      </c>
      <c r="GB146" s="48" t="n">
        <v>19731.75</v>
      </c>
      <c r="GC146" s="18">
        <f>'Investment Analysis'!PK146</f>
        <v/>
      </c>
      <c r="GD146" s="15">
        <f>'Investment Analysis'!PI146</f>
        <v/>
      </c>
      <c r="GE146" s="48" t="n">
        <v>11052</v>
      </c>
      <c r="GF146" s="18">
        <f>'Investment Analysis'!PY146</f>
        <v/>
      </c>
      <c r="GG146" s="15">
        <f>'Investment Analysis'!PW146</f>
        <v/>
      </c>
      <c r="GH146" s="48" t="n">
        <v>21008.4</v>
      </c>
      <c r="GI146" s="18">
        <f>'Investment Analysis'!QF146</f>
        <v/>
      </c>
      <c r="GJ146" s="15">
        <f>'Investment Analysis'!QD146</f>
        <v/>
      </c>
      <c r="GK146" s="48" t="n">
        <v>9633.799999999999</v>
      </c>
      <c r="GL146" s="18">
        <f>'Investment Analysis'!QM146</f>
        <v/>
      </c>
      <c r="GM146" s="15">
        <f>'Investment Analysis'!QK146</f>
        <v/>
      </c>
      <c r="GN146" s="48" t="n">
        <v>12312</v>
      </c>
      <c r="GO146" s="18">
        <f>'Investment Analysis'!QT146</f>
        <v/>
      </c>
      <c r="GP146" s="15">
        <f>'Investment Analysis'!QR146</f>
        <v/>
      </c>
      <c r="GQ146" s="48" t="n">
        <v>5027.55</v>
      </c>
      <c r="GR146" s="18">
        <f>'Investment Analysis'!RA146</f>
        <v/>
      </c>
      <c r="GS146" s="15">
        <f>'Investment Analysis'!QY146</f>
        <v/>
      </c>
      <c r="GT146" s="48" t="n">
        <v>47057.5</v>
      </c>
      <c r="GU146" s="18">
        <f>'Investment Analysis'!RH146</f>
        <v/>
      </c>
      <c r="GV146" s="15">
        <f>'Investment Analysis'!RF146</f>
        <v/>
      </c>
      <c r="GW146" s="48" t="n">
        <v>11942.5</v>
      </c>
      <c r="GX146" s="18">
        <f>'Investment Analysis'!RO146</f>
        <v/>
      </c>
      <c r="GY146" s="15">
        <f>'Investment Analysis'!RM146</f>
        <v/>
      </c>
      <c r="GZ146" s="48" t="n">
        <v>3182</v>
      </c>
      <c r="HA146" s="18">
        <f>'Investment Analysis'!RV146</f>
        <v/>
      </c>
      <c r="HB146" s="15">
        <f>'Investment Analysis'!RT146</f>
        <v/>
      </c>
      <c r="HC146" s="48" t="n">
        <v>22768.5</v>
      </c>
      <c r="HD146" s="18">
        <f>'Investment Analysis'!SC146</f>
        <v/>
      </c>
      <c r="HE146" s="15">
        <f>'Investment Analysis'!SA146</f>
        <v/>
      </c>
      <c r="HF146" s="48" t="n">
        <v>8040</v>
      </c>
      <c r="HG146" s="18">
        <f>'Investment Analysis'!SJ146</f>
        <v/>
      </c>
      <c r="HH146" s="15">
        <f>'Investment Analysis'!SH146</f>
        <v/>
      </c>
      <c r="HI146" s="48" t="n">
        <v>5960</v>
      </c>
      <c r="HJ146" s="18">
        <f>'Investment Analysis'!SM146</f>
        <v/>
      </c>
      <c r="HK146" s="15">
        <f>'Investment Analysis'!SK146</f>
        <v/>
      </c>
      <c r="HL146" s="48" t="n">
        <v>13792.5</v>
      </c>
      <c r="HM146" s="18">
        <f>'Investment Analysis'!SP146</f>
        <v/>
      </c>
      <c r="HN146" s="15">
        <f>'Investment Analysis'!SN146</f>
        <v/>
      </c>
      <c r="HO146" s="48" t="n">
        <v>9146.549999999999</v>
      </c>
      <c r="HP146" s="18">
        <f>'Investment Analysis'!TE146</f>
        <v/>
      </c>
      <c r="HQ146" s="15">
        <f>'Investment Analysis'!TC146</f>
        <v/>
      </c>
      <c r="HR146" s="48" t="n">
        <v>7500</v>
      </c>
      <c r="HS146" s="18">
        <f>'Investment Analysis'!TL146</f>
        <v/>
      </c>
      <c r="HT146" s="15">
        <f>'Investment Analysis'!TJ146</f>
        <v/>
      </c>
      <c r="HU146" s="48" t="n"/>
      <c r="HV146" s="18">
        <f>'Investment Analysis'!TS146</f>
        <v/>
      </c>
      <c r="HW146" s="15">
        <f>'Investment Analysis'!TQ146</f>
        <v/>
      </c>
      <c r="HX146" s="48" t="n"/>
      <c r="HY146" s="18">
        <f>'Investment Analysis'!TZ146</f>
        <v/>
      </c>
      <c r="HZ146" s="15">
        <f>'Investment Analysis'!TX146</f>
        <v/>
      </c>
      <c r="IA146" s="48" t="n"/>
      <c r="IB146" s="18">
        <f>'Investment Analysis'!UG146</f>
        <v/>
      </c>
      <c r="IC146" s="15">
        <f>'Investment Analysis'!UE146</f>
        <v/>
      </c>
      <c r="ID146" s="48" t="n"/>
      <c r="IE146" s="18">
        <f>'Investment Analysis'!UN146</f>
        <v/>
      </c>
      <c r="IF146" s="15">
        <f>'Investment Analysis'!UL146</f>
        <v/>
      </c>
      <c r="IG146" s="48" t="n"/>
      <c r="IH146" s="18">
        <f>'Investment Analysis'!UU146</f>
        <v/>
      </c>
      <c r="II146" s="15">
        <f>'Investment Analysis'!US146</f>
        <v/>
      </c>
      <c r="IJ146" s="48" t="n"/>
      <c r="IK146" s="18">
        <f>'Investment Analysis'!VB146</f>
        <v/>
      </c>
      <c r="IL146" s="15">
        <f>'Investment Analysis'!UZ146</f>
        <v/>
      </c>
      <c r="IM146" s="48" t="n"/>
      <c r="IN146" s="18">
        <f>'Investment Analysis'!VI146</f>
        <v/>
      </c>
      <c r="IO146" s="15">
        <f>'Investment Analysis'!VG146</f>
        <v/>
      </c>
      <c r="IP146" s="18" t="n"/>
      <c r="IQ146" s="18" t="n"/>
      <c r="IR146" s="18" t="n"/>
      <c r="IS146" s="108">
        <f>IF(IT146&gt;0,IT146-IT145,0)</f>
        <v/>
      </c>
      <c r="IT146" s="48">
        <f>FY146+FV146+FS146+FP146+FM146+FJ146+FG146+FD146+FA146+EX146+EU146+ER146+EO146+EL146+EI146+EF146+EC146+DZ146+DW146+DT146+DQ146+DN146+DK146+DH146+DE146+DB146+CY146+CV146+CS146+CP146+CJ146+CG146+CD146+CA146+BX146+P146+CM146+GT146+GQ146+GN146+GK146+GH146+GE146+GB146+BU146+BR146+BO146+BL146+BI146+BF146+BC146+AZ146+AW146+AT146+AQ146+AN146+AK146+AH146+AE146+AB146+Y146+V146+S146+GW146+GZ146+HC146+HF146+HI146+HL146+HO146+HR146+HU146</f>
        <v/>
      </c>
      <c r="IU146" s="101">
        <f>IF(IT146&gt;0,IV146,0)</f>
        <v/>
      </c>
      <c r="IV146" s="101" t="n"/>
      <c r="IW146" s="15">
        <f>IF(IT146&gt;0,(IT146+IV$11-I$2)/I$2,0)</f>
        <v/>
      </c>
      <c r="IX146" s="113">
        <f>IF(IT146&gt;0,IT146+IV$11-I$2,0)</f>
        <v/>
      </c>
      <c r="IY146" s="21">
        <f>IF(IT146&gt;0,(IT146+IV$11+IV$33+IV$52+IV$73+IV$93+IV$113+IV$133-IT$8)/IT$8,0)</f>
        <v/>
      </c>
      <c r="IZ146" s="173">
        <f>IF(IT146&gt;0,IT146+IV$11+IV$33+IV$52+IV$73+IV$93+IV$113+IV$133-IT$8,0)</f>
        <v/>
      </c>
    </row>
    <row r="147">
      <c r="A147" s="554">
        <f>'Investment Analysis'!A147</f>
        <v/>
      </c>
      <c r="B147" s="4">
        <f>'Investment Analysis'!B147</f>
        <v/>
      </c>
      <c r="C147" s="27">
        <f>'Investment Analysis'!C147</f>
        <v/>
      </c>
      <c r="D147" s="14">
        <f>'Investment Analysis'!D147</f>
        <v/>
      </c>
      <c r="E147" s="15">
        <f>'Investment Analysis'!E147</f>
        <v/>
      </c>
      <c r="F147" s="13">
        <f>'Investment Analysis'!G147</f>
        <v/>
      </c>
      <c r="G147" s="14">
        <f>'Investment Analysis'!H147</f>
        <v/>
      </c>
      <c r="H147" s="15">
        <f>'Investment Analysis'!I147</f>
        <v/>
      </c>
      <c r="I147" s="13">
        <f>'Investment Analysis'!K147</f>
        <v/>
      </c>
      <c r="J147" s="14">
        <f>'Investment Analysis'!L147</f>
        <v/>
      </c>
      <c r="K147" s="15">
        <f>'Investment Analysis'!M147</f>
        <v/>
      </c>
      <c r="L147" s="41">
        <f>'Investment Analysis'!T147</f>
        <v/>
      </c>
      <c r="M147" s="21">
        <f>'Investment Analysis'!V147</f>
        <v/>
      </c>
      <c r="N147" s="21">
        <f>'Investment Analysis'!W147</f>
        <v/>
      </c>
      <c r="P147" s="48">
        <f>'Investment Analysis'!Y147</f>
        <v/>
      </c>
      <c r="Q147" s="18" t="n"/>
      <c r="R147" s="83" t="n"/>
      <c r="S147" s="48" t="n">
        <v>4596.39</v>
      </c>
      <c r="T147" s="18">
        <f>'Investment Analysis'!AH147</f>
        <v/>
      </c>
      <c r="U147" s="15">
        <f>'Investment Analysis'!AF147</f>
        <v/>
      </c>
      <c r="V147" s="48" t="n">
        <v>7318.19</v>
      </c>
      <c r="W147" s="18">
        <f>'Investment Analysis'!AO147</f>
        <v/>
      </c>
      <c r="X147" s="15">
        <f>'Investment Analysis'!AM147</f>
        <v/>
      </c>
      <c r="Y147" s="48" t="n">
        <v>9538.24</v>
      </c>
      <c r="Z147" s="18">
        <f>IF(Y147&gt;0,(Y147-Z$5)/Z$5,0)</f>
        <v/>
      </c>
      <c r="AA147" s="15">
        <f>'Investment Analysis'!GM147</f>
        <v/>
      </c>
      <c r="AB147" s="48" t="n">
        <v>2640.54</v>
      </c>
      <c r="AC147" s="18">
        <f>IF(AB147&gt;0,(AB147+8000+5000-AC$5)/AC$5,0)</f>
        <v/>
      </c>
      <c r="AD147" s="15">
        <f>'Investment Analysis'!AT147</f>
        <v/>
      </c>
      <c r="AE147" s="48" t="n">
        <v>11670.17</v>
      </c>
      <c r="AF147" s="18">
        <f>'Investment Analysis'!BC147</f>
        <v/>
      </c>
      <c r="AG147" s="15">
        <f>'Investment Analysis'!BA147</f>
        <v/>
      </c>
      <c r="AH147" s="48" t="n"/>
      <c r="AI147" s="18">
        <f>IF(AH147&gt;0,(AH147-5000+20000+20000-AI$5)/AI$5,0)</f>
        <v/>
      </c>
      <c r="AJ147" s="15">
        <f>'Investment Analysis'!BH147</f>
        <v/>
      </c>
      <c r="AK147" s="48" t="n">
        <v>20036.42</v>
      </c>
      <c r="AL147" s="18">
        <f>IF(AK147&gt;0,(AK147+7000-AL$5)/AL$5,0)</f>
        <v/>
      </c>
      <c r="AM147" s="15">
        <f>'Investment Analysis'!BO147</f>
        <v/>
      </c>
      <c r="AN147" s="48" t="n">
        <v>15603.08</v>
      </c>
      <c r="AO147" s="18">
        <f>IF(AN147&gt;0,(AN147+25000+5000-AO$5)/AO$5,0)</f>
        <v/>
      </c>
      <c r="AP147" s="15">
        <f>'Investment Analysis'!BV147</f>
        <v/>
      </c>
      <c r="AQ147" s="48" t="n">
        <v>5042.93</v>
      </c>
      <c r="AR147" s="18">
        <f>IF(AQ147&gt;0,(AQ147+10000+4000-AR$5)/AR$5,0)</f>
        <v/>
      </c>
      <c r="AS147" s="15">
        <f>'Investment Analysis'!CC147</f>
        <v/>
      </c>
      <c r="AT147" s="48" t="n">
        <v>5166.3</v>
      </c>
      <c r="AU147" s="18">
        <f>'Investment Analysis'!CL147</f>
        <v/>
      </c>
      <c r="AV147" s="15">
        <f>'Investment Analysis'!CJ147</f>
        <v/>
      </c>
      <c r="AW147" s="48" t="n">
        <v>18145.32</v>
      </c>
      <c r="AX147" s="18">
        <f>IF(AW147&gt;0,(AW147+2000-AX$5)/AX$5,0)</f>
        <v/>
      </c>
      <c r="AY147" s="15">
        <f>'Investment Analysis'!CQ147</f>
        <v/>
      </c>
      <c r="AZ147" s="48" t="n">
        <v>16228.79</v>
      </c>
      <c r="BA147" s="18">
        <f>'Investment Analysis'!CZ147</f>
        <v/>
      </c>
      <c r="BB147" s="15">
        <f>'Investment Analysis'!CX147</f>
        <v/>
      </c>
      <c r="BC147" s="48" t="n">
        <v>9683.610000000001</v>
      </c>
      <c r="BD147" s="18">
        <f>IF(BC147&gt;0,(BC147-10000+30000+10000-BD$5)/BD$5,0)</f>
        <v/>
      </c>
      <c r="BE147" s="15">
        <f>'Investment Analysis'!DE147</f>
        <v/>
      </c>
      <c r="BF147" s="48" t="n">
        <v>4679.38</v>
      </c>
      <c r="BG147" s="18">
        <f>'Investment Analysis'!DN147</f>
        <v/>
      </c>
      <c r="BH147" s="15">
        <f>'Investment Analysis'!DL147</f>
        <v/>
      </c>
      <c r="BI147" s="48" t="n">
        <v>2764.66</v>
      </c>
      <c r="BJ147" s="18">
        <f>'Investment Analysis'!EB147</f>
        <v/>
      </c>
      <c r="BK147" s="15">
        <f>'Investment Analysis'!DZ147</f>
        <v/>
      </c>
      <c r="BL147" s="48" t="n">
        <v>21432.31</v>
      </c>
      <c r="BM147" s="18">
        <f>'Investment Analysis'!EI147</f>
        <v/>
      </c>
      <c r="BN147" s="15">
        <f>'Investment Analysis'!EG147</f>
        <v/>
      </c>
      <c r="BO147" s="48" t="n">
        <v>10532.29</v>
      </c>
      <c r="BP147" s="18">
        <f>'Investment Analysis'!DU147</f>
        <v/>
      </c>
      <c r="BQ147" s="15">
        <f>'Investment Analysis'!DS147</f>
        <v/>
      </c>
      <c r="BR147" s="48" t="n">
        <v>11892.16</v>
      </c>
      <c r="BS147" s="18">
        <f>'Investment Analysis'!EP147</f>
        <v/>
      </c>
      <c r="BT147" s="15">
        <f>'Investment Analysis'!EN147</f>
        <v/>
      </c>
      <c r="BU147" s="48" t="n">
        <v>14295.06</v>
      </c>
      <c r="BV147" s="18">
        <f>IF(BU147&gt;0,(BU147+8000-BV$5)/BV$5,0)</f>
        <v/>
      </c>
      <c r="BW147" s="15">
        <f>'Investment Analysis'!EU147</f>
        <v/>
      </c>
      <c r="BX147" s="48" t="n">
        <v>21971.43</v>
      </c>
      <c r="BY147" s="18">
        <f>IF(BX147&gt;0,(BX147-10000-5000-BY$5)/BY$5,0)</f>
        <v/>
      </c>
      <c r="BZ147" s="15">
        <f>'Investment Analysis'!FB147</f>
        <v/>
      </c>
      <c r="CA147" s="48" t="n">
        <v>20788.77</v>
      </c>
      <c r="CB147" s="18">
        <f>IF(CA147&gt;0,(CA147-CB$5)/CB$5,0)</f>
        <v/>
      </c>
      <c r="CC147" s="15">
        <f>'Investment Analysis'!FI147</f>
        <v/>
      </c>
      <c r="CD147" s="48" t="n">
        <v>19853.65</v>
      </c>
      <c r="CE147" s="18">
        <f>'Investment Analysis'!FR147</f>
        <v/>
      </c>
      <c r="CF147" s="15">
        <f>'Investment Analysis'!FP147</f>
        <v/>
      </c>
      <c r="CG147" s="48" t="n">
        <v>4912.57</v>
      </c>
      <c r="CH147" s="18">
        <f>'Investment Analysis'!FR147</f>
        <v/>
      </c>
      <c r="CI147" s="15">
        <f>'Investment Analysis'!FW147</f>
        <v/>
      </c>
      <c r="CJ147" s="48" t="n"/>
      <c r="CK147" s="18">
        <f>IF(CJ147&gt;0,(CJ147+5000+8000-CK$5)/CK$5,0)</f>
        <v/>
      </c>
      <c r="CL147" s="15">
        <f>'Investment Analysis'!GD147</f>
        <v/>
      </c>
      <c r="CM147" s="48" t="n">
        <v>37596.92</v>
      </c>
      <c r="CN147" s="18">
        <f>IF(CM147&gt;0,(CM147-CN$5)/CN$5,0)</f>
        <v/>
      </c>
      <c r="CO147" s="15">
        <f>'Investment Analysis'!GT147</f>
        <v/>
      </c>
      <c r="CP147" s="48" t="n">
        <v>6642.2</v>
      </c>
      <c r="CQ147" s="18">
        <f>IF(CP147&gt;0,(CP147-CQ$5)/CQ$5,0)</f>
        <v/>
      </c>
      <c r="CR147" s="15">
        <f>'Investment Analysis'!HG147</f>
        <v/>
      </c>
      <c r="CS147" s="48" t="n">
        <v>4360</v>
      </c>
      <c r="CT147" s="18">
        <f>IF(CS147&gt;0,(CS147-CT$5)/CT$5,0)</f>
        <v/>
      </c>
      <c r="CU147" s="15">
        <f>'Investment Analysis'!HN147</f>
        <v/>
      </c>
      <c r="CV147" s="48" t="n">
        <v>9186.65</v>
      </c>
      <c r="CW147" s="18">
        <f>IF(CV147&gt;0,(CV147-CW$5)/CW$5,0)</f>
        <v/>
      </c>
      <c r="CX147" s="15">
        <f>'Investment Analysis'!IB147</f>
        <v/>
      </c>
      <c r="CY147" s="48" t="n">
        <v>11143.6</v>
      </c>
      <c r="CZ147" s="18">
        <f>IF(CY147&gt;0,(CY147-CZ$5)/CZ$5,0)</f>
        <v/>
      </c>
      <c r="DA147" s="15">
        <f>'Investment Analysis'!II147</f>
        <v/>
      </c>
      <c r="DB147" s="48" t="n">
        <v>6349</v>
      </c>
      <c r="DC147" s="18">
        <f>IF(DB147&gt;0,(DB147-DC$5)/DC$5,0)</f>
        <v/>
      </c>
      <c r="DD147" s="15">
        <f>'Investment Analysis'!IP147</f>
        <v/>
      </c>
      <c r="DE147" s="48" t="n">
        <v>23370</v>
      </c>
      <c r="DF147" s="18">
        <f>'Investment Analysis'!IY147</f>
        <v/>
      </c>
      <c r="DG147" s="15">
        <f>'Investment Analysis'!IW147</f>
        <v/>
      </c>
      <c r="DH147" s="48" t="n">
        <v>21144.3</v>
      </c>
      <c r="DI147" s="18">
        <f>IF(DH147&gt;0,(DH147-DI$5)/DI$5,0)</f>
        <v/>
      </c>
      <c r="DJ147" s="15">
        <f>'Investment Analysis'!JD147</f>
        <v/>
      </c>
      <c r="DK147" s="48" t="n">
        <v>25263.5</v>
      </c>
      <c r="DL147" s="18">
        <f>IF(DK147&gt;0,(DK147-DL$5)/DL$5,0)</f>
        <v/>
      </c>
      <c r="DM147" s="15">
        <f>'Investment Analysis'!JK147</f>
        <v/>
      </c>
      <c r="DN147" s="48" t="n">
        <v>1085.4</v>
      </c>
      <c r="DO147" s="18">
        <f>IF(DN147&gt;0,(DN147-DO$5)/DO$5,0)</f>
        <v/>
      </c>
      <c r="DP147" s="15">
        <f>'Investment Analysis'!HU147</f>
        <v/>
      </c>
      <c r="DQ147" s="48" t="n">
        <v>18341.75</v>
      </c>
      <c r="DR147" s="18">
        <f>IF(DQ147&gt;0,(DQ147-DR$5)/DR$5,0)</f>
        <v/>
      </c>
      <c r="DS147" s="15">
        <f>'Investment Analysis'!JR147</f>
        <v/>
      </c>
      <c r="DT147" s="48" t="n">
        <v>26664</v>
      </c>
      <c r="DU147" s="18">
        <f>IF(DT147&gt;0,(DT147-630.54-DU$5)/DU$5,0)</f>
        <v/>
      </c>
      <c r="DV147" s="15">
        <f>'Investment Analysis'!JY147</f>
        <v/>
      </c>
      <c r="DW147" s="48" t="n">
        <v>4708.05</v>
      </c>
      <c r="DX147" s="18">
        <f>IF(DW147&gt;0,(DW147-DX$5)/DX$5,0)</f>
        <v/>
      </c>
      <c r="DY147" s="15">
        <f>'Investment Analysis'!KF147</f>
        <v/>
      </c>
      <c r="DZ147" s="48" t="n">
        <v>5276</v>
      </c>
      <c r="EA147" s="18">
        <f>IF(DZ147&gt;0,(DZ147-EA$5)/EA$5,0)</f>
        <v/>
      </c>
      <c r="EB147" s="15">
        <f>'Investment Analysis'!KM147</f>
        <v/>
      </c>
      <c r="EC147" s="48" t="n">
        <v>5960</v>
      </c>
      <c r="ED147" s="18">
        <f>'Investment Analysis'!KV147</f>
        <v/>
      </c>
      <c r="EE147" s="15">
        <f>'Investment Analysis'!KT147</f>
        <v/>
      </c>
      <c r="EF147" s="48" t="n">
        <v>13585</v>
      </c>
      <c r="EG147" s="18">
        <f>IF(EF147&gt;0,(EF147-EG$5)/EG$5,0)</f>
        <v/>
      </c>
      <c r="EH147" s="15">
        <f>'Investment Analysis'!LH147</f>
        <v/>
      </c>
      <c r="EI147" s="48" t="n">
        <v>8360.299999999999</v>
      </c>
      <c r="EJ147" s="18">
        <f>'Investment Analysis'!LQ147</f>
        <v/>
      </c>
      <c r="EK147" s="15">
        <f>'Investment Analysis'!LO147</f>
        <v/>
      </c>
      <c r="EL147" s="48" t="n">
        <v>24600</v>
      </c>
      <c r="EM147" s="18">
        <f>IF(EL147&gt;0,(EL147-EM$4)/EM$4,0)</f>
        <v/>
      </c>
      <c r="EN147" s="15">
        <f>'Investment Analysis'!LX147</f>
        <v/>
      </c>
      <c r="EO147" s="48" t="n">
        <v>15075</v>
      </c>
      <c r="EP147" s="68">
        <f>IF(EO147&gt;0,(EO147-500-EP$5)/EP$5,0)</f>
        <v/>
      </c>
      <c r="EQ147" s="15">
        <f>'Investment Analysis'!MC147</f>
        <v/>
      </c>
      <c r="ER147" s="48" t="n">
        <v>5925</v>
      </c>
      <c r="ES147" s="18">
        <f>'Investment Analysis'!LX147</f>
        <v/>
      </c>
      <c r="ET147" s="15">
        <f>'Investment Analysis'!LA147</f>
        <v/>
      </c>
      <c r="EU147" s="48" t="n">
        <v>39858</v>
      </c>
      <c r="EV147" s="18">
        <f>'Investment Analysis'!ML147</f>
        <v/>
      </c>
      <c r="EW147" s="15">
        <f>'Investment Analysis'!MJ147</f>
        <v/>
      </c>
      <c r="EX147" s="48" t="n">
        <v>59517</v>
      </c>
      <c r="EY147" s="18">
        <f>IF(EX147&gt;0,(EX147-EY$5)/EY$5,0)</f>
        <v/>
      </c>
      <c r="EZ147" s="15">
        <f>'Investment Analysis'!MQ147</f>
        <v/>
      </c>
      <c r="FA147" s="48" t="n">
        <v>14232</v>
      </c>
      <c r="FB147" s="18">
        <f>IF(FA147&gt;0,(FA147-FB$5)/FB$5,0)</f>
        <v/>
      </c>
      <c r="FC147" s="15">
        <f>'Investment Analysis'!MX147</f>
        <v/>
      </c>
      <c r="FD147" s="48" t="n">
        <v>18130</v>
      </c>
      <c r="FE147" s="18">
        <f>IF(FD147&gt;0,(FD147-FE$5)/FE$5,0)</f>
        <v/>
      </c>
      <c r="FF147" s="15">
        <f>'Investment Analysis'!NE147</f>
        <v/>
      </c>
      <c r="FG147" s="48" t="n">
        <v>11358</v>
      </c>
      <c r="FH147" s="18">
        <f>IF(FG147&gt;0,(FG147-FH$5)/FH$5,0)</f>
        <v/>
      </c>
      <c r="FI147" s="15">
        <f>'Investment Analysis'!NL147</f>
        <v/>
      </c>
      <c r="FJ147" s="48" t="n">
        <v>38429.3</v>
      </c>
      <c r="FK147" s="18">
        <f>IF(FJ147&gt;0,(FJ147-FK$5)/FK$5,0)</f>
        <v/>
      </c>
      <c r="FL147" s="15">
        <f>'Investment Analysis'!NS147</f>
        <v/>
      </c>
      <c r="FM147" s="48" t="n">
        <v>2870.1</v>
      </c>
      <c r="FN147" s="18">
        <f>IF(FM147&gt;0,(FM147-FN$5)/FN$5,0)</f>
        <v/>
      </c>
      <c r="FO147" s="15">
        <f>'Investment Analysis'!NZ147</f>
        <v/>
      </c>
      <c r="FP147" s="48" t="n">
        <v>26600</v>
      </c>
      <c r="FQ147" s="18">
        <f>IF(FP147&gt;0,(FP147-FQ$5)/FQ$5,0)</f>
        <v/>
      </c>
      <c r="FR147" s="15">
        <f>'Investment Analysis'!OG147</f>
        <v/>
      </c>
      <c r="FS147" s="48" t="n">
        <v>64749</v>
      </c>
      <c r="FT147" s="18">
        <f>IF(FS147&gt;0,(FS147-FT$5)/FT$5,0)</f>
        <v/>
      </c>
      <c r="FU147" s="15">
        <f>'Investment Analysis'!ON147</f>
        <v/>
      </c>
      <c r="FV147" s="48" t="n">
        <v>18018.5</v>
      </c>
      <c r="FW147" s="18">
        <f>IF(FV147&gt;0,(FV147-FW$5)/FW$5,0)</f>
        <v/>
      </c>
      <c r="FX147" s="15">
        <f>'Investment Analysis'!OU147</f>
        <v/>
      </c>
      <c r="FY147" s="48" t="n">
        <v>18646.25</v>
      </c>
      <c r="FZ147" s="18">
        <f>IF(FY147&gt;0,(FY147-FZ$5)/FZ$5,0)</f>
        <v/>
      </c>
      <c r="GA147" s="15">
        <f>'Investment Analysis'!PB147</f>
        <v/>
      </c>
      <c r="GB147" s="48" t="n">
        <v>19831.5</v>
      </c>
      <c r="GC147" s="18">
        <f>'Investment Analysis'!PK147</f>
        <v/>
      </c>
      <c r="GD147" s="15">
        <f>'Investment Analysis'!PI147</f>
        <v/>
      </c>
      <c r="GE147" s="48" t="n">
        <v>11040</v>
      </c>
      <c r="GF147" s="18">
        <f>'Investment Analysis'!PY147</f>
        <v/>
      </c>
      <c r="GG147" s="15">
        <f>'Investment Analysis'!PW147</f>
        <v/>
      </c>
      <c r="GH147" s="48" t="n">
        <v>20847.4</v>
      </c>
      <c r="GI147" s="18">
        <f>'Investment Analysis'!QF147</f>
        <v/>
      </c>
      <c r="GJ147" s="15">
        <f>'Investment Analysis'!QD147</f>
        <v/>
      </c>
      <c r="GK147" s="48" t="n">
        <v>9280</v>
      </c>
      <c r="GL147" s="18">
        <f>'Investment Analysis'!QM147</f>
        <v/>
      </c>
      <c r="GM147" s="15">
        <f>'Investment Analysis'!QK147</f>
        <v/>
      </c>
      <c r="GN147" s="48" t="n">
        <v>11709</v>
      </c>
      <c r="GO147" s="18">
        <f>'Investment Analysis'!QT147</f>
        <v/>
      </c>
      <c r="GP147" s="15">
        <f>'Investment Analysis'!QR147</f>
        <v/>
      </c>
      <c r="GQ147" s="48" t="n">
        <v>5264.6</v>
      </c>
      <c r="GR147" s="18">
        <f>'Investment Analysis'!RA147</f>
        <v/>
      </c>
      <c r="GS147" s="15">
        <f>'Investment Analysis'!QY147</f>
        <v/>
      </c>
      <c r="GT147" s="48" t="n">
        <v>47272.5</v>
      </c>
      <c r="GU147" s="18">
        <f>'Investment Analysis'!RH147</f>
        <v/>
      </c>
      <c r="GV147" s="15">
        <f>'Investment Analysis'!RF147</f>
        <v/>
      </c>
      <c r="GW147" s="48" t="n">
        <v>11730</v>
      </c>
      <c r="GX147" s="18">
        <f>'Investment Analysis'!RO147</f>
        <v/>
      </c>
      <c r="GY147" s="15">
        <f>'Investment Analysis'!RM147</f>
        <v/>
      </c>
      <c r="GZ147" s="48" t="n">
        <v>3468</v>
      </c>
      <c r="HA147" s="18">
        <f>'Investment Analysis'!RV147</f>
        <v/>
      </c>
      <c r="HB147" s="15">
        <f>'Investment Analysis'!RT147</f>
        <v/>
      </c>
      <c r="HC147" s="48" t="n">
        <v>22360.5</v>
      </c>
      <c r="HD147" s="18">
        <f>'Investment Analysis'!SC147</f>
        <v/>
      </c>
      <c r="HE147" s="15">
        <f>'Investment Analysis'!SA147</f>
        <v/>
      </c>
      <c r="HF147" s="48" t="n">
        <v>7715</v>
      </c>
      <c r="HG147" s="18">
        <f>'Investment Analysis'!SJ147</f>
        <v/>
      </c>
      <c r="HH147" s="15">
        <f>'Investment Analysis'!SH147</f>
        <v/>
      </c>
      <c r="HI147" s="48" t="n">
        <v>5760</v>
      </c>
      <c r="HJ147" s="18">
        <f>'Investment Analysis'!SM147</f>
        <v/>
      </c>
      <c r="HK147" s="15">
        <f>'Investment Analysis'!SK147</f>
        <v/>
      </c>
      <c r="HL147" s="48" t="n">
        <v>13192.5</v>
      </c>
      <c r="HM147" s="18">
        <f>'Investment Analysis'!SP147</f>
        <v/>
      </c>
      <c r="HN147" s="15">
        <f>'Investment Analysis'!SN147</f>
        <v/>
      </c>
      <c r="HO147" s="48" t="n">
        <v>9312.4</v>
      </c>
      <c r="HP147" s="18">
        <f>'Investment Analysis'!TE147</f>
        <v/>
      </c>
      <c r="HQ147" s="15">
        <f>'Investment Analysis'!TC147</f>
        <v/>
      </c>
      <c r="HR147" s="48" t="n">
        <v>7928.48</v>
      </c>
      <c r="HS147" s="18">
        <f>'Investment Analysis'!TL147</f>
        <v/>
      </c>
      <c r="HT147" s="15">
        <f>'Investment Analysis'!TJ147</f>
        <v/>
      </c>
      <c r="HU147" s="48" t="n"/>
      <c r="HV147" s="18">
        <f>'Investment Analysis'!TS147</f>
        <v/>
      </c>
      <c r="HW147" s="15">
        <f>'Investment Analysis'!TQ147</f>
        <v/>
      </c>
      <c r="HX147" s="48" t="n"/>
      <c r="HY147" s="18">
        <f>'Investment Analysis'!TZ147</f>
        <v/>
      </c>
      <c r="HZ147" s="15">
        <f>'Investment Analysis'!TX147</f>
        <v/>
      </c>
      <c r="IA147" s="48" t="n"/>
      <c r="IB147" s="18">
        <f>'Investment Analysis'!UG147</f>
        <v/>
      </c>
      <c r="IC147" s="15">
        <f>'Investment Analysis'!UE147</f>
        <v/>
      </c>
      <c r="ID147" s="48" t="n"/>
      <c r="IE147" s="18">
        <f>'Investment Analysis'!UN147</f>
        <v/>
      </c>
      <c r="IF147" s="15">
        <f>'Investment Analysis'!UL147</f>
        <v/>
      </c>
      <c r="IG147" s="48" t="n"/>
      <c r="IH147" s="18">
        <f>'Investment Analysis'!UU147</f>
        <v/>
      </c>
      <c r="II147" s="15">
        <f>'Investment Analysis'!US147</f>
        <v/>
      </c>
      <c r="IJ147" s="48" t="n"/>
      <c r="IK147" s="18">
        <f>'Investment Analysis'!VB147</f>
        <v/>
      </c>
      <c r="IL147" s="15">
        <f>'Investment Analysis'!UZ147</f>
        <v/>
      </c>
      <c r="IM147" s="48" t="n"/>
      <c r="IN147" s="18">
        <f>'Investment Analysis'!VI147</f>
        <v/>
      </c>
      <c r="IO147" s="15">
        <f>'Investment Analysis'!VG147</f>
        <v/>
      </c>
      <c r="IP147" s="18" t="n"/>
      <c r="IQ147" s="18" t="n"/>
      <c r="IR147" s="18" t="n"/>
      <c r="IS147" s="108">
        <f>IF(IT147&gt;0,IT147-IT146,0)</f>
        <v/>
      </c>
      <c r="IT147" s="48">
        <f>FY147+FV147+FS147+FP147+FM147+FJ147+FG147+FD147+FA147+EX147+EU147+ER147+EO147+EL147+EI147+EF147+EC147+DZ147+DW147+DT147+DQ147+DN147+DK147+DH147+DE147+DB147+CY147+CV147+CS147+CP147+CJ147+CG147+CD147+CA147+BX147+P147+CM147+GT147+GQ147+GN147+GK147+GH147+GE147+GB147+BU147+BR147+BO147+BL147+BI147+BF147+BC147+AZ147+AW147+AT147+AQ147+AN147+AK147+AH147+AE147+AB147+Y147+V147+S147+GW147+GZ147+HC147+HF147+HI147+HL147+HO147+HR147+HU147</f>
        <v/>
      </c>
      <c r="IU147" s="101">
        <f>IF(IT147&gt;0,IV147,0)</f>
        <v/>
      </c>
      <c r="IV147" s="101" t="n"/>
      <c r="IW147" s="15">
        <f>IF(IT147&gt;0,(IT147+IV$11-I$2)/I$2,0)</f>
        <v/>
      </c>
      <c r="IX147" s="113">
        <f>IF(IT147&gt;0,IT147+IV$11-I$2,0)</f>
        <v/>
      </c>
      <c r="IY147" s="21">
        <f>IF(IT147&gt;0,(IT147+IV$11+IV$33+IV$52+IV$73+IV$93+IV$113+IV$133-IT$8)/IT$8,0)</f>
        <v/>
      </c>
      <c r="IZ147" s="173">
        <f>IF(IT147&gt;0,IT147+IV$11+IV$33+IV$52+IV$73+IV$93+IV$113+IV$133-IT$8,0)</f>
        <v/>
      </c>
    </row>
    <row r="148">
      <c r="A148" s="554">
        <f>'Investment Analysis'!A148</f>
        <v/>
      </c>
      <c r="B148" s="4">
        <f>'Investment Analysis'!B148</f>
        <v/>
      </c>
      <c r="C148" s="27">
        <f>'Investment Analysis'!C148</f>
        <v/>
      </c>
      <c r="D148" s="14">
        <f>'Investment Analysis'!D148</f>
        <v/>
      </c>
      <c r="E148" s="15">
        <f>'Investment Analysis'!E148</f>
        <v/>
      </c>
      <c r="F148" s="13">
        <f>'Investment Analysis'!G148</f>
        <v/>
      </c>
      <c r="G148" s="14">
        <f>'Investment Analysis'!H148</f>
        <v/>
      </c>
      <c r="H148" s="15">
        <f>'Investment Analysis'!I148</f>
        <v/>
      </c>
      <c r="I148" s="13">
        <f>'Investment Analysis'!K148</f>
        <v/>
      </c>
      <c r="J148" s="14">
        <f>'Investment Analysis'!L148</f>
        <v/>
      </c>
      <c r="K148" s="15">
        <f>'Investment Analysis'!M148</f>
        <v/>
      </c>
      <c r="L148" s="41">
        <f>'Investment Analysis'!T148</f>
        <v/>
      </c>
      <c r="M148" s="21">
        <f>'Investment Analysis'!V148</f>
        <v/>
      </c>
      <c r="N148" s="21">
        <f>'Investment Analysis'!W148</f>
        <v/>
      </c>
      <c r="P148" s="48">
        <f>'Investment Analysis'!Y148</f>
        <v/>
      </c>
      <c r="Q148" s="18" t="n"/>
      <c r="R148" s="83" t="n"/>
      <c r="S148" s="48" t="n">
        <v>4635.91</v>
      </c>
      <c r="T148" s="18">
        <f>'Investment Analysis'!AH148</f>
        <v/>
      </c>
      <c r="U148" s="15">
        <f>'Investment Analysis'!AF148</f>
        <v/>
      </c>
      <c r="V148" s="48" t="n">
        <v>7393.31</v>
      </c>
      <c r="W148" s="18">
        <f>'Investment Analysis'!AO148</f>
        <v/>
      </c>
      <c r="X148" s="15">
        <f>'Investment Analysis'!AM148</f>
        <v/>
      </c>
      <c r="Y148" s="48" t="n">
        <v>9808.049999999999</v>
      </c>
      <c r="Z148" s="18">
        <f>IF(Y148&gt;0,(Y148-Z$5)/Z$5,0)</f>
        <v/>
      </c>
      <c r="AA148" s="15">
        <f>'Investment Analysis'!GM148</f>
        <v/>
      </c>
      <c r="AB148" s="48" t="n">
        <v>2660.41</v>
      </c>
      <c r="AC148" s="18">
        <f>IF(AB148&gt;0,(AB148+8000+5000-AC$5)/AC$5,0)</f>
        <v/>
      </c>
      <c r="AD148" s="15">
        <f>'Investment Analysis'!AT148</f>
        <v/>
      </c>
      <c r="AE148" s="48" t="n">
        <v>11761.74</v>
      </c>
      <c r="AF148" s="18">
        <f>'Investment Analysis'!BC148</f>
        <v/>
      </c>
      <c r="AG148" s="15">
        <f>'Investment Analysis'!BA148</f>
        <v/>
      </c>
      <c r="AH148" s="48" t="n"/>
      <c r="AI148" s="18">
        <f>IF(AH148&gt;0,(AH148-5000+20000+20000-AI$5)/AI$5,0)</f>
        <v/>
      </c>
      <c r="AJ148" s="15">
        <f>'Investment Analysis'!BH148</f>
        <v/>
      </c>
      <c r="AK148" s="48" t="n">
        <v>20218.43</v>
      </c>
      <c r="AL148" s="18">
        <f>IF(AK148&gt;0,(AK148+7000-AL$5)/AL$5,0)</f>
        <v/>
      </c>
      <c r="AM148" s="15">
        <f>'Investment Analysis'!BO148</f>
        <v/>
      </c>
      <c r="AN148" s="48" t="n">
        <v>15812.32</v>
      </c>
      <c r="AO148" s="18">
        <f>IF(AN148&gt;0,(AN148+25000+5000-AO$5)/AO$5,0)</f>
        <v/>
      </c>
      <c r="AP148" s="15">
        <f>'Investment Analysis'!BV148</f>
        <v/>
      </c>
      <c r="AQ148" s="48" t="n">
        <v>5144.23</v>
      </c>
      <c r="AR148" s="18">
        <f>IF(AQ148&gt;0,(AQ148+10000+4000-AR$5)/AR$5,0)</f>
        <v/>
      </c>
      <c r="AS148" s="15">
        <f>'Investment Analysis'!CC148</f>
        <v/>
      </c>
      <c r="AT148" s="48" t="n">
        <v>5224.48</v>
      </c>
      <c r="AU148" s="18">
        <f>'Investment Analysis'!CL148</f>
        <v/>
      </c>
      <c r="AV148" s="15">
        <f>'Investment Analysis'!CJ148</f>
        <v/>
      </c>
      <c r="AW148" s="48" t="n">
        <v>18400.05</v>
      </c>
      <c r="AX148" s="18">
        <f>IF(AW148&gt;0,(AW148+2000-AX$5)/AX$5,0)</f>
        <v/>
      </c>
      <c r="AY148" s="15">
        <f>'Investment Analysis'!CQ148</f>
        <v/>
      </c>
      <c r="AZ148" s="48" t="n">
        <v>16390.49</v>
      </c>
      <c r="BA148" s="18">
        <f>'Investment Analysis'!CZ148</f>
        <v/>
      </c>
      <c r="BB148" s="15">
        <f>'Investment Analysis'!CX148</f>
        <v/>
      </c>
      <c r="BC148" s="48" t="n">
        <v>9771.940000000001</v>
      </c>
      <c r="BD148" s="18">
        <f>IF(BC148&gt;0,(BC148-10000+30000+10000-BD$5)/BD$5,0)</f>
        <v/>
      </c>
      <c r="BE148" s="15">
        <f>'Investment Analysis'!DE148</f>
        <v/>
      </c>
      <c r="BF148" s="48" t="n">
        <v>4767.54</v>
      </c>
      <c r="BG148" s="18">
        <f>'Investment Analysis'!DN148</f>
        <v/>
      </c>
      <c r="BH148" s="15">
        <f>'Investment Analysis'!DL148</f>
        <v/>
      </c>
      <c r="BI148" s="48" t="n">
        <v>2784.42</v>
      </c>
      <c r="BJ148" s="18">
        <f>'Investment Analysis'!EB148</f>
        <v/>
      </c>
      <c r="BK148" s="15">
        <f>'Investment Analysis'!DZ148</f>
        <v/>
      </c>
      <c r="BL148" s="48" t="n">
        <v>21573.85</v>
      </c>
      <c r="BM148" s="18">
        <f>'Investment Analysis'!EI148</f>
        <v/>
      </c>
      <c r="BN148" s="15">
        <f>'Investment Analysis'!EG148</f>
        <v/>
      </c>
      <c r="BO148" s="48" t="n">
        <v>10708.59</v>
      </c>
      <c r="BP148" s="18">
        <f>'Investment Analysis'!DU148</f>
        <v/>
      </c>
      <c r="BQ148" s="15">
        <f>'Investment Analysis'!DS148</f>
        <v/>
      </c>
      <c r="BR148" s="48" t="n">
        <v>11944.78</v>
      </c>
      <c r="BS148" s="18">
        <f>'Investment Analysis'!EP148</f>
        <v/>
      </c>
      <c r="BT148" s="15">
        <f>'Investment Analysis'!EN148</f>
        <v/>
      </c>
      <c r="BU148" s="48" t="n">
        <v>14410.32</v>
      </c>
      <c r="BV148" s="18">
        <f>IF(BU148&gt;0,(BU148+8000-BV$5)/BV$5,0)</f>
        <v/>
      </c>
      <c r="BW148" s="15">
        <f>'Investment Analysis'!EU148</f>
        <v/>
      </c>
      <c r="BX148" s="48" t="n">
        <v>21747.34</v>
      </c>
      <c r="BY148" s="18">
        <f>IF(BX148&gt;0,(BX148-10000-5000-BY$5)/BY$5,0)</f>
        <v/>
      </c>
      <c r="BZ148" s="15">
        <f>'Investment Analysis'!FB148</f>
        <v/>
      </c>
      <c r="CA148" s="48" t="n">
        <v>21168.32</v>
      </c>
      <c r="CB148" s="18">
        <f>IF(CA148&gt;0,(CA148-CB$5)/CB$5,0)</f>
        <v/>
      </c>
      <c r="CC148" s="15">
        <f>'Investment Analysis'!FI148</f>
        <v/>
      </c>
      <c r="CD148" s="48" t="n">
        <v>20050.26</v>
      </c>
      <c r="CE148" s="18">
        <f>'Investment Analysis'!FR148</f>
        <v/>
      </c>
      <c r="CF148" s="15">
        <f>'Investment Analysis'!FP148</f>
        <v/>
      </c>
      <c r="CG148" s="48" t="n">
        <v>4900.84</v>
      </c>
      <c r="CH148" s="18">
        <f>'Investment Analysis'!FR148</f>
        <v/>
      </c>
      <c r="CI148" s="15">
        <f>'Investment Analysis'!FW148</f>
        <v/>
      </c>
      <c r="CJ148" s="48" t="n"/>
      <c r="CK148" s="18">
        <f>IF(CJ148&gt;0,(CJ148+5000+8000-CK$5)/CK$5,0)</f>
        <v/>
      </c>
      <c r="CL148" s="15">
        <f>'Investment Analysis'!GD148</f>
        <v/>
      </c>
      <c r="CM148" s="48" t="n">
        <v>37713.97</v>
      </c>
      <c r="CN148" s="18">
        <f>IF(CM148&gt;0,(CM148-CN$5)/CN$5,0)</f>
        <v/>
      </c>
      <c r="CO148" s="15">
        <f>'Investment Analysis'!GT148</f>
        <v/>
      </c>
      <c r="CP148" s="48" t="n">
        <v>6651.2</v>
      </c>
      <c r="CQ148" s="18">
        <f>IF(CP148&gt;0,(CP148-CQ$5)/CQ$5,0)</f>
        <v/>
      </c>
      <c r="CR148" s="15">
        <f>'Investment Analysis'!HG148</f>
        <v/>
      </c>
      <c r="CS148" s="48" t="n">
        <v>4200</v>
      </c>
      <c r="CT148" s="18">
        <f>IF(CS148&gt;0,(CS148-CT$5)/CT$5,0)</f>
        <v/>
      </c>
      <c r="CU148" s="15">
        <f>'Investment Analysis'!HN148</f>
        <v/>
      </c>
      <c r="CV148" s="48" t="n">
        <v>9392.9</v>
      </c>
      <c r="CW148" s="18">
        <f>IF(CV148&gt;0,(CV148-CW$5)/CW$5,0)</f>
        <v/>
      </c>
      <c r="CX148" s="15">
        <f>'Investment Analysis'!IB148</f>
        <v/>
      </c>
      <c r="CY148" s="48" t="n">
        <v>11347.6</v>
      </c>
      <c r="CZ148" s="18">
        <f>IF(CY148&gt;0,(CY148-CZ$5)/CZ$5,0)</f>
        <v/>
      </c>
      <c r="DA148" s="15">
        <f>'Investment Analysis'!II148</f>
        <v/>
      </c>
      <c r="DB148" s="48" t="n">
        <v>6639</v>
      </c>
      <c r="DC148" s="18">
        <f>IF(DB148&gt;0,(DB148-DC$5)/DC$5,0)</f>
        <v/>
      </c>
      <c r="DD148" s="15">
        <f>'Investment Analysis'!IP148</f>
        <v/>
      </c>
      <c r="DE148" s="48" t="n">
        <v>23745</v>
      </c>
      <c r="DF148" s="18">
        <f>'Investment Analysis'!IY148</f>
        <v/>
      </c>
      <c r="DG148" s="15">
        <f>'Investment Analysis'!IW148</f>
        <v/>
      </c>
      <c r="DH148" s="48" t="n">
        <v>21407.4</v>
      </c>
      <c r="DI148" s="18">
        <f>IF(DH148&gt;0,(DH148-DI$5)/DI$5,0)</f>
        <v/>
      </c>
      <c r="DJ148" s="15">
        <f>'Investment Analysis'!JD148</f>
        <v/>
      </c>
      <c r="DK148" s="48" t="n">
        <v>25293.5</v>
      </c>
      <c r="DL148" s="18">
        <f>IF(DK148&gt;0,(DK148-DL$5)/DL$5,0)</f>
        <v/>
      </c>
      <c r="DM148" s="15">
        <f>'Investment Analysis'!JK148</f>
        <v/>
      </c>
      <c r="DN148" s="48" t="n">
        <v>1099.3</v>
      </c>
      <c r="DO148" s="18">
        <f>IF(DN148&gt;0,(DN148-DO$5)/DO$5,0)</f>
        <v/>
      </c>
      <c r="DP148" s="15">
        <f>'Investment Analysis'!HU148</f>
        <v/>
      </c>
      <c r="DQ148" s="48" t="n">
        <v>18385.5</v>
      </c>
      <c r="DR148" s="18">
        <f>IF(DQ148&gt;0,(DQ148-DR$5)/DR$5,0)</f>
        <v/>
      </c>
      <c r="DS148" s="15">
        <f>'Investment Analysis'!JR148</f>
        <v/>
      </c>
      <c r="DT148" s="48" t="n">
        <v>28710</v>
      </c>
      <c r="DU148" s="18">
        <f>IF(DT148&gt;0,(DT148-630.54-DU$5)/DU$5,0)</f>
        <v/>
      </c>
      <c r="DV148" s="15">
        <f>'Investment Analysis'!JY148</f>
        <v/>
      </c>
      <c r="DW148" s="48" t="n">
        <v>4705.95</v>
      </c>
      <c r="DX148" s="18">
        <f>IF(DW148&gt;0,(DW148-DX$5)/DX$5,0)</f>
        <v/>
      </c>
      <c r="DY148" s="15">
        <f>'Investment Analysis'!KF148</f>
        <v/>
      </c>
      <c r="DZ148" s="48" t="n">
        <v>5244</v>
      </c>
      <c r="EA148" s="18">
        <f>IF(DZ148&gt;0,(DZ148-EA$5)/EA$5,0)</f>
        <v/>
      </c>
      <c r="EB148" s="15">
        <f>'Investment Analysis'!KM148</f>
        <v/>
      </c>
      <c r="EC148" s="48" t="n">
        <v>6640</v>
      </c>
      <c r="ED148" s="18">
        <f>'Investment Analysis'!KV148</f>
        <v/>
      </c>
      <c r="EE148" s="15">
        <f>'Investment Analysis'!KT148</f>
        <v/>
      </c>
      <c r="EF148" s="48" t="n">
        <v>12990</v>
      </c>
      <c r="EG148" s="18">
        <f>IF(EF148&gt;0,(EF148-EG$5)/EG$5,0)</f>
        <v/>
      </c>
      <c r="EH148" s="15">
        <f>'Investment Analysis'!LH148</f>
        <v/>
      </c>
      <c r="EI148" s="48" t="n">
        <v>8268</v>
      </c>
      <c r="EJ148" s="18">
        <f>'Investment Analysis'!LQ148</f>
        <v/>
      </c>
      <c r="EK148" s="15">
        <f>'Investment Analysis'!LO148</f>
        <v/>
      </c>
      <c r="EL148" s="48" t="n">
        <v>24255</v>
      </c>
      <c r="EM148" s="18">
        <f>IF(EL148&gt;0,(EL148-EM$4)/EM$4,0)</f>
        <v/>
      </c>
      <c r="EN148" s="15">
        <f>'Investment Analysis'!LX148</f>
        <v/>
      </c>
      <c r="EO148" s="48" t="n">
        <v>14775</v>
      </c>
      <c r="EP148" s="68">
        <f>IF(EO148&gt;0,(EO148-500-EP$5)/EP$5,0)</f>
        <v/>
      </c>
      <c r="EQ148" s="15">
        <f>'Investment Analysis'!MC148</f>
        <v/>
      </c>
      <c r="ER148" s="48" t="n">
        <v>5955</v>
      </c>
      <c r="ES148" s="18">
        <f>'Investment Analysis'!LX148</f>
        <v/>
      </c>
      <c r="ET148" s="15">
        <f>'Investment Analysis'!LA148</f>
        <v/>
      </c>
      <c r="EU148" s="48" t="n">
        <v>43530.5</v>
      </c>
      <c r="EV148" s="18">
        <f>'Investment Analysis'!ML148</f>
        <v/>
      </c>
      <c r="EW148" s="15">
        <f>'Investment Analysis'!MJ148</f>
        <v/>
      </c>
      <c r="EX148" s="48" t="n">
        <v>60932.25</v>
      </c>
      <c r="EY148" s="18">
        <f>IF(EX148&gt;0,(EX148-EY$5)/EY$5,0)</f>
        <v/>
      </c>
      <c r="EZ148" s="15">
        <f>'Investment Analysis'!MQ148</f>
        <v/>
      </c>
      <c r="FA148" s="48" t="n">
        <v>13584</v>
      </c>
      <c r="FB148" s="18">
        <f>IF(FA148&gt;0,(FA148-FB$5)/FB$5,0)</f>
        <v/>
      </c>
      <c r="FC148" s="15">
        <f>'Investment Analysis'!MX148</f>
        <v/>
      </c>
      <c r="FD148" s="48" t="n">
        <v>18422.6</v>
      </c>
      <c r="FE148" s="18">
        <f>IF(FD148&gt;0,(FD148-FE$5)/FE$5,0)</f>
        <v/>
      </c>
      <c r="FF148" s="15">
        <f>'Investment Analysis'!NE148</f>
        <v/>
      </c>
      <c r="FG148" s="48" t="n">
        <v>11304</v>
      </c>
      <c r="FH148" s="18">
        <f>IF(FG148&gt;0,(FG148-FH$5)/FH$5,0)</f>
        <v/>
      </c>
      <c r="FI148" s="15">
        <f>'Investment Analysis'!NL148</f>
        <v/>
      </c>
      <c r="FJ148" s="48" t="n">
        <v>44032.1</v>
      </c>
      <c r="FK148" s="18">
        <f>IF(FJ148&gt;0,(FJ148-FK$5)/FK$5,0)</f>
        <v/>
      </c>
      <c r="FL148" s="15">
        <f>'Investment Analysis'!NS148</f>
        <v/>
      </c>
      <c r="FM148" s="48" t="n">
        <v>2853.45</v>
      </c>
      <c r="FN148" s="18">
        <f>IF(FM148&gt;0,(FM148-FN$5)/FN$5,0)</f>
        <v/>
      </c>
      <c r="FO148" s="15">
        <f>'Investment Analysis'!NZ148</f>
        <v/>
      </c>
      <c r="FP148" s="48" t="n">
        <v>27200</v>
      </c>
      <c r="FQ148" s="18">
        <f>IF(FP148&gt;0,(FP148-FQ$5)/FQ$5,0)</f>
        <v/>
      </c>
      <c r="FR148" s="15">
        <f>'Investment Analysis'!OG148</f>
        <v/>
      </c>
      <c r="FS148" s="48" t="n">
        <v>68853</v>
      </c>
      <c r="FT148" s="18">
        <f>IF(FS148&gt;0,(FS148-FT$5)/FT$5,0)</f>
        <v/>
      </c>
      <c r="FU148" s="15">
        <f>'Investment Analysis'!ON148</f>
        <v/>
      </c>
      <c r="FV148" s="48" t="n">
        <v>17630.5</v>
      </c>
      <c r="FW148" s="18">
        <f>IF(FV148&gt;0,(FV148-FW$5)/FW$5,0)</f>
        <v/>
      </c>
      <c r="FX148" s="15">
        <f>'Investment Analysis'!OU148</f>
        <v/>
      </c>
      <c r="FY148" s="48" t="n">
        <v>19561.25</v>
      </c>
      <c r="FZ148" s="18">
        <f>IF(FY148&gt;0,(FY148-FZ$5)/FZ$5,0)</f>
        <v/>
      </c>
      <c r="GA148" s="15">
        <f>'Investment Analysis'!PB148</f>
        <v/>
      </c>
      <c r="GB148" s="48" t="n">
        <v>20220</v>
      </c>
      <c r="GC148" s="18">
        <f>'Investment Analysis'!PK148</f>
        <v/>
      </c>
      <c r="GD148" s="15">
        <f>'Investment Analysis'!PI148</f>
        <v/>
      </c>
      <c r="GE148" s="48" t="n">
        <v>11376</v>
      </c>
      <c r="GF148" s="18">
        <f>'Investment Analysis'!PY148</f>
        <v/>
      </c>
      <c r="GG148" s="15">
        <f>'Investment Analysis'!PW148</f>
        <v/>
      </c>
      <c r="GH148" s="48" t="n">
        <v>21043.4</v>
      </c>
      <c r="GI148" s="18">
        <f>'Investment Analysis'!QF148</f>
        <v/>
      </c>
      <c r="GJ148" s="15">
        <f>'Investment Analysis'!QD148</f>
        <v/>
      </c>
      <c r="GK148" s="48" t="n">
        <v>9367</v>
      </c>
      <c r="GL148" s="18">
        <f>'Investment Analysis'!QM148</f>
        <v/>
      </c>
      <c r="GM148" s="15">
        <f>'Investment Analysis'!QK148</f>
        <v/>
      </c>
      <c r="GN148" s="48" t="n">
        <v>11466</v>
      </c>
      <c r="GO148" s="18">
        <f>'Investment Analysis'!QT148</f>
        <v/>
      </c>
      <c r="GP148" s="15">
        <f>'Investment Analysis'!QR148</f>
        <v/>
      </c>
      <c r="GQ148" s="48" t="n">
        <v>5222.25</v>
      </c>
      <c r="GR148" s="18">
        <f>'Investment Analysis'!RA148</f>
        <v/>
      </c>
      <c r="GS148" s="15">
        <f>'Investment Analysis'!QY148</f>
        <v/>
      </c>
      <c r="GT148" s="48" t="n">
        <v>50030</v>
      </c>
      <c r="GU148" s="18">
        <f>'Investment Analysis'!RH148</f>
        <v/>
      </c>
      <c r="GV148" s="15">
        <f>'Investment Analysis'!RF148</f>
        <v/>
      </c>
      <c r="GW148" s="48" t="n">
        <v>12016.5</v>
      </c>
      <c r="GX148" s="18">
        <f>'Investment Analysis'!RO148</f>
        <v/>
      </c>
      <c r="GY148" s="15">
        <f>'Investment Analysis'!RM148</f>
        <v/>
      </c>
      <c r="GZ148" s="48" t="n">
        <v>3476</v>
      </c>
      <c r="HA148" s="18">
        <f>'Investment Analysis'!RV148</f>
        <v/>
      </c>
      <c r="HB148" s="15">
        <f>'Investment Analysis'!RT148</f>
        <v/>
      </c>
      <c r="HC148" s="48" t="n">
        <v>23194.5</v>
      </c>
      <c r="HD148" s="18">
        <f>'Investment Analysis'!SC148</f>
        <v/>
      </c>
      <c r="HE148" s="15">
        <f>'Investment Analysis'!SA148</f>
        <v/>
      </c>
      <c r="HF148" s="48" t="n">
        <v>8070</v>
      </c>
      <c r="HG148" s="18">
        <f>'Investment Analysis'!SJ148</f>
        <v/>
      </c>
      <c r="HH148" s="15">
        <f>'Investment Analysis'!SH148</f>
        <v/>
      </c>
      <c r="HI148" s="48" t="n">
        <v>5920</v>
      </c>
      <c r="HJ148" s="18">
        <f>'Investment Analysis'!SM148</f>
        <v/>
      </c>
      <c r="HK148" s="15">
        <f>'Investment Analysis'!SK148</f>
        <v/>
      </c>
      <c r="HL148" s="48" t="n">
        <v>15225</v>
      </c>
      <c r="HM148" s="18">
        <f>'Investment Analysis'!SP148</f>
        <v/>
      </c>
      <c r="HN148" s="15">
        <f>'Investment Analysis'!SN148</f>
        <v/>
      </c>
      <c r="HO148" s="48" t="n">
        <v>9476.700000000001</v>
      </c>
      <c r="HP148" s="18">
        <f>'Investment Analysis'!TE148</f>
        <v/>
      </c>
      <c r="HQ148" s="15">
        <f>'Investment Analysis'!TC148</f>
        <v/>
      </c>
      <c r="HR148" s="48" t="n">
        <v>8248.58</v>
      </c>
      <c r="HS148" s="18">
        <f>'Investment Analysis'!TL148</f>
        <v/>
      </c>
      <c r="HT148" s="15">
        <f>'Investment Analysis'!TJ148</f>
        <v/>
      </c>
      <c r="HU148" s="48" t="n"/>
      <c r="HV148" s="18">
        <f>'Investment Analysis'!TS148</f>
        <v/>
      </c>
      <c r="HW148" s="15">
        <f>'Investment Analysis'!TQ148</f>
        <v/>
      </c>
      <c r="HX148" s="48" t="n"/>
      <c r="HY148" s="18">
        <f>'Investment Analysis'!TZ148</f>
        <v/>
      </c>
      <c r="HZ148" s="15">
        <f>'Investment Analysis'!TX148</f>
        <v/>
      </c>
      <c r="IA148" s="48" t="n"/>
      <c r="IB148" s="18">
        <f>'Investment Analysis'!UG148</f>
        <v/>
      </c>
      <c r="IC148" s="15">
        <f>'Investment Analysis'!UE148</f>
        <v/>
      </c>
      <c r="ID148" s="48" t="n"/>
      <c r="IE148" s="18">
        <f>'Investment Analysis'!UN148</f>
        <v/>
      </c>
      <c r="IF148" s="15">
        <f>'Investment Analysis'!UL148</f>
        <v/>
      </c>
      <c r="IG148" s="48" t="n"/>
      <c r="IH148" s="18">
        <f>'Investment Analysis'!UU148</f>
        <v/>
      </c>
      <c r="II148" s="15">
        <f>'Investment Analysis'!US148</f>
        <v/>
      </c>
      <c r="IJ148" s="48" t="n"/>
      <c r="IK148" s="18">
        <f>'Investment Analysis'!VB148</f>
        <v/>
      </c>
      <c r="IL148" s="15">
        <f>'Investment Analysis'!UZ148</f>
        <v/>
      </c>
      <c r="IM148" s="48" t="n"/>
      <c r="IN148" s="18">
        <f>'Investment Analysis'!VI148</f>
        <v/>
      </c>
      <c r="IO148" s="15">
        <f>'Investment Analysis'!VG148</f>
        <v/>
      </c>
      <c r="IP148" s="18" t="n"/>
      <c r="IQ148" s="18" t="n"/>
      <c r="IR148" s="18" t="n"/>
      <c r="IS148" s="108">
        <f>IF(IT148&gt;0,IT148-IT147,0)</f>
        <v/>
      </c>
      <c r="IT148" s="48">
        <f>FY148+FV148+FS148+FP148+FM148+FJ148+FG148+FD148+FA148+EX148+EU148+ER148+EO148+EL148+EI148+EF148+EC148+DZ148+DW148+DT148+DQ148+DN148+DK148+DH148+DE148+DB148+CY148+CV148+CS148+CP148+CJ148+CG148+CD148+CA148+BX148+P148+CM148+GT148+GQ148+GN148+GK148+GH148+GE148+GB148+BU148+BR148+BO148+BL148+BI148+BF148+BC148+AZ148+AW148+AT148+AQ148+AN148+AK148+AH148+AE148+AB148+Y148+V148+S148+GW148+GZ148+HC148+HF148+HI148+HL148+HO148+HR148+HU148</f>
        <v/>
      </c>
      <c r="IU148" s="101">
        <f>IF(IT148&gt;0,IV148,0)</f>
        <v/>
      </c>
      <c r="IV148" s="101" t="n"/>
      <c r="IW148" s="15">
        <f>IF(IT148&gt;0,(IT148+IV$11-I$2)/I$2,0)</f>
        <v/>
      </c>
      <c r="IX148" s="113">
        <f>IF(IT148&gt;0,IT148+IV$11-I$2,0)</f>
        <v/>
      </c>
      <c r="IY148" s="21">
        <f>IF(IT148&gt;0,(IT148+IV$11+IV$33+IV$52+IV$73+IV$93+IV$113+IV$133-IT$8)/IT$8,0)</f>
        <v/>
      </c>
      <c r="IZ148" s="173">
        <f>IF(IT148&gt;0,IT148+IV$11+IV$33+IV$52+IV$73+IV$93+IV$113+IV$133-IT$8,0)</f>
        <v/>
      </c>
    </row>
    <row r="149">
      <c r="A149" s="554">
        <f>'Investment Analysis'!A149</f>
        <v/>
      </c>
      <c r="B149" s="4">
        <f>'Investment Analysis'!B149</f>
        <v/>
      </c>
      <c r="C149" s="27">
        <f>'Investment Analysis'!C149</f>
        <v/>
      </c>
      <c r="D149" s="14">
        <f>'Investment Analysis'!D149</f>
        <v/>
      </c>
      <c r="E149" s="15">
        <f>'Investment Analysis'!E149</f>
        <v/>
      </c>
      <c r="F149" s="13">
        <f>'Investment Analysis'!G149</f>
        <v/>
      </c>
      <c r="G149" s="14">
        <f>'Investment Analysis'!H149</f>
        <v/>
      </c>
      <c r="H149" s="15">
        <f>'Investment Analysis'!I149</f>
        <v/>
      </c>
      <c r="I149" s="13">
        <f>'Investment Analysis'!K149</f>
        <v/>
      </c>
      <c r="J149" s="14">
        <f>'Investment Analysis'!L149</f>
        <v/>
      </c>
      <c r="K149" s="15">
        <f>'Investment Analysis'!M149</f>
        <v/>
      </c>
      <c r="L149" s="41">
        <f>'Investment Analysis'!T149</f>
        <v/>
      </c>
      <c r="M149" s="21">
        <f>'Investment Analysis'!V149</f>
        <v/>
      </c>
      <c r="N149" s="21">
        <f>'Investment Analysis'!W149</f>
        <v/>
      </c>
      <c r="P149" s="48">
        <f>'Investment Analysis'!Y149</f>
        <v/>
      </c>
      <c r="Q149" s="18" t="n"/>
      <c r="R149" s="83" t="n"/>
      <c r="S149" s="48" t="n">
        <v>4644.27</v>
      </c>
      <c r="T149" s="18">
        <f>'Investment Analysis'!AH149</f>
        <v/>
      </c>
      <c r="U149" s="15">
        <f>'Investment Analysis'!AF149</f>
        <v/>
      </c>
      <c r="V149" s="48" t="n">
        <v>7424.62</v>
      </c>
      <c r="W149" s="18">
        <f>'Investment Analysis'!AO149</f>
        <v/>
      </c>
      <c r="X149" s="15">
        <f>'Investment Analysis'!AM149</f>
        <v/>
      </c>
      <c r="Y149" s="48" t="n">
        <v>9768.07</v>
      </c>
      <c r="Z149" s="18">
        <f>IF(Y149&gt;0,(Y149-Z$5)/Z$5,0)</f>
        <v/>
      </c>
      <c r="AA149" s="15">
        <f>'Investment Analysis'!GM149</f>
        <v/>
      </c>
      <c r="AB149" s="48" t="n">
        <v>2677.94</v>
      </c>
      <c r="AC149" s="18">
        <f>IF(AB149&gt;0,(AB149+8000+5000-AC$5)/AC$5,0)</f>
        <v/>
      </c>
      <c r="AD149" s="15">
        <f>'Investment Analysis'!AT149</f>
        <v/>
      </c>
      <c r="AE149" s="48" t="n">
        <v>11769.72</v>
      </c>
      <c r="AF149" s="18">
        <f>'Investment Analysis'!BC149</f>
        <v/>
      </c>
      <c r="AG149" s="15">
        <f>'Investment Analysis'!BA149</f>
        <v/>
      </c>
      <c r="AH149" s="48" t="n"/>
      <c r="AI149" s="18">
        <f>IF(AH149&gt;0,(AH149-5000+20000+20000-AI$5)/AI$5,0)</f>
        <v/>
      </c>
      <c r="AJ149" s="15">
        <f>'Investment Analysis'!BH149</f>
        <v/>
      </c>
      <c r="AK149" s="48" t="n">
        <v>20170.25</v>
      </c>
      <c r="AL149" s="18">
        <f>IF(AK149&gt;0,(AK149+7000-AL$5)/AL$5,0)</f>
        <v/>
      </c>
      <c r="AM149" s="15">
        <f>'Investment Analysis'!BO149</f>
        <v/>
      </c>
      <c r="AN149" s="48" t="n">
        <v>15797.89</v>
      </c>
      <c r="AO149" s="18">
        <f>IF(AN149&gt;0,(AN149+25000+5000-AO$5)/AO$5,0)</f>
        <v/>
      </c>
      <c r="AP149" s="15">
        <f>'Investment Analysis'!BV149</f>
        <v/>
      </c>
      <c r="AQ149" s="48" t="n">
        <v>5106.49</v>
      </c>
      <c r="AR149" s="18">
        <f>IF(AQ149&gt;0,(AQ149+10000+4000-AR$5)/AR$5,0)</f>
        <v/>
      </c>
      <c r="AS149" s="15">
        <f>'Investment Analysis'!CC149</f>
        <v/>
      </c>
      <c r="AT149" s="48" t="n">
        <v>5161.31</v>
      </c>
      <c r="AU149" s="18">
        <f>'Investment Analysis'!CL149</f>
        <v/>
      </c>
      <c r="AV149" s="15">
        <f>'Investment Analysis'!CJ149</f>
        <v/>
      </c>
      <c r="AW149" s="48" t="n">
        <v>18226.61</v>
      </c>
      <c r="AX149" s="18">
        <f>IF(AW149&gt;0,(AW149+2000-AX$5)/AX$5,0)</f>
        <v/>
      </c>
      <c r="AY149" s="15">
        <f>'Investment Analysis'!CQ149</f>
        <v/>
      </c>
      <c r="AZ149" s="48" t="n">
        <v>16199.01</v>
      </c>
      <c r="BA149" s="18">
        <f>'Investment Analysis'!CZ149</f>
        <v/>
      </c>
      <c r="BB149" s="15">
        <f>'Investment Analysis'!CX149</f>
        <v/>
      </c>
      <c r="BC149" s="48" t="n">
        <v>9651.07</v>
      </c>
      <c r="BD149" s="18">
        <f>IF(BC149&gt;0,(BC149-10000+30000+10000-BD$5)/BD$5,0)</f>
        <v/>
      </c>
      <c r="BE149" s="15">
        <f>'Investment Analysis'!DE149</f>
        <v/>
      </c>
      <c r="BF149" s="48" t="n">
        <v>4742.22</v>
      </c>
      <c r="BG149" s="18">
        <f>'Investment Analysis'!DN149</f>
        <v/>
      </c>
      <c r="BH149" s="15">
        <f>'Investment Analysis'!DL149</f>
        <v/>
      </c>
      <c r="BI149" s="48" t="n">
        <v>2791.25</v>
      </c>
      <c r="BJ149" s="18">
        <f>'Investment Analysis'!EB149</f>
        <v/>
      </c>
      <c r="BK149" s="15">
        <f>'Investment Analysis'!DZ149</f>
        <v/>
      </c>
      <c r="BL149" s="48" t="n">
        <v>21677.29</v>
      </c>
      <c r="BM149" s="18">
        <f>'Investment Analysis'!EI149</f>
        <v/>
      </c>
      <c r="BN149" s="15">
        <f>'Investment Analysis'!EG149</f>
        <v/>
      </c>
      <c r="BO149" s="48" t="n">
        <v>10645.8</v>
      </c>
      <c r="BP149" s="18">
        <f>'Investment Analysis'!DU149</f>
        <v/>
      </c>
      <c r="BQ149" s="15">
        <f>'Investment Analysis'!DS149</f>
        <v/>
      </c>
      <c r="BR149" s="48" t="n">
        <v>11977.09</v>
      </c>
      <c r="BS149" s="18">
        <f>'Investment Analysis'!EP149</f>
        <v/>
      </c>
      <c r="BT149" s="15">
        <f>'Investment Analysis'!EN149</f>
        <v/>
      </c>
      <c r="BU149" s="48" t="n">
        <v>14359.89</v>
      </c>
      <c r="BV149" s="18">
        <f>IF(BU149&gt;0,(BU149+8000-BV$5)/BV$5,0)</f>
        <v/>
      </c>
      <c r="BW149" s="15">
        <f>'Investment Analysis'!EU149</f>
        <v/>
      </c>
      <c r="BX149" s="48" t="n">
        <v>21408.48</v>
      </c>
      <c r="BY149" s="18">
        <f>IF(BX149&gt;0,(BX149-10000-5000-BY$5)/BY$5,0)</f>
        <v/>
      </c>
      <c r="BZ149" s="15">
        <f>'Investment Analysis'!FB149</f>
        <v/>
      </c>
      <c r="CA149" s="48" t="n">
        <v>21284</v>
      </c>
      <c r="CB149" s="18">
        <f>IF(CA149&gt;0,(CA149-CB$5)/CB$5,0)</f>
        <v/>
      </c>
      <c r="CC149" s="15">
        <f>'Investment Analysis'!FI149</f>
        <v/>
      </c>
      <c r="CD149" s="48" t="n">
        <v>20225.14</v>
      </c>
      <c r="CE149" s="18">
        <f>'Investment Analysis'!FR149</f>
        <v/>
      </c>
      <c r="CF149" s="15">
        <f>'Investment Analysis'!FP149</f>
        <v/>
      </c>
      <c r="CG149" s="48" t="n">
        <v>4839.47</v>
      </c>
      <c r="CH149" s="18">
        <f>'Investment Analysis'!FR149</f>
        <v/>
      </c>
      <c r="CI149" s="15">
        <f>'Investment Analysis'!FW149</f>
        <v/>
      </c>
      <c r="CJ149" s="48" t="n"/>
      <c r="CK149" s="18">
        <f>IF(CJ149&gt;0,(CJ149+5000+8000-CK$5)/CK$5,0)</f>
        <v/>
      </c>
      <c r="CL149" s="15">
        <f>'Investment Analysis'!GD149</f>
        <v/>
      </c>
      <c r="CM149" s="48" t="n">
        <v>37760.79</v>
      </c>
      <c r="CN149" s="18">
        <f>IF(CM149&gt;0,(CM149-CN$5)/CN$5,0)</f>
        <v/>
      </c>
      <c r="CO149" s="15">
        <f>'Investment Analysis'!GT149</f>
        <v/>
      </c>
      <c r="CP149" s="48" t="n">
        <v>6106</v>
      </c>
      <c r="CQ149" s="18">
        <f>IF(CP149&gt;0,(CP149-CQ$5)/CQ$5,0)</f>
        <v/>
      </c>
      <c r="CR149" s="15">
        <f>'Investment Analysis'!HG149</f>
        <v/>
      </c>
      <c r="CS149" s="48" t="n">
        <v>4080</v>
      </c>
      <c r="CT149" s="18">
        <f>IF(CS149&gt;0,(CS149-CT$5)/CT$5,0)</f>
        <v/>
      </c>
      <c r="CU149" s="15">
        <f>'Investment Analysis'!HN149</f>
        <v/>
      </c>
      <c r="CV149" s="48" t="n">
        <v>9555.700000000001</v>
      </c>
      <c r="CW149" s="18">
        <f>IF(CV149&gt;0,(CV149-CW$5)/CW$5,0)</f>
        <v/>
      </c>
      <c r="CX149" s="15">
        <f>'Investment Analysis'!IB149</f>
        <v/>
      </c>
      <c r="CY149" s="48" t="n">
        <v>11548.4</v>
      </c>
      <c r="CZ149" s="18">
        <f>IF(CY149&gt;0,(CY149-CZ$5)/CZ$5,0)</f>
        <v/>
      </c>
      <c r="DA149" s="15">
        <f>'Investment Analysis'!II149</f>
        <v/>
      </c>
      <c r="DB149" s="48" t="n">
        <v>6583.25</v>
      </c>
      <c r="DC149" s="18">
        <f>IF(DB149&gt;0,(DB149-DC$5)/DC$5,0)</f>
        <v/>
      </c>
      <c r="DD149" s="15">
        <f>'Investment Analysis'!IP149</f>
        <v/>
      </c>
      <c r="DE149" s="48" t="n">
        <v>23976</v>
      </c>
      <c r="DF149" s="18">
        <f>'Investment Analysis'!IY149</f>
        <v/>
      </c>
      <c r="DG149" s="15">
        <f>'Investment Analysis'!IW149</f>
        <v/>
      </c>
      <c r="DH149" s="48" t="n">
        <v>21444</v>
      </c>
      <c r="DI149" s="18">
        <f>IF(DH149&gt;0,(DH149-DI$5)/DI$5,0)</f>
        <v/>
      </c>
      <c r="DJ149" s="15">
        <f>'Investment Analysis'!JD149</f>
        <v/>
      </c>
      <c r="DK149" s="48" t="n">
        <v>25544</v>
      </c>
      <c r="DL149" s="18">
        <f>IF(DK149&gt;0,(DK149-DL$5)/DL$5,0)</f>
        <v/>
      </c>
      <c r="DM149" s="15">
        <f>'Investment Analysis'!JK149</f>
        <v/>
      </c>
      <c r="DN149" s="48" t="n">
        <v>1107.9</v>
      </c>
      <c r="DO149" s="18">
        <f>IF(DN149&gt;0,(DN149-DO$5)/DO$5,0)</f>
        <v/>
      </c>
      <c r="DP149" s="15">
        <f>'Investment Analysis'!HU149</f>
        <v/>
      </c>
      <c r="DQ149" s="48" t="n">
        <v>18334.75</v>
      </c>
      <c r="DR149" s="18">
        <f>IF(DQ149&gt;0,(DQ149-DR$5)/DR$5,0)</f>
        <v/>
      </c>
      <c r="DS149" s="15">
        <f>'Investment Analysis'!JR149</f>
        <v/>
      </c>
      <c r="DT149" s="48" t="n">
        <v>30618</v>
      </c>
      <c r="DU149" s="18">
        <f>IF(DT149&gt;0,(DT149-630.54-DU$5)/DU$5,0)</f>
        <v/>
      </c>
      <c r="DV149" s="15">
        <f>'Investment Analysis'!JY149</f>
        <v/>
      </c>
      <c r="DW149" s="48" t="n">
        <v>4669</v>
      </c>
      <c r="DX149" s="18">
        <f>IF(DW149&gt;0,(DW149-DX$5)/DX$5,0)</f>
        <v/>
      </c>
      <c r="DY149" s="15">
        <f>'Investment Analysis'!KF149</f>
        <v/>
      </c>
      <c r="DZ149" s="48" t="n">
        <v>5144</v>
      </c>
      <c r="EA149" s="18">
        <f>IF(DZ149&gt;0,(DZ149-EA$5)/EA$5,0)</f>
        <v/>
      </c>
      <c r="EB149" s="15">
        <f>'Investment Analysis'!KM149</f>
        <v/>
      </c>
      <c r="EC149" s="48" t="n">
        <v>6360</v>
      </c>
      <c r="ED149" s="18">
        <f>'Investment Analysis'!KV149</f>
        <v/>
      </c>
      <c r="EE149" s="15">
        <f>'Investment Analysis'!KT149</f>
        <v/>
      </c>
      <c r="EF149" s="48" t="n">
        <v>13507.5</v>
      </c>
      <c r="EG149" s="18">
        <f>IF(EF149&gt;0,(EF149-EG$5)/EG$5,0)</f>
        <v/>
      </c>
      <c r="EH149" s="15">
        <f>'Investment Analysis'!LH149</f>
        <v/>
      </c>
      <c r="EI149" s="48" t="n">
        <v>8176.35</v>
      </c>
      <c r="EJ149" s="18">
        <f>'Investment Analysis'!LQ149</f>
        <v/>
      </c>
      <c r="EK149" s="15">
        <f>'Investment Analysis'!LO149</f>
        <v/>
      </c>
      <c r="EL149" s="48" t="n">
        <v>23760</v>
      </c>
      <c r="EM149" s="18">
        <f>IF(EL149&gt;0,(EL149-EM$4)/EM$4,0)</f>
        <v/>
      </c>
      <c r="EN149" s="15">
        <f>'Investment Analysis'!LX149</f>
        <v/>
      </c>
      <c r="EO149" s="48" t="n">
        <v>14635</v>
      </c>
      <c r="EP149" s="68">
        <f>IF(EO149&gt;0,(EO149-500-EP$5)/EP$5,0)</f>
        <v/>
      </c>
      <c r="EQ149" s="15">
        <f>'Investment Analysis'!MC149</f>
        <v/>
      </c>
      <c r="ER149" s="48" t="n">
        <v>5765</v>
      </c>
      <c r="ES149" s="18">
        <f>'Investment Analysis'!LX149</f>
        <v/>
      </c>
      <c r="ET149" s="15">
        <f>'Investment Analysis'!LA149</f>
        <v/>
      </c>
      <c r="EU149" s="48" t="n">
        <v>48483.5</v>
      </c>
      <c r="EV149" s="18">
        <f>'Investment Analysis'!ML149</f>
        <v/>
      </c>
      <c r="EW149" s="15">
        <f>'Investment Analysis'!MJ149</f>
        <v/>
      </c>
      <c r="EX149" s="48" t="n">
        <v>61132</v>
      </c>
      <c r="EY149" s="18">
        <f>IF(EX149&gt;0,(EX149-EY$5)/EY$5,0)</f>
        <v/>
      </c>
      <c r="EZ149" s="15">
        <f>'Investment Analysis'!MQ149</f>
        <v/>
      </c>
      <c r="FA149" s="48" t="n">
        <v>13476</v>
      </c>
      <c r="FB149" s="18">
        <f>IF(FA149&gt;0,(FA149-FB$5)/FB$5,0)</f>
        <v/>
      </c>
      <c r="FC149" s="15">
        <f>'Investment Analysis'!MX149</f>
        <v/>
      </c>
      <c r="FD149" s="48" t="n">
        <v>18760.7</v>
      </c>
      <c r="FE149" s="18">
        <f>IF(FD149&gt;0,(FD149-FE$5)/FE$5,0)</f>
        <v/>
      </c>
      <c r="FF149" s="15">
        <f>'Investment Analysis'!NE149</f>
        <v/>
      </c>
      <c r="FG149" s="48" t="n">
        <v>11124</v>
      </c>
      <c r="FH149" s="18">
        <f>IF(FG149&gt;0,(FG149-FH$5)/FH$5,0)</f>
        <v/>
      </c>
      <c r="FI149" s="15">
        <f>'Investment Analysis'!NL149</f>
        <v/>
      </c>
      <c r="FJ149" s="48" t="n">
        <v>43677.9</v>
      </c>
      <c r="FK149" s="18">
        <f>IF(FJ149&gt;0,(FJ149-FK$5)/FK$5,0)</f>
        <v/>
      </c>
      <c r="FL149" s="15">
        <f>'Investment Analysis'!NS149</f>
        <v/>
      </c>
      <c r="FM149" s="48" t="n">
        <v>2882.55</v>
      </c>
      <c r="FN149" s="18">
        <f>IF(FM149&gt;0,(FM149-FN$5)/FN$5,0)</f>
        <v/>
      </c>
      <c r="FO149" s="15">
        <f>'Investment Analysis'!NZ149</f>
        <v/>
      </c>
      <c r="FP149" s="48" t="n">
        <v>26700</v>
      </c>
      <c r="FQ149" s="18">
        <f>IF(FP149&gt;0,(FP149-FQ$5)/FQ$5,0)</f>
        <v/>
      </c>
      <c r="FR149" s="15">
        <f>'Investment Analysis'!OG149</f>
        <v/>
      </c>
      <c r="FS149" s="48" t="n">
        <v>72699</v>
      </c>
      <c r="FT149" s="18">
        <f>IF(FS149&gt;0,(FS149-FT$5)/FT$5,0)</f>
        <v/>
      </c>
      <c r="FU149" s="15">
        <f>'Investment Analysis'!ON149</f>
        <v/>
      </c>
      <c r="FV149" s="48" t="n">
        <v>17731.5</v>
      </c>
      <c r="FW149" s="18">
        <f>IF(FV149&gt;0,(FV149-FW$5)/FW$5,0)</f>
        <v/>
      </c>
      <c r="FX149" s="15">
        <f>'Investment Analysis'!OU149</f>
        <v/>
      </c>
      <c r="FY149" s="48" t="n">
        <v>19402.5</v>
      </c>
      <c r="FZ149" s="18">
        <f>IF(FY149&gt;0,(FY149-FZ$5)/FZ$5,0)</f>
        <v/>
      </c>
      <c r="GA149" s="15">
        <f>'Investment Analysis'!PB149</f>
        <v/>
      </c>
      <c r="GB149" s="48" t="n">
        <v>20491.5</v>
      </c>
      <c r="GC149" s="18">
        <f>'Investment Analysis'!PK149</f>
        <v/>
      </c>
      <c r="GD149" s="15">
        <f>'Investment Analysis'!PI149</f>
        <v/>
      </c>
      <c r="GE149" s="48" t="n">
        <v>11952</v>
      </c>
      <c r="GF149" s="18">
        <f>'Investment Analysis'!PY149</f>
        <v/>
      </c>
      <c r="GG149" s="15">
        <f>'Investment Analysis'!PW149</f>
        <v/>
      </c>
      <c r="GH149" s="48" t="n">
        <v>21135.1</v>
      </c>
      <c r="GI149" s="18">
        <f>'Investment Analysis'!QF149</f>
        <v/>
      </c>
      <c r="GJ149" s="15">
        <f>'Investment Analysis'!QD149</f>
        <v/>
      </c>
      <c r="GK149" s="48" t="n">
        <v>9338</v>
      </c>
      <c r="GL149" s="18">
        <f>'Investment Analysis'!QM149</f>
        <v/>
      </c>
      <c r="GM149" s="15">
        <f>'Investment Analysis'!QK149</f>
        <v/>
      </c>
      <c r="GN149" s="48" t="n">
        <v>11070</v>
      </c>
      <c r="GO149" s="18">
        <f>'Investment Analysis'!QT149</f>
        <v/>
      </c>
      <c r="GP149" s="15">
        <f>'Investment Analysis'!QR149</f>
        <v/>
      </c>
      <c r="GQ149" s="48" t="n">
        <v>5170.55</v>
      </c>
      <c r="GR149" s="18">
        <f>'Investment Analysis'!RA149</f>
        <v/>
      </c>
      <c r="GS149" s="15">
        <f>'Investment Analysis'!QY149</f>
        <v/>
      </c>
      <c r="GT149" s="48" t="n">
        <v>49060</v>
      </c>
      <c r="GU149" s="18">
        <f>'Investment Analysis'!RH149</f>
        <v/>
      </c>
      <c r="GV149" s="15">
        <f>'Investment Analysis'!RF149</f>
        <v/>
      </c>
      <c r="GW149" s="48" t="n">
        <v>12080</v>
      </c>
      <c r="GX149" s="18">
        <f>'Investment Analysis'!RO149</f>
        <v/>
      </c>
      <c r="GY149" s="15">
        <f>'Investment Analysis'!RM149</f>
        <v/>
      </c>
      <c r="GZ149" s="48" t="n">
        <v>3456</v>
      </c>
      <c r="HA149" s="18">
        <f>'Investment Analysis'!RV149</f>
        <v/>
      </c>
      <c r="HB149" s="15">
        <f>'Investment Analysis'!RT149</f>
        <v/>
      </c>
      <c r="HC149" s="48" t="n">
        <v>23229</v>
      </c>
      <c r="HD149" s="18">
        <f>'Investment Analysis'!SC149</f>
        <v/>
      </c>
      <c r="HE149" s="15">
        <f>'Investment Analysis'!SA149</f>
        <v/>
      </c>
      <c r="HF149" s="48" t="n">
        <v>7975</v>
      </c>
      <c r="HG149" s="18">
        <f>'Investment Analysis'!SJ149</f>
        <v/>
      </c>
      <c r="HH149" s="15">
        <f>'Investment Analysis'!SH149</f>
        <v/>
      </c>
      <c r="HI149" s="48" t="n">
        <v>5160</v>
      </c>
      <c r="HJ149" s="18">
        <f>'Investment Analysis'!SM149</f>
        <v/>
      </c>
      <c r="HK149" s="15">
        <f>'Investment Analysis'!SK149</f>
        <v/>
      </c>
      <c r="HL149" s="48" t="n">
        <v>14820</v>
      </c>
      <c r="HM149" s="18">
        <f>'Investment Analysis'!SP149</f>
        <v/>
      </c>
      <c r="HN149" s="15">
        <f>'Investment Analysis'!SN149</f>
        <v/>
      </c>
      <c r="HO149" s="48" t="n">
        <v>9541.799999999999</v>
      </c>
      <c r="HP149" s="18">
        <f>'Investment Analysis'!TE149</f>
        <v/>
      </c>
      <c r="HQ149" s="15">
        <f>'Investment Analysis'!TC149</f>
        <v/>
      </c>
      <c r="HR149" s="48" t="n">
        <v>8985</v>
      </c>
      <c r="HS149" s="18">
        <f>'Investment Analysis'!TL149</f>
        <v/>
      </c>
      <c r="HT149" s="15">
        <f>'Investment Analysis'!TJ149</f>
        <v/>
      </c>
      <c r="HU149" s="48" t="n"/>
      <c r="HV149" s="18">
        <f>'Investment Analysis'!TS149</f>
        <v/>
      </c>
      <c r="HW149" s="15">
        <f>'Investment Analysis'!TQ149</f>
        <v/>
      </c>
      <c r="HX149" s="48" t="n"/>
      <c r="HY149" s="18">
        <f>'Investment Analysis'!TZ149</f>
        <v/>
      </c>
      <c r="HZ149" s="15">
        <f>'Investment Analysis'!TX149</f>
        <v/>
      </c>
      <c r="IA149" s="48" t="n"/>
      <c r="IB149" s="18">
        <f>'Investment Analysis'!UG149</f>
        <v/>
      </c>
      <c r="IC149" s="15">
        <f>'Investment Analysis'!UE149</f>
        <v/>
      </c>
      <c r="ID149" s="48" t="n"/>
      <c r="IE149" s="18">
        <f>'Investment Analysis'!UN149</f>
        <v/>
      </c>
      <c r="IF149" s="15">
        <f>'Investment Analysis'!UL149</f>
        <v/>
      </c>
      <c r="IG149" s="48" t="n"/>
      <c r="IH149" s="18">
        <f>'Investment Analysis'!UU149</f>
        <v/>
      </c>
      <c r="II149" s="15">
        <f>'Investment Analysis'!US149</f>
        <v/>
      </c>
      <c r="IJ149" s="48" t="n"/>
      <c r="IK149" s="18">
        <f>'Investment Analysis'!VB149</f>
        <v/>
      </c>
      <c r="IL149" s="15">
        <f>'Investment Analysis'!UZ149</f>
        <v/>
      </c>
      <c r="IM149" s="48" t="n"/>
      <c r="IN149" s="18">
        <f>'Investment Analysis'!VI149</f>
        <v/>
      </c>
      <c r="IO149" s="15">
        <f>'Investment Analysis'!VG149</f>
        <v/>
      </c>
      <c r="IP149" s="18" t="n"/>
      <c r="IQ149" s="18" t="n"/>
      <c r="IR149" s="18" t="n"/>
      <c r="IS149" s="108">
        <f>IF(IT149&gt;0,IT149-IT148,0)</f>
        <v/>
      </c>
      <c r="IT149" s="48">
        <f>FY149+FV149+FS149+FP149+FM149+FJ149+FG149+FD149+FA149+EX149+EU149+ER149+EO149+EL149+EI149+EF149+EC149+DZ149+DW149+DT149+DQ149+DN149+DK149+DH149+DE149+DB149+CY149+CV149+CS149+CP149+CJ149+CG149+CD149+CA149+BX149+P149+CM149+GT149+GQ149+GN149+GK149+GH149+GE149+GB149+BU149+BR149+BO149+BL149+BI149+BF149+BC149+AZ149+AW149+AT149+AQ149+AN149+AK149+AH149+AE149+AB149+Y149+V149+S149+GW149+GZ149+HC149+HF149+HI149+HL149+HO149+HR149+HU149</f>
        <v/>
      </c>
      <c r="IU149" s="101">
        <f>IF(IT149&gt;0,IV149,0)</f>
        <v/>
      </c>
      <c r="IV149" s="101" t="n"/>
      <c r="IW149" s="15">
        <f>IF(IT149&gt;0,(IT149+IV$11-I$2)/I$2,0)</f>
        <v/>
      </c>
      <c r="IX149" s="113">
        <f>IF(IT149&gt;0,IT149+IV$11-I$2,0)</f>
        <v/>
      </c>
      <c r="IY149" s="21">
        <f>IF(IT149&gt;0,(IT149+IV$11+IV$33+IV$52+IV$73+IV$93+IV$113+IV$133-IT$8)/IT$8,0)</f>
        <v/>
      </c>
      <c r="IZ149" s="173">
        <f>IF(IT149&gt;0,IT149+IV$11+IV$33+IV$52+IV$73+IV$93+IV$113+IV$133-IT$8,0)</f>
        <v/>
      </c>
    </row>
    <row r="150">
      <c r="A150" s="554">
        <f>'Investment Analysis'!A150</f>
        <v/>
      </c>
      <c r="B150" s="4">
        <f>'Investment Analysis'!B150</f>
        <v/>
      </c>
      <c r="C150" s="27">
        <f>'Investment Analysis'!C150</f>
        <v/>
      </c>
      <c r="D150" s="14">
        <f>'Investment Analysis'!D150</f>
        <v/>
      </c>
      <c r="E150" s="15">
        <f>'Investment Analysis'!E150</f>
        <v/>
      </c>
      <c r="F150" s="13">
        <f>'Investment Analysis'!G150</f>
        <v/>
      </c>
      <c r="G150" s="14">
        <f>'Investment Analysis'!H150</f>
        <v/>
      </c>
      <c r="H150" s="15">
        <f>'Investment Analysis'!I150</f>
        <v/>
      </c>
      <c r="I150" s="13">
        <f>'Investment Analysis'!K150</f>
        <v/>
      </c>
      <c r="J150" s="14">
        <f>'Investment Analysis'!L150</f>
        <v/>
      </c>
      <c r="K150" s="15">
        <f>'Investment Analysis'!M150</f>
        <v/>
      </c>
      <c r="L150" s="41">
        <f>'Investment Analysis'!T150</f>
        <v/>
      </c>
      <c r="M150" s="21">
        <f>'Investment Analysis'!V150</f>
        <v/>
      </c>
      <c r="N150" s="21">
        <f>'Investment Analysis'!W150</f>
        <v/>
      </c>
      <c r="P150" s="48">
        <f>'Investment Analysis'!Y150</f>
        <v/>
      </c>
      <c r="Q150" s="18" t="n"/>
      <c r="R150" s="83" t="n"/>
      <c r="S150" s="48" t="n">
        <v>4663.09</v>
      </c>
      <c r="T150" s="18">
        <f>'Investment Analysis'!AH150</f>
        <v/>
      </c>
      <c r="U150" s="15">
        <f>'Investment Analysis'!AF150</f>
        <v/>
      </c>
      <c r="V150" s="48" t="n">
        <v>7440.27</v>
      </c>
      <c r="W150" s="18">
        <f>'Investment Analysis'!AO150</f>
        <v/>
      </c>
      <c r="X150" s="15">
        <f>'Investment Analysis'!AM150</f>
        <v/>
      </c>
      <c r="Y150" s="48" t="n">
        <v>9773.07</v>
      </c>
      <c r="Z150" s="18">
        <f>IF(Y150&gt;0,(Y150-Z$5)/Z$5,0)</f>
        <v/>
      </c>
      <c r="AA150" s="15">
        <f>'Investment Analysis'!GM150</f>
        <v/>
      </c>
      <c r="AB150" s="48" t="n">
        <v>2682.62</v>
      </c>
      <c r="AC150" s="18">
        <f>IF(AB150&gt;0,(AB150+8000+5000-AC$5)/AC$5,0)</f>
        <v/>
      </c>
      <c r="AD150" s="15">
        <f>'Investment Analysis'!AT150</f>
        <v/>
      </c>
      <c r="AE150" s="48" t="n">
        <v>11817.1</v>
      </c>
      <c r="AF150" s="18">
        <f>'Investment Analysis'!BC150</f>
        <v/>
      </c>
      <c r="AG150" s="15">
        <f>'Investment Analysis'!BA150</f>
        <v/>
      </c>
      <c r="AH150" s="48" t="n"/>
      <c r="AI150" s="18">
        <f>IF(AH150&gt;0,(AH150-5000+20000+20000-AI$5)/AI$5,0)</f>
        <v/>
      </c>
      <c r="AJ150" s="15">
        <f>'Investment Analysis'!BH150</f>
        <v/>
      </c>
      <c r="AK150" s="48" t="n">
        <v>20435.23</v>
      </c>
      <c r="AL150" s="18">
        <f>IF(AK150&gt;0,(AK150+7000-AL$5)/AL$5,0)</f>
        <v/>
      </c>
      <c r="AM150" s="15">
        <f>'Investment Analysis'!BO150</f>
        <v/>
      </c>
      <c r="AN150" s="48" t="n">
        <v>16039.61</v>
      </c>
      <c r="AO150" s="18">
        <f>IF(AN150&gt;0,(AN150+25000+5000-AO$5)/AO$5,0)</f>
        <v/>
      </c>
      <c r="AP150" s="15">
        <f>'Investment Analysis'!BV150</f>
        <v/>
      </c>
      <c r="AQ150" s="48" t="n">
        <v>5138.27</v>
      </c>
      <c r="AR150" s="18">
        <f>IF(AQ150&gt;0,(AQ150+10000+4000-AR$5)/AR$5,0)</f>
        <v/>
      </c>
      <c r="AS150" s="15">
        <f>'Investment Analysis'!CC150</f>
        <v/>
      </c>
      <c r="AT150" s="48" t="n">
        <v>5182.92</v>
      </c>
      <c r="AU150" s="18">
        <f>'Investment Analysis'!CL150</f>
        <v/>
      </c>
      <c r="AV150" s="15">
        <f>'Investment Analysis'!CJ150</f>
        <v/>
      </c>
      <c r="AW150" s="48" t="n">
        <v>18372.95</v>
      </c>
      <c r="AX150" s="18">
        <f>IF(AW150&gt;0,(AW150+2000-AX$5)/AX$5,0)</f>
        <v/>
      </c>
      <c r="AY150" s="15">
        <f>'Investment Analysis'!CQ150</f>
        <v/>
      </c>
      <c r="AZ150" s="48" t="n">
        <v>16335.17</v>
      </c>
      <c r="BA150" s="18">
        <f>'Investment Analysis'!CZ150</f>
        <v/>
      </c>
      <c r="BB150" s="15">
        <f>'Investment Analysis'!CX150</f>
        <v/>
      </c>
      <c r="BC150" s="48" t="n">
        <v>9720.799999999999</v>
      </c>
      <c r="BD150" s="18">
        <f>IF(BC150&gt;0,(BC150-10000+30000+10000-BD$5)/BD$5,0)</f>
        <v/>
      </c>
      <c r="BE150" s="15">
        <f>'Investment Analysis'!DE150</f>
        <v/>
      </c>
      <c r="BF150" s="48" t="n">
        <v>4734.72</v>
      </c>
      <c r="BG150" s="18">
        <f>'Investment Analysis'!DN150</f>
        <v/>
      </c>
      <c r="BH150" s="15">
        <f>'Investment Analysis'!DL150</f>
        <v/>
      </c>
      <c r="BI150" s="48" t="n">
        <v>2797.33</v>
      </c>
      <c r="BJ150" s="18">
        <f>'Investment Analysis'!EB150</f>
        <v/>
      </c>
      <c r="BK150" s="15">
        <f>'Investment Analysis'!DZ150</f>
        <v/>
      </c>
      <c r="BL150" s="48" t="n">
        <v>21748.06</v>
      </c>
      <c r="BM150" s="18">
        <f>'Investment Analysis'!EI150</f>
        <v/>
      </c>
      <c r="BN150" s="15">
        <f>'Investment Analysis'!EG150</f>
        <v/>
      </c>
      <c r="BO150" s="48" t="n">
        <v>10619.23</v>
      </c>
      <c r="BP150" s="18">
        <f>'Investment Analysis'!DU150</f>
        <v/>
      </c>
      <c r="BQ150" s="15">
        <f>'Investment Analysis'!DS150</f>
        <v/>
      </c>
      <c r="BR150" s="48" t="n">
        <v>11931.86</v>
      </c>
      <c r="BS150" s="18">
        <f>'Investment Analysis'!EP150</f>
        <v/>
      </c>
      <c r="BT150" s="15">
        <f>'Investment Analysis'!EN150</f>
        <v/>
      </c>
      <c r="BU150" s="48" t="n">
        <v>14482.35</v>
      </c>
      <c r="BV150" s="18">
        <f>IF(BU150&gt;0,(BU150+8000-BV$5)/BV$5,0)</f>
        <v/>
      </c>
      <c r="BW150" s="15">
        <f>'Investment Analysis'!EU150</f>
        <v/>
      </c>
      <c r="BX150" s="48" t="n">
        <v>21528.72</v>
      </c>
      <c r="BY150" s="18">
        <f>IF(BX150&gt;0,(BX150-10000-5000-BY$5)/BY$5,0)</f>
        <v/>
      </c>
      <c r="BZ150" s="15">
        <f>'Investment Analysis'!FB150</f>
        <v/>
      </c>
      <c r="CA150" s="48" t="n">
        <v>21215.31</v>
      </c>
      <c r="CB150" s="18">
        <f>IF(CA150&gt;0,(CA150-CB$5)/CB$5,0)</f>
        <v/>
      </c>
      <c r="CC150" s="15">
        <f>'Investment Analysis'!FI150</f>
        <v/>
      </c>
      <c r="CD150" s="48" t="n">
        <v>20325.91</v>
      </c>
      <c r="CE150" s="18">
        <f>'Investment Analysis'!FR150</f>
        <v/>
      </c>
      <c r="CF150" s="15">
        <f>'Investment Analysis'!FP150</f>
        <v/>
      </c>
      <c r="CG150" s="48" t="n">
        <v>4897.63</v>
      </c>
      <c r="CH150" s="18">
        <f>'Investment Analysis'!FR150</f>
        <v/>
      </c>
      <c r="CI150" s="15">
        <f>'Investment Analysis'!FW150</f>
        <v/>
      </c>
      <c r="CJ150" s="48" t="n"/>
      <c r="CK150" s="18">
        <f>IF(CJ150&gt;0,(CJ150+5000+8000-CK$5)/CK$5,0)</f>
        <v/>
      </c>
      <c r="CL150" s="15">
        <f>'Investment Analysis'!GD150</f>
        <v/>
      </c>
      <c r="CM150" s="48" t="n">
        <v>37877.84</v>
      </c>
      <c r="CN150" s="18">
        <f>IF(CM150&gt;0,(CM150-CN$5)/CN$5,0)</f>
        <v/>
      </c>
      <c r="CO150" s="15">
        <f>'Investment Analysis'!GT150</f>
        <v/>
      </c>
      <c r="CP150" s="48" t="n">
        <v>6321.2</v>
      </c>
      <c r="CQ150" s="18">
        <f>IF(CP150&gt;0,(CP150-CQ$5)/CQ$5,0)</f>
        <v/>
      </c>
      <c r="CR150" s="15">
        <f>'Investment Analysis'!HG150</f>
        <v/>
      </c>
      <c r="CS150" s="48" t="n">
        <v>4020</v>
      </c>
      <c r="CT150" s="18">
        <f>IF(CS150&gt;0,(CS150-CT$5)/CT$5,0)</f>
        <v/>
      </c>
      <c r="CU150" s="15">
        <f>'Investment Analysis'!HN150</f>
        <v/>
      </c>
      <c r="CV150" s="48" t="n">
        <v>9542.5</v>
      </c>
      <c r="CW150" s="18">
        <f>IF(CV150&gt;0,(CV150-CW$5)/CW$5,0)</f>
        <v/>
      </c>
      <c r="CX150" s="15">
        <f>'Investment Analysis'!IB150</f>
        <v/>
      </c>
      <c r="CY150" s="48" t="n">
        <v>11607.2</v>
      </c>
      <c r="CZ150" s="18">
        <f>IF(CY150&gt;0,(CY150-CZ$5)/CZ$5,0)</f>
        <v/>
      </c>
      <c r="DA150" s="15">
        <f>'Investment Analysis'!II150</f>
        <v/>
      </c>
      <c r="DB150" s="48" t="n">
        <v>6620.5</v>
      </c>
      <c r="DC150" s="18">
        <f>IF(DB150&gt;0,(DB150-DC$5)/DC$5,0)</f>
        <v/>
      </c>
      <c r="DD150" s="15">
        <f>'Investment Analysis'!IP150</f>
        <v/>
      </c>
      <c r="DE150" s="48" t="n">
        <v>23880</v>
      </c>
      <c r="DF150" s="18">
        <f>'Investment Analysis'!IY150</f>
        <v/>
      </c>
      <c r="DG150" s="15">
        <f>'Investment Analysis'!IW150</f>
        <v/>
      </c>
      <c r="DH150" s="48" t="n">
        <v>21380.4</v>
      </c>
      <c r="DI150" s="18">
        <f>IF(DH150&gt;0,(DH150-DI$5)/DI$5,0)</f>
        <v/>
      </c>
      <c r="DJ150" s="15">
        <f>'Investment Analysis'!JD150</f>
        <v/>
      </c>
      <c r="DK150" s="48" t="n">
        <v>25685.5</v>
      </c>
      <c r="DL150" s="18">
        <f>IF(DK150&gt;0,(DK150-DL$5)/DL$5,0)</f>
        <v/>
      </c>
      <c r="DM150" s="15">
        <f>'Investment Analysis'!JK150</f>
        <v/>
      </c>
      <c r="DN150" s="48" t="n">
        <v>1104</v>
      </c>
      <c r="DO150" s="18">
        <f>IF(DN150&gt;0,(DN150-DO$5)/DO$5,0)</f>
        <v/>
      </c>
      <c r="DP150" s="15">
        <f>'Investment Analysis'!HU150</f>
        <v/>
      </c>
      <c r="DQ150" s="48" t="n">
        <v>18343.5</v>
      </c>
      <c r="DR150" s="18">
        <f>IF(DQ150&gt;0,(DQ150-DR$5)/DR$5,0)</f>
        <v/>
      </c>
      <c r="DS150" s="15">
        <f>'Investment Analysis'!JR150</f>
        <v/>
      </c>
      <c r="DT150" s="48" t="n">
        <v>31002</v>
      </c>
      <c r="DU150" s="18">
        <f>IF(DT150&gt;0,(DT150-630.54-DU$5)/DU$5,0)</f>
        <v/>
      </c>
      <c r="DV150" s="15">
        <f>'Investment Analysis'!JY150</f>
        <v/>
      </c>
      <c r="DW150" s="48" t="n">
        <v>4677.43</v>
      </c>
      <c r="DX150" s="18">
        <f>IF(DW150&gt;0,(DW150-DX$5)/DX$5,0)</f>
        <v/>
      </c>
      <c r="DY150" s="15">
        <f>'Investment Analysis'!KF150</f>
        <v/>
      </c>
      <c r="DZ150" s="48" t="n">
        <v>5174</v>
      </c>
      <c r="EA150" s="18">
        <f>IF(DZ150&gt;0,(DZ150-EA$5)/EA$5,0)</f>
        <v/>
      </c>
      <c r="EB150" s="15">
        <f>'Investment Analysis'!KM150</f>
        <v/>
      </c>
      <c r="EC150" s="48" t="n">
        <v>6560</v>
      </c>
      <c r="ED150" s="18">
        <f>'Investment Analysis'!KV150</f>
        <v/>
      </c>
      <c r="EE150" s="15">
        <f>'Investment Analysis'!KT150</f>
        <v/>
      </c>
      <c r="EF150" s="48" t="n">
        <v>13047.5</v>
      </c>
      <c r="EG150" s="18">
        <f>IF(EF150&gt;0,(EF150-EG$5)/EG$5,0)</f>
        <v/>
      </c>
      <c r="EH150" s="15">
        <f>'Investment Analysis'!LH150</f>
        <v/>
      </c>
      <c r="EI150" s="48" t="n">
        <v>8245.25</v>
      </c>
      <c r="EJ150" s="18">
        <f>'Investment Analysis'!LQ150</f>
        <v/>
      </c>
      <c r="EK150" s="15">
        <f>'Investment Analysis'!LO150</f>
        <v/>
      </c>
      <c r="EL150" s="48" t="n">
        <v>24135</v>
      </c>
      <c r="EM150" s="18">
        <f>IF(EL150&gt;0,(EL150-EM$4)/EM$4,0)</f>
        <v/>
      </c>
      <c r="EN150" s="15">
        <f>'Investment Analysis'!LX150</f>
        <v/>
      </c>
      <c r="EO150" s="48" t="n">
        <v>14570</v>
      </c>
      <c r="EP150" s="68">
        <f>IF(EO150&gt;0,(EO150-500-EP$5)/EP$5,0)</f>
        <v/>
      </c>
      <c r="EQ150" s="15">
        <f>'Investment Analysis'!MC150</f>
        <v/>
      </c>
      <c r="ER150" s="48" t="n">
        <v>5815</v>
      </c>
      <c r="ES150" s="18">
        <f>'Investment Analysis'!LX150</f>
        <v/>
      </c>
      <c r="ET150" s="15">
        <f>'Investment Analysis'!LA150</f>
        <v/>
      </c>
      <c r="EU150" s="48" t="n">
        <v>49075</v>
      </c>
      <c r="EV150" s="18">
        <f>'Investment Analysis'!ML150</f>
        <v/>
      </c>
      <c r="EW150" s="15">
        <f>'Investment Analysis'!MJ150</f>
        <v/>
      </c>
      <c r="EX150" s="48" t="n">
        <v>62883</v>
      </c>
      <c r="EY150" s="18">
        <f>IF(EX150&gt;0,(EX150-EY$5)/EY$5,0)</f>
        <v/>
      </c>
      <c r="EZ150" s="15">
        <f>'Investment Analysis'!MQ150</f>
        <v/>
      </c>
      <c r="FA150" s="48" t="n">
        <v>12968</v>
      </c>
      <c r="FB150" s="18">
        <f>IF(FA150&gt;0,(FA150-FB$5)/FB$5,0)</f>
        <v/>
      </c>
      <c r="FC150" s="15">
        <f>'Investment Analysis'!MX150</f>
        <v/>
      </c>
      <c r="FD150" s="48" t="n">
        <v>19011.3</v>
      </c>
      <c r="FE150" s="18">
        <f>IF(FD150&gt;0,(FD150-FE$5)/FE$5,0)</f>
        <v/>
      </c>
      <c r="FF150" s="15">
        <f>'Investment Analysis'!NE150</f>
        <v/>
      </c>
      <c r="FG150" s="48" t="n">
        <v>11052</v>
      </c>
      <c r="FH150" s="18">
        <f>IF(FG150&gt;0,(FG150-FH$5)/FH$5,0)</f>
        <v/>
      </c>
      <c r="FI150" s="15">
        <f>'Investment Analysis'!NL150</f>
        <v/>
      </c>
      <c r="FJ150" s="48" t="n">
        <v>45121.3</v>
      </c>
      <c r="FK150" s="18">
        <f>IF(FJ150&gt;0,(FJ150-FK$5)/FK$5,0)</f>
        <v/>
      </c>
      <c r="FL150" s="15">
        <f>'Investment Analysis'!NS150</f>
        <v/>
      </c>
      <c r="FM150" s="48" t="n">
        <v>2897.7</v>
      </c>
      <c r="FN150" s="18">
        <f>IF(FM150&gt;0,(FM150-FN$5)/FN$5,0)</f>
        <v/>
      </c>
      <c r="FO150" s="15">
        <f>'Investment Analysis'!NZ150</f>
        <v/>
      </c>
      <c r="FP150" s="48" t="n">
        <v>26400</v>
      </c>
      <c r="FQ150" s="18">
        <f>IF(FP150&gt;0,(FP150-FQ$5)/FQ$5,0)</f>
        <v/>
      </c>
      <c r="FR150" s="15">
        <f>'Investment Analysis'!OG150</f>
        <v/>
      </c>
      <c r="FS150" s="48" t="n">
        <v>72300</v>
      </c>
      <c r="FT150" s="18">
        <f>IF(FS150&gt;0,(FS150-FT$5)/FT$5,0)</f>
        <v/>
      </c>
      <c r="FU150" s="15">
        <f>'Investment Analysis'!ON150</f>
        <v/>
      </c>
      <c r="FV150" s="48" t="n">
        <v>18375.25</v>
      </c>
      <c r="FW150" s="18">
        <f>IF(FV150&gt;0,(FV150-FW$5)/FW$5,0)</f>
        <v/>
      </c>
      <c r="FX150" s="15">
        <f>'Investment Analysis'!OU150</f>
        <v/>
      </c>
      <c r="FY150" s="48" t="n">
        <v>19610</v>
      </c>
      <c r="FZ150" s="18">
        <f>IF(FY150&gt;0,(FY150-FZ$5)/FZ$5,0)</f>
        <v/>
      </c>
      <c r="GA150" s="15">
        <f>'Investment Analysis'!PB150</f>
        <v/>
      </c>
      <c r="GB150" s="48" t="n">
        <v>20196</v>
      </c>
      <c r="GC150" s="18">
        <f>'Investment Analysis'!PK150</f>
        <v/>
      </c>
      <c r="GD150" s="15">
        <f>'Investment Analysis'!PI150</f>
        <v/>
      </c>
      <c r="GE150" s="48" t="n">
        <v>12012</v>
      </c>
      <c r="GF150" s="18">
        <f>'Investment Analysis'!PY150</f>
        <v/>
      </c>
      <c r="GG150" s="15">
        <f>'Investment Analysis'!PW150</f>
        <v/>
      </c>
      <c r="GH150" s="48" t="n">
        <v>20955.9</v>
      </c>
      <c r="GI150" s="18">
        <f>'Investment Analysis'!QF150</f>
        <v/>
      </c>
      <c r="GJ150" s="15">
        <f>'Investment Analysis'!QD150</f>
        <v/>
      </c>
      <c r="GK150" s="48" t="n">
        <v>9535.200000000001</v>
      </c>
      <c r="GL150" s="18">
        <f>'Investment Analysis'!QM150</f>
        <v/>
      </c>
      <c r="GM150" s="15">
        <f>'Investment Analysis'!QK150</f>
        <v/>
      </c>
      <c r="GN150" s="48" t="n">
        <v>10818</v>
      </c>
      <c r="GO150" s="18">
        <f>'Investment Analysis'!QT150</f>
        <v/>
      </c>
      <c r="GP150" s="15">
        <f>'Investment Analysis'!QR150</f>
        <v/>
      </c>
      <c r="GQ150" s="48" t="n">
        <v>5168.9</v>
      </c>
      <c r="GR150" s="18">
        <f>'Investment Analysis'!RA150</f>
        <v/>
      </c>
      <c r="GS150" s="15">
        <f>'Investment Analysis'!QY150</f>
        <v/>
      </c>
      <c r="GT150" s="48" t="n">
        <v>48050</v>
      </c>
      <c r="GU150" s="18">
        <f>'Investment Analysis'!RH150</f>
        <v/>
      </c>
      <c r="GV150" s="15">
        <f>'Investment Analysis'!RF150</f>
        <v/>
      </c>
      <c r="GW150" s="48" t="n">
        <v>12280</v>
      </c>
      <c r="GX150" s="18">
        <f>'Investment Analysis'!RO150</f>
        <v/>
      </c>
      <c r="GY150" s="15">
        <f>'Investment Analysis'!RM150</f>
        <v/>
      </c>
      <c r="GZ150" s="48" t="n">
        <v>3340</v>
      </c>
      <c r="HA150" s="18">
        <f>'Investment Analysis'!RV150</f>
        <v/>
      </c>
      <c r="HB150" s="15">
        <f>'Investment Analysis'!RT150</f>
        <v/>
      </c>
      <c r="HC150" s="48" t="n">
        <v>23820</v>
      </c>
      <c r="HD150" s="18">
        <f>'Investment Analysis'!SC150</f>
        <v/>
      </c>
      <c r="HE150" s="15">
        <f>'Investment Analysis'!SA150</f>
        <v/>
      </c>
      <c r="HF150" s="48" t="n">
        <v>7720</v>
      </c>
      <c r="HG150" s="18">
        <f>'Investment Analysis'!SJ150</f>
        <v/>
      </c>
      <c r="HH150" s="15">
        <f>'Investment Analysis'!SH150</f>
        <v/>
      </c>
      <c r="HI150" s="48" t="n">
        <v>4840</v>
      </c>
      <c r="HJ150" s="18">
        <f>'Investment Analysis'!SM150</f>
        <v/>
      </c>
      <c r="HK150" s="15">
        <f>'Investment Analysis'!SK150</f>
        <v/>
      </c>
      <c r="HL150" s="48" t="n">
        <v>14152.5</v>
      </c>
      <c r="HM150" s="18">
        <f>'Investment Analysis'!SP150</f>
        <v/>
      </c>
      <c r="HN150" s="15">
        <f>'Investment Analysis'!SN150</f>
        <v/>
      </c>
      <c r="HO150" s="48" t="n">
        <v>9622.4</v>
      </c>
      <c r="HP150" s="18">
        <f>'Investment Analysis'!TE150</f>
        <v/>
      </c>
      <c r="HQ150" s="15">
        <f>'Investment Analysis'!TC150</f>
        <v/>
      </c>
      <c r="HR150" s="48" t="n">
        <v>7800</v>
      </c>
      <c r="HS150" s="18">
        <f>'Investment Analysis'!TL150</f>
        <v/>
      </c>
      <c r="HT150" s="15">
        <f>'Investment Analysis'!TJ150</f>
        <v/>
      </c>
      <c r="HU150" s="48" t="n"/>
      <c r="HV150" s="18">
        <f>'Investment Analysis'!TS150</f>
        <v/>
      </c>
      <c r="HW150" s="15">
        <f>'Investment Analysis'!TQ150</f>
        <v/>
      </c>
      <c r="HX150" s="48" t="n"/>
      <c r="HY150" s="18">
        <f>'Investment Analysis'!TZ150</f>
        <v/>
      </c>
      <c r="HZ150" s="15">
        <f>'Investment Analysis'!TX150</f>
        <v/>
      </c>
      <c r="IA150" s="48" t="n"/>
      <c r="IB150" s="18">
        <f>'Investment Analysis'!UG150</f>
        <v/>
      </c>
      <c r="IC150" s="15">
        <f>'Investment Analysis'!UE150</f>
        <v/>
      </c>
      <c r="ID150" s="48" t="n"/>
      <c r="IE150" s="18">
        <f>'Investment Analysis'!UN150</f>
        <v/>
      </c>
      <c r="IF150" s="15">
        <f>'Investment Analysis'!UL150</f>
        <v/>
      </c>
      <c r="IG150" s="48" t="n"/>
      <c r="IH150" s="18">
        <f>'Investment Analysis'!UU150</f>
        <v/>
      </c>
      <c r="II150" s="15">
        <f>'Investment Analysis'!US150</f>
        <v/>
      </c>
      <c r="IJ150" s="48" t="n"/>
      <c r="IK150" s="18">
        <f>'Investment Analysis'!VB150</f>
        <v/>
      </c>
      <c r="IL150" s="15">
        <f>'Investment Analysis'!UZ150</f>
        <v/>
      </c>
      <c r="IM150" s="48" t="n"/>
      <c r="IN150" s="18">
        <f>'Investment Analysis'!VI150</f>
        <v/>
      </c>
      <c r="IO150" s="15">
        <f>'Investment Analysis'!VG150</f>
        <v/>
      </c>
      <c r="IP150" s="18" t="n"/>
      <c r="IQ150" s="18" t="n"/>
      <c r="IR150" s="18" t="n"/>
      <c r="IS150" s="108">
        <f>IF(IT150&gt;0,IT150-IT149,0)</f>
        <v/>
      </c>
      <c r="IT150" s="48">
        <f>FY150+FV150+FS150+FP150+FM150+FJ150+FG150+FD150+FA150+EX150+EU150+ER150+EO150+EL150+EI150+EF150+EC150+DZ150+DW150+DT150+DQ150+DN150+DK150+DH150+DE150+DB150+CY150+CV150+CS150+CP150+CJ150+CG150+CD150+CA150+BX150+P150+CM150+GT150+GQ150+GN150+GK150+GH150+GE150+GB150+BU150+BR150+BO150+BL150+BI150+BF150+BC150+AZ150+AW150+AT150+AQ150+AN150+AK150+AH150+AE150+AB150+Y150+V150+S150+GW150+GZ150+HC150+HF150+HI150+HL150+HO150+HR150+HU150</f>
        <v/>
      </c>
      <c r="IU150" s="101">
        <f>IF(IT150&gt;0,IV150,0)</f>
        <v/>
      </c>
      <c r="IV150" s="101" t="n"/>
      <c r="IW150" s="15">
        <f>IF(IT150&gt;0,(IT150+IV$11-I$2)/I$2,0)</f>
        <v/>
      </c>
      <c r="IX150" s="113">
        <f>IF(IT150&gt;0,IT150+IV$11-I$2,0)</f>
        <v/>
      </c>
      <c r="IY150" s="21">
        <f>IF(IT150&gt;0,(IT150+IV$11+IV$33+IV$52+IV$73+IV$93+IV$113+IV$133-IT$8)/IT$8,0)</f>
        <v/>
      </c>
      <c r="IZ150" s="173">
        <f>IF(IT150&gt;0,IT150+IV$11+IV$33+IV$52+IV$73+IV$93+IV$113+IV$133-IT$8,0)</f>
        <v/>
      </c>
    </row>
    <row r="151">
      <c r="A151" s="554">
        <f>'Investment Analysis'!A151</f>
        <v/>
      </c>
      <c r="B151" s="4">
        <f>'Investment Analysis'!B151</f>
        <v/>
      </c>
      <c r="C151" s="27">
        <f>'Investment Analysis'!C151</f>
        <v/>
      </c>
      <c r="D151" s="14">
        <f>'Investment Analysis'!D151</f>
        <v/>
      </c>
      <c r="E151" s="15">
        <f>'Investment Analysis'!E151</f>
        <v/>
      </c>
      <c r="F151" s="13">
        <f>'Investment Analysis'!G151</f>
        <v/>
      </c>
      <c r="G151" s="14">
        <f>'Investment Analysis'!H151</f>
        <v/>
      </c>
      <c r="H151" s="15">
        <f>'Investment Analysis'!I151</f>
        <v/>
      </c>
      <c r="I151" s="13">
        <f>'Investment Analysis'!K151</f>
        <v/>
      </c>
      <c r="J151" s="14">
        <f>'Investment Analysis'!L151</f>
        <v/>
      </c>
      <c r="K151" s="15">
        <f>'Investment Analysis'!M151</f>
        <v/>
      </c>
      <c r="L151" s="41">
        <f>'Investment Analysis'!T151</f>
        <v/>
      </c>
      <c r="M151" s="21">
        <f>'Investment Analysis'!V151</f>
        <v/>
      </c>
      <c r="N151" s="21">
        <f>'Investment Analysis'!W151</f>
        <v/>
      </c>
      <c r="P151" s="48">
        <f>'Investment Analysis'!Y151</f>
        <v/>
      </c>
      <c r="Q151" s="18" t="n"/>
      <c r="R151" s="83" t="n"/>
      <c r="S151" s="48" t="n">
        <v>4684.18</v>
      </c>
      <c r="T151" s="18">
        <f>'Investment Analysis'!AH151</f>
        <v/>
      </c>
      <c r="U151" s="15">
        <f>'Investment Analysis'!AF151</f>
        <v/>
      </c>
      <c r="V151" s="48" t="n">
        <v>7452.79</v>
      </c>
      <c r="W151" s="18">
        <f>'Investment Analysis'!AO151</f>
        <v/>
      </c>
      <c r="X151" s="15">
        <f>'Investment Analysis'!AM151</f>
        <v/>
      </c>
      <c r="Y151" s="48" t="n">
        <v>9673.139999999999</v>
      </c>
      <c r="Z151" s="18">
        <f>IF(Y151&gt;0,(Y151-Z$5)/Z$5,0)</f>
        <v/>
      </c>
      <c r="AA151" s="15">
        <f>'Investment Analysis'!GM151</f>
        <v/>
      </c>
      <c r="AB151" s="48" t="n">
        <v>2688.47</v>
      </c>
      <c r="AC151" s="18">
        <f>IF(AB151&gt;0,(AB151+8000+5000-AC$5)/AC$5,0)</f>
        <v/>
      </c>
      <c r="AD151" s="15">
        <f>'Investment Analysis'!AT151</f>
        <v/>
      </c>
      <c r="AE151" s="48" t="n">
        <v>11819.23</v>
      </c>
      <c r="AF151" s="18">
        <f>'Investment Analysis'!BC151</f>
        <v/>
      </c>
      <c r="AG151" s="15">
        <f>'Investment Analysis'!BA151</f>
        <v/>
      </c>
      <c r="AH151" s="48" t="n"/>
      <c r="AI151" s="18">
        <f>IF(AH151&gt;0,(AH151-5000+20000+20000-AI$5)/AI$5,0)</f>
        <v/>
      </c>
      <c r="AJ151" s="15">
        <f>'Investment Analysis'!BH151</f>
        <v/>
      </c>
      <c r="AK151" s="48" t="n">
        <v>20419.17</v>
      </c>
      <c r="AL151" s="18">
        <f>IF(AK151&gt;0,(AK151+7000-AL$5)/AL$5,0)</f>
        <v/>
      </c>
      <c r="AM151" s="15">
        <f>'Investment Analysis'!BO151</f>
        <v/>
      </c>
      <c r="AN151" s="48" t="n">
        <v>16108.15</v>
      </c>
      <c r="AO151" s="18">
        <f>IF(AN151&gt;0,(AN151+25000+5000-AO$5)/AO$5,0)</f>
        <v/>
      </c>
      <c r="AP151" s="15">
        <f>'Investment Analysis'!BV151</f>
        <v/>
      </c>
      <c r="AQ151" s="48" t="n">
        <v>5094.57</v>
      </c>
      <c r="AR151" s="18">
        <f>IF(AQ151&gt;0,(AQ151+10000+4000-AR$5)/AR$5,0)</f>
        <v/>
      </c>
      <c r="AS151" s="15">
        <f>'Investment Analysis'!CC151</f>
        <v/>
      </c>
      <c r="AT151" s="48" t="n">
        <v>5201.21</v>
      </c>
      <c r="AU151" s="18">
        <f>'Investment Analysis'!CL151</f>
        <v/>
      </c>
      <c r="AV151" s="15">
        <f>'Investment Analysis'!CJ151</f>
        <v/>
      </c>
      <c r="AW151" s="48" t="n">
        <v>18345.85</v>
      </c>
      <c r="AX151" s="18">
        <f>IF(AW151&gt;0,(AW151+2000-AX$5)/AX$5,0)</f>
        <v/>
      </c>
      <c r="AY151" s="15">
        <f>'Investment Analysis'!CQ151</f>
        <v/>
      </c>
      <c r="AZ151" s="48" t="n">
        <v>16309.64</v>
      </c>
      <c r="BA151" s="18">
        <f>'Investment Analysis'!CZ151</f>
        <v/>
      </c>
      <c r="BB151" s="15">
        <f>'Investment Analysis'!CX151</f>
        <v/>
      </c>
      <c r="BC151" s="48" t="n">
        <v>9692.91</v>
      </c>
      <c r="BD151" s="18">
        <f>IF(BC151&gt;0,(BC151-10000+30000+10000-BD$5)/BD$5,0)</f>
        <v/>
      </c>
      <c r="BE151" s="15">
        <f>'Investment Analysis'!DE151</f>
        <v/>
      </c>
      <c r="BF151" s="48" t="n">
        <v>4658.74</v>
      </c>
      <c r="BG151" s="18">
        <f>'Investment Analysis'!DN151</f>
        <v/>
      </c>
      <c r="BH151" s="15">
        <f>'Investment Analysis'!DL151</f>
        <v/>
      </c>
      <c r="BI151" s="48" t="n">
        <v>2843.69</v>
      </c>
      <c r="BJ151" s="18">
        <f>'Investment Analysis'!EB151</f>
        <v/>
      </c>
      <c r="BK151" s="15">
        <f>'Investment Analysis'!DZ151</f>
        <v/>
      </c>
      <c r="BL151" s="48" t="n">
        <v>21911.37</v>
      </c>
      <c r="BM151" s="18">
        <f>'Investment Analysis'!EI151</f>
        <v/>
      </c>
      <c r="BN151" s="15">
        <f>'Investment Analysis'!EG151</f>
        <v/>
      </c>
      <c r="BO151" s="48" t="n">
        <v>10563.69</v>
      </c>
      <c r="BP151" s="18">
        <f>'Investment Analysis'!DU151</f>
        <v/>
      </c>
      <c r="BQ151" s="15">
        <f>'Investment Analysis'!DS151</f>
        <v/>
      </c>
      <c r="BR151" s="48" t="n">
        <v>11974.32</v>
      </c>
      <c r="BS151" s="18">
        <f>'Investment Analysis'!EP151</f>
        <v/>
      </c>
      <c r="BT151" s="15">
        <f>'Investment Analysis'!EN151</f>
        <v/>
      </c>
      <c r="BU151" s="48" t="n">
        <v>14482.35</v>
      </c>
      <c r="BV151" s="18">
        <f>IF(BU151&gt;0,(BU151+8000-BV$5)/BV$5,0)</f>
        <v/>
      </c>
      <c r="BW151" s="15">
        <f>'Investment Analysis'!EU151</f>
        <v/>
      </c>
      <c r="BX151" s="48" t="n">
        <v>21075.08</v>
      </c>
      <c r="BY151" s="18">
        <f>IF(BX151&gt;0,(BX151-10000-5000-BY$5)/BY$5,0)</f>
        <v/>
      </c>
      <c r="BZ151" s="15">
        <f>'Investment Analysis'!FB151</f>
        <v/>
      </c>
      <c r="CA151" s="48" t="n">
        <v>21547.88</v>
      </c>
      <c r="CB151" s="18">
        <f>IF(CA151&gt;0,(CA151-CB$5)/CB$5,0)</f>
        <v/>
      </c>
      <c r="CC151" s="15">
        <f>'Investment Analysis'!FI151</f>
        <v/>
      </c>
      <c r="CD151" s="48" t="n">
        <v>20225.14</v>
      </c>
      <c r="CE151" s="18">
        <f>'Investment Analysis'!FR151</f>
        <v/>
      </c>
      <c r="CF151" s="15">
        <f>'Investment Analysis'!FP151</f>
        <v/>
      </c>
      <c r="CG151" s="48" t="n">
        <v>4820.8</v>
      </c>
      <c r="CH151" s="18">
        <f>'Investment Analysis'!FR151</f>
        <v/>
      </c>
      <c r="CI151" s="15">
        <f>'Investment Analysis'!FW151</f>
        <v/>
      </c>
      <c r="CJ151" s="48" t="n"/>
      <c r="CK151" s="18">
        <f>IF(CJ151&gt;0,(CJ151+5000+8000-CK$5)/CK$5,0)</f>
        <v/>
      </c>
      <c r="CL151" s="15">
        <f>'Investment Analysis'!GD151</f>
        <v/>
      </c>
      <c r="CM151" s="48" t="n">
        <v>37737.38</v>
      </c>
      <c r="CN151" s="18">
        <f>IF(CM151&gt;0,(CM151-CN$5)/CN$5,0)</f>
        <v/>
      </c>
      <c r="CO151" s="15">
        <f>'Investment Analysis'!GT151</f>
        <v/>
      </c>
      <c r="CP151" s="48" t="n">
        <v>6511.8</v>
      </c>
      <c r="CQ151" s="18">
        <f>IF(CP151&gt;0,(CP151-CQ$5)/CQ$5,0)</f>
        <v/>
      </c>
      <c r="CR151" s="15">
        <f>'Investment Analysis'!HG151</f>
        <v/>
      </c>
      <c r="CS151" s="48" t="n">
        <v>3790</v>
      </c>
      <c r="CT151" s="18">
        <f>IF(CS151&gt;0,(CS151-CT$5)/CT$5,0)</f>
        <v/>
      </c>
      <c r="CU151" s="15">
        <f>'Investment Analysis'!HN151</f>
        <v/>
      </c>
      <c r="CV151" s="48" t="n">
        <v>9722.290000000001</v>
      </c>
      <c r="CW151" s="18">
        <f>IF(CV151&gt;0,(CV151-CW$5)/CW$5,0)</f>
        <v/>
      </c>
      <c r="CX151" s="15">
        <f>'Investment Analysis'!IB151</f>
        <v/>
      </c>
      <c r="CY151" s="48" t="n">
        <v>11772</v>
      </c>
      <c r="CZ151" s="18">
        <f>IF(CY151&gt;0,(CY151-CZ$5)/CZ$5,0)</f>
        <v/>
      </c>
      <c r="DA151" s="15">
        <f>'Investment Analysis'!II151</f>
        <v/>
      </c>
      <c r="DB151" s="48" t="n">
        <v>6562.25</v>
      </c>
      <c r="DC151" s="18">
        <f>IF(DB151&gt;0,(DB151-DC$5)/DC$5,0)</f>
        <v/>
      </c>
      <c r="DD151" s="15">
        <f>'Investment Analysis'!IP151</f>
        <v/>
      </c>
      <c r="DE151" s="48" t="n">
        <v>23742</v>
      </c>
      <c r="DF151" s="18">
        <f>'Investment Analysis'!IY151</f>
        <v/>
      </c>
      <c r="DG151" s="15">
        <f>'Investment Analysis'!IW151</f>
        <v/>
      </c>
      <c r="DH151" s="48" t="n">
        <v>21528.9</v>
      </c>
      <c r="DI151" s="18">
        <f>IF(DH151&gt;0,(DH151-DI$5)/DI$5,0)</f>
        <v/>
      </c>
      <c r="DJ151" s="15">
        <f>'Investment Analysis'!JD151</f>
        <v/>
      </c>
      <c r="DK151" s="48" t="n">
        <v>25625</v>
      </c>
      <c r="DL151" s="18">
        <f>IF(DK151&gt;0,(DK151-DL$5)/DL$5,0)</f>
        <v/>
      </c>
      <c r="DM151" s="15">
        <f>'Investment Analysis'!JK151</f>
        <v/>
      </c>
      <c r="DN151" s="48" t="n">
        <v>1114.7</v>
      </c>
      <c r="DO151" s="18">
        <f>IF(DN151&gt;0,(DN151-DO$5)/DO$5,0)</f>
        <v/>
      </c>
      <c r="DP151" s="15">
        <f>'Investment Analysis'!HU151</f>
        <v/>
      </c>
      <c r="DQ151" s="54" t="n">
        <v>2622</v>
      </c>
      <c r="DR151" s="18">
        <f>IF(DQ151&gt;0,(DQ151-DR$5)/DR$5,0)</f>
        <v/>
      </c>
      <c r="DS151" s="15">
        <f>'Investment Analysis'!JR151</f>
        <v/>
      </c>
      <c r="DT151" s="48" t="n">
        <v>30594</v>
      </c>
      <c r="DU151" s="18">
        <f>IF(DT151&gt;0,(DT151-630.54-DU$5)/DU$5,0)</f>
        <v/>
      </c>
      <c r="DV151" s="15">
        <f>'Investment Analysis'!JY151</f>
        <v/>
      </c>
      <c r="DW151" s="54" t="n">
        <v>13699</v>
      </c>
      <c r="DX151" s="18">
        <f>IF(DW151&gt;0,(DW151-DX$5)/DX$5,0)</f>
        <v/>
      </c>
      <c r="DY151" s="15">
        <f>'Investment Analysis'!KF151</f>
        <v/>
      </c>
      <c r="DZ151" s="48" t="n">
        <v>5066</v>
      </c>
      <c r="EA151" s="18">
        <f>IF(DZ151&gt;0,(DZ151-EA$5)/EA$5,0)</f>
        <v/>
      </c>
      <c r="EB151" s="15">
        <f>'Investment Analysis'!KM151</f>
        <v/>
      </c>
      <c r="EC151" s="54" t="n">
        <v>11115</v>
      </c>
      <c r="ED151" s="18">
        <f>'Investment Analysis'!KV151</f>
        <v/>
      </c>
      <c r="EE151" s="15">
        <f>'Investment Analysis'!KT151</f>
        <v/>
      </c>
      <c r="EF151" s="54" t="n">
        <v>23359.5</v>
      </c>
      <c r="EG151" s="18">
        <f>IF(EF151&gt;0,(EF151-EG$5)/EG$5,0)</f>
        <v/>
      </c>
      <c r="EH151" s="15">
        <f>'Investment Analysis'!LH151</f>
        <v/>
      </c>
      <c r="EI151" s="48" t="n">
        <v>8043.1</v>
      </c>
      <c r="EJ151" s="18">
        <f>'Investment Analysis'!LQ151</f>
        <v/>
      </c>
      <c r="EK151" s="15">
        <f>'Investment Analysis'!LO151</f>
        <v/>
      </c>
      <c r="EL151" s="48" t="n">
        <v>23565</v>
      </c>
      <c r="EM151" s="18">
        <f>IF(EL151&gt;0,(EL151-EM$4)/EM$4,0)</f>
        <v/>
      </c>
      <c r="EN151" s="15">
        <f>'Investment Analysis'!LX151</f>
        <v/>
      </c>
      <c r="EO151" s="48" t="n">
        <v>14255</v>
      </c>
      <c r="EP151" s="68">
        <f>IF(EO151&gt;0,(EO151-500-EP$5)/EP$5,0)</f>
        <v/>
      </c>
      <c r="EQ151" s="15">
        <f>'Investment Analysis'!MC151</f>
        <v/>
      </c>
      <c r="ER151" s="48" t="n">
        <v>5800</v>
      </c>
      <c r="ES151" s="18">
        <f>'Investment Analysis'!LX151</f>
        <v/>
      </c>
      <c r="ET151" s="15">
        <f>'Investment Analysis'!LA151</f>
        <v/>
      </c>
      <c r="EU151" s="48" t="n">
        <v>49075</v>
      </c>
      <c r="EV151" s="18">
        <f>'Investment Analysis'!ML151</f>
        <v/>
      </c>
      <c r="EW151" s="15">
        <f>'Investment Analysis'!MJ151</f>
        <v/>
      </c>
      <c r="EX151" s="48" t="n">
        <v>63677.75</v>
      </c>
      <c r="EY151" s="18">
        <f>IF(EX151&gt;0,(EX151-EY$5)/EY$5,0)</f>
        <v/>
      </c>
      <c r="EZ151" s="15">
        <f>'Investment Analysis'!MQ151</f>
        <v/>
      </c>
      <c r="FA151" s="48" t="n">
        <v>12704</v>
      </c>
      <c r="FB151" s="18">
        <f>IF(FA151&gt;0,(FA151-FB$5)/FB$5,0)</f>
        <v/>
      </c>
      <c r="FC151" s="15">
        <f>'Investment Analysis'!MX151</f>
        <v/>
      </c>
      <c r="FD151" s="48" t="n">
        <v>18942.7</v>
      </c>
      <c r="FE151" s="18">
        <f>IF(FD151&gt;0,(FD151-FE$5)/FE$5,0)</f>
        <v/>
      </c>
      <c r="FF151" s="15">
        <f>'Investment Analysis'!NE151</f>
        <v/>
      </c>
      <c r="FG151" s="48" t="n">
        <v>10764</v>
      </c>
      <c r="FH151" s="18">
        <f>IF(FG151&gt;0,(FG151-FH$5)/FH$5,0)</f>
        <v/>
      </c>
      <c r="FI151" s="15">
        <f>'Investment Analysis'!NL151</f>
        <v/>
      </c>
      <c r="FJ151" s="48" t="n">
        <v>45336.2</v>
      </c>
      <c r="FK151" s="18">
        <f>IF(FJ151&gt;0,(FJ151-FK$5)/FK$5,0)</f>
        <v/>
      </c>
      <c r="FL151" s="15">
        <f>'Investment Analysis'!NS151</f>
        <v/>
      </c>
      <c r="FM151" s="48" t="n">
        <v>2888.7</v>
      </c>
      <c r="FN151" s="18">
        <f>IF(FM151&gt;0,(FM151-FN$5)/FN$5,0)</f>
        <v/>
      </c>
      <c r="FO151" s="15">
        <f>'Investment Analysis'!NZ151</f>
        <v/>
      </c>
      <c r="FP151" s="48" t="n">
        <v>26000</v>
      </c>
      <c r="FQ151" s="18">
        <f>IF(FP151&gt;0,(FP151-FQ$5)/FQ$5,0)</f>
        <v/>
      </c>
      <c r="FR151" s="15">
        <f>'Investment Analysis'!OG151</f>
        <v/>
      </c>
      <c r="FS151" s="48" t="n">
        <v>71820</v>
      </c>
      <c r="FT151" s="18">
        <f>IF(FS151&gt;0,(FS151-FT$5)/FT$5,0)</f>
        <v/>
      </c>
      <c r="FU151" s="15">
        <f>'Investment Analysis'!ON151</f>
        <v/>
      </c>
      <c r="FV151" s="54" t="n">
        <v>14900</v>
      </c>
      <c r="FW151" s="18">
        <f>IF(FV151&gt;0,(FV151-FW$5)/FW$5,0)</f>
        <v/>
      </c>
      <c r="FX151" s="15">
        <f>'Investment Analysis'!OU151</f>
        <v/>
      </c>
      <c r="FY151" s="48" t="n">
        <v>19508.75</v>
      </c>
      <c r="FZ151" s="18">
        <f>IF(FY151&gt;0,(FY151-FZ$5)/FZ$5,0)</f>
        <v/>
      </c>
      <c r="GA151" s="15">
        <f>'Investment Analysis'!PB151</f>
        <v/>
      </c>
      <c r="GB151" s="48" t="n">
        <v>20210.25</v>
      </c>
      <c r="GC151" s="18">
        <f>'Investment Analysis'!PK151</f>
        <v/>
      </c>
      <c r="GD151" s="15">
        <f>'Investment Analysis'!PI151</f>
        <v/>
      </c>
      <c r="GE151" s="48" t="n">
        <v>12048</v>
      </c>
      <c r="GF151" s="18">
        <f>'Investment Analysis'!PY151</f>
        <v/>
      </c>
      <c r="GG151" s="15">
        <f>'Investment Analysis'!PW151</f>
        <v/>
      </c>
      <c r="GH151" s="48" t="n">
        <v>21114.1</v>
      </c>
      <c r="GI151" s="18">
        <f>'Investment Analysis'!QF151</f>
        <v/>
      </c>
      <c r="GJ151" s="15">
        <f>'Investment Analysis'!QD151</f>
        <v/>
      </c>
      <c r="GK151" s="54" t="n">
        <v>22106</v>
      </c>
      <c r="GL151" s="18">
        <f>'Investment Analysis'!QM151</f>
        <v/>
      </c>
      <c r="GM151" s="15">
        <f>'Investment Analysis'!QK151</f>
        <v/>
      </c>
      <c r="GN151" s="48" t="n">
        <v>10890</v>
      </c>
      <c r="GO151" s="18">
        <f>'Investment Analysis'!QT151</f>
        <v/>
      </c>
      <c r="GP151" s="15">
        <f>'Investment Analysis'!QR151</f>
        <v/>
      </c>
      <c r="GQ151" s="48" t="n">
        <v>5045.15</v>
      </c>
      <c r="GR151" s="18">
        <f>'Investment Analysis'!RA151</f>
        <v/>
      </c>
      <c r="GS151" s="15">
        <f>'Investment Analysis'!QY151</f>
        <v/>
      </c>
      <c r="GT151" s="48" t="n">
        <v>48970</v>
      </c>
      <c r="GU151" s="18">
        <f>'Investment Analysis'!RH151</f>
        <v/>
      </c>
      <c r="GV151" s="15">
        <f>'Investment Analysis'!RF151</f>
        <v/>
      </c>
      <c r="GW151" s="48" t="n">
        <v>12137.5</v>
      </c>
      <c r="GX151" s="18">
        <f>'Investment Analysis'!RO151</f>
        <v/>
      </c>
      <c r="GY151" s="15">
        <f>'Investment Analysis'!RM151</f>
        <v/>
      </c>
      <c r="GZ151" s="48" t="n">
        <v>3094</v>
      </c>
      <c r="HA151" s="18">
        <f>'Investment Analysis'!RV151</f>
        <v/>
      </c>
      <c r="HB151" s="15">
        <f>'Investment Analysis'!RT151</f>
        <v/>
      </c>
      <c r="HC151" s="48" t="n">
        <v>23682</v>
      </c>
      <c r="HD151" s="18">
        <f>'Investment Analysis'!SC151</f>
        <v/>
      </c>
      <c r="HE151" s="15">
        <f>'Investment Analysis'!SA151</f>
        <v/>
      </c>
      <c r="HF151" s="48" t="n">
        <v>7785</v>
      </c>
      <c r="HG151" s="18">
        <f>'Investment Analysis'!SJ151</f>
        <v/>
      </c>
      <c r="HH151" s="15">
        <f>'Investment Analysis'!SH151</f>
        <v/>
      </c>
      <c r="HI151" s="48" t="n">
        <v>4840</v>
      </c>
      <c r="HJ151" s="18">
        <f>'Investment Analysis'!SM151</f>
        <v/>
      </c>
      <c r="HK151" s="15">
        <f>'Investment Analysis'!SK151</f>
        <v/>
      </c>
      <c r="HL151" s="48" t="n">
        <v>13762.5</v>
      </c>
      <c r="HM151" s="18">
        <f>'Investment Analysis'!SP151</f>
        <v/>
      </c>
      <c r="HN151" s="15">
        <f>'Investment Analysis'!SN151</f>
        <v/>
      </c>
      <c r="HO151" s="54" t="n">
        <v>16348.05</v>
      </c>
      <c r="HP151" s="18">
        <f>'Investment Analysis'!TE151</f>
        <v/>
      </c>
      <c r="HQ151" s="15">
        <f>'Investment Analysis'!TC151</f>
        <v/>
      </c>
      <c r="HR151" s="48" t="n">
        <v>8126.25</v>
      </c>
      <c r="HS151" s="18">
        <f>'Investment Analysis'!TL151</f>
        <v/>
      </c>
      <c r="HT151" s="15">
        <f>'Investment Analysis'!TJ151</f>
        <v/>
      </c>
      <c r="HU151" s="48" t="n"/>
      <c r="HV151" s="18">
        <f>'Investment Analysis'!TS151</f>
        <v/>
      </c>
      <c r="HW151" s="15">
        <f>'Investment Analysis'!TQ151</f>
        <v/>
      </c>
      <c r="HX151" s="48" t="n"/>
      <c r="HY151" s="18">
        <f>'Investment Analysis'!TZ151</f>
        <v/>
      </c>
      <c r="HZ151" s="15">
        <f>'Investment Analysis'!TX151</f>
        <v/>
      </c>
      <c r="IA151" s="48" t="n"/>
      <c r="IB151" s="18">
        <f>'Investment Analysis'!UG151</f>
        <v/>
      </c>
      <c r="IC151" s="15">
        <f>'Investment Analysis'!UE151</f>
        <v/>
      </c>
      <c r="ID151" s="48" t="n"/>
      <c r="IE151" s="18">
        <f>'Investment Analysis'!UN151</f>
        <v/>
      </c>
      <c r="IF151" s="15">
        <f>'Investment Analysis'!UL151</f>
        <v/>
      </c>
      <c r="IG151" s="48" t="n"/>
      <c r="IH151" s="18">
        <f>'Investment Analysis'!UU151</f>
        <v/>
      </c>
      <c r="II151" s="15">
        <f>'Investment Analysis'!US151</f>
        <v/>
      </c>
      <c r="IJ151" s="48" t="n"/>
      <c r="IK151" s="18">
        <f>'Investment Analysis'!VB151</f>
        <v/>
      </c>
      <c r="IL151" s="15">
        <f>'Investment Analysis'!UZ151</f>
        <v/>
      </c>
      <c r="IM151" s="48" t="n"/>
      <c r="IN151" s="18">
        <f>'Investment Analysis'!VI151</f>
        <v/>
      </c>
      <c r="IO151" s="15">
        <f>'Investment Analysis'!VG151</f>
        <v/>
      </c>
      <c r="IP151" s="18" t="n"/>
      <c r="IQ151" s="18" t="n"/>
      <c r="IR151" s="18" t="n"/>
      <c r="IS151" s="108">
        <f>IF(IT151&gt;0,IT151-IT150,0)</f>
        <v/>
      </c>
      <c r="IT151" s="48">
        <f>FY151+FV151+FS151+FP151+FM151+FJ151+FG151+FD151+FA151+EX151+EU151+ER151+EO151+EL151+EI151+EF151+EC151+DZ151+DW151+DT151+DQ151+DN151+DK151+DH151+DE151+DB151+CY151+CV151+CS151+CP151+CJ151+CG151+CD151+CA151+BX151+P151+CM151+GT151+GQ151+GN151+GK151+GH151+GE151+GB151+BU151+BR151+BO151+BL151+BI151+BF151+BC151+AZ151+AW151+AT151+AQ151+AN151+AK151+AH151+AE151+AB151+Y151+V151+S151+GW151+GZ151+HC151+HF151+HI151+HL151+HO151+HR151+HU151</f>
        <v/>
      </c>
      <c r="IU151" s="101">
        <f>IF(IT151&gt;0,IV151,0)</f>
        <v/>
      </c>
      <c r="IV151" s="101" t="n"/>
      <c r="IW151" s="15">
        <f>IF(IT151&gt;0,(IT151+IV$11-I$2)/I$2,0)</f>
        <v/>
      </c>
      <c r="IX151" s="113">
        <f>IF(IT151&gt;0,IT151+IV$11-I$2,0)</f>
        <v/>
      </c>
      <c r="IY151" s="21">
        <f>IF(IT151&gt;0,(IT151+IV$11+IV$33+IV$52+IV$73+IV$93+IV$113+IV$133-IT$8)/IT$8,0)</f>
        <v/>
      </c>
      <c r="IZ151" s="173">
        <f>IF(IT151&gt;0,IT151+IV$11+IV$33+IV$52+IV$73+IV$93+IV$113+IV$133-IT$8,0)</f>
        <v/>
      </c>
    </row>
    <row r="152">
      <c r="A152" s="554">
        <f>'Investment Analysis'!A152</f>
        <v/>
      </c>
      <c r="B152" s="4">
        <f>'Investment Analysis'!B152</f>
        <v/>
      </c>
      <c r="C152" s="27">
        <f>'Investment Analysis'!C152</f>
        <v/>
      </c>
      <c r="D152" s="14">
        <f>'Investment Analysis'!D152</f>
        <v/>
      </c>
      <c r="E152" s="15">
        <f>'Investment Analysis'!E152</f>
        <v/>
      </c>
      <c r="F152" s="13">
        <f>'Investment Analysis'!G152</f>
        <v/>
      </c>
      <c r="G152" s="14">
        <f>'Investment Analysis'!H152</f>
        <v/>
      </c>
      <c r="H152" s="15">
        <f>'Investment Analysis'!I152</f>
        <v/>
      </c>
      <c r="I152" s="13">
        <f>'Investment Analysis'!K152</f>
        <v/>
      </c>
      <c r="J152" s="14">
        <f>'Investment Analysis'!L152</f>
        <v/>
      </c>
      <c r="K152" s="15">
        <f>'Investment Analysis'!M152</f>
        <v/>
      </c>
      <c r="L152" s="41">
        <f>'Investment Analysis'!T152</f>
        <v/>
      </c>
      <c r="M152" s="21">
        <f>'Investment Analysis'!V152</f>
        <v/>
      </c>
      <c r="N152" s="21">
        <f>'Investment Analysis'!W152</f>
        <v/>
      </c>
      <c r="P152" s="48">
        <f>'Investment Analysis'!Y152</f>
        <v/>
      </c>
      <c r="Q152" s="18" t="n"/>
      <c r="R152" s="83" t="n"/>
      <c r="S152" s="48" t="n">
        <v>4651.11</v>
      </c>
      <c r="T152" s="18">
        <f>'Investment Analysis'!AH152</f>
        <v/>
      </c>
      <c r="U152" s="15">
        <f>'Investment Analysis'!AF152</f>
        <v/>
      </c>
      <c r="V152" s="48" t="n">
        <v>7396.44</v>
      </c>
      <c r="W152" s="18">
        <f>'Investment Analysis'!AO152</f>
        <v/>
      </c>
      <c r="X152" s="15">
        <f>'Investment Analysis'!AM152</f>
        <v/>
      </c>
      <c r="Y152" s="48" t="n">
        <v>9658.15</v>
      </c>
      <c r="Z152" s="18">
        <f>IF(Y152&gt;0,(Y152-Z$5)/Z$5,0)</f>
        <v/>
      </c>
      <c r="AA152" s="15">
        <f>'Investment Analysis'!GM152</f>
        <v/>
      </c>
      <c r="AB152" s="48" t="n">
        <v>2680.28</v>
      </c>
      <c r="AC152" s="18">
        <f>IF(AB152&gt;0,(AB152+8000+5000-AC$5)/AC$5,0)</f>
        <v/>
      </c>
      <c r="AD152" s="15">
        <f>'Investment Analysis'!AT152</f>
        <v/>
      </c>
      <c r="AE152" s="48" t="n">
        <v>11784.63</v>
      </c>
      <c r="AF152" s="18">
        <f>'Investment Analysis'!BC152</f>
        <v/>
      </c>
      <c r="AG152" s="15">
        <f>'Investment Analysis'!BA152</f>
        <v/>
      </c>
      <c r="AH152" s="48" t="n"/>
      <c r="AI152" s="18">
        <f>IF(AH152&gt;0,(AH152-5000+20000+20000-AI$5)/AI$5,0)</f>
        <v/>
      </c>
      <c r="AJ152" s="15">
        <f>'Investment Analysis'!BH152</f>
        <v/>
      </c>
      <c r="AK152" s="54" t="n">
        <v>5391.48</v>
      </c>
      <c r="AL152" s="18">
        <f>IF(AK152&gt;0,(AK152+7000-AL$5)/AL$5,0)</f>
        <v/>
      </c>
      <c r="AM152" s="15">
        <f>'Investment Analysis'!BO152</f>
        <v/>
      </c>
      <c r="AN152" s="54" t="n">
        <v>6073.96</v>
      </c>
      <c r="AO152" s="18">
        <f>IF(AN152&gt;0,(AN152+25000+5000-AO$5)/AO$5,0)</f>
        <v/>
      </c>
      <c r="AP152" s="15">
        <f>'Investment Analysis'!BV152</f>
        <v/>
      </c>
      <c r="AQ152" s="48" t="n">
        <v>5054.85</v>
      </c>
      <c r="AR152" s="18">
        <f>IF(AQ152&gt;0,(AQ152+10000+4000-AR$5)/AR$5,0)</f>
        <v/>
      </c>
      <c r="AS152" s="15">
        <f>'Investment Analysis'!CC152</f>
        <v/>
      </c>
      <c r="AT152" s="48" t="n">
        <v>5194.56</v>
      </c>
      <c r="AU152" s="18">
        <f>'Investment Analysis'!CL152</f>
        <v/>
      </c>
      <c r="AV152" s="15">
        <f>'Investment Analysis'!CJ152</f>
        <v/>
      </c>
      <c r="AW152" s="48" t="n">
        <v>18291.65</v>
      </c>
      <c r="AX152" s="18">
        <f>IF(AW152&gt;0,(AW152+2000-AX$5)/AX$5,0)</f>
        <v/>
      </c>
      <c r="AY152" s="15">
        <f>'Investment Analysis'!CQ152</f>
        <v/>
      </c>
      <c r="AZ152" s="48" t="n">
        <v>16309.64</v>
      </c>
      <c r="BA152" s="18">
        <f>'Investment Analysis'!CZ152</f>
        <v/>
      </c>
      <c r="BB152" s="15">
        <f>'Investment Analysis'!CX152</f>
        <v/>
      </c>
      <c r="BC152" s="48" t="n">
        <v>9651.07</v>
      </c>
      <c r="BD152" s="18">
        <f>IF(BC152&gt;0,(BC152-10000+30000+10000-BD$5)/BD$5,0)</f>
        <v/>
      </c>
      <c r="BE152" s="15">
        <f>'Investment Analysis'!DE152</f>
        <v/>
      </c>
      <c r="BF152" s="48" t="n">
        <v>4669.06</v>
      </c>
      <c r="BG152" s="18">
        <f>'Investment Analysis'!DN152</f>
        <v/>
      </c>
      <c r="BH152" s="15">
        <f>'Investment Analysis'!DL152</f>
        <v/>
      </c>
      <c r="BI152" s="48" t="n">
        <v>2835.33</v>
      </c>
      <c r="BJ152" s="18">
        <f>'Investment Analysis'!EB152</f>
        <v/>
      </c>
      <c r="BK152" s="15">
        <f>'Investment Analysis'!DZ152</f>
        <v/>
      </c>
      <c r="BL152" s="54" t="n">
        <v>11875.87</v>
      </c>
      <c r="BM152" s="18">
        <f>'Investment Analysis'!EI152</f>
        <v/>
      </c>
      <c r="BN152" s="15">
        <f>'Investment Analysis'!EG152</f>
        <v/>
      </c>
      <c r="BO152" s="48" t="n">
        <v>10570.93</v>
      </c>
      <c r="BP152" s="18">
        <f>'Investment Analysis'!DU152</f>
        <v/>
      </c>
      <c r="BQ152" s="15">
        <f>'Investment Analysis'!DS152</f>
        <v/>
      </c>
      <c r="BR152" s="48" t="n">
        <v>11835.85</v>
      </c>
      <c r="BS152" s="18">
        <f>'Investment Analysis'!EP152</f>
        <v/>
      </c>
      <c r="BT152" s="15">
        <f>'Investment Analysis'!EN152</f>
        <v/>
      </c>
      <c r="BU152" s="48" t="n">
        <v>14514.77</v>
      </c>
      <c r="BV152" s="18">
        <f>IF(BU152&gt;0,(BU152+8000-BV$5)/BV$5,0)</f>
        <v/>
      </c>
      <c r="BW152" s="15">
        <f>'Investment Analysis'!EU152</f>
        <v/>
      </c>
      <c r="BX152" s="48" t="n">
        <v>21271.84</v>
      </c>
      <c r="BY152" s="18">
        <f>IF(BX152&gt;0,(BX152-10000-5000-BY$5)/BY$5,0)</f>
        <v/>
      </c>
      <c r="BZ152" s="15">
        <f>'Investment Analysis'!FB152</f>
        <v/>
      </c>
      <c r="CA152" s="48" t="n">
        <v>21790.07</v>
      </c>
      <c r="CB152" s="18">
        <f>IF(CA152&gt;0,(CA152-CB$5)/CB$5,0)</f>
        <v/>
      </c>
      <c r="CC152" s="15">
        <f>'Investment Analysis'!FI152</f>
        <v/>
      </c>
      <c r="CD152" s="54" t="n">
        <v>10214.57</v>
      </c>
      <c r="CE152" s="18">
        <f>'Investment Analysis'!FR152</f>
        <v/>
      </c>
      <c r="CF152" s="15">
        <f>'Investment Analysis'!FP152</f>
        <v/>
      </c>
      <c r="CG152" s="48" t="n">
        <v>4796.79</v>
      </c>
      <c r="CH152" s="18">
        <f>'Investment Analysis'!FR152</f>
        <v/>
      </c>
      <c r="CI152" s="15">
        <f>'Investment Analysis'!FW152</f>
        <v/>
      </c>
      <c r="CJ152" s="48" t="n"/>
      <c r="CK152" s="18">
        <f>IF(CJ152&gt;0,(CJ152+5000+8000-CK$5)/CK$5,0)</f>
        <v/>
      </c>
      <c r="CL152" s="15">
        <f>'Investment Analysis'!GD152</f>
        <v/>
      </c>
      <c r="CM152" s="48" t="n">
        <v>37948.08</v>
      </c>
      <c r="CN152" s="18">
        <f>IF(CM152&gt;0,(CM152-CN$5)/CN$5,0)</f>
        <v/>
      </c>
      <c r="CO152" s="15">
        <f>'Investment Analysis'!GT152</f>
        <v/>
      </c>
      <c r="CP152" s="48" t="n">
        <v>6424</v>
      </c>
      <c r="CQ152" s="18">
        <f>IF(CP152&gt;0,(CP152-CQ$5)/CQ$5,0)</f>
        <v/>
      </c>
      <c r="CR152" s="15">
        <f>'Investment Analysis'!HG152</f>
        <v/>
      </c>
      <c r="CS152" s="48" t="n">
        <v>3860</v>
      </c>
      <c r="CT152" s="18">
        <f>IF(CS152&gt;0,(CS152-CT$5)/CT$5,0)</f>
        <v/>
      </c>
      <c r="CU152" s="15">
        <f>'Investment Analysis'!HN152</f>
        <v/>
      </c>
      <c r="CV152" s="48" t="n">
        <v>9653.049999999999</v>
      </c>
      <c r="CW152" s="18">
        <f>IF(CV152&gt;0,(CV152-CW$5)/CW$5,0)</f>
        <v/>
      </c>
      <c r="CX152" s="15">
        <f>'Investment Analysis'!IB152</f>
        <v/>
      </c>
      <c r="CY152" s="48" t="n">
        <v>11896.8</v>
      </c>
      <c r="CZ152" s="18">
        <f>IF(CY152&gt;0,(CY152-CZ$5)/CZ$5,0)</f>
        <v/>
      </c>
      <c r="DA152" s="15">
        <f>'Investment Analysis'!II152</f>
        <v/>
      </c>
      <c r="DB152" s="48" t="n">
        <v>6521</v>
      </c>
      <c r="DC152" s="18">
        <f>IF(DB152&gt;0,(DB152-DC$5)/DC$5,0)</f>
        <v/>
      </c>
      <c r="DD152" s="15">
        <f>'Investment Analysis'!IP152</f>
        <v/>
      </c>
      <c r="DE152" s="48" t="n">
        <v>23607</v>
      </c>
      <c r="DF152" s="18">
        <f>'Investment Analysis'!IY152</f>
        <v/>
      </c>
      <c r="DG152" s="15">
        <f>'Investment Analysis'!IW152</f>
        <v/>
      </c>
      <c r="DH152" s="48" t="n">
        <v>21000</v>
      </c>
      <c r="DI152" s="18">
        <f>IF(DH152&gt;0,(DH152-DI$5)/DI$5,0)</f>
        <v/>
      </c>
      <c r="DJ152" s="15">
        <f>'Investment Analysis'!JD152</f>
        <v/>
      </c>
      <c r="DK152" s="48" t="n">
        <v>25628.5</v>
      </c>
      <c r="DL152" s="18">
        <f>IF(DK152&gt;0,(DK152-DL$5)/DL$5,0)</f>
        <v/>
      </c>
      <c r="DM152" s="15">
        <f>'Investment Analysis'!JK152</f>
        <v/>
      </c>
      <c r="DN152" s="48" t="n">
        <v>1128.8</v>
      </c>
      <c r="DO152" s="18">
        <f>IF(DN152&gt;0,(DN152-DO$5)/DO$5,0)</f>
        <v/>
      </c>
      <c r="DP152" s="15">
        <f>'Investment Analysis'!HU152</f>
        <v/>
      </c>
      <c r="DQ152" s="48" t="n">
        <v>2619.25</v>
      </c>
      <c r="DR152" s="18">
        <f>IF(DQ152&gt;0,(DQ152-DR$5)/DR$5,0)</f>
        <v/>
      </c>
      <c r="DS152" s="15">
        <f>'Investment Analysis'!JR152</f>
        <v/>
      </c>
      <c r="DT152" s="48" t="n">
        <v>29382</v>
      </c>
      <c r="DU152" s="18">
        <f>IF(DT152&gt;0,(DT152-630.54-DU$5)/DU$5,0)</f>
        <v/>
      </c>
      <c r="DV152" s="15">
        <f>'Investment Analysis'!JY152</f>
        <v/>
      </c>
      <c r="DW152" s="48" t="n">
        <v>13776</v>
      </c>
      <c r="DX152" s="18">
        <f>IF(DW152&gt;0,(DW152-DX$5)/DX$5,0)</f>
        <v/>
      </c>
      <c r="DY152" s="15">
        <f>'Investment Analysis'!KF152</f>
        <v/>
      </c>
      <c r="DZ152" s="48" t="n">
        <v>5136</v>
      </c>
      <c r="EA152" s="18">
        <f>IF(DZ152&gt;0,(DZ152-EA$5)/EA$5,0)</f>
        <v/>
      </c>
      <c r="EB152" s="15">
        <f>'Investment Analysis'!KM152</f>
        <v/>
      </c>
      <c r="EC152" s="48" t="n">
        <v>9425</v>
      </c>
      <c r="ED152" s="18">
        <f>'Investment Analysis'!KV152</f>
        <v/>
      </c>
      <c r="EE152" s="15">
        <f>'Investment Analysis'!KT152</f>
        <v/>
      </c>
      <c r="EF152" s="48" t="n">
        <v>23895</v>
      </c>
      <c r="EG152" s="18">
        <f>IF(EF152&gt;0,(EF152-EG$5)/EG$5,0)</f>
        <v/>
      </c>
      <c r="EH152" s="15">
        <f>'Investment Analysis'!LH152</f>
        <v/>
      </c>
      <c r="EI152" s="48" t="n">
        <v>8209.5</v>
      </c>
      <c r="EJ152" s="18">
        <f>'Investment Analysis'!LQ152</f>
        <v/>
      </c>
      <c r="EK152" s="15">
        <f>'Investment Analysis'!LO152</f>
        <v/>
      </c>
      <c r="EL152" s="48" t="n">
        <v>24015</v>
      </c>
      <c r="EM152" s="18">
        <f>IF(EL152&gt;0,(EL152-EM$4)/EM$4,0)</f>
        <v/>
      </c>
      <c r="EN152" s="15">
        <f>'Investment Analysis'!LX152</f>
        <v/>
      </c>
      <c r="EO152" s="48" t="n">
        <v>14190</v>
      </c>
      <c r="EP152" s="68">
        <f>IF(EO152&gt;0,(EO152-500-EP$5)/EP$5,0)</f>
        <v/>
      </c>
      <c r="EQ152" s="15">
        <f>'Investment Analysis'!MC152</f>
        <v/>
      </c>
      <c r="ER152" s="48" t="n">
        <v>5550</v>
      </c>
      <c r="ES152" s="18">
        <f>'Investment Analysis'!LX152</f>
        <v/>
      </c>
      <c r="ET152" s="15">
        <f>'Investment Analysis'!LA152</f>
        <v/>
      </c>
      <c r="EU152" s="48" t="n">
        <v>46156.5</v>
      </c>
      <c r="EV152" s="18">
        <f>'Investment Analysis'!ML152</f>
        <v/>
      </c>
      <c r="EW152" s="15">
        <f>'Investment Analysis'!MJ152</f>
        <v/>
      </c>
      <c r="EX152" s="48" t="n">
        <v>63869</v>
      </c>
      <c r="EY152" s="18">
        <f>IF(EX152&gt;0,(EX152-EY$5)/EY$5,0)</f>
        <v/>
      </c>
      <c r="EZ152" s="15">
        <f>'Investment Analysis'!MQ152</f>
        <v/>
      </c>
      <c r="FA152" s="48" t="n">
        <v>12376</v>
      </c>
      <c r="FB152" s="18">
        <f>IF(FA152&gt;0,(FA152-FB$5)/FB$5,0)</f>
        <v/>
      </c>
      <c r="FC152" s="15">
        <f>'Investment Analysis'!MX152</f>
        <v/>
      </c>
      <c r="FD152" s="48" t="n">
        <v>18921.7</v>
      </c>
      <c r="FE152" s="18">
        <f>IF(FD152&gt;0,(FD152-FE$5)/FE$5,0)</f>
        <v/>
      </c>
      <c r="FF152" s="15">
        <f>'Investment Analysis'!NE152</f>
        <v/>
      </c>
      <c r="FG152" s="48" t="n">
        <v>10836</v>
      </c>
      <c r="FH152" s="18">
        <f>IF(FG152&gt;0,(FG152-FH$5)/FH$5,0)</f>
        <v/>
      </c>
      <c r="FI152" s="15">
        <f>'Investment Analysis'!NL152</f>
        <v/>
      </c>
      <c r="FJ152" s="48" t="n">
        <v>44286.9</v>
      </c>
      <c r="FK152" s="18">
        <f>IF(FJ152&gt;0,(FJ152-FK$5)/FK$5,0)</f>
        <v/>
      </c>
      <c r="FL152" s="15">
        <f>'Investment Analysis'!NS152</f>
        <v/>
      </c>
      <c r="FM152" s="48" t="n">
        <v>2936.25</v>
      </c>
      <c r="FN152" s="18">
        <f>IF(FM152&gt;0,(FM152-FN$5)/FN$5,0)</f>
        <v/>
      </c>
      <c r="FO152" s="15">
        <f>'Investment Analysis'!NZ152</f>
        <v/>
      </c>
      <c r="FP152" s="48" t="n">
        <v>25900</v>
      </c>
      <c r="FQ152" s="18">
        <f>IF(FP152&gt;0,(FP152-FQ$5)/FQ$5,0)</f>
        <v/>
      </c>
      <c r="FR152" s="15">
        <f>'Investment Analysis'!OG152</f>
        <v/>
      </c>
      <c r="FS152" s="48" t="n">
        <v>67224</v>
      </c>
      <c r="FT152" s="18">
        <f>IF(FS152&gt;0,(FS152-FT$5)/FT$5,0)</f>
        <v/>
      </c>
      <c r="FU152" s="15">
        <f>'Investment Analysis'!ON152</f>
        <v/>
      </c>
      <c r="FV152" s="48" t="n">
        <v>13220</v>
      </c>
      <c r="FW152" s="18">
        <f>IF(FV152&gt;0,(FV152-FW$5)/FW$5,0)</f>
        <v/>
      </c>
      <c r="FX152" s="15">
        <f>'Investment Analysis'!OU152</f>
        <v/>
      </c>
      <c r="FY152" s="48" t="n">
        <v>19640</v>
      </c>
      <c r="FZ152" s="18">
        <f>IF(FY152&gt;0,(FY152-FZ$5)/FZ$5,0)</f>
        <v/>
      </c>
      <c r="GA152" s="15">
        <f>'Investment Analysis'!PB152</f>
        <v/>
      </c>
      <c r="GB152" s="48" t="n">
        <v>20423.25</v>
      </c>
      <c r="GC152" s="18">
        <f>'Investment Analysis'!PK152</f>
        <v/>
      </c>
      <c r="GD152" s="15">
        <f>'Investment Analysis'!PI152</f>
        <v/>
      </c>
      <c r="GE152" s="48" t="n">
        <v>11364</v>
      </c>
      <c r="GF152" s="18">
        <f>'Investment Analysis'!PY152</f>
        <v/>
      </c>
      <c r="GG152" s="15">
        <f>'Investment Analysis'!PW152</f>
        <v/>
      </c>
      <c r="GH152" s="48" t="n">
        <v>20946.8</v>
      </c>
      <c r="GI152" s="18">
        <f>'Investment Analysis'!QF152</f>
        <v/>
      </c>
      <c r="GJ152" s="15">
        <f>'Investment Analysis'!QD152</f>
        <v/>
      </c>
      <c r="GK152" s="48" t="n">
        <v>22428</v>
      </c>
      <c r="GL152" s="18">
        <f>'Investment Analysis'!QM152</f>
        <v/>
      </c>
      <c r="GM152" s="15">
        <f>'Investment Analysis'!QK152</f>
        <v/>
      </c>
      <c r="GN152" s="48" t="n">
        <v>9945</v>
      </c>
      <c r="GO152" s="18">
        <f>'Investment Analysis'!QT152</f>
        <v/>
      </c>
      <c r="GP152" s="15">
        <f>'Investment Analysis'!QR152</f>
        <v/>
      </c>
      <c r="GQ152" s="48" t="n">
        <v>5135.9</v>
      </c>
      <c r="GR152" s="18">
        <f>'Investment Analysis'!RA152</f>
        <v/>
      </c>
      <c r="GS152" s="15">
        <f>'Investment Analysis'!QY152</f>
        <v/>
      </c>
      <c r="GT152" s="48" t="n">
        <v>49500</v>
      </c>
      <c r="GU152" s="18">
        <f>'Investment Analysis'!RH152</f>
        <v/>
      </c>
      <c r="GV152" s="15">
        <f>'Investment Analysis'!RF152</f>
        <v/>
      </c>
      <c r="GW152" s="48" t="n">
        <v>12066.5</v>
      </c>
      <c r="GX152" s="18">
        <f>'Investment Analysis'!RO152</f>
        <v/>
      </c>
      <c r="GY152" s="15">
        <f>'Investment Analysis'!RM152</f>
        <v/>
      </c>
      <c r="GZ152" s="48" t="n">
        <v>3216</v>
      </c>
      <c r="HA152" s="18">
        <f>'Investment Analysis'!RV152</f>
        <v/>
      </c>
      <c r="HB152" s="15">
        <f>'Investment Analysis'!RT152</f>
        <v/>
      </c>
      <c r="HC152" s="48" t="n">
        <v>23436</v>
      </c>
      <c r="HD152" s="18">
        <f>'Investment Analysis'!SC152</f>
        <v/>
      </c>
      <c r="HE152" s="15">
        <f>'Investment Analysis'!SA152</f>
        <v/>
      </c>
      <c r="HF152" s="48" t="n">
        <v>7235</v>
      </c>
      <c r="HG152" s="18">
        <f>'Investment Analysis'!SJ152</f>
        <v/>
      </c>
      <c r="HH152" s="15">
        <f>'Investment Analysis'!SH152</f>
        <v/>
      </c>
      <c r="HI152" s="48" t="n">
        <v>4200</v>
      </c>
      <c r="HJ152" s="18">
        <f>'Investment Analysis'!SM152</f>
        <v/>
      </c>
      <c r="HK152" s="15">
        <f>'Investment Analysis'!SK152</f>
        <v/>
      </c>
      <c r="HL152" s="48" t="n">
        <v>13252.5</v>
      </c>
      <c r="HM152" s="18">
        <f>'Investment Analysis'!SP152</f>
        <v/>
      </c>
      <c r="HN152" s="15">
        <f>'Investment Analysis'!SN152</f>
        <v/>
      </c>
      <c r="HO152" s="48" t="n">
        <v>15366.3</v>
      </c>
      <c r="HP152" s="18">
        <f>'Investment Analysis'!TE152</f>
        <v/>
      </c>
      <c r="HQ152" s="15">
        <f>'Investment Analysis'!TC152</f>
        <v/>
      </c>
      <c r="HR152" s="48" t="n">
        <v>7890</v>
      </c>
      <c r="HS152" s="18">
        <f>'Investment Analysis'!TL152</f>
        <v/>
      </c>
      <c r="HT152" s="15">
        <f>'Investment Analysis'!TJ152</f>
        <v/>
      </c>
      <c r="HU152" s="48" t="n"/>
      <c r="HV152" s="18">
        <f>'Investment Analysis'!TS152</f>
        <v/>
      </c>
      <c r="HW152" s="15">
        <f>'Investment Analysis'!TQ152</f>
        <v/>
      </c>
      <c r="HX152" s="48" t="n"/>
      <c r="HY152" s="18">
        <f>'Investment Analysis'!TZ152</f>
        <v/>
      </c>
      <c r="HZ152" s="15">
        <f>'Investment Analysis'!TX152</f>
        <v/>
      </c>
      <c r="IA152" s="48" t="n"/>
      <c r="IB152" s="18">
        <f>'Investment Analysis'!UG152</f>
        <v/>
      </c>
      <c r="IC152" s="15">
        <f>'Investment Analysis'!UE152</f>
        <v/>
      </c>
      <c r="ID152" s="48" t="n"/>
      <c r="IE152" s="18">
        <f>'Investment Analysis'!UN152</f>
        <v/>
      </c>
      <c r="IF152" s="15">
        <f>'Investment Analysis'!UL152</f>
        <v/>
      </c>
      <c r="IG152" s="48" t="n"/>
      <c r="IH152" s="18">
        <f>'Investment Analysis'!UU152</f>
        <v/>
      </c>
      <c r="II152" s="15">
        <f>'Investment Analysis'!US152</f>
        <v/>
      </c>
      <c r="IJ152" s="48" t="n"/>
      <c r="IK152" s="18">
        <f>'Investment Analysis'!VB152</f>
        <v/>
      </c>
      <c r="IL152" s="15">
        <f>'Investment Analysis'!UZ152</f>
        <v/>
      </c>
      <c r="IM152" s="48" t="n"/>
      <c r="IN152" s="18">
        <f>'Investment Analysis'!VI152</f>
        <v/>
      </c>
      <c r="IO152" s="15">
        <f>'Investment Analysis'!VG152</f>
        <v/>
      </c>
      <c r="IP152" s="18" t="n"/>
      <c r="IQ152" s="18" t="n"/>
      <c r="IR152" s="18" t="n"/>
      <c r="IS152" s="108">
        <f>IF(IT152&gt;0,IT152-IT151,0)</f>
        <v/>
      </c>
      <c r="IT152" s="48">
        <f>FY152+FV152+FS152+FP152+FM152+FJ152+FG152+FD152+FA152+EX152+EU152+ER152+EO152+EL152+EI152+EF152+EC152+DZ152+DW152+DT152+DQ152+DN152+DK152+DH152+DE152+DB152+CY152+CV152+CS152+CP152+CJ152+CG152+CD152+CA152+BX152+P152+CM152+GT152+GQ152+GN152+GK152+GH152+GE152+GB152+BU152+BR152+BO152+BL152+BI152+BF152+BC152+AZ152+AW152+AT152+AQ152+AN152+AK152+AH152+AE152+AB152+Y152+V152+S152+GW152+GZ152+HC152+HF152+HI152+HL152+HO152+HR152+HU152</f>
        <v/>
      </c>
      <c r="IU152" s="101">
        <f>IF(IT152&gt;0,IV152,0)</f>
        <v/>
      </c>
      <c r="IV152" s="101" t="n"/>
      <c r="IW152" s="15">
        <f>IF(IT152&gt;0,(IT152+IV$11-I$2)/I$2,0)</f>
        <v/>
      </c>
      <c r="IX152" s="113">
        <f>IF(IT152&gt;0,IT152+IV$11-I$2,0)</f>
        <v/>
      </c>
      <c r="IY152" s="21">
        <f>IF(IT152&gt;0,(IT152+IV$11+IV$33+IV$52+IV$73+IV$93+IV$113+IV$133-IT$8)/IT$8,0)</f>
        <v/>
      </c>
      <c r="IZ152" s="173">
        <f>IF(IT152&gt;0,IT152+IV$11+IV$33+IV$52+IV$73+IV$93+IV$113+IV$133-IT$8,0)</f>
        <v/>
      </c>
    </row>
    <row r="153">
      <c r="A153" s="554">
        <f>'Investment Analysis'!A153</f>
        <v/>
      </c>
      <c r="B153" s="4">
        <f>'Investment Analysis'!B153</f>
        <v/>
      </c>
      <c r="C153" s="27">
        <f>'Investment Analysis'!C153</f>
        <v/>
      </c>
      <c r="D153" s="14">
        <f>'Investment Analysis'!D153</f>
        <v/>
      </c>
      <c r="E153" s="15">
        <f>'Investment Analysis'!E153</f>
        <v/>
      </c>
      <c r="F153" s="13">
        <f>'Investment Analysis'!G153</f>
        <v/>
      </c>
      <c r="G153" s="14">
        <f>'Investment Analysis'!H153</f>
        <v/>
      </c>
      <c r="H153" s="15">
        <f>'Investment Analysis'!I153</f>
        <v/>
      </c>
      <c r="I153" s="13">
        <f>'Investment Analysis'!K153</f>
        <v/>
      </c>
      <c r="J153" s="14">
        <f>'Investment Analysis'!L153</f>
        <v/>
      </c>
      <c r="K153" s="15">
        <f>'Investment Analysis'!M153</f>
        <v/>
      </c>
      <c r="L153" s="41">
        <f>'Investment Analysis'!T153</f>
        <v/>
      </c>
      <c r="M153" s="21">
        <f>'Investment Analysis'!V153</f>
        <v/>
      </c>
      <c r="N153" s="21">
        <f>'Investment Analysis'!W153</f>
        <v/>
      </c>
      <c r="P153" s="48">
        <f>'Investment Analysis'!Y153</f>
        <v/>
      </c>
      <c r="Q153" s="18" t="n"/>
      <c r="R153" s="83" t="n"/>
      <c r="S153" s="48" t="n">
        <v>4680.19</v>
      </c>
      <c r="T153" s="18">
        <f>'Investment Analysis'!AH153</f>
        <v/>
      </c>
      <c r="U153" s="15">
        <f>'Investment Analysis'!AF153</f>
        <v/>
      </c>
      <c r="V153" s="48" t="n">
        <v>7405.84</v>
      </c>
      <c r="W153" s="18">
        <f>'Investment Analysis'!AO153</f>
        <v/>
      </c>
      <c r="X153" s="15">
        <f>'Investment Analysis'!AM153</f>
        <v/>
      </c>
      <c r="Y153" s="48" t="n">
        <v>9693.129999999999</v>
      </c>
      <c r="Z153" s="18">
        <f>IF(Y153&gt;0,(Y153-Z$5)/Z$5,0)</f>
        <v/>
      </c>
      <c r="AA153" s="15">
        <f>'Investment Analysis'!GM153</f>
        <v/>
      </c>
      <c r="AB153" s="48" t="n">
        <v>2697.82</v>
      </c>
      <c r="AC153" s="18">
        <f>IF(AB153&gt;0,(AB153+8000+5000-AC$5)/AC$5,0)</f>
        <v/>
      </c>
      <c r="AD153" s="15">
        <f>'Investment Analysis'!AT153</f>
        <v/>
      </c>
      <c r="AE153" s="48" t="n">
        <v>11769.72</v>
      </c>
      <c r="AF153" s="18">
        <f>'Investment Analysis'!BC153</f>
        <v/>
      </c>
      <c r="AG153" s="15">
        <f>'Investment Analysis'!BA153</f>
        <v/>
      </c>
      <c r="AH153" s="48" t="n"/>
      <c r="AI153" s="18">
        <f>IF(AH153&gt;0,(AH153-5000+20000+20000-AI$5)/AI$5,0)</f>
        <v/>
      </c>
      <c r="AJ153" s="15">
        <f>'Investment Analysis'!BH153</f>
        <v/>
      </c>
      <c r="AK153" s="48" t="n">
        <v>5433.39</v>
      </c>
      <c r="AL153" s="18">
        <f>IF(AK153&gt;0,(AK153+7000-AL$5)/AL$5,0)</f>
        <v/>
      </c>
      <c r="AM153" s="15">
        <f>'Investment Analysis'!BO153</f>
        <v/>
      </c>
      <c r="AN153" s="48" t="n">
        <v>6095.85</v>
      </c>
      <c r="AO153" s="18">
        <f>IF(AN153&gt;0,(AN153+25000+5000-AO$5)/AO$5,0)</f>
        <v/>
      </c>
      <c r="AP153" s="15">
        <f>'Investment Analysis'!BV153</f>
        <v/>
      </c>
      <c r="AQ153" s="48" t="n">
        <v>5096.56</v>
      </c>
      <c r="AR153" s="18">
        <f>IF(AQ153&gt;0,(AQ153+10000+4000-AR$5)/AR$5,0)</f>
        <v/>
      </c>
      <c r="AS153" s="15">
        <f>'Investment Analysis'!CC153</f>
        <v/>
      </c>
      <c r="AT153" s="48" t="n">
        <v>5189.57</v>
      </c>
      <c r="AU153" s="18">
        <f>'Investment Analysis'!CL153</f>
        <v/>
      </c>
      <c r="AV153" s="15">
        <f>'Investment Analysis'!CJ153</f>
        <v/>
      </c>
      <c r="AW153" s="48" t="n">
        <v>18383.79</v>
      </c>
      <c r="AX153" s="18">
        <f>IF(AW153&gt;0,(AW153+2000-AX$5)/AX$5,0)</f>
        <v/>
      </c>
      <c r="AY153" s="15">
        <f>'Investment Analysis'!CQ153</f>
        <v/>
      </c>
      <c r="AZ153" s="48" t="n">
        <v>16237.3</v>
      </c>
      <c r="BA153" s="18">
        <f>'Investment Analysis'!CZ153</f>
        <v/>
      </c>
      <c r="BB153" s="15">
        <f>'Investment Analysis'!CX153</f>
        <v/>
      </c>
      <c r="BC153" s="48" t="n">
        <v>9534.85</v>
      </c>
      <c r="BD153" s="18">
        <f>IF(BC153&gt;0,(BC153-10000+30000+10000-BD$5)/BD$5,0)</f>
        <v/>
      </c>
      <c r="BE153" s="15">
        <f>'Investment Analysis'!DE153</f>
        <v/>
      </c>
      <c r="BF153" s="48" t="n">
        <v>4641.86</v>
      </c>
      <c r="BG153" s="18">
        <f>'Investment Analysis'!DN153</f>
        <v/>
      </c>
      <c r="BH153" s="15">
        <f>'Investment Analysis'!DL153</f>
        <v/>
      </c>
      <c r="BI153" s="48" t="n">
        <v>2878.65</v>
      </c>
      <c r="BJ153" s="18">
        <f>'Investment Analysis'!EB153</f>
        <v/>
      </c>
      <c r="BK153" s="15">
        <f>'Investment Analysis'!DZ153</f>
        <v/>
      </c>
      <c r="BL153" s="48" t="n">
        <v>11958.73</v>
      </c>
      <c r="BM153" s="18">
        <f>'Investment Analysis'!EI153</f>
        <v/>
      </c>
      <c r="BN153" s="15">
        <f>'Investment Analysis'!EG153</f>
        <v/>
      </c>
      <c r="BO153" s="48" t="n">
        <v>11906.01</v>
      </c>
      <c r="BP153" s="18">
        <f>'Investment Analysis'!DU153</f>
        <v/>
      </c>
      <c r="BQ153" s="15">
        <f>'Investment Analysis'!DS153</f>
        <v/>
      </c>
      <c r="BR153" s="48" t="n">
        <v>11906.01</v>
      </c>
      <c r="BS153" s="18">
        <f>'Investment Analysis'!EP153</f>
        <v/>
      </c>
      <c r="BT153" s="15">
        <f>'Investment Analysis'!EN153</f>
        <v/>
      </c>
      <c r="BU153" s="48" t="n">
        <v>14417.52</v>
      </c>
      <c r="BV153" s="18">
        <f>IF(BU153&gt;0,(BU153+8000-BV$5)/BV$5,0)</f>
        <v/>
      </c>
      <c r="BW153" s="15">
        <f>'Investment Analysis'!EU153</f>
        <v/>
      </c>
      <c r="BX153" s="48" t="n">
        <v>20670.63</v>
      </c>
      <c r="BY153" s="18">
        <f>IF(BX153&gt;0,(BX153-10000-5000-BY$5)/BY$5,0)</f>
        <v/>
      </c>
      <c r="BZ153" s="15">
        <f>'Investment Analysis'!FB153</f>
        <v/>
      </c>
      <c r="CA153" s="48" t="n">
        <v>21544.26</v>
      </c>
      <c r="CB153" s="18">
        <f>IF(CA153&gt;0,(CA153-CB$5)/CB$5,0)</f>
        <v/>
      </c>
      <c r="CC153" s="15">
        <f>'Investment Analysis'!FI153</f>
        <v/>
      </c>
      <c r="CD153" s="48" t="n">
        <v>10249.03</v>
      </c>
      <c r="CE153" s="18">
        <f>'Investment Analysis'!FR153</f>
        <v/>
      </c>
      <c r="CF153" s="15">
        <f>'Investment Analysis'!FP153</f>
        <v/>
      </c>
      <c r="CG153" s="48" t="n">
        <v>4737.03</v>
      </c>
      <c r="CH153" s="18">
        <f>'Investment Analysis'!FR153</f>
        <v/>
      </c>
      <c r="CI153" s="15">
        <f>'Investment Analysis'!FW153</f>
        <v/>
      </c>
      <c r="CJ153" s="48" t="n"/>
      <c r="CK153" s="18">
        <f>IF(CJ153&gt;0,(CJ153+5000+8000-CK$5)/CK$5,0)</f>
        <v/>
      </c>
      <c r="CL153" s="15">
        <f>'Investment Analysis'!GD153</f>
        <v/>
      </c>
      <c r="CM153" s="48" t="n">
        <v>38252.41</v>
      </c>
      <c r="CN153" s="18">
        <f>IF(CM153&gt;0,(CM153-CN$5)/CN$5,0)</f>
        <v/>
      </c>
      <c r="CO153" s="15">
        <f>'Investment Analysis'!GT153</f>
        <v/>
      </c>
      <c r="CP153" s="48" t="n">
        <v>6380.8</v>
      </c>
      <c r="CQ153" s="18">
        <f>IF(CP153&gt;0,(CP153-CQ$5)/CQ$5,0)</f>
        <v/>
      </c>
      <c r="CR153" s="15">
        <f>'Investment Analysis'!HG153</f>
        <v/>
      </c>
      <c r="CS153" s="48" t="n">
        <v>3660</v>
      </c>
      <c r="CT153" s="18">
        <f>IF(CS153&gt;0,(CS153-CT$5)/CT$5,0)</f>
        <v/>
      </c>
      <c r="CU153" s="15">
        <f>'Investment Analysis'!HN153</f>
        <v/>
      </c>
      <c r="CV153" s="48" t="n">
        <v>9859.85</v>
      </c>
      <c r="CW153" s="18">
        <f>IF(CV153&gt;0,(CV153-CW$5)/CW$5,0)</f>
        <v/>
      </c>
      <c r="CX153" s="15">
        <f>'Investment Analysis'!IB153</f>
        <v/>
      </c>
      <c r="CY153" s="48" t="n">
        <v>12104.8</v>
      </c>
      <c r="CZ153" s="18">
        <f>IF(CY153&gt;0,(CY153-CZ$5)/CZ$5,0)</f>
        <v/>
      </c>
      <c r="DA153" s="15">
        <f>'Investment Analysis'!II153</f>
        <v/>
      </c>
      <c r="DB153" s="48" t="n">
        <v>6463</v>
      </c>
      <c r="DC153" s="18">
        <f>IF(DB153&gt;0,(DB153-DC$5)/DC$5,0)</f>
        <v/>
      </c>
      <c r="DD153" s="15">
        <f>'Investment Analysis'!IP153</f>
        <v/>
      </c>
      <c r="DE153" s="48" t="n">
        <v>23325</v>
      </c>
      <c r="DF153" s="18">
        <f>'Investment Analysis'!IY153</f>
        <v/>
      </c>
      <c r="DG153" s="15">
        <f>'Investment Analysis'!IW153</f>
        <v/>
      </c>
      <c r="DH153" s="48" t="n">
        <v>20856.3</v>
      </c>
      <c r="DI153" s="18">
        <f>IF(DH153&gt;0,(DH153-DI$5)/DI$5,0)</f>
        <v/>
      </c>
      <c r="DJ153" s="15">
        <f>'Investment Analysis'!JD153</f>
        <v/>
      </c>
      <c r="DK153" s="48" t="n">
        <v>25662</v>
      </c>
      <c r="DL153" s="18">
        <f>IF(DK153&gt;0,(DK153-DL$5)/DL$5,0)</f>
        <v/>
      </c>
      <c r="DM153" s="15">
        <f>'Investment Analysis'!JK153</f>
        <v/>
      </c>
      <c r="DN153" s="48" t="n">
        <v>1119</v>
      </c>
      <c r="DO153" s="18">
        <f>IF(DN153&gt;0,(DN153-DO$5)/DO$5,0)</f>
        <v/>
      </c>
      <c r="DP153" s="15">
        <f>'Investment Analysis'!HU153</f>
        <v/>
      </c>
      <c r="DQ153" s="48" t="n">
        <v>2542.75</v>
      </c>
      <c r="DR153" s="18">
        <f>IF(DQ153&gt;0,(DQ153-DR$5)/DR$5,0)</f>
        <v/>
      </c>
      <c r="DS153" s="15">
        <f>'Investment Analysis'!JR153</f>
        <v/>
      </c>
      <c r="DT153" s="48" t="n">
        <v>30306</v>
      </c>
      <c r="DU153" s="18">
        <f>IF(DT153&gt;0,(DT153-630.54-DU$5)/DU$5,0)</f>
        <v/>
      </c>
      <c r="DV153" s="15">
        <f>'Investment Analysis'!JY153</f>
        <v/>
      </c>
      <c r="DW153" s="48" t="n">
        <v>13636</v>
      </c>
      <c r="DX153" s="18">
        <f>IF(DW153&gt;0,(DW153-DX$5)/DX$5,0)</f>
        <v/>
      </c>
      <c r="DY153" s="15">
        <f>'Investment Analysis'!KF153</f>
        <v/>
      </c>
      <c r="DZ153" s="48" t="n">
        <v>5074</v>
      </c>
      <c r="EA153" s="18">
        <f>IF(DZ153&gt;0,(DZ153-EA$5)/EA$5,0)</f>
        <v/>
      </c>
      <c r="EB153" s="15">
        <f>'Investment Analysis'!KM153</f>
        <v/>
      </c>
      <c r="EC153" s="48" t="n">
        <v>9295</v>
      </c>
      <c r="ED153" s="18">
        <f>'Investment Analysis'!KV153</f>
        <v/>
      </c>
      <c r="EE153" s="15">
        <f>'Investment Analysis'!KT153</f>
        <v/>
      </c>
      <c r="EF153" s="48" t="n">
        <v>24012</v>
      </c>
      <c r="EG153" s="18">
        <f>IF(EF153&gt;0,(EF153-EG$5)/EG$5,0)</f>
        <v/>
      </c>
      <c r="EH153" s="15">
        <f>'Investment Analysis'!LH153</f>
        <v/>
      </c>
      <c r="EI153" s="48" t="n">
        <v>8019.05</v>
      </c>
      <c r="EJ153" s="18">
        <f>'Investment Analysis'!LQ153</f>
        <v/>
      </c>
      <c r="EK153" s="15">
        <f>'Investment Analysis'!LO153</f>
        <v/>
      </c>
      <c r="EL153" s="48" t="n">
        <v>23130</v>
      </c>
      <c r="EM153" s="18">
        <f>IF(EL153&gt;0,(EL153-EM$4)/EM$4,0)</f>
        <v/>
      </c>
      <c r="EN153" s="15">
        <f>'Investment Analysis'!LX153</f>
        <v/>
      </c>
      <c r="EO153" s="48" t="n">
        <v>13685</v>
      </c>
      <c r="EP153" s="68">
        <f>IF(EO153&gt;0,(EO153-500-EP$5)/EP$5,0)</f>
        <v/>
      </c>
      <c r="EQ153" s="15">
        <f>'Investment Analysis'!MC153</f>
        <v/>
      </c>
      <c r="ER153" s="48" t="n">
        <v>4625</v>
      </c>
      <c r="ES153" s="18">
        <f>'Investment Analysis'!LX153</f>
        <v/>
      </c>
      <c r="ET153" s="15">
        <f>'Investment Analysis'!LA153</f>
        <v/>
      </c>
      <c r="EU153" s="48" t="n">
        <v>49159.5</v>
      </c>
      <c r="EV153" s="18">
        <f>'Investment Analysis'!ML153</f>
        <v/>
      </c>
      <c r="EW153" s="15">
        <f>'Investment Analysis'!MJ153</f>
        <v/>
      </c>
      <c r="EX153" s="48" t="n">
        <v>64761.5</v>
      </c>
      <c r="EY153" s="18">
        <f>IF(EX153&gt;0,(EX153-EY$5)/EY$5,0)</f>
        <v/>
      </c>
      <c r="EZ153" s="15">
        <f>'Investment Analysis'!MQ153</f>
        <v/>
      </c>
      <c r="FA153" s="48" t="n">
        <v>11960</v>
      </c>
      <c r="FB153" s="18">
        <f>IF(FA153&gt;0,(FA153-FB$5)/FB$5,0)</f>
        <v/>
      </c>
      <c r="FC153" s="15">
        <f>'Investment Analysis'!MX153</f>
        <v/>
      </c>
      <c r="FD153" s="48" t="n">
        <v>19148.5</v>
      </c>
      <c r="FE153" s="18">
        <f>IF(FD153&gt;0,(FD153-FE$5)/FE$5,0)</f>
        <v/>
      </c>
      <c r="FF153" s="15">
        <f>'Investment Analysis'!NE153</f>
        <v/>
      </c>
      <c r="FG153" s="48" t="n">
        <v>10494</v>
      </c>
      <c r="FH153" s="18">
        <f>IF(FG153&gt;0,(FG153-FH$5)/FH$5,0)</f>
        <v/>
      </c>
      <c r="FI153" s="15">
        <f>'Investment Analysis'!NL153</f>
        <v/>
      </c>
      <c r="FJ153" s="48" t="n">
        <v>45850</v>
      </c>
      <c r="FK153" s="18">
        <f>IF(FJ153&gt;0,(FJ153-FK$5)/FK$5,0)</f>
        <v/>
      </c>
      <c r="FL153" s="15">
        <f>'Investment Analysis'!NS153</f>
        <v/>
      </c>
      <c r="FM153" s="48" t="n">
        <v>2947.95</v>
      </c>
      <c r="FN153" s="18">
        <f>IF(FM153&gt;0,(FM153-FN$5)/FN$5,0)</f>
        <v/>
      </c>
      <c r="FO153" s="15">
        <f>'Investment Analysis'!NZ153</f>
        <v/>
      </c>
      <c r="FP153" s="48" t="n">
        <v>24500</v>
      </c>
      <c r="FQ153" s="18">
        <f>IF(FP153&gt;0,(FP153-FQ$5)/FQ$5,0)</f>
        <v/>
      </c>
      <c r="FR153" s="15">
        <f>'Investment Analysis'!OG153</f>
        <v/>
      </c>
      <c r="FS153" s="48" t="n">
        <v>67557</v>
      </c>
      <c r="FT153" s="18">
        <f>IF(FS153&gt;0,(FS153-FT$5)/FT$5,0)</f>
        <v/>
      </c>
      <c r="FU153" s="15">
        <f>'Investment Analysis'!ON153</f>
        <v/>
      </c>
      <c r="FV153" s="48" t="n">
        <v>12145.5</v>
      </c>
      <c r="FW153" s="18">
        <f>IF(FV153&gt;0,(FV153-FW$5)/FW$5,0)</f>
        <v/>
      </c>
      <c r="FX153" s="15">
        <f>'Investment Analysis'!OU153</f>
        <v/>
      </c>
      <c r="FY153" s="48" t="n">
        <v>19800</v>
      </c>
      <c r="FZ153" s="18">
        <f>IF(FY153&gt;0,(FY153-FZ$5)/FZ$5,0)</f>
        <v/>
      </c>
      <c r="GA153" s="15">
        <f>'Investment Analysis'!PB153</f>
        <v/>
      </c>
      <c r="GB153" s="48" t="n">
        <v>20559</v>
      </c>
      <c r="GC153" s="18">
        <f>'Investment Analysis'!PK153</f>
        <v/>
      </c>
      <c r="GD153" s="15">
        <f>'Investment Analysis'!PI153</f>
        <v/>
      </c>
      <c r="GE153" s="48" t="n">
        <v>10932</v>
      </c>
      <c r="GF153" s="18">
        <f>'Investment Analysis'!PY153</f>
        <v/>
      </c>
      <c r="GG153" s="15">
        <f>'Investment Analysis'!PW153</f>
        <v/>
      </c>
      <c r="GH153" s="48" t="n">
        <v>20929.3</v>
      </c>
      <c r="GI153" s="18">
        <f>'Investment Analysis'!QF153</f>
        <v/>
      </c>
      <c r="GJ153" s="15">
        <f>'Investment Analysis'!QD153</f>
        <v/>
      </c>
      <c r="GK153" s="48" t="n">
        <v>22708</v>
      </c>
      <c r="GL153" s="18">
        <f>'Investment Analysis'!QM153</f>
        <v/>
      </c>
      <c r="GM153" s="15">
        <f>'Investment Analysis'!QK153</f>
        <v/>
      </c>
      <c r="GN153" s="48" t="n">
        <v>10035</v>
      </c>
      <c r="GO153" s="18">
        <f>'Investment Analysis'!QT153</f>
        <v/>
      </c>
      <c r="GP153" s="15">
        <f>'Investment Analysis'!QR153</f>
        <v/>
      </c>
      <c r="GQ153" s="48" t="n">
        <v>5005</v>
      </c>
      <c r="GR153" s="18">
        <f>'Investment Analysis'!RA153</f>
        <v/>
      </c>
      <c r="GS153" s="15">
        <f>'Investment Analysis'!QY153</f>
        <v/>
      </c>
      <c r="GT153" s="48" t="n">
        <v>51762.5</v>
      </c>
      <c r="GU153" s="18">
        <f>'Investment Analysis'!RH153</f>
        <v/>
      </c>
      <c r="GV153" s="15">
        <f>'Investment Analysis'!RF153</f>
        <v/>
      </c>
      <c r="GW153" s="48" t="n">
        <v>12145.5</v>
      </c>
      <c r="GX153" s="18">
        <f>'Investment Analysis'!RO153</f>
        <v/>
      </c>
      <c r="GY153" s="15">
        <f>'Investment Analysis'!RM153</f>
        <v/>
      </c>
      <c r="GZ153" s="48" t="n">
        <v>3084</v>
      </c>
      <c r="HA153" s="18">
        <f>'Investment Analysis'!RV153</f>
        <v/>
      </c>
      <c r="HB153" s="15">
        <f>'Investment Analysis'!RT153</f>
        <v/>
      </c>
      <c r="HC153" s="48" t="n">
        <v>23791.5</v>
      </c>
      <c r="HD153" s="18">
        <f>'Investment Analysis'!SC153</f>
        <v/>
      </c>
      <c r="HE153" s="15">
        <f>'Investment Analysis'!SA153</f>
        <v/>
      </c>
      <c r="HF153" s="48" t="n">
        <v>7085</v>
      </c>
      <c r="HG153" s="18">
        <f>'Investment Analysis'!SJ153</f>
        <v/>
      </c>
      <c r="HH153" s="15">
        <f>'Investment Analysis'!SH153</f>
        <v/>
      </c>
      <c r="HI153" s="48" t="n">
        <v>4080</v>
      </c>
      <c r="HJ153" s="18">
        <f>'Investment Analysis'!SM153</f>
        <v/>
      </c>
      <c r="HK153" s="15">
        <f>'Investment Analysis'!SK153</f>
        <v/>
      </c>
      <c r="HL153" s="48" t="n">
        <v>12795</v>
      </c>
      <c r="HM153" s="18">
        <f>'Investment Analysis'!SP153</f>
        <v/>
      </c>
      <c r="HN153" s="15">
        <f>'Investment Analysis'!SN153</f>
        <v/>
      </c>
      <c r="HO153" s="48" t="n">
        <v>15516.75</v>
      </c>
      <c r="HP153" s="18">
        <f>'Investment Analysis'!TE153</f>
        <v/>
      </c>
      <c r="HQ153" s="15">
        <f>'Investment Analysis'!TC153</f>
        <v/>
      </c>
      <c r="HR153" s="48" t="n">
        <v>7950</v>
      </c>
      <c r="HS153" s="18">
        <f>'Investment Analysis'!TL153</f>
        <v/>
      </c>
      <c r="HT153" s="15">
        <f>'Investment Analysis'!TJ153</f>
        <v/>
      </c>
      <c r="HU153" s="48" t="n"/>
      <c r="HV153" s="18">
        <f>'Investment Analysis'!TS153</f>
        <v/>
      </c>
      <c r="HW153" s="15">
        <f>'Investment Analysis'!TQ153</f>
        <v/>
      </c>
      <c r="HX153" s="48" t="n"/>
      <c r="HY153" s="18">
        <f>'Investment Analysis'!TZ153</f>
        <v/>
      </c>
      <c r="HZ153" s="15">
        <f>'Investment Analysis'!TX153</f>
        <v/>
      </c>
      <c r="IA153" s="48" t="n"/>
      <c r="IB153" s="18">
        <f>'Investment Analysis'!UG153</f>
        <v/>
      </c>
      <c r="IC153" s="15">
        <f>'Investment Analysis'!UE153</f>
        <v/>
      </c>
      <c r="ID153" s="48" t="n"/>
      <c r="IE153" s="18">
        <f>'Investment Analysis'!UN153</f>
        <v/>
      </c>
      <c r="IF153" s="15">
        <f>'Investment Analysis'!UL153</f>
        <v/>
      </c>
      <c r="IG153" s="48" t="n"/>
      <c r="IH153" s="18">
        <f>'Investment Analysis'!UU153</f>
        <v/>
      </c>
      <c r="II153" s="15">
        <f>'Investment Analysis'!US153</f>
        <v/>
      </c>
      <c r="IJ153" s="48" t="n"/>
      <c r="IK153" s="18">
        <f>'Investment Analysis'!VB153</f>
        <v/>
      </c>
      <c r="IL153" s="15">
        <f>'Investment Analysis'!UZ153</f>
        <v/>
      </c>
      <c r="IM153" s="48" t="n"/>
      <c r="IN153" s="18">
        <f>'Investment Analysis'!VI153</f>
        <v/>
      </c>
      <c r="IO153" s="15">
        <f>'Investment Analysis'!VG153</f>
        <v/>
      </c>
      <c r="IP153" s="18" t="n"/>
      <c r="IQ153" s="18" t="n"/>
      <c r="IR153" s="18" t="n"/>
      <c r="IS153" s="108">
        <f>IF(IT153&gt;0,IT153-IT152,0)</f>
        <v/>
      </c>
      <c r="IT153" s="48">
        <f>FY153+FV153+FS153+FP153+FM153+FJ153+FG153+FD153+FA153+EX153+EU153+ER153+EO153+EL153+EI153+EF153+EC153+DZ153+DW153+DT153+DQ153+DN153+DK153+DH153+DE153+DB153+CY153+CV153+CS153+CP153+CJ153+CG153+CD153+CA153+BX153+P153+CM153+GT153+GQ153+GN153+GK153+GH153+GE153+GB153+BU153+BR153+BO153+BL153+BI153+BF153+BC153+AZ153+AW153+AT153+AQ153+AN153+AK153+AH153+AE153+AB153+Y153+V153+S153+GW153+GZ153+HC153+HF153+HI153+HL153+HO153+HR153+HU153</f>
        <v/>
      </c>
      <c r="IU153" s="101">
        <f>IF(IT153&gt;0,IV153,0)</f>
        <v/>
      </c>
      <c r="IV153" s="101" t="n"/>
      <c r="IW153" s="15">
        <f>IF(IT153&gt;0,(IT153+IV$11-I$2)/I$2,0)</f>
        <v/>
      </c>
      <c r="IX153" s="113">
        <f>IF(IT153&gt;0,IT153+IV$11-I$2,0)</f>
        <v/>
      </c>
      <c r="IY153" s="21">
        <f>IF(IT153&gt;0,(IT153+IV$11+IV$33+IV$52+IV$73+IV$93+IV$113+IV$133-IT$8)/IT$8,0)</f>
        <v/>
      </c>
      <c r="IZ153" s="173">
        <f>IF(IT153&gt;0,IT153+IV$11+IV$33+IV$52+IV$73+IV$93+IV$113+IV$133-IT$8,0)</f>
        <v/>
      </c>
    </row>
    <row r="154">
      <c r="A154" s="554">
        <f>'Investment Analysis'!A154</f>
        <v/>
      </c>
      <c r="B154" s="4">
        <f>'Investment Analysis'!B154</f>
        <v/>
      </c>
      <c r="C154" s="27">
        <f>'Investment Analysis'!C154</f>
        <v/>
      </c>
      <c r="D154" s="14">
        <f>'Investment Analysis'!D154</f>
        <v/>
      </c>
      <c r="E154" s="15">
        <f>'Investment Analysis'!E154</f>
        <v/>
      </c>
      <c r="F154" s="13">
        <f>'Investment Analysis'!G154</f>
        <v/>
      </c>
      <c r="G154" s="14">
        <f>'Investment Analysis'!H154</f>
        <v/>
      </c>
      <c r="H154" s="15">
        <f>'Investment Analysis'!I154</f>
        <v/>
      </c>
      <c r="I154" s="13">
        <f>'Investment Analysis'!K154</f>
        <v/>
      </c>
      <c r="J154" s="14">
        <f>'Investment Analysis'!L154</f>
        <v/>
      </c>
      <c r="K154" s="15">
        <f>'Investment Analysis'!M154</f>
        <v/>
      </c>
      <c r="L154" s="41">
        <f>'Investment Analysis'!T154</f>
        <v/>
      </c>
      <c r="M154" s="21">
        <f>'Investment Analysis'!V154</f>
        <v/>
      </c>
      <c r="N154" s="21">
        <f>'Investment Analysis'!W154</f>
        <v/>
      </c>
      <c r="P154" s="48">
        <f>'Investment Analysis'!Y154</f>
        <v/>
      </c>
      <c r="Q154" s="18" t="n"/>
      <c r="R154" s="83" t="n"/>
      <c r="S154" s="48" t="n">
        <v>4703.18</v>
      </c>
      <c r="T154" s="18">
        <f>'Investment Analysis'!AH154</f>
        <v/>
      </c>
      <c r="U154" s="15">
        <f>'Investment Analysis'!AF154</f>
        <v/>
      </c>
      <c r="V154" s="48" t="n">
        <v>7534.17</v>
      </c>
      <c r="W154" s="18">
        <f>'Investment Analysis'!AO154</f>
        <v/>
      </c>
      <c r="X154" s="15">
        <f>'Investment Analysis'!AM154</f>
        <v/>
      </c>
      <c r="Y154" s="48" t="n">
        <v>9738.1</v>
      </c>
      <c r="Z154" s="18">
        <f>IF(Y154&gt;0,(Y154-Z$5)/Z$5,0)</f>
        <v/>
      </c>
      <c r="AA154" s="15">
        <f>'Investment Analysis'!GM154</f>
        <v/>
      </c>
      <c r="AB154" s="48" t="n">
        <v>2716.52</v>
      </c>
      <c r="AC154" s="18">
        <f>IF(AB154&gt;0,(AB154+8000+5000-AC$5)/AC$5,0)</f>
        <v/>
      </c>
      <c r="AD154" s="15">
        <f>'Investment Analysis'!AT154</f>
        <v/>
      </c>
      <c r="AE154" s="48" t="n">
        <v>11727.13</v>
      </c>
      <c r="AF154" s="18">
        <f>'Investment Analysis'!BC154</f>
        <v/>
      </c>
      <c r="AG154" s="15">
        <f>'Investment Analysis'!BA154</f>
        <v/>
      </c>
      <c r="AH154" s="48" t="n"/>
      <c r="AI154" s="18">
        <f>IF(AH154&gt;0,(AH154-5000+20000+20000-AI$5)/AI$5,0)</f>
        <v/>
      </c>
      <c r="AJ154" s="15">
        <f>'Investment Analysis'!BH154</f>
        <v/>
      </c>
      <c r="AK154" s="48" t="n">
        <v>5414.92</v>
      </c>
      <c r="AL154" s="18">
        <f>IF(AK154&gt;0,(AK154+7000-AL$5)/AL$5,0)</f>
        <v/>
      </c>
      <c r="AM154" s="15">
        <f>'Investment Analysis'!BO154</f>
        <v/>
      </c>
      <c r="AN154" s="48" t="n">
        <v>6076.7</v>
      </c>
      <c r="AO154" s="18">
        <f>IF(AN154&gt;0,(AN154+25000+5000-AO$5)/AO$5,0)</f>
        <v/>
      </c>
      <c r="AP154" s="15">
        <f>'Investment Analysis'!BV154</f>
        <v/>
      </c>
      <c r="AQ154" s="48" t="n">
        <v>5058.82</v>
      </c>
      <c r="AR154" s="18">
        <f>IF(AQ154&gt;0,(AQ154+10000+4000-AR$5)/AR$5,0)</f>
        <v/>
      </c>
      <c r="AS154" s="15">
        <f>'Investment Analysis'!CC154</f>
        <v/>
      </c>
      <c r="AT154" s="48" t="n">
        <v>5076.54</v>
      </c>
      <c r="AU154" s="18">
        <f>'Investment Analysis'!CL154</f>
        <v/>
      </c>
      <c r="AV154" s="15">
        <f>'Investment Analysis'!CJ154</f>
        <v/>
      </c>
      <c r="AW154" s="48" t="n">
        <v>18194.1</v>
      </c>
      <c r="AX154" s="18">
        <f>IF(AW154&gt;0,(AW154+2000-AX$5)/AX$5,0)</f>
        <v/>
      </c>
      <c r="AY154" s="15">
        <f>'Investment Analysis'!CQ154</f>
        <v/>
      </c>
      <c r="AZ154" s="48" t="n">
        <v>16037.32</v>
      </c>
      <c r="BA154" s="18">
        <f>'Investment Analysis'!CZ154</f>
        <v/>
      </c>
      <c r="BB154" s="15">
        <f>'Investment Analysis'!CX154</f>
        <v/>
      </c>
      <c r="BC154" s="48" t="n">
        <v>9418.629999999999</v>
      </c>
      <c r="BD154" s="18">
        <f>IF(BC154&gt;0,(BC154-10000+30000+10000-BD$5)/BD$5,0)</f>
        <v/>
      </c>
      <c r="BE154" s="15">
        <f>'Investment Analysis'!DE154</f>
        <v/>
      </c>
      <c r="BF154" s="48" t="n">
        <v>4602.47</v>
      </c>
      <c r="BG154" s="18">
        <f>'Investment Analysis'!DN154</f>
        <v/>
      </c>
      <c r="BH154" s="15">
        <f>'Investment Analysis'!DL154</f>
        <v/>
      </c>
      <c r="BI154" s="48" t="n">
        <v>2831.53</v>
      </c>
      <c r="BJ154" s="18">
        <f>'Investment Analysis'!EB154</f>
        <v/>
      </c>
      <c r="BK154" s="15">
        <f>'Investment Analysis'!DZ154</f>
        <v/>
      </c>
      <c r="BL154" s="48" t="n">
        <v>11940.97</v>
      </c>
      <c r="BM154" s="18">
        <f>'Investment Analysis'!EI154</f>
        <v/>
      </c>
      <c r="BN154" s="15">
        <f>'Investment Analysis'!EG154</f>
        <v/>
      </c>
      <c r="BO154" s="48" t="n">
        <v>10423.61</v>
      </c>
      <c r="BP154" s="18">
        <f>'Investment Analysis'!DU154</f>
        <v/>
      </c>
      <c r="BQ154" s="15">
        <f>'Investment Analysis'!DS154</f>
        <v/>
      </c>
      <c r="BR154" s="48" t="n">
        <v>12228.17</v>
      </c>
      <c r="BS154" s="18">
        <f>'Investment Analysis'!EP154</f>
        <v/>
      </c>
      <c r="BT154" s="15">
        <f>'Investment Analysis'!EN154</f>
        <v/>
      </c>
      <c r="BU154" s="48" t="n">
        <v>14417.52</v>
      </c>
      <c r="BV154" s="18">
        <f>IF(BU154&gt;0,(BU154+8000-BV$5)/BV$5,0)</f>
        <v/>
      </c>
      <c r="BW154" s="15">
        <f>'Investment Analysis'!EU154</f>
        <v/>
      </c>
      <c r="BX154" s="48" t="n">
        <v>20605.04</v>
      </c>
      <c r="BY154" s="18">
        <f>IF(BX154&gt;0,(BX154-10000-5000-BY$5)/BY$5,0)</f>
        <v/>
      </c>
      <c r="BZ154" s="15">
        <f>'Investment Analysis'!FB154</f>
        <v/>
      </c>
      <c r="CA154" s="48" t="n">
        <v>21457.51</v>
      </c>
      <c r="CB154" s="18">
        <f>IF(CA154&gt;0,(CA154-CB$5)/CB$5,0)</f>
        <v/>
      </c>
      <c r="CC154" s="15">
        <f>'Investment Analysis'!FI154</f>
        <v/>
      </c>
      <c r="CD154" s="48" t="n">
        <v>10166.11</v>
      </c>
      <c r="CE154" s="18">
        <f>'Investment Analysis'!FR154</f>
        <v/>
      </c>
      <c r="CF154" s="15">
        <f>'Investment Analysis'!FP154</f>
        <v/>
      </c>
      <c r="CG154" s="48" t="n">
        <v>4774.91</v>
      </c>
      <c r="CH154" s="18">
        <f>'Investment Analysis'!FR154</f>
        <v/>
      </c>
      <c r="CI154" s="15">
        <f>'Investment Analysis'!FW154</f>
        <v/>
      </c>
      <c r="CJ154" s="48" t="n"/>
      <c r="CK154" s="18">
        <f>IF(CJ154&gt;0,(CJ154+5000+8000-CK$5)/CK$5,0)</f>
        <v/>
      </c>
      <c r="CL154" s="15">
        <f>'Investment Analysis'!GD154</f>
        <v/>
      </c>
      <c r="CM154" s="48" t="n">
        <v>38252.41</v>
      </c>
      <c r="CN154" s="18">
        <f>IF(CM154&gt;0,(CM154-CN$5)/CN$5,0)</f>
        <v/>
      </c>
      <c r="CO154" s="15">
        <f>'Investment Analysis'!GT154</f>
        <v/>
      </c>
      <c r="CP154" s="48" t="n">
        <v>6165.4</v>
      </c>
      <c r="CQ154" s="18">
        <f>IF(CP154&gt;0,(CP154-CQ$5)/CQ$5,0)</f>
        <v/>
      </c>
      <c r="CR154" s="15">
        <f>'Investment Analysis'!HG154</f>
        <v/>
      </c>
      <c r="CS154" s="48" t="n">
        <v>3600</v>
      </c>
      <c r="CT154" s="18">
        <f>IF(CS154&gt;0,(CS154-CT$5)/CT$5,0)</f>
        <v/>
      </c>
      <c r="CU154" s="15">
        <f>'Investment Analysis'!HN154</f>
        <v/>
      </c>
      <c r="CV154" s="48" t="n">
        <v>9782.85</v>
      </c>
      <c r="CW154" s="18">
        <f>IF(CV154&gt;0,(CV154-CW$5)/CW$5,0)</f>
        <v/>
      </c>
      <c r="CX154" s="15">
        <f>'Investment Analysis'!IB154</f>
        <v/>
      </c>
      <c r="CY154" s="48" t="n">
        <v>11748</v>
      </c>
      <c r="CZ154" s="18">
        <f>IF(CY154&gt;0,(CY154-CZ$5)/CZ$5,0)</f>
        <v/>
      </c>
      <c r="DA154" s="15">
        <f>'Investment Analysis'!II154</f>
        <v/>
      </c>
      <c r="DB154" s="48" t="n">
        <v>6971.5</v>
      </c>
      <c r="DC154" s="18">
        <f>IF(DB154&gt;0,(DB154-DC$5)/DC$5,0)</f>
        <v/>
      </c>
      <c r="DD154" s="15">
        <f>'Investment Analysis'!IP154</f>
        <v/>
      </c>
      <c r="DE154" s="48" t="n">
        <v>22479</v>
      </c>
      <c r="DF154" s="18">
        <f>'Investment Analysis'!IY154</f>
        <v/>
      </c>
      <c r="DG154" s="15">
        <f>'Investment Analysis'!IW154</f>
        <v/>
      </c>
      <c r="DH154" s="48" t="n">
        <v>23203.2</v>
      </c>
      <c r="DI154" s="18">
        <f>IF(DH154&gt;0,(DH154-DI$5)/DI$5,0)</f>
        <v/>
      </c>
      <c r="DJ154" s="15">
        <f>'Investment Analysis'!JD154</f>
        <v/>
      </c>
      <c r="DK154" s="48" t="n">
        <v>26675</v>
      </c>
      <c r="DL154" s="18">
        <f>IF(DK154&gt;0,(DK154-DL$5)/DL$5,0)</f>
        <v/>
      </c>
      <c r="DM154" s="15">
        <f>'Investment Analysis'!JK154</f>
        <v/>
      </c>
      <c r="DN154" s="48" t="n">
        <v>1116.4</v>
      </c>
      <c r="DO154" s="18">
        <f>IF(DN154&gt;0,(DN154-DO$5)/DO$5,0)</f>
        <v/>
      </c>
      <c r="DP154" s="15">
        <f>'Investment Analysis'!HU154</f>
        <v/>
      </c>
      <c r="DQ154" s="48" t="n">
        <v>2497.5</v>
      </c>
      <c r="DR154" s="18">
        <f>IF(DQ154&gt;0,(DQ154-DR$5)/DR$5,0)</f>
        <v/>
      </c>
      <c r="DS154" s="15">
        <f>'Investment Analysis'!JR154</f>
        <v/>
      </c>
      <c r="DT154" s="48" t="n">
        <v>30126</v>
      </c>
      <c r="DU154" s="18">
        <f>IF(DT154&gt;0,(DT154-630.54-DU$5)/DU$5,0)</f>
        <v/>
      </c>
      <c r="DV154" s="15">
        <f>'Investment Analysis'!JY154</f>
        <v/>
      </c>
      <c r="DW154" s="48" t="n">
        <v>13503</v>
      </c>
      <c r="DX154" s="18">
        <f>IF(DW154&gt;0,(DW154-DX$5)/DX$5,0)</f>
        <v/>
      </c>
      <c r="DY154" s="15">
        <f>'Investment Analysis'!KF154</f>
        <v/>
      </c>
      <c r="DZ154" s="48" t="n">
        <v>4860</v>
      </c>
      <c r="EA154" s="18">
        <f>IF(DZ154&gt;0,(DZ154-EA$5)/EA$5,0)</f>
        <v/>
      </c>
      <c r="EB154" s="15">
        <f>'Investment Analysis'!KM154</f>
        <v/>
      </c>
      <c r="EC154" s="48" t="n">
        <v>8385</v>
      </c>
      <c r="ED154" s="18">
        <f>'Investment Analysis'!KV154</f>
        <v/>
      </c>
      <c r="EE154" s="15">
        <f>'Investment Analysis'!KT154</f>
        <v/>
      </c>
      <c r="EF154" s="48" t="n">
        <v>24187.5</v>
      </c>
      <c r="EG154" s="18">
        <f>IF(EF154&gt;0,(EF154-EG$5)/EG$5,0)</f>
        <v/>
      </c>
      <c r="EH154" s="15">
        <f>'Investment Analysis'!LH154</f>
        <v/>
      </c>
      <c r="EI154" s="48" t="n">
        <v>8083.4</v>
      </c>
      <c r="EJ154" s="18">
        <f>'Investment Analysis'!LQ154</f>
        <v/>
      </c>
      <c r="EK154" s="15">
        <f>'Investment Analysis'!LO154</f>
        <v/>
      </c>
      <c r="EL154" s="48" t="n">
        <v>24000</v>
      </c>
      <c r="EM154" s="18">
        <f>IF(EL154&gt;0,(EL154-EM$4)/EM$4,0)</f>
        <v/>
      </c>
      <c r="EN154" s="15">
        <f>'Investment Analysis'!LX154</f>
        <v/>
      </c>
      <c r="EO154" s="48" t="n">
        <v>13510</v>
      </c>
      <c r="EP154" s="68">
        <f>IF(EO154&gt;0,(EO154-500-EP$5)/EP$5,0)</f>
        <v/>
      </c>
      <c r="EQ154" s="15">
        <f>'Investment Analysis'!MC154</f>
        <v/>
      </c>
      <c r="ER154" s="48" t="n">
        <v>4780</v>
      </c>
      <c r="ES154" s="18">
        <f>'Investment Analysis'!LX154</f>
        <v/>
      </c>
      <c r="ET154" s="15">
        <f>'Investment Analysis'!LA154</f>
        <v/>
      </c>
      <c r="EU154" s="48" t="n">
        <v>49783.5</v>
      </c>
      <c r="EV154" s="18">
        <f>'Investment Analysis'!ML154</f>
        <v/>
      </c>
      <c r="EW154" s="15">
        <f>'Investment Analysis'!MJ154</f>
        <v/>
      </c>
      <c r="EX154" s="48" t="n">
        <v>64570.25</v>
      </c>
      <c r="EY154" s="18">
        <f>IF(EX154&gt;0,(EX154-EY$5)/EY$5,0)</f>
        <v/>
      </c>
      <c r="EZ154" s="15">
        <f>'Investment Analysis'!MQ154</f>
        <v/>
      </c>
      <c r="FA154" s="48" t="n">
        <v>12080</v>
      </c>
      <c r="FB154" s="18">
        <f>IF(FA154&gt;0,(FA154-FB$5)/FB$5,0)</f>
        <v/>
      </c>
      <c r="FC154" s="15">
        <f>'Investment Analysis'!MX154</f>
        <v/>
      </c>
      <c r="FD154" s="48" t="n">
        <v>18975.6</v>
      </c>
      <c r="FE154" s="18">
        <f>IF(FD154&gt;0,(FD154-FE$5)/FE$5,0)</f>
        <v/>
      </c>
      <c r="FF154" s="15">
        <f>'Investment Analysis'!NE154</f>
        <v/>
      </c>
      <c r="FG154" s="48" t="n">
        <v>10332</v>
      </c>
      <c r="FH154" s="18">
        <f>IF(FG154&gt;0,(FG154-FH$5)/FH$5,0)</f>
        <v/>
      </c>
      <c r="FI154" s="15">
        <f>'Investment Analysis'!NL154</f>
        <v/>
      </c>
      <c r="FJ154" s="48" t="n">
        <v>46220.3</v>
      </c>
      <c r="FK154" s="18">
        <f>IF(FJ154&gt;0,(FJ154-FK$5)/FK$5,0)</f>
        <v/>
      </c>
      <c r="FL154" s="15">
        <f>'Investment Analysis'!NS154</f>
        <v/>
      </c>
      <c r="FM154" s="48" t="n">
        <v>2878.5</v>
      </c>
      <c r="FN154" s="18">
        <f>IF(FM154&gt;0,(FM154-FN$5)/FN$5,0)</f>
        <v/>
      </c>
      <c r="FO154" s="15">
        <f>'Investment Analysis'!NZ154</f>
        <v/>
      </c>
      <c r="FP154" s="48" t="n">
        <v>23700</v>
      </c>
      <c r="FQ154" s="18">
        <f>IF(FP154&gt;0,(FP154-FQ$5)/FQ$5,0)</f>
        <v/>
      </c>
      <c r="FR154" s="15">
        <f>'Investment Analysis'!OG154</f>
        <v/>
      </c>
      <c r="FS154" s="48" t="n">
        <v>64620</v>
      </c>
      <c r="FT154" s="18">
        <f>IF(FS154&gt;0,(FS154-FT$5)/FT$5,0)</f>
        <v/>
      </c>
      <c r="FU154" s="15">
        <f>'Investment Analysis'!ON154</f>
        <v/>
      </c>
      <c r="FV154" s="48" t="n">
        <v>11880</v>
      </c>
      <c r="FW154" s="18">
        <f>IF(FV154&gt;0,(FV154-FW$5)/FW$5,0)</f>
        <v/>
      </c>
      <c r="FX154" s="15">
        <f>'Investment Analysis'!OU154</f>
        <v/>
      </c>
      <c r="FY154" s="48" t="n">
        <v>19696.25</v>
      </c>
      <c r="FZ154" s="18">
        <f>IF(FY154&gt;0,(FY154-FZ$5)/FZ$5,0)</f>
        <v/>
      </c>
      <c r="GA154" s="15">
        <f>'Investment Analysis'!PB154</f>
        <v/>
      </c>
      <c r="GB154" s="48" t="n">
        <v>20611.5</v>
      </c>
      <c r="GC154" s="18">
        <f>'Investment Analysis'!PK154</f>
        <v/>
      </c>
      <c r="GD154" s="15">
        <f>'Investment Analysis'!PI154</f>
        <v/>
      </c>
      <c r="GE154" s="48" t="n">
        <v>10908</v>
      </c>
      <c r="GF154" s="18">
        <f>'Investment Analysis'!PY154</f>
        <v/>
      </c>
      <c r="GG154" s="15">
        <f>'Investment Analysis'!PW154</f>
        <v/>
      </c>
      <c r="GH154" s="48" t="n">
        <v>21939.4</v>
      </c>
      <c r="GI154" s="18">
        <f>'Investment Analysis'!QF154</f>
        <v/>
      </c>
      <c r="GJ154" s="15">
        <f>'Investment Analysis'!QD154</f>
        <v/>
      </c>
      <c r="GK154" s="48" t="n">
        <v>22694</v>
      </c>
      <c r="GL154" s="18">
        <f>'Investment Analysis'!QM154</f>
        <v/>
      </c>
      <c r="GM154" s="15">
        <f>'Investment Analysis'!QK154</f>
        <v/>
      </c>
      <c r="GN154" s="48" t="n">
        <v>11439</v>
      </c>
      <c r="GO154" s="18">
        <f>'Investment Analysis'!QT154</f>
        <v/>
      </c>
      <c r="GP154" s="15">
        <f>'Investment Analysis'!QR154</f>
        <v/>
      </c>
      <c r="GQ154" s="48" t="n">
        <v>5033.05</v>
      </c>
      <c r="GR154" s="18">
        <f>'Investment Analysis'!RA154</f>
        <v/>
      </c>
      <c r="GS154" s="15">
        <f>'Investment Analysis'!QY154</f>
        <v/>
      </c>
      <c r="GT154" s="48" t="n">
        <v>52135</v>
      </c>
      <c r="GU154" s="18">
        <f>'Investment Analysis'!RH154</f>
        <v/>
      </c>
      <c r="GV154" s="15">
        <f>'Investment Analysis'!RF154</f>
        <v/>
      </c>
      <c r="GW154" s="48" t="n">
        <v>12081</v>
      </c>
      <c r="GX154" s="18">
        <f>'Investment Analysis'!RO154</f>
        <v/>
      </c>
      <c r="GY154" s="15">
        <f>'Investment Analysis'!RM154</f>
        <v/>
      </c>
      <c r="GZ154" s="48" t="n">
        <v>3230</v>
      </c>
      <c r="HA154" s="18">
        <f>'Investment Analysis'!RV154</f>
        <v/>
      </c>
      <c r="HB154" s="15">
        <f>'Investment Analysis'!RT154</f>
        <v/>
      </c>
      <c r="HC154" s="48" t="n">
        <v>23752.5</v>
      </c>
      <c r="HD154" s="18">
        <f>'Investment Analysis'!SC154</f>
        <v/>
      </c>
      <c r="HE154" s="15">
        <f>'Investment Analysis'!SA154</f>
        <v/>
      </c>
      <c r="HF154" s="48" t="n">
        <v>7250</v>
      </c>
      <c r="HG154" s="18">
        <f>'Investment Analysis'!SJ154</f>
        <v/>
      </c>
      <c r="HH154" s="15">
        <f>'Investment Analysis'!SH154</f>
        <v/>
      </c>
      <c r="HI154" s="48" t="n">
        <v>4480</v>
      </c>
      <c r="HJ154" s="18">
        <f>'Investment Analysis'!SM154</f>
        <v/>
      </c>
      <c r="HK154" s="15">
        <f>'Investment Analysis'!SK154</f>
        <v/>
      </c>
      <c r="HL154" s="48" t="n">
        <v>12892.5</v>
      </c>
      <c r="HM154" s="18">
        <f>'Investment Analysis'!SP154</f>
        <v/>
      </c>
      <c r="HN154" s="15">
        <f>'Investment Analysis'!SN154</f>
        <v/>
      </c>
      <c r="HO154" s="48" t="n">
        <v>15682.5</v>
      </c>
      <c r="HP154" s="18">
        <f>'Investment Analysis'!TE154</f>
        <v/>
      </c>
      <c r="HQ154" s="15">
        <f>'Investment Analysis'!TC154</f>
        <v/>
      </c>
      <c r="HR154" s="48" t="n">
        <v>6600</v>
      </c>
      <c r="HS154" s="18">
        <f>'Investment Analysis'!TL154</f>
        <v/>
      </c>
      <c r="HT154" s="15">
        <f>'Investment Analysis'!TJ154</f>
        <v/>
      </c>
      <c r="HU154" s="48" t="n"/>
      <c r="HV154" s="18">
        <f>'Investment Analysis'!TS154</f>
        <v/>
      </c>
      <c r="HW154" s="15">
        <f>'Investment Analysis'!TQ154</f>
        <v/>
      </c>
      <c r="HX154" s="48" t="n"/>
      <c r="HY154" s="18">
        <f>'Investment Analysis'!TZ154</f>
        <v/>
      </c>
      <c r="HZ154" s="15">
        <f>'Investment Analysis'!TX154</f>
        <v/>
      </c>
      <c r="IA154" s="48" t="n"/>
      <c r="IB154" s="18">
        <f>'Investment Analysis'!UG154</f>
        <v/>
      </c>
      <c r="IC154" s="15">
        <f>'Investment Analysis'!UE154</f>
        <v/>
      </c>
      <c r="ID154" s="48" t="n"/>
      <c r="IE154" s="18">
        <f>'Investment Analysis'!UN154</f>
        <v/>
      </c>
      <c r="IF154" s="15">
        <f>'Investment Analysis'!UL154</f>
        <v/>
      </c>
      <c r="IG154" s="48" t="n"/>
      <c r="IH154" s="18">
        <f>'Investment Analysis'!UU154</f>
        <v/>
      </c>
      <c r="II154" s="15">
        <f>'Investment Analysis'!US154</f>
        <v/>
      </c>
      <c r="IJ154" s="48" t="n"/>
      <c r="IK154" s="18">
        <f>'Investment Analysis'!VB154</f>
        <v/>
      </c>
      <c r="IL154" s="15">
        <f>'Investment Analysis'!UZ154</f>
        <v/>
      </c>
      <c r="IM154" s="48" t="n"/>
      <c r="IN154" s="18">
        <f>'Investment Analysis'!VI154</f>
        <v/>
      </c>
      <c r="IO154" s="15">
        <f>'Investment Analysis'!VG154</f>
        <v/>
      </c>
      <c r="IP154" s="18" t="n"/>
      <c r="IQ154" s="18" t="n"/>
      <c r="IR154" s="18" t="n"/>
      <c r="IS154" s="108">
        <f>IF(IT154&gt;0,IT154-IT153,0)</f>
        <v/>
      </c>
      <c r="IT154" s="48">
        <f>FY154+FV154+FS154+FP154+FM154+FJ154+FG154+FD154+FA154+EX154+EU154+ER154+EO154+EL154+EI154+EF154+EC154+DZ154+DW154+DT154+DQ154+DN154+DK154+DH154+DE154+DB154+CY154+CV154+CS154+CP154+CJ154+CG154+CD154+CA154+BX154+P154+CM154+GT154+GQ154+GN154+GK154+GH154+GE154+GB154+BU154+BR154+BO154+BL154+BI154+BF154+BC154+AZ154+AW154+AT154+AQ154+AN154+AK154+AH154+AE154+AB154+Y154+V154+S154+GW154+GZ154+HC154+HF154+HI154+HL154+HO154+HR154+HU154</f>
        <v/>
      </c>
      <c r="IU154" s="101">
        <f>IF(IT154&gt;0,IV154,0)</f>
        <v/>
      </c>
      <c r="IV154" s="101" t="n"/>
      <c r="IW154" s="15">
        <f>IF(IT154&gt;0,(IT154+IV$11-I$2)/I$2,0)</f>
        <v/>
      </c>
      <c r="IX154" s="113">
        <f>IF(IT154&gt;0,IT154+IV$11-I$2,0)</f>
        <v/>
      </c>
      <c r="IY154" s="21">
        <f>IF(IT154&gt;0,(IT154+IV$11+IV$33+IV$52+IV$73+IV$93+IV$113+IV$133-IT$8)/IT$8,0)</f>
        <v/>
      </c>
      <c r="IZ154" s="173">
        <f>IF(IT154&gt;0,IT154+IV$11+IV$33+IV$52+IV$73+IV$93+IV$113+IV$133-IT$8,0)</f>
        <v/>
      </c>
    </row>
    <row r="155">
      <c r="A155" s="554">
        <f>'Investment Analysis'!A155</f>
        <v/>
      </c>
      <c r="B155" s="4">
        <f>'Investment Analysis'!B155</f>
        <v/>
      </c>
      <c r="C155" s="27">
        <f>'Investment Analysis'!C155</f>
        <v/>
      </c>
      <c r="D155" s="14">
        <f>'Investment Analysis'!D155</f>
        <v/>
      </c>
      <c r="E155" s="15">
        <f>'Investment Analysis'!E155</f>
        <v/>
      </c>
      <c r="F155" s="13">
        <f>'Investment Analysis'!G155</f>
        <v/>
      </c>
      <c r="G155" s="14">
        <f>'Investment Analysis'!H155</f>
        <v/>
      </c>
      <c r="H155" s="15">
        <f>'Investment Analysis'!I155</f>
        <v/>
      </c>
      <c r="I155" s="13">
        <f>'Investment Analysis'!K155</f>
        <v/>
      </c>
      <c r="J155" s="14">
        <f>'Investment Analysis'!L155</f>
        <v/>
      </c>
      <c r="K155" s="15">
        <f>'Investment Analysis'!M155</f>
        <v/>
      </c>
      <c r="L155" s="41">
        <f>'Investment Analysis'!T155</f>
        <v/>
      </c>
      <c r="M155" s="21">
        <f>'Investment Analysis'!V155</f>
        <v/>
      </c>
      <c r="N155" s="21">
        <f>'Investment Analysis'!W155</f>
        <v/>
      </c>
      <c r="P155" s="48">
        <f>'Investment Analysis'!Y155</f>
        <v/>
      </c>
      <c r="Q155" s="18" t="n"/>
      <c r="R155" s="83" t="n"/>
      <c r="S155" s="48" t="n">
        <v>4549.94</v>
      </c>
      <c r="T155" s="18">
        <f>'Investment Analysis'!AH155</f>
        <v/>
      </c>
      <c r="U155" s="15">
        <f>'Investment Analysis'!AF155</f>
        <v/>
      </c>
      <c r="V155" s="48" t="n">
        <v>7318.13</v>
      </c>
      <c r="W155" s="18">
        <f>'Investment Analysis'!AO155</f>
        <v/>
      </c>
      <c r="X155" s="15">
        <f>'Investment Analysis'!AM155</f>
        <v/>
      </c>
      <c r="Y155" s="48" t="n">
        <v>9719.530000000001</v>
      </c>
      <c r="Z155" s="18">
        <f>IF(Y155&gt;0,(Y155-Z$5)/Z$5,0)</f>
        <v/>
      </c>
      <c r="AA155" s="15">
        <f>'Investment Analysis'!GM155</f>
        <v/>
      </c>
      <c r="AB155" s="48" t="n">
        <v>2638.78</v>
      </c>
      <c r="AC155" s="18">
        <f>IF(AB155&gt;0,(AB155+8000+5000-AC$5)/AC$5,0)</f>
        <v/>
      </c>
      <c r="AD155" s="15">
        <f>'Investment Analysis'!AT155</f>
        <v/>
      </c>
      <c r="AE155" s="48" t="n">
        <v>11435.36</v>
      </c>
      <c r="AF155" s="18">
        <f>'Investment Analysis'!BC155</f>
        <v/>
      </c>
      <c r="AG155" s="15">
        <f>'Investment Analysis'!BA155</f>
        <v/>
      </c>
      <c r="AH155" s="48" t="n"/>
      <c r="AI155" s="18">
        <f>IF(AH155&gt;0,(AH155-5000+20000+20000-AI$5)/AI$5,0)</f>
        <v/>
      </c>
      <c r="AJ155" s="15">
        <f>'Investment Analysis'!BH155</f>
        <v/>
      </c>
      <c r="AK155" s="48" t="n">
        <v>5268.54</v>
      </c>
      <c r="AL155" s="18">
        <f>IF(AK155&gt;0,(AK155+7000-AL$5)/AL$5,0)</f>
        <v/>
      </c>
      <c r="AM155" s="15">
        <f>'Investment Analysis'!BO155</f>
        <v/>
      </c>
      <c r="AN155" s="48" t="n">
        <v>5917.06</v>
      </c>
      <c r="AO155" s="18">
        <f>IF(AN155&gt;0,(AN155+25000+5000-AO$5)/AO$5,0)</f>
        <v/>
      </c>
      <c r="AP155" s="15">
        <f>'Investment Analysis'!BV155</f>
        <v/>
      </c>
      <c r="AQ155" s="48" t="n">
        <v>4990.97</v>
      </c>
      <c r="AR155" s="18">
        <f>IF(AQ155&gt;0,(AQ155+10000+4000-AR$5)/AR$5,0)</f>
        <v/>
      </c>
      <c r="AS155" s="15">
        <f>'Investment Analysis'!CC155</f>
        <v/>
      </c>
      <c r="AT155" s="48" t="n">
        <v>4935.57</v>
      </c>
      <c r="AU155" s="18">
        <f>'Investment Analysis'!CL155</f>
        <v/>
      </c>
      <c r="AV155" s="15">
        <f>'Investment Analysis'!CJ155</f>
        <v/>
      </c>
      <c r="AW155" s="48" t="n">
        <v>17689.07</v>
      </c>
      <c r="AX155" s="18">
        <f>IF(AW155&gt;0,(AW155+2000-AX$5)/AX$5,0)</f>
        <v/>
      </c>
      <c r="AY155" s="15">
        <f>'Investment Analysis'!CQ155</f>
        <v/>
      </c>
      <c r="AZ155" s="48" t="n">
        <v>15658.22</v>
      </c>
      <c r="BA155" s="18">
        <f>'Investment Analysis'!CZ155</f>
        <v/>
      </c>
      <c r="BB155" s="15">
        <f>'Investment Analysis'!CX155</f>
        <v/>
      </c>
      <c r="BC155" s="48" t="n">
        <v>9170.959999999999</v>
      </c>
      <c r="BD155" s="18">
        <f>IF(BC155&gt;0,(BC155-10000+30000+10000-BD$5)/BD$5,0)</f>
        <v/>
      </c>
      <c r="BE155" s="15">
        <f>'Investment Analysis'!DE155</f>
        <v/>
      </c>
      <c r="BF155" s="48" t="n">
        <v>4522.26</v>
      </c>
      <c r="BG155" s="18">
        <f>'Investment Analysis'!DN155</f>
        <v/>
      </c>
      <c r="BH155" s="15">
        <f>'Investment Analysis'!DL155</f>
        <v/>
      </c>
      <c r="BI155" s="48" t="n">
        <v>2761.03</v>
      </c>
      <c r="BJ155" s="18">
        <f>'Investment Analysis'!EB155</f>
        <v/>
      </c>
      <c r="BK155" s="15">
        <f>'Investment Analysis'!DZ155</f>
        <v/>
      </c>
      <c r="BL155" s="48" t="n">
        <v>11548.1</v>
      </c>
      <c r="BM155" s="18">
        <f>'Investment Analysis'!EI155</f>
        <v/>
      </c>
      <c r="BN155" s="15">
        <f>'Investment Analysis'!EG155</f>
        <v/>
      </c>
      <c r="BO155" s="48" t="n">
        <v>10203.92</v>
      </c>
      <c r="BP155" s="18">
        <f>'Investment Analysis'!DU155</f>
        <v/>
      </c>
      <c r="BQ155" s="15">
        <f>'Investment Analysis'!DS155</f>
        <v/>
      </c>
      <c r="BR155" s="48" t="n">
        <v>11791.74</v>
      </c>
      <c r="BS155" s="18">
        <f>'Investment Analysis'!EP155</f>
        <v/>
      </c>
      <c r="BT155" s="15">
        <f>'Investment Analysis'!EN155</f>
        <v/>
      </c>
      <c r="BU155" s="48" t="n">
        <v>14149.93</v>
      </c>
      <c r="BV155" s="18">
        <f>IF(BU155&gt;0,(BU155+8000-BV$5)/BV$5,0)</f>
        <v/>
      </c>
      <c r="BW155" s="15">
        <f>'Investment Analysis'!EU155</f>
        <v/>
      </c>
      <c r="BX155" s="48" t="n">
        <v>20710.09</v>
      </c>
      <c r="BY155" s="18">
        <f>IF(BX155&gt;0,(BX155-10000-5000-BY$5)/BY$5,0)</f>
        <v/>
      </c>
      <c r="BZ155" s="15">
        <f>'Investment Analysis'!FB155</f>
        <v/>
      </c>
      <c r="CA155" s="48" t="n">
        <v>20875.31</v>
      </c>
      <c r="CB155" s="18">
        <f>IF(CA155&gt;0,(CA155-CB$5)/CB$5,0)</f>
        <v/>
      </c>
      <c r="CC155" s="15">
        <f>'Investment Analysis'!FI155</f>
        <v/>
      </c>
      <c r="CD155" s="48" t="n">
        <v>9805.35</v>
      </c>
      <c r="CE155" s="18">
        <f>'Investment Analysis'!FR155</f>
        <v/>
      </c>
      <c r="CF155" s="15">
        <f>'Investment Analysis'!FP155</f>
        <v/>
      </c>
      <c r="CG155" s="48" t="n">
        <v>4672.74</v>
      </c>
      <c r="CH155" s="18">
        <f>'Investment Analysis'!FR155</f>
        <v/>
      </c>
      <c r="CI155" s="15">
        <f>'Investment Analysis'!FW155</f>
        <v/>
      </c>
      <c r="CJ155" s="48" t="n"/>
      <c r="CK155" s="18">
        <f>IF(CJ155&gt;0,(CJ155+5000+8000-CK$5)/CK$5,0)</f>
        <v/>
      </c>
      <c r="CL155" s="15">
        <f>'Investment Analysis'!GD155</f>
        <v/>
      </c>
      <c r="CM155" s="48" t="n">
        <v>37743.21</v>
      </c>
      <c r="CN155" s="18">
        <f>IF(CM155&gt;0,(CM155-CN$5)/CN$5,0)</f>
        <v/>
      </c>
      <c r="CO155" s="15">
        <f>'Investment Analysis'!GT155</f>
        <v/>
      </c>
      <c r="CP155" s="48" t="n">
        <v>6052.6</v>
      </c>
      <c r="CQ155" s="18">
        <f>IF(CP155&gt;0,(CP155-CQ$5)/CQ$5,0)</f>
        <v/>
      </c>
      <c r="CR155" s="15">
        <f>'Investment Analysis'!HG155</f>
        <v/>
      </c>
      <c r="CS155" s="48" t="n">
        <v>3610</v>
      </c>
      <c r="CT155" s="18">
        <f>IF(CS155&gt;0,(CS155-CT$5)/CT$5,0)</f>
        <v/>
      </c>
      <c r="CU155" s="15">
        <f>'Investment Analysis'!HN155</f>
        <v/>
      </c>
      <c r="CV155" s="48" t="n">
        <v>9554.6</v>
      </c>
      <c r="CW155" s="18">
        <f>IF(CV155&gt;0,(CV155-CW$5)/CW$5,0)</f>
        <v/>
      </c>
      <c r="CX155" s="15">
        <f>'Investment Analysis'!IB155</f>
        <v/>
      </c>
      <c r="CY155" s="48" t="n">
        <v>11545.6</v>
      </c>
      <c r="CZ155" s="18">
        <f>IF(CY155&gt;0,(CY155-CZ$5)/CZ$5,0)</f>
        <v/>
      </c>
      <c r="DA155" s="15">
        <f>'Investment Analysis'!II155</f>
        <v/>
      </c>
      <c r="DB155" s="48" t="n">
        <v>6745.75</v>
      </c>
      <c r="DC155" s="18">
        <f>IF(DB155&gt;0,(DB155-DC$5)/DC$5,0)</f>
        <v/>
      </c>
      <c r="DD155" s="15">
        <f>'Investment Analysis'!IP155</f>
        <v/>
      </c>
      <c r="DE155" s="48" t="n">
        <v>21879</v>
      </c>
      <c r="DF155" s="18">
        <f>'Investment Analysis'!IY155</f>
        <v/>
      </c>
      <c r="DG155" s="15">
        <f>'Investment Analysis'!IW155</f>
        <v/>
      </c>
      <c r="DH155" s="48" t="n">
        <v>22500.3</v>
      </c>
      <c r="DI155" s="18">
        <f>IF(DH155&gt;0,(DH155-DI$5)/DI$5,0)</f>
        <v/>
      </c>
      <c r="DJ155" s="15">
        <f>'Investment Analysis'!JD155</f>
        <v/>
      </c>
      <c r="DK155" s="48" t="n">
        <v>26205.5</v>
      </c>
      <c r="DL155" s="18">
        <f>IF(DK155&gt;0,(DK155-DL$5)/DL$5,0)</f>
        <v/>
      </c>
      <c r="DM155" s="15">
        <f>'Investment Analysis'!JK155</f>
        <v/>
      </c>
      <c r="DN155" s="48" t="n">
        <v>1096.4</v>
      </c>
      <c r="DO155" s="18">
        <f>IF(DN155&gt;0,(DN155-DO$5)/DO$5,0)</f>
        <v/>
      </c>
      <c r="DP155" s="15">
        <f>'Investment Analysis'!HU155</f>
        <v/>
      </c>
      <c r="DQ155" s="48" t="n">
        <v>2434</v>
      </c>
      <c r="DR155" s="18">
        <f>IF(DQ155&gt;0,(DQ155-DR$5)/DR$5,0)</f>
        <v/>
      </c>
      <c r="DS155" s="15">
        <f>'Investment Analysis'!JR155</f>
        <v/>
      </c>
      <c r="DT155" s="48" t="n">
        <v>26658</v>
      </c>
      <c r="DU155" s="18">
        <f>IF(DT155&gt;0,(DT155-630.54-DU$5)/DU$5,0)</f>
        <v/>
      </c>
      <c r="DV155" s="15">
        <f>'Investment Analysis'!JY155</f>
        <v/>
      </c>
      <c r="DW155" s="48" t="n">
        <v>12922</v>
      </c>
      <c r="DX155" s="18">
        <f>IF(DW155&gt;0,(DW155-DX$5)/DX$5,0)</f>
        <v/>
      </c>
      <c r="DY155" s="15">
        <f>'Investment Analysis'!KF155</f>
        <v/>
      </c>
      <c r="DZ155" s="48" t="n">
        <v>4974</v>
      </c>
      <c r="EA155" s="18">
        <f>IF(DZ155&gt;0,(DZ155-EA$5)/EA$5,0)</f>
        <v/>
      </c>
      <c r="EB155" s="15">
        <f>'Investment Analysis'!KM155</f>
        <v/>
      </c>
      <c r="EC155" s="48" t="n">
        <v>9165</v>
      </c>
      <c r="ED155" s="18">
        <f>'Investment Analysis'!KV155</f>
        <v/>
      </c>
      <c r="EE155" s="15">
        <f>'Investment Analysis'!KT155</f>
        <v/>
      </c>
      <c r="EF155" s="48" t="n">
        <v>23553</v>
      </c>
      <c r="EG155" s="18">
        <f>IF(EF155&gt;0,(EF155-EG$5)/EG$5,0)</f>
        <v/>
      </c>
      <c r="EH155" s="15">
        <f>'Investment Analysis'!LH155</f>
        <v/>
      </c>
      <c r="EI155" s="48" t="n">
        <v>8139.3</v>
      </c>
      <c r="EJ155" s="18">
        <f>'Investment Analysis'!LQ155</f>
        <v/>
      </c>
      <c r="EK155" s="15">
        <f>'Investment Analysis'!LO155</f>
        <v/>
      </c>
      <c r="EL155" s="48" t="n">
        <v>24315</v>
      </c>
      <c r="EM155" s="18">
        <f>IF(EL155&gt;0,(EL155-EM$4)/EM$4,0)</f>
        <v/>
      </c>
      <c r="EN155" s="15">
        <f>'Investment Analysis'!LX155</f>
        <v/>
      </c>
      <c r="EO155" s="48" t="n">
        <v>13510</v>
      </c>
      <c r="EP155" s="68">
        <f>IF(EO155&gt;0,(EO155-500-EP$5)/EP$5,0)</f>
        <v/>
      </c>
      <c r="EQ155" s="15">
        <f>'Investment Analysis'!MC155</f>
        <v/>
      </c>
      <c r="ER155" s="48" t="n">
        <v>4795</v>
      </c>
      <c r="ES155" s="18">
        <f>'Investment Analysis'!LX155</f>
        <v/>
      </c>
      <c r="ET155" s="15">
        <f>'Investment Analysis'!LA155</f>
        <v/>
      </c>
      <c r="EU155" s="48" t="n">
        <v>46468.5</v>
      </c>
      <c r="EV155" s="18">
        <f>'Investment Analysis'!ML155</f>
        <v/>
      </c>
      <c r="EW155" s="15">
        <f>'Investment Analysis'!MJ155</f>
        <v/>
      </c>
      <c r="EX155" s="48" t="n">
        <v>63537.5</v>
      </c>
      <c r="EY155" s="18">
        <f>IF(EX155&gt;0,(EX155-EY$5)/EY$5,0)</f>
        <v/>
      </c>
      <c r="EZ155" s="15">
        <f>'Investment Analysis'!MQ155</f>
        <v/>
      </c>
      <c r="FA155" s="48" t="n">
        <v>12128</v>
      </c>
      <c r="FB155" s="18">
        <f>IF(FA155&gt;0,(FA155-FB$5)/FB$5,0)</f>
        <v/>
      </c>
      <c r="FC155" s="15">
        <f>'Investment Analysis'!MX155</f>
        <v/>
      </c>
      <c r="FD155" s="48" t="n">
        <v>18856.6</v>
      </c>
      <c r="FE155" s="18">
        <f>IF(FD155&gt;0,(FD155-FE$5)/FE$5,0)</f>
        <v/>
      </c>
      <c r="FF155" s="15">
        <f>'Investment Analysis'!NE155</f>
        <v/>
      </c>
      <c r="FG155" s="48" t="n">
        <v>10242</v>
      </c>
      <c r="FH155" s="18">
        <f>IF(FG155&gt;0,(FG155-FH$5)/FH$5,0)</f>
        <v/>
      </c>
      <c r="FI155" s="15">
        <f>'Investment Analysis'!NL155</f>
        <v/>
      </c>
      <c r="FJ155" s="48" t="n">
        <v>45955</v>
      </c>
      <c r="FK155" s="18">
        <f>IF(FJ155&gt;0,(FJ155-FK$5)/FK$5,0)</f>
        <v/>
      </c>
      <c r="FL155" s="15">
        <f>'Investment Analysis'!NS155</f>
        <v/>
      </c>
      <c r="FM155" s="48" t="n">
        <v>2836.95</v>
      </c>
      <c r="FN155" s="18">
        <f>IF(FM155&gt;0,(FM155-FN$5)/FN$5,0)</f>
        <v/>
      </c>
      <c r="FO155" s="15">
        <f>'Investment Analysis'!NZ155</f>
        <v/>
      </c>
      <c r="FP155" s="48" t="n">
        <v>22900</v>
      </c>
      <c r="FQ155" s="18">
        <f>IF(FP155&gt;0,(FP155-FQ$5)/FQ$5,0)</f>
        <v/>
      </c>
      <c r="FR155" s="15">
        <f>'Investment Analysis'!OG155</f>
        <v/>
      </c>
      <c r="FS155" s="48" t="n">
        <v>62499</v>
      </c>
      <c r="FT155" s="18">
        <f>IF(FS155&gt;0,(FS155-FT$5)/FT$5,0)</f>
        <v/>
      </c>
      <c r="FU155" s="15">
        <f>'Investment Analysis'!ON155</f>
        <v/>
      </c>
      <c r="FV155" s="48" t="n">
        <v>11740</v>
      </c>
      <c r="FW155" s="18">
        <f>IF(FV155&gt;0,(FV155-FW$5)/FW$5,0)</f>
        <v/>
      </c>
      <c r="FX155" s="15">
        <f>'Investment Analysis'!OU155</f>
        <v/>
      </c>
      <c r="FY155" s="48" t="n">
        <v>19601.25</v>
      </c>
      <c r="FZ155" s="18">
        <f>IF(FY155&gt;0,(FY155-FZ$5)/FZ$5,0)</f>
        <v/>
      </c>
      <c r="GA155" s="15">
        <f>'Investment Analysis'!PB155</f>
        <v/>
      </c>
      <c r="GB155" s="48" t="n">
        <v>20869.5</v>
      </c>
      <c r="GC155" s="18">
        <f>'Investment Analysis'!PK155</f>
        <v/>
      </c>
      <c r="GD155" s="15">
        <f>'Investment Analysis'!PI155</f>
        <v/>
      </c>
      <c r="GE155" s="48" t="n">
        <v>10620</v>
      </c>
      <c r="GF155" s="18">
        <f>'Investment Analysis'!PY155</f>
        <v/>
      </c>
      <c r="GG155" s="15">
        <f>'Investment Analysis'!PW155</f>
        <v/>
      </c>
      <c r="GH155" s="48" t="n">
        <v>21520.1</v>
      </c>
      <c r="GI155" s="18">
        <f>'Investment Analysis'!QF155</f>
        <v/>
      </c>
      <c r="GJ155" s="15">
        <f>'Investment Analysis'!QD155</f>
        <v/>
      </c>
      <c r="GK155" s="48" t="n">
        <v>22204</v>
      </c>
      <c r="GL155" s="18">
        <f>'Investment Analysis'!QM155</f>
        <v/>
      </c>
      <c r="GM155" s="15">
        <f>'Investment Analysis'!QK155</f>
        <v/>
      </c>
      <c r="GN155" s="48" t="n">
        <v>12546</v>
      </c>
      <c r="GO155" s="18">
        <f>'Investment Analysis'!QT155</f>
        <v/>
      </c>
      <c r="GP155" s="15">
        <f>'Investment Analysis'!QR155</f>
        <v/>
      </c>
      <c r="GQ155" s="48" t="n">
        <v>5065.5</v>
      </c>
      <c r="GR155" s="18">
        <f>'Investment Analysis'!RA155</f>
        <v/>
      </c>
      <c r="GS155" s="15">
        <f>'Investment Analysis'!QY155</f>
        <v/>
      </c>
      <c r="GT155" s="48" t="n">
        <v>52012.5</v>
      </c>
      <c r="GU155" s="18">
        <f>'Investment Analysis'!RH155</f>
        <v/>
      </c>
      <c r="GV155" s="15">
        <f>'Investment Analysis'!RF155</f>
        <v/>
      </c>
      <c r="GW155" s="48" t="n">
        <v>11760.5</v>
      </c>
      <c r="GX155" s="18">
        <f>'Investment Analysis'!RO155</f>
        <v/>
      </c>
      <c r="GY155" s="15">
        <f>'Investment Analysis'!RM155</f>
        <v/>
      </c>
      <c r="GZ155" s="48" t="n">
        <v>3214</v>
      </c>
      <c r="HA155" s="18">
        <f>'Investment Analysis'!RV155</f>
        <v/>
      </c>
      <c r="HB155" s="15">
        <f>'Investment Analysis'!RT155</f>
        <v/>
      </c>
      <c r="HC155" s="48" t="n">
        <v>23140.5</v>
      </c>
      <c r="HD155" s="18">
        <f>'Investment Analysis'!SC155</f>
        <v/>
      </c>
      <c r="HE155" s="15">
        <f>'Investment Analysis'!SA155</f>
        <v/>
      </c>
      <c r="HF155" s="48" t="n">
        <v>7060</v>
      </c>
      <c r="HG155" s="18">
        <f>'Investment Analysis'!SJ155</f>
        <v/>
      </c>
      <c r="HH155" s="15">
        <f>'Investment Analysis'!SH155</f>
        <v/>
      </c>
      <c r="HI155" s="48" t="n">
        <v>4720</v>
      </c>
      <c r="HJ155" s="18">
        <f>'Investment Analysis'!SM155</f>
        <v/>
      </c>
      <c r="HK155" s="15">
        <f>'Investment Analysis'!SK155</f>
        <v/>
      </c>
      <c r="HL155" s="48" t="n">
        <v>12285</v>
      </c>
      <c r="HM155" s="18">
        <f>'Investment Analysis'!SP155</f>
        <v/>
      </c>
      <c r="HN155" s="15">
        <f>'Investment Analysis'!SN155</f>
        <v/>
      </c>
      <c r="HO155" s="48" t="n">
        <v>16240.95</v>
      </c>
      <c r="HP155" s="18">
        <f>'Investment Analysis'!TE155</f>
        <v/>
      </c>
      <c r="HQ155" s="15">
        <f>'Investment Analysis'!TC155</f>
        <v/>
      </c>
      <c r="HR155" s="48" t="n">
        <v>6644.1</v>
      </c>
      <c r="HS155" s="18">
        <f>'Investment Analysis'!TL155</f>
        <v/>
      </c>
      <c r="HT155" s="15">
        <f>'Investment Analysis'!TJ155</f>
        <v/>
      </c>
      <c r="HU155" s="48" t="n"/>
      <c r="HV155" s="18">
        <f>'Investment Analysis'!TS155</f>
        <v/>
      </c>
      <c r="HW155" s="15">
        <f>'Investment Analysis'!TQ155</f>
        <v/>
      </c>
      <c r="HX155" s="48" t="n"/>
      <c r="HY155" s="18">
        <f>'Investment Analysis'!TZ155</f>
        <v/>
      </c>
      <c r="HZ155" s="15">
        <f>'Investment Analysis'!TX155</f>
        <v/>
      </c>
      <c r="IA155" s="48" t="n"/>
      <c r="IB155" s="18">
        <f>'Investment Analysis'!UG155</f>
        <v/>
      </c>
      <c r="IC155" s="15">
        <f>'Investment Analysis'!UE155</f>
        <v/>
      </c>
      <c r="ID155" s="48" t="n"/>
      <c r="IE155" s="18">
        <f>'Investment Analysis'!UN155</f>
        <v/>
      </c>
      <c r="IF155" s="15">
        <f>'Investment Analysis'!UL155</f>
        <v/>
      </c>
      <c r="IG155" s="48" t="n"/>
      <c r="IH155" s="18">
        <f>'Investment Analysis'!UU155</f>
        <v/>
      </c>
      <c r="II155" s="15">
        <f>'Investment Analysis'!US155</f>
        <v/>
      </c>
      <c r="IJ155" s="48" t="n"/>
      <c r="IK155" s="18">
        <f>'Investment Analysis'!VB155</f>
        <v/>
      </c>
      <c r="IL155" s="15">
        <f>'Investment Analysis'!UZ155</f>
        <v/>
      </c>
      <c r="IM155" s="48" t="n"/>
      <c r="IN155" s="18">
        <f>'Investment Analysis'!VI155</f>
        <v/>
      </c>
      <c r="IO155" s="15">
        <f>'Investment Analysis'!VG155</f>
        <v/>
      </c>
      <c r="IP155" s="18" t="n"/>
      <c r="IQ155" s="18" t="n"/>
      <c r="IR155" s="18" t="n"/>
      <c r="IS155" s="108">
        <f>IF(IT155&gt;0,IT155-IT154,0)</f>
        <v/>
      </c>
      <c r="IT155" s="48">
        <f>FY155+FV155+FS155+FP155+FM155+FJ155+FG155+FD155+FA155+EX155+EU155+ER155+EO155+EL155+EI155+EF155+EC155+DZ155+DW155+DT155+DQ155+DN155+DK155+DH155+DE155+DB155+CY155+CV155+CS155+CP155+CJ155+CG155+CD155+CA155+BX155+P155+CM155+GT155+GQ155+GN155+GK155+GH155+GE155+GB155+BU155+BR155+BO155+BL155+BI155+BF155+BC155+AZ155+AW155+AT155+AQ155+AN155+AK155+AH155+AE155+AB155+Y155+V155+S155+GW155+GZ155+HC155+HF155+HI155+HL155+HO155+HR155+HU155</f>
        <v/>
      </c>
      <c r="IU155" s="101">
        <f>IF(IT155&gt;0,IV155,0)</f>
        <v/>
      </c>
      <c r="IV155" s="101" t="n">
        <v>3600</v>
      </c>
      <c r="IW155" s="15">
        <f>IF(IT155&gt;0,(IT155+IV$11-I$2)/I$2,0)</f>
        <v/>
      </c>
      <c r="IX155" s="113">
        <f>IF(IT155&gt;0,IT155+IV$11-I$2,0)</f>
        <v/>
      </c>
      <c r="IY155" s="21">
        <f>IF(IT155&gt;0,(IT155+IV$11+IV$33+IV$52+IV$73+IV$93+IV$113+IV$133-IT$8)/IT$8,0)</f>
        <v/>
      </c>
      <c r="IZ155" s="173">
        <f>IF(IT155&gt;0,IT155+IV$11+IV$33+IV$52+IV$73+IV$93+IV$113+IV$133-IT$8,0)</f>
        <v/>
      </c>
    </row>
    <row r="156">
      <c r="A156" s="554">
        <f>'Investment Analysis'!A156</f>
        <v/>
      </c>
      <c r="B156" s="4">
        <f>'Investment Analysis'!B156</f>
        <v/>
      </c>
      <c r="C156" s="27">
        <f>'Investment Analysis'!C156</f>
        <v/>
      </c>
      <c r="D156" s="14">
        <f>'Investment Analysis'!D156</f>
        <v/>
      </c>
      <c r="E156" s="15">
        <f>'Investment Analysis'!E156</f>
        <v/>
      </c>
      <c r="F156" s="13">
        <f>'Investment Analysis'!G156</f>
        <v/>
      </c>
      <c r="G156" s="14">
        <f>'Investment Analysis'!H156</f>
        <v/>
      </c>
      <c r="H156" s="15">
        <f>'Investment Analysis'!I156</f>
        <v/>
      </c>
      <c r="I156" s="13">
        <f>'Investment Analysis'!K156</f>
        <v/>
      </c>
      <c r="J156" s="14">
        <f>'Investment Analysis'!L156</f>
        <v/>
      </c>
      <c r="K156" s="15">
        <f>'Investment Analysis'!M156</f>
        <v/>
      </c>
      <c r="L156" s="41">
        <f>'Investment Analysis'!T156</f>
        <v/>
      </c>
      <c r="M156" s="21">
        <f>'Investment Analysis'!V156</f>
        <v/>
      </c>
      <c r="N156" s="21">
        <f>'Investment Analysis'!W156</f>
        <v/>
      </c>
      <c r="P156" s="48">
        <f>'Investment Analysis'!Y156</f>
        <v/>
      </c>
      <c r="Q156" s="18" t="n"/>
      <c r="R156" s="83" t="n"/>
      <c r="S156" s="48" t="n">
        <v>4645.98</v>
      </c>
      <c r="T156" s="18">
        <f>'Investment Analysis'!AH156</f>
        <v/>
      </c>
      <c r="U156" s="15">
        <f>'Investment Analysis'!AF156</f>
        <v/>
      </c>
      <c r="V156" s="48" t="n">
        <v>7436.02</v>
      </c>
      <c r="W156" s="18">
        <f>'Investment Analysis'!AO156</f>
        <v/>
      </c>
      <c r="X156" s="15">
        <f>'Investment Analysis'!AM156</f>
        <v/>
      </c>
      <c r="Y156" s="48" t="n">
        <v>9759.15</v>
      </c>
      <c r="Z156" s="18">
        <f>IF(Y156&gt;0,(Y156-Z$5)/Z$5,0)</f>
        <v/>
      </c>
      <c r="AA156" s="15">
        <f>'Investment Analysis'!GM156</f>
        <v/>
      </c>
      <c r="AB156" s="48" t="n">
        <v>2688.59</v>
      </c>
      <c r="AC156" s="18">
        <f>IF(AB156&gt;0,(AB156+8000+5000-AC$5)/AC$5,0)</f>
        <v/>
      </c>
      <c r="AD156" s="15">
        <f>'Investment Analysis'!AT156</f>
        <v/>
      </c>
      <c r="AE156" s="48" t="n">
        <v>11604.16</v>
      </c>
      <c r="AF156" s="18">
        <f>'Investment Analysis'!BC156</f>
        <v/>
      </c>
      <c r="AG156" s="15">
        <f>'Investment Analysis'!BA156</f>
        <v/>
      </c>
      <c r="AH156" s="48" t="n"/>
      <c r="AI156" s="18">
        <f>IF(AH156&gt;0,(AH156-5000+20000+20000-AI$5)/AI$5,0)</f>
        <v/>
      </c>
      <c r="AJ156" s="15">
        <f>'Investment Analysis'!BH156</f>
        <v/>
      </c>
      <c r="AK156" s="48" t="n">
        <v>5357.23</v>
      </c>
      <c r="AL156" s="18">
        <f>IF(AK156&gt;0,(AK156+7000-AL$5)/AL$5,0)</f>
        <v/>
      </c>
      <c r="AM156" s="15">
        <f>'Investment Analysis'!BO156</f>
        <v/>
      </c>
      <c r="AN156" s="48" t="n">
        <v>6006.53</v>
      </c>
      <c r="AO156" s="18">
        <f>IF(AN156&gt;0,(AN156+25000+5000-AO$5)/AO$5,0)</f>
        <v/>
      </c>
      <c r="AP156" s="15">
        <f>'Investment Analysis'!BV156</f>
        <v/>
      </c>
      <c r="AQ156" s="48" t="n">
        <v>5051.98</v>
      </c>
      <c r="AR156" s="18">
        <f>IF(AQ156&gt;0,(AQ156+10000+4000-AR$5)/AR$5,0)</f>
        <v/>
      </c>
      <c r="AS156" s="15">
        <f>'Investment Analysis'!CC156</f>
        <v/>
      </c>
      <c r="AT156" s="48" t="n">
        <v>5027.8</v>
      </c>
      <c r="AU156" s="18">
        <f>'Investment Analysis'!CL156</f>
        <v/>
      </c>
      <c r="AV156" s="15">
        <f>'Investment Analysis'!CJ156</f>
        <v/>
      </c>
      <c r="AW156" s="48" t="n">
        <v>18022.02</v>
      </c>
      <c r="AX156" s="18">
        <f>IF(AW156&gt;0,(AW156+2000-AX$5)/AX$5,0)</f>
        <v/>
      </c>
      <c r="AY156" s="15">
        <f>'Investment Analysis'!CQ156</f>
        <v/>
      </c>
      <c r="AZ156" s="48" t="n">
        <v>15902.75</v>
      </c>
      <c r="BA156" s="18">
        <f>'Investment Analysis'!CZ156</f>
        <v/>
      </c>
      <c r="BB156" s="15">
        <f>'Investment Analysis'!CX156</f>
        <v/>
      </c>
      <c r="BC156" s="48" t="n">
        <v>9355.209999999999</v>
      </c>
      <c r="BD156" s="18">
        <f>IF(BC156&gt;0,(BC156-10000+30000+10000-BD$5)/BD$5,0)</f>
        <v/>
      </c>
      <c r="BE156" s="15">
        <f>'Investment Analysis'!DE156</f>
        <v/>
      </c>
      <c r="BF156" s="48" t="n">
        <v>4595.68</v>
      </c>
      <c r="BG156" s="18">
        <f>'Investment Analysis'!DN156</f>
        <v/>
      </c>
      <c r="BH156" s="15">
        <f>'Investment Analysis'!DL156</f>
        <v/>
      </c>
      <c r="BI156" s="48" t="n">
        <v>2809.21</v>
      </c>
      <c r="BJ156" s="18">
        <f>'Investment Analysis'!EB156</f>
        <v/>
      </c>
      <c r="BK156" s="15">
        <f>'Investment Analysis'!DZ156</f>
        <v/>
      </c>
      <c r="BL156" s="48" t="n">
        <v>11726.98</v>
      </c>
      <c r="BM156" s="18">
        <f>'Investment Analysis'!EI156</f>
        <v/>
      </c>
      <c r="BN156" s="15">
        <f>'Investment Analysis'!EG156</f>
        <v/>
      </c>
      <c r="BO156" s="48" t="n">
        <v>10323.57</v>
      </c>
      <c r="BP156" s="18">
        <f>'Investment Analysis'!DU156</f>
        <v/>
      </c>
      <c r="BQ156" s="15">
        <f>'Investment Analysis'!DS156</f>
        <v/>
      </c>
      <c r="BR156" s="48" t="n">
        <v>12122.04</v>
      </c>
      <c r="BS156" s="18">
        <f>'Investment Analysis'!EP156</f>
        <v/>
      </c>
      <c r="BT156" s="15">
        <f>'Investment Analysis'!EN156</f>
        <v/>
      </c>
      <c r="BU156" s="48" t="n">
        <v>14235.58</v>
      </c>
      <c r="BV156" s="18">
        <f>IF(BU156&gt;0,(BU156+8000-BV$5)/BV$5,0)</f>
        <v/>
      </c>
      <c r="BW156" s="15">
        <f>'Investment Analysis'!EU156</f>
        <v/>
      </c>
      <c r="BX156" s="48" t="n">
        <v>21592.87</v>
      </c>
      <c r="BY156" s="18">
        <f>IF(BX156&gt;0,(BX156-10000-5000-BY$5)/BY$5,0)</f>
        <v/>
      </c>
      <c r="BZ156" s="15">
        <f>'Investment Analysis'!FB156</f>
        <v/>
      </c>
      <c r="CA156" s="48" t="n">
        <v>20825.16</v>
      </c>
      <c r="CB156" s="18">
        <f>IF(CA156&gt;0,(CA156-CB$5)/CB$5,0)</f>
        <v/>
      </c>
      <c r="CC156" s="15">
        <f>'Investment Analysis'!FI156</f>
        <v/>
      </c>
      <c r="CD156" s="48" t="n">
        <v>10037.47</v>
      </c>
      <c r="CE156" s="18">
        <f>'Investment Analysis'!FR156</f>
        <v/>
      </c>
      <c r="CF156" s="15">
        <f>'Investment Analysis'!FP156</f>
        <v/>
      </c>
      <c r="CG156" s="48" t="n">
        <v>4713.45</v>
      </c>
      <c r="CH156" s="18">
        <f>'Investment Analysis'!FR156</f>
        <v/>
      </c>
      <c r="CI156" s="15">
        <f>'Investment Analysis'!FW156</f>
        <v/>
      </c>
      <c r="CJ156" s="48" t="n"/>
      <c r="CK156" s="18">
        <f>IF(CJ156&gt;0,(CJ156+5000+8000-CK$5)/CK$5,0)</f>
        <v/>
      </c>
      <c r="CL156" s="15">
        <f>'Investment Analysis'!GD156</f>
        <v/>
      </c>
      <c r="CM156" s="48" t="n">
        <v>38439.15</v>
      </c>
      <c r="CN156" s="18">
        <f>IF(CM156&gt;0,(CM156-CN$5)/CN$5,0)</f>
        <v/>
      </c>
      <c r="CO156" s="15">
        <f>'Investment Analysis'!GT156</f>
        <v/>
      </c>
      <c r="CP156" s="48" t="n">
        <v>6185.2</v>
      </c>
      <c r="CQ156" s="18">
        <f>IF(CP156&gt;0,(CP156-CQ$5)/CQ$5,0)</f>
        <v/>
      </c>
      <c r="CR156" s="15">
        <f>'Investment Analysis'!HG156</f>
        <v/>
      </c>
      <c r="CS156" s="48" t="n">
        <v>3760</v>
      </c>
      <c r="CT156" s="18">
        <f>IF(CS156&gt;0,(CS156-CT$5)/CT$5,0)</f>
        <v/>
      </c>
      <c r="CU156" s="15">
        <f>'Investment Analysis'!HN156</f>
        <v/>
      </c>
      <c r="CV156" s="48" t="n">
        <v>9900</v>
      </c>
      <c r="CW156" s="18">
        <f>IF(CV156&gt;0,(CV156-CW$5)/CW$5,0)</f>
        <v/>
      </c>
      <c r="CX156" s="15">
        <f>'Investment Analysis'!IB156</f>
        <v/>
      </c>
      <c r="CY156" s="48" t="n">
        <v>11908.8</v>
      </c>
      <c r="CZ156" s="18">
        <f>IF(CY156&gt;0,(CY156-CZ$5)/CZ$5,0)</f>
        <v/>
      </c>
      <c r="DA156" s="15">
        <f>'Investment Analysis'!II156</f>
        <v/>
      </c>
      <c r="DB156" s="48" t="n">
        <v>6641.75</v>
      </c>
      <c r="DC156" s="18">
        <f>IF(DB156&gt;0,(DB156-DC$5)/DC$5,0)</f>
        <v/>
      </c>
      <c r="DD156" s="15">
        <f>'Investment Analysis'!IP156</f>
        <v/>
      </c>
      <c r="DE156" s="48" t="n">
        <v>22578</v>
      </c>
      <c r="DF156" s="18">
        <f>'Investment Analysis'!IY156</f>
        <v/>
      </c>
      <c r="DG156" s="15">
        <f>'Investment Analysis'!IW156</f>
        <v/>
      </c>
      <c r="DH156" s="48" t="n">
        <v>23291.1</v>
      </c>
      <c r="DI156" s="18">
        <f>IF(DH156&gt;0,(DH156-DI$5)/DI$5,0)</f>
        <v/>
      </c>
      <c r="DJ156" s="15">
        <f>'Investment Analysis'!JD156</f>
        <v/>
      </c>
      <c r="DK156" s="48" t="n">
        <v>26782</v>
      </c>
      <c r="DL156" s="18">
        <f>IF(DK156&gt;0,(DK156-DL$5)/DL$5,0)</f>
        <v/>
      </c>
      <c r="DM156" s="15">
        <f>'Investment Analysis'!JK156</f>
        <v/>
      </c>
      <c r="DN156" s="48" t="n">
        <v>1073.7</v>
      </c>
      <c r="DO156" s="18">
        <f>IF(DN156&gt;0,(DN156-DO$5)/DO$5,0)</f>
        <v/>
      </c>
      <c r="DP156" s="15">
        <f>'Investment Analysis'!HU156</f>
        <v/>
      </c>
      <c r="DQ156" s="48" t="n">
        <v>2463.75</v>
      </c>
      <c r="DR156" s="18">
        <f>IF(DQ156&gt;0,(DQ156-DR$5)/DR$5,0)</f>
        <v/>
      </c>
      <c r="DS156" s="15">
        <f>'Investment Analysis'!JR156</f>
        <v/>
      </c>
      <c r="DT156" s="48" t="n">
        <v>26028</v>
      </c>
      <c r="DU156" s="18">
        <f>IF(DT156&gt;0,(DT156-630.54-DU$5)/DU$5,0)</f>
        <v/>
      </c>
      <c r="DV156" s="15">
        <f>'Investment Analysis'!JY156</f>
        <v/>
      </c>
      <c r="DW156" s="48" t="n">
        <v>12789</v>
      </c>
      <c r="DX156" s="18">
        <f>IF(DW156&gt;0,(DW156-DX$5)/DX$5,0)</f>
        <v/>
      </c>
      <c r="DY156" s="15">
        <f>'Investment Analysis'!KF156</f>
        <v/>
      </c>
      <c r="DZ156" s="48" t="n">
        <v>5116</v>
      </c>
      <c r="EA156" s="18">
        <f>IF(DZ156&gt;0,(DZ156-EA$5)/EA$5,0)</f>
        <v/>
      </c>
      <c r="EB156" s="15">
        <f>'Investment Analysis'!KM156</f>
        <v/>
      </c>
      <c r="EC156" s="48" t="n">
        <v>9620</v>
      </c>
      <c r="ED156" s="18">
        <f>'Investment Analysis'!KV156</f>
        <v/>
      </c>
      <c r="EE156" s="15">
        <f>'Investment Analysis'!KT156</f>
        <v/>
      </c>
      <c r="EF156" s="48" t="n">
        <v>23341.5</v>
      </c>
      <c r="EG156" s="18">
        <f>IF(EF156&gt;0,(EF156-EG$5)/EG$5,0)</f>
        <v/>
      </c>
      <c r="EH156" s="15">
        <f>'Investment Analysis'!LH156</f>
        <v/>
      </c>
      <c r="EI156" s="48" t="n">
        <v>8540.35</v>
      </c>
      <c r="EJ156" s="18">
        <f>'Investment Analysis'!LQ156</f>
        <v/>
      </c>
      <c r="EK156" s="15">
        <f>'Investment Analysis'!LO156</f>
        <v/>
      </c>
      <c r="EL156" s="48" t="n">
        <v>25890</v>
      </c>
      <c r="EM156" s="18">
        <f>IF(EL156&gt;0,(EL156-EM$4)/EM$4,0)</f>
        <v/>
      </c>
      <c r="EN156" s="15">
        <f>'Investment Analysis'!LX156</f>
        <v/>
      </c>
      <c r="EO156" s="48" t="n">
        <v>14070</v>
      </c>
      <c r="EP156" s="68">
        <f>IF(EO156&gt;0,(EO156-500-EP$5)/EP$5,0)</f>
        <v/>
      </c>
      <c r="EQ156" s="15">
        <f>'Investment Analysis'!MC156</f>
        <v/>
      </c>
      <c r="ER156" s="48" t="n">
        <v>4930</v>
      </c>
      <c r="ES156" s="18">
        <f>'Investment Analysis'!LX156</f>
        <v/>
      </c>
      <c r="ET156" s="15">
        <f>'Investment Analysis'!LA156</f>
        <v/>
      </c>
      <c r="EU156" s="48" t="n">
        <v>49666.5</v>
      </c>
      <c r="EV156" s="18">
        <f>'Investment Analysis'!ML156</f>
        <v/>
      </c>
      <c r="EW156" s="15">
        <f>'Investment Analysis'!MJ156</f>
        <v/>
      </c>
      <c r="EX156" s="48" t="n">
        <v>65666.75</v>
      </c>
      <c r="EY156" s="18">
        <f>IF(EX156&gt;0,(EX156-EY$5)/EY$5,0)</f>
        <v/>
      </c>
      <c r="EZ156" s="15">
        <f>'Investment Analysis'!MQ156</f>
        <v/>
      </c>
      <c r="FA156" s="48" t="n">
        <v>13392</v>
      </c>
      <c r="FB156" s="18">
        <f>IF(FA156&gt;0,(FA156-FB$5)/FB$5,0)</f>
        <v/>
      </c>
      <c r="FC156" s="15">
        <f>'Investment Analysis'!MX156</f>
        <v/>
      </c>
      <c r="FD156" s="48" t="n">
        <v>19336.1</v>
      </c>
      <c r="FE156" s="18">
        <f>IF(FD156&gt;0,(FD156-FE$5)/FE$5,0)</f>
        <v/>
      </c>
      <c r="FF156" s="15">
        <f>'Investment Analysis'!NE156</f>
        <v/>
      </c>
      <c r="FG156" s="48" t="n">
        <v>10746</v>
      </c>
      <c r="FH156" s="18">
        <f>IF(FG156&gt;0,(FG156-FH$5)/FH$5,0)</f>
        <v/>
      </c>
      <c r="FI156" s="15">
        <f>'Investment Analysis'!NL156</f>
        <v/>
      </c>
      <c r="FJ156" s="48" t="n">
        <v>46393.9</v>
      </c>
      <c r="FK156" s="18">
        <f>IF(FJ156&gt;0,(FJ156-FK$5)/FK$5,0)</f>
        <v/>
      </c>
      <c r="FL156" s="15">
        <f>'Investment Analysis'!NS156</f>
        <v/>
      </c>
      <c r="FM156" s="48" t="n">
        <v>2925.6</v>
      </c>
      <c r="FN156" s="18">
        <f>IF(FM156&gt;0,(FM156-FN$5)/FN$5,0)</f>
        <v/>
      </c>
      <c r="FO156" s="15">
        <f>'Investment Analysis'!NZ156</f>
        <v/>
      </c>
      <c r="FP156" s="48" t="n">
        <v>24900</v>
      </c>
      <c r="FQ156" s="18">
        <f>IF(FP156&gt;0,(FP156-FQ$5)/FQ$5,0)</f>
        <v/>
      </c>
      <c r="FR156" s="15">
        <f>'Investment Analysis'!OG156</f>
        <v/>
      </c>
      <c r="FS156" s="48" t="n">
        <v>63015</v>
      </c>
      <c r="FT156" s="18">
        <f>IF(FS156&gt;0,(FS156-FT$5)/FT$5,0)</f>
        <v/>
      </c>
      <c r="FU156" s="15">
        <f>'Investment Analysis'!ON156</f>
        <v/>
      </c>
      <c r="FV156" s="48" t="n">
        <v>11290</v>
      </c>
      <c r="FW156" s="18">
        <f>IF(FV156&gt;0,(FV156-FW$5)/FW$5,0)</f>
        <v/>
      </c>
      <c r="FX156" s="15">
        <f>'Investment Analysis'!OU156</f>
        <v/>
      </c>
      <c r="FY156" s="48" t="n">
        <v>19672.5</v>
      </c>
      <c r="FZ156" s="18">
        <f>IF(FY156&gt;0,(FY156-FZ$5)/FZ$5,0)</f>
        <v/>
      </c>
      <c r="GA156" s="15">
        <f>'Investment Analysis'!PB156</f>
        <v/>
      </c>
      <c r="GB156" s="48" t="n">
        <v>20854.5</v>
      </c>
      <c r="GC156" s="18">
        <f>'Investment Analysis'!PK156</f>
        <v/>
      </c>
      <c r="GD156" s="15">
        <f>'Investment Analysis'!PI156</f>
        <v/>
      </c>
      <c r="GE156" s="48" t="n">
        <v>11664</v>
      </c>
      <c r="GF156" s="18">
        <f>'Investment Analysis'!PY156</f>
        <v/>
      </c>
      <c r="GG156" s="15">
        <f>'Investment Analysis'!PW156</f>
        <v/>
      </c>
      <c r="GH156" s="48" t="n">
        <v>22470</v>
      </c>
      <c r="GI156" s="18">
        <f>'Investment Analysis'!QF156</f>
        <v/>
      </c>
      <c r="GJ156" s="15">
        <f>'Investment Analysis'!QD156</f>
        <v/>
      </c>
      <c r="GK156" s="48" t="n">
        <v>24654</v>
      </c>
      <c r="GL156" s="18">
        <f>'Investment Analysis'!QM156</f>
        <v/>
      </c>
      <c r="GM156" s="15">
        <f>'Investment Analysis'!QK156</f>
        <v/>
      </c>
      <c r="GN156" s="48" t="n">
        <v>12591</v>
      </c>
      <c r="GO156" s="18">
        <f>'Investment Analysis'!QT156</f>
        <v/>
      </c>
      <c r="GP156" s="15">
        <f>'Investment Analysis'!QR156</f>
        <v/>
      </c>
      <c r="GQ156" s="48" t="n">
        <v>5272.85</v>
      </c>
      <c r="GR156" s="18">
        <f>'Investment Analysis'!RA156</f>
        <v/>
      </c>
      <c r="GS156" s="15">
        <f>'Investment Analysis'!QY156</f>
        <v/>
      </c>
      <c r="GT156" s="48" t="n">
        <v>53515</v>
      </c>
      <c r="GU156" s="18">
        <f>'Investment Analysis'!RH156</f>
        <v/>
      </c>
      <c r="GV156" s="15">
        <f>'Investment Analysis'!RF156</f>
        <v/>
      </c>
      <c r="GW156" s="48" t="n">
        <v>11950</v>
      </c>
      <c r="GX156" s="18">
        <f>'Investment Analysis'!RO156</f>
        <v/>
      </c>
      <c r="GY156" s="15">
        <f>'Investment Analysis'!RM156</f>
        <v/>
      </c>
      <c r="GZ156" s="48" t="n">
        <v>3346</v>
      </c>
      <c r="HA156" s="18">
        <f>'Investment Analysis'!RV156</f>
        <v/>
      </c>
      <c r="HB156" s="15">
        <f>'Investment Analysis'!RT156</f>
        <v/>
      </c>
      <c r="HC156" s="48" t="n">
        <v>24099</v>
      </c>
      <c r="HD156" s="18">
        <f>'Investment Analysis'!SC156</f>
        <v/>
      </c>
      <c r="HE156" s="15">
        <f>'Investment Analysis'!SA156</f>
        <v/>
      </c>
      <c r="HF156" s="48" t="n">
        <v>7880</v>
      </c>
      <c r="HG156" s="18">
        <f>'Investment Analysis'!SJ156</f>
        <v/>
      </c>
      <c r="HH156" s="15">
        <f>'Investment Analysis'!SH156</f>
        <v/>
      </c>
      <c r="HI156" s="48" t="n">
        <v>4800</v>
      </c>
      <c r="HJ156" s="18">
        <f>'Investment Analysis'!SM156</f>
        <v/>
      </c>
      <c r="HK156" s="15">
        <f>'Investment Analysis'!SK156</f>
        <v/>
      </c>
      <c r="HL156" s="48" t="n">
        <v>12885</v>
      </c>
      <c r="HM156" s="18">
        <f>'Investment Analysis'!SP156</f>
        <v/>
      </c>
      <c r="HN156" s="15">
        <f>'Investment Analysis'!SN156</f>
        <v/>
      </c>
      <c r="HO156" s="48" t="n">
        <v>16682.1</v>
      </c>
      <c r="HP156" s="18">
        <f>'Investment Analysis'!TE156</f>
        <v/>
      </c>
      <c r="HQ156" s="15">
        <f>'Investment Analysis'!TC156</f>
        <v/>
      </c>
      <c r="HR156" s="48" t="n">
        <v>7191</v>
      </c>
      <c r="HS156" s="18">
        <f>'Investment Analysis'!TL156</f>
        <v/>
      </c>
      <c r="HT156" s="15">
        <f>'Investment Analysis'!TJ156</f>
        <v/>
      </c>
      <c r="HU156" s="48" t="n"/>
      <c r="HV156" s="18">
        <f>'Investment Analysis'!TS156</f>
        <v/>
      </c>
      <c r="HW156" s="15">
        <f>'Investment Analysis'!TQ156</f>
        <v/>
      </c>
      <c r="HX156" s="48" t="n"/>
      <c r="HY156" s="18">
        <f>'Investment Analysis'!TZ156</f>
        <v/>
      </c>
      <c r="HZ156" s="15">
        <f>'Investment Analysis'!TX156</f>
        <v/>
      </c>
      <c r="IA156" s="48" t="n"/>
      <c r="IB156" s="18">
        <f>'Investment Analysis'!UG156</f>
        <v/>
      </c>
      <c r="IC156" s="15">
        <f>'Investment Analysis'!UE156</f>
        <v/>
      </c>
      <c r="ID156" s="48" t="n"/>
      <c r="IE156" s="18">
        <f>'Investment Analysis'!UN156</f>
        <v/>
      </c>
      <c r="IF156" s="15">
        <f>'Investment Analysis'!UL156</f>
        <v/>
      </c>
      <c r="IG156" s="48" t="n"/>
      <c r="IH156" s="18">
        <f>'Investment Analysis'!UU156</f>
        <v/>
      </c>
      <c r="II156" s="15">
        <f>'Investment Analysis'!US156</f>
        <v/>
      </c>
      <c r="IJ156" s="48" t="n"/>
      <c r="IK156" s="18">
        <f>'Investment Analysis'!VB156</f>
        <v/>
      </c>
      <c r="IL156" s="15">
        <f>'Investment Analysis'!UZ156</f>
        <v/>
      </c>
      <c r="IM156" s="48" t="n"/>
      <c r="IN156" s="18">
        <f>'Investment Analysis'!VI156</f>
        <v/>
      </c>
      <c r="IO156" s="15">
        <f>'Investment Analysis'!VG156</f>
        <v/>
      </c>
      <c r="IP156" s="18" t="n"/>
      <c r="IQ156" s="18" t="n"/>
      <c r="IR156" s="18" t="n"/>
      <c r="IS156" s="108">
        <f>IF(IT156&gt;0,IT156-IT155,0)</f>
        <v/>
      </c>
      <c r="IT156" s="48">
        <f>FY156+FV156+FS156+FP156+FM156+FJ156+FG156+FD156+FA156+EX156+EU156+ER156+EO156+EL156+EI156+EF156+EC156+DZ156+DW156+DT156+DQ156+DN156+DK156+DH156+DE156+DB156+CY156+CV156+CS156+CP156+CJ156+CG156+CD156+CA156+BX156+P156+CM156+GT156+GQ156+GN156+GK156+GH156+GE156+GB156+BU156+BR156+BO156+BL156+BI156+BF156+BC156+AZ156+AW156+AT156+AQ156+AN156+AK156+AH156+AE156+AB156+Y156+V156+S156+GW156+GZ156+HC156+HF156+HI156+HL156+HO156+HR156+HU156</f>
        <v/>
      </c>
      <c r="IU156" s="101">
        <f>IF(IT156&gt;0,IV156,0)</f>
        <v/>
      </c>
      <c r="IV156" s="101" t="n"/>
      <c r="IW156" s="15">
        <f>IF(IT156&gt;0,(IT156+IV$11-I$2)/I$2,0)</f>
        <v/>
      </c>
      <c r="IX156" s="113">
        <f>IF(IT156&gt;0,IT156+IV$11-I$2,0)</f>
        <v/>
      </c>
      <c r="IY156" s="21">
        <f>IF(IT156&gt;0,(IT156+IV$11+IV$33+IV$52+IV$73+IV$93+IV$113+IV$133-IT$8)/IT$8,0)</f>
        <v/>
      </c>
      <c r="IZ156" s="173">
        <f>IF(IT156&gt;0,IT156+IV$11+IV$33+IV$52+IV$73+IV$93+IV$113+IV$133-IT$8,0)</f>
        <v/>
      </c>
    </row>
    <row r="157">
      <c r="A157" s="554">
        <f>'Investment Analysis'!A157</f>
        <v/>
      </c>
      <c r="B157" s="4">
        <f>'Investment Analysis'!B157</f>
        <v/>
      </c>
      <c r="C157" s="27">
        <f>'Investment Analysis'!C157</f>
        <v/>
      </c>
      <c r="D157" s="14">
        <f>'Investment Analysis'!D157</f>
        <v/>
      </c>
      <c r="E157" s="15">
        <f>'Investment Analysis'!E157</f>
        <v/>
      </c>
      <c r="F157" s="13">
        <f>'Investment Analysis'!G157</f>
        <v/>
      </c>
      <c r="G157" s="14">
        <f>'Investment Analysis'!H157</f>
        <v/>
      </c>
      <c r="H157" s="15">
        <f>'Investment Analysis'!I157</f>
        <v/>
      </c>
      <c r="I157" s="13">
        <f>'Investment Analysis'!K157</f>
        <v/>
      </c>
      <c r="J157" s="14">
        <f>'Investment Analysis'!L157</f>
        <v/>
      </c>
      <c r="K157" s="15">
        <f>'Investment Analysis'!M157</f>
        <v/>
      </c>
      <c r="L157" s="41">
        <f>'Investment Analysis'!T157</f>
        <v/>
      </c>
      <c r="M157" s="21">
        <f>'Investment Analysis'!V157</f>
        <v/>
      </c>
      <c r="N157" s="21">
        <f>'Investment Analysis'!W157</f>
        <v/>
      </c>
      <c r="P157" s="48">
        <f>'Investment Analysis'!Y157</f>
        <v/>
      </c>
      <c r="Q157" s="18" t="n"/>
      <c r="R157" s="83" t="n"/>
      <c r="S157" s="48" t="n">
        <v>4615.85</v>
      </c>
      <c r="T157" s="18">
        <f>'Investment Analysis'!AH157</f>
        <v/>
      </c>
      <c r="U157" s="15">
        <f>'Investment Analysis'!AF157</f>
        <v/>
      </c>
      <c r="V157" s="48" t="n">
        <v>7370.87</v>
      </c>
      <c r="W157" s="18">
        <f>'Investment Analysis'!AO157</f>
        <v/>
      </c>
      <c r="X157" s="15">
        <f>'Investment Analysis'!AM157</f>
        <v/>
      </c>
      <c r="Y157" s="48" t="n">
        <v>9759.15</v>
      </c>
      <c r="Z157" s="18">
        <f>IF(Y157&gt;0,(Y157-Z$5)/Z$5,0)</f>
        <v/>
      </c>
      <c r="AA157" s="15">
        <f>'Investment Analysis'!GM157</f>
        <v/>
      </c>
      <c r="AB157" s="48" t="n">
        <v>2664.27</v>
      </c>
      <c r="AC157" s="18">
        <f>IF(AB157&gt;0,(AB157+8000+5000-AC$5)/AC$5,0)</f>
        <v/>
      </c>
      <c r="AD157" s="15">
        <f>'Investment Analysis'!AT157</f>
        <v/>
      </c>
      <c r="AE157" s="48" t="n">
        <v>11548.24</v>
      </c>
      <c r="AF157" s="18">
        <f>'Investment Analysis'!BC157</f>
        <v/>
      </c>
      <c r="AG157" s="15">
        <f>'Investment Analysis'!BA157</f>
        <v/>
      </c>
      <c r="AH157" s="48" t="n"/>
      <c r="AI157" s="18">
        <f>IF(AH157&gt;0,(AH157-5000+20000+20000-AI$5)/AI$5,0)</f>
        <v/>
      </c>
      <c r="AJ157" s="15">
        <f>'Investment Analysis'!BH157</f>
        <v/>
      </c>
      <c r="AK157" s="48" t="n">
        <v>5329.07</v>
      </c>
      <c r="AL157" s="18">
        <f>IF(AK157&gt;0,(AK157+7000-AL$5)/AL$5,0)</f>
        <v/>
      </c>
      <c r="AM157" s="15">
        <f>'Investment Analysis'!BO157</f>
        <v/>
      </c>
      <c r="AN157" s="48" t="n">
        <v>5965.86</v>
      </c>
      <c r="AO157" s="18">
        <f>IF(AN157&gt;0,(AN157+25000+5000-AO$5)/AO$5,0)</f>
        <v/>
      </c>
      <c r="AP157" s="15">
        <f>'Investment Analysis'!BV157</f>
        <v/>
      </c>
      <c r="AQ157" s="48" t="n">
        <v>5036.23</v>
      </c>
      <c r="AR157" s="18">
        <f>IF(AQ157&gt;0,(AQ157+10000+4000-AR$5)/AR$5,0)</f>
        <v/>
      </c>
      <c r="AS157" s="15">
        <f>'Investment Analysis'!CC157</f>
        <v/>
      </c>
      <c r="AT157" s="48" t="n">
        <v>4909.23</v>
      </c>
      <c r="AU157" s="18">
        <f>'Investment Analysis'!CL157</f>
        <v/>
      </c>
      <c r="AV157" s="15">
        <f>'Investment Analysis'!CJ157</f>
        <v/>
      </c>
      <c r="AW157" s="48" t="n">
        <v>18054.24</v>
      </c>
      <c r="AX157" s="18">
        <f>IF(AW157&gt;0,(AW157+2000-AX$5)/AX$5,0)</f>
        <v/>
      </c>
      <c r="AY157" s="15">
        <f>'Investment Analysis'!CQ157</f>
        <v/>
      </c>
      <c r="AZ157" s="48" t="n">
        <v>15978.64</v>
      </c>
      <c r="BA157" s="18">
        <f>'Investment Analysis'!CZ157</f>
        <v/>
      </c>
      <c r="BB157" s="15">
        <f>'Investment Analysis'!CX157</f>
        <v/>
      </c>
      <c r="BC157" s="48" t="n">
        <v>9378.24</v>
      </c>
      <c r="BD157" s="18">
        <f>IF(BC157&gt;0,(BC157-10000+30000+10000-BD$5)/BD$5,0)</f>
        <v/>
      </c>
      <c r="BE157" s="15">
        <f>'Investment Analysis'!DE157</f>
        <v/>
      </c>
      <c r="BF157" s="48" t="n">
        <v>4584.53</v>
      </c>
      <c r="BG157" s="18">
        <f>'Investment Analysis'!DN157</f>
        <v/>
      </c>
      <c r="BH157" s="15">
        <f>'Investment Analysis'!DL157</f>
        <v/>
      </c>
      <c r="BI157" s="48" t="n">
        <v>2764.79</v>
      </c>
      <c r="BJ157" s="18">
        <f>'Investment Analysis'!EB157</f>
        <v/>
      </c>
      <c r="BK157" s="15">
        <f>'Investment Analysis'!DZ157</f>
        <v/>
      </c>
      <c r="BL157" s="48" t="n">
        <v>11612.62</v>
      </c>
      <c r="BM157" s="18">
        <f>'Investment Analysis'!EI157</f>
        <v/>
      </c>
      <c r="BN157" s="15">
        <f>'Investment Analysis'!EG157</f>
        <v/>
      </c>
      <c r="BO157" s="48" t="n">
        <v>10357.07</v>
      </c>
      <c r="BP157" s="18">
        <f>'Investment Analysis'!DU157</f>
        <v/>
      </c>
      <c r="BQ157" s="15">
        <f>'Investment Analysis'!DS157</f>
        <v/>
      </c>
      <c r="BR157" s="48" t="n">
        <v>12003.09</v>
      </c>
      <c r="BS157" s="18">
        <f>'Investment Analysis'!EP157</f>
        <v/>
      </c>
      <c r="BT157" s="15">
        <f>'Investment Analysis'!EN157</f>
        <v/>
      </c>
      <c r="BU157" s="48" t="n">
        <v>14310.52</v>
      </c>
      <c r="BV157" s="18">
        <f>IF(BU157&gt;0,(BU157+8000-BV$5)/BV$5,0)</f>
        <v/>
      </c>
      <c r="BW157" s="15">
        <f>'Investment Analysis'!EU157</f>
        <v/>
      </c>
      <c r="BX157" s="48" t="n">
        <v>22139.87</v>
      </c>
      <c r="BY157" s="18">
        <f>IF(BX157&gt;0,(BX157-10000-5000-BY$5)/BY$5,0)</f>
        <v/>
      </c>
      <c r="BZ157" s="15">
        <f>'Investment Analysis'!FB157</f>
        <v/>
      </c>
      <c r="CA157" s="48" t="n">
        <v>20896.8</v>
      </c>
      <c r="CB157" s="18">
        <f>IF(CA157&gt;0,(CA157-CB$5)/CB$5,0)</f>
        <v/>
      </c>
      <c r="CC157" s="15">
        <f>'Investment Analysis'!FI157</f>
        <v/>
      </c>
      <c r="CD157" s="48" t="n">
        <v>9976.1</v>
      </c>
      <c r="CE157" s="18">
        <f>'Investment Analysis'!FR157</f>
        <v/>
      </c>
      <c r="CF157" s="15">
        <f>'Investment Analysis'!FP157</f>
        <v/>
      </c>
      <c r="CG157" s="48" t="n">
        <v>4734.6</v>
      </c>
      <c r="CH157" s="18">
        <f>'Investment Analysis'!FR157</f>
        <v/>
      </c>
      <c r="CI157" s="15">
        <f>'Investment Analysis'!FW157</f>
        <v/>
      </c>
      <c r="CJ157" s="48" t="n"/>
      <c r="CK157" s="18">
        <f>IF(CJ157&gt;0,(CJ157+5000+8000-CK$5)/CK$5,0)</f>
        <v/>
      </c>
      <c r="CL157" s="15">
        <f>'Investment Analysis'!GD157</f>
        <v/>
      </c>
      <c r="CM157" s="48" t="n">
        <v>38207.17</v>
      </c>
      <c r="CN157" s="18">
        <f>IF(CM157&gt;0,(CM157-CN$5)/CN$5,0)</f>
        <v/>
      </c>
      <c r="CO157" s="15">
        <f>'Investment Analysis'!GT157</f>
        <v/>
      </c>
      <c r="CP157" s="48" t="n">
        <v>6174.4</v>
      </c>
      <c r="CQ157" s="18">
        <f>IF(CP157&gt;0,(CP157-CQ$5)/CQ$5,0)</f>
        <v/>
      </c>
      <c r="CR157" s="15">
        <f>'Investment Analysis'!HG157</f>
        <v/>
      </c>
      <c r="CS157" s="48" t="n">
        <v>3950</v>
      </c>
      <c r="CT157" s="18">
        <f>IF(CS157&gt;0,(CS157-CT$5)/CT$5,0)</f>
        <v/>
      </c>
      <c r="CU157" s="15">
        <f>'Investment Analysis'!HN157</f>
        <v/>
      </c>
      <c r="CV157" s="48" t="n">
        <v>9804.299999999999</v>
      </c>
      <c r="CW157" s="18">
        <f>IF(CV157&gt;0,(CV157-CW$5)/CW$5,0)</f>
        <v/>
      </c>
      <c r="CX157" s="15">
        <f>'Investment Analysis'!IB157</f>
        <v/>
      </c>
      <c r="CY157" s="48" t="n">
        <v>11717.2</v>
      </c>
      <c r="CZ157" s="18">
        <f>IF(CY157&gt;0,(CY157-CZ$5)/CZ$5,0)</f>
        <v/>
      </c>
      <c r="DA157" s="15">
        <f>'Investment Analysis'!II157</f>
        <v/>
      </c>
      <c r="DB157" s="48" t="n">
        <v>6773</v>
      </c>
      <c r="DC157" s="18">
        <f>IF(DB157&gt;0,(DB157-DC$5)/DC$5,0)</f>
        <v/>
      </c>
      <c r="DD157" s="15">
        <f>'Investment Analysis'!IP157</f>
        <v/>
      </c>
      <c r="DE157" s="48" t="n">
        <v>22377</v>
      </c>
      <c r="DF157" s="18">
        <f>'Investment Analysis'!IY157</f>
        <v/>
      </c>
      <c r="DG157" s="15">
        <f>'Investment Analysis'!IW157</f>
        <v/>
      </c>
      <c r="DH157" s="48" t="n">
        <v>22903.8</v>
      </c>
      <c r="DI157" s="18">
        <f>IF(DH157&gt;0,(DH157-DI$5)/DI$5,0)</f>
        <v/>
      </c>
      <c r="DJ157" s="15">
        <f>'Investment Analysis'!JD157</f>
        <v/>
      </c>
      <c r="DK157" s="48" t="n">
        <v>26387.5</v>
      </c>
      <c r="DL157" s="18">
        <f>IF(DK157&gt;0,(DK157-DL$5)/DL$5,0)</f>
        <v/>
      </c>
      <c r="DM157" s="15">
        <f>'Investment Analysis'!JK157</f>
        <v/>
      </c>
      <c r="DN157" s="48" t="n">
        <v>1072.4</v>
      </c>
      <c r="DO157" s="18">
        <f>IF(DN157&gt;0,(DN157-DO$5)/DO$5,0)</f>
        <v/>
      </c>
      <c r="DP157" s="15">
        <f>'Investment Analysis'!HU157</f>
        <v/>
      </c>
      <c r="DQ157" s="48" t="n">
        <v>2405.25</v>
      </c>
      <c r="DR157" s="18">
        <f>IF(DQ157&gt;0,(DQ157-DR$5)/DR$5,0)</f>
        <v/>
      </c>
      <c r="DS157" s="15">
        <f>'Investment Analysis'!JR157</f>
        <v/>
      </c>
      <c r="DT157" s="48" t="n">
        <v>27078</v>
      </c>
      <c r="DU157" s="18">
        <f>IF(DT157&gt;0,(DT157-630.54-DU$5)/DU$5,0)</f>
        <v/>
      </c>
      <c r="DV157" s="15">
        <f>'Investment Analysis'!JY157</f>
        <v/>
      </c>
      <c r="DW157" s="48" t="n">
        <v>13013</v>
      </c>
      <c r="DX157" s="18">
        <f>IF(DW157&gt;0,(DW157-DX$5)/DX$5,0)</f>
        <v/>
      </c>
      <c r="DY157" s="15">
        <f>'Investment Analysis'!KF157</f>
        <v/>
      </c>
      <c r="DZ157" s="48" t="n">
        <v>5246</v>
      </c>
      <c r="EA157" s="18">
        <f>IF(DZ157&gt;0,(DZ157-EA$5)/EA$5,0)</f>
        <v/>
      </c>
      <c r="EB157" s="15">
        <f>'Investment Analysis'!KM157</f>
        <v/>
      </c>
      <c r="EC157" s="48" t="n">
        <v>9360</v>
      </c>
      <c r="ED157" s="18">
        <f>'Investment Analysis'!KV157</f>
        <v/>
      </c>
      <c r="EE157" s="15">
        <f>'Investment Analysis'!KT157</f>
        <v/>
      </c>
      <c r="EF157" s="48" t="n">
        <v>23260.5</v>
      </c>
      <c r="EG157" s="18">
        <f>IF(EF157&gt;0,(EF157-EG$5)/EG$5,0)</f>
        <v/>
      </c>
      <c r="EH157" s="15">
        <f>'Investment Analysis'!LH157</f>
        <v/>
      </c>
      <c r="EI157" s="48" t="n">
        <v>8745.75</v>
      </c>
      <c r="EJ157" s="18">
        <f>'Investment Analysis'!LQ157</f>
        <v/>
      </c>
      <c r="EK157" s="15">
        <f>'Investment Analysis'!LO157</f>
        <v/>
      </c>
      <c r="EL157" s="48" t="n">
        <v>27240</v>
      </c>
      <c r="EM157" s="18">
        <f>IF(EL157&gt;0,(EL157-EM$4)/EM$4,0)</f>
        <v/>
      </c>
      <c r="EN157" s="15">
        <f>'Investment Analysis'!LX157</f>
        <v/>
      </c>
      <c r="EO157" s="48" t="n">
        <v>14570</v>
      </c>
      <c r="EP157" s="68">
        <f>IF(EO157&gt;0,(EO157-500-EP$5)/EP$5,0)</f>
        <v/>
      </c>
      <c r="EQ157" s="15">
        <f>'Investment Analysis'!MC157</f>
        <v/>
      </c>
      <c r="ER157" s="48" t="n">
        <v>4860</v>
      </c>
      <c r="ES157" s="18">
        <f>'Investment Analysis'!LX157</f>
        <v/>
      </c>
      <c r="ET157" s="15">
        <f>'Investment Analysis'!LA157</f>
        <v/>
      </c>
      <c r="EU157" s="48" t="n">
        <v>54658.5</v>
      </c>
      <c r="EV157" s="18">
        <f>'Investment Analysis'!ML157</f>
        <v/>
      </c>
      <c r="EW157" s="15">
        <f>'Investment Analysis'!MJ157</f>
        <v/>
      </c>
      <c r="EX157" s="48" t="n">
        <v>77350</v>
      </c>
      <c r="EY157" s="18">
        <f>IF(EX157&gt;0,(EX157-EY$5)/EY$5,0)</f>
        <v/>
      </c>
      <c r="EZ157" s="15">
        <f>'Investment Analysis'!MQ157</f>
        <v/>
      </c>
      <c r="FA157" s="48" t="n">
        <v>13344</v>
      </c>
      <c r="FB157" s="18">
        <f>IF(FA157&gt;0,(FA157-FB$5)/FB$5,0)</f>
        <v/>
      </c>
      <c r="FC157" s="15">
        <f>'Investment Analysis'!MX157</f>
        <v/>
      </c>
      <c r="FD157" s="48" t="n">
        <v>19048.4</v>
      </c>
      <c r="FE157" s="18">
        <f>IF(FD157&gt;0,(FD157-FE$5)/FE$5,0)</f>
        <v/>
      </c>
      <c r="FF157" s="15">
        <f>'Investment Analysis'!NE157</f>
        <v/>
      </c>
      <c r="FG157" s="48" t="n">
        <v>11052</v>
      </c>
      <c r="FH157" s="18">
        <f>IF(FG157&gt;0,(FG157-FH$5)/FH$5,0)</f>
        <v/>
      </c>
      <c r="FI157" s="15">
        <f>'Investment Analysis'!NL157</f>
        <v/>
      </c>
      <c r="FJ157" s="48" t="n">
        <v>45480.4</v>
      </c>
      <c r="FK157" s="18">
        <f>IF(FJ157&gt;0,(FJ157-FK$5)/FK$5,0)</f>
        <v/>
      </c>
      <c r="FL157" s="15">
        <f>'Investment Analysis'!NS157</f>
        <v/>
      </c>
      <c r="FM157" s="48" t="n">
        <v>2920.05</v>
      </c>
      <c r="FN157" s="18">
        <f>IF(FM157&gt;0,(FM157-FN$5)/FN$5,0)</f>
        <v/>
      </c>
      <c r="FO157" s="15">
        <f>'Investment Analysis'!NZ157</f>
        <v/>
      </c>
      <c r="FP157" s="48" t="n">
        <v>25500</v>
      </c>
      <c r="FQ157" s="18">
        <f>IF(FP157&gt;0,(FP157-FQ$5)/FQ$5,0)</f>
        <v/>
      </c>
      <c r="FR157" s="15">
        <f>'Investment Analysis'!OG157</f>
        <v/>
      </c>
      <c r="FS157" s="48" t="n">
        <v>64140</v>
      </c>
      <c r="FT157" s="18">
        <f>IF(FS157&gt;0,(FS157-FT$5)/FT$5,0)</f>
        <v/>
      </c>
      <c r="FU157" s="15">
        <f>'Investment Analysis'!ON157</f>
        <v/>
      </c>
      <c r="FV157" s="48" t="n">
        <v>10370</v>
      </c>
      <c r="FW157" s="18">
        <f>IF(FV157&gt;0,(FV157-FW$5)/FW$5,0)</f>
        <v/>
      </c>
      <c r="FX157" s="15">
        <f>'Investment Analysis'!OU157</f>
        <v/>
      </c>
      <c r="FY157" s="48" t="n">
        <v>19541.25</v>
      </c>
      <c r="FZ157" s="18">
        <f>IF(FY157&gt;0,(FY157-FZ$5)/FZ$5,0)</f>
        <v/>
      </c>
      <c r="GA157" s="15">
        <f>'Investment Analysis'!PB157</f>
        <v/>
      </c>
      <c r="GB157" s="48" t="n">
        <v>20866.5</v>
      </c>
      <c r="GC157" s="18">
        <f>'Investment Analysis'!PK157</f>
        <v/>
      </c>
      <c r="GD157" s="15">
        <f>'Investment Analysis'!PI157</f>
        <v/>
      </c>
      <c r="GE157" s="48" t="n">
        <v>11904</v>
      </c>
      <c r="GF157" s="18">
        <f>'Investment Analysis'!PY157</f>
        <v/>
      </c>
      <c r="GG157" s="15">
        <f>'Investment Analysis'!PW157</f>
        <v/>
      </c>
      <c r="GH157" s="48" t="n">
        <v>22314.6</v>
      </c>
      <c r="GI157" s="18">
        <f>'Investment Analysis'!QF157</f>
        <v/>
      </c>
      <c r="GJ157" s="15">
        <f>'Investment Analysis'!QD157</f>
        <v/>
      </c>
      <c r="GK157" s="48" t="n">
        <v>24948</v>
      </c>
      <c r="GL157" s="18">
        <f>'Investment Analysis'!QM157</f>
        <v/>
      </c>
      <c r="GM157" s="15">
        <f>'Investment Analysis'!QK157</f>
        <v/>
      </c>
      <c r="GN157" s="48" t="n">
        <v>12717</v>
      </c>
      <c r="GO157" s="18">
        <f>'Investment Analysis'!QT157</f>
        <v/>
      </c>
      <c r="GP157" s="15">
        <f>'Investment Analysis'!QR157</f>
        <v/>
      </c>
      <c r="GQ157" s="48" t="n">
        <v>5388.9</v>
      </c>
      <c r="GR157" s="18">
        <f>'Investment Analysis'!RA157</f>
        <v/>
      </c>
      <c r="GS157" s="15">
        <f>'Investment Analysis'!QY157</f>
        <v/>
      </c>
      <c r="GT157" s="48" t="n">
        <v>52400</v>
      </c>
      <c r="GU157" s="18">
        <f>'Investment Analysis'!RH157</f>
        <v/>
      </c>
      <c r="GV157" s="15">
        <f>'Investment Analysis'!RF157</f>
        <v/>
      </c>
      <c r="GW157" s="48" t="n">
        <v>11623.5</v>
      </c>
      <c r="GX157" s="18">
        <f>'Investment Analysis'!RO157</f>
        <v/>
      </c>
      <c r="GY157" s="15">
        <f>'Investment Analysis'!RM157</f>
        <v/>
      </c>
      <c r="GZ157" s="48" t="n">
        <v>3442</v>
      </c>
      <c r="HA157" s="18">
        <f>'Investment Analysis'!RV157</f>
        <v/>
      </c>
      <c r="HB157" s="15">
        <f>'Investment Analysis'!RT157</f>
        <v/>
      </c>
      <c r="HC157" s="48" t="n">
        <v>25990.5</v>
      </c>
      <c r="HD157" s="18">
        <f>'Investment Analysis'!SC157</f>
        <v/>
      </c>
      <c r="HE157" s="15">
        <f>'Investment Analysis'!SA157</f>
        <v/>
      </c>
      <c r="HF157" s="48" t="n">
        <v>8235</v>
      </c>
      <c r="HG157" s="18">
        <f>'Investment Analysis'!SJ157</f>
        <v/>
      </c>
      <c r="HH157" s="15">
        <f>'Investment Analysis'!SH157</f>
        <v/>
      </c>
      <c r="HI157" s="48" t="n">
        <v>5240</v>
      </c>
      <c r="HJ157" s="18">
        <f>'Investment Analysis'!SM157</f>
        <v/>
      </c>
      <c r="HK157" s="15">
        <f>'Investment Analysis'!SK157</f>
        <v/>
      </c>
      <c r="HL157" s="48" t="n">
        <v>13725</v>
      </c>
      <c r="HM157" s="18">
        <f>'Investment Analysis'!SP157</f>
        <v/>
      </c>
      <c r="HN157" s="15">
        <f>'Investment Analysis'!SN157</f>
        <v/>
      </c>
      <c r="HO157" s="48" t="n">
        <v>17439.45</v>
      </c>
      <c r="HP157" s="18">
        <f>'Investment Analysis'!TE157</f>
        <v/>
      </c>
      <c r="HQ157" s="15">
        <f>'Investment Analysis'!TC157</f>
        <v/>
      </c>
      <c r="HR157" s="48" t="n">
        <v>6907.5</v>
      </c>
      <c r="HS157" s="18">
        <f>'Investment Analysis'!TL157</f>
        <v/>
      </c>
      <c r="HT157" s="15">
        <f>'Investment Analysis'!TJ157</f>
        <v/>
      </c>
      <c r="HU157" s="48" t="n"/>
      <c r="HV157" s="18">
        <f>'Investment Analysis'!TS157</f>
        <v/>
      </c>
      <c r="HW157" s="15">
        <f>'Investment Analysis'!TQ157</f>
        <v/>
      </c>
      <c r="HX157" s="48" t="n"/>
      <c r="HY157" s="18">
        <f>'Investment Analysis'!TZ157</f>
        <v/>
      </c>
      <c r="HZ157" s="15">
        <f>'Investment Analysis'!TX157</f>
        <v/>
      </c>
      <c r="IA157" s="48" t="n"/>
      <c r="IB157" s="18">
        <f>'Investment Analysis'!UG157</f>
        <v/>
      </c>
      <c r="IC157" s="15">
        <f>'Investment Analysis'!UE157</f>
        <v/>
      </c>
      <c r="ID157" s="48" t="n"/>
      <c r="IE157" s="18">
        <f>'Investment Analysis'!UN157</f>
        <v/>
      </c>
      <c r="IF157" s="15">
        <f>'Investment Analysis'!UL157</f>
        <v/>
      </c>
      <c r="IG157" s="48" t="n"/>
      <c r="IH157" s="18">
        <f>'Investment Analysis'!UU157</f>
        <v/>
      </c>
      <c r="II157" s="15">
        <f>'Investment Analysis'!US157</f>
        <v/>
      </c>
      <c r="IJ157" s="48" t="n"/>
      <c r="IK157" s="18">
        <f>'Investment Analysis'!VB157</f>
        <v/>
      </c>
      <c r="IL157" s="15">
        <f>'Investment Analysis'!UZ157</f>
        <v/>
      </c>
      <c r="IM157" s="48" t="n"/>
      <c r="IN157" s="18">
        <f>'Investment Analysis'!VI157</f>
        <v/>
      </c>
      <c r="IO157" s="15">
        <f>'Investment Analysis'!VG157</f>
        <v/>
      </c>
      <c r="IP157" s="18" t="n"/>
      <c r="IQ157" s="18" t="n"/>
      <c r="IR157" s="18" t="n"/>
      <c r="IS157" s="108">
        <f>IF(IT157&gt;0,IT157-IT156,0)</f>
        <v/>
      </c>
      <c r="IT157" s="48">
        <f>FY157+FV157+FS157+FP157+FM157+FJ157+FG157+FD157+FA157+EX157+EU157+ER157+EO157+EL157+EI157+EF157+EC157+DZ157+DW157+DT157+DQ157+DN157+DK157+DH157+DE157+DB157+CY157+CV157+CS157+CP157+CJ157+CG157+CD157+CA157+BX157+P157+CM157+GT157+GQ157+GN157+GK157+GH157+GE157+GB157+BU157+BR157+BO157+BL157+BI157+BF157+BC157+AZ157+AW157+AT157+AQ157+AN157+AK157+AH157+AE157+AB157+Y157+V157+S157+GW157+GZ157+HC157+HF157+HI157+HL157+HO157+HR157+HU157</f>
        <v/>
      </c>
      <c r="IU157" s="101">
        <f>IF(IT157&gt;0,IV157,0)</f>
        <v/>
      </c>
      <c r="IV157" s="101" t="n"/>
      <c r="IW157" s="15">
        <f>IF(IT157&gt;0,(IT157+IV$11-I$2)/I$2,0)</f>
        <v/>
      </c>
      <c r="IX157" s="113">
        <f>IF(IT157&gt;0,IT157+IV$11-I$2,0)</f>
        <v/>
      </c>
      <c r="IY157" s="21">
        <f>IF(IT157&gt;0,(IT157+IV$11+IV$33+IV$52+IV$73+IV$93+IV$113+IV$133-IT$8)/IT$8,0)</f>
        <v/>
      </c>
      <c r="IZ157" s="173">
        <f>IF(IT157&gt;0,IT157+IV$11+IV$33+IV$52+IV$73+IV$93+IV$113+IV$133-IT$8,0)</f>
        <v/>
      </c>
    </row>
    <row r="158">
      <c r="A158" s="554">
        <f>'Investment Analysis'!A158</f>
        <v/>
      </c>
      <c r="B158" s="4">
        <f>'Investment Analysis'!B158</f>
        <v/>
      </c>
      <c r="C158" s="27">
        <f>'Investment Analysis'!C158</f>
        <v/>
      </c>
      <c r="D158" s="14">
        <f>'Investment Analysis'!D158</f>
        <v/>
      </c>
      <c r="E158" s="15">
        <f>'Investment Analysis'!E158</f>
        <v/>
      </c>
      <c r="F158" s="13">
        <f>'Investment Analysis'!G158</f>
        <v/>
      </c>
      <c r="G158" s="14">
        <f>'Investment Analysis'!H158</f>
        <v/>
      </c>
      <c r="H158" s="15">
        <f>'Investment Analysis'!I158</f>
        <v/>
      </c>
      <c r="I158" s="13">
        <f>'Investment Analysis'!K158</f>
        <v/>
      </c>
      <c r="J158" s="14">
        <f>'Investment Analysis'!L158</f>
        <v/>
      </c>
      <c r="K158" s="15">
        <f>'Investment Analysis'!M158</f>
        <v/>
      </c>
      <c r="L158" s="41">
        <f>'Investment Analysis'!T158</f>
        <v/>
      </c>
      <c r="M158" s="21">
        <f>'Investment Analysis'!V158</f>
        <v/>
      </c>
      <c r="N158" s="21">
        <f>'Investment Analysis'!W158</f>
        <v/>
      </c>
      <c r="P158" s="48">
        <f>'Investment Analysis'!Y158</f>
        <v/>
      </c>
      <c r="Q158" s="18" t="n"/>
      <c r="R158" s="83" t="n"/>
      <c r="S158" s="48" t="n">
        <v>4675.36</v>
      </c>
      <c r="T158" s="18">
        <f>'Investment Analysis'!AH158</f>
        <v/>
      </c>
      <c r="U158" s="15">
        <f>'Investment Analysis'!AF158</f>
        <v/>
      </c>
      <c r="V158" s="48" t="n">
        <v>7451.53</v>
      </c>
      <c r="W158" s="18">
        <f>'Investment Analysis'!AO158</f>
        <v/>
      </c>
      <c r="X158" s="15">
        <f>'Investment Analysis'!AM158</f>
        <v/>
      </c>
      <c r="Y158" s="48" t="n">
        <v>9625.459999999999</v>
      </c>
      <c r="Z158" s="18">
        <f>IF(Y158&gt;0,(Y158-Z$5)/Z$5,0)</f>
        <v/>
      </c>
      <c r="AA158" s="15">
        <f>'Investment Analysis'!GM158</f>
        <v/>
      </c>
      <c r="AB158" s="48" t="n">
        <v>2696.7</v>
      </c>
      <c r="AC158" s="18">
        <f>IF(AB158&gt;0,(AB158+8000+5000-AC$5)/AC$5,0)</f>
        <v/>
      </c>
      <c r="AD158" s="15">
        <f>'Investment Analysis'!AT158</f>
        <v/>
      </c>
      <c r="AE158" s="48" t="n">
        <v>11632.12</v>
      </c>
      <c r="AF158" s="18">
        <f>'Investment Analysis'!BC158</f>
        <v/>
      </c>
      <c r="AG158" s="15">
        <f>'Investment Analysis'!BA158</f>
        <v/>
      </c>
      <c r="AH158" s="48" t="n"/>
      <c r="AI158" s="18">
        <f>IF(AH158&gt;0,(AH158-5000+20000+20000-AI$5)/AI$5,0)</f>
        <v/>
      </c>
      <c r="AJ158" s="15">
        <f>'Investment Analysis'!BH158</f>
        <v/>
      </c>
      <c r="AK158" s="48" t="n">
        <v>5350.89</v>
      </c>
      <c r="AL158" s="18">
        <f>IF(AK158&gt;0,(AK158+7000-AL$5)/AL$5,0)</f>
        <v/>
      </c>
      <c r="AM158" s="15">
        <f>'Investment Analysis'!BO158</f>
        <v/>
      </c>
      <c r="AN158" s="48" t="n">
        <v>5984.84</v>
      </c>
      <c r="AO158" s="18">
        <f>IF(AN158&gt;0,(AN158+25000+5000-AO$5)/AO$5,0)</f>
        <v/>
      </c>
      <c r="AP158" s="15">
        <f>'Investment Analysis'!BV158</f>
        <v/>
      </c>
      <c r="AQ158" s="48" t="n">
        <v>4951.61</v>
      </c>
      <c r="AR158" s="18">
        <f>IF(AQ158&gt;0,(AQ158+10000+4000-AR$5)/AR$5,0)</f>
        <v/>
      </c>
      <c r="AS158" s="15">
        <f>'Investment Analysis'!CC158</f>
        <v/>
      </c>
      <c r="AT158" s="48" t="n">
        <v>4874.64</v>
      </c>
      <c r="AU158" s="18">
        <f>'Investment Analysis'!CL158</f>
        <v/>
      </c>
      <c r="AV158" s="15">
        <f>'Investment Analysis'!CJ158</f>
        <v/>
      </c>
      <c r="AW158" s="48" t="n">
        <v>17957.58</v>
      </c>
      <c r="AX158" s="18">
        <f>IF(AW158&gt;0,(AW158+2000-AX$5)/AX$5,0)</f>
        <v/>
      </c>
      <c r="AY158" s="15">
        <f>'Investment Analysis'!CQ158</f>
        <v/>
      </c>
      <c r="AZ158" s="48" t="n">
        <v>15894.32</v>
      </c>
      <c r="BA158" s="18">
        <f>'Investment Analysis'!CZ158</f>
        <v/>
      </c>
      <c r="BB158" s="15">
        <f>'Investment Analysis'!CX158</f>
        <v/>
      </c>
      <c r="BC158" s="48" t="n">
        <v>9332.18</v>
      </c>
      <c r="BD158" s="18">
        <f>IF(BC158&gt;0,(BC158-10000+30000+10000-BD$5)/BD$5,0)</f>
        <v/>
      </c>
      <c r="BE158" s="15">
        <f>'Investment Analysis'!DE158</f>
        <v/>
      </c>
      <c r="BF158" s="48" t="n">
        <v>4617.98</v>
      </c>
      <c r="BG158" s="18">
        <f>'Investment Analysis'!DN158</f>
        <v/>
      </c>
      <c r="BH158" s="15">
        <f>'Investment Analysis'!DL158</f>
        <v/>
      </c>
      <c r="BI158" s="48" t="n">
        <v>2791.9</v>
      </c>
      <c r="BJ158" s="18">
        <f>'Investment Analysis'!EB158</f>
        <v/>
      </c>
      <c r="BK158" s="15">
        <f>'Investment Analysis'!DZ158</f>
        <v/>
      </c>
      <c r="BL158" s="48" t="n">
        <v>11785.63</v>
      </c>
      <c r="BM158" s="18">
        <f>'Investment Analysis'!EI158</f>
        <v/>
      </c>
      <c r="BN158" s="15">
        <f>'Investment Analysis'!EG158</f>
        <v/>
      </c>
      <c r="BO158" s="48" t="n">
        <v>10373.82</v>
      </c>
      <c r="BP158" s="18">
        <f>'Investment Analysis'!DU158</f>
        <v/>
      </c>
      <c r="BQ158" s="15">
        <f>'Investment Analysis'!DS158</f>
        <v/>
      </c>
      <c r="BR158" s="48" t="n">
        <v>12127.52</v>
      </c>
      <c r="BS158" s="18">
        <f>'Investment Analysis'!EP158</f>
        <v/>
      </c>
      <c r="BT158" s="15">
        <f>'Investment Analysis'!EN158</f>
        <v/>
      </c>
      <c r="BU158" s="48" t="n">
        <v>14256.99</v>
      </c>
      <c r="BV158" s="18">
        <f>IF(BU158&gt;0,(BU158+8000-BV$5)/BV$5,0)</f>
        <v/>
      </c>
      <c r="BW158" s="15">
        <f>'Investment Analysis'!EU158</f>
        <v/>
      </c>
      <c r="BX158" s="48" t="n">
        <v>22491.9</v>
      </c>
      <c r="BY158" s="18">
        <f>IF(BX158&gt;0,(BX158-10000-5000-BY$5)/BY$5,0)</f>
        <v/>
      </c>
      <c r="BZ158" s="15">
        <f>'Investment Analysis'!FB158</f>
        <v/>
      </c>
      <c r="CA158" s="48" t="n">
        <v>20674.72</v>
      </c>
      <c r="CB158" s="18">
        <f>IF(CA158&gt;0,(CA158-CB$5)/CB$5,0)</f>
        <v/>
      </c>
      <c r="CC158" s="15">
        <f>'Investment Analysis'!FI158</f>
        <v/>
      </c>
      <c r="CD158" s="48" t="n">
        <v>10020.64</v>
      </c>
      <c r="CE158" s="18">
        <f>'Investment Analysis'!FR158</f>
        <v/>
      </c>
      <c r="CF158" s="15">
        <f>'Investment Analysis'!FP158</f>
        <v/>
      </c>
      <c r="CG158" s="48" t="n">
        <v>4801.76</v>
      </c>
      <c r="CH158" s="18">
        <f>'Investment Analysis'!FR158</f>
        <v/>
      </c>
      <c r="CI158" s="15">
        <f>'Investment Analysis'!FW158</f>
        <v/>
      </c>
      <c r="CJ158" s="48" t="n"/>
      <c r="CK158" s="18">
        <f>IF(CJ158&gt;0,(CJ158+5000+8000-CK$5)/CK$5,0)</f>
        <v/>
      </c>
      <c r="CL158" s="15">
        <f>'Investment Analysis'!GD158</f>
        <v/>
      </c>
      <c r="CM158" s="48" t="n">
        <v>38230.36</v>
      </c>
      <c r="CN158" s="18">
        <f>IF(CM158&gt;0,(CM158-CN$5)/CN$5,0)</f>
        <v/>
      </c>
      <c r="CO158" s="15">
        <f>'Investment Analysis'!GT158</f>
        <v/>
      </c>
      <c r="CP158" s="48" t="n">
        <v>6398.2</v>
      </c>
      <c r="CQ158" s="18">
        <f>IF(CP158&gt;0,(CP158-CQ$5)/CQ$5,0)</f>
        <v/>
      </c>
      <c r="CR158" s="15">
        <f>'Investment Analysis'!HG158</f>
        <v/>
      </c>
      <c r="CS158" s="48" t="n">
        <v>4020</v>
      </c>
      <c r="CT158" s="18">
        <f>IF(CS158&gt;0,(CS158-CT$5)/CT$5,0)</f>
        <v/>
      </c>
      <c r="CU158" s="15">
        <f>'Investment Analysis'!HN158</f>
        <v/>
      </c>
      <c r="CV158" s="48" t="n">
        <v>9868.1</v>
      </c>
      <c r="CW158" s="18">
        <f>IF(CV158&gt;0,(CV158-CW$5)/CW$5,0)</f>
        <v/>
      </c>
      <c r="CX158" s="15">
        <f>'Investment Analysis'!IB158</f>
        <v/>
      </c>
      <c r="CY158" s="48" t="n">
        <v>12066.8</v>
      </c>
      <c r="CZ158" s="18">
        <f>IF(CY158&gt;0,(CY158-CZ$5)/CZ$5,0)</f>
        <v/>
      </c>
      <c r="DA158" s="15">
        <f>'Investment Analysis'!II158</f>
        <v/>
      </c>
      <c r="DB158" s="48" t="n">
        <v>6687.25</v>
      </c>
      <c r="DC158" s="18">
        <f>IF(DB158&gt;0,(DB158-DC$5)/DC$5,0)</f>
        <v/>
      </c>
      <c r="DD158" s="15">
        <f>'Investment Analysis'!IP158</f>
        <v/>
      </c>
      <c r="DE158" s="48" t="n">
        <v>22965</v>
      </c>
      <c r="DF158" s="18">
        <f>'Investment Analysis'!IY158</f>
        <v/>
      </c>
      <c r="DG158" s="15">
        <f>'Investment Analysis'!IW158</f>
        <v/>
      </c>
      <c r="DH158" s="48" t="n">
        <v>23159.7</v>
      </c>
      <c r="DI158" s="18">
        <f>IF(DH158&gt;0,(DH158-DI$5)/DI$5,0)</f>
        <v/>
      </c>
      <c r="DJ158" s="15">
        <f>'Investment Analysis'!JD158</f>
        <v/>
      </c>
      <c r="DK158" s="48" t="n">
        <v>26247</v>
      </c>
      <c r="DL158" s="18">
        <f>IF(DK158&gt;0,(DK158-DL$5)/DL$5,0)</f>
        <v/>
      </c>
      <c r="DM158" s="15">
        <f>'Investment Analysis'!JK158</f>
        <v/>
      </c>
      <c r="DN158" s="48" t="n">
        <v>1065.1</v>
      </c>
      <c r="DO158" s="18">
        <f>IF(DN158&gt;0,(DN158-DO$5)/DO$5,0)</f>
        <v/>
      </c>
      <c r="DP158" s="15">
        <f>'Investment Analysis'!HU158</f>
        <v/>
      </c>
      <c r="DQ158" s="48" t="n">
        <v>2414.5</v>
      </c>
      <c r="DR158" s="18">
        <f>IF(DQ158&gt;0,(DQ158-DR$5)/DR$5,0)</f>
        <v/>
      </c>
      <c r="DS158" s="15">
        <f>'Investment Analysis'!JR158</f>
        <v/>
      </c>
      <c r="DT158" s="48" t="n">
        <v>27558</v>
      </c>
      <c r="DU158" s="18">
        <f>IF(DT158&gt;0,(DT158-630.54-DU$5)/DU$5,0)</f>
        <v/>
      </c>
      <c r="DV158" s="15">
        <f>'Investment Analysis'!JY158</f>
        <v/>
      </c>
      <c r="DW158" s="48" t="n">
        <v>12642</v>
      </c>
      <c r="DX158" s="18">
        <f>IF(DW158&gt;0,(DW158-DX$5)/DX$5,0)</f>
        <v/>
      </c>
      <c r="DY158" s="15">
        <f>'Investment Analysis'!KF158</f>
        <v/>
      </c>
      <c r="DZ158" s="48" t="n">
        <v>5282</v>
      </c>
      <c r="EA158" s="18">
        <f>IF(DZ158&gt;0,(DZ158-EA$5)/EA$5,0)</f>
        <v/>
      </c>
      <c r="EB158" s="15">
        <f>'Investment Analysis'!KM158</f>
        <v/>
      </c>
      <c r="EC158" s="48" t="n">
        <v>9360</v>
      </c>
      <c r="ED158" s="18">
        <f>'Investment Analysis'!KV158</f>
        <v/>
      </c>
      <c r="EE158" s="15">
        <f>'Investment Analysis'!KT158</f>
        <v/>
      </c>
      <c r="EF158" s="48" t="n">
        <v>23157</v>
      </c>
      <c r="EG158" s="18">
        <f>IF(EF158&gt;0,(EF158-EG$5)/EG$5,0)</f>
        <v/>
      </c>
      <c r="EH158" s="15">
        <f>'Investment Analysis'!LH158</f>
        <v/>
      </c>
      <c r="EI158" s="48" t="n">
        <v>8802.299999999999</v>
      </c>
      <c r="EJ158" s="18">
        <f>'Investment Analysis'!LQ158</f>
        <v/>
      </c>
      <c r="EK158" s="15">
        <f>'Investment Analysis'!LO158</f>
        <v/>
      </c>
      <c r="EL158" s="48" t="n">
        <v>28065</v>
      </c>
      <c r="EM158" s="18">
        <f>IF(EL158&gt;0,(EL158-EM$4)/EM$4,0)</f>
        <v/>
      </c>
      <c r="EN158" s="15">
        <f>'Investment Analysis'!LX158</f>
        <v/>
      </c>
      <c r="EO158" s="48" t="n">
        <v>14675</v>
      </c>
      <c r="EP158" s="68">
        <f>IF(EO158&gt;0,(EO158-500-EP$5)/EP$5,0)</f>
        <v/>
      </c>
      <c r="EQ158" s="15">
        <f>'Investment Analysis'!MC158</f>
        <v/>
      </c>
      <c r="ER158" s="48" t="n">
        <v>4790</v>
      </c>
      <c r="ES158" s="18">
        <f>'Investment Analysis'!LX158</f>
        <v/>
      </c>
      <c r="ET158" s="15">
        <f>'Investment Analysis'!LA158</f>
        <v/>
      </c>
      <c r="EU158" s="48" t="n">
        <v>54015</v>
      </c>
      <c r="EV158" s="18">
        <f>'Investment Analysis'!ML158</f>
        <v/>
      </c>
      <c r="EW158" s="15">
        <f>'Investment Analysis'!MJ158</f>
        <v/>
      </c>
      <c r="EX158" s="48" t="n">
        <v>76389.5</v>
      </c>
      <c r="EY158" s="18">
        <f>IF(EX158&gt;0,(EX158-EY$5)/EY$5,0)</f>
        <v/>
      </c>
      <c r="EZ158" s="15">
        <f>'Investment Analysis'!MQ158</f>
        <v/>
      </c>
      <c r="FA158" s="48" t="n">
        <v>13808</v>
      </c>
      <c r="FB158" s="18">
        <f>IF(FA158&gt;0,(FA158-FB$5)/FB$5,0)</f>
        <v/>
      </c>
      <c r="FC158" s="15">
        <f>'Investment Analysis'!MX158</f>
        <v/>
      </c>
      <c r="FD158" s="48" t="n">
        <v>19059.6</v>
      </c>
      <c r="FE158" s="18">
        <f>IF(FD158&gt;0,(FD158-FE$5)/FE$5,0)</f>
        <v/>
      </c>
      <c r="FF158" s="15">
        <f>'Investment Analysis'!NE158</f>
        <v/>
      </c>
      <c r="FG158" s="48" t="n">
        <v>10998</v>
      </c>
      <c r="FH158" s="18">
        <f>IF(FG158&gt;0,(FG158-FH$5)/FH$5,0)</f>
        <v/>
      </c>
      <c r="FI158" s="15">
        <f>'Investment Analysis'!NL158</f>
        <v/>
      </c>
      <c r="FJ158" s="48" t="n">
        <v>46518.5</v>
      </c>
      <c r="FK158" s="18">
        <f>IF(FJ158&gt;0,(FJ158-FK$5)/FK$5,0)</f>
        <v/>
      </c>
      <c r="FL158" s="15">
        <f>'Investment Analysis'!NS158</f>
        <v/>
      </c>
      <c r="FM158" s="48" t="n">
        <v>2941.35</v>
      </c>
      <c r="FN158" s="18">
        <f>IF(FM158&gt;0,(FM158-FN$5)/FN$5,0)</f>
        <v/>
      </c>
      <c r="FO158" s="15">
        <f>'Investment Analysis'!NZ158</f>
        <v/>
      </c>
      <c r="FP158" s="48" t="n">
        <v>25100</v>
      </c>
      <c r="FQ158" s="18">
        <f>IF(FP158&gt;0,(FP158-FQ$5)/FQ$5,0)</f>
        <v/>
      </c>
      <c r="FR158" s="15">
        <f>'Investment Analysis'!OG158</f>
        <v/>
      </c>
      <c r="FS158" s="48" t="n">
        <v>69717</v>
      </c>
      <c r="FT158" s="18">
        <f>IF(FS158&gt;0,(FS158-FT$5)/FT$5,0)</f>
        <v/>
      </c>
      <c r="FU158" s="15">
        <f>'Investment Analysis'!ON158</f>
        <v/>
      </c>
      <c r="FV158" s="48" t="n">
        <v>10500</v>
      </c>
      <c r="FW158" s="18">
        <f>IF(FV158&gt;0,(FV158-FW$5)/FW$5,0)</f>
        <v/>
      </c>
      <c r="FX158" s="15">
        <f>'Investment Analysis'!OU158</f>
        <v/>
      </c>
      <c r="FY158" s="48" t="n">
        <v>19468.75</v>
      </c>
      <c r="FZ158" s="18">
        <f>IF(FY158&gt;0,(FY158-FZ$5)/FZ$5,0)</f>
        <v/>
      </c>
      <c r="GA158" s="15">
        <f>'Investment Analysis'!PB158</f>
        <v/>
      </c>
      <c r="GB158" s="48" t="n">
        <v>20766</v>
      </c>
      <c r="GC158" s="18">
        <f>'Investment Analysis'!PK158</f>
        <v/>
      </c>
      <c r="GD158" s="15">
        <f>'Investment Analysis'!PI158</f>
        <v/>
      </c>
      <c r="GE158" s="48" t="n">
        <v>11616</v>
      </c>
      <c r="GF158" s="18">
        <f>'Investment Analysis'!PY158</f>
        <v/>
      </c>
      <c r="GG158" s="15">
        <f>'Investment Analysis'!PW158</f>
        <v/>
      </c>
      <c r="GH158" s="48" t="n">
        <v>22486.1</v>
      </c>
      <c r="GI158" s="18">
        <f>'Investment Analysis'!QF158</f>
        <v/>
      </c>
      <c r="GJ158" s="15">
        <f>'Investment Analysis'!QD158</f>
        <v/>
      </c>
      <c r="GK158" s="48" t="n">
        <v>25774</v>
      </c>
      <c r="GL158" s="18">
        <f>'Investment Analysis'!QM158</f>
        <v/>
      </c>
      <c r="GM158" s="15">
        <f>'Investment Analysis'!QK158</f>
        <v/>
      </c>
      <c r="GN158" s="48" t="n">
        <v>12105</v>
      </c>
      <c r="GO158" s="18">
        <f>'Investment Analysis'!QT158</f>
        <v/>
      </c>
      <c r="GP158" s="15">
        <f>'Investment Analysis'!QR158</f>
        <v/>
      </c>
      <c r="GQ158" s="48" t="n">
        <v>5421.35</v>
      </c>
      <c r="GR158" s="18">
        <f>'Investment Analysis'!RA158</f>
        <v/>
      </c>
      <c r="GS158" s="15">
        <f>'Investment Analysis'!QY158</f>
        <v/>
      </c>
      <c r="GT158" s="48" t="n">
        <v>50212.5</v>
      </c>
      <c r="GU158" s="18">
        <f>'Investment Analysis'!RH158</f>
        <v/>
      </c>
      <c r="GV158" s="15">
        <f>'Investment Analysis'!RF158</f>
        <v/>
      </c>
      <c r="GW158" s="48" t="n">
        <v>11568.5</v>
      </c>
      <c r="GX158" s="18">
        <f>'Investment Analysis'!RO158</f>
        <v/>
      </c>
      <c r="GY158" s="15">
        <f>'Investment Analysis'!RM158</f>
        <v/>
      </c>
      <c r="GZ158" s="48" t="n">
        <v>3300</v>
      </c>
      <c r="HA158" s="18">
        <f>'Investment Analysis'!RV158</f>
        <v/>
      </c>
      <c r="HB158" s="15">
        <f>'Investment Analysis'!RT158</f>
        <v/>
      </c>
      <c r="HC158" s="48" t="n">
        <v>26931</v>
      </c>
      <c r="HD158" s="18">
        <f>'Investment Analysis'!SC158</f>
        <v/>
      </c>
      <c r="HE158" s="15">
        <f>'Investment Analysis'!SA158</f>
        <v/>
      </c>
      <c r="HF158" s="48" t="n">
        <v>7995</v>
      </c>
      <c r="HG158" s="18">
        <f>'Investment Analysis'!SJ158</f>
        <v/>
      </c>
      <c r="HH158" s="15">
        <f>'Investment Analysis'!SH158</f>
        <v/>
      </c>
      <c r="HI158" s="48" t="n">
        <v>5040</v>
      </c>
      <c r="HJ158" s="18">
        <f>'Investment Analysis'!SM158</f>
        <v/>
      </c>
      <c r="HK158" s="15">
        <f>'Investment Analysis'!SK158</f>
        <v/>
      </c>
      <c r="HL158" s="48" t="n">
        <v>13185</v>
      </c>
      <c r="HM158" s="18">
        <f>'Investment Analysis'!SP158</f>
        <v/>
      </c>
      <c r="HN158" s="15">
        <f>'Investment Analysis'!SN158</f>
        <v/>
      </c>
      <c r="HO158" s="48" t="n">
        <v>17215.05</v>
      </c>
      <c r="HP158" s="18">
        <f>'Investment Analysis'!TE158</f>
        <v/>
      </c>
      <c r="HQ158" s="15">
        <f>'Investment Analysis'!TC158</f>
        <v/>
      </c>
      <c r="HR158" s="48" t="n">
        <v>6720</v>
      </c>
      <c r="HS158" s="18">
        <f>'Investment Analysis'!TL158</f>
        <v/>
      </c>
      <c r="HT158" s="15">
        <f>'Investment Analysis'!TJ158</f>
        <v/>
      </c>
      <c r="HU158" s="48" t="n">
        <v>0</v>
      </c>
      <c r="HV158" s="18">
        <f>'Investment Analysis'!TS158</f>
        <v/>
      </c>
      <c r="HW158" s="15">
        <f>'Investment Analysis'!TQ158</f>
        <v/>
      </c>
      <c r="HX158" s="48" t="n"/>
      <c r="HY158" s="18">
        <f>'Investment Analysis'!TZ158</f>
        <v/>
      </c>
      <c r="HZ158" s="15">
        <f>'Investment Analysis'!TX158</f>
        <v/>
      </c>
      <c r="IA158" s="48" t="n">
        <v>0</v>
      </c>
      <c r="IB158" s="18">
        <f>'Investment Analysis'!UG158</f>
        <v/>
      </c>
      <c r="IC158" s="15">
        <f>'Investment Analysis'!UE158</f>
        <v/>
      </c>
      <c r="ID158" s="48" t="n">
        <v>0</v>
      </c>
      <c r="IE158" s="18">
        <f>'Investment Analysis'!UN158</f>
        <v/>
      </c>
      <c r="IF158" s="15">
        <f>'Investment Analysis'!UL158</f>
        <v/>
      </c>
      <c r="IG158" s="48" t="n">
        <v>0</v>
      </c>
      <c r="IH158" s="18">
        <f>'Investment Analysis'!UU158</f>
        <v/>
      </c>
      <c r="II158" s="15">
        <f>'Investment Analysis'!US158</f>
        <v/>
      </c>
      <c r="IJ158" s="48" t="n">
        <v>0</v>
      </c>
      <c r="IK158" s="18">
        <f>'Investment Analysis'!VB158</f>
        <v/>
      </c>
      <c r="IL158" s="15">
        <f>'Investment Analysis'!UZ158</f>
        <v/>
      </c>
      <c r="IM158" s="48" t="n">
        <v>0</v>
      </c>
      <c r="IN158" s="18">
        <f>'Investment Analysis'!VI158</f>
        <v/>
      </c>
      <c r="IO158" s="15">
        <f>'Investment Analysis'!VG158</f>
        <v/>
      </c>
      <c r="IP158" s="18" t="n"/>
      <c r="IQ158" s="18" t="n"/>
      <c r="IR158" s="18" t="n"/>
      <c r="IS158" s="108">
        <f>IF(IT158&gt;0,IT158-IT157,0)</f>
        <v/>
      </c>
      <c r="IT158" s="48">
        <f>FY158+FV158+FS158+FP158+FM158+FJ158+FG158+FD158+FA158+EX158+EU158+ER158+EO158+EL158+EI158+EF158+EC158+DZ158+DW158+DT158+DQ158+DN158+DK158+DH158+DE158+DB158+CY158+CV158+CS158+CP158+CJ158+CG158+CD158+CA158+BX158+P158+CM158+GT158+GQ158+GN158+GK158+GH158+GE158+GB158+BU158+BR158+BO158+BL158+BI158+BF158+BC158+AZ158+AW158+AT158+AQ158+AN158+AK158+AH158+AE158+AB158+Y158+V158+S158+GW158+GZ158+HC158+HF158+HI158+HL158+HO158+HR158+HU158</f>
        <v/>
      </c>
      <c r="IU158" s="101">
        <f>IF(IT158&gt;0,IV158,0)</f>
        <v/>
      </c>
      <c r="IV158" s="101" t="n"/>
      <c r="IW158" s="15">
        <f>IF(IT158&gt;0,(IT158+IV$11-I$2)/I$2,0)</f>
        <v/>
      </c>
      <c r="IX158" s="113">
        <f>IF(IT158&gt;0,IT158+IV$11-I$2,0)</f>
        <v/>
      </c>
      <c r="IY158" s="21">
        <f>IF(IT158&gt;0,(IT158+IV$11+IV$33+IV$52+IV$73+IV$93+IV$113+IV$133+IV$159-IT$8)/IT$8,0)</f>
        <v/>
      </c>
      <c r="IZ158" s="173">
        <f>IF(IT158&gt;0,IT158+IV$11+IV$33+IV$52+IV$73+IV$93+IV$113+IV$133+IV$159-IT$8,0)</f>
        <v/>
      </c>
    </row>
    <row r="159">
      <c r="A159" s="554">
        <f>'Investment Analysis'!A159</f>
        <v/>
      </c>
      <c r="B159" s="4">
        <f>'Investment Analysis'!B159</f>
        <v/>
      </c>
      <c r="C159" s="27">
        <f>'Investment Analysis'!C159</f>
        <v/>
      </c>
      <c r="D159" s="14">
        <f>'Investment Analysis'!D159</f>
        <v/>
      </c>
      <c r="E159" s="15">
        <f>'Investment Analysis'!E159</f>
        <v/>
      </c>
      <c r="F159" s="13">
        <f>'Investment Analysis'!G159</f>
        <v/>
      </c>
      <c r="G159" s="14">
        <f>'Investment Analysis'!H159</f>
        <v/>
      </c>
      <c r="H159" s="15">
        <f>'Investment Analysis'!I159</f>
        <v/>
      </c>
      <c r="I159" s="13">
        <f>'Investment Analysis'!K159</f>
        <v/>
      </c>
      <c r="J159" s="14">
        <f>'Investment Analysis'!L159</f>
        <v/>
      </c>
      <c r="K159" s="15">
        <f>'Investment Analysis'!M159</f>
        <v/>
      </c>
      <c r="L159" s="41">
        <f>'Investment Analysis'!T159</f>
        <v/>
      </c>
      <c r="M159" s="21">
        <f>'Investment Analysis'!V159</f>
        <v/>
      </c>
      <c r="N159" s="21">
        <f>'Investment Analysis'!W159</f>
        <v/>
      </c>
      <c r="P159" s="48">
        <f>'Investment Analysis'!Y159</f>
        <v/>
      </c>
      <c r="Q159" s="18" t="n"/>
      <c r="R159" s="83" t="n"/>
      <c r="S159" s="48" t="n">
        <v>4683.45</v>
      </c>
      <c r="T159" s="18">
        <f>'Investment Analysis'!AH159</f>
        <v/>
      </c>
      <c r="U159" s="15">
        <f>'Investment Analysis'!AF159</f>
        <v/>
      </c>
      <c r="V159" s="48" t="n">
        <v>7411.2</v>
      </c>
      <c r="W159" s="18">
        <f>'Investment Analysis'!AO159</f>
        <v/>
      </c>
      <c r="X159" s="15">
        <f>'Investment Analysis'!AM159</f>
        <v/>
      </c>
      <c r="Y159" s="48" t="n">
        <v>9595.75</v>
      </c>
      <c r="Z159" s="18">
        <f>IF(Y159&gt;0,(Y159-Z$5)/Z$5,0)</f>
        <v/>
      </c>
      <c r="AA159" s="15">
        <f>'Investment Analysis'!GM159</f>
        <v/>
      </c>
      <c r="AB159" s="48" t="n">
        <v>2711.76</v>
      </c>
      <c r="AC159" s="18">
        <f>IF(AB159&gt;0,(AB159+8000+5000-AC$5)/AC$5,0)</f>
        <v/>
      </c>
      <c r="AD159" s="15">
        <f>'Investment Analysis'!AT159</f>
        <v/>
      </c>
      <c r="AE159" s="48" t="n">
        <v>11623.15</v>
      </c>
      <c r="AF159" s="18">
        <f>'Investment Analysis'!BC159</f>
        <v/>
      </c>
      <c r="AG159" s="15">
        <f>'Investment Analysis'!BA159</f>
        <v/>
      </c>
      <c r="AH159" s="48" t="n"/>
      <c r="AI159" s="18">
        <f>IF(AH159&gt;0,(AH159-5000+20000+20000-AI$5)/AI$5,0)</f>
        <v/>
      </c>
      <c r="AJ159" s="15">
        <f>'Investment Analysis'!BH159</f>
        <v/>
      </c>
      <c r="AK159" s="48" t="n">
        <v>5358.63</v>
      </c>
      <c r="AL159" s="18">
        <f>IF(AK159&gt;0,(AK159+7000-AL$5)/AL$5,0)</f>
        <v/>
      </c>
      <c r="AM159" s="15">
        <f>'Investment Analysis'!BO159</f>
        <v/>
      </c>
      <c r="AN159" s="48" t="n">
        <v>6007.88</v>
      </c>
      <c r="AO159" s="18">
        <f>IF(AN159&gt;0,(AN159+25000+5000-AO$5)/AO$5,0)</f>
        <v/>
      </c>
      <c r="AP159" s="15">
        <f>'Investment Analysis'!BV159</f>
        <v/>
      </c>
      <c r="AQ159" s="48" t="n">
        <v>4916.18</v>
      </c>
      <c r="AR159" s="18">
        <f>IF(AQ159&gt;0,(AQ159+10000+4000-AR$5)/AR$5,0)</f>
        <v/>
      </c>
      <c r="AS159" s="15">
        <f>'Investment Analysis'!CC159</f>
        <v/>
      </c>
      <c r="AT159" s="48" t="n">
        <v>4856.53</v>
      </c>
      <c r="AU159" s="18">
        <f>'Investment Analysis'!CL159</f>
        <v/>
      </c>
      <c r="AV159" s="15">
        <f>'Investment Analysis'!CJ159</f>
        <v/>
      </c>
      <c r="AW159" s="48" t="n">
        <v>17828.69</v>
      </c>
      <c r="AX159" s="18">
        <f>IF(AW159&gt;0,(AW159+2000-AX$5)/AX$5,0)</f>
        <v/>
      </c>
      <c r="AY159" s="15">
        <f>'Investment Analysis'!CQ159</f>
        <v/>
      </c>
      <c r="AZ159" s="48" t="n">
        <v>15906.96</v>
      </c>
      <c r="BA159" s="18">
        <f>'Investment Analysis'!CZ159</f>
        <v/>
      </c>
      <c r="BB159" s="15">
        <f>'Investment Analysis'!CX159</f>
        <v/>
      </c>
      <c r="BC159" s="48" t="n">
        <v>9322.959999999999</v>
      </c>
      <c r="BD159" s="18">
        <f>IF(BC159&gt;0,(BC159-10000+30000+10000-BD$5)/BD$5,0)</f>
        <v/>
      </c>
      <c r="BE159" s="15">
        <f>'Investment Analysis'!DE159</f>
        <v/>
      </c>
      <c r="BF159" s="48" t="n">
        <v>4667.24</v>
      </c>
      <c r="BG159" s="18">
        <f>'Investment Analysis'!DN159</f>
        <v/>
      </c>
      <c r="BH159" s="15">
        <f>'Investment Analysis'!DL159</f>
        <v/>
      </c>
      <c r="BI159" s="48" t="n">
        <v>2810.72</v>
      </c>
      <c r="BJ159" s="18">
        <f>'Investment Analysis'!EB159</f>
        <v/>
      </c>
      <c r="BK159" s="15">
        <f>'Investment Analysis'!DZ159</f>
        <v/>
      </c>
      <c r="BL159" s="48" t="n">
        <v>11817.89</v>
      </c>
      <c r="BM159" s="18">
        <f>'Investment Analysis'!EI159</f>
        <v/>
      </c>
      <c r="BN159" s="15">
        <f>'Investment Analysis'!EG159</f>
        <v/>
      </c>
      <c r="BO159" s="48" t="n">
        <v>10493.48</v>
      </c>
      <c r="BP159" s="18">
        <f>'Investment Analysis'!DU159</f>
        <v/>
      </c>
      <c r="BQ159" s="15">
        <f>'Investment Analysis'!DS159</f>
        <v/>
      </c>
      <c r="BR159" s="48" t="n">
        <v>12005.84</v>
      </c>
      <c r="BS159" s="18">
        <f>'Investment Analysis'!EP159</f>
        <v/>
      </c>
      <c r="BT159" s="15">
        <f>'Investment Analysis'!EN159</f>
        <v/>
      </c>
      <c r="BU159" s="48" t="n">
        <v>14299.82</v>
      </c>
      <c r="BV159" s="18">
        <f>IF(BU159&gt;0,(BU159+8000-BV$5)/BV$5,0)</f>
        <v/>
      </c>
      <c r="BW159" s="15">
        <f>'Investment Analysis'!EU159</f>
        <v/>
      </c>
      <c r="BX159" s="48" t="n">
        <v>22719.36</v>
      </c>
      <c r="BY159" s="18">
        <f>IF(BX159&gt;0,(BX159-10000-5000-BY$5)/BY$5,0)</f>
        <v/>
      </c>
      <c r="BZ159" s="15">
        <f>'Investment Analysis'!FB159</f>
        <v/>
      </c>
      <c r="CA159" s="48" t="n">
        <v>20578.01</v>
      </c>
      <c r="CB159" s="18">
        <f>IF(CA159&gt;0,(CA159-CB$5)/CB$5,0)</f>
        <v/>
      </c>
      <c r="CC159" s="15">
        <f>'Investment Analysis'!FI159</f>
        <v/>
      </c>
      <c r="CD159" s="48" t="n">
        <v>9950.860000000001</v>
      </c>
      <c r="CE159" s="18">
        <f>'Investment Analysis'!FR159</f>
        <v/>
      </c>
      <c r="CF159" s="15">
        <f>'Investment Analysis'!FP159</f>
        <v/>
      </c>
      <c r="CG159" s="48" t="n">
        <v>4758.93</v>
      </c>
      <c r="CH159" s="18">
        <f>'Investment Analysis'!FR159</f>
        <v/>
      </c>
      <c r="CI159" s="15">
        <f>'Investment Analysis'!FW159</f>
        <v/>
      </c>
      <c r="CJ159" s="48" t="n"/>
      <c r="CK159" s="18">
        <f>IF(CJ159&gt;0,(CJ159+5000+8000-CK$5)/CK$5,0)</f>
        <v/>
      </c>
      <c r="CL159" s="15">
        <f>'Investment Analysis'!GD159</f>
        <v/>
      </c>
      <c r="CM159" s="48" t="n">
        <v>38462.35</v>
      </c>
      <c r="CN159" s="18">
        <f>IF(CM159&gt;0,(CM159-CN$5)/CN$5,0)</f>
        <v/>
      </c>
      <c r="CO159" s="15">
        <f>'Investment Analysis'!GT159</f>
        <v/>
      </c>
      <c r="CP159" s="48" t="n">
        <v>6445.4</v>
      </c>
      <c r="CQ159" s="18">
        <f>IF(CP159&gt;0,(CP159-CQ$5)/CQ$5,0)</f>
        <v/>
      </c>
      <c r="CR159" s="15">
        <f>'Investment Analysis'!HG159</f>
        <v/>
      </c>
      <c r="CS159" s="48" t="n">
        <v>4010</v>
      </c>
      <c r="CT159" s="18">
        <f>IF(CS159&gt;0,(CS159-CT$5)/CT$5,0)</f>
        <v/>
      </c>
      <c r="CU159" s="15">
        <f>'Investment Analysis'!HN159</f>
        <v/>
      </c>
      <c r="CV159" s="48" t="n">
        <v>9942.35</v>
      </c>
      <c r="CW159" s="18">
        <f>IF(CV159&gt;0,(CV159-CW$5)/CW$5,0)</f>
        <v/>
      </c>
      <c r="CX159" s="15">
        <f>'Investment Analysis'!IB159</f>
        <v/>
      </c>
      <c r="CY159" s="48" t="n">
        <v>12150.4</v>
      </c>
      <c r="CZ159" s="18">
        <f>IF(CY159&gt;0,(CY159-CZ$5)/CZ$5,0)</f>
        <v/>
      </c>
      <c r="DA159" s="15">
        <f>'Investment Analysis'!II159</f>
        <v/>
      </c>
      <c r="DB159" s="48" t="n">
        <v>6661.25</v>
      </c>
      <c r="DC159" s="18">
        <f>IF(DB159&gt;0,(DB159-DC$5)/DC$5,0)</f>
        <v/>
      </c>
      <c r="DD159" s="15">
        <f>'Investment Analysis'!IP159</f>
        <v/>
      </c>
      <c r="DE159" s="48" t="n">
        <v>22911</v>
      </c>
      <c r="DF159" s="18">
        <f>'Investment Analysis'!IY159</f>
        <v/>
      </c>
      <c r="DG159" s="15">
        <f>'Investment Analysis'!IW159</f>
        <v/>
      </c>
      <c r="DH159" s="48" t="n">
        <v>22854.9</v>
      </c>
      <c r="DI159" s="18">
        <f>IF(DH159&gt;0,(DH159-DI$5)/DI$5,0)</f>
        <v/>
      </c>
      <c r="DJ159" s="15">
        <f>'Investment Analysis'!JD159</f>
        <v/>
      </c>
      <c r="DK159" s="48" t="n">
        <v>26042</v>
      </c>
      <c r="DL159" s="18">
        <f>IF(DK159&gt;0,(DK159-DL$5)/DL$5,0)</f>
        <v/>
      </c>
      <c r="DM159" s="15">
        <f>'Investment Analysis'!JK159</f>
        <v/>
      </c>
      <c r="DN159" s="48" t="n">
        <v>1059.5</v>
      </c>
      <c r="DO159" s="18">
        <f>IF(DN159&gt;0,(DN159-DO$5)/DO$5,0)</f>
        <v/>
      </c>
      <c r="DP159" s="15">
        <f>'Investment Analysis'!HU159</f>
        <v/>
      </c>
      <c r="DQ159" s="48" t="n">
        <v>1882.5</v>
      </c>
      <c r="DR159" s="18">
        <f>IF(DQ159&gt;0,(DQ159-DR$5)/DR$5,0)</f>
        <v/>
      </c>
      <c r="DS159" s="15">
        <f>'Investment Analysis'!JR159</f>
        <v/>
      </c>
      <c r="DT159" s="48" t="n">
        <v>26808</v>
      </c>
      <c r="DU159" s="18">
        <f>IF(DT159&gt;0,(DT159-630.54-DU$5)/DU$5,0)</f>
        <v/>
      </c>
      <c r="DV159" s="15">
        <f>'Investment Analysis'!JY159</f>
        <v/>
      </c>
      <c r="DW159" s="48" t="n">
        <v>13622</v>
      </c>
      <c r="DX159" s="18">
        <f>IF(DW159&gt;0,(DW159-DX$5)/DX$5,0)</f>
        <v/>
      </c>
      <c r="DY159" s="15">
        <f>'Investment Analysis'!KF159</f>
        <v/>
      </c>
      <c r="DZ159" s="48" t="n">
        <v>5276</v>
      </c>
      <c r="EA159" s="18">
        <f>IF(DZ159&gt;0,(DZ159-EA$5)/EA$5,0)</f>
        <v/>
      </c>
      <c r="EB159" s="15">
        <f>'Investment Analysis'!KM159</f>
        <v/>
      </c>
      <c r="EC159" s="48" t="n">
        <v>9620</v>
      </c>
      <c r="ED159" s="18">
        <f>'Investment Analysis'!KV159</f>
        <v/>
      </c>
      <c r="EE159" s="15">
        <f>'Investment Analysis'!KT159</f>
        <v/>
      </c>
      <c r="EF159" s="48" t="n">
        <v>23058</v>
      </c>
      <c r="EG159" s="18">
        <f>IF(EF159&gt;0,(EF159-EG$5)/EG$5,0)</f>
        <v/>
      </c>
      <c r="EH159" s="15">
        <f>'Investment Analysis'!LH159</f>
        <v/>
      </c>
      <c r="EI159" s="48" t="n">
        <v>8825.700000000001</v>
      </c>
      <c r="EJ159" s="18">
        <f>'Investment Analysis'!LQ159</f>
        <v/>
      </c>
      <c r="EK159" s="15">
        <f>'Investment Analysis'!LO159</f>
        <v/>
      </c>
      <c r="EL159" s="48" t="n">
        <v>28155</v>
      </c>
      <c r="EM159" s="18">
        <f>IF(EL159&gt;0,(EL159-EM$4)/EM$4,0)</f>
        <v/>
      </c>
      <c r="EN159" s="15">
        <f>'Investment Analysis'!LX159</f>
        <v/>
      </c>
      <c r="EO159" s="48" t="n">
        <v>15720</v>
      </c>
      <c r="EP159" s="68">
        <f>IF(EO159&gt;0,(EO159-500-EP$5)/EP$5,0)</f>
        <v/>
      </c>
      <c r="EQ159" s="15">
        <f>'Investment Analysis'!MC159</f>
        <v/>
      </c>
      <c r="ER159" s="48" t="n">
        <v>4870</v>
      </c>
      <c r="ES159" s="18">
        <f>'Investment Analysis'!LX159</f>
        <v/>
      </c>
      <c r="ET159" s="15">
        <f>'Investment Analysis'!LA159</f>
        <v/>
      </c>
      <c r="EU159" s="48" t="n">
        <v>51558</v>
      </c>
      <c r="EV159" s="18">
        <f>'Investment Analysis'!ML159</f>
        <v/>
      </c>
      <c r="EW159" s="15">
        <f>'Investment Analysis'!MJ159</f>
        <v/>
      </c>
      <c r="EX159" s="54" t="n">
        <v>94253.25</v>
      </c>
      <c r="EY159" s="18">
        <f>IF(EX159&gt;0,(EX159-EY$5)/EY$5,0)</f>
        <v/>
      </c>
      <c r="EZ159" s="15">
        <f>'Investment Analysis'!MQ159</f>
        <v/>
      </c>
      <c r="FA159" s="48" t="n">
        <v>13840</v>
      </c>
      <c r="FB159" s="18">
        <f>IF(FA159&gt;0,(FA159-FB$5)/FB$5,0)</f>
        <v/>
      </c>
      <c r="FC159" s="15">
        <f>'Investment Analysis'!MX159</f>
        <v/>
      </c>
      <c r="FD159" s="48" t="n">
        <v>19041.4</v>
      </c>
      <c r="FE159" s="18">
        <f>IF(FD159&gt;0,(FD159-FE$5)/FE$5,0)</f>
        <v/>
      </c>
      <c r="FF159" s="15">
        <f>'Investment Analysis'!NE159</f>
        <v/>
      </c>
      <c r="FG159" s="48" t="n">
        <v>12996</v>
      </c>
      <c r="FH159" s="18">
        <f>IF(FG159&gt;0,(FG159-FH$5)/FH$5,0)</f>
        <v/>
      </c>
      <c r="FI159" s="15">
        <f>'Investment Analysis'!NL159</f>
        <v/>
      </c>
      <c r="FJ159" s="48" t="n">
        <v>45210.2</v>
      </c>
      <c r="FK159" s="18">
        <f>IF(FJ159&gt;0,(FJ159-FK$5)/FK$5,0)</f>
        <v/>
      </c>
      <c r="FL159" s="15">
        <f>'Investment Analysis'!NS159</f>
        <v/>
      </c>
      <c r="FM159" s="48" t="n">
        <v>2947.8</v>
      </c>
      <c r="FN159" s="18">
        <f>IF(FM159&gt;0,(FM159-FN$5)/FN$5,0)</f>
        <v/>
      </c>
      <c r="FO159" s="15">
        <f>'Investment Analysis'!NZ159</f>
        <v/>
      </c>
      <c r="FP159" s="48" t="n">
        <v>26800</v>
      </c>
      <c r="FQ159" s="18">
        <f>IF(FP159&gt;0,(FP159-FQ$5)/FQ$5,0)</f>
        <v/>
      </c>
      <c r="FR159" s="15">
        <f>'Investment Analysis'!OG159</f>
        <v/>
      </c>
      <c r="FS159" s="48" t="n">
        <v>70482</v>
      </c>
      <c r="FT159" s="18">
        <f>IF(FS159&gt;0,(FS159-FT$5)/FT$5,0)</f>
        <v/>
      </c>
      <c r="FU159" s="15">
        <f>'Investment Analysis'!ON159</f>
        <v/>
      </c>
      <c r="FV159" s="48" t="n">
        <v>11040</v>
      </c>
      <c r="FW159" s="18">
        <f>IF(FV159&gt;0,(FV159-FW$5)/FW$5,0)</f>
        <v/>
      </c>
      <c r="FX159" s="15">
        <f>'Investment Analysis'!OU159</f>
        <v/>
      </c>
      <c r="FY159" s="48" t="n">
        <v>19470</v>
      </c>
      <c r="FZ159" s="18">
        <f>IF(FY159&gt;0,(FY159-FZ$5)/FZ$5,0)</f>
        <v/>
      </c>
      <c r="GA159" s="15">
        <f>'Investment Analysis'!PB159</f>
        <v/>
      </c>
      <c r="GB159" s="48" t="n">
        <v>20535.75</v>
      </c>
      <c r="GC159" s="18">
        <f>'Investment Analysis'!PK159</f>
        <v/>
      </c>
      <c r="GD159" s="15">
        <f>'Investment Analysis'!PI159</f>
        <v/>
      </c>
      <c r="GE159" s="48" t="n">
        <v>11520</v>
      </c>
      <c r="GF159" s="18">
        <f>'Investment Analysis'!PY159</f>
        <v/>
      </c>
      <c r="GG159" s="15">
        <f>'Investment Analysis'!PW159</f>
        <v/>
      </c>
      <c r="GH159" s="48" t="n">
        <v>22206.1</v>
      </c>
      <c r="GI159" s="18">
        <f>'Investment Analysis'!QF159</f>
        <v/>
      </c>
      <c r="GJ159" s="15">
        <f>'Investment Analysis'!QD159</f>
        <v/>
      </c>
      <c r="GK159" s="48" t="n">
        <v>24248</v>
      </c>
      <c r="GL159" s="18">
        <f>'Investment Analysis'!QM159</f>
        <v/>
      </c>
      <c r="GM159" s="15">
        <f>'Investment Analysis'!QK159</f>
        <v/>
      </c>
      <c r="GN159" s="48" t="n">
        <v>13536</v>
      </c>
      <c r="GO159" s="18">
        <f>'Investment Analysis'!QT159</f>
        <v/>
      </c>
      <c r="GP159" s="15">
        <f>'Investment Analysis'!QR159</f>
        <v/>
      </c>
      <c r="GQ159" s="48" t="n">
        <v>5488.45</v>
      </c>
      <c r="GR159" s="18">
        <f>'Investment Analysis'!RA159</f>
        <v/>
      </c>
      <c r="GS159" s="15">
        <f>'Investment Analysis'!QY159</f>
        <v/>
      </c>
      <c r="GT159" s="48" t="n">
        <v>51397.5</v>
      </c>
      <c r="GU159" s="18">
        <f>'Investment Analysis'!RH159</f>
        <v/>
      </c>
      <c r="GV159" s="15">
        <f>'Investment Analysis'!RF159</f>
        <v/>
      </c>
      <c r="GW159" s="48" t="n">
        <v>12131</v>
      </c>
      <c r="GX159" s="18">
        <f>'Investment Analysis'!RO159</f>
        <v/>
      </c>
      <c r="GY159" s="15">
        <f>'Investment Analysis'!RM159</f>
        <v/>
      </c>
      <c r="GZ159" s="48" t="n">
        <v>3406</v>
      </c>
      <c r="HA159" s="18">
        <f>'Investment Analysis'!RV159</f>
        <v/>
      </c>
      <c r="HB159" s="15">
        <f>'Investment Analysis'!RT159</f>
        <v/>
      </c>
      <c r="HC159" s="48" t="n">
        <v>27330</v>
      </c>
      <c r="HD159" s="18">
        <f>'Investment Analysis'!SC159</f>
        <v/>
      </c>
      <c r="HE159" s="15">
        <f>'Investment Analysis'!SA159</f>
        <v/>
      </c>
      <c r="HF159" s="48" t="n">
        <v>7830</v>
      </c>
      <c r="HG159" s="18">
        <f>'Investment Analysis'!SJ159</f>
        <v/>
      </c>
      <c r="HH159" s="15">
        <f>'Investment Analysis'!SH159</f>
        <v/>
      </c>
      <c r="HI159" s="48" t="n">
        <v>5200</v>
      </c>
      <c r="HJ159" s="18">
        <f>'Investment Analysis'!SM159</f>
        <v/>
      </c>
      <c r="HK159" s="15">
        <f>'Investment Analysis'!SK159</f>
        <v/>
      </c>
      <c r="HL159" s="48" t="n">
        <v>12877.5</v>
      </c>
      <c r="HM159" s="18">
        <f>'Investment Analysis'!SP159</f>
        <v/>
      </c>
      <c r="HN159" s="15">
        <f>'Investment Analysis'!SN159</f>
        <v/>
      </c>
      <c r="HO159" s="48" t="n">
        <v>18122.85</v>
      </c>
      <c r="HP159" s="18">
        <f>'Investment Analysis'!TE159</f>
        <v/>
      </c>
      <c r="HQ159" s="15">
        <f>'Investment Analysis'!TC159</f>
        <v/>
      </c>
      <c r="HR159" s="48" t="n">
        <v>9900</v>
      </c>
      <c r="HS159" s="18">
        <f>'Investment Analysis'!TL159</f>
        <v/>
      </c>
      <c r="HT159" s="15">
        <f>'Investment Analysis'!TJ159</f>
        <v/>
      </c>
      <c r="HU159" s="54" t="n">
        <v>20704</v>
      </c>
      <c r="HV159" s="18">
        <f>'Investment Analysis'!TS159</f>
        <v/>
      </c>
      <c r="HW159" s="15">
        <f>'Investment Analysis'!TQ159</f>
        <v/>
      </c>
      <c r="HX159" s="48" t="n"/>
      <c r="HY159" s="18">
        <f>'Investment Analysis'!TZ159</f>
        <v/>
      </c>
      <c r="HZ159" s="15">
        <f>'Investment Analysis'!TX159</f>
        <v/>
      </c>
      <c r="IA159" s="48" t="n"/>
      <c r="IB159" s="18">
        <f>'Investment Analysis'!UG159</f>
        <v/>
      </c>
      <c r="IC159" s="15">
        <f>'Investment Analysis'!UE159</f>
        <v/>
      </c>
      <c r="ID159" s="48" t="n"/>
      <c r="IE159" s="18">
        <f>'Investment Analysis'!UN159</f>
        <v/>
      </c>
      <c r="IF159" s="15">
        <f>'Investment Analysis'!UL159</f>
        <v/>
      </c>
      <c r="IG159" s="48" t="n"/>
      <c r="IH159" s="18">
        <f>'Investment Analysis'!UU159</f>
        <v/>
      </c>
      <c r="II159" s="15">
        <f>'Investment Analysis'!US159</f>
        <v/>
      </c>
      <c r="IJ159" s="48" t="n"/>
      <c r="IK159" s="18">
        <f>'Investment Analysis'!VB159</f>
        <v/>
      </c>
      <c r="IL159" s="15">
        <f>'Investment Analysis'!UZ159</f>
        <v/>
      </c>
      <c r="IM159" s="48" t="n"/>
      <c r="IN159" s="18">
        <f>'Investment Analysis'!VI159</f>
        <v/>
      </c>
      <c r="IO159" s="15">
        <f>'Investment Analysis'!VG159</f>
        <v/>
      </c>
      <c r="IP159" s="18" t="n"/>
      <c r="IQ159" s="18" t="n"/>
      <c r="IR159" s="18" t="n"/>
      <c r="IS159" s="108">
        <f>IF(IT159&gt;0,IT159-IT158,0)</f>
        <v/>
      </c>
      <c r="IT159" s="48">
        <f>FY159+FV159+FS159+FP159+FM159+FJ159+FG159+FD159+FA159+EX159+EU159+ER159+EO159+EL159+EI159+EF159+EC159+DZ159+DW159+DT159+DQ159+DN159+DK159+DH159+DE159+DB159+CY159+CV159+CS159+CP159+CJ159+CG159+CD159+CA159+BX159+P159+CM159+GT159+GQ159+GN159+GK159+GH159+GE159+GB159+BU159+BR159+BO159+BL159+BI159+BF159+BC159+AZ159+AW159+AT159+AQ159+AN159+AK159+AH159+AE159+AB159+Y159+V159+S159+GW159+GZ159+HC159+HF159+HI159+HL159+HO159+HR159+HU159</f>
        <v/>
      </c>
      <c r="IU159" s="101">
        <f>IF(IT159&gt;0,IV159,0)</f>
        <v/>
      </c>
      <c r="IV159" s="101" t="n"/>
      <c r="IW159" s="15">
        <f>IF(IT159&gt;0,(IT159+IV$11-I$2)/I$2,0)</f>
        <v/>
      </c>
      <c r="IX159" s="113">
        <f>IF(IT159&gt;0,IT159+IV$11-I$2,0)</f>
        <v/>
      </c>
      <c r="IY159" s="21">
        <f>IF(IT159&gt;0,(IT159+IV$11+IV$33+IV$52+IV$73+IV$93+IV$113+IV$133+IV$159-IT$8)/IT$8,0)</f>
        <v/>
      </c>
      <c r="IZ159" s="173">
        <f>IF(IT159&gt;0,IT159+IV$11+IV$33+IV$52+IV$73+IV$93+IV$113+IV$133+IV$159-IT$8,0)</f>
        <v/>
      </c>
    </row>
    <row r="160">
      <c r="A160" s="554">
        <f>'Investment Analysis'!A160</f>
        <v/>
      </c>
      <c r="B160" s="4">
        <f>'Investment Analysis'!B160</f>
        <v/>
      </c>
      <c r="C160" s="27">
        <f>'Investment Analysis'!C160</f>
        <v/>
      </c>
      <c r="D160" s="14">
        <f>'Investment Analysis'!D160</f>
        <v/>
      </c>
      <c r="E160" s="15">
        <f>'Investment Analysis'!E160</f>
        <v/>
      </c>
      <c r="F160" s="13">
        <f>'Investment Analysis'!G160</f>
        <v/>
      </c>
      <c r="G160" s="14">
        <f>'Investment Analysis'!H160</f>
        <v/>
      </c>
      <c r="H160" s="15">
        <f>'Investment Analysis'!I160</f>
        <v/>
      </c>
      <c r="I160" s="13">
        <f>'Investment Analysis'!K160</f>
        <v/>
      </c>
      <c r="J160" s="14">
        <f>'Investment Analysis'!L160</f>
        <v/>
      </c>
      <c r="K160" s="15">
        <f>'Investment Analysis'!M160</f>
        <v/>
      </c>
      <c r="L160" s="41">
        <f>'Investment Analysis'!T160</f>
        <v/>
      </c>
      <c r="M160" s="21">
        <f>'Investment Analysis'!V160</f>
        <v/>
      </c>
      <c r="N160" s="21">
        <f>'Investment Analysis'!W160</f>
        <v/>
      </c>
      <c r="P160" s="48">
        <f>'Investment Analysis'!Y160</f>
        <v/>
      </c>
      <c r="Q160" s="18" t="n"/>
      <c r="R160" s="83" t="n"/>
      <c r="S160" s="48" t="n">
        <v>4723.94</v>
      </c>
      <c r="T160" s="18">
        <f>'Investment Analysis'!AH160</f>
        <v/>
      </c>
      <c r="U160" s="15">
        <f>'Investment Analysis'!AF160</f>
        <v/>
      </c>
      <c r="V160" s="48" t="n">
        <v>7457.73</v>
      </c>
      <c r="W160" s="18">
        <f>'Investment Analysis'!AO160</f>
        <v/>
      </c>
      <c r="X160" s="15">
        <f>'Investment Analysis'!AM160</f>
        <v/>
      </c>
      <c r="Y160" s="48" t="n">
        <v>9689.83</v>
      </c>
      <c r="Z160" s="18">
        <f>IF(Y160&gt;0,(Y160-Z$5)/Z$5,0)</f>
        <v/>
      </c>
      <c r="AA160" s="15">
        <f>'Investment Analysis'!GM160</f>
        <v/>
      </c>
      <c r="AB160" s="48" t="n">
        <v>2743.04</v>
      </c>
      <c r="AC160" s="18">
        <f>IF(AB160&gt;0,(AB160+8000+5000-AC$5)/AC$5,0)</f>
        <v/>
      </c>
      <c r="AD160" s="15">
        <f>'Investment Analysis'!AT160</f>
        <v/>
      </c>
      <c r="AE160" s="48" t="n">
        <v>11714.94</v>
      </c>
      <c r="AF160" s="18">
        <f>'Investment Analysis'!BC160</f>
        <v/>
      </c>
      <c r="AG160" s="15">
        <f>'Investment Analysis'!BA160</f>
        <v/>
      </c>
      <c r="AH160" s="48" t="n"/>
      <c r="AI160" s="18">
        <f>IF(AH160&gt;0,(AH160-5000+20000+20000-AI$5)/AI$5,0)</f>
        <v/>
      </c>
      <c r="AJ160" s="15">
        <f>'Investment Analysis'!BH160</f>
        <v/>
      </c>
      <c r="AK160" s="48" t="n">
        <v>5303.73</v>
      </c>
      <c r="AL160" s="18">
        <f>IF(AK160&gt;0,(AK160+7000-AL$5)/AL$5,0)</f>
        <v/>
      </c>
      <c r="AM160" s="15">
        <f>'Investment Analysis'!BO160</f>
        <v/>
      </c>
      <c r="AN160" s="48" t="n">
        <v>6024.15</v>
      </c>
      <c r="AO160" s="18">
        <f>IF(AN160&gt;0,(AN160+25000+5000-AO$5)/AO$5,0)</f>
        <v/>
      </c>
      <c r="AP160" s="15">
        <f>'Investment Analysis'!BV160</f>
        <v/>
      </c>
      <c r="AQ160" s="48" t="n">
        <v>4939.8</v>
      </c>
      <c r="AR160" s="18">
        <f>IF(AQ160&gt;0,(AQ160+10000+4000-AR$5)/AR$5,0)</f>
        <v/>
      </c>
      <c r="AS160" s="15">
        <f>'Investment Analysis'!CC160</f>
        <v/>
      </c>
      <c r="AT160" s="48" t="n">
        <v>4841.7</v>
      </c>
      <c r="AU160" s="18">
        <f>'Investment Analysis'!CL160</f>
        <v/>
      </c>
      <c r="AV160" s="15">
        <f>'Investment Analysis'!CJ160</f>
        <v/>
      </c>
      <c r="AW160" s="48" t="n">
        <v>17817.95</v>
      </c>
      <c r="AX160" s="18">
        <f>IF(AW160&gt;0,(AW160+2000-AX$5)/AX$5,0)</f>
        <v/>
      </c>
      <c r="AY160" s="15">
        <f>'Investment Analysis'!CQ160</f>
        <v/>
      </c>
      <c r="AZ160" s="48" t="n">
        <v>15970.2</v>
      </c>
      <c r="BA160" s="18">
        <f>'Investment Analysis'!CZ160</f>
        <v/>
      </c>
      <c r="BB160" s="15">
        <f>'Investment Analysis'!CX160</f>
        <v/>
      </c>
      <c r="BC160" s="48" t="n">
        <v>9382.84</v>
      </c>
      <c r="BD160" s="18">
        <f>IF(BC160&gt;0,(BC160-10000+30000+10000-BD$5)/BD$5,0)</f>
        <v/>
      </c>
      <c r="BE160" s="15">
        <f>'Investment Analysis'!DE160</f>
        <v/>
      </c>
      <c r="BF160" s="48" t="n">
        <v>4681.18</v>
      </c>
      <c r="BG160" s="18">
        <f>'Investment Analysis'!DN160</f>
        <v/>
      </c>
      <c r="BH160" s="15">
        <f>'Investment Analysis'!DL160</f>
        <v/>
      </c>
      <c r="BI160" s="48" t="n">
        <v>2843.85</v>
      </c>
      <c r="BJ160" s="18">
        <f>'Investment Analysis'!EB160</f>
        <v/>
      </c>
      <c r="BK160" s="15">
        <f>'Investment Analysis'!DZ160</f>
        <v/>
      </c>
      <c r="BL160" s="48" t="n">
        <v>11908.8</v>
      </c>
      <c r="BM160" s="18">
        <f>'Investment Analysis'!EI160</f>
        <v/>
      </c>
      <c r="BN160" s="15">
        <f>'Investment Analysis'!EG160</f>
        <v/>
      </c>
      <c r="BO160" s="48" t="n">
        <v>10469.55</v>
      </c>
      <c r="BP160" s="18">
        <f>'Investment Analysis'!DU160</f>
        <v/>
      </c>
      <c r="BQ160" s="15">
        <f>'Investment Analysis'!DS160</f>
        <v/>
      </c>
      <c r="BR160" s="48" t="n">
        <v>12040.61</v>
      </c>
      <c r="BS160" s="18">
        <f>'Investment Analysis'!EP160</f>
        <v/>
      </c>
      <c r="BT160" s="15">
        <f>'Investment Analysis'!EN160</f>
        <v/>
      </c>
      <c r="BU160" s="48" t="n">
        <v>14299.82</v>
      </c>
      <c r="BV160" s="18">
        <f>IF(BU160&gt;0,(BU160+8000-BV$5)/BV$5,0)</f>
        <v/>
      </c>
      <c r="BW160" s="15">
        <f>'Investment Analysis'!EU160</f>
        <v/>
      </c>
      <c r="BX160" s="48" t="n">
        <v>22746.44</v>
      </c>
      <c r="BY160" s="18">
        <f>IF(BX160&gt;0,(BX160-10000-5000-BY$5)/BY$5,0)</f>
        <v/>
      </c>
      <c r="BZ160" s="15">
        <f>'Investment Analysis'!FB160</f>
        <v/>
      </c>
      <c r="CA160" s="48" t="n">
        <v>20635.32</v>
      </c>
      <c r="CB160" s="18">
        <f>IF(CA160&gt;0,(CA160-CB$5)/CB$5,0)</f>
        <v/>
      </c>
      <c r="CC160" s="15">
        <f>'Investment Analysis'!FI160</f>
        <v/>
      </c>
      <c r="CD160" s="48" t="n">
        <v>10038.95</v>
      </c>
      <c r="CE160" s="18">
        <f>'Investment Analysis'!FR160</f>
        <v/>
      </c>
      <c r="CF160" s="15">
        <f>'Investment Analysis'!FP160</f>
        <v/>
      </c>
      <c r="CG160" s="48" t="n">
        <v>4791.18</v>
      </c>
      <c r="CH160" s="18">
        <f>'Investment Analysis'!FR160</f>
        <v/>
      </c>
      <c r="CI160" s="15">
        <f>'Investment Analysis'!FW160</f>
        <v/>
      </c>
      <c r="CJ160" s="48" t="n"/>
      <c r="CK160" s="18">
        <f>IF(CJ160&gt;0,(CJ160+5000+8000-CK$5)/CK$5,0)</f>
        <v/>
      </c>
      <c r="CL160" s="15">
        <f>'Investment Analysis'!GD160</f>
        <v/>
      </c>
      <c r="CM160" s="48" t="n">
        <v>38346.36</v>
      </c>
      <c r="CN160" s="18">
        <f>IF(CM160&gt;0,(CM160-CN$5)/CN$5,0)</f>
        <v/>
      </c>
      <c r="CO160" s="15">
        <f>'Investment Analysis'!GT160</f>
        <v/>
      </c>
      <c r="CP160" s="48" t="n">
        <v>6593</v>
      </c>
      <c r="CQ160" s="18">
        <f>IF(CP160&gt;0,(CP160-CQ$5)/CQ$5,0)</f>
        <v/>
      </c>
      <c r="CR160" s="15">
        <f>'Investment Analysis'!HG160</f>
        <v/>
      </c>
      <c r="CS160" s="48" t="n">
        <v>4080</v>
      </c>
      <c r="CT160" s="18">
        <f>IF(CS160&gt;0,(CS160-CT$5)/CT$5,0)</f>
        <v/>
      </c>
      <c r="CU160" s="15">
        <f>'Investment Analysis'!HN160</f>
        <v/>
      </c>
      <c r="CV160" s="48" t="n">
        <v>10048.5</v>
      </c>
      <c r="CW160" s="18">
        <f>IF(CV160&gt;0,(CV160-CW$5)/CW$5,0)</f>
        <v/>
      </c>
      <c r="CX160" s="15">
        <f>'Investment Analysis'!IB160</f>
        <v/>
      </c>
      <c r="CY160" s="48" t="n">
        <v>12198.8</v>
      </c>
      <c r="CZ160" s="18">
        <f>IF(CY160&gt;0,(CY160-CZ$5)/CZ$5,0)</f>
        <v/>
      </c>
      <c r="DA160" s="15">
        <f>'Investment Analysis'!II160</f>
        <v/>
      </c>
      <c r="DB160" s="48" t="n">
        <v>6617.25</v>
      </c>
      <c r="DC160" s="18">
        <f>IF(DB160&gt;0,(DB160-DC$5)/DC$5,0)</f>
        <v/>
      </c>
      <c r="DD160" s="15">
        <f>'Investment Analysis'!IP160</f>
        <v/>
      </c>
      <c r="DE160" s="48" t="n">
        <v>23076</v>
      </c>
      <c r="DF160" s="18">
        <f>'Investment Analysis'!IY160</f>
        <v/>
      </c>
      <c r="DG160" s="15">
        <f>'Investment Analysis'!IW160</f>
        <v/>
      </c>
      <c r="DH160" s="48" t="n">
        <v>23079</v>
      </c>
      <c r="DI160" s="18">
        <f>IF(DH160&gt;0,(DH160-DI$5)/DI$5,0)</f>
        <v/>
      </c>
      <c r="DJ160" s="15">
        <f>'Investment Analysis'!JD160</f>
        <v/>
      </c>
      <c r="DK160" s="48" t="n">
        <v>26102</v>
      </c>
      <c r="DL160" s="18">
        <f>IF(DK160&gt;0,(DK160-DL$5)/DL$5,0)</f>
        <v/>
      </c>
      <c r="DM160" s="15">
        <f>'Investment Analysis'!JK160</f>
        <v/>
      </c>
      <c r="DN160" s="48" t="n">
        <v>1068</v>
      </c>
      <c r="DO160" s="18">
        <f>IF(DN160&gt;0,(DN160-DO$5)/DO$5,0)</f>
        <v/>
      </c>
      <c r="DP160" s="15">
        <f>'Investment Analysis'!HU160</f>
        <v/>
      </c>
      <c r="DQ160" s="48" t="n">
        <v>1859.75</v>
      </c>
      <c r="DR160" s="18">
        <f>IF(DQ160&gt;0,(DQ160-DR$5)/DR$5,0)</f>
        <v/>
      </c>
      <c r="DS160" s="15">
        <f>'Investment Analysis'!JR160</f>
        <v/>
      </c>
      <c r="DT160" s="48" t="n">
        <v>23610</v>
      </c>
      <c r="DU160" s="18">
        <f>IF(DT160&gt;0,(DT160-630.54-DU$5)/DU$5,0)</f>
        <v/>
      </c>
      <c r="DV160" s="15">
        <f>'Investment Analysis'!JY160</f>
        <v/>
      </c>
      <c r="DW160" s="48" t="n">
        <v>14007</v>
      </c>
      <c r="DX160" s="18">
        <f>IF(DW160&gt;0,(DW160-DX$5)/DX$5,0)</f>
        <v/>
      </c>
      <c r="DY160" s="15">
        <f>'Investment Analysis'!KF160</f>
        <v/>
      </c>
      <c r="DZ160" s="48" t="n">
        <v>5236</v>
      </c>
      <c r="EA160" s="18">
        <f>IF(DZ160&gt;0,(DZ160-EA$5)/EA$5,0)</f>
        <v/>
      </c>
      <c r="EB160" s="15">
        <f>'Investment Analysis'!KM160</f>
        <v/>
      </c>
      <c r="EC160" s="48" t="n">
        <v>10790</v>
      </c>
      <c r="ED160" s="18">
        <f>'Investment Analysis'!KV160</f>
        <v/>
      </c>
      <c r="EE160" s="15">
        <f>'Investment Analysis'!KT160</f>
        <v/>
      </c>
      <c r="EF160" s="48" t="n">
        <v>23080.5</v>
      </c>
      <c r="EG160" s="18">
        <f>IF(EF160&gt;0,(EF160-EG$5)/EG$5,0)</f>
        <v/>
      </c>
      <c r="EH160" s="15">
        <f>'Investment Analysis'!LH160</f>
        <v/>
      </c>
      <c r="EI160" s="48" t="n">
        <v>8814.65</v>
      </c>
      <c r="EJ160" s="18">
        <f>'Investment Analysis'!LQ160</f>
        <v/>
      </c>
      <c r="EK160" s="15">
        <f>'Investment Analysis'!LO160</f>
        <v/>
      </c>
      <c r="EL160" s="48" t="n">
        <v>28470</v>
      </c>
      <c r="EM160" s="18">
        <f>IF(EL160&gt;0,(EL160-EM$4)/EM$4,0)</f>
        <v/>
      </c>
      <c r="EN160" s="15">
        <f>'Investment Analysis'!LX160</f>
        <v/>
      </c>
      <c r="EO160" s="48" t="n">
        <v>15975</v>
      </c>
      <c r="EP160" s="68">
        <f>IF(EO160&gt;0,(EO160-500-EP$5)/EP$5,0)</f>
        <v/>
      </c>
      <c r="EQ160" s="15">
        <f>'Investment Analysis'!MC160</f>
        <v/>
      </c>
      <c r="ER160" s="48" t="n">
        <v>5070</v>
      </c>
      <c r="ES160" s="18">
        <f>'Investment Analysis'!LX160</f>
        <v/>
      </c>
      <c r="ET160" s="15">
        <f>'Investment Analysis'!LA160</f>
        <v/>
      </c>
      <c r="EU160" s="48" t="n">
        <v>48958</v>
      </c>
      <c r="EV160" s="18">
        <f>'Investment Analysis'!ML160</f>
        <v/>
      </c>
      <c r="EW160" s="15">
        <f>'Investment Analysis'!MJ160</f>
        <v/>
      </c>
      <c r="EX160" s="48" t="n">
        <v>94074.75</v>
      </c>
      <c r="EY160" s="18">
        <f>IF(EX160&gt;0,(EX160-EY$5)/EY$5,0)</f>
        <v/>
      </c>
      <c r="EZ160" s="15">
        <f>'Investment Analysis'!MQ160</f>
        <v/>
      </c>
      <c r="FA160" s="48" t="n">
        <v>13520</v>
      </c>
      <c r="FB160" s="18">
        <f>IF(FA160&gt;0,(FA160-FB$5)/FB$5,0)</f>
        <v/>
      </c>
      <c r="FC160" s="15">
        <f>'Investment Analysis'!MX160</f>
        <v/>
      </c>
      <c r="FD160" s="48" t="n">
        <v>19250.7</v>
      </c>
      <c r="FE160" s="18">
        <f>IF(FD160&gt;0,(FD160-FE$5)/FE$5,0)</f>
        <v/>
      </c>
      <c r="FF160" s="15">
        <f>'Investment Analysis'!NE160</f>
        <v/>
      </c>
      <c r="FG160" s="48" t="n">
        <v>13680</v>
      </c>
      <c r="FH160" s="18">
        <f>IF(FG160&gt;0,(FG160-FH$5)/FH$5,0)</f>
        <v/>
      </c>
      <c r="FI160" s="15">
        <f>'Investment Analysis'!NL160</f>
        <v/>
      </c>
      <c r="FJ160" s="48" t="n">
        <v>45436.3</v>
      </c>
      <c r="FK160" s="18">
        <f>IF(FJ160&gt;0,(FJ160-FK$5)/FK$5,0)</f>
        <v/>
      </c>
      <c r="FL160" s="15">
        <f>'Investment Analysis'!NS160</f>
        <v/>
      </c>
      <c r="FM160" s="48" t="n">
        <v>3021.3</v>
      </c>
      <c r="FN160" s="18">
        <f>IF(FM160&gt;0,(FM160-FN$5)/FN$5,0)</f>
        <v/>
      </c>
      <c r="FO160" s="15">
        <f>'Investment Analysis'!NZ160</f>
        <v/>
      </c>
      <c r="FP160" s="48" t="n">
        <v>28400</v>
      </c>
      <c r="FQ160" s="18">
        <f>IF(FP160&gt;0,(FP160-FQ$5)/FQ$5,0)</f>
        <v/>
      </c>
      <c r="FR160" s="15">
        <f>'Investment Analysis'!OG160</f>
        <v/>
      </c>
      <c r="FS160" s="48" t="n">
        <v>66945</v>
      </c>
      <c r="FT160" s="18">
        <f>IF(FS160&gt;0,(FS160-FT$5)/FT$5,0)</f>
        <v/>
      </c>
      <c r="FU160" s="15">
        <f>'Investment Analysis'!ON160</f>
        <v/>
      </c>
      <c r="FV160" s="48" t="n">
        <v>11240</v>
      </c>
      <c r="FW160" s="18">
        <f>IF(FV160&gt;0,(FV160-FW$5)/FW$5,0)</f>
        <v/>
      </c>
      <c r="FX160" s="15">
        <f>'Investment Analysis'!OU160</f>
        <v/>
      </c>
      <c r="FY160" s="48" t="n">
        <v>19357.5</v>
      </c>
      <c r="FZ160" s="18">
        <f>IF(FY160&gt;0,(FY160-FZ$5)/FZ$5,0)</f>
        <v/>
      </c>
      <c r="GA160" s="15">
        <f>'Investment Analysis'!PB160</f>
        <v/>
      </c>
      <c r="GB160" s="48" t="n">
        <v>20229</v>
      </c>
      <c r="GC160" s="18">
        <f>'Investment Analysis'!PK160</f>
        <v/>
      </c>
      <c r="GD160" s="15">
        <f>'Investment Analysis'!PI160</f>
        <v/>
      </c>
      <c r="GE160" s="48" t="n">
        <v>11460</v>
      </c>
      <c r="GF160" s="18">
        <f>'Investment Analysis'!PY160</f>
        <v/>
      </c>
      <c r="GG160" s="15">
        <f>'Investment Analysis'!PW160</f>
        <v/>
      </c>
      <c r="GH160" s="48" t="n">
        <v>22523.9</v>
      </c>
      <c r="GI160" s="18">
        <f>'Investment Analysis'!QF160</f>
        <v/>
      </c>
      <c r="GJ160" s="15">
        <f>'Investment Analysis'!QD160</f>
        <v/>
      </c>
      <c r="GK160" s="48" t="n">
        <v>20286</v>
      </c>
      <c r="GL160" s="18">
        <f>'Investment Analysis'!QM160</f>
        <v/>
      </c>
      <c r="GM160" s="15">
        <f>'Investment Analysis'!QK160</f>
        <v/>
      </c>
      <c r="GN160" s="48" t="n">
        <v>14634</v>
      </c>
      <c r="GO160" s="18">
        <f>'Investment Analysis'!QT160</f>
        <v/>
      </c>
      <c r="GP160" s="15">
        <f>'Investment Analysis'!QR160</f>
        <v/>
      </c>
      <c r="GQ160" s="48" t="n">
        <v>5537.95</v>
      </c>
      <c r="GR160" s="18">
        <f>'Investment Analysis'!RA160</f>
        <v/>
      </c>
      <c r="GS160" s="15">
        <f>'Investment Analysis'!QY160</f>
        <v/>
      </c>
      <c r="GT160" s="48" t="n">
        <v>50530</v>
      </c>
      <c r="GU160" s="18">
        <f>'Investment Analysis'!RH160</f>
        <v/>
      </c>
      <c r="GV160" s="15">
        <f>'Investment Analysis'!RF160</f>
        <v/>
      </c>
      <c r="GW160" s="48" t="n">
        <v>12091.5</v>
      </c>
      <c r="GX160" s="18">
        <f>'Investment Analysis'!RO160</f>
        <v/>
      </c>
      <c r="GY160" s="15">
        <f>'Investment Analysis'!RM160</f>
        <v/>
      </c>
      <c r="GZ160" s="48" t="n">
        <v>3454</v>
      </c>
      <c r="HA160" s="18">
        <f>'Investment Analysis'!RV160</f>
        <v/>
      </c>
      <c r="HB160" s="15">
        <f>'Investment Analysis'!RT160</f>
        <v/>
      </c>
      <c r="HC160" s="48" t="n">
        <v>28044</v>
      </c>
      <c r="HD160" s="18">
        <f>'Investment Analysis'!SC160</f>
        <v/>
      </c>
      <c r="HE160" s="15">
        <f>'Investment Analysis'!SA160</f>
        <v/>
      </c>
      <c r="HF160" s="48" t="n">
        <v>7720</v>
      </c>
      <c r="HG160" s="18">
        <f>'Investment Analysis'!SJ160</f>
        <v/>
      </c>
      <c r="HH160" s="15">
        <f>'Investment Analysis'!SH160</f>
        <v/>
      </c>
      <c r="HI160" s="48" t="n">
        <v>6440</v>
      </c>
      <c r="HJ160" s="18">
        <f>'Investment Analysis'!SM160</f>
        <v/>
      </c>
      <c r="HK160" s="15">
        <f>'Investment Analysis'!SK160</f>
        <v/>
      </c>
      <c r="HL160" s="48" t="n">
        <v>12675</v>
      </c>
      <c r="HM160" s="18">
        <f>'Investment Analysis'!SP160</f>
        <v/>
      </c>
      <c r="HN160" s="15">
        <f>'Investment Analysis'!SN160</f>
        <v/>
      </c>
      <c r="HO160" s="48" t="n">
        <v>18951.6</v>
      </c>
      <c r="HP160" s="18">
        <f>'Investment Analysis'!TE160</f>
        <v/>
      </c>
      <c r="HQ160" s="15">
        <f>'Investment Analysis'!TC160</f>
        <v/>
      </c>
      <c r="HR160" s="48" t="n">
        <v>8986.5</v>
      </c>
      <c r="HS160" s="18">
        <f>'Investment Analysis'!TL160</f>
        <v/>
      </c>
      <c r="HT160" s="15">
        <f>'Investment Analysis'!TJ160</f>
        <v/>
      </c>
      <c r="HU160" s="48" t="n">
        <v>20104</v>
      </c>
      <c r="HV160" s="18">
        <f>'Investment Analysis'!TS160</f>
        <v/>
      </c>
      <c r="HW160" s="15">
        <f>'Investment Analysis'!TQ160</f>
        <v/>
      </c>
      <c r="HX160" s="48" t="n"/>
      <c r="HY160" s="18">
        <f>'Investment Analysis'!TZ160</f>
        <v/>
      </c>
      <c r="HZ160" s="15">
        <f>'Investment Analysis'!TX160</f>
        <v/>
      </c>
      <c r="IA160" s="48" t="n"/>
      <c r="IB160" s="18">
        <f>'Investment Analysis'!UG160</f>
        <v/>
      </c>
      <c r="IC160" s="15">
        <f>'Investment Analysis'!UE160</f>
        <v/>
      </c>
      <c r="ID160" s="48" t="n"/>
      <c r="IE160" s="18">
        <f>'Investment Analysis'!UN160</f>
        <v/>
      </c>
      <c r="IF160" s="15">
        <f>'Investment Analysis'!UL160</f>
        <v/>
      </c>
      <c r="IG160" s="48" t="n"/>
      <c r="IH160" s="18">
        <f>'Investment Analysis'!UU160</f>
        <v/>
      </c>
      <c r="II160" s="15">
        <f>'Investment Analysis'!US160</f>
        <v/>
      </c>
      <c r="IJ160" s="48" t="n"/>
      <c r="IK160" s="18">
        <f>'Investment Analysis'!VB160</f>
        <v/>
      </c>
      <c r="IL160" s="15">
        <f>'Investment Analysis'!UZ160</f>
        <v/>
      </c>
      <c r="IM160" s="48" t="n"/>
      <c r="IN160" s="18">
        <f>'Investment Analysis'!VI160</f>
        <v/>
      </c>
      <c r="IO160" s="15">
        <f>'Investment Analysis'!VG160</f>
        <v/>
      </c>
      <c r="IP160" s="18" t="n"/>
      <c r="IQ160" s="18" t="n"/>
      <c r="IR160" s="18" t="n"/>
      <c r="IS160" s="108">
        <f>IF(IT160&gt;0,IT160-IT159,0)</f>
        <v/>
      </c>
      <c r="IT160" s="48">
        <f>FY160+FV160+FS160+FP160+FM160+FJ160+FG160+FD160+FA160+EX160+EU160+ER160+EO160+EL160+EI160+EF160+EC160+DZ160+DW160+DT160+DQ160+DN160+DK160+DH160+DE160+DB160+CY160+CV160+CS160+CP160+CJ160+CG160+CD160+CA160+BX160+P160+CM160+GT160+GQ160+GN160+GK160+GH160+GE160+GB160+BU160+BR160+BO160+BL160+BI160+BF160+BC160+AZ160+AW160+AT160+AQ160+AN160+AK160+AH160+AE160+AB160+Y160+V160+S160+GW160+GZ160+HC160+HF160+HI160+HL160+HO160+HR160+HU160</f>
        <v/>
      </c>
      <c r="IU160" s="101">
        <f>IF(IT160&gt;0,IV160,0)</f>
        <v/>
      </c>
      <c r="IV160" s="101" t="n"/>
      <c r="IW160" s="15">
        <f>IF(IT160&gt;0,(IT160+IV$11-I$2)/I$2,0)</f>
        <v/>
      </c>
      <c r="IX160" s="113">
        <f>IF(IT160&gt;0,IT160+IV$11-I$2,0)</f>
        <v/>
      </c>
      <c r="IY160" s="21">
        <f>IF(IT160&gt;0,(IT160+IV$11+IV$33+IV$52+IV$73+IV$93+IV$113+IV$133+IV$159-IT$8)/IT$8,0)</f>
        <v/>
      </c>
      <c r="IZ160" s="173">
        <f>IF(IT160&gt;0,IT160+IV$11+IV$33+IV$52+IV$73+IV$93+IV$113+IV$133+IV$159-IT$8,0)</f>
        <v/>
      </c>
    </row>
    <row r="161">
      <c r="A161" s="554">
        <f>'Investment Analysis'!A161</f>
        <v/>
      </c>
      <c r="B161" s="4">
        <f>'Investment Analysis'!B161</f>
        <v/>
      </c>
      <c r="C161" s="27">
        <f>'Investment Analysis'!C161</f>
        <v/>
      </c>
      <c r="D161" s="14">
        <f>'Investment Analysis'!D161</f>
        <v/>
      </c>
      <c r="E161" s="15">
        <f>'Investment Analysis'!E161</f>
        <v/>
      </c>
      <c r="F161" s="13">
        <f>'Investment Analysis'!G161</f>
        <v/>
      </c>
      <c r="G161" s="14">
        <f>'Investment Analysis'!H161</f>
        <v/>
      </c>
      <c r="H161" s="15">
        <f>'Investment Analysis'!I161</f>
        <v/>
      </c>
      <c r="I161" s="13">
        <f>'Investment Analysis'!K161</f>
        <v/>
      </c>
      <c r="J161" s="14">
        <f>'Investment Analysis'!L161</f>
        <v/>
      </c>
      <c r="K161" s="15">
        <f>'Investment Analysis'!M161</f>
        <v/>
      </c>
      <c r="L161" s="41">
        <f>'Investment Analysis'!T161</f>
        <v/>
      </c>
      <c r="M161" s="21">
        <f>'Investment Analysis'!V161</f>
        <v/>
      </c>
      <c r="N161" s="21">
        <f>'Investment Analysis'!W161</f>
        <v/>
      </c>
      <c r="P161" s="48">
        <f>'Investment Analysis'!Y161</f>
        <v/>
      </c>
      <c r="Q161" s="18" t="n"/>
      <c r="R161" s="83" t="n"/>
      <c r="S161" s="48" t="n">
        <v>4715.28</v>
      </c>
      <c r="T161" s="18">
        <f>'Investment Analysis'!AH161</f>
        <v/>
      </c>
      <c r="U161" s="15">
        <f>'Investment Analysis'!AF161</f>
        <v/>
      </c>
      <c r="V161" s="48" t="n">
        <v>7442.22</v>
      </c>
      <c r="W161" s="18">
        <f>'Investment Analysis'!AO161</f>
        <v/>
      </c>
      <c r="X161" s="15">
        <f>'Investment Analysis'!AM161</f>
        <v/>
      </c>
      <c r="Y161" s="48" t="n">
        <v>9679.92</v>
      </c>
      <c r="Z161" s="18">
        <f>IF(Y161&gt;0,(Y161-Z$5)/Z$5,0)</f>
        <v/>
      </c>
      <c r="AA161" s="15">
        <f>'Investment Analysis'!GM161</f>
        <v/>
      </c>
      <c r="AB161" s="48" t="n">
        <v>2736.09</v>
      </c>
      <c r="AC161" s="18">
        <f>IF(AB161&gt;0,(AB161+8000+5000-AC$5)/AC$5,0)</f>
        <v/>
      </c>
      <c r="AD161" s="15">
        <f>'Investment Analysis'!AT161</f>
        <v/>
      </c>
      <c r="AE161" s="48" t="n">
        <v>11686.45</v>
      </c>
      <c r="AF161" s="18">
        <f>'Investment Analysis'!BC161</f>
        <v/>
      </c>
      <c r="AG161" s="15">
        <f>'Investment Analysis'!BA161</f>
        <v/>
      </c>
      <c r="AH161" s="48" t="n"/>
      <c r="AI161" s="18">
        <f>IF(AH161&gt;0,(AH161-5000+20000+20000-AI$5)/AI$5,0)</f>
        <v/>
      </c>
      <c r="AJ161" s="15">
        <f>'Investment Analysis'!BH161</f>
        <v/>
      </c>
      <c r="AK161" s="48" t="n">
        <v>5283.32</v>
      </c>
      <c r="AL161" s="18">
        <f>IF(AK161&gt;0,(AK161+7000-AL$5)/AL$5,0)</f>
        <v/>
      </c>
      <c r="AM161" s="15">
        <f>'Investment Analysis'!BO161</f>
        <v/>
      </c>
      <c r="AN161" s="48" t="n">
        <v>5991.61</v>
      </c>
      <c r="AO161" s="18">
        <f>IF(AN161&gt;0,(AN161+25000+5000-AO$5)/AO$5,0)</f>
        <v/>
      </c>
      <c r="AP161" s="15">
        <f>'Investment Analysis'!BV161</f>
        <v/>
      </c>
      <c r="AQ161" s="48" t="n">
        <v>4939.8</v>
      </c>
      <c r="AR161" s="18">
        <f>IF(AQ161&gt;0,(AQ161+10000+4000-AR$5)/AR$5,0)</f>
        <v/>
      </c>
      <c r="AS161" s="15">
        <f>'Investment Analysis'!CC161</f>
        <v/>
      </c>
      <c r="AT161" s="48" t="n">
        <v>4800.53</v>
      </c>
      <c r="AU161" s="18">
        <f>'Investment Analysis'!CL161</f>
        <v/>
      </c>
      <c r="AV161" s="15">
        <f>'Investment Analysis'!CJ161</f>
        <v/>
      </c>
      <c r="AW161" s="48" t="n">
        <v>17753.51</v>
      </c>
      <c r="AX161" s="18">
        <f>IF(AW161&gt;0,(AW161+2000-AX$5)/AX$5,0)</f>
        <v/>
      </c>
      <c r="AY161" s="15">
        <f>'Investment Analysis'!CQ161</f>
        <v/>
      </c>
      <c r="AZ161" s="48" t="n">
        <v>15902.75</v>
      </c>
      <c r="BA161" s="18">
        <f>'Investment Analysis'!CZ161</f>
        <v/>
      </c>
      <c r="BB161" s="15">
        <f>'Investment Analysis'!CX161</f>
        <v/>
      </c>
      <c r="BC161" s="48" t="n">
        <v>9355.209999999999</v>
      </c>
      <c r="BD161" s="18">
        <f>IF(BC161&gt;0,(BC161-10000+30000+10000-BD$5)/BD$5,0)</f>
        <v/>
      </c>
      <c r="BE161" s="15">
        <f>'Investment Analysis'!DE161</f>
        <v/>
      </c>
      <c r="BF161" s="48" t="n">
        <v>4659.81</v>
      </c>
      <c r="BG161" s="18">
        <f>'Investment Analysis'!DN161</f>
        <v/>
      </c>
      <c r="BH161" s="15">
        <f>'Investment Analysis'!DL161</f>
        <v/>
      </c>
      <c r="BI161" s="48" t="n">
        <v>2837.83</v>
      </c>
      <c r="BJ161" s="18">
        <f>'Investment Analysis'!EB161</f>
        <v/>
      </c>
      <c r="BK161" s="15">
        <f>'Investment Analysis'!DZ161</f>
        <v/>
      </c>
      <c r="BL161" s="48" t="n">
        <v>11844.28</v>
      </c>
      <c r="BM161" s="18">
        <f>'Investment Analysis'!EI161</f>
        <v/>
      </c>
      <c r="BN161" s="15">
        <f>'Investment Analysis'!EG161</f>
        <v/>
      </c>
      <c r="BO161" s="48" t="n">
        <v>10455.19</v>
      </c>
      <c r="BP161" s="18">
        <f>'Investment Analysis'!DU161</f>
        <v/>
      </c>
      <c r="BQ161" s="15">
        <f>'Investment Analysis'!DS161</f>
        <v/>
      </c>
      <c r="BR161" s="48" t="n">
        <v>12040.61</v>
      </c>
      <c r="BS161" s="18">
        <f>'Investment Analysis'!EP161</f>
        <v/>
      </c>
      <c r="BT161" s="15">
        <f>'Investment Analysis'!EN161</f>
        <v/>
      </c>
      <c r="BU161" s="48" t="n">
        <v>14164.2</v>
      </c>
      <c r="BV161" s="18">
        <f>IF(BU161&gt;0,(BU161+8000-BV$5)/BV$5,0)</f>
        <v/>
      </c>
      <c r="BW161" s="15">
        <f>'Investment Analysis'!EU161</f>
        <v/>
      </c>
      <c r="BX161" s="48" t="n">
        <v>22708.53</v>
      </c>
      <c r="BY161" s="18">
        <f>IF(BX161&gt;0,(BX161-10000-5000-BY$5)/BY$5,0)</f>
        <v/>
      </c>
      <c r="BZ161" s="15">
        <f>'Investment Analysis'!FB161</f>
        <v/>
      </c>
      <c r="CA161" s="48" t="n">
        <v>20423.99</v>
      </c>
      <c r="CB161" s="18">
        <f>IF(CA161&gt;0,(CA161-CB$5)/CB$5,0)</f>
        <v/>
      </c>
      <c r="CC161" s="15">
        <f>'Investment Analysis'!FI161</f>
        <v/>
      </c>
      <c r="CD161" s="48" t="n">
        <v>10046.87</v>
      </c>
      <c r="CE161" s="18">
        <f>'Investment Analysis'!FR161</f>
        <v/>
      </c>
      <c r="CF161" s="15">
        <f>'Investment Analysis'!FP161</f>
        <v/>
      </c>
      <c r="CG161" s="48" t="n">
        <v>4784.31</v>
      </c>
      <c r="CH161" s="18">
        <f>'Investment Analysis'!FR161</f>
        <v/>
      </c>
      <c r="CI161" s="15">
        <f>'Investment Analysis'!FW161</f>
        <v/>
      </c>
      <c r="CJ161" s="48" t="n"/>
      <c r="CK161" s="18">
        <f>IF(CJ161&gt;0,(CJ161+5000+8000-CK$5)/CK$5,0)</f>
        <v/>
      </c>
      <c r="CL161" s="15">
        <f>'Investment Analysis'!GD161</f>
        <v/>
      </c>
      <c r="CM161" s="48" t="n">
        <v>38253.56</v>
      </c>
      <c r="CN161" s="18">
        <f>IF(CM161&gt;0,(CM161-CN$5)/CN$5,0)</f>
        <v/>
      </c>
      <c r="CO161" s="15">
        <f>'Investment Analysis'!GT161</f>
        <v/>
      </c>
      <c r="CP161" s="48" t="n">
        <v>6780.6</v>
      </c>
      <c r="CQ161" s="18">
        <f>IF(CP161&gt;0,(CP161-CQ$5)/CQ$5,0)</f>
        <v/>
      </c>
      <c r="CR161" s="15">
        <f>'Investment Analysis'!HG161</f>
        <v/>
      </c>
      <c r="CS161" s="48" t="n">
        <v>4100</v>
      </c>
      <c r="CT161" s="18">
        <f>IF(CS161&gt;0,(CS161-CT$5)/CT$5,0)</f>
        <v/>
      </c>
      <c r="CU161" s="15">
        <f>'Investment Analysis'!HN161</f>
        <v/>
      </c>
      <c r="CV161" s="48" t="n">
        <v>10013.3</v>
      </c>
      <c r="CW161" s="18">
        <f>IF(CV161&gt;0,(CV161-CW$5)/CW$5,0)</f>
        <v/>
      </c>
      <c r="CX161" s="15">
        <f>'Investment Analysis'!IB161</f>
        <v/>
      </c>
      <c r="CY161" s="48" t="n">
        <v>12156</v>
      </c>
      <c r="CZ161" s="18">
        <f>IF(CY161&gt;0,(CY161-CZ$5)/CZ$5,0)</f>
        <v/>
      </c>
      <c r="DA161" s="15">
        <f>'Investment Analysis'!II161</f>
        <v/>
      </c>
      <c r="DB161" s="48" t="n">
        <v>6666.25</v>
      </c>
      <c r="DC161" s="18">
        <f>IF(DB161&gt;0,(DB161-DC$5)/DC$5,0)</f>
        <v/>
      </c>
      <c r="DD161" s="15">
        <f>'Investment Analysis'!IP161</f>
        <v/>
      </c>
      <c r="DE161" s="48" t="n">
        <v>23301</v>
      </c>
      <c r="DF161" s="18">
        <f>'Investment Analysis'!IY161</f>
        <v/>
      </c>
      <c r="DG161" s="15">
        <f>'Investment Analysis'!IW161</f>
        <v/>
      </c>
      <c r="DH161" s="48" t="n">
        <v>22976.1</v>
      </c>
      <c r="DI161" s="18">
        <f>IF(DH161&gt;0,(DH161-DI$5)/DI$5,0)</f>
        <v/>
      </c>
      <c r="DJ161" s="15">
        <f>'Investment Analysis'!JD161</f>
        <v/>
      </c>
      <c r="DK161" s="48" t="n">
        <v>26088.5</v>
      </c>
      <c r="DL161" s="18">
        <f>IF(DK161&gt;0,(DK161-DL$5)/DL$5,0)</f>
        <v/>
      </c>
      <c r="DM161" s="15">
        <f>'Investment Analysis'!JK161</f>
        <v/>
      </c>
      <c r="DN161" s="48" t="n">
        <v>1058.3</v>
      </c>
      <c r="DO161" s="18">
        <f>IF(DN161&gt;0,(DN161-DO$5)/DO$5,0)</f>
        <v/>
      </c>
      <c r="DP161" s="15">
        <f>'Investment Analysis'!HU161</f>
        <v/>
      </c>
      <c r="DQ161" s="48" t="n">
        <v>1864.25</v>
      </c>
      <c r="DR161" s="18">
        <f>IF(DQ161&gt;0,(DQ161-DR$5)/DR$5,0)</f>
        <v/>
      </c>
      <c r="DS161" s="15">
        <f>'Investment Analysis'!JR161</f>
        <v/>
      </c>
      <c r="DT161" s="48" t="n">
        <v>22950</v>
      </c>
      <c r="DU161" s="18">
        <f>IF(DT161&gt;0,(DT161-630.54-DU$5)/DU$5,0)</f>
        <v/>
      </c>
      <c r="DV161" s="15">
        <f>'Investment Analysis'!JY161</f>
        <v/>
      </c>
      <c r="DW161" s="48" t="n">
        <v>13944</v>
      </c>
      <c r="DX161" s="18">
        <f>IF(DW161&gt;0,(DW161-DX$5)/DX$5,0)</f>
        <v/>
      </c>
      <c r="DY161" s="15">
        <f>'Investment Analysis'!KF161</f>
        <v/>
      </c>
      <c r="DZ161" s="48" t="n">
        <v>5224</v>
      </c>
      <c r="EA161" s="18">
        <f>IF(DZ161&gt;0,(DZ161-EA$5)/EA$5,0)</f>
        <v/>
      </c>
      <c r="EB161" s="15">
        <f>'Investment Analysis'!KM161</f>
        <v/>
      </c>
      <c r="EC161" s="48" t="n">
        <v>10400</v>
      </c>
      <c r="ED161" s="18">
        <f>'Investment Analysis'!KV161</f>
        <v/>
      </c>
      <c r="EE161" s="15">
        <f>'Investment Analysis'!KT161</f>
        <v/>
      </c>
      <c r="EF161" s="48" t="n">
        <v>23319</v>
      </c>
      <c r="EG161" s="18">
        <f>IF(EF161&gt;0,(EF161-EG$5)/EG$5,0)</f>
        <v/>
      </c>
      <c r="EH161" s="15">
        <f>'Investment Analysis'!LH161</f>
        <v/>
      </c>
      <c r="EI161" s="48" t="n">
        <v>8804.9</v>
      </c>
      <c r="EJ161" s="18">
        <f>'Investment Analysis'!LQ161</f>
        <v/>
      </c>
      <c r="EK161" s="15">
        <f>'Investment Analysis'!LO161</f>
        <v/>
      </c>
      <c r="EL161" s="48" t="n">
        <v>28665</v>
      </c>
      <c r="EM161" s="18">
        <f>IF(EL161&gt;0,(EL161-EM$4)/EM$4,0)</f>
        <v/>
      </c>
      <c r="EN161" s="15">
        <f>'Investment Analysis'!LX161</f>
        <v/>
      </c>
      <c r="EO161" s="48" t="n">
        <v>15775</v>
      </c>
      <c r="EP161" s="68">
        <f>IF(EO161&gt;0,(EO161-500-EP$5)/EP$5,0)</f>
        <v/>
      </c>
      <c r="EQ161" s="15">
        <f>'Investment Analysis'!MC161</f>
        <v/>
      </c>
      <c r="ER161" s="48" t="n">
        <v>4910</v>
      </c>
      <c r="ES161" s="18">
        <f>'Investment Analysis'!LX161</f>
        <v/>
      </c>
      <c r="ET161" s="15">
        <f>'Investment Analysis'!LA161</f>
        <v/>
      </c>
      <c r="EU161" s="48" t="n">
        <v>46709</v>
      </c>
      <c r="EV161" s="18">
        <f>'Investment Analysis'!ML161</f>
        <v/>
      </c>
      <c r="EW161" s="15">
        <f>'Investment Analysis'!MJ161</f>
        <v/>
      </c>
      <c r="EX161" s="48" t="n">
        <v>93392.25</v>
      </c>
      <c r="EY161" s="18">
        <f>IF(EX161&gt;0,(EX161-EY$5)/EY$5,0)</f>
        <v/>
      </c>
      <c r="EZ161" s="15">
        <f>'Investment Analysis'!MQ161</f>
        <v/>
      </c>
      <c r="FA161" s="48" t="n">
        <v>13896</v>
      </c>
      <c r="FB161" s="18">
        <f>IF(FA161&gt;0,(FA161-FB$5)/FB$5,0)</f>
        <v/>
      </c>
      <c r="FC161" s="15">
        <f>'Investment Analysis'!MX161</f>
        <v/>
      </c>
      <c r="FD161" s="48" t="n">
        <v>19264</v>
      </c>
      <c r="FE161" s="18">
        <f>IF(FD161&gt;0,(FD161-FE$5)/FE$5,0)</f>
        <v/>
      </c>
      <c r="FF161" s="15">
        <f>'Investment Analysis'!NE161</f>
        <v/>
      </c>
      <c r="FG161" s="48" t="n">
        <v>13590</v>
      </c>
      <c r="FH161" s="18">
        <f>IF(FG161&gt;0,(FG161-FH$5)/FH$5,0)</f>
        <v/>
      </c>
      <c r="FI161" s="15">
        <f>'Investment Analysis'!NL161</f>
        <v/>
      </c>
      <c r="FJ161" s="48" t="n">
        <v>45553.2</v>
      </c>
      <c r="FK161" s="18">
        <f>IF(FJ161&gt;0,(FJ161-FK$5)/FK$5,0)</f>
        <v/>
      </c>
      <c r="FL161" s="15">
        <f>'Investment Analysis'!NS161</f>
        <v/>
      </c>
      <c r="FM161" s="48" t="n">
        <v>3015</v>
      </c>
      <c r="FN161" s="18">
        <f>IF(FM161&gt;0,(FM161-FN$5)/FN$5,0)</f>
        <v/>
      </c>
      <c r="FO161" s="15">
        <f>'Investment Analysis'!NZ161</f>
        <v/>
      </c>
      <c r="FP161" s="48" t="n">
        <v>28100</v>
      </c>
      <c r="FQ161" s="18">
        <f>IF(FP161&gt;0,(FP161-FQ$5)/FQ$5,0)</f>
        <v/>
      </c>
      <c r="FR161" s="15">
        <f>'Investment Analysis'!OG161</f>
        <v/>
      </c>
      <c r="FS161" s="48" t="n">
        <v>65730</v>
      </c>
      <c r="FT161" s="18">
        <f>IF(FS161&gt;0,(FS161-FT$5)/FT$5,0)</f>
        <v/>
      </c>
      <c r="FU161" s="15">
        <f>'Investment Analysis'!ON161</f>
        <v/>
      </c>
      <c r="FV161" s="48" t="n">
        <v>10700</v>
      </c>
      <c r="FW161" s="18">
        <f>IF(FV161&gt;0,(FV161-FW$5)/FW$5,0)</f>
        <v/>
      </c>
      <c r="FX161" s="15">
        <f>'Investment Analysis'!OU161</f>
        <v/>
      </c>
      <c r="FY161" s="48" t="n">
        <v>19350</v>
      </c>
      <c r="FZ161" s="18">
        <f>IF(FY161&gt;0,(FY161-FZ$5)/FZ$5,0)</f>
        <v/>
      </c>
      <c r="GA161" s="15">
        <f>'Investment Analysis'!PB161</f>
        <v/>
      </c>
      <c r="GB161" s="48" t="n">
        <v>20274</v>
      </c>
      <c r="GC161" s="18">
        <f>'Investment Analysis'!PK161</f>
        <v/>
      </c>
      <c r="GD161" s="15">
        <f>'Investment Analysis'!PI161</f>
        <v/>
      </c>
      <c r="GE161" s="48" t="n">
        <v>11532</v>
      </c>
      <c r="GF161" s="18">
        <f>'Investment Analysis'!PY161</f>
        <v/>
      </c>
      <c r="GG161" s="15">
        <f>'Investment Analysis'!PW161</f>
        <v/>
      </c>
      <c r="GH161" s="48" t="n">
        <v>22267.7</v>
      </c>
      <c r="GI161" s="18">
        <f>'Investment Analysis'!QF161</f>
        <v/>
      </c>
      <c r="GJ161" s="15">
        <f>'Investment Analysis'!QD161</f>
        <v/>
      </c>
      <c r="GK161" s="48" t="n">
        <v>28740</v>
      </c>
      <c r="GL161" s="18">
        <f>'Investment Analysis'!QM161</f>
        <v/>
      </c>
      <c r="GM161" s="15">
        <f>'Investment Analysis'!QK161</f>
        <v/>
      </c>
      <c r="GN161" s="48" t="n">
        <v>13896</v>
      </c>
      <c r="GO161" s="18">
        <f>'Investment Analysis'!QT161</f>
        <v/>
      </c>
      <c r="GP161" s="15">
        <f>'Investment Analysis'!QR161</f>
        <v/>
      </c>
      <c r="GQ161" s="48" t="n">
        <v>5363.05</v>
      </c>
      <c r="GR161" s="18">
        <f>'Investment Analysis'!RA161</f>
        <v/>
      </c>
      <c r="GS161" s="15">
        <f>'Investment Analysis'!QY161</f>
        <v/>
      </c>
      <c r="GT161" s="54" t="n">
        <v>0</v>
      </c>
      <c r="GU161" s="18">
        <f>'Investment Analysis'!RH161</f>
        <v/>
      </c>
      <c r="GV161" s="15">
        <f>'Investment Analysis'!RF161</f>
        <v/>
      </c>
      <c r="GW161" s="48" t="n">
        <v>12104.5</v>
      </c>
      <c r="GX161" s="18">
        <f>'Investment Analysis'!RO161</f>
        <v/>
      </c>
      <c r="GY161" s="15">
        <f>'Investment Analysis'!RM161</f>
        <v/>
      </c>
      <c r="GZ161" s="48" t="n">
        <v>3520</v>
      </c>
      <c r="HA161" s="18">
        <f>'Investment Analysis'!RV161</f>
        <v/>
      </c>
      <c r="HB161" s="15">
        <f>'Investment Analysis'!RT161</f>
        <v/>
      </c>
      <c r="HC161" s="48" t="n">
        <v>27402</v>
      </c>
      <c r="HD161" s="18">
        <f>'Investment Analysis'!SC161</f>
        <v/>
      </c>
      <c r="HE161" s="15">
        <f>'Investment Analysis'!SA161</f>
        <v/>
      </c>
      <c r="HF161" s="48" t="n">
        <v>7990</v>
      </c>
      <c r="HG161" s="18">
        <f>'Investment Analysis'!SJ161</f>
        <v/>
      </c>
      <c r="HH161" s="15">
        <f>'Investment Analysis'!SH161</f>
        <v/>
      </c>
      <c r="HI161" s="48" t="n">
        <v>6520</v>
      </c>
      <c r="HJ161" s="18">
        <f>'Investment Analysis'!SM161</f>
        <v/>
      </c>
      <c r="HK161" s="15">
        <f>'Investment Analysis'!SK161</f>
        <v/>
      </c>
      <c r="HL161" s="48" t="n">
        <v>13027.5</v>
      </c>
      <c r="HM161" s="18">
        <f>'Investment Analysis'!SP161</f>
        <v/>
      </c>
      <c r="HN161" s="15">
        <f>'Investment Analysis'!SN161</f>
        <v/>
      </c>
      <c r="HO161" s="48" t="n">
        <v>18535.95</v>
      </c>
      <c r="HP161" s="18">
        <f>'Investment Analysis'!TE161</f>
        <v/>
      </c>
      <c r="HQ161" s="15">
        <f>'Investment Analysis'!TC161</f>
        <v/>
      </c>
      <c r="HR161" s="48" t="n">
        <v>8472</v>
      </c>
      <c r="HS161" s="18">
        <f>'Investment Analysis'!TL161</f>
        <v/>
      </c>
      <c r="HT161" s="15">
        <f>'Investment Analysis'!TJ161</f>
        <v/>
      </c>
      <c r="HU161" s="48" t="n">
        <v>20280</v>
      </c>
      <c r="HV161" s="18">
        <f>'Investment Analysis'!TS161</f>
        <v/>
      </c>
      <c r="HW161" s="15">
        <f>'Investment Analysis'!TQ161</f>
        <v/>
      </c>
      <c r="HX161" s="48" t="n"/>
      <c r="HY161" s="18">
        <f>'Investment Analysis'!TZ161</f>
        <v/>
      </c>
      <c r="HZ161" s="15">
        <f>'Investment Analysis'!TX161</f>
        <v/>
      </c>
      <c r="IA161" s="48" t="n"/>
      <c r="IB161" s="18">
        <f>'Investment Analysis'!UG161</f>
        <v/>
      </c>
      <c r="IC161" s="15">
        <f>'Investment Analysis'!UE161</f>
        <v/>
      </c>
      <c r="ID161" s="48" t="n"/>
      <c r="IE161" s="18">
        <f>'Investment Analysis'!UN161</f>
        <v/>
      </c>
      <c r="IF161" s="15">
        <f>'Investment Analysis'!UL161</f>
        <v/>
      </c>
      <c r="IG161" s="48" t="n"/>
      <c r="IH161" s="18">
        <f>'Investment Analysis'!UU161</f>
        <v/>
      </c>
      <c r="II161" s="15">
        <f>'Investment Analysis'!US161</f>
        <v/>
      </c>
      <c r="IJ161" s="48" t="n"/>
      <c r="IK161" s="18">
        <f>'Investment Analysis'!VB161</f>
        <v/>
      </c>
      <c r="IL161" s="15">
        <f>'Investment Analysis'!UZ161</f>
        <v/>
      </c>
      <c r="IM161" s="48" t="n"/>
      <c r="IN161" s="18">
        <f>'Investment Analysis'!VI161</f>
        <v/>
      </c>
      <c r="IO161" s="15">
        <f>'Investment Analysis'!VG161</f>
        <v/>
      </c>
      <c r="IP161" s="18" t="n"/>
      <c r="IQ161" s="18" t="n"/>
      <c r="IR161" s="18" t="n"/>
      <c r="IS161" s="108">
        <f>IF(IT161&gt;0,IT161-IT160,0)</f>
        <v/>
      </c>
      <c r="IT161" s="48">
        <f>FY161+FV161+FS161+FP161+FM161+FJ161+FG161+FD161+FA161+EX161+EU161+ER161+EO161+EL161+EI161+EF161+EC161+DZ161+DW161+DT161+DQ161+DN161+DK161+DH161+DE161+DB161+CY161+CV161+CS161+CP161+CJ161+CG161+CD161+CA161+BX161+P161+CM161+GT161+GQ161+GN161+GK161+GH161+GE161+GB161+BU161+BR161+BO161+BL161+BI161+BF161+BC161+AZ161+AW161+AT161+AQ161+AN161+AK161+AH161+AE161+AB161+Y161+V161+S161+GW161+GZ161+HC161+HF161+HI161+HL161+HO161+HR161+HU161</f>
        <v/>
      </c>
      <c r="IU161" s="101">
        <f>IF(IT161&gt;0,IV161,0)</f>
        <v/>
      </c>
      <c r="IV161" s="101" t="n"/>
      <c r="IW161" s="15">
        <f>IF(IT161&gt;0,(IT161+IV$11-I$2)/I$2,0)</f>
        <v/>
      </c>
      <c r="IX161" s="113">
        <f>IF(IT161&gt;0,IT161+IV$11-I$2,0)</f>
        <v/>
      </c>
      <c r="IY161" s="21">
        <f>IF(IT161&gt;0,(IT161+IV$11+IV$33+IV$52+IV$73+IV$93+IV$113+IV$133+IV$159-IT$8)/IT$8,0)</f>
        <v/>
      </c>
      <c r="IZ161" s="173">
        <f>IF(IT161&gt;0,IT161+IV$11+IV$33+IV$52+IV$73+IV$93+IV$113+IV$133+IV$159-IT$8,0)</f>
        <v/>
      </c>
    </row>
    <row r="162">
      <c r="A162" s="554">
        <f>'Investment Analysis'!A162</f>
        <v/>
      </c>
      <c r="B162" s="4">
        <f>'Investment Analysis'!B162</f>
        <v/>
      </c>
      <c r="C162" s="27">
        <f>'Investment Analysis'!C162</f>
        <v/>
      </c>
      <c r="D162" s="14">
        <f>'Investment Analysis'!D162</f>
        <v/>
      </c>
      <c r="E162" s="15">
        <f>'Investment Analysis'!E162</f>
        <v/>
      </c>
      <c r="F162" s="13">
        <f>'Investment Analysis'!G162</f>
        <v/>
      </c>
      <c r="G162" s="14">
        <f>'Investment Analysis'!H162</f>
        <v/>
      </c>
      <c r="H162" s="15">
        <f>'Investment Analysis'!I162</f>
        <v/>
      </c>
      <c r="I162" s="13">
        <f>'Investment Analysis'!K162</f>
        <v/>
      </c>
      <c r="J162" s="14">
        <f>'Investment Analysis'!L162</f>
        <v/>
      </c>
      <c r="K162" s="15">
        <f>'Investment Analysis'!M162</f>
        <v/>
      </c>
      <c r="L162" s="41">
        <f>'Investment Analysis'!T162</f>
        <v/>
      </c>
      <c r="M162" s="21">
        <f>'Investment Analysis'!V162</f>
        <v/>
      </c>
      <c r="N162" s="21">
        <f>'Investment Analysis'!W162</f>
        <v/>
      </c>
      <c r="P162" s="48">
        <f>'Investment Analysis'!Y162</f>
        <v/>
      </c>
      <c r="Q162" s="18" t="n"/>
      <c r="R162" s="83" t="n"/>
      <c r="S162" s="48" t="n">
        <v>4775.35</v>
      </c>
      <c r="T162" s="18">
        <f>'Investment Analysis'!AH162</f>
        <v/>
      </c>
      <c r="U162" s="15">
        <f>'Investment Analysis'!AF162</f>
        <v/>
      </c>
      <c r="V162" s="48" t="n">
        <v>7544.59</v>
      </c>
      <c r="W162" s="18">
        <f>'Investment Analysis'!AO162</f>
        <v/>
      </c>
      <c r="X162" s="15">
        <f>'Investment Analysis'!AM162</f>
        <v/>
      </c>
      <c r="Y162" s="48" t="n">
        <v>9803.709999999999</v>
      </c>
      <c r="Z162" s="18">
        <f>IF(Y162&gt;0,(Y162-Z$5)/Z$5,0)</f>
        <v/>
      </c>
      <c r="AA162" s="15">
        <f>'Investment Analysis'!GM162</f>
        <v/>
      </c>
      <c r="AB162" s="48" t="n">
        <v>2767.36</v>
      </c>
      <c r="AC162" s="18">
        <f>IF(AB162&gt;0,(AB162+8000+5000-AC$5)/AC$5,0)</f>
        <v/>
      </c>
      <c r="AD162" s="15">
        <f>'Investment Analysis'!AT162</f>
        <v/>
      </c>
      <c r="AE162" s="48" t="n">
        <v>11819.38</v>
      </c>
      <c r="AF162" s="18">
        <f>'Investment Analysis'!BC162</f>
        <v/>
      </c>
      <c r="AG162" s="15">
        <f>'Investment Analysis'!BA162</f>
        <v/>
      </c>
      <c r="AH162" s="48" t="n"/>
      <c r="AI162" s="18">
        <f>IF(AH162&gt;0,(AH162-5000+20000+20000-AI$5)/AI$5,0)</f>
        <v/>
      </c>
      <c r="AJ162" s="15">
        <f>'Investment Analysis'!BH162</f>
        <v/>
      </c>
      <c r="AK162" s="48" t="n">
        <v>5358.63</v>
      </c>
      <c r="AL162" s="18">
        <f>IF(AK162&gt;0,(AK162+7000-AL$5)/AL$5,0)</f>
        <v/>
      </c>
      <c r="AM162" s="15">
        <f>'Investment Analysis'!BO162</f>
        <v/>
      </c>
      <c r="AN162" s="48" t="n">
        <v>6132.59</v>
      </c>
      <c r="AO162" s="18">
        <f>IF(AN162&gt;0,(AN162+25000+5000-AO$5)/AO$5,0)</f>
        <v/>
      </c>
      <c r="AP162" s="15">
        <f>'Investment Analysis'!BV162</f>
        <v/>
      </c>
      <c r="AQ162" s="48" t="n">
        <v>5016.55</v>
      </c>
      <c r="AR162" s="18">
        <f>IF(AQ162&gt;0,(AQ162+10000+4000-AR$5)/AR$5,0)</f>
        <v/>
      </c>
      <c r="AS162" s="15">
        <f>'Investment Analysis'!CC162</f>
        <v/>
      </c>
      <c r="AT162" s="48" t="n">
        <v>4872.99</v>
      </c>
      <c r="AU162" s="18">
        <f>'Investment Analysis'!CL162</f>
        <v/>
      </c>
      <c r="AV162" s="15">
        <f>'Investment Analysis'!CJ162</f>
        <v/>
      </c>
      <c r="AW162" s="48" t="n">
        <v>18290.52</v>
      </c>
      <c r="AX162" s="18">
        <f>IF(AW162&gt;0,(AW162+2000-AX$5)/AX$5,0)</f>
        <v/>
      </c>
      <c r="AY162" s="15">
        <f>'Investment Analysis'!CQ162</f>
        <v/>
      </c>
      <c r="AZ162" s="48" t="n">
        <v>16374.94</v>
      </c>
      <c r="BA162" s="18">
        <f>'Investment Analysis'!CZ162</f>
        <v/>
      </c>
      <c r="BB162" s="15">
        <f>'Investment Analysis'!CX162</f>
        <v/>
      </c>
      <c r="BC162" s="48" t="n">
        <v>9636.190000000001</v>
      </c>
      <c r="BD162" s="18">
        <f>IF(BC162&gt;0,(BC162-10000+30000+10000-BD$5)/BD$5,0)</f>
        <v/>
      </c>
      <c r="BE162" s="15">
        <f>'Investment Analysis'!DE162</f>
        <v/>
      </c>
      <c r="BF162" s="48" t="n">
        <v>4708.13</v>
      </c>
      <c r="BG162" s="18">
        <f>'Investment Analysis'!DN162</f>
        <v/>
      </c>
      <c r="BH162" s="15">
        <f>'Investment Analysis'!DL162</f>
        <v/>
      </c>
      <c r="BI162" s="48" t="n">
        <v>2918.39</v>
      </c>
      <c r="BJ162" s="18">
        <f>'Investment Analysis'!EB162</f>
        <v/>
      </c>
      <c r="BK162" s="15">
        <f>'Investment Analysis'!DZ162</f>
        <v/>
      </c>
      <c r="BL162" s="48" t="n">
        <v>12029.03</v>
      </c>
      <c r="BM162" s="18">
        <f>'Investment Analysis'!EI162</f>
        <v/>
      </c>
      <c r="BN162" s="15">
        <f>'Investment Analysis'!EG162</f>
        <v/>
      </c>
      <c r="BO162" s="48" t="n">
        <v>10603.56</v>
      </c>
      <c r="BP162" s="18">
        <f>'Investment Analysis'!DU162</f>
        <v/>
      </c>
      <c r="BQ162" s="15">
        <f>'Investment Analysis'!DS162</f>
        <v/>
      </c>
      <c r="BR162" s="48" t="n">
        <v>12265.68</v>
      </c>
      <c r="BS162" s="18">
        <f>'Investment Analysis'!EP162</f>
        <v/>
      </c>
      <c r="BT162" s="15">
        <f>'Investment Analysis'!EN162</f>
        <v/>
      </c>
      <c r="BU162" s="48" t="n">
        <v>14453.27</v>
      </c>
      <c r="BV162" s="18">
        <f>IF(BU162&gt;0,(BU162+8000-BV$5)/BV$5,0)</f>
        <v/>
      </c>
      <c r="BW162" s="15">
        <f>'Investment Analysis'!EU162</f>
        <v/>
      </c>
      <c r="BX162" s="48" t="n">
        <v>22800.6</v>
      </c>
      <c r="BY162" s="18">
        <f>IF(BX162&gt;0,(BX162-10000-5000-BY$5)/BY$5,0)</f>
        <v/>
      </c>
      <c r="BZ162" s="15">
        <f>'Investment Analysis'!FB162</f>
        <v/>
      </c>
      <c r="CA162" s="48" t="n">
        <v>20592.34</v>
      </c>
      <c r="CB162" s="18">
        <f>IF(CA162&gt;0,(CA162-CB$5)/CB$5,0)</f>
        <v/>
      </c>
      <c r="CC162" s="15">
        <f>'Investment Analysis'!FI162</f>
        <v/>
      </c>
      <c r="CD162" s="48" t="n">
        <v>10186.44</v>
      </c>
      <c r="CE162" s="18">
        <f>'Investment Analysis'!FR162</f>
        <v/>
      </c>
      <c r="CF162" s="15">
        <f>'Investment Analysis'!FP162</f>
        <v/>
      </c>
      <c r="CG162" s="48" t="n">
        <v>4796.47</v>
      </c>
      <c r="CH162" s="18">
        <f>'Investment Analysis'!FR162</f>
        <v/>
      </c>
      <c r="CI162" s="15">
        <f>'Investment Analysis'!FW162</f>
        <v/>
      </c>
      <c r="CJ162" s="48" t="n"/>
      <c r="CK162" s="18">
        <f>IF(CJ162&gt;0,(CJ162+5000+8000-CK$5)/CK$5,0)</f>
        <v/>
      </c>
      <c r="CL162" s="15">
        <f>'Investment Analysis'!GD162</f>
        <v/>
      </c>
      <c r="CM162" s="48" t="n">
        <v>38624.73</v>
      </c>
      <c r="CN162" s="18">
        <f>IF(CM162&gt;0,(CM162-CN$5)/CN$5,0)</f>
        <v/>
      </c>
      <c r="CO162" s="15">
        <f>'Investment Analysis'!GT162</f>
        <v/>
      </c>
      <c r="CP162" s="48" t="n">
        <v>6816.8</v>
      </c>
      <c r="CQ162" s="18">
        <f>IF(CP162&gt;0,(CP162-CQ$5)/CQ$5,0)</f>
        <v/>
      </c>
      <c r="CR162" s="15">
        <f>'Investment Analysis'!HG162</f>
        <v/>
      </c>
      <c r="CS162" s="48" t="n">
        <v>4100</v>
      </c>
      <c r="CT162" s="18">
        <f>IF(CS162&gt;0,(CS162-CT$5)/CT$5,0)</f>
        <v/>
      </c>
      <c r="CU162" s="15">
        <f>'Investment Analysis'!HN162</f>
        <v/>
      </c>
      <c r="CV162" s="48" t="n">
        <v>10073.8</v>
      </c>
      <c r="CW162" s="18">
        <f>IF(CV162&gt;0,(CV162-CW$5)/CW$5,0)</f>
        <v/>
      </c>
      <c r="CX162" s="15">
        <f>'Investment Analysis'!IB162</f>
        <v/>
      </c>
      <c r="CY162" s="48" t="n">
        <v>12513.2</v>
      </c>
      <c r="CZ162" s="18">
        <f>IF(CY162&gt;0,(CY162-CZ$5)/CZ$5,0)</f>
        <v/>
      </c>
      <c r="DA162" s="15">
        <f>'Investment Analysis'!II162</f>
        <v/>
      </c>
      <c r="DB162" s="48" t="n">
        <v>6700</v>
      </c>
      <c r="DC162" s="18">
        <f>IF(DB162&gt;0,(DB162-DC$5)/DC$5,0)</f>
        <v/>
      </c>
      <c r="DD162" s="15">
        <f>'Investment Analysis'!IP162</f>
        <v/>
      </c>
      <c r="DE162" s="48" t="n">
        <v>23529</v>
      </c>
      <c r="DF162" s="18">
        <f>'Investment Analysis'!IY162</f>
        <v/>
      </c>
      <c r="DG162" s="15">
        <f>'Investment Analysis'!IW162</f>
        <v/>
      </c>
      <c r="DH162" s="48" t="n">
        <v>23700</v>
      </c>
      <c r="DI162" s="18">
        <f>IF(DH162&gt;0,(DH162-DI$5)/DI$5,0)</f>
        <v/>
      </c>
      <c r="DJ162" s="15">
        <f>'Investment Analysis'!JD162</f>
        <v/>
      </c>
      <c r="DK162" s="48" t="n">
        <v>26462</v>
      </c>
      <c r="DL162" s="18">
        <f>IF(DK162&gt;0,(DK162-DL$5)/DL$5,0)</f>
        <v/>
      </c>
      <c r="DM162" s="15">
        <f>'Investment Analysis'!JK162</f>
        <v/>
      </c>
      <c r="DN162" s="48" t="n">
        <v>1061.3</v>
      </c>
      <c r="DO162" s="18">
        <f>IF(DN162&gt;0,(DN162-DO$5)/DO$5,0)</f>
        <v/>
      </c>
      <c r="DP162" s="15">
        <f>'Investment Analysis'!HU162</f>
        <v/>
      </c>
      <c r="DQ162" s="48" t="n">
        <v>1961.75</v>
      </c>
      <c r="DR162" s="18">
        <f>IF(DQ162&gt;0,(DQ162-DR$5)/DR$5,0)</f>
        <v/>
      </c>
      <c r="DS162" s="15">
        <f>'Investment Analysis'!JR162</f>
        <v/>
      </c>
      <c r="DT162" s="48" t="n">
        <v>22902</v>
      </c>
      <c r="DU162" s="18">
        <f>IF(DT162&gt;0,(DT162-630.54-DU$5)/DU$5,0)</f>
        <v/>
      </c>
      <c r="DV162" s="15">
        <f>'Investment Analysis'!JY162</f>
        <v/>
      </c>
      <c r="DW162" s="48" t="n">
        <v>14308</v>
      </c>
      <c r="DX162" s="18">
        <f>IF(DW162&gt;0,(DW162-DX$5)/DX$5,0)</f>
        <v/>
      </c>
      <c r="DY162" s="15">
        <f>'Investment Analysis'!KF162</f>
        <v/>
      </c>
      <c r="DZ162" s="48" t="n">
        <v>5190</v>
      </c>
      <c r="EA162" s="18">
        <f>IF(DZ162&gt;0,(DZ162-EA$5)/EA$5,0)</f>
        <v/>
      </c>
      <c r="EB162" s="15">
        <f>'Investment Analysis'!KM162</f>
        <v/>
      </c>
      <c r="EC162" s="48" t="n">
        <v>10140</v>
      </c>
      <c r="ED162" s="18">
        <f>'Investment Analysis'!KV162</f>
        <v/>
      </c>
      <c r="EE162" s="15">
        <f>'Investment Analysis'!KT162</f>
        <v/>
      </c>
      <c r="EF162" s="48" t="n">
        <v>23071.5</v>
      </c>
      <c r="EG162" s="18">
        <f>IF(EF162&gt;0,(EF162-EG$5)/EG$5,0)</f>
        <v/>
      </c>
      <c r="EH162" s="15">
        <f>'Investment Analysis'!LH162</f>
        <v/>
      </c>
      <c r="EI162" s="48" t="n">
        <v>8799.700000000001</v>
      </c>
      <c r="EJ162" s="18">
        <f>'Investment Analysis'!LQ162</f>
        <v/>
      </c>
      <c r="EK162" s="15">
        <f>'Investment Analysis'!LO162</f>
        <v/>
      </c>
      <c r="EL162" s="48" t="n">
        <v>28995</v>
      </c>
      <c r="EM162" s="18">
        <f>IF(EL162&gt;0,(EL162-EM$4)/EM$4,0)</f>
        <v/>
      </c>
      <c r="EN162" s="15">
        <f>'Investment Analysis'!LX162</f>
        <v/>
      </c>
      <c r="EO162" s="48" t="n">
        <v>16005</v>
      </c>
      <c r="EP162" s="68">
        <f>IF(EO162&gt;0,(EO162-500-EP$5)/EP$5,0)</f>
        <v/>
      </c>
      <c r="EQ162" s="15">
        <f>'Investment Analysis'!MC162</f>
        <v/>
      </c>
      <c r="ER162" s="48" t="n">
        <v>5020</v>
      </c>
      <c r="ES162" s="18">
        <f>'Investment Analysis'!LX162</f>
        <v/>
      </c>
      <c r="ET162" s="15">
        <f>'Investment Analysis'!LA162</f>
        <v/>
      </c>
      <c r="EU162" s="48" t="n">
        <v>51005.5</v>
      </c>
      <c r="EV162" s="18">
        <f>'Investment Analysis'!ML162</f>
        <v/>
      </c>
      <c r="EW162" s="15">
        <f>'Investment Analysis'!MJ162</f>
        <v/>
      </c>
      <c r="EX162" s="48" t="n">
        <v>94242.75</v>
      </c>
      <c r="EY162" s="18">
        <f>IF(EX162&gt;0,(EX162-EY$5)/EY$5,0)</f>
        <v/>
      </c>
      <c r="EZ162" s="15">
        <f>'Investment Analysis'!MQ162</f>
        <v/>
      </c>
      <c r="FA162" s="48" t="n">
        <v>13896</v>
      </c>
      <c r="FB162" s="18">
        <f>IF(FA162&gt;0,(FA162-FB$5)/FB$5,0)</f>
        <v/>
      </c>
      <c r="FC162" s="15">
        <f>'Investment Analysis'!MX162</f>
        <v/>
      </c>
      <c r="FD162" s="48" t="n">
        <v>19574.1</v>
      </c>
      <c r="FE162" s="18">
        <f>IF(FD162&gt;0,(FD162-FE$5)/FE$5,0)</f>
        <v/>
      </c>
      <c r="FF162" s="15">
        <f>'Investment Analysis'!NE162</f>
        <v/>
      </c>
      <c r="FG162" s="48" t="n">
        <v>13806</v>
      </c>
      <c r="FH162" s="18">
        <f>IF(FG162&gt;0,(FG162-FH$5)/FH$5,0)</f>
        <v/>
      </c>
      <c r="FI162" s="15">
        <f>'Investment Analysis'!NL162</f>
        <v/>
      </c>
      <c r="FJ162" s="48" t="n">
        <v>46020.8</v>
      </c>
      <c r="FK162" s="18">
        <f>IF(FJ162&gt;0,(FJ162-FK$5)/FK$5,0)</f>
        <v/>
      </c>
      <c r="FL162" s="15">
        <f>'Investment Analysis'!NS162</f>
        <v/>
      </c>
      <c r="FM162" s="48" t="n">
        <v>3050.1</v>
      </c>
      <c r="FN162" s="18">
        <f>IF(FM162&gt;0,(FM162-FN$5)/FN$5,0)</f>
        <v/>
      </c>
      <c r="FO162" s="15">
        <f>'Investment Analysis'!NZ162</f>
        <v/>
      </c>
      <c r="FP162" s="48" t="n">
        <v>27700</v>
      </c>
      <c r="FQ162" s="18">
        <f>IF(FP162&gt;0,(FP162-FQ$5)/FQ$5,0)</f>
        <v/>
      </c>
      <c r="FR162" s="15">
        <f>'Investment Analysis'!OG162</f>
        <v/>
      </c>
      <c r="FS162" s="48" t="n">
        <v>65211</v>
      </c>
      <c r="FT162" s="18">
        <f>IF(FS162&gt;0,(FS162-FT$5)/FT$5,0)</f>
        <v/>
      </c>
      <c r="FU162" s="15">
        <f>'Investment Analysis'!ON162</f>
        <v/>
      </c>
      <c r="FV162" s="48" t="n">
        <v>10620</v>
      </c>
      <c r="FW162" s="18">
        <f>IF(FV162&gt;0,(FV162-FW$5)/FW$5,0)</f>
        <v/>
      </c>
      <c r="FX162" s="15">
        <f>'Investment Analysis'!OU162</f>
        <v/>
      </c>
      <c r="FY162" s="48" t="n">
        <v>19436.25</v>
      </c>
      <c r="FZ162" s="18">
        <f>IF(FY162&gt;0,(FY162-FZ$5)/FZ$5,0)</f>
        <v/>
      </c>
      <c r="GA162" s="15">
        <f>'Investment Analysis'!PB162</f>
        <v/>
      </c>
      <c r="GB162" s="48" t="n">
        <v>20265.75</v>
      </c>
      <c r="GC162" s="18">
        <f>'Investment Analysis'!PK162</f>
        <v/>
      </c>
      <c r="GD162" s="15">
        <f>'Investment Analysis'!PI162</f>
        <v/>
      </c>
      <c r="GE162" s="48" t="n">
        <v>11508</v>
      </c>
      <c r="GF162" s="18">
        <f>'Investment Analysis'!PY162</f>
        <v/>
      </c>
      <c r="GG162" s="15">
        <f>'Investment Analysis'!PW162</f>
        <v/>
      </c>
      <c r="GH162" s="48" t="n">
        <v>22852.9</v>
      </c>
      <c r="GI162" s="18">
        <f>'Investment Analysis'!QF162</f>
        <v/>
      </c>
      <c r="GJ162" s="15">
        <f>'Investment Analysis'!QD162</f>
        <v/>
      </c>
      <c r="GK162" s="48" t="n">
        <v>30540</v>
      </c>
      <c r="GL162" s="18">
        <f>'Investment Analysis'!QM162</f>
        <v/>
      </c>
      <c r="GM162" s="15">
        <f>'Investment Analysis'!QK162</f>
        <v/>
      </c>
      <c r="GN162" s="48" t="n">
        <v>17136</v>
      </c>
      <c r="GO162" s="18">
        <f>'Investment Analysis'!QT162</f>
        <v/>
      </c>
      <c r="GP162" s="15">
        <f>'Investment Analysis'!QR162</f>
        <v/>
      </c>
      <c r="GQ162" s="48" t="n">
        <v>5302.55</v>
      </c>
      <c r="GR162" s="18">
        <f>'Investment Analysis'!RA162</f>
        <v/>
      </c>
      <c r="GS162" s="15">
        <f>'Investment Analysis'!QY162</f>
        <v/>
      </c>
      <c r="GT162" s="48" t="n"/>
      <c r="GU162" s="18">
        <f>'Investment Analysis'!RH162</f>
        <v/>
      </c>
      <c r="GV162" s="15">
        <f>'Investment Analysis'!RF162</f>
        <v/>
      </c>
      <c r="GW162" s="48" t="n">
        <v>12214.5</v>
      </c>
      <c r="GX162" s="18">
        <f>'Investment Analysis'!RO162</f>
        <v/>
      </c>
      <c r="GY162" s="15">
        <f>'Investment Analysis'!RM162</f>
        <v/>
      </c>
      <c r="GZ162" s="48" t="n">
        <v>3624</v>
      </c>
      <c r="HA162" s="18">
        <f>'Investment Analysis'!RV162</f>
        <v/>
      </c>
      <c r="HB162" s="15">
        <f>'Investment Analysis'!RT162</f>
        <v/>
      </c>
      <c r="HC162" s="48" t="n">
        <v>28045.5</v>
      </c>
      <c r="HD162" s="18">
        <f>'Investment Analysis'!SC162</f>
        <v/>
      </c>
      <c r="HE162" s="15">
        <f>'Investment Analysis'!SA162</f>
        <v/>
      </c>
      <c r="HF162" s="48" t="n">
        <v>8100</v>
      </c>
      <c r="HG162" s="18">
        <f>'Investment Analysis'!SJ162</f>
        <v/>
      </c>
      <c r="HH162" s="15">
        <f>'Investment Analysis'!SH162</f>
        <v/>
      </c>
      <c r="HI162" s="48" t="n">
        <v>6400</v>
      </c>
      <c r="HJ162" s="18">
        <f>'Investment Analysis'!SM162</f>
        <v/>
      </c>
      <c r="HK162" s="15">
        <f>'Investment Analysis'!SK162</f>
        <v/>
      </c>
      <c r="HL162" s="48" t="n">
        <v>13882.5</v>
      </c>
      <c r="HM162" s="18">
        <f>'Investment Analysis'!SP162</f>
        <v/>
      </c>
      <c r="HN162" s="15">
        <f>'Investment Analysis'!SN162</f>
        <v/>
      </c>
      <c r="HO162" s="48" t="n">
        <v>19112.25</v>
      </c>
      <c r="HP162" s="18">
        <f>'Investment Analysis'!TE162</f>
        <v/>
      </c>
      <c r="HQ162" s="15">
        <f>'Investment Analysis'!TC162</f>
        <v/>
      </c>
      <c r="HR162" s="48" t="n">
        <v>7770</v>
      </c>
      <c r="HS162" s="18">
        <f>'Investment Analysis'!TL162</f>
        <v/>
      </c>
      <c r="HT162" s="15">
        <f>'Investment Analysis'!TJ162</f>
        <v/>
      </c>
      <c r="HU162" s="48" t="n">
        <v>20520</v>
      </c>
      <c r="HV162" s="18">
        <f>'Investment Analysis'!TS162</f>
        <v/>
      </c>
      <c r="HW162" s="15">
        <f>'Investment Analysis'!TQ162</f>
        <v/>
      </c>
      <c r="HX162" s="48" t="n"/>
      <c r="HY162" s="18">
        <f>'Investment Analysis'!TZ162</f>
        <v/>
      </c>
      <c r="HZ162" s="15">
        <f>'Investment Analysis'!TX162</f>
        <v/>
      </c>
      <c r="IA162" s="48" t="n"/>
      <c r="IB162" s="18">
        <f>'Investment Analysis'!UG162</f>
        <v/>
      </c>
      <c r="IC162" s="15">
        <f>'Investment Analysis'!UE162</f>
        <v/>
      </c>
      <c r="ID162" s="48" t="n"/>
      <c r="IE162" s="18">
        <f>'Investment Analysis'!UN162</f>
        <v/>
      </c>
      <c r="IF162" s="15">
        <f>'Investment Analysis'!UL162</f>
        <v/>
      </c>
      <c r="IG162" s="48" t="n"/>
      <c r="IH162" s="18">
        <f>'Investment Analysis'!UU162</f>
        <v/>
      </c>
      <c r="II162" s="15">
        <f>'Investment Analysis'!US162</f>
        <v/>
      </c>
      <c r="IJ162" s="48" t="n"/>
      <c r="IK162" s="18">
        <f>'Investment Analysis'!VB162</f>
        <v/>
      </c>
      <c r="IL162" s="15">
        <f>'Investment Analysis'!UZ162</f>
        <v/>
      </c>
      <c r="IM162" s="48" t="n"/>
      <c r="IN162" s="18">
        <f>'Investment Analysis'!VI162</f>
        <v/>
      </c>
      <c r="IO162" s="15">
        <f>'Investment Analysis'!VG162</f>
        <v/>
      </c>
      <c r="IP162" s="18" t="n"/>
      <c r="IQ162" s="18" t="n"/>
      <c r="IR162" s="18" t="n"/>
      <c r="IS162" s="108">
        <f>IF(IT162&gt;0,IT162-IT161,0)</f>
        <v/>
      </c>
      <c r="IT162" s="48">
        <f>FY162+FV162+FS162+FP162+FM162+FJ162+FG162+FD162+FA162+EX162+EU162+ER162+EO162+EL162+EI162+EF162+EC162+DZ162+DW162+DT162+DQ162+DN162+DK162+DH162+DE162+DB162+CY162+CV162+CS162+CP162+CJ162+CG162+CD162+CA162+BX162+P162+CM162+GT162+GQ162+GN162+GK162+GH162+GE162+GB162+BU162+BR162+BO162+BL162+BI162+BF162+BC162+AZ162+AW162+AT162+AQ162+AN162+AK162+AH162+AE162+AB162+Y162+V162+S162+GW162+GZ162+HC162+HF162+HI162+HL162+HO162+HR162+HU162</f>
        <v/>
      </c>
      <c r="IU162" s="101">
        <f>IF(IT162&gt;0,IV162,0)</f>
        <v/>
      </c>
      <c r="IV162" s="101" t="n"/>
      <c r="IW162" s="15">
        <f>IF(IT162&gt;0,(IT162+IV$11-I$2)/I$2,0)</f>
        <v/>
      </c>
      <c r="IX162" s="113">
        <f>IF(IT162&gt;0,IT162+IV$11-I$2,0)</f>
        <v/>
      </c>
      <c r="IY162" s="21">
        <f>IF(IT162&gt;0,(IT162+IV$11+IV$33+IV$52+IV$73+IV$93+IV$113+IV$133+IV$159-IT$8)/IT$8,0)</f>
        <v/>
      </c>
      <c r="IZ162" s="173">
        <f>IF(IT162&gt;0,IT162+IV$11+IV$33+IV$52+IV$73+IV$93+IV$113+IV$133+IV$159-IT$8,0)</f>
        <v/>
      </c>
    </row>
    <row r="163">
      <c r="A163" s="554">
        <f>'Investment Analysis'!A163</f>
        <v/>
      </c>
      <c r="B163" s="4">
        <f>'Investment Analysis'!B163</f>
        <v/>
      </c>
      <c r="C163" s="27">
        <f>'Investment Analysis'!C163</f>
        <v/>
      </c>
      <c r="D163" s="14">
        <f>'Investment Analysis'!D163</f>
        <v/>
      </c>
      <c r="E163" s="15">
        <f>'Investment Analysis'!E163</f>
        <v/>
      </c>
      <c r="F163" s="13">
        <f>'Investment Analysis'!G163</f>
        <v/>
      </c>
      <c r="G163" s="14">
        <f>'Investment Analysis'!H163</f>
        <v/>
      </c>
      <c r="H163" s="15">
        <f>'Investment Analysis'!I163</f>
        <v/>
      </c>
      <c r="I163" s="13">
        <f>'Investment Analysis'!K163</f>
        <v/>
      </c>
      <c r="J163" s="14">
        <f>'Investment Analysis'!L163</f>
        <v/>
      </c>
      <c r="K163" s="15">
        <f>'Investment Analysis'!M163</f>
        <v/>
      </c>
      <c r="L163" s="41">
        <f>'Investment Analysis'!T163</f>
        <v/>
      </c>
      <c r="M163" s="21">
        <f>'Investment Analysis'!V163</f>
        <v/>
      </c>
      <c r="N163" s="21">
        <f>'Investment Analysis'!W163</f>
        <v/>
      </c>
      <c r="P163" s="48">
        <f>'Investment Analysis'!Y163</f>
        <v/>
      </c>
      <c r="Q163" s="18" t="n"/>
      <c r="R163" s="83" t="n"/>
      <c r="S163" s="48" t="n">
        <v>4768.19</v>
      </c>
      <c r="T163" s="18">
        <f>'Investment Analysis'!AH163</f>
        <v/>
      </c>
      <c r="U163" s="15">
        <f>'Investment Analysis'!AF163</f>
        <v/>
      </c>
      <c r="V163" s="48" t="n">
        <v>7522.88</v>
      </c>
      <c r="W163" s="18">
        <f>'Investment Analysis'!AO163</f>
        <v/>
      </c>
      <c r="X163" s="15">
        <f>'Investment Analysis'!AM163</f>
        <v/>
      </c>
      <c r="Y163" s="48" t="n">
        <v>9981.959999999999</v>
      </c>
      <c r="Z163" s="18">
        <f>IF(Y163&gt;0,(Y163-Z$5)/Z$5,0)</f>
        <v/>
      </c>
      <c r="AA163" s="15">
        <f>'Investment Analysis'!GM163</f>
        <v/>
      </c>
      <c r="AB163" s="48" t="n">
        <v>2762.73</v>
      </c>
      <c r="AC163" s="18">
        <f>IF(AB163&gt;0,(AB163+8000+5000-AC$5)/AC$5,0)</f>
        <v/>
      </c>
      <c r="AD163" s="15">
        <f>'Investment Analysis'!AT163</f>
        <v/>
      </c>
      <c r="AE163" s="48" t="n">
        <v>11857.89</v>
      </c>
      <c r="AF163" s="18">
        <f>'Investment Analysis'!BC163</f>
        <v/>
      </c>
      <c r="AG163" s="15">
        <f>'Investment Analysis'!BA163</f>
        <v/>
      </c>
      <c r="AH163" s="48" t="n"/>
      <c r="AI163" s="18">
        <f>IF(AH163&gt;0,(AH163-5000+20000+20000-AI$5)/AI$5,0)</f>
        <v/>
      </c>
      <c r="AJ163" s="15">
        <f>'Investment Analysis'!BH163</f>
        <v/>
      </c>
      <c r="AK163" s="48" t="n">
        <v>5367.08</v>
      </c>
      <c r="AL163" s="18">
        <f>IF(AK163&gt;0,(AK163+7000-AL$5)/AL$5,0)</f>
        <v/>
      </c>
      <c r="AM163" s="15">
        <f>'Investment Analysis'!BO163</f>
        <v/>
      </c>
      <c r="AN163" s="48" t="n">
        <v>6119.04</v>
      </c>
      <c r="AO163" s="18">
        <f>IF(AN163&gt;0,(AN163+25000+5000-AO$5)/AO$5,0)</f>
        <v/>
      </c>
      <c r="AP163" s="15">
        <f>'Investment Analysis'!BV163</f>
        <v/>
      </c>
      <c r="AQ163" s="48" t="n">
        <v>5124.8</v>
      </c>
      <c r="AR163" s="18">
        <f>IF(AQ163&gt;0,(AQ163+10000+4000-AR$5)/AR$5,0)</f>
        <v/>
      </c>
      <c r="AS163" s="15">
        <f>'Investment Analysis'!CC163</f>
        <v/>
      </c>
      <c r="AT163" s="48" t="n">
        <v>4971.8</v>
      </c>
      <c r="AU163" s="18">
        <f>'Investment Analysis'!CL163</f>
        <v/>
      </c>
      <c r="AV163" s="15">
        <f>'Investment Analysis'!CJ163</f>
        <v/>
      </c>
      <c r="AW163" s="48" t="n">
        <v>18564.4</v>
      </c>
      <c r="AX163" s="18">
        <f>IF(AW163&gt;0,(AW163+2000-AX$5)/AX$5,0)</f>
        <v/>
      </c>
      <c r="AY163" s="15">
        <f>'Investment Analysis'!CQ163</f>
        <v/>
      </c>
      <c r="AZ163" s="48" t="n">
        <v>16661.63</v>
      </c>
      <c r="BA163" s="18">
        <f>'Investment Analysis'!CZ163</f>
        <v/>
      </c>
      <c r="BB163" s="15">
        <f>'Investment Analysis'!CX163</f>
        <v/>
      </c>
      <c r="BC163" s="48" t="n">
        <v>9820.43</v>
      </c>
      <c r="BD163" s="18">
        <f>IF(BC163&gt;0,(BC163-10000+30000+10000-BD$5)/BD$5,0)</f>
        <v/>
      </c>
      <c r="BE163" s="15">
        <f>'Investment Analysis'!DE163</f>
        <v/>
      </c>
      <c r="BF163" s="48" t="n">
        <v>4729.51</v>
      </c>
      <c r="BG163" s="18">
        <f>'Investment Analysis'!DN163</f>
        <v/>
      </c>
      <c r="BH163" s="15">
        <f>'Investment Analysis'!DL163</f>
        <v/>
      </c>
      <c r="BI163" s="48" t="n">
        <v>2928.18</v>
      </c>
      <c r="BJ163" s="18">
        <f>'Investment Analysis'!EB163</f>
        <v/>
      </c>
      <c r="BK163" s="15">
        <f>'Investment Analysis'!DZ163</f>
        <v/>
      </c>
      <c r="BL163" s="48" t="n">
        <v>12026.1</v>
      </c>
      <c r="BM163" s="18">
        <f>'Investment Analysis'!EI163</f>
        <v/>
      </c>
      <c r="BN163" s="15">
        <f>'Investment Analysis'!EG163</f>
        <v/>
      </c>
      <c r="BO163" s="48" t="n">
        <v>10766.28</v>
      </c>
      <c r="BP163" s="18">
        <f>'Investment Analysis'!DU163</f>
        <v/>
      </c>
      <c r="BQ163" s="15">
        <f>'Investment Analysis'!DS163</f>
        <v/>
      </c>
      <c r="BR163" s="48" t="n">
        <v>12316</v>
      </c>
      <c r="BS163" s="18">
        <f>'Investment Analysis'!EP163</f>
        <v/>
      </c>
      <c r="BT163" s="15">
        <f>'Investment Analysis'!EN163</f>
        <v/>
      </c>
      <c r="BU163" s="48" t="n">
        <v>14724.49</v>
      </c>
      <c r="BV163" s="18">
        <f>IF(BU163&gt;0,(BU163+8000-BV$5)/BV$5,0)</f>
        <v/>
      </c>
      <c r="BW163" s="15">
        <f>'Investment Analysis'!EU163</f>
        <v/>
      </c>
      <c r="BX163" s="48" t="n">
        <v>22697.7</v>
      </c>
      <c r="BY163" s="18">
        <f>IF(BX163&gt;0,(BX163-10000-5000-BY$5)/BY$5,0)</f>
        <v/>
      </c>
      <c r="BZ163" s="15">
        <f>'Investment Analysis'!FB163</f>
        <v/>
      </c>
      <c r="CA163" s="48" t="n">
        <v>20775.02</v>
      </c>
      <c r="CB163" s="18">
        <f>IF(CA163&gt;0,(CA163-CB$5)/CB$5,0)</f>
        <v/>
      </c>
      <c r="CC163" s="15">
        <f>'Investment Analysis'!FI163</f>
        <v/>
      </c>
      <c r="CD163" s="48" t="n">
        <v>10112.7</v>
      </c>
      <c r="CE163" s="18">
        <f>'Investment Analysis'!FR163</f>
        <v/>
      </c>
      <c r="CF163" s="15">
        <f>'Investment Analysis'!FP163</f>
        <v/>
      </c>
      <c r="CG163" s="48" t="n">
        <v>4877.37</v>
      </c>
      <c r="CH163" s="18">
        <f>'Investment Analysis'!FR163</f>
        <v/>
      </c>
      <c r="CI163" s="15">
        <f>'Investment Analysis'!FW163</f>
        <v/>
      </c>
      <c r="CJ163" s="48" t="n"/>
      <c r="CK163" s="18">
        <f>IF(CJ163&gt;0,(CJ163+5000+8000-CK$5)/CK$5,0)</f>
        <v/>
      </c>
      <c r="CL163" s="15">
        <f>'Investment Analysis'!GD163</f>
        <v/>
      </c>
      <c r="CM163" s="48" t="n">
        <v>38555.14</v>
      </c>
      <c r="CN163" s="18">
        <f>IF(CM163&gt;0,(CM163-CN$5)/CN$5,0)</f>
        <v/>
      </c>
      <c r="CO163" s="15">
        <f>'Investment Analysis'!GT163</f>
        <v/>
      </c>
      <c r="CP163" s="48" t="n">
        <v>6787.6</v>
      </c>
      <c r="CQ163" s="18">
        <f>IF(CP163&gt;0,(CP163-CQ$5)/CQ$5,0)</f>
        <v/>
      </c>
      <c r="CR163" s="15">
        <f>'Investment Analysis'!HG163</f>
        <v/>
      </c>
      <c r="CS163" s="48" t="n">
        <v>4040</v>
      </c>
      <c r="CT163" s="18">
        <f>IF(CS163&gt;0,(CS163-CT$5)/CT$5,0)</f>
        <v/>
      </c>
      <c r="CU163" s="15">
        <f>'Investment Analysis'!HN163</f>
        <v/>
      </c>
      <c r="CV163" s="48" t="n">
        <v>9987.450000000001</v>
      </c>
      <c r="CW163" s="18">
        <f>IF(CV163&gt;0,(CV163-CW$5)/CW$5,0)</f>
        <v/>
      </c>
      <c r="CX163" s="15">
        <f>'Investment Analysis'!IB163</f>
        <v/>
      </c>
      <c r="CY163" s="48" t="n">
        <v>12363.6</v>
      </c>
      <c r="CZ163" s="18">
        <f>IF(CY163&gt;0,(CY163-CZ$5)/CZ$5,0)</f>
        <v/>
      </c>
      <c r="DA163" s="15">
        <f>'Investment Analysis'!II163</f>
        <v/>
      </c>
      <c r="DB163" s="48" t="n">
        <v>6735.75</v>
      </c>
      <c r="DC163" s="18">
        <f>IF(DB163&gt;0,(DB163-DC$5)/DC$5,0)</f>
        <v/>
      </c>
      <c r="DD163" s="15">
        <f>'Investment Analysis'!IP163</f>
        <v/>
      </c>
      <c r="DE163" s="48" t="n">
        <v>22680</v>
      </c>
      <c r="DF163" s="18">
        <f>'Investment Analysis'!IY163</f>
        <v/>
      </c>
      <c r="DG163" s="15">
        <f>'Investment Analysis'!IW163</f>
        <v/>
      </c>
      <c r="DH163" s="48" t="n">
        <v>23402.4</v>
      </c>
      <c r="DI163" s="18">
        <f>IF(DH163&gt;0,(DH163-DI$5)/DI$5,0)</f>
        <v/>
      </c>
      <c r="DJ163" s="15">
        <f>'Investment Analysis'!JD163</f>
        <v/>
      </c>
      <c r="DK163" s="48" t="n">
        <v>26029</v>
      </c>
      <c r="DL163" s="18">
        <f>IF(DK163&gt;0,(DK163-DL$5)/DL$5,0)</f>
        <v/>
      </c>
      <c r="DM163" s="15">
        <f>'Investment Analysis'!JK163</f>
        <v/>
      </c>
      <c r="DN163" s="48" t="n">
        <v>1076</v>
      </c>
      <c r="DO163" s="18">
        <f>IF(DN163&gt;0,(DN163-DO$5)/DO$5,0)</f>
        <v/>
      </c>
      <c r="DP163" s="15">
        <f>'Investment Analysis'!HU163</f>
        <v/>
      </c>
      <c r="DQ163" s="48" t="n">
        <v>1983.25</v>
      </c>
      <c r="DR163" s="18">
        <f>IF(DQ163&gt;0,(DQ163-DR$5)/DR$5,0)</f>
        <v/>
      </c>
      <c r="DS163" s="15">
        <f>'Investment Analysis'!JR163</f>
        <v/>
      </c>
      <c r="DT163" s="48" t="n">
        <v>22380</v>
      </c>
      <c r="DU163" s="18">
        <f>IF(DT163&gt;0,(DT163-630.54-DU$5)/DU$5,0)</f>
        <v/>
      </c>
      <c r="DV163" s="15">
        <f>'Investment Analysis'!JY163</f>
        <v/>
      </c>
      <c r="DW163" s="48" t="n">
        <v>14392</v>
      </c>
      <c r="DX163" s="18">
        <f>IF(DW163&gt;0,(DW163-DX$5)/DX$5,0)</f>
        <v/>
      </c>
      <c r="DY163" s="15">
        <f>'Investment Analysis'!KF163</f>
        <v/>
      </c>
      <c r="DZ163" s="48" t="n">
        <v>5126</v>
      </c>
      <c r="EA163" s="18">
        <f>IF(DZ163&gt;0,(DZ163-EA$5)/EA$5,0)</f>
        <v/>
      </c>
      <c r="EB163" s="15">
        <f>'Investment Analysis'!KM163</f>
        <v/>
      </c>
      <c r="EC163" s="48" t="n">
        <v>10725</v>
      </c>
      <c r="ED163" s="18">
        <f>'Investment Analysis'!KV163</f>
        <v/>
      </c>
      <c r="EE163" s="15">
        <f>'Investment Analysis'!KT163</f>
        <v/>
      </c>
      <c r="EF163" s="48" t="n">
        <v>23166</v>
      </c>
      <c r="EG163" s="18">
        <f>IF(EF163&gt;0,(EF163-EG$5)/EG$5,0)</f>
        <v/>
      </c>
      <c r="EH163" s="15">
        <f>'Investment Analysis'!LH163</f>
        <v/>
      </c>
      <c r="EI163" s="48" t="n">
        <v>8689.85</v>
      </c>
      <c r="EJ163" s="18">
        <f>'Investment Analysis'!LQ163</f>
        <v/>
      </c>
      <c r="EK163" s="15">
        <f>'Investment Analysis'!LO163</f>
        <v/>
      </c>
      <c r="EL163" s="48" t="n">
        <v>28575</v>
      </c>
      <c r="EM163" s="18">
        <f>IF(EL163&gt;0,(EL163-EM$4)/EM$4,0)</f>
        <v/>
      </c>
      <c r="EN163" s="15">
        <f>'Investment Analysis'!LX163</f>
        <v/>
      </c>
      <c r="EO163" s="48" t="n">
        <v>15830</v>
      </c>
      <c r="EP163" s="68">
        <f>IF(EO163&gt;0,(EO163-500-EP$5)/EP$5,0)</f>
        <v/>
      </c>
      <c r="EQ163" s="15">
        <f>'Investment Analysis'!MC163</f>
        <v/>
      </c>
      <c r="ER163" s="48" t="n">
        <v>5100</v>
      </c>
      <c r="ES163" s="18">
        <f>'Investment Analysis'!LX163</f>
        <v/>
      </c>
      <c r="ET163" s="15">
        <f>'Investment Analysis'!LA163</f>
        <v/>
      </c>
      <c r="EU163" s="48" t="n">
        <v>50323</v>
      </c>
      <c r="EV163" s="18">
        <f>'Investment Analysis'!ML163</f>
        <v/>
      </c>
      <c r="EW163" s="15">
        <f>'Investment Analysis'!MJ163</f>
        <v/>
      </c>
      <c r="EX163" s="48" t="n">
        <v>92799</v>
      </c>
      <c r="EY163" s="18">
        <f>IF(EX163&gt;0,(EX163-EY$5)/EY$5,0)</f>
        <v/>
      </c>
      <c r="EZ163" s="15">
        <f>'Investment Analysis'!MQ163</f>
        <v/>
      </c>
      <c r="FA163" s="48" t="n">
        <v>13624</v>
      </c>
      <c r="FB163" s="18">
        <f>IF(FA163&gt;0,(FA163-FB$5)/FB$5,0)</f>
        <v/>
      </c>
      <c r="FC163" s="15">
        <f>'Investment Analysis'!MX163</f>
        <v/>
      </c>
      <c r="FD163" s="48" t="n">
        <v>18820.2</v>
      </c>
      <c r="FE163" s="18">
        <f>IF(FD163&gt;0,(FD163-FE$5)/FE$5,0)</f>
        <v/>
      </c>
      <c r="FF163" s="15">
        <f>'Investment Analysis'!NE163</f>
        <v/>
      </c>
      <c r="FG163" s="48" t="n">
        <v>13986</v>
      </c>
      <c r="FH163" s="18">
        <f>IF(FG163&gt;0,(FG163-FH$5)/FH$5,0)</f>
        <v/>
      </c>
      <c r="FI163" s="15">
        <f>'Investment Analysis'!NL163</f>
        <v/>
      </c>
      <c r="FJ163" s="48" t="n">
        <v>44401.7</v>
      </c>
      <c r="FK163" s="18">
        <f>IF(FJ163&gt;0,(FJ163-FK$5)/FK$5,0)</f>
        <v/>
      </c>
      <c r="FL163" s="15">
        <f>'Investment Analysis'!NS163</f>
        <v/>
      </c>
      <c r="FM163" s="48" t="n">
        <v>3029.4</v>
      </c>
      <c r="FN163" s="18">
        <f>IF(FM163&gt;0,(FM163-FN$5)/FN$5,0)</f>
        <v/>
      </c>
      <c r="FO163" s="15">
        <f>'Investment Analysis'!NZ163</f>
        <v/>
      </c>
      <c r="FP163" s="48" t="n">
        <v>27400</v>
      </c>
      <c r="FQ163" s="18">
        <f>IF(FP163&gt;0,(FP163-FQ$5)/FQ$5,0)</f>
        <v/>
      </c>
      <c r="FR163" s="15">
        <f>'Investment Analysis'!OG163</f>
        <v/>
      </c>
      <c r="FS163" s="48" t="n">
        <v>56232</v>
      </c>
      <c r="FT163" s="18">
        <f>IF(FS163&gt;0,(FS163-FT$5)/FT$5,0)</f>
        <v/>
      </c>
      <c r="FU163" s="15">
        <f>'Investment Analysis'!ON163</f>
        <v/>
      </c>
      <c r="FV163" s="48" t="n">
        <v>10880</v>
      </c>
      <c r="FW163" s="18">
        <f>IF(FV163&gt;0,(FV163-FW$5)/FW$5,0)</f>
        <v/>
      </c>
      <c r="FX163" s="15">
        <f>'Investment Analysis'!OU163</f>
        <v/>
      </c>
      <c r="FY163" s="48" t="n">
        <v>19463.75</v>
      </c>
      <c r="FZ163" s="18">
        <f>IF(FY163&gt;0,(FY163-FZ$5)/FZ$5,0)</f>
        <v/>
      </c>
      <c r="GA163" s="15">
        <f>'Investment Analysis'!PB163</f>
        <v/>
      </c>
      <c r="GB163" s="48" t="n">
        <v>20266.5</v>
      </c>
      <c r="GC163" s="18">
        <f>'Investment Analysis'!PK163</f>
        <v/>
      </c>
      <c r="GD163" s="15">
        <f>'Investment Analysis'!PI163</f>
        <v/>
      </c>
      <c r="GE163" s="48" t="n">
        <v>11412</v>
      </c>
      <c r="GF163" s="18">
        <f>'Investment Analysis'!PY163</f>
        <v/>
      </c>
      <c r="GG163" s="15">
        <f>'Investment Analysis'!PW163</f>
        <v/>
      </c>
      <c r="GH163" s="48" t="n">
        <v>22805.3</v>
      </c>
      <c r="GI163" s="18">
        <f>'Investment Analysis'!QF163</f>
        <v/>
      </c>
      <c r="GJ163" s="15">
        <f>'Investment Analysis'!QD163</f>
        <v/>
      </c>
      <c r="GK163" s="48" t="n">
        <v>31860</v>
      </c>
      <c r="GL163" s="18">
        <f>'Investment Analysis'!QM163</f>
        <v/>
      </c>
      <c r="GM163" s="15">
        <f>'Investment Analysis'!QK163</f>
        <v/>
      </c>
      <c r="GN163" s="48" t="n">
        <v>15291</v>
      </c>
      <c r="GO163" s="18">
        <f>'Investment Analysis'!QT163</f>
        <v/>
      </c>
      <c r="GP163" s="15">
        <f>'Investment Analysis'!QR163</f>
        <v/>
      </c>
      <c r="GQ163" s="48" t="n">
        <v>5231.6</v>
      </c>
      <c r="GR163" s="18">
        <f>'Investment Analysis'!RA163</f>
        <v/>
      </c>
      <c r="GS163" s="15">
        <f>'Investment Analysis'!QY163</f>
        <v/>
      </c>
      <c r="GT163" s="48" t="n"/>
      <c r="GU163" s="18">
        <f>'Investment Analysis'!RH163</f>
        <v/>
      </c>
      <c r="GV163" s="15">
        <f>'Investment Analysis'!RF163</f>
        <v/>
      </c>
      <c r="GW163" s="48" t="n">
        <v>12072</v>
      </c>
      <c r="GX163" s="18">
        <f>'Investment Analysis'!RO163</f>
        <v/>
      </c>
      <c r="GY163" s="15">
        <f>'Investment Analysis'!RM163</f>
        <v/>
      </c>
      <c r="GZ163" s="48" t="n">
        <v>3664</v>
      </c>
      <c r="HA163" s="18">
        <f>'Investment Analysis'!RV163</f>
        <v/>
      </c>
      <c r="HB163" s="15">
        <f>'Investment Analysis'!RT163</f>
        <v/>
      </c>
      <c r="HC163" s="48" t="n">
        <v>27655.5</v>
      </c>
      <c r="HD163" s="18">
        <f>'Investment Analysis'!SC163</f>
        <v/>
      </c>
      <c r="HE163" s="15">
        <f>'Investment Analysis'!SA163</f>
        <v/>
      </c>
      <c r="HF163" s="48" t="n">
        <v>8620</v>
      </c>
      <c r="HG163" s="18">
        <f>'Investment Analysis'!SJ163</f>
        <v/>
      </c>
      <c r="HH163" s="15">
        <f>'Investment Analysis'!SH163</f>
        <v/>
      </c>
      <c r="HI163" s="48" t="n">
        <v>7200</v>
      </c>
      <c r="HJ163" s="18">
        <f>'Investment Analysis'!SM163</f>
        <v/>
      </c>
      <c r="HK163" s="15">
        <f>'Investment Analysis'!SK163</f>
        <v/>
      </c>
      <c r="HL163" s="48" t="n">
        <v>13987.5</v>
      </c>
      <c r="HM163" s="18">
        <f>'Investment Analysis'!SP163</f>
        <v/>
      </c>
      <c r="HN163" s="15">
        <f>'Investment Analysis'!SN163</f>
        <v/>
      </c>
      <c r="HO163" s="48" t="n">
        <v>19227</v>
      </c>
      <c r="HP163" s="18">
        <f>'Investment Analysis'!TE163</f>
        <v/>
      </c>
      <c r="HQ163" s="15">
        <f>'Investment Analysis'!TC163</f>
        <v/>
      </c>
      <c r="HR163" s="48" t="n">
        <v>7590</v>
      </c>
      <c r="HS163" s="18">
        <f>'Investment Analysis'!TL163</f>
        <v/>
      </c>
      <c r="HT163" s="15">
        <f>'Investment Analysis'!TJ163</f>
        <v/>
      </c>
      <c r="HU163" s="48" t="n">
        <v>21224</v>
      </c>
      <c r="HV163" s="18">
        <f>'Investment Analysis'!TS163</f>
        <v/>
      </c>
      <c r="HW163" s="15">
        <f>'Investment Analysis'!TQ163</f>
        <v/>
      </c>
      <c r="HX163" s="48" t="n"/>
      <c r="HY163" s="18">
        <f>'Investment Analysis'!TZ163</f>
        <v/>
      </c>
      <c r="HZ163" s="15">
        <f>'Investment Analysis'!TX163</f>
        <v/>
      </c>
      <c r="IA163" s="48" t="n"/>
      <c r="IB163" s="18">
        <f>'Investment Analysis'!UG163</f>
        <v/>
      </c>
      <c r="IC163" s="15">
        <f>'Investment Analysis'!UE163</f>
        <v/>
      </c>
      <c r="ID163" s="48" t="n"/>
      <c r="IE163" s="18">
        <f>'Investment Analysis'!UN163</f>
        <v/>
      </c>
      <c r="IF163" s="15">
        <f>'Investment Analysis'!UL163</f>
        <v/>
      </c>
      <c r="IG163" s="48" t="n"/>
      <c r="IH163" s="18">
        <f>'Investment Analysis'!UU163</f>
        <v/>
      </c>
      <c r="II163" s="15">
        <f>'Investment Analysis'!US163</f>
        <v/>
      </c>
      <c r="IJ163" s="48" t="n"/>
      <c r="IK163" s="18">
        <f>'Investment Analysis'!VB163</f>
        <v/>
      </c>
      <c r="IL163" s="15">
        <f>'Investment Analysis'!UZ163</f>
        <v/>
      </c>
      <c r="IM163" s="48" t="n"/>
      <c r="IN163" s="18">
        <f>'Investment Analysis'!VI163</f>
        <v/>
      </c>
      <c r="IO163" s="15">
        <f>'Investment Analysis'!VG163</f>
        <v/>
      </c>
      <c r="IP163" s="18" t="n"/>
      <c r="IQ163" s="18" t="n"/>
      <c r="IR163" s="18" t="n"/>
      <c r="IS163" s="108">
        <f>IF(IT163&gt;0,IT163-IT162,0)</f>
        <v/>
      </c>
      <c r="IT163" s="48">
        <f>FY163+FV163+FS163+FP163+FM163+FJ163+FG163+FD163+FA163+EX163+EU163+ER163+EO163+EL163+EI163+EF163+EC163+DZ163+DW163+DT163+DQ163+DN163+DK163+DH163+DE163+DB163+CY163+CV163+CS163+CP163+CJ163+CG163+CD163+CA163+BX163+P163+CM163+GT163+GQ163+GN163+GK163+GH163+GE163+GB163+BU163+BR163+BO163+BL163+BI163+BF163+BC163+AZ163+AW163+AT163+AQ163+AN163+AK163+AH163+AE163+AB163+Y163+V163+S163+GW163+GZ163+HC163+HF163+HI163+HL163+HO163+HR163+HU163</f>
        <v/>
      </c>
      <c r="IU163" s="101">
        <f>IF(IT163&gt;0,IV163,0)</f>
        <v/>
      </c>
      <c r="IV163" s="101" t="n"/>
      <c r="IW163" s="15">
        <f>IF(IT163&gt;0,(IT163+IV$11-I$2)/I$2,0)</f>
        <v/>
      </c>
      <c r="IX163" s="113">
        <f>IF(IT163&gt;0,IT163+IV$11-I$2,0)</f>
        <v/>
      </c>
      <c r="IY163" s="21">
        <f>IF(IT163&gt;0,(IT163+IV$11+IV$33+IV$52+IV$73+IV$93+IV$113+IV$133+IV$159-IT$8)/IT$8,0)</f>
        <v/>
      </c>
      <c r="IZ163" s="173">
        <f>IF(IT163&gt;0,IT163+IV$11+IV$33+IV$52+IV$73+IV$93+IV$113+IV$133+IV$159-IT$8,0)</f>
        <v/>
      </c>
    </row>
    <row r="164">
      <c r="A164" s="554">
        <f>'Investment Analysis'!A164</f>
        <v/>
      </c>
      <c r="B164" s="4">
        <f>'Investment Analysis'!B164</f>
        <v/>
      </c>
      <c r="C164" s="27">
        <f>'Investment Analysis'!C164</f>
        <v/>
      </c>
      <c r="D164" s="14">
        <f>'Investment Analysis'!D164</f>
        <v/>
      </c>
      <c r="E164" s="15">
        <f>'Investment Analysis'!E164</f>
        <v/>
      </c>
      <c r="F164" s="13">
        <f>'Investment Analysis'!G164</f>
        <v/>
      </c>
      <c r="G164" s="14">
        <f>'Investment Analysis'!H164</f>
        <v/>
      </c>
      <c r="H164" s="15">
        <f>'Investment Analysis'!I164</f>
        <v/>
      </c>
      <c r="I164" s="13">
        <f>'Investment Analysis'!K164</f>
        <v/>
      </c>
      <c r="J164" s="14">
        <f>'Investment Analysis'!L164</f>
        <v/>
      </c>
      <c r="K164" s="15">
        <f>'Investment Analysis'!M164</f>
        <v/>
      </c>
      <c r="L164" s="41">
        <f>'Investment Analysis'!T164</f>
        <v/>
      </c>
      <c r="M164" s="21">
        <f>'Investment Analysis'!V164</f>
        <v/>
      </c>
      <c r="N164" s="21">
        <f>'Investment Analysis'!W164</f>
        <v/>
      </c>
      <c r="P164" s="48">
        <f>'Investment Analysis'!Y164</f>
        <v/>
      </c>
      <c r="Q164" s="18" t="n"/>
      <c r="R164" s="83" t="n"/>
      <c r="S164" s="48" t="n">
        <v>4770.08</v>
      </c>
      <c r="T164" s="18">
        <f>'Investment Analysis'!AH164</f>
        <v/>
      </c>
      <c r="U164" s="15">
        <f>'Investment Analysis'!AF164</f>
        <v/>
      </c>
      <c r="V164" s="48" t="n">
        <v>7544.59</v>
      </c>
      <c r="W164" s="18">
        <f>'Investment Analysis'!AO164</f>
        <v/>
      </c>
      <c r="X164" s="15">
        <f>'Investment Analysis'!AM164</f>
        <v/>
      </c>
      <c r="Y164" s="48" t="n">
        <v>10031.47</v>
      </c>
      <c r="Z164" s="18">
        <f>IF(Y164&gt;0,(Y164-Z$5)/Z$5,0)</f>
        <v/>
      </c>
      <c r="AA164" s="15">
        <f>'Investment Analysis'!GM164</f>
        <v/>
      </c>
      <c r="AB164" s="48" t="n">
        <v>2770.84</v>
      </c>
      <c r="AC164" s="18">
        <f>IF(AB164&gt;0,(AB164+8000+5000-AC$5)/AC$5,0)</f>
        <v/>
      </c>
      <c r="AD164" s="15">
        <f>'Investment Analysis'!AT164</f>
        <v/>
      </c>
      <c r="AE164" s="48" t="n">
        <v>11862.11</v>
      </c>
      <c r="AF164" s="18">
        <f>'Investment Analysis'!BC164</f>
        <v/>
      </c>
      <c r="AG164" s="15">
        <f>'Investment Analysis'!BA164</f>
        <v/>
      </c>
      <c r="AH164" s="48" t="n"/>
      <c r="AI164" s="18">
        <f>IF(AH164&gt;0,(AH164-5000+20000+20000-AI$5)/AI$5,0)</f>
        <v/>
      </c>
      <c r="AJ164" s="15">
        <f>'Investment Analysis'!BH164</f>
        <v/>
      </c>
      <c r="AK164" s="48" t="n">
        <v>5303.73</v>
      </c>
      <c r="AL164" s="18">
        <f>IF(AK164&gt;0,(AK164+7000-AL$5)/AL$5,0)</f>
        <v/>
      </c>
      <c r="AM164" s="15">
        <f>'Investment Analysis'!BO164</f>
        <v/>
      </c>
      <c r="AN164" s="48" t="n">
        <v>6089.22</v>
      </c>
      <c r="AO164" s="18">
        <f>IF(AN164&gt;0,(AN164+25000+5000-AO$5)/AO$5,0)</f>
        <v/>
      </c>
      <c r="AP164" s="15">
        <f>'Investment Analysis'!BV164</f>
        <v/>
      </c>
      <c r="AQ164" s="48" t="n">
        <v>5142.51</v>
      </c>
      <c r="AR164" s="18">
        <f>IF(AQ164&gt;0,(AQ164+10000+4000-AR$5)/AR$5,0)</f>
        <v/>
      </c>
      <c r="AS164" s="15">
        <f>'Investment Analysis'!CC164</f>
        <v/>
      </c>
      <c r="AT164" s="48" t="n">
        <v>4899.34</v>
      </c>
      <c r="AU164" s="18">
        <f>'Investment Analysis'!CL164</f>
        <v/>
      </c>
      <c r="AV164" s="15">
        <f>'Investment Analysis'!CJ164</f>
        <v/>
      </c>
      <c r="AW164" s="48" t="n">
        <v>18306.63</v>
      </c>
      <c r="AX164" s="18">
        <f>IF(AW164&gt;0,(AW164+2000-AX$5)/AX$5,0)</f>
        <v/>
      </c>
      <c r="AY164" s="15">
        <f>'Investment Analysis'!CQ164</f>
        <v/>
      </c>
      <c r="AZ164" s="48" t="n">
        <v>16442.4</v>
      </c>
      <c r="BA164" s="18">
        <f>'Investment Analysis'!CZ164</f>
        <v/>
      </c>
      <c r="BB164" s="15">
        <f>'Investment Analysis'!CX164</f>
        <v/>
      </c>
      <c r="BC164" s="48" t="n">
        <v>9700.67</v>
      </c>
      <c r="BD164" s="18">
        <f>IF(BC164&gt;0,(BC164-10000+30000+10000-BD$5)/BD$5,0)</f>
        <v/>
      </c>
      <c r="BE164" s="15">
        <f>'Investment Analysis'!DE164</f>
        <v/>
      </c>
      <c r="BF164" s="48" t="n">
        <v>4723</v>
      </c>
      <c r="BG164" s="18">
        <f>'Investment Analysis'!DN164</f>
        <v/>
      </c>
      <c r="BH164" s="15">
        <f>'Investment Analysis'!DL164</f>
        <v/>
      </c>
      <c r="BI164" s="48" t="n">
        <v>2924.41</v>
      </c>
      <c r="BJ164" s="18">
        <f>'Investment Analysis'!EB164</f>
        <v/>
      </c>
      <c r="BK164" s="15">
        <f>'Investment Analysis'!DZ164</f>
        <v/>
      </c>
      <c r="BL164" s="48" t="n">
        <v>11979.18</v>
      </c>
      <c r="BM164" s="18">
        <f>'Investment Analysis'!EI164</f>
        <v/>
      </c>
      <c r="BN164" s="15">
        <f>'Investment Analysis'!EG164</f>
        <v/>
      </c>
      <c r="BO164" s="48" t="n">
        <v>10670.56</v>
      </c>
      <c r="BP164" s="18">
        <f>'Investment Analysis'!DU164</f>
        <v/>
      </c>
      <c r="BQ164" s="15">
        <f>'Investment Analysis'!DS164</f>
        <v/>
      </c>
      <c r="BR164" s="423" t="n">
        <v>12358.09</v>
      </c>
      <c r="BS164" s="18">
        <f>'Investment Analysis'!EP164</f>
        <v/>
      </c>
      <c r="BT164" s="15">
        <f>'Investment Analysis'!EN164</f>
        <v/>
      </c>
      <c r="BU164" s="48" t="n">
        <v>14531.78</v>
      </c>
      <c r="BV164" s="18">
        <f>IF(BU164&gt;0,(BU164+8000-BV$5)/BV$5,0)</f>
        <v/>
      </c>
      <c r="BW164" s="15">
        <f>'Investment Analysis'!EU164</f>
        <v/>
      </c>
      <c r="BX164" s="48" t="n">
        <v>22529.81</v>
      </c>
      <c r="BY164" s="18">
        <f>IF(BX164&gt;0,(BX164-10000-5000-BY$5)/BY$5,0)</f>
        <v/>
      </c>
      <c r="BZ164" s="15">
        <f>'Investment Analysis'!FB164</f>
        <v/>
      </c>
      <c r="CA164" s="48" t="n">
        <v>20746.36</v>
      </c>
      <c r="CB164" s="18">
        <f>IF(CA164&gt;0,(CA164-CB$5)/CB$5,0)</f>
        <v/>
      </c>
      <c r="CC164" s="15">
        <f>'Investment Analysis'!FI164</f>
        <v/>
      </c>
      <c r="CD164" s="48" t="n">
        <v>10110.72</v>
      </c>
      <c r="CE164" s="18">
        <f>'Investment Analysis'!FR164</f>
        <v/>
      </c>
      <c r="CF164" s="15">
        <f>'Investment Analysis'!FP164</f>
        <v/>
      </c>
      <c r="CG164" s="48" t="n">
        <v>4869.97</v>
      </c>
      <c r="CH164" s="18">
        <f>'Investment Analysis'!FR164</f>
        <v/>
      </c>
      <c r="CI164" s="15">
        <f>'Investment Analysis'!FW164</f>
        <v/>
      </c>
      <c r="CJ164" s="48" t="n"/>
      <c r="CK164" s="18">
        <f>IF(CJ164&gt;0,(CJ164+5000+8000-CK$5)/CK$5,0)</f>
        <v/>
      </c>
      <c r="CL164" s="15">
        <f>'Investment Analysis'!GD164</f>
        <v/>
      </c>
      <c r="CM164" s="48" t="n">
        <v>38462.35</v>
      </c>
      <c r="CN164" s="18">
        <f>IF(CM164&gt;0,(CM164-CN$5)/CN$5,0)</f>
        <v/>
      </c>
      <c r="CO164" s="15">
        <f>'Investment Analysis'!GT164</f>
        <v/>
      </c>
      <c r="CP164" s="48" t="n">
        <v>6711.6</v>
      </c>
      <c r="CQ164" s="18">
        <f>IF(CP164&gt;0,(CP164-CQ$5)/CQ$5,0)</f>
        <v/>
      </c>
      <c r="CR164" s="15">
        <f>'Investment Analysis'!HG164</f>
        <v/>
      </c>
      <c r="CS164" s="48" t="n">
        <v>3990</v>
      </c>
      <c r="CT164" s="18">
        <f>IF(CS164&gt;0,(CS164-CT$5)/CT$5,0)</f>
        <v/>
      </c>
      <c r="CU164" s="15">
        <f>'Investment Analysis'!HN164</f>
        <v/>
      </c>
      <c r="CV164" s="48" t="n">
        <v>10011.1</v>
      </c>
      <c r="CW164" s="18">
        <f>IF(CV164&gt;0,(CV164-CW$5)/CW$5,0)</f>
        <v/>
      </c>
      <c r="CX164" s="15">
        <f>'Investment Analysis'!IB164</f>
        <v/>
      </c>
      <c r="CY164" s="48" t="n">
        <v>12449.2</v>
      </c>
      <c r="CZ164" s="18">
        <f>IF(CY164&gt;0,(CY164-CZ$5)/CZ$5,0)</f>
        <v/>
      </c>
      <c r="DA164" s="15">
        <f>'Investment Analysis'!II164</f>
        <v/>
      </c>
      <c r="DB164" s="48" t="n">
        <v>6686.5</v>
      </c>
      <c r="DC164" s="18">
        <f>IF(DB164&gt;0,(DB164-DC$5)/DC$5,0)</f>
        <v/>
      </c>
      <c r="DD164" s="15">
        <f>'Investment Analysis'!IP164</f>
        <v/>
      </c>
      <c r="DE164" s="48" t="n">
        <v>22665</v>
      </c>
      <c r="DF164" s="18">
        <f>'Investment Analysis'!IY164</f>
        <v/>
      </c>
      <c r="DG164" s="15">
        <f>'Investment Analysis'!IW164</f>
        <v/>
      </c>
      <c r="DH164" s="48" t="n">
        <v>23463.9</v>
      </c>
      <c r="DI164" s="18">
        <f>IF(DH164&gt;0,(DH164-DI$5)/DI$5,0)</f>
        <v/>
      </c>
      <c r="DJ164" s="15">
        <f>'Investment Analysis'!JD164</f>
        <v/>
      </c>
      <c r="DK164" s="48" t="n">
        <v>26124</v>
      </c>
      <c r="DL164" s="18">
        <f>IF(DK164&gt;0,(DK164-DL$5)/DL$5,0)</f>
        <v/>
      </c>
      <c r="DM164" s="15">
        <f>'Investment Analysis'!JK164</f>
        <v/>
      </c>
      <c r="DN164" s="48" t="n">
        <v>1073.8</v>
      </c>
      <c r="DO164" s="18">
        <f>IF(DN164&gt;0,(DN164-DO$5)/DO$5,0)</f>
        <v/>
      </c>
      <c r="DP164" s="15">
        <f>'Investment Analysis'!HU164</f>
        <v/>
      </c>
      <c r="DQ164" s="48" t="n">
        <v>1931.25</v>
      </c>
      <c r="DR164" s="18">
        <f>IF(DQ164&gt;0,(DQ164-DR$5)/DR$5,0)</f>
        <v/>
      </c>
      <c r="DS164" s="15">
        <f>'Investment Analysis'!JR164</f>
        <v/>
      </c>
      <c r="DT164" s="48" t="n">
        <v>21558</v>
      </c>
      <c r="DU164" s="18">
        <f>IF(DT164&gt;0,(DT164-630.54-DU$5)/DU$5,0)</f>
        <v/>
      </c>
      <c r="DV164" s="15">
        <f>'Investment Analysis'!JY164</f>
        <v/>
      </c>
      <c r="DW164" s="48" t="n">
        <v>14343</v>
      </c>
      <c r="DX164" s="18">
        <f>IF(DW164&gt;0,(DW164-DX$5)/DX$5,0)</f>
        <v/>
      </c>
      <c r="DY164" s="15">
        <f>'Investment Analysis'!KF164</f>
        <v/>
      </c>
      <c r="DZ164" s="48" t="n">
        <v>5080</v>
      </c>
      <c r="EA164" s="18">
        <f>IF(DZ164&gt;0,(DZ164-EA$5)/EA$5,0)</f>
        <v/>
      </c>
      <c r="EB164" s="15">
        <f>'Investment Analysis'!KM164</f>
        <v/>
      </c>
      <c r="EC164" s="48" t="n">
        <v>10595</v>
      </c>
      <c r="ED164" s="18">
        <f>'Investment Analysis'!KV164</f>
        <v/>
      </c>
      <c r="EE164" s="15">
        <f>'Investment Analysis'!KT164</f>
        <v/>
      </c>
      <c r="EF164" s="48" t="n">
        <v>23422.5</v>
      </c>
      <c r="EG164" s="18">
        <f>IF(EF164&gt;0,(EF164-EG$5)/EG$5,0)</f>
        <v/>
      </c>
      <c r="EH164" s="15">
        <f>'Investment Analysis'!LH164</f>
        <v/>
      </c>
      <c r="EI164" s="48" t="n">
        <v>8627.450000000001</v>
      </c>
      <c r="EJ164" s="18">
        <f>'Investment Analysis'!LQ164</f>
        <v/>
      </c>
      <c r="EK164" s="15">
        <f>'Investment Analysis'!LO164</f>
        <v/>
      </c>
      <c r="EL164" s="48" t="n">
        <v>28335</v>
      </c>
      <c r="EM164" s="18">
        <f>IF(EL164&gt;0,(EL164-EM$4)/EM$4,0)</f>
        <v/>
      </c>
      <c r="EN164" s="15">
        <f>'Investment Analysis'!LX164</f>
        <v/>
      </c>
      <c r="EO164" s="48" t="n">
        <v>15705</v>
      </c>
      <c r="EP164" s="68">
        <f>IF(EO164&gt;0,(EO164-500-EP$5)/EP$5,0)</f>
        <v/>
      </c>
      <c r="EQ164" s="15">
        <f>'Investment Analysis'!MC164</f>
        <v/>
      </c>
      <c r="ER164" s="48" t="n">
        <v>4940</v>
      </c>
      <c r="ES164" s="18">
        <f>'Investment Analysis'!LX164</f>
        <v/>
      </c>
      <c r="ET164" s="15">
        <f>'Investment Analysis'!LA164</f>
        <v/>
      </c>
      <c r="EU164" s="48" t="n">
        <v>47879</v>
      </c>
      <c r="EV164" s="18">
        <f>'Investment Analysis'!ML164</f>
        <v/>
      </c>
      <c r="EW164" s="15">
        <f>'Investment Analysis'!MJ164</f>
        <v/>
      </c>
      <c r="EX164" s="48" t="n">
        <v>91717.5</v>
      </c>
      <c r="EY164" s="18">
        <f>IF(EX164&gt;0,(EX164-EY$5)/EY$5,0)</f>
        <v/>
      </c>
      <c r="EZ164" s="15">
        <f>'Investment Analysis'!MQ164</f>
        <v/>
      </c>
      <c r="FA164" s="48" t="n">
        <v>14024</v>
      </c>
      <c r="FB164" s="18">
        <f>IF(FA164&gt;0,(FA164-FB$5)/FB$5,0)</f>
        <v/>
      </c>
      <c r="FC164" s="15">
        <f>'Investment Analysis'!MX164</f>
        <v/>
      </c>
      <c r="FD164" s="48" t="n">
        <v>18879</v>
      </c>
      <c r="FE164" s="18">
        <f>IF(FD164&gt;0,(FD164-FE$5)/FE$5,0)</f>
        <v/>
      </c>
      <c r="FF164" s="15">
        <f>'Investment Analysis'!NE164</f>
        <v/>
      </c>
      <c r="FG164" s="48" t="n">
        <v>13788</v>
      </c>
      <c r="FH164" s="18">
        <f>IF(FG164&gt;0,(FG164-FH$5)/FH$5,0)</f>
        <v/>
      </c>
      <c r="FI164" s="15">
        <f>'Investment Analysis'!NL164</f>
        <v/>
      </c>
      <c r="FJ164" s="48" t="n">
        <v>43768.9</v>
      </c>
      <c r="FK164" s="18">
        <f>IF(FJ164&gt;0,(FJ164-FK$5)/FK$5,0)</f>
        <v/>
      </c>
      <c r="FL164" s="15">
        <f>'Investment Analysis'!NS164</f>
        <v/>
      </c>
      <c r="FM164" s="48" t="n">
        <v>3044.1</v>
      </c>
      <c r="FN164" s="18">
        <f>IF(FM164&gt;0,(FM164-FN$5)/FN$5,0)</f>
        <v/>
      </c>
      <c r="FO164" s="15">
        <f>'Investment Analysis'!NZ164</f>
        <v/>
      </c>
      <c r="FP164" s="48" t="n">
        <v>28700</v>
      </c>
      <c r="FQ164" s="18">
        <f>IF(FP164&gt;0,(FP164-FQ$5)/FQ$5,0)</f>
        <v/>
      </c>
      <c r="FR164" s="15">
        <f>'Investment Analysis'!OG164</f>
        <v/>
      </c>
      <c r="FS164" s="48" t="n">
        <v>56724</v>
      </c>
      <c r="FT164" s="18">
        <f>IF(FS164&gt;0,(FS164-FT$5)/FT$5,0)</f>
        <v/>
      </c>
      <c r="FU164" s="15">
        <f>'Investment Analysis'!ON164</f>
        <v/>
      </c>
      <c r="FV164" s="48" t="n">
        <v>10820</v>
      </c>
      <c r="FW164" s="18">
        <f>IF(FV164&gt;0,(FV164-FW$5)/FW$5,0)</f>
        <v/>
      </c>
      <c r="FX164" s="15">
        <f>'Investment Analysis'!OU164</f>
        <v/>
      </c>
      <c r="FY164" s="48" t="n">
        <v>19385</v>
      </c>
      <c r="FZ164" s="18">
        <f>IF(FY164&gt;0,(FY164-FZ$5)/FZ$5,0)</f>
        <v/>
      </c>
      <c r="GA164" s="15">
        <f>'Investment Analysis'!PB164</f>
        <v/>
      </c>
      <c r="GB164" s="48" t="n">
        <v>20328.75</v>
      </c>
      <c r="GC164" s="18">
        <f>'Investment Analysis'!PK164</f>
        <v/>
      </c>
      <c r="GD164" s="15">
        <f>'Investment Analysis'!PI164</f>
        <v/>
      </c>
      <c r="GE164" s="48" t="n">
        <v>11748</v>
      </c>
      <c r="GF164" s="18">
        <f>'Investment Analysis'!PY164</f>
        <v/>
      </c>
      <c r="GG164" s="15">
        <f>'Investment Analysis'!PW164</f>
        <v/>
      </c>
      <c r="GH164" s="48" t="n">
        <v>22295</v>
      </c>
      <c r="GI164" s="18">
        <f>'Investment Analysis'!QF164</f>
        <v/>
      </c>
      <c r="GJ164" s="15">
        <f>'Investment Analysis'!QD164</f>
        <v/>
      </c>
      <c r="GK164" s="48" t="n">
        <v>31320</v>
      </c>
      <c r="GL164" s="18">
        <f>'Investment Analysis'!QM164</f>
        <v/>
      </c>
      <c r="GM164" s="15">
        <f>'Investment Analysis'!QK164</f>
        <v/>
      </c>
      <c r="GN164" s="48" t="n">
        <v>16002</v>
      </c>
      <c r="GO164" s="18">
        <f>'Investment Analysis'!QT164</f>
        <v/>
      </c>
      <c r="GP164" s="15">
        <f>'Investment Analysis'!QR164</f>
        <v/>
      </c>
      <c r="GQ164" s="48" t="n">
        <v>5185.4</v>
      </c>
      <c r="GR164" s="18">
        <f>'Investment Analysis'!RA164</f>
        <v/>
      </c>
      <c r="GS164" s="15">
        <f>'Investment Analysis'!QY164</f>
        <v/>
      </c>
      <c r="GT164" s="48" t="n"/>
      <c r="GU164" s="18">
        <f>'Investment Analysis'!RH164</f>
        <v/>
      </c>
      <c r="GV164" s="15">
        <f>'Investment Analysis'!RF164</f>
        <v/>
      </c>
      <c r="GW164" s="48" t="n">
        <v>12050</v>
      </c>
      <c r="GX164" s="18">
        <f>'Investment Analysis'!RO164</f>
        <v/>
      </c>
      <c r="GY164" s="15">
        <f>'Investment Analysis'!RM164</f>
        <v/>
      </c>
      <c r="GZ164" s="48" t="n">
        <v>3594</v>
      </c>
      <c r="HA164" s="18">
        <f>'Investment Analysis'!RV164</f>
        <v/>
      </c>
      <c r="HB164" s="15">
        <f>'Investment Analysis'!RT164</f>
        <v/>
      </c>
      <c r="HC164" s="48" t="n">
        <v>27153</v>
      </c>
      <c r="HD164" s="18">
        <f>'Investment Analysis'!SC164</f>
        <v/>
      </c>
      <c r="HE164" s="15">
        <f>'Investment Analysis'!SA164</f>
        <v/>
      </c>
      <c r="HF164" s="48" t="n">
        <v>8990</v>
      </c>
      <c r="HG164" s="18">
        <f>'Investment Analysis'!SJ164</f>
        <v/>
      </c>
      <c r="HH164" s="15">
        <f>'Investment Analysis'!SH164</f>
        <v/>
      </c>
      <c r="HI164" s="48" t="n">
        <v>6920</v>
      </c>
      <c r="HJ164" s="18">
        <f>'Investment Analysis'!SM164</f>
        <v/>
      </c>
      <c r="HK164" s="15">
        <f>'Investment Analysis'!SK164</f>
        <v/>
      </c>
      <c r="HL164" s="48" t="n">
        <v>13635</v>
      </c>
      <c r="HM164" s="18">
        <f>'Investment Analysis'!SP164</f>
        <v/>
      </c>
      <c r="HN164" s="15">
        <f>'Investment Analysis'!SN164</f>
        <v/>
      </c>
      <c r="HO164" s="48" t="n">
        <v>19527.9</v>
      </c>
      <c r="HP164" s="18">
        <f>'Investment Analysis'!TE164</f>
        <v/>
      </c>
      <c r="HQ164" s="15">
        <f>'Investment Analysis'!TC164</f>
        <v/>
      </c>
      <c r="HR164" s="48" t="n">
        <v>7446</v>
      </c>
      <c r="HS164" s="18">
        <f>'Investment Analysis'!TL164</f>
        <v/>
      </c>
      <c r="HT164" s="15">
        <f>'Investment Analysis'!TJ164</f>
        <v/>
      </c>
      <c r="HU164" s="48" t="n">
        <v>20352</v>
      </c>
      <c r="HV164" s="18">
        <f>'Investment Analysis'!TS164</f>
        <v/>
      </c>
      <c r="HW164" s="15">
        <f>'Investment Analysis'!TQ164</f>
        <v/>
      </c>
      <c r="HX164" s="48" t="n"/>
      <c r="HY164" s="18">
        <f>'Investment Analysis'!TZ164</f>
        <v/>
      </c>
      <c r="HZ164" s="15">
        <f>'Investment Analysis'!TX164</f>
        <v/>
      </c>
      <c r="IA164" s="48" t="n"/>
      <c r="IB164" s="18">
        <f>'Investment Analysis'!UG164</f>
        <v/>
      </c>
      <c r="IC164" s="15">
        <f>'Investment Analysis'!UE164</f>
        <v/>
      </c>
      <c r="ID164" s="48" t="n"/>
      <c r="IE164" s="18">
        <f>'Investment Analysis'!UN164</f>
        <v/>
      </c>
      <c r="IF164" s="15">
        <f>'Investment Analysis'!UL164</f>
        <v/>
      </c>
      <c r="IG164" s="48" t="n"/>
      <c r="IH164" s="18">
        <f>'Investment Analysis'!UU164</f>
        <v/>
      </c>
      <c r="II164" s="15">
        <f>'Investment Analysis'!US164</f>
        <v/>
      </c>
      <c r="IJ164" s="48" t="n"/>
      <c r="IK164" s="18">
        <f>'Investment Analysis'!VB164</f>
        <v/>
      </c>
      <c r="IL164" s="15">
        <f>'Investment Analysis'!UZ164</f>
        <v/>
      </c>
      <c r="IM164" s="48" t="n"/>
      <c r="IN164" s="18">
        <f>'Investment Analysis'!VI164</f>
        <v/>
      </c>
      <c r="IO164" s="15">
        <f>'Investment Analysis'!VG164</f>
        <v/>
      </c>
      <c r="IP164" s="18" t="n"/>
      <c r="IQ164" s="18" t="n"/>
      <c r="IR164" s="18" t="n"/>
      <c r="IS164" s="108">
        <f>IF(IT164&gt;0,IT164-IT163,0)</f>
        <v/>
      </c>
      <c r="IT164" s="48">
        <f>FY164+FV164+FS164+FP164+FM164+FJ164+FG164+FD164+FA164+EX164+EU164+ER164+EO164+EL164+EI164+EF164+EC164+DZ164+DW164+DT164+DQ164+DN164+DK164+DH164+DE164+DB164+CY164+CV164+CS164+CP164+CJ164+CG164+CD164+CA164+BX164+P164+CM164+GT164+GQ164+GN164+GK164+GH164+GE164+GB164+BU164+BR164+BO164+BL164+BI164+BF164+BC164+AZ164+AW164+AT164+AQ164+AN164+AK164+AH164+AE164+AB164+Y164+V164+S164+GW164+GZ164+HC164+HF164+HI164+HL164+HO164+HR164+HU164</f>
        <v/>
      </c>
      <c r="IU164" s="101">
        <f>IF(IT164&gt;0,IV164,0)</f>
        <v/>
      </c>
      <c r="IV164" s="101" t="n"/>
      <c r="IW164" s="15">
        <f>IF(IT164&gt;0,(IT164+IV$11-I$2)/I$2,0)</f>
        <v/>
      </c>
      <c r="IX164" s="113">
        <f>IF(IT164&gt;0,IT164+IV$11-I$2,0)</f>
        <v/>
      </c>
      <c r="IY164" s="21">
        <f>IF(IT164&gt;0,(IT164+IV$11+IV$33+IV$52+IV$73+IV$93+IV$113+IV$133+IV$159-IT$8)/IT$8,0)</f>
        <v/>
      </c>
      <c r="IZ164" s="173">
        <f>IF(IT164&gt;0,IT164+IV$11+IV$33+IV$52+IV$73+IV$93+IV$113+IV$133+IV$159-IT$8,0)</f>
        <v/>
      </c>
    </row>
    <row r="165">
      <c r="A165" s="554">
        <f>'Investment Analysis'!A165</f>
        <v/>
      </c>
      <c r="B165" s="4">
        <f>'Investment Analysis'!B165</f>
        <v/>
      </c>
      <c r="C165" s="27">
        <f>'Investment Analysis'!C165</f>
        <v/>
      </c>
      <c r="D165" s="14">
        <f>'Investment Analysis'!D165</f>
        <v/>
      </c>
      <c r="E165" s="15">
        <f>'Investment Analysis'!E165</f>
        <v/>
      </c>
      <c r="F165" s="13">
        <f>'Investment Analysis'!G165</f>
        <v/>
      </c>
      <c r="G165" s="14">
        <f>'Investment Analysis'!H165</f>
        <v/>
      </c>
      <c r="H165" s="15">
        <f>'Investment Analysis'!I165</f>
        <v/>
      </c>
      <c r="I165" s="13">
        <f>'Investment Analysis'!K165</f>
        <v/>
      </c>
      <c r="J165" s="14">
        <f>'Investment Analysis'!L165</f>
        <v/>
      </c>
      <c r="K165" s="15">
        <f>'Investment Analysis'!M165</f>
        <v/>
      </c>
      <c r="L165" s="41">
        <f>'Investment Analysis'!T165</f>
        <v/>
      </c>
      <c r="M165" s="21">
        <f>'Investment Analysis'!V165</f>
        <v/>
      </c>
      <c r="N165" s="21">
        <f>'Investment Analysis'!W165</f>
        <v/>
      </c>
      <c r="P165" s="48">
        <f>'Investment Analysis'!Y165</f>
        <v/>
      </c>
      <c r="Q165" s="18" t="n"/>
      <c r="R165" s="83" t="n"/>
      <c r="S165" s="48" t="n">
        <v>4759.15</v>
      </c>
      <c r="T165" s="18">
        <f>'Investment Analysis'!AH165</f>
        <v/>
      </c>
      <c r="U165" s="15">
        <f>'Investment Analysis'!AF165</f>
        <v/>
      </c>
      <c r="V165" s="48" t="n">
        <v>7535.29</v>
      </c>
      <c r="W165" s="18">
        <f>'Investment Analysis'!AO165</f>
        <v/>
      </c>
      <c r="X165" s="15">
        <f>'Investment Analysis'!AM165</f>
        <v/>
      </c>
      <c r="Y165" s="48" t="n">
        <v>10125.55</v>
      </c>
      <c r="Z165" s="18">
        <f>IF(Y165&gt;0,(Y165-Z$5)/Z$5,0)</f>
        <v/>
      </c>
      <c r="AA165" s="15">
        <f>'Investment Analysis'!GM165</f>
        <v/>
      </c>
      <c r="AB165" s="48" t="n">
        <v>2765.05</v>
      </c>
      <c r="AC165" s="18">
        <f>IF(AB165&gt;0,(AB165+8000+5000-AC$5)/AC$5,0)</f>
        <v/>
      </c>
      <c r="AD165" s="15">
        <f>'Investment Analysis'!AT165</f>
        <v/>
      </c>
      <c r="AE165" s="48" t="n">
        <v>11830.46</v>
      </c>
      <c r="AF165" s="18">
        <f>'Investment Analysis'!BC165</f>
        <v/>
      </c>
      <c r="AG165" s="15">
        <f>'Investment Analysis'!BA165</f>
        <v/>
      </c>
      <c r="AH165" s="48" t="n"/>
      <c r="AI165" s="18">
        <f>IF(AH165&gt;0,(AH165-5000+20000+20000-AI$5)/AI$5,0)</f>
        <v/>
      </c>
      <c r="AJ165" s="15">
        <f>'Investment Analysis'!BH165</f>
        <v/>
      </c>
      <c r="AK165" s="48" t="n">
        <v>5278.39</v>
      </c>
      <c r="AL165" s="18">
        <f>IF(AK165&gt;0,(AK165+7000-AL$5)/AL$5,0)</f>
        <v/>
      </c>
      <c r="AM165" s="15">
        <f>'Investment Analysis'!BO165</f>
        <v/>
      </c>
      <c r="AN165" s="48" t="n">
        <v>6033.64</v>
      </c>
      <c r="AO165" s="18">
        <f>IF(AN165&gt;0,(AN165+25000+5000-AO$5)/AO$5,0)</f>
        <v/>
      </c>
      <c r="AP165" s="15">
        <f>'Investment Analysis'!BV165</f>
        <v/>
      </c>
      <c r="AQ165" s="48" t="n">
        <v>5195.65</v>
      </c>
      <c r="AR165" s="18">
        <f>IF(AQ165&gt;0,(AQ165+10000+4000-AR$5)/AR$5,0)</f>
        <v/>
      </c>
      <c r="AS165" s="15">
        <f>'Investment Analysis'!CC165</f>
        <v/>
      </c>
      <c r="AT165" s="48" t="n">
        <v>4899.34</v>
      </c>
      <c r="AU165" s="18">
        <f>'Investment Analysis'!CL165</f>
        <v/>
      </c>
      <c r="AV165" s="15">
        <f>'Investment Analysis'!CJ165</f>
        <v/>
      </c>
      <c r="AW165" s="48" t="n">
        <v>18242.19</v>
      </c>
      <c r="AX165" s="18">
        <f>IF(AW165&gt;0,(AW165+2000-AX$5)/AX$5,0)</f>
        <v/>
      </c>
      <c r="AY165" s="15">
        <f>'Investment Analysis'!CQ165</f>
        <v/>
      </c>
      <c r="AZ165" s="48" t="n">
        <v>16320.13</v>
      </c>
      <c r="BA165" s="18">
        <f>'Investment Analysis'!CZ165</f>
        <v/>
      </c>
      <c r="BB165" s="15">
        <f>'Investment Analysis'!CX165</f>
        <v/>
      </c>
      <c r="BC165" s="48" t="n">
        <v>9640.790000000001</v>
      </c>
      <c r="BD165" s="18">
        <f>IF(BC165&gt;0,(BC165-10000+30000+10000-BD$5)/BD$5,0)</f>
        <v/>
      </c>
      <c r="BE165" s="15">
        <f>'Investment Analysis'!DE165</f>
        <v/>
      </c>
      <c r="BF165" s="48" t="n">
        <v>4736.01</v>
      </c>
      <c r="BG165" s="18">
        <f>'Investment Analysis'!DN165</f>
        <v/>
      </c>
      <c r="BH165" s="15">
        <f>'Investment Analysis'!DL165</f>
        <v/>
      </c>
      <c r="BI165" s="48" t="n">
        <v>2867.94</v>
      </c>
      <c r="BJ165" s="18">
        <f>'Investment Analysis'!EB165</f>
        <v/>
      </c>
      <c r="BK165" s="15">
        <f>'Investment Analysis'!DZ165</f>
        <v/>
      </c>
      <c r="BL165" s="48" t="n">
        <v>11891.2</v>
      </c>
      <c r="BM165" s="18">
        <f>'Investment Analysis'!EI165</f>
        <v/>
      </c>
      <c r="BN165" s="15">
        <f>'Investment Analysis'!EG165</f>
        <v/>
      </c>
      <c r="BO165" s="48" t="n">
        <v>10680.13</v>
      </c>
      <c r="BP165" s="18">
        <f>'Investment Analysis'!DU165</f>
        <v/>
      </c>
      <c r="BQ165" s="15">
        <f>'Investment Analysis'!DS165</f>
        <v/>
      </c>
      <c r="BR165" s="48" t="n">
        <v>12344.37</v>
      </c>
      <c r="BS165" s="18">
        <f>'Investment Analysis'!EP165</f>
        <v/>
      </c>
      <c r="BT165" s="15">
        <f>'Investment Analysis'!EN165</f>
        <v/>
      </c>
      <c r="BU165" s="48" t="n">
        <v>14496.1</v>
      </c>
      <c r="BV165" s="18">
        <f>IF(BU165&gt;0,(BU165+8000-BV$5)/BV$5,0)</f>
        <v/>
      </c>
      <c r="BW165" s="15">
        <f>'Investment Analysis'!EU165</f>
        <v/>
      </c>
      <c r="BX165" s="48" t="n">
        <v>22676.03</v>
      </c>
      <c r="BY165" s="18">
        <f>IF(BX165&gt;0,(BX165-10000-5000-BY$5)/BY$5,0)</f>
        <v/>
      </c>
      <c r="BZ165" s="15">
        <f>'Investment Analysis'!FB165</f>
        <v/>
      </c>
      <c r="CA165" s="48" t="n">
        <v>20689.05</v>
      </c>
      <c r="CB165" s="18">
        <f>IF(CA165&gt;0,(CA165-CB$5)/CB$5,0)</f>
        <v/>
      </c>
      <c r="CC165" s="15">
        <f>'Investment Analysis'!FI165</f>
        <v/>
      </c>
      <c r="CD165" s="48" t="n">
        <v>9994.41</v>
      </c>
      <c r="CE165" s="18">
        <f>'Investment Analysis'!FR165</f>
        <v/>
      </c>
      <c r="CF165" s="15">
        <f>'Investment Analysis'!FP165</f>
        <v/>
      </c>
      <c r="CG165" s="48" t="n">
        <v>4833.48</v>
      </c>
      <c r="CH165" s="18">
        <f>'Investment Analysis'!FR165</f>
        <v/>
      </c>
      <c r="CI165" s="15">
        <f>'Investment Analysis'!FW165</f>
        <v/>
      </c>
      <c r="CJ165" s="48" t="n"/>
      <c r="CK165" s="18">
        <f>IF(CJ165&gt;0,(CJ165+5000+8000-CK$5)/CK$5,0)</f>
        <v/>
      </c>
      <c r="CL165" s="15">
        <f>'Investment Analysis'!GD165</f>
        <v/>
      </c>
      <c r="CM165" s="48" t="n">
        <v>38415.95</v>
      </c>
      <c r="CN165" s="18">
        <f>IF(CM165&gt;0,(CM165-CN$5)/CN$5,0)</f>
        <v/>
      </c>
      <c r="CO165" s="15">
        <f>'Investment Analysis'!GT165</f>
        <v/>
      </c>
      <c r="CP165" s="48" t="n">
        <v>6611.2</v>
      </c>
      <c r="CQ165" s="18">
        <f>IF(CP165&gt;0,(CP165-CQ$5)/CQ$5,0)</f>
        <v/>
      </c>
      <c r="CR165" s="15">
        <f>'Investment Analysis'!HG165</f>
        <v/>
      </c>
      <c r="CS165" s="48" t="n">
        <v>3990</v>
      </c>
      <c r="CT165" s="18">
        <f>IF(CS165&gt;0,(CS165-CT$5)/CT$5,0)</f>
        <v/>
      </c>
      <c r="CU165" s="15">
        <f>'Investment Analysis'!HN165</f>
        <v/>
      </c>
      <c r="CV165" s="48" t="n">
        <v>9924.75</v>
      </c>
      <c r="CW165" s="18">
        <f>IF(CV165&gt;0,(CV165-CW$5)/CW$5,0)</f>
        <v/>
      </c>
      <c r="CX165" s="15">
        <f>'Investment Analysis'!IB165</f>
        <v/>
      </c>
      <c r="CY165" s="48" t="n">
        <v>12253.6</v>
      </c>
      <c r="CZ165" s="18">
        <f>IF(CY165&gt;0,(CY165-CZ$5)/CZ$5,0)</f>
        <v/>
      </c>
      <c r="DA165" s="15">
        <f>'Investment Analysis'!II165</f>
        <v/>
      </c>
      <c r="DB165" s="48" t="n">
        <v>6656.25</v>
      </c>
      <c r="DC165" s="18">
        <f>IF(DB165&gt;0,(DB165-DC$5)/DC$5,0)</f>
        <v/>
      </c>
      <c r="DD165" s="15">
        <f>'Investment Analysis'!IP165</f>
        <v/>
      </c>
      <c r="DE165" s="48" t="n">
        <v>22680</v>
      </c>
      <c r="DF165" s="18">
        <f>'Investment Analysis'!IY165</f>
        <v/>
      </c>
      <c r="DG165" s="15">
        <f>'Investment Analysis'!IW165</f>
        <v/>
      </c>
      <c r="DH165" s="48" t="n">
        <v>23556.9</v>
      </c>
      <c r="DI165" s="18">
        <f>IF(DH165&gt;0,(DH165-DI$5)/DI$5,0)</f>
        <v/>
      </c>
      <c r="DJ165" s="15">
        <f>'Investment Analysis'!JD165</f>
        <v/>
      </c>
      <c r="DK165" s="48" t="n">
        <v>26008.5</v>
      </c>
      <c r="DL165" s="18">
        <f>IF(DK165&gt;0,(DK165-DL$5)/DL$5,0)</f>
        <v/>
      </c>
      <c r="DM165" s="15">
        <f>'Investment Analysis'!JK165</f>
        <v/>
      </c>
      <c r="DN165" s="48" t="n">
        <v>1064.9</v>
      </c>
      <c r="DO165" s="18">
        <f>IF(DN165&gt;0,(DN165-DO$5)/DO$5,0)</f>
        <v/>
      </c>
      <c r="DP165" s="15">
        <f>'Investment Analysis'!HU165</f>
        <v/>
      </c>
      <c r="DQ165" s="48" t="n">
        <v>1977.75</v>
      </c>
      <c r="DR165" s="18">
        <f>IF(DQ165&gt;0,(DQ165-DR$5)/DR$5,0)</f>
        <v/>
      </c>
      <c r="DS165" s="15">
        <f>'Investment Analysis'!JR165</f>
        <v/>
      </c>
      <c r="DT165" s="48" t="n">
        <v>21282</v>
      </c>
      <c r="DU165" s="18">
        <f>IF(DT165&gt;0,(DT165-630.54-DU$5)/DU$5,0)</f>
        <v/>
      </c>
      <c r="DV165" s="15">
        <f>'Investment Analysis'!JY165</f>
        <v/>
      </c>
      <c r="DW165" s="48" t="n">
        <v>14336</v>
      </c>
      <c r="DX165" s="18">
        <f>IF(DW165&gt;0,(DW165-DX$5)/DX$5,0)</f>
        <v/>
      </c>
      <c r="DY165" s="15">
        <f>'Investment Analysis'!KF165</f>
        <v/>
      </c>
      <c r="DZ165" s="48" t="n">
        <v>5198</v>
      </c>
      <c r="EA165" s="18">
        <f>IF(DZ165&gt;0,(DZ165-EA$5)/EA$5,0)</f>
        <v/>
      </c>
      <c r="EB165" s="15">
        <f>'Investment Analysis'!KM165</f>
        <v/>
      </c>
      <c r="EC165" s="48" t="n">
        <v>9685</v>
      </c>
      <c r="ED165" s="18">
        <f>'Investment Analysis'!KV165</f>
        <v/>
      </c>
      <c r="EE165" s="15">
        <f>'Investment Analysis'!KT165</f>
        <v/>
      </c>
      <c r="EF165" s="48" t="n">
        <v>23782.5</v>
      </c>
      <c r="EG165" s="18">
        <f>IF(EF165&gt;0,(EF165-EG$5)/EG$5,0)</f>
        <v/>
      </c>
      <c r="EH165" s="15">
        <f>'Investment Analysis'!LH165</f>
        <v/>
      </c>
      <c r="EI165" s="48" t="n">
        <v>8667.75</v>
      </c>
      <c r="EJ165" s="18">
        <f>'Investment Analysis'!LQ165</f>
        <v/>
      </c>
      <c r="EK165" s="15">
        <f>'Investment Analysis'!LO165</f>
        <v/>
      </c>
      <c r="EL165" s="48" t="n">
        <v>28995</v>
      </c>
      <c r="EM165" s="18">
        <f>IF(EL165&gt;0,(EL165-EM$4)/EM$4,0)</f>
        <v/>
      </c>
      <c r="EN165" s="15">
        <f>'Investment Analysis'!LX165</f>
        <v/>
      </c>
      <c r="EO165" s="48" t="n">
        <v>15870</v>
      </c>
      <c r="EP165" s="68">
        <f>IF(EO165&gt;0,(EO165-500-EP$5)/EP$5,0)</f>
        <v/>
      </c>
      <c r="EQ165" s="15">
        <f>'Investment Analysis'!MC165</f>
        <v/>
      </c>
      <c r="ER165" s="48" t="n">
        <v>4805</v>
      </c>
      <c r="ES165" s="18">
        <f>'Investment Analysis'!LX165</f>
        <v/>
      </c>
      <c r="ET165" s="15">
        <f>'Investment Analysis'!LA165</f>
        <v/>
      </c>
      <c r="EU165" s="48" t="n">
        <v>46189</v>
      </c>
      <c r="EV165" s="18">
        <f>'Investment Analysis'!ML165</f>
        <v/>
      </c>
      <c r="EW165" s="15">
        <f>'Investment Analysis'!MJ165</f>
        <v/>
      </c>
      <c r="EX165" s="48" t="n">
        <v>91087.5</v>
      </c>
      <c r="EY165" s="18">
        <f>IF(EX165&gt;0,(EX165-EY$5)/EY$5,0)</f>
        <v/>
      </c>
      <c r="EZ165" s="15">
        <f>'Investment Analysis'!MQ165</f>
        <v/>
      </c>
      <c r="FA165" s="48" t="n">
        <v>13848</v>
      </c>
      <c r="FB165" s="18">
        <f>IF(FA165&gt;0,(FA165-FB$5)/FB$5,0)</f>
        <v/>
      </c>
      <c r="FC165" s="15">
        <f>'Investment Analysis'!MX165</f>
        <v/>
      </c>
      <c r="FD165" s="48" t="n">
        <v>18749.5</v>
      </c>
      <c r="FE165" s="18">
        <f>IF(FD165&gt;0,(FD165-FE$5)/FE$5,0)</f>
        <v/>
      </c>
      <c r="FF165" s="15">
        <f>'Investment Analysis'!NE165</f>
        <v/>
      </c>
      <c r="FG165" s="48" t="n">
        <v>13806</v>
      </c>
      <c r="FH165" s="18">
        <f>IF(FG165&gt;0,(FG165-FH$5)/FH$5,0)</f>
        <v/>
      </c>
      <c r="FI165" s="15">
        <f>'Investment Analysis'!NL165</f>
        <v/>
      </c>
      <c r="FJ165" s="48" t="n">
        <v>43533.7</v>
      </c>
      <c r="FK165" s="18">
        <f>IF(FJ165&gt;0,(FJ165-FK$5)/FK$5,0)</f>
        <v/>
      </c>
      <c r="FL165" s="15">
        <f>'Investment Analysis'!NS165</f>
        <v/>
      </c>
      <c r="FM165" s="48" t="n">
        <v>3058.5</v>
      </c>
      <c r="FN165" s="18">
        <f>IF(FM165&gt;0,(FM165-FN$5)/FN$5,0)</f>
        <v/>
      </c>
      <c r="FO165" s="15">
        <f>'Investment Analysis'!NZ165</f>
        <v/>
      </c>
      <c r="FP165" s="48" t="n">
        <v>29400</v>
      </c>
      <c r="FQ165" s="18">
        <f>IF(FP165&gt;0,(FP165-FQ$5)/FQ$5,0)</f>
        <v/>
      </c>
      <c r="FR165" s="15">
        <f>'Investment Analysis'!OG165</f>
        <v/>
      </c>
      <c r="FS165" s="48" t="n">
        <v>55023</v>
      </c>
      <c r="FT165" s="18">
        <f>IF(FS165&gt;0,(FS165-FT$5)/FT$5,0)</f>
        <v/>
      </c>
      <c r="FU165" s="15">
        <f>'Investment Analysis'!ON165</f>
        <v/>
      </c>
      <c r="FV165" s="48" t="n">
        <v>9840</v>
      </c>
      <c r="FW165" s="18">
        <f>IF(FV165&gt;0,(FV165-FW$5)/FW$5,0)</f>
        <v/>
      </c>
      <c r="FX165" s="15">
        <f>'Investment Analysis'!OU165</f>
        <v/>
      </c>
      <c r="FY165" s="48" t="n">
        <v>19261.25</v>
      </c>
      <c r="FZ165" s="18">
        <f>IF(FY165&gt;0,(FY165-FZ$5)/FZ$5,0)</f>
        <v/>
      </c>
      <c r="GA165" s="15">
        <f>'Investment Analysis'!PB165</f>
        <v/>
      </c>
      <c r="GB165" s="48" t="n">
        <v>20291.25</v>
      </c>
      <c r="GC165" s="18">
        <f>'Investment Analysis'!PK165</f>
        <v/>
      </c>
      <c r="GD165" s="15">
        <f>'Investment Analysis'!PI165</f>
        <v/>
      </c>
      <c r="GE165" s="48" t="n">
        <v>11748</v>
      </c>
      <c r="GF165" s="18">
        <f>'Investment Analysis'!PY165</f>
        <v/>
      </c>
      <c r="GG165" s="15">
        <f>'Investment Analysis'!PW165</f>
        <v/>
      </c>
      <c r="GH165" s="48" t="n">
        <v>22073.8</v>
      </c>
      <c r="GI165" s="18">
        <f>'Investment Analysis'!QF165</f>
        <v/>
      </c>
      <c r="GJ165" s="15">
        <f>'Investment Analysis'!QD165</f>
        <v/>
      </c>
      <c r="GK165" s="48" t="n">
        <v>32500</v>
      </c>
      <c r="GL165" s="18">
        <f>'Investment Analysis'!QM165</f>
        <v/>
      </c>
      <c r="GM165" s="15">
        <f>'Investment Analysis'!QK165</f>
        <v/>
      </c>
      <c r="GN165" s="48" t="n">
        <v>15471</v>
      </c>
      <c r="GO165" s="18">
        <f>'Investment Analysis'!QT165</f>
        <v/>
      </c>
      <c r="GP165" s="15">
        <f>'Investment Analysis'!QR165</f>
        <v/>
      </c>
      <c r="GQ165" s="48" t="n">
        <v>5188.7</v>
      </c>
      <c r="GR165" s="18">
        <f>'Investment Analysis'!RA165</f>
        <v/>
      </c>
      <c r="GS165" s="15">
        <f>'Investment Analysis'!QY165</f>
        <v/>
      </c>
      <c r="GT165" s="48" t="n"/>
      <c r="GU165" s="18">
        <f>'Investment Analysis'!RH165</f>
        <v/>
      </c>
      <c r="GV165" s="15">
        <f>'Investment Analysis'!RF165</f>
        <v/>
      </c>
      <c r="GW165" s="48" t="n">
        <v>11944</v>
      </c>
      <c r="GX165" s="18">
        <f>'Investment Analysis'!RO165</f>
        <v/>
      </c>
      <c r="GY165" s="15">
        <f>'Investment Analysis'!RM165</f>
        <v/>
      </c>
      <c r="GZ165" s="48" t="n">
        <v>3512</v>
      </c>
      <c r="HA165" s="18">
        <f>'Investment Analysis'!RV165</f>
        <v/>
      </c>
      <c r="HB165" s="15">
        <f>'Investment Analysis'!RT165</f>
        <v/>
      </c>
      <c r="HC165" s="48" t="n">
        <v>26575.5</v>
      </c>
      <c r="HD165" s="18">
        <f>'Investment Analysis'!SC165</f>
        <v/>
      </c>
      <c r="HE165" s="15">
        <f>'Investment Analysis'!SA165</f>
        <v/>
      </c>
      <c r="HF165" s="48" t="n">
        <v>8325</v>
      </c>
      <c r="HG165" s="18">
        <f>'Investment Analysis'!SJ165</f>
        <v/>
      </c>
      <c r="HH165" s="15">
        <f>'Investment Analysis'!SH165</f>
        <v/>
      </c>
      <c r="HI165" s="48" t="n">
        <v>5800</v>
      </c>
      <c r="HJ165" s="18">
        <f>'Investment Analysis'!SM165</f>
        <v/>
      </c>
      <c r="HK165" s="15">
        <f>'Investment Analysis'!SK165</f>
        <v/>
      </c>
      <c r="HL165" s="48" t="n">
        <v>12757.5</v>
      </c>
      <c r="HM165" s="18">
        <f>'Investment Analysis'!SP165</f>
        <v/>
      </c>
      <c r="HN165" s="15">
        <f>'Investment Analysis'!SN165</f>
        <v/>
      </c>
      <c r="HO165" s="48" t="n">
        <v>19132.65</v>
      </c>
      <c r="HP165" s="18">
        <f>'Investment Analysis'!TE165</f>
        <v/>
      </c>
      <c r="HQ165" s="15">
        <f>'Investment Analysis'!TC165</f>
        <v/>
      </c>
      <c r="HR165" s="48" t="n">
        <v>7687.5</v>
      </c>
      <c r="HS165" s="18">
        <f>'Investment Analysis'!TL165</f>
        <v/>
      </c>
      <c r="HT165" s="15">
        <f>'Investment Analysis'!TJ165</f>
        <v/>
      </c>
      <c r="HU165" s="48" t="n">
        <v>20144</v>
      </c>
      <c r="HV165" s="18">
        <f>'Investment Analysis'!TS165</f>
        <v/>
      </c>
      <c r="HW165" s="15">
        <f>'Investment Analysis'!TQ165</f>
        <v/>
      </c>
      <c r="HX165" s="48" t="n"/>
      <c r="HY165" s="18">
        <f>'Investment Analysis'!TZ165</f>
        <v/>
      </c>
      <c r="HZ165" s="15">
        <f>'Investment Analysis'!TX165</f>
        <v/>
      </c>
      <c r="IA165" s="48" t="n"/>
      <c r="IB165" s="18">
        <f>'Investment Analysis'!UG165</f>
        <v/>
      </c>
      <c r="IC165" s="15">
        <f>'Investment Analysis'!UE165</f>
        <v/>
      </c>
      <c r="ID165" s="48" t="n"/>
      <c r="IE165" s="18">
        <f>'Investment Analysis'!UN165</f>
        <v/>
      </c>
      <c r="IF165" s="15">
        <f>'Investment Analysis'!UL165</f>
        <v/>
      </c>
      <c r="IG165" s="48" t="n"/>
      <c r="IH165" s="18">
        <f>'Investment Analysis'!UU165</f>
        <v/>
      </c>
      <c r="II165" s="15">
        <f>'Investment Analysis'!US165</f>
        <v/>
      </c>
      <c r="IJ165" s="48" t="n"/>
      <c r="IK165" s="18">
        <f>'Investment Analysis'!VB165</f>
        <v/>
      </c>
      <c r="IL165" s="15">
        <f>'Investment Analysis'!UZ165</f>
        <v/>
      </c>
      <c r="IM165" s="48" t="n"/>
      <c r="IN165" s="18">
        <f>'Investment Analysis'!VI165</f>
        <v/>
      </c>
      <c r="IO165" s="15">
        <f>'Investment Analysis'!VG165</f>
        <v/>
      </c>
      <c r="IP165" s="18" t="n"/>
      <c r="IQ165" s="18" t="n"/>
      <c r="IR165" s="18" t="n"/>
      <c r="IS165" s="108">
        <f>IF(IT165&gt;0,IT165-IT164,0)</f>
        <v/>
      </c>
      <c r="IT165" s="48">
        <f>FY165+FV165+FS165+FP165+FM165+FJ165+FG165+FD165+FA165+EX165+EU165+ER165+EO165+EL165+EI165+EF165+EC165+DZ165+DW165+DT165+DQ165+DN165+DK165+DH165+DE165+DB165+CY165+CV165+CS165+CP165+CJ165+CG165+CD165+CA165+BX165+P165+CM165+GT165+GQ165+GN165+GK165+GH165+GE165+GB165+BU165+BR165+BO165+BL165+BI165+BF165+BC165+AZ165+AW165+AT165+AQ165+AN165+AK165+AH165+AE165+AB165+Y165+V165+S165+GW165+GZ165+HC165+HF165+HI165+HL165+HO165+HR165+HU165</f>
        <v/>
      </c>
      <c r="IU165" s="101">
        <f>IF(IT165&gt;0,IV165,0)</f>
        <v/>
      </c>
      <c r="IV165" s="101" t="n"/>
      <c r="IW165" s="15">
        <f>IF(IT165&gt;0,(IT165+IV$11-I$2)/I$2,0)</f>
        <v/>
      </c>
      <c r="IX165" s="113">
        <f>IF(IT165&gt;0,IT165+IV$11-I$2,0)</f>
        <v/>
      </c>
      <c r="IY165" s="21">
        <f>IF(IT165&gt;0,(IT165+IV$11+IV$33+IV$52+IV$73+IV$93+IV$113+IV$133+IV$159-IT$8)/IT$8,0)</f>
        <v/>
      </c>
      <c r="IZ165" s="173">
        <f>IF(IT165&gt;0,IT165+IV$11+IV$33+IV$52+IV$73+IV$93+IV$113+IV$133+IV$159-IT$8,0)</f>
        <v/>
      </c>
    </row>
    <row r="166">
      <c r="A166" s="554">
        <f>'Investment Analysis'!A166</f>
        <v/>
      </c>
      <c r="B166" s="4">
        <f>'Investment Analysis'!B166</f>
        <v/>
      </c>
      <c r="C166" s="27">
        <f>'Investment Analysis'!C166</f>
        <v/>
      </c>
      <c r="D166" s="14">
        <f>'Investment Analysis'!D166</f>
        <v/>
      </c>
      <c r="E166" s="15">
        <f>'Investment Analysis'!E166</f>
        <v/>
      </c>
      <c r="F166" s="13">
        <f>'Investment Analysis'!G166</f>
        <v/>
      </c>
      <c r="G166" s="14">
        <f>'Investment Analysis'!H166</f>
        <v/>
      </c>
      <c r="H166" s="15">
        <f>'Investment Analysis'!I166</f>
        <v/>
      </c>
      <c r="I166" s="13">
        <f>'Investment Analysis'!K166</f>
        <v/>
      </c>
      <c r="J166" s="14">
        <f>'Investment Analysis'!L166</f>
        <v/>
      </c>
      <c r="K166" s="15">
        <f>'Investment Analysis'!M166</f>
        <v/>
      </c>
      <c r="L166" s="41">
        <f>'Investment Analysis'!T166</f>
        <v/>
      </c>
      <c r="M166" s="21">
        <f>'Investment Analysis'!V166</f>
        <v/>
      </c>
      <c r="N166" s="21">
        <f>'Investment Analysis'!W166</f>
        <v/>
      </c>
      <c r="P166" s="48">
        <f>'Investment Analysis'!Y166</f>
        <v/>
      </c>
      <c r="Q166" s="18" t="n"/>
      <c r="R166" s="83" t="n"/>
      <c r="S166" s="48" t="n">
        <v>4764.61</v>
      </c>
      <c r="T166" s="18">
        <f>'Investment Analysis'!AH166</f>
        <v/>
      </c>
      <c r="U166" s="15">
        <f>'Investment Analysis'!AF166</f>
        <v/>
      </c>
      <c r="V166" s="48" t="n">
        <v>7519.78</v>
      </c>
      <c r="W166" s="18">
        <f>'Investment Analysis'!AO166</f>
        <v/>
      </c>
      <c r="X166" s="15">
        <f>'Investment Analysis'!AM166</f>
        <v/>
      </c>
      <c r="Y166" s="48" t="n">
        <v>10090.89</v>
      </c>
      <c r="Z166" s="18">
        <f>IF(Y166&gt;0,(Y166-Z$5)/Z$5,0)</f>
        <v/>
      </c>
      <c r="AA166" s="15">
        <f>'Investment Analysis'!GM166</f>
        <v/>
      </c>
      <c r="AB166" s="48" t="n">
        <v>2763.89</v>
      </c>
      <c r="AC166" s="18">
        <f>IF(AB166&gt;0,(AB166+8000+5000-AC$5)/AC$5,0)</f>
        <v/>
      </c>
      <c r="AD166" s="15">
        <f>'Investment Analysis'!AT166</f>
        <v/>
      </c>
      <c r="AE166" s="48" t="n">
        <v>11830.46</v>
      </c>
      <c r="AF166" s="18">
        <f>'Investment Analysis'!BC166</f>
        <v/>
      </c>
      <c r="AG166" s="15">
        <f>'Investment Analysis'!BA166</f>
        <v/>
      </c>
      <c r="AH166" s="48" t="n"/>
      <c r="AI166" s="18">
        <f>IF(AH166&gt;0,(AH166-5000+20000+20000-AI$5)/AI$5,0)</f>
        <v/>
      </c>
      <c r="AJ166" s="15">
        <f>'Investment Analysis'!BH166</f>
        <v/>
      </c>
      <c r="AK166" s="48" t="n">
        <v>5336.11</v>
      </c>
      <c r="AL166" s="18">
        <f>IF(AK166&gt;0,(AK166+7000-AL$5)/AL$5,0)</f>
        <v/>
      </c>
      <c r="AM166" s="15">
        <f>'Investment Analysis'!BO166</f>
        <v/>
      </c>
      <c r="AN166" s="48" t="n">
        <v>6052.62</v>
      </c>
      <c r="AO166" s="18">
        <f>IF(AN166&gt;0,(AN166+25000+5000-AO$5)/AO$5,0)</f>
        <v/>
      </c>
      <c r="AP166" s="15">
        <f>'Investment Analysis'!BV166</f>
        <v/>
      </c>
      <c r="AQ166" s="48" t="n">
        <v>5193.68</v>
      </c>
      <c r="AR166" s="18">
        <f>IF(AQ166&gt;0,(AQ166+10000+4000-AR$5)/AR$5,0)</f>
        <v/>
      </c>
      <c r="AS166" s="15">
        <f>'Investment Analysis'!CC166</f>
        <v/>
      </c>
      <c r="AT166" s="48" t="n">
        <v>4930.63</v>
      </c>
      <c r="AU166" s="18">
        <f>'Investment Analysis'!CL166</f>
        <v/>
      </c>
      <c r="AV166" s="15">
        <f>'Investment Analysis'!CJ166</f>
        <v/>
      </c>
      <c r="AW166" s="48" t="n">
        <v>18312</v>
      </c>
      <c r="AX166" s="18">
        <f>IF(AW166&gt;0,(AW166+2000-AX$5)/AX$5,0)</f>
        <v/>
      </c>
      <c r="AY166" s="15">
        <f>'Investment Analysis'!CQ166</f>
        <v/>
      </c>
      <c r="AZ166" s="48" t="n">
        <v>16358.08</v>
      </c>
      <c r="BA166" s="18">
        <f>'Investment Analysis'!CZ166</f>
        <v/>
      </c>
      <c r="BB166" s="15">
        <f>'Investment Analysis'!CX166</f>
        <v/>
      </c>
      <c r="BC166" s="48" t="n">
        <v>9668.43</v>
      </c>
      <c r="BD166" s="18">
        <f>IF(BC166&gt;0,(BC166-10000+30000+10000-BD$5)/BD$5,0)</f>
        <v/>
      </c>
      <c r="BE166" s="15">
        <f>'Investment Analysis'!DE166</f>
        <v/>
      </c>
      <c r="BF166" s="48" t="n">
        <v>4736.94</v>
      </c>
      <c r="BG166" s="18">
        <f>'Investment Analysis'!DN166</f>
        <v/>
      </c>
      <c r="BH166" s="15">
        <f>'Investment Analysis'!DL166</f>
        <v/>
      </c>
      <c r="BI166" s="48" t="n">
        <v>2892.04</v>
      </c>
      <c r="BJ166" s="18">
        <f>'Investment Analysis'!EB166</f>
        <v/>
      </c>
      <c r="BK166" s="15">
        <f>'Investment Analysis'!DZ166</f>
        <v/>
      </c>
      <c r="BL166" s="48" t="n">
        <v>11952.78</v>
      </c>
      <c r="BM166" s="18">
        <f>'Investment Analysis'!EI166</f>
        <v/>
      </c>
      <c r="BN166" s="15">
        <f>'Investment Analysis'!EG166</f>
        <v/>
      </c>
      <c r="BO166" s="48" t="n">
        <v>10682.53</v>
      </c>
      <c r="BP166" s="18">
        <f>'Investment Analysis'!DU166</f>
        <v/>
      </c>
      <c r="BQ166" s="15">
        <f>'Investment Analysis'!DS166</f>
        <v/>
      </c>
      <c r="BR166" s="48" t="n">
        <v>12298.62</v>
      </c>
      <c r="BS166" s="18">
        <f>'Investment Analysis'!EP166</f>
        <v/>
      </c>
      <c r="BT166" s="15">
        <f>'Investment Analysis'!EN166</f>
        <v/>
      </c>
      <c r="BU166" s="48" t="n">
        <v>14431.86</v>
      </c>
      <c r="BV166" s="18">
        <f>IF(BU166&gt;0,(BU166+8000-BV$5)/BV$5,0)</f>
        <v/>
      </c>
      <c r="BW166" s="15">
        <f>'Investment Analysis'!EU166</f>
        <v/>
      </c>
      <c r="BX166" s="48" t="n">
        <v>22665.2</v>
      </c>
      <c r="BY166" s="18">
        <f>IF(BX166&gt;0,(BX166-10000-5000-BY$5)/BY$5,0)</f>
        <v/>
      </c>
      <c r="BZ166" s="15">
        <f>'Investment Analysis'!FB166</f>
        <v/>
      </c>
      <c r="CA166" s="48" t="n">
        <v>20646.07</v>
      </c>
      <c r="CB166" s="18">
        <f>IF(CA166&gt;0,(CA166-CB$5)/CB$5,0)</f>
        <v/>
      </c>
      <c r="CC166" s="15">
        <f>'Investment Analysis'!FI166</f>
        <v/>
      </c>
      <c r="CD166" s="48" t="n">
        <v>9966.200000000001</v>
      </c>
      <c r="CE166" s="18">
        <f>'Investment Analysis'!FR166</f>
        <v/>
      </c>
      <c r="CF166" s="15">
        <f>'Investment Analysis'!FP166</f>
        <v/>
      </c>
      <c r="CG166" s="48" t="n">
        <v>4825.02</v>
      </c>
      <c r="CH166" s="18">
        <f>'Investment Analysis'!FR166</f>
        <v/>
      </c>
      <c r="CI166" s="15">
        <f>'Investment Analysis'!FW166</f>
        <v/>
      </c>
      <c r="CJ166" s="48" t="n"/>
      <c r="CK166" s="18">
        <f>IF(CJ166&gt;0,(CJ166+5000+8000-CK$5)/CK$5,0)</f>
        <v/>
      </c>
      <c r="CL166" s="15">
        <f>'Investment Analysis'!GD166</f>
        <v/>
      </c>
      <c r="CM166" s="48" t="n">
        <v>38415.95</v>
      </c>
      <c r="CN166" s="18">
        <f>IF(CM166&gt;0,(CM166-CN$5)/CN$5,0)</f>
        <v/>
      </c>
      <c r="CO166" s="15">
        <f>'Investment Analysis'!GT166</f>
        <v/>
      </c>
      <c r="CP166" s="48" t="n">
        <v>6703.2</v>
      </c>
      <c r="CQ166" s="18">
        <f>IF(CP166&gt;0,(CP166-CQ$5)/CQ$5,0)</f>
        <v/>
      </c>
      <c r="CR166" s="15">
        <f>'Investment Analysis'!HG166</f>
        <v/>
      </c>
      <c r="CS166" s="48" t="n">
        <v>3960</v>
      </c>
      <c r="CT166" s="18">
        <f>IF(CS166&gt;0,(CS166-CT$5)/CT$5,0)</f>
        <v/>
      </c>
      <c r="CU166" s="15">
        <f>'Investment Analysis'!HN166</f>
        <v/>
      </c>
      <c r="CV166" s="48" t="n">
        <v>10010.55</v>
      </c>
      <c r="CW166" s="18">
        <f>IF(CV166&gt;0,(CV166-CW$5)/CW$5,0)</f>
        <v/>
      </c>
      <c r="CX166" s="15">
        <f>'Investment Analysis'!IB166</f>
        <v/>
      </c>
      <c r="CY166" s="48" t="n">
        <v>12230.4</v>
      </c>
      <c r="CZ166" s="18">
        <f>IF(CY166&gt;0,(CY166-CZ$5)/CZ$5,0)</f>
        <v/>
      </c>
      <c r="DA166" s="15">
        <f>'Investment Analysis'!II166</f>
        <v/>
      </c>
      <c r="DB166" s="48" t="n">
        <v>6690</v>
      </c>
      <c r="DC166" s="18">
        <f>IF(DB166&gt;0,(DB166-DC$5)/DC$5,0)</f>
        <v/>
      </c>
      <c r="DD166" s="15">
        <f>'Investment Analysis'!IP166</f>
        <v/>
      </c>
      <c r="DE166" s="48" t="n">
        <v>23046</v>
      </c>
      <c r="DF166" s="18">
        <f>'Investment Analysis'!IY166</f>
        <v/>
      </c>
      <c r="DG166" s="15">
        <f>'Investment Analysis'!IW166</f>
        <v/>
      </c>
      <c r="DH166" s="48" t="n">
        <v>23021.1</v>
      </c>
      <c r="DI166" s="18">
        <f>IF(DH166&gt;0,(DH166-DI$5)/DI$5,0)</f>
        <v/>
      </c>
      <c r="DJ166" s="15">
        <f>'Investment Analysis'!JD166</f>
        <v/>
      </c>
      <c r="DK166" s="48" t="n">
        <v>25855</v>
      </c>
      <c r="DL166" s="18">
        <f>IF(DK166&gt;0,(DK166-DL$5)/DL$5,0)</f>
        <v/>
      </c>
      <c r="DM166" s="15">
        <f>'Investment Analysis'!JK166</f>
        <v/>
      </c>
      <c r="DN166" s="48" t="n">
        <v>1067.2</v>
      </c>
      <c r="DO166" s="18">
        <f>IF(DN166&gt;0,(DN166-DO$5)/DO$5,0)</f>
        <v/>
      </c>
      <c r="DP166" s="15">
        <f>'Investment Analysis'!HU166</f>
        <v/>
      </c>
      <c r="DQ166" s="48" t="n">
        <v>2019</v>
      </c>
      <c r="DR166" s="18">
        <f>IF(DQ166&gt;0,(DQ166-DR$5)/DR$5,0)</f>
        <v/>
      </c>
      <c r="DS166" s="15">
        <f>'Investment Analysis'!JR166</f>
        <v/>
      </c>
      <c r="DT166" s="48" t="n">
        <v>20988</v>
      </c>
      <c r="DU166" s="18">
        <f>IF(DT166&gt;0,(DT166-630.54-DU$5)/DU$5,0)</f>
        <v/>
      </c>
      <c r="DV166" s="15">
        <f>'Investment Analysis'!JY166</f>
        <v/>
      </c>
      <c r="DW166" s="48" t="n">
        <v>14287</v>
      </c>
      <c r="DX166" s="18">
        <f>IF(DW166&gt;0,(DW166-DX$5)/DX$5,0)</f>
        <v/>
      </c>
      <c r="DY166" s="15">
        <f>'Investment Analysis'!KF166</f>
        <v/>
      </c>
      <c r="DZ166" s="48" t="n">
        <v>5228</v>
      </c>
      <c r="EA166" s="18">
        <f>IF(DZ166&gt;0,(DZ166-EA$5)/EA$5,0)</f>
        <v/>
      </c>
      <c r="EB166" s="15">
        <f>'Investment Analysis'!KM166</f>
        <v/>
      </c>
      <c r="EC166" s="48" t="n">
        <v>9685</v>
      </c>
      <c r="ED166" s="18">
        <f>'Investment Analysis'!KV166</f>
        <v/>
      </c>
      <c r="EE166" s="15">
        <f>'Investment Analysis'!KT166</f>
        <v/>
      </c>
      <c r="EF166" s="48" t="n">
        <v>22725</v>
      </c>
      <c r="EG166" s="18">
        <f>IF(EF166&gt;0,(EF166-EG$5)/EG$5,0)</f>
        <v/>
      </c>
      <c r="EH166" s="15">
        <f>'Investment Analysis'!LH166</f>
        <v/>
      </c>
      <c r="EI166" s="48" t="n">
        <v>8678.15</v>
      </c>
      <c r="EJ166" s="18">
        <f>'Investment Analysis'!LQ166</f>
        <v/>
      </c>
      <c r="EK166" s="15">
        <f>'Investment Analysis'!LO166</f>
        <v/>
      </c>
      <c r="EL166" s="48" t="n">
        <v>29070</v>
      </c>
      <c r="EM166" s="18">
        <f>IF(EL166&gt;0,(EL166-EM$4)/EM$4,0)</f>
        <v/>
      </c>
      <c r="EN166" s="15">
        <f>'Investment Analysis'!LX166</f>
        <v/>
      </c>
      <c r="EO166" s="48" t="n">
        <v>15845</v>
      </c>
      <c r="EP166" s="68">
        <f>IF(EO166&gt;0,(EO166-500-EP$5)/EP$5,0)</f>
        <v/>
      </c>
      <c r="EQ166" s="15">
        <f>'Investment Analysis'!MC166</f>
        <v/>
      </c>
      <c r="ER166" s="48" t="n">
        <v>4655</v>
      </c>
      <c r="ES166" s="18">
        <f>'Investment Analysis'!LX166</f>
        <v/>
      </c>
      <c r="ET166" s="15">
        <f>'Investment Analysis'!LA166</f>
        <v/>
      </c>
      <c r="EU166" s="48" t="n">
        <v>44843.5</v>
      </c>
      <c r="EV166" s="18">
        <f>'Investment Analysis'!ML166</f>
        <v/>
      </c>
      <c r="EW166" s="15">
        <f>'Investment Analysis'!MJ166</f>
        <v/>
      </c>
      <c r="EX166" s="48" t="n">
        <v>89743.5</v>
      </c>
      <c r="EY166" s="18">
        <f>IF(EX166&gt;0,(EX166-EY$5)/EY$5,0)</f>
        <v/>
      </c>
      <c r="EZ166" s="15">
        <f>'Investment Analysis'!MQ166</f>
        <v/>
      </c>
      <c r="FA166" s="48" t="n">
        <v>14056</v>
      </c>
      <c r="FB166" s="18">
        <f>IF(FA166&gt;0,(FA166-FB$5)/FB$5,0)</f>
        <v/>
      </c>
      <c r="FC166" s="15">
        <f>'Investment Analysis'!MX166</f>
        <v/>
      </c>
      <c r="FD166" s="48" t="n">
        <v>18791.5</v>
      </c>
      <c r="FE166" s="18">
        <f>IF(FD166&gt;0,(FD166-FE$5)/FE$5,0)</f>
        <v/>
      </c>
      <c r="FF166" s="15">
        <f>'Investment Analysis'!NE166</f>
        <v/>
      </c>
      <c r="FG166" s="48" t="n">
        <v>13950</v>
      </c>
      <c r="FH166" s="18">
        <f>IF(FG166&gt;0,(FG166-FH$5)/FH$5,0)</f>
        <v/>
      </c>
      <c r="FI166" s="15">
        <f>'Investment Analysis'!NL166</f>
        <v/>
      </c>
      <c r="FJ166" s="48" t="n">
        <v>43751.4</v>
      </c>
      <c r="FK166" s="18">
        <f>IF(FJ166&gt;0,(FJ166-FK$5)/FK$5,0)</f>
        <v/>
      </c>
      <c r="FL166" s="15">
        <f>'Investment Analysis'!NS166</f>
        <v/>
      </c>
      <c r="FM166" s="48" t="n">
        <v>3052.5</v>
      </c>
      <c r="FN166" s="18">
        <f>IF(FM166&gt;0,(FM166-FN$5)/FN$5,0)</f>
        <v/>
      </c>
      <c r="FO166" s="15">
        <f>'Investment Analysis'!NZ166</f>
        <v/>
      </c>
      <c r="FP166" s="48" t="n">
        <v>29200</v>
      </c>
      <c r="FQ166" s="18">
        <f>IF(FP166&gt;0,(FP166-FQ$5)/FQ$5,0)</f>
        <v/>
      </c>
      <c r="FR166" s="15">
        <f>'Investment Analysis'!OG166</f>
        <v/>
      </c>
      <c r="FS166" s="48" t="n">
        <v>53271</v>
      </c>
      <c r="FT166" s="18">
        <f>IF(FS166&gt;0,(FS166-FT$5)/FT$5,0)</f>
        <v/>
      </c>
      <c r="FU166" s="15">
        <f>'Investment Analysis'!ON166</f>
        <v/>
      </c>
      <c r="FV166" s="48" t="n">
        <v>9580</v>
      </c>
      <c r="FW166" s="18">
        <f>IF(FV166&gt;0,(FV166-FW$5)/FW$5,0)</f>
        <v/>
      </c>
      <c r="FX166" s="15">
        <f>'Investment Analysis'!OU166</f>
        <v/>
      </c>
      <c r="FY166" s="48" t="n">
        <v>19437.5</v>
      </c>
      <c r="FZ166" s="18">
        <f>IF(FY166&gt;0,(FY166-FZ$5)/FZ$5,0)</f>
        <v/>
      </c>
      <c r="GA166" s="15">
        <f>'Investment Analysis'!PB166</f>
        <v/>
      </c>
      <c r="GB166" s="48" t="n">
        <v>20394</v>
      </c>
      <c r="GC166" s="18">
        <f>'Investment Analysis'!PK166</f>
        <v/>
      </c>
      <c r="GD166" s="15">
        <f>'Investment Analysis'!PI166</f>
        <v/>
      </c>
      <c r="GE166" s="48" t="n">
        <v>12384</v>
      </c>
      <c r="GF166" s="18">
        <f>'Investment Analysis'!PY166</f>
        <v/>
      </c>
      <c r="GG166" s="15">
        <f>'Investment Analysis'!PW166</f>
        <v/>
      </c>
      <c r="GH166" s="48" t="n">
        <v>22138.2</v>
      </c>
      <c r="GI166" s="18">
        <f>'Investment Analysis'!QF166</f>
        <v/>
      </c>
      <c r="GJ166" s="15">
        <f>'Investment Analysis'!QD166</f>
        <v/>
      </c>
      <c r="GK166" s="48" t="n">
        <v>34140</v>
      </c>
      <c r="GL166" s="18">
        <f>'Investment Analysis'!QM166</f>
        <v/>
      </c>
      <c r="GM166" s="15">
        <f>'Investment Analysis'!QK166</f>
        <v/>
      </c>
      <c r="GN166" s="48" t="n">
        <v>14130</v>
      </c>
      <c r="GO166" s="18">
        <f>'Investment Analysis'!QT166</f>
        <v/>
      </c>
      <c r="GP166" s="15">
        <f>'Investment Analysis'!QR166</f>
        <v/>
      </c>
      <c r="GQ166" s="48" t="n">
        <v>5136.45</v>
      </c>
      <c r="GR166" s="18">
        <f>'Investment Analysis'!RA166</f>
        <v/>
      </c>
      <c r="GS166" s="15">
        <f>'Investment Analysis'!QY166</f>
        <v/>
      </c>
      <c r="GT166" s="48" t="n"/>
      <c r="GU166" s="18">
        <f>'Investment Analysis'!RH166</f>
        <v/>
      </c>
      <c r="GV166" s="15">
        <f>'Investment Analysis'!RF166</f>
        <v/>
      </c>
      <c r="GW166" s="48" t="n">
        <v>12070.5</v>
      </c>
      <c r="GX166" s="18">
        <f>'Investment Analysis'!RO166</f>
        <v/>
      </c>
      <c r="GY166" s="15">
        <f>'Investment Analysis'!RM166</f>
        <v/>
      </c>
      <c r="GZ166" s="48" t="n">
        <v>3420</v>
      </c>
      <c r="HA166" s="18">
        <f>'Investment Analysis'!RV166</f>
        <v/>
      </c>
      <c r="HB166" s="15">
        <f>'Investment Analysis'!RT166</f>
        <v/>
      </c>
      <c r="HC166" s="48" t="n">
        <v>26104.5</v>
      </c>
      <c r="HD166" s="18">
        <f>'Investment Analysis'!SC166</f>
        <v/>
      </c>
      <c r="HE166" s="15">
        <f>'Investment Analysis'!SA166</f>
        <v/>
      </c>
      <c r="HF166" s="48" t="n">
        <v>8315</v>
      </c>
      <c r="HG166" s="18">
        <f>'Investment Analysis'!SJ166</f>
        <v/>
      </c>
      <c r="HH166" s="15">
        <f>'Investment Analysis'!SH166</f>
        <v/>
      </c>
      <c r="HI166" s="48" t="n">
        <v>5080</v>
      </c>
      <c r="HJ166" s="18">
        <f>'Investment Analysis'!SM166</f>
        <v/>
      </c>
      <c r="HK166" s="15">
        <f>'Investment Analysis'!SK166</f>
        <v/>
      </c>
      <c r="HL166" s="48" t="n">
        <v>12420</v>
      </c>
      <c r="HM166" s="18">
        <f>'Investment Analysis'!SP166</f>
        <v/>
      </c>
      <c r="HN166" s="15">
        <f>'Investment Analysis'!SN166</f>
        <v/>
      </c>
      <c r="HO166" s="48" t="n">
        <v>18413.55</v>
      </c>
      <c r="HP166" s="18">
        <f>'Investment Analysis'!TE166</f>
        <v/>
      </c>
      <c r="HQ166" s="15">
        <f>'Investment Analysis'!TC166</f>
        <v/>
      </c>
      <c r="HR166" s="48" t="n">
        <v>7701.9</v>
      </c>
      <c r="HS166" s="18">
        <f>'Investment Analysis'!TL166</f>
        <v/>
      </c>
      <c r="HT166" s="15">
        <f>'Investment Analysis'!TJ166</f>
        <v/>
      </c>
      <c r="HU166" s="48" t="n">
        <v>20104</v>
      </c>
      <c r="HV166" s="18">
        <f>'Investment Analysis'!TS166</f>
        <v/>
      </c>
      <c r="HW166" s="15">
        <f>'Investment Analysis'!TQ166</f>
        <v/>
      </c>
      <c r="HX166" s="48" t="n"/>
      <c r="HY166" s="18">
        <f>'Investment Analysis'!TZ166</f>
        <v/>
      </c>
      <c r="HZ166" s="15">
        <f>'Investment Analysis'!TX166</f>
        <v/>
      </c>
      <c r="IA166" s="48" t="n"/>
      <c r="IB166" s="18">
        <f>'Investment Analysis'!UG166</f>
        <v/>
      </c>
      <c r="IC166" s="15">
        <f>'Investment Analysis'!UE166</f>
        <v/>
      </c>
      <c r="ID166" s="48" t="n"/>
      <c r="IE166" s="18">
        <f>'Investment Analysis'!UN166</f>
        <v/>
      </c>
      <c r="IF166" s="15">
        <f>'Investment Analysis'!UL166</f>
        <v/>
      </c>
      <c r="IG166" s="48" t="n"/>
      <c r="IH166" s="18">
        <f>'Investment Analysis'!UU166</f>
        <v/>
      </c>
      <c r="II166" s="15">
        <f>'Investment Analysis'!US166</f>
        <v/>
      </c>
      <c r="IJ166" s="48" t="n"/>
      <c r="IK166" s="18">
        <f>'Investment Analysis'!VB166</f>
        <v/>
      </c>
      <c r="IL166" s="15">
        <f>'Investment Analysis'!UZ166</f>
        <v/>
      </c>
      <c r="IM166" s="48" t="n"/>
      <c r="IN166" s="18">
        <f>'Investment Analysis'!VI166</f>
        <v/>
      </c>
      <c r="IO166" s="15">
        <f>'Investment Analysis'!VG166</f>
        <v/>
      </c>
      <c r="IP166" s="18" t="n"/>
      <c r="IQ166" s="18" t="n"/>
      <c r="IR166" s="18" t="n"/>
      <c r="IS166" s="108">
        <f>IF(IT166&gt;0,IT166-IT165,0)</f>
        <v/>
      </c>
      <c r="IT166" s="48">
        <f>FY166+FV166+FS166+FP166+FM166+FJ166+FG166+FD166+FA166+EX166+EU166+ER166+EO166+EL166+EI166+EF166+EC166+DZ166+DW166+DT166+DQ166+DN166+DK166+DH166+DE166+DB166+CY166+CV166+CS166+CP166+CJ166+CG166+CD166+CA166+BX166+P166+CM166+GT166+GQ166+GN166+GK166+GH166+GE166+GB166+BU166+BR166+BO166+BL166+BI166+BF166+BC166+AZ166+AW166+AT166+AQ166+AN166+AK166+AH166+AE166+AB166+Y166+V166+S166+GW166+GZ166+HC166+HF166+HI166+HL166+HO166+HR166+HU166</f>
        <v/>
      </c>
      <c r="IU166" s="101">
        <f>IF(IT166&gt;0,IV166,0)</f>
        <v/>
      </c>
      <c r="IV166" s="101" t="n"/>
      <c r="IW166" s="15">
        <f>IF(IT166&gt;0,(IT166+IV$11-I$2)/I$2,0)</f>
        <v/>
      </c>
      <c r="IX166" s="113">
        <f>IF(IT166&gt;0,IT166+IV$11-I$2,0)</f>
        <v/>
      </c>
      <c r="IY166" s="21">
        <f>IF(IT166&gt;0,(IT166+IV$11+IV$33+IV$52+IV$73+IV$93+IV$113+IV$133+IV$159-IT$8)/IT$8,0)</f>
        <v/>
      </c>
      <c r="IZ166" s="173">
        <f>IF(IT166&gt;0,IT166+IV$11+IV$33+IV$52+IV$73+IV$93+IV$113+IV$133+IV$159-IT$8,0)</f>
        <v/>
      </c>
    </row>
    <row r="167">
      <c r="A167" s="554">
        <f>'Investment Analysis'!A167</f>
        <v/>
      </c>
      <c r="B167" s="4">
        <f>'Investment Analysis'!B167</f>
        <v/>
      </c>
      <c r="C167" s="27">
        <f>'Investment Analysis'!C167</f>
        <v/>
      </c>
      <c r="D167" s="14">
        <f>'Investment Analysis'!D167</f>
        <v/>
      </c>
      <c r="E167" s="15">
        <f>'Investment Analysis'!E167</f>
        <v/>
      </c>
      <c r="F167" s="13">
        <f>'Investment Analysis'!G167</f>
        <v/>
      </c>
      <c r="G167" s="14">
        <f>'Investment Analysis'!H167</f>
        <v/>
      </c>
      <c r="H167" s="15">
        <f>'Investment Analysis'!I167</f>
        <v/>
      </c>
      <c r="I167" s="13">
        <f>'Investment Analysis'!K167</f>
        <v/>
      </c>
      <c r="J167" s="14">
        <f>'Investment Analysis'!L167</f>
        <v/>
      </c>
      <c r="K167" s="15">
        <f>'Investment Analysis'!M167</f>
        <v/>
      </c>
      <c r="L167" s="41">
        <f>'Investment Analysis'!T167</f>
        <v/>
      </c>
      <c r="M167" s="21">
        <f>'Investment Analysis'!V167</f>
        <v/>
      </c>
      <c r="N167" s="21">
        <f>'Investment Analysis'!W167</f>
        <v/>
      </c>
      <c r="P167" s="48">
        <f>'Investment Analysis'!Y167</f>
        <v/>
      </c>
      <c r="Q167" s="18" t="n"/>
      <c r="R167" s="83" t="n"/>
      <c r="S167" s="48">
        <f>S168+31</f>
        <v/>
      </c>
      <c r="T167" s="18">
        <f>'Investment Analysis'!AH167</f>
        <v/>
      </c>
      <c r="U167" s="15">
        <f>'Investment Analysis'!AF167</f>
        <v/>
      </c>
      <c r="V167" s="48">
        <f>V168+19</f>
        <v/>
      </c>
      <c r="W167" s="18">
        <f>'Investment Analysis'!AO167</f>
        <v/>
      </c>
      <c r="X167" s="15">
        <f>'Investment Analysis'!AM167</f>
        <v/>
      </c>
      <c r="Y167" s="48">
        <f>Y168-84</f>
        <v/>
      </c>
      <c r="Z167" s="18">
        <f>IF(Y167&gt;0,(Y167-Z$5)/Z$5,0)</f>
        <v/>
      </c>
      <c r="AA167" s="15">
        <f>'Investment Analysis'!GM167</f>
        <v/>
      </c>
      <c r="AB167" s="48">
        <f>AB168+20</f>
        <v/>
      </c>
      <c r="AC167" s="18">
        <f>IF(AB167&gt;0,(AB167+8000+5000-AC$5)/AC$5,0)</f>
        <v/>
      </c>
      <c r="AD167" s="15">
        <f>'Investment Analysis'!AT167</f>
        <v/>
      </c>
      <c r="AE167" s="48">
        <f>AE168-28</f>
        <v/>
      </c>
      <c r="AF167" s="18">
        <f>'Investment Analysis'!BC167</f>
        <v/>
      </c>
      <c r="AG167" s="15">
        <f>'Investment Analysis'!BA167</f>
        <v/>
      </c>
      <c r="AH167" s="48" t="n"/>
      <c r="AI167" s="18">
        <f>IF(AH167&gt;0,(AH167-5000+20000+20000-AI$5)/AI$5,0)</f>
        <v/>
      </c>
      <c r="AJ167" s="15">
        <f>'Investment Analysis'!BH167</f>
        <v/>
      </c>
      <c r="AK167" s="48">
        <f>AK168+14</f>
        <v/>
      </c>
      <c r="AL167" s="18">
        <f>IF(AK167&gt;0,(AK167+7000-AL$5)/AL$5,0)</f>
        <v/>
      </c>
      <c r="AM167" s="15">
        <f>'Investment Analysis'!BO167</f>
        <v/>
      </c>
      <c r="AN167" s="48">
        <f>AN168+60</f>
        <v/>
      </c>
      <c r="AO167" s="18">
        <f>IF(AN167&gt;0,(AN167+25000+5000-AO$5)/AO$5,0)</f>
        <v/>
      </c>
      <c r="AP167" s="15">
        <f>'Investment Analysis'!BV167</f>
        <v/>
      </c>
      <c r="AQ167" s="48">
        <f>AQ168-20</f>
        <v/>
      </c>
      <c r="AR167" s="18">
        <f>IF(AQ167&gt;0,(AQ167+10000+4000-AR$5)/AR$5,0)</f>
        <v/>
      </c>
      <c r="AS167" s="15">
        <f>'Investment Analysis'!CC167</f>
        <v/>
      </c>
      <c r="AT167" s="48">
        <f>AT168+24</f>
        <v/>
      </c>
      <c r="AU167" s="18">
        <f>'Investment Analysis'!CL167</f>
        <v/>
      </c>
      <c r="AV167" s="15">
        <f>'Investment Analysis'!CJ167</f>
        <v/>
      </c>
      <c r="AW167" s="48">
        <f>AW168+59</f>
        <v/>
      </c>
      <c r="AX167" s="18">
        <f>IF(AW167&gt;0,(AW167+2000-AX$5)/AX$5,0)</f>
        <v/>
      </c>
      <c r="AY167" s="15">
        <f>'Investment Analysis'!CQ167</f>
        <v/>
      </c>
      <c r="AZ167" s="48">
        <f>AZ168+72</f>
        <v/>
      </c>
      <c r="BA167" s="18">
        <f>'Investment Analysis'!CZ167</f>
        <v/>
      </c>
      <c r="BB167" s="15">
        <f>'Investment Analysis'!CX167</f>
        <v/>
      </c>
      <c r="BC167" s="48">
        <f>BC168+51</f>
        <v/>
      </c>
      <c r="BD167" s="18">
        <f>IF(BC167&gt;0,(BC167-10000+30000+10000-BD$5)/BD$5,0)</f>
        <v/>
      </c>
      <c r="BE167" s="15">
        <f>'Investment Analysis'!DE167</f>
        <v/>
      </c>
      <c r="BF167" s="48">
        <f>BF168+14</f>
        <v/>
      </c>
      <c r="BG167" s="18">
        <f>'Investment Analysis'!DN167</f>
        <v/>
      </c>
      <c r="BH167" s="15">
        <f>'Investment Analysis'!DL167</f>
        <v/>
      </c>
      <c r="BI167" s="48">
        <f>BI168+26</f>
        <v/>
      </c>
      <c r="BJ167" s="18">
        <f>'Investment Analysis'!EB167</f>
        <v/>
      </c>
      <c r="BK167" s="15">
        <f>'Investment Analysis'!DZ167</f>
        <v/>
      </c>
      <c r="BL167" s="48">
        <f>BL168+67</f>
        <v/>
      </c>
      <c r="BM167" s="18">
        <f>'Investment Analysis'!EI167</f>
        <v/>
      </c>
      <c r="BN167" s="15">
        <f>'Investment Analysis'!EG167</f>
        <v/>
      </c>
      <c r="BO167" s="48">
        <f>BO168+53</f>
        <v/>
      </c>
      <c r="BP167" s="18">
        <f>'Investment Analysis'!DU167</f>
        <v/>
      </c>
      <c r="BQ167" s="15">
        <f>'Investment Analysis'!DS167</f>
        <v/>
      </c>
      <c r="BR167" s="48">
        <f>BR168+80</f>
        <v/>
      </c>
      <c r="BS167" s="18">
        <f>'Investment Analysis'!EP167</f>
        <v/>
      </c>
      <c r="BT167" s="15">
        <f>'Investment Analysis'!EN167</f>
        <v/>
      </c>
      <c r="BU167" s="48">
        <f>BU168-107</f>
        <v/>
      </c>
      <c r="BV167" s="18">
        <f>IF(BU167&gt;0,(BU167+8000-BV$5)/BV$5,0)</f>
        <v/>
      </c>
      <c r="BW167" s="15">
        <f>'Investment Analysis'!EU167</f>
        <v/>
      </c>
      <c r="BX167" s="48">
        <f>BX168-509</f>
        <v/>
      </c>
      <c r="BY167" s="18">
        <f>IF(BX167&gt;0,(BX167-10000-5000-BY$5)/BY$5,0)</f>
        <v/>
      </c>
      <c r="BZ167" s="15">
        <f>'Investment Analysis'!FB167</f>
        <v/>
      </c>
      <c r="CA167" s="48">
        <f>CA168-229</f>
        <v/>
      </c>
      <c r="CB167" s="18">
        <f>IF(CA167&gt;0,(CA167-CB$5)/CB$5,0)</f>
        <v/>
      </c>
      <c r="CC167" s="15">
        <f>'Investment Analysis'!FI167</f>
        <v/>
      </c>
      <c r="CD167" s="48">
        <f>CD168+14</f>
        <v/>
      </c>
      <c r="CE167" s="18">
        <f>'Investment Analysis'!FR167</f>
        <v/>
      </c>
      <c r="CF167" s="15">
        <f>'Investment Analysis'!FP167</f>
        <v/>
      </c>
      <c r="CG167" s="48">
        <f>CG168-49</f>
        <v/>
      </c>
      <c r="CH167" s="18">
        <f>'Investment Analysis'!FR167</f>
        <v/>
      </c>
      <c r="CI167" s="15">
        <f>'Investment Analysis'!FW167</f>
        <v/>
      </c>
      <c r="CJ167" s="48" t="n"/>
      <c r="CK167" s="18">
        <f>IF(CJ167&gt;0,(CJ167+5000+8000-CK$5)/CK$5,0)</f>
        <v/>
      </c>
      <c r="CL167" s="15">
        <f>'Investment Analysis'!GD167</f>
        <v/>
      </c>
      <c r="CM167" s="48">
        <f>CM168+23</f>
        <v/>
      </c>
      <c r="CN167" s="18">
        <f>IF(CM167&gt;0,(CM167-CN$5)/CN$5,0)</f>
        <v/>
      </c>
      <c r="CO167" s="15">
        <f>'Investment Analysis'!GT167</f>
        <v/>
      </c>
      <c r="CP167" s="48" t="n">
        <v>6586.2</v>
      </c>
      <c r="CQ167" s="18">
        <f>IF(CP167&gt;0,(CP167-CQ$5)/CQ$5,0)</f>
        <v/>
      </c>
      <c r="CR167" s="15">
        <f>'Investment Analysis'!HG167</f>
        <v/>
      </c>
      <c r="CS167" s="48" t="n">
        <v>3750</v>
      </c>
      <c r="CT167" s="18">
        <f>IF(CS167&gt;0,(CS167-CT$5)/CT$5,0)</f>
        <v/>
      </c>
      <c r="CU167" s="15">
        <f>'Investment Analysis'!HN167</f>
        <v/>
      </c>
      <c r="CV167" s="48" t="n">
        <v>9660.200000000001</v>
      </c>
      <c r="CW167" s="18">
        <f>IF(CV167&gt;0,(CV167-CW$5)/CW$5,0)</f>
        <v/>
      </c>
      <c r="CX167" s="15">
        <f>'Investment Analysis'!IB167</f>
        <v/>
      </c>
      <c r="CY167" s="48" t="n">
        <v>11796.4</v>
      </c>
      <c r="CZ167" s="18">
        <f>IF(CY167&gt;0,(CY167-CZ$5)/CZ$5,0)</f>
        <v/>
      </c>
      <c r="DA167" s="15">
        <f>'Investment Analysis'!II167</f>
        <v/>
      </c>
      <c r="DB167" s="48" t="n">
        <v>6635</v>
      </c>
      <c r="DC167" s="18">
        <f>IF(DB167&gt;0,(DB167-DC$5)/DC$5,0)</f>
        <v/>
      </c>
      <c r="DD167" s="15">
        <f>'Investment Analysis'!IP167</f>
        <v/>
      </c>
      <c r="DE167" s="48" t="n">
        <v>22146</v>
      </c>
      <c r="DF167" s="18">
        <f>'Investment Analysis'!IY167</f>
        <v/>
      </c>
      <c r="DG167" s="15">
        <f>'Investment Analysis'!IW167</f>
        <v/>
      </c>
      <c r="DH167" s="48" t="n">
        <v>22544.4</v>
      </c>
      <c r="DI167" s="18">
        <f>IF(DH167&gt;0,(DH167-DI$5)/DI$5,0)</f>
        <v/>
      </c>
      <c r="DJ167" s="15">
        <f>'Investment Analysis'!JD167</f>
        <v/>
      </c>
      <c r="DK167" s="48" t="n">
        <v>25488.5</v>
      </c>
      <c r="DL167" s="18">
        <f>IF(DK167&gt;0,(DK167-DL$5)/DL$5,0)</f>
        <v/>
      </c>
      <c r="DM167" s="15">
        <f>'Investment Analysis'!JK167</f>
        <v/>
      </c>
      <c r="DN167" s="48" t="n">
        <v>1074.2</v>
      </c>
      <c r="DO167" s="18">
        <f>IF(DN167&gt;0,(DN167-DO$5)/DO$5,0)</f>
        <v/>
      </c>
      <c r="DP167" s="15">
        <f>'Investment Analysis'!HU167</f>
        <v/>
      </c>
      <c r="DQ167" s="48" t="n">
        <v>1952.25</v>
      </c>
      <c r="DR167" s="18">
        <f>IF(DQ167&gt;0,(DQ167-DR$5)/DR$5,0)</f>
        <v/>
      </c>
      <c r="DS167" s="15">
        <f>'Investment Analysis'!JR167</f>
        <v/>
      </c>
      <c r="DT167" s="48" t="n">
        <v>19590</v>
      </c>
      <c r="DU167" s="18">
        <f>IF(DT167&gt;0,(DT167-630.54-DU$5)/DU$5,0)</f>
        <v/>
      </c>
      <c r="DV167" s="15">
        <f>'Investment Analysis'!JY167</f>
        <v/>
      </c>
      <c r="DW167" s="48" t="n">
        <v>14168</v>
      </c>
      <c r="DX167" s="18">
        <f>IF(DW167&gt;0,(DW167-DX$5)/DX$5,0)</f>
        <v/>
      </c>
      <c r="DY167" s="15">
        <f>'Investment Analysis'!KF167</f>
        <v/>
      </c>
      <c r="DZ167" s="48" t="n">
        <v>5152</v>
      </c>
      <c r="EA167" s="18">
        <f>IF(DZ167&gt;0,(DZ167-EA$5)/EA$5,0)</f>
        <v/>
      </c>
      <c r="EB167" s="15">
        <f>'Investment Analysis'!KM167</f>
        <v/>
      </c>
      <c r="EC167" s="48" t="n">
        <v>8840</v>
      </c>
      <c r="ED167" s="18">
        <f>'Investment Analysis'!KV167</f>
        <v/>
      </c>
      <c r="EE167" s="15">
        <f>'Investment Analysis'!KT167</f>
        <v/>
      </c>
      <c r="EF167" s="48" t="n">
        <v>22743</v>
      </c>
      <c r="EG167" s="18">
        <f>IF(EF167&gt;0,(EF167-EG$5)/EG$5,0)</f>
        <v/>
      </c>
      <c r="EH167" s="15">
        <f>'Investment Analysis'!LH167</f>
        <v/>
      </c>
      <c r="EI167" s="48" t="n">
        <v>8464.950000000001</v>
      </c>
      <c r="EJ167" s="18">
        <f>'Investment Analysis'!LQ167</f>
        <v/>
      </c>
      <c r="EK167" s="15">
        <f>'Investment Analysis'!LO167</f>
        <v/>
      </c>
      <c r="EL167" s="48" t="n">
        <v>28050</v>
      </c>
      <c r="EM167" s="18">
        <f>IF(EL167&gt;0,(EL167-EM$4)/EM$4,0)</f>
        <v/>
      </c>
      <c r="EN167" s="15">
        <f>'Investment Analysis'!LX167</f>
        <v/>
      </c>
      <c r="EO167" s="48" t="n">
        <v>15320</v>
      </c>
      <c r="EP167" s="68">
        <f>IF(EO167&gt;0,(EO167-500-EP$5)/EP$5,0)</f>
        <v/>
      </c>
      <c r="EQ167" s="15">
        <f>'Investment Analysis'!MC167</f>
        <v/>
      </c>
      <c r="ER167" s="48" t="n">
        <v>4635</v>
      </c>
      <c r="ES167" s="18">
        <f>'Investment Analysis'!LX167</f>
        <v/>
      </c>
      <c r="ET167" s="15">
        <f>'Investment Analysis'!LA167</f>
        <v/>
      </c>
      <c r="EU167" s="48" t="n">
        <v>42516.5</v>
      </c>
      <c r="EV167" s="18">
        <f>'Investment Analysis'!ML167</f>
        <v/>
      </c>
      <c r="EW167" s="15">
        <f>'Investment Analysis'!MJ167</f>
        <v/>
      </c>
      <c r="EX167" s="48" t="n">
        <v>87024</v>
      </c>
      <c r="EY167" s="18">
        <f>IF(EX167&gt;0,(EX167-EY$5)/EY$5,0)</f>
        <v/>
      </c>
      <c r="EZ167" s="15">
        <f>'Investment Analysis'!MQ167</f>
        <v/>
      </c>
      <c r="FA167" s="48" t="n">
        <v>13080</v>
      </c>
      <c r="FB167" s="18">
        <f>IF(FA167&gt;0,(FA167-FB$5)/FB$5,0)</f>
        <v/>
      </c>
      <c r="FC167" s="15">
        <f>'Investment Analysis'!MX167</f>
        <v/>
      </c>
      <c r="FD167" s="48" t="n">
        <v>18615.1</v>
      </c>
      <c r="FE167" s="18">
        <f>IF(FD167&gt;0,(FD167-FE$5)/FE$5,0)</f>
        <v/>
      </c>
      <c r="FF167" s="15">
        <f>'Investment Analysis'!NE167</f>
        <v/>
      </c>
      <c r="FG167" s="48" t="n">
        <v>13392</v>
      </c>
      <c r="FH167" s="18">
        <f>IF(FG167&gt;0,(FG167-FH$5)/FH$5,0)</f>
        <v/>
      </c>
      <c r="FI167" s="15">
        <f>'Investment Analysis'!NL167</f>
        <v/>
      </c>
      <c r="FJ167" s="48" t="n">
        <v>42219.1</v>
      </c>
      <c r="FK167" s="18">
        <f>IF(FJ167&gt;0,(FJ167-FK$5)/FK$5,0)</f>
        <v/>
      </c>
      <c r="FL167" s="15">
        <f>'Investment Analysis'!NS167</f>
        <v/>
      </c>
      <c r="FM167" s="48" t="n">
        <v>3023.55</v>
      </c>
      <c r="FN167" s="18">
        <f>IF(FM167&gt;0,(FM167-FN$5)/FN$5,0)</f>
        <v/>
      </c>
      <c r="FO167" s="15">
        <f>'Investment Analysis'!NZ167</f>
        <v/>
      </c>
      <c r="FP167" s="48" t="n">
        <v>27400</v>
      </c>
      <c r="FQ167" s="18">
        <f>IF(FP167&gt;0,(FP167-FQ$5)/FQ$5,0)</f>
        <v/>
      </c>
      <c r="FR167" s="15">
        <f>'Investment Analysis'!OG167</f>
        <v/>
      </c>
      <c r="FS167" s="48" t="n">
        <v>49974</v>
      </c>
      <c r="FT167" s="18">
        <f>IF(FS167&gt;0,(FS167-FT$5)/FT$5,0)</f>
        <v/>
      </c>
      <c r="FU167" s="15">
        <f>'Investment Analysis'!ON167</f>
        <v/>
      </c>
      <c r="FV167" s="48" t="n">
        <v>9440</v>
      </c>
      <c r="FW167" s="18">
        <f>IF(FV167&gt;0,(FV167-FW$5)/FW$5,0)</f>
        <v/>
      </c>
      <c r="FX167" s="15">
        <f>'Investment Analysis'!OU167</f>
        <v/>
      </c>
      <c r="FY167" s="48" t="n">
        <v>19207.5</v>
      </c>
      <c r="FZ167" s="18">
        <f>IF(FY167&gt;0,(FY167-FZ$5)/FZ$5,0)</f>
        <v/>
      </c>
      <c r="GA167" s="15">
        <f>'Investment Analysis'!PB167</f>
        <v/>
      </c>
      <c r="GB167" s="48" t="n">
        <v>20417.25</v>
      </c>
      <c r="GC167" s="18">
        <f>'Investment Analysis'!PK167</f>
        <v/>
      </c>
      <c r="GD167" s="15">
        <f>'Investment Analysis'!PI167</f>
        <v/>
      </c>
      <c r="GE167" s="48" t="n">
        <v>10164</v>
      </c>
      <c r="GF167" s="18">
        <f>'Investment Analysis'!PY167</f>
        <v/>
      </c>
      <c r="GG167" s="15">
        <f>'Investment Analysis'!PW167</f>
        <v/>
      </c>
      <c r="GH167" s="48" t="n">
        <v>22083.6</v>
      </c>
      <c r="GI167" s="18">
        <f>'Investment Analysis'!QF167</f>
        <v/>
      </c>
      <c r="GJ167" s="15">
        <f>'Investment Analysis'!QD167</f>
        <v/>
      </c>
      <c r="GK167" s="48" t="n">
        <v>34070</v>
      </c>
      <c r="GL167" s="18">
        <f>'Investment Analysis'!QM167</f>
        <v/>
      </c>
      <c r="GM167" s="15">
        <f>'Investment Analysis'!QK167</f>
        <v/>
      </c>
      <c r="GN167" s="48" t="n">
        <v>13356</v>
      </c>
      <c r="GO167" s="18">
        <f>'Investment Analysis'!QT167</f>
        <v/>
      </c>
      <c r="GP167" s="15">
        <f>'Investment Analysis'!QR167</f>
        <v/>
      </c>
      <c r="GQ167" s="48" t="n">
        <v>5006.1</v>
      </c>
      <c r="GR167" s="18">
        <f>'Investment Analysis'!RA167</f>
        <v/>
      </c>
      <c r="GS167" s="15">
        <f>'Investment Analysis'!QY167</f>
        <v/>
      </c>
      <c r="GT167" s="48" t="n"/>
      <c r="GU167" s="18">
        <f>'Investment Analysis'!RH167</f>
        <v/>
      </c>
      <c r="GV167" s="15">
        <f>'Investment Analysis'!RF167</f>
        <v/>
      </c>
      <c r="GW167" s="48" t="n">
        <v>11635</v>
      </c>
      <c r="GX167" s="18">
        <f>'Investment Analysis'!RO167</f>
        <v/>
      </c>
      <c r="GY167" s="15">
        <f>'Investment Analysis'!RM167</f>
        <v/>
      </c>
      <c r="GZ167" s="48" t="n">
        <v>3300</v>
      </c>
      <c r="HA167" s="18">
        <f>'Investment Analysis'!RV167</f>
        <v/>
      </c>
      <c r="HB167" s="15">
        <f>'Investment Analysis'!RT167</f>
        <v/>
      </c>
      <c r="HC167" s="48" t="n">
        <v>23662.5</v>
      </c>
      <c r="HD167" s="18">
        <f>'Investment Analysis'!SC167</f>
        <v/>
      </c>
      <c r="HE167" s="15">
        <f>'Investment Analysis'!SA167</f>
        <v/>
      </c>
      <c r="HF167" s="48" t="n">
        <v>7580</v>
      </c>
      <c r="HG167" s="18">
        <f>'Investment Analysis'!SJ167</f>
        <v/>
      </c>
      <c r="HH167" s="15">
        <f>'Investment Analysis'!SH167</f>
        <v/>
      </c>
      <c r="HI167" s="48" t="n">
        <v>5040</v>
      </c>
      <c r="HJ167" s="18">
        <f>'Investment Analysis'!SM167</f>
        <v/>
      </c>
      <c r="HK167" s="15">
        <f>'Investment Analysis'!SK167</f>
        <v/>
      </c>
      <c r="HL167" s="48" t="n">
        <v>11490</v>
      </c>
      <c r="HM167" s="18">
        <f>'Investment Analysis'!SP167</f>
        <v/>
      </c>
      <c r="HN167" s="15">
        <f>'Investment Analysis'!SN167</f>
        <v/>
      </c>
      <c r="HO167" s="48" t="n">
        <v>17668.95</v>
      </c>
      <c r="HP167" s="18">
        <f>'Investment Analysis'!TE167</f>
        <v/>
      </c>
      <c r="HQ167" s="15">
        <f>'Investment Analysis'!TC167</f>
        <v/>
      </c>
      <c r="HR167" s="48" t="n">
        <v>7536</v>
      </c>
      <c r="HS167" s="18">
        <f>'Investment Analysis'!TL167</f>
        <v/>
      </c>
      <c r="HT167" s="15">
        <f>'Investment Analysis'!TJ167</f>
        <v/>
      </c>
      <c r="HU167" s="48" t="n">
        <v>19496</v>
      </c>
      <c r="HV167" s="18">
        <f>'Investment Analysis'!TS167</f>
        <v/>
      </c>
      <c r="HW167" s="15">
        <f>'Investment Analysis'!TQ167</f>
        <v/>
      </c>
      <c r="HX167" s="48" t="n"/>
      <c r="HY167" s="18">
        <f>'Investment Analysis'!TZ167</f>
        <v/>
      </c>
      <c r="HZ167" s="15">
        <f>'Investment Analysis'!TX167</f>
        <v/>
      </c>
      <c r="IA167" s="48" t="n"/>
      <c r="IB167" s="18">
        <f>'Investment Analysis'!UG167</f>
        <v/>
      </c>
      <c r="IC167" s="15">
        <f>'Investment Analysis'!UE167</f>
        <v/>
      </c>
      <c r="ID167" s="48" t="n"/>
      <c r="IE167" s="18">
        <f>'Investment Analysis'!UN167</f>
        <v/>
      </c>
      <c r="IF167" s="15">
        <f>'Investment Analysis'!UL167</f>
        <v/>
      </c>
      <c r="IG167" s="48" t="n"/>
      <c r="IH167" s="18">
        <f>'Investment Analysis'!UU167</f>
        <v/>
      </c>
      <c r="II167" s="15">
        <f>'Investment Analysis'!US167</f>
        <v/>
      </c>
      <c r="IJ167" s="48" t="n"/>
      <c r="IK167" s="18">
        <f>'Investment Analysis'!VB167</f>
        <v/>
      </c>
      <c r="IL167" s="15">
        <f>'Investment Analysis'!UZ167</f>
        <v/>
      </c>
      <c r="IM167" s="48" t="n"/>
      <c r="IN167" s="18">
        <f>'Investment Analysis'!VI167</f>
        <v/>
      </c>
      <c r="IO167" s="15">
        <f>'Investment Analysis'!VG167</f>
        <v/>
      </c>
      <c r="IP167" s="18" t="n"/>
      <c r="IQ167" s="18" t="n"/>
      <c r="IR167" s="18" t="n"/>
      <c r="IS167" s="108">
        <f>IF(IT167&gt;0,IT167-IT166,0)</f>
        <v/>
      </c>
      <c r="IT167" s="48">
        <f>FY167+FV167+FS167+FP167+FM167+FJ167+FG167+FD167+FA167+EX167+EU167+ER167+EO167+EL167+EI167+EF167+EC167+DZ167+DW167+DT167+DQ167+DN167+DK167+DH167+DE167+DB167+CY167+CV167+CS167+CP167+CJ167+CG167+CD167+CA167+BX167+P167+CM167+GT167+GQ167+GN167+GK167+GH167+GE167+GB167+BU167+BR167+BO167+BL167+BI167+BF167+BC167+AZ167+AW167+AT167+AQ167+AN167+AK167+AH167+AE167+AB167+Y167+V167+S167+GW167+GZ167+HC167+HF167+HI167+HL167+HO167+HR167+HU167</f>
        <v/>
      </c>
      <c r="IU167" s="101">
        <f>IF(IT167&gt;0,IV167,0)</f>
        <v/>
      </c>
      <c r="IV167" s="101" t="n"/>
      <c r="IW167" s="15">
        <f>IF(IT167&gt;0,(IT167+IV$11-I$2)/I$2,0)</f>
        <v/>
      </c>
      <c r="IX167" s="113">
        <f>IF(IT167&gt;0,IT167+IV$11-I$2,0)</f>
        <v/>
      </c>
      <c r="IY167" s="21">
        <f>IF(IT167&gt;0,(IT167+IV$11+IV$33+IV$52+IV$73+IV$93+IV$113+IV$133+IV$159-IT$8)/IT$8,0)</f>
        <v/>
      </c>
      <c r="IZ167" s="173">
        <f>IF(IT167&gt;0,IT167+IV$11+IV$33+IV$52+IV$73+IV$93+IV$113+IV$133+IV$159-IT$8,0)</f>
        <v/>
      </c>
    </row>
    <row r="168">
      <c r="A168" s="554">
        <f>'Investment Analysis'!A168</f>
        <v/>
      </c>
      <c r="B168" s="4">
        <f>'Investment Analysis'!B168</f>
        <v/>
      </c>
      <c r="C168" s="27">
        <f>'Investment Analysis'!C168</f>
        <v/>
      </c>
      <c r="D168" s="14">
        <f>'Investment Analysis'!D168</f>
        <v/>
      </c>
      <c r="E168" s="15">
        <f>'Investment Analysis'!E168</f>
        <v/>
      </c>
      <c r="F168" s="13">
        <f>'Investment Analysis'!G168</f>
        <v/>
      </c>
      <c r="G168" s="14">
        <f>'Investment Analysis'!H168</f>
        <v/>
      </c>
      <c r="H168" s="15">
        <f>'Investment Analysis'!I168</f>
        <v/>
      </c>
      <c r="I168" s="13">
        <f>'Investment Analysis'!K168</f>
        <v/>
      </c>
      <c r="J168" s="14">
        <f>'Investment Analysis'!L168</f>
        <v/>
      </c>
      <c r="K168" s="15">
        <f>'Investment Analysis'!M168</f>
        <v/>
      </c>
      <c r="L168" s="41">
        <f>'Investment Analysis'!T168</f>
        <v/>
      </c>
      <c r="M168" s="21">
        <f>'Investment Analysis'!V168</f>
        <v/>
      </c>
      <c r="N168" s="21">
        <f>'Investment Analysis'!W168</f>
        <v/>
      </c>
      <c r="P168" s="48">
        <f>'Investment Analysis'!Y168</f>
        <v/>
      </c>
      <c r="Q168" s="18" t="n"/>
      <c r="R168" s="83" t="n"/>
      <c r="S168" s="48" t="n">
        <v>4644.85</v>
      </c>
      <c r="T168" s="18">
        <f>'Investment Analysis'!AH168</f>
        <v/>
      </c>
      <c r="U168" s="15">
        <f>'Investment Analysis'!AF168</f>
        <v/>
      </c>
      <c r="V168" s="48" t="n">
        <v>7411.2</v>
      </c>
      <c r="W168" s="18">
        <f>'Investment Analysis'!AO168</f>
        <v/>
      </c>
      <c r="X168" s="15">
        <f>'Investment Analysis'!AM168</f>
        <v/>
      </c>
      <c r="Y168" s="48" t="n">
        <v>10076.03</v>
      </c>
      <c r="Z168" s="18">
        <f>IF(Y168&gt;0,(Y168-Z$5)/Z$5,0)</f>
        <v/>
      </c>
      <c r="AA168" s="15">
        <f>'Investment Analysis'!GM168</f>
        <v/>
      </c>
      <c r="AB168" s="48" t="n">
        <v>2697.86</v>
      </c>
      <c r="AC168" s="18">
        <f>IF(AB168&gt;0,(AB168+8000+5000-AC$5)/AC$5,0)</f>
        <v/>
      </c>
      <c r="AD168" s="15">
        <f>'Investment Analysis'!AT168</f>
        <v/>
      </c>
      <c r="AE168" s="48" t="n">
        <v>11733.4</v>
      </c>
      <c r="AF168" s="18">
        <f>'Investment Analysis'!BC168</f>
        <v/>
      </c>
      <c r="AG168" s="15">
        <f>'Investment Analysis'!BA168</f>
        <v/>
      </c>
      <c r="AH168" s="48" t="n"/>
      <c r="AI168" s="18">
        <f>IF(AH168&gt;0,(AH168-5000+20000+20000-AI$5)/AI$5,0)</f>
        <v/>
      </c>
      <c r="AJ168" s="15">
        <f>'Investment Analysis'!BH168</f>
        <v/>
      </c>
      <c r="AK168" s="48" t="n">
        <v>5265.72</v>
      </c>
      <c r="AL168" s="18">
        <f>IF(AK168&gt;0,(AK168+7000-AL$5)/AL$5,0)</f>
        <v/>
      </c>
      <c r="AM168" s="15">
        <f>'Investment Analysis'!BO168</f>
        <v/>
      </c>
      <c r="AN168" s="48" t="n">
        <v>5915.7</v>
      </c>
      <c r="AO168" s="18">
        <f>IF(AN168&gt;0,(AN168+25000+5000-AO$5)/AO$5,0)</f>
        <v/>
      </c>
      <c r="AP168" s="15">
        <f>'Investment Analysis'!BV168</f>
        <v/>
      </c>
      <c r="AQ168" s="48" t="n">
        <v>5185.81</v>
      </c>
      <c r="AR168" s="18">
        <f>IF(AQ168&gt;0,(AQ168+10000+4000-AR$5)/AR$5,0)</f>
        <v/>
      </c>
      <c r="AS168" s="15">
        <f>'Investment Analysis'!CC168</f>
        <v/>
      </c>
      <c r="AT168" s="48" t="n">
        <v>4876.29</v>
      </c>
      <c r="AU168" s="18">
        <f>'Investment Analysis'!CL168</f>
        <v/>
      </c>
      <c r="AV168" s="15">
        <f>'Investment Analysis'!CJ168</f>
        <v/>
      </c>
      <c r="AW168" s="48" t="n">
        <v>17957.58</v>
      </c>
      <c r="AX168" s="18">
        <f>IF(AW168&gt;0,(AW168+2000-AX$5)/AX$5,0)</f>
        <v/>
      </c>
      <c r="AY168" s="15">
        <f>'Investment Analysis'!CQ168</f>
        <v/>
      </c>
      <c r="AZ168" s="48" t="n">
        <v>16172.57</v>
      </c>
      <c r="BA168" s="18">
        <f>'Investment Analysis'!CZ168</f>
        <v/>
      </c>
      <c r="BB168" s="15">
        <f>'Investment Analysis'!CX168</f>
        <v/>
      </c>
      <c r="BC168" s="48" t="n">
        <v>9613.16</v>
      </c>
      <c r="BD168" s="18">
        <f>IF(BC168&gt;0,(BC168-10000+30000+10000-BD$5)/BD$5,0)</f>
        <v/>
      </c>
      <c r="BE168" s="15">
        <f>'Investment Analysis'!DE168</f>
        <v/>
      </c>
      <c r="BF168" s="48" t="n">
        <v>4697.91</v>
      </c>
      <c r="BG168" s="18">
        <f>'Investment Analysis'!DN168</f>
        <v/>
      </c>
      <c r="BH168" s="15">
        <f>'Investment Analysis'!DL168</f>
        <v/>
      </c>
      <c r="BI168" s="48" t="n">
        <v>2787.38</v>
      </c>
      <c r="BJ168" s="18">
        <f>'Investment Analysis'!EB168</f>
        <v/>
      </c>
      <c r="BK168" s="15">
        <f>'Investment Analysis'!DZ168</f>
        <v/>
      </c>
      <c r="BL168" s="48" t="n">
        <v>11662.47</v>
      </c>
      <c r="BM168" s="18">
        <f>'Investment Analysis'!EI168</f>
        <v/>
      </c>
      <c r="BN168" s="15">
        <f>'Investment Analysis'!EG168</f>
        <v/>
      </c>
      <c r="BO168" s="48" t="n">
        <v>10553.3</v>
      </c>
      <c r="BP168" s="18">
        <f>'Investment Analysis'!DU168</f>
        <v/>
      </c>
      <c r="BQ168" s="15">
        <f>'Investment Analysis'!DS168</f>
        <v/>
      </c>
      <c r="BR168" s="48" t="n">
        <v>11994.86</v>
      </c>
      <c r="BS168" s="18">
        <f>'Investment Analysis'!EP168</f>
        <v/>
      </c>
      <c r="BT168" s="15">
        <f>'Investment Analysis'!EN168</f>
        <v/>
      </c>
      <c r="BU168" s="48" t="n">
        <v>14478.25</v>
      </c>
      <c r="BV168" s="18">
        <f>IF(BU168&gt;0,(BU168+8000-BV$5)/BV$5,0)</f>
        <v/>
      </c>
      <c r="BW168" s="15">
        <f>'Investment Analysis'!EU168</f>
        <v/>
      </c>
      <c r="BX168" s="48" t="n">
        <v>22529.81</v>
      </c>
      <c r="BY168" s="18">
        <f>IF(BX168&gt;0,(BX168-10000-5000-BY$5)/BY$5,0)</f>
        <v/>
      </c>
      <c r="BZ168" s="15">
        <f>'Investment Analysis'!FB168</f>
        <v/>
      </c>
      <c r="CA168" s="48" t="n">
        <v>20846.65</v>
      </c>
      <c r="CB168" s="18">
        <f>IF(CA168&gt;0,(CA168-CB$5)/CB$5,0)</f>
        <v/>
      </c>
      <c r="CC168" s="15">
        <f>'Investment Analysis'!FI168</f>
        <v/>
      </c>
      <c r="CD168" s="48" t="n">
        <v>9819.700000000001</v>
      </c>
      <c r="CE168" s="18">
        <f>'Investment Analysis'!FR168</f>
        <v/>
      </c>
      <c r="CF168" s="15">
        <f>'Investment Analysis'!FP168</f>
        <v/>
      </c>
      <c r="CG168" s="48" t="n">
        <v>4941.88</v>
      </c>
      <c r="CH168" s="18">
        <f>'Investment Analysis'!FR168</f>
        <v/>
      </c>
      <c r="CI168" s="15">
        <f>'Investment Analysis'!FW168</f>
        <v/>
      </c>
      <c r="CJ168" s="48" t="n"/>
      <c r="CK168" s="18">
        <f>IF(CJ168&gt;0,(CJ168+5000+8000-CK$5)/CK$5,0)</f>
        <v/>
      </c>
      <c r="CL168" s="15">
        <f>'Investment Analysis'!GD168</f>
        <v/>
      </c>
      <c r="CM168" s="48" t="n">
        <v>38114.37</v>
      </c>
      <c r="CN168" s="18">
        <f>IF(CM168&gt;0,(CM168-CN$5)/CN$5,0)</f>
        <v/>
      </c>
      <c r="CO168" s="15">
        <f>'Investment Analysis'!GT168</f>
        <v/>
      </c>
      <c r="CP168" s="48" t="n">
        <v>6478</v>
      </c>
      <c r="CQ168" s="18">
        <f>IF(CP168&gt;0,(CP168-CQ$5)/CQ$5,0)</f>
        <v/>
      </c>
      <c r="CR168" s="15">
        <f>'Investment Analysis'!HG168</f>
        <v/>
      </c>
      <c r="CS168" s="48" t="n">
        <v>3840</v>
      </c>
      <c r="CT168" s="18">
        <f>IF(CS168&gt;0,(CS168-CT$5)/CT$5,0)</f>
        <v/>
      </c>
      <c r="CU168" s="15">
        <f>'Investment Analysis'!HN168</f>
        <v/>
      </c>
      <c r="CV168" s="48" t="n">
        <v>9647</v>
      </c>
      <c r="CW168" s="18">
        <f>IF(CV168&gt;0,(CV168-CW$5)/CW$5,0)</f>
        <v/>
      </c>
      <c r="CX168" s="15">
        <f>'Investment Analysis'!IB168</f>
        <v/>
      </c>
      <c r="CY168" s="48" t="n">
        <v>11646.8</v>
      </c>
      <c r="CZ168" s="18">
        <f>IF(CY168&gt;0,(CY168-CZ$5)/CZ$5,0)</f>
        <v/>
      </c>
      <c r="DA168" s="15">
        <f>'Investment Analysis'!II168</f>
        <v/>
      </c>
      <c r="DB168" s="48" t="n">
        <v>6677.25</v>
      </c>
      <c r="DC168" s="18">
        <f>IF(DB168&gt;0,(DB168-DC$5)/DC$5,0)</f>
        <v/>
      </c>
      <c r="DD168" s="15">
        <f>'Investment Analysis'!IP168</f>
        <v/>
      </c>
      <c r="DE168" s="48" t="n">
        <v>21141</v>
      </c>
      <c r="DF168" s="18">
        <f>'Investment Analysis'!IY168</f>
        <v/>
      </c>
      <c r="DG168" s="15">
        <f>'Investment Analysis'!IW168</f>
        <v/>
      </c>
      <c r="DH168" s="48" t="n">
        <v>22431.6</v>
      </c>
      <c r="DI168" s="18">
        <f>IF(DH168&gt;0,(DH168-DI$5)/DI$5,0)</f>
        <v/>
      </c>
      <c r="DJ168" s="15">
        <f>'Investment Analysis'!JD168</f>
        <v/>
      </c>
      <c r="DK168" s="48" t="n">
        <v>25286</v>
      </c>
      <c r="DL168" s="18">
        <f>IF(DK168&gt;0,(DK168-DL$5)/DL$5,0)</f>
        <v/>
      </c>
      <c r="DM168" s="15">
        <f>'Investment Analysis'!JK168</f>
        <v/>
      </c>
      <c r="DN168" s="48" t="n">
        <v>1085.3</v>
      </c>
      <c r="DO168" s="18">
        <f>IF(DN168&gt;0,(DN168-DO$5)/DO$5,0)</f>
        <v/>
      </c>
      <c r="DP168" s="15">
        <f>'Investment Analysis'!HU168</f>
        <v/>
      </c>
      <c r="DQ168" s="48" t="n">
        <v>1990.25</v>
      </c>
      <c r="DR168" s="18">
        <f>IF(DQ168&gt;0,(DQ168-DR$5)/DR$5,0)</f>
        <v/>
      </c>
      <c r="DS168" s="15">
        <f>'Investment Analysis'!JR168</f>
        <v/>
      </c>
      <c r="DT168" s="48" t="n">
        <v>20274</v>
      </c>
      <c r="DU168" s="18">
        <f>IF(DT168&gt;0,(DT168-630.54-DU$5)/DU$5,0)</f>
        <v/>
      </c>
      <c r="DV168" s="15">
        <f>'Investment Analysis'!JY168</f>
        <v/>
      </c>
      <c r="DW168" s="48" t="n">
        <v>14238</v>
      </c>
      <c r="DX168" s="18">
        <f>IF(DW168&gt;0,(DW168-DX$5)/DX$5,0)</f>
        <v/>
      </c>
      <c r="DY168" s="15">
        <f>'Investment Analysis'!KF168</f>
        <v/>
      </c>
      <c r="DZ168" s="48" t="n">
        <v>5302</v>
      </c>
      <c r="EA168" s="18">
        <f>IF(DZ168&gt;0,(DZ168-EA$5)/EA$5,0)</f>
        <v/>
      </c>
      <c r="EB168" s="15">
        <f>'Investment Analysis'!KM168</f>
        <v/>
      </c>
      <c r="EC168" s="48" t="n">
        <v>8255</v>
      </c>
      <c r="ED168" s="18">
        <f>'Investment Analysis'!KV168</f>
        <v/>
      </c>
      <c r="EE168" s="15">
        <f>'Investment Analysis'!KT168</f>
        <v/>
      </c>
      <c r="EF168" s="48" t="n">
        <v>23103</v>
      </c>
      <c r="EG168" s="18">
        <f>IF(EF168&gt;0,(EF168-EG$5)/EG$5,0)</f>
        <v/>
      </c>
      <c r="EH168" s="15">
        <f>'Investment Analysis'!LH168</f>
        <v/>
      </c>
      <c r="EI168" s="48" t="n">
        <v>8754.85</v>
      </c>
      <c r="EJ168" s="18">
        <f>'Investment Analysis'!LQ168</f>
        <v/>
      </c>
      <c r="EK168" s="15">
        <f>'Investment Analysis'!LO168</f>
        <v/>
      </c>
      <c r="EL168" s="48" t="n">
        <v>28620</v>
      </c>
      <c r="EM168" s="18">
        <f>IF(EL168&gt;0,(EL168-EM$4)/EM$4,0)</f>
        <v/>
      </c>
      <c r="EN168" s="15">
        <f>'Investment Analysis'!LX168</f>
        <v/>
      </c>
      <c r="EO168" s="48" t="n">
        <v>15635</v>
      </c>
      <c r="EP168" s="68">
        <f>IF(EO168&gt;0,(EO168-500-EP$5)/EP$5,0)</f>
        <v/>
      </c>
      <c r="EQ168" s="15">
        <f>'Investment Analysis'!MC168</f>
        <v/>
      </c>
      <c r="ER168" s="48" t="n">
        <v>4500</v>
      </c>
      <c r="ES168" s="18">
        <f>'Investment Analysis'!LX168</f>
        <v/>
      </c>
      <c r="ET168" s="15">
        <f>'Investment Analysis'!LA168</f>
        <v/>
      </c>
      <c r="EU168" s="48" t="n">
        <v>43270.5</v>
      </c>
      <c r="EV168" s="18">
        <f>'Investment Analysis'!ML168</f>
        <v/>
      </c>
      <c r="EW168" s="15">
        <f>'Investment Analysis'!MJ168</f>
        <v/>
      </c>
      <c r="EX168" s="48" t="n">
        <v>85869</v>
      </c>
      <c r="EY168" s="18">
        <f>IF(EX168&gt;0,(EX168-EY$5)/EY$5,0)</f>
        <v/>
      </c>
      <c r="EZ168" s="15">
        <f>'Investment Analysis'!MQ168</f>
        <v/>
      </c>
      <c r="FA168" s="48" t="n">
        <v>13632</v>
      </c>
      <c r="FB168" s="18">
        <f>IF(FA168&gt;0,(FA168-FB$5)/FB$5,0)</f>
        <v/>
      </c>
      <c r="FC168" s="15">
        <f>'Investment Analysis'!MX168</f>
        <v/>
      </c>
      <c r="FD168" s="48" t="n">
        <v>18650.8</v>
      </c>
      <c r="FE168" s="18">
        <f>IF(FD168&gt;0,(FD168-FE$5)/FE$5,0)</f>
        <v/>
      </c>
      <c r="FF168" s="15">
        <f>'Investment Analysis'!NE168</f>
        <v/>
      </c>
      <c r="FG168" s="48" t="n">
        <v>13680</v>
      </c>
      <c r="FH168" s="18">
        <f>IF(FG168&gt;0,(FG168-FH$5)/FH$5,0)</f>
        <v/>
      </c>
      <c r="FI168" s="15">
        <f>'Investment Analysis'!NL168</f>
        <v/>
      </c>
      <c r="FJ168" s="48" t="n">
        <v>42321.3</v>
      </c>
      <c r="FK168" s="18">
        <f>IF(FJ168&gt;0,(FJ168-FK$5)/FK$5,0)</f>
        <v/>
      </c>
      <c r="FL168" s="15">
        <f>'Investment Analysis'!NS168</f>
        <v/>
      </c>
      <c r="FM168" s="48" t="n">
        <v>2989.8</v>
      </c>
      <c r="FN168" s="18">
        <f>IF(FM168&gt;0,(FM168-FN$5)/FN$5,0)</f>
        <v/>
      </c>
      <c r="FO168" s="15">
        <f>'Investment Analysis'!NZ168</f>
        <v/>
      </c>
      <c r="FP168" s="48" t="n">
        <v>27900</v>
      </c>
      <c r="FQ168" s="18">
        <f>IF(FP168&gt;0,(FP168-FQ$5)/FQ$5,0)</f>
        <v/>
      </c>
      <c r="FR168" s="15">
        <f>'Investment Analysis'!OG168</f>
        <v/>
      </c>
      <c r="FS168" s="48" t="n">
        <v>52797</v>
      </c>
      <c r="FT168" s="18">
        <f>IF(FS168&gt;0,(FS168-FT$5)/FT$5,0)</f>
        <v/>
      </c>
      <c r="FU168" s="15">
        <f>'Investment Analysis'!ON168</f>
        <v/>
      </c>
      <c r="FV168" s="48" t="n">
        <v>9340</v>
      </c>
      <c r="FW168" s="18">
        <f>IF(FV168&gt;0,(FV168-FW$5)/FW$5,0)</f>
        <v/>
      </c>
      <c r="FX168" s="15">
        <f>'Investment Analysis'!OU168</f>
        <v/>
      </c>
      <c r="FY168" s="48" t="n">
        <v>19573.75</v>
      </c>
      <c r="FZ168" s="18">
        <f>IF(FY168&gt;0,(FY168-FZ$5)/FZ$5,0)</f>
        <v/>
      </c>
      <c r="GA168" s="15">
        <f>'Investment Analysis'!PB168</f>
        <v/>
      </c>
      <c r="GB168" s="48" t="n">
        <v>20711.25</v>
      </c>
      <c r="GC168" s="18">
        <f>'Investment Analysis'!PK168</f>
        <v/>
      </c>
      <c r="GD168" s="15">
        <f>'Investment Analysis'!PI168</f>
        <v/>
      </c>
      <c r="GE168" s="48" t="n">
        <v>10236</v>
      </c>
      <c r="GF168" s="18">
        <f>'Investment Analysis'!PY168</f>
        <v/>
      </c>
      <c r="GG168" s="15">
        <f>'Investment Analysis'!PW168</f>
        <v/>
      </c>
      <c r="GH168" s="48" t="n">
        <v>22105.3</v>
      </c>
      <c r="GI168" s="18">
        <f>'Investment Analysis'!QF168</f>
        <v/>
      </c>
      <c r="GJ168" s="15">
        <f>'Investment Analysis'!QD168</f>
        <v/>
      </c>
      <c r="GK168" s="48" t="n">
        <v>34640</v>
      </c>
      <c r="GL168" s="18">
        <f>'Investment Analysis'!QM168</f>
        <v/>
      </c>
      <c r="GM168" s="15">
        <f>'Investment Analysis'!QK168</f>
        <v/>
      </c>
      <c r="GN168" s="48" t="n">
        <v>12843</v>
      </c>
      <c r="GO168" s="18">
        <f>'Investment Analysis'!QT168</f>
        <v/>
      </c>
      <c r="GP168" s="15">
        <f>'Investment Analysis'!QR168</f>
        <v/>
      </c>
      <c r="GQ168" s="48" t="n">
        <v>5128.2</v>
      </c>
      <c r="GR168" s="18">
        <f>'Investment Analysis'!RA168</f>
        <v/>
      </c>
      <c r="GS168" s="15">
        <f>'Investment Analysis'!QY168</f>
        <v/>
      </c>
      <c r="GT168" s="48" t="n"/>
      <c r="GU168" s="18">
        <f>'Investment Analysis'!RH168</f>
        <v/>
      </c>
      <c r="GV168" s="15">
        <f>'Investment Analysis'!RF168</f>
        <v/>
      </c>
      <c r="GW168" s="48" t="n">
        <v>11430</v>
      </c>
      <c r="GX168" s="18">
        <f>'Investment Analysis'!RO168</f>
        <v/>
      </c>
      <c r="GY168" s="15">
        <f>'Investment Analysis'!RM168</f>
        <v/>
      </c>
      <c r="GZ168" s="48" t="n">
        <v>3200</v>
      </c>
      <c r="HA168" s="18">
        <f>'Investment Analysis'!RV168</f>
        <v/>
      </c>
      <c r="HB168" s="15">
        <f>'Investment Analysis'!RT168</f>
        <v/>
      </c>
      <c r="HC168" s="48" t="n">
        <v>23401.5</v>
      </c>
      <c r="HD168" s="18">
        <f>'Investment Analysis'!SC168</f>
        <v/>
      </c>
      <c r="HE168" s="15">
        <f>'Investment Analysis'!SA168</f>
        <v/>
      </c>
      <c r="HF168" s="48" t="n">
        <v>7380</v>
      </c>
      <c r="HG168" s="18">
        <f>'Investment Analysis'!SJ168</f>
        <v/>
      </c>
      <c r="HH168" s="15">
        <f>'Investment Analysis'!SH168</f>
        <v/>
      </c>
      <c r="HI168" s="48" t="n">
        <v>5280</v>
      </c>
      <c r="HJ168" s="18">
        <f>'Investment Analysis'!SM168</f>
        <v/>
      </c>
      <c r="HK168" s="15">
        <f>'Investment Analysis'!SK168</f>
        <v/>
      </c>
      <c r="HL168" s="48" t="n">
        <v>11295</v>
      </c>
      <c r="HM168" s="18">
        <f>'Investment Analysis'!SP168</f>
        <v/>
      </c>
      <c r="HN168" s="15">
        <f>'Investment Analysis'!SN168</f>
        <v/>
      </c>
      <c r="HO168" s="48" t="n">
        <v>17383.35</v>
      </c>
      <c r="HP168" s="18">
        <f>'Investment Analysis'!TE168</f>
        <v/>
      </c>
      <c r="HQ168" s="15">
        <f>'Investment Analysis'!TC168</f>
        <v/>
      </c>
      <c r="HR168" s="48" t="n">
        <v>7161.75</v>
      </c>
      <c r="HS168" s="18">
        <f>'Investment Analysis'!TL168</f>
        <v/>
      </c>
      <c r="HT168" s="15">
        <f>'Investment Analysis'!TJ168</f>
        <v/>
      </c>
      <c r="HU168" s="48" t="n">
        <v>19320</v>
      </c>
      <c r="HV168" s="18">
        <f>'Investment Analysis'!TS168</f>
        <v/>
      </c>
      <c r="HW168" s="15">
        <f>'Investment Analysis'!TQ168</f>
        <v/>
      </c>
      <c r="HX168" s="48" t="n"/>
      <c r="HY168" s="18">
        <f>'Investment Analysis'!TZ168</f>
        <v/>
      </c>
      <c r="HZ168" s="15">
        <f>'Investment Analysis'!TX168</f>
        <v/>
      </c>
      <c r="IA168" s="48" t="n"/>
      <c r="IB168" s="18">
        <f>'Investment Analysis'!UG168</f>
        <v/>
      </c>
      <c r="IC168" s="15">
        <f>'Investment Analysis'!UE168</f>
        <v/>
      </c>
      <c r="ID168" s="48" t="n"/>
      <c r="IE168" s="18">
        <f>'Investment Analysis'!UN168</f>
        <v/>
      </c>
      <c r="IF168" s="15">
        <f>'Investment Analysis'!UL168</f>
        <v/>
      </c>
      <c r="IG168" s="48" t="n"/>
      <c r="IH168" s="18">
        <f>'Investment Analysis'!UU168</f>
        <v/>
      </c>
      <c r="II168" s="15">
        <f>'Investment Analysis'!US168</f>
        <v/>
      </c>
      <c r="IJ168" s="48" t="n"/>
      <c r="IK168" s="18">
        <f>'Investment Analysis'!VB168</f>
        <v/>
      </c>
      <c r="IL168" s="15">
        <f>'Investment Analysis'!UZ168</f>
        <v/>
      </c>
      <c r="IM168" s="48" t="n"/>
      <c r="IN168" s="18">
        <f>'Investment Analysis'!VI168</f>
        <v/>
      </c>
      <c r="IO168" s="15">
        <f>'Investment Analysis'!VG168</f>
        <v/>
      </c>
      <c r="IP168" s="18" t="n"/>
      <c r="IQ168" s="18" t="n"/>
      <c r="IR168" s="18" t="n"/>
      <c r="IS168" s="108">
        <f>IF(IT168&gt;0,IT168-IT167,0)</f>
        <v/>
      </c>
      <c r="IT168" s="48">
        <f>FY168+FV168+FS168+FP168+FM168+FJ168+FG168+FD168+FA168+EX168+EU168+ER168+EO168+EL168+EI168+EF168+EC168+DZ168+DW168+DT168+DQ168+DN168+DK168+DH168+DE168+DB168+CY168+CV168+CS168+CP168+CJ168+CG168+CD168+CA168+BX168+P168+CM168+GT168+GQ168+GN168+GK168+GH168+GE168+GB168+BU168+BR168+BO168+BL168+BI168+BF168+BC168+AZ168+AW168+AT168+AQ168+AN168+AK168+AH168+AE168+AB168+Y168+V168+S168+GW168+GZ168+HC168+HF168+HI168+HL168+HO168+HR168+HU168</f>
        <v/>
      </c>
      <c r="IU168" s="101">
        <f>IF(IT168&gt;0,IV168,0)</f>
        <v/>
      </c>
      <c r="IV168" s="101" t="n"/>
      <c r="IW168" s="15">
        <f>IF(IT168&gt;0,(IT168+IV$11-I$2)/I$2,0)</f>
        <v/>
      </c>
      <c r="IX168" s="113">
        <f>IF(IT168&gt;0,IT168+IV$11-I$2,0)</f>
        <v/>
      </c>
      <c r="IY168" s="21">
        <f>IF(IT168&gt;0,(IT168+IV$11+IV$33+IV$52+IV$73+IV$93+IV$113+IV$133+IV$159-IT$8)/IT$8,0)</f>
        <v/>
      </c>
      <c r="IZ168" s="173">
        <f>IF(IT168&gt;0,IT168+IV$11+IV$33+IV$52+IV$73+IV$93+IV$113+IV$133+IV$159-IT$8,0)</f>
        <v/>
      </c>
    </row>
    <row r="169">
      <c r="A169" s="554">
        <f>'Investment Analysis'!A169</f>
        <v/>
      </c>
      <c r="B169" s="4">
        <f>'Investment Analysis'!B169</f>
        <v/>
      </c>
      <c r="C169" s="27">
        <f>'Investment Analysis'!C169</f>
        <v/>
      </c>
      <c r="D169" s="14">
        <f>'Investment Analysis'!D169</f>
        <v/>
      </c>
      <c r="E169" s="15">
        <f>'Investment Analysis'!E169</f>
        <v/>
      </c>
      <c r="F169" s="13">
        <f>'Investment Analysis'!G169</f>
        <v/>
      </c>
      <c r="G169" s="14">
        <f>'Investment Analysis'!H169</f>
        <v/>
      </c>
      <c r="H169" s="15">
        <f>'Investment Analysis'!I169</f>
        <v/>
      </c>
      <c r="I169" s="13">
        <f>'Investment Analysis'!K169</f>
        <v/>
      </c>
      <c r="J169" s="14">
        <f>'Investment Analysis'!L169</f>
        <v/>
      </c>
      <c r="K169" s="15">
        <f>'Investment Analysis'!M169</f>
        <v/>
      </c>
      <c r="L169" s="41">
        <f>'Investment Analysis'!T169</f>
        <v/>
      </c>
      <c r="M169" s="21">
        <f>'Investment Analysis'!V169</f>
        <v/>
      </c>
      <c r="N169" s="21">
        <f>'Investment Analysis'!W169</f>
        <v/>
      </c>
      <c r="P169" s="48">
        <f>'Investment Analysis'!Y169</f>
        <v/>
      </c>
      <c r="Q169" s="18" t="n"/>
      <c r="R169" s="83" t="n"/>
      <c r="S169" s="48" t="n">
        <v>4628.09</v>
      </c>
      <c r="T169" s="18">
        <f>'Investment Analysis'!AH169</f>
        <v/>
      </c>
      <c r="U169" s="15">
        <f>'Investment Analysis'!AF169</f>
        <v/>
      </c>
      <c r="V169" s="48" t="n">
        <v>7383.28</v>
      </c>
      <c r="W169" s="18">
        <f>'Investment Analysis'!AO169</f>
        <v/>
      </c>
      <c r="X169" s="15">
        <f>'Investment Analysis'!AM169</f>
        <v/>
      </c>
      <c r="Y169" s="48" t="n">
        <v>10145.35</v>
      </c>
      <c r="Z169" s="18">
        <f>IF(Y169&gt;0,(Y169-Z$5)/Z$5,0)</f>
        <v/>
      </c>
      <c r="AA169" s="15">
        <f>'Investment Analysis'!GM169</f>
        <v/>
      </c>
      <c r="AB169" s="48" t="n">
        <v>2689.75</v>
      </c>
      <c r="AC169" s="18">
        <f>IF(AB169&gt;0,(AB169+8000+5000-AC$5)/AC$5,0)</f>
        <v/>
      </c>
      <c r="AD169" s="15">
        <f>'Investment Analysis'!AT169</f>
        <v/>
      </c>
      <c r="AE169" s="48" t="n">
        <v>11688.03</v>
      </c>
      <c r="AF169" s="18">
        <f>'Investment Analysis'!BC169</f>
        <v/>
      </c>
      <c r="AG169" s="15">
        <f>'Investment Analysis'!BA169</f>
        <v/>
      </c>
      <c r="AH169" s="48" t="n"/>
      <c r="AI169" s="18">
        <f>IF(AH169&gt;0,(AH169-5000+20000+20000-AI$5)/AI$5,0)</f>
        <v/>
      </c>
      <c r="AJ169" s="15">
        <f>'Investment Analysis'!BH169</f>
        <v/>
      </c>
      <c r="AK169" s="48" t="n">
        <v>5262.2</v>
      </c>
      <c r="AL169" s="18">
        <f>IF(AK169&gt;0,(AK169+7000-AL$5)/AL$5,0)</f>
        <v/>
      </c>
      <c r="AM169" s="15">
        <f>'Investment Analysis'!BO169</f>
        <v/>
      </c>
      <c r="AN169" s="48" t="n">
        <v>5892.66</v>
      </c>
      <c r="AO169" s="18">
        <f>IF(AN169&gt;0,(AN169+25000+5000-AO$5)/AO$5,0)</f>
        <v/>
      </c>
      <c r="AP169" s="15">
        <f>'Investment Analysis'!BV169</f>
        <v/>
      </c>
      <c r="AQ169" s="48" t="n">
        <v>5181.87</v>
      </c>
      <c r="AR169" s="18">
        <f>IF(AQ169&gt;0,(AQ169+10000+4000-AR$5)/AR$5,0)</f>
        <v/>
      </c>
      <c r="AS169" s="15">
        <f>'Investment Analysis'!CC169</f>
        <v/>
      </c>
      <c r="AT169" s="48" t="n">
        <v>4881.23</v>
      </c>
      <c r="AU169" s="18">
        <f>'Investment Analysis'!CL169</f>
        <v/>
      </c>
      <c r="AV169" s="15">
        <f>'Investment Analysis'!CJ169</f>
        <v/>
      </c>
      <c r="AW169" s="48" t="n">
        <v>18032.76</v>
      </c>
      <c r="AX169" s="18">
        <f>IF(AW169&gt;0,(AW169+2000-AX$5)/AX$5,0)</f>
        <v/>
      </c>
      <c r="AY169" s="15">
        <f>'Investment Analysis'!CQ169</f>
        <v/>
      </c>
      <c r="AZ169" s="48" t="n">
        <v>16189.44</v>
      </c>
      <c r="BA169" s="18">
        <f>'Investment Analysis'!CZ169</f>
        <v/>
      </c>
      <c r="BB169" s="15">
        <f>'Investment Analysis'!CX169</f>
        <v/>
      </c>
      <c r="BC169" s="48" t="n">
        <v>9613.16</v>
      </c>
      <c r="BD169" s="18">
        <f>IF(BC169&gt;0,(BC169-10000+30000+10000-BD$5)/BD$5,0)</f>
        <v/>
      </c>
      <c r="BE169" s="15">
        <f>'Investment Analysis'!DE169</f>
        <v/>
      </c>
      <c r="BF169" s="48" t="n">
        <v>4675.61</v>
      </c>
      <c r="BG169" s="18">
        <f>'Investment Analysis'!DN169</f>
        <v/>
      </c>
      <c r="BH169" s="15">
        <f>'Investment Analysis'!DL169</f>
        <v/>
      </c>
      <c r="BI169" s="48" t="n">
        <v>2775.33</v>
      </c>
      <c r="BJ169" s="18">
        <f>'Investment Analysis'!EB169</f>
        <v/>
      </c>
      <c r="BK169" s="15">
        <f>'Investment Analysis'!DZ169</f>
        <v/>
      </c>
      <c r="BL169" s="48" t="n">
        <v>11612.62</v>
      </c>
      <c r="BM169" s="18">
        <f>'Investment Analysis'!EI169</f>
        <v/>
      </c>
      <c r="BN169" s="15">
        <f>'Investment Analysis'!EG169</f>
        <v/>
      </c>
      <c r="BO169" s="48" t="n">
        <v>10553.3</v>
      </c>
      <c r="BP169" s="18">
        <f>'Investment Analysis'!DU169</f>
        <v/>
      </c>
      <c r="BQ169" s="15">
        <f>'Investment Analysis'!DS169</f>
        <v/>
      </c>
      <c r="BR169" s="48" t="n">
        <v>11944.54</v>
      </c>
      <c r="BS169" s="18">
        <f>'Investment Analysis'!EP169</f>
        <v/>
      </c>
      <c r="BT169" s="15">
        <f>'Investment Analysis'!EN169</f>
        <v/>
      </c>
      <c r="BU169" s="48" t="n">
        <v>14406.88</v>
      </c>
      <c r="BV169" s="18">
        <f>IF(BU169&gt;0,(BU169+8000-BV$5)/BV$5,0)</f>
        <v/>
      </c>
      <c r="BW169" s="15">
        <f>'Investment Analysis'!EU169</f>
        <v/>
      </c>
      <c r="BX169" s="48" t="n">
        <v>22979.32</v>
      </c>
      <c r="BY169" s="18">
        <f>IF(BX169&gt;0,(BX169-10000-5000-BY$5)/BY$5,0)</f>
        <v/>
      </c>
      <c r="BZ169" s="15">
        <f>'Investment Analysis'!FB169</f>
        <v/>
      </c>
      <c r="CA169" s="48" t="n">
        <v>21004.26</v>
      </c>
      <c r="CB169" s="18">
        <f>IF(CA169&gt;0,(CA169-CB$5)/CB$5,0)</f>
        <v/>
      </c>
      <c r="CC169" s="15">
        <f>'Investment Analysis'!FI169</f>
        <v/>
      </c>
      <c r="CD169" s="48" t="n">
        <v>9789.51</v>
      </c>
      <c r="CE169" s="18">
        <f>'Investment Analysis'!FR169</f>
        <v/>
      </c>
      <c r="CF169" s="15">
        <f>'Investment Analysis'!FP169</f>
        <v/>
      </c>
      <c r="CG169" s="48" t="n">
        <v>4928.66</v>
      </c>
      <c r="CH169" s="18">
        <f>'Investment Analysis'!FR169</f>
        <v/>
      </c>
      <c r="CI169" s="15">
        <f>'Investment Analysis'!FW169</f>
        <v/>
      </c>
      <c r="CJ169" s="48" t="n"/>
      <c r="CK169" s="18">
        <f>IF(CJ169&gt;0,(CJ169+5000+8000-CK$5)/CK$5,0)</f>
        <v/>
      </c>
      <c r="CL169" s="15">
        <f>'Investment Analysis'!GD169</f>
        <v/>
      </c>
      <c r="CM169" s="48" t="n">
        <v>37951.99</v>
      </c>
      <c r="CN169" s="18">
        <f>IF(CM169&gt;0,(CM169-CN$5)/CN$5,0)</f>
        <v/>
      </c>
      <c r="CO169" s="15">
        <f>'Investment Analysis'!GT169</f>
        <v/>
      </c>
      <c r="CP169" s="48" t="n">
        <v>6402.2</v>
      </c>
      <c r="CQ169" s="18">
        <f>IF(CP169&gt;0,(CP169-CQ$5)/CQ$5,0)</f>
        <v/>
      </c>
      <c r="CR169" s="15">
        <f>'Investment Analysis'!HG169</f>
        <v/>
      </c>
      <c r="CS169" s="48" t="n">
        <v>3910</v>
      </c>
      <c r="CT169" s="18">
        <f>IF(CS169&gt;0,(CS169-CT$5)/CT$5,0)</f>
        <v/>
      </c>
      <c r="CU169" s="15">
        <f>'Investment Analysis'!HN169</f>
        <v/>
      </c>
      <c r="CV169" s="48" t="n">
        <v>9623.9</v>
      </c>
      <c r="CW169" s="18">
        <f>IF(CV169&gt;0,(CV169-CW$5)/CW$5,0)</f>
        <v/>
      </c>
      <c r="CX169" s="15">
        <f>'Investment Analysis'!IB169</f>
        <v/>
      </c>
      <c r="CY169" s="48" t="n">
        <v>11584</v>
      </c>
      <c r="CZ169" s="18">
        <f>IF(CY169&gt;0,(CY169-CZ$5)/CZ$5,0)</f>
        <v/>
      </c>
      <c r="DA169" s="15">
        <f>'Investment Analysis'!II169</f>
        <v/>
      </c>
      <c r="DB169" s="48" t="n">
        <v>6662</v>
      </c>
      <c r="DC169" s="18">
        <f>IF(DB169&gt;0,(DB169-DC$5)/DC$5,0)</f>
        <v/>
      </c>
      <c r="DD169" s="15">
        <f>'Investment Analysis'!IP169</f>
        <v/>
      </c>
      <c r="DE169" s="48" t="n">
        <v>21429</v>
      </c>
      <c r="DF169" s="18">
        <f>'Investment Analysis'!IY169</f>
        <v/>
      </c>
      <c r="DG169" s="15">
        <f>'Investment Analysis'!IW169</f>
        <v/>
      </c>
      <c r="DH169" s="48" t="n">
        <v>22173</v>
      </c>
      <c r="DI169" s="18">
        <f>IF(DH169&gt;0,(DH169-DI$5)/DI$5,0)</f>
        <v/>
      </c>
      <c r="DJ169" s="15">
        <f>'Investment Analysis'!JD169</f>
        <v/>
      </c>
      <c r="DK169" s="48" t="n">
        <v>25212</v>
      </c>
      <c r="DL169" s="18">
        <f>IF(DK169&gt;0,(DK169-DL$5)/DL$5,0)</f>
        <v/>
      </c>
      <c r="DM169" s="15">
        <f>'Investment Analysis'!JK169</f>
        <v/>
      </c>
      <c r="DN169" s="48" t="n">
        <v>1092.3</v>
      </c>
      <c r="DO169" s="18">
        <f>IF(DN169&gt;0,(DN169-DO$5)/DO$5,0)</f>
        <v/>
      </c>
      <c r="DP169" s="15">
        <f>'Investment Analysis'!HU169</f>
        <v/>
      </c>
      <c r="DQ169" s="48" t="n">
        <v>1943.75</v>
      </c>
      <c r="DR169" s="18">
        <f>IF(DQ169&gt;0,(DQ169-DR$5)/DR$5,0)</f>
        <v/>
      </c>
      <c r="DS169" s="15">
        <f>'Investment Analysis'!JR169</f>
        <v/>
      </c>
      <c r="DT169" s="48" t="n">
        <v>20094</v>
      </c>
      <c r="DU169" s="18">
        <f>IF(DT169&gt;0,(DT169-630.54-DU$5)/DU$5,0)</f>
        <v/>
      </c>
      <c r="DV169" s="15">
        <f>'Investment Analysis'!JY169</f>
        <v/>
      </c>
      <c r="DW169" s="48" t="n">
        <v>14441</v>
      </c>
      <c r="DX169" s="18">
        <f>IF(DW169&gt;0,(DW169-DX$5)/DX$5,0)</f>
        <v/>
      </c>
      <c r="DY169" s="15">
        <f>'Investment Analysis'!KF169</f>
        <v/>
      </c>
      <c r="DZ169" s="48" t="n">
        <v>5556</v>
      </c>
      <c r="EA169" s="18">
        <f>IF(DZ169&gt;0,(DZ169-EA$5)/EA$5,0)</f>
        <v/>
      </c>
      <c r="EB169" s="15">
        <f>'Investment Analysis'!KM169</f>
        <v/>
      </c>
      <c r="EC169" s="48" t="n">
        <v>8710</v>
      </c>
      <c r="ED169" s="18">
        <f>'Investment Analysis'!KV169</f>
        <v/>
      </c>
      <c r="EE169" s="15">
        <f>'Investment Analysis'!KT169</f>
        <v/>
      </c>
      <c r="EF169" s="48" t="n">
        <v>23422.5</v>
      </c>
      <c r="EG169" s="18">
        <f>IF(EF169&gt;0,(EF169-EG$5)/EG$5,0)</f>
        <v/>
      </c>
      <c r="EH169" s="15">
        <f>'Investment Analysis'!LH169</f>
        <v/>
      </c>
      <c r="EI169" s="48" t="n">
        <v>8862.1</v>
      </c>
      <c r="EJ169" s="18">
        <f>'Investment Analysis'!LQ169</f>
        <v/>
      </c>
      <c r="EK169" s="15">
        <f>'Investment Analysis'!LO169</f>
        <v/>
      </c>
      <c r="EL169" s="48" t="n">
        <v>29265</v>
      </c>
      <c r="EM169" s="18">
        <f>IF(EL169&gt;0,(EL169-EM$4)/EM$4,0)</f>
        <v/>
      </c>
      <c r="EN169" s="15">
        <f>'Investment Analysis'!LX169</f>
        <v/>
      </c>
      <c r="EO169" s="48" t="n">
        <v>16020</v>
      </c>
      <c r="EP169" s="68">
        <f>IF(EO169&gt;0,(EO169-500-EP$5)/EP$5,0)</f>
        <v/>
      </c>
      <c r="EQ169" s="15">
        <f>'Investment Analysis'!MC169</f>
        <v/>
      </c>
      <c r="ER169" s="48" t="n">
        <v>4490</v>
      </c>
      <c r="ES169" s="18">
        <f>'Investment Analysis'!LX169</f>
        <v/>
      </c>
      <c r="ET169" s="15">
        <f>'Investment Analysis'!LA169</f>
        <v/>
      </c>
      <c r="EU169" s="48" t="n">
        <v>43673.5</v>
      </c>
      <c r="EV169" s="18">
        <f>'Investment Analysis'!ML169</f>
        <v/>
      </c>
      <c r="EW169" s="15">
        <f>'Investment Analysis'!MJ169</f>
        <v/>
      </c>
      <c r="EX169" s="48" t="n">
        <v>86803.5</v>
      </c>
      <c r="EY169" s="18">
        <f>IF(EX169&gt;0,(EX169-EY$5)/EY$5,0)</f>
        <v/>
      </c>
      <c r="EZ169" s="15">
        <f>'Investment Analysis'!MQ169</f>
        <v/>
      </c>
      <c r="FA169" s="48" t="n">
        <v>14296</v>
      </c>
      <c r="FB169" s="18">
        <f>IF(FA169&gt;0,(FA169-FB$5)/FB$5,0)</f>
        <v/>
      </c>
      <c r="FC169" s="15">
        <f>'Investment Analysis'!MX169</f>
        <v/>
      </c>
      <c r="FD169" s="48" t="n">
        <v>18809.7</v>
      </c>
      <c r="FE169" s="18">
        <f>IF(FD169&gt;0,(FD169-FE$5)/FE$5,0)</f>
        <v/>
      </c>
      <c r="FF169" s="15">
        <f>'Investment Analysis'!NE169</f>
        <v/>
      </c>
      <c r="FG169" s="48" t="n">
        <v>13842</v>
      </c>
      <c r="FH169" s="18">
        <f>IF(FG169&gt;0,(FG169-FH$5)/FH$5,0)</f>
        <v/>
      </c>
      <c r="FI169" s="15">
        <f>'Investment Analysis'!NL169</f>
        <v/>
      </c>
      <c r="FJ169" s="48" t="n">
        <v>42420</v>
      </c>
      <c r="FK169" s="18">
        <f>IF(FJ169&gt;0,(FJ169-FK$5)/FK$5,0)</f>
        <v/>
      </c>
      <c r="FL169" s="15">
        <f>'Investment Analysis'!NS169</f>
        <v/>
      </c>
      <c r="FM169" s="48" t="n">
        <v>2996.25</v>
      </c>
      <c r="FN169" s="18">
        <f>IF(FM169&gt;0,(FM169-FN$5)/FN$5,0)</f>
        <v/>
      </c>
      <c r="FO169" s="15">
        <f>'Investment Analysis'!NZ169</f>
        <v/>
      </c>
      <c r="FP169" s="48" t="n">
        <v>27600</v>
      </c>
      <c r="FQ169" s="18">
        <f>IF(FP169&gt;0,(FP169-FQ$5)/FQ$5,0)</f>
        <v/>
      </c>
      <c r="FR169" s="15">
        <f>'Investment Analysis'!OG169</f>
        <v/>
      </c>
      <c r="FS169" s="48" t="n">
        <v>53184</v>
      </c>
      <c r="FT169" s="18">
        <f>IF(FS169&gt;0,(FS169-FT$5)/FT$5,0)</f>
        <v/>
      </c>
      <c r="FU169" s="15">
        <f>'Investment Analysis'!ON169</f>
        <v/>
      </c>
      <c r="FV169" s="48" t="n">
        <v>9900</v>
      </c>
      <c r="FW169" s="18">
        <f>IF(FV169&gt;0,(FV169-FW$5)/FW$5,0)</f>
        <v/>
      </c>
      <c r="FX169" s="15">
        <f>'Investment Analysis'!OU169</f>
        <v/>
      </c>
      <c r="FY169" s="48" t="n">
        <v>19540</v>
      </c>
      <c r="FZ169" s="18">
        <f>IF(FY169&gt;0,(FY169-FZ$5)/FZ$5,0)</f>
        <v/>
      </c>
      <c r="GA169" s="15">
        <f>'Investment Analysis'!PB169</f>
        <v/>
      </c>
      <c r="GB169" s="48" t="n">
        <v>20708.25</v>
      </c>
      <c r="GC169" s="18">
        <f>'Investment Analysis'!PK169</f>
        <v/>
      </c>
      <c r="GD169" s="15">
        <f>'Investment Analysis'!PI169</f>
        <v/>
      </c>
      <c r="GE169" s="48" t="n">
        <v>11280</v>
      </c>
      <c r="GF169" s="18">
        <f>'Investment Analysis'!PY169</f>
        <v/>
      </c>
      <c r="GG169" s="15">
        <f>'Investment Analysis'!PW169</f>
        <v/>
      </c>
      <c r="GH169" s="48" t="n">
        <v>21996.1</v>
      </c>
      <c r="GI169" s="18">
        <f>'Investment Analysis'!QF169</f>
        <v/>
      </c>
      <c r="GJ169" s="15">
        <f>'Investment Analysis'!QD169</f>
        <v/>
      </c>
      <c r="GK169" s="48" t="n">
        <v>35360</v>
      </c>
      <c r="GL169" s="18">
        <f>'Investment Analysis'!QM169</f>
        <v/>
      </c>
      <c r="GM169" s="15">
        <f>'Investment Analysis'!QK169</f>
        <v/>
      </c>
      <c r="GN169" s="48" t="n">
        <v>13743</v>
      </c>
      <c r="GO169" s="18">
        <f>'Investment Analysis'!QT169</f>
        <v/>
      </c>
      <c r="GP169" s="15">
        <f>'Investment Analysis'!QR169</f>
        <v/>
      </c>
      <c r="GQ169" s="48" t="n">
        <v>5189.25</v>
      </c>
      <c r="GR169" s="18">
        <f>'Investment Analysis'!RA169</f>
        <v/>
      </c>
      <c r="GS169" s="15">
        <f>'Investment Analysis'!QY169</f>
        <v/>
      </c>
      <c r="GT169" s="48" t="n"/>
      <c r="GU169" s="18">
        <f>'Investment Analysis'!RH169</f>
        <v/>
      </c>
      <c r="GV169" s="15">
        <f>'Investment Analysis'!RF169</f>
        <v/>
      </c>
      <c r="GW169" s="48" t="n">
        <v>11366.5</v>
      </c>
      <c r="GX169" s="18">
        <f>'Investment Analysis'!RO169</f>
        <v/>
      </c>
      <c r="GY169" s="15">
        <f>'Investment Analysis'!RM169</f>
        <v/>
      </c>
      <c r="GZ169" s="48" t="n">
        <v>3204</v>
      </c>
      <c r="HA169" s="18">
        <f>'Investment Analysis'!RV169</f>
        <v/>
      </c>
      <c r="HB169" s="15">
        <f>'Investment Analysis'!RT169</f>
        <v/>
      </c>
      <c r="HC169" s="48" t="n">
        <v>23427</v>
      </c>
      <c r="HD169" s="18">
        <f>'Investment Analysis'!SC169</f>
        <v/>
      </c>
      <c r="HE169" s="15">
        <f>'Investment Analysis'!SA169</f>
        <v/>
      </c>
      <c r="HF169" s="48" t="n">
        <v>7135</v>
      </c>
      <c r="HG169" s="18">
        <f>'Investment Analysis'!SJ169</f>
        <v/>
      </c>
      <c r="HH169" s="15">
        <f>'Investment Analysis'!SH169</f>
        <v/>
      </c>
      <c r="HI169" s="48" t="n">
        <v>5800</v>
      </c>
      <c r="HJ169" s="18">
        <f>'Investment Analysis'!SM169</f>
        <v/>
      </c>
      <c r="HK169" s="15">
        <f>'Investment Analysis'!SK169</f>
        <v/>
      </c>
      <c r="HL169" s="48" t="n">
        <v>11107.5</v>
      </c>
      <c r="HM169" s="18">
        <f>'Investment Analysis'!SP169</f>
        <v/>
      </c>
      <c r="HN169" s="15">
        <f>'Investment Analysis'!SN169</f>
        <v/>
      </c>
      <c r="HO169" s="48" t="n">
        <v>17411.4</v>
      </c>
      <c r="HP169" s="18">
        <f>'Investment Analysis'!TE169</f>
        <v/>
      </c>
      <c r="HQ169" s="15">
        <f>'Investment Analysis'!TC169</f>
        <v/>
      </c>
      <c r="HR169" s="48" t="n">
        <v>7107</v>
      </c>
      <c r="HS169" s="18">
        <f>'Investment Analysis'!TL169</f>
        <v/>
      </c>
      <c r="HT169" s="15">
        <f>'Investment Analysis'!TJ169</f>
        <v/>
      </c>
      <c r="HU169" s="48" t="n">
        <v>19416</v>
      </c>
      <c r="HV169" s="18">
        <f>'Investment Analysis'!TS169</f>
        <v/>
      </c>
      <c r="HW169" s="15">
        <f>'Investment Analysis'!TQ169</f>
        <v/>
      </c>
      <c r="HX169" s="48" t="n"/>
      <c r="HY169" s="18">
        <f>'Investment Analysis'!TZ169</f>
        <v/>
      </c>
      <c r="HZ169" s="15">
        <f>'Investment Analysis'!TX169</f>
        <v/>
      </c>
      <c r="IA169" s="48" t="n"/>
      <c r="IB169" s="18">
        <f>'Investment Analysis'!UG169</f>
        <v/>
      </c>
      <c r="IC169" s="15">
        <f>'Investment Analysis'!UE169</f>
        <v/>
      </c>
      <c r="ID169" s="48" t="n"/>
      <c r="IE169" s="18">
        <f>'Investment Analysis'!UN169</f>
        <v/>
      </c>
      <c r="IF169" s="15">
        <f>'Investment Analysis'!UL169</f>
        <v/>
      </c>
      <c r="IG169" s="48" t="n"/>
      <c r="IH169" s="18">
        <f>'Investment Analysis'!UU169</f>
        <v/>
      </c>
      <c r="II169" s="15">
        <f>'Investment Analysis'!US169</f>
        <v/>
      </c>
      <c r="IJ169" s="48" t="n"/>
      <c r="IK169" s="18">
        <f>'Investment Analysis'!VB169</f>
        <v/>
      </c>
      <c r="IL169" s="15">
        <f>'Investment Analysis'!UZ169</f>
        <v/>
      </c>
      <c r="IM169" s="48" t="n"/>
      <c r="IN169" s="18">
        <f>'Investment Analysis'!VI169</f>
        <v/>
      </c>
      <c r="IO169" s="15">
        <f>'Investment Analysis'!VG169</f>
        <v/>
      </c>
      <c r="IP169" s="18" t="n"/>
      <c r="IQ169" s="18" t="n"/>
      <c r="IR169" s="18" t="n"/>
      <c r="IS169" s="108">
        <f>IF(IT169&gt;0,IT169-IT168,0)</f>
        <v/>
      </c>
      <c r="IT169" s="48">
        <f>FY169+FV169+FS169+FP169+FM169+FJ169+FG169+FD169+FA169+EX169+EU169+ER169+EO169+EL169+EI169+EF169+EC169+DZ169+DW169+DT169+DQ169+DN169+DK169+DH169+DE169+DB169+CY169+CV169+CS169+CP169+CJ169+CG169+CD169+CA169+BX169+P169+CM169+GT169+GQ169+GN169+GK169+GH169+GE169+GB169+BU169+BR169+BO169+BL169+BI169+BF169+BC169+AZ169+AW169+AT169+AQ169+AN169+AK169+AH169+AE169+AB169+Y169+V169+S169+GW169+GZ169+HC169+HF169+HI169+HL169+HO169+HR169+HU169</f>
        <v/>
      </c>
      <c r="IU169" s="101">
        <f>IF(IT169&gt;0,IV169,0)</f>
        <v/>
      </c>
      <c r="IV169" s="101" t="n"/>
      <c r="IW169" s="15">
        <f>IF(IT169&gt;0,(IT169+IV$11-I$2)/I$2,0)</f>
        <v/>
      </c>
      <c r="IX169" s="113">
        <f>IF(IT169&gt;0,IT169+IV$11-I$2,0)</f>
        <v/>
      </c>
      <c r="IY169" s="21">
        <f>IF(IT169&gt;0,(IT169+IV$11+IV$33+IV$52+IV$73+IV$93+IV$113+IV$133+IV$159-IT$8)/IT$8,0)</f>
        <v/>
      </c>
      <c r="IZ169" s="173">
        <f>IF(IT169&gt;0,IT169+IV$11+IV$33+IV$52+IV$73+IV$93+IV$113+IV$133+IV$159-IT$8,0)</f>
        <v/>
      </c>
    </row>
    <row r="170">
      <c r="A170" s="554">
        <f>'Investment Analysis'!A170</f>
        <v/>
      </c>
      <c r="B170" s="4">
        <f>'Investment Analysis'!B170</f>
        <v/>
      </c>
      <c r="C170" s="27">
        <f>'Investment Analysis'!C170</f>
        <v/>
      </c>
      <c r="D170" s="14">
        <f>'Investment Analysis'!D170</f>
        <v/>
      </c>
      <c r="E170" s="15">
        <f>'Investment Analysis'!E170</f>
        <v/>
      </c>
      <c r="F170" s="13">
        <f>'Investment Analysis'!G170</f>
        <v/>
      </c>
      <c r="G170" s="14">
        <f>'Investment Analysis'!H170</f>
        <v/>
      </c>
      <c r="H170" s="15">
        <f>'Investment Analysis'!I170</f>
        <v/>
      </c>
      <c r="I170" s="13">
        <f>'Investment Analysis'!K170</f>
        <v/>
      </c>
      <c r="J170" s="14">
        <f>'Investment Analysis'!L170</f>
        <v/>
      </c>
      <c r="K170" s="15">
        <f>'Investment Analysis'!M170</f>
        <v/>
      </c>
      <c r="L170" s="41">
        <f>'Investment Analysis'!T170</f>
        <v/>
      </c>
      <c r="M170" s="21">
        <f>'Investment Analysis'!V170</f>
        <v/>
      </c>
      <c r="N170" s="21">
        <f>'Investment Analysis'!W170</f>
        <v/>
      </c>
      <c r="P170" s="48">
        <f>'Investment Analysis'!Y170</f>
        <v/>
      </c>
      <c r="Q170" s="18" t="n"/>
      <c r="R170" s="83" t="n"/>
      <c r="S170" s="48" t="n">
        <v>4715.28</v>
      </c>
      <c r="T170" s="18">
        <f>'Investment Analysis'!AH170</f>
        <v/>
      </c>
      <c r="U170" s="15">
        <f>'Investment Analysis'!AF170</f>
        <v/>
      </c>
      <c r="V170" s="48" t="n">
        <v>7488.75</v>
      </c>
      <c r="W170" s="18">
        <f>'Investment Analysis'!AO170</f>
        <v/>
      </c>
      <c r="X170" s="15">
        <f>'Investment Analysis'!AM170</f>
        <v/>
      </c>
      <c r="Y170" s="48" t="n">
        <v>10219.62</v>
      </c>
      <c r="Z170" s="18">
        <f>IF(Y170&gt;0,(Y170-Z$5)/Z$5,0)</f>
        <v/>
      </c>
      <c r="AA170" s="15">
        <f>'Investment Analysis'!GM170</f>
        <v/>
      </c>
      <c r="AB170" s="48" t="n">
        <v>2729.14</v>
      </c>
      <c r="AC170" s="18">
        <f>IF(AB170&gt;0,(AB170+8000+5000-AC$5)/AC$5,0)</f>
        <v/>
      </c>
      <c r="AD170" s="15">
        <f>'Investment Analysis'!AT170</f>
        <v/>
      </c>
      <c r="AE170" s="48" t="n">
        <v>11866.33</v>
      </c>
      <c r="AF170" s="18">
        <f>'Investment Analysis'!BC170</f>
        <v/>
      </c>
      <c r="AG170" s="15">
        <f>'Investment Analysis'!BA170</f>
        <v/>
      </c>
      <c r="AH170" s="48" t="n"/>
      <c r="AI170" s="18">
        <f>IF(AH170&gt;0,(AH170-5000+20000+20000-AI$5)/AI$5,0)</f>
        <v/>
      </c>
      <c r="AJ170" s="15">
        <f>'Investment Analysis'!BH170</f>
        <v/>
      </c>
      <c r="AK170" s="48" t="n">
        <v>5350.89</v>
      </c>
      <c r="AL170" s="18">
        <f>IF(AK170&gt;0,(AK170+7000-AL$5)/AL$5,0)</f>
        <v/>
      </c>
      <c r="AM170" s="15">
        <f>'Investment Analysis'!BO170</f>
        <v/>
      </c>
      <c r="AN170" s="48" t="n">
        <v>6003.81</v>
      </c>
      <c r="AO170" s="18">
        <f>IF(AN170&gt;0,(AN170+25000+5000-AO$5)/AO$5,0)</f>
        <v/>
      </c>
      <c r="AP170" s="15">
        <f>'Investment Analysis'!BV170</f>
        <v/>
      </c>
      <c r="AQ170" s="48" t="n">
        <v>5266.5</v>
      </c>
      <c r="AR170" s="18">
        <f>IF(AQ170&gt;0,(AQ170+10000+4000-AR$5)/AR$5,0)</f>
        <v/>
      </c>
      <c r="AS170" s="15">
        <f>'Investment Analysis'!CC170</f>
        <v/>
      </c>
      <c r="AT170" s="48" t="n">
        <v>5037.68</v>
      </c>
      <c r="AU170" s="18">
        <f>'Investment Analysis'!CL170</f>
        <v/>
      </c>
      <c r="AV170" s="15">
        <f>'Investment Analysis'!CJ170</f>
        <v/>
      </c>
      <c r="AW170" s="48" t="n">
        <v>18564.4</v>
      </c>
      <c r="AX170" s="18">
        <f>IF(AW170&gt;0,(AW170+2000-AX$5)/AX$5,0)</f>
        <v/>
      </c>
      <c r="AY170" s="15">
        <f>'Investment Analysis'!CQ170</f>
        <v/>
      </c>
      <c r="AZ170" s="48" t="n">
        <v>16737.52</v>
      </c>
      <c r="BA170" s="18">
        <f>'Investment Analysis'!CZ170</f>
        <v/>
      </c>
      <c r="BB170" s="15">
        <f>'Investment Analysis'!CX170</f>
        <v/>
      </c>
      <c r="BC170" s="48" t="n">
        <v>9981.65</v>
      </c>
      <c r="BD170" s="18">
        <f>IF(BC170&gt;0,(BC170-10000+30000+10000-BD$5)/BD$5,0)</f>
        <v/>
      </c>
      <c r="BE170" s="15">
        <f>'Investment Analysis'!DE170</f>
        <v/>
      </c>
      <c r="BF170" s="48" t="n">
        <v>4746.24</v>
      </c>
      <c r="BG170" s="18">
        <f>'Investment Analysis'!DN170</f>
        <v/>
      </c>
      <c r="BH170" s="15">
        <f>'Investment Analysis'!DL170</f>
        <v/>
      </c>
      <c r="BI170" s="48" t="n">
        <v>2846.86</v>
      </c>
      <c r="BJ170" s="18">
        <f>'Investment Analysis'!EB170</f>
        <v/>
      </c>
      <c r="BK170" s="15">
        <f>'Investment Analysis'!DZ170</f>
        <v/>
      </c>
      <c r="BL170" s="48" t="n">
        <v>11832.55</v>
      </c>
      <c r="BM170" s="18">
        <f>'Investment Analysis'!EI170</f>
        <v/>
      </c>
      <c r="BN170" s="15">
        <f>'Investment Analysis'!EG170</f>
        <v/>
      </c>
      <c r="BO170" s="48" t="n">
        <v>10704.06</v>
      </c>
      <c r="BP170" s="18">
        <f>'Investment Analysis'!DU170</f>
        <v/>
      </c>
      <c r="BQ170" s="15">
        <f>'Investment Analysis'!DS170</f>
        <v/>
      </c>
      <c r="BR170" s="48" t="n">
        <v>12239.15</v>
      </c>
      <c r="BS170" s="18">
        <f>'Investment Analysis'!EP170</f>
        <v/>
      </c>
      <c r="BT170" s="15">
        <f>'Investment Analysis'!EN170</f>
        <v/>
      </c>
      <c r="BU170" s="48" t="n">
        <v>14895.79</v>
      </c>
      <c r="BV170" s="18">
        <f>IF(BU170&gt;0,(BU170+8000-BV$5)/BV$5,0)</f>
        <v/>
      </c>
      <c r="BW170" s="15">
        <f>'Investment Analysis'!EU170</f>
        <v/>
      </c>
      <c r="BX170" s="48" t="n">
        <v>23325.93</v>
      </c>
      <c r="BY170" s="18">
        <f>IF(BX170&gt;0,(BX170-10000-5000-BY$5)/BY$5,0)</f>
        <v/>
      </c>
      <c r="BZ170" s="15">
        <f>'Investment Analysis'!FB170</f>
        <v/>
      </c>
      <c r="CA170" s="48" t="n">
        <v>21466.32</v>
      </c>
      <c r="CB170" s="18">
        <f>IF(CA170&gt;0,(CA170-CB$5)/CB$5,0)</f>
        <v/>
      </c>
      <c r="CC170" s="15">
        <f>'Investment Analysis'!FI170</f>
        <v/>
      </c>
      <c r="CD170" s="48" t="n">
        <v>9960.26</v>
      </c>
      <c r="CE170" s="18">
        <f>'Investment Analysis'!FR170</f>
        <v/>
      </c>
      <c r="CF170" s="15">
        <f>'Investment Analysis'!FP170</f>
        <v/>
      </c>
      <c r="CG170" s="48" t="n">
        <v>4949.81</v>
      </c>
      <c r="CH170" s="18">
        <f>'Investment Analysis'!FR170</f>
        <v/>
      </c>
      <c r="CI170" s="15">
        <f>'Investment Analysis'!FW170</f>
        <v/>
      </c>
      <c r="CJ170" s="48" t="n"/>
      <c r="CK170" s="18">
        <f>IF(CJ170&gt;0,(CJ170+5000+8000-CK$5)/CK$5,0)</f>
        <v/>
      </c>
      <c r="CL170" s="15">
        <f>'Investment Analysis'!GD170</f>
        <v/>
      </c>
      <c r="CM170" s="48" t="n">
        <v>38230.36</v>
      </c>
      <c r="CN170" s="18">
        <f>IF(CM170&gt;0,(CM170-CN$5)/CN$5,0)</f>
        <v/>
      </c>
      <c r="CO170" s="15">
        <f>'Investment Analysis'!GT170</f>
        <v/>
      </c>
      <c r="CP170" s="48" t="n">
        <v>6800.2</v>
      </c>
      <c r="CQ170" s="18">
        <f>IF(CP170&gt;0,(CP170-CQ$5)/CQ$5,0)</f>
        <v/>
      </c>
      <c r="CR170" s="15">
        <f>'Investment Analysis'!HG170</f>
        <v/>
      </c>
      <c r="CS170" s="48" t="n">
        <v>4050</v>
      </c>
      <c r="CT170" s="18">
        <f>IF(CS170&gt;0,(CS170-CT$5)/CT$5,0)</f>
        <v/>
      </c>
      <c r="CU170" s="15">
        <f>'Investment Analysis'!HN170</f>
        <v/>
      </c>
      <c r="CV170" s="48" t="n">
        <v>9789.450000000001</v>
      </c>
      <c r="CW170" s="18">
        <f>IF(CV170&gt;0,(CV170-CW$5)/CW$5,0)</f>
        <v/>
      </c>
      <c r="CX170" s="15">
        <f>'Investment Analysis'!IB170</f>
        <v/>
      </c>
      <c r="CY170" s="48" t="n">
        <v>11760</v>
      </c>
      <c r="CZ170" s="18">
        <f>IF(CY170&gt;0,(CY170-CZ$5)/CZ$5,0)</f>
        <v/>
      </c>
      <c r="DA170" s="15">
        <f>'Investment Analysis'!II170</f>
        <v/>
      </c>
      <c r="DB170" s="48" t="n">
        <v>6749.5</v>
      </c>
      <c r="DC170" s="18">
        <f>IF(DB170&gt;0,(DB170-DC$5)/DC$5,0)</f>
        <v/>
      </c>
      <c r="DD170" s="15">
        <f>'Investment Analysis'!IP170</f>
        <v/>
      </c>
      <c r="DE170" s="48" t="n">
        <v>22473</v>
      </c>
      <c r="DF170" s="18">
        <f>'Investment Analysis'!IY170</f>
        <v/>
      </c>
      <c r="DG170" s="15">
        <f>'Investment Analysis'!IW170</f>
        <v/>
      </c>
      <c r="DH170" s="48" t="n">
        <v>22643.7</v>
      </c>
      <c r="DI170" s="18">
        <f>IF(DH170&gt;0,(DH170-DI$5)/DI$5,0)</f>
        <v/>
      </c>
      <c r="DJ170" s="15">
        <f>'Investment Analysis'!JD170</f>
        <v/>
      </c>
      <c r="DK170" s="48" t="n">
        <v>25361.5</v>
      </c>
      <c r="DL170" s="18">
        <f>IF(DK170&gt;0,(DK170-DL$5)/DL$5,0)</f>
        <v/>
      </c>
      <c r="DM170" s="15">
        <f>'Investment Analysis'!JK170</f>
        <v/>
      </c>
      <c r="DN170" s="48" t="n">
        <v>1112.8</v>
      </c>
      <c r="DO170" s="18">
        <f>IF(DN170&gt;0,(DN170-DO$5)/DO$5,0)</f>
        <v/>
      </c>
      <c r="DP170" s="15">
        <f>'Investment Analysis'!HU170</f>
        <v/>
      </c>
      <c r="DQ170" s="48" t="n">
        <v>2000.5</v>
      </c>
      <c r="DR170" s="18">
        <f>IF(DQ170&gt;0,(DQ170-DR$5)/DR$5,0)</f>
        <v/>
      </c>
      <c r="DS170" s="15">
        <f>'Investment Analysis'!JR170</f>
        <v/>
      </c>
      <c r="DT170" s="48" t="n">
        <v>21024</v>
      </c>
      <c r="DU170" s="18">
        <f>IF(DT170&gt;0,(DT170-630.54-DU$5)/DU$5,0)</f>
        <v/>
      </c>
      <c r="DV170" s="15">
        <f>'Investment Analysis'!JY170</f>
        <v/>
      </c>
      <c r="DW170" s="48" t="n">
        <v>15148</v>
      </c>
      <c r="DX170" s="18">
        <f>IF(DW170&gt;0,(DW170-DX$5)/DX$5,0)</f>
        <v/>
      </c>
      <c r="DY170" s="15">
        <f>'Investment Analysis'!KF170</f>
        <v/>
      </c>
      <c r="DZ170" s="48" t="n">
        <v>5680</v>
      </c>
      <c r="EA170" s="18">
        <f>IF(DZ170&gt;0,(DZ170-EA$5)/EA$5,0)</f>
        <v/>
      </c>
      <c r="EB170" s="15">
        <f>'Investment Analysis'!KM170</f>
        <v/>
      </c>
      <c r="EC170" s="48" t="n">
        <v>9230</v>
      </c>
      <c r="ED170" s="18">
        <f>'Investment Analysis'!KV170</f>
        <v/>
      </c>
      <c r="EE170" s="15">
        <f>'Investment Analysis'!KT170</f>
        <v/>
      </c>
      <c r="EF170" s="48" t="n">
        <v>23386.5</v>
      </c>
      <c r="EG170" s="18">
        <f>IF(EF170&gt;0,(EF170-EG$5)/EG$5,0)</f>
        <v/>
      </c>
      <c r="EH170" s="15">
        <f>'Investment Analysis'!LH170</f>
        <v/>
      </c>
      <c r="EI170" s="48" t="n">
        <v>8921.9</v>
      </c>
      <c r="EJ170" s="18">
        <f>'Investment Analysis'!LQ170</f>
        <v/>
      </c>
      <c r="EK170" s="15">
        <f>'Investment Analysis'!LO170</f>
        <v/>
      </c>
      <c r="EL170" s="48" t="n">
        <v>29400</v>
      </c>
      <c r="EM170" s="18">
        <f>IF(EL170&gt;0,(EL170-EM$4)/EM$4,0)</f>
        <v/>
      </c>
      <c r="EN170" s="15">
        <f>'Investment Analysis'!LX170</f>
        <v/>
      </c>
      <c r="EO170" s="48" t="n">
        <v>16320</v>
      </c>
      <c r="EP170" s="68">
        <f>IF(EO170&gt;0,(EO170-500-EP$5)/EP$5,0)</f>
        <v/>
      </c>
      <c r="EQ170" s="15">
        <f>'Investment Analysis'!MC170</f>
        <v/>
      </c>
      <c r="ER170" s="48" t="n">
        <v>4625</v>
      </c>
      <c r="ES170" s="18">
        <f>'Investment Analysis'!LX170</f>
        <v/>
      </c>
      <c r="ET170" s="15">
        <f>'Investment Analysis'!LA170</f>
        <v/>
      </c>
      <c r="EU170" s="48" t="n">
        <v>45747</v>
      </c>
      <c r="EV170" s="18">
        <f>'Investment Analysis'!ML170</f>
        <v/>
      </c>
      <c r="EW170" s="15">
        <f>'Investment Analysis'!MJ170</f>
        <v/>
      </c>
      <c r="EX170" s="48" t="n">
        <v>85622.25</v>
      </c>
      <c r="EY170" s="18">
        <f>IF(EX170&gt;0,(EX170-EY$5)/EY$5,0)</f>
        <v/>
      </c>
      <c r="EZ170" s="15">
        <f>'Investment Analysis'!MQ170</f>
        <v/>
      </c>
      <c r="FA170" s="48" t="n">
        <v>14184</v>
      </c>
      <c r="FB170" s="18">
        <f>IF(FA170&gt;0,(FA170-FB$5)/FB$5,0)</f>
        <v/>
      </c>
      <c r="FC170" s="15">
        <f>'Investment Analysis'!MX170</f>
        <v/>
      </c>
      <c r="FD170" s="48" t="n">
        <v>18657.1</v>
      </c>
      <c r="FE170" s="18">
        <f>IF(FD170&gt;0,(FD170-FE$5)/FE$5,0)</f>
        <v/>
      </c>
      <c r="FF170" s="15">
        <f>'Investment Analysis'!NE170</f>
        <v/>
      </c>
      <c r="FG170" s="48" t="n">
        <v>14202</v>
      </c>
      <c r="FH170" s="18">
        <f>IF(FG170&gt;0,(FG170-FH$5)/FH$5,0)</f>
        <v/>
      </c>
      <c r="FI170" s="15">
        <f>'Investment Analysis'!NL170</f>
        <v/>
      </c>
      <c r="FJ170" s="48" t="n">
        <v>42494.9</v>
      </c>
      <c r="FK170" s="18">
        <f>IF(FJ170&gt;0,(FJ170-FK$5)/FK$5,0)</f>
        <v/>
      </c>
      <c r="FL170" s="15">
        <f>'Investment Analysis'!NS170</f>
        <v/>
      </c>
      <c r="FM170" s="48" t="n">
        <v>3091.35</v>
      </c>
      <c r="FN170" s="18">
        <f>IF(FM170&gt;0,(FM170-FN$5)/FN$5,0)</f>
        <v/>
      </c>
      <c r="FO170" s="15">
        <f>'Investment Analysis'!NZ170</f>
        <v/>
      </c>
      <c r="FP170" s="48" t="n">
        <v>28400</v>
      </c>
      <c r="FQ170" s="18">
        <f>IF(FP170&gt;0,(FP170-FQ$5)/FQ$5,0)</f>
        <v/>
      </c>
      <c r="FR170" s="15">
        <f>'Investment Analysis'!OG170</f>
        <v/>
      </c>
      <c r="FS170" s="48" t="n">
        <v>55941</v>
      </c>
      <c r="FT170" s="18">
        <f>IF(FS170&gt;0,(FS170-FT$5)/FT$5,0)</f>
        <v/>
      </c>
      <c r="FU170" s="15">
        <f>'Investment Analysis'!ON170</f>
        <v/>
      </c>
      <c r="FV170" s="48" t="n">
        <v>9720</v>
      </c>
      <c r="FW170" s="18">
        <f>IF(FV170&gt;0,(FV170-FW$5)/FW$5,0)</f>
        <v/>
      </c>
      <c r="FX170" s="15">
        <f>'Investment Analysis'!OU170</f>
        <v/>
      </c>
      <c r="FY170" s="48" t="n">
        <v>19530</v>
      </c>
      <c r="FZ170" s="18">
        <f>IF(FY170&gt;0,(FY170-FZ$5)/FZ$5,0)</f>
        <v/>
      </c>
      <c r="GA170" s="15">
        <f>'Investment Analysis'!PB170</f>
        <v/>
      </c>
      <c r="GB170" s="48" t="n">
        <v>20682.75</v>
      </c>
      <c r="GC170" s="18">
        <f>'Investment Analysis'!PK170</f>
        <v/>
      </c>
      <c r="GD170" s="15">
        <f>'Investment Analysis'!PI170</f>
        <v/>
      </c>
      <c r="GE170" s="48" t="n">
        <v>12696</v>
      </c>
      <c r="GF170" s="18">
        <f>'Investment Analysis'!PY170</f>
        <v/>
      </c>
      <c r="GG170" s="15">
        <f>'Investment Analysis'!PW170</f>
        <v/>
      </c>
      <c r="GH170" s="48" t="n">
        <v>22206.1</v>
      </c>
      <c r="GI170" s="18">
        <f>'Investment Analysis'!QF170</f>
        <v/>
      </c>
      <c r="GJ170" s="15">
        <f>'Investment Analysis'!QD170</f>
        <v/>
      </c>
      <c r="GK170" s="48" t="n">
        <v>38980</v>
      </c>
      <c r="GL170" s="18">
        <f>'Investment Analysis'!QM170</f>
        <v/>
      </c>
      <c r="GM170" s="15">
        <f>'Investment Analysis'!QK170</f>
        <v/>
      </c>
      <c r="GN170" s="48" t="n">
        <v>14301</v>
      </c>
      <c r="GO170" s="18">
        <f>'Investment Analysis'!QT170</f>
        <v/>
      </c>
      <c r="GP170" s="15">
        <f>'Investment Analysis'!QR170</f>
        <v/>
      </c>
      <c r="GQ170" s="48" t="n">
        <v>5256.35</v>
      </c>
      <c r="GR170" s="18">
        <f>'Investment Analysis'!RA170</f>
        <v/>
      </c>
      <c r="GS170" s="15">
        <f>'Investment Analysis'!QY170</f>
        <v/>
      </c>
      <c r="GT170" s="48" t="n"/>
      <c r="GU170" s="18">
        <f>'Investment Analysis'!RH170</f>
        <v/>
      </c>
      <c r="GV170" s="15">
        <f>'Investment Analysis'!RF170</f>
        <v/>
      </c>
      <c r="GW170" s="48" t="n">
        <v>11649.5</v>
      </c>
      <c r="GX170" s="18">
        <f>'Investment Analysis'!RO170</f>
        <v/>
      </c>
      <c r="GY170" s="15">
        <f>'Investment Analysis'!RM170</f>
        <v/>
      </c>
      <c r="GZ170" s="48" t="n">
        <v>3302</v>
      </c>
      <c r="HA170" s="18">
        <f>'Investment Analysis'!RV170</f>
        <v/>
      </c>
      <c r="HB170" s="15">
        <f>'Investment Analysis'!RT170</f>
        <v/>
      </c>
      <c r="HC170" s="48" t="n">
        <v>23811</v>
      </c>
      <c r="HD170" s="18">
        <f>'Investment Analysis'!SC170</f>
        <v/>
      </c>
      <c r="HE170" s="15">
        <f>'Investment Analysis'!SA170</f>
        <v/>
      </c>
      <c r="HF170" s="48" t="n">
        <v>7410</v>
      </c>
      <c r="HG170" s="18">
        <f>'Investment Analysis'!SJ170</f>
        <v/>
      </c>
      <c r="HH170" s="15">
        <f>'Investment Analysis'!SH170</f>
        <v/>
      </c>
      <c r="HI170" s="48" t="n">
        <v>7120</v>
      </c>
      <c r="HJ170" s="18">
        <f>'Investment Analysis'!SM170</f>
        <v/>
      </c>
      <c r="HK170" s="15">
        <f>'Investment Analysis'!SK170</f>
        <v/>
      </c>
      <c r="HL170" s="48" t="n">
        <v>11655</v>
      </c>
      <c r="HM170" s="18">
        <f>'Investment Analysis'!SP170</f>
        <v/>
      </c>
      <c r="HN170" s="15">
        <f>'Investment Analysis'!SN170</f>
        <v/>
      </c>
      <c r="HO170" s="48" t="n">
        <v>17309.4</v>
      </c>
      <c r="HP170" s="18">
        <f>'Investment Analysis'!TE170</f>
        <v/>
      </c>
      <c r="HQ170" s="15">
        <f>'Investment Analysis'!TC170</f>
        <v/>
      </c>
      <c r="HR170" s="48" t="n">
        <v>7206</v>
      </c>
      <c r="HS170" s="18">
        <f>'Investment Analysis'!TL170</f>
        <v/>
      </c>
      <c r="HT170" s="15">
        <f>'Investment Analysis'!TJ170</f>
        <v/>
      </c>
      <c r="HU170" s="48" t="n">
        <v>19952</v>
      </c>
      <c r="HV170" s="18">
        <f>'Investment Analysis'!TS170</f>
        <v/>
      </c>
      <c r="HW170" s="15">
        <f>'Investment Analysis'!TQ170</f>
        <v/>
      </c>
      <c r="HX170" s="48" t="n"/>
      <c r="HY170" s="18">
        <f>'Investment Analysis'!TZ170</f>
        <v/>
      </c>
      <c r="HZ170" s="15">
        <f>'Investment Analysis'!TX170</f>
        <v/>
      </c>
      <c r="IA170" s="48" t="n"/>
      <c r="IB170" s="18">
        <f>'Investment Analysis'!UG170</f>
        <v/>
      </c>
      <c r="IC170" s="15">
        <f>'Investment Analysis'!UE170</f>
        <v/>
      </c>
      <c r="ID170" s="48" t="n"/>
      <c r="IE170" s="18">
        <f>'Investment Analysis'!UN170</f>
        <v/>
      </c>
      <c r="IF170" s="15">
        <f>'Investment Analysis'!UL170</f>
        <v/>
      </c>
      <c r="IG170" s="48" t="n"/>
      <c r="IH170" s="18">
        <f>'Investment Analysis'!UU170</f>
        <v/>
      </c>
      <c r="II170" s="15">
        <f>'Investment Analysis'!US170</f>
        <v/>
      </c>
      <c r="IJ170" s="48" t="n"/>
      <c r="IK170" s="18">
        <f>'Investment Analysis'!VB170</f>
        <v/>
      </c>
      <c r="IL170" s="15">
        <f>'Investment Analysis'!UZ170</f>
        <v/>
      </c>
      <c r="IM170" s="48" t="n"/>
      <c r="IN170" s="18">
        <f>'Investment Analysis'!VI170</f>
        <v/>
      </c>
      <c r="IO170" s="15">
        <f>'Investment Analysis'!VG170</f>
        <v/>
      </c>
      <c r="IP170" s="18" t="n"/>
      <c r="IQ170" s="18" t="n"/>
      <c r="IR170" s="18" t="n"/>
      <c r="IS170" s="108">
        <f>IF(IT170&gt;0,IT170-IT169,0)</f>
        <v/>
      </c>
      <c r="IT170" s="48">
        <f>FY170+FV170+FS170+FP170+FM170+FJ170+FG170+FD170+FA170+EX170+EU170+ER170+EO170+EL170+EI170+EF170+EC170+DZ170+DW170+DT170+DQ170+DN170+DK170+DH170+DE170+DB170+CY170+CV170+CS170+CP170+CJ170+CG170+CD170+CA170+BX170+P170+CM170+GT170+GQ170+GN170+GK170+GH170+GE170+GB170+BU170+BR170+BO170+BL170+BI170+BF170+BC170+AZ170+AW170+AT170+AQ170+AN170+AK170+AH170+AE170+AB170+Y170+V170+S170+GW170+GZ170+HC170+HF170+HI170+HL170+HO170+HR170+HU170</f>
        <v/>
      </c>
      <c r="IU170" s="101">
        <f>IF(IT170&gt;0,IV170,0)</f>
        <v/>
      </c>
      <c r="IV170" s="101" t="n"/>
      <c r="IW170" s="15">
        <f>IF(IT170&gt;0,(IT170+IV$11-I$2)/I$2,0)</f>
        <v/>
      </c>
      <c r="IX170" s="113">
        <f>IF(IT170&gt;0,IT170+IV$11-I$2,0)</f>
        <v/>
      </c>
      <c r="IY170" s="21">
        <f>IF(IT170&gt;0,(IT170+IV$11+IV$33+IV$52+IV$73+IV$93+IV$113+IV$133+IV$159-IT$8)/IT$8,0)</f>
        <v/>
      </c>
      <c r="IZ170" s="173">
        <f>IF(IT170&gt;0,IT170+IV$11+IV$33+IV$52+IV$73+IV$93+IV$113+IV$133+IV$159-IT$8,0)</f>
        <v/>
      </c>
    </row>
    <row r="171">
      <c r="A171" s="554">
        <f>'Investment Analysis'!A171</f>
        <v/>
      </c>
      <c r="B171" s="4">
        <f>'Investment Analysis'!B171</f>
        <v/>
      </c>
      <c r="C171" s="27">
        <f>'Investment Analysis'!C171</f>
        <v/>
      </c>
      <c r="D171" s="14">
        <f>'Investment Analysis'!D171</f>
        <v/>
      </c>
      <c r="E171" s="15">
        <f>'Investment Analysis'!E171</f>
        <v/>
      </c>
      <c r="F171" s="13">
        <f>'Investment Analysis'!G171</f>
        <v/>
      </c>
      <c r="G171" s="14">
        <f>'Investment Analysis'!H171</f>
        <v/>
      </c>
      <c r="H171" s="15">
        <f>'Investment Analysis'!I171</f>
        <v/>
      </c>
      <c r="I171" s="13">
        <f>'Investment Analysis'!K171</f>
        <v/>
      </c>
      <c r="J171" s="14">
        <f>'Investment Analysis'!L171</f>
        <v/>
      </c>
      <c r="K171" s="15">
        <f>'Investment Analysis'!M171</f>
        <v/>
      </c>
      <c r="L171" s="41">
        <f>'Investment Analysis'!T171</f>
        <v/>
      </c>
      <c r="M171" s="21">
        <f>'Investment Analysis'!V171</f>
        <v/>
      </c>
      <c r="N171" s="21">
        <f>'Investment Analysis'!W171</f>
        <v/>
      </c>
      <c r="P171" s="48">
        <f>'Investment Analysis'!Y171</f>
        <v/>
      </c>
      <c r="Q171" s="18" t="n"/>
      <c r="R171" s="83" t="n"/>
      <c r="S171" s="48" t="n">
        <v>4710.38</v>
      </c>
      <c r="T171" s="18">
        <f>'Investment Analysis'!AH171</f>
        <v/>
      </c>
      <c r="U171" s="15">
        <f>'Investment Analysis'!AF171</f>
        <v/>
      </c>
      <c r="V171" s="48" t="n">
        <v>7470.14</v>
      </c>
      <c r="W171" s="18">
        <f>'Investment Analysis'!AO171</f>
        <v/>
      </c>
      <c r="X171" s="15">
        <f>'Investment Analysis'!AM171</f>
        <v/>
      </c>
      <c r="Y171" s="48" t="n">
        <v>10036.42</v>
      </c>
      <c r="Z171" s="18">
        <f>IF(Y171&gt;0,(Y171-Z$5)/Z$5,0)</f>
        <v/>
      </c>
      <c r="AA171" s="15">
        <f>'Investment Analysis'!GM171</f>
        <v/>
      </c>
      <c r="AB171" s="48" t="n">
        <v>2726.82</v>
      </c>
      <c r="AC171" s="18">
        <f>IF(AB171&gt;0,(AB171+8000+5000-AC$5)/AC$5,0)</f>
        <v/>
      </c>
      <c r="AD171" s="15">
        <f>'Investment Analysis'!AT171</f>
        <v/>
      </c>
      <c r="AE171" s="48" t="n">
        <v>11815.69</v>
      </c>
      <c r="AF171" s="18">
        <f>'Investment Analysis'!BC171</f>
        <v/>
      </c>
      <c r="AG171" s="15">
        <f>'Investment Analysis'!BA171</f>
        <v/>
      </c>
      <c r="AH171" s="48" t="n"/>
      <c r="AI171" s="18">
        <f>IF(AH171&gt;0,(AH171-5000+20000+20000-AI$5)/AI$5,0)</f>
        <v/>
      </c>
      <c r="AJ171" s="15">
        <f>'Investment Analysis'!BH171</f>
        <v/>
      </c>
      <c r="AK171" s="48" t="n">
        <v>5328.37</v>
      </c>
      <c r="AL171" s="18">
        <f>IF(AK171&gt;0,(AK171+7000-AL$5)/AL$5,0)</f>
        <v/>
      </c>
      <c r="AM171" s="15">
        <f>'Investment Analysis'!BO171</f>
        <v/>
      </c>
      <c r="AN171" s="48" t="n">
        <v>5988.9</v>
      </c>
      <c r="AO171" s="18">
        <f>IF(AN171&gt;0,(AN171+25000+5000-AO$5)/AO$5,0)</f>
        <v/>
      </c>
      <c r="AP171" s="15">
        <f>'Investment Analysis'!BV171</f>
        <v/>
      </c>
      <c r="AQ171" s="48" t="n">
        <v>5179.9</v>
      </c>
      <c r="AR171" s="18">
        <f>IF(AQ171&gt;0,(AQ171+10000+4000-AR$5)/AR$5,0)</f>
        <v/>
      </c>
      <c r="AS171" s="15">
        <f>'Investment Analysis'!CC171</f>
        <v/>
      </c>
      <c r="AT171" s="48" t="n">
        <v>4942.16</v>
      </c>
      <c r="AU171" s="18">
        <f>'Investment Analysis'!CL171</f>
        <v/>
      </c>
      <c r="AV171" s="15">
        <f>'Investment Analysis'!CJ171</f>
        <v/>
      </c>
      <c r="AW171" s="48" t="n">
        <v>18387.18</v>
      </c>
      <c r="AX171" s="18">
        <f>IF(AW171&gt;0,(AW171+2000-AX$5)/AX$5,0)</f>
        <v/>
      </c>
      <c r="AY171" s="15">
        <f>'Investment Analysis'!CQ171</f>
        <v/>
      </c>
      <c r="AZ171" s="48" t="n">
        <v>16615.25</v>
      </c>
      <c r="BA171" s="18">
        <f>'Investment Analysis'!CZ171</f>
        <v/>
      </c>
      <c r="BB171" s="15">
        <f>'Investment Analysis'!CX171</f>
        <v/>
      </c>
      <c r="BC171" s="48" t="n">
        <v>9907.950000000001</v>
      </c>
      <c r="BD171" s="18">
        <f>IF(BC171&gt;0,(BC171-10000+30000+10000-BD$5)/BD$5,0)</f>
        <v/>
      </c>
      <c r="BE171" s="15">
        <f>'Investment Analysis'!DE171</f>
        <v/>
      </c>
      <c r="BF171" s="48" t="n">
        <v>4687.69</v>
      </c>
      <c r="BG171" s="18">
        <f>'Investment Analysis'!DN171</f>
        <v/>
      </c>
      <c r="BH171" s="15">
        <f>'Investment Analysis'!DL171</f>
        <v/>
      </c>
      <c r="BI171" s="48" t="n">
        <v>2852.88</v>
      </c>
      <c r="BJ171" s="18">
        <f>'Investment Analysis'!EB171</f>
        <v/>
      </c>
      <c r="BK171" s="15">
        <f>'Investment Analysis'!DZ171</f>
        <v/>
      </c>
      <c r="BL171" s="48" t="n">
        <v>11826.69</v>
      </c>
      <c r="BM171" s="18">
        <f>'Investment Analysis'!EI171</f>
        <v/>
      </c>
      <c r="BN171" s="15">
        <f>'Investment Analysis'!EG171</f>
        <v/>
      </c>
      <c r="BO171" s="48" t="n">
        <v>10694.49</v>
      </c>
      <c r="BP171" s="18">
        <f>'Investment Analysis'!DU171</f>
        <v/>
      </c>
      <c r="BQ171" s="15">
        <f>'Investment Analysis'!DS171</f>
        <v/>
      </c>
      <c r="BR171" s="48" t="n">
        <v>12325.15</v>
      </c>
      <c r="BS171" s="18">
        <f>'Investment Analysis'!EP171</f>
        <v/>
      </c>
      <c r="BT171" s="15">
        <f>'Investment Analysis'!EN171</f>
        <v/>
      </c>
      <c r="BU171" s="48" t="n">
        <v>14810.14</v>
      </c>
      <c r="BV171" s="18">
        <f>IF(BU171&gt;0,(BU171+8000-BV$5)/BV$5,0)</f>
        <v/>
      </c>
      <c r="BW171" s="15">
        <f>'Investment Analysis'!EU171</f>
        <v/>
      </c>
      <c r="BX171" s="48" t="n">
        <v>23331.35</v>
      </c>
      <c r="BY171" s="18">
        <f>IF(BX171&gt;0,(BX171-10000-5000-BY$5)/BY$5,0)</f>
        <v/>
      </c>
      <c r="BZ171" s="15">
        <f>'Investment Analysis'!FB171</f>
        <v/>
      </c>
      <c r="CA171" s="48" t="n">
        <v>21548.71</v>
      </c>
      <c r="CB171" s="18">
        <f>IF(CA171&gt;0,(CA171-CB$5)/CB$5,0)</f>
        <v/>
      </c>
      <c r="CC171" s="15">
        <f>'Investment Analysis'!FI171</f>
        <v/>
      </c>
      <c r="CD171" s="48" t="n">
        <v>9874.139999999999</v>
      </c>
      <c r="CE171" s="18">
        <f>'Investment Analysis'!FR171</f>
        <v/>
      </c>
      <c r="CF171" s="15">
        <f>'Investment Analysis'!FP171</f>
        <v/>
      </c>
      <c r="CG171" s="48" t="n">
        <v>4886.89</v>
      </c>
      <c r="CH171" s="18">
        <f>'Investment Analysis'!FR171</f>
        <v/>
      </c>
      <c r="CI171" s="15">
        <f>'Investment Analysis'!FW171</f>
        <v/>
      </c>
      <c r="CJ171" s="48" t="n"/>
      <c r="CK171" s="18">
        <f>IF(CJ171&gt;0,(CJ171+5000+8000-CK$5)/CK$5,0)</f>
        <v/>
      </c>
      <c r="CL171" s="15">
        <f>'Investment Analysis'!GD171</f>
        <v/>
      </c>
      <c r="CM171" s="48" t="n">
        <v>37951.99</v>
      </c>
      <c r="CN171" s="18">
        <f>IF(CM171&gt;0,(CM171-CN$5)/CN$5,0)</f>
        <v/>
      </c>
      <c r="CO171" s="15">
        <f>'Investment Analysis'!GT171</f>
        <v/>
      </c>
      <c r="CP171" s="48" t="n">
        <v>6932</v>
      </c>
      <c r="CQ171" s="18">
        <f>IF(CP171&gt;0,(CP171-CQ$5)/CQ$5,0)</f>
        <v/>
      </c>
      <c r="CR171" s="15">
        <f>'Investment Analysis'!HG171</f>
        <v/>
      </c>
      <c r="CS171" s="48" t="n">
        <v>4100</v>
      </c>
      <c r="CT171" s="18">
        <f>IF(CS171&gt;0,(CS171-CT$5)/CT$5,0)</f>
        <v/>
      </c>
      <c r="CU171" s="15">
        <f>'Investment Analysis'!HN171</f>
        <v/>
      </c>
      <c r="CV171" s="48" t="n">
        <v>9889.549999999999</v>
      </c>
      <c r="CW171" s="18">
        <f>IF(CV171&gt;0,(CV171-CW$5)/CW$5,0)</f>
        <v/>
      </c>
      <c r="CX171" s="15">
        <f>'Investment Analysis'!IB171</f>
        <v/>
      </c>
      <c r="CY171" s="48" t="n">
        <v>11769.2</v>
      </c>
      <c r="CZ171" s="18">
        <f>IF(CY171&gt;0,(CY171-CZ$5)/CZ$5,0)</f>
        <v/>
      </c>
      <c r="DA171" s="15">
        <f>'Investment Analysis'!II171</f>
        <v/>
      </c>
      <c r="DB171" s="48" t="n">
        <v>6768</v>
      </c>
      <c r="DC171" s="18">
        <f>IF(DB171&gt;0,(DB171-DC$5)/DC$5,0)</f>
        <v/>
      </c>
      <c r="DD171" s="15">
        <f>'Investment Analysis'!IP171</f>
        <v/>
      </c>
      <c r="DE171" s="48" t="n">
        <v>22491</v>
      </c>
      <c r="DF171" s="18">
        <f>'Investment Analysis'!IY171</f>
        <v/>
      </c>
      <c r="DG171" s="15">
        <f>'Investment Analysis'!IW171</f>
        <v/>
      </c>
      <c r="DH171" s="48" t="n">
        <v>22599</v>
      </c>
      <c r="DI171" s="18">
        <f>IF(DH171&gt;0,(DH171-DI$5)/DI$5,0)</f>
        <v/>
      </c>
      <c r="DJ171" s="15">
        <f>'Investment Analysis'!JD171</f>
        <v/>
      </c>
      <c r="DK171" s="48" t="n">
        <v>25213</v>
      </c>
      <c r="DL171" s="18">
        <f>IF(DK171&gt;0,(DK171-DL$5)/DL$5,0)</f>
        <v/>
      </c>
      <c r="DM171" s="15">
        <f>'Investment Analysis'!JK171</f>
        <v/>
      </c>
      <c r="DN171" s="48" t="n">
        <v>1117.4</v>
      </c>
      <c r="DO171" s="18">
        <f>IF(DN171&gt;0,(DN171-DO$5)/DO$5,0)</f>
        <v/>
      </c>
      <c r="DP171" s="15">
        <f>'Investment Analysis'!HU171</f>
        <v/>
      </c>
      <c r="DQ171" s="48" t="n">
        <v>1941</v>
      </c>
      <c r="DR171" s="18">
        <f>IF(DQ171&gt;0,(DQ171-DR$5)/DR$5,0)</f>
        <v/>
      </c>
      <c r="DS171" s="15">
        <f>'Investment Analysis'!JR171</f>
        <v/>
      </c>
      <c r="DT171" s="48" t="n">
        <v>21540</v>
      </c>
      <c r="DU171" s="18">
        <f>IF(DT171&gt;0,(DT171-630.54-DU$5)/DU$5,0)</f>
        <v/>
      </c>
      <c r="DV171" s="15">
        <f>'Investment Analysis'!JY171</f>
        <v/>
      </c>
      <c r="DW171" s="48" t="n">
        <v>15652</v>
      </c>
      <c r="DX171" s="18">
        <f>IF(DW171&gt;0,(DW171-DX$5)/DX$5,0)</f>
        <v/>
      </c>
      <c r="DY171" s="15">
        <f>'Investment Analysis'!KF171</f>
        <v/>
      </c>
      <c r="DZ171" s="48" t="n">
        <v>5678</v>
      </c>
      <c r="EA171" s="18">
        <f>IF(DZ171&gt;0,(DZ171-EA$5)/EA$5,0)</f>
        <v/>
      </c>
      <c r="EB171" s="15">
        <f>'Investment Analysis'!KM171</f>
        <v/>
      </c>
      <c r="EC171" s="48" t="n">
        <v>10400</v>
      </c>
      <c r="ED171" s="18">
        <f>'Investment Analysis'!KV171</f>
        <v/>
      </c>
      <c r="EE171" s="15">
        <f>'Investment Analysis'!KT171</f>
        <v/>
      </c>
      <c r="EF171" s="48" t="n">
        <v>23314.5</v>
      </c>
      <c r="EG171" s="18">
        <f>IF(EF171&gt;0,(EF171-EG$5)/EG$5,0)</f>
        <v/>
      </c>
      <c r="EH171" s="15">
        <f>'Investment Analysis'!LH171</f>
        <v/>
      </c>
      <c r="EI171" s="48" t="n">
        <v>8880.299999999999</v>
      </c>
      <c r="EJ171" s="18">
        <f>'Investment Analysis'!LQ171</f>
        <v/>
      </c>
      <c r="EK171" s="15">
        <f>'Investment Analysis'!LO171</f>
        <v/>
      </c>
      <c r="EL171" s="48" t="n">
        <v>29580</v>
      </c>
      <c r="EM171" s="18">
        <f>IF(EL171&gt;0,(EL171-EM$4)/EM$4,0)</f>
        <v/>
      </c>
      <c r="EN171" s="15">
        <f>'Investment Analysis'!LX171</f>
        <v/>
      </c>
      <c r="EO171" s="48" t="n">
        <v>16255</v>
      </c>
      <c r="EP171" s="68">
        <f>IF(EO171&gt;0,(EO171-500-EP$5)/EP$5,0)</f>
        <v/>
      </c>
      <c r="EQ171" s="15">
        <f>'Investment Analysis'!MC171</f>
        <v/>
      </c>
      <c r="ER171" s="48" t="n">
        <v>4550</v>
      </c>
      <c r="ES171" s="18">
        <f>'Investment Analysis'!LX171</f>
        <v/>
      </c>
      <c r="ET171" s="15">
        <f>'Investment Analysis'!LA171</f>
        <v/>
      </c>
      <c r="EU171" s="48" t="n">
        <v>46273.5</v>
      </c>
      <c r="EV171" s="18">
        <f>'Investment Analysis'!ML171</f>
        <v/>
      </c>
      <c r="EW171" s="15">
        <f>'Investment Analysis'!MJ171</f>
        <v/>
      </c>
      <c r="EX171" s="48" t="n">
        <v>85491</v>
      </c>
      <c r="EY171" s="18">
        <f>IF(EX171&gt;0,(EX171-EY$5)/EY$5,0)</f>
        <v/>
      </c>
      <c r="EZ171" s="15">
        <f>'Investment Analysis'!MQ171</f>
        <v/>
      </c>
      <c r="FA171" s="48" t="n">
        <v>14456</v>
      </c>
      <c r="FB171" s="18">
        <f>IF(FA171&gt;0,(FA171-FB$5)/FB$5,0)</f>
        <v/>
      </c>
      <c r="FC171" s="15">
        <f>'Investment Analysis'!MX171</f>
        <v/>
      </c>
      <c r="FD171" s="48" t="n">
        <v>18662.7</v>
      </c>
      <c r="FE171" s="18">
        <f>IF(FD171&gt;0,(FD171-FE$5)/FE$5,0)</f>
        <v/>
      </c>
      <c r="FF171" s="15">
        <f>'Investment Analysis'!NE171</f>
        <v/>
      </c>
      <c r="FG171" s="48" t="n">
        <v>14148</v>
      </c>
      <c r="FH171" s="18">
        <f>IF(FG171&gt;0,(FG171-FH$5)/FH$5,0)</f>
        <v/>
      </c>
      <c r="FI171" s="15">
        <f>'Investment Analysis'!NL171</f>
        <v/>
      </c>
      <c r="FJ171" s="48" t="n">
        <v>42161.7</v>
      </c>
      <c r="FK171" s="18">
        <f>IF(FJ171&gt;0,(FJ171-FK$5)/FK$5,0)</f>
        <v/>
      </c>
      <c r="FL171" s="15">
        <f>'Investment Analysis'!NS171</f>
        <v/>
      </c>
      <c r="FM171" s="48" t="n">
        <v>3127.35</v>
      </c>
      <c r="FN171" s="18">
        <f>IF(FM171&gt;0,(FM171-FN$5)/FN$5,0)</f>
        <v/>
      </c>
      <c r="FO171" s="15">
        <f>'Investment Analysis'!NZ171</f>
        <v/>
      </c>
      <c r="FP171" s="48" t="n">
        <v>28500</v>
      </c>
      <c r="FQ171" s="18">
        <f>IF(FP171&gt;0,(FP171-FQ$5)/FQ$5,0)</f>
        <v/>
      </c>
      <c r="FR171" s="15">
        <f>'Investment Analysis'!OG171</f>
        <v/>
      </c>
      <c r="FS171" s="48" t="n">
        <v>55584</v>
      </c>
      <c r="FT171" s="18">
        <f>IF(FS171&gt;0,(FS171-FT$5)/FT$5,0)</f>
        <v/>
      </c>
      <c r="FU171" s="15">
        <f>'Investment Analysis'!ON171</f>
        <v/>
      </c>
      <c r="FV171" s="48" t="n">
        <v>10120</v>
      </c>
      <c r="FW171" s="18">
        <f>IF(FV171&gt;0,(FV171-FW$5)/FW$5,0)</f>
        <v/>
      </c>
      <c r="FX171" s="15">
        <f>'Investment Analysis'!OU171</f>
        <v/>
      </c>
      <c r="FY171" s="48" t="n">
        <v>19533.75</v>
      </c>
      <c r="FZ171" s="18">
        <f>IF(FY171&gt;0,(FY171-FZ$5)/FZ$5,0)</f>
        <v/>
      </c>
      <c r="GA171" s="15">
        <f>'Investment Analysis'!PB171</f>
        <v/>
      </c>
      <c r="GB171" s="48" t="n">
        <v>20712.75</v>
      </c>
      <c r="GC171" s="18">
        <f>'Investment Analysis'!PK171</f>
        <v/>
      </c>
      <c r="GD171" s="15">
        <f>'Investment Analysis'!PI171</f>
        <v/>
      </c>
      <c r="GE171" s="48" t="n">
        <v>13116</v>
      </c>
      <c r="GF171" s="18">
        <f>'Investment Analysis'!PY171</f>
        <v/>
      </c>
      <c r="GG171" s="15">
        <f>'Investment Analysis'!PW171</f>
        <v/>
      </c>
      <c r="GH171" s="48" t="n">
        <v>22099</v>
      </c>
      <c r="GI171" s="18">
        <f>'Investment Analysis'!QF171</f>
        <v/>
      </c>
      <c r="GJ171" s="15">
        <f>'Investment Analysis'!QD171</f>
        <v/>
      </c>
      <c r="GK171" s="48" t="n">
        <v>36900</v>
      </c>
      <c r="GL171" s="18">
        <f>'Investment Analysis'!QM171</f>
        <v/>
      </c>
      <c r="GM171" s="15">
        <f>'Investment Analysis'!QK171</f>
        <v/>
      </c>
      <c r="GN171" s="48" t="n">
        <v>14247</v>
      </c>
      <c r="GO171" s="18">
        <f>'Investment Analysis'!QT171</f>
        <v/>
      </c>
      <c r="GP171" s="15">
        <f>'Investment Analysis'!QR171</f>
        <v/>
      </c>
      <c r="GQ171" s="48" t="n">
        <v>5252.5</v>
      </c>
      <c r="GR171" s="18">
        <f>'Investment Analysis'!RA171</f>
        <v/>
      </c>
      <c r="GS171" s="15">
        <f>'Investment Analysis'!QY171</f>
        <v/>
      </c>
      <c r="GT171" s="48" t="n"/>
      <c r="GU171" s="18">
        <f>'Investment Analysis'!RH171</f>
        <v/>
      </c>
      <c r="GV171" s="15">
        <f>'Investment Analysis'!RF171</f>
        <v/>
      </c>
      <c r="GW171" s="48" t="n">
        <v>11779.5</v>
      </c>
      <c r="GX171" s="18">
        <f>'Investment Analysis'!RO171</f>
        <v/>
      </c>
      <c r="GY171" s="15">
        <f>'Investment Analysis'!RM171</f>
        <v/>
      </c>
      <c r="GZ171" s="48" t="n">
        <v>3360</v>
      </c>
      <c r="HA171" s="18">
        <f>'Investment Analysis'!RV171</f>
        <v/>
      </c>
      <c r="HB171" s="15">
        <f>'Investment Analysis'!RT171</f>
        <v/>
      </c>
      <c r="HC171" s="48" t="n">
        <v>23575.5</v>
      </c>
      <c r="HD171" s="18">
        <f>'Investment Analysis'!SC171</f>
        <v/>
      </c>
      <c r="HE171" s="15">
        <f>'Investment Analysis'!SA171</f>
        <v/>
      </c>
      <c r="HF171" s="48" t="n">
        <v>7235</v>
      </c>
      <c r="HG171" s="18">
        <f>'Investment Analysis'!SJ171</f>
        <v/>
      </c>
      <c r="HH171" s="15">
        <f>'Investment Analysis'!SH171</f>
        <v/>
      </c>
      <c r="HI171" s="48" t="n">
        <v>8640</v>
      </c>
      <c r="HJ171" s="18">
        <f>'Investment Analysis'!SM171</f>
        <v/>
      </c>
      <c r="HK171" s="15">
        <f>'Investment Analysis'!SK171</f>
        <v/>
      </c>
      <c r="HL171" s="48" t="n">
        <v>11265</v>
      </c>
      <c r="HM171" s="18">
        <f>'Investment Analysis'!SP171</f>
        <v/>
      </c>
      <c r="HN171" s="15">
        <f>'Investment Analysis'!SN171</f>
        <v/>
      </c>
      <c r="HO171" s="48" t="n">
        <v>18439.05</v>
      </c>
      <c r="HP171" s="18">
        <f>'Investment Analysis'!TE171</f>
        <v/>
      </c>
      <c r="HQ171" s="15">
        <f>'Investment Analysis'!TC171</f>
        <v/>
      </c>
      <c r="HR171" s="48" t="n">
        <v>7350</v>
      </c>
      <c r="HS171" s="18">
        <f>'Investment Analysis'!TL171</f>
        <v/>
      </c>
      <c r="HT171" s="15">
        <f>'Investment Analysis'!TJ171</f>
        <v/>
      </c>
      <c r="HU171" s="48" t="n">
        <v>20168</v>
      </c>
      <c r="HV171" s="18">
        <f>'Investment Analysis'!TS171</f>
        <v/>
      </c>
      <c r="HW171" s="15">
        <f>'Investment Analysis'!TQ171</f>
        <v/>
      </c>
      <c r="HX171" s="48" t="n"/>
      <c r="HY171" s="18">
        <f>'Investment Analysis'!TZ171</f>
        <v/>
      </c>
      <c r="HZ171" s="15">
        <f>'Investment Analysis'!TX171</f>
        <v/>
      </c>
      <c r="IA171" s="48" t="n"/>
      <c r="IB171" s="18">
        <f>'Investment Analysis'!UG171</f>
        <v/>
      </c>
      <c r="IC171" s="15">
        <f>'Investment Analysis'!UE171</f>
        <v/>
      </c>
      <c r="ID171" s="48" t="n"/>
      <c r="IE171" s="18">
        <f>'Investment Analysis'!UN171</f>
        <v/>
      </c>
      <c r="IF171" s="15">
        <f>'Investment Analysis'!UL171</f>
        <v/>
      </c>
      <c r="IG171" s="48" t="n"/>
      <c r="IH171" s="18">
        <f>'Investment Analysis'!UU171</f>
        <v/>
      </c>
      <c r="II171" s="15">
        <f>'Investment Analysis'!US171</f>
        <v/>
      </c>
      <c r="IJ171" s="48" t="n"/>
      <c r="IK171" s="18">
        <f>'Investment Analysis'!VB171</f>
        <v/>
      </c>
      <c r="IL171" s="15">
        <f>'Investment Analysis'!UZ171</f>
        <v/>
      </c>
      <c r="IM171" s="48" t="n"/>
      <c r="IN171" s="18">
        <f>'Investment Analysis'!VI171</f>
        <v/>
      </c>
      <c r="IO171" s="15">
        <f>'Investment Analysis'!VG171</f>
        <v/>
      </c>
      <c r="IP171" s="18" t="n"/>
      <c r="IQ171" s="18" t="n"/>
      <c r="IR171" s="18" t="n"/>
      <c r="IS171" s="108">
        <f>IF(IT171&gt;0,IT171-IT170,0)</f>
        <v/>
      </c>
      <c r="IT171" s="48">
        <f>FY171+FV171+FS171+FP171+FM171+FJ171+FG171+FD171+FA171+EX171+EU171+ER171+EO171+EL171+EI171+EF171+EC171+DZ171+DW171+DT171+DQ171+DN171+DK171+DH171+DE171+DB171+CY171+CV171+CS171+CP171+CJ171+CG171+CD171+CA171+BX171+P171+CM171+GT171+GQ171+GN171+GK171+GH171+GE171+GB171+BU171+BR171+BO171+BL171+BI171+BF171+BC171+AZ171+AW171+AT171+AQ171+AN171+AK171+AH171+AE171+AB171+Y171+V171+S171+GW171+GZ171+HC171+HF171+HI171+HL171+HO171+HR171+HU171</f>
        <v/>
      </c>
      <c r="IU171" s="101">
        <f>IF(IT171&gt;0,IV171,0)</f>
        <v/>
      </c>
      <c r="IV171" s="101" t="n"/>
      <c r="IW171" s="15">
        <f>IF(IT171&gt;0,(IT171+IV$11-I$2)/I$2,0)</f>
        <v/>
      </c>
      <c r="IX171" s="113">
        <f>IF(IT171&gt;0,IT171+IV$11-I$2,0)</f>
        <v/>
      </c>
      <c r="IY171" s="21">
        <f>IF(IT171&gt;0,(IT171+IV$11+IV$33+IV$52+IV$73+IV$93+IV$113+IV$133+IV$159-IT$8)/IT$8,0)</f>
        <v/>
      </c>
      <c r="IZ171" s="173">
        <f>IF(IT171&gt;0,IT171+IV$11+IV$33+IV$52+IV$73+IV$93+IV$113+IV$133+IV$159-IT$8,0)</f>
        <v/>
      </c>
    </row>
    <row r="172">
      <c r="A172" s="554">
        <f>'Investment Analysis'!A172</f>
        <v/>
      </c>
      <c r="B172" s="4">
        <f>'Investment Analysis'!B172</f>
        <v/>
      </c>
      <c r="C172" s="27">
        <f>'Investment Analysis'!C172</f>
        <v/>
      </c>
      <c r="D172" s="14">
        <f>'Investment Analysis'!D172</f>
        <v/>
      </c>
      <c r="E172" s="15">
        <f>'Investment Analysis'!E172</f>
        <v/>
      </c>
      <c r="F172" s="13">
        <f>'Investment Analysis'!G172</f>
        <v/>
      </c>
      <c r="G172" s="14">
        <f>'Investment Analysis'!H172</f>
        <v/>
      </c>
      <c r="H172" s="15">
        <f>'Investment Analysis'!I172</f>
        <v/>
      </c>
      <c r="I172" s="13">
        <f>'Investment Analysis'!K172</f>
        <v/>
      </c>
      <c r="J172" s="14">
        <f>'Investment Analysis'!L172</f>
        <v/>
      </c>
      <c r="K172" s="15">
        <f>'Investment Analysis'!M172</f>
        <v/>
      </c>
      <c r="L172" s="41">
        <f>'Investment Analysis'!T172</f>
        <v/>
      </c>
      <c r="M172" s="21">
        <f>'Investment Analysis'!V172</f>
        <v/>
      </c>
      <c r="N172" s="21">
        <f>'Investment Analysis'!W172</f>
        <v/>
      </c>
      <c r="P172" s="48">
        <f>'Investment Analysis'!Y172</f>
        <v/>
      </c>
      <c r="Q172" s="18" t="n"/>
      <c r="R172" s="83" t="n"/>
      <c r="S172" s="48" t="n">
        <v>4744.84</v>
      </c>
      <c r="T172" s="18">
        <f>'Investment Analysis'!AH172</f>
        <v/>
      </c>
      <c r="U172" s="15">
        <f>'Investment Analysis'!AF172</f>
        <v/>
      </c>
      <c r="V172" s="48" t="n">
        <v>7513.57</v>
      </c>
      <c r="W172" s="18">
        <f>'Investment Analysis'!AO172</f>
        <v/>
      </c>
      <c r="X172" s="15">
        <f>'Investment Analysis'!AM172</f>
        <v/>
      </c>
      <c r="Y172" s="48" t="n">
        <v>10160.21</v>
      </c>
      <c r="Z172" s="18">
        <f>IF(Y172&gt;0,(Y172-Z$5)/Z$5,0)</f>
        <v/>
      </c>
      <c r="AA172" s="15">
        <f>'Investment Analysis'!GM172</f>
        <v/>
      </c>
      <c r="AB172" s="48" t="n">
        <v>2740.72</v>
      </c>
      <c r="AC172" s="18">
        <f>IF(AB172&gt;0,(AB172+8000+5000-AC$5)/AC$5,0)</f>
        <v/>
      </c>
      <c r="AD172" s="15">
        <f>'Investment Analysis'!AT172</f>
        <v/>
      </c>
      <c r="AE172" s="48" t="n">
        <v>11865.28</v>
      </c>
      <c r="AF172" s="18">
        <f>'Investment Analysis'!BC172</f>
        <v/>
      </c>
      <c r="AG172" s="15">
        <f>'Investment Analysis'!BA172</f>
        <v/>
      </c>
      <c r="AH172" s="48" t="n"/>
      <c r="AI172" s="18">
        <f>IF(AH172&gt;0,(AH172-5000+20000+20000-AI$5)/AI$5,0)</f>
        <v/>
      </c>
      <c r="AJ172" s="15">
        <f>'Investment Analysis'!BH172</f>
        <v/>
      </c>
      <c r="AK172" s="48" t="n">
        <v>5386.08</v>
      </c>
      <c r="AL172" s="18">
        <f>IF(AK172&gt;0,(AK172+7000-AL$5)/AL$5,0)</f>
        <v/>
      </c>
      <c r="AM172" s="15">
        <f>'Investment Analysis'!BO172</f>
        <v/>
      </c>
      <c r="AN172" s="48" t="n">
        <v>6047.19</v>
      </c>
      <c r="AO172" s="18">
        <f>IF(AN172&gt;0,(AN172+25000+5000-AO$5)/AO$5,0)</f>
        <v/>
      </c>
      <c r="AP172" s="15">
        <f>'Investment Analysis'!BV172</f>
        <v/>
      </c>
      <c r="AQ172" s="48" t="n">
        <v>5236.98</v>
      </c>
      <c r="AR172" s="18">
        <f>IF(AQ172&gt;0,(AQ172+10000+4000-AR$5)/AR$5,0)</f>
        <v/>
      </c>
      <c r="AS172" s="15">
        <f>'Investment Analysis'!CC172</f>
        <v/>
      </c>
      <c r="AT172" s="48" t="n">
        <v>4984.98</v>
      </c>
      <c r="AU172" s="18">
        <f>'Investment Analysis'!CL172</f>
        <v/>
      </c>
      <c r="AV172" s="15">
        <f>'Investment Analysis'!CJ172</f>
        <v/>
      </c>
      <c r="AW172" s="48" t="n">
        <v>18596.62</v>
      </c>
      <c r="AX172" s="18">
        <f>IF(AW172&gt;0,(AW172+2000-AX$5)/AX$5,0)</f>
        <v/>
      </c>
      <c r="AY172" s="15">
        <f>'Investment Analysis'!CQ172</f>
        <v/>
      </c>
      <c r="AZ172" s="48" t="n">
        <v>16716.44</v>
      </c>
      <c r="BA172" s="18">
        <f>'Investment Analysis'!CZ172</f>
        <v/>
      </c>
      <c r="BB172" s="15">
        <f>'Investment Analysis'!CX172</f>
        <v/>
      </c>
      <c r="BC172" s="48" t="n">
        <v>9930.98</v>
      </c>
      <c r="BD172" s="18">
        <f>IF(BC172&gt;0,(BC172-10000+30000+10000-BD$5)/BD$5,0)</f>
        <v/>
      </c>
      <c r="BE172" s="15">
        <f>'Investment Analysis'!DE172</f>
        <v/>
      </c>
      <c r="BF172" s="48" t="n">
        <v>4682.11</v>
      </c>
      <c r="BG172" s="18">
        <f>'Investment Analysis'!DN172</f>
        <v/>
      </c>
      <c r="BH172" s="15">
        <f>'Investment Analysis'!DL172</f>
        <v/>
      </c>
      <c r="BI172" s="48" t="n">
        <v>2881.5</v>
      </c>
      <c r="BJ172" s="18">
        <f>'Investment Analysis'!EB172</f>
        <v/>
      </c>
      <c r="BK172" s="15">
        <f>'Investment Analysis'!DZ172</f>
        <v/>
      </c>
      <c r="BL172" s="48" t="n">
        <v>11888.27</v>
      </c>
      <c r="BM172" s="18">
        <f>'Investment Analysis'!EI172</f>
        <v/>
      </c>
      <c r="BN172" s="15">
        <f>'Investment Analysis'!EG172</f>
        <v/>
      </c>
      <c r="BO172" s="48" t="n">
        <v>10668.17</v>
      </c>
      <c r="BP172" s="18">
        <f>'Investment Analysis'!DU172</f>
        <v/>
      </c>
      <c r="BQ172" s="15">
        <f>'Investment Analysis'!DS172</f>
        <v/>
      </c>
      <c r="BR172" s="48" t="n">
        <v>12327.9</v>
      </c>
      <c r="BS172" s="18">
        <f>'Investment Analysis'!EP172</f>
        <v/>
      </c>
      <c r="BT172" s="15">
        <f>'Investment Analysis'!EN172</f>
        <v/>
      </c>
      <c r="BU172" s="48" t="n">
        <v>14810.14</v>
      </c>
      <c r="BV172" s="18">
        <f>IF(BU172&gt;0,(BU172+8000-BV$5)/BV$5,0)</f>
        <v/>
      </c>
      <c r="BW172" s="15">
        <f>'Investment Analysis'!EU172</f>
        <v/>
      </c>
      <c r="BX172" s="48" t="n">
        <v>23807.94</v>
      </c>
      <c r="BY172" s="18">
        <f>IF(BX172&gt;0,(BX172-10000-5000-BY$5)/BY$5,0)</f>
        <v/>
      </c>
      <c r="BZ172" s="15">
        <f>'Investment Analysis'!FB172</f>
        <v/>
      </c>
      <c r="CA172" s="48" t="n">
        <v>21545.12</v>
      </c>
      <c r="CB172" s="18">
        <f>IF(CA172&gt;0,(CA172-CB$5)/CB$5,0)</f>
        <v/>
      </c>
      <c r="CC172" s="15">
        <f>'Investment Analysis'!FI172</f>
        <v/>
      </c>
      <c r="CD172" s="48" t="n">
        <v>9942.940000000001</v>
      </c>
      <c r="CE172" s="18">
        <f>'Investment Analysis'!FR172</f>
        <v/>
      </c>
      <c r="CF172" s="15">
        <f>'Investment Analysis'!FP172</f>
        <v/>
      </c>
      <c r="CG172" s="48" t="n">
        <v>4888.47</v>
      </c>
      <c r="CH172" s="18">
        <f>'Investment Analysis'!FR172</f>
        <v/>
      </c>
      <c r="CI172" s="15">
        <f>'Investment Analysis'!FW172</f>
        <v/>
      </c>
      <c r="CJ172" s="48" t="n"/>
      <c r="CK172" s="18">
        <f>IF(CJ172&gt;0,(CJ172+5000+8000-CK$5)/CK$5,0)</f>
        <v/>
      </c>
      <c r="CL172" s="15">
        <f>'Investment Analysis'!GD172</f>
        <v/>
      </c>
      <c r="CM172" s="48" t="n">
        <v>38207.17</v>
      </c>
      <c r="CN172" s="18">
        <f>IF(CM172&gt;0,(CM172-CN$5)/CN$5,0)</f>
        <v/>
      </c>
      <c r="CO172" s="15">
        <f>'Investment Analysis'!GT172</f>
        <v/>
      </c>
      <c r="CP172" s="48" t="n">
        <v>7033.4</v>
      </c>
      <c r="CQ172" s="18">
        <f>IF(CP172&gt;0,(CP172-CQ$5)/CQ$5,0)</f>
        <v/>
      </c>
      <c r="CR172" s="15">
        <f>'Investment Analysis'!HG172</f>
        <v/>
      </c>
      <c r="CS172" s="48" t="n">
        <v>4170</v>
      </c>
      <c r="CT172" s="18">
        <f>IF(CS172&gt;0,(CS172-CT$5)/CT$5,0)</f>
        <v/>
      </c>
      <c r="CU172" s="15">
        <f>'Investment Analysis'!HN172</f>
        <v/>
      </c>
      <c r="CV172" s="48" t="n">
        <v>9997.35</v>
      </c>
      <c r="CW172" s="18">
        <f>IF(CV172&gt;0,(CV172-CW$5)/CW$5,0)</f>
        <v/>
      </c>
      <c r="CX172" s="15">
        <f>'Investment Analysis'!IB172</f>
        <v/>
      </c>
      <c r="CY172" s="48" t="n">
        <v>11920.4</v>
      </c>
      <c r="CZ172" s="18">
        <f>IF(CY172&gt;0,(CY172-CZ$5)/CZ$5,0)</f>
        <v/>
      </c>
      <c r="DA172" s="15">
        <f>'Investment Analysis'!II172</f>
        <v/>
      </c>
      <c r="DB172" s="48" t="n">
        <v>6793.5</v>
      </c>
      <c r="DC172" s="18">
        <f>IF(DB172&gt;0,(DB172-DC$5)/DC$5,0)</f>
        <v/>
      </c>
      <c r="DD172" s="15">
        <f>'Investment Analysis'!IP172</f>
        <v/>
      </c>
      <c r="DE172" s="48" t="n">
        <v>22953</v>
      </c>
      <c r="DF172" s="18">
        <f>'Investment Analysis'!IY172</f>
        <v/>
      </c>
      <c r="DG172" s="15">
        <f>'Investment Analysis'!IW172</f>
        <v/>
      </c>
      <c r="DH172" s="48" t="n">
        <v>22623</v>
      </c>
      <c r="DI172" s="18">
        <f>IF(DH172&gt;0,(DH172-DI$5)/DI$5,0)</f>
        <v/>
      </c>
      <c r="DJ172" s="15">
        <f>'Investment Analysis'!JD172</f>
        <v/>
      </c>
      <c r="DK172" s="48" t="n">
        <v>25102</v>
      </c>
      <c r="DL172" s="18">
        <f>IF(DK172&gt;0,(DK172-DL$5)/DL$5,0)</f>
        <v/>
      </c>
      <c r="DM172" s="15">
        <f>'Investment Analysis'!JK172</f>
        <v/>
      </c>
      <c r="DN172" s="48" t="n">
        <v>1114.9</v>
      </c>
      <c r="DO172" s="18">
        <f>IF(DN172&gt;0,(DN172-DO$5)/DO$5,0)</f>
        <v/>
      </c>
      <c r="DP172" s="15">
        <f>'Investment Analysis'!HU172</f>
        <v/>
      </c>
      <c r="DQ172" s="48" t="n">
        <v>1941.25</v>
      </c>
      <c r="DR172" s="18">
        <f>IF(DQ172&gt;0,(DQ172-DR$5)/DR$5,0)</f>
        <v/>
      </c>
      <c r="DS172" s="15">
        <f>'Investment Analysis'!JR172</f>
        <v/>
      </c>
      <c r="DT172" s="48" t="n">
        <v>21612</v>
      </c>
      <c r="DU172" s="18">
        <f>IF(DT172&gt;0,(DT172-630.54-DU$5)/DU$5,0)</f>
        <v/>
      </c>
      <c r="DV172" s="15">
        <f>'Investment Analysis'!JY172</f>
        <v/>
      </c>
      <c r="DW172" s="48" t="n">
        <v>15484</v>
      </c>
      <c r="DX172" s="18">
        <f>IF(DW172&gt;0,(DW172-DX$5)/DX$5,0)</f>
        <v/>
      </c>
      <c r="DY172" s="15">
        <f>'Investment Analysis'!KF172</f>
        <v/>
      </c>
      <c r="DZ172" s="48" t="n">
        <v>5860</v>
      </c>
      <c r="EA172" s="18">
        <f>IF(DZ172&gt;0,(DZ172-EA$5)/EA$5,0)</f>
        <v/>
      </c>
      <c r="EB172" s="15">
        <f>'Investment Analysis'!KM172</f>
        <v/>
      </c>
      <c r="EC172" s="48" t="n">
        <v>11440</v>
      </c>
      <c r="ED172" s="18">
        <f>'Investment Analysis'!KV172</f>
        <v/>
      </c>
      <c r="EE172" s="15">
        <f>'Investment Analysis'!KT172</f>
        <v/>
      </c>
      <c r="EF172" s="48" t="n">
        <v>23719.5</v>
      </c>
      <c r="EG172" s="18">
        <f>IF(EF172&gt;0,(EF172-EG$5)/EG$5,0)</f>
        <v/>
      </c>
      <c r="EH172" s="15">
        <f>'Investment Analysis'!LH172</f>
        <v/>
      </c>
      <c r="EI172" s="48" t="n">
        <v>9078.549999999999</v>
      </c>
      <c r="EJ172" s="18">
        <f>'Investment Analysis'!LQ172</f>
        <v/>
      </c>
      <c r="EK172" s="15">
        <f>'Investment Analysis'!LO172</f>
        <v/>
      </c>
      <c r="EL172" s="48" t="n">
        <v>30345</v>
      </c>
      <c r="EM172" s="18">
        <f>IF(EL172&gt;0,(EL172-EM$4)/EM$4,0)</f>
        <v/>
      </c>
      <c r="EN172" s="15">
        <f>'Investment Analysis'!LX172</f>
        <v/>
      </c>
      <c r="EO172" s="48" t="n">
        <v>16555</v>
      </c>
      <c r="EP172" s="68">
        <f>IF(EO172&gt;0,(EO172-500-EP$5)/EP$5,0)</f>
        <v/>
      </c>
      <c r="EQ172" s="15">
        <f>'Investment Analysis'!MC172</f>
        <v/>
      </c>
      <c r="ER172" s="48" t="n">
        <v>4505</v>
      </c>
      <c r="ES172" s="18">
        <f>'Investment Analysis'!LX172</f>
        <v/>
      </c>
      <c r="ET172" s="15">
        <f>'Investment Analysis'!LA172</f>
        <v/>
      </c>
      <c r="EU172" s="48" t="n">
        <v>48301.5</v>
      </c>
      <c r="EV172" s="18">
        <f>'Investment Analysis'!ML172</f>
        <v/>
      </c>
      <c r="EW172" s="15">
        <f>'Investment Analysis'!MJ172</f>
        <v/>
      </c>
      <c r="EX172" s="48" t="n">
        <v>87423</v>
      </c>
      <c r="EY172" s="18">
        <f>IF(EX172&gt;0,(EX172-EY$5)/EY$5,0)</f>
        <v/>
      </c>
      <c r="EZ172" s="15">
        <f>'Investment Analysis'!MQ172</f>
        <v/>
      </c>
      <c r="FA172" s="48" t="n">
        <v>14808</v>
      </c>
      <c r="FB172" s="18">
        <f>IF(FA172&gt;0,(FA172-FB$5)/FB$5,0)</f>
        <v/>
      </c>
      <c r="FC172" s="15">
        <f>'Investment Analysis'!MX172</f>
        <v/>
      </c>
      <c r="FD172" s="48" t="n">
        <v>19175.8</v>
      </c>
      <c r="FE172" s="18">
        <f>IF(FD172&gt;0,(FD172-FE$5)/FE$5,0)</f>
        <v/>
      </c>
      <c r="FF172" s="15">
        <f>'Investment Analysis'!NE172</f>
        <v/>
      </c>
      <c r="FG172" s="48" t="n">
        <v>14400</v>
      </c>
      <c r="FH172" s="18">
        <f>IF(FG172&gt;0,(FG172-FH$5)/FH$5,0)</f>
        <v/>
      </c>
      <c r="FI172" s="15">
        <f>'Investment Analysis'!NL172</f>
        <v/>
      </c>
      <c r="FJ172" s="48" t="n">
        <v>43813.7</v>
      </c>
      <c r="FK172" s="18">
        <f>IF(FJ172&gt;0,(FJ172-FK$5)/FK$5,0)</f>
        <v/>
      </c>
      <c r="FL172" s="15">
        <f>'Investment Analysis'!NS172</f>
        <v/>
      </c>
      <c r="FM172" s="48" t="n">
        <v>3107.1</v>
      </c>
      <c r="FN172" s="18">
        <f>IF(FM172&gt;0,(FM172-FN$5)/FN$5,0)</f>
        <v/>
      </c>
      <c r="FO172" s="15">
        <f>'Investment Analysis'!NZ172</f>
        <v/>
      </c>
      <c r="FP172" s="48" t="n">
        <v>28600</v>
      </c>
      <c r="FQ172" s="18">
        <f>IF(FP172&gt;0,(FP172-FQ$5)/FQ$5,0)</f>
        <v/>
      </c>
      <c r="FR172" s="15">
        <f>'Investment Analysis'!OG172</f>
        <v/>
      </c>
      <c r="FS172" s="48" t="n">
        <v>62601</v>
      </c>
      <c r="FT172" s="18">
        <f>IF(FS172&gt;0,(FS172-FT$5)/FT$5,0)</f>
        <v/>
      </c>
      <c r="FU172" s="15">
        <f>'Investment Analysis'!ON172</f>
        <v/>
      </c>
      <c r="FV172" s="48" t="n">
        <v>10740</v>
      </c>
      <c r="FW172" s="18">
        <f>IF(FV172&gt;0,(FV172-FW$5)/FW$5,0)</f>
        <v/>
      </c>
      <c r="FX172" s="15">
        <f>'Investment Analysis'!OU172</f>
        <v/>
      </c>
      <c r="FY172" s="48" t="n">
        <v>19946.25</v>
      </c>
      <c r="FZ172" s="18">
        <f>IF(FY172&gt;0,(FY172-FZ$5)/FZ$5,0)</f>
        <v/>
      </c>
      <c r="GA172" s="15">
        <f>'Investment Analysis'!PB172</f>
        <v/>
      </c>
      <c r="GB172" s="48" t="n">
        <v>20824.5</v>
      </c>
      <c r="GC172" s="18">
        <f>'Investment Analysis'!PK172</f>
        <v/>
      </c>
      <c r="GD172" s="15">
        <f>'Investment Analysis'!PI172</f>
        <v/>
      </c>
      <c r="GE172" s="48" t="n">
        <v>14772</v>
      </c>
      <c r="GF172" s="18">
        <f>'Investment Analysis'!PY172</f>
        <v/>
      </c>
      <c r="GG172" s="15">
        <f>'Investment Analysis'!PW172</f>
        <v/>
      </c>
      <c r="GH172" s="48" t="n">
        <v>22089.9</v>
      </c>
      <c r="GI172" s="18">
        <f>'Investment Analysis'!QF172</f>
        <v/>
      </c>
      <c r="GJ172" s="15">
        <f>'Investment Analysis'!QD172</f>
        <v/>
      </c>
      <c r="GK172" s="48" t="n">
        <v>40380</v>
      </c>
      <c r="GL172" s="18">
        <f>'Investment Analysis'!QM172</f>
        <v/>
      </c>
      <c r="GM172" s="15">
        <f>'Investment Analysis'!QK172</f>
        <v/>
      </c>
      <c r="GN172" s="48" t="n">
        <v>14112</v>
      </c>
      <c r="GO172" s="18">
        <f>'Investment Analysis'!QT172</f>
        <v/>
      </c>
      <c r="GP172" s="15">
        <f>'Investment Analysis'!QR172</f>
        <v/>
      </c>
      <c r="GQ172" s="48" t="n">
        <v>5318.5</v>
      </c>
      <c r="GR172" s="18">
        <f>'Investment Analysis'!RA172</f>
        <v/>
      </c>
      <c r="GS172" s="15">
        <f>'Investment Analysis'!QY172</f>
        <v/>
      </c>
      <c r="GT172" s="48" t="n"/>
      <c r="GU172" s="18">
        <f>'Investment Analysis'!RH172</f>
        <v/>
      </c>
      <c r="GV172" s="15">
        <f>'Investment Analysis'!RF172</f>
        <v/>
      </c>
      <c r="GW172" s="48" t="n">
        <v>11936</v>
      </c>
      <c r="GX172" s="18">
        <f>'Investment Analysis'!RO172</f>
        <v/>
      </c>
      <c r="GY172" s="15">
        <f>'Investment Analysis'!RM172</f>
        <v/>
      </c>
      <c r="GZ172" s="48" t="n">
        <v>3382</v>
      </c>
      <c r="HA172" s="18">
        <f>'Investment Analysis'!RV172</f>
        <v/>
      </c>
      <c r="HB172" s="15">
        <f>'Investment Analysis'!RT172</f>
        <v/>
      </c>
      <c r="HC172" s="48" t="n">
        <v>24130.5</v>
      </c>
      <c r="HD172" s="18">
        <f>'Investment Analysis'!SC172</f>
        <v/>
      </c>
      <c r="HE172" s="15">
        <f>'Investment Analysis'!SA172</f>
        <v/>
      </c>
      <c r="HF172" s="48" t="n">
        <v>7650</v>
      </c>
      <c r="HG172" s="18">
        <f>'Investment Analysis'!SJ172</f>
        <v/>
      </c>
      <c r="HH172" s="15">
        <f>'Investment Analysis'!SH172</f>
        <v/>
      </c>
      <c r="HI172" s="48" t="n">
        <v>8400</v>
      </c>
      <c r="HJ172" s="18">
        <f>'Investment Analysis'!SM172</f>
        <v/>
      </c>
      <c r="HK172" s="15">
        <f>'Investment Analysis'!SK172</f>
        <v/>
      </c>
      <c r="HL172" s="48" t="n">
        <v>11587.5</v>
      </c>
      <c r="HM172" s="18">
        <f>'Investment Analysis'!SP172</f>
        <v/>
      </c>
      <c r="HN172" s="15">
        <f>'Investment Analysis'!SN172</f>
        <v/>
      </c>
      <c r="HO172" s="48" t="n">
        <v>17806.65</v>
      </c>
      <c r="HP172" s="18">
        <f>'Investment Analysis'!TE172</f>
        <v/>
      </c>
      <c r="HQ172" s="15">
        <f>'Investment Analysis'!TC172</f>
        <v/>
      </c>
      <c r="HR172" s="48" t="n">
        <v>7230</v>
      </c>
      <c r="HS172" s="18">
        <f>'Investment Analysis'!TL172</f>
        <v/>
      </c>
      <c r="HT172" s="15">
        <f>'Investment Analysis'!TJ172</f>
        <v/>
      </c>
      <c r="HU172" s="48" t="n">
        <v>20112</v>
      </c>
      <c r="HV172" s="18">
        <f>'Investment Analysis'!TS172</f>
        <v/>
      </c>
      <c r="HW172" s="15">
        <f>'Investment Analysis'!TQ172</f>
        <v/>
      </c>
      <c r="HX172" s="48" t="n"/>
      <c r="HY172" s="18">
        <f>'Investment Analysis'!TZ172</f>
        <v/>
      </c>
      <c r="HZ172" s="15">
        <f>'Investment Analysis'!TX172</f>
        <v/>
      </c>
      <c r="IA172" s="48" t="n"/>
      <c r="IB172" s="18">
        <f>'Investment Analysis'!UG172</f>
        <v/>
      </c>
      <c r="IC172" s="15">
        <f>'Investment Analysis'!UE172</f>
        <v/>
      </c>
      <c r="ID172" s="48" t="n"/>
      <c r="IE172" s="18">
        <f>'Investment Analysis'!UN172</f>
        <v/>
      </c>
      <c r="IF172" s="15">
        <f>'Investment Analysis'!UL172</f>
        <v/>
      </c>
      <c r="IG172" s="48" t="n"/>
      <c r="IH172" s="18">
        <f>'Investment Analysis'!UU172</f>
        <v/>
      </c>
      <c r="II172" s="15">
        <f>'Investment Analysis'!US172</f>
        <v/>
      </c>
      <c r="IJ172" s="48" t="n"/>
      <c r="IK172" s="18">
        <f>'Investment Analysis'!VB172</f>
        <v/>
      </c>
      <c r="IL172" s="15">
        <f>'Investment Analysis'!UZ172</f>
        <v/>
      </c>
      <c r="IM172" s="48" t="n"/>
      <c r="IN172" s="18">
        <f>'Investment Analysis'!VI172</f>
        <v/>
      </c>
      <c r="IO172" s="15">
        <f>'Investment Analysis'!VG172</f>
        <v/>
      </c>
      <c r="IP172" s="18" t="n"/>
      <c r="IQ172" s="18" t="n"/>
      <c r="IR172" s="18" t="n"/>
      <c r="IS172" s="108">
        <f>IF(IT172&gt;0,IT172-IT171,0)</f>
        <v/>
      </c>
      <c r="IT172" s="48">
        <f>FY172+FV172+FS172+FP172+FM172+FJ172+FG172+FD172+FA172+EX172+EU172+ER172+EO172+EL172+EI172+EF172+EC172+DZ172+DW172+DT172+DQ172+DN172+DK172+DH172+DE172+DB172+CY172+CV172+CS172+CP172+CJ172+CG172+CD172+CA172+BX172+P172+CM172+GT172+GQ172+GN172+GK172+GH172+GE172+GB172+BU172+BR172+BO172+BL172+BI172+BF172+BC172+AZ172+AW172+AT172+AQ172+AN172+AK172+AH172+AE172+AB172+Y172+V172+S172+GW172+GZ172+HC172+HF172+HI172+HL172+HO172+HR172+HU172</f>
        <v/>
      </c>
      <c r="IU172" s="101">
        <f>IF(IT172&gt;0,IV172,0)</f>
        <v/>
      </c>
      <c r="IV172" s="101" t="n"/>
      <c r="IW172" s="15">
        <f>IF(IT172&gt;0,(IT172+IV$11-I$2)/I$2,0)</f>
        <v/>
      </c>
      <c r="IX172" s="113">
        <f>IF(IT172&gt;0,IT172+IV$11-I$2,0)</f>
        <v/>
      </c>
      <c r="IY172" s="21">
        <f>IF(IT172&gt;0,(IT172+IV$11+IV$33+IV$52+IV$73+IV$93+IV$113+IV$133+IV$159-IT$8)/IT$8,0)</f>
        <v/>
      </c>
      <c r="IZ172" s="173">
        <f>IF(IT172&gt;0,IT172+IV$11+IV$33+IV$52+IV$73+IV$93+IV$113+IV$133+IV$159-IT$8,0)</f>
        <v/>
      </c>
    </row>
    <row r="173">
      <c r="A173" s="554">
        <f>'Investment Analysis'!A173</f>
        <v/>
      </c>
      <c r="B173" s="4">
        <f>'Investment Analysis'!B173</f>
        <v/>
      </c>
      <c r="C173" s="27">
        <f>'Investment Analysis'!C173</f>
        <v/>
      </c>
      <c r="D173" s="14">
        <f>'Investment Analysis'!D173</f>
        <v/>
      </c>
      <c r="E173" s="15">
        <f>'Investment Analysis'!E173</f>
        <v/>
      </c>
      <c r="F173" s="13">
        <f>'Investment Analysis'!G173</f>
        <v/>
      </c>
      <c r="G173" s="14">
        <f>'Investment Analysis'!H173</f>
        <v/>
      </c>
      <c r="H173" s="15">
        <f>'Investment Analysis'!I173</f>
        <v/>
      </c>
      <c r="I173" s="13">
        <f>'Investment Analysis'!K173</f>
        <v/>
      </c>
      <c r="J173" s="14">
        <f>'Investment Analysis'!L173</f>
        <v/>
      </c>
      <c r="K173" s="15">
        <f>'Investment Analysis'!M173</f>
        <v/>
      </c>
      <c r="L173" s="41">
        <f>'Investment Analysis'!T173</f>
        <v/>
      </c>
      <c r="M173" s="21">
        <f>'Investment Analysis'!V173</f>
        <v/>
      </c>
      <c r="N173" s="21">
        <f>'Investment Analysis'!W173</f>
        <v/>
      </c>
      <c r="P173" s="48">
        <f>'Investment Analysis'!Y173</f>
        <v/>
      </c>
      <c r="Q173" s="18" t="n"/>
      <c r="R173" s="83" t="n"/>
      <c r="S173" s="48" t="n">
        <v>4751.81</v>
      </c>
      <c r="T173" s="18">
        <f>'Investment Analysis'!AH173</f>
        <v/>
      </c>
      <c r="U173" s="15">
        <f>'Investment Analysis'!AF173</f>
        <v/>
      </c>
      <c r="V173" s="48" t="n">
        <v>7516.67</v>
      </c>
      <c r="W173" s="18">
        <f>'Investment Analysis'!AO173</f>
        <v/>
      </c>
      <c r="X173" s="15">
        <f>'Investment Analysis'!AM173</f>
        <v/>
      </c>
      <c r="Y173" s="48" t="n">
        <v>10170.11</v>
      </c>
      <c r="Z173" s="18">
        <f>IF(Y173&gt;0,(Y173-Z$5)/Z$5,0)</f>
        <v/>
      </c>
      <c r="AA173" s="15">
        <f>'Investment Analysis'!GM173</f>
        <v/>
      </c>
      <c r="AB173" s="48" t="n">
        <v>2743.04</v>
      </c>
      <c r="AC173" s="18">
        <f>IF(AB173&gt;0,(AB173+8000+5000-AC$5)/AC$5,0)</f>
        <v/>
      </c>
      <c r="AD173" s="15">
        <f>'Investment Analysis'!AT173</f>
        <v/>
      </c>
      <c r="AE173" s="48" t="n">
        <v>11893.76</v>
      </c>
      <c r="AF173" s="18">
        <f>'Investment Analysis'!BC173</f>
        <v/>
      </c>
      <c r="AG173" s="15">
        <f>'Investment Analysis'!BA173</f>
        <v/>
      </c>
      <c r="AH173" s="48" t="n"/>
      <c r="AI173" s="18">
        <f>IF(AH173&gt;0,(AH173-5000+20000+20000-AI$5)/AI$5,0)</f>
        <v/>
      </c>
      <c r="AJ173" s="15">
        <f>'Investment Analysis'!BH173</f>
        <v/>
      </c>
      <c r="AK173" s="48" t="n">
        <v>5393.12</v>
      </c>
      <c r="AL173" s="18">
        <f>IF(AK173&gt;0,(AK173+7000-AL$5)/AL$5,0)</f>
        <v/>
      </c>
      <c r="AM173" s="15">
        <f>'Investment Analysis'!BO173</f>
        <v/>
      </c>
      <c r="AN173" s="48" t="n">
        <v>6053.97</v>
      </c>
      <c r="AO173" s="18">
        <f>IF(AN173&gt;0,(AN173+25000+5000-AO$5)/AO$5,0)</f>
        <v/>
      </c>
      <c r="AP173" s="15">
        <f>'Investment Analysis'!BV173</f>
        <v/>
      </c>
      <c r="AQ173" s="48" t="n">
        <v>5242.88</v>
      </c>
      <c r="AR173" s="18">
        <f>IF(AQ173&gt;0,(AQ173+10000+4000-AR$5)/AR$5,0)</f>
        <v/>
      </c>
      <c r="AS173" s="15">
        <f>'Investment Analysis'!CC173</f>
        <v/>
      </c>
      <c r="AT173" s="48" t="n">
        <v>5016.27</v>
      </c>
      <c r="AU173" s="18">
        <f>'Investment Analysis'!CL173</f>
        <v/>
      </c>
      <c r="AV173" s="15">
        <f>'Investment Analysis'!CJ173</f>
        <v/>
      </c>
      <c r="AW173" s="48" t="n">
        <v>18661.06</v>
      </c>
      <c r="AX173" s="18">
        <f>IF(AW173&gt;0,(AW173+2000-AX$5)/AX$5,0)</f>
        <v/>
      </c>
      <c r="AY173" s="15">
        <f>'Investment Analysis'!CQ173</f>
        <v/>
      </c>
      <c r="AZ173" s="48" t="n">
        <v>16800.76</v>
      </c>
      <c r="BA173" s="18">
        <f>'Investment Analysis'!CZ173</f>
        <v/>
      </c>
      <c r="BB173" s="15">
        <f>'Investment Analysis'!CX173</f>
        <v/>
      </c>
      <c r="BC173" s="48" t="n">
        <v>9995.469999999999</v>
      </c>
      <c r="BD173" s="18">
        <f>IF(BC173&gt;0,(BC173-10000+30000+10000-BD$5)/BD$5,0)</f>
        <v/>
      </c>
      <c r="BE173" s="15">
        <f>'Investment Analysis'!DE173</f>
        <v/>
      </c>
      <c r="BF173" s="48" t="n">
        <v>4671.89</v>
      </c>
      <c r="BG173" s="18">
        <f>'Investment Analysis'!DN173</f>
        <v/>
      </c>
      <c r="BH173" s="15">
        <f>'Investment Analysis'!DL173</f>
        <v/>
      </c>
      <c r="BI173" s="48" t="n">
        <v>2893.54</v>
      </c>
      <c r="BJ173" s="18">
        <f>'Investment Analysis'!EB173</f>
        <v/>
      </c>
      <c r="BK173" s="15">
        <f>'Investment Analysis'!DZ173</f>
        <v/>
      </c>
      <c r="BL173" s="48" t="n">
        <v>11973.31</v>
      </c>
      <c r="BM173" s="18">
        <f>'Investment Analysis'!EI173</f>
        <v/>
      </c>
      <c r="BN173" s="15">
        <f>'Investment Analysis'!EG173</f>
        <v/>
      </c>
      <c r="BO173" s="48" t="n">
        <v>10622.7</v>
      </c>
      <c r="BP173" s="18">
        <f>'Investment Analysis'!DU173</f>
        <v/>
      </c>
      <c r="BQ173" s="15">
        <f>'Investment Analysis'!DS173</f>
        <v/>
      </c>
      <c r="BR173" s="48" t="n">
        <v>12308.68</v>
      </c>
      <c r="BS173" s="18">
        <f>'Investment Analysis'!EP173</f>
        <v/>
      </c>
      <c r="BT173" s="15">
        <f>'Investment Analysis'!EN173</f>
        <v/>
      </c>
      <c r="BU173" s="48" t="n">
        <v>14867.24</v>
      </c>
      <c r="BV173" s="18">
        <f>IF(BU173&gt;0,(BU173+8000-BV$5)/BV$5,0)</f>
        <v/>
      </c>
      <c r="BW173" s="15">
        <f>'Investment Analysis'!EU173</f>
        <v/>
      </c>
      <c r="BX173" s="48" t="n">
        <v>23791.69</v>
      </c>
      <c r="BY173" s="18">
        <f>IF(BX173&gt;0,(BX173-10000-5000-BY$5)/BY$5,0)</f>
        <v/>
      </c>
      <c r="BZ173" s="15">
        <f>'Investment Analysis'!FB173</f>
        <v/>
      </c>
      <c r="CA173" s="48" t="n">
        <v>21810.18</v>
      </c>
      <c r="CB173" s="18">
        <f>IF(CA173&gt;0,(CA173-CB$5)/CB$5,0)</f>
        <v/>
      </c>
      <c r="CC173" s="15">
        <f>'Investment Analysis'!FI173</f>
        <v/>
      </c>
      <c r="CD173" s="48" t="n">
        <v>9895.92</v>
      </c>
      <c r="CE173" s="18">
        <f>'Investment Analysis'!FR173</f>
        <v/>
      </c>
      <c r="CF173" s="15">
        <f>'Investment Analysis'!FP173</f>
        <v/>
      </c>
      <c r="CG173" s="48" t="n">
        <v>4900.64</v>
      </c>
      <c r="CH173" s="18">
        <f>'Investment Analysis'!FR173</f>
        <v/>
      </c>
      <c r="CI173" s="15">
        <f>'Investment Analysis'!FW173</f>
        <v/>
      </c>
      <c r="CJ173" s="48" t="n"/>
      <c r="CK173" s="18">
        <f>IF(CJ173&gt;0,(CJ173+5000+8000-CK$5)/CK$5,0)</f>
        <v/>
      </c>
      <c r="CL173" s="15">
        <f>'Investment Analysis'!GD173</f>
        <v/>
      </c>
      <c r="CM173" s="48" t="n">
        <v>38183.97</v>
      </c>
      <c r="CN173" s="18">
        <f>IF(CM173&gt;0,(CM173-CN$5)/CN$5,0)</f>
        <v/>
      </c>
      <c r="CO173" s="15">
        <f>'Investment Analysis'!GT173</f>
        <v/>
      </c>
      <c r="CP173" s="48" t="n">
        <v>6992</v>
      </c>
      <c r="CQ173" s="18">
        <f>IF(CP173&gt;0,(CP173-CQ$5)/CQ$5,0)</f>
        <v/>
      </c>
      <c r="CR173" s="15">
        <f>'Investment Analysis'!HG173</f>
        <v/>
      </c>
      <c r="CS173" s="48" t="n">
        <v>4180</v>
      </c>
      <c r="CT173" s="18">
        <f>IF(CS173&gt;0,(CS173-CT$5)/CT$5,0)</f>
        <v/>
      </c>
      <c r="CU173" s="15">
        <f>'Investment Analysis'!HN173</f>
        <v/>
      </c>
      <c r="CV173" s="54" t="n">
        <v>20884</v>
      </c>
      <c r="CW173" s="18">
        <f>IF(CV173&gt;0,(CV173-CW$5)/CW$5,0)</f>
        <v/>
      </c>
      <c r="CX173" s="15">
        <f>'Investment Analysis'!IB173</f>
        <v/>
      </c>
      <c r="CY173" s="54" t="n">
        <v>21017.5</v>
      </c>
      <c r="CZ173" s="18">
        <f>IF(CY173&gt;0,(CY173-CZ$5)/CZ$5,0)</f>
        <v/>
      </c>
      <c r="DA173" s="15">
        <f>'Investment Analysis'!II173</f>
        <v/>
      </c>
      <c r="DB173" s="48" t="n">
        <v>6909.75</v>
      </c>
      <c r="DC173" s="18">
        <f>IF(DB173&gt;0,(DB173-DC$5)/DC$5,0)</f>
        <v/>
      </c>
      <c r="DD173" s="15">
        <f>'Investment Analysis'!IP173</f>
        <v/>
      </c>
      <c r="DE173" s="48" t="n">
        <v>22584</v>
      </c>
      <c r="DF173" s="18">
        <f>'Investment Analysis'!IY173</f>
        <v/>
      </c>
      <c r="DG173" s="15">
        <f>'Investment Analysis'!IW173</f>
        <v/>
      </c>
      <c r="DH173" s="48" t="n">
        <v>22421.4</v>
      </c>
      <c r="DI173" s="18">
        <f>IF(DH173&gt;0,(DH173-DI$5)/DI$5,0)</f>
        <v/>
      </c>
      <c r="DJ173" s="15">
        <f>'Investment Analysis'!JD173</f>
        <v/>
      </c>
      <c r="DK173" s="48" t="n">
        <v>25337</v>
      </c>
      <c r="DL173" s="18">
        <f>IF(DK173&gt;0,(DK173-DL$5)/DL$5,0)</f>
        <v/>
      </c>
      <c r="DM173" s="15">
        <f>'Investment Analysis'!JK173</f>
        <v/>
      </c>
      <c r="DN173" s="48" t="n">
        <v>1127.5</v>
      </c>
      <c r="DO173" s="18">
        <f>IF(DN173&gt;0,(DN173-DO$5)/DO$5,0)</f>
        <v/>
      </c>
      <c r="DP173" s="15">
        <f>'Investment Analysis'!HU173</f>
        <v/>
      </c>
      <c r="DQ173" s="48" t="n">
        <v>1953.25</v>
      </c>
      <c r="DR173" s="18">
        <f>IF(DQ173&gt;0,(DQ173-DR$5)/DR$5,0)</f>
        <v/>
      </c>
      <c r="DS173" s="15">
        <f>'Investment Analysis'!JR173</f>
        <v/>
      </c>
      <c r="DT173" s="48" t="n">
        <v>21096</v>
      </c>
      <c r="DU173" s="18">
        <f>IF(DT173&gt;0,(DT173-630.54-DU$5)/DU$5,0)</f>
        <v/>
      </c>
      <c r="DV173" s="15">
        <f>'Investment Analysis'!JY173</f>
        <v/>
      </c>
      <c r="DW173" s="48" t="n">
        <v>15813</v>
      </c>
      <c r="DX173" s="18">
        <f>IF(DW173&gt;0,(DW173-DX$5)/DX$5,0)</f>
        <v/>
      </c>
      <c r="DY173" s="15">
        <f>'Investment Analysis'!KF173</f>
        <v/>
      </c>
      <c r="DZ173" s="48" t="n">
        <v>5944</v>
      </c>
      <c r="EA173" s="18">
        <f>IF(DZ173&gt;0,(DZ173-EA$5)/EA$5,0)</f>
        <v/>
      </c>
      <c r="EB173" s="15">
        <f>'Investment Analysis'!KM173</f>
        <v/>
      </c>
      <c r="EC173" s="48" t="n">
        <v>12480</v>
      </c>
      <c r="ED173" s="18">
        <f>'Investment Analysis'!KV173</f>
        <v/>
      </c>
      <c r="EE173" s="15">
        <f>'Investment Analysis'!KT173</f>
        <v/>
      </c>
      <c r="EF173" s="48" t="n">
        <v>23107.5</v>
      </c>
      <c r="EG173" s="18">
        <f>IF(EF173&gt;0,(EF173-EG$5)/EG$5,0)</f>
        <v/>
      </c>
      <c r="EH173" s="15">
        <f>'Investment Analysis'!LH173</f>
        <v/>
      </c>
      <c r="EI173" s="48" t="n">
        <v>9067.5</v>
      </c>
      <c r="EJ173" s="18">
        <f>'Investment Analysis'!LQ173</f>
        <v/>
      </c>
      <c r="EK173" s="15">
        <f>'Investment Analysis'!LO173</f>
        <v/>
      </c>
      <c r="EL173" s="48" t="n">
        <v>30315</v>
      </c>
      <c r="EM173" s="18">
        <f>IF(EL173&gt;0,(EL173-EM$4)/EM$4,0)</f>
        <v/>
      </c>
      <c r="EN173" s="15">
        <f>'Investment Analysis'!LX173</f>
        <v/>
      </c>
      <c r="EO173" s="48" t="n">
        <v>16500</v>
      </c>
      <c r="EP173" s="68">
        <f>IF(EO173&gt;0,(EO173-500-EP$5)/EP$5,0)</f>
        <v/>
      </c>
      <c r="EQ173" s="15">
        <f>'Investment Analysis'!MC173</f>
        <v/>
      </c>
      <c r="ER173" s="48" t="n">
        <v>4460</v>
      </c>
      <c r="ES173" s="18">
        <f>'Investment Analysis'!LX173</f>
        <v/>
      </c>
      <c r="ET173" s="15">
        <f>'Investment Analysis'!LA173</f>
        <v/>
      </c>
      <c r="EU173" s="48" t="n">
        <v>47580</v>
      </c>
      <c r="EV173" s="18">
        <f>'Investment Analysis'!ML173</f>
        <v/>
      </c>
      <c r="EW173" s="15">
        <f>'Investment Analysis'!MJ173</f>
        <v/>
      </c>
      <c r="EX173" s="48" t="n">
        <v>86940</v>
      </c>
      <c r="EY173" s="18">
        <f>IF(EX173&gt;0,(EX173-EY$5)/EY$5,0)</f>
        <v/>
      </c>
      <c r="EZ173" s="15">
        <f>'Investment Analysis'!MQ173</f>
        <v/>
      </c>
      <c r="FA173" s="48" t="n">
        <v>14888</v>
      </c>
      <c r="FB173" s="18">
        <f>IF(FA173&gt;0,(FA173-FB$5)/FB$5,0)</f>
        <v/>
      </c>
      <c r="FC173" s="15">
        <f>'Investment Analysis'!MX173</f>
        <v/>
      </c>
      <c r="FD173" s="48" t="n">
        <v>19134.5</v>
      </c>
      <c r="FE173" s="18">
        <f>IF(FD173&gt;0,(FD173-FE$5)/FE$5,0)</f>
        <v/>
      </c>
      <c r="FF173" s="15">
        <f>'Investment Analysis'!NE173</f>
        <v/>
      </c>
      <c r="FG173" s="48" t="n">
        <v>14454</v>
      </c>
      <c r="FH173" s="18">
        <f>IF(FG173&gt;0,(FG173-FH$5)/FH$5,0)</f>
        <v/>
      </c>
      <c r="FI173" s="15">
        <f>'Investment Analysis'!NL173</f>
        <v/>
      </c>
      <c r="FJ173" s="48" t="n">
        <v>43567.3</v>
      </c>
      <c r="FK173" s="18">
        <f>IF(FJ173&gt;0,(FJ173-FK$5)/FK$5,0)</f>
        <v/>
      </c>
      <c r="FL173" s="15">
        <f>'Investment Analysis'!NS173</f>
        <v/>
      </c>
      <c r="FM173" s="48" t="n">
        <v>3112.2</v>
      </c>
      <c r="FN173" s="18">
        <f>IF(FM173&gt;0,(FM173-FN$5)/FN$5,0)</f>
        <v/>
      </c>
      <c r="FO173" s="15">
        <f>'Investment Analysis'!NZ173</f>
        <v/>
      </c>
      <c r="FP173" s="48" t="n">
        <v>29600</v>
      </c>
      <c r="FQ173" s="18">
        <f>IF(FP173&gt;0,(FP173-FQ$5)/FQ$5,0)</f>
        <v/>
      </c>
      <c r="FR173" s="15">
        <f>'Investment Analysis'!OG173</f>
        <v/>
      </c>
      <c r="FS173" s="48" t="n">
        <v>59487</v>
      </c>
      <c r="FT173" s="18">
        <f>IF(FS173&gt;0,(FS173-FT$5)/FT$5,0)</f>
        <v/>
      </c>
      <c r="FU173" s="15">
        <f>'Investment Analysis'!ON173</f>
        <v/>
      </c>
      <c r="FV173" s="48" t="n">
        <v>10620</v>
      </c>
      <c r="FW173" s="18">
        <f>IF(FV173&gt;0,(FV173-FW$5)/FW$5,0)</f>
        <v/>
      </c>
      <c r="FX173" s="15">
        <f>'Investment Analysis'!OU173</f>
        <v/>
      </c>
      <c r="FY173" s="48" t="n">
        <v>19980</v>
      </c>
      <c r="FZ173" s="18">
        <f>IF(FY173&gt;0,(FY173-FZ$5)/FZ$5,0)</f>
        <v/>
      </c>
      <c r="GA173" s="15">
        <f>'Investment Analysis'!PB173</f>
        <v/>
      </c>
      <c r="GB173" s="48" t="n">
        <v>20757</v>
      </c>
      <c r="GC173" s="18">
        <f>'Investment Analysis'!PK173</f>
        <v/>
      </c>
      <c r="GD173" s="15">
        <f>'Investment Analysis'!PI173</f>
        <v/>
      </c>
      <c r="GE173" s="48" t="n">
        <v>13680</v>
      </c>
      <c r="GF173" s="18">
        <f>'Investment Analysis'!PY173</f>
        <v/>
      </c>
      <c r="GG173" s="15">
        <f>'Investment Analysis'!PW173</f>
        <v/>
      </c>
      <c r="GH173" s="48" t="n">
        <v>22241.8</v>
      </c>
      <c r="GI173" s="18">
        <f>'Investment Analysis'!QF173</f>
        <v/>
      </c>
      <c r="GJ173" s="15">
        <f>'Investment Analysis'!QD173</f>
        <v/>
      </c>
      <c r="GK173" s="48" t="n">
        <v>40620</v>
      </c>
      <c r="GL173" s="18">
        <f>'Investment Analysis'!QM173</f>
        <v/>
      </c>
      <c r="GM173" s="15">
        <f>'Investment Analysis'!QK173</f>
        <v/>
      </c>
      <c r="GN173" s="48" t="n">
        <v>14121</v>
      </c>
      <c r="GO173" s="18">
        <f>'Investment Analysis'!QT173</f>
        <v/>
      </c>
      <c r="GP173" s="15">
        <f>'Investment Analysis'!QR173</f>
        <v/>
      </c>
      <c r="GQ173" s="48" t="n">
        <v>5311.9</v>
      </c>
      <c r="GR173" s="18">
        <f>'Investment Analysis'!RA173</f>
        <v/>
      </c>
      <c r="GS173" s="15">
        <f>'Investment Analysis'!QY173</f>
        <v/>
      </c>
      <c r="GT173" s="48" t="n"/>
      <c r="GU173" s="18">
        <f>'Investment Analysis'!RH173</f>
        <v/>
      </c>
      <c r="GV173" s="15">
        <f>'Investment Analysis'!RF173</f>
        <v/>
      </c>
      <c r="GW173" s="48" t="n">
        <v>11964.5</v>
      </c>
      <c r="GX173" s="18">
        <f>'Investment Analysis'!RO173</f>
        <v/>
      </c>
      <c r="GY173" s="15">
        <f>'Investment Analysis'!RM173</f>
        <v/>
      </c>
      <c r="GZ173" s="48" t="n">
        <v>3352</v>
      </c>
      <c r="HA173" s="18">
        <f>'Investment Analysis'!RV173</f>
        <v/>
      </c>
      <c r="HB173" s="15">
        <f>'Investment Analysis'!RT173</f>
        <v/>
      </c>
      <c r="HC173" s="48" t="n">
        <v>23508</v>
      </c>
      <c r="HD173" s="18">
        <f>'Investment Analysis'!SC173</f>
        <v/>
      </c>
      <c r="HE173" s="15">
        <f>'Investment Analysis'!SA173</f>
        <v/>
      </c>
      <c r="HF173" s="48" t="n">
        <v>7695</v>
      </c>
      <c r="HG173" s="18">
        <f>'Investment Analysis'!SJ173</f>
        <v/>
      </c>
      <c r="HH173" s="15">
        <f>'Investment Analysis'!SH173</f>
        <v/>
      </c>
      <c r="HI173" s="48" t="n">
        <v>8720</v>
      </c>
      <c r="HJ173" s="18">
        <f>'Investment Analysis'!SM173</f>
        <v/>
      </c>
      <c r="HK173" s="15">
        <f>'Investment Analysis'!SK173</f>
        <v/>
      </c>
      <c r="HL173" s="48" t="n">
        <v>11422.5</v>
      </c>
      <c r="HM173" s="18">
        <f>'Investment Analysis'!SP173</f>
        <v/>
      </c>
      <c r="HN173" s="15">
        <f>'Investment Analysis'!SN173</f>
        <v/>
      </c>
      <c r="HO173" s="48" t="n">
        <v>18207</v>
      </c>
      <c r="HP173" s="18">
        <f>'Investment Analysis'!TE173</f>
        <v/>
      </c>
      <c r="HQ173" s="15">
        <f>'Investment Analysis'!TC173</f>
        <v/>
      </c>
      <c r="HR173" s="48" t="n">
        <v>7380</v>
      </c>
      <c r="HS173" s="18">
        <f>'Investment Analysis'!TL173</f>
        <v/>
      </c>
      <c r="HT173" s="15">
        <f>'Investment Analysis'!TJ173</f>
        <v/>
      </c>
      <c r="HU173" s="48" t="n">
        <v>20136</v>
      </c>
      <c r="HV173" s="18">
        <f>'Investment Analysis'!TS173</f>
        <v/>
      </c>
      <c r="HW173" s="15">
        <f>'Investment Analysis'!TQ173</f>
        <v/>
      </c>
      <c r="HX173" s="48" t="n"/>
      <c r="HY173" s="18">
        <f>'Investment Analysis'!TZ173</f>
        <v/>
      </c>
      <c r="HZ173" s="15">
        <f>'Investment Analysis'!TX173</f>
        <v/>
      </c>
      <c r="IA173" s="48" t="n"/>
      <c r="IB173" s="18">
        <f>'Investment Analysis'!UG173</f>
        <v/>
      </c>
      <c r="IC173" s="15">
        <f>'Investment Analysis'!UE173</f>
        <v/>
      </c>
      <c r="ID173" s="48" t="n"/>
      <c r="IE173" s="18">
        <f>'Investment Analysis'!UN173</f>
        <v/>
      </c>
      <c r="IF173" s="15">
        <f>'Investment Analysis'!UL173</f>
        <v/>
      </c>
      <c r="IG173" s="48" t="n"/>
      <c r="IH173" s="18">
        <f>'Investment Analysis'!UU173</f>
        <v/>
      </c>
      <c r="II173" s="15">
        <f>'Investment Analysis'!US173</f>
        <v/>
      </c>
      <c r="IJ173" s="48" t="n"/>
      <c r="IK173" s="18">
        <f>'Investment Analysis'!VB173</f>
        <v/>
      </c>
      <c r="IL173" s="15">
        <f>'Investment Analysis'!UZ173</f>
        <v/>
      </c>
      <c r="IM173" s="48" t="n"/>
      <c r="IN173" s="18">
        <f>'Investment Analysis'!VI173</f>
        <v/>
      </c>
      <c r="IO173" s="15">
        <f>'Investment Analysis'!VG173</f>
        <v/>
      </c>
      <c r="IP173" s="18" t="n"/>
      <c r="IQ173" s="18" t="n"/>
      <c r="IR173" s="18" t="n"/>
      <c r="IS173" s="108">
        <f>IF(IT173&gt;0,IT173-IT172,0)</f>
        <v/>
      </c>
      <c r="IT173" s="48">
        <f>FY173+FV173+FS173+FP173+FM173+FJ173+FG173+FD173+FA173+EX173+EU173+ER173+EO173+EL173+EI173+EF173+EC173+DZ173+DW173+DT173+DQ173+DN173+DK173+DH173+DE173+DB173+CY173+CV173+CS173+CP173+CJ173+CG173+CD173+CA173+BX173+P173+CM173+GT173+GQ173+GN173+GK173+GH173+GE173+GB173+BU173+BR173+BO173+BL173+BI173+BF173+BC173+AZ173+AW173+AT173+AQ173+AN173+AK173+AH173+AE173+AB173+Y173+V173+S173+GW173+GZ173+HC173+HF173+HI173+HL173+HO173+HR173+HU173</f>
        <v/>
      </c>
      <c r="IU173" s="101">
        <f>IF(IT173&gt;0,IV173,0)</f>
        <v/>
      </c>
      <c r="IV173" s="101" t="n"/>
      <c r="IW173" s="15">
        <f>IF(IT173&gt;0,(IT173+IV$11-I$2)/I$2,0)</f>
        <v/>
      </c>
      <c r="IX173" s="113">
        <f>IF(IT173&gt;0,IT173+IV$11-I$2,0)</f>
        <v/>
      </c>
      <c r="IY173" s="21">
        <f>IF(IT173&gt;0,(IT173+IV$11+IV$33+IV$52+IV$73+IV$93+IV$113+IV$133+IV$159-IT$8)/IT$8,0)</f>
        <v/>
      </c>
      <c r="IZ173" s="173">
        <f>IF(IT173&gt;0,IT173+IV$11+IV$33+IV$52+IV$73+IV$93+IV$113+IV$133+IV$159-IT$8,0)</f>
        <v/>
      </c>
    </row>
    <row r="174">
      <c r="A174" s="554">
        <f>'Investment Analysis'!A174</f>
        <v/>
      </c>
      <c r="B174" s="4">
        <f>'Investment Analysis'!B174</f>
        <v/>
      </c>
      <c r="C174" s="27">
        <f>'Investment Analysis'!C174</f>
        <v/>
      </c>
      <c r="D174" s="14">
        <f>'Investment Analysis'!D174</f>
        <v/>
      </c>
      <c r="E174" s="15">
        <f>'Investment Analysis'!E174</f>
        <v/>
      </c>
      <c r="F174" s="13">
        <f>'Investment Analysis'!G174</f>
        <v/>
      </c>
      <c r="G174" s="14">
        <f>'Investment Analysis'!H174</f>
        <v/>
      </c>
      <c r="H174" s="15">
        <f>'Investment Analysis'!I174</f>
        <v/>
      </c>
      <c r="I174" s="13">
        <f>'Investment Analysis'!K174</f>
        <v/>
      </c>
      <c r="J174" s="14">
        <f>'Investment Analysis'!L174</f>
        <v/>
      </c>
      <c r="K174" s="15">
        <f>'Investment Analysis'!M174</f>
        <v/>
      </c>
      <c r="L174" s="41">
        <f>'Investment Analysis'!T174</f>
        <v/>
      </c>
      <c r="M174" s="21">
        <f>'Investment Analysis'!V174</f>
        <v/>
      </c>
      <c r="N174" s="21">
        <f>'Investment Analysis'!W174</f>
        <v/>
      </c>
      <c r="P174" s="48">
        <f>'Investment Analysis'!Y174</f>
        <v/>
      </c>
      <c r="Q174" s="18" t="n"/>
      <c r="R174" s="83" t="n"/>
      <c r="S174" s="48" t="n">
        <v>4787.21</v>
      </c>
      <c r="T174" s="18">
        <f>'Investment Analysis'!AH174</f>
        <v/>
      </c>
      <c r="U174" s="15">
        <f>'Investment Analysis'!AF174</f>
        <v/>
      </c>
      <c r="V174" s="48" t="n">
        <v>7557</v>
      </c>
      <c r="W174" s="18">
        <f>'Investment Analysis'!AO174</f>
        <v/>
      </c>
      <c r="X174" s="15">
        <f>'Investment Analysis'!AM174</f>
        <v/>
      </c>
      <c r="Y174" s="48" t="n">
        <v>10155.25</v>
      </c>
      <c r="Z174" s="18">
        <f>IF(Y174&gt;0,(Y174-Z$5)/Z$5,0)</f>
        <v/>
      </c>
      <c r="AA174" s="15">
        <f>'Investment Analysis'!GM174</f>
        <v/>
      </c>
      <c r="AB174" s="48" t="n">
        <v>2762.73</v>
      </c>
      <c r="AC174" s="18">
        <f>IF(AB174&gt;0,(AB174+8000+5000-AC$5)/AC$5,0)</f>
        <v/>
      </c>
      <c r="AD174" s="15">
        <f>'Investment Analysis'!AT174</f>
        <v/>
      </c>
      <c r="AE174" s="48" t="n">
        <v>11931.74</v>
      </c>
      <c r="AF174" s="18">
        <f>'Investment Analysis'!BC174</f>
        <v/>
      </c>
      <c r="AG174" s="15">
        <f>'Investment Analysis'!BA174</f>
        <v/>
      </c>
      <c r="AH174" s="48" t="n"/>
      <c r="AI174" s="18">
        <f>IF(AH174&gt;0,(AH174-5000+20000+20000-AI$5)/AI$5,0)</f>
        <v/>
      </c>
      <c r="AJ174" s="15">
        <f>'Investment Analysis'!BH174</f>
        <v/>
      </c>
      <c r="AK174" s="48" t="n">
        <v>5445.91</v>
      </c>
      <c r="AL174" s="18">
        <f>IF(AK174&gt;0,(AK174+7000-AL$5)/AL$5,0)</f>
        <v/>
      </c>
      <c r="AM174" s="15">
        <f>'Investment Analysis'!BO174</f>
        <v/>
      </c>
      <c r="AN174" s="48" t="n">
        <v>6093.28</v>
      </c>
      <c r="AO174" s="18">
        <f>IF(AN174&gt;0,(AN174+25000+5000-AO$5)/AO$5,0)</f>
        <v/>
      </c>
      <c r="AP174" s="15">
        <f>'Investment Analysis'!BV174</f>
        <v/>
      </c>
      <c r="AQ174" s="48" t="n">
        <v>5229.1</v>
      </c>
      <c r="AR174" s="18">
        <f>IF(AQ174&gt;0,(AQ174+10000+4000-AR$5)/AR$5,0)</f>
        <v/>
      </c>
      <c r="AS174" s="15">
        <f>'Investment Analysis'!CC174</f>
        <v/>
      </c>
      <c r="AT174" s="48" t="n">
        <v>5054.15</v>
      </c>
      <c r="AU174" s="18">
        <f>'Investment Analysis'!CL174</f>
        <v/>
      </c>
      <c r="AV174" s="15">
        <f>'Investment Analysis'!CJ174</f>
        <v/>
      </c>
      <c r="AW174" s="48" t="n">
        <v>18773.83</v>
      </c>
      <c r="AX174" s="18">
        <f>IF(AW174&gt;0,(AW174+2000-AX$5)/AX$5,0)</f>
        <v/>
      </c>
      <c r="AY174" s="15">
        <f>'Investment Analysis'!CQ174</f>
        <v/>
      </c>
      <c r="AZ174" s="48" t="n">
        <v>16813.4</v>
      </c>
      <c r="BA174" s="18">
        <f>'Investment Analysis'!CZ174</f>
        <v/>
      </c>
      <c r="BB174" s="15">
        <f>'Investment Analysis'!CX174</f>
        <v/>
      </c>
      <c r="BC174" s="48" t="n">
        <v>9958.620000000001</v>
      </c>
      <c r="BD174" s="18">
        <f>IF(BC174&gt;0,(BC174-10000+30000+10000-BD$5)/BD$5,0)</f>
        <v/>
      </c>
      <c r="BE174" s="15">
        <f>'Investment Analysis'!DE174</f>
        <v/>
      </c>
      <c r="BF174" s="48" t="n">
        <v>4690.47</v>
      </c>
      <c r="BG174" s="18">
        <f>'Investment Analysis'!DN174</f>
        <v/>
      </c>
      <c r="BH174" s="15">
        <f>'Investment Analysis'!DL174</f>
        <v/>
      </c>
      <c r="BI174" s="48" t="n">
        <v>2920.65</v>
      </c>
      <c r="BJ174" s="18">
        <f>'Investment Analysis'!EB174</f>
        <v/>
      </c>
      <c r="BK174" s="15">
        <f>'Investment Analysis'!DZ174</f>
        <v/>
      </c>
      <c r="BL174" s="48" t="n">
        <v>12102.34</v>
      </c>
      <c r="BM174" s="18">
        <f>'Investment Analysis'!EI174</f>
        <v/>
      </c>
      <c r="BN174" s="15">
        <f>'Investment Analysis'!EG174</f>
        <v/>
      </c>
      <c r="BO174" s="48" t="n">
        <v>10610.73</v>
      </c>
      <c r="BP174" s="18">
        <f>'Investment Analysis'!DU174</f>
        <v/>
      </c>
      <c r="BQ174" s="15">
        <f>'Investment Analysis'!DS174</f>
        <v/>
      </c>
      <c r="BR174" s="48" t="n">
        <v>12457.82</v>
      </c>
      <c r="BS174" s="18">
        <f>'Investment Analysis'!EP174</f>
        <v/>
      </c>
      <c r="BT174" s="15">
        <f>'Investment Analysis'!EN174</f>
        <v/>
      </c>
      <c r="BU174" s="48" t="n">
        <v>14902.93</v>
      </c>
      <c r="BV174" s="18">
        <f>IF(BU174&gt;0,(BU174+8000-BV$5)/BV$5,0)</f>
        <v/>
      </c>
      <c r="BW174" s="15">
        <f>'Investment Analysis'!EU174</f>
        <v/>
      </c>
      <c r="BX174" s="48" t="n">
        <v>23770.03</v>
      </c>
      <c r="BY174" s="18">
        <f>IF(BX174&gt;0,(BX174-10000-5000-BY$5)/BY$5,0)</f>
        <v/>
      </c>
      <c r="BZ174" s="15">
        <f>'Investment Analysis'!FB174</f>
        <v/>
      </c>
      <c r="CA174" s="48" t="n">
        <v>21967.79</v>
      </c>
      <c r="CB174" s="18">
        <f>IF(CA174&gt;0,(CA174-CB$5)/CB$5,0)</f>
        <v/>
      </c>
      <c r="CC174" s="15">
        <f>'Investment Analysis'!FI174</f>
        <v/>
      </c>
      <c r="CD174" s="48" t="n">
        <v>9893.450000000001</v>
      </c>
      <c r="CE174" s="18">
        <f>'Investment Analysis'!FR174</f>
        <v/>
      </c>
      <c r="CF174" s="15">
        <f>'Investment Analysis'!FP174</f>
        <v/>
      </c>
      <c r="CG174" s="48" t="n">
        <v>4888.47</v>
      </c>
      <c r="CH174" s="18">
        <f>'Investment Analysis'!FR174</f>
        <v/>
      </c>
      <c r="CI174" s="15">
        <f>'Investment Analysis'!FW174</f>
        <v/>
      </c>
      <c r="CJ174" s="48" t="n"/>
      <c r="CK174" s="18">
        <f>IF(CJ174&gt;0,(CJ174+5000+8000-CK$5)/CK$5,0)</f>
        <v/>
      </c>
      <c r="CL174" s="15">
        <f>'Investment Analysis'!GD174</f>
        <v/>
      </c>
      <c r="CM174" s="48" t="n">
        <v>38230.36</v>
      </c>
      <c r="CN174" s="18">
        <f>IF(CM174&gt;0,(CM174-CN$5)/CN$5,0)</f>
        <v/>
      </c>
      <c r="CO174" s="15">
        <f>'Investment Analysis'!GT174</f>
        <v/>
      </c>
      <c r="CP174" s="48" t="n">
        <v>6919.6</v>
      </c>
      <c r="CQ174" s="18">
        <f>IF(CP174&gt;0,(CP174-CQ$5)/CQ$5,0)</f>
        <v/>
      </c>
      <c r="CR174" s="15">
        <f>'Investment Analysis'!HG174</f>
        <v/>
      </c>
      <c r="CS174" s="48" t="n">
        <v>4140</v>
      </c>
      <c r="CT174" s="18">
        <f>IF(CS174&gt;0,(CS174-CT$5)/CT$5,0)</f>
        <v/>
      </c>
      <c r="CU174" s="15">
        <f>'Investment Analysis'!HN174</f>
        <v/>
      </c>
      <c r="CV174" s="54" t="n">
        <v>31529.75</v>
      </c>
      <c r="CW174" s="18">
        <f>IF(CV174&gt;0,(CV174-CW$5)/CW$5,0)</f>
        <v/>
      </c>
      <c r="CX174" s="15">
        <f>'Investment Analysis'!IB174</f>
        <v/>
      </c>
      <c r="CY174" s="48" t="n">
        <v>21605.5</v>
      </c>
      <c r="CZ174" s="18">
        <f>IF(CY174&gt;0,(CY174-CZ$5)/CZ$5,0)</f>
        <v/>
      </c>
      <c r="DA174" s="15">
        <f>'Investment Analysis'!II174</f>
        <v/>
      </c>
      <c r="DB174" s="48" t="n">
        <v>6881.75</v>
      </c>
      <c r="DC174" s="18">
        <f>IF(DB174&gt;0,(DB174-DC$5)/DC$5,0)</f>
        <v/>
      </c>
      <c r="DD174" s="15">
        <f>'Investment Analysis'!IP174</f>
        <v/>
      </c>
      <c r="DE174" s="48" t="n">
        <v>23589</v>
      </c>
      <c r="DF174" s="18">
        <f>'Investment Analysis'!IY174</f>
        <v/>
      </c>
      <c r="DG174" s="15">
        <f>'Investment Analysis'!IW174</f>
        <v/>
      </c>
      <c r="DH174" s="48" t="n">
        <v>22533.3</v>
      </c>
      <c r="DI174" s="18">
        <f>IF(DH174&gt;0,(DH174-DI$5)/DI$5,0)</f>
        <v/>
      </c>
      <c r="DJ174" s="15">
        <f>'Investment Analysis'!JD174</f>
        <v/>
      </c>
      <c r="DK174" s="48" t="n">
        <v>25482</v>
      </c>
      <c r="DL174" s="18">
        <f>IF(DK174&gt;0,(DK174-DL$5)/DL$5,0)</f>
        <v/>
      </c>
      <c r="DM174" s="15">
        <f>'Investment Analysis'!JK174</f>
        <v/>
      </c>
      <c r="DN174" s="48" t="n">
        <v>1133.5</v>
      </c>
      <c r="DO174" s="18">
        <f>IF(DN174&gt;0,(DN174-DO$5)/DO$5,0)</f>
        <v/>
      </c>
      <c r="DP174" s="15">
        <f>'Investment Analysis'!HU174</f>
        <v/>
      </c>
      <c r="DQ174" s="48" t="n">
        <v>1982.25</v>
      </c>
      <c r="DR174" s="18">
        <f>IF(DQ174&gt;0,(DQ174-DR$5)/DR$5,0)</f>
        <v/>
      </c>
      <c r="DS174" s="15">
        <f>'Investment Analysis'!JR174</f>
        <v/>
      </c>
      <c r="DT174" s="48" t="n">
        <v>21888</v>
      </c>
      <c r="DU174" s="18">
        <f>IF(DT174&gt;0,(DT174-630.54-DU$5)/DU$5,0)</f>
        <v/>
      </c>
      <c r="DV174" s="15">
        <f>'Investment Analysis'!JY174</f>
        <v/>
      </c>
      <c r="DW174" s="48" t="n">
        <v>16086</v>
      </c>
      <c r="DX174" s="18">
        <f>IF(DW174&gt;0,(DW174-DX$5)/DX$5,0)</f>
        <v/>
      </c>
      <c r="DY174" s="15">
        <f>'Investment Analysis'!KF174</f>
        <v/>
      </c>
      <c r="DZ174" s="48" t="n">
        <v>5930</v>
      </c>
      <c r="EA174" s="18">
        <f>IF(DZ174&gt;0,(DZ174-EA$5)/EA$5,0)</f>
        <v/>
      </c>
      <c r="EB174" s="15">
        <f>'Investment Analysis'!KM174</f>
        <v/>
      </c>
      <c r="EC174" s="48" t="n">
        <v>13390</v>
      </c>
      <c r="ED174" s="18">
        <f>'Investment Analysis'!KV174</f>
        <v/>
      </c>
      <c r="EE174" s="15">
        <f>'Investment Analysis'!KT174</f>
        <v/>
      </c>
      <c r="EF174" s="48" t="n">
        <v>23562</v>
      </c>
      <c r="EG174" s="18">
        <f>IF(EF174&gt;0,(EF174-EG$5)/EG$5,0)</f>
        <v/>
      </c>
      <c r="EH174" s="15">
        <f>'Investment Analysis'!LH174</f>
        <v/>
      </c>
      <c r="EI174" s="48" t="n">
        <v>9042.15</v>
      </c>
      <c r="EJ174" s="18">
        <f>'Investment Analysis'!LQ174</f>
        <v/>
      </c>
      <c r="EK174" s="15">
        <f>'Investment Analysis'!LO174</f>
        <v/>
      </c>
      <c r="EL174" s="48" t="n">
        <v>30330</v>
      </c>
      <c r="EM174" s="18">
        <f>IF(EL174&gt;0,(EL174-EM$4)/EM$4,0)</f>
        <v/>
      </c>
      <c r="EN174" s="15">
        <f>'Investment Analysis'!LX174</f>
        <v/>
      </c>
      <c r="EO174" s="48" t="n">
        <v>16465</v>
      </c>
      <c r="EP174" s="68">
        <f>IF(EO174&gt;0,(EO174-500-EP$5)/EP$5,0)</f>
        <v/>
      </c>
      <c r="EQ174" s="15">
        <f>'Investment Analysis'!MC174</f>
        <v/>
      </c>
      <c r="ER174" s="48" t="n">
        <v>4445</v>
      </c>
      <c r="ES174" s="18">
        <f>'Investment Analysis'!LX174</f>
        <v/>
      </c>
      <c r="ET174" s="15">
        <f>'Investment Analysis'!LA174</f>
        <v/>
      </c>
      <c r="EU174" s="48" t="n">
        <v>50628.5</v>
      </c>
      <c r="EV174" s="18">
        <f>'Investment Analysis'!ML174</f>
        <v/>
      </c>
      <c r="EW174" s="15">
        <f>'Investment Analysis'!MJ174</f>
        <v/>
      </c>
      <c r="EX174" s="48" t="n">
        <v>87060.75</v>
      </c>
      <c r="EY174" s="18">
        <f>IF(EX174&gt;0,(EX174-EY$5)/EY$5,0)</f>
        <v/>
      </c>
      <c r="EZ174" s="15">
        <f>'Investment Analysis'!MQ174</f>
        <v/>
      </c>
      <c r="FA174" s="48" t="n">
        <v>14776</v>
      </c>
      <c r="FB174" s="18">
        <f>IF(FA174&gt;0,(FA174-FB$5)/FB$5,0)</f>
        <v/>
      </c>
      <c r="FC174" s="15">
        <f>'Investment Analysis'!MX174</f>
        <v/>
      </c>
      <c r="FD174" s="48" t="n">
        <v>19320</v>
      </c>
      <c r="FE174" s="18">
        <f>IF(FD174&gt;0,(FD174-FE$5)/FE$5,0)</f>
        <v/>
      </c>
      <c r="FF174" s="15">
        <f>'Investment Analysis'!NE174</f>
        <v/>
      </c>
      <c r="FG174" s="48" t="n">
        <v>14526</v>
      </c>
      <c r="FH174" s="18">
        <f>IF(FG174&gt;0,(FG174-FH$5)/FH$5,0)</f>
        <v/>
      </c>
      <c r="FI174" s="15">
        <f>'Investment Analysis'!NL174</f>
        <v/>
      </c>
      <c r="FJ174" s="48" t="n">
        <v>44358.3</v>
      </c>
      <c r="FK174" s="18">
        <f>IF(FJ174&gt;0,(FJ174-FK$5)/FK$5,0)</f>
        <v/>
      </c>
      <c r="FL174" s="15">
        <f>'Investment Analysis'!NS174</f>
        <v/>
      </c>
      <c r="FM174" s="48" t="n">
        <v>3174.6</v>
      </c>
      <c r="FN174" s="18">
        <f>IF(FM174&gt;0,(FM174-FN$5)/FN$5,0)</f>
        <v/>
      </c>
      <c r="FO174" s="15">
        <f>'Investment Analysis'!NZ174</f>
        <v/>
      </c>
      <c r="FP174" s="48" t="n">
        <v>29400</v>
      </c>
      <c r="FQ174" s="18">
        <f>IF(FP174&gt;0,(FP174-FQ$5)/FQ$5,0)</f>
        <v/>
      </c>
      <c r="FR174" s="15">
        <f>'Investment Analysis'!OG174</f>
        <v/>
      </c>
      <c r="FS174" s="48" t="n">
        <v>62814</v>
      </c>
      <c r="FT174" s="18">
        <f>IF(FS174&gt;0,(FS174-FT$5)/FT$5,0)</f>
        <v/>
      </c>
      <c r="FU174" s="15">
        <f>'Investment Analysis'!ON174</f>
        <v/>
      </c>
      <c r="FV174" s="48" t="n">
        <v>10520</v>
      </c>
      <c r="FW174" s="18">
        <f>IF(FV174&gt;0,(FV174-FW$5)/FW$5,0)</f>
        <v/>
      </c>
      <c r="FX174" s="15">
        <f>'Investment Analysis'!OU174</f>
        <v/>
      </c>
      <c r="FY174" s="48" t="n">
        <v>20082.5</v>
      </c>
      <c r="FZ174" s="18">
        <f>IF(FY174&gt;0,(FY174-FZ$5)/FZ$5,0)</f>
        <v/>
      </c>
      <c r="GA174" s="15">
        <f>'Investment Analysis'!PB174</f>
        <v/>
      </c>
      <c r="GB174" s="48" t="n">
        <v>20778</v>
      </c>
      <c r="GC174" s="18">
        <f>'Investment Analysis'!PK174</f>
        <v/>
      </c>
      <c r="GD174" s="15">
        <f>'Investment Analysis'!PI174</f>
        <v/>
      </c>
      <c r="GE174" s="48" t="n">
        <v>14016</v>
      </c>
      <c r="GF174" s="18">
        <f>'Investment Analysis'!PY174</f>
        <v/>
      </c>
      <c r="GG174" s="15">
        <f>'Investment Analysis'!PW174</f>
        <v/>
      </c>
      <c r="GH174" s="48" t="n">
        <v>22288</v>
      </c>
      <c r="GI174" s="18">
        <f>'Investment Analysis'!QF174</f>
        <v/>
      </c>
      <c r="GJ174" s="15">
        <f>'Investment Analysis'!QD174</f>
        <v/>
      </c>
      <c r="GK174" s="48" t="n">
        <v>40260</v>
      </c>
      <c r="GL174" s="18">
        <f>'Investment Analysis'!QM174</f>
        <v/>
      </c>
      <c r="GM174" s="15">
        <f>'Investment Analysis'!QK174</f>
        <v/>
      </c>
      <c r="GN174" s="48" t="n">
        <v>13878</v>
      </c>
      <c r="GO174" s="18">
        <f>'Investment Analysis'!QT174</f>
        <v/>
      </c>
      <c r="GP174" s="15">
        <f>'Investment Analysis'!QR174</f>
        <v/>
      </c>
      <c r="GQ174" s="48" t="n">
        <v>5347.65</v>
      </c>
      <c r="GR174" s="18">
        <f>'Investment Analysis'!RA174</f>
        <v/>
      </c>
      <c r="GS174" s="15">
        <f>'Investment Analysis'!QY174</f>
        <v/>
      </c>
      <c r="GT174" s="48" t="n"/>
      <c r="GU174" s="18">
        <f>'Investment Analysis'!RH174</f>
        <v/>
      </c>
      <c r="GV174" s="15">
        <f>'Investment Analysis'!RF174</f>
        <v/>
      </c>
      <c r="GW174" s="48" t="n">
        <v>11913.5</v>
      </c>
      <c r="GX174" s="18">
        <f>'Investment Analysis'!RO174</f>
        <v/>
      </c>
      <c r="GY174" s="15">
        <f>'Investment Analysis'!RM174</f>
        <v/>
      </c>
      <c r="GZ174" s="48" t="n">
        <v>3368</v>
      </c>
      <c r="HA174" s="18">
        <f>'Investment Analysis'!RV174</f>
        <v/>
      </c>
      <c r="HB174" s="15">
        <f>'Investment Analysis'!RT174</f>
        <v/>
      </c>
      <c r="HC174" s="54" t="n">
        <v>31624</v>
      </c>
      <c r="HD174" s="18">
        <f>'Investment Analysis'!SC174</f>
        <v/>
      </c>
      <c r="HE174" s="15">
        <f>'Investment Analysis'!SA174</f>
        <v/>
      </c>
      <c r="HF174" s="48" t="n">
        <v>8290</v>
      </c>
      <c r="HG174" s="18">
        <f>'Investment Analysis'!SJ174</f>
        <v/>
      </c>
      <c r="HH174" s="15">
        <f>'Investment Analysis'!SH174</f>
        <v/>
      </c>
      <c r="HI174" s="48" t="n">
        <v>8360</v>
      </c>
      <c r="HJ174" s="18">
        <f>'Investment Analysis'!SM174</f>
        <v/>
      </c>
      <c r="HK174" s="15">
        <f>'Investment Analysis'!SK174</f>
        <v/>
      </c>
      <c r="HL174" s="48" t="n">
        <v>11940</v>
      </c>
      <c r="HM174" s="18">
        <f>'Investment Analysis'!SP174</f>
        <v/>
      </c>
      <c r="HN174" s="15">
        <f>'Investment Analysis'!SN174</f>
        <v/>
      </c>
      <c r="HO174" s="48" t="n">
        <v>18742.5</v>
      </c>
      <c r="HP174" s="18">
        <f>'Investment Analysis'!TE174</f>
        <v/>
      </c>
      <c r="HQ174" s="15">
        <f>'Investment Analysis'!TC174</f>
        <v/>
      </c>
      <c r="HR174" s="48" t="n">
        <v>7644</v>
      </c>
      <c r="HS174" s="18">
        <f>'Investment Analysis'!TL174</f>
        <v/>
      </c>
      <c r="HT174" s="15">
        <f>'Investment Analysis'!TJ174</f>
        <v/>
      </c>
      <c r="HU174" s="48" t="n">
        <v>20200</v>
      </c>
      <c r="HV174" s="18">
        <f>'Investment Analysis'!TS174</f>
        <v/>
      </c>
      <c r="HW174" s="15">
        <f>'Investment Analysis'!TQ174</f>
        <v/>
      </c>
      <c r="HX174" s="48" t="n"/>
      <c r="HY174" s="18">
        <f>'Investment Analysis'!TZ174</f>
        <v/>
      </c>
      <c r="HZ174" s="15">
        <f>'Investment Analysis'!TX174</f>
        <v/>
      </c>
      <c r="IA174" s="48" t="n"/>
      <c r="IB174" s="18">
        <f>'Investment Analysis'!UG174</f>
        <v/>
      </c>
      <c r="IC174" s="15">
        <f>'Investment Analysis'!UE174</f>
        <v/>
      </c>
      <c r="ID174" s="48" t="n"/>
      <c r="IE174" s="18">
        <f>'Investment Analysis'!UN174</f>
        <v/>
      </c>
      <c r="IF174" s="15">
        <f>'Investment Analysis'!UL174</f>
        <v/>
      </c>
      <c r="IG174" s="48" t="n"/>
      <c r="IH174" s="18">
        <f>'Investment Analysis'!UU174</f>
        <v/>
      </c>
      <c r="II174" s="15">
        <f>'Investment Analysis'!US174</f>
        <v/>
      </c>
      <c r="IJ174" s="48" t="n"/>
      <c r="IK174" s="18">
        <f>'Investment Analysis'!VB174</f>
        <v/>
      </c>
      <c r="IL174" s="15">
        <f>'Investment Analysis'!UZ174</f>
        <v/>
      </c>
      <c r="IM174" s="48" t="n"/>
      <c r="IN174" s="18">
        <f>'Investment Analysis'!VI174</f>
        <v/>
      </c>
      <c r="IO174" s="15">
        <f>'Investment Analysis'!VG174</f>
        <v/>
      </c>
      <c r="IP174" s="18" t="n"/>
      <c r="IQ174" s="18" t="n"/>
      <c r="IR174" s="18" t="n"/>
      <c r="IS174" s="108">
        <f>IF(IT174&gt;0,IT174-IT173,0)</f>
        <v/>
      </c>
      <c r="IT174" s="48">
        <f>FY174+FV174+FS174+FP174+FM174+FJ174+FG174+FD174+FA174+EX174+EU174+ER174+EO174+EL174+EI174+EF174+EC174+DZ174+DW174+DT174+DQ174+DN174+DK174+DH174+DE174+DB174+CY174+CV174+CS174+CP174+CJ174+CG174+CD174+CA174+BX174+P174+CM174+GT174+GQ174+GN174+GK174+GH174+GE174+GB174+BU174+BR174+BO174+BL174+BI174+BF174+BC174+AZ174+AW174+AT174+AQ174+AN174+AK174+AH174+AE174+AB174+Y174+V174+S174+GW174+GZ174+HC174+HF174+HI174+HL174+HO174+HR174+HU174</f>
        <v/>
      </c>
      <c r="IU174" s="101">
        <f>IF(IT174&gt;0,IV174,0)</f>
        <v/>
      </c>
      <c r="IV174" s="101" t="n"/>
      <c r="IW174" s="15">
        <f>IF(IT174&gt;0,(IT174+IV$11-I$2)/I$2,0)</f>
        <v/>
      </c>
      <c r="IX174" s="113">
        <f>IF(IT174&gt;0,IT174+IV$11-I$2,0)</f>
        <v/>
      </c>
      <c r="IY174" s="21">
        <f>IF(IT174&gt;0,(IT174+IV$11+IV$33+IV$52+IV$73+IV$93+IV$113+IV$133+IV$159-IT$8)/IT$8,0)</f>
        <v/>
      </c>
      <c r="IZ174" s="173">
        <f>IF(IT174&gt;0,IT174+IV$11+IV$33+IV$52+IV$73+IV$93+IV$113+IV$133+IV$159-IT$8,0)</f>
        <v/>
      </c>
    </row>
    <row r="175">
      <c r="A175" s="554">
        <f>'Investment Analysis'!A175</f>
        <v/>
      </c>
      <c r="B175" s="4">
        <f>'Investment Analysis'!B175</f>
        <v/>
      </c>
      <c r="C175" s="27">
        <f>'Investment Analysis'!C175</f>
        <v/>
      </c>
      <c r="D175" s="14">
        <f>'Investment Analysis'!D175</f>
        <v/>
      </c>
      <c r="E175" s="15">
        <f>'Investment Analysis'!E175</f>
        <v/>
      </c>
      <c r="F175" s="13">
        <f>'Investment Analysis'!G175</f>
        <v/>
      </c>
      <c r="G175" s="14">
        <f>'Investment Analysis'!H175</f>
        <v/>
      </c>
      <c r="H175" s="15">
        <f>'Investment Analysis'!I175</f>
        <v/>
      </c>
      <c r="I175" s="13">
        <f>'Investment Analysis'!K175</f>
        <v/>
      </c>
      <c r="J175" s="14">
        <f>'Investment Analysis'!L175</f>
        <v/>
      </c>
      <c r="K175" s="15">
        <f>'Investment Analysis'!M175</f>
        <v/>
      </c>
      <c r="L175" s="41">
        <f>'Investment Analysis'!T175</f>
        <v/>
      </c>
      <c r="M175" s="21">
        <f>'Investment Analysis'!V175</f>
        <v/>
      </c>
      <c r="N175" s="21">
        <f>'Investment Analysis'!W175</f>
        <v/>
      </c>
      <c r="P175" s="48">
        <f>'Investment Analysis'!Y175</f>
        <v/>
      </c>
      <c r="Q175" s="18" t="n"/>
      <c r="R175" s="83" t="n"/>
      <c r="S175" s="48" t="n">
        <v>4709.63</v>
      </c>
      <c r="T175" s="18">
        <f>'Investment Analysis'!AH175</f>
        <v/>
      </c>
      <c r="U175" s="15">
        <f>'Investment Analysis'!AF175</f>
        <v/>
      </c>
      <c r="V175" s="48" t="n">
        <v>7485.65</v>
      </c>
      <c r="W175" s="18">
        <f>'Investment Analysis'!AO175</f>
        <v/>
      </c>
      <c r="X175" s="15">
        <f>'Investment Analysis'!AM175</f>
        <v/>
      </c>
      <c r="Y175" s="48" t="n">
        <v>10145.35</v>
      </c>
      <c r="Z175" s="18">
        <f>IF(Y175&gt;0,(Y175-Z$5)/Z$5,0)</f>
        <v/>
      </c>
      <c r="AA175" s="15">
        <f>'Investment Analysis'!GM175</f>
        <v/>
      </c>
      <c r="AB175" s="48" t="n">
        <v>2726.82</v>
      </c>
      <c r="AC175" s="18">
        <f>IF(AB175&gt;0,(AB175+8000+5000-AC$5)/AC$5,0)</f>
        <v/>
      </c>
      <c r="AD175" s="15">
        <f>'Investment Analysis'!AT175</f>
        <v/>
      </c>
      <c r="AE175" s="48" t="n">
        <v>11856.31</v>
      </c>
      <c r="AF175" s="18">
        <f>'Investment Analysis'!BC175</f>
        <v/>
      </c>
      <c r="AG175" s="15">
        <f>'Investment Analysis'!BA175</f>
        <v/>
      </c>
      <c r="AH175" s="48" t="n"/>
      <c r="AI175" s="18">
        <f>IF(AH175&gt;0,(AH175-5000+20000+20000-AI$5)/AI$5,0)</f>
        <v/>
      </c>
      <c r="AJ175" s="15">
        <f>'Investment Analysis'!BH175</f>
        <v/>
      </c>
      <c r="AK175" s="48" t="n">
        <v>5388.9</v>
      </c>
      <c r="AL175" s="18">
        <f>IF(AK175&gt;0,(AK175+7000-AL$5)/AL$5,0)</f>
        <v/>
      </c>
      <c r="AM175" s="15">
        <f>'Investment Analysis'!BO175</f>
        <v/>
      </c>
      <c r="AN175" s="48" t="n">
        <v>5990.26</v>
      </c>
      <c r="AO175" s="18">
        <f>IF(AN175&gt;0,(AN175+25000+5000-AO$5)/AO$5,0)</f>
        <v/>
      </c>
      <c r="AP175" s="15">
        <f>'Investment Analysis'!BV175</f>
        <v/>
      </c>
      <c r="AQ175" s="48" t="n">
        <v>5235.01</v>
      </c>
      <c r="AR175" s="18">
        <f>IF(AQ175&gt;0,(AQ175+10000+4000-AR$5)/AR$5,0)</f>
        <v/>
      </c>
      <c r="AS175" s="15">
        <f>'Investment Analysis'!CC175</f>
        <v/>
      </c>
      <c r="AT175" s="48" t="n">
        <v>5004.74</v>
      </c>
      <c r="AU175" s="18">
        <f>'Investment Analysis'!CL175</f>
        <v/>
      </c>
      <c r="AV175" s="15">
        <f>'Investment Analysis'!CJ175</f>
        <v/>
      </c>
      <c r="AW175" s="48" t="n">
        <v>18564.4</v>
      </c>
      <c r="AX175" s="18">
        <f>IF(AW175&gt;0,(AW175+2000-AX$5)/AX$5,0)</f>
        <v/>
      </c>
      <c r="AY175" s="15">
        <f>'Investment Analysis'!CQ175</f>
        <v/>
      </c>
      <c r="AZ175" s="48" t="n">
        <v>16695.36</v>
      </c>
      <c r="BA175" s="18">
        <f>'Investment Analysis'!CZ175</f>
        <v/>
      </c>
      <c r="BB175" s="15">
        <f>'Investment Analysis'!CX175</f>
        <v/>
      </c>
      <c r="BC175" s="48" t="n">
        <v>9940.200000000001</v>
      </c>
      <c r="BD175" s="18">
        <f>IF(BC175&gt;0,(BC175-10000+30000+10000-BD$5)/BD$5,0)</f>
        <v/>
      </c>
      <c r="BE175" s="15">
        <f>'Investment Analysis'!DE175</f>
        <v/>
      </c>
      <c r="BF175" s="48" t="n">
        <v>4646.8</v>
      </c>
      <c r="BG175" s="18">
        <f>'Investment Analysis'!DN175</f>
        <v/>
      </c>
      <c r="BH175" s="15">
        <f>'Investment Analysis'!DL175</f>
        <v/>
      </c>
      <c r="BI175" s="48" t="n">
        <v>2809.97</v>
      </c>
      <c r="BJ175" s="18">
        <f>'Investment Analysis'!EB175</f>
        <v/>
      </c>
      <c r="BK175" s="15">
        <f>'Investment Analysis'!DZ175</f>
        <v/>
      </c>
      <c r="BL175" s="48" t="n">
        <v>11829.62</v>
      </c>
      <c r="BM175" s="18">
        <f>'Investment Analysis'!EI175</f>
        <v/>
      </c>
      <c r="BN175" s="15">
        <f>'Investment Analysis'!EG175</f>
        <v/>
      </c>
      <c r="BO175" s="48" t="n">
        <v>10555.69</v>
      </c>
      <c r="BP175" s="18">
        <f>'Investment Analysis'!DU175</f>
        <v/>
      </c>
      <c r="BQ175" s="15">
        <f>'Investment Analysis'!DS175</f>
        <v/>
      </c>
      <c r="BR175" s="48" t="n">
        <v>12367.24</v>
      </c>
      <c r="BS175" s="18">
        <f>'Investment Analysis'!EP175</f>
        <v/>
      </c>
      <c r="BT175" s="15">
        <f>'Investment Analysis'!EN175</f>
        <v/>
      </c>
      <c r="BU175" s="48" t="n">
        <v>14885.08</v>
      </c>
      <c r="BV175" s="18">
        <f>IF(BU175&gt;0,(BU175+8000-BV$5)/BV$5,0)</f>
        <v/>
      </c>
      <c r="BW175" s="15">
        <f>'Investment Analysis'!EU175</f>
        <v/>
      </c>
      <c r="BX175" s="48" t="n">
        <v>24436.17</v>
      </c>
      <c r="BY175" s="18">
        <f>IF(BX175&gt;0,(BX175-10000-5000-BY$5)/BY$5,0)</f>
        <v/>
      </c>
      <c r="BZ175" s="15">
        <f>'Investment Analysis'!FB175</f>
        <v/>
      </c>
      <c r="CA175" s="48" t="n">
        <v>22003.61</v>
      </c>
      <c r="CB175" s="18">
        <f>IF(CA175&gt;0,(CA175-CB$5)/CB$5,0)</f>
        <v/>
      </c>
      <c r="CC175" s="15">
        <f>'Investment Analysis'!FI175</f>
        <v/>
      </c>
      <c r="CD175" s="48" t="n">
        <v>9856.33</v>
      </c>
      <c r="CE175" s="18">
        <f>'Investment Analysis'!FR175</f>
        <v/>
      </c>
      <c r="CF175" s="15">
        <f>'Investment Analysis'!FP175</f>
        <v/>
      </c>
      <c r="CG175" s="48" t="n">
        <v>4903.28</v>
      </c>
      <c r="CH175" s="18">
        <f>'Investment Analysis'!FR175</f>
        <v/>
      </c>
      <c r="CI175" s="15">
        <f>'Investment Analysis'!FW175</f>
        <v/>
      </c>
      <c r="CJ175" s="48" t="n"/>
      <c r="CK175" s="18">
        <f>IF(CJ175&gt;0,(CJ175+5000+8000-CK$5)/CK$5,0)</f>
        <v/>
      </c>
      <c r="CL175" s="15">
        <f>'Investment Analysis'!GD175</f>
        <v/>
      </c>
      <c r="CM175" s="48" t="n">
        <v>37789.6</v>
      </c>
      <c r="CN175" s="18">
        <f>IF(CM175&gt;0,(CM175-CN$5)/CN$5,0)</f>
        <v/>
      </c>
      <c r="CO175" s="15">
        <f>'Investment Analysis'!GT175</f>
        <v/>
      </c>
      <c r="CP175" s="54" t="n">
        <v>21701.55</v>
      </c>
      <c r="CQ175" s="18">
        <f>IF(CP175&gt;0,(CP175-CQ$5)/CQ$5,0)</f>
        <v/>
      </c>
      <c r="CR175" s="15">
        <f>'Investment Analysis'!HG175</f>
        <v/>
      </c>
      <c r="CS175" s="48" t="n">
        <v>4170</v>
      </c>
      <c r="CT175" s="18">
        <f>IF(CS175&gt;0,(CS175-CT$5)/CT$5,0)</f>
        <v/>
      </c>
      <c r="CU175" s="15">
        <f>'Investment Analysis'!HN175</f>
        <v/>
      </c>
      <c r="CV175" s="48" t="n">
        <v>30481.5</v>
      </c>
      <c r="CW175" s="18">
        <f>IF(CV175&gt;0,(CV175-CW$5)/CW$5,0)</f>
        <v/>
      </c>
      <c r="CX175" s="15">
        <f>'Investment Analysis'!IB175</f>
        <v/>
      </c>
      <c r="CY175" s="48" t="n">
        <v>20817.3</v>
      </c>
      <c r="CZ175" s="18">
        <f>IF(CY175&gt;0,(CY175-CZ$5)/CZ$5,0)</f>
        <v/>
      </c>
      <c r="DA175" s="15">
        <f>'Investment Analysis'!II175</f>
        <v/>
      </c>
      <c r="DB175" s="48" t="n">
        <v>6769.75</v>
      </c>
      <c r="DC175" s="18">
        <f>IF(DB175&gt;0,(DB175-DC$5)/DC$5,0)</f>
        <v/>
      </c>
      <c r="DD175" s="15">
        <f>'Investment Analysis'!IP175</f>
        <v/>
      </c>
      <c r="DE175" s="48" t="n">
        <v>23217</v>
      </c>
      <c r="DF175" s="18">
        <f>'Investment Analysis'!IY175</f>
        <v/>
      </c>
      <c r="DG175" s="15">
        <f>'Investment Analysis'!IW175</f>
        <v/>
      </c>
      <c r="DH175" s="48" t="n">
        <v>22161</v>
      </c>
      <c r="DI175" s="18">
        <f>IF(DH175&gt;0,(DH175-DI$5)/DI$5,0)</f>
        <v/>
      </c>
      <c r="DJ175" s="15">
        <f>'Investment Analysis'!JD175</f>
        <v/>
      </c>
      <c r="DK175" s="48" t="n">
        <v>25334.5</v>
      </c>
      <c r="DL175" s="18">
        <f>IF(DK175&gt;0,(DK175-DL$5)/DL$5,0)</f>
        <v/>
      </c>
      <c r="DM175" s="15">
        <f>'Investment Analysis'!JK175</f>
        <v/>
      </c>
      <c r="DN175" s="48" t="n">
        <v>1142.9</v>
      </c>
      <c r="DO175" s="18">
        <f>IF(DN175&gt;0,(DN175-DO$5)/DO$5,0)</f>
        <v/>
      </c>
      <c r="DP175" s="15">
        <f>'Investment Analysis'!HU175</f>
        <v/>
      </c>
      <c r="DQ175" s="48" t="n">
        <v>1969.25</v>
      </c>
      <c r="DR175" s="18">
        <f>IF(DQ175&gt;0,(DQ175-DR$5)/DR$5,0)</f>
        <v/>
      </c>
      <c r="DS175" s="15">
        <f>'Investment Analysis'!JR175</f>
        <v/>
      </c>
      <c r="DT175" s="48" t="n">
        <v>20790</v>
      </c>
      <c r="DU175" s="18">
        <f>IF(DT175&gt;0,(DT175-630.54-DU$5)/DU$5,0)</f>
        <v/>
      </c>
      <c r="DV175" s="15">
        <f>'Investment Analysis'!JY175</f>
        <v/>
      </c>
      <c r="DW175" s="48" t="n">
        <v>16254</v>
      </c>
      <c r="DX175" s="18">
        <f>IF(DW175&gt;0,(DW175-DX$5)/DX$5,0)</f>
        <v/>
      </c>
      <c r="DY175" s="15">
        <f>'Investment Analysis'!KF175</f>
        <v/>
      </c>
      <c r="DZ175" s="48" t="n">
        <v>6090</v>
      </c>
      <c r="EA175" s="18">
        <f>IF(DZ175&gt;0,(DZ175-EA$5-21198)/EA$5,0)</f>
        <v/>
      </c>
      <c r="EB175" s="15">
        <f>'Investment Analysis'!KM175</f>
        <v/>
      </c>
      <c r="EC175" s="48" t="n">
        <v>12740</v>
      </c>
      <c r="ED175" s="18">
        <f>'Investment Analysis'!KV175</f>
        <v/>
      </c>
      <c r="EE175" s="15">
        <f>'Investment Analysis'!KT175</f>
        <v/>
      </c>
      <c r="EF175" s="48" t="n">
        <v>23328</v>
      </c>
      <c r="EG175" s="18">
        <f>IF(EF175&gt;0,(EF175-EG$5)/EG$5,0)</f>
        <v/>
      </c>
      <c r="EH175" s="15">
        <f>'Investment Analysis'!LH175</f>
        <v/>
      </c>
      <c r="EI175" s="48" t="n">
        <v>9371.049999999999</v>
      </c>
      <c r="EJ175" s="18">
        <f>'Investment Analysis'!LQ175</f>
        <v/>
      </c>
      <c r="EK175" s="15">
        <f>'Investment Analysis'!LO175</f>
        <v/>
      </c>
      <c r="EL175" s="48" t="n">
        <v>31350</v>
      </c>
      <c r="EM175" s="18">
        <f>IF(EL175&gt;0,(EL175-EM$4)/EM$4,0)</f>
        <v/>
      </c>
      <c r="EN175" s="15">
        <f>'Investment Analysis'!LX175</f>
        <v/>
      </c>
      <c r="EO175" s="48" t="n">
        <v>16960</v>
      </c>
      <c r="EP175" s="68">
        <f>IF(EO175&gt;0,(EO175-500-EP$5)/EP$5,0)</f>
        <v/>
      </c>
      <c r="EQ175" s="15">
        <f>'Investment Analysis'!MC175</f>
        <v/>
      </c>
      <c r="ER175" s="48" t="n">
        <v>4460</v>
      </c>
      <c r="ES175" s="18">
        <f>'Investment Analysis'!LX175</f>
        <v/>
      </c>
      <c r="ET175" s="15">
        <f>'Investment Analysis'!LA175</f>
        <v/>
      </c>
      <c r="EU175" s="48" t="n">
        <v>47866</v>
      </c>
      <c r="EV175" s="18">
        <f>'Investment Analysis'!ML175</f>
        <v/>
      </c>
      <c r="EW175" s="15">
        <f>'Investment Analysis'!MJ175</f>
        <v/>
      </c>
      <c r="EX175" s="48" t="n">
        <v>85071</v>
      </c>
      <c r="EY175" s="18">
        <f>IF(EX175&gt;0,(EX175-EY$5)/EY$5,0)</f>
        <v/>
      </c>
      <c r="EZ175" s="15">
        <f>'Investment Analysis'!MQ175</f>
        <v/>
      </c>
      <c r="FA175" s="48" t="n">
        <v>15096</v>
      </c>
      <c r="FB175" s="18">
        <f>IF(FA175&gt;0,(FA175-FB$5)/FB$5,0)</f>
        <v/>
      </c>
      <c r="FC175" s="15">
        <f>'Investment Analysis'!MX175</f>
        <v/>
      </c>
      <c r="FD175" s="48" t="n">
        <v>19264</v>
      </c>
      <c r="FE175" s="18">
        <f>IF(FD175&gt;0,(FD175-FE$5)/FE$5,0)</f>
        <v/>
      </c>
      <c r="FF175" s="15">
        <f>'Investment Analysis'!NE175</f>
        <v/>
      </c>
      <c r="FG175" s="48" t="n">
        <v>15318</v>
      </c>
      <c r="FH175" s="18">
        <f>IF(FG175&gt;0,(FG175-FH$5)/FH$5,0)</f>
        <v/>
      </c>
      <c r="FI175" s="15">
        <f>'Investment Analysis'!NL175</f>
        <v/>
      </c>
      <c r="FJ175" s="48" t="n">
        <v>42907.9</v>
      </c>
      <c r="FK175" s="18">
        <f>IF(FJ175&gt;0,(FJ175-FK$5)/FK$5,0)</f>
        <v/>
      </c>
      <c r="FL175" s="15">
        <f>'Investment Analysis'!NS175</f>
        <v/>
      </c>
      <c r="FM175" s="48" t="n">
        <v>3193.65</v>
      </c>
      <c r="FN175" s="18">
        <f>IF(FM175&gt;0,(FM175-FN$5)/FN$5,0)</f>
        <v/>
      </c>
      <c r="FO175" s="15">
        <f>'Investment Analysis'!NZ175</f>
        <v/>
      </c>
      <c r="FP175" s="48" t="n">
        <v>29400</v>
      </c>
      <c r="FQ175" s="18">
        <f>IF(FP175&gt;0,(FP175-FQ$5)/FQ$5,0)</f>
        <v/>
      </c>
      <c r="FR175" s="15">
        <f>'Investment Analysis'!OG175</f>
        <v/>
      </c>
      <c r="FS175" s="48" t="n">
        <v>60519</v>
      </c>
      <c r="FT175" s="18">
        <f>IF(FS175&gt;0,(FS175-FT$5)/FT$5,0)</f>
        <v/>
      </c>
      <c r="FU175" s="15">
        <f>'Investment Analysis'!ON175</f>
        <v/>
      </c>
      <c r="FV175" s="48" t="n">
        <v>10720</v>
      </c>
      <c r="FW175" s="18">
        <f>IF(FV175&gt;0,(FV175-FW$5)/FW$5,0)</f>
        <v/>
      </c>
      <c r="FX175" s="15">
        <f>'Investment Analysis'!OU175</f>
        <v/>
      </c>
      <c r="FY175" s="48" t="n">
        <v>19825</v>
      </c>
      <c r="FZ175" s="18">
        <f>IF(FY175&gt;0,(FY175-FZ$5)/FZ$5,0)</f>
        <v/>
      </c>
      <c r="GA175" s="15">
        <f>'Investment Analysis'!PB175</f>
        <v/>
      </c>
      <c r="GB175" s="48" t="n">
        <v>20821.5</v>
      </c>
      <c r="GC175" s="18">
        <f>'Investment Analysis'!PK175</f>
        <v/>
      </c>
      <c r="GD175" s="15">
        <f>'Investment Analysis'!PI175</f>
        <v/>
      </c>
      <c r="GE175" s="48" t="n">
        <v>13872</v>
      </c>
      <c r="GF175" s="18">
        <f>'Investment Analysis'!PY175</f>
        <v/>
      </c>
      <c r="GG175" s="15">
        <f>'Investment Analysis'!PW175</f>
        <v/>
      </c>
      <c r="GH175" s="48" t="n">
        <v>21919.8</v>
      </c>
      <c r="GI175" s="18">
        <f>'Investment Analysis'!QF175</f>
        <v/>
      </c>
      <c r="GJ175" s="15">
        <f>'Investment Analysis'!QD175</f>
        <v/>
      </c>
      <c r="GK175" s="48" t="n">
        <v>39640</v>
      </c>
      <c r="GL175" s="18">
        <f>'Investment Analysis'!QM175</f>
        <v/>
      </c>
      <c r="GM175" s="15">
        <f>'Investment Analysis'!QK175</f>
        <v/>
      </c>
      <c r="GN175" s="48" t="n">
        <v>13428</v>
      </c>
      <c r="GO175" s="18">
        <f>'Investment Analysis'!QT175</f>
        <v/>
      </c>
      <c r="GP175" s="15">
        <f>'Investment Analysis'!QR175</f>
        <v/>
      </c>
      <c r="GQ175" s="48" t="n">
        <v>5523.1</v>
      </c>
      <c r="GR175" s="18">
        <f>'Investment Analysis'!RA175</f>
        <v/>
      </c>
      <c r="GS175" s="15">
        <f>'Investment Analysis'!QY175</f>
        <v/>
      </c>
      <c r="GT175" s="48" t="n"/>
      <c r="GU175" s="18">
        <f>'Investment Analysis'!RH175</f>
        <v/>
      </c>
      <c r="GV175" s="15">
        <f>'Investment Analysis'!RF175</f>
        <v/>
      </c>
      <c r="GW175" s="48" t="n">
        <v>11543.5</v>
      </c>
      <c r="GX175" s="18">
        <f>'Investment Analysis'!RO175</f>
        <v/>
      </c>
      <c r="GY175" s="15">
        <f>'Investment Analysis'!RM175</f>
        <v/>
      </c>
      <c r="GZ175" s="48" t="n">
        <v>3480</v>
      </c>
      <c r="HA175" s="18">
        <f>'Investment Analysis'!RV175</f>
        <v/>
      </c>
      <c r="HB175" s="15">
        <f>'Investment Analysis'!RT175</f>
        <v/>
      </c>
      <c r="HC175" s="48" t="n">
        <v>31342</v>
      </c>
      <c r="HD175" s="18">
        <f>'Investment Analysis'!SC175</f>
        <v/>
      </c>
      <c r="HE175" s="15">
        <f>'Investment Analysis'!SA175</f>
        <v/>
      </c>
      <c r="HF175" s="48" t="n">
        <v>8115</v>
      </c>
      <c r="HG175" s="18">
        <f>'Investment Analysis'!SJ175</f>
        <v/>
      </c>
      <c r="HH175" s="15">
        <f>'Investment Analysis'!SH175</f>
        <v/>
      </c>
      <c r="HI175" s="48" t="n">
        <v>8240</v>
      </c>
      <c r="HJ175" s="18">
        <f>'Investment Analysis'!SM175</f>
        <v/>
      </c>
      <c r="HK175" s="15">
        <f>'Investment Analysis'!SK175</f>
        <v/>
      </c>
      <c r="HL175" s="48" t="n">
        <v>11715</v>
      </c>
      <c r="HM175" s="18">
        <f>'Investment Analysis'!SP175</f>
        <v/>
      </c>
      <c r="HN175" s="15">
        <f>'Investment Analysis'!SN175</f>
        <v/>
      </c>
      <c r="HO175" s="48" t="n">
        <v>18140.7</v>
      </c>
      <c r="HP175" s="18">
        <f>'Investment Analysis'!TE175</f>
        <v/>
      </c>
      <c r="HQ175" s="15">
        <f>'Investment Analysis'!TC175</f>
        <v/>
      </c>
      <c r="HR175" s="48" t="n">
        <v>7575</v>
      </c>
      <c r="HS175" s="18">
        <f>'Investment Analysis'!TL175</f>
        <v/>
      </c>
      <c r="HT175" s="15">
        <f>'Investment Analysis'!TJ175</f>
        <v/>
      </c>
      <c r="HU175" s="48" t="n">
        <v>19960</v>
      </c>
      <c r="HV175" s="18">
        <f>'Investment Analysis'!TS175</f>
        <v/>
      </c>
      <c r="HW175" s="15">
        <f>'Investment Analysis'!TQ175</f>
        <v/>
      </c>
      <c r="HX175" s="48" t="n"/>
      <c r="HY175" s="18">
        <f>'Investment Analysis'!TZ175</f>
        <v/>
      </c>
      <c r="HZ175" s="15">
        <f>'Investment Analysis'!TX175</f>
        <v/>
      </c>
      <c r="IA175" s="48" t="n"/>
      <c r="IB175" s="18">
        <f>'Investment Analysis'!UG175</f>
        <v/>
      </c>
      <c r="IC175" s="15">
        <f>'Investment Analysis'!UE175</f>
        <v/>
      </c>
      <c r="ID175" s="48" t="n"/>
      <c r="IE175" s="18">
        <f>'Investment Analysis'!UN175</f>
        <v/>
      </c>
      <c r="IF175" s="15">
        <f>'Investment Analysis'!UL175</f>
        <v/>
      </c>
      <c r="IG175" s="48" t="n"/>
      <c r="IH175" s="18">
        <f>'Investment Analysis'!UU175</f>
        <v/>
      </c>
      <c r="II175" s="15">
        <f>'Investment Analysis'!US175</f>
        <v/>
      </c>
      <c r="IJ175" s="48" t="n"/>
      <c r="IK175" s="18">
        <f>'Investment Analysis'!VB175</f>
        <v/>
      </c>
      <c r="IL175" s="15">
        <f>'Investment Analysis'!UZ175</f>
        <v/>
      </c>
      <c r="IM175" s="48" t="n"/>
      <c r="IN175" s="18">
        <f>'Investment Analysis'!VI175</f>
        <v/>
      </c>
      <c r="IO175" s="15">
        <f>'Investment Analysis'!VG175</f>
        <v/>
      </c>
      <c r="IP175" s="18" t="n"/>
      <c r="IQ175" s="18" t="n"/>
      <c r="IR175" s="18" t="n"/>
      <c r="IS175" s="108">
        <f>IF(IT175&gt;0,IT175-IT174,0)</f>
        <v/>
      </c>
      <c r="IT175" s="48">
        <f>FY175+FV175+FS175+FP175+FM175+FJ175+FG175+FD175+FA175+EX175+EU175+ER175+EO175+EL175+EI175+EF175+EC175+DZ175+DW175+DT175+DQ175+DN175+DK175+DH175+DE175+DB175+CY175+CV175+CS175+CP175+CJ175+CG175+CD175+CA175+BX175+P175+CM175+GT175+GQ175+GN175+GK175+GH175+GE175+GB175+BU175+BR175+BO175+BL175+BI175+BF175+BC175+AZ175+AW175+AT175+AQ175+AN175+AK175+AH175+AE175+AB175+Y175+V175+S175+GW175+GZ175+HC175+HF175+HI175+HL175+HO175+HR175+HU175</f>
        <v/>
      </c>
      <c r="IU175" s="101">
        <f>IF(IT175&gt;0,IV175,0)</f>
        <v/>
      </c>
      <c r="IV175" s="101" t="n"/>
      <c r="IW175" s="15">
        <f>IF(IT175&gt;0,(IT175+IV$11-I$2)/I$2,0)</f>
        <v/>
      </c>
      <c r="IX175" s="113">
        <f>IF(IT175&gt;0,IT175+IV$11-I$2,0)</f>
        <v/>
      </c>
      <c r="IY175" s="21">
        <f>IF(IT175&gt;0,(IT175+IV$11+IV$33+IV$52+IV$73+IV$93+IV$113+IV$133+IV$159-IT$8)/IT$8,0)</f>
        <v/>
      </c>
      <c r="IZ175" s="173">
        <f>IF(IT175&gt;0,IT175+IV$11+IV$33+IV$52+IV$73+IV$93+IV$113+IV$133+IV$159-IT$8,0)</f>
        <v/>
      </c>
    </row>
    <row r="176">
      <c r="A176" s="554">
        <f>'Investment Analysis'!A176</f>
        <v/>
      </c>
      <c r="B176" s="4">
        <f>'Investment Analysis'!B176</f>
        <v/>
      </c>
      <c r="C176" s="27">
        <f>'Investment Analysis'!C176</f>
        <v/>
      </c>
      <c r="D176" s="14">
        <f>'Investment Analysis'!D176</f>
        <v/>
      </c>
      <c r="E176" s="15">
        <f>'Investment Analysis'!E176</f>
        <v/>
      </c>
      <c r="F176" s="13">
        <f>'Investment Analysis'!G176</f>
        <v/>
      </c>
      <c r="G176" s="14">
        <f>'Investment Analysis'!H176</f>
        <v/>
      </c>
      <c r="H176" s="15">
        <f>'Investment Analysis'!I176</f>
        <v/>
      </c>
      <c r="I176" s="13">
        <f>'Investment Analysis'!K176</f>
        <v/>
      </c>
      <c r="J176" s="14">
        <f>'Investment Analysis'!L176</f>
        <v/>
      </c>
      <c r="K176" s="15">
        <f>'Investment Analysis'!M176</f>
        <v/>
      </c>
      <c r="L176" s="41">
        <f>'Investment Analysis'!T176</f>
        <v/>
      </c>
      <c r="M176" s="21">
        <f>'Investment Analysis'!V176</f>
        <v/>
      </c>
      <c r="N176" s="21">
        <f>'Investment Analysis'!W176</f>
        <v/>
      </c>
      <c r="P176" s="48">
        <f>'Investment Analysis'!Y176</f>
        <v/>
      </c>
      <c r="Q176" s="18" t="n"/>
      <c r="R176" s="83" t="n"/>
      <c r="S176" s="48" t="n">
        <v>4673.47</v>
      </c>
      <c r="T176" s="18">
        <f>'Investment Analysis'!AH176</f>
        <v/>
      </c>
      <c r="U176" s="15">
        <f>'Investment Analysis'!AF176</f>
        <v/>
      </c>
      <c r="V176" s="48" t="n">
        <v>7436.02</v>
      </c>
      <c r="W176" s="18">
        <f>'Investment Analysis'!AO176</f>
        <v/>
      </c>
      <c r="X176" s="15">
        <f>'Investment Analysis'!AM176</f>
        <v/>
      </c>
      <c r="Y176" s="48" t="n">
        <v>10288.94</v>
      </c>
      <c r="Z176" s="18">
        <f>IF(Y176&gt;0,(Y176-Z$5)/Z$5,0)</f>
        <v/>
      </c>
      <c r="AA176" s="15">
        <f>'Investment Analysis'!GM176</f>
        <v/>
      </c>
      <c r="AB176" s="48" t="n">
        <v>2704.81</v>
      </c>
      <c r="AC176" s="18">
        <f>IF(AB176&gt;0,(AB176+8000+5000-AC$5)/AC$5,0)</f>
        <v/>
      </c>
      <c r="AD176" s="15">
        <f>'Investment Analysis'!AT176</f>
        <v/>
      </c>
      <c r="AE176" s="48" t="n">
        <v>11776.66</v>
      </c>
      <c r="AF176" s="18">
        <f>'Investment Analysis'!BC176</f>
        <v/>
      </c>
      <c r="AG176" s="15">
        <f>'Investment Analysis'!BA176</f>
        <v/>
      </c>
      <c r="AH176" s="48" t="n"/>
      <c r="AI176" s="18">
        <f>IF(AH176&gt;0,(AH176-5000+20000+20000-AI$5)/AI$5,0)</f>
        <v/>
      </c>
      <c r="AJ176" s="15">
        <f>'Investment Analysis'!BH176</f>
        <v/>
      </c>
      <c r="AK176" s="48" t="n">
        <v>5351.59</v>
      </c>
      <c r="AL176" s="18">
        <f>IF(AK176&gt;0,(AK176+7000-AL$5)/AL$5,0)</f>
        <v/>
      </c>
      <c r="AM176" s="15">
        <f>'Investment Analysis'!BO176</f>
        <v/>
      </c>
      <c r="AN176" s="48" t="n">
        <v>5944.17</v>
      </c>
      <c r="AO176" s="18">
        <f>IF(AN176&gt;0,(AN176+25000+5000-AO$5)/AO$5,0)</f>
        <v/>
      </c>
      <c r="AP176" s="15">
        <f>'Investment Analysis'!BV176</f>
        <v/>
      </c>
      <c r="AQ176" s="48" t="n">
        <v>5262.56</v>
      </c>
      <c r="AR176" s="18">
        <f>IF(AQ176&gt;0,(AQ176+10000+4000-AR$5)/AR$5,0)</f>
        <v/>
      </c>
      <c r="AS176" s="15">
        <f>'Investment Analysis'!CC176</f>
        <v/>
      </c>
      <c r="AT176" s="48" t="n">
        <v>4924.05</v>
      </c>
      <c r="AU176" s="18">
        <f>'Investment Analysis'!CL176</f>
        <v/>
      </c>
      <c r="AV176" s="15">
        <f>'Investment Analysis'!CJ176</f>
        <v/>
      </c>
      <c r="AW176" s="48" t="n">
        <v>18526.81</v>
      </c>
      <c r="AX176" s="18">
        <f>IF(AW176&gt;0,(AW176+2000-AX$5)/AX$5,0)</f>
        <v/>
      </c>
      <c r="AY176" s="15">
        <f>'Investment Analysis'!CQ176</f>
        <v/>
      </c>
      <c r="AZ176" s="48" t="n">
        <v>16627.9</v>
      </c>
      <c r="BA176" s="18">
        <f>'Investment Analysis'!CZ176</f>
        <v/>
      </c>
      <c r="BB176" s="15">
        <f>'Investment Analysis'!CX176</f>
        <v/>
      </c>
      <c r="BC176" s="48" t="n">
        <v>9889.530000000001</v>
      </c>
      <c r="BD176" s="18">
        <f>IF(BC176&gt;0,(BC176-10000+30000+10000-BD$5)/BD$5,0)</f>
        <v/>
      </c>
      <c r="BE176" s="15">
        <f>'Investment Analysis'!DE176</f>
        <v/>
      </c>
      <c r="BF176" s="48" t="n">
        <v>4588.25</v>
      </c>
      <c r="BG176" s="18">
        <f>'Investment Analysis'!DN176</f>
        <v/>
      </c>
      <c r="BH176" s="15">
        <f>'Investment Analysis'!DL176</f>
        <v/>
      </c>
      <c r="BI176" s="54" t="n">
        <v>17614.3</v>
      </c>
      <c r="BJ176" s="18">
        <f>'Investment Analysis'!EB176</f>
        <v/>
      </c>
      <c r="BK176" s="15">
        <f>'Investment Analysis'!DZ176</f>
        <v/>
      </c>
      <c r="BL176" s="54" t="n">
        <v>17635.16</v>
      </c>
      <c r="BM176" s="18">
        <f>'Investment Analysis'!EI176</f>
        <v/>
      </c>
      <c r="BN176" s="15">
        <f>'Investment Analysis'!EG176</f>
        <v/>
      </c>
      <c r="BO176" s="48" t="n">
        <v>10538.94</v>
      </c>
      <c r="BP176" s="18">
        <f>'Investment Analysis'!DU176</f>
        <v/>
      </c>
      <c r="BQ176" s="15">
        <f>'Investment Analysis'!DS176</f>
        <v/>
      </c>
      <c r="BR176" s="48" t="n">
        <v>12337.96</v>
      </c>
      <c r="BS176" s="18">
        <f>'Investment Analysis'!EP176</f>
        <v/>
      </c>
      <c r="BT176" s="15">
        <f>'Investment Analysis'!EN176</f>
        <v/>
      </c>
      <c r="BU176" s="48" t="n">
        <v>14717.36</v>
      </c>
      <c r="BV176" s="18">
        <f>IF(BU176&gt;0,(BU176+8000-BV$5)/BV$5,0)</f>
        <v/>
      </c>
      <c r="BW176" s="15">
        <f>'Investment Analysis'!EU176</f>
        <v/>
      </c>
      <c r="BX176" s="48" t="n">
        <v>25080.66</v>
      </c>
      <c r="BY176" s="18">
        <f>IF(BX176&gt;0,(BX176-10000-5000-BY$5)/BY$5,0)</f>
        <v/>
      </c>
      <c r="BZ176" s="15">
        <f>'Investment Analysis'!FB176</f>
        <v/>
      </c>
      <c r="CA176" s="48" t="n">
        <v>22089.57</v>
      </c>
      <c r="CB176" s="18">
        <f>IF(CA176&gt;0,(CA176-CB$5)/CB$5,0)</f>
        <v/>
      </c>
      <c r="CC176" s="15">
        <f>'Investment Analysis'!FI176</f>
        <v/>
      </c>
      <c r="CD176" s="48" t="n">
        <v>9772.690000000001</v>
      </c>
      <c r="CE176" s="18">
        <f>'Investment Analysis'!FR176</f>
        <v/>
      </c>
      <c r="CF176" s="15">
        <f>'Investment Analysis'!FP176</f>
        <v/>
      </c>
      <c r="CG176" s="48" t="n">
        <v>4904.34</v>
      </c>
      <c r="CH176" s="18">
        <f>'Investment Analysis'!FR176</f>
        <v/>
      </c>
      <c r="CI176" s="15">
        <f>'Investment Analysis'!FW176</f>
        <v/>
      </c>
      <c r="CJ176" s="48" t="n"/>
      <c r="CK176" s="18">
        <f>IF(CJ176&gt;0,(CJ176+5000+8000-CK$5)/CK$5,0)</f>
        <v/>
      </c>
      <c r="CL176" s="15">
        <f>'Investment Analysis'!GD176</f>
        <v/>
      </c>
      <c r="CM176" s="48" t="n">
        <v>37348.84</v>
      </c>
      <c r="CN176" s="18">
        <f>IF(CM176&gt;0,(CM176-CN$5)/CN$5,0)</f>
        <v/>
      </c>
      <c r="CO176" s="15">
        <f>'Investment Analysis'!GT176</f>
        <v/>
      </c>
      <c r="CP176" s="48" t="n">
        <v>21408.4</v>
      </c>
      <c r="CQ176" s="18">
        <f>IF(CP176&gt;0,(CP176-CQ$5)/CQ$5,0)</f>
        <v/>
      </c>
      <c r="CR176" s="15">
        <f>'Investment Analysis'!HG176</f>
        <v/>
      </c>
      <c r="CS176" s="48" t="n">
        <v>4330</v>
      </c>
      <c r="CT176" s="18">
        <f>IF(CS176&gt;0,(CS176-CT$5)/CT$5,0)</f>
        <v/>
      </c>
      <c r="CU176" s="15">
        <f>'Investment Analysis'!HN176</f>
        <v/>
      </c>
      <c r="CV176" s="48" t="n">
        <v>29886.5</v>
      </c>
      <c r="CW176" s="18">
        <f>IF(CV176&gt;0,(CV176-CW$5)/CW$5,0)</f>
        <v/>
      </c>
      <c r="CX176" s="15">
        <f>'Investment Analysis'!IB176</f>
        <v/>
      </c>
      <c r="CY176" s="48" t="n">
        <v>20876.8</v>
      </c>
      <c r="CZ176" s="18">
        <f>IF(CY176&gt;0,(CY176-CZ$5)/CZ$5,0)</f>
        <v/>
      </c>
      <c r="DA176" s="15">
        <f>'Investment Analysis'!II176</f>
        <v/>
      </c>
      <c r="DB176" s="48" t="n">
        <v>6742.75</v>
      </c>
      <c r="DC176" s="18">
        <f>IF(DB176&gt;0,(DB176-DC$5)/DC$5,0)</f>
        <v/>
      </c>
      <c r="DD176" s="15">
        <f>'Investment Analysis'!IP176</f>
        <v/>
      </c>
      <c r="DE176" s="48" t="n">
        <v>22626</v>
      </c>
      <c r="DF176" s="18">
        <f>'Investment Analysis'!IY176</f>
        <v/>
      </c>
      <c r="DG176" s="15">
        <f>'Investment Analysis'!IW176</f>
        <v/>
      </c>
      <c r="DH176" s="48" t="n">
        <v>22053.3</v>
      </c>
      <c r="DI176" s="18">
        <f>IF(DH176&gt;0,(DH176-DI$5)/DI$5,0)</f>
        <v/>
      </c>
      <c r="DJ176" s="15">
        <f>'Investment Analysis'!JD176</f>
        <v/>
      </c>
      <c r="DK176" s="48" t="n">
        <v>25256</v>
      </c>
      <c r="DL176" s="18">
        <f>IF(DK176&gt;0,(DK176-DL$5)/DL$5,0)</f>
        <v/>
      </c>
      <c r="DM176" s="15">
        <f>'Investment Analysis'!JK176</f>
        <v/>
      </c>
      <c r="DN176" s="48" t="n">
        <v>1146.9</v>
      </c>
      <c r="DO176" s="18">
        <f>IF(DN176&gt;0,(DN176-DO$5)/DO$5,0)</f>
        <v/>
      </c>
      <c r="DP176" s="15">
        <f>'Investment Analysis'!HU176</f>
        <v/>
      </c>
      <c r="DQ176" s="48" t="n">
        <v>1923.12</v>
      </c>
      <c r="DR176" s="18">
        <f>IF(DQ176&gt;0,(DQ176-DR$5)/DR$5,0)</f>
        <v/>
      </c>
      <c r="DS176" s="15">
        <f>'Investment Analysis'!JR176</f>
        <v/>
      </c>
      <c r="DT176" s="48" t="n">
        <v>22344</v>
      </c>
      <c r="DU176" s="18">
        <f>IF(DT176&gt;0,(DT176-630.54-DU$5)/DU$5,0)</f>
        <v/>
      </c>
      <c r="DV176" s="15">
        <f>'Investment Analysis'!JY176</f>
        <v/>
      </c>
      <c r="DW176" s="48" t="n">
        <v>16688</v>
      </c>
      <c r="DX176" s="18">
        <f>IF(DW176&gt;0,(DW176-DX$5)/DX$5,0)</f>
        <v/>
      </c>
      <c r="DY176" s="15">
        <f>'Investment Analysis'!KF176</f>
        <v/>
      </c>
      <c r="DZ176" s="48" t="n">
        <v>6398</v>
      </c>
      <c r="EA176" s="18">
        <f>IF(DZ176&gt;0,(DZ176-EA$5)/EA$5,0)</f>
        <v/>
      </c>
      <c r="EB176" s="15">
        <f>'Investment Analysis'!KM176</f>
        <v/>
      </c>
      <c r="EC176" s="48" t="n">
        <v>13585</v>
      </c>
      <c r="ED176" s="18">
        <f>'Investment Analysis'!KV176</f>
        <v/>
      </c>
      <c r="EE176" s="15">
        <f>'Investment Analysis'!KT176</f>
        <v/>
      </c>
      <c r="EF176" s="48" t="n">
        <v>23571</v>
      </c>
      <c r="EG176" s="18">
        <f>IF(EF176&gt;0,(EF176-EG$5)/EG$5,0)</f>
        <v/>
      </c>
      <c r="EH176" s="15">
        <f>'Investment Analysis'!LH176</f>
        <v/>
      </c>
      <c r="EI176" s="48" t="n">
        <v>9603.1</v>
      </c>
      <c r="EJ176" s="18">
        <f>'Investment Analysis'!LQ176</f>
        <v/>
      </c>
      <c r="EK176" s="15">
        <f>'Investment Analysis'!LO176</f>
        <v/>
      </c>
      <c r="EL176" s="48" t="n">
        <v>32190</v>
      </c>
      <c r="EM176" s="18">
        <f>IF(EL176&gt;0,(EL176-EM$4)/EM$4,0)</f>
        <v/>
      </c>
      <c r="EN176" s="15">
        <f>'Investment Analysis'!LX176</f>
        <v/>
      </c>
      <c r="EO176" s="48" t="n">
        <v>17150</v>
      </c>
      <c r="EP176" s="68">
        <f>IF(EO176&gt;0,(EO176-500-EP$5)/EP$5,0)</f>
        <v/>
      </c>
      <c r="EQ176" s="15">
        <f>'Investment Analysis'!MC176</f>
        <v/>
      </c>
      <c r="ER176" s="48" t="n">
        <v>4320</v>
      </c>
      <c r="ES176" s="18">
        <f>'Investment Analysis'!LX176</f>
        <v/>
      </c>
      <c r="ET176" s="15">
        <f>'Investment Analysis'!LA176</f>
        <v/>
      </c>
      <c r="EU176" s="48" t="n">
        <v>47833.5</v>
      </c>
      <c r="EV176" s="18">
        <f>'Investment Analysis'!ML176</f>
        <v/>
      </c>
      <c r="EW176" s="15">
        <f>'Investment Analysis'!MJ176</f>
        <v/>
      </c>
      <c r="EX176" s="48" t="n">
        <v>84015.75</v>
      </c>
      <c r="EY176" s="18">
        <f>IF(EX176&gt;0,(EX176-EY$5)/EY$5,0)</f>
        <v/>
      </c>
      <c r="EZ176" s="15">
        <f>'Investment Analysis'!MQ176</f>
        <v/>
      </c>
      <c r="FA176" s="48" t="n">
        <v>14952</v>
      </c>
      <c r="FB176" s="18">
        <f>IF(FA176&gt;0,(FA176-FB$5)/FB$5,0)</f>
        <v/>
      </c>
      <c r="FC176" s="15">
        <f>'Investment Analysis'!MX176</f>
        <v/>
      </c>
      <c r="FD176" s="48" t="n">
        <v>19277.3</v>
      </c>
      <c r="FE176" s="18">
        <f>IF(FD176&gt;0,(FD176-FE$5)/FE$5,0)</f>
        <v/>
      </c>
      <c r="FF176" s="15">
        <f>'Investment Analysis'!NE176</f>
        <v/>
      </c>
      <c r="FG176" s="48" t="n">
        <v>16056</v>
      </c>
      <c r="FH176" s="18">
        <f>IF(FG176&gt;0,(FG176-FH$5)/FH$5,0)</f>
        <v/>
      </c>
      <c r="FI176" s="15">
        <f>'Investment Analysis'!NL176</f>
        <v/>
      </c>
      <c r="FJ176" s="48" t="n">
        <v>40577.6</v>
      </c>
      <c r="FK176" s="18">
        <f>IF(FJ176&gt;0,(FJ176-FK$5)/FK$5,0)</f>
        <v/>
      </c>
      <c r="FL176" s="15">
        <f>'Investment Analysis'!NS176</f>
        <v/>
      </c>
      <c r="FM176" s="48" t="n">
        <v>3170.25</v>
      </c>
      <c r="FN176" s="18">
        <f>IF(FM176&gt;0,(FM176-FN$5)/FN$5,0)</f>
        <v/>
      </c>
      <c r="FO176" s="15">
        <f>'Investment Analysis'!NZ176</f>
        <v/>
      </c>
      <c r="FP176" s="48" t="n">
        <v>28600</v>
      </c>
      <c r="FQ176" s="18">
        <f>IF(FP176&gt;0,(FP176-FQ$5)/FQ$5,0)</f>
        <v/>
      </c>
      <c r="FR176" s="15">
        <f>'Investment Analysis'!OG176</f>
        <v/>
      </c>
      <c r="FS176" s="48" t="n">
        <v>61167</v>
      </c>
      <c r="FT176" s="18">
        <f>IF(FS176&gt;0,(FS176-FT$5)/FT$5,0)</f>
        <v/>
      </c>
      <c r="FU176" s="15">
        <f>'Investment Analysis'!ON176</f>
        <v/>
      </c>
      <c r="FV176" s="48" t="n">
        <v>10880</v>
      </c>
      <c r="FW176" s="18">
        <f>IF(FV176&gt;0,(FV176-FW$5)/FW$5,0)</f>
        <v/>
      </c>
      <c r="FX176" s="15">
        <f>'Investment Analysis'!OU176</f>
        <v/>
      </c>
      <c r="FY176" s="48" t="n">
        <v>19751.25</v>
      </c>
      <c r="FZ176" s="18">
        <f>IF(FY176&gt;0,(FY176-FZ$5)/FZ$5,0)</f>
        <v/>
      </c>
      <c r="GA176" s="15">
        <f>'Investment Analysis'!PB176</f>
        <v/>
      </c>
      <c r="GB176" s="48" t="n">
        <v>20634</v>
      </c>
      <c r="GC176" s="18">
        <f>'Investment Analysis'!PK176</f>
        <v/>
      </c>
      <c r="GD176" s="15">
        <f>'Investment Analysis'!PI176</f>
        <v/>
      </c>
      <c r="GE176" s="48" t="n">
        <v>13632</v>
      </c>
      <c r="GF176" s="18">
        <f>'Investment Analysis'!PY176</f>
        <v/>
      </c>
      <c r="GG176" s="15">
        <f>'Investment Analysis'!PW176</f>
        <v/>
      </c>
      <c r="GH176" s="48" t="n">
        <v>21471.1</v>
      </c>
      <c r="GI176" s="18">
        <f>'Investment Analysis'!QF176</f>
        <v/>
      </c>
      <c r="GJ176" s="15">
        <f>'Investment Analysis'!QD176</f>
        <v/>
      </c>
      <c r="GK176" s="48" t="n">
        <v>37220</v>
      </c>
      <c r="GL176" s="18">
        <f>'Investment Analysis'!QM176</f>
        <v/>
      </c>
      <c r="GM176" s="15">
        <f>'Investment Analysis'!QK176</f>
        <v/>
      </c>
      <c r="GN176" s="48" t="n">
        <v>12564</v>
      </c>
      <c r="GO176" s="18">
        <f>'Investment Analysis'!QT176</f>
        <v/>
      </c>
      <c r="GP176" s="15">
        <f>'Investment Analysis'!QR176</f>
        <v/>
      </c>
      <c r="GQ176" s="48" t="n">
        <v>5586.35</v>
      </c>
      <c r="GR176" s="18">
        <f>'Investment Analysis'!RA176</f>
        <v/>
      </c>
      <c r="GS176" s="15">
        <f>'Investment Analysis'!QY176</f>
        <v/>
      </c>
      <c r="GT176" s="48" t="n"/>
      <c r="GU176" s="18">
        <f>'Investment Analysis'!RH176</f>
        <v/>
      </c>
      <c r="GV176" s="15">
        <f>'Investment Analysis'!RF176</f>
        <v/>
      </c>
      <c r="GW176" s="48" t="n">
        <v>11419.5</v>
      </c>
      <c r="GX176" s="18">
        <f>'Investment Analysis'!RO176</f>
        <v/>
      </c>
      <c r="GY176" s="15">
        <f>'Investment Analysis'!RM176</f>
        <v/>
      </c>
      <c r="GZ176" s="48" t="n">
        <v>3356</v>
      </c>
      <c r="HA176" s="18">
        <f>'Investment Analysis'!RV176</f>
        <v/>
      </c>
      <c r="HB176" s="15">
        <f>'Investment Analysis'!RT176</f>
        <v/>
      </c>
      <c r="HC176" s="48" t="n">
        <v>31418</v>
      </c>
      <c r="HD176" s="18">
        <f>'Investment Analysis'!SC176</f>
        <v/>
      </c>
      <c r="HE176" s="15">
        <f>'Investment Analysis'!SA176</f>
        <v/>
      </c>
      <c r="HF176" s="48" t="n">
        <v>7760</v>
      </c>
      <c r="HG176" s="18">
        <f>'Investment Analysis'!SJ176</f>
        <v/>
      </c>
      <c r="HH176" s="15">
        <f>'Investment Analysis'!SH176</f>
        <v/>
      </c>
      <c r="HI176" s="48" t="n">
        <v>7800</v>
      </c>
      <c r="HJ176" s="18">
        <f>'Investment Analysis'!SM176</f>
        <v/>
      </c>
      <c r="HK176" s="15">
        <f>'Investment Analysis'!SK176</f>
        <v/>
      </c>
      <c r="HL176" s="48" t="n">
        <v>11887.5</v>
      </c>
      <c r="HM176" s="18">
        <f>'Investment Analysis'!SP176</f>
        <v/>
      </c>
      <c r="HN176" s="15">
        <f>'Investment Analysis'!SN176</f>
        <v/>
      </c>
      <c r="HO176" s="48" t="n">
        <v>17164.05</v>
      </c>
      <c r="HP176" s="18">
        <f>'Investment Analysis'!TE176</f>
        <v/>
      </c>
      <c r="HQ176" s="15">
        <f>'Investment Analysis'!TC176</f>
        <v/>
      </c>
      <c r="HR176" s="48" t="n">
        <v>7470</v>
      </c>
      <c r="HS176" s="18">
        <f>'Investment Analysis'!TL176</f>
        <v/>
      </c>
      <c r="HT176" s="15">
        <f>'Investment Analysis'!TJ176</f>
        <v/>
      </c>
      <c r="HU176" s="48" t="n">
        <v>19984</v>
      </c>
      <c r="HV176" s="18">
        <f>'Investment Analysis'!TS176</f>
        <v/>
      </c>
      <c r="HW176" s="15">
        <f>'Investment Analysis'!TQ176</f>
        <v/>
      </c>
      <c r="HX176" s="48" t="n"/>
      <c r="HY176" s="18">
        <f>'Investment Analysis'!TZ176</f>
        <v/>
      </c>
      <c r="HZ176" s="15">
        <f>'Investment Analysis'!TX176</f>
        <v/>
      </c>
      <c r="IA176" s="48" t="n"/>
      <c r="IB176" s="18">
        <f>'Investment Analysis'!UG176</f>
        <v/>
      </c>
      <c r="IC176" s="15">
        <f>'Investment Analysis'!UE176</f>
        <v/>
      </c>
      <c r="ID176" s="48" t="n"/>
      <c r="IE176" s="18">
        <f>'Investment Analysis'!UN176</f>
        <v/>
      </c>
      <c r="IF176" s="15">
        <f>'Investment Analysis'!UL176</f>
        <v/>
      </c>
      <c r="IG176" s="48" t="n"/>
      <c r="IH176" s="18">
        <f>'Investment Analysis'!UU176</f>
        <v/>
      </c>
      <c r="II176" s="15">
        <f>'Investment Analysis'!US176</f>
        <v/>
      </c>
      <c r="IJ176" s="48" t="n"/>
      <c r="IK176" s="18">
        <f>'Investment Analysis'!VB176</f>
        <v/>
      </c>
      <c r="IL176" s="15">
        <f>'Investment Analysis'!UZ176</f>
        <v/>
      </c>
      <c r="IM176" s="48" t="n"/>
      <c r="IN176" s="18">
        <f>'Investment Analysis'!VI176</f>
        <v/>
      </c>
      <c r="IO176" s="15">
        <f>'Investment Analysis'!VG176</f>
        <v/>
      </c>
      <c r="IP176" s="18" t="n"/>
      <c r="IQ176" s="18" t="n"/>
      <c r="IR176" s="18" t="n"/>
      <c r="IS176" s="108">
        <f>IF(IT176&gt;0,IT176-IT175,0)</f>
        <v/>
      </c>
      <c r="IT176" s="48">
        <f>FY176+FV176+FS176+FP176+FM176+FJ176+FG176+FD176+FA176+EX176+EU176+ER176+EO176+EL176+EI176+EF176+EC176+DZ176+DW176+DT176+DQ176+DN176+DK176+DH176+DE176+DB176+CY176+CV176+CS176+CP176+CJ176+CG176+CD176+CA176+BX176+P176+CM176+GT176+GQ176+GN176+GK176+GH176+GE176+GB176+BU176+BR176+BO176+BL176+BI176+BF176+BC176+AZ176+AW176+AT176+AQ176+AN176+AK176+AH176+AE176+AB176+Y176+V176+S176+GW176+GZ176+HC176+HF176+HI176+HL176+HO176+HR176+HU176</f>
        <v/>
      </c>
      <c r="IU176" s="101">
        <f>IF(IT176&gt;0,IV176,0)</f>
        <v/>
      </c>
      <c r="IV176" s="101" t="n"/>
      <c r="IW176" s="15">
        <f>IF(IT176&gt;0,(IT176+IV$11-I$2)/I$2,0)</f>
        <v/>
      </c>
      <c r="IX176" s="113">
        <f>IF(IT176&gt;0,IT176+IV$11-I$2,0)</f>
        <v/>
      </c>
      <c r="IY176" s="21">
        <f>IF(IT176&gt;0,(IT176+IV$11+IV$33+IV$52+IV$73+IV$93+IV$113+IV$133+IV$159-IT$8)/IT$8,0)</f>
        <v/>
      </c>
      <c r="IZ176" s="173">
        <f>IF(IT176&gt;0,IT176+IV$11+IV$33+IV$52+IV$73+IV$93+IV$113+IV$133+IV$159-IT$8,0)</f>
        <v/>
      </c>
    </row>
    <row r="177">
      <c r="A177" s="554">
        <f>'Investment Analysis'!A177</f>
        <v/>
      </c>
      <c r="B177" s="4">
        <f>'Investment Analysis'!B177</f>
        <v/>
      </c>
      <c r="C177" s="27">
        <f>'Investment Analysis'!C177</f>
        <v/>
      </c>
      <c r="D177" s="14">
        <f>'Investment Analysis'!D177</f>
        <v/>
      </c>
      <c r="E177" s="15">
        <f>'Investment Analysis'!E177</f>
        <v/>
      </c>
      <c r="F177" s="13">
        <f>'Investment Analysis'!G177</f>
        <v/>
      </c>
      <c r="G177" s="14">
        <f>'Investment Analysis'!H177</f>
        <v/>
      </c>
      <c r="H177" s="15">
        <f>'Investment Analysis'!I177</f>
        <v/>
      </c>
      <c r="I177" s="13">
        <f>'Investment Analysis'!K177</f>
        <v/>
      </c>
      <c r="J177" s="14">
        <f>'Investment Analysis'!L177</f>
        <v/>
      </c>
      <c r="K177" s="15">
        <f>'Investment Analysis'!M177</f>
        <v/>
      </c>
      <c r="L177" s="41">
        <f>'Investment Analysis'!T177</f>
        <v/>
      </c>
      <c r="M177" s="21">
        <f>'Investment Analysis'!V177</f>
        <v/>
      </c>
      <c r="N177" s="21">
        <f>'Investment Analysis'!W177</f>
        <v/>
      </c>
      <c r="P177" s="48">
        <f>'Investment Analysis'!Y177</f>
        <v/>
      </c>
      <c r="Q177" s="18" t="n"/>
      <c r="R177" s="83" t="n"/>
      <c r="S177" s="48" t="n">
        <v>4674.01</v>
      </c>
      <c r="T177" s="18">
        <f>'Investment Analysis'!AH177</f>
        <v/>
      </c>
      <c r="U177" s="15">
        <f>'Investment Analysis'!AF177</f>
        <v/>
      </c>
      <c r="V177" s="48" t="n">
        <v>7406.43</v>
      </c>
      <c r="W177" s="18">
        <f>'Investment Analysis'!AO177</f>
        <v/>
      </c>
      <c r="X177" s="15">
        <f>'Investment Analysis'!AM177</f>
        <v/>
      </c>
      <c r="Y177" s="48" t="n">
        <v>10229.03</v>
      </c>
      <c r="Z177" s="18">
        <f>IF(Y177&gt;0,(Y177-Z$5)/Z$5,0)</f>
        <v/>
      </c>
      <c r="AA177" s="15">
        <f>'Investment Analysis'!GM177</f>
        <v/>
      </c>
      <c r="AB177" s="48" t="n">
        <v>2721.94</v>
      </c>
      <c r="AC177" s="18">
        <f>IF(AB177&gt;0,(AB177+8000+5000-AC$5)/AC$5,0)</f>
        <v/>
      </c>
      <c r="AD177" s="15">
        <f>'Investment Analysis'!AT177</f>
        <v/>
      </c>
      <c r="AE177" s="48" t="n">
        <v>11726.17</v>
      </c>
      <c r="AF177" s="18">
        <f>'Investment Analysis'!BC177</f>
        <v/>
      </c>
      <c r="AG177" s="15">
        <f>'Investment Analysis'!BA177</f>
        <v/>
      </c>
      <c r="AH177" s="48" t="n"/>
      <c r="AI177" s="18">
        <f>IF(AH177&gt;0,(AH177-5000+20000+20000-AI$5)/AI$5,0)</f>
        <v/>
      </c>
      <c r="AJ177" s="15">
        <f>'Investment Analysis'!BH177</f>
        <v/>
      </c>
      <c r="AK177" s="48" t="n">
        <v>5286.85</v>
      </c>
      <c r="AL177" s="18">
        <f>IF(AK177&gt;0,(AK177+7000-AL$5)/AL$5,0)</f>
        <v/>
      </c>
      <c r="AM177" s="15">
        <f>'Investment Analysis'!BO177</f>
        <v/>
      </c>
      <c r="AN177" s="48" t="n">
        <v>5896.58</v>
      </c>
      <c r="AO177" s="18">
        <f>IF(AN177&gt;0,(AN177+25000+5000-AO$5)/AO$5,0)</f>
        <v/>
      </c>
      <c r="AP177" s="15">
        <f>'Investment Analysis'!BV177</f>
        <v/>
      </c>
      <c r="AQ177" s="48" t="n">
        <v>5223.67</v>
      </c>
      <c r="AR177" s="18">
        <f>IF(AQ177&gt;0,(AQ177+10000+4000-AR$5)/AR$5,0)</f>
        <v/>
      </c>
      <c r="AS177" s="15">
        <f>'Investment Analysis'!CC177</f>
        <v/>
      </c>
      <c r="AT177" s="48" t="n">
        <v>4866.07</v>
      </c>
      <c r="AU177" s="18">
        <f>'Investment Analysis'!CL177</f>
        <v/>
      </c>
      <c r="AV177" s="15">
        <f>'Investment Analysis'!CJ177</f>
        <v/>
      </c>
      <c r="AW177" s="48" t="n">
        <v>18333.06</v>
      </c>
      <c r="AX177" s="18">
        <f>IF(AW177&gt;0,(AW177+2000-AX$5)/AX$5,0)</f>
        <v/>
      </c>
      <c r="AY177" s="15">
        <f>'Investment Analysis'!CQ177</f>
        <v/>
      </c>
      <c r="AZ177" s="48" t="n">
        <v>16476.96</v>
      </c>
      <c r="BA177" s="18">
        <f>'Investment Analysis'!CZ177</f>
        <v/>
      </c>
      <c r="BB177" s="15">
        <f>'Investment Analysis'!CX177</f>
        <v/>
      </c>
      <c r="BC177" s="48" t="n">
        <v>9788.059999999999</v>
      </c>
      <c r="BD177" s="18">
        <f>IF(BC177&gt;0,(BC177-10000+30000+10000-BD$5)/BD$5,0)</f>
        <v/>
      </c>
      <c r="BE177" s="15">
        <f>'Investment Analysis'!DE177</f>
        <v/>
      </c>
      <c r="BF177" s="48" t="n">
        <v>4553.38</v>
      </c>
      <c r="BG177" s="18">
        <f>'Investment Analysis'!DN177</f>
        <v/>
      </c>
      <c r="BH177" s="15">
        <f>'Investment Analysis'!DL177</f>
        <v/>
      </c>
      <c r="BI177" s="48" t="n">
        <v>17467.74</v>
      </c>
      <c r="BJ177" s="18">
        <f>'Investment Analysis'!EB177</f>
        <v/>
      </c>
      <c r="BK177" s="15">
        <f>'Investment Analysis'!DZ177</f>
        <v/>
      </c>
      <c r="BL177" s="48" t="n">
        <v>17513.32</v>
      </c>
      <c r="BM177" s="18">
        <f>'Investment Analysis'!EI177</f>
        <v/>
      </c>
      <c r="BN177" s="15">
        <f>'Investment Analysis'!EG177</f>
        <v/>
      </c>
      <c r="BO177" s="48" t="n">
        <v>10483.54</v>
      </c>
      <c r="BP177" s="18">
        <f>'Investment Analysis'!DU177</f>
        <v/>
      </c>
      <c r="BQ177" s="15">
        <f>'Investment Analysis'!DS177</f>
        <v/>
      </c>
      <c r="BR177" s="48" t="n">
        <v>12517.66</v>
      </c>
      <c r="BS177" s="18">
        <f>'Investment Analysis'!EP177</f>
        <v/>
      </c>
      <c r="BT177" s="15">
        <f>'Investment Analysis'!EN177</f>
        <v/>
      </c>
      <c r="BU177" s="48" t="n">
        <v>14572.01</v>
      </c>
      <c r="BV177" s="18">
        <f>IF(BU177&gt;0,(BU177+8000-BV$5)/BV$5,0)</f>
        <v/>
      </c>
      <c r="BW177" s="15">
        <f>'Investment Analysis'!EU177</f>
        <v/>
      </c>
      <c r="BX177" s="48" t="n">
        <v>25003.92</v>
      </c>
      <c r="BY177" s="18">
        <f>IF(BX177&gt;0,(BX177-10000-5000-BY$5)/BY$5,0)</f>
        <v/>
      </c>
      <c r="BZ177" s="15">
        <f>'Investment Analysis'!FB177</f>
        <v/>
      </c>
      <c r="CA177" s="48" t="n">
        <v>21498.32</v>
      </c>
      <c r="CB177" s="18">
        <f>IF(CA177&gt;0,(CA177-CB$5)/CB$5,0)</f>
        <v/>
      </c>
      <c r="CC177" s="15">
        <f>'Investment Analysis'!FI177</f>
        <v/>
      </c>
      <c r="CD177" s="48" t="n">
        <v>9604.09</v>
      </c>
      <c r="CE177" s="18">
        <f>'Investment Analysis'!FR177</f>
        <v/>
      </c>
      <c r="CF177" s="15">
        <f>'Investment Analysis'!FP177</f>
        <v/>
      </c>
      <c r="CG177" s="48" t="n">
        <v>4891.28</v>
      </c>
      <c r="CH177" s="18">
        <f>'Investment Analysis'!FR177</f>
        <v/>
      </c>
      <c r="CI177" s="15">
        <f>'Investment Analysis'!FW177</f>
        <v/>
      </c>
      <c r="CJ177" s="48" t="n"/>
      <c r="CK177" s="18">
        <f>IF(CJ177&gt;0,(CJ177+5000+8000-CK$5)/CK$5,0)</f>
        <v/>
      </c>
      <c r="CL177" s="15">
        <f>'Investment Analysis'!GD177</f>
        <v/>
      </c>
      <c r="CM177" s="48" t="n">
        <v>37043.72</v>
      </c>
      <c r="CN177" s="18">
        <f>IF(CM177&gt;0,(CM177-CN$5)/CN$5,0)</f>
        <v/>
      </c>
      <c r="CO177" s="15">
        <f>'Investment Analysis'!GT177</f>
        <v/>
      </c>
      <c r="CP177" s="48" t="n">
        <v>21715.85</v>
      </c>
      <c r="CQ177" s="18">
        <f>IF(CP177&gt;0,(CP177-CQ$5)/CQ$5,0)</f>
        <v/>
      </c>
      <c r="CR177" s="15">
        <f>'Investment Analysis'!HG177</f>
        <v/>
      </c>
      <c r="CS177" s="48" t="n">
        <v>4580</v>
      </c>
      <c r="CT177" s="18">
        <f>IF(CS177&gt;0,(CS177-CT$5)/CT$5,0)</f>
        <v/>
      </c>
      <c r="CU177" s="15">
        <f>'Investment Analysis'!HN177</f>
        <v/>
      </c>
      <c r="CV177" s="48" t="n">
        <v>29858.5</v>
      </c>
      <c r="CW177" s="18">
        <f>IF(CV177&gt;0,(CV177-CW$5)/CW$5,0)</f>
        <v/>
      </c>
      <c r="CX177" s="15">
        <f>'Investment Analysis'!IB177</f>
        <v/>
      </c>
      <c r="CY177" s="48" t="n">
        <v>21167.3</v>
      </c>
      <c r="CZ177" s="18">
        <f>IF(CY177&gt;0,(CY177-CZ$5)/CZ$5,0)</f>
        <v/>
      </c>
      <c r="DA177" s="15">
        <f>'Investment Analysis'!II177</f>
        <v/>
      </c>
      <c r="DB177" s="48" t="n">
        <v>6733.25</v>
      </c>
      <c r="DC177" s="18">
        <f>IF(DB177&gt;0,(DB177-DC$5)/DC$5,0)</f>
        <v/>
      </c>
      <c r="DD177" s="15">
        <f>'Investment Analysis'!IP177</f>
        <v/>
      </c>
      <c r="DE177" s="48" t="n">
        <v>23151</v>
      </c>
      <c r="DF177" s="18">
        <f>'Investment Analysis'!IY177</f>
        <v/>
      </c>
      <c r="DG177" s="15">
        <f>'Investment Analysis'!IW177</f>
        <v/>
      </c>
      <c r="DH177" s="48" t="n">
        <v>22111.5</v>
      </c>
      <c r="DI177" s="18">
        <f>IF(DH177&gt;0,(DH177-DI$5)/DI$5,0)</f>
        <v/>
      </c>
      <c r="DJ177" s="15">
        <f>'Investment Analysis'!JD177</f>
        <v/>
      </c>
      <c r="DK177" s="48" t="n">
        <v>25267.5</v>
      </c>
      <c r="DL177" s="18">
        <f>IF(DK177&gt;0,(DK177-DL$5)/DL$5,0)</f>
        <v/>
      </c>
      <c r="DM177" s="15">
        <f>'Investment Analysis'!JK177</f>
        <v/>
      </c>
      <c r="DN177" s="48" t="n">
        <v>1119.1</v>
      </c>
      <c r="DO177" s="18">
        <f>IF(DN177&gt;0,(DN177-DO$5)/DO$5,0)</f>
        <v/>
      </c>
      <c r="DP177" s="15">
        <f>'Investment Analysis'!HU177</f>
        <v/>
      </c>
      <c r="DQ177" s="48" t="n">
        <v>1914.5</v>
      </c>
      <c r="DR177" s="18">
        <f>IF(DQ177&gt;0,(DQ177-DR$5)/DR$5,0)</f>
        <v/>
      </c>
      <c r="DS177" s="15">
        <f>'Investment Analysis'!JR177</f>
        <v/>
      </c>
      <c r="DT177" s="48" t="n">
        <v>24252</v>
      </c>
      <c r="DU177" s="18">
        <f>IF(DT177&gt;0,(DT177-630.54-DU$5)/DU$5,0)</f>
        <v/>
      </c>
      <c r="DV177" s="15">
        <f>'Investment Analysis'!JY177</f>
        <v/>
      </c>
      <c r="DW177" s="48" t="n">
        <v>15876</v>
      </c>
      <c r="DX177" s="18">
        <f>IF(DW177&gt;0,(DW177-DX$5)/DX$5,0)</f>
        <v/>
      </c>
      <c r="DY177" s="15">
        <f>'Investment Analysis'!KF177</f>
        <v/>
      </c>
      <c r="DZ177" s="48" t="n">
        <v>6418</v>
      </c>
      <c r="EA177" s="18">
        <f>IF(DZ177&gt;0,(DZ177-EA$5)/EA$5,0)</f>
        <v/>
      </c>
      <c r="EB177" s="15">
        <f>'Investment Analysis'!KM177</f>
        <v/>
      </c>
      <c r="EC177" s="48" t="n">
        <v>11960</v>
      </c>
      <c r="ED177" s="18">
        <f>'Investment Analysis'!KV177</f>
        <v/>
      </c>
      <c r="EE177" s="15">
        <f>'Investment Analysis'!KT177</f>
        <v/>
      </c>
      <c r="EF177" s="48" t="n">
        <v>23197.5</v>
      </c>
      <c r="EG177" s="18">
        <f>IF(EF177&gt;0,(EF177-EG$5)/EG$5,0)</f>
        <v/>
      </c>
      <c r="EH177" s="15">
        <f>'Investment Analysis'!LH177</f>
        <v/>
      </c>
      <c r="EI177" s="48" t="n">
        <v>9670.049999999999</v>
      </c>
      <c r="EJ177" s="18">
        <f>'Investment Analysis'!LQ177</f>
        <v/>
      </c>
      <c r="EK177" s="15">
        <f>'Investment Analysis'!LO177</f>
        <v/>
      </c>
      <c r="EL177" s="48" t="n">
        <v>32730</v>
      </c>
      <c r="EM177" s="18">
        <f>IF(EL177&gt;0,(EL177-EM$4)/EM$4,0)</f>
        <v/>
      </c>
      <c r="EN177" s="15">
        <f>'Investment Analysis'!LX177</f>
        <v/>
      </c>
      <c r="EO177" s="48" t="n">
        <v>17020</v>
      </c>
      <c r="EP177" s="68">
        <f>IF(EO177&gt;0,(EO177-500-EP$5)/EP$5,0)</f>
        <v/>
      </c>
      <c r="EQ177" s="15">
        <f>'Investment Analysis'!MC177</f>
        <v/>
      </c>
      <c r="ER177" s="48" t="n">
        <v>4350</v>
      </c>
      <c r="ES177" s="18">
        <f>'Investment Analysis'!LX177</f>
        <v/>
      </c>
      <c r="ET177" s="15">
        <f>'Investment Analysis'!LA177</f>
        <v/>
      </c>
      <c r="EU177" s="48" t="n">
        <v>46949.5</v>
      </c>
      <c r="EV177" s="18">
        <f>'Investment Analysis'!ML177</f>
        <v/>
      </c>
      <c r="EW177" s="15">
        <f>'Investment Analysis'!MJ177</f>
        <v/>
      </c>
      <c r="EX177" s="48" t="n">
        <v>84498.75</v>
      </c>
      <c r="EY177" s="18">
        <f>IF(EX177&gt;0,(EX177-EY$5)/EY$5,0)</f>
        <v/>
      </c>
      <c r="EZ177" s="15">
        <f>'Investment Analysis'!MQ177</f>
        <v/>
      </c>
      <c r="FA177" s="48" t="n">
        <v>15360</v>
      </c>
      <c r="FB177" s="18">
        <f>IF(FA177&gt;0,(FA177-FB$5)/FB$5,0)</f>
        <v/>
      </c>
      <c r="FC177" s="15">
        <f>'Investment Analysis'!MX177</f>
        <v/>
      </c>
      <c r="FD177" s="48" t="n">
        <v>19315.1</v>
      </c>
      <c r="FE177" s="18">
        <f>IF(FD177&gt;0,(FD177-FE$5)/FE$5,0)</f>
        <v/>
      </c>
      <c r="FF177" s="15">
        <f>'Investment Analysis'!NE177</f>
        <v/>
      </c>
      <c r="FG177" s="48" t="n">
        <v>16164</v>
      </c>
      <c r="FH177" s="18">
        <f>IF(FG177&gt;0,(FG177-FH$5)/FH$5,0)</f>
        <v/>
      </c>
      <c r="FI177" s="15">
        <f>'Investment Analysis'!NL177</f>
        <v/>
      </c>
      <c r="FJ177" s="48" t="n">
        <v>40392.8</v>
      </c>
      <c r="FK177" s="18">
        <f>IF(FJ177&gt;0,(FJ177-FK$5)/FK$5,0)</f>
        <v/>
      </c>
      <c r="FL177" s="15">
        <f>'Investment Analysis'!NS177</f>
        <v/>
      </c>
      <c r="FM177" s="48" t="n">
        <v>3459.9</v>
      </c>
      <c r="FN177" s="18">
        <f>IF(FM177&gt;0,(FM177-FN$5)/FN$5,0)</f>
        <v/>
      </c>
      <c r="FO177" s="15">
        <f>'Investment Analysis'!NZ177</f>
        <v/>
      </c>
      <c r="FP177" s="48" t="n">
        <v>28700</v>
      </c>
      <c r="FQ177" s="18">
        <f>IF(FP177&gt;0,(FP177-FQ$5)/FQ$5,0)</f>
        <v/>
      </c>
      <c r="FR177" s="15">
        <f>'Investment Analysis'!OG177</f>
        <v/>
      </c>
      <c r="FS177" s="48" t="n">
        <v>60462</v>
      </c>
      <c r="FT177" s="18">
        <f>IF(FS177&gt;0,(FS177-FT$5)/FT$5,0)</f>
        <v/>
      </c>
      <c r="FU177" s="15">
        <f>'Investment Analysis'!ON177</f>
        <v/>
      </c>
      <c r="FV177" s="48" t="n">
        <v>11340</v>
      </c>
      <c r="FW177" s="18">
        <f>IF(FV177&gt;0,(FV177-FW$5)/FW$5,0)</f>
        <v/>
      </c>
      <c r="FX177" s="15">
        <f>'Investment Analysis'!OU177</f>
        <v/>
      </c>
      <c r="FY177" s="48" t="n">
        <v>19763.75</v>
      </c>
      <c r="FZ177" s="18">
        <f>IF(FY177&gt;0,(FY177-FZ$5)/FZ$5,0)</f>
        <v/>
      </c>
      <c r="GA177" s="15">
        <f>'Investment Analysis'!PB177</f>
        <v/>
      </c>
      <c r="GB177" s="48" t="n">
        <v>20483.25</v>
      </c>
      <c r="GC177" s="18">
        <f>'Investment Analysis'!PK177</f>
        <v/>
      </c>
      <c r="GD177" s="15">
        <f>'Investment Analysis'!PI177</f>
        <v/>
      </c>
      <c r="GE177" s="48" t="n">
        <v>13728</v>
      </c>
      <c r="GF177" s="18">
        <f>'Investment Analysis'!PY177</f>
        <v/>
      </c>
      <c r="GG177" s="15">
        <f>'Investment Analysis'!PW177</f>
        <v/>
      </c>
      <c r="GH177" s="48" t="n">
        <v>21632.1</v>
      </c>
      <c r="GI177" s="18">
        <f>'Investment Analysis'!QF177</f>
        <v/>
      </c>
      <c r="GJ177" s="15">
        <f>'Investment Analysis'!QD177</f>
        <v/>
      </c>
      <c r="GK177" s="48" t="n">
        <v>35100</v>
      </c>
      <c r="GL177" s="18">
        <f>'Investment Analysis'!QM177</f>
        <v/>
      </c>
      <c r="GM177" s="15">
        <f>'Investment Analysis'!QK177</f>
        <v/>
      </c>
      <c r="GN177" s="48" t="n">
        <v>12384</v>
      </c>
      <c r="GO177" s="18">
        <f>'Investment Analysis'!QT177</f>
        <v/>
      </c>
      <c r="GP177" s="15">
        <f>'Investment Analysis'!QR177</f>
        <v/>
      </c>
      <c r="GQ177" s="48" t="n">
        <v>5634.2</v>
      </c>
      <c r="GR177" s="18">
        <f>'Investment Analysis'!RA177</f>
        <v/>
      </c>
      <c r="GS177" s="15">
        <f>'Investment Analysis'!QY177</f>
        <v/>
      </c>
      <c r="GT177" s="48" t="n">
        <v>0</v>
      </c>
      <c r="GU177" s="18">
        <f>'Investment Analysis'!RH177</f>
        <v/>
      </c>
      <c r="GV177" s="15">
        <f>'Investment Analysis'!RF177</f>
        <v/>
      </c>
      <c r="GW177" s="48" t="n">
        <v>11569.5</v>
      </c>
      <c r="GX177" s="18">
        <f>'Investment Analysis'!RO177</f>
        <v/>
      </c>
      <c r="GY177" s="15">
        <f>'Investment Analysis'!RM177</f>
        <v/>
      </c>
      <c r="GZ177" s="48" t="n">
        <v>3418</v>
      </c>
      <c r="HA177" s="18">
        <f>'Investment Analysis'!RV177</f>
        <v/>
      </c>
      <c r="HB177" s="15">
        <f>'Investment Analysis'!RT177</f>
        <v/>
      </c>
      <c r="HC177" s="48" t="n">
        <v>30980</v>
      </c>
      <c r="HD177" s="18">
        <f>'Investment Analysis'!SC177</f>
        <v/>
      </c>
      <c r="HE177" s="15">
        <f>'Investment Analysis'!SA177</f>
        <v/>
      </c>
      <c r="HF177" s="48" t="n">
        <v>7520</v>
      </c>
      <c r="HG177" s="18">
        <f>'Investment Analysis'!SJ177</f>
        <v/>
      </c>
      <c r="HH177" s="15">
        <f>'Investment Analysis'!SH177</f>
        <v/>
      </c>
      <c r="HI177" s="48" t="n">
        <v>7200</v>
      </c>
      <c r="HJ177" s="18">
        <f>'Investment Analysis'!SM177</f>
        <v/>
      </c>
      <c r="HK177" s="15">
        <f>'Investment Analysis'!SK177</f>
        <v/>
      </c>
      <c r="HL177" s="48" t="n">
        <v>11475</v>
      </c>
      <c r="HM177" s="18">
        <f>'Investment Analysis'!SP177</f>
        <v/>
      </c>
      <c r="HN177" s="15">
        <f>'Investment Analysis'!SN177</f>
        <v/>
      </c>
      <c r="HO177" s="48" t="n">
        <v>16827.45</v>
      </c>
      <c r="HP177" s="18">
        <f>'Investment Analysis'!TE177</f>
        <v/>
      </c>
      <c r="HQ177" s="15">
        <f>'Investment Analysis'!TC177</f>
        <v/>
      </c>
      <c r="HR177" s="48" t="n">
        <v>7200</v>
      </c>
      <c r="HS177" s="18">
        <f>'Investment Analysis'!TL177</f>
        <v/>
      </c>
      <c r="HT177" s="15">
        <f>'Investment Analysis'!TJ177</f>
        <v/>
      </c>
      <c r="HU177" s="48" t="n">
        <v>19880</v>
      </c>
      <c r="HV177" s="18">
        <f>'Investment Analysis'!TS177</f>
        <v/>
      </c>
      <c r="HW177" s="15">
        <f>'Investment Analysis'!TQ177</f>
        <v/>
      </c>
      <c r="HX177" s="48" t="n"/>
      <c r="HY177" s="18">
        <f>'Investment Analysis'!TZ177</f>
        <v/>
      </c>
      <c r="HZ177" s="15">
        <f>'Investment Analysis'!TX177</f>
        <v/>
      </c>
      <c r="IA177" s="48" t="n"/>
      <c r="IB177" s="18">
        <f>'Investment Analysis'!UG177</f>
        <v/>
      </c>
      <c r="IC177" s="15">
        <f>'Investment Analysis'!UE177</f>
        <v/>
      </c>
      <c r="ID177" s="48" t="n"/>
      <c r="IE177" s="18">
        <f>'Investment Analysis'!UN177</f>
        <v/>
      </c>
      <c r="IF177" s="15">
        <f>'Investment Analysis'!UL177</f>
        <v/>
      </c>
      <c r="IG177" s="48" t="n"/>
      <c r="IH177" s="18">
        <f>'Investment Analysis'!UU177</f>
        <v/>
      </c>
      <c r="II177" s="15">
        <f>'Investment Analysis'!US177</f>
        <v/>
      </c>
      <c r="IJ177" s="48" t="n"/>
      <c r="IK177" s="18">
        <f>'Investment Analysis'!VB177</f>
        <v/>
      </c>
      <c r="IL177" s="15">
        <f>'Investment Analysis'!UZ177</f>
        <v/>
      </c>
      <c r="IM177" s="48" t="n"/>
      <c r="IN177" s="18">
        <f>'Investment Analysis'!VI177</f>
        <v/>
      </c>
      <c r="IO177" s="15">
        <f>'Investment Analysis'!VG177</f>
        <v/>
      </c>
      <c r="IP177" s="18" t="n"/>
      <c r="IQ177" s="18" t="n"/>
      <c r="IR177" s="18" t="n"/>
      <c r="IS177" s="108">
        <f>IF(IT177&gt;0,IT177-IT176,0)</f>
        <v/>
      </c>
      <c r="IT177" s="48">
        <f>FY177+FV177+FS177+FP177+FM177+FJ177+FG177+FD177+FA177+EX177+EU177+ER177+EO177+EL177+EI177+EF177+EC177+DZ177+DW177+DT177+DQ177+DN177+DK177+DH177+DE177+DB177+CY177+CV177+CS177+CP177+CJ177+CG177+CD177+CA177+BX177+P177+CM177+GT177+GQ177+GN177+GK177+GH177+GE177+GB177+BU177+BR177+BO177+BL177+BI177+BF177+BC177+AZ177+AW177+AT177+AQ177+AN177+AK177+AH177+AE177+AB177+Y177+V177+S177+GW177+GZ177+HC177+HF177+HI177+HL177+HO177+HR177+HU177</f>
        <v/>
      </c>
      <c r="IU177" s="101">
        <f>IF(IT177&gt;0,IV177,0)</f>
        <v/>
      </c>
      <c r="IV177" s="423" t="n"/>
      <c r="IW177" s="15">
        <f>IF(IT177&gt;0,(IT177+IV$11-I$2)/I$2,0)</f>
        <v/>
      </c>
      <c r="IX177" s="113">
        <f>IF(IT177&gt;0,IT177+IV$11-I$2,0)</f>
        <v/>
      </c>
      <c r="IY177" s="21">
        <f>IF(IT177&gt;0,(IT177+IV$11+IV$33+IV$52+IV$73+IV$93+IV$113+IV$133+IV$159-IT$8)/IT$8,0)</f>
        <v/>
      </c>
      <c r="IZ177" s="173">
        <f>IF(IT177&gt;0,IT177+IV$11+IV$33+IV$52+IV$73+IV$93+IV$113+IV$133+IV$159-IT$8,0)</f>
        <v/>
      </c>
    </row>
    <row r="178">
      <c r="A178" s="554">
        <f>'Investment Analysis'!A178</f>
        <v/>
      </c>
      <c r="B178" s="4">
        <f>'Investment Analysis'!B178</f>
        <v/>
      </c>
      <c r="C178" s="27">
        <f>'Investment Analysis'!C178</f>
        <v/>
      </c>
      <c r="D178" s="14">
        <f>'Investment Analysis'!D178</f>
        <v/>
      </c>
      <c r="E178" s="15">
        <f>'Investment Analysis'!E178</f>
        <v/>
      </c>
      <c r="F178" s="13">
        <f>'Investment Analysis'!G178</f>
        <v/>
      </c>
      <c r="G178" s="14">
        <f>'Investment Analysis'!H178</f>
        <v/>
      </c>
      <c r="H178" s="15">
        <f>'Investment Analysis'!I178</f>
        <v/>
      </c>
      <c r="I178" s="13">
        <f>'Investment Analysis'!K178</f>
        <v/>
      </c>
      <c r="J178" s="14">
        <f>'Investment Analysis'!L178</f>
        <v/>
      </c>
      <c r="K178" s="15">
        <f>'Investment Analysis'!M178</f>
        <v/>
      </c>
      <c r="L178" s="41">
        <f>'Investment Analysis'!T178</f>
        <v/>
      </c>
      <c r="M178" s="21">
        <f>'Investment Analysis'!V178</f>
        <v/>
      </c>
      <c r="N178" s="21">
        <f>'Investment Analysis'!W178</f>
        <v/>
      </c>
      <c r="P178" s="48">
        <f>'Investment Analysis'!Y178</f>
        <v/>
      </c>
      <c r="Q178" s="18" t="n"/>
      <c r="R178" s="83" t="n"/>
      <c r="S178" s="48" t="n">
        <v>4728.85</v>
      </c>
      <c r="T178" s="18">
        <f>'Investment Analysis'!AH178</f>
        <v/>
      </c>
      <c r="U178" s="15">
        <f>'Investment Analysis'!AF178</f>
        <v/>
      </c>
      <c r="V178" s="48" t="n">
        <v>7492.48</v>
      </c>
      <c r="W178" s="18">
        <f>'Investment Analysis'!AO178</f>
        <v/>
      </c>
      <c r="X178" s="15">
        <f>'Investment Analysis'!AM178</f>
        <v/>
      </c>
      <c r="Y178" s="48" t="n">
        <v>10224.12</v>
      </c>
      <c r="Z178" s="18">
        <f>IF(Y178&gt;0,(Y178-Z$5)/Z$5,0)</f>
        <v/>
      </c>
      <c r="AA178" s="15">
        <f>'Investment Analysis'!GM178</f>
        <v/>
      </c>
      <c r="AB178" s="48" t="n">
        <v>2748.33</v>
      </c>
      <c r="AC178" s="18">
        <f>IF(AB178&gt;0,(AB178+8000+5000-AC$5)/AC$5,0)</f>
        <v/>
      </c>
      <c r="AD178" s="15">
        <f>'Investment Analysis'!AT178</f>
        <v/>
      </c>
      <c r="AE178" s="48" t="n">
        <v>11824.94</v>
      </c>
      <c r="AF178" s="18">
        <f>'Investment Analysis'!BC178</f>
        <v/>
      </c>
      <c r="AG178" s="15">
        <f>'Investment Analysis'!BA178</f>
        <v/>
      </c>
      <c r="AH178" s="48" t="n"/>
      <c r="AI178" s="18">
        <f>IF(AH178&gt;0,(AH178-5000+20000+20000-AI$5)/AI$5,0)</f>
        <v/>
      </c>
      <c r="AJ178" s="15">
        <f>'Investment Analysis'!BH178</f>
        <v/>
      </c>
      <c r="AK178" s="48" t="n">
        <v>5339.14</v>
      </c>
      <c r="AL178" s="18">
        <f>IF(AK178&gt;0,(AK178+7000-AL$5)/AL$5,0)</f>
        <v/>
      </c>
      <c r="AM178" s="15">
        <f>'Investment Analysis'!BO178</f>
        <v/>
      </c>
      <c r="AN178" s="48" t="n">
        <v>5977.15</v>
      </c>
      <c r="AO178" s="18">
        <f>IF(AN178&gt;0,(AN178+25000+5000-AO$5)/AO$5,0)</f>
        <v/>
      </c>
      <c r="AP178" s="15">
        <f>'Investment Analysis'!BV178</f>
        <v/>
      </c>
      <c r="AQ178" s="48" t="n">
        <v>5258.77</v>
      </c>
      <c r="AR178" s="18">
        <f>IF(AQ178&gt;0,(AQ178+10000+4000-AR$5)/AR$5,0)</f>
        <v/>
      </c>
      <c r="AS178" s="15">
        <f>'Investment Analysis'!CC178</f>
        <v/>
      </c>
      <c r="AT178" s="48" t="n">
        <v>4959.06</v>
      </c>
      <c r="AU178" s="18">
        <f>'Investment Analysis'!CL178</f>
        <v/>
      </c>
      <c r="AV178" s="15">
        <f>'Investment Analysis'!CJ178</f>
        <v/>
      </c>
      <c r="AW178" s="48" t="n">
        <v>18615.02</v>
      </c>
      <c r="AX178" s="18">
        <f>IF(AW178&gt;0,(AW178+2000-AX$5)/AX$5,0)</f>
        <v/>
      </c>
      <c r="AY178" s="15">
        <f>'Investment Analysis'!CQ178</f>
        <v/>
      </c>
      <c r="AZ178" s="48" t="n">
        <v>16777.68</v>
      </c>
      <c r="BA178" s="18">
        <f>'Investment Analysis'!CZ178</f>
        <v/>
      </c>
      <c r="BB178" s="15">
        <f>'Investment Analysis'!CX178</f>
        <v/>
      </c>
      <c r="BC178" s="48" t="n">
        <v>10002.53</v>
      </c>
      <c r="BD178" s="18">
        <f>IF(BC178&gt;0,(BC178-10000+30000+10000-BD$5)/BD$5,0)</f>
        <v/>
      </c>
      <c r="BE178" s="15">
        <f>'Investment Analysis'!DE178</f>
        <v/>
      </c>
      <c r="BF178" s="48" t="n">
        <v>4588.37</v>
      </c>
      <c r="BG178" s="18">
        <f>'Investment Analysis'!DN178</f>
        <v/>
      </c>
      <c r="BH178" s="15">
        <f>'Investment Analysis'!DL178</f>
        <v/>
      </c>
      <c r="BI178" s="48" t="n">
        <v>17732.47</v>
      </c>
      <c r="BJ178" s="18">
        <f>'Investment Analysis'!EB178</f>
        <v/>
      </c>
      <c r="BK178" s="15">
        <f>'Investment Analysis'!DZ178</f>
        <v/>
      </c>
      <c r="BL178" s="48" t="n">
        <v>17649.04</v>
      </c>
      <c r="BM178" s="18">
        <f>'Investment Analysis'!EI178</f>
        <v/>
      </c>
      <c r="BN178" s="15">
        <f>'Investment Analysis'!EG178</f>
        <v/>
      </c>
      <c r="BO178" s="48" t="n">
        <v>10474.06</v>
      </c>
      <c r="BP178" s="18">
        <f>'Investment Analysis'!DU178</f>
        <v/>
      </c>
      <c r="BQ178" s="15">
        <f>'Investment Analysis'!DS178</f>
        <v/>
      </c>
      <c r="BR178" s="48" t="n">
        <v>12638.21</v>
      </c>
      <c r="BS178" s="18">
        <f>'Investment Analysis'!EP178</f>
        <v/>
      </c>
      <c r="BT178" s="15">
        <f>'Investment Analysis'!EN178</f>
        <v/>
      </c>
      <c r="BU178" s="48" t="n">
        <v>14755.84</v>
      </c>
      <c r="BV178" s="18">
        <f>IF(BU178&gt;0,(BU178+8000-BV$5)/BV$5,0)</f>
        <v/>
      </c>
      <c r="BW178" s="15">
        <f>'Investment Analysis'!EU178</f>
        <v/>
      </c>
      <c r="BX178" s="48" t="n">
        <v>24848.28</v>
      </c>
      <c r="BY178" s="18">
        <f>IF(BX178&gt;0,(BX178-10000-5000-BY$5)/BY$5,0)</f>
        <v/>
      </c>
      <c r="BZ178" s="15">
        <f>'Investment Analysis'!FB178</f>
        <v/>
      </c>
      <c r="CA178" s="48" t="n">
        <v>21654.47</v>
      </c>
      <c r="CB178" s="18">
        <f>IF(CA178&gt;0,(CA178-CB$5)/CB$5,0)</f>
        <v/>
      </c>
      <c r="CC178" s="15">
        <f>'Investment Analysis'!FI178</f>
        <v/>
      </c>
      <c r="CD178" s="48" t="n">
        <v>9707.540000000001</v>
      </c>
      <c r="CE178" s="18">
        <f>'Investment Analysis'!FR178</f>
        <v/>
      </c>
      <c r="CF178" s="15">
        <f>'Investment Analysis'!FP178</f>
        <v/>
      </c>
      <c r="CG178" s="48" t="n">
        <v>4924.8</v>
      </c>
      <c r="CH178" s="18">
        <f>'Investment Analysis'!FR178</f>
        <v/>
      </c>
      <c r="CI178" s="15">
        <f>'Investment Analysis'!FW178</f>
        <v/>
      </c>
      <c r="CJ178" s="48" t="n"/>
      <c r="CK178" s="18">
        <f>IF(CJ178&gt;0,(CJ178+5000+8000-CK$5)/CK$5,0)</f>
        <v/>
      </c>
      <c r="CL178" s="15">
        <f>'Investment Analysis'!GD178</f>
        <v/>
      </c>
      <c r="CM178" s="48" t="n">
        <v>37135.64</v>
      </c>
      <c r="CN178" s="18">
        <f>IF(CM178&gt;0,(CM178-CN$5)/CN$5,0)</f>
        <v/>
      </c>
      <c r="CO178" s="15">
        <f>'Investment Analysis'!GT178</f>
        <v/>
      </c>
      <c r="CP178" s="48" t="n">
        <v>22004.45</v>
      </c>
      <c r="CQ178" s="18">
        <f>IF(CP178&gt;0,(CP178-CQ$5)/CQ$5,0)</f>
        <v/>
      </c>
      <c r="CR178" s="15">
        <f>'Investment Analysis'!HG178</f>
        <v/>
      </c>
      <c r="CS178" s="48" t="n">
        <v>4350</v>
      </c>
      <c r="CT178" s="18">
        <f>IF(CS178&gt;0,(CS178-CT$5)/CT$5,0)</f>
        <v/>
      </c>
      <c r="CU178" s="15">
        <f>'Investment Analysis'!HN178</f>
        <v/>
      </c>
      <c r="CV178" s="48" t="n">
        <v>30040.5</v>
      </c>
      <c r="CW178" s="18">
        <f>IF(CV178&gt;0,(CV178-CW$5)/CW$5,0)</f>
        <v/>
      </c>
      <c r="CX178" s="15">
        <f>'Investment Analysis'!IB178</f>
        <v/>
      </c>
      <c r="CY178" s="48" t="n">
        <v>21427</v>
      </c>
      <c r="CZ178" s="18">
        <f>IF(CY178&gt;0,(CY178-CZ$5)/CZ$5,0)</f>
        <v/>
      </c>
      <c r="DA178" s="15">
        <f>'Investment Analysis'!II178</f>
        <v/>
      </c>
      <c r="DB178" s="48" t="n">
        <v>6749.5</v>
      </c>
      <c r="DC178" s="18">
        <f>IF(DB178&gt;0,(DB178-DC$5)/DC$5,0)</f>
        <v/>
      </c>
      <c r="DD178" s="15">
        <f>'Investment Analysis'!IP178</f>
        <v/>
      </c>
      <c r="DE178" s="48" t="n">
        <v>22893</v>
      </c>
      <c r="DF178" s="18">
        <f>'Investment Analysis'!IY178</f>
        <v/>
      </c>
      <c r="DG178" s="15">
        <f>'Investment Analysis'!IW178</f>
        <v/>
      </c>
      <c r="DH178" s="48" t="n">
        <v>22459.5</v>
      </c>
      <c r="DI178" s="18">
        <f>IF(DH178&gt;0,(DH178-DI$5)/DI$5,0)</f>
        <v/>
      </c>
      <c r="DJ178" s="15">
        <f>'Investment Analysis'!JD178</f>
        <v/>
      </c>
      <c r="DK178" s="48" t="n">
        <v>25398.5</v>
      </c>
      <c r="DL178" s="18">
        <f>IF(DK178&gt;0,(DK178-DL$5)/DL$5,0)</f>
        <v/>
      </c>
      <c r="DM178" s="15">
        <f>'Investment Analysis'!JK178</f>
        <v/>
      </c>
      <c r="DN178" s="48" t="n">
        <v>1124</v>
      </c>
      <c r="DO178" s="18">
        <f>IF(DN178&gt;0,(DN178-DO$5)/DO$5,0)</f>
        <v/>
      </c>
      <c r="DP178" s="15">
        <f>'Investment Analysis'!HU178</f>
        <v/>
      </c>
      <c r="DQ178" s="48" t="n">
        <v>1911</v>
      </c>
      <c r="DR178" s="18">
        <f>IF(DQ178&gt;0,(DQ178-DR$5)/DR$5,0)</f>
        <v/>
      </c>
      <c r="DS178" s="15">
        <f>'Investment Analysis'!JR178</f>
        <v/>
      </c>
      <c r="DT178" s="48" t="n">
        <v>21618</v>
      </c>
      <c r="DU178" s="18">
        <f>IF(DT178&gt;0,(DT178-630.54-DU$5)/DU$5,0)</f>
        <v/>
      </c>
      <c r="DV178" s="15">
        <f>'Investment Analysis'!JY178</f>
        <v/>
      </c>
      <c r="DW178" s="48" t="n">
        <v>16408</v>
      </c>
      <c r="DX178" s="18">
        <f>IF(DW178&gt;0,(DW178-DX$5)/DX$5,0)</f>
        <v/>
      </c>
      <c r="DY178" s="15">
        <f>'Investment Analysis'!KF178</f>
        <v/>
      </c>
      <c r="DZ178" s="48" t="n">
        <v>6310</v>
      </c>
      <c r="EA178" s="18">
        <f>IF(DZ178&gt;0,(DZ178-EA$5)/EA$5,0)</f>
        <v/>
      </c>
      <c r="EB178" s="15">
        <f>'Investment Analysis'!KM178</f>
        <v/>
      </c>
      <c r="EC178" s="48" t="n">
        <v>11180</v>
      </c>
      <c r="ED178" s="18">
        <f>'Investment Analysis'!KV178</f>
        <v/>
      </c>
      <c r="EE178" s="15">
        <f>'Investment Analysis'!KT178</f>
        <v/>
      </c>
      <c r="EF178" s="48" t="n">
        <v>23310</v>
      </c>
      <c r="EG178" s="18">
        <f>IF(EF178&gt;0,(EF178-EG$5)/EG$5,0)</f>
        <v/>
      </c>
      <c r="EH178" s="15">
        <f>'Investment Analysis'!LH178</f>
        <v/>
      </c>
      <c r="EI178" s="48" t="n">
        <v>9645.35</v>
      </c>
      <c r="EJ178" s="18">
        <f>'Investment Analysis'!LQ178</f>
        <v/>
      </c>
      <c r="EK178" s="15">
        <f>'Investment Analysis'!LO178</f>
        <v/>
      </c>
      <c r="EL178" s="48" t="n">
        <v>32235</v>
      </c>
      <c r="EM178" s="18">
        <f>IF(EL178&gt;0,(EL178-EM$4)/EM$4,0)</f>
        <v/>
      </c>
      <c r="EN178" s="15">
        <f>'Investment Analysis'!LX178</f>
        <v/>
      </c>
      <c r="EO178" s="48" t="n">
        <v>16790</v>
      </c>
      <c r="EP178" s="68">
        <f>IF(EO178&gt;0,(EO178-500-EP$5)/EP$5,0)</f>
        <v/>
      </c>
      <c r="EQ178" s="15">
        <f>'Investment Analysis'!MC178</f>
        <v/>
      </c>
      <c r="ER178" s="48" t="n">
        <v>4435</v>
      </c>
      <c r="ES178" s="18">
        <f>'Investment Analysis'!LX178</f>
        <v/>
      </c>
      <c r="ET178" s="15">
        <f>'Investment Analysis'!LA178</f>
        <v/>
      </c>
      <c r="EU178" s="48" t="n">
        <v>45246.5</v>
      </c>
      <c r="EV178" s="18">
        <f>'Investment Analysis'!ML178</f>
        <v/>
      </c>
      <c r="EW178" s="15">
        <f>'Investment Analysis'!MJ178</f>
        <v/>
      </c>
      <c r="EX178" s="48" t="n">
        <v>85989.75</v>
      </c>
      <c r="EY178" s="18">
        <f>IF(EX178&gt;0,(EX178-EY$5)/EY$5,0)</f>
        <v/>
      </c>
      <c r="EZ178" s="15">
        <f>'Investment Analysis'!MQ178</f>
        <v/>
      </c>
      <c r="FA178" s="48" t="n">
        <v>14456</v>
      </c>
      <c r="FB178" s="18">
        <f>IF(FA178&gt;0,(FA178-FB$5)/FB$5,0)</f>
        <v/>
      </c>
      <c r="FC178" s="15">
        <f>'Investment Analysis'!MX178</f>
        <v/>
      </c>
      <c r="FD178" s="48" t="n">
        <v>19758.9</v>
      </c>
      <c r="FE178" s="18">
        <f>IF(FD178&gt;0,(FD178-FE$5)/FE$5,0)</f>
        <v/>
      </c>
      <c r="FF178" s="15">
        <f>'Investment Analysis'!NE178</f>
        <v/>
      </c>
      <c r="FG178" s="48" t="n">
        <v>15930</v>
      </c>
      <c r="FH178" s="18">
        <f>IF(FG178&gt;0,(FG178-FH$5)/FH$5,0)</f>
        <v/>
      </c>
      <c r="FI178" s="15">
        <f>'Investment Analysis'!NL178</f>
        <v/>
      </c>
      <c r="FJ178" s="48" t="n">
        <v>41916.7</v>
      </c>
      <c r="FK178" s="18">
        <f>IF(FJ178&gt;0,(FJ178-FK$5)/FK$5,0)</f>
        <v/>
      </c>
      <c r="FL178" s="15">
        <f>'Investment Analysis'!NS178</f>
        <v/>
      </c>
      <c r="FM178" s="48" t="n">
        <v>3484.5</v>
      </c>
      <c r="FN178" s="18">
        <f>IF(FM178&gt;0,(FM178-FN$5)/FN$5,0)</f>
        <v/>
      </c>
      <c r="FO178" s="15">
        <f>'Investment Analysis'!NZ178</f>
        <v/>
      </c>
      <c r="FP178" s="48" t="n">
        <v>28700</v>
      </c>
      <c r="FQ178" s="18">
        <f>IF(FP178&gt;0,(FP178-FQ$5)/FQ$5,0)</f>
        <v/>
      </c>
      <c r="FR178" s="15">
        <f>'Investment Analysis'!OG178</f>
        <v/>
      </c>
      <c r="FS178" s="48" t="n">
        <v>59703</v>
      </c>
      <c r="FT178" s="18">
        <f>IF(FS178&gt;0,(FS178-FT$5)/FT$5,0)</f>
        <v/>
      </c>
      <c r="FU178" s="15">
        <f>'Investment Analysis'!ON178</f>
        <v/>
      </c>
      <c r="FV178" s="48" t="n">
        <v>10240</v>
      </c>
      <c r="FW178" s="18">
        <f>IF(FV178&gt;0,(FV178-FW$5)/FW$5,0)</f>
        <v/>
      </c>
      <c r="FX178" s="15">
        <f>'Investment Analysis'!OU178</f>
        <v/>
      </c>
      <c r="FY178" s="48" t="n">
        <v>19835</v>
      </c>
      <c r="FZ178" s="18">
        <f>IF(FY178&gt;0,(FY178-FZ$5)/FZ$5,0)</f>
        <v/>
      </c>
      <c r="GA178" s="15">
        <f>'Investment Analysis'!PB178</f>
        <v/>
      </c>
      <c r="GB178" s="48" t="n">
        <v>20474.25</v>
      </c>
      <c r="GC178" s="18">
        <f>'Investment Analysis'!PK178</f>
        <v/>
      </c>
      <c r="GD178" s="15">
        <f>'Investment Analysis'!PI178</f>
        <v/>
      </c>
      <c r="GE178" s="48" t="n">
        <v>13476</v>
      </c>
      <c r="GF178" s="18">
        <f>'Investment Analysis'!PY178</f>
        <v/>
      </c>
      <c r="GG178" s="15">
        <f>'Investment Analysis'!PW178</f>
        <v/>
      </c>
      <c r="GH178" s="48" t="n">
        <v>22004.5</v>
      </c>
      <c r="GI178" s="18">
        <f>'Investment Analysis'!QF178</f>
        <v/>
      </c>
      <c r="GJ178" s="15">
        <f>'Investment Analysis'!QD178</f>
        <v/>
      </c>
      <c r="GK178" s="48" t="n">
        <v>37700</v>
      </c>
      <c r="GL178" s="18">
        <f>'Investment Analysis'!QM178</f>
        <v/>
      </c>
      <c r="GM178" s="15">
        <f>'Investment Analysis'!QK178</f>
        <v/>
      </c>
      <c r="GN178" s="48" t="n">
        <v>12699</v>
      </c>
      <c r="GO178" s="18">
        <f>'Investment Analysis'!QT178</f>
        <v/>
      </c>
      <c r="GP178" s="15">
        <f>'Investment Analysis'!QR178</f>
        <v/>
      </c>
      <c r="GQ178" s="48" t="n">
        <v>5650.15</v>
      </c>
      <c r="GR178" s="18">
        <f>'Investment Analysis'!RA178</f>
        <v/>
      </c>
      <c r="GS178" s="15">
        <f>'Investment Analysis'!QY178</f>
        <v/>
      </c>
      <c r="GT178" s="54" t="n">
        <v>19579.75</v>
      </c>
      <c r="GU178" s="18">
        <f>'Investment Analysis'!RH178</f>
        <v/>
      </c>
      <c r="GV178" s="15">
        <f>'Investment Analysis'!RF178</f>
        <v/>
      </c>
      <c r="GW178" s="48" t="n">
        <v>11760.5</v>
      </c>
      <c r="GX178" s="18">
        <f>'Investment Analysis'!RO178</f>
        <v/>
      </c>
      <c r="GY178" s="15">
        <f>'Investment Analysis'!RM178</f>
        <v/>
      </c>
      <c r="GZ178" s="48" t="n">
        <v>3480</v>
      </c>
      <c r="HA178" s="18">
        <f>'Investment Analysis'!RV178</f>
        <v/>
      </c>
      <c r="HB178" s="15">
        <f>'Investment Analysis'!RT178</f>
        <v/>
      </c>
      <c r="HC178" s="48" t="n">
        <v>31228</v>
      </c>
      <c r="HD178" s="18">
        <f>'Investment Analysis'!SC178</f>
        <v/>
      </c>
      <c r="HE178" s="15">
        <f>'Investment Analysis'!SA178</f>
        <v/>
      </c>
      <c r="HF178" s="48" t="n">
        <v>7560</v>
      </c>
      <c r="HG178" s="18">
        <f>'Investment Analysis'!SJ178</f>
        <v/>
      </c>
      <c r="HH178" s="15">
        <f>'Investment Analysis'!SH178</f>
        <v/>
      </c>
      <c r="HI178" s="48" t="n">
        <v>7480</v>
      </c>
      <c r="HJ178" s="18">
        <f>'Investment Analysis'!SM178</f>
        <v/>
      </c>
      <c r="HK178" s="15">
        <f>'Investment Analysis'!SK178</f>
        <v/>
      </c>
      <c r="HL178" s="48" t="n">
        <v>11467.5</v>
      </c>
      <c r="HM178" s="18">
        <f>'Investment Analysis'!SP178</f>
        <v/>
      </c>
      <c r="HN178" s="15">
        <f>'Investment Analysis'!SN178</f>
        <v/>
      </c>
      <c r="HO178" s="48" t="n">
        <v>16365.9</v>
      </c>
      <c r="HP178" s="18">
        <f>'Investment Analysis'!TE178</f>
        <v/>
      </c>
      <c r="HQ178" s="15">
        <f>'Investment Analysis'!TC178</f>
        <v/>
      </c>
      <c r="HR178" s="48" t="n">
        <v>7137.3</v>
      </c>
      <c r="HS178" s="18">
        <f>'Investment Analysis'!TL178</f>
        <v/>
      </c>
      <c r="HT178" s="15">
        <f>'Investment Analysis'!TJ178</f>
        <v/>
      </c>
      <c r="HU178" s="48" t="n">
        <v>19336</v>
      </c>
      <c r="HV178" s="18">
        <f>'Investment Analysis'!TS178</f>
        <v/>
      </c>
      <c r="HW178" s="15">
        <f>'Investment Analysis'!TQ178</f>
        <v/>
      </c>
      <c r="HX178" s="48" t="n"/>
      <c r="HY178" s="18">
        <f>'Investment Analysis'!TZ178</f>
        <v/>
      </c>
      <c r="HZ178" s="15">
        <f>'Investment Analysis'!TX178</f>
        <v/>
      </c>
      <c r="IA178" s="48" t="n"/>
      <c r="IB178" s="18">
        <f>'Investment Analysis'!UG178</f>
        <v/>
      </c>
      <c r="IC178" s="15">
        <f>'Investment Analysis'!UE178</f>
        <v/>
      </c>
      <c r="ID178" s="48" t="n"/>
      <c r="IE178" s="18">
        <f>'Investment Analysis'!UN178</f>
        <v/>
      </c>
      <c r="IF178" s="15">
        <f>'Investment Analysis'!UL178</f>
        <v/>
      </c>
      <c r="IG178" s="48" t="n"/>
      <c r="IH178" s="18">
        <f>'Investment Analysis'!UU178</f>
        <v/>
      </c>
      <c r="II178" s="15">
        <f>'Investment Analysis'!US178</f>
        <v/>
      </c>
      <c r="IJ178" s="48" t="n"/>
      <c r="IK178" s="18">
        <f>'Investment Analysis'!VB178</f>
        <v/>
      </c>
      <c r="IL178" s="15">
        <f>'Investment Analysis'!UZ178</f>
        <v/>
      </c>
      <c r="IM178" s="48" t="n"/>
      <c r="IN178" s="18">
        <f>'Investment Analysis'!VI178</f>
        <v/>
      </c>
      <c r="IO178" s="15">
        <f>'Investment Analysis'!VG178</f>
        <v/>
      </c>
      <c r="IP178" s="18" t="n"/>
      <c r="IQ178" s="18" t="n"/>
      <c r="IR178" s="18" t="n"/>
      <c r="IS178" s="108">
        <f>IF(IT178&gt;0,IT178-IT177,0)</f>
        <v/>
      </c>
      <c r="IT178" s="48">
        <f>FY178+FV178+FS178+FP178+FM178+FJ178+FG178+FD178+FA178+EX178+EU178+ER178+EO178+EL178+EI178+EF178+EC178+DZ178+DW178+DT178+DQ178+DN178+DK178+DH178+DE178+DB178+CY178+CV178+CS178+CP178+CJ178+CG178+CD178+CA178+BX178+P178+CM178+GT178+GQ178+GN178+GK178+GH178+GE178+GB178+BU178+BR178+BO178+BL178+BI178+BF178+BC178+AZ178+AW178+AT178+AQ178+AN178+AK178+AH178+AE178+AB178+Y178+V178+S178+GW178+GZ178+HC178+HF178+HI178+HL178+HO178+HR178+HU178</f>
        <v/>
      </c>
      <c r="IU178" s="101">
        <f>IF(IT178&gt;0,IV178,0)</f>
        <v/>
      </c>
      <c r="IV178" s="101" t="n">
        <v>3600</v>
      </c>
      <c r="IW178" s="15">
        <f>IF(IT178&gt;0,(IT178+IV$11-I$2)/I$2,0)</f>
        <v/>
      </c>
      <c r="IX178" s="113">
        <f>IF(IT178&gt;0,IT178+IV$11-I$2,0)</f>
        <v/>
      </c>
      <c r="IY178" s="21">
        <f>IF(IT178&gt;0,(IT178+IV$11+IV$33+IV$52+IV$73+IV$93+IV$113+IV$133+IV$159-IT$8)/IT$8,0)</f>
        <v/>
      </c>
      <c r="IZ178" s="173">
        <f>IF(IT178&gt;0,IT178+IV$11+IV$33+IV$52+IV$73+IV$93+IV$113+IV$133+IV$159-IT$8,0)</f>
        <v/>
      </c>
    </row>
    <row r="179">
      <c r="A179" s="554">
        <f>'Investment Analysis'!A179</f>
        <v/>
      </c>
      <c r="B179" s="4">
        <f>'Investment Analysis'!B179</f>
        <v/>
      </c>
      <c r="C179" s="27">
        <f>'Investment Analysis'!C179</f>
        <v/>
      </c>
      <c r="D179" s="14">
        <f>'Investment Analysis'!D179</f>
        <v/>
      </c>
      <c r="E179" s="15">
        <f>'Investment Analysis'!E179</f>
        <v/>
      </c>
      <c r="F179" s="13">
        <f>'Investment Analysis'!G179</f>
        <v/>
      </c>
      <c r="G179" s="14">
        <f>'Investment Analysis'!H179</f>
        <v/>
      </c>
      <c r="H179" s="15">
        <f>'Investment Analysis'!I179</f>
        <v/>
      </c>
      <c r="I179" s="13">
        <f>'Investment Analysis'!K179</f>
        <v/>
      </c>
      <c r="J179" s="14">
        <f>'Investment Analysis'!L179</f>
        <v/>
      </c>
      <c r="K179" s="15">
        <f>'Investment Analysis'!M179</f>
        <v/>
      </c>
      <c r="L179" s="41">
        <f>'Investment Analysis'!T179</f>
        <v/>
      </c>
      <c r="M179" s="21">
        <f>'Investment Analysis'!V179</f>
        <v/>
      </c>
      <c r="N179" s="21">
        <f>'Investment Analysis'!W179</f>
        <v/>
      </c>
      <c r="P179" s="48">
        <f>'Investment Analysis'!Y179</f>
        <v/>
      </c>
      <c r="Q179" s="18" t="n"/>
      <c r="R179" s="83" t="n"/>
      <c r="S179" s="48" t="n">
        <v>4708.89</v>
      </c>
      <c r="T179" s="18">
        <f>'Investment Analysis'!AH179</f>
        <v/>
      </c>
      <c r="U179" s="15">
        <f>'Investment Analysis'!AF179</f>
        <v/>
      </c>
      <c r="V179" s="48" t="n">
        <v>7452.53</v>
      </c>
      <c r="W179" s="18">
        <f>'Investment Analysis'!AO179</f>
        <v/>
      </c>
      <c r="X179" s="15">
        <f>'Investment Analysis'!AM179</f>
        <v/>
      </c>
      <c r="Y179" s="48" t="n">
        <v>10381.11</v>
      </c>
      <c r="Z179" s="18">
        <f>IF(Y179&gt;0,(Y179-Z$5)/Z$5,0)</f>
        <v/>
      </c>
      <c r="AA179" s="15">
        <f>'Investment Analysis'!GM179</f>
        <v/>
      </c>
      <c r="AB179" s="48" t="n">
        <v>2746.03</v>
      </c>
      <c r="AC179" s="18">
        <f>IF(AB179&gt;0,(AB179+8000+5000-AC$5)/AC$5,0)</f>
        <v/>
      </c>
      <c r="AD179" s="15">
        <f>'Investment Analysis'!AT179</f>
        <v/>
      </c>
      <c r="AE179" s="48" t="n">
        <v>11789.4</v>
      </c>
      <c r="AF179" s="18">
        <f>'Investment Analysis'!BC179</f>
        <v/>
      </c>
      <c r="AG179" s="15">
        <f>'Investment Analysis'!BA179</f>
        <v/>
      </c>
      <c r="AH179" s="48" t="n"/>
      <c r="AI179" s="18">
        <f>IF(AH179&gt;0,(AH179-5000+20000+20000-AI$5)/AI$5,0)</f>
        <v/>
      </c>
      <c r="AJ179" s="15">
        <f>'Investment Analysis'!BH179</f>
        <v/>
      </c>
      <c r="AK179" s="48" t="n">
        <v>5324.5</v>
      </c>
      <c r="AL179" s="18">
        <f>IF(AK179&gt;0,(AK179+7000-AL$5)/AL$5,0)</f>
        <v/>
      </c>
      <c r="AM179" s="15">
        <f>'Investment Analysis'!BO179</f>
        <v/>
      </c>
      <c r="AN179" s="48" t="n">
        <v>5979.84</v>
      </c>
      <c r="AO179" s="18">
        <f>IF(AN179&gt;0,(AN179+25000+5000-AO$5)/AO$5,0)</f>
        <v/>
      </c>
      <c r="AP179" s="15">
        <f>'Investment Analysis'!BV179</f>
        <v/>
      </c>
      <c r="AQ179" s="48" t="n">
        <v>5319.21</v>
      </c>
      <c r="AR179" s="18">
        <f>IF(AQ179&gt;0,(AQ179+10000+4000-AR$5)/AR$5,0)</f>
        <v/>
      </c>
      <c r="AS179" s="15">
        <f>'Investment Analysis'!CC179</f>
        <v/>
      </c>
      <c r="AT179" s="48" t="n">
        <v>5007.99</v>
      </c>
      <c r="AU179" s="18">
        <f>'Investment Analysis'!CL179</f>
        <v/>
      </c>
      <c r="AV179" s="15">
        <f>'Investment Analysis'!CJ179</f>
        <v/>
      </c>
      <c r="AW179" s="48" t="n">
        <v>18737.39</v>
      </c>
      <c r="AX179" s="18">
        <f>IF(AW179&gt;0,(AW179+2000-AX$5)/AX$5,0)</f>
        <v/>
      </c>
      <c r="AY179" s="15">
        <f>'Investment Analysis'!CQ179</f>
        <v/>
      </c>
      <c r="AZ179" s="48" t="n">
        <v>16857.04</v>
      </c>
      <c r="BA179" s="18">
        <f>'Investment Analysis'!CZ179</f>
        <v/>
      </c>
      <c r="BB179" s="15">
        <f>'Investment Analysis'!CX179</f>
        <v/>
      </c>
      <c r="BC179" s="48" t="n">
        <v>10057.29</v>
      </c>
      <c r="BD179" s="18">
        <f>IF(BC179&gt;0,(BC179-10000+30000+10000-BD$5)/BD$5,0)</f>
        <v/>
      </c>
      <c r="BE179" s="15">
        <f>'Investment Analysis'!DE179</f>
        <v/>
      </c>
      <c r="BF179" s="48" t="n">
        <v>4603.1</v>
      </c>
      <c r="BG179" s="18">
        <f>'Investment Analysis'!DN179</f>
        <v/>
      </c>
      <c r="BH179" s="15">
        <f>'Investment Analysis'!DL179</f>
        <v/>
      </c>
      <c r="BI179" s="48" t="n">
        <v>18058.66</v>
      </c>
      <c r="BJ179" s="18">
        <f>'Investment Analysis'!EB179</f>
        <v/>
      </c>
      <c r="BK179" s="15">
        <f>'Investment Analysis'!DZ179</f>
        <v/>
      </c>
      <c r="BL179" s="48" t="n">
        <v>17600.88</v>
      </c>
      <c r="BM179" s="18">
        <f>'Investment Analysis'!EI179</f>
        <v/>
      </c>
      <c r="BN179" s="15">
        <f>'Investment Analysis'!EG179</f>
        <v/>
      </c>
      <c r="BO179" s="48" t="n">
        <v>10576</v>
      </c>
      <c r="BP179" s="18">
        <f>'Investment Analysis'!DU179</f>
        <v/>
      </c>
      <c r="BQ179" s="15">
        <f>'Investment Analysis'!DS179</f>
        <v/>
      </c>
      <c r="BR179" s="48" t="n">
        <v>12703.47</v>
      </c>
      <c r="BS179" s="18">
        <f>'Investment Analysis'!EP179</f>
        <v/>
      </c>
      <c r="BT179" s="15">
        <f>'Investment Analysis'!EN179</f>
        <v/>
      </c>
      <c r="BU179" s="48" t="n">
        <v>14893.71</v>
      </c>
      <c r="BV179" s="18">
        <f>IF(BU179&gt;0,(BU179+8000-BV$5)/BV$5,0)</f>
        <v/>
      </c>
      <c r="BW179" s="15">
        <f>'Investment Analysis'!EU179</f>
        <v/>
      </c>
      <c r="BX179" s="48" t="n">
        <v>25465.46</v>
      </c>
      <c r="BY179" s="18">
        <f>IF(BX179&gt;0,(BX179-10000-5000-BY$5)/BY$5,0)</f>
        <v/>
      </c>
      <c r="BZ179" s="15">
        <f>'Investment Analysis'!FB179</f>
        <v/>
      </c>
      <c r="CA179" s="48" t="n">
        <v>21246.36</v>
      </c>
      <c r="CB179" s="18">
        <f>IF(CA179&gt;0,(CA179-CB$5)/CB$5,0)</f>
        <v/>
      </c>
      <c r="CC179" s="15">
        <f>'Investment Analysis'!FI179</f>
        <v/>
      </c>
      <c r="CD179" s="48" t="n">
        <v>9527.610000000001</v>
      </c>
      <c r="CE179" s="18">
        <f>'Investment Analysis'!FR179</f>
        <v/>
      </c>
      <c r="CF179" s="15">
        <f>'Investment Analysis'!FP179</f>
        <v/>
      </c>
      <c r="CG179" s="48" t="n">
        <v>4861.42</v>
      </c>
      <c r="CH179" s="18">
        <f>'Investment Analysis'!FR179</f>
        <v/>
      </c>
      <c r="CI179" s="15">
        <f>'Investment Analysis'!FW179</f>
        <v/>
      </c>
      <c r="CJ179" s="48" t="n"/>
      <c r="CK179" s="18">
        <f>IF(CJ179&gt;0,(CJ179+5000+8000-CK$5)/CK$5,0)</f>
        <v/>
      </c>
      <c r="CL179" s="15">
        <f>'Investment Analysis'!GD179</f>
        <v/>
      </c>
      <c r="CM179" s="48" t="n">
        <v>37181.6</v>
      </c>
      <c r="CN179" s="18">
        <f>IF(CM179&gt;0,(CM179-CN$5)/CN$5,0)</f>
        <v/>
      </c>
      <c r="CO179" s="15">
        <f>'Investment Analysis'!GT179</f>
        <v/>
      </c>
      <c r="CP179" s="48" t="n">
        <v>22804.6</v>
      </c>
      <c r="CQ179" s="18">
        <f>IF(CP179&gt;0,(CP179-CQ$5)/CQ$5,0)</f>
        <v/>
      </c>
      <c r="CR179" s="15">
        <f>'Investment Analysis'!HG179</f>
        <v/>
      </c>
      <c r="CS179" s="48" t="n">
        <v>4440</v>
      </c>
      <c r="CT179" s="18">
        <f>IF(CS179&gt;0,(CS179-CT$5)/CT$5,0)</f>
        <v/>
      </c>
      <c r="CU179" s="15">
        <f>'Investment Analysis'!HN179</f>
        <v/>
      </c>
      <c r="CV179" s="48" t="n">
        <v>29228.5</v>
      </c>
      <c r="CW179" s="18">
        <f>IF(CV179&gt;0,(CV179-CW$5)/CW$5,0)</f>
        <v/>
      </c>
      <c r="CX179" s="15">
        <f>'Investment Analysis'!IB179</f>
        <v/>
      </c>
      <c r="CY179" s="48" t="n">
        <v>23442.3</v>
      </c>
      <c r="CZ179" s="18">
        <f>IF(CY179&gt;0,(CY179-CZ$5)/CZ$5,0)</f>
        <v/>
      </c>
      <c r="DA179" s="15">
        <f>'Investment Analysis'!II179</f>
        <v/>
      </c>
      <c r="DB179" s="48" t="n">
        <v>6778.25</v>
      </c>
      <c r="DC179" s="18">
        <f>IF(DB179&gt;0,(DB179-DC$5)/DC$5,0)</f>
        <v/>
      </c>
      <c r="DD179" s="15">
        <f>'Investment Analysis'!IP179</f>
        <v/>
      </c>
      <c r="DE179" s="48" t="n">
        <v>22755</v>
      </c>
      <c r="DF179" s="18">
        <f>'Investment Analysis'!IY179</f>
        <v/>
      </c>
      <c r="DG179" s="15">
        <f>'Investment Analysis'!IW179</f>
        <v/>
      </c>
      <c r="DH179" s="48" t="n">
        <v>22573.5</v>
      </c>
      <c r="DI179" s="18">
        <f>IF(DH179&gt;0,(DH179-DI$5)/DI$5,0)</f>
        <v/>
      </c>
      <c r="DJ179" s="15">
        <f>'Investment Analysis'!JD179</f>
        <v/>
      </c>
      <c r="DK179" s="48" t="n">
        <v>24750</v>
      </c>
      <c r="DL179" s="18">
        <f>IF(DK179&gt;0,(DK179-DL$5)/DL$5,0)</f>
        <v/>
      </c>
      <c r="DM179" s="15">
        <f>'Investment Analysis'!JK179</f>
        <v/>
      </c>
      <c r="DN179" s="48" t="n">
        <v>1092.3</v>
      </c>
      <c r="DO179" s="18">
        <f>IF(DN179&gt;0,(DN179-DO$5)/DO$5,0)</f>
        <v/>
      </c>
      <c r="DP179" s="15">
        <f>'Investment Analysis'!HU179</f>
        <v/>
      </c>
      <c r="DQ179" s="48" t="n">
        <v>1970.75</v>
      </c>
      <c r="DR179" s="18">
        <f>IF(DQ179&gt;0,(DQ179-DR$5)/DR$5,0)</f>
        <v/>
      </c>
      <c r="DS179" s="15">
        <f>'Investment Analysis'!JR179</f>
        <v/>
      </c>
      <c r="DT179" s="48" t="n">
        <v>20718</v>
      </c>
      <c r="DU179" s="18">
        <f>IF(DT179&gt;0,(DT179-630.54-DU$5)/DU$5,0)</f>
        <v/>
      </c>
      <c r="DV179" s="15">
        <f>'Investment Analysis'!JY179</f>
        <v/>
      </c>
      <c r="DW179" s="48" t="n">
        <v>15925</v>
      </c>
      <c r="DX179" s="18">
        <f>IF(DW179&gt;0,(DW179-DX$5)/DX$5,0)</f>
        <v/>
      </c>
      <c r="DY179" s="15">
        <f>'Investment Analysis'!KF179</f>
        <v/>
      </c>
      <c r="DZ179" s="48" t="n">
        <v>6438</v>
      </c>
      <c r="EA179" s="18">
        <f>IF(DZ179&gt;0,(DZ179-EA$5)/EA$5,0)</f>
        <v/>
      </c>
      <c r="EB179" s="15">
        <f>'Investment Analysis'!KM179</f>
        <v/>
      </c>
      <c r="EC179" s="48" t="n">
        <v>11310</v>
      </c>
      <c r="ED179" s="18">
        <f>'Investment Analysis'!KV179</f>
        <v/>
      </c>
      <c r="EE179" s="15">
        <f>'Investment Analysis'!KT179</f>
        <v/>
      </c>
      <c r="EF179" s="48" t="n">
        <v>23220</v>
      </c>
      <c r="EG179" s="18">
        <f>IF(EF179&gt;0,(EF179-EG$5)/EG$5,0)</f>
        <v/>
      </c>
      <c r="EH179" s="15">
        <f>'Investment Analysis'!LH179</f>
        <v/>
      </c>
      <c r="EI179" s="48" t="n">
        <v>9870.25</v>
      </c>
      <c r="EJ179" s="18">
        <f>'Investment Analysis'!LQ179</f>
        <v/>
      </c>
      <c r="EK179" s="15">
        <f>'Investment Analysis'!LO179</f>
        <v/>
      </c>
      <c r="EL179" s="48" t="n">
        <v>33165</v>
      </c>
      <c r="EM179" s="18">
        <f>IF(EL179&gt;0,(EL179-EM$4)/EM$4,0)</f>
        <v/>
      </c>
      <c r="EN179" s="15">
        <f>'Investment Analysis'!LX179</f>
        <v/>
      </c>
      <c r="EO179" s="48" t="n">
        <v>17300</v>
      </c>
      <c r="EP179" s="68">
        <f>IF(EO179&gt;0,(EO179-500-EP$5)/EP$5,0)</f>
        <v/>
      </c>
      <c r="EQ179" s="15">
        <f>'Investment Analysis'!MC179</f>
        <v/>
      </c>
      <c r="ER179" s="48" t="n">
        <v>4460</v>
      </c>
      <c r="ES179" s="18">
        <f>'Investment Analysis'!LX179</f>
        <v/>
      </c>
      <c r="ET179" s="15">
        <f>'Investment Analysis'!LA179</f>
        <v/>
      </c>
      <c r="EU179" s="48" t="n">
        <v>45363.5</v>
      </c>
      <c r="EV179" s="18">
        <f>'Investment Analysis'!ML179</f>
        <v/>
      </c>
      <c r="EW179" s="15">
        <f>'Investment Analysis'!MJ179</f>
        <v/>
      </c>
      <c r="EX179" s="48" t="n">
        <v>85911</v>
      </c>
      <c r="EY179" s="18">
        <f>IF(EX179&gt;0,(EX179-EY$5)/EY$5,0)</f>
        <v/>
      </c>
      <c r="EZ179" s="15">
        <f>'Investment Analysis'!MQ179</f>
        <v/>
      </c>
      <c r="FA179" s="48" t="n">
        <v>14744</v>
      </c>
      <c r="FB179" s="18">
        <f>IF(FA179&gt;0,(FA179-FB$5)/FB$5,0)</f>
        <v/>
      </c>
      <c r="FC179" s="15">
        <f>'Investment Analysis'!MX179</f>
        <v/>
      </c>
      <c r="FD179" s="48" t="n">
        <v>19546.1</v>
      </c>
      <c r="FE179" s="18">
        <f>IF(FD179&gt;0,(FD179-FE$5)/FE$5,0)</f>
        <v/>
      </c>
      <c r="FF179" s="15">
        <f>'Investment Analysis'!NE179</f>
        <v/>
      </c>
      <c r="FG179" s="48" t="n">
        <v>16236</v>
      </c>
      <c r="FH179" s="18">
        <f>IF(FG179&gt;0,(FG179-FH$5)/FH$5,0)</f>
        <v/>
      </c>
      <c r="FI179" s="15">
        <f>'Investment Analysis'!NL179</f>
        <v/>
      </c>
      <c r="FJ179" s="48" t="n">
        <v>40745.6</v>
      </c>
      <c r="FK179" s="18">
        <f>IF(FJ179&gt;0,(FJ179-FK$5)/FK$5,0)</f>
        <v/>
      </c>
      <c r="FL179" s="15">
        <f>'Investment Analysis'!NS179</f>
        <v/>
      </c>
      <c r="FM179" s="48" t="n">
        <v>3525</v>
      </c>
      <c r="FN179" s="18">
        <f>IF(FM179&gt;0,(FM179-FN$5)/FN$5,0)</f>
        <v/>
      </c>
      <c r="FO179" s="15">
        <f>'Investment Analysis'!NZ179</f>
        <v/>
      </c>
      <c r="FP179" s="48" t="n">
        <v>30700</v>
      </c>
      <c r="FQ179" s="18">
        <f>IF(FP179&gt;0,(FP179-FQ$5)/FQ$5,0)</f>
        <v/>
      </c>
      <c r="FR179" s="15">
        <f>'Investment Analysis'!OG179</f>
        <v/>
      </c>
      <c r="FS179" s="48" t="n">
        <v>61617</v>
      </c>
      <c r="FT179" s="18">
        <f>IF(FS179&gt;0,(FS179-FT$5)/FT$5,0)</f>
        <v/>
      </c>
      <c r="FU179" s="15">
        <f>'Investment Analysis'!ON179</f>
        <v/>
      </c>
      <c r="FV179" s="48" t="n">
        <v>10240</v>
      </c>
      <c r="FW179" s="18">
        <f>IF(FV179&gt;0,(FV179-FW$5)/FW$5,0)</f>
        <v/>
      </c>
      <c r="FX179" s="15">
        <f>'Investment Analysis'!OU179</f>
        <v/>
      </c>
      <c r="FY179" s="48" t="n">
        <v>19690</v>
      </c>
      <c r="FZ179" s="18">
        <f>IF(FY179&gt;0,(FY179-FZ$5)/FZ$5,0)</f>
        <v/>
      </c>
      <c r="GA179" s="15">
        <f>'Investment Analysis'!PB179</f>
        <v/>
      </c>
      <c r="GB179" s="48" t="n">
        <v>20429.25</v>
      </c>
      <c r="GC179" s="18">
        <f>'Investment Analysis'!PK179</f>
        <v/>
      </c>
      <c r="GD179" s="15">
        <f>'Investment Analysis'!PI179</f>
        <v/>
      </c>
      <c r="GE179" s="48" t="n">
        <v>13872</v>
      </c>
      <c r="GF179" s="18">
        <f>'Investment Analysis'!PY179</f>
        <v/>
      </c>
      <c r="GG179" s="15">
        <f>'Investment Analysis'!PW179</f>
        <v/>
      </c>
      <c r="GH179" s="48" t="n">
        <v>22112.3</v>
      </c>
      <c r="GI179" s="18">
        <f>'Investment Analysis'!QF179</f>
        <v/>
      </c>
      <c r="GJ179" s="15">
        <f>'Investment Analysis'!QD179</f>
        <v/>
      </c>
      <c r="GK179" s="48" t="n">
        <v>36060</v>
      </c>
      <c r="GL179" s="18">
        <f>'Investment Analysis'!QM179</f>
        <v/>
      </c>
      <c r="GM179" s="15">
        <f>'Investment Analysis'!QK179</f>
        <v/>
      </c>
      <c r="GN179" s="48" t="n">
        <v>12474</v>
      </c>
      <c r="GO179" s="18">
        <f>'Investment Analysis'!QT179</f>
        <v/>
      </c>
      <c r="GP179" s="15">
        <f>'Investment Analysis'!QR179</f>
        <v/>
      </c>
      <c r="GQ179" s="48" t="n">
        <v>5733.2</v>
      </c>
      <c r="GR179" s="18">
        <f>'Investment Analysis'!RA179</f>
        <v/>
      </c>
      <c r="GS179" s="15">
        <f>'Investment Analysis'!QY179</f>
        <v/>
      </c>
      <c r="GT179" s="48" t="n">
        <v>20272.5</v>
      </c>
      <c r="GU179" s="18">
        <f>'Investment Analysis'!RH179</f>
        <v/>
      </c>
      <c r="GV179" s="15">
        <f>'Investment Analysis'!RF179</f>
        <v/>
      </c>
      <c r="GW179" s="48" t="n">
        <v>12170.5</v>
      </c>
      <c r="GX179" s="18">
        <f>'Investment Analysis'!RO179</f>
        <v/>
      </c>
      <c r="GY179" s="15">
        <f>'Investment Analysis'!RM179</f>
        <v/>
      </c>
      <c r="GZ179" s="48" t="n">
        <v>3826</v>
      </c>
      <c r="HA179" s="18">
        <f>'Investment Analysis'!RV179</f>
        <v/>
      </c>
      <c r="HB179" s="15">
        <f>'Investment Analysis'!RT179</f>
        <v/>
      </c>
      <c r="HC179" s="48" t="n">
        <v>30622</v>
      </c>
      <c r="HD179" s="18">
        <f>'Investment Analysis'!SC179</f>
        <v/>
      </c>
      <c r="HE179" s="15">
        <f>'Investment Analysis'!SA179</f>
        <v/>
      </c>
      <c r="HF179" s="48" t="n">
        <v>7550</v>
      </c>
      <c r="HG179" s="18">
        <f>'Investment Analysis'!SJ179</f>
        <v/>
      </c>
      <c r="HH179" s="15">
        <f>'Investment Analysis'!SH179</f>
        <v/>
      </c>
      <c r="HI179" s="48" t="n">
        <v>7480</v>
      </c>
      <c r="HJ179" s="18">
        <f>'Investment Analysis'!SM179</f>
        <v/>
      </c>
      <c r="HK179" s="15">
        <f>'Investment Analysis'!SK179</f>
        <v/>
      </c>
      <c r="HL179" s="48" t="n">
        <v>11527.5</v>
      </c>
      <c r="HM179" s="18">
        <f>'Investment Analysis'!SP179</f>
        <v/>
      </c>
      <c r="HN179" s="15">
        <f>'Investment Analysis'!SN179</f>
        <v/>
      </c>
      <c r="HO179" s="48" t="n">
        <v>16077.75</v>
      </c>
      <c r="HP179" s="18">
        <f>'Investment Analysis'!TE179</f>
        <v/>
      </c>
      <c r="HQ179" s="15">
        <f>'Investment Analysis'!TC179</f>
        <v/>
      </c>
      <c r="HR179" s="48" t="n">
        <v>6990</v>
      </c>
      <c r="HS179" s="18">
        <f>'Investment Analysis'!TL179</f>
        <v/>
      </c>
      <c r="HT179" s="15">
        <f>'Investment Analysis'!TJ179</f>
        <v/>
      </c>
      <c r="HU179" s="48" t="n">
        <v>19392</v>
      </c>
      <c r="HV179" s="18">
        <f>'Investment Analysis'!TS179</f>
        <v/>
      </c>
      <c r="HW179" s="15">
        <f>'Investment Analysis'!TQ179</f>
        <v/>
      </c>
      <c r="HX179" s="48" t="n"/>
      <c r="HY179" s="18">
        <f>'Investment Analysis'!TZ179</f>
        <v/>
      </c>
      <c r="HZ179" s="15">
        <f>'Investment Analysis'!TX179</f>
        <v/>
      </c>
      <c r="IA179" s="48" t="n"/>
      <c r="IB179" s="18">
        <f>'Investment Analysis'!UG179</f>
        <v/>
      </c>
      <c r="IC179" s="15">
        <f>'Investment Analysis'!UE179</f>
        <v/>
      </c>
      <c r="ID179" s="48" t="n"/>
      <c r="IE179" s="18">
        <f>'Investment Analysis'!UN179</f>
        <v/>
      </c>
      <c r="IF179" s="15">
        <f>'Investment Analysis'!UL179</f>
        <v/>
      </c>
      <c r="IG179" s="48" t="n"/>
      <c r="IH179" s="18">
        <f>'Investment Analysis'!UU179</f>
        <v/>
      </c>
      <c r="II179" s="15">
        <f>'Investment Analysis'!US179</f>
        <v/>
      </c>
      <c r="IJ179" s="48" t="n"/>
      <c r="IK179" s="18">
        <f>'Investment Analysis'!VB179</f>
        <v/>
      </c>
      <c r="IL179" s="15">
        <f>'Investment Analysis'!UZ179</f>
        <v/>
      </c>
      <c r="IM179" s="48" t="n"/>
      <c r="IN179" s="18">
        <f>'Investment Analysis'!VI179</f>
        <v/>
      </c>
      <c r="IO179" s="15">
        <f>'Investment Analysis'!VG179</f>
        <v/>
      </c>
      <c r="IP179" s="18" t="n"/>
      <c r="IQ179" s="18" t="n"/>
      <c r="IR179" s="18" t="n"/>
      <c r="IS179" s="108">
        <f>IF(IT179&gt;0,IT179-IT178,0)</f>
        <v/>
      </c>
      <c r="IT179" s="48">
        <f>FY179+FV179+FS179+FP179+FM179+FJ179+FG179+FD179+FA179+EX179+EU179+ER179+EO179+EL179+EI179+EF179+EC179+DZ179+DW179+DT179+DQ179+DN179+DK179+DH179+DE179+DB179+CY179+CV179+CS179+CP179+CJ179+CG179+CD179+CA179+BX179+P179+CM179+GT179+GQ179+GN179+GK179+GH179+GE179+GB179+BU179+BR179+BO179+BL179+BI179+BF179+BC179+AZ179+AW179+AT179+AQ179+AN179+AK179+AH179+AE179+AB179+Y179+V179+S179+GW179+GZ179+HC179+HF179+HI179+HL179+HO179+HR179+HU179</f>
        <v/>
      </c>
      <c r="IU179" s="101">
        <f>IF(IT179&gt;0,IV179,0)</f>
        <v/>
      </c>
      <c r="IV179" s="101" t="n"/>
      <c r="IW179" s="15">
        <f>IF(IT179&gt;0,(IT179+IV$11-I$2)/I$2,0)</f>
        <v/>
      </c>
      <c r="IX179" s="113">
        <f>IF(IT179&gt;0,IT179+IV$11-I$2,0)</f>
        <v/>
      </c>
      <c r="IY179" s="21">
        <f>IF(IT179&gt;0,(IT179+IV$11+IV$33+IV$52+IV$73+IV$93+IV$113+IV$133+IV$159-IT$8)/IT$8,0)</f>
        <v/>
      </c>
      <c r="IZ179" s="173">
        <f>IF(IT179&gt;0,IT179+IV$11+IV$33+IV$52+IV$73+IV$93+IV$113+IV$133+IV$159-IT$8,0)</f>
        <v/>
      </c>
    </row>
    <row r="180">
      <c r="A180" s="554">
        <f>'Investment Analysis'!A180</f>
        <v/>
      </c>
      <c r="B180" s="4">
        <f>'Investment Analysis'!B180</f>
        <v/>
      </c>
      <c r="C180" s="27">
        <f>'Investment Analysis'!C180</f>
        <v/>
      </c>
      <c r="D180" s="14">
        <f>'Investment Analysis'!D180</f>
        <v/>
      </c>
      <c r="E180" s="15">
        <f>'Investment Analysis'!E180</f>
        <v/>
      </c>
      <c r="F180" s="13">
        <f>'Investment Analysis'!G180</f>
        <v/>
      </c>
      <c r="G180" s="14">
        <f>'Investment Analysis'!H180</f>
        <v/>
      </c>
      <c r="H180" s="15">
        <f>'Investment Analysis'!I180</f>
        <v/>
      </c>
      <c r="I180" s="13">
        <f>'Investment Analysis'!K180</f>
        <v/>
      </c>
      <c r="J180" s="14">
        <f>'Investment Analysis'!L180</f>
        <v/>
      </c>
      <c r="K180" s="15">
        <f>'Investment Analysis'!M180</f>
        <v/>
      </c>
      <c r="L180" s="41">
        <f>'Investment Analysis'!T180</f>
        <v/>
      </c>
      <c r="M180" s="21">
        <f>'Investment Analysis'!V180</f>
        <v/>
      </c>
      <c r="N180" s="21">
        <f>'Investment Analysis'!W180</f>
        <v/>
      </c>
      <c r="P180" s="48">
        <f>'Investment Analysis'!Y180</f>
        <v/>
      </c>
      <c r="Q180" s="18" t="n"/>
      <c r="R180" s="83" t="n"/>
      <c r="S180" s="48" t="n">
        <v>4750.49</v>
      </c>
      <c r="T180" s="18">
        <f>'Investment Analysis'!AH180</f>
        <v/>
      </c>
      <c r="U180" s="15">
        <f>'Investment Analysis'!AF180</f>
        <v/>
      </c>
      <c r="V180" s="48" t="n">
        <v>7474.04</v>
      </c>
      <c r="W180" s="18">
        <f>'Investment Analysis'!AO180</f>
        <v/>
      </c>
      <c r="X180" s="15">
        <f>'Investment Analysis'!AM180</f>
        <v/>
      </c>
      <c r="Y180" s="48" t="n">
        <v>10307.52</v>
      </c>
      <c r="Z180" s="18">
        <f>IF(Y180&gt;0,(Y180-Z$5)/Z$5,0)</f>
        <v/>
      </c>
      <c r="AA180" s="15">
        <f>'Investment Analysis'!GM180</f>
        <v/>
      </c>
      <c r="AB180" s="48" t="n">
        <v>2757.51</v>
      </c>
      <c r="AC180" s="18">
        <f>IF(AB180&gt;0,(AB180+8000+5000-AC$5)/AC$5,0)</f>
        <v/>
      </c>
      <c r="AD180" s="15">
        <f>'Investment Analysis'!AT180</f>
        <v/>
      </c>
      <c r="AE180" s="48" t="n">
        <v>11814.48</v>
      </c>
      <c r="AF180" s="18">
        <f>'Investment Analysis'!BC180</f>
        <v/>
      </c>
      <c r="AG180" s="15">
        <f>'Investment Analysis'!BA180</f>
        <v/>
      </c>
      <c r="AH180" s="48" t="n"/>
      <c r="AI180" s="18">
        <f>IF(AH180&gt;0,(AH180-5000+20000+20000-AI$5)/AI$5,0)</f>
        <v/>
      </c>
      <c r="AJ180" s="15">
        <f>'Investment Analysis'!BH180</f>
        <v/>
      </c>
      <c r="AK180" s="48" t="n">
        <v>5364.25</v>
      </c>
      <c r="AL180" s="18">
        <f>IF(AK180&gt;0,(AK180+7000-AL$5)/AL$5,0)</f>
        <v/>
      </c>
      <c r="AM180" s="15">
        <f>'Investment Analysis'!BO180</f>
        <v/>
      </c>
      <c r="AN180" s="48" t="n">
        <v>6012.07</v>
      </c>
      <c r="AO180" s="18">
        <f>IF(AN180&gt;0,(AN180+25000+5000-AO$5)/AO$5,0)</f>
        <v/>
      </c>
      <c r="AP180" s="15">
        <f>'Investment Analysis'!BV180</f>
        <v/>
      </c>
      <c r="AQ180" s="48" t="n">
        <v>5328.96</v>
      </c>
      <c r="AR180" s="18">
        <f>IF(AQ180&gt;0,(AQ180+10000+4000-AR$5)/AR$5,0)</f>
        <v/>
      </c>
      <c r="AS180" s="15">
        <f>'Investment Analysis'!CC180</f>
        <v/>
      </c>
      <c r="AT180" s="48" t="n">
        <v>4993.31</v>
      </c>
      <c r="AU180" s="18">
        <f>'Investment Analysis'!CL180</f>
        <v/>
      </c>
      <c r="AV180" s="15">
        <f>'Investment Analysis'!CJ180</f>
        <v/>
      </c>
      <c r="AW180" s="48" t="n">
        <v>18838.47</v>
      </c>
      <c r="AX180" s="18">
        <f>IF(AW180&gt;0,(AW180+2000-AX$5)/AX$5,0)</f>
        <v/>
      </c>
      <c r="AY180" s="15">
        <f>'Investment Analysis'!CQ180</f>
        <v/>
      </c>
      <c r="AZ180" s="48" t="n">
        <v>16877.92</v>
      </c>
      <c r="BA180" s="18">
        <f>'Investment Analysis'!CZ180</f>
        <v/>
      </c>
      <c r="BB180" s="15">
        <f>'Investment Analysis'!CX180</f>
        <v/>
      </c>
      <c r="BC180" s="48" t="n">
        <v>10034.47</v>
      </c>
      <c r="BD180" s="18">
        <f>IF(BC180&gt;0,(BC180-10000+30000+10000-BD$5)/BD$5,0)</f>
        <v/>
      </c>
      <c r="BE180" s="15">
        <f>'Investment Analysis'!DE180</f>
        <v/>
      </c>
      <c r="BF180" s="48" t="n">
        <v>4659.25</v>
      </c>
      <c r="BG180" s="18">
        <f>'Investment Analysis'!DN180</f>
        <v/>
      </c>
      <c r="BH180" s="15">
        <f>'Investment Analysis'!DL180</f>
        <v/>
      </c>
      <c r="BI180" s="48" t="n">
        <v>18380.13</v>
      </c>
      <c r="BJ180" s="18">
        <f>'Investment Analysis'!EB180</f>
        <v/>
      </c>
      <c r="BK180" s="15">
        <f>'Investment Analysis'!DZ180</f>
        <v/>
      </c>
      <c r="BL180" s="48" t="n">
        <v>17745.37</v>
      </c>
      <c r="BM180" s="18">
        <f>'Investment Analysis'!EI180</f>
        <v/>
      </c>
      <c r="BN180" s="15">
        <f>'Investment Analysis'!EG180</f>
        <v/>
      </c>
      <c r="BO180" s="48" t="n">
        <v>10642.38</v>
      </c>
      <c r="BP180" s="18">
        <f>'Investment Analysis'!DU180</f>
        <v/>
      </c>
      <c r="BQ180" s="15">
        <f>'Investment Analysis'!DS180</f>
        <v/>
      </c>
      <c r="BR180" s="48" t="n">
        <v>12770.55</v>
      </c>
      <c r="BS180" s="18">
        <f>'Investment Analysis'!EP180</f>
        <v/>
      </c>
      <c r="BT180" s="15">
        <f>'Investment Analysis'!EN180</f>
        <v/>
      </c>
      <c r="BU180" s="48" t="n">
        <v>14893.71</v>
      </c>
      <c r="BV180" s="18">
        <f>IF(BU180&gt;0,(BU180+8000-BV$5)/BV$5,0)</f>
        <v/>
      </c>
      <c r="BW180" s="15">
        <f>'Investment Analysis'!EU180</f>
        <v/>
      </c>
      <c r="BX180" s="48" t="n">
        <v>25862.6</v>
      </c>
      <c r="BY180" s="18">
        <f>IF(BX180&gt;0,(BX180-10000-5000-BY$5)/BY$5,0)</f>
        <v/>
      </c>
      <c r="BZ180" s="15">
        <f>'Investment Analysis'!FB180</f>
        <v/>
      </c>
      <c r="CA180" s="48" t="n">
        <v>21228.62</v>
      </c>
      <c r="CB180" s="18">
        <f>IF(CA180&gt;0,(CA180-CB$5)/CB$5,0)</f>
        <v/>
      </c>
      <c r="CC180" s="15">
        <f>'Investment Analysis'!FI180</f>
        <v/>
      </c>
      <c r="CD180" s="48" t="n">
        <v>9698.219999999999</v>
      </c>
      <c r="CE180" s="18">
        <f>'Investment Analysis'!FR180</f>
        <v/>
      </c>
      <c r="CF180" s="15">
        <f>'Investment Analysis'!FP180</f>
        <v/>
      </c>
      <c r="CG180" s="48" t="n">
        <v>4860.37</v>
      </c>
      <c r="CH180" s="18">
        <f>'Investment Analysis'!FR180</f>
        <v/>
      </c>
      <c r="CI180" s="15">
        <f>'Investment Analysis'!FW180</f>
        <v/>
      </c>
      <c r="CJ180" s="48" t="n"/>
      <c r="CK180" s="18">
        <f>IF(CJ180&gt;0,(CJ180+5000+8000-CK$5)/CK$5,0)</f>
        <v/>
      </c>
      <c r="CL180" s="15">
        <f>'Investment Analysis'!GD180</f>
        <v/>
      </c>
      <c r="CM180" s="48" t="n">
        <v>37204.58</v>
      </c>
      <c r="CN180" s="18">
        <f>IF(CM180&gt;0,(CM180-CN$5)/CN$5,0)</f>
        <v/>
      </c>
      <c r="CO180" s="15">
        <f>'Investment Analysis'!GT180</f>
        <v/>
      </c>
      <c r="CP180" s="48" t="n">
        <v>22516</v>
      </c>
      <c r="CQ180" s="18">
        <f>IF(CP180&gt;0,(CP180-CQ$5)/CQ$5,0)</f>
        <v/>
      </c>
      <c r="CR180" s="15">
        <f>'Investment Analysis'!HG180</f>
        <v/>
      </c>
      <c r="CS180" s="48" t="n">
        <v>4590</v>
      </c>
      <c r="CT180" s="18">
        <f>IF(CS180&gt;0,(CS180-CT$5)/CT$5,0)</f>
        <v/>
      </c>
      <c r="CU180" s="15">
        <f>'Investment Analysis'!HN180</f>
        <v/>
      </c>
      <c r="CV180" s="48" t="n">
        <v>29454.25</v>
      </c>
      <c r="CW180" s="18">
        <f>IF(CV180&gt;0,(CV180-CW$5)/CW$5,0)</f>
        <v/>
      </c>
      <c r="CX180" s="15">
        <f>'Investment Analysis'!IB180</f>
        <v/>
      </c>
      <c r="CY180" s="48" t="n">
        <v>24195.5</v>
      </c>
      <c r="CZ180" s="18">
        <f>IF(CY180&gt;0,(CY180-CZ$5)/CZ$5,0)</f>
        <v/>
      </c>
      <c r="DA180" s="15">
        <f>'Investment Analysis'!II180</f>
        <v/>
      </c>
      <c r="DB180" s="48" t="n">
        <v>6748.5</v>
      </c>
      <c r="DC180" s="18">
        <f>IF(DB180&gt;0,(DB180-DC$5)/DC$5,0)</f>
        <v/>
      </c>
      <c r="DD180" s="15">
        <f>'Investment Analysis'!IP180</f>
        <v/>
      </c>
      <c r="DE180" s="48" t="n">
        <v>23172</v>
      </c>
      <c r="DF180" s="18">
        <f>'Investment Analysis'!IY180</f>
        <v/>
      </c>
      <c r="DG180" s="15">
        <f>'Investment Analysis'!IW180</f>
        <v/>
      </c>
      <c r="DH180" s="48" t="n">
        <v>22569</v>
      </c>
      <c r="DI180" s="18">
        <f>IF(DH180&gt;0,(DH180-DI$5)/DI$5,0)</f>
        <v/>
      </c>
      <c r="DJ180" s="15">
        <f>'Investment Analysis'!JD180</f>
        <v/>
      </c>
      <c r="DK180" s="48" t="n">
        <v>24910</v>
      </c>
      <c r="DL180" s="18">
        <f>IF(DK180&gt;0,(DK180-DL$5)/DL$5,0)</f>
        <v/>
      </c>
      <c r="DM180" s="15">
        <f>'Investment Analysis'!JK180</f>
        <v/>
      </c>
      <c r="DN180" s="48" t="n">
        <v>1098.5</v>
      </c>
      <c r="DO180" s="18">
        <f>IF(DN180&gt;0,(DN180-DO$5)/DO$5,0)</f>
        <v/>
      </c>
      <c r="DP180" s="15">
        <f>'Investment Analysis'!HU180</f>
        <v/>
      </c>
      <c r="DQ180" s="48" t="n">
        <v>2009</v>
      </c>
      <c r="DR180" s="18">
        <f>IF(DQ180&gt;0,(DQ180-DR$5)/DR$5,0)</f>
        <v/>
      </c>
      <c r="DS180" s="15">
        <f>'Investment Analysis'!JR180</f>
        <v/>
      </c>
      <c r="DT180" s="48" t="n">
        <v>20370</v>
      </c>
      <c r="DU180" s="18">
        <f>IF(DT180&gt;0,(DT180-630.54-DU$5)/DU$5,0)</f>
        <v/>
      </c>
      <c r="DV180" s="15">
        <f>'Investment Analysis'!JY180</f>
        <v/>
      </c>
      <c r="DW180" s="48" t="n">
        <v>15582</v>
      </c>
      <c r="DX180" s="18">
        <f>IF(DW180&gt;0,(DW180-DX$5)/DX$5,0)</f>
        <v/>
      </c>
      <c r="DY180" s="15">
        <f>'Investment Analysis'!KF180</f>
        <v/>
      </c>
      <c r="DZ180" s="48" t="n">
        <v>6552</v>
      </c>
      <c r="EA180" s="18">
        <f>IF(DZ180&gt;0,(DZ180-EA$5)/EA$5,0)</f>
        <v/>
      </c>
      <c r="EB180" s="15">
        <f>'Investment Analysis'!KM180</f>
        <v/>
      </c>
      <c r="EC180" s="48" t="n">
        <v>11050</v>
      </c>
      <c r="ED180" s="18">
        <f>'Investment Analysis'!KV180</f>
        <v/>
      </c>
      <c r="EE180" s="15">
        <f>'Investment Analysis'!KT180</f>
        <v/>
      </c>
      <c r="EF180" s="48" t="n">
        <v>22842</v>
      </c>
      <c r="EG180" s="18">
        <f>IF(EF180&gt;0,(EF180-EG$5)/EG$5,0)</f>
        <v/>
      </c>
      <c r="EH180" s="15">
        <f>'Investment Analysis'!LH180</f>
        <v/>
      </c>
      <c r="EI180" s="48" t="n">
        <v>10021.7</v>
      </c>
      <c r="EJ180" s="18">
        <f>'Investment Analysis'!LQ180</f>
        <v/>
      </c>
      <c r="EK180" s="15">
        <f>'Investment Analysis'!LO180</f>
        <v/>
      </c>
      <c r="EL180" s="48" t="n">
        <v>33795</v>
      </c>
      <c r="EM180" s="18">
        <f>IF(EL180&gt;0,(EL180-EM$4)/EM$4,0)</f>
        <v/>
      </c>
      <c r="EN180" s="15">
        <f>'Investment Analysis'!LX180</f>
        <v/>
      </c>
      <c r="EO180" s="48" t="n">
        <v>17875</v>
      </c>
      <c r="EP180" s="68">
        <f>IF(EO180&gt;0,(EO180-500-EP$5)/EP$5,0)</f>
        <v/>
      </c>
      <c r="EQ180" s="15">
        <f>'Investment Analysis'!MC180</f>
        <v/>
      </c>
      <c r="ER180" s="48" t="n">
        <v>4435</v>
      </c>
      <c r="ES180" s="18">
        <f>'Investment Analysis'!LX180</f>
        <v/>
      </c>
      <c r="ET180" s="15">
        <f>'Investment Analysis'!LA180</f>
        <v/>
      </c>
      <c r="EU180" s="48" t="n">
        <v>45968</v>
      </c>
      <c r="EV180" s="18">
        <f>'Investment Analysis'!ML180</f>
        <v/>
      </c>
      <c r="EW180" s="15">
        <f>'Investment Analysis'!MJ180</f>
        <v/>
      </c>
      <c r="EX180" s="48" t="n">
        <v>85968.75</v>
      </c>
      <c r="EY180" s="18">
        <f>IF(EX180&gt;0,(EX180-EY$5)/EY$5,0)</f>
        <v/>
      </c>
      <c r="EZ180" s="15">
        <f>'Investment Analysis'!MQ180</f>
        <v/>
      </c>
      <c r="FA180" s="48" t="n">
        <v>14448</v>
      </c>
      <c r="FB180" s="18">
        <f>IF(FA180&gt;0,(FA180-FB$5)/FB$5,0)</f>
        <v/>
      </c>
      <c r="FC180" s="15">
        <f>'Investment Analysis'!MX180</f>
        <v/>
      </c>
      <c r="FD180" s="48" t="n">
        <v>19323.5</v>
      </c>
      <c r="FE180" s="18">
        <f>IF(FD180&gt;0,(FD180-FE$5)/FE$5,0)</f>
        <v/>
      </c>
      <c r="FF180" s="15">
        <f>'Investment Analysis'!NE180</f>
        <v/>
      </c>
      <c r="FG180" s="48" t="n">
        <v>18216</v>
      </c>
      <c r="FH180" s="18">
        <f>IF(FG180&gt;0,(FG180-FH$5)/FH$5,0)</f>
        <v/>
      </c>
      <c r="FI180" s="15">
        <f>'Investment Analysis'!NL180</f>
        <v/>
      </c>
      <c r="FJ180" s="48" t="n">
        <v>42016.1</v>
      </c>
      <c r="FK180" s="18">
        <f>IF(FJ180&gt;0,(FJ180-FK$5)/FK$5,0)</f>
        <v/>
      </c>
      <c r="FL180" s="15">
        <f>'Investment Analysis'!NS180</f>
        <v/>
      </c>
      <c r="FM180" s="48" t="n">
        <v>3510.6</v>
      </c>
      <c r="FN180" s="18">
        <f>IF(FM180&gt;0,(FM180-FN$5)/FN$5,0)</f>
        <v/>
      </c>
      <c r="FO180" s="15">
        <f>'Investment Analysis'!NZ180</f>
        <v/>
      </c>
      <c r="FP180" s="48" t="n">
        <v>29500</v>
      </c>
      <c r="FQ180" s="18">
        <f>IF(FP180&gt;0,(FP180-FQ$5)/FQ$5,0)</f>
        <v/>
      </c>
      <c r="FR180" s="15">
        <f>'Investment Analysis'!OG180</f>
        <v/>
      </c>
      <c r="FS180" s="48" t="n">
        <v>61404</v>
      </c>
      <c r="FT180" s="18">
        <f>IF(FS180&gt;0,(FS180-FT$5)/FT$5,0)</f>
        <v/>
      </c>
      <c r="FU180" s="15">
        <f>'Investment Analysis'!ON180</f>
        <v/>
      </c>
      <c r="FV180" s="48" t="n">
        <v>10440</v>
      </c>
      <c r="FW180" s="18">
        <f>IF(FV180&gt;0,(FV180-FW$5)/FW$5,0)</f>
        <v/>
      </c>
      <c r="FX180" s="15">
        <f>'Investment Analysis'!OU180</f>
        <v/>
      </c>
      <c r="FY180" s="48" t="n">
        <v>19277.5</v>
      </c>
      <c r="FZ180" s="18">
        <f>IF(FY180&gt;0,(FY180-FZ$5)/FZ$5,0)</f>
        <v/>
      </c>
      <c r="GA180" s="15">
        <f>'Investment Analysis'!PB180</f>
        <v/>
      </c>
      <c r="GB180" s="48" t="n">
        <v>20541.75</v>
      </c>
      <c r="GC180" s="18">
        <f>'Investment Analysis'!PK180</f>
        <v/>
      </c>
      <c r="GD180" s="15">
        <f>'Investment Analysis'!PI180</f>
        <v/>
      </c>
      <c r="GE180" s="48" t="n">
        <v>14280</v>
      </c>
      <c r="GF180" s="18">
        <f>'Investment Analysis'!PY180</f>
        <v/>
      </c>
      <c r="GG180" s="15">
        <f>'Investment Analysis'!PW180</f>
        <v/>
      </c>
      <c r="GH180" s="48" t="n">
        <v>22444.1</v>
      </c>
      <c r="GI180" s="18">
        <f>'Investment Analysis'!QF180</f>
        <v/>
      </c>
      <c r="GJ180" s="15">
        <f>'Investment Analysis'!QD180</f>
        <v/>
      </c>
      <c r="GK180" s="48" t="n">
        <v>33450</v>
      </c>
      <c r="GL180" s="18">
        <f>'Investment Analysis'!QM180</f>
        <v/>
      </c>
      <c r="GM180" s="15">
        <f>'Investment Analysis'!QK180</f>
        <v/>
      </c>
      <c r="GN180" s="48" t="n">
        <v>12168</v>
      </c>
      <c r="GO180" s="18">
        <f>'Investment Analysis'!QT180</f>
        <v/>
      </c>
      <c r="GP180" s="15">
        <f>'Investment Analysis'!QR180</f>
        <v/>
      </c>
      <c r="GQ180" s="48" t="n">
        <v>5832.75</v>
      </c>
      <c r="GR180" s="18">
        <f>'Investment Analysis'!RA180</f>
        <v/>
      </c>
      <c r="GS180" s="15">
        <f>'Investment Analysis'!QY180</f>
        <v/>
      </c>
      <c r="GT180" s="48" t="n">
        <v>19975</v>
      </c>
      <c r="GU180" s="18">
        <f>'Investment Analysis'!RH180</f>
        <v/>
      </c>
      <c r="GV180" s="15">
        <f>'Investment Analysis'!RF180</f>
        <v/>
      </c>
      <c r="GW180" s="48" t="n">
        <v>12359.5</v>
      </c>
      <c r="GX180" s="18">
        <f>'Investment Analysis'!RO180</f>
        <v/>
      </c>
      <c r="GY180" s="15">
        <f>'Investment Analysis'!RM180</f>
        <v/>
      </c>
      <c r="GZ180" s="48" t="n">
        <v>3676</v>
      </c>
      <c r="HA180" s="18">
        <f>'Investment Analysis'!RV180</f>
        <v/>
      </c>
      <c r="HB180" s="15">
        <f>'Investment Analysis'!RT180</f>
        <v/>
      </c>
      <c r="HC180" s="48" t="n">
        <v>31220</v>
      </c>
      <c r="HD180" s="18">
        <f>'Investment Analysis'!SC180</f>
        <v/>
      </c>
      <c r="HE180" s="15">
        <f>'Investment Analysis'!SA180</f>
        <v/>
      </c>
      <c r="HF180" s="48" t="n">
        <v>7575</v>
      </c>
      <c r="HG180" s="18">
        <f>'Investment Analysis'!SJ180</f>
        <v/>
      </c>
      <c r="HH180" s="15">
        <f>'Investment Analysis'!SH180</f>
        <v/>
      </c>
      <c r="HI180" s="48" t="n">
        <v>7320</v>
      </c>
      <c r="HJ180" s="18">
        <f>'Investment Analysis'!SM180</f>
        <v/>
      </c>
      <c r="HK180" s="15">
        <f>'Investment Analysis'!SK180</f>
        <v/>
      </c>
      <c r="HL180" s="48" t="n">
        <v>11565</v>
      </c>
      <c r="HM180" s="18">
        <f>'Investment Analysis'!SP180</f>
        <v/>
      </c>
      <c r="HN180" s="15">
        <f>'Investment Analysis'!SN180</f>
        <v/>
      </c>
      <c r="HO180" s="48" t="n">
        <v>15993.6</v>
      </c>
      <c r="HP180" s="18">
        <f>'Investment Analysis'!TE180</f>
        <v/>
      </c>
      <c r="HQ180" s="15">
        <f>'Investment Analysis'!TC180</f>
        <v/>
      </c>
      <c r="HR180" s="48" t="n">
        <v>6990</v>
      </c>
      <c r="HS180" s="18">
        <f>'Investment Analysis'!TL180</f>
        <v/>
      </c>
      <c r="HT180" s="15">
        <f>'Investment Analysis'!TJ180</f>
        <v/>
      </c>
      <c r="HU180" s="48" t="n">
        <v>19272</v>
      </c>
      <c r="HV180" s="18">
        <f>'Investment Analysis'!TS180</f>
        <v/>
      </c>
      <c r="HW180" s="15">
        <f>'Investment Analysis'!TQ180</f>
        <v/>
      </c>
      <c r="HX180" s="48" t="n"/>
      <c r="HY180" s="18">
        <f>'Investment Analysis'!TZ180</f>
        <v/>
      </c>
      <c r="HZ180" s="15">
        <f>'Investment Analysis'!TX180</f>
        <v/>
      </c>
      <c r="IA180" s="48" t="n"/>
      <c r="IB180" s="18">
        <f>'Investment Analysis'!UG180</f>
        <v/>
      </c>
      <c r="IC180" s="15">
        <f>'Investment Analysis'!UE180</f>
        <v/>
      </c>
      <c r="ID180" s="48" t="n"/>
      <c r="IE180" s="18">
        <f>'Investment Analysis'!UN180</f>
        <v/>
      </c>
      <c r="IF180" s="15">
        <f>'Investment Analysis'!UL180</f>
        <v/>
      </c>
      <c r="IG180" s="48" t="n"/>
      <c r="IH180" s="18">
        <f>'Investment Analysis'!UU180</f>
        <v/>
      </c>
      <c r="II180" s="15">
        <f>'Investment Analysis'!US180</f>
        <v/>
      </c>
      <c r="IJ180" s="48" t="n"/>
      <c r="IK180" s="18">
        <f>'Investment Analysis'!VB180</f>
        <v/>
      </c>
      <c r="IL180" s="15">
        <f>'Investment Analysis'!UZ180</f>
        <v/>
      </c>
      <c r="IM180" s="48" t="n"/>
      <c r="IN180" s="18">
        <f>'Investment Analysis'!VI180</f>
        <v/>
      </c>
      <c r="IO180" s="15">
        <f>'Investment Analysis'!VG180</f>
        <v/>
      </c>
      <c r="IP180" s="18" t="n"/>
      <c r="IQ180" s="18" t="n"/>
      <c r="IR180" s="18" t="n"/>
      <c r="IS180" s="108">
        <f>IF(IT180&gt;0,IT180-IT179,0)</f>
        <v/>
      </c>
      <c r="IT180" s="48">
        <f>FY180+FV180+FS180+FP180+FM180+FJ180+FG180+FD180+FA180+EX180+EU180+ER180+EO180+EL180+EI180+EF180+EC180+DZ180+DW180+DT180+DQ180+DN180+DK180+DH180+DE180+DB180+CY180+CV180+CS180+CP180+CJ180+CG180+CD180+CA180+BX180+P180+CM180+GT180+GQ180+GN180+GK180+GH180+GE180+GB180+BU180+BR180+BO180+BL180+BI180+BF180+BC180+AZ180+AW180+AT180+AQ180+AN180+AK180+AH180+AE180+AB180+Y180+V180+S180+GW180+GZ180+HC180+HF180+HI180+HL180+HO180+HR180+HU180</f>
        <v/>
      </c>
      <c r="IU180" s="101">
        <f>IF(IT180&gt;0,IV180,0)</f>
        <v/>
      </c>
      <c r="IW180" s="15">
        <f>IF(IT180&gt;0,(IT180+IV$11-I$2)/I$2,0)</f>
        <v/>
      </c>
      <c r="IX180" s="113">
        <f>IF(IT180&gt;0,IT180+IV$11-I$2,0)</f>
        <v/>
      </c>
      <c r="IY180" s="21">
        <f>IF(IT180&gt;0,(IT180+IV$11+IV$33+IV$52+IV$73+IV$93+IV$113+IV$133+IV$159-IT$8)/IT$8,0)</f>
        <v/>
      </c>
      <c r="IZ180" s="173">
        <f>IF(IT180&gt;0,IT180+IV$11+IV$33+IV$52+IV$73+IV$93+IV$113+IV$133+IV$159-IT$8,0)</f>
        <v/>
      </c>
    </row>
    <row r="181">
      <c r="A181" s="554">
        <f>'Investment Analysis'!A181</f>
        <v/>
      </c>
      <c r="B181" s="4">
        <f>'Investment Analysis'!B181</f>
        <v/>
      </c>
      <c r="C181" s="27">
        <f>'Investment Analysis'!C181</f>
        <v/>
      </c>
      <c r="D181" s="14">
        <f>'Investment Analysis'!D181</f>
        <v/>
      </c>
      <c r="E181" s="15">
        <f>'Investment Analysis'!E181</f>
        <v/>
      </c>
      <c r="F181" s="13">
        <f>'Investment Analysis'!G181</f>
        <v/>
      </c>
      <c r="G181" s="14">
        <f>'Investment Analysis'!H181</f>
        <v/>
      </c>
      <c r="H181" s="15">
        <f>'Investment Analysis'!I181</f>
        <v/>
      </c>
      <c r="I181" s="13">
        <f>'Investment Analysis'!K181</f>
        <v/>
      </c>
      <c r="J181" s="14">
        <f>'Investment Analysis'!L181</f>
        <v/>
      </c>
      <c r="K181" s="15">
        <f>'Investment Analysis'!M181</f>
        <v/>
      </c>
      <c r="L181" s="41">
        <f>'Investment Analysis'!T181</f>
        <v/>
      </c>
      <c r="M181" s="21">
        <f>'Investment Analysis'!V181</f>
        <v/>
      </c>
      <c r="N181" s="21">
        <f>'Investment Analysis'!W181</f>
        <v/>
      </c>
      <c r="P181" s="48">
        <f>'Investment Analysis'!Y181</f>
        <v/>
      </c>
      <c r="Q181" s="18" t="n"/>
      <c r="R181" s="83" t="n"/>
      <c r="S181" s="48" t="n">
        <v>4775.3</v>
      </c>
      <c r="T181" s="18">
        <f>'Investment Analysis'!AH181</f>
        <v/>
      </c>
      <c r="U181" s="15">
        <f>'Investment Analysis'!AF181</f>
        <v/>
      </c>
      <c r="V181" s="48" t="n">
        <v>7538.58</v>
      </c>
      <c r="W181" s="18">
        <f>'Investment Analysis'!AO181</f>
        <v/>
      </c>
      <c r="X181" s="15">
        <f>'Investment Analysis'!AM181</f>
        <v/>
      </c>
      <c r="Y181" s="48" t="n">
        <v>10361.49</v>
      </c>
      <c r="Z181" s="18">
        <f>IF(Y181&gt;0,(Y181-Z$5)/Z$5,0)</f>
        <v/>
      </c>
      <c r="AA181" s="15">
        <f>'Investment Analysis'!GM181</f>
        <v/>
      </c>
      <c r="AB181" s="48" t="n">
        <v>2781.61</v>
      </c>
      <c r="AC181" s="18">
        <f>IF(AB181&gt;0,(AB181+8000+5000-AC$5)/AC$5,0)</f>
        <v/>
      </c>
      <c r="AD181" s="15">
        <f>'Investment Analysis'!AT181</f>
        <v/>
      </c>
      <c r="AE181" s="48" t="n">
        <v>11846.88</v>
      </c>
      <c r="AF181" s="18">
        <f>'Investment Analysis'!BC181</f>
        <v/>
      </c>
      <c r="AG181" s="15">
        <f>'Investment Analysis'!BA181</f>
        <v/>
      </c>
      <c r="AH181" s="48" t="n"/>
      <c r="AI181" s="18">
        <f>IF(AH181&gt;0,(AH181-5000+20000+20000-AI$5)/AI$5,0)</f>
        <v/>
      </c>
      <c r="AJ181" s="15">
        <f>'Investment Analysis'!BH181</f>
        <v/>
      </c>
      <c r="AK181" s="48" t="n">
        <v>5362.85</v>
      </c>
      <c r="AL181" s="18">
        <f>IF(AK181&gt;0,(AK181+7000-AL$5)/AL$5,0)</f>
        <v/>
      </c>
      <c r="AM181" s="15">
        <f>'Investment Analysis'!BO181</f>
        <v/>
      </c>
      <c r="AN181" s="48" t="n">
        <v>6024.15</v>
      </c>
      <c r="AO181" s="18">
        <f>IF(AN181&gt;0,(AN181+25000+5000-AO$5)/AO$5,0)</f>
        <v/>
      </c>
      <c r="AP181" s="15">
        <f>'Investment Analysis'!BV181</f>
        <v/>
      </c>
      <c r="AQ181" s="48" t="n">
        <v>5354.31</v>
      </c>
      <c r="AR181" s="18">
        <f>IF(AQ181&gt;0,(AQ181+10000+4000-AR$5)/AR$5,0)</f>
        <v/>
      </c>
      <c r="AS181" s="15">
        <f>'Investment Analysis'!CC181</f>
        <v/>
      </c>
      <c r="AT181" s="48" t="n">
        <v>4973.74</v>
      </c>
      <c r="AU181" s="18">
        <f>'Investment Analysis'!CL181</f>
        <v/>
      </c>
      <c r="AV181" s="15">
        <f>'Investment Analysis'!CJ181</f>
        <v/>
      </c>
      <c r="AW181" s="48" t="n">
        <v>18732.07</v>
      </c>
      <c r="AX181" s="18">
        <f>IF(AW181&gt;0,(AW181+2000-AX$5)/AX$5,0)</f>
        <v/>
      </c>
      <c r="AY181" s="15">
        <f>'Investment Analysis'!CQ181</f>
        <v/>
      </c>
      <c r="AZ181" s="48" t="n">
        <v>16740.09</v>
      </c>
      <c r="BA181" s="18">
        <f>'Investment Analysis'!CZ181</f>
        <v/>
      </c>
      <c r="BB181" s="15">
        <f>'Investment Analysis'!CX181</f>
        <v/>
      </c>
      <c r="BC181" s="48" t="n">
        <v>9906.700000000001</v>
      </c>
      <c r="BD181" s="18">
        <f>IF(BC181&gt;0,(BC181-10000+30000+10000-BD$5)/BD$5,0)</f>
        <v/>
      </c>
      <c r="BE181" s="15">
        <f>'Investment Analysis'!DE181</f>
        <v/>
      </c>
      <c r="BF181" s="48" t="n">
        <v>4648.21</v>
      </c>
      <c r="BG181" s="18">
        <f>'Investment Analysis'!DN181</f>
        <v/>
      </c>
      <c r="BH181" s="15">
        <f>'Investment Analysis'!DL181</f>
        <v/>
      </c>
      <c r="BI181" s="48" t="n">
        <v>18389.58</v>
      </c>
      <c r="BJ181" s="18">
        <f>'Investment Analysis'!EB181</f>
        <v/>
      </c>
      <c r="BK181" s="15">
        <f>'Investment Analysis'!DZ181</f>
        <v/>
      </c>
      <c r="BL181" s="48" t="n">
        <v>17824.18</v>
      </c>
      <c r="BM181" s="18">
        <f>'Investment Analysis'!EI181</f>
        <v/>
      </c>
      <c r="BN181" s="15">
        <f>'Investment Analysis'!EG181</f>
        <v/>
      </c>
      <c r="BO181" s="48" t="n">
        <v>10713.5</v>
      </c>
      <c r="BP181" s="18">
        <f>'Investment Analysis'!DU181</f>
        <v/>
      </c>
      <c r="BQ181" s="15">
        <f>'Investment Analysis'!DS181</f>
        <v/>
      </c>
      <c r="BR181" s="48" t="n">
        <v>12909.23</v>
      </c>
      <c r="BS181" s="18">
        <f>'Investment Analysis'!EP181</f>
        <v/>
      </c>
      <c r="BT181" s="15">
        <f>'Investment Analysis'!EN181</f>
        <v/>
      </c>
      <c r="BU181" s="48" t="n">
        <v>14695.74</v>
      </c>
      <c r="BV181" s="18">
        <f>IF(BU181&gt;0,(BU181+8000-BV$5)/BV$5,0)</f>
        <v/>
      </c>
      <c r="BW181" s="15">
        <f>'Investment Analysis'!EU181</f>
        <v/>
      </c>
      <c r="BX181" s="48" t="n">
        <v>25653.3</v>
      </c>
      <c r="BY181" s="18">
        <f>IF(BX181&gt;0,(BX181-10000-5000-BY$5)/BY$5,0)</f>
        <v/>
      </c>
      <c r="BZ181" s="15">
        <f>'Investment Analysis'!FB181</f>
        <v/>
      </c>
      <c r="CA181" s="48" t="n">
        <v>21406.06</v>
      </c>
      <c r="CB181" s="18">
        <f>IF(CA181&gt;0,(CA181-CB$5)/CB$5,0)</f>
        <v/>
      </c>
      <c r="CC181" s="15">
        <f>'Investment Analysis'!FI181</f>
        <v/>
      </c>
      <c r="CD181" s="48" t="n">
        <v>9703.620000000001</v>
      </c>
      <c r="CE181" s="18">
        <f>'Investment Analysis'!FR181</f>
        <v/>
      </c>
      <c r="CF181" s="15">
        <f>'Investment Analysis'!FP181</f>
        <v/>
      </c>
      <c r="CG181" s="48" t="n">
        <v>4836.79</v>
      </c>
      <c r="CH181" s="18">
        <f>'Investment Analysis'!FR181</f>
        <v/>
      </c>
      <c r="CI181" s="15">
        <f>'Investment Analysis'!FW181</f>
        <v/>
      </c>
      <c r="CJ181" s="48" t="n"/>
      <c r="CK181" s="18">
        <f>IF(CJ181&gt;0,(CJ181+5000+8000-CK$5)/CK$5,0)</f>
        <v/>
      </c>
      <c r="CL181" s="15">
        <f>'Investment Analysis'!GD181</f>
        <v/>
      </c>
      <c r="CM181" s="48" t="n">
        <v>37342.46</v>
      </c>
      <c r="CN181" s="18">
        <f>IF(CM181&gt;0,(CM181-CN$5)/CN$5,0)</f>
        <v/>
      </c>
      <c r="CO181" s="15">
        <f>'Investment Analysis'!GT181</f>
        <v/>
      </c>
      <c r="CP181" s="48" t="n">
        <v>22553.05</v>
      </c>
      <c r="CQ181" s="18">
        <f>IF(CP181&gt;0,(CP181-CQ$5)/CQ$5,0)</f>
        <v/>
      </c>
      <c r="CR181" s="15">
        <f>'Investment Analysis'!HG181</f>
        <v/>
      </c>
      <c r="CS181" s="48" t="n">
        <v>4530</v>
      </c>
      <c r="CT181" s="18">
        <f>IF(CS181&gt;0,(CS181-CT$5)/CT$5,0)</f>
        <v/>
      </c>
      <c r="CU181" s="15">
        <f>'Investment Analysis'!HN181</f>
        <v/>
      </c>
      <c r="CV181" s="48" t="n">
        <v>29883</v>
      </c>
      <c r="CW181" s="18">
        <f>IF(CV181&gt;0,(CV181-CW$5)/CW$5,0)</f>
        <v/>
      </c>
      <c r="CX181" s="15">
        <f>'Investment Analysis'!IB181</f>
        <v/>
      </c>
      <c r="CY181" s="48" t="n">
        <v>23566.9</v>
      </c>
      <c r="CZ181" s="18">
        <f>IF(CY181&gt;0,(CY181-CZ$5)/CZ$5,0)</f>
        <v/>
      </c>
      <c r="DA181" s="15">
        <f>'Investment Analysis'!II181</f>
        <v/>
      </c>
      <c r="DB181" s="48" t="n">
        <v>6676.75</v>
      </c>
      <c r="DC181" s="18">
        <f>IF(DB181&gt;0,(DB181-DC$5)/DC$5,0)</f>
        <v/>
      </c>
      <c r="DD181" s="15">
        <f>'Investment Analysis'!IP181</f>
        <v/>
      </c>
      <c r="DE181" s="48" t="n">
        <v>23217</v>
      </c>
      <c r="DF181" s="18">
        <f>'Investment Analysis'!IY181</f>
        <v/>
      </c>
      <c r="DG181" s="15">
        <f>'Investment Analysis'!IW181</f>
        <v/>
      </c>
      <c r="DH181" s="48" t="n">
        <v>22971</v>
      </c>
      <c r="DI181" s="18">
        <f>IF(DH181&gt;0,(DH181-DI$5)/DI$5,0)</f>
        <v/>
      </c>
      <c r="DJ181" s="15">
        <f>'Investment Analysis'!JD181</f>
        <v/>
      </c>
      <c r="DK181" s="48" t="n">
        <v>24920.5</v>
      </c>
      <c r="DL181" s="18">
        <f>IF(DK181&gt;0,(DK181-DL$5)/DL$5,0)</f>
        <v/>
      </c>
      <c r="DM181" s="15">
        <f>'Investment Analysis'!JK181</f>
        <v/>
      </c>
      <c r="DN181" s="48" t="n">
        <v>1106.5</v>
      </c>
      <c r="DO181" s="18">
        <f>IF(DN181&gt;0,(DN181-DO$5)/DO$5,0)</f>
        <v/>
      </c>
      <c r="DP181" s="15">
        <f>'Investment Analysis'!HU181</f>
        <v/>
      </c>
      <c r="DQ181" s="48" t="n">
        <v>1996</v>
      </c>
      <c r="DR181" s="18">
        <f>IF(DQ181&gt;0,(DQ181-DR$5)/DR$5,0)</f>
        <v/>
      </c>
      <c r="DS181" s="15">
        <f>'Investment Analysis'!JR181</f>
        <v/>
      </c>
      <c r="DT181" s="48" t="n">
        <v>21204</v>
      </c>
      <c r="DU181" s="18">
        <f>IF(DT181&gt;0,(DT181-630.54-DU$5)/DU$5,0)</f>
        <v/>
      </c>
      <c r="DV181" s="15">
        <f>'Investment Analysis'!JY181</f>
        <v/>
      </c>
      <c r="DW181" s="48" t="n">
        <v>15162</v>
      </c>
      <c r="DX181" s="18">
        <f>IF(DW181&gt;0,(DW181-DX$5)/DX$5,0)</f>
        <v/>
      </c>
      <c r="DY181" s="15">
        <f>'Investment Analysis'!KF181</f>
        <v/>
      </c>
      <c r="DZ181" s="48" t="n">
        <v>6504</v>
      </c>
      <c r="EA181" s="18">
        <f>IF(DZ181&gt;0,(DZ181-EA$5)/EA$5,0)</f>
        <v/>
      </c>
      <c r="EB181" s="15">
        <f>'Investment Analysis'!KM181</f>
        <v/>
      </c>
      <c r="EC181" s="48" t="n">
        <v>10400</v>
      </c>
      <c r="ED181" s="18">
        <f>'Investment Analysis'!KV181</f>
        <v/>
      </c>
      <c r="EE181" s="15">
        <f>'Investment Analysis'!KT181</f>
        <v/>
      </c>
      <c r="EF181" s="48" t="n">
        <v>22612.5</v>
      </c>
      <c r="EG181" s="18">
        <f>IF(EF181&gt;0,(EF181-EG$5)/EG$5,0)</f>
        <v/>
      </c>
      <c r="EH181" s="15">
        <f>'Investment Analysis'!LH181</f>
        <v/>
      </c>
      <c r="EI181" s="48" t="n">
        <v>9928.75</v>
      </c>
      <c r="EJ181" s="18">
        <f>'Investment Analysis'!LQ181</f>
        <v/>
      </c>
      <c r="EK181" s="15">
        <f>'Investment Analysis'!LO181</f>
        <v/>
      </c>
      <c r="EL181" s="48" t="n">
        <v>33555</v>
      </c>
      <c r="EM181" s="18">
        <f>IF(EL181&gt;0,(EL181-EM$4)/EM$4,0)</f>
        <v/>
      </c>
      <c r="EN181" s="15">
        <f>'Investment Analysis'!LX181</f>
        <v/>
      </c>
      <c r="EO181" s="48" t="n">
        <v>17700</v>
      </c>
      <c r="EP181" s="68">
        <f>IF(EO181&gt;0,(EO181-500-EP$5)/EP$5,0)</f>
        <v/>
      </c>
      <c r="EQ181" s="15">
        <f>'Investment Analysis'!MC181</f>
        <v/>
      </c>
      <c r="ER181" s="48" t="n">
        <v>4450</v>
      </c>
      <c r="ES181" s="18">
        <f>'Investment Analysis'!LX181</f>
        <v/>
      </c>
      <c r="ET181" s="15">
        <f>'Investment Analysis'!LA181</f>
        <v/>
      </c>
      <c r="EU181" s="48" t="n">
        <v>48080.5</v>
      </c>
      <c r="EV181" s="18">
        <f>'Investment Analysis'!ML181</f>
        <v/>
      </c>
      <c r="EW181" s="15">
        <f>'Investment Analysis'!MJ181</f>
        <v/>
      </c>
      <c r="EX181" s="48" t="n">
        <v>85170.75</v>
      </c>
      <c r="EY181" s="18">
        <f>IF(EX181&gt;0,(EX181-EY$5)/EY$5,0)</f>
        <v/>
      </c>
      <c r="EZ181" s="15">
        <f>'Investment Analysis'!MQ181</f>
        <v/>
      </c>
      <c r="FA181" s="48" t="n">
        <v>13368</v>
      </c>
      <c r="FB181" s="18">
        <f>IF(FA181&gt;0,(FA181-FB$5)/FB$5,0)</f>
        <v/>
      </c>
      <c r="FC181" s="15">
        <f>'Investment Analysis'!MX181</f>
        <v/>
      </c>
      <c r="FD181" s="48" t="n">
        <v>19336.8</v>
      </c>
      <c r="FE181" s="18">
        <f>IF(FD181&gt;0,(FD181-FE$5)/FE$5,0)</f>
        <v/>
      </c>
      <c r="FF181" s="15">
        <f>'Investment Analysis'!NE181</f>
        <v/>
      </c>
      <c r="FG181" s="48" t="n">
        <v>18324</v>
      </c>
      <c r="FH181" s="18">
        <f>IF(FG181&gt;0,(FG181-FH$5)/FH$5,0)</f>
        <v/>
      </c>
      <c r="FI181" s="15">
        <f>'Investment Analysis'!NL181</f>
        <v/>
      </c>
      <c r="FJ181" s="48" t="n">
        <v>42399</v>
      </c>
      <c r="FK181" s="18">
        <f>IF(FJ181&gt;0,(FJ181-FK$5)/FK$5,0)</f>
        <v/>
      </c>
      <c r="FL181" s="15">
        <f>'Investment Analysis'!NS181</f>
        <v/>
      </c>
      <c r="FM181" s="48" t="n">
        <v>3594.45</v>
      </c>
      <c r="FN181" s="18">
        <f>IF(FM181&gt;0,(FM181-FN$5)/FN$5,0)</f>
        <v/>
      </c>
      <c r="FO181" s="15">
        <f>'Investment Analysis'!NZ181</f>
        <v/>
      </c>
      <c r="FP181" s="48" t="n">
        <v>28000</v>
      </c>
      <c r="FQ181" s="18">
        <f>IF(FP181&gt;0,(FP181-FQ$5)/FQ$5,0)</f>
        <v/>
      </c>
      <c r="FR181" s="15">
        <f>'Investment Analysis'!OG181</f>
        <v/>
      </c>
      <c r="FS181" s="48" t="n">
        <v>65370</v>
      </c>
      <c r="FT181" s="18">
        <f>IF(FS181&gt;0,(FS181-FT$5)/FT$5,0)</f>
        <v/>
      </c>
      <c r="FU181" s="15">
        <f>'Investment Analysis'!ON181</f>
        <v/>
      </c>
      <c r="FV181" s="48" t="n">
        <v>10400</v>
      </c>
      <c r="FW181" s="18">
        <f>IF(FV181&gt;0,(FV181-FW$5)/FW$5,0)</f>
        <v/>
      </c>
      <c r="FX181" s="15">
        <f>'Investment Analysis'!OU181</f>
        <v/>
      </c>
      <c r="FY181" s="48" t="n">
        <v>18968.75</v>
      </c>
      <c r="FZ181" s="18">
        <f>IF(FY181&gt;0,(FY181-FZ$5)/FZ$5,0)</f>
        <v/>
      </c>
      <c r="GA181" s="15">
        <f>'Investment Analysis'!PB181</f>
        <v/>
      </c>
      <c r="GB181" s="48" t="n">
        <v>20303.25</v>
      </c>
      <c r="GC181" s="18">
        <f>'Investment Analysis'!PK181</f>
        <v/>
      </c>
      <c r="GD181" s="15">
        <f>'Investment Analysis'!PI181</f>
        <v/>
      </c>
      <c r="GE181" s="48" t="n">
        <v>15696</v>
      </c>
      <c r="GF181" s="18">
        <f>'Investment Analysis'!PY181</f>
        <v/>
      </c>
      <c r="GG181" s="15">
        <f>'Investment Analysis'!PW181</f>
        <v/>
      </c>
      <c r="GH181" s="48" t="n">
        <v>22778.7</v>
      </c>
      <c r="GI181" s="18">
        <f>'Investment Analysis'!QF181</f>
        <v/>
      </c>
      <c r="GJ181" s="15">
        <f>'Investment Analysis'!QD181</f>
        <v/>
      </c>
      <c r="GK181" s="48" t="n">
        <v>32380</v>
      </c>
      <c r="GL181" s="18">
        <f>'Investment Analysis'!QM181</f>
        <v/>
      </c>
      <c r="GM181" s="15">
        <f>'Investment Analysis'!QK181</f>
        <v/>
      </c>
      <c r="GN181" s="48" t="n">
        <v>12690</v>
      </c>
      <c r="GO181" s="18">
        <f>'Investment Analysis'!QT181</f>
        <v/>
      </c>
      <c r="GP181" s="15">
        <f>'Investment Analysis'!QR181</f>
        <v/>
      </c>
      <c r="GQ181" s="48" t="n">
        <v>5753.55</v>
      </c>
      <c r="GR181" s="18">
        <f>'Investment Analysis'!RA181</f>
        <v/>
      </c>
      <c r="GS181" s="15">
        <f>'Investment Analysis'!QY181</f>
        <v/>
      </c>
      <c r="GT181" s="48" t="n">
        <v>20230</v>
      </c>
      <c r="GU181" s="18">
        <f>'Investment Analysis'!RH181</f>
        <v/>
      </c>
      <c r="GV181" s="15">
        <f>'Investment Analysis'!RF181</f>
        <v/>
      </c>
      <c r="GW181" s="48" t="n">
        <v>12546</v>
      </c>
      <c r="GX181" s="18">
        <f>'Investment Analysis'!RO181</f>
        <v/>
      </c>
      <c r="GY181" s="15">
        <f>'Investment Analysis'!RM181</f>
        <v/>
      </c>
      <c r="GZ181" s="48" t="n">
        <v>3700</v>
      </c>
      <c r="HA181" s="18">
        <f>'Investment Analysis'!RV181</f>
        <v/>
      </c>
      <c r="HB181" s="15">
        <f>'Investment Analysis'!RT181</f>
        <v/>
      </c>
      <c r="HC181" s="48" t="n">
        <v>32472</v>
      </c>
      <c r="HD181" s="18">
        <f>'Investment Analysis'!SC181</f>
        <v/>
      </c>
      <c r="HE181" s="15">
        <f>'Investment Analysis'!SA181</f>
        <v/>
      </c>
      <c r="HF181" s="48" t="n">
        <v>8250</v>
      </c>
      <c r="HG181" s="18">
        <f>'Investment Analysis'!SJ181</f>
        <v/>
      </c>
      <c r="HH181" s="15">
        <f>'Investment Analysis'!SH181</f>
        <v/>
      </c>
      <c r="HI181" s="48" t="n">
        <v>8360</v>
      </c>
      <c r="HJ181" s="18">
        <f>'Investment Analysis'!SM181</f>
        <v/>
      </c>
      <c r="HK181" s="15">
        <f>'Investment Analysis'!SK181</f>
        <v/>
      </c>
      <c r="HL181" s="48" t="n">
        <v>12112.5</v>
      </c>
      <c r="HM181" s="18">
        <f>'Investment Analysis'!SP181</f>
        <v/>
      </c>
      <c r="HN181" s="15">
        <f>'Investment Analysis'!SN181</f>
        <v/>
      </c>
      <c r="HO181" s="48" t="n">
        <v>16103.25</v>
      </c>
      <c r="HP181" s="18">
        <f>'Investment Analysis'!TE181</f>
        <v/>
      </c>
      <c r="HQ181" s="15">
        <f>'Investment Analysis'!TC181</f>
        <v/>
      </c>
      <c r="HR181" s="48" t="n">
        <v>6597</v>
      </c>
      <c r="HS181" s="18">
        <f>'Investment Analysis'!TL181</f>
        <v/>
      </c>
      <c r="HT181" s="15">
        <f>'Investment Analysis'!TJ181</f>
        <v/>
      </c>
      <c r="HU181" s="48" t="n">
        <v>18968</v>
      </c>
      <c r="HV181" s="18">
        <f>'Investment Analysis'!TS181</f>
        <v/>
      </c>
      <c r="HW181" s="15">
        <f>'Investment Analysis'!TQ181</f>
        <v/>
      </c>
      <c r="HX181" s="48" t="n"/>
      <c r="HY181" s="18">
        <f>'Investment Analysis'!TZ181</f>
        <v/>
      </c>
      <c r="HZ181" s="15">
        <f>'Investment Analysis'!TX181</f>
        <v/>
      </c>
      <c r="IA181" s="48" t="n"/>
      <c r="IB181" s="18">
        <f>'Investment Analysis'!UG181</f>
        <v/>
      </c>
      <c r="IC181" s="15">
        <f>'Investment Analysis'!UE181</f>
        <v/>
      </c>
      <c r="ID181" s="48" t="n"/>
      <c r="IE181" s="18">
        <f>'Investment Analysis'!UN181</f>
        <v/>
      </c>
      <c r="IF181" s="15">
        <f>'Investment Analysis'!UL181</f>
        <v/>
      </c>
      <c r="IG181" s="48" t="n"/>
      <c r="IH181" s="18">
        <f>'Investment Analysis'!UU181</f>
        <v/>
      </c>
      <c r="II181" s="15">
        <f>'Investment Analysis'!US181</f>
        <v/>
      </c>
      <c r="IJ181" s="48" t="n"/>
      <c r="IK181" s="18">
        <f>'Investment Analysis'!VB181</f>
        <v/>
      </c>
      <c r="IL181" s="15">
        <f>'Investment Analysis'!UZ181</f>
        <v/>
      </c>
      <c r="IM181" s="48" t="n"/>
      <c r="IN181" s="18">
        <f>'Investment Analysis'!VI181</f>
        <v/>
      </c>
      <c r="IO181" s="15">
        <f>'Investment Analysis'!VG181</f>
        <v/>
      </c>
      <c r="IP181" s="18" t="n"/>
      <c r="IQ181" s="18" t="n"/>
      <c r="IR181" s="18" t="n"/>
      <c r="IS181" s="108">
        <f>IF(IT181&gt;0,IT181-IT180,0)</f>
        <v/>
      </c>
      <c r="IT181" s="48">
        <f>FY181+FV181+FS181+FP181+FM181+FJ181+FG181+FD181+FA181+EX181+EU181+ER181+EO181+EL181+EI181+EF181+EC181+DZ181+DW181+DT181+DQ181+DN181+DK181+DH181+DE181+DB181+CY181+CV181+CS181+CP181+CJ181+CG181+CD181+CA181+BX181+P181+CM181+GT181+GQ181+GN181+GK181+GH181+GE181+GB181+BU181+BR181+BO181+BL181+BI181+BF181+BC181+AZ181+AW181+AT181+AQ181+AN181+AK181+AH181+AE181+AB181+Y181+V181+S181+GW181+GZ181+HC181+HF181+HI181+HL181+HO181+HR181+HU181</f>
        <v/>
      </c>
      <c r="IU181" s="101">
        <f>IF(IT181&gt;0,IV181,0)</f>
        <v/>
      </c>
      <c r="IW181" s="15">
        <f>IF(IT181&gt;0,(IT181+IV$11-I$2)/I$2,0)</f>
        <v/>
      </c>
      <c r="IX181" s="113">
        <f>IF(IT181&gt;0,IT181+IV$11-I$2,0)</f>
        <v/>
      </c>
      <c r="IY181" s="21">
        <f>IF(IT181&gt;0,(IT181+IV$11+IV$33+IV$52+IV$73+IV$93+IV$113+IV$133+IV$159+IV$176-IT$8)/IT$8,0)</f>
        <v/>
      </c>
      <c r="IZ181" s="173">
        <f>IF(IT181&gt;0,IT181+IV$11+IV$33+IV$52+IV$73+IV$93+IV$113+IV$133+IV$159+IV$176-IT$8,0)</f>
        <v/>
      </c>
    </row>
    <row r="182">
      <c r="A182" s="554">
        <f>'Investment Analysis'!A182</f>
        <v/>
      </c>
      <c r="B182" s="4">
        <f>'Investment Analysis'!B182</f>
        <v/>
      </c>
      <c r="C182" s="27">
        <f>'Investment Analysis'!C182</f>
        <v/>
      </c>
      <c r="D182" s="14">
        <f>'Investment Analysis'!D182</f>
        <v/>
      </c>
      <c r="E182" s="15">
        <f>'Investment Analysis'!E182</f>
        <v/>
      </c>
      <c r="F182" s="13">
        <f>'Investment Analysis'!G182</f>
        <v/>
      </c>
      <c r="G182" s="14">
        <f>'Investment Analysis'!H182</f>
        <v/>
      </c>
      <c r="H182" s="15">
        <f>'Investment Analysis'!I182</f>
        <v/>
      </c>
      <c r="I182" s="13">
        <f>'Investment Analysis'!K182</f>
        <v/>
      </c>
      <c r="J182" s="14">
        <f>'Investment Analysis'!L182</f>
        <v/>
      </c>
      <c r="K182" s="15">
        <f>'Investment Analysis'!M182</f>
        <v/>
      </c>
      <c r="L182" s="41">
        <f>'Investment Analysis'!T182</f>
        <v/>
      </c>
      <c r="M182" s="21">
        <f>'Investment Analysis'!V182</f>
        <v/>
      </c>
      <c r="N182" s="21">
        <f>'Investment Analysis'!W182</f>
        <v/>
      </c>
      <c r="P182" s="48">
        <f>'Investment Analysis'!Y182</f>
        <v/>
      </c>
      <c r="Q182" s="18" t="n"/>
      <c r="R182" s="83" t="n"/>
      <c r="S182" s="48" t="n">
        <v>4807.58</v>
      </c>
      <c r="T182" s="18">
        <f>'Investment Analysis'!AH182</f>
        <v/>
      </c>
      <c r="U182" s="15">
        <f>'Investment Analysis'!AF182</f>
        <v/>
      </c>
      <c r="V182" s="48" t="n">
        <v>7544.73</v>
      </c>
      <c r="W182" s="18">
        <f>'Investment Analysis'!AO182</f>
        <v/>
      </c>
      <c r="X182" s="15">
        <f>'Investment Analysis'!AM182</f>
        <v/>
      </c>
      <c r="Y182" s="48" t="n">
        <v>10297.71</v>
      </c>
      <c r="Z182" s="18">
        <f>IF(Y182&gt;0,(Y182-Z$5)/Z$5,0)</f>
        <v/>
      </c>
      <c r="AA182" s="15">
        <f>'Investment Analysis'!GM182</f>
        <v/>
      </c>
      <c r="AB182" s="48" t="n">
        <v>2789.64</v>
      </c>
      <c r="AC182" s="18">
        <f>IF(AB182&gt;0,(AB182+8000+5000-AC$5)/AC$5,0)</f>
        <v/>
      </c>
      <c r="AD182" s="15">
        <f>'Investment Analysis'!AT182</f>
        <v/>
      </c>
      <c r="AE182" s="48" t="n">
        <v>11882.42</v>
      </c>
      <c r="AF182" s="18">
        <f>'Investment Analysis'!BC182</f>
        <v/>
      </c>
      <c r="AG182" s="15">
        <f>'Investment Analysis'!BA182</f>
        <v/>
      </c>
      <c r="AH182" s="48" t="n"/>
      <c r="AI182" s="18">
        <f>IF(AH182&gt;0,(AH182-5000+20000+20000-AI$5)/AI$5,0)</f>
        <v/>
      </c>
      <c r="AJ182" s="15">
        <f>'Investment Analysis'!BH182</f>
        <v/>
      </c>
      <c r="AK182" s="48" t="n">
        <v>5383.77</v>
      </c>
      <c r="AL182" s="18">
        <f>IF(AK182&gt;0,(AK182+7000-AL$5)/AL$5,0)</f>
        <v/>
      </c>
      <c r="AM182" s="15">
        <f>'Investment Analysis'!BO182</f>
        <v/>
      </c>
      <c r="AN182" s="48" t="n">
        <v>6161.13</v>
      </c>
      <c r="AO182" s="18">
        <f>IF(AN182&gt;0,(AN182+25000+5000-AO$5)/AO$5,0)</f>
        <v/>
      </c>
      <c r="AP182" s="15">
        <f>'Investment Analysis'!BV182</f>
        <v/>
      </c>
      <c r="AQ182" s="48" t="n">
        <v>5262.67</v>
      </c>
      <c r="AR182" s="18">
        <f>IF(AQ182&gt;0,(AQ182+10000+4000-AR$5)/AR$5,0)</f>
        <v/>
      </c>
      <c r="AS182" s="15">
        <f>'Investment Analysis'!CC182</f>
        <v/>
      </c>
      <c r="AT182" s="48" t="n">
        <v>4905.22</v>
      </c>
      <c r="AU182" s="18">
        <f>'Investment Analysis'!CL182</f>
        <v/>
      </c>
      <c r="AV182" s="15">
        <f>'Investment Analysis'!CJ182</f>
        <v/>
      </c>
      <c r="AW182" s="48" t="n">
        <v>18726.75</v>
      </c>
      <c r="AX182" s="18">
        <f>IF(AW182&gt;0,(AW182+2000-AX$5)/AX$5,0)</f>
        <v/>
      </c>
      <c r="AY182" s="15">
        <f>'Investment Analysis'!CQ182</f>
        <v/>
      </c>
      <c r="AZ182" s="48" t="n">
        <v>16786.03</v>
      </c>
      <c r="BA182" s="18">
        <f>'Investment Analysis'!CZ182</f>
        <v/>
      </c>
      <c r="BB182" s="15">
        <f>'Investment Analysis'!CX182</f>
        <v/>
      </c>
      <c r="BC182" s="48" t="n">
        <v>9911.27</v>
      </c>
      <c r="BD182" s="18">
        <f>IF(BC182&gt;0,(BC182-10000+30000+10000-BD$5)/BD$5,0)</f>
        <v/>
      </c>
      <c r="BE182" s="15">
        <f>'Investment Analysis'!DE182</f>
        <v/>
      </c>
      <c r="BF182" s="48" t="n">
        <v>4663.86</v>
      </c>
      <c r="BG182" s="18">
        <f>'Investment Analysis'!DN182</f>
        <v/>
      </c>
      <c r="BH182" s="15">
        <f>'Investment Analysis'!DL182</f>
        <v/>
      </c>
      <c r="BI182" s="48" t="n">
        <v>18971.05</v>
      </c>
      <c r="BJ182" s="18">
        <f>'Investment Analysis'!EB182</f>
        <v/>
      </c>
      <c r="BK182" s="15">
        <f>'Investment Analysis'!DZ182</f>
        <v/>
      </c>
      <c r="BL182" s="48" t="n">
        <v>17981.8</v>
      </c>
      <c r="BM182" s="18">
        <f>'Investment Analysis'!EI182</f>
        <v/>
      </c>
      <c r="BN182" s="15">
        <f>'Investment Analysis'!EG182</f>
        <v/>
      </c>
      <c r="BO182" s="48" t="n">
        <v>10751.44</v>
      </c>
      <c r="BP182" s="18">
        <f>'Investment Analysis'!DU182</f>
        <v/>
      </c>
      <c r="BQ182" s="15">
        <f>'Investment Analysis'!DS182</f>
        <v/>
      </c>
      <c r="BR182" s="48" t="n">
        <v>12827.65</v>
      </c>
      <c r="BS182" s="18">
        <f>'Investment Analysis'!EP182</f>
        <v/>
      </c>
      <c r="BT182" s="15">
        <f>'Investment Analysis'!EN182</f>
        <v/>
      </c>
      <c r="BU182" s="48" t="n">
        <v>14716.95</v>
      </c>
      <c r="BV182" s="18">
        <f>IF(BU182&gt;0,(BU182+8000-BV$5)/BV$5,0)</f>
        <v/>
      </c>
      <c r="BW182" s="15">
        <f>'Investment Analysis'!EU182</f>
        <v/>
      </c>
      <c r="BX182" s="48" t="n">
        <v>26173.88</v>
      </c>
      <c r="BY182" s="18">
        <f>IF(BX182&gt;0,(BX182-10000-5000-BY$5)/BY$5,0)</f>
        <v/>
      </c>
      <c r="BZ182" s="15">
        <f>'Investment Analysis'!FB182</f>
        <v/>
      </c>
      <c r="CA182" s="48" t="n">
        <v>21824.81</v>
      </c>
      <c r="CB182" s="18">
        <f>IF(CA182&gt;0,(CA182-CB$5)/CB$5,0)</f>
        <v/>
      </c>
      <c r="CC182" s="15">
        <f>'Investment Analysis'!FI182</f>
        <v/>
      </c>
      <c r="CD182" s="48" t="n">
        <v>9743.33</v>
      </c>
      <c r="CE182" s="18">
        <f>'Investment Analysis'!FR182</f>
        <v/>
      </c>
      <c r="CF182" s="15">
        <f>'Investment Analysis'!FP182</f>
        <v/>
      </c>
      <c r="CG182" s="48" t="n">
        <v>4828.94</v>
      </c>
      <c r="CH182" s="18">
        <f>'Investment Analysis'!FR182</f>
        <v/>
      </c>
      <c r="CI182" s="15">
        <f>'Investment Analysis'!FW182</f>
        <v/>
      </c>
      <c r="CJ182" s="48" t="n"/>
      <c r="CK182" s="18">
        <f>IF(CJ182&gt;0,(CJ182+5000+8000-CK$5)/CK$5,0)</f>
        <v/>
      </c>
      <c r="CL182" s="15">
        <f>'Investment Analysis'!GD182</f>
        <v/>
      </c>
      <c r="CM182" s="48" t="n">
        <v>38215.7</v>
      </c>
      <c r="CN182" s="18">
        <f>IF(CM182&gt;0,(CM182-CN$5)/CN$5,0)</f>
        <v/>
      </c>
      <c r="CO182" s="15">
        <f>'Investment Analysis'!GT182</f>
        <v/>
      </c>
      <c r="CP182" s="48" t="n">
        <v>22606.35</v>
      </c>
      <c r="CQ182" s="18">
        <f>IF(CP182&gt;0,(CP182-CQ$5)/CQ$5,0)</f>
        <v/>
      </c>
      <c r="CR182" s="15">
        <f>'Investment Analysis'!HG182</f>
        <v/>
      </c>
      <c r="CS182" s="48" t="n">
        <v>4570</v>
      </c>
      <c r="CT182" s="18">
        <f>IF(CS182&gt;0,(CS182-CT$5)/CT$5,0)</f>
        <v/>
      </c>
      <c r="CU182" s="15">
        <f>'Investment Analysis'!HN182</f>
        <v/>
      </c>
      <c r="CV182" s="48" t="n">
        <v>31032.75</v>
      </c>
      <c r="CW182" s="18">
        <f>IF(CV182&gt;0,(CV182-CW$5)/CW$5,0)</f>
        <v/>
      </c>
      <c r="CX182" s="15">
        <f>'Investment Analysis'!IB182</f>
        <v/>
      </c>
      <c r="CY182" s="48" t="n">
        <v>25869.9</v>
      </c>
      <c r="CZ182" s="18">
        <f>IF(CY182&gt;0,(CY182-CZ$5)/CZ$5,0)</f>
        <v/>
      </c>
      <c r="DA182" s="15">
        <f>'Investment Analysis'!II182</f>
        <v/>
      </c>
      <c r="DB182" s="48" t="n">
        <v>6798.25</v>
      </c>
      <c r="DC182" s="18">
        <f>IF(DB182&gt;0,(DB182-DC$5)/DC$5,0)</f>
        <v/>
      </c>
      <c r="DD182" s="15">
        <f>'Investment Analysis'!IP182</f>
        <v/>
      </c>
      <c r="DE182" s="48" t="n">
        <v>23841</v>
      </c>
      <c r="DF182" s="18">
        <f>'Investment Analysis'!IY182</f>
        <v/>
      </c>
      <c r="DG182" s="15">
        <f>'Investment Analysis'!IW182</f>
        <v/>
      </c>
      <c r="DH182" s="48" t="n">
        <v>22559.4</v>
      </c>
      <c r="DI182" s="18">
        <f>IF(DH182&gt;0,(DH182-DI$5)/DI$5,0)</f>
        <v/>
      </c>
      <c r="DJ182" s="15">
        <f>'Investment Analysis'!JD182</f>
        <v/>
      </c>
      <c r="DK182" s="48" t="n">
        <v>25018.5</v>
      </c>
      <c r="DL182" s="18">
        <f>IF(DK182&gt;0,(DK182-DL$5)/DL$5,0)</f>
        <v/>
      </c>
      <c r="DM182" s="15">
        <f>'Investment Analysis'!JK182</f>
        <v/>
      </c>
      <c r="DN182" s="48" t="n">
        <v>1125</v>
      </c>
      <c r="DO182" s="18">
        <f>IF(DN182&gt;0,(DN182-DO$5)/DO$5,0)</f>
        <v/>
      </c>
      <c r="DP182" s="15">
        <f>'Investment Analysis'!HU182</f>
        <v/>
      </c>
      <c r="DQ182" s="48" t="n">
        <v>1987</v>
      </c>
      <c r="DR182" s="18">
        <f>IF(DQ182&gt;0,(DQ182-DR$5)/DR$5,0)</f>
        <v/>
      </c>
      <c r="DS182" s="15">
        <f>'Investment Analysis'!JR182</f>
        <v/>
      </c>
      <c r="DT182" s="48" t="n">
        <v>20586</v>
      </c>
      <c r="DU182" s="18">
        <f>IF(DT182&gt;0,(DT182-630.54-DU$5)/DU$5,0)</f>
        <v/>
      </c>
      <c r="DV182" s="15">
        <f>'Investment Analysis'!JY182</f>
        <v/>
      </c>
      <c r="DW182" s="48" t="n">
        <v>16303</v>
      </c>
      <c r="DX182" s="18">
        <f>IF(DW182&gt;0,(DW182-DX$5)/DX$5,0)</f>
        <v/>
      </c>
      <c r="DY182" s="15">
        <f>'Investment Analysis'!KF182</f>
        <v/>
      </c>
      <c r="DZ182" s="48" t="n">
        <v>6624</v>
      </c>
      <c r="EA182" s="18">
        <f>IF(DZ182&gt;0,(DZ182-EA$5)/EA$5,0)</f>
        <v/>
      </c>
      <c r="EB182" s="15">
        <f>'Investment Analysis'!KM182</f>
        <v/>
      </c>
      <c r="EC182" s="48" t="n">
        <v>10790</v>
      </c>
      <c r="ED182" s="18">
        <f>'Investment Analysis'!KV182</f>
        <v/>
      </c>
      <c r="EE182" s="15">
        <f>'Investment Analysis'!KT182</f>
        <v/>
      </c>
      <c r="EF182" s="48" t="n">
        <v>23026.5</v>
      </c>
      <c r="EG182" s="18">
        <f>IF(EF182&gt;0,(EF182-EG$5)/EG$5,0)</f>
        <v/>
      </c>
      <c r="EH182" s="15">
        <f>'Investment Analysis'!LH182</f>
        <v/>
      </c>
      <c r="EI182" s="48" t="n">
        <v>9933.299999999999</v>
      </c>
      <c r="EJ182" s="18">
        <f>'Investment Analysis'!LQ182</f>
        <v/>
      </c>
      <c r="EK182" s="15">
        <f>'Investment Analysis'!LO182</f>
        <v/>
      </c>
      <c r="EL182" s="48" t="n">
        <v>34410</v>
      </c>
      <c r="EM182" s="18">
        <f>IF(EL182&gt;0,(EL182-EM$4)/EM$4,0)</f>
        <v/>
      </c>
      <c r="EN182" s="15">
        <f>'Investment Analysis'!LX182</f>
        <v/>
      </c>
      <c r="EO182" s="48" t="n">
        <v>18120</v>
      </c>
      <c r="EP182" s="68">
        <f>IF(EO182&gt;0,(EO182-500-EP$5)/EP$5,0)</f>
        <v/>
      </c>
      <c r="EQ182" s="15">
        <f>'Investment Analysis'!MC182</f>
        <v/>
      </c>
      <c r="ER182" s="48" t="n">
        <v>4395</v>
      </c>
      <c r="ES182" s="18">
        <f>'Investment Analysis'!LX182</f>
        <v/>
      </c>
      <c r="ET182" s="15">
        <f>'Investment Analysis'!LA182</f>
        <v/>
      </c>
      <c r="EU182" s="48" t="n">
        <v>47937.5</v>
      </c>
      <c r="EV182" s="18">
        <f>'Investment Analysis'!ML182</f>
        <v/>
      </c>
      <c r="EW182" s="15">
        <f>'Investment Analysis'!MJ182</f>
        <v/>
      </c>
      <c r="EX182" s="48" t="n">
        <v>87218.25</v>
      </c>
      <c r="EY182" s="18">
        <f>IF(EX182&gt;0,(EX182-EY$5)/EY$5,0)</f>
        <v/>
      </c>
      <c r="EZ182" s="15">
        <f>'Investment Analysis'!MQ182</f>
        <v/>
      </c>
      <c r="FA182" s="48" t="n">
        <v>13800</v>
      </c>
      <c r="FB182" s="18">
        <f>IF(FA182&gt;0,(FA182-FB$5)/FB$5,0)</f>
        <v/>
      </c>
      <c r="FC182" s="15">
        <f>'Investment Analysis'!MX182</f>
        <v/>
      </c>
      <c r="FD182" s="48" t="n">
        <v>19838.7</v>
      </c>
      <c r="FE182" s="18">
        <f>IF(FD182&gt;0,(FD182-FE$5)/FE$5,0)</f>
        <v/>
      </c>
      <c r="FF182" s="15">
        <f>'Investment Analysis'!NE182</f>
        <v/>
      </c>
      <c r="FG182" s="48" t="n">
        <v>19746</v>
      </c>
      <c r="FH182" s="18">
        <f>IF(FG182&gt;0,(FG182-FH$5)/FH$5,0)</f>
        <v/>
      </c>
      <c r="FI182" s="15">
        <f>'Investment Analysis'!NL182</f>
        <v/>
      </c>
      <c r="FJ182" s="48" t="n">
        <v>45049.2</v>
      </c>
      <c r="FK182" s="18">
        <f>IF(FJ182&gt;0,(FJ182-FK$5)/FK$5,0)</f>
        <v/>
      </c>
      <c r="FL182" s="15">
        <f>'Investment Analysis'!NS182</f>
        <v/>
      </c>
      <c r="FM182" s="48" t="n">
        <v>3587.55</v>
      </c>
      <c r="FN182" s="18">
        <f>IF(FM182&gt;0,(FM182-FN$5)/FN$5,0)</f>
        <v/>
      </c>
      <c r="FO182" s="15">
        <f>'Investment Analysis'!NZ182</f>
        <v/>
      </c>
      <c r="FP182" s="48" t="n">
        <v>28500</v>
      </c>
      <c r="FQ182" s="18">
        <f>IF(FP182&gt;0,(FP182-FQ$5)/FQ$5,0)</f>
        <v/>
      </c>
      <c r="FR182" s="15">
        <f>'Investment Analysis'!OG182</f>
        <v/>
      </c>
      <c r="FS182" s="48" t="n">
        <v>65790</v>
      </c>
      <c r="FT182" s="18">
        <f>IF(FS182&gt;0,(FS182-FT$5)/FT$5,0)</f>
        <v/>
      </c>
      <c r="FU182" s="15">
        <f>'Investment Analysis'!ON182</f>
        <v/>
      </c>
      <c r="FV182" s="48" t="n">
        <v>10240</v>
      </c>
      <c r="FW182" s="18">
        <f>IF(FV182&gt;0,(FV182-FW$5)/FW$5,0)</f>
        <v/>
      </c>
      <c r="FX182" s="15">
        <f>'Investment Analysis'!OU182</f>
        <v/>
      </c>
      <c r="FY182" s="48" t="n">
        <v>19375</v>
      </c>
      <c r="FZ182" s="18">
        <f>IF(FY182&gt;0,(FY182-FZ$5)/FZ$5,0)</f>
        <v/>
      </c>
      <c r="GA182" s="15">
        <f>'Investment Analysis'!PB182</f>
        <v/>
      </c>
      <c r="GB182" s="48" t="n">
        <v>20673</v>
      </c>
      <c r="GC182" s="18">
        <f>'Investment Analysis'!PK182</f>
        <v/>
      </c>
      <c r="GD182" s="15">
        <f>'Investment Analysis'!PI182</f>
        <v/>
      </c>
      <c r="GE182" s="48" t="n">
        <v>15156</v>
      </c>
      <c r="GF182" s="18">
        <f>'Investment Analysis'!PY182</f>
        <v/>
      </c>
      <c r="GG182" s="15">
        <f>'Investment Analysis'!PW182</f>
        <v/>
      </c>
      <c r="GH182" s="48" t="n">
        <v>22868.3</v>
      </c>
      <c r="GI182" s="18">
        <f>'Investment Analysis'!QF182</f>
        <v/>
      </c>
      <c r="GJ182" s="15">
        <f>'Investment Analysis'!QD182</f>
        <v/>
      </c>
      <c r="GK182" s="48" t="n">
        <v>32940</v>
      </c>
      <c r="GL182" s="18">
        <f>'Investment Analysis'!QM182</f>
        <v/>
      </c>
      <c r="GM182" s="15">
        <f>'Investment Analysis'!QK182</f>
        <v/>
      </c>
      <c r="GN182" s="48" t="n">
        <v>12483</v>
      </c>
      <c r="GO182" s="18">
        <f>'Investment Analysis'!QT182</f>
        <v/>
      </c>
      <c r="GP182" s="15">
        <f>'Investment Analysis'!QR182</f>
        <v/>
      </c>
      <c r="GQ182" s="48" t="n">
        <v>5799.75</v>
      </c>
      <c r="GR182" s="18">
        <f>'Investment Analysis'!RA182</f>
        <v/>
      </c>
      <c r="GS182" s="15">
        <f>'Investment Analysis'!QY182</f>
        <v/>
      </c>
      <c r="GT182" s="48" t="n">
        <v>21007.75</v>
      </c>
      <c r="GU182" s="18">
        <f>'Investment Analysis'!RH182</f>
        <v/>
      </c>
      <c r="GV182" s="15">
        <f>'Investment Analysis'!RF182</f>
        <v/>
      </c>
      <c r="GW182" s="48" t="n">
        <v>13022</v>
      </c>
      <c r="GX182" s="18">
        <f>'Investment Analysis'!RO182</f>
        <v/>
      </c>
      <c r="GY182" s="15">
        <f>'Investment Analysis'!RM182</f>
        <v/>
      </c>
      <c r="GZ182" s="48" t="n">
        <v>3704</v>
      </c>
      <c r="HA182" s="18">
        <f>'Investment Analysis'!RV182</f>
        <v/>
      </c>
      <c r="HB182" s="15">
        <f>'Investment Analysis'!RT182</f>
        <v/>
      </c>
      <c r="HC182" s="48" t="n">
        <v>33348</v>
      </c>
      <c r="HD182" s="18">
        <f>'Investment Analysis'!SC182</f>
        <v/>
      </c>
      <c r="HE182" s="15">
        <f>'Investment Analysis'!SA182</f>
        <v/>
      </c>
      <c r="HF182" s="48" t="n">
        <v>8095</v>
      </c>
      <c r="HG182" s="18">
        <f>'Investment Analysis'!SJ182</f>
        <v/>
      </c>
      <c r="HH182" s="15">
        <f>'Investment Analysis'!SH182</f>
        <v/>
      </c>
      <c r="HI182" s="48" t="n">
        <v>8120</v>
      </c>
      <c r="HJ182" s="18">
        <f>'Investment Analysis'!SM182</f>
        <v/>
      </c>
      <c r="HK182" s="15">
        <f>'Investment Analysis'!SK182</f>
        <v/>
      </c>
      <c r="HL182" s="48" t="n">
        <v>12030</v>
      </c>
      <c r="HM182" s="18">
        <f>'Investment Analysis'!SP182</f>
        <v/>
      </c>
      <c r="HN182" s="15">
        <f>'Investment Analysis'!SN182</f>
        <v/>
      </c>
      <c r="HO182" s="48" t="n">
        <v>15922.2</v>
      </c>
      <c r="HP182" s="18">
        <f>'Investment Analysis'!TE182</f>
        <v/>
      </c>
      <c r="HQ182" s="15">
        <f>'Investment Analysis'!TC182</f>
        <v/>
      </c>
      <c r="HR182" s="48" t="n">
        <v>6495</v>
      </c>
      <c r="HS182" s="18">
        <f>'Investment Analysis'!TL182</f>
        <v/>
      </c>
      <c r="HT182" s="15">
        <f>'Investment Analysis'!TJ182</f>
        <v/>
      </c>
      <c r="HU182" s="48" t="n">
        <v>19016</v>
      </c>
      <c r="HV182" s="18">
        <f>'Investment Analysis'!TS182</f>
        <v/>
      </c>
      <c r="HW182" s="15">
        <f>'Investment Analysis'!TQ182</f>
        <v/>
      </c>
      <c r="HX182" s="48" t="n"/>
      <c r="HY182" s="18">
        <f>'Investment Analysis'!TZ182</f>
        <v/>
      </c>
      <c r="HZ182" s="15">
        <f>'Investment Analysis'!TX182</f>
        <v/>
      </c>
      <c r="IA182" s="48" t="n"/>
      <c r="IB182" s="18">
        <f>'Investment Analysis'!UG182</f>
        <v/>
      </c>
      <c r="IC182" s="15">
        <f>'Investment Analysis'!UE182</f>
        <v/>
      </c>
      <c r="ID182" s="48" t="n"/>
      <c r="IE182" s="18">
        <f>'Investment Analysis'!UN182</f>
        <v/>
      </c>
      <c r="IF182" s="15">
        <f>'Investment Analysis'!UL182</f>
        <v/>
      </c>
      <c r="IG182" s="48" t="n"/>
      <c r="IH182" s="18">
        <f>'Investment Analysis'!UU182</f>
        <v/>
      </c>
      <c r="II182" s="15">
        <f>'Investment Analysis'!US182</f>
        <v/>
      </c>
      <c r="IJ182" s="48" t="n"/>
      <c r="IK182" s="18">
        <f>'Investment Analysis'!VB182</f>
        <v/>
      </c>
      <c r="IL182" s="15">
        <f>'Investment Analysis'!UZ182</f>
        <v/>
      </c>
      <c r="IM182" s="48" t="n"/>
      <c r="IN182" s="18">
        <f>'Investment Analysis'!VI182</f>
        <v/>
      </c>
      <c r="IO182" s="15">
        <f>'Investment Analysis'!VG182</f>
        <v/>
      </c>
      <c r="IP182" s="18" t="n"/>
      <c r="IQ182" s="18" t="n"/>
      <c r="IR182" s="18" t="n"/>
      <c r="IS182" s="108">
        <f>IF(IT182&gt;0,IT182-IT181,0)</f>
        <v/>
      </c>
      <c r="IT182" s="48">
        <f>FY182+FV182+FS182+FP182+FM182+FJ182+FG182+FD182+FA182+EX182+EU182+ER182+EO182+EL182+EI182+EF182+EC182+DZ182+DW182+DT182+DQ182+DN182+DK182+DH182+DE182+DB182+CY182+CV182+CS182+CP182+CJ182+CG182+CD182+CA182+BX182+P182+CM182+GT182+GQ182+GN182+GK182+GH182+GE182+GB182+BU182+BR182+BO182+BL182+BI182+BF182+BC182+AZ182+AW182+AT182+AQ182+AN182+AK182+AH182+AE182+AB182+Y182+V182+S182+GW182+GZ182+HC182+HF182+HI182+HL182+HO182+HR182+HU182</f>
        <v/>
      </c>
      <c r="IU182" s="101">
        <f>IF(IT182&gt;0,IV182,0)</f>
        <v/>
      </c>
      <c r="IV182" s="101" t="n"/>
      <c r="IW182" s="15">
        <f>IF(IT182&gt;0,(IT182+IV$11-I$2)/I$2,0)</f>
        <v/>
      </c>
      <c r="IX182" s="113">
        <f>IF(IT182&gt;0,IT182+IV$11-I$2,0)</f>
        <v/>
      </c>
      <c r="IY182" s="21">
        <f>IF(IT182&gt;0,(IT182+IV$11+IV$33+IV$52+IV$73+IV$93+IV$113+IV$133+IV$159+IV$176-IT$8)/IT$8,0)</f>
        <v/>
      </c>
      <c r="IZ182" s="173">
        <f>IF(IT182&gt;0,IT182+IV$11+IV$33+IV$52+IV$73+IV$93+IV$113+IV$133+IV$159+IV$176-IT$8,0)</f>
        <v/>
      </c>
    </row>
    <row r="183">
      <c r="A183" s="554">
        <f>'Investment Analysis'!A183</f>
        <v/>
      </c>
      <c r="B183" s="4">
        <f>'Investment Analysis'!B183</f>
        <v/>
      </c>
      <c r="C183" s="27">
        <f>'Investment Analysis'!C183</f>
        <v/>
      </c>
      <c r="D183" s="14">
        <f>'Investment Analysis'!D183</f>
        <v/>
      </c>
      <c r="E183" s="15">
        <f>'Investment Analysis'!E183</f>
        <v/>
      </c>
      <c r="F183" s="13">
        <f>'Investment Analysis'!G183</f>
        <v/>
      </c>
      <c r="G183" s="14">
        <f>'Investment Analysis'!H183</f>
        <v/>
      </c>
      <c r="H183" s="15">
        <f>'Investment Analysis'!I183</f>
        <v/>
      </c>
      <c r="I183" s="13">
        <f>'Investment Analysis'!K183</f>
        <v/>
      </c>
      <c r="J183" s="14">
        <f>'Investment Analysis'!L183</f>
        <v/>
      </c>
      <c r="K183" s="15">
        <f>'Investment Analysis'!M183</f>
        <v/>
      </c>
      <c r="L183" s="41">
        <f>'Investment Analysis'!T183</f>
        <v/>
      </c>
      <c r="M183" s="21">
        <f>'Investment Analysis'!V183</f>
        <v/>
      </c>
      <c r="N183" s="21">
        <f>'Investment Analysis'!W183</f>
        <v/>
      </c>
      <c r="P183" s="48">
        <f>'Investment Analysis'!Y183</f>
        <v/>
      </c>
      <c r="Q183" s="18" t="n"/>
      <c r="R183" s="83" t="n"/>
      <c r="S183" s="48" t="n">
        <v>4813.36</v>
      </c>
      <c r="T183" s="18">
        <f>'Investment Analysis'!AH183</f>
        <v/>
      </c>
      <c r="U183" s="15">
        <f>'Investment Analysis'!AF183</f>
        <v/>
      </c>
      <c r="V183" s="48" t="n">
        <v>7572.38</v>
      </c>
      <c r="W183" s="18">
        <f>'Investment Analysis'!AO183</f>
        <v/>
      </c>
      <c r="X183" s="15">
        <f>'Investment Analysis'!AM183</f>
        <v/>
      </c>
      <c r="Y183" s="48" t="n">
        <v>10489.04</v>
      </c>
      <c r="Z183" s="18">
        <f>IF(Y183&gt;0,(Y183-Z$5)/Z$5,0)</f>
        <v/>
      </c>
      <c r="AA183" s="15">
        <f>'Investment Analysis'!GM183</f>
        <v/>
      </c>
      <c r="AB183" s="48" t="n">
        <v>2798.82</v>
      </c>
      <c r="AC183" s="18">
        <f>IF(AB183&gt;0,(AB183+8000+5000-AC$5)/AC$5,0)</f>
        <v/>
      </c>
      <c r="AD183" s="15">
        <f>'Investment Analysis'!AT183</f>
        <v/>
      </c>
      <c r="AE183" s="48" t="n">
        <v>11983.28</v>
      </c>
      <c r="AF183" s="18">
        <f>'Investment Analysis'!BC183</f>
        <v/>
      </c>
      <c r="AG183" s="15">
        <f>'Investment Analysis'!BA183</f>
        <v/>
      </c>
      <c r="AH183" s="48" t="n"/>
      <c r="AI183" s="18">
        <f>IF(AH183&gt;0,(AH183-5000+20000+20000-AI$5)/AI$5,0)</f>
        <v/>
      </c>
      <c r="AJ183" s="15">
        <f>'Investment Analysis'!BH183</f>
        <v/>
      </c>
      <c r="AK183" s="48" t="n">
        <v>5443.74</v>
      </c>
      <c r="AL183" s="18">
        <f>IF(AK183&gt;0,(AK183+7000-AL$5)/AL$5,0)</f>
        <v/>
      </c>
      <c r="AM183" s="15">
        <f>'Investment Analysis'!BO183</f>
        <v/>
      </c>
      <c r="AN183" s="48" t="n">
        <v>6186.64</v>
      </c>
      <c r="AO183" s="18">
        <f>IF(AN183&gt;0,(AN183+25000+5000-AO$5)/AO$5,0)</f>
        <v/>
      </c>
      <c r="AP183" s="15">
        <f>'Investment Analysis'!BV183</f>
        <v/>
      </c>
      <c r="AQ183" s="48" t="n">
        <v>5313.36</v>
      </c>
      <c r="AR183" s="18">
        <f>IF(AQ183&gt;0,(AQ183+10000+4000-AR$5)/AR$5,0)</f>
        <v/>
      </c>
      <c r="AS183" s="15">
        <f>'Investment Analysis'!CC183</f>
        <v/>
      </c>
      <c r="AT183" s="48" t="n">
        <v>5001.47</v>
      </c>
      <c r="AU183" s="18">
        <f>'Investment Analysis'!CL183</f>
        <v/>
      </c>
      <c r="AV183" s="15">
        <f>'Investment Analysis'!CJ183</f>
        <v/>
      </c>
      <c r="AW183" s="48" t="n">
        <v>19019.35</v>
      </c>
      <c r="AX183" s="18">
        <f>IF(AW183&gt;0,(AW183+2000-AX$5)/AX$5,0)</f>
        <v/>
      </c>
      <c r="AY183" s="15">
        <f>'Investment Analysis'!CQ183</f>
        <v/>
      </c>
      <c r="AZ183" s="48" t="n">
        <v>17003.22</v>
      </c>
      <c r="BA183" s="18">
        <f>'Investment Analysis'!CZ183</f>
        <v/>
      </c>
      <c r="BB183" s="15">
        <f>'Investment Analysis'!CX183</f>
        <v/>
      </c>
      <c r="BC183" s="48" t="n">
        <v>10052.72</v>
      </c>
      <c r="BD183" s="18">
        <f>IF(BC183&gt;0,(BC183-10000+30000+10000-BD$5)/BD$5,0)</f>
        <v/>
      </c>
      <c r="BE183" s="15">
        <f>'Investment Analysis'!DE183</f>
        <v/>
      </c>
      <c r="BF183" s="48" t="n">
        <v>4714.49</v>
      </c>
      <c r="BG183" s="18">
        <f>'Investment Analysis'!DN183</f>
        <v/>
      </c>
      <c r="BH183" s="15">
        <f>'Investment Analysis'!DL183</f>
        <v/>
      </c>
      <c r="BI183" s="48" t="n">
        <v>19075.05</v>
      </c>
      <c r="BJ183" s="18">
        <f>'Investment Analysis'!EB183</f>
        <v/>
      </c>
      <c r="BK183" s="15">
        <f>'Investment Analysis'!DZ183</f>
        <v/>
      </c>
      <c r="BL183" s="48" t="n">
        <v>18104.39</v>
      </c>
      <c r="BM183" s="18">
        <f>'Investment Analysis'!EI183</f>
        <v/>
      </c>
      <c r="BN183" s="15">
        <f>'Investment Analysis'!EG183</f>
        <v/>
      </c>
      <c r="BO183" s="48" t="n">
        <v>10869.98</v>
      </c>
      <c r="BP183" s="18">
        <f>'Investment Analysis'!DU183</f>
        <v/>
      </c>
      <c r="BQ183" s="15">
        <f>'Investment Analysis'!DS183</f>
        <v/>
      </c>
      <c r="BR183" s="48" t="n">
        <v>12952.74</v>
      </c>
      <c r="BS183" s="18">
        <f>'Investment Analysis'!EP183</f>
        <v/>
      </c>
      <c r="BT183" s="15">
        <f>'Investment Analysis'!EN183</f>
        <v/>
      </c>
      <c r="BU183" s="48" t="n">
        <v>15035.12</v>
      </c>
      <c r="BV183" s="18">
        <f>IF(BU183&gt;0,(BU183+8000-BV$5)/BV$5,0)</f>
        <v/>
      </c>
      <c r="BW183" s="15">
        <f>'Investment Analysis'!EU183</f>
        <v/>
      </c>
      <c r="BX183" s="48" t="n">
        <v>26452.95</v>
      </c>
      <c r="BY183" s="18">
        <f>IF(BX183&gt;0,(BX183-10000-5000-BY$5)/BY$5,0)</f>
        <v/>
      </c>
      <c r="BZ183" s="15">
        <f>'Investment Analysis'!FB183</f>
        <v/>
      </c>
      <c r="CA183" s="48" t="n">
        <v>21782.22</v>
      </c>
      <c r="CB183" s="18">
        <f>IF(CA183&gt;0,(CA183-CB$5)/CB$5,0)</f>
        <v/>
      </c>
      <c r="CC183" s="15">
        <f>'Investment Analysis'!FI183</f>
        <v/>
      </c>
      <c r="CD183" s="48" t="n">
        <v>9961.5</v>
      </c>
      <c r="CE183" s="18">
        <f>'Investment Analysis'!FR183</f>
        <v/>
      </c>
      <c r="CF183" s="15">
        <f>'Investment Analysis'!FP183</f>
        <v/>
      </c>
      <c r="CG183" s="48" t="n">
        <v>4921.66</v>
      </c>
      <c r="CH183" s="18">
        <f>'Investment Analysis'!FR183</f>
        <v/>
      </c>
      <c r="CI183" s="15">
        <f>'Investment Analysis'!FW183</f>
        <v/>
      </c>
      <c r="CJ183" s="48" t="n"/>
      <c r="CK183" s="18">
        <f>IF(CJ183&gt;0,(CJ183+5000+8000-CK$5)/CK$5,0)</f>
        <v/>
      </c>
      <c r="CL183" s="15">
        <f>'Investment Analysis'!GD183</f>
        <v/>
      </c>
      <c r="CM183" s="48" t="n">
        <v>38330.6</v>
      </c>
      <c r="CN183" s="18">
        <f>IF(CM183&gt;0,(CM183-CN$5)/CN$5,0)</f>
        <v/>
      </c>
      <c r="CO183" s="15">
        <f>'Investment Analysis'!GT183</f>
        <v/>
      </c>
      <c r="CP183" s="48" t="n">
        <v>23972.65</v>
      </c>
      <c r="CQ183" s="18">
        <f>IF(CP183&gt;0,(CP183-CQ$5)/CQ$5,0)</f>
        <v/>
      </c>
      <c r="CR183" s="15">
        <f>'Investment Analysis'!HG183</f>
        <v/>
      </c>
      <c r="CS183" s="48" t="n">
        <v>4870</v>
      </c>
      <c r="CT183" s="18">
        <f>IF(CS183&gt;0,(CS183-CT$5)/CT$5,0)</f>
        <v/>
      </c>
      <c r="CU183" s="15">
        <f>'Investment Analysis'!HN183</f>
        <v/>
      </c>
      <c r="CV183" s="48" t="n">
        <v>31004.75</v>
      </c>
      <c r="CW183" s="18">
        <f>IF(CV183&gt;0,(CV183-CW$5)/CW$5,0)</f>
        <v/>
      </c>
      <c r="CX183" s="15">
        <f>'Investment Analysis'!IB183</f>
        <v/>
      </c>
      <c r="CY183" s="48" t="n">
        <v>25174.1</v>
      </c>
      <c r="CZ183" s="18">
        <f>IF(CY183&gt;0,(CY183-CZ$5)/CZ$5,0)</f>
        <v/>
      </c>
      <c r="DA183" s="15">
        <f>'Investment Analysis'!II183</f>
        <v/>
      </c>
      <c r="DB183" s="48" t="n">
        <v>6901.75</v>
      </c>
      <c r="DC183" s="18">
        <f>IF(DB183&gt;0,(DB183-DC$5)/DC$5,0)</f>
        <v/>
      </c>
      <c r="DD183" s="15">
        <f>'Investment Analysis'!IP183</f>
        <v/>
      </c>
      <c r="DE183" s="48" t="n">
        <v>23967</v>
      </c>
      <c r="DF183" s="18">
        <f>'Investment Analysis'!IY183</f>
        <v/>
      </c>
      <c r="DG183" s="15">
        <f>'Investment Analysis'!IW183</f>
        <v/>
      </c>
      <c r="DH183" s="48" t="n">
        <v>22527</v>
      </c>
      <c r="DI183" s="18">
        <f>IF(DH183&gt;0,(DH183-DI$5)/DI$5,0)</f>
        <v/>
      </c>
      <c r="DJ183" s="15">
        <f>'Investment Analysis'!JD183</f>
        <v/>
      </c>
      <c r="DK183" s="48" t="n">
        <v>25050.5</v>
      </c>
      <c r="DL183" s="18">
        <f>IF(DK183&gt;0,(DK183-DL$5)/DL$5,0)</f>
        <v/>
      </c>
      <c r="DM183" s="15">
        <f>'Investment Analysis'!JK183</f>
        <v/>
      </c>
      <c r="DN183" s="48" t="n">
        <v>1121.4</v>
      </c>
      <c r="DO183" s="18">
        <f>IF(DN183&gt;0,(DN183-DO$5)/DO$5,0)</f>
        <v/>
      </c>
      <c r="DP183" s="15">
        <f>'Investment Analysis'!HU183</f>
        <v/>
      </c>
      <c r="DQ183" s="48" t="n">
        <v>2022.25</v>
      </c>
      <c r="DR183" s="18">
        <f>IF(DQ183&gt;0,(DQ183-DR$5)/DR$5,0)</f>
        <v/>
      </c>
      <c r="DS183" s="15">
        <f>'Investment Analysis'!JR183</f>
        <v/>
      </c>
      <c r="DT183" s="48" t="n">
        <v>21108</v>
      </c>
      <c r="DU183" s="18">
        <f>IF(DT183&gt;0,(DT183-630.54-DU$5)/DU$5,0)</f>
        <v/>
      </c>
      <c r="DV183" s="15">
        <f>'Investment Analysis'!JY183</f>
        <v/>
      </c>
      <c r="DW183" s="48" t="n">
        <v>16086</v>
      </c>
      <c r="DX183" s="18">
        <f>IF(DW183&gt;0,(DW183-DX$5)/DX$5,0)</f>
        <v/>
      </c>
      <c r="DY183" s="15">
        <f>'Investment Analysis'!KF183</f>
        <v/>
      </c>
      <c r="DZ183" s="48" t="n">
        <v>6580</v>
      </c>
      <c r="EA183" s="18">
        <f>IF(DZ183&gt;0,(DZ183-EA$5)/EA$5,0)</f>
        <v/>
      </c>
      <c r="EB183" s="15">
        <f>'Investment Analysis'!KM183</f>
        <v/>
      </c>
      <c r="EC183" s="48" t="n">
        <v>11310</v>
      </c>
      <c r="ED183" s="18">
        <f>'Investment Analysis'!KV183</f>
        <v/>
      </c>
      <c r="EE183" s="15">
        <f>'Investment Analysis'!KT183</f>
        <v/>
      </c>
      <c r="EF183" s="48" t="n">
        <v>22932</v>
      </c>
      <c r="EG183" s="18">
        <f>IF(EF183&gt;0,(EF183-EG$5)/EG$5,0)</f>
        <v/>
      </c>
      <c r="EH183" s="15">
        <f>'Investment Analysis'!LH183</f>
        <v/>
      </c>
      <c r="EI183" s="48" t="n">
        <v>9992.450000000001</v>
      </c>
      <c r="EJ183" s="18">
        <f>'Investment Analysis'!LQ183</f>
        <v/>
      </c>
      <c r="EK183" s="15">
        <f>'Investment Analysis'!LO183</f>
        <v/>
      </c>
      <c r="EL183" s="48" t="n">
        <v>34890</v>
      </c>
      <c r="EM183" s="18">
        <f>IF(EL183&gt;0,(EL183-EM$4)/EM$4,0)</f>
        <v/>
      </c>
      <c r="EN183" s="15">
        <f>'Investment Analysis'!LX183</f>
        <v/>
      </c>
      <c r="EO183" s="48" t="n">
        <v>18410</v>
      </c>
      <c r="EP183" s="68">
        <f>IF(EO183&gt;0,(EO183-500-EP$5)/EP$5,0)</f>
        <v/>
      </c>
      <c r="EQ183" s="15">
        <f>'Investment Analysis'!MC183</f>
        <v/>
      </c>
      <c r="ER183" s="48" t="n">
        <v>4415</v>
      </c>
      <c r="ES183" s="18">
        <f>'Investment Analysis'!LX183</f>
        <v/>
      </c>
      <c r="ET183" s="15">
        <f>'Investment Analysis'!LA183</f>
        <v/>
      </c>
      <c r="EU183" s="48" t="n">
        <v>51980.5</v>
      </c>
      <c r="EV183" s="18">
        <f>'Investment Analysis'!ML183</f>
        <v/>
      </c>
      <c r="EW183" s="15">
        <f>'Investment Analysis'!MJ183</f>
        <v/>
      </c>
      <c r="EX183" s="48" t="n">
        <v>89302.5</v>
      </c>
      <c r="EY183" s="18">
        <f>IF(EX183&gt;0,(EX183-EY$5)/EY$5,0)</f>
        <v/>
      </c>
      <c r="EZ183" s="15">
        <f>'Investment Analysis'!MQ183</f>
        <v/>
      </c>
      <c r="FA183" s="48" t="n">
        <v>13768</v>
      </c>
      <c r="FB183" s="18">
        <f>IF(FA183&gt;0,(FA183-FB$5)/FB$5,0)</f>
        <v/>
      </c>
      <c r="FC183" s="15">
        <f>'Investment Analysis'!MX183</f>
        <v/>
      </c>
      <c r="FD183" s="48" t="n">
        <v>19709.2</v>
      </c>
      <c r="FE183" s="18">
        <f>IF(FD183&gt;0,(FD183-FE$5)/FE$5,0)</f>
        <v/>
      </c>
      <c r="FF183" s="15">
        <f>'Investment Analysis'!NE183</f>
        <v/>
      </c>
      <c r="FG183" s="48" t="n">
        <v>20070</v>
      </c>
      <c r="FH183" s="18">
        <f>IF(FG183&gt;0,(FG183-FH$5)/FH$5,0)</f>
        <v/>
      </c>
      <c r="FI183" s="15">
        <f>'Investment Analysis'!NL183</f>
        <v/>
      </c>
      <c r="FJ183" s="48" t="n">
        <v>44390.5</v>
      </c>
      <c r="FK183" s="18">
        <f>IF(FJ183&gt;0,(FJ183-FK$5)/FK$5,0)</f>
        <v/>
      </c>
      <c r="FL183" s="15">
        <f>'Investment Analysis'!NS183</f>
        <v/>
      </c>
      <c r="FM183" s="48" t="n">
        <v>3605.55</v>
      </c>
      <c r="FN183" s="18">
        <f>IF(FM183&gt;0,(FM183-FN$5)/FN$5,0)</f>
        <v/>
      </c>
      <c r="FO183" s="15">
        <f>'Investment Analysis'!NZ183</f>
        <v/>
      </c>
      <c r="FP183" s="48" t="n">
        <v>28900</v>
      </c>
      <c r="FQ183" s="18">
        <f>IF(FP183&gt;0,(FP183-FQ$5)/FQ$5,0)</f>
        <v/>
      </c>
      <c r="FR183" s="15">
        <f>'Investment Analysis'!OG183</f>
        <v/>
      </c>
      <c r="FS183" s="48" t="n">
        <v>67296</v>
      </c>
      <c r="FT183" s="18">
        <f>IF(FS183&gt;0,(FS183-FT$5)/FT$5,0)</f>
        <v/>
      </c>
      <c r="FU183" s="15">
        <f>'Investment Analysis'!ON183</f>
        <v/>
      </c>
      <c r="FV183" s="48" t="n">
        <v>10340</v>
      </c>
      <c r="FW183" s="18">
        <f>IF(FV183&gt;0,(FV183-FW$5)/FW$5,0)</f>
        <v/>
      </c>
      <c r="FX183" s="15">
        <f>'Investment Analysis'!OU183</f>
        <v/>
      </c>
      <c r="FY183" s="48" t="n">
        <v>19706.25</v>
      </c>
      <c r="FZ183" s="18">
        <f>IF(FY183&gt;0,(FY183-FZ$5)/FZ$5,0)</f>
        <v/>
      </c>
      <c r="GA183" s="15">
        <f>'Investment Analysis'!PB183</f>
        <v/>
      </c>
      <c r="GB183" s="48" t="n">
        <v>21047.25</v>
      </c>
      <c r="GC183" s="18">
        <f>'Investment Analysis'!PK183</f>
        <v/>
      </c>
      <c r="GD183" s="15">
        <f>'Investment Analysis'!PI183</f>
        <v/>
      </c>
      <c r="GE183" s="48" t="n">
        <v>15036</v>
      </c>
      <c r="GF183" s="18">
        <f>'Investment Analysis'!PY183</f>
        <v/>
      </c>
      <c r="GG183" s="15">
        <f>'Investment Analysis'!PW183</f>
        <v/>
      </c>
      <c r="GH183" s="48" t="n">
        <v>23421.3</v>
      </c>
      <c r="GI183" s="18">
        <f>'Investment Analysis'!QF183</f>
        <v/>
      </c>
      <c r="GJ183" s="15">
        <f>'Investment Analysis'!QD183</f>
        <v/>
      </c>
      <c r="GK183" s="48" t="n">
        <v>33130</v>
      </c>
      <c r="GL183" s="18">
        <f>'Investment Analysis'!QM183</f>
        <v/>
      </c>
      <c r="GM183" s="15">
        <f>'Investment Analysis'!QK183</f>
        <v/>
      </c>
      <c r="GN183" s="48" t="n">
        <v>13077</v>
      </c>
      <c r="GO183" s="18">
        <f>'Investment Analysis'!QT183</f>
        <v/>
      </c>
      <c r="GP183" s="15">
        <f>'Investment Analysis'!QR183</f>
        <v/>
      </c>
      <c r="GQ183" s="48" t="n">
        <v>5905.35</v>
      </c>
      <c r="GR183" s="18">
        <f>'Investment Analysis'!RA183</f>
        <v/>
      </c>
      <c r="GS183" s="15">
        <f>'Investment Analysis'!QY183</f>
        <v/>
      </c>
      <c r="GT183" s="48" t="n">
        <v>20536</v>
      </c>
      <c r="GU183" s="18">
        <f>'Investment Analysis'!RH183</f>
        <v/>
      </c>
      <c r="GV183" s="15">
        <f>'Investment Analysis'!RF183</f>
        <v/>
      </c>
      <c r="GW183" s="48" t="n">
        <v>12945.5</v>
      </c>
      <c r="GX183" s="18">
        <f>'Investment Analysis'!RO183</f>
        <v/>
      </c>
      <c r="GY183" s="15">
        <f>'Investment Analysis'!RM183</f>
        <v/>
      </c>
      <c r="GZ183" s="48" t="n">
        <v>3706</v>
      </c>
      <c r="HA183" s="18">
        <f>'Investment Analysis'!RV183</f>
        <v/>
      </c>
      <c r="HB183" s="15">
        <f>'Investment Analysis'!RT183</f>
        <v/>
      </c>
      <c r="HC183" s="48" t="n">
        <v>32872</v>
      </c>
      <c r="HD183" s="18">
        <f>'Investment Analysis'!SC183</f>
        <v/>
      </c>
      <c r="HE183" s="15">
        <f>'Investment Analysis'!SA183</f>
        <v/>
      </c>
      <c r="HF183" s="48" t="n">
        <v>8345</v>
      </c>
      <c r="HG183" s="18">
        <f>'Investment Analysis'!SJ183</f>
        <v/>
      </c>
      <c r="HH183" s="15">
        <f>'Investment Analysis'!SH183</f>
        <v/>
      </c>
      <c r="HI183" s="48" t="n">
        <v>8440</v>
      </c>
      <c r="HJ183" s="18">
        <f>'Investment Analysis'!SM183</f>
        <v/>
      </c>
      <c r="HK183" s="15">
        <f>'Investment Analysis'!SK183</f>
        <v/>
      </c>
      <c r="HL183" s="48" t="n">
        <v>12390</v>
      </c>
      <c r="HM183" s="18">
        <f>'Investment Analysis'!SP183</f>
        <v/>
      </c>
      <c r="HN183" s="15">
        <f>'Investment Analysis'!SN183</f>
        <v/>
      </c>
      <c r="HO183" s="48" t="n">
        <v>16072.65</v>
      </c>
      <c r="HP183" s="18">
        <f>'Investment Analysis'!TE183</f>
        <v/>
      </c>
      <c r="HQ183" s="15">
        <f>'Investment Analysis'!TC183</f>
        <v/>
      </c>
      <c r="HR183" s="48" t="n">
        <v>6553.2</v>
      </c>
      <c r="HS183" s="18">
        <f>'Investment Analysis'!TL183</f>
        <v/>
      </c>
      <c r="HT183" s="15">
        <f>'Investment Analysis'!TJ183</f>
        <v/>
      </c>
      <c r="HU183" s="48" t="n">
        <v>19160</v>
      </c>
      <c r="HV183" s="18">
        <f>'Investment Analysis'!TS183</f>
        <v/>
      </c>
      <c r="HW183" s="15">
        <f>'Investment Analysis'!TQ183</f>
        <v/>
      </c>
      <c r="HX183" s="48" t="n"/>
      <c r="HY183" s="18">
        <f>'Investment Analysis'!TZ183</f>
        <v/>
      </c>
      <c r="HZ183" s="15">
        <f>'Investment Analysis'!TX183</f>
        <v/>
      </c>
      <c r="IA183" s="48" t="n"/>
      <c r="IB183" s="18">
        <f>'Investment Analysis'!UG183</f>
        <v/>
      </c>
      <c r="IC183" s="15">
        <f>'Investment Analysis'!UE183</f>
        <v/>
      </c>
      <c r="ID183" s="48" t="n"/>
      <c r="IE183" s="18">
        <f>'Investment Analysis'!UN183</f>
        <v/>
      </c>
      <c r="IF183" s="15">
        <f>'Investment Analysis'!UL183</f>
        <v/>
      </c>
      <c r="IG183" s="48" t="n"/>
      <c r="IH183" s="18">
        <f>'Investment Analysis'!UU183</f>
        <v/>
      </c>
      <c r="II183" s="15">
        <f>'Investment Analysis'!US183</f>
        <v/>
      </c>
      <c r="IJ183" s="48" t="n"/>
      <c r="IK183" s="18">
        <f>'Investment Analysis'!VB183</f>
        <v/>
      </c>
      <c r="IL183" s="15">
        <f>'Investment Analysis'!UZ183</f>
        <v/>
      </c>
      <c r="IM183" s="48" t="n"/>
      <c r="IN183" s="18">
        <f>'Investment Analysis'!VI183</f>
        <v/>
      </c>
      <c r="IO183" s="15">
        <f>'Investment Analysis'!VG183</f>
        <v/>
      </c>
      <c r="IP183" s="18" t="n"/>
      <c r="IQ183" s="18" t="n"/>
      <c r="IR183" s="18" t="n"/>
      <c r="IS183" s="108">
        <f>IF(IT183&gt;0,IT183-IT182,0)</f>
        <v/>
      </c>
      <c r="IT183" s="48">
        <f>FY183+FV183+FS183+FP183+FM183+FJ183+FG183+FD183+FA183+EX183+EU183+ER183+EO183+EL183+EI183+EF183+EC183+DZ183+DW183+DT183+DQ183+DN183+DK183+DH183+DE183+DB183+CY183+CV183+CS183+CP183+CJ183+CG183+CD183+CA183+BX183+P183+CM183+GT183+GQ183+GN183+GK183+GH183+GE183+GB183+BU183+BR183+BO183+BL183+BI183+BF183+BC183+AZ183+AW183+AT183+AQ183+AN183+AK183+AH183+AE183+AB183+Y183+V183+S183+GW183+GZ183+HC183+HF183+HI183+HL183+HO183+HR183+HU183</f>
        <v/>
      </c>
      <c r="IU183" s="101">
        <f>IF(IT183&gt;0,IV183,0)</f>
        <v/>
      </c>
      <c r="IW183" s="15">
        <f>IF(IT183&gt;0,(IT183+IV$11-I$2)/I$2,0)</f>
        <v/>
      </c>
      <c r="IX183" s="113">
        <f>IF(IT183&gt;0,IT183+IV$11-I$2,0)</f>
        <v/>
      </c>
      <c r="IY183" s="21">
        <f>IF(IT183&gt;0,(IT183+IV$11+IV$33+IV$52+IV$73+IV$93+IV$113+IV$133+IV$159+IV$176-IT$8)/IT$8,0)</f>
        <v/>
      </c>
      <c r="IZ183" s="173">
        <f>IF(IT183&gt;0,IT183+IV$11+IV$33+IV$52+IV$73+IV$93+IV$113+IV$133+IV$159+IV$176-IT$8,0)</f>
        <v/>
      </c>
    </row>
    <row r="184">
      <c r="A184" s="554">
        <f>'Investment Analysis'!A184</f>
        <v/>
      </c>
      <c r="B184" s="4">
        <f>'Investment Analysis'!B184</f>
        <v/>
      </c>
      <c r="C184" s="27">
        <f>'Investment Analysis'!C184</f>
        <v/>
      </c>
      <c r="D184" s="14">
        <f>'Investment Analysis'!D184</f>
        <v/>
      </c>
      <c r="E184" s="15">
        <f>'Investment Analysis'!E184</f>
        <v/>
      </c>
      <c r="F184" s="13">
        <f>'Investment Analysis'!G184</f>
        <v/>
      </c>
      <c r="G184" s="14">
        <f>'Investment Analysis'!H184</f>
        <v/>
      </c>
      <c r="H184" s="15">
        <f>'Investment Analysis'!I184</f>
        <v/>
      </c>
      <c r="I184" s="13">
        <f>'Investment Analysis'!K184</f>
        <v/>
      </c>
      <c r="J184" s="14">
        <f>'Investment Analysis'!L184</f>
        <v/>
      </c>
      <c r="K184" s="15">
        <f>'Investment Analysis'!M184</f>
        <v/>
      </c>
      <c r="L184" s="41">
        <f>'Investment Analysis'!T184</f>
        <v/>
      </c>
      <c r="M184" s="21">
        <f>'Investment Analysis'!V184</f>
        <v/>
      </c>
      <c r="N184" s="21">
        <f>'Investment Analysis'!W184</f>
        <v/>
      </c>
      <c r="P184" s="48">
        <f>'Investment Analysis'!Y184</f>
        <v/>
      </c>
      <c r="Q184" s="18" t="n"/>
      <c r="R184" s="83" t="n"/>
      <c r="S184" s="48" t="n">
        <v>4724</v>
      </c>
      <c r="T184" s="18">
        <f>'Investment Analysis'!AH184</f>
        <v/>
      </c>
      <c r="U184" s="15">
        <f>'Investment Analysis'!AF184</f>
        <v/>
      </c>
      <c r="V184" s="48" t="n">
        <v>7563.16</v>
      </c>
      <c r="W184" s="18">
        <f>'Investment Analysis'!AO184</f>
        <v/>
      </c>
      <c r="X184" s="15">
        <f>'Investment Analysis'!AM184</f>
        <v/>
      </c>
      <c r="Y184" s="48" t="n">
        <v>10336.96</v>
      </c>
      <c r="Z184" s="18">
        <f>IF(Y184&gt;0,(Y184-Z$5)/Z$5,0)</f>
        <v/>
      </c>
      <c r="AA184" s="15">
        <f>'Investment Analysis'!GM184</f>
        <v/>
      </c>
      <c r="AB184" s="48" t="n">
        <v>2685.22</v>
      </c>
      <c r="AC184" s="18">
        <f>IF(AB184&gt;0,(AB184+8000+5000-AC$5)/AC$5,0)</f>
        <v/>
      </c>
      <c r="AD184" s="15">
        <f>'Investment Analysis'!AT184</f>
        <v/>
      </c>
      <c r="AE184" s="48" t="n">
        <v>11978.05</v>
      </c>
      <c r="AF184" s="18">
        <f>'Investment Analysis'!BC184</f>
        <v/>
      </c>
      <c r="AG184" s="15">
        <f>'Investment Analysis'!BA184</f>
        <v/>
      </c>
      <c r="AH184" s="48" t="n"/>
      <c r="AI184" s="18">
        <f>IF(AH184&gt;0,(AH184-5000+20000+20000-AI$5)/AI$5,0)</f>
        <v/>
      </c>
      <c r="AJ184" s="15">
        <f>'Investment Analysis'!BH184</f>
        <v/>
      </c>
      <c r="AK184" s="48" t="n">
        <v>5403.3</v>
      </c>
      <c r="AL184" s="18">
        <f>IF(AK184&gt;0,(AK184+7000-AL$5)/AL$5,0)</f>
        <v/>
      </c>
      <c r="AM184" s="15">
        <f>'Investment Analysis'!BO184</f>
        <v/>
      </c>
      <c r="AN184" s="48" t="n">
        <v>6029.53</v>
      </c>
      <c r="AO184" s="18">
        <f>IF(AN184&gt;0,(AN184+25000+5000-AO$5)/AO$5,0)</f>
        <v/>
      </c>
      <c r="AP184" s="15">
        <f>'Investment Analysis'!BV184</f>
        <v/>
      </c>
      <c r="AQ184" s="48" t="n">
        <v>5245.12</v>
      </c>
      <c r="AR184" s="18">
        <f>IF(AQ184&gt;0,(AQ184+10000+4000-AR$5)/AR$5,0)</f>
        <v/>
      </c>
      <c r="AS184" s="15">
        <f>'Investment Analysis'!CC184</f>
        <v/>
      </c>
      <c r="AT184" s="48" t="n">
        <v>4937.85</v>
      </c>
      <c r="AU184" s="18">
        <f>'Investment Analysis'!CL184</f>
        <v/>
      </c>
      <c r="AV184" s="15">
        <f>'Investment Analysis'!CJ184</f>
        <v/>
      </c>
      <c r="AW184" s="48" t="n">
        <v>18035.13</v>
      </c>
      <c r="AX184" s="18">
        <f>IF(AW184&gt;0,(AW184+2000-AX$5)/AX$5,0)</f>
        <v/>
      </c>
      <c r="AY184" s="15">
        <f>'Investment Analysis'!CQ184</f>
        <v/>
      </c>
      <c r="AZ184" s="48" t="n">
        <v>16798.56</v>
      </c>
      <c r="BA184" s="18">
        <f>'Investment Analysis'!CZ184</f>
        <v/>
      </c>
      <c r="BB184" s="15">
        <f>'Investment Analysis'!CX184</f>
        <v/>
      </c>
      <c r="BC184" s="48" t="n">
        <v>9276.98</v>
      </c>
      <c r="BD184" s="18">
        <f>IF(BC184&gt;0,(BC184-10000+30000+10000-BD$5)/BD$5,0)</f>
        <v/>
      </c>
      <c r="BE184" s="15">
        <f>'Investment Analysis'!DE184</f>
        <v/>
      </c>
      <c r="BF184" s="48" t="n">
        <v>4701.6</v>
      </c>
      <c r="BG184" s="18">
        <f>'Investment Analysis'!DN184</f>
        <v/>
      </c>
      <c r="BH184" s="15">
        <f>'Investment Analysis'!DL184</f>
        <v/>
      </c>
      <c r="BI184" s="48" t="n">
        <v>19127.06</v>
      </c>
      <c r="BJ184" s="18">
        <f>'Investment Analysis'!EB184</f>
        <v/>
      </c>
      <c r="BK184" s="15">
        <f>'Investment Analysis'!DZ184</f>
        <v/>
      </c>
      <c r="BL184" s="48" t="n">
        <v>18143.79</v>
      </c>
      <c r="BM184" s="18">
        <f>'Investment Analysis'!EI184</f>
        <v/>
      </c>
      <c r="BN184" s="15">
        <f>'Investment Analysis'!EG184</f>
        <v/>
      </c>
      <c r="BO184" s="48" t="n">
        <v>10903.17</v>
      </c>
      <c r="BP184" s="18">
        <f>'Investment Analysis'!DU184</f>
        <v/>
      </c>
      <c r="BQ184" s="15">
        <f>'Investment Analysis'!DS184</f>
        <v/>
      </c>
      <c r="BR184" s="48" t="n">
        <v>13011.65</v>
      </c>
      <c r="BS184" s="18">
        <f>'Investment Analysis'!EP184</f>
        <v/>
      </c>
      <c r="BT184" s="15">
        <f>'Investment Analysis'!EN184</f>
        <v/>
      </c>
      <c r="BU184" s="48" t="n">
        <v>14883.1</v>
      </c>
      <c r="BV184" s="18">
        <f>IF(BU184&gt;0,(BU184+8000-BV$5)/BV$5,0)</f>
        <v/>
      </c>
      <c r="BW184" s="15">
        <f>'Investment Analysis'!EU184</f>
        <v/>
      </c>
      <c r="BX184" s="48" t="n">
        <v>26388.55</v>
      </c>
      <c r="BY184" s="18">
        <f>IF(BX184&gt;0,(BX184-10000-5000-BY$5)/BY$5,0)</f>
        <v/>
      </c>
      <c r="BZ184" s="15">
        <f>'Investment Analysis'!FB184</f>
        <v/>
      </c>
      <c r="CA184" s="48" t="n">
        <v>21711.25</v>
      </c>
      <c r="CB184" s="18">
        <f>IF(CA184&gt;0,(CA184-CB$5)/CB$5,0)</f>
        <v/>
      </c>
      <c r="CC184" s="15">
        <f>'Investment Analysis'!FI184</f>
        <v/>
      </c>
      <c r="CD184" s="48" t="n">
        <v>9883.059999999999</v>
      </c>
      <c r="CE184" s="18">
        <f>'Investment Analysis'!FR184</f>
        <v/>
      </c>
      <c r="CF184" s="15">
        <f>'Investment Analysis'!FP184</f>
        <v/>
      </c>
      <c r="CG184" s="48" t="n">
        <v>4899.13</v>
      </c>
      <c r="CH184" s="18">
        <f>'Investment Analysis'!FR184</f>
        <v/>
      </c>
      <c r="CI184" s="15">
        <f>'Investment Analysis'!FW184</f>
        <v/>
      </c>
      <c r="CJ184" s="48" t="n"/>
      <c r="CK184" s="18">
        <f>IF(CJ184&gt;0,(CJ184+5000+8000-CK$5)/CK$5,0)</f>
        <v/>
      </c>
      <c r="CL184" s="15">
        <f>'Investment Analysis'!GD184</f>
        <v/>
      </c>
      <c r="CM184" s="48" t="n">
        <v>38445.5</v>
      </c>
      <c r="CN184" s="18">
        <f>IF(CM184&gt;0,(CM184-CN$5)/CN$5,0)</f>
        <v/>
      </c>
      <c r="CO184" s="15">
        <f>'Investment Analysis'!GT184</f>
        <v/>
      </c>
      <c r="CP184" s="48" t="n">
        <v>25736.1</v>
      </c>
      <c r="CQ184" s="18">
        <f>IF(CP184&gt;0,(CP184-CQ$5)/CQ$5,0)</f>
        <v/>
      </c>
      <c r="CR184" s="15">
        <f>'Investment Analysis'!HG184</f>
        <v/>
      </c>
      <c r="CS184" s="48" t="n">
        <v>4810</v>
      </c>
      <c r="CT184" s="18">
        <f>IF(CS184&gt;0,(CS184-CT$5)/CT$5,0)</f>
        <v/>
      </c>
      <c r="CU184" s="15">
        <f>'Investment Analysis'!HN184</f>
        <v/>
      </c>
      <c r="CV184" s="48" t="n">
        <v>31118.5</v>
      </c>
      <c r="CW184" s="18">
        <f>IF(CV184&gt;0,(CV184-CW$5)/CW$5,0)</f>
        <v/>
      </c>
      <c r="CX184" s="15">
        <f>'Investment Analysis'!IB184</f>
        <v/>
      </c>
      <c r="CY184" s="48" t="n">
        <v>25190.9</v>
      </c>
      <c r="CZ184" s="18">
        <f>IF(CY184&gt;0,(CY184-CZ$5)/CZ$5,0)</f>
        <v/>
      </c>
      <c r="DA184" s="15">
        <f>'Investment Analysis'!II184</f>
        <v/>
      </c>
      <c r="DB184" s="48" t="n">
        <v>6867.75</v>
      </c>
      <c r="DC184" s="18">
        <f>IF(DB184&gt;0,(DB184-DC$5)/DC$5,0)</f>
        <v/>
      </c>
      <c r="DD184" s="15">
        <f>'Investment Analysis'!IP184</f>
        <v/>
      </c>
      <c r="DE184" s="48" t="n">
        <v>23433</v>
      </c>
      <c r="DF184" s="18">
        <f>'Investment Analysis'!IY184</f>
        <v/>
      </c>
      <c r="DG184" s="15">
        <f>'Investment Analysis'!IW184</f>
        <v/>
      </c>
      <c r="DH184" s="48" t="n">
        <v>22667.7</v>
      </c>
      <c r="DI184" s="18">
        <f>IF(DH184&gt;0,(DH184-DI$5)/DI$5,0)</f>
        <v/>
      </c>
      <c r="DJ184" s="15">
        <f>'Investment Analysis'!JD184</f>
        <v/>
      </c>
      <c r="DK184" s="48" t="n">
        <v>25495</v>
      </c>
      <c r="DL184" s="18">
        <f>IF(DK184&gt;0,(DK184-DL$5)/DL$5,0)</f>
        <v/>
      </c>
      <c r="DM184" s="15">
        <f>'Investment Analysis'!JK184</f>
        <v/>
      </c>
      <c r="DN184" s="48" t="n">
        <v>1121.6</v>
      </c>
      <c r="DO184" s="18">
        <f>IF(DN184&gt;0,(DN184-DO$5)/DO$5,0)</f>
        <v/>
      </c>
      <c r="DP184" s="15">
        <f>'Investment Analysis'!HU184</f>
        <v/>
      </c>
      <c r="DQ184" s="48" t="n">
        <v>1992</v>
      </c>
      <c r="DR184" s="18">
        <f>IF(DQ184&gt;0,(DQ184-DR$5)/DR$5,0)</f>
        <v/>
      </c>
      <c r="DS184" s="15">
        <f>'Investment Analysis'!JR184</f>
        <v/>
      </c>
      <c r="DT184" s="48" t="n">
        <v>21804</v>
      </c>
      <c r="DU184" s="18">
        <f>IF(DT184&gt;0,(DT184-630.54-DU$5)/DU$5,0)</f>
        <v/>
      </c>
      <c r="DV184" s="15">
        <f>'Investment Analysis'!JY184</f>
        <v/>
      </c>
      <c r="DW184" s="48" t="n">
        <v>15988</v>
      </c>
      <c r="DX184" s="18">
        <f>IF(DW184&gt;0,(DW184-DX$5)/DX$5,0)</f>
        <v/>
      </c>
      <c r="DY184" s="15">
        <f>'Investment Analysis'!KF184</f>
        <v/>
      </c>
      <c r="DZ184" s="48" t="n">
        <v>6592</v>
      </c>
      <c r="EA184" s="18">
        <f>IF(DZ184&gt;0,(DZ184-EA$5)/EA$5,0)</f>
        <v/>
      </c>
      <c r="EB184" s="15">
        <f>'Investment Analysis'!KM184</f>
        <v/>
      </c>
      <c r="EC184" s="48" t="n">
        <v>11635</v>
      </c>
      <c r="ED184" s="18">
        <f>'Investment Analysis'!KV184</f>
        <v/>
      </c>
      <c r="EE184" s="15">
        <f>'Investment Analysis'!KT184</f>
        <v/>
      </c>
      <c r="EF184" s="48" t="n">
        <v>22923</v>
      </c>
      <c r="EG184" s="18">
        <f>IF(EF184&gt;0,(EF184-EG$5)/EG$5,0)</f>
        <v/>
      </c>
      <c r="EH184" s="15">
        <f>'Investment Analysis'!LH184</f>
        <v/>
      </c>
      <c r="EI184" s="48" t="n">
        <v>9961.25</v>
      </c>
      <c r="EJ184" s="18">
        <f>'Investment Analysis'!LQ184</f>
        <v/>
      </c>
      <c r="EK184" s="15">
        <f>'Investment Analysis'!LO184</f>
        <v/>
      </c>
      <c r="EL184" s="48" t="n">
        <v>34920</v>
      </c>
      <c r="EM184" s="18">
        <f>IF(EL184&gt;0,(EL184-EM$4)/EM$4,0)</f>
        <v/>
      </c>
      <c r="EN184" s="15">
        <f>'Investment Analysis'!LX184</f>
        <v/>
      </c>
      <c r="EO184" s="48" t="n">
        <v>18340</v>
      </c>
      <c r="EP184" s="68">
        <f>IF(EO184&gt;0,(EO184-500-EP$5)/EP$5,0)</f>
        <v/>
      </c>
      <c r="EQ184" s="15">
        <f>'Investment Analysis'!MC184</f>
        <v/>
      </c>
      <c r="ER184" s="48" t="n">
        <v>4280</v>
      </c>
      <c r="ES184" s="18">
        <f>'Investment Analysis'!LX184</f>
        <v/>
      </c>
      <c r="ET184" s="15">
        <f>'Investment Analysis'!LA184</f>
        <v/>
      </c>
      <c r="EU184" s="48" t="n">
        <v>53761.5</v>
      </c>
      <c r="EV184" s="18">
        <f>'Investment Analysis'!ML184</f>
        <v/>
      </c>
      <c r="EW184" s="15">
        <f>'Investment Analysis'!MJ184</f>
        <v/>
      </c>
      <c r="EX184" s="48" t="n">
        <v>88373.25</v>
      </c>
      <c r="EY184" s="18">
        <f>IF(EX184&gt;0,(EX184-EY$5)/EY$5,0)</f>
        <v/>
      </c>
      <c r="EZ184" s="15">
        <f>'Investment Analysis'!MQ184</f>
        <v/>
      </c>
      <c r="FA184" s="48" t="n">
        <v>13856</v>
      </c>
      <c r="FB184" s="18">
        <f>IF(FA184&gt;0,(FA184-FB$5)/FB$5,0)</f>
        <v/>
      </c>
      <c r="FC184" s="15">
        <f>'Investment Analysis'!MX184</f>
        <v/>
      </c>
      <c r="FD184" s="48" t="n">
        <v>19718.3</v>
      </c>
      <c r="FE184" s="18">
        <f>IF(FD184&gt;0,(FD184-FE$5)/FE$5,0)</f>
        <v/>
      </c>
      <c r="FF184" s="15">
        <f>'Investment Analysis'!NE184</f>
        <v/>
      </c>
      <c r="FG184" s="48" t="n">
        <v>20178</v>
      </c>
      <c r="FH184" s="18">
        <f>IF(FG184&gt;0,(FG184-FH$5)/FH$5,0)</f>
        <v/>
      </c>
      <c r="FI184" s="15">
        <f>'Investment Analysis'!NL184</f>
        <v/>
      </c>
      <c r="FJ184" s="48" t="n">
        <v>43788.5</v>
      </c>
      <c r="FK184" s="18">
        <f>IF(FJ184&gt;0,(FJ184-FK$5)/FK$5,0)</f>
        <v/>
      </c>
      <c r="FL184" s="15">
        <f>'Investment Analysis'!NS184</f>
        <v/>
      </c>
      <c r="FM184" s="48" t="n">
        <v>3612</v>
      </c>
      <c r="FN184" s="18">
        <f>IF(FM184&gt;0,(FM184-FN$5)/FN$5,0)</f>
        <v/>
      </c>
      <c r="FO184" s="15">
        <f>'Investment Analysis'!NZ184</f>
        <v/>
      </c>
      <c r="FP184" s="48" t="n">
        <v>29000</v>
      </c>
      <c r="FQ184" s="18">
        <f>IF(FP184&gt;0,(FP184-FQ$5)/FQ$5,0)</f>
        <v/>
      </c>
      <c r="FR184" s="15">
        <f>'Investment Analysis'!OG184</f>
        <v/>
      </c>
      <c r="FS184" s="48" t="n">
        <v>66639</v>
      </c>
      <c r="FT184" s="18">
        <f>IF(FS184&gt;0,(FS184-FT$5)/FT$5,0)</f>
        <v/>
      </c>
      <c r="FU184" s="15">
        <f>'Investment Analysis'!ON184</f>
        <v/>
      </c>
      <c r="FV184" s="48" t="n">
        <v>11040</v>
      </c>
      <c r="FW184" s="18">
        <f>IF(FV184&gt;0,(FV184-FW$5)/FW$5,0)</f>
        <v/>
      </c>
      <c r="FX184" s="15">
        <f>'Investment Analysis'!OU184</f>
        <v/>
      </c>
      <c r="FY184" s="48" t="n">
        <v>19481.25</v>
      </c>
      <c r="FZ184" s="18">
        <f>IF(FY184&gt;0,(FY184-FZ$5)/FZ$5,0)</f>
        <v/>
      </c>
      <c r="GA184" s="15">
        <f>'Investment Analysis'!PB184</f>
        <v/>
      </c>
      <c r="GB184" s="48" t="n">
        <v>20940</v>
      </c>
      <c r="GC184" s="18">
        <f>'Investment Analysis'!PK184</f>
        <v/>
      </c>
      <c r="GD184" s="15">
        <f>'Investment Analysis'!PI184</f>
        <v/>
      </c>
      <c r="GE184" s="48" t="n">
        <v>14316</v>
      </c>
      <c r="GF184" s="18">
        <f>'Investment Analysis'!PY184</f>
        <v/>
      </c>
      <c r="GG184" s="15">
        <f>'Investment Analysis'!PW184</f>
        <v/>
      </c>
      <c r="GH184" s="48" t="n">
        <v>22516.9</v>
      </c>
      <c r="GI184" s="18">
        <f>'Investment Analysis'!QF184</f>
        <v/>
      </c>
      <c r="GJ184" s="15">
        <f>'Investment Analysis'!QD184</f>
        <v/>
      </c>
      <c r="GK184" s="48" t="n">
        <v>32580</v>
      </c>
      <c r="GL184" s="18">
        <f>'Investment Analysis'!QM184</f>
        <v/>
      </c>
      <c r="GM184" s="15">
        <f>'Investment Analysis'!QK184</f>
        <v/>
      </c>
      <c r="GN184" s="48" t="n">
        <v>12654</v>
      </c>
      <c r="GO184" s="18">
        <f>'Investment Analysis'!QT184</f>
        <v/>
      </c>
      <c r="GP184" s="15">
        <f>'Investment Analysis'!QR184</f>
        <v/>
      </c>
      <c r="GQ184" s="48" t="n">
        <v>5864.65</v>
      </c>
      <c r="GR184" s="18">
        <f>'Investment Analysis'!RA184</f>
        <v/>
      </c>
      <c r="GS184" s="15">
        <f>'Investment Analysis'!QY184</f>
        <v/>
      </c>
      <c r="GT184" s="48" t="n">
        <v>19877.25</v>
      </c>
      <c r="GU184" s="18">
        <f>'Investment Analysis'!RH184</f>
        <v/>
      </c>
      <c r="GV184" s="15">
        <f>'Investment Analysis'!RF184</f>
        <v/>
      </c>
      <c r="GW184" s="48" t="n">
        <v>12966.5</v>
      </c>
      <c r="GX184" s="18">
        <f>'Investment Analysis'!RO184</f>
        <v/>
      </c>
      <c r="GY184" s="15">
        <f>'Investment Analysis'!RM184</f>
        <v/>
      </c>
      <c r="GZ184" s="48" t="n">
        <v>3682</v>
      </c>
      <c r="HA184" s="18">
        <f>'Investment Analysis'!RV184</f>
        <v/>
      </c>
      <c r="HB184" s="15">
        <f>'Investment Analysis'!RT184</f>
        <v/>
      </c>
      <c r="HC184" s="48" t="n">
        <v>34286</v>
      </c>
      <c r="HD184" s="18">
        <f>'Investment Analysis'!SC184</f>
        <v/>
      </c>
      <c r="HE184" s="15">
        <f>'Investment Analysis'!SA184</f>
        <v/>
      </c>
      <c r="HF184" s="48" t="n">
        <v>9545</v>
      </c>
      <c r="HG184" s="18">
        <f>'Investment Analysis'!SJ184</f>
        <v/>
      </c>
      <c r="HH184" s="15">
        <f>'Investment Analysis'!SH184</f>
        <v/>
      </c>
      <c r="HI184" s="48" t="n">
        <v>8120</v>
      </c>
      <c r="HJ184" s="18">
        <f>'Investment Analysis'!SM184</f>
        <v/>
      </c>
      <c r="HK184" s="15">
        <f>'Investment Analysis'!SK184</f>
        <v/>
      </c>
      <c r="HL184" s="48" t="n">
        <v>13320</v>
      </c>
      <c r="HM184" s="18">
        <f>'Investment Analysis'!SP184</f>
        <v/>
      </c>
      <c r="HN184" s="15">
        <f>'Investment Analysis'!SN184</f>
        <v/>
      </c>
      <c r="HO184" s="48" t="n">
        <v>16195.05</v>
      </c>
      <c r="HP184" s="18">
        <f>'Investment Analysis'!TE184</f>
        <v/>
      </c>
      <c r="HQ184" s="15">
        <f>'Investment Analysis'!TC184</f>
        <v/>
      </c>
      <c r="HR184" s="48" t="n">
        <v>6619.5</v>
      </c>
      <c r="HS184" s="18">
        <f>'Investment Analysis'!TL184</f>
        <v/>
      </c>
      <c r="HT184" s="15">
        <f>'Investment Analysis'!TJ184</f>
        <v/>
      </c>
      <c r="HU184" s="48" t="n">
        <v>19080</v>
      </c>
      <c r="HV184" s="18">
        <f>'Investment Analysis'!TS184</f>
        <v/>
      </c>
      <c r="HW184" s="15">
        <f>'Investment Analysis'!TQ184</f>
        <v/>
      </c>
      <c r="HX184" s="48" t="n"/>
      <c r="HY184" s="18">
        <f>'Investment Analysis'!TZ184</f>
        <v/>
      </c>
      <c r="HZ184" s="15">
        <f>'Investment Analysis'!TX184</f>
        <v/>
      </c>
      <c r="IA184" s="48" t="n"/>
      <c r="IB184" s="18">
        <f>'Investment Analysis'!UG184</f>
        <v/>
      </c>
      <c r="IC184" s="15">
        <f>'Investment Analysis'!UE184</f>
        <v/>
      </c>
      <c r="ID184" s="48" t="n"/>
      <c r="IE184" s="18">
        <f>'Investment Analysis'!UN184</f>
        <v/>
      </c>
      <c r="IF184" s="15">
        <f>'Investment Analysis'!UL184</f>
        <v/>
      </c>
      <c r="IG184" s="48" t="n"/>
      <c r="IH184" s="18">
        <f>'Investment Analysis'!UU184</f>
        <v/>
      </c>
      <c r="II184" s="15">
        <f>'Investment Analysis'!US184</f>
        <v/>
      </c>
      <c r="IJ184" s="48" t="n"/>
      <c r="IK184" s="18">
        <f>'Investment Analysis'!VB184</f>
        <v/>
      </c>
      <c r="IL184" s="15">
        <f>'Investment Analysis'!UZ184</f>
        <v/>
      </c>
      <c r="IM184" s="48" t="n"/>
      <c r="IN184" s="18">
        <f>'Investment Analysis'!VI184</f>
        <v/>
      </c>
      <c r="IO184" s="15">
        <f>'Investment Analysis'!VG184</f>
        <v/>
      </c>
      <c r="IP184" s="18" t="n"/>
      <c r="IQ184" s="18" t="n"/>
      <c r="IR184" s="18" t="n"/>
      <c r="IS184" s="108">
        <f>IF(IT184&gt;0,IT184-IT183,0)</f>
        <v/>
      </c>
      <c r="IT184" s="48">
        <f>FY184+FV184+FS184+FP184+FM184+FJ184+FG184+FD184+FA184+EX184+EU184+ER184+EO184+EL184+EI184+EF184+EC184+DZ184+DW184+DT184+DQ184+DN184+DK184+DH184+DE184+DB184+CY184+CV184+CS184+CP184+CJ184+CG184+CD184+CA184+BX184+P184+CM184+GT184+GQ184+GN184+GK184+GH184+GE184+GB184+BU184+BR184+BO184+BL184+BI184+BF184+BC184+AZ184+AW184+AT184+AQ184+AN184+AK184+AH184+AE184+AB184+Y184+V184+S184+GW184+GZ184+HC184+HF184+HI184+HL184+HO184+HR184+HU184</f>
        <v/>
      </c>
      <c r="IU184" s="101">
        <f>IF(IT184&gt;0,IV184,0)</f>
        <v/>
      </c>
      <c r="IV184" s="101" t="n"/>
      <c r="IW184" s="15">
        <f>IF(IT184&gt;0,(IT184+IV$11-I$2)/I$2,0)</f>
        <v/>
      </c>
      <c r="IX184" s="113">
        <f>IF(IT184&gt;0,IT184+IV$11-I$2,0)</f>
        <v/>
      </c>
      <c r="IY184" s="21">
        <f>IF(IT184&gt;0,(IT184+IV$11+IV$33+IV$52+IV$73+IV$93+IV$113+IV$133+IV$159+IV$176-IT$8)/IT$8,0)</f>
        <v/>
      </c>
      <c r="IZ184" s="173">
        <f>IF(IT184&gt;0,IT184+IV$11+IV$33+IV$52+IV$73+IV$93+IV$113+IV$133+IV$159+IV$176-IT$8,0)</f>
        <v/>
      </c>
    </row>
    <row r="185">
      <c r="A185" s="554">
        <f>'Investment Analysis'!A185</f>
        <v/>
      </c>
      <c r="B185" s="4">
        <f>'Investment Analysis'!B185</f>
        <v/>
      </c>
      <c r="C185" s="27">
        <f>'Investment Analysis'!C185</f>
        <v/>
      </c>
      <c r="D185" s="14">
        <f>'Investment Analysis'!D185</f>
        <v/>
      </c>
      <c r="E185" s="15">
        <f>'Investment Analysis'!E185</f>
        <v/>
      </c>
      <c r="F185" s="13">
        <f>'Investment Analysis'!G185</f>
        <v/>
      </c>
      <c r="G185" s="14">
        <f>'Investment Analysis'!H185</f>
        <v/>
      </c>
      <c r="H185" s="15">
        <f>'Investment Analysis'!I185</f>
        <v/>
      </c>
      <c r="I185" s="13">
        <f>'Investment Analysis'!K185</f>
        <v/>
      </c>
      <c r="J185" s="14">
        <f>'Investment Analysis'!L185</f>
        <v/>
      </c>
      <c r="K185" s="15">
        <f>'Investment Analysis'!M185</f>
        <v/>
      </c>
      <c r="L185" s="41">
        <f>'Investment Analysis'!T185</f>
        <v/>
      </c>
      <c r="M185" s="21">
        <f>'Investment Analysis'!V185</f>
        <v/>
      </c>
      <c r="N185" s="21">
        <f>'Investment Analysis'!W185</f>
        <v/>
      </c>
      <c r="P185" s="48">
        <f>'Investment Analysis'!Y185</f>
        <v/>
      </c>
      <c r="Q185" s="18" t="n"/>
      <c r="R185" s="83" t="n"/>
      <c r="S185" s="48" t="n">
        <v>4871.23</v>
      </c>
      <c r="T185" s="18">
        <f>'Investment Analysis'!AH185</f>
        <v/>
      </c>
      <c r="U185" s="15">
        <f>'Investment Analysis'!AF185</f>
        <v/>
      </c>
      <c r="V185" s="48" t="n">
        <v>7621.56</v>
      </c>
      <c r="W185" s="18">
        <f>'Investment Analysis'!AO185</f>
        <v/>
      </c>
      <c r="X185" s="15">
        <f>'Investment Analysis'!AM185</f>
        <v/>
      </c>
      <c r="Y185" s="48" t="n">
        <v>10297.71</v>
      </c>
      <c r="Z185" s="18">
        <f>IF(Y185&gt;0,(Y185-Z$5)/Z$5,0)</f>
        <v/>
      </c>
      <c r="AA185" s="15">
        <f>'Investment Analysis'!GM185</f>
        <v/>
      </c>
      <c r="AB185" s="48" t="n">
        <v>2837.74</v>
      </c>
      <c r="AC185" s="18">
        <f>IF(AB185&gt;0,(AB185+8000+5000-AC$5)/AC$5,0)</f>
        <v/>
      </c>
      <c r="AD185" s="15">
        <f>'Investment Analysis'!AT185</f>
        <v/>
      </c>
      <c r="AE185" s="48" t="n">
        <v>12037.1</v>
      </c>
      <c r="AF185" s="18">
        <f>'Investment Analysis'!BC185</f>
        <v/>
      </c>
      <c r="AG185" s="15">
        <f>'Investment Analysis'!BA185</f>
        <v/>
      </c>
      <c r="AH185" s="48" t="n"/>
      <c r="AI185" s="18">
        <f>IF(AH185&gt;0,(AH185-5000+20000+20000-AI$5)/AI$5,0)</f>
        <v/>
      </c>
      <c r="AJ185" s="15">
        <f>'Investment Analysis'!BH185</f>
        <v/>
      </c>
      <c r="AK185" s="48" t="n">
        <v>5431.19</v>
      </c>
      <c r="AL185" s="18">
        <f>IF(AK185&gt;0,(AK185+7000-AL$5)/AL$5,0)</f>
        <v/>
      </c>
      <c r="AM185" s="15">
        <f>'Investment Analysis'!BO185</f>
        <v/>
      </c>
      <c r="AN185" s="48" t="n">
        <v>6202.6</v>
      </c>
      <c r="AO185" s="18">
        <f>IF(AN185&gt;0,(AN185+25000+5000-AO$5)/AO$5,0)</f>
        <v/>
      </c>
      <c r="AP185" s="15">
        <f>'Investment Analysis'!BV185</f>
        <v/>
      </c>
      <c r="AQ185" s="48" t="n">
        <v>5186.62</v>
      </c>
      <c r="AR185" s="18">
        <f>IF(AQ185&gt;0,(AQ185+10000+4000-AR$5)/AR$5,0)</f>
        <v/>
      </c>
      <c r="AS185" s="15">
        <f>'Investment Analysis'!CC185</f>
        <v/>
      </c>
      <c r="AT185" s="48" t="n">
        <v>4970.47</v>
      </c>
      <c r="AU185" s="18">
        <f>'Investment Analysis'!CL185</f>
        <v/>
      </c>
      <c r="AV185" s="15">
        <f>'Investment Analysis'!CJ185</f>
        <v/>
      </c>
      <c r="AW185" s="48" t="n">
        <v>18845.69</v>
      </c>
      <c r="AX185" s="18">
        <f>IF(AW185&gt;0,(AW185+2000-AX$5)/AX$5,0)</f>
        <v/>
      </c>
      <c r="AY185" s="15">
        <f>'Investment Analysis'!CQ185</f>
        <v/>
      </c>
      <c r="AZ185" s="48" t="n">
        <v>16760.97</v>
      </c>
      <c r="BA185" s="18">
        <f>'Investment Analysis'!CZ185</f>
        <v/>
      </c>
      <c r="BB185" s="15">
        <f>'Investment Analysis'!CX185</f>
        <v/>
      </c>
      <c r="BC185" s="48" t="n">
        <v>9908.49</v>
      </c>
      <c r="BD185" s="18">
        <f>IF(BC185&gt;0,(BC185-10000+30000+10000-BD$5)/BD$5,0)</f>
        <v/>
      </c>
      <c r="BE185" s="15">
        <f>'Investment Analysis'!DE185</f>
        <v/>
      </c>
      <c r="BF185" s="48" t="n">
        <v>4737.51</v>
      </c>
      <c r="BG185" s="18">
        <f>'Investment Analysis'!DN185</f>
        <v/>
      </c>
      <c r="BH185" s="15">
        <f>'Investment Analysis'!DL185</f>
        <v/>
      </c>
      <c r="BI185" s="48" t="n">
        <v>19278.33</v>
      </c>
      <c r="BJ185" s="18">
        <f>'Investment Analysis'!EB185</f>
        <v/>
      </c>
      <c r="BK185" s="15">
        <f>'Investment Analysis'!DZ185</f>
        <v/>
      </c>
      <c r="BL185" s="48" t="n">
        <v>18318.93</v>
      </c>
      <c r="BM185" s="18">
        <f>'Investment Analysis'!EI185</f>
        <v/>
      </c>
      <c r="BN185" s="15">
        <f>'Investment Analysis'!EG185</f>
        <v/>
      </c>
      <c r="BO185" s="48" t="n">
        <v>11007.48</v>
      </c>
      <c r="BP185" s="18">
        <f>'Investment Analysis'!DU185</f>
        <v/>
      </c>
      <c r="BQ185" s="15">
        <f>'Investment Analysis'!DS185</f>
        <v/>
      </c>
      <c r="BR185" s="48" t="n">
        <v>13259.11</v>
      </c>
      <c r="BS185" s="18">
        <f>'Investment Analysis'!EP185</f>
        <v/>
      </c>
      <c r="BT185" s="15">
        <f>'Investment Analysis'!EN185</f>
        <v/>
      </c>
      <c r="BU185" s="48" t="n">
        <v>14872.5</v>
      </c>
      <c r="BV185" s="18">
        <f>IF(BU185&gt;0,(BU185+8000-BV$5)/BV$5,0)</f>
        <v/>
      </c>
      <c r="BW185" s="15">
        <f>'Investment Analysis'!EU185</f>
        <v/>
      </c>
      <c r="BX185" s="48" t="n">
        <v>26737.39</v>
      </c>
      <c r="BY185" s="18">
        <f>IF(BX185&gt;0,(BX185-10000-5000-BY$5)/BY$5,0)</f>
        <v/>
      </c>
      <c r="BZ185" s="15">
        <f>'Investment Analysis'!FB185</f>
        <v/>
      </c>
      <c r="CA185" s="48" t="n">
        <v>21697.05</v>
      </c>
      <c r="CB185" s="18">
        <f>IF(CA185&gt;0,(CA185-CB$5)/CB$5,0)</f>
        <v/>
      </c>
      <c r="CC185" s="15">
        <f>'Investment Analysis'!FI185</f>
        <v/>
      </c>
      <c r="CD185" s="48" t="n">
        <v>9825.700000000001</v>
      </c>
      <c r="CE185" s="18">
        <f>'Investment Analysis'!FR185</f>
        <v/>
      </c>
      <c r="CF185" s="15">
        <f>'Investment Analysis'!FP185</f>
        <v/>
      </c>
      <c r="CG185" s="48" t="n">
        <v>4825.79</v>
      </c>
      <c r="CH185" s="18">
        <f>'Investment Analysis'!FR185</f>
        <v/>
      </c>
      <c r="CI185" s="15">
        <f>'Investment Analysis'!FW185</f>
        <v/>
      </c>
      <c r="CJ185" s="48" t="n"/>
      <c r="CK185" s="18">
        <f>IF(CJ185&gt;0,(CJ185+5000+8000-CK$5)/CK$5,0)</f>
        <v/>
      </c>
      <c r="CL185" s="15">
        <f>'Investment Analysis'!GD185</f>
        <v/>
      </c>
      <c r="CM185" s="48" t="n">
        <v>38652.32</v>
      </c>
      <c r="CN185" s="18">
        <f>IF(CM185&gt;0,(CM185-CN$5)/CN$5,0)</f>
        <v/>
      </c>
      <c r="CO185" s="15">
        <f>'Investment Analysis'!GT185</f>
        <v/>
      </c>
      <c r="CP185" s="48" t="n">
        <v>26652.6</v>
      </c>
      <c r="CQ185" s="18">
        <f>IF(CP185&gt;0,(CP185-CQ$5)/CQ$5,0)</f>
        <v/>
      </c>
      <c r="CR185" s="15">
        <f>'Investment Analysis'!HG185</f>
        <v/>
      </c>
      <c r="CS185" s="48" t="n">
        <v>4900</v>
      </c>
      <c r="CT185" s="18">
        <f>IF(CS185&gt;0,(CS185-CT$5)/CT$5,0)</f>
        <v/>
      </c>
      <c r="CU185" s="15">
        <f>'Investment Analysis'!HN185</f>
        <v/>
      </c>
      <c r="CV185" s="48" t="n">
        <v>31106.25</v>
      </c>
      <c r="CW185" s="18">
        <f>IF(CV185&gt;0,(CV185-CW$5)/CW$5,0)</f>
        <v/>
      </c>
      <c r="CX185" s="15">
        <f>'Investment Analysis'!IB185</f>
        <v/>
      </c>
      <c r="CY185" s="48" t="n">
        <v>25486.3</v>
      </c>
      <c r="CZ185" s="18">
        <f>IF(CY185&gt;0,(CY185-CZ$5)/CZ$5,0)</f>
        <v/>
      </c>
      <c r="DA185" s="15">
        <f>'Investment Analysis'!II185</f>
        <v/>
      </c>
      <c r="DB185" s="48" t="n">
        <v>6825.5</v>
      </c>
      <c r="DC185" s="18">
        <f>IF(DB185&gt;0,(DB185-DC$5)/DC$5,0)</f>
        <v/>
      </c>
      <c r="DD185" s="15">
        <f>'Investment Analysis'!IP185</f>
        <v/>
      </c>
      <c r="DE185" s="48" t="n">
        <v>25896</v>
      </c>
      <c r="DF185" s="18">
        <f>'Investment Analysis'!IY185</f>
        <v/>
      </c>
      <c r="DG185" s="15">
        <f>'Investment Analysis'!IW185</f>
        <v/>
      </c>
      <c r="DH185" s="48" t="n">
        <v>22941</v>
      </c>
      <c r="DI185" s="18">
        <f>IF(DH185&gt;0,(DH185-DI$5)/DI$5,0)</f>
        <v/>
      </c>
      <c r="DJ185" s="15">
        <f>'Investment Analysis'!JD185</f>
        <v/>
      </c>
      <c r="DK185" s="48" t="n">
        <v>25768</v>
      </c>
      <c r="DL185" s="18">
        <f>IF(DK185&gt;0,(DK185-DL$5)/DL$5,0)</f>
        <v/>
      </c>
      <c r="DM185" s="15">
        <f>'Investment Analysis'!JK185</f>
        <v/>
      </c>
      <c r="DN185" s="48" t="n">
        <v>1123.5</v>
      </c>
      <c r="DO185" s="18">
        <f>IF(DN185&gt;0,(DN185-DO$5)/DO$5,0)</f>
        <v/>
      </c>
      <c r="DP185" s="15">
        <f>'Investment Analysis'!HU185</f>
        <v/>
      </c>
      <c r="DQ185" s="48" t="n">
        <v>2025</v>
      </c>
      <c r="DR185" s="18">
        <f>IF(DQ185&gt;0,(DQ185-DR$5)/DR$5,0)</f>
        <v/>
      </c>
      <c r="DS185" s="15">
        <f>'Investment Analysis'!JR185</f>
        <v/>
      </c>
      <c r="DT185" s="48" t="n">
        <v>23454</v>
      </c>
      <c r="DU185" s="18">
        <f>IF(DT185&gt;0,(DT185-630.54-DU$5)/DU$5,0)</f>
        <v/>
      </c>
      <c r="DV185" s="15">
        <f>'Investment Analysis'!JY185</f>
        <v/>
      </c>
      <c r="DW185" s="48" t="n">
        <v>16037</v>
      </c>
      <c r="DX185" s="18">
        <f>IF(DW185&gt;0,(DW185-DX$5)/DX$5,0)</f>
        <v/>
      </c>
      <c r="DY185" s="15">
        <f>'Investment Analysis'!KF185</f>
        <v/>
      </c>
      <c r="DZ185" s="48" t="n">
        <v>6686</v>
      </c>
      <c r="EA185" s="18">
        <f>IF(DZ185&gt;0,(DZ185-EA$5)/EA$5,0)</f>
        <v/>
      </c>
      <c r="EB185" s="15">
        <f>'Investment Analysis'!KM185</f>
        <v/>
      </c>
      <c r="EC185" s="48" t="n">
        <v>10920</v>
      </c>
      <c r="ED185" s="18">
        <f>'Investment Analysis'!KV185</f>
        <v/>
      </c>
      <c r="EE185" s="15">
        <f>'Investment Analysis'!KT185</f>
        <v/>
      </c>
      <c r="EF185" s="48" t="n">
        <v>22491</v>
      </c>
      <c r="EG185" s="18">
        <f>IF(EF185&gt;0,(EF185-EG$5)/EG$5,0)</f>
        <v/>
      </c>
      <c r="EH185" s="15">
        <f>'Investment Analysis'!LH185</f>
        <v/>
      </c>
      <c r="EI185" s="48" t="n">
        <v>9994.4</v>
      </c>
      <c r="EJ185" s="18">
        <f>'Investment Analysis'!LQ185</f>
        <v/>
      </c>
      <c r="EK185" s="15">
        <f>'Investment Analysis'!LO185</f>
        <v/>
      </c>
      <c r="EL185" s="48" t="n">
        <v>34890</v>
      </c>
      <c r="EM185" s="18">
        <f>IF(EL185&gt;0,(EL185-EM$4)/EM$4,0)</f>
        <v/>
      </c>
      <c r="EN185" s="15">
        <f>'Investment Analysis'!LX185</f>
        <v/>
      </c>
      <c r="EO185" s="48" t="n">
        <v>18595</v>
      </c>
      <c r="EP185" s="68">
        <f>IF(EO185&gt;0,(EO185-500-EP$5)/EP$5,0)</f>
        <v/>
      </c>
      <c r="EQ185" s="15">
        <f>'Investment Analysis'!MC185</f>
        <v/>
      </c>
      <c r="ER185" s="48" t="n">
        <v>4475</v>
      </c>
      <c r="ES185" s="18">
        <f>'Investment Analysis'!LX185</f>
        <v/>
      </c>
      <c r="ET185" s="15">
        <f>'Investment Analysis'!LA185</f>
        <v/>
      </c>
      <c r="EU185" s="48" t="n">
        <v>62192</v>
      </c>
      <c r="EV185" s="18">
        <f>'Investment Analysis'!ML185</f>
        <v/>
      </c>
      <c r="EW185" s="15">
        <f>'Investment Analysis'!MJ185</f>
        <v/>
      </c>
      <c r="EX185" s="48" t="n">
        <v>91507.5</v>
      </c>
      <c r="EY185" s="18">
        <f>IF(EX185&gt;0,(EX185-EY$5)/EY$5,0)</f>
        <v/>
      </c>
      <c r="EZ185" s="15">
        <f>'Investment Analysis'!MQ185</f>
        <v/>
      </c>
      <c r="FA185" s="48" t="n">
        <v>14408</v>
      </c>
      <c r="FB185" s="18">
        <f>IF(FA185&gt;0,(FA185-FB$5)/FB$5,0)</f>
        <v/>
      </c>
      <c r="FC185" s="15">
        <f>'Investment Analysis'!MX185</f>
        <v/>
      </c>
      <c r="FD185" s="48" t="n">
        <v>20074.6</v>
      </c>
      <c r="FE185" s="18">
        <f>IF(FD185&gt;0,(FD185-FE$5)/FE$5,0)</f>
        <v/>
      </c>
      <c r="FF185" s="15">
        <f>'Investment Analysis'!NE185</f>
        <v/>
      </c>
      <c r="FG185" s="48" t="n">
        <v>21168</v>
      </c>
      <c r="FH185" s="18">
        <f>IF(FG185&gt;0,(FG185-FH$5)/FH$5,0)</f>
        <v/>
      </c>
      <c r="FI185" s="15">
        <f>'Investment Analysis'!NL185</f>
        <v/>
      </c>
      <c r="FJ185" s="48" t="n">
        <v>44007.6</v>
      </c>
      <c r="FK185" s="18">
        <f>IF(FJ185&gt;0,(FJ185-FK$5)/FK$5,0)</f>
        <v/>
      </c>
      <c r="FL185" s="15">
        <f>'Investment Analysis'!NS185</f>
        <v/>
      </c>
      <c r="FM185" s="48" t="n">
        <v>3774.15</v>
      </c>
      <c r="FN185" s="18">
        <f>IF(FM185&gt;0,(FM185-FN$5)/FN$5,0)</f>
        <v/>
      </c>
      <c r="FO185" s="15">
        <f>'Investment Analysis'!NZ185</f>
        <v/>
      </c>
      <c r="FP185" s="48" t="n">
        <v>30700</v>
      </c>
      <c r="FQ185" s="18">
        <f>IF(FP185&gt;0,(FP185-FQ$5)/FQ$5,0)</f>
        <v/>
      </c>
      <c r="FR185" s="15">
        <f>'Investment Analysis'!OG185</f>
        <v/>
      </c>
      <c r="FS185" s="48" t="n">
        <v>73044</v>
      </c>
      <c r="FT185" s="18">
        <f>IF(FS185&gt;0,(FS185-FT$5)/FT$5,0)</f>
        <v/>
      </c>
      <c r="FU185" s="15">
        <f>'Investment Analysis'!ON185</f>
        <v/>
      </c>
      <c r="FV185" s="48" t="n">
        <v>10860</v>
      </c>
      <c r="FW185" s="18">
        <f>IF(FV185&gt;0,(FV185-FW$5)/FW$5,0)</f>
        <v/>
      </c>
      <c r="FX185" s="15">
        <f>'Investment Analysis'!OU185</f>
        <v/>
      </c>
      <c r="FY185" s="48" t="n">
        <v>19796.25</v>
      </c>
      <c r="FZ185" s="18">
        <f>IF(FY185&gt;0,(FY185-FZ$5)/FZ$5,0)</f>
        <v/>
      </c>
      <c r="GA185" s="15">
        <f>'Investment Analysis'!PB185</f>
        <v/>
      </c>
      <c r="GB185" s="48" t="n">
        <v>21141.75</v>
      </c>
      <c r="GC185" s="18">
        <f>'Investment Analysis'!PK185</f>
        <v/>
      </c>
      <c r="GD185" s="15">
        <f>'Investment Analysis'!PI185</f>
        <v/>
      </c>
      <c r="GE185" s="48" t="n">
        <v>16584</v>
      </c>
      <c r="GF185" s="18">
        <f>'Investment Analysis'!PY185</f>
        <v/>
      </c>
      <c r="GG185" s="15">
        <f>'Investment Analysis'!PW185</f>
        <v/>
      </c>
      <c r="GH185" s="48" t="n">
        <v>22687</v>
      </c>
      <c r="GI185" s="18">
        <f>'Investment Analysis'!QF185</f>
        <v/>
      </c>
      <c r="GJ185" s="15">
        <f>'Investment Analysis'!QD185</f>
        <v/>
      </c>
      <c r="GK185" s="48" t="n">
        <v>34410</v>
      </c>
      <c r="GL185" s="18">
        <f>'Investment Analysis'!QM185</f>
        <v/>
      </c>
      <c r="GM185" s="15">
        <f>'Investment Analysis'!QK185</f>
        <v/>
      </c>
      <c r="GN185" s="48" t="n">
        <v>12366</v>
      </c>
      <c r="GO185" s="18">
        <f>'Investment Analysis'!QT185</f>
        <v/>
      </c>
      <c r="GP185" s="15">
        <f>'Investment Analysis'!QR185</f>
        <v/>
      </c>
      <c r="GQ185" s="48" t="n">
        <v>5923.5</v>
      </c>
      <c r="GR185" s="18">
        <f>'Investment Analysis'!RA185</f>
        <v/>
      </c>
      <c r="GS185" s="15">
        <f>'Investment Analysis'!QY185</f>
        <v/>
      </c>
      <c r="GT185" s="48" t="n">
        <v>20995</v>
      </c>
      <c r="GU185" s="18">
        <f>'Investment Analysis'!RH185</f>
        <v/>
      </c>
      <c r="GV185" s="15">
        <f>'Investment Analysis'!RF185</f>
        <v/>
      </c>
      <c r="GW185" s="48" t="n">
        <v>13069</v>
      </c>
      <c r="GX185" s="18">
        <f>'Investment Analysis'!RO185</f>
        <v/>
      </c>
      <c r="GY185" s="15">
        <f>'Investment Analysis'!RM185</f>
        <v/>
      </c>
      <c r="GZ185" s="48" t="n">
        <v>4008</v>
      </c>
      <c r="HA185" s="18">
        <f>'Investment Analysis'!RV185</f>
        <v/>
      </c>
      <c r="HB185" s="15">
        <f>'Investment Analysis'!RT185</f>
        <v/>
      </c>
      <c r="HC185" s="48" t="n">
        <v>34242</v>
      </c>
      <c r="HD185" s="18">
        <f>'Investment Analysis'!SC185</f>
        <v/>
      </c>
      <c r="HE185" s="15">
        <f>'Investment Analysis'!SA185</f>
        <v/>
      </c>
      <c r="HF185" s="48" t="n">
        <v>9605</v>
      </c>
      <c r="HG185" s="18">
        <f>'Investment Analysis'!SJ185</f>
        <v/>
      </c>
      <c r="HH185" s="15">
        <f>'Investment Analysis'!SH185</f>
        <v/>
      </c>
      <c r="HI185" s="48" t="n">
        <v>9800</v>
      </c>
      <c r="HJ185" s="18">
        <f>'Investment Analysis'!SM185</f>
        <v/>
      </c>
      <c r="HK185" s="15">
        <f>'Investment Analysis'!SK185</f>
        <v/>
      </c>
      <c r="HL185" s="48" t="n">
        <v>13740</v>
      </c>
      <c r="HM185" s="18">
        <f>'Investment Analysis'!SP185</f>
        <v/>
      </c>
      <c r="HN185" s="15">
        <f>'Investment Analysis'!SN185</f>
        <v/>
      </c>
      <c r="HO185" s="48" t="n">
        <v>16814.7</v>
      </c>
      <c r="HP185" s="18">
        <f>'Investment Analysis'!TE185</f>
        <v/>
      </c>
      <c r="HQ185" s="15">
        <f>'Investment Analysis'!TC185</f>
        <v/>
      </c>
      <c r="HR185" s="48" t="n">
        <v>7137</v>
      </c>
      <c r="HS185" s="18">
        <f>'Investment Analysis'!TL185</f>
        <v/>
      </c>
      <c r="HT185" s="15">
        <f>'Investment Analysis'!TJ185</f>
        <v/>
      </c>
      <c r="HU185" s="48" t="n">
        <v>18360</v>
      </c>
      <c r="HV185" s="18">
        <f>'Investment Analysis'!TS185</f>
        <v/>
      </c>
      <c r="HW185" s="15">
        <f>'Investment Analysis'!TQ185</f>
        <v/>
      </c>
      <c r="HX185" s="48" t="n"/>
      <c r="HY185" s="18">
        <f>'Investment Analysis'!TZ185</f>
        <v/>
      </c>
      <c r="HZ185" s="15">
        <f>'Investment Analysis'!TX185</f>
        <v/>
      </c>
      <c r="IA185" s="48" t="n"/>
      <c r="IB185" s="18">
        <f>'Investment Analysis'!UG185</f>
        <v/>
      </c>
      <c r="IC185" s="15">
        <f>'Investment Analysis'!UE185</f>
        <v/>
      </c>
      <c r="ID185" s="48" t="n"/>
      <c r="IE185" s="18">
        <f>'Investment Analysis'!UN185</f>
        <v/>
      </c>
      <c r="IF185" s="15">
        <f>'Investment Analysis'!UL185</f>
        <v/>
      </c>
      <c r="IG185" s="48" t="n"/>
      <c r="IH185" s="18">
        <f>'Investment Analysis'!UU185</f>
        <v/>
      </c>
      <c r="II185" s="15">
        <f>'Investment Analysis'!US185</f>
        <v/>
      </c>
      <c r="IJ185" s="48" t="n"/>
      <c r="IK185" s="18">
        <f>'Investment Analysis'!VB185</f>
        <v/>
      </c>
      <c r="IL185" s="15">
        <f>'Investment Analysis'!UZ185</f>
        <v/>
      </c>
      <c r="IM185" s="48" t="n"/>
      <c r="IN185" s="18">
        <f>'Investment Analysis'!VI185</f>
        <v/>
      </c>
      <c r="IO185" s="15">
        <f>'Investment Analysis'!VG185</f>
        <v/>
      </c>
      <c r="IP185" s="18" t="n"/>
      <c r="IQ185" s="18" t="n"/>
      <c r="IR185" s="18" t="n"/>
      <c r="IS185" s="108">
        <f>IF(IT185&gt;0,IT185-IT184,0)</f>
        <v/>
      </c>
      <c r="IT185" s="48">
        <f>FY185+FV185+FS185+FP185+FM185+FJ185+FG185+FD185+FA185+EX185+EU185+ER185+EO185+EL185+EI185+EF185+EC185+DZ185+DW185+DT185+DQ185+DN185+DK185+DH185+DE185+DB185+CY185+CV185+CS185+CP185+CJ185+CG185+CD185+CA185+BX185+P185+CM185+GT185+GQ185+GN185+GK185+GH185+GE185+GB185+BU185+BR185+BO185+BL185+BI185+BF185+BC185+AZ185+AW185+AT185+AQ185+AN185+AK185+AH185+AE185+AB185+Y185+V185+S185+GW185+GZ185+HC185+HF185+HI185+HL185+HO185+HR185+HU185</f>
        <v/>
      </c>
      <c r="IU185" s="101">
        <f>IF(IT185&gt;0,IV185,0)</f>
        <v/>
      </c>
      <c r="IV185" s="101" t="n"/>
      <c r="IW185" s="15">
        <f>IF(IT185&gt;0,(IT185+IV$11-I$2)/I$2,0)</f>
        <v/>
      </c>
      <c r="IX185" s="113">
        <f>IF(IT185&gt;0,IT185+IV$11-I$2,0)</f>
        <v/>
      </c>
      <c r="IY185" s="21">
        <f>IF(IT185&gt;0,(IT185+IV$11+IV$33+IV$52+IV$73+IV$93+IV$113+IV$133+IV$159+IV$176-IT$8)/IT$8,0)</f>
        <v/>
      </c>
      <c r="IZ185" s="173">
        <f>IF(IT185&gt;0,IT185+IV$11+IV$33+IV$52+IV$73+IV$93+IV$113+IV$133+IV$159+IV$176-IT$8,0)</f>
        <v/>
      </c>
    </row>
    <row r="186">
      <c r="A186" s="554">
        <f>'Investment Analysis'!A186</f>
        <v/>
      </c>
      <c r="B186" s="4">
        <f>'Investment Analysis'!B186</f>
        <v/>
      </c>
      <c r="C186" s="27">
        <f>'Investment Analysis'!C186</f>
        <v/>
      </c>
      <c r="D186" s="14">
        <f>'Investment Analysis'!D186</f>
        <v/>
      </c>
      <c r="E186" s="15">
        <f>'Investment Analysis'!E186</f>
        <v/>
      </c>
      <c r="F186" s="13">
        <f>'Investment Analysis'!G186</f>
        <v/>
      </c>
      <c r="G186" s="14">
        <f>'Investment Analysis'!H186</f>
        <v/>
      </c>
      <c r="H186" s="15">
        <f>'Investment Analysis'!I186</f>
        <v/>
      </c>
      <c r="I186" s="13">
        <f>'Investment Analysis'!K186</f>
        <v/>
      </c>
      <c r="J186" s="14">
        <f>'Investment Analysis'!L186</f>
        <v/>
      </c>
      <c r="K186" s="15">
        <f>'Investment Analysis'!M186</f>
        <v/>
      </c>
      <c r="L186" s="41">
        <f>'Investment Analysis'!T186</f>
        <v/>
      </c>
      <c r="M186" s="21">
        <f>'Investment Analysis'!V186</f>
        <v/>
      </c>
      <c r="N186" s="21">
        <f>'Investment Analysis'!W186</f>
        <v/>
      </c>
      <c r="P186" s="48">
        <f>'Investment Analysis'!Y186</f>
        <v/>
      </c>
      <c r="Q186" s="18" t="n"/>
      <c r="R186" s="83" t="n"/>
      <c r="S186" s="48" t="n">
        <v>4870.85</v>
      </c>
      <c r="T186" s="18">
        <f>'Investment Analysis'!AH186</f>
        <v/>
      </c>
      <c r="U186" s="15">
        <f>'Investment Analysis'!AF186</f>
        <v/>
      </c>
      <c r="V186" s="48" t="n">
        <v>7627.7</v>
      </c>
      <c r="W186" s="18">
        <f>'Investment Analysis'!AO186</f>
        <v/>
      </c>
      <c r="X186" s="15">
        <f>'Investment Analysis'!AM186</f>
        <v/>
      </c>
      <c r="Y186" s="48" t="n">
        <v>10258.46</v>
      </c>
      <c r="Z186" s="18">
        <f>IF(Y186&gt;0,(Y186-Z$5)/Z$5,0)</f>
        <v/>
      </c>
      <c r="AA186" s="15">
        <f>'Investment Analysis'!GM186</f>
        <v/>
      </c>
      <c r="AB186" s="48" t="n">
        <v>2832.95</v>
      </c>
      <c r="AC186" s="18">
        <f>IF(AB186&gt;0,(AB186+8000+5000-AC$5)/AC$5,0)</f>
        <v/>
      </c>
      <c r="AD186" s="15">
        <f>'Investment Analysis'!AT186</f>
        <v/>
      </c>
      <c r="AE186" s="48" t="n">
        <v>12021.95</v>
      </c>
      <c r="AF186" s="18">
        <f>'Investment Analysis'!BC186</f>
        <v/>
      </c>
      <c r="AG186" s="15">
        <f>'Investment Analysis'!BA186</f>
        <v/>
      </c>
      <c r="AH186" s="48" t="n"/>
      <c r="AI186" s="18">
        <f>IF(AH186&gt;0,(AH186-5000+20000+20000-AI$5)/AI$5,0)</f>
        <v/>
      </c>
      <c r="AJ186" s="15">
        <f>'Investment Analysis'!BH186</f>
        <v/>
      </c>
      <c r="AK186" s="48" t="n">
        <v>5398.41</v>
      </c>
      <c r="AL186" s="18">
        <f>IF(AK186&gt;0,(AK186+7000-AL$5)/AL$5,0)</f>
        <v/>
      </c>
      <c r="AM186" s="15">
        <f>'Investment Analysis'!BO186</f>
        <v/>
      </c>
      <c r="AN186" s="48" t="n">
        <v>6180.68</v>
      </c>
      <c r="AO186" s="18">
        <f>IF(AN186&gt;0,(AN186+25000+5000-AO$5)/AO$5,0)</f>
        <v/>
      </c>
      <c r="AP186" s="15">
        <f>'Investment Analysis'!BV186</f>
        <v/>
      </c>
      <c r="AQ186" s="48" t="n">
        <v>5182.72</v>
      </c>
      <c r="AR186" s="18">
        <f>IF(AQ186&gt;0,(AQ186+10000+4000-AR$5)/AR$5,0)</f>
        <v/>
      </c>
      <c r="AS186" s="15">
        <f>'Investment Analysis'!CC186</f>
        <v/>
      </c>
      <c r="AT186" s="48" t="n">
        <v>4972.11</v>
      </c>
      <c r="AU186" s="18">
        <f>'Investment Analysis'!CL186</f>
        <v/>
      </c>
      <c r="AV186" s="15">
        <f>'Investment Analysis'!CJ186</f>
        <v/>
      </c>
      <c r="AW186" s="48" t="n">
        <v>18823.49</v>
      </c>
      <c r="AX186" s="18">
        <f>IF(AW186&gt;0,(AW186+2000-AX$5)/AX$5,0)</f>
        <v/>
      </c>
      <c r="AY186" s="15">
        <f>'Investment Analysis'!CQ186</f>
        <v/>
      </c>
      <c r="AZ186" s="48" t="n">
        <v>16706.68</v>
      </c>
      <c r="BA186" s="18">
        <f>'Investment Analysis'!CZ186</f>
        <v/>
      </c>
      <c r="BB186" s="15">
        <f>'Investment Analysis'!CX186</f>
        <v/>
      </c>
      <c r="BC186" s="48" t="n">
        <v>9888.959999999999</v>
      </c>
      <c r="BD186" s="18">
        <f>IF(BC186&gt;0,(BC186-10000+30000+10000-BD$5)/BD$5,0)</f>
        <v/>
      </c>
      <c r="BE186" s="15">
        <f>'Investment Analysis'!DE186</f>
        <v/>
      </c>
      <c r="BF186" s="48" t="n">
        <v>4728.3</v>
      </c>
      <c r="BG186" s="18">
        <f>'Investment Analysis'!DN186</f>
        <v/>
      </c>
      <c r="BH186" s="15">
        <f>'Investment Analysis'!DL186</f>
        <v/>
      </c>
      <c r="BI186" s="48" t="n">
        <v>19297.24</v>
      </c>
      <c r="BJ186" s="18">
        <f>'Investment Analysis'!EB186</f>
        <v/>
      </c>
      <c r="BK186" s="15">
        <f>'Investment Analysis'!DZ186</f>
        <v/>
      </c>
      <c r="BL186" s="48" t="n">
        <v>18235.74</v>
      </c>
      <c r="BM186" s="18">
        <f>'Investment Analysis'!EI186</f>
        <v/>
      </c>
      <c r="BN186" s="15">
        <f>'Investment Analysis'!EG186</f>
        <v/>
      </c>
      <c r="BO186" s="48" t="n">
        <v>11144.98</v>
      </c>
      <c r="BP186" s="18">
        <f>'Investment Analysis'!DU186</f>
        <v/>
      </c>
      <c r="BQ186" s="15">
        <f>'Investment Analysis'!DS186</f>
        <v/>
      </c>
      <c r="BR186" s="48" t="n">
        <v>13274.52</v>
      </c>
      <c r="BS186" s="18">
        <f>'Investment Analysis'!EP186</f>
        <v/>
      </c>
      <c r="BT186" s="15">
        <f>'Investment Analysis'!EN186</f>
        <v/>
      </c>
      <c r="BU186" s="48" t="n">
        <v>14826.54</v>
      </c>
      <c r="BV186" s="18">
        <f>IF(BU186&gt;0,(BU186+8000-BV$5)/BV$5,0)</f>
        <v/>
      </c>
      <c r="BW186" s="15">
        <f>'Investment Analysis'!EU186</f>
        <v/>
      </c>
      <c r="BX186" s="48" t="n">
        <v>26098.74</v>
      </c>
      <c r="BY186" s="18">
        <f>IF(BX186&gt;0,(BX186-10000-5000-BY$5)/BY$5,0)</f>
        <v/>
      </c>
      <c r="BZ186" s="15">
        <f>'Investment Analysis'!FB186</f>
        <v/>
      </c>
      <c r="CA186" s="48" t="n">
        <v>22055.48</v>
      </c>
      <c r="CB186" s="18">
        <f>IF(CA186&gt;0,(CA186-CB$5)/CB$5,0)</f>
        <v/>
      </c>
      <c r="CC186" s="15">
        <f>'Investment Analysis'!FI186</f>
        <v/>
      </c>
      <c r="CD186" s="48" t="n">
        <v>9827.66</v>
      </c>
      <c r="CE186" s="18">
        <f>'Investment Analysis'!FR186</f>
        <v/>
      </c>
      <c r="CF186" s="15">
        <f>'Investment Analysis'!FP186</f>
        <v/>
      </c>
      <c r="CG186" s="48" t="n">
        <v>4778.65</v>
      </c>
      <c r="CH186" s="18">
        <f>'Investment Analysis'!FR186</f>
        <v/>
      </c>
      <c r="CI186" s="15">
        <f>'Investment Analysis'!FW186</f>
        <v/>
      </c>
      <c r="CJ186" s="48" t="n"/>
      <c r="CK186" s="18">
        <f>IF(CJ186&gt;0,(CJ186+5000+8000-CK$5)/CK$5,0)</f>
        <v/>
      </c>
      <c r="CL186" s="15">
        <f>'Investment Analysis'!GD186</f>
        <v/>
      </c>
      <c r="CM186" s="48" t="n">
        <v>38192.72</v>
      </c>
      <c r="CN186" s="18">
        <f>IF(CM186&gt;0,(CM186-CN$5)/CN$5,0)</f>
        <v/>
      </c>
      <c r="CO186" s="15">
        <f>'Investment Analysis'!GT186</f>
        <v/>
      </c>
      <c r="CP186" s="48" t="n">
        <v>27405.3</v>
      </c>
      <c r="CQ186" s="18">
        <f>IF(CP186&gt;0,(CP186-CQ$5)/CQ$5,0)</f>
        <v/>
      </c>
      <c r="CR186" s="15">
        <f>'Investment Analysis'!HG186</f>
        <v/>
      </c>
      <c r="CS186" s="48" t="n">
        <v>4480</v>
      </c>
      <c r="CT186" s="18">
        <f>IF(CS186&gt;0,(CS186-CT$5)/CT$5,0)</f>
        <v/>
      </c>
      <c r="CU186" s="15">
        <f>'Investment Analysis'!HN186</f>
        <v/>
      </c>
      <c r="CV186" s="48" t="n">
        <v>30604</v>
      </c>
      <c r="CW186" s="18">
        <f>IF(CV186&gt;0,(CV186-CW$5)/CW$5,0)</f>
        <v/>
      </c>
      <c r="CX186" s="15">
        <f>'Investment Analysis'!IB186</f>
        <v/>
      </c>
      <c r="CY186" s="48" t="n">
        <v>25200</v>
      </c>
      <c r="CZ186" s="18">
        <f>IF(CY186&gt;0,(CY186-CZ$5)/CZ$5,0)</f>
        <v/>
      </c>
      <c r="DA186" s="15">
        <f>'Investment Analysis'!II186</f>
        <v/>
      </c>
      <c r="DB186" s="48" t="n">
        <v>6829.75</v>
      </c>
      <c r="DC186" s="18">
        <f>IF(DB186&gt;0,(DB186-DC$5)/DC$5,0)</f>
        <v/>
      </c>
      <c r="DD186" s="15">
        <f>'Investment Analysis'!IP186</f>
        <v/>
      </c>
      <c r="DE186" s="48" t="n">
        <v>24069</v>
      </c>
      <c r="DF186" s="18">
        <f>'Investment Analysis'!IY186</f>
        <v/>
      </c>
      <c r="DG186" s="15">
        <f>'Investment Analysis'!IW186</f>
        <v/>
      </c>
      <c r="DH186" s="48" t="n">
        <v>23370</v>
      </c>
      <c r="DI186" s="18">
        <f>IF(DH186&gt;0,(DH186-DI$5)/DI$5,0)</f>
        <v/>
      </c>
      <c r="DJ186" s="15">
        <f>'Investment Analysis'!JD186</f>
        <v/>
      </c>
      <c r="DK186" s="48" t="n">
        <v>25452</v>
      </c>
      <c r="DL186" s="18">
        <f>IF(DK186&gt;0,(DK186-DL$5)/DL$5,0)</f>
        <v/>
      </c>
      <c r="DM186" s="15">
        <f>'Investment Analysis'!JK186</f>
        <v/>
      </c>
      <c r="DN186" s="48" t="n">
        <v>1146.8</v>
      </c>
      <c r="DO186" s="18">
        <f>IF(DN186&gt;0,(DN186-DO$5)/DO$5,0)</f>
        <v/>
      </c>
      <c r="DP186" s="15">
        <f>'Investment Analysis'!HU186</f>
        <v/>
      </c>
      <c r="DQ186" s="48" t="n">
        <v>1994.5</v>
      </c>
      <c r="DR186" s="18">
        <f>IF(DQ186&gt;0,(DQ186-DR$5)/DR$5,0)</f>
        <v/>
      </c>
      <c r="DS186" s="15">
        <f>'Investment Analysis'!JR186</f>
        <v/>
      </c>
      <c r="DT186" s="48" t="n">
        <v>22356</v>
      </c>
      <c r="DU186" s="18">
        <f>IF(DT186&gt;0,(DT186-630.54-DU$5)/DU$5,0)</f>
        <v/>
      </c>
      <c r="DV186" s="15">
        <f>'Investment Analysis'!JY186</f>
        <v/>
      </c>
      <c r="DW186" s="48" t="n">
        <v>17157</v>
      </c>
      <c r="DX186" s="18">
        <f>IF(DW186&gt;0,(DW186-DX$5)/DX$5,0)</f>
        <v/>
      </c>
      <c r="DY186" s="15">
        <f>'Investment Analysis'!KF186</f>
        <v/>
      </c>
      <c r="DZ186" s="48" t="n">
        <v>6322</v>
      </c>
      <c r="EA186" s="18">
        <f>IF(DZ186&gt;0,(DZ186-EA$5)/EA$5,0)</f>
        <v/>
      </c>
      <c r="EB186" s="15">
        <f>'Investment Analysis'!KM186</f>
        <v/>
      </c>
      <c r="EC186" s="48" t="n">
        <v>10920</v>
      </c>
      <c r="ED186" s="18">
        <f>'Investment Analysis'!KV186</f>
        <v/>
      </c>
      <c r="EE186" s="15">
        <f>'Investment Analysis'!KT186</f>
        <v/>
      </c>
      <c r="EF186" s="48" t="n">
        <v>22477.5</v>
      </c>
      <c r="EG186" s="18">
        <f>IF(EF186&gt;0,(EF186-EG$5)/EG$5,0)</f>
        <v/>
      </c>
      <c r="EH186" s="15">
        <f>'Investment Analysis'!LH186</f>
        <v/>
      </c>
      <c r="EI186" s="48" t="n">
        <v>9906</v>
      </c>
      <c r="EJ186" s="18">
        <f>'Investment Analysis'!LQ186</f>
        <v/>
      </c>
      <c r="EK186" s="15">
        <f>'Investment Analysis'!LO186</f>
        <v/>
      </c>
      <c r="EL186" s="48" t="n">
        <v>34110</v>
      </c>
      <c r="EM186" s="18">
        <f>IF(EL186&gt;0,(EL186-EM$4)/EM$4,0)</f>
        <v/>
      </c>
      <c r="EN186" s="15">
        <f>'Investment Analysis'!LX186</f>
        <v/>
      </c>
      <c r="EO186" s="48" t="n">
        <v>18105</v>
      </c>
      <c r="EP186" s="68">
        <f>IF(EO186&gt;0,(EO186-500-EP$5)/EP$5,0)</f>
        <v/>
      </c>
      <c r="EQ186" s="15">
        <f>'Investment Analysis'!MC186</f>
        <v/>
      </c>
      <c r="ER186" s="48" t="n">
        <v>4555</v>
      </c>
      <c r="ES186" s="18">
        <f>'Investment Analysis'!LX186</f>
        <v/>
      </c>
      <c r="ET186" s="15">
        <f>'Investment Analysis'!LA186</f>
        <v/>
      </c>
      <c r="EU186" s="48" t="n">
        <v>62289.5</v>
      </c>
      <c r="EV186" s="18">
        <f>'Investment Analysis'!ML186</f>
        <v/>
      </c>
      <c r="EW186" s="15">
        <f>'Investment Analysis'!MJ186</f>
        <v/>
      </c>
      <c r="EX186" s="48" t="n">
        <v>92741.25</v>
      </c>
      <c r="EY186" s="18">
        <f>IF(EX186&gt;0,(EX186-EY$5)/EY$5,0)</f>
        <v/>
      </c>
      <c r="EZ186" s="15">
        <f>'Investment Analysis'!MQ186</f>
        <v/>
      </c>
      <c r="FA186" s="48" t="n">
        <v>13536</v>
      </c>
      <c r="FB186" s="18">
        <f>IF(FA186&gt;0,(FA186-FB$5)/FB$5,0)</f>
        <v/>
      </c>
      <c r="FC186" s="15">
        <f>'Investment Analysis'!MX186</f>
        <v/>
      </c>
      <c r="FD186" s="48" t="n">
        <v>20507.9</v>
      </c>
      <c r="FE186" s="18">
        <f>IF(FD186&gt;0,(FD186-FE$5)/FE$5,0)</f>
        <v/>
      </c>
      <c r="FF186" s="15">
        <f>'Investment Analysis'!NE186</f>
        <v/>
      </c>
      <c r="FG186" s="48" t="n">
        <v>20430</v>
      </c>
      <c r="FH186" s="18">
        <f>IF(FG186&gt;0,(FG186-FH$5)/FH$5,0)</f>
        <v/>
      </c>
      <c r="FI186" s="15">
        <f>'Investment Analysis'!NL186</f>
        <v/>
      </c>
      <c r="FJ186" s="48" t="n">
        <v>43253.7</v>
      </c>
      <c r="FK186" s="18">
        <f>IF(FJ186&gt;0,(FJ186-FK$5)/FK$5,0)</f>
        <v/>
      </c>
      <c r="FL186" s="15">
        <f>'Investment Analysis'!NS186</f>
        <v/>
      </c>
      <c r="FM186" s="48" t="n">
        <v>3767.4</v>
      </c>
      <c r="FN186" s="18">
        <f>IF(FM186&gt;0,(FM186-FN$5)/FN$5,0)</f>
        <v/>
      </c>
      <c r="FO186" s="15">
        <f>'Investment Analysis'!NZ186</f>
        <v/>
      </c>
      <c r="FP186" s="48" t="n">
        <v>29400</v>
      </c>
      <c r="FQ186" s="18">
        <f>IF(FP186&gt;0,(FP186-FQ$5)/FQ$5,0)</f>
        <v/>
      </c>
      <c r="FR186" s="15">
        <f>'Investment Analysis'!OG186</f>
        <v/>
      </c>
      <c r="FS186" s="48" t="n">
        <v>70086</v>
      </c>
      <c r="FT186" s="18">
        <f>IF(FS186&gt;0,(FS186-FT$5)/FT$5,0)</f>
        <v/>
      </c>
      <c r="FU186" s="15">
        <f>'Investment Analysis'!ON186</f>
        <v/>
      </c>
      <c r="FV186" s="48" t="n">
        <v>11340</v>
      </c>
      <c r="FW186" s="18">
        <f>IF(FV186&gt;0,(FV186-FW$5)/FW$5,0)</f>
        <v/>
      </c>
      <c r="FX186" s="15">
        <f>'Investment Analysis'!OU186</f>
        <v/>
      </c>
      <c r="FY186" s="48" t="n">
        <v>19822.5</v>
      </c>
      <c r="FZ186" s="18">
        <f>IF(FY186&gt;0,(FY186-FZ$5)/FZ$5,0)</f>
        <v/>
      </c>
      <c r="GA186" s="15">
        <f>'Investment Analysis'!PB186</f>
        <v/>
      </c>
      <c r="GB186" s="48" t="n">
        <v>21320.25</v>
      </c>
      <c r="GC186" s="18">
        <f>'Investment Analysis'!PK186</f>
        <v/>
      </c>
      <c r="GD186" s="15">
        <f>'Investment Analysis'!PI186</f>
        <v/>
      </c>
      <c r="GE186" s="48" t="n">
        <v>16092</v>
      </c>
      <c r="GF186" s="18">
        <f>'Investment Analysis'!PY186</f>
        <v/>
      </c>
      <c r="GG186" s="15">
        <f>'Investment Analysis'!PW186</f>
        <v/>
      </c>
      <c r="GH186" s="48" t="n">
        <v>22661.1</v>
      </c>
      <c r="GI186" s="18">
        <f>'Investment Analysis'!QF186</f>
        <v/>
      </c>
      <c r="GJ186" s="15">
        <f>'Investment Analysis'!QD186</f>
        <v/>
      </c>
      <c r="GK186" s="48" t="n">
        <v>35580</v>
      </c>
      <c r="GL186" s="18">
        <f>'Investment Analysis'!QM186</f>
        <v/>
      </c>
      <c r="GM186" s="15">
        <f>'Investment Analysis'!QK186</f>
        <v/>
      </c>
      <c r="GN186" s="48" t="n">
        <v>13428</v>
      </c>
      <c r="GO186" s="18">
        <f>'Investment Analysis'!QT186</f>
        <v/>
      </c>
      <c r="GP186" s="15">
        <f>'Investment Analysis'!QR186</f>
        <v/>
      </c>
      <c r="GQ186" s="48" t="n">
        <v>5787.65</v>
      </c>
      <c r="GR186" s="18">
        <f>'Investment Analysis'!RA186</f>
        <v/>
      </c>
      <c r="GS186" s="15">
        <f>'Investment Analysis'!QY186</f>
        <v/>
      </c>
      <c r="GT186" s="48" t="n">
        <v>21364.75</v>
      </c>
      <c r="GU186" s="18">
        <f>'Investment Analysis'!RH186</f>
        <v/>
      </c>
      <c r="GV186" s="15">
        <f>'Investment Analysis'!RF186</f>
        <v/>
      </c>
      <c r="GW186" s="48" t="n">
        <v>13103</v>
      </c>
      <c r="GX186" s="18">
        <f>'Investment Analysis'!RO186</f>
        <v/>
      </c>
      <c r="GY186" s="15">
        <f>'Investment Analysis'!RM186</f>
        <v/>
      </c>
      <c r="GZ186" s="48" t="n">
        <v>4100</v>
      </c>
      <c r="HA186" s="18">
        <f>'Investment Analysis'!RV186</f>
        <v/>
      </c>
      <c r="HB186" s="15">
        <f>'Investment Analysis'!RT186</f>
        <v/>
      </c>
      <c r="HC186" s="48" t="n">
        <v>34052</v>
      </c>
      <c r="HD186" s="18">
        <f>'Investment Analysis'!SC186</f>
        <v/>
      </c>
      <c r="HE186" s="15">
        <f>'Investment Analysis'!SA186</f>
        <v/>
      </c>
      <c r="HF186" s="48" t="n">
        <v>10000</v>
      </c>
      <c r="HG186" s="18">
        <f>'Investment Analysis'!SJ186</f>
        <v/>
      </c>
      <c r="HH186" s="15">
        <f>'Investment Analysis'!SH186</f>
        <v/>
      </c>
      <c r="HI186" s="48" t="n">
        <v>10840</v>
      </c>
      <c r="HJ186" s="18">
        <f>'Investment Analysis'!SM186</f>
        <v/>
      </c>
      <c r="HK186" s="15">
        <f>'Investment Analysis'!SK186</f>
        <v/>
      </c>
      <c r="HL186" s="48" t="n">
        <v>14235</v>
      </c>
      <c r="HM186" s="18">
        <f>'Investment Analysis'!SP186</f>
        <v/>
      </c>
      <c r="HN186" s="15">
        <f>'Investment Analysis'!SN186</f>
        <v/>
      </c>
      <c r="HO186" s="48" t="n">
        <v>16824.9</v>
      </c>
      <c r="HP186" s="18">
        <f>'Investment Analysis'!TE186</f>
        <v/>
      </c>
      <c r="HQ186" s="15">
        <f>'Investment Analysis'!TC186</f>
        <v/>
      </c>
      <c r="HR186" s="48" t="n">
        <v>6972</v>
      </c>
      <c r="HS186" s="18">
        <f>'Investment Analysis'!TL186</f>
        <v/>
      </c>
      <c r="HT186" s="15">
        <f>'Investment Analysis'!TJ186</f>
        <v/>
      </c>
      <c r="HU186" s="48" t="n">
        <v>18120</v>
      </c>
      <c r="HV186" s="18">
        <f>'Investment Analysis'!TS186</f>
        <v/>
      </c>
      <c r="HW186" s="15">
        <f>'Investment Analysis'!TQ186</f>
        <v/>
      </c>
      <c r="HX186" s="48" t="n"/>
      <c r="HY186" s="18">
        <f>'Investment Analysis'!TZ186</f>
        <v/>
      </c>
      <c r="HZ186" s="15">
        <f>'Investment Analysis'!TX186</f>
        <v/>
      </c>
      <c r="IA186" s="48" t="n"/>
      <c r="IB186" s="18">
        <f>'Investment Analysis'!UG186</f>
        <v/>
      </c>
      <c r="IC186" s="15">
        <f>'Investment Analysis'!UE186</f>
        <v/>
      </c>
      <c r="ID186" s="48" t="n"/>
      <c r="IE186" s="18">
        <f>'Investment Analysis'!UN186</f>
        <v/>
      </c>
      <c r="IF186" s="15">
        <f>'Investment Analysis'!UL186</f>
        <v/>
      </c>
      <c r="IG186" s="48" t="n"/>
      <c r="IH186" s="18">
        <f>'Investment Analysis'!UU186</f>
        <v/>
      </c>
      <c r="II186" s="15">
        <f>'Investment Analysis'!US186</f>
        <v/>
      </c>
      <c r="IJ186" s="48" t="n"/>
      <c r="IK186" s="18">
        <f>'Investment Analysis'!VB186</f>
        <v/>
      </c>
      <c r="IL186" s="15">
        <f>'Investment Analysis'!UZ186</f>
        <v/>
      </c>
      <c r="IM186" s="48" t="n"/>
      <c r="IN186" s="18">
        <f>'Investment Analysis'!VI186</f>
        <v/>
      </c>
      <c r="IO186" s="15">
        <f>'Investment Analysis'!VG186</f>
        <v/>
      </c>
      <c r="IP186" s="18" t="n"/>
      <c r="IQ186" s="18" t="n"/>
      <c r="IR186" s="18" t="n"/>
      <c r="IS186" s="108">
        <f>IF(IT186&gt;0,IT186-IT185,0)</f>
        <v/>
      </c>
      <c r="IT186" s="48">
        <f>FY186+FV186+FS186+FP186+FM186+FJ186+FG186+FD186+FA186+EX186+EU186+ER186+EO186+EL186+EI186+EF186+EC186+DZ186+DW186+DT186+DQ186+DN186+DK186+DH186+DE186+DB186+CY186+CV186+CS186+CP186+CJ186+CG186+CD186+CA186+BX186+P186+CM186+GT186+GQ186+GN186+GK186+GH186+GE186+GB186+BU186+BR186+BO186+BL186+BI186+BF186+BC186+AZ186+AW186+AT186+AQ186+AN186+AK186+AH186+AE186+AB186+Y186+V186+S186+GW186+GZ186+HC186+HF186+HI186+HL186+HO186+HR186+HU186</f>
        <v/>
      </c>
      <c r="IU186" s="101">
        <f>IF(IT186&gt;0,IV186,0)</f>
        <v/>
      </c>
      <c r="IV186" s="101" t="n"/>
      <c r="IW186" s="15">
        <f>IF(IT186&gt;0,(IT186+IV$11-I$2)/I$2,0)</f>
        <v/>
      </c>
      <c r="IX186" s="113">
        <f>IF(IT186&gt;0,IT186+IV$11-I$2,0)</f>
        <v/>
      </c>
      <c r="IY186" s="21">
        <f>IF(IT186&gt;0,(IT186+IV$11+IV$33+IV$52+IV$73+IV$93+IV$113+IV$133+IV$159+IV$176-IT$8)/IT$8,0)</f>
        <v/>
      </c>
      <c r="IZ186" s="173">
        <f>IF(IT186&gt;0,IT186+IV$11+IV$33+IV$52+IV$73+IV$93+IV$113+IV$133+IV$159+IV$176-IT$8,0)</f>
        <v/>
      </c>
    </row>
    <row r="187">
      <c r="A187" s="554">
        <f>'Investment Analysis'!A187</f>
        <v/>
      </c>
      <c r="B187" s="4">
        <f>'Investment Analysis'!B187</f>
        <v/>
      </c>
      <c r="C187" s="27">
        <f>'Investment Analysis'!C187</f>
        <v/>
      </c>
      <c r="D187" s="14">
        <f>'Investment Analysis'!D187</f>
        <v/>
      </c>
      <c r="E187" s="15">
        <f>'Investment Analysis'!E187</f>
        <v/>
      </c>
      <c r="F187" s="13">
        <f>'Investment Analysis'!G187</f>
        <v/>
      </c>
      <c r="G187" s="14">
        <f>'Investment Analysis'!H187</f>
        <v/>
      </c>
      <c r="H187" s="15">
        <f>'Investment Analysis'!I187</f>
        <v/>
      </c>
      <c r="I187" s="13">
        <f>'Investment Analysis'!K187</f>
        <v/>
      </c>
      <c r="J187" s="14">
        <f>'Investment Analysis'!L187</f>
        <v/>
      </c>
      <c r="K187" s="15">
        <f>'Investment Analysis'!M187</f>
        <v/>
      </c>
      <c r="L187" s="41">
        <f>'Investment Analysis'!T187</f>
        <v/>
      </c>
      <c r="M187" s="21">
        <f>'Investment Analysis'!V187</f>
        <v/>
      </c>
      <c r="N187" s="21">
        <f>'Investment Analysis'!W187</f>
        <v/>
      </c>
      <c r="P187" s="48">
        <f>'Investment Analysis'!Y187</f>
        <v/>
      </c>
      <c r="Q187" s="18" t="n"/>
      <c r="R187" s="83" t="n"/>
      <c r="S187" s="48" t="n">
        <v>4849.54</v>
      </c>
      <c r="T187" s="18">
        <f>'Investment Analysis'!AH187</f>
        <v/>
      </c>
      <c r="U187" s="15">
        <f>'Investment Analysis'!AF187</f>
        <v/>
      </c>
      <c r="V187" s="48" t="n">
        <v>7606.19</v>
      </c>
      <c r="W187" s="18">
        <f>'Investment Analysis'!AO187</f>
        <v/>
      </c>
      <c r="X187" s="15">
        <f>'Investment Analysis'!AM187</f>
        <v/>
      </c>
      <c r="Y187" s="48" t="n">
        <v>10297.71</v>
      </c>
      <c r="Z187" s="18">
        <f>IF(Y187&gt;0,(Y187-Z$5)/Z$5,0)</f>
        <v/>
      </c>
      <c r="AA187" s="15">
        <f>'Investment Analysis'!GM187</f>
        <v/>
      </c>
      <c r="AB187" s="48" t="n">
        <v>2813.77</v>
      </c>
      <c r="AC187" s="18">
        <f>IF(AB187&gt;0,(AB187+8000+5000-AC$5)/AC$5,0)</f>
        <v/>
      </c>
      <c r="AD187" s="15">
        <f>'Investment Analysis'!AT187</f>
        <v/>
      </c>
      <c r="AE187" s="48" t="n">
        <v>12010.45</v>
      </c>
      <c r="AF187" s="18">
        <f>'Investment Analysis'!BC187</f>
        <v/>
      </c>
      <c r="AG187" s="15">
        <f>'Investment Analysis'!BA187</f>
        <v/>
      </c>
      <c r="AH187" s="48" t="n"/>
      <c r="AI187" s="18">
        <f>IF(AH187&gt;0,(AH187-5000+20000+20000-AI$5)/AI$5,0)</f>
        <v/>
      </c>
      <c r="AJ187" s="15">
        <f>'Investment Analysis'!BH187</f>
        <v/>
      </c>
      <c r="AK187" s="48" t="n">
        <v>5384.47</v>
      </c>
      <c r="AL187" s="18">
        <f>IF(AK187&gt;0,(AK187+7000-AL$5)/AL$5,0)</f>
        <v/>
      </c>
      <c r="AM187" s="15">
        <f>'Investment Analysis'!BO187</f>
        <v/>
      </c>
      <c r="AN187" s="48" t="n">
        <v>6149.18</v>
      </c>
      <c r="AO187" s="18">
        <f>IF(AN187&gt;0,(AN187+25000+5000-AO$5)/AO$5,0)</f>
        <v/>
      </c>
      <c r="AP187" s="15">
        <f>'Investment Analysis'!BV187</f>
        <v/>
      </c>
      <c r="AQ187" s="48" t="n">
        <v>5165.17</v>
      </c>
      <c r="AR187" s="18">
        <f>IF(AQ187&gt;0,(AQ187+10000+4000-AR$5)/AR$5,0)</f>
        <v/>
      </c>
      <c r="AS187" s="15">
        <f>'Investment Analysis'!CC187</f>
        <v/>
      </c>
      <c r="AT187" s="48" t="n">
        <v>4949.27</v>
      </c>
      <c r="AU187" s="18">
        <f>'Investment Analysis'!CL187</f>
        <v/>
      </c>
      <c r="AV187" s="15">
        <f>'Investment Analysis'!CJ187</f>
        <v/>
      </c>
      <c r="AW187" s="48" t="n">
        <v>18829.04</v>
      </c>
      <c r="AX187" s="18">
        <f>IF(AW187&gt;0,(AW187+2000-AX$5)/AX$5,0)</f>
        <v/>
      </c>
      <c r="AY187" s="15">
        <f>'Investment Analysis'!CQ187</f>
        <v/>
      </c>
      <c r="AZ187" s="48" t="n">
        <v>16698.32</v>
      </c>
      <c r="BA187" s="18">
        <f>'Investment Analysis'!CZ187</f>
        <v/>
      </c>
      <c r="BB187" s="15">
        <f>'Investment Analysis'!CX187</f>
        <v/>
      </c>
      <c r="BC187" s="48" t="n">
        <v>9903.6</v>
      </c>
      <c r="BD187" s="18">
        <f>IF(BC187&gt;0,(BC187-10000+30000+10000-BD$5)/BD$5,0)</f>
        <v/>
      </c>
      <c r="BE187" s="15">
        <f>'Investment Analysis'!DE187</f>
        <v/>
      </c>
      <c r="BF187" s="48" t="n">
        <v>4697</v>
      </c>
      <c r="BG187" s="18">
        <f>'Investment Analysis'!DN187</f>
        <v/>
      </c>
      <c r="BH187" s="15">
        <f>'Investment Analysis'!DL187</f>
        <v/>
      </c>
      <c r="BI187" s="48" t="n">
        <v>19155.42</v>
      </c>
      <c r="BJ187" s="18">
        <f>'Investment Analysis'!EB187</f>
        <v/>
      </c>
      <c r="BK187" s="15">
        <f>'Investment Analysis'!DZ187</f>
        <v/>
      </c>
      <c r="BL187" s="48" t="n">
        <v>18165.69</v>
      </c>
      <c r="BM187" s="18">
        <f>'Investment Analysis'!EI187</f>
        <v/>
      </c>
      <c r="BN187" s="15">
        <f>'Investment Analysis'!EG187</f>
        <v/>
      </c>
      <c r="BO187" s="48" t="n">
        <v>11185.29</v>
      </c>
      <c r="BP187" s="18">
        <f>'Investment Analysis'!DU187</f>
        <v/>
      </c>
      <c r="BQ187" s="15">
        <f>'Investment Analysis'!DS187</f>
        <v/>
      </c>
      <c r="BR187" s="48" t="n">
        <v>13267.26</v>
      </c>
      <c r="BS187" s="18">
        <f>'Investment Analysis'!EP187</f>
        <v/>
      </c>
      <c r="BT187" s="15">
        <f>'Investment Analysis'!EN187</f>
        <v/>
      </c>
      <c r="BU187" s="48" t="n">
        <v>14777.05</v>
      </c>
      <c r="BV187" s="18">
        <f>IF(BU187&gt;0,(BU187+8000-BV$5)/BV$5,0)</f>
        <v/>
      </c>
      <c r="BW187" s="15">
        <f>'Investment Analysis'!EU187</f>
        <v/>
      </c>
      <c r="BX187" s="48" t="n">
        <v>26012.87</v>
      </c>
      <c r="BY187" s="18">
        <f>IF(BX187&gt;0,(BX187-10000-5000-BY$5)/BY$5,0)</f>
        <v/>
      </c>
      <c r="BZ187" s="15">
        <f>'Investment Analysis'!FB187</f>
        <v/>
      </c>
      <c r="CA187" s="48" t="n">
        <v>22090.96</v>
      </c>
      <c r="CB187" s="18">
        <f>IF(CA187&gt;0,(CA187-CB$5)/CB$5,0)</f>
        <v/>
      </c>
      <c r="CC187" s="15">
        <f>'Investment Analysis'!FI187</f>
        <v/>
      </c>
      <c r="CD187" s="48" t="n">
        <v>9859.040000000001</v>
      </c>
      <c r="CE187" s="18">
        <f>'Investment Analysis'!FR187</f>
        <v/>
      </c>
      <c r="CF187" s="15">
        <f>'Investment Analysis'!FP187</f>
        <v/>
      </c>
      <c r="CG187" s="48" t="n">
        <v>4793.84</v>
      </c>
      <c r="CH187" s="18">
        <f>'Investment Analysis'!FR187</f>
        <v/>
      </c>
      <c r="CI187" s="15">
        <f>'Investment Analysis'!FW187</f>
        <v/>
      </c>
      <c r="CJ187" s="48" t="n"/>
      <c r="CK187" s="18">
        <f>IF(CJ187&gt;0,(CJ187+5000+8000-CK$5)/CK$5,0)</f>
        <v/>
      </c>
      <c r="CL187" s="15">
        <f>'Investment Analysis'!GD187</f>
        <v/>
      </c>
      <c r="CM187" s="48" t="n">
        <v>38146.76</v>
      </c>
      <c r="CN187" s="18">
        <f>IF(CM187&gt;0,(CM187-CN$5)/CN$5,0)</f>
        <v/>
      </c>
      <c r="CO187" s="15">
        <f>'Investment Analysis'!GT187</f>
        <v/>
      </c>
      <c r="CP187" s="48" t="n">
        <v>27680.9</v>
      </c>
      <c r="CQ187" s="18">
        <f>IF(CP187&gt;0,(CP187-CQ$5)/CQ$5,0)</f>
        <v/>
      </c>
      <c r="CR187" s="15">
        <f>'Investment Analysis'!HG187</f>
        <v/>
      </c>
      <c r="CS187" s="48" t="n">
        <v>4490</v>
      </c>
      <c r="CT187" s="18">
        <f>IF(CS187&gt;0,(CS187-CT$5)/CT$5,0)</f>
        <v/>
      </c>
      <c r="CU187" s="15">
        <f>'Investment Analysis'!HN187</f>
        <v/>
      </c>
      <c r="CV187" s="48" t="n">
        <v>29800.75</v>
      </c>
      <c r="CW187" s="18">
        <f>IF(CV187&gt;0,(CV187-CW$5)/CW$5,0)</f>
        <v/>
      </c>
      <c r="CX187" s="15">
        <f>'Investment Analysis'!IB187</f>
        <v/>
      </c>
      <c r="CY187" s="48" t="n">
        <v>24231.9</v>
      </c>
      <c r="CZ187" s="18">
        <f>IF(CY187&gt;0,(CY187-CZ$5)/CZ$5,0)</f>
        <v/>
      </c>
      <c r="DA187" s="15">
        <f>'Investment Analysis'!II187</f>
        <v/>
      </c>
      <c r="DB187" s="48" t="n">
        <v>6811.5</v>
      </c>
      <c r="DC187" s="18">
        <f>IF(DB187&gt;0,(DB187-DC$5)/DC$5,0)</f>
        <v/>
      </c>
      <c r="DD187" s="15">
        <f>'Investment Analysis'!IP187</f>
        <v/>
      </c>
      <c r="DE187" s="48" t="n">
        <v>24543</v>
      </c>
      <c r="DF187" s="18">
        <f>'Investment Analysis'!IY187</f>
        <v/>
      </c>
      <c r="DG187" s="15">
        <f>'Investment Analysis'!IW187</f>
        <v/>
      </c>
      <c r="DH187" s="48" t="n">
        <v>23271.45</v>
      </c>
      <c r="DI187" s="18">
        <f>IF(DH187&gt;0,(DH187-DI$5)/DI$5,0)</f>
        <v/>
      </c>
      <c r="DJ187" s="15">
        <f>'Investment Analysis'!JD187</f>
        <v/>
      </c>
      <c r="DK187" s="48" t="n">
        <v>25501</v>
      </c>
      <c r="DL187" s="18">
        <f>IF(DK187&gt;0,(DK187-DL$5)/DL$5,0)</f>
        <v/>
      </c>
      <c r="DM187" s="15">
        <f>'Investment Analysis'!JK187</f>
        <v/>
      </c>
      <c r="DN187" s="48" t="n">
        <v>1152.9</v>
      </c>
      <c r="DO187" s="18">
        <f>IF(DN187&gt;0,(DN187-DO$5)/DO$5,0)</f>
        <v/>
      </c>
      <c r="DP187" s="15">
        <f>'Investment Analysis'!HU187</f>
        <v/>
      </c>
      <c r="DQ187" s="48" t="n">
        <v>2007.25</v>
      </c>
      <c r="DR187" s="18">
        <f>IF(DQ187&gt;0,(DQ187-DR$5)/DR$5,0)</f>
        <v/>
      </c>
      <c r="DS187" s="15">
        <f>'Investment Analysis'!JR187</f>
        <v/>
      </c>
      <c r="DT187" s="48" t="n">
        <v>21678</v>
      </c>
      <c r="DU187" s="18">
        <f>IF(DT187&gt;0,(DT187-630.54-DU$5)/DU$5,0)</f>
        <v/>
      </c>
      <c r="DV187" s="15">
        <f>'Investment Analysis'!JY187</f>
        <v/>
      </c>
      <c r="DW187" s="48" t="n">
        <v>16908.5</v>
      </c>
      <c r="DX187" s="18">
        <f>IF(DW187&gt;0,(DW187-DX$5)/DX$5,0)</f>
        <v/>
      </c>
      <c r="DY187" s="15">
        <f>'Investment Analysis'!KF187</f>
        <v/>
      </c>
      <c r="DZ187" s="48" t="n">
        <v>6274</v>
      </c>
      <c r="EA187" s="18">
        <f>IF(DZ187&gt;0,(DZ187-EA$5)/EA$5,0)</f>
        <v/>
      </c>
      <c r="EB187" s="15">
        <f>'Investment Analysis'!KM187</f>
        <v/>
      </c>
      <c r="EC187" s="48" t="n">
        <v>10920</v>
      </c>
      <c r="ED187" s="18">
        <f>'Investment Analysis'!KV187</f>
        <v/>
      </c>
      <c r="EE187" s="15">
        <f>'Investment Analysis'!KT187</f>
        <v/>
      </c>
      <c r="EF187" s="48" t="n">
        <v>22495.5</v>
      </c>
      <c r="EG187" s="18">
        <f>IF(EF187&gt;0,(EF187-EG$5)/EG$5,0)</f>
        <v/>
      </c>
      <c r="EH187" s="15">
        <f>'Investment Analysis'!LH187</f>
        <v/>
      </c>
      <c r="EI187" s="48" t="n">
        <v>9958</v>
      </c>
      <c r="EJ187" s="18">
        <f>'Investment Analysis'!LQ187</f>
        <v/>
      </c>
      <c r="EK187" s="15">
        <f>'Investment Analysis'!LO187</f>
        <v/>
      </c>
      <c r="EL187" s="48" t="n">
        <v>33690</v>
      </c>
      <c r="EM187" s="18">
        <f>IF(EL187&gt;0,(EL187-EM$4)/EM$4,0)</f>
        <v/>
      </c>
      <c r="EN187" s="15">
        <f>'Investment Analysis'!LX187</f>
        <v/>
      </c>
      <c r="EO187" s="48" t="n">
        <v>17670</v>
      </c>
      <c r="EP187" s="68">
        <f>IF(EO187&gt;0,(EO187-500-EP$5)/EP$5,0)</f>
        <v/>
      </c>
      <c r="EQ187" s="15">
        <f>'Investment Analysis'!MC187</f>
        <v/>
      </c>
      <c r="ER187" s="48" t="n">
        <v>4510</v>
      </c>
      <c r="ES187" s="18">
        <f>'Investment Analysis'!LX187</f>
        <v/>
      </c>
      <c r="ET187" s="15">
        <f>'Investment Analysis'!LA187</f>
        <v/>
      </c>
      <c r="EU187" s="48" t="n">
        <v>61938.5</v>
      </c>
      <c r="EV187" s="18">
        <f>'Investment Analysis'!ML187</f>
        <v/>
      </c>
      <c r="EW187" s="15">
        <f>'Investment Analysis'!MJ187</f>
        <v/>
      </c>
      <c r="EX187" s="48" t="n">
        <v>88399.5</v>
      </c>
      <c r="EY187" s="18">
        <f>IF(EX187&gt;0,(EX187-EY$5)/EY$5,0)</f>
        <v/>
      </c>
      <c r="EZ187" s="15">
        <f>'Investment Analysis'!MQ187</f>
        <v/>
      </c>
      <c r="FA187" s="48" t="n">
        <v>13592</v>
      </c>
      <c r="FB187" s="18">
        <f>IF(FA187&gt;0,(FA187-FB$5)/FB$5,0)</f>
        <v/>
      </c>
      <c r="FC187" s="15">
        <f>'Investment Analysis'!MX187</f>
        <v/>
      </c>
      <c r="FD187" s="48" t="n">
        <v>20265</v>
      </c>
      <c r="FE187" s="18">
        <f>IF(FD187&gt;0,(FD187-FE$5)/FE$5,0)</f>
        <v/>
      </c>
      <c r="FF187" s="15">
        <f>'Investment Analysis'!NE187</f>
        <v/>
      </c>
      <c r="FG187" s="48" t="n">
        <v>19854</v>
      </c>
      <c r="FH187" s="18">
        <f>IF(FG187&gt;0,(FG187-FH$5)/FH$5,0)</f>
        <v/>
      </c>
      <c r="FI187" s="15">
        <f>'Investment Analysis'!NL187</f>
        <v/>
      </c>
      <c r="FJ187" s="48" t="n">
        <v>43035.3</v>
      </c>
      <c r="FK187" s="18">
        <f>IF(FJ187&gt;0,(FJ187-FK$5)/FK$5,0)</f>
        <v/>
      </c>
      <c r="FL187" s="15">
        <f>'Investment Analysis'!NS187</f>
        <v/>
      </c>
      <c r="FM187" s="48" t="n">
        <v>3742.95</v>
      </c>
      <c r="FN187" s="18">
        <f>IF(FM187&gt;0,(FM187-FN$5)/FN$5,0)</f>
        <v/>
      </c>
      <c r="FO187" s="15">
        <f>'Investment Analysis'!NZ187</f>
        <v/>
      </c>
      <c r="FP187" s="48" t="n">
        <v>29100</v>
      </c>
      <c r="FQ187" s="18">
        <f>IF(FP187&gt;0,(FP187-FQ$5)/FQ$5,0)</f>
        <v/>
      </c>
      <c r="FR187" s="15">
        <f>'Investment Analysis'!OG187</f>
        <v/>
      </c>
      <c r="FS187" s="48" t="n">
        <v>69045</v>
      </c>
      <c r="FT187" s="18">
        <f>IF(FS187&gt;0,(FS187-FT$5)/FT$5,0)</f>
        <v/>
      </c>
      <c r="FU187" s="15">
        <f>'Investment Analysis'!ON187</f>
        <v/>
      </c>
      <c r="FV187" s="48" t="n">
        <v>10980</v>
      </c>
      <c r="FW187" s="18">
        <f>IF(FV187&gt;0,(FV187-FW$5)/FW$5,0)</f>
        <v/>
      </c>
      <c r="FX187" s="15">
        <f>'Investment Analysis'!OU187</f>
        <v/>
      </c>
      <c r="FY187" s="48" t="n">
        <v>19788.75</v>
      </c>
      <c r="FZ187" s="18">
        <f>IF(FY187&gt;0,(FY187-FZ$5)/FZ$5,0)</f>
        <v/>
      </c>
      <c r="GA187" s="15">
        <f>'Investment Analysis'!PB187</f>
        <v/>
      </c>
      <c r="GB187" s="48" t="n">
        <v>21139.5</v>
      </c>
      <c r="GC187" s="18">
        <f>'Investment Analysis'!PK187</f>
        <v/>
      </c>
      <c r="GD187" s="15">
        <f>'Investment Analysis'!PI187</f>
        <v/>
      </c>
      <c r="GE187" s="48" t="n">
        <v>16896</v>
      </c>
      <c r="GF187" s="18">
        <f>'Investment Analysis'!PY187</f>
        <v/>
      </c>
      <c r="GG187" s="15">
        <f>'Investment Analysis'!PW187</f>
        <v/>
      </c>
      <c r="GH187" s="48" t="n">
        <v>22666.7</v>
      </c>
      <c r="GI187" s="18">
        <f>'Investment Analysis'!QF187</f>
        <v/>
      </c>
      <c r="GJ187" s="15">
        <f>'Investment Analysis'!QD187</f>
        <v/>
      </c>
      <c r="GK187" s="48" t="n">
        <v>36800</v>
      </c>
      <c r="GL187" s="18">
        <f>'Investment Analysis'!QM187</f>
        <v/>
      </c>
      <c r="GM187" s="15">
        <f>'Investment Analysis'!QK187</f>
        <v/>
      </c>
      <c r="GN187" s="48" t="n">
        <v>13968</v>
      </c>
      <c r="GO187" s="18">
        <f>'Investment Analysis'!QT187</f>
        <v/>
      </c>
      <c r="GP187" s="15">
        <f>'Investment Analysis'!QR187</f>
        <v/>
      </c>
      <c r="GQ187" s="48" t="n">
        <v>5781.05</v>
      </c>
      <c r="GR187" s="18">
        <f>'Investment Analysis'!RA187</f>
        <v/>
      </c>
      <c r="GS187" s="15">
        <f>'Investment Analysis'!QY187</f>
        <v/>
      </c>
      <c r="GT187" s="48" t="n">
        <v>20837.75</v>
      </c>
      <c r="GU187" s="18">
        <f>'Investment Analysis'!RH187</f>
        <v/>
      </c>
      <c r="GV187" s="15">
        <f>'Investment Analysis'!RF187</f>
        <v/>
      </c>
      <c r="GW187" s="48" t="n">
        <v>13139.5</v>
      </c>
      <c r="GX187" s="18">
        <f>'Investment Analysis'!RO187</f>
        <v/>
      </c>
      <c r="GY187" s="15">
        <f>'Investment Analysis'!RM187</f>
        <v/>
      </c>
      <c r="GZ187" s="48" t="n">
        <v>4254</v>
      </c>
      <c r="HA187" s="18">
        <f>'Investment Analysis'!RV187</f>
        <v/>
      </c>
      <c r="HB187" s="15">
        <f>'Investment Analysis'!RT187</f>
        <v/>
      </c>
      <c r="HC187" s="48" t="n">
        <v>33666</v>
      </c>
      <c r="HD187" s="18">
        <f>'Investment Analysis'!SC187</f>
        <v/>
      </c>
      <c r="HE187" s="15">
        <f>'Investment Analysis'!SA187</f>
        <v/>
      </c>
      <c r="HF187" s="48" t="n">
        <v>10995</v>
      </c>
      <c r="HG187" s="18">
        <f>'Investment Analysis'!SJ187</f>
        <v/>
      </c>
      <c r="HH187" s="15">
        <f>'Investment Analysis'!SH187</f>
        <v/>
      </c>
      <c r="HI187" s="48" t="n">
        <v>10160</v>
      </c>
      <c r="HJ187" s="18">
        <f>'Investment Analysis'!SM187</f>
        <v/>
      </c>
      <c r="HK187" s="15">
        <f>'Investment Analysis'!SK187</f>
        <v/>
      </c>
      <c r="HL187" s="48" t="n">
        <v>16905</v>
      </c>
      <c r="HM187" s="18">
        <f>'Investment Analysis'!SP187</f>
        <v/>
      </c>
      <c r="HN187" s="15">
        <f>'Investment Analysis'!SN187</f>
        <v/>
      </c>
      <c r="HO187" s="48" t="n">
        <v>17036.55</v>
      </c>
      <c r="HP187" s="18">
        <f>'Investment Analysis'!TE187</f>
        <v/>
      </c>
      <c r="HQ187" s="15">
        <f>'Investment Analysis'!TC187</f>
        <v/>
      </c>
      <c r="HR187" s="48" t="n">
        <v>6960</v>
      </c>
      <c r="HS187" s="18">
        <f>'Investment Analysis'!TL187</f>
        <v/>
      </c>
      <c r="HT187" s="15">
        <f>'Investment Analysis'!TJ187</f>
        <v/>
      </c>
      <c r="HU187" s="48" t="n">
        <v>17792</v>
      </c>
      <c r="HV187" s="18">
        <f>'Investment Analysis'!TS187</f>
        <v/>
      </c>
      <c r="HW187" s="15">
        <f>'Investment Analysis'!TQ187</f>
        <v/>
      </c>
      <c r="HX187" s="48" t="n"/>
      <c r="HY187" s="18">
        <f>'Investment Analysis'!TZ187</f>
        <v/>
      </c>
      <c r="HZ187" s="15">
        <f>'Investment Analysis'!TX187</f>
        <v/>
      </c>
      <c r="IA187" s="48" t="n"/>
      <c r="IB187" s="18">
        <f>'Investment Analysis'!UG187</f>
        <v/>
      </c>
      <c r="IC187" s="15">
        <f>'Investment Analysis'!UE187</f>
        <v/>
      </c>
      <c r="ID187" s="48" t="n"/>
      <c r="IE187" s="18">
        <f>'Investment Analysis'!UN187</f>
        <v/>
      </c>
      <c r="IF187" s="15">
        <f>'Investment Analysis'!UL187</f>
        <v/>
      </c>
      <c r="IG187" s="48" t="n"/>
      <c r="IH187" s="18">
        <f>'Investment Analysis'!UU187</f>
        <v/>
      </c>
      <c r="II187" s="15">
        <f>'Investment Analysis'!US187</f>
        <v/>
      </c>
      <c r="IJ187" s="48" t="n"/>
      <c r="IK187" s="18">
        <f>'Investment Analysis'!VB187</f>
        <v/>
      </c>
      <c r="IL187" s="15">
        <f>'Investment Analysis'!UZ187</f>
        <v/>
      </c>
      <c r="IM187" s="48" t="n"/>
      <c r="IN187" s="18">
        <f>'Investment Analysis'!VI187</f>
        <v/>
      </c>
      <c r="IO187" s="15">
        <f>'Investment Analysis'!VG187</f>
        <v/>
      </c>
      <c r="IP187" s="18" t="n"/>
      <c r="IQ187" s="18" t="n"/>
      <c r="IR187" s="18" t="n"/>
      <c r="IS187" s="108">
        <f>IF(IT187&gt;0,IT187-IT186,0)</f>
        <v/>
      </c>
      <c r="IT187" s="48">
        <f>FY187+FV187+FS187+FP187+FM187+FJ187+FG187+FD187+FA187+EX187+EU187+ER187+EO187+EL187+EI187+EF187+EC187+DZ187+DW187+DT187+DQ187+DN187+DK187+DH187+DE187+DB187+CY187+CV187+CS187+CP187+CJ187+CG187+CD187+CA187+BX187+P187+CM187+GT187+GQ187+GN187+GK187+GH187+GE187+GB187+BU187+BR187+BO187+BL187+BI187+BF187+BC187+AZ187+AW187+AT187+AQ187+AN187+AK187+AH187+AE187+AB187+Y187+V187+S187+GW187+GZ187+HC187+HF187+HI187+HL187+HO187+HR187+HU187</f>
        <v/>
      </c>
      <c r="IU187" s="101">
        <f>IF(IT187&gt;0,IV187,0)</f>
        <v/>
      </c>
      <c r="IV187" s="101" t="n"/>
      <c r="IW187" s="15">
        <f>IF(IT187&gt;0,(IT187+IV$11-I$2)/I$2,0)</f>
        <v/>
      </c>
      <c r="IX187" s="113">
        <f>IF(IT187&gt;0,IT187+IV$11-I$2,0)</f>
        <v/>
      </c>
      <c r="IY187" s="21">
        <f>IF(IT187&gt;0,(IT187+IV$11+IV$33+IV$52+IV$73+IV$93+IV$113+IV$133+IV$159+IV$176-IT$8)/IT$8,0)</f>
        <v/>
      </c>
      <c r="IZ187" s="173">
        <f>IF(IT187&gt;0,IT187+IV$11+IV$33+IV$52+IV$73+IV$93+IV$113+IV$133+IV$159+IV$176-IT$8,0)</f>
        <v/>
      </c>
    </row>
    <row r="188">
      <c r="A188" s="554">
        <f>'Investment Analysis'!A188</f>
        <v/>
      </c>
      <c r="B188" s="4">
        <f>'Investment Analysis'!B188</f>
        <v/>
      </c>
      <c r="C188" s="27">
        <f>'Investment Analysis'!C188</f>
        <v/>
      </c>
      <c r="D188" s="14">
        <f>'Investment Analysis'!D188</f>
        <v/>
      </c>
      <c r="E188" s="15">
        <f>'Investment Analysis'!E188</f>
        <v/>
      </c>
      <c r="F188" s="13">
        <f>'Investment Analysis'!G188</f>
        <v/>
      </c>
      <c r="G188" s="14">
        <f>'Investment Analysis'!H188</f>
        <v/>
      </c>
      <c r="H188" s="15">
        <f>'Investment Analysis'!I188</f>
        <v/>
      </c>
      <c r="I188" s="13">
        <f>'Investment Analysis'!K188</f>
        <v/>
      </c>
      <c r="J188" s="14">
        <f>'Investment Analysis'!L188</f>
        <v/>
      </c>
      <c r="K188" s="15">
        <f>'Investment Analysis'!M188</f>
        <v/>
      </c>
      <c r="L188" s="41">
        <f>'Investment Analysis'!T188</f>
        <v/>
      </c>
      <c r="M188" s="21">
        <f>'Investment Analysis'!V188</f>
        <v/>
      </c>
      <c r="N188" s="21">
        <f>'Investment Analysis'!W188</f>
        <v/>
      </c>
      <c r="P188" s="48">
        <f>'Investment Analysis'!Y188</f>
        <v/>
      </c>
      <c r="Q188" s="18" t="n"/>
      <c r="R188" s="83" t="n"/>
      <c r="S188" s="48" t="n">
        <v>4893.3</v>
      </c>
      <c r="T188" s="18">
        <f>'Investment Analysis'!AH188</f>
        <v/>
      </c>
      <c r="U188" s="15">
        <f>'Investment Analysis'!AF188</f>
        <v/>
      </c>
      <c r="V188" s="48" t="n">
        <v>7655.36</v>
      </c>
      <c r="W188" s="18">
        <f>'Investment Analysis'!AO188</f>
        <v/>
      </c>
      <c r="X188" s="15">
        <f>'Investment Analysis'!AM188</f>
        <v/>
      </c>
      <c r="Y188" s="48" t="n">
        <v>10523.39</v>
      </c>
      <c r="Z188" s="18">
        <f>IF(Y188&gt;0,(Y188-Z$5)/Z$5,0)</f>
        <v/>
      </c>
      <c r="AA188" s="15">
        <f>'Investment Analysis'!GM188</f>
        <v/>
      </c>
      <c r="AB188" s="48" t="n">
        <v>2842.54</v>
      </c>
      <c r="AC188" s="18">
        <f>IF(AB188&gt;0,(AB188+8000+5000-AC$5)/AC$5,0)</f>
        <v/>
      </c>
      <c r="AD188" s="15">
        <f>'Investment Analysis'!AT188</f>
        <v/>
      </c>
      <c r="AE188" s="48" t="n">
        <v>12068.46</v>
      </c>
      <c r="AF188" s="18">
        <f>'Investment Analysis'!BC188</f>
        <v/>
      </c>
      <c r="AG188" s="15">
        <f>'Investment Analysis'!BA188</f>
        <v/>
      </c>
      <c r="AH188" s="48" t="n"/>
      <c r="AI188" s="18">
        <f>IF(AH188&gt;0,(AH188-5000+20000+20000-AI$5)/AI$5,0)</f>
        <v/>
      </c>
      <c r="AJ188" s="15">
        <f>'Investment Analysis'!BH188</f>
        <v/>
      </c>
      <c r="AK188" s="48" t="n">
        <v>5463.96</v>
      </c>
      <c r="AL188" s="18">
        <f>IF(AK188&gt;0,(AK188+7000-AL$5)/AL$5,0)</f>
        <v/>
      </c>
      <c r="AM188" s="15">
        <f>'Investment Analysis'!BO188</f>
        <v/>
      </c>
      <c r="AN188" s="48" t="n">
        <v>6242.31</v>
      </c>
      <c r="AO188" s="18">
        <f>IF(AN188&gt;0,(AN188+25000+5000-AO$5)/AO$5,0)</f>
        <v/>
      </c>
      <c r="AP188" s="15">
        <f>'Investment Analysis'!BV188</f>
        <v/>
      </c>
      <c r="AQ188" s="48" t="n">
        <v>5237.32</v>
      </c>
      <c r="AR188" s="18">
        <f>IF(AQ188&gt;0,(AQ188+10000+4000-AR$5)/AR$5,0)</f>
        <v/>
      </c>
      <c r="AS188" s="15">
        <f>'Investment Analysis'!CC188</f>
        <v/>
      </c>
      <c r="AT188" s="48" t="n">
        <v>5102.61</v>
      </c>
      <c r="AU188" s="18">
        <f>'Investment Analysis'!CL188</f>
        <v/>
      </c>
      <c r="AV188" s="15">
        <f>'Investment Analysis'!CJ188</f>
        <v/>
      </c>
      <c r="AW188" s="48" t="n">
        <v>19306.29</v>
      </c>
      <c r="AX188" s="18">
        <f>IF(AW188&gt;0,(AW188+2000-AX$5)/AX$5,0)</f>
        <v/>
      </c>
      <c r="AY188" s="15">
        <f>'Investment Analysis'!CQ188</f>
        <v/>
      </c>
      <c r="AZ188" s="48" t="n">
        <v>17036.63</v>
      </c>
      <c r="BA188" s="18">
        <f>'Investment Analysis'!CZ188</f>
        <v/>
      </c>
      <c r="BB188" s="15">
        <f>'Investment Analysis'!CX188</f>
        <v/>
      </c>
      <c r="BC188" s="48" t="n">
        <v>10054.92</v>
      </c>
      <c r="BD188" s="18">
        <f>IF(BC188&gt;0,(BC188-10000+30000+10000-BD$5)/BD$5,0)</f>
        <v/>
      </c>
      <c r="BE188" s="15">
        <f>'Investment Analysis'!DE188</f>
        <v/>
      </c>
      <c r="BF188" s="48" t="n">
        <v>4730.14</v>
      </c>
      <c r="BG188" s="18">
        <f>'Investment Analysis'!DN188</f>
        <v/>
      </c>
      <c r="BH188" s="15">
        <f>'Investment Analysis'!DL188</f>
        <v/>
      </c>
      <c r="BI188" s="48" t="n">
        <v>19689.62</v>
      </c>
      <c r="BJ188" s="18">
        <f>'Investment Analysis'!EB188</f>
        <v/>
      </c>
      <c r="BK188" s="15">
        <f>'Investment Analysis'!DZ188</f>
        <v/>
      </c>
      <c r="BL188" s="48" t="n">
        <v>18550.98</v>
      </c>
      <c r="BM188" s="18">
        <f>'Investment Analysis'!EI188</f>
        <v/>
      </c>
      <c r="BN188" s="15">
        <f>'Investment Analysis'!EG188</f>
        <v/>
      </c>
      <c r="BO188" s="48" t="n">
        <v>11235.07</v>
      </c>
      <c r="BP188" s="18">
        <f>'Investment Analysis'!DU188</f>
        <v/>
      </c>
      <c r="BQ188" s="15">
        <f>'Investment Analysis'!DS188</f>
        <v/>
      </c>
      <c r="BR188" s="48" t="n">
        <v>13335.25</v>
      </c>
      <c r="BS188" s="18">
        <f>'Investment Analysis'!EP188</f>
        <v/>
      </c>
      <c r="BT188" s="15">
        <f>'Investment Analysis'!EN188</f>
        <v/>
      </c>
      <c r="BU188" s="48" t="n">
        <v>14918.45</v>
      </c>
      <c r="BV188" s="18">
        <f>IF(BU188&gt;0,(BU188+8000-BV$5)/BV$5,0)</f>
        <v/>
      </c>
      <c r="BW188" s="15">
        <f>'Investment Analysis'!EU188</f>
        <v/>
      </c>
      <c r="BX188" s="48" t="n">
        <v>26018.24</v>
      </c>
      <c r="BY188" s="18">
        <f>IF(BX188&gt;0,(BX188-10000-5000-BY$5)/BY$5,0)</f>
        <v/>
      </c>
      <c r="BZ188" s="15">
        <f>'Investment Analysis'!FB188</f>
        <v/>
      </c>
      <c r="CA188" s="48" t="n">
        <v>22012.89</v>
      </c>
      <c r="CB188" s="18">
        <f>IF(CA188&gt;0,(CA188-CB$5)/CB$5,0)</f>
        <v/>
      </c>
      <c r="CC188" s="15">
        <f>'Investment Analysis'!FI188</f>
        <v/>
      </c>
      <c r="CD188" s="48" t="n">
        <v>9940.42</v>
      </c>
      <c r="CE188" s="18">
        <f>'Investment Analysis'!FR188</f>
        <v/>
      </c>
      <c r="CF188" s="15">
        <f>'Investment Analysis'!FP188</f>
        <v/>
      </c>
      <c r="CG188" s="48" t="n">
        <v>4822.65</v>
      </c>
      <c r="CH188" s="18">
        <f>'Investment Analysis'!FR188</f>
        <v/>
      </c>
      <c r="CI188" s="15">
        <f>'Investment Analysis'!FW188</f>
        <v/>
      </c>
      <c r="CJ188" s="48" t="n"/>
      <c r="CK188" s="18">
        <f>IF(CJ188&gt;0,(CJ188+5000+8000-CK$5)/CK$5,0)</f>
        <v/>
      </c>
      <c r="CL188" s="15">
        <f>'Investment Analysis'!GD188</f>
        <v/>
      </c>
      <c r="CM188" s="48" t="n">
        <v>38261.66</v>
      </c>
      <c r="CN188" s="18">
        <f>IF(CM188&gt;0,(CM188-CN$5)/CN$5,0)</f>
        <v/>
      </c>
      <c r="CO188" s="15">
        <f>'Investment Analysis'!GT188</f>
        <v/>
      </c>
      <c r="CP188" s="48" t="n">
        <v>27095.25</v>
      </c>
      <c r="CQ188" s="18">
        <f>IF(CP188&gt;0,(CP188-CQ$5)/CQ$5,0)</f>
        <v/>
      </c>
      <c r="CR188" s="15">
        <f>'Investment Analysis'!HG188</f>
        <v/>
      </c>
      <c r="CS188" s="48" t="n">
        <v>4570</v>
      </c>
      <c r="CT188" s="18">
        <f>IF(CS188&gt;0,(CS188-CT$5)/CT$5,0)</f>
        <v/>
      </c>
      <c r="CU188" s="15">
        <f>'Investment Analysis'!HN188</f>
        <v/>
      </c>
      <c r="CV188" s="48" t="n">
        <v>30842</v>
      </c>
      <c r="CW188" s="18">
        <f>IF(CV188&gt;0,(CV188-CW$5)/CW$5,0)</f>
        <v/>
      </c>
      <c r="CX188" s="15">
        <f>'Investment Analysis'!IB188</f>
        <v/>
      </c>
      <c r="CY188" s="48" t="n">
        <v>24174.5</v>
      </c>
      <c r="CZ188" s="18">
        <f>IF(CY188&gt;0,(CY188-CZ$5)/CZ$5,0)</f>
        <v/>
      </c>
      <c r="DA188" s="15">
        <f>'Investment Analysis'!II188</f>
        <v/>
      </c>
      <c r="DB188" s="48" t="n">
        <v>6867.25</v>
      </c>
      <c r="DC188" s="18">
        <f>IF(DB188&gt;0,(DB188-DC$5)/DC$5,0)</f>
        <v/>
      </c>
      <c r="DD188" s="15">
        <f>'Investment Analysis'!IP188</f>
        <v/>
      </c>
      <c r="DE188" s="48" t="n">
        <v>24783</v>
      </c>
      <c r="DF188" s="18">
        <f>'Investment Analysis'!IY188</f>
        <v/>
      </c>
      <c r="DG188" s="15">
        <f>'Investment Analysis'!IW188</f>
        <v/>
      </c>
      <c r="DH188" s="48" t="n">
        <v>23407.5</v>
      </c>
      <c r="DI188" s="18">
        <f>IF(DH188&gt;0,(DH188-DI$5)/DI$5,0)</f>
        <v/>
      </c>
      <c r="DJ188" s="15">
        <f>'Investment Analysis'!JD188</f>
        <v/>
      </c>
      <c r="DK188" s="48" t="n">
        <v>25422.5</v>
      </c>
      <c r="DL188" s="18">
        <f>IF(DK188&gt;0,(DK188-DL$5)/DL$5,0)</f>
        <v/>
      </c>
      <c r="DM188" s="15">
        <f>'Investment Analysis'!JK188</f>
        <v/>
      </c>
      <c r="DN188" s="48" t="n">
        <v>1139.3</v>
      </c>
      <c r="DO188" s="18">
        <f>IF(DN188&gt;0,(DN188-DO$5)/DO$5,0)</f>
        <v/>
      </c>
      <c r="DP188" s="15">
        <f>'Investment Analysis'!HU188</f>
        <v/>
      </c>
      <c r="DQ188" s="48" t="n">
        <v>2024.75</v>
      </c>
      <c r="DR188" s="18">
        <f>IF(DQ188&gt;0,(DQ188-DR$5)/DR$5,0)</f>
        <v/>
      </c>
      <c r="DS188" s="15">
        <f>'Investment Analysis'!JR188</f>
        <v/>
      </c>
      <c r="DT188" s="48" t="n">
        <v>22872</v>
      </c>
      <c r="DU188" s="18">
        <f>IF(DT188&gt;0,(DT188-630.54-DU$5)/DU$5,0)</f>
        <v/>
      </c>
      <c r="DV188" s="15">
        <f>'Investment Analysis'!JY188</f>
        <v/>
      </c>
      <c r="DW188" s="48" t="n">
        <v>16730</v>
      </c>
      <c r="DX188" s="18">
        <f>IF(DW188&gt;0,(DW188-DX$5)/DX$5,0)</f>
        <v/>
      </c>
      <c r="DY188" s="15">
        <f>'Investment Analysis'!KF188</f>
        <v/>
      </c>
      <c r="DZ188" s="48" t="n">
        <v>6228</v>
      </c>
      <c r="EA188" s="18">
        <f>IF(DZ188&gt;0,(DZ188-EA$5)/EA$5,0)</f>
        <v/>
      </c>
      <c r="EB188" s="15">
        <f>'Investment Analysis'!KM188</f>
        <v/>
      </c>
      <c r="EC188" s="48" t="n">
        <v>11375</v>
      </c>
      <c r="ED188" s="18">
        <f>'Investment Analysis'!KV188</f>
        <v/>
      </c>
      <c r="EE188" s="15">
        <f>'Investment Analysis'!KT188</f>
        <v/>
      </c>
      <c r="EF188" s="48" t="n">
        <v>22225.5</v>
      </c>
      <c r="EG188" s="18">
        <f>IF(EF188&gt;0,(EF188-EG$5)/EG$5,0)</f>
        <v/>
      </c>
      <c r="EH188" s="15">
        <f>'Investment Analysis'!LH188</f>
        <v/>
      </c>
      <c r="EI188" s="48" t="n">
        <v>10034.7</v>
      </c>
      <c r="EJ188" s="18">
        <f>'Investment Analysis'!LQ188</f>
        <v/>
      </c>
      <c r="EK188" s="15">
        <f>'Investment Analysis'!LO188</f>
        <v/>
      </c>
      <c r="EL188" s="48" t="n">
        <v>33390</v>
      </c>
      <c r="EM188" s="18">
        <f>IF(EL188&gt;0,(EL188-EM$4)/EM$4,0)</f>
        <v/>
      </c>
      <c r="EN188" s="15">
        <f>'Investment Analysis'!LX188</f>
        <v/>
      </c>
      <c r="EO188" s="48" t="n">
        <v>17610</v>
      </c>
      <c r="EP188" s="68">
        <f>IF(EO188&gt;0,(EO188-500-EP$5)/EP$5,0)</f>
        <v/>
      </c>
      <c r="EQ188" s="15">
        <f>'Investment Analysis'!MC188</f>
        <v/>
      </c>
      <c r="ER188" s="48" t="n">
        <v>4655</v>
      </c>
      <c r="ES188" s="18">
        <f>'Investment Analysis'!LX188</f>
        <v/>
      </c>
      <c r="ET188" s="15">
        <f>'Investment Analysis'!LA188</f>
        <v/>
      </c>
      <c r="EU188" s="48" t="n">
        <v>68230.5</v>
      </c>
      <c r="EV188" s="18">
        <f>'Investment Analysis'!ML188</f>
        <v/>
      </c>
      <c r="EW188" s="15">
        <f>'Investment Analysis'!MJ188</f>
        <v/>
      </c>
      <c r="EX188" s="48" t="n">
        <v>91365.75</v>
      </c>
      <c r="EY188" s="18">
        <f>IF(EX188&gt;0,(EX188-EY$5)/EY$5,0)</f>
        <v/>
      </c>
      <c r="EZ188" s="15">
        <f>'Investment Analysis'!MQ188</f>
        <v/>
      </c>
      <c r="FA188" s="48" t="n">
        <v>13928</v>
      </c>
      <c r="FB188" s="18">
        <f>IF(FA188&gt;0,(FA188-FB$5)/FB$5,0)</f>
        <v/>
      </c>
      <c r="FC188" s="15">
        <f>'Investment Analysis'!MX188</f>
        <v/>
      </c>
      <c r="FD188" s="48" t="n">
        <v>20796.3</v>
      </c>
      <c r="FE188" s="18">
        <f>IF(FD188&gt;0,(FD188-FE$5)/FE$5,0)</f>
        <v/>
      </c>
      <c r="FF188" s="15">
        <f>'Investment Analysis'!NE188</f>
        <v/>
      </c>
      <c r="FG188" s="48" t="n">
        <v>19386</v>
      </c>
      <c r="FH188" s="18">
        <f>IF(FG188&gt;0,(FG188-FH$5)/FH$5,0)</f>
        <v/>
      </c>
      <c r="FI188" s="15">
        <f>'Investment Analysis'!NL188</f>
        <v/>
      </c>
      <c r="FJ188" s="48" t="n">
        <v>42770</v>
      </c>
      <c r="FK188" s="18">
        <f>IF(FJ188&gt;0,(FJ188-FK$5)/FK$5,0)</f>
        <v/>
      </c>
      <c r="FL188" s="15">
        <f>'Investment Analysis'!NS188</f>
        <v/>
      </c>
      <c r="FM188" s="48" t="n">
        <v>3780.45</v>
      </c>
      <c r="FN188" s="18">
        <f>IF(FM188&gt;0,(FM188-FN$5)/FN$5,0)</f>
        <v/>
      </c>
      <c r="FO188" s="15">
        <f>'Investment Analysis'!NZ188</f>
        <v/>
      </c>
      <c r="FP188" s="48" t="n">
        <v>29600</v>
      </c>
      <c r="FQ188" s="18">
        <f>IF(FP188&gt;0,(FP188-FQ$5)/FQ$5,0)</f>
        <v/>
      </c>
      <c r="FR188" s="15">
        <f>'Investment Analysis'!OG188</f>
        <v/>
      </c>
      <c r="FS188" s="48" t="n">
        <v>78795</v>
      </c>
      <c r="FT188" s="18">
        <f>IF(FS188&gt;0,(FS188-FT$5)/FT$5,0)</f>
        <v/>
      </c>
      <c r="FU188" s="15">
        <f>'Investment Analysis'!ON188</f>
        <v/>
      </c>
      <c r="FV188" s="48" t="n">
        <v>11340</v>
      </c>
      <c r="FW188" s="18">
        <f>IF(FV188&gt;0,(FV188-FW$5)/FW$5,0)</f>
        <v/>
      </c>
      <c r="FX188" s="15">
        <f>'Investment Analysis'!OU188</f>
        <v/>
      </c>
      <c r="FY188" s="48" t="n">
        <v>19773.75</v>
      </c>
      <c r="FZ188" s="18">
        <f>IF(FY188&gt;0,(FY188-FZ$5)/FZ$5,0)</f>
        <v/>
      </c>
      <c r="GA188" s="15">
        <f>'Investment Analysis'!PB188</f>
        <v/>
      </c>
      <c r="GB188" s="48" t="n">
        <v>21204.75</v>
      </c>
      <c r="GC188" s="18">
        <f>'Investment Analysis'!PK188</f>
        <v/>
      </c>
      <c r="GD188" s="15">
        <f>'Investment Analysis'!PI188</f>
        <v/>
      </c>
      <c r="GE188" s="48" t="n">
        <v>16920</v>
      </c>
      <c r="GF188" s="18">
        <f>'Investment Analysis'!PY188</f>
        <v/>
      </c>
      <c r="GG188" s="15">
        <f>'Investment Analysis'!PW188</f>
        <v/>
      </c>
      <c r="GH188" s="48" t="n">
        <v>23226</v>
      </c>
      <c r="GI188" s="18">
        <f>'Investment Analysis'!QF188</f>
        <v/>
      </c>
      <c r="GJ188" s="15">
        <f>'Investment Analysis'!QD188</f>
        <v/>
      </c>
      <c r="GK188" s="48" t="n">
        <v>38120</v>
      </c>
      <c r="GL188" s="18">
        <f>'Investment Analysis'!QM188</f>
        <v/>
      </c>
      <c r="GM188" s="15">
        <f>'Investment Analysis'!QK188</f>
        <v/>
      </c>
      <c r="GN188" s="48" t="n">
        <v>14760</v>
      </c>
      <c r="GO188" s="18">
        <f>'Investment Analysis'!QT188</f>
        <v/>
      </c>
      <c r="GP188" s="15">
        <f>'Investment Analysis'!QR188</f>
        <v/>
      </c>
      <c r="GQ188" s="48" t="n">
        <v>5762.9</v>
      </c>
      <c r="GR188" s="18">
        <f>'Investment Analysis'!RA188</f>
        <v/>
      </c>
      <c r="GS188" s="15">
        <f>'Investment Analysis'!QY188</f>
        <v/>
      </c>
      <c r="GT188" s="48" t="n">
        <v>22457</v>
      </c>
      <c r="GU188" s="18">
        <f>'Investment Analysis'!RH188</f>
        <v/>
      </c>
      <c r="GV188" s="15">
        <f>'Investment Analysis'!RF188</f>
        <v/>
      </c>
      <c r="GW188" s="48" t="n">
        <v>13432</v>
      </c>
      <c r="GX188" s="18">
        <f>'Investment Analysis'!RO188</f>
        <v/>
      </c>
      <c r="GY188" s="15">
        <f>'Investment Analysis'!RM188</f>
        <v/>
      </c>
      <c r="GZ188" s="48" t="n">
        <v>4358</v>
      </c>
      <c r="HA188" s="18">
        <f>'Investment Analysis'!RV188</f>
        <v/>
      </c>
      <c r="HB188" s="15">
        <f>'Investment Analysis'!RT188</f>
        <v/>
      </c>
      <c r="HC188" s="48" t="n">
        <v>35394</v>
      </c>
      <c r="HD188" s="18">
        <f>'Investment Analysis'!SC188</f>
        <v/>
      </c>
      <c r="HE188" s="15">
        <f>'Investment Analysis'!SA188</f>
        <v/>
      </c>
      <c r="HF188" s="48" t="n">
        <v>12370</v>
      </c>
      <c r="HG188" s="18">
        <f>'Investment Analysis'!SJ188</f>
        <v/>
      </c>
      <c r="HH188" s="15">
        <f>'Investment Analysis'!SH188</f>
        <v/>
      </c>
      <c r="HI188" s="48" t="n">
        <v>9960</v>
      </c>
      <c r="HJ188" s="18">
        <f>'Investment Analysis'!SM188</f>
        <v/>
      </c>
      <c r="HK188" s="15">
        <f>'Investment Analysis'!SK188</f>
        <v/>
      </c>
      <c r="HL188" s="48" t="n">
        <v>18015</v>
      </c>
      <c r="HM188" s="18">
        <f>'Investment Analysis'!SP188</f>
        <v/>
      </c>
      <c r="HN188" s="15">
        <f>'Investment Analysis'!SN188</f>
        <v/>
      </c>
      <c r="HO188" s="48" t="n">
        <v>18393.15</v>
      </c>
      <c r="HP188" s="18">
        <f>'Investment Analysis'!TE188</f>
        <v/>
      </c>
      <c r="HQ188" s="15">
        <f>'Investment Analysis'!TC188</f>
        <v/>
      </c>
      <c r="HR188" s="48" t="n">
        <v>7050</v>
      </c>
      <c r="HS188" s="18">
        <f>'Investment Analysis'!TL188</f>
        <v/>
      </c>
      <c r="HT188" s="15">
        <f>'Investment Analysis'!TJ188</f>
        <v/>
      </c>
      <c r="HU188" s="48" t="n">
        <v>17816</v>
      </c>
      <c r="HV188" s="18">
        <f>'Investment Analysis'!TS188</f>
        <v/>
      </c>
      <c r="HW188" s="15">
        <f>'Investment Analysis'!TQ188</f>
        <v/>
      </c>
      <c r="HX188" s="48" t="n"/>
      <c r="HY188" s="18">
        <f>'Investment Analysis'!TZ188</f>
        <v/>
      </c>
      <c r="HZ188" s="15">
        <f>'Investment Analysis'!TX188</f>
        <v/>
      </c>
      <c r="IA188" s="48" t="n"/>
      <c r="IB188" s="18">
        <f>'Investment Analysis'!UG188</f>
        <v/>
      </c>
      <c r="IC188" s="15">
        <f>'Investment Analysis'!UE188</f>
        <v/>
      </c>
      <c r="ID188" s="48" t="n"/>
      <c r="IE188" s="18">
        <f>'Investment Analysis'!UN188</f>
        <v/>
      </c>
      <c r="IF188" s="15">
        <f>'Investment Analysis'!UL188</f>
        <v/>
      </c>
      <c r="IG188" s="48" t="n"/>
      <c r="IH188" s="18">
        <f>'Investment Analysis'!UU188</f>
        <v/>
      </c>
      <c r="II188" s="15">
        <f>'Investment Analysis'!US188</f>
        <v/>
      </c>
      <c r="IJ188" s="48" t="n"/>
      <c r="IK188" s="18">
        <f>'Investment Analysis'!VB188</f>
        <v/>
      </c>
      <c r="IL188" s="15">
        <f>'Investment Analysis'!UZ188</f>
        <v/>
      </c>
      <c r="IM188" s="48" t="n"/>
      <c r="IN188" s="18">
        <f>'Investment Analysis'!VI188</f>
        <v/>
      </c>
      <c r="IO188" s="15">
        <f>'Investment Analysis'!VG188</f>
        <v/>
      </c>
      <c r="IP188" s="18" t="n"/>
      <c r="IQ188" s="18" t="n"/>
      <c r="IR188" s="18" t="n"/>
      <c r="IS188" s="108">
        <f>IF(IT188&gt;0,IT188-IT187,0)</f>
        <v/>
      </c>
      <c r="IT188" s="48">
        <f>FY188+FV188+FS188+FP188+FM188+FJ188+FG188+FD188+FA188+EX188+EU188+ER188+EO188+EL188+EI188+EF188+EC188+DZ188+DW188+DT188+DQ188+DN188+DK188+DH188+DE188+DB188+CY188+CV188+CS188+CP188+CJ188+CG188+CD188+CA188+BX188+P188+CM188+GT188+GQ188+GN188+GK188+GH188+GE188+GB188+BU188+BR188+BO188+BL188+BI188+BF188+BC188+AZ188+AW188+AT188+AQ188+AN188+AK188+AH188+AE188+AB188+Y188+V188+S188+GW188+GZ188+HC188+HF188+HI188+HL188+HO188+HR188+HU188</f>
        <v/>
      </c>
      <c r="IU188" s="101">
        <f>IF(IT188&gt;0,IV188,0)</f>
        <v/>
      </c>
      <c r="IV188" s="101" t="n"/>
      <c r="IW188" s="15">
        <f>IF(IT188&gt;0,(IT188+IV$11-I$2)/I$2,0)</f>
        <v/>
      </c>
      <c r="IX188" s="113">
        <f>IF(IT188&gt;0,IT188+IV$11-I$2,0)</f>
        <v/>
      </c>
      <c r="IY188" s="21">
        <f>IF(IT188&gt;0,(IT188+IV$11+IV$33+IV$52+IV$73+IV$93+IV$113+IV$133+IV$159+IV$176-IT$8)/IT$8,0)</f>
        <v/>
      </c>
      <c r="IZ188" s="173">
        <f>IF(IT188&gt;0,IT188+IV$11+IV$33+IV$52+IV$73+IV$93+IV$113+IV$133+IV$159+IV$176-IT$8,0)</f>
        <v/>
      </c>
    </row>
    <row r="189">
      <c r="A189" s="554">
        <f>'Investment Analysis'!A189</f>
        <v/>
      </c>
      <c r="B189" s="4">
        <f>'Investment Analysis'!B189</f>
        <v/>
      </c>
      <c r="C189" s="27">
        <f>'Investment Analysis'!C189</f>
        <v/>
      </c>
      <c r="D189" s="14">
        <f>'Investment Analysis'!D189</f>
        <v/>
      </c>
      <c r="E189" s="15">
        <f>'Investment Analysis'!E189</f>
        <v/>
      </c>
      <c r="F189" s="13">
        <f>'Investment Analysis'!G189</f>
        <v/>
      </c>
      <c r="G189" s="14">
        <f>'Investment Analysis'!H189</f>
        <v/>
      </c>
      <c r="H189" s="15">
        <f>'Investment Analysis'!I189</f>
        <v/>
      </c>
      <c r="I189" s="13">
        <f>'Investment Analysis'!K189</f>
        <v/>
      </c>
      <c r="J189" s="14">
        <f>'Investment Analysis'!L189</f>
        <v/>
      </c>
      <c r="K189" s="15">
        <f>'Investment Analysis'!M189</f>
        <v/>
      </c>
      <c r="L189" s="41">
        <f>'Investment Analysis'!T189</f>
        <v/>
      </c>
      <c r="M189" s="21">
        <f>'Investment Analysis'!V189</f>
        <v/>
      </c>
      <c r="N189" s="21">
        <f>'Investment Analysis'!W189</f>
        <v/>
      </c>
      <c r="P189" s="48">
        <f>'Investment Analysis'!Y189</f>
        <v/>
      </c>
      <c r="Q189" s="18" t="n"/>
      <c r="R189" s="83" t="n"/>
      <c r="S189" s="48" t="n">
        <v>4926.41</v>
      </c>
      <c r="T189" s="18">
        <f>'Investment Analysis'!AH189</f>
        <v/>
      </c>
      <c r="U189" s="15">
        <f>'Investment Analysis'!AF189</f>
        <v/>
      </c>
      <c r="V189" s="48" t="n">
        <v>7686.09</v>
      </c>
      <c r="W189" s="18">
        <f>'Investment Analysis'!AO189</f>
        <v/>
      </c>
      <c r="X189" s="15">
        <f>'Investment Analysis'!AM189</f>
        <v/>
      </c>
      <c r="Y189" s="48" t="n">
        <v>10464.51</v>
      </c>
      <c r="Z189" s="18">
        <f>IF(Y189&gt;0,(Y189-Z$5)/Z$5,0)</f>
        <v/>
      </c>
      <c r="AA189" s="15">
        <f>'Investment Analysis'!GM189</f>
        <v/>
      </c>
      <c r="AB189" s="48" t="n">
        <v>2861.72</v>
      </c>
      <c r="AC189" s="18">
        <f>IF(AB189&gt;0,(AB189+8000+5000-AC$5)/AC$5,0)</f>
        <v/>
      </c>
      <c r="AD189" s="15">
        <f>'Investment Analysis'!AT189</f>
        <v/>
      </c>
      <c r="AE189" s="48" t="n">
        <v>12127.51</v>
      </c>
      <c r="AF189" s="18">
        <f>'Investment Analysis'!BC189</f>
        <v/>
      </c>
      <c r="AG189" s="15">
        <f>'Investment Analysis'!BA189</f>
        <v/>
      </c>
      <c r="AH189" s="48" t="n"/>
      <c r="AI189" s="18">
        <f>IF(AH189&gt;0,(AH189-5000+20000+20000-AI$5)/AI$5,0)</f>
        <v/>
      </c>
      <c r="AJ189" s="15">
        <f>'Investment Analysis'!BH189</f>
        <v/>
      </c>
      <c r="AK189" s="48" t="n">
        <v>5463.96</v>
      </c>
      <c r="AL189" s="18">
        <f>IF(AK189&gt;0,(AK189+7000-AL$5)/AL$5,0)</f>
        <v/>
      </c>
      <c r="AM189" s="15">
        <f>'Investment Analysis'!BO189</f>
        <v/>
      </c>
      <c r="AN189" s="48" t="n">
        <v>6260.12</v>
      </c>
      <c r="AO189" s="18">
        <f>IF(AN189&gt;0,(AN189+25000+5000-AO$5)/AO$5,0)</f>
        <v/>
      </c>
      <c r="AP189" s="15">
        <f>'Investment Analysis'!BV189</f>
        <v/>
      </c>
      <c r="AQ189" s="48" t="n">
        <v>5182.72</v>
      </c>
      <c r="AR189" s="18">
        <f>IF(AQ189&gt;0,(AQ189+10000+4000-AR$5)/AR$5,0)</f>
        <v/>
      </c>
      <c r="AS189" s="15">
        <f>'Investment Analysis'!CC189</f>
        <v/>
      </c>
      <c r="AT189" s="48" t="n">
        <v>5053.67</v>
      </c>
      <c r="AU189" s="18">
        <f>'Investment Analysis'!CL189</f>
        <v/>
      </c>
      <c r="AV189" s="15">
        <f>'Investment Analysis'!CJ189</f>
        <v/>
      </c>
      <c r="AW189" s="48" t="n">
        <v>19189.75</v>
      </c>
      <c r="AX189" s="18">
        <f>IF(AW189&gt;0,(AW189+2000-AX$5)/AX$5,0)</f>
        <v/>
      </c>
      <c r="AY189" s="15">
        <f>'Investment Analysis'!CQ189</f>
        <v/>
      </c>
      <c r="AZ189" s="48" t="n">
        <v>16873.74</v>
      </c>
      <c r="BA189" s="18">
        <f>'Investment Analysis'!CZ189</f>
        <v/>
      </c>
      <c r="BB189" s="15">
        <f>'Investment Analysis'!CX189</f>
        <v/>
      </c>
      <c r="BC189" s="48" t="n">
        <v>9923.129999999999</v>
      </c>
      <c r="BD189" s="18">
        <f>IF(BC189&gt;0,(BC189-10000+30000+10000-BD$5)/BD$5,0)</f>
        <v/>
      </c>
      <c r="BE189" s="15">
        <f>'Investment Analysis'!DE189</f>
        <v/>
      </c>
      <c r="BF189" s="48" t="n">
        <v>4702.52</v>
      </c>
      <c r="BG189" s="18">
        <f>'Investment Analysis'!DN189</f>
        <v/>
      </c>
      <c r="BH189" s="15">
        <f>'Investment Analysis'!DL189</f>
        <v/>
      </c>
      <c r="BI189" s="48" t="n">
        <v>19561.98</v>
      </c>
      <c r="BJ189" s="18">
        <f>'Investment Analysis'!EB189</f>
        <v/>
      </c>
      <c r="BK189" s="15">
        <f>'Investment Analysis'!DZ189</f>
        <v/>
      </c>
      <c r="BL189" s="48" t="n">
        <v>18669.19</v>
      </c>
      <c r="BM189" s="18">
        <f>'Investment Analysis'!EI189</f>
        <v/>
      </c>
      <c r="BN189" s="15">
        <f>'Investment Analysis'!EG189</f>
        <v/>
      </c>
      <c r="BO189" s="48" t="n">
        <v>11190.03</v>
      </c>
      <c r="BP189" s="18">
        <f>'Investment Analysis'!DU189</f>
        <v/>
      </c>
      <c r="BQ189" s="15">
        <f>'Investment Analysis'!DS189</f>
        <v/>
      </c>
      <c r="BR189" s="48" t="n">
        <v>13397.79</v>
      </c>
      <c r="BS189" s="18">
        <f>'Investment Analysis'!EP189</f>
        <v/>
      </c>
      <c r="BT189" s="15">
        <f>'Investment Analysis'!EN189</f>
        <v/>
      </c>
      <c r="BU189" s="48" t="n">
        <v>14872.5</v>
      </c>
      <c r="BV189" s="18">
        <f>IF(BU189&gt;0,(BU189+8000-BV$5)/BV$5,0)</f>
        <v/>
      </c>
      <c r="BW189" s="15">
        <f>'Investment Analysis'!EU189</f>
        <v/>
      </c>
      <c r="BX189" s="48" t="n">
        <v>27086.23</v>
      </c>
      <c r="BY189" s="18">
        <f>IF(BX189&gt;0,(BX189-10000-5000-BY$5)/BY$5,0)</f>
        <v/>
      </c>
      <c r="BZ189" s="15">
        <f>'Investment Analysis'!FB189</f>
        <v/>
      </c>
      <c r="CA189" s="48" t="n">
        <v>21760.93</v>
      </c>
      <c r="CB189" s="18">
        <f>IF(CA189&gt;0,(CA189-CB$5)/CB$5,0)</f>
        <v/>
      </c>
      <c r="CC189" s="15">
        <f>'Investment Analysis'!FI189</f>
        <v/>
      </c>
      <c r="CD189" s="48" t="n">
        <v>9932.09</v>
      </c>
      <c r="CE189" s="18">
        <f>'Investment Analysis'!FR189</f>
        <v/>
      </c>
      <c r="CF189" s="15">
        <f>'Investment Analysis'!FP189</f>
        <v/>
      </c>
      <c r="CG189" s="48" t="n">
        <v>4825.27</v>
      </c>
      <c r="CH189" s="18">
        <f>'Investment Analysis'!FR189</f>
        <v/>
      </c>
      <c r="CI189" s="15">
        <f>'Investment Analysis'!FW189</f>
        <v/>
      </c>
      <c r="CJ189" s="48" t="n"/>
      <c r="CK189" s="18">
        <f>IF(CJ189&gt;0,(CJ189+5000+8000-CK$5)/CK$5,0)</f>
        <v/>
      </c>
      <c r="CL189" s="15">
        <f>'Investment Analysis'!GD189</f>
        <v/>
      </c>
      <c r="CM189" s="48" t="n">
        <v>38376.56</v>
      </c>
      <c r="CN189" s="18">
        <f>IF(CM189&gt;0,(CM189-CN$5)/CN$5,0)</f>
        <v/>
      </c>
      <c r="CO189" s="15">
        <f>'Investment Analysis'!GT189</f>
        <v/>
      </c>
      <c r="CP189" s="48" t="n">
        <v>27694.55</v>
      </c>
      <c r="CQ189" s="18">
        <f>IF(CP189&gt;0,(CP189-CQ$5)/CQ$5,0)</f>
        <v/>
      </c>
      <c r="CR189" s="15">
        <f>'Investment Analysis'!HG189</f>
        <v/>
      </c>
      <c r="CS189" s="48" t="n">
        <v>4770</v>
      </c>
      <c r="CT189" s="18">
        <f>IF(CS189&gt;0,(CS189-CT$5)/CT$5,0)</f>
        <v/>
      </c>
      <c r="CU189" s="15">
        <f>'Investment Analysis'!HN189</f>
        <v/>
      </c>
      <c r="CV189" s="48" t="n">
        <v>30917.25</v>
      </c>
      <c r="CW189" s="18">
        <f>IF(CV189&gt;0,(CV189-CW$5)/CW$5,0)</f>
        <v/>
      </c>
      <c r="CX189" s="15">
        <f>'Investment Analysis'!IB189</f>
        <v/>
      </c>
      <c r="CY189" s="48" t="n">
        <v>24145.8</v>
      </c>
      <c r="CZ189" s="18">
        <f>IF(CY189&gt;0,(CY189-CZ$5)/CZ$5,0)</f>
        <v/>
      </c>
      <c r="DA189" s="15">
        <f>'Investment Analysis'!II189</f>
        <v/>
      </c>
      <c r="DB189" s="48" t="n">
        <v>6878.25</v>
      </c>
      <c r="DC189" s="18">
        <f>IF(DB189&gt;0,(DB189-DC$5)/DC$5,0)</f>
        <v/>
      </c>
      <c r="DD189" s="15">
        <f>'Investment Analysis'!IP189</f>
        <v/>
      </c>
      <c r="DE189" s="48" t="n">
        <v>25854</v>
      </c>
      <c r="DF189" s="18">
        <f>'Investment Analysis'!IY189</f>
        <v/>
      </c>
      <c r="DG189" s="15">
        <f>'Investment Analysis'!IW189</f>
        <v/>
      </c>
      <c r="DH189" s="48" t="n">
        <v>23351.4</v>
      </c>
      <c r="DI189" s="18">
        <f>IF(DH189&gt;0,(DH189-DI$5)/DI$5,0)</f>
        <v/>
      </c>
      <c r="DJ189" s="15">
        <f>'Investment Analysis'!JD189</f>
        <v/>
      </c>
      <c r="DK189" s="48" t="n">
        <v>25896.5</v>
      </c>
      <c r="DL189" s="18">
        <f>IF(DK189&gt;0,(DK189-DL$5)/DL$5,0)</f>
        <v/>
      </c>
      <c r="DM189" s="15">
        <f>'Investment Analysis'!JK189</f>
        <v/>
      </c>
      <c r="DN189" s="48" t="n">
        <v>1128.2</v>
      </c>
      <c r="DO189" s="18">
        <f>IF(DN189&gt;0,(DN189-DO$5)/DO$5,0)</f>
        <v/>
      </c>
      <c r="DP189" s="15">
        <f>'Investment Analysis'!HU189</f>
        <v/>
      </c>
      <c r="DQ189" s="48" t="n">
        <v>2105.25</v>
      </c>
      <c r="DR189" s="18">
        <f>IF(DQ189&gt;0,(DQ189-DR$5)/DR$5,0)</f>
        <v/>
      </c>
      <c r="DS189" s="15">
        <f>'Investment Analysis'!JR189</f>
        <v/>
      </c>
      <c r="DT189" s="48" t="n">
        <v>28062</v>
      </c>
      <c r="DU189" s="18">
        <f>IF(DT189&gt;0,(DT189-630.54-DU$5)/DU$5,0)</f>
        <v/>
      </c>
      <c r="DV189" s="15">
        <f>'Investment Analysis'!JY189</f>
        <v/>
      </c>
      <c r="DW189" s="48" t="n">
        <v>16436</v>
      </c>
      <c r="DX189" s="18">
        <f>IF(DW189&gt;0,(DW189-DX$5)/DX$5,0)</f>
        <v/>
      </c>
      <c r="DY189" s="15">
        <f>'Investment Analysis'!KF189</f>
        <v/>
      </c>
      <c r="DZ189" s="48" t="n">
        <v>6468</v>
      </c>
      <c r="EA189" s="18">
        <f>IF(DZ189&gt;0,(DZ189-EA$5)/EA$5,0)</f>
        <v/>
      </c>
      <c r="EB189" s="15">
        <f>'Investment Analysis'!KM189</f>
        <v/>
      </c>
      <c r="EC189" s="48" t="n">
        <v>11830</v>
      </c>
      <c r="ED189" s="18">
        <f>'Investment Analysis'!KV189</f>
        <v/>
      </c>
      <c r="EE189" s="15">
        <f>'Investment Analysis'!KT189</f>
        <v/>
      </c>
      <c r="EF189" s="48" t="n">
        <v>22135.5</v>
      </c>
      <c r="EG189" s="18">
        <f>IF(EF189&gt;0,(EF189-EG$5)/EG$5,0)</f>
        <v/>
      </c>
      <c r="EH189" s="15">
        <f>'Investment Analysis'!LH189</f>
        <v/>
      </c>
      <c r="EI189" s="48" t="n">
        <v>10477.35</v>
      </c>
      <c r="EJ189" s="18">
        <f>'Investment Analysis'!LQ189</f>
        <v/>
      </c>
      <c r="EK189" s="15">
        <f>'Investment Analysis'!LO189</f>
        <v/>
      </c>
      <c r="EL189" s="48" t="n">
        <v>35235</v>
      </c>
      <c r="EM189" s="18">
        <f>IF(EL189&gt;0,(EL189-EM$4)/EM$4,0)</f>
        <v/>
      </c>
      <c r="EN189" s="15">
        <f>'Investment Analysis'!LX189</f>
        <v/>
      </c>
      <c r="EO189" s="48" t="n">
        <v>18230</v>
      </c>
      <c r="EP189" s="68">
        <f>IF(EO189&gt;0,(EO189-500-EP$5)/EP$5,0)</f>
        <v/>
      </c>
      <c r="EQ189" s="15">
        <f>'Investment Analysis'!MC189</f>
        <v/>
      </c>
      <c r="ER189" s="48" t="n">
        <v>4750</v>
      </c>
      <c r="ES189" s="18">
        <f>'Investment Analysis'!LX189</f>
        <v/>
      </c>
      <c r="ET189" s="15">
        <f>'Investment Analysis'!LA189</f>
        <v/>
      </c>
      <c r="EU189" s="48" t="n">
        <v>87899.5</v>
      </c>
      <c r="EV189" s="18">
        <f>'Investment Analysis'!ML189</f>
        <v/>
      </c>
      <c r="EW189" s="15">
        <f>'Investment Analysis'!MJ189</f>
        <v/>
      </c>
      <c r="EX189" s="48" t="n">
        <v>91612.5</v>
      </c>
      <c r="EY189" s="18">
        <f>IF(EX189&gt;0,(EX189-EY$5)/EY$5,0)</f>
        <v/>
      </c>
      <c r="EZ189" s="15">
        <f>'Investment Analysis'!MQ189</f>
        <v/>
      </c>
      <c r="FA189" s="48" t="n">
        <v>14648</v>
      </c>
      <c r="FB189" s="18">
        <f>IF(FA189&gt;0,(FA189-FB$5)/FB$5,0)</f>
        <v/>
      </c>
      <c r="FC189" s="15">
        <f>'Investment Analysis'!MX189</f>
        <v/>
      </c>
      <c r="FD189" s="48" t="n">
        <v>21079.8</v>
      </c>
      <c r="FE189" s="18">
        <f>IF(FD189&gt;0,(FD189-FE$5)/FE$5,0)</f>
        <v/>
      </c>
      <c r="FF189" s="15">
        <f>'Investment Analysis'!NE189</f>
        <v/>
      </c>
      <c r="FG189" s="48" t="n">
        <v>19728</v>
      </c>
      <c r="FH189" s="18">
        <f>IF(FG189&gt;0,(FG189-FH$5)/FH$5,0)</f>
        <v/>
      </c>
      <c r="FI189" s="15">
        <f>'Investment Analysis'!NL189</f>
        <v/>
      </c>
      <c r="FJ189" s="48" t="n">
        <v>43691.9</v>
      </c>
      <c r="FK189" s="18">
        <f>IF(FJ189&gt;0,(FJ189-FK$5)/FK$5,0)</f>
        <v/>
      </c>
      <c r="FL189" s="15">
        <f>'Investment Analysis'!NS189</f>
        <v/>
      </c>
      <c r="FM189" s="48" t="n">
        <v>3820.8</v>
      </c>
      <c r="FN189" s="18">
        <f>IF(FM189&gt;0,(FM189-FN$5)/FN$5,0)</f>
        <v/>
      </c>
      <c r="FO189" s="15">
        <f>'Investment Analysis'!NZ189</f>
        <v/>
      </c>
      <c r="FP189" s="48" t="n">
        <v>30500</v>
      </c>
      <c r="FQ189" s="18">
        <f>IF(FP189&gt;0,(FP189-FQ$5)/FQ$5,0)</f>
        <v/>
      </c>
      <c r="FR189" s="15">
        <f>'Investment Analysis'!OG189</f>
        <v/>
      </c>
      <c r="FS189" s="48" t="n">
        <v>88347</v>
      </c>
      <c r="FT189" s="18">
        <f>IF(FS189&gt;0,(FS189-FT$5)/FT$5,0)</f>
        <v/>
      </c>
      <c r="FU189" s="15">
        <f>'Investment Analysis'!ON189</f>
        <v/>
      </c>
      <c r="FV189" s="48" t="n">
        <v>11580</v>
      </c>
      <c r="FW189" s="18">
        <f>IF(FV189&gt;0,(FV189-FW$5)/FW$5,0)</f>
        <v/>
      </c>
      <c r="FX189" s="15">
        <f>'Investment Analysis'!OU189</f>
        <v/>
      </c>
      <c r="FY189" s="48" t="n">
        <v>19780</v>
      </c>
      <c r="FZ189" s="18">
        <f>IF(FY189&gt;0,(FY189-FZ$5)/FZ$5,0)</f>
        <v/>
      </c>
      <c r="GA189" s="15">
        <f>'Investment Analysis'!PB189</f>
        <v/>
      </c>
      <c r="GB189" s="48" t="n">
        <v>21295.5</v>
      </c>
      <c r="GC189" s="18">
        <f>'Investment Analysis'!PK189</f>
        <v/>
      </c>
      <c r="GD189" s="15">
        <f>'Investment Analysis'!PI189</f>
        <v/>
      </c>
      <c r="GE189" s="48" t="n">
        <v>17832</v>
      </c>
      <c r="GF189" s="18">
        <f>'Investment Analysis'!PY189</f>
        <v/>
      </c>
      <c r="GG189" s="15">
        <f>'Investment Analysis'!PW189</f>
        <v/>
      </c>
      <c r="GH189" s="48" t="n">
        <v>23008.3</v>
      </c>
      <c r="GI189" s="18">
        <f>'Investment Analysis'!QF189</f>
        <v/>
      </c>
      <c r="GJ189" s="15">
        <f>'Investment Analysis'!QD189</f>
        <v/>
      </c>
      <c r="GK189" s="48" t="n">
        <v>38980</v>
      </c>
      <c r="GL189" s="18">
        <f>'Investment Analysis'!QM189</f>
        <v/>
      </c>
      <c r="GM189" s="15">
        <f>'Investment Analysis'!QK189</f>
        <v/>
      </c>
      <c r="GN189" s="48" t="n">
        <v>14625</v>
      </c>
      <c r="GO189" s="18">
        <f>'Investment Analysis'!QT189</f>
        <v/>
      </c>
      <c r="GP189" s="15">
        <f>'Investment Analysis'!QR189</f>
        <v/>
      </c>
      <c r="GQ189" s="48" t="n">
        <v>5920.75</v>
      </c>
      <c r="GR189" s="18">
        <f>'Investment Analysis'!RA189</f>
        <v/>
      </c>
      <c r="GS189" s="15">
        <f>'Investment Analysis'!QY189</f>
        <v/>
      </c>
      <c r="GT189" s="48" t="n">
        <v>22151</v>
      </c>
      <c r="GU189" s="18">
        <f>'Investment Analysis'!RH189</f>
        <v/>
      </c>
      <c r="GV189" s="15">
        <f>'Investment Analysis'!RF189</f>
        <v/>
      </c>
      <c r="GW189" s="48" t="n">
        <v>13243.5</v>
      </c>
      <c r="GX189" s="18">
        <f>'Investment Analysis'!RO189</f>
        <v/>
      </c>
      <c r="GY189" s="15">
        <f>'Investment Analysis'!RM189</f>
        <v/>
      </c>
      <c r="GZ189" s="48" t="n">
        <v>4544</v>
      </c>
      <c r="HA189" s="18">
        <f>'Investment Analysis'!RV189</f>
        <v/>
      </c>
      <c r="HB189" s="15">
        <f>'Investment Analysis'!RT189</f>
        <v/>
      </c>
      <c r="HC189" s="48" t="n">
        <v>36478</v>
      </c>
      <c r="HD189" s="18">
        <f>'Investment Analysis'!SC189</f>
        <v/>
      </c>
      <c r="HE189" s="15">
        <f>'Investment Analysis'!SA189</f>
        <v/>
      </c>
      <c r="HF189" s="48" t="n">
        <v>14260</v>
      </c>
      <c r="HG189" s="18">
        <f>'Investment Analysis'!SJ189</f>
        <v/>
      </c>
      <c r="HH189" s="15">
        <f>'Investment Analysis'!SH189</f>
        <v/>
      </c>
      <c r="HI189" s="48" t="n">
        <v>11480</v>
      </c>
      <c r="HJ189" s="18">
        <f>'Investment Analysis'!SM189</f>
        <v/>
      </c>
      <c r="HK189" s="15">
        <f>'Investment Analysis'!SK189</f>
        <v/>
      </c>
      <c r="HL189" s="48" t="n">
        <v>20160</v>
      </c>
      <c r="HM189" s="18">
        <f>'Investment Analysis'!SP189</f>
        <v/>
      </c>
      <c r="HN189" s="15">
        <f>'Investment Analysis'!SN189</f>
        <v/>
      </c>
      <c r="HO189" s="48" t="n">
        <v>18671.1</v>
      </c>
      <c r="HP189" s="18">
        <f>'Investment Analysis'!TE189</f>
        <v/>
      </c>
      <c r="HQ189" s="15">
        <f>'Investment Analysis'!TC189</f>
        <v/>
      </c>
      <c r="HR189" s="48" t="n">
        <v>7302</v>
      </c>
      <c r="HS189" s="18">
        <f>'Investment Analysis'!TL189</f>
        <v/>
      </c>
      <c r="HT189" s="15">
        <f>'Investment Analysis'!TJ189</f>
        <v/>
      </c>
      <c r="HU189" s="48" t="n">
        <v>17880</v>
      </c>
      <c r="HV189" s="18">
        <f>'Investment Analysis'!TS189</f>
        <v/>
      </c>
      <c r="HW189" s="15">
        <f>'Investment Analysis'!TQ189</f>
        <v/>
      </c>
      <c r="HX189" s="48" t="n"/>
      <c r="HY189" s="18">
        <f>'Investment Analysis'!TZ189</f>
        <v/>
      </c>
      <c r="HZ189" s="15">
        <f>'Investment Analysis'!TX189</f>
        <v/>
      </c>
      <c r="IA189" s="48" t="n"/>
      <c r="IB189" s="18">
        <f>'Investment Analysis'!UG189</f>
        <v/>
      </c>
      <c r="IC189" s="15">
        <f>'Investment Analysis'!UE189</f>
        <v/>
      </c>
      <c r="ID189" s="48" t="n"/>
      <c r="IE189" s="18">
        <f>'Investment Analysis'!UN189</f>
        <v/>
      </c>
      <c r="IF189" s="15">
        <f>'Investment Analysis'!UL189</f>
        <v/>
      </c>
      <c r="IG189" s="48" t="n"/>
      <c r="IH189" s="18">
        <f>'Investment Analysis'!UU189</f>
        <v/>
      </c>
      <c r="II189" s="15">
        <f>'Investment Analysis'!US189</f>
        <v/>
      </c>
      <c r="IJ189" s="48" t="n"/>
      <c r="IK189" s="18">
        <f>'Investment Analysis'!VB189</f>
        <v/>
      </c>
      <c r="IL189" s="15">
        <f>'Investment Analysis'!UZ189</f>
        <v/>
      </c>
      <c r="IM189" s="48" t="n"/>
      <c r="IN189" s="18">
        <f>'Investment Analysis'!VI189</f>
        <v/>
      </c>
      <c r="IO189" s="15">
        <f>'Investment Analysis'!VG189</f>
        <v/>
      </c>
      <c r="IP189" s="18" t="n"/>
      <c r="IQ189" s="18" t="n"/>
      <c r="IR189" s="18" t="n"/>
      <c r="IS189" s="108">
        <f>IF(IT189&gt;0,IT189-IT188,0)</f>
        <v/>
      </c>
      <c r="IT189" s="48">
        <f>FY189+FV189+FS189+FP189+FM189+FJ189+FG189+FD189+FA189+EX189+EU189+ER189+EO189+EL189+EI189+EF189+EC189+DZ189+DW189+DT189+DQ189+DN189+DK189+DH189+DE189+DB189+CY189+CV189+CS189+CP189+CJ189+CG189+CD189+CA189+BX189+P189+CM189+GT189+GQ189+GN189+GK189+GH189+GE189+GB189+BU189+BR189+BO189+BL189+BI189+BF189+BC189+AZ189+AW189+AT189+AQ189+AN189+AK189+AH189+AE189+AB189+Y189+V189+S189+GW189+GZ189+HC189+HF189+HI189+HL189+HO189+HR189+HU189</f>
        <v/>
      </c>
      <c r="IU189" s="101">
        <f>IF(IT189&gt;0,IV189,0)</f>
        <v/>
      </c>
      <c r="IV189" s="101" t="n"/>
      <c r="IW189" s="15">
        <f>IF(IT189&gt;0,(IT189+IV$11-I$2)/I$2,0)</f>
        <v/>
      </c>
      <c r="IX189" s="113">
        <f>IF(IT189&gt;0,IT189+IV$11-I$2,0)</f>
        <v/>
      </c>
      <c r="IY189" s="21">
        <f>IF(IT189&gt;0,(IT189+IV$11+IV$33+IV$52+IV$73+IV$93+IV$113+IV$133+IV$159+IV$176-IT$8)/IT$8,0)</f>
        <v/>
      </c>
      <c r="IZ189" s="173">
        <f>IF(IT189&gt;0,IT189+IV$11+IV$33+IV$52+IV$73+IV$93+IV$113+IV$133+IV$159+IV$176-IT$8,0)</f>
        <v/>
      </c>
    </row>
    <row r="190">
      <c r="A190" s="554">
        <f>'Investment Analysis'!A190</f>
        <v/>
      </c>
      <c r="B190" s="4">
        <f>'Investment Analysis'!B190</f>
        <v/>
      </c>
      <c r="C190" s="27">
        <f>'Investment Analysis'!C190</f>
        <v/>
      </c>
      <c r="D190" s="14">
        <f>'Investment Analysis'!D190</f>
        <v/>
      </c>
      <c r="E190" s="15">
        <f>'Investment Analysis'!E190</f>
        <v/>
      </c>
      <c r="F190" s="13">
        <f>'Investment Analysis'!G190</f>
        <v/>
      </c>
      <c r="G190" s="14">
        <f>'Investment Analysis'!H190</f>
        <v/>
      </c>
      <c r="H190" s="15">
        <f>'Investment Analysis'!I190</f>
        <v/>
      </c>
      <c r="I190" s="13">
        <f>'Investment Analysis'!K190</f>
        <v/>
      </c>
      <c r="J190" s="14">
        <f>'Investment Analysis'!L190</f>
        <v/>
      </c>
      <c r="K190" s="15">
        <f>'Investment Analysis'!M190</f>
        <v/>
      </c>
      <c r="L190" s="41">
        <f>'Investment Analysis'!T190</f>
        <v/>
      </c>
      <c r="M190" s="21">
        <f>'Investment Analysis'!V190</f>
        <v/>
      </c>
      <c r="N190" s="21">
        <f>'Investment Analysis'!W190</f>
        <v/>
      </c>
      <c r="P190" s="48">
        <f>'Investment Analysis'!Y190</f>
        <v/>
      </c>
      <c r="Q190" s="18" t="n"/>
      <c r="R190" s="83" t="n"/>
      <c r="S190" s="48" t="n">
        <v>4959.52</v>
      </c>
      <c r="T190" s="18">
        <f>'Investment Analysis'!AH190</f>
        <v/>
      </c>
      <c r="U190" s="15">
        <f>'Investment Analysis'!AF190</f>
        <v/>
      </c>
      <c r="V190" s="48" t="n">
        <v>7695.31</v>
      </c>
      <c r="W190" s="18">
        <f>'Investment Analysis'!AO190</f>
        <v/>
      </c>
      <c r="X190" s="15">
        <f>'Investment Analysis'!AM190</f>
        <v/>
      </c>
      <c r="Y190" s="48" t="n">
        <v>10601.88</v>
      </c>
      <c r="Z190" s="18">
        <f>IF(Y190&gt;0,(Y190-Z$5)/Z$5,0)</f>
        <v/>
      </c>
      <c r="AA190" s="15">
        <f>'Investment Analysis'!GM190</f>
        <v/>
      </c>
      <c r="AB190" s="48" t="n">
        <v>2885.7</v>
      </c>
      <c r="AC190" s="18">
        <f>IF(AB190&gt;0,(AB190+8000+5000-AC$5)/AC$5,0)</f>
        <v/>
      </c>
      <c r="AD190" s="15">
        <f>'Investment Analysis'!AT190</f>
        <v/>
      </c>
      <c r="AE190" s="48" t="n">
        <v>12181.86</v>
      </c>
      <c r="AF190" s="18">
        <f>'Investment Analysis'!BC190</f>
        <v/>
      </c>
      <c r="AG190" s="15">
        <f>'Investment Analysis'!BA190</f>
        <v/>
      </c>
      <c r="AH190" s="48" t="n"/>
      <c r="AI190" s="18">
        <f>IF(AH190&gt;0,(AH190-5000+20000+20000-AI$5)/AI$5,0)</f>
        <v/>
      </c>
      <c r="AJ190" s="15">
        <f>'Investment Analysis'!BH190</f>
        <v/>
      </c>
      <c r="AK190" s="48" t="n">
        <v>5491.85</v>
      </c>
      <c r="AL190" s="18">
        <f>IF(AK190&gt;0,(AK190+7000-AL$5)/AL$5,0)</f>
        <v/>
      </c>
      <c r="AM190" s="15">
        <f>'Investment Analysis'!BO190</f>
        <v/>
      </c>
      <c r="AN190" s="48" t="n">
        <v>6302.57</v>
      </c>
      <c r="AO190" s="18">
        <f>IF(AN190&gt;0,(AN190+25000+5000-AO$5)/AO$5,0)</f>
        <v/>
      </c>
      <c r="AP190" s="15">
        <f>'Investment Analysis'!BV190</f>
        <v/>
      </c>
      <c r="AQ190" s="48" t="n">
        <v>5219.77</v>
      </c>
      <c r="AR190" s="18">
        <f>IF(AQ190&gt;0,(AQ190+10000+4000-AR$5)/AR$5,0)</f>
        <v/>
      </c>
      <c r="AS190" s="15">
        <f>'Investment Analysis'!CC190</f>
        <v/>
      </c>
      <c r="AT190" s="48" t="n">
        <v>5060.19</v>
      </c>
      <c r="AU190" s="18">
        <f>'Investment Analysis'!CL190</f>
        <v/>
      </c>
      <c r="AV190" s="15">
        <f>'Investment Analysis'!CJ190</f>
        <v/>
      </c>
      <c r="AW190" s="48" t="n">
        <v>19300.74</v>
      </c>
      <c r="AX190" s="18">
        <f>IF(AW190&gt;0,(AW190+2000-AX$5)/AX$5,0)</f>
        <v/>
      </c>
      <c r="AY190" s="15">
        <f>'Investment Analysis'!CQ190</f>
        <v/>
      </c>
      <c r="AZ190" s="48" t="n">
        <v>16932.22</v>
      </c>
      <c r="BA190" s="18">
        <f>'Investment Analysis'!CZ190</f>
        <v/>
      </c>
      <c r="BB190" s="15">
        <f>'Investment Analysis'!CX190</f>
        <v/>
      </c>
      <c r="BC190" s="48" t="n">
        <v>9879.200000000001</v>
      </c>
      <c r="BD190" s="18">
        <f>IF(BC190&gt;0,(BC190-10000+30000+10000-BD$5)/BD$5,0)</f>
        <v/>
      </c>
      <c r="BE190" s="15">
        <f>'Investment Analysis'!DE190</f>
        <v/>
      </c>
      <c r="BF190" s="48" t="n">
        <v>4723.7</v>
      </c>
      <c r="BG190" s="18">
        <f>'Investment Analysis'!DN190</f>
        <v/>
      </c>
      <c r="BH190" s="15">
        <f>'Investment Analysis'!DL190</f>
        <v/>
      </c>
      <c r="BI190" s="48" t="n">
        <v>19873.98</v>
      </c>
      <c r="BJ190" s="18">
        <f>'Investment Analysis'!EB190</f>
        <v/>
      </c>
      <c r="BK190" s="15">
        <f>'Investment Analysis'!DZ190</f>
        <v/>
      </c>
      <c r="BL190" s="48" t="n">
        <v>18966.92</v>
      </c>
      <c r="BM190" s="18">
        <f>'Investment Analysis'!EI190</f>
        <v/>
      </c>
      <c r="BN190" s="15">
        <f>'Investment Analysis'!EG190</f>
        <v/>
      </c>
      <c r="BO190" s="48" t="n">
        <v>11273.01</v>
      </c>
      <c r="BP190" s="18">
        <f>'Investment Analysis'!DU190</f>
        <v/>
      </c>
      <c r="BQ190" s="15">
        <f>'Investment Analysis'!DS190</f>
        <v/>
      </c>
      <c r="BR190" s="48" t="n">
        <v>13310.77</v>
      </c>
      <c r="BS190" s="18">
        <f>'Investment Analysis'!EP190</f>
        <v/>
      </c>
      <c r="BT190" s="15">
        <f>'Investment Analysis'!EN190</f>
        <v/>
      </c>
      <c r="BU190" s="48" t="n">
        <v>14798.26</v>
      </c>
      <c r="BV190" s="18">
        <f>IF(BU190&gt;0,(BU190+8000-BV$5)/BV$5,0)</f>
        <v/>
      </c>
      <c r="BW190" s="15">
        <f>'Investment Analysis'!EU190</f>
        <v/>
      </c>
      <c r="BX190" s="48" t="n">
        <v>27751.72</v>
      </c>
      <c r="BY190" s="18">
        <f>IF(BX190&gt;0,(BX190-10000-5000-BY$5)/BY$5,0)</f>
        <v/>
      </c>
      <c r="BZ190" s="15">
        <f>'Investment Analysis'!FB190</f>
        <v/>
      </c>
      <c r="CA190" s="48" t="n">
        <v>21785.77</v>
      </c>
      <c r="CB190" s="18">
        <f>IF(CA190&gt;0,(CA190-CB$5)/CB$5,0)</f>
        <v/>
      </c>
      <c r="CC190" s="15">
        <f>'Investment Analysis'!FI190</f>
        <v/>
      </c>
      <c r="CD190" s="48" t="n">
        <v>9912.969999999999</v>
      </c>
      <c r="CE190" s="18">
        <f>'Investment Analysis'!FR190</f>
        <v/>
      </c>
      <c r="CF190" s="15">
        <f>'Investment Analysis'!FP190</f>
        <v/>
      </c>
      <c r="CG190" s="48" t="n">
        <v>4836.27</v>
      </c>
      <c r="CH190" s="18">
        <f>'Investment Analysis'!FR190</f>
        <v/>
      </c>
      <c r="CI190" s="15">
        <f>'Investment Analysis'!FW190</f>
        <v/>
      </c>
      <c r="CJ190" s="48" t="n"/>
      <c r="CK190" s="18">
        <f>IF(CJ190&gt;0,(CJ190+5000+8000-CK$5)/CK$5,0)</f>
        <v/>
      </c>
      <c r="CL190" s="15">
        <f>'Investment Analysis'!GD190</f>
        <v/>
      </c>
      <c r="CM190" s="48" t="n">
        <v>38859.14</v>
      </c>
      <c r="CN190" s="18">
        <f>IF(CM190&gt;0,(CM190-CN$5)/CN$5,0)</f>
        <v/>
      </c>
      <c r="CO190" s="15">
        <f>'Investment Analysis'!GT190</f>
        <v/>
      </c>
      <c r="CP190" s="48" t="n">
        <v>28223.65</v>
      </c>
      <c r="CQ190" s="18">
        <f>IF(CP190&gt;0,(CP190-CQ$5)/CQ$5,0)</f>
        <v/>
      </c>
      <c r="CR190" s="15">
        <f>'Investment Analysis'!HG190</f>
        <v/>
      </c>
      <c r="CS190" s="48" t="n">
        <v>4940</v>
      </c>
      <c r="CT190" s="18">
        <f>IF(CS190&gt;0,(CS190-CT$5)/CT$5,0)</f>
        <v/>
      </c>
      <c r="CU190" s="15">
        <f>'Investment Analysis'!HN190</f>
        <v/>
      </c>
      <c r="CV190" s="48" t="n">
        <v>32131.75</v>
      </c>
      <c r="CW190" s="18">
        <f>IF(CV190&gt;0,(CV190-CW$5)/CW$5,0)</f>
        <v/>
      </c>
      <c r="CX190" s="15">
        <f>'Investment Analysis'!IB190</f>
        <v/>
      </c>
      <c r="CY190" s="48" t="n">
        <v>23715.3</v>
      </c>
      <c r="CZ190" s="18">
        <f>IF(CY190&gt;0,(CY190-CZ$5)/CZ$5,0)</f>
        <v/>
      </c>
      <c r="DA190" s="15">
        <f>'Investment Analysis'!II190</f>
        <v/>
      </c>
      <c r="DB190" s="48" t="n">
        <v>6904</v>
      </c>
      <c r="DC190" s="18">
        <f>IF(DB190&gt;0,(DB190-DC$5)/DC$5,0)</f>
        <v/>
      </c>
      <c r="DD190" s="15">
        <f>'Investment Analysis'!IP190</f>
        <v/>
      </c>
      <c r="DE190" s="48" t="n">
        <v>25893</v>
      </c>
      <c r="DF190" s="18">
        <f>'Investment Analysis'!IY190</f>
        <v/>
      </c>
      <c r="DG190" s="15">
        <f>'Investment Analysis'!IW190</f>
        <v/>
      </c>
      <c r="DH190" s="48" t="n">
        <v>22954.8</v>
      </c>
      <c r="DI190" s="18">
        <f>IF(DH190&gt;0,(DH190-DI$5)/DI$5,0)</f>
        <v/>
      </c>
      <c r="DJ190" s="15">
        <f>'Investment Analysis'!JD190</f>
        <v/>
      </c>
      <c r="DK190" s="48" t="n">
        <v>25722.5</v>
      </c>
      <c r="DL190" s="18">
        <f>IF(DK190&gt;0,(DK190-DL$5)/DL$5,0)</f>
        <v/>
      </c>
      <c r="DM190" s="15">
        <f>'Investment Analysis'!JK190</f>
        <v/>
      </c>
      <c r="DN190" s="48" t="n">
        <v>1120.2</v>
      </c>
      <c r="DO190" s="18">
        <f>IF(DN190&gt;0,(DN190-DO$5)/DO$5,0)</f>
        <v/>
      </c>
      <c r="DP190" s="15">
        <f>'Investment Analysis'!HU190</f>
        <v/>
      </c>
      <c r="DQ190" s="54" t="n">
        <v>29440</v>
      </c>
      <c r="DR190" s="18">
        <f>IF(DQ190&gt;0,(DQ190-DR$5)/DR$5,0)</f>
        <v/>
      </c>
      <c r="DS190" s="15">
        <f>'Investment Analysis'!JR190</f>
        <v/>
      </c>
      <c r="DT190" s="48" t="n">
        <v>27000</v>
      </c>
      <c r="DU190" s="18">
        <f>IF(DT190&gt;0,(DT190-630.54-DU$5)/DU$5,0)</f>
        <v/>
      </c>
      <c r="DV190" s="15">
        <f>'Investment Analysis'!JY190</f>
        <v/>
      </c>
      <c r="DW190" s="48" t="n">
        <v>16527</v>
      </c>
      <c r="DX190" s="18">
        <f>IF(DW190&gt;0,(DW190-DX$5)/DX$5,0)</f>
        <v/>
      </c>
      <c r="DY190" s="15">
        <f>'Investment Analysis'!KF190</f>
        <v/>
      </c>
      <c r="DZ190" s="48" t="n">
        <v>6660</v>
      </c>
      <c r="EA190" s="18">
        <f>IF(DZ190&gt;0,(DZ190-EA$5)/EA$5,0)</f>
        <v/>
      </c>
      <c r="EB190" s="15">
        <f>'Investment Analysis'!KM190</f>
        <v/>
      </c>
      <c r="EC190" s="48" t="n">
        <v>12740</v>
      </c>
      <c r="ED190" s="18">
        <f>'Investment Analysis'!KV190</f>
        <v/>
      </c>
      <c r="EE190" s="15">
        <f>'Investment Analysis'!KT190</f>
        <v/>
      </c>
      <c r="EF190" s="48" t="n">
        <v>22486.5</v>
      </c>
      <c r="EG190" s="18">
        <f>IF(EF190&gt;0,(EF190-EG$5)/EG$5,0)</f>
        <v/>
      </c>
      <c r="EH190" s="15">
        <f>'Investment Analysis'!LH190</f>
        <v/>
      </c>
      <c r="EI190" s="48" t="n">
        <v>10477.35</v>
      </c>
      <c r="EJ190" s="18">
        <f>'Investment Analysis'!LQ190</f>
        <v/>
      </c>
      <c r="EK190" s="15">
        <f>'Investment Analysis'!LO190</f>
        <v/>
      </c>
      <c r="EL190" s="48" t="n">
        <v>36345</v>
      </c>
      <c r="EM190" s="18">
        <f>IF(EL190&gt;0,(EL190-EM$4)/EM$4,0)</f>
        <v/>
      </c>
      <c r="EN190" s="15">
        <f>'Investment Analysis'!LX190</f>
        <v/>
      </c>
      <c r="EO190" s="48" t="n">
        <v>18685</v>
      </c>
      <c r="EP190" s="68">
        <f>IF(EO190&gt;0,(EO190-500-EP$5)/EP$5,0)</f>
        <v/>
      </c>
      <c r="EQ190" s="15">
        <f>'Investment Analysis'!MC190</f>
        <v/>
      </c>
      <c r="ER190" s="48" t="n">
        <v>4725</v>
      </c>
      <c r="ES190" s="18">
        <f>'Investment Analysis'!LX190</f>
        <v/>
      </c>
      <c r="ET190" s="15">
        <f>'Investment Analysis'!LA190</f>
        <v/>
      </c>
      <c r="EU190" s="48" t="n">
        <v>91195</v>
      </c>
      <c r="EV190" s="18">
        <f>'Investment Analysis'!ML190</f>
        <v/>
      </c>
      <c r="EW190" s="15">
        <f>'Investment Analysis'!MJ190</f>
        <v/>
      </c>
      <c r="EX190" s="48" t="n">
        <v>93549.75</v>
      </c>
      <c r="EY190" s="18">
        <f>IF(EX190&gt;0,(EX190-EY$5)/EY$5,0)</f>
        <v/>
      </c>
      <c r="EZ190" s="15">
        <f>'Investment Analysis'!MQ190</f>
        <v/>
      </c>
      <c r="FA190" s="48" t="n">
        <v>15088</v>
      </c>
      <c r="FB190" s="18">
        <f>IF(FA190&gt;0,(FA190-FB$5)/FB$5,0)</f>
        <v/>
      </c>
      <c r="FC190" s="15">
        <f>'Investment Analysis'!MX190</f>
        <v/>
      </c>
      <c r="FD190" s="48" t="n">
        <v>21071.4</v>
      </c>
      <c r="FE190" s="18">
        <f>IF(FD190&gt;0,(FD190-FE$5)/FE$5,0)</f>
        <v/>
      </c>
      <c r="FF190" s="15">
        <f>'Investment Analysis'!NE190</f>
        <v/>
      </c>
      <c r="FG190" s="48" t="n">
        <v>20214</v>
      </c>
      <c r="FH190" s="18">
        <f>IF(FG190&gt;0,(FG190-FH$5)/FH$5,0)</f>
        <v/>
      </c>
      <c r="FI190" s="15">
        <f>'Investment Analysis'!NL190</f>
        <v/>
      </c>
      <c r="FJ190" s="48" t="n">
        <v>45105.9</v>
      </c>
      <c r="FK190" s="18">
        <f>IF(FJ190&gt;0,(FJ190-FK$5)/FK$5,0)</f>
        <v/>
      </c>
      <c r="FL190" s="15">
        <f>'Investment Analysis'!NS190</f>
        <v/>
      </c>
      <c r="FM190" s="48" t="n">
        <v>3787.95</v>
      </c>
      <c r="FN190" s="18">
        <f>IF(FM190&gt;0,(FM190-FN$5)/FN$5,0)</f>
        <v/>
      </c>
      <c r="FO190" s="15">
        <f>'Investment Analysis'!NZ190</f>
        <v/>
      </c>
      <c r="FP190" s="48" t="n">
        <v>31500</v>
      </c>
      <c r="FQ190" s="18">
        <f>IF(FP190&gt;0,(FP190-FQ$5)/FQ$5,0)</f>
        <v/>
      </c>
      <c r="FR190" s="15">
        <f>'Investment Analysis'!OG190</f>
        <v/>
      </c>
      <c r="FS190" s="48" t="n">
        <v>91866</v>
      </c>
      <c r="FT190" s="18">
        <f>IF(FS190&gt;0,(FS190-FT$5)/FT$5,0)</f>
        <v/>
      </c>
      <c r="FU190" s="15">
        <f>'Investment Analysis'!ON190</f>
        <v/>
      </c>
      <c r="FV190" s="48" t="n">
        <v>11540</v>
      </c>
      <c r="FW190" s="18">
        <f>IF(FV190&gt;0,(FV190-FW$5)/FW$5,0)</f>
        <v/>
      </c>
      <c r="FX190" s="15">
        <f>'Investment Analysis'!OU190</f>
        <v/>
      </c>
      <c r="FY190" s="48" t="n">
        <v>19928.75</v>
      </c>
      <c r="FZ190" s="18">
        <f>IF(FY190&gt;0,(FY190-FZ$5)/FZ$5,0)</f>
        <v/>
      </c>
      <c r="GA190" s="15">
        <f>'Investment Analysis'!PB190</f>
        <v/>
      </c>
      <c r="GB190" s="48" t="n">
        <v>21324</v>
      </c>
      <c r="GC190" s="18">
        <f>'Investment Analysis'!PK190</f>
        <v/>
      </c>
      <c r="GD190" s="15">
        <f>'Investment Analysis'!PI190</f>
        <v/>
      </c>
      <c r="GE190" s="48" t="n">
        <v>18684</v>
      </c>
      <c r="GF190" s="18">
        <f>'Investment Analysis'!PY190</f>
        <v/>
      </c>
      <c r="GG190" s="15">
        <f>'Investment Analysis'!PW190</f>
        <v/>
      </c>
      <c r="GH190" s="48" t="n">
        <v>23113.3</v>
      </c>
      <c r="GI190" s="18">
        <f>'Investment Analysis'!QF190</f>
        <v/>
      </c>
      <c r="GJ190" s="15">
        <f>'Investment Analysis'!QD190</f>
        <v/>
      </c>
      <c r="GK190" s="48" t="n">
        <v>40980</v>
      </c>
      <c r="GL190" s="18">
        <f>'Investment Analysis'!QM190</f>
        <v/>
      </c>
      <c r="GM190" s="15">
        <f>'Investment Analysis'!QK190</f>
        <v/>
      </c>
      <c r="GN190" s="48" t="n">
        <v>14472</v>
      </c>
      <c r="GO190" s="18">
        <f>'Investment Analysis'!QT190</f>
        <v/>
      </c>
      <c r="GP190" s="15">
        <f>'Investment Analysis'!QR190</f>
        <v/>
      </c>
      <c r="GQ190" s="48" t="n">
        <v>5921.85</v>
      </c>
      <c r="GR190" s="18">
        <f>'Investment Analysis'!RA190</f>
        <v/>
      </c>
      <c r="GS190" s="15">
        <f>'Investment Analysis'!QY190</f>
        <v/>
      </c>
      <c r="GT190" s="48" t="n">
        <v>23052</v>
      </c>
      <c r="GU190" s="18">
        <f>'Investment Analysis'!RH190</f>
        <v/>
      </c>
      <c r="GV190" s="15">
        <f>'Investment Analysis'!RF190</f>
        <v/>
      </c>
      <c r="GW190" s="48" t="n">
        <v>13631.5</v>
      </c>
      <c r="GX190" s="18">
        <f>'Investment Analysis'!RO190</f>
        <v/>
      </c>
      <c r="GY190" s="15">
        <f>'Investment Analysis'!RM190</f>
        <v/>
      </c>
      <c r="GZ190" s="48" t="n">
        <v>4610</v>
      </c>
      <c r="HA190" s="18">
        <f>'Investment Analysis'!RV190</f>
        <v/>
      </c>
      <c r="HB190" s="15">
        <f>'Investment Analysis'!RT190</f>
        <v/>
      </c>
      <c r="HC190" s="48" t="n">
        <v>35866</v>
      </c>
      <c r="HD190" s="18">
        <f>'Investment Analysis'!SC190</f>
        <v/>
      </c>
      <c r="HE190" s="15">
        <f>'Investment Analysis'!SA190</f>
        <v/>
      </c>
      <c r="HF190" s="48" t="n">
        <v>14185</v>
      </c>
      <c r="HG190" s="18">
        <f>'Investment Analysis'!SJ190</f>
        <v/>
      </c>
      <c r="HH190" s="15">
        <f>'Investment Analysis'!SH190</f>
        <v/>
      </c>
      <c r="HI190" s="48" t="n">
        <v>11840</v>
      </c>
      <c r="HJ190" s="18">
        <f>'Investment Analysis'!SM190</f>
        <v/>
      </c>
      <c r="HK190" s="15">
        <f>'Investment Analysis'!SK190</f>
        <v/>
      </c>
      <c r="HL190" s="48" t="n">
        <v>19252.5</v>
      </c>
      <c r="HM190" s="18">
        <f>'Investment Analysis'!SP190</f>
        <v/>
      </c>
      <c r="HN190" s="15">
        <f>'Investment Analysis'!SN190</f>
        <v/>
      </c>
      <c r="HO190" s="48" t="n">
        <v>18671.1</v>
      </c>
      <c r="HP190" s="18">
        <f>'Investment Analysis'!TE190</f>
        <v/>
      </c>
      <c r="HQ190" s="15">
        <f>'Investment Analysis'!TC190</f>
        <v/>
      </c>
      <c r="HR190" s="48" t="n">
        <v>7043.7</v>
      </c>
      <c r="HS190" s="18">
        <f>'Investment Analysis'!TL190</f>
        <v/>
      </c>
      <c r="HT190" s="15">
        <f>'Investment Analysis'!TJ190</f>
        <v/>
      </c>
      <c r="HU190" s="48" t="n">
        <v>18248</v>
      </c>
      <c r="HV190" s="18">
        <f>'Investment Analysis'!TS190</f>
        <v/>
      </c>
      <c r="HW190" s="15">
        <f>'Investment Analysis'!TQ190</f>
        <v/>
      </c>
      <c r="HX190" s="48" t="n"/>
      <c r="HY190" s="18">
        <f>'Investment Analysis'!TZ190</f>
        <v/>
      </c>
      <c r="HZ190" s="15">
        <f>'Investment Analysis'!TX190</f>
        <v/>
      </c>
      <c r="IA190" s="48" t="n"/>
      <c r="IB190" s="18">
        <f>'Investment Analysis'!UG190</f>
        <v/>
      </c>
      <c r="IC190" s="15">
        <f>'Investment Analysis'!UE190</f>
        <v/>
      </c>
      <c r="ID190" s="48" t="n"/>
      <c r="IE190" s="18">
        <f>'Investment Analysis'!UN190</f>
        <v/>
      </c>
      <c r="IF190" s="15">
        <f>'Investment Analysis'!UL190</f>
        <v/>
      </c>
      <c r="IG190" s="48" t="n"/>
      <c r="IH190" s="18">
        <f>'Investment Analysis'!UU190</f>
        <v/>
      </c>
      <c r="II190" s="15">
        <f>'Investment Analysis'!US190</f>
        <v/>
      </c>
      <c r="IJ190" s="48" t="n"/>
      <c r="IK190" s="18">
        <f>'Investment Analysis'!VB190</f>
        <v/>
      </c>
      <c r="IL190" s="15">
        <f>'Investment Analysis'!UZ190</f>
        <v/>
      </c>
      <c r="IM190" s="48" t="n"/>
      <c r="IN190" s="18">
        <f>'Investment Analysis'!VI190</f>
        <v/>
      </c>
      <c r="IO190" s="15">
        <f>'Investment Analysis'!VG190</f>
        <v/>
      </c>
      <c r="IP190" s="18" t="n"/>
      <c r="IQ190" s="18" t="n"/>
      <c r="IR190" s="18" t="n"/>
      <c r="IS190" s="108">
        <f>IF(IT190&gt;0,IT190-IT189,0)</f>
        <v/>
      </c>
      <c r="IT190" s="48">
        <f>FY190+FV190+FS190+FP190+FM190+FJ190+FG190+FD190+FA190+EX190+EU190+ER190+EO190+EL190+EI190+EF190+EC190+DZ190+DW190+DT190+DQ190+DN190+DK190+DH190+DE190+DB190+CY190+CV190+CS190+CP190+CJ190+CG190+CD190+CA190+BX190+P190+CM190+GT190+GQ190+GN190+GK190+GH190+GE190+GB190+BU190+BR190+BO190+BL190+BI190+BF190+BC190+AZ190+AW190+AT190+AQ190+AN190+AK190+AH190+AE190+AB190+Y190+V190+S190+GW190+GZ190+HC190+HF190+HI190+HL190+HO190+HR190+HU190</f>
        <v/>
      </c>
      <c r="IU190" s="101">
        <f>IF(IT190&gt;0,IV190,0)</f>
        <v/>
      </c>
      <c r="IV190" s="101" t="n"/>
      <c r="IW190" s="15">
        <f>IF(IT190&gt;0,(IT190+IV$11-I$2)/I$2,0)</f>
        <v/>
      </c>
      <c r="IX190" s="113">
        <f>IF(IT190&gt;0,IT190+IV$11-I$2,0)</f>
        <v/>
      </c>
      <c r="IY190" s="21">
        <f>IF(IT190&gt;0,(IT190+IV$11+IV$33+IV$52+IV$73+IV$93+IV$113+IV$133+IV$159+IV$176-IT$8)/IT$8,0)</f>
        <v/>
      </c>
      <c r="IZ190" s="173">
        <f>IF(IT190&gt;0,IT190+IV$11+IV$33+IV$52+IV$73+IV$93+IV$113+IV$133+IV$159+IV$176-IT$8,0)</f>
        <v/>
      </c>
    </row>
    <row r="191">
      <c r="A191" s="554">
        <f>'Investment Analysis'!A191</f>
        <v/>
      </c>
      <c r="B191" s="4">
        <f>'Investment Analysis'!B191</f>
        <v/>
      </c>
      <c r="C191" s="27">
        <f>'Investment Analysis'!C191</f>
        <v/>
      </c>
      <c r="D191" s="14">
        <f>'Investment Analysis'!D191</f>
        <v/>
      </c>
      <c r="E191" s="15">
        <f>'Investment Analysis'!E191</f>
        <v/>
      </c>
      <c r="F191" s="13">
        <f>'Investment Analysis'!G191</f>
        <v/>
      </c>
      <c r="G191" s="14">
        <f>'Investment Analysis'!H191</f>
        <v/>
      </c>
      <c r="H191" s="15">
        <f>'Investment Analysis'!I191</f>
        <v/>
      </c>
      <c r="I191" s="13">
        <f>'Investment Analysis'!K191</f>
        <v/>
      </c>
      <c r="J191" s="14">
        <f>'Investment Analysis'!L191</f>
        <v/>
      </c>
      <c r="K191" s="15">
        <f>'Investment Analysis'!M191</f>
        <v/>
      </c>
      <c r="L191" s="41">
        <f>'Investment Analysis'!T191</f>
        <v/>
      </c>
      <c r="M191" s="21">
        <f>'Investment Analysis'!V191</f>
        <v/>
      </c>
      <c r="N191" s="21">
        <f>'Investment Analysis'!W191</f>
        <v/>
      </c>
      <c r="P191" s="48">
        <f>'Investment Analysis'!Y191</f>
        <v/>
      </c>
      <c r="Q191" s="18" t="n"/>
      <c r="R191" s="83" t="n"/>
      <c r="S191" s="48" t="n">
        <v>4898.06</v>
      </c>
      <c r="T191" s="18">
        <f>'Investment Analysis'!AH191</f>
        <v/>
      </c>
      <c r="U191" s="15">
        <f>'Investment Analysis'!AF191</f>
        <v/>
      </c>
      <c r="V191" s="48" t="n">
        <v>7621.56</v>
      </c>
      <c r="W191" s="18">
        <f>'Investment Analysis'!AO191</f>
        <v/>
      </c>
      <c r="X191" s="15">
        <f>'Investment Analysis'!AM191</f>
        <v/>
      </c>
      <c r="Y191" s="48" t="n">
        <v>10592.07</v>
      </c>
      <c r="Z191" s="18">
        <f>IF(Y191&gt;0,(Y191-Z$5)/Z$5,0)</f>
        <v/>
      </c>
      <c r="AA191" s="15">
        <f>'Investment Analysis'!GM191</f>
        <v/>
      </c>
      <c r="AB191" s="48" t="n">
        <v>2849.73</v>
      </c>
      <c r="AC191" s="18">
        <f>IF(AB191&gt;0,(AB191+8000+5000-AC$5)/AC$5,0)</f>
        <v/>
      </c>
      <c r="AD191" s="15">
        <f>'Investment Analysis'!AT191</f>
        <v/>
      </c>
      <c r="AE191" s="48" t="n">
        <v>12114.97</v>
      </c>
      <c r="AF191" s="18">
        <f>'Investment Analysis'!BC191</f>
        <v/>
      </c>
      <c r="AG191" s="15">
        <f>'Investment Analysis'!BA191</f>
        <v/>
      </c>
      <c r="AH191" s="48" t="n"/>
      <c r="AI191" s="18">
        <f>IF(AH191&gt;0,(AH191-5000+20000+20000-AI$5)/AI$5,0)</f>
        <v/>
      </c>
      <c r="AJ191" s="15">
        <f>'Investment Analysis'!BH191</f>
        <v/>
      </c>
      <c r="AK191" s="48" t="n">
        <v>5460.47</v>
      </c>
      <c r="AL191" s="18">
        <f>IF(AK191&gt;0,(AK191+7000-AL$5)/AL$5,0)</f>
        <v/>
      </c>
      <c r="AM191" s="15">
        <f>'Investment Analysis'!BO191</f>
        <v/>
      </c>
      <c r="AN191" s="48" t="n">
        <v>6224.51</v>
      </c>
      <c r="AO191" s="18">
        <f>IF(AN191&gt;0,(AN191+25000+5000-AO$5)/AO$5,0)</f>
        <v/>
      </c>
      <c r="AP191" s="15">
        <f>'Investment Analysis'!BV191</f>
        <v/>
      </c>
      <c r="AQ191" s="48" t="n">
        <v>5206.12</v>
      </c>
      <c r="AR191" s="18">
        <f>IF(AQ191&gt;0,(AQ191+10000+4000-AR$5)/AR$5,0)</f>
        <v/>
      </c>
      <c r="AS191" s="15">
        <f>'Investment Analysis'!CC191</f>
        <v/>
      </c>
      <c r="AT191" s="48" t="n">
        <v>5055.3</v>
      </c>
      <c r="AU191" s="18">
        <f>'Investment Analysis'!CL191</f>
        <v/>
      </c>
      <c r="AV191" s="15">
        <f>'Investment Analysis'!CJ191</f>
        <v/>
      </c>
      <c r="AW191" s="48" t="n">
        <v>19206.4</v>
      </c>
      <c r="AX191" s="18">
        <f>IF(AW191&gt;0,(AW191+2000-AX$5)/AX$5,0)</f>
        <v/>
      </c>
      <c r="AY191" s="15">
        <f>'Investment Analysis'!CQ191</f>
        <v/>
      </c>
      <c r="AZ191" s="48" t="n">
        <v>16915.51</v>
      </c>
      <c r="BA191" s="18">
        <f>'Investment Analysis'!CZ191</f>
        <v/>
      </c>
      <c r="BB191" s="15">
        <f>'Investment Analysis'!CX191</f>
        <v/>
      </c>
      <c r="BC191" s="48" t="n">
        <v>9898.719999999999</v>
      </c>
      <c r="BD191" s="18">
        <f>IF(BC191&gt;0,(BC191-10000+30000+10000-BD$5)/BD$5,0)</f>
        <v/>
      </c>
      <c r="BE191" s="15">
        <f>'Investment Analysis'!DE191</f>
        <v/>
      </c>
      <c r="BF191" s="48" t="n">
        <v>4720.01</v>
      </c>
      <c r="BG191" s="18">
        <f>'Investment Analysis'!DN191</f>
        <v/>
      </c>
      <c r="BH191" s="15">
        <f>'Investment Analysis'!DL191</f>
        <v/>
      </c>
      <c r="BI191" s="48" t="n">
        <v>19689.62</v>
      </c>
      <c r="BJ191" s="18">
        <f>'Investment Analysis'!EB191</f>
        <v/>
      </c>
      <c r="BK191" s="15">
        <f>'Investment Analysis'!DZ191</f>
        <v/>
      </c>
      <c r="BL191" s="48" t="n">
        <v>18712.98</v>
      </c>
      <c r="BM191" s="18">
        <f>'Investment Analysis'!EI191</f>
        <v/>
      </c>
      <c r="BN191" s="15">
        <f>'Investment Analysis'!EG191</f>
        <v/>
      </c>
      <c r="BO191" s="48" t="n">
        <v>11284.86</v>
      </c>
      <c r="BP191" s="18">
        <f>'Investment Analysis'!DU191</f>
        <v/>
      </c>
      <c r="BQ191" s="15">
        <f>'Investment Analysis'!DS191</f>
        <v/>
      </c>
      <c r="BR191" s="48" t="n">
        <v>13195.66</v>
      </c>
      <c r="BS191" s="18">
        <f>'Investment Analysis'!EP191</f>
        <v/>
      </c>
      <c r="BT191" s="15">
        <f>'Investment Analysis'!EN191</f>
        <v/>
      </c>
      <c r="BU191" s="48" t="n">
        <v>14497.77</v>
      </c>
      <c r="BV191" s="18">
        <f>IF(BU191&gt;0,(BU191+8000-BV$5)/BV$5,0)</f>
        <v/>
      </c>
      <c r="BW191" s="15">
        <f>'Investment Analysis'!EU191</f>
        <v/>
      </c>
      <c r="BX191" s="48" t="n">
        <v>27810.75</v>
      </c>
      <c r="BY191" s="18">
        <f>IF(BX191&gt;0,(BX191-10000-5000-BY$5)/BY$5,0)</f>
        <v/>
      </c>
      <c r="BZ191" s="15">
        <f>'Investment Analysis'!FB191</f>
        <v/>
      </c>
      <c r="CA191" s="48" t="n">
        <v>22059.03</v>
      </c>
      <c r="CB191" s="18">
        <f>IF(CA191&gt;0,(CA191-CB$5)/CB$5,0)</f>
        <v/>
      </c>
      <c r="CC191" s="15">
        <f>'Investment Analysis'!FI191</f>
        <v/>
      </c>
      <c r="CD191" s="48" t="n">
        <v>9877.18</v>
      </c>
      <c r="CE191" s="18">
        <f>'Investment Analysis'!FR191</f>
        <v/>
      </c>
      <c r="CF191" s="15">
        <f>'Investment Analysis'!FP191</f>
        <v/>
      </c>
      <c r="CG191" s="48" t="n">
        <v>4854.08</v>
      </c>
      <c r="CH191" s="18">
        <f>'Investment Analysis'!FR191</f>
        <v/>
      </c>
      <c r="CI191" s="15">
        <f>'Investment Analysis'!FW191</f>
        <v/>
      </c>
      <c r="CJ191" s="48" t="n"/>
      <c r="CK191" s="18">
        <f>IF(CJ191&gt;0,(CJ191+5000+8000-CK$5)/CK$5,0)</f>
        <v/>
      </c>
      <c r="CL191" s="15">
        <f>'Investment Analysis'!GD191</f>
        <v/>
      </c>
      <c r="CM191" s="48" t="n">
        <v>38813.18</v>
      </c>
      <c r="CN191" s="18">
        <f>IF(CM191&gt;0,(CM191-CN$5)/CN$5,0)</f>
        <v/>
      </c>
      <c r="CO191" s="15">
        <f>'Investment Analysis'!GT191</f>
        <v/>
      </c>
      <c r="CP191" s="48" t="n">
        <v>27680.25</v>
      </c>
      <c r="CQ191" s="18">
        <f>IF(CP191&gt;0,(CP191-CQ$5)/CQ$5,0)</f>
        <v/>
      </c>
      <c r="CR191" s="15">
        <f>'Investment Analysis'!HG191</f>
        <v/>
      </c>
      <c r="CS191" s="48" t="n">
        <v>4710</v>
      </c>
      <c r="CT191" s="18">
        <f>IF(CS191&gt;0,(CS191-CT$5)/CT$5,0)</f>
        <v/>
      </c>
      <c r="CU191" s="15">
        <f>'Investment Analysis'!HN191</f>
        <v/>
      </c>
      <c r="CV191" s="48" t="n">
        <v>31225.25</v>
      </c>
      <c r="CW191" s="18">
        <f>IF(CV191&gt;0,(CV191-CW$5)/CW$5,0)</f>
        <v/>
      </c>
      <c r="CX191" s="15">
        <f>'Investment Analysis'!IB191</f>
        <v/>
      </c>
      <c r="CY191" s="48" t="n">
        <v>23725.8</v>
      </c>
      <c r="CZ191" s="18">
        <f>IF(CY191&gt;0,(CY191-CZ$5)/CZ$5,0)</f>
        <v/>
      </c>
      <c r="DA191" s="15">
        <f>'Investment Analysis'!II191</f>
        <v/>
      </c>
      <c r="DB191" s="48" t="n">
        <v>6900.25</v>
      </c>
      <c r="DC191" s="18">
        <f>IF(DB191&gt;0,(DB191-DC$5)/DC$5,0)</f>
        <v/>
      </c>
      <c r="DD191" s="15">
        <f>'Investment Analysis'!IP191</f>
        <v/>
      </c>
      <c r="DE191" s="48" t="n">
        <v>26067</v>
      </c>
      <c r="DF191" s="18">
        <f>'Investment Analysis'!IY191</f>
        <v/>
      </c>
      <c r="DG191" s="15">
        <f>'Investment Analysis'!IW191</f>
        <v/>
      </c>
      <c r="DH191" s="48" t="n">
        <v>22662</v>
      </c>
      <c r="DI191" s="18">
        <f>IF(DH191&gt;0,(DH191-DI$5)/DI$5,0)</f>
        <v/>
      </c>
      <c r="DJ191" s="15">
        <f>'Investment Analysis'!JD191</f>
        <v/>
      </c>
      <c r="DK191" s="48" t="n">
        <v>25461.5</v>
      </c>
      <c r="DL191" s="18">
        <f>IF(DK191&gt;0,(DK191-DL$5)/DL$5,0)</f>
        <v/>
      </c>
      <c r="DM191" s="15">
        <f>'Investment Analysis'!JK191</f>
        <v/>
      </c>
      <c r="DN191" s="48" t="n">
        <v>1139.5</v>
      </c>
      <c r="DO191" s="18">
        <f>IF(DN191&gt;0,(DN191-DO$5)/DO$5,0)</f>
        <v/>
      </c>
      <c r="DP191" s="15">
        <f>'Investment Analysis'!HU191</f>
        <v/>
      </c>
      <c r="DQ191" s="48" t="n">
        <v>29750</v>
      </c>
      <c r="DR191" s="18">
        <f>IF(DQ191&gt;0,(DQ191-DR$5)/DR$5,0)</f>
        <v/>
      </c>
      <c r="DS191" s="15">
        <f>'Investment Analysis'!JR191</f>
        <v/>
      </c>
      <c r="DT191" s="48" t="n">
        <v>24984</v>
      </c>
      <c r="DU191" s="18">
        <f>IF(DT191&gt;0,(DT191-630.54-DU$5)/DU$5,0)</f>
        <v/>
      </c>
      <c r="DV191" s="15">
        <f>'Investment Analysis'!JY191</f>
        <v/>
      </c>
      <c r="DW191" s="48" t="n">
        <v>16793</v>
      </c>
      <c r="DX191" s="18">
        <f>IF(DW191&gt;0,(DW191-DX$5)/DX$5,0)</f>
        <v/>
      </c>
      <c r="DY191" s="15">
        <f>'Investment Analysis'!KF191</f>
        <v/>
      </c>
      <c r="DZ191" s="48" t="n">
        <v>6758</v>
      </c>
      <c r="EA191" s="18">
        <f>IF(DZ191&gt;0,(DZ191-EA$5)/EA$5,0)</f>
        <v/>
      </c>
      <c r="EB191" s="15">
        <f>'Investment Analysis'!KM191</f>
        <v/>
      </c>
      <c r="EC191" s="48" t="n">
        <v>13585</v>
      </c>
      <c r="ED191" s="18">
        <f>'Investment Analysis'!KV191</f>
        <v/>
      </c>
      <c r="EE191" s="15">
        <f>'Investment Analysis'!KT191</f>
        <v/>
      </c>
      <c r="EF191" s="48" t="n">
        <v>22927.5</v>
      </c>
      <c r="EG191" s="18">
        <f>IF(EF191&gt;0,(EF191-EG$5)/EG$5,0)</f>
        <v/>
      </c>
      <c r="EH191" s="15">
        <f>'Investment Analysis'!LH191</f>
        <v/>
      </c>
      <c r="EI191" s="48" t="n">
        <v>10555.35</v>
      </c>
      <c r="EJ191" s="18">
        <f>'Investment Analysis'!LQ191</f>
        <v/>
      </c>
      <c r="EK191" s="15">
        <f>'Investment Analysis'!LO191</f>
        <v/>
      </c>
      <c r="EL191" s="48" t="n">
        <v>36720</v>
      </c>
      <c r="EM191" s="18">
        <f>IF(EL191&gt;0,(EL191-EM$4)/EM$4,0)</f>
        <v/>
      </c>
      <c r="EN191" s="15">
        <f>'Investment Analysis'!LX191</f>
        <v/>
      </c>
      <c r="EO191" s="48" t="n">
        <v>18885</v>
      </c>
      <c r="EP191" s="68">
        <f>IF(EO191&gt;0,(EO191-500-EP$5)/EP$5,0)</f>
        <v/>
      </c>
      <c r="EQ191" s="15">
        <f>'Investment Analysis'!MC191</f>
        <v/>
      </c>
      <c r="ER191" s="48" t="n">
        <v>5025</v>
      </c>
      <c r="ES191" s="18">
        <f>'Investment Analysis'!LX191</f>
        <v/>
      </c>
      <c r="ET191" s="15">
        <f>'Investment Analysis'!LA191</f>
        <v/>
      </c>
      <c r="EU191" s="48" t="n">
        <v>92722.5</v>
      </c>
      <c r="EV191" s="18">
        <f>'Investment Analysis'!ML191</f>
        <v/>
      </c>
      <c r="EW191" s="15">
        <f>'Investment Analysis'!MJ191</f>
        <v/>
      </c>
      <c r="EX191" s="48" t="n">
        <v>93460.5</v>
      </c>
      <c r="EY191" s="18">
        <f>IF(EX191&gt;0,(EX191-EY$5)/EY$5,0)</f>
        <v/>
      </c>
      <c r="EZ191" s="15">
        <f>'Investment Analysis'!MQ191</f>
        <v/>
      </c>
      <c r="FA191" s="48" t="n">
        <v>15160</v>
      </c>
      <c r="FB191" s="18">
        <f>IF(FA191&gt;0,(FA191-FB$5)/FB$5,0)</f>
        <v/>
      </c>
      <c r="FC191" s="15">
        <f>'Investment Analysis'!MX191</f>
        <v/>
      </c>
      <c r="FD191" s="48" t="n">
        <v>21394.1</v>
      </c>
      <c r="FE191" s="18">
        <f>IF(FD191&gt;0,(FD191-FE$5)/FE$5,0)</f>
        <v/>
      </c>
      <c r="FF191" s="15">
        <f>'Investment Analysis'!NE191</f>
        <v/>
      </c>
      <c r="FG191" s="48" t="n">
        <v>20106</v>
      </c>
      <c r="FH191" s="18">
        <f>IF(FG191&gt;0,(FG191-FH$5)/FH$5,0)</f>
        <v/>
      </c>
      <c r="FI191" s="15">
        <f>'Investment Analysis'!NL191</f>
        <v/>
      </c>
      <c r="FJ191" s="48" t="n">
        <v>44338.7</v>
      </c>
      <c r="FK191" s="18">
        <f>IF(FJ191&gt;0,(FJ191-FK$5)/FK$5,0)</f>
        <v/>
      </c>
      <c r="FL191" s="15">
        <f>'Investment Analysis'!NS191</f>
        <v/>
      </c>
      <c r="FM191" s="48" t="n">
        <v>3774.9</v>
      </c>
      <c r="FN191" s="18">
        <f>IF(FM191&gt;0,(FM191-FN$5)/FN$5,0)</f>
        <v/>
      </c>
      <c r="FO191" s="15">
        <f>'Investment Analysis'!NZ191</f>
        <v/>
      </c>
      <c r="FP191" s="48" t="n">
        <v>28800</v>
      </c>
      <c r="FQ191" s="18">
        <f>IF(FP191&gt;0,(FP191-FQ$5)/FQ$5,0)</f>
        <v/>
      </c>
      <c r="FR191" s="15">
        <f>'Investment Analysis'!OG191</f>
        <v/>
      </c>
      <c r="FS191" s="48" t="n">
        <v>90777</v>
      </c>
      <c r="FT191" s="18">
        <f>IF(FS191&gt;0,(FS191-FT$5)/FT$5,0)</f>
        <v/>
      </c>
      <c r="FU191" s="15">
        <f>'Investment Analysis'!ON191</f>
        <v/>
      </c>
      <c r="FV191" s="48" t="n">
        <v>12640</v>
      </c>
      <c r="FW191" s="18">
        <f>IF(FV191&gt;0,(FV191-FW$5)/FW$5,0)</f>
        <v/>
      </c>
      <c r="FX191" s="15">
        <f>'Investment Analysis'!OU191</f>
        <v/>
      </c>
      <c r="FY191" s="48" t="n">
        <v>20067.5</v>
      </c>
      <c r="FZ191" s="18">
        <f>IF(FY191&gt;0,(FY191-FZ$5)/FZ$5,0)</f>
        <v/>
      </c>
      <c r="GA191" s="15">
        <f>'Investment Analysis'!PB191</f>
        <v/>
      </c>
      <c r="GB191" s="48" t="n">
        <v>21464.25</v>
      </c>
      <c r="GC191" s="18">
        <f>'Investment Analysis'!PK191</f>
        <v/>
      </c>
      <c r="GD191" s="15">
        <f>'Investment Analysis'!PI191</f>
        <v/>
      </c>
      <c r="GE191" s="48" t="n">
        <v>20004</v>
      </c>
      <c r="GF191" s="18">
        <f>'Investment Analysis'!PY191</f>
        <v/>
      </c>
      <c r="GG191" s="15">
        <f>'Investment Analysis'!PW191</f>
        <v/>
      </c>
      <c r="GH191" s="48" t="n">
        <v>22729</v>
      </c>
      <c r="GI191" s="18">
        <f>'Investment Analysis'!QF191</f>
        <v/>
      </c>
      <c r="GJ191" s="15">
        <f>'Investment Analysis'!QD191</f>
        <v/>
      </c>
      <c r="GK191" s="48" t="n">
        <v>42700</v>
      </c>
      <c r="GL191" s="18">
        <f>'Investment Analysis'!QM191</f>
        <v/>
      </c>
      <c r="GM191" s="15">
        <f>'Investment Analysis'!QK191</f>
        <v/>
      </c>
      <c r="GN191" s="48" t="n">
        <v>16065</v>
      </c>
      <c r="GO191" s="18">
        <f>'Investment Analysis'!QT191</f>
        <v/>
      </c>
      <c r="GP191" s="15">
        <f>'Investment Analysis'!QR191</f>
        <v/>
      </c>
      <c r="GQ191" s="48" t="n">
        <v>5918.55</v>
      </c>
      <c r="GR191" s="18">
        <f>'Investment Analysis'!RA191</f>
        <v/>
      </c>
      <c r="GS191" s="15">
        <f>'Investment Analysis'!QY191</f>
        <v/>
      </c>
      <c r="GT191" s="48" t="n">
        <v>24029.5</v>
      </c>
      <c r="GU191" s="18">
        <f>'Investment Analysis'!RH191</f>
        <v/>
      </c>
      <c r="GV191" s="15">
        <f>'Investment Analysis'!RF191</f>
        <v/>
      </c>
      <c r="GW191" s="48" t="n">
        <v>14135.5</v>
      </c>
      <c r="GX191" s="18">
        <f>'Investment Analysis'!RO191</f>
        <v/>
      </c>
      <c r="GY191" s="15">
        <f>'Investment Analysis'!RM191</f>
        <v/>
      </c>
      <c r="GZ191" s="48" t="n">
        <v>4770</v>
      </c>
      <c r="HA191" s="18">
        <f>'Investment Analysis'!RV191</f>
        <v/>
      </c>
      <c r="HB191" s="15">
        <f>'Investment Analysis'!RT191</f>
        <v/>
      </c>
      <c r="HC191" s="48" t="n">
        <v>36510</v>
      </c>
      <c r="HD191" s="18">
        <f>'Investment Analysis'!SC191</f>
        <v/>
      </c>
      <c r="HE191" s="15">
        <f>'Investment Analysis'!SA191</f>
        <v/>
      </c>
      <c r="HF191" s="48" t="n">
        <v>15730</v>
      </c>
      <c r="HG191" s="18">
        <f>'Investment Analysis'!SJ191</f>
        <v/>
      </c>
      <c r="HH191" s="15">
        <f>'Investment Analysis'!SH191</f>
        <v/>
      </c>
      <c r="HI191" s="48" t="n">
        <v>10840</v>
      </c>
      <c r="HJ191" s="18">
        <f>'Investment Analysis'!SM191</f>
        <v/>
      </c>
      <c r="HK191" s="15">
        <f>'Investment Analysis'!SK191</f>
        <v/>
      </c>
      <c r="HL191" s="48" t="n">
        <v>20640</v>
      </c>
      <c r="HM191" s="18">
        <f>'Investment Analysis'!SP191</f>
        <v/>
      </c>
      <c r="HN191" s="15">
        <f>'Investment Analysis'!SN191</f>
        <v/>
      </c>
      <c r="HO191" s="48" t="n">
        <v>19048.5</v>
      </c>
      <c r="HP191" s="18">
        <f>'Investment Analysis'!TE191</f>
        <v/>
      </c>
      <c r="HQ191" s="15">
        <f>'Investment Analysis'!TC191</f>
        <v/>
      </c>
      <c r="HR191" s="48" t="n">
        <v>7170</v>
      </c>
      <c r="HS191" s="18">
        <f>'Investment Analysis'!TL191</f>
        <v/>
      </c>
      <c r="HT191" s="15">
        <f>'Investment Analysis'!TJ191</f>
        <v/>
      </c>
      <c r="HU191" s="54" t="n">
        <v>21419.3</v>
      </c>
      <c r="HV191" s="18">
        <f>'Investment Analysis'!TS191</f>
        <v/>
      </c>
      <c r="HW191" s="15">
        <f>'Investment Analysis'!TQ191</f>
        <v/>
      </c>
      <c r="HX191" s="48" t="n"/>
      <c r="HY191" s="18">
        <f>'Investment Analysis'!TZ191</f>
        <v/>
      </c>
      <c r="HZ191" s="15">
        <f>'Investment Analysis'!TX191</f>
        <v/>
      </c>
      <c r="IA191" s="48" t="n"/>
      <c r="IB191" s="18">
        <f>'Investment Analysis'!UG191</f>
        <v/>
      </c>
      <c r="IC191" s="15">
        <f>'Investment Analysis'!UE191</f>
        <v/>
      </c>
      <c r="ID191" s="48" t="n"/>
      <c r="IE191" s="18">
        <f>'Investment Analysis'!UN191</f>
        <v/>
      </c>
      <c r="IF191" s="15">
        <f>'Investment Analysis'!UL191</f>
        <v/>
      </c>
      <c r="IG191" s="48" t="n"/>
      <c r="IH191" s="18">
        <f>'Investment Analysis'!UU191</f>
        <v/>
      </c>
      <c r="II191" s="15">
        <f>'Investment Analysis'!US191</f>
        <v/>
      </c>
      <c r="IJ191" s="48" t="n"/>
      <c r="IK191" s="18">
        <f>'Investment Analysis'!VB191</f>
        <v/>
      </c>
      <c r="IL191" s="15">
        <f>'Investment Analysis'!UZ191</f>
        <v/>
      </c>
      <c r="IM191" s="48" t="n"/>
      <c r="IN191" s="18">
        <f>'Investment Analysis'!VI191</f>
        <v/>
      </c>
      <c r="IO191" s="15">
        <f>'Investment Analysis'!VG191</f>
        <v/>
      </c>
      <c r="IP191" s="18" t="n"/>
      <c r="IQ191" s="18" t="n"/>
      <c r="IR191" s="18" t="n"/>
      <c r="IS191" s="108">
        <f>IF(IT191&gt;0,IT191-IT190,0)</f>
        <v/>
      </c>
      <c r="IT191" s="48">
        <f>FY191+FV191+FS191+FP191+FM191+FJ191+FG191+FD191+FA191+EX191+EU191+ER191+EO191+EL191+EI191+EF191+EC191+DZ191+DW191+DT191+DQ191+DN191+DK191+DH191+DE191+DB191+CY191+CV191+CS191+CP191+CJ191+CG191+CD191+CA191+BX191+P191+CM191+GT191+GQ191+GN191+GK191+GH191+GE191+GB191+BU191+BR191+BO191+BL191+BI191+BF191+BC191+AZ191+AW191+AT191+AQ191+AN191+AK191+AH191+AE191+AB191+Y191+V191+S191+GW191+GZ191+HC191+HF191+HI191+HL191+HO191+HR191+HU191</f>
        <v/>
      </c>
      <c r="IU191" s="101">
        <f>IF(IT191&gt;0,IV191,0)</f>
        <v/>
      </c>
      <c r="IV191" s="101" t="n"/>
      <c r="IW191" s="15">
        <f>IF(IT191&gt;0,(IT191+IV$11-I$2)/I$2,0)</f>
        <v/>
      </c>
      <c r="IX191" s="113">
        <f>IF(IT191&gt;0,IT191+IV$11-I$2,0)</f>
        <v/>
      </c>
      <c r="IY191" s="21">
        <f>IF(IT191&gt;0,(IT191+IV$11+IV$33+IV$52+IV$73+IV$93+IV$113+IV$133+IV$159+IV$176-IT$8)/IT$8,0)</f>
        <v/>
      </c>
      <c r="IZ191" s="173">
        <f>IF(IT191&gt;0,IT191+IV$11+IV$33+IV$52+IV$73+IV$93+IV$113+IV$133+IV$159+IV$176-IT$8,0)</f>
        <v/>
      </c>
    </row>
    <row r="192">
      <c r="A192" s="554">
        <f>'Investment Analysis'!A192</f>
        <v/>
      </c>
      <c r="B192" s="4">
        <f>'Investment Analysis'!B192</f>
        <v/>
      </c>
      <c r="C192" s="27">
        <f>'Investment Analysis'!C192</f>
        <v/>
      </c>
      <c r="D192" s="14">
        <f>'Investment Analysis'!D192</f>
        <v/>
      </c>
      <c r="E192" s="15">
        <f>'Investment Analysis'!E192</f>
        <v/>
      </c>
      <c r="F192" s="13">
        <f>'Investment Analysis'!G192</f>
        <v/>
      </c>
      <c r="G192" s="14">
        <f>'Investment Analysis'!H192</f>
        <v/>
      </c>
      <c r="H192" s="15">
        <f>'Investment Analysis'!I192</f>
        <v/>
      </c>
      <c r="I192" s="13">
        <f>'Investment Analysis'!K192</f>
        <v/>
      </c>
      <c r="J192" s="14">
        <f>'Investment Analysis'!L192</f>
        <v/>
      </c>
      <c r="K192" s="15">
        <f>'Investment Analysis'!M192</f>
        <v/>
      </c>
      <c r="L192" s="41">
        <f>'Investment Analysis'!T192</f>
        <v/>
      </c>
      <c r="M192" s="21">
        <f>'Investment Analysis'!V192</f>
        <v/>
      </c>
      <c r="N192" s="21">
        <f>'Investment Analysis'!W192</f>
        <v/>
      </c>
      <c r="P192" s="48">
        <f>'Investment Analysis'!Y192</f>
        <v/>
      </c>
      <c r="Q192" s="18" t="n"/>
      <c r="R192" s="83" t="n"/>
      <c r="S192" s="48" t="n">
        <v>4870.28</v>
      </c>
      <c r="T192" s="18">
        <f>'Investment Analysis'!AH192</f>
        <v/>
      </c>
      <c r="U192" s="15">
        <f>'Investment Analysis'!AF192</f>
        <v/>
      </c>
      <c r="V192" s="48" t="n">
        <v>7596.97</v>
      </c>
      <c r="W192" s="18">
        <f>'Investment Analysis'!AO192</f>
        <v/>
      </c>
      <c r="X192" s="15">
        <f>'Investment Analysis'!AM192</f>
        <v/>
      </c>
      <c r="Y192" s="48" t="n">
        <v>10592.07</v>
      </c>
      <c r="Z192" s="18">
        <f>IF(Y192&gt;0,(Y192-Z$5)/Z$5,0)</f>
        <v/>
      </c>
      <c r="AA192" s="15">
        <f>'Investment Analysis'!GM192</f>
        <v/>
      </c>
      <c r="AB192" s="48" t="n">
        <v>2837.74</v>
      </c>
      <c r="AC192" s="18">
        <f>IF(AB192&gt;0,(AB192+8000+5000-AC$5)/AC$5,0)</f>
        <v/>
      </c>
      <c r="AD192" s="15">
        <f>'Investment Analysis'!AT192</f>
        <v/>
      </c>
      <c r="AE192" s="48" t="n">
        <v>12080.48</v>
      </c>
      <c r="AF192" s="18">
        <f>'Investment Analysis'!BC192</f>
        <v/>
      </c>
      <c r="AG192" s="15">
        <f>'Investment Analysis'!BA192</f>
        <v/>
      </c>
      <c r="AH192" s="48" t="n"/>
      <c r="AI192" s="18">
        <f>IF(AH192&gt;0,(AH192-5000+20000+20000-AI$5)/AI$5,0)</f>
        <v/>
      </c>
      <c r="AJ192" s="15">
        <f>'Investment Analysis'!BH192</f>
        <v/>
      </c>
      <c r="AK192" s="48" t="n">
        <v>5367.04</v>
      </c>
      <c r="AL192" s="18">
        <f>IF(AK192&gt;0,(AK192+7000-AL$5)/AL$5,0)</f>
        <v/>
      </c>
      <c r="AM192" s="15">
        <f>'Investment Analysis'!BO192</f>
        <v/>
      </c>
      <c r="AN192" s="48" t="n">
        <v>6169.73</v>
      </c>
      <c r="AO192" s="18">
        <f>IF(AN192&gt;0,(AN192+25000+5000-AO$5)/AO$5,0)</f>
        <v/>
      </c>
      <c r="AP192" s="15">
        <f>'Investment Analysis'!BV192</f>
        <v/>
      </c>
      <c r="AQ192" s="48" t="n">
        <v>5196.37</v>
      </c>
      <c r="AR192" s="18">
        <f>IF(AQ192&gt;0,(AQ192+10000+4000-AR$5)/AR$5,0)</f>
        <v/>
      </c>
      <c r="AS192" s="15">
        <f>'Investment Analysis'!CC192</f>
        <v/>
      </c>
      <c r="AT192" s="48" t="n">
        <v>5007.99</v>
      </c>
      <c r="AU192" s="18">
        <f>'Investment Analysis'!CL192</f>
        <v/>
      </c>
      <c r="AV192" s="15">
        <f>'Investment Analysis'!CJ192</f>
        <v/>
      </c>
      <c r="AW192" s="48" t="n">
        <v>18912.28</v>
      </c>
      <c r="AX192" s="18">
        <f>IF(AW192&gt;0,(AW192+2000-AX$5)/AX$5,0)</f>
        <v/>
      </c>
      <c r="AY192" s="15">
        <f>'Investment Analysis'!CQ192</f>
        <v/>
      </c>
      <c r="AZ192" s="48" t="n">
        <v>16790.21</v>
      </c>
      <c r="BA192" s="18">
        <f>'Investment Analysis'!CZ192</f>
        <v/>
      </c>
      <c r="BB192" s="15">
        <f>'Investment Analysis'!CX192</f>
        <v/>
      </c>
      <c r="BC192" s="48" t="n">
        <v>9869.440000000001</v>
      </c>
      <c r="BD192" s="18">
        <f>IF(BC192&gt;0,(BC192-10000+30000+10000-BD$5)/BD$5,0)</f>
        <v/>
      </c>
      <c r="BE192" s="15">
        <f>'Investment Analysis'!DE192</f>
        <v/>
      </c>
      <c r="BF192" s="423" t="n">
        <v>4699.76</v>
      </c>
      <c r="BG192" s="18">
        <f>'Investment Analysis'!DN192</f>
        <v/>
      </c>
      <c r="BH192" s="15">
        <f>'Investment Analysis'!DL192</f>
        <v/>
      </c>
      <c r="BI192" s="48" t="n">
        <v>19585.61</v>
      </c>
      <c r="BJ192" s="18">
        <f>'Investment Analysis'!EB192</f>
        <v/>
      </c>
      <c r="BK192" s="15">
        <f>'Investment Analysis'!DZ192</f>
        <v/>
      </c>
      <c r="BL192" s="48" t="n">
        <v>18638.55</v>
      </c>
      <c r="BM192" s="18">
        <f>'Investment Analysis'!EI192</f>
        <v/>
      </c>
      <c r="BN192" s="15">
        <f>'Investment Analysis'!EG192</f>
        <v/>
      </c>
      <c r="BO192" s="48" t="n">
        <v>11315.68</v>
      </c>
      <c r="BP192" s="18">
        <f>'Investment Analysis'!DU192</f>
        <v/>
      </c>
      <c r="BQ192" s="15">
        <f>'Investment Analysis'!DS192</f>
        <v/>
      </c>
      <c r="BR192" s="48" t="n">
        <v>13111.36</v>
      </c>
      <c r="BS192" s="18">
        <f>'Investment Analysis'!EP192</f>
        <v/>
      </c>
      <c r="BT192" s="15">
        <f>'Investment Analysis'!EN192</f>
        <v/>
      </c>
      <c r="BU192" s="48" t="n">
        <v>14581.77</v>
      </c>
      <c r="BV192" s="18">
        <f>IF(BU192&gt;0,(BU192+8000-BV$5)/BV$5,0)</f>
        <v/>
      </c>
      <c r="BW192" s="15">
        <f>'Investment Analysis'!EU192</f>
        <v/>
      </c>
      <c r="BX192" s="48" t="n">
        <v>27096.97</v>
      </c>
      <c r="BY192" s="18">
        <f>IF(BX192&gt;0,(BX192-10000-5000-BY$5)/BY$5,0)</f>
        <v/>
      </c>
      <c r="BZ192" s="15">
        <f>'Investment Analysis'!FB192</f>
        <v/>
      </c>
      <c r="CA192" s="48" t="n">
        <v>22296.79</v>
      </c>
      <c r="CB192" s="18">
        <f>IF(CA192&gt;0,(CA192-CB$5)/CB$5,0)</f>
        <v/>
      </c>
      <c r="CC192" s="15">
        <f>'Investment Analysis'!FI192</f>
        <v/>
      </c>
      <c r="CD192" s="48" t="n">
        <v>9639.879999999999</v>
      </c>
      <c r="CE192" s="18">
        <f>'Investment Analysis'!FR192</f>
        <v/>
      </c>
      <c r="CF192" s="15">
        <f>'Investment Analysis'!FP192</f>
        <v/>
      </c>
      <c r="CG192" s="48" t="n">
        <v>4875.56</v>
      </c>
      <c r="CH192" s="18">
        <f>'Investment Analysis'!FR192</f>
        <v/>
      </c>
      <c r="CI192" s="15">
        <f>'Investment Analysis'!FW192</f>
        <v/>
      </c>
      <c r="CJ192" s="48" t="n"/>
      <c r="CK192" s="18">
        <f>IF(CJ192&gt;0,(CJ192+5000+8000-CK$5)/CK$5,0)</f>
        <v/>
      </c>
      <c r="CL192" s="15">
        <f>'Investment Analysis'!GD192</f>
        <v/>
      </c>
      <c r="CM192" s="48" t="n">
        <v>38698.28</v>
      </c>
      <c r="CN192" s="18">
        <f>IF(CM192&gt;0,(CM192-CN$5)/CN$5,0)</f>
        <v/>
      </c>
      <c r="CO192" s="15">
        <f>'Investment Analysis'!GT192</f>
        <v/>
      </c>
      <c r="CP192" s="48" t="n">
        <v>28781.35</v>
      </c>
      <c r="CQ192" s="18">
        <f>IF(CP192&gt;0,(CP192-CQ$5)/CQ$5,0)</f>
        <v/>
      </c>
      <c r="CR192" s="15">
        <f>'Investment Analysis'!HG192</f>
        <v/>
      </c>
      <c r="CS192" s="48" t="n">
        <v>4590</v>
      </c>
      <c r="CT192" s="18">
        <f>IF(CS192&gt;0,(CS192-CT$5)/CT$5,0)</f>
        <v/>
      </c>
      <c r="CU192" s="15">
        <f>'Investment Analysis'!HN192</f>
        <v/>
      </c>
      <c r="CV192" s="48" t="n">
        <v>30969.75</v>
      </c>
      <c r="CW192" s="18">
        <f>IF(CV192&gt;0,(CV192-CW$5)/CW$5,0)</f>
        <v/>
      </c>
      <c r="CX192" s="15">
        <f>'Investment Analysis'!IB192</f>
        <v/>
      </c>
      <c r="CY192" s="48" t="n">
        <v>23751.7</v>
      </c>
      <c r="CZ192" s="18">
        <f>IF(CY192&gt;0,(CY192-CZ$5)/CZ$5,0)</f>
        <v/>
      </c>
      <c r="DA192" s="15">
        <f>'Investment Analysis'!II192</f>
        <v/>
      </c>
      <c r="DB192" s="48" t="n">
        <v>6937.75</v>
      </c>
      <c r="DC192" s="18">
        <f>IF(DB192&gt;0,(DB192-DC$5)/DC$5,0)</f>
        <v/>
      </c>
      <c r="DD192" s="15">
        <f>'Investment Analysis'!IP192</f>
        <v/>
      </c>
      <c r="DE192" s="48" t="n">
        <v>24927</v>
      </c>
      <c r="DF192" s="18">
        <f>'Investment Analysis'!IY192</f>
        <v/>
      </c>
      <c r="DG192" s="15">
        <f>'Investment Analysis'!IW192</f>
        <v/>
      </c>
      <c r="DH192" s="48" t="n">
        <v>22819.8</v>
      </c>
      <c r="DI192" s="18">
        <f>IF(DH192&gt;0,(DH192-DI$5)/DI$5,0)</f>
        <v/>
      </c>
      <c r="DJ192" s="15">
        <f>'Investment Analysis'!JD192</f>
        <v/>
      </c>
      <c r="DK192" s="48" t="n">
        <v>25507.5</v>
      </c>
      <c r="DL192" s="18">
        <f>IF(DK192&gt;0,(DK192-DL$5)/DL$5,0)</f>
        <v/>
      </c>
      <c r="DM192" s="15">
        <f>'Investment Analysis'!JK192</f>
        <v/>
      </c>
      <c r="DN192" s="48" t="n">
        <v>1145.6</v>
      </c>
      <c r="DO192" s="18">
        <f>IF(DN192&gt;0,(DN192-DO$5)/DO$5,0)</f>
        <v/>
      </c>
      <c r="DP192" s="15">
        <f>'Investment Analysis'!HU192</f>
        <v/>
      </c>
      <c r="DQ192" s="48" t="n">
        <v>30510</v>
      </c>
      <c r="DR192" s="18">
        <f>IF(DQ192&gt;0,(DQ192-DR$5)/DR$5,0)</f>
        <v/>
      </c>
      <c r="DS192" s="15">
        <f>'Investment Analysis'!JR192</f>
        <v/>
      </c>
      <c r="DT192" s="48" t="n">
        <v>23802</v>
      </c>
      <c r="DU192" s="18">
        <f>IF(DT192&gt;0,(DT192-630.54-DU$5)/DU$5,0)</f>
        <v/>
      </c>
      <c r="DV192" s="15">
        <f>'Investment Analysis'!JY192</f>
        <v/>
      </c>
      <c r="DW192" s="48" t="n">
        <v>17094</v>
      </c>
      <c r="DX192" s="18">
        <f>IF(DW192&gt;0,(DW192-DX$5)/DX$5,0)</f>
        <v/>
      </c>
      <c r="DY192" s="15">
        <f>'Investment Analysis'!KF192</f>
        <v/>
      </c>
      <c r="DZ192" s="48" t="n">
        <v>6670</v>
      </c>
      <c r="EA192" s="18">
        <f>IF(DZ192&gt;0,(DZ192-EA$5)/EA$5,0)</f>
        <v/>
      </c>
      <c r="EB192" s="15">
        <f>'Investment Analysis'!KM192</f>
        <v/>
      </c>
      <c r="EC192" s="48" t="n">
        <v>14300</v>
      </c>
      <c r="ED192" s="18">
        <f>'Investment Analysis'!KV192</f>
        <v/>
      </c>
      <c r="EE192" s="15">
        <f>'Investment Analysis'!KT192</f>
        <v/>
      </c>
      <c r="EF192" s="48" t="n">
        <v>23886</v>
      </c>
      <c r="EG192" s="18">
        <f>IF(EF192&gt;0,(EF192-EG$5)/EG$5,0)</f>
        <v/>
      </c>
      <c r="EH192" s="15">
        <f>'Investment Analysis'!LH192</f>
        <v/>
      </c>
      <c r="EI192" s="48" t="n">
        <v>10265.45</v>
      </c>
      <c r="EJ192" s="18">
        <f>'Investment Analysis'!LQ192</f>
        <v/>
      </c>
      <c r="EK192" s="15">
        <f>'Investment Analysis'!LO192</f>
        <v/>
      </c>
      <c r="EL192" s="48" t="n">
        <v>34965</v>
      </c>
      <c r="EM192" s="18">
        <f>IF(EL192&gt;0,(EL192-EM$4)/EM$4,0)</f>
        <v/>
      </c>
      <c r="EN192" s="15">
        <f>'Investment Analysis'!LX192</f>
        <v/>
      </c>
      <c r="EO192" s="48" t="n">
        <v>18195</v>
      </c>
      <c r="EP192" s="68">
        <f>IF(EO192&gt;0,(EO192-500-EP$5)/EP$5,0)</f>
        <v/>
      </c>
      <c r="EQ192" s="15">
        <f>'Investment Analysis'!MC192</f>
        <v/>
      </c>
      <c r="ER192" s="48" t="n">
        <v>5420</v>
      </c>
      <c r="ES192" s="18">
        <f>'Investment Analysis'!LX192</f>
        <v/>
      </c>
      <c r="ET192" s="15">
        <f>'Investment Analysis'!LA192</f>
        <v/>
      </c>
      <c r="EU192" s="48" t="n">
        <v>85260.5</v>
      </c>
      <c r="EV192" s="18">
        <f>'Investment Analysis'!ML192</f>
        <v/>
      </c>
      <c r="EW192" s="15">
        <f>'Investment Analysis'!MJ192</f>
        <v/>
      </c>
      <c r="EX192" s="48" t="n">
        <v>91885.5</v>
      </c>
      <c r="EY192" s="18">
        <f>IF(EX192&gt;0,(EX192-EY$5)/EY$5,0)</f>
        <v/>
      </c>
      <c r="EZ192" s="15">
        <f>'Investment Analysis'!MQ192</f>
        <v/>
      </c>
      <c r="FA192" s="48" t="n">
        <v>15088</v>
      </c>
      <c r="FB192" s="18">
        <f>IF(FA192&gt;0,(FA192-FB$5)/FB$5,0)</f>
        <v/>
      </c>
      <c r="FC192" s="15">
        <f>'Investment Analysis'!MX192</f>
        <v/>
      </c>
      <c r="FD192" s="48" t="n">
        <v>21021</v>
      </c>
      <c r="FE192" s="18">
        <f>IF(FD192&gt;0,(FD192-FE$5)/FE$5,0)</f>
        <v/>
      </c>
      <c r="FF192" s="15">
        <f>'Investment Analysis'!NE192</f>
        <v/>
      </c>
      <c r="FG192" s="48" t="n">
        <v>19710</v>
      </c>
      <c r="FH192" s="18">
        <f>IF(FG192&gt;0,(FG192-FH$5)/FH$5,0)</f>
        <v/>
      </c>
      <c r="FI192" s="15">
        <f>'Investment Analysis'!NL192</f>
        <v/>
      </c>
      <c r="FJ192" s="48" t="n">
        <v>44027.9</v>
      </c>
      <c r="FK192" s="18">
        <f>IF(FJ192&gt;0,(FJ192-FK$5)/FK$5,0)</f>
        <v/>
      </c>
      <c r="FL192" s="15">
        <f>'Investment Analysis'!NS192</f>
        <v/>
      </c>
      <c r="FM192" s="48" t="n">
        <v>3707.1</v>
      </c>
      <c r="FN192" s="18">
        <f>IF(FM192&gt;0,(FM192-FN$5)/FN$5,0)</f>
        <v/>
      </c>
      <c r="FO192" s="15">
        <f>'Investment Analysis'!NZ192</f>
        <v/>
      </c>
      <c r="FP192" s="48" t="n">
        <v>34600</v>
      </c>
      <c r="FQ192" s="18">
        <f>IF(FP192&gt;0,(FP192-FQ$5)/FQ$5,0)</f>
        <v/>
      </c>
      <c r="FR192" s="15">
        <f>'Investment Analysis'!OG192</f>
        <v/>
      </c>
      <c r="FS192" s="48" t="n">
        <v>82800</v>
      </c>
      <c r="FT192" s="18">
        <f>IF(FS192&gt;0,(FS192-FT$5)/FT$5,0)</f>
        <v/>
      </c>
      <c r="FU192" s="15">
        <f>'Investment Analysis'!ON192</f>
        <v/>
      </c>
      <c r="FV192" s="48" t="n">
        <v>12320</v>
      </c>
      <c r="FW192" s="18">
        <f>IF(FV192&gt;0,(FV192-FW$5)/FW$5,0)</f>
        <v/>
      </c>
      <c r="FX192" s="15">
        <f>'Investment Analysis'!OU192</f>
        <v/>
      </c>
      <c r="FY192" s="48" t="n">
        <v>20172.5</v>
      </c>
      <c r="FZ192" s="18">
        <f>IF(FY192&gt;0,(FY192-FZ$5)/FZ$5,0)</f>
        <v/>
      </c>
      <c r="GA192" s="15">
        <f>'Investment Analysis'!PB192</f>
        <v/>
      </c>
      <c r="GB192" s="48" t="n">
        <v>21300</v>
      </c>
      <c r="GC192" s="18">
        <f>'Investment Analysis'!PK192</f>
        <v/>
      </c>
      <c r="GD192" s="15">
        <f>'Investment Analysis'!PI192</f>
        <v/>
      </c>
      <c r="GE192" s="48" t="n">
        <v>20244</v>
      </c>
      <c r="GF192" s="18">
        <f>'Investment Analysis'!PY192</f>
        <v/>
      </c>
      <c r="GG192" s="15">
        <f>'Investment Analysis'!PW192</f>
        <v/>
      </c>
      <c r="GH192" s="48" t="n">
        <v>22712.9</v>
      </c>
      <c r="GI192" s="18">
        <f>'Investment Analysis'!QF192</f>
        <v/>
      </c>
      <c r="GJ192" s="15">
        <f>'Investment Analysis'!QD192</f>
        <v/>
      </c>
      <c r="GK192" s="48" t="n">
        <v>40830</v>
      </c>
      <c r="GL192" s="18">
        <f>'Investment Analysis'!QM192</f>
        <v/>
      </c>
      <c r="GM192" s="15">
        <f>'Investment Analysis'!QK192</f>
        <v/>
      </c>
      <c r="GN192" s="48" t="n">
        <v>14994</v>
      </c>
      <c r="GO192" s="18">
        <f>'Investment Analysis'!QT192</f>
        <v/>
      </c>
      <c r="GP192" s="15">
        <f>'Investment Analysis'!QR192</f>
        <v/>
      </c>
      <c r="GQ192" s="48" t="n">
        <v>5792.05</v>
      </c>
      <c r="GR192" s="18">
        <f>'Investment Analysis'!RA192</f>
        <v/>
      </c>
      <c r="GS192" s="15">
        <f>'Investment Analysis'!QY192</f>
        <v/>
      </c>
      <c r="GT192" s="48" t="n">
        <v>23013.75</v>
      </c>
      <c r="GU192" s="18">
        <f>'Investment Analysis'!RH192</f>
        <v/>
      </c>
      <c r="GV192" s="15">
        <f>'Investment Analysis'!RF192</f>
        <v/>
      </c>
      <c r="GW192" s="48" t="n">
        <v>14035.5</v>
      </c>
      <c r="GX192" s="18">
        <f>'Investment Analysis'!RO192</f>
        <v/>
      </c>
      <c r="GY192" s="15">
        <f>'Investment Analysis'!RM192</f>
        <v/>
      </c>
      <c r="GZ192" s="48" t="n">
        <v>5162</v>
      </c>
      <c r="HA192" s="18">
        <f>'Investment Analysis'!RV192</f>
        <v/>
      </c>
      <c r="HB192" s="15">
        <f>'Investment Analysis'!RT192</f>
        <v/>
      </c>
      <c r="HC192" s="48" t="n">
        <v>35912</v>
      </c>
      <c r="HD192" s="18">
        <f>'Investment Analysis'!SC192</f>
        <v/>
      </c>
      <c r="HE192" s="15">
        <f>'Investment Analysis'!SA192</f>
        <v/>
      </c>
      <c r="HF192" s="48" t="n">
        <v>15820</v>
      </c>
      <c r="HG192" s="18">
        <f>'Investment Analysis'!SJ192</f>
        <v/>
      </c>
      <c r="HH192" s="15">
        <f>'Investment Analysis'!SH192</f>
        <v/>
      </c>
      <c r="HI192" s="48" t="n">
        <v>11560</v>
      </c>
      <c r="HJ192" s="18">
        <f>'Investment Analysis'!SM192</f>
        <v/>
      </c>
      <c r="HK192" s="15">
        <f>'Investment Analysis'!SK192</f>
        <v/>
      </c>
      <c r="HL192" s="48" t="n">
        <v>20790</v>
      </c>
      <c r="HM192" s="18">
        <f>'Investment Analysis'!SP192</f>
        <v/>
      </c>
      <c r="HN192" s="15">
        <f>'Investment Analysis'!SN192</f>
        <v/>
      </c>
      <c r="HO192" s="48" t="n">
        <v>18163.65</v>
      </c>
      <c r="HP192" s="18">
        <f>'Investment Analysis'!TE192</f>
        <v/>
      </c>
      <c r="HQ192" s="15">
        <f>'Investment Analysis'!TC192</f>
        <v/>
      </c>
      <c r="HR192" s="48" t="n">
        <v>8076</v>
      </c>
      <c r="HS192" s="18">
        <f>'Investment Analysis'!TL192</f>
        <v/>
      </c>
      <c r="HT192" s="15">
        <f>'Investment Analysis'!TJ192</f>
        <v/>
      </c>
      <c r="HU192" s="48" t="n">
        <v>20510.95</v>
      </c>
      <c r="HV192" s="18">
        <f>'Investment Analysis'!TS192</f>
        <v/>
      </c>
      <c r="HW192" s="15">
        <f>'Investment Analysis'!TQ192</f>
        <v/>
      </c>
      <c r="HX192" s="48" t="n"/>
      <c r="HY192" s="18">
        <f>'Investment Analysis'!TZ192</f>
        <v/>
      </c>
      <c r="HZ192" s="15">
        <f>'Investment Analysis'!TX192</f>
        <v/>
      </c>
      <c r="IA192" s="48" t="n"/>
      <c r="IB192" s="18">
        <f>'Investment Analysis'!UG192</f>
        <v/>
      </c>
      <c r="IC192" s="15">
        <f>'Investment Analysis'!UE192</f>
        <v/>
      </c>
      <c r="ID192" s="48" t="n"/>
      <c r="IE192" s="18">
        <f>'Investment Analysis'!UN192</f>
        <v/>
      </c>
      <c r="IF192" s="15">
        <f>'Investment Analysis'!UL192</f>
        <v/>
      </c>
      <c r="IG192" s="48" t="n"/>
      <c r="IH192" s="18">
        <f>'Investment Analysis'!UU192</f>
        <v/>
      </c>
      <c r="II192" s="15">
        <f>'Investment Analysis'!US192</f>
        <v/>
      </c>
      <c r="IJ192" s="48" t="n"/>
      <c r="IK192" s="18">
        <f>'Investment Analysis'!VB192</f>
        <v/>
      </c>
      <c r="IL192" s="15">
        <f>'Investment Analysis'!UZ192</f>
        <v/>
      </c>
      <c r="IM192" s="48" t="n"/>
      <c r="IN192" s="18">
        <f>'Investment Analysis'!VI192</f>
        <v/>
      </c>
      <c r="IO192" s="15">
        <f>'Investment Analysis'!VG192</f>
        <v/>
      </c>
      <c r="IP192" s="18" t="n"/>
      <c r="IQ192" s="18" t="n"/>
      <c r="IR192" s="18" t="n"/>
      <c r="IS192" s="108">
        <f>IF(IT192&gt;0,IT192-IT191,0)</f>
        <v/>
      </c>
      <c r="IT192" s="48">
        <f>FY192+FV192+FS192+FP192+FM192+FJ192+FG192+FD192+FA192+EX192+EU192+ER192+EO192+EL192+EI192+EF192+EC192+DZ192+DW192+DT192+DQ192+DN192+DK192+DH192+DE192+DB192+CY192+CV192+CS192+CP192+CJ192+CG192+CD192+CA192+BX192+P192+CM192+GT192+GQ192+GN192+GK192+GH192+GE192+GB192+BU192+BR192+BO192+BL192+BI192+BF192+BC192+AZ192+AW192+AT192+AQ192+AN192+AK192+AH192+AE192+AB192+Y192+V192+S192+GW192+GZ192+HC192+HF192+HI192+HL192+HO192+HR192+HU192</f>
        <v/>
      </c>
      <c r="IU192" s="101">
        <f>IF(IT192&gt;0,IV192,0)</f>
        <v/>
      </c>
      <c r="IV192" s="101" t="n"/>
      <c r="IW192" s="15">
        <f>IF(IT192&gt;0,(IT192+IV$11-I$2)/I$2,0)</f>
        <v/>
      </c>
      <c r="IX192" s="113">
        <f>IF(IT192&gt;0,IT192+IV$11-I$2,0)</f>
        <v/>
      </c>
      <c r="IY192" s="21">
        <f>IF(IT192&gt;0,(IT192+IV$11+IV$33+IV$52+IV$73+IV$93+IV$113+IV$133+IV$159+IV$176-IT$8)/IT$8,0)</f>
        <v/>
      </c>
      <c r="IZ192" s="173">
        <f>IF(IT192&gt;0,IT192+IV$11+IV$33+IV$52+IV$73+IV$93+IV$113+IV$133+IV$159+IV$176-IT$8,0)</f>
        <v/>
      </c>
    </row>
    <row r="193">
      <c r="A193" s="554">
        <f>'Investment Analysis'!A193</f>
        <v/>
      </c>
      <c r="B193" s="4">
        <f>'Investment Analysis'!B193</f>
        <v/>
      </c>
      <c r="C193" s="27">
        <f>'Investment Analysis'!C193</f>
        <v/>
      </c>
      <c r="D193" s="14">
        <f>'Investment Analysis'!D193</f>
        <v/>
      </c>
      <c r="E193" s="15">
        <f>'Investment Analysis'!E193</f>
        <v/>
      </c>
      <c r="F193" s="13">
        <f>'Investment Analysis'!G193</f>
        <v/>
      </c>
      <c r="G193" s="14">
        <f>'Investment Analysis'!H193</f>
        <v/>
      </c>
      <c r="H193" s="15">
        <f>'Investment Analysis'!I193</f>
        <v/>
      </c>
      <c r="I193" s="13">
        <f>'Investment Analysis'!K193</f>
        <v/>
      </c>
      <c r="J193" s="14">
        <f>'Investment Analysis'!L193</f>
        <v/>
      </c>
      <c r="K193" s="15">
        <f>'Investment Analysis'!M193</f>
        <v/>
      </c>
      <c r="L193" s="41">
        <f>'Investment Analysis'!T193</f>
        <v/>
      </c>
      <c r="M193" s="21">
        <f>'Investment Analysis'!V193</f>
        <v/>
      </c>
      <c r="N193" s="21">
        <f>'Investment Analysis'!W193</f>
        <v/>
      </c>
      <c r="P193" s="48">
        <f>'Investment Analysis'!Y193</f>
        <v/>
      </c>
      <c r="Q193" s="18" t="n"/>
      <c r="R193" s="83" t="n"/>
      <c r="S193" s="48" t="n">
        <v>4845.35</v>
      </c>
      <c r="T193" s="18">
        <f>'Investment Analysis'!AH193</f>
        <v/>
      </c>
      <c r="U193" s="15">
        <f>'Investment Analysis'!AF193</f>
        <v/>
      </c>
      <c r="V193" s="48" t="n">
        <v>7550.87</v>
      </c>
      <c r="W193" s="18">
        <f>'Investment Analysis'!AO193</f>
        <v/>
      </c>
      <c r="X193" s="15">
        <f>'Investment Analysis'!AM193</f>
        <v/>
      </c>
      <c r="Y193" s="48" t="n">
        <v>10405.64</v>
      </c>
      <c r="Z193" s="18">
        <f>IF(Y193&gt;0,(Y193-Z$5)/Z$5,0)</f>
        <v/>
      </c>
      <c r="AA193" s="15">
        <f>'Investment Analysis'!GM193</f>
        <v/>
      </c>
      <c r="AB193" s="48" t="n">
        <v>2828.15</v>
      </c>
      <c r="AC193" s="18">
        <f>IF(AB193&gt;0,(AB193+8000+5000-AC$5)/AC$5,0)</f>
        <v/>
      </c>
      <c r="AD193" s="15">
        <f>'Investment Analysis'!AT193</f>
        <v/>
      </c>
      <c r="AE193" s="48" t="n">
        <v>12019.86</v>
      </c>
      <c r="AF193" s="18">
        <f>'Investment Analysis'!BC193</f>
        <v/>
      </c>
      <c r="AG193" s="15">
        <f>'Investment Analysis'!BA193</f>
        <v/>
      </c>
      <c r="AH193" s="48" t="n"/>
      <c r="AI193" s="18">
        <f>IF(AH193&gt;0,(AH193-5000+20000+20000-AI$5)/AI$5,0)</f>
        <v/>
      </c>
      <c r="AJ193" s="15">
        <f>'Investment Analysis'!BH193</f>
        <v/>
      </c>
      <c r="AK193" s="48" t="n">
        <v>5327.99</v>
      </c>
      <c r="AL193" s="18">
        <f>IF(AK193&gt;0,(AK193+7000-AL$5)/AL$5,0)</f>
        <v/>
      </c>
      <c r="AM193" s="15">
        <f>'Investment Analysis'!BO193</f>
        <v/>
      </c>
      <c r="AN193" s="48" t="n">
        <v>6108.1</v>
      </c>
      <c r="AO193" s="18">
        <f>IF(AN193&gt;0,(AN193+25000+5000-AO$5)/AO$5,0)</f>
        <v/>
      </c>
      <c r="AP193" s="15">
        <f>'Investment Analysis'!BV193</f>
        <v/>
      </c>
      <c r="AQ193" s="48" t="n">
        <v>5124.23</v>
      </c>
      <c r="AR193" s="18">
        <f>IF(AQ193&gt;0,(AQ193+10000+4000-AR$5)/AR$5,0)</f>
        <v/>
      </c>
      <c r="AS193" s="15">
        <f>'Investment Analysis'!CC193</f>
        <v/>
      </c>
      <c r="AT193" s="48" t="n">
        <v>4955.79</v>
      </c>
      <c r="AU193" s="18">
        <f>'Investment Analysis'!CL193</f>
        <v/>
      </c>
      <c r="AV193" s="15">
        <f>'Investment Analysis'!CJ193</f>
        <v/>
      </c>
      <c r="AW193" s="48" t="n">
        <v>18773.55</v>
      </c>
      <c r="AX193" s="18">
        <f>IF(AW193&gt;0,(AW193+2000-AX$5)/AX$5,0)</f>
        <v/>
      </c>
      <c r="AY193" s="15">
        <f>'Investment Analysis'!CQ193</f>
        <v/>
      </c>
      <c r="AZ193" s="48" t="n">
        <v>16677.44</v>
      </c>
      <c r="BA193" s="18">
        <f>'Investment Analysis'!CZ193</f>
        <v/>
      </c>
      <c r="BB193" s="15">
        <f>'Investment Analysis'!CX193</f>
        <v/>
      </c>
      <c r="BC193" s="48" t="n">
        <v>9791.34</v>
      </c>
      <c r="BD193" s="18">
        <f>IF(BC193&gt;0,(BC193-10000+30000+10000-BD$5)/BD$5,0)</f>
        <v/>
      </c>
      <c r="BE193" s="15">
        <f>'Investment Analysis'!DE193</f>
        <v/>
      </c>
      <c r="BF193" s="48" t="n">
        <v>4653.73</v>
      </c>
      <c r="BG193" s="18">
        <f>'Investment Analysis'!DN193</f>
        <v/>
      </c>
      <c r="BH193" s="15">
        <f>'Investment Analysis'!DL193</f>
        <v/>
      </c>
      <c r="BI193" s="48" t="n">
        <v>19476.88</v>
      </c>
      <c r="BJ193" s="18">
        <f>'Investment Analysis'!EB193</f>
        <v/>
      </c>
      <c r="BK193" s="15">
        <f>'Investment Analysis'!DZ193</f>
        <v/>
      </c>
      <c r="BL193" s="48" t="n">
        <v>18607.9</v>
      </c>
      <c r="BM193" s="18">
        <f>'Investment Analysis'!EI193</f>
        <v/>
      </c>
      <c r="BN193" s="15">
        <f>'Investment Analysis'!EG193</f>
        <v/>
      </c>
      <c r="BO193" s="48" t="n">
        <v>11270.64</v>
      </c>
      <c r="BP193" s="18">
        <f>'Investment Analysis'!DU193</f>
        <v/>
      </c>
      <c r="BQ193" s="15">
        <f>'Investment Analysis'!DS193</f>
        <v/>
      </c>
      <c r="BR193" s="48" t="n">
        <v>13005.31</v>
      </c>
      <c r="BS193" s="18">
        <f>'Investment Analysis'!EP193</f>
        <v/>
      </c>
      <c r="BT193" s="15">
        <f>'Investment Analysis'!EN193</f>
        <v/>
      </c>
      <c r="BU193" s="48" t="n">
        <v>14477.2</v>
      </c>
      <c r="BV193" s="18">
        <f>IF(BU193&gt;0,(BU193+8000-BV$5)/BV$5,0)</f>
        <v/>
      </c>
      <c r="BW193" s="15">
        <f>'Investment Analysis'!EU193</f>
        <v/>
      </c>
      <c r="BX193" s="48" t="n">
        <v>27306.27</v>
      </c>
      <c r="BY193" s="18">
        <f>IF(BX193&gt;0,(BX193-10000-5000-BY$5)/BY$5,0)</f>
        <v/>
      </c>
      <c r="BZ193" s="15">
        <f>'Investment Analysis'!FB193</f>
        <v/>
      </c>
      <c r="CA193" s="48" t="n">
        <v>22431.64</v>
      </c>
      <c r="CB193" s="18">
        <f>IF(CA193&gt;0,(CA193-CB$5)/CB$5,0)</f>
        <v/>
      </c>
      <c r="CC193" s="15">
        <f>'Investment Analysis'!FI193</f>
        <v/>
      </c>
      <c r="CD193" s="48" t="n">
        <v>9577.610000000001</v>
      </c>
      <c r="CE193" s="18">
        <f>'Investment Analysis'!FR193</f>
        <v/>
      </c>
      <c r="CF193" s="15">
        <f>'Investment Analysis'!FP193</f>
        <v/>
      </c>
      <c r="CG193" s="48" t="n">
        <v>4857.75</v>
      </c>
      <c r="CH193" s="18">
        <f>'Investment Analysis'!FR193</f>
        <v/>
      </c>
      <c r="CI193" s="15">
        <f>'Investment Analysis'!FW193</f>
        <v/>
      </c>
      <c r="CJ193" s="48" t="n"/>
      <c r="CK193" s="18">
        <f>IF(CJ193&gt;0,(CJ193+5000+8000-CK$5)/CK$5,0)</f>
        <v/>
      </c>
      <c r="CL193" s="15">
        <f>'Investment Analysis'!GD193</f>
        <v/>
      </c>
      <c r="CM193" s="48" t="n">
        <v>38514.44</v>
      </c>
      <c r="CN193" s="18">
        <f>IF(CM193&gt;0,(CM193-CN$5)/CN$5,0)</f>
        <v/>
      </c>
      <c r="CO193" s="15">
        <f>'Investment Analysis'!GT193</f>
        <v/>
      </c>
      <c r="CP193" s="48" t="n">
        <v>27520.35</v>
      </c>
      <c r="CQ193" s="18">
        <f>IF(CP193&gt;0,(CP193-CQ$5)/CQ$5,0)</f>
        <v/>
      </c>
      <c r="CR193" s="15">
        <f>'Investment Analysis'!HG193</f>
        <v/>
      </c>
      <c r="CS193" s="48" t="n">
        <v>4530</v>
      </c>
      <c r="CT193" s="18">
        <f>IF(CS193&gt;0,(CS193-CT$5)/CT$5,0)</f>
        <v/>
      </c>
      <c r="CU193" s="15">
        <f>'Investment Analysis'!HN193</f>
        <v/>
      </c>
      <c r="CV193" s="48" t="n">
        <v>31095.75</v>
      </c>
      <c r="CW193" s="18">
        <f>IF(CV193&gt;0,(CV193-CW$5)/CW$5,0)</f>
        <v/>
      </c>
      <c r="CX193" s="15">
        <f>'Investment Analysis'!IB193</f>
        <v/>
      </c>
      <c r="CY193" s="48" t="n">
        <v>23527</v>
      </c>
      <c r="CZ193" s="18">
        <f>IF(CY193&gt;0,(CY193-CZ$5)/CZ$5,0)</f>
        <v/>
      </c>
      <c r="DA193" s="15">
        <f>'Investment Analysis'!II193</f>
        <v/>
      </c>
      <c r="DB193" s="48" t="n">
        <v>6781.25</v>
      </c>
      <c r="DC193" s="18">
        <f>IF(DB193&gt;0,(DB193-DC$5)/DC$5,0)</f>
        <v/>
      </c>
      <c r="DD193" s="15">
        <f>'Investment Analysis'!IP193</f>
        <v/>
      </c>
      <c r="DE193" s="48" t="n">
        <v>25698</v>
      </c>
      <c r="DF193" s="18">
        <f>'Investment Analysis'!IY193</f>
        <v/>
      </c>
      <c r="DG193" s="15">
        <f>'Investment Analysis'!IW193</f>
        <v/>
      </c>
      <c r="DH193" s="48" t="n">
        <v>22467.3</v>
      </c>
      <c r="DI193" s="18">
        <f>IF(DH193&gt;0,(DH193-DI$5)/DI$5,0)</f>
        <v/>
      </c>
      <c r="DJ193" s="15">
        <f>'Investment Analysis'!JD193</f>
        <v/>
      </c>
      <c r="DK193" s="48" t="n">
        <v>25351.5</v>
      </c>
      <c r="DL193" s="18">
        <f>IF(DK193&gt;0,(DK193-DL$5)/DL$5,0)</f>
        <v/>
      </c>
      <c r="DM193" s="15">
        <f>'Investment Analysis'!JK193</f>
        <v/>
      </c>
      <c r="DN193" s="48" t="n">
        <v>1155.9</v>
      </c>
      <c r="DO193" s="18">
        <f>IF(DN193&gt;0,(DN193-DO$5)/DO$5,0)</f>
        <v/>
      </c>
      <c r="DP193" s="15">
        <f>'Investment Analysis'!HU193</f>
        <v/>
      </c>
      <c r="DQ193" s="48" t="n">
        <v>32540</v>
      </c>
      <c r="DR193" s="18">
        <f>IF(DQ193&gt;0,(DQ193-DR$5)/DR$5,0)</f>
        <v/>
      </c>
      <c r="DS193" s="15">
        <f>'Investment Analysis'!JR193</f>
        <v/>
      </c>
      <c r="DT193" s="48" t="n">
        <v>22620</v>
      </c>
      <c r="DU193" s="18">
        <f>IF(DT193&gt;0,(DT193-630.54-DU$5)/DU$5,0)</f>
        <v/>
      </c>
      <c r="DV193" s="15">
        <f>'Investment Analysis'!JY193</f>
        <v/>
      </c>
      <c r="DW193" s="48" t="n">
        <v>17038</v>
      </c>
      <c r="DX193" s="18">
        <f>IF(DW193&gt;0,(DW193-DX$5)/DX$5,0)</f>
        <v/>
      </c>
      <c r="DY193" s="15">
        <f>'Investment Analysis'!KF193</f>
        <v/>
      </c>
      <c r="DZ193" s="48" t="n">
        <v>6662</v>
      </c>
      <c r="EA193" s="18">
        <f>IF(DZ193&gt;0,(DZ193-EA$5)/EA$5,0)</f>
        <v/>
      </c>
      <c r="EB193" s="15">
        <f>'Investment Analysis'!KM193</f>
        <v/>
      </c>
      <c r="EC193" s="48" t="n">
        <v>13260</v>
      </c>
      <c r="ED193" s="18">
        <f>'Investment Analysis'!KV193</f>
        <v/>
      </c>
      <c r="EE193" s="15">
        <f>'Investment Analysis'!KT193</f>
        <v/>
      </c>
      <c r="EF193" s="48" t="n">
        <v>24268.5</v>
      </c>
      <c r="EG193" s="18">
        <f>IF(EF193&gt;0,(EF193-EG$5)/EG$5,0)</f>
        <v/>
      </c>
      <c r="EH193" s="15">
        <f>'Investment Analysis'!LH193</f>
        <v/>
      </c>
      <c r="EI193" s="48" t="n">
        <v>10393.5</v>
      </c>
      <c r="EJ193" s="18">
        <f>'Investment Analysis'!LQ193</f>
        <v/>
      </c>
      <c r="EK193" s="15">
        <f>'Investment Analysis'!LO193</f>
        <v/>
      </c>
      <c r="EL193" s="48" t="n">
        <v>35460</v>
      </c>
      <c r="EM193" s="18">
        <f>IF(EL193&gt;0,(EL193-EM$4)/EM$4,0)</f>
        <v/>
      </c>
      <c r="EN193" s="15">
        <f>'Investment Analysis'!LX193</f>
        <v/>
      </c>
      <c r="EO193" s="48" t="n">
        <v>18400</v>
      </c>
      <c r="EP193" s="68">
        <f>IF(EO193&gt;0,(EO193-500-EP$5)/EP$5,0)</f>
        <v/>
      </c>
      <c r="EQ193" s="15">
        <f>'Investment Analysis'!MC193</f>
        <v/>
      </c>
      <c r="ER193" s="48" t="n">
        <v>5735</v>
      </c>
      <c r="ES193" s="18">
        <f>'Investment Analysis'!LX193</f>
        <v/>
      </c>
      <c r="ET193" s="15">
        <f>'Investment Analysis'!LA193</f>
        <v/>
      </c>
      <c r="EU193" s="48" t="n">
        <v>77434.5</v>
      </c>
      <c r="EV193" s="18">
        <f>'Investment Analysis'!ML193</f>
        <v/>
      </c>
      <c r="EW193" s="15">
        <f>'Investment Analysis'!MJ193</f>
        <v/>
      </c>
      <c r="EX193" s="48" t="n">
        <v>92510.25</v>
      </c>
      <c r="EY193" s="18">
        <f>IF(EX193&gt;0,(EX193-EY$5)/EY$5,0)</f>
        <v/>
      </c>
      <c r="EZ193" s="15">
        <f>'Investment Analysis'!MQ193</f>
        <v/>
      </c>
      <c r="FA193" s="48" t="n">
        <v>15200</v>
      </c>
      <c r="FB193" s="18">
        <f>IF(FA193&gt;0,(FA193-FB$5)/FB$5,0)</f>
        <v/>
      </c>
      <c r="FC193" s="15">
        <f>'Investment Analysis'!MX193</f>
        <v/>
      </c>
      <c r="FD193" s="48" t="n">
        <v>20802.6</v>
      </c>
      <c r="FE193" s="18">
        <f>IF(FD193&gt;0,(FD193-FE$5)/FE$5,0)</f>
        <v/>
      </c>
      <c r="FF193" s="15">
        <f>'Investment Analysis'!NE193</f>
        <v/>
      </c>
      <c r="FG193" s="48" t="n">
        <v>20754</v>
      </c>
      <c r="FH193" s="18">
        <f>IF(FG193&gt;0,(FG193-FH$5)/FH$5,0)</f>
        <v/>
      </c>
      <c r="FI193" s="15">
        <f>'Investment Analysis'!NL193</f>
        <v/>
      </c>
      <c r="FJ193" s="48" t="n">
        <v>42526.4</v>
      </c>
      <c r="FK193" s="18">
        <f>IF(FJ193&gt;0,(FJ193-FK$5)/FK$5,0)</f>
        <v/>
      </c>
      <c r="FL193" s="15">
        <f>'Investment Analysis'!NS193</f>
        <v/>
      </c>
      <c r="FM193" s="48" t="n">
        <v>3686.85</v>
      </c>
      <c r="FN193" s="18">
        <f>IF(FM193&gt;0,(FM193-FN$5)/FN$5,0)</f>
        <v/>
      </c>
      <c r="FO193" s="15">
        <f>'Investment Analysis'!NZ193</f>
        <v/>
      </c>
      <c r="FP193" s="48" t="n">
        <v>37800</v>
      </c>
      <c r="FQ193" s="18">
        <f>IF(FP193&gt;0,(FP193-FQ$5)/FQ$5,0)</f>
        <v/>
      </c>
      <c r="FR193" s="15">
        <f>'Investment Analysis'!OG193</f>
        <v/>
      </c>
      <c r="FS193" s="48" t="n">
        <v>93657</v>
      </c>
      <c r="FT193" s="18">
        <f>IF(FS193&gt;0,(FS193-FT$5)/FT$5,0)</f>
        <v/>
      </c>
      <c r="FU193" s="15">
        <f>'Investment Analysis'!ON193</f>
        <v/>
      </c>
      <c r="FV193" s="48" t="n">
        <v>13120</v>
      </c>
      <c r="FW193" s="18">
        <f>IF(FV193&gt;0,(FV193-FW$5)/FW$5,0)</f>
        <v/>
      </c>
      <c r="FX193" s="15">
        <f>'Investment Analysis'!OU193</f>
        <v/>
      </c>
      <c r="FY193" s="48" t="n">
        <v>20063.75</v>
      </c>
      <c r="FZ193" s="18">
        <f>IF(FY193&gt;0,(FY193-FZ$5)/FZ$5,0)</f>
        <v/>
      </c>
      <c r="GA193" s="15">
        <f>'Investment Analysis'!PB193</f>
        <v/>
      </c>
      <c r="GB193" s="48" t="n">
        <v>21693</v>
      </c>
      <c r="GC193" s="18">
        <f>'Investment Analysis'!PK193</f>
        <v/>
      </c>
      <c r="GD193" s="15">
        <f>'Investment Analysis'!PI193</f>
        <v/>
      </c>
      <c r="GE193" s="48" t="n">
        <v>20712</v>
      </c>
      <c r="GF193" s="18">
        <f>'Investment Analysis'!PY193</f>
        <v/>
      </c>
      <c r="GG193" s="15">
        <f>'Investment Analysis'!PW193</f>
        <v/>
      </c>
      <c r="GH193" s="48" t="n">
        <v>22680</v>
      </c>
      <c r="GI193" s="18">
        <f>'Investment Analysis'!QF193</f>
        <v/>
      </c>
      <c r="GJ193" s="15">
        <f>'Investment Analysis'!QD193</f>
        <v/>
      </c>
      <c r="GK193" s="48" t="n">
        <v>39940</v>
      </c>
      <c r="GL193" s="18">
        <f>'Investment Analysis'!QM193</f>
        <v/>
      </c>
      <c r="GM193" s="15">
        <f>'Investment Analysis'!QK193</f>
        <v/>
      </c>
      <c r="GN193" s="48" t="n">
        <v>16371</v>
      </c>
      <c r="GO193" s="18">
        <f>'Investment Analysis'!QT193</f>
        <v/>
      </c>
      <c r="GP193" s="15">
        <f>'Investment Analysis'!QR193</f>
        <v/>
      </c>
      <c r="GQ193" s="48" t="n">
        <v>5904.25</v>
      </c>
      <c r="GR193" s="18">
        <f>'Investment Analysis'!RA193</f>
        <v/>
      </c>
      <c r="GS193" s="15">
        <f>'Investment Analysis'!QY193</f>
        <v/>
      </c>
      <c r="GT193" s="48" t="n">
        <v>23166.75</v>
      </c>
      <c r="GU193" s="18">
        <f>'Investment Analysis'!RH193</f>
        <v/>
      </c>
      <c r="GV193" s="15">
        <f>'Investment Analysis'!RF193</f>
        <v/>
      </c>
      <c r="GW193" s="48" t="n">
        <v>13833</v>
      </c>
      <c r="GX193" s="18">
        <f>'Investment Analysis'!RO193</f>
        <v/>
      </c>
      <c r="GY193" s="15">
        <f>'Investment Analysis'!RM193</f>
        <v/>
      </c>
      <c r="GZ193" s="48" t="n">
        <v>4908</v>
      </c>
      <c r="HA193" s="18">
        <f>'Investment Analysis'!RV193</f>
        <v/>
      </c>
      <c r="HB193" s="15">
        <f>'Investment Analysis'!RT193</f>
        <v/>
      </c>
      <c r="HC193" s="48" t="n">
        <v>35824</v>
      </c>
      <c r="HD193" s="18">
        <f>'Investment Analysis'!SC193</f>
        <v/>
      </c>
      <c r="HE193" s="15">
        <f>'Investment Analysis'!SA193</f>
        <v/>
      </c>
      <c r="HF193" s="48" t="n">
        <v>16050</v>
      </c>
      <c r="HG193" s="18">
        <f>'Investment Analysis'!SJ193</f>
        <v/>
      </c>
      <c r="HH193" s="15">
        <f>'Investment Analysis'!SH193</f>
        <v/>
      </c>
      <c r="HI193" s="48" t="n">
        <v>11040</v>
      </c>
      <c r="HJ193" s="18">
        <f>'Investment Analysis'!SM193</f>
        <v/>
      </c>
      <c r="HK193" s="15">
        <f>'Investment Analysis'!SK193</f>
        <v/>
      </c>
      <c r="HL193" s="48" t="n">
        <v>19755</v>
      </c>
      <c r="HM193" s="18">
        <f>'Investment Analysis'!SP193</f>
        <v/>
      </c>
      <c r="HN193" s="15">
        <f>'Investment Analysis'!SN193</f>
        <v/>
      </c>
      <c r="HO193" s="48" t="n">
        <v>19668.15</v>
      </c>
      <c r="HP193" s="18">
        <f>'Investment Analysis'!TE193</f>
        <v/>
      </c>
      <c r="HQ193" s="15">
        <f>'Investment Analysis'!TC193</f>
        <v/>
      </c>
      <c r="HR193" s="48" t="n">
        <v>7800</v>
      </c>
      <c r="HS193" s="18">
        <f>'Investment Analysis'!TL193</f>
        <v/>
      </c>
      <c r="HT193" s="15">
        <f>'Investment Analysis'!TJ193</f>
        <v/>
      </c>
      <c r="HU193" s="48" t="n">
        <v>20274.15</v>
      </c>
      <c r="HV193" s="18">
        <f>'Investment Analysis'!TS193</f>
        <v/>
      </c>
      <c r="HW193" s="15">
        <f>'Investment Analysis'!TQ193</f>
        <v/>
      </c>
      <c r="HX193" s="48" t="n"/>
      <c r="HY193" s="18">
        <f>'Investment Analysis'!TZ193</f>
        <v/>
      </c>
      <c r="HZ193" s="15">
        <f>'Investment Analysis'!TX193</f>
        <v/>
      </c>
      <c r="IA193" s="48" t="n"/>
      <c r="IB193" s="18">
        <f>'Investment Analysis'!UG193</f>
        <v/>
      </c>
      <c r="IC193" s="15">
        <f>'Investment Analysis'!UE193</f>
        <v/>
      </c>
      <c r="ID193" s="48" t="n"/>
      <c r="IE193" s="18">
        <f>'Investment Analysis'!UN193</f>
        <v/>
      </c>
      <c r="IF193" s="15">
        <f>'Investment Analysis'!UL193</f>
        <v/>
      </c>
      <c r="IG193" s="48" t="n"/>
      <c r="IH193" s="18">
        <f>'Investment Analysis'!UU193</f>
        <v/>
      </c>
      <c r="II193" s="15">
        <f>'Investment Analysis'!US193</f>
        <v/>
      </c>
      <c r="IJ193" s="48" t="n"/>
      <c r="IK193" s="18">
        <f>'Investment Analysis'!VB193</f>
        <v/>
      </c>
      <c r="IL193" s="15">
        <f>'Investment Analysis'!UZ193</f>
        <v/>
      </c>
      <c r="IM193" s="48" t="n"/>
      <c r="IN193" s="18">
        <f>'Investment Analysis'!VI193</f>
        <v/>
      </c>
      <c r="IO193" s="15">
        <f>'Investment Analysis'!VG193</f>
        <v/>
      </c>
      <c r="IP193" s="18" t="n"/>
      <c r="IQ193" s="18" t="n"/>
      <c r="IR193" s="18" t="n"/>
      <c r="IS193" s="108">
        <f>IF(IT193&gt;0,IT193-IT192,0)</f>
        <v/>
      </c>
      <c r="IT193" s="48">
        <f>FY193+FV193+FS193+FP193+FM193+FJ193+FG193+FD193+FA193+EX193+EU193+ER193+EO193+EL193+EI193+EF193+EC193+DZ193+DW193+DT193+DQ193+DN193+DK193+DH193+DE193+DB193+CY193+CV193+CS193+CP193+CJ193+CG193+CD193+CA193+BX193+P193+CM193+GT193+GQ193+GN193+GK193+GH193+GE193+GB193+BU193+BR193+BO193+BL193+BI193+BF193+BC193+AZ193+AW193+AT193+AQ193+AN193+AK193+AH193+AE193+AB193+Y193+V193+S193+GW193+GZ193+HC193+HF193+HI193+HL193+HO193+HR193+HU193</f>
        <v/>
      </c>
      <c r="IU193" s="101">
        <f>IF(IT193&gt;0,IV193,0)</f>
        <v/>
      </c>
      <c r="IV193" s="101" t="n"/>
      <c r="IW193" s="15">
        <f>IF(IT193&gt;0,(IT193+IV$11-I$2)/I$2,0)</f>
        <v/>
      </c>
      <c r="IX193" s="113">
        <f>IF(IT193&gt;0,IT193+IV$11-I$2,0)</f>
        <v/>
      </c>
      <c r="IY193" s="21">
        <f>IF(IT193&gt;0,(IT193+IV$11+IV$33+IV$52+IV$73+IV$93+IV$113+IV$133+IV$159+IV$176-IT$8)/IT$8,0)</f>
        <v/>
      </c>
      <c r="IZ193" s="173">
        <f>IF(IT193&gt;0,IT193+IV$11+IV$33+IV$52+IV$73+IV$93+IV$113+IV$133+IV$159+IV$176-IT$8,0)</f>
        <v/>
      </c>
    </row>
    <row r="194">
      <c r="A194" s="554">
        <f>'Investment Analysis'!A194</f>
        <v/>
      </c>
      <c r="B194" s="4">
        <f>'Investment Analysis'!B194</f>
        <v/>
      </c>
      <c r="C194" s="27">
        <f>'Investment Analysis'!C194</f>
        <v/>
      </c>
      <c r="D194" s="14">
        <f>'Investment Analysis'!D194</f>
        <v/>
      </c>
      <c r="E194" s="15">
        <f>'Investment Analysis'!E194</f>
        <v/>
      </c>
      <c r="F194" s="13">
        <f>'Investment Analysis'!G194</f>
        <v/>
      </c>
      <c r="G194" s="14">
        <f>'Investment Analysis'!H194</f>
        <v/>
      </c>
      <c r="H194" s="15">
        <f>'Investment Analysis'!I194</f>
        <v/>
      </c>
      <c r="I194" s="13">
        <f>'Investment Analysis'!K194</f>
        <v/>
      </c>
      <c r="J194" s="14">
        <f>'Investment Analysis'!L194</f>
        <v/>
      </c>
      <c r="K194" s="15">
        <f>'Investment Analysis'!M194</f>
        <v/>
      </c>
      <c r="L194" s="41">
        <f>'Investment Analysis'!T194</f>
        <v/>
      </c>
      <c r="M194" s="21">
        <f>'Investment Analysis'!V194</f>
        <v/>
      </c>
      <c r="N194" s="21">
        <f>'Investment Analysis'!W194</f>
        <v/>
      </c>
      <c r="P194" s="48">
        <f>'Investment Analysis'!Y194</f>
        <v/>
      </c>
      <c r="Q194" s="18" t="n"/>
      <c r="R194" s="83" t="n"/>
      <c r="S194" s="48" t="n">
        <v>4860.19</v>
      </c>
      <c r="T194" s="18">
        <f>'Investment Analysis'!AH194</f>
        <v/>
      </c>
      <c r="U194" s="15">
        <f>'Investment Analysis'!AF194</f>
        <v/>
      </c>
      <c r="V194" s="48" t="n">
        <v>7572.38</v>
      </c>
      <c r="W194" s="18">
        <f>'Investment Analysis'!AO194</f>
        <v/>
      </c>
      <c r="X194" s="15">
        <f>'Investment Analysis'!AM194</f>
        <v/>
      </c>
      <c r="Y194" s="48" t="n">
        <v>10631.32</v>
      </c>
      <c r="Z194" s="18">
        <f>IF(Y194&gt;0,(Y194-Z$5)/Z$5,0)</f>
        <v/>
      </c>
      <c r="AA194" s="15">
        <f>'Investment Analysis'!GM194</f>
        <v/>
      </c>
      <c r="AB194" s="48" t="n">
        <v>2835.35</v>
      </c>
      <c r="AC194" s="18">
        <f>IF(AB194&gt;0,(AB194+8000+5000-AC$5)/AC$5,0)</f>
        <v/>
      </c>
      <c r="AD194" s="15">
        <f>'Investment Analysis'!AT194</f>
        <v/>
      </c>
      <c r="AE194" s="48" t="n">
        <v>12090.93</v>
      </c>
      <c r="AF194" s="18">
        <f>'Investment Analysis'!BC194</f>
        <v/>
      </c>
      <c r="AG194" s="15">
        <f>'Investment Analysis'!BA194</f>
        <v/>
      </c>
      <c r="AH194" s="48" t="n"/>
      <c r="AI194" s="18">
        <f>IF(AH194&gt;0,(AH194-5000+20000+20000-AI$5)/AI$5,0)</f>
        <v/>
      </c>
      <c r="AJ194" s="15">
        <f>'Investment Analysis'!BH194</f>
        <v/>
      </c>
      <c r="AK194" s="48" t="n">
        <v>5376.1</v>
      </c>
      <c r="AL194" s="18">
        <f>IF(AK194&gt;0,(AK194+7000-AL$5)/AL$5,0)</f>
        <v/>
      </c>
      <c r="AM194" s="15">
        <f>'Investment Analysis'!BO194</f>
        <v/>
      </c>
      <c r="AN194" s="48" t="n">
        <v>6153.29</v>
      </c>
      <c r="AO194" s="18">
        <f>IF(AN194&gt;0,(AN194+25000+5000-AO$5)/AO$5,0)</f>
        <v/>
      </c>
      <c r="AP194" s="15">
        <f>'Investment Analysis'!BV194</f>
        <v/>
      </c>
      <c r="AQ194" s="48" t="n">
        <v>5208.07</v>
      </c>
      <c r="AR194" s="18">
        <f>IF(AQ194&gt;0,(AQ194+10000+4000-AR$5)/AR$5,0)</f>
        <v/>
      </c>
      <c r="AS194" s="15">
        <f>'Investment Analysis'!CC194</f>
        <v/>
      </c>
      <c r="AT194" s="48" t="n">
        <v>4996.58</v>
      </c>
      <c r="AU194" s="18">
        <f>'Investment Analysis'!CL194</f>
        <v/>
      </c>
      <c r="AV194" s="15">
        <f>'Investment Analysis'!CJ194</f>
        <v/>
      </c>
      <c r="AW194" s="48" t="n">
        <v>19039.92</v>
      </c>
      <c r="AX194" s="18">
        <f>IF(AW194&gt;0,(AW194+2000-AX$5)/AX$5,0)</f>
        <v/>
      </c>
      <c r="AY194" s="15">
        <f>'Investment Analysis'!CQ194</f>
        <v/>
      </c>
      <c r="AZ194" s="48" t="n">
        <v>16898.8</v>
      </c>
      <c r="BA194" s="18">
        <f>'Investment Analysis'!CZ194</f>
        <v/>
      </c>
      <c r="BB194" s="15">
        <f>'Investment Analysis'!CX194</f>
        <v/>
      </c>
      <c r="BC194" s="48" t="n">
        <v>9884.08</v>
      </c>
      <c r="BD194" s="18">
        <f>IF(BC194&gt;0,(BC194-10000+30000+10000-BD$5)/BD$5,0)</f>
        <v/>
      </c>
      <c r="BE194" s="15">
        <f>'Investment Analysis'!DE194</f>
        <v/>
      </c>
      <c r="BF194" s="48" t="n">
        <v>4694.24</v>
      </c>
      <c r="BG194" s="18">
        <f>'Investment Analysis'!DN194</f>
        <v/>
      </c>
      <c r="BH194" s="15">
        <f>'Investment Analysis'!DL194</f>
        <v/>
      </c>
      <c r="BI194" s="48" t="n">
        <v>19495.79</v>
      </c>
      <c r="BJ194" s="18">
        <f>'Investment Analysis'!EB194</f>
        <v/>
      </c>
      <c r="BK194" s="15">
        <f>'Investment Analysis'!DZ194</f>
        <v/>
      </c>
      <c r="BL194" s="48" t="n">
        <v>18673.57</v>
      </c>
      <c r="BM194" s="18">
        <f>'Investment Analysis'!EI194</f>
        <v/>
      </c>
      <c r="BN194" s="15">
        <f>'Investment Analysis'!EG194</f>
        <v/>
      </c>
      <c r="BO194" s="48" t="n">
        <v>11187.66</v>
      </c>
      <c r="BP194" s="18">
        <f>'Investment Analysis'!DU194</f>
        <v/>
      </c>
      <c r="BQ194" s="15">
        <f>'Investment Analysis'!DS194</f>
        <v/>
      </c>
      <c r="BR194" s="48" t="n">
        <v>13050.63</v>
      </c>
      <c r="BS194" s="18">
        <f>'Investment Analysis'!EP194</f>
        <v/>
      </c>
      <c r="BT194" s="15">
        <f>'Investment Analysis'!EN194</f>
        <v/>
      </c>
      <c r="BU194" s="48" t="n">
        <v>14603.4</v>
      </c>
      <c r="BV194" s="18">
        <f>IF(BU194&gt;0,(BU194+8000-BV$5)/BV$5,0)</f>
        <v/>
      </c>
      <c r="BW194" s="15">
        <f>'Investment Analysis'!EU194</f>
        <v/>
      </c>
      <c r="BX194" s="48" t="n">
        <v>27912.72</v>
      </c>
      <c r="BY194" s="18">
        <f>IF(BX194&gt;0,(BX194-10000-5000-BY$5)/BY$5,0)</f>
        <v/>
      </c>
      <c r="BZ194" s="15">
        <f>'Investment Analysis'!FB194</f>
        <v/>
      </c>
      <c r="CA194" s="48" t="n">
        <v>22655.22</v>
      </c>
      <c r="CB194" s="18">
        <f>IF(CA194&gt;0,(CA194-CB$5)/CB$5,0)</f>
        <v/>
      </c>
      <c r="CC194" s="15">
        <f>'Investment Analysis'!FI194</f>
        <v/>
      </c>
      <c r="CD194" s="48" t="n">
        <v>9633.02</v>
      </c>
      <c r="CE194" s="18">
        <f>'Investment Analysis'!FR194</f>
        <v/>
      </c>
      <c r="CF194" s="15">
        <f>'Investment Analysis'!FP194</f>
        <v/>
      </c>
      <c r="CG194" s="48" t="n">
        <v>4914.85</v>
      </c>
      <c r="CH194" s="18">
        <f>'Investment Analysis'!FR194</f>
        <v/>
      </c>
      <c r="CI194" s="15">
        <f>'Investment Analysis'!FW194</f>
        <v/>
      </c>
      <c r="CJ194" s="48" t="n"/>
      <c r="CK194" s="18">
        <f>IF(CJ194&gt;0,(CJ194+5000+8000-CK$5)/CK$5,0)</f>
        <v/>
      </c>
      <c r="CL194" s="15">
        <f>'Investment Analysis'!GD194</f>
        <v/>
      </c>
      <c r="CM194" s="48" t="n">
        <v>38836.16</v>
      </c>
      <c r="CN194" s="18">
        <f>IF(CM194&gt;0,(CM194-CN$5)/CN$5,0)</f>
        <v/>
      </c>
      <c r="CO194" s="15">
        <f>'Investment Analysis'!GT194</f>
        <v/>
      </c>
      <c r="CP194" s="48" t="n">
        <v>28626</v>
      </c>
      <c r="CQ194" s="18">
        <f>IF(CP194&gt;0,(CP194-CQ$5)/CQ$5,0)</f>
        <v/>
      </c>
      <c r="CR194" s="15">
        <f>'Investment Analysis'!HG194</f>
        <v/>
      </c>
      <c r="CS194" s="48" t="n">
        <v>4660</v>
      </c>
      <c r="CT194" s="18">
        <f>IF(CS194&gt;0,(CS194-CT$5)/CT$5,0)</f>
        <v/>
      </c>
      <c r="CU194" s="15">
        <f>'Investment Analysis'!HN194</f>
        <v/>
      </c>
      <c r="CV194" s="48" t="n">
        <v>31183.25</v>
      </c>
      <c r="CW194" s="18">
        <f>IF(CV194&gt;0,(CV194-CW$5)/CW$5,0)</f>
        <v/>
      </c>
      <c r="CX194" s="15">
        <f>'Investment Analysis'!IB194</f>
        <v/>
      </c>
      <c r="CY194" s="48" t="n">
        <v>23417.1</v>
      </c>
      <c r="CZ194" s="18">
        <f>IF(CY194&gt;0,(CY194-CZ$5)/CZ$5,0)</f>
        <v/>
      </c>
      <c r="DA194" s="15">
        <f>'Investment Analysis'!II194</f>
        <v/>
      </c>
      <c r="DB194" s="48" t="n">
        <v>6969.25</v>
      </c>
      <c r="DC194" s="18">
        <f>IF(DB194&gt;0,(DB194-DC$5)/DC$5,0)</f>
        <v/>
      </c>
      <c r="DD194" s="15">
        <f>'Investment Analysis'!IP194</f>
        <v/>
      </c>
      <c r="DE194" s="48" t="n">
        <v>25674</v>
      </c>
      <c r="DF194" s="18">
        <f>'Investment Analysis'!IY194</f>
        <v/>
      </c>
      <c r="DG194" s="15">
        <f>'Investment Analysis'!IW194</f>
        <v/>
      </c>
      <c r="DH194" s="48" t="n">
        <v>22312.5</v>
      </c>
      <c r="DI194" s="18">
        <f>IF(DH194&gt;0,(DH194-DI$5)/DI$5,0)</f>
        <v/>
      </c>
      <c r="DJ194" s="15">
        <f>'Investment Analysis'!JD194</f>
        <v/>
      </c>
      <c r="DK194" s="48" t="n">
        <v>25573</v>
      </c>
      <c r="DL194" s="18">
        <f>IF(DK194&gt;0,(DK194-DL$5)/DL$5,0)</f>
        <v/>
      </c>
      <c r="DM194" s="15">
        <f>'Investment Analysis'!JK194</f>
        <v/>
      </c>
      <c r="DN194" s="48" t="n">
        <v>1172.2</v>
      </c>
      <c r="DO194" s="18">
        <f>IF(DN194&gt;0,(DN194-DO$5)/DO$5,0)</f>
        <v/>
      </c>
      <c r="DP194" s="15">
        <f>'Investment Analysis'!HU194</f>
        <v/>
      </c>
      <c r="DQ194" s="48" t="n">
        <v>33560</v>
      </c>
      <c r="DR194" s="18">
        <f>IF(DQ194&gt;0,(DQ194-DR$5)/DR$5,0)</f>
        <v/>
      </c>
      <c r="DS194" s="15">
        <f>'Investment Analysis'!JR194</f>
        <v/>
      </c>
      <c r="DT194" s="48" t="n">
        <v>22800</v>
      </c>
      <c r="DU194" s="18">
        <f>IF(DT194&gt;0,(DT194-630.54-DU$5)/DU$5,0)</f>
        <v/>
      </c>
      <c r="DV194" s="15">
        <f>'Investment Analysis'!JY194</f>
        <v/>
      </c>
      <c r="DW194" s="48" t="n">
        <v>17283</v>
      </c>
      <c r="DX194" s="18">
        <f>IF(DW194&gt;0,(DW194-DX$5)/DX$5,0)</f>
        <v/>
      </c>
      <c r="DY194" s="15">
        <f>'Investment Analysis'!KF194</f>
        <v/>
      </c>
      <c r="DZ194" s="48" t="n">
        <v>6836</v>
      </c>
      <c r="EA194" s="18">
        <f>IF(DZ194&gt;0,(DZ194-EA$5)/EA$5,0)</f>
        <v/>
      </c>
      <c r="EB194" s="15">
        <f>'Investment Analysis'!KM194</f>
        <v/>
      </c>
      <c r="EC194" s="48" t="n">
        <v>12805</v>
      </c>
      <c r="ED194" s="18">
        <f>'Investment Analysis'!KV194</f>
        <v/>
      </c>
      <c r="EE194" s="15">
        <f>'Investment Analysis'!KT194</f>
        <v/>
      </c>
      <c r="EF194" s="48" t="n">
        <v>24327</v>
      </c>
      <c r="EG194" s="18">
        <f>IF(EF194&gt;0,(EF194-EG$5)/EG$5,0)</f>
        <v/>
      </c>
      <c r="EH194" s="15">
        <f>'Investment Analysis'!LH194</f>
        <v/>
      </c>
      <c r="EI194" s="48" t="n">
        <v>10622.3</v>
      </c>
      <c r="EJ194" s="18">
        <f>'Investment Analysis'!LQ194</f>
        <v/>
      </c>
      <c r="EK194" s="15">
        <f>'Investment Analysis'!LO194</f>
        <v/>
      </c>
      <c r="EL194" s="48" t="n">
        <v>36165</v>
      </c>
      <c r="EM194" s="18">
        <f>IF(EL194&gt;0,(EL194-EM$4)/EM$4,0)</f>
        <v/>
      </c>
      <c r="EN194" s="15">
        <f>'Investment Analysis'!LX194</f>
        <v/>
      </c>
      <c r="EO194" s="48" t="n">
        <v>19180</v>
      </c>
      <c r="EP194" s="68">
        <f>IF(EO194&gt;0,(EO194-500-EP$5)/EP$5,0)</f>
        <v/>
      </c>
      <c r="EQ194" s="15">
        <f>'Investment Analysis'!MC194</f>
        <v/>
      </c>
      <c r="ER194" s="48" t="n">
        <v>5995</v>
      </c>
      <c r="ES194" s="18">
        <f>'Investment Analysis'!LX194</f>
        <v/>
      </c>
      <c r="ET194" s="15">
        <f>'Investment Analysis'!LA194</f>
        <v/>
      </c>
      <c r="EU194" s="48" t="n">
        <v>71844.5</v>
      </c>
      <c r="EV194" s="18">
        <f>'Investment Analysis'!ML194</f>
        <v/>
      </c>
      <c r="EW194" s="15">
        <f>'Investment Analysis'!MJ194</f>
        <v/>
      </c>
      <c r="EX194" s="48" t="n">
        <v>94825.5</v>
      </c>
      <c r="EY194" s="18">
        <f>IF(EX194&gt;0,(EX194-EY$5)/EY$5,0)</f>
        <v/>
      </c>
      <c r="EZ194" s="15">
        <f>'Investment Analysis'!MQ194</f>
        <v/>
      </c>
      <c r="FA194" s="48" t="n">
        <v>16928</v>
      </c>
      <c r="FB194" s="18">
        <f>IF(FA194&gt;0,(FA194-FB$5)/FB$5,0)</f>
        <v/>
      </c>
      <c r="FC194" s="15">
        <f>'Investment Analysis'!MX194</f>
        <v/>
      </c>
      <c r="FD194" s="48" t="n">
        <v>20648.6</v>
      </c>
      <c r="FE194" s="18">
        <f>IF(FD194&gt;0,(FD194-FE$5)/FE$5,0)</f>
        <v/>
      </c>
      <c r="FF194" s="15">
        <f>'Investment Analysis'!NE194</f>
        <v/>
      </c>
      <c r="FG194" s="48" t="n">
        <v>21006</v>
      </c>
      <c r="FH194" s="18">
        <f>IF(FG194&gt;0,(FG194-FH$5)/FH$5,0)</f>
        <v/>
      </c>
      <c r="FI194" s="15">
        <f>'Investment Analysis'!NL194</f>
        <v/>
      </c>
      <c r="FJ194" s="48" t="n">
        <v>42361.9</v>
      </c>
      <c r="FK194" s="18">
        <f>IF(FJ194&gt;0,(FJ194-FK$5)/FK$5,0)</f>
        <v/>
      </c>
      <c r="FL194" s="15">
        <f>'Investment Analysis'!NS194</f>
        <v/>
      </c>
      <c r="FM194" s="48" t="n">
        <v>3698.1</v>
      </c>
      <c r="FN194" s="18">
        <f>IF(FM194&gt;0,(FM194-FN$5)/FN$5,0)</f>
        <v/>
      </c>
      <c r="FO194" s="15">
        <f>'Investment Analysis'!NZ194</f>
        <v/>
      </c>
      <c r="FP194" s="48" t="n">
        <v>37500</v>
      </c>
      <c r="FQ194" s="18">
        <f>IF(FP194&gt;0,(FP194-FQ$5)/FQ$5,0)</f>
        <v/>
      </c>
      <c r="FR194" s="15">
        <f>'Investment Analysis'!OG194</f>
        <v/>
      </c>
      <c r="FS194" s="48" t="n">
        <v>91605</v>
      </c>
      <c r="FT194" s="18">
        <f>IF(FS194&gt;0,(FS194-FT$5)/FT$5,0)</f>
        <v/>
      </c>
      <c r="FU194" s="15">
        <f>'Investment Analysis'!ON194</f>
        <v/>
      </c>
      <c r="FV194" s="48" t="n">
        <v>12720</v>
      </c>
      <c r="FW194" s="18">
        <f>IF(FV194&gt;0,(FV194-FW$5)/FW$5,0)</f>
        <v/>
      </c>
      <c r="FX194" s="15">
        <f>'Investment Analysis'!OU194</f>
        <v/>
      </c>
      <c r="FY194" s="48" t="n">
        <v>20418.75</v>
      </c>
      <c r="FZ194" s="18">
        <f>IF(FY194&gt;0,(FY194-FZ$5)/FZ$5,0)</f>
        <v/>
      </c>
      <c r="GA194" s="15">
        <f>'Investment Analysis'!PB194</f>
        <v/>
      </c>
      <c r="GB194" s="48" t="n">
        <v>22017</v>
      </c>
      <c r="GC194" s="18">
        <f>'Investment Analysis'!PK194</f>
        <v/>
      </c>
      <c r="GD194" s="15">
        <f>'Investment Analysis'!PI194</f>
        <v/>
      </c>
      <c r="GE194" s="48" t="n">
        <v>20052</v>
      </c>
      <c r="GF194" s="18">
        <f>'Investment Analysis'!PY194</f>
        <v/>
      </c>
      <c r="GG194" s="15">
        <f>'Investment Analysis'!PW194</f>
        <v/>
      </c>
      <c r="GH194" s="48" t="n">
        <v>22740.9</v>
      </c>
      <c r="GI194" s="18">
        <f>'Investment Analysis'!QF194</f>
        <v/>
      </c>
      <c r="GJ194" s="15">
        <f>'Investment Analysis'!QD194</f>
        <v/>
      </c>
      <c r="GK194" s="48" t="n">
        <v>38180</v>
      </c>
      <c r="GL194" s="18">
        <f>'Investment Analysis'!QM194</f>
        <v/>
      </c>
      <c r="GM194" s="15">
        <f>'Investment Analysis'!QK194</f>
        <v/>
      </c>
      <c r="GN194" s="48" t="n">
        <v>15592.5</v>
      </c>
      <c r="GO194" s="18">
        <f>'Investment Analysis'!QT194</f>
        <v/>
      </c>
      <c r="GP194" s="15">
        <f>'Investment Analysis'!QR194</f>
        <v/>
      </c>
      <c r="GQ194" s="48" t="n">
        <v>5997.2</v>
      </c>
      <c r="GR194" s="18">
        <f>'Investment Analysis'!RA194</f>
        <v/>
      </c>
      <c r="GS194" s="15">
        <f>'Investment Analysis'!QY194</f>
        <v/>
      </c>
      <c r="GT194" s="48" t="n">
        <v>23706.5</v>
      </c>
      <c r="GU194" s="18">
        <f>'Investment Analysis'!RH194</f>
        <v/>
      </c>
      <c r="GV194" s="15">
        <f>'Investment Analysis'!RF194</f>
        <v/>
      </c>
      <c r="GW194" s="48" t="n">
        <v>13668</v>
      </c>
      <c r="GX194" s="18">
        <f>'Investment Analysis'!RO194</f>
        <v/>
      </c>
      <c r="GY194" s="15">
        <f>'Investment Analysis'!RM194</f>
        <v/>
      </c>
      <c r="GZ194" s="48" t="n">
        <v>4906</v>
      </c>
      <c r="HA194" s="18">
        <f>'Investment Analysis'!RV194</f>
        <v/>
      </c>
      <c r="HB194" s="15">
        <f>'Investment Analysis'!RT194</f>
        <v/>
      </c>
      <c r="HC194" s="48" t="n">
        <v>35514</v>
      </c>
      <c r="HD194" s="18">
        <f>'Investment Analysis'!SC194</f>
        <v/>
      </c>
      <c r="HE194" s="15">
        <f>'Investment Analysis'!SA194</f>
        <v/>
      </c>
      <c r="HF194" s="48" t="n">
        <v>15590</v>
      </c>
      <c r="HG194" s="18">
        <f>'Investment Analysis'!SJ194</f>
        <v/>
      </c>
      <c r="HH194" s="15">
        <f>'Investment Analysis'!SH194</f>
        <v/>
      </c>
      <c r="HI194" s="48" t="n">
        <v>11120</v>
      </c>
      <c r="HJ194" s="18">
        <f>'Investment Analysis'!SM194</f>
        <v/>
      </c>
      <c r="HK194" s="15">
        <f>'Investment Analysis'!SK194</f>
        <v/>
      </c>
      <c r="HL194" s="48" t="n">
        <v>20070</v>
      </c>
      <c r="HM194" s="18">
        <f>'Investment Analysis'!SP194</f>
        <v/>
      </c>
      <c r="HN194" s="15">
        <f>'Investment Analysis'!SN194</f>
        <v/>
      </c>
      <c r="HO194" s="48" t="n">
        <v>17500.65</v>
      </c>
      <c r="HP194" s="18">
        <f>'Investment Analysis'!TE194</f>
        <v/>
      </c>
      <c r="HQ194" s="15">
        <f>'Investment Analysis'!TC194</f>
        <v/>
      </c>
      <c r="HR194" s="48" t="n">
        <v>7746</v>
      </c>
      <c r="HS194" s="18">
        <f>'Investment Analysis'!TL194</f>
        <v/>
      </c>
      <c r="HT194" s="15">
        <f>'Investment Analysis'!TJ194</f>
        <v/>
      </c>
      <c r="HU194" s="48" t="n">
        <v>19187.27</v>
      </c>
      <c r="HV194" s="18">
        <f>'Investment Analysis'!TS194</f>
        <v/>
      </c>
      <c r="HW194" s="15">
        <f>'Investment Analysis'!TQ194</f>
        <v/>
      </c>
      <c r="HX194" s="48" t="n"/>
      <c r="HY194" s="18">
        <f>'Investment Analysis'!TZ194</f>
        <v/>
      </c>
      <c r="HZ194" s="15">
        <f>'Investment Analysis'!TX194</f>
        <v/>
      </c>
      <c r="IA194" s="48" t="n"/>
      <c r="IB194" s="18">
        <f>'Investment Analysis'!UG194</f>
        <v/>
      </c>
      <c r="IC194" s="15">
        <f>'Investment Analysis'!UE194</f>
        <v/>
      </c>
      <c r="ID194" s="48" t="n"/>
      <c r="IE194" s="18">
        <f>'Investment Analysis'!UN194</f>
        <v/>
      </c>
      <c r="IF194" s="15">
        <f>'Investment Analysis'!UL194</f>
        <v/>
      </c>
      <c r="IG194" s="48" t="n"/>
      <c r="IH194" s="18">
        <f>'Investment Analysis'!UU194</f>
        <v/>
      </c>
      <c r="II194" s="15">
        <f>'Investment Analysis'!US194</f>
        <v/>
      </c>
      <c r="IJ194" s="48" t="n"/>
      <c r="IK194" s="18">
        <f>'Investment Analysis'!VB194</f>
        <v/>
      </c>
      <c r="IL194" s="15">
        <f>'Investment Analysis'!UZ194</f>
        <v/>
      </c>
      <c r="IM194" s="48" t="n"/>
      <c r="IN194" s="18">
        <f>'Investment Analysis'!VI194</f>
        <v/>
      </c>
      <c r="IO194" s="15">
        <f>'Investment Analysis'!VG194</f>
        <v/>
      </c>
      <c r="IP194" s="18" t="n"/>
      <c r="IQ194" s="18" t="n"/>
      <c r="IR194" s="18" t="n"/>
      <c r="IS194" s="108">
        <f>IF(IT194&gt;0,IT194-IT193,0)</f>
        <v/>
      </c>
      <c r="IT194" s="48">
        <f>FY194+FV194+FS194+FP194+FM194+FJ194+FG194+FD194+FA194+EX194+EU194+ER194+EO194+EL194+EI194+EF194+EC194+DZ194+DW194+DT194+DQ194+DN194+DK194+DH194+DE194+DB194+CY194+CV194+CS194+CP194+CJ194+CG194+CD194+CA194+BX194+P194+CM194+GT194+GQ194+GN194+GK194+GH194+GE194+GB194+BU194+BR194+BO194+BL194+BI194+BF194+BC194+AZ194+AW194+AT194+AQ194+AN194+AK194+AH194+AE194+AB194+Y194+V194+S194+GW194+GZ194+HC194+HF194+HI194+HL194+HO194+HR194+HU194</f>
        <v/>
      </c>
      <c r="IU194" s="101">
        <f>IF(IT194&gt;0,IV194,0)</f>
        <v/>
      </c>
      <c r="IV194" s="101" t="n"/>
      <c r="IW194" s="15">
        <f>IF(IT194&gt;0,(IT194+IV$11-I$2)/I$2,0)</f>
        <v/>
      </c>
      <c r="IX194" s="113">
        <f>IF(IT194&gt;0,IT194+IV$11-I$2,0)</f>
        <v/>
      </c>
      <c r="IY194" s="21">
        <f>IF(IT194&gt;0,(IT194+IV$11+IV$33+IV$52+IV$73+IV$93+IV$113+IV$133+IV$159+IV$176-IT$8)/IT$8,0)</f>
        <v/>
      </c>
      <c r="IZ194" s="173">
        <f>IF(IT194&gt;0,IT194+IV$11+IV$33+IV$52+IV$73+IV$93+IV$113+IV$133+IV$159+IV$176-IT$8,0)</f>
        <v/>
      </c>
    </row>
    <row r="195">
      <c r="A195" s="554">
        <f>'Investment Analysis'!A195</f>
        <v/>
      </c>
      <c r="B195" s="4">
        <f>'Investment Analysis'!B195</f>
        <v/>
      </c>
      <c r="C195" s="27">
        <f>'Investment Analysis'!C195</f>
        <v/>
      </c>
      <c r="D195" s="14">
        <f>'Investment Analysis'!D195</f>
        <v/>
      </c>
      <c r="E195" s="15">
        <f>'Investment Analysis'!E195</f>
        <v/>
      </c>
      <c r="F195" s="13">
        <f>'Investment Analysis'!G195</f>
        <v/>
      </c>
      <c r="G195" s="14">
        <f>'Investment Analysis'!H195</f>
        <v/>
      </c>
      <c r="H195" s="15">
        <f>'Investment Analysis'!I195</f>
        <v/>
      </c>
      <c r="I195" s="13">
        <f>'Investment Analysis'!K195</f>
        <v/>
      </c>
      <c r="J195" s="14">
        <f>'Investment Analysis'!L195</f>
        <v/>
      </c>
      <c r="K195" s="15">
        <f>'Investment Analysis'!M195</f>
        <v/>
      </c>
      <c r="L195" s="41">
        <f>'Investment Analysis'!T195</f>
        <v/>
      </c>
      <c r="M195" s="21">
        <f>'Investment Analysis'!V195</f>
        <v/>
      </c>
      <c r="N195" s="21">
        <f>'Investment Analysis'!W195</f>
        <v/>
      </c>
      <c r="P195" s="48">
        <f>'Investment Analysis'!Y195</f>
        <v/>
      </c>
      <c r="Q195" s="18" t="n"/>
      <c r="R195" s="83" t="n"/>
      <c r="S195" s="48" t="n">
        <v>4891.4</v>
      </c>
      <c r="T195" s="18">
        <f>'Investment Analysis'!AH195</f>
        <v/>
      </c>
      <c r="U195" s="15">
        <f>'Investment Analysis'!AF195</f>
        <v/>
      </c>
      <c r="V195" s="48" t="n">
        <v>7593.9</v>
      </c>
      <c r="W195" s="18">
        <f>'Investment Analysis'!AO195</f>
        <v/>
      </c>
      <c r="X195" s="15">
        <f>'Investment Analysis'!AM195</f>
        <v/>
      </c>
      <c r="Y195" s="48" t="n">
        <v>10778.5</v>
      </c>
      <c r="Z195" s="18">
        <f>IF(Y195&gt;0,(Y195-Z$5)/Z$5,0)</f>
        <v/>
      </c>
      <c r="AA195" s="15">
        <f>'Investment Analysis'!GM195</f>
        <v/>
      </c>
      <c r="AB195" s="48" t="n">
        <v>2846.14</v>
      </c>
      <c r="AC195" s="18">
        <f>IF(AB195&gt;0,(AB195+8000+5000-AC$5)/AC$5,0)</f>
        <v/>
      </c>
      <c r="AD195" s="15">
        <f>'Investment Analysis'!AT195</f>
        <v/>
      </c>
      <c r="AE195" s="48" t="n">
        <v>12123.33</v>
      </c>
      <c r="AF195" s="18">
        <f>'Investment Analysis'!BC195</f>
        <v/>
      </c>
      <c r="AG195" s="15">
        <f>'Investment Analysis'!BA195</f>
        <v/>
      </c>
      <c r="AH195" s="48" t="n"/>
      <c r="AI195" s="18">
        <f>IF(AH195&gt;0,(AH195-5000+20000+20000-AI$5)/AI$5,0)</f>
        <v/>
      </c>
      <c r="AJ195" s="15">
        <f>'Investment Analysis'!BH195</f>
        <v/>
      </c>
      <c r="AK195" s="48" t="n">
        <v>5406.78</v>
      </c>
      <c r="AL195" s="18">
        <f>IF(AK195&gt;0,(AK195+7000-AL$5)/AL$5,0)</f>
        <v/>
      </c>
      <c r="AM195" s="15">
        <f>'Investment Analysis'!BO195</f>
        <v/>
      </c>
      <c r="AN195" s="48" t="n">
        <v>6162.88</v>
      </c>
      <c r="AO195" s="18">
        <f>IF(AN195&gt;0,(AN195+25000+5000-AO$5)/AO$5,0)</f>
        <v/>
      </c>
      <c r="AP195" s="15">
        <f>'Investment Analysis'!BV195</f>
        <v/>
      </c>
      <c r="AQ195" s="48" t="n">
        <v>5252.92</v>
      </c>
      <c r="AR195" s="18">
        <f>IF(AQ195&gt;0,(AQ195+10000+4000-AR$5)/AR$5,0)</f>
        <v/>
      </c>
      <c r="AS195" s="15">
        <f>'Investment Analysis'!CC195</f>
        <v/>
      </c>
      <c r="AT195" s="48" t="n">
        <v>4996.58</v>
      </c>
      <c r="AU195" s="18">
        <f>'Investment Analysis'!CL195</f>
        <v/>
      </c>
      <c r="AV195" s="15">
        <f>'Investment Analysis'!CJ195</f>
        <v/>
      </c>
      <c r="AW195" s="48" t="n">
        <v>19156.45</v>
      </c>
      <c r="AX195" s="18">
        <f>IF(AW195&gt;0,(AW195+2000-AX$5)/AX$5,0)</f>
        <v/>
      </c>
      <c r="AY195" s="15">
        <f>'Investment Analysis'!CQ195</f>
        <v/>
      </c>
      <c r="AZ195" s="48" t="n">
        <v>16865.39</v>
      </c>
      <c r="BA195" s="18">
        <f>'Investment Analysis'!CZ195</f>
        <v/>
      </c>
      <c r="BB195" s="15">
        <f>'Investment Analysis'!CX195</f>
        <v/>
      </c>
      <c r="BC195" s="48" t="n">
        <v>9869.440000000001</v>
      </c>
      <c r="BD195" s="18">
        <f>IF(BC195&gt;0,(BC195-10000+30000+10000-BD$5)/BD$5,0)</f>
        <v/>
      </c>
      <c r="BE195" s="15">
        <f>'Investment Analysis'!DE195</f>
        <v/>
      </c>
      <c r="BF195" s="48" t="n">
        <v>4709.89</v>
      </c>
      <c r="BG195" s="18">
        <f>'Investment Analysis'!DN195</f>
        <v/>
      </c>
      <c r="BH195" s="15">
        <f>'Investment Analysis'!DL195</f>
        <v/>
      </c>
      <c r="BI195" s="48" t="n">
        <v>19656.52</v>
      </c>
      <c r="BJ195" s="18">
        <f>'Investment Analysis'!EB195</f>
        <v/>
      </c>
      <c r="BK195" s="15">
        <f>'Investment Analysis'!DZ195</f>
        <v/>
      </c>
      <c r="BL195" s="48" t="n">
        <v>18918.76</v>
      </c>
      <c r="BM195" s="18">
        <f>'Investment Analysis'!EI195</f>
        <v/>
      </c>
      <c r="BN195" s="15">
        <f>'Investment Analysis'!EG195</f>
        <v/>
      </c>
      <c r="BO195" s="48" t="n">
        <v>11325.16</v>
      </c>
      <c r="BP195" s="18">
        <f>'Investment Analysis'!DU195</f>
        <v/>
      </c>
      <c r="BQ195" s="15">
        <f>'Investment Analysis'!DS195</f>
        <v/>
      </c>
      <c r="BR195" s="48" t="n">
        <v>13095.04</v>
      </c>
      <c r="BS195" s="18">
        <f>'Investment Analysis'!EP195</f>
        <v/>
      </c>
      <c r="BT195" s="15">
        <f>'Investment Analysis'!EN195</f>
        <v/>
      </c>
      <c r="BU195" s="48" t="n">
        <v>14650.28</v>
      </c>
      <c r="BV195" s="18">
        <f>IF(BU195&gt;0,(BU195+8000-BV$5)/BV$5,0)</f>
        <v/>
      </c>
      <c r="BW195" s="15">
        <f>'Investment Analysis'!EU195</f>
        <v/>
      </c>
      <c r="BX195" s="48" t="n">
        <v>28250.83</v>
      </c>
      <c r="BY195" s="18">
        <f>IF(BX195&gt;0,(BX195-10000-5000-BY$5)/BY$5,0)</f>
        <v/>
      </c>
      <c r="BZ195" s="15">
        <f>'Investment Analysis'!FB195</f>
        <v/>
      </c>
      <c r="CA195" s="48" t="n">
        <v>22197.43</v>
      </c>
      <c r="CB195" s="18">
        <f>IF(CA195&gt;0,(CA195-CB$5)/CB$5,0)</f>
        <v/>
      </c>
      <c r="CC195" s="15">
        <f>'Investment Analysis'!FI195</f>
        <v/>
      </c>
      <c r="CD195" s="48" t="n">
        <v>9771.77</v>
      </c>
      <c r="CE195" s="18">
        <f>'Investment Analysis'!FR195</f>
        <v/>
      </c>
      <c r="CF195" s="15">
        <f>'Investment Analysis'!FP195</f>
        <v/>
      </c>
      <c r="CG195" s="48" t="n">
        <v>4902.8</v>
      </c>
      <c r="CH195" s="18">
        <f>'Investment Analysis'!FR195</f>
        <v/>
      </c>
      <c r="CI195" s="15">
        <f>'Investment Analysis'!FW195</f>
        <v/>
      </c>
      <c r="CJ195" s="48" t="n"/>
      <c r="CK195" s="18">
        <f>IF(CJ195&gt;0,(CJ195+5000+8000-CK$5)/CK$5,0)</f>
        <v/>
      </c>
      <c r="CL195" s="15">
        <f>'Investment Analysis'!GD195</f>
        <v/>
      </c>
      <c r="CM195" s="48" t="n">
        <v>38859.14</v>
      </c>
      <c r="CN195" s="18">
        <f>IF(CM195&gt;0,(CM195-CN$5)/CN$5,0)</f>
        <v/>
      </c>
      <c r="CO195" s="15">
        <f>'Investment Analysis'!GT195</f>
        <v/>
      </c>
      <c r="CP195" s="48" t="n">
        <v>28808.65</v>
      </c>
      <c r="CQ195" s="18">
        <f>IF(CP195&gt;0,(CP195-CQ$5)/CQ$5,0)</f>
        <v/>
      </c>
      <c r="CR195" s="15">
        <f>'Investment Analysis'!HG195</f>
        <v/>
      </c>
      <c r="CS195" s="48" t="n">
        <v>4700</v>
      </c>
      <c r="CT195" s="18">
        <f>IF(CS195&gt;0,(CS195-CT$5)/CT$5,0)</f>
        <v/>
      </c>
      <c r="CU195" s="15">
        <f>'Investment Analysis'!HN195</f>
        <v/>
      </c>
      <c r="CV195" s="48" t="n">
        <v>31823.75</v>
      </c>
      <c r="CW195" s="18">
        <f>IF(CV195&gt;0,(CV195-CW$5)/CW$5,0)</f>
        <v/>
      </c>
      <c r="CX195" s="15">
        <f>'Investment Analysis'!IB195</f>
        <v/>
      </c>
      <c r="CY195" s="48" t="n">
        <v>22953</v>
      </c>
      <c r="CZ195" s="18">
        <f>IF(CY195&gt;0,(CY195-CZ$5)/CZ$5,0)</f>
        <v/>
      </c>
      <c r="DA195" s="15">
        <f>'Investment Analysis'!II195</f>
        <v/>
      </c>
      <c r="DB195" s="48" t="n">
        <v>6988.25</v>
      </c>
      <c r="DC195" s="18">
        <f>IF(DB195&gt;0,(DB195-DC$5)/DC$5,0)</f>
        <v/>
      </c>
      <c r="DD195" s="15">
        <f>'Investment Analysis'!IP195</f>
        <v/>
      </c>
      <c r="DE195" s="48" t="n">
        <v>25338</v>
      </c>
      <c r="DF195" s="18">
        <f>'Investment Analysis'!IY195</f>
        <v/>
      </c>
      <c r="DG195" s="15">
        <f>'Investment Analysis'!IW195</f>
        <v/>
      </c>
      <c r="DH195" s="48" t="n">
        <v>22302</v>
      </c>
      <c r="DI195" s="18">
        <f>IF(DH195&gt;0,(DH195-DI$5)/DI$5,0)</f>
        <v/>
      </c>
      <c r="DJ195" s="15">
        <f>'Investment Analysis'!JD195</f>
        <v/>
      </c>
      <c r="DK195" s="48" t="n">
        <v>25730</v>
      </c>
      <c r="DL195" s="18">
        <f>IF(DK195&gt;0,(DK195-DL$5)/DL$5,0)</f>
        <v/>
      </c>
      <c r="DM195" s="15">
        <f>'Investment Analysis'!JK195</f>
        <v/>
      </c>
      <c r="DN195" s="48" t="n">
        <v>1142.2</v>
      </c>
      <c r="DO195" s="18">
        <f>IF(DN195&gt;0,(DN195-DO$5)/DO$5,0)</f>
        <v/>
      </c>
      <c r="DP195" s="15">
        <f>'Investment Analysis'!HU195</f>
        <v/>
      </c>
      <c r="DQ195" s="48" t="n">
        <v>34190</v>
      </c>
      <c r="DR195" s="18">
        <f>IF(DQ195&gt;0,(DQ195-DR$5)/DR$5,0)</f>
        <v/>
      </c>
      <c r="DS195" s="15">
        <f>'Investment Analysis'!JR195</f>
        <v/>
      </c>
      <c r="DT195" s="48" t="n">
        <v>22896</v>
      </c>
      <c r="DU195" s="18">
        <f>IF(DT195&gt;0,(DT195-630.54-DU$5)/DU$5,0)</f>
        <v/>
      </c>
      <c r="DV195" s="15">
        <f>'Investment Analysis'!JY195</f>
        <v/>
      </c>
      <c r="DW195" s="48" t="n">
        <v>17038</v>
      </c>
      <c r="DX195" s="18">
        <f>IF(DW195&gt;0,(DW195-DX$5)/DX$5,0)</f>
        <v/>
      </c>
      <c r="DY195" s="15">
        <f>'Investment Analysis'!KF195</f>
        <v/>
      </c>
      <c r="DZ195" s="48" t="n">
        <v>6928</v>
      </c>
      <c r="EA195" s="18">
        <f>IF(DZ195&gt;0,(DZ195-EA$5)/EA$5,0)</f>
        <v/>
      </c>
      <c r="EB195" s="15">
        <f>'Investment Analysis'!KM195</f>
        <v/>
      </c>
      <c r="EC195" s="48" t="n">
        <v>12480</v>
      </c>
      <c r="ED195" s="18">
        <f>'Investment Analysis'!KV195</f>
        <v/>
      </c>
      <c r="EE195" s="15">
        <f>'Investment Analysis'!KT195</f>
        <v/>
      </c>
      <c r="EF195" s="48" t="n">
        <v>24507</v>
      </c>
      <c r="EG195" s="18">
        <f>IF(EF195&gt;0,(EF195-EG$5)/EG$5,0)</f>
        <v/>
      </c>
      <c r="EH195" s="15">
        <f>'Investment Analysis'!LH195</f>
        <v/>
      </c>
      <c r="EI195" s="48" t="n">
        <v>10840.05</v>
      </c>
      <c r="EJ195" s="18">
        <f>'Investment Analysis'!LQ195</f>
        <v/>
      </c>
      <c r="EK195" s="15">
        <f>'Investment Analysis'!LO195</f>
        <v/>
      </c>
      <c r="EL195" s="48" t="n">
        <v>36555</v>
      </c>
      <c r="EM195" s="18">
        <f>IF(EL195&gt;0,(EL195-EM$4)/EM$4,0)</f>
        <v/>
      </c>
      <c r="EN195" s="15">
        <f>'Investment Analysis'!LX195</f>
        <v/>
      </c>
      <c r="EO195" s="48" t="n">
        <v>19405</v>
      </c>
      <c r="EP195" s="68">
        <f>IF(EO195&gt;0,(EO195-500-EP$5)/EP$5,0)</f>
        <v/>
      </c>
      <c r="EQ195" s="15">
        <f>'Investment Analysis'!MC195</f>
        <v/>
      </c>
      <c r="ER195" s="48" t="n">
        <v>5880</v>
      </c>
      <c r="ES195" s="18">
        <f>'Investment Analysis'!LX195</f>
        <v/>
      </c>
      <c r="ET195" s="15">
        <f>'Investment Analysis'!LA195</f>
        <v/>
      </c>
      <c r="EU195" s="48" t="n">
        <v>75731.5</v>
      </c>
      <c r="EV195" s="18">
        <f>'Investment Analysis'!ML195</f>
        <v/>
      </c>
      <c r="EW195" s="15">
        <f>'Investment Analysis'!MJ195</f>
        <v/>
      </c>
      <c r="EX195" s="48" t="n">
        <v>95529</v>
      </c>
      <c r="EY195" s="18">
        <f>IF(EX195&gt;0,(EX195-EY$5)/EY$5,0)</f>
        <v/>
      </c>
      <c r="EZ195" s="15">
        <f>'Investment Analysis'!MQ195</f>
        <v/>
      </c>
      <c r="FA195" s="48" t="n">
        <v>16480</v>
      </c>
      <c r="FB195" s="18">
        <f>IF(FA195&gt;0,(FA195-FB$5)/FB$5,0)</f>
        <v/>
      </c>
      <c r="FC195" s="15">
        <f>'Investment Analysis'!MX195</f>
        <v/>
      </c>
      <c r="FD195" s="48" t="n">
        <v>20554.1</v>
      </c>
      <c r="FE195" s="18">
        <f>IF(FD195&gt;0,(FD195-FE$5)/FE$5,0)</f>
        <v/>
      </c>
      <c r="FF195" s="15">
        <f>'Investment Analysis'!NE195</f>
        <v/>
      </c>
      <c r="FG195" s="48" t="n">
        <v>21402</v>
      </c>
      <c r="FH195" s="18">
        <f>IF(FG195&gt;0,(FG195-FH$5)/FH$5,0)</f>
        <v/>
      </c>
      <c r="FI195" s="15">
        <f>'Investment Analysis'!NL195</f>
        <v/>
      </c>
      <c r="FJ195" s="48" t="n">
        <v>42170.1</v>
      </c>
      <c r="FK195" s="18">
        <f>IF(FJ195&gt;0,(FJ195-FK$5)/FK$5,0)</f>
        <v/>
      </c>
      <c r="FL195" s="15">
        <f>'Investment Analysis'!NS195</f>
        <v/>
      </c>
      <c r="FM195" s="48" t="n">
        <v>3660.75</v>
      </c>
      <c r="FN195" s="18">
        <f>IF(FM195&gt;0,(FM195-FN$5)/FN$5,0)</f>
        <v/>
      </c>
      <c r="FO195" s="15">
        <f>'Investment Analysis'!NZ195</f>
        <v/>
      </c>
      <c r="FP195" s="48" t="n">
        <v>33900</v>
      </c>
      <c r="FQ195" s="18">
        <f>IF(FP195&gt;0,(FP195-FQ$5)/FQ$5,0)</f>
        <v/>
      </c>
      <c r="FR195" s="15">
        <f>'Investment Analysis'!OG195</f>
        <v/>
      </c>
      <c r="FS195" s="48" t="n">
        <v>94686</v>
      </c>
      <c r="FT195" s="18">
        <f>IF(FS195&gt;0,(FS195-FT$5)/FT$5,0)</f>
        <v/>
      </c>
      <c r="FU195" s="15">
        <f>'Investment Analysis'!ON195</f>
        <v/>
      </c>
      <c r="FV195" s="48" t="n">
        <v>12940</v>
      </c>
      <c r="FW195" s="18">
        <f>IF(FV195&gt;0,(FV195-FW$5)/FW$5,0)</f>
        <v/>
      </c>
      <c r="FX195" s="15">
        <f>'Investment Analysis'!OU195</f>
        <v/>
      </c>
      <c r="FY195" s="48" t="n">
        <v>20453.75</v>
      </c>
      <c r="FZ195" s="18">
        <f>IF(FY195&gt;0,(FY195-FZ$5)/FZ$5,0)</f>
        <v/>
      </c>
      <c r="GA195" s="15">
        <f>'Investment Analysis'!PB195</f>
        <v/>
      </c>
      <c r="GB195" s="48" t="n">
        <v>22271.25</v>
      </c>
      <c r="GC195" s="18">
        <f>'Investment Analysis'!PK195</f>
        <v/>
      </c>
      <c r="GD195" s="15">
        <f>'Investment Analysis'!PI195</f>
        <v/>
      </c>
      <c r="GE195" s="48" t="n">
        <v>19824</v>
      </c>
      <c r="GF195" s="18">
        <f>'Investment Analysis'!PY195</f>
        <v/>
      </c>
      <c r="GG195" s="15">
        <f>'Investment Analysis'!PW195</f>
        <v/>
      </c>
      <c r="GH195" s="48" t="n">
        <v>22586.2</v>
      </c>
      <c r="GI195" s="18">
        <f>'Investment Analysis'!QF195</f>
        <v/>
      </c>
      <c r="GJ195" s="15">
        <f>'Investment Analysis'!QD195</f>
        <v/>
      </c>
      <c r="GK195" s="48" t="n">
        <v>38320</v>
      </c>
      <c r="GL195" s="18">
        <f>'Investment Analysis'!QM195</f>
        <v/>
      </c>
      <c r="GM195" s="15">
        <f>'Investment Analysis'!QK195</f>
        <v/>
      </c>
      <c r="GN195" s="48" t="n">
        <v>15786</v>
      </c>
      <c r="GO195" s="18">
        <f>'Investment Analysis'!QT195</f>
        <v/>
      </c>
      <c r="GP195" s="15">
        <f>'Investment Analysis'!QR195</f>
        <v/>
      </c>
      <c r="GQ195" s="48" t="n">
        <v>6076.95</v>
      </c>
      <c r="GR195" s="18">
        <f>'Investment Analysis'!RA195</f>
        <v/>
      </c>
      <c r="GS195" s="15">
        <f>'Investment Analysis'!QY195</f>
        <v/>
      </c>
      <c r="GT195" s="48" t="n">
        <v>24543.75</v>
      </c>
      <c r="GU195" s="18">
        <f>'Investment Analysis'!RH195</f>
        <v/>
      </c>
      <c r="GV195" s="15">
        <f>'Investment Analysis'!RF195</f>
        <v/>
      </c>
      <c r="GW195" s="48" t="n">
        <v>13661.5</v>
      </c>
      <c r="GX195" s="18">
        <f>'Investment Analysis'!RO195</f>
        <v/>
      </c>
      <c r="GY195" s="15">
        <f>'Investment Analysis'!RM195</f>
        <v/>
      </c>
      <c r="GZ195" s="48" t="n">
        <v>5362</v>
      </c>
      <c r="HA195" s="18">
        <f>'Investment Analysis'!RV195</f>
        <v/>
      </c>
      <c r="HB195" s="15">
        <f>'Investment Analysis'!RT195</f>
        <v/>
      </c>
      <c r="HC195" s="48" t="n">
        <v>35772</v>
      </c>
      <c r="HD195" s="18">
        <f>'Investment Analysis'!SC195</f>
        <v/>
      </c>
      <c r="HE195" s="15">
        <f>'Investment Analysis'!SA195</f>
        <v/>
      </c>
      <c r="HF195" s="48" t="n">
        <v>14825</v>
      </c>
      <c r="HG195" s="18">
        <f>'Investment Analysis'!SJ195</f>
        <v/>
      </c>
      <c r="HH195" s="15">
        <f>'Investment Analysis'!SH195</f>
        <v/>
      </c>
      <c r="HI195" s="48" t="n">
        <v>12040</v>
      </c>
      <c r="HJ195" s="18">
        <f>'Investment Analysis'!SM195</f>
        <v/>
      </c>
      <c r="HK195" s="15">
        <f>'Investment Analysis'!SK195</f>
        <v/>
      </c>
      <c r="HL195" s="48" t="n">
        <v>18982.5</v>
      </c>
      <c r="HM195" s="18">
        <f>'Investment Analysis'!SP195</f>
        <v/>
      </c>
      <c r="HN195" s="15">
        <f>'Investment Analysis'!SN195</f>
        <v/>
      </c>
      <c r="HO195" s="48" t="n">
        <v>17385.9</v>
      </c>
      <c r="HP195" s="18">
        <f>'Investment Analysis'!TE195</f>
        <v/>
      </c>
      <c r="HQ195" s="15">
        <f>'Investment Analysis'!TC195</f>
        <v/>
      </c>
      <c r="HR195" s="48" t="n">
        <v>7398.55</v>
      </c>
      <c r="HS195" s="18">
        <f>'Investment Analysis'!TL195</f>
        <v/>
      </c>
      <c r="HT195" s="15">
        <f>'Investment Analysis'!TJ195</f>
        <v/>
      </c>
      <c r="HU195" s="48" t="n">
        <v>19069.8</v>
      </c>
      <c r="HV195" s="18">
        <f>'Investment Analysis'!TS195</f>
        <v/>
      </c>
      <c r="HW195" s="15">
        <f>'Investment Analysis'!TQ195</f>
        <v/>
      </c>
      <c r="HX195" s="48" t="n"/>
      <c r="HY195" s="18">
        <f>'Investment Analysis'!TZ195</f>
        <v/>
      </c>
      <c r="HZ195" s="15">
        <f>'Investment Analysis'!TX195</f>
        <v/>
      </c>
      <c r="IA195" s="48" t="n"/>
      <c r="IB195" s="18">
        <f>'Investment Analysis'!UG195</f>
        <v/>
      </c>
      <c r="IC195" s="15">
        <f>'Investment Analysis'!UE195</f>
        <v/>
      </c>
      <c r="ID195" s="48" t="n"/>
      <c r="IE195" s="18">
        <f>'Investment Analysis'!UN195</f>
        <v/>
      </c>
      <c r="IF195" s="15">
        <f>'Investment Analysis'!UL195</f>
        <v/>
      </c>
      <c r="IG195" s="48" t="n"/>
      <c r="IH195" s="18">
        <f>'Investment Analysis'!UU195</f>
        <v/>
      </c>
      <c r="II195" s="15">
        <f>'Investment Analysis'!US195</f>
        <v/>
      </c>
      <c r="IJ195" s="48" t="n"/>
      <c r="IK195" s="18">
        <f>'Investment Analysis'!VB195</f>
        <v/>
      </c>
      <c r="IL195" s="15">
        <f>'Investment Analysis'!UZ195</f>
        <v/>
      </c>
      <c r="IM195" s="48" t="n"/>
      <c r="IN195" s="18">
        <f>'Investment Analysis'!VI195</f>
        <v/>
      </c>
      <c r="IO195" s="15">
        <f>'Investment Analysis'!VG195</f>
        <v/>
      </c>
      <c r="IP195" s="18" t="n"/>
      <c r="IQ195" s="18" t="n"/>
      <c r="IR195" s="18" t="n"/>
      <c r="IS195" s="108">
        <f>IF(IT195&gt;0,IT195-IT194,0)</f>
        <v/>
      </c>
      <c r="IT195" s="48">
        <f>FY195+FV195+FS195+FP195+FM195+FJ195+FG195+FD195+FA195+EX195+EU195+ER195+EO195+EL195+EI195+EF195+EC195+DZ195+DW195+DT195+DQ195+DN195+DK195+DH195+DE195+DB195+CY195+CV195+CS195+CP195+CJ195+CG195+CD195+CA195+BX195+P195+CM195+GT195+GQ195+GN195+GK195+GH195+GE195+GB195+BU195+BR195+BO195+BL195+BI195+BF195+BC195+AZ195+AW195+AT195+AQ195+AN195+AK195+AH195+AE195+AB195+Y195+V195+S195+GW195+GZ195+HC195+HF195+HI195+HL195+HO195+HR195+HU195</f>
        <v/>
      </c>
      <c r="IU195" s="101">
        <f>IF(IT195&gt;0,IV195,0)</f>
        <v/>
      </c>
      <c r="IV195" s="101" t="n"/>
      <c r="IW195" s="15">
        <f>IF(IT195&gt;0,(IT195+IV$11-I$2)/I$2,0)</f>
        <v/>
      </c>
      <c r="IX195" s="113">
        <f>IF(IT195&gt;0,IT195+IV$11-I$2,0)</f>
        <v/>
      </c>
      <c r="IY195" s="21">
        <f>IF(IT195&gt;0,(IT195+IV$11+IV$33+IV$52+IV$73+IV$93+IV$113+IV$133+IV$159+IV$176-IT$8)/IT$8,0)</f>
        <v/>
      </c>
      <c r="IZ195" s="173">
        <f>IF(IT195&gt;0,IT195+IV$11+IV$33+IV$52+IV$73+IV$93+IV$113+IV$133+IV$159+IV$176-IT$8,0)</f>
        <v/>
      </c>
    </row>
    <row r="196">
      <c r="A196" s="554">
        <f>'Investment Analysis'!A196</f>
        <v/>
      </c>
      <c r="B196" s="4">
        <f>'Investment Analysis'!B196</f>
        <v/>
      </c>
      <c r="C196" s="27">
        <f>'Investment Analysis'!C196</f>
        <v/>
      </c>
      <c r="D196" s="14">
        <f>'Investment Analysis'!D196</f>
        <v/>
      </c>
      <c r="E196" s="15">
        <f>'Investment Analysis'!E196</f>
        <v/>
      </c>
      <c r="F196" s="13">
        <f>'Investment Analysis'!G196</f>
        <v/>
      </c>
      <c r="G196" s="14">
        <f>'Investment Analysis'!H196</f>
        <v/>
      </c>
      <c r="H196" s="15">
        <f>'Investment Analysis'!I196</f>
        <v/>
      </c>
      <c r="I196" s="13">
        <f>'Investment Analysis'!K196</f>
        <v/>
      </c>
      <c r="J196" s="14">
        <f>'Investment Analysis'!L196</f>
        <v/>
      </c>
      <c r="K196" s="15">
        <f>'Investment Analysis'!M196</f>
        <v/>
      </c>
      <c r="L196" s="41">
        <f>'Investment Analysis'!T196</f>
        <v/>
      </c>
      <c r="M196" s="21">
        <f>'Investment Analysis'!V196</f>
        <v/>
      </c>
      <c r="N196" s="21">
        <f>'Investment Analysis'!W196</f>
        <v/>
      </c>
      <c r="P196" s="48">
        <f>'Investment Analysis'!Y196</f>
        <v/>
      </c>
      <c r="Q196" s="18" t="n"/>
      <c r="R196" s="83" t="n"/>
      <c r="S196" s="48" t="n">
        <v>4909.48</v>
      </c>
      <c r="T196" s="18">
        <f>'Investment Analysis'!AH196</f>
        <v/>
      </c>
      <c r="U196" s="15">
        <f>'Investment Analysis'!AF196</f>
        <v/>
      </c>
      <c r="V196" s="48" t="n">
        <v>7609.26</v>
      </c>
      <c r="W196" s="18">
        <f>'Investment Analysis'!AO196</f>
        <v/>
      </c>
      <c r="X196" s="15">
        <f>'Investment Analysis'!AM196</f>
        <v/>
      </c>
      <c r="Y196" s="48" t="n">
        <v>10930.59</v>
      </c>
      <c r="Z196" s="18">
        <f>IF(Y196&gt;0,(Y196-Z$5)/Z$5,0)</f>
        <v/>
      </c>
      <c r="AA196" s="15">
        <f>'Investment Analysis'!GM196</f>
        <v/>
      </c>
      <c r="AB196" s="48" t="n">
        <v>2856.93</v>
      </c>
      <c r="AC196" s="18">
        <f>IF(AB196&gt;0,(AB196+8000+5000-AC$5)/AC$5,0)</f>
        <v/>
      </c>
      <c r="AD196" s="15">
        <f>'Investment Analysis'!AT196</f>
        <v/>
      </c>
      <c r="AE196" s="48" t="n">
        <v>12174.02</v>
      </c>
      <c r="AF196" s="18">
        <f>'Investment Analysis'!BC196</f>
        <v/>
      </c>
      <c r="AG196" s="15">
        <f>'Investment Analysis'!BA196</f>
        <v/>
      </c>
      <c r="AH196" s="48" t="n"/>
      <c r="AI196" s="18">
        <f>IF(AH196&gt;0,(AH196-5000+20000+20000-AI$5)/AI$5,0)</f>
        <v/>
      </c>
      <c r="AJ196" s="15">
        <f>'Investment Analysis'!BH196</f>
        <v/>
      </c>
      <c r="AK196" s="48" t="n">
        <v>5398.41</v>
      </c>
      <c r="AL196" s="18">
        <f>IF(AK196&gt;0,(AK196+7000-AL$5)/AL$5,0)</f>
        <v/>
      </c>
      <c r="AM196" s="15">
        <f>'Investment Analysis'!BO196</f>
        <v/>
      </c>
      <c r="AN196" s="48" t="n">
        <v>6173.84</v>
      </c>
      <c r="AO196" s="18">
        <f>IF(AN196&gt;0,(AN196+25000+5000-AO$5)/AO$5,0)</f>
        <v/>
      </c>
      <c r="AP196" s="15">
        <f>'Investment Analysis'!BV196</f>
        <v/>
      </c>
      <c r="AQ196" s="48" t="n">
        <v>5348.46</v>
      </c>
      <c r="AR196" s="18">
        <f>IF(AQ196&gt;0,(AQ196+10000+4000-AR$5)/AR$5,0)</f>
        <v/>
      </c>
      <c r="AS196" s="15">
        <f>'Investment Analysis'!CC196</f>
        <v/>
      </c>
      <c r="AT196" s="48" t="n">
        <v>4996.58</v>
      </c>
      <c r="AU196" s="18">
        <f>'Investment Analysis'!CL196</f>
        <v/>
      </c>
      <c r="AV196" s="15">
        <f>'Investment Analysis'!CJ196</f>
        <v/>
      </c>
      <c r="AW196" s="48" t="n">
        <v>19211.95</v>
      </c>
      <c r="AX196" s="18">
        <f>IF(AW196&gt;0,(AW196+2000-AX$5)/AX$5,0)</f>
        <v/>
      </c>
      <c r="AY196" s="15">
        <f>'Investment Analysis'!CQ196</f>
        <v/>
      </c>
      <c r="AZ196" s="48" t="n">
        <v>16907.16</v>
      </c>
      <c r="BA196" s="18">
        <f>'Investment Analysis'!CZ196</f>
        <v/>
      </c>
      <c r="BB196" s="15">
        <f>'Investment Analysis'!CX196</f>
        <v/>
      </c>
      <c r="BC196" s="48" t="n">
        <v>9898.719999999999</v>
      </c>
      <c r="BD196" s="18">
        <f>IF(BC196&gt;0,(BC196-10000+30000+10000-BD$5)/BD$5,0)</f>
        <v/>
      </c>
      <c r="BE196" s="15">
        <f>'Investment Analysis'!DE196</f>
        <v/>
      </c>
      <c r="BF196" s="48" t="n">
        <v>4750.39</v>
      </c>
      <c r="BG196" s="18">
        <f>'Investment Analysis'!DN196</f>
        <v/>
      </c>
      <c r="BH196" s="15">
        <f>'Investment Analysis'!DL196</f>
        <v/>
      </c>
      <c r="BI196" s="48" t="n">
        <v>19954.35</v>
      </c>
      <c r="BJ196" s="18">
        <f>'Investment Analysis'!EB196</f>
        <v/>
      </c>
      <c r="BK196" s="15">
        <f>'Investment Analysis'!DZ196</f>
        <v/>
      </c>
      <c r="BL196" s="48" t="n">
        <v>19054.49</v>
      </c>
      <c r="BM196" s="18">
        <f>'Investment Analysis'!EI196</f>
        <v/>
      </c>
      <c r="BN196" s="15">
        <f>'Investment Analysis'!EG196</f>
        <v/>
      </c>
      <c r="BO196" s="48" t="n">
        <v>11367.84</v>
      </c>
      <c r="BP196" s="18">
        <f>'Investment Analysis'!DU196</f>
        <v/>
      </c>
      <c r="BQ196" s="15">
        <f>'Investment Analysis'!DS196</f>
        <v/>
      </c>
      <c r="BR196" s="48" t="n">
        <v>13010.75</v>
      </c>
      <c r="BS196" s="18">
        <f>'Investment Analysis'!EP196</f>
        <v/>
      </c>
      <c r="BT196" s="15">
        <f>'Investment Analysis'!EN196</f>
        <v/>
      </c>
      <c r="BU196" s="48" t="n">
        <v>14628.64</v>
      </c>
      <c r="BV196" s="18">
        <f>IF(BU196&gt;0,(BU196+8000-BV$5)/BV$5,0)</f>
        <v/>
      </c>
      <c r="BW196" s="15">
        <f>'Investment Analysis'!EU196</f>
        <v/>
      </c>
      <c r="BX196" s="48" t="n">
        <v>28470.87</v>
      </c>
      <c r="BY196" s="18">
        <f>IF(BX196&gt;0,(BX196-10000-5000-BY$5)/BY$5,0)</f>
        <v/>
      </c>
      <c r="BZ196" s="15">
        <f>'Investment Analysis'!FB196</f>
        <v/>
      </c>
      <c r="CA196" s="48" t="n">
        <v>21938.37</v>
      </c>
      <c r="CB196" s="18">
        <f>IF(CA196&gt;0,(CA196-CB$5)/CB$5,0)</f>
        <v/>
      </c>
      <c r="CC196" s="15">
        <f>'Investment Analysis'!FI196</f>
        <v/>
      </c>
      <c r="CD196" s="48" t="n">
        <v>9651.65</v>
      </c>
      <c r="CE196" s="18">
        <f>'Investment Analysis'!FR196</f>
        <v/>
      </c>
      <c r="CF196" s="15">
        <f>'Investment Analysis'!FP196</f>
        <v/>
      </c>
      <c r="CG196" s="48" t="n">
        <v>4946.8</v>
      </c>
      <c r="CH196" s="18">
        <f>'Investment Analysis'!FR196</f>
        <v/>
      </c>
      <c r="CI196" s="15">
        <f>'Investment Analysis'!FW196</f>
        <v/>
      </c>
      <c r="CJ196" s="48" t="n"/>
      <c r="CK196" s="18">
        <f>IF(CJ196&gt;0,(CJ196+5000+8000-CK$5)/CK$5,0)</f>
        <v/>
      </c>
      <c r="CL196" s="15">
        <f>'Investment Analysis'!GD196</f>
        <v/>
      </c>
      <c r="CM196" s="48" t="n">
        <v>39020</v>
      </c>
      <c r="CN196" s="18">
        <f>IF(CM196&gt;0,(CM196-CN$5)/CN$5,0)</f>
        <v/>
      </c>
      <c r="CO196" s="15">
        <f>'Investment Analysis'!GT196</f>
        <v/>
      </c>
      <c r="CP196" s="48" t="n">
        <v>28906.8</v>
      </c>
      <c r="CQ196" s="18">
        <f>IF(CP196&gt;0,(CP196-CQ$5)/CQ$5,0)</f>
        <v/>
      </c>
      <c r="CR196" s="15">
        <f>'Investment Analysis'!HG196</f>
        <v/>
      </c>
      <c r="CS196" s="48" t="n">
        <v>4550</v>
      </c>
      <c r="CT196" s="18">
        <f>IF(CS196&gt;0,(CS196-CT$5)/CT$5,0)</f>
        <v/>
      </c>
      <c r="CU196" s="15">
        <f>'Investment Analysis'!HN196</f>
        <v/>
      </c>
      <c r="CV196" s="48" t="n">
        <v>32651.5</v>
      </c>
      <c r="CW196" s="18">
        <f>IF(CV196&gt;0,(CV196-CW$5)/CW$5,0)</f>
        <v/>
      </c>
      <c r="CX196" s="15">
        <f>'Investment Analysis'!IB196</f>
        <v/>
      </c>
      <c r="CY196" s="48" t="n">
        <v>23093.7</v>
      </c>
      <c r="CZ196" s="18">
        <f>IF(CY196&gt;0,(CY196-CZ$5)/CZ$5,0)</f>
        <v/>
      </c>
      <c r="DA196" s="15">
        <f>'Investment Analysis'!II196</f>
        <v/>
      </c>
      <c r="DB196" s="48" t="n">
        <v>7197.75</v>
      </c>
      <c r="DC196" s="18">
        <f>IF(DB196&gt;0,(DB196-DC$5)/DC$5,0)</f>
        <v/>
      </c>
      <c r="DD196" s="15">
        <f>'Investment Analysis'!IP196</f>
        <v/>
      </c>
      <c r="DE196" s="48" t="n">
        <v>25158</v>
      </c>
      <c r="DF196" s="18">
        <f>'Investment Analysis'!IY196</f>
        <v/>
      </c>
      <c r="DG196" s="15">
        <f>'Investment Analysis'!IW196</f>
        <v/>
      </c>
      <c r="DH196" s="48" t="n">
        <v>22031.4</v>
      </c>
      <c r="DI196" s="18">
        <f>IF(DH196&gt;0,(DH196-DI$5)/DI$5,0)</f>
        <v/>
      </c>
      <c r="DJ196" s="15">
        <f>'Investment Analysis'!JD196</f>
        <v/>
      </c>
      <c r="DK196" s="48" t="n">
        <v>25897.5</v>
      </c>
      <c r="DL196" s="18">
        <f>IF(DK196&gt;0,(DK196-DL$5)/DL$5,0)</f>
        <v/>
      </c>
      <c r="DM196" s="15">
        <f>'Investment Analysis'!JK196</f>
        <v/>
      </c>
      <c r="DN196" s="48" t="n">
        <v>1127.5</v>
      </c>
      <c r="DO196" s="18">
        <f>IF(DN196&gt;0,(DN196-DO$5)/DO$5,0)</f>
        <v/>
      </c>
      <c r="DP196" s="15">
        <f>'Investment Analysis'!HU196</f>
        <v/>
      </c>
      <c r="DQ196" s="48" t="n">
        <v>33790</v>
      </c>
      <c r="DR196" s="18">
        <f>IF(DQ196&gt;0,(DQ196-DR$5)/DR$5,0)</f>
        <v/>
      </c>
      <c r="DS196" s="15">
        <f>'Investment Analysis'!JR196</f>
        <v/>
      </c>
      <c r="DT196" s="48" t="n">
        <v>21600</v>
      </c>
      <c r="DU196" s="18">
        <f>IF(DT196&gt;0,(DT196-630.54-DU$5)/DU$5,0)</f>
        <v/>
      </c>
      <c r="DV196" s="15">
        <f>'Investment Analysis'!JY196</f>
        <v/>
      </c>
      <c r="DW196" s="48" t="n">
        <v>16996</v>
      </c>
      <c r="DX196" s="18">
        <f>IF(DW196&gt;0,(DW196-DX$5)/DX$5,0)</f>
        <v/>
      </c>
      <c r="DY196" s="15">
        <f>'Investment Analysis'!KF196</f>
        <v/>
      </c>
      <c r="DZ196" s="48" t="n">
        <v>6972</v>
      </c>
      <c r="EA196" s="18">
        <f>IF(DZ196&gt;0,(DZ196-EA$5)/EA$5,0)</f>
        <v/>
      </c>
      <c r="EB196" s="15">
        <f>'Investment Analysis'!KM196</f>
        <v/>
      </c>
      <c r="EC196" s="48" t="n">
        <v>12675</v>
      </c>
      <c r="ED196" s="18">
        <f>'Investment Analysis'!KV196</f>
        <v/>
      </c>
      <c r="EE196" s="15">
        <f>'Investment Analysis'!KT196</f>
        <v/>
      </c>
      <c r="EF196" s="48" t="n">
        <v>24493.5</v>
      </c>
      <c r="EG196" s="18">
        <f>IF(EF196&gt;0,(EF196-EG$5)/EG$5,0)</f>
        <v/>
      </c>
      <c r="EH196" s="15">
        <f>'Investment Analysis'!LH196</f>
        <v/>
      </c>
      <c r="EI196" s="48" t="n">
        <v>10956.4</v>
      </c>
      <c r="EJ196" s="18">
        <f>'Investment Analysis'!LQ196</f>
        <v/>
      </c>
      <c r="EK196" s="15">
        <f>'Investment Analysis'!LO196</f>
        <v/>
      </c>
      <c r="EL196" s="48" t="n">
        <v>37275</v>
      </c>
      <c r="EM196" s="18">
        <f>IF(EL196&gt;0,(EL196-EM$4)/EM$4,0)</f>
        <v/>
      </c>
      <c r="EN196" s="15">
        <f>'Investment Analysis'!LX196</f>
        <v/>
      </c>
      <c r="EO196" s="48" t="n">
        <v>19365</v>
      </c>
      <c r="EP196" s="68">
        <f>IF(EO196&gt;0,(EO196-500-EP$5)/EP$5,0)</f>
        <v/>
      </c>
      <c r="EQ196" s="15">
        <f>'Investment Analysis'!MC196</f>
        <v/>
      </c>
      <c r="ER196" s="48" t="n">
        <v>6275</v>
      </c>
      <c r="ES196" s="18">
        <f>'Investment Analysis'!LX196</f>
        <v/>
      </c>
      <c r="ET196" s="15">
        <f>'Investment Analysis'!LA196</f>
        <v/>
      </c>
      <c r="EU196" s="48" t="n">
        <v>72559.5</v>
      </c>
      <c r="EV196" s="18">
        <f>'Investment Analysis'!ML196</f>
        <v/>
      </c>
      <c r="EW196" s="15">
        <f>'Investment Analysis'!MJ196</f>
        <v/>
      </c>
      <c r="EX196" s="48" t="n">
        <v>96794.25</v>
      </c>
      <c r="EY196" s="18">
        <f>IF(EX196&gt;0,(EX196-EY$5)/EY$5,0)</f>
        <v/>
      </c>
      <c r="EZ196" s="15">
        <f>'Investment Analysis'!MQ196</f>
        <v/>
      </c>
      <c r="FA196" s="48" t="n">
        <v>16184</v>
      </c>
      <c r="FB196" s="18">
        <f>IF(FA196&gt;0,(FA196-FB$5)/FB$5,0)</f>
        <v/>
      </c>
      <c r="FC196" s="15">
        <f>'Investment Analysis'!MX196</f>
        <v/>
      </c>
      <c r="FD196" s="48" t="n">
        <v>21057.4</v>
      </c>
      <c r="FE196" s="18">
        <f>IF(FD196&gt;0,(FD196-FE$5)/FE$5,0)</f>
        <v/>
      </c>
      <c r="FF196" s="15">
        <f>'Investment Analysis'!NE196</f>
        <v/>
      </c>
      <c r="FG196" s="48" t="n">
        <v>21780</v>
      </c>
      <c r="FH196" s="18">
        <f>IF(FG196&gt;0,(FG196-FH$5)/FH$5,0)</f>
        <v/>
      </c>
      <c r="FI196" s="15">
        <f>'Investment Analysis'!NL196</f>
        <v/>
      </c>
      <c r="FJ196" s="48" t="n">
        <v>43043</v>
      </c>
      <c r="FK196" s="18">
        <f>IF(FJ196&gt;0,(FJ196-FK$5)/FK$5,0)</f>
        <v/>
      </c>
      <c r="FL196" s="15">
        <f>'Investment Analysis'!NS196</f>
        <v/>
      </c>
      <c r="FM196" s="48" t="n">
        <v>3646.5</v>
      </c>
      <c r="FN196" s="18">
        <f>IF(FM196&gt;0,(FM196-FN$5)/FN$5,0)</f>
        <v/>
      </c>
      <c r="FO196" s="15">
        <f>'Investment Analysis'!NZ196</f>
        <v/>
      </c>
      <c r="FP196" s="48" t="n">
        <v>33700</v>
      </c>
      <c r="FQ196" s="18">
        <f>IF(FP196&gt;0,(FP196-FQ$5)/FQ$5,0)</f>
        <v/>
      </c>
      <c r="FR196" s="15">
        <f>'Investment Analysis'!OG196</f>
        <v/>
      </c>
      <c r="FS196" s="48" t="n">
        <v>93021</v>
      </c>
      <c r="FT196" s="18">
        <f>IF(FS196&gt;0,(FS196-FT$5)/FT$5,0)</f>
        <v/>
      </c>
      <c r="FU196" s="15">
        <f>'Investment Analysis'!ON196</f>
        <v/>
      </c>
      <c r="FV196" s="48" t="n">
        <v>12740</v>
      </c>
      <c r="FW196" s="18">
        <f>IF(FV196&gt;0,(FV196-FW$5)/FW$5,0)</f>
        <v/>
      </c>
      <c r="FX196" s="15">
        <f>'Investment Analysis'!OU196</f>
        <v/>
      </c>
      <c r="FY196" s="48" t="n">
        <v>20916.25</v>
      </c>
      <c r="FZ196" s="18">
        <f>IF(FY196&gt;0,(FY196-FZ$5)/FZ$5,0)</f>
        <v/>
      </c>
      <c r="GA196" s="15">
        <f>'Investment Analysis'!PB196</f>
        <v/>
      </c>
      <c r="GB196" s="48" t="n">
        <v>22905.75</v>
      </c>
      <c r="GC196" s="18">
        <f>'Investment Analysis'!PK196</f>
        <v/>
      </c>
      <c r="GD196" s="15">
        <f>'Investment Analysis'!PI196</f>
        <v/>
      </c>
      <c r="GE196" s="48" t="n">
        <v>18420</v>
      </c>
      <c r="GF196" s="18">
        <f>'Investment Analysis'!PY196</f>
        <v/>
      </c>
      <c r="GG196" s="15">
        <f>'Investment Analysis'!PW196</f>
        <v/>
      </c>
      <c r="GH196" s="48" t="n">
        <v>22623.3</v>
      </c>
      <c r="GI196" s="18">
        <f>'Investment Analysis'!QF196</f>
        <v/>
      </c>
      <c r="GJ196" s="15">
        <f>'Investment Analysis'!QD196</f>
        <v/>
      </c>
      <c r="GK196" s="48" t="n">
        <v>37920</v>
      </c>
      <c r="GL196" s="18">
        <f>'Investment Analysis'!QM196</f>
        <v/>
      </c>
      <c r="GM196" s="15">
        <f>'Investment Analysis'!QK196</f>
        <v/>
      </c>
      <c r="GN196" s="48" t="n">
        <v>15471</v>
      </c>
      <c r="GO196" s="18">
        <f>'Investment Analysis'!QT196</f>
        <v/>
      </c>
      <c r="GP196" s="15">
        <f>'Investment Analysis'!QR196</f>
        <v/>
      </c>
      <c r="GQ196" s="48" t="n">
        <v>6151.2</v>
      </c>
      <c r="GR196" s="18">
        <f>'Investment Analysis'!RA196</f>
        <v/>
      </c>
      <c r="GS196" s="15">
        <f>'Investment Analysis'!QY196</f>
        <v/>
      </c>
      <c r="GT196" s="48" t="n">
        <v>24480</v>
      </c>
      <c r="GU196" s="18">
        <f>'Investment Analysis'!RH196</f>
        <v/>
      </c>
      <c r="GV196" s="15">
        <f>'Investment Analysis'!RF196</f>
        <v/>
      </c>
      <c r="GW196" s="48" t="n">
        <v>13964.5</v>
      </c>
      <c r="GX196" s="18">
        <f>'Investment Analysis'!RO196</f>
        <v/>
      </c>
      <c r="GY196" s="15">
        <f>'Investment Analysis'!RM196</f>
        <v/>
      </c>
      <c r="GZ196" s="48" t="n">
        <v>5304</v>
      </c>
      <c r="HA196" s="18">
        <f>'Investment Analysis'!RV196</f>
        <v/>
      </c>
      <c r="HB196" s="15">
        <f>'Investment Analysis'!RT196</f>
        <v/>
      </c>
      <c r="HC196" s="48" t="n">
        <v>36484</v>
      </c>
      <c r="HD196" s="18">
        <f>'Investment Analysis'!SC196</f>
        <v/>
      </c>
      <c r="HE196" s="15">
        <f>'Investment Analysis'!SA196</f>
        <v/>
      </c>
      <c r="HF196" s="48" t="n">
        <v>14895</v>
      </c>
      <c r="HG196" s="18">
        <f>'Investment Analysis'!SJ196</f>
        <v/>
      </c>
      <c r="HH196" s="15">
        <f>'Investment Analysis'!SH196</f>
        <v/>
      </c>
      <c r="HI196" s="48" t="n">
        <v>10800</v>
      </c>
      <c r="HJ196" s="18">
        <f>'Investment Analysis'!SM196</f>
        <v/>
      </c>
      <c r="HK196" s="15">
        <f>'Investment Analysis'!SK196</f>
        <v/>
      </c>
      <c r="HL196" s="48" t="n">
        <v>18532.5</v>
      </c>
      <c r="HM196" s="18">
        <f>'Investment Analysis'!SP196</f>
        <v/>
      </c>
      <c r="HN196" s="15">
        <f>'Investment Analysis'!SN196</f>
        <v/>
      </c>
      <c r="HO196" s="48" t="n">
        <v>17102.85</v>
      </c>
      <c r="HP196" s="18">
        <f>'Investment Analysis'!TE196</f>
        <v/>
      </c>
      <c r="HQ196" s="15">
        <f>'Investment Analysis'!TC196</f>
        <v/>
      </c>
      <c r="HR196" s="48" t="n">
        <v>8190</v>
      </c>
      <c r="HS196" s="18">
        <f>'Investment Analysis'!TL196</f>
        <v/>
      </c>
      <c r="HT196" s="15">
        <f>'Investment Analysis'!TJ196</f>
        <v/>
      </c>
      <c r="HU196" s="48" t="n">
        <v>18170.7</v>
      </c>
      <c r="HV196" s="18">
        <f>'Investment Analysis'!TS196</f>
        <v/>
      </c>
      <c r="HW196" s="15">
        <f>'Investment Analysis'!TQ196</f>
        <v/>
      </c>
      <c r="HX196" s="48" t="n"/>
      <c r="HY196" s="18">
        <f>'Investment Analysis'!TZ196</f>
        <v/>
      </c>
      <c r="HZ196" s="15">
        <f>'Investment Analysis'!TX196</f>
        <v/>
      </c>
      <c r="IA196" s="48" t="n"/>
      <c r="IB196" s="18">
        <f>'Investment Analysis'!UG196</f>
        <v/>
      </c>
      <c r="IC196" s="15">
        <f>'Investment Analysis'!UE196</f>
        <v/>
      </c>
      <c r="ID196" s="48" t="n"/>
      <c r="IE196" s="18">
        <f>'Investment Analysis'!UN196</f>
        <v/>
      </c>
      <c r="IF196" s="15">
        <f>'Investment Analysis'!UL196</f>
        <v/>
      </c>
      <c r="IG196" s="48" t="n"/>
      <c r="IH196" s="18">
        <f>'Investment Analysis'!UU196</f>
        <v/>
      </c>
      <c r="II196" s="15">
        <f>'Investment Analysis'!US196</f>
        <v/>
      </c>
      <c r="IJ196" s="48" t="n"/>
      <c r="IK196" s="18">
        <f>'Investment Analysis'!VB196</f>
        <v/>
      </c>
      <c r="IL196" s="15">
        <f>'Investment Analysis'!UZ196</f>
        <v/>
      </c>
      <c r="IM196" s="48" t="n"/>
      <c r="IN196" s="18">
        <f>'Investment Analysis'!VI196</f>
        <v/>
      </c>
      <c r="IO196" s="15">
        <f>'Investment Analysis'!VG196</f>
        <v/>
      </c>
      <c r="IP196" s="18" t="n"/>
      <c r="IQ196" s="18" t="n"/>
      <c r="IR196" s="18" t="n"/>
      <c r="IS196" s="108">
        <f>IF(IT196&gt;0,IT196-IT195,0)</f>
        <v/>
      </c>
      <c r="IT196" s="48">
        <f>FY196+FV196+FS196+FP196+FM196+FJ196+FG196+FD196+FA196+EX196+EU196+ER196+EO196+EL196+EI196+EF196+EC196+DZ196+DW196+DT196+DQ196+DN196+DK196+DH196+DE196+DB196+CY196+CV196+CS196+CP196+CJ196+CG196+CD196+CA196+BX196+P196+CM196+GT196+GQ196+GN196+GK196+GH196+GE196+GB196+BU196+BR196+BO196+BL196+BI196+BF196+BC196+AZ196+AW196+AT196+AQ196+AN196+AK196+AH196+AE196+AB196+Y196+V196+S196+GW196+GZ196+HC196+HF196+HI196+HL196+HO196+HR196+HU196</f>
        <v/>
      </c>
      <c r="IU196" s="101">
        <f>IF(IT196&gt;0,IV196,0)</f>
        <v/>
      </c>
      <c r="IV196" s="101" t="n"/>
      <c r="IW196" s="15">
        <f>IF(IT196&gt;0,(IT196+IV$11-I$2)/I$2,0)</f>
        <v/>
      </c>
      <c r="IX196" s="113">
        <f>IF(IT196&gt;0,IT196+IV$11-I$2,0)</f>
        <v/>
      </c>
      <c r="IY196" s="21">
        <f>IF(IT196&gt;0,(IT196+IV$11+IV$33+IV$52+IV$73+IV$93+IV$113+IV$133+IV$159+IV$176-IT$8)/IT$8,0)</f>
        <v/>
      </c>
      <c r="IZ196" s="173">
        <f>IF(IT196&gt;0,IT196+IV$11+IV$33+IV$52+IV$73+IV$93+IV$113+IV$133+IV$159+IV$176-IT$8,0)</f>
        <v/>
      </c>
    </row>
    <row r="197">
      <c r="A197" s="554">
        <f>'Investment Analysis'!A197</f>
        <v/>
      </c>
      <c r="B197" s="4">
        <f>'Investment Analysis'!B197</f>
        <v/>
      </c>
      <c r="C197" s="27">
        <f>'Investment Analysis'!C197</f>
        <v/>
      </c>
      <c r="D197" s="14">
        <f>'Investment Analysis'!D197</f>
        <v/>
      </c>
      <c r="E197" s="15">
        <f>'Investment Analysis'!E197</f>
        <v/>
      </c>
      <c r="F197" s="13">
        <f>'Investment Analysis'!G197</f>
        <v/>
      </c>
      <c r="G197" s="14">
        <f>'Investment Analysis'!H197</f>
        <v/>
      </c>
      <c r="H197" s="15">
        <f>'Investment Analysis'!I197</f>
        <v/>
      </c>
      <c r="I197" s="13">
        <f>'Investment Analysis'!K197</f>
        <v/>
      </c>
      <c r="J197" s="14">
        <f>'Investment Analysis'!L197</f>
        <v/>
      </c>
      <c r="K197" s="15">
        <f>'Investment Analysis'!M197</f>
        <v/>
      </c>
      <c r="L197" s="41">
        <f>'Investment Analysis'!T197</f>
        <v/>
      </c>
      <c r="M197" s="21">
        <f>'Investment Analysis'!V197</f>
        <v/>
      </c>
      <c r="N197" s="21">
        <f>'Investment Analysis'!W197</f>
        <v/>
      </c>
      <c r="P197" s="48">
        <f>'Investment Analysis'!Y197</f>
        <v/>
      </c>
      <c r="Q197" s="18" t="n"/>
      <c r="R197" s="83" t="n"/>
      <c r="S197" s="48" t="n">
        <v>4918.8</v>
      </c>
      <c r="T197" s="18">
        <f>'Investment Analysis'!AH197</f>
        <v/>
      </c>
      <c r="U197" s="15">
        <f>'Investment Analysis'!AF197</f>
        <v/>
      </c>
      <c r="V197" s="48" t="n">
        <v>7587.75</v>
      </c>
      <c r="W197" s="18">
        <f>'Investment Analysis'!AO197</f>
        <v/>
      </c>
      <c r="X197" s="15">
        <f>'Investment Analysis'!AM197</f>
        <v/>
      </c>
      <c r="Y197" s="48" t="n">
        <v>11126.83</v>
      </c>
      <c r="Z197" s="18">
        <f>IF(Y197&gt;0,(Y197-Z$5)/Z$5,0)</f>
        <v/>
      </c>
      <c r="AA197" s="15">
        <f>'Investment Analysis'!GM197</f>
        <v/>
      </c>
      <c r="AB197" s="48" t="n">
        <v>2865.32</v>
      </c>
      <c r="AC197" s="18">
        <f>IF(AB197&gt;0,(AB197+8000+5000-AC$5)/AC$5,0)</f>
        <v/>
      </c>
      <c r="AD197" s="15">
        <f>'Investment Analysis'!AT197</f>
        <v/>
      </c>
      <c r="AE197" s="48" t="n">
        <v>12215.83</v>
      </c>
      <c r="AF197" s="18">
        <f>'Investment Analysis'!BC197</f>
        <v/>
      </c>
      <c r="AG197" s="15">
        <f>'Investment Analysis'!BA197</f>
        <v/>
      </c>
      <c r="AH197" s="48" t="n"/>
      <c r="AI197" s="18">
        <f>IF(AH197&gt;0,(AH197-5000+20000+20000-AI$5)/AI$5,0)</f>
        <v/>
      </c>
      <c r="AJ197" s="15">
        <f>'Investment Analysis'!BH197</f>
        <v/>
      </c>
      <c r="AK197" s="48" t="n">
        <v>5378.89</v>
      </c>
      <c r="AL197" s="18">
        <f>IF(AK197&gt;0,(AK197+7000-AL$5)/AL$5,0)</f>
        <v/>
      </c>
      <c r="AM197" s="15">
        <f>'Investment Analysis'!BO197</f>
        <v/>
      </c>
      <c r="AN197" s="48" t="n">
        <v>6221.77</v>
      </c>
      <c r="AO197" s="18">
        <f>IF(AN197&gt;0,(AN197+25000+5000-AO$5)/AO$5,0)</f>
        <v/>
      </c>
      <c r="AP197" s="15">
        <f>'Investment Analysis'!BV197</f>
        <v/>
      </c>
      <c r="AQ197" s="48" t="n">
        <v>5412.81</v>
      </c>
      <c r="AR197" s="18">
        <f>IF(AQ197&gt;0,(AQ197+10000+4000-AR$5)/AR$5,0)</f>
        <v/>
      </c>
      <c r="AS197" s="15">
        <f>'Investment Analysis'!CC197</f>
        <v/>
      </c>
      <c r="AT197" s="48" t="n">
        <v>4985.16</v>
      </c>
      <c r="AU197" s="18">
        <f>'Investment Analysis'!CL197</f>
        <v/>
      </c>
      <c r="AV197" s="15">
        <f>'Investment Analysis'!CJ197</f>
        <v/>
      </c>
      <c r="AW197" s="48" t="n">
        <v>19217.5</v>
      </c>
      <c r="AX197" s="18">
        <f>IF(AW197&gt;0,(AW197+2000-AX$5)/AX$5,0)</f>
        <v/>
      </c>
      <c r="AY197" s="15">
        <f>'Investment Analysis'!CQ197</f>
        <v/>
      </c>
      <c r="AZ197" s="48" t="n">
        <v>16902.98</v>
      </c>
      <c r="BA197" s="18">
        <f>'Investment Analysis'!CZ197</f>
        <v/>
      </c>
      <c r="BB197" s="15">
        <f>'Investment Analysis'!CX197</f>
        <v/>
      </c>
      <c r="BC197" s="48" t="n">
        <v>9898.719999999999</v>
      </c>
      <c r="BD197" s="18">
        <f>IF(BC197&gt;0,(BC197-10000+30000+10000-BD$5)/BD$5,0)</f>
        <v/>
      </c>
      <c r="BE197" s="15">
        <f>'Investment Analysis'!DE197</f>
        <v/>
      </c>
      <c r="BF197" s="48" t="n">
        <v>4766.04</v>
      </c>
      <c r="BG197" s="18">
        <f>'Investment Analysis'!DN197</f>
        <v/>
      </c>
      <c r="BH197" s="15">
        <f>'Investment Analysis'!DL197</f>
        <v/>
      </c>
      <c r="BI197" s="48" t="n">
        <v>20204.9</v>
      </c>
      <c r="BJ197" s="18">
        <f>'Investment Analysis'!EB197</f>
        <v/>
      </c>
      <c r="BK197" s="15">
        <f>'Investment Analysis'!DZ197</f>
        <v/>
      </c>
      <c r="BL197" s="48" t="n">
        <v>19172.7</v>
      </c>
      <c r="BM197" s="18">
        <f>'Investment Analysis'!EI197</f>
        <v/>
      </c>
      <c r="BN197" s="15">
        <f>'Investment Analysis'!EG197</f>
        <v/>
      </c>
      <c r="BO197" s="48" t="n">
        <v>11446.07</v>
      </c>
      <c r="BP197" s="18">
        <f>'Investment Analysis'!DU197</f>
        <v/>
      </c>
      <c r="BQ197" s="15">
        <f>'Investment Analysis'!DS197</f>
        <v/>
      </c>
      <c r="BR197" s="48" t="n">
        <v>12892.91</v>
      </c>
      <c r="BS197" s="18">
        <f>'Investment Analysis'!EP197</f>
        <v/>
      </c>
      <c r="BT197" s="15">
        <f>'Investment Analysis'!EN197</f>
        <v/>
      </c>
      <c r="BU197" s="48" t="n">
        <v>14661.1</v>
      </c>
      <c r="BV197" s="18">
        <f>IF(BU197&gt;0,(BU197+8000-BV$5)/BV$5,0)</f>
        <v/>
      </c>
      <c r="BW197" s="15">
        <f>'Investment Analysis'!EU197</f>
        <v/>
      </c>
      <c r="BX197" s="48" t="n">
        <v>28744.58</v>
      </c>
      <c r="BY197" s="18">
        <f>IF(BX197&gt;0,(BX197-10000-5000-BY$5)/BY$5,0)</f>
        <v/>
      </c>
      <c r="BZ197" s="15">
        <f>'Investment Analysis'!FB197</f>
        <v/>
      </c>
      <c r="CA197" s="48" t="n">
        <v>21934.82</v>
      </c>
      <c r="CB197" s="18">
        <f>IF(CA197&gt;0,(CA197-CB$5)/CB$5,0)</f>
        <v/>
      </c>
      <c r="CC197" s="15">
        <f>'Investment Analysis'!FI197</f>
        <v/>
      </c>
      <c r="CD197" s="48" t="n">
        <v>9453.08</v>
      </c>
      <c r="CE197" s="18">
        <f>'Investment Analysis'!FR197</f>
        <v/>
      </c>
      <c r="CF197" s="15">
        <f>'Investment Analysis'!FP197</f>
        <v/>
      </c>
      <c r="CG197" s="48" t="n">
        <v>4937.9</v>
      </c>
      <c r="CH197" s="18">
        <f>'Investment Analysis'!FR197</f>
        <v/>
      </c>
      <c r="CI197" s="15">
        <f>'Investment Analysis'!FW197</f>
        <v/>
      </c>
      <c r="CJ197" s="48" t="n"/>
      <c r="CK197" s="18">
        <f>IF(CJ197&gt;0,(CJ197+5000+8000-CK$5)/CK$5,0)</f>
        <v/>
      </c>
      <c r="CL197" s="15">
        <f>'Investment Analysis'!GD197</f>
        <v/>
      </c>
      <c r="CM197" s="48" t="n">
        <v>39341.72</v>
      </c>
      <c r="CN197" s="18">
        <f>IF(CM197&gt;0,(CM197-CN$5)/CN$5,0)</f>
        <v/>
      </c>
      <c r="CO197" s="15">
        <f>'Investment Analysis'!GT197</f>
        <v/>
      </c>
      <c r="CP197" s="48" t="n">
        <v>29864.9</v>
      </c>
      <c r="CQ197" s="18">
        <f>IF(CP197&gt;0,(CP197-CQ$5)/CQ$5,0)</f>
        <v/>
      </c>
      <c r="CR197" s="15">
        <f>'Investment Analysis'!HG197</f>
        <v/>
      </c>
      <c r="CS197" s="48" t="n">
        <v>4670</v>
      </c>
      <c r="CT197" s="18">
        <f>IF(CS197&gt;0,(CS197-CT$5)/CT$5,0)</f>
        <v/>
      </c>
      <c r="CU197" s="15">
        <f>'Investment Analysis'!HN197</f>
        <v/>
      </c>
      <c r="CV197" s="48" t="n">
        <v>32767</v>
      </c>
      <c r="CW197" s="18">
        <f>IF(CV197&gt;0,(CV197-CW$5)/CW$5,0)</f>
        <v/>
      </c>
      <c r="CX197" s="15">
        <f>'Investment Analysis'!IB197</f>
        <v/>
      </c>
      <c r="CY197" s="48" t="n">
        <v>23337.3</v>
      </c>
      <c r="CZ197" s="18">
        <f>IF(CY197&gt;0,(CY197-CZ$5)/CZ$5,0)</f>
        <v/>
      </c>
      <c r="DA197" s="15">
        <f>'Investment Analysis'!II197</f>
        <v/>
      </c>
      <c r="DB197" s="48" t="n">
        <v>7150.25</v>
      </c>
      <c r="DC197" s="18">
        <f>IF(DB197&gt;0,(DB197-DC$5)/DC$5,0)</f>
        <v/>
      </c>
      <c r="DD197" s="15">
        <f>'Investment Analysis'!IP197</f>
        <v/>
      </c>
      <c r="DE197" s="48" t="n">
        <v>25047</v>
      </c>
      <c r="DF197" s="18">
        <f>'Investment Analysis'!IY197</f>
        <v/>
      </c>
      <c r="DG197" s="15">
        <f>'Investment Analysis'!IW197</f>
        <v/>
      </c>
      <c r="DH197" s="48" t="n">
        <v>21520.2</v>
      </c>
      <c r="DI197" s="18">
        <f>IF(DH197&gt;0,(DH197-DI$5)/DI$5,0)</f>
        <v/>
      </c>
      <c r="DJ197" s="15">
        <f>'Investment Analysis'!JD197</f>
        <v/>
      </c>
      <c r="DK197" s="48" t="n">
        <v>25985.5</v>
      </c>
      <c r="DL197" s="18">
        <f>IF(DK197&gt;0,(DK197-DL$5)/DL$5,0)</f>
        <v/>
      </c>
      <c r="DM197" s="15">
        <f>'Investment Analysis'!JK197</f>
        <v/>
      </c>
      <c r="DN197" s="48" t="n">
        <v>1119.9</v>
      </c>
      <c r="DO197" s="18">
        <f>IF(DN197&gt;0,(DN197-DO$5)/DO$5,0)</f>
        <v/>
      </c>
      <c r="DP197" s="15">
        <f>'Investment Analysis'!HU197</f>
        <v/>
      </c>
      <c r="DQ197" s="48" t="n">
        <v>34230</v>
      </c>
      <c r="DR197" s="18">
        <f>IF(DQ197&gt;0,(DQ197-DR$5)/DR$5,0)</f>
        <v/>
      </c>
      <c r="DS197" s="15">
        <f>'Investment Analysis'!JR197</f>
        <v/>
      </c>
      <c r="DT197" s="48" t="n">
        <v>21966</v>
      </c>
      <c r="DU197" s="18">
        <f>IF(DT197&gt;0,(DT197-630.54-DU$5)/DU$5,0)</f>
        <v/>
      </c>
      <c r="DV197" s="15">
        <f>'Investment Analysis'!JY197</f>
        <v/>
      </c>
      <c r="DW197" s="48" t="n">
        <v>17542</v>
      </c>
      <c r="DX197" s="18">
        <f>IF(DW197&gt;0,(DW197-DX$5)/DX$5,0)</f>
        <v/>
      </c>
      <c r="DY197" s="15">
        <f>'Investment Analysis'!KF197</f>
        <v/>
      </c>
      <c r="DZ197" s="48" t="n">
        <v>7018</v>
      </c>
      <c r="EA197" s="18">
        <f>IF(DZ197&gt;0,(DZ197-EA$5)/EA$5,0)</f>
        <v/>
      </c>
      <c r="EB197" s="15">
        <f>'Investment Analysis'!KM197</f>
        <v/>
      </c>
      <c r="EC197" s="48" t="n">
        <v>12480</v>
      </c>
      <c r="ED197" s="18">
        <f>'Investment Analysis'!KV197</f>
        <v/>
      </c>
      <c r="EE197" s="15">
        <f>'Investment Analysis'!KT197</f>
        <v/>
      </c>
      <c r="EF197" s="48" t="n">
        <v>25272</v>
      </c>
      <c r="EG197" s="18">
        <f>IF(EF197&gt;0,(EF197-EG$5)/EG$5,0)</f>
        <v/>
      </c>
      <c r="EH197" s="15">
        <f>'Investment Analysis'!LH197</f>
        <v/>
      </c>
      <c r="EI197" s="48" t="n">
        <v>11062.35</v>
      </c>
      <c r="EJ197" s="18">
        <f>'Investment Analysis'!LQ197</f>
        <v/>
      </c>
      <c r="EK197" s="15">
        <f>'Investment Analysis'!LO197</f>
        <v/>
      </c>
      <c r="EL197" s="48" t="n">
        <v>38175</v>
      </c>
      <c r="EM197" s="18">
        <f>IF(EL197&gt;0,(EL197-EM$4)/EM$4,0)</f>
        <v/>
      </c>
      <c r="EN197" s="15">
        <f>'Investment Analysis'!LX197</f>
        <v/>
      </c>
      <c r="EO197" s="48" t="n">
        <v>19640</v>
      </c>
      <c r="EP197" s="68">
        <f>IF(EO197&gt;0,(EO197-500-EP$5)/EP$5,0)</f>
        <v/>
      </c>
      <c r="EQ197" s="15">
        <f>'Investment Analysis'!MC197</f>
        <v/>
      </c>
      <c r="ER197" s="48" t="n">
        <v>6105</v>
      </c>
      <c r="ES197" s="18">
        <f>'Investment Analysis'!LX197</f>
        <v/>
      </c>
      <c r="ET197" s="15">
        <f>'Investment Analysis'!LA197</f>
        <v/>
      </c>
      <c r="EU197" s="48" t="n">
        <v>75354.5</v>
      </c>
      <c r="EV197" s="18">
        <f>'Investment Analysis'!ML197</f>
        <v/>
      </c>
      <c r="EW197" s="15">
        <f>'Investment Analysis'!MJ197</f>
        <v/>
      </c>
      <c r="EX197" s="48" t="n">
        <v>98269.5</v>
      </c>
      <c r="EY197" s="18">
        <f>IF(EX197&gt;0,(EX197-EY$5)/EY$5,0)</f>
        <v/>
      </c>
      <c r="EZ197" s="15">
        <f>'Investment Analysis'!MQ197</f>
        <v/>
      </c>
      <c r="FA197" s="48" t="n">
        <v>16536</v>
      </c>
      <c r="FB197" s="18">
        <f>IF(FA197&gt;0,(FA197-FB$5)/FB$5,0)</f>
        <v/>
      </c>
      <c r="FC197" s="15">
        <f>'Investment Analysis'!MX197</f>
        <v/>
      </c>
      <c r="FD197" s="48" t="n">
        <v>21061.6</v>
      </c>
      <c r="FE197" s="18">
        <f>IF(FD197&gt;0,(FD197-FE$5)/FE$5,0)</f>
        <v/>
      </c>
      <c r="FF197" s="15">
        <f>'Investment Analysis'!NE197</f>
        <v/>
      </c>
      <c r="FG197" s="48" t="n">
        <v>22068</v>
      </c>
      <c r="FH197" s="18">
        <f>IF(FG197&gt;0,(FG197-FH$5)/FH$5,0)</f>
        <v/>
      </c>
      <c r="FI197" s="15">
        <f>'Investment Analysis'!NL197</f>
        <v/>
      </c>
      <c r="FJ197" s="48" t="n">
        <v>42430.5</v>
      </c>
      <c r="FK197" s="18">
        <f>IF(FJ197&gt;0,(FJ197-FK$5)/FK$5,0)</f>
        <v/>
      </c>
      <c r="FL197" s="15">
        <f>'Investment Analysis'!NS197</f>
        <v/>
      </c>
      <c r="FM197" s="48" t="n">
        <v>3673.5</v>
      </c>
      <c r="FN197" s="18">
        <f>IF(FM197&gt;0,(FM197-FN$5)/FN$5,0)</f>
        <v/>
      </c>
      <c r="FO197" s="15">
        <f>'Investment Analysis'!NZ197</f>
        <v/>
      </c>
      <c r="FP197" s="48" t="n">
        <v>38100</v>
      </c>
      <c r="FQ197" s="18">
        <f>IF(FP197&gt;0,(FP197-FQ$5)/FQ$5,0)</f>
        <v/>
      </c>
      <c r="FR197" s="15">
        <f>'Investment Analysis'!OG197</f>
        <v/>
      </c>
      <c r="FS197" s="48" t="n">
        <v>99333</v>
      </c>
      <c r="FT197" s="18">
        <f>IF(FS197&gt;0,(FS197-FT$5)/FT$5,0)</f>
        <v/>
      </c>
      <c r="FU197" s="15">
        <f>'Investment Analysis'!ON197</f>
        <v/>
      </c>
      <c r="FV197" s="48" t="n">
        <v>13880</v>
      </c>
      <c r="FW197" s="18">
        <f>IF(FV197&gt;0,(FV197-FW$5)/FW$5,0)</f>
        <v/>
      </c>
      <c r="FX197" s="15">
        <f>'Investment Analysis'!OU197</f>
        <v/>
      </c>
      <c r="FY197" s="48" t="n">
        <v>20900</v>
      </c>
      <c r="FZ197" s="18">
        <f>IF(FY197&gt;0,(FY197-FZ$5)/FZ$5,0)</f>
        <v/>
      </c>
      <c r="GA197" s="15">
        <f>'Investment Analysis'!PB197</f>
        <v/>
      </c>
      <c r="GB197" s="48" t="n">
        <v>22535.25</v>
      </c>
      <c r="GC197" s="18">
        <f>'Investment Analysis'!PK197</f>
        <v/>
      </c>
      <c r="GD197" s="15">
        <f>'Investment Analysis'!PI197</f>
        <v/>
      </c>
      <c r="GE197" s="48" t="n">
        <v>18852</v>
      </c>
      <c r="GF197" s="18">
        <f>'Investment Analysis'!PY197</f>
        <v/>
      </c>
      <c r="GG197" s="15">
        <f>'Investment Analysis'!PW197</f>
        <v/>
      </c>
      <c r="GH197" s="48" t="n">
        <v>22910.3</v>
      </c>
      <c r="GI197" s="18">
        <f>'Investment Analysis'!QF197</f>
        <v/>
      </c>
      <c r="GJ197" s="15">
        <f>'Investment Analysis'!QD197</f>
        <v/>
      </c>
      <c r="GK197" s="48" t="n">
        <v>40140</v>
      </c>
      <c r="GL197" s="18">
        <f>'Investment Analysis'!QM197</f>
        <v/>
      </c>
      <c r="GM197" s="15">
        <f>'Investment Analysis'!QK197</f>
        <v/>
      </c>
      <c r="GN197" s="48" t="n">
        <v>16569</v>
      </c>
      <c r="GO197" s="18">
        <f>'Investment Analysis'!QT197</f>
        <v/>
      </c>
      <c r="GP197" s="15">
        <f>'Investment Analysis'!QR197</f>
        <v/>
      </c>
      <c r="GQ197" s="48" t="n">
        <v>6130.85</v>
      </c>
      <c r="GR197" s="18">
        <f>'Investment Analysis'!RA197</f>
        <v/>
      </c>
      <c r="GS197" s="15">
        <f>'Investment Analysis'!QY197</f>
        <v/>
      </c>
      <c r="GT197" s="48" t="n">
        <v>25104.75</v>
      </c>
      <c r="GU197" s="18">
        <f>'Investment Analysis'!RH197</f>
        <v/>
      </c>
      <c r="GV197" s="15">
        <f>'Investment Analysis'!RF197</f>
        <v/>
      </c>
      <c r="GW197" s="48" t="n">
        <v>14423.5</v>
      </c>
      <c r="GX197" s="18">
        <f>'Investment Analysis'!RO197</f>
        <v/>
      </c>
      <c r="GY197" s="15">
        <f>'Investment Analysis'!RM197</f>
        <v/>
      </c>
      <c r="GZ197" s="48" t="n">
        <v>5656</v>
      </c>
      <c r="HA197" s="18">
        <f>'Investment Analysis'!RV197</f>
        <v/>
      </c>
      <c r="HB197" s="15">
        <f>'Investment Analysis'!RT197</f>
        <v/>
      </c>
      <c r="HC197" s="48" t="n">
        <v>36990</v>
      </c>
      <c r="HD197" s="18">
        <f>'Investment Analysis'!SC197</f>
        <v/>
      </c>
      <c r="HE197" s="15">
        <f>'Investment Analysis'!SA197</f>
        <v/>
      </c>
      <c r="HF197" s="48" t="n">
        <v>14925</v>
      </c>
      <c r="HG197" s="18">
        <f>'Investment Analysis'!SJ197</f>
        <v/>
      </c>
      <c r="HH197" s="15">
        <f>'Investment Analysis'!SH197</f>
        <v/>
      </c>
      <c r="HI197" s="48" t="n">
        <v>10480</v>
      </c>
      <c r="HJ197" s="18">
        <f>'Investment Analysis'!SM197</f>
        <v/>
      </c>
      <c r="HK197" s="15">
        <f>'Investment Analysis'!SK197</f>
        <v/>
      </c>
      <c r="HL197" s="48" t="n">
        <v>19222.5</v>
      </c>
      <c r="HM197" s="18">
        <f>'Investment Analysis'!SP197</f>
        <v/>
      </c>
      <c r="HN197" s="15">
        <f>'Investment Analysis'!SN197</f>
        <v/>
      </c>
      <c r="HO197" s="48" t="n">
        <v>17245.65</v>
      </c>
      <c r="HP197" s="18">
        <f>'Investment Analysis'!TE197</f>
        <v/>
      </c>
      <c r="HQ197" s="15">
        <f>'Investment Analysis'!TC197</f>
        <v/>
      </c>
      <c r="HR197" s="48" t="n">
        <v>8660.4</v>
      </c>
      <c r="HS197" s="18">
        <f>'Investment Analysis'!TL197</f>
        <v/>
      </c>
      <c r="HT197" s="15">
        <f>'Investment Analysis'!TJ197</f>
        <v/>
      </c>
      <c r="HU197" s="48" t="n">
        <v>17057</v>
      </c>
      <c r="HV197" s="18">
        <f>'Investment Analysis'!TS197</f>
        <v/>
      </c>
      <c r="HW197" s="15">
        <f>'Investment Analysis'!TQ197</f>
        <v/>
      </c>
      <c r="HX197" s="48" t="n"/>
      <c r="HY197" s="18">
        <f>'Investment Analysis'!TZ197</f>
        <v/>
      </c>
      <c r="HZ197" s="15">
        <f>'Investment Analysis'!TX197</f>
        <v/>
      </c>
      <c r="IA197" s="48" t="n"/>
      <c r="IB197" s="18">
        <f>'Investment Analysis'!UG197</f>
        <v/>
      </c>
      <c r="IC197" s="15">
        <f>'Investment Analysis'!UE197</f>
        <v/>
      </c>
      <c r="ID197" s="48" t="n"/>
      <c r="IE197" s="18">
        <f>'Investment Analysis'!UN197</f>
        <v/>
      </c>
      <c r="IF197" s="15">
        <f>'Investment Analysis'!UL197</f>
        <v/>
      </c>
      <c r="IG197" s="48" t="n"/>
      <c r="IH197" s="18">
        <f>'Investment Analysis'!UU197</f>
        <v/>
      </c>
      <c r="II197" s="15">
        <f>'Investment Analysis'!US197</f>
        <v/>
      </c>
      <c r="IJ197" s="48" t="n"/>
      <c r="IK197" s="18">
        <f>'Investment Analysis'!VB197</f>
        <v/>
      </c>
      <c r="IL197" s="15">
        <f>'Investment Analysis'!UZ197</f>
        <v/>
      </c>
      <c r="IM197" s="48" t="n"/>
      <c r="IN197" s="18">
        <f>'Investment Analysis'!VI197</f>
        <v/>
      </c>
      <c r="IO197" s="15">
        <f>'Investment Analysis'!VG197</f>
        <v/>
      </c>
      <c r="IP197" s="18" t="n"/>
      <c r="IQ197" s="18" t="n"/>
      <c r="IR197" s="18" t="n"/>
      <c r="IS197" s="108">
        <f>IF(IT197&gt;0,IT197-IT196,0)</f>
        <v/>
      </c>
      <c r="IT197" s="48">
        <f>FY197+FV197+FS197+FP197+FM197+FJ197+FG197+FD197+FA197+EX197+EU197+ER197+EO197+EL197+EI197+EF197+EC197+DZ197+DW197+DT197+DQ197+DN197+DK197+DH197+DE197+DB197+CY197+CV197+CS197+CP197+CJ197+CG197+CD197+CA197+BX197+P197+CM197+GT197+GQ197+GN197+GK197+GH197+GE197+GB197+BU197+BR197+BO197+BL197+BI197+BF197+BC197+AZ197+AW197+AT197+AQ197+AN197+AK197+AH197+AE197+AB197+Y197+V197+S197+GW197+GZ197+HC197+HF197+HI197+HL197+HO197+HR197+HU197</f>
        <v/>
      </c>
      <c r="IU197" s="101">
        <f>IF(IT197&gt;0,IV197,0)</f>
        <v/>
      </c>
      <c r="IV197" s="101" t="n"/>
      <c r="IW197" s="15">
        <f>IF(IT197&gt;0,(IT197+IV$11-I$2)/I$2,0)</f>
        <v/>
      </c>
      <c r="IX197" s="113">
        <f>IF(IT197&gt;0,IT197+IV$11-I$2,0)</f>
        <v/>
      </c>
      <c r="IY197" s="21">
        <f>IF(IT197&gt;0,(IT197+IV$11+IV$33+IV$52+IV$73+IV$93+IV$113+IV$133+IV$159+IV$176-IT$8)/IT$8,0)</f>
        <v/>
      </c>
      <c r="IZ197" s="173">
        <f>IF(IT197&gt;0,IT197+IV$11+IV$33+IV$52+IV$73+IV$93+IV$113+IV$133+IV$159+IV$176-IT$8,0)</f>
        <v/>
      </c>
    </row>
    <row r="198">
      <c r="A198" s="554">
        <f>'Investment Analysis'!A198</f>
        <v/>
      </c>
      <c r="B198" s="4">
        <f>'Investment Analysis'!B198</f>
        <v/>
      </c>
      <c r="C198" s="27">
        <f>'Investment Analysis'!C198</f>
        <v/>
      </c>
      <c r="D198" s="14">
        <f>'Investment Analysis'!D198</f>
        <v/>
      </c>
      <c r="E198" s="15">
        <f>'Investment Analysis'!E198</f>
        <v/>
      </c>
      <c r="F198" s="13">
        <f>'Investment Analysis'!G198</f>
        <v/>
      </c>
      <c r="G198" s="14">
        <f>'Investment Analysis'!H198</f>
        <v/>
      </c>
      <c r="H198" s="15">
        <f>'Investment Analysis'!I198</f>
        <v/>
      </c>
      <c r="I198" s="13">
        <f>'Investment Analysis'!K198</f>
        <v/>
      </c>
      <c r="J198" s="14">
        <f>'Investment Analysis'!L198</f>
        <v/>
      </c>
      <c r="K198" s="15">
        <f>'Investment Analysis'!M198</f>
        <v/>
      </c>
      <c r="L198" s="41">
        <f>'Investment Analysis'!T198</f>
        <v/>
      </c>
      <c r="M198" s="21">
        <f>'Investment Analysis'!V198</f>
        <v/>
      </c>
      <c r="N198" s="21">
        <f>'Investment Analysis'!W198</f>
        <v/>
      </c>
      <c r="P198" s="48">
        <f>'Investment Analysis'!Y198</f>
        <v/>
      </c>
      <c r="Q198" s="18" t="n"/>
      <c r="R198" s="83" t="n"/>
      <c r="S198" s="48" t="n">
        <v>4884.08</v>
      </c>
      <c r="T198" s="18">
        <f>'Investment Analysis'!AH198</f>
        <v/>
      </c>
      <c r="U198" s="15">
        <f>'Investment Analysis'!AF198</f>
        <v/>
      </c>
      <c r="V198" s="48" t="n">
        <v>7524.55</v>
      </c>
      <c r="W198" s="18">
        <f>'Investment Analysis'!AO198</f>
        <v/>
      </c>
      <c r="X198" s="15">
        <f>'Investment Analysis'!AM198</f>
        <v/>
      </c>
      <c r="Y198" s="48" t="n">
        <v>11020.56</v>
      </c>
      <c r="Z198" s="18">
        <f>IF(Y198&gt;0,(Y198-Z$5)/Z$5,0)</f>
        <v/>
      </c>
      <c r="AA198" s="15">
        <f>'Investment Analysis'!GM198</f>
        <v/>
      </c>
      <c r="AB198" s="48" t="n">
        <v>2846.7</v>
      </c>
      <c r="AC198" s="18">
        <f>IF(AB198&gt;0,(AB198+8000+5000-AC$5)/AC$5,0)</f>
        <v/>
      </c>
      <c r="AD198" s="15">
        <f>'Investment Analysis'!AT198</f>
        <v/>
      </c>
      <c r="AE198" s="48" t="n">
        <v>12083.55</v>
      </c>
      <c r="AF198" s="18">
        <f>'Investment Analysis'!BC198</f>
        <v/>
      </c>
      <c r="AG198" s="15">
        <f>'Investment Analysis'!BA198</f>
        <v/>
      </c>
      <c r="AH198" s="48" t="n"/>
      <c r="AI198" s="18">
        <f>IF(AH198&gt;0,(AH198-5000+20000+20000-AI$5)/AI$5,0)</f>
        <v/>
      </c>
      <c r="AJ198" s="15">
        <f>'Investment Analysis'!BH198</f>
        <v/>
      </c>
      <c r="AK198" s="48" t="n">
        <v>5369.17</v>
      </c>
      <c r="AL198" s="18">
        <f>IF(AK198&gt;0,(AK198+7000-AL$5)/AL$5,0)</f>
        <v/>
      </c>
      <c r="AM198" s="15">
        <f>'Investment Analysis'!BO198</f>
        <v/>
      </c>
      <c r="AN198" s="48" t="n">
        <v>6169.76</v>
      </c>
      <c r="AO198" s="18">
        <f>IF(AN198&gt;0,(AN198+25000+5000-AO$5)/AO$5,0)</f>
        <v/>
      </c>
      <c r="AP198" s="15">
        <f>'Investment Analysis'!BV198</f>
        <v/>
      </c>
      <c r="AQ198" s="48" t="n">
        <v>5366.74</v>
      </c>
      <c r="AR198" s="18">
        <f>IF(AQ198&gt;0,(AQ198+10000+4000-AR$5)/AR$5,0)</f>
        <v/>
      </c>
      <c r="AS198" s="15">
        <f>'Investment Analysis'!CC198</f>
        <v/>
      </c>
      <c r="AT198" s="48" t="n">
        <v>4940.6</v>
      </c>
      <c r="AU198" s="18">
        <f>'Investment Analysis'!CL198</f>
        <v/>
      </c>
      <c r="AV198" s="15">
        <f>'Investment Analysis'!CJ198</f>
        <v/>
      </c>
      <c r="AW198" s="48" t="n">
        <v>19062.42</v>
      </c>
      <c r="AX198" s="18">
        <f>IF(AW198&gt;0,(AW198+2000-AX$5)/AX$5,0)</f>
        <v/>
      </c>
      <c r="AY198" s="15">
        <f>'Investment Analysis'!CQ198</f>
        <v/>
      </c>
      <c r="AZ198" s="48" t="n">
        <v>16700.3</v>
      </c>
      <c r="BA198" s="18">
        <f>'Investment Analysis'!CZ198</f>
        <v/>
      </c>
      <c r="BB198" s="15">
        <f>'Investment Analysis'!CX198</f>
        <v/>
      </c>
      <c r="BC198" s="48" t="n">
        <v>9780.09</v>
      </c>
      <c r="BD198" s="18">
        <f>IF(BC198&gt;0,(BC198-10000+30000+10000-BD$5)/BD$5,0)</f>
        <v/>
      </c>
      <c r="BE198" s="15">
        <f>'Investment Analysis'!DE198</f>
        <v/>
      </c>
      <c r="BF198" s="48" t="n">
        <v>4729.63</v>
      </c>
      <c r="BG198" s="18">
        <f>'Investment Analysis'!DN198</f>
        <v/>
      </c>
      <c r="BH198" s="15">
        <f>'Investment Analysis'!DL198</f>
        <v/>
      </c>
      <c r="BI198" s="48" t="n">
        <v>20283.94</v>
      </c>
      <c r="BJ198" s="18">
        <f>'Investment Analysis'!EB198</f>
        <v/>
      </c>
      <c r="BK198" s="15">
        <f>'Investment Analysis'!DZ198</f>
        <v/>
      </c>
      <c r="BL198" s="48" t="n">
        <v>19113.77</v>
      </c>
      <c r="BM198" s="18">
        <f>'Investment Analysis'!EI198</f>
        <v/>
      </c>
      <c r="BN198" s="15">
        <f>'Investment Analysis'!EG198</f>
        <v/>
      </c>
      <c r="BO198" s="48" t="n">
        <v>11423.19</v>
      </c>
      <c r="BP198" s="18">
        <f>'Investment Analysis'!DU198</f>
        <v/>
      </c>
      <c r="BQ198" s="15">
        <f>'Investment Analysis'!DS198</f>
        <v/>
      </c>
      <c r="BR198" s="48" t="n">
        <v>12797.03</v>
      </c>
      <c r="BS198" s="18">
        <f>'Investment Analysis'!EP198</f>
        <v/>
      </c>
      <c r="BT198" s="15">
        <f>'Investment Analysis'!EN198</f>
        <v/>
      </c>
      <c r="BU198" s="48" t="n">
        <v>14496.45</v>
      </c>
      <c r="BV198" s="18">
        <f>IF(BU198&gt;0,(BU198+8000-BV$5)/BV$5,0)</f>
        <v/>
      </c>
      <c r="BW198" s="15">
        <f>'Investment Analysis'!EU198</f>
        <v/>
      </c>
      <c r="BX198" s="48" t="n">
        <v>28273.96</v>
      </c>
      <c r="BY198" s="18">
        <f>IF(BX198&gt;0,(BX198-10000-5000-BY$5)/BY$5,0)</f>
        <v/>
      </c>
      <c r="BZ198" s="15">
        <f>'Investment Analysis'!FB198</f>
        <v/>
      </c>
      <c r="CA198" s="48" t="n">
        <v>21437.02</v>
      </c>
      <c r="CB198" s="18">
        <f>IF(CA198&gt;0,(CA198-CB$5)/CB$5,0)</f>
        <v/>
      </c>
      <c r="CC198" s="15">
        <f>'Investment Analysis'!FI198</f>
        <v/>
      </c>
      <c r="CD198" s="48" t="n">
        <v>9386.120000000001</v>
      </c>
      <c r="CE198" s="18">
        <f>'Investment Analysis'!FR198</f>
        <v/>
      </c>
      <c r="CF198" s="15">
        <f>'Investment Analysis'!FP198</f>
        <v/>
      </c>
      <c r="CG198" s="48" t="n">
        <v>4882.1</v>
      </c>
      <c r="CH198" s="18">
        <f>'Investment Analysis'!FR198</f>
        <v/>
      </c>
      <c r="CI198" s="15">
        <f>'Investment Analysis'!FW198</f>
        <v/>
      </c>
      <c r="CJ198" s="48" t="n"/>
      <c r="CK198" s="18">
        <f>IF(CJ198&gt;0,(CJ198+5000+8000-CK$5)/CK$5,0)</f>
        <v/>
      </c>
      <c r="CL198" s="15">
        <f>'Investment Analysis'!GD198</f>
        <v/>
      </c>
      <c r="CM198" s="48" t="n">
        <v>38983.95</v>
      </c>
      <c r="CN198" s="18">
        <f>IF(CM198&gt;0,(CM198-CN$5)/CN$5,0)</f>
        <v/>
      </c>
      <c r="CO198" s="15">
        <f>'Investment Analysis'!GT198</f>
        <v/>
      </c>
      <c r="CP198" s="48" t="n">
        <v>28340</v>
      </c>
      <c r="CQ198" s="18">
        <f>IF(CP198&gt;0,(CP198-CQ$5)/CQ$5,0)</f>
        <v/>
      </c>
      <c r="CR198" s="15">
        <f>'Investment Analysis'!HG198</f>
        <v/>
      </c>
      <c r="CS198" s="48" t="n">
        <v>4550</v>
      </c>
      <c r="CT198" s="18">
        <f>IF(CS198&gt;0,(CS198-CT$5)/CT$5,0)</f>
        <v/>
      </c>
      <c r="CU198" s="15">
        <f>'Investment Analysis'!HN198</f>
        <v/>
      </c>
      <c r="CV198" s="48" t="n">
        <v>33055.75</v>
      </c>
      <c r="CW198" s="18">
        <f>IF(CV198&gt;0,(CV198-CW$5)/CW$5,0)</f>
        <v/>
      </c>
      <c r="CX198" s="15">
        <f>'Investment Analysis'!IB198</f>
        <v/>
      </c>
      <c r="CY198" s="48" t="n">
        <v>23672.6</v>
      </c>
      <c r="CZ198" s="18">
        <f>IF(CY198&gt;0,(CY198-CZ$5)/CZ$5,0)</f>
        <v/>
      </c>
      <c r="DA198" s="15">
        <f>'Investment Analysis'!II198</f>
        <v/>
      </c>
      <c r="DB198" s="48" t="n">
        <v>7055.5</v>
      </c>
      <c r="DC198" s="18">
        <f>IF(DB198&gt;0,(DB198-DC$5)/DC$5,0)</f>
        <v/>
      </c>
      <c r="DD198" s="15">
        <f>'Investment Analysis'!IP198</f>
        <v/>
      </c>
      <c r="DE198" s="48" t="n">
        <v>25260</v>
      </c>
      <c r="DF198" s="18">
        <f>'Investment Analysis'!IY198</f>
        <v/>
      </c>
      <c r="DG198" s="15">
        <f>'Investment Analysis'!IW198</f>
        <v/>
      </c>
      <c r="DH198" s="48" t="n">
        <v>21811.5</v>
      </c>
      <c r="DI198" s="18">
        <f>IF(DH198&gt;0,(DH198-DI$5)/DI$5,0)</f>
        <v/>
      </c>
      <c r="DJ198" s="15">
        <f>'Investment Analysis'!JD198</f>
        <v/>
      </c>
      <c r="DK198" s="48" t="n">
        <v>25787</v>
      </c>
      <c r="DL198" s="18">
        <f>IF(DK198&gt;0,(DK198-DL$5)/DL$5,0)</f>
        <v/>
      </c>
      <c r="DM198" s="15">
        <f>'Investment Analysis'!JK198</f>
        <v/>
      </c>
      <c r="DN198" s="48" t="n">
        <v>1112.9</v>
      </c>
      <c r="DO198" s="18">
        <f>IF(DN198&gt;0,(DN198-DO$5)/DO$5,0)</f>
        <v/>
      </c>
      <c r="DP198" s="15">
        <f>'Investment Analysis'!HU198</f>
        <v/>
      </c>
      <c r="DQ198" s="48" t="n">
        <v>34740</v>
      </c>
      <c r="DR198" s="18">
        <f>IF(DQ198&gt;0,(DQ198-DR$5)/DR$5,0)</f>
        <v/>
      </c>
      <c r="DS198" s="15">
        <f>'Investment Analysis'!JR198</f>
        <v/>
      </c>
      <c r="DT198" s="48" t="n">
        <v>23706</v>
      </c>
      <c r="DU198" s="18">
        <f>IF(DT198&gt;0,(DT198-630.54-DU$5)/DU$5,0)</f>
        <v/>
      </c>
      <c r="DV198" s="15">
        <f>'Investment Analysis'!JY198</f>
        <v/>
      </c>
      <c r="DW198" s="48" t="n">
        <v>16716</v>
      </c>
      <c r="DX198" s="18">
        <f>IF(DW198&gt;0,(DW198-DX$5)/DX$5,0)</f>
        <v/>
      </c>
      <c r="DY198" s="15">
        <f>'Investment Analysis'!KF198</f>
        <v/>
      </c>
      <c r="DZ198" s="48" t="n">
        <v>6882</v>
      </c>
      <c r="EA198" s="18">
        <f>IF(DZ198&gt;0,(DZ198-EA$5)/EA$5,0)</f>
        <v/>
      </c>
      <c r="EB198" s="15">
        <f>'Investment Analysis'!KM198</f>
        <v/>
      </c>
      <c r="EC198" s="48" t="n">
        <v>13260</v>
      </c>
      <c r="ED198" s="18">
        <f>'Investment Analysis'!KV198</f>
        <v/>
      </c>
      <c r="EE198" s="15">
        <f>'Investment Analysis'!KT198</f>
        <v/>
      </c>
      <c r="EF198" s="48" t="n">
        <v>25092</v>
      </c>
      <c r="EG198" s="18">
        <f>IF(EF198&gt;0,(EF198-EG$5)/EG$5,0)</f>
        <v/>
      </c>
      <c r="EH198" s="15">
        <f>'Investment Analysis'!LH198</f>
        <v/>
      </c>
      <c r="EI198" s="48" t="n">
        <v>10929.1</v>
      </c>
      <c r="EJ198" s="18">
        <f>'Investment Analysis'!LQ198</f>
        <v/>
      </c>
      <c r="EK198" s="15">
        <f>'Investment Analysis'!LO198</f>
        <v/>
      </c>
      <c r="EL198" s="48" t="n">
        <v>37425</v>
      </c>
      <c r="EM198" s="18">
        <f>IF(EL198&gt;0,(EL198-EM$4)/EM$4,0)</f>
        <v/>
      </c>
      <c r="EN198" s="15">
        <f>'Investment Analysis'!LX198</f>
        <v/>
      </c>
      <c r="EO198" s="48" t="n">
        <v>19595</v>
      </c>
      <c r="EP198" s="68">
        <f>IF(EO198&gt;0,(EO198-500-EP$5)/EP$5,0)</f>
        <v/>
      </c>
      <c r="EQ198" s="15">
        <f>'Investment Analysis'!MC198</f>
        <v/>
      </c>
      <c r="ER198" s="48" t="n">
        <v>6140</v>
      </c>
      <c r="ES198" s="18">
        <f>'Investment Analysis'!LX198</f>
        <v/>
      </c>
      <c r="ET198" s="15">
        <f>'Investment Analysis'!LA198</f>
        <v/>
      </c>
      <c r="EU198" s="48" t="n">
        <v>83720</v>
      </c>
      <c r="EV198" s="18">
        <f>'Investment Analysis'!ML198</f>
        <v/>
      </c>
      <c r="EW198" s="15">
        <f>'Investment Analysis'!MJ198</f>
        <v/>
      </c>
      <c r="EX198" s="48" t="n">
        <v>97492.5</v>
      </c>
      <c r="EY198" s="18">
        <f>IF(EX198&gt;0,(EX198-EY$5)/EY$5,0)</f>
        <v/>
      </c>
      <c r="EZ198" s="15">
        <f>'Investment Analysis'!MQ198</f>
        <v/>
      </c>
      <c r="FA198" s="48" t="n">
        <v>16808</v>
      </c>
      <c r="FB198" s="18">
        <f>IF(FA198&gt;0,(FA198-FB$5)/FB$5,0)</f>
        <v/>
      </c>
      <c r="FC198" s="15">
        <f>'Investment Analysis'!MX198</f>
        <v/>
      </c>
      <c r="FD198" s="48" t="n">
        <v>20961.5</v>
      </c>
      <c r="FE198" s="18">
        <f>IF(FD198&gt;0,(FD198-FE$5)/FE$5,0)</f>
        <v/>
      </c>
      <c r="FF198" s="15">
        <f>'Investment Analysis'!NE198</f>
        <v/>
      </c>
      <c r="FG198" s="48" t="n">
        <v>21708</v>
      </c>
      <c r="FH198" s="18">
        <f>IF(FG198&gt;0,(FG198-FH$5)/FH$5,0)</f>
        <v/>
      </c>
      <c r="FI198" s="15">
        <f>'Investment Analysis'!NL198</f>
        <v/>
      </c>
      <c r="FJ198" s="48" t="n">
        <v>42436.1</v>
      </c>
      <c r="FK198" s="18">
        <f>IF(FJ198&gt;0,(FJ198-FK$5)/FK$5,0)</f>
        <v/>
      </c>
      <c r="FL198" s="15">
        <f>'Investment Analysis'!NS198</f>
        <v/>
      </c>
      <c r="FM198" s="48" t="n">
        <v>3685.35</v>
      </c>
      <c r="FN198" s="18">
        <f>IF(FM198&gt;0,(FM198-FN$5)/FN$5,0)</f>
        <v/>
      </c>
      <c r="FO198" s="15">
        <f>'Investment Analysis'!NZ198</f>
        <v/>
      </c>
      <c r="FP198" s="48" t="n">
        <v>37900</v>
      </c>
      <c r="FQ198" s="18">
        <f>IF(FP198&gt;0,(FP198-FQ$5)/FQ$5,0)</f>
        <v/>
      </c>
      <c r="FR198" s="15">
        <f>'Investment Analysis'!OG198</f>
        <v/>
      </c>
      <c r="FS198" s="48" t="n">
        <v>104727</v>
      </c>
      <c r="FT198" s="18">
        <f>IF(FS198&gt;0,(FS198-FT$5)/FT$5,0)</f>
        <v/>
      </c>
      <c r="FU198" s="15">
        <f>'Investment Analysis'!ON198</f>
        <v/>
      </c>
      <c r="FV198" s="48" t="n">
        <v>14240</v>
      </c>
      <c r="FW198" s="18">
        <f>IF(FV198&gt;0,(FV198-FW$5)/FW$5,0)</f>
        <v/>
      </c>
      <c r="FX198" s="15">
        <f>'Investment Analysis'!OU198</f>
        <v/>
      </c>
      <c r="FY198" s="48" t="n">
        <v>20828.75</v>
      </c>
      <c r="FZ198" s="18">
        <f>IF(FY198&gt;0,(FY198-FZ$5)/FZ$5,0)</f>
        <v/>
      </c>
      <c r="GA198" s="15">
        <f>'Investment Analysis'!PB198</f>
        <v/>
      </c>
      <c r="GB198" s="48" t="n">
        <v>22207.5</v>
      </c>
      <c r="GC198" s="18">
        <f>'Investment Analysis'!PK198</f>
        <v/>
      </c>
      <c r="GD198" s="15">
        <f>'Investment Analysis'!PI198</f>
        <v/>
      </c>
      <c r="GE198" s="48" t="n">
        <v>20184</v>
      </c>
      <c r="GF198" s="18">
        <f>'Investment Analysis'!PY198</f>
        <v/>
      </c>
      <c r="GG198" s="15">
        <f>'Investment Analysis'!PW198</f>
        <v/>
      </c>
      <c r="GH198" s="48" t="n">
        <v>22902.6</v>
      </c>
      <c r="GI198" s="18">
        <f>'Investment Analysis'!QF198</f>
        <v/>
      </c>
      <c r="GJ198" s="15">
        <f>'Investment Analysis'!QD198</f>
        <v/>
      </c>
      <c r="GK198" s="48" t="n">
        <v>39760</v>
      </c>
      <c r="GL198" s="18">
        <f>'Investment Analysis'!QM198</f>
        <v/>
      </c>
      <c r="GM198" s="15">
        <f>'Investment Analysis'!QK198</f>
        <v/>
      </c>
      <c r="GN198" s="48" t="n">
        <v>20439</v>
      </c>
      <c r="GO198" s="18">
        <f>'Investment Analysis'!QT198</f>
        <v/>
      </c>
      <c r="GP198" s="15">
        <f>'Investment Analysis'!QR198</f>
        <v/>
      </c>
      <c r="GQ198" s="48" t="n">
        <v>6040.65</v>
      </c>
      <c r="GR198" s="18">
        <f>'Investment Analysis'!RA198</f>
        <v/>
      </c>
      <c r="GS198" s="15">
        <f>'Investment Analysis'!QY198</f>
        <v/>
      </c>
      <c r="GT198" s="48" t="n">
        <v>25619</v>
      </c>
      <c r="GU198" s="18">
        <f>'Investment Analysis'!RH198</f>
        <v/>
      </c>
      <c r="GV198" s="15">
        <f>'Investment Analysis'!RF198</f>
        <v/>
      </c>
      <c r="GW198" s="48" t="n">
        <v>14405.5</v>
      </c>
      <c r="GX198" s="18">
        <f>'Investment Analysis'!RO198</f>
        <v/>
      </c>
      <c r="GY198" s="15">
        <f>'Investment Analysis'!RM198</f>
        <v/>
      </c>
      <c r="GZ198" s="48" t="n">
        <v>5862</v>
      </c>
      <c r="HA198" s="18">
        <f>'Investment Analysis'!RV198</f>
        <v/>
      </c>
      <c r="HB198" s="15">
        <f>'Investment Analysis'!RT198</f>
        <v/>
      </c>
      <c r="HC198" s="48" t="n">
        <v>37410</v>
      </c>
      <c r="HD198" s="18">
        <f>'Investment Analysis'!SC198</f>
        <v/>
      </c>
      <c r="HE198" s="15">
        <f>'Investment Analysis'!SA198</f>
        <v/>
      </c>
      <c r="HF198" s="48" t="n">
        <v>17700</v>
      </c>
      <c r="HG198" s="18">
        <f>'Investment Analysis'!SJ198</f>
        <v/>
      </c>
      <c r="HH198" s="15">
        <f>'Investment Analysis'!SH198</f>
        <v/>
      </c>
      <c r="HI198" s="48" t="n">
        <v>12320</v>
      </c>
      <c r="HJ198" s="18">
        <f>'Investment Analysis'!SM198</f>
        <v/>
      </c>
      <c r="HK198" s="15">
        <f>'Investment Analysis'!SK198</f>
        <v/>
      </c>
      <c r="HL198" s="48" t="n">
        <v>21907.5</v>
      </c>
      <c r="HM198" s="18">
        <f>'Investment Analysis'!SP198</f>
        <v/>
      </c>
      <c r="HN198" s="15">
        <f>'Investment Analysis'!SN198</f>
        <v/>
      </c>
      <c r="HO198" s="48" t="n">
        <v>18094.8</v>
      </c>
      <c r="HP198" s="18">
        <f>'Investment Analysis'!TE198</f>
        <v/>
      </c>
      <c r="HQ198" s="15">
        <f>'Investment Analysis'!TC198</f>
        <v/>
      </c>
      <c r="HR198" s="48" t="n">
        <v>9148.5</v>
      </c>
      <c r="HS198" s="18">
        <f>'Investment Analysis'!TL198</f>
        <v/>
      </c>
      <c r="HT198" s="15">
        <f>'Investment Analysis'!TJ198</f>
        <v/>
      </c>
      <c r="HU198" s="48" t="n">
        <v>17832.15</v>
      </c>
      <c r="HV198" s="18">
        <f>'Investment Analysis'!TS198</f>
        <v/>
      </c>
      <c r="HW198" s="15">
        <f>'Investment Analysis'!TQ198</f>
        <v/>
      </c>
      <c r="HX198" s="48" t="n"/>
      <c r="HY198" s="18">
        <f>'Investment Analysis'!TZ198</f>
        <v/>
      </c>
      <c r="HZ198" s="15">
        <f>'Investment Analysis'!TX198</f>
        <v/>
      </c>
      <c r="IA198" s="48" t="n"/>
      <c r="IB198" s="18">
        <f>'Investment Analysis'!UG198</f>
        <v/>
      </c>
      <c r="IC198" s="15">
        <f>'Investment Analysis'!UE198</f>
        <v/>
      </c>
      <c r="ID198" s="48" t="n"/>
      <c r="IE198" s="18">
        <f>'Investment Analysis'!UN198</f>
        <v/>
      </c>
      <c r="IF198" s="15">
        <f>'Investment Analysis'!UL198</f>
        <v/>
      </c>
      <c r="IG198" s="48" t="n"/>
      <c r="IH198" s="18">
        <f>'Investment Analysis'!UU198</f>
        <v/>
      </c>
      <c r="II198" s="15">
        <f>'Investment Analysis'!US198</f>
        <v/>
      </c>
      <c r="IJ198" s="48" t="n"/>
      <c r="IK198" s="18">
        <f>'Investment Analysis'!VB198</f>
        <v/>
      </c>
      <c r="IL198" s="15">
        <f>'Investment Analysis'!UZ198</f>
        <v/>
      </c>
      <c r="IM198" s="48" t="n"/>
      <c r="IN198" s="18">
        <f>'Investment Analysis'!VI198</f>
        <v/>
      </c>
      <c r="IO198" s="15">
        <f>'Investment Analysis'!VG198</f>
        <v/>
      </c>
      <c r="IP198" s="18" t="n"/>
      <c r="IQ198" s="18" t="n"/>
      <c r="IR198" s="18" t="n"/>
      <c r="IS198" s="108">
        <f>IF(IT198&gt;0,IT198-IT197,0)</f>
        <v/>
      </c>
      <c r="IT198" s="48">
        <f>FY198+FV198+FS198+FP198+FM198+FJ198+FG198+FD198+FA198+EX198+EU198+ER198+EO198+EL198+EI198+EF198+EC198+DZ198+DW198+DT198+DQ198+DN198+DK198+DH198+DE198+DB198+CY198+CV198+CS198+CP198+CJ198+CG198+CD198+CA198+BX198+P198+CM198+GT198+GQ198+GN198+GK198+GH198+GE198+GB198+BU198+BR198+BO198+BL198+BI198+BF198+BC198+AZ198+AW198+AT198+AQ198+AN198+AK198+AH198+AE198+AB198+Y198+V198+S198+GW198+GZ198+HC198+HF198+HI198+HL198+HO198+HR198+HU198</f>
        <v/>
      </c>
      <c r="IU198" s="101">
        <f>IF(IT198&gt;0,IV198,0)</f>
        <v/>
      </c>
      <c r="IV198" s="101" t="n"/>
      <c r="IW198" s="15">
        <f>IF(IT198&gt;0,(IT198+IV$11-I$2)/I$2,0)</f>
        <v/>
      </c>
      <c r="IX198" s="113">
        <f>IF(IT198&gt;0,IT198+IV$11-I$2,0)</f>
        <v/>
      </c>
      <c r="IY198" s="21">
        <f>IF(IT198&gt;0,(IT198+IV$11+IV$33+IV$52+IV$73+IV$93+IV$113+IV$133+IV$159+IV$176-IT$8)/IT$8,0)</f>
        <v/>
      </c>
      <c r="IZ198" s="173">
        <f>IF(IT198&gt;0,IT198+IV$11+IV$33+IV$52+IV$73+IV$93+IV$113+IV$133+IV$159+IV$176-IT$8,0)</f>
        <v/>
      </c>
    </row>
    <row r="199">
      <c r="A199" s="554">
        <f>'Investment Analysis'!A199</f>
        <v/>
      </c>
      <c r="B199" s="4">
        <f>'Investment Analysis'!B199</f>
        <v/>
      </c>
      <c r="C199" s="27">
        <f>'Investment Analysis'!C199</f>
        <v/>
      </c>
      <c r="D199" s="14">
        <f>'Investment Analysis'!D199</f>
        <v/>
      </c>
      <c r="E199" s="15">
        <f>'Investment Analysis'!E199</f>
        <v/>
      </c>
      <c r="F199" s="13">
        <f>'Investment Analysis'!G199</f>
        <v/>
      </c>
      <c r="G199" s="14">
        <f>'Investment Analysis'!H199</f>
        <v/>
      </c>
      <c r="H199" s="15">
        <f>'Investment Analysis'!I199</f>
        <v/>
      </c>
      <c r="I199" s="13">
        <f>'Investment Analysis'!K199</f>
        <v/>
      </c>
      <c r="J199" s="14">
        <f>'Investment Analysis'!L199</f>
        <v/>
      </c>
      <c r="K199" s="15">
        <f>'Investment Analysis'!M199</f>
        <v/>
      </c>
      <c r="L199" s="41">
        <f>'Investment Analysis'!T199</f>
        <v/>
      </c>
      <c r="M199" s="21">
        <f>'Investment Analysis'!V199</f>
        <v/>
      </c>
      <c r="N199" s="21">
        <f>'Investment Analysis'!W199</f>
        <v/>
      </c>
      <c r="P199" s="48">
        <f>'Investment Analysis'!Y199</f>
        <v/>
      </c>
      <c r="Q199" s="18" t="n"/>
      <c r="R199" s="83" t="n"/>
      <c r="S199" s="48" t="n">
        <v>4860.95</v>
      </c>
      <c r="T199" s="18">
        <f>'Investment Analysis'!AH199</f>
        <v/>
      </c>
      <c r="U199" s="15">
        <f>'Investment Analysis'!AF199</f>
        <v/>
      </c>
      <c r="V199" s="48" t="n">
        <v>7500.25</v>
      </c>
      <c r="W199" s="18">
        <f>'Investment Analysis'!AO199</f>
        <v/>
      </c>
      <c r="X199" s="15">
        <f>'Investment Analysis'!AM199</f>
        <v/>
      </c>
      <c r="Y199" s="48" t="n">
        <v>11127.27</v>
      </c>
      <c r="Z199" s="18">
        <f>IF(Y199&gt;0,(Y199-Z$5)/Z$5,0)</f>
        <v/>
      </c>
      <c r="AA199" s="15">
        <f>'Investment Analysis'!GM199</f>
        <v/>
      </c>
      <c r="AB199" s="48" t="n">
        <v>2840.78</v>
      </c>
      <c r="AC199" s="18">
        <f>IF(AB199&gt;0,(AB199+8000+5000-AC$5)/AC$5,0)</f>
        <v/>
      </c>
      <c r="AD199" s="15">
        <f>'Investment Analysis'!AT199</f>
        <v/>
      </c>
      <c r="AE199" s="48" t="n">
        <v>12051.01</v>
      </c>
      <c r="AF199" s="18">
        <f>'Investment Analysis'!BC199</f>
        <v/>
      </c>
      <c r="AG199" s="15">
        <f>'Investment Analysis'!BA199</f>
        <v/>
      </c>
      <c r="AH199" s="48" t="n"/>
      <c r="AI199" s="18">
        <f>IF(AH199&gt;0,(AH199-5000+20000+20000-AI$5)/AI$5,0)</f>
        <v/>
      </c>
      <c r="AJ199" s="15">
        <f>'Investment Analysis'!BH199</f>
        <v/>
      </c>
      <c r="AK199" s="48" t="n">
        <v>5347.81</v>
      </c>
      <c r="AL199" s="18">
        <f>IF(AK199&gt;0,(AK199+7000-AL$5)/AL$5,0)</f>
        <v/>
      </c>
      <c r="AM199" s="15">
        <f>'Investment Analysis'!BO199</f>
        <v/>
      </c>
      <c r="AN199" s="48" t="n">
        <v>6162.99</v>
      </c>
      <c r="AO199" s="18">
        <f>IF(AN199&gt;0,(AN199+25000+5000-AO$5)/AO$5,0)</f>
        <v/>
      </c>
      <c r="AP199" s="15">
        <f>'Investment Analysis'!BV199</f>
        <v/>
      </c>
      <c r="AQ199" s="48" t="n">
        <v>5430.35</v>
      </c>
      <c r="AR199" s="18">
        <f>IF(AQ199&gt;0,(AQ199+10000+4000-AR$5)/AR$5,0)</f>
        <v/>
      </c>
      <c r="AS199" s="15">
        <f>'Investment Analysis'!CC199</f>
        <v/>
      </c>
      <c r="AT199" s="48" t="n">
        <v>4969.63</v>
      </c>
      <c r="AU199" s="18">
        <f>'Investment Analysis'!CL199</f>
        <v/>
      </c>
      <c r="AV199" s="15">
        <f>'Investment Analysis'!CJ199</f>
        <v/>
      </c>
      <c r="AW199" s="48" t="n">
        <v>19111.79</v>
      </c>
      <c r="AX199" s="18">
        <f>IF(AW199&gt;0,(AW199+2000-AX$5)/AX$5,0)</f>
        <v/>
      </c>
      <c r="AY199" s="15">
        <f>'Investment Analysis'!CQ199</f>
        <v/>
      </c>
      <c r="AZ199" s="48" t="n">
        <v>16729.2</v>
      </c>
      <c r="BA199" s="18">
        <f>'Investment Analysis'!CZ199</f>
        <v/>
      </c>
      <c r="BB199" s="15">
        <f>'Investment Analysis'!CX199</f>
        <v/>
      </c>
      <c r="BC199" s="48" t="n">
        <v>9847.639999999999</v>
      </c>
      <c r="BD199" s="18">
        <f>IF(BC199&gt;0,(BC199-10000+30000+10000-BD$5)/BD$5,0)</f>
        <v/>
      </c>
      <c r="BE199" s="15">
        <f>'Investment Analysis'!DE199</f>
        <v/>
      </c>
      <c r="BF199" s="48" t="n">
        <v>4766.03</v>
      </c>
      <c r="BG199" s="18">
        <f>'Investment Analysis'!DN199</f>
        <v/>
      </c>
      <c r="BH199" s="15">
        <f>'Investment Analysis'!DL199</f>
        <v/>
      </c>
      <c r="BI199" s="48" t="n">
        <v>20279.27</v>
      </c>
      <c r="BJ199" s="18">
        <f>'Investment Analysis'!EB199</f>
        <v/>
      </c>
      <c r="BK199" s="15">
        <f>'Investment Analysis'!DZ199</f>
        <v/>
      </c>
      <c r="BL199" s="48" t="n">
        <v>19122.42</v>
      </c>
      <c r="BM199" s="18">
        <f>'Investment Analysis'!EI199</f>
        <v/>
      </c>
      <c r="BN199" s="15">
        <f>'Investment Analysis'!EG199</f>
        <v/>
      </c>
      <c r="BO199" s="48" t="n">
        <v>11481.78</v>
      </c>
      <c r="BP199" s="18">
        <f>'Investment Analysis'!DU199</f>
        <v/>
      </c>
      <c r="BQ199" s="15">
        <f>'Investment Analysis'!DS199</f>
        <v/>
      </c>
      <c r="BR199" s="48" t="n">
        <v>12694</v>
      </c>
      <c r="BS199" s="18">
        <f>'Investment Analysis'!EP199</f>
        <v/>
      </c>
      <c r="BT199" s="15">
        <f>'Investment Analysis'!EN199</f>
        <v/>
      </c>
      <c r="BU199" s="48" t="n">
        <v>14482.19</v>
      </c>
      <c r="BV199" s="18">
        <f>IF(BU199&gt;0,(BU199+8000-BV$5)/BV$5,0)</f>
        <v/>
      </c>
      <c r="BW199" s="15">
        <f>'Investment Analysis'!EU199</f>
        <v/>
      </c>
      <c r="BX199" s="48" t="n">
        <v>28369.47</v>
      </c>
      <c r="BY199" s="18">
        <f>IF(BX199&gt;0,(BX199-10000-5000-BY$5)/BY$5,0)</f>
        <v/>
      </c>
      <c r="BZ199" s="15">
        <f>'Investment Analysis'!FB199</f>
        <v/>
      </c>
      <c r="CA199" s="48" t="n">
        <v>21570.32</v>
      </c>
      <c r="CB199" s="18">
        <f>IF(CA199&gt;0,(CA199-CB$5)/CB$5,0)</f>
        <v/>
      </c>
      <c r="CC199" s="15">
        <f>'Investment Analysis'!FI199</f>
        <v/>
      </c>
      <c r="CD199" s="48" t="n">
        <v>9468</v>
      </c>
      <c r="CE199" s="18">
        <f>'Investment Analysis'!FR199</f>
        <v/>
      </c>
      <c r="CF199" s="15">
        <f>'Investment Analysis'!FP199</f>
        <v/>
      </c>
      <c r="CG199" s="48" t="n">
        <v>4929.74</v>
      </c>
      <c r="CH199" s="18">
        <f>'Investment Analysis'!FR199</f>
        <v/>
      </c>
      <c r="CI199" s="15">
        <f>'Investment Analysis'!FW199</f>
        <v/>
      </c>
      <c r="CJ199" s="48" t="n"/>
      <c r="CK199" s="18">
        <f>IF(CJ199&gt;0,(CJ199+5000+8000-CK$5)/CK$5,0)</f>
        <v/>
      </c>
      <c r="CL199" s="15">
        <f>'Investment Analysis'!GD199</f>
        <v/>
      </c>
      <c r="CM199" s="48" t="n">
        <v>39097.54</v>
      </c>
      <c r="CN199" s="18">
        <f>IF(CM199&gt;0,(CM199-CN$5)/CN$5,0)</f>
        <v/>
      </c>
      <c r="CO199" s="15">
        <f>'Investment Analysis'!GT199</f>
        <v/>
      </c>
      <c r="CP199" s="48" t="n">
        <v>27938.95</v>
      </c>
      <c r="CQ199" s="18">
        <f>IF(CP199&gt;0,(CP199-CQ$5)/CQ$5,0)</f>
        <v/>
      </c>
      <c r="CR199" s="15">
        <f>'Investment Analysis'!HG199</f>
        <v/>
      </c>
      <c r="CS199" s="48" t="n">
        <v>4490</v>
      </c>
      <c r="CT199" s="18">
        <f>IF(CS199&gt;0,(CS199-CT$5)/CT$5,0)</f>
        <v/>
      </c>
      <c r="CU199" s="15">
        <f>'Investment Analysis'!HN199</f>
        <v/>
      </c>
      <c r="CV199" s="48" t="n">
        <v>32833.5</v>
      </c>
      <c r="CW199" s="18">
        <f>IF(CV199&gt;0,(CV199-CW$5)/CW$5,0)</f>
        <v/>
      </c>
      <c r="CX199" s="15">
        <f>'Investment Analysis'!IB199</f>
        <v/>
      </c>
      <c r="CY199" s="48" t="n">
        <v>23685.9</v>
      </c>
      <c r="CZ199" s="18">
        <f>IF(CY199&gt;0,(CY199-CZ$5)/CZ$5,0)</f>
        <v/>
      </c>
      <c r="DA199" s="15">
        <f>'Investment Analysis'!II199</f>
        <v/>
      </c>
      <c r="DB199" s="48" t="n">
        <v>7106</v>
      </c>
      <c r="DC199" s="18">
        <f>IF(DB199&gt;0,(DB199-DC$5)/DC$5,0)</f>
        <v/>
      </c>
      <c r="DD199" s="15">
        <f>'Investment Analysis'!IP199</f>
        <v/>
      </c>
      <c r="DE199" s="48" t="n">
        <v>25251</v>
      </c>
      <c r="DF199" s="18">
        <f>'Investment Analysis'!IY199</f>
        <v/>
      </c>
      <c r="DG199" s="15">
        <f>'Investment Analysis'!IW199</f>
        <v/>
      </c>
      <c r="DH199" s="48" t="n">
        <v>21316.8</v>
      </c>
      <c r="DI199" s="18">
        <f>IF(DH199&gt;0,(DH199-DI$5)/DI$5,0)</f>
        <v/>
      </c>
      <c r="DJ199" s="15">
        <f>'Investment Analysis'!JD199</f>
        <v/>
      </c>
      <c r="DK199" s="48" t="n">
        <v>25867.5</v>
      </c>
      <c r="DL199" s="18">
        <f>IF(DK199&gt;0,(DK199-DL$5)/DL$5,0)</f>
        <v/>
      </c>
      <c r="DM199" s="15">
        <f>'Investment Analysis'!JK199</f>
        <v/>
      </c>
      <c r="DN199" s="48" t="n">
        <v>1132.6</v>
      </c>
      <c r="DO199" s="18">
        <f>IF(DN199&gt;0,(DN199-DO$5)/DO$5,0)</f>
        <v/>
      </c>
      <c r="DP199" s="15">
        <f>'Investment Analysis'!HU199</f>
        <v/>
      </c>
      <c r="DQ199" s="48" t="n">
        <v>35030</v>
      </c>
      <c r="DR199" s="18">
        <f>IF(DQ199&gt;0,(DQ199-DR$5)/DR$5,0)</f>
        <v/>
      </c>
      <c r="DS199" s="15">
        <f>'Investment Analysis'!JR199</f>
        <v/>
      </c>
      <c r="DT199" s="48" t="n">
        <v>24072</v>
      </c>
      <c r="DU199" s="18">
        <f>IF(DT199&gt;0,(DT199-630.54-DU$5)/DU$5,0)</f>
        <v/>
      </c>
      <c r="DV199" s="15">
        <f>'Investment Analysis'!JY199</f>
        <v/>
      </c>
      <c r="DW199" s="48" t="n">
        <v>17178</v>
      </c>
      <c r="DX199" s="18">
        <f>IF(DW199&gt;0,(DW199-DX$5)/DX$5,0)</f>
        <v/>
      </c>
      <c r="DY199" s="15">
        <f>'Investment Analysis'!KF199</f>
        <v/>
      </c>
      <c r="DZ199" s="48" t="n">
        <v>6802</v>
      </c>
      <c r="EA199" s="18">
        <f>IF(DZ199&gt;0,(DZ199-EA$5)/EA$5,0)</f>
        <v/>
      </c>
      <c r="EB199" s="15">
        <f>'Investment Analysis'!KM199</f>
        <v/>
      </c>
      <c r="EC199" s="48" t="n">
        <v>13065</v>
      </c>
      <c r="ED199" s="18">
        <f>'Investment Analysis'!KV199</f>
        <v/>
      </c>
      <c r="EE199" s="15">
        <f>'Investment Analysis'!KT199</f>
        <v/>
      </c>
      <c r="EF199" s="48" t="n">
        <v>25213.5</v>
      </c>
      <c r="EG199" s="18">
        <f>IF(EF199&gt;0,(EF199-EG$5)/EG$5,0)</f>
        <v/>
      </c>
      <c r="EH199" s="15">
        <f>'Investment Analysis'!LH199</f>
        <v/>
      </c>
      <c r="EI199" s="48" t="n">
        <v>11012.3</v>
      </c>
      <c r="EJ199" s="18">
        <f>'Investment Analysis'!LQ199</f>
        <v/>
      </c>
      <c r="EK199" s="15">
        <f>'Investment Analysis'!LO199</f>
        <v/>
      </c>
      <c r="EL199" s="48" t="n">
        <v>37545</v>
      </c>
      <c r="EM199" s="18">
        <f>IF(EL199&gt;0,(EL199-EM$4)/EM$4,0)</f>
        <v/>
      </c>
      <c r="EN199" s="15">
        <f>'Investment Analysis'!LX199</f>
        <v/>
      </c>
      <c r="EO199" s="48" t="n">
        <v>19535</v>
      </c>
      <c r="EP199" s="68">
        <f>IF(EO199&gt;0,(EO199-500-EP$5)/EP$5,0)</f>
        <v/>
      </c>
      <c r="EQ199" s="15">
        <f>'Investment Analysis'!MC199</f>
        <v/>
      </c>
      <c r="ER199" s="48" t="n">
        <v>6220</v>
      </c>
      <c r="ES199" s="18">
        <f>'Investment Analysis'!LX199</f>
        <v/>
      </c>
      <c r="ET199" s="15">
        <f>'Investment Analysis'!LA199</f>
        <v/>
      </c>
      <c r="EU199" s="48" t="n">
        <v>82784</v>
      </c>
      <c r="EV199" s="18">
        <f>'Investment Analysis'!ML199</f>
        <v/>
      </c>
      <c r="EW199" s="15">
        <f>'Investment Analysis'!MJ199</f>
        <v/>
      </c>
      <c r="EX199" s="48" t="n">
        <v>97986</v>
      </c>
      <c r="EY199" s="18">
        <f>IF(EX199&gt;0,(EX199-EY$5)/EY$5,0)</f>
        <v/>
      </c>
      <c r="EZ199" s="15">
        <f>'Investment Analysis'!MQ199</f>
        <v/>
      </c>
      <c r="FA199" s="48" t="n">
        <v>17472</v>
      </c>
      <c r="FB199" s="18">
        <f>IF(FA199&gt;0,(FA199-FB$5)/FB$5,0)</f>
        <v/>
      </c>
      <c r="FC199" s="15">
        <f>'Investment Analysis'!MX199</f>
        <v/>
      </c>
      <c r="FD199" s="48" t="n">
        <v>20790</v>
      </c>
      <c r="FE199" s="18">
        <f>IF(FD199&gt;0,(FD199-FE$5)/FE$5,0)</f>
        <v/>
      </c>
      <c r="FF199" s="15">
        <f>'Investment Analysis'!NE199</f>
        <v/>
      </c>
      <c r="FG199" s="48" t="n">
        <v>21420</v>
      </c>
      <c r="FH199" s="18">
        <f>IF(FG199&gt;0,(FG199-FH$5)/FH$5,0)</f>
        <v/>
      </c>
      <c r="FI199" s="15">
        <f>'Investment Analysis'!NL199</f>
        <v/>
      </c>
      <c r="FJ199" s="48" t="n">
        <v>41649.3</v>
      </c>
      <c r="FK199" s="18">
        <f>IF(FJ199&gt;0,(FJ199-FK$5)/FK$5,0)</f>
        <v/>
      </c>
      <c r="FL199" s="15">
        <f>'Investment Analysis'!NS199</f>
        <v/>
      </c>
      <c r="FM199" s="48" t="n">
        <v>3680.25</v>
      </c>
      <c r="FN199" s="18">
        <f>IF(FM199&gt;0,(FM199-FN$5)/FN$5,0)</f>
        <v/>
      </c>
      <c r="FO199" s="15">
        <f>'Investment Analysis'!NZ199</f>
        <v/>
      </c>
      <c r="FP199" s="48" t="n">
        <v>41000</v>
      </c>
      <c r="FQ199" s="18">
        <f>IF(FP199&gt;0,(FP199-FQ$5)/FQ$5,0)</f>
        <v/>
      </c>
      <c r="FR199" s="15">
        <f>'Investment Analysis'!OG199</f>
        <v/>
      </c>
      <c r="FS199" s="48" t="n">
        <v>103047</v>
      </c>
      <c r="FT199" s="18">
        <f>IF(FS199&gt;0,(FS199-FT$5)/FT$5,0)</f>
        <v/>
      </c>
      <c r="FU199" s="15">
        <f>'Investment Analysis'!ON199</f>
        <v/>
      </c>
      <c r="FV199" s="48" t="n">
        <v>14820</v>
      </c>
      <c r="FW199" s="18">
        <f>IF(FV199&gt;0,(FV199-FW$5)/FW$5,0)</f>
        <v/>
      </c>
      <c r="FX199" s="15">
        <f>'Investment Analysis'!OU199</f>
        <v/>
      </c>
      <c r="FY199" s="48" t="n">
        <v>20822.5</v>
      </c>
      <c r="FZ199" s="18">
        <f>IF(FY199&gt;0,(FY199-FZ$5)/FZ$5,0)</f>
        <v/>
      </c>
      <c r="GA199" s="15">
        <f>'Investment Analysis'!PB199</f>
        <v/>
      </c>
      <c r="GB199" s="48" t="n">
        <v>22304.25</v>
      </c>
      <c r="GC199" s="18">
        <f>'Investment Analysis'!PK199</f>
        <v/>
      </c>
      <c r="GD199" s="15">
        <f>'Investment Analysis'!PI199</f>
        <v/>
      </c>
      <c r="GE199" s="48" t="n">
        <v>19824</v>
      </c>
      <c r="GF199" s="18">
        <f>'Investment Analysis'!PY199</f>
        <v/>
      </c>
      <c r="GG199" s="15">
        <f>'Investment Analysis'!PW199</f>
        <v/>
      </c>
      <c r="GH199" s="48" t="n">
        <v>22748.6</v>
      </c>
      <c r="GI199" s="18">
        <f>'Investment Analysis'!QF199</f>
        <v/>
      </c>
      <c r="GJ199" s="15">
        <f>'Investment Analysis'!QD199</f>
        <v/>
      </c>
      <c r="GK199" s="48" t="n">
        <v>39220</v>
      </c>
      <c r="GL199" s="18">
        <f>'Investment Analysis'!QM199</f>
        <v/>
      </c>
      <c r="GM199" s="15">
        <f>'Investment Analysis'!QK199</f>
        <v/>
      </c>
      <c r="GN199" s="48" t="n">
        <v>23364</v>
      </c>
      <c r="GO199" s="18">
        <f>'Investment Analysis'!QT199</f>
        <v/>
      </c>
      <c r="GP199" s="15">
        <f>'Investment Analysis'!QR199</f>
        <v/>
      </c>
      <c r="GQ199" s="48" t="n">
        <v>6031.3</v>
      </c>
      <c r="GR199" s="18">
        <f>'Investment Analysis'!RA199</f>
        <v/>
      </c>
      <c r="GS199" s="15">
        <f>'Investment Analysis'!QY199</f>
        <v/>
      </c>
      <c r="GT199" s="48" t="n">
        <v>25151.5</v>
      </c>
      <c r="GU199" s="18">
        <f>'Investment Analysis'!RH199</f>
        <v/>
      </c>
      <c r="GV199" s="15">
        <f>'Investment Analysis'!RF199</f>
        <v/>
      </c>
      <c r="GW199" s="48" t="n">
        <v>14609.5</v>
      </c>
      <c r="GX199" s="18">
        <f>'Investment Analysis'!RO199</f>
        <v/>
      </c>
      <c r="GY199" s="15">
        <f>'Investment Analysis'!RM199</f>
        <v/>
      </c>
      <c r="GZ199" s="48" t="n">
        <v>6400</v>
      </c>
      <c r="HA199" s="18">
        <f>'Investment Analysis'!RV199</f>
        <v/>
      </c>
      <c r="HB199" s="15">
        <f>'Investment Analysis'!RT199</f>
        <v/>
      </c>
      <c r="HC199" s="48" t="n">
        <v>34614</v>
      </c>
      <c r="HD199" s="18">
        <f>'Investment Analysis'!SC199</f>
        <v/>
      </c>
      <c r="HE199" s="15">
        <f>'Investment Analysis'!SA199</f>
        <v/>
      </c>
      <c r="HF199" s="48" t="n">
        <v>20030</v>
      </c>
      <c r="HG199" s="18">
        <f>'Investment Analysis'!SJ199</f>
        <v/>
      </c>
      <c r="HH199" s="15">
        <f>'Investment Analysis'!SH199</f>
        <v/>
      </c>
      <c r="HI199" s="48" t="n">
        <v>14800</v>
      </c>
      <c r="HJ199" s="18">
        <f>'Investment Analysis'!SM199</f>
        <v/>
      </c>
      <c r="HK199" s="15">
        <f>'Investment Analysis'!SK199</f>
        <v/>
      </c>
      <c r="HL199" s="48" t="n">
        <v>24525</v>
      </c>
      <c r="HM199" s="18">
        <f>'Investment Analysis'!SP199</f>
        <v/>
      </c>
      <c r="HN199" s="15">
        <f>'Investment Analysis'!SN199</f>
        <v/>
      </c>
      <c r="HO199" s="48" t="n">
        <v>18232.5</v>
      </c>
      <c r="HP199" s="18">
        <f>'Investment Analysis'!TE199</f>
        <v/>
      </c>
      <c r="HQ199" s="15">
        <f>'Investment Analysis'!TC199</f>
        <v/>
      </c>
      <c r="HR199" s="54" t="n">
        <v>14250</v>
      </c>
      <c r="HS199" s="18">
        <f>'Investment Analysis'!TL199</f>
        <v/>
      </c>
      <c r="HT199" s="15">
        <f>'Investment Analysis'!TJ199</f>
        <v/>
      </c>
      <c r="HU199" s="48" t="n">
        <v>17071.8</v>
      </c>
      <c r="HV199" s="18">
        <f>'Investment Analysis'!TS199</f>
        <v/>
      </c>
      <c r="HW199" s="15">
        <f>'Investment Analysis'!TQ199</f>
        <v/>
      </c>
      <c r="HX199" s="48" t="n"/>
      <c r="HY199" s="18">
        <f>'Investment Analysis'!TZ199</f>
        <v/>
      </c>
      <c r="HZ199" s="15">
        <f>'Investment Analysis'!TX199</f>
        <v/>
      </c>
      <c r="IA199" s="48" t="n"/>
      <c r="IB199" s="18">
        <f>'Investment Analysis'!UG199</f>
        <v/>
      </c>
      <c r="IC199" s="15">
        <f>'Investment Analysis'!UE199</f>
        <v/>
      </c>
      <c r="ID199" s="48" t="n"/>
      <c r="IE199" s="18">
        <f>'Investment Analysis'!UN199</f>
        <v/>
      </c>
      <c r="IF199" s="15">
        <f>'Investment Analysis'!UL199</f>
        <v/>
      </c>
      <c r="IG199" s="48" t="n"/>
      <c r="IH199" s="18">
        <f>'Investment Analysis'!UU199</f>
        <v/>
      </c>
      <c r="II199" s="15">
        <f>'Investment Analysis'!US199</f>
        <v/>
      </c>
      <c r="IJ199" s="48" t="n"/>
      <c r="IK199" s="18">
        <f>'Investment Analysis'!VB199</f>
        <v/>
      </c>
      <c r="IL199" s="15">
        <f>'Investment Analysis'!UZ199</f>
        <v/>
      </c>
      <c r="IM199" s="48" t="n"/>
      <c r="IN199" s="18">
        <f>'Investment Analysis'!VI199</f>
        <v/>
      </c>
      <c r="IO199" s="15">
        <f>'Investment Analysis'!VG199</f>
        <v/>
      </c>
      <c r="IP199" s="18" t="n"/>
      <c r="IQ199" s="18" t="n"/>
      <c r="IR199" s="18" t="n"/>
      <c r="IS199" s="108">
        <f>IF(IT199&gt;0,IT199-IT198,0)</f>
        <v/>
      </c>
      <c r="IT199" s="48">
        <f>FY199+FV199+FS199+FP199+FM199+FJ199+FG199+FD199+FA199+EX199+EU199+ER199+EO199+EL199+EI199+EF199+EC199+DZ199+DW199+DT199+DQ199+DN199+DK199+DH199+DE199+DB199+CY199+CV199+CS199+CP199+CJ199+CG199+CD199+CA199+BX199+P199+CM199+GT199+GQ199+GN199+GK199+GH199+GE199+GB199+BU199+BR199+BO199+BL199+BI199+BF199+BC199+AZ199+AW199+AT199+AQ199+AN199+AK199+AH199+AE199+AB199+Y199+V199+S199+GW199+GZ199+HC199+HF199+HI199+HL199+HO199+HR199+HU199</f>
        <v/>
      </c>
      <c r="IU199" s="101">
        <f>IF(IT199&gt;0,IV199,0)</f>
        <v/>
      </c>
      <c r="IV199" s="101" t="n">
        <v>3600</v>
      </c>
      <c r="IW199" s="15">
        <f>IF(IT199&gt;0,(IT199+IV$11-I$2)/I$2,0)</f>
        <v/>
      </c>
      <c r="IX199" s="113">
        <f>IF(IT199&gt;0,IT199+IV$11-I$2,0)</f>
        <v/>
      </c>
      <c r="IY199" s="21">
        <f>IF(IT199&gt;0,(IT199+IV$11+IV$33+IV$52+IV$73+IV$93+IV$113+IV$133+IV$159+IV$176-IT$8)/IT$8,0)</f>
        <v/>
      </c>
      <c r="IZ199" s="173">
        <f>IF(IT199&gt;0,IT199+IV$11+IV$33+IV$52+IV$73+IV$93+IV$113+IV$133+IV$159+IV$176-IT$8,0)</f>
        <v/>
      </c>
    </row>
    <row r="200">
      <c r="A200" s="554">
        <f>'Investment Analysis'!A200</f>
        <v/>
      </c>
      <c r="B200" s="4">
        <f>'Investment Analysis'!B200</f>
        <v/>
      </c>
      <c r="C200" s="27">
        <f>'Investment Analysis'!C200</f>
        <v/>
      </c>
      <c r="D200" s="14">
        <f>'Investment Analysis'!D200</f>
        <v/>
      </c>
      <c r="E200" s="15">
        <f>'Investment Analysis'!E200</f>
        <v/>
      </c>
      <c r="F200" s="13">
        <f>'Investment Analysis'!G200</f>
        <v/>
      </c>
      <c r="G200" s="14">
        <f>'Investment Analysis'!H200</f>
        <v/>
      </c>
      <c r="H200" s="15">
        <f>'Investment Analysis'!I200</f>
        <v/>
      </c>
      <c r="I200" s="13">
        <f>'Investment Analysis'!K200</f>
        <v/>
      </c>
      <c r="J200" s="14">
        <f>'Investment Analysis'!L200</f>
        <v/>
      </c>
      <c r="K200" s="15">
        <f>'Investment Analysis'!M200</f>
        <v/>
      </c>
      <c r="L200" s="41">
        <f>'Investment Analysis'!T200</f>
        <v/>
      </c>
      <c r="M200" s="21">
        <f>'Investment Analysis'!V200</f>
        <v/>
      </c>
      <c r="N200" s="21">
        <f>'Investment Analysis'!W200</f>
        <v/>
      </c>
      <c r="P200" s="48">
        <f>'Investment Analysis'!Y200</f>
        <v/>
      </c>
      <c r="Q200" s="18" t="n"/>
      <c r="R200" s="83" t="n"/>
      <c r="S200" s="48" t="n">
        <v>4873.17</v>
      </c>
      <c r="T200" s="18">
        <f>'Investment Analysis'!AH200</f>
        <v/>
      </c>
      <c r="U200" s="15">
        <f>'Investment Analysis'!AF200</f>
        <v/>
      </c>
      <c r="V200" s="48" t="n">
        <v>7530.63</v>
      </c>
      <c r="W200" s="18">
        <f>'Investment Analysis'!AO200</f>
        <v/>
      </c>
      <c r="X200" s="15">
        <f>'Investment Analysis'!AM200</f>
        <v/>
      </c>
      <c r="Y200" s="48" t="n">
        <v>11107.87</v>
      </c>
      <c r="Z200" s="18">
        <f>IF(Y200&gt;0,(Y200-Z$5)/Z$5,0)</f>
        <v/>
      </c>
      <c r="AA200" s="15">
        <f>'Investment Analysis'!GM200</f>
        <v/>
      </c>
      <c r="AB200" s="48" t="n">
        <v>2859.74</v>
      </c>
      <c r="AC200" s="18">
        <f>IF(AB200&gt;0,(AB200+8000+5000-AC$5)/AC$5,0)</f>
        <v/>
      </c>
      <c r="AD200" s="15">
        <f>'Investment Analysis'!AT200</f>
        <v/>
      </c>
      <c r="AE200" s="48" t="n">
        <v>12130.32</v>
      </c>
      <c r="AF200" s="18">
        <f>'Investment Analysis'!BC200</f>
        <v/>
      </c>
      <c r="AG200" s="15">
        <f>'Investment Analysis'!BA200</f>
        <v/>
      </c>
      <c r="AH200" s="48" t="n"/>
      <c r="AI200" s="18">
        <f>IF(AH200&gt;0,(AH200-5000+20000+20000-AI$5)/AI$5,0)</f>
        <v/>
      </c>
      <c r="AJ200" s="15">
        <f>'Investment Analysis'!BH200</f>
        <v/>
      </c>
      <c r="AK200" s="48" t="n">
        <v>5367.11</v>
      </c>
      <c r="AL200" s="18">
        <f>IF(AK200&gt;0,(AK200+7000-AL$5)/AL$5,0)</f>
        <v/>
      </c>
      <c r="AM200" s="15">
        <f>'Investment Analysis'!BO200</f>
        <v/>
      </c>
      <c r="AN200" s="48" t="n">
        <v>6194.13</v>
      </c>
      <c r="AO200" s="18">
        <f>IF(AN200&gt;0,(AN200+25000+5000-AO$5)/AO$5,0)</f>
        <v/>
      </c>
      <c r="AP200" s="15">
        <f>'Investment Analysis'!BV200</f>
        <v/>
      </c>
      <c r="AQ200" s="48" t="n">
        <v>5426.5</v>
      </c>
      <c r="AR200" s="18">
        <f>IF(AQ200&gt;0,(AQ200+10000+4000-AR$5)/AR$5,0)</f>
        <v/>
      </c>
      <c r="AS200" s="15">
        <f>'Investment Analysis'!CC200</f>
        <v/>
      </c>
      <c r="AT200" s="48" t="n">
        <v>4977.69</v>
      </c>
      <c r="AU200" s="18">
        <f>'Investment Analysis'!CL200</f>
        <v/>
      </c>
      <c r="AV200" s="15">
        <f>'Investment Analysis'!CJ200</f>
        <v/>
      </c>
      <c r="AW200" s="48" t="n">
        <v>19237.96</v>
      </c>
      <c r="AX200" s="18">
        <f>IF(AW200&gt;0,(AW200+2000-AX$5)/AX$5,0)</f>
        <v/>
      </c>
      <c r="AY200" s="15">
        <f>'Investment Analysis'!CQ200</f>
        <v/>
      </c>
      <c r="AZ200" s="48" t="n">
        <v>16762.23</v>
      </c>
      <c r="BA200" s="18">
        <f>'Investment Analysis'!CZ200</f>
        <v/>
      </c>
      <c r="BB200" s="15">
        <f>'Investment Analysis'!CX200</f>
        <v/>
      </c>
      <c r="BC200" s="48" t="n">
        <v>9891.059999999999</v>
      </c>
      <c r="BD200" s="18">
        <f>IF(BC200&gt;0,(BC200-10000+30000+10000-BD$5)/BD$5,0)</f>
        <v/>
      </c>
      <c r="BE200" s="15">
        <f>'Investment Analysis'!DE200</f>
        <v/>
      </c>
      <c r="BF200" s="48" t="n">
        <v>4796.06</v>
      </c>
      <c r="BG200" s="18">
        <f>'Investment Analysis'!DN200</f>
        <v/>
      </c>
      <c r="BH200" s="15">
        <f>'Investment Analysis'!DL200</f>
        <v/>
      </c>
      <c r="BI200" s="48" t="n">
        <v>20522.3</v>
      </c>
      <c r="BJ200" s="18">
        <f>'Investment Analysis'!EB200</f>
        <v/>
      </c>
      <c r="BK200" s="15">
        <f>'Investment Analysis'!DZ200</f>
        <v/>
      </c>
      <c r="BL200" s="48" t="n">
        <v>19252.27</v>
      </c>
      <c r="BM200" s="18">
        <f>'Investment Analysis'!EI200</f>
        <v/>
      </c>
      <c r="BN200" s="15">
        <f>'Investment Analysis'!EG200</f>
        <v/>
      </c>
      <c r="BO200" s="48" t="n">
        <v>11547.4</v>
      </c>
      <c r="BP200" s="18">
        <f>'Investment Analysis'!DU200</f>
        <v/>
      </c>
      <c r="BQ200" s="15">
        <f>'Investment Analysis'!DS200</f>
        <v/>
      </c>
      <c r="BR200" s="48" t="n">
        <v>12804.2</v>
      </c>
      <c r="BS200" s="18">
        <f>'Investment Analysis'!EP200</f>
        <v/>
      </c>
      <c r="BT200" s="15">
        <f>'Investment Analysis'!EN200</f>
        <v/>
      </c>
      <c r="BU200" s="48" t="n">
        <v>14368.13</v>
      </c>
      <c r="BV200" s="18">
        <f>IF(BU200&gt;0,(BU200+8000-BV$5)/BV$5,0)</f>
        <v/>
      </c>
      <c r="BW200" s="15">
        <f>'Investment Analysis'!EU200</f>
        <v/>
      </c>
      <c r="BX200" s="48" t="n">
        <v>28915.95</v>
      </c>
      <c r="BY200" s="18">
        <f>IF(BX200&gt;0,(BX200-10000-5000-BY$5)/BY$5,0)</f>
        <v/>
      </c>
      <c r="BZ200" s="15">
        <f>'Investment Analysis'!FB200</f>
        <v/>
      </c>
      <c r="CA200" s="48" t="n">
        <v>21714.14</v>
      </c>
      <c r="CB200" s="18">
        <f>IF(CA200&gt;0,(CA200-CB$5)/CB$5,0)</f>
        <v/>
      </c>
      <c r="CC200" s="15">
        <f>'Investment Analysis'!FI200</f>
        <v/>
      </c>
      <c r="CD200" s="48" t="n">
        <v>9417.610000000001</v>
      </c>
      <c r="CE200" s="18">
        <f>'Investment Analysis'!FR200</f>
        <v/>
      </c>
      <c r="CF200" s="15">
        <f>'Investment Analysis'!FP200</f>
        <v/>
      </c>
      <c r="CG200" s="48" t="n">
        <v>4918.86</v>
      </c>
      <c r="CH200" s="18">
        <f>'Investment Analysis'!FR200</f>
        <v/>
      </c>
      <c r="CI200" s="15">
        <f>'Investment Analysis'!FW200</f>
        <v/>
      </c>
      <c r="CJ200" s="48" t="n"/>
      <c r="CK200" s="18">
        <f>IF(CJ200&gt;0,(CJ200+5000+8000-CK$5)/CK$5,0)</f>
        <v/>
      </c>
      <c r="CL200" s="15">
        <f>'Investment Analysis'!GD200</f>
        <v/>
      </c>
      <c r="CM200" s="48" t="n">
        <v>39525.38</v>
      </c>
      <c r="CN200" s="18">
        <f>IF(CM200&gt;0,(CM200-CN$5)/CN$5,0)</f>
        <v/>
      </c>
      <c r="CO200" s="15">
        <f>'Investment Analysis'!GT200</f>
        <v/>
      </c>
      <c r="CP200" s="48" t="n">
        <v>29461.25</v>
      </c>
      <c r="CQ200" s="18">
        <f>IF(CP200&gt;0,(CP200-CQ$5)/CQ$5,0)</f>
        <v/>
      </c>
      <c r="CR200" s="15">
        <f>'Investment Analysis'!HG200</f>
        <v/>
      </c>
      <c r="CS200" s="48" t="n">
        <v>4600</v>
      </c>
      <c r="CT200" s="18">
        <f>IF(CS200&gt;0,(CS200-CT$5)/CT$5,0)</f>
        <v/>
      </c>
      <c r="CU200" s="15">
        <f>'Investment Analysis'!HN200</f>
        <v/>
      </c>
      <c r="CV200" s="48" t="n">
        <v>32469.5</v>
      </c>
      <c r="CW200" s="18">
        <f>IF(CV200&gt;0,(CV200-CW$5)/CW$5,0)</f>
        <v/>
      </c>
      <c r="CX200" s="15">
        <f>'Investment Analysis'!IB200</f>
        <v/>
      </c>
      <c r="CY200" s="48" t="n">
        <v>23484.3</v>
      </c>
      <c r="CZ200" s="18">
        <f>IF(CY200&gt;0,(CY200-CZ$5)/CZ$5,0)</f>
        <v/>
      </c>
      <c r="DA200" s="15">
        <f>'Investment Analysis'!II200</f>
        <v/>
      </c>
      <c r="DB200" s="48" t="n">
        <v>7212.25</v>
      </c>
      <c r="DC200" s="18">
        <f>IF(DB200&gt;0,(DB200-DC$5)/DC$5,0)</f>
        <v/>
      </c>
      <c r="DD200" s="15">
        <f>'Investment Analysis'!IP200</f>
        <v/>
      </c>
      <c r="DE200" s="48" t="n">
        <v>25593</v>
      </c>
      <c r="DF200" s="18">
        <f>'Investment Analysis'!IY200</f>
        <v/>
      </c>
      <c r="DG200" s="15">
        <f>'Investment Analysis'!IW200</f>
        <v/>
      </c>
      <c r="DH200" s="48" t="n">
        <v>21469.8</v>
      </c>
      <c r="DI200" s="18">
        <f>IF(DH200&gt;0,(DH200-DI$5)/DI$5,0)</f>
        <v/>
      </c>
      <c r="DJ200" s="15">
        <f>'Investment Analysis'!JD200</f>
        <v/>
      </c>
      <c r="DK200" s="48" t="n">
        <v>26428.5</v>
      </c>
      <c r="DL200" s="18">
        <f>IF(DK200&gt;0,(DK200-DL$5)/DL$5,0)</f>
        <v/>
      </c>
      <c r="DM200" s="15">
        <f>'Investment Analysis'!JK200</f>
        <v/>
      </c>
      <c r="DN200" s="48" t="n">
        <v>1142</v>
      </c>
      <c r="DO200" s="18">
        <f>IF(DN200&gt;0,(DN200-DO$5)/DO$5,0)</f>
        <v/>
      </c>
      <c r="DP200" s="15">
        <f>'Investment Analysis'!HU200</f>
        <v/>
      </c>
      <c r="DQ200" s="48" t="n">
        <v>40360</v>
      </c>
      <c r="DR200" s="18">
        <f>IF(DQ200&gt;0,(DQ200-DR$5)/DR$5,0)</f>
        <v/>
      </c>
      <c r="DS200" s="15">
        <f>'Investment Analysis'!JR200</f>
        <v/>
      </c>
      <c r="DT200" s="48" t="n">
        <v>25164</v>
      </c>
      <c r="DU200" s="18">
        <f>IF(DT200&gt;0,(DT200-630.54-DU$5)/DU$5,0)</f>
        <v/>
      </c>
      <c r="DV200" s="15">
        <f>'Investment Analysis'!JY200</f>
        <v/>
      </c>
      <c r="DW200" s="48" t="n">
        <v>17584</v>
      </c>
      <c r="DX200" s="18">
        <f>IF(DW200&gt;0,(DW200-DX$5)/DX$5,0)</f>
        <v/>
      </c>
      <c r="DY200" s="15">
        <f>'Investment Analysis'!KF200</f>
        <v/>
      </c>
      <c r="DZ200" s="48" t="n">
        <v>6948</v>
      </c>
      <c r="EA200" s="18">
        <f>IF(DZ200&gt;0,(DZ200-EA$5)/EA$5,0)</f>
        <v/>
      </c>
      <c r="EB200" s="15">
        <f>'Investment Analysis'!KM200</f>
        <v/>
      </c>
      <c r="EC200" s="48" t="n">
        <v>17290</v>
      </c>
      <c r="ED200" s="18">
        <f>'Investment Analysis'!KV200</f>
        <v/>
      </c>
      <c r="EE200" s="15">
        <f>'Investment Analysis'!KT200</f>
        <v/>
      </c>
      <c r="EF200" s="48" t="n">
        <v>25735.5</v>
      </c>
      <c r="EG200" s="18">
        <f>IF(EF200&gt;0,(EF200-EG$5)/EG$5,0)</f>
        <v/>
      </c>
      <c r="EH200" s="15">
        <f>'Investment Analysis'!LH200</f>
        <v/>
      </c>
      <c r="EI200" s="48" t="n">
        <v>11076.65</v>
      </c>
      <c r="EJ200" s="18">
        <f>'Investment Analysis'!LQ200</f>
        <v/>
      </c>
      <c r="EK200" s="15">
        <f>'Investment Analysis'!LO200</f>
        <v/>
      </c>
      <c r="EL200" s="48" t="n">
        <v>38025</v>
      </c>
      <c r="EM200" s="18">
        <f>IF(EL200&gt;0,(EL200-EM$4)/EM$4,0)</f>
        <v/>
      </c>
      <c r="EN200" s="15">
        <f>'Investment Analysis'!LX200</f>
        <v/>
      </c>
      <c r="EO200" s="48" t="n">
        <v>20015</v>
      </c>
      <c r="EP200" s="68">
        <f>IF(EO200&gt;0,(EO200-500-EP$5)/EP$5,0)</f>
        <v/>
      </c>
      <c r="EQ200" s="15">
        <f>'Investment Analysis'!MC200</f>
        <v/>
      </c>
      <c r="ER200" s="48" t="n">
        <v>6095</v>
      </c>
      <c r="ES200" s="18">
        <f>'Investment Analysis'!LX200</f>
        <v/>
      </c>
      <c r="ET200" s="15">
        <f>'Investment Analysis'!LA200</f>
        <v/>
      </c>
      <c r="EU200" s="48" t="n">
        <v>90064</v>
      </c>
      <c r="EV200" s="18">
        <f>'Investment Analysis'!ML200</f>
        <v/>
      </c>
      <c r="EW200" s="15">
        <f>'Investment Analysis'!MJ200</f>
        <v/>
      </c>
      <c r="EX200" s="48" t="n">
        <v>100474.5</v>
      </c>
      <c r="EY200" s="18">
        <f>IF(EX200&gt;0,(EX200-EY$5)/EY$5,0)</f>
        <v/>
      </c>
      <c r="EZ200" s="15">
        <f>'Investment Analysis'!MQ200</f>
        <v/>
      </c>
      <c r="FA200" s="48" t="n">
        <v>18864</v>
      </c>
      <c r="FB200" s="18">
        <f>IF(FA200&gt;0,(FA200-FB$5)/FB$5,0)</f>
        <v/>
      </c>
      <c r="FC200" s="15">
        <f>'Investment Analysis'!MX200</f>
        <v/>
      </c>
      <c r="FD200" s="48" t="n">
        <v>20875.4</v>
      </c>
      <c r="FE200" s="18">
        <f>IF(FD200&gt;0,(FD200-FE$5)/FE$5,0)</f>
        <v/>
      </c>
      <c r="FF200" s="15">
        <f>'Investment Analysis'!NE200</f>
        <v/>
      </c>
      <c r="FG200" s="48" t="n">
        <v>22446</v>
      </c>
      <c r="FH200" s="18">
        <f>IF(FG200&gt;0,(FG200-FH$5)/FH$5,0)</f>
        <v/>
      </c>
      <c r="FI200" s="15">
        <f>'Investment Analysis'!NL200</f>
        <v/>
      </c>
      <c r="FJ200" s="48" t="n">
        <v>42225.4</v>
      </c>
      <c r="FK200" s="18">
        <f>IF(FJ200&gt;0,(FJ200-FK$5)/FK$5,0)</f>
        <v/>
      </c>
      <c r="FL200" s="15">
        <f>'Investment Analysis'!NS200</f>
        <v/>
      </c>
      <c r="FM200" s="48" t="n">
        <v>3756.45</v>
      </c>
      <c r="FN200" s="18">
        <f>IF(FM200&gt;0,(FM200-FN$5)/FN$5,0)</f>
        <v/>
      </c>
      <c r="FO200" s="15">
        <f>'Investment Analysis'!NZ200</f>
        <v/>
      </c>
      <c r="FP200" s="48" t="n">
        <v>41800</v>
      </c>
      <c r="FQ200" s="18">
        <f>IF(FP200&gt;0,(FP200-FQ$5)/FQ$5,0)</f>
        <v/>
      </c>
      <c r="FR200" s="15">
        <f>'Investment Analysis'!OG200</f>
        <v/>
      </c>
      <c r="FS200" s="48" t="n">
        <v>106884</v>
      </c>
      <c r="FT200" s="18">
        <f>IF(FS200&gt;0,(FS200-FT$5)/FT$5,0)</f>
        <v/>
      </c>
      <c r="FU200" s="15">
        <f>'Investment Analysis'!ON200</f>
        <v/>
      </c>
      <c r="FV200" s="48" t="n">
        <v>15440</v>
      </c>
      <c r="FW200" s="18">
        <f>IF(FV200&gt;0,(FV200-FW$5)/FW$5,0)</f>
        <v/>
      </c>
      <c r="FX200" s="15">
        <f>'Investment Analysis'!OU200</f>
        <v/>
      </c>
      <c r="FY200" s="48" t="n">
        <v>21100</v>
      </c>
      <c r="FZ200" s="18">
        <f>IF(FY200&gt;0,(FY200-FZ$5)/FZ$5,0)</f>
        <v/>
      </c>
      <c r="GA200" s="15">
        <f>'Investment Analysis'!PB200</f>
        <v/>
      </c>
      <c r="GB200" s="48" t="n">
        <v>22725.75</v>
      </c>
      <c r="GC200" s="18">
        <f>'Investment Analysis'!PK200</f>
        <v/>
      </c>
      <c r="GD200" s="15">
        <f>'Investment Analysis'!PI200</f>
        <v/>
      </c>
      <c r="GE200" s="48" t="n">
        <v>20292</v>
      </c>
      <c r="GF200" s="18">
        <f>'Investment Analysis'!PY200</f>
        <v/>
      </c>
      <c r="GG200" s="15">
        <f>'Investment Analysis'!PW200</f>
        <v/>
      </c>
      <c r="GH200" s="48" t="n">
        <v>23030</v>
      </c>
      <c r="GI200" s="18">
        <f>'Investment Analysis'!QF200</f>
        <v/>
      </c>
      <c r="GJ200" s="15">
        <f>'Investment Analysis'!QD200</f>
        <v/>
      </c>
      <c r="GK200" s="48" t="n">
        <v>43860</v>
      </c>
      <c r="GL200" s="18">
        <f>'Investment Analysis'!QM200</f>
        <v/>
      </c>
      <c r="GM200" s="15">
        <f>'Investment Analysis'!QK200</f>
        <v/>
      </c>
      <c r="GN200" s="48" t="n">
        <v>23688</v>
      </c>
      <c r="GO200" s="18">
        <f>'Investment Analysis'!QT200</f>
        <v/>
      </c>
      <c r="GP200" s="15">
        <f>'Investment Analysis'!QR200</f>
        <v/>
      </c>
      <c r="GQ200" s="48" t="n">
        <v>6039.55</v>
      </c>
      <c r="GR200" s="18">
        <f>'Investment Analysis'!RA200</f>
        <v/>
      </c>
      <c r="GS200" s="15">
        <f>'Investment Analysis'!QY200</f>
        <v/>
      </c>
      <c r="GT200" s="48" t="n">
        <v>25449</v>
      </c>
      <c r="GU200" s="18">
        <f>'Investment Analysis'!RH200</f>
        <v/>
      </c>
      <c r="GV200" s="15">
        <f>'Investment Analysis'!RF200</f>
        <v/>
      </c>
      <c r="GW200" s="48" t="n">
        <v>15120</v>
      </c>
      <c r="GX200" s="18">
        <f>'Investment Analysis'!RO200</f>
        <v/>
      </c>
      <c r="GY200" s="15">
        <f>'Investment Analysis'!RM200</f>
        <v/>
      </c>
      <c r="GZ200" s="48" t="n">
        <v>6256</v>
      </c>
      <c r="HA200" s="18">
        <f>'Investment Analysis'!RV200</f>
        <v/>
      </c>
      <c r="HB200" s="15">
        <f>'Investment Analysis'!RT200</f>
        <v/>
      </c>
      <c r="HC200" s="48" t="n">
        <v>35906</v>
      </c>
      <c r="HD200" s="18">
        <f>'Investment Analysis'!SC200</f>
        <v/>
      </c>
      <c r="HE200" s="15">
        <f>'Investment Analysis'!SA200</f>
        <v/>
      </c>
      <c r="HF200" s="48" t="n">
        <v>20855</v>
      </c>
      <c r="HG200" s="18">
        <f>'Investment Analysis'!SJ200</f>
        <v/>
      </c>
      <c r="HH200" s="15">
        <f>'Investment Analysis'!SH200</f>
        <v/>
      </c>
      <c r="HI200" s="48" t="n">
        <v>15280</v>
      </c>
      <c r="HJ200" s="18">
        <f>'Investment Analysis'!SM200</f>
        <v/>
      </c>
      <c r="HK200" s="15">
        <f>'Investment Analysis'!SK200</f>
        <v/>
      </c>
      <c r="HL200" s="48" t="n">
        <v>26265</v>
      </c>
      <c r="HM200" s="18">
        <f>'Investment Analysis'!SP200</f>
        <v/>
      </c>
      <c r="HN200" s="15">
        <f>'Investment Analysis'!SN200</f>
        <v/>
      </c>
      <c r="HO200" s="48" t="n">
        <v>18954.15</v>
      </c>
      <c r="HP200" s="18">
        <f>'Investment Analysis'!TE200</f>
        <v/>
      </c>
      <c r="HQ200" s="15">
        <f>'Investment Analysis'!TC200</f>
        <v/>
      </c>
      <c r="HR200" s="48" t="n">
        <v>13750</v>
      </c>
      <c r="HS200" s="18">
        <f>'Investment Analysis'!TL200</f>
        <v/>
      </c>
      <c r="HT200" s="15">
        <f>'Investment Analysis'!TJ200</f>
        <v/>
      </c>
      <c r="HU200" s="54" t="n">
        <v>0</v>
      </c>
      <c r="HV200" s="18">
        <f>'Investment Analysis'!TS200</f>
        <v/>
      </c>
      <c r="HW200" s="15">
        <f>'Investment Analysis'!TQ200</f>
        <v/>
      </c>
      <c r="HX200" s="48" t="n"/>
      <c r="HY200" s="18">
        <f>'Investment Analysis'!TZ200</f>
        <v/>
      </c>
      <c r="HZ200" s="15">
        <f>'Investment Analysis'!TX200</f>
        <v/>
      </c>
      <c r="IA200" s="48" t="n"/>
      <c r="IB200" s="18">
        <f>'Investment Analysis'!UG200</f>
        <v/>
      </c>
      <c r="IC200" s="15">
        <f>'Investment Analysis'!UE200</f>
        <v/>
      </c>
      <c r="ID200" s="48" t="n"/>
      <c r="IE200" s="18">
        <f>'Investment Analysis'!UN200</f>
        <v/>
      </c>
      <c r="IF200" s="15">
        <f>'Investment Analysis'!UL200</f>
        <v/>
      </c>
      <c r="IG200" s="48" t="n"/>
      <c r="IH200" s="18">
        <f>'Investment Analysis'!UU200</f>
        <v/>
      </c>
      <c r="II200" s="15">
        <f>'Investment Analysis'!US200</f>
        <v/>
      </c>
      <c r="IJ200" s="48" t="n"/>
      <c r="IK200" s="18">
        <f>'Investment Analysis'!VB200</f>
        <v/>
      </c>
      <c r="IL200" s="15">
        <f>'Investment Analysis'!UZ200</f>
        <v/>
      </c>
      <c r="IM200" s="48" t="n"/>
      <c r="IN200" s="18">
        <f>'Investment Analysis'!VI200</f>
        <v/>
      </c>
      <c r="IO200" s="15">
        <f>'Investment Analysis'!VG200</f>
        <v/>
      </c>
      <c r="IP200" s="18" t="n"/>
      <c r="IQ200" s="18" t="n"/>
      <c r="IR200" s="18" t="n"/>
      <c r="IS200" s="108">
        <f>IF(IT200&gt;0,IT200-IT199,0)</f>
        <v/>
      </c>
      <c r="IT200" s="48">
        <f>FY200+FV200+FS200+FP200+FM200+FJ200+FG200+FD200+FA200+EX200+EU200+ER200+EO200+EL200+EI200+EF200+EC200+DZ200+DW200+DT200+DQ200+DN200+DK200+DH200+DE200+DB200+CY200+CV200+CS200+CP200+CJ200+CG200+CD200+CA200+BX200+P200+CM200+GT200+GQ200+GN200+GK200+GH200+GE200+GB200+BU200+BR200+BO200+BL200+BI200+BF200+BC200+AZ200+AW200+AT200+AQ200+AN200+AK200+AH200+AE200+AB200+Y200+V200+S200+GW200+GZ200+HC200+HF200+HI200+HL200+HO200+HR200+HU200</f>
        <v/>
      </c>
      <c r="IU200" s="101">
        <f>IF(IT200&gt;0,IV200,0)</f>
        <v/>
      </c>
      <c r="IV200" s="101" t="n"/>
      <c r="IW200" s="15">
        <f>IF(IT200&gt;0,(IT200+IV$11-I$2)/I$2,0)</f>
        <v/>
      </c>
      <c r="IX200" s="113">
        <f>IF(IT200&gt;0,IT200+IV$11-I$2,0)</f>
        <v/>
      </c>
      <c r="IY200" s="21">
        <f>IF(IT200&gt;0,(IT200+IV$11+IV$33+IV$52+IV$73+IV$93+IV$113+IV$133+IV$159+IV$176+IV$201-IT$8)/IT$8,0)</f>
        <v/>
      </c>
      <c r="IZ200" s="173">
        <f>IF(IT200&gt;0,IT200+IV$11+IV$33+IV$52+IV$73+IV$93+IV$113+IV$133+IV$159+IV$176+IV$201-IT$8,0)</f>
        <v/>
      </c>
    </row>
    <row r="201">
      <c r="A201" s="554">
        <f>'Investment Analysis'!A201</f>
        <v/>
      </c>
      <c r="B201" s="4">
        <f>'Investment Analysis'!B201</f>
        <v/>
      </c>
      <c r="C201" s="27">
        <f>'Investment Analysis'!C201</f>
        <v/>
      </c>
      <c r="D201" s="14">
        <f>'Investment Analysis'!D201</f>
        <v/>
      </c>
      <c r="E201" s="15">
        <f>'Investment Analysis'!E201</f>
        <v/>
      </c>
      <c r="F201" s="13">
        <f>'Investment Analysis'!G201</f>
        <v/>
      </c>
      <c r="G201" s="14">
        <f>'Investment Analysis'!H201</f>
        <v/>
      </c>
      <c r="H201" s="15">
        <f>'Investment Analysis'!I201</f>
        <v/>
      </c>
      <c r="I201" s="13">
        <f>'Investment Analysis'!K201</f>
        <v/>
      </c>
      <c r="J201" s="14">
        <f>'Investment Analysis'!L201</f>
        <v/>
      </c>
      <c r="K201" s="15">
        <f>'Investment Analysis'!M201</f>
        <v/>
      </c>
      <c r="L201" s="41">
        <f>'Investment Analysis'!T201</f>
        <v/>
      </c>
      <c r="M201" s="21">
        <f>'Investment Analysis'!V201</f>
        <v/>
      </c>
      <c r="N201" s="21">
        <f>'Investment Analysis'!W201</f>
        <v/>
      </c>
      <c r="P201" s="48">
        <f>'Investment Analysis'!Y201</f>
        <v/>
      </c>
      <c r="Q201" s="18" t="n"/>
      <c r="R201" s="83" t="n"/>
      <c r="S201" s="48" t="n">
        <v>4848.72</v>
      </c>
      <c r="T201" s="18">
        <f>'Investment Analysis'!AH201</f>
        <v/>
      </c>
      <c r="U201" s="15">
        <f>'Investment Analysis'!AF201</f>
        <v/>
      </c>
      <c r="V201" s="48" t="n">
        <v>7512.4</v>
      </c>
      <c r="W201" s="18">
        <f>'Investment Analysis'!AO201</f>
        <v/>
      </c>
      <c r="X201" s="15">
        <f>'Investment Analysis'!AM201</f>
        <v/>
      </c>
      <c r="Y201" s="48" t="n">
        <v>11185.48</v>
      </c>
      <c r="Z201" s="18">
        <f>IF(Y201&gt;0,(Y201-Z$5)/Z$5,0)</f>
        <v/>
      </c>
      <c r="AA201" s="15">
        <f>'Investment Analysis'!GM201</f>
        <v/>
      </c>
      <c r="AB201" s="48" t="n">
        <v>2844.33</v>
      </c>
      <c r="AC201" s="18">
        <f>IF(AB201&gt;0,(AB201+8000+5000-AC$5)/AC$5,0)</f>
        <v/>
      </c>
      <c r="AD201" s="15">
        <f>'Investment Analysis'!AT201</f>
        <v/>
      </c>
      <c r="AE201" s="48" t="n">
        <v>12084.21</v>
      </c>
      <c r="AF201" s="18">
        <f>'Investment Analysis'!BC201</f>
        <v/>
      </c>
      <c r="AG201" s="15">
        <f>'Investment Analysis'!BA201</f>
        <v/>
      </c>
      <c r="AH201" s="48" t="n"/>
      <c r="AI201" s="18">
        <f>IF(AH201&gt;0,(AH201-5000+20000+20000-AI$5)/AI$5,0)</f>
        <v/>
      </c>
      <c r="AJ201" s="15">
        <f>'Investment Analysis'!BH201</f>
        <v/>
      </c>
      <c r="AK201" s="48" t="n">
        <v>5341.61</v>
      </c>
      <c r="AL201" s="18">
        <f>IF(AK201&gt;0,(AK201+7000-AL$5)/AL$5,0)</f>
        <v/>
      </c>
      <c r="AM201" s="15">
        <f>'Investment Analysis'!BO201</f>
        <v/>
      </c>
      <c r="AN201" s="48" t="n">
        <v>6134.56</v>
      </c>
      <c r="AO201" s="18">
        <f>IF(AN201&gt;0,(AN201+25000+5000-AO$5)/AO$5,0)</f>
        <v/>
      </c>
      <c r="AP201" s="15">
        <f>'Investment Analysis'!BV201</f>
        <v/>
      </c>
      <c r="AQ201" s="48" t="n">
        <v>5422.64</v>
      </c>
      <c r="AR201" s="18">
        <f>IF(AQ201&gt;0,(AQ201+10000+4000-AR$5)/AR$5,0)</f>
        <v/>
      </c>
      <c r="AS201" s="15">
        <f>'Investment Analysis'!CC201</f>
        <v/>
      </c>
      <c r="AT201" s="48" t="n">
        <v>4908.35</v>
      </c>
      <c r="AU201" s="18">
        <f>'Investment Analysis'!CL201</f>
        <v/>
      </c>
      <c r="AV201" s="15">
        <f>'Investment Analysis'!CJ201</f>
        <v/>
      </c>
      <c r="AW201" s="48" t="n">
        <v>19029.51</v>
      </c>
      <c r="AX201" s="18">
        <f>IF(AW201&gt;0,(AW201+2000-AX$5)/AX$5,0)</f>
        <v/>
      </c>
      <c r="AY201" s="15">
        <f>'Investment Analysis'!CQ201</f>
        <v/>
      </c>
      <c r="AZ201" s="48" t="n">
        <v>16564.06</v>
      </c>
      <c r="BA201" s="18">
        <f>'Investment Analysis'!CZ201</f>
        <v/>
      </c>
      <c r="BB201" s="15">
        <f>'Investment Analysis'!CX201</f>
        <v/>
      </c>
      <c r="BC201" s="48" t="n">
        <v>9780.09</v>
      </c>
      <c r="BD201" s="18">
        <f>IF(BC201&gt;0,(BC201-10000+30000+10000-BD$5)/BD$5,0)</f>
        <v/>
      </c>
      <c r="BE201" s="15">
        <f>'Investment Analysis'!DE201</f>
        <v/>
      </c>
      <c r="BF201" s="48" t="n">
        <v>4743.28</v>
      </c>
      <c r="BG201" s="18">
        <f>'Investment Analysis'!DN201</f>
        <v/>
      </c>
      <c r="BH201" s="15">
        <f>'Investment Analysis'!DL201</f>
        <v/>
      </c>
      <c r="BI201" s="48" t="n">
        <v>20050.25</v>
      </c>
      <c r="BJ201" s="18">
        <f>'Investment Analysis'!EB201</f>
        <v/>
      </c>
      <c r="BK201" s="15">
        <f>'Investment Analysis'!DZ201</f>
        <v/>
      </c>
      <c r="BL201" s="48" t="n">
        <v>18992.58</v>
      </c>
      <c r="BM201" s="18">
        <f>'Investment Analysis'!EI201</f>
        <v/>
      </c>
      <c r="BN201" s="15">
        <f>'Investment Analysis'!EG201</f>
        <v/>
      </c>
      <c r="BO201" s="48" t="n">
        <v>11477.09</v>
      </c>
      <c r="BP201" s="18">
        <f>'Investment Analysis'!DU201</f>
        <v/>
      </c>
      <c r="BQ201" s="15">
        <f>'Investment Analysis'!DS201</f>
        <v/>
      </c>
      <c r="BR201" s="48" t="n">
        <v>12685.04</v>
      </c>
      <c r="BS201" s="18">
        <f>'Investment Analysis'!EP201</f>
        <v/>
      </c>
      <c r="BT201" s="15">
        <f>'Investment Analysis'!EN201</f>
        <v/>
      </c>
      <c r="BU201" s="48" t="n">
        <v>14164.96</v>
      </c>
      <c r="BV201" s="18">
        <f>IF(BU201&gt;0,(BU201+8000-BV$5)/BV$5,0)</f>
        <v/>
      </c>
      <c r="BW201" s="15">
        <f>'Investment Analysis'!EU201</f>
        <v/>
      </c>
      <c r="BX201" s="48" t="n">
        <v>28411.91</v>
      </c>
      <c r="BY201" s="18">
        <f>IF(BX201&gt;0,(BX201-10000-5000-BY$5)/BY$5,0)</f>
        <v/>
      </c>
      <c r="BZ201" s="15">
        <f>'Investment Analysis'!FB201</f>
        <v/>
      </c>
      <c r="CA201" s="48" t="n">
        <v>21731.68</v>
      </c>
      <c r="CB201" s="18">
        <f>IF(CA201&gt;0,(CA201-CB$5)/CB$5,0)</f>
        <v/>
      </c>
      <c r="CC201" s="15">
        <f>'Investment Analysis'!FI201</f>
        <v/>
      </c>
      <c r="CD201" s="48" t="n">
        <v>9381.27</v>
      </c>
      <c r="CE201" s="18">
        <f>'Investment Analysis'!FR201</f>
        <v/>
      </c>
      <c r="CF201" s="15">
        <f>'Investment Analysis'!FP201</f>
        <v/>
      </c>
      <c r="CG201" s="48" t="n">
        <v>4947.86</v>
      </c>
      <c r="CH201" s="18">
        <f>'Investment Analysis'!FR201</f>
        <v/>
      </c>
      <c r="CI201" s="15">
        <f>'Investment Analysis'!FW201</f>
        <v/>
      </c>
      <c r="CJ201" s="48" t="n"/>
      <c r="CK201" s="18">
        <f>IF(CJ201&gt;0,(CJ201+5000+8000-CK$5)/CK$5,0)</f>
        <v/>
      </c>
      <c r="CL201" s="15">
        <f>'Investment Analysis'!GD201</f>
        <v/>
      </c>
      <c r="CM201" s="48" t="n">
        <v>39525.38</v>
      </c>
      <c r="CN201" s="18">
        <f>IF(CM201&gt;0,(CM201-CN$5)/CN$5,0)</f>
        <v/>
      </c>
      <c r="CO201" s="15">
        <f>'Investment Analysis'!GT201</f>
        <v/>
      </c>
      <c r="CP201" s="48" t="n">
        <v>28150.85</v>
      </c>
      <c r="CQ201" s="18">
        <f>IF(CP201&gt;0,(CP201-CQ$5)/CQ$5,0)</f>
        <v/>
      </c>
      <c r="CR201" s="15">
        <f>'Investment Analysis'!HG201</f>
        <v/>
      </c>
      <c r="CS201" s="48" t="n">
        <v>4820</v>
      </c>
      <c r="CT201" s="18">
        <f>IF(CS201&gt;0,(CS201-CT$5)/CT$5,0)</f>
        <v/>
      </c>
      <c r="CU201" s="15">
        <f>'Investment Analysis'!HN201</f>
        <v/>
      </c>
      <c r="CV201" s="48" t="n">
        <v>32382</v>
      </c>
      <c r="CW201" s="18">
        <f>IF(CV201&gt;0,(CV201-CW$5)/CW$5,0)</f>
        <v/>
      </c>
      <c r="CX201" s="15">
        <f>'Investment Analysis'!IB201</f>
        <v/>
      </c>
      <c r="CY201" s="48" t="n">
        <v>23548.7</v>
      </c>
      <c r="CZ201" s="18">
        <f>IF(CY201&gt;0,(CY201-CZ$5)/CZ$5,0)</f>
        <v/>
      </c>
      <c r="DA201" s="15">
        <f>'Investment Analysis'!II201</f>
        <v/>
      </c>
      <c r="DB201" s="48" t="n">
        <v>7134.5</v>
      </c>
      <c r="DC201" s="18">
        <f>IF(DB201&gt;0,(DB201-DC$5)/DC$5,0)</f>
        <v/>
      </c>
      <c r="DD201" s="15">
        <f>'Investment Analysis'!IP201</f>
        <v/>
      </c>
      <c r="DE201" s="48" t="n">
        <v>25935</v>
      </c>
      <c r="DF201" s="18">
        <f>'Investment Analysis'!IY201</f>
        <v/>
      </c>
      <c r="DG201" s="15">
        <f>'Investment Analysis'!IW201</f>
        <v/>
      </c>
      <c r="DH201" s="48" t="n">
        <v>21392.4</v>
      </c>
      <c r="DI201" s="18">
        <f>IF(DH201&gt;0,(DH201-DI$5)/DI$5,0)</f>
        <v/>
      </c>
      <c r="DJ201" s="15">
        <f>'Investment Analysis'!JD201</f>
        <v/>
      </c>
      <c r="DK201" s="48" t="n">
        <v>26199</v>
      </c>
      <c r="DL201" s="18">
        <f>IF(DK201&gt;0,(DK201-DL$5)/DL$5,0)</f>
        <v/>
      </c>
      <c r="DM201" s="15">
        <f>'Investment Analysis'!JK201</f>
        <v/>
      </c>
      <c r="DN201" s="48" t="n">
        <v>1142.6</v>
      </c>
      <c r="DO201" s="18">
        <f>IF(DN201&gt;0,(DN201-DO$5)/DO$5,0)</f>
        <v/>
      </c>
      <c r="DP201" s="15">
        <f>'Investment Analysis'!HU201</f>
        <v/>
      </c>
      <c r="DQ201" s="48" t="n">
        <v>38230</v>
      </c>
      <c r="DR201" s="18">
        <f>IF(DQ201&gt;0,(DQ201-DR$5)/DR$5,0)</f>
        <v/>
      </c>
      <c r="DS201" s="15">
        <f>'Investment Analysis'!JR201</f>
        <v/>
      </c>
      <c r="DT201" s="48" t="n">
        <v>23526</v>
      </c>
      <c r="DU201" s="18">
        <f>IF(DT201&gt;0,(DT201-630.54-DU$5)/DU$5,0)</f>
        <v/>
      </c>
      <c r="DV201" s="15">
        <f>'Investment Analysis'!JY201</f>
        <v/>
      </c>
      <c r="DW201" s="48" t="n">
        <v>17556</v>
      </c>
      <c r="DX201" s="18">
        <f>IF(DW201&gt;0,(DW201-DX$5)/DX$5,0)</f>
        <v/>
      </c>
      <c r="DY201" s="15">
        <f>'Investment Analysis'!KF201</f>
        <v/>
      </c>
      <c r="DZ201" s="48" t="n">
        <v>6706</v>
      </c>
      <c r="EA201" s="18">
        <f>IF(DZ201&gt;0,(DZ201-EA$5)/EA$5,0)</f>
        <v/>
      </c>
      <c r="EB201" s="15">
        <f>'Investment Analysis'!KM201</f>
        <v/>
      </c>
      <c r="EC201" s="48" t="n">
        <v>18980</v>
      </c>
      <c r="ED201" s="18">
        <f>'Investment Analysis'!KV201</f>
        <v/>
      </c>
      <c r="EE201" s="15">
        <f>'Investment Analysis'!KT201</f>
        <v/>
      </c>
      <c r="EF201" s="48" t="n">
        <v>25722</v>
      </c>
      <c r="EG201" s="18">
        <f>IF(EF201&gt;0,(EF201-EG$5)/EG$5,0)</f>
        <v/>
      </c>
      <c r="EH201" s="15">
        <f>'Investment Analysis'!LH201</f>
        <v/>
      </c>
      <c r="EI201" s="48" t="n">
        <v>10808.85</v>
      </c>
      <c r="EJ201" s="18">
        <f>'Investment Analysis'!LQ201</f>
        <v/>
      </c>
      <c r="EK201" s="15">
        <f>'Investment Analysis'!LO201</f>
        <v/>
      </c>
      <c r="EL201" s="48" t="n">
        <v>37890</v>
      </c>
      <c r="EM201" s="18">
        <f>IF(EL201&gt;0,(EL201-EM$4)/EM$4,0)</f>
        <v/>
      </c>
      <c r="EN201" s="15">
        <f>'Investment Analysis'!LX201</f>
        <v/>
      </c>
      <c r="EO201" s="48" t="n">
        <v>19680</v>
      </c>
      <c r="EP201" s="68">
        <f>IF(EO201&gt;0,(EO201-500-EP$5)/EP$5,0)</f>
        <v/>
      </c>
      <c r="EQ201" s="15">
        <f>'Investment Analysis'!MC201</f>
        <v/>
      </c>
      <c r="ER201" s="48" t="n">
        <v>6415</v>
      </c>
      <c r="ES201" s="18">
        <f>'Investment Analysis'!LX201</f>
        <v/>
      </c>
      <c r="ET201" s="15">
        <f>'Investment Analysis'!LA201</f>
        <v/>
      </c>
      <c r="EU201" s="48" t="n">
        <v>87178</v>
      </c>
      <c r="EV201" s="18">
        <f>'Investment Analysis'!ML201</f>
        <v/>
      </c>
      <c r="EW201" s="15">
        <f>'Investment Analysis'!MJ201</f>
        <v/>
      </c>
      <c r="EX201" s="48" t="n">
        <v>100479.75</v>
      </c>
      <c r="EY201" s="18">
        <f>IF(EX201&gt;0,(EX201-EY$5)/EY$5,0)</f>
        <v/>
      </c>
      <c r="EZ201" s="15">
        <f>'Investment Analysis'!MQ201</f>
        <v/>
      </c>
      <c r="FA201" s="48" t="n">
        <v>18880</v>
      </c>
      <c r="FB201" s="18">
        <f>IF(FA201&gt;0,(FA201-FB$5)/FB$5,0)</f>
        <v/>
      </c>
      <c r="FC201" s="15">
        <f>'Investment Analysis'!MX201</f>
        <v/>
      </c>
      <c r="FD201" s="48" t="n">
        <v>21121.8</v>
      </c>
      <c r="FE201" s="18">
        <f>IF(FD201&gt;0,(FD201-FE$5)/FE$5,0)</f>
        <v/>
      </c>
      <c r="FF201" s="15">
        <f>'Investment Analysis'!NE201</f>
        <v/>
      </c>
      <c r="FG201" s="48" t="n">
        <v>21510</v>
      </c>
      <c r="FH201" s="18">
        <f>IF(FG201&gt;0,(FG201-FH$5)/FH$5,0)</f>
        <v/>
      </c>
      <c r="FI201" s="15">
        <f>'Investment Analysis'!NL201</f>
        <v/>
      </c>
      <c r="FJ201" s="48" t="n">
        <v>42428.4</v>
      </c>
      <c r="FK201" s="18">
        <f>IF(FJ201&gt;0,(FJ201-FK$5)/FK$5,0)</f>
        <v/>
      </c>
      <c r="FL201" s="15">
        <f>'Investment Analysis'!NS201</f>
        <v/>
      </c>
      <c r="FM201" s="48" t="n">
        <v>3686.4</v>
      </c>
      <c r="FN201" s="18">
        <f>IF(FM201&gt;0,(FM201-FN$5)/FN$5,0)</f>
        <v/>
      </c>
      <c r="FO201" s="15">
        <f>'Investment Analysis'!NZ201</f>
        <v/>
      </c>
      <c r="FP201" s="48" t="n">
        <v>41600</v>
      </c>
      <c r="FQ201" s="18">
        <f>IF(FP201&gt;0,(FP201-FQ$5)/FQ$5,0)</f>
        <v/>
      </c>
      <c r="FR201" s="15">
        <f>'Investment Analysis'!OG201</f>
        <v/>
      </c>
      <c r="FS201" s="48" t="n">
        <v>111021</v>
      </c>
      <c r="FT201" s="18">
        <f>IF(FS201&gt;0,(FS201-FT$5)/FT$5,0)</f>
        <v/>
      </c>
      <c r="FU201" s="15">
        <f>'Investment Analysis'!ON201</f>
        <v/>
      </c>
      <c r="FV201" s="48" t="n">
        <v>18560</v>
      </c>
      <c r="FW201" s="18">
        <f>IF(FV201&gt;0,(FV201-FW$5)/FW$5,0)</f>
        <v/>
      </c>
      <c r="FX201" s="15">
        <f>'Investment Analysis'!OU201</f>
        <v/>
      </c>
      <c r="FY201" s="48" t="n">
        <v>21158.75</v>
      </c>
      <c r="FZ201" s="18">
        <f>IF(FY201&gt;0,(FY201-FZ$5)/FZ$5,0)</f>
        <v/>
      </c>
      <c r="GA201" s="15">
        <f>'Investment Analysis'!PB201</f>
        <v/>
      </c>
      <c r="GB201" s="48" t="n">
        <v>22607.25</v>
      </c>
      <c r="GC201" s="18">
        <f>'Investment Analysis'!PK201</f>
        <v/>
      </c>
      <c r="GD201" s="15">
        <f>'Investment Analysis'!PI201</f>
        <v/>
      </c>
      <c r="GE201" s="48" t="n">
        <v>21108</v>
      </c>
      <c r="GF201" s="18">
        <f>'Investment Analysis'!PY201</f>
        <v/>
      </c>
      <c r="GG201" s="15">
        <f>'Investment Analysis'!PW201</f>
        <v/>
      </c>
      <c r="GH201" s="48" t="n">
        <v>23153.2</v>
      </c>
      <c r="GI201" s="18">
        <f>'Investment Analysis'!QF201</f>
        <v/>
      </c>
      <c r="GJ201" s="15">
        <f>'Investment Analysis'!QD201</f>
        <v/>
      </c>
      <c r="GK201" s="48" t="n">
        <v>44600</v>
      </c>
      <c r="GL201" s="18">
        <f>'Investment Analysis'!QM201</f>
        <v/>
      </c>
      <c r="GM201" s="15">
        <f>'Investment Analysis'!QK201</f>
        <v/>
      </c>
      <c r="GN201" s="48" t="n">
        <v>25443</v>
      </c>
      <c r="GO201" s="18">
        <f>'Investment Analysis'!QT201</f>
        <v/>
      </c>
      <c r="GP201" s="15">
        <f>'Investment Analysis'!QR201</f>
        <v/>
      </c>
      <c r="GQ201" s="48" t="n">
        <v>5957.6</v>
      </c>
      <c r="GR201" s="18">
        <f>'Investment Analysis'!RA201</f>
        <v/>
      </c>
      <c r="GS201" s="15">
        <f>'Investment Analysis'!QY201</f>
        <v/>
      </c>
      <c r="GT201" s="48" t="n">
        <v>24654.25</v>
      </c>
      <c r="GU201" s="18">
        <f>'Investment Analysis'!RH201</f>
        <v/>
      </c>
      <c r="GV201" s="15">
        <f>'Investment Analysis'!RF201</f>
        <v/>
      </c>
      <c r="GW201" s="48" t="n">
        <v>14701.5</v>
      </c>
      <c r="GX201" s="18">
        <f>'Investment Analysis'!RO201</f>
        <v/>
      </c>
      <c r="GY201" s="15">
        <f>'Investment Analysis'!RM201</f>
        <v/>
      </c>
      <c r="GZ201" s="48" t="n">
        <v>6480</v>
      </c>
      <c r="HA201" s="18">
        <f>'Investment Analysis'!RV201</f>
        <v/>
      </c>
      <c r="HB201" s="15">
        <f>'Investment Analysis'!RT201</f>
        <v/>
      </c>
      <c r="HC201" s="48" t="n">
        <v>36434</v>
      </c>
      <c r="HD201" s="18">
        <f>'Investment Analysis'!SC201</f>
        <v/>
      </c>
      <c r="HE201" s="15">
        <f>'Investment Analysis'!SA201</f>
        <v/>
      </c>
      <c r="HF201" s="48" t="n">
        <v>21955</v>
      </c>
      <c r="HG201" s="18">
        <f>'Investment Analysis'!SJ201</f>
        <v/>
      </c>
      <c r="HH201" s="15">
        <f>'Investment Analysis'!SH201</f>
        <v/>
      </c>
      <c r="HI201" s="48" t="n">
        <v>15560</v>
      </c>
      <c r="HJ201" s="18">
        <f>'Investment Analysis'!SM201</f>
        <v/>
      </c>
      <c r="HK201" s="15">
        <f>'Investment Analysis'!SK201</f>
        <v/>
      </c>
      <c r="HL201" s="48" t="n">
        <v>26790</v>
      </c>
      <c r="HM201" s="18">
        <f>'Investment Analysis'!SP201</f>
        <v/>
      </c>
      <c r="HN201" s="15">
        <f>'Investment Analysis'!SN201</f>
        <v/>
      </c>
      <c r="HO201" s="48" t="n">
        <v>18811.35</v>
      </c>
      <c r="HP201" s="18">
        <f>'Investment Analysis'!TE201</f>
        <v/>
      </c>
      <c r="HQ201" s="15">
        <f>'Investment Analysis'!TC201</f>
        <v/>
      </c>
      <c r="HR201" s="48" t="n">
        <v>14275</v>
      </c>
      <c r="HS201" s="18">
        <f>'Investment Analysis'!TL201</f>
        <v/>
      </c>
      <c r="HT201" s="15">
        <f>'Investment Analysis'!TJ201</f>
        <v/>
      </c>
      <c r="HU201" s="48" t="n"/>
      <c r="HV201" s="18">
        <f>'Investment Analysis'!TS201</f>
        <v/>
      </c>
      <c r="HW201" s="15">
        <f>'Investment Analysis'!TQ201</f>
        <v/>
      </c>
      <c r="HX201" s="48" t="n"/>
      <c r="HY201" s="18">
        <f>'Investment Analysis'!TZ201</f>
        <v/>
      </c>
      <c r="HZ201" s="15">
        <f>'Investment Analysis'!TX201</f>
        <v/>
      </c>
      <c r="IA201" s="48" t="n"/>
      <c r="IB201" s="18">
        <f>'Investment Analysis'!UG201</f>
        <v/>
      </c>
      <c r="IC201" s="15">
        <f>'Investment Analysis'!UE201</f>
        <v/>
      </c>
      <c r="ID201" s="48" t="n"/>
      <c r="IE201" s="18">
        <f>'Investment Analysis'!UN201</f>
        <v/>
      </c>
      <c r="IF201" s="15">
        <f>'Investment Analysis'!UL201</f>
        <v/>
      </c>
      <c r="IG201" s="48" t="n"/>
      <c r="IH201" s="18">
        <f>'Investment Analysis'!UU201</f>
        <v/>
      </c>
      <c r="II201" s="15">
        <f>'Investment Analysis'!US201</f>
        <v/>
      </c>
      <c r="IJ201" s="48" t="n"/>
      <c r="IK201" s="18">
        <f>'Investment Analysis'!VB201</f>
        <v/>
      </c>
      <c r="IL201" s="15">
        <f>'Investment Analysis'!UZ201</f>
        <v/>
      </c>
      <c r="IM201" s="48" t="n"/>
      <c r="IN201" s="18">
        <f>'Investment Analysis'!VI201</f>
        <v/>
      </c>
      <c r="IO201" s="15">
        <f>'Investment Analysis'!VG201</f>
        <v/>
      </c>
      <c r="IP201" s="18" t="n"/>
      <c r="IQ201" s="18" t="n"/>
      <c r="IR201" s="18" t="n"/>
      <c r="IS201" s="108">
        <f>IF(IT201&gt;0,IT201-IT200,0)</f>
        <v/>
      </c>
      <c r="IT201" s="48">
        <f>FY201+FV201+FS201+FP201+FM201+FJ201+FG201+FD201+FA201+EX201+EU201+ER201+EO201+EL201+EI201+EF201+EC201+DZ201+DW201+DT201+DQ201+DN201+DK201+DH201+DE201+DB201+CY201+CV201+CS201+CP201+CJ201+CG201+CD201+CA201+BX201+P201+CM201+GT201+GQ201+GN201+GK201+GH201+GE201+GB201+BU201+BR201+BO201+BL201+BI201+BF201+BC201+AZ201+AW201+AT201+AQ201+AN201+AK201+AH201+AE201+AB201+Y201+V201+S201+GW201+GZ201+HC201+HF201+HI201+HL201+HO201+HR201+HU201</f>
        <v/>
      </c>
      <c r="IU201" s="101">
        <f>IF(IT201&gt;0,IV201,0)</f>
        <v/>
      </c>
      <c r="IV201" s="101" t="n"/>
      <c r="IW201" s="15">
        <f>IF(IT201&gt;0,(IT201+IV$11-I$2)/I$2,0)</f>
        <v/>
      </c>
      <c r="IX201" s="113">
        <f>IF(IT201&gt;0,IT201+IV$11-I$2,0)</f>
        <v/>
      </c>
      <c r="IY201" s="21">
        <f>IF(IT201&gt;0,(IT201+IV$11+IV$33+IV$52+IV$73+IV$93+IV$113+IV$133+IV$159+IV$176+IV$201-IT$8)/IT$8,0)</f>
        <v/>
      </c>
      <c r="IZ201" s="173">
        <f>IF(IT201&gt;0,IT201+IV$11+IV$33+IV$52+IV$73+IV$93+IV$113+IV$133+IV$159+IV$176+IV$201-IT$8,0)</f>
        <v/>
      </c>
    </row>
    <row r="202">
      <c r="A202" s="554">
        <f>'Investment Analysis'!A202</f>
        <v/>
      </c>
      <c r="B202" s="4">
        <f>'Investment Analysis'!B202</f>
        <v/>
      </c>
      <c r="C202" s="27">
        <f>'Investment Analysis'!C202</f>
        <v/>
      </c>
      <c r="D202" s="14">
        <f>'Investment Analysis'!D202</f>
        <v/>
      </c>
      <c r="E202" s="15">
        <f>'Investment Analysis'!E202</f>
        <v/>
      </c>
      <c r="F202" s="13">
        <f>'Investment Analysis'!G202</f>
        <v/>
      </c>
      <c r="G202" s="14">
        <f>'Investment Analysis'!H202</f>
        <v/>
      </c>
      <c r="H202" s="15">
        <f>'Investment Analysis'!I202</f>
        <v/>
      </c>
      <c r="I202" s="13">
        <f>'Investment Analysis'!K202</f>
        <v/>
      </c>
      <c r="J202" s="14">
        <f>'Investment Analysis'!L202</f>
        <v/>
      </c>
      <c r="K202" s="15">
        <f>'Investment Analysis'!M202</f>
        <v/>
      </c>
      <c r="L202" s="41">
        <f>'Investment Analysis'!T202</f>
        <v/>
      </c>
      <c r="M202" s="21">
        <f>'Investment Analysis'!V202</f>
        <v/>
      </c>
      <c r="N202" s="21">
        <f>'Investment Analysis'!W202</f>
        <v/>
      </c>
      <c r="P202" s="48">
        <f>'Investment Analysis'!Y202</f>
        <v/>
      </c>
      <c r="Q202" s="18" t="n"/>
      <c r="R202" s="83" t="n"/>
      <c r="S202" s="48" t="n">
        <v>4911.17</v>
      </c>
      <c r="T202" s="18">
        <f>'Investment Analysis'!AH202</f>
        <v/>
      </c>
      <c r="U202" s="15">
        <f>'Investment Analysis'!AF202</f>
        <v/>
      </c>
      <c r="V202" s="48" t="n">
        <v>7567.08</v>
      </c>
      <c r="W202" s="18">
        <f>'Investment Analysis'!AO202</f>
        <v/>
      </c>
      <c r="X202" s="15">
        <f>'Investment Analysis'!AM202</f>
        <v/>
      </c>
      <c r="Y202" s="48" t="n">
        <v>11287.34</v>
      </c>
      <c r="Z202" s="18">
        <f>IF(Y202&gt;0,(Y202-Z$5)/Z$5,0)</f>
        <v/>
      </c>
      <c r="AA202" s="15">
        <f>'Investment Analysis'!GM202</f>
        <v/>
      </c>
      <c r="AB202" s="48" t="n">
        <v>2876.33</v>
      </c>
      <c r="AC202" s="18">
        <f>IF(AB202&gt;0,(AB202+8000+5000-AC$5)/AC$5,0)</f>
        <v/>
      </c>
      <c r="AD202" s="15">
        <f>'Investment Analysis'!AT202</f>
        <v/>
      </c>
      <c r="AE202" s="48" t="n">
        <v>12154.67</v>
      </c>
      <c r="AF202" s="18">
        <f>'Investment Analysis'!BC202</f>
        <v/>
      </c>
      <c r="AG202" s="15">
        <f>'Investment Analysis'!BA202</f>
        <v/>
      </c>
      <c r="AH202" s="48" t="n"/>
      <c r="AI202" s="18">
        <f>IF(AH202&gt;0,(AH202-5000+20000+20000-AI$5)/AI$5,0)</f>
        <v/>
      </c>
      <c r="AJ202" s="15">
        <f>'Investment Analysis'!BH202</f>
        <v/>
      </c>
      <c r="AK202" s="48" t="n">
        <v>5398.81</v>
      </c>
      <c r="AL202" s="18">
        <f>IF(AK202&gt;0,(AK202+7000-AL$5)/AL$5,0)</f>
        <v/>
      </c>
      <c r="AM202" s="15">
        <f>'Investment Analysis'!BO202</f>
        <v/>
      </c>
      <c r="AN202" s="48" t="n">
        <v>6263.18</v>
      </c>
      <c r="AO202" s="18">
        <f>IF(AN202&gt;0,(AN202+25000+5000-AO$5)/AO$5,0)</f>
        <v/>
      </c>
      <c r="AP202" s="15">
        <f>'Investment Analysis'!BV202</f>
        <v/>
      </c>
      <c r="AQ202" s="48" t="n">
        <v>5478.55</v>
      </c>
      <c r="AR202" s="18">
        <f>IF(AQ202&gt;0,(AQ202+10000+4000-AR$5)/AR$5,0)</f>
        <v/>
      </c>
      <c r="AS202" s="15">
        <f>'Investment Analysis'!CC202</f>
        <v/>
      </c>
      <c r="AT202" s="48" t="n">
        <v>4971.24</v>
      </c>
      <c r="AU202" s="18">
        <f>'Investment Analysis'!CL202</f>
        <v/>
      </c>
      <c r="AV202" s="15">
        <f>'Investment Analysis'!CJ202</f>
        <v/>
      </c>
      <c r="AW202" s="48" t="n">
        <v>19292.82</v>
      </c>
      <c r="AX202" s="18">
        <f>IF(AW202&gt;0,(AW202+2000-AX$5)/AX$5,0)</f>
        <v/>
      </c>
      <c r="AY202" s="15">
        <f>'Investment Analysis'!CQ202</f>
        <v/>
      </c>
      <c r="AZ202" s="48" t="n">
        <v>16708.56</v>
      </c>
      <c r="BA202" s="18">
        <f>'Investment Analysis'!CZ202</f>
        <v/>
      </c>
      <c r="BB202" s="15">
        <f>'Investment Analysis'!CX202</f>
        <v/>
      </c>
      <c r="BC202" s="48" t="n">
        <v>9847.639999999999</v>
      </c>
      <c r="BD202" s="18">
        <f>IF(BC202&gt;0,(BC202-10000+30000+10000-BD$5)/BD$5,0)</f>
        <v/>
      </c>
      <c r="BE202" s="15">
        <f>'Investment Analysis'!DE202</f>
        <v/>
      </c>
      <c r="BF202" s="48" t="n">
        <v>4781.5</v>
      </c>
      <c r="BG202" s="18">
        <f>'Investment Analysis'!DN202</f>
        <v/>
      </c>
      <c r="BH202" s="15">
        <f>'Investment Analysis'!DL202</f>
        <v/>
      </c>
      <c r="BI202" s="48" t="n">
        <v>20718.6</v>
      </c>
      <c r="BJ202" s="18">
        <f>'Investment Analysis'!EB202</f>
        <v/>
      </c>
      <c r="BK202" s="15">
        <f>'Investment Analysis'!DZ202</f>
        <v/>
      </c>
      <c r="BL202" s="48" t="n">
        <v>19468.69</v>
      </c>
      <c r="BM202" s="18">
        <f>'Investment Analysis'!EI202</f>
        <v/>
      </c>
      <c r="BN202" s="15">
        <f>'Investment Analysis'!EG202</f>
        <v/>
      </c>
      <c r="BO202" s="48" t="n">
        <v>11587.25</v>
      </c>
      <c r="BP202" s="18">
        <f>'Investment Analysis'!DU202</f>
        <v/>
      </c>
      <c r="BQ202" s="15">
        <f>'Investment Analysis'!DS202</f>
        <v/>
      </c>
      <c r="BR202" s="48" t="n">
        <v>12710.13</v>
      </c>
      <c r="BS202" s="18">
        <f>'Investment Analysis'!EP202</f>
        <v/>
      </c>
      <c r="BT202" s="15">
        <f>'Investment Analysis'!EN202</f>
        <v/>
      </c>
      <c r="BU202" s="48" t="n">
        <v>14164.96</v>
      </c>
      <c r="BV202" s="18">
        <f>IF(BU202&gt;0,(BU202+8000-BV$5)/BV$5,0)</f>
        <v/>
      </c>
      <c r="BW202" s="15">
        <f>'Investment Analysis'!EU202</f>
        <v/>
      </c>
      <c r="BX202" s="48" t="n">
        <v>28942.48</v>
      </c>
      <c r="BY202" s="18">
        <f>IF(BX202&gt;0,(BX202-10000-5000-BY$5)/BY$5,0)</f>
        <v/>
      </c>
      <c r="BZ202" s="15">
        <f>'Investment Analysis'!FB202</f>
        <v/>
      </c>
      <c r="CA202" s="48" t="n">
        <v>21714.14</v>
      </c>
      <c r="CB202" s="18">
        <f>IF(CA202&gt;0,(CA202-CB$5)/CB$5,0)</f>
        <v/>
      </c>
      <c r="CC202" s="15">
        <f>'Investment Analysis'!FI202</f>
        <v/>
      </c>
      <c r="CD202" s="48" t="n">
        <v>9410.83</v>
      </c>
      <c r="CE202" s="18">
        <f>'Investment Analysis'!FR202</f>
        <v/>
      </c>
      <c r="CF202" s="15">
        <f>'Investment Analysis'!FP202</f>
        <v/>
      </c>
      <c r="CG202" s="48" t="n">
        <v>4923.52</v>
      </c>
      <c r="CH202" s="18">
        <f>'Investment Analysis'!FR202</f>
        <v/>
      </c>
      <c r="CI202" s="15">
        <f>'Investment Analysis'!FW202</f>
        <v/>
      </c>
      <c r="CJ202" s="48" t="n"/>
      <c r="CK202" s="18">
        <f>IF(CJ202&gt;0,(CJ202+5000+8000-CK$5)/CK$5,0)</f>
        <v/>
      </c>
      <c r="CL202" s="15">
        <f>'Investment Analysis'!GD202</f>
        <v/>
      </c>
      <c r="CM202" s="48" t="n">
        <v>40094.58</v>
      </c>
      <c r="CN202" s="18">
        <f>IF(CM202&gt;0,(CM202-CN$5)/CN$5,0)</f>
        <v/>
      </c>
      <c r="CO202" s="15">
        <f>'Investment Analysis'!GT202</f>
        <v/>
      </c>
      <c r="CP202" s="48" t="n">
        <v>28514.85</v>
      </c>
      <c r="CQ202" s="18">
        <f>IF(CP202&gt;0,(CP202-CQ$5)/CQ$5,0)</f>
        <v/>
      </c>
      <c r="CR202" s="15">
        <f>'Investment Analysis'!HG202</f>
        <v/>
      </c>
      <c r="CS202" s="48" t="n">
        <v>5030</v>
      </c>
      <c r="CT202" s="18">
        <f>IF(CS202&gt;0,(CS202-CT$5)/CT$5,0)</f>
        <v/>
      </c>
      <c r="CU202" s="15">
        <f>'Investment Analysis'!HN202</f>
        <v/>
      </c>
      <c r="CV202" s="48" t="n">
        <v>33094.25</v>
      </c>
      <c r="CW202" s="18">
        <f>IF(CV202&gt;0,(CV202-CW$5)/CW$5,0)</f>
        <v/>
      </c>
      <c r="CX202" s="15">
        <f>'Investment Analysis'!IB202</f>
        <v/>
      </c>
      <c r="CY202" s="48" t="n">
        <v>24185</v>
      </c>
      <c r="CZ202" s="18">
        <f>IF(CY202&gt;0,(CY202-CZ$5)/CZ$5,0)</f>
        <v/>
      </c>
      <c r="DA202" s="15">
        <f>'Investment Analysis'!II202</f>
        <v/>
      </c>
      <c r="DB202" s="48" t="n">
        <v>7270.75</v>
      </c>
      <c r="DC202" s="18">
        <f>IF(DB202&gt;0,(DB202-DC$5)/DC$5,0)</f>
        <v/>
      </c>
      <c r="DD202" s="15">
        <f>'Investment Analysis'!IP202</f>
        <v/>
      </c>
      <c r="DE202" s="48" t="n">
        <v>25863</v>
      </c>
      <c r="DF202" s="18">
        <f>'Investment Analysis'!IY202</f>
        <v/>
      </c>
      <c r="DG202" s="15">
        <f>'Investment Analysis'!IW202</f>
        <v/>
      </c>
      <c r="DH202" s="48" t="n">
        <v>21535.2</v>
      </c>
      <c r="DI202" s="18">
        <f>IF(DH202&gt;0,(DH202-DI$5)/DI$5,0)</f>
        <v/>
      </c>
      <c r="DJ202" s="15">
        <f>'Investment Analysis'!JD202</f>
        <v/>
      </c>
      <c r="DK202" s="48" t="n">
        <v>26242.5</v>
      </c>
      <c r="DL202" s="18">
        <f>IF(DK202&gt;0,(DK202-DL$5)/DL$5,0)</f>
        <v/>
      </c>
      <c r="DM202" s="15">
        <f>'Investment Analysis'!JK202</f>
        <v/>
      </c>
      <c r="DN202" s="48" t="n">
        <v>1140.2</v>
      </c>
      <c r="DO202" s="18">
        <f>IF(DN202&gt;0,(DN202-DO$5)/DO$5,0)</f>
        <v/>
      </c>
      <c r="DP202" s="15">
        <f>'Investment Analysis'!HU202</f>
        <v/>
      </c>
      <c r="DQ202" s="48" t="n">
        <v>42330</v>
      </c>
      <c r="DR202" s="18">
        <f>IF(DQ202&gt;0,(DQ202-DR$5)/DR$5,0)</f>
        <v/>
      </c>
      <c r="DS202" s="15">
        <f>'Investment Analysis'!JR202</f>
        <v/>
      </c>
      <c r="DT202" s="48" t="n">
        <v>22920</v>
      </c>
      <c r="DU202" s="18">
        <f>IF(DT202&gt;0,(DT202-630.54-DU$5)/DU$5,0)</f>
        <v/>
      </c>
      <c r="DV202" s="15">
        <f>'Investment Analysis'!JY202</f>
        <v/>
      </c>
      <c r="DW202" s="48" t="n">
        <v>17220</v>
      </c>
      <c r="DX202" s="18">
        <f>IF(DW202&gt;0,(DW202-DX$5)/DX$5,0)</f>
        <v/>
      </c>
      <c r="DY202" s="15">
        <f>'Investment Analysis'!KF202</f>
        <v/>
      </c>
      <c r="DZ202" s="48" t="n">
        <v>6850</v>
      </c>
      <c r="EA202" s="18">
        <f>IF(DZ202&gt;0,(DZ202-EA$5)/EA$5,0)</f>
        <v/>
      </c>
      <c r="EB202" s="15">
        <f>'Investment Analysis'!KM202</f>
        <v/>
      </c>
      <c r="EC202" s="48" t="n">
        <v>19305</v>
      </c>
      <c r="ED202" s="18">
        <f>'Investment Analysis'!KV202</f>
        <v/>
      </c>
      <c r="EE202" s="15">
        <f>'Investment Analysis'!KT202</f>
        <v/>
      </c>
      <c r="EF202" s="48" t="n">
        <v>25384.5</v>
      </c>
      <c r="EG202" s="18">
        <f>IF(EF202&gt;0,(EF202-EG$5)/EG$5,0)</f>
        <v/>
      </c>
      <c r="EH202" s="15">
        <f>'Investment Analysis'!LH202</f>
        <v/>
      </c>
      <c r="EI202" s="48" t="n">
        <v>11022.05</v>
      </c>
      <c r="EJ202" s="18">
        <f>'Investment Analysis'!LQ202</f>
        <v/>
      </c>
      <c r="EK202" s="15">
        <f>'Investment Analysis'!LO202</f>
        <v/>
      </c>
      <c r="EL202" s="48" t="n">
        <v>37965</v>
      </c>
      <c r="EM202" s="18">
        <f>IF(EL202&gt;0,(EL202-EM$4)/EM$4,0)</f>
        <v/>
      </c>
      <c r="EN202" s="15">
        <f>'Investment Analysis'!LX202</f>
        <v/>
      </c>
      <c r="EO202" s="48" t="n">
        <v>19895</v>
      </c>
      <c r="EP202" s="68">
        <f>IF(EO202&gt;0,(EO202-500-EP$5)/EP$5,0)</f>
        <v/>
      </c>
      <c r="EQ202" s="15">
        <f>'Investment Analysis'!MC202</f>
        <v/>
      </c>
      <c r="ER202" s="48" t="n">
        <v>7225</v>
      </c>
      <c r="ES202" s="18">
        <f>'Investment Analysis'!LX202</f>
        <v/>
      </c>
      <c r="ET202" s="15">
        <f>'Investment Analysis'!LA202</f>
        <v/>
      </c>
      <c r="EU202" s="48" t="n">
        <v>87600.5</v>
      </c>
      <c r="EV202" s="18">
        <f>'Investment Analysis'!ML202</f>
        <v/>
      </c>
      <c r="EW202" s="15">
        <f>'Investment Analysis'!MJ202</f>
        <v/>
      </c>
      <c r="EX202" s="48" t="n">
        <v>103430.25</v>
      </c>
      <c r="EY202" s="18">
        <f>IF(EX202&gt;0,(EX202-EY$5)/EY$5,0)</f>
        <v/>
      </c>
      <c r="EZ202" s="15">
        <f>'Investment Analysis'!MQ202</f>
        <v/>
      </c>
      <c r="FA202" s="48" t="n">
        <v>19472</v>
      </c>
      <c r="FB202" s="18">
        <f>IF(FA202&gt;0,(FA202-FB$5)/FB$5,0)</f>
        <v/>
      </c>
      <c r="FC202" s="15">
        <f>'Investment Analysis'!MX202</f>
        <v/>
      </c>
      <c r="FD202" s="48" t="n">
        <v>21179.2</v>
      </c>
      <c r="FE202" s="18">
        <f>IF(FD202&gt;0,(FD202-FE$5)/FE$5,0)</f>
        <v/>
      </c>
      <c r="FF202" s="15">
        <f>'Investment Analysis'!NE202</f>
        <v/>
      </c>
      <c r="FG202" s="48" t="n">
        <v>24012</v>
      </c>
      <c r="FH202" s="18">
        <f>IF(FG202&gt;0,(FG202-FH$5)/FH$5,0)</f>
        <v/>
      </c>
      <c r="FI202" s="15">
        <f>'Investment Analysis'!NL202</f>
        <v/>
      </c>
      <c r="FJ202" s="48" t="n">
        <v>43781.5</v>
      </c>
      <c r="FK202" s="18">
        <f>IF(FJ202&gt;0,(FJ202-FK$5)/FK$5,0)</f>
        <v/>
      </c>
      <c r="FL202" s="15">
        <f>'Investment Analysis'!NS202</f>
        <v/>
      </c>
      <c r="FM202" s="48" t="n">
        <v>3669.3</v>
      </c>
      <c r="FN202" s="18">
        <f>IF(FM202&gt;0,(FM202-FN$5)/FN$5,0)</f>
        <v/>
      </c>
      <c r="FO202" s="15">
        <f>'Investment Analysis'!NZ202</f>
        <v/>
      </c>
      <c r="FP202" s="48" t="n">
        <v>45100</v>
      </c>
      <c r="FQ202" s="18">
        <f>IF(FP202&gt;0,(FP202-FQ$5)/FQ$5,0)</f>
        <v/>
      </c>
      <c r="FR202" s="15">
        <f>'Investment Analysis'!OG202</f>
        <v/>
      </c>
      <c r="FS202" s="48" t="n">
        <v>109266</v>
      </c>
      <c r="FT202" s="18">
        <f>IF(FS202&gt;0,(FS202-FT$5)/FT$5,0)</f>
        <v/>
      </c>
      <c r="FU202" s="15">
        <f>'Investment Analysis'!ON202</f>
        <v/>
      </c>
      <c r="FV202" s="48" t="n">
        <v>18240</v>
      </c>
      <c r="FW202" s="18">
        <f>IF(FV202&gt;0,(FV202-FW$5)/FW$5,0)</f>
        <v/>
      </c>
      <c r="FX202" s="15">
        <f>'Investment Analysis'!OU202</f>
        <v/>
      </c>
      <c r="FY202" s="48" t="n">
        <v>21071.25</v>
      </c>
      <c r="FZ202" s="18">
        <f>IF(FY202&gt;0,(FY202-FZ$5)/FZ$5,0)</f>
        <v/>
      </c>
      <c r="GA202" s="15">
        <f>'Investment Analysis'!PB202</f>
        <v/>
      </c>
      <c r="GB202" s="48" t="n">
        <v>23007</v>
      </c>
      <c r="GC202" s="18">
        <f>'Investment Analysis'!PK202</f>
        <v/>
      </c>
      <c r="GD202" s="15">
        <f>'Investment Analysis'!PI202</f>
        <v/>
      </c>
      <c r="GE202" s="48" t="n">
        <v>21600</v>
      </c>
      <c r="GF202" s="18">
        <f>'Investment Analysis'!PY202</f>
        <v/>
      </c>
      <c r="GG202" s="15">
        <f>'Investment Analysis'!PW202</f>
        <v/>
      </c>
      <c r="GH202" s="48" t="n">
        <v>23980.6</v>
      </c>
      <c r="GI202" s="18">
        <f>'Investment Analysis'!QF202</f>
        <v/>
      </c>
      <c r="GJ202" s="15">
        <f>'Investment Analysis'!QD202</f>
        <v/>
      </c>
      <c r="GK202" s="48" t="n">
        <v>46120</v>
      </c>
      <c r="GL202" s="18">
        <f>'Investment Analysis'!QM202</f>
        <v/>
      </c>
      <c r="GM202" s="15">
        <f>'Investment Analysis'!QK202</f>
        <v/>
      </c>
      <c r="GN202" s="48" t="n">
        <v>24318</v>
      </c>
      <c r="GO202" s="18">
        <f>'Investment Analysis'!QT202</f>
        <v/>
      </c>
      <c r="GP202" s="15">
        <f>'Investment Analysis'!QR202</f>
        <v/>
      </c>
      <c r="GQ202" s="48" t="n">
        <v>5896.55</v>
      </c>
      <c r="GR202" s="18">
        <f>'Investment Analysis'!RA202</f>
        <v/>
      </c>
      <c r="GS202" s="15">
        <f>'Investment Analysis'!QY202</f>
        <v/>
      </c>
      <c r="GT202" s="48" t="n">
        <v>24875.25</v>
      </c>
      <c r="GU202" s="18">
        <f>'Investment Analysis'!RH202</f>
        <v/>
      </c>
      <c r="GV202" s="15">
        <f>'Investment Analysis'!RF202</f>
        <v/>
      </c>
      <c r="GW202" s="48" t="n">
        <v>15226</v>
      </c>
      <c r="GX202" s="18">
        <f>'Investment Analysis'!RO202</f>
        <v/>
      </c>
      <c r="GY202" s="15">
        <f>'Investment Analysis'!RM202</f>
        <v/>
      </c>
      <c r="GZ202" s="48" t="n">
        <v>6348</v>
      </c>
      <c r="HA202" s="18">
        <f>'Investment Analysis'!RV202</f>
        <v/>
      </c>
      <c r="HB202" s="15">
        <f>'Investment Analysis'!RT202</f>
        <v/>
      </c>
      <c r="HC202" s="48" t="n">
        <v>36712</v>
      </c>
      <c r="HD202" s="18">
        <f>'Investment Analysis'!SC202</f>
        <v/>
      </c>
      <c r="HE202" s="15">
        <f>'Investment Analysis'!SA202</f>
        <v/>
      </c>
      <c r="HF202" s="48" t="n">
        <v>21615</v>
      </c>
      <c r="HG202" s="18">
        <f>'Investment Analysis'!SJ202</f>
        <v/>
      </c>
      <c r="HH202" s="15">
        <f>'Investment Analysis'!SH202</f>
        <v/>
      </c>
      <c r="HI202" s="48" t="n">
        <v>15280</v>
      </c>
      <c r="HJ202" s="18">
        <f>'Investment Analysis'!SM202</f>
        <v/>
      </c>
      <c r="HK202" s="15">
        <f>'Investment Analysis'!SK202</f>
        <v/>
      </c>
      <c r="HL202" s="48" t="n">
        <v>25687.5</v>
      </c>
      <c r="HM202" s="18">
        <f>'Investment Analysis'!SP202</f>
        <v/>
      </c>
      <c r="HN202" s="15">
        <f>'Investment Analysis'!SN202</f>
        <v/>
      </c>
      <c r="HO202" s="48" t="n">
        <v>18000.45</v>
      </c>
      <c r="HP202" s="18">
        <f>'Investment Analysis'!TE202</f>
        <v/>
      </c>
      <c r="HQ202" s="15">
        <f>'Investment Analysis'!TC202</f>
        <v/>
      </c>
      <c r="HR202" s="48" t="n">
        <v>13745</v>
      </c>
      <c r="HS202" s="18">
        <f>'Investment Analysis'!TL202</f>
        <v/>
      </c>
      <c r="HT202" s="15">
        <f>'Investment Analysis'!TJ202</f>
        <v/>
      </c>
      <c r="HU202" s="48" t="n"/>
      <c r="HV202" s="18">
        <f>'Investment Analysis'!TS202</f>
        <v/>
      </c>
      <c r="HW202" s="15">
        <f>'Investment Analysis'!TQ202</f>
        <v/>
      </c>
      <c r="HX202" s="48" t="n"/>
      <c r="HY202" s="18">
        <f>'Investment Analysis'!TZ202</f>
        <v/>
      </c>
      <c r="HZ202" s="15">
        <f>'Investment Analysis'!TX202</f>
        <v/>
      </c>
      <c r="IA202" s="48" t="n"/>
      <c r="IB202" s="18">
        <f>'Investment Analysis'!UG202</f>
        <v/>
      </c>
      <c r="IC202" s="15">
        <f>'Investment Analysis'!UE202</f>
        <v/>
      </c>
      <c r="ID202" s="48" t="n"/>
      <c r="IE202" s="18">
        <f>'Investment Analysis'!UN202</f>
        <v/>
      </c>
      <c r="IF202" s="15">
        <f>'Investment Analysis'!UL202</f>
        <v/>
      </c>
      <c r="IG202" s="48" t="n"/>
      <c r="IH202" s="18">
        <f>'Investment Analysis'!UU202</f>
        <v/>
      </c>
      <c r="II202" s="15">
        <f>'Investment Analysis'!US202</f>
        <v/>
      </c>
      <c r="IJ202" s="48" t="n"/>
      <c r="IK202" s="18">
        <f>'Investment Analysis'!VB202</f>
        <v/>
      </c>
      <c r="IL202" s="15">
        <f>'Investment Analysis'!UZ202</f>
        <v/>
      </c>
      <c r="IM202" s="48" t="n"/>
      <c r="IN202" s="18">
        <f>'Investment Analysis'!VI202</f>
        <v/>
      </c>
      <c r="IO202" s="15">
        <f>'Investment Analysis'!VG202</f>
        <v/>
      </c>
      <c r="IP202" s="18" t="n"/>
      <c r="IQ202" s="18" t="n"/>
      <c r="IR202" s="18" t="n"/>
      <c r="IS202" s="108">
        <f>IF(IT202&gt;0,IT202-IT201,0)</f>
        <v/>
      </c>
      <c r="IT202" s="48">
        <f>FY202+FV202+FS202+FP202+FM202+FJ202+FG202+FD202+FA202+EX202+EU202+ER202+EO202+EL202+EI202+EF202+EC202+DZ202+DW202+DT202+DQ202+DN202+DK202+DH202+DE202+DB202+CY202+CV202+CS202+CP202+CJ202+CG202+CD202+CA202+BX202+P202+CM202+GT202+GQ202+GN202+GK202+GH202+GE202+GB202+BU202+BR202+BO202+BL202+BI202+BF202+BC202+AZ202+AW202+AT202+AQ202+AN202+AK202+AH202+AE202+AB202+Y202+V202+S202+GW202+GZ202+HC202+HF202+HI202+HL202+HO202+HR202+HU202</f>
        <v/>
      </c>
      <c r="IU202" s="101">
        <f>IF(IT202&gt;0,IV202,0)</f>
        <v/>
      </c>
      <c r="IV202" s="101" t="n"/>
      <c r="IW202" s="15">
        <f>IF(IT202&gt;0,(IT202+IV$11-I$2)/I$2,0)</f>
        <v/>
      </c>
      <c r="IX202" s="113">
        <f>IF(IT202&gt;0,IT202+IV$11-I$2,0)</f>
        <v/>
      </c>
      <c r="IY202" s="21">
        <f>IF(IT202&gt;0,(IT202+IV$11+IV$33+IV$52+IV$73+IV$93+IV$113+IV$133+IV$159+IV$176+IV$201-IT$8)/IT$8,0)</f>
        <v/>
      </c>
      <c r="IZ202" s="173">
        <f>IF(IT202&gt;0,IT202+IV$11+IV$33+IV$52+IV$73+IV$93+IV$113+IV$133+IV$159+IV$176+IV$201-IT$8,0)</f>
        <v/>
      </c>
    </row>
    <row r="203">
      <c r="A203" s="554">
        <f>'Investment Analysis'!A203</f>
        <v/>
      </c>
      <c r="B203" s="4">
        <f>'Investment Analysis'!B203</f>
        <v/>
      </c>
      <c r="C203" s="27">
        <f>'Investment Analysis'!C203</f>
        <v/>
      </c>
      <c r="D203" s="14">
        <f>'Investment Analysis'!D203</f>
        <v/>
      </c>
      <c r="E203" s="15">
        <f>'Investment Analysis'!E203</f>
        <v/>
      </c>
      <c r="F203" s="13">
        <f>'Investment Analysis'!G203</f>
        <v/>
      </c>
      <c r="G203" s="14">
        <f>'Investment Analysis'!H203</f>
        <v/>
      </c>
      <c r="H203" s="15">
        <f>'Investment Analysis'!I203</f>
        <v/>
      </c>
      <c r="I203" s="13">
        <f>'Investment Analysis'!K203</f>
        <v/>
      </c>
      <c r="J203" s="14">
        <f>'Investment Analysis'!L203</f>
        <v/>
      </c>
      <c r="K203" s="15">
        <f>'Investment Analysis'!M203</f>
        <v/>
      </c>
      <c r="L203" s="41">
        <f>'Investment Analysis'!T203</f>
        <v/>
      </c>
      <c r="M203" s="21">
        <f>'Investment Analysis'!V203</f>
        <v/>
      </c>
      <c r="N203" s="21">
        <f>'Investment Analysis'!W203</f>
        <v/>
      </c>
      <c r="P203" s="48">
        <f>'Investment Analysis'!Y203</f>
        <v/>
      </c>
      <c r="Q203" s="18" t="n"/>
      <c r="R203" s="83" t="n"/>
      <c r="S203" s="48" t="n">
        <v>4912.86</v>
      </c>
      <c r="T203" s="18">
        <f>'Investment Analysis'!AH203</f>
        <v/>
      </c>
      <c r="U203" s="15">
        <f>'Investment Analysis'!AF203</f>
        <v/>
      </c>
      <c r="V203" s="48" t="n">
        <v>7585.31</v>
      </c>
      <c r="W203" s="18">
        <f>'Investment Analysis'!AO203</f>
        <v/>
      </c>
      <c r="X203" s="15">
        <f>'Investment Analysis'!AM203</f>
        <v/>
      </c>
      <c r="Y203" s="48" t="n">
        <v>11408.61</v>
      </c>
      <c r="Z203" s="18">
        <f>IF(Y203&gt;0,(Y203-Z$5)/Z$5,0)</f>
        <v/>
      </c>
      <c r="AA203" s="15">
        <f>'Investment Analysis'!GM203</f>
        <v/>
      </c>
      <c r="AB203" s="48" t="n">
        <v>2877.51</v>
      </c>
      <c r="AC203" s="18">
        <f>IF(AB203&gt;0,(AB203+8000+5000-AC$5)/AC$5,0)</f>
        <v/>
      </c>
      <c r="AD203" s="15">
        <f>'Investment Analysis'!AT203</f>
        <v/>
      </c>
      <c r="AE203" s="48" t="n">
        <v>12121.51</v>
      </c>
      <c r="AF203" s="18">
        <f>'Investment Analysis'!BC203</f>
        <v/>
      </c>
      <c r="AG203" s="15">
        <f>'Investment Analysis'!BA203</f>
        <v/>
      </c>
      <c r="AH203" s="48" t="n"/>
      <c r="AI203" s="18">
        <f>IF(AH203&gt;0,(AH203-5000+20000+20000-AI$5)/AI$5,0)</f>
        <v/>
      </c>
      <c r="AJ203" s="15">
        <f>'Investment Analysis'!BH203</f>
        <v/>
      </c>
      <c r="AK203" s="48" t="n">
        <v>5380.89</v>
      </c>
      <c r="AL203" s="18">
        <f>IF(AK203&gt;0,(AK203+7000-AL$5)/AL$5,0)</f>
        <v/>
      </c>
      <c r="AM203" s="15">
        <f>'Investment Analysis'!BO203</f>
        <v/>
      </c>
      <c r="AN203" s="48" t="n">
        <v>6245.58</v>
      </c>
      <c r="AO203" s="18">
        <f>IF(AN203&gt;0,(AN203+25000+5000-AO$5)/AO$5,0)</f>
        <v/>
      </c>
      <c r="AP203" s="15">
        <f>'Investment Analysis'!BV203</f>
        <v/>
      </c>
      <c r="AQ203" s="48" t="n">
        <v>5517.1</v>
      </c>
      <c r="AR203" s="18">
        <f>IF(AQ203&gt;0,(AQ203+10000+4000-AR$5)/AR$5,0)</f>
        <v/>
      </c>
      <c r="AS203" s="15">
        <f>'Investment Analysis'!CC203</f>
        <v/>
      </c>
      <c r="AT203" s="48" t="n">
        <v>4984.14</v>
      </c>
      <c r="AU203" s="18">
        <f>'Investment Analysis'!CL203</f>
        <v/>
      </c>
      <c r="AV203" s="15">
        <f>'Investment Analysis'!CJ203</f>
        <v/>
      </c>
      <c r="AW203" s="48" t="n">
        <v>19237.96</v>
      </c>
      <c r="AX203" s="18">
        <f>IF(AW203&gt;0,(AW203+2000-AX$5)/AX$5,0)</f>
        <v/>
      </c>
      <c r="AY203" s="15">
        <f>'Investment Analysis'!CQ203</f>
        <v/>
      </c>
      <c r="AZ203" s="48" t="n">
        <v>16605.34</v>
      </c>
      <c r="BA203" s="18">
        <f>'Investment Analysis'!CZ203</f>
        <v/>
      </c>
      <c r="BB203" s="15">
        <f>'Investment Analysis'!CX203</f>
        <v/>
      </c>
      <c r="BC203" s="48" t="n">
        <v>9736.66</v>
      </c>
      <c r="BD203" s="18">
        <f>IF(BC203&gt;0,(BC203-10000+30000+10000-BD$5)/BD$5,0)</f>
        <v/>
      </c>
      <c r="BE203" s="15">
        <f>'Investment Analysis'!DE203</f>
        <v/>
      </c>
      <c r="BF203" s="48" t="n">
        <v>4736</v>
      </c>
      <c r="BG203" s="18">
        <f>'Investment Analysis'!DN203</f>
        <v/>
      </c>
      <c r="BH203" s="15">
        <f>'Investment Analysis'!DL203</f>
        <v/>
      </c>
      <c r="BI203" s="48" t="n">
        <v>20667.18</v>
      </c>
      <c r="BJ203" s="18">
        <f>'Investment Analysis'!EB203</f>
        <v/>
      </c>
      <c r="BK203" s="15">
        <f>'Investment Analysis'!DZ203</f>
        <v/>
      </c>
      <c r="BL203" s="48" t="n">
        <v>19438.39</v>
      </c>
      <c r="BM203" s="18">
        <f>'Investment Analysis'!EI203</f>
        <v/>
      </c>
      <c r="BN203" s="15">
        <f>'Investment Analysis'!EG203</f>
        <v/>
      </c>
      <c r="BO203" s="48" t="n">
        <v>11486.47</v>
      </c>
      <c r="BP203" s="18">
        <f>'Investment Analysis'!DU203</f>
        <v/>
      </c>
      <c r="BQ203" s="15">
        <f>'Investment Analysis'!DS203</f>
        <v/>
      </c>
      <c r="BR203" s="48" t="n">
        <v>12707.44</v>
      </c>
      <c r="BS203" s="18">
        <f>'Investment Analysis'!EP203</f>
        <v/>
      </c>
      <c r="BT203" s="15">
        <f>'Investment Analysis'!EN203</f>
        <v/>
      </c>
      <c r="BU203" s="48" t="n">
        <v>14054.46</v>
      </c>
      <c r="BV203" s="18">
        <f>IF(BU203&gt;0,(BU203+8000-BV$5)/BV$5,0)</f>
        <v/>
      </c>
      <c r="BW203" s="15">
        <f>'Investment Analysis'!EU203</f>
        <v/>
      </c>
      <c r="BX203" s="48" t="n">
        <v>27663.81</v>
      </c>
      <c r="BY203" s="18">
        <f>IF(BX203&gt;0,(BX203-10000-5000-BY$5)/BY$5,0)</f>
        <v/>
      </c>
      <c r="BZ203" s="15">
        <f>'Investment Analysis'!FB203</f>
        <v/>
      </c>
      <c r="CA203" s="48" t="n">
        <v>21489.64</v>
      </c>
      <c r="CB203" s="18">
        <f>IF(CA203&gt;0,(CA203-CB$5)/CB$5,0)</f>
        <v/>
      </c>
      <c r="CC203" s="15">
        <f>'Investment Analysis'!FI203</f>
        <v/>
      </c>
      <c r="CD203" s="48" t="n">
        <v>9398.23</v>
      </c>
      <c r="CE203" s="18">
        <f>'Investment Analysis'!FR203</f>
        <v/>
      </c>
      <c r="CF203" s="15">
        <f>'Investment Analysis'!FP203</f>
        <v/>
      </c>
      <c r="CG203" s="48" t="n">
        <v>4860.35</v>
      </c>
      <c r="CH203" s="18">
        <f>'Investment Analysis'!FR203</f>
        <v/>
      </c>
      <c r="CI203" s="15">
        <f>'Investment Analysis'!FW203</f>
        <v/>
      </c>
      <c r="CJ203" s="48" t="n"/>
      <c r="CK203" s="18">
        <f>IF(CJ203&gt;0,(CJ203+5000+8000-CK$5)/CK$5,0)</f>
        <v/>
      </c>
      <c r="CL203" s="15">
        <f>'Investment Analysis'!GD203</f>
        <v/>
      </c>
      <c r="CM203" s="48" t="n">
        <v>40003.51</v>
      </c>
      <c r="CN203" s="18">
        <f>IF(CM203&gt;0,(CM203-CN$5)/CN$5,0)</f>
        <v/>
      </c>
      <c r="CO203" s="15">
        <f>'Investment Analysis'!GT203</f>
        <v/>
      </c>
      <c r="CP203" s="48" t="n">
        <v>28310.1</v>
      </c>
      <c r="CQ203" s="18">
        <f>IF(CP203&gt;0,(CP203-CQ$5)/CQ$5,0)</f>
        <v/>
      </c>
      <c r="CR203" s="15">
        <f>'Investment Analysis'!HG203</f>
        <v/>
      </c>
      <c r="CS203" s="48" t="n">
        <v>4820</v>
      </c>
      <c r="CT203" s="18">
        <f>IF(CS203&gt;0,(CS203-CT$5)/CT$5,0)</f>
        <v/>
      </c>
      <c r="CU203" s="15">
        <f>'Investment Analysis'!HN203</f>
        <v/>
      </c>
      <c r="CV203" s="48" t="n">
        <v>33699.75</v>
      </c>
      <c r="CW203" s="18">
        <f>IF(CV203&gt;0,(CV203-CW$5)/CW$5,0)</f>
        <v/>
      </c>
      <c r="CX203" s="15">
        <f>'Investment Analysis'!IB203</f>
        <v/>
      </c>
      <c r="CY203" s="48" t="n">
        <v>24151.4</v>
      </c>
      <c r="CZ203" s="18">
        <f>IF(CY203&gt;0,(CY203-CZ$5)/CZ$5,0)</f>
        <v/>
      </c>
      <c r="DA203" s="15">
        <f>'Investment Analysis'!II203</f>
        <v/>
      </c>
      <c r="DB203" s="48" t="n">
        <v>7153.5</v>
      </c>
      <c r="DC203" s="18">
        <f>IF(DB203&gt;0,(DB203-DC$5)/DC$5,0)</f>
        <v/>
      </c>
      <c r="DD203" s="15">
        <f>'Investment Analysis'!IP203</f>
        <v/>
      </c>
      <c r="DE203" s="48" t="n">
        <v>26019</v>
      </c>
      <c r="DF203" s="18">
        <f>'Investment Analysis'!IY203</f>
        <v/>
      </c>
      <c r="DG203" s="15">
        <f>'Investment Analysis'!IW203</f>
        <v/>
      </c>
      <c r="DH203" s="48" t="n">
        <v>22005.3</v>
      </c>
      <c r="DI203" s="18">
        <f>IF(DH203&gt;0,(DH203-DI$5)/DI$5,0)</f>
        <v/>
      </c>
      <c r="DJ203" s="15">
        <f>'Investment Analysis'!JD203</f>
        <v/>
      </c>
      <c r="DK203" s="48" t="n">
        <v>26120</v>
      </c>
      <c r="DL203" s="18">
        <f>IF(DK203&gt;0,(DK203-DL$5)/DL$5,0)</f>
        <v/>
      </c>
      <c r="DM203" s="15">
        <f>'Investment Analysis'!JK203</f>
        <v/>
      </c>
      <c r="DN203" s="48" t="n">
        <v>1129.1</v>
      </c>
      <c r="DO203" s="18">
        <f>IF(DN203&gt;0,(DN203-DO$5)/DO$5,0)</f>
        <v/>
      </c>
      <c r="DP203" s="15">
        <f>'Investment Analysis'!HU203</f>
        <v/>
      </c>
      <c r="DQ203" s="48" t="n">
        <v>41350</v>
      </c>
      <c r="DR203" s="18">
        <f>IF(DQ203&gt;0,(DQ203-DR$5)/DR$5,0)</f>
        <v/>
      </c>
      <c r="DS203" s="15">
        <f>'Investment Analysis'!JR203</f>
        <v/>
      </c>
      <c r="DT203" s="48" t="n">
        <v>24366</v>
      </c>
      <c r="DU203" s="18">
        <f>IF(DT203&gt;0,(DT203-630.54-DU$5)/DU$5,0)</f>
        <v/>
      </c>
      <c r="DV203" s="15">
        <f>'Investment Analysis'!JY203</f>
        <v/>
      </c>
      <c r="DW203" s="48" t="n">
        <v>16562</v>
      </c>
      <c r="DX203" s="18">
        <f>IF(DW203&gt;0,(DW203-DX$5)/DX$5,0)</f>
        <v/>
      </c>
      <c r="DY203" s="15">
        <f>'Investment Analysis'!KF203</f>
        <v/>
      </c>
      <c r="DZ203" s="48" t="n">
        <v>6552</v>
      </c>
      <c r="EA203" s="18">
        <f>IF(DZ203&gt;0,(DZ203-EA$5)/EA$5,0)</f>
        <v/>
      </c>
      <c r="EB203" s="15">
        <f>'Investment Analysis'!KM203</f>
        <v/>
      </c>
      <c r="EC203" s="48" t="n">
        <v>19110</v>
      </c>
      <c r="ED203" s="18">
        <f>'Investment Analysis'!KV203</f>
        <v/>
      </c>
      <c r="EE203" s="15">
        <f>'Investment Analysis'!KT203</f>
        <v/>
      </c>
      <c r="EF203" s="48" t="n">
        <v>24714</v>
      </c>
      <c r="EG203" s="18">
        <f>IF(EF203&gt;0,(EF203-EG$5)/EG$5,0)</f>
        <v/>
      </c>
      <c r="EH203" s="15">
        <f>'Investment Analysis'!LH203</f>
        <v/>
      </c>
      <c r="EI203" s="48" t="n">
        <v>10512.45</v>
      </c>
      <c r="EJ203" s="18">
        <f>'Investment Analysis'!LQ203</f>
        <v/>
      </c>
      <c r="EK203" s="15">
        <f>'Investment Analysis'!LO203</f>
        <v/>
      </c>
      <c r="EL203" s="48" t="n">
        <v>36420</v>
      </c>
      <c r="EM203" s="18">
        <f>IF(EL203&gt;0,(EL203-EM$4)/EM$4,0)</f>
        <v/>
      </c>
      <c r="EN203" s="15">
        <f>'Investment Analysis'!LX203</f>
        <v/>
      </c>
      <c r="EO203" s="48" t="n">
        <v>19275</v>
      </c>
      <c r="EP203" s="68">
        <f>IF(EO203&gt;0,(EO203-500-EP$5)/EP$5,0)</f>
        <v/>
      </c>
      <c r="EQ203" s="15">
        <f>'Investment Analysis'!MC203</f>
        <v/>
      </c>
      <c r="ER203" s="48" t="n">
        <v>7470</v>
      </c>
      <c r="ES203" s="18">
        <f>'Investment Analysis'!LX203</f>
        <v/>
      </c>
      <c r="ET203" s="15">
        <f>'Investment Analysis'!LA203</f>
        <v/>
      </c>
      <c r="EU203" s="48" t="n">
        <v>89784.5</v>
      </c>
      <c r="EV203" s="18">
        <f>'Investment Analysis'!ML203</f>
        <v/>
      </c>
      <c r="EW203" s="15">
        <f>'Investment Analysis'!MJ203</f>
        <v/>
      </c>
      <c r="EX203" s="48" t="n">
        <v>102690</v>
      </c>
      <c r="EY203" s="18">
        <f>IF(EX203&gt;0,(EX203-EY$5)/EY$5,0)</f>
        <v/>
      </c>
      <c r="EZ203" s="15">
        <f>'Investment Analysis'!MQ203</f>
        <v/>
      </c>
      <c r="FA203" s="48" t="n">
        <v>19152</v>
      </c>
      <c r="FB203" s="18">
        <f>IF(FA203&gt;0,(FA203-FB$5)/FB$5,0)</f>
        <v/>
      </c>
      <c r="FC203" s="15">
        <f>'Investment Analysis'!MX203</f>
        <v/>
      </c>
      <c r="FD203" s="48" t="n">
        <v>20954.5</v>
      </c>
      <c r="FE203" s="18">
        <f>IF(FD203&gt;0,(FD203-FE$5)/FE$5,0)</f>
        <v/>
      </c>
      <c r="FF203" s="15">
        <f>'Investment Analysis'!NE203</f>
        <v/>
      </c>
      <c r="FG203" s="48" t="n">
        <v>23022</v>
      </c>
      <c r="FH203" s="18">
        <f>IF(FG203&gt;0,(FG203-FH$5)/FH$5,0)</f>
        <v/>
      </c>
      <c r="FI203" s="15">
        <f>'Investment Analysis'!NL203</f>
        <v/>
      </c>
      <c r="FJ203" s="48" t="n">
        <v>44398.9</v>
      </c>
      <c r="FK203" s="18">
        <f>IF(FJ203&gt;0,(FJ203-FK$5)/FK$5,0)</f>
        <v/>
      </c>
      <c r="FL203" s="15">
        <f>'Investment Analysis'!NS203</f>
        <v/>
      </c>
      <c r="FM203" s="48" t="n">
        <v>3622.95</v>
      </c>
      <c r="FN203" s="18">
        <f>IF(FM203&gt;0,(FM203-FN$5)/FN$5,0)</f>
        <v/>
      </c>
      <c r="FO203" s="15">
        <f>'Investment Analysis'!NZ203</f>
        <v/>
      </c>
      <c r="FP203" s="48" t="n">
        <v>44100</v>
      </c>
      <c r="FQ203" s="18">
        <f>IF(FP203&gt;0,(FP203-FQ$5)/FQ$5,0)</f>
        <v/>
      </c>
      <c r="FR203" s="15">
        <f>'Investment Analysis'!OG203</f>
        <v/>
      </c>
      <c r="FS203" s="48" t="n">
        <v>111327</v>
      </c>
      <c r="FT203" s="18">
        <f>IF(FS203&gt;0,(FS203-FT$5)/FT$5,0)</f>
        <v/>
      </c>
      <c r="FU203" s="15">
        <f>'Investment Analysis'!ON203</f>
        <v/>
      </c>
      <c r="FV203" s="48" t="n">
        <v>18760</v>
      </c>
      <c r="FW203" s="18">
        <f>IF(FV203&gt;0,(FV203-FW$5)/FW$5,0)</f>
        <v/>
      </c>
      <c r="FX203" s="15">
        <f>'Investment Analysis'!OU203</f>
        <v/>
      </c>
      <c r="FY203" s="48" t="n">
        <v>20272.5</v>
      </c>
      <c r="FZ203" s="18">
        <f>IF(FY203&gt;0,(FY203-FZ$5)/FZ$5,0)</f>
        <v/>
      </c>
      <c r="GA203" s="15">
        <f>'Investment Analysis'!PB203</f>
        <v/>
      </c>
      <c r="GB203" s="48" t="n">
        <v>22365</v>
      </c>
      <c r="GC203" s="18">
        <f>'Investment Analysis'!PK203</f>
        <v/>
      </c>
      <c r="GD203" s="15">
        <f>'Investment Analysis'!PI203</f>
        <v/>
      </c>
      <c r="GE203" s="48" t="n">
        <v>23640</v>
      </c>
      <c r="GF203" s="18">
        <f>'Investment Analysis'!PY203</f>
        <v/>
      </c>
      <c r="GG203" s="15">
        <f>'Investment Analysis'!PW203</f>
        <v/>
      </c>
      <c r="GH203" s="48" t="n">
        <v>23964.5</v>
      </c>
      <c r="GI203" s="18">
        <f>'Investment Analysis'!QF203</f>
        <v/>
      </c>
      <c r="GJ203" s="15">
        <f>'Investment Analysis'!QD203</f>
        <v/>
      </c>
      <c r="GK203" s="48" t="n">
        <v>47200</v>
      </c>
      <c r="GL203" s="18">
        <f>'Investment Analysis'!QM203</f>
        <v/>
      </c>
      <c r="GM203" s="15">
        <f>'Investment Analysis'!QK203</f>
        <v/>
      </c>
      <c r="GN203" s="48" t="n">
        <v>27963</v>
      </c>
      <c r="GO203" s="18">
        <f>'Investment Analysis'!QT203</f>
        <v/>
      </c>
      <c r="GP203" s="15">
        <f>'Investment Analysis'!QR203</f>
        <v/>
      </c>
      <c r="GQ203" s="48" t="n">
        <v>5685.9</v>
      </c>
      <c r="GR203" s="18">
        <f>'Investment Analysis'!RA203</f>
        <v/>
      </c>
      <c r="GS203" s="15">
        <f>'Investment Analysis'!QY203</f>
        <v/>
      </c>
      <c r="GT203" s="48" t="n">
        <v>24021</v>
      </c>
      <c r="GU203" s="18">
        <f>'Investment Analysis'!RH203</f>
        <v/>
      </c>
      <c r="GV203" s="15">
        <f>'Investment Analysis'!RF203</f>
        <v/>
      </c>
      <c r="GW203" s="48" t="n">
        <v>14994</v>
      </c>
      <c r="GX203" s="18">
        <f>'Investment Analysis'!RO203</f>
        <v/>
      </c>
      <c r="GY203" s="15">
        <f>'Investment Analysis'!RM203</f>
        <v/>
      </c>
      <c r="GZ203" s="48" t="n">
        <v>6368</v>
      </c>
      <c r="HA203" s="18">
        <f>'Investment Analysis'!RV203</f>
        <v/>
      </c>
      <c r="HB203" s="15">
        <f>'Investment Analysis'!RT203</f>
        <v/>
      </c>
      <c r="HC203" s="48" t="n">
        <v>37094</v>
      </c>
      <c r="HD203" s="18">
        <f>'Investment Analysis'!SC203</f>
        <v/>
      </c>
      <c r="HE203" s="15">
        <f>'Investment Analysis'!SA203</f>
        <v/>
      </c>
      <c r="HF203" s="48" t="n">
        <v>23555</v>
      </c>
      <c r="HG203" s="18">
        <f>'Investment Analysis'!SJ203</f>
        <v/>
      </c>
      <c r="HH203" s="15">
        <f>'Investment Analysis'!SH203</f>
        <v/>
      </c>
      <c r="HI203" s="48" t="n">
        <v>16160</v>
      </c>
      <c r="HJ203" s="18">
        <f>'Investment Analysis'!SM203</f>
        <v/>
      </c>
      <c r="HK203" s="15">
        <f>'Investment Analysis'!SK203</f>
        <v/>
      </c>
      <c r="HL203" s="48" t="n">
        <v>26302.5</v>
      </c>
      <c r="HM203" s="18">
        <f>'Investment Analysis'!SP203</f>
        <v/>
      </c>
      <c r="HN203" s="15">
        <f>'Investment Analysis'!SN203</f>
        <v/>
      </c>
      <c r="HO203" s="48" t="n">
        <v>18433.95</v>
      </c>
      <c r="HP203" s="18">
        <f>'Investment Analysis'!TE203</f>
        <v/>
      </c>
      <c r="HQ203" s="15">
        <f>'Investment Analysis'!TC203</f>
        <v/>
      </c>
      <c r="HR203" s="48" t="n">
        <v>15500</v>
      </c>
      <c r="HS203" s="18">
        <f>'Investment Analysis'!TL203</f>
        <v/>
      </c>
      <c r="HT203" s="15">
        <f>'Investment Analysis'!TJ203</f>
        <v/>
      </c>
      <c r="HU203" s="48" t="n"/>
      <c r="HV203" s="18">
        <f>'Investment Analysis'!TS203</f>
        <v/>
      </c>
      <c r="HW203" s="15">
        <f>'Investment Analysis'!TQ203</f>
        <v/>
      </c>
      <c r="HX203" s="48" t="n"/>
      <c r="HY203" s="18">
        <f>'Investment Analysis'!TZ203</f>
        <v/>
      </c>
      <c r="HZ203" s="15">
        <f>'Investment Analysis'!TX203</f>
        <v/>
      </c>
      <c r="IA203" s="48" t="n"/>
      <c r="IB203" s="18">
        <f>'Investment Analysis'!UG203</f>
        <v/>
      </c>
      <c r="IC203" s="15">
        <f>'Investment Analysis'!UE203</f>
        <v/>
      </c>
      <c r="ID203" s="48" t="n"/>
      <c r="IE203" s="18">
        <f>'Investment Analysis'!UN203</f>
        <v/>
      </c>
      <c r="IF203" s="15">
        <f>'Investment Analysis'!UL203</f>
        <v/>
      </c>
      <c r="IG203" s="48" t="n"/>
      <c r="IH203" s="18">
        <f>'Investment Analysis'!UU203</f>
        <v/>
      </c>
      <c r="II203" s="15">
        <f>'Investment Analysis'!US203</f>
        <v/>
      </c>
      <c r="IJ203" s="48" t="n"/>
      <c r="IK203" s="18">
        <f>'Investment Analysis'!VB203</f>
        <v/>
      </c>
      <c r="IL203" s="15">
        <f>'Investment Analysis'!UZ203</f>
        <v/>
      </c>
      <c r="IM203" s="48" t="n"/>
      <c r="IN203" s="18">
        <f>'Investment Analysis'!VI203</f>
        <v/>
      </c>
      <c r="IO203" s="15">
        <f>'Investment Analysis'!VG203</f>
        <v/>
      </c>
      <c r="IP203" s="18" t="n"/>
      <c r="IQ203" s="18" t="n"/>
      <c r="IR203" s="18" t="n"/>
      <c r="IS203" s="108">
        <f>IF(IT203&gt;0,IT203-IT202,0)</f>
        <v/>
      </c>
      <c r="IT203" s="48">
        <f>FY203+FV203+FS203+FP203+FM203+FJ203+FG203+FD203+FA203+EX203+EU203+ER203+EO203+EL203+EI203+EF203+EC203+DZ203+DW203+DT203+DQ203+DN203+DK203+DH203+DE203+DB203+CY203+CV203+CS203+CP203+CJ203+CG203+CD203+CA203+BX203+P203+CM203+GT203+GQ203+GN203+GK203+GH203+GE203+GB203+BU203+BR203+BO203+BL203+BI203+BF203+BC203+AZ203+AW203+AT203+AQ203+AN203+AK203+AH203+AE203+AB203+Y203+V203+S203+GW203+GZ203+HC203+HF203+HI203+HL203+HO203+HR203+HU203</f>
        <v/>
      </c>
      <c r="IU203" s="101">
        <f>IF(IT203&gt;0,IV203,0)</f>
        <v/>
      </c>
      <c r="IV203" s="101" t="n"/>
      <c r="IW203" s="15">
        <f>IF(IT203&gt;0,(IT203+IV$11-I$2)/I$2,0)</f>
        <v/>
      </c>
      <c r="IX203" s="113">
        <f>IF(IT203&gt;0,IT203+IV$11-I$2,0)</f>
        <v/>
      </c>
      <c r="IY203" s="21">
        <f>IF(IT203&gt;0,(IT203+IV$11+IV$33+IV$52+IV$73+IV$93+IV$113+IV$133+IV$159+IV$176+IV$201-IT$8)/IT$8,0)</f>
        <v/>
      </c>
      <c r="IZ203" s="173">
        <f>IF(IT203&gt;0,IT203+IV$11+IV$33+IV$52+IV$73+IV$93+IV$113+IV$133+IV$159+IV$176+IV$201-IT$8,0)</f>
        <v/>
      </c>
    </row>
    <row r="204">
      <c r="A204" s="554">
        <f>'Investment Analysis'!A204</f>
        <v/>
      </c>
      <c r="B204" s="4">
        <f>'Investment Analysis'!B204</f>
        <v/>
      </c>
      <c r="C204" s="27">
        <f>'Investment Analysis'!C204</f>
        <v/>
      </c>
      <c r="D204" s="14">
        <f>'Investment Analysis'!D204</f>
        <v/>
      </c>
      <c r="E204" s="15">
        <f>'Investment Analysis'!E204</f>
        <v/>
      </c>
      <c r="F204" s="13">
        <f>'Investment Analysis'!G204</f>
        <v/>
      </c>
      <c r="G204" s="14">
        <f>'Investment Analysis'!H204</f>
        <v/>
      </c>
      <c r="H204" s="15">
        <f>'Investment Analysis'!I204</f>
        <v/>
      </c>
      <c r="I204" s="13">
        <f>'Investment Analysis'!K204</f>
        <v/>
      </c>
      <c r="J204" s="14">
        <f>'Investment Analysis'!L204</f>
        <v/>
      </c>
      <c r="K204" s="15">
        <f>'Investment Analysis'!M204</f>
        <v/>
      </c>
      <c r="L204" s="41">
        <f>'Investment Analysis'!T204</f>
        <v/>
      </c>
      <c r="M204" s="21">
        <f>'Investment Analysis'!V204</f>
        <v/>
      </c>
      <c r="N204" s="21">
        <f>'Investment Analysis'!W204</f>
        <v/>
      </c>
      <c r="P204" s="48">
        <f>'Investment Analysis'!Y204</f>
        <v/>
      </c>
      <c r="Q204" s="18" t="n"/>
      <c r="R204" s="83" t="n"/>
      <c r="S204" s="48" t="n">
        <v>4734.54</v>
      </c>
      <c r="T204" s="18">
        <f>'Investment Analysis'!AH204</f>
        <v/>
      </c>
      <c r="U204" s="15">
        <f>'Investment Analysis'!AF204</f>
        <v/>
      </c>
      <c r="V204" s="48" t="n">
        <v>7366.59</v>
      </c>
      <c r="W204" s="18">
        <f>'Investment Analysis'!AO204</f>
        <v/>
      </c>
      <c r="X204" s="15">
        <f>'Investment Analysis'!AM204</f>
        <v/>
      </c>
      <c r="Y204" s="48" t="n">
        <v>11258.24</v>
      </c>
      <c r="Z204" s="18">
        <f>IF(Y204&gt;0,(Y204-Z$5)/Z$5,0)</f>
        <v/>
      </c>
      <c r="AA204" s="15">
        <f>'Investment Analysis'!GM204</f>
        <v/>
      </c>
      <c r="AB204" s="48" t="n">
        <v>2777.96</v>
      </c>
      <c r="AC204" s="18">
        <f>IF(AB204&gt;0,(AB204+8000+5000-AC$5)/AC$5,0)</f>
        <v/>
      </c>
      <c r="AD204" s="15">
        <f>'Investment Analysis'!AT204</f>
        <v/>
      </c>
      <c r="AE204" s="48" t="n">
        <v>11794.6</v>
      </c>
      <c r="AF204" s="18">
        <f>'Investment Analysis'!BC204</f>
        <v/>
      </c>
      <c r="AG204" s="15">
        <f>'Investment Analysis'!BA204</f>
        <v/>
      </c>
      <c r="AH204" s="48" t="n"/>
      <c r="AI204" s="18">
        <f>IF(AH204&gt;0,(AH204-5000+20000+20000-AI$5)/AI$5,0)</f>
        <v/>
      </c>
      <c r="AJ204" s="15">
        <f>'Investment Analysis'!BH204</f>
        <v/>
      </c>
      <c r="AK204" s="48" t="n">
        <v>5225.81</v>
      </c>
      <c r="AL204" s="18">
        <f>IF(AK204&gt;0,(AK204+7000-AL$5)/AL$5,0)</f>
        <v/>
      </c>
      <c r="AM204" s="15">
        <f>'Investment Analysis'!BO204</f>
        <v/>
      </c>
      <c r="AN204" s="48" t="n">
        <v>6022.19</v>
      </c>
      <c r="AO204" s="18">
        <f>IF(AN204&gt;0,(AN204+25000+5000-AO$5)/AO$5,0)</f>
        <v/>
      </c>
      <c r="AP204" s="15">
        <f>'Investment Analysis'!BV204</f>
        <v/>
      </c>
      <c r="AQ204" s="48" t="n">
        <v>5424.57</v>
      </c>
      <c r="AR204" s="18">
        <f>IF(AQ204&gt;0,(AQ204+10000+4000-AR$5)/AR$5,0)</f>
        <v/>
      </c>
      <c r="AS204" s="15">
        <f>'Investment Analysis'!CC204</f>
        <v/>
      </c>
      <c r="AT204" s="48" t="n">
        <v>4816.44</v>
      </c>
      <c r="AU204" s="18">
        <f>'Investment Analysis'!CL204</f>
        <v/>
      </c>
      <c r="AV204" s="15">
        <f>'Investment Analysis'!CJ204</f>
        <v/>
      </c>
      <c r="AW204" s="48" t="n">
        <v>18651</v>
      </c>
      <c r="AX204" s="18">
        <f>IF(AW204&gt;0,(AW204+2000-AX$5)/AX$5,0)</f>
        <v/>
      </c>
      <c r="AY204" s="15">
        <f>'Investment Analysis'!CQ204</f>
        <v/>
      </c>
      <c r="AZ204" s="48" t="n">
        <v>16155.32</v>
      </c>
      <c r="BA204" s="18">
        <f>'Investment Analysis'!CZ204</f>
        <v/>
      </c>
      <c r="BB204" s="15">
        <f>'Investment Analysis'!CX204</f>
        <v/>
      </c>
      <c r="BC204" s="48" t="n">
        <v>9471.290000000001</v>
      </c>
      <c r="BD204" s="18">
        <f>IF(BC204&gt;0,(BC204-10000+30000+10000-BD$5)/BD$5,0)</f>
        <v/>
      </c>
      <c r="BE204" s="15">
        <f>'Investment Analysis'!DE204</f>
        <v/>
      </c>
      <c r="BF204" s="48" t="n">
        <v>4622.24</v>
      </c>
      <c r="BG204" s="18">
        <f>'Investment Analysis'!DN204</f>
        <v/>
      </c>
      <c r="BH204" s="15">
        <f>'Investment Analysis'!DL204</f>
        <v/>
      </c>
      <c r="BI204" s="48" t="n">
        <v>19400.61</v>
      </c>
      <c r="BJ204" s="18">
        <f>'Investment Analysis'!EB204</f>
        <v/>
      </c>
      <c r="BK204" s="15">
        <f>'Investment Analysis'!DZ204</f>
        <v/>
      </c>
      <c r="BL204" s="48" t="n">
        <v>18594.37</v>
      </c>
      <c r="BM204" s="18">
        <f>'Investment Analysis'!EI204</f>
        <v/>
      </c>
      <c r="BN204" s="15">
        <f>'Investment Analysis'!EG204</f>
        <v/>
      </c>
      <c r="BO204" s="48" t="n">
        <v>11043.51</v>
      </c>
      <c r="BP204" s="18">
        <f>'Investment Analysis'!DU204</f>
        <v/>
      </c>
      <c r="BQ204" s="15">
        <f>'Investment Analysis'!DS204</f>
        <v/>
      </c>
      <c r="BR204" s="48" t="n">
        <v>12342.81</v>
      </c>
      <c r="BS204" s="18">
        <f>'Investment Analysis'!EP204</f>
        <v/>
      </c>
      <c r="BT204" s="15">
        <f>'Investment Analysis'!EN204</f>
        <v/>
      </c>
      <c r="BU204" s="48" t="n">
        <v>13737.23</v>
      </c>
      <c r="BV204" s="18">
        <f>IF(BU204&gt;0,(BU204+8000-BV$5)/BV$5,0)</f>
        <v/>
      </c>
      <c r="BW204" s="15">
        <f>'Investment Analysis'!EU204</f>
        <v/>
      </c>
      <c r="BX204" s="48" t="n">
        <v>27764.62</v>
      </c>
      <c r="BY204" s="18">
        <f>IF(BX204&gt;0,(BX204-10000-5000-BY$5)/BY$5,0)</f>
        <v/>
      </c>
      <c r="BZ204" s="15">
        <f>'Investment Analysis'!FB204</f>
        <v/>
      </c>
      <c r="CA204" s="48" t="n">
        <v>20837.16</v>
      </c>
      <c r="CB204" s="18">
        <f>IF(CA204&gt;0,(CA204-CB$5)/CB$5,0)</f>
        <v/>
      </c>
      <c r="CC204" s="15">
        <f>'Investment Analysis'!FI204</f>
        <v/>
      </c>
      <c r="CD204" s="48" t="n">
        <v>9072.629999999999</v>
      </c>
      <c r="CE204" s="18">
        <f>'Investment Analysis'!FR204</f>
        <v/>
      </c>
      <c r="CF204" s="15">
        <f>'Investment Analysis'!FP204</f>
        <v/>
      </c>
      <c r="CG204" s="48" t="n">
        <v>4810.12</v>
      </c>
      <c r="CH204" s="18">
        <f>'Investment Analysis'!FR204</f>
        <v/>
      </c>
      <c r="CI204" s="15">
        <f>'Investment Analysis'!FW204</f>
        <v/>
      </c>
      <c r="CJ204" s="48" t="n"/>
      <c r="CK204" s="18">
        <f>IF(CJ204&gt;0,(CJ204+5000+8000-CK$5)/CK$5,0)</f>
        <v/>
      </c>
      <c r="CL204" s="15">
        <f>'Investment Analysis'!GD204</f>
        <v/>
      </c>
      <c r="CM204" s="48" t="n">
        <v>39138.32</v>
      </c>
      <c r="CN204" s="18">
        <f>IF(CM204&gt;0,(CM204-CN$5)/CN$5,0)</f>
        <v/>
      </c>
      <c r="CO204" s="15">
        <f>'Investment Analysis'!GT204</f>
        <v/>
      </c>
      <c r="CP204" s="48" t="n">
        <v>26876.85</v>
      </c>
      <c r="CQ204" s="18">
        <f>IF(CP204&gt;0,(CP204-CQ$5)/CQ$5,0)</f>
        <v/>
      </c>
      <c r="CR204" s="15">
        <f>'Investment Analysis'!HG204</f>
        <v/>
      </c>
      <c r="CS204" s="48" t="n">
        <v>4820</v>
      </c>
      <c r="CT204" s="18">
        <f>IF(CS204&gt;0,(CS204-CT$5)/CT$5,0)</f>
        <v/>
      </c>
      <c r="CU204" s="15">
        <f>'Investment Analysis'!HN204</f>
        <v/>
      </c>
      <c r="CV204" s="48" t="n">
        <v>32053</v>
      </c>
      <c r="CW204" s="18">
        <f>IF(CV204&gt;0,(CV204-CW$5)/CW$5,0)</f>
        <v/>
      </c>
      <c r="CX204" s="15">
        <f>'Investment Analysis'!IB204</f>
        <v/>
      </c>
      <c r="CY204" s="48" t="n">
        <v>22724.1</v>
      </c>
      <c r="CZ204" s="18">
        <f>IF(CY204&gt;0,(CY204-CZ$5)/CZ$5,0)</f>
        <v/>
      </c>
      <c r="DA204" s="15">
        <f>'Investment Analysis'!II204</f>
        <v/>
      </c>
      <c r="DB204" s="48" t="n">
        <v>7074.75</v>
      </c>
      <c r="DC204" s="18">
        <f>IF(DB204&gt;0,(DB204-DC$5)/DC$5,0)</f>
        <v/>
      </c>
      <c r="DD204" s="15">
        <f>'Investment Analysis'!IP204</f>
        <v/>
      </c>
      <c r="DE204" s="48" t="n">
        <v>25995</v>
      </c>
      <c r="DF204" s="18">
        <f>'Investment Analysis'!IY204</f>
        <v/>
      </c>
      <c r="DG204" s="15">
        <f>'Investment Analysis'!IW204</f>
        <v/>
      </c>
      <c r="DH204" s="48" t="n">
        <v>21159</v>
      </c>
      <c r="DI204" s="18">
        <f>IF(DH204&gt;0,(DH204-DI$5)/DI$5,0)</f>
        <v/>
      </c>
      <c r="DJ204" s="15">
        <f>'Investment Analysis'!JD204</f>
        <v/>
      </c>
      <c r="DK204" s="48" t="n">
        <v>25548</v>
      </c>
      <c r="DL204" s="18">
        <f>IF(DK204&gt;0,(DK204-DL$5)/DL$5,0)</f>
        <v/>
      </c>
      <c r="DM204" s="15">
        <f>'Investment Analysis'!JK204</f>
        <v/>
      </c>
      <c r="DN204" s="48" t="n">
        <v>1107.3</v>
      </c>
      <c r="DO204" s="18">
        <f>IF(DN204&gt;0,(DN204-DO$5)/DO$5,0)</f>
        <v/>
      </c>
      <c r="DP204" s="15">
        <f>'Investment Analysis'!HU204</f>
        <v/>
      </c>
      <c r="DQ204" s="48" t="n">
        <v>43850</v>
      </c>
      <c r="DR204" s="18">
        <f>IF(DQ204&gt;0,(DQ204-DR$5)/DR$5,0)</f>
        <v/>
      </c>
      <c r="DS204" s="15">
        <f>'Investment Analysis'!JR204</f>
        <v/>
      </c>
      <c r="DT204" s="48" t="n">
        <v>23544</v>
      </c>
      <c r="DU204" s="18">
        <f>IF(DT204&gt;0,(DT204-630.54-DU$5)/DU$5,0)</f>
        <v/>
      </c>
      <c r="DV204" s="15">
        <f>'Investment Analysis'!JY204</f>
        <v/>
      </c>
      <c r="DW204" s="48" t="n">
        <v>15358</v>
      </c>
      <c r="DX204" s="18">
        <f>IF(DW204&gt;0,(DW204-DX$5)/DX$5,0)</f>
        <v/>
      </c>
      <c r="DY204" s="15">
        <f>'Investment Analysis'!KF204</f>
        <v/>
      </c>
      <c r="DZ204" s="48" t="n">
        <v>6610</v>
      </c>
      <c r="EA204" s="18">
        <f>IF(DZ204&gt;0,(DZ204-EA$5)/EA$5,0)</f>
        <v/>
      </c>
      <c r="EB204" s="15">
        <f>'Investment Analysis'!KM204</f>
        <v/>
      </c>
      <c r="EC204" s="48" t="n">
        <v>18330</v>
      </c>
      <c r="ED204" s="18">
        <f>'Investment Analysis'!KV204</f>
        <v/>
      </c>
      <c r="EE204" s="15">
        <f>'Investment Analysis'!KT204</f>
        <v/>
      </c>
      <c r="EF204" s="48" t="n">
        <v>23904</v>
      </c>
      <c r="EG204" s="18">
        <f>IF(EF204&gt;0,(EF204-EG$5)/EG$5,0)</f>
        <v/>
      </c>
      <c r="EH204" s="15">
        <f>'Investment Analysis'!LH204</f>
        <v/>
      </c>
      <c r="EI204" s="48" t="n">
        <v>10684.7</v>
      </c>
      <c r="EJ204" s="18">
        <f>'Investment Analysis'!LQ204</f>
        <v/>
      </c>
      <c r="EK204" s="15">
        <f>'Investment Analysis'!LO204</f>
        <v/>
      </c>
      <c r="EL204" s="48" t="n">
        <v>36390</v>
      </c>
      <c r="EM204" s="18">
        <f>IF(EL204&gt;0,(EL204-EM$4)/EM$4,0)</f>
        <v/>
      </c>
      <c r="EN204" s="15">
        <f>'Investment Analysis'!LX204</f>
        <v/>
      </c>
      <c r="EO204" s="48" t="n">
        <v>19250</v>
      </c>
      <c r="EP204" s="68">
        <f>IF(EO204&gt;0,(EO204-500-EP$5)/EP$5,0)</f>
        <v/>
      </c>
      <c r="EQ204" s="15">
        <f>'Investment Analysis'!MC204</f>
        <v/>
      </c>
      <c r="ER204" s="48" t="n">
        <v>7205</v>
      </c>
      <c r="ES204" s="18">
        <f>'Investment Analysis'!LX204</f>
        <v/>
      </c>
      <c r="ET204" s="15">
        <f>'Investment Analysis'!LA204</f>
        <v/>
      </c>
      <c r="EU204" s="48" t="n">
        <v>95654</v>
      </c>
      <c r="EV204" s="18">
        <f>'Investment Analysis'!ML204</f>
        <v/>
      </c>
      <c r="EW204" s="15">
        <f>'Investment Analysis'!MJ204</f>
        <v/>
      </c>
      <c r="EX204" s="48" t="n">
        <v>99792</v>
      </c>
      <c r="EY204" s="18">
        <f>IF(EX204&gt;0,(EX204-EY$5)/EY$5,0)</f>
        <v/>
      </c>
      <c r="EZ204" s="15">
        <f>'Investment Analysis'!MQ204</f>
        <v/>
      </c>
      <c r="FA204" s="48" t="n">
        <v>20632</v>
      </c>
      <c r="FB204" s="18">
        <f>IF(FA204&gt;0,(FA204-FB$5)/FB$5,0)</f>
        <v/>
      </c>
      <c r="FC204" s="15">
        <f>'Investment Analysis'!MX204</f>
        <v/>
      </c>
      <c r="FD204" s="48" t="n">
        <v>20404.3</v>
      </c>
      <c r="FE204" s="18">
        <f>IF(FD204&gt;0,(FD204-FE$5)/FE$5,0)</f>
        <v/>
      </c>
      <c r="FF204" s="15">
        <f>'Investment Analysis'!NE204</f>
        <v/>
      </c>
      <c r="FG204" s="48" t="n">
        <v>22572</v>
      </c>
      <c r="FH204" s="18">
        <f>IF(FG204&gt;0,(FG204-FH$5)/FH$5,0)</f>
        <v/>
      </c>
      <c r="FI204" s="15">
        <f>'Investment Analysis'!NL204</f>
        <v/>
      </c>
      <c r="FJ204" s="48" t="n">
        <v>42319.2</v>
      </c>
      <c r="FK204" s="18">
        <f>IF(FJ204&gt;0,(FJ204-FK$5)/FK$5,0)</f>
        <v/>
      </c>
      <c r="FL204" s="15">
        <f>'Investment Analysis'!NS204</f>
        <v/>
      </c>
      <c r="FM204" s="48" t="n">
        <v>3548.55</v>
      </c>
      <c r="FN204" s="18">
        <f>IF(FM204&gt;0,(FM204-FN$5)/FN$5,0)</f>
        <v/>
      </c>
      <c r="FO204" s="15">
        <f>'Investment Analysis'!NZ204</f>
        <v/>
      </c>
      <c r="FP204" s="48" t="n">
        <v>45100</v>
      </c>
      <c r="FQ204" s="18">
        <f>IF(FP204&gt;0,(FP204-FQ$5)/FQ$5,0)</f>
        <v/>
      </c>
      <c r="FR204" s="15">
        <f>'Investment Analysis'!OG204</f>
        <v/>
      </c>
      <c r="FS204" s="48" t="n">
        <v>109113</v>
      </c>
      <c r="FT204" s="18">
        <f>IF(FS204&gt;0,(FS204-FT$5)/FT$5,0)</f>
        <v/>
      </c>
      <c r="FU204" s="15">
        <f>'Investment Analysis'!ON204</f>
        <v/>
      </c>
      <c r="FV204" s="48" t="n">
        <v>17770</v>
      </c>
      <c r="FW204" s="18">
        <f>IF(FV204&gt;0,(FV204-FW$5)/FW$5,0)</f>
        <v/>
      </c>
      <c r="FX204" s="15">
        <f>'Investment Analysis'!OU204</f>
        <v/>
      </c>
      <c r="FY204" s="48" t="n">
        <v>19712.5</v>
      </c>
      <c r="FZ204" s="18">
        <f>IF(FY204&gt;0,(FY204-FZ$5)/FZ$5,0)</f>
        <v/>
      </c>
      <c r="GA204" s="15">
        <f>'Investment Analysis'!PB204</f>
        <v/>
      </c>
      <c r="GB204" s="48" t="n">
        <v>21925.5</v>
      </c>
      <c r="GC204" s="18">
        <f>'Investment Analysis'!PK204</f>
        <v/>
      </c>
      <c r="GD204" s="15">
        <f>'Investment Analysis'!PI204</f>
        <v/>
      </c>
      <c r="GE204" s="48" t="n">
        <v>24408</v>
      </c>
      <c r="GF204" s="18">
        <f>'Investment Analysis'!PY204</f>
        <v/>
      </c>
      <c r="GG204" s="15">
        <f>'Investment Analysis'!PW204</f>
        <v/>
      </c>
      <c r="GH204" s="48" t="n">
        <v>23222.5</v>
      </c>
      <c r="GI204" s="18">
        <f>'Investment Analysis'!QF204</f>
        <v/>
      </c>
      <c r="GJ204" s="15">
        <f>'Investment Analysis'!QD204</f>
        <v/>
      </c>
      <c r="GK204" s="48" t="n">
        <v>45300</v>
      </c>
      <c r="GL204" s="18">
        <f>'Investment Analysis'!QM204</f>
        <v/>
      </c>
      <c r="GM204" s="15">
        <f>'Investment Analysis'!QK204</f>
        <v/>
      </c>
      <c r="GN204" s="48" t="n">
        <v>29349</v>
      </c>
      <c r="GO204" s="18">
        <f>'Investment Analysis'!QT204</f>
        <v/>
      </c>
      <c r="GP204" s="15">
        <f>'Investment Analysis'!QR204</f>
        <v/>
      </c>
      <c r="GQ204" s="48" t="n">
        <v>5799.75</v>
      </c>
      <c r="GR204" s="18">
        <f>'Investment Analysis'!RA204</f>
        <v/>
      </c>
      <c r="GS204" s="15">
        <f>'Investment Analysis'!QY204</f>
        <v/>
      </c>
      <c r="GT204" s="48" t="n">
        <v>22771.5</v>
      </c>
      <c r="GU204" s="18">
        <f>'Investment Analysis'!RH204</f>
        <v/>
      </c>
      <c r="GV204" s="15">
        <f>'Investment Analysis'!RF204</f>
        <v/>
      </c>
      <c r="GW204" s="48" t="n">
        <v>14033</v>
      </c>
      <c r="GX204" s="18">
        <f>'Investment Analysis'!RO204</f>
        <v/>
      </c>
      <c r="GY204" s="15">
        <f>'Investment Analysis'!RM204</f>
        <v/>
      </c>
      <c r="GZ204" s="48" t="n">
        <v>6178</v>
      </c>
      <c r="HA204" s="18">
        <f>'Investment Analysis'!RV204</f>
        <v/>
      </c>
      <c r="HB204" s="15">
        <f>'Investment Analysis'!RT204</f>
        <v/>
      </c>
      <c r="HC204" s="48" t="n">
        <v>35088</v>
      </c>
      <c r="HD204" s="18">
        <f>'Investment Analysis'!SC204</f>
        <v/>
      </c>
      <c r="HE204" s="15">
        <f>'Investment Analysis'!SA204</f>
        <v/>
      </c>
      <c r="HF204" s="48" t="n">
        <v>21960</v>
      </c>
      <c r="HG204" s="18">
        <f>'Investment Analysis'!SJ204</f>
        <v/>
      </c>
      <c r="HH204" s="15">
        <f>'Investment Analysis'!SH204</f>
        <v/>
      </c>
      <c r="HI204" s="48" t="n">
        <v>16320</v>
      </c>
      <c r="HJ204" s="18">
        <f>'Investment Analysis'!SM204</f>
        <v/>
      </c>
      <c r="HK204" s="15">
        <f>'Investment Analysis'!SK204</f>
        <v/>
      </c>
      <c r="HL204" s="48" t="n">
        <v>24765</v>
      </c>
      <c r="HM204" s="18">
        <f>'Investment Analysis'!SP204</f>
        <v/>
      </c>
      <c r="HN204" s="15">
        <f>'Investment Analysis'!SN204</f>
        <v/>
      </c>
      <c r="HO204" s="48" t="n">
        <v>19976.7</v>
      </c>
      <c r="HP204" s="18">
        <f>'Investment Analysis'!TE204</f>
        <v/>
      </c>
      <c r="HQ204" s="15">
        <f>'Investment Analysis'!TC204</f>
        <v/>
      </c>
      <c r="HR204" s="48" t="n">
        <v>20450</v>
      </c>
      <c r="HS204" s="18">
        <f>'Investment Analysis'!TL204</f>
        <v/>
      </c>
      <c r="HT204" s="15">
        <f>'Investment Analysis'!TJ204</f>
        <v/>
      </c>
      <c r="HU204" s="48" t="n"/>
      <c r="HV204" s="18">
        <f>'Investment Analysis'!TS204</f>
        <v/>
      </c>
      <c r="HW204" s="15">
        <f>'Investment Analysis'!TQ204</f>
        <v/>
      </c>
      <c r="HX204" s="48" t="n"/>
      <c r="HY204" s="18">
        <f>'Investment Analysis'!TZ204</f>
        <v/>
      </c>
      <c r="HZ204" s="15">
        <f>'Investment Analysis'!TX204</f>
        <v/>
      </c>
      <c r="IA204" s="48" t="n"/>
      <c r="IB204" s="18">
        <f>'Investment Analysis'!UG204</f>
        <v/>
      </c>
      <c r="IC204" s="15">
        <f>'Investment Analysis'!UE204</f>
        <v/>
      </c>
      <c r="ID204" s="48" t="n"/>
      <c r="IE204" s="18">
        <f>'Investment Analysis'!UN204</f>
        <v/>
      </c>
      <c r="IF204" s="15">
        <f>'Investment Analysis'!UL204</f>
        <v/>
      </c>
      <c r="IG204" s="48" t="n"/>
      <c r="IH204" s="18">
        <f>'Investment Analysis'!UU204</f>
        <v/>
      </c>
      <c r="II204" s="15">
        <f>'Investment Analysis'!US204</f>
        <v/>
      </c>
      <c r="IJ204" s="48" t="n"/>
      <c r="IK204" s="18">
        <f>'Investment Analysis'!VB204</f>
        <v/>
      </c>
      <c r="IL204" s="15">
        <f>'Investment Analysis'!UZ204</f>
        <v/>
      </c>
      <c r="IM204" s="48" t="n"/>
      <c r="IN204" s="18">
        <f>'Investment Analysis'!VI204</f>
        <v/>
      </c>
      <c r="IO204" s="15">
        <f>'Investment Analysis'!VG204</f>
        <v/>
      </c>
      <c r="IP204" s="18" t="n"/>
      <c r="IQ204" s="18" t="n"/>
      <c r="IR204" s="18" t="n"/>
      <c r="IS204" s="108">
        <f>IF(IT204&gt;0,IT204-IT203,0)</f>
        <v/>
      </c>
      <c r="IT204" s="48">
        <f>FY204+FV204+FS204+FP204+FM204+FJ204+FG204+FD204+FA204+EX204+EU204+ER204+EO204+EL204+EI204+EF204+EC204+DZ204+DW204+DT204+DQ204+DN204+DK204+DH204+DE204+DB204+CY204+CV204+CS204+CP204+CJ204+CG204+CD204+CA204+BX204+P204+CM204+GT204+GQ204+GN204+GK204+GH204+GE204+GB204+BU204+BR204+BO204+BL204+BI204+BF204+BC204+AZ204+AW204+AT204+AQ204+AN204+AK204+AH204+AE204+AB204+Y204+V204+S204+GW204+GZ204+HC204+HF204+HI204+HL204+HO204+HR204+HU204</f>
        <v/>
      </c>
      <c r="IU204" s="101">
        <f>IF(IT204&gt;0,IV204,0)</f>
        <v/>
      </c>
      <c r="IV204" s="101" t="n"/>
      <c r="IW204" s="15">
        <f>IF(IT204&gt;0,(IT204+IV$11-I$2)/I$2,0)</f>
        <v/>
      </c>
      <c r="IX204" s="113">
        <f>IF(IT204&gt;0,IT204+IV$11-I$2,0)</f>
        <v/>
      </c>
      <c r="IY204" s="21">
        <f>IF(IT204&gt;0,(IT204+IV$11+IV$33+IV$52+IV$73+IV$93+IV$113+IV$133+IV$159+IV$176+IV$201-IT$8)/IT$8,0)</f>
        <v/>
      </c>
      <c r="IZ204" s="173">
        <f>IF(IT204&gt;0,IT204+IV$11+IV$33+IV$52+IV$73+IV$93+IV$113+IV$133+IV$159+IV$176+IV$201-IT$8,0)</f>
        <v/>
      </c>
    </row>
    <row r="205">
      <c r="A205" s="554">
        <f>'Investment Analysis'!A205</f>
        <v/>
      </c>
      <c r="B205" s="4">
        <f>'Investment Analysis'!B205</f>
        <v/>
      </c>
      <c r="C205" s="27">
        <f>'Investment Analysis'!C205</f>
        <v/>
      </c>
      <c r="D205" s="14">
        <f>'Investment Analysis'!D205</f>
        <v/>
      </c>
      <c r="E205" s="15">
        <f>'Investment Analysis'!E205</f>
        <v/>
      </c>
      <c r="F205" s="13">
        <f>'Investment Analysis'!G205</f>
        <v/>
      </c>
      <c r="G205" s="14">
        <f>'Investment Analysis'!H205</f>
        <v/>
      </c>
      <c r="H205" s="15">
        <f>'Investment Analysis'!I205</f>
        <v/>
      </c>
      <c r="I205" s="13">
        <f>'Investment Analysis'!K205</f>
        <v/>
      </c>
      <c r="J205" s="14">
        <f>'Investment Analysis'!L205</f>
        <v/>
      </c>
      <c r="K205" s="15">
        <f>'Investment Analysis'!M205</f>
        <v/>
      </c>
      <c r="L205" s="41">
        <f>'Investment Analysis'!T205</f>
        <v/>
      </c>
      <c r="M205" s="21">
        <f>'Investment Analysis'!V205</f>
        <v/>
      </c>
      <c r="N205" s="21">
        <f>'Investment Analysis'!W205</f>
        <v/>
      </c>
      <c r="P205" s="48">
        <f>'Investment Analysis'!Y205</f>
        <v/>
      </c>
      <c r="Q205" s="18" t="n"/>
      <c r="R205" s="83" t="n"/>
      <c r="S205" s="48" t="n">
        <v>4840.44</v>
      </c>
      <c r="T205" s="18">
        <f>'Investment Analysis'!AH205</f>
        <v/>
      </c>
      <c r="U205" s="15">
        <f>'Investment Analysis'!AF205</f>
        <v/>
      </c>
      <c r="V205" s="48" t="n">
        <v>7488.1</v>
      </c>
      <c r="W205" s="18">
        <f>'Investment Analysis'!AO205</f>
        <v/>
      </c>
      <c r="X205" s="15">
        <f>'Investment Analysis'!AM205</f>
        <v/>
      </c>
      <c r="Y205" s="48" t="n">
        <v>11301.89</v>
      </c>
      <c r="Z205" s="18">
        <f>IF(Y205&gt;0,(Y205-Z$5)/Z$5,0)</f>
        <v/>
      </c>
      <c r="AA205" s="15">
        <f>'Investment Analysis'!GM205</f>
        <v/>
      </c>
      <c r="AB205" s="48" t="n">
        <v>2841.96</v>
      </c>
      <c r="AC205" s="18">
        <f>IF(AB205&gt;0,(AB205+8000+5000-AC$5)/AC$5,0)</f>
        <v/>
      </c>
      <c r="AD205" s="15">
        <f>'Investment Analysis'!AT205</f>
        <v/>
      </c>
      <c r="AE205" s="48" t="n">
        <v>11978.52</v>
      </c>
      <c r="AF205" s="18">
        <f>'Investment Analysis'!BC205</f>
        <v/>
      </c>
      <c r="AG205" s="15">
        <f>'Investment Analysis'!BA205</f>
        <v/>
      </c>
      <c r="AH205" s="48" t="n"/>
      <c r="AI205" s="18">
        <f>IF(AH205&gt;0,(AH205-5000+20000+20000-AI$5)/AI$5,0)</f>
        <v/>
      </c>
      <c r="AJ205" s="15">
        <f>'Investment Analysis'!BH205</f>
        <v/>
      </c>
      <c r="AK205" s="48" t="n">
        <v>5323</v>
      </c>
      <c r="AL205" s="18">
        <f>IF(AK205&gt;0,(AK205+7000-AL$5)/AL$5,0)</f>
        <v/>
      </c>
      <c r="AM205" s="15">
        <f>'Investment Analysis'!BO205</f>
        <v/>
      </c>
      <c r="AN205" s="48" t="n">
        <v>6192.78</v>
      </c>
      <c r="AO205" s="18">
        <f>IF(AN205&gt;0,(AN205+25000+5000-AO$5)/AO$5,0)</f>
        <v/>
      </c>
      <c r="AP205" s="15">
        <f>'Investment Analysis'!BV205</f>
        <v/>
      </c>
      <c r="AQ205" s="48" t="n">
        <v>5443.85</v>
      </c>
      <c r="AR205" s="18">
        <f>IF(AQ205&gt;0,(AQ205+10000+4000-AR$5)/AR$5,0)</f>
        <v/>
      </c>
      <c r="AS205" s="15">
        <f>'Investment Analysis'!CC205</f>
        <v/>
      </c>
      <c r="AT205" s="48" t="n">
        <v>4924.48</v>
      </c>
      <c r="AU205" s="18">
        <f>'Investment Analysis'!CL205</f>
        <v/>
      </c>
      <c r="AV205" s="15">
        <f>'Investment Analysis'!CJ205</f>
        <v/>
      </c>
      <c r="AW205" s="48" t="n">
        <v>19122.76</v>
      </c>
      <c r="AX205" s="18">
        <f>IF(AW205&gt;0,(AW205+2000-AX$5)/AX$5,0)</f>
        <v/>
      </c>
      <c r="AY205" s="15">
        <f>'Investment Analysis'!CQ205</f>
        <v/>
      </c>
      <c r="AZ205" s="48" t="n">
        <v>16460.84</v>
      </c>
      <c r="BA205" s="18">
        <f>'Investment Analysis'!CZ205</f>
        <v/>
      </c>
      <c r="BB205" s="15">
        <f>'Investment Analysis'!CX205</f>
        <v/>
      </c>
      <c r="BC205" s="48" t="n">
        <v>9625.690000000001</v>
      </c>
      <c r="BD205" s="18">
        <f>IF(BC205&gt;0,(BC205-10000+30000+10000-BD$5)/BD$5,0)</f>
        <v/>
      </c>
      <c r="BE205" s="15">
        <f>'Investment Analysis'!DE205</f>
        <v/>
      </c>
      <c r="BF205" s="48" t="n">
        <v>4696.87</v>
      </c>
      <c r="BG205" s="18">
        <f>'Investment Analysis'!DN205</f>
        <v/>
      </c>
      <c r="BH205" s="15">
        <f>'Investment Analysis'!DL205</f>
        <v/>
      </c>
      <c r="BI205" s="48" t="n">
        <v>20447.52</v>
      </c>
      <c r="BJ205" s="18">
        <f>'Investment Analysis'!EB205</f>
        <v/>
      </c>
      <c r="BK205" s="15">
        <f>'Investment Analysis'!DZ205</f>
        <v/>
      </c>
      <c r="BL205" s="48" t="n">
        <v>19096.45</v>
      </c>
      <c r="BM205" s="18">
        <f>'Investment Analysis'!EI205</f>
        <v/>
      </c>
      <c r="BN205" s="15">
        <f>'Investment Analysis'!EG205</f>
        <v/>
      </c>
      <c r="BO205" s="48" t="n">
        <v>11343.5</v>
      </c>
      <c r="BP205" s="18">
        <f>'Investment Analysis'!DU205</f>
        <v/>
      </c>
      <c r="BQ205" s="15">
        <f>'Investment Analysis'!DS205</f>
        <v/>
      </c>
      <c r="BR205" s="48" t="n">
        <v>12592.77</v>
      </c>
      <c r="BS205" s="18">
        <f>'Investment Analysis'!EP205</f>
        <v/>
      </c>
      <c r="BT205" s="15">
        <f>'Investment Analysis'!EN205</f>
        <v/>
      </c>
      <c r="BU205" s="48" t="n">
        <v>13879.81</v>
      </c>
      <c r="BV205" s="18">
        <f>IF(BU205&gt;0,(BU205+8000-BV$5)/BV$5,0)</f>
        <v/>
      </c>
      <c r="BW205" s="15">
        <f>'Investment Analysis'!EU205</f>
        <v/>
      </c>
      <c r="BX205" s="48" t="n">
        <v>28746.17</v>
      </c>
      <c r="BY205" s="18">
        <f>IF(BX205&gt;0,(BX205-10000-5000-BY$5)/BY$5,0)</f>
        <v/>
      </c>
      <c r="BZ205" s="15">
        <f>'Investment Analysis'!FB205</f>
        <v/>
      </c>
      <c r="CA205" s="48" t="n">
        <v>21152.87</v>
      </c>
      <c r="CB205" s="18">
        <f>IF(CA205&gt;0,(CA205-CB$5)/CB$5,0)</f>
        <v/>
      </c>
      <c r="CC205" s="15">
        <f>'Investment Analysis'!FI205</f>
        <v/>
      </c>
      <c r="CD205" s="48" t="n">
        <v>9193.76</v>
      </c>
      <c r="CE205" s="18">
        <f>'Investment Analysis'!FR205</f>
        <v/>
      </c>
      <c r="CF205" s="15">
        <f>'Investment Analysis'!FP205</f>
        <v/>
      </c>
      <c r="CG205" s="48" t="n">
        <v>4797.69</v>
      </c>
      <c r="CH205" s="18">
        <f>'Investment Analysis'!FR205</f>
        <v/>
      </c>
      <c r="CI205" s="15">
        <f>'Investment Analysis'!FW205</f>
        <v/>
      </c>
      <c r="CJ205" s="48" t="n"/>
      <c r="CK205" s="18">
        <f>IF(CJ205&gt;0,(CJ205+5000+8000-CK$5)/CK$5,0)</f>
        <v/>
      </c>
      <c r="CL205" s="15">
        <f>'Investment Analysis'!GD205</f>
        <v/>
      </c>
      <c r="CM205" s="48" t="n">
        <v>39935.21</v>
      </c>
      <c r="CN205" s="18">
        <f>IF(CM205&gt;0,(CM205-CN$5)/CN$5,0)</f>
        <v/>
      </c>
      <c r="CO205" s="15">
        <f>'Investment Analysis'!GT205</f>
        <v/>
      </c>
      <c r="CP205" s="48" t="n">
        <v>28333.5</v>
      </c>
      <c r="CQ205" s="18">
        <f>IF(CP205&gt;0,(CP205-CQ$5)/CQ$5,0)</f>
        <v/>
      </c>
      <c r="CR205" s="15">
        <f>'Investment Analysis'!HG205</f>
        <v/>
      </c>
      <c r="CS205" s="48" t="n">
        <v>4960</v>
      </c>
      <c r="CT205" s="18">
        <f>IF(CS205&gt;0,(CS205-CT$5)/CT$5,0)</f>
        <v/>
      </c>
      <c r="CU205" s="15">
        <f>'Investment Analysis'!HN205</f>
        <v/>
      </c>
      <c r="CV205" s="48" t="n">
        <v>32956</v>
      </c>
      <c r="CW205" s="18">
        <f>IF(CV205&gt;0,(CV205-CW$5)/CW$5,0)</f>
        <v/>
      </c>
      <c r="CX205" s="15">
        <f>'Investment Analysis'!IB205</f>
        <v/>
      </c>
      <c r="CY205" s="48" t="n">
        <v>24969</v>
      </c>
      <c r="CZ205" s="18">
        <f>IF(CY205&gt;0,(CY205-CZ$5)/CZ$5,0)</f>
        <v/>
      </c>
      <c r="DA205" s="15">
        <f>'Investment Analysis'!II205</f>
        <v/>
      </c>
      <c r="DB205" s="48" t="n">
        <v>7197.5</v>
      </c>
      <c r="DC205" s="18">
        <f>IF(DB205&gt;0,(DB205-DC$5)/DC$5,0)</f>
        <v/>
      </c>
      <c r="DD205" s="15">
        <f>'Investment Analysis'!IP205</f>
        <v/>
      </c>
      <c r="DE205" s="48" t="n">
        <v>27645</v>
      </c>
      <c r="DF205" s="18">
        <f>'Investment Analysis'!IY205</f>
        <v/>
      </c>
      <c r="DG205" s="15">
        <f>'Investment Analysis'!IW205</f>
        <v/>
      </c>
      <c r="DH205" s="48" t="n">
        <v>21471</v>
      </c>
      <c r="DI205" s="18">
        <f>IF(DH205&gt;0,(DH205-DI$5)/DI$5,0)</f>
        <v/>
      </c>
      <c r="DJ205" s="15">
        <f>'Investment Analysis'!JD205</f>
        <v/>
      </c>
      <c r="DK205" s="48" t="n">
        <v>25702.5</v>
      </c>
      <c r="DL205" s="18">
        <f>IF(DK205&gt;0,(DK205-DL$5)/DL$5,0)</f>
        <v/>
      </c>
      <c r="DM205" s="15">
        <f>'Investment Analysis'!JK205</f>
        <v/>
      </c>
      <c r="DN205" s="48" t="n">
        <v>1122.4</v>
      </c>
      <c r="DO205" s="18">
        <f>IF(DN205&gt;0,(DN205-DO$5)/DO$5,0)</f>
        <v/>
      </c>
      <c r="DP205" s="15">
        <f>'Investment Analysis'!HU205</f>
        <v/>
      </c>
      <c r="DQ205" s="48" t="n">
        <v>48810</v>
      </c>
      <c r="DR205" s="18">
        <f>IF(DQ205&gt;0,(DQ205-DR$5)/DR$5,0)</f>
        <v/>
      </c>
      <c r="DS205" s="15">
        <f>'Investment Analysis'!JR205</f>
        <v/>
      </c>
      <c r="DT205" s="48" t="n">
        <v>27012</v>
      </c>
      <c r="DU205" s="18">
        <f>IF(DT205&gt;0,(DT205-630.54-DU$5)/DU$5,0)</f>
        <v/>
      </c>
      <c r="DV205" s="15">
        <f>'Investment Analysis'!JY205</f>
        <v/>
      </c>
      <c r="DW205" s="48" t="n">
        <v>15974</v>
      </c>
      <c r="DX205" s="18">
        <f>IF(DW205&gt;0,(DW205-DX$5)/DX$5,0)</f>
        <v/>
      </c>
      <c r="DY205" s="15">
        <f>'Investment Analysis'!KF205</f>
        <v/>
      </c>
      <c r="DZ205" s="48" t="n">
        <v>6948</v>
      </c>
      <c r="EA205" s="18">
        <f>IF(DZ205&gt;0,(DZ205-EA$5)/EA$5,0)</f>
        <v/>
      </c>
      <c r="EB205" s="15">
        <f>'Investment Analysis'!KM205</f>
        <v/>
      </c>
      <c r="EC205" s="48" t="n">
        <v>22685</v>
      </c>
      <c r="ED205" s="18">
        <f>'Investment Analysis'!KV205</f>
        <v/>
      </c>
      <c r="EE205" s="15">
        <f>'Investment Analysis'!KT205</f>
        <v/>
      </c>
      <c r="EF205" s="48" t="n">
        <v>24147</v>
      </c>
      <c r="EG205" s="18">
        <f>IF(EF205&gt;0,(EF205-EG$5)/EG$5,0)</f>
        <v/>
      </c>
      <c r="EH205" s="15">
        <f>'Investment Analysis'!LH205</f>
        <v/>
      </c>
      <c r="EI205" s="48" t="n">
        <v>11186.5</v>
      </c>
      <c r="EJ205" s="18">
        <f>'Investment Analysis'!LQ205</f>
        <v/>
      </c>
      <c r="EK205" s="15">
        <f>'Investment Analysis'!LO205</f>
        <v/>
      </c>
      <c r="EL205" s="48" t="n">
        <v>38265</v>
      </c>
      <c r="EM205" s="18">
        <f>IF(EL205&gt;0,(EL205-EM$4)/EM$4,0)</f>
        <v/>
      </c>
      <c r="EN205" s="15">
        <f>'Investment Analysis'!LX205</f>
        <v/>
      </c>
      <c r="EO205" s="48" t="n">
        <v>20415</v>
      </c>
      <c r="EP205" s="68">
        <f>IF(EO205&gt;0,(EO205-500-EP$5)/EP$5,0)</f>
        <v/>
      </c>
      <c r="EQ205" s="15">
        <f>'Investment Analysis'!MC205</f>
        <v/>
      </c>
      <c r="ER205" s="48" t="n">
        <v>7985</v>
      </c>
      <c r="ES205" s="18">
        <f>'Investment Analysis'!LX205</f>
        <v/>
      </c>
      <c r="ET205" s="15">
        <f>'Investment Analysis'!LA205</f>
        <v/>
      </c>
      <c r="EU205" s="48" t="n">
        <v>111156.5</v>
      </c>
      <c r="EV205" s="18">
        <f>'Investment Analysis'!ML205</f>
        <v/>
      </c>
      <c r="EW205" s="15">
        <f>'Investment Analysis'!MJ205</f>
        <v/>
      </c>
      <c r="EX205" s="48" t="n">
        <v>103619.25</v>
      </c>
      <c r="EY205" s="18">
        <f>IF(EX205&gt;0,(EX205-EY$5)/EY$5,0)</f>
        <v/>
      </c>
      <c r="EZ205" s="15">
        <f>'Investment Analysis'!MQ205</f>
        <v/>
      </c>
      <c r="FA205" s="48" t="n">
        <v>21912</v>
      </c>
      <c r="FB205" s="18">
        <f>IF(FA205&gt;0,(FA205-FB$5)/FB$5,0)</f>
        <v/>
      </c>
      <c r="FC205" s="15">
        <f>'Investment Analysis'!MX205</f>
        <v/>
      </c>
      <c r="FD205" s="48" t="n">
        <v>20827.1</v>
      </c>
      <c r="FE205" s="18">
        <f>IF(FD205&gt;0,(FD205-FE$5)/FE$5,0)</f>
        <v/>
      </c>
      <c r="FF205" s="15">
        <f>'Investment Analysis'!NE205</f>
        <v/>
      </c>
      <c r="FG205" s="48" t="n">
        <v>24264</v>
      </c>
      <c r="FH205" s="18">
        <f>IF(FG205&gt;0,(FG205-FH$5)/FH$5,0)</f>
        <v/>
      </c>
      <c r="FI205" s="15">
        <f>'Investment Analysis'!NL205</f>
        <v/>
      </c>
      <c r="FJ205" s="48" t="n">
        <v>45377.5</v>
      </c>
      <c r="FK205" s="18">
        <f>IF(FJ205&gt;0,(FJ205-FK$5)/FK$5,0)</f>
        <v/>
      </c>
      <c r="FL205" s="15">
        <f>'Investment Analysis'!NS205</f>
        <v/>
      </c>
      <c r="FM205" s="48" t="n">
        <v>3662.25</v>
      </c>
      <c r="FN205" s="18">
        <f>IF(FM205&gt;0,(FM205-FN$5)/FN$5,0)</f>
        <v/>
      </c>
      <c r="FO205" s="15">
        <f>'Investment Analysis'!NZ205</f>
        <v/>
      </c>
      <c r="FP205" s="48" t="n">
        <v>52600</v>
      </c>
      <c r="FQ205" s="18">
        <f>IF(FP205&gt;0,(FP205-FQ$5)/FQ$5,0)</f>
        <v/>
      </c>
      <c r="FR205" s="15">
        <f>'Investment Analysis'!OG205</f>
        <v/>
      </c>
      <c r="FS205" s="48" t="n">
        <v>120222</v>
      </c>
      <c r="FT205" s="18">
        <f>IF(FS205&gt;0,(FS205-FT$5)/FT$5,0)</f>
        <v/>
      </c>
      <c r="FU205" s="15">
        <f>'Investment Analysis'!ON205</f>
        <v/>
      </c>
      <c r="FV205" s="48" t="n">
        <v>21380</v>
      </c>
      <c r="FW205" s="18">
        <f>IF(FV205&gt;0,(FV205-FW$5)/FW$5,0)</f>
        <v/>
      </c>
      <c r="FX205" s="15">
        <f>'Investment Analysis'!OU205</f>
        <v/>
      </c>
      <c r="FY205" s="48" t="n">
        <v>19856.25</v>
      </c>
      <c r="FZ205" s="18">
        <f>IF(FY205&gt;0,(FY205-FZ$5)/FZ$5,0)</f>
        <v/>
      </c>
      <c r="GA205" s="15">
        <f>'Investment Analysis'!PB205</f>
        <v/>
      </c>
      <c r="GB205" s="48" t="n">
        <v>22006.5</v>
      </c>
      <c r="GC205" s="18">
        <f>'Investment Analysis'!PK205</f>
        <v/>
      </c>
      <c r="GD205" s="15">
        <f>'Investment Analysis'!PI205</f>
        <v/>
      </c>
      <c r="GE205" s="48" t="n">
        <v>28524</v>
      </c>
      <c r="GF205" s="18">
        <f>'Investment Analysis'!PY205</f>
        <v/>
      </c>
      <c r="GG205" s="15">
        <f>'Investment Analysis'!PW205</f>
        <v/>
      </c>
      <c r="GH205" s="48" t="n">
        <v>23844.8</v>
      </c>
      <c r="GI205" s="18">
        <f>'Investment Analysis'!QF205</f>
        <v/>
      </c>
      <c r="GJ205" s="15">
        <f>'Investment Analysis'!QD205</f>
        <v/>
      </c>
      <c r="GK205" s="48" t="n">
        <v>47510</v>
      </c>
      <c r="GL205" s="18">
        <f>'Investment Analysis'!QM205</f>
        <v/>
      </c>
      <c r="GM205" s="15">
        <f>'Investment Analysis'!QK205</f>
        <v/>
      </c>
      <c r="GN205" s="48" t="n">
        <v>34812</v>
      </c>
      <c r="GO205" s="18">
        <f>'Investment Analysis'!QT205</f>
        <v/>
      </c>
      <c r="GP205" s="15">
        <f>'Investment Analysis'!QR205</f>
        <v/>
      </c>
      <c r="GQ205" s="48" t="n">
        <v>5994.45</v>
      </c>
      <c r="GR205" s="18">
        <f>'Investment Analysis'!RA205</f>
        <v/>
      </c>
      <c r="GS205" s="15">
        <f>'Investment Analysis'!QY205</f>
        <v/>
      </c>
      <c r="GT205" s="48" t="n">
        <v>23600.25</v>
      </c>
      <c r="GU205" s="18">
        <f>'Investment Analysis'!RH205</f>
        <v/>
      </c>
      <c r="GV205" s="15">
        <f>'Investment Analysis'!RF205</f>
        <v/>
      </c>
      <c r="GW205" s="48" t="n">
        <v>15144.5</v>
      </c>
      <c r="GX205" s="18">
        <f>'Investment Analysis'!RO205</f>
        <v/>
      </c>
      <c r="GY205" s="15">
        <f>'Investment Analysis'!RM205</f>
        <v/>
      </c>
      <c r="GZ205" s="48" t="n">
        <v>6684</v>
      </c>
      <c r="HA205" s="18">
        <f>'Investment Analysis'!RV205</f>
        <v/>
      </c>
      <c r="HB205" s="15">
        <f>'Investment Analysis'!RT205</f>
        <v/>
      </c>
      <c r="HC205" s="48" t="n">
        <v>35442</v>
      </c>
      <c r="HD205" s="18">
        <f>'Investment Analysis'!SC205</f>
        <v/>
      </c>
      <c r="HE205" s="15">
        <f>'Investment Analysis'!SA205</f>
        <v/>
      </c>
      <c r="HF205" s="48" t="n">
        <v>27455</v>
      </c>
      <c r="HG205" s="18">
        <f>'Investment Analysis'!SJ205</f>
        <v/>
      </c>
      <c r="HH205" s="15">
        <f>'Investment Analysis'!SH205</f>
        <v/>
      </c>
      <c r="HI205" s="48" t="n">
        <v>19920</v>
      </c>
      <c r="HJ205" s="18">
        <f>'Investment Analysis'!SM205</f>
        <v/>
      </c>
      <c r="HK205" s="15">
        <f>'Investment Analysis'!SK205</f>
        <v/>
      </c>
      <c r="HL205" s="48" t="n">
        <v>30465</v>
      </c>
      <c r="HM205" s="18">
        <f>'Investment Analysis'!SP205</f>
        <v/>
      </c>
      <c r="HN205" s="15">
        <f>'Investment Analysis'!SN205</f>
        <v/>
      </c>
      <c r="HO205" s="48" t="n">
        <v>24240.3</v>
      </c>
      <c r="HP205" s="18">
        <f>'Investment Analysis'!TE205</f>
        <v/>
      </c>
      <c r="HQ205" s="15">
        <f>'Investment Analysis'!TC205</f>
        <v/>
      </c>
      <c r="HR205" s="48" t="n">
        <v>34015</v>
      </c>
      <c r="HS205" s="18">
        <f>'Investment Analysis'!TL205</f>
        <v/>
      </c>
      <c r="HT205" s="15">
        <f>'Investment Analysis'!TJ205</f>
        <v/>
      </c>
      <c r="HU205" s="48" t="n"/>
      <c r="HV205" s="18">
        <f>'Investment Analysis'!TS205</f>
        <v/>
      </c>
      <c r="HW205" s="15">
        <f>'Investment Analysis'!TQ205</f>
        <v/>
      </c>
      <c r="HX205" s="48" t="n"/>
      <c r="HY205" s="18">
        <f>'Investment Analysis'!TZ205</f>
        <v/>
      </c>
      <c r="HZ205" s="15">
        <f>'Investment Analysis'!TX205</f>
        <v/>
      </c>
      <c r="IA205" s="48" t="n"/>
      <c r="IB205" s="18">
        <f>'Investment Analysis'!UG205</f>
        <v/>
      </c>
      <c r="IC205" s="15">
        <f>'Investment Analysis'!UE205</f>
        <v/>
      </c>
      <c r="ID205" s="48" t="n"/>
      <c r="IE205" s="18">
        <f>'Investment Analysis'!UN205</f>
        <v/>
      </c>
      <c r="IF205" s="15">
        <f>'Investment Analysis'!UL205</f>
        <v/>
      </c>
      <c r="IG205" s="48" t="n"/>
      <c r="IH205" s="18">
        <f>'Investment Analysis'!UU205</f>
        <v/>
      </c>
      <c r="II205" s="15">
        <f>'Investment Analysis'!US205</f>
        <v/>
      </c>
      <c r="IJ205" s="48" t="n"/>
      <c r="IK205" s="18">
        <f>'Investment Analysis'!VB205</f>
        <v/>
      </c>
      <c r="IL205" s="15">
        <f>'Investment Analysis'!UZ205</f>
        <v/>
      </c>
      <c r="IM205" s="48" t="n"/>
      <c r="IN205" s="18">
        <f>'Investment Analysis'!VI205</f>
        <v/>
      </c>
      <c r="IO205" s="15">
        <f>'Investment Analysis'!VG205</f>
        <v/>
      </c>
      <c r="IP205" s="18" t="n"/>
      <c r="IQ205" s="18" t="n"/>
      <c r="IR205" s="18" t="n"/>
      <c r="IS205" s="108">
        <f>IF(IT205&gt;0,IT205-IT204,0)</f>
        <v/>
      </c>
      <c r="IT205" s="48">
        <f>FY205+FV205+FS205+FP205+FM205+FJ205+FG205+FD205+FA205+EX205+EU205+ER205+EO205+EL205+EI205+EF205+EC205+DZ205+DW205+DT205+DQ205+DN205+DK205+DH205+DE205+DB205+CY205+CV205+CS205+CP205+CJ205+CG205+CD205+CA205+BX205+P205+CM205+GT205+GQ205+GN205+GK205+GH205+GE205+GB205+BU205+BR205+BO205+BL205+BI205+BF205+BC205+AZ205+AW205+AT205+AQ205+AN205+AK205+AH205+AE205+AB205+Y205+V205+S205+GW205+GZ205+HC205+HF205+HI205+HL205+HO205+HR205+HU205</f>
        <v/>
      </c>
      <c r="IU205" s="101">
        <f>IF(IT205&gt;0,IV205,0)</f>
        <v/>
      </c>
      <c r="IV205" s="101" t="n"/>
      <c r="IW205" s="15">
        <f>IF(IT205&gt;0,(IT205+IV$11-I$2)/I$2,0)</f>
        <v/>
      </c>
      <c r="IX205" s="113">
        <f>IF(IT205&gt;0,IT205+IV$11-I$2,0)</f>
        <v/>
      </c>
      <c r="IY205" s="21">
        <f>IF(IT205&gt;0,(IT205+IV$11+IV$33+IV$52+IV$73+IV$93+IV$113+IV$133+IV$159+IV$176+IV$201-IT$8)/IT$8,0)</f>
        <v/>
      </c>
      <c r="IZ205" s="173">
        <f>IF(IT205&gt;0,IT205+IV$11+IV$33+IV$52+IV$73+IV$93+IV$113+IV$133+IV$159+IV$176+IV$201-IT$8,0)</f>
        <v/>
      </c>
    </row>
    <row r="206">
      <c r="A206" s="554">
        <f>'Investment Analysis'!A206</f>
        <v/>
      </c>
      <c r="B206" s="4">
        <f>'Investment Analysis'!B206</f>
        <v/>
      </c>
      <c r="C206" s="27">
        <f>'Investment Analysis'!C206</f>
        <v/>
      </c>
      <c r="D206" s="14">
        <f>'Investment Analysis'!D206</f>
        <v/>
      </c>
      <c r="E206" s="15">
        <f>'Investment Analysis'!E206</f>
        <v/>
      </c>
      <c r="F206" s="13">
        <f>'Investment Analysis'!G206</f>
        <v/>
      </c>
      <c r="G206" s="14">
        <f>'Investment Analysis'!H206</f>
        <v/>
      </c>
      <c r="H206" s="15">
        <f>'Investment Analysis'!I206</f>
        <v/>
      </c>
      <c r="I206" s="13">
        <f>'Investment Analysis'!K206</f>
        <v/>
      </c>
      <c r="J206" s="14">
        <f>'Investment Analysis'!L206</f>
        <v/>
      </c>
      <c r="K206" s="15">
        <f>'Investment Analysis'!M206</f>
        <v/>
      </c>
      <c r="L206" s="41">
        <f>'Investment Analysis'!T206</f>
        <v/>
      </c>
      <c r="M206" s="21">
        <f>'Investment Analysis'!V206</f>
        <v/>
      </c>
      <c r="N206" s="21">
        <f>'Investment Analysis'!W206</f>
        <v/>
      </c>
      <c r="P206" s="48">
        <f>'Investment Analysis'!Y206</f>
        <v/>
      </c>
      <c r="Q206" s="18" t="n"/>
      <c r="R206" s="83" t="n"/>
      <c r="S206" s="48" t="n">
        <v>4779.68</v>
      </c>
      <c r="T206" s="18">
        <f>'Investment Analysis'!AH206</f>
        <v/>
      </c>
      <c r="U206" s="15">
        <f>'Investment Analysis'!AF206</f>
        <v/>
      </c>
      <c r="V206" s="48" t="n">
        <v>7442.53</v>
      </c>
      <c r="W206" s="18">
        <f>'Investment Analysis'!AO206</f>
        <v/>
      </c>
      <c r="X206" s="15">
        <f>'Investment Analysis'!AM206</f>
        <v/>
      </c>
      <c r="Y206" s="48" t="n">
        <v>11311.59</v>
      </c>
      <c r="Z206" s="18">
        <f>IF(Y206&gt;0,(Y206-Z$5)/Z$5,0)</f>
        <v/>
      </c>
      <c r="AA206" s="15">
        <f>'Investment Analysis'!GM206</f>
        <v/>
      </c>
      <c r="AB206" s="48" t="n">
        <v>2811.15</v>
      </c>
      <c r="AC206" s="18">
        <f>IF(AB206&gt;0,(AB206+8000+5000-AC$5)/AC$5,0)</f>
        <v/>
      </c>
      <c r="AD206" s="15">
        <f>'Investment Analysis'!AT206</f>
        <v/>
      </c>
      <c r="AE206" s="48" t="n">
        <v>11959.87</v>
      </c>
      <c r="AF206" s="18">
        <f>'Investment Analysis'!BC206</f>
        <v/>
      </c>
      <c r="AG206" s="15">
        <f>'Investment Analysis'!BA206</f>
        <v/>
      </c>
      <c r="AH206" s="48" t="n"/>
      <c r="AI206" s="18">
        <f>IF(AH206&gt;0,(AH206-5000+20000+20000-AI$5)/AI$5,0)</f>
        <v/>
      </c>
      <c r="AJ206" s="15">
        <f>'Investment Analysis'!BH206</f>
        <v/>
      </c>
      <c r="AK206" s="48" t="n">
        <v>5341.61</v>
      </c>
      <c r="AL206" s="18">
        <f>IF(AK206&gt;0,(AK206+7000-AL$5)/AL$5,0)</f>
        <v/>
      </c>
      <c r="AM206" s="15">
        <f>'Investment Analysis'!BO206</f>
        <v/>
      </c>
      <c r="AN206" s="48" t="n">
        <v>6192.78</v>
      </c>
      <c r="AO206" s="18">
        <f>IF(AN206&gt;0,(AN206+25000+5000-AO$5)/AO$5,0)</f>
        <v/>
      </c>
      <c r="AP206" s="15">
        <f>'Investment Analysis'!BV206</f>
        <v/>
      </c>
      <c r="AQ206" s="48" t="n">
        <v>5468.91</v>
      </c>
      <c r="AR206" s="18">
        <f>IF(AQ206&gt;0,(AQ206+10000+4000-AR$5)/AR$5,0)</f>
        <v/>
      </c>
      <c r="AS206" s="15">
        <f>'Investment Analysis'!CC206</f>
        <v/>
      </c>
      <c r="AT206" s="48" t="n">
        <v>4947.05</v>
      </c>
      <c r="AU206" s="18">
        <f>'Investment Analysis'!CL206</f>
        <v/>
      </c>
      <c r="AV206" s="15">
        <f>'Investment Analysis'!CJ206</f>
        <v/>
      </c>
      <c r="AW206" s="48" t="n">
        <v>19221.5</v>
      </c>
      <c r="AX206" s="18">
        <f>IF(AW206&gt;0,(AW206+2000-AX$5)/AX$5,0)</f>
        <v/>
      </c>
      <c r="AY206" s="15">
        <f>'Investment Analysis'!CQ206</f>
        <v/>
      </c>
      <c r="AZ206" s="48" t="n">
        <v>16683.79</v>
      </c>
      <c r="BA206" s="18">
        <f>'Investment Analysis'!CZ206</f>
        <v/>
      </c>
      <c r="BB206" s="15">
        <f>'Investment Analysis'!CX206</f>
        <v/>
      </c>
      <c r="BC206" s="48" t="n">
        <v>9780.09</v>
      </c>
      <c r="BD206" s="18">
        <f>IF(BC206&gt;0,(BC206-10000+30000+10000-BD$5)/BD$5,0)</f>
        <v/>
      </c>
      <c r="BE206" s="15">
        <f>'Investment Analysis'!DE206</f>
        <v/>
      </c>
      <c r="BF206" s="48" t="n">
        <v>4701.42</v>
      </c>
      <c r="BG206" s="18">
        <f>'Investment Analysis'!DN206</f>
        <v/>
      </c>
      <c r="BH206" s="15">
        <f>'Investment Analysis'!DL206</f>
        <v/>
      </c>
      <c r="BI206" s="48" t="n">
        <v>19839.94</v>
      </c>
      <c r="BJ206" s="18">
        <f>'Investment Analysis'!EB206</f>
        <v/>
      </c>
      <c r="BK206" s="15">
        <f>'Investment Analysis'!DZ206</f>
        <v/>
      </c>
      <c r="BL206" s="48" t="n">
        <v>18698.25</v>
      </c>
      <c r="BM206" s="18">
        <f>'Investment Analysis'!EI206</f>
        <v/>
      </c>
      <c r="BN206" s="15">
        <f>'Investment Analysis'!EG206</f>
        <v/>
      </c>
      <c r="BO206" s="48" t="n">
        <v>11198.19</v>
      </c>
      <c r="BP206" s="18">
        <f>'Investment Analysis'!DU206</f>
        <v/>
      </c>
      <c r="BQ206" s="15">
        <f>'Investment Analysis'!DS206</f>
        <v/>
      </c>
      <c r="BR206" s="48" t="n">
        <v>12596.35</v>
      </c>
      <c r="BS206" s="18">
        <f>'Investment Analysis'!EP206</f>
        <v/>
      </c>
      <c r="BT206" s="15">
        <f>'Investment Analysis'!EN206</f>
        <v/>
      </c>
      <c r="BU206" s="48" t="n">
        <v>14136.45</v>
      </c>
      <c r="BV206" s="18">
        <f>IF(BU206&gt;0,(BU206+8000-BV$5)/BV$5,0)</f>
        <v/>
      </c>
      <c r="BW206" s="15">
        <f>'Investment Analysis'!EU206</f>
        <v/>
      </c>
      <c r="BX206" s="48" t="n">
        <v>28926.56</v>
      </c>
      <c r="BY206" s="18">
        <f>IF(BX206&gt;0,(BX206-10000-5000-BY$5)/BY$5,0)</f>
        <v/>
      </c>
      <c r="BZ206" s="15">
        <f>'Investment Analysis'!FB206</f>
        <v/>
      </c>
      <c r="CA206" s="48" t="n">
        <v>21051.14</v>
      </c>
      <c r="CB206" s="18">
        <f>IF(CA206&gt;0,(CA206-CB$5)/CB$5,0)</f>
        <v/>
      </c>
      <c r="CC206" s="15">
        <f>'Investment Analysis'!FI206</f>
        <v/>
      </c>
      <c r="CD206" s="48" t="n">
        <v>9283.4</v>
      </c>
      <c r="CE206" s="18">
        <f>'Investment Analysis'!FR206</f>
        <v/>
      </c>
      <c r="CF206" s="15">
        <f>'Investment Analysis'!FP206</f>
        <v/>
      </c>
      <c r="CG206" s="48" t="n">
        <v>4874.85</v>
      </c>
      <c r="CH206" s="18">
        <f>'Investment Analysis'!FR206</f>
        <v/>
      </c>
      <c r="CI206" s="15">
        <f>'Investment Analysis'!FW206</f>
        <v/>
      </c>
      <c r="CJ206" s="48" t="n"/>
      <c r="CK206" s="18">
        <f>IF(CJ206&gt;0,(CJ206+5000+8000-CK$5)/CK$5,0)</f>
        <v/>
      </c>
      <c r="CL206" s="15">
        <f>'Investment Analysis'!GD206</f>
        <v/>
      </c>
      <c r="CM206" s="48" t="n">
        <v>39980.74</v>
      </c>
      <c r="CN206" s="18">
        <f>IF(CM206&gt;0,(CM206-CN$5)/CN$5,0)</f>
        <v/>
      </c>
      <c r="CO206" s="15">
        <f>'Investment Analysis'!GT206</f>
        <v/>
      </c>
      <c r="CP206" s="48" t="n">
        <v>27900.6</v>
      </c>
      <c r="CQ206" s="18">
        <f>IF(CP206&gt;0,(CP206-CQ$5)/CQ$5,0)</f>
        <v/>
      </c>
      <c r="CR206" s="15">
        <f>'Investment Analysis'!HG206</f>
        <v/>
      </c>
      <c r="CS206" s="48" t="n">
        <v>5040</v>
      </c>
      <c r="CT206" s="18">
        <f>IF(CS206&gt;0,(CS206-CT$5)/CT$5,0)</f>
        <v/>
      </c>
      <c r="CU206" s="15">
        <f>'Investment Analysis'!HN206</f>
        <v/>
      </c>
      <c r="CV206" s="48" t="n">
        <v>31505.25</v>
      </c>
      <c r="CW206" s="18">
        <f>IF(CV206&gt;0,(CV206-CW$5)/CW$5,0)</f>
        <v/>
      </c>
      <c r="CX206" s="15">
        <f>'Investment Analysis'!IB206</f>
        <v/>
      </c>
      <c r="CY206" s="48" t="n">
        <v>24089.1</v>
      </c>
      <c r="CZ206" s="18">
        <f>IF(CY206&gt;0,(CY206-CZ$5)/CZ$5,0)</f>
        <v/>
      </c>
      <c r="DA206" s="15">
        <f>'Investment Analysis'!II206</f>
        <v/>
      </c>
      <c r="DB206" s="48" t="n">
        <v>7298.5</v>
      </c>
      <c r="DC206" s="18">
        <f>IF(DB206&gt;0,(DB206-DC$5)/DC$5,0)</f>
        <v/>
      </c>
      <c r="DD206" s="15">
        <f>'Investment Analysis'!IP206</f>
        <v/>
      </c>
      <c r="DE206" s="48" t="n">
        <v>27957</v>
      </c>
      <c r="DF206" s="18">
        <f>'Investment Analysis'!IY206</f>
        <v/>
      </c>
      <c r="DG206" s="15">
        <f>'Investment Analysis'!IW206</f>
        <v/>
      </c>
      <c r="DH206" s="48" t="n">
        <v>21259.5</v>
      </c>
      <c r="DI206" s="18">
        <f>IF(DH206&gt;0,(DH206-DI$5)/DI$5,0)</f>
        <v/>
      </c>
      <c r="DJ206" s="15">
        <f>'Investment Analysis'!JD206</f>
        <v/>
      </c>
      <c r="DK206" s="48" t="n">
        <v>25678.5</v>
      </c>
      <c r="DL206" s="18">
        <f>IF(DK206&gt;0,(DK206-DL$5)/DL$5,0)</f>
        <v/>
      </c>
      <c r="DM206" s="15">
        <f>'Investment Analysis'!JK206</f>
        <v/>
      </c>
      <c r="DN206" s="48" t="n">
        <v>1122.9</v>
      </c>
      <c r="DO206" s="18">
        <f>IF(DN206&gt;0,(DN206-DO$5)/DO$5,0)</f>
        <v/>
      </c>
      <c r="DP206" s="15">
        <f>'Investment Analysis'!HU206</f>
        <v/>
      </c>
      <c r="DQ206" s="48" t="n">
        <v>52660</v>
      </c>
      <c r="DR206" s="18">
        <f>IF(DQ206&gt;0,(DQ206-DR$5)/DR$5,0)</f>
        <v/>
      </c>
      <c r="DS206" s="15">
        <f>'Investment Analysis'!JR206</f>
        <v/>
      </c>
      <c r="DT206" s="48" t="n">
        <v>27474</v>
      </c>
      <c r="DU206" s="18">
        <f>IF(DT206&gt;0,(DT206-630.54-DU$5)/DU$5,0)</f>
        <v/>
      </c>
      <c r="DV206" s="15">
        <f>'Investment Analysis'!JY206</f>
        <v/>
      </c>
      <c r="DW206" s="48" t="n">
        <v>16037</v>
      </c>
      <c r="DX206" s="18">
        <f>IF(DW206&gt;0,(DW206-DX$5)/DX$5,0)</f>
        <v/>
      </c>
      <c r="DY206" s="15">
        <f>'Investment Analysis'!KF206</f>
        <v/>
      </c>
      <c r="DZ206" s="48" t="n">
        <v>6812</v>
      </c>
      <c r="EA206" s="18">
        <f>IF(DZ206&gt;0,(DZ206-EA$5)/EA$5,0)</f>
        <v/>
      </c>
      <c r="EB206" s="15">
        <f>'Investment Analysis'!KM206</f>
        <v/>
      </c>
      <c r="EC206" s="48" t="n">
        <v>26780</v>
      </c>
      <c r="ED206" s="18">
        <f>'Investment Analysis'!KV206</f>
        <v/>
      </c>
      <c r="EE206" s="15">
        <f>'Investment Analysis'!KT206</f>
        <v/>
      </c>
      <c r="EF206" s="48" t="n">
        <v>23980.5</v>
      </c>
      <c r="EG206" s="18">
        <f>IF(EF206&gt;0,(EF206-EG$5)/EG$5,0)</f>
        <v/>
      </c>
      <c r="EH206" s="15">
        <f>'Investment Analysis'!LH206</f>
        <v/>
      </c>
      <c r="EI206" s="48" t="n">
        <v>11127.35</v>
      </c>
      <c r="EJ206" s="18">
        <f>'Investment Analysis'!LQ206</f>
        <v/>
      </c>
      <c r="EK206" s="15">
        <f>'Investment Analysis'!LO206</f>
        <v/>
      </c>
      <c r="EL206" s="48" t="n">
        <v>38160</v>
      </c>
      <c r="EM206" s="18">
        <f>IF(EL206&gt;0,(EL206-EM$4)/EM$4,0)</f>
        <v/>
      </c>
      <c r="EN206" s="15">
        <f>'Investment Analysis'!LX206</f>
        <v/>
      </c>
      <c r="EO206" s="48" t="n">
        <v>19770</v>
      </c>
      <c r="EP206" s="68">
        <f>IF(EO206&gt;0,(EO206-500-EP$5)/EP$5,0)</f>
        <v/>
      </c>
      <c r="EQ206" s="15">
        <f>'Investment Analysis'!MC206</f>
        <v/>
      </c>
      <c r="ER206" s="48" t="n">
        <v>8320</v>
      </c>
      <c r="ES206" s="18">
        <f>'Investment Analysis'!LX206</f>
        <v/>
      </c>
      <c r="ET206" s="15">
        <f>'Investment Analysis'!LA206</f>
        <v/>
      </c>
      <c r="EU206" s="48" t="n">
        <v>113191</v>
      </c>
      <c r="EV206" s="18">
        <f>'Investment Analysis'!ML206</f>
        <v/>
      </c>
      <c r="EW206" s="15">
        <f>'Investment Analysis'!MJ206</f>
        <v/>
      </c>
      <c r="EX206" s="48" t="n">
        <v>106291.5</v>
      </c>
      <c r="EY206" s="18">
        <f>IF(EX206&gt;0,(EX206-EY$5)/EY$5,0)</f>
        <v/>
      </c>
      <c r="EZ206" s="15">
        <f>'Investment Analysis'!MQ206</f>
        <v/>
      </c>
      <c r="FA206" s="48" t="n">
        <v>21752</v>
      </c>
      <c r="FB206" s="18">
        <f>IF(FA206&gt;0,(FA206-FB$5)/FB$5,0)</f>
        <v/>
      </c>
      <c r="FC206" s="15">
        <f>'Investment Analysis'!MX206</f>
        <v/>
      </c>
      <c r="FD206" s="48" t="n">
        <v>21005.6</v>
      </c>
      <c r="FE206" s="18">
        <f>IF(FD206&gt;0,(FD206-FE$5)/FE$5,0)</f>
        <v/>
      </c>
      <c r="FF206" s="15">
        <f>'Investment Analysis'!NE206</f>
        <v/>
      </c>
      <c r="FG206" s="48" t="n">
        <v>23922</v>
      </c>
      <c r="FH206" s="18">
        <f>IF(FG206&gt;0,(FG206-FH$5)/FH$5,0)</f>
        <v/>
      </c>
      <c r="FI206" s="15">
        <f>'Investment Analysis'!NL206</f>
        <v/>
      </c>
      <c r="FJ206" s="48" t="n">
        <v>45108.7</v>
      </c>
      <c r="FK206" s="18">
        <f>IF(FJ206&gt;0,(FJ206-FK$5)/FK$5,0)</f>
        <v/>
      </c>
      <c r="FL206" s="15">
        <f>'Investment Analysis'!NS206</f>
        <v/>
      </c>
      <c r="FM206" s="48" t="n">
        <v>3681.75</v>
      </c>
      <c r="FN206" s="18">
        <f>IF(FM206&gt;0,(FM206-FN$5)/FN$5,0)</f>
        <v/>
      </c>
      <c r="FO206" s="15">
        <f>'Investment Analysis'!NZ206</f>
        <v/>
      </c>
      <c r="FP206" s="48" t="n">
        <v>52100</v>
      </c>
      <c r="FQ206" s="18">
        <f>IF(FP206&gt;0,(FP206-FQ$5)/FQ$5,0)</f>
        <v/>
      </c>
      <c r="FR206" s="15">
        <f>'Investment Analysis'!OG206</f>
        <v/>
      </c>
      <c r="FS206" s="48" t="n">
        <v>118848</v>
      </c>
      <c r="FT206" s="18">
        <f>IF(FS206&gt;0,(FS206-FT$5)/FT$5,0)</f>
        <v/>
      </c>
      <c r="FU206" s="15">
        <f>'Investment Analysis'!ON206</f>
        <v/>
      </c>
      <c r="FV206" s="48" t="n">
        <v>21380</v>
      </c>
      <c r="FW206" s="18">
        <f>IF(FV206&gt;0,(FV206-FW$5)/FW$5,0)</f>
        <v/>
      </c>
      <c r="FX206" s="15">
        <f>'Investment Analysis'!OU206</f>
        <v/>
      </c>
      <c r="FY206" s="48" t="n">
        <v>19925</v>
      </c>
      <c r="FZ206" s="18">
        <f>IF(FY206&gt;0,(FY206-FZ$5)/FZ$5,0)</f>
        <v/>
      </c>
      <c r="GA206" s="15">
        <f>'Investment Analysis'!PB206</f>
        <v/>
      </c>
      <c r="GB206" s="48" t="n">
        <v>22499.25</v>
      </c>
      <c r="GC206" s="18">
        <f>'Investment Analysis'!PK206</f>
        <v/>
      </c>
      <c r="GD206" s="15">
        <f>'Investment Analysis'!PI206</f>
        <v/>
      </c>
      <c r="GE206" s="48" t="n">
        <v>31476</v>
      </c>
      <c r="GF206" s="18">
        <f>'Investment Analysis'!PY206</f>
        <v/>
      </c>
      <c r="GG206" s="15">
        <f>'Investment Analysis'!PW206</f>
        <v/>
      </c>
      <c r="GH206" s="48" t="n">
        <v>24021.9</v>
      </c>
      <c r="GI206" s="18">
        <f>'Investment Analysis'!QF206</f>
        <v/>
      </c>
      <c r="GJ206" s="15">
        <f>'Investment Analysis'!QD206</f>
        <v/>
      </c>
      <c r="GK206" s="48" t="n">
        <v>46860</v>
      </c>
      <c r="GL206" s="18">
        <f>'Investment Analysis'!QM206</f>
        <v/>
      </c>
      <c r="GM206" s="15">
        <f>'Investment Analysis'!QK206</f>
        <v/>
      </c>
      <c r="GN206" s="48" t="n">
        <v>33790.5</v>
      </c>
      <c r="GO206" s="18">
        <f>'Investment Analysis'!QT206</f>
        <v/>
      </c>
      <c r="GP206" s="15">
        <f>'Investment Analysis'!QR206</f>
        <v/>
      </c>
      <c r="GQ206" s="48" t="n">
        <v>5957.6</v>
      </c>
      <c r="GR206" s="18">
        <f>'Investment Analysis'!RA206</f>
        <v/>
      </c>
      <c r="GS206" s="15">
        <f>'Investment Analysis'!QY206</f>
        <v/>
      </c>
      <c r="GT206" s="48" t="n">
        <v>23481.25</v>
      </c>
      <c r="GU206" s="18">
        <f>'Investment Analysis'!RH206</f>
        <v/>
      </c>
      <c r="GV206" s="15">
        <f>'Investment Analysis'!RF206</f>
        <v/>
      </c>
      <c r="GW206" s="48" t="n">
        <v>14797</v>
      </c>
      <c r="GX206" s="18">
        <f>'Investment Analysis'!RO206</f>
        <v/>
      </c>
      <c r="GY206" s="15">
        <f>'Investment Analysis'!RM206</f>
        <v/>
      </c>
      <c r="GZ206" s="48" t="n">
        <v>6976</v>
      </c>
      <c r="HA206" s="18">
        <f>'Investment Analysis'!RV206</f>
        <v/>
      </c>
      <c r="HB206" s="15">
        <f>'Investment Analysis'!RT206</f>
        <v/>
      </c>
      <c r="HC206" s="48" t="n">
        <v>35948</v>
      </c>
      <c r="HD206" s="18">
        <f>'Investment Analysis'!SC206</f>
        <v/>
      </c>
      <c r="HE206" s="15">
        <f>'Investment Analysis'!SA206</f>
        <v/>
      </c>
      <c r="HF206" s="48" t="n">
        <v>28060</v>
      </c>
      <c r="HG206" s="18">
        <f>'Investment Analysis'!SJ206</f>
        <v/>
      </c>
      <c r="HH206" s="15">
        <f>'Investment Analysis'!SH206</f>
        <v/>
      </c>
      <c r="HI206" s="48" t="n">
        <v>27240</v>
      </c>
      <c r="HJ206" s="18">
        <f>'Investment Analysis'!SM206</f>
        <v/>
      </c>
      <c r="HK206" s="15">
        <f>'Investment Analysis'!SK206</f>
        <v/>
      </c>
      <c r="HL206" s="48" t="n">
        <v>32295</v>
      </c>
      <c r="HM206" s="18">
        <f>'Investment Analysis'!SP206</f>
        <v/>
      </c>
      <c r="HN206" s="15">
        <f>'Investment Analysis'!SN206</f>
        <v/>
      </c>
      <c r="HO206" s="48" t="n">
        <v>25155.75</v>
      </c>
      <c r="HP206" s="18">
        <f>'Investment Analysis'!TE206</f>
        <v/>
      </c>
      <c r="HQ206" s="15">
        <f>'Investment Analysis'!TC206</f>
        <v/>
      </c>
      <c r="HR206" s="48" t="n">
        <v>29005</v>
      </c>
      <c r="HS206" s="18">
        <f>'Investment Analysis'!TL206</f>
        <v/>
      </c>
      <c r="HT206" s="15">
        <f>'Investment Analysis'!TJ206</f>
        <v/>
      </c>
      <c r="HU206" s="48" t="n"/>
      <c r="HV206" s="18">
        <f>'Investment Analysis'!TS206</f>
        <v/>
      </c>
      <c r="HW206" s="15">
        <f>'Investment Analysis'!TQ206</f>
        <v/>
      </c>
      <c r="HX206" s="48" t="n"/>
      <c r="HY206" s="18">
        <f>'Investment Analysis'!TZ206</f>
        <v/>
      </c>
      <c r="HZ206" s="15">
        <f>'Investment Analysis'!TX206</f>
        <v/>
      </c>
      <c r="IA206" s="48" t="n"/>
      <c r="IB206" s="18">
        <f>'Investment Analysis'!UG206</f>
        <v/>
      </c>
      <c r="IC206" s="15">
        <f>'Investment Analysis'!UE206</f>
        <v/>
      </c>
      <c r="ID206" s="48" t="n"/>
      <c r="IE206" s="18">
        <f>'Investment Analysis'!UN206</f>
        <v/>
      </c>
      <c r="IF206" s="15">
        <f>'Investment Analysis'!UL206</f>
        <v/>
      </c>
      <c r="IG206" s="48" t="n"/>
      <c r="IH206" s="18">
        <f>'Investment Analysis'!UU206</f>
        <v/>
      </c>
      <c r="II206" s="15">
        <f>'Investment Analysis'!US206</f>
        <v/>
      </c>
      <c r="IJ206" s="48" t="n"/>
      <c r="IK206" s="18">
        <f>'Investment Analysis'!VB206</f>
        <v/>
      </c>
      <c r="IL206" s="15">
        <f>'Investment Analysis'!UZ206</f>
        <v/>
      </c>
      <c r="IM206" s="48" t="n"/>
      <c r="IN206" s="18">
        <f>'Investment Analysis'!VI206</f>
        <v/>
      </c>
      <c r="IO206" s="15">
        <f>'Investment Analysis'!VG206</f>
        <v/>
      </c>
      <c r="IP206" s="18" t="n"/>
      <c r="IQ206" s="18" t="n"/>
      <c r="IR206" s="18" t="n"/>
      <c r="IS206" s="108">
        <f>IF(IT206&gt;0,IT206-IT205,0)</f>
        <v/>
      </c>
      <c r="IT206" s="48">
        <f>FY206+FV206+FS206+FP206+FM206+FJ206+FG206+FD206+FA206+EX206+EU206+ER206+EO206+EL206+EI206+EF206+EC206+DZ206+DW206+DT206+DQ206+DN206+DK206+DH206+DE206+DB206+CY206+CV206+CS206+CP206+CJ206+CG206+CD206+CA206+BX206+P206+CM206+GT206+GQ206+GN206+GK206+GH206+GE206+GB206+BU206+BR206+BO206+BL206+BI206+BF206+BC206+AZ206+AW206+AT206+AQ206+AN206+AK206+AH206+AE206+AB206+Y206+V206+S206+GW206+GZ206+HC206+HF206+HI206+HL206+HO206+HR206+HU206</f>
        <v/>
      </c>
      <c r="IU206" s="101">
        <f>IF(IT206&gt;0,IV206,0)</f>
        <v/>
      </c>
      <c r="IV206" s="101" t="n"/>
      <c r="IW206" s="15">
        <f>IF(IT206&gt;0,(IT206+IV$11-I$2)/I$2,0)</f>
        <v/>
      </c>
      <c r="IX206" s="113">
        <f>IF(IT206&gt;0,IT206+IV$11-I$2,0)</f>
        <v/>
      </c>
      <c r="IY206" s="21">
        <f>IF(IT206&gt;0,(IT206+IV$11+IV$33+IV$52+IV$73+IV$93+IV$113+IV$133+IV$159+IV$176+IV$201-IT$8)/IT$8,0)</f>
        <v/>
      </c>
      <c r="IZ206" s="173">
        <f>IF(IT206&gt;0,IT206+IV$11+IV$33+IV$52+IV$73+IV$93+IV$113+IV$133+IV$159+IV$176+IV$201-IT$8,0)</f>
        <v/>
      </c>
    </row>
    <row r="207">
      <c r="A207" s="554">
        <f>'Investment Analysis'!A207</f>
        <v/>
      </c>
      <c r="B207" s="4">
        <f>'Investment Analysis'!B207</f>
        <v/>
      </c>
      <c r="C207" s="27">
        <f>'Investment Analysis'!C207</f>
        <v/>
      </c>
      <c r="D207" s="14">
        <f>'Investment Analysis'!D207</f>
        <v/>
      </c>
      <c r="E207" s="15">
        <f>'Investment Analysis'!E207</f>
        <v/>
      </c>
      <c r="F207" s="13">
        <f>'Investment Analysis'!G207</f>
        <v/>
      </c>
      <c r="G207" s="14">
        <f>'Investment Analysis'!H207</f>
        <v/>
      </c>
      <c r="H207" s="15">
        <f>'Investment Analysis'!I207</f>
        <v/>
      </c>
      <c r="I207" s="13">
        <f>'Investment Analysis'!K207</f>
        <v/>
      </c>
      <c r="J207" s="14">
        <f>'Investment Analysis'!L207</f>
        <v/>
      </c>
      <c r="K207" s="15">
        <f>'Investment Analysis'!M207</f>
        <v/>
      </c>
      <c r="L207" s="41">
        <f>'Investment Analysis'!T207</f>
        <v/>
      </c>
      <c r="M207" s="21">
        <f>'Investment Analysis'!V207</f>
        <v/>
      </c>
      <c r="N207" s="21">
        <f>'Investment Analysis'!W207</f>
        <v/>
      </c>
      <c r="P207" s="48">
        <f>'Investment Analysis'!Y207</f>
        <v/>
      </c>
      <c r="Q207" s="18" t="n"/>
      <c r="R207" s="83" t="n"/>
      <c r="S207" s="48" t="n">
        <v>4815.99</v>
      </c>
      <c r="T207" s="18">
        <f>'Investment Analysis'!AH207</f>
        <v/>
      </c>
      <c r="U207" s="15">
        <f>'Investment Analysis'!AF207</f>
        <v/>
      </c>
      <c r="V207" s="48" t="n">
        <v>7478.98</v>
      </c>
      <c r="W207" s="18">
        <f>'Investment Analysis'!AO207</f>
        <v/>
      </c>
      <c r="X207" s="15">
        <f>'Investment Analysis'!AM207</f>
        <v/>
      </c>
      <c r="Y207" s="48" t="n">
        <v>11510.47</v>
      </c>
      <c r="Z207" s="18">
        <f>IF(Y207&gt;0,(Y207-Z$5)/Z$5,0)</f>
        <v/>
      </c>
      <c r="AA207" s="15">
        <f>'Investment Analysis'!GM207</f>
        <v/>
      </c>
      <c r="AB207" s="48" t="n">
        <v>2831.29</v>
      </c>
      <c r="AC207" s="18">
        <f>IF(AB207&gt;0,(AB207+8000+5000-AC$5)/AC$5,0)</f>
        <v/>
      </c>
      <c r="AD207" s="15">
        <f>'Investment Analysis'!AT207</f>
        <v/>
      </c>
      <c r="AE207" s="48" t="n">
        <v>12009.09</v>
      </c>
      <c r="AF207" s="18">
        <f>'Investment Analysis'!BC207</f>
        <v/>
      </c>
      <c r="AG207" s="15">
        <f>'Investment Analysis'!BA207</f>
        <v/>
      </c>
      <c r="AH207" s="48" t="n"/>
      <c r="AI207" s="18">
        <f>IF(AH207&gt;0,(AH207-5000+20000+20000-AI$5)/AI$5,0)</f>
        <v/>
      </c>
      <c r="AJ207" s="15">
        <f>'Investment Analysis'!BH207</f>
        <v/>
      </c>
      <c r="AK207" s="48" t="n">
        <v>5337.47</v>
      </c>
      <c r="AL207" s="18">
        <f>IF(AK207&gt;0,(AK207+7000-AL$5)/AL$5,0)</f>
        <v/>
      </c>
      <c r="AM207" s="15">
        <f>'Investment Analysis'!BO207</f>
        <v/>
      </c>
      <c r="AN207" s="48" t="n">
        <v>6248.29</v>
      </c>
      <c r="AO207" s="18">
        <f>IF(AN207&gt;0,(AN207+25000+5000-AO$5)/AO$5,0)</f>
        <v/>
      </c>
      <c r="AP207" s="15">
        <f>'Investment Analysis'!BV207</f>
        <v/>
      </c>
      <c r="AQ207" s="48" t="n">
        <v>5532.52</v>
      </c>
      <c r="AR207" s="18">
        <f>IF(AQ207&gt;0,(AQ207+10000+4000-AR$5)/AR$5,0)</f>
        <v/>
      </c>
      <c r="AS207" s="15">
        <f>'Investment Analysis'!CC207</f>
        <v/>
      </c>
      <c r="AT207" s="48" t="n">
        <v>4977.69</v>
      </c>
      <c r="AU207" s="18">
        <f>'Investment Analysis'!CL207</f>
        <v/>
      </c>
      <c r="AV207" s="15">
        <f>'Investment Analysis'!CJ207</f>
        <v/>
      </c>
      <c r="AW207" s="48" t="n">
        <v>19457.38</v>
      </c>
      <c r="AX207" s="18">
        <f>IF(AW207&gt;0,(AW207+2000-AX$5)/AX$5,0)</f>
        <v/>
      </c>
      <c r="AY207" s="15">
        <f>'Investment Analysis'!CQ207</f>
        <v/>
      </c>
      <c r="AZ207" s="48" t="n">
        <v>16824.16</v>
      </c>
      <c r="BA207" s="18">
        <f>'Investment Analysis'!CZ207</f>
        <v/>
      </c>
      <c r="BB207" s="15">
        <f>'Investment Analysis'!CX207</f>
        <v/>
      </c>
      <c r="BC207" s="48" t="n">
        <v>9775.26</v>
      </c>
      <c r="BD207" s="18">
        <f>IF(BC207&gt;0,(BC207-10000+30000+10000-BD$5)/BD$5,0)</f>
        <v/>
      </c>
      <c r="BE207" s="15">
        <f>'Investment Analysis'!DE207</f>
        <v/>
      </c>
      <c r="BF207" s="48" t="n">
        <v>4713.25</v>
      </c>
      <c r="BG207" s="18">
        <f>'Investment Analysis'!DN207</f>
        <v/>
      </c>
      <c r="BH207" s="15">
        <f>'Investment Analysis'!DL207</f>
        <v/>
      </c>
      <c r="BI207" s="48" t="n">
        <v>20227.86</v>
      </c>
      <c r="BJ207" s="18">
        <f>'Investment Analysis'!EB207</f>
        <v/>
      </c>
      <c r="BK207" s="15">
        <f>'Investment Analysis'!DZ207</f>
        <v/>
      </c>
      <c r="BL207" s="48" t="n">
        <v>18836.76</v>
      </c>
      <c r="BM207" s="18">
        <f>'Investment Analysis'!EI207</f>
        <v/>
      </c>
      <c r="BN207" s="15">
        <f>'Investment Analysis'!EG207</f>
        <v/>
      </c>
      <c r="BO207" s="48" t="n">
        <v>11397.41</v>
      </c>
      <c r="BP207" s="18">
        <f>'Investment Analysis'!DU207</f>
        <v/>
      </c>
      <c r="BQ207" s="15">
        <f>'Investment Analysis'!DS207</f>
        <v/>
      </c>
      <c r="BR207" s="48" t="n">
        <v>12802.41</v>
      </c>
      <c r="BS207" s="18">
        <f>'Investment Analysis'!EP207</f>
        <v/>
      </c>
      <c r="BT207" s="15">
        <f>'Investment Analysis'!EN207</f>
        <v/>
      </c>
      <c r="BU207" s="48" t="n">
        <v>14232.68</v>
      </c>
      <c r="BV207" s="18">
        <f>IF(BU207&gt;0,(BU207+8000-BV$5)/BV$5,0)</f>
        <v/>
      </c>
      <c r="BW207" s="15">
        <f>'Investment Analysis'!EU207</f>
        <v/>
      </c>
      <c r="BX207" s="48" t="n">
        <v>29908.11</v>
      </c>
      <c r="BY207" s="18">
        <f>IF(BX207&gt;0,(BX207-10000-5000-BY$5)/BY$5,0)</f>
        <v/>
      </c>
      <c r="BZ207" s="15">
        <f>'Investment Analysis'!FB207</f>
        <v/>
      </c>
      <c r="CA207" s="48" t="n">
        <v>21065.17</v>
      </c>
      <c r="CB207" s="18">
        <f>IF(CA207&gt;0,(CA207-CB$5)/CB$5,0)</f>
        <v/>
      </c>
      <c r="CC207" s="15">
        <f>'Investment Analysis'!FI207</f>
        <v/>
      </c>
      <c r="CD207" s="48" t="n">
        <v>9290.67</v>
      </c>
      <c r="CE207" s="18">
        <f>'Investment Analysis'!FR207</f>
        <v/>
      </c>
      <c r="CF207" s="15">
        <f>'Investment Analysis'!FP207</f>
        <v/>
      </c>
      <c r="CG207" s="48" t="n">
        <v>4756.78</v>
      </c>
      <c r="CH207" s="18">
        <f>'Investment Analysis'!FR207</f>
        <v/>
      </c>
      <c r="CI207" s="15">
        <f>'Investment Analysis'!FW207</f>
        <v/>
      </c>
      <c r="CJ207" s="48" t="n"/>
      <c r="CK207" s="18">
        <f>IF(CJ207&gt;0,(CJ207+5000+8000-CK$5)/CK$5,0)</f>
        <v/>
      </c>
      <c r="CL207" s="15">
        <f>'Investment Analysis'!GD207</f>
        <v/>
      </c>
      <c r="CM207" s="48" t="n">
        <v>40572.71</v>
      </c>
      <c r="CN207" s="18">
        <f>IF(CM207&gt;0,(CM207-CN$5)/CN$5,0)</f>
        <v/>
      </c>
      <c r="CO207" s="15">
        <f>'Investment Analysis'!GT207</f>
        <v/>
      </c>
      <c r="CP207" s="48" t="n">
        <v>28284.75</v>
      </c>
      <c r="CQ207" s="18">
        <f>IF(CP207&gt;0,(CP207-CQ$5)/CQ$5,0)</f>
        <v/>
      </c>
      <c r="CR207" s="15">
        <f>'Investment Analysis'!HG207</f>
        <v/>
      </c>
      <c r="CS207" s="48" t="n">
        <v>5130</v>
      </c>
      <c r="CT207" s="18">
        <f>IF(CS207&gt;0,(CS207-CT$5)/CT$5,0)</f>
        <v/>
      </c>
      <c r="CU207" s="15">
        <f>'Investment Analysis'!HN207</f>
        <v/>
      </c>
      <c r="CV207" s="48" t="n">
        <v>31470.25</v>
      </c>
      <c r="CW207" s="18">
        <f>IF(CV207&gt;0,(CV207-CW$5)/CW$5,0)</f>
        <v/>
      </c>
      <c r="CX207" s="15">
        <f>'Investment Analysis'!IB207</f>
        <v/>
      </c>
      <c r="CY207" s="48" t="n">
        <v>24593.1</v>
      </c>
      <c r="CZ207" s="18">
        <f>IF(CY207&gt;0,(CY207-CZ$5)/CZ$5,0)</f>
        <v/>
      </c>
      <c r="DA207" s="15">
        <f>'Investment Analysis'!II207</f>
        <v/>
      </c>
      <c r="DB207" s="48" t="n">
        <v>7124</v>
      </c>
      <c r="DC207" s="18">
        <f>IF(DB207&gt;0,(DB207-DC$5)/DC$5,0)</f>
        <v/>
      </c>
      <c r="DD207" s="15">
        <f>'Investment Analysis'!IP207</f>
        <v/>
      </c>
      <c r="DE207" s="48" t="n">
        <v>28038</v>
      </c>
      <c r="DF207" s="18">
        <f>'Investment Analysis'!IY207</f>
        <v/>
      </c>
      <c r="DG207" s="15">
        <f>'Investment Analysis'!IW207</f>
        <v/>
      </c>
      <c r="DH207" s="48" t="n">
        <v>21526.5</v>
      </c>
      <c r="DI207" s="18">
        <f>IF(DH207&gt;0,(DH207-DI$5)/DI$5,0)</f>
        <v/>
      </c>
      <c r="DJ207" s="15">
        <f>'Investment Analysis'!JD207</f>
        <v/>
      </c>
      <c r="DK207" s="48" t="n">
        <v>25671.5</v>
      </c>
      <c r="DL207" s="18">
        <f>IF(DK207&gt;0,(DK207-DL$5)/DL$5,0)</f>
        <v/>
      </c>
      <c r="DM207" s="15">
        <f>'Investment Analysis'!JK207</f>
        <v/>
      </c>
      <c r="DN207" s="48" t="n">
        <v>1116.1</v>
      </c>
      <c r="DO207" s="18">
        <f>IF(DN207&gt;0,(DN207-DO$5)/DO$5,0)</f>
        <v/>
      </c>
      <c r="DP207" s="15">
        <f>'Investment Analysis'!HU207</f>
        <v/>
      </c>
      <c r="DQ207" s="48" t="n">
        <v>46940</v>
      </c>
      <c r="DR207" s="18">
        <f>IF(DQ207&gt;0,(DQ207-DR$5)/DR$5,0)</f>
        <v/>
      </c>
      <c r="DS207" s="15">
        <f>'Investment Analysis'!JR207</f>
        <v/>
      </c>
      <c r="DT207" s="48" t="n">
        <v>32058</v>
      </c>
      <c r="DU207" s="18">
        <f>IF(DT207&gt;0,(DT207-630.54-DU$5)/DU$5,0)</f>
        <v/>
      </c>
      <c r="DV207" s="15">
        <f>'Investment Analysis'!JY207</f>
        <v/>
      </c>
      <c r="DW207" s="48" t="n">
        <v>16268</v>
      </c>
      <c r="DX207" s="18">
        <f>IF(DW207&gt;0,(DW207-DX$5)/DX$5,0)</f>
        <v/>
      </c>
      <c r="DY207" s="15">
        <f>'Investment Analysis'!KF207</f>
        <v/>
      </c>
      <c r="DZ207" s="48" t="n">
        <v>7206</v>
      </c>
      <c r="EA207" s="18">
        <f>IF(DZ207&gt;0,(DZ207-EA$5)/EA$5,0)</f>
        <v/>
      </c>
      <c r="EB207" s="15">
        <f>'Investment Analysis'!KM207</f>
        <v/>
      </c>
      <c r="EC207" s="48" t="n">
        <v>24245</v>
      </c>
      <c r="ED207" s="18">
        <f>'Investment Analysis'!KV207</f>
        <v/>
      </c>
      <c r="EE207" s="15">
        <f>'Investment Analysis'!KT207</f>
        <v/>
      </c>
      <c r="EF207" s="48" t="n">
        <v>24948</v>
      </c>
      <c r="EG207" s="18">
        <f>IF(EF207&gt;0,(EF207-EG$5)/EG$5,0)</f>
        <v/>
      </c>
      <c r="EH207" s="15">
        <f>'Investment Analysis'!LH207</f>
        <v/>
      </c>
      <c r="EI207" s="48" t="n">
        <v>11618.1</v>
      </c>
      <c r="EJ207" s="18">
        <f>'Investment Analysis'!LQ207</f>
        <v/>
      </c>
      <c r="EK207" s="15">
        <f>'Investment Analysis'!LO207</f>
        <v/>
      </c>
      <c r="EL207" s="48" t="n">
        <v>40350</v>
      </c>
      <c r="EM207" s="18">
        <f>IF(EL207&gt;0,(EL207-EM$4)/EM$4,0)</f>
        <v/>
      </c>
      <c r="EN207" s="15">
        <f>'Investment Analysis'!LX207</f>
        <v/>
      </c>
      <c r="EO207" s="48" t="n">
        <v>20505</v>
      </c>
      <c r="EP207" s="68">
        <f>IF(EO207&gt;0,(EO207-500-EP$5)/EP$5,0)</f>
        <v/>
      </c>
      <c r="EQ207" s="15">
        <f>'Investment Analysis'!MC207</f>
        <v/>
      </c>
      <c r="ER207" s="48" t="n">
        <v>8495</v>
      </c>
      <c r="ES207" s="18">
        <f>'Investment Analysis'!LX207</f>
        <v/>
      </c>
      <c r="ET207" s="15">
        <f>'Investment Analysis'!LA207</f>
        <v/>
      </c>
      <c r="EU207" s="48" t="n">
        <v>111514</v>
      </c>
      <c r="EV207" s="18">
        <f>'Investment Analysis'!ML207</f>
        <v/>
      </c>
      <c r="EW207" s="15">
        <f>'Investment Analysis'!MJ207</f>
        <v/>
      </c>
      <c r="EX207" s="48" t="n">
        <v>107005.5</v>
      </c>
      <c r="EY207" s="18">
        <f>IF(EX207&gt;0,(EX207-EY$5)/EY$5,0)</f>
        <v/>
      </c>
      <c r="EZ207" s="15">
        <f>'Investment Analysis'!MQ207</f>
        <v/>
      </c>
      <c r="FA207" s="48" t="n">
        <v>22000</v>
      </c>
      <c r="FB207" s="18">
        <f>IF(FA207&gt;0,(FA207-FB$5)/FB$5,0)</f>
        <v/>
      </c>
      <c r="FC207" s="15">
        <f>'Investment Analysis'!MX207</f>
        <v/>
      </c>
      <c r="FD207" s="48" t="n">
        <v>21008.4</v>
      </c>
      <c r="FE207" s="18">
        <f>IF(FD207&gt;0,(FD207-FE$5)/FE$5,0)</f>
        <v/>
      </c>
      <c r="FF207" s="15">
        <f>'Investment Analysis'!NE207</f>
        <v/>
      </c>
      <c r="FG207" s="48" t="n">
        <v>25488</v>
      </c>
      <c r="FH207" s="18">
        <f>IF(FG207&gt;0,(FG207-FH$5)/FH$5,0)</f>
        <v/>
      </c>
      <c r="FI207" s="15">
        <f>'Investment Analysis'!NL207</f>
        <v/>
      </c>
      <c r="FJ207" s="48" t="n">
        <v>43116.5</v>
      </c>
      <c r="FK207" s="18">
        <f>IF(FJ207&gt;0,(FJ207-FK$5)/FK$5,0)</f>
        <v/>
      </c>
      <c r="FL207" s="15">
        <f>'Investment Analysis'!NS207</f>
        <v/>
      </c>
      <c r="FM207" s="48" t="n">
        <v>3765.45</v>
      </c>
      <c r="FN207" s="18">
        <f>IF(FM207&gt;0,(FM207-FN$5)/FN$5,0)</f>
        <v/>
      </c>
      <c r="FO207" s="15">
        <f>'Investment Analysis'!NZ207</f>
        <v/>
      </c>
      <c r="FP207" s="48" t="n">
        <v>51200</v>
      </c>
      <c r="FQ207" s="18">
        <f>IF(FP207&gt;0,(FP207-FQ$5)/FQ$5,0)</f>
        <v/>
      </c>
      <c r="FR207" s="15">
        <f>'Investment Analysis'!OG207</f>
        <v/>
      </c>
      <c r="FS207" s="48" t="n">
        <v>130800</v>
      </c>
      <c r="FT207" s="18">
        <f>IF(FS207&gt;0,(FS207-FT$5)/FT$5,0)</f>
        <v/>
      </c>
      <c r="FU207" s="15">
        <f>'Investment Analysis'!ON207</f>
        <v/>
      </c>
      <c r="FV207" s="48" t="n">
        <v>19220</v>
      </c>
      <c r="FW207" s="18">
        <f>IF(FV207&gt;0,(FV207-FW$5)/FW$5,0)</f>
        <v/>
      </c>
      <c r="FX207" s="15">
        <f>'Investment Analysis'!OU207</f>
        <v/>
      </c>
      <c r="FY207" s="48" t="n">
        <v>19625</v>
      </c>
      <c r="FZ207" s="18">
        <f>IF(FY207&gt;0,(FY207-FZ$5)/FZ$5,0)</f>
        <v/>
      </c>
      <c r="GA207" s="15">
        <f>'Investment Analysis'!PB207</f>
        <v/>
      </c>
      <c r="GB207" s="48" t="n">
        <v>21729</v>
      </c>
      <c r="GC207" s="18">
        <f>'Investment Analysis'!PK207</f>
        <v/>
      </c>
      <c r="GD207" s="15">
        <f>'Investment Analysis'!PI207</f>
        <v/>
      </c>
      <c r="GE207" s="48" t="n">
        <v>29988</v>
      </c>
      <c r="GF207" s="18">
        <f>'Investment Analysis'!PY207</f>
        <v/>
      </c>
      <c r="GG207" s="15">
        <f>'Investment Analysis'!PW207</f>
        <v/>
      </c>
      <c r="GH207" s="48" t="n">
        <v>23152.5</v>
      </c>
      <c r="GI207" s="18">
        <f>'Investment Analysis'!QF207</f>
        <v/>
      </c>
      <c r="GJ207" s="15">
        <f>'Investment Analysis'!QD207</f>
        <v/>
      </c>
      <c r="GK207" s="48" t="n">
        <v>47790</v>
      </c>
      <c r="GL207" s="18">
        <f>'Investment Analysis'!QM207</f>
        <v/>
      </c>
      <c r="GM207" s="15">
        <f>'Investment Analysis'!QK207</f>
        <v/>
      </c>
      <c r="GN207" s="48" t="n">
        <v>30312</v>
      </c>
      <c r="GO207" s="18">
        <f>'Investment Analysis'!QT207</f>
        <v/>
      </c>
      <c r="GP207" s="15">
        <f>'Investment Analysis'!QR207</f>
        <v/>
      </c>
      <c r="GQ207" s="48" t="n">
        <v>6064.85</v>
      </c>
      <c r="GR207" s="18">
        <f>'Investment Analysis'!RA207</f>
        <v/>
      </c>
      <c r="GS207" s="15">
        <f>'Investment Analysis'!QY207</f>
        <v/>
      </c>
      <c r="GT207" s="48" t="n">
        <v>24739.25</v>
      </c>
      <c r="GU207" s="18">
        <f>'Investment Analysis'!RH207</f>
        <v/>
      </c>
      <c r="GV207" s="15">
        <f>'Investment Analysis'!RF207</f>
        <v/>
      </c>
      <c r="GW207" s="48" t="n">
        <v>15235.5</v>
      </c>
      <c r="GX207" s="18">
        <f>'Investment Analysis'!RO207</f>
        <v/>
      </c>
      <c r="GY207" s="15">
        <f>'Investment Analysis'!RM207</f>
        <v/>
      </c>
      <c r="GZ207" s="48" t="n">
        <v>6586</v>
      </c>
      <c r="HA207" s="18">
        <f>'Investment Analysis'!RV207</f>
        <v/>
      </c>
      <c r="HB207" s="15">
        <f>'Investment Analysis'!RT207</f>
        <v/>
      </c>
      <c r="HC207" s="48" t="n">
        <v>35924</v>
      </c>
      <c r="HD207" s="18">
        <f>'Investment Analysis'!SC207</f>
        <v/>
      </c>
      <c r="HE207" s="15">
        <f>'Investment Analysis'!SA207</f>
        <v/>
      </c>
      <c r="HF207" s="48" t="n">
        <v>28170</v>
      </c>
      <c r="HG207" s="18">
        <f>'Investment Analysis'!SJ207</f>
        <v/>
      </c>
      <c r="HH207" s="15">
        <f>'Investment Analysis'!SH207</f>
        <v/>
      </c>
      <c r="HI207" s="48" t="n">
        <v>20040</v>
      </c>
      <c r="HJ207" s="18">
        <f>'Investment Analysis'!SM207</f>
        <v/>
      </c>
      <c r="HK207" s="15">
        <f>'Investment Analysis'!SK207</f>
        <v/>
      </c>
      <c r="HL207" s="48" t="n">
        <v>33585</v>
      </c>
      <c r="HM207" s="18">
        <f>'Investment Analysis'!SP207</f>
        <v/>
      </c>
      <c r="HN207" s="15">
        <f>'Investment Analysis'!SN207</f>
        <v/>
      </c>
      <c r="HO207" s="48" t="n">
        <v>22911.75</v>
      </c>
      <c r="HP207" s="18">
        <f>'Investment Analysis'!TE207</f>
        <v/>
      </c>
      <c r="HQ207" s="15">
        <f>'Investment Analysis'!TC207</f>
        <v/>
      </c>
      <c r="HR207" s="48" t="n">
        <v>25325</v>
      </c>
      <c r="HS207" s="18">
        <f>'Investment Analysis'!TL207</f>
        <v/>
      </c>
      <c r="HT207" s="15">
        <f>'Investment Analysis'!TJ207</f>
        <v/>
      </c>
      <c r="HU207" s="48" t="n"/>
      <c r="HV207" s="18">
        <f>'Investment Analysis'!TS207</f>
        <v/>
      </c>
      <c r="HW207" s="15">
        <f>'Investment Analysis'!TQ207</f>
        <v/>
      </c>
      <c r="HX207" s="48" t="n"/>
      <c r="HY207" s="18">
        <f>'Investment Analysis'!TZ207</f>
        <v/>
      </c>
      <c r="HZ207" s="15">
        <f>'Investment Analysis'!TX207</f>
        <v/>
      </c>
      <c r="IA207" s="48" t="n"/>
      <c r="IB207" s="18">
        <f>'Investment Analysis'!UG207</f>
        <v/>
      </c>
      <c r="IC207" s="15">
        <f>'Investment Analysis'!UE207</f>
        <v/>
      </c>
      <c r="ID207" s="48" t="n"/>
      <c r="IE207" s="18">
        <f>'Investment Analysis'!UN207</f>
        <v/>
      </c>
      <c r="IF207" s="15">
        <f>'Investment Analysis'!UL207</f>
        <v/>
      </c>
      <c r="IG207" s="48" t="n"/>
      <c r="IH207" s="18">
        <f>'Investment Analysis'!UU207</f>
        <v/>
      </c>
      <c r="II207" s="15">
        <f>'Investment Analysis'!US207</f>
        <v/>
      </c>
      <c r="IJ207" s="48" t="n"/>
      <c r="IK207" s="18">
        <f>'Investment Analysis'!VB207</f>
        <v/>
      </c>
      <c r="IL207" s="15">
        <f>'Investment Analysis'!UZ207</f>
        <v/>
      </c>
      <c r="IM207" s="48" t="n"/>
      <c r="IN207" s="18">
        <f>'Investment Analysis'!VI207</f>
        <v/>
      </c>
      <c r="IO207" s="15">
        <f>'Investment Analysis'!VG207</f>
        <v/>
      </c>
      <c r="IP207" s="18" t="n"/>
      <c r="IQ207" s="18" t="n"/>
      <c r="IR207" s="18" t="n"/>
      <c r="IS207" s="108">
        <f>IF(IT207&gt;0,IT207-IT206,0)</f>
        <v/>
      </c>
      <c r="IT207" s="48">
        <f>FY207+FV207+FS207+FP207+FM207+FJ207+FG207+FD207+FA207+EX207+EU207+ER207+EO207+EL207+EI207+EF207+EC207+DZ207+DW207+DT207+DQ207+DN207+DK207+DH207+DE207+DB207+CY207+CV207+CS207+CP207+CJ207+CG207+CD207+CA207+BX207+P207+CM207+GT207+GQ207+GN207+GK207+GH207+GE207+GB207+BU207+BR207+BO207+BL207+BI207+BF207+BC207+AZ207+AW207+AT207+AQ207+AN207+AK207+AH207+AE207+AB207+Y207+V207+S207+GW207+GZ207+HC207+HF207+HI207+HL207+HO207+HR207+HU207</f>
        <v/>
      </c>
      <c r="IU207" s="101">
        <f>IF(IT207&gt;0,IV207,0)</f>
        <v/>
      </c>
      <c r="IV207" s="101" t="n"/>
      <c r="IW207" s="15">
        <f>IF(IT207&gt;0,(IT207+IV$11-I$2)/I$2,0)</f>
        <v/>
      </c>
      <c r="IX207" s="113">
        <f>IF(IT207&gt;0,IT207+IV$11-I$2,0)</f>
        <v/>
      </c>
      <c r="IY207" s="21">
        <f>IF(IT207&gt;0,(IT207+IV$11+IV$33+IV$52+IV$73+IV$93+IV$113+IV$133+IV$159+IV$176+IV$201-IT$8)/IT$8,0)</f>
        <v/>
      </c>
      <c r="IZ207" s="173">
        <f>IF(IT207&gt;0,IT207+IV$11+IV$33+IV$52+IV$73+IV$93+IV$113+IV$133+IV$159+IV$176+IV$201-IT$8,0)</f>
        <v/>
      </c>
    </row>
    <row r="208">
      <c r="A208" s="554">
        <f>'Investment Analysis'!A208</f>
        <v/>
      </c>
      <c r="B208" s="4">
        <f>'Investment Analysis'!B208</f>
        <v/>
      </c>
      <c r="C208" s="27">
        <f>'Investment Analysis'!C208</f>
        <v/>
      </c>
      <c r="D208" s="14">
        <f>'Investment Analysis'!D208</f>
        <v/>
      </c>
      <c r="E208" s="15">
        <f>'Investment Analysis'!E208</f>
        <v/>
      </c>
      <c r="F208" s="13">
        <f>'Investment Analysis'!G208</f>
        <v/>
      </c>
      <c r="G208" s="14">
        <f>'Investment Analysis'!H208</f>
        <v/>
      </c>
      <c r="H208" s="15">
        <f>'Investment Analysis'!I208</f>
        <v/>
      </c>
      <c r="I208" s="13">
        <f>'Investment Analysis'!K208</f>
        <v/>
      </c>
      <c r="J208" s="14">
        <f>'Investment Analysis'!L208</f>
        <v/>
      </c>
      <c r="K208" s="15">
        <f>'Investment Analysis'!M208</f>
        <v/>
      </c>
      <c r="L208" s="41">
        <f>'Investment Analysis'!T208</f>
        <v/>
      </c>
      <c r="M208" s="21">
        <f>'Investment Analysis'!V208</f>
        <v/>
      </c>
      <c r="N208" s="21">
        <f>'Investment Analysis'!W208</f>
        <v/>
      </c>
      <c r="P208" s="48">
        <f>'Investment Analysis'!Y208</f>
        <v/>
      </c>
      <c r="Q208" s="18" t="n"/>
      <c r="R208" s="83" t="n"/>
      <c r="S208" s="48" t="n">
        <v>4804.51</v>
      </c>
      <c r="T208" s="18">
        <f>'Investment Analysis'!AH208</f>
        <v/>
      </c>
      <c r="U208" s="15">
        <f>'Investment Analysis'!AF208</f>
        <v/>
      </c>
      <c r="V208" s="48" t="n">
        <v>7439.49</v>
      </c>
      <c r="W208" s="18">
        <f>'Investment Analysis'!AO208</f>
        <v/>
      </c>
      <c r="X208" s="15">
        <f>'Investment Analysis'!AM208</f>
        <v/>
      </c>
      <c r="Y208" s="48" t="n">
        <v>11403.76</v>
      </c>
      <c r="Z208" s="18">
        <f>IF(Y208&gt;0,(Y208-Z$5)/Z$5,0)</f>
        <v/>
      </c>
      <c r="AA208" s="15">
        <f>'Investment Analysis'!GM208</f>
        <v/>
      </c>
      <c r="AB208" s="48" t="n">
        <v>2828.92</v>
      </c>
      <c r="AC208" s="18">
        <f>IF(AB208&gt;0,(AB208+8000+5000-AC$5)/AC$5,0)</f>
        <v/>
      </c>
      <c r="AD208" s="15">
        <f>'Investment Analysis'!AT208</f>
        <v/>
      </c>
      <c r="AE208" s="48" t="n">
        <v>11933.45</v>
      </c>
      <c r="AF208" s="18">
        <f>'Investment Analysis'!BC208</f>
        <v/>
      </c>
      <c r="AG208" s="15">
        <f>'Investment Analysis'!BA208</f>
        <v/>
      </c>
      <c r="AH208" s="48" t="n"/>
      <c r="AI208" s="18">
        <f>IF(AH208&gt;0,(AH208-5000+20000+20000-AI$5)/AI$5,0)</f>
        <v/>
      </c>
      <c r="AJ208" s="15">
        <f>'Investment Analysis'!BH208</f>
        <v/>
      </c>
      <c r="AK208" s="48" t="n">
        <v>5276.82</v>
      </c>
      <c r="AL208" s="18">
        <f>IF(AK208&gt;0,(AK208+7000-AL$5)/AL$5,0)</f>
        <v/>
      </c>
      <c r="AM208" s="15">
        <f>'Investment Analysis'!BO208</f>
        <v/>
      </c>
      <c r="AN208" s="48" t="n">
        <v>6176.53</v>
      </c>
      <c r="AO208" s="18">
        <f>IF(AN208&gt;0,(AN208+25000+5000-AO$5)/AO$5,0)</f>
        <v/>
      </c>
      <c r="AP208" s="15">
        <f>'Investment Analysis'!BV208</f>
        <v/>
      </c>
      <c r="AQ208" s="48" t="n">
        <v>5528.67</v>
      </c>
      <c r="AR208" s="18">
        <f>IF(AQ208&gt;0,(AQ208+10000+4000-AR$5)/AR$5,0)</f>
        <v/>
      </c>
      <c r="AS208" s="15">
        <f>'Investment Analysis'!CC208</f>
        <v/>
      </c>
      <c r="AT208" s="48" t="n">
        <v>4950.28</v>
      </c>
      <c r="AU208" s="18">
        <f>'Investment Analysis'!CL208</f>
        <v/>
      </c>
      <c r="AV208" s="15">
        <f>'Investment Analysis'!CJ208</f>
        <v/>
      </c>
      <c r="AW208" s="48" t="n">
        <v>19248.93</v>
      </c>
      <c r="AX208" s="18">
        <f>IF(AW208&gt;0,(AW208+2000-AX$5)/AX$5,0)</f>
        <v/>
      </c>
      <c r="AY208" s="15">
        <f>'Investment Analysis'!CQ208</f>
        <v/>
      </c>
      <c r="AZ208" s="48" t="n">
        <v>16597.09</v>
      </c>
      <c r="BA208" s="18">
        <f>'Investment Analysis'!CZ208</f>
        <v/>
      </c>
      <c r="BB208" s="15">
        <f>'Investment Analysis'!CX208</f>
        <v/>
      </c>
      <c r="BC208" s="48" t="n">
        <v>9601.57</v>
      </c>
      <c r="BD208" s="18">
        <f>IF(BC208&gt;0,(BC208-10000+30000+10000-BD$5)/BD$5,0)</f>
        <v/>
      </c>
      <c r="BE208" s="15">
        <f>'Investment Analysis'!DE208</f>
        <v/>
      </c>
      <c r="BF208" s="48" t="n">
        <v>4729.63</v>
      </c>
      <c r="BG208" s="18">
        <f>'Investment Analysis'!DN208</f>
        <v/>
      </c>
      <c r="BH208" s="15">
        <f>'Investment Analysis'!DL208</f>
        <v/>
      </c>
      <c r="BI208" s="48" t="n">
        <v>20424.15</v>
      </c>
      <c r="BJ208" s="18">
        <f>'Investment Analysis'!EB208</f>
        <v/>
      </c>
      <c r="BK208" s="15">
        <f>'Investment Analysis'!DZ208</f>
        <v/>
      </c>
      <c r="BL208" s="48" t="n">
        <v>18884.37</v>
      </c>
      <c r="BM208" s="18">
        <f>'Investment Analysis'!EI208</f>
        <v/>
      </c>
      <c r="BN208" s="15">
        <f>'Investment Analysis'!EG208</f>
        <v/>
      </c>
      <c r="BO208" s="48" t="n">
        <v>11437.25</v>
      </c>
      <c r="BP208" s="18">
        <f>'Investment Analysis'!DU208</f>
        <v/>
      </c>
      <c r="BQ208" s="15">
        <f>'Investment Analysis'!DS208</f>
        <v/>
      </c>
      <c r="BR208" s="48" t="n">
        <v>12702.07</v>
      </c>
      <c r="BS208" s="18">
        <f>'Investment Analysis'!EP208</f>
        <v/>
      </c>
      <c r="BT208" s="15">
        <f>'Investment Analysis'!EN208</f>
        <v/>
      </c>
      <c r="BU208" s="48" t="n">
        <v>14040.21</v>
      </c>
      <c r="BV208" s="18">
        <f>IF(BU208&gt;0,(BU208+8000-BV$5)/BV$5,0)</f>
        <v/>
      </c>
      <c r="BW208" s="15">
        <f>'Investment Analysis'!EU208</f>
        <v/>
      </c>
      <c r="BX208" s="48" t="n">
        <v>30826</v>
      </c>
      <c r="BY208" s="18">
        <f>IF(BX208&gt;0,(BX208-10000-5000-BY$5)/BY$5,0)</f>
        <v/>
      </c>
      <c r="BZ208" s="15">
        <f>'Investment Analysis'!FB208</f>
        <v/>
      </c>
      <c r="CA208" s="48" t="n">
        <v>20795.06</v>
      </c>
      <c r="CB208" s="18">
        <f>IF(CA208&gt;0,(CA208-CB$5)/CB$5,0)</f>
        <v/>
      </c>
      <c r="CC208" s="15">
        <f>'Investment Analysis'!FI208</f>
        <v/>
      </c>
      <c r="CD208" s="48" t="n">
        <v>9005.77</v>
      </c>
      <c r="CE208" s="18">
        <f>'Investment Analysis'!FR208</f>
        <v/>
      </c>
      <c r="CF208" s="15">
        <f>'Investment Analysis'!FP208</f>
        <v/>
      </c>
      <c r="CG208" s="48" t="n">
        <v>4584.86</v>
      </c>
      <c r="CH208" s="18">
        <f>'Investment Analysis'!FR208</f>
        <v/>
      </c>
      <c r="CI208" s="15">
        <f>'Investment Analysis'!FW208</f>
        <v/>
      </c>
      <c r="CJ208" s="48" t="n"/>
      <c r="CK208" s="18">
        <f>IF(CJ208&gt;0,(CJ208+5000+8000-CK$5)/CK$5,0)</f>
        <v/>
      </c>
      <c r="CL208" s="15">
        <f>'Investment Analysis'!GD208</f>
        <v/>
      </c>
      <c r="CM208" s="48" t="n">
        <v>40253.96</v>
      </c>
      <c r="CN208" s="18">
        <f>IF(CM208&gt;0,(CM208-CN$5)/CN$5,0)</f>
        <v/>
      </c>
      <c r="CO208" s="15">
        <f>'Investment Analysis'!GT208</f>
        <v/>
      </c>
      <c r="CP208" s="48" t="n">
        <v>27868.75</v>
      </c>
      <c r="CQ208" s="18">
        <f>IF(CP208&gt;0,(CP208-CQ$5)/CQ$5,0)</f>
        <v/>
      </c>
      <c r="CR208" s="15">
        <f>'Investment Analysis'!HG208</f>
        <v/>
      </c>
      <c r="CS208" s="48" t="n">
        <v>5280</v>
      </c>
      <c r="CT208" s="18">
        <f>IF(CS208&gt;0,(CS208-CT$5)/CT$5,0)</f>
        <v/>
      </c>
      <c r="CU208" s="15">
        <f>'Investment Analysis'!HN208</f>
        <v/>
      </c>
      <c r="CV208" s="48" t="n">
        <v>31816.75</v>
      </c>
      <c r="CW208" s="18">
        <f>IF(CV208&gt;0,(CV208-CW$5)/CW$5,0)</f>
        <v/>
      </c>
      <c r="CX208" s="15">
        <f>'Investment Analysis'!IB208</f>
        <v/>
      </c>
      <c r="CY208" s="48" t="n">
        <v>24790.5</v>
      </c>
      <c r="CZ208" s="18">
        <f>IF(CY208&gt;0,(CY208-CZ$5)/CZ$5,0)</f>
        <v/>
      </c>
      <c r="DA208" s="15">
        <f>'Investment Analysis'!II208</f>
        <v/>
      </c>
      <c r="DB208" s="48" t="n">
        <v>7066.5</v>
      </c>
      <c r="DC208" s="18">
        <f>IF(DB208&gt;0,(DB208-DC$5)/DC$5,0)</f>
        <v/>
      </c>
      <c r="DD208" s="15">
        <f>'Investment Analysis'!IP208</f>
        <v/>
      </c>
      <c r="DE208" s="48" t="n">
        <v>27339</v>
      </c>
      <c r="DF208" s="18">
        <f>'Investment Analysis'!IY208</f>
        <v/>
      </c>
      <c r="DG208" s="15">
        <f>'Investment Analysis'!IW208</f>
        <v/>
      </c>
      <c r="DH208" s="48" t="n">
        <v>21362.1</v>
      </c>
      <c r="DI208" s="18">
        <f>IF(DH208&gt;0,(DH208-DI$5)/DI$5,0)</f>
        <v/>
      </c>
      <c r="DJ208" s="15">
        <f>'Investment Analysis'!JD208</f>
        <v/>
      </c>
      <c r="DK208" s="48" t="n">
        <v>25580.5</v>
      </c>
      <c r="DL208" s="18">
        <f>IF(DK208&gt;0,(DK208-DL$5)/DL$5,0)</f>
        <v/>
      </c>
      <c r="DM208" s="15">
        <f>'Investment Analysis'!JK208</f>
        <v/>
      </c>
      <c r="DN208" s="48" t="n">
        <v>1106.4</v>
      </c>
      <c r="DO208" s="18">
        <f>IF(DN208&gt;0,(DN208-DO$5)/DO$5,0)</f>
        <v/>
      </c>
      <c r="DP208" s="15">
        <f>'Investment Analysis'!HU208</f>
        <v/>
      </c>
      <c r="DQ208" s="48" t="n">
        <v>44050</v>
      </c>
      <c r="DR208" s="18">
        <f>IF(DQ208&gt;0,(DQ208-DR$5)/DR$5,0)</f>
        <v/>
      </c>
      <c r="DS208" s="15">
        <f>'Investment Analysis'!JR208</f>
        <v/>
      </c>
      <c r="DT208" s="48" t="n">
        <v>28584</v>
      </c>
      <c r="DU208" s="18">
        <f>IF(DT208&gt;0,(DT208-630.54-DU$5)/DU$5,0)</f>
        <v/>
      </c>
      <c r="DV208" s="15">
        <f>'Investment Analysis'!JY208</f>
        <v/>
      </c>
      <c r="DW208" s="48" t="n">
        <v>16100</v>
      </c>
      <c r="DX208" s="18">
        <f>IF(DW208&gt;0,(DW208-DX$5)/DX$5,0)</f>
        <v/>
      </c>
      <c r="DY208" s="15">
        <f>'Investment Analysis'!KF208</f>
        <v/>
      </c>
      <c r="DZ208" s="48" t="n">
        <v>7494</v>
      </c>
      <c r="EA208" s="18">
        <f>IF(DZ208&gt;0,(DZ208-EA$5)/EA$5,0)</f>
        <v/>
      </c>
      <c r="EB208" s="15">
        <f>'Investment Analysis'!KM208</f>
        <v/>
      </c>
      <c r="EC208" s="48" t="n">
        <v>21125</v>
      </c>
      <c r="ED208" s="18">
        <f>'Investment Analysis'!KV208</f>
        <v/>
      </c>
      <c r="EE208" s="15">
        <f>'Investment Analysis'!KT208</f>
        <v/>
      </c>
      <c r="EF208" s="48" t="n">
        <v>23958</v>
      </c>
      <c r="EG208" s="18">
        <f>IF(EF208&gt;0,(EF208-EG$5)/EG$5,0)</f>
        <v/>
      </c>
      <c r="EH208" s="15">
        <f>'Investment Analysis'!LH208</f>
        <v/>
      </c>
      <c r="EI208" s="48" t="n">
        <v>12058.8</v>
      </c>
      <c r="EJ208" s="18">
        <f>'Investment Analysis'!LQ208</f>
        <v/>
      </c>
      <c r="EK208" s="15">
        <f>'Investment Analysis'!LO208</f>
        <v/>
      </c>
      <c r="EL208" s="48" t="n">
        <v>41370</v>
      </c>
      <c r="EM208" s="18">
        <f>IF(EL208&gt;0,(EL208-EM$4)/EM$4,0)</f>
        <v/>
      </c>
      <c r="EN208" s="15">
        <f>'Investment Analysis'!LX208</f>
        <v/>
      </c>
      <c r="EO208" s="48" t="n">
        <v>21015</v>
      </c>
      <c r="EP208" s="68">
        <f>IF(EO208&gt;0,(EO208-500-EP$5)/EP$5,0)</f>
        <v/>
      </c>
      <c r="EQ208" s="15">
        <f>'Investment Analysis'!MC208</f>
        <v/>
      </c>
      <c r="ER208" s="48" t="n">
        <v>8050</v>
      </c>
      <c r="ES208" s="18">
        <f>'Investment Analysis'!LX208</f>
        <v/>
      </c>
      <c r="ET208" s="15">
        <f>'Investment Analysis'!LA208</f>
        <v/>
      </c>
      <c r="EU208" s="48" t="n">
        <v>105391</v>
      </c>
      <c r="EV208" s="18">
        <f>'Investment Analysis'!ML208</f>
        <v/>
      </c>
      <c r="EW208" s="15">
        <f>'Investment Analysis'!MJ208</f>
        <v/>
      </c>
      <c r="EX208" s="48" t="n">
        <v>109730.25</v>
      </c>
      <c r="EY208" s="18">
        <f>IF(EX208&gt;0,(EX208-EY$5)/EY$5,0)</f>
        <v/>
      </c>
      <c r="EZ208" s="15">
        <f>'Investment Analysis'!MQ208</f>
        <v/>
      </c>
      <c r="FA208" s="48" t="n">
        <v>22400</v>
      </c>
      <c r="FB208" s="18">
        <f>IF(FA208&gt;0,(FA208-FB$5)/FB$5,0)</f>
        <v/>
      </c>
      <c r="FC208" s="15">
        <f>'Investment Analysis'!MX208</f>
        <v/>
      </c>
      <c r="FD208" s="48" t="n">
        <v>20988.8</v>
      </c>
      <c r="FE208" s="18">
        <f>IF(FD208&gt;0,(FD208-FE$5)/FE$5,0)</f>
        <v/>
      </c>
      <c r="FF208" s="15">
        <f>'Investment Analysis'!NE208</f>
        <v/>
      </c>
      <c r="FG208" s="48" t="n">
        <v>27432</v>
      </c>
      <c r="FH208" s="18">
        <f>IF(FG208&gt;0,(FG208-FH$5)/FH$5,0)</f>
        <v/>
      </c>
      <c r="FI208" s="15">
        <f>'Investment Analysis'!NL208</f>
        <v/>
      </c>
      <c r="FJ208" s="48" t="n">
        <v>42140</v>
      </c>
      <c r="FK208" s="18">
        <f>IF(FJ208&gt;0,(FJ208-FK$5)/FK$5,0)</f>
        <v/>
      </c>
      <c r="FL208" s="15">
        <f>'Investment Analysis'!NS208</f>
        <v/>
      </c>
      <c r="FM208" s="48" t="n">
        <v>3771.9</v>
      </c>
      <c r="FN208" s="18">
        <f>IF(FM208&gt;0,(FM208-FN$5)/FN$5,0)</f>
        <v/>
      </c>
      <c r="FO208" s="15">
        <f>'Investment Analysis'!NZ208</f>
        <v/>
      </c>
      <c r="FP208" s="48" t="n">
        <v>53900</v>
      </c>
      <c r="FQ208" s="18">
        <f>IF(FP208&gt;0,(FP208-FQ$5)/FQ$5,0)</f>
        <v/>
      </c>
      <c r="FR208" s="15">
        <f>'Investment Analysis'!OG208</f>
        <v/>
      </c>
      <c r="FS208" s="48" t="n">
        <v>124629</v>
      </c>
      <c r="FT208" s="18">
        <f>IF(FS208&gt;0,(FS208-FT$5)/FT$5,0)</f>
        <v/>
      </c>
      <c r="FU208" s="15">
        <f>'Investment Analysis'!ON208</f>
        <v/>
      </c>
      <c r="FV208" s="48" t="n">
        <v>17380</v>
      </c>
      <c r="FW208" s="18">
        <f>IF(FV208&gt;0,(FV208-FW$5)/FW$5,0)</f>
        <v/>
      </c>
      <c r="FX208" s="15">
        <f>'Investment Analysis'!OU208</f>
        <v/>
      </c>
      <c r="FY208" s="48" t="n">
        <v>19631.25</v>
      </c>
      <c r="FZ208" s="18">
        <f>IF(FY208&gt;0,(FY208-FZ$5)/FZ$5,0)</f>
        <v/>
      </c>
      <c r="GA208" s="15">
        <f>'Investment Analysis'!PB208</f>
        <v/>
      </c>
      <c r="GB208" s="48" t="n">
        <v>21321.75</v>
      </c>
      <c r="GC208" s="18">
        <f>'Investment Analysis'!PK208</f>
        <v/>
      </c>
      <c r="GD208" s="15">
        <f>'Investment Analysis'!PI208</f>
        <v/>
      </c>
      <c r="GE208" s="48" t="n">
        <v>26028</v>
      </c>
      <c r="GF208" s="18">
        <f>'Investment Analysis'!PY208</f>
        <v/>
      </c>
      <c r="GG208" s="15">
        <f>'Investment Analysis'!PW208</f>
        <v/>
      </c>
      <c r="GH208" s="48" t="n">
        <v>20674.5</v>
      </c>
      <c r="GI208" s="18">
        <f>'Investment Analysis'!QF208</f>
        <v/>
      </c>
      <c r="GJ208" s="15">
        <f>'Investment Analysis'!QD208</f>
        <v/>
      </c>
      <c r="GK208" s="48" t="n">
        <v>42680</v>
      </c>
      <c r="GL208" s="18">
        <f>'Investment Analysis'!QM208</f>
        <v/>
      </c>
      <c r="GM208" s="15">
        <f>'Investment Analysis'!QK208</f>
        <v/>
      </c>
      <c r="GN208" s="48" t="n">
        <v>25686</v>
      </c>
      <c r="GO208" s="18">
        <f>'Investment Analysis'!QT208</f>
        <v/>
      </c>
      <c r="GP208" s="15">
        <f>'Investment Analysis'!QR208</f>
        <v/>
      </c>
      <c r="GQ208" s="48" t="n">
        <v>6242.5</v>
      </c>
      <c r="GR208" s="18">
        <f>'Investment Analysis'!RA208</f>
        <v/>
      </c>
      <c r="GS208" s="15">
        <f>'Investment Analysis'!QY208</f>
        <v/>
      </c>
      <c r="GT208" s="48" t="n">
        <v>24841.25</v>
      </c>
      <c r="GU208" s="18">
        <f>'Investment Analysis'!RH208</f>
        <v/>
      </c>
      <c r="GV208" s="15">
        <f>'Investment Analysis'!RF208</f>
        <v/>
      </c>
      <c r="GW208" s="48" t="n">
        <v>14992</v>
      </c>
      <c r="GX208" s="18">
        <f>'Investment Analysis'!RO208</f>
        <v/>
      </c>
      <c r="GY208" s="15">
        <f>'Investment Analysis'!RM208</f>
        <v/>
      </c>
      <c r="GZ208" s="48" t="n">
        <v>6630</v>
      </c>
      <c r="HA208" s="18">
        <f>'Investment Analysis'!RV208</f>
        <v/>
      </c>
      <c r="HB208" s="15">
        <f>'Investment Analysis'!RT208</f>
        <v/>
      </c>
      <c r="HC208" s="48" t="n">
        <v>35624</v>
      </c>
      <c r="HD208" s="18">
        <f>'Investment Analysis'!SC208</f>
        <v/>
      </c>
      <c r="HE208" s="15">
        <f>'Investment Analysis'!SA208</f>
        <v/>
      </c>
      <c r="HF208" s="48" t="n">
        <v>23985</v>
      </c>
      <c r="HG208" s="18">
        <f>'Investment Analysis'!SJ208</f>
        <v/>
      </c>
      <c r="HH208" s="15">
        <f>'Investment Analysis'!SH208</f>
        <v/>
      </c>
      <c r="HI208" s="48" t="n">
        <v>17000</v>
      </c>
      <c r="HJ208" s="18">
        <f>'Investment Analysis'!SM208</f>
        <v/>
      </c>
      <c r="HK208" s="15">
        <f>'Investment Analysis'!SK208</f>
        <v/>
      </c>
      <c r="HL208" s="48" t="n">
        <v>30345</v>
      </c>
      <c r="HM208" s="18">
        <f>'Investment Analysis'!SP208</f>
        <v/>
      </c>
      <c r="HN208" s="15">
        <f>'Investment Analysis'!SN208</f>
        <v/>
      </c>
      <c r="HO208" s="48" t="n">
        <v>21379.2</v>
      </c>
      <c r="HP208" s="18">
        <f>'Investment Analysis'!TE208</f>
        <v/>
      </c>
      <c r="HQ208" s="15">
        <f>'Investment Analysis'!TC208</f>
        <v/>
      </c>
      <c r="HR208" s="48" t="n">
        <v>20500</v>
      </c>
      <c r="HS208" s="18">
        <f>'Investment Analysis'!TL208</f>
        <v/>
      </c>
      <c r="HT208" s="15">
        <f>'Investment Analysis'!TJ208</f>
        <v/>
      </c>
      <c r="HU208" s="48" t="n"/>
      <c r="HV208" s="18">
        <f>'Investment Analysis'!TS208</f>
        <v/>
      </c>
      <c r="HW208" s="15">
        <f>'Investment Analysis'!TQ208</f>
        <v/>
      </c>
      <c r="HX208" s="48" t="n"/>
      <c r="HY208" s="18">
        <f>'Investment Analysis'!TZ208</f>
        <v/>
      </c>
      <c r="HZ208" s="15">
        <f>'Investment Analysis'!TX208</f>
        <v/>
      </c>
      <c r="IA208" s="48" t="n"/>
      <c r="IB208" s="18">
        <f>'Investment Analysis'!UG208</f>
        <v/>
      </c>
      <c r="IC208" s="15">
        <f>'Investment Analysis'!UE208</f>
        <v/>
      </c>
      <c r="ID208" s="48" t="n"/>
      <c r="IE208" s="18">
        <f>'Investment Analysis'!UN208</f>
        <v/>
      </c>
      <c r="IF208" s="15">
        <f>'Investment Analysis'!UL208</f>
        <v/>
      </c>
      <c r="IG208" s="48" t="n"/>
      <c r="IH208" s="18">
        <f>'Investment Analysis'!UU208</f>
        <v/>
      </c>
      <c r="II208" s="15">
        <f>'Investment Analysis'!US208</f>
        <v/>
      </c>
      <c r="IJ208" s="48" t="n"/>
      <c r="IK208" s="18">
        <f>'Investment Analysis'!VB208</f>
        <v/>
      </c>
      <c r="IL208" s="15">
        <f>'Investment Analysis'!UZ208</f>
        <v/>
      </c>
      <c r="IM208" s="48" t="n"/>
      <c r="IN208" s="18">
        <f>'Investment Analysis'!VI208</f>
        <v/>
      </c>
      <c r="IO208" s="15">
        <f>'Investment Analysis'!VG208</f>
        <v/>
      </c>
      <c r="IP208" s="18" t="n"/>
      <c r="IQ208" s="18" t="n"/>
      <c r="IR208" s="18" t="n"/>
      <c r="IS208" s="108">
        <f>IF(IT208&gt;0,IT208-IT207,0)</f>
        <v/>
      </c>
      <c r="IT208" s="48">
        <f>FY208+FV208+FS208+FP208+FM208+FJ208+FG208+FD208+FA208+EX208+EU208+ER208+EO208+EL208+EI208+EF208+EC208+DZ208+DW208+DT208+DQ208+DN208+DK208+DH208+DE208+DB208+CY208+CV208+CS208+CP208+CJ208+CG208+CD208+CA208+BX208+P208+CM208+GT208+GQ208+GN208+GK208+GH208+GE208+GB208+BU208+BR208+BO208+BL208+BI208+BF208+BC208+AZ208+AW208+AT208+AQ208+AN208+AK208+AH208+AE208+AB208+Y208+V208+S208+GW208+GZ208+HC208+HF208+HI208+HL208+HO208+HR208+HU208</f>
        <v/>
      </c>
      <c r="IU208" s="101">
        <f>IF(IT208&gt;0,IV208,0)</f>
        <v/>
      </c>
      <c r="IV208" s="101" t="n"/>
      <c r="IW208" s="15">
        <f>IF(IT208&gt;0,(IT208+IV$11-I$2)/I$2,0)</f>
        <v/>
      </c>
      <c r="IX208" s="113">
        <f>IF(IT208&gt;0,IT208+IV$11-I$2,0)</f>
        <v/>
      </c>
      <c r="IY208" s="21">
        <f>IF(IT208&gt;0,(IT208+IV$11+IV$33+IV$52+IV$73+IV$93+IV$113+IV$133+IV$159+IV$176+IV$201-IT$8)/IT$8,0)</f>
        <v/>
      </c>
      <c r="IZ208" s="173">
        <f>IF(IT208&gt;0,IT208+IV$11+IV$33+IV$52+IV$73+IV$93+IV$113+IV$133+IV$159+IV$176+IV$201-IT$8,0)</f>
        <v/>
      </c>
    </row>
    <row r="209">
      <c r="A209" s="554">
        <f>'Investment Analysis'!A209</f>
        <v/>
      </c>
      <c r="B209" s="4">
        <f>'Investment Analysis'!B209</f>
        <v/>
      </c>
      <c r="C209" s="27">
        <f>'Investment Analysis'!C209</f>
        <v/>
      </c>
      <c r="D209" s="14">
        <f>'Investment Analysis'!D209</f>
        <v/>
      </c>
      <c r="E209" s="15">
        <f>'Investment Analysis'!E209</f>
        <v/>
      </c>
      <c r="F209" s="13">
        <f>'Investment Analysis'!G209</f>
        <v/>
      </c>
      <c r="G209" s="14">
        <f>'Investment Analysis'!H209</f>
        <v/>
      </c>
      <c r="H209" s="15">
        <f>'Investment Analysis'!I209</f>
        <v/>
      </c>
      <c r="I209" s="13">
        <f>'Investment Analysis'!K209</f>
        <v/>
      </c>
      <c r="J209" s="14">
        <f>'Investment Analysis'!L209</f>
        <v/>
      </c>
      <c r="K209" s="15">
        <f>'Investment Analysis'!M209</f>
        <v/>
      </c>
      <c r="L209" s="41">
        <f>'Investment Analysis'!T209</f>
        <v/>
      </c>
      <c r="M209" s="21">
        <f>'Investment Analysis'!V209</f>
        <v/>
      </c>
      <c r="N209" s="21">
        <f>'Investment Analysis'!W209</f>
        <v/>
      </c>
      <c r="P209" s="48">
        <f>'Investment Analysis'!Y209</f>
        <v/>
      </c>
      <c r="Q209" s="18" t="n"/>
      <c r="R209" s="83" t="n"/>
      <c r="S209" s="48" t="n">
        <v>4813.17</v>
      </c>
      <c r="T209" s="18">
        <f>'Investment Analysis'!AH209</f>
        <v/>
      </c>
      <c r="U209" s="15">
        <f>'Investment Analysis'!AF209</f>
        <v/>
      </c>
      <c r="V209" s="48" t="n">
        <v>7463.8</v>
      </c>
      <c r="W209" s="18">
        <f>'Investment Analysis'!AO209</f>
        <v/>
      </c>
      <c r="X209" s="15">
        <f>'Investment Analysis'!AM209</f>
        <v/>
      </c>
      <c r="Y209" s="48" t="n">
        <v>11461.96</v>
      </c>
      <c r="Z209" s="18">
        <f>IF(Y209&gt;0,(Y209-Z$5)/Z$5,0)</f>
        <v/>
      </c>
      <c r="AA209" s="15">
        <f>'Investment Analysis'!GM209</f>
        <v/>
      </c>
      <c r="AB209" s="48" t="n">
        <v>2839.59</v>
      </c>
      <c r="AC209" s="18">
        <f>IF(AB209&gt;0,(AB209+8000+5000-AC$5)/AC$5,0)</f>
        <v/>
      </c>
      <c r="AD209" s="15">
        <f>'Investment Analysis'!AT209</f>
        <v/>
      </c>
      <c r="AE209" s="48" t="n">
        <v>11996.66</v>
      </c>
      <c r="AF209" s="18">
        <f>'Investment Analysis'!BC209</f>
        <v/>
      </c>
      <c r="AG209" s="15">
        <f>'Investment Analysis'!BA209</f>
        <v/>
      </c>
      <c r="AH209" s="48" t="n"/>
      <c r="AI209" s="18">
        <f>IF(AH209&gt;0,(AH209-5000+20000+20000-AI$5)/AI$5,0)</f>
        <v/>
      </c>
      <c r="AJ209" s="15">
        <f>'Investment Analysis'!BH209</f>
        <v/>
      </c>
      <c r="AK209" s="48" t="n">
        <v>5271.3</v>
      </c>
      <c r="AL209" s="18">
        <f>IF(AK209&gt;0,(AK209+7000-AL$5)/AL$5,0)</f>
        <v/>
      </c>
      <c r="AM209" s="15">
        <f>'Investment Analysis'!BO209</f>
        <v/>
      </c>
      <c r="AN209" s="48" t="n">
        <v>6152.16</v>
      </c>
      <c r="AO209" s="18">
        <f>IF(AN209&gt;0,(AN209+25000+5000-AO$5)/AO$5,0)</f>
        <v/>
      </c>
      <c r="AP209" s="15">
        <f>'Investment Analysis'!BV209</f>
        <v/>
      </c>
      <c r="AQ209" s="48" t="n">
        <v>5534.45</v>
      </c>
      <c r="AR209" s="18">
        <f>IF(AQ209&gt;0,(AQ209+10000+4000-AR$5)/AR$5,0)</f>
        <v/>
      </c>
      <c r="AS209" s="15">
        <f>'Investment Analysis'!CC209</f>
        <v/>
      </c>
      <c r="AT209" s="48" t="n">
        <v>4938.99</v>
      </c>
      <c r="AU209" s="18">
        <f>'Investment Analysis'!CL209</f>
        <v/>
      </c>
      <c r="AV209" s="15">
        <f>'Investment Analysis'!CJ209</f>
        <v/>
      </c>
      <c r="AW209" s="48" t="n">
        <v>19122.76</v>
      </c>
      <c r="AX209" s="18">
        <f>IF(AW209&gt;0,(AW209+2000-AX$5)/AX$5,0)</f>
        <v/>
      </c>
      <c r="AY209" s="15">
        <f>'Investment Analysis'!CQ209</f>
        <v/>
      </c>
      <c r="AZ209" s="48" t="n">
        <v>16630.12</v>
      </c>
      <c r="BA209" s="18">
        <f>'Investment Analysis'!CZ209</f>
        <v/>
      </c>
      <c r="BB209" s="15">
        <f>'Investment Analysis'!CX209</f>
        <v/>
      </c>
      <c r="BC209" s="48" t="n">
        <v>9611.219999999999</v>
      </c>
      <c r="BD209" s="18">
        <f>IF(BC209&gt;0,(BC209-10000+30000+10000-BD$5)/BD$5,0)</f>
        <v/>
      </c>
      <c r="BE209" s="15">
        <f>'Investment Analysis'!DE209</f>
        <v/>
      </c>
      <c r="BF209" s="48" t="n">
        <v>4718.71</v>
      </c>
      <c r="BG209" s="18">
        <f>'Investment Analysis'!DN209</f>
        <v/>
      </c>
      <c r="BH209" s="15">
        <f>'Investment Analysis'!DL209</f>
        <v/>
      </c>
      <c r="BI209" s="48" t="n">
        <v>20326</v>
      </c>
      <c r="BJ209" s="18">
        <f>'Investment Analysis'!EB209</f>
        <v/>
      </c>
      <c r="BK209" s="15">
        <f>'Investment Analysis'!DZ209</f>
        <v/>
      </c>
      <c r="BL209" s="48" t="n">
        <v>18949.29</v>
      </c>
      <c r="BM209" s="18">
        <f>'Investment Analysis'!EI209</f>
        <v/>
      </c>
      <c r="BN209" s="15">
        <f>'Investment Analysis'!EG209</f>
        <v/>
      </c>
      <c r="BO209" s="48" t="n">
        <v>11441.94</v>
      </c>
      <c r="BP209" s="18">
        <f>'Investment Analysis'!DU209</f>
        <v/>
      </c>
      <c r="BQ209" s="15">
        <f>'Investment Analysis'!DS209</f>
        <v/>
      </c>
      <c r="BR209" s="48" t="n">
        <v>12725.36</v>
      </c>
      <c r="BS209" s="18">
        <f>'Investment Analysis'!EP209</f>
        <v/>
      </c>
      <c r="BT209" s="15">
        <f>'Investment Analysis'!EN209</f>
        <v/>
      </c>
      <c r="BU209" s="48" t="n">
        <v>14104.37</v>
      </c>
      <c r="BV209" s="18">
        <f>IF(BU209&gt;0,(BU209+8000-BV$5)/BV$5,0)</f>
        <v/>
      </c>
      <c r="BW209" s="15">
        <f>'Investment Analysis'!EU209</f>
        <v/>
      </c>
      <c r="BX209" s="48" t="n">
        <v>28799.23</v>
      </c>
      <c r="BY209" s="18">
        <f>IF(BX209&gt;0,(BX209-10000-5000-BY$5)/BY$5,0)</f>
        <v/>
      </c>
      <c r="BZ209" s="15">
        <f>'Investment Analysis'!FB209</f>
        <v/>
      </c>
      <c r="CA209" s="48" t="n">
        <v>20879.25</v>
      </c>
      <c r="CB209" s="18">
        <f>IF(CA209&gt;0,(CA209-CB$5)/CB$5,0)</f>
        <v/>
      </c>
      <c r="CC209" s="15">
        <f>'Investment Analysis'!FI209</f>
        <v/>
      </c>
      <c r="CD209" s="48" t="n">
        <v>9034.35</v>
      </c>
      <c r="CE209" s="18">
        <f>'Investment Analysis'!FR209</f>
        <v/>
      </c>
      <c r="CF209" s="15">
        <f>'Investment Analysis'!FP209</f>
        <v/>
      </c>
      <c r="CG209" s="48" t="n">
        <v>4617.49</v>
      </c>
      <c r="CH209" s="18">
        <f>'Investment Analysis'!FR209</f>
        <v/>
      </c>
      <c r="CI209" s="15">
        <f>'Investment Analysis'!FW209</f>
        <v/>
      </c>
      <c r="CJ209" s="48" t="n"/>
      <c r="CK209" s="18">
        <f>IF(CJ209&gt;0,(CJ209+5000+8000-CK$5)/CK$5,0)</f>
        <v/>
      </c>
      <c r="CL209" s="15">
        <f>'Investment Analysis'!GD209</f>
        <v/>
      </c>
      <c r="CM209" s="48" t="n">
        <v>40049.05</v>
      </c>
      <c r="CN209" s="18">
        <f>IF(CM209&gt;0,(CM209-CN$5)/CN$5,0)</f>
        <v/>
      </c>
      <c r="CO209" s="15">
        <f>'Investment Analysis'!GT209</f>
        <v/>
      </c>
      <c r="CP209" s="48" t="n">
        <v>28555.15</v>
      </c>
      <c r="CQ209" s="18">
        <f>IF(CP209&gt;0,(CP209-CQ$5)/CQ$5,0)</f>
        <v/>
      </c>
      <c r="CR209" s="15">
        <f>'Investment Analysis'!HG209</f>
        <v/>
      </c>
      <c r="CS209" s="48" t="n">
        <v>4630</v>
      </c>
      <c r="CT209" s="18">
        <f>IF(CS209&gt;0,(CS209-CT$5)/CT$5,0)</f>
        <v/>
      </c>
      <c r="CU209" s="15">
        <f>'Investment Analysis'!HN209</f>
        <v/>
      </c>
      <c r="CV209" s="48" t="n">
        <v>32063.5</v>
      </c>
      <c r="CW209" s="18">
        <f>IF(CV209&gt;0,(CV209-CW$5)/CW$5,0)</f>
        <v/>
      </c>
      <c r="CX209" s="15">
        <f>'Investment Analysis'!IB209</f>
        <v/>
      </c>
      <c r="CY209" s="48" t="n">
        <v>24453.1</v>
      </c>
      <c r="CZ209" s="18">
        <f>IF(CY209&gt;0,(CY209-CZ$5)/CZ$5,0)</f>
        <v/>
      </c>
      <c r="DA209" s="15">
        <f>'Investment Analysis'!II209</f>
        <v/>
      </c>
      <c r="DB209" s="48" t="n">
        <v>7000.5</v>
      </c>
      <c r="DC209" s="18">
        <f>IF(DB209&gt;0,(DB209-DC$5)/DC$5,0)</f>
        <v/>
      </c>
      <c r="DD209" s="15">
        <f>'Investment Analysis'!IP209</f>
        <v/>
      </c>
      <c r="DE209" s="48" t="n">
        <v>25977</v>
      </c>
      <c r="DF209" s="18">
        <f>'Investment Analysis'!IY209</f>
        <v/>
      </c>
      <c r="DG209" s="15">
        <f>'Investment Analysis'!IW209</f>
        <v/>
      </c>
      <c r="DH209" s="48" t="n">
        <v>21507.45</v>
      </c>
      <c r="DI209" s="18">
        <f>IF(DH209&gt;0,(DH209-DI$5)/DI$5,0)</f>
        <v/>
      </c>
      <c r="DJ209" s="15">
        <f>'Investment Analysis'!JD209</f>
        <v/>
      </c>
      <c r="DK209" s="48" t="n">
        <v>25679</v>
      </c>
      <c r="DL209" s="18">
        <f>IF(DK209&gt;0,(DK209-DL$5)/DL$5,0)</f>
        <v/>
      </c>
      <c r="DM209" s="15">
        <f>'Investment Analysis'!JK209</f>
        <v/>
      </c>
      <c r="DN209" s="48" t="n">
        <v>1122.4</v>
      </c>
      <c r="DO209" s="18">
        <f>IF(DN209&gt;0,(DN209-DO$5)/DO$5,0)</f>
        <v/>
      </c>
      <c r="DP209" s="15">
        <f>'Investment Analysis'!HU209</f>
        <v/>
      </c>
      <c r="DQ209" s="48" t="n">
        <v>39340</v>
      </c>
      <c r="DR209" s="18">
        <f>IF(DQ209&gt;0,(DQ209-DR$5)/DR$5,0)</f>
        <v/>
      </c>
      <c r="DS209" s="15">
        <f>'Investment Analysis'!JR209</f>
        <v/>
      </c>
      <c r="DT209" s="48" t="n">
        <v>26550</v>
      </c>
      <c r="DU209" s="18">
        <f>IF(DT209&gt;0,(DT209-630.54-DU$5)/DU$5,0)</f>
        <v/>
      </c>
      <c r="DV209" s="15">
        <f>'Investment Analysis'!JY209</f>
        <v/>
      </c>
      <c r="DW209" s="48" t="n">
        <v>15764</v>
      </c>
      <c r="DX209" s="18">
        <f>IF(DW209&gt;0,(DW209-DX$5)/DX$5,0)</f>
        <v/>
      </c>
      <c r="DY209" s="15">
        <f>'Investment Analysis'!KF209</f>
        <v/>
      </c>
      <c r="DZ209" s="48" t="n">
        <v>6904</v>
      </c>
      <c r="EA209" s="18">
        <f>IF(DZ209&gt;0,(DZ209-EA$5)/EA$5,0)</f>
        <v/>
      </c>
      <c r="EB209" s="15">
        <f>'Investment Analysis'!KM209</f>
        <v/>
      </c>
      <c r="EC209" s="48" t="n">
        <v>24212.5</v>
      </c>
      <c r="ED209" s="18">
        <f>'Investment Analysis'!KV209</f>
        <v/>
      </c>
      <c r="EE209" s="15">
        <f>'Investment Analysis'!KT209</f>
        <v/>
      </c>
      <c r="EF209" s="48" t="n">
        <v>24336</v>
      </c>
      <c r="EG209" s="18">
        <f>IF(EF209&gt;0,(EF209-EG$5)/EG$5,0)</f>
        <v/>
      </c>
      <c r="EH209" s="15">
        <f>'Investment Analysis'!LH209</f>
        <v/>
      </c>
      <c r="EI209" s="48" t="n">
        <v>11341.85</v>
      </c>
      <c r="EJ209" s="18">
        <f>'Investment Analysis'!LQ209</f>
        <v/>
      </c>
      <c r="EK209" s="15">
        <f>'Investment Analysis'!LO209</f>
        <v/>
      </c>
      <c r="EL209" s="48" t="n">
        <v>37650</v>
      </c>
      <c r="EM209" s="18">
        <f>IF(EL209&gt;0,(EL209-EM$4)/EM$4,0)</f>
        <v/>
      </c>
      <c r="EN209" s="15">
        <f>'Investment Analysis'!LX209</f>
        <v/>
      </c>
      <c r="EO209" s="48" t="n">
        <v>19220</v>
      </c>
      <c r="EP209" s="68">
        <f>IF(EO209&gt;0,(EO209-500-EP$5)/EP$5,0)</f>
        <v/>
      </c>
      <c r="EQ209" s="15">
        <f>'Investment Analysis'!MC209</f>
        <v/>
      </c>
      <c r="ER209" s="48" t="n">
        <v>7595</v>
      </c>
      <c r="ES209" s="18">
        <f>'Investment Analysis'!LX209</f>
        <v/>
      </c>
      <c r="ET209" s="15">
        <f>'Investment Analysis'!LA209</f>
        <v/>
      </c>
      <c r="EU209" s="48" t="n">
        <v>106203.5</v>
      </c>
      <c r="EV209" s="18">
        <f>'Investment Analysis'!ML209</f>
        <v/>
      </c>
      <c r="EW209" s="15">
        <f>'Investment Analysis'!MJ209</f>
        <v/>
      </c>
      <c r="EX209" s="48" t="n">
        <v>106638</v>
      </c>
      <c r="EY209" s="18">
        <f>IF(EX209&gt;0,(EX209-EY$5)/EY$5,0)</f>
        <v/>
      </c>
      <c r="EZ209" s="15">
        <f>'Investment Analysis'!MQ209</f>
        <v/>
      </c>
      <c r="FA209" s="48" t="n">
        <v>20256</v>
      </c>
      <c r="FB209" s="18">
        <f>IF(FA209&gt;0,(FA209-FB$5)/FB$5,0)</f>
        <v/>
      </c>
      <c r="FC209" s="15">
        <f>'Investment Analysis'!MX209</f>
        <v/>
      </c>
      <c r="FD209" s="48" t="n">
        <v>21009.8</v>
      </c>
      <c r="FE209" s="18">
        <f>IF(FD209&gt;0,(FD209-FE$5)/FE$5,0)</f>
        <v/>
      </c>
      <c r="FF209" s="15">
        <f>'Investment Analysis'!NE209</f>
        <v/>
      </c>
      <c r="FG209" s="48" t="n">
        <v>25074</v>
      </c>
      <c r="FH209" s="18">
        <f>IF(FG209&gt;0,(FG209-FH$5)/FH$5,0)</f>
        <v/>
      </c>
      <c r="FI209" s="15">
        <f>'Investment Analysis'!NL209</f>
        <v/>
      </c>
      <c r="FJ209" s="48" t="n">
        <v>42000</v>
      </c>
      <c r="FK209" s="18">
        <f>IF(FJ209&gt;0,(FJ209-FK$5)/FK$5,0)</f>
        <v/>
      </c>
      <c r="FL209" s="15">
        <f>'Investment Analysis'!NS209</f>
        <v/>
      </c>
      <c r="FM209" s="48" t="n">
        <v>3799.5</v>
      </c>
      <c r="FN209" s="18">
        <f>IF(FM209&gt;0,(FM209-FN$5)/FN$5,0)</f>
        <v/>
      </c>
      <c r="FO209" s="15">
        <f>'Investment Analysis'!NZ209</f>
        <v/>
      </c>
      <c r="FP209" s="48" t="n">
        <v>43000</v>
      </c>
      <c r="FQ209" s="18">
        <f>IF(FP209&gt;0,(FP209-FQ$5)/FQ$5,0)</f>
        <v/>
      </c>
      <c r="FR209" s="15">
        <f>'Investment Analysis'!OG209</f>
        <v/>
      </c>
      <c r="FS209" s="48" t="n">
        <v>114054</v>
      </c>
      <c r="FT209" s="18">
        <f>IF(FS209&gt;0,(FS209-FT$5)/FT$5,0)</f>
        <v/>
      </c>
      <c r="FU209" s="15">
        <f>'Investment Analysis'!ON209</f>
        <v/>
      </c>
      <c r="FV209" s="48" t="n">
        <v>16380</v>
      </c>
      <c r="FW209" s="18">
        <f>IF(FV209&gt;0,(FV209-FW$5)/FW$5,0)</f>
        <v/>
      </c>
      <c r="FX209" s="15">
        <f>'Investment Analysis'!OU209</f>
        <v/>
      </c>
      <c r="FY209" s="48" t="n">
        <v>19743.75</v>
      </c>
      <c r="FZ209" s="18">
        <f>IF(FY209&gt;0,(FY209-FZ$5)/FZ$5,0)</f>
        <v/>
      </c>
      <c r="GA209" s="15">
        <f>'Investment Analysis'!PB209</f>
        <v/>
      </c>
      <c r="GB209" s="48" t="n">
        <v>21290.25</v>
      </c>
      <c r="GC209" s="18">
        <f>'Investment Analysis'!PK209</f>
        <v/>
      </c>
      <c r="GD209" s="15">
        <f>'Investment Analysis'!PI209</f>
        <v/>
      </c>
      <c r="GE209" s="48" t="n">
        <v>25272</v>
      </c>
      <c r="GF209" s="18">
        <f>'Investment Analysis'!PY209</f>
        <v/>
      </c>
      <c r="GG209" s="15">
        <f>'Investment Analysis'!PW209</f>
        <v/>
      </c>
      <c r="GH209" s="48" t="n">
        <v>21063</v>
      </c>
      <c r="GI209" s="18">
        <f>'Investment Analysis'!QF209</f>
        <v/>
      </c>
      <c r="GJ209" s="15">
        <f>'Investment Analysis'!QD209</f>
        <v/>
      </c>
      <c r="GK209" s="48" t="n">
        <v>40440</v>
      </c>
      <c r="GL209" s="18">
        <f>'Investment Analysis'!QM209</f>
        <v/>
      </c>
      <c r="GM209" s="15">
        <f>'Investment Analysis'!QK209</f>
        <v/>
      </c>
      <c r="GN209" s="48" t="n">
        <v>24957</v>
      </c>
      <c r="GO209" s="18">
        <f>'Investment Analysis'!QT209</f>
        <v/>
      </c>
      <c r="GP209" s="15">
        <f>'Investment Analysis'!QR209</f>
        <v/>
      </c>
      <c r="GQ209" s="48" t="n">
        <v>5752.45</v>
      </c>
      <c r="GR209" s="18">
        <f>'Investment Analysis'!RA209</f>
        <v/>
      </c>
      <c r="GS209" s="15">
        <f>'Investment Analysis'!QY209</f>
        <v/>
      </c>
      <c r="GT209" s="48" t="n">
        <v>24293</v>
      </c>
      <c r="GU209" s="18">
        <f>'Investment Analysis'!RH209</f>
        <v/>
      </c>
      <c r="GV209" s="15">
        <f>'Investment Analysis'!RF209</f>
        <v/>
      </c>
      <c r="GW209" s="48" t="n">
        <v>14754</v>
      </c>
      <c r="GX209" s="18">
        <f>'Investment Analysis'!RO209</f>
        <v/>
      </c>
      <c r="GY209" s="15">
        <f>'Investment Analysis'!RM209</f>
        <v/>
      </c>
      <c r="GZ209" s="48" t="n">
        <v>6262</v>
      </c>
      <c r="HA209" s="18">
        <f>'Investment Analysis'!RV209</f>
        <v/>
      </c>
      <c r="HB209" s="15">
        <f>'Investment Analysis'!RT209</f>
        <v/>
      </c>
      <c r="HC209" s="48" t="n">
        <v>35630</v>
      </c>
      <c r="HD209" s="18">
        <f>'Investment Analysis'!SC209</f>
        <v/>
      </c>
      <c r="HE209" s="15">
        <f>'Investment Analysis'!SA209</f>
        <v/>
      </c>
      <c r="HF209" s="48" t="n">
        <v>23190</v>
      </c>
      <c r="HG209" s="18">
        <f>'Investment Analysis'!SJ209</f>
        <v/>
      </c>
      <c r="HH209" s="15">
        <f>'Investment Analysis'!SH209</f>
        <v/>
      </c>
      <c r="HI209" s="48" t="n">
        <v>16000</v>
      </c>
      <c r="HJ209" s="18">
        <f>'Investment Analysis'!SM209</f>
        <v/>
      </c>
      <c r="HK209" s="15">
        <f>'Investment Analysis'!SK209</f>
        <v/>
      </c>
      <c r="HL209" s="48" t="n">
        <v>28747.5</v>
      </c>
      <c r="HM209" s="18">
        <f>'Investment Analysis'!SP209</f>
        <v/>
      </c>
      <c r="HN209" s="15">
        <f>'Investment Analysis'!SN209</f>
        <v/>
      </c>
      <c r="HO209" s="48" t="n">
        <v>20601.45</v>
      </c>
      <c r="HP209" s="18">
        <f>'Investment Analysis'!TE209</f>
        <v/>
      </c>
      <c r="HQ209" s="15">
        <f>'Investment Analysis'!TC209</f>
        <v/>
      </c>
      <c r="HR209" s="48" t="n">
        <v>19950</v>
      </c>
      <c r="HS209" s="18">
        <f>'Investment Analysis'!TL209</f>
        <v/>
      </c>
      <c r="HT209" s="15">
        <f>'Investment Analysis'!TJ209</f>
        <v/>
      </c>
      <c r="HU209" s="48" t="n"/>
      <c r="HV209" s="18">
        <f>'Investment Analysis'!TS209</f>
        <v/>
      </c>
      <c r="HW209" s="15">
        <f>'Investment Analysis'!TQ209</f>
        <v/>
      </c>
      <c r="HX209" s="48" t="n"/>
      <c r="HY209" s="18">
        <f>'Investment Analysis'!TZ209</f>
        <v/>
      </c>
      <c r="HZ209" s="15">
        <f>'Investment Analysis'!TX209</f>
        <v/>
      </c>
      <c r="IA209" s="48" t="n"/>
      <c r="IB209" s="18">
        <f>'Investment Analysis'!UG209</f>
        <v/>
      </c>
      <c r="IC209" s="15">
        <f>'Investment Analysis'!UE209</f>
        <v/>
      </c>
      <c r="ID209" s="48" t="n"/>
      <c r="IE209" s="18">
        <f>'Investment Analysis'!UN209</f>
        <v/>
      </c>
      <c r="IF209" s="15">
        <f>'Investment Analysis'!UL209</f>
        <v/>
      </c>
      <c r="IG209" s="48" t="n"/>
      <c r="IH209" s="18">
        <f>'Investment Analysis'!UU209</f>
        <v/>
      </c>
      <c r="II209" s="15">
        <f>'Investment Analysis'!US209</f>
        <v/>
      </c>
      <c r="IJ209" s="48" t="n"/>
      <c r="IK209" s="18">
        <f>'Investment Analysis'!VB209</f>
        <v/>
      </c>
      <c r="IL209" s="15">
        <f>'Investment Analysis'!UZ209</f>
        <v/>
      </c>
      <c r="IM209" s="48" t="n"/>
      <c r="IN209" s="18">
        <f>'Investment Analysis'!VI209</f>
        <v/>
      </c>
      <c r="IO209" s="15">
        <f>'Investment Analysis'!VG209</f>
        <v/>
      </c>
      <c r="IP209" s="18" t="n"/>
      <c r="IQ209" s="18" t="n"/>
      <c r="IR209" s="18" t="n"/>
      <c r="IS209" s="108">
        <f>IF(IT209&gt;0,IT209-IT208,0)</f>
        <v/>
      </c>
      <c r="IT209" s="48">
        <f>FY209+FV209+FS209+FP209+FM209+FJ209+FG209+FD209+FA209+EX209+EU209+ER209+EO209+EL209+EI209+EF209+EC209+DZ209+DW209+DT209+DQ209+DN209+DK209+DH209+DE209+DB209+CY209+CV209+CS209+CP209+CJ209+CG209+CD209+CA209+BX209+P209+CM209+GT209+GQ209+GN209+GK209+GH209+GE209+GB209+BU209+BR209+BO209+BL209+BI209+BF209+BC209+AZ209+AW209+AT209+AQ209+AN209+AK209+AH209+AE209+AB209+Y209+V209+S209+GW209+GZ209+HC209+HF209+HI209+HL209+HO209+HR209+HU209</f>
        <v/>
      </c>
      <c r="IU209" s="101">
        <f>IF(IT209&gt;0,IV209,0)</f>
        <v/>
      </c>
      <c r="IV209" s="101" t="n"/>
      <c r="IW209" s="15">
        <f>IF(IT209&gt;0,(IT209+IV$11-I$2)/I$2,0)</f>
        <v/>
      </c>
      <c r="IX209" s="113">
        <f>IF(IT209&gt;0,IT209+IV$11-I$2,0)</f>
        <v/>
      </c>
      <c r="IY209" s="21">
        <f>IF(IT209&gt;0,(IT209+IV$11+IV$33+IV$52+IV$73+IV$93+IV$113+IV$133+IV$159+IV$176+IV$201-IT$8)/IT$8,0)</f>
        <v/>
      </c>
      <c r="IZ209" s="173">
        <f>IF(IT209&gt;0,IT209+IV$11+IV$33+IV$52+IV$73+IV$93+IV$113+IV$133+IV$159+IV$176+IV$201-IT$8,0)</f>
        <v/>
      </c>
    </row>
    <row r="210">
      <c r="A210" s="554">
        <f>'Investment Analysis'!A210</f>
        <v/>
      </c>
      <c r="B210" s="4">
        <f>'Investment Analysis'!B210</f>
        <v/>
      </c>
      <c r="C210" s="27">
        <f>'Investment Analysis'!C210</f>
        <v/>
      </c>
      <c r="D210" s="14">
        <f>'Investment Analysis'!D210</f>
        <v/>
      </c>
      <c r="E210" s="15">
        <f>'Investment Analysis'!E210</f>
        <v/>
      </c>
      <c r="F210" s="13">
        <f>'Investment Analysis'!G210</f>
        <v/>
      </c>
      <c r="G210" s="14">
        <f>'Investment Analysis'!H210</f>
        <v/>
      </c>
      <c r="H210" s="15">
        <f>'Investment Analysis'!I210</f>
        <v/>
      </c>
      <c r="I210" s="13">
        <f>'Investment Analysis'!K210</f>
        <v/>
      </c>
      <c r="J210" s="14">
        <f>'Investment Analysis'!L210</f>
        <v/>
      </c>
      <c r="K210" s="15">
        <f>'Investment Analysis'!M210</f>
        <v/>
      </c>
      <c r="L210" s="41">
        <f>'Investment Analysis'!T210</f>
        <v/>
      </c>
      <c r="M210" s="21">
        <f>'Investment Analysis'!V210</f>
        <v/>
      </c>
      <c r="N210" s="21">
        <f>'Investment Analysis'!W210</f>
        <v/>
      </c>
      <c r="P210" s="48">
        <f>'Investment Analysis'!Y210</f>
        <v/>
      </c>
      <c r="Q210" s="18" t="n"/>
      <c r="R210" s="83" t="n"/>
      <c r="S210" s="48" t="n">
        <v>4857.75</v>
      </c>
      <c r="T210" s="18">
        <f>'Investment Analysis'!AH210</f>
        <v/>
      </c>
      <c r="U210" s="15">
        <f>'Investment Analysis'!AF210</f>
        <v/>
      </c>
      <c r="V210" s="48" t="n">
        <v>7542.78</v>
      </c>
      <c r="W210" s="18">
        <f>'Investment Analysis'!AO210</f>
        <v/>
      </c>
      <c r="X210" s="15">
        <f>'Investment Analysis'!AM210</f>
        <v/>
      </c>
      <c r="Y210" s="48" t="n">
        <v>11651.14</v>
      </c>
      <c r="Z210" s="18">
        <f>IF(Y210&gt;0,(Y210-Z$5)/Z$5,0)</f>
        <v/>
      </c>
      <c r="AA210" s="15">
        <f>'Investment Analysis'!GM210</f>
        <v/>
      </c>
      <c r="AB210" s="48" t="n">
        <v>2875.14</v>
      </c>
      <c r="AC210" s="18">
        <f>IF(AB210&gt;0,(AB210+8000+5000-AC$5)/AC$5,0)</f>
        <v/>
      </c>
      <c r="AD210" s="15">
        <f>'Investment Analysis'!AT210</f>
        <v/>
      </c>
      <c r="AE210" s="48" t="n">
        <v>12124.62</v>
      </c>
      <c r="AF210" s="18">
        <f>'Investment Analysis'!BC210</f>
        <v/>
      </c>
      <c r="AG210" s="15">
        <f>'Investment Analysis'!BA210</f>
        <v/>
      </c>
      <c r="AH210" s="48" t="n"/>
      <c r="AI210" s="18">
        <f>IF(AH210&gt;0,(AH210-5000+20000+20000-AI$5)/AI$5,0)</f>
        <v/>
      </c>
      <c r="AJ210" s="15">
        <f>'Investment Analysis'!BH210</f>
        <v/>
      </c>
      <c r="AK210" s="48" t="n">
        <v>5340.23</v>
      </c>
      <c r="AL210" s="18">
        <f>IF(AK210&gt;0,(AK210+7000-AL$5)/AL$5,0)</f>
        <v/>
      </c>
      <c r="AM210" s="15">
        <f>'Investment Analysis'!BO210</f>
        <v/>
      </c>
      <c r="AN210" s="48" t="n">
        <v>6198.19</v>
      </c>
      <c r="AO210" s="18">
        <f>IF(AN210&gt;0,(AN210+25000+5000-AO$5)/AO$5,0)</f>
        <v/>
      </c>
      <c r="AP210" s="15">
        <f>'Investment Analysis'!BV210</f>
        <v/>
      </c>
      <c r="AQ210" s="48" t="n">
        <v>5609.63</v>
      </c>
      <c r="AR210" s="18">
        <f>IF(AQ210&gt;0,(AQ210+10000+4000-AR$5)/AR$5,0)</f>
        <v/>
      </c>
      <c r="AS210" s="15">
        <f>'Investment Analysis'!CC210</f>
        <v/>
      </c>
      <c r="AT210" s="48" t="n">
        <v>5038.96</v>
      </c>
      <c r="AU210" s="18">
        <f>'Investment Analysis'!CL210</f>
        <v/>
      </c>
      <c r="AV210" s="15">
        <f>'Investment Analysis'!CJ210</f>
        <v/>
      </c>
      <c r="AW210" s="48" t="n">
        <v>19473.84</v>
      </c>
      <c r="AX210" s="18">
        <f>IF(AW210&gt;0,(AW210+2000-AX$5)/AX$5,0)</f>
        <v/>
      </c>
      <c r="AY210" s="15">
        <f>'Investment Analysis'!CQ210</f>
        <v/>
      </c>
      <c r="AZ210" s="48" t="n">
        <v>16898.48</v>
      </c>
      <c r="BA210" s="18">
        <f>'Investment Analysis'!CZ210</f>
        <v/>
      </c>
      <c r="BB210" s="15">
        <f>'Investment Analysis'!CX210</f>
        <v/>
      </c>
      <c r="BC210" s="48" t="n">
        <v>9755.959999999999</v>
      </c>
      <c r="BD210" s="18">
        <f>IF(BC210&gt;0,(BC210-10000+30000+10000-BD$5)/BD$5,0)</f>
        <v/>
      </c>
      <c r="BE210" s="15">
        <f>'Investment Analysis'!DE210</f>
        <v/>
      </c>
      <c r="BF210" s="48" t="n">
        <v>4756.93</v>
      </c>
      <c r="BG210" s="18">
        <f>'Investment Analysis'!DN210</f>
        <v/>
      </c>
      <c r="BH210" s="15">
        <f>'Investment Analysis'!DL210</f>
        <v/>
      </c>
      <c r="BI210" s="48" t="n">
        <v>20480.24</v>
      </c>
      <c r="BJ210" s="18">
        <f>'Investment Analysis'!EB210</f>
        <v/>
      </c>
      <c r="BK210" s="15">
        <f>'Investment Analysis'!DZ210</f>
        <v/>
      </c>
      <c r="BL210" s="48" t="n">
        <v>19148.39</v>
      </c>
      <c r="BM210" s="18">
        <f>'Investment Analysis'!EI210</f>
        <v/>
      </c>
      <c r="BN210" s="15">
        <f>'Investment Analysis'!EG210</f>
        <v/>
      </c>
      <c r="BO210" s="48" t="n">
        <v>11631.78</v>
      </c>
      <c r="BP210" s="18">
        <f>'Investment Analysis'!DU210</f>
        <v/>
      </c>
      <c r="BQ210" s="15">
        <f>'Investment Analysis'!DS210</f>
        <v/>
      </c>
      <c r="BR210" s="48" t="n">
        <v>12904.54</v>
      </c>
      <c r="BS210" s="18">
        <f>'Investment Analysis'!EP210</f>
        <v/>
      </c>
      <c r="BT210" s="15">
        <f>'Investment Analysis'!EN210</f>
        <v/>
      </c>
      <c r="BU210" s="48" t="n">
        <v>14268.33</v>
      </c>
      <c r="BV210" s="18">
        <f>IF(BU210&gt;0,(BU210+8000-BV$5)/BV$5,0)</f>
        <v/>
      </c>
      <c r="BW210" s="15">
        <f>'Investment Analysis'!EU210</f>
        <v/>
      </c>
      <c r="BX210" s="48" t="n">
        <v>29467.74</v>
      </c>
      <c r="BY210" s="18">
        <f>IF(BX210&gt;0,(BX210-10000-5000-BY$5)/BY$5,0)</f>
        <v/>
      </c>
      <c r="BZ210" s="15">
        <f>'Investment Analysis'!FB210</f>
        <v/>
      </c>
      <c r="CA210" s="48" t="n">
        <v>21093.24</v>
      </c>
      <c r="CB210" s="18">
        <f>IF(CA210&gt;0,(CA210-CB$5)/CB$5,0)</f>
        <v/>
      </c>
      <c r="CC210" s="15">
        <f>'Investment Analysis'!FI210</f>
        <v/>
      </c>
      <c r="CD210" s="48" t="n">
        <v>9181.16</v>
      </c>
      <c r="CE210" s="18">
        <f>'Investment Analysis'!FR210</f>
        <v/>
      </c>
      <c r="CF210" s="15">
        <f>'Investment Analysis'!FP210</f>
        <v/>
      </c>
      <c r="CG210" s="48" t="n">
        <v>4610.75</v>
      </c>
      <c r="CH210" s="18">
        <f>'Investment Analysis'!FR210</f>
        <v/>
      </c>
      <c r="CI210" s="15">
        <f>'Investment Analysis'!FW210</f>
        <v/>
      </c>
      <c r="CJ210" s="48" t="n"/>
      <c r="CK210" s="18">
        <f>IF(CJ210&gt;0,(CJ210+5000+8000-CK$5)/CK$5,0)</f>
        <v/>
      </c>
      <c r="CL210" s="15">
        <f>'Investment Analysis'!GD210</f>
        <v/>
      </c>
      <c r="CM210" s="48" t="n">
        <v>40071.82</v>
      </c>
      <c r="CN210" s="18">
        <f>IF(CM210&gt;0,(CM210-CN$5)/CN$5,0)</f>
        <v/>
      </c>
      <c r="CO210" s="15">
        <f>'Investment Analysis'!GT210</f>
        <v/>
      </c>
      <c r="CP210" s="48" t="n">
        <v>29082.95</v>
      </c>
      <c r="CQ210" s="18">
        <f>IF(CP210&gt;0,(CP210-CQ$5)/CQ$5,0)</f>
        <v/>
      </c>
      <c r="CR210" s="15">
        <f>'Investment Analysis'!HG210</f>
        <v/>
      </c>
      <c r="CS210" s="48" t="n">
        <v>4800</v>
      </c>
      <c r="CT210" s="18">
        <f>IF(CS210&gt;0,(CS210-CT$5)/CT$5,0)</f>
        <v/>
      </c>
      <c r="CU210" s="15">
        <f>'Investment Analysis'!HN210</f>
        <v/>
      </c>
      <c r="CV210" s="48" t="n">
        <v>31962</v>
      </c>
      <c r="CW210" s="18">
        <f>IF(CV210&gt;0,(CV210-CW$5)/CW$5,0)</f>
        <v/>
      </c>
      <c r="CX210" s="15">
        <f>'Investment Analysis'!IB210</f>
        <v/>
      </c>
      <c r="CY210" s="48" t="n">
        <v>24446.8</v>
      </c>
      <c r="CZ210" s="18">
        <f>IF(CY210&gt;0,(CY210-CZ$5)/CZ$5,0)</f>
        <v/>
      </c>
      <c r="DA210" s="15">
        <f>'Investment Analysis'!II210</f>
        <v/>
      </c>
      <c r="DB210" s="48" t="n">
        <v>7144.25</v>
      </c>
      <c r="DC210" s="18">
        <f>IF(DB210&gt;0,(DB210-DC$5)/DC$5,0)</f>
        <v/>
      </c>
      <c r="DD210" s="15">
        <f>'Investment Analysis'!IP210</f>
        <v/>
      </c>
      <c r="DE210" s="48" t="n">
        <v>25770</v>
      </c>
      <c r="DF210" s="18">
        <f>'Investment Analysis'!IY210</f>
        <v/>
      </c>
      <c r="DG210" s="15">
        <f>'Investment Analysis'!IW210</f>
        <v/>
      </c>
      <c r="DH210" s="48" t="n">
        <v>21965.1</v>
      </c>
      <c r="DI210" s="18">
        <f>IF(DH210&gt;0,(DH210-DI$5)/DI$5,0)</f>
        <v/>
      </c>
      <c r="DJ210" s="15">
        <f>'Investment Analysis'!JD210</f>
        <v/>
      </c>
      <c r="DK210" s="48" t="n">
        <v>25839.5</v>
      </c>
      <c r="DL210" s="18">
        <f>IF(DK210&gt;0,(DK210-DL$5)/DL$5,0)</f>
        <v/>
      </c>
      <c r="DM210" s="15">
        <f>'Investment Analysis'!JK210</f>
        <v/>
      </c>
      <c r="DN210" s="48" t="n">
        <v>1127</v>
      </c>
      <c r="DO210" s="18">
        <f>IF(DN210&gt;0,(DN210-DO$5)/DO$5,0)</f>
        <v/>
      </c>
      <c r="DP210" s="15">
        <f>'Investment Analysis'!HU210</f>
        <v/>
      </c>
      <c r="DQ210" s="48" t="n">
        <v>40190</v>
      </c>
      <c r="DR210" s="18">
        <f>IF(DQ210&gt;0,(DQ210-DR$5)/DR$5,0)</f>
        <v/>
      </c>
      <c r="DS210" s="15">
        <f>'Investment Analysis'!JR210</f>
        <v/>
      </c>
      <c r="DT210" s="48" t="n">
        <v>26526</v>
      </c>
      <c r="DU210" s="18">
        <f>IF(DT210&gt;0,(DT210-630.54-DU$5)/DU$5,0)</f>
        <v/>
      </c>
      <c r="DV210" s="15">
        <f>'Investment Analysis'!JY210</f>
        <v/>
      </c>
      <c r="DW210" s="48" t="n">
        <v>15743</v>
      </c>
      <c r="DX210" s="18">
        <f>IF(DW210&gt;0,(DW210-DX$5)/DX$5,0)</f>
        <v/>
      </c>
      <c r="DY210" s="15">
        <f>'Investment Analysis'!KF210</f>
        <v/>
      </c>
      <c r="DZ210" s="48" t="n">
        <v>7044</v>
      </c>
      <c r="EA210" s="18">
        <f>IF(DZ210&gt;0,(DZ210-EA$5)/EA$5,0)</f>
        <v/>
      </c>
      <c r="EB210" s="15">
        <f>'Investment Analysis'!KM210</f>
        <v/>
      </c>
      <c r="EC210" s="48" t="n">
        <v>23335</v>
      </c>
      <c r="ED210" s="18">
        <f>'Investment Analysis'!KV210</f>
        <v/>
      </c>
      <c r="EE210" s="15">
        <f>'Investment Analysis'!KT210</f>
        <v/>
      </c>
      <c r="EF210" s="48" t="n">
        <v>25402.5</v>
      </c>
      <c r="EG210" s="18">
        <f>IF(EF210&gt;0,(EF210-EG$5)/EG$5,0)</f>
        <v/>
      </c>
      <c r="EH210" s="15">
        <f>'Investment Analysis'!LH210</f>
        <v/>
      </c>
      <c r="EI210" s="48" t="n">
        <v>11602.5</v>
      </c>
      <c r="EJ210" s="18">
        <f>'Investment Analysis'!LQ210</f>
        <v/>
      </c>
      <c r="EK210" s="15">
        <f>'Investment Analysis'!LO210</f>
        <v/>
      </c>
      <c r="EL210" s="48" t="n">
        <v>38895</v>
      </c>
      <c r="EM210" s="18">
        <f>IF(EL210&gt;0,(EL210-EM$4)/EM$4,0)</f>
        <v/>
      </c>
      <c r="EN210" s="15">
        <f>'Investment Analysis'!LX210</f>
        <v/>
      </c>
      <c r="EO210" s="48" t="n">
        <v>19690</v>
      </c>
      <c r="EP210" s="68">
        <f>IF(EO210&gt;0,(EO210-500-EP$5)/EP$5,0)</f>
        <v/>
      </c>
      <c r="EQ210" s="15">
        <f>'Investment Analysis'!MC210</f>
        <v/>
      </c>
      <c r="ER210" s="48" t="n">
        <v>8375</v>
      </c>
      <c r="ES210" s="18">
        <f>'Investment Analysis'!LX210</f>
        <v/>
      </c>
      <c r="ET210" s="15">
        <f>'Investment Analysis'!LA210</f>
        <v/>
      </c>
      <c r="EU210" s="48" t="n">
        <v>103382.5</v>
      </c>
      <c r="EV210" s="18">
        <f>'Investment Analysis'!ML210</f>
        <v/>
      </c>
      <c r="EW210" s="15">
        <f>'Investment Analysis'!MJ210</f>
        <v/>
      </c>
      <c r="EX210" s="48" t="n">
        <v>109053</v>
      </c>
      <c r="EY210" s="18">
        <f>IF(EX210&gt;0,(EX210-EY$5)/EY$5,0)</f>
        <v/>
      </c>
      <c r="EZ210" s="15">
        <f>'Investment Analysis'!MQ210</f>
        <v/>
      </c>
      <c r="FA210" s="48" t="n">
        <v>21816</v>
      </c>
      <c r="FB210" s="18">
        <f>IF(FA210&gt;0,(FA210-FB$5)/FB$5,0)</f>
        <v/>
      </c>
      <c r="FC210" s="15">
        <f>'Investment Analysis'!MX210</f>
        <v/>
      </c>
      <c r="FD210" s="48" t="n">
        <v>21187.6</v>
      </c>
      <c r="FE210" s="18">
        <f>IF(FD210&gt;0,(FD210-FE$5)/FE$5,0)</f>
        <v/>
      </c>
      <c r="FF210" s="15">
        <f>'Investment Analysis'!NE210</f>
        <v/>
      </c>
      <c r="FG210" s="48" t="n">
        <v>26046</v>
      </c>
      <c r="FH210" s="18">
        <f>IF(FG210&gt;0,(FG210-FH$5)/FH$5,0)</f>
        <v/>
      </c>
      <c r="FI210" s="15">
        <f>'Investment Analysis'!NL210</f>
        <v/>
      </c>
      <c r="FJ210" s="48" t="n">
        <v>41584.9</v>
      </c>
      <c r="FK210" s="18">
        <f>IF(FJ210&gt;0,(FJ210-FK$5)/FK$5,0)</f>
        <v/>
      </c>
      <c r="FL210" s="15">
        <f>'Investment Analysis'!NS210</f>
        <v/>
      </c>
      <c r="FM210" s="48" t="n">
        <v>3848.25</v>
      </c>
      <c r="FN210" s="18">
        <f>IF(FM210&gt;0,(FM210-FN$5)/FN$5,0)</f>
        <v/>
      </c>
      <c r="FO210" s="15">
        <f>'Investment Analysis'!NZ210</f>
        <v/>
      </c>
      <c r="FP210" s="48" t="n">
        <v>43100</v>
      </c>
      <c r="FQ210" s="18">
        <f>IF(FP210&gt;0,(FP210-FQ$5)/FQ$5,0)</f>
        <v/>
      </c>
      <c r="FR210" s="15">
        <f>'Investment Analysis'!OG210</f>
        <v/>
      </c>
      <c r="FS210" s="48" t="n">
        <v>119961</v>
      </c>
      <c r="FT210" s="18">
        <f>IF(FS210&gt;0,(FS210-FT$5)/FT$5,0)</f>
        <v/>
      </c>
      <c r="FU210" s="15">
        <f>'Investment Analysis'!ON210</f>
        <v/>
      </c>
      <c r="FV210" s="48" t="n">
        <v>16760</v>
      </c>
      <c r="FW210" s="18">
        <f>IF(FV210&gt;0,(FV210-FW$5)/FW$5,0)</f>
        <v/>
      </c>
      <c r="FX210" s="15">
        <f>'Investment Analysis'!OU210</f>
        <v/>
      </c>
      <c r="FY210" s="48" t="n">
        <v>20088.75</v>
      </c>
      <c r="FZ210" s="18">
        <f>IF(FY210&gt;0,(FY210-FZ$5)/FZ$5,0)</f>
        <v/>
      </c>
      <c r="GA210" s="15">
        <f>'Investment Analysis'!PB210</f>
        <v/>
      </c>
      <c r="GB210" s="48" t="n">
        <v>21792</v>
      </c>
      <c r="GC210" s="18">
        <f>'Investment Analysis'!PK210</f>
        <v/>
      </c>
      <c r="GD210" s="15">
        <f>'Investment Analysis'!PI210</f>
        <v/>
      </c>
      <c r="GE210" s="48" t="n">
        <v>27096</v>
      </c>
      <c r="GF210" s="18">
        <f>'Investment Analysis'!PY210</f>
        <v/>
      </c>
      <c r="GG210" s="15">
        <f>'Investment Analysis'!PW210</f>
        <v/>
      </c>
      <c r="GH210" s="54" t="n">
        <v>0</v>
      </c>
      <c r="GI210" s="18">
        <f>'Investment Analysis'!QF210</f>
        <v/>
      </c>
      <c r="GJ210" s="15">
        <f>'Investment Analysis'!QD210</f>
        <v/>
      </c>
      <c r="GK210" s="48" t="n">
        <v>45160</v>
      </c>
      <c r="GL210" s="18">
        <f>'Investment Analysis'!QM210</f>
        <v/>
      </c>
      <c r="GM210" s="15">
        <f>'Investment Analysis'!QK210</f>
        <v/>
      </c>
      <c r="GN210" s="48" t="n">
        <v>28431</v>
      </c>
      <c r="GO210" s="18">
        <f>'Investment Analysis'!QT210</f>
        <v/>
      </c>
      <c r="GP210" s="15">
        <f>'Investment Analysis'!QR210</f>
        <v/>
      </c>
      <c r="GQ210" s="48" t="n">
        <v>5798.65</v>
      </c>
      <c r="GR210" s="18">
        <f>'Investment Analysis'!RA210</f>
        <v/>
      </c>
      <c r="GS210" s="15">
        <f>'Investment Analysis'!QY210</f>
        <v/>
      </c>
      <c r="GT210" s="48" t="n">
        <v>24628.75</v>
      </c>
      <c r="GU210" s="18">
        <f>'Investment Analysis'!RH210</f>
        <v/>
      </c>
      <c r="GV210" s="15">
        <f>'Investment Analysis'!RF210</f>
        <v/>
      </c>
      <c r="GW210" s="48" t="n">
        <v>14885</v>
      </c>
      <c r="GX210" s="18">
        <f>'Investment Analysis'!RO210</f>
        <v/>
      </c>
      <c r="GY210" s="15">
        <f>'Investment Analysis'!RM210</f>
        <v/>
      </c>
      <c r="GZ210" s="48" t="n">
        <v>6386</v>
      </c>
      <c r="HA210" s="18">
        <f>'Investment Analysis'!RV210</f>
        <v/>
      </c>
      <c r="HB210" s="15">
        <f>'Investment Analysis'!RT210</f>
        <v/>
      </c>
      <c r="HC210" s="48" t="n">
        <v>36318</v>
      </c>
      <c r="HD210" s="18">
        <f>'Investment Analysis'!SC210</f>
        <v/>
      </c>
      <c r="HE210" s="15">
        <f>'Investment Analysis'!SA210</f>
        <v/>
      </c>
      <c r="HF210" s="48" t="n">
        <v>21655</v>
      </c>
      <c r="HG210" s="18">
        <f>'Investment Analysis'!SJ210</f>
        <v/>
      </c>
      <c r="HH210" s="15">
        <f>'Investment Analysis'!SH210</f>
        <v/>
      </c>
      <c r="HI210" s="48" t="n">
        <v>18920</v>
      </c>
      <c r="HJ210" s="18">
        <f>'Investment Analysis'!SM210</f>
        <v/>
      </c>
      <c r="HK210" s="15">
        <f>'Investment Analysis'!SK210</f>
        <v/>
      </c>
      <c r="HL210" s="48" t="n">
        <v>25800</v>
      </c>
      <c r="HM210" s="18">
        <f>'Investment Analysis'!SP210</f>
        <v/>
      </c>
      <c r="HN210" s="15">
        <f>'Investment Analysis'!SN210</f>
        <v/>
      </c>
      <c r="HO210" s="48" t="n">
        <v>21139.5</v>
      </c>
      <c r="HP210" s="18">
        <f>'Investment Analysis'!TE210</f>
        <v/>
      </c>
      <c r="HQ210" s="15">
        <f>'Investment Analysis'!TC210</f>
        <v/>
      </c>
      <c r="HR210" s="48" t="n">
        <v>19995</v>
      </c>
      <c r="HS210" s="18">
        <f>'Investment Analysis'!TL210</f>
        <v/>
      </c>
      <c r="HT210" s="15">
        <f>'Investment Analysis'!TJ210</f>
        <v/>
      </c>
      <c r="HU210" s="48" t="n"/>
      <c r="HV210" s="18">
        <f>'Investment Analysis'!TS210</f>
        <v/>
      </c>
      <c r="HW210" s="15">
        <f>'Investment Analysis'!TQ210</f>
        <v/>
      </c>
      <c r="HX210" s="48" t="n"/>
      <c r="HY210" s="18">
        <f>'Investment Analysis'!TZ210</f>
        <v/>
      </c>
      <c r="HZ210" s="15">
        <f>'Investment Analysis'!TX210</f>
        <v/>
      </c>
      <c r="IA210" s="48" t="n"/>
      <c r="IB210" s="18">
        <f>'Investment Analysis'!UG210</f>
        <v/>
      </c>
      <c r="IC210" s="15">
        <f>'Investment Analysis'!UE210</f>
        <v/>
      </c>
      <c r="ID210" s="48" t="n"/>
      <c r="IE210" s="18">
        <f>'Investment Analysis'!UN210</f>
        <v/>
      </c>
      <c r="IF210" s="15">
        <f>'Investment Analysis'!UL210</f>
        <v/>
      </c>
      <c r="IG210" s="48" t="n"/>
      <c r="IH210" s="18">
        <f>'Investment Analysis'!UU210</f>
        <v/>
      </c>
      <c r="II210" s="15">
        <f>'Investment Analysis'!US210</f>
        <v/>
      </c>
      <c r="IJ210" s="48" t="n"/>
      <c r="IK210" s="18">
        <f>'Investment Analysis'!VB210</f>
        <v/>
      </c>
      <c r="IL210" s="15">
        <f>'Investment Analysis'!UZ210</f>
        <v/>
      </c>
      <c r="IM210" s="48" t="n"/>
      <c r="IN210" s="18">
        <f>'Investment Analysis'!VI210</f>
        <v/>
      </c>
      <c r="IO210" s="15">
        <f>'Investment Analysis'!VG210</f>
        <v/>
      </c>
      <c r="IP210" s="18" t="n"/>
      <c r="IQ210" s="18" t="n"/>
      <c r="IR210" s="18" t="n"/>
      <c r="IS210" s="108">
        <f>IF(IT210&gt;0,IT210-IT209,0)</f>
        <v/>
      </c>
      <c r="IT210" s="48">
        <f>FY210+FV210+FS210+FP210+FM210+FJ210+FG210+FD210+FA210+EX210+EU210+ER210+EO210+EL210+EI210+EF210+EC210+DZ210+DW210+DT210+DQ210+DN210+DK210+DH210+DE210+DB210+CY210+CV210+CS210+CP210+CJ210+CG210+CD210+CA210+BX210+P210+CM210+GT210+GQ210+GN210+GK210+GH210+GE210+GB210+BU210+BR210+BO210+BL210+BI210+BF210+BC210+AZ210+AW210+AT210+AQ210+AN210+AK210+AH210+AE210+AB210+Y210+V210+S210+GW210+GZ210+HC210+HF210+HI210+HL210+HO210+HR210+HU210</f>
        <v/>
      </c>
      <c r="IU210" s="101">
        <f>IF(IT210&gt;0,IV210,0)</f>
        <v/>
      </c>
      <c r="IV210" s="101" t="n"/>
      <c r="IW210" s="15">
        <f>IF(IT210&gt;0,(IT210+IV$11-I$2)/I$2,0)</f>
        <v/>
      </c>
      <c r="IX210" s="113">
        <f>IF(IT210&gt;0,IT210+IV$11-I$2,0)</f>
        <v/>
      </c>
      <c r="IY210" s="21">
        <f>IF(IT210&gt;0,(IT210+IV$11+IV$33+IV$52+IV$73+IV$93+IV$113+IV$133+IV$159+IV$176+IV$201-IT$8)/IT$8,0)</f>
        <v/>
      </c>
      <c r="IZ210" s="173">
        <f>IF(IT210&gt;0,IT210+IV$11+IV$33+IV$52+IV$73+IV$93+IV$113+IV$133+IV$159+IV$176+IV$201-IT$8,0)</f>
        <v/>
      </c>
    </row>
    <row r="211">
      <c r="A211" s="554">
        <f>'Investment Analysis'!A211</f>
        <v/>
      </c>
      <c r="B211" s="4">
        <f>'Investment Analysis'!B211</f>
        <v/>
      </c>
      <c r="C211" s="27">
        <f>'Investment Analysis'!C211</f>
        <v/>
      </c>
      <c r="D211" s="14">
        <f>'Investment Analysis'!D211</f>
        <v/>
      </c>
      <c r="E211" s="15">
        <f>'Investment Analysis'!E211</f>
        <v/>
      </c>
      <c r="F211" s="13">
        <f>'Investment Analysis'!G211</f>
        <v/>
      </c>
      <c r="G211" s="14">
        <f>'Investment Analysis'!H211</f>
        <v/>
      </c>
      <c r="H211" s="15">
        <f>'Investment Analysis'!I211</f>
        <v/>
      </c>
      <c r="I211" s="13">
        <f>'Investment Analysis'!K211</f>
        <v/>
      </c>
      <c r="J211" s="14">
        <f>'Investment Analysis'!L211</f>
        <v/>
      </c>
      <c r="K211" s="15">
        <f>'Investment Analysis'!M211</f>
        <v/>
      </c>
      <c r="L211" s="41">
        <f>'Investment Analysis'!T211</f>
        <v/>
      </c>
      <c r="M211" s="21">
        <f>'Investment Analysis'!V211</f>
        <v/>
      </c>
      <c r="N211" s="21">
        <f>'Investment Analysis'!W211</f>
        <v/>
      </c>
      <c r="P211" s="48">
        <f>'Investment Analysis'!Y211</f>
        <v/>
      </c>
      <c r="Q211" s="18" t="n"/>
      <c r="R211" s="83" t="n"/>
      <c r="S211" s="48" t="n">
        <v>4849.28</v>
      </c>
      <c r="T211" s="18">
        <f>'Investment Analysis'!AH211</f>
        <v/>
      </c>
      <c r="U211" s="15">
        <f>'Investment Analysis'!AF211</f>
        <v/>
      </c>
      <c r="V211" s="48" t="n">
        <v>7524.55</v>
      </c>
      <c r="W211" s="18">
        <f>'Investment Analysis'!AO211</f>
        <v/>
      </c>
      <c r="X211" s="15">
        <f>'Investment Analysis'!AM211</f>
        <v/>
      </c>
      <c r="Y211" s="48" t="n">
        <v>11529.87</v>
      </c>
      <c r="Z211" s="18">
        <f>IF(Y211&gt;0,(Y211-Z$5)/Z$5,0)</f>
        <v/>
      </c>
      <c r="AA211" s="15">
        <f>'Investment Analysis'!GM211</f>
        <v/>
      </c>
      <c r="AB211" s="48" t="n">
        <v>2860.92</v>
      </c>
      <c r="AC211" s="18">
        <f>IF(AB211&gt;0,(AB211+8000+5000-AC$5)/AC$5,0)</f>
        <v/>
      </c>
      <c r="AD211" s="15">
        <f>'Investment Analysis'!AT211</f>
        <v/>
      </c>
      <c r="AE211" s="48" t="n">
        <v>12125.14</v>
      </c>
      <c r="AF211" s="18">
        <f>'Investment Analysis'!BC211</f>
        <v/>
      </c>
      <c r="AG211" s="15">
        <f>'Investment Analysis'!BA211</f>
        <v/>
      </c>
      <c r="AH211" s="48" t="n"/>
      <c r="AI211" s="18">
        <f>IF(AH211&gt;0,(AH211-5000+20000+20000-AI$5)/AI$5,0)</f>
        <v/>
      </c>
      <c r="AJ211" s="15">
        <f>'Investment Analysis'!BH211</f>
        <v/>
      </c>
      <c r="AK211" s="48" t="n">
        <v>5369.86</v>
      </c>
      <c r="AL211" s="18">
        <f>IF(AK211&gt;0,(AK211+7000-AL$5)/AL$5,0)</f>
        <v/>
      </c>
      <c r="AM211" s="15">
        <f>'Investment Analysis'!BO211</f>
        <v/>
      </c>
      <c r="AN211" s="48" t="n">
        <v>6186.01</v>
      </c>
      <c r="AO211" s="18">
        <f>IF(AN211&gt;0,(AN211+25000+5000-AO$5)/AO$5,0)</f>
        <v/>
      </c>
      <c r="AP211" s="15">
        <f>'Investment Analysis'!BV211</f>
        <v/>
      </c>
      <c r="AQ211" s="48" t="n">
        <v>5613.49</v>
      </c>
      <c r="AR211" s="18">
        <f>IF(AQ211&gt;0,(AQ211+10000+4000-AR$5)/AR$5,0)</f>
        <v/>
      </c>
      <c r="AS211" s="15">
        <f>'Investment Analysis'!CC211</f>
        <v/>
      </c>
      <c r="AT211" s="48" t="n">
        <v>5085.73</v>
      </c>
      <c r="AU211" s="18">
        <f>'Investment Analysis'!CL211</f>
        <v/>
      </c>
      <c r="AV211" s="15">
        <f>'Investment Analysis'!CJ211</f>
        <v/>
      </c>
      <c r="AW211" s="48" t="n">
        <v>19446.41</v>
      </c>
      <c r="AX211" s="18">
        <f>IF(AW211&gt;0,(AW211+2000-AX$5)/AX$5,0)</f>
        <v/>
      </c>
      <c r="AY211" s="15">
        <f>'Investment Analysis'!CQ211</f>
        <v/>
      </c>
      <c r="AZ211" s="48" t="n">
        <v>16935.64</v>
      </c>
      <c r="BA211" s="18">
        <f>'Investment Analysis'!CZ211</f>
        <v/>
      </c>
      <c r="BB211" s="15">
        <f>'Investment Analysis'!CX211</f>
        <v/>
      </c>
      <c r="BC211" s="48" t="n">
        <v>9760.790000000001</v>
      </c>
      <c r="BD211" s="18">
        <f>IF(BC211&gt;0,(BC211-10000+30000+10000-BD$5)/BD$5,0)</f>
        <v/>
      </c>
      <c r="BE211" s="15">
        <f>'Investment Analysis'!DE211</f>
        <v/>
      </c>
      <c r="BF211" s="48" t="n">
        <v>4723.26</v>
      </c>
      <c r="BG211" s="18">
        <f>'Investment Analysis'!DN211</f>
        <v/>
      </c>
      <c r="BH211" s="15">
        <f>'Investment Analysis'!DL211</f>
        <v/>
      </c>
      <c r="BI211" s="48" t="n">
        <v>20321.33</v>
      </c>
      <c r="BJ211" s="18">
        <f>'Investment Analysis'!EB211</f>
        <v/>
      </c>
      <c r="BK211" s="15">
        <f>'Investment Analysis'!DZ211</f>
        <v/>
      </c>
      <c r="BL211" s="48" t="n">
        <v>19126.75</v>
      </c>
      <c r="BM211" s="18">
        <f>'Investment Analysis'!EI211</f>
        <v/>
      </c>
      <c r="BN211" s="15">
        <f>'Investment Analysis'!EG211</f>
        <v/>
      </c>
      <c r="BO211" s="48" t="n">
        <v>11582.56</v>
      </c>
      <c r="BP211" s="18">
        <f>'Investment Analysis'!DU211</f>
        <v/>
      </c>
      <c r="BQ211" s="15">
        <f>'Investment Analysis'!DS211</f>
        <v/>
      </c>
      <c r="BR211" s="48" t="n">
        <v>12869.6</v>
      </c>
      <c r="BS211" s="18">
        <f>'Investment Analysis'!EP211</f>
        <v/>
      </c>
      <c r="BT211" s="15">
        <f>'Investment Analysis'!EN211</f>
        <v/>
      </c>
      <c r="BU211" s="48" t="n">
        <v>14357.44</v>
      </c>
      <c r="BV211" s="18">
        <f>IF(BU211&gt;0,(BU211+8000-BV$5)/BV$5,0)</f>
        <v/>
      </c>
      <c r="BW211" s="15">
        <f>'Investment Analysis'!EU211</f>
        <v/>
      </c>
      <c r="BX211" s="48" t="n">
        <v>26788.37</v>
      </c>
      <c r="BY211" s="18">
        <f>IF(BX211&gt;0,(BX211-10000-5000-BY$5)/BY$5,0)</f>
        <v/>
      </c>
      <c r="BZ211" s="15">
        <f>'Investment Analysis'!FB211</f>
        <v/>
      </c>
      <c r="CA211" s="48" t="n">
        <v>21009.05</v>
      </c>
      <c r="CB211" s="18">
        <f>IF(CA211&gt;0,(CA211-CB$5)/CB$5,0)</f>
        <v/>
      </c>
      <c r="CC211" s="15">
        <f>'Investment Analysis'!FI211</f>
        <v/>
      </c>
      <c r="CD211" s="48" t="n">
        <v>9234.459999999999</v>
      </c>
      <c r="CE211" s="18">
        <f>'Investment Analysis'!FR211</f>
        <v/>
      </c>
      <c r="CF211" s="15">
        <f>'Investment Analysis'!FP211</f>
        <v/>
      </c>
      <c r="CG211" s="48" t="n">
        <v>4635.61</v>
      </c>
      <c r="CH211" s="18">
        <f>'Investment Analysis'!FR211</f>
        <v/>
      </c>
      <c r="CI211" s="15">
        <f>'Investment Analysis'!FW211</f>
        <v/>
      </c>
      <c r="CJ211" s="48" t="n"/>
      <c r="CK211" s="18">
        <f>IF(CJ211&gt;0,(CJ211+5000+8000-CK$5)/CK$5,0)</f>
        <v/>
      </c>
      <c r="CL211" s="15">
        <f>'Investment Analysis'!GD211</f>
        <v/>
      </c>
      <c r="CM211" s="48" t="n">
        <v>39616.45</v>
      </c>
      <c r="CN211" s="18">
        <f>IF(CM211&gt;0,(CM211-CN$5)/CN$5,0)</f>
        <v/>
      </c>
      <c r="CO211" s="15">
        <f>'Investment Analysis'!GT211</f>
        <v/>
      </c>
      <c r="CP211" s="48" t="n">
        <v>28769</v>
      </c>
      <c r="CQ211" s="18">
        <f>IF(CP211&gt;0,(CP211-CQ$5)/CQ$5,0)</f>
        <v/>
      </c>
      <c r="CR211" s="15">
        <f>'Investment Analysis'!HG211</f>
        <v/>
      </c>
      <c r="CS211" s="48" t="n">
        <v>4240</v>
      </c>
      <c r="CT211" s="18">
        <f>IF(CS211&gt;0,(CS211-CT$5)/CT$5,0)</f>
        <v/>
      </c>
      <c r="CU211" s="15">
        <f>'Investment Analysis'!HN211</f>
        <v/>
      </c>
      <c r="CV211" s="48" t="n">
        <v>31703</v>
      </c>
      <c r="CW211" s="18">
        <f>IF(CV211&gt;0,(CV211-CW$5)/CW$5,0)</f>
        <v/>
      </c>
      <c r="CX211" s="15">
        <f>'Investment Analysis'!IB211</f>
        <v/>
      </c>
      <c r="CY211" s="48" t="n">
        <v>23986.2</v>
      </c>
      <c r="CZ211" s="18">
        <f>IF(CY211&gt;0,(CY211-CZ$5)/CZ$5,0)</f>
        <v/>
      </c>
      <c r="DA211" s="15">
        <f>'Investment Analysis'!II211</f>
        <v/>
      </c>
      <c r="DB211" s="48" t="n">
        <v>7188.25</v>
      </c>
      <c r="DC211" s="18">
        <f>IF(DB211&gt;0,(DB211-DC$5)/DC$5,0)</f>
        <v/>
      </c>
      <c r="DD211" s="15">
        <f>'Investment Analysis'!IP211</f>
        <v/>
      </c>
      <c r="DE211" s="48" t="n">
        <v>24831</v>
      </c>
      <c r="DF211" s="18">
        <f>'Investment Analysis'!IY211</f>
        <v/>
      </c>
      <c r="DG211" s="15">
        <f>'Investment Analysis'!IW211</f>
        <v/>
      </c>
      <c r="DH211" s="48" t="n">
        <v>21998.1</v>
      </c>
      <c r="DI211" s="18">
        <f>IF(DH211&gt;0,(DH211-DI$5)/DI$5,0)</f>
        <v/>
      </c>
      <c r="DJ211" s="15">
        <f>'Investment Analysis'!JD211</f>
        <v/>
      </c>
      <c r="DK211" s="48" t="n">
        <v>25883</v>
      </c>
      <c r="DL211" s="18">
        <f>IF(DK211&gt;0,(DK211-DL$5)/DL$5,0)</f>
        <v/>
      </c>
      <c r="DM211" s="15">
        <f>'Investment Analysis'!JK211</f>
        <v/>
      </c>
      <c r="DN211" s="48" t="n">
        <v>1127.1</v>
      </c>
      <c r="DO211" s="18">
        <f>IF(DN211&gt;0,(DN211-DO$5)/DO$5,0)</f>
        <v/>
      </c>
      <c r="DP211" s="15">
        <f>'Investment Analysis'!HU211</f>
        <v/>
      </c>
      <c r="DQ211" s="48" t="n">
        <v>37390</v>
      </c>
      <c r="DR211" s="18">
        <f>IF(DQ211&gt;0,(DQ211-DR$5)/DR$5,0)</f>
        <v/>
      </c>
      <c r="DS211" s="15">
        <f>'Investment Analysis'!JR211</f>
        <v/>
      </c>
      <c r="DT211" s="48" t="n">
        <v>23022</v>
      </c>
      <c r="DU211" s="18">
        <f>IF(DT211&gt;0,(DT211-630.54-DU$5)/DU$5,0)</f>
        <v/>
      </c>
      <c r="DV211" s="15">
        <f>'Investment Analysis'!JY211</f>
        <v/>
      </c>
      <c r="DW211" s="48" t="n">
        <v>15806</v>
      </c>
      <c r="DX211" s="18">
        <f>IF(DW211&gt;0,(DW211-DX$5)/DX$5,0)</f>
        <v/>
      </c>
      <c r="DY211" s="15">
        <f>'Investment Analysis'!KF211</f>
        <v/>
      </c>
      <c r="DZ211" s="48" t="n">
        <v>6346</v>
      </c>
      <c r="EA211" s="18">
        <f>IF(DZ211&gt;0,(DZ211-EA$5)/EA$5,0)</f>
        <v/>
      </c>
      <c r="EB211" s="15">
        <f>'Investment Analysis'!KM211</f>
        <v/>
      </c>
      <c r="EC211" s="48" t="n">
        <v>17875</v>
      </c>
      <c r="ED211" s="18">
        <f>'Investment Analysis'!KV211</f>
        <v/>
      </c>
      <c r="EE211" s="15">
        <f>'Investment Analysis'!KT211</f>
        <v/>
      </c>
      <c r="EF211" s="48" t="n">
        <v>25069.5</v>
      </c>
      <c r="EG211" s="18">
        <f>IF(EF211&gt;0,(EF211-EG$5)/EG$5,0)</f>
        <v/>
      </c>
      <c r="EH211" s="15">
        <f>'Investment Analysis'!LH211</f>
        <v/>
      </c>
      <c r="EI211" s="48" t="n">
        <v>10608</v>
      </c>
      <c r="EJ211" s="18">
        <f>'Investment Analysis'!LQ211</f>
        <v/>
      </c>
      <c r="EK211" s="15">
        <f>'Investment Analysis'!LO211</f>
        <v/>
      </c>
      <c r="EL211" s="48" t="n">
        <v>34605</v>
      </c>
      <c r="EM211" s="18">
        <f>IF(EL211&gt;0,(EL211-EM$4)/EM$4,0)</f>
        <v/>
      </c>
      <c r="EN211" s="15">
        <f>'Investment Analysis'!LX211</f>
        <v/>
      </c>
      <c r="EO211" s="48" t="n">
        <v>17720</v>
      </c>
      <c r="EP211" s="68">
        <f>IF(EO211&gt;0,(EO211-500-EP$5)/EP$5,0)</f>
        <v/>
      </c>
      <c r="EQ211" s="15">
        <f>'Investment Analysis'!MC211</f>
        <v/>
      </c>
      <c r="ER211" s="48" t="n">
        <v>7880</v>
      </c>
      <c r="ES211" s="18">
        <f>'Investment Analysis'!LX211</f>
        <v/>
      </c>
      <c r="ET211" s="15">
        <f>'Investment Analysis'!LA211</f>
        <v/>
      </c>
      <c r="EU211" s="48" t="n">
        <v>90636</v>
      </c>
      <c r="EV211" s="18">
        <f>'Investment Analysis'!ML211</f>
        <v/>
      </c>
      <c r="EW211" s="15">
        <f>'Investment Analysis'!MJ211</f>
        <v/>
      </c>
      <c r="EX211" s="48" t="n">
        <v>107751</v>
      </c>
      <c r="EY211" s="18">
        <f>IF(EX211&gt;0,(EX211-EY$5)/EY$5,0)</f>
        <v/>
      </c>
      <c r="EZ211" s="15">
        <f>'Investment Analysis'!MQ211</f>
        <v/>
      </c>
      <c r="FA211" s="48" t="n">
        <v>18968</v>
      </c>
      <c r="FB211" s="18">
        <f>IF(FA211&gt;0,(FA211-FB$5)/FB$5,0)</f>
        <v/>
      </c>
      <c r="FC211" s="15">
        <f>'Investment Analysis'!MX211</f>
        <v/>
      </c>
      <c r="FD211" s="48" t="n">
        <v>21464.1</v>
      </c>
      <c r="FE211" s="18">
        <f>IF(FD211&gt;0,(FD211-FE$5)/FE$5,0)</f>
        <v/>
      </c>
      <c r="FF211" s="15">
        <f>'Investment Analysis'!NE211</f>
        <v/>
      </c>
      <c r="FG211" s="48" t="n">
        <v>23058</v>
      </c>
      <c r="FH211" s="18">
        <f>IF(FG211&gt;0,(FG211-FH$5)/FH$5,0)</f>
        <v/>
      </c>
      <c r="FI211" s="15">
        <f>'Investment Analysis'!NL211</f>
        <v/>
      </c>
      <c r="FJ211" s="48" t="n">
        <v>40973.1</v>
      </c>
      <c r="FK211" s="18">
        <f>IF(FJ211&gt;0,(FJ211-FK$5)/FK$5,0)</f>
        <v/>
      </c>
      <c r="FL211" s="15">
        <f>'Investment Analysis'!NS211</f>
        <v/>
      </c>
      <c r="FM211" s="48" t="n">
        <v>3756.9</v>
      </c>
      <c r="FN211" s="18">
        <f>IF(FM211&gt;0,(FM211-FN$5)/FN$5,0)</f>
        <v/>
      </c>
      <c r="FO211" s="15">
        <f>'Investment Analysis'!NZ211</f>
        <v/>
      </c>
      <c r="FP211" s="48" t="n">
        <v>42100</v>
      </c>
      <c r="FQ211" s="18">
        <f>IF(FP211&gt;0,(FP211-FQ$5)/FQ$5,0)</f>
        <v/>
      </c>
      <c r="FR211" s="15">
        <f>'Investment Analysis'!OG211</f>
        <v/>
      </c>
      <c r="FS211" s="48" t="n">
        <v>113103</v>
      </c>
      <c r="FT211" s="18">
        <f>IF(FS211&gt;0,(FS211-FT$5)/FT$5,0)</f>
        <v/>
      </c>
      <c r="FU211" s="15">
        <f>'Investment Analysis'!ON211</f>
        <v/>
      </c>
      <c r="FV211" s="48" t="n">
        <v>15620</v>
      </c>
      <c r="FW211" s="18">
        <f>IF(FV211&gt;0,(FV211-FW$5)/FW$5,0)</f>
        <v/>
      </c>
      <c r="FX211" s="15">
        <f>'Investment Analysis'!OU211</f>
        <v/>
      </c>
      <c r="FY211" s="48" t="n">
        <v>21630</v>
      </c>
      <c r="FZ211" s="18">
        <f>IF(FY211&gt;0,(FY211-FZ$5)/FZ$5,0)</f>
        <v/>
      </c>
      <c r="GA211" s="15">
        <f>'Investment Analysis'!PB211</f>
        <v/>
      </c>
      <c r="GB211" s="48" t="n">
        <v>21922.5</v>
      </c>
      <c r="GC211" s="18">
        <f>'Investment Analysis'!PK211</f>
        <v/>
      </c>
      <c r="GD211" s="15">
        <f>'Investment Analysis'!PI211</f>
        <v/>
      </c>
      <c r="GE211" s="48" t="n">
        <v>24756</v>
      </c>
      <c r="GF211" s="18">
        <f>'Investment Analysis'!PY211</f>
        <v/>
      </c>
      <c r="GG211" s="15">
        <f>'Investment Analysis'!PW211</f>
        <v/>
      </c>
      <c r="GH211" s="48" t="n"/>
      <c r="GI211" s="18">
        <f>'Investment Analysis'!QF211</f>
        <v/>
      </c>
      <c r="GJ211" s="15">
        <f>'Investment Analysis'!QD211</f>
        <v/>
      </c>
      <c r="GK211" s="48" t="n">
        <v>47840</v>
      </c>
      <c r="GL211" s="18">
        <f>'Investment Analysis'!QM211</f>
        <v/>
      </c>
      <c r="GM211" s="15">
        <f>'Investment Analysis'!QK211</f>
        <v/>
      </c>
      <c r="GN211" s="48" t="n">
        <v>24057</v>
      </c>
      <c r="GO211" s="18">
        <f>'Investment Analysis'!QT211</f>
        <v/>
      </c>
      <c r="GP211" s="15">
        <f>'Investment Analysis'!QR211</f>
        <v/>
      </c>
      <c r="GQ211" s="48" t="n">
        <v>5271.2</v>
      </c>
      <c r="GR211" s="18">
        <f>'Investment Analysis'!RA211</f>
        <v/>
      </c>
      <c r="GS211" s="15">
        <f>'Investment Analysis'!QY211</f>
        <v/>
      </c>
      <c r="GT211" s="48" t="n">
        <v>24093.25</v>
      </c>
      <c r="GU211" s="18">
        <f>'Investment Analysis'!RH211</f>
        <v/>
      </c>
      <c r="GV211" s="15">
        <f>'Investment Analysis'!RF211</f>
        <v/>
      </c>
      <c r="GW211" s="48" t="n">
        <v>14725.5</v>
      </c>
      <c r="GX211" s="18">
        <f>'Investment Analysis'!RO211</f>
        <v/>
      </c>
      <c r="GY211" s="15">
        <f>'Investment Analysis'!RM211</f>
        <v/>
      </c>
      <c r="GZ211" s="48" t="n">
        <v>5772</v>
      </c>
      <c r="HA211" s="18">
        <f>'Investment Analysis'!RV211</f>
        <v/>
      </c>
      <c r="HB211" s="15">
        <f>'Investment Analysis'!RT211</f>
        <v/>
      </c>
      <c r="HC211" s="48" t="n">
        <v>36302</v>
      </c>
      <c r="HD211" s="18">
        <f>'Investment Analysis'!SC211</f>
        <v/>
      </c>
      <c r="HE211" s="15">
        <f>'Investment Analysis'!SA211</f>
        <v/>
      </c>
      <c r="HF211" s="48" t="n">
        <v>20000</v>
      </c>
      <c r="HG211" s="18">
        <f>'Investment Analysis'!SJ211</f>
        <v/>
      </c>
      <c r="HH211" s="15">
        <f>'Investment Analysis'!SH211</f>
        <v/>
      </c>
      <c r="HI211" s="48" t="n">
        <v>16920</v>
      </c>
      <c r="HJ211" s="18">
        <f>'Investment Analysis'!SM211</f>
        <v/>
      </c>
      <c r="HK211" s="15">
        <f>'Investment Analysis'!SK211</f>
        <v/>
      </c>
      <c r="HL211" s="48" t="n">
        <v>24142.5</v>
      </c>
      <c r="HM211" s="18">
        <f>'Investment Analysis'!SP211</f>
        <v/>
      </c>
      <c r="HN211" s="15">
        <f>'Investment Analysis'!SN211</f>
        <v/>
      </c>
      <c r="HO211" s="48" t="n">
        <v>18898.05</v>
      </c>
      <c r="HP211" s="18">
        <f>'Investment Analysis'!TE211</f>
        <v/>
      </c>
      <c r="HQ211" s="15">
        <f>'Investment Analysis'!TC211</f>
        <v/>
      </c>
      <c r="HR211" s="48" t="n">
        <v>18325</v>
      </c>
      <c r="HS211" s="18">
        <f>'Investment Analysis'!TL211</f>
        <v/>
      </c>
      <c r="HT211" s="15">
        <f>'Investment Analysis'!TJ211</f>
        <v/>
      </c>
      <c r="HU211" s="48" t="n"/>
      <c r="HV211" s="18">
        <f>'Investment Analysis'!TS211</f>
        <v/>
      </c>
      <c r="HW211" s="15">
        <f>'Investment Analysis'!TQ211</f>
        <v/>
      </c>
      <c r="HX211" s="48" t="n"/>
      <c r="HY211" s="18">
        <f>'Investment Analysis'!TZ211</f>
        <v/>
      </c>
      <c r="HZ211" s="15">
        <f>'Investment Analysis'!TX211</f>
        <v/>
      </c>
      <c r="IA211" s="48" t="n"/>
      <c r="IB211" s="18">
        <f>'Investment Analysis'!UG211</f>
        <v/>
      </c>
      <c r="IC211" s="15">
        <f>'Investment Analysis'!UE211</f>
        <v/>
      </c>
      <c r="ID211" s="48" t="n"/>
      <c r="IE211" s="18">
        <f>'Investment Analysis'!UN211</f>
        <v/>
      </c>
      <c r="IF211" s="15">
        <f>'Investment Analysis'!UL211</f>
        <v/>
      </c>
      <c r="IG211" s="48" t="n"/>
      <c r="IH211" s="18">
        <f>'Investment Analysis'!UU211</f>
        <v/>
      </c>
      <c r="II211" s="15">
        <f>'Investment Analysis'!US211</f>
        <v/>
      </c>
      <c r="IJ211" s="48" t="n"/>
      <c r="IK211" s="18">
        <f>'Investment Analysis'!VB211</f>
        <v/>
      </c>
      <c r="IL211" s="15">
        <f>'Investment Analysis'!UZ211</f>
        <v/>
      </c>
      <c r="IM211" s="48" t="n"/>
      <c r="IN211" s="18">
        <f>'Investment Analysis'!VI211</f>
        <v/>
      </c>
      <c r="IO211" s="15">
        <f>'Investment Analysis'!VG211</f>
        <v/>
      </c>
      <c r="IP211" s="18" t="n"/>
      <c r="IQ211" s="18" t="n"/>
      <c r="IR211" s="18" t="n"/>
      <c r="IS211" s="108">
        <f>IF(IT211&gt;0,IT211-IT210,0)</f>
        <v/>
      </c>
      <c r="IT211" s="48">
        <f>FY211+FV211+FS211+FP211+FM211+FJ211+FG211+FD211+FA211+EX211+EU211+ER211+EO211+EL211+EI211+EF211+EC211+DZ211+DW211+DT211+DQ211+DN211+DK211+DH211+DE211+DB211+CY211+CV211+CS211+CP211+CJ211+CG211+CD211+CA211+BX211+P211+CM211+GT211+GQ211+GN211+GK211+GH211+GE211+GB211+BU211+BR211+BO211+BL211+BI211+BF211+BC211+AZ211+AW211+AT211+AQ211+AN211+AK211+AH211+AE211+AB211+Y211+V211+S211+GW211+GZ211+HC211+HF211+HI211+HL211+HO211+HR211+HU211</f>
        <v/>
      </c>
      <c r="IU211" s="101">
        <f>IF(IT211&gt;0,IV211,0)</f>
        <v/>
      </c>
      <c r="IV211" s="101" t="n"/>
      <c r="IW211" s="15">
        <f>IF(IT211&gt;0,(IT211+IV$11-I$2)/I$2,0)</f>
        <v/>
      </c>
      <c r="IX211" s="113">
        <f>IF(IT211&gt;0,IT211+IV$11-I$2,0)</f>
        <v/>
      </c>
      <c r="IY211" s="21">
        <f>IF(IT211&gt;0,(IT211+IV$11+IV$33+IV$52+IV$73+IV$93+IV$113+IV$133+IV$159+IV$176+IV$201-IT$8)/IT$8,0)</f>
        <v/>
      </c>
      <c r="IZ211" s="173">
        <f>IF(IT211&gt;0,IT211+IV$11+IV$33+IV$52+IV$73+IV$93+IV$113+IV$133+IV$159+IV$176+IV$201-IT$8,0)</f>
        <v/>
      </c>
    </row>
    <row r="212">
      <c r="A212" s="554">
        <f>'Investment Analysis'!A212</f>
        <v/>
      </c>
      <c r="B212" s="4">
        <f>'Investment Analysis'!B212</f>
        <v/>
      </c>
      <c r="C212" s="27">
        <f>'Investment Analysis'!C212</f>
        <v/>
      </c>
      <c r="D212" s="14">
        <f>'Investment Analysis'!D212</f>
        <v/>
      </c>
      <c r="E212" s="15">
        <f>'Investment Analysis'!E212</f>
        <v/>
      </c>
      <c r="F212" s="13">
        <f>'Investment Analysis'!G212</f>
        <v/>
      </c>
      <c r="G212" s="14">
        <f>'Investment Analysis'!H212</f>
        <v/>
      </c>
      <c r="H212" s="15">
        <f>'Investment Analysis'!I212</f>
        <v/>
      </c>
      <c r="I212" s="13">
        <f>'Investment Analysis'!K212</f>
        <v/>
      </c>
      <c r="J212" s="14">
        <f>'Investment Analysis'!L212</f>
        <v/>
      </c>
      <c r="K212" s="15">
        <f>'Investment Analysis'!M212</f>
        <v/>
      </c>
      <c r="L212" s="41">
        <f>'Investment Analysis'!T212</f>
        <v/>
      </c>
      <c r="M212" s="21">
        <f>'Investment Analysis'!V212</f>
        <v/>
      </c>
      <c r="N212" s="21">
        <f>'Investment Analysis'!W212</f>
        <v/>
      </c>
      <c r="P212" s="48">
        <f>'Investment Analysis'!Y212</f>
        <v/>
      </c>
      <c r="Q212" s="18" t="n"/>
      <c r="R212" s="83" t="n"/>
      <c r="S212" s="48" t="n">
        <v>4799.81</v>
      </c>
      <c r="T212" s="18">
        <f>'Investment Analysis'!AH212</f>
        <v/>
      </c>
      <c r="U212" s="15">
        <f>'Investment Analysis'!AF212</f>
        <v/>
      </c>
      <c r="V212" s="48" t="n">
        <v>7485.06</v>
      </c>
      <c r="W212" s="18">
        <f>'Investment Analysis'!AO212</f>
        <v/>
      </c>
      <c r="X212" s="15">
        <f>'Investment Analysis'!AM212</f>
        <v/>
      </c>
      <c r="Y212" s="48" t="n">
        <v>11282.49</v>
      </c>
      <c r="Z212" s="18">
        <f>IF(Y212&gt;0,(Y212-Z$5)/Z$5,0)</f>
        <v/>
      </c>
      <c r="AA212" s="15">
        <f>'Investment Analysis'!GM212</f>
        <v/>
      </c>
      <c r="AB212" s="48" t="n">
        <v>2832.48</v>
      </c>
      <c r="AC212" s="18">
        <f>IF(AB212&gt;0,(AB212+8000+5000-AC$5)/AC$5,0)</f>
        <v/>
      </c>
      <c r="AD212" s="15">
        <f>'Investment Analysis'!AT212</f>
        <v/>
      </c>
      <c r="AE212" s="48" t="n">
        <v>12060.9</v>
      </c>
      <c r="AF212" s="18">
        <f>'Investment Analysis'!BC212</f>
        <v/>
      </c>
      <c r="AG212" s="15">
        <f>'Investment Analysis'!BA212</f>
        <v/>
      </c>
      <c r="AH212" s="48" t="n"/>
      <c r="AI212" s="18">
        <f>IF(AH212&gt;0,(AH212-5000+20000+20000-AI$5)/AI$5,0)</f>
        <v/>
      </c>
      <c r="AJ212" s="15">
        <f>'Investment Analysis'!BH212</f>
        <v/>
      </c>
      <c r="AK212" s="48" t="n">
        <v>5280.26</v>
      </c>
      <c r="AL212" s="18">
        <f>IF(AK212&gt;0,(AK212+7000-AL$5)/AL$5,0)</f>
        <v/>
      </c>
      <c r="AM212" s="15">
        <f>'Investment Analysis'!BO212</f>
        <v/>
      </c>
      <c r="AN212" s="48" t="n">
        <v>6102.07</v>
      </c>
      <c r="AO212" s="18">
        <f>IF(AN212&gt;0,(AN212+25000+5000-AO$5)/AO$5,0)</f>
        <v/>
      </c>
      <c r="AP212" s="15">
        <f>'Investment Analysis'!BV212</f>
        <v/>
      </c>
      <c r="AQ212" s="48" t="n">
        <v>5578.79</v>
      </c>
      <c r="AR212" s="18">
        <f>IF(AQ212&gt;0,(AQ212+10000+4000-AR$5)/AR$5,0)</f>
        <v/>
      </c>
      <c r="AS212" s="15">
        <f>'Investment Analysis'!CC212</f>
        <v/>
      </c>
      <c r="AT212" s="48" t="n">
        <v>5000.26</v>
      </c>
      <c r="AU212" s="18">
        <f>'Investment Analysis'!CL212</f>
        <v/>
      </c>
      <c r="AV212" s="15">
        <f>'Investment Analysis'!CJ212</f>
        <v/>
      </c>
      <c r="AW212" s="48" t="n">
        <v>19034.99</v>
      </c>
      <c r="AX212" s="18">
        <f>IF(AW212&gt;0,(AW212+2000-AX$5)/AX$5,0)</f>
        <v/>
      </c>
      <c r="AY212" s="15">
        <f>'Investment Analysis'!CQ212</f>
        <v/>
      </c>
      <c r="AZ212" s="48" t="n">
        <v>16725.08</v>
      </c>
      <c r="BA212" s="18">
        <f>'Investment Analysis'!CZ212</f>
        <v/>
      </c>
      <c r="BB212" s="15">
        <f>'Investment Analysis'!CX212</f>
        <v/>
      </c>
      <c r="BC212" s="48" t="n">
        <v>9698.059999999999</v>
      </c>
      <c r="BD212" s="18">
        <f>IF(BC212&gt;0,(BC212-10000+30000+10000-BD$5)/BD$5,0)</f>
        <v/>
      </c>
      <c r="BE212" s="15">
        <f>'Investment Analysis'!DE212</f>
        <v/>
      </c>
      <c r="BF212" s="48" t="n">
        <v>4708.7</v>
      </c>
      <c r="BG212" s="18">
        <f>'Investment Analysis'!DN212</f>
        <v/>
      </c>
      <c r="BH212" s="15">
        <f>'Investment Analysis'!DL212</f>
        <v/>
      </c>
      <c r="BI212" s="48" t="n">
        <v>19956.78</v>
      </c>
      <c r="BJ212" s="18">
        <f>'Investment Analysis'!EB212</f>
        <v/>
      </c>
      <c r="BK212" s="15">
        <f>'Investment Analysis'!DZ212</f>
        <v/>
      </c>
      <c r="BL212" s="48" t="n">
        <v>18875.71</v>
      </c>
      <c r="BM212" s="18">
        <f>'Investment Analysis'!EI212</f>
        <v/>
      </c>
      <c r="BN212" s="15">
        <f>'Investment Analysis'!EG212</f>
        <v/>
      </c>
      <c r="BO212" s="48" t="n">
        <v>11505.22</v>
      </c>
      <c r="BP212" s="18">
        <f>'Investment Analysis'!DU212</f>
        <v/>
      </c>
      <c r="BQ212" s="15">
        <f>'Investment Analysis'!DS212</f>
        <v/>
      </c>
      <c r="BR212" s="48" t="n">
        <v>12722.67</v>
      </c>
      <c r="BS212" s="18">
        <f>'Investment Analysis'!EP212</f>
        <v/>
      </c>
      <c r="BT212" s="15">
        <f>'Investment Analysis'!EN212</f>
        <v/>
      </c>
      <c r="BU212" s="48" t="n">
        <v>14325.36</v>
      </c>
      <c r="BV212" s="18">
        <f>IF(BU212&gt;0,(BU212+8000-BV$5)/BV$5,0)</f>
        <v/>
      </c>
      <c r="BW212" s="15">
        <f>'Investment Analysis'!EU212</f>
        <v/>
      </c>
      <c r="BX212" s="48" t="n">
        <v>26857.35</v>
      </c>
      <c r="BY212" s="18">
        <f>IF(BX212&gt;0,(BX212-10000-5000-BY$5)/BY$5,0)</f>
        <v/>
      </c>
      <c r="BZ212" s="15">
        <f>'Investment Analysis'!FB212</f>
        <v/>
      </c>
      <c r="CA212" s="48" t="n">
        <v>21300.21</v>
      </c>
      <c r="CB212" s="18">
        <f>IF(CA212&gt;0,(CA212-CB$5)/CB$5,0)</f>
        <v/>
      </c>
      <c r="CC212" s="15">
        <f>'Investment Analysis'!FI212</f>
        <v/>
      </c>
      <c r="CD212" s="48" t="n">
        <v>9159.360000000001</v>
      </c>
      <c r="CE212" s="18">
        <f>'Investment Analysis'!FR212</f>
        <v/>
      </c>
      <c r="CF212" s="15">
        <f>'Investment Analysis'!FP212</f>
        <v/>
      </c>
      <c r="CG212" s="48" t="n">
        <v>4651.14</v>
      </c>
      <c r="CH212" s="18">
        <f>'Investment Analysis'!FR212</f>
        <v/>
      </c>
      <c r="CI212" s="15">
        <f>'Investment Analysis'!FW212</f>
        <v/>
      </c>
      <c r="CJ212" s="48" t="n"/>
      <c r="CK212" s="18">
        <f>IF(CJ212&gt;0,(CJ212+5000+8000-CK$5)/CK$5,0)</f>
        <v/>
      </c>
      <c r="CL212" s="15">
        <f>'Investment Analysis'!GD212</f>
        <v/>
      </c>
      <c r="CM212" s="48" t="n">
        <v>39320.47</v>
      </c>
      <c r="CN212" s="18">
        <f>IF(CM212&gt;0,(CM212-CN$5)/CN$5,0)</f>
        <v/>
      </c>
      <c r="CO212" s="15">
        <f>'Investment Analysis'!GT212</f>
        <v/>
      </c>
      <c r="CP212" s="48" t="n">
        <v>28533.05</v>
      </c>
      <c r="CQ212" s="18">
        <f>IF(CP212&gt;0,(CP212-CQ$5)/CQ$5,0)</f>
        <v/>
      </c>
      <c r="CR212" s="15">
        <f>'Investment Analysis'!HG212</f>
        <v/>
      </c>
      <c r="CS212" s="48" t="n">
        <v>4290</v>
      </c>
      <c r="CT212" s="18">
        <f>IF(CS212&gt;0,(CS212-CT$5)/CT$5,0)</f>
        <v/>
      </c>
      <c r="CU212" s="15">
        <f>'Investment Analysis'!HN212</f>
        <v/>
      </c>
      <c r="CV212" s="48" t="n">
        <v>31549</v>
      </c>
      <c r="CW212" s="18">
        <f>IF(CV212&gt;0,(CV212-CW$5)/CW$5,0)</f>
        <v/>
      </c>
      <c r="CX212" s="15">
        <f>'Investment Analysis'!IB212</f>
        <v/>
      </c>
      <c r="CY212" s="48" t="n">
        <v>23821</v>
      </c>
      <c r="CZ212" s="18">
        <f>IF(CY212&gt;0,(CY212-CZ$5)/CZ$5,0)</f>
        <v/>
      </c>
      <c r="DA212" s="15">
        <f>'Investment Analysis'!II212</f>
        <v/>
      </c>
      <c r="DB212" s="48" t="n">
        <v>7091</v>
      </c>
      <c r="DC212" s="18">
        <f>IF(DB212&gt;0,(DB212-DC$5)/DC$5,0)</f>
        <v/>
      </c>
      <c r="DD212" s="15">
        <f>'Investment Analysis'!IP212</f>
        <v/>
      </c>
      <c r="DE212" s="48" t="n">
        <v>25062</v>
      </c>
      <c r="DF212" s="18">
        <f>'Investment Analysis'!IY212</f>
        <v/>
      </c>
      <c r="DG212" s="15">
        <f>'Investment Analysis'!IW212</f>
        <v/>
      </c>
      <c r="DH212" s="48" t="n">
        <v>22002.3</v>
      </c>
      <c r="DI212" s="18">
        <f>IF(DH212&gt;0,(DH212-DI$5)/DI$5,0)</f>
        <v/>
      </c>
      <c r="DJ212" s="15">
        <f>'Investment Analysis'!JD212</f>
        <v/>
      </c>
      <c r="DK212" s="48" t="n">
        <v>26027</v>
      </c>
      <c r="DL212" s="18">
        <f>IF(DK212&gt;0,(DK212-DL$5)/DL$5,0)</f>
        <v/>
      </c>
      <c r="DM212" s="15">
        <f>'Investment Analysis'!JK212</f>
        <v/>
      </c>
      <c r="DN212" s="48" t="n">
        <v>1147.1</v>
      </c>
      <c r="DO212" s="18">
        <f>IF(DN212&gt;0,(DN212-DO$5)/DO$5,0)</f>
        <v/>
      </c>
      <c r="DP212" s="15">
        <f>'Investment Analysis'!HU212</f>
        <v/>
      </c>
      <c r="DQ212" s="48" t="n">
        <v>35550</v>
      </c>
      <c r="DR212" s="18">
        <f>IF(DQ212&gt;0,(DQ212-DR$5)/DR$5,0)</f>
        <v/>
      </c>
      <c r="DS212" s="15">
        <f>'Investment Analysis'!JR212</f>
        <v/>
      </c>
      <c r="DT212" s="48" t="n">
        <v>20832</v>
      </c>
      <c r="DU212" s="18">
        <f>IF(DT212&gt;0,(DT212-630.54-DU$5)/DU$5,0)</f>
        <v/>
      </c>
      <c r="DV212" s="15">
        <f>'Investment Analysis'!JY212</f>
        <v/>
      </c>
      <c r="DW212" s="48" t="n">
        <v>16023</v>
      </c>
      <c r="DX212" s="18">
        <f>IF(DW212&gt;0,(DW212-DX$5)/DX$5,0)</f>
        <v/>
      </c>
      <c r="DY212" s="15">
        <f>'Investment Analysis'!KF212</f>
        <v/>
      </c>
      <c r="DZ212" s="48" t="n">
        <v>6370</v>
      </c>
      <c r="EA212" s="18">
        <f>IF(DZ212&gt;0,(DZ212-EA$5)/EA$5,0)</f>
        <v/>
      </c>
      <c r="EB212" s="15">
        <f>'Investment Analysis'!KM212</f>
        <v/>
      </c>
      <c r="EC212" s="48" t="n">
        <v>16770</v>
      </c>
      <c r="ED212" s="18">
        <f>'Investment Analysis'!KV212</f>
        <v/>
      </c>
      <c r="EE212" s="15">
        <f>'Investment Analysis'!KT212</f>
        <v/>
      </c>
      <c r="EF212" s="48" t="n">
        <v>24070.5</v>
      </c>
      <c r="EG212" s="18">
        <f>IF(EF212&gt;0,(EF212-EG$5)/EG$5,0)</f>
        <v/>
      </c>
      <c r="EH212" s="15">
        <f>'Investment Analysis'!LH212</f>
        <v/>
      </c>
      <c r="EI212" s="48" t="n">
        <v>10627.5</v>
      </c>
      <c r="EJ212" s="18">
        <f>'Investment Analysis'!LQ212</f>
        <v/>
      </c>
      <c r="EK212" s="15">
        <f>'Investment Analysis'!LO212</f>
        <v/>
      </c>
      <c r="EL212" s="48" t="n">
        <v>35340</v>
      </c>
      <c r="EM212" s="18">
        <f>IF(EL212&gt;0,(EL212-EM$4)/EM$4,0)</f>
        <v/>
      </c>
      <c r="EN212" s="15">
        <f>'Investment Analysis'!LX212</f>
        <v/>
      </c>
      <c r="EO212" s="48" t="n">
        <v>17940</v>
      </c>
      <c r="EP212" s="68">
        <f>IF(EO212&gt;0,(EO212-500-EP$5)/EP$5,0)</f>
        <v/>
      </c>
      <c r="EQ212" s="15">
        <f>'Investment Analysis'!MC212</f>
        <v/>
      </c>
      <c r="ER212" s="48" t="n">
        <v>7645</v>
      </c>
      <c r="ES212" s="18">
        <f>'Investment Analysis'!LX212</f>
        <v/>
      </c>
      <c r="ET212" s="15">
        <f>'Investment Analysis'!LA212</f>
        <v/>
      </c>
      <c r="EU212" s="48" t="n">
        <v>78078</v>
      </c>
      <c r="EV212" s="18">
        <f>'Investment Analysis'!ML212</f>
        <v/>
      </c>
      <c r="EW212" s="15">
        <f>'Investment Analysis'!MJ212</f>
        <v/>
      </c>
      <c r="EX212" s="48" t="n">
        <v>100364.25</v>
      </c>
      <c r="EY212" s="18">
        <f>IF(EX212&gt;0,(EX212-EY$5)/EY$5,0)</f>
        <v/>
      </c>
      <c r="EZ212" s="15">
        <f>'Investment Analysis'!MQ212</f>
        <v/>
      </c>
      <c r="FA212" s="48" t="n">
        <v>18920</v>
      </c>
      <c r="FB212" s="18">
        <f>IF(FA212&gt;0,(FA212-FB$5)/FB$5,0)</f>
        <v/>
      </c>
      <c r="FC212" s="15">
        <f>'Investment Analysis'!MX212</f>
        <v/>
      </c>
      <c r="FD212" s="48" t="n">
        <v>20852.3</v>
      </c>
      <c r="FE212" s="18">
        <f>IF(FD212&gt;0,(FD212-FE$5)/FE$5,0)</f>
        <v/>
      </c>
      <c r="FF212" s="15">
        <f>'Investment Analysis'!NE212</f>
        <v/>
      </c>
      <c r="FG212" s="48" t="n">
        <v>23382</v>
      </c>
      <c r="FH212" s="18">
        <f>IF(FG212&gt;0,(FG212-FH$5)/FH$5,0)</f>
        <v/>
      </c>
      <c r="FI212" s="15">
        <f>'Investment Analysis'!NL212</f>
        <v/>
      </c>
      <c r="FJ212" s="48" t="n">
        <v>40320</v>
      </c>
      <c r="FK212" s="18">
        <f>IF(FJ212&gt;0,(FJ212-FK$5)/FK$5,0)</f>
        <v/>
      </c>
      <c r="FL212" s="15">
        <f>'Investment Analysis'!NS212</f>
        <v/>
      </c>
      <c r="FM212" s="48" t="n">
        <v>3775.35</v>
      </c>
      <c r="FN212" s="18">
        <f>IF(FM212&gt;0,(FM212-FN$5)/FN$5,0)</f>
        <v/>
      </c>
      <c r="FO212" s="15">
        <f>'Investment Analysis'!NZ212</f>
        <v/>
      </c>
      <c r="FP212" s="48" t="n">
        <v>42300</v>
      </c>
      <c r="FQ212" s="18">
        <f>IF(FP212&gt;0,(FP212-FQ$5)/FQ$5,0)</f>
        <v/>
      </c>
      <c r="FR212" s="15">
        <f>'Investment Analysis'!OG212</f>
        <v/>
      </c>
      <c r="FS212" s="48" t="n">
        <v>94449</v>
      </c>
      <c r="FT212" s="18">
        <f>IF(FS212&gt;0,(FS212-FT$5)/FT$5,0)</f>
        <v/>
      </c>
      <c r="FU212" s="15">
        <f>'Investment Analysis'!ON212</f>
        <v/>
      </c>
      <c r="FV212" s="48" t="n">
        <v>14520</v>
      </c>
      <c r="FW212" s="18">
        <f>IF(FV212&gt;0,(FV212-FW$5)/FW$5,0)</f>
        <v/>
      </c>
      <c r="FX212" s="15">
        <f>'Investment Analysis'!OU212</f>
        <v/>
      </c>
      <c r="FY212" s="48" t="n">
        <v>22247.5</v>
      </c>
      <c r="FZ212" s="18">
        <f>IF(FY212&gt;0,(FY212-FZ$5)/FZ$5,0)</f>
        <v/>
      </c>
      <c r="GA212" s="15">
        <f>'Investment Analysis'!PB212</f>
        <v/>
      </c>
      <c r="GB212" s="48" t="n">
        <v>21672.75</v>
      </c>
      <c r="GC212" s="18">
        <f>'Investment Analysis'!PK212</f>
        <v/>
      </c>
      <c r="GD212" s="15">
        <f>'Investment Analysis'!PI212</f>
        <v/>
      </c>
      <c r="GE212" s="48" t="n">
        <v>27288</v>
      </c>
      <c r="GF212" s="18">
        <f>'Investment Analysis'!PY212</f>
        <v/>
      </c>
      <c r="GG212" s="15">
        <f>'Investment Analysis'!PW212</f>
        <v/>
      </c>
      <c r="GH212" s="48" t="n"/>
      <c r="GI212" s="18">
        <f>'Investment Analysis'!QF212</f>
        <v/>
      </c>
      <c r="GJ212" s="15">
        <f>'Investment Analysis'!QD212</f>
        <v/>
      </c>
      <c r="GK212" s="48" t="n">
        <v>49180</v>
      </c>
      <c r="GL212" s="18">
        <f>'Investment Analysis'!QM212</f>
        <v/>
      </c>
      <c r="GM212" s="15">
        <f>'Investment Analysis'!QK212</f>
        <v/>
      </c>
      <c r="GN212" s="48" t="n">
        <v>22014</v>
      </c>
      <c r="GO212" s="18">
        <f>'Investment Analysis'!QT212</f>
        <v/>
      </c>
      <c r="GP212" s="15">
        <f>'Investment Analysis'!QR212</f>
        <v/>
      </c>
      <c r="GQ212" s="48" t="n">
        <v>5342.15</v>
      </c>
      <c r="GR212" s="18">
        <f>'Investment Analysis'!RA212</f>
        <v/>
      </c>
      <c r="GS212" s="15">
        <f>'Investment Analysis'!QY212</f>
        <v/>
      </c>
      <c r="GT212" s="48" t="n">
        <v>23668.25</v>
      </c>
      <c r="GU212" s="18">
        <f>'Investment Analysis'!RH212</f>
        <v/>
      </c>
      <c r="GV212" s="15">
        <f>'Investment Analysis'!RF212</f>
        <v/>
      </c>
      <c r="GW212" s="48" t="n">
        <v>14444</v>
      </c>
      <c r="GX212" s="18">
        <f>'Investment Analysis'!RO212</f>
        <v/>
      </c>
      <c r="GY212" s="15">
        <f>'Investment Analysis'!RM212</f>
        <v/>
      </c>
      <c r="GZ212" s="48" t="n">
        <v>5664</v>
      </c>
      <c r="HA212" s="18">
        <f>'Investment Analysis'!RV212</f>
        <v/>
      </c>
      <c r="HB212" s="15">
        <f>'Investment Analysis'!RT212</f>
        <v/>
      </c>
      <c r="HC212" s="48" t="n">
        <v>35098</v>
      </c>
      <c r="HD212" s="18">
        <f>'Investment Analysis'!SC212</f>
        <v/>
      </c>
      <c r="HE212" s="15">
        <f>'Investment Analysis'!SA212</f>
        <v/>
      </c>
      <c r="HF212" s="48" t="n">
        <v>18030</v>
      </c>
      <c r="HG212" s="18">
        <f>'Investment Analysis'!SJ212</f>
        <v/>
      </c>
      <c r="HH212" s="15">
        <f>'Investment Analysis'!SH212</f>
        <v/>
      </c>
      <c r="HI212" s="48" t="n">
        <v>14880</v>
      </c>
      <c r="HJ212" s="18">
        <f>'Investment Analysis'!SM212</f>
        <v/>
      </c>
      <c r="HK212" s="15">
        <f>'Investment Analysis'!SK212</f>
        <v/>
      </c>
      <c r="HL212" s="48" t="n">
        <v>20467.5</v>
      </c>
      <c r="HM212" s="18">
        <f>'Investment Analysis'!SP212</f>
        <v/>
      </c>
      <c r="HN212" s="15">
        <f>'Investment Analysis'!SN212</f>
        <v/>
      </c>
      <c r="HO212" s="48" t="n">
        <v>17799</v>
      </c>
      <c r="HP212" s="18">
        <f>'Investment Analysis'!TE212</f>
        <v/>
      </c>
      <c r="HQ212" s="15">
        <f>'Investment Analysis'!TC212</f>
        <v/>
      </c>
      <c r="HR212" s="48" t="n">
        <v>17221</v>
      </c>
      <c r="HS212" s="18">
        <f>'Investment Analysis'!TL212</f>
        <v/>
      </c>
      <c r="HT212" s="15">
        <f>'Investment Analysis'!TJ212</f>
        <v/>
      </c>
      <c r="HU212" s="48" t="n"/>
      <c r="HV212" s="18">
        <f>'Investment Analysis'!TS212</f>
        <v/>
      </c>
      <c r="HW212" s="15">
        <f>'Investment Analysis'!TQ212</f>
        <v/>
      </c>
      <c r="HX212" s="48" t="n"/>
      <c r="HY212" s="18">
        <f>'Investment Analysis'!TZ212</f>
        <v/>
      </c>
      <c r="HZ212" s="15">
        <f>'Investment Analysis'!TX212</f>
        <v/>
      </c>
      <c r="IA212" s="48" t="n"/>
      <c r="IB212" s="18">
        <f>'Investment Analysis'!UG212</f>
        <v/>
      </c>
      <c r="IC212" s="15">
        <f>'Investment Analysis'!UE212</f>
        <v/>
      </c>
      <c r="ID212" s="48" t="n"/>
      <c r="IE212" s="18">
        <f>'Investment Analysis'!UN212</f>
        <v/>
      </c>
      <c r="IF212" s="15">
        <f>'Investment Analysis'!UL212</f>
        <v/>
      </c>
      <c r="IG212" s="48" t="n"/>
      <c r="IH212" s="18">
        <f>'Investment Analysis'!UU212</f>
        <v/>
      </c>
      <c r="II212" s="15">
        <f>'Investment Analysis'!US212</f>
        <v/>
      </c>
      <c r="IJ212" s="48" t="n"/>
      <c r="IK212" s="18">
        <f>'Investment Analysis'!VB212</f>
        <v/>
      </c>
      <c r="IL212" s="15">
        <f>'Investment Analysis'!UZ212</f>
        <v/>
      </c>
      <c r="IM212" s="48" t="n"/>
      <c r="IN212" s="18">
        <f>'Investment Analysis'!VI212</f>
        <v/>
      </c>
      <c r="IO212" s="15">
        <f>'Investment Analysis'!VG212</f>
        <v/>
      </c>
      <c r="IP212" s="18" t="n"/>
      <c r="IQ212" s="18" t="n"/>
      <c r="IR212" s="18" t="n"/>
      <c r="IS212" s="108">
        <f>IF(IT212&gt;0,IT212-IT211,0)</f>
        <v/>
      </c>
      <c r="IT212" s="48">
        <f>FY212+FV212+FS212+FP212+FM212+FJ212+FG212+FD212+FA212+EX212+EU212+ER212+EO212+EL212+EI212+EF212+EC212+DZ212+DW212+DT212+DQ212+DN212+DK212+DH212+DE212+DB212+CY212+CV212+CS212+CP212+CJ212+CG212+CD212+CA212+BX212+P212+CM212+GT212+GQ212+GN212+GK212+GH212+GE212+GB212+BU212+BR212+BO212+BL212+BI212+BF212+BC212+AZ212+AW212+AT212+AQ212+AN212+AK212+AH212+AE212+AB212+Y212+V212+S212+GW212+GZ212+HC212+HF212+HI212+HL212+HO212+HR212+HU212</f>
        <v/>
      </c>
      <c r="IU212" s="101">
        <f>IF(IT212&gt;0,IV212,0)</f>
        <v/>
      </c>
      <c r="IV212" s="101" t="n"/>
      <c r="IW212" s="15">
        <f>IF(IT212&gt;0,(IT212+IV$11-I$2)/I$2,0)</f>
        <v/>
      </c>
      <c r="IX212" s="113">
        <f>IF(IT212&gt;0,IT212+IV$11-I$2,0)</f>
        <v/>
      </c>
      <c r="IY212" s="21">
        <f>IF(IT212&gt;0,(IT212+IV$11+IV$33+IV$52+IV$73+IV$93+IV$113+IV$133+IV$159+IV$176+IV$201-IT$8)/IT$8,0)</f>
        <v/>
      </c>
      <c r="IZ212" s="173">
        <f>IF(IT212&gt;0,IT212+IV$11+IV$33+IV$52+IV$73+IV$93+IV$113+IV$133+IV$159+IV$176+IV$201-IT$8,0)</f>
        <v/>
      </c>
    </row>
    <row r="213">
      <c r="A213" s="554">
        <f>'Investment Analysis'!A213</f>
        <v/>
      </c>
      <c r="B213" s="4">
        <f>'Investment Analysis'!B213</f>
        <v/>
      </c>
      <c r="C213" s="27">
        <f>'Investment Analysis'!C213</f>
        <v/>
      </c>
      <c r="D213" s="14">
        <f>'Investment Analysis'!D213</f>
        <v/>
      </c>
      <c r="E213" s="15">
        <f>'Investment Analysis'!E213</f>
        <v/>
      </c>
      <c r="F213" s="13">
        <f>'Investment Analysis'!G213</f>
        <v/>
      </c>
      <c r="G213" s="14">
        <f>'Investment Analysis'!H213</f>
        <v/>
      </c>
      <c r="H213" s="15">
        <f>'Investment Analysis'!I213</f>
        <v/>
      </c>
      <c r="I213" s="13">
        <f>'Investment Analysis'!K213</f>
        <v/>
      </c>
      <c r="J213" s="14">
        <f>'Investment Analysis'!L213</f>
        <v/>
      </c>
      <c r="K213" s="15">
        <f>'Investment Analysis'!M213</f>
        <v/>
      </c>
      <c r="L213" s="41">
        <f>'Investment Analysis'!T213</f>
        <v/>
      </c>
      <c r="M213" s="21">
        <f>'Investment Analysis'!V213</f>
        <v/>
      </c>
      <c r="N213" s="21">
        <f>'Investment Analysis'!W213</f>
        <v/>
      </c>
      <c r="P213" s="48">
        <f>'Investment Analysis'!Y213</f>
        <v/>
      </c>
      <c r="Q213" s="18" t="n"/>
      <c r="R213" s="83" t="n"/>
      <c r="S213" s="48" t="n">
        <v>4852.1</v>
      </c>
      <c r="T213" s="18">
        <f>'Investment Analysis'!AH213</f>
        <v/>
      </c>
      <c r="U213" s="15">
        <f>'Investment Analysis'!AF213</f>
        <v/>
      </c>
      <c r="V213" s="48" t="n">
        <v>7542.78</v>
      </c>
      <c r="W213" s="18">
        <f>'Investment Analysis'!AO213</f>
        <v/>
      </c>
      <c r="X213" s="15">
        <f>'Investment Analysis'!AM213</f>
        <v/>
      </c>
      <c r="Y213" s="48" t="n">
        <v>11272.79</v>
      </c>
      <c r="Z213" s="18">
        <f>IF(Y213&gt;0,(Y213-Z$5)/Z$5,0)</f>
        <v/>
      </c>
      <c r="AA213" s="15">
        <f>'Investment Analysis'!GM213</f>
        <v/>
      </c>
      <c r="AB213" s="48" t="n">
        <v>2853.81</v>
      </c>
      <c r="AC213" s="18">
        <f>IF(AB213&gt;0,(AB213+8000+5000-AC$5)/AC$5,0)</f>
        <v/>
      </c>
      <c r="AD213" s="15">
        <f>'Investment Analysis'!AT213</f>
        <v/>
      </c>
      <c r="AE213" s="48" t="n">
        <v>12131.36</v>
      </c>
      <c r="AF213" s="18">
        <f>'Investment Analysis'!BC213</f>
        <v/>
      </c>
      <c r="AG213" s="15">
        <f>'Investment Analysis'!BA213</f>
        <v/>
      </c>
      <c r="AH213" s="48" t="n"/>
      <c r="AI213" s="18">
        <f>IF(AH213&gt;0,(AH213-5000+20000+20000-AI$5)/AI$5,0)</f>
        <v/>
      </c>
      <c r="AJ213" s="15">
        <f>'Investment Analysis'!BH213</f>
        <v/>
      </c>
      <c r="AK213" s="48" t="n">
        <v>5367.8</v>
      </c>
      <c r="AL213" s="18">
        <f>IF(AK213&gt;0,(AK213+7000-AL$5)/AL$5,0)</f>
        <v/>
      </c>
      <c r="AM213" s="15">
        <f>'Investment Analysis'!BO213</f>
        <v/>
      </c>
      <c r="AN213" s="48" t="n">
        <v>6206.32</v>
      </c>
      <c r="AO213" s="18">
        <f>IF(AN213&gt;0,(AN213+25000+5000-AO$5)/AO$5,0)</f>
        <v/>
      </c>
      <c r="AP213" s="15">
        <f>'Investment Analysis'!BV213</f>
        <v/>
      </c>
      <c r="AQ213" s="48" t="n">
        <v>5584.57</v>
      </c>
      <c r="AR213" s="18">
        <f>IF(AQ213&gt;0,(AQ213+10000+4000-AR$5)/AR$5,0)</f>
        <v/>
      </c>
      <c r="AS213" s="15">
        <f>'Investment Analysis'!CC213</f>
        <v/>
      </c>
      <c r="AT213" s="48" t="n">
        <v>5063.15</v>
      </c>
      <c r="AU213" s="18">
        <f>'Investment Analysis'!CL213</f>
        <v/>
      </c>
      <c r="AV213" s="15">
        <f>'Investment Analysis'!CJ213</f>
        <v/>
      </c>
      <c r="AW213" s="48" t="n">
        <v>19397.04</v>
      </c>
      <c r="AX213" s="18">
        <f>IF(AW213&gt;0,(AW213+2000-AX$5)/AX$5,0)</f>
        <v/>
      </c>
      <c r="AY213" s="15">
        <f>'Investment Analysis'!CQ213</f>
        <v/>
      </c>
      <c r="AZ213" s="48" t="n">
        <v>16919.12</v>
      </c>
      <c r="BA213" s="18">
        <f>'Investment Analysis'!CZ213</f>
        <v/>
      </c>
      <c r="BB213" s="15">
        <f>'Investment Analysis'!CX213</f>
        <v/>
      </c>
      <c r="BC213" s="48" t="n">
        <v>9746.309999999999</v>
      </c>
      <c r="BD213" s="18">
        <f>IF(BC213&gt;0,(BC213-10000+30000+10000-BD$5)/BD$5,0)</f>
        <v/>
      </c>
      <c r="BE213" s="15">
        <f>'Investment Analysis'!DE213</f>
        <v/>
      </c>
      <c r="BF213" s="48" t="n">
        <v>4740.55</v>
      </c>
      <c r="BG213" s="18">
        <f>'Investment Analysis'!DN213</f>
        <v/>
      </c>
      <c r="BH213" s="15">
        <f>'Investment Analysis'!DL213</f>
        <v/>
      </c>
      <c r="BI213" s="48" t="n">
        <v>20424.15</v>
      </c>
      <c r="BJ213" s="18">
        <f>'Investment Analysis'!EB213</f>
        <v/>
      </c>
      <c r="BK213" s="15">
        <f>'Investment Analysis'!DZ213</f>
        <v/>
      </c>
      <c r="BL213" s="48" t="n">
        <v>19131.08</v>
      </c>
      <c r="BM213" s="18">
        <f>'Investment Analysis'!EI213</f>
        <v/>
      </c>
      <c r="BN213" s="15">
        <f>'Investment Analysis'!EG213</f>
        <v/>
      </c>
      <c r="BO213" s="48" t="n">
        <v>11624.75</v>
      </c>
      <c r="BP213" s="18">
        <f>'Investment Analysis'!DU213</f>
        <v/>
      </c>
      <c r="BQ213" s="15">
        <f>'Investment Analysis'!DS213</f>
        <v/>
      </c>
      <c r="BR213" s="48" t="n">
        <v>12800.61</v>
      </c>
      <c r="BS213" s="18">
        <f>'Investment Analysis'!EP213</f>
        <v/>
      </c>
      <c r="BT213" s="15">
        <f>'Investment Analysis'!EN213</f>
        <v/>
      </c>
      <c r="BU213" s="48" t="n">
        <v>14407.34</v>
      </c>
      <c r="BV213" s="18">
        <f>IF(BU213&gt;0,(BU213+8000-BV$5)/BV$5,0)</f>
        <v/>
      </c>
      <c r="BW213" s="15">
        <f>'Investment Analysis'!EU213</f>
        <v/>
      </c>
      <c r="BX213" s="48" t="n">
        <v>27159.77</v>
      </c>
      <c r="BY213" s="18">
        <f>IF(BX213&gt;0,(BX213-10000-5000-BY$5)/BY$5,0)</f>
        <v/>
      </c>
      <c r="BZ213" s="15">
        <f>'Investment Analysis'!FB213</f>
        <v/>
      </c>
      <c r="CA213" s="48" t="n">
        <v>21766.76</v>
      </c>
      <c r="CB213" s="18">
        <f>IF(CA213&gt;0,(CA213-CB$5)/CB$5,0)</f>
        <v/>
      </c>
      <c r="CC213" s="15">
        <f>'Investment Analysis'!FI213</f>
        <v/>
      </c>
      <c r="CD213" s="48" t="n">
        <v>9149.190000000001</v>
      </c>
      <c r="CE213" s="18">
        <f>'Investment Analysis'!FR213</f>
        <v/>
      </c>
      <c r="CF213" s="15">
        <f>'Investment Analysis'!FP213</f>
        <v/>
      </c>
      <c r="CG213" s="48" t="n">
        <v>4645.97</v>
      </c>
      <c r="CH213" s="18">
        <f>'Investment Analysis'!FR213</f>
        <v/>
      </c>
      <c r="CI213" s="15">
        <f>'Investment Analysis'!FW213</f>
        <v/>
      </c>
      <c r="CJ213" s="48" t="n"/>
      <c r="CK213" s="18">
        <f>IF(CJ213&gt;0,(CJ213+5000+8000-CK$5)/CK$5,0)</f>
        <v/>
      </c>
      <c r="CL213" s="15">
        <f>'Investment Analysis'!GD213</f>
        <v/>
      </c>
      <c r="CM213" s="48" t="n">
        <v>39616.45</v>
      </c>
      <c r="CN213" s="18">
        <f>IF(CM213&gt;0,(CM213-CN$5)/CN$5,0)</f>
        <v/>
      </c>
      <c r="CO213" s="15">
        <f>'Investment Analysis'!GT213</f>
        <v/>
      </c>
      <c r="CP213" s="48" t="n">
        <v>29183.7</v>
      </c>
      <c r="CQ213" s="18">
        <f>IF(CP213&gt;0,(CP213-CQ$5)/CQ$5,0)</f>
        <v/>
      </c>
      <c r="CR213" s="15">
        <f>'Investment Analysis'!HG213</f>
        <v/>
      </c>
      <c r="CS213" s="48" t="n">
        <v>4210</v>
      </c>
      <c r="CT213" s="18">
        <f>IF(CS213&gt;0,(CS213-CT$5)/CT$5,0)</f>
        <v/>
      </c>
      <c r="CU213" s="15">
        <f>'Investment Analysis'!HN213</f>
        <v/>
      </c>
      <c r="CV213" s="48" t="n">
        <v>31878</v>
      </c>
      <c r="CW213" s="18">
        <f>IF(CV213&gt;0,(CV213-CW$5)/CW$5,0)</f>
        <v/>
      </c>
      <c r="CX213" s="15">
        <f>'Investment Analysis'!IB213</f>
        <v/>
      </c>
      <c r="CY213" s="48" t="n">
        <v>24100.3</v>
      </c>
      <c r="CZ213" s="18">
        <f>IF(CY213&gt;0,(CY213-CZ$5)/CZ$5,0)</f>
        <v/>
      </c>
      <c r="DA213" s="15">
        <f>'Investment Analysis'!II213</f>
        <v/>
      </c>
      <c r="DB213" s="48" t="n">
        <v>7252.25</v>
      </c>
      <c r="DC213" s="18">
        <f>IF(DB213&gt;0,(DB213-DC$5)/DC$5,0)</f>
        <v/>
      </c>
      <c r="DD213" s="15">
        <f>'Investment Analysis'!IP213</f>
        <v/>
      </c>
      <c r="DE213" s="48" t="n">
        <v>25890</v>
      </c>
      <c r="DF213" s="18">
        <f>'Investment Analysis'!IY213</f>
        <v/>
      </c>
      <c r="DG213" s="15">
        <f>'Investment Analysis'!IW213</f>
        <v/>
      </c>
      <c r="DH213" s="48" t="n">
        <v>22020</v>
      </c>
      <c r="DI213" s="18">
        <f>IF(DH213&gt;0,(DH213-DI$5)/DI$5,0)</f>
        <v/>
      </c>
      <c r="DJ213" s="15">
        <f>'Investment Analysis'!JD213</f>
        <v/>
      </c>
      <c r="DK213" s="48" t="n">
        <v>26028</v>
      </c>
      <c r="DL213" s="18">
        <f>IF(DK213&gt;0,(DK213-DL$5)/DL$5,0)</f>
        <v/>
      </c>
      <c r="DM213" s="15">
        <f>'Investment Analysis'!JK213</f>
        <v/>
      </c>
      <c r="DN213" s="48" t="n">
        <v>1159.8</v>
      </c>
      <c r="DO213" s="18">
        <f>IF(DN213&gt;0,(DN213-DO$5)/DO$5,0)</f>
        <v/>
      </c>
      <c r="DP213" s="15">
        <f>'Investment Analysis'!HU213</f>
        <v/>
      </c>
      <c r="DQ213" s="48" t="n">
        <v>34570</v>
      </c>
      <c r="DR213" s="18">
        <f>IF(DQ213&gt;0,(DQ213-DR$5)/DR$5,0)</f>
        <v/>
      </c>
      <c r="DS213" s="15">
        <f>'Investment Analysis'!JR213</f>
        <v/>
      </c>
      <c r="DT213" s="48" t="n">
        <v>22536</v>
      </c>
      <c r="DU213" s="18">
        <f>IF(DT213&gt;0,(DT213-630.54-DU$5)/DU$5,0)</f>
        <v/>
      </c>
      <c r="DV213" s="15">
        <f>'Investment Analysis'!JY213</f>
        <v/>
      </c>
      <c r="DW213" s="48" t="n">
        <v>17234</v>
      </c>
      <c r="DX213" s="18">
        <f>IF(DW213&gt;0,(DW213-DX$5)/DX$5,0)</f>
        <v/>
      </c>
      <c r="DY213" s="15">
        <f>'Investment Analysis'!KF213</f>
        <v/>
      </c>
      <c r="DZ213" s="48" t="n">
        <v>6372</v>
      </c>
      <c r="EA213" s="18">
        <f>IF(DZ213&gt;0,(DZ213-EA$5)/EA$5,0)</f>
        <v/>
      </c>
      <c r="EB213" s="15">
        <f>'Investment Analysis'!KM213</f>
        <v/>
      </c>
      <c r="EC213" s="48" t="n">
        <v>17030</v>
      </c>
      <c r="ED213" s="18">
        <f>'Investment Analysis'!KV213</f>
        <v/>
      </c>
      <c r="EE213" s="15">
        <f>'Investment Analysis'!KT213</f>
        <v/>
      </c>
      <c r="EF213" s="48" t="n">
        <v>24102</v>
      </c>
      <c r="EG213" s="18">
        <f>IF(EF213&gt;0,(EF213-EG$5)/EG$5,0)</f>
        <v/>
      </c>
      <c r="EH213" s="15">
        <f>'Investment Analysis'!LH213</f>
        <v/>
      </c>
      <c r="EI213" s="48" t="n">
        <v>10703.55</v>
      </c>
      <c r="EJ213" s="18">
        <f>'Investment Analysis'!LQ213</f>
        <v/>
      </c>
      <c r="EK213" s="15">
        <f>'Investment Analysis'!LO213</f>
        <v/>
      </c>
      <c r="EL213" s="48" t="n">
        <v>35880</v>
      </c>
      <c r="EM213" s="18">
        <f>IF(EL213&gt;0,(EL213-EM$4)/EM$4,0)</f>
        <v/>
      </c>
      <c r="EN213" s="15">
        <f>'Investment Analysis'!LX213</f>
        <v/>
      </c>
      <c r="EO213" s="48" t="n">
        <v>18110</v>
      </c>
      <c r="EP213" s="68">
        <f>IF(EO213&gt;0,(EO213-500-EP$5)/EP$5,0)</f>
        <v/>
      </c>
      <c r="EQ213" s="15">
        <f>'Investment Analysis'!MC213</f>
        <v/>
      </c>
      <c r="ER213" s="48" t="n">
        <v>7930</v>
      </c>
      <c r="ES213" s="18">
        <f>'Investment Analysis'!LX213</f>
        <v/>
      </c>
      <c r="ET213" s="15">
        <f>'Investment Analysis'!LA213</f>
        <v/>
      </c>
      <c r="EU213" s="48" t="n">
        <v>81055</v>
      </c>
      <c r="EV213" s="18">
        <f>'Investment Analysis'!ML213</f>
        <v/>
      </c>
      <c r="EW213" s="15">
        <f>'Investment Analysis'!MJ213</f>
        <v/>
      </c>
      <c r="EX213" s="48" t="n">
        <v>104958</v>
      </c>
      <c r="EY213" s="18">
        <f>IF(EX213&gt;0,(EX213-EY$5)/EY$5,0)</f>
        <v/>
      </c>
      <c r="EZ213" s="15">
        <f>'Investment Analysis'!MQ213</f>
        <v/>
      </c>
      <c r="FA213" s="48" t="n">
        <v>18736</v>
      </c>
      <c r="FB213" s="18">
        <f>IF(FA213&gt;0,(FA213-FB$5)/FB$5,0)</f>
        <v/>
      </c>
      <c r="FC213" s="15">
        <f>'Investment Analysis'!MX213</f>
        <v/>
      </c>
      <c r="FD213" s="48" t="n">
        <v>21447.3</v>
      </c>
      <c r="FE213" s="18">
        <f>IF(FD213&gt;0,(FD213-FE$5)/FE$5,0)</f>
        <v/>
      </c>
      <c r="FF213" s="15">
        <f>'Investment Analysis'!NE213</f>
        <v/>
      </c>
      <c r="FG213" s="48" t="n">
        <v>23274</v>
      </c>
      <c r="FH213" s="18">
        <f>IF(FG213&gt;0,(FG213-FH$5)/FH$5,0)</f>
        <v/>
      </c>
      <c r="FI213" s="15">
        <f>'Investment Analysis'!NL213</f>
        <v/>
      </c>
      <c r="FJ213" s="48" t="n">
        <v>41660.5</v>
      </c>
      <c r="FK213" s="18">
        <f>IF(FJ213&gt;0,(FJ213-FK$5)/FK$5,0)</f>
        <v/>
      </c>
      <c r="FL213" s="15">
        <f>'Investment Analysis'!NS213</f>
        <v/>
      </c>
      <c r="FM213" s="48" t="n">
        <v>3796.2</v>
      </c>
      <c r="FN213" s="18">
        <f>IF(FM213&gt;0,(FM213-FN$5)/FN$5,0)</f>
        <v/>
      </c>
      <c r="FO213" s="15">
        <f>'Investment Analysis'!NZ213</f>
        <v/>
      </c>
      <c r="FP213" s="48" t="n">
        <v>41100</v>
      </c>
      <c r="FQ213" s="18">
        <f>IF(FP213&gt;0,(FP213-FQ$5)/FQ$5,0)</f>
        <v/>
      </c>
      <c r="FR213" s="15">
        <f>'Investment Analysis'!OG213</f>
        <v/>
      </c>
      <c r="FS213" s="48" t="n">
        <v>103269</v>
      </c>
      <c r="FT213" s="18">
        <f>IF(FS213&gt;0,(FS213-FT$5)/FT$5,0)</f>
        <v/>
      </c>
      <c r="FU213" s="15">
        <f>'Investment Analysis'!ON213</f>
        <v/>
      </c>
      <c r="FV213" s="48" t="n">
        <v>14300</v>
      </c>
      <c r="FW213" s="18">
        <f>IF(FV213&gt;0,(FV213-FW$5)/FW$5,0)</f>
        <v/>
      </c>
      <c r="FX213" s="15">
        <f>'Investment Analysis'!OU213</f>
        <v/>
      </c>
      <c r="FY213" s="48" t="n">
        <v>22430</v>
      </c>
      <c r="FZ213" s="18">
        <f>IF(FY213&gt;0,(FY213-FZ$5)/FZ$5,0)</f>
        <v/>
      </c>
      <c r="GA213" s="15">
        <f>'Investment Analysis'!PB213</f>
        <v/>
      </c>
      <c r="GB213" s="48" t="n">
        <v>21996</v>
      </c>
      <c r="GC213" s="18">
        <f>'Investment Analysis'!PK213</f>
        <v/>
      </c>
      <c r="GD213" s="15">
        <f>'Investment Analysis'!PI213</f>
        <v/>
      </c>
      <c r="GE213" s="48" t="n">
        <v>25512</v>
      </c>
      <c r="GF213" s="18">
        <f>'Investment Analysis'!PY213</f>
        <v/>
      </c>
      <c r="GG213" s="15">
        <f>'Investment Analysis'!PW213</f>
        <v/>
      </c>
      <c r="GH213" s="48" t="n"/>
      <c r="GI213" s="18">
        <f>'Investment Analysis'!QF213</f>
        <v/>
      </c>
      <c r="GJ213" s="15">
        <f>'Investment Analysis'!QD213</f>
        <v/>
      </c>
      <c r="GK213" s="48" t="n">
        <v>52600</v>
      </c>
      <c r="GL213" s="18">
        <f>'Investment Analysis'!QM213</f>
        <v/>
      </c>
      <c r="GM213" s="15">
        <f>'Investment Analysis'!QK213</f>
        <v/>
      </c>
      <c r="GN213" s="48" t="n">
        <v>21645</v>
      </c>
      <c r="GO213" s="18">
        <f>'Investment Analysis'!QT213</f>
        <v/>
      </c>
      <c r="GP213" s="15">
        <f>'Investment Analysis'!QR213</f>
        <v/>
      </c>
      <c r="GQ213" s="48" t="n">
        <v>5402.65</v>
      </c>
      <c r="GR213" s="18">
        <f>'Investment Analysis'!RA213</f>
        <v/>
      </c>
      <c r="GS213" s="15">
        <f>'Investment Analysis'!QY213</f>
        <v/>
      </c>
      <c r="GT213" s="48" t="n">
        <v>24820</v>
      </c>
      <c r="GU213" s="18">
        <f>'Investment Analysis'!RH213</f>
        <v/>
      </c>
      <c r="GV213" s="15">
        <f>'Investment Analysis'!RF213</f>
        <v/>
      </c>
      <c r="GW213" s="48" t="n">
        <v>14536.5</v>
      </c>
      <c r="GX213" s="18">
        <f>'Investment Analysis'!RO213</f>
        <v/>
      </c>
      <c r="GY213" s="15">
        <f>'Investment Analysis'!RM213</f>
        <v/>
      </c>
      <c r="GZ213" s="48" t="n">
        <v>5812</v>
      </c>
      <c r="HA213" s="18">
        <f>'Investment Analysis'!RV213</f>
        <v/>
      </c>
      <c r="HB213" s="15">
        <f>'Investment Analysis'!RT213</f>
        <v/>
      </c>
      <c r="HC213" s="48" t="n">
        <v>36096</v>
      </c>
      <c r="HD213" s="18">
        <f>'Investment Analysis'!SC213</f>
        <v/>
      </c>
      <c r="HE213" s="15">
        <f>'Investment Analysis'!SA213</f>
        <v/>
      </c>
      <c r="HF213" s="48" t="n">
        <v>19797.5</v>
      </c>
      <c r="HG213" s="18">
        <f>'Investment Analysis'!SJ213</f>
        <v/>
      </c>
      <c r="HH213" s="15">
        <f>'Investment Analysis'!SH213</f>
        <v/>
      </c>
      <c r="HI213" s="48" t="n">
        <v>14520</v>
      </c>
      <c r="HJ213" s="18">
        <f>'Investment Analysis'!SM213</f>
        <v/>
      </c>
      <c r="HK213" s="15">
        <f>'Investment Analysis'!SK213</f>
        <v/>
      </c>
      <c r="HL213" s="48" t="n">
        <v>23295</v>
      </c>
      <c r="HM213" s="18">
        <f>'Investment Analysis'!SP213</f>
        <v/>
      </c>
      <c r="HN213" s="15">
        <f>'Investment Analysis'!SN213</f>
        <v/>
      </c>
      <c r="HO213" s="48" t="n">
        <v>17454.75</v>
      </c>
      <c r="HP213" s="18">
        <f>'Investment Analysis'!TE213</f>
        <v/>
      </c>
      <c r="HQ213" s="15">
        <f>'Investment Analysis'!TC213</f>
        <v/>
      </c>
      <c r="HR213" s="48" t="n">
        <v>16775</v>
      </c>
      <c r="HS213" s="18">
        <f>'Investment Analysis'!TL213</f>
        <v/>
      </c>
      <c r="HT213" s="15">
        <f>'Investment Analysis'!TJ213</f>
        <v/>
      </c>
      <c r="HU213" s="48" t="n"/>
      <c r="HV213" s="18">
        <f>'Investment Analysis'!TS213</f>
        <v/>
      </c>
      <c r="HW213" s="15">
        <f>'Investment Analysis'!TQ213</f>
        <v/>
      </c>
      <c r="HX213" s="48" t="n"/>
      <c r="HY213" s="18">
        <f>'Investment Analysis'!TZ213</f>
        <v/>
      </c>
      <c r="HZ213" s="15">
        <f>'Investment Analysis'!TX213</f>
        <v/>
      </c>
      <c r="IA213" s="48" t="n"/>
      <c r="IB213" s="18">
        <f>'Investment Analysis'!UG213</f>
        <v/>
      </c>
      <c r="IC213" s="15">
        <f>'Investment Analysis'!UE213</f>
        <v/>
      </c>
      <c r="ID213" s="48" t="n"/>
      <c r="IE213" s="18">
        <f>'Investment Analysis'!UN213</f>
        <v/>
      </c>
      <c r="IF213" s="15">
        <f>'Investment Analysis'!UL213</f>
        <v/>
      </c>
      <c r="IG213" s="48" t="n"/>
      <c r="IH213" s="18">
        <f>'Investment Analysis'!UU213</f>
        <v/>
      </c>
      <c r="II213" s="15">
        <f>'Investment Analysis'!US213</f>
        <v/>
      </c>
      <c r="IJ213" s="48" t="n"/>
      <c r="IK213" s="18">
        <f>'Investment Analysis'!VB213</f>
        <v/>
      </c>
      <c r="IL213" s="15">
        <f>'Investment Analysis'!UZ213</f>
        <v/>
      </c>
      <c r="IM213" s="48" t="n"/>
      <c r="IN213" s="18">
        <f>'Investment Analysis'!VI213</f>
        <v/>
      </c>
      <c r="IO213" s="15">
        <f>'Investment Analysis'!VG213</f>
        <v/>
      </c>
      <c r="IP213" s="18" t="n"/>
      <c r="IQ213" s="18" t="n"/>
      <c r="IR213" s="18" t="n"/>
      <c r="IS213" s="108">
        <f>IF(IT213&gt;0,IT213-IT212,0)</f>
        <v/>
      </c>
      <c r="IT213" s="48">
        <f>FY213+FV213+FS213+FP213+FM213+FJ213+FG213+FD213+FA213+EX213+EU213+ER213+EO213+EL213+EI213+EF213+EC213+DZ213+DW213+DT213+DQ213+DN213+DK213+DH213+DE213+DB213+CY213+CV213+CS213+CP213+CJ213+CG213+CD213+CA213+BX213+P213+CM213+GT213+GQ213+GN213+GK213+GH213+GE213+GB213+BU213+BR213+BO213+BL213+BI213+BF213+BC213+AZ213+AW213+AT213+AQ213+AN213+AK213+AH213+AE213+AB213+Y213+V213+S213+GW213+GZ213+HC213+HF213+HI213+HL213+HO213+HR213+HU213</f>
        <v/>
      </c>
      <c r="IU213" s="101">
        <f>IF(IT213&gt;0,IV213,0)</f>
        <v/>
      </c>
      <c r="IV213" s="101" t="n"/>
      <c r="IW213" s="15">
        <f>IF(IT213&gt;0,(IT213+IV$11-I$2)/I$2,0)</f>
        <v/>
      </c>
      <c r="IX213" s="113">
        <f>IF(IT213&gt;0,IT213+IV$11-I$2,0)</f>
        <v/>
      </c>
      <c r="IY213" s="21">
        <f>IF(IT213&gt;0,(IT213+IV$11+IV$33+IV$52+IV$73+IV$93+IV$113+IV$133+IV$159+IV$176+IV$201-IT$8)/IT$8,0)</f>
        <v/>
      </c>
      <c r="IZ213" s="173">
        <f>IF(IT213&gt;0,IT213+IV$11+IV$33+IV$52+IV$73+IV$93+IV$113+IV$133+IV$159+IV$176+IV$201-IT$8,0)</f>
        <v/>
      </c>
    </row>
    <row r="214">
      <c r="A214" s="554">
        <f>'Investment Analysis'!A214</f>
        <v/>
      </c>
      <c r="B214" s="4">
        <f>'Investment Analysis'!B214</f>
        <v/>
      </c>
      <c r="C214" s="27">
        <f>'Investment Analysis'!C214</f>
        <v/>
      </c>
      <c r="D214" s="14">
        <f>'Investment Analysis'!D214</f>
        <v/>
      </c>
      <c r="E214" s="15">
        <f>'Investment Analysis'!E214</f>
        <v/>
      </c>
      <c r="F214" s="13">
        <f>'Investment Analysis'!G214</f>
        <v/>
      </c>
      <c r="G214" s="14">
        <f>'Investment Analysis'!H214</f>
        <v/>
      </c>
      <c r="H214" s="15">
        <f>'Investment Analysis'!I214</f>
        <v/>
      </c>
      <c r="I214" s="13">
        <f>'Investment Analysis'!K214</f>
        <v/>
      </c>
      <c r="J214" s="14">
        <f>'Investment Analysis'!L214</f>
        <v/>
      </c>
      <c r="K214" s="15">
        <f>'Investment Analysis'!M214</f>
        <v/>
      </c>
      <c r="L214" s="41">
        <f>'Investment Analysis'!T214</f>
        <v/>
      </c>
      <c r="M214" s="21">
        <f>'Investment Analysis'!V214</f>
        <v/>
      </c>
      <c r="N214" s="21">
        <f>'Investment Analysis'!W214</f>
        <v/>
      </c>
      <c r="P214" s="48">
        <f>'Investment Analysis'!Y214</f>
        <v/>
      </c>
      <c r="Q214" s="18" t="n"/>
      <c r="R214" s="83" t="n"/>
      <c r="S214" s="48" t="n">
        <v>4912.49</v>
      </c>
      <c r="T214" s="18">
        <f>'Investment Analysis'!AH214</f>
        <v/>
      </c>
      <c r="U214" s="15">
        <f>'Investment Analysis'!AF214</f>
        <v/>
      </c>
      <c r="V214" s="48" t="n">
        <v>7606.57</v>
      </c>
      <c r="W214" s="18">
        <f>'Investment Analysis'!AO214</f>
        <v/>
      </c>
      <c r="X214" s="15">
        <f>'Investment Analysis'!AM214</f>
        <v/>
      </c>
      <c r="Y214" s="48" t="n">
        <v>11301.89</v>
      </c>
      <c r="Z214" s="18">
        <f>IF(Y214&gt;0,(Y214-Z$5)/Z$5,0)</f>
        <v/>
      </c>
      <c r="AA214" s="15">
        <f>'Investment Analysis'!GM214</f>
        <v/>
      </c>
      <c r="AB214" s="48" t="n">
        <v>2895.29</v>
      </c>
      <c r="AC214" s="18">
        <f>IF(AB214&gt;0,(AB214+8000+5000-AC$5)/AC$5,0)</f>
        <v/>
      </c>
      <c r="AD214" s="15">
        <f>'Investment Analysis'!AT214</f>
        <v/>
      </c>
      <c r="AE214" s="48" t="n">
        <v>12227.72</v>
      </c>
      <c r="AF214" s="18">
        <f>'Investment Analysis'!BC214</f>
        <v/>
      </c>
      <c r="AG214" s="15">
        <f>'Investment Analysis'!BA214</f>
        <v/>
      </c>
      <c r="AH214" s="48" t="n"/>
      <c r="AI214" s="18">
        <f>IF(AH214&gt;0,(AH214-5000+20000+20000-AI$5)/AI$5,0)</f>
        <v/>
      </c>
      <c r="AJ214" s="15">
        <f>'Investment Analysis'!BH214</f>
        <v/>
      </c>
      <c r="AK214" s="48" t="n">
        <v>5433.27</v>
      </c>
      <c r="AL214" s="18">
        <f>IF(AK214&gt;0,(AK214+7000-AL$5)/AL$5,0)</f>
        <v/>
      </c>
      <c r="AM214" s="15">
        <f>'Investment Analysis'!BO214</f>
        <v/>
      </c>
      <c r="AN214" s="48" t="n">
        <v>6337.65</v>
      </c>
      <c r="AO214" s="18">
        <f>IF(AN214&gt;0,(AN214+25000+5000-AO$5)/AO$5,0)</f>
        <v/>
      </c>
      <c r="AP214" s="15">
        <f>'Investment Analysis'!BV214</f>
        <v/>
      </c>
      <c r="AQ214" s="48" t="n">
        <v>5598.06</v>
      </c>
      <c r="AR214" s="18">
        <f>IF(AQ214&gt;0,(AQ214+10000+4000-AR$5)/AR$5,0)</f>
        <v/>
      </c>
      <c r="AS214" s="15">
        <f>'Investment Analysis'!CC214</f>
        <v/>
      </c>
      <c r="AT214" s="48" t="n">
        <v>5082.5</v>
      </c>
      <c r="AU214" s="18">
        <f>'Investment Analysis'!CL214</f>
        <v/>
      </c>
      <c r="AV214" s="15">
        <f>'Investment Analysis'!CJ214</f>
        <v/>
      </c>
      <c r="AW214" s="48" t="n">
        <v>19671.32</v>
      </c>
      <c r="AX214" s="18">
        <f>IF(AW214&gt;0,(AW214+2000-AX$5)/AX$5,0)</f>
        <v/>
      </c>
      <c r="AY214" s="15">
        <f>'Investment Analysis'!CQ214</f>
        <v/>
      </c>
      <c r="AZ214" s="48" t="n">
        <v>17088.39</v>
      </c>
      <c r="BA214" s="18">
        <f>'Investment Analysis'!CZ214</f>
        <v/>
      </c>
      <c r="BB214" s="15">
        <f>'Investment Analysis'!CX214</f>
        <v/>
      </c>
      <c r="BC214" s="48" t="n">
        <v>9780.09</v>
      </c>
      <c r="BD214" s="18">
        <f>IF(BC214&gt;0,(BC214-10000+30000+10000-BD$5)/BD$5,0)</f>
        <v/>
      </c>
      <c r="BE214" s="15">
        <f>'Investment Analysis'!DE214</f>
        <v/>
      </c>
      <c r="BF214" s="48" t="n">
        <v>4764.21</v>
      </c>
      <c r="BG214" s="18">
        <f>'Investment Analysis'!DN214</f>
        <v/>
      </c>
      <c r="BH214" s="15">
        <f>'Investment Analysis'!DL214</f>
        <v/>
      </c>
      <c r="BI214" s="48" t="n">
        <v>20807.4</v>
      </c>
      <c r="BJ214" s="18">
        <f>'Investment Analysis'!EB214</f>
        <v/>
      </c>
      <c r="BK214" s="15">
        <f>'Investment Analysis'!DZ214</f>
        <v/>
      </c>
      <c r="BL214" s="48" t="n">
        <v>19382.12</v>
      </c>
      <c r="BM214" s="18">
        <f>'Investment Analysis'!EI214</f>
        <v/>
      </c>
      <c r="BN214" s="15">
        <f>'Investment Analysis'!EG214</f>
        <v/>
      </c>
      <c r="BO214" s="48" t="n">
        <v>11732.56</v>
      </c>
      <c r="BP214" s="18">
        <f>'Investment Analysis'!DU214</f>
        <v/>
      </c>
      <c r="BQ214" s="15">
        <f>'Investment Analysis'!DS214</f>
        <v/>
      </c>
      <c r="BR214" s="48" t="n">
        <v>12955.6</v>
      </c>
      <c r="BS214" s="18">
        <f>'Investment Analysis'!EP214</f>
        <v/>
      </c>
      <c r="BT214" s="15">
        <f>'Investment Analysis'!EN214</f>
        <v/>
      </c>
      <c r="BU214" s="48" t="n">
        <v>14489.32</v>
      </c>
      <c r="BV214" s="18">
        <f>IF(BU214&gt;0,(BU214+8000-BV$5)/BV$5,0)</f>
        <v/>
      </c>
      <c r="BW214" s="15">
        <f>'Investment Analysis'!EU214</f>
        <v/>
      </c>
      <c r="BX214" s="48" t="n">
        <v>26820.21</v>
      </c>
      <c r="BY214" s="18">
        <f>IF(BX214&gt;0,(BX214-10000-5000-BY$5)/BY$5,0)</f>
        <v/>
      </c>
      <c r="BZ214" s="15">
        <f>'Investment Analysis'!FB214</f>
        <v/>
      </c>
      <c r="CA214" s="48" t="n">
        <v>21626.45</v>
      </c>
      <c r="CB214" s="18">
        <f>IF(CA214&gt;0,(CA214-CB$5)/CB$5,0)</f>
        <v/>
      </c>
      <c r="CC214" s="15">
        <f>'Investment Analysis'!FI214</f>
        <v/>
      </c>
      <c r="CD214" s="48" t="n">
        <v>9277.1</v>
      </c>
      <c r="CE214" s="18">
        <f>'Investment Analysis'!FR214</f>
        <v/>
      </c>
      <c r="CF214" s="15">
        <f>'Investment Analysis'!FP214</f>
        <v/>
      </c>
      <c r="CG214" s="48" t="n">
        <v>4631.98</v>
      </c>
      <c r="CH214" s="18">
        <f>'Investment Analysis'!FR214</f>
        <v/>
      </c>
      <c r="CI214" s="15">
        <f>'Investment Analysis'!FW214</f>
        <v/>
      </c>
      <c r="CJ214" s="48" t="n"/>
      <c r="CK214" s="18">
        <f>IF(CJ214&gt;0,(CJ214+5000+8000-CK$5)/CK$5,0)</f>
        <v/>
      </c>
      <c r="CL214" s="15">
        <f>'Investment Analysis'!GD214</f>
        <v/>
      </c>
      <c r="CM214" s="48" t="n">
        <v>40345.03</v>
      </c>
      <c r="CN214" s="18">
        <f>IF(CM214&gt;0,(CM214-CN$5)/CN$5,0)</f>
        <v/>
      </c>
      <c r="CO214" s="15">
        <f>'Investment Analysis'!GT214</f>
        <v/>
      </c>
      <c r="CP214" s="48" t="n">
        <v>28191.8</v>
      </c>
      <c r="CQ214" s="18">
        <f>IF(CP214&gt;0,(CP214-CQ$5)/CQ$5,0)</f>
        <v/>
      </c>
      <c r="CR214" s="15">
        <f>'Investment Analysis'!HG214</f>
        <v/>
      </c>
      <c r="CS214" s="48" t="n">
        <v>4200</v>
      </c>
      <c r="CT214" s="18">
        <f>IF(CS214&gt;0,(CS214-CT$5)/CT$5,0)</f>
        <v/>
      </c>
      <c r="CU214" s="15">
        <f>'Investment Analysis'!HN214</f>
        <v/>
      </c>
      <c r="CV214" s="48" t="n">
        <v>32595.5</v>
      </c>
      <c r="CW214" s="18">
        <f>IF(CV214&gt;0,(CV214-CW$5)/CW$5,0)</f>
        <v/>
      </c>
      <c r="CX214" s="15">
        <f>'Investment Analysis'!IB214</f>
        <v/>
      </c>
      <c r="CY214" s="48" t="n">
        <v>24789.1</v>
      </c>
      <c r="CZ214" s="18">
        <f>IF(CY214&gt;0,(CY214-CZ$5)/CZ$5,0)</f>
        <v/>
      </c>
      <c r="DA214" s="15">
        <f>'Investment Analysis'!II214</f>
        <v/>
      </c>
      <c r="DB214" s="48" t="n">
        <v>7497.75</v>
      </c>
      <c r="DC214" s="18">
        <f>IF(DB214&gt;0,(DB214-DC$5)/DC$5,0)</f>
        <v/>
      </c>
      <c r="DD214" s="15">
        <f>'Investment Analysis'!IP214</f>
        <v/>
      </c>
      <c r="DE214" s="48" t="n">
        <v>26439</v>
      </c>
      <c r="DF214" s="18">
        <f>'Investment Analysis'!IY214</f>
        <v/>
      </c>
      <c r="DG214" s="15">
        <f>'Investment Analysis'!IW214</f>
        <v/>
      </c>
      <c r="DH214" s="48" t="n">
        <v>22150.8</v>
      </c>
      <c r="DI214" s="18">
        <f>IF(DH214&gt;0,(DH214-DI$5)/DI$5,0)</f>
        <v/>
      </c>
      <c r="DJ214" s="15">
        <f>'Investment Analysis'!JD214</f>
        <v/>
      </c>
      <c r="DK214" s="48" t="n">
        <v>26180.5</v>
      </c>
      <c r="DL214" s="18">
        <f>IF(DK214&gt;0,(DK214-DL$5)/DL$5,0)</f>
        <v/>
      </c>
      <c r="DM214" s="15">
        <f>'Investment Analysis'!JK214</f>
        <v/>
      </c>
      <c r="DN214" s="48" t="n">
        <v>1153.9</v>
      </c>
      <c r="DO214" s="18">
        <f>IF(DN214&gt;0,(DN214-DO$5)/DO$5,0)</f>
        <v/>
      </c>
      <c r="DP214" s="15">
        <f>'Investment Analysis'!HU214</f>
        <v/>
      </c>
      <c r="DQ214" s="48" t="n">
        <v>34640</v>
      </c>
      <c r="DR214" s="18">
        <f>IF(DQ214&gt;0,(DQ214-DR$5)/DR$5,0)</f>
        <v/>
      </c>
      <c r="DS214" s="15">
        <f>'Investment Analysis'!JR214</f>
        <v/>
      </c>
      <c r="DT214" s="48" t="n">
        <v>22638</v>
      </c>
      <c r="DU214" s="18">
        <f>IF(DT214&gt;0,(DT214-630.54-DU$5)/DU$5,0)</f>
        <v/>
      </c>
      <c r="DV214" s="15">
        <f>'Investment Analysis'!JY214</f>
        <v/>
      </c>
      <c r="DW214" s="48" t="n">
        <v>16681</v>
      </c>
      <c r="DX214" s="18">
        <f>IF(DW214&gt;0,(DW214-DX$5)/DX$5,0)</f>
        <v/>
      </c>
      <c r="DY214" s="15">
        <f>'Investment Analysis'!KF214</f>
        <v/>
      </c>
      <c r="DZ214" s="48" t="n">
        <v>6310</v>
      </c>
      <c r="EA214" s="18">
        <f>IF(DZ214&gt;0,(DZ214-EA$5)/EA$5,0)</f>
        <v/>
      </c>
      <c r="EB214" s="15">
        <f>'Investment Analysis'!KM214</f>
        <v/>
      </c>
      <c r="EC214" s="48" t="n">
        <v>16900</v>
      </c>
      <c r="ED214" s="18">
        <f>'Investment Analysis'!KV214</f>
        <v/>
      </c>
      <c r="EE214" s="15">
        <f>'Investment Analysis'!KT214</f>
        <v/>
      </c>
      <c r="EF214" s="48" t="n">
        <v>24165</v>
      </c>
      <c r="EG214" s="18">
        <f>IF(EF214&gt;0,(EF214-EG$5)/EG$5,0)</f>
        <v/>
      </c>
      <c r="EH214" s="15">
        <f>'Investment Analysis'!LH214</f>
        <v/>
      </c>
      <c r="EI214" s="48" t="n">
        <v>10617.75</v>
      </c>
      <c r="EJ214" s="18">
        <f>'Investment Analysis'!LQ214</f>
        <v/>
      </c>
      <c r="EK214" s="15">
        <f>'Investment Analysis'!LO214</f>
        <v/>
      </c>
      <c r="EL214" s="48" t="n">
        <v>35910</v>
      </c>
      <c r="EM214" s="18">
        <f>IF(EL214&gt;0,(EL214-EM$4)/EM$4,0)</f>
        <v/>
      </c>
      <c r="EN214" s="15">
        <f>'Investment Analysis'!LX214</f>
        <v/>
      </c>
      <c r="EO214" s="48" t="n">
        <v>18170</v>
      </c>
      <c r="EP214" s="68">
        <f>IF(EO214&gt;0,(EO214-500-EP$5)/EP$5,0)</f>
        <v/>
      </c>
      <c r="EQ214" s="15">
        <f>'Investment Analysis'!MC214</f>
        <v/>
      </c>
      <c r="ER214" s="48" t="n">
        <v>7940</v>
      </c>
      <c r="ES214" s="18">
        <f>'Investment Analysis'!LX214</f>
        <v/>
      </c>
      <c r="ET214" s="15">
        <f>'Investment Analysis'!LA214</f>
        <v/>
      </c>
      <c r="EU214" s="48" t="n">
        <v>88432.5</v>
      </c>
      <c r="EV214" s="18">
        <f>'Investment Analysis'!ML214</f>
        <v/>
      </c>
      <c r="EW214" s="15">
        <f>'Investment Analysis'!MJ214</f>
        <v/>
      </c>
      <c r="EX214" s="48" t="n">
        <v>106722</v>
      </c>
      <c r="EY214" s="18">
        <f>IF(EX214&gt;0,(EX214-EY$5)/EY$5,0)</f>
        <v/>
      </c>
      <c r="EZ214" s="15">
        <f>'Investment Analysis'!MQ214</f>
        <v/>
      </c>
      <c r="FA214" s="48" t="n">
        <v>18640</v>
      </c>
      <c r="FB214" s="18">
        <f>IF(FA214&gt;0,(FA214-FB$5)/FB$5,0)</f>
        <v/>
      </c>
      <c r="FC214" s="15">
        <f>'Investment Analysis'!MX214</f>
        <v/>
      </c>
      <c r="FD214" s="48" t="n">
        <v>21270.9</v>
      </c>
      <c r="FE214" s="18">
        <f>IF(FD214&gt;0,(FD214-FE$5)/FE$5,0)</f>
        <v/>
      </c>
      <c r="FF214" s="15">
        <f>'Investment Analysis'!NE214</f>
        <v/>
      </c>
      <c r="FG214" s="48" t="n">
        <v>23310</v>
      </c>
      <c r="FH214" s="18">
        <f>IF(FG214&gt;0,(FG214-FH$5)/FH$5,0)</f>
        <v/>
      </c>
      <c r="FI214" s="15">
        <f>'Investment Analysis'!NL214</f>
        <v/>
      </c>
      <c r="FJ214" s="48" t="n">
        <v>40907.3</v>
      </c>
      <c r="FK214" s="18">
        <f>IF(FJ214&gt;0,(FJ214-FK$5)/FK$5,0)</f>
        <v/>
      </c>
      <c r="FL214" s="15">
        <f>'Investment Analysis'!NS214</f>
        <v/>
      </c>
      <c r="FM214" s="48" t="n">
        <v>3898.8</v>
      </c>
      <c r="FN214" s="18">
        <f>IF(FM214&gt;0,(FM214-FN$5)/FN$5,0)</f>
        <v/>
      </c>
      <c r="FO214" s="15">
        <f>'Investment Analysis'!NZ214</f>
        <v/>
      </c>
      <c r="FP214" s="48" t="n">
        <v>42200</v>
      </c>
      <c r="FQ214" s="18">
        <f>IF(FP214&gt;0,(FP214-FQ$5)/FQ$5,0)</f>
        <v/>
      </c>
      <c r="FR214" s="15">
        <f>'Investment Analysis'!OG214</f>
        <v/>
      </c>
      <c r="FS214" s="48" t="n">
        <v>114900</v>
      </c>
      <c r="FT214" s="18">
        <f>IF(FS214&gt;0,(FS214-FT$5)/FT$5,0)</f>
        <v/>
      </c>
      <c r="FU214" s="15">
        <f>'Investment Analysis'!ON214</f>
        <v/>
      </c>
      <c r="FV214" s="48" t="n">
        <v>14260</v>
      </c>
      <c r="FW214" s="18">
        <f>IF(FV214&gt;0,(FV214-FW$5)/FW$5,0)</f>
        <v/>
      </c>
      <c r="FX214" s="15">
        <f>'Investment Analysis'!OU214</f>
        <v/>
      </c>
      <c r="FY214" s="48" t="n">
        <v>22331.25</v>
      </c>
      <c r="FZ214" s="18">
        <f>IF(FY214&gt;0,(FY214-FZ$5)/FZ$5,0)</f>
        <v/>
      </c>
      <c r="GA214" s="15">
        <f>'Investment Analysis'!PB214</f>
        <v/>
      </c>
      <c r="GB214" s="48" t="n">
        <v>21990</v>
      </c>
      <c r="GC214" s="18">
        <f>'Investment Analysis'!PK214</f>
        <v/>
      </c>
      <c r="GD214" s="15">
        <f>'Investment Analysis'!PI214</f>
        <v/>
      </c>
      <c r="GE214" s="48" t="n">
        <v>25644</v>
      </c>
      <c r="GF214" s="18">
        <f>'Investment Analysis'!PY214</f>
        <v/>
      </c>
      <c r="GG214" s="15">
        <f>'Investment Analysis'!PW214</f>
        <v/>
      </c>
      <c r="GH214" s="48" t="n"/>
      <c r="GI214" s="18">
        <f>'Investment Analysis'!QF214</f>
        <v/>
      </c>
      <c r="GJ214" s="15">
        <f>'Investment Analysis'!QD214</f>
        <v/>
      </c>
      <c r="GK214" s="48" t="n">
        <v>51840</v>
      </c>
      <c r="GL214" s="18">
        <f>'Investment Analysis'!QM214</f>
        <v/>
      </c>
      <c r="GM214" s="15">
        <f>'Investment Analysis'!QK214</f>
        <v/>
      </c>
      <c r="GN214" s="48" t="n">
        <v>21213</v>
      </c>
      <c r="GO214" s="18">
        <f>'Investment Analysis'!QT214</f>
        <v/>
      </c>
      <c r="GP214" s="15">
        <f>'Investment Analysis'!QR214</f>
        <v/>
      </c>
      <c r="GQ214" s="48" t="n">
        <v>5398.25</v>
      </c>
      <c r="GR214" s="18">
        <f>'Investment Analysis'!RA214</f>
        <v/>
      </c>
      <c r="GS214" s="15">
        <f>'Investment Analysis'!QY214</f>
        <v/>
      </c>
      <c r="GT214" s="48" t="n">
        <v>24968.75</v>
      </c>
      <c r="GU214" s="18">
        <f>'Investment Analysis'!RH214</f>
        <v/>
      </c>
      <c r="GV214" s="15">
        <f>'Investment Analysis'!RF214</f>
        <v/>
      </c>
      <c r="GW214" s="48" t="n">
        <v>14748</v>
      </c>
      <c r="GX214" s="18">
        <f>'Investment Analysis'!RO214</f>
        <v/>
      </c>
      <c r="GY214" s="15">
        <f>'Investment Analysis'!RM214</f>
        <v/>
      </c>
      <c r="GZ214" s="48" t="n">
        <v>5800</v>
      </c>
      <c r="HA214" s="18">
        <f>'Investment Analysis'!RV214</f>
        <v/>
      </c>
      <c r="HB214" s="15">
        <f>'Investment Analysis'!RT214</f>
        <v/>
      </c>
      <c r="HC214" s="48" t="n">
        <v>36926</v>
      </c>
      <c r="HD214" s="18">
        <f>'Investment Analysis'!SC214</f>
        <v/>
      </c>
      <c r="HE214" s="15">
        <f>'Investment Analysis'!SA214</f>
        <v/>
      </c>
      <c r="HF214" s="48" t="n">
        <v>19420</v>
      </c>
      <c r="HG214" s="18">
        <f>'Investment Analysis'!SJ214</f>
        <v/>
      </c>
      <c r="HH214" s="15">
        <f>'Investment Analysis'!SH214</f>
        <v/>
      </c>
      <c r="HI214" s="48" t="n">
        <v>15500</v>
      </c>
      <c r="HJ214" s="18">
        <f>'Investment Analysis'!SM214</f>
        <v/>
      </c>
      <c r="HK214" s="15">
        <f>'Investment Analysis'!SK214</f>
        <v/>
      </c>
      <c r="HL214" s="48" t="n">
        <v>24487.5</v>
      </c>
      <c r="HM214" s="18">
        <f>'Investment Analysis'!SP214</f>
        <v/>
      </c>
      <c r="HN214" s="15">
        <f>'Investment Analysis'!SN214</f>
        <v/>
      </c>
      <c r="HO214" s="48" t="n">
        <v>18056.55</v>
      </c>
      <c r="HP214" s="18">
        <f>'Investment Analysis'!TE214</f>
        <v/>
      </c>
      <c r="HQ214" s="15">
        <f>'Investment Analysis'!TC214</f>
        <v/>
      </c>
      <c r="HR214" s="48" t="n">
        <v>16175</v>
      </c>
      <c r="HS214" s="18">
        <f>'Investment Analysis'!TL214</f>
        <v/>
      </c>
      <c r="HT214" s="15">
        <f>'Investment Analysis'!TJ214</f>
        <v/>
      </c>
      <c r="HU214" s="48" t="n"/>
      <c r="HV214" s="18">
        <f>'Investment Analysis'!TS214</f>
        <v/>
      </c>
      <c r="HW214" s="15">
        <f>'Investment Analysis'!TQ214</f>
        <v/>
      </c>
      <c r="HX214" s="48" t="n"/>
      <c r="HY214" s="18">
        <f>'Investment Analysis'!TZ214</f>
        <v/>
      </c>
      <c r="HZ214" s="15">
        <f>'Investment Analysis'!TX214</f>
        <v/>
      </c>
      <c r="IA214" s="48" t="n"/>
      <c r="IB214" s="18">
        <f>'Investment Analysis'!UG214</f>
        <v/>
      </c>
      <c r="IC214" s="15">
        <f>'Investment Analysis'!UE214</f>
        <v/>
      </c>
      <c r="ID214" s="48" t="n"/>
      <c r="IE214" s="18">
        <f>'Investment Analysis'!UN214</f>
        <v/>
      </c>
      <c r="IF214" s="15">
        <f>'Investment Analysis'!UL214</f>
        <v/>
      </c>
      <c r="IG214" s="48" t="n"/>
      <c r="IH214" s="18">
        <f>'Investment Analysis'!UU214</f>
        <v/>
      </c>
      <c r="II214" s="15">
        <f>'Investment Analysis'!US214</f>
        <v/>
      </c>
      <c r="IJ214" s="48" t="n"/>
      <c r="IK214" s="18">
        <f>'Investment Analysis'!VB214</f>
        <v/>
      </c>
      <c r="IL214" s="15">
        <f>'Investment Analysis'!UZ214</f>
        <v/>
      </c>
      <c r="IM214" s="48" t="n"/>
      <c r="IN214" s="18">
        <f>'Investment Analysis'!VI214</f>
        <v/>
      </c>
      <c r="IO214" s="15">
        <f>'Investment Analysis'!VG214</f>
        <v/>
      </c>
      <c r="IP214" s="18" t="n"/>
      <c r="IQ214" s="18" t="n"/>
      <c r="IR214" s="18" t="n"/>
      <c r="IS214" s="108">
        <f>IF(IT214&gt;0,IT214-IT213,0)</f>
        <v/>
      </c>
      <c r="IT214" s="48">
        <f>FY214+FV214+FS214+FP214+FM214+FJ214+FG214+FD214+FA214+EX214+EU214+ER214+EO214+EL214+EI214+EF214+EC214+DZ214+DW214+DT214+DQ214+DN214+DK214+DH214+DE214+DB214+CY214+CV214+CS214+CP214+CJ214+CG214+CD214+CA214+BX214+P214+CM214+GT214+GQ214+GN214+GK214+GH214+GE214+GB214+BU214+BR214+BO214+BL214+BI214+BF214+BC214+AZ214+AW214+AT214+AQ214+AN214+AK214+AH214+AE214+AB214+Y214+V214+S214+GW214+GZ214+HC214+HF214+HI214+HL214+HO214+HR214+HU214</f>
        <v/>
      </c>
      <c r="IU214" s="101">
        <f>IF(IT214&gt;0,IV214,0)</f>
        <v/>
      </c>
      <c r="IV214" s="101" t="n"/>
      <c r="IW214" s="15">
        <f>IF(IT214&gt;0,(IT214+IV$11-I$2)/I$2,0)</f>
        <v/>
      </c>
      <c r="IX214" s="113">
        <f>IF(IT214&gt;0,IT214+IV$11-I$2,0)</f>
        <v/>
      </c>
      <c r="IY214" s="21">
        <f>IF(IT214&gt;0,(IT214+IV$11+IV$33+IV$52+IV$73+IV$93+IV$113+IV$133+IV$159+IV$176+IV$201-IT$8)/IT$8,0)</f>
        <v/>
      </c>
      <c r="IZ214" s="173">
        <f>IF(IT214&gt;0,IT214+IV$11+IV$33+IV$52+IV$73+IV$93+IV$113+IV$133+IV$159+IV$176+IV$201-IT$8,0)</f>
        <v/>
      </c>
    </row>
    <row r="215">
      <c r="A215" s="554">
        <f>'Investment Analysis'!A215</f>
        <v/>
      </c>
      <c r="B215" s="4">
        <f>'Investment Analysis'!B215</f>
        <v/>
      </c>
      <c r="C215" s="27">
        <f>'Investment Analysis'!C215</f>
        <v/>
      </c>
      <c r="D215" s="14">
        <f>'Investment Analysis'!D215</f>
        <v/>
      </c>
      <c r="E215" s="15">
        <f>'Investment Analysis'!E215</f>
        <v/>
      </c>
      <c r="F215" s="13">
        <f>'Investment Analysis'!G215</f>
        <v/>
      </c>
      <c r="G215" s="14">
        <f>'Investment Analysis'!H215</f>
        <v/>
      </c>
      <c r="H215" s="15">
        <f>'Investment Analysis'!I215</f>
        <v/>
      </c>
      <c r="I215" s="13">
        <f>'Investment Analysis'!K215</f>
        <v/>
      </c>
      <c r="J215" s="14">
        <f>'Investment Analysis'!L215</f>
        <v/>
      </c>
      <c r="K215" s="15">
        <f>'Investment Analysis'!M215</f>
        <v/>
      </c>
      <c r="L215" s="41">
        <f>'Investment Analysis'!T215</f>
        <v/>
      </c>
      <c r="M215" s="21">
        <f>'Investment Analysis'!V215</f>
        <v/>
      </c>
      <c r="N215" s="21">
        <f>'Investment Analysis'!W215</f>
        <v/>
      </c>
      <c r="P215" s="48">
        <f>'Investment Analysis'!Y215</f>
        <v/>
      </c>
      <c r="Q215" s="18" t="n"/>
      <c r="R215" s="83" t="n"/>
      <c r="S215" s="48" t="n">
        <v>5004.66</v>
      </c>
      <c r="T215" s="18">
        <f>'Investment Analysis'!AH215</f>
        <v/>
      </c>
      <c r="U215" s="15">
        <f>'Investment Analysis'!AF215</f>
        <v/>
      </c>
      <c r="V215" s="48" t="n">
        <v>7700.74</v>
      </c>
      <c r="W215" s="18">
        <f>'Investment Analysis'!AO215</f>
        <v/>
      </c>
      <c r="X215" s="15">
        <f>'Investment Analysis'!AM215</f>
        <v/>
      </c>
      <c r="Y215" s="48" t="n">
        <v>11558.97</v>
      </c>
      <c r="Z215" s="18">
        <f>IF(Y215&gt;0,(Y215-Z$5)/Z$5,0)</f>
        <v/>
      </c>
      <c r="AA215" s="15">
        <f>'Investment Analysis'!GM215</f>
        <v/>
      </c>
      <c r="AB215" s="48" t="n">
        <v>2955.73</v>
      </c>
      <c r="AC215" s="18">
        <f>IF(AB215&gt;0,(AB215+8000+5000-AC$5)/AC$5,0)</f>
        <v/>
      </c>
      <c r="AD215" s="15">
        <f>'Investment Analysis'!AT215</f>
        <v/>
      </c>
      <c r="AE215" s="48" t="n">
        <v>12377.96</v>
      </c>
      <c r="AF215" s="18">
        <f>'Investment Analysis'!BC215</f>
        <v/>
      </c>
      <c r="AG215" s="15">
        <f>'Investment Analysis'!BA215</f>
        <v/>
      </c>
      <c r="AH215" s="48" t="n"/>
      <c r="AI215" s="18">
        <f>IF(AH215&gt;0,(AH215-5000+20000+20000-AI$5)/AI$5,0)</f>
        <v/>
      </c>
      <c r="AJ215" s="15">
        <f>'Investment Analysis'!BH215</f>
        <v/>
      </c>
      <c r="AK215" s="48" t="n">
        <v>5487.03</v>
      </c>
      <c r="AL215" s="18">
        <f>IF(AK215&gt;0,(AK215+7000-AL$5)/AL$5,0)</f>
        <v/>
      </c>
      <c r="AM215" s="15">
        <f>'Investment Analysis'!BO215</f>
        <v/>
      </c>
      <c r="AN215" s="48" t="n">
        <v>6406.7</v>
      </c>
      <c r="AO215" s="18">
        <f>IF(AN215&gt;0,(AN215+25000+5000-AO$5)/AO$5,0)</f>
        <v/>
      </c>
      <c r="AP215" s="15">
        <f>'Investment Analysis'!BV215</f>
        <v/>
      </c>
      <c r="AQ215" s="48" t="n">
        <v>5684.81</v>
      </c>
      <c r="AR215" s="18">
        <f>IF(AQ215&gt;0,(AQ215+10000+4000-AR$5)/AR$5,0)</f>
        <v/>
      </c>
      <c r="AS215" s="15">
        <f>'Investment Analysis'!CC215</f>
        <v/>
      </c>
      <c r="AT215" s="48" t="n">
        <v>5172.8</v>
      </c>
      <c r="AU215" s="18">
        <f>'Investment Analysis'!CL215</f>
        <v/>
      </c>
      <c r="AV215" s="15">
        <f>'Investment Analysis'!CJ215</f>
        <v/>
      </c>
      <c r="AW215" s="48" t="n">
        <v>19901.72</v>
      </c>
      <c r="AX215" s="18">
        <f>IF(AW215&gt;0,(AW215+2000-AX$5)/AX$5,0)</f>
        <v/>
      </c>
      <c r="AY215" s="15">
        <f>'Investment Analysis'!CQ215</f>
        <v/>
      </c>
      <c r="AZ215" s="48" t="n">
        <v>17187.48</v>
      </c>
      <c r="BA215" s="18">
        <f>'Investment Analysis'!CZ215</f>
        <v/>
      </c>
      <c r="BB215" s="15">
        <f>'Investment Analysis'!CX215</f>
        <v/>
      </c>
      <c r="BC215" s="48" t="n">
        <v>9794.559999999999</v>
      </c>
      <c r="BD215" s="18">
        <f>IF(BC215&gt;0,(BC215-10000+30000+10000-BD$5)/BD$5,0)</f>
        <v/>
      </c>
      <c r="BE215" s="15">
        <f>'Investment Analysis'!DE215</f>
        <v/>
      </c>
      <c r="BF215" s="48" t="n">
        <v>4817.91</v>
      </c>
      <c r="BG215" s="18">
        <f>'Investment Analysis'!DN215</f>
        <v/>
      </c>
      <c r="BH215" s="15">
        <f>'Investment Analysis'!DL215</f>
        <v/>
      </c>
      <c r="BI215" s="48" t="n">
        <v>21316.83</v>
      </c>
      <c r="BJ215" s="18">
        <f>'Investment Analysis'!EB215</f>
        <v/>
      </c>
      <c r="BK215" s="15">
        <f>'Investment Analysis'!DZ215</f>
        <v/>
      </c>
      <c r="BL215" s="48" t="n">
        <v>19732.71</v>
      </c>
      <c r="BM215" s="18">
        <f>'Investment Analysis'!EI215</f>
        <v/>
      </c>
      <c r="BN215" s="15">
        <f>'Investment Analysis'!EG215</f>
        <v/>
      </c>
      <c r="BO215" s="48" t="n">
        <v>11891.93</v>
      </c>
      <c r="BP215" s="18">
        <f>'Investment Analysis'!DU215</f>
        <v/>
      </c>
      <c r="BQ215" s="15">
        <f>'Investment Analysis'!DS215</f>
        <v/>
      </c>
      <c r="BR215" s="48" t="n">
        <v>13227.96</v>
      </c>
      <c r="BS215" s="18">
        <f>'Investment Analysis'!EP215</f>
        <v/>
      </c>
      <c r="BT215" s="15">
        <f>'Investment Analysis'!EN215</f>
        <v/>
      </c>
      <c r="BU215" s="48" t="n">
        <v>14521.4</v>
      </c>
      <c r="BV215" s="18">
        <f>IF(BU215&gt;0,(BU215+8000-BV$5)/BV$5,0)</f>
        <v/>
      </c>
      <c r="BW215" s="15">
        <f>'Investment Analysis'!EU215</f>
        <v/>
      </c>
      <c r="BX215" s="48" t="n">
        <v>25716.63</v>
      </c>
      <c r="BY215" s="18">
        <f>IF(BX215&gt;0,(BX215-10000-5000-BY$5)/BY$5,0)</f>
        <v/>
      </c>
      <c r="BZ215" s="15">
        <f>'Investment Analysis'!FB215</f>
        <v/>
      </c>
      <c r="CA215" s="48" t="n">
        <v>21700.11</v>
      </c>
      <c r="CB215" s="18">
        <f>IF(CA215&gt;0,(CA215-CB$5)/CB$5,0)</f>
        <v/>
      </c>
      <c r="CC215" s="15">
        <f>'Investment Analysis'!FI215</f>
        <v/>
      </c>
      <c r="CD215" s="48" t="n">
        <v>9364.799999999999</v>
      </c>
      <c r="CE215" s="18">
        <f>'Investment Analysis'!FR215</f>
        <v/>
      </c>
      <c r="CF215" s="15">
        <f>'Investment Analysis'!FP215</f>
        <v/>
      </c>
      <c r="CG215" s="48" t="n">
        <v>4619.56</v>
      </c>
      <c r="CH215" s="18">
        <f>'Investment Analysis'!FR215</f>
        <v/>
      </c>
      <c r="CI215" s="15">
        <f>'Investment Analysis'!FW215</f>
        <v/>
      </c>
      <c r="CJ215" s="48" t="n"/>
      <c r="CK215" s="18">
        <f>IF(CJ215&gt;0,(CJ215+5000+8000-CK$5)/CK$5,0)</f>
        <v/>
      </c>
      <c r="CL215" s="15">
        <f>'Investment Analysis'!GD215</f>
        <v/>
      </c>
      <c r="CM215" s="48" t="n">
        <v>40595.48</v>
      </c>
      <c r="CN215" s="18">
        <f>IF(CM215&gt;0,(CM215-CN$5)/CN$5,0)</f>
        <v/>
      </c>
      <c r="CO215" s="15">
        <f>'Investment Analysis'!GT215</f>
        <v/>
      </c>
      <c r="CP215" s="48" t="n">
        <v>29407.3</v>
      </c>
      <c r="CQ215" s="18">
        <f>IF(CP215&gt;0,(CP215-CQ$5)/CQ$5,0)</f>
        <v/>
      </c>
      <c r="CR215" s="15">
        <f>'Investment Analysis'!HG215</f>
        <v/>
      </c>
      <c r="CS215" s="54" t="n">
        <v>22670</v>
      </c>
      <c r="CT215" s="18">
        <f>IF(CS215&gt;0,(CS215-CT$5)/CT$5,0)</f>
        <v/>
      </c>
      <c r="CU215" s="15">
        <f>'Investment Analysis'!HN215</f>
        <v/>
      </c>
      <c r="CV215" s="48" t="n">
        <v>33510.75</v>
      </c>
      <c r="CW215" s="18">
        <f>IF(CV215&gt;0,(CV215-CW$5)/CW$5,0)</f>
        <v/>
      </c>
      <c r="CX215" s="15">
        <f>'Investment Analysis'!IB215</f>
        <v/>
      </c>
      <c r="CY215" s="48" t="n">
        <v>25343.5</v>
      </c>
      <c r="CZ215" s="18">
        <f>IF(CY215&gt;0,(CY215-CZ$5)/CZ$5,0)</f>
        <v/>
      </c>
      <c r="DA215" s="15">
        <f>'Investment Analysis'!II215</f>
        <v/>
      </c>
      <c r="DB215" s="48" t="n">
        <v>7542.25</v>
      </c>
      <c r="DC215" s="18">
        <f>IF(DB215&gt;0,(DB215-DC$5)/DC$5,0)</f>
        <v/>
      </c>
      <c r="DD215" s="15">
        <f>'Investment Analysis'!IP215</f>
        <v/>
      </c>
      <c r="DE215" s="48" t="n">
        <v>25986</v>
      </c>
      <c r="DF215" s="18">
        <f>'Investment Analysis'!IY215</f>
        <v/>
      </c>
      <c r="DG215" s="15">
        <f>'Investment Analysis'!IW215</f>
        <v/>
      </c>
      <c r="DH215" s="48" t="n">
        <v>22524.6</v>
      </c>
      <c r="DI215" s="18">
        <f>IF(DH215&gt;0,(DH215-DI$5)/DI$5,0)</f>
        <v/>
      </c>
      <c r="DJ215" s="15">
        <f>'Investment Analysis'!JD215</f>
        <v/>
      </c>
      <c r="DK215" s="48" t="n">
        <v>26576</v>
      </c>
      <c r="DL215" s="18">
        <f>IF(DK215&gt;0,(DK215-DL$5)/DL$5,0)</f>
        <v/>
      </c>
      <c r="DM215" s="15">
        <f>'Investment Analysis'!JK215</f>
        <v/>
      </c>
      <c r="DN215" s="48" t="n">
        <v>1159.4</v>
      </c>
      <c r="DO215" s="18">
        <f>IF(DN215&gt;0,(DN215-DO$5)/DO$5,0)</f>
        <v/>
      </c>
      <c r="DP215" s="15">
        <f>'Investment Analysis'!HU215</f>
        <v/>
      </c>
      <c r="DQ215" s="48" t="n">
        <v>30570</v>
      </c>
      <c r="DR215" s="18">
        <f>IF(DQ215&gt;0,(DQ215-DR$5)/DR$5,0)</f>
        <v/>
      </c>
      <c r="DS215" s="15">
        <f>'Investment Analysis'!JR215</f>
        <v/>
      </c>
      <c r="DT215" s="48" t="n">
        <v>23226</v>
      </c>
      <c r="DU215" s="18">
        <f>IF(DT215&gt;0,(DT215-630.54-DU$5)/DU$5,0)</f>
        <v/>
      </c>
      <c r="DV215" s="15">
        <f>'Investment Analysis'!JY215</f>
        <v/>
      </c>
      <c r="DW215" s="48" t="n">
        <v>16338</v>
      </c>
      <c r="DX215" s="18">
        <f>IF(DW215&gt;0,(DW215-DX$5)/DX$5,0)</f>
        <v/>
      </c>
      <c r="DY215" s="15">
        <f>'Investment Analysis'!KF215</f>
        <v/>
      </c>
      <c r="DZ215" s="54" t="n">
        <v>15496</v>
      </c>
      <c r="EA215" s="18">
        <f>IF(DZ215&gt;0,(DZ215-EA$5)/EA$5,0)</f>
        <v/>
      </c>
      <c r="EB215" s="15">
        <f>'Investment Analysis'!KM215</f>
        <v/>
      </c>
      <c r="EC215" s="48" t="n">
        <v>15730</v>
      </c>
      <c r="ED215" s="18">
        <f>'Investment Analysis'!KV215</f>
        <v/>
      </c>
      <c r="EE215" s="15">
        <f>'Investment Analysis'!KT215</f>
        <v/>
      </c>
      <c r="EF215" s="48" t="n">
        <v>24187.5</v>
      </c>
      <c r="EG215" s="18">
        <f>IF(EF215&gt;0,(EF215-EG$5)/EG$5,0)</f>
        <v/>
      </c>
      <c r="EH215" s="15">
        <f>'Investment Analysis'!LH215</f>
        <v/>
      </c>
      <c r="EI215" s="48" t="n">
        <v>10086.05</v>
      </c>
      <c r="EJ215" s="18">
        <f>'Investment Analysis'!LQ215</f>
        <v/>
      </c>
      <c r="EK215" s="15">
        <f>'Investment Analysis'!LO215</f>
        <v/>
      </c>
      <c r="EL215" s="48" t="n">
        <v>34170</v>
      </c>
      <c r="EM215" s="18">
        <f>IF(EL215&gt;0,(EL215-EM$4)/EM$4,0)</f>
        <v/>
      </c>
      <c r="EN215" s="15">
        <f>'Investment Analysis'!LX215</f>
        <v/>
      </c>
      <c r="EO215" s="48" t="n">
        <v>17365</v>
      </c>
      <c r="EP215" s="68">
        <f>IF(EO215&gt;0,(EO215-500-EP$5)/EP$5,0)</f>
        <v/>
      </c>
      <c r="EQ215" s="15">
        <f>'Investment Analysis'!MC215</f>
        <v/>
      </c>
      <c r="ER215" s="54" t="n">
        <v>0</v>
      </c>
      <c r="ES215" s="18">
        <f>'Investment Analysis'!LX215</f>
        <v/>
      </c>
      <c r="ET215" s="15">
        <f>'Investment Analysis'!LA215</f>
        <v/>
      </c>
      <c r="EU215" s="48" t="n">
        <v>89329.5</v>
      </c>
      <c r="EV215" s="18">
        <f>'Investment Analysis'!ML215</f>
        <v/>
      </c>
      <c r="EW215" s="15">
        <f>'Investment Analysis'!MJ215</f>
        <v/>
      </c>
      <c r="EX215" s="48" t="n">
        <v>107115.75</v>
      </c>
      <c r="EY215" s="18">
        <f>IF(EX215&gt;0,(EX215-EY$5)/EY$5,0)</f>
        <v/>
      </c>
      <c r="EZ215" s="15">
        <f>'Investment Analysis'!MQ215</f>
        <v/>
      </c>
      <c r="FA215" s="48" t="n">
        <v>19872</v>
      </c>
      <c r="FB215" s="18">
        <f>IF(FA215&gt;0,(FA215-FB$5)/FB$5,0)</f>
        <v/>
      </c>
      <c r="FC215" s="15">
        <f>'Investment Analysis'!MX215</f>
        <v/>
      </c>
      <c r="FD215" s="48" t="n">
        <v>21898.8</v>
      </c>
      <c r="FE215" s="18">
        <f>IF(FD215&gt;0,(FD215-FE$5)/FE$5,0)</f>
        <v/>
      </c>
      <c r="FF215" s="15">
        <f>'Investment Analysis'!NE215</f>
        <v/>
      </c>
      <c r="FG215" s="48" t="n">
        <v>22248</v>
      </c>
      <c r="FH215" s="18">
        <f>IF(FG215&gt;0,(FG215-FH$5)/FH$5,0)</f>
        <v/>
      </c>
      <c r="FI215" s="15">
        <f>'Investment Analysis'!NL215</f>
        <v/>
      </c>
      <c r="FJ215" s="48" t="n">
        <v>40907.3</v>
      </c>
      <c r="FK215" s="18">
        <f>IF(FJ215&gt;0,(FJ215-FK$5)/FK$5,0)</f>
        <v/>
      </c>
      <c r="FL215" s="15">
        <f>'Investment Analysis'!NS215</f>
        <v/>
      </c>
      <c r="FM215" s="48" t="n">
        <v>4039.05</v>
      </c>
      <c r="FN215" s="18">
        <f>IF(FM215&gt;0,(FM215-FN$5)/FN$5,0)</f>
        <v/>
      </c>
      <c r="FO215" s="15">
        <f>'Investment Analysis'!NZ215</f>
        <v/>
      </c>
      <c r="FP215" s="48" t="n">
        <v>39200</v>
      </c>
      <c r="FQ215" s="18">
        <f>IF(FP215&gt;0,(FP215-FQ$5)/FQ$5,0)</f>
        <v/>
      </c>
      <c r="FR215" s="15">
        <f>'Investment Analysis'!OG215</f>
        <v/>
      </c>
      <c r="FS215" s="48" t="n">
        <v>107919</v>
      </c>
      <c r="FT215" s="18">
        <f>IF(FS215&gt;0,(FS215-FT$5)/FT$5,0)</f>
        <v/>
      </c>
      <c r="FU215" s="15">
        <f>'Investment Analysis'!ON215</f>
        <v/>
      </c>
      <c r="FV215" s="48" t="n">
        <v>13760</v>
      </c>
      <c r="FW215" s="18">
        <f>IF(FV215&gt;0,(FV215-FW$5)/FW$5,0)</f>
        <v/>
      </c>
      <c r="FX215" s="15">
        <f>'Investment Analysis'!OU215</f>
        <v/>
      </c>
      <c r="FY215" s="48" t="n">
        <v>22405</v>
      </c>
      <c r="FZ215" s="18">
        <f>IF(FY215&gt;0,(FY215-FZ$5)/FZ$5,0)</f>
        <v/>
      </c>
      <c r="GA215" s="15">
        <f>'Investment Analysis'!PB215</f>
        <v/>
      </c>
      <c r="GB215" s="48" t="n">
        <v>21835.5</v>
      </c>
      <c r="GC215" s="18">
        <f>'Investment Analysis'!PK215</f>
        <v/>
      </c>
      <c r="GD215" s="15">
        <f>'Investment Analysis'!PI215</f>
        <v/>
      </c>
      <c r="GE215" s="48" t="n">
        <v>22920</v>
      </c>
      <c r="GF215" s="18">
        <f>'Investment Analysis'!PY215</f>
        <v/>
      </c>
      <c r="GG215" s="15">
        <f>'Investment Analysis'!PW215</f>
        <v/>
      </c>
      <c r="GH215" s="48" t="n"/>
      <c r="GI215" s="18">
        <f>'Investment Analysis'!QF215</f>
        <v/>
      </c>
      <c r="GJ215" s="15">
        <f>'Investment Analysis'!QD215</f>
        <v/>
      </c>
      <c r="GK215" s="48" t="n">
        <v>54560</v>
      </c>
      <c r="GL215" s="18">
        <f>'Investment Analysis'!QM215</f>
        <v/>
      </c>
      <c r="GM215" s="15">
        <f>'Investment Analysis'!QK215</f>
        <v/>
      </c>
      <c r="GN215" s="48" t="n">
        <v>19440</v>
      </c>
      <c r="GO215" s="18">
        <f>'Investment Analysis'!QT215</f>
        <v/>
      </c>
      <c r="GP215" s="15">
        <f>'Investment Analysis'!QR215</f>
        <v/>
      </c>
      <c r="GQ215" s="48" t="n">
        <v>5194.75</v>
      </c>
      <c r="GR215" s="18">
        <f>'Investment Analysis'!RA215</f>
        <v/>
      </c>
      <c r="GS215" s="15">
        <f>'Investment Analysis'!QY215</f>
        <v/>
      </c>
      <c r="GT215" s="48" t="n">
        <v>25032.5</v>
      </c>
      <c r="GU215" s="18">
        <f>'Investment Analysis'!RH215</f>
        <v/>
      </c>
      <c r="GV215" s="15">
        <f>'Investment Analysis'!RF215</f>
        <v/>
      </c>
      <c r="GW215" s="48" t="n">
        <v>14912.5</v>
      </c>
      <c r="GX215" s="18">
        <f>'Investment Analysis'!RO215</f>
        <v/>
      </c>
      <c r="GY215" s="15">
        <f>'Investment Analysis'!RM215</f>
        <v/>
      </c>
      <c r="GZ215" s="48" t="n">
        <v>5670</v>
      </c>
      <c r="HA215" s="18">
        <f>'Investment Analysis'!RV215</f>
        <v/>
      </c>
      <c r="HB215" s="15">
        <f>'Investment Analysis'!RT215</f>
        <v/>
      </c>
      <c r="HC215" s="48" t="n">
        <v>37836</v>
      </c>
      <c r="HD215" s="18">
        <f>'Investment Analysis'!SC215</f>
        <v/>
      </c>
      <c r="HE215" s="15">
        <f>'Investment Analysis'!SA215</f>
        <v/>
      </c>
      <c r="HF215" s="48" t="n">
        <v>20120</v>
      </c>
      <c r="HG215" s="18">
        <f>'Investment Analysis'!SJ215</f>
        <v/>
      </c>
      <c r="HH215" s="15">
        <f>'Investment Analysis'!SH215</f>
        <v/>
      </c>
      <c r="HI215" s="48" t="n">
        <v>13760</v>
      </c>
      <c r="HJ215" s="18">
        <f>'Investment Analysis'!SM215</f>
        <v/>
      </c>
      <c r="HK215" s="15">
        <f>'Investment Analysis'!SK215</f>
        <v/>
      </c>
      <c r="HL215" s="48" t="n">
        <v>26280</v>
      </c>
      <c r="HM215" s="18">
        <f>'Investment Analysis'!SP215</f>
        <v/>
      </c>
      <c r="HN215" s="15">
        <f>'Investment Analysis'!SN215</f>
        <v/>
      </c>
      <c r="HO215" s="48" t="n">
        <v>16720.35</v>
      </c>
      <c r="HP215" s="18">
        <f>'Investment Analysis'!TE215</f>
        <v/>
      </c>
      <c r="HQ215" s="15">
        <f>'Investment Analysis'!TC215</f>
        <v/>
      </c>
      <c r="HR215" s="48" t="n">
        <v>14500</v>
      </c>
      <c r="HS215" s="18">
        <f>'Investment Analysis'!TL215</f>
        <v/>
      </c>
      <c r="HT215" s="15">
        <f>'Investment Analysis'!TJ215</f>
        <v/>
      </c>
      <c r="HU215" s="48" t="n"/>
      <c r="HV215" s="18">
        <f>'Investment Analysis'!TS215</f>
        <v/>
      </c>
      <c r="HW215" s="15">
        <f>'Investment Analysis'!TQ215</f>
        <v/>
      </c>
      <c r="HX215" s="48" t="n"/>
      <c r="HY215" s="18">
        <f>'Investment Analysis'!TZ215</f>
        <v/>
      </c>
      <c r="HZ215" s="15">
        <f>'Investment Analysis'!TX215</f>
        <v/>
      </c>
      <c r="IA215" s="48" t="n"/>
      <c r="IB215" s="18">
        <f>'Investment Analysis'!UG215</f>
        <v/>
      </c>
      <c r="IC215" s="15">
        <f>'Investment Analysis'!UE215</f>
        <v/>
      </c>
      <c r="ID215" s="48" t="n"/>
      <c r="IE215" s="18">
        <f>'Investment Analysis'!UN215</f>
        <v/>
      </c>
      <c r="IF215" s="15">
        <f>'Investment Analysis'!UL215</f>
        <v/>
      </c>
      <c r="IG215" s="48" t="n"/>
      <c r="IH215" s="18">
        <f>'Investment Analysis'!UU215</f>
        <v/>
      </c>
      <c r="II215" s="15">
        <f>'Investment Analysis'!US215</f>
        <v/>
      </c>
      <c r="IJ215" s="48" t="n"/>
      <c r="IK215" s="18">
        <f>'Investment Analysis'!VB215</f>
        <v/>
      </c>
      <c r="IL215" s="15">
        <f>'Investment Analysis'!UZ215</f>
        <v/>
      </c>
      <c r="IM215" s="48" t="n"/>
      <c r="IN215" s="18">
        <f>'Investment Analysis'!VI215</f>
        <v/>
      </c>
      <c r="IO215" s="15">
        <f>'Investment Analysis'!VG215</f>
        <v/>
      </c>
      <c r="IP215" s="18" t="n"/>
      <c r="IQ215" s="18" t="n"/>
      <c r="IR215" s="18" t="n"/>
      <c r="IS215" s="108">
        <f>IF(IT215&gt;0,IT215-IT214,0)</f>
        <v/>
      </c>
      <c r="IT215" s="48">
        <f>FY215+FV215+FS215+FP215+FM215+FJ215+FG215+FD215+FA215+EX215+EU215+ER215+EO215+EL215+EI215+EF215+EC215+DZ215+DW215+DT215+DQ215+DN215+DK215+DH215+DE215+DB215+CY215+CV215+CS215+CP215+CJ215+CG215+CD215+CA215+BX215+P215+CM215+GT215+GQ215+GN215+GK215+GH215+GE215+GB215+BU215+BR215+BO215+BL215+BI215+BF215+BC215+AZ215+AW215+AT215+AQ215+AN215+AK215+AH215+AE215+AB215+Y215+V215+S215+GW215+GZ215+HC215+HF215+HI215+HL215+HO215+HR215+HU215</f>
        <v/>
      </c>
      <c r="IU215" s="101">
        <f>IF(IT215&gt;0,IV215,0)</f>
        <v/>
      </c>
      <c r="IV215" s="101" t="n"/>
      <c r="IW215" s="15">
        <f>IF(IT215&gt;0,(IT215+IV$11-I$2)/I$2,0)</f>
        <v/>
      </c>
      <c r="IX215" s="113">
        <f>IF(IT215&gt;0,IT215+IV$11-I$2,0)</f>
        <v/>
      </c>
      <c r="IY215" s="21">
        <f>IF(IT215&gt;0,(IT215+IV$11+IV$33+IV$52+IV$73+IV$93+IV$113+IV$133+IV$159+IV$176+IV$201-IT$8)/IT$8,0)</f>
        <v/>
      </c>
      <c r="IZ215" s="173">
        <f>IF(IT215&gt;0,IT215+IV$11+IV$33+IV$52+IV$73+IV$93+IV$113+IV$133+IV$159+IV$176+IV$201-IT$8,0)</f>
        <v/>
      </c>
    </row>
    <row r="216">
      <c r="A216" s="554">
        <f>'Investment Analysis'!A216</f>
        <v/>
      </c>
      <c r="B216" s="4">
        <f>'Investment Analysis'!B216</f>
        <v/>
      </c>
      <c r="C216" s="27">
        <f>'Investment Analysis'!C216</f>
        <v/>
      </c>
      <c r="D216" s="14">
        <f>'Investment Analysis'!D216</f>
        <v/>
      </c>
      <c r="E216" s="15">
        <f>'Investment Analysis'!E216</f>
        <v/>
      </c>
      <c r="F216" s="13">
        <f>'Investment Analysis'!G216</f>
        <v/>
      </c>
      <c r="G216" s="14">
        <f>'Investment Analysis'!H216</f>
        <v/>
      </c>
      <c r="H216" s="15">
        <f>'Investment Analysis'!I216</f>
        <v/>
      </c>
      <c r="I216" s="13">
        <f>'Investment Analysis'!K216</f>
        <v/>
      </c>
      <c r="J216" s="14">
        <f>'Investment Analysis'!L216</f>
        <v/>
      </c>
      <c r="K216" s="15">
        <f>'Investment Analysis'!M216</f>
        <v/>
      </c>
      <c r="L216" s="41">
        <f>'Investment Analysis'!T216</f>
        <v/>
      </c>
      <c r="M216" s="21">
        <f>'Investment Analysis'!V216</f>
        <v/>
      </c>
      <c r="N216" s="21">
        <f>'Investment Analysis'!W216</f>
        <v/>
      </c>
      <c r="P216" s="48">
        <f>'Investment Analysis'!Y216</f>
        <v/>
      </c>
      <c r="Q216" s="18" t="n"/>
      <c r="R216" s="83" t="n"/>
      <c r="S216" s="48" t="n">
        <v>5054.51</v>
      </c>
      <c r="T216" s="18">
        <f>'Investment Analysis'!AH216</f>
        <v/>
      </c>
      <c r="U216" s="15">
        <f>'Investment Analysis'!AF216</f>
        <v/>
      </c>
      <c r="V216" s="48" t="n">
        <v>7734.16</v>
      </c>
      <c r="W216" s="18">
        <f>'Investment Analysis'!AO216</f>
        <v/>
      </c>
      <c r="X216" s="15">
        <f>'Investment Analysis'!AM216</f>
        <v/>
      </c>
      <c r="Y216" s="48" t="n">
        <v>11573.53</v>
      </c>
      <c r="Z216" s="18">
        <f>IF(Y216&gt;0,(Y216-Z$5)/Z$5,0)</f>
        <v/>
      </c>
      <c r="AA216" s="15">
        <f>'Investment Analysis'!GM216</f>
        <v/>
      </c>
      <c r="AB216" s="48" t="n">
        <v>2980.62</v>
      </c>
      <c r="AC216" s="18">
        <f>IF(AB216&gt;0,(AB216+8000+5000-AC$5)/AC$5,0)</f>
        <v/>
      </c>
      <c r="AD216" s="15">
        <f>'Investment Analysis'!AT216</f>
        <v/>
      </c>
      <c r="AE216" s="48" t="n">
        <v>12406.46</v>
      </c>
      <c r="AF216" s="18">
        <f>'Investment Analysis'!BC216</f>
        <v/>
      </c>
      <c r="AG216" s="15">
        <f>'Investment Analysis'!BA216</f>
        <v/>
      </c>
      <c r="AH216" s="48" t="n"/>
      <c r="AI216" s="18">
        <f>IF(AH216&gt;0,(AH216-5000+20000+20000-AI$5)/AI$5,0)</f>
        <v/>
      </c>
      <c r="AJ216" s="15">
        <f>'Investment Analysis'!BH216</f>
        <v/>
      </c>
      <c r="AK216" s="48" t="n">
        <v>5444.99</v>
      </c>
      <c r="AL216" s="18">
        <f>IF(AK216&gt;0,(AK216+7000-AL$5)/AL$5,0)</f>
        <v/>
      </c>
      <c r="AM216" s="15">
        <f>'Investment Analysis'!BO216</f>
        <v/>
      </c>
      <c r="AN216" s="48" t="n">
        <v>6390.45</v>
      </c>
      <c r="AO216" s="18">
        <f>IF(AN216&gt;0,(AN216+25000+5000-AO$5)/AO$5,0)</f>
        <v/>
      </c>
      <c r="AP216" s="15">
        <f>'Investment Analysis'!BV216</f>
        <v/>
      </c>
      <c r="AQ216" s="48" t="n">
        <v>5653.97</v>
      </c>
      <c r="AR216" s="18">
        <f>IF(AQ216&gt;0,(AQ216+10000+4000-AR$5)/AR$5,0)</f>
        <v/>
      </c>
      <c r="AS216" s="15">
        <f>'Investment Analysis'!CC216</f>
        <v/>
      </c>
      <c r="AT216" s="48" t="n">
        <v>5143.77</v>
      </c>
      <c r="AU216" s="18">
        <f>'Investment Analysis'!CL216</f>
        <v/>
      </c>
      <c r="AV216" s="15">
        <f>'Investment Analysis'!CJ216</f>
        <v/>
      </c>
      <c r="AW216" s="48" t="n">
        <v>19835.89</v>
      </c>
      <c r="AX216" s="18">
        <f>IF(AW216&gt;0,(AW216+2000-AX$5)/AX$5,0)</f>
        <v/>
      </c>
      <c r="AY216" s="15">
        <f>'Investment Analysis'!CQ216</f>
        <v/>
      </c>
      <c r="AZ216" s="48" t="n">
        <v>17146.2</v>
      </c>
      <c r="BA216" s="18">
        <f>'Investment Analysis'!CZ216</f>
        <v/>
      </c>
      <c r="BB216" s="15">
        <f>'Investment Analysis'!CX216</f>
        <v/>
      </c>
      <c r="BC216" s="48" t="n">
        <v>9736.66</v>
      </c>
      <c r="BD216" s="18">
        <f>IF(BC216&gt;0,(BC216-10000+30000+10000-BD$5)/BD$5,0)</f>
        <v/>
      </c>
      <c r="BE216" s="15">
        <f>'Investment Analysis'!DE216</f>
        <v/>
      </c>
      <c r="BF216" s="48" t="n">
        <v>4817</v>
      </c>
      <c r="BG216" s="18">
        <f>'Investment Analysis'!DN216</f>
        <v/>
      </c>
      <c r="BH216" s="15">
        <f>'Investment Analysis'!DL216</f>
        <v/>
      </c>
      <c r="BI216" s="48" t="n">
        <v>21536.5</v>
      </c>
      <c r="BJ216" s="18">
        <f>'Investment Analysis'!EB216</f>
        <v/>
      </c>
      <c r="BK216" s="15">
        <f>'Investment Analysis'!DZ216</f>
        <v/>
      </c>
      <c r="BL216" s="48" t="n">
        <v>19992.41</v>
      </c>
      <c r="BM216" s="18">
        <f>'Investment Analysis'!EI216</f>
        <v/>
      </c>
      <c r="BN216" s="15">
        <f>'Investment Analysis'!EG216</f>
        <v/>
      </c>
      <c r="BO216" s="48" t="n">
        <v>11936.46</v>
      </c>
      <c r="BP216" s="18">
        <f>'Investment Analysis'!DU216</f>
        <v/>
      </c>
      <c r="BQ216" s="15">
        <f>'Investment Analysis'!DS216</f>
        <v/>
      </c>
      <c r="BR216" s="48" t="n">
        <v>13191.23</v>
      </c>
      <c r="BS216" s="18">
        <f>'Investment Analysis'!EP216</f>
        <v/>
      </c>
      <c r="BT216" s="15">
        <f>'Investment Analysis'!EN216</f>
        <v/>
      </c>
      <c r="BU216" s="48" t="n">
        <v>14361</v>
      </c>
      <c r="BV216" s="18">
        <f>IF(BU216&gt;0,(BU216+8000-BV$5)/BV$5,0)</f>
        <v/>
      </c>
      <c r="BW216" s="15">
        <f>'Investment Analysis'!EU216</f>
        <v/>
      </c>
      <c r="BX216" s="48" t="n">
        <v>25928.85</v>
      </c>
      <c r="BY216" s="18">
        <f>IF(BX216&gt;0,(BX216-10000-5000-BY$5)/BY$5,0)</f>
        <v/>
      </c>
      <c r="BZ216" s="15">
        <f>'Investment Analysis'!FB216</f>
        <v/>
      </c>
      <c r="CA216" s="48" t="n">
        <v>21454.56</v>
      </c>
      <c r="CB216" s="18">
        <f>IF(CA216&gt;0,(CA216-CB$5)/CB$5,0)</f>
        <v/>
      </c>
      <c r="CC216" s="15">
        <f>'Investment Analysis'!FI216</f>
        <v/>
      </c>
      <c r="CD216" s="48" t="n">
        <v>9291.15</v>
      </c>
      <c r="CE216" s="18">
        <f>'Investment Analysis'!FR216</f>
        <v/>
      </c>
      <c r="CF216" s="15">
        <f>'Investment Analysis'!FP216</f>
        <v/>
      </c>
      <c r="CG216" s="48" t="n">
        <v>4515.99</v>
      </c>
      <c r="CH216" s="18">
        <f>'Investment Analysis'!FR216</f>
        <v/>
      </c>
      <c r="CI216" s="15">
        <f>'Investment Analysis'!FW216</f>
        <v/>
      </c>
      <c r="CJ216" s="48" t="n"/>
      <c r="CK216" s="18">
        <f>IF(CJ216&gt;0,(CJ216+5000+8000-CK$5)/CK$5,0)</f>
        <v/>
      </c>
      <c r="CL216" s="15">
        <f>'Investment Analysis'!GD216</f>
        <v/>
      </c>
      <c r="CM216" s="48" t="n">
        <v>40527.18</v>
      </c>
      <c r="CN216" s="18">
        <f>IF(CM216&gt;0,(CM216-CN$5)/CN$5,0)</f>
        <v/>
      </c>
      <c r="CO216" s="15">
        <f>'Investment Analysis'!GT216</f>
        <v/>
      </c>
      <c r="CP216" s="48" t="n">
        <v>29935.75</v>
      </c>
      <c r="CQ216" s="18">
        <f>IF(CP216&gt;0,(CP216-CQ$5)/CQ$5,0)</f>
        <v/>
      </c>
      <c r="CR216" s="15">
        <f>'Investment Analysis'!HG216</f>
        <v/>
      </c>
      <c r="CS216" s="48" t="n">
        <v>22445</v>
      </c>
      <c r="CT216" s="18">
        <f>IF(CS216&gt;0,(CS216-CT$5)/CT$5,0)</f>
        <v/>
      </c>
      <c r="CU216" s="15">
        <f>'Investment Analysis'!HN216</f>
        <v/>
      </c>
      <c r="CV216" s="48" t="n">
        <v>35180.25</v>
      </c>
      <c r="CW216" s="18">
        <f>IF(CV216&gt;0,(CV216-CW$5)/CW$5,0)</f>
        <v/>
      </c>
      <c r="CX216" s="15">
        <f>'Investment Analysis'!IB216</f>
        <v/>
      </c>
      <c r="CY216" s="48" t="n">
        <v>26107.9</v>
      </c>
      <c r="CZ216" s="18">
        <f>IF(CY216&gt;0,(CY216-CZ$5)/CZ$5,0)</f>
        <v/>
      </c>
      <c r="DA216" s="15">
        <f>'Investment Analysis'!II216</f>
        <v/>
      </c>
      <c r="DB216" s="48" t="n">
        <v>7478.5</v>
      </c>
      <c r="DC216" s="18">
        <f>IF(DB216&gt;0,(DB216-DC$5)/DC$5,0)</f>
        <v/>
      </c>
      <c r="DD216" s="15">
        <f>'Investment Analysis'!IP216</f>
        <v/>
      </c>
      <c r="DE216" s="48" t="n">
        <v>32073</v>
      </c>
      <c r="DF216" s="18">
        <f>'Investment Analysis'!IY216</f>
        <v/>
      </c>
      <c r="DG216" s="15">
        <f>'Investment Analysis'!IW216</f>
        <v/>
      </c>
      <c r="DH216" s="48" t="n">
        <v>22543.2</v>
      </c>
      <c r="DI216" s="18">
        <f>IF(DH216&gt;0,(DH216-DI$5)/DI$5,0)</f>
        <v/>
      </c>
      <c r="DJ216" s="15">
        <f>'Investment Analysis'!JD216</f>
        <v/>
      </c>
      <c r="DK216" s="48" t="n">
        <v>27103.5</v>
      </c>
      <c r="DL216" s="18">
        <f>IF(DK216&gt;0,(DK216-DL$5)/DL$5,0)</f>
        <v/>
      </c>
      <c r="DM216" s="15">
        <f>'Investment Analysis'!JK216</f>
        <v/>
      </c>
      <c r="DN216" s="48" t="n">
        <v>1150.3</v>
      </c>
      <c r="DO216" s="18">
        <f>IF(DN216&gt;0,(DN216-DO$5)/DO$5,0)</f>
        <v/>
      </c>
      <c r="DP216" s="15">
        <f>'Investment Analysis'!HU216</f>
        <v/>
      </c>
      <c r="DQ216" s="48" t="n">
        <v>30380</v>
      </c>
      <c r="DR216" s="18">
        <f>IF(DQ216&gt;0,(DQ216-DR$5)/DR$5,0)</f>
        <v/>
      </c>
      <c r="DS216" s="15">
        <f>'Investment Analysis'!JR216</f>
        <v/>
      </c>
      <c r="DT216" s="48" t="n">
        <v>25272</v>
      </c>
      <c r="DU216" s="18">
        <f>IF(DT216&gt;0,(DT216-630.54-DU$5)/DU$5,0)</f>
        <v/>
      </c>
      <c r="DV216" s="15">
        <f>'Investment Analysis'!JY216</f>
        <v/>
      </c>
      <c r="DW216" s="48" t="n">
        <v>15911</v>
      </c>
      <c r="DX216" s="18">
        <f>IF(DW216&gt;0,(DW216-DX$5)/DX$5,0)</f>
        <v/>
      </c>
      <c r="DY216" s="15">
        <f>'Investment Analysis'!KF216</f>
        <v/>
      </c>
      <c r="DZ216" s="48" t="n">
        <v>16218</v>
      </c>
      <c r="EA216" s="18">
        <f>IF(DZ216&gt;0,(DZ216-EA$5)/EA$5,0)</f>
        <v/>
      </c>
      <c r="EB216" s="15">
        <f>'Investment Analysis'!KM216</f>
        <v/>
      </c>
      <c r="EC216" s="48" t="n">
        <v>15600</v>
      </c>
      <c r="ED216" s="18">
        <f>'Investment Analysis'!KV216</f>
        <v/>
      </c>
      <c r="EE216" s="15">
        <f>'Investment Analysis'!KT216</f>
        <v/>
      </c>
      <c r="EF216" s="48" t="n">
        <v>23481</v>
      </c>
      <c r="EG216" s="18">
        <f>IF(EF216&gt;0,(EF216-EG$5)/EG$5,0)</f>
        <v/>
      </c>
      <c r="EH216" s="15">
        <f>'Investment Analysis'!LH216</f>
        <v/>
      </c>
      <c r="EI216" s="48" t="n">
        <v>10191.35</v>
      </c>
      <c r="EJ216" s="18">
        <f>'Investment Analysis'!LQ216</f>
        <v/>
      </c>
      <c r="EK216" s="15">
        <f>'Investment Analysis'!LO216</f>
        <v/>
      </c>
      <c r="EL216" s="48" t="n">
        <v>34605</v>
      </c>
      <c r="EM216" s="18">
        <f>IF(EL216&gt;0,(EL216-EM$4)/EM$4,0)</f>
        <v/>
      </c>
      <c r="EN216" s="15">
        <f>'Investment Analysis'!LX216</f>
        <v/>
      </c>
      <c r="EO216" s="48" t="n">
        <v>17620</v>
      </c>
      <c r="EP216" s="68">
        <f>IF(EO216&gt;0,(EO216-500-EP$5)/EP$5,0)</f>
        <v/>
      </c>
      <c r="EQ216" s="15">
        <f>'Investment Analysis'!MC216</f>
        <v/>
      </c>
      <c r="ER216" s="54" t="n">
        <v>20580</v>
      </c>
      <c r="ES216" s="18">
        <f>'Investment Analysis'!LX216</f>
        <v/>
      </c>
      <c r="ET216" s="15">
        <f>'Investment Analysis'!LA216</f>
        <v/>
      </c>
      <c r="EU216" s="48" t="n">
        <v>85982</v>
      </c>
      <c r="EV216" s="18">
        <f>'Investment Analysis'!ML216</f>
        <v/>
      </c>
      <c r="EW216" s="15">
        <f>'Investment Analysis'!MJ216</f>
        <v/>
      </c>
      <c r="EX216" s="48" t="n">
        <v>109000.5</v>
      </c>
      <c r="EY216" s="18">
        <f>IF(EX216&gt;0,(EX216-EY$5)/EY$5,0)</f>
        <v/>
      </c>
      <c r="EZ216" s="15">
        <f>'Investment Analysis'!MQ216</f>
        <v/>
      </c>
      <c r="FA216" s="48" t="n">
        <v>20304</v>
      </c>
      <c r="FB216" s="18">
        <f>IF(FA216&gt;0,(FA216-FB$5)/FB$5,0)</f>
        <v/>
      </c>
      <c r="FC216" s="15">
        <f>'Investment Analysis'!MX216</f>
        <v/>
      </c>
      <c r="FD216" s="48" t="n">
        <v>21685.3</v>
      </c>
      <c r="FE216" s="18">
        <f>IF(FD216&gt;0,(FD216-FE$5)/FE$5,0)</f>
        <v/>
      </c>
      <c r="FF216" s="15">
        <f>'Investment Analysis'!NE216</f>
        <v/>
      </c>
      <c r="FG216" s="48" t="n">
        <v>22950</v>
      </c>
      <c r="FH216" s="18">
        <f>IF(FG216&gt;0,(FG216-FH$5)/FH$5,0)</f>
        <v/>
      </c>
      <c r="FI216" s="15">
        <f>'Investment Analysis'!NL216</f>
        <v/>
      </c>
      <c r="FJ216" s="48" t="n">
        <v>39968.6</v>
      </c>
      <c r="FK216" s="18">
        <f>IF(FJ216&gt;0,(FJ216-FK$5)/FK$5,0)</f>
        <v/>
      </c>
      <c r="FL216" s="15">
        <f>'Investment Analysis'!NS216</f>
        <v/>
      </c>
      <c r="FM216" s="48" t="n">
        <v>4012.05</v>
      </c>
      <c r="FN216" s="18">
        <f>IF(FM216&gt;0,(FM216-FN$5)/FN$5,0)</f>
        <v/>
      </c>
      <c r="FO216" s="15">
        <f>'Investment Analysis'!NZ216</f>
        <v/>
      </c>
      <c r="FP216" s="48" t="n">
        <v>38600</v>
      </c>
      <c r="FQ216" s="18">
        <f>IF(FP216&gt;0,(FP216-FQ$5)/FQ$5,0)</f>
        <v/>
      </c>
      <c r="FR216" s="15">
        <f>'Investment Analysis'!OG216</f>
        <v/>
      </c>
      <c r="FS216" s="48" t="n">
        <v>109110</v>
      </c>
      <c r="FT216" s="18">
        <f>IF(FS216&gt;0,(FS216-FT$5)/FT$5,0)</f>
        <v/>
      </c>
      <c r="FU216" s="15">
        <f>'Investment Analysis'!ON216</f>
        <v/>
      </c>
      <c r="FV216" s="48" t="n">
        <v>13980</v>
      </c>
      <c r="FW216" s="18">
        <f>IF(FV216&gt;0,(FV216-FW$5)/FW$5,0)</f>
        <v/>
      </c>
      <c r="FX216" s="15">
        <f>'Investment Analysis'!OU216</f>
        <v/>
      </c>
      <c r="FY216" s="48" t="n">
        <v>22333.75</v>
      </c>
      <c r="FZ216" s="18">
        <f>IF(FY216&gt;0,(FY216-FZ$5)/FZ$5,0)</f>
        <v/>
      </c>
      <c r="GA216" s="15">
        <f>'Investment Analysis'!PB216</f>
        <v/>
      </c>
      <c r="GB216" s="48" t="n">
        <v>21553.5</v>
      </c>
      <c r="GC216" s="18">
        <f>'Investment Analysis'!PK216</f>
        <v/>
      </c>
      <c r="GD216" s="15">
        <f>'Investment Analysis'!PI216</f>
        <v/>
      </c>
      <c r="GE216" s="48" t="n">
        <v>24036</v>
      </c>
      <c r="GF216" s="18">
        <f>'Investment Analysis'!PY216</f>
        <v/>
      </c>
      <c r="GG216" s="15">
        <f>'Investment Analysis'!PW216</f>
        <v/>
      </c>
      <c r="GH216" s="48" t="n"/>
      <c r="GI216" s="18">
        <f>'Investment Analysis'!QF216</f>
        <v/>
      </c>
      <c r="GJ216" s="15">
        <f>'Investment Analysis'!QD216</f>
        <v/>
      </c>
      <c r="GK216" s="48" t="n">
        <v>55480</v>
      </c>
      <c r="GL216" s="18">
        <f>'Investment Analysis'!QM216</f>
        <v/>
      </c>
      <c r="GM216" s="15">
        <f>'Investment Analysis'!QK216</f>
        <v/>
      </c>
      <c r="GN216" s="48" t="n">
        <v>18117</v>
      </c>
      <c r="GO216" s="18">
        <f>'Investment Analysis'!QT216</f>
        <v/>
      </c>
      <c r="GP216" s="15">
        <f>'Investment Analysis'!QR216</f>
        <v/>
      </c>
      <c r="GQ216" s="48" t="n">
        <v>5248.1</v>
      </c>
      <c r="GR216" s="18">
        <f>'Investment Analysis'!RA216</f>
        <v/>
      </c>
      <c r="GS216" s="15">
        <f>'Investment Analysis'!QY216</f>
        <v/>
      </c>
      <c r="GT216" s="48" t="n">
        <v>25164.25</v>
      </c>
      <c r="GU216" s="18">
        <f>'Investment Analysis'!RH216</f>
        <v/>
      </c>
      <c r="GV216" s="15">
        <f>'Investment Analysis'!RF216</f>
        <v/>
      </c>
      <c r="GW216" s="48" t="n">
        <v>15076.5</v>
      </c>
      <c r="GX216" s="18">
        <f>'Investment Analysis'!RO216</f>
        <v/>
      </c>
      <c r="GY216" s="15">
        <f>'Investment Analysis'!RM216</f>
        <v/>
      </c>
      <c r="GZ216" s="48" t="n">
        <v>5494</v>
      </c>
      <c r="HA216" s="18">
        <f>'Investment Analysis'!RV216</f>
        <v/>
      </c>
      <c r="HB216" s="15">
        <f>'Investment Analysis'!RT216</f>
        <v/>
      </c>
      <c r="HC216" s="48" t="n">
        <v>37920</v>
      </c>
      <c r="HD216" s="18">
        <f>'Investment Analysis'!SC216</f>
        <v/>
      </c>
      <c r="HE216" s="15">
        <f>'Investment Analysis'!SA216</f>
        <v/>
      </c>
      <c r="HF216" s="48" t="n">
        <v>18535</v>
      </c>
      <c r="HG216" s="18">
        <f>'Investment Analysis'!SJ216</f>
        <v/>
      </c>
      <c r="HH216" s="15">
        <f>'Investment Analysis'!SH216</f>
        <v/>
      </c>
      <c r="HI216" s="48" t="n">
        <v>13800</v>
      </c>
      <c r="HJ216" s="18">
        <f>'Investment Analysis'!SM216</f>
        <v/>
      </c>
      <c r="HK216" s="15">
        <f>'Investment Analysis'!SK216</f>
        <v/>
      </c>
      <c r="HL216" s="48" t="n">
        <v>24000</v>
      </c>
      <c r="HM216" s="18">
        <f>'Investment Analysis'!SP216</f>
        <v/>
      </c>
      <c r="HN216" s="15">
        <f>'Investment Analysis'!SN216</f>
        <v/>
      </c>
      <c r="HO216" s="48" t="n">
        <v>16559.7</v>
      </c>
      <c r="HP216" s="18">
        <f>'Investment Analysis'!TE216</f>
        <v/>
      </c>
      <c r="HQ216" s="15">
        <f>'Investment Analysis'!TC216</f>
        <v/>
      </c>
      <c r="HR216" s="48" t="n">
        <v>15170.5</v>
      </c>
      <c r="HS216" s="18">
        <f>'Investment Analysis'!TL216</f>
        <v/>
      </c>
      <c r="HT216" s="15">
        <f>'Investment Analysis'!TJ216</f>
        <v/>
      </c>
      <c r="HU216" s="48" t="n"/>
      <c r="HV216" s="18">
        <f>'Investment Analysis'!TS216</f>
        <v/>
      </c>
      <c r="HW216" s="15">
        <f>'Investment Analysis'!TQ216</f>
        <v/>
      </c>
      <c r="HX216" s="48" t="n"/>
      <c r="HY216" s="18">
        <f>'Investment Analysis'!TZ216</f>
        <v/>
      </c>
      <c r="HZ216" s="15">
        <f>'Investment Analysis'!TX216</f>
        <v/>
      </c>
      <c r="IA216" s="48" t="n"/>
      <c r="IB216" s="18">
        <f>'Investment Analysis'!UG216</f>
        <v/>
      </c>
      <c r="IC216" s="15">
        <f>'Investment Analysis'!UE216</f>
        <v/>
      </c>
      <c r="ID216" s="48" t="n"/>
      <c r="IE216" s="18">
        <f>'Investment Analysis'!UN216</f>
        <v/>
      </c>
      <c r="IF216" s="15">
        <f>'Investment Analysis'!UL216</f>
        <v/>
      </c>
      <c r="IG216" s="48" t="n"/>
      <c r="IH216" s="18">
        <f>'Investment Analysis'!UU216</f>
        <v/>
      </c>
      <c r="II216" s="15">
        <f>'Investment Analysis'!US216</f>
        <v/>
      </c>
      <c r="IJ216" s="48" t="n"/>
      <c r="IK216" s="18">
        <f>'Investment Analysis'!VB216</f>
        <v/>
      </c>
      <c r="IL216" s="15">
        <f>'Investment Analysis'!UZ216</f>
        <v/>
      </c>
      <c r="IM216" s="48" t="n"/>
      <c r="IN216" s="18">
        <f>'Investment Analysis'!VI216</f>
        <v/>
      </c>
      <c r="IO216" s="15">
        <f>'Investment Analysis'!VG216</f>
        <v/>
      </c>
      <c r="IP216" s="18" t="n"/>
      <c r="IQ216" s="18" t="n"/>
      <c r="IR216" s="18" t="n"/>
      <c r="IS216" s="108">
        <f>IF(IT216&gt;0,IT216-IT215,0)</f>
        <v/>
      </c>
      <c r="IT216" s="48">
        <f>FY216+FV216+FS216+FP216+FM216+FJ216+FG216+FD216+FA216+EX216+EU216+ER216+EO216+EL216+EI216+EF216+EC216+DZ216+DW216+DT216+DQ216+DN216+DK216+DH216+DE216+DB216+CY216+CV216+CS216+CP216+CJ216+CG216+CD216+CA216+BX216+P216+CM216+GT216+GQ216+GN216+GK216+GH216+GE216+GB216+BU216+BR216+BO216+BL216+BI216+BF216+BC216+AZ216+AW216+AT216+AQ216+AN216+AK216+AH216+AE216+AB216+Y216+V216+S216+GW216+GZ216+HC216+HF216+HI216+HL216+HO216+HR216+HU216</f>
        <v/>
      </c>
      <c r="IU216" s="101">
        <f>IF(IT216&gt;0,IV216,0)</f>
        <v/>
      </c>
      <c r="IV216" s="101" t="n"/>
      <c r="IW216" s="15">
        <f>IF(IT216&gt;0,(IT216+IV$11-I$2)/I$2,0)</f>
        <v/>
      </c>
      <c r="IX216" s="113">
        <f>IF(IT216&gt;0,IT216+IV$11-I$2,0)</f>
        <v/>
      </c>
      <c r="IY216" s="21">
        <f>IF(IT216&gt;0,(IT216+IV$11+IV$33+IV$52+IV$73+IV$93+IV$113+IV$133+IV$159+IV$176+IV$201-IT$8)/IT$8,0)</f>
        <v/>
      </c>
      <c r="IZ216" s="173">
        <f>IF(IT216&gt;0,IT216+IV$11+IV$33+IV$52+IV$73+IV$93+IV$113+IV$133+IV$159+IV$176+IV$201-IT$8,0)</f>
        <v/>
      </c>
    </row>
    <row r="217">
      <c r="A217" s="554">
        <f>'Investment Analysis'!A217</f>
        <v/>
      </c>
      <c r="B217" s="4">
        <f>'Investment Analysis'!B217</f>
        <v/>
      </c>
      <c r="C217" s="27">
        <f>'Investment Analysis'!C217</f>
        <v/>
      </c>
      <c r="D217" s="14">
        <f>'Investment Analysis'!D217</f>
        <v/>
      </c>
      <c r="E217" s="15">
        <f>'Investment Analysis'!E217</f>
        <v/>
      </c>
      <c r="F217" s="13">
        <f>'Investment Analysis'!G217</f>
        <v/>
      </c>
      <c r="G217" s="14">
        <f>'Investment Analysis'!H217</f>
        <v/>
      </c>
      <c r="H217" s="15">
        <f>'Investment Analysis'!I217</f>
        <v/>
      </c>
      <c r="I217" s="13">
        <f>'Investment Analysis'!K217</f>
        <v/>
      </c>
      <c r="J217" s="14">
        <f>'Investment Analysis'!L217</f>
        <v/>
      </c>
      <c r="K217" s="15">
        <f>'Investment Analysis'!M217</f>
        <v/>
      </c>
      <c r="L217" s="41">
        <f>'Investment Analysis'!T217</f>
        <v/>
      </c>
      <c r="M217" s="21">
        <f>'Investment Analysis'!V217</f>
        <v/>
      </c>
      <c r="N217" s="21">
        <f>'Investment Analysis'!W217</f>
        <v/>
      </c>
      <c r="P217" s="48">
        <f>'Investment Analysis'!Y217</f>
        <v/>
      </c>
      <c r="Q217" s="18" t="n"/>
      <c r="R217" s="83" t="n"/>
      <c r="S217" s="48" t="n">
        <v>5096.46</v>
      </c>
      <c r="T217" s="18">
        <f>'Investment Analysis'!AH217</f>
        <v/>
      </c>
      <c r="U217" s="15">
        <f>'Investment Analysis'!AF217</f>
        <v/>
      </c>
      <c r="V217" s="48" t="n">
        <v>7758.46</v>
      </c>
      <c r="W217" s="18">
        <f>'Investment Analysis'!AO217</f>
        <v/>
      </c>
      <c r="X217" s="15">
        <f>'Investment Analysis'!AM217</f>
        <v/>
      </c>
      <c r="Y217" s="48" t="n">
        <v>11505.62</v>
      </c>
      <c r="Z217" s="18">
        <f>IF(Y217&gt;0,(Y217-Z$5)/Z$5,0)</f>
        <v/>
      </c>
      <c r="AA217" s="15">
        <f>'Investment Analysis'!GM217</f>
        <v/>
      </c>
      <c r="AB217" s="48" t="n">
        <v>3013.81</v>
      </c>
      <c r="AC217" s="18">
        <f>IF(AB217&gt;0,(AB217+8000+5000-AC$5)/AC$5,0)</f>
        <v/>
      </c>
      <c r="AD217" s="15">
        <f>'Investment Analysis'!AT217</f>
        <v/>
      </c>
      <c r="AE217" s="48" t="n">
        <v>12405.94</v>
      </c>
      <c r="AF217" s="18">
        <f>'Investment Analysis'!BC217</f>
        <v/>
      </c>
      <c r="AG217" s="15">
        <f>'Investment Analysis'!BA217</f>
        <v/>
      </c>
      <c r="AH217" s="48" t="n"/>
      <c r="AI217" s="18">
        <f>IF(AH217&gt;0,(AH217-5000+20000+20000-AI$5)/AI$5,0)</f>
        <v/>
      </c>
      <c r="AJ217" s="15">
        <f>'Investment Analysis'!BH217</f>
        <v/>
      </c>
      <c r="AK217" s="48" t="n">
        <v>5438.79</v>
      </c>
      <c r="AL217" s="18">
        <f>IF(AK217&gt;0,(AK217+7000-AL$5)/AL$5,0)</f>
        <v/>
      </c>
      <c r="AM217" s="15">
        <f>'Investment Analysis'!BO217</f>
        <v/>
      </c>
      <c r="AN217" s="48" t="n">
        <v>6435.13</v>
      </c>
      <c r="AO217" s="18">
        <f>IF(AN217&gt;0,(AN217+25000+5000-AO$5)/AO$5,0)</f>
        <v/>
      </c>
      <c r="AP217" s="15">
        <f>'Investment Analysis'!BV217</f>
        <v/>
      </c>
      <c r="AQ217" s="48" t="n">
        <v>5603.85</v>
      </c>
      <c r="AR217" s="18">
        <f>IF(AQ217&gt;0,(AQ217+10000+4000-AR$5)/AR$5,0)</f>
        <v/>
      </c>
      <c r="AS217" s="15">
        <f>'Investment Analysis'!CC217</f>
        <v/>
      </c>
      <c r="AT217" s="48" t="n">
        <v>5061.54</v>
      </c>
      <c r="AU217" s="18">
        <f>'Investment Analysis'!CL217</f>
        <v/>
      </c>
      <c r="AV217" s="15">
        <f>'Investment Analysis'!CJ217</f>
        <v/>
      </c>
      <c r="AW217" s="48" t="n">
        <v>19753.6</v>
      </c>
      <c r="AX217" s="18">
        <f>IF(AW217&gt;0,(AW217+2000-AX$5)/AX$5,0)</f>
        <v/>
      </c>
      <c r="AY217" s="15">
        <f>'Investment Analysis'!CQ217</f>
        <v/>
      </c>
      <c r="AZ217" s="48" t="n">
        <v>17005.82</v>
      </c>
      <c r="BA217" s="18">
        <f>'Investment Analysis'!CZ217</f>
        <v/>
      </c>
      <c r="BB217" s="15">
        <f>'Investment Analysis'!CX217</f>
        <v/>
      </c>
      <c r="BC217" s="48" t="n">
        <v>9635.34</v>
      </c>
      <c r="BD217" s="18">
        <f>IF(BC217&gt;0,(BC217-10000+30000+10000-BD$5)/BD$5,0)</f>
        <v/>
      </c>
      <c r="BE217" s="15">
        <f>'Investment Analysis'!DE217</f>
        <v/>
      </c>
      <c r="BF217" s="48" t="n">
        <v>4797.88</v>
      </c>
      <c r="BG217" s="18">
        <f>'Investment Analysis'!DN217</f>
        <v/>
      </c>
      <c r="BH217" s="15">
        <f>'Investment Analysis'!DL217</f>
        <v/>
      </c>
      <c r="BI217" s="48" t="n">
        <v>21989.85</v>
      </c>
      <c r="BJ217" s="18">
        <f>'Investment Analysis'!EB217</f>
        <v/>
      </c>
      <c r="BK217" s="15">
        <f>'Investment Analysis'!DZ217</f>
        <v/>
      </c>
      <c r="BL217" s="48" t="n">
        <v>20174.2</v>
      </c>
      <c r="BM217" s="18">
        <f>'Investment Analysis'!EI217</f>
        <v/>
      </c>
      <c r="BN217" s="15">
        <f>'Investment Analysis'!EG217</f>
        <v/>
      </c>
      <c r="BO217" s="48" t="n">
        <v>12018.49</v>
      </c>
      <c r="BP217" s="18">
        <f>'Investment Analysis'!DU217</f>
        <v/>
      </c>
      <c r="BQ217" s="15">
        <f>'Investment Analysis'!DS217</f>
        <v/>
      </c>
      <c r="BR217" s="48" t="n">
        <v>13286.19</v>
      </c>
      <c r="BS217" s="18">
        <f>'Investment Analysis'!EP217</f>
        <v/>
      </c>
      <c r="BT217" s="15">
        <f>'Investment Analysis'!EN217</f>
        <v/>
      </c>
      <c r="BU217" s="48" t="n">
        <v>14061.59</v>
      </c>
      <c r="BV217" s="18">
        <f>IF(BU217&gt;0,(BU217+8000-BV$5)/BV$5,0)</f>
        <v/>
      </c>
      <c r="BW217" s="15">
        <f>'Investment Analysis'!EU217</f>
        <v/>
      </c>
      <c r="BX217" s="48" t="n">
        <v>25992.52</v>
      </c>
      <c r="BY217" s="18">
        <f>IF(BX217&gt;0,(BX217-10000-5000-BY$5)/BY$5,0)</f>
        <v/>
      </c>
      <c r="BZ217" s="15">
        <f>'Investment Analysis'!FB217</f>
        <v/>
      </c>
      <c r="CA217" s="48" t="n">
        <v>21714.14</v>
      </c>
      <c r="CB217" s="18">
        <f>IF(CA217&gt;0,(CA217-CB$5)/CB$5,0)</f>
        <v/>
      </c>
      <c r="CC217" s="15">
        <f>'Investment Analysis'!FI217</f>
        <v/>
      </c>
      <c r="CD217" s="48" t="n">
        <v>9123.02</v>
      </c>
      <c r="CE217" s="18">
        <f>'Investment Analysis'!FR217</f>
        <v/>
      </c>
      <c r="CF217" s="15">
        <f>'Investment Analysis'!FP217</f>
        <v/>
      </c>
      <c r="CG217" s="48" t="n">
        <v>4493.21</v>
      </c>
      <c r="CH217" s="18">
        <f>'Investment Analysis'!FR217</f>
        <v/>
      </c>
      <c r="CI217" s="15">
        <f>'Investment Analysis'!FW217</f>
        <v/>
      </c>
      <c r="CJ217" s="48" t="n"/>
      <c r="CK217" s="18">
        <f>IF(CJ217&gt;0,(CJ217+5000+8000-CK$5)/CK$5,0)</f>
        <v/>
      </c>
      <c r="CL217" s="15">
        <f>'Investment Analysis'!GD217</f>
        <v/>
      </c>
      <c r="CM217" s="48" t="n">
        <v>40845.93</v>
      </c>
      <c r="CN217" s="18">
        <f>IF(CM217&gt;0,(CM217-CN$5)/CN$5,0)</f>
        <v/>
      </c>
      <c r="CO217" s="15">
        <f>'Investment Analysis'!GT217</f>
        <v/>
      </c>
      <c r="CP217" s="48" t="n">
        <v>29998.15</v>
      </c>
      <c r="CQ217" s="18">
        <f>IF(CP217&gt;0,(CP217-CQ$5)/CQ$5,0)</f>
        <v/>
      </c>
      <c r="CR217" s="15">
        <f>'Investment Analysis'!HG217</f>
        <v/>
      </c>
      <c r="CS217" s="48" t="n">
        <v>22802.5</v>
      </c>
      <c r="CT217" s="18">
        <f>IF(CS217&gt;0,(CS217-CT$5)/CT$5,0)</f>
        <v/>
      </c>
      <c r="CU217" s="15">
        <f>'Investment Analysis'!HN217</f>
        <v/>
      </c>
      <c r="CV217" s="48" t="n">
        <v>36232</v>
      </c>
      <c r="CW217" s="18">
        <f>IF(CV217&gt;0,(CV217-CW$5)/CW$5,0)</f>
        <v/>
      </c>
      <c r="CX217" s="15">
        <f>'Investment Analysis'!IB217</f>
        <v/>
      </c>
      <c r="CY217" s="48" t="n">
        <v>27018.6</v>
      </c>
      <c r="CZ217" s="18">
        <f>IF(CY217&gt;0,(CY217-CZ$5)/CZ$5,0)</f>
        <v/>
      </c>
      <c r="DA217" s="15">
        <f>'Investment Analysis'!II217</f>
        <v/>
      </c>
      <c r="DB217" s="48" t="n">
        <v>7460.5</v>
      </c>
      <c r="DC217" s="18">
        <f>IF(DB217&gt;0,(DB217-DC$5)/DC$5,0)</f>
        <v/>
      </c>
      <c r="DD217" s="15">
        <f>'Investment Analysis'!IP217</f>
        <v/>
      </c>
      <c r="DE217" s="48" t="n">
        <v>32001</v>
      </c>
      <c r="DF217" s="18">
        <f>'Investment Analysis'!IY217</f>
        <v/>
      </c>
      <c r="DG217" s="15">
        <f>'Investment Analysis'!IW217</f>
        <v/>
      </c>
      <c r="DH217" s="48" t="n">
        <v>22550.1</v>
      </c>
      <c r="DI217" s="18">
        <f>IF(DH217&gt;0,(DH217-DI$5)/DI$5,0)</f>
        <v/>
      </c>
      <c r="DJ217" s="15">
        <f>'Investment Analysis'!JD217</f>
        <v/>
      </c>
      <c r="DK217" s="48" t="n">
        <v>27077.5</v>
      </c>
      <c r="DL217" s="18">
        <f>IF(DK217&gt;0,(DK217-DL$5)/DL$5,0)</f>
        <v/>
      </c>
      <c r="DM217" s="15">
        <f>'Investment Analysis'!JK217</f>
        <v/>
      </c>
      <c r="DN217" s="48" t="n">
        <v>1164.5</v>
      </c>
      <c r="DO217" s="18">
        <f>IF(DN217&gt;0,(DN217-DO$5)/DO$5,0)</f>
        <v/>
      </c>
      <c r="DP217" s="15">
        <f>'Investment Analysis'!HU217</f>
        <v/>
      </c>
      <c r="DQ217" s="48" t="n">
        <v>29270</v>
      </c>
      <c r="DR217" s="18">
        <f>IF(DQ217&gt;0,(DQ217-DR$5)/DR$5,0)</f>
        <v/>
      </c>
      <c r="DS217" s="15">
        <f>'Investment Analysis'!JR217</f>
        <v/>
      </c>
      <c r="DT217" s="48" t="n">
        <v>25902</v>
      </c>
      <c r="DU217" s="18">
        <f>IF(DT217&gt;0,(DT217-630.54-DU$5)/DU$5,0)</f>
        <v/>
      </c>
      <c r="DV217" s="15">
        <f>'Investment Analysis'!JY217</f>
        <v/>
      </c>
      <c r="DW217" s="48" t="n">
        <v>15778</v>
      </c>
      <c r="DX217" s="18">
        <f>IF(DW217&gt;0,(DW217-DX$5)/DX$5,0)</f>
        <v/>
      </c>
      <c r="DY217" s="15">
        <f>'Investment Analysis'!KF217</f>
        <v/>
      </c>
      <c r="DZ217" s="48" t="n">
        <v>17152</v>
      </c>
      <c r="EA217" s="18">
        <f>IF(DZ217&gt;0,(DZ217-EA$5)/EA$5,0)</f>
        <v/>
      </c>
      <c r="EB217" s="15">
        <f>'Investment Analysis'!KM217</f>
        <v/>
      </c>
      <c r="EC217" s="48" t="n">
        <v>15080</v>
      </c>
      <c r="ED217" s="18">
        <f>'Investment Analysis'!KV217</f>
        <v/>
      </c>
      <c r="EE217" s="15">
        <f>'Investment Analysis'!KT217</f>
        <v/>
      </c>
      <c r="EF217" s="48" t="n">
        <v>23310</v>
      </c>
      <c r="EG217" s="18">
        <f>IF(EF217&gt;0,(EF217-EG$5)/EG$5,0)</f>
        <v/>
      </c>
      <c r="EH217" s="15">
        <f>'Investment Analysis'!LH217</f>
        <v/>
      </c>
      <c r="EI217" s="48" t="n">
        <v>10190.7</v>
      </c>
      <c r="EJ217" s="18">
        <f>'Investment Analysis'!LQ217</f>
        <v/>
      </c>
      <c r="EK217" s="15">
        <f>'Investment Analysis'!LO217</f>
        <v/>
      </c>
      <c r="EL217" s="48" t="n">
        <v>34665</v>
      </c>
      <c r="EM217" s="18">
        <f>IF(EL217&gt;0,(EL217-EM$4)/EM$4,0)</f>
        <v/>
      </c>
      <c r="EN217" s="15">
        <f>'Investment Analysis'!LX217</f>
        <v/>
      </c>
      <c r="EO217" s="48" t="n">
        <v>17545</v>
      </c>
      <c r="EP217" s="68">
        <f>IF(EO217&gt;0,(EO217-500-EP$5)/EP$5,0)</f>
        <v/>
      </c>
      <c r="EQ217" s="15">
        <f>'Investment Analysis'!MC217</f>
        <v/>
      </c>
      <c r="ER217" s="48" t="n">
        <v>23322</v>
      </c>
      <c r="ES217" s="18">
        <f>'Investment Analysis'!LX217</f>
        <v/>
      </c>
      <c r="ET217" s="15">
        <f>'Investment Analysis'!LA217</f>
        <v/>
      </c>
      <c r="EU217" s="48" t="n">
        <v>93223</v>
      </c>
      <c r="EV217" s="18">
        <f>'Investment Analysis'!ML217</f>
        <v/>
      </c>
      <c r="EW217" s="15">
        <f>'Investment Analysis'!MJ217</f>
        <v/>
      </c>
      <c r="EX217" s="48" t="n">
        <v>112187.25</v>
      </c>
      <c r="EY217" s="18">
        <f>IF(EX217&gt;0,(EX217-EY$5)/EY$5,0)</f>
        <v/>
      </c>
      <c r="EZ217" s="15">
        <f>'Investment Analysis'!MQ217</f>
        <v/>
      </c>
      <c r="FA217" s="48" t="n">
        <v>18808</v>
      </c>
      <c r="FB217" s="18">
        <f>IF(FA217&gt;0,(FA217-FB$5)/FB$5,0)</f>
        <v/>
      </c>
      <c r="FC217" s="15">
        <f>'Investment Analysis'!MX217</f>
        <v/>
      </c>
      <c r="FD217" s="48" t="n">
        <v>21999.6</v>
      </c>
      <c r="FE217" s="18">
        <f>IF(FD217&gt;0,(FD217-FE$5)/FE$5,0)</f>
        <v/>
      </c>
      <c r="FF217" s="15">
        <f>'Investment Analysis'!NE217</f>
        <v/>
      </c>
      <c r="FG217" s="48" t="n">
        <v>22554</v>
      </c>
      <c r="FH217" s="18">
        <f>IF(FG217&gt;0,(FG217-FH$5)/FH$5,0)</f>
        <v/>
      </c>
      <c r="FI217" s="15">
        <f>'Investment Analysis'!NL217</f>
        <v/>
      </c>
      <c r="FJ217" s="48" t="n">
        <v>40457.9</v>
      </c>
      <c r="FK217" s="18">
        <f>IF(FJ217&gt;0,(FJ217-FK$5)/FK$5,0)</f>
        <v/>
      </c>
      <c r="FL217" s="15">
        <f>'Investment Analysis'!NS217</f>
        <v/>
      </c>
      <c r="FM217" s="48" t="n">
        <v>4118.55</v>
      </c>
      <c r="FN217" s="18">
        <f>IF(FM217&gt;0,(FM217-FN$5)/FN$5,0)</f>
        <v/>
      </c>
      <c r="FO217" s="15">
        <f>'Investment Analysis'!NZ217</f>
        <v/>
      </c>
      <c r="FP217" s="48" t="n">
        <v>38000</v>
      </c>
      <c r="FQ217" s="18">
        <f>IF(FP217&gt;0,(FP217-FQ$5)/FQ$5,0)</f>
        <v/>
      </c>
      <c r="FR217" s="15">
        <f>'Investment Analysis'!OG217</f>
        <v/>
      </c>
      <c r="FS217" s="48" t="n">
        <v>117246</v>
      </c>
      <c r="FT217" s="18">
        <f>IF(FS217&gt;0,(FS217-FT$5)/FT$5,0)</f>
        <v/>
      </c>
      <c r="FU217" s="15">
        <f>'Investment Analysis'!ON217</f>
        <v/>
      </c>
      <c r="FV217" s="48" t="n">
        <v>13760</v>
      </c>
      <c r="FW217" s="18">
        <f>IF(FV217&gt;0,(FV217-FW$5)/FW$5,0)</f>
        <v/>
      </c>
      <c r="FX217" s="15">
        <f>'Investment Analysis'!OU217</f>
        <v/>
      </c>
      <c r="FY217" s="48" t="n">
        <v>22045</v>
      </c>
      <c r="FZ217" s="18">
        <f>IF(FY217&gt;0,(FY217-FZ$5)/FZ$5,0)</f>
        <v/>
      </c>
      <c r="GA217" s="15">
        <f>'Investment Analysis'!PB217</f>
        <v/>
      </c>
      <c r="GB217" s="48" t="n">
        <v>21515.25</v>
      </c>
      <c r="GC217" s="18">
        <f>'Investment Analysis'!PK217</f>
        <v/>
      </c>
      <c r="GD217" s="15">
        <f>'Investment Analysis'!PI217</f>
        <v/>
      </c>
      <c r="GE217" s="48" t="n">
        <v>24480</v>
      </c>
      <c r="GF217" s="18">
        <f>'Investment Analysis'!PY217</f>
        <v/>
      </c>
      <c r="GG217" s="15">
        <f>'Investment Analysis'!PW217</f>
        <v/>
      </c>
      <c r="GH217" s="48" t="n"/>
      <c r="GI217" s="18">
        <f>'Investment Analysis'!QF217</f>
        <v/>
      </c>
      <c r="GJ217" s="15">
        <f>'Investment Analysis'!QD217</f>
        <v/>
      </c>
      <c r="GK217" s="48" t="n">
        <v>50310</v>
      </c>
      <c r="GL217" s="18">
        <f>'Investment Analysis'!QM217</f>
        <v/>
      </c>
      <c r="GM217" s="15">
        <f>'Investment Analysis'!QK217</f>
        <v/>
      </c>
      <c r="GN217" s="48" t="n">
        <v>18090</v>
      </c>
      <c r="GO217" s="18">
        <f>'Investment Analysis'!QT217</f>
        <v/>
      </c>
      <c r="GP217" s="15">
        <f>'Investment Analysis'!QR217</f>
        <v/>
      </c>
      <c r="GQ217" s="48" t="n">
        <v>5234.9</v>
      </c>
      <c r="GR217" s="18">
        <f>'Investment Analysis'!RA217</f>
        <v/>
      </c>
      <c r="GS217" s="15">
        <f>'Investment Analysis'!QY217</f>
        <v/>
      </c>
      <c r="GT217" s="48" t="n">
        <v>27000.25</v>
      </c>
      <c r="GU217" s="18">
        <f>'Investment Analysis'!RH217</f>
        <v/>
      </c>
      <c r="GV217" s="15">
        <f>'Investment Analysis'!RF217</f>
        <v/>
      </c>
      <c r="GW217" s="48" t="n">
        <v>15254.5</v>
      </c>
      <c r="GX217" s="18">
        <f>'Investment Analysis'!RO217</f>
        <v/>
      </c>
      <c r="GY217" s="15">
        <f>'Investment Analysis'!RM217</f>
        <v/>
      </c>
      <c r="GZ217" s="48" t="n">
        <v>5400</v>
      </c>
      <c r="HA217" s="18">
        <f>'Investment Analysis'!RV217</f>
        <v/>
      </c>
      <c r="HB217" s="15">
        <f>'Investment Analysis'!RT217</f>
        <v/>
      </c>
      <c r="HC217" s="48" t="n">
        <v>39762</v>
      </c>
      <c r="HD217" s="18">
        <f>'Investment Analysis'!SC217</f>
        <v/>
      </c>
      <c r="HE217" s="15">
        <f>'Investment Analysis'!SA217</f>
        <v/>
      </c>
      <c r="HF217" s="48" t="n">
        <v>19705</v>
      </c>
      <c r="HG217" s="18">
        <f>'Investment Analysis'!SJ217</f>
        <v/>
      </c>
      <c r="HH217" s="15">
        <f>'Investment Analysis'!SH217</f>
        <v/>
      </c>
      <c r="HI217" s="48" t="n">
        <v>15120</v>
      </c>
      <c r="HJ217" s="18">
        <f>'Investment Analysis'!SM217</f>
        <v/>
      </c>
      <c r="HK217" s="15">
        <f>'Investment Analysis'!SK217</f>
        <v/>
      </c>
      <c r="HL217" s="48" t="n">
        <v>25695</v>
      </c>
      <c r="HM217" s="18">
        <f>'Investment Analysis'!SP217</f>
        <v/>
      </c>
      <c r="HN217" s="15">
        <f>'Investment Analysis'!SN217</f>
        <v/>
      </c>
      <c r="HO217" s="48" t="n">
        <v>16393.95</v>
      </c>
      <c r="HP217" s="18">
        <f>'Investment Analysis'!TE217</f>
        <v/>
      </c>
      <c r="HQ217" s="15">
        <f>'Investment Analysis'!TC217</f>
        <v/>
      </c>
      <c r="HR217" s="48" t="n">
        <v>14900</v>
      </c>
      <c r="HS217" s="18">
        <f>'Investment Analysis'!TL217</f>
        <v/>
      </c>
      <c r="HT217" s="15">
        <f>'Investment Analysis'!TJ217</f>
        <v/>
      </c>
      <c r="HU217" s="48" t="n"/>
      <c r="HV217" s="18">
        <f>'Investment Analysis'!TS217</f>
        <v/>
      </c>
      <c r="HW217" s="15">
        <f>'Investment Analysis'!TQ217</f>
        <v/>
      </c>
      <c r="HX217" s="48" t="n"/>
      <c r="HY217" s="18">
        <f>'Investment Analysis'!TZ217</f>
        <v/>
      </c>
      <c r="HZ217" s="15">
        <f>'Investment Analysis'!TX217</f>
        <v/>
      </c>
      <c r="IA217" s="48" t="n"/>
      <c r="IB217" s="18">
        <f>'Investment Analysis'!UG217</f>
        <v/>
      </c>
      <c r="IC217" s="15">
        <f>'Investment Analysis'!UE217</f>
        <v/>
      </c>
      <c r="ID217" s="48" t="n"/>
      <c r="IE217" s="18">
        <f>'Investment Analysis'!UN217</f>
        <v/>
      </c>
      <c r="IF217" s="15">
        <f>'Investment Analysis'!UL217</f>
        <v/>
      </c>
      <c r="IG217" s="48" t="n"/>
      <c r="IH217" s="18">
        <f>'Investment Analysis'!UU217</f>
        <v/>
      </c>
      <c r="II217" s="15">
        <f>'Investment Analysis'!US217</f>
        <v/>
      </c>
      <c r="IJ217" s="48" t="n"/>
      <c r="IK217" s="18">
        <f>'Investment Analysis'!VB217</f>
        <v/>
      </c>
      <c r="IL217" s="15">
        <f>'Investment Analysis'!UZ217</f>
        <v/>
      </c>
      <c r="IM217" s="48" t="n"/>
      <c r="IN217" s="18">
        <f>'Investment Analysis'!VI217</f>
        <v/>
      </c>
      <c r="IO217" s="15">
        <f>'Investment Analysis'!VG217</f>
        <v/>
      </c>
      <c r="IP217" s="18" t="n"/>
      <c r="IQ217" s="18" t="n"/>
      <c r="IR217" s="18" t="n"/>
      <c r="IS217" s="108">
        <f>IF(IT217&gt;0,IT217-IT216,0)</f>
        <v/>
      </c>
      <c r="IT217" s="48">
        <f>FY217+FV217+FS217+FP217+FM217+FJ217+FG217+FD217+FA217+EX217+EU217+ER217+EO217+EL217+EI217+EF217+EC217+DZ217+DW217+DT217+DQ217+DN217+DK217+DH217+DE217+DB217+CY217+CV217+CS217+CP217+CJ217+CG217+CD217+CA217+BX217+P217+CM217+GT217+GQ217+GN217+GK217+GH217+GE217+GB217+BU217+BR217+BO217+BL217+BI217+BF217+BC217+AZ217+AW217+AT217+AQ217+AN217+AK217+AH217+AE217+AB217+Y217+V217+S217+GW217+GZ217+HC217+HF217+HI217+HL217+HO217+HR217+HU217</f>
        <v/>
      </c>
      <c r="IU217" s="101">
        <f>IF(IT217&gt;0,IV217,0)</f>
        <v/>
      </c>
      <c r="IV217" s="101" t="n"/>
      <c r="IW217" s="15">
        <f>IF(IT217&gt;0,(IT217+IV$11-I$2)/I$2,0)</f>
        <v/>
      </c>
      <c r="IX217" s="113">
        <f>IF(IT217&gt;0,IT217+IV$11-I$2,0)</f>
        <v/>
      </c>
      <c r="IY217" s="21">
        <f>IF(IT217&gt;0,(IT217+IV$11+IV$33+IV$52+IV$73+IV$93+IV$113+IV$133+IV$159+IV$176+IV$201-IT$8)/IT$8,0)</f>
        <v/>
      </c>
      <c r="IZ217" s="173">
        <f>IF(IT217&gt;0,IT217+IV$11+IV$33+IV$52+IV$73+IV$93+IV$113+IV$133+IV$159+IV$176+IV$201-IT$8,0)</f>
        <v/>
      </c>
    </row>
    <row r="218">
      <c r="A218" s="554">
        <f>'Investment Analysis'!A218</f>
        <v/>
      </c>
      <c r="B218" s="4">
        <f>'Investment Analysis'!B218</f>
        <v/>
      </c>
      <c r="C218" s="27">
        <f>'Investment Analysis'!C218</f>
        <v/>
      </c>
      <c r="D218" s="14">
        <f>'Investment Analysis'!D218</f>
        <v/>
      </c>
      <c r="E218" s="15">
        <f>'Investment Analysis'!E218</f>
        <v/>
      </c>
      <c r="F218" s="13">
        <f>'Investment Analysis'!G218</f>
        <v/>
      </c>
      <c r="G218" s="14">
        <f>'Investment Analysis'!H218</f>
        <v/>
      </c>
      <c r="H218" s="15">
        <f>'Investment Analysis'!I218</f>
        <v/>
      </c>
      <c r="I218" s="13">
        <f>'Investment Analysis'!K218</f>
        <v/>
      </c>
      <c r="J218" s="14">
        <f>'Investment Analysis'!L218</f>
        <v/>
      </c>
      <c r="K218" s="15">
        <f>'Investment Analysis'!M218</f>
        <v/>
      </c>
      <c r="L218" s="41">
        <f>'Investment Analysis'!T218</f>
        <v/>
      </c>
      <c r="M218" s="21">
        <f>'Investment Analysis'!V218</f>
        <v/>
      </c>
      <c r="N218" s="21">
        <f>'Investment Analysis'!W218</f>
        <v/>
      </c>
      <c r="P218" s="48">
        <f>'Investment Analysis'!Y218</f>
        <v/>
      </c>
      <c r="Q218" s="18" t="n"/>
      <c r="R218" s="83" t="n"/>
      <c r="S218" s="48" t="n">
        <v>4993.56</v>
      </c>
      <c r="T218" s="18">
        <f>'Investment Analysis'!AH218</f>
        <v/>
      </c>
      <c r="U218" s="15">
        <f>'Investment Analysis'!AF218</f>
        <v/>
      </c>
      <c r="V218" s="48" t="n">
        <v>7582.27</v>
      </c>
      <c r="W218" s="18">
        <f>'Investment Analysis'!AO218</f>
        <v/>
      </c>
      <c r="X218" s="15">
        <f>'Investment Analysis'!AM218</f>
        <v/>
      </c>
      <c r="Y218" s="48" t="n">
        <v>11607.48</v>
      </c>
      <c r="Z218" s="18">
        <f>IF(Y218&gt;0,(Y218-Z$5)/Z$5,0)</f>
        <v/>
      </c>
      <c r="AA218" s="15">
        <f>'Investment Analysis'!GM218</f>
        <v/>
      </c>
      <c r="AB218" s="48" t="n">
        <v>2961.66</v>
      </c>
      <c r="AC218" s="18">
        <f>IF(AB218&gt;0,(AB218+8000+5000-AC$5)/AC$5,0)</f>
        <v/>
      </c>
      <c r="AD218" s="15">
        <f>'Investment Analysis'!AT218</f>
        <v/>
      </c>
      <c r="AE218" s="48" t="n">
        <v>12283.15</v>
      </c>
      <c r="AF218" s="18">
        <f>'Investment Analysis'!BC218</f>
        <v/>
      </c>
      <c r="AG218" s="15">
        <f>'Investment Analysis'!BA218</f>
        <v/>
      </c>
      <c r="AH218" s="48" t="n"/>
      <c r="AI218" s="18">
        <f>IF(AH218&gt;0,(AH218-5000+20000+20000-AI$5)/AI$5,0)</f>
        <v/>
      </c>
      <c r="AJ218" s="15">
        <f>'Investment Analysis'!BH218</f>
        <v/>
      </c>
      <c r="AK218" s="48" t="n">
        <v>5319.55</v>
      </c>
      <c r="AL218" s="18">
        <f>IF(AK218&gt;0,(AK218+7000-AL$5)/AL$5,0)</f>
        <v/>
      </c>
      <c r="AM218" s="15">
        <f>'Investment Analysis'!BO218</f>
        <v/>
      </c>
      <c r="AN218" s="48" t="n">
        <v>6261.83</v>
      </c>
      <c r="AO218" s="18">
        <f>IF(AN218&gt;0,(AN218+25000+5000-AO$5)/AO$5,0)</f>
        <v/>
      </c>
      <c r="AP218" s="15">
        <f>'Investment Analysis'!BV218</f>
        <v/>
      </c>
      <c r="AQ218" s="48" t="n">
        <v>5586.5</v>
      </c>
      <c r="AR218" s="18">
        <f>IF(AQ218&gt;0,(AQ218+10000+4000-AR$5)/AR$5,0)</f>
        <v/>
      </c>
      <c r="AS218" s="15">
        <f>'Investment Analysis'!CC218</f>
        <v/>
      </c>
      <c r="AT218" s="48" t="n">
        <v>4997.04</v>
      </c>
      <c r="AU218" s="18">
        <f>'Investment Analysis'!CL218</f>
        <v/>
      </c>
      <c r="AV218" s="15">
        <f>'Investment Analysis'!CJ218</f>
        <v/>
      </c>
      <c r="AW218" s="48" t="n">
        <v>19523.21</v>
      </c>
      <c r="AX218" s="18">
        <f>IF(AW218&gt;0,(AW218+2000-AX$5)/AX$5,0)</f>
        <v/>
      </c>
      <c r="AY218" s="15">
        <f>'Investment Analysis'!CQ218</f>
        <v/>
      </c>
      <c r="AZ218" s="48" t="n">
        <v>16857.19</v>
      </c>
      <c r="BA218" s="18">
        <f>'Investment Analysis'!CZ218</f>
        <v/>
      </c>
      <c r="BB218" s="15">
        <f>'Investment Analysis'!CX218</f>
        <v/>
      </c>
      <c r="BC218" s="48" t="n">
        <v>9514.719999999999</v>
      </c>
      <c r="BD218" s="18">
        <f>IF(BC218&gt;0,(BC218-10000+30000+10000-BD$5)/BD$5,0)</f>
        <v/>
      </c>
      <c r="BE218" s="15">
        <f>'Investment Analysis'!DE218</f>
        <v/>
      </c>
      <c r="BF218" s="48" t="n">
        <v>4780.59</v>
      </c>
      <c r="BG218" s="18">
        <f>'Investment Analysis'!DN218</f>
        <v/>
      </c>
      <c r="BH218" s="15">
        <f>'Investment Analysis'!DL218</f>
        <v/>
      </c>
      <c r="BI218" s="48" t="n">
        <v>21700.08</v>
      </c>
      <c r="BJ218" s="18">
        <f>'Investment Analysis'!EB218</f>
        <v/>
      </c>
      <c r="BK218" s="15">
        <f>'Investment Analysis'!DZ218</f>
        <v/>
      </c>
      <c r="BL218" s="48" t="n">
        <v>19983.76</v>
      </c>
      <c r="BM218" s="18">
        <f>'Investment Analysis'!EI218</f>
        <v/>
      </c>
      <c r="BN218" s="15">
        <f>'Investment Analysis'!EG218</f>
        <v/>
      </c>
      <c r="BO218" s="48" t="n">
        <v>11898.96</v>
      </c>
      <c r="BP218" s="18">
        <f>'Investment Analysis'!DU218</f>
        <v/>
      </c>
      <c r="BQ218" s="15">
        <f>'Investment Analysis'!DS218</f>
        <v/>
      </c>
      <c r="BR218" s="48" t="n">
        <v>12840.03</v>
      </c>
      <c r="BS218" s="18">
        <f>'Investment Analysis'!EP218</f>
        <v/>
      </c>
      <c r="BT218" s="15">
        <f>'Investment Analysis'!EN218</f>
        <v/>
      </c>
      <c r="BU218" s="48" t="n">
        <v>14004.56</v>
      </c>
      <c r="BV218" s="18">
        <f>IF(BU218&gt;0,(BU218+8000-BV$5)/BV$5,0)</f>
        <v/>
      </c>
      <c r="BW218" s="15">
        <f>'Investment Analysis'!EU218</f>
        <v/>
      </c>
      <c r="BX218" s="48" t="n">
        <v>26655.73</v>
      </c>
      <c r="BY218" s="18">
        <f>IF(BX218&gt;0,(BX218-10000-5000-BY$5)/BY$5,0)</f>
        <v/>
      </c>
      <c r="BZ218" s="15">
        <f>'Investment Analysis'!FB218</f>
        <v/>
      </c>
      <c r="CA218" s="48" t="n">
        <v>21500.16</v>
      </c>
      <c r="CB218" s="18">
        <f>IF(CA218&gt;0,(CA218-CB$5)/CB$5,0)</f>
        <v/>
      </c>
      <c r="CC218" s="15">
        <f>'Investment Analysis'!FI218</f>
        <v/>
      </c>
      <c r="CD218" s="48" t="n">
        <v>9028.540000000001</v>
      </c>
      <c r="CE218" s="18">
        <f>'Investment Analysis'!FR218</f>
        <v/>
      </c>
      <c r="CF218" s="15">
        <f>'Investment Analysis'!FP218</f>
        <v/>
      </c>
      <c r="CG218" s="48" t="n">
        <v>4505.63</v>
      </c>
      <c r="CH218" s="18">
        <f>'Investment Analysis'!FR218</f>
        <v/>
      </c>
      <c r="CI218" s="15">
        <f>'Investment Analysis'!FW218</f>
        <v/>
      </c>
      <c r="CJ218" s="48" t="n"/>
      <c r="CK218" s="18">
        <f>IF(CJ218&gt;0,(CJ218+5000+8000-CK$5)/CK$5,0)</f>
        <v/>
      </c>
      <c r="CL218" s="15">
        <f>'Investment Analysis'!GD218</f>
        <v/>
      </c>
      <c r="CM218" s="48" t="n">
        <v>40367.8</v>
      </c>
      <c r="CN218" s="18">
        <f>IF(CM218&gt;0,(CM218-CN$5)/CN$5,0)</f>
        <v/>
      </c>
      <c r="CO218" s="15">
        <f>'Investment Analysis'!GT218</f>
        <v/>
      </c>
      <c r="CP218" s="48" t="n">
        <v>28606.5</v>
      </c>
      <c r="CQ218" s="18">
        <f>IF(CP218&gt;0,(CP218-CQ$5)/CQ$5,0)</f>
        <v/>
      </c>
      <c r="CR218" s="15">
        <f>'Investment Analysis'!HG218</f>
        <v/>
      </c>
      <c r="CS218" s="48" t="n">
        <v>22075</v>
      </c>
      <c r="CT218" s="18">
        <f>IF(CS218&gt;0,(CS218-CT$5)/CT$5,0)</f>
        <v/>
      </c>
      <c r="CU218" s="15">
        <f>'Investment Analysis'!HN218</f>
        <v/>
      </c>
      <c r="CV218" s="48" t="n">
        <v>35505.75</v>
      </c>
      <c r="CW218" s="18">
        <f>IF(CV218&gt;0,(CV218-CW$5)/CW$5,0)</f>
        <v/>
      </c>
      <c r="CX218" s="15">
        <f>'Investment Analysis'!IB218</f>
        <v/>
      </c>
      <c r="CY218" s="48" t="n">
        <v>26352.9</v>
      </c>
      <c r="CZ218" s="18">
        <f>IF(CY218&gt;0,(CY218-CZ$5)/CZ$5,0)</f>
        <v/>
      </c>
      <c r="DA218" s="15">
        <f>'Investment Analysis'!II218</f>
        <v/>
      </c>
      <c r="DB218" s="48" t="n">
        <v>7976.75</v>
      </c>
      <c r="DC218" s="18">
        <f>IF(DB218&gt;0,(DB218-DC$5)/DC$5,0)</f>
        <v/>
      </c>
      <c r="DD218" s="15">
        <f>'Investment Analysis'!IP218</f>
        <v/>
      </c>
      <c r="DE218" s="48" t="n">
        <v>31416</v>
      </c>
      <c r="DF218" s="18">
        <f>'Investment Analysis'!IY218</f>
        <v/>
      </c>
      <c r="DG218" s="15">
        <f>'Investment Analysis'!IW218</f>
        <v/>
      </c>
      <c r="DH218" s="48" t="n">
        <v>19994.1</v>
      </c>
      <c r="DI218" s="18">
        <f>IF(DH218&gt;0,(DH218-DI$5)/DI$5,0)</f>
        <v/>
      </c>
      <c r="DJ218" s="15">
        <f>'Investment Analysis'!JD218</f>
        <v/>
      </c>
      <c r="DK218" s="48" t="n">
        <v>26288</v>
      </c>
      <c r="DL218" s="18">
        <f>IF(DK218&gt;0,(DK218-DL$5)/DL$5,0)</f>
        <v/>
      </c>
      <c r="DM218" s="15">
        <f>'Investment Analysis'!JK218</f>
        <v/>
      </c>
      <c r="DN218" s="48" t="n">
        <v>1146.9</v>
      </c>
      <c r="DO218" s="18">
        <f>IF(DN218&gt;0,(DN218-DO$5)/DO$5,0)</f>
        <v/>
      </c>
      <c r="DP218" s="15">
        <f>'Investment Analysis'!HU218</f>
        <v/>
      </c>
      <c r="DQ218" s="48" t="n">
        <v>34960</v>
      </c>
      <c r="DR218" s="18">
        <f>IF(DQ218&gt;0,(DQ218-DR$5)/DR$5,0)</f>
        <v/>
      </c>
      <c r="DS218" s="15">
        <f>'Investment Analysis'!JR218</f>
        <v/>
      </c>
      <c r="DT218" s="48" t="n">
        <v>25350</v>
      </c>
      <c r="DU218" s="18">
        <f>IF(DT218&gt;0,(DT218-630.54-DU$5)/DU$5,0)</f>
        <v/>
      </c>
      <c r="DV218" s="15">
        <f>'Investment Analysis'!JY218</f>
        <v/>
      </c>
      <c r="DW218" s="48" t="n">
        <v>15680</v>
      </c>
      <c r="DX218" s="18">
        <f>IF(DW218&gt;0,(DW218-DX$5)/DX$5,0)</f>
        <v/>
      </c>
      <c r="DY218" s="15">
        <f>'Investment Analysis'!KF218</f>
        <v/>
      </c>
      <c r="DZ218" s="48" t="n">
        <v>16662</v>
      </c>
      <c r="EA218" s="18">
        <f>IF(DZ218&gt;0,(DZ218-EA$5)/EA$5,0)</f>
        <v/>
      </c>
      <c r="EB218" s="15">
        <f>'Investment Analysis'!KM218</f>
        <v/>
      </c>
      <c r="EC218" s="48" t="n">
        <v>14885</v>
      </c>
      <c r="ED218" s="18">
        <f>'Investment Analysis'!KV218</f>
        <v/>
      </c>
      <c r="EE218" s="15">
        <f>'Investment Analysis'!KT218</f>
        <v/>
      </c>
      <c r="EF218" s="48" t="n">
        <v>23602.5</v>
      </c>
      <c r="EG218" s="18">
        <f>IF(EF218&gt;0,(EF218-EG$5)/EG$5,0)</f>
        <v/>
      </c>
      <c r="EH218" s="15">
        <f>'Investment Analysis'!LH218</f>
        <v/>
      </c>
      <c r="EI218" s="48" t="n">
        <v>10569.65</v>
      </c>
      <c r="EJ218" s="18">
        <f>'Investment Analysis'!LQ218</f>
        <v/>
      </c>
      <c r="EK218" s="15">
        <f>'Investment Analysis'!LO218</f>
        <v/>
      </c>
      <c r="EL218" s="48" t="n">
        <v>35760</v>
      </c>
      <c r="EM218" s="18">
        <f>IF(EL218&gt;0,(EL218-EM$4)/EM$4,0)</f>
        <v/>
      </c>
      <c r="EN218" s="15">
        <f>'Investment Analysis'!LX218</f>
        <v/>
      </c>
      <c r="EO218" s="48" t="n">
        <v>17765</v>
      </c>
      <c r="EP218" s="68">
        <f>IF(EO218&gt;0,(EO218-500-EP$5)/EP$5,0)</f>
        <v/>
      </c>
      <c r="EQ218" s="15">
        <f>'Investment Analysis'!MC218</f>
        <v/>
      </c>
      <c r="ER218" s="48" t="n">
        <v>23178</v>
      </c>
      <c r="ES218" s="18">
        <f>'Investment Analysis'!LX218</f>
        <v/>
      </c>
      <c r="ET218" s="15">
        <f>'Investment Analysis'!LA218</f>
        <v/>
      </c>
      <c r="EU218" s="48" t="n">
        <v>89303.5</v>
      </c>
      <c r="EV218" s="18">
        <f>'Investment Analysis'!ML218</f>
        <v/>
      </c>
      <c r="EW218" s="15">
        <f>'Investment Analysis'!MJ218</f>
        <v/>
      </c>
      <c r="EX218" s="48" t="n">
        <v>112245</v>
      </c>
      <c r="EY218" s="18">
        <f>IF(EX218&gt;0,(EX218-EY$5)/EY$5,0)</f>
        <v/>
      </c>
      <c r="EZ218" s="15">
        <f>'Investment Analysis'!MQ218</f>
        <v/>
      </c>
      <c r="FA218" s="48" t="n">
        <v>20160</v>
      </c>
      <c r="FB218" s="18">
        <f>IF(FA218&gt;0,(FA218-FB$5)/FB$5,0)</f>
        <v/>
      </c>
      <c r="FC218" s="15">
        <f>'Investment Analysis'!MX218</f>
        <v/>
      </c>
      <c r="FD218" s="48" t="n">
        <v>21752.5</v>
      </c>
      <c r="FE218" s="18">
        <f>IF(FD218&gt;0,(FD218-FE$5)/FE$5,0)</f>
        <v/>
      </c>
      <c r="FF218" s="15">
        <f>'Investment Analysis'!NE218</f>
        <v/>
      </c>
      <c r="FG218" s="48" t="n">
        <v>23220</v>
      </c>
      <c r="FH218" s="18">
        <f>IF(FG218&gt;0,(FG218-FH$5)/FH$5,0)</f>
        <v/>
      </c>
      <c r="FI218" s="15">
        <f>'Investment Analysis'!NL218</f>
        <v/>
      </c>
      <c r="FJ218" s="48" t="n">
        <v>40184.9</v>
      </c>
      <c r="FK218" s="18">
        <f>IF(FJ218&gt;0,(FJ218-FK$5)/FK$5,0)</f>
        <v/>
      </c>
      <c r="FL218" s="15">
        <f>'Investment Analysis'!NS218</f>
        <v/>
      </c>
      <c r="FM218" s="48" t="n">
        <v>4222.2</v>
      </c>
      <c r="FN218" s="18">
        <f>IF(FM218&gt;0,(FM218-FN$5)/FN$5,0)</f>
        <v/>
      </c>
      <c r="FO218" s="15">
        <f>'Investment Analysis'!NZ218</f>
        <v/>
      </c>
      <c r="FP218" s="48" t="n">
        <v>38200</v>
      </c>
      <c r="FQ218" s="18">
        <f>IF(FP218&gt;0,(FP218-FQ$5)/FQ$5,0)</f>
        <v/>
      </c>
      <c r="FR218" s="15">
        <f>'Investment Analysis'!OG218</f>
        <v/>
      </c>
      <c r="FS218" s="48" t="n">
        <v>114993</v>
      </c>
      <c r="FT218" s="18">
        <f>IF(FS218&gt;0,(FS218-FT$5)/FT$5,0)</f>
        <v/>
      </c>
      <c r="FU218" s="15">
        <f>'Investment Analysis'!ON218</f>
        <v/>
      </c>
      <c r="FV218" s="48" t="n">
        <v>14240</v>
      </c>
      <c r="FW218" s="18">
        <f>IF(FV218&gt;0,(FV218-FW$5)/FW$5,0)</f>
        <v/>
      </c>
      <c r="FX218" s="15">
        <f>'Investment Analysis'!OU218</f>
        <v/>
      </c>
      <c r="FY218" s="48" t="n">
        <v>22177.5</v>
      </c>
      <c r="FZ218" s="18">
        <f>IF(FY218&gt;0,(FY218-FZ$5)/FZ$5,0)</f>
        <v/>
      </c>
      <c r="GA218" s="15">
        <f>'Investment Analysis'!PB218</f>
        <v/>
      </c>
      <c r="GB218" s="48" t="n">
        <v>22192.5</v>
      </c>
      <c r="GC218" s="18">
        <f>'Investment Analysis'!PK218</f>
        <v/>
      </c>
      <c r="GD218" s="15">
        <f>'Investment Analysis'!PI218</f>
        <v/>
      </c>
      <c r="GE218" s="48" t="n">
        <v>26184</v>
      </c>
      <c r="GF218" s="18">
        <f>'Investment Analysis'!PY218</f>
        <v/>
      </c>
      <c r="GG218" s="15">
        <f>'Investment Analysis'!PW218</f>
        <v/>
      </c>
      <c r="GH218" s="48" t="n"/>
      <c r="GI218" s="18">
        <f>'Investment Analysis'!QF218</f>
        <v/>
      </c>
      <c r="GJ218" s="15">
        <f>'Investment Analysis'!QD218</f>
        <v/>
      </c>
      <c r="GK218" s="48" t="n">
        <v>50880</v>
      </c>
      <c r="GL218" s="18">
        <f>'Investment Analysis'!QM218</f>
        <v/>
      </c>
      <c r="GM218" s="15">
        <f>'Investment Analysis'!QK218</f>
        <v/>
      </c>
      <c r="GN218" s="48" t="n">
        <v>17712</v>
      </c>
      <c r="GO218" s="18">
        <f>'Investment Analysis'!QT218</f>
        <v/>
      </c>
      <c r="GP218" s="15">
        <f>'Investment Analysis'!QR218</f>
        <v/>
      </c>
      <c r="GQ218" s="48" t="n">
        <v>5393.85</v>
      </c>
      <c r="GR218" s="18">
        <f>'Investment Analysis'!RA218</f>
        <v/>
      </c>
      <c r="GS218" s="15">
        <f>'Investment Analysis'!QY218</f>
        <v/>
      </c>
      <c r="GT218" s="48" t="n">
        <v>26341.5</v>
      </c>
      <c r="GU218" s="18">
        <f>'Investment Analysis'!RH218</f>
        <v/>
      </c>
      <c r="GV218" s="15">
        <f>'Investment Analysis'!RF218</f>
        <v/>
      </c>
      <c r="GW218" s="48" t="n">
        <v>15161</v>
      </c>
      <c r="GX218" s="18">
        <f>'Investment Analysis'!RO218</f>
        <v/>
      </c>
      <c r="GY218" s="15">
        <f>'Investment Analysis'!RM218</f>
        <v/>
      </c>
      <c r="GZ218" s="48" t="n">
        <v>5174</v>
      </c>
      <c r="HA218" s="18">
        <f>'Investment Analysis'!RV218</f>
        <v/>
      </c>
      <c r="HB218" s="15">
        <f>'Investment Analysis'!RT218</f>
        <v/>
      </c>
      <c r="HC218" s="48" t="n">
        <v>38910</v>
      </c>
      <c r="HD218" s="18">
        <f>'Investment Analysis'!SC218</f>
        <v/>
      </c>
      <c r="HE218" s="15">
        <f>'Investment Analysis'!SA218</f>
        <v/>
      </c>
      <c r="HF218" s="48" t="n">
        <v>21260</v>
      </c>
      <c r="HG218" s="18">
        <f>'Investment Analysis'!SJ218</f>
        <v/>
      </c>
      <c r="HH218" s="15">
        <f>'Investment Analysis'!SH218</f>
        <v/>
      </c>
      <c r="HI218" s="48" t="n">
        <v>14520</v>
      </c>
      <c r="HJ218" s="18">
        <f>'Investment Analysis'!SM218</f>
        <v/>
      </c>
      <c r="HK218" s="15">
        <f>'Investment Analysis'!SK218</f>
        <v/>
      </c>
      <c r="HL218" s="48" t="n">
        <v>27082.5</v>
      </c>
      <c r="HM218" s="18">
        <f>'Investment Analysis'!SP218</f>
        <v/>
      </c>
      <c r="HN218" s="15">
        <f>'Investment Analysis'!SN218</f>
        <v/>
      </c>
      <c r="HO218" s="48" t="n">
        <v>16554.6</v>
      </c>
      <c r="HP218" s="18">
        <f>'Investment Analysis'!TE218</f>
        <v/>
      </c>
      <c r="HQ218" s="15">
        <f>'Investment Analysis'!TC218</f>
        <v/>
      </c>
      <c r="HR218" s="48" t="n">
        <v>15269</v>
      </c>
      <c r="HS218" s="18">
        <f>'Investment Analysis'!TL218</f>
        <v/>
      </c>
      <c r="HT218" s="15">
        <f>'Investment Analysis'!TJ218</f>
        <v/>
      </c>
      <c r="HU218" s="48" t="n"/>
      <c r="HV218" s="18">
        <f>'Investment Analysis'!TS218</f>
        <v/>
      </c>
      <c r="HW218" s="15">
        <f>'Investment Analysis'!TQ218</f>
        <v/>
      </c>
      <c r="HX218" s="48" t="n"/>
      <c r="HY218" s="18">
        <f>'Investment Analysis'!TZ218</f>
        <v/>
      </c>
      <c r="HZ218" s="15">
        <f>'Investment Analysis'!TX218</f>
        <v/>
      </c>
      <c r="IA218" s="48" t="n"/>
      <c r="IB218" s="18">
        <f>'Investment Analysis'!UG218</f>
        <v/>
      </c>
      <c r="IC218" s="15">
        <f>'Investment Analysis'!UE218</f>
        <v/>
      </c>
      <c r="ID218" s="48" t="n"/>
      <c r="IE218" s="18">
        <f>'Investment Analysis'!UN218</f>
        <v/>
      </c>
      <c r="IF218" s="15">
        <f>'Investment Analysis'!UL218</f>
        <v/>
      </c>
      <c r="IG218" s="48" t="n"/>
      <c r="IH218" s="18">
        <f>'Investment Analysis'!UU218</f>
        <v/>
      </c>
      <c r="II218" s="15">
        <f>'Investment Analysis'!US218</f>
        <v/>
      </c>
      <c r="IJ218" s="48" t="n"/>
      <c r="IK218" s="18">
        <f>'Investment Analysis'!VB218</f>
        <v/>
      </c>
      <c r="IL218" s="15">
        <f>'Investment Analysis'!UZ218</f>
        <v/>
      </c>
      <c r="IM218" s="48" t="n"/>
      <c r="IN218" s="18">
        <f>'Investment Analysis'!VI218</f>
        <v/>
      </c>
      <c r="IO218" s="15">
        <f>'Investment Analysis'!VG218</f>
        <v/>
      </c>
      <c r="IP218" s="18" t="n"/>
      <c r="IQ218" s="18" t="n"/>
      <c r="IR218" s="18" t="n"/>
      <c r="IS218" s="108">
        <f>IF(IT218&gt;0,IT218-IT217,0)</f>
        <v/>
      </c>
      <c r="IT218" s="48">
        <f>FY218+FV218+FS218+FP218+FM218+FJ218+FG218+FD218+FA218+EX218+EU218+ER218+EO218+EL218+EI218+EF218+EC218+DZ218+DW218+DT218+DQ218+DN218+DK218+DH218+DE218+DB218+CY218+CV218+CS218+CP218+CJ218+CG218+CD218+CA218+BX218+P218+CM218+GT218+GQ218+GN218+GK218+GH218+GE218+GB218+BU218+BR218+BO218+BL218+BI218+BF218+BC218+AZ218+AW218+AT218+AQ218+AN218+AK218+AH218+AE218+AB218+Y218+V218+S218+GW218+GZ218+HC218+HF218+HI218+HL218+HO218+HR218+HU218</f>
        <v/>
      </c>
      <c r="IU218" s="101">
        <f>IF(IT218&gt;0,IV218,0)</f>
        <v/>
      </c>
      <c r="IV218" s="101" t="n"/>
      <c r="IW218" s="15">
        <f>IF(IT218&gt;0,(IT218+IV$11-I$2)/I$2,0)</f>
        <v/>
      </c>
      <c r="IX218" s="113">
        <f>IF(IT218&gt;0,IT218+IV$11-I$2,0)</f>
        <v/>
      </c>
      <c r="IY218" s="21">
        <f>IF(IT218&gt;0,(IT218+IV$11+IV$33+IV$52+IV$73+IV$93+IV$113+IV$133+IV$159+IV$176+IV$201-IT$8)/IT$8,0)</f>
        <v/>
      </c>
      <c r="IZ218" s="173">
        <f>IF(IT218&gt;0,IT218+IV$11+IV$33+IV$52+IV$73+IV$93+IV$113+IV$133+IV$159+IV$176+IV$201-IT$8,0)</f>
        <v/>
      </c>
    </row>
    <row r="219">
      <c r="A219" s="554">
        <f>'Investment Analysis'!A219</f>
        <v/>
      </c>
      <c r="B219" s="4">
        <f>'Investment Analysis'!B219</f>
        <v/>
      </c>
      <c r="C219" s="27">
        <f>'Investment Analysis'!C219</f>
        <v/>
      </c>
      <c r="D219" s="14">
        <f>'Investment Analysis'!D219</f>
        <v/>
      </c>
      <c r="E219" s="15">
        <f>'Investment Analysis'!E219</f>
        <v/>
      </c>
      <c r="F219" s="13">
        <f>'Investment Analysis'!G219</f>
        <v/>
      </c>
      <c r="G219" s="14">
        <f>'Investment Analysis'!H219</f>
        <v/>
      </c>
      <c r="H219" s="15">
        <f>'Investment Analysis'!I219</f>
        <v/>
      </c>
      <c r="I219" s="13">
        <f>'Investment Analysis'!K219</f>
        <v/>
      </c>
      <c r="J219" s="14">
        <f>'Investment Analysis'!L219</f>
        <v/>
      </c>
      <c r="K219" s="15">
        <f>'Investment Analysis'!M219</f>
        <v/>
      </c>
      <c r="L219" s="41">
        <f>'Investment Analysis'!T219</f>
        <v/>
      </c>
      <c r="M219" s="21">
        <f>'Investment Analysis'!V219</f>
        <v/>
      </c>
      <c r="N219" s="21">
        <f>'Investment Analysis'!W219</f>
        <v/>
      </c>
      <c r="P219" s="48">
        <f>'Investment Analysis'!Y219</f>
        <v/>
      </c>
      <c r="Q219" s="18" t="n"/>
      <c r="R219" s="83" t="n"/>
      <c r="S219" s="48" t="n">
        <v>5035.14</v>
      </c>
      <c r="T219" s="18">
        <f>'Investment Analysis'!AH219</f>
        <v/>
      </c>
      <c r="U219" s="15">
        <f>'Investment Analysis'!AF219</f>
        <v/>
      </c>
      <c r="V219" s="48" t="n">
        <v>7597.46</v>
      </c>
      <c r="W219" s="18">
        <f>'Investment Analysis'!AO219</f>
        <v/>
      </c>
      <c r="X219" s="15">
        <f>'Investment Analysis'!AM219</f>
        <v/>
      </c>
      <c r="Y219" s="48" t="n">
        <v>11602.63</v>
      </c>
      <c r="Z219" s="18">
        <f>IF(Y219&gt;0,(Y219-Z$5)/Z$5,0)</f>
        <v/>
      </c>
      <c r="AA219" s="15">
        <f>'Investment Analysis'!GM219</f>
        <v/>
      </c>
      <c r="AB219" s="48" t="n">
        <v>2975.88</v>
      </c>
      <c r="AC219" s="18">
        <f>IF(AB219&gt;0,(AB219+8000+5000-AC$5)/AC$5,0)</f>
        <v/>
      </c>
      <c r="AD219" s="15">
        <f>'Investment Analysis'!AT219</f>
        <v/>
      </c>
      <c r="AE219" s="48" t="n">
        <v>12315.79</v>
      </c>
      <c r="AF219" s="18">
        <f>'Investment Analysis'!BC219</f>
        <v/>
      </c>
      <c r="AG219" s="15">
        <f>'Investment Analysis'!BA219</f>
        <v/>
      </c>
      <c r="AH219" s="48" t="n"/>
      <c r="AI219" s="18">
        <f>IF(AH219&gt;0,(AH219-5000+20000+20000-AI$5)/AI$5,0)</f>
        <v/>
      </c>
      <c r="AJ219" s="15">
        <f>'Investment Analysis'!BH219</f>
        <v/>
      </c>
      <c r="AK219" s="48" t="n">
        <v>5379.51</v>
      </c>
      <c r="AL219" s="18">
        <f>IF(AK219&gt;0,(AK219+7000-AL$5)/AL$5,0)</f>
        <v/>
      </c>
      <c r="AM219" s="15">
        <f>'Investment Analysis'!BO219</f>
        <v/>
      </c>
      <c r="AN219" s="48" t="n">
        <v>6265.89</v>
      </c>
      <c r="AO219" s="18">
        <f>IF(AN219&gt;0,(AN219+25000+5000-AO$5)/AO$5,0)</f>
        <v/>
      </c>
      <c r="AP219" s="15">
        <f>'Investment Analysis'!BV219</f>
        <v/>
      </c>
      <c r="AQ219" s="48" t="n">
        <v>5590.35</v>
      </c>
      <c r="AR219" s="18">
        <f>IF(AQ219&gt;0,(AQ219+10000+4000-AR$5)/AR$5,0)</f>
        <v/>
      </c>
      <c r="AS219" s="15">
        <f>'Investment Analysis'!CC219</f>
        <v/>
      </c>
      <c r="AT219" s="48" t="n">
        <v>5058.31</v>
      </c>
      <c r="AU219" s="18">
        <f>'Investment Analysis'!CL219</f>
        <v/>
      </c>
      <c r="AV219" s="15">
        <f>'Investment Analysis'!CJ219</f>
        <v/>
      </c>
      <c r="AW219" s="48" t="n">
        <v>19632.92</v>
      </c>
      <c r="AX219" s="18">
        <f>IF(AW219&gt;0,(AW219+2000-AX$5)/AX$5,0)</f>
        <v/>
      </c>
      <c r="AY219" s="15">
        <f>'Investment Analysis'!CQ219</f>
        <v/>
      </c>
      <c r="AZ219" s="48" t="n">
        <v>16910.86</v>
      </c>
      <c r="BA219" s="18">
        <f>'Investment Analysis'!CZ219</f>
        <v/>
      </c>
      <c r="BB219" s="15">
        <f>'Investment Analysis'!CX219</f>
        <v/>
      </c>
      <c r="BC219" s="48" t="n">
        <v>9567.790000000001</v>
      </c>
      <c r="BD219" s="18">
        <f>IF(BC219&gt;0,(BC219-10000+30000+10000-BD$5)/BD$5,0)</f>
        <v/>
      </c>
      <c r="BE219" s="15">
        <f>'Investment Analysis'!DE219</f>
        <v/>
      </c>
      <c r="BF219" s="48" t="n">
        <v>4789.69</v>
      </c>
      <c r="BG219" s="18">
        <f>'Investment Analysis'!DN219</f>
        <v/>
      </c>
      <c r="BH219" s="15">
        <f>'Investment Analysis'!DL219</f>
        <v/>
      </c>
      <c r="BI219" s="48" t="n">
        <v>21709.42</v>
      </c>
      <c r="BJ219" s="18">
        <f>'Investment Analysis'!EB219</f>
        <v/>
      </c>
      <c r="BK219" s="15">
        <f>'Investment Analysis'!DZ219</f>
        <v/>
      </c>
      <c r="BL219" s="48" t="n">
        <v>20117.93</v>
      </c>
      <c r="BM219" s="18">
        <f>'Investment Analysis'!EI219</f>
        <v/>
      </c>
      <c r="BN219" s="15">
        <f>'Investment Analysis'!EG219</f>
        <v/>
      </c>
      <c r="BO219" s="48" t="n">
        <v>11812.24</v>
      </c>
      <c r="BP219" s="18">
        <f>'Investment Analysis'!DU219</f>
        <v/>
      </c>
      <c r="BQ219" s="15">
        <f>'Investment Analysis'!DS219</f>
        <v/>
      </c>
      <c r="BR219" s="48" t="n">
        <v>12926.04</v>
      </c>
      <c r="BS219" s="18">
        <f>'Investment Analysis'!EP219</f>
        <v/>
      </c>
      <c r="BT219" s="15">
        <f>'Investment Analysis'!EN219</f>
        <v/>
      </c>
      <c r="BU219" s="48" t="n">
        <v>14029.51</v>
      </c>
      <c r="BV219" s="18">
        <f>IF(BU219&gt;0,(BU219+8000-BV$5)/BV$5,0)</f>
        <v/>
      </c>
      <c r="BW219" s="15">
        <f>'Investment Analysis'!EU219</f>
        <v/>
      </c>
      <c r="BX219" s="48" t="n">
        <v>26300.25</v>
      </c>
      <c r="BY219" s="18">
        <f>IF(BX219&gt;0,(BX219-10000-5000-BY$5)/BY$5,0)</f>
        <v/>
      </c>
      <c r="BZ219" s="15">
        <f>'Investment Analysis'!FB219</f>
        <v/>
      </c>
      <c r="CA219" s="48" t="n">
        <v>21528.22</v>
      </c>
      <c r="CB219" s="18">
        <f>IF(CA219&gt;0,(CA219-CB$5)/CB$5,0)</f>
        <v/>
      </c>
      <c r="CC219" s="15">
        <f>'Investment Analysis'!FI219</f>
        <v/>
      </c>
      <c r="CD219" s="48" t="n">
        <v>9089.110000000001</v>
      </c>
      <c r="CE219" s="18">
        <f>'Investment Analysis'!FR219</f>
        <v/>
      </c>
      <c r="CF219" s="15">
        <f>'Investment Analysis'!FP219</f>
        <v/>
      </c>
      <c r="CG219" s="48" t="n">
        <v>4485.96</v>
      </c>
      <c r="CH219" s="18">
        <f>'Investment Analysis'!FR219</f>
        <v/>
      </c>
      <c r="CI219" s="15">
        <f>'Investment Analysis'!FW219</f>
        <v/>
      </c>
      <c r="CJ219" s="48" t="n"/>
      <c r="CK219" s="18">
        <f>IF(CJ219&gt;0,(CJ219+5000+8000-CK$5)/CK$5,0)</f>
        <v/>
      </c>
      <c r="CL219" s="15">
        <f>'Investment Analysis'!GD219</f>
        <v/>
      </c>
      <c r="CM219" s="48" t="n">
        <v>40322.26</v>
      </c>
      <c r="CN219" s="18">
        <f>IF(CM219&gt;0,(CM219-CN$5)/CN$5,0)</f>
        <v/>
      </c>
      <c r="CO219" s="15">
        <f>'Investment Analysis'!GT219</f>
        <v/>
      </c>
      <c r="CP219" s="48" t="n">
        <v>29676.4</v>
      </c>
      <c r="CQ219" s="18">
        <f>IF(CP219&gt;0,(CP219-CQ$5)/CQ$5,0)</f>
        <v/>
      </c>
      <c r="CR219" s="15">
        <f>'Investment Analysis'!HG219</f>
        <v/>
      </c>
      <c r="CS219" s="48" t="n">
        <v>22650</v>
      </c>
      <c r="CT219" s="18">
        <f>IF(CS219&gt;0,(CS219-CT$5)/CT$5,0)</f>
        <v/>
      </c>
      <c r="CU219" s="15">
        <f>'Investment Analysis'!HN219</f>
        <v/>
      </c>
      <c r="CV219" s="48" t="n">
        <v>35435.75</v>
      </c>
      <c r="CW219" s="18">
        <f>IF(CV219&gt;0,(CV219-CW$5)/CW$5,0)</f>
        <v/>
      </c>
      <c r="CX219" s="15">
        <f>'Investment Analysis'!IB219</f>
        <v/>
      </c>
      <c r="CY219" s="48" t="n">
        <v>25874.1</v>
      </c>
      <c r="CZ219" s="18">
        <f>IF(CY219&gt;0,(CY219-CZ$5)/CZ$5,0)</f>
        <v/>
      </c>
      <c r="DA219" s="15">
        <f>'Investment Analysis'!II219</f>
        <v/>
      </c>
      <c r="DB219" s="48" t="n">
        <v>8050.5</v>
      </c>
      <c r="DC219" s="18">
        <f>IF(DB219&gt;0,(DB219-DC$5)/DC$5,0)</f>
        <v/>
      </c>
      <c r="DD219" s="15">
        <f>'Investment Analysis'!IP219</f>
        <v/>
      </c>
      <c r="DE219" s="48" t="n">
        <v>30663</v>
      </c>
      <c r="DF219" s="18">
        <f>'Investment Analysis'!IY219</f>
        <v/>
      </c>
      <c r="DG219" s="15">
        <f>'Investment Analysis'!IW219</f>
        <v/>
      </c>
      <c r="DH219" s="48" t="n">
        <v>19450.5</v>
      </c>
      <c r="DI219" s="18">
        <f>IF(DH219&gt;0,(DH219-DI$5)/DI$5,0)</f>
        <v/>
      </c>
      <c r="DJ219" s="15">
        <f>'Investment Analysis'!JD219</f>
        <v/>
      </c>
      <c r="DK219" s="48" t="n">
        <v>25890.5</v>
      </c>
      <c r="DL219" s="18">
        <f>IF(DK219&gt;0,(DK219-DL$5)/DL$5,0)</f>
        <v/>
      </c>
      <c r="DM219" s="15">
        <f>'Investment Analysis'!JK219</f>
        <v/>
      </c>
      <c r="DN219" s="48" t="n">
        <v>1143.6</v>
      </c>
      <c r="DO219" s="18">
        <f>IF(DN219&gt;0,(DN219-DO$5)/DO$5,0)</f>
        <v/>
      </c>
      <c r="DP219" s="15">
        <f>'Investment Analysis'!HU219</f>
        <v/>
      </c>
      <c r="DQ219" s="48" t="n">
        <v>33060</v>
      </c>
      <c r="DR219" s="18">
        <f>IF(DQ219&gt;0,(DQ219-DR$5)/DR$5,0)</f>
        <v/>
      </c>
      <c r="DS219" s="15">
        <f>'Investment Analysis'!JR219</f>
        <v/>
      </c>
      <c r="DT219" s="48" t="n">
        <v>26922</v>
      </c>
      <c r="DU219" s="18">
        <f>IF(DT219&gt;0,(DT219-630.54-DU$5)/DU$5,0)</f>
        <v/>
      </c>
      <c r="DV219" s="15">
        <f>'Investment Analysis'!JY219</f>
        <v/>
      </c>
      <c r="DW219" s="48" t="n">
        <v>15855</v>
      </c>
      <c r="DX219" s="18">
        <f>IF(DW219&gt;0,(DW219-DX$5)/DX$5,0)</f>
        <v/>
      </c>
      <c r="DY219" s="15">
        <f>'Investment Analysis'!KF219</f>
        <v/>
      </c>
      <c r="DZ219" s="48" t="n">
        <v>18762</v>
      </c>
      <c r="EA219" s="18">
        <f>IF(DZ219&gt;0,(DZ219-EA$5)/EA$5,0)</f>
        <v/>
      </c>
      <c r="EB219" s="15">
        <f>'Investment Analysis'!KM219</f>
        <v/>
      </c>
      <c r="EC219" s="48" t="n">
        <v>13845</v>
      </c>
      <c r="ED219" s="18">
        <f>'Investment Analysis'!KV219</f>
        <v/>
      </c>
      <c r="EE219" s="15">
        <f>'Investment Analysis'!KT219</f>
        <v/>
      </c>
      <c r="EF219" s="48" t="n">
        <v>24111</v>
      </c>
      <c r="EG219" s="18">
        <f>IF(EF219&gt;0,(EF219-EG$5)/EG$5,0)</f>
        <v/>
      </c>
      <c r="EH219" s="15">
        <f>'Investment Analysis'!LH219</f>
        <v/>
      </c>
      <c r="EI219" s="48" t="n">
        <v>10452.65</v>
      </c>
      <c r="EJ219" s="18">
        <f>'Investment Analysis'!LQ219</f>
        <v/>
      </c>
      <c r="EK219" s="15">
        <f>'Investment Analysis'!LO219</f>
        <v/>
      </c>
      <c r="EL219" s="48" t="n">
        <v>34860</v>
      </c>
      <c r="EM219" s="18">
        <f>IF(EL219&gt;0,(EL219-EM$4)/EM$4,0)</f>
        <v/>
      </c>
      <c r="EN219" s="15">
        <f>'Investment Analysis'!LX219</f>
        <v/>
      </c>
      <c r="EO219" s="48" t="n">
        <v>17605</v>
      </c>
      <c r="EP219" s="68">
        <f>IF(EO219&gt;0,(EO219-500-EP$5)/EP$5,0)</f>
        <v/>
      </c>
      <c r="EQ219" s="15">
        <f>'Investment Analysis'!MC219</f>
        <v/>
      </c>
      <c r="ER219" s="48" t="n">
        <v>24285</v>
      </c>
      <c r="ES219" s="18">
        <f>'Investment Analysis'!LX219</f>
        <v/>
      </c>
      <c r="ET219" s="15">
        <f>'Investment Analysis'!LA219</f>
        <v/>
      </c>
      <c r="EU219" s="48" t="n">
        <v>86300.5</v>
      </c>
      <c r="EV219" s="18">
        <f>'Investment Analysis'!ML219</f>
        <v/>
      </c>
      <c r="EW219" s="15">
        <f>'Investment Analysis'!MJ219</f>
        <v/>
      </c>
      <c r="EX219" s="48" t="n">
        <v>112145.25</v>
      </c>
      <c r="EY219" s="18">
        <f>IF(EX219&gt;0,(EX219-EY$5)/EY$5,0)</f>
        <v/>
      </c>
      <c r="EZ219" s="15">
        <f>'Investment Analysis'!MQ219</f>
        <v/>
      </c>
      <c r="FA219" s="48" t="n">
        <v>19224</v>
      </c>
      <c r="FB219" s="18">
        <f>IF(FA219&gt;0,(FA219-FB$5)/FB$5,0)</f>
        <v/>
      </c>
      <c r="FC219" s="15">
        <f>'Investment Analysis'!MX219</f>
        <v/>
      </c>
      <c r="FD219" s="48" t="n">
        <v>21626.5</v>
      </c>
      <c r="FE219" s="18">
        <f>IF(FD219&gt;0,(FD219-FE$5)/FE$5,0)</f>
        <v/>
      </c>
      <c r="FF219" s="15">
        <f>'Investment Analysis'!NE219</f>
        <v/>
      </c>
      <c r="FG219" s="48" t="n">
        <v>23166</v>
      </c>
      <c r="FH219" s="18">
        <f>IF(FG219&gt;0,(FG219-FH$5)/FH$5,0)</f>
        <v/>
      </c>
      <c r="FI219" s="15">
        <f>'Investment Analysis'!NL219</f>
        <v/>
      </c>
      <c r="FJ219" s="48" t="n">
        <v>40959.8</v>
      </c>
      <c r="FK219" s="18">
        <f>IF(FJ219&gt;0,(FJ219-FK$5)/FK$5,0)</f>
        <v/>
      </c>
      <c r="FL219" s="15">
        <f>'Investment Analysis'!NS219</f>
        <v/>
      </c>
      <c r="FM219" s="48" t="n">
        <v>4217.85</v>
      </c>
      <c r="FN219" s="18">
        <f>IF(FM219&gt;0,(FM219-FN$5)/FN$5,0)</f>
        <v/>
      </c>
      <c r="FO219" s="15">
        <f>'Investment Analysis'!NZ219</f>
        <v/>
      </c>
      <c r="FP219" s="48" t="n">
        <v>37800</v>
      </c>
      <c r="FQ219" s="18">
        <f>IF(FP219&gt;0,(FP219-FQ$5)/FQ$5,0)</f>
        <v/>
      </c>
      <c r="FR219" s="15">
        <f>'Investment Analysis'!OG219</f>
        <v/>
      </c>
      <c r="FS219" s="48" t="n">
        <v>110238</v>
      </c>
      <c r="FT219" s="18">
        <f>IF(FS219&gt;0,(FS219-FT$5)/FT$5,0)</f>
        <v/>
      </c>
      <c r="FU219" s="15">
        <f>'Investment Analysis'!ON219</f>
        <v/>
      </c>
      <c r="FV219" s="48" t="n">
        <v>14140</v>
      </c>
      <c r="FW219" s="18">
        <f>IF(FV219&gt;0,(FV219-FW$5)/FW$5,0)</f>
        <v/>
      </c>
      <c r="FX219" s="15">
        <f>'Investment Analysis'!OU219</f>
        <v/>
      </c>
      <c r="FY219" s="48" t="n">
        <v>22312.5</v>
      </c>
      <c r="FZ219" s="18">
        <f>IF(FY219&gt;0,(FY219-FZ$5)/FZ$5,0)</f>
        <v/>
      </c>
      <c r="GA219" s="15">
        <f>'Investment Analysis'!PB219</f>
        <v/>
      </c>
      <c r="GB219" s="48" t="n">
        <v>21682.5</v>
      </c>
      <c r="GC219" s="18">
        <f>'Investment Analysis'!PK219</f>
        <v/>
      </c>
      <c r="GD219" s="15">
        <f>'Investment Analysis'!PI219</f>
        <v/>
      </c>
      <c r="GE219" s="48" t="n">
        <v>24612</v>
      </c>
      <c r="GF219" s="18">
        <f>'Investment Analysis'!PY219</f>
        <v/>
      </c>
      <c r="GG219" s="15">
        <f>'Investment Analysis'!PW219</f>
        <v/>
      </c>
      <c r="GH219" s="48" t="n">
        <v>0</v>
      </c>
      <c r="GI219" s="18">
        <f>'Investment Analysis'!QF219</f>
        <v/>
      </c>
      <c r="GJ219" s="15">
        <f>'Investment Analysis'!QD219</f>
        <v/>
      </c>
      <c r="GK219" s="48" t="n">
        <v>50680</v>
      </c>
      <c r="GL219" s="18">
        <f>'Investment Analysis'!QM219</f>
        <v/>
      </c>
      <c r="GM219" s="15">
        <f>'Investment Analysis'!QK219</f>
        <v/>
      </c>
      <c r="GN219" s="48" t="n">
        <v>17505</v>
      </c>
      <c r="GO219" s="18">
        <f>'Investment Analysis'!QT219</f>
        <v/>
      </c>
      <c r="GP219" s="15">
        <f>'Investment Analysis'!QR219</f>
        <v/>
      </c>
      <c r="GQ219" s="48" t="n">
        <v>5308.6</v>
      </c>
      <c r="GR219" s="18">
        <f>'Investment Analysis'!RA219</f>
        <v/>
      </c>
      <c r="GS219" s="15">
        <f>'Investment Analysis'!QY219</f>
        <v/>
      </c>
      <c r="GT219" s="48" t="n">
        <v>28560</v>
      </c>
      <c r="GU219" s="18">
        <f>'Investment Analysis'!RH219</f>
        <v/>
      </c>
      <c r="GV219" s="15">
        <f>'Investment Analysis'!RF219</f>
        <v/>
      </c>
      <c r="GW219" s="48" t="n">
        <v>15021.5</v>
      </c>
      <c r="GX219" s="18">
        <f>'Investment Analysis'!RO219</f>
        <v/>
      </c>
      <c r="GY219" s="15">
        <f>'Investment Analysis'!RM219</f>
        <v/>
      </c>
      <c r="GZ219" s="48" t="n">
        <v>5484</v>
      </c>
      <c r="HA219" s="18">
        <f>'Investment Analysis'!RV219</f>
        <v/>
      </c>
      <c r="HB219" s="15">
        <f>'Investment Analysis'!RT219</f>
        <v/>
      </c>
      <c r="HC219" s="48" t="n">
        <v>40094</v>
      </c>
      <c r="HD219" s="18">
        <f>'Investment Analysis'!SC219</f>
        <v/>
      </c>
      <c r="HE219" s="15">
        <f>'Investment Analysis'!SA219</f>
        <v/>
      </c>
      <c r="HF219" s="48" t="n">
        <v>22135</v>
      </c>
      <c r="HG219" s="18">
        <f>'Investment Analysis'!SJ219</f>
        <v/>
      </c>
      <c r="HH219" s="15">
        <f>'Investment Analysis'!SH219</f>
        <v/>
      </c>
      <c r="HI219" s="48" t="n">
        <v>15400</v>
      </c>
      <c r="HJ219" s="18">
        <f>'Investment Analysis'!SM219</f>
        <v/>
      </c>
      <c r="HK219" s="15">
        <f>'Investment Analysis'!SK219</f>
        <v/>
      </c>
      <c r="HL219" s="48" t="n">
        <v>27795</v>
      </c>
      <c r="HM219" s="18">
        <f>'Investment Analysis'!SP219</f>
        <v/>
      </c>
      <c r="HN219" s="15">
        <f>'Investment Analysis'!SN219</f>
        <v/>
      </c>
      <c r="HO219" s="48" t="n">
        <v>16087.95</v>
      </c>
      <c r="HP219" s="18">
        <f>'Investment Analysis'!TE219</f>
        <v/>
      </c>
      <c r="HQ219" s="15">
        <f>'Investment Analysis'!TC219</f>
        <v/>
      </c>
      <c r="HR219" s="48" t="n">
        <v>15551.25</v>
      </c>
      <c r="HS219" s="18">
        <f>'Investment Analysis'!TL219</f>
        <v/>
      </c>
      <c r="HT219" s="15">
        <f>'Investment Analysis'!TJ219</f>
        <v/>
      </c>
      <c r="HU219" s="48" t="n"/>
      <c r="HV219" s="18">
        <f>'Investment Analysis'!TS219</f>
        <v/>
      </c>
      <c r="HW219" s="15">
        <f>'Investment Analysis'!TQ219</f>
        <v/>
      </c>
      <c r="HX219" s="48" t="n"/>
      <c r="HY219" s="18">
        <f>'Investment Analysis'!TZ219</f>
        <v/>
      </c>
      <c r="HZ219" s="15">
        <f>'Investment Analysis'!TX219</f>
        <v/>
      </c>
      <c r="IA219" s="48" t="n"/>
      <c r="IB219" s="18">
        <f>'Investment Analysis'!UG219</f>
        <v/>
      </c>
      <c r="IC219" s="15">
        <f>'Investment Analysis'!UE219</f>
        <v/>
      </c>
      <c r="ID219" s="48" t="n"/>
      <c r="IE219" s="18">
        <f>'Investment Analysis'!UN219</f>
        <v/>
      </c>
      <c r="IF219" s="15">
        <f>'Investment Analysis'!UL219</f>
        <v/>
      </c>
      <c r="IG219" s="48" t="n"/>
      <c r="IH219" s="18">
        <f>'Investment Analysis'!UU219</f>
        <v/>
      </c>
      <c r="II219" s="15">
        <f>'Investment Analysis'!US219</f>
        <v/>
      </c>
      <c r="IJ219" s="48" t="n"/>
      <c r="IK219" s="18">
        <f>'Investment Analysis'!VB219</f>
        <v/>
      </c>
      <c r="IL219" s="15">
        <f>'Investment Analysis'!UZ219</f>
        <v/>
      </c>
      <c r="IM219" s="48" t="n"/>
      <c r="IN219" s="18">
        <f>'Investment Analysis'!VI219</f>
        <v/>
      </c>
      <c r="IO219" s="15">
        <f>'Investment Analysis'!VG219</f>
        <v/>
      </c>
      <c r="IP219" s="18" t="n"/>
      <c r="IQ219" s="18" t="n"/>
      <c r="IR219" s="18" t="n"/>
      <c r="IS219" s="108">
        <f>IF(IT219&gt;0,IT219-IT218,0)</f>
        <v/>
      </c>
      <c r="IT219" s="48">
        <f>FY219+FV219+FS219+FP219+FM219+FJ219+FG219+FD219+FA219+EX219+EU219+ER219+EO219+EL219+EI219+EF219+EC219+DZ219+DW219+DT219+DQ219+DN219+DK219+DH219+DE219+DB219+CY219+CV219+CS219+CP219+CJ219+CG219+CD219+CA219+BX219+P219+CM219+GT219+GQ219+GN219+GK219+GH219+GE219+GB219+BU219+BR219+BO219+BL219+BI219+BF219+BC219+AZ219+AW219+AT219+AQ219+AN219+AK219+AH219+AE219+AB219+Y219+V219+S219+GW219+GZ219+HC219+HF219+HI219+HL219+HO219+HR219+HU219</f>
        <v/>
      </c>
      <c r="IU219" s="101">
        <f>IF(IT219&gt;0,IV219,0)</f>
        <v/>
      </c>
      <c r="IV219" s="101" t="n"/>
      <c r="IW219" s="15">
        <f>IF(IT219&gt;0,(IT219+IV$11-I$2)/I$2,0)</f>
        <v/>
      </c>
      <c r="IX219" s="113">
        <f>IF(IT219&gt;0,IT219+IV$11-I$2,0)</f>
        <v/>
      </c>
      <c r="IY219" s="21">
        <f>IF(IT219&gt;0,(IT219+IV$11+IV$33+IV$52+IV$73+IV$93+IV$113+IV$133+IV$159+IV$176+IV$201-IT$8)/IT$8,0)</f>
        <v/>
      </c>
      <c r="IZ219" s="173">
        <f>IF(IT219&gt;0,IT219+IV$11+IV$33+IV$52+IV$73+IV$93+IV$113+IV$133+IV$159+IV$176+IV$201-IT$8,0)</f>
        <v/>
      </c>
    </row>
    <row r="220">
      <c r="A220" s="554">
        <f>'Investment Analysis'!A220</f>
        <v/>
      </c>
      <c r="B220" s="4">
        <f>'Investment Analysis'!B220</f>
        <v/>
      </c>
      <c r="C220" s="27">
        <f>'Investment Analysis'!C220</f>
        <v/>
      </c>
      <c r="D220" s="14">
        <f>'Investment Analysis'!D220</f>
        <v/>
      </c>
      <c r="E220" s="15">
        <f>'Investment Analysis'!E220</f>
        <v/>
      </c>
      <c r="F220" s="13">
        <f>'Investment Analysis'!G220</f>
        <v/>
      </c>
      <c r="G220" s="14">
        <f>'Investment Analysis'!H220</f>
        <v/>
      </c>
      <c r="H220" s="15">
        <f>'Investment Analysis'!I220</f>
        <v/>
      </c>
      <c r="I220" s="13">
        <f>'Investment Analysis'!K220</f>
        <v/>
      </c>
      <c r="J220" s="14">
        <f>'Investment Analysis'!L220</f>
        <v/>
      </c>
      <c r="K220" s="15">
        <f>'Investment Analysis'!M220</f>
        <v/>
      </c>
      <c r="L220" s="41">
        <f>'Investment Analysis'!T220</f>
        <v/>
      </c>
      <c r="M220" s="21">
        <f>'Investment Analysis'!V220</f>
        <v/>
      </c>
      <c r="N220" s="21">
        <f>'Investment Analysis'!W220</f>
        <v/>
      </c>
      <c r="P220" s="48">
        <f>'Investment Analysis'!Y220</f>
        <v/>
      </c>
      <c r="Q220" s="18" t="n"/>
      <c r="R220" s="83" t="n"/>
      <c r="S220" s="48" t="n">
        <v>5001.82</v>
      </c>
      <c r="T220" s="18">
        <f>'Investment Analysis'!AH220</f>
        <v/>
      </c>
      <c r="U220" s="15">
        <f>'Investment Analysis'!AF220</f>
        <v/>
      </c>
      <c r="V220" s="48" t="n">
        <v>7519.8</v>
      </c>
      <c r="W220" s="18">
        <f>'Investment Analysis'!AO220</f>
        <v/>
      </c>
      <c r="X220" s="15">
        <f>'Investment Analysis'!AM220</f>
        <v/>
      </c>
      <c r="Y220" s="48" t="n">
        <v>11192.16</v>
      </c>
      <c r="Z220" s="18">
        <f>IF(Y220&gt;0,(Y220-Z$5)/Z$5,0)</f>
        <v/>
      </c>
      <c r="AA220" s="15">
        <f>'Investment Analysis'!GM220</f>
        <v/>
      </c>
      <c r="AB220" s="48" t="n">
        <v>2954.91</v>
      </c>
      <c r="AC220" s="18">
        <f>IF(AB220&gt;0,(AB220+8000+5000-AC$5)/AC$5,0)</f>
        <v/>
      </c>
      <c r="AD220" s="15">
        <f>'Investment Analysis'!AT220</f>
        <v/>
      </c>
      <c r="AE220" s="48" t="n">
        <v>12192.56</v>
      </c>
      <c r="AF220" s="18">
        <f>'Investment Analysis'!BC220</f>
        <v/>
      </c>
      <c r="AG220" s="15">
        <f>'Investment Analysis'!BA220</f>
        <v/>
      </c>
      <c r="AH220" s="48" t="n"/>
      <c r="AI220" s="18">
        <f>IF(AH220&gt;0,(AH220-5000+20000+20000-AI$5)/AI$5,0)</f>
        <v/>
      </c>
      <c r="AJ220" s="15">
        <f>'Investment Analysis'!BH220</f>
        <v/>
      </c>
      <c r="AK220" s="48" t="n">
        <v>5298.89</v>
      </c>
      <c r="AL220" s="18">
        <f>IF(AK220&gt;0,(AK220+7000-AL$5)/AL$5,0)</f>
        <v/>
      </c>
      <c r="AM220" s="15">
        <f>'Investment Analysis'!BO220</f>
        <v/>
      </c>
      <c r="AN220" s="48" t="n">
        <v>6206.56</v>
      </c>
      <c r="AO220" s="18">
        <f>IF(AN220&gt;0,(AN220+25000+5000-AO$5)/AO$5,0)</f>
        <v/>
      </c>
      <c r="AP220" s="15">
        <f>'Investment Analysis'!BV220</f>
        <v/>
      </c>
      <c r="AQ220" s="48" t="n">
        <v>5465.24</v>
      </c>
      <c r="AR220" s="18">
        <f>IF(AQ220&gt;0,(AQ220+10000+4000-AR$5)/AR$5,0)</f>
        <v/>
      </c>
      <c r="AS220" s="15">
        <f>'Investment Analysis'!CC220</f>
        <v/>
      </c>
      <c r="AT220" s="48" t="n">
        <v>5013.49</v>
      </c>
      <c r="AU220" s="18">
        <f>'Investment Analysis'!CL220</f>
        <v/>
      </c>
      <c r="AV220" s="15">
        <f>'Investment Analysis'!CJ220</f>
        <v/>
      </c>
      <c r="AW220" s="48" t="n">
        <v>19309.92</v>
      </c>
      <c r="AX220" s="18">
        <f>IF(AW220&gt;0,(AW220+2000-AX$5)/AX$5,0)</f>
        <v/>
      </c>
      <c r="AY220" s="15">
        <f>'Investment Analysis'!CQ220</f>
        <v/>
      </c>
      <c r="AZ220" s="48" t="n">
        <v>16625.83</v>
      </c>
      <c r="BA220" s="18">
        <f>'Investment Analysis'!CZ220</f>
        <v/>
      </c>
      <c r="BB220" s="15">
        <f>'Investment Analysis'!CX220</f>
        <v/>
      </c>
      <c r="BC220" s="48" t="n">
        <v>9479.120000000001</v>
      </c>
      <c r="BD220" s="18">
        <f>IF(BC220&gt;0,(BC220-10000+30000+10000-BD$5)/BD$5,0)</f>
        <v/>
      </c>
      <c r="BE220" s="15">
        <f>'Investment Analysis'!DE220</f>
        <v/>
      </c>
      <c r="BF220" s="48" t="n">
        <v>4751.16</v>
      </c>
      <c r="BG220" s="18">
        <f>'Investment Analysis'!DN220</f>
        <v/>
      </c>
      <c r="BH220" s="15">
        <f>'Investment Analysis'!DL220</f>
        <v/>
      </c>
      <c r="BI220" s="48" t="n">
        <v>21609.86</v>
      </c>
      <c r="BJ220" s="18">
        <f>'Investment Analysis'!EB220</f>
        <v/>
      </c>
      <c r="BK220" s="15">
        <f>'Investment Analysis'!DZ220</f>
        <v/>
      </c>
      <c r="BL220" s="48" t="n">
        <v>20048.45</v>
      </c>
      <c r="BM220" s="18">
        <f>'Investment Analysis'!EI220</f>
        <v/>
      </c>
      <c r="BN220" s="15">
        <f>'Investment Analysis'!EG220</f>
        <v/>
      </c>
      <c r="BO220" s="48" t="n">
        <v>11798.89</v>
      </c>
      <c r="BP220" s="18">
        <f>'Investment Analysis'!DU220</f>
        <v/>
      </c>
      <c r="BQ220" s="15">
        <f>'Investment Analysis'!DS220</f>
        <v/>
      </c>
      <c r="BR220" s="48" t="n">
        <v>12747.7</v>
      </c>
      <c r="BS220" s="18">
        <f>'Investment Analysis'!EP220</f>
        <v/>
      </c>
      <c r="BT220" s="15">
        <f>'Investment Analysis'!EN220</f>
        <v/>
      </c>
      <c r="BU220" s="48" t="n">
        <v>13814.57</v>
      </c>
      <c r="BV220" s="18">
        <f>IF(BU220&gt;0,(BU220+8000-BV$5)/BV$5,0)</f>
        <v/>
      </c>
      <c r="BW220" s="15">
        <f>'Investment Analysis'!EU220</f>
        <v/>
      </c>
      <c r="BX220" s="48" t="n">
        <v>26011.25</v>
      </c>
      <c r="BY220" s="18">
        <f>IF(BX220&gt;0,(BX220-10000-5000-BY$5)/BY$5,0)</f>
        <v/>
      </c>
      <c r="BZ220" s="15">
        <f>'Investment Analysis'!FB220</f>
        <v/>
      </c>
      <c r="CA220" s="48" t="n">
        <v>21312.1</v>
      </c>
      <c r="CB220" s="18">
        <f>IF(CA220&gt;0,(CA220-CB$5)/CB$5,0)</f>
        <v/>
      </c>
      <c r="CC220" s="15">
        <f>'Investment Analysis'!FI220</f>
        <v/>
      </c>
      <c r="CD220" s="48" t="n">
        <v>9011.58</v>
      </c>
      <c r="CE220" s="18">
        <f>'Investment Analysis'!FR220</f>
        <v/>
      </c>
      <c r="CF220" s="15">
        <f>'Investment Analysis'!FP220</f>
        <v/>
      </c>
      <c r="CG220" s="48" t="n">
        <v>4400.95</v>
      </c>
      <c r="CH220" s="18">
        <f>'Investment Analysis'!FR220</f>
        <v/>
      </c>
      <c r="CI220" s="15">
        <f>'Investment Analysis'!FW220</f>
        <v/>
      </c>
      <c r="CJ220" s="48" t="n"/>
      <c r="CK220" s="18">
        <f>IF(CJ220&gt;0,(CJ220+5000+8000-CK$5)/CK$5,0)</f>
        <v/>
      </c>
      <c r="CL220" s="15">
        <f>'Investment Analysis'!GD220</f>
        <v/>
      </c>
      <c r="CM220" s="48" t="n">
        <v>40002.4</v>
      </c>
      <c r="CN220" s="18">
        <f>IF(CM220&gt;0,(CM220-CN$5)/CN$5,0)</f>
        <v/>
      </c>
      <c r="CO220" s="15">
        <f>'Investment Analysis'!GT220</f>
        <v/>
      </c>
      <c r="CP220" s="48" t="n">
        <v>30444.05</v>
      </c>
      <c r="CQ220" s="18">
        <f>IF(CP220&gt;0,(CP220-CQ$5)/CQ$5,0)</f>
        <v/>
      </c>
      <c r="CR220" s="15">
        <f>'Investment Analysis'!HG220</f>
        <v/>
      </c>
      <c r="CS220" s="48" t="n">
        <v>22775</v>
      </c>
      <c r="CT220" s="18">
        <f>IF(CS220&gt;0,(CS220-CT$5)/CT$5,0)</f>
        <v/>
      </c>
      <c r="CU220" s="15">
        <f>'Investment Analysis'!HN220</f>
        <v/>
      </c>
      <c r="CV220" s="48" t="n">
        <v>36204</v>
      </c>
      <c r="CW220" s="18">
        <f>IF(CV220&gt;0,(CV220-CW$5)/CW$5,0)</f>
        <v/>
      </c>
      <c r="CX220" s="15">
        <f>'Investment Analysis'!IB220</f>
        <v/>
      </c>
      <c r="CY220" s="48" t="n">
        <v>25378.5</v>
      </c>
      <c r="CZ220" s="18">
        <f>IF(CY220&gt;0,(CY220-CZ$5)/CZ$5,0)</f>
        <v/>
      </c>
      <c r="DA220" s="15">
        <f>'Investment Analysis'!II220</f>
        <v/>
      </c>
      <c r="DB220" s="48" t="n">
        <v>7938.5</v>
      </c>
      <c r="DC220" s="18">
        <f>IF(DB220&gt;0,(DB220-DC$5)/DC$5,0)</f>
        <v/>
      </c>
      <c r="DD220" s="15">
        <f>'Investment Analysis'!IP220</f>
        <v/>
      </c>
      <c r="DE220" s="48" t="n">
        <v>30255</v>
      </c>
      <c r="DF220" s="18">
        <f>'Investment Analysis'!IY220</f>
        <v/>
      </c>
      <c r="DG220" s="15">
        <f>'Investment Analysis'!IW220</f>
        <v/>
      </c>
      <c r="DH220" s="54" t="n">
        <v>6377.1</v>
      </c>
      <c r="DI220" s="18">
        <f>IF(DH220&gt;0,(DH220-DI$5)/DI$5,0)</f>
        <v/>
      </c>
      <c r="DJ220" s="15">
        <f>'Investment Analysis'!JD220</f>
        <v/>
      </c>
      <c r="DK220" s="48" t="n">
        <v>25851.5</v>
      </c>
      <c r="DL220" s="18">
        <f>IF(DK220&gt;0,(DK220-DL$5)/DL$5,0)</f>
        <v/>
      </c>
      <c r="DM220" s="15">
        <f>'Investment Analysis'!JK220</f>
        <v/>
      </c>
      <c r="DN220" s="48" t="n">
        <v>1137.6</v>
      </c>
      <c r="DO220" s="18">
        <f>IF(DN220&gt;0,(DN220-DO$5)/DO$5,0)</f>
        <v/>
      </c>
      <c r="DP220" s="15">
        <f>'Investment Analysis'!HU220</f>
        <v/>
      </c>
      <c r="DQ220" s="48" t="n">
        <v>32210</v>
      </c>
      <c r="DR220" s="18">
        <f>IF(DQ220&gt;0,(DQ220-DR$5)/DR$5,0)</f>
        <v/>
      </c>
      <c r="DS220" s="15">
        <f>'Investment Analysis'!JR220</f>
        <v/>
      </c>
      <c r="DT220" s="54" t="n">
        <v>16332</v>
      </c>
      <c r="DU220" s="18">
        <f>IF(DT220&gt;0,(DT220-630.54-DU$5)/DU$5,0)</f>
        <v/>
      </c>
      <c r="DV220" s="15">
        <f>'Investment Analysis'!JY220</f>
        <v/>
      </c>
      <c r="DW220" s="48" t="n">
        <v>15743</v>
      </c>
      <c r="DX220" s="18">
        <f>IF(DW220&gt;0,(DW220-DX$5)/DX$5,0)</f>
        <v/>
      </c>
      <c r="DY220" s="15">
        <f>'Investment Analysis'!KF220</f>
        <v/>
      </c>
      <c r="DZ220" s="54" t="n">
        <v>22580</v>
      </c>
      <c r="EA220" s="18">
        <f>IF(DZ220&gt;0,(DZ220-EA$5)/EA$5,0)</f>
        <v/>
      </c>
      <c r="EB220" s="15">
        <f>'Investment Analysis'!KM220</f>
        <v/>
      </c>
      <c r="EC220" s="48" t="n">
        <v>12545</v>
      </c>
      <c r="ED220" s="18">
        <f>'Investment Analysis'!KV220</f>
        <v/>
      </c>
      <c r="EE220" s="15">
        <f>'Investment Analysis'!KT220</f>
        <v/>
      </c>
      <c r="EF220" s="48" t="n">
        <v>25137</v>
      </c>
      <c r="EG220" s="18">
        <f>IF(EF220&gt;0,(EF220-EG$5)/EG$5,0)</f>
        <v/>
      </c>
      <c r="EH220" s="15">
        <f>'Investment Analysis'!LH220</f>
        <v/>
      </c>
      <c r="EI220" s="48" t="n">
        <v>10563.15</v>
      </c>
      <c r="EJ220" s="18">
        <f>'Investment Analysis'!LQ220</f>
        <v/>
      </c>
      <c r="EK220" s="15">
        <f>'Investment Analysis'!LO220</f>
        <v/>
      </c>
      <c r="EL220" s="48" t="n">
        <v>35100</v>
      </c>
      <c r="EM220" s="18">
        <f>IF(EL220&gt;0,(EL220-EM$4)/EM$4,0)</f>
        <v/>
      </c>
      <c r="EN220" s="15">
        <f>'Investment Analysis'!LX220</f>
        <v/>
      </c>
      <c r="EO220" s="54" t="n">
        <v>0</v>
      </c>
      <c r="EP220" s="68">
        <f>IF(EO220&gt;0,(EO220-500-EP$5)/EP$5,0)</f>
        <v/>
      </c>
      <c r="EQ220" s="15">
        <f>'Investment Analysis'!MC220</f>
        <v/>
      </c>
      <c r="ER220" s="54" t="n">
        <v>28640.5</v>
      </c>
      <c r="ES220" s="18">
        <f>'Investment Analysis'!LX220</f>
        <v/>
      </c>
      <c r="ET220" s="15">
        <f>'Investment Analysis'!LA220</f>
        <v/>
      </c>
      <c r="EU220" s="48" t="n">
        <v>82335.5</v>
      </c>
      <c r="EV220" s="18">
        <f>'Investment Analysis'!ML220</f>
        <v/>
      </c>
      <c r="EW220" s="15">
        <f>'Investment Analysis'!MJ220</f>
        <v/>
      </c>
      <c r="EX220" s="48" t="n">
        <v>113326.5</v>
      </c>
      <c r="EY220" s="18">
        <f>IF(EX220&gt;0,(EX220-EY$5)/EY$5,0)</f>
        <v/>
      </c>
      <c r="EZ220" s="15">
        <f>'Investment Analysis'!MQ220</f>
        <v/>
      </c>
      <c r="FA220" s="48" t="n">
        <v>18120</v>
      </c>
      <c r="FB220" s="18">
        <f>IF(FA220&gt;0,(FA220-FB$5)/FB$5,0)</f>
        <v/>
      </c>
      <c r="FC220" s="15">
        <f>'Investment Analysis'!MX220</f>
        <v/>
      </c>
      <c r="FD220" s="48" t="n">
        <v>21603.4</v>
      </c>
      <c r="FE220" s="18">
        <f>IF(FD220&gt;0,(FD220-FE$5)/FE$5,0)</f>
        <v/>
      </c>
      <c r="FF220" s="15">
        <f>'Investment Analysis'!NE220</f>
        <v/>
      </c>
      <c r="FG220" s="48" t="n">
        <v>22968</v>
      </c>
      <c r="FH220" s="18">
        <f>IF(FG220&gt;0,(FG220-FH$5)/FH$5,0)</f>
        <v/>
      </c>
      <c r="FI220" s="15">
        <f>'Investment Analysis'!NL220</f>
        <v/>
      </c>
      <c r="FJ220" s="54" t="n">
        <v>23250.4</v>
      </c>
      <c r="FK220" s="18">
        <f>IF(FJ220&gt;0,(FJ220-FK$5)/FK$5,0)</f>
        <v/>
      </c>
      <c r="FL220" s="15">
        <f>'Investment Analysis'!NS220</f>
        <v/>
      </c>
      <c r="FM220" s="54" t="n">
        <v>26953.4</v>
      </c>
      <c r="FN220" s="18">
        <f>IF(FM220&gt;0,(FM220-FN$5)/FN$5,0)</f>
        <v/>
      </c>
      <c r="FO220" s="15">
        <f>'Investment Analysis'!NZ220</f>
        <v/>
      </c>
      <c r="FP220" s="48" t="n">
        <v>35800</v>
      </c>
      <c r="FQ220" s="18">
        <f>IF(FP220&gt;0,(FP220-FQ$5)/FQ$5,0)</f>
        <v/>
      </c>
      <c r="FR220" s="15">
        <f>'Investment Analysis'!OG220</f>
        <v/>
      </c>
      <c r="FS220" s="48" t="n">
        <v>102897</v>
      </c>
      <c r="FT220" s="18">
        <f>IF(FS220&gt;0,(FS220-FT$5)/FT$5,0)</f>
        <v/>
      </c>
      <c r="FU220" s="15">
        <f>'Investment Analysis'!ON220</f>
        <v/>
      </c>
      <c r="FV220" s="48" t="n">
        <v>12790</v>
      </c>
      <c r="FW220" s="18">
        <f>IF(FV220&gt;0,(FV220-FW$5)/FW$5,0)</f>
        <v/>
      </c>
      <c r="FX220" s="15">
        <f>'Investment Analysis'!OU220</f>
        <v/>
      </c>
      <c r="FY220" s="48" t="n">
        <v>22130</v>
      </c>
      <c r="FZ220" s="18">
        <f>IF(FY220&gt;0,(FY220-FZ$5)/FZ$5,0)</f>
        <v/>
      </c>
      <c r="GA220" s="15">
        <f>'Investment Analysis'!PB220</f>
        <v/>
      </c>
      <c r="GB220" s="48" t="n">
        <v>21644.25</v>
      </c>
      <c r="GC220" s="18">
        <f>'Investment Analysis'!PK220</f>
        <v/>
      </c>
      <c r="GD220" s="15">
        <f>'Investment Analysis'!PI220</f>
        <v/>
      </c>
      <c r="GE220" s="48" t="n">
        <v>21360</v>
      </c>
      <c r="GF220" s="18">
        <f>'Investment Analysis'!PY220</f>
        <v/>
      </c>
      <c r="GG220" s="15">
        <f>'Investment Analysis'!PW220</f>
        <v/>
      </c>
      <c r="GH220" s="48" t="n"/>
      <c r="GI220" s="18">
        <f>'Investment Analysis'!QF220</f>
        <v/>
      </c>
      <c r="GJ220" s="15">
        <f>'Investment Analysis'!QD220</f>
        <v/>
      </c>
      <c r="GK220" s="48" t="n">
        <v>52300</v>
      </c>
      <c r="GL220" s="18">
        <f>'Investment Analysis'!QM220</f>
        <v/>
      </c>
      <c r="GM220" s="15">
        <f>'Investment Analysis'!QK220</f>
        <v/>
      </c>
      <c r="GN220" s="48" t="n">
        <v>15219</v>
      </c>
      <c r="GO220" s="18">
        <f>'Investment Analysis'!QT220</f>
        <v/>
      </c>
      <c r="GP220" s="15">
        <f>'Investment Analysis'!QR220</f>
        <v/>
      </c>
      <c r="GQ220" s="54" t="n">
        <v>0</v>
      </c>
      <c r="GR220" s="18">
        <f>'Investment Analysis'!RA220</f>
        <v/>
      </c>
      <c r="GS220" s="15">
        <f>'Investment Analysis'!QY220</f>
        <v/>
      </c>
      <c r="GT220" s="48" t="n">
        <v>29694.75</v>
      </c>
      <c r="GU220" s="18">
        <f>'Investment Analysis'!RH220</f>
        <v/>
      </c>
      <c r="GV220" s="15">
        <f>'Investment Analysis'!RF220</f>
        <v/>
      </c>
      <c r="GW220" s="48" t="n">
        <v>15243</v>
      </c>
      <c r="GX220" s="18">
        <f>'Investment Analysis'!RO220</f>
        <v/>
      </c>
      <c r="GY220" s="15">
        <f>'Investment Analysis'!RM220</f>
        <v/>
      </c>
      <c r="GZ220" s="48" t="n">
        <v>5988</v>
      </c>
      <c r="HA220" s="18">
        <f>'Investment Analysis'!RV220</f>
        <v/>
      </c>
      <c r="HB220" s="15">
        <f>'Investment Analysis'!RT220</f>
        <v/>
      </c>
      <c r="HC220" s="48" t="n">
        <v>40700</v>
      </c>
      <c r="HD220" s="18">
        <f>'Investment Analysis'!SC220</f>
        <v/>
      </c>
      <c r="HE220" s="15">
        <f>'Investment Analysis'!SA220</f>
        <v/>
      </c>
      <c r="HF220" s="48" t="n">
        <v>19560</v>
      </c>
      <c r="HG220" s="18">
        <f>'Investment Analysis'!SJ220</f>
        <v/>
      </c>
      <c r="HH220" s="15">
        <f>'Investment Analysis'!SH220</f>
        <v/>
      </c>
      <c r="HI220" s="48" t="n">
        <v>16000</v>
      </c>
      <c r="HJ220" s="18">
        <f>'Investment Analysis'!SM220</f>
        <v/>
      </c>
      <c r="HK220" s="15">
        <f>'Investment Analysis'!SK220</f>
        <v/>
      </c>
      <c r="HL220" s="48" t="n">
        <v>24817.5</v>
      </c>
      <c r="HM220" s="18">
        <f>'Investment Analysis'!SP220</f>
        <v/>
      </c>
      <c r="HN220" s="15">
        <f>'Investment Analysis'!SN220</f>
        <v/>
      </c>
      <c r="HO220" s="48" t="n">
        <v>14703.3</v>
      </c>
      <c r="HP220" s="18">
        <f>'Investment Analysis'!TE220</f>
        <v/>
      </c>
      <c r="HQ220" s="15">
        <f>'Investment Analysis'!TC220</f>
        <v/>
      </c>
      <c r="HR220" s="48" t="n">
        <v>14957.5</v>
      </c>
      <c r="HS220" s="18">
        <f>'Investment Analysis'!TL220</f>
        <v/>
      </c>
      <c r="HT220" s="15">
        <f>'Investment Analysis'!TJ220</f>
        <v/>
      </c>
      <c r="HU220" s="48" t="n"/>
      <c r="HV220" s="18">
        <f>'Investment Analysis'!TS220</f>
        <v/>
      </c>
      <c r="HW220" s="15">
        <f>'Investment Analysis'!TQ220</f>
        <v/>
      </c>
      <c r="HX220" s="48" t="n"/>
      <c r="HY220" s="18">
        <f>'Investment Analysis'!TZ220</f>
        <v/>
      </c>
      <c r="HZ220" s="15">
        <f>'Investment Analysis'!TX220</f>
        <v/>
      </c>
      <c r="IA220" s="48" t="n"/>
      <c r="IB220" s="18">
        <f>'Investment Analysis'!UG220</f>
        <v/>
      </c>
      <c r="IC220" s="15">
        <f>'Investment Analysis'!UE220</f>
        <v/>
      </c>
      <c r="ID220" s="48" t="n"/>
      <c r="IE220" s="18">
        <f>'Investment Analysis'!UN220</f>
        <v/>
      </c>
      <c r="IF220" s="15">
        <f>'Investment Analysis'!UL220</f>
        <v/>
      </c>
      <c r="IG220" s="48" t="n"/>
      <c r="IH220" s="18">
        <f>'Investment Analysis'!UU220</f>
        <v/>
      </c>
      <c r="II220" s="15">
        <f>'Investment Analysis'!US220</f>
        <v/>
      </c>
      <c r="IJ220" s="48" t="n"/>
      <c r="IK220" s="18">
        <f>'Investment Analysis'!VB220</f>
        <v/>
      </c>
      <c r="IL220" s="15">
        <f>'Investment Analysis'!UZ220</f>
        <v/>
      </c>
      <c r="IM220" s="48" t="n"/>
      <c r="IN220" s="18">
        <f>'Investment Analysis'!VI220</f>
        <v/>
      </c>
      <c r="IO220" s="15">
        <f>'Investment Analysis'!VG220</f>
        <v/>
      </c>
      <c r="IP220" s="18" t="n"/>
      <c r="IQ220" s="18" t="n"/>
      <c r="IR220" s="18" t="n"/>
      <c r="IS220" s="108">
        <f>IF(IT220&gt;0,IT220-IT219,0)</f>
        <v/>
      </c>
      <c r="IT220" s="48">
        <f>FY220+FV220+FS220+FP220+FM220+FJ220+FG220+FD220+FA220+EX220+EU220+ER220+EO220+EL220+EI220+EF220+EC220+DZ220+DW220+DT220+DQ220+DN220+DK220+DH220+DE220+DB220+CY220+CV220+CS220+CP220+CJ220+CG220+CD220+CA220+BX220+P220+CM220+GT220+GQ220+GN220+GK220+GH220+GE220+GB220+BU220+BR220+BO220+BL220+BI220+BF220+BC220+AZ220+AW220+AT220+AQ220+AN220+AK220+AH220+AE220+AB220+Y220+V220+S220+GW220+GZ220+HC220+HF220+HI220+HL220+HO220+HR220+HU220</f>
        <v/>
      </c>
      <c r="IU220" s="101">
        <f>IF(IT220&gt;0,IV220,0)</f>
        <v/>
      </c>
      <c r="IV220" s="101" t="n">
        <v>3600</v>
      </c>
      <c r="IW220" s="15">
        <f>IF(IT220&gt;0,(IT220+IV$11-I$2)/I$2,0)</f>
        <v/>
      </c>
      <c r="IX220" s="113">
        <f>IF(IT220&gt;0,IT220+IV$11-I$2,0)</f>
        <v/>
      </c>
      <c r="IY220" s="21">
        <f>IF(IT220&gt;0,(IT220+IV$11+IV$33+IV$52+IV$73+IV$93+IV$113+IV$133+IV$159+IV$176+IV$201-IT$8)/IT$8,0)</f>
        <v/>
      </c>
      <c r="IZ220" s="173">
        <f>IF(IT220&gt;0,IT220+IV$11+IV$33+IV$52+IV$73+IV$93+IV$113+IV$133+IV$159+IV$176+IV$201-IT$8,0)</f>
        <v/>
      </c>
    </row>
    <row r="221">
      <c r="A221" s="554">
        <f>'Investment Analysis'!A221</f>
        <v/>
      </c>
      <c r="B221" s="4">
        <f>'Investment Analysis'!B221</f>
        <v/>
      </c>
      <c r="C221" s="27">
        <f>'Investment Analysis'!C221</f>
        <v/>
      </c>
      <c r="D221" s="14">
        <f>'Investment Analysis'!D221</f>
        <v/>
      </c>
      <c r="E221" s="15">
        <f>'Investment Analysis'!E221</f>
        <v/>
      </c>
      <c r="F221" s="13">
        <f>'Investment Analysis'!G221</f>
        <v/>
      </c>
      <c r="G221" s="14">
        <f>'Investment Analysis'!H221</f>
        <v/>
      </c>
      <c r="H221" s="15">
        <f>'Investment Analysis'!I221</f>
        <v/>
      </c>
      <c r="I221" s="13">
        <f>'Investment Analysis'!K221</f>
        <v/>
      </c>
      <c r="J221" s="14">
        <f>'Investment Analysis'!L221</f>
        <v/>
      </c>
      <c r="K221" s="15">
        <f>'Investment Analysis'!M221</f>
        <v/>
      </c>
      <c r="L221" s="41">
        <f>'Investment Analysis'!T221</f>
        <v/>
      </c>
      <c r="M221" s="21">
        <f>'Investment Analysis'!V221</f>
        <v/>
      </c>
      <c r="N221" s="21">
        <f>'Investment Analysis'!W221</f>
        <v/>
      </c>
      <c r="P221" s="48">
        <f>'Investment Analysis'!Y221</f>
        <v/>
      </c>
      <c r="Q221" s="18" t="n"/>
      <c r="R221" s="83" t="n"/>
      <c r="S221" s="48" t="n">
        <v>4894.18</v>
      </c>
      <c r="T221" s="18">
        <f>'Investment Analysis'!AH221</f>
        <v/>
      </c>
      <c r="U221" s="15">
        <f>'Investment Analysis'!AF221</f>
        <v/>
      </c>
      <c r="V221" s="48" t="n">
        <v>7423.74</v>
      </c>
      <c r="W221" s="18">
        <f>'Investment Analysis'!AO221</f>
        <v/>
      </c>
      <c r="X221" s="15">
        <f>'Investment Analysis'!AM221</f>
        <v/>
      </c>
      <c r="Y221" s="48" t="n">
        <v>11139.44</v>
      </c>
      <c r="Z221" s="18">
        <f>IF(Y221&gt;0,(Y221-Z$5)/Z$5,0)</f>
        <v/>
      </c>
      <c r="AA221" s="15">
        <f>'Investment Analysis'!GM221</f>
        <v/>
      </c>
      <c r="AB221" s="48" t="n">
        <v>2890.49</v>
      </c>
      <c r="AC221" s="18">
        <f>IF(AB221&gt;0,(AB221+8000+5000-AC$5)/AC$5,0)</f>
        <v/>
      </c>
      <c r="AD221" s="15">
        <f>'Investment Analysis'!AT221</f>
        <v/>
      </c>
      <c r="AE221" s="48" t="n">
        <v>12049.72</v>
      </c>
      <c r="AF221" s="18">
        <f>'Investment Analysis'!BC221</f>
        <v/>
      </c>
      <c r="AG221" s="15">
        <f>'Investment Analysis'!BA221</f>
        <v/>
      </c>
      <c r="AH221" s="48" t="n"/>
      <c r="AI221" s="18">
        <f>IF(AH221&gt;0,(AH221-5000+20000+20000-AI$5)/AI$5,0)</f>
        <v/>
      </c>
      <c r="AJ221" s="15">
        <f>'Investment Analysis'!BH221</f>
        <v/>
      </c>
      <c r="AK221" s="48" t="n">
        <v>5199.44</v>
      </c>
      <c r="AL221" s="18">
        <f>IF(AK221&gt;0,(AK221+7000-AL$5)/AL$5,0)</f>
        <v/>
      </c>
      <c r="AM221" s="15">
        <f>'Investment Analysis'!BO221</f>
        <v/>
      </c>
      <c r="AN221" s="48" t="n">
        <v>6080.8</v>
      </c>
      <c r="AO221" s="18">
        <f>IF(AN221&gt;0,(AN221+25000+5000-AO$5)/AO$5,0)</f>
        <v/>
      </c>
      <c r="AP221" s="15">
        <f>'Investment Analysis'!BV221</f>
        <v/>
      </c>
      <c r="AQ221" s="48" t="n">
        <v>5465.24</v>
      </c>
      <c r="AR221" s="18">
        <f>IF(AQ221&gt;0,(AQ221+10000+4000-AR$5)/AR$5,0)</f>
        <v/>
      </c>
      <c r="AS221" s="15">
        <f>'Investment Analysis'!CC221</f>
        <v/>
      </c>
      <c r="AT221" s="48" t="n">
        <v>4948.15</v>
      </c>
      <c r="AU221" s="18">
        <f>'Investment Analysis'!CL221</f>
        <v/>
      </c>
      <c r="AV221" s="15">
        <f>'Investment Analysis'!CJ221</f>
        <v/>
      </c>
      <c r="AW221" s="48" t="n">
        <v>19022.6</v>
      </c>
      <c r="AX221" s="18">
        <f>IF(AW221&gt;0,(AW221+2000-AX$5)/AX$5,0)</f>
        <v/>
      </c>
      <c r="AY221" s="15">
        <f>'Investment Analysis'!CQ221</f>
        <v/>
      </c>
      <c r="AZ221" s="48" t="n">
        <v>16470.79</v>
      </c>
      <c r="BA221" s="18">
        <f>'Investment Analysis'!CZ221</f>
        <v/>
      </c>
      <c r="BB221" s="15">
        <f>'Investment Analysis'!CX221</f>
        <v/>
      </c>
      <c r="BC221" s="48" t="n">
        <v>9464.809999999999</v>
      </c>
      <c r="BD221" s="18">
        <f>IF(BC221&gt;0,(BC221-10000+30000+10000-BD$5)/BD$5,0)</f>
        <v/>
      </c>
      <c r="BE221" s="15">
        <f>'Investment Analysis'!DE221</f>
        <v/>
      </c>
      <c r="BF221" s="48" t="n">
        <v>4682.81</v>
      </c>
      <c r="BG221" s="18">
        <f>'Investment Analysis'!DN221</f>
        <v/>
      </c>
      <c r="BH221" s="15">
        <f>'Investment Analysis'!DL221</f>
        <v/>
      </c>
      <c r="BI221" s="48" t="n">
        <v>20750.83</v>
      </c>
      <c r="BJ221" s="18">
        <f>'Investment Analysis'!EB221</f>
        <v/>
      </c>
      <c r="BK221" s="15">
        <f>'Investment Analysis'!DZ221</f>
        <v/>
      </c>
      <c r="BL221" s="48" t="n">
        <v>19462.44</v>
      </c>
      <c r="BM221" s="18">
        <f>'Investment Analysis'!EI221</f>
        <v/>
      </c>
      <c r="BN221" s="15">
        <f>'Investment Analysis'!EG221</f>
        <v/>
      </c>
      <c r="BO221" s="48" t="n">
        <v>11599.74</v>
      </c>
      <c r="BP221" s="18">
        <f>'Investment Analysis'!DU221</f>
        <v/>
      </c>
      <c r="BQ221" s="15">
        <f>'Investment Analysis'!DS221</f>
        <v/>
      </c>
      <c r="BR221" s="48" t="n">
        <v>12486.51</v>
      </c>
      <c r="BS221" s="18">
        <f>'Investment Analysis'!EP221</f>
        <v/>
      </c>
      <c r="BT221" s="15">
        <f>'Investment Analysis'!EN221</f>
        <v/>
      </c>
      <c r="BU221" s="48" t="n">
        <v>13740.6</v>
      </c>
      <c r="BV221" s="18">
        <f>IF(BU221&gt;0,(BU221+8000-BV$5)/BV$5,0)</f>
        <v/>
      </c>
      <c r="BW221" s="15">
        <f>'Investment Analysis'!EU221</f>
        <v/>
      </c>
      <c r="BX221" s="48" t="n">
        <v>24915.65</v>
      </c>
      <c r="BY221" s="18">
        <f>IF(BX221&gt;0,(BX221-10000-5000-BY$5)/BY$5,0)</f>
        <v/>
      </c>
      <c r="BZ221" s="15">
        <f>'Investment Analysis'!FB221</f>
        <v/>
      </c>
      <c r="CA221" s="48" t="n">
        <v>21013.98</v>
      </c>
      <c r="CB221" s="18">
        <f>IF(CA221&gt;0,(CA221-CB$5)/CB$5,0)</f>
        <v/>
      </c>
      <c r="CC221" s="15">
        <f>'Investment Analysis'!FI221</f>
        <v/>
      </c>
      <c r="CD221" s="48" t="n">
        <v>8941.190000000001</v>
      </c>
      <c r="CE221" s="18">
        <f>'Investment Analysis'!FR221</f>
        <v/>
      </c>
      <c r="CF221" s="15">
        <f>'Investment Analysis'!FP221</f>
        <v/>
      </c>
      <c r="CG221" s="48" t="n">
        <v>4502.27</v>
      </c>
      <c r="CH221" s="18">
        <f>'Investment Analysis'!FR221</f>
        <v/>
      </c>
      <c r="CI221" s="15">
        <f>'Investment Analysis'!FW221</f>
        <v/>
      </c>
      <c r="CJ221" s="48" t="n"/>
      <c r="CK221" s="18">
        <f>IF(CJ221&gt;0,(CJ221+5000+8000-CK$5)/CK$5,0)</f>
        <v/>
      </c>
      <c r="CL221" s="15">
        <f>'Investment Analysis'!GD221</f>
        <v/>
      </c>
      <c r="CM221" s="48" t="n">
        <v>39259.95</v>
      </c>
      <c r="CN221" s="18">
        <f>IF(CM221&gt;0,(CM221-CN$5)/CN$5,0)</f>
        <v/>
      </c>
      <c r="CO221" s="15">
        <f>'Investment Analysis'!GT221</f>
        <v/>
      </c>
      <c r="CP221" s="48" t="n">
        <v>28876.9</v>
      </c>
      <c r="CQ221" s="18">
        <f>IF(CP221&gt;0,(CP221-CQ$5)/CQ$5,0)</f>
        <v/>
      </c>
      <c r="CR221" s="15">
        <f>'Investment Analysis'!HG221</f>
        <v/>
      </c>
      <c r="CS221" s="48" t="n">
        <v>22555</v>
      </c>
      <c r="CT221" s="18">
        <f>IF(CS221&gt;0,(CS221-CT$5)/CT$5,0)</f>
        <v/>
      </c>
      <c r="CU221" s="15">
        <f>'Investment Analysis'!HN221</f>
        <v/>
      </c>
      <c r="CV221" s="48" t="n">
        <v>34770.75</v>
      </c>
      <c r="CW221" s="18">
        <f>IF(CV221&gt;0,(CV221-CW$5)/CW$5,0)</f>
        <v/>
      </c>
      <c r="CX221" s="15">
        <f>'Investment Analysis'!IB221</f>
        <v/>
      </c>
      <c r="CY221" s="48" t="n">
        <v>24635.8</v>
      </c>
      <c r="CZ221" s="18">
        <f>IF(CY221&gt;0,(CY221-CZ$5)/CZ$5,0)</f>
        <v/>
      </c>
      <c r="DA221" s="15">
        <f>'Investment Analysis'!II221</f>
        <v/>
      </c>
      <c r="DB221" s="48" t="n">
        <v>7897.5</v>
      </c>
      <c r="DC221" s="18">
        <f>IF(DB221&gt;0,(DB221-DC$5)/DC$5,0)</f>
        <v/>
      </c>
      <c r="DD221" s="15">
        <f>'Investment Analysis'!IP221</f>
        <v/>
      </c>
      <c r="DE221" s="48" t="n">
        <v>29085</v>
      </c>
      <c r="DF221" s="18">
        <f>'Investment Analysis'!IY221</f>
        <v/>
      </c>
      <c r="DG221" s="15">
        <f>'Investment Analysis'!IW221</f>
        <v/>
      </c>
      <c r="DH221" s="48" t="n">
        <v>6273.2</v>
      </c>
      <c r="DI221" s="18">
        <f>IF(DH221&gt;0,(DH221-DI$5)/DI$5,0)</f>
        <v/>
      </c>
      <c r="DJ221" s="15">
        <f>'Investment Analysis'!JD221</f>
        <v/>
      </c>
      <c r="DK221" s="48" t="n">
        <v>25716.5</v>
      </c>
      <c r="DL221" s="18">
        <f>IF(DK221&gt;0,(DK221-DL$5)/DL$5,0)</f>
        <v/>
      </c>
      <c r="DM221" s="15">
        <f>'Investment Analysis'!JK221</f>
        <v/>
      </c>
      <c r="DN221" s="48" t="n">
        <v>1141.4</v>
      </c>
      <c r="DO221" s="18">
        <f>IF(DN221&gt;0,(DN221-DO$5)/DO$5,0)</f>
        <v/>
      </c>
      <c r="DP221" s="15">
        <f>'Investment Analysis'!HU221</f>
        <v/>
      </c>
      <c r="DQ221" s="48" t="n">
        <v>30950</v>
      </c>
      <c r="DR221" s="18">
        <f>IF(DQ221&gt;0,(DQ221-DR$5)/DR$5,0)</f>
        <v/>
      </c>
      <c r="DS221" s="15">
        <f>'Investment Analysis'!JR221</f>
        <v/>
      </c>
      <c r="DT221" s="48" t="n">
        <v>14252</v>
      </c>
      <c r="DU221" s="18">
        <f>IF(DT221&gt;0,(DT221-630.54-DU$5)/DU$5,0)</f>
        <v/>
      </c>
      <c r="DV221" s="15">
        <f>'Investment Analysis'!JY221</f>
        <v/>
      </c>
      <c r="DW221" s="48" t="n">
        <v>15463</v>
      </c>
      <c r="DX221" s="18">
        <f>IF(DW221&gt;0,(DW221-DX$5)/DX$5,0)</f>
        <v/>
      </c>
      <c r="DY221" s="15">
        <f>'Investment Analysis'!KF221</f>
        <v/>
      </c>
      <c r="DZ221" s="48" t="n">
        <v>20528.75</v>
      </c>
      <c r="EA221" s="18">
        <f>IF(DZ221&gt;0,(DZ221-EA$5)/EA$5,0)</f>
        <v/>
      </c>
      <c r="EB221" s="15">
        <f>'Investment Analysis'!KM221</f>
        <v/>
      </c>
      <c r="EC221" s="48" t="n">
        <v>11635</v>
      </c>
      <c r="ED221" s="18">
        <f>'Investment Analysis'!KV221</f>
        <v/>
      </c>
      <c r="EE221" s="15">
        <f>'Investment Analysis'!KT221</f>
        <v/>
      </c>
      <c r="EF221" s="48" t="n">
        <v>25132.5</v>
      </c>
      <c r="EG221" s="18">
        <f>IF(EF221&gt;0,(EF221-EG$5)/EG$5,0)</f>
        <v/>
      </c>
      <c r="EH221" s="15">
        <f>'Investment Analysis'!LH221</f>
        <v/>
      </c>
      <c r="EI221" s="48" t="n">
        <v>10134.15</v>
      </c>
      <c r="EJ221" s="18">
        <f>'Investment Analysis'!LQ221</f>
        <v/>
      </c>
      <c r="EK221" s="15">
        <f>'Investment Analysis'!LO221</f>
        <v/>
      </c>
      <c r="EL221" s="48" t="n">
        <v>33705</v>
      </c>
      <c r="EM221" s="18">
        <f>IF(EL221&gt;0,(EL221-EM$4)/EM$4,0)</f>
        <v/>
      </c>
      <c r="EN221" s="15">
        <f>'Investment Analysis'!LX221</f>
        <v/>
      </c>
      <c r="EO221" s="48" t="n"/>
      <c r="EP221" s="68">
        <f>IF(EO221&gt;0,(EO221-500-EP$5)/EP$5,0)</f>
        <v/>
      </c>
      <c r="EQ221" s="15">
        <f>'Investment Analysis'!MC221</f>
        <v/>
      </c>
      <c r="ER221" s="48" t="n">
        <v>26460</v>
      </c>
      <c r="ES221" s="18">
        <f>'Investment Analysis'!LX221</f>
        <v/>
      </c>
      <c r="ET221" s="15">
        <f>'Investment Analysis'!LA221</f>
        <v/>
      </c>
      <c r="EU221" s="48" t="n">
        <v>72949.5</v>
      </c>
      <c r="EV221" s="18">
        <f>'Investment Analysis'!ML221</f>
        <v/>
      </c>
      <c r="EW221" s="15">
        <f>'Investment Analysis'!MJ221</f>
        <v/>
      </c>
      <c r="EX221" s="48" t="n">
        <v>105204.75</v>
      </c>
      <c r="EY221" s="18">
        <f>IF(EX221&gt;0,(EX221-EY$5)/EY$5,0)</f>
        <v/>
      </c>
      <c r="EZ221" s="15">
        <f>'Investment Analysis'!MQ221</f>
        <v/>
      </c>
      <c r="FA221" s="48" t="n">
        <v>17048</v>
      </c>
      <c r="FB221" s="18">
        <f>IF(FA221&gt;0,(FA221-FB$5)/FB$5,0)</f>
        <v/>
      </c>
      <c r="FC221" s="15">
        <f>'Investment Analysis'!MX221</f>
        <v/>
      </c>
      <c r="FD221" s="48" t="n">
        <v>21294</v>
      </c>
      <c r="FE221" s="18">
        <f>IF(FD221&gt;0,(FD221-FE$5)/FE$5,0)</f>
        <v/>
      </c>
      <c r="FF221" s="15">
        <f>'Investment Analysis'!NE221</f>
        <v/>
      </c>
      <c r="FG221" s="48" t="n">
        <v>21546</v>
      </c>
      <c r="FH221" s="18">
        <f>IF(FG221&gt;0,(FG221-FH$5)/FH$5,0)</f>
        <v/>
      </c>
      <c r="FI221" s="15">
        <f>'Investment Analysis'!NL221</f>
        <v/>
      </c>
      <c r="FJ221" s="48" t="n">
        <v>21918.4</v>
      </c>
      <c r="FK221" s="18">
        <f>IF(FJ221&gt;0,(FJ221-FK$5)/FK$5,0)</f>
        <v/>
      </c>
      <c r="FL221" s="15">
        <f>'Investment Analysis'!NS221</f>
        <v/>
      </c>
      <c r="FM221" s="48" t="n">
        <v>26366.3</v>
      </c>
      <c r="FN221" s="18">
        <f>IF(FM221&gt;0,(FM221-FN$5)/FN$5,0)</f>
        <v/>
      </c>
      <c r="FO221" s="15">
        <f>'Investment Analysis'!NZ221</f>
        <v/>
      </c>
      <c r="FP221" s="48" t="n">
        <v>32400</v>
      </c>
      <c r="FQ221" s="18">
        <f>IF(FP221&gt;0,(FP221-FQ$5)/FQ$5,0)</f>
        <v/>
      </c>
      <c r="FR221" s="15">
        <f>'Investment Analysis'!OG221</f>
        <v/>
      </c>
      <c r="FS221" s="48" t="n">
        <v>98160</v>
      </c>
      <c r="FT221" s="18">
        <f>IF(FS221&gt;0,(FS221-FT$5)/FT$5,0)</f>
        <v/>
      </c>
      <c r="FU221" s="15">
        <f>'Investment Analysis'!ON221</f>
        <v/>
      </c>
      <c r="FV221" s="48" t="n">
        <v>11980</v>
      </c>
      <c r="FW221" s="18">
        <f>IF(FV221&gt;0,(FV221-FW$5)/FW$5,0)</f>
        <v/>
      </c>
      <c r="FX221" s="15">
        <f>'Investment Analysis'!OU221</f>
        <v/>
      </c>
      <c r="FY221" s="48" t="n">
        <v>21951.25</v>
      </c>
      <c r="FZ221" s="18">
        <f>IF(FY221&gt;0,(FY221-FZ$5)/FZ$5,0)</f>
        <v/>
      </c>
      <c r="GA221" s="15">
        <f>'Investment Analysis'!PB221</f>
        <v/>
      </c>
      <c r="GB221" s="48" t="n">
        <v>21834</v>
      </c>
      <c r="GC221" s="18">
        <f>'Investment Analysis'!PK221</f>
        <v/>
      </c>
      <c r="GD221" s="15">
        <f>'Investment Analysis'!PI221</f>
        <v/>
      </c>
      <c r="GE221" s="48" t="n">
        <v>20412</v>
      </c>
      <c r="GF221" s="18">
        <f>'Investment Analysis'!PY221</f>
        <v/>
      </c>
      <c r="GG221" s="15">
        <f>'Investment Analysis'!PW221</f>
        <v/>
      </c>
      <c r="GH221" s="54" t="n"/>
      <c r="GI221" s="18">
        <f>'Investment Analysis'!QF221</f>
        <v/>
      </c>
      <c r="GJ221" s="15">
        <f>'Investment Analysis'!QD221</f>
        <v/>
      </c>
      <c r="GK221" s="48" t="n">
        <v>51980</v>
      </c>
      <c r="GL221" s="18">
        <f>'Investment Analysis'!QM221</f>
        <v/>
      </c>
      <c r="GM221" s="15">
        <f>'Investment Analysis'!QK221</f>
        <v/>
      </c>
      <c r="GN221" s="48" t="n">
        <v>14710.5</v>
      </c>
      <c r="GO221" s="18">
        <f>'Investment Analysis'!QT221</f>
        <v/>
      </c>
      <c r="GP221" s="15">
        <f>'Investment Analysis'!QR221</f>
        <v/>
      </c>
      <c r="GQ221" s="48" t="n"/>
      <c r="GR221" s="18">
        <f>'Investment Analysis'!RA221</f>
        <v/>
      </c>
      <c r="GS221" s="15">
        <f>'Investment Analysis'!QY221</f>
        <v/>
      </c>
      <c r="GT221" s="48" t="n">
        <v>28173.25</v>
      </c>
      <c r="GU221" s="18">
        <f>'Investment Analysis'!RH221</f>
        <v/>
      </c>
      <c r="GV221" s="15">
        <f>'Investment Analysis'!RF221</f>
        <v/>
      </c>
      <c r="GW221" s="48" t="n">
        <v>14702.5</v>
      </c>
      <c r="GX221" s="18">
        <f>'Investment Analysis'!RO221</f>
        <v/>
      </c>
      <c r="GY221" s="15">
        <f>'Investment Analysis'!RM221</f>
        <v/>
      </c>
      <c r="GZ221" s="48" t="n">
        <v>5880</v>
      </c>
      <c r="HA221" s="18">
        <f>'Investment Analysis'!RV221</f>
        <v/>
      </c>
      <c r="HB221" s="15">
        <f>'Investment Analysis'!RT221</f>
        <v/>
      </c>
      <c r="HC221" s="48" t="n">
        <v>38148</v>
      </c>
      <c r="HD221" s="18">
        <f>'Investment Analysis'!SC221</f>
        <v/>
      </c>
      <c r="HE221" s="15">
        <f>'Investment Analysis'!SA221</f>
        <v/>
      </c>
      <c r="HF221" s="48" t="n">
        <v>17590</v>
      </c>
      <c r="HG221" s="18">
        <f>'Investment Analysis'!SJ221</f>
        <v/>
      </c>
      <c r="HH221" s="15">
        <f>'Investment Analysis'!SH221</f>
        <v/>
      </c>
      <c r="HI221" s="48" t="n">
        <v>15800</v>
      </c>
      <c r="HJ221" s="18">
        <f>'Investment Analysis'!SM221</f>
        <v/>
      </c>
      <c r="HK221" s="15">
        <f>'Investment Analysis'!SK221</f>
        <v/>
      </c>
      <c r="HL221" s="48" t="n">
        <v>22305</v>
      </c>
      <c r="HM221" s="18">
        <f>'Investment Analysis'!SP221</f>
        <v/>
      </c>
      <c r="HN221" s="15">
        <f>'Investment Analysis'!SN221</f>
        <v/>
      </c>
      <c r="HO221" s="48" t="n">
        <v>13999.5</v>
      </c>
      <c r="HP221" s="18">
        <f>'Investment Analysis'!TE221</f>
        <v/>
      </c>
      <c r="HQ221" s="15">
        <f>'Investment Analysis'!TC221</f>
        <v/>
      </c>
      <c r="HR221" s="48" t="n">
        <v>14325</v>
      </c>
      <c r="HS221" s="18">
        <f>'Investment Analysis'!TL221</f>
        <v/>
      </c>
      <c r="HT221" s="15">
        <f>'Investment Analysis'!TJ221</f>
        <v/>
      </c>
      <c r="HU221" s="48" t="n"/>
      <c r="HV221" s="18">
        <f>'Investment Analysis'!TS221</f>
        <v/>
      </c>
      <c r="HW221" s="15">
        <f>'Investment Analysis'!TQ221</f>
        <v/>
      </c>
      <c r="HX221" s="48" t="n"/>
      <c r="HY221" s="18">
        <f>'Investment Analysis'!TZ221</f>
        <v/>
      </c>
      <c r="HZ221" s="15">
        <f>'Investment Analysis'!TX221</f>
        <v/>
      </c>
      <c r="IA221" s="48" t="n"/>
      <c r="IB221" s="18">
        <f>'Investment Analysis'!UG221</f>
        <v/>
      </c>
      <c r="IC221" s="15">
        <f>'Investment Analysis'!UE221</f>
        <v/>
      </c>
      <c r="ID221" s="48" t="n"/>
      <c r="IE221" s="18">
        <f>'Investment Analysis'!UN221</f>
        <v/>
      </c>
      <c r="IF221" s="15">
        <f>'Investment Analysis'!UL221</f>
        <v/>
      </c>
      <c r="IG221" s="48" t="n"/>
      <c r="IH221" s="18">
        <f>'Investment Analysis'!UU221</f>
        <v/>
      </c>
      <c r="II221" s="15">
        <f>'Investment Analysis'!US221</f>
        <v/>
      </c>
      <c r="IJ221" s="48" t="n"/>
      <c r="IK221" s="18">
        <f>'Investment Analysis'!VB221</f>
        <v/>
      </c>
      <c r="IL221" s="15">
        <f>'Investment Analysis'!UZ221</f>
        <v/>
      </c>
      <c r="IM221" s="48" t="n"/>
      <c r="IN221" s="18">
        <f>'Investment Analysis'!VI221</f>
        <v/>
      </c>
      <c r="IO221" s="15">
        <f>'Investment Analysis'!VG221</f>
        <v/>
      </c>
      <c r="IP221" s="18" t="n"/>
      <c r="IQ221" s="18" t="n"/>
      <c r="IR221" s="18" t="n"/>
      <c r="IS221" s="108">
        <f>IF(IT221&gt;0,IT221-IT220,0)</f>
        <v/>
      </c>
      <c r="IT221" s="48">
        <f>FY221+FV221+FS221+FP221+FM221+FJ221+FG221+FD221+FA221+EX221+EU221+ER221+EO221+EL221+EI221+EF221+EC221+DZ221+DW221+DT221+DQ221+DN221+DK221+DH221+DE221+DB221+CY221+CV221+CS221+CP221+CJ221+CG221+CD221+CA221+BX221+P221+CM221+GT221+GQ221+GN221+GK221+GH221+GE221+GB221+BU221+BR221+BO221+BL221+BI221+BF221+BC221+AZ221+AW221+AT221+AQ221+AN221+AK221+AH221+AE221+AB221+Y221+V221+S221+GW221+GZ221+HC221+HF221+HI221+HL221+HO221+HR221+HU221</f>
        <v/>
      </c>
      <c r="IU221" s="101">
        <f>IF(IT221&gt;0,IV221,0)</f>
        <v/>
      </c>
      <c r="IV221" s="101" t="n"/>
      <c r="IW221" s="15">
        <f>IF(IT221&gt;0,(IT221+IV$11-I$2)/I$2,0)</f>
        <v/>
      </c>
      <c r="IX221" s="113">
        <f>IF(IT221&gt;0,IT221+IV$11-I$2,0)</f>
        <v/>
      </c>
      <c r="IY221" s="21">
        <f>IF(IT221&gt;0,(IT221+IV$11+IV$33+IV$52+IV$73+IV$93+IV$113+IV$133+IV$159+IV$176+IV$201-IT$8)/IT$8,0)</f>
        <v/>
      </c>
      <c r="IZ221" s="173">
        <f>IF(IT221&gt;0,IT221+IV$11+IV$33+IV$52+IV$73+IV$93+IV$113+IV$133+IV$159+IV$176+IV$201-IT$8,0)</f>
        <v/>
      </c>
    </row>
    <row r="222">
      <c r="A222" s="554">
        <f>'Investment Analysis'!A222</f>
        <v/>
      </c>
      <c r="B222" s="4">
        <f>'Investment Analysis'!B222</f>
        <v/>
      </c>
      <c r="C222" s="27">
        <f>'Investment Analysis'!C222</f>
        <v/>
      </c>
      <c r="D222" s="14">
        <f>'Investment Analysis'!D222</f>
        <v/>
      </c>
      <c r="E222" s="15">
        <f>'Investment Analysis'!E222</f>
        <v/>
      </c>
      <c r="F222" s="13">
        <f>'Investment Analysis'!G222</f>
        <v/>
      </c>
      <c r="G222" s="14">
        <f>'Investment Analysis'!H222</f>
        <v/>
      </c>
      <c r="H222" s="15">
        <f>'Investment Analysis'!I222</f>
        <v/>
      </c>
      <c r="I222" s="13">
        <f>'Investment Analysis'!K222</f>
        <v/>
      </c>
      <c r="J222" s="14">
        <f>'Investment Analysis'!L222</f>
        <v/>
      </c>
      <c r="K222" s="15">
        <f>'Investment Analysis'!M222</f>
        <v/>
      </c>
      <c r="L222" s="41">
        <f>'Investment Analysis'!T222</f>
        <v/>
      </c>
      <c r="M222" s="21">
        <f>'Investment Analysis'!V222</f>
        <v/>
      </c>
      <c r="N222" s="21">
        <f>'Investment Analysis'!W222</f>
        <v/>
      </c>
      <c r="P222" s="48">
        <f>'Investment Analysis'!Y222</f>
        <v/>
      </c>
      <c r="Q222" s="18" t="n"/>
      <c r="R222" s="83" t="n"/>
      <c r="S222" s="48" t="n">
        <v>4921.51</v>
      </c>
      <c r="T222" s="18">
        <f>'Investment Analysis'!AH222</f>
        <v/>
      </c>
      <c r="U222" s="15">
        <f>'Investment Analysis'!AF222</f>
        <v/>
      </c>
      <c r="V222" s="48" t="n">
        <v>7450.76</v>
      </c>
      <c r="W222" s="18">
        <f>'Investment Analysis'!AO222</f>
        <v/>
      </c>
      <c r="X222" s="15">
        <f>'Investment Analysis'!AM222</f>
        <v/>
      </c>
      <c r="Y222" s="48" t="n">
        <v>11182.58</v>
      </c>
      <c r="Z222" s="18">
        <f>IF(Y222&gt;0,(Y222-Z$5)/Z$5,0)</f>
        <v/>
      </c>
      <c r="AA222" s="15">
        <f>'Investment Analysis'!GM222</f>
        <v/>
      </c>
      <c r="AB222" s="48" t="n">
        <v>2904.55</v>
      </c>
      <c r="AC222" s="18">
        <f>IF(AB222&gt;0,(AB222+8000+5000-AC$5)/AC$5,0)</f>
        <v/>
      </c>
      <c r="AD222" s="15">
        <f>'Investment Analysis'!AT222</f>
        <v/>
      </c>
      <c r="AE222" s="48" t="n">
        <v>12093.75</v>
      </c>
      <c r="AF222" s="18">
        <f>'Investment Analysis'!BC222</f>
        <v/>
      </c>
      <c r="AG222" s="15">
        <f>'Investment Analysis'!BA222</f>
        <v/>
      </c>
      <c r="AH222" s="48" t="n"/>
      <c r="AI222" s="18">
        <f>IF(AH222&gt;0,(AH222-5000+20000+20000-AI$5)/AI$5,0)</f>
        <v/>
      </c>
      <c r="AJ222" s="15">
        <f>'Investment Analysis'!BH222</f>
        <v/>
      </c>
      <c r="AK222" s="48" t="n">
        <v>5230.78</v>
      </c>
      <c r="AL222" s="18">
        <f>IF(AK222&gt;0,(AK222+7000-AL$5)/AL$5,0)</f>
        <v/>
      </c>
      <c r="AM222" s="15">
        <f>'Investment Analysis'!BO222</f>
        <v/>
      </c>
      <c r="AN222" s="48" t="n">
        <v>6131.64</v>
      </c>
      <c r="AO222" s="18">
        <f>IF(AN222&gt;0,(AN222+25000+5000-AO$5)/AO$5,0)</f>
        <v/>
      </c>
      <c r="AP222" s="15">
        <f>'Investment Analysis'!BV222</f>
        <v/>
      </c>
      <c r="AQ222" s="48" t="n">
        <v>5446.19</v>
      </c>
      <c r="AR222" s="18">
        <f>IF(AQ222&gt;0,(AQ222+10000+4000-AR$5)/AR$5,0)</f>
        <v/>
      </c>
      <c r="AS222" s="15">
        <f>'Investment Analysis'!CC222</f>
        <v/>
      </c>
      <c r="AT222" s="48" t="n">
        <v>4946.56</v>
      </c>
      <c r="AU222" s="18">
        <f>'Investment Analysis'!CL222</f>
        <v/>
      </c>
      <c r="AV222" s="15">
        <f>'Investment Analysis'!CJ222</f>
        <v/>
      </c>
      <c r="AW222" s="48" t="n">
        <v>19337.02</v>
      </c>
      <c r="AX222" s="18">
        <f>IF(AW222&gt;0,(AW222+2000-AX$5)/AX$5,0)</f>
        <v/>
      </c>
      <c r="AY222" s="15">
        <f>'Investment Analysis'!CQ222</f>
        <v/>
      </c>
      <c r="AZ222" s="48" t="n">
        <v>16735.99</v>
      </c>
      <c r="BA222" s="18">
        <f>'Investment Analysis'!CZ222</f>
        <v/>
      </c>
      <c r="BB222" s="15">
        <f>'Investment Analysis'!CX222</f>
        <v/>
      </c>
      <c r="BC222" s="48" t="n">
        <v>9593.549999999999</v>
      </c>
      <c r="BD222" s="18">
        <f>IF(BC222&gt;0,(BC222-10000+30000+10000-BD$5)/BD$5,0)</f>
        <v/>
      </c>
      <c r="BE222" s="15">
        <f>'Investment Analysis'!DE222</f>
        <v/>
      </c>
      <c r="BF222" s="48" t="n">
        <v>4716.98</v>
      </c>
      <c r="BG222" s="18">
        <f>'Investment Analysis'!DN222</f>
        <v/>
      </c>
      <c r="BH222" s="15">
        <f>'Investment Analysis'!DL222</f>
        <v/>
      </c>
      <c r="BI222" s="48" t="n">
        <v>21268.1</v>
      </c>
      <c r="BJ222" s="18">
        <f>'Investment Analysis'!EB222</f>
        <v/>
      </c>
      <c r="BK222" s="15">
        <f>'Investment Analysis'!DZ222</f>
        <v/>
      </c>
      <c r="BL222" s="48" t="n">
        <v>19535.15</v>
      </c>
      <c r="BM222" s="18">
        <f>'Investment Analysis'!EI222</f>
        <v/>
      </c>
      <c r="BN222" s="15">
        <f>'Investment Analysis'!EG222</f>
        <v/>
      </c>
      <c r="BO222" s="48" t="n">
        <v>11646.05</v>
      </c>
      <c r="BP222" s="18">
        <f>'Investment Analysis'!DU222</f>
        <v/>
      </c>
      <c r="BQ222" s="15">
        <f>'Investment Analysis'!DS222</f>
        <v/>
      </c>
      <c r="BR222" s="48" t="n">
        <v>12601.61</v>
      </c>
      <c r="BS222" s="18">
        <f>'Investment Analysis'!EP222</f>
        <v/>
      </c>
      <c r="BT222" s="15">
        <f>'Investment Analysis'!EN222</f>
        <v/>
      </c>
      <c r="BU222" s="48" t="n">
        <v>13698.34</v>
      </c>
      <c r="BV222" s="18">
        <f>IF(BU222&gt;0,(BU222+8000-BV$5)/BV$5,0)</f>
        <v/>
      </c>
      <c r="BW222" s="15">
        <f>'Investment Analysis'!EU222</f>
        <v/>
      </c>
      <c r="BX222" s="48" t="n">
        <v>25759.63</v>
      </c>
      <c r="BY222" s="18">
        <f>IF(BX222&gt;0,(BX222-10000-5000-BY$5)/BY$5,0)</f>
        <v/>
      </c>
      <c r="BZ222" s="15">
        <f>'Investment Analysis'!FB222</f>
        <v/>
      </c>
      <c r="CA222" s="48" t="n">
        <v>21079.84</v>
      </c>
      <c r="CB222" s="18">
        <f>IF(CA222&gt;0,(CA222-CB$5)/CB$5,0)</f>
        <v/>
      </c>
      <c r="CC222" s="15">
        <f>'Investment Analysis'!FI222</f>
        <v/>
      </c>
      <c r="CD222" s="48" t="n">
        <v>9014.93</v>
      </c>
      <c r="CE222" s="18">
        <f>'Investment Analysis'!FR222</f>
        <v/>
      </c>
      <c r="CF222" s="15">
        <f>'Investment Analysis'!FP222</f>
        <v/>
      </c>
      <c r="CG222" s="48" t="n">
        <v>4487.94</v>
      </c>
      <c r="CH222" s="18">
        <f>'Investment Analysis'!FR222</f>
        <v/>
      </c>
      <c r="CI222" s="15">
        <f>'Investment Analysis'!FW222</f>
        <v/>
      </c>
      <c r="CJ222" s="48" t="n"/>
      <c r="CK222" s="18">
        <f>IF(CJ222&gt;0,(CJ222+5000+8000-CK$5)/CK$5,0)</f>
        <v/>
      </c>
      <c r="CL222" s="15">
        <f>'Investment Analysis'!GD222</f>
        <v/>
      </c>
      <c r="CM222" s="48" t="n">
        <v>39664.92</v>
      </c>
      <c r="CN222" s="18">
        <f>IF(CM222&gt;0,(CM222-CN$5)/CN$5,0)</f>
        <v/>
      </c>
      <c r="CO222" s="15">
        <f>'Investment Analysis'!GT222</f>
        <v/>
      </c>
      <c r="CP222" s="48" t="n">
        <v>30034.55</v>
      </c>
      <c r="CQ222" s="18">
        <f>IF(CP222&gt;0,(CP222-CQ$5)/CQ$5,0)</f>
        <v/>
      </c>
      <c r="CR222" s="15">
        <f>'Investment Analysis'!HG222</f>
        <v/>
      </c>
      <c r="CS222" s="48" t="n">
        <v>19352.5</v>
      </c>
      <c r="CT222" s="18">
        <f>IF(CS222&gt;0,(CS222-CT$5)/CT$5,0)</f>
        <v/>
      </c>
      <c r="CU222" s="15">
        <f>'Investment Analysis'!HN222</f>
        <v/>
      </c>
      <c r="CV222" s="48" t="n">
        <v>34161.75</v>
      </c>
      <c r="CW222" s="18">
        <f>IF(CV222&gt;0,(CV222-CW$5)/CW$5,0)</f>
        <v/>
      </c>
      <c r="CX222" s="15">
        <f>'Investment Analysis'!IB222</f>
        <v/>
      </c>
      <c r="CY222" s="48" t="n">
        <v>25128.6</v>
      </c>
      <c r="CZ222" s="18">
        <f>IF(CY222&gt;0,(CY222-CZ$5)/CZ$5,0)</f>
        <v/>
      </c>
      <c r="DA222" s="15">
        <f>'Investment Analysis'!II222</f>
        <v/>
      </c>
      <c r="DB222" s="48" t="n">
        <v>7667</v>
      </c>
      <c r="DC222" s="18">
        <f>IF(DB222&gt;0,(DB222-DC$5)/DC$5,0)</f>
        <v/>
      </c>
      <c r="DD222" s="15">
        <f>'Investment Analysis'!IP222</f>
        <v/>
      </c>
      <c r="DE222" s="48" t="n">
        <v>28572</v>
      </c>
      <c r="DF222" s="18">
        <f>'Investment Analysis'!IY222</f>
        <v/>
      </c>
      <c r="DG222" s="15">
        <f>'Investment Analysis'!IW222</f>
        <v/>
      </c>
      <c r="DH222" s="48" t="n">
        <v>6359.5</v>
      </c>
      <c r="DI222" s="18">
        <f>IF(DH222&gt;0,(DH222-DI$5)/DI$5,0)</f>
        <v/>
      </c>
      <c r="DJ222" s="15">
        <f>'Investment Analysis'!JD222</f>
        <v/>
      </c>
      <c r="DK222" s="48" t="n">
        <v>25358</v>
      </c>
      <c r="DL222" s="18">
        <f>IF(DK222&gt;0,(DK222-DL$5)/DL$5,0)</f>
        <v/>
      </c>
      <c r="DM222" s="15">
        <f>'Investment Analysis'!JK222</f>
        <v/>
      </c>
      <c r="DN222" s="48" t="n">
        <v>1136.8</v>
      </c>
      <c r="DO222" s="18">
        <f>IF(DN222&gt;0,(DN222-DO$5)/DO$5,0)</f>
        <v/>
      </c>
      <c r="DP222" s="15">
        <f>'Investment Analysis'!HU222</f>
        <v/>
      </c>
      <c r="DQ222" s="48" t="n">
        <v>30320</v>
      </c>
      <c r="DR222" s="18">
        <f>IF(DQ222&gt;0,(DQ222-DR$5)/DR$5,0)</f>
        <v/>
      </c>
      <c r="DS222" s="15">
        <f>'Investment Analysis'!JR222</f>
        <v/>
      </c>
      <c r="DT222" s="48" t="n">
        <v>15164</v>
      </c>
      <c r="DU222" s="18">
        <f>IF(DT222&gt;0,(DT222-630.54-DU$5)/DU$5,0)</f>
        <v/>
      </c>
      <c r="DV222" s="15">
        <f>'Investment Analysis'!JY222</f>
        <v/>
      </c>
      <c r="DW222" s="48" t="n">
        <v>15162</v>
      </c>
      <c r="DX222" s="18">
        <f>IF(DW222&gt;0,(DW222-DX$5)/DX$5,0)</f>
        <v/>
      </c>
      <c r="DY222" s="15">
        <f>'Investment Analysis'!KF222</f>
        <v/>
      </c>
      <c r="DZ222" s="48" t="n">
        <v>21645</v>
      </c>
      <c r="EA222" s="18">
        <f>IF(DZ222&gt;0,(DZ222-EA$5)/EA$5,0)</f>
        <v/>
      </c>
      <c r="EB222" s="15">
        <f>'Investment Analysis'!KM222</f>
        <v/>
      </c>
      <c r="EC222" s="48" t="n">
        <v>12740</v>
      </c>
      <c r="ED222" s="18">
        <f>'Investment Analysis'!KV222</f>
        <v/>
      </c>
      <c r="EE222" s="15">
        <f>'Investment Analysis'!KT222</f>
        <v/>
      </c>
      <c r="EF222" s="48" t="n">
        <v>25195.5</v>
      </c>
      <c r="EG222" s="18">
        <f>IF(EF222&gt;0,(EF222-EG$5)/EG$5,0)</f>
        <v/>
      </c>
      <c r="EH222" s="15">
        <f>'Investment Analysis'!LH222</f>
        <v/>
      </c>
      <c r="EI222" s="48" t="n">
        <v>10379.2</v>
      </c>
      <c r="EJ222" s="18">
        <f>'Investment Analysis'!LQ222</f>
        <v/>
      </c>
      <c r="EK222" s="15">
        <f>'Investment Analysis'!LO222</f>
        <v/>
      </c>
      <c r="EL222" s="48" t="n">
        <v>36105</v>
      </c>
      <c r="EM222" s="18">
        <f>IF(EL222&gt;0,(EL222-EM$4)/EM$4,0)</f>
        <v/>
      </c>
      <c r="EN222" s="15">
        <f>'Investment Analysis'!LX222</f>
        <v/>
      </c>
      <c r="EO222" s="48" t="n"/>
      <c r="EP222" s="68">
        <f>IF(EO222&gt;0,(EO222-500-EP$5)/EP$5,0)</f>
        <v/>
      </c>
      <c r="EQ222" s="15">
        <f>'Investment Analysis'!MC222</f>
        <v/>
      </c>
      <c r="ER222" s="48" t="n">
        <v>27324.5</v>
      </c>
      <c r="ES222" s="18">
        <f>'Investment Analysis'!LX222</f>
        <v/>
      </c>
      <c r="ET222" s="15">
        <f>'Investment Analysis'!LA222</f>
        <v/>
      </c>
      <c r="EU222" s="48" t="n">
        <v>78799.5</v>
      </c>
      <c r="EV222" s="18">
        <f>'Investment Analysis'!ML222</f>
        <v/>
      </c>
      <c r="EW222" s="15">
        <f>'Investment Analysis'!MJ222</f>
        <v/>
      </c>
      <c r="EX222" s="48" t="n">
        <v>104013</v>
      </c>
      <c r="EY222" s="18">
        <f>IF(EX222&gt;0,(EX222-EY$5)/EY$5,0)</f>
        <v/>
      </c>
      <c r="EZ222" s="15">
        <f>'Investment Analysis'!MQ222</f>
        <v/>
      </c>
      <c r="FA222" s="48" t="n">
        <v>17136</v>
      </c>
      <c r="FB222" s="18">
        <f>IF(FA222&gt;0,(FA222-FB$5)/FB$5,0)</f>
        <v/>
      </c>
      <c r="FC222" s="15">
        <f>'Investment Analysis'!MX222</f>
        <v/>
      </c>
      <c r="FD222" s="48" t="n">
        <v>21357.7</v>
      </c>
      <c r="FE222" s="18">
        <f>IF(FD222&gt;0,(FD222-FE$5)/FE$5,0)</f>
        <v/>
      </c>
      <c r="FF222" s="15">
        <f>'Investment Analysis'!NE222</f>
        <v/>
      </c>
      <c r="FG222" s="48" t="n">
        <v>21798</v>
      </c>
      <c r="FH222" s="18">
        <f>IF(FG222&gt;0,(FG222-FH$5)/FH$5,0)</f>
        <v/>
      </c>
      <c r="FI222" s="15">
        <f>'Investment Analysis'!NL222</f>
        <v/>
      </c>
      <c r="FJ222" s="48" t="n">
        <v>22388</v>
      </c>
      <c r="FK222" s="18">
        <f>IF(FJ222&gt;0,(FJ222-FK$5)/FK$5,0)</f>
        <v/>
      </c>
      <c r="FL222" s="15">
        <f>'Investment Analysis'!NS222</f>
        <v/>
      </c>
      <c r="FM222" s="48" t="n">
        <v>27009.45</v>
      </c>
      <c r="FN222" s="18">
        <f>IF(FM222&gt;0,(FM222-FN$5)/FN$5,0)</f>
        <v/>
      </c>
      <c r="FO222" s="15">
        <f>'Investment Analysis'!NZ222</f>
        <v/>
      </c>
      <c r="FP222" s="48" t="n">
        <v>32900</v>
      </c>
      <c r="FQ222" s="18">
        <f>IF(FP222&gt;0,(FP222-FQ$5)/FQ$5,0)</f>
        <v/>
      </c>
      <c r="FR222" s="15">
        <f>'Investment Analysis'!OG222</f>
        <v/>
      </c>
      <c r="FS222" s="48" t="n">
        <v>97719</v>
      </c>
      <c r="FT222" s="18">
        <f>IF(FS222&gt;0,(FS222-FT$5)/FT$5,0)</f>
        <v/>
      </c>
      <c r="FU222" s="15">
        <f>'Investment Analysis'!ON222</f>
        <v/>
      </c>
      <c r="FV222" s="48" t="n">
        <v>12000</v>
      </c>
      <c r="FW222" s="18">
        <f>IF(FV222&gt;0,(FV222-FW$5)/FW$5,0)</f>
        <v/>
      </c>
      <c r="FX222" s="15">
        <f>'Investment Analysis'!OU222</f>
        <v/>
      </c>
      <c r="FY222" s="48" t="n">
        <v>21750</v>
      </c>
      <c r="FZ222" s="18">
        <f>IF(FY222&gt;0,(FY222-FZ$5)/FZ$5,0)</f>
        <v/>
      </c>
      <c r="GA222" s="15">
        <f>'Investment Analysis'!PB222</f>
        <v/>
      </c>
      <c r="GB222" s="48" t="n">
        <v>21532.5</v>
      </c>
      <c r="GC222" s="18">
        <f>'Investment Analysis'!PK222</f>
        <v/>
      </c>
      <c r="GD222" s="15">
        <f>'Investment Analysis'!PI222</f>
        <v/>
      </c>
      <c r="GE222" s="48" t="n">
        <v>19452</v>
      </c>
      <c r="GF222" s="18">
        <f>'Investment Analysis'!PY222</f>
        <v/>
      </c>
      <c r="GG222" s="15">
        <f>'Investment Analysis'!PW222</f>
        <v/>
      </c>
      <c r="GH222" s="48" t="n"/>
      <c r="GI222" s="18">
        <f>'Investment Analysis'!QF222</f>
        <v/>
      </c>
      <c r="GJ222" s="15">
        <f>'Investment Analysis'!QD222</f>
        <v/>
      </c>
      <c r="GK222" s="48" t="n">
        <v>52500</v>
      </c>
      <c r="GL222" s="18">
        <f>'Investment Analysis'!QM222</f>
        <v/>
      </c>
      <c r="GM222" s="15">
        <f>'Investment Analysis'!QK222</f>
        <v/>
      </c>
      <c r="GN222" s="48" t="n">
        <v>15183</v>
      </c>
      <c r="GO222" s="18">
        <f>'Investment Analysis'!QT222</f>
        <v/>
      </c>
      <c r="GP222" s="15">
        <f>'Investment Analysis'!QR222</f>
        <v/>
      </c>
      <c r="GQ222" s="48" t="n"/>
      <c r="GR222" s="18">
        <f>'Investment Analysis'!RA222</f>
        <v/>
      </c>
      <c r="GS222" s="15">
        <f>'Investment Analysis'!QY222</f>
        <v/>
      </c>
      <c r="GT222" s="48" t="n">
        <v>29775.5</v>
      </c>
      <c r="GU222" s="18">
        <f>'Investment Analysis'!RH222</f>
        <v/>
      </c>
      <c r="GV222" s="15">
        <f>'Investment Analysis'!RF222</f>
        <v/>
      </c>
      <c r="GW222" s="48" t="n">
        <v>14682</v>
      </c>
      <c r="GX222" s="18">
        <f>'Investment Analysis'!RO222</f>
        <v/>
      </c>
      <c r="GY222" s="15">
        <f>'Investment Analysis'!RM222</f>
        <v/>
      </c>
      <c r="GZ222" s="48" t="n">
        <v>5812</v>
      </c>
      <c r="HA222" s="18">
        <f>'Investment Analysis'!RV222</f>
        <v/>
      </c>
      <c r="HB222" s="15">
        <f>'Investment Analysis'!RT222</f>
        <v/>
      </c>
      <c r="HC222" s="48" t="n">
        <v>37580</v>
      </c>
      <c r="HD222" s="18">
        <f>'Investment Analysis'!SC222</f>
        <v/>
      </c>
      <c r="HE222" s="15">
        <f>'Investment Analysis'!SA222</f>
        <v/>
      </c>
      <c r="HF222" s="48" t="n">
        <v>18645</v>
      </c>
      <c r="HG222" s="18">
        <f>'Investment Analysis'!SJ222</f>
        <v/>
      </c>
      <c r="HH222" s="15">
        <f>'Investment Analysis'!SH222</f>
        <v/>
      </c>
      <c r="HI222" s="48" t="n">
        <v>14840</v>
      </c>
      <c r="HJ222" s="18">
        <f>'Investment Analysis'!SM222</f>
        <v/>
      </c>
      <c r="HK222" s="15">
        <f>'Investment Analysis'!SK222</f>
        <v/>
      </c>
      <c r="HL222" s="48" t="n">
        <v>23265</v>
      </c>
      <c r="HM222" s="18">
        <f>'Investment Analysis'!SP222</f>
        <v/>
      </c>
      <c r="HN222" s="15">
        <f>'Investment Analysis'!SN222</f>
        <v/>
      </c>
      <c r="HO222" s="48" t="n">
        <v>14007.15</v>
      </c>
      <c r="HP222" s="18">
        <f>'Investment Analysis'!TE222</f>
        <v/>
      </c>
      <c r="HQ222" s="15">
        <f>'Investment Analysis'!TC222</f>
        <v/>
      </c>
      <c r="HR222" s="48" t="n">
        <v>14050</v>
      </c>
      <c r="HS222" s="18">
        <f>'Investment Analysis'!TL222</f>
        <v/>
      </c>
      <c r="HT222" s="15">
        <f>'Investment Analysis'!TJ222</f>
        <v/>
      </c>
      <c r="HU222" s="48" t="n"/>
      <c r="HV222" s="18">
        <f>'Investment Analysis'!TS222</f>
        <v/>
      </c>
      <c r="HW222" s="15">
        <f>'Investment Analysis'!TQ222</f>
        <v/>
      </c>
      <c r="HX222" s="48" t="n"/>
      <c r="HY222" s="18">
        <f>'Investment Analysis'!TZ222</f>
        <v/>
      </c>
      <c r="HZ222" s="15">
        <f>'Investment Analysis'!TX222</f>
        <v/>
      </c>
      <c r="IA222" s="48" t="n"/>
      <c r="IB222" s="18">
        <f>'Investment Analysis'!UG222</f>
        <v/>
      </c>
      <c r="IC222" s="15">
        <f>'Investment Analysis'!UE222</f>
        <v/>
      </c>
      <c r="ID222" s="48" t="n"/>
      <c r="IE222" s="18">
        <f>'Investment Analysis'!UN222</f>
        <v/>
      </c>
      <c r="IF222" s="15">
        <f>'Investment Analysis'!UL222</f>
        <v/>
      </c>
      <c r="IG222" s="48" t="n"/>
      <c r="IH222" s="18">
        <f>'Investment Analysis'!UU222</f>
        <v/>
      </c>
      <c r="II222" s="15">
        <f>'Investment Analysis'!US222</f>
        <v/>
      </c>
      <c r="IJ222" s="48" t="n"/>
      <c r="IK222" s="18">
        <f>'Investment Analysis'!VB222</f>
        <v/>
      </c>
      <c r="IL222" s="15">
        <f>'Investment Analysis'!UZ222</f>
        <v/>
      </c>
      <c r="IM222" s="48" t="n"/>
      <c r="IN222" s="18">
        <f>'Investment Analysis'!VI222</f>
        <v/>
      </c>
      <c r="IO222" s="15">
        <f>'Investment Analysis'!VG222</f>
        <v/>
      </c>
      <c r="IP222" s="18" t="n"/>
      <c r="IQ222" s="18" t="n"/>
      <c r="IR222" s="18" t="n"/>
      <c r="IS222" s="108">
        <f>IF(IT222&gt;0,IT222-IT221,0)</f>
        <v/>
      </c>
      <c r="IT222" s="48">
        <f>FY222+FV222+FS222+FP222+FM222+FJ222+FG222+FD222+FA222+EX222+EU222+ER222+EO222+EL222+EI222+EF222+EC222+DZ222+DW222+DT222+DQ222+DN222+DK222+DH222+DE222+DB222+CY222+CV222+CS222+CP222+CJ222+CG222+CD222+CA222+BX222+P222+CM222+GT222+GQ222+GN222+GK222+GH222+GE222+GB222+BU222+BR222+BO222+BL222+BI222+BF222+BC222+AZ222+AW222+AT222+AQ222+AN222+AK222+AH222+AE222+AB222+Y222+V222+S222+GW222+GZ222+HC222+HF222+HI222+HL222+HO222+HR222+HU222</f>
        <v/>
      </c>
      <c r="IU222" s="101">
        <f>IF(IT222&gt;0,IV222,0)</f>
        <v/>
      </c>
      <c r="IV222" s="101" t="n"/>
      <c r="IW222" s="15">
        <f>IF(IT222&gt;0,(IT222+IV$11-I$2)/I$2,0)</f>
        <v/>
      </c>
      <c r="IX222" s="113">
        <f>IF(IT222&gt;0,IT222+IV$11-I$2,0)</f>
        <v/>
      </c>
      <c r="IY222" s="21">
        <f>IF(IT222&gt;0,(IT222+IV$11+IV$33+IV$52+IV$73+IV$93+IV$113+IV$133+IV$159+IV$176+IV$201-IT$8)/IT$8,0)</f>
        <v/>
      </c>
      <c r="IZ222" s="173">
        <f>IF(IT222&gt;0,IT222+IV$11+IV$33+IV$52+IV$73+IV$93+IV$113+IV$133+IV$159+IV$176+IV$201-IT$8,0)</f>
        <v/>
      </c>
    </row>
    <row r="223">
      <c r="A223" s="554">
        <f>'Investment Analysis'!A223</f>
        <v/>
      </c>
      <c r="B223" s="4">
        <f>'Investment Analysis'!B223</f>
        <v/>
      </c>
      <c r="C223" s="27">
        <f>'Investment Analysis'!C223</f>
        <v/>
      </c>
      <c r="D223" s="14">
        <f>'Investment Analysis'!D223</f>
        <v/>
      </c>
      <c r="E223" s="15">
        <f>'Investment Analysis'!E223</f>
        <v/>
      </c>
      <c r="F223" s="13">
        <f>'Investment Analysis'!G223</f>
        <v/>
      </c>
      <c r="G223" s="14">
        <f>'Investment Analysis'!H223</f>
        <v/>
      </c>
      <c r="H223" s="15">
        <f>'Investment Analysis'!I223</f>
        <v/>
      </c>
      <c r="I223" s="13">
        <f>'Investment Analysis'!K223</f>
        <v/>
      </c>
      <c r="J223" s="14">
        <f>'Investment Analysis'!L223</f>
        <v/>
      </c>
      <c r="K223" s="15">
        <f>'Investment Analysis'!M223</f>
        <v/>
      </c>
      <c r="L223" s="41">
        <f>'Investment Analysis'!T223</f>
        <v/>
      </c>
      <c r="M223" s="21">
        <f>'Investment Analysis'!V223</f>
        <v/>
      </c>
      <c r="N223" s="21">
        <f>'Investment Analysis'!W223</f>
        <v/>
      </c>
      <c r="P223" s="48">
        <f>'Investment Analysis'!Y223</f>
        <v/>
      </c>
      <c r="Q223" s="18" t="n"/>
      <c r="R223" s="83" t="n"/>
      <c r="S223" s="48" t="n">
        <v>4837.11</v>
      </c>
      <c r="T223" s="18">
        <f>'Investment Analysis'!AH223</f>
        <v/>
      </c>
      <c r="U223" s="15">
        <f>'Investment Analysis'!AF223</f>
        <v/>
      </c>
      <c r="V223" s="48" t="n">
        <v>7351.7</v>
      </c>
      <c r="W223" s="18">
        <f>'Investment Analysis'!AO223</f>
        <v/>
      </c>
      <c r="X223" s="15">
        <f>'Investment Analysis'!AM223</f>
        <v/>
      </c>
      <c r="Y223" s="48" t="n">
        <v>11230.51</v>
      </c>
      <c r="Z223" s="18">
        <f>IF(Y223&gt;0,(Y223-Z$5)/Z$5,0)</f>
        <v/>
      </c>
      <c r="AA223" s="15">
        <f>'Investment Analysis'!GM223</f>
        <v/>
      </c>
      <c r="AB223" s="48" t="n">
        <v>2865.9</v>
      </c>
      <c r="AC223" s="18">
        <f>IF(AB223&gt;0,(AB223+8000+5000-AC$5)/AC$5,0)</f>
        <v/>
      </c>
      <c r="AD223" s="15">
        <f>'Investment Analysis'!AT223</f>
        <v/>
      </c>
      <c r="AE223" s="48" t="n">
        <v>11958.59</v>
      </c>
      <c r="AF223" s="18">
        <f>'Investment Analysis'!BC223</f>
        <v/>
      </c>
      <c r="AG223" s="15">
        <f>'Investment Analysis'!BA223</f>
        <v/>
      </c>
      <c r="AH223" s="48" t="n"/>
      <c r="AI223" s="18">
        <f>IF(AH223&gt;0,(AH223-5000+20000+20000-AI$5)/AI$5,0)</f>
        <v/>
      </c>
      <c r="AJ223" s="15">
        <f>'Investment Analysis'!BH223</f>
        <v/>
      </c>
      <c r="AK223" s="48" t="n">
        <v>5140.86</v>
      </c>
      <c r="AL223" s="18">
        <f>IF(AK223&gt;0,(AK223+7000-AL$5)/AL$5,0)</f>
        <v/>
      </c>
      <c r="AM223" s="15">
        <f>'Investment Analysis'!BO223</f>
        <v/>
      </c>
      <c r="AN223" s="48" t="n">
        <v>6028.62</v>
      </c>
      <c r="AO223" s="18">
        <f>IF(AN223&gt;0,(AN223+25000+5000-AO$5)/AO$5,0)</f>
        <v/>
      </c>
      <c r="AP223" s="15">
        <f>'Investment Analysis'!BV223</f>
        <v/>
      </c>
      <c r="AQ223" s="48" t="n">
        <v>5497.62</v>
      </c>
      <c r="AR223" s="18">
        <f>IF(AQ223&gt;0,(AQ223+10000+4000-AR$5)/AR$5,0)</f>
        <v/>
      </c>
      <c r="AS223" s="15">
        <f>'Investment Analysis'!CC223</f>
        <v/>
      </c>
      <c r="AT223" s="48" t="n">
        <v>4876.44</v>
      </c>
      <c r="AU223" s="18">
        <f>'Investment Analysis'!CL223</f>
        <v/>
      </c>
      <c r="AV223" s="15">
        <f>'Investment Analysis'!CJ223</f>
        <v/>
      </c>
      <c r="AW223" s="48" t="n">
        <v>18990.07</v>
      </c>
      <c r="AX223" s="18">
        <f>IF(AW223&gt;0,(AW223+2000-AX$5)/AX$5,0)</f>
        <v/>
      </c>
      <c r="AY223" s="15">
        <f>'Investment Analysis'!CQ223</f>
        <v/>
      </c>
      <c r="AZ223" s="48" t="n">
        <v>16621.75</v>
      </c>
      <c r="BA223" s="18">
        <f>'Investment Analysis'!CZ223</f>
        <v/>
      </c>
      <c r="BB223" s="15">
        <f>'Investment Analysis'!CX223</f>
        <v/>
      </c>
      <c r="BC223" s="48" t="n">
        <v>9502.959999999999</v>
      </c>
      <c r="BD223" s="18">
        <f>IF(BC223&gt;0,(BC223-10000+30000+10000-BD$5)/BD$5,0)</f>
        <v/>
      </c>
      <c r="BE223" s="15">
        <f>'Investment Analysis'!DE223</f>
        <v/>
      </c>
      <c r="BF223" s="48" t="n">
        <v>4693.6</v>
      </c>
      <c r="BG223" s="18">
        <f>'Investment Analysis'!DN223</f>
        <v/>
      </c>
      <c r="BH223" s="15">
        <f>'Investment Analysis'!DL223</f>
        <v/>
      </c>
      <c r="BI223" s="48" t="n">
        <v>20797.01</v>
      </c>
      <c r="BJ223" s="18">
        <f>'Investment Analysis'!EB223</f>
        <v/>
      </c>
      <c r="BK223" s="15">
        <f>'Investment Analysis'!DZ223</f>
        <v/>
      </c>
      <c r="BL223" s="48" t="n">
        <v>19210.07</v>
      </c>
      <c r="BM223" s="18">
        <f>'Investment Analysis'!EI223</f>
        <v/>
      </c>
      <c r="BN223" s="15">
        <f>'Investment Analysis'!EG223</f>
        <v/>
      </c>
      <c r="BO223" s="48" t="n">
        <v>11537.21</v>
      </c>
      <c r="BP223" s="18">
        <f>'Investment Analysis'!DU223</f>
        <v/>
      </c>
      <c r="BQ223" s="15">
        <f>'Investment Analysis'!DS223</f>
        <v/>
      </c>
      <c r="BR223" s="48" t="n">
        <v>12446.67</v>
      </c>
      <c r="BS223" s="18">
        <f>'Investment Analysis'!EP223</f>
        <v/>
      </c>
      <c r="BT223" s="15">
        <f>'Investment Analysis'!EN223</f>
        <v/>
      </c>
      <c r="BU223" s="48" t="n">
        <v>13712.43</v>
      </c>
      <c r="BV223" s="18">
        <f>IF(BU223&gt;0,(BU223+8000-BV$5)/BV$5,0)</f>
        <v/>
      </c>
      <c r="BW223" s="15">
        <f>'Investment Analysis'!EU223</f>
        <v/>
      </c>
      <c r="BX223" s="48" t="n">
        <v>25822.53</v>
      </c>
      <c r="BY223" s="18">
        <f>IF(BX223&gt;0,(BX223-10000-5000-BY$5)/BY$5,0)</f>
        <v/>
      </c>
      <c r="BZ223" s="15">
        <f>'Investment Analysis'!FB223</f>
        <v/>
      </c>
      <c r="CA223" s="48" t="n">
        <v>21239.3</v>
      </c>
      <c r="CB223" s="18">
        <f>IF(CA223&gt;0,(CA223-CB$5)/CB$5,0)</f>
        <v/>
      </c>
      <c r="CC223" s="15">
        <f>'Investment Analysis'!FI223</f>
        <v/>
      </c>
      <c r="CD223" s="48" t="n">
        <v>8883.25</v>
      </c>
      <c r="CE223" s="18">
        <f>'Investment Analysis'!FR223</f>
        <v/>
      </c>
      <c r="CF223" s="15">
        <f>'Investment Analysis'!FP223</f>
        <v/>
      </c>
      <c r="CG223" s="48" t="n">
        <v>4487.43</v>
      </c>
      <c r="CH223" s="18">
        <f>'Investment Analysis'!FR223</f>
        <v/>
      </c>
      <c r="CI223" s="15">
        <f>'Investment Analysis'!FW223</f>
        <v/>
      </c>
      <c r="CJ223" s="48" t="n"/>
      <c r="CK223" s="18">
        <f>IF(CJ223&gt;0,(CJ223+5000+8000-CK$5)/CK$5,0)</f>
        <v/>
      </c>
      <c r="CL223" s="15">
        <f>'Investment Analysis'!GD223</f>
        <v/>
      </c>
      <c r="CM223" s="48" t="n">
        <v>39147.45</v>
      </c>
      <c r="CN223" s="18">
        <f>IF(CM223&gt;0,(CM223-CN$5)/CN$5,0)</f>
        <v/>
      </c>
      <c r="CO223" s="15">
        <f>'Investment Analysis'!GT223</f>
        <v/>
      </c>
      <c r="CP223" s="48" t="n">
        <v>28984.15</v>
      </c>
      <c r="CQ223" s="18">
        <f>IF(CP223&gt;0,(CP223-CQ$5)/CQ$5,0)</f>
        <v/>
      </c>
      <c r="CR223" s="15">
        <f>'Investment Analysis'!HG223</f>
        <v/>
      </c>
      <c r="CS223" s="48" t="n">
        <v>18102.5</v>
      </c>
      <c r="CT223" s="18">
        <f>IF(CS223&gt;0,(CS223-CT$5)/CT$5,0)</f>
        <v/>
      </c>
      <c r="CU223" s="15">
        <f>'Investment Analysis'!HN223</f>
        <v/>
      </c>
      <c r="CV223" s="48" t="n">
        <v>32914</v>
      </c>
      <c r="CW223" s="18">
        <f>IF(CV223&gt;0,(CV223-CW$5)/CW$5,0)</f>
        <v/>
      </c>
      <c r="CX223" s="15">
        <f>'Investment Analysis'!IB223</f>
        <v/>
      </c>
      <c r="CY223" s="48" t="n">
        <v>24891.3</v>
      </c>
      <c r="CZ223" s="18">
        <f>IF(CY223&gt;0,(CY223-CZ$5)/CZ$5,0)</f>
        <v/>
      </c>
      <c r="DA223" s="15">
        <f>'Investment Analysis'!II223</f>
        <v/>
      </c>
      <c r="DB223" s="48" t="n">
        <v>7635.75</v>
      </c>
      <c r="DC223" s="18">
        <f>IF(DB223&gt;0,(DB223-DC$5)/DC$5,0)</f>
        <v/>
      </c>
      <c r="DD223" s="15">
        <f>'Investment Analysis'!IP223</f>
        <v/>
      </c>
      <c r="DE223" s="48" t="n">
        <v>27072</v>
      </c>
      <c r="DF223" s="18">
        <f>'Investment Analysis'!IY223</f>
        <v/>
      </c>
      <c r="DG223" s="15">
        <f>'Investment Analysis'!IW223</f>
        <v/>
      </c>
      <c r="DH223" s="48" t="n">
        <v>6189.4</v>
      </c>
      <c r="DI223" s="18">
        <f>IF(DH223&gt;0,(DH223-DI$5)/DI$5,0)</f>
        <v/>
      </c>
      <c r="DJ223" s="15">
        <f>'Investment Analysis'!JD223</f>
        <v/>
      </c>
      <c r="DK223" s="48" t="n">
        <v>24855</v>
      </c>
      <c r="DL223" s="18">
        <f>IF(DK223&gt;0,(DK223-DL$5)/DL$5,0)</f>
        <v/>
      </c>
      <c r="DM223" s="15">
        <f>'Investment Analysis'!JK223</f>
        <v/>
      </c>
      <c r="DN223" s="48" t="n">
        <v>1145</v>
      </c>
      <c r="DO223" s="18">
        <f>IF(DN223&gt;0,(DN223-DO$5)/DO$5,0)</f>
        <v/>
      </c>
      <c r="DP223" s="15">
        <f>'Investment Analysis'!HU223</f>
        <v/>
      </c>
      <c r="DQ223" s="48" t="n">
        <v>28850</v>
      </c>
      <c r="DR223" s="18">
        <f>IF(DQ223&gt;0,(DQ223-DR$5)/DR$5,0)</f>
        <v/>
      </c>
      <c r="DS223" s="15">
        <f>'Investment Analysis'!JR223</f>
        <v/>
      </c>
      <c r="DT223" s="48" t="n">
        <v>12984</v>
      </c>
      <c r="DU223" s="18">
        <f>IF(DT223&gt;0,(DT223-630.54-DU$5)/DU$5,0)</f>
        <v/>
      </c>
      <c r="DV223" s="15">
        <f>'Investment Analysis'!JY223</f>
        <v/>
      </c>
      <c r="DW223" s="48" t="n">
        <v>16548</v>
      </c>
      <c r="DX223" s="18">
        <f>IF(DW223&gt;0,(DW223-DX$5)/DX$5,0)</f>
        <v/>
      </c>
      <c r="DY223" s="15">
        <f>'Investment Analysis'!KF223</f>
        <v/>
      </c>
      <c r="DZ223" s="48" t="n">
        <v>20342.5</v>
      </c>
      <c r="EA223" s="18">
        <f>IF(DZ223&gt;0,(DZ223-EA$5)/EA$5,0)</f>
        <v/>
      </c>
      <c r="EB223" s="15">
        <f>'Investment Analysis'!KM223</f>
        <v/>
      </c>
      <c r="EC223" s="48" t="n">
        <v>12480</v>
      </c>
      <c r="ED223" s="18">
        <f>'Investment Analysis'!KV223</f>
        <v/>
      </c>
      <c r="EE223" s="15">
        <f>'Investment Analysis'!KT223</f>
        <v/>
      </c>
      <c r="EF223" s="48" t="n">
        <v>25326</v>
      </c>
      <c r="EG223" s="18">
        <f>IF(EF223&gt;0,(EF223-EG$5)/EG$5,0)</f>
        <v/>
      </c>
      <c r="EH223" s="15">
        <f>'Investment Analysis'!LH223</f>
        <v/>
      </c>
      <c r="EI223" s="48" t="n">
        <v>10353.85</v>
      </c>
      <c r="EJ223" s="18">
        <f>'Investment Analysis'!LQ223</f>
        <v/>
      </c>
      <c r="EK223" s="15">
        <f>'Investment Analysis'!LO223</f>
        <v/>
      </c>
      <c r="EL223" s="48" t="n">
        <v>35655</v>
      </c>
      <c r="EM223" s="18">
        <f>IF(EL223&gt;0,(EL223-EM$4)/EM$4,0)</f>
        <v/>
      </c>
      <c r="EN223" s="15">
        <f>'Investment Analysis'!LX223</f>
        <v/>
      </c>
      <c r="EO223" s="48" t="n"/>
      <c r="EP223" s="68">
        <f>IF(EO223&gt;0,(EO223-500-EP$5)/EP$5,0)</f>
        <v/>
      </c>
      <c r="EQ223" s="15">
        <f>'Investment Analysis'!MC223</f>
        <v/>
      </c>
      <c r="ER223" s="48" t="n">
        <v>24563</v>
      </c>
      <c r="ES223" s="18">
        <f>'Investment Analysis'!LX223</f>
        <v/>
      </c>
      <c r="ET223" s="15">
        <f>'Investment Analysis'!LA223</f>
        <v/>
      </c>
      <c r="EU223" s="48" t="n">
        <v>69387.5</v>
      </c>
      <c r="EV223" s="18">
        <f>'Investment Analysis'!ML223</f>
        <v/>
      </c>
      <c r="EW223" s="15">
        <f>'Investment Analysis'!MJ223</f>
        <v/>
      </c>
      <c r="EX223" s="48" t="n">
        <v>101813.25</v>
      </c>
      <c r="EY223" s="18">
        <f>IF(EX223&gt;0,(EX223-EY$5)/EY$5,0)</f>
        <v/>
      </c>
      <c r="EZ223" s="15">
        <f>'Investment Analysis'!MQ223</f>
        <v/>
      </c>
      <c r="FA223" s="48" t="n">
        <v>16680</v>
      </c>
      <c r="FB223" s="18">
        <f>IF(FA223&gt;0,(FA223-FB$5)/FB$5,0)</f>
        <v/>
      </c>
      <c r="FC223" s="15">
        <f>'Investment Analysis'!MX223</f>
        <v/>
      </c>
      <c r="FD223" s="48" t="n">
        <v>21368.9</v>
      </c>
      <c r="FE223" s="18">
        <f>IF(FD223&gt;0,(FD223-FE$5)/FE$5,0)</f>
        <v/>
      </c>
      <c r="FF223" s="15">
        <f>'Investment Analysis'!NE223</f>
        <v/>
      </c>
      <c r="FG223" s="48" t="n">
        <v>24390</v>
      </c>
      <c r="FH223" s="18">
        <f>IF(FG223&gt;0,(FG223-FH$5)/FH$5,0)</f>
        <v/>
      </c>
      <c r="FI223" s="15">
        <f>'Investment Analysis'!NL223</f>
        <v/>
      </c>
      <c r="FJ223" s="48" t="n">
        <v>22006.8</v>
      </c>
      <c r="FK223" s="18">
        <f>IF(FJ223&gt;0,(FJ223-FK$5)/FK$5,0)</f>
        <v/>
      </c>
      <c r="FL223" s="15">
        <f>'Investment Analysis'!NS223</f>
        <v/>
      </c>
      <c r="FM223" s="48" t="n">
        <v>27051.25</v>
      </c>
      <c r="FN223" s="18">
        <f>IF(FM223&gt;0,(FM223-FN$5)/FN$5,0)</f>
        <v/>
      </c>
      <c r="FO223" s="15">
        <f>'Investment Analysis'!NZ223</f>
        <v/>
      </c>
      <c r="FP223" s="48" t="n">
        <v>32900</v>
      </c>
      <c r="FQ223" s="18">
        <f>IF(FP223&gt;0,(FP223-FQ$5)/FQ$5,0)</f>
        <v/>
      </c>
      <c r="FR223" s="15">
        <f>'Investment Analysis'!OG223</f>
        <v/>
      </c>
      <c r="FS223" s="48" t="n">
        <v>83334</v>
      </c>
      <c r="FT223" s="18">
        <f>IF(FS223&gt;0,(FS223-FT$5)/FT$5,0)</f>
        <v/>
      </c>
      <c r="FU223" s="15">
        <f>'Investment Analysis'!ON223</f>
        <v/>
      </c>
      <c r="FV223" s="48" t="n">
        <v>11060</v>
      </c>
      <c r="FW223" s="18">
        <f>IF(FV223&gt;0,(FV223-FW$5)/FW$5,0)</f>
        <v/>
      </c>
      <c r="FX223" s="15">
        <f>'Investment Analysis'!OU223</f>
        <v/>
      </c>
      <c r="FY223" s="48" t="n">
        <v>21887.5</v>
      </c>
      <c r="FZ223" s="18">
        <f>IF(FY223&gt;0,(FY223-FZ$5)/FZ$5,0)</f>
        <v/>
      </c>
      <c r="GA223" s="15">
        <f>'Investment Analysis'!PB223</f>
        <v/>
      </c>
      <c r="GB223" s="48" t="n">
        <v>21376.5</v>
      </c>
      <c r="GC223" s="18">
        <f>'Investment Analysis'!PK223</f>
        <v/>
      </c>
      <c r="GD223" s="15">
        <f>'Investment Analysis'!PI223</f>
        <v/>
      </c>
      <c r="GE223" s="48" t="n">
        <v>18144</v>
      </c>
      <c r="GF223" s="18">
        <f>'Investment Analysis'!PY223</f>
        <v/>
      </c>
      <c r="GG223" s="15">
        <f>'Investment Analysis'!PW223</f>
        <v/>
      </c>
      <c r="GH223" s="48" t="n"/>
      <c r="GI223" s="18">
        <f>'Investment Analysis'!QF223</f>
        <v/>
      </c>
      <c r="GJ223" s="15">
        <f>'Investment Analysis'!QD223</f>
        <v/>
      </c>
      <c r="GK223" s="48" t="n">
        <v>52240</v>
      </c>
      <c r="GL223" s="18">
        <f>'Investment Analysis'!QM223</f>
        <v/>
      </c>
      <c r="GM223" s="15">
        <f>'Investment Analysis'!QK223</f>
        <v/>
      </c>
      <c r="GN223" s="48" t="n">
        <v>14238</v>
      </c>
      <c r="GO223" s="18">
        <f>'Investment Analysis'!QT223</f>
        <v/>
      </c>
      <c r="GP223" s="15">
        <f>'Investment Analysis'!QR223</f>
        <v/>
      </c>
      <c r="GQ223" s="48" t="n"/>
      <c r="GR223" s="18">
        <f>'Investment Analysis'!RA223</f>
        <v/>
      </c>
      <c r="GS223" s="15">
        <f>'Investment Analysis'!QY223</f>
        <v/>
      </c>
      <c r="GT223" s="48" t="n">
        <v>28946.75</v>
      </c>
      <c r="GU223" s="18">
        <f>'Investment Analysis'!RH223</f>
        <v/>
      </c>
      <c r="GV223" s="15">
        <f>'Investment Analysis'!RF223</f>
        <v/>
      </c>
      <c r="GW223" s="48" t="n">
        <v>14462</v>
      </c>
      <c r="GX223" s="18">
        <f>'Investment Analysis'!RO223</f>
        <v/>
      </c>
      <c r="GY223" s="15">
        <f>'Investment Analysis'!RM223</f>
        <v/>
      </c>
      <c r="GZ223" s="48" t="n">
        <v>5944</v>
      </c>
      <c r="HA223" s="18">
        <f>'Investment Analysis'!RV223</f>
        <v/>
      </c>
      <c r="HB223" s="15">
        <f>'Investment Analysis'!RT223</f>
        <v/>
      </c>
      <c r="HC223" s="48" t="n">
        <v>35010</v>
      </c>
      <c r="HD223" s="18">
        <f>'Investment Analysis'!SC223</f>
        <v/>
      </c>
      <c r="HE223" s="15">
        <f>'Investment Analysis'!SA223</f>
        <v/>
      </c>
      <c r="HF223" s="48" t="n">
        <v>17180</v>
      </c>
      <c r="HG223" s="18">
        <f>'Investment Analysis'!SJ223</f>
        <v/>
      </c>
      <c r="HH223" s="15">
        <f>'Investment Analysis'!SH223</f>
        <v/>
      </c>
      <c r="HI223" s="48" t="n">
        <v>14440</v>
      </c>
      <c r="HJ223" s="18">
        <f>'Investment Analysis'!SM223</f>
        <v/>
      </c>
      <c r="HK223" s="15">
        <f>'Investment Analysis'!SK223</f>
        <v/>
      </c>
      <c r="HL223" s="48" t="n">
        <v>21292.5</v>
      </c>
      <c r="HM223" s="18">
        <f>'Investment Analysis'!SP223</f>
        <v/>
      </c>
      <c r="HN223" s="15">
        <f>'Investment Analysis'!SN223</f>
        <v/>
      </c>
      <c r="HO223" s="48" t="n">
        <v>13247.25</v>
      </c>
      <c r="HP223" s="18">
        <f>'Investment Analysis'!TE223</f>
        <v/>
      </c>
      <c r="HQ223" s="15">
        <f>'Investment Analysis'!TC223</f>
        <v/>
      </c>
      <c r="HR223" s="48" t="n">
        <v>13960</v>
      </c>
      <c r="HS223" s="18">
        <f>'Investment Analysis'!TL223</f>
        <v/>
      </c>
      <c r="HT223" s="15">
        <f>'Investment Analysis'!TJ223</f>
        <v/>
      </c>
      <c r="HU223" s="48" t="n"/>
      <c r="HV223" s="18">
        <f>'Investment Analysis'!TS223</f>
        <v/>
      </c>
      <c r="HW223" s="15">
        <f>'Investment Analysis'!TQ223</f>
        <v/>
      </c>
      <c r="HX223" s="48" t="n"/>
      <c r="HY223" s="18">
        <f>'Investment Analysis'!TZ223</f>
        <v/>
      </c>
      <c r="HZ223" s="15">
        <f>'Investment Analysis'!TX223</f>
        <v/>
      </c>
      <c r="IA223" s="48" t="n"/>
      <c r="IB223" s="18">
        <f>'Investment Analysis'!UG223</f>
        <v/>
      </c>
      <c r="IC223" s="15">
        <f>'Investment Analysis'!UE223</f>
        <v/>
      </c>
      <c r="ID223" s="48" t="n"/>
      <c r="IE223" s="18">
        <f>'Investment Analysis'!UN223</f>
        <v/>
      </c>
      <c r="IF223" s="15">
        <f>'Investment Analysis'!UL223</f>
        <v/>
      </c>
      <c r="IG223" s="48" t="n"/>
      <c r="IH223" s="18">
        <f>'Investment Analysis'!UU223</f>
        <v/>
      </c>
      <c r="II223" s="15">
        <f>'Investment Analysis'!US223</f>
        <v/>
      </c>
      <c r="IJ223" s="48" t="n"/>
      <c r="IK223" s="18">
        <f>'Investment Analysis'!VB223</f>
        <v/>
      </c>
      <c r="IL223" s="15">
        <f>'Investment Analysis'!UZ223</f>
        <v/>
      </c>
      <c r="IM223" s="48" t="n"/>
      <c r="IN223" s="18">
        <f>'Investment Analysis'!VI223</f>
        <v/>
      </c>
      <c r="IO223" s="15">
        <f>'Investment Analysis'!VG223</f>
        <v/>
      </c>
      <c r="IP223" s="18" t="n"/>
      <c r="IQ223" s="18" t="n"/>
      <c r="IR223" s="18" t="n"/>
      <c r="IS223" s="108">
        <f>IF(IT223&gt;0,IT223-IT222,0)</f>
        <v/>
      </c>
      <c r="IT223" s="48">
        <f>FY223+FV223+FS223+FP223+FM223+FJ223+FG223+FD223+FA223+EX223+EU223+ER223+EO223+EL223+EI223+EF223+EC223+DZ223+DW223+DT223+DQ223+DN223+DK223+DH223+DE223+DB223+CY223+CV223+CS223+CP223+CJ223+CG223+CD223+CA223+BX223+P223+CM223+GT223+GQ223+GN223+GK223+GH223+GE223+GB223+BU223+BR223+BO223+BL223+BI223+BF223+BC223+AZ223+AW223+AT223+AQ223+AN223+AK223+AH223+AE223+AB223+Y223+V223+S223+GW223+GZ223+HC223+HF223+HI223+HL223+HO223+HR223+HU223</f>
        <v/>
      </c>
      <c r="IU223" s="101">
        <f>IF(IT223&gt;0,IV223,0)</f>
        <v/>
      </c>
      <c r="IW223" s="15">
        <f>IF(IT223&gt;0,(IT223+IV$11-I$2)/I$2,0)</f>
        <v/>
      </c>
      <c r="IX223" s="113">
        <f>IF(IT223&gt;0,IT223+IV$11-I$2,0)</f>
        <v/>
      </c>
      <c r="IY223" s="21">
        <f>IF(IT223&gt;0,(IT223+IV$11+IV$33+IV$52+IV$73+IV$93+IV$113+IV$133+IV$159+IV$176+IV$201+IV$224-IT$8)/IT$8,0)</f>
        <v/>
      </c>
      <c r="IZ223" s="173">
        <f>IF(IT223&gt;0,IT223+IV$11+IV$33+IV$52+IV$73+IV$93+IV$113+IV$133+IV$159+IV$176+IV$201+IV$224-IT$8,0)</f>
        <v/>
      </c>
    </row>
    <row r="224">
      <c r="A224" s="554">
        <f>'Investment Analysis'!A224</f>
        <v/>
      </c>
      <c r="B224" s="4">
        <f>'Investment Analysis'!B224</f>
        <v/>
      </c>
      <c r="C224" s="27">
        <f>'Investment Analysis'!C224</f>
        <v/>
      </c>
      <c r="D224" s="14">
        <f>'Investment Analysis'!D224</f>
        <v/>
      </c>
      <c r="E224" s="15">
        <f>'Investment Analysis'!E224</f>
        <v/>
      </c>
      <c r="F224" s="13">
        <f>'Investment Analysis'!G224</f>
        <v/>
      </c>
      <c r="G224" s="14">
        <f>'Investment Analysis'!H224</f>
        <v/>
      </c>
      <c r="H224" s="15">
        <f>'Investment Analysis'!I224</f>
        <v/>
      </c>
      <c r="I224" s="13">
        <f>'Investment Analysis'!K224</f>
        <v/>
      </c>
      <c r="J224" s="14">
        <f>'Investment Analysis'!L224</f>
        <v/>
      </c>
      <c r="K224" s="15">
        <f>'Investment Analysis'!M224</f>
        <v/>
      </c>
      <c r="L224" s="41">
        <f>'Investment Analysis'!T224</f>
        <v/>
      </c>
      <c r="M224" s="21">
        <f>'Investment Analysis'!V224</f>
        <v/>
      </c>
      <c r="N224" s="21">
        <f>'Investment Analysis'!W224</f>
        <v/>
      </c>
      <c r="P224" s="48">
        <f>'Investment Analysis'!Y224</f>
        <v/>
      </c>
      <c r="Q224" s="18" t="n"/>
      <c r="R224" s="83" t="n"/>
      <c r="S224" s="48" t="n">
        <v>4831.16</v>
      </c>
      <c r="T224" s="18">
        <f>'Investment Analysis'!AH224</f>
        <v/>
      </c>
      <c r="U224" s="15">
        <f>'Investment Analysis'!AF224</f>
        <v/>
      </c>
      <c r="V224" s="48" t="n">
        <v>7369.71</v>
      </c>
      <c r="W224" s="18">
        <f>'Investment Analysis'!AO224</f>
        <v/>
      </c>
      <c r="X224" s="15">
        <f>'Investment Analysis'!AM224</f>
        <v/>
      </c>
      <c r="Y224" s="48" t="n">
        <v>11192.16</v>
      </c>
      <c r="Z224" s="18">
        <f>IF(Y224&gt;0,(Y224-Z$5)/Z$5,0)</f>
        <v/>
      </c>
      <c r="AA224" s="15">
        <f>'Investment Analysis'!GM224</f>
        <v/>
      </c>
      <c r="AB224" s="48" t="n">
        <v>2857.7</v>
      </c>
      <c r="AC224" s="18">
        <f>IF(AB224&gt;0,(AB224+8000+5000-AC$5)/AC$5,0)</f>
        <v/>
      </c>
      <c r="AD224" s="15">
        <f>'Investment Analysis'!AT224</f>
        <v/>
      </c>
      <c r="AE224" s="48" t="n">
        <v>11974.97</v>
      </c>
      <c r="AF224" s="18">
        <f>'Investment Analysis'!BC224</f>
        <v/>
      </c>
      <c r="AG224" s="15">
        <f>'Investment Analysis'!BA224</f>
        <v/>
      </c>
      <c r="AH224" s="48" t="n"/>
      <c r="AI224" s="18">
        <f>IF(AH224&gt;0,(AH224-5000+20000+20000-AI$5)/AI$5,0)</f>
        <v/>
      </c>
      <c r="AJ224" s="15">
        <f>'Investment Analysis'!BH224</f>
        <v/>
      </c>
      <c r="AK224" s="48" t="n">
        <v>5204.21</v>
      </c>
      <c r="AL224" s="18">
        <f>IF(AK224&gt;0,(AK224+7000-AL$5)/AL$5,0)</f>
        <v/>
      </c>
      <c r="AM224" s="15">
        <f>'Investment Analysis'!BO224</f>
        <v/>
      </c>
      <c r="AN224" s="48" t="n">
        <v>6050.02</v>
      </c>
      <c r="AO224" s="18">
        <f>IF(AN224&gt;0,(AN224+25000+5000-AO$5)/AO$5,0)</f>
        <v/>
      </c>
      <c r="AP224" s="15">
        <f>'Investment Analysis'!BV224</f>
        <v/>
      </c>
      <c r="AQ224" s="48" t="n">
        <v>5493.81</v>
      </c>
      <c r="AR224" s="18">
        <f>IF(AQ224&gt;0,(AQ224+10000+4000-AR$5)/AR$5,0)</f>
        <v/>
      </c>
      <c r="AS224" s="15">
        <f>'Investment Analysis'!CC224</f>
        <v/>
      </c>
      <c r="AT224" s="48" t="n">
        <v>4930.62</v>
      </c>
      <c r="AU224" s="18">
        <f>'Investment Analysis'!CL224</f>
        <v/>
      </c>
      <c r="AV224" s="15">
        <f>'Investment Analysis'!CJ224</f>
        <v/>
      </c>
      <c r="AW224" s="48" t="n">
        <v>19006.34</v>
      </c>
      <c r="AX224" s="18">
        <f>IF(AW224&gt;0,(AW224+2000-AX$5)/AX$5,0)</f>
        <v/>
      </c>
      <c r="AY224" s="15">
        <f>'Investment Analysis'!CQ224</f>
        <v/>
      </c>
      <c r="AZ224" s="48" t="n">
        <v>16727.83</v>
      </c>
      <c r="BA224" s="18">
        <f>'Investment Analysis'!CZ224</f>
        <v/>
      </c>
      <c r="BB224" s="15">
        <f>'Investment Analysis'!CX224</f>
        <v/>
      </c>
      <c r="BC224" s="48" t="n">
        <v>9574.48</v>
      </c>
      <c r="BD224" s="18">
        <f>IF(BC224&gt;0,(BC224-10000+30000+10000-BD$5)/BD$5,0)</f>
        <v/>
      </c>
      <c r="BE224" s="15">
        <f>'Investment Analysis'!DE224</f>
        <v/>
      </c>
      <c r="BF224" s="48" t="n">
        <v>4699.89</v>
      </c>
      <c r="BG224" s="18">
        <f>'Investment Analysis'!DN224</f>
        <v/>
      </c>
      <c r="BH224" s="15">
        <f>'Investment Analysis'!DL224</f>
        <v/>
      </c>
      <c r="BI224" s="48" t="n">
        <v>20635.36</v>
      </c>
      <c r="BJ224" s="18">
        <f>'Investment Analysis'!EB224</f>
        <v/>
      </c>
      <c r="BK224" s="15">
        <f>'Investment Analysis'!DZ224</f>
        <v/>
      </c>
      <c r="BL224" s="48" t="n">
        <v>19175.85</v>
      </c>
      <c r="BM224" s="18">
        <f>'Investment Analysis'!EI224</f>
        <v/>
      </c>
      <c r="BN224" s="15">
        <f>'Investment Analysis'!EG224</f>
        <v/>
      </c>
      <c r="BO224" s="48" t="n">
        <v>11516.37</v>
      </c>
      <c r="BP224" s="18">
        <f>'Investment Analysis'!DU224</f>
        <v/>
      </c>
      <c r="BQ224" s="15">
        <f>'Investment Analysis'!DS224</f>
        <v/>
      </c>
      <c r="BR224" s="48" t="n">
        <v>12398.86</v>
      </c>
      <c r="BS224" s="18">
        <f>'Investment Analysis'!EP224</f>
        <v/>
      </c>
      <c r="BT224" s="15">
        <f>'Investment Analysis'!EN224</f>
        <v/>
      </c>
      <c r="BU224" s="48" t="n">
        <v>13930.81</v>
      </c>
      <c r="BV224" s="18">
        <f>IF(BU224&gt;0,(BU224+8000-BV$5)/BV$5,0)</f>
        <v/>
      </c>
      <c r="BW224" s="15">
        <f>'Investment Analysis'!EU224</f>
        <v/>
      </c>
      <c r="BX224" s="48" t="n">
        <v>26357.22</v>
      </c>
      <c r="BY224" s="18">
        <f>IF(BX224&gt;0,(BX224-10000-5000-BY$5)/BY$5,0)</f>
        <v/>
      </c>
      <c r="BZ224" s="15">
        <f>'Investment Analysis'!FB224</f>
        <v/>
      </c>
      <c r="CA224" s="48" t="n">
        <v>21575.55</v>
      </c>
      <c r="CB224" s="18">
        <f>IF(CA224&gt;0,(CA224-CB$5)/CB$5,0)</f>
        <v/>
      </c>
      <c r="CC224" s="15">
        <f>'Investment Analysis'!FI224</f>
        <v/>
      </c>
      <c r="CD224" s="48" t="n">
        <v>9015.41</v>
      </c>
      <c r="CE224" s="18">
        <f>'Investment Analysis'!FR224</f>
        <v/>
      </c>
      <c r="CF224" s="15">
        <f>'Investment Analysis'!FP224</f>
        <v/>
      </c>
      <c r="CG224" s="48" t="n">
        <v>4557.53</v>
      </c>
      <c r="CH224" s="18">
        <f>'Investment Analysis'!FR224</f>
        <v/>
      </c>
      <c r="CI224" s="15">
        <f>'Investment Analysis'!FW224</f>
        <v/>
      </c>
      <c r="CJ224" s="48" t="n"/>
      <c r="CK224" s="18">
        <f>IF(CJ224&gt;0,(CJ224+5000+8000-CK$5)/CK$5,0)</f>
        <v/>
      </c>
      <c r="CL224" s="15">
        <f>'Investment Analysis'!GD224</f>
        <v/>
      </c>
      <c r="CM224" s="48" t="n">
        <v>39439.94</v>
      </c>
      <c r="CN224" s="18">
        <f>IF(CM224&gt;0,(CM224-CN$5)/CN$5,0)</f>
        <v/>
      </c>
      <c r="CO224" s="15">
        <f>'Investment Analysis'!GT224</f>
        <v/>
      </c>
      <c r="CP224" s="48" t="n">
        <v>27918.8</v>
      </c>
      <c r="CQ224" s="18">
        <f>IF(CP224&gt;0,(CP224-CQ$5)/CQ$5,0)</f>
        <v/>
      </c>
      <c r="CR224" s="15">
        <f>'Investment Analysis'!HG224</f>
        <v/>
      </c>
      <c r="CS224" s="48" t="n">
        <v>19470</v>
      </c>
      <c r="CT224" s="18">
        <f>IF(CS224&gt;0,(CS224-CT$5)/CT$5,0)</f>
        <v/>
      </c>
      <c r="CU224" s="15">
        <f>'Investment Analysis'!HN224</f>
        <v/>
      </c>
      <c r="CV224" s="48" t="n">
        <v>32926.25</v>
      </c>
      <c r="CW224" s="18">
        <f>IF(CV224&gt;0,(CV224-CW$5)/CW$5,0)</f>
        <v/>
      </c>
      <c r="CX224" s="15">
        <f>'Investment Analysis'!IB224</f>
        <v/>
      </c>
      <c r="CY224" s="48" t="n">
        <v>24460.1</v>
      </c>
      <c r="CZ224" s="18">
        <f>IF(CY224&gt;0,(CY224-CZ$5)/CZ$5,0)</f>
        <v/>
      </c>
      <c r="DA224" s="15">
        <f>'Investment Analysis'!II224</f>
        <v/>
      </c>
      <c r="DB224" s="48" t="n">
        <v>7739</v>
      </c>
      <c r="DC224" s="18">
        <f>IF(DB224&gt;0,(DB224-DC$5)/DC$5,0)</f>
        <v/>
      </c>
      <c r="DD224" s="15">
        <f>'Investment Analysis'!IP224</f>
        <v/>
      </c>
      <c r="DE224" s="48" t="n">
        <v>27678</v>
      </c>
      <c r="DF224" s="18">
        <f>'Investment Analysis'!IY224</f>
        <v/>
      </c>
      <c r="DG224" s="15">
        <f>'Investment Analysis'!IW224</f>
        <v/>
      </c>
      <c r="DH224" s="48" t="n">
        <v>6217.1</v>
      </c>
      <c r="DI224" s="18">
        <f>IF(DH224&gt;0,(DH224-DI$5)/DI$5,0)</f>
        <v/>
      </c>
      <c r="DJ224" s="15">
        <f>'Investment Analysis'!JD224</f>
        <v/>
      </c>
      <c r="DK224" s="48" t="n">
        <v>24841</v>
      </c>
      <c r="DL224" s="18">
        <f>IF(DK224&gt;0,(DK224-DL$5)/DL$5,0)</f>
        <v/>
      </c>
      <c r="DM224" s="15">
        <f>'Investment Analysis'!JK224</f>
        <v/>
      </c>
      <c r="DN224" s="48" t="n">
        <v>1172.2</v>
      </c>
      <c r="DO224" s="18">
        <f>IF(DN224&gt;0,(DN224-DO$5)/DO$5,0)</f>
        <v/>
      </c>
      <c r="DP224" s="15">
        <f>'Investment Analysis'!HU224</f>
        <v/>
      </c>
      <c r="DQ224" s="48" t="n">
        <v>31680</v>
      </c>
      <c r="DR224" s="18">
        <f>IF(DQ224&gt;0,(DQ224-DR$5)/DR$5,0)</f>
        <v/>
      </c>
      <c r="DS224" s="15">
        <f>'Investment Analysis'!JR224</f>
        <v/>
      </c>
      <c r="DT224" s="48" t="n">
        <v>12136</v>
      </c>
      <c r="DU224" s="18">
        <f>IF(DT224&gt;0,(DT224-630.54-DU$5)/DU$5,0)</f>
        <v/>
      </c>
      <c r="DV224" s="15">
        <f>'Investment Analysis'!JY224</f>
        <v/>
      </c>
      <c r="DW224" s="48" t="n">
        <v>16681</v>
      </c>
      <c r="DX224" s="18">
        <f>IF(DW224&gt;0,(DW224-DX$5)/DX$5,0)</f>
        <v/>
      </c>
      <c r="DY224" s="15">
        <f>'Investment Analysis'!KF224</f>
        <v/>
      </c>
      <c r="DZ224" s="48" t="n">
        <v>20451.25</v>
      </c>
      <c r="EA224" s="18">
        <f>IF(DZ224&gt;0,(DZ224-EA$5)/EA$5,0)</f>
        <v/>
      </c>
      <c r="EB224" s="15">
        <f>'Investment Analysis'!KM224</f>
        <v/>
      </c>
      <c r="EC224" s="48" t="n">
        <v>14365</v>
      </c>
      <c r="ED224" s="18">
        <f>'Investment Analysis'!KV224</f>
        <v/>
      </c>
      <c r="EE224" s="15">
        <f>'Investment Analysis'!KT224</f>
        <v/>
      </c>
      <c r="EF224" s="48" t="n">
        <v>26086.5</v>
      </c>
      <c r="EG224" s="18">
        <f>IF(EF224&gt;0,(EF224-EG$5)/EG$5,0)</f>
        <v/>
      </c>
      <c r="EH224" s="15">
        <f>'Investment Analysis'!LH224</f>
        <v/>
      </c>
      <c r="EI224" s="48" t="n">
        <v>10491.65</v>
      </c>
      <c r="EJ224" s="18">
        <f>'Investment Analysis'!LQ224</f>
        <v/>
      </c>
      <c r="EK224" s="15">
        <f>'Investment Analysis'!LO224</f>
        <v/>
      </c>
      <c r="EL224" s="48" t="n">
        <v>36495</v>
      </c>
      <c r="EM224" s="18">
        <f>IF(EL224&gt;0,(EL224-EM$4)/EM$4,0)</f>
        <v/>
      </c>
      <c r="EN224" s="15">
        <f>'Investment Analysis'!LX224</f>
        <v/>
      </c>
      <c r="EO224" s="48" t="n"/>
      <c r="EP224" s="68">
        <f>IF(EO224&gt;0,(EO224-500-EP$5)/EP$5,0)</f>
        <v/>
      </c>
      <c r="EQ224" s="15">
        <f>'Investment Analysis'!MC224</f>
        <v/>
      </c>
      <c r="ER224" s="48" t="n">
        <v>24430</v>
      </c>
      <c r="ES224" s="18">
        <f>'Investment Analysis'!LX224</f>
        <v/>
      </c>
      <c r="ET224" s="15">
        <f>'Investment Analysis'!LA224</f>
        <v/>
      </c>
      <c r="EU224" s="48" t="n">
        <v>73222.5</v>
      </c>
      <c r="EV224" s="18">
        <f>'Investment Analysis'!ML224</f>
        <v/>
      </c>
      <c r="EW224" s="15">
        <f>'Investment Analysis'!MJ224</f>
        <v/>
      </c>
      <c r="EX224" s="48" t="n">
        <v>101613.75</v>
      </c>
      <c r="EY224" s="18">
        <f>IF(EX224&gt;0,(EX224-EY$5)/EY$5,0)</f>
        <v/>
      </c>
      <c r="EZ224" s="15">
        <f>'Investment Analysis'!MQ224</f>
        <v/>
      </c>
      <c r="FA224" s="48" t="n">
        <v>17824</v>
      </c>
      <c r="FB224" s="18">
        <f>IF(FA224&gt;0,(FA224-FB$5)/FB$5,0)</f>
        <v/>
      </c>
      <c r="FC224" s="15">
        <f>'Investment Analysis'!MX224</f>
        <v/>
      </c>
      <c r="FD224" s="48" t="n">
        <v>21508.9</v>
      </c>
      <c r="FE224" s="18">
        <f>IF(FD224&gt;0,(FD224-FE$5)/FE$5,0)</f>
        <v/>
      </c>
      <c r="FF224" s="15">
        <f>'Investment Analysis'!NE224</f>
        <v/>
      </c>
      <c r="FG224" s="48" t="n">
        <v>24984</v>
      </c>
      <c r="FH224" s="18">
        <f>IF(FG224&gt;0,(FG224-FH$5)/FH$5,0)</f>
        <v/>
      </c>
      <c r="FI224" s="15">
        <f>'Investment Analysis'!NL224</f>
        <v/>
      </c>
      <c r="FJ224" s="48" t="n">
        <v>23005.2</v>
      </c>
      <c r="FK224" s="18">
        <f>IF(FJ224&gt;0,(FJ224-FK$5)/FK$5,0)</f>
        <v/>
      </c>
      <c r="FL224" s="15">
        <f>'Investment Analysis'!NS224</f>
        <v/>
      </c>
      <c r="FM224" s="48" t="n">
        <v>26488.85</v>
      </c>
      <c r="FN224" s="18">
        <f>IF(FM224&gt;0,(FM224-FN$5)/FN$5,0)</f>
        <v/>
      </c>
      <c r="FO224" s="15">
        <f>'Investment Analysis'!NZ224</f>
        <v/>
      </c>
      <c r="FP224" s="48" t="n">
        <v>33300</v>
      </c>
      <c r="FQ224" s="18">
        <f>IF(FP224&gt;0,(FP224-FQ$5)/FQ$5,0)</f>
        <v/>
      </c>
      <c r="FR224" s="15">
        <f>'Investment Analysis'!OG224</f>
        <v/>
      </c>
      <c r="FS224" s="48" t="n">
        <v>88248</v>
      </c>
      <c r="FT224" s="18">
        <f>IF(FS224&gt;0,(FS224-FT$5)/FT$5,0)</f>
        <v/>
      </c>
      <c r="FU224" s="15">
        <f>'Investment Analysis'!ON224</f>
        <v/>
      </c>
      <c r="FV224" s="48" t="n">
        <v>11460</v>
      </c>
      <c r="FW224" s="18">
        <f>IF(FV224&gt;0,(FV224-FW$5)/FW$5,0)</f>
        <v/>
      </c>
      <c r="FX224" s="15">
        <f>'Investment Analysis'!OU224</f>
        <v/>
      </c>
      <c r="FY224" s="48" t="n">
        <v>22121.25</v>
      </c>
      <c r="FZ224" s="18">
        <f>IF(FY224&gt;0,(FY224-FZ$5)/FZ$5,0)</f>
        <v/>
      </c>
      <c r="GA224" s="15">
        <f>'Investment Analysis'!PB224</f>
        <v/>
      </c>
      <c r="GB224" s="48" t="n">
        <v>21799.5</v>
      </c>
      <c r="GC224" s="18">
        <f>'Investment Analysis'!PK224</f>
        <v/>
      </c>
      <c r="GD224" s="15">
        <f>'Investment Analysis'!PI224</f>
        <v/>
      </c>
      <c r="GE224" s="48" t="n">
        <v>18780</v>
      </c>
      <c r="GF224" s="18">
        <f>'Investment Analysis'!PY224</f>
        <v/>
      </c>
      <c r="GG224" s="15">
        <f>'Investment Analysis'!PW224</f>
        <v/>
      </c>
      <c r="GH224" s="48" t="n"/>
      <c r="GI224" s="18">
        <f>'Investment Analysis'!QF224</f>
        <v/>
      </c>
      <c r="GJ224" s="15">
        <f>'Investment Analysis'!QD224</f>
        <v/>
      </c>
      <c r="GK224" s="48" t="n">
        <v>51980</v>
      </c>
      <c r="GL224" s="18">
        <f>'Investment Analysis'!QM224</f>
        <v/>
      </c>
      <c r="GM224" s="15">
        <f>'Investment Analysis'!QK224</f>
        <v/>
      </c>
      <c r="GN224" s="48" t="n">
        <v>15624</v>
      </c>
      <c r="GO224" s="18">
        <f>'Investment Analysis'!QT224</f>
        <v/>
      </c>
      <c r="GP224" s="15">
        <f>'Investment Analysis'!QR224</f>
        <v/>
      </c>
      <c r="GQ224" s="48" t="n"/>
      <c r="GR224" s="18">
        <f>'Investment Analysis'!RA224</f>
        <v/>
      </c>
      <c r="GS224" s="15">
        <f>'Investment Analysis'!QY224</f>
        <v/>
      </c>
      <c r="GT224" s="48" t="n">
        <v>28356</v>
      </c>
      <c r="GU224" s="18">
        <f>'Investment Analysis'!RH224</f>
        <v/>
      </c>
      <c r="GV224" s="15">
        <f>'Investment Analysis'!RF224</f>
        <v/>
      </c>
      <c r="GW224" s="48" t="n">
        <v>14325</v>
      </c>
      <c r="GX224" s="18">
        <f>'Investment Analysis'!RO224</f>
        <v/>
      </c>
      <c r="GY224" s="15">
        <f>'Investment Analysis'!RM224</f>
        <v/>
      </c>
      <c r="GZ224" s="48" t="n">
        <v>6078</v>
      </c>
      <c r="HA224" s="18">
        <f>'Investment Analysis'!RV224</f>
        <v/>
      </c>
      <c r="HB224" s="15">
        <f>'Investment Analysis'!RT224</f>
        <v/>
      </c>
      <c r="HC224" s="48" t="n">
        <v>35586</v>
      </c>
      <c r="HD224" s="18">
        <f>'Investment Analysis'!SC224</f>
        <v/>
      </c>
      <c r="HE224" s="15">
        <f>'Investment Analysis'!SA224</f>
        <v/>
      </c>
      <c r="HF224" s="48" t="n">
        <v>16885</v>
      </c>
      <c r="HG224" s="18">
        <f>'Investment Analysis'!SJ224</f>
        <v/>
      </c>
      <c r="HH224" s="15">
        <f>'Investment Analysis'!SH224</f>
        <v/>
      </c>
      <c r="HI224" s="48" t="n">
        <v>16040</v>
      </c>
      <c r="HJ224" s="18">
        <f>'Investment Analysis'!SM224</f>
        <v/>
      </c>
      <c r="HK224" s="15">
        <f>'Investment Analysis'!SK224</f>
        <v/>
      </c>
      <c r="HL224" s="48" t="n">
        <v>22125</v>
      </c>
      <c r="HM224" s="18">
        <f>'Investment Analysis'!SP224</f>
        <v/>
      </c>
      <c r="HN224" s="15">
        <f>'Investment Analysis'!SN224</f>
        <v/>
      </c>
      <c r="HO224" s="48" t="n">
        <v>14943</v>
      </c>
      <c r="HP224" s="18">
        <f>'Investment Analysis'!TE224</f>
        <v/>
      </c>
      <c r="HQ224" s="15">
        <f>'Investment Analysis'!TC224</f>
        <v/>
      </c>
      <c r="HR224" s="48" t="n">
        <v>13625</v>
      </c>
      <c r="HS224" s="18">
        <f>'Investment Analysis'!TL224</f>
        <v/>
      </c>
      <c r="HT224" s="15">
        <f>'Investment Analysis'!TJ224</f>
        <v/>
      </c>
      <c r="HU224" s="48" t="n">
        <v>0</v>
      </c>
      <c r="HV224" s="18">
        <f>'Investment Analysis'!TS224</f>
        <v/>
      </c>
      <c r="HW224" s="15">
        <f>'Investment Analysis'!TQ224</f>
        <v/>
      </c>
      <c r="HX224" s="48" t="n"/>
      <c r="HY224" s="18">
        <f>'Investment Analysis'!TZ224</f>
        <v/>
      </c>
      <c r="HZ224" s="15">
        <f>'Investment Analysis'!TX224</f>
        <v/>
      </c>
      <c r="IA224" s="48" t="n"/>
      <c r="IB224" s="18">
        <f>'Investment Analysis'!UG224</f>
        <v/>
      </c>
      <c r="IC224" s="15">
        <f>'Investment Analysis'!UE224</f>
        <v/>
      </c>
      <c r="ID224" s="48" t="n"/>
      <c r="IE224" s="18">
        <f>'Investment Analysis'!UN224</f>
        <v/>
      </c>
      <c r="IF224" s="15">
        <f>'Investment Analysis'!UL224</f>
        <v/>
      </c>
      <c r="IG224" s="48" t="n"/>
      <c r="IH224" s="18">
        <f>'Investment Analysis'!UU224</f>
        <v/>
      </c>
      <c r="II224" s="15">
        <f>'Investment Analysis'!US224</f>
        <v/>
      </c>
      <c r="IJ224" s="48" t="n"/>
      <c r="IK224" s="18">
        <f>'Investment Analysis'!VB224</f>
        <v/>
      </c>
      <c r="IL224" s="15">
        <f>'Investment Analysis'!UZ224</f>
        <v/>
      </c>
      <c r="IM224" s="48" t="n"/>
      <c r="IN224" s="18">
        <f>'Investment Analysis'!VI224</f>
        <v/>
      </c>
      <c r="IO224" s="15">
        <f>'Investment Analysis'!VG224</f>
        <v/>
      </c>
      <c r="IP224" s="18" t="n"/>
      <c r="IQ224" s="18" t="n"/>
      <c r="IR224" s="18" t="n"/>
      <c r="IS224" s="108">
        <f>IF(IT224&gt;0,IT224-IT223,0)</f>
        <v/>
      </c>
      <c r="IT224" s="48">
        <f>FY224+FV224+FS224+FP224+FM224+FJ224+FG224+FD224+FA224+EX224+EU224+ER224+EO224+EL224+EI224+EF224+EC224+DZ224+DW224+DT224+DQ224+DN224+DK224+DH224+DE224+DB224+CY224+CV224+CS224+CP224+CJ224+CG224+CD224+CA224+BX224+P224+CM224+GT224+GQ224+GN224+GK224+GH224+GE224+GB224+BU224+BR224+BO224+BL224+BI224+BF224+BC224+AZ224+AW224+AT224+AQ224+AN224+AK224+AH224+AE224+AB224+Y224+V224+S224+GW224+GZ224+HC224+HF224+HI224+HL224+HO224+HR224+HU224</f>
        <v/>
      </c>
      <c r="IU224" s="101">
        <f>IF(IT224&gt;0,IV224,0)</f>
        <v/>
      </c>
      <c r="IV224" s="101" t="n"/>
      <c r="IW224" s="15">
        <f>IF(IT224&gt;0,(IT224+IV$11-I$2)/I$2,0)</f>
        <v/>
      </c>
      <c r="IX224" s="113">
        <f>IF(IT224&gt;0,IT224+IV$11-I$2,0)</f>
        <v/>
      </c>
      <c r="IY224" s="21">
        <f>IF(IT224&gt;0,(IT224+IV$11+IV$33+IV$52+IV$73+IV$93+IV$113+IV$133+IV$159+IV$176+IV$201+IV$224-IT$8)/IT$8,0)</f>
        <v/>
      </c>
      <c r="IZ224" s="173">
        <f>IF(IT224&gt;0,IT224+IV$11+IV$33+IV$52+IV$73+IV$93+IV$113+IV$133+IV$159+IV$176+IV$201+IV$224-IT$8,0)</f>
        <v/>
      </c>
    </row>
    <row r="225">
      <c r="A225" s="554">
        <f>'Investment Analysis'!A225</f>
        <v/>
      </c>
      <c r="B225" s="4">
        <f>'Investment Analysis'!B225</f>
        <v/>
      </c>
      <c r="C225" s="27">
        <f>'Investment Analysis'!C225</f>
        <v/>
      </c>
      <c r="D225" s="14">
        <f>'Investment Analysis'!D225</f>
        <v/>
      </c>
      <c r="E225" s="15">
        <f>'Investment Analysis'!E225</f>
        <v/>
      </c>
      <c r="F225" s="13">
        <f>'Investment Analysis'!G225</f>
        <v/>
      </c>
      <c r="G225" s="14">
        <f>'Investment Analysis'!H225</f>
        <v/>
      </c>
      <c r="H225" s="15">
        <f>'Investment Analysis'!I225</f>
        <v/>
      </c>
      <c r="I225" s="13">
        <f>'Investment Analysis'!K225</f>
        <v/>
      </c>
      <c r="J225" s="14">
        <f>'Investment Analysis'!L225</f>
        <v/>
      </c>
      <c r="K225" s="15">
        <f>'Investment Analysis'!M225</f>
        <v/>
      </c>
      <c r="L225" s="41">
        <f>'Investment Analysis'!T225</f>
        <v/>
      </c>
      <c r="M225" s="21">
        <f>'Investment Analysis'!V225</f>
        <v/>
      </c>
      <c r="N225" s="21">
        <f>'Investment Analysis'!W225</f>
        <v/>
      </c>
      <c r="P225" s="48">
        <f>'Investment Analysis'!Y225</f>
        <v/>
      </c>
      <c r="Q225" s="18" t="n"/>
      <c r="R225" s="83" t="n"/>
      <c r="S225" s="48" t="n">
        <v>4955.53</v>
      </c>
      <c r="T225" s="18">
        <f>'Investment Analysis'!AH225</f>
        <v/>
      </c>
      <c r="U225" s="15">
        <f>'Investment Analysis'!AF225</f>
        <v/>
      </c>
      <c r="V225" s="48" t="n">
        <v>7504.8</v>
      </c>
      <c r="W225" s="18">
        <f>'Investment Analysis'!AO225</f>
        <v/>
      </c>
      <c r="X225" s="15">
        <f>'Investment Analysis'!AM225</f>
        <v/>
      </c>
      <c r="Y225" s="48" t="n">
        <v>11321.58</v>
      </c>
      <c r="Z225" s="18">
        <f>IF(Y225&gt;0,(Y225-Z$5)/Z$5,0)</f>
        <v/>
      </c>
      <c r="AA225" s="15">
        <f>'Investment Analysis'!GM225</f>
        <v/>
      </c>
      <c r="AB225" s="48" t="n">
        <v>2931.48</v>
      </c>
      <c r="AC225" s="18">
        <f>IF(AB225&gt;0,(AB225+8000+5000-AC$5)/AC$5,0)</f>
        <v/>
      </c>
      <c r="AD225" s="15">
        <f>'Investment Analysis'!AT225</f>
        <v/>
      </c>
      <c r="AE225" s="48" t="n">
        <v>12160.82</v>
      </c>
      <c r="AF225" s="18">
        <f>'Investment Analysis'!BC225</f>
        <v/>
      </c>
      <c r="AG225" s="15">
        <f>'Investment Analysis'!BA225</f>
        <v/>
      </c>
      <c r="AH225" s="48" t="n"/>
      <c r="AI225" s="18">
        <f>IF(AH225&gt;0,(AH225-5000+20000+20000-AI$5)/AI$5,0)</f>
        <v/>
      </c>
      <c r="AJ225" s="15">
        <f>'Investment Analysis'!BH225</f>
        <v/>
      </c>
      <c r="AK225" s="48" t="n">
        <v>5270.28</v>
      </c>
      <c r="AL225" s="18">
        <f>IF(AK225&gt;0,(AK225+7000-AL$5)/AL$5,0)</f>
        <v/>
      </c>
      <c r="AM225" s="15">
        <f>'Investment Analysis'!BO225</f>
        <v/>
      </c>
      <c r="AN225" s="48" t="n">
        <v>6141</v>
      </c>
      <c r="AO225" s="18">
        <f>IF(AN225&gt;0,(AN225+25000+5000-AO$5)/AO$5,0)</f>
        <v/>
      </c>
      <c r="AP225" s="15">
        <f>'Investment Analysis'!BV225</f>
        <v/>
      </c>
      <c r="AQ225" s="48" t="n">
        <v>5570.01</v>
      </c>
      <c r="AR225" s="18">
        <f>IF(AQ225&gt;0,(AQ225+10000+4000-AR$5)/AR$5,0)</f>
        <v/>
      </c>
      <c r="AS225" s="15">
        <f>'Investment Analysis'!CC225</f>
        <v/>
      </c>
      <c r="AT225" s="48" t="n">
        <v>5000.74</v>
      </c>
      <c r="AU225" s="18">
        <f>'Investment Analysis'!CL225</f>
        <v/>
      </c>
      <c r="AV225" s="15">
        <f>'Investment Analysis'!CJ225</f>
        <v/>
      </c>
      <c r="AW225" s="48" t="n">
        <v>19369.55</v>
      </c>
      <c r="AX225" s="18">
        <f>IF(AW225&gt;0,(AW225+2000-AX$5)/AX$5,0)</f>
        <v/>
      </c>
      <c r="AY225" s="15">
        <f>'Investment Analysis'!CQ225</f>
        <v/>
      </c>
      <c r="AZ225" s="48" t="n">
        <v>16956.31</v>
      </c>
      <c r="BA225" s="18">
        <f>'Investment Analysis'!CZ225</f>
        <v/>
      </c>
      <c r="BB225" s="15">
        <f>'Investment Analysis'!CX225</f>
        <v/>
      </c>
      <c r="BC225" s="48" t="n">
        <v>9650.77</v>
      </c>
      <c r="BD225" s="18">
        <f>IF(BC225&gt;0,(BC225-10000+30000+10000-BD$5)/BD$5,0)</f>
        <v/>
      </c>
      <c r="BE225" s="15">
        <f>'Investment Analysis'!DE225</f>
        <v/>
      </c>
      <c r="BF225" s="48" t="n">
        <v>4751.16</v>
      </c>
      <c r="BG225" s="18">
        <f>'Investment Analysis'!DN225</f>
        <v/>
      </c>
      <c r="BH225" s="15">
        <f>'Investment Analysis'!DL225</f>
        <v/>
      </c>
      <c r="BI225" s="48" t="n">
        <v>21443.6</v>
      </c>
      <c r="BJ225" s="18">
        <f>'Investment Analysis'!EB225</f>
        <v/>
      </c>
      <c r="BK225" s="15">
        <f>'Investment Analysis'!DZ225</f>
        <v/>
      </c>
      <c r="BL225" s="48" t="n">
        <v>19744.75</v>
      </c>
      <c r="BM225" s="18">
        <f>'Investment Analysis'!EI225</f>
        <v/>
      </c>
      <c r="BN225" s="15">
        <f>'Investment Analysis'!EG225</f>
        <v/>
      </c>
      <c r="BO225" s="48" t="n">
        <v>11666.89</v>
      </c>
      <c r="BP225" s="18">
        <f>'Investment Analysis'!DU225</f>
        <v/>
      </c>
      <c r="BQ225" s="15">
        <f>'Investment Analysis'!DS225</f>
        <v/>
      </c>
      <c r="BR225" s="48" t="n">
        <v>12634.37</v>
      </c>
      <c r="BS225" s="18">
        <f>'Investment Analysis'!EP225</f>
        <v/>
      </c>
      <c r="BT225" s="15">
        <f>'Investment Analysis'!EN225</f>
        <v/>
      </c>
      <c r="BU225" s="48" t="n">
        <v>13951.94</v>
      </c>
      <c r="BV225" s="18">
        <f>IF(BU225&gt;0,(BU225+8000-BV$5)/BV$5,0)</f>
        <v/>
      </c>
      <c r="BW225" s="15">
        <f>'Investment Analysis'!EU225</f>
        <v/>
      </c>
      <c r="BX225" s="48" t="n">
        <v>27583.87</v>
      </c>
      <c r="BY225" s="18">
        <f>IF(BX225&gt;0,(BX225-10000-5000-BY$5)/BY$5,0)</f>
        <v/>
      </c>
      <c r="BZ225" s="15">
        <f>'Investment Analysis'!FB225</f>
        <v/>
      </c>
      <c r="CA225" s="48" t="n">
        <v>21828.61</v>
      </c>
      <c r="CB225" s="18">
        <f>IF(CA225&gt;0,(CA225-CB$5)/CB$5,0)</f>
        <v/>
      </c>
      <c r="CC225" s="15">
        <f>'Investment Analysis'!FI225</f>
        <v/>
      </c>
      <c r="CD225" s="48" t="n">
        <v>9031.690000000001</v>
      </c>
      <c r="CE225" s="18">
        <f>'Investment Analysis'!FR225</f>
        <v/>
      </c>
      <c r="CF225" s="15">
        <f>'Investment Analysis'!FP225</f>
        <v/>
      </c>
      <c r="CG225" s="48" t="n">
        <v>4561.11</v>
      </c>
      <c r="CH225" s="18">
        <f>'Investment Analysis'!FR225</f>
        <v/>
      </c>
      <c r="CI225" s="15">
        <f>'Investment Analysis'!FW225</f>
        <v/>
      </c>
      <c r="CJ225" s="48" t="n"/>
      <c r="CK225" s="18">
        <f>IF(CJ225&gt;0,(CJ225+5000+8000-CK$5)/CK$5,0)</f>
        <v/>
      </c>
      <c r="CL225" s="15">
        <f>'Investment Analysis'!GD225</f>
        <v/>
      </c>
      <c r="CM225" s="48" t="n">
        <v>39867.41</v>
      </c>
      <c r="CN225" s="18">
        <f>IF(CM225&gt;0,(CM225-CN$5)/CN$5,0)</f>
        <v/>
      </c>
      <c r="CO225" s="15">
        <f>'Investment Analysis'!GT225</f>
        <v/>
      </c>
      <c r="CP225" s="48" t="n">
        <v>28939.95</v>
      </c>
      <c r="CQ225" s="18">
        <f>IF(CP225&gt;0,(CP225-CQ$5)/CQ$5,0)</f>
        <v/>
      </c>
      <c r="CR225" s="15">
        <f>'Investment Analysis'!HG225</f>
        <v/>
      </c>
      <c r="CS225" s="48" t="n">
        <v>19795</v>
      </c>
      <c r="CT225" s="18">
        <f>IF(CS225&gt;0,(CS225-CT$5)/CT$5,0)</f>
        <v/>
      </c>
      <c r="CU225" s="15">
        <f>'Investment Analysis'!HN225</f>
        <v/>
      </c>
      <c r="CV225" s="48" t="n">
        <v>34833.75</v>
      </c>
      <c r="CW225" s="18">
        <f>IF(CV225&gt;0,(CV225-CW$5)/CW$5,0)</f>
        <v/>
      </c>
      <c r="CX225" s="15">
        <f>'Investment Analysis'!IB225</f>
        <v/>
      </c>
      <c r="CY225" s="48" t="n">
        <v>25087.3</v>
      </c>
      <c r="CZ225" s="18">
        <f>IF(CY225&gt;0,(CY225-CZ$5)/CZ$5,0)</f>
        <v/>
      </c>
      <c r="DA225" s="15">
        <f>'Investment Analysis'!II225</f>
        <v/>
      </c>
      <c r="DB225" s="48" t="n">
        <v>7966.5</v>
      </c>
      <c r="DC225" s="18">
        <f>IF(DB225&gt;0,(DB225-DC$5)/DC$5,0)</f>
        <v/>
      </c>
      <c r="DD225" s="15">
        <f>'Investment Analysis'!IP225</f>
        <v/>
      </c>
      <c r="DE225" s="48" t="n">
        <v>28272</v>
      </c>
      <c r="DF225" s="18">
        <f>'Investment Analysis'!IY225</f>
        <v/>
      </c>
      <c r="DG225" s="15">
        <f>'Investment Analysis'!IW225</f>
        <v/>
      </c>
      <c r="DH225" s="48" t="n">
        <v>6317.6</v>
      </c>
      <c r="DI225" s="18">
        <f>IF(DH225&gt;0,(DH225-DI$5)/DI$5,0)</f>
        <v/>
      </c>
      <c r="DJ225" s="15">
        <f>'Investment Analysis'!JD225</f>
        <v/>
      </c>
      <c r="DK225" s="48" t="n">
        <v>25300</v>
      </c>
      <c r="DL225" s="18">
        <f>IF(DK225&gt;0,(DK225-DL$5)/DL$5,0)</f>
        <v/>
      </c>
      <c r="DM225" s="15">
        <f>'Investment Analysis'!JK225</f>
        <v/>
      </c>
      <c r="DN225" s="48" t="n">
        <v>1182.2</v>
      </c>
      <c r="DO225" s="18">
        <f>IF(DN225&gt;0,(DN225-DO$5)/DO$5,0)</f>
        <v/>
      </c>
      <c r="DP225" s="15">
        <f>'Investment Analysis'!HU225</f>
        <v/>
      </c>
      <c r="DQ225" s="48" t="n">
        <v>33280</v>
      </c>
      <c r="DR225" s="18">
        <f>IF(DQ225&gt;0,(DQ225-DR$5)/DR$5,0)</f>
        <v/>
      </c>
      <c r="DS225" s="15">
        <f>'Investment Analysis'!JR225</f>
        <v/>
      </c>
      <c r="DT225" s="48" t="n">
        <v>11372</v>
      </c>
      <c r="DU225" s="18">
        <f>IF(DT225&gt;0,(DT225-630.54-DU$5)/DU$5,0)</f>
        <v/>
      </c>
      <c r="DV225" s="15">
        <f>'Investment Analysis'!JY225</f>
        <v/>
      </c>
      <c r="DW225" s="48" t="n">
        <v>17045</v>
      </c>
      <c r="DX225" s="18">
        <f>IF(DW225&gt;0,(DW225-DX$5)/DX$5,0)</f>
        <v/>
      </c>
      <c r="DY225" s="15">
        <f>'Investment Analysis'!KF225</f>
        <v/>
      </c>
      <c r="DZ225" s="48" t="n">
        <v>21270</v>
      </c>
      <c r="EA225" s="18">
        <f>IF(DZ225&gt;0,(DZ225-EA$5)/EA$5,0)</f>
        <v/>
      </c>
      <c r="EB225" s="15">
        <f>'Investment Analysis'!KM225</f>
        <v/>
      </c>
      <c r="EC225" s="48" t="n">
        <v>14300</v>
      </c>
      <c r="ED225" s="18">
        <f>'Investment Analysis'!KV225</f>
        <v/>
      </c>
      <c r="EE225" s="15">
        <f>'Investment Analysis'!KT225</f>
        <v/>
      </c>
      <c r="EF225" s="48" t="n">
        <v>26523</v>
      </c>
      <c r="EG225" s="18">
        <f>IF(EF225&gt;0,(EF225-EG$5)/EG$5,0)</f>
        <v/>
      </c>
      <c r="EH225" s="15">
        <f>'Investment Analysis'!LH225</f>
        <v/>
      </c>
      <c r="EI225" s="48" t="n">
        <v>10914.8</v>
      </c>
      <c r="EJ225" s="18">
        <f>'Investment Analysis'!LQ225</f>
        <v/>
      </c>
      <c r="EK225" s="15">
        <f>'Investment Analysis'!LO225</f>
        <v/>
      </c>
      <c r="EL225" s="48" t="n">
        <v>38160</v>
      </c>
      <c r="EM225" s="18">
        <f>IF(EL225&gt;0,(EL225-EM$4)/EM$4,0)</f>
        <v/>
      </c>
      <c r="EN225" s="15">
        <f>'Investment Analysis'!LX225</f>
        <v/>
      </c>
      <c r="EO225" s="48" t="n"/>
      <c r="EP225" s="68">
        <f>IF(EO225&gt;0,(EO225-500-EP$5)/EP$5,0)</f>
        <v/>
      </c>
      <c r="EQ225" s="15">
        <f>'Investment Analysis'!MC225</f>
        <v/>
      </c>
      <c r="ER225" s="48" t="n">
        <v>24752</v>
      </c>
      <c r="ES225" s="18">
        <f>'Investment Analysis'!LX225</f>
        <v/>
      </c>
      <c r="ET225" s="15">
        <f>'Investment Analysis'!LA225</f>
        <v/>
      </c>
      <c r="EU225" s="48" t="n">
        <v>72488</v>
      </c>
      <c r="EV225" s="18">
        <f>'Investment Analysis'!ML225</f>
        <v/>
      </c>
      <c r="EW225" s="15">
        <f>'Investment Analysis'!MJ225</f>
        <v/>
      </c>
      <c r="EX225" s="48" t="n">
        <v>104364.75</v>
      </c>
      <c r="EY225" s="18">
        <f>IF(EX225&gt;0,(EX225-EY$5)/EY$5,0)</f>
        <v/>
      </c>
      <c r="EZ225" s="15">
        <f>'Investment Analysis'!MQ225</f>
        <v/>
      </c>
      <c r="FA225" s="48" t="n">
        <v>18344</v>
      </c>
      <c r="FB225" s="18">
        <f>IF(FA225&gt;0,(FA225-FB$5)/FB$5,0)</f>
        <v/>
      </c>
      <c r="FC225" s="15">
        <f>'Investment Analysis'!MX225</f>
        <v/>
      </c>
      <c r="FD225" s="48" t="n">
        <v>21835.8</v>
      </c>
      <c r="FE225" s="18">
        <f>IF(FD225&gt;0,(FD225-FE$5)/FE$5,0)</f>
        <v/>
      </c>
      <c r="FF225" s="15">
        <f>'Investment Analysis'!NE225</f>
        <v/>
      </c>
      <c r="FG225" s="48" t="n">
        <v>27036</v>
      </c>
      <c r="FH225" s="18">
        <f>IF(FG225&gt;0,(FG225-FH$5)/FH$5,0)</f>
        <v/>
      </c>
      <c r="FI225" s="15">
        <f>'Investment Analysis'!NL225</f>
        <v/>
      </c>
      <c r="FJ225" s="48" t="n">
        <v>23192</v>
      </c>
      <c r="FK225" s="18">
        <f>IF(FJ225&gt;0,(FJ225-FK$5)/FK$5,0)</f>
        <v/>
      </c>
      <c r="FL225" s="15">
        <f>'Investment Analysis'!NS225</f>
        <v/>
      </c>
      <c r="FM225" s="48" t="n">
        <v>27559.5</v>
      </c>
      <c r="FN225" s="18">
        <f>IF(FM225&gt;0,(FM225-FN$5)/FN$5,0)</f>
        <v/>
      </c>
      <c r="FO225" s="15">
        <f>'Investment Analysis'!NZ225</f>
        <v/>
      </c>
      <c r="FP225" s="48" t="n">
        <v>35600</v>
      </c>
      <c r="FQ225" s="18">
        <f>IF(FP225&gt;0,(FP225-FQ$5)/FQ$5,0)</f>
        <v/>
      </c>
      <c r="FR225" s="15">
        <f>'Investment Analysis'!OG225</f>
        <v/>
      </c>
      <c r="FS225" s="48" t="n">
        <v>87060</v>
      </c>
      <c r="FT225" s="18">
        <f>IF(FS225&gt;0,(FS225-FT$5)/FT$5,0)</f>
        <v/>
      </c>
      <c r="FU225" s="15">
        <f>'Investment Analysis'!ON225</f>
        <v/>
      </c>
      <c r="FV225" s="48" t="n">
        <v>11820</v>
      </c>
      <c r="FW225" s="18">
        <f>IF(FV225&gt;0,(FV225-FW$5)/FW$5,0)</f>
        <v/>
      </c>
      <c r="FX225" s="15">
        <f>'Investment Analysis'!OU225</f>
        <v/>
      </c>
      <c r="FY225" s="48" t="n">
        <v>22378.75</v>
      </c>
      <c r="FZ225" s="18">
        <f>IF(FY225&gt;0,(FY225-FZ$5)/FZ$5,0)</f>
        <v/>
      </c>
      <c r="GA225" s="15">
        <f>'Investment Analysis'!PB225</f>
        <v/>
      </c>
      <c r="GB225" s="48" t="n">
        <v>22275</v>
      </c>
      <c r="GC225" s="18">
        <f>'Investment Analysis'!PK225</f>
        <v/>
      </c>
      <c r="GD225" s="15">
        <f>'Investment Analysis'!PI225</f>
        <v/>
      </c>
      <c r="GE225" s="48" t="n">
        <v>19788</v>
      </c>
      <c r="GF225" s="18">
        <f>'Investment Analysis'!PY225</f>
        <v/>
      </c>
      <c r="GG225" s="15">
        <f>'Investment Analysis'!PW225</f>
        <v/>
      </c>
      <c r="GH225" s="48" t="n"/>
      <c r="GI225" s="18">
        <f>'Investment Analysis'!QF225</f>
        <v/>
      </c>
      <c r="GJ225" s="15">
        <f>'Investment Analysis'!QD225</f>
        <v/>
      </c>
      <c r="GK225" s="48" t="n">
        <v>55520</v>
      </c>
      <c r="GL225" s="18">
        <f>'Investment Analysis'!QM225</f>
        <v/>
      </c>
      <c r="GM225" s="15">
        <f>'Investment Analysis'!QK225</f>
        <v/>
      </c>
      <c r="GN225" s="48" t="n">
        <v>15507</v>
      </c>
      <c r="GO225" s="18">
        <f>'Investment Analysis'!QT225</f>
        <v/>
      </c>
      <c r="GP225" s="15">
        <f>'Investment Analysis'!QR225</f>
        <v/>
      </c>
      <c r="GQ225" s="48" t="n"/>
      <c r="GR225" s="18">
        <f>'Investment Analysis'!RA225</f>
        <v/>
      </c>
      <c r="GS225" s="15">
        <f>'Investment Analysis'!QY225</f>
        <v/>
      </c>
      <c r="GT225" s="48" t="n">
        <v>29703.25</v>
      </c>
      <c r="GU225" s="18">
        <f>'Investment Analysis'!RH225</f>
        <v/>
      </c>
      <c r="GV225" s="15">
        <f>'Investment Analysis'!RF225</f>
        <v/>
      </c>
      <c r="GW225" s="48" t="n">
        <v>14763.5</v>
      </c>
      <c r="GX225" s="18">
        <f>'Investment Analysis'!RO225</f>
        <v/>
      </c>
      <c r="GY225" s="15">
        <f>'Investment Analysis'!RM225</f>
        <v/>
      </c>
      <c r="GZ225" s="48" t="n">
        <v>6014</v>
      </c>
      <c r="HA225" s="18">
        <f>'Investment Analysis'!RV225</f>
        <v/>
      </c>
      <c r="HB225" s="15">
        <f>'Investment Analysis'!RT225</f>
        <v/>
      </c>
      <c r="HC225" s="48" t="n">
        <v>38722</v>
      </c>
      <c r="HD225" s="18">
        <f>'Investment Analysis'!SC225</f>
        <v/>
      </c>
      <c r="HE225" s="15">
        <f>'Investment Analysis'!SA225</f>
        <v/>
      </c>
      <c r="HF225" s="48" t="n">
        <v>16540</v>
      </c>
      <c r="HG225" s="18">
        <f>'Investment Analysis'!SJ225</f>
        <v/>
      </c>
      <c r="HH225" s="15">
        <f>'Investment Analysis'!SH225</f>
        <v/>
      </c>
      <c r="HI225" s="48" t="n">
        <v>16600</v>
      </c>
      <c r="HJ225" s="18">
        <f>'Investment Analysis'!SM225</f>
        <v/>
      </c>
      <c r="HK225" s="15">
        <f>'Investment Analysis'!SK225</f>
        <v/>
      </c>
      <c r="HL225" s="48" t="n">
        <v>22027.5</v>
      </c>
      <c r="HM225" s="18">
        <f>'Investment Analysis'!SP225</f>
        <v/>
      </c>
      <c r="HN225" s="15">
        <f>'Investment Analysis'!SN225</f>
        <v/>
      </c>
      <c r="HO225" s="48" t="n">
        <v>16365.9</v>
      </c>
      <c r="HP225" s="18">
        <f>'Investment Analysis'!TE225</f>
        <v/>
      </c>
      <c r="HQ225" s="15">
        <f>'Investment Analysis'!TC225</f>
        <v/>
      </c>
      <c r="HR225" s="48" t="n">
        <v>14777.5</v>
      </c>
      <c r="HS225" s="18">
        <f>'Investment Analysis'!TL225</f>
        <v/>
      </c>
      <c r="HT225" s="15">
        <f>'Investment Analysis'!TJ225</f>
        <v/>
      </c>
      <c r="HU225" s="48" t="n">
        <v>19485</v>
      </c>
      <c r="HV225" s="18">
        <f>'Investment Analysis'!TS225</f>
        <v/>
      </c>
      <c r="HW225" s="15">
        <f>'Investment Analysis'!TQ225</f>
        <v/>
      </c>
      <c r="HX225" s="48" t="n"/>
      <c r="HY225" s="18">
        <f>'Investment Analysis'!TZ225</f>
        <v/>
      </c>
      <c r="HZ225" s="15">
        <f>'Investment Analysis'!TX225</f>
        <v/>
      </c>
      <c r="IA225" s="48" t="n"/>
      <c r="IB225" s="18">
        <f>'Investment Analysis'!UG225</f>
        <v/>
      </c>
      <c r="IC225" s="15">
        <f>'Investment Analysis'!UE225</f>
        <v/>
      </c>
      <c r="ID225" s="48" t="n"/>
      <c r="IE225" s="18">
        <f>'Investment Analysis'!UN225</f>
        <v/>
      </c>
      <c r="IF225" s="15">
        <f>'Investment Analysis'!UL225</f>
        <v/>
      </c>
      <c r="IG225" s="48" t="n"/>
      <c r="IH225" s="18">
        <f>'Investment Analysis'!UU225</f>
        <v/>
      </c>
      <c r="II225" s="15">
        <f>'Investment Analysis'!US225</f>
        <v/>
      </c>
      <c r="IJ225" s="48" t="n"/>
      <c r="IK225" s="18">
        <f>'Investment Analysis'!VB225</f>
        <v/>
      </c>
      <c r="IL225" s="15">
        <f>'Investment Analysis'!UZ225</f>
        <v/>
      </c>
      <c r="IM225" s="48" t="n"/>
      <c r="IN225" s="18">
        <f>'Investment Analysis'!VI225</f>
        <v/>
      </c>
      <c r="IO225" s="15">
        <f>'Investment Analysis'!VG225</f>
        <v/>
      </c>
      <c r="IP225" s="18" t="n"/>
      <c r="IQ225" s="18" t="n"/>
      <c r="IR225" s="18" t="n"/>
      <c r="IS225" s="108">
        <f>IF(IT225&gt;0,IT225-IT224,0)</f>
        <v/>
      </c>
      <c r="IT225" s="48">
        <f>FY225+FV225+FS225+FP225+FM225+FJ225+FG225+FD225+FA225+EX225+EU225+ER225+EO225+EL225+EI225+EF225+EC225+DZ225+DW225+DT225+DQ225+DN225+DK225+DH225+DE225+DB225+CY225+CV225+CS225+CP225+CJ225+CG225+CD225+CA225+BX225+P225+CM225+GT225+GQ225+GN225+GK225+GH225+GE225+GB225+BU225+BR225+BO225+BL225+BI225+BF225+BC225+AZ225+AW225+AT225+AQ225+AN225+AK225+AH225+AE225+AB225+Y225+V225+S225+GW225+GZ225+HC225+HF225+HI225+HL225+HO225+HR225+HU225</f>
        <v/>
      </c>
      <c r="IU225" s="101">
        <f>IF(IT225&gt;0,IV225,0)</f>
        <v/>
      </c>
      <c r="IV225" s="101" t="n"/>
      <c r="IW225" s="15">
        <f>IF(IT225&gt;0,(IT225+IV$11-I$2)/I$2,0)</f>
        <v/>
      </c>
      <c r="IX225" s="113">
        <f>IF(IT225&gt;0,IT225+IV$11-I$2,0)</f>
        <v/>
      </c>
      <c r="IY225" s="21">
        <f>IF(IT225&gt;0,(IT225+IV$11+IV$33+IV$52+IV$73+IV$93+IV$113+IV$133+IV$159+IV$176+IV$201+IV$224-IT$8)/IT$8,0)</f>
        <v/>
      </c>
      <c r="IZ225" s="173">
        <f>IF(IT225&gt;0,IT225+IV$11+IV$33+IV$52+IV$73+IV$93+IV$113+IV$133+IV$159+IV$176+IV$201+IV$224-IT$8,0)</f>
        <v/>
      </c>
    </row>
    <row r="226">
      <c r="A226" s="554">
        <f>'Investment Analysis'!A226</f>
        <v/>
      </c>
      <c r="B226" s="4">
        <f>'Investment Analysis'!B226</f>
        <v/>
      </c>
      <c r="C226" s="27">
        <f>'Investment Analysis'!C226</f>
        <v/>
      </c>
      <c r="D226" s="14">
        <f>'Investment Analysis'!D226</f>
        <v/>
      </c>
      <c r="E226" s="15">
        <f>'Investment Analysis'!E226</f>
        <v/>
      </c>
      <c r="F226" s="13">
        <f>'Investment Analysis'!G226</f>
        <v/>
      </c>
      <c r="G226" s="14">
        <f>'Investment Analysis'!H226</f>
        <v/>
      </c>
      <c r="H226" s="15">
        <f>'Investment Analysis'!I226</f>
        <v/>
      </c>
      <c r="I226" s="13">
        <f>'Investment Analysis'!K226</f>
        <v/>
      </c>
      <c r="J226" s="14">
        <f>'Investment Analysis'!L226</f>
        <v/>
      </c>
      <c r="K226" s="15">
        <f>'Investment Analysis'!M226</f>
        <v/>
      </c>
      <c r="L226" s="41">
        <f>'Investment Analysis'!T226</f>
        <v/>
      </c>
      <c r="M226" s="21">
        <f>'Investment Analysis'!V226</f>
        <v/>
      </c>
      <c r="N226" s="21">
        <f>'Investment Analysis'!W226</f>
        <v/>
      </c>
      <c r="P226" s="48">
        <f>'Investment Analysis'!Y226</f>
        <v/>
      </c>
      <c r="Q226" s="18" t="n"/>
      <c r="R226" s="83" t="n"/>
      <c r="S226" s="48" t="n">
        <v>4924.86</v>
      </c>
      <c r="T226" s="18">
        <f>'Investment Analysis'!AH226</f>
        <v/>
      </c>
      <c r="U226" s="15">
        <f>'Investment Analysis'!AF226</f>
        <v/>
      </c>
      <c r="V226" s="48" t="n">
        <v>7495.79</v>
      </c>
      <c r="W226" s="18">
        <f>'Investment Analysis'!AO226</f>
        <v/>
      </c>
      <c r="X226" s="15">
        <f>'Investment Analysis'!AM226</f>
        <v/>
      </c>
      <c r="Y226" s="48" t="n">
        <v>11681.07</v>
      </c>
      <c r="Z226" s="18">
        <f>IF(Y226&gt;0,(Y226-Z$5)/Z$5,0)</f>
        <v/>
      </c>
      <c r="AA226" s="15">
        <f>'Investment Analysis'!GM226</f>
        <v/>
      </c>
      <c r="AB226" s="48" t="n">
        <v>2922.11</v>
      </c>
      <c r="AC226" s="18">
        <f>IF(AB226&gt;0,(AB226+8000+5000-AC$5)/AC$5,0)</f>
        <v/>
      </c>
      <c r="AD226" s="15">
        <f>'Investment Analysis'!AT226</f>
        <v/>
      </c>
      <c r="AE226" s="48" t="n">
        <v>12185.9</v>
      </c>
      <c r="AF226" s="18">
        <f>'Investment Analysis'!BC226</f>
        <v/>
      </c>
      <c r="AG226" s="15">
        <f>'Investment Analysis'!BA226</f>
        <v/>
      </c>
      <c r="AH226" s="48" t="n"/>
      <c r="AI226" s="18">
        <f>IF(AH226&gt;0,(AH226-5000+20000+20000-AI$5)/AI$5,0)</f>
        <v/>
      </c>
      <c r="AJ226" s="15">
        <f>'Investment Analysis'!BH226</f>
        <v/>
      </c>
      <c r="AK226" s="48" t="n">
        <v>5230.78</v>
      </c>
      <c r="AL226" s="18">
        <f>IF(AK226&gt;0,(AK226+7000-AL$5)/AL$5,0)</f>
        <v/>
      </c>
      <c r="AM226" s="15">
        <f>'Investment Analysis'!BO226</f>
        <v/>
      </c>
      <c r="AN226" s="48" t="n">
        <v>6062.07</v>
      </c>
      <c r="AO226" s="18">
        <f>IF(AN226&gt;0,(AN226+25000+5000-AO$5)/AO$5,0)</f>
        <v/>
      </c>
      <c r="AP226" s="15">
        <f>'Investment Analysis'!BV226</f>
        <v/>
      </c>
      <c r="AQ226" s="48" t="n">
        <v>5697.64</v>
      </c>
      <c r="AR226" s="18">
        <f>IF(AQ226&gt;0,(AQ226+10000+4000-AR$5)/AR$5,0)</f>
        <v/>
      </c>
      <c r="AS226" s="15">
        <f>'Investment Analysis'!CC226</f>
        <v/>
      </c>
      <c r="AT226" s="48" t="n">
        <v>5032.62</v>
      </c>
      <c r="AU226" s="18">
        <f>'Investment Analysis'!CL226</f>
        <v/>
      </c>
      <c r="AV226" s="15">
        <f>'Investment Analysis'!CJ226</f>
        <v/>
      </c>
      <c r="AW226" s="48" t="n">
        <v>19358.71</v>
      </c>
      <c r="AX226" s="18">
        <f>IF(AW226&gt;0,(AW226+2000-AX$5)/AX$5,0)</f>
        <v/>
      </c>
      <c r="AY226" s="15">
        <f>'Investment Analysis'!CQ226</f>
        <v/>
      </c>
      <c r="AZ226" s="48" t="n">
        <v>17001.19</v>
      </c>
      <c r="BA226" s="18">
        <f>'Investment Analysis'!CZ226</f>
        <v/>
      </c>
      <c r="BB226" s="15">
        <f>'Investment Analysis'!CX226</f>
        <v/>
      </c>
      <c r="BC226" s="48" t="n">
        <v>9669.84</v>
      </c>
      <c r="BD226" s="18">
        <f>IF(BC226&gt;0,(BC226-10000+30000+10000-BD$5)/BD$5,0)</f>
        <v/>
      </c>
      <c r="BE226" s="15">
        <f>'Investment Analysis'!DE226</f>
        <v/>
      </c>
      <c r="BF226" s="48" t="n">
        <v>4769.14</v>
      </c>
      <c r="BG226" s="18">
        <f>'Investment Analysis'!DN226</f>
        <v/>
      </c>
      <c r="BH226" s="15">
        <f>'Investment Analysis'!DL226</f>
        <v/>
      </c>
      <c r="BI226" s="48" t="n">
        <v>20857.05</v>
      </c>
      <c r="BJ226" s="18">
        <f>'Investment Analysis'!EB226</f>
        <v/>
      </c>
      <c r="BK226" s="15">
        <f>'Investment Analysis'!DZ226</f>
        <v/>
      </c>
      <c r="BL226" s="48" t="n">
        <v>18281.86</v>
      </c>
      <c r="BM226" s="18">
        <f>'Investment Analysis'!EI226</f>
        <v/>
      </c>
      <c r="BN226" s="15">
        <f>'Investment Analysis'!EG226</f>
        <v/>
      </c>
      <c r="BO226" s="48" t="n">
        <v>11625.21</v>
      </c>
      <c r="BP226" s="18">
        <f>'Investment Analysis'!DU226</f>
        <v/>
      </c>
      <c r="BQ226" s="15">
        <f>'Investment Analysis'!DS226</f>
        <v/>
      </c>
      <c r="BR226" s="48" t="n">
        <v>12664.47</v>
      </c>
      <c r="BS226" s="18">
        <f>'Investment Analysis'!EP226</f>
        <v/>
      </c>
      <c r="BT226" s="15">
        <f>'Investment Analysis'!EN226</f>
        <v/>
      </c>
      <c r="BU226" s="48" t="n">
        <v>14036.48</v>
      </c>
      <c r="BV226" s="18">
        <f>IF(BU226&gt;0,(BU226+8000-BV$5)/BV$5,0)</f>
        <v/>
      </c>
      <c r="BW226" s="15">
        <f>'Investment Analysis'!EU226</f>
        <v/>
      </c>
      <c r="BX226" s="48" t="n">
        <v>27845.98</v>
      </c>
      <c r="BY226" s="18">
        <f>IF(BX226&gt;0,(BX226-10000-5000-BY$5)/BY$5,0)</f>
        <v/>
      </c>
      <c r="BZ226" s="15">
        <f>'Investment Analysis'!FB226</f>
        <v/>
      </c>
      <c r="CA226" s="48" t="n">
        <v>21773.14</v>
      </c>
      <c r="CB226" s="18">
        <f>IF(CA226&gt;0,(CA226-CB$5)/CB$5,0)</f>
        <v/>
      </c>
      <c r="CC226" s="15">
        <f>'Investment Analysis'!FI226</f>
        <v/>
      </c>
      <c r="CD226" s="48" t="n">
        <v>9076.700000000001</v>
      </c>
      <c r="CE226" s="18">
        <f>'Investment Analysis'!FR226</f>
        <v/>
      </c>
      <c r="CF226" s="15">
        <f>'Investment Analysis'!FP226</f>
        <v/>
      </c>
      <c r="CG226" s="48" t="n">
        <v>4593.86</v>
      </c>
      <c r="CH226" s="18">
        <f>'Investment Analysis'!FR226</f>
        <v/>
      </c>
      <c r="CI226" s="15">
        <f>'Investment Analysis'!FW226</f>
        <v/>
      </c>
      <c r="CJ226" s="48" t="n"/>
      <c r="CK226" s="18">
        <f>IF(CJ226&gt;0,(CJ226+5000+8000-CK$5)/CK$5,0)</f>
        <v/>
      </c>
      <c r="CL226" s="15">
        <f>'Investment Analysis'!GD226</f>
        <v/>
      </c>
      <c r="CM226" s="48" t="n">
        <v>39597.43</v>
      </c>
      <c r="CN226" s="18">
        <f>IF(CM226&gt;0,(CM226-CN$5)/CN$5,0)</f>
        <v/>
      </c>
      <c r="CO226" s="15">
        <f>'Investment Analysis'!GT226</f>
        <v/>
      </c>
      <c r="CP226" s="48" t="n">
        <v>28575.3</v>
      </c>
      <c r="CQ226" s="18">
        <f>IF(CP226&gt;0,(CP226-CQ$5)/CQ$5,0)</f>
        <v/>
      </c>
      <c r="CR226" s="15">
        <f>'Investment Analysis'!HG226</f>
        <v/>
      </c>
      <c r="CS226" s="48" t="n">
        <v>19147.5</v>
      </c>
      <c r="CT226" s="18">
        <f>IF(CS226&gt;0,(CS226-CT$5)/CT$5,0)</f>
        <v/>
      </c>
      <c r="CU226" s="15">
        <f>'Investment Analysis'!HN226</f>
        <v/>
      </c>
      <c r="CV226" s="48" t="n">
        <v>33803</v>
      </c>
      <c r="CW226" s="18">
        <f>IF(CV226&gt;0,(CV226-CW$5)/CW$5,0)</f>
        <v/>
      </c>
      <c r="CX226" s="15">
        <f>'Investment Analysis'!IB226</f>
        <v/>
      </c>
      <c r="CY226" s="48" t="n">
        <v>24637.2</v>
      </c>
      <c r="CZ226" s="18">
        <f>IF(CY226&gt;0,(CY226-CZ$5)/CZ$5,0)</f>
        <v/>
      </c>
      <c r="DA226" s="15">
        <f>'Investment Analysis'!II226</f>
        <v/>
      </c>
      <c r="DB226" s="48" t="n">
        <v>8104.75</v>
      </c>
      <c r="DC226" s="18">
        <f>IF(DB226&gt;0,(DB226-DC$5)/DC$5,0)</f>
        <v/>
      </c>
      <c r="DD226" s="15">
        <f>'Investment Analysis'!IP226</f>
        <v/>
      </c>
      <c r="DE226" s="48" t="n">
        <v>27756</v>
      </c>
      <c r="DF226" s="18">
        <f>'Investment Analysis'!IY226</f>
        <v/>
      </c>
      <c r="DG226" s="15">
        <f>'Investment Analysis'!IW226</f>
        <v/>
      </c>
      <c r="DH226" s="48" t="n">
        <v>6270.8</v>
      </c>
      <c r="DI226" s="18">
        <f>IF(DH226&gt;0,(DH226-DI$5)/DI$5,0)</f>
        <v/>
      </c>
      <c r="DJ226" s="15">
        <f>'Investment Analysis'!JD226</f>
        <v/>
      </c>
      <c r="DK226" s="48" t="n">
        <v>25434</v>
      </c>
      <c r="DL226" s="18">
        <f>IF(DK226&gt;0,(DK226-DL$5)/DL$5,0)</f>
        <v/>
      </c>
      <c r="DM226" s="15">
        <f>'Investment Analysis'!JK226</f>
        <v/>
      </c>
      <c r="DN226" s="48" t="n">
        <v>1197.8</v>
      </c>
      <c r="DO226" s="18">
        <f>IF(DN226&gt;0,(DN226-DO$5)/DO$5,0)</f>
        <v/>
      </c>
      <c r="DP226" s="15">
        <f>'Investment Analysis'!HU226</f>
        <v/>
      </c>
      <c r="DQ226" s="48" t="n">
        <v>32000</v>
      </c>
      <c r="DR226" s="18">
        <f>IF(DQ226&gt;0,(DQ226-DR$5)/DR$5,0)</f>
        <v/>
      </c>
      <c r="DS226" s="15">
        <f>'Investment Analysis'!JR226</f>
        <v/>
      </c>
      <c r="DT226" s="48" t="n">
        <v>10696</v>
      </c>
      <c r="DU226" s="18">
        <f>IF(DT226&gt;0,(DT226-630.54-DU$5)/DU$5,0)</f>
        <v/>
      </c>
      <c r="DV226" s="15">
        <f>'Investment Analysis'!JY226</f>
        <v/>
      </c>
      <c r="DW226" s="48" t="n">
        <v>17213</v>
      </c>
      <c r="DX226" s="18">
        <f>IF(DW226&gt;0,(DW226-DX$5)/DX$5,0)</f>
        <v/>
      </c>
      <c r="DY226" s="15">
        <f>'Investment Analysis'!KF226</f>
        <v/>
      </c>
      <c r="DZ226" s="48" t="n">
        <v>19812.5</v>
      </c>
      <c r="EA226" s="18">
        <f>IF(DZ226&gt;0,(DZ226-EA$5)/EA$5,0)</f>
        <v/>
      </c>
      <c r="EB226" s="15">
        <f>'Investment Analysis'!KM226</f>
        <v/>
      </c>
      <c r="EC226" s="48" t="n">
        <v>13227.5</v>
      </c>
      <c r="ED226" s="18">
        <f>'Investment Analysis'!KV226</f>
        <v/>
      </c>
      <c r="EE226" s="15">
        <f>'Investment Analysis'!KT226</f>
        <v/>
      </c>
      <c r="EF226" s="48" t="n">
        <v>27310.5</v>
      </c>
      <c r="EG226" s="18">
        <f>IF(EF226&gt;0,(EF226-EG$5)/EG$5,0)</f>
        <v/>
      </c>
      <c r="EH226" s="15">
        <f>'Investment Analysis'!LH226</f>
        <v/>
      </c>
      <c r="EI226" s="48" t="n">
        <v>10909.6</v>
      </c>
      <c r="EJ226" s="18">
        <f>'Investment Analysis'!LQ226</f>
        <v/>
      </c>
      <c r="EK226" s="15">
        <f>'Investment Analysis'!LO226</f>
        <v/>
      </c>
      <c r="EL226" s="48" t="n">
        <v>38025</v>
      </c>
      <c r="EM226" s="18">
        <f>IF(EL226&gt;0,(EL226-EM$4)/EM$4,0)</f>
        <v/>
      </c>
      <c r="EN226" s="15">
        <f>'Investment Analysis'!LX226</f>
        <v/>
      </c>
      <c r="EO226" s="48" t="n"/>
      <c r="EP226" s="68">
        <f>IF(EO226&gt;0,(EO226-500-EP$5)/EP$5,0)</f>
        <v/>
      </c>
      <c r="EQ226" s="15">
        <f>'Investment Analysis'!MC226</f>
        <v/>
      </c>
      <c r="ER226" s="48" t="n">
        <v>23163</v>
      </c>
      <c r="ES226" s="18">
        <f>'Investment Analysis'!LX226</f>
        <v/>
      </c>
      <c r="ET226" s="15">
        <f>'Investment Analysis'!LA226</f>
        <v/>
      </c>
      <c r="EU226" s="48" t="n">
        <v>67743</v>
      </c>
      <c r="EV226" s="18">
        <f>'Investment Analysis'!ML226</f>
        <v/>
      </c>
      <c r="EW226" s="15">
        <f>'Investment Analysis'!MJ226</f>
        <v/>
      </c>
      <c r="EX226" s="48" t="n">
        <v>102716.25</v>
      </c>
      <c r="EY226" s="18">
        <f>IF(EX226&gt;0,(EX226-EY$5)/EY$5,0)</f>
        <v/>
      </c>
      <c r="EZ226" s="15">
        <f>'Investment Analysis'!MQ226</f>
        <v/>
      </c>
      <c r="FA226" s="48" t="n">
        <v>18344</v>
      </c>
      <c r="FB226" s="18">
        <f>IF(FA226&gt;0,(FA226-FB$5)/FB$5,0)</f>
        <v/>
      </c>
      <c r="FC226" s="15">
        <f>'Investment Analysis'!MX226</f>
        <v/>
      </c>
      <c r="FD226" s="48" t="n">
        <v>21750.4</v>
      </c>
      <c r="FE226" s="18">
        <f>IF(FD226&gt;0,(FD226-FE$5)/FE$5,0)</f>
        <v/>
      </c>
      <c r="FF226" s="15">
        <f>'Investment Analysis'!NE226</f>
        <v/>
      </c>
      <c r="FG226" s="48" t="n">
        <v>26586</v>
      </c>
      <c r="FH226" s="18">
        <f>IF(FG226&gt;0,(FG226-FH$5)/FH$5,0)</f>
        <v/>
      </c>
      <c r="FI226" s="15">
        <f>'Investment Analysis'!NL226</f>
        <v/>
      </c>
      <c r="FJ226" s="48" t="n">
        <v>23043.2</v>
      </c>
      <c r="FK226" s="18">
        <f>IF(FJ226&gt;0,(FJ226-FK$5)/FK$5,0)</f>
        <v/>
      </c>
      <c r="FL226" s="15">
        <f>'Investment Analysis'!NS226</f>
        <v/>
      </c>
      <c r="FM226" s="48" t="n">
        <v>27674.45</v>
      </c>
      <c r="FN226" s="18">
        <f>IF(FM226&gt;0,(FM226-FN$5)/FN$5,0)</f>
        <v/>
      </c>
      <c r="FO226" s="15">
        <f>'Investment Analysis'!NZ226</f>
        <v/>
      </c>
      <c r="FP226" s="48" t="n">
        <v>31900</v>
      </c>
      <c r="FQ226" s="18">
        <f>IF(FP226&gt;0,(FP226-FQ$5)/FQ$5,0)</f>
        <v/>
      </c>
      <c r="FR226" s="15">
        <f>'Investment Analysis'!OG226</f>
        <v/>
      </c>
      <c r="FS226" s="48" t="n">
        <v>82662</v>
      </c>
      <c r="FT226" s="18">
        <f>IF(FS226&gt;0,(FS226-FT$5)/FT$5,0)</f>
        <v/>
      </c>
      <c r="FU226" s="15">
        <f>'Investment Analysis'!ON226</f>
        <v/>
      </c>
      <c r="FV226" s="48" t="n">
        <v>11660</v>
      </c>
      <c r="FW226" s="18">
        <f>IF(FV226&gt;0,(FV226-FW$5)/FW$5,0)</f>
        <v/>
      </c>
      <c r="FX226" s="15">
        <f>'Investment Analysis'!OU226</f>
        <v/>
      </c>
      <c r="FY226" s="48" t="n">
        <v>22402.5</v>
      </c>
      <c r="FZ226" s="18">
        <f>IF(FY226&gt;0,(FY226-FZ$5)/FZ$5,0)</f>
        <v/>
      </c>
      <c r="GA226" s="15">
        <f>'Investment Analysis'!PB226</f>
        <v/>
      </c>
      <c r="GB226" s="48" t="n">
        <v>22626</v>
      </c>
      <c r="GC226" s="18">
        <f>'Investment Analysis'!PK226</f>
        <v/>
      </c>
      <c r="GD226" s="15">
        <f>'Investment Analysis'!PI226</f>
        <v/>
      </c>
      <c r="GE226" s="48" t="n">
        <v>18816</v>
      </c>
      <c r="GF226" s="18">
        <f>'Investment Analysis'!PY226</f>
        <v/>
      </c>
      <c r="GG226" s="15">
        <f>'Investment Analysis'!PW226</f>
        <v/>
      </c>
      <c r="GH226" s="48" t="n"/>
      <c r="GI226" s="18">
        <f>'Investment Analysis'!QF226</f>
        <v/>
      </c>
      <c r="GJ226" s="15">
        <f>'Investment Analysis'!QD226</f>
        <v/>
      </c>
      <c r="GK226" s="48" t="n">
        <v>56820</v>
      </c>
      <c r="GL226" s="18">
        <f>'Investment Analysis'!QM226</f>
        <v/>
      </c>
      <c r="GM226" s="15">
        <f>'Investment Analysis'!QK226</f>
        <v/>
      </c>
      <c r="GN226" s="48" t="n">
        <v>15993</v>
      </c>
      <c r="GO226" s="18">
        <f>'Investment Analysis'!QT226</f>
        <v/>
      </c>
      <c r="GP226" s="15">
        <f>'Investment Analysis'!QR226</f>
        <v/>
      </c>
      <c r="GQ226" s="48" t="n"/>
      <c r="GR226" s="18">
        <f>'Investment Analysis'!RA226</f>
        <v/>
      </c>
      <c r="GS226" s="15">
        <f>'Investment Analysis'!QY226</f>
        <v/>
      </c>
      <c r="GT226" s="48" t="n">
        <v>28844.75</v>
      </c>
      <c r="GU226" s="18">
        <f>'Investment Analysis'!RH226</f>
        <v/>
      </c>
      <c r="GV226" s="15">
        <f>'Investment Analysis'!RF226</f>
        <v/>
      </c>
      <c r="GW226" s="48" t="n">
        <v>14558.5</v>
      </c>
      <c r="GX226" s="18">
        <f>'Investment Analysis'!RO226</f>
        <v/>
      </c>
      <c r="GY226" s="15">
        <f>'Investment Analysis'!RM226</f>
        <v/>
      </c>
      <c r="GZ226" s="48" t="n">
        <v>5876</v>
      </c>
      <c r="HA226" s="18">
        <f>'Investment Analysis'!RV226</f>
        <v/>
      </c>
      <c r="HB226" s="15">
        <f>'Investment Analysis'!RT226</f>
        <v/>
      </c>
      <c r="HC226" s="48" t="n">
        <v>38192</v>
      </c>
      <c r="HD226" s="18">
        <f>'Investment Analysis'!SC226</f>
        <v/>
      </c>
      <c r="HE226" s="15">
        <f>'Investment Analysis'!SA226</f>
        <v/>
      </c>
      <c r="HF226" s="48" t="n">
        <v>15700</v>
      </c>
      <c r="HG226" s="18">
        <f>'Investment Analysis'!SJ226</f>
        <v/>
      </c>
      <c r="HH226" s="15">
        <f>'Investment Analysis'!SH226</f>
        <v/>
      </c>
      <c r="HI226" s="48" t="n">
        <v>15360</v>
      </c>
      <c r="HJ226" s="18">
        <f>'Investment Analysis'!SM226</f>
        <v/>
      </c>
      <c r="HK226" s="15">
        <f>'Investment Analysis'!SK226</f>
        <v/>
      </c>
      <c r="HL226" s="48" t="n">
        <v>21742.5</v>
      </c>
      <c r="HM226" s="18">
        <f>'Investment Analysis'!SP226</f>
        <v/>
      </c>
      <c r="HN226" s="15">
        <f>'Investment Analysis'!SN226</f>
        <v/>
      </c>
      <c r="HO226" s="48" t="n">
        <v>15797.25</v>
      </c>
      <c r="HP226" s="18">
        <f>'Investment Analysis'!TE226</f>
        <v/>
      </c>
      <c r="HQ226" s="15">
        <f>'Investment Analysis'!TC226</f>
        <v/>
      </c>
      <c r="HR226" s="48" t="n">
        <v>15400</v>
      </c>
      <c r="HS226" s="18">
        <f>'Investment Analysis'!TL226</f>
        <v/>
      </c>
      <c r="HT226" s="15">
        <f>'Investment Analysis'!TJ226</f>
        <v/>
      </c>
      <c r="HU226" s="48" t="n">
        <v>18582</v>
      </c>
      <c r="HV226" s="18">
        <f>'Investment Analysis'!TS226</f>
        <v/>
      </c>
      <c r="HW226" s="15">
        <f>'Investment Analysis'!TQ226</f>
        <v/>
      </c>
      <c r="HX226" s="48" t="n"/>
      <c r="HY226" s="18">
        <f>'Investment Analysis'!TZ226</f>
        <v/>
      </c>
      <c r="HZ226" s="15">
        <f>'Investment Analysis'!TX226</f>
        <v/>
      </c>
      <c r="IA226" s="48" t="n"/>
      <c r="IB226" s="18">
        <f>'Investment Analysis'!UG226</f>
        <v/>
      </c>
      <c r="IC226" s="15">
        <f>'Investment Analysis'!UE226</f>
        <v/>
      </c>
      <c r="ID226" s="48" t="n"/>
      <c r="IE226" s="18">
        <f>'Investment Analysis'!UN226</f>
        <v/>
      </c>
      <c r="IF226" s="15">
        <f>'Investment Analysis'!UL226</f>
        <v/>
      </c>
      <c r="IG226" s="48" t="n"/>
      <c r="IH226" s="18">
        <f>'Investment Analysis'!UU226</f>
        <v/>
      </c>
      <c r="II226" s="15">
        <f>'Investment Analysis'!US226</f>
        <v/>
      </c>
      <c r="IJ226" s="48" t="n"/>
      <c r="IK226" s="18">
        <f>'Investment Analysis'!VB226</f>
        <v/>
      </c>
      <c r="IL226" s="15">
        <f>'Investment Analysis'!UZ226</f>
        <v/>
      </c>
      <c r="IM226" s="48" t="n"/>
      <c r="IN226" s="18">
        <f>'Investment Analysis'!VI226</f>
        <v/>
      </c>
      <c r="IO226" s="15">
        <f>'Investment Analysis'!VG226</f>
        <v/>
      </c>
      <c r="IP226" s="18" t="n"/>
      <c r="IQ226" s="18" t="n"/>
      <c r="IR226" s="18" t="n"/>
      <c r="IS226" s="108">
        <f>IF(IT226&gt;0,IT226-IT225,0)</f>
        <v/>
      </c>
      <c r="IT226" s="48">
        <f>FY226+FV226+FS226+FP226+FM226+FJ226+FG226+FD226+FA226+EX226+EU226+ER226+EO226+EL226+EI226+EF226+EC226+DZ226+DW226+DT226+DQ226+DN226+DK226+DH226+DE226+DB226+CY226+CV226+CS226+CP226+CJ226+CG226+CD226+CA226+BX226+P226+CM226+GT226+GQ226+GN226+GK226+GH226+GE226+GB226+BU226+BR226+BO226+BL226+BI226+BF226+BC226+AZ226+AW226+AT226+AQ226+AN226+AK226+AH226+AE226+AB226+Y226+V226+S226+GW226+GZ226+HC226+HF226+HI226+HL226+HO226+HR226+HU226</f>
        <v/>
      </c>
      <c r="IU226" s="101">
        <f>IF(IT226&gt;0,IV226,0)</f>
        <v/>
      </c>
      <c r="IV226" s="101" t="n"/>
      <c r="IW226" s="15">
        <f>IF(IT226&gt;0,(IT226+IV$11-I$2)/I$2,0)</f>
        <v/>
      </c>
      <c r="IX226" s="113">
        <f>IF(IT226&gt;0,IT226+IV$11-I$2,0)</f>
        <v/>
      </c>
      <c r="IY226" s="21">
        <f>IF(IT226&gt;0,(IT226+IV$11+IV$33+IV$52+IV$73+IV$93+IV$113+IV$133+IV$159+IV$176+IV$201+IV$224-IT$8)/IT$8,0)</f>
        <v/>
      </c>
      <c r="IZ226" s="173">
        <f>IF(IT226&gt;0,IT226+IV$11+IV$33+IV$52+IV$73+IV$93+IV$113+IV$133+IV$159+IV$176+IV$201+IV$224-IT$8,0)</f>
        <v/>
      </c>
    </row>
    <row r="227">
      <c r="A227" s="554">
        <f>'Investment Analysis'!A227</f>
        <v/>
      </c>
      <c r="B227" s="4">
        <f>'Investment Analysis'!B227</f>
        <v/>
      </c>
      <c r="C227" s="27">
        <f>'Investment Analysis'!C227</f>
        <v/>
      </c>
      <c r="D227" s="14">
        <f>'Investment Analysis'!D227</f>
        <v/>
      </c>
      <c r="E227" s="15">
        <f>'Investment Analysis'!E227</f>
        <v/>
      </c>
      <c r="F227" s="13">
        <f>'Investment Analysis'!G227</f>
        <v/>
      </c>
      <c r="G227" s="14">
        <f>'Investment Analysis'!H227</f>
        <v/>
      </c>
      <c r="H227" s="15">
        <f>'Investment Analysis'!I227</f>
        <v/>
      </c>
      <c r="I227" s="13">
        <f>'Investment Analysis'!K227</f>
        <v/>
      </c>
      <c r="J227" s="14">
        <f>'Investment Analysis'!L227</f>
        <v/>
      </c>
      <c r="K227" s="15">
        <f>'Investment Analysis'!M227</f>
        <v/>
      </c>
      <c r="L227" s="41">
        <f>'Investment Analysis'!T227</f>
        <v/>
      </c>
      <c r="M227" s="21">
        <f>'Investment Analysis'!V227</f>
        <v/>
      </c>
      <c r="N227" s="21">
        <f>'Investment Analysis'!W227</f>
        <v/>
      </c>
      <c r="P227" s="48">
        <f>'Investment Analysis'!Y227</f>
        <v/>
      </c>
      <c r="Q227" s="18" t="n"/>
      <c r="R227" s="83" t="n"/>
      <c r="S227" s="48" t="n">
        <v>4915.75</v>
      </c>
      <c r="T227" s="18">
        <f>'Investment Analysis'!AH227</f>
        <v/>
      </c>
      <c r="U227" s="15">
        <f>'Investment Analysis'!AF227</f>
        <v/>
      </c>
      <c r="V227" s="48" t="n">
        <v>7477.78</v>
      </c>
      <c r="W227" s="18">
        <f>'Investment Analysis'!AO227</f>
        <v/>
      </c>
      <c r="X227" s="15">
        <f>'Investment Analysis'!AM227</f>
        <v/>
      </c>
      <c r="Y227" s="48" t="n">
        <v>11781.73</v>
      </c>
      <c r="Z227" s="18">
        <f>IF(Y227&gt;0,(Y227-Z$5)/Z$5,0)</f>
        <v/>
      </c>
      <c r="AA227" s="15">
        <f>'Investment Analysis'!GM227</f>
        <v/>
      </c>
      <c r="AB227" s="48" t="n">
        <v>2908.06</v>
      </c>
      <c r="AC227" s="18">
        <f>IF(AB227&gt;0,(AB227+8000+5000-AC$5)/AC$5,0)</f>
        <v/>
      </c>
      <c r="AD227" s="15">
        <f>'Investment Analysis'!AT227</f>
        <v/>
      </c>
      <c r="AE227" s="48" t="n">
        <v>12194.1</v>
      </c>
      <c r="AF227" s="18">
        <f>'Investment Analysis'!BC227</f>
        <v/>
      </c>
      <c r="AG227" s="15">
        <f>'Investment Analysis'!BA227</f>
        <v/>
      </c>
      <c r="AH227" s="48" t="n"/>
      <c r="AI227" s="18">
        <f>IF(AH227&gt;0,(AH227-5000+20000+20000-AI$5)/AI$5,0)</f>
        <v/>
      </c>
      <c r="AJ227" s="15">
        <f>'Investment Analysis'!BH227</f>
        <v/>
      </c>
      <c r="AK227" s="48" t="n">
        <v>5223.28</v>
      </c>
      <c r="AL227" s="18">
        <f>IF(AK227&gt;0,(AK227+7000-AL$5)/AL$5,0)</f>
        <v/>
      </c>
      <c r="AM227" s="15">
        <f>'Investment Analysis'!BO227</f>
        <v/>
      </c>
      <c r="AN227" s="48" t="n">
        <v>6058.05</v>
      </c>
      <c r="AO227" s="18">
        <f>IF(AN227&gt;0,(AN227+25000+5000-AO$5)/AO$5,0)</f>
        <v/>
      </c>
      <c r="AP227" s="15">
        <f>'Investment Analysis'!BV227</f>
        <v/>
      </c>
      <c r="AQ227" s="48" t="n">
        <v>5760.5</v>
      </c>
      <c r="AR227" s="18">
        <f>IF(AQ227&gt;0,(AQ227+10000+4000-AR$5)/AR$5,0)</f>
        <v/>
      </c>
      <c r="AS227" s="15">
        <f>'Investment Analysis'!CC227</f>
        <v/>
      </c>
      <c r="AT227" s="48" t="n">
        <v>5029.43</v>
      </c>
      <c r="AU227" s="18">
        <f>'Investment Analysis'!CL227</f>
        <v/>
      </c>
      <c r="AV227" s="15">
        <f>'Investment Analysis'!CJ227</f>
        <v/>
      </c>
      <c r="AW227" s="48" t="n">
        <v>19369.55</v>
      </c>
      <c r="AX227" s="18">
        <f>IF(AW227&gt;0,(AW227+2000-AX$5)/AX$5,0)</f>
        <v/>
      </c>
      <c r="AY227" s="15">
        <f>'Investment Analysis'!CQ227</f>
        <v/>
      </c>
      <c r="AZ227" s="48" t="n">
        <v>17029.75</v>
      </c>
      <c r="BA227" s="18">
        <f>'Investment Analysis'!CZ227</f>
        <v/>
      </c>
      <c r="BB227" s="15">
        <f>'Investment Analysis'!CX227</f>
        <v/>
      </c>
      <c r="BC227" s="48" t="n">
        <v>9688.92</v>
      </c>
      <c r="BD227" s="18">
        <f>IF(BC227&gt;0,(BC227-10000+30000+10000-BD$5)/BD$5,0)</f>
        <v/>
      </c>
      <c r="BE227" s="15">
        <f>'Investment Analysis'!DE227</f>
        <v/>
      </c>
      <c r="BF227" s="48" t="n">
        <v>4793.42</v>
      </c>
      <c r="BG227" s="18">
        <f>'Investment Analysis'!DN227</f>
        <v/>
      </c>
      <c r="BH227" s="15">
        <f>'Investment Analysis'!DL227</f>
        <v/>
      </c>
      <c r="BI227" s="48" t="n">
        <v>20977.13</v>
      </c>
      <c r="BJ227" s="18">
        <f>'Investment Analysis'!EB227</f>
        <v/>
      </c>
      <c r="BK227" s="15">
        <f>'Investment Analysis'!DZ227</f>
        <v/>
      </c>
      <c r="BL227" s="48" t="n">
        <v>19525.9</v>
      </c>
      <c r="BM227" s="18">
        <f>'Investment Analysis'!EI227</f>
        <v/>
      </c>
      <c r="BN227" s="15">
        <f>'Investment Analysis'!EG227</f>
        <v/>
      </c>
      <c r="BO227" s="48" t="n">
        <v>11618.26</v>
      </c>
      <c r="BP227" s="18">
        <f>'Investment Analysis'!DU227</f>
        <v/>
      </c>
      <c r="BQ227" s="15">
        <f>'Investment Analysis'!DS227</f>
        <v/>
      </c>
      <c r="BR227" s="48" t="n">
        <v>12484.74</v>
      </c>
      <c r="BS227" s="18">
        <f>'Investment Analysis'!EP227</f>
        <v/>
      </c>
      <c r="BT227" s="15">
        <f>'Investment Analysis'!EN227</f>
        <v/>
      </c>
      <c r="BU227" s="48" t="n">
        <v>13990.69</v>
      </c>
      <c r="BV227" s="18">
        <f>IF(BU227&gt;0,(BU227+8000-BV$5)/BV$5,0)</f>
        <v/>
      </c>
      <c r="BW227" s="15">
        <f>'Investment Analysis'!EU227</f>
        <v/>
      </c>
      <c r="BX227" s="48" t="n">
        <v>28910.12</v>
      </c>
      <c r="BY227" s="18">
        <f>IF(BX227&gt;0,(BX227-10000-5000-BY$5)/BY$5,0)</f>
        <v/>
      </c>
      <c r="BZ227" s="15">
        <f>'Investment Analysis'!FB227</f>
        <v/>
      </c>
      <c r="CA227" s="48" t="n">
        <v>21759.75</v>
      </c>
      <c r="CB227" s="18">
        <f>IF(CA227&gt;0,(CA227-CB$5)/CB$5,0)</f>
        <v/>
      </c>
      <c r="CC227" s="15">
        <f>'Investment Analysis'!FI227</f>
        <v/>
      </c>
      <c r="CD227" s="48" t="n">
        <v>9141.82</v>
      </c>
      <c r="CE227" s="18">
        <f>'Investment Analysis'!FR227</f>
        <v/>
      </c>
      <c r="CF227" s="15">
        <f>'Investment Analysis'!FP227</f>
        <v/>
      </c>
      <c r="CG227" s="48" t="n">
        <v>4628.14</v>
      </c>
      <c r="CH227" s="18">
        <f>'Investment Analysis'!FR227</f>
        <v/>
      </c>
      <c r="CI227" s="15">
        <f>'Investment Analysis'!FW227</f>
        <v/>
      </c>
      <c r="CJ227" s="48" t="n"/>
      <c r="CK227" s="18">
        <f>IF(CJ227&gt;0,(CJ227+5000+8000-CK$5)/CK$5,0)</f>
        <v/>
      </c>
      <c r="CL227" s="15">
        <f>'Investment Analysis'!GD227</f>
        <v/>
      </c>
      <c r="CM227" s="48" t="n">
        <v>39822.41</v>
      </c>
      <c r="CN227" s="18">
        <f>IF(CM227&gt;0,(CM227-CN$5)/CN$5,0)</f>
        <v/>
      </c>
      <c r="CO227" s="15">
        <f>'Investment Analysis'!GT227</f>
        <v/>
      </c>
      <c r="CP227" s="48" t="n">
        <v>27989</v>
      </c>
      <c r="CQ227" s="18">
        <f>IF(CP227&gt;0,(CP227-CQ$5)/CQ$5,0)</f>
        <v/>
      </c>
      <c r="CR227" s="15">
        <f>'Investment Analysis'!HG227</f>
        <v/>
      </c>
      <c r="CS227" s="48" t="n">
        <v>19175</v>
      </c>
      <c r="CT227" s="18">
        <f>IF(CS227&gt;0,(CS227-CT$5)/CT$5,0)</f>
        <v/>
      </c>
      <c r="CU227" s="15">
        <f>'Investment Analysis'!HN227</f>
        <v/>
      </c>
      <c r="CV227" s="48" t="n">
        <v>33915</v>
      </c>
      <c r="CW227" s="18">
        <f>IF(CV227&gt;0,(CV227-CW$5)/CW$5,0)</f>
        <v/>
      </c>
      <c r="CX227" s="15">
        <f>'Investment Analysis'!IB227</f>
        <v/>
      </c>
      <c r="CY227" s="48" t="n">
        <v>24865.4</v>
      </c>
      <c r="CZ227" s="18">
        <f>IF(CY227&gt;0,(CY227-CZ$5)/CZ$5,0)</f>
        <v/>
      </c>
      <c r="DA227" s="15">
        <f>'Investment Analysis'!II227</f>
        <v/>
      </c>
      <c r="DB227" s="48" t="n">
        <v>7947.25</v>
      </c>
      <c r="DC227" s="18">
        <f>IF(DB227&gt;0,(DB227-DC$5)/DC$5,0)</f>
        <v/>
      </c>
      <c r="DD227" s="15">
        <f>'Investment Analysis'!IP227</f>
        <v/>
      </c>
      <c r="DE227" s="48" t="n">
        <v>27771</v>
      </c>
      <c r="DF227" s="18">
        <f>'Investment Analysis'!IY227</f>
        <v/>
      </c>
      <c r="DG227" s="15">
        <f>'Investment Analysis'!IW227</f>
        <v/>
      </c>
      <c r="DH227" s="48" t="n">
        <v>6090.1</v>
      </c>
      <c r="DI227" s="18">
        <f>IF(DH227&gt;0,(DH227-DI$5)/DI$5,0)</f>
        <v/>
      </c>
      <c r="DJ227" s="15">
        <f>'Investment Analysis'!JD227</f>
        <v/>
      </c>
      <c r="DK227" s="48" t="n">
        <v>25557</v>
      </c>
      <c r="DL227" s="18">
        <f>IF(DK227&gt;0,(DK227-DL$5)/DL$5,0)</f>
        <v/>
      </c>
      <c r="DM227" s="15">
        <f>'Investment Analysis'!JK227</f>
        <v/>
      </c>
      <c r="DN227" s="48" t="n">
        <v>1181.2</v>
      </c>
      <c r="DO227" s="18">
        <f>IF(DN227&gt;0,(DN227-DO$5)/DO$5,0)</f>
        <v/>
      </c>
      <c r="DP227" s="15">
        <f>'Investment Analysis'!HU227</f>
        <v/>
      </c>
      <c r="DQ227" s="48" t="n">
        <v>33560</v>
      </c>
      <c r="DR227" s="18">
        <f>IF(DQ227&gt;0,(DQ227-DR$5)/DR$5,0)</f>
        <v/>
      </c>
      <c r="DS227" s="15">
        <f>'Investment Analysis'!JR227</f>
        <v/>
      </c>
      <c r="DT227" s="48" t="n">
        <v>10384</v>
      </c>
      <c r="DU227" s="18">
        <f>IF(DT227&gt;0,(DT227-630.54-DU$5)/DU$5,0)</f>
        <v/>
      </c>
      <c r="DV227" s="15">
        <f>'Investment Analysis'!JY227</f>
        <v/>
      </c>
      <c r="DW227" s="48" t="n">
        <v>16723</v>
      </c>
      <c r="DX227" s="18">
        <f>IF(DW227&gt;0,(DW227-DX$5)/DX$5,0)</f>
        <v/>
      </c>
      <c r="DY227" s="15">
        <f>'Investment Analysis'!KF227</f>
        <v/>
      </c>
      <c r="DZ227" s="48" t="n">
        <v>20042.5</v>
      </c>
      <c r="EA227" s="18">
        <f>IF(DZ227&gt;0,(DZ227-EA$5)/EA$5,0)</f>
        <v/>
      </c>
      <c r="EB227" s="15">
        <f>'Investment Analysis'!KM227</f>
        <v/>
      </c>
      <c r="EC227" s="48" t="n">
        <v>13845</v>
      </c>
      <c r="ED227" s="18">
        <f>'Investment Analysis'!KV227</f>
        <v/>
      </c>
      <c r="EE227" s="15">
        <f>'Investment Analysis'!KT227</f>
        <v/>
      </c>
      <c r="EF227" s="48" t="n">
        <v>27378</v>
      </c>
      <c r="EG227" s="18">
        <f>IF(EF227&gt;0,(EF227-EG$5)/EG$5,0)</f>
        <v/>
      </c>
      <c r="EH227" s="15">
        <f>'Investment Analysis'!LH227</f>
        <v/>
      </c>
      <c r="EI227" s="48" t="n">
        <v>11251.5</v>
      </c>
      <c r="EJ227" s="18">
        <f>'Investment Analysis'!LQ227</f>
        <v/>
      </c>
      <c r="EK227" s="15">
        <f>'Investment Analysis'!LO227</f>
        <v/>
      </c>
      <c r="EL227" s="48" t="n">
        <v>39045</v>
      </c>
      <c r="EM227" s="18">
        <f>IF(EL227&gt;0,(EL227-EM$4)/EM$4,0)</f>
        <v/>
      </c>
      <c r="EN227" s="15">
        <f>'Investment Analysis'!LX227</f>
        <v/>
      </c>
      <c r="EO227" s="48" t="n"/>
      <c r="EP227" s="68">
        <f>IF(EO227&gt;0,(EO227-500-EP$5)/EP$5,0)</f>
        <v/>
      </c>
      <c r="EQ227" s="15">
        <f>'Investment Analysis'!MC227</f>
        <v/>
      </c>
      <c r="ER227" s="48" t="n">
        <v>22088.5</v>
      </c>
      <c r="ES227" s="18">
        <f>'Investment Analysis'!LX227</f>
        <v/>
      </c>
      <c r="ET227" s="15">
        <f>'Investment Analysis'!LA227</f>
        <v/>
      </c>
      <c r="EU227" s="48" t="n">
        <v>72260.5</v>
      </c>
      <c r="EV227" s="18">
        <f>'Investment Analysis'!ML227</f>
        <v/>
      </c>
      <c r="EW227" s="15">
        <f>'Investment Analysis'!MJ227</f>
        <v/>
      </c>
      <c r="EX227" s="48" t="n">
        <v>103304.25</v>
      </c>
      <c r="EY227" s="18">
        <f>IF(EX227&gt;0,(EX227-EY$5)/EY$5,0)</f>
        <v/>
      </c>
      <c r="EZ227" s="15">
        <f>'Investment Analysis'!MQ227</f>
        <v/>
      </c>
      <c r="FA227" s="48" t="n">
        <v>18472</v>
      </c>
      <c r="FB227" s="18">
        <f>IF(FA227&gt;0,(FA227-FB$5)/FB$5,0)</f>
        <v/>
      </c>
      <c r="FC227" s="15">
        <f>'Investment Analysis'!MX227</f>
        <v/>
      </c>
      <c r="FD227" s="48" t="n">
        <v>21631.4</v>
      </c>
      <c r="FE227" s="18">
        <f>IF(FD227&gt;0,(FD227-FE$5)/FE$5,0)</f>
        <v/>
      </c>
      <c r="FF227" s="15">
        <f>'Investment Analysis'!NE227</f>
        <v/>
      </c>
      <c r="FG227" s="48" t="n">
        <v>27954</v>
      </c>
      <c r="FH227" s="18">
        <f>IF(FG227&gt;0,(FG227-FH$5)/FH$5,0)</f>
        <v/>
      </c>
      <c r="FI227" s="15">
        <f>'Investment Analysis'!NL227</f>
        <v/>
      </c>
      <c r="FJ227" s="48" t="n">
        <v>23016</v>
      </c>
      <c r="FK227" s="18">
        <f>IF(FJ227&gt;0,(FJ227-FK$5)/FK$5,0)</f>
        <v/>
      </c>
      <c r="FL227" s="15">
        <f>'Investment Analysis'!NS227</f>
        <v/>
      </c>
      <c r="FM227" s="48" t="n">
        <v>27237.45</v>
      </c>
      <c r="FN227" s="18">
        <f>IF(FM227&gt;0,(FM227-FN$5)/FN$5,0)</f>
        <v/>
      </c>
      <c r="FO227" s="15">
        <f>'Investment Analysis'!NZ227</f>
        <v/>
      </c>
      <c r="FP227" s="48" t="n">
        <v>33700</v>
      </c>
      <c r="FQ227" s="18">
        <f>IF(FP227&gt;0,(FP227-FQ$5)/FQ$5,0)</f>
        <v/>
      </c>
      <c r="FR227" s="15">
        <f>'Investment Analysis'!OG227</f>
        <v/>
      </c>
      <c r="FS227" s="48" t="n">
        <v>82680</v>
      </c>
      <c r="FT227" s="18">
        <f>IF(FS227&gt;0,(FS227-FT$5)/FT$5,0)</f>
        <v/>
      </c>
      <c r="FU227" s="15">
        <f>'Investment Analysis'!ON227</f>
        <v/>
      </c>
      <c r="FV227" s="48" t="n">
        <v>11280</v>
      </c>
      <c r="FW227" s="18">
        <f>IF(FV227&gt;0,(FV227-FW$5)/FW$5,0)</f>
        <v/>
      </c>
      <c r="FX227" s="15">
        <f>'Investment Analysis'!OU227</f>
        <v/>
      </c>
      <c r="FY227" s="48" t="n">
        <v>22211.25</v>
      </c>
      <c r="FZ227" s="18">
        <f>IF(FY227&gt;0,(FY227-FZ$5)/FZ$5,0)</f>
        <v/>
      </c>
      <c r="GA227" s="15">
        <f>'Investment Analysis'!PB227</f>
        <v/>
      </c>
      <c r="GB227" s="48" t="n">
        <v>22518</v>
      </c>
      <c r="GC227" s="18">
        <f>'Investment Analysis'!PK227</f>
        <v/>
      </c>
      <c r="GD227" s="15">
        <f>'Investment Analysis'!PI227</f>
        <v/>
      </c>
      <c r="GE227" s="48" t="n">
        <v>18984</v>
      </c>
      <c r="GF227" s="18">
        <f>'Investment Analysis'!PY227</f>
        <v/>
      </c>
      <c r="GG227" s="15">
        <f>'Investment Analysis'!PW227</f>
        <v/>
      </c>
      <c r="GH227" s="48" t="n"/>
      <c r="GI227" s="18">
        <f>'Investment Analysis'!QF227</f>
        <v/>
      </c>
      <c r="GJ227" s="15">
        <f>'Investment Analysis'!QD227</f>
        <v/>
      </c>
      <c r="GK227" s="48" t="n">
        <v>53140</v>
      </c>
      <c r="GL227" s="18">
        <f>'Investment Analysis'!QM227</f>
        <v/>
      </c>
      <c r="GM227" s="15">
        <f>'Investment Analysis'!QK227</f>
        <v/>
      </c>
      <c r="GN227" s="48" t="n">
        <v>15228</v>
      </c>
      <c r="GO227" s="18">
        <f>'Investment Analysis'!QT227</f>
        <v/>
      </c>
      <c r="GP227" s="15">
        <f>'Investment Analysis'!QR227</f>
        <v/>
      </c>
      <c r="GQ227" s="48" t="n"/>
      <c r="GR227" s="18">
        <f>'Investment Analysis'!RA227</f>
        <v/>
      </c>
      <c r="GS227" s="15">
        <f>'Investment Analysis'!QY227</f>
        <v/>
      </c>
      <c r="GT227" s="48" t="n">
        <v>29962.5</v>
      </c>
      <c r="GU227" s="18">
        <f>'Investment Analysis'!RH227</f>
        <v/>
      </c>
      <c r="GV227" s="15">
        <f>'Investment Analysis'!RF227</f>
        <v/>
      </c>
      <c r="GW227" s="48" t="n">
        <v>14531</v>
      </c>
      <c r="GX227" s="18">
        <f>'Investment Analysis'!RO227</f>
        <v/>
      </c>
      <c r="GY227" s="15">
        <f>'Investment Analysis'!RM227</f>
        <v/>
      </c>
      <c r="GZ227" s="48" t="n">
        <v>6078</v>
      </c>
      <c r="HA227" s="18">
        <f>'Investment Analysis'!RV227</f>
        <v/>
      </c>
      <c r="HB227" s="15">
        <f>'Investment Analysis'!RT227</f>
        <v/>
      </c>
      <c r="HC227" s="48" t="n">
        <v>36834</v>
      </c>
      <c r="HD227" s="18">
        <f>'Investment Analysis'!SC227</f>
        <v/>
      </c>
      <c r="HE227" s="15">
        <f>'Investment Analysis'!SA227</f>
        <v/>
      </c>
      <c r="HF227" s="48" t="n">
        <v>14150</v>
      </c>
      <c r="HG227" s="18">
        <f>'Investment Analysis'!SJ227</f>
        <v/>
      </c>
      <c r="HH227" s="15">
        <f>'Investment Analysis'!SH227</f>
        <v/>
      </c>
      <c r="HI227" s="48" t="n">
        <v>14680</v>
      </c>
      <c r="HJ227" s="18">
        <f>'Investment Analysis'!SM227</f>
        <v/>
      </c>
      <c r="HK227" s="15">
        <f>'Investment Analysis'!SK227</f>
        <v/>
      </c>
      <c r="HL227" s="48" t="n">
        <v>19800</v>
      </c>
      <c r="HM227" s="18">
        <f>'Investment Analysis'!SP227</f>
        <v/>
      </c>
      <c r="HN227" s="15">
        <f>'Investment Analysis'!SN227</f>
        <v/>
      </c>
      <c r="HO227" s="48" t="n">
        <v>15228.6</v>
      </c>
      <c r="HP227" s="18">
        <f>'Investment Analysis'!TE227</f>
        <v/>
      </c>
      <c r="HQ227" s="15">
        <f>'Investment Analysis'!TC227</f>
        <v/>
      </c>
      <c r="HR227" s="48" t="n">
        <v>13605</v>
      </c>
      <c r="HS227" s="18">
        <f>'Investment Analysis'!TL227</f>
        <v/>
      </c>
      <c r="HT227" s="15">
        <f>'Investment Analysis'!TJ227</f>
        <v/>
      </c>
      <c r="HU227" s="48" t="n">
        <v>19389</v>
      </c>
      <c r="HV227" s="18">
        <f>'Investment Analysis'!TS227</f>
        <v/>
      </c>
      <c r="HW227" s="15">
        <f>'Investment Analysis'!TQ227</f>
        <v/>
      </c>
      <c r="HX227" s="48" t="n"/>
      <c r="HY227" s="18">
        <f>'Investment Analysis'!TZ227</f>
        <v/>
      </c>
      <c r="HZ227" s="15">
        <f>'Investment Analysis'!TX227</f>
        <v/>
      </c>
      <c r="IA227" s="48" t="n"/>
      <c r="IB227" s="18">
        <f>'Investment Analysis'!UG227</f>
        <v/>
      </c>
      <c r="IC227" s="15">
        <f>'Investment Analysis'!UE227</f>
        <v/>
      </c>
      <c r="ID227" s="48" t="n"/>
      <c r="IE227" s="18">
        <f>'Investment Analysis'!UN227</f>
        <v/>
      </c>
      <c r="IF227" s="15">
        <f>'Investment Analysis'!UL227</f>
        <v/>
      </c>
      <c r="IG227" s="48" t="n"/>
      <c r="IH227" s="18">
        <f>'Investment Analysis'!UU227</f>
        <v/>
      </c>
      <c r="II227" s="15">
        <f>'Investment Analysis'!US227</f>
        <v/>
      </c>
      <c r="IJ227" s="48" t="n"/>
      <c r="IK227" s="18">
        <f>'Investment Analysis'!VB227</f>
        <v/>
      </c>
      <c r="IL227" s="15">
        <f>'Investment Analysis'!UZ227</f>
        <v/>
      </c>
      <c r="IM227" s="48" t="n"/>
      <c r="IN227" s="18">
        <f>'Investment Analysis'!VI227</f>
        <v/>
      </c>
      <c r="IO227" s="15">
        <f>'Investment Analysis'!VG227</f>
        <v/>
      </c>
      <c r="IP227" s="18" t="n"/>
      <c r="IQ227" s="18" t="n"/>
      <c r="IR227" s="18" t="n"/>
      <c r="IS227" s="108">
        <f>IF(IT227&gt;0,IT227-IT226,0)</f>
        <v/>
      </c>
      <c r="IT227" s="48">
        <f>FY227+FV227+FS227+FP227+FM227+FJ227+FG227+FD227+FA227+EX227+EU227+ER227+EO227+EL227+EI227+EF227+EC227+DZ227+DW227+DT227+DQ227+DN227+DK227+DH227+DE227+DB227+CY227+CV227+CS227+CP227+CJ227+CG227+CD227+CA227+BX227+P227+CM227+GT227+GQ227+GN227+GK227+GH227+GE227+GB227+BU227+BR227+BO227+BL227+BI227+BF227+BC227+AZ227+AW227+AT227+AQ227+AN227+AK227+AH227+AE227+AB227+Y227+V227+S227+GW227+GZ227+HC227+HF227+HI227+HL227+HO227+HR227+HU227</f>
        <v/>
      </c>
      <c r="IU227" s="101">
        <f>IF(IT227&gt;0,IV227,0)</f>
        <v/>
      </c>
      <c r="IV227" s="101" t="n"/>
      <c r="IW227" s="15">
        <f>IF(IT227&gt;0,(IT227+IV$11-I$2)/I$2,0)</f>
        <v/>
      </c>
      <c r="IX227" s="113">
        <f>IF(IT227&gt;0,IT227+IV$11-I$2,0)</f>
        <v/>
      </c>
      <c r="IY227" s="21">
        <f>IF(IT227&gt;0,(IT227+IV$11+IV$33+IV$52+IV$73+IV$93+IV$113+IV$133+IV$159+IV$176+IV$201+IV$224-IT$8)/IT$8,0)</f>
        <v/>
      </c>
      <c r="IZ227" s="173">
        <f>IF(IT227&gt;0,IT227+IV$11+IV$33+IV$52+IV$73+IV$93+IV$113+IV$133+IV$159+IV$176+IV$201+IV$224-IT$8,0)</f>
        <v/>
      </c>
    </row>
    <row r="228">
      <c r="A228" s="554">
        <f>'Investment Analysis'!A228</f>
        <v/>
      </c>
      <c r="B228" s="4">
        <f>'Investment Analysis'!B228</f>
        <v/>
      </c>
      <c r="C228" s="27">
        <f>'Investment Analysis'!C228</f>
        <v/>
      </c>
      <c r="D228" s="14">
        <f>'Investment Analysis'!D228</f>
        <v/>
      </c>
      <c r="E228" s="15">
        <f>'Investment Analysis'!E228</f>
        <v/>
      </c>
      <c r="F228" s="13">
        <f>'Investment Analysis'!G228</f>
        <v/>
      </c>
      <c r="G228" s="14">
        <f>'Investment Analysis'!H228</f>
        <v/>
      </c>
      <c r="H228" s="15">
        <f>'Investment Analysis'!I228</f>
        <v/>
      </c>
      <c r="I228" s="13">
        <f>'Investment Analysis'!K228</f>
        <v/>
      </c>
      <c r="J228" s="14">
        <f>'Investment Analysis'!L228</f>
        <v/>
      </c>
      <c r="K228" s="15">
        <f>'Investment Analysis'!M228</f>
        <v/>
      </c>
      <c r="L228" s="41">
        <f>'Investment Analysis'!T228</f>
        <v/>
      </c>
      <c r="M228" s="21">
        <f>'Investment Analysis'!V228</f>
        <v/>
      </c>
      <c r="N228" s="21">
        <f>'Investment Analysis'!W228</f>
        <v/>
      </c>
      <c r="P228" s="48">
        <f>'Investment Analysis'!Y228</f>
        <v/>
      </c>
      <c r="Q228" s="18" t="n"/>
      <c r="R228" s="83" t="n"/>
      <c r="S228" s="48" t="n">
        <v>4795.29</v>
      </c>
      <c r="T228" s="18">
        <f>'Investment Analysis'!AH228</f>
        <v/>
      </c>
      <c r="U228" s="15">
        <f>'Investment Analysis'!AF228</f>
        <v/>
      </c>
      <c r="V228" s="48" t="n">
        <v>7357.7</v>
      </c>
      <c r="W228" s="18">
        <f>'Investment Analysis'!AO228</f>
        <v/>
      </c>
      <c r="X228" s="15">
        <f>'Investment Analysis'!AM228</f>
        <v/>
      </c>
      <c r="Y228" s="48" t="n">
        <v>11666.69</v>
      </c>
      <c r="Z228" s="18">
        <f>IF(Y228&gt;0,(Y228-Z$5)/Z$5,0)</f>
        <v/>
      </c>
      <c r="AA228" s="15">
        <f>'Investment Analysis'!GM228</f>
        <v/>
      </c>
      <c r="AB228" s="48" t="n">
        <v>2842.47</v>
      </c>
      <c r="AC228" s="18">
        <f>IF(AB228&gt;0,(AB228+8000+5000-AC$5)/AC$5,0)</f>
        <v/>
      </c>
      <c r="AD228" s="15">
        <f>'Investment Analysis'!AT228</f>
        <v/>
      </c>
      <c r="AE228" s="48" t="n">
        <v>11992.38</v>
      </c>
      <c r="AF228" s="18">
        <f>'Investment Analysis'!BC228</f>
        <v/>
      </c>
      <c r="AG228" s="15">
        <f>'Investment Analysis'!BA228</f>
        <v/>
      </c>
      <c r="AH228" s="48" t="n"/>
      <c r="AI228" s="18">
        <f>IF(AH228&gt;0,(AH228-5000+20000+20000-AI$5)/AI$5,0)</f>
        <v/>
      </c>
      <c r="AJ228" s="15">
        <f>'Investment Analysis'!BH228</f>
        <v/>
      </c>
      <c r="AK228" s="48" t="n">
        <v>5055.03</v>
      </c>
      <c r="AL228" s="18">
        <f>IF(AK228&gt;0,(AK228+7000-AL$5)/AL$5,0)</f>
        <v/>
      </c>
      <c r="AM228" s="15">
        <f>'Investment Analysis'!BO228</f>
        <v/>
      </c>
      <c r="AN228" s="48" t="n">
        <v>5880.11</v>
      </c>
      <c r="AO228" s="18">
        <f>IF(AN228&gt;0,(AN228+25000+5000-AO$5)/AO$5,0)</f>
        <v/>
      </c>
      <c r="AP228" s="15">
        <f>'Investment Analysis'!BV228</f>
        <v/>
      </c>
      <c r="AQ228" s="48" t="n">
        <v>5710.98</v>
      </c>
      <c r="AR228" s="18">
        <f>IF(AQ228&gt;0,(AQ228+10000+4000-AR$5)/AR$5,0)</f>
        <v/>
      </c>
      <c r="AS228" s="15">
        <f>'Investment Analysis'!CC228</f>
        <v/>
      </c>
      <c r="AT228" s="48" t="n">
        <v>4911.5</v>
      </c>
      <c r="AU228" s="18">
        <f>'Investment Analysis'!CL228</f>
        <v/>
      </c>
      <c r="AV228" s="15">
        <f>'Investment Analysis'!CJ228</f>
        <v/>
      </c>
      <c r="AW228" s="48" t="n">
        <v>18610.6</v>
      </c>
      <c r="AX228" s="18">
        <f>IF(AW228&gt;0,(AW228+2000-AX$5)/AX$5,0)</f>
        <v/>
      </c>
      <c r="AY228" s="15">
        <f>'Investment Analysis'!CQ228</f>
        <v/>
      </c>
      <c r="AZ228" s="48" t="n">
        <v>16621.75</v>
      </c>
      <c r="BA228" s="18">
        <f>'Investment Analysis'!CZ228</f>
        <v/>
      </c>
      <c r="BB228" s="15">
        <f>'Investment Analysis'!CX228</f>
        <v/>
      </c>
      <c r="BC228" s="48" t="n">
        <v>9526.799999999999</v>
      </c>
      <c r="BD228" s="18">
        <f>IF(BC228&gt;0,(BC228-10000+30000+10000-BD$5)/BD$5,0)</f>
        <v/>
      </c>
      <c r="BE228" s="15">
        <f>'Investment Analysis'!DE228</f>
        <v/>
      </c>
      <c r="BF228" s="48" t="n">
        <v>4730.47</v>
      </c>
      <c r="BG228" s="18">
        <f>'Investment Analysis'!DN228</f>
        <v/>
      </c>
      <c r="BH228" s="15">
        <f>'Investment Analysis'!DL228</f>
        <v/>
      </c>
      <c r="BI228" s="48" t="n">
        <v>20205.85</v>
      </c>
      <c r="BJ228" s="18">
        <f>'Investment Analysis'!EB228</f>
        <v/>
      </c>
      <c r="BK228" s="15">
        <f>'Investment Analysis'!DZ228</f>
        <v/>
      </c>
      <c r="BL228" s="48" t="n">
        <v>19050.66</v>
      </c>
      <c r="BM228" s="18">
        <f>'Investment Analysis'!EI228</f>
        <v/>
      </c>
      <c r="BN228" s="15">
        <f>'Investment Analysis'!EG228</f>
        <v/>
      </c>
      <c r="BO228" s="48" t="n">
        <v>11451.53</v>
      </c>
      <c r="BP228" s="18">
        <f>'Investment Analysis'!DU228</f>
        <v/>
      </c>
      <c r="BQ228" s="15">
        <f>'Investment Analysis'!DS228</f>
        <v/>
      </c>
      <c r="BR228" s="48" t="n">
        <v>12232.41</v>
      </c>
      <c r="BS228" s="18">
        <f>'Investment Analysis'!EP228</f>
        <v/>
      </c>
      <c r="BT228" s="15">
        <f>'Investment Analysis'!EN228</f>
        <v/>
      </c>
      <c r="BU228" s="48" t="n">
        <v>13687.77</v>
      </c>
      <c r="BV228" s="18">
        <f>IF(BU228&gt;0,(BU228+8000-BV$5)/BV$5,0)</f>
        <v/>
      </c>
      <c r="BW228" s="15">
        <f>'Investment Analysis'!EU228</f>
        <v/>
      </c>
      <c r="BX228" s="48" t="n">
        <v>28218.17</v>
      </c>
      <c r="BY228" s="18">
        <f>IF(BX228&gt;0,(BX228-10000-5000-BY$5)/BY$5,0)</f>
        <v/>
      </c>
      <c r="BZ228" s="15">
        <f>'Investment Analysis'!FB228</f>
        <v/>
      </c>
      <c r="CA228" s="48" t="n">
        <v>21812.41</v>
      </c>
      <c r="CB228" s="18">
        <f>IF(CA228&gt;0,(CA228-CB$5)/CB$5,0)</f>
        <v/>
      </c>
      <c r="CC228" s="15">
        <f>'Investment Analysis'!FI228</f>
        <v/>
      </c>
      <c r="CD228" s="48" t="n">
        <v>8913.42</v>
      </c>
      <c r="CE228" s="18">
        <f>'Investment Analysis'!FR228</f>
        <v/>
      </c>
      <c r="CF228" s="15">
        <f>'Investment Analysis'!FP228</f>
        <v/>
      </c>
      <c r="CG228" s="48" t="n">
        <v>4639.91</v>
      </c>
      <c r="CH228" s="18">
        <f>'Investment Analysis'!FR228</f>
        <v/>
      </c>
      <c r="CI228" s="15">
        <f>'Investment Analysis'!FW228</f>
        <v/>
      </c>
      <c r="CJ228" s="48" t="n"/>
      <c r="CK228" s="18">
        <f>IF(CJ228&gt;0,(CJ228+5000+8000-CK$5)/CK$5,0)</f>
        <v/>
      </c>
      <c r="CL228" s="15">
        <f>'Investment Analysis'!GD228</f>
        <v/>
      </c>
      <c r="CM228" s="48" t="n">
        <v>38899.97</v>
      </c>
      <c r="CN228" s="18">
        <f>IF(CM228&gt;0,(CM228-CN$5)/CN$5,0)</f>
        <v/>
      </c>
      <c r="CO228" s="15">
        <f>'Investment Analysis'!GT228</f>
        <v/>
      </c>
      <c r="CP228" s="48" t="n">
        <v>26129.35</v>
      </c>
      <c r="CQ228" s="18">
        <f>IF(CP228&gt;0,(CP228-CQ$5)/CQ$5,0)</f>
        <v/>
      </c>
      <c r="CR228" s="15">
        <f>'Investment Analysis'!HG228</f>
        <v/>
      </c>
      <c r="CS228" s="48" t="n">
        <v>17922.5</v>
      </c>
      <c r="CT228" s="18">
        <f>IF(CS228&gt;0,(CS228-CT$5)/CT$5,0)</f>
        <v/>
      </c>
      <c r="CU228" s="15">
        <f>'Investment Analysis'!HN228</f>
        <v/>
      </c>
      <c r="CV228" s="48" t="n">
        <v>32700.5</v>
      </c>
      <c r="CW228" s="18">
        <f>IF(CV228&gt;0,(CV228-CW$5)/CW$5,0)</f>
        <v/>
      </c>
      <c r="CX228" s="15">
        <f>'Investment Analysis'!IB228</f>
        <v/>
      </c>
      <c r="CY228" s="48" t="n">
        <v>23798.6</v>
      </c>
      <c r="CZ228" s="18">
        <f>IF(CY228&gt;0,(CY228-CZ$5)/CZ$5,0)</f>
        <v/>
      </c>
      <c r="DA228" s="15">
        <f>'Investment Analysis'!II228</f>
        <v/>
      </c>
      <c r="DB228" s="48" t="n">
        <v>7816.75</v>
      </c>
      <c r="DC228" s="18">
        <f>IF(DB228&gt;0,(DB228-DC$5)/DC$5,0)</f>
        <v/>
      </c>
      <c r="DD228" s="15">
        <f>'Investment Analysis'!IP228</f>
        <v/>
      </c>
      <c r="DE228" s="48" t="n">
        <v>25794</v>
      </c>
      <c r="DF228" s="18">
        <f>'Investment Analysis'!IY228</f>
        <v/>
      </c>
      <c r="DG228" s="15">
        <f>'Investment Analysis'!IW228</f>
        <v/>
      </c>
      <c r="DH228" s="48" t="n">
        <v>6098.9</v>
      </c>
      <c r="DI228" s="18">
        <f>IF(DH228&gt;0,(DH228-DI$5)/DI$5,0)</f>
        <v/>
      </c>
      <c r="DJ228" s="15">
        <f>'Investment Analysis'!JD228</f>
        <v/>
      </c>
      <c r="DK228" s="48" t="n">
        <v>25164.5</v>
      </c>
      <c r="DL228" s="18">
        <f>IF(DK228&gt;0,(DK228-DL$5)/DL$5,0)</f>
        <v/>
      </c>
      <c r="DM228" s="15">
        <f>'Investment Analysis'!JK228</f>
        <v/>
      </c>
      <c r="DN228" s="48" t="n">
        <v>1187.9</v>
      </c>
      <c r="DO228" s="18">
        <f>IF(DN228&gt;0,(DN228-DO$5)/DO$5,0)</f>
        <v/>
      </c>
      <c r="DP228" s="15">
        <f>'Investment Analysis'!HU228</f>
        <v/>
      </c>
      <c r="DQ228" s="48" t="n">
        <v>32160</v>
      </c>
      <c r="DR228" s="18">
        <f>IF(DQ228&gt;0,(DQ228-DR$5)/DR$5,0)</f>
        <v/>
      </c>
      <c r="DS228" s="15">
        <f>'Investment Analysis'!JR228</f>
        <v/>
      </c>
      <c r="DT228" s="48" t="n">
        <v>9260</v>
      </c>
      <c r="DU228" s="18">
        <f>IF(DT228&gt;0,(DT228-630.54-DU$5)/DU$5,0)</f>
        <v/>
      </c>
      <c r="DV228" s="15">
        <f>'Investment Analysis'!JY228</f>
        <v/>
      </c>
      <c r="DW228" s="48" t="n">
        <v>17283</v>
      </c>
      <c r="DX228" s="18">
        <f>IF(DW228&gt;0,(DW228-DX$5)/DX$5,0)</f>
        <v/>
      </c>
      <c r="DY228" s="15">
        <f>'Investment Analysis'!KF228</f>
        <v/>
      </c>
      <c r="DZ228" s="48" t="n">
        <v>17868.75</v>
      </c>
      <c r="EA228" s="18">
        <f>IF(DZ228&gt;0,(DZ228-EA$5)/EA$5,0)</f>
        <v/>
      </c>
      <c r="EB228" s="15">
        <f>'Investment Analysis'!KM228</f>
        <v/>
      </c>
      <c r="EC228" s="48" t="n">
        <v>12220</v>
      </c>
      <c r="ED228" s="18">
        <f>'Investment Analysis'!KV228</f>
        <v/>
      </c>
      <c r="EE228" s="15">
        <f>'Investment Analysis'!KT228</f>
        <v/>
      </c>
      <c r="EF228" s="48" t="n">
        <v>27112.5</v>
      </c>
      <c r="EG228" s="18">
        <f>IF(EF228&gt;0,(EF228-EG$5)/EG$5,0)</f>
        <v/>
      </c>
      <c r="EH228" s="15">
        <f>'Investment Analysis'!LH228</f>
        <v/>
      </c>
      <c r="EI228" s="48" t="n">
        <v>10976.55</v>
      </c>
      <c r="EJ228" s="18">
        <f>'Investment Analysis'!LQ228</f>
        <v/>
      </c>
      <c r="EK228" s="15">
        <f>'Investment Analysis'!LO228</f>
        <v/>
      </c>
      <c r="EL228" s="48" t="n">
        <v>38265</v>
      </c>
      <c r="EM228" s="18">
        <f>IF(EL228&gt;0,(EL228-EM$4)/EM$4,0)</f>
        <v/>
      </c>
      <c r="EN228" s="15">
        <f>'Investment Analysis'!LX228</f>
        <v/>
      </c>
      <c r="EO228" s="48" t="n"/>
      <c r="EP228" s="68">
        <f>IF(EO228&gt;0,(EO228-500-EP$5)/EP$5,0)</f>
        <v/>
      </c>
      <c r="EQ228" s="15">
        <f>'Investment Analysis'!MC228</f>
        <v/>
      </c>
      <c r="ER228" s="48" t="n">
        <v>20832</v>
      </c>
      <c r="ES228" s="18">
        <f>'Investment Analysis'!LX228</f>
        <v/>
      </c>
      <c r="ET228" s="15">
        <f>'Investment Analysis'!LA228</f>
        <v/>
      </c>
      <c r="EU228" s="48" t="n">
        <v>66066</v>
      </c>
      <c r="EV228" s="18">
        <f>'Investment Analysis'!ML228</f>
        <v/>
      </c>
      <c r="EW228" s="15">
        <f>'Investment Analysis'!MJ228</f>
        <v/>
      </c>
      <c r="EX228" s="48" t="n">
        <v>93387</v>
      </c>
      <c r="EY228" s="18">
        <f>IF(EX228&gt;0,(EX228-EY$5)/EY$5,0)</f>
        <v/>
      </c>
      <c r="EZ228" s="15">
        <f>'Investment Analysis'!MQ228</f>
        <v/>
      </c>
      <c r="FA228" s="48" t="n">
        <v>17592</v>
      </c>
      <c r="FB228" s="18">
        <f>IF(FA228&gt;0,(FA228-FB$5)/FB$5,0)</f>
        <v/>
      </c>
      <c r="FC228" s="15">
        <f>'Investment Analysis'!MX228</f>
        <v/>
      </c>
      <c r="FD228" s="48" t="n">
        <v>21291.9</v>
      </c>
      <c r="FE228" s="18">
        <f>IF(FD228&gt;0,(FD228-FE$5)/FE$5,0)</f>
        <v/>
      </c>
      <c r="FF228" s="15">
        <f>'Investment Analysis'!NE228</f>
        <v/>
      </c>
      <c r="FG228" s="48" t="n">
        <v>26712</v>
      </c>
      <c r="FH228" s="18">
        <f>IF(FG228&gt;0,(FG228-FH$5)/FH$5,0)</f>
        <v/>
      </c>
      <c r="FI228" s="15">
        <f>'Investment Analysis'!NL228</f>
        <v/>
      </c>
      <c r="FJ228" s="48" t="n">
        <v>22326.8</v>
      </c>
      <c r="FK228" s="18">
        <f>IF(FJ228&gt;0,(FJ228-FK$5)/FK$5,0)</f>
        <v/>
      </c>
      <c r="FL228" s="15">
        <f>'Investment Analysis'!NS228</f>
        <v/>
      </c>
      <c r="FM228" s="48" t="n">
        <v>26464.15</v>
      </c>
      <c r="FN228" s="18">
        <f>IF(FM228&gt;0,(FM228-FN$5)/FN$5,0)</f>
        <v/>
      </c>
      <c r="FO228" s="15">
        <f>'Investment Analysis'!NZ228</f>
        <v/>
      </c>
      <c r="FP228" s="48" t="n">
        <v>31800</v>
      </c>
      <c r="FQ228" s="18">
        <f>IF(FP228&gt;0,(FP228-FQ$5)/FQ$5,0)</f>
        <v/>
      </c>
      <c r="FR228" s="15">
        <f>'Investment Analysis'!OG228</f>
        <v/>
      </c>
      <c r="FS228" s="48" t="n">
        <v>76155</v>
      </c>
      <c r="FT228" s="18">
        <f>IF(FS228&gt;0,(FS228-FT$5)/FT$5,0)</f>
        <v/>
      </c>
      <c r="FU228" s="15">
        <f>'Investment Analysis'!ON228</f>
        <v/>
      </c>
      <c r="FV228" s="48" t="n">
        <v>10340</v>
      </c>
      <c r="FW228" s="18">
        <f>IF(FV228&gt;0,(FV228-FW$5)/FW$5,0)</f>
        <v/>
      </c>
      <c r="FX228" s="15">
        <f>'Investment Analysis'!OU228</f>
        <v/>
      </c>
      <c r="FY228" s="48" t="n">
        <v>21745</v>
      </c>
      <c r="FZ228" s="18">
        <f>IF(FY228&gt;0,(FY228-FZ$5)/FZ$5,0)</f>
        <v/>
      </c>
      <c r="GA228" s="15">
        <f>'Investment Analysis'!PB228</f>
        <v/>
      </c>
      <c r="GB228" s="48" t="n">
        <v>21627.75</v>
      </c>
      <c r="GC228" s="18">
        <f>'Investment Analysis'!PK228</f>
        <v/>
      </c>
      <c r="GD228" s="15">
        <f>'Investment Analysis'!PI228</f>
        <v/>
      </c>
      <c r="GE228" s="48" t="n">
        <v>18576</v>
      </c>
      <c r="GF228" s="18">
        <f>'Investment Analysis'!PY228</f>
        <v/>
      </c>
      <c r="GG228" s="15">
        <f>'Investment Analysis'!PW228</f>
        <v/>
      </c>
      <c r="GH228" s="48" t="n"/>
      <c r="GI228" s="18">
        <f>'Investment Analysis'!QF228</f>
        <v/>
      </c>
      <c r="GJ228" s="15">
        <f>'Investment Analysis'!QD228</f>
        <v/>
      </c>
      <c r="GK228" s="48" t="n">
        <v>48360</v>
      </c>
      <c r="GL228" s="18">
        <f>'Investment Analysis'!QM228</f>
        <v/>
      </c>
      <c r="GM228" s="15">
        <f>'Investment Analysis'!QK228</f>
        <v/>
      </c>
      <c r="GN228" s="48" t="n">
        <v>13365</v>
      </c>
      <c r="GO228" s="18">
        <f>'Investment Analysis'!QT228</f>
        <v/>
      </c>
      <c r="GP228" s="15">
        <f>'Investment Analysis'!QR228</f>
        <v/>
      </c>
      <c r="GQ228" s="48" t="n"/>
      <c r="GR228" s="18">
        <f>'Investment Analysis'!RA228</f>
        <v/>
      </c>
      <c r="GS228" s="15">
        <f>'Investment Analysis'!QY228</f>
        <v/>
      </c>
      <c r="GT228" s="48" t="n">
        <v>26817.5</v>
      </c>
      <c r="GU228" s="18">
        <f>'Investment Analysis'!RH228</f>
        <v/>
      </c>
      <c r="GV228" s="15">
        <f>'Investment Analysis'!RF228</f>
        <v/>
      </c>
      <c r="GW228" s="48" t="n">
        <v>14110</v>
      </c>
      <c r="GX228" s="18">
        <f>'Investment Analysis'!RO228</f>
        <v/>
      </c>
      <c r="GY228" s="15">
        <f>'Investment Analysis'!RM228</f>
        <v/>
      </c>
      <c r="GZ228" s="48" t="n">
        <v>5814</v>
      </c>
      <c r="HA228" s="18">
        <f>'Investment Analysis'!RV228</f>
        <v/>
      </c>
      <c r="HB228" s="15">
        <f>'Investment Analysis'!RT228</f>
        <v/>
      </c>
      <c r="HC228" s="48" t="n">
        <v>34428</v>
      </c>
      <c r="HD228" s="18">
        <f>'Investment Analysis'!SC228</f>
        <v/>
      </c>
      <c r="HE228" s="15">
        <f>'Investment Analysis'!SA228</f>
        <v/>
      </c>
      <c r="HF228" s="48" t="n">
        <v>12600</v>
      </c>
      <c r="HG228" s="18">
        <f>'Investment Analysis'!SJ228</f>
        <v/>
      </c>
      <c r="HH228" s="15">
        <f>'Investment Analysis'!SH228</f>
        <v/>
      </c>
      <c r="HI228" s="48" t="n">
        <v>13200</v>
      </c>
      <c r="HJ228" s="18">
        <f>'Investment Analysis'!SM228</f>
        <v/>
      </c>
      <c r="HK228" s="15">
        <f>'Investment Analysis'!SK228</f>
        <v/>
      </c>
      <c r="HL228" s="48" t="n">
        <v>17542.5</v>
      </c>
      <c r="HM228" s="18">
        <f>'Investment Analysis'!SP228</f>
        <v/>
      </c>
      <c r="HN228" s="15">
        <f>'Investment Analysis'!SN228</f>
        <v/>
      </c>
      <c r="HO228" s="48" t="n">
        <v>14672.7</v>
      </c>
      <c r="HP228" s="18">
        <f>'Investment Analysis'!TE228</f>
        <v/>
      </c>
      <c r="HQ228" s="15">
        <f>'Investment Analysis'!TC228</f>
        <v/>
      </c>
      <c r="HR228" s="48" t="n">
        <v>13850</v>
      </c>
      <c r="HS228" s="18">
        <f>'Investment Analysis'!TL228</f>
        <v/>
      </c>
      <c r="HT228" s="15">
        <f>'Investment Analysis'!TJ228</f>
        <v/>
      </c>
      <c r="HU228" s="48" t="n">
        <v>17476.5</v>
      </c>
      <c r="HV228" s="18">
        <f>'Investment Analysis'!TS228</f>
        <v/>
      </c>
      <c r="HW228" s="15">
        <f>'Investment Analysis'!TQ228</f>
        <v/>
      </c>
      <c r="HX228" s="48" t="n"/>
      <c r="HY228" s="18">
        <f>'Investment Analysis'!TZ228</f>
        <v/>
      </c>
      <c r="HZ228" s="15">
        <f>'Investment Analysis'!TX228</f>
        <v/>
      </c>
      <c r="IA228" s="48" t="n"/>
      <c r="IB228" s="18">
        <f>'Investment Analysis'!UG228</f>
        <v/>
      </c>
      <c r="IC228" s="15">
        <f>'Investment Analysis'!UE228</f>
        <v/>
      </c>
      <c r="ID228" s="48" t="n"/>
      <c r="IE228" s="18">
        <f>'Investment Analysis'!UN228</f>
        <v/>
      </c>
      <c r="IF228" s="15">
        <f>'Investment Analysis'!UL228</f>
        <v/>
      </c>
      <c r="IG228" s="48" t="n"/>
      <c r="IH228" s="18">
        <f>'Investment Analysis'!UU228</f>
        <v/>
      </c>
      <c r="II228" s="15">
        <f>'Investment Analysis'!US228</f>
        <v/>
      </c>
      <c r="IJ228" s="48" t="n"/>
      <c r="IK228" s="18">
        <f>'Investment Analysis'!VB228</f>
        <v/>
      </c>
      <c r="IL228" s="15">
        <f>'Investment Analysis'!UZ228</f>
        <v/>
      </c>
      <c r="IM228" s="48" t="n"/>
      <c r="IN228" s="18">
        <f>'Investment Analysis'!VI228</f>
        <v/>
      </c>
      <c r="IO228" s="15">
        <f>'Investment Analysis'!VG228</f>
        <v/>
      </c>
      <c r="IP228" s="18" t="n"/>
      <c r="IQ228" s="18" t="n"/>
      <c r="IR228" s="18" t="n"/>
      <c r="IS228" s="108">
        <f>IF(IT228&gt;0,IT228-IT227,0)</f>
        <v/>
      </c>
      <c r="IT228" s="48">
        <f>FY228+FV228+FS228+FP228+FM228+FJ228+FG228+FD228+FA228+EX228+EU228+ER228+EO228+EL228+EI228+EF228+EC228+DZ228+DW228+DT228+DQ228+DN228+DK228+DH228+DE228+DB228+CY228+CV228+CS228+CP228+CJ228+CG228+CD228+CA228+BX228+P228+CM228+GT228+GQ228+GN228+GK228+GH228+GE228+GB228+BU228+BR228+BO228+BL228+BI228+BF228+BC228+AZ228+AW228+AT228+AQ228+AN228+AK228+AH228+AE228+AB228+Y228+V228+S228+GW228+GZ228+HC228+HF228+HI228+HL228+HO228+HR228+HU228</f>
        <v/>
      </c>
      <c r="IU228" s="101">
        <f>IF(IT228&gt;0,IV228,0)</f>
        <v/>
      </c>
      <c r="IV228" s="101" t="n"/>
      <c r="IW228" s="15">
        <f>IF(IT228&gt;0,(IT228+IV$11-I$2)/I$2,0)</f>
        <v/>
      </c>
      <c r="IX228" s="113">
        <f>IF(IT228&gt;0,IT228+IV$11-I$2,0)</f>
        <v/>
      </c>
      <c r="IY228" s="21">
        <f>IF(IT228&gt;0,(IT228+IV$11+IV$33+IV$52+IV$73+IV$93+IV$113+IV$133+IV$159+IV$176+IV$201+IV$224-IT$8)/IT$8,0)</f>
        <v/>
      </c>
      <c r="IZ228" s="173">
        <f>IF(IT228&gt;0,IT228+IV$11+IV$33+IV$52+IV$73+IV$93+IV$113+IV$133+IV$159+IV$176+IV$201+IV$224-IT$8,0)</f>
        <v/>
      </c>
    </row>
    <row r="229">
      <c r="A229" s="554">
        <f>'Investment Analysis'!A229</f>
        <v/>
      </c>
      <c r="B229" s="4">
        <f>'Investment Analysis'!B229</f>
        <v/>
      </c>
      <c r="C229" s="27">
        <f>'Investment Analysis'!C229</f>
        <v/>
      </c>
      <c r="D229" s="14">
        <f>'Investment Analysis'!D229</f>
        <v/>
      </c>
      <c r="E229" s="15">
        <f>'Investment Analysis'!E229</f>
        <v/>
      </c>
      <c r="F229" s="13">
        <f>'Investment Analysis'!G229</f>
        <v/>
      </c>
      <c r="G229" s="14">
        <f>'Investment Analysis'!H229</f>
        <v/>
      </c>
      <c r="H229" s="15">
        <f>'Investment Analysis'!I229</f>
        <v/>
      </c>
      <c r="I229" s="13">
        <f>'Investment Analysis'!K229</f>
        <v/>
      </c>
      <c r="J229" s="14">
        <f>'Investment Analysis'!L229</f>
        <v/>
      </c>
      <c r="K229" s="15">
        <f>'Investment Analysis'!M229</f>
        <v/>
      </c>
      <c r="L229" s="41">
        <f>'Investment Analysis'!T229</f>
        <v/>
      </c>
      <c r="M229" s="21">
        <f>'Investment Analysis'!V229</f>
        <v/>
      </c>
      <c r="N229" s="21">
        <f>'Investment Analysis'!W229</f>
        <v/>
      </c>
      <c r="P229" s="48">
        <f>'Investment Analysis'!Y229</f>
        <v/>
      </c>
      <c r="Q229" s="18" t="n"/>
      <c r="R229" s="83" t="n"/>
      <c r="S229" s="48" t="n">
        <v>4802.35</v>
      </c>
      <c r="T229" s="18">
        <f>'Investment Analysis'!AH229</f>
        <v/>
      </c>
      <c r="U229" s="15">
        <f>'Investment Analysis'!AF229</f>
        <v/>
      </c>
      <c r="V229" s="48" t="n">
        <v>7345.69</v>
      </c>
      <c r="W229" s="18">
        <f>'Investment Analysis'!AO229</f>
        <v/>
      </c>
      <c r="X229" s="15">
        <f>'Investment Analysis'!AM229</f>
        <v/>
      </c>
      <c r="Y229" s="48" t="n">
        <v>11834.46</v>
      </c>
      <c r="Z229" s="18">
        <f>IF(Y229&gt;0,(Y229-Z$5)/Z$5,0)</f>
        <v/>
      </c>
      <c r="AA229" s="15">
        <f>'Investment Analysis'!GM229</f>
        <v/>
      </c>
      <c r="AB229" s="48" t="n">
        <v>2850.67</v>
      </c>
      <c r="AC229" s="18">
        <f>IF(AB229&gt;0,(AB229+8000+5000-AC$5)/AC$5,0)</f>
        <v/>
      </c>
      <c r="AD229" s="15">
        <f>'Investment Analysis'!AT229</f>
        <v/>
      </c>
      <c r="AE229" s="48" t="n">
        <v>11989.31</v>
      </c>
      <c r="AF229" s="18">
        <f>'Investment Analysis'!BC229</f>
        <v/>
      </c>
      <c r="AG229" s="15">
        <f>'Investment Analysis'!BA229</f>
        <v/>
      </c>
      <c r="AH229" s="48" t="n"/>
      <c r="AI229" s="18">
        <f>IF(AH229&gt;0,(AH229-5000+20000+20000-AI$5)/AI$5,0)</f>
        <v/>
      </c>
      <c r="AJ229" s="15">
        <f>'Investment Analysis'!BH229</f>
        <v/>
      </c>
      <c r="AK229" s="48" t="n">
        <v>5055.03</v>
      </c>
      <c r="AL229" s="18">
        <f>IF(AK229&gt;0,(AK229+7000-AL$5)/AL$5,0)</f>
        <v/>
      </c>
      <c r="AM229" s="15">
        <f>'Investment Analysis'!BO229</f>
        <v/>
      </c>
      <c r="AN229" s="48" t="n">
        <v>5889.47</v>
      </c>
      <c r="AO229" s="18">
        <f>IF(AN229&gt;0,(AN229+25000+5000-AO$5)/AO$5,0)</f>
        <v/>
      </c>
      <c r="AP229" s="15">
        <f>'Investment Analysis'!BV229</f>
        <v/>
      </c>
      <c r="AQ229" s="48" t="n">
        <v>5735.74</v>
      </c>
      <c r="AR229" s="18">
        <f>IF(AQ229&gt;0,(AQ229+10000+4000-AR$5)/AR$5,0)</f>
        <v/>
      </c>
      <c r="AS229" s="15">
        <f>'Investment Analysis'!CC229</f>
        <v/>
      </c>
      <c r="AT229" s="48" t="n">
        <v>4940.19</v>
      </c>
      <c r="AU229" s="18">
        <f>'Investment Analysis'!CL229</f>
        <v/>
      </c>
      <c r="AV229" s="15">
        <f>'Investment Analysis'!CJ229</f>
        <v/>
      </c>
      <c r="AW229" s="48" t="n">
        <v>18794.91</v>
      </c>
      <c r="AX229" s="18">
        <f>IF(AW229&gt;0,(AW229+2000-AX$5)/AX$5,0)</f>
        <v/>
      </c>
      <c r="AY229" s="15">
        <f>'Investment Analysis'!CQ229</f>
        <v/>
      </c>
      <c r="AZ229" s="48" t="n">
        <v>16715.59</v>
      </c>
      <c r="BA229" s="18">
        <f>'Investment Analysis'!CZ229</f>
        <v/>
      </c>
      <c r="BB229" s="15">
        <f>'Investment Analysis'!CX229</f>
        <v/>
      </c>
      <c r="BC229" s="48" t="n">
        <v>9541.1</v>
      </c>
      <c r="BD229" s="18">
        <f>IF(BC229&gt;0,(BC229-10000+30000+10000-BD$5)/BD$5,0)</f>
        <v/>
      </c>
      <c r="BE229" s="15">
        <f>'Investment Analysis'!DE229</f>
        <v/>
      </c>
      <c r="BF229" s="48" t="n">
        <v>4703.49</v>
      </c>
      <c r="BG229" s="18">
        <f>'Investment Analysis'!DN229</f>
        <v/>
      </c>
      <c r="BH229" s="15">
        <f>'Investment Analysis'!DL229</f>
        <v/>
      </c>
      <c r="BI229" s="48" t="n">
        <v>20228.94</v>
      </c>
      <c r="BJ229" s="18">
        <f>'Investment Analysis'!EB229</f>
        <v/>
      </c>
      <c r="BK229" s="15">
        <f>'Investment Analysis'!DZ229</f>
        <v/>
      </c>
      <c r="BL229" s="48" t="n">
        <v>19146.62</v>
      </c>
      <c r="BM229" s="18">
        <f>'Investment Analysis'!EI229</f>
        <v/>
      </c>
      <c r="BN229" s="15">
        <f>'Investment Analysis'!EG229</f>
        <v/>
      </c>
      <c r="BO229" s="48" t="n">
        <v>11446.9</v>
      </c>
      <c r="BP229" s="18">
        <f>'Investment Analysis'!DU229</f>
        <v/>
      </c>
      <c r="BQ229" s="15">
        <f>'Investment Analysis'!DS229</f>
        <v/>
      </c>
      <c r="BR229" s="48" t="n">
        <v>12159.8</v>
      </c>
      <c r="BS229" s="18">
        <f>'Investment Analysis'!EP229</f>
        <v/>
      </c>
      <c r="BT229" s="15">
        <f>'Investment Analysis'!EN229</f>
        <v/>
      </c>
      <c r="BU229" s="48" t="n">
        <v>13670.16</v>
      </c>
      <c r="BV229" s="18">
        <f>IF(BU229&gt;0,(BU229+8000-BV$5)/BV$5,0)</f>
        <v/>
      </c>
      <c r="BW229" s="15">
        <f>'Investment Analysis'!EU229</f>
        <v/>
      </c>
      <c r="BX229" s="48" t="n">
        <v>27992.76</v>
      </c>
      <c r="BY229" s="18">
        <f>IF(BX229&gt;0,(BX229-10000-5000-BY$5)/BY$5,0)</f>
        <v/>
      </c>
      <c r="BZ229" s="15">
        <f>'Investment Analysis'!FB229</f>
        <v/>
      </c>
      <c r="CA229" s="48" t="n">
        <v>22163.49</v>
      </c>
      <c r="CB229" s="18">
        <f>IF(CA229&gt;0,(CA229-CB$5)/CB$5,0)</f>
        <v/>
      </c>
      <c r="CC229" s="15">
        <f>'Investment Analysis'!FI229</f>
        <v/>
      </c>
      <c r="CD229" s="48" t="n">
        <v>8869.84</v>
      </c>
      <c r="CE229" s="18">
        <f>'Investment Analysis'!FR229</f>
        <v/>
      </c>
      <c r="CF229" s="15">
        <f>'Investment Analysis'!FP229</f>
        <v/>
      </c>
      <c r="CG229" s="48" t="n">
        <v>4635.82</v>
      </c>
      <c r="CH229" s="18">
        <f>'Investment Analysis'!FR229</f>
        <v/>
      </c>
      <c r="CI229" s="15">
        <f>'Investment Analysis'!FW229</f>
        <v/>
      </c>
      <c r="CJ229" s="48" t="n"/>
      <c r="CK229" s="18">
        <f>IF(CJ229&gt;0,(CJ229+5000+8000-CK$5)/CK$5,0)</f>
        <v/>
      </c>
      <c r="CL229" s="15">
        <f>'Investment Analysis'!GD229</f>
        <v/>
      </c>
      <c r="CM229" s="48" t="n">
        <v>39102.46</v>
      </c>
      <c r="CN229" s="18">
        <f>IF(CM229&gt;0,(CM229-CN$5)/CN$5,0)</f>
        <v/>
      </c>
      <c r="CO229" s="15">
        <f>'Investment Analysis'!GT229</f>
        <v/>
      </c>
      <c r="CP229" s="48" t="n">
        <v>26282.75</v>
      </c>
      <c r="CQ229" s="18">
        <f>IF(CP229&gt;0,(CP229-CQ$5)/CQ$5,0)</f>
        <v/>
      </c>
      <c r="CR229" s="15">
        <f>'Investment Analysis'!HG229</f>
        <v/>
      </c>
      <c r="CS229" s="48" t="n">
        <v>18112.5</v>
      </c>
      <c r="CT229" s="18">
        <f>IF(CS229&gt;0,(CS229-CT$5)/CT$5,0)</f>
        <v/>
      </c>
      <c r="CU229" s="15">
        <f>'Investment Analysis'!HN229</f>
        <v/>
      </c>
      <c r="CV229" s="48" t="n">
        <v>33279.75</v>
      </c>
      <c r="CW229" s="18">
        <f>IF(CV229&gt;0,(CV229-CW$5)/CW$5,0)</f>
        <v/>
      </c>
      <c r="CX229" s="15">
        <f>'Investment Analysis'!IB229</f>
        <v/>
      </c>
      <c r="CY229" s="48" t="n">
        <v>23972.2</v>
      </c>
      <c r="CZ229" s="18">
        <f>IF(CY229&gt;0,(CY229-CZ$5)/CZ$5,0)</f>
        <v/>
      </c>
      <c r="DA229" s="15">
        <f>'Investment Analysis'!II229</f>
        <v/>
      </c>
      <c r="DB229" s="48" t="n">
        <v>7849.25</v>
      </c>
      <c r="DC229" s="18">
        <f>IF(DB229&gt;0,(DB229-DC$5)/DC$5,0)</f>
        <v/>
      </c>
      <c r="DD229" s="15">
        <f>'Investment Analysis'!IP229</f>
        <v/>
      </c>
      <c r="DE229" s="48" t="n">
        <v>25428</v>
      </c>
      <c r="DF229" s="18">
        <f>'Investment Analysis'!IY229</f>
        <v/>
      </c>
      <c r="DG229" s="15">
        <f>'Investment Analysis'!IW229</f>
        <v/>
      </c>
      <c r="DH229" s="48" t="n">
        <v>6094.6</v>
      </c>
      <c r="DI229" s="18">
        <f>IF(DH229&gt;0,(DH229-DI$5)/DI$5,0)</f>
        <v/>
      </c>
      <c r="DJ229" s="15">
        <f>'Investment Analysis'!JD229</f>
        <v/>
      </c>
      <c r="DK229" s="48" t="n">
        <v>25509</v>
      </c>
      <c r="DL229" s="18">
        <f>IF(DK229&gt;0,(DK229-DL$5)/DL$5,0)</f>
        <v/>
      </c>
      <c r="DM229" s="15">
        <f>'Investment Analysis'!JK229</f>
        <v/>
      </c>
      <c r="DN229" s="48" t="n">
        <v>1192.9</v>
      </c>
      <c r="DO229" s="18">
        <f>IF(DN229&gt;0,(DN229-DO$5)/DO$5,0)</f>
        <v/>
      </c>
      <c r="DP229" s="15">
        <f>'Investment Analysis'!HU229</f>
        <v/>
      </c>
      <c r="DQ229" s="48" t="n">
        <v>35130</v>
      </c>
      <c r="DR229" s="18">
        <f>IF(DQ229&gt;0,(DQ229-DR$5)/DR$5,0)</f>
        <v/>
      </c>
      <c r="DS229" s="15">
        <f>'Investment Analysis'!JR229</f>
        <v/>
      </c>
      <c r="DT229" s="48" t="n">
        <v>8980</v>
      </c>
      <c r="DU229" s="18">
        <f>IF(DT229&gt;0,(DT229-630.54-DU$5)/DU$5,0)</f>
        <v/>
      </c>
      <c r="DV229" s="15">
        <f>'Investment Analysis'!JY229</f>
        <v/>
      </c>
      <c r="DW229" s="48" t="n">
        <v>17353</v>
      </c>
      <c r="DX229" s="18">
        <f>IF(DW229&gt;0,(DW229-DX$5)/DX$5,0)</f>
        <v/>
      </c>
      <c r="DY229" s="15">
        <f>'Investment Analysis'!KF229</f>
        <v/>
      </c>
      <c r="DZ229" s="48" t="n">
        <v>18190</v>
      </c>
      <c r="EA229" s="18">
        <f>IF(DZ229&gt;0,(DZ229-EA$5)/EA$5,0)</f>
        <v/>
      </c>
      <c r="EB229" s="15">
        <f>'Investment Analysis'!KM229</f>
        <v/>
      </c>
      <c r="EC229" s="48" t="n">
        <v>12610</v>
      </c>
      <c r="ED229" s="18">
        <f>'Investment Analysis'!KV229</f>
        <v/>
      </c>
      <c r="EE229" s="15">
        <f>'Investment Analysis'!KT229</f>
        <v/>
      </c>
      <c r="EF229" s="48" t="n">
        <v>26955</v>
      </c>
      <c r="EG229" s="18">
        <f>IF(EF229&gt;0,(EF229-EG$5)/EG$5,0)</f>
        <v/>
      </c>
      <c r="EH229" s="15">
        <f>'Investment Analysis'!LH229</f>
        <v/>
      </c>
      <c r="EI229" s="48" t="n">
        <v>10927.15</v>
      </c>
      <c r="EJ229" s="18">
        <f>'Investment Analysis'!LQ229</f>
        <v/>
      </c>
      <c r="EK229" s="15">
        <f>'Investment Analysis'!LO229</f>
        <v/>
      </c>
      <c r="EL229" s="48" t="n">
        <v>38160</v>
      </c>
      <c r="EM229" s="18">
        <f>IF(EL229&gt;0,(EL229-EM$4)/EM$4,0)</f>
        <v/>
      </c>
      <c r="EN229" s="15">
        <f>'Investment Analysis'!LX229</f>
        <v/>
      </c>
      <c r="EO229" s="48" t="n"/>
      <c r="EP229" s="68">
        <f>IF(EO229&gt;0,(EO229-500-EP$5)/EP$5,0)</f>
        <v/>
      </c>
      <c r="EQ229" s="15">
        <f>'Investment Analysis'!MC229</f>
        <v/>
      </c>
      <c r="ER229" s="48" t="n">
        <v>20363</v>
      </c>
      <c r="ES229" s="18">
        <f>'Investment Analysis'!LX229</f>
        <v/>
      </c>
      <c r="ET229" s="15">
        <f>'Investment Analysis'!LA229</f>
        <v/>
      </c>
      <c r="EU229" s="48" t="n">
        <v>63420.5</v>
      </c>
      <c r="EV229" s="18">
        <f>'Investment Analysis'!ML229</f>
        <v/>
      </c>
      <c r="EW229" s="15">
        <f>'Investment Analysis'!MJ229</f>
        <v/>
      </c>
      <c r="EX229" s="48" t="n">
        <v>93612.75</v>
      </c>
      <c r="EY229" s="18">
        <f>IF(EX229&gt;0,(EX229-EY$5)/EY$5,0)</f>
        <v/>
      </c>
      <c r="EZ229" s="15">
        <f>'Investment Analysis'!MQ229</f>
        <v/>
      </c>
      <c r="FA229" s="48" t="n">
        <v>17264</v>
      </c>
      <c r="FB229" s="18">
        <f>IF(FA229&gt;0,(FA229-FB$5)/FB$5,0)</f>
        <v/>
      </c>
      <c r="FC229" s="15">
        <f>'Investment Analysis'!MX229</f>
        <v/>
      </c>
      <c r="FD229" s="48" t="n">
        <v>21337.4</v>
      </c>
      <c r="FE229" s="18">
        <f>IF(FD229&gt;0,(FD229-FE$5)/FE$5,0)</f>
        <v/>
      </c>
      <c r="FF229" s="15">
        <f>'Investment Analysis'!NE229</f>
        <v/>
      </c>
      <c r="FG229" s="48" t="n">
        <v>26280</v>
      </c>
      <c r="FH229" s="18">
        <f>IF(FG229&gt;0,(FG229-FH$5)/FH$5,0)</f>
        <v/>
      </c>
      <c r="FI229" s="15">
        <f>'Investment Analysis'!NL229</f>
        <v/>
      </c>
      <c r="FJ229" s="48" t="n">
        <v>23132.4</v>
      </c>
      <c r="FK229" s="18">
        <f>IF(FJ229&gt;0,(FJ229-FK$5)/FK$5,0)</f>
        <v/>
      </c>
      <c r="FL229" s="15">
        <f>'Investment Analysis'!NS229</f>
        <v/>
      </c>
      <c r="FM229" s="48" t="n">
        <v>26258.95</v>
      </c>
      <c r="FN229" s="18">
        <f>IF(FM229&gt;0,(FM229-FN$5)/FN$5,0)</f>
        <v/>
      </c>
      <c r="FO229" s="15">
        <f>'Investment Analysis'!NZ229</f>
        <v/>
      </c>
      <c r="FP229" s="48" t="n">
        <v>32600</v>
      </c>
      <c r="FQ229" s="18">
        <f>IF(FP229&gt;0,(FP229-FQ$5)/FQ$5,0)</f>
        <v/>
      </c>
      <c r="FR229" s="15">
        <f>'Investment Analysis'!OG229</f>
        <v/>
      </c>
      <c r="FS229" s="48" t="n">
        <v>75000</v>
      </c>
      <c r="FT229" s="18">
        <f>IF(FS229&gt;0,(FS229-FT$5)/FT$5,0)</f>
        <v/>
      </c>
      <c r="FU229" s="15">
        <f>'Investment Analysis'!ON229</f>
        <v/>
      </c>
      <c r="FV229" s="48" t="n">
        <v>10160</v>
      </c>
      <c r="FW229" s="18">
        <f>IF(FV229&gt;0,(FV229-FW$5)/FW$5,0)</f>
        <v/>
      </c>
      <c r="FX229" s="15">
        <f>'Investment Analysis'!OU229</f>
        <v/>
      </c>
      <c r="FY229" s="48" t="n">
        <v>21946.25</v>
      </c>
      <c r="FZ229" s="18">
        <f>IF(FY229&gt;0,(FY229-FZ$5)/FZ$5,0)</f>
        <v/>
      </c>
      <c r="GA229" s="15">
        <f>'Investment Analysis'!PB229</f>
        <v/>
      </c>
      <c r="GB229" s="48" t="n">
        <v>21704.25</v>
      </c>
      <c r="GC229" s="18">
        <f>'Investment Analysis'!PK229</f>
        <v/>
      </c>
      <c r="GD229" s="15">
        <f>'Investment Analysis'!PI229</f>
        <v/>
      </c>
      <c r="GE229" s="48" t="n">
        <v>18660</v>
      </c>
      <c r="GF229" s="18">
        <f>'Investment Analysis'!PY229</f>
        <v/>
      </c>
      <c r="GG229" s="15">
        <f>'Investment Analysis'!PW229</f>
        <v/>
      </c>
      <c r="GH229" s="48" t="n"/>
      <c r="GI229" s="18">
        <f>'Investment Analysis'!QF229</f>
        <v/>
      </c>
      <c r="GJ229" s="15">
        <f>'Investment Analysis'!QD229</f>
        <v/>
      </c>
      <c r="GK229" s="48" t="n">
        <v>48420</v>
      </c>
      <c r="GL229" s="18">
        <f>'Investment Analysis'!QM229</f>
        <v/>
      </c>
      <c r="GM229" s="15">
        <f>'Investment Analysis'!QK229</f>
        <v/>
      </c>
      <c r="GN229" s="48" t="n">
        <v>13041</v>
      </c>
      <c r="GO229" s="18">
        <f>'Investment Analysis'!QT229</f>
        <v/>
      </c>
      <c r="GP229" s="15">
        <f>'Investment Analysis'!QR229</f>
        <v/>
      </c>
      <c r="GQ229" s="48" t="n"/>
      <c r="GR229" s="18">
        <f>'Investment Analysis'!RA229</f>
        <v/>
      </c>
      <c r="GS229" s="15">
        <f>'Investment Analysis'!QY229</f>
        <v/>
      </c>
      <c r="GT229" s="48" t="n">
        <v>28895.75</v>
      </c>
      <c r="GU229" s="18">
        <f>'Investment Analysis'!RH229</f>
        <v/>
      </c>
      <c r="GV229" s="15">
        <f>'Investment Analysis'!RF229</f>
        <v/>
      </c>
      <c r="GW229" s="48" t="n">
        <v>14241</v>
      </c>
      <c r="GX229" s="18">
        <f>'Investment Analysis'!RO229</f>
        <v/>
      </c>
      <c r="GY229" s="15">
        <f>'Investment Analysis'!RM229</f>
        <v/>
      </c>
      <c r="GZ229" s="48" t="n">
        <v>5774</v>
      </c>
      <c r="HA229" s="18">
        <f>'Investment Analysis'!RV229</f>
        <v/>
      </c>
      <c r="HB229" s="15">
        <f>'Investment Analysis'!RT229</f>
        <v/>
      </c>
      <c r="HC229" s="48" t="n">
        <v>34802</v>
      </c>
      <c r="HD229" s="18">
        <f>'Investment Analysis'!SC229</f>
        <v/>
      </c>
      <c r="HE229" s="15">
        <f>'Investment Analysis'!SA229</f>
        <v/>
      </c>
      <c r="HF229" s="48" t="n">
        <v>12740</v>
      </c>
      <c r="HG229" s="18">
        <f>'Investment Analysis'!SJ229</f>
        <v/>
      </c>
      <c r="HH229" s="15">
        <f>'Investment Analysis'!SH229</f>
        <v/>
      </c>
      <c r="HI229" s="48" t="n">
        <v>12080</v>
      </c>
      <c r="HJ229" s="18">
        <f>'Investment Analysis'!SM229</f>
        <v/>
      </c>
      <c r="HK229" s="15">
        <f>'Investment Analysis'!SK229</f>
        <v/>
      </c>
      <c r="HL229" s="48" t="n">
        <v>17707.5</v>
      </c>
      <c r="HM229" s="18">
        <f>'Investment Analysis'!SP229</f>
        <v/>
      </c>
      <c r="HN229" s="15">
        <f>'Investment Analysis'!SN229</f>
        <v/>
      </c>
      <c r="HO229" s="48" t="n">
        <v>14953.2</v>
      </c>
      <c r="HP229" s="18">
        <f>'Investment Analysis'!TE229</f>
        <v/>
      </c>
      <c r="HQ229" s="15">
        <f>'Investment Analysis'!TC229</f>
        <v/>
      </c>
      <c r="HR229" s="48" t="n">
        <v>15450</v>
      </c>
      <c r="HS229" s="18">
        <f>'Investment Analysis'!TL229</f>
        <v/>
      </c>
      <c r="HT229" s="15">
        <f>'Investment Analysis'!TJ229</f>
        <v/>
      </c>
      <c r="HU229" s="48" t="n">
        <v>17475</v>
      </c>
      <c r="HV229" s="18">
        <f>'Investment Analysis'!TS229</f>
        <v/>
      </c>
      <c r="HW229" s="15">
        <f>'Investment Analysis'!TQ229</f>
        <v/>
      </c>
      <c r="HX229" s="48" t="n"/>
      <c r="HY229" s="18">
        <f>'Investment Analysis'!TZ229</f>
        <v/>
      </c>
      <c r="HZ229" s="15">
        <f>'Investment Analysis'!TX229</f>
        <v/>
      </c>
      <c r="IA229" s="48" t="n"/>
      <c r="IB229" s="18">
        <f>'Investment Analysis'!UG229</f>
        <v/>
      </c>
      <c r="IC229" s="15">
        <f>'Investment Analysis'!UE229</f>
        <v/>
      </c>
      <c r="ID229" s="48" t="n"/>
      <c r="IE229" s="18">
        <f>'Investment Analysis'!UN229</f>
        <v/>
      </c>
      <c r="IF229" s="15">
        <f>'Investment Analysis'!UL229</f>
        <v/>
      </c>
      <c r="IG229" s="48" t="n"/>
      <c r="IH229" s="18">
        <f>'Investment Analysis'!UU229</f>
        <v/>
      </c>
      <c r="II229" s="15">
        <f>'Investment Analysis'!US229</f>
        <v/>
      </c>
      <c r="IJ229" s="48" t="n"/>
      <c r="IK229" s="18">
        <f>'Investment Analysis'!VB229</f>
        <v/>
      </c>
      <c r="IL229" s="15">
        <f>'Investment Analysis'!UZ229</f>
        <v/>
      </c>
      <c r="IM229" s="48" t="n"/>
      <c r="IN229" s="18">
        <f>'Investment Analysis'!VI229</f>
        <v/>
      </c>
      <c r="IO229" s="15">
        <f>'Investment Analysis'!VG229</f>
        <v/>
      </c>
      <c r="IP229" s="18" t="n"/>
      <c r="IQ229" s="18" t="n"/>
      <c r="IR229" s="18" t="n"/>
      <c r="IS229" s="108">
        <f>IF(IT229&gt;0,IT229-IT228,0)</f>
        <v/>
      </c>
      <c r="IT229" s="48">
        <f>FY229+FV229+FS229+FP229+FM229+FJ229+FG229+FD229+FA229+EX229+EU229+ER229+EO229+EL229+EI229+EF229+EC229+DZ229+DW229+DT229+DQ229+DN229+DK229+DH229+DE229+DB229+CY229+CV229+CS229+CP229+CJ229+CG229+CD229+CA229+BX229+P229+CM229+GT229+GQ229+GN229+GK229+GH229+GE229+GB229+BU229+BR229+BO229+BL229+BI229+BF229+BC229+AZ229+AW229+AT229+AQ229+AN229+AK229+AH229+AE229+AB229+Y229+V229+S229+GW229+GZ229+HC229+HF229+HI229+HL229+HO229+HR229+HU229</f>
        <v/>
      </c>
      <c r="IU229" s="101">
        <f>IF(IT229&gt;0,IV229,0)</f>
        <v/>
      </c>
      <c r="IV229" s="101" t="n"/>
      <c r="IW229" s="15">
        <f>IF(IT229&gt;0,(IT229+IV$11-I$2)/I$2,0)</f>
        <v/>
      </c>
      <c r="IX229" s="113">
        <f>IF(IT229&gt;0,IT229+IV$11-I$2,0)</f>
        <v/>
      </c>
      <c r="IY229" s="21">
        <f>IF(IT229&gt;0,(IT229+IV$11+IV$33+IV$52+IV$73+IV$93+IV$113+IV$133+IV$159+IV$176+IV$201+IV$224-IT$8)/IT$8,0)</f>
        <v/>
      </c>
      <c r="IZ229" s="173">
        <f>IF(IT229&gt;0,IT229+IV$11+IV$33+IV$52+IV$73+IV$93+IV$113+IV$133+IV$159+IV$176+IV$201+IV$224-IT$8,0)</f>
        <v/>
      </c>
    </row>
    <row r="230">
      <c r="A230" s="554">
        <f>'Investment Analysis'!A230</f>
        <v/>
      </c>
      <c r="B230" s="4">
        <f>'Investment Analysis'!B230</f>
        <v/>
      </c>
      <c r="C230" s="27">
        <f>'Investment Analysis'!C230</f>
        <v/>
      </c>
      <c r="D230" s="14">
        <f>'Investment Analysis'!D230</f>
        <v/>
      </c>
      <c r="E230" s="15">
        <f>'Investment Analysis'!E230</f>
        <v/>
      </c>
      <c r="F230" s="13">
        <f>'Investment Analysis'!G230</f>
        <v/>
      </c>
      <c r="G230" s="14">
        <f>'Investment Analysis'!H230</f>
        <v/>
      </c>
      <c r="H230" s="15">
        <f>'Investment Analysis'!I230</f>
        <v/>
      </c>
      <c r="I230" s="13">
        <f>'Investment Analysis'!K230</f>
        <v/>
      </c>
      <c r="J230" s="14">
        <f>'Investment Analysis'!L230</f>
        <v/>
      </c>
      <c r="K230" s="15">
        <f>'Investment Analysis'!M230</f>
        <v/>
      </c>
      <c r="L230" s="41">
        <f>'Investment Analysis'!T230</f>
        <v/>
      </c>
      <c r="M230" s="21">
        <f>'Investment Analysis'!V230</f>
        <v/>
      </c>
      <c r="N230" s="21">
        <f>'Investment Analysis'!W230</f>
        <v/>
      </c>
      <c r="P230" s="48">
        <f>'Investment Analysis'!Y230</f>
        <v/>
      </c>
      <c r="Q230" s="18" t="n"/>
      <c r="R230" s="83" t="n"/>
      <c r="S230" s="48" t="n">
        <v>4755.87</v>
      </c>
      <c r="T230" s="18">
        <f>'Investment Analysis'!AH230</f>
        <v/>
      </c>
      <c r="U230" s="15">
        <f>'Investment Analysis'!AF230</f>
        <v/>
      </c>
      <c r="V230" s="48" t="n">
        <v>7276.65</v>
      </c>
      <c r="W230" s="18">
        <f>'Investment Analysis'!AO230</f>
        <v/>
      </c>
      <c r="X230" s="15">
        <f>'Investment Analysis'!AM230</f>
        <v/>
      </c>
      <c r="Y230" s="48" t="n">
        <v>11983.05</v>
      </c>
      <c r="Z230" s="18">
        <f>IF(Y230&gt;0,(Y230-Z$5)/Z$5,0)</f>
        <v/>
      </c>
      <c r="AA230" s="15">
        <f>'Investment Analysis'!GM230</f>
        <v/>
      </c>
      <c r="AB230" s="48" t="n">
        <v>2837.79</v>
      </c>
      <c r="AC230" s="18">
        <f>IF(AB230&gt;0,(AB230+8000+5000-AC$5)/AC$5,0)</f>
        <v/>
      </c>
      <c r="AD230" s="15">
        <f>'Investment Analysis'!AT230</f>
        <v/>
      </c>
      <c r="AE230" s="48" t="n">
        <v>11880.26</v>
      </c>
      <c r="AF230" s="18">
        <f>'Investment Analysis'!BC230</f>
        <v/>
      </c>
      <c r="AG230" s="15">
        <f>'Investment Analysis'!BA230</f>
        <v/>
      </c>
      <c r="AH230" s="48" t="n"/>
      <c r="AI230" s="18">
        <f>IF(AH230&gt;0,(AH230-5000+20000+20000-AI$5)/AI$5,0)</f>
        <v/>
      </c>
      <c r="AJ230" s="15">
        <f>'Investment Analysis'!BH230</f>
        <v/>
      </c>
      <c r="AK230" s="48" t="n">
        <v>4973.97</v>
      </c>
      <c r="AL230" s="18">
        <f>IF(AK230&gt;0,(AK230+7000-AL$5)/AL$5,0)</f>
        <v/>
      </c>
      <c r="AM230" s="15">
        <f>'Investment Analysis'!BO230</f>
        <v/>
      </c>
      <c r="AN230" s="48" t="n">
        <v>5799.83</v>
      </c>
      <c r="AO230" s="18">
        <f>IF(AN230&gt;0,(AN230+25000+5000-AO$5)/AO$5,0)</f>
        <v/>
      </c>
      <c r="AP230" s="15">
        <f>'Investment Analysis'!BV230</f>
        <v/>
      </c>
      <c r="AQ230" s="48" t="n">
        <v>5739.55</v>
      </c>
      <c r="AR230" s="18">
        <f>IF(AQ230&gt;0,(AQ230+10000+4000-AR$5)/AR$5,0)</f>
        <v/>
      </c>
      <c r="AS230" s="15">
        <f>'Investment Analysis'!CC230</f>
        <v/>
      </c>
      <c r="AT230" s="48" t="n">
        <v>4857.32</v>
      </c>
      <c r="AU230" s="18">
        <f>'Investment Analysis'!CL230</f>
        <v/>
      </c>
      <c r="AV230" s="15">
        <f>'Investment Analysis'!CJ230</f>
        <v/>
      </c>
      <c r="AW230" s="48" t="n">
        <v>18545.54</v>
      </c>
      <c r="AX230" s="18">
        <f>IF(AW230&gt;0,(AW230+2000-AX$5)/AX$5,0)</f>
        <v/>
      </c>
      <c r="AY230" s="15">
        <f>'Investment Analysis'!CQ230</f>
        <v/>
      </c>
      <c r="AZ230" s="48" t="n">
        <v>16458.55</v>
      </c>
      <c r="BA230" s="18">
        <f>'Investment Analysis'!CZ230</f>
        <v/>
      </c>
      <c r="BB230" s="15">
        <f>'Investment Analysis'!CX230</f>
        <v/>
      </c>
      <c r="BC230" s="48" t="n">
        <v>9350.379999999999</v>
      </c>
      <c r="BD230" s="18">
        <f>IF(BC230&gt;0,(BC230-10000+30000+10000-BD$5)/BD$5,0)</f>
        <v/>
      </c>
      <c r="BE230" s="15">
        <f>'Investment Analysis'!DE230</f>
        <v/>
      </c>
      <c r="BF230" s="48" t="n">
        <v>4648.63</v>
      </c>
      <c r="BG230" s="18">
        <f>'Investment Analysis'!DN230</f>
        <v/>
      </c>
      <c r="BH230" s="15">
        <f>'Investment Analysis'!DL230</f>
        <v/>
      </c>
      <c r="BI230" s="48" t="n">
        <v>19901.03</v>
      </c>
      <c r="BJ230" s="18">
        <f>'Investment Analysis'!EB230</f>
        <v/>
      </c>
      <c r="BK230" s="15">
        <f>'Investment Analysis'!DZ230</f>
        <v/>
      </c>
      <c r="BL230" s="48" t="n">
        <v>18753.63</v>
      </c>
      <c r="BM230" s="18">
        <f>'Investment Analysis'!EI230</f>
        <v/>
      </c>
      <c r="BN230" s="15">
        <f>'Investment Analysis'!EG230</f>
        <v/>
      </c>
      <c r="BO230" s="48" t="n">
        <v>11354.26</v>
      </c>
      <c r="BP230" s="18">
        <f>'Investment Analysis'!DU230</f>
        <v/>
      </c>
      <c r="BQ230" s="15">
        <f>'Investment Analysis'!DS230</f>
        <v/>
      </c>
      <c r="BR230" s="48" t="n">
        <v>12153.61</v>
      </c>
      <c r="BS230" s="18">
        <f>'Investment Analysis'!EP230</f>
        <v/>
      </c>
      <c r="BT230" s="15">
        <f>'Investment Analysis'!EN230</f>
        <v/>
      </c>
      <c r="BU230" s="48" t="n">
        <v>13444.73</v>
      </c>
      <c r="BV230" s="18">
        <f>IF(BU230&gt;0,(BU230+8000-BV$5)/BV$5,0)</f>
        <v/>
      </c>
      <c r="BW230" s="15">
        <f>'Investment Analysis'!EU230</f>
        <v/>
      </c>
      <c r="BX230" s="48" t="n">
        <v>27557.66</v>
      </c>
      <c r="BY230" s="18">
        <f>IF(BX230&gt;0,(BX230-10000-5000-BY$5)/BY$5,0)</f>
        <v/>
      </c>
      <c r="BZ230" s="15">
        <f>'Investment Analysis'!FB230</f>
        <v/>
      </c>
      <c r="CA230" s="48" t="n">
        <v>21801.88</v>
      </c>
      <c r="CB230" s="18">
        <f>IF(CA230&gt;0,(CA230-CB$5)/CB$5,0)</f>
        <v/>
      </c>
      <c r="CC230" s="15">
        <f>'Investment Analysis'!FI230</f>
        <v/>
      </c>
      <c r="CD230" s="48" t="n">
        <v>8593.08</v>
      </c>
      <c r="CE230" s="18">
        <f>'Investment Analysis'!FR230</f>
        <v/>
      </c>
      <c r="CF230" s="15">
        <f>'Investment Analysis'!FP230</f>
        <v/>
      </c>
      <c r="CG230" s="48" t="n">
        <v>4588.74</v>
      </c>
      <c r="CH230" s="18">
        <f>'Investment Analysis'!FR230</f>
        <v/>
      </c>
      <c r="CI230" s="15">
        <f>'Investment Analysis'!FW230</f>
        <v/>
      </c>
      <c r="CJ230" s="48" t="n"/>
      <c r="CK230" s="18">
        <f>IF(CJ230&gt;0,(CJ230+5000+8000-CK$5)/CK$5,0)</f>
        <v/>
      </c>
      <c r="CL230" s="15">
        <f>'Investment Analysis'!GD230</f>
        <v/>
      </c>
      <c r="CM230" s="48" t="n">
        <v>39034.96</v>
      </c>
      <c r="CN230" s="18">
        <f>IF(CM230&gt;0,(CM230-CN$5)/CN$5,0)</f>
        <v/>
      </c>
      <c r="CO230" s="15">
        <f>'Investment Analysis'!GT230</f>
        <v/>
      </c>
      <c r="CP230" s="48" t="n">
        <v>26579.8</v>
      </c>
      <c r="CQ230" s="18">
        <f>IF(CP230&gt;0,(CP230-CQ$5)/CQ$5,0)</f>
        <v/>
      </c>
      <c r="CR230" s="15">
        <f>'Investment Analysis'!HG230</f>
        <v/>
      </c>
      <c r="CS230" s="48" t="n">
        <v>17560</v>
      </c>
      <c r="CT230" s="18">
        <f>IF(CS230&gt;0,(CS230-CT$5)/CT$5,0)</f>
        <v/>
      </c>
      <c r="CU230" s="15">
        <f>'Investment Analysis'!HN230</f>
        <v/>
      </c>
      <c r="CV230" s="48" t="n">
        <v>32655</v>
      </c>
      <c r="CW230" s="18">
        <f>IF(CV230&gt;0,(CV230-CW$5)/CW$5,0)</f>
        <v/>
      </c>
      <c r="CX230" s="15">
        <f>'Investment Analysis'!IB230</f>
        <v/>
      </c>
      <c r="CY230" s="48" t="n">
        <v>23985.5</v>
      </c>
      <c r="CZ230" s="18">
        <f>IF(CY230&gt;0,(CY230-CZ$5)/CZ$5,0)</f>
        <v/>
      </c>
      <c r="DA230" s="15">
        <f>'Investment Analysis'!II230</f>
        <v/>
      </c>
      <c r="DB230" s="48" t="n">
        <v>7743.5</v>
      </c>
      <c r="DC230" s="18">
        <f>IF(DB230&gt;0,(DB230-DC$5)/DC$5,0)</f>
        <v/>
      </c>
      <c r="DD230" s="15">
        <f>'Investment Analysis'!IP230</f>
        <v/>
      </c>
      <c r="DE230" s="48" t="n">
        <v>24909</v>
      </c>
      <c r="DF230" s="18">
        <f>'Investment Analysis'!IY230</f>
        <v/>
      </c>
      <c r="DG230" s="15">
        <f>'Investment Analysis'!IW230</f>
        <v/>
      </c>
      <c r="DH230" s="48" t="n">
        <v>6020.1</v>
      </c>
      <c r="DI230" s="18">
        <f>IF(DH230&gt;0,(DH230-DI$5)/DI$5,0)</f>
        <v/>
      </c>
      <c r="DJ230" s="15">
        <f>'Investment Analysis'!JD230</f>
        <v/>
      </c>
      <c r="DK230" s="48" t="n">
        <v>25374.5</v>
      </c>
      <c r="DL230" s="18">
        <f>IF(DK230&gt;0,(DK230-DL$5)/DL$5,0)</f>
        <v/>
      </c>
      <c r="DM230" s="15">
        <f>'Investment Analysis'!JK230</f>
        <v/>
      </c>
      <c r="DN230" s="48" t="n">
        <v>1176.8</v>
      </c>
      <c r="DO230" s="18">
        <f>IF(DN230&gt;0,(DN230-DO$5)/DO$5,0)</f>
        <v/>
      </c>
      <c r="DP230" s="15">
        <f>'Investment Analysis'!HU230</f>
        <v/>
      </c>
      <c r="DQ230" s="48" t="n">
        <v>35680</v>
      </c>
      <c r="DR230" s="18">
        <f>IF(DQ230&gt;0,(DQ230-DR$5)/DR$5,0)</f>
        <v/>
      </c>
      <c r="DS230" s="15">
        <f>'Investment Analysis'!JR230</f>
        <v/>
      </c>
      <c r="DT230" s="48" t="n">
        <v>8424</v>
      </c>
      <c r="DU230" s="18">
        <f>IF(DT230&gt;0,(DT230-630.54-DU$5)/DU$5,0)</f>
        <v/>
      </c>
      <c r="DV230" s="15">
        <f>'Investment Analysis'!JY230</f>
        <v/>
      </c>
      <c r="DW230" s="48" t="n">
        <v>17066</v>
      </c>
      <c r="DX230" s="18">
        <f>IF(DW230&gt;0,(DW230-DX$5)/DX$5,0)</f>
        <v/>
      </c>
      <c r="DY230" s="15">
        <f>'Investment Analysis'!KF230</f>
        <v/>
      </c>
      <c r="DZ230" s="48" t="n">
        <v>18197.5</v>
      </c>
      <c r="EA230" s="18">
        <f>IF(DZ230&gt;0,(DZ230-EA$5)/EA$5,0)</f>
        <v/>
      </c>
      <c r="EB230" s="15">
        <f>'Investment Analysis'!KM230</f>
        <v/>
      </c>
      <c r="EC230" s="48" t="n">
        <v>11830</v>
      </c>
      <c r="ED230" s="18">
        <f>'Investment Analysis'!KV230</f>
        <v/>
      </c>
      <c r="EE230" s="15">
        <f>'Investment Analysis'!KT230</f>
        <v/>
      </c>
      <c r="EF230" s="48" t="n">
        <v>26568</v>
      </c>
      <c r="EG230" s="18">
        <f>IF(EF230&gt;0,(EF230-EG$5)/EG$5,0)</f>
        <v/>
      </c>
      <c r="EH230" s="15">
        <f>'Investment Analysis'!LH230</f>
        <v/>
      </c>
      <c r="EI230" s="48" t="n">
        <v>10721.1</v>
      </c>
      <c r="EJ230" s="18">
        <f>'Investment Analysis'!LQ230</f>
        <v/>
      </c>
      <c r="EK230" s="15">
        <f>'Investment Analysis'!LO230</f>
        <v/>
      </c>
      <c r="EL230" s="48" t="n">
        <v>37410</v>
      </c>
      <c r="EM230" s="18">
        <f>IF(EL230&gt;0,(EL230-EM$4)/EM$4,0)</f>
        <v/>
      </c>
      <c r="EN230" s="15">
        <f>'Investment Analysis'!LX230</f>
        <v/>
      </c>
      <c r="EO230" s="48" t="n"/>
      <c r="EP230" s="68">
        <f>IF(EO230&gt;0,(EO230-500-EP$5)/EP$5,0)</f>
        <v/>
      </c>
      <c r="EQ230" s="15">
        <f>'Investment Analysis'!MC230</f>
        <v/>
      </c>
      <c r="ER230" s="48" t="n">
        <v>19911.5</v>
      </c>
      <c r="ES230" s="18">
        <f>'Investment Analysis'!LX230</f>
        <v/>
      </c>
      <c r="ET230" s="15">
        <f>'Investment Analysis'!LA230</f>
        <v/>
      </c>
      <c r="EU230" s="48" t="n">
        <v>61984</v>
      </c>
      <c r="EV230" s="18">
        <f>'Investment Analysis'!ML230</f>
        <v/>
      </c>
      <c r="EW230" s="15">
        <f>'Investment Analysis'!MJ230</f>
        <v/>
      </c>
      <c r="EX230" s="48" t="n">
        <v>92494.5</v>
      </c>
      <c r="EY230" s="18">
        <f>IF(EX230&gt;0,(EX230-EY$5)/EY$5,0)</f>
        <v/>
      </c>
      <c r="EZ230" s="15">
        <f>'Investment Analysis'!MQ230</f>
        <v/>
      </c>
      <c r="FA230" s="48" t="n">
        <v>18096</v>
      </c>
      <c r="FB230" s="18">
        <f>IF(FA230&gt;0,(FA230-FB$5)/FB$5,0)</f>
        <v/>
      </c>
      <c r="FC230" s="15">
        <f>'Investment Analysis'!MX230</f>
        <v/>
      </c>
      <c r="FD230" s="48" t="n">
        <v>21009.1</v>
      </c>
      <c r="FE230" s="18">
        <f>IF(FD230&gt;0,(FD230-FE$5)/FE$5,0)</f>
        <v/>
      </c>
      <c r="FF230" s="15">
        <f>'Investment Analysis'!NE230</f>
        <v/>
      </c>
      <c r="FG230" s="48" t="n">
        <v>25164</v>
      </c>
      <c r="FH230" s="18">
        <f>IF(FG230&gt;0,(FG230-FH$5)/FH$5,0)</f>
        <v/>
      </c>
      <c r="FI230" s="15">
        <f>'Investment Analysis'!NL230</f>
        <v/>
      </c>
      <c r="FJ230" s="48" t="n">
        <v>23080.8</v>
      </c>
      <c r="FK230" s="18">
        <f>IF(FJ230&gt;0,(FJ230-FK$5)/FK$5,0)</f>
        <v/>
      </c>
      <c r="FL230" s="15">
        <f>'Investment Analysis'!NS230</f>
        <v/>
      </c>
      <c r="FM230" s="48" t="n">
        <v>27076.9</v>
      </c>
      <c r="FN230" s="18">
        <f>IF(FM230&gt;0,(FM230-FN$5)/FN$5,0)</f>
        <v/>
      </c>
      <c r="FO230" s="15">
        <f>'Investment Analysis'!NZ230</f>
        <v/>
      </c>
      <c r="FP230" s="48" t="n">
        <v>34400</v>
      </c>
      <c r="FQ230" s="18">
        <f>IF(FP230&gt;0,(FP230-FQ$5)/FQ$5,0)</f>
        <v/>
      </c>
      <c r="FR230" s="15">
        <f>'Investment Analysis'!OG230</f>
        <v/>
      </c>
      <c r="FS230" s="48" t="n">
        <v>73692</v>
      </c>
      <c r="FT230" s="18">
        <f>IF(FS230&gt;0,(FS230-FT$5)/FT$5,0)</f>
        <v/>
      </c>
      <c r="FU230" s="15">
        <f>'Investment Analysis'!ON230</f>
        <v/>
      </c>
      <c r="FV230" s="48" t="n">
        <v>9770</v>
      </c>
      <c r="FW230" s="18">
        <f>IF(FV230&gt;0,(FV230-FW$5)/FW$5,0)</f>
        <v/>
      </c>
      <c r="FX230" s="15">
        <f>'Investment Analysis'!OU230</f>
        <v/>
      </c>
      <c r="FY230" s="48" t="n">
        <v>21953.75</v>
      </c>
      <c r="FZ230" s="18">
        <f>IF(FY230&gt;0,(FY230-FZ$5)/FZ$5,0)</f>
        <v/>
      </c>
      <c r="GA230" s="15">
        <f>'Investment Analysis'!PB230</f>
        <v/>
      </c>
      <c r="GB230" s="48" t="n">
        <v>21576.75</v>
      </c>
      <c r="GC230" s="18">
        <f>'Investment Analysis'!PK230</f>
        <v/>
      </c>
      <c r="GD230" s="15">
        <f>'Investment Analysis'!PI230</f>
        <v/>
      </c>
      <c r="GE230" s="48" t="n">
        <v>17952</v>
      </c>
      <c r="GF230" s="18">
        <f>'Investment Analysis'!PY230</f>
        <v/>
      </c>
      <c r="GG230" s="15">
        <f>'Investment Analysis'!PW230</f>
        <v/>
      </c>
      <c r="GH230" s="48" t="n"/>
      <c r="GI230" s="18">
        <f>'Investment Analysis'!QF230</f>
        <v/>
      </c>
      <c r="GJ230" s="15">
        <f>'Investment Analysis'!QD230</f>
        <v/>
      </c>
      <c r="GK230" s="48" t="n">
        <v>45800</v>
      </c>
      <c r="GL230" s="18">
        <f>'Investment Analysis'!QM230</f>
        <v/>
      </c>
      <c r="GM230" s="15">
        <f>'Investment Analysis'!QK230</f>
        <v/>
      </c>
      <c r="GN230" s="48" t="n">
        <v>13005</v>
      </c>
      <c r="GO230" s="18">
        <f>'Investment Analysis'!QT230</f>
        <v/>
      </c>
      <c r="GP230" s="15">
        <f>'Investment Analysis'!QR230</f>
        <v/>
      </c>
      <c r="GQ230" s="48" t="n"/>
      <c r="GR230" s="18">
        <f>'Investment Analysis'!RA230</f>
        <v/>
      </c>
      <c r="GS230" s="15">
        <f>'Investment Analysis'!QY230</f>
        <v/>
      </c>
      <c r="GT230" s="48" t="n">
        <v>27344.5</v>
      </c>
      <c r="GU230" s="18">
        <f>'Investment Analysis'!RH230</f>
        <v/>
      </c>
      <c r="GV230" s="15">
        <f>'Investment Analysis'!RF230</f>
        <v/>
      </c>
      <c r="GW230" s="48" t="n">
        <v>14100.5</v>
      </c>
      <c r="GX230" s="18">
        <f>'Investment Analysis'!RO230</f>
        <v/>
      </c>
      <c r="GY230" s="15">
        <f>'Investment Analysis'!RM230</f>
        <v/>
      </c>
      <c r="GZ230" s="48" t="n">
        <v>5686</v>
      </c>
      <c r="HA230" s="18">
        <f>'Investment Analysis'!RV230</f>
        <v/>
      </c>
      <c r="HB230" s="15">
        <f>'Investment Analysis'!RT230</f>
        <v/>
      </c>
      <c r="HC230" s="48" t="n">
        <v>34250</v>
      </c>
      <c r="HD230" s="18">
        <f>'Investment Analysis'!SC230</f>
        <v/>
      </c>
      <c r="HE230" s="15">
        <f>'Investment Analysis'!SA230</f>
        <v/>
      </c>
      <c r="HF230" s="48" t="n">
        <v>12345</v>
      </c>
      <c r="HG230" s="18">
        <f>'Investment Analysis'!SJ230</f>
        <v/>
      </c>
      <c r="HH230" s="15">
        <f>'Investment Analysis'!SH230</f>
        <v/>
      </c>
      <c r="HI230" s="48" t="n">
        <v>12520</v>
      </c>
      <c r="HJ230" s="18">
        <f>'Investment Analysis'!SM230</f>
        <v/>
      </c>
      <c r="HK230" s="15">
        <f>'Investment Analysis'!SK230</f>
        <v/>
      </c>
      <c r="HL230" s="48" t="n">
        <v>17122.5</v>
      </c>
      <c r="HM230" s="18">
        <f>'Investment Analysis'!SP230</f>
        <v/>
      </c>
      <c r="HN230" s="15">
        <f>'Investment Analysis'!SN230</f>
        <v/>
      </c>
      <c r="HO230" s="48" t="n">
        <v>14529.9</v>
      </c>
      <c r="HP230" s="18">
        <f>'Investment Analysis'!TE230</f>
        <v/>
      </c>
      <c r="HQ230" s="15">
        <f>'Investment Analysis'!TC230</f>
        <v/>
      </c>
      <c r="HR230" s="48" t="n">
        <v>14050</v>
      </c>
      <c r="HS230" s="18">
        <f>'Investment Analysis'!TL230</f>
        <v/>
      </c>
      <c r="HT230" s="15">
        <f>'Investment Analysis'!TJ230</f>
        <v/>
      </c>
      <c r="HU230" s="48" t="n">
        <v>16368</v>
      </c>
      <c r="HV230" s="18">
        <f>'Investment Analysis'!TS230</f>
        <v/>
      </c>
      <c r="HW230" s="15">
        <f>'Investment Analysis'!TQ230</f>
        <v/>
      </c>
      <c r="HX230" s="48" t="n"/>
      <c r="HY230" s="18">
        <f>'Investment Analysis'!TZ230</f>
        <v/>
      </c>
      <c r="HZ230" s="15">
        <f>'Investment Analysis'!TX230</f>
        <v/>
      </c>
      <c r="IA230" s="48" t="n"/>
      <c r="IB230" s="18">
        <f>'Investment Analysis'!UG230</f>
        <v/>
      </c>
      <c r="IC230" s="15">
        <f>'Investment Analysis'!UE230</f>
        <v/>
      </c>
      <c r="ID230" s="48" t="n"/>
      <c r="IE230" s="18">
        <f>'Investment Analysis'!UN230</f>
        <v/>
      </c>
      <c r="IF230" s="15">
        <f>'Investment Analysis'!UL230</f>
        <v/>
      </c>
      <c r="IG230" s="48" t="n"/>
      <c r="IH230" s="18">
        <f>'Investment Analysis'!UU230</f>
        <v/>
      </c>
      <c r="II230" s="15">
        <f>'Investment Analysis'!US230</f>
        <v/>
      </c>
      <c r="IJ230" s="48" t="n"/>
      <c r="IK230" s="18">
        <f>'Investment Analysis'!VB230</f>
        <v/>
      </c>
      <c r="IL230" s="15">
        <f>'Investment Analysis'!UZ230</f>
        <v/>
      </c>
      <c r="IM230" s="48" t="n"/>
      <c r="IN230" s="18">
        <f>'Investment Analysis'!VI230</f>
        <v/>
      </c>
      <c r="IO230" s="15">
        <f>'Investment Analysis'!VG230</f>
        <v/>
      </c>
      <c r="IP230" s="18" t="n"/>
      <c r="IQ230" s="18" t="n"/>
      <c r="IR230" s="18" t="n"/>
      <c r="IS230" s="108">
        <f>IF(IT230&gt;0,IT230-IT229,0)</f>
        <v/>
      </c>
      <c r="IT230" s="48">
        <f>FY230+FV230+FS230+FP230+FM230+FJ230+FG230+FD230+FA230+EX230+EU230+ER230+EO230+EL230+EI230+EF230+EC230+DZ230+DW230+DT230+DQ230+DN230+DK230+DH230+DE230+DB230+CY230+CV230+CS230+CP230+CJ230+CG230+CD230+CA230+BX230+P230+CM230+GT230+GQ230+GN230+GK230+GH230+GE230+GB230+BU230+BR230+BO230+BL230+BI230+BF230+BC230+AZ230+AW230+AT230+AQ230+AN230+AK230+AH230+AE230+AB230+Y230+V230+S230+GW230+GZ230+HC230+HF230+HI230+HL230+HO230+HR230+HU230</f>
        <v/>
      </c>
      <c r="IU230" s="101">
        <f>IF(IT230&gt;0,IV230,0)</f>
        <v/>
      </c>
      <c r="IV230" s="101" t="n"/>
      <c r="IW230" s="15">
        <f>IF(IT230&gt;0,(IT230+IV$11-I$2)/I$2,0)</f>
        <v/>
      </c>
      <c r="IX230" s="113">
        <f>IF(IT230&gt;0,IT230+IV$11-I$2,0)</f>
        <v/>
      </c>
      <c r="IY230" s="21">
        <f>IF(IT230&gt;0,(IT230+IV$11+IV$33+IV$52+IV$73+IV$93+IV$113+IV$133+IV$159+IV$176+IV$201+IV$224-IT$8)/IT$8,0)</f>
        <v/>
      </c>
      <c r="IZ230" s="173">
        <f>IF(IT230&gt;0,IT230+IV$11+IV$33+IV$52+IV$73+IV$93+IV$113+IV$133+IV$159+IV$176+IV$201+IV$224-IT$8,0)</f>
        <v/>
      </c>
    </row>
    <row r="231">
      <c r="A231" s="554">
        <f>'Investment Analysis'!A231</f>
        <v/>
      </c>
      <c r="B231" s="4">
        <f>'Investment Analysis'!B231</f>
        <v/>
      </c>
      <c r="C231" s="27">
        <f>'Investment Analysis'!C231</f>
        <v/>
      </c>
      <c r="D231" s="14">
        <f>'Investment Analysis'!D231</f>
        <v/>
      </c>
      <c r="E231" s="15">
        <f>'Investment Analysis'!E231</f>
        <v/>
      </c>
      <c r="F231" s="13">
        <f>'Investment Analysis'!G231</f>
        <v/>
      </c>
      <c r="G231" s="14">
        <f>'Investment Analysis'!H231</f>
        <v/>
      </c>
      <c r="H231" s="15">
        <f>'Investment Analysis'!I231</f>
        <v/>
      </c>
      <c r="I231" s="13">
        <f>'Investment Analysis'!K231</f>
        <v/>
      </c>
      <c r="J231" s="14">
        <f>'Investment Analysis'!L231</f>
        <v/>
      </c>
      <c r="K231" s="15">
        <f>'Investment Analysis'!M231</f>
        <v/>
      </c>
      <c r="L231" s="41">
        <f>'Investment Analysis'!T231</f>
        <v/>
      </c>
      <c r="M231" s="21">
        <f>'Investment Analysis'!V231</f>
        <v/>
      </c>
      <c r="N231" s="21">
        <f>'Investment Analysis'!W231</f>
        <v/>
      </c>
      <c r="P231" s="48">
        <f>'Investment Analysis'!Y231</f>
        <v/>
      </c>
      <c r="Q231" s="18" t="n"/>
      <c r="R231" s="83" t="n"/>
      <c r="S231" s="48" t="n">
        <v>4691.74</v>
      </c>
      <c r="T231" s="18">
        <f>'Investment Analysis'!AH231</f>
        <v/>
      </c>
      <c r="U231" s="15">
        <f>'Investment Analysis'!AF231</f>
        <v/>
      </c>
      <c r="V231" s="48" t="n">
        <v>7213.61</v>
      </c>
      <c r="W231" s="18">
        <f>'Investment Analysis'!AO231</f>
        <v/>
      </c>
      <c r="X231" s="15">
        <f>'Investment Analysis'!AM231</f>
        <v/>
      </c>
      <c r="Y231" s="48" t="n">
        <v>12016.6</v>
      </c>
      <c r="Z231" s="18">
        <f>IF(Y231&gt;0,(Y231-Z$5)/Z$5,0)</f>
        <v/>
      </c>
      <c r="AA231" s="15">
        <f>'Investment Analysis'!GM231</f>
        <v/>
      </c>
      <c r="AB231" s="48" t="n">
        <v>2797.97</v>
      </c>
      <c r="AC231" s="18">
        <f>IF(AB231&gt;0,(AB231+8000+5000-AC$5)/AC$5,0)</f>
        <v/>
      </c>
      <c r="AD231" s="15">
        <f>'Investment Analysis'!AT231</f>
        <v/>
      </c>
      <c r="AE231" s="48" t="n">
        <v>11782.98</v>
      </c>
      <c r="AF231" s="18">
        <f>'Investment Analysis'!BC231</f>
        <v/>
      </c>
      <c r="AG231" s="15">
        <f>'Investment Analysis'!BA231</f>
        <v/>
      </c>
      <c r="AH231" s="48" t="n"/>
      <c r="AI231" s="18">
        <f>IF(AH231&gt;0,(AH231-5000+20000+20000-AI$5)/AI$5,0)</f>
        <v/>
      </c>
      <c r="AJ231" s="15">
        <f>'Investment Analysis'!BH231</f>
        <v/>
      </c>
      <c r="AK231" s="48" t="n">
        <v>4958.99</v>
      </c>
      <c r="AL231" s="18">
        <f>IF(AK231&gt;0,(AK231+7000-AL$5)/AL$5,0)</f>
        <v/>
      </c>
      <c r="AM231" s="15">
        <f>'Investment Analysis'!BO231</f>
        <v/>
      </c>
      <c r="AN231" s="48" t="n">
        <v>5763.71</v>
      </c>
      <c r="AO231" s="18">
        <f>IF(AN231&gt;0,(AN231+25000+5000-AO$5)/AO$5,0)</f>
        <v/>
      </c>
      <c r="AP231" s="15">
        <f>'Investment Analysis'!BV231</f>
        <v/>
      </c>
      <c r="AQ231" s="48" t="n">
        <v>5737.64</v>
      </c>
      <c r="AR231" s="18">
        <f>IF(AQ231&gt;0,(AQ231+10000+4000-AR$5)/AR$5,0)</f>
        <v/>
      </c>
      <c r="AS231" s="15">
        <f>'Investment Analysis'!CC231</f>
        <v/>
      </c>
      <c r="AT231" s="48" t="n">
        <v>4874.85</v>
      </c>
      <c r="AU231" s="18">
        <f>'Investment Analysis'!CL231</f>
        <v/>
      </c>
      <c r="AV231" s="15">
        <f>'Investment Analysis'!CJ231</f>
        <v/>
      </c>
      <c r="AW231" s="48" t="n">
        <v>18513.02</v>
      </c>
      <c r="AX231" s="18">
        <f>IF(AW231&gt;0,(AW231+2000-AX$5)/AX$5,0)</f>
        <v/>
      </c>
      <c r="AY231" s="15">
        <f>'Investment Analysis'!CQ231</f>
        <v/>
      </c>
      <c r="AZ231" s="48" t="n">
        <v>16499.35</v>
      </c>
      <c r="BA231" s="18">
        <f>'Investment Analysis'!CZ231</f>
        <v/>
      </c>
      <c r="BB231" s="15">
        <f>'Investment Analysis'!CX231</f>
        <v/>
      </c>
      <c r="BC231" s="48" t="n">
        <v>9378.99</v>
      </c>
      <c r="BD231" s="18">
        <f>IF(BC231&gt;0,(BC231-10000+30000+10000-BD$5)/BD$5,0)</f>
        <v/>
      </c>
      <c r="BE231" s="15">
        <f>'Investment Analysis'!DE231</f>
        <v/>
      </c>
      <c r="BF231" s="48" t="n">
        <v>4582.98</v>
      </c>
      <c r="BG231" s="18">
        <f>'Investment Analysis'!DN231</f>
        <v/>
      </c>
      <c r="BH231" s="15">
        <f>'Investment Analysis'!DL231</f>
        <v/>
      </c>
      <c r="BI231" s="48" t="n">
        <v>19369.9</v>
      </c>
      <c r="BJ231" s="18">
        <f>'Investment Analysis'!EB231</f>
        <v/>
      </c>
      <c r="BK231" s="15">
        <f>'Investment Analysis'!DZ231</f>
        <v/>
      </c>
      <c r="BL231" s="48" t="n">
        <v>18465.75</v>
      </c>
      <c r="BM231" s="18">
        <f>'Investment Analysis'!EI231</f>
        <v/>
      </c>
      <c r="BN231" s="15">
        <f>'Investment Analysis'!EG231</f>
        <v/>
      </c>
      <c r="BO231" s="48" t="n">
        <v>11261.63</v>
      </c>
      <c r="BP231" s="18">
        <f>'Investment Analysis'!DU231</f>
        <v/>
      </c>
      <c r="BQ231" s="15">
        <f>'Investment Analysis'!DS231</f>
        <v/>
      </c>
      <c r="BR231" s="48" t="n">
        <v>12147.41</v>
      </c>
      <c r="BS231" s="18">
        <f>'Investment Analysis'!EP231</f>
        <v/>
      </c>
      <c r="BT231" s="15">
        <f>'Investment Analysis'!EN231</f>
        <v/>
      </c>
      <c r="BU231" s="48" t="n">
        <v>13479.95</v>
      </c>
      <c r="BV231" s="18">
        <f>IF(BU231&gt;0,(BU231+8000-BV$5)/BV$5,0)</f>
        <v/>
      </c>
      <c r="BW231" s="15">
        <f>'Investment Analysis'!EU231</f>
        <v/>
      </c>
      <c r="BX231" s="48" t="n">
        <v>27809.28</v>
      </c>
      <c r="BY231" s="18">
        <f>IF(BX231&gt;0,(BX231-10000-5000-BY$5)/BY$5,0)</f>
        <v/>
      </c>
      <c r="BZ231" s="15">
        <f>'Investment Analysis'!FB231</f>
        <v/>
      </c>
      <c r="CA231" s="48" t="n">
        <v>22138.91</v>
      </c>
      <c r="CB231" s="18">
        <f>IF(CA231&gt;0,(CA231-CB$5)/CB$5,0)</f>
        <v/>
      </c>
      <c r="CC231" s="15">
        <f>'Investment Analysis'!FI231</f>
        <v/>
      </c>
      <c r="CD231" s="48" t="n">
        <v>8598.82</v>
      </c>
      <c r="CE231" s="18">
        <f>'Investment Analysis'!FR231</f>
        <v/>
      </c>
      <c r="CF231" s="15">
        <f>'Investment Analysis'!FP231</f>
        <v/>
      </c>
      <c r="CG231" s="48" t="n">
        <v>4598.97</v>
      </c>
      <c r="CH231" s="18">
        <f>'Investment Analysis'!FR231</f>
        <v/>
      </c>
      <c r="CI231" s="15">
        <f>'Investment Analysis'!FW231</f>
        <v/>
      </c>
      <c r="CJ231" s="48" t="n"/>
      <c r="CK231" s="18">
        <f>IF(CJ231&gt;0,(CJ231+5000+8000-CK$5)/CK$5,0)</f>
        <v/>
      </c>
      <c r="CL231" s="15">
        <f>'Investment Analysis'!GD231</f>
        <v/>
      </c>
      <c r="CM231" s="48" t="n">
        <v>38764.98</v>
      </c>
      <c r="CN231" s="18">
        <f>IF(CM231&gt;0,(CM231-CN$5)/CN$5,0)</f>
        <v/>
      </c>
      <c r="CO231" s="15">
        <f>'Investment Analysis'!GT231</f>
        <v/>
      </c>
      <c r="CP231" s="48" t="n">
        <v>26081.25</v>
      </c>
      <c r="CQ231" s="18">
        <f>IF(CP231&gt;0,(CP231-CQ$5)/CQ$5,0)</f>
        <v/>
      </c>
      <c r="CR231" s="15">
        <f>'Investment Analysis'!HG231</f>
        <v/>
      </c>
      <c r="CS231" s="48" t="n">
        <v>17590</v>
      </c>
      <c r="CT231" s="18">
        <f>IF(CS231&gt;0,(CS231-CT$5)/CT$5,0)</f>
        <v/>
      </c>
      <c r="CU231" s="15">
        <f>'Investment Analysis'!HN231</f>
        <v/>
      </c>
      <c r="CV231" s="48" t="n">
        <v>31738</v>
      </c>
      <c r="CW231" s="18">
        <f>IF(CV231&gt;0,(CV231-CW$5)/CW$5,0)</f>
        <v/>
      </c>
      <c r="CX231" s="15">
        <f>'Investment Analysis'!IB231</f>
        <v/>
      </c>
      <c r="CY231" s="48" t="n">
        <v>23835</v>
      </c>
      <c r="CZ231" s="18">
        <f>IF(CY231&gt;0,(CY231-CZ$5)/CZ$5,0)</f>
        <v/>
      </c>
      <c r="DA231" s="15">
        <f>'Investment Analysis'!II231</f>
        <v/>
      </c>
      <c r="DB231" s="48" t="n">
        <v>7729</v>
      </c>
      <c r="DC231" s="18">
        <f>IF(DB231&gt;0,(DB231-DC$5)/DC$5,0)</f>
        <v/>
      </c>
      <c r="DD231" s="15">
        <f>'Investment Analysis'!IP231</f>
        <v/>
      </c>
      <c r="DE231" s="48" t="n">
        <v>24990</v>
      </c>
      <c r="DF231" s="18">
        <f>'Investment Analysis'!IY231</f>
        <v/>
      </c>
      <c r="DG231" s="15">
        <f>'Investment Analysis'!IW231</f>
        <v/>
      </c>
      <c r="DH231" s="48" t="n">
        <v>5976.9</v>
      </c>
      <c r="DI231" s="18">
        <f>IF(DH231&gt;0,(DH231-DI$5)/DI$5,0)</f>
        <v/>
      </c>
      <c r="DJ231" s="15">
        <f>'Investment Analysis'!JD231</f>
        <v/>
      </c>
      <c r="DK231" s="48" t="n">
        <v>24689.5</v>
      </c>
      <c r="DL231" s="18">
        <f>IF(DK231&gt;0,(DK231-DL$5)/DL$5,0)</f>
        <v/>
      </c>
      <c r="DM231" s="15">
        <f>'Investment Analysis'!JK231</f>
        <v/>
      </c>
      <c r="DN231" s="48" t="n">
        <v>1190.3</v>
      </c>
      <c r="DO231" s="18">
        <f>IF(DN231&gt;0,(DN231-DO$5)/DO$5,0)</f>
        <v/>
      </c>
      <c r="DP231" s="15">
        <f>'Investment Analysis'!HU231</f>
        <v/>
      </c>
      <c r="DQ231" s="48" t="n">
        <v>33980</v>
      </c>
      <c r="DR231" s="18">
        <f>IF(DQ231&gt;0,(DQ231-DR$5)/DR$5,0)</f>
        <v/>
      </c>
      <c r="DS231" s="15">
        <f>'Investment Analysis'!JR231</f>
        <v/>
      </c>
      <c r="DT231" s="48" t="n">
        <v>8616</v>
      </c>
      <c r="DU231" s="18">
        <f>IF(DT231&gt;0,(DT231-630.54-DU$5)/DU$5,0)</f>
        <v/>
      </c>
      <c r="DV231" s="15">
        <f>'Investment Analysis'!JY231</f>
        <v/>
      </c>
      <c r="DW231" s="48" t="n">
        <v>17444</v>
      </c>
      <c r="DX231" s="18">
        <f>IF(DW231&gt;0,(DW231-DX$5)/DX$5,0)</f>
        <v/>
      </c>
      <c r="DY231" s="15">
        <f>'Investment Analysis'!KF231</f>
        <v/>
      </c>
      <c r="DZ231" s="48" t="n">
        <v>17445</v>
      </c>
      <c r="EA231" s="18">
        <f>IF(DZ231&gt;0,(DZ231-EA$5)/EA$5,0)</f>
        <v/>
      </c>
      <c r="EB231" s="15">
        <f>'Investment Analysis'!KM231</f>
        <v/>
      </c>
      <c r="EC231" s="48" t="n">
        <v>12610</v>
      </c>
      <c r="ED231" s="18">
        <f>'Investment Analysis'!KV231</f>
        <v/>
      </c>
      <c r="EE231" s="15">
        <f>'Investment Analysis'!KT231</f>
        <v/>
      </c>
      <c r="EF231" s="48" t="n">
        <v>26437.5</v>
      </c>
      <c r="EG231" s="18">
        <f>IF(EF231&gt;0,(EF231-EG$5)/EG$5,0)</f>
        <v/>
      </c>
      <c r="EH231" s="15">
        <f>'Investment Analysis'!LH231</f>
        <v/>
      </c>
      <c r="EI231" s="48" t="n">
        <v>10821.85</v>
      </c>
      <c r="EJ231" s="18">
        <f>'Investment Analysis'!LQ231</f>
        <v/>
      </c>
      <c r="EK231" s="15">
        <f>'Investment Analysis'!LO231</f>
        <v/>
      </c>
      <c r="EL231" s="48" t="n">
        <v>38040</v>
      </c>
      <c r="EM231" s="18">
        <f>IF(EL231&gt;0,(EL231-EM$4)/EM$4,0)</f>
        <v/>
      </c>
      <c r="EN231" s="15">
        <f>'Investment Analysis'!LX231</f>
        <v/>
      </c>
      <c r="EO231" s="48" t="n"/>
      <c r="EP231" s="68">
        <f>IF(EO231&gt;0,(EO231-500-EP$5)/EP$5,0)</f>
        <v/>
      </c>
      <c r="EQ231" s="15">
        <f>'Investment Analysis'!MC231</f>
        <v/>
      </c>
      <c r="ER231" s="48" t="n">
        <v>18529</v>
      </c>
      <c r="ES231" s="18">
        <f>'Investment Analysis'!LX231</f>
        <v/>
      </c>
      <c r="ET231" s="15">
        <f>'Investment Analysis'!LA231</f>
        <v/>
      </c>
      <c r="EU231" s="48" t="n">
        <v>62809.5</v>
      </c>
      <c r="EV231" s="18">
        <f>'Investment Analysis'!ML231</f>
        <v/>
      </c>
      <c r="EW231" s="15">
        <f>'Investment Analysis'!MJ231</f>
        <v/>
      </c>
      <c r="EX231" s="48" t="n">
        <v>92352.75</v>
      </c>
      <c r="EY231" s="18">
        <f>IF(EX231&gt;0,(EX231-EY$5)/EY$5,0)</f>
        <v/>
      </c>
      <c r="EZ231" s="15">
        <f>'Investment Analysis'!MQ231</f>
        <v/>
      </c>
      <c r="FA231" s="48" t="n">
        <v>18640</v>
      </c>
      <c r="FB231" s="18">
        <f>IF(FA231&gt;0,(FA231-FB$5)/FB$5,0)</f>
        <v/>
      </c>
      <c r="FC231" s="15">
        <f>'Investment Analysis'!MX231</f>
        <v/>
      </c>
      <c r="FD231" s="48" t="n">
        <v>20720.7</v>
      </c>
      <c r="FE231" s="18">
        <f>IF(FD231&gt;0,(FD231-FE$5)/FE$5,0)</f>
        <v/>
      </c>
      <c r="FF231" s="15">
        <f>'Investment Analysis'!NE231</f>
        <v/>
      </c>
      <c r="FG231" s="48" t="n">
        <v>25308</v>
      </c>
      <c r="FH231" s="18">
        <f>IF(FG231&gt;0,(FG231-FH$5)/FH$5,0)</f>
        <v/>
      </c>
      <c r="FI231" s="15">
        <f>'Investment Analysis'!NL231</f>
        <v/>
      </c>
      <c r="FJ231" s="48" t="n">
        <v>22197.2</v>
      </c>
      <c r="FK231" s="18">
        <f>IF(FJ231&gt;0,(FJ231-FK$5)/FK$5,0)</f>
        <v/>
      </c>
      <c r="FL231" s="15">
        <f>'Investment Analysis'!NS231</f>
        <v/>
      </c>
      <c r="FM231" s="48" t="n">
        <v>27006.6</v>
      </c>
      <c r="FN231" s="18">
        <f>IF(FM231&gt;0,(FM231-FN$5)/FN$5,0)</f>
        <v/>
      </c>
      <c r="FO231" s="15">
        <f>'Investment Analysis'!NZ231</f>
        <v/>
      </c>
      <c r="FP231" s="48" t="n">
        <v>36800</v>
      </c>
      <c r="FQ231" s="18">
        <f>IF(FP231&gt;0,(FP231-FQ$5)/FQ$5,0)</f>
        <v/>
      </c>
      <c r="FR231" s="15">
        <f>'Investment Analysis'!OG231</f>
        <v/>
      </c>
      <c r="FS231" s="48" t="n">
        <v>73824</v>
      </c>
      <c r="FT231" s="18">
        <f>IF(FS231&gt;0,(FS231-FT$5)/FT$5,0)</f>
        <v/>
      </c>
      <c r="FU231" s="15">
        <f>'Investment Analysis'!ON231</f>
        <v/>
      </c>
      <c r="FV231" s="48" t="n">
        <v>10840</v>
      </c>
      <c r="FW231" s="18">
        <f>IF(FV231&gt;0,(FV231-FW$5)/FW$5,0)</f>
        <v/>
      </c>
      <c r="FX231" s="15">
        <f>'Investment Analysis'!OU231</f>
        <v/>
      </c>
      <c r="FY231" s="48" t="n">
        <v>21840</v>
      </c>
      <c r="FZ231" s="18">
        <f>IF(FY231&gt;0,(FY231-FZ$5)/FZ$5,0)</f>
        <v/>
      </c>
      <c r="GA231" s="15">
        <f>'Investment Analysis'!PB231</f>
        <v/>
      </c>
      <c r="GB231" s="48" t="n">
        <v>21408</v>
      </c>
      <c r="GC231" s="18">
        <f>'Investment Analysis'!PK231</f>
        <v/>
      </c>
      <c r="GD231" s="15">
        <f>'Investment Analysis'!PI231</f>
        <v/>
      </c>
      <c r="GE231" s="48" t="n">
        <v>18060</v>
      </c>
      <c r="GF231" s="18">
        <f>'Investment Analysis'!PY231</f>
        <v/>
      </c>
      <c r="GG231" s="15">
        <f>'Investment Analysis'!PW231</f>
        <v/>
      </c>
      <c r="GH231" s="48" t="n"/>
      <c r="GI231" s="18">
        <f>'Investment Analysis'!QF231</f>
        <v/>
      </c>
      <c r="GJ231" s="15">
        <f>'Investment Analysis'!QD231</f>
        <v/>
      </c>
      <c r="GK231" s="48" t="n">
        <v>45360</v>
      </c>
      <c r="GL231" s="18">
        <f>'Investment Analysis'!QM231</f>
        <v/>
      </c>
      <c r="GM231" s="15">
        <f>'Investment Analysis'!QK231</f>
        <v/>
      </c>
      <c r="GN231" s="48" t="n">
        <v>13734</v>
      </c>
      <c r="GO231" s="18">
        <f>'Investment Analysis'!QT231</f>
        <v/>
      </c>
      <c r="GP231" s="15">
        <f>'Investment Analysis'!QR231</f>
        <v/>
      </c>
      <c r="GQ231" s="48" t="n"/>
      <c r="GR231" s="18">
        <f>'Investment Analysis'!RA231</f>
        <v/>
      </c>
      <c r="GS231" s="15">
        <f>'Investment Analysis'!QY231</f>
        <v/>
      </c>
      <c r="GT231" s="48" t="n">
        <v>26919.5</v>
      </c>
      <c r="GU231" s="18">
        <f>'Investment Analysis'!RH231</f>
        <v/>
      </c>
      <c r="GV231" s="15">
        <f>'Investment Analysis'!RF231</f>
        <v/>
      </c>
      <c r="GW231" s="48" t="n">
        <v>13895.5</v>
      </c>
      <c r="GX231" s="18">
        <f>'Investment Analysis'!RO231</f>
        <v/>
      </c>
      <c r="GY231" s="15">
        <f>'Investment Analysis'!RM231</f>
        <v/>
      </c>
      <c r="GZ231" s="48" t="n">
        <v>5774</v>
      </c>
      <c r="HA231" s="18">
        <f>'Investment Analysis'!RV231</f>
        <v/>
      </c>
      <c r="HB231" s="15">
        <f>'Investment Analysis'!RT231</f>
        <v/>
      </c>
      <c r="HC231" s="48" t="n">
        <v>33466</v>
      </c>
      <c r="HD231" s="18">
        <f>'Investment Analysis'!SC231</f>
        <v/>
      </c>
      <c r="HE231" s="15">
        <f>'Investment Analysis'!SA231</f>
        <v/>
      </c>
      <c r="HF231" s="48" t="n">
        <v>12855</v>
      </c>
      <c r="HG231" s="18">
        <f>'Investment Analysis'!SJ231</f>
        <v/>
      </c>
      <c r="HH231" s="15">
        <f>'Investment Analysis'!SH231</f>
        <v/>
      </c>
      <c r="HI231" s="48" t="n">
        <v>14160</v>
      </c>
      <c r="HJ231" s="18">
        <f>'Investment Analysis'!SM231</f>
        <v/>
      </c>
      <c r="HK231" s="15">
        <f>'Investment Analysis'!SK231</f>
        <v/>
      </c>
      <c r="HL231" s="48" t="n">
        <v>17197.5</v>
      </c>
      <c r="HM231" s="18">
        <f>'Investment Analysis'!SP231</f>
        <v/>
      </c>
      <c r="HN231" s="15">
        <f>'Investment Analysis'!SN231</f>
        <v/>
      </c>
      <c r="HO231" s="48" t="n">
        <v>14920.05</v>
      </c>
      <c r="HP231" s="18">
        <f>'Investment Analysis'!TE231</f>
        <v/>
      </c>
      <c r="HQ231" s="15">
        <f>'Investment Analysis'!TC231</f>
        <v/>
      </c>
      <c r="HR231" s="48" t="n">
        <v>14050</v>
      </c>
      <c r="HS231" s="18">
        <f>'Investment Analysis'!TL231</f>
        <v/>
      </c>
      <c r="HT231" s="15">
        <f>'Investment Analysis'!TJ231</f>
        <v/>
      </c>
      <c r="HU231" s="48" t="n">
        <v>15915</v>
      </c>
      <c r="HV231" s="18">
        <f>'Investment Analysis'!TS231</f>
        <v/>
      </c>
      <c r="HW231" s="15">
        <f>'Investment Analysis'!TQ231</f>
        <v/>
      </c>
      <c r="HX231" s="48" t="n"/>
      <c r="HY231" s="18">
        <f>'Investment Analysis'!TZ231</f>
        <v/>
      </c>
      <c r="HZ231" s="15">
        <f>'Investment Analysis'!TX231</f>
        <v/>
      </c>
      <c r="IA231" s="48" t="n"/>
      <c r="IB231" s="18">
        <f>'Investment Analysis'!UG231</f>
        <v/>
      </c>
      <c r="IC231" s="15">
        <f>'Investment Analysis'!UE231</f>
        <v/>
      </c>
      <c r="ID231" s="48" t="n"/>
      <c r="IE231" s="18">
        <f>'Investment Analysis'!UN231</f>
        <v/>
      </c>
      <c r="IF231" s="15">
        <f>'Investment Analysis'!UL231</f>
        <v/>
      </c>
      <c r="IG231" s="48" t="n"/>
      <c r="IH231" s="18">
        <f>'Investment Analysis'!UU231</f>
        <v/>
      </c>
      <c r="II231" s="15">
        <f>'Investment Analysis'!US231</f>
        <v/>
      </c>
      <c r="IJ231" s="48" t="n"/>
      <c r="IK231" s="18">
        <f>'Investment Analysis'!VB231</f>
        <v/>
      </c>
      <c r="IL231" s="15">
        <f>'Investment Analysis'!UZ231</f>
        <v/>
      </c>
      <c r="IM231" s="48" t="n"/>
      <c r="IN231" s="18">
        <f>'Investment Analysis'!VI231</f>
        <v/>
      </c>
      <c r="IO231" s="15">
        <f>'Investment Analysis'!VG231</f>
        <v/>
      </c>
      <c r="IP231" s="18" t="n"/>
      <c r="IQ231" s="18" t="n"/>
      <c r="IR231" s="18" t="n"/>
      <c r="IS231" s="108">
        <f>IF(IT231&gt;0,IT231-IT230,0)</f>
        <v/>
      </c>
      <c r="IT231" s="48">
        <f>FY231+FV231+FS231+FP231+FM231+FJ231+FG231+FD231+FA231+EX231+EU231+ER231+EO231+EL231+EI231+EF231+EC231+DZ231+DW231+DT231+DQ231+DN231+DK231+DH231+DE231+DB231+CY231+CV231+CS231+CP231+CJ231+CG231+CD231+CA231+BX231+P231+CM231+GT231+GQ231+GN231+GK231+GH231+GE231+GB231+BU231+BR231+BO231+BL231+BI231+BF231+BC231+AZ231+AW231+AT231+AQ231+AN231+AK231+AH231+AE231+AB231+Y231+V231+S231+GW231+GZ231+HC231+HF231+HI231+HL231+HO231+HR231+HU231</f>
        <v/>
      </c>
      <c r="IU231" s="101">
        <f>IF(IT231&gt;0,IV231,0)</f>
        <v/>
      </c>
      <c r="IV231" s="101" t="n"/>
      <c r="IW231" s="15">
        <f>IF(IT231&gt;0,(IT231+IV$11-I$2)/I$2,0)</f>
        <v/>
      </c>
      <c r="IX231" s="113">
        <f>IF(IT231&gt;0,IT231+IV$11-I$2,0)</f>
        <v/>
      </c>
      <c r="IY231" s="21">
        <f>IF(IT231&gt;0,(IT231+IV$11+IV$33+IV$52+IV$73+IV$93+IV$113+IV$133+IV$159+IV$176+IV$201+IV$224-IT$8)/IT$8,0)</f>
        <v/>
      </c>
      <c r="IZ231" s="173">
        <f>IF(IT231&gt;0,IT231+IV$11+IV$33+IV$52+IV$73+IV$93+IV$113+IV$133+IV$159+IV$176+IV$201+IV$224-IT$8,0)</f>
        <v/>
      </c>
    </row>
    <row r="232">
      <c r="A232" s="554">
        <f>'Investment Analysis'!A232</f>
        <v/>
      </c>
      <c r="B232" s="4">
        <f>'Investment Analysis'!B232</f>
        <v/>
      </c>
      <c r="C232" s="27">
        <f>'Investment Analysis'!C232</f>
        <v/>
      </c>
      <c r="D232" s="14">
        <f>'Investment Analysis'!D232</f>
        <v/>
      </c>
      <c r="E232" s="15">
        <f>'Investment Analysis'!E232</f>
        <v/>
      </c>
      <c r="F232" s="13">
        <f>'Investment Analysis'!G232</f>
        <v/>
      </c>
      <c r="G232" s="14">
        <f>'Investment Analysis'!H232</f>
        <v/>
      </c>
      <c r="H232" s="15">
        <f>'Investment Analysis'!I232</f>
        <v/>
      </c>
      <c r="I232" s="13">
        <f>'Investment Analysis'!K232</f>
        <v/>
      </c>
      <c r="J232" s="14">
        <f>'Investment Analysis'!L232</f>
        <v/>
      </c>
      <c r="K232" s="15">
        <f>'Investment Analysis'!M232</f>
        <v/>
      </c>
      <c r="L232" s="41">
        <f>'Investment Analysis'!T232</f>
        <v/>
      </c>
      <c r="M232" s="21">
        <f>'Investment Analysis'!V232</f>
        <v/>
      </c>
      <c r="N232" s="21">
        <f>'Investment Analysis'!W232</f>
        <v/>
      </c>
      <c r="P232" s="48">
        <f>'Investment Analysis'!Y232</f>
        <v/>
      </c>
      <c r="Q232" s="18" t="n"/>
      <c r="R232" s="83" t="n"/>
      <c r="S232" s="48" t="n">
        <v>4738.4</v>
      </c>
      <c r="T232" s="18">
        <f>'Investment Analysis'!AH232</f>
        <v/>
      </c>
      <c r="U232" s="15">
        <f>'Investment Analysis'!AF232</f>
        <v/>
      </c>
      <c r="V232" s="48" t="n">
        <v>7252.63</v>
      </c>
      <c r="W232" s="18">
        <f>'Investment Analysis'!AO232</f>
        <v/>
      </c>
      <c r="X232" s="15">
        <f>'Investment Analysis'!AM232</f>
        <v/>
      </c>
      <c r="Y232" s="48" t="n">
        <v>12007.01</v>
      </c>
      <c r="Z232" s="18">
        <f>IF(Y232&gt;0,(Y232-Z$5)/Z$5,0)</f>
        <v/>
      </c>
      <c r="AA232" s="15">
        <f>'Investment Analysis'!GM232</f>
        <v/>
      </c>
      <c r="AB232" s="48" t="n">
        <v>2824.91</v>
      </c>
      <c r="AC232" s="18">
        <f>IF(AB232&gt;0,(AB232+8000+5000-AC$5)/AC$5,0)</f>
        <v/>
      </c>
      <c r="AD232" s="15">
        <f>'Investment Analysis'!AT232</f>
        <v/>
      </c>
      <c r="AE232" s="48" t="n">
        <v>11827.53</v>
      </c>
      <c r="AF232" s="18">
        <f>'Investment Analysis'!BC232</f>
        <v/>
      </c>
      <c r="AG232" s="15">
        <f>'Investment Analysis'!BA232</f>
        <v/>
      </c>
      <c r="AH232" s="48" t="n"/>
      <c r="AI232" s="18">
        <f>IF(AH232&gt;0,(AH232-5000+20000+20000-AI$5)/AI$5,0)</f>
        <v/>
      </c>
      <c r="AJ232" s="15">
        <f>'Investment Analysis'!BH232</f>
        <v/>
      </c>
      <c r="AK232" s="48" t="n">
        <v>4974.65</v>
      </c>
      <c r="AL232" s="18">
        <f>IF(AK232&gt;0,(AK232+7000-AL$5)/AL$5,0)</f>
        <v/>
      </c>
      <c r="AM232" s="15">
        <f>'Investment Analysis'!BO232</f>
        <v/>
      </c>
      <c r="AN232" s="48" t="n">
        <v>5813.21</v>
      </c>
      <c r="AO232" s="18">
        <f>IF(AN232&gt;0,(AN232+25000+5000-AO$5)/AO$5,0)</f>
        <v/>
      </c>
      <c r="AP232" s="15">
        <f>'Investment Analysis'!BV232</f>
        <v/>
      </c>
      <c r="AQ232" s="48" t="n">
        <v>5766.22</v>
      </c>
      <c r="AR232" s="18">
        <f>IF(AQ232&gt;0,(AQ232+10000+4000-AR$5)/AR$5,0)</f>
        <v/>
      </c>
      <c r="AS232" s="15">
        <f>'Investment Analysis'!CC232</f>
        <v/>
      </c>
      <c r="AT232" s="48" t="n">
        <v>4944.97</v>
      </c>
      <c r="AU232" s="18">
        <f>'Investment Analysis'!CL232</f>
        <v/>
      </c>
      <c r="AV232" s="15">
        <f>'Investment Analysis'!CJ232</f>
        <v/>
      </c>
      <c r="AW232" s="48" t="n">
        <v>18616.02</v>
      </c>
      <c r="AX232" s="18">
        <f>IF(AW232&gt;0,(AW232+2000-AX$5)/AX$5,0)</f>
        <v/>
      </c>
      <c r="AY232" s="15">
        <f>'Investment Analysis'!CQ232</f>
        <v/>
      </c>
      <c r="AZ232" s="48" t="n">
        <v>16576.87</v>
      </c>
      <c r="BA232" s="18">
        <f>'Investment Analysis'!CZ232</f>
        <v/>
      </c>
      <c r="BB232" s="15">
        <f>'Investment Analysis'!CX232</f>
        <v/>
      </c>
      <c r="BC232" s="48" t="n">
        <v>9378.99</v>
      </c>
      <c r="BD232" s="18">
        <f>IF(BC232&gt;0,(BC232-10000+30000+10000-BD$5)/BD$5,0)</f>
        <v/>
      </c>
      <c r="BE232" s="15">
        <f>'Investment Analysis'!DE232</f>
        <v/>
      </c>
      <c r="BF232" s="48" t="n">
        <v>4560.5</v>
      </c>
      <c r="BG232" s="18">
        <f>'Investment Analysis'!DN232</f>
        <v/>
      </c>
      <c r="BH232" s="15">
        <f>'Investment Analysis'!DL232</f>
        <v/>
      </c>
      <c r="BI232" s="48" t="n">
        <v>19771.71</v>
      </c>
      <c r="BJ232" s="18">
        <f>'Investment Analysis'!EB232</f>
        <v/>
      </c>
      <c r="BK232" s="15">
        <f>'Investment Analysis'!DZ232</f>
        <v/>
      </c>
      <c r="BL232" s="48" t="n">
        <v>18643.96</v>
      </c>
      <c r="BM232" s="18">
        <f>'Investment Analysis'!EI232</f>
        <v/>
      </c>
      <c r="BN232" s="15">
        <f>'Investment Analysis'!EG232</f>
        <v/>
      </c>
      <c r="BO232" s="48" t="n">
        <v>11268.58</v>
      </c>
      <c r="BP232" s="18">
        <f>'Investment Analysis'!DU232</f>
        <v/>
      </c>
      <c r="BQ232" s="15">
        <f>'Investment Analysis'!DS232</f>
        <v/>
      </c>
      <c r="BR232" s="48" t="n">
        <v>12158.03</v>
      </c>
      <c r="BS232" s="18">
        <f>'Investment Analysis'!EP232</f>
        <v/>
      </c>
      <c r="BT232" s="15">
        <f>'Investment Analysis'!EN232</f>
        <v/>
      </c>
      <c r="BU232" s="48" t="n">
        <v>13494.04</v>
      </c>
      <c r="BV232" s="18">
        <f>IF(BU232&gt;0,(BU232+8000-BV$5)/BV$5,0)</f>
        <v/>
      </c>
      <c r="BW232" s="15">
        <f>'Investment Analysis'!EU232</f>
        <v/>
      </c>
      <c r="BX232" s="48" t="n">
        <v>28108.08</v>
      </c>
      <c r="BY232" s="18">
        <f>IF(BX232&gt;0,(BX232-10000-5000-BY$5)/BY$5,0)</f>
        <v/>
      </c>
      <c r="BZ232" s="15">
        <f>'Investment Analysis'!FB232</f>
        <v/>
      </c>
      <c r="CA232" s="48" t="n">
        <v>21938.8</v>
      </c>
      <c r="CB232" s="18">
        <f>IF(CA232&gt;0,(CA232-CB$5)/CB$5,0)</f>
        <v/>
      </c>
      <c r="CC232" s="15">
        <f>'Investment Analysis'!FI232</f>
        <v/>
      </c>
      <c r="CD232" s="48" t="n">
        <v>8666.34</v>
      </c>
      <c r="CE232" s="18">
        <f>'Investment Analysis'!FR232</f>
        <v/>
      </c>
      <c r="CF232" s="15">
        <f>'Investment Analysis'!FP232</f>
        <v/>
      </c>
      <c r="CG232" s="48" t="n">
        <v>4550.88</v>
      </c>
      <c r="CH232" s="18">
        <f>'Investment Analysis'!FR232</f>
        <v/>
      </c>
      <c r="CI232" s="15">
        <f>'Investment Analysis'!FW232</f>
        <v/>
      </c>
      <c r="CJ232" s="48" t="n"/>
      <c r="CK232" s="18">
        <f>IF(CJ232&gt;0,(CJ232+5000+8000-CK$5)/CK$5,0)</f>
        <v/>
      </c>
      <c r="CL232" s="15">
        <f>'Investment Analysis'!GD232</f>
        <v/>
      </c>
      <c r="CM232" s="48" t="n">
        <v>38944.97</v>
      </c>
      <c r="CN232" s="18">
        <f>IF(CM232&gt;0,(CM232-CN$5)/CN$5,0)</f>
        <v/>
      </c>
      <c r="CO232" s="15">
        <f>'Investment Analysis'!GT232</f>
        <v/>
      </c>
      <c r="CP232" s="48" t="n">
        <v>26259.35</v>
      </c>
      <c r="CQ232" s="18">
        <f>IF(CP232&gt;0,(CP232-CQ$5)/CQ$5,0)</f>
        <v/>
      </c>
      <c r="CR232" s="15">
        <f>'Investment Analysis'!HG232</f>
        <v/>
      </c>
      <c r="CS232" s="48" t="n">
        <v>17667.5</v>
      </c>
      <c r="CT232" s="18">
        <f>IF(CS232&gt;0,(CS232-CT$5)/CT$5,0)</f>
        <v/>
      </c>
      <c r="CU232" s="15">
        <f>'Investment Analysis'!HN232</f>
        <v/>
      </c>
      <c r="CV232" s="48" t="n">
        <v>32641</v>
      </c>
      <c r="CW232" s="18">
        <f>IF(CV232&gt;0,(CV232-CW$5)/CW$5,0)</f>
        <v/>
      </c>
      <c r="CX232" s="15">
        <f>'Investment Analysis'!IB232</f>
        <v/>
      </c>
      <c r="CY232" s="48" t="n">
        <v>24809.4</v>
      </c>
      <c r="CZ232" s="18">
        <f>IF(CY232&gt;0,(CY232-CZ$5)/CZ$5,0)</f>
        <v/>
      </c>
      <c r="DA232" s="15">
        <f>'Investment Analysis'!II232</f>
        <v/>
      </c>
      <c r="DB232" s="48" t="n">
        <v>7743.5</v>
      </c>
      <c r="DC232" s="18">
        <f>IF(DB232&gt;0,(DB232-DC$5)/DC$5,0)</f>
        <v/>
      </c>
      <c r="DD232" s="15">
        <f>'Investment Analysis'!IP232</f>
        <v/>
      </c>
      <c r="DE232" s="48" t="n">
        <v>25872</v>
      </c>
      <c r="DF232" s="18">
        <f>'Investment Analysis'!IY232</f>
        <v/>
      </c>
      <c r="DG232" s="15">
        <f>'Investment Analysis'!IW232</f>
        <v/>
      </c>
      <c r="DH232" s="48" t="n">
        <v>5903.2</v>
      </c>
      <c r="DI232" s="18">
        <f>IF(DH232&gt;0,(DH232-DI$5)/DI$5,0)</f>
        <v/>
      </c>
      <c r="DJ232" s="15">
        <f>'Investment Analysis'!JD232</f>
        <v/>
      </c>
      <c r="DK232" s="48" t="n">
        <v>24356</v>
      </c>
      <c r="DL232" s="18">
        <f>IF(DK232&gt;0,(DK232-DL$5)/DL$5,0)</f>
        <v/>
      </c>
      <c r="DM232" s="15">
        <f>'Investment Analysis'!JK232</f>
        <v/>
      </c>
      <c r="DN232" s="48" t="n">
        <v>1173.5</v>
      </c>
      <c r="DO232" s="18">
        <f>IF(DN232&gt;0,(DN232-DO$5)/DO$5,0)</f>
        <v/>
      </c>
      <c r="DP232" s="15">
        <f>'Investment Analysis'!HU232</f>
        <v/>
      </c>
      <c r="DQ232" s="48" t="n">
        <v>34110</v>
      </c>
      <c r="DR232" s="18">
        <f>IF(DQ232&gt;0,(DQ232-DR$5)/DR$5,0)</f>
        <v/>
      </c>
      <c r="DS232" s="15">
        <f>'Investment Analysis'!JR232</f>
        <v/>
      </c>
      <c r="DT232" s="54" t="n">
        <v>0</v>
      </c>
      <c r="DU232" s="18">
        <f>IF(DT232&gt;0,(DT232-630.54-DU$5)/DU$5,0)</f>
        <v/>
      </c>
      <c r="DV232" s="15">
        <f>'Investment Analysis'!JY232</f>
        <v/>
      </c>
      <c r="DW232" s="48" t="n">
        <v>16835</v>
      </c>
      <c r="DX232" s="18">
        <f>IF(DW232&gt;0,(DW232-DX$5)/DX$5,0)</f>
        <v/>
      </c>
      <c r="DY232" s="15">
        <f>'Investment Analysis'!KF232</f>
        <v/>
      </c>
      <c r="DZ232" s="48" t="n">
        <v>17735</v>
      </c>
      <c r="EA232" s="18">
        <f>IF(DZ232&gt;0,(DZ232-EA$5)/EA$5,0)</f>
        <v/>
      </c>
      <c r="EB232" s="15">
        <f>'Investment Analysis'!KM232</f>
        <v/>
      </c>
      <c r="EC232" s="54" t="n">
        <v>0</v>
      </c>
      <c r="ED232" s="18">
        <f>'Investment Analysis'!KV232</f>
        <v/>
      </c>
      <c r="EE232" s="15">
        <f>'Investment Analysis'!KT232</f>
        <v/>
      </c>
      <c r="EF232" s="48" t="n">
        <v>26500.5</v>
      </c>
      <c r="EG232" s="18">
        <f>IF(EF232&gt;0,(EF232-EG$5)/EG$5,0)</f>
        <v/>
      </c>
      <c r="EH232" s="15">
        <f>'Investment Analysis'!LH232</f>
        <v/>
      </c>
      <c r="EI232" s="48" t="n">
        <v>10898.55</v>
      </c>
      <c r="EJ232" s="18">
        <f>'Investment Analysis'!LQ232</f>
        <v/>
      </c>
      <c r="EK232" s="15">
        <f>'Investment Analysis'!LO232</f>
        <v/>
      </c>
      <c r="EL232" s="48" t="n">
        <v>38340</v>
      </c>
      <c r="EM232" s="18">
        <f>IF(EL232&gt;0,(EL232-EM$4)/EM$4,0)</f>
        <v/>
      </c>
      <c r="EN232" s="15">
        <f>'Investment Analysis'!LX232</f>
        <v/>
      </c>
      <c r="EO232" s="48" t="n"/>
      <c r="EP232" s="68">
        <f>IF(EO232&gt;0,(EO232-500-EP$5)/EP$5,0)</f>
        <v/>
      </c>
      <c r="EQ232" s="15">
        <f>'Investment Analysis'!MC232</f>
        <v/>
      </c>
      <c r="ER232" s="48" t="n">
        <v>18886</v>
      </c>
      <c r="ES232" s="18">
        <f>'Investment Analysis'!LX232</f>
        <v/>
      </c>
      <c r="ET232" s="15">
        <f>'Investment Analysis'!LA232</f>
        <v/>
      </c>
      <c r="EU232" s="54" t="n">
        <v>46287</v>
      </c>
      <c r="EV232" s="18">
        <f>'Investment Analysis'!ML232</f>
        <v/>
      </c>
      <c r="EW232" s="15">
        <f>'Investment Analysis'!MJ232</f>
        <v/>
      </c>
      <c r="EX232" s="48" t="n">
        <v>94400.25</v>
      </c>
      <c r="EY232" s="18">
        <f>IF(EX232&gt;0,(EX232-EY$5)/EY$5,0)</f>
        <v/>
      </c>
      <c r="EZ232" s="15">
        <f>'Investment Analysis'!MQ232</f>
        <v/>
      </c>
      <c r="FA232" s="48" t="n">
        <v>19112</v>
      </c>
      <c r="FB232" s="18">
        <f>IF(FA232&gt;0,(FA232-FB$5)/FB$5,0)</f>
        <v/>
      </c>
      <c r="FC232" s="15">
        <f>'Investment Analysis'!MX232</f>
        <v/>
      </c>
      <c r="FD232" s="48" t="n">
        <v>21057.4</v>
      </c>
      <c r="FE232" s="18">
        <f>IF(FD232&gt;0,(FD232-FE$5)/FE$5,0)</f>
        <v/>
      </c>
      <c r="FF232" s="15">
        <f>'Investment Analysis'!NE232</f>
        <v/>
      </c>
      <c r="FG232" s="48" t="n">
        <v>25398</v>
      </c>
      <c r="FH232" s="18">
        <f>IF(FG232&gt;0,(FG232-FH$5)/FH$5,0)</f>
        <v/>
      </c>
      <c r="FI232" s="15">
        <f>'Investment Analysis'!NL232</f>
        <v/>
      </c>
      <c r="FJ232" s="48" t="n">
        <v>23814.8</v>
      </c>
      <c r="FK232" s="18">
        <f>IF(FJ232&gt;0,(FJ232-FK$5)/FK$5,0)</f>
        <v/>
      </c>
      <c r="FL232" s="15">
        <f>'Investment Analysis'!NS232</f>
        <v/>
      </c>
      <c r="FM232" s="48" t="n">
        <v>27816.95</v>
      </c>
      <c r="FN232" s="18">
        <f>IF(FM232&gt;0,(FM232-FN$5)/FN$5,0)</f>
        <v/>
      </c>
      <c r="FO232" s="15">
        <f>'Investment Analysis'!NZ232</f>
        <v/>
      </c>
      <c r="FP232" s="48" t="n">
        <v>40900</v>
      </c>
      <c r="FQ232" s="18">
        <f>IF(FP232&gt;0,(FP232-FQ$5)/FQ$5,0)</f>
        <v/>
      </c>
      <c r="FR232" s="15">
        <f>'Investment Analysis'!OG232</f>
        <v/>
      </c>
      <c r="FS232" s="48" t="n">
        <v>79281</v>
      </c>
      <c r="FT232" s="18">
        <f>IF(FS232&gt;0,(FS232-FT$5)/FT$5,0)</f>
        <v/>
      </c>
      <c r="FU232" s="15">
        <f>'Investment Analysis'!ON232</f>
        <v/>
      </c>
      <c r="FV232" s="48" t="n">
        <v>10700</v>
      </c>
      <c r="FW232" s="18">
        <f>IF(FV232&gt;0,(FV232-FW$5)/FW$5,0)</f>
        <v/>
      </c>
      <c r="FX232" s="15">
        <f>'Investment Analysis'!OU232</f>
        <v/>
      </c>
      <c r="FY232" s="48" t="n">
        <v>21721.25</v>
      </c>
      <c r="FZ232" s="18">
        <f>IF(FY232&gt;0,(FY232-FZ$5)/FZ$5,0)</f>
        <v/>
      </c>
      <c r="GA232" s="15">
        <f>'Investment Analysis'!PB232</f>
        <v/>
      </c>
      <c r="GB232" s="48" t="n">
        <v>21393.75</v>
      </c>
      <c r="GC232" s="18">
        <f>'Investment Analysis'!PK232</f>
        <v/>
      </c>
      <c r="GD232" s="15">
        <f>'Investment Analysis'!PI232</f>
        <v/>
      </c>
      <c r="GE232" s="54" t="n">
        <v>26333</v>
      </c>
      <c r="GF232" s="18">
        <f>'Investment Analysis'!PY232</f>
        <v/>
      </c>
      <c r="GG232" s="15">
        <f>'Investment Analysis'!PW232</f>
        <v/>
      </c>
      <c r="GH232" s="54" t="n">
        <v>23537.5</v>
      </c>
      <c r="GI232" s="18">
        <f>'Investment Analysis'!QF232</f>
        <v/>
      </c>
      <c r="GJ232" s="15">
        <f>'Investment Analysis'!QD232</f>
        <v/>
      </c>
      <c r="GK232" s="54" t="n">
        <v>0</v>
      </c>
      <c r="GL232" s="18">
        <f>'Investment Analysis'!QM232</f>
        <v/>
      </c>
      <c r="GM232" s="15">
        <f>'Investment Analysis'!QK232</f>
        <v/>
      </c>
      <c r="GN232" s="48" t="n">
        <v>12870</v>
      </c>
      <c r="GO232" s="18">
        <f>'Investment Analysis'!QT232</f>
        <v/>
      </c>
      <c r="GP232" s="15">
        <f>'Investment Analysis'!QR232</f>
        <v/>
      </c>
      <c r="GQ232" s="48" t="n"/>
      <c r="GR232" s="18">
        <f>'Investment Analysis'!RA232</f>
        <v/>
      </c>
      <c r="GS232" s="15">
        <f>'Investment Analysis'!QY232</f>
        <v/>
      </c>
      <c r="GT232" s="48" t="n">
        <v>27314.75</v>
      </c>
      <c r="GU232" s="18">
        <f>'Investment Analysis'!RH232</f>
        <v/>
      </c>
      <c r="GV232" s="15">
        <f>'Investment Analysis'!RF232</f>
        <v/>
      </c>
      <c r="GW232" s="48" t="n">
        <v>14118.5</v>
      </c>
      <c r="GX232" s="18">
        <f>'Investment Analysis'!RO232</f>
        <v/>
      </c>
      <c r="GY232" s="15">
        <f>'Investment Analysis'!RM232</f>
        <v/>
      </c>
      <c r="GZ232" s="48" t="n">
        <v>5534</v>
      </c>
      <c r="HA232" s="18">
        <f>'Investment Analysis'!RV232</f>
        <v/>
      </c>
      <c r="HB232" s="15">
        <f>'Investment Analysis'!RT232</f>
        <v/>
      </c>
      <c r="HC232" s="48" t="n">
        <v>33084</v>
      </c>
      <c r="HD232" s="18">
        <f>'Investment Analysis'!SC232</f>
        <v/>
      </c>
      <c r="HE232" s="15">
        <f>'Investment Analysis'!SA232</f>
        <v/>
      </c>
      <c r="HF232" s="48" t="n">
        <v>12730</v>
      </c>
      <c r="HG232" s="18">
        <f>'Investment Analysis'!SJ232</f>
        <v/>
      </c>
      <c r="HH232" s="15">
        <f>'Investment Analysis'!SH232</f>
        <v/>
      </c>
      <c r="HI232" s="48" t="n">
        <v>12320</v>
      </c>
      <c r="HJ232" s="18">
        <f>'Investment Analysis'!SM232</f>
        <v/>
      </c>
      <c r="HK232" s="15">
        <f>'Investment Analysis'!SK232</f>
        <v/>
      </c>
      <c r="HL232" s="48" t="n">
        <v>17580</v>
      </c>
      <c r="HM232" s="18">
        <f>'Investment Analysis'!SP232</f>
        <v/>
      </c>
      <c r="HN232" s="15">
        <f>'Investment Analysis'!SN232</f>
        <v/>
      </c>
      <c r="HO232" s="48" t="n">
        <v>16205.25</v>
      </c>
      <c r="HP232" s="18">
        <f>'Investment Analysis'!TE232</f>
        <v/>
      </c>
      <c r="HQ232" s="15">
        <f>'Investment Analysis'!TC232</f>
        <v/>
      </c>
      <c r="HR232" s="48" t="n">
        <v>15000</v>
      </c>
      <c r="HS232" s="18">
        <f>'Investment Analysis'!TL232</f>
        <v/>
      </c>
      <c r="HT232" s="15">
        <f>'Investment Analysis'!TJ232</f>
        <v/>
      </c>
      <c r="HU232" s="48" t="n">
        <v>15672</v>
      </c>
      <c r="HV232" s="18">
        <f>'Investment Analysis'!TS232</f>
        <v/>
      </c>
      <c r="HW232" s="15">
        <f>'Investment Analysis'!TQ232</f>
        <v/>
      </c>
      <c r="HX232" s="48" t="n"/>
      <c r="HY232" s="18">
        <f>'Investment Analysis'!TZ232</f>
        <v/>
      </c>
      <c r="HZ232" s="15">
        <f>'Investment Analysis'!TX232</f>
        <v/>
      </c>
      <c r="IA232" s="48" t="n"/>
      <c r="IB232" s="18">
        <f>'Investment Analysis'!UG232</f>
        <v/>
      </c>
      <c r="IC232" s="15">
        <f>'Investment Analysis'!UE232</f>
        <v/>
      </c>
      <c r="ID232" s="48" t="n"/>
      <c r="IE232" s="18">
        <f>'Investment Analysis'!UN232</f>
        <v/>
      </c>
      <c r="IF232" s="15">
        <f>'Investment Analysis'!UL232</f>
        <v/>
      </c>
      <c r="IG232" s="48" t="n"/>
      <c r="IH232" s="18">
        <f>'Investment Analysis'!UU232</f>
        <v/>
      </c>
      <c r="II232" s="15">
        <f>'Investment Analysis'!US232</f>
        <v/>
      </c>
      <c r="IJ232" s="48" t="n"/>
      <c r="IK232" s="18">
        <f>'Investment Analysis'!VB232</f>
        <v/>
      </c>
      <c r="IL232" s="15">
        <f>'Investment Analysis'!UZ232</f>
        <v/>
      </c>
      <c r="IM232" s="48" t="n"/>
      <c r="IN232" s="18">
        <f>'Investment Analysis'!VI232</f>
        <v/>
      </c>
      <c r="IO232" s="15">
        <f>'Investment Analysis'!VG232</f>
        <v/>
      </c>
      <c r="IP232" s="18" t="n"/>
      <c r="IQ232" s="18" t="n"/>
      <c r="IR232" s="18" t="n"/>
      <c r="IS232" s="108">
        <f>IF(IT232&gt;0,IT232-IT231,0)</f>
        <v/>
      </c>
      <c r="IT232" s="48">
        <f>FY232+FV232+FS232+FP232+FM232+FJ232+FG232+FD232+FA232+EX232+EU232+ER232+EO232+EL232+EI232+EF232+EC232+DZ232+DW232+DT232+DQ232+DN232+DK232+DH232+DE232+DB232+CY232+CV232+CS232+CP232+CJ232+CG232+CD232+CA232+BX232+P232+CM232+GT232+GQ232+GN232+GK232+GH232+GE232+GB232+BU232+BR232+BO232+BL232+BI232+BF232+BC232+AZ232+AW232+AT232+AQ232+AN232+AK232+AH232+AE232+AB232+Y232+V232+S232+GW232+GZ232+HC232+HF232+HI232+HL232+HO232+HR232+HU232</f>
        <v/>
      </c>
      <c r="IU232" s="101">
        <f>IF(IT232&gt;0,IV232,0)</f>
        <v/>
      </c>
      <c r="IV232" s="101" t="n"/>
      <c r="IW232" s="15">
        <f>IF(IT232&gt;0,(IT232+IV$11-I$2)/I$2,0)</f>
        <v/>
      </c>
      <c r="IX232" s="113">
        <f>IF(IT232&gt;0,IT232+IV$11-I$2,0)</f>
        <v/>
      </c>
      <c r="IY232" s="21">
        <f>IF(IT232&gt;0,(IT232+IV$11+IV$33+IV$52+IV$73+IV$93+IV$113+IV$133+IV$159+IV$176+IV$201+IV$224-IT$8)/IT$8,0)</f>
        <v/>
      </c>
      <c r="IZ232" s="173">
        <f>IF(IT232&gt;0,IT232+IV$11+IV$33+IV$52+IV$73+IV$93+IV$113+IV$133+IV$159+IV$176+IV$201+IV$224-IT$8,0)</f>
        <v/>
      </c>
    </row>
    <row r="233">
      <c r="A233" s="554">
        <f>'Investment Analysis'!A233</f>
        <v/>
      </c>
      <c r="B233" s="4">
        <f>'Investment Analysis'!B233</f>
        <v/>
      </c>
      <c r="C233" s="27">
        <f>'Investment Analysis'!C233</f>
        <v/>
      </c>
      <c r="D233" s="14">
        <f>'Investment Analysis'!D233</f>
        <v/>
      </c>
      <c r="E233" s="15">
        <f>'Investment Analysis'!E233</f>
        <v/>
      </c>
      <c r="F233" s="13">
        <f>'Investment Analysis'!G233</f>
        <v/>
      </c>
      <c r="G233" s="14">
        <f>'Investment Analysis'!H233</f>
        <v/>
      </c>
      <c r="H233" s="15">
        <f>'Investment Analysis'!I233</f>
        <v/>
      </c>
      <c r="I233" s="13">
        <f>'Investment Analysis'!K233</f>
        <v/>
      </c>
      <c r="J233" s="14">
        <f>'Investment Analysis'!L233</f>
        <v/>
      </c>
      <c r="K233" s="15">
        <f>'Investment Analysis'!M233</f>
        <v/>
      </c>
      <c r="L233" s="41">
        <f>'Investment Analysis'!T233</f>
        <v/>
      </c>
      <c r="M233" s="21">
        <f>'Investment Analysis'!V233</f>
        <v/>
      </c>
      <c r="N233" s="21">
        <f>'Investment Analysis'!W233</f>
        <v/>
      </c>
      <c r="P233" s="48">
        <f>'Investment Analysis'!Y233</f>
        <v/>
      </c>
      <c r="Q233" s="18" t="n"/>
      <c r="R233" s="83" t="n"/>
      <c r="S233" s="48" t="n">
        <v>4629.28</v>
      </c>
      <c r="T233" s="18">
        <f>'Investment Analysis'!AH233</f>
        <v/>
      </c>
      <c r="U233" s="15">
        <f>'Investment Analysis'!AF233</f>
        <v/>
      </c>
      <c r="V233" s="48" t="n">
        <v>7132.56</v>
      </c>
      <c r="W233" s="18">
        <f>'Investment Analysis'!AO233</f>
        <v/>
      </c>
      <c r="X233" s="15">
        <f>'Investment Analysis'!AM233</f>
        <v/>
      </c>
      <c r="Y233" s="48" t="n">
        <v>11853.63</v>
      </c>
      <c r="Z233" s="18">
        <f>IF(Y233&gt;0,(Y233-Z$5)/Z$5,0)</f>
        <v/>
      </c>
      <c r="AA233" s="15">
        <f>'Investment Analysis'!GM233</f>
        <v/>
      </c>
      <c r="AB233" s="48" t="n">
        <v>2759.32</v>
      </c>
      <c r="AC233" s="18">
        <f>IF(AB233&gt;0,(AB233+8000+5000-AC$5)/AC$5,0)</f>
        <v/>
      </c>
      <c r="AD233" s="15">
        <f>'Investment Analysis'!AT233</f>
        <v/>
      </c>
      <c r="AE233" s="48" t="n">
        <v>11645.26</v>
      </c>
      <c r="AF233" s="18">
        <f>'Investment Analysis'!BC233</f>
        <v/>
      </c>
      <c r="AG233" s="15">
        <f>'Investment Analysis'!BA233</f>
        <v/>
      </c>
      <c r="AH233" s="48" t="n"/>
      <c r="AI233" s="18">
        <f>IF(AH233&gt;0,(AH233-5000+20000+20000-AI$5)/AI$5,0)</f>
        <v/>
      </c>
      <c r="AJ233" s="15">
        <f>'Investment Analysis'!BH233</f>
        <v/>
      </c>
      <c r="AK233" s="48" t="n">
        <v>4845.91</v>
      </c>
      <c r="AL233" s="18">
        <f>IF(AK233&gt;0,(AK233+7000-AL$5)/AL$5,0)</f>
        <v/>
      </c>
      <c r="AM233" s="15">
        <f>'Investment Analysis'!BO233</f>
        <v/>
      </c>
      <c r="AN233" s="48" t="n">
        <v>5670.06</v>
      </c>
      <c r="AO233" s="18">
        <f>IF(AN233&gt;0,(AN233+25000+5000-AO$5)/AO$5,0)</f>
        <v/>
      </c>
      <c r="AP233" s="15">
        <f>'Investment Analysis'!BV233</f>
        <v/>
      </c>
      <c r="AQ233" s="48" t="n">
        <v>5728.12</v>
      </c>
      <c r="AR233" s="18">
        <f>IF(AQ233&gt;0,(AQ233+10000+4000-AR$5)/AR$5,0)</f>
        <v/>
      </c>
      <c r="AS233" s="15">
        <f>'Investment Analysis'!CC233</f>
        <v/>
      </c>
      <c r="AT233" s="48" t="n">
        <v>4908.31</v>
      </c>
      <c r="AU233" s="18">
        <f>'Investment Analysis'!CL233</f>
        <v/>
      </c>
      <c r="AV233" s="15">
        <f>'Investment Analysis'!CJ233</f>
        <v/>
      </c>
      <c r="AW233" s="48" t="n">
        <v>18144.38</v>
      </c>
      <c r="AX233" s="18">
        <f>IF(AW233&gt;0,(AW233+2000-AX$5)/AX$5,0)</f>
        <v/>
      </c>
      <c r="AY233" s="15">
        <f>'Investment Analysis'!CQ233</f>
        <v/>
      </c>
      <c r="AZ233" s="48" t="n">
        <v>16303.52</v>
      </c>
      <c r="BA233" s="18">
        <f>'Investment Analysis'!CZ233</f>
        <v/>
      </c>
      <c r="BB233" s="15">
        <f>'Investment Analysis'!CX233</f>
        <v/>
      </c>
      <c r="BC233" s="48" t="n">
        <v>9297.93</v>
      </c>
      <c r="BD233" s="18">
        <f>IF(BC233&gt;0,(BC233-10000+30000+10000-BD$5)/BD$5,0)</f>
        <v/>
      </c>
      <c r="BE233" s="15">
        <f>'Investment Analysis'!DE233</f>
        <v/>
      </c>
      <c r="BF233" s="48" t="n">
        <v>4488.55</v>
      </c>
      <c r="BG233" s="18">
        <f>'Investment Analysis'!DN233</f>
        <v/>
      </c>
      <c r="BH233" s="15">
        <f>'Investment Analysis'!DL233</f>
        <v/>
      </c>
      <c r="BI233" s="48" t="n">
        <v>18935.76</v>
      </c>
      <c r="BJ233" s="18">
        <f>'Investment Analysis'!EB233</f>
        <v/>
      </c>
      <c r="BK233" s="15">
        <f>'Investment Analysis'!DZ233</f>
        <v/>
      </c>
      <c r="BL233" s="48" t="n">
        <v>18027.07</v>
      </c>
      <c r="BM233" s="18">
        <f>'Investment Analysis'!EI233</f>
        <v/>
      </c>
      <c r="BN233" s="15">
        <f>'Investment Analysis'!EG233</f>
        <v/>
      </c>
      <c r="BO233" s="48" t="n">
        <v>11074.05</v>
      </c>
      <c r="BP233" s="18">
        <f>'Investment Analysis'!DU233</f>
        <v/>
      </c>
      <c r="BQ233" s="15">
        <f>'Investment Analysis'!DS233</f>
        <v/>
      </c>
      <c r="BR233" s="48" t="n">
        <v>11942</v>
      </c>
      <c r="BS233" s="18">
        <f>'Investment Analysis'!EP233</f>
        <v/>
      </c>
      <c r="BT233" s="15">
        <f>'Investment Analysis'!EN233</f>
        <v/>
      </c>
      <c r="BU233" s="48" t="n">
        <v>13434.16</v>
      </c>
      <c r="BV233" s="18">
        <f>IF(BU233&gt;0,(BU233+8000-BV$5)/BV$5,0)</f>
        <v/>
      </c>
      <c r="BW233" s="15">
        <f>'Investment Analysis'!EU233</f>
        <v/>
      </c>
      <c r="BX233" s="48" t="n">
        <v>26687.48</v>
      </c>
      <c r="BY233" s="18">
        <f>IF(BX233&gt;0,(BX233-10000-5000-BY$5)/BY$5,0)</f>
        <v/>
      </c>
      <c r="BZ233" s="15">
        <f>'Investment Analysis'!FB233</f>
        <v/>
      </c>
      <c r="CA233" s="48" t="n">
        <v>21629.85</v>
      </c>
      <c r="CB233" s="18">
        <f>IF(CA233&gt;0,(CA233-CB$5)/CB$5,0)</f>
        <v/>
      </c>
      <c r="CC233" s="15">
        <f>'Investment Analysis'!FI233</f>
        <v/>
      </c>
      <c r="CD233" s="48" t="n">
        <v>8497.790000000001</v>
      </c>
      <c r="CE233" s="18">
        <f>'Investment Analysis'!FR233</f>
        <v/>
      </c>
      <c r="CF233" s="15">
        <f>'Investment Analysis'!FP233</f>
        <v/>
      </c>
      <c r="CG233" s="48" t="n">
        <v>4563.67</v>
      </c>
      <c r="CH233" s="18">
        <f>'Investment Analysis'!FR233</f>
        <v/>
      </c>
      <c r="CI233" s="15">
        <f>'Investment Analysis'!FW233</f>
        <v/>
      </c>
      <c r="CJ233" s="48" t="n"/>
      <c r="CK233" s="18">
        <f>IF(CJ233&gt;0,(CJ233+5000+8000-CK$5)/CK$5,0)</f>
        <v/>
      </c>
      <c r="CL233" s="15">
        <f>'Investment Analysis'!GD233</f>
        <v/>
      </c>
      <c r="CM233" s="48" t="n">
        <v>38337.51</v>
      </c>
      <c r="CN233" s="18">
        <f>IF(CM233&gt;0,(CM233-CN$5)/CN$5,0)</f>
        <v/>
      </c>
      <c r="CO233" s="15">
        <f>'Investment Analysis'!GT233</f>
        <v/>
      </c>
      <c r="CP233" s="48" t="n">
        <v>25689.95</v>
      </c>
      <c r="CQ233" s="18">
        <f>IF(CP233&gt;0,(CP233-CQ$5)/CQ$5,0)</f>
        <v/>
      </c>
      <c r="CR233" s="15">
        <f>'Investment Analysis'!HG233</f>
        <v/>
      </c>
      <c r="CS233" s="48" t="n">
        <v>16826.25</v>
      </c>
      <c r="CT233" s="18">
        <f>IF(CS233&gt;0,(CS233-CT$5)/CT$5,0)</f>
        <v/>
      </c>
      <c r="CU233" s="15">
        <f>'Investment Analysis'!HN233</f>
        <v/>
      </c>
      <c r="CV233" s="48" t="n">
        <v>31612</v>
      </c>
      <c r="CW233" s="18">
        <f>IF(CV233&gt;0,(CV233-CW$5)/CW$5,0)</f>
        <v/>
      </c>
      <c r="CX233" s="15">
        <f>'Investment Analysis'!IB233</f>
        <v/>
      </c>
      <c r="CY233" s="48" t="n">
        <v>24277.4</v>
      </c>
      <c r="CZ233" s="18">
        <f>IF(CY233&gt;0,(CY233-CZ$5)/CZ$5,0)</f>
        <v/>
      </c>
      <c r="DA233" s="15">
        <f>'Investment Analysis'!II233</f>
        <v/>
      </c>
      <c r="DB233" s="48" t="n">
        <v>7545.75</v>
      </c>
      <c r="DC233" s="18">
        <f>IF(DB233&gt;0,(DB233-DC$5)/DC$5,0)</f>
        <v/>
      </c>
      <c r="DD233" s="15">
        <f>'Investment Analysis'!IP233</f>
        <v/>
      </c>
      <c r="DE233" s="48" t="n">
        <v>24594</v>
      </c>
      <c r="DF233" s="18">
        <f>'Investment Analysis'!IY233</f>
        <v/>
      </c>
      <c r="DG233" s="15">
        <f>'Investment Analysis'!IW233</f>
        <v/>
      </c>
      <c r="DH233" s="48" t="n">
        <v>5891.5</v>
      </c>
      <c r="DI233" s="18">
        <f>IF(DH233&gt;0,(DH233-DI$5)/DI$5,0)</f>
        <v/>
      </c>
      <c r="DJ233" s="15">
        <f>'Investment Analysis'!JD233</f>
        <v/>
      </c>
      <c r="DK233" s="48" t="n">
        <v>23921.5</v>
      </c>
      <c r="DL233" s="18">
        <f>IF(DK233&gt;0,(DK233-DL$5)/DL$5,0)</f>
        <v/>
      </c>
      <c r="DM233" s="15">
        <f>'Investment Analysis'!JK233</f>
        <v/>
      </c>
      <c r="DN233" s="48" t="n">
        <v>1170.2</v>
      </c>
      <c r="DO233" s="18">
        <f>IF(DN233&gt;0,(DN233-DO$5)/DO$5,0)</f>
        <v/>
      </c>
      <c r="DP233" s="15">
        <f>'Investment Analysis'!HU233</f>
        <v/>
      </c>
      <c r="DQ233" s="48" t="n">
        <v>31880</v>
      </c>
      <c r="DR233" s="18">
        <f>IF(DQ233&gt;0,(DQ233-DR$5)/DR$5,0)</f>
        <v/>
      </c>
      <c r="DS233" s="15">
        <f>'Investment Analysis'!JR233</f>
        <v/>
      </c>
      <c r="DT233" s="54" t="n">
        <v>2320</v>
      </c>
      <c r="DU233" s="18">
        <f>IF(DT233&gt;0,(DT233-630.54-DU$5)/DU$5,0)</f>
        <v/>
      </c>
      <c r="DV233" s="15">
        <f>'Investment Analysis'!JY233</f>
        <v/>
      </c>
      <c r="DW233" s="48" t="n">
        <v>16366</v>
      </c>
      <c r="DX233" s="18">
        <f>IF(DW233&gt;0,(DW233-DX$5)/DX$5,0)</f>
        <v/>
      </c>
      <c r="DY233" s="15">
        <f>'Investment Analysis'!KF233</f>
        <v/>
      </c>
      <c r="DZ233" s="48" t="n">
        <v>16841.25</v>
      </c>
      <c r="EA233" s="18">
        <f>IF(DZ233&gt;0,(DZ233-EA$5)/EA$5,0)</f>
        <v/>
      </c>
      <c r="EB233" s="15">
        <f>'Investment Analysis'!KM233</f>
        <v/>
      </c>
      <c r="EC233" s="54" t="n">
        <v>1592.5</v>
      </c>
      <c r="ED233" s="18">
        <f>'Investment Analysis'!KV233</f>
        <v/>
      </c>
      <c r="EE233" s="15">
        <f>'Investment Analysis'!KT233</f>
        <v/>
      </c>
      <c r="EF233" s="48" t="n">
        <v>25357.5</v>
      </c>
      <c r="EG233" s="18">
        <f>IF(EF233&gt;0,(EF233-EG$5)/EG$5,0)</f>
        <v/>
      </c>
      <c r="EH233" s="15">
        <f>'Investment Analysis'!LH233</f>
        <v/>
      </c>
      <c r="EI233" s="48" t="n">
        <v>10309</v>
      </c>
      <c r="EJ233" s="18">
        <f>'Investment Analysis'!LQ233</f>
        <v/>
      </c>
      <c r="EK233" s="15">
        <f>'Investment Analysis'!LO233</f>
        <v/>
      </c>
      <c r="EL233" s="48" t="n">
        <v>36330</v>
      </c>
      <c r="EM233" s="18">
        <f>IF(EL233&gt;0,(EL233-EM$4)/EM$4,0)</f>
        <v/>
      </c>
      <c r="EN233" s="15">
        <f>'Investment Analysis'!LX233</f>
        <v/>
      </c>
      <c r="EO233" s="54" t="n">
        <v>3141</v>
      </c>
      <c r="EP233" s="68">
        <f>IF(EO233&gt;0,(EO233-500-EP$5)/EP$5,0)</f>
        <v/>
      </c>
      <c r="EQ233" s="15">
        <f>'Investment Analysis'!MC233</f>
        <v/>
      </c>
      <c r="ER233" s="48" t="n">
        <v>19152</v>
      </c>
      <c r="ES233" s="18">
        <f>'Investment Analysis'!LX233</f>
        <v/>
      </c>
      <c r="ET233" s="15">
        <f>'Investment Analysis'!LA233</f>
        <v/>
      </c>
      <c r="EU233" s="48" t="n">
        <v>39600</v>
      </c>
      <c r="EV233" s="18">
        <f>'Investment Analysis'!ML233</f>
        <v/>
      </c>
      <c r="EW233" s="15">
        <f>'Investment Analysis'!MJ233</f>
        <v/>
      </c>
      <c r="EX233" s="48" t="n">
        <v>92022</v>
      </c>
      <c r="EY233" s="18">
        <f>IF(EX233&gt;0,(EX233-EY$5)/EY$5,0)</f>
        <v/>
      </c>
      <c r="EZ233" s="15">
        <f>'Investment Analysis'!MQ233</f>
        <v/>
      </c>
      <c r="FA233" s="54" t="n">
        <v>22050</v>
      </c>
      <c r="FB233" s="18">
        <f>IF(FA233&gt;0,(FA233-FB$5)/FB$5,0)</f>
        <v/>
      </c>
      <c r="FC233" s="15">
        <f>'Investment Analysis'!MX233</f>
        <v/>
      </c>
      <c r="FD233" s="48" t="n">
        <v>20343.4</v>
      </c>
      <c r="FE233" s="18">
        <f>IF(FD233&gt;0,(FD233-FE$5)/FE$5,0)</f>
        <v/>
      </c>
      <c r="FF233" s="15">
        <f>'Investment Analysis'!NE233</f>
        <v/>
      </c>
      <c r="FG233" s="48" t="n">
        <v>23778</v>
      </c>
      <c r="FH233" s="18">
        <f>IF(FG233&gt;0,(FG233-FH$5)/FH$5,0)</f>
        <v/>
      </c>
      <c r="FI233" s="15">
        <f>'Investment Analysis'!NL233</f>
        <v/>
      </c>
      <c r="FJ233" s="48" t="n">
        <v>22321.2</v>
      </c>
      <c r="FK233" s="18">
        <f>IF(FJ233&gt;0,(FJ233-FK$5)/FK$5,0)</f>
        <v/>
      </c>
      <c r="FL233" s="15">
        <f>'Investment Analysis'!NS233</f>
        <v/>
      </c>
      <c r="FM233" s="48" t="n">
        <v>27497.75</v>
      </c>
      <c r="FN233" s="18">
        <f>IF(FM233&gt;0,(FM233-FN$5)/FN$5,0)</f>
        <v/>
      </c>
      <c r="FO233" s="15">
        <f>'Investment Analysis'!NZ233</f>
        <v/>
      </c>
      <c r="FP233" s="48" t="n">
        <v>38400</v>
      </c>
      <c r="FQ233" s="18">
        <f>IF(FP233&gt;0,(FP233-FQ$5)/FQ$5,0)</f>
        <v/>
      </c>
      <c r="FR233" s="15">
        <f>'Investment Analysis'!OG233</f>
        <v/>
      </c>
      <c r="FS233" s="48" t="n">
        <v>72393</v>
      </c>
      <c r="FT233" s="18">
        <f>IF(FS233&gt;0,(FS233-FT$5)/FT$5,0)</f>
        <v/>
      </c>
      <c r="FU233" s="15">
        <f>'Investment Analysis'!ON233</f>
        <v/>
      </c>
      <c r="FV233" s="48" t="n">
        <v>10420</v>
      </c>
      <c r="FW233" s="18">
        <f>IF(FV233&gt;0,(FV233-FW$5)/FW$5,0)</f>
        <v/>
      </c>
      <c r="FX233" s="15">
        <f>'Investment Analysis'!OU233</f>
        <v/>
      </c>
      <c r="FY233" s="48" t="n">
        <v>21591.25</v>
      </c>
      <c r="FZ233" s="18">
        <f>IF(FY233&gt;0,(FY233-FZ$5)/FZ$5,0)</f>
        <v/>
      </c>
      <c r="GA233" s="15">
        <f>'Investment Analysis'!PB233</f>
        <v/>
      </c>
      <c r="GB233" s="48" t="n">
        <v>21316.5</v>
      </c>
      <c r="GC233" s="18">
        <f>'Investment Analysis'!PK233</f>
        <v/>
      </c>
      <c r="GD233" s="15">
        <f>'Investment Analysis'!PI233</f>
        <v/>
      </c>
      <c r="GE233" s="48" t="n">
        <v>22457</v>
      </c>
      <c r="GF233" s="18">
        <f>'Investment Analysis'!PY233</f>
        <v/>
      </c>
      <c r="GG233" s="15">
        <f>'Investment Analysis'!PW233</f>
        <v/>
      </c>
      <c r="GH233" s="48" t="n">
        <v>22915.9</v>
      </c>
      <c r="GI233" s="18">
        <f>'Investment Analysis'!QF233</f>
        <v/>
      </c>
      <c r="GJ233" s="15">
        <f>'Investment Analysis'!QD233</f>
        <v/>
      </c>
      <c r="GK233" s="54" t="n">
        <v>2528</v>
      </c>
      <c r="GL233" s="18">
        <f>'Investment Analysis'!QM233</f>
        <v/>
      </c>
      <c r="GM233" s="15">
        <f>'Investment Analysis'!QK233</f>
        <v/>
      </c>
      <c r="GN233" s="48" t="n">
        <v>10980</v>
      </c>
      <c r="GO233" s="18">
        <f>'Investment Analysis'!QT233</f>
        <v/>
      </c>
      <c r="GP233" s="15">
        <f>'Investment Analysis'!QR233</f>
        <v/>
      </c>
      <c r="GQ233" s="54" t="n">
        <v>2316.93</v>
      </c>
      <c r="GR233" s="18">
        <f>'Investment Analysis'!RA233</f>
        <v/>
      </c>
      <c r="GS233" s="15">
        <f>'Investment Analysis'!QY233</f>
        <v/>
      </c>
      <c r="GT233" s="48" t="n">
        <v>24841.25</v>
      </c>
      <c r="GU233" s="18">
        <f>'Investment Analysis'!RH233</f>
        <v/>
      </c>
      <c r="GV233" s="15">
        <f>'Investment Analysis'!RF233</f>
        <v/>
      </c>
      <c r="GW233" s="48" t="n">
        <v>13875</v>
      </c>
      <c r="GX233" s="18">
        <f>'Investment Analysis'!RO233</f>
        <v/>
      </c>
      <c r="GY233" s="15">
        <f>'Investment Analysis'!RM233</f>
        <v/>
      </c>
      <c r="GZ233" s="48" t="n">
        <v>5200</v>
      </c>
      <c r="HA233" s="18">
        <f>'Investment Analysis'!RV233</f>
        <v/>
      </c>
      <c r="HB233" s="15">
        <f>'Investment Analysis'!RT233</f>
        <v/>
      </c>
      <c r="HC233" s="48" t="n">
        <v>31149</v>
      </c>
      <c r="HD233" s="18">
        <f>'Investment Analysis'!SC233</f>
        <v/>
      </c>
      <c r="HE233" s="15">
        <f>'Investment Analysis'!SA233</f>
        <v/>
      </c>
      <c r="HF233" s="48" t="n">
        <v>11400</v>
      </c>
      <c r="HG233" s="18">
        <f>'Investment Analysis'!SJ233</f>
        <v/>
      </c>
      <c r="HH233" s="15">
        <f>'Investment Analysis'!SH233</f>
        <v/>
      </c>
      <c r="HI233" s="48" t="n">
        <v>10200</v>
      </c>
      <c r="HJ233" s="18">
        <f>'Investment Analysis'!SM233</f>
        <v/>
      </c>
      <c r="HK233" s="15">
        <f>'Investment Analysis'!SK233</f>
        <v/>
      </c>
      <c r="HL233" s="48" t="n">
        <v>15382.5</v>
      </c>
      <c r="HM233" s="18">
        <f>'Investment Analysis'!SP233</f>
        <v/>
      </c>
      <c r="HN233" s="15">
        <f>'Investment Analysis'!SN233</f>
        <v/>
      </c>
      <c r="HO233" s="54" t="n">
        <v>17004</v>
      </c>
      <c r="HP233" s="18">
        <f>'Investment Analysis'!TE233</f>
        <v/>
      </c>
      <c r="HQ233" s="15">
        <f>'Investment Analysis'!TC233</f>
        <v/>
      </c>
      <c r="HR233" s="48" t="n">
        <v>13515</v>
      </c>
      <c r="HS233" s="18">
        <f>'Investment Analysis'!TL233</f>
        <v/>
      </c>
      <c r="HT233" s="15">
        <f>'Investment Analysis'!TJ233</f>
        <v/>
      </c>
      <c r="HU233" s="48" t="n">
        <v>15438</v>
      </c>
      <c r="HV233" s="18">
        <f>'Investment Analysis'!TS233</f>
        <v/>
      </c>
      <c r="HW233" s="15">
        <f>'Investment Analysis'!TQ233</f>
        <v/>
      </c>
      <c r="HX233" s="48" t="n"/>
      <c r="HY233" s="18">
        <f>'Investment Analysis'!TZ233</f>
        <v/>
      </c>
      <c r="HZ233" s="15">
        <f>'Investment Analysis'!TX233</f>
        <v/>
      </c>
      <c r="IA233" s="48" t="n"/>
      <c r="IB233" s="18">
        <f>'Investment Analysis'!UG233</f>
        <v/>
      </c>
      <c r="IC233" s="15">
        <f>'Investment Analysis'!UE233</f>
        <v/>
      </c>
      <c r="ID233" s="48" t="n"/>
      <c r="IE233" s="18">
        <f>'Investment Analysis'!UN233</f>
        <v/>
      </c>
      <c r="IF233" s="15">
        <f>'Investment Analysis'!UL233</f>
        <v/>
      </c>
      <c r="IG233" s="48" t="n"/>
      <c r="IH233" s="18">
        <f>'Investment Analysis'!UU233</f>
        <v/>
      </c>
      <c r="II233" s="15">
        <f>'Investment Analysis'!US233</f>
        <v/>
      </c>
      <c r="IJ233" s="48" t="n"/>
      <c r="IK233" s="18">
        <f>'Investment Analysis'!VB233</f>
        <v/>
      </c>
      <c r="IL233" s="15">
        <f>'Investment Analysis'!UZ233</f>
        <v/>
      </c>
      <c r="IM233" s="48" t="n"/>
      <c r="IN233" s="18">
        <f>'Investment Analysis'!VI233</f>
        <v/>
      </c>
      <c r="IO233" s="15">
        <f>'Investment Analysis'!VG233</f>
        <v/>
      </c>
      <c r="IP233" s="18" t="n"/>
      <c r="IQ233" s="18" t="n"/>
      <c r="IR233" s="18" t="n"/>
      <c r="IS233" s="108">
        <f>IF(IT233&gt;0,IT233-IT232,0)</f>
        <v/>
      </c>
      <c r="IT233" s="48">
        <f>FY233+FV233+FS233+FP233+FM233+FJ233+FG233+FD233+FA233+EX233+EU233+ER233+EO233+EL233+EI233+EF233+EC233+DZ233+DW233+DT233+DQ233+DN233+DK233+DH233+DE233+DB233+CY233+CV233+CS233+CP233+CJ233+CG233+CD233+CA233+BX233+P233+CM233+GT233+GQ233+GN233+GK233+GH233+GE233+GB233+BU233+BR233+BO233+BL233+BI233+BF233+BC233+AZ233+AW233+AT233+AQ233+AN233+AK233+AH233+AE233+AB233+Y233+V233+S233+GW233+GZ233+HC233+HF233+HI233+HL233+HO233+HR233+HU233</f>
        <v/>
      </c>
      <c r="IU233" s="101">
        <f>IF(IT233&gt;0,IV233,0)</f>
        <v/>
      </c>
      <c r="IV233" s="101" t="n"/>
      <c r="IW233" s="15">
        <f>IF(IT233&gt;0,(IT233+IV$11-I$2)/I$2,0)</f>
        <v/>
      </c>
      <c r="IX233" s="113">
        <f>IF(IT233&gt;0,IT233+IV$11-I$2,0)</f>
        <v/>
      </c>
      <c r="IY233" s="21">
        <f>IF(IT233&gt;0,(IT233+IV$11+IV$33+IV$52+IV$73+IV$93+IV$113+IV$133+IV$159+IV$176+IV$201+IV$224-IT$8)/IT$8,0)</f>
        <v/>
      </c>
      <c r="IZ233" s="173">
        <f>IF(IT233&gt;0,IT233+IV$11+IV$33+IV$52+IV$73+IV$93+IV$113+IV$133+IV$159+IV$176+IV$201+IV$224-IT$8,0)</f>
        <v/>
      </c>
    </row>
    <row r="234">
      <c r="A234" s="554">
        <f>'Investment Analysis'!A234</f>
        <v/>
      </c>
      <c r="B234" s="4">
        <f>'Investment Analysis'!B234</f>
        <v/>
      </c>
      <c r="C234" s="27">
        <f>'Investment Analysis'!C234</f>
        <v/>
      </c>
      <c r="D234" s="14">
        <f>'Investment Analysis'!D234</f>
        <v/>
      </c>
      <c r="E234" s="15">
        <f>'Investment Analysis'!E234</f>
        <v/>
      </c>
      <c r="F234" s="13">
        <f>'Investment Analysis'!G234</f>
        <v/>
      </c>
      <c r="G234" s="14">
        <f>'Investment Analysis'!H234</f>
        <v/>
      </c>
      <c r="H234" s="15">
        <f>'Investment Analysis'!I234</f>
        <v/>
      </c>
      <c r="I234" s="13">
        <f>'Investment Analysis'!K234</f>
        <v/>
      </c>
      <c r="J234" s="14">
        <f>'Investment Analysis'!L234</f>
        <v/>
      </c>
      <c r="K234" s="15">
        <f>'Investment Analysis'!M234</f>
        <v/>
      </c>
      <c r="L234" s="41">
        <f>'Investment Analysis'!T234</f>
        <v/>
      </c>
      <c r="M234" s="21">
        <f>'Investment Analysis'!V234</f>
        <v/>
      </c>
      <c r="N234" s="21">
        <f>'Investment Analysis'!W234</f>
        <v/>
      </c>
      <c r="P234" s="48">
        <f>'Investment Analysis'!Y234</f>
        <v/>
      </c>
      <c r="Q234" s="18" t="n"/>
      <c r="R234" s="83" t="n"/>
      <c r="S234" s="48" t="n">
        <v>4658.09</v>
      </c>
      <c r="T234" s="18">
        <f>'Investment Analysis'!AH234</f>
        <v/>
      </c>
      <c r="U234" s="15">
        <f>'Investment Analysis'!AF234</f>
        <v/>
      </c>
      <c r="V234" s="48" t="n">
        <v>7186.59</v>
      </c>
      <c r="W234" s="18">
        <f>'Investment Analysis'!AO234</f>
        <v/>
      </c>
      <c r="X234" s="15">
        <f>'Investment Analysis'!AM234</f>
        <v/>
      </c>
      <c r="Y234" s="48" t="n">
        <v>12074.12</v>
      </c>
      <c r="Z234" s="18">
        <f>IF(Y234&gt;0,(Y234-Z$5)/Z$5,0)</f>
        <v/>
      </c>
      <c r="AA234" s="15">
        <f>'Investment Analysis'!GM234</f>
        <v/>
      </c>
      <c r="AB234" s="48" t="n">
        <v>2774.54</v>
      </c>
      <c r="AC234" s="18">
        <f>IF(AB234&gt;0,(AB234+8000+5000-AC$5)/AC$5,0)</f>
        <v/>
      </c>
      <c r="AD234" s="15">
        <f>'Investment Analysis'!AT234</f>
        <v/>
      </c>
      <c r="AE234" s="48" t="n">
        <v>11760.46</v>
      </c>
      <c r="AF234" s="18">
        <f>'Investment Analysis'!BC234</f>
        <v/>
      </c>
      <c r="AG234" s="15">
        <f>'Investment Analysis'!BA234</f>
        <v/>
      </c>
      <c r="AH234" s="48" t="n"/>
      <c r="AI234" s="18">
        <f>IF(AH234&gt;0,(AH234-5000+20000+20000-AI$5)/AI$5,0)</f>
        <v/>
      </c>
      <c r="AJ234" s="15">
        <f>'Investment Analysis'!BH234</f>
        <v/>
      </c>
      <c r="AK234" s="48" t="n">
        <v>4905.85</v>
      </c>
      <c r="AL234" s="18">
        <f>IF(AK234&gt;0,(AK234+7000-AL$5)/AL$5,0)</f>
        <v/>
      </c>
      <c r="AM234" s="15">
        <f>'Investment Analysis'!BO234</f>
        <v/>
      </c>
      <c r="AN234" s="48" t="n">
        <v>5728.93</v>
      </c>
      <c r="AO234" s="18">
        <f>IF(AN234&gt;0,(AN234+25000+5000-AO$5)/AO$5,0)</f>
        <v/>
      </c>
      <c r="AP234" s="15">
        <f>'Investment Analysis'!BV234</f>
        <v/>
      </c>
      <c r="AQ234" s="48" t="n">
        <v>5834.8</v>
      </c>
      <c r="AR234" s="18">
        <f>IF(AQ234&gt;0,(AQ234+10000+4000-AR$5)/AR$5,0)</f>
        <v/>
      </c>
      <c r="AS234" s="15">
        <f>'Investment Analysis'!CC234</f>
        <v/>
      </c>
      <c r="AT234" s="48" t="n">
        <v>5046.96</v>
      </c>
      <c r="AU234" s="18">
        <f>'Investment Analysis'!CL234</f>
        <v/>
      </c>
      <c r="AV234" s="15">
        <f>'Investment Analysis'!CJ234</f>
        <v/>
      </c>
      <c r="AW234" s="48" t="n">
        <v>18594.33</v>
      </c>
      <c r="AX234" s="18">
        <f>IF(AW234&gt;0,(AW234+2000-AX$5)/AX$5,0)</f>
        <v/>
      </c>
      <c r="AY234" s="15">
        <f>'Investment Analysis'!CQ234</f>
        <v/>
      </c>
      <c r="AZ234" s="48" t="n">
        <v>16735.99</v>
      </c>
      <c r="BA234" s="18">
        <f>'Investment Analysis'!CZ234</f>
        <v/>
      </c>
      <c r="BB234" s="15">
        <f>'Investment Analysis'!CX234</f>
        <v/>
      </c>
      <c r="BC234" s="48" t="n">
        <v>9564.940000000001</v>
      </c>
      <c r="BD234" s="18">
        <f>IF(BC234&gt;0,(BC234-10000+30000+10000-BD$5)/BD$5,0)</f>
        <v/>
      </c>
      <c r="BE234" s="15">
        <f>'Investment Analysis'!DE234</f>
        <v/>
      </c>
      <c r="BF234" s="48" t="n">
        <v>4548.81</v>
      </c>
      <c r="BG234" s="18">
        <f>'Investment Analysis'!DN234</f>
        <v/>
      </c>
      <c r="BH234" s="15">
        <f>'Investment Analysis'!DL234</f>
        <v/>
      </c>
      <c r="BI234" s="48" t="n">
        <v>19102.03</v>
      </c>
      <c r="BJ234" s="18">
        <f>'Investment Analysis'!EB234</f>
        <v/>
      </c>
      <c r="BK234" s="15">
        <f>'Investment Analysis'!DZ234</f>
        <v/>
      </c>
      <c r="BL234" s="48" t="n">
        <v>18091.04</v>
      </c>
      <c r="BM234" s="18">
        <f>'Investment Analysis'!EI234</f>
        <v/>
      </c>
      <c r="BN234" s="15">
        <f>'Investment Analysis'!EG234</f>
        <v/>
      </c>
      <c r="BO234" s="48" t="n">
        <v>11046.27</v>
      </c>
      <c r="BP234" s="18">
        <f>'Investment Analysis'!DU234</f>
        <v/>
      </c>
      <c r="BQ234" s="15">
        <f>'Investment Analysis'!DS234</f>
        <v/>
      </c>
      <c r="BR234" s="48" t="n">
        <v>12152.72</v>
      </c>
      <c r="BS234" s="18">
        <f>'Investment Analysis'!EP234</f>
        <v/>
      </c>
      <c r="BT234" s="15">
        <f>'Investment Analysis'!EN234</f>
        <v/>
      </c>
      <c r="BU234" s="48" t="n">
        <v>13768.78</v>
      </c>
      <c r="BV234" s="18">
        <f>IF(BU234&gt;0,(BU234+8000-BV$5)/BV$5,0)</f>
        <v/>
      </c>
      <c r="BW234" s="15">
        <f>'Investment Analysis'!EU234</f>
        <v/>
      </c>
      <c r="BX234" s="48" t="n">
        <v>26865.71</v>
      </c>
      <c r="BY234" s="18">
        <f>IF(BX234&gt;0,(BX234-10000-5000-BY$5)/BY$5,0)</f>
        <v/>
      </c>
      <c r="BZ234" s="15">
        <f>'Investment Analysis'!FB234</f>
        <v/>
      </c>
      <c r="CA234" s="48" t="n">
        <v>21682.51</v>
      </c>
      <c r="CB234" s="18">
        <f>IF(CA234&gt;0,(CA234-CB$5)/CB$5,0)</f>
        <v/>
      </c>
      <c r="CC234" s="15">
        <f>'Investment Analysis'!FI234</f>
        <v/>
      </c>
      <c r="CD234" s="48" t="n">
        <v>8616.059999999999</v>
      </c>
      <c r="CE234" s="18">
        <f>'Investment Analysis'!FR234</f>
        <v/>
      </c>
      <c r="CF234" s="15">
        <f>'Investment Analysis'!FP234</f>
        <v/>
      </c>
      <c r="CG234" s="48" t="n">
        <v>4605.12</v>
      </c>
      <c r="CH234" s="18">
        <f>'Investment Analysis'!FR234</f>
        <v/>
      </c>
      <c r="CI234" s="15">
        <f>'Investment Analysis'!FW234</f>
        <v/>
      </c>
      <c r="CJ234" s="48" t="n"/>
      <c r="CK234" s="18">
        <f>IF(CJ234&gt;0,(CJ234+5000+8000-CK$5)/CK$5,0)</f>
        <v/>
      </c>
      <c r="CL234" s="15">
        <f>'Investment Analysis'!GD234</f>
        <v/>
      </c>
      <c r="CM234" s="48" t="n">
        <v>38270.01</v>
      </c>
      <c r="CN234" s="18">
        <f>IF(CM234&gt;0,(CM234-CN$5)/CN$5,0)</f>
        <v/>
      </c>
      <c r="CO234" s="15">
        <f>'Investment Analysis'!GT234</f>
        <v/>
      </c>
      <c r="CP234" s="48" t="n">
        <v>25420.85</v>
      </c>
      <c r="CQ234" s="18">
        <f>IF(CP234&gt;0,(CP234-CQ$5)/CQ$5,0)</f>
        <v/>
      </c>
      <c r="CR234" s="15">
        <f>'Investment Analysis'!HG234</f>
        <v/>
      </c>
      <c r="CS234" s="48" t="n">
        <v>17285</v>
      </c>
      <c r="CT234" s="18">
        <f>IF(CS234&gt;0,(CS234-CT$5)/CT$5,0)</f>
        <v/>
      </c>
      <c r="CU234" s="15">
        <f>'Investment Analysis'!HN234</f>
        <v/>
      </c>
      <c r="CV234" s="48" t="n">
        <v>31304</v>
      </c>
      <c r="CW234" s="18">
        <f>IF(CV234&gt;0,(CV234-CW$5)/CW$5,0)</f>
        <v/>
      </c>
      <c r="CX234" s="15">
        <f>'Investment Analysis'!IB234</f>
        <v/>
      </c>
      <c r="CY234" s="48" t="n">
        <v>23814</v>
      </c>
      <c r="CZ234" s="18">
        <f>IF(CY234&gt;0,(CY234-CZ$5)/CZ$5,0)</f>
        <v/>
      </c>
      <c r="DA234" s="15">
        <f>'Investment Analysis'!II234</f>
        <v/>
      </c>
      <c r="DB234" s="48" t="n">
        <v>7637.25</v>
      </c>
      <c r="DC234" s="18">
        <f>IF(DB234&gt;0,(DB234-DC$5)/DC$5,0)</f>
        <v/>
      </c>
      <c r="DD234" s="15">
        <f>'Investment Analysis'!IP234</f>
        <v/>
      </c>
      <c r="DE234" s="48" t="n">
        <v>23832</v>
      </c>
      <c r="DF234" s="18">
        <f>'Investment Analysis'!IY234</f>
        <v/>
      </c>
      <c r="DG234" s="15">
        <f>'Investment Analysis'!IW234</f>
        <v/>
      </c>
      <c r="DH234" s="48" t="n">
        <v>5942.5</v>
      </c>
      <c r="DI234" s="18">
        <f>IF(DH234&gt;0,(DH234-DI$5)/DI$5,0)</f>
        <v/>
      </c>
      <c r="DJ234" s="15">
        <f>'Investment Analysis'!JD234</f>
        <v/>
      </c>
      <c r="DK234" s="48" t="n">
        <v>23606</v>
      </c>
      <c r="DL234" s="18">
        <f>IF(DK234&gt;0,(DK234-DL$5)/DL$5,0)</f>
        <v/>
      </c>
      <c r="DM234" s="15">
        <f>'Investment Analysis'!JK234</f>
        <v/>
      </c>
      <c r="DN234" s="48" t="n">
        <v>1170.8</v>
      </c>
      <c r="DO234" s="18">
        <f>IF(DN234&gt;0,(DN234-DO$5)/DO$5,0)</f>
        <v/>
      </c>
      <c r="DP234" s="15">
        <f>'Investment Analysis'!HU234</f>
        <v/>
      </c>
      <c r="DQ234" s="48" t="n">
        <v>33280</v>
      </c>
      <c r="DR234" s="18">
        <f>IF(DQ234&gt;0,(DQ234-DR$5)/DR$5,0)</f>
        <v/>
      </c>
      <c r="DS234" s="15">
        <f>'Investment Analysis'!JR234</f>
        <v/>
      </c>
      <c r="DT234" s="48" t="n">
        <v>2270</v>
      </c>
      <c r="DU234" s="18">
        <f>IF(DT234&gt;0,(DT234-630.54-DU$5)/DU$5,0)</f>
        <v/>
      </c>
      <c r="DV234" s="15">
        <f>'Investment Analysis'!JY234</f>
        <v/>
      </c>
      <c r="DW234" s="48" t="n">
        <v>16765</v>
      </c>
      <c r="DX234" s="18">
        <f>IF(DW234&gt;0,(DW234-DX$5)/DX$5,0)</f>
        <v/>
      </c>
      <c r="DY234" s="15">
        <f>'Investment Analysis'!KF234</f>
        <v/>
      </c>
      <c r="DZ234" s="48" t="n">
        <v>16686.25</v>
      </c>
      <c r="EA234" s="18">
        <f>IF(DZ234&gt;0,(DZ234-EA$5)/EA$5,0)</f>
        <v/>
      </c>
      <c r="EB234" s="15">
        <f>'Investment Analysis'!KM234</f>
        <v/>
      </c>
      <c r="EC234" s="48" t="n">
        <v>1625</v>
      </c>
      <c r="ED234" s="18">
        <f>'Investment Analysis'!KV234</f>
        <v/>
      </c>
      <c r="EE234" s="15">
        <f>'Investment Analysis'!KT234</f>
        <v/>
      </c>
      <c r="EF234" s="48" t="n">
        <v>25663.5</v>
      </c>
      <c r="EG234" s="18">
        <f>IF(EF234&gt;0,(EF234-EG$5)/EG$5,0)</f>
        <v/>
      </c>
      <c r="EH234" s="15">
        <f>'Investment Analysis'!LH234</f>
        <v/>
      </c>
      <c r="EI234" s="48" t="n">
        <v>10400</v>
      </c>
      <c r="EJ234" s="18">
        <f>'Investment Analysis'!LQ234</f>
        <v/>
      </c>
      <c r="EK234" s="15">
        <f>'Investment Analysis'!LO234</f>
        <v/>
      </c>
      <c r="EL234" s="48" t="n">
        <v>36585</v>
      </c>
      <c r="EM234" s="18">
        <f>IF(EL234&gt;0,(EL234-EM$4)/EM$4,0)</f>
        <v/>
      </c>
      <c r="EN234" s="15">
        <f>'Investment Analysis'!LX234</f>
        <v/>
      </c>
      <c r="EO234" s="48" t="n">
        <v>3240</v>
      </c>
      <c r="EP234" s="68">
        <f>IF(EO234&gt;0,(EO234-500-EP$5)/EP$5,0)</f>
        <v/>
      </c>
      <c r="EQ234" s="15">
        <f>'Investment Analysis'!MC234</f>
        <v/>
      </c>
      <c r="ER234" s="48" t="n">
        <v>18774</v>
      </c>
      <c r="ES234" s="18">
        <f>'Investment Analysis'!LX234</f>
        <v/>
      </c>
      <c r="ET234" s="15">
        <f>'Investment Analysis'!LA234</f>
        <v/>
      </c>
      <c r="EU234" s="48" t="n">
        <v>39676.5</v>
      </c>
      <c r="EV234" s="18">
        <f>'Investment Analysis'!ML234</f>
        <v/>
      </c>
      <c r="EW234" s="15">
        <f>'Investment Analysis'!MJ234</f>
        <v/>
      </c>
      <c r="EX234" s="48" t="n">
        <v>89150.25</v>
      </c>
      <c r="EY234" s="18">
        <f>IF(EX234&gt;0,(EX234-EY$5)/EY$5,0)</f>
        <v/>
      </c>
      <c r="EZ234" s="15">
        <f>'Investment Analysis'!MQ234</f>
        <v/>
      </c>
      <c r="FA234" s="48" t="n">
        <v>22130</v>
      </c>
      <c r="FB234" s="18">
        <f>IF(FA234&gt;0,(FA234-FB$5)/FB$5,0)</f>
        <v/>
      </c>
      <c r="FC234" s="15">
        <f>'Investment Analysis'!MX234</f>
        <v/>
      </c>
      <c r="FD234" s="48" t="n">
        <v>20120.8</v>
      </c>
      <c r="FE234" s="18">
        <f>IF(FD234&gt;0,(FD234-FE$5)/FE$5,0)</f>
        <v/>
      </c>
      <c r="FF234" s="15">
        <f>'Investment Analysis'!NE234</f>
        <v/>
      </c>
      <c r="FG234" s="48" t="n">
        <v>24084</v>
      </c>
      <c r="FH234" s="18">
        <f>IF(FG234&gt;0,(FG234-FH$5)/FH$5,0)</f>
        <v/>
      </c>
      <c r="FI234" s="15">
        <f>'Investment Analysis'!NL234</f>
        <v/>
      </c>
      <c r="FJ234" s="48" t="n">
        <v>22233.6</v>
      </c>
      <c r="FK234" s="18">
        <f>IF(FJ234&gt;0,(FJ234-FK$5)/FK$5,0)</f>
        <v/>
      </c>
      <c r="FL234" s="15">
        <f>'Investment Analysis'!NS234</f>
        <v/>
      </c>
      <c r="FM234" s="48" t="n">
        <v>28467.7</v>
      </c>
      <c r="FN234" s="18">
        <f>IF(FM234&gt;0,(FM234-FN$5)/FN$5,0)</f>
        <v/>
      </c>
      <c r="FO234" s="15">
        <f>'Investment Analysis'!NZ234</f>
        <v/>
      </c>
      <c r="FP234" s="48" t="n">
        <v>37800</v>
      </c>
      <c r="FQ234" s="18">
        <f>IF(FP234&gt;0,(FP234-FQ$5)/FQ$5,0)</f>
        <v/>
      </c>
      <c r="FR234" s="15">
        <f>'Investment Analysis'!OG234</f>
        <v/>
      </c>
      <c r="FS234" s="48" t="n">
        <v>72519</v>
      </c>
      <c r="FT234" s="18">
        <f>IF(FS234&gt;0,(FS234-FT$5)/FT$5,0)</f>
        <v/>
      </c>
      <c r="FU234" s="15">
        <f>'Investment Analysis'!ON234</f>
        <v/>
      </c>
      <c r="FV234" s="48" t="n">
        <v>10340</v>
      </c>
      <c r="FW234" s="18">
        <f>IF(FV234&gt;0,(FV234-FW$5)/FW$5,0)</f>
        <v/>
      </c>
      <c r="FX234" s="15">
        <f>'Investment Analysis'!OU234</f>
        <v/>
      </c>
      <c r="FY234" s="48" t="n">
        <v>21210</v>
      </c>
      <c r="FZ234" s="18">
        <f>IF(FY234&gt;0,(FY234-FZ$5)/FZ$5,0)</f>
        <v/>
      </c>
      <c r="GA234" s="15">
        <f>'Investment Analysis'!PB234</f>
        <v/>
      </c>
      <c r="GB234" s="48" t="n">
        <v>20833.5</v>
      </c>
      <c r="GC234" s="18">
        <f>'Investment Analysis'!PK234</f>
        <v/>
      </c>
      <c r="GD234" s="15">
        <f>'Investment Analysis'!PI234</f>
        <v/>
      </c>
      <c r="GE234" s="48" t="n">
        <v>21726</v>
      </c>
      <c r="GF234" s="18">
        <f>'Investment Analysis'!PY234</f>
        <v/>
      </c>
      <c r="GG234" s="15">
        <f>'Investment Analysis'!PW234</f>
        <v/>
      </c>
      <c r="GH234" s="48" t="n">
        <v>22934.1</v>
      </c>
      <c r="GI234" s="18">
        <f>'Investment Analysis'!QF234</f>
        <v/>
      </c>
      <c r="GJ234" s="15">
        <f>'Investment Analysis'!QD234</f>
        <v/>
      </c>
      <c r="GK234" s="48" t="n">
        <v>2604</v>
      </c>
      <c r="GL234" s="18">
        <f>'Investment Analysis'!QM234</f>
        <v/>
      </c>
      <c r="GM234" s="15">
        <f>'Investment Analysis'!QK234</f>
        <v/>
      </c>
      <c r="GN234" s="48" t="n">
        <v>11016</v>
      </c>
      <c r="GO234" s="18">
        <f>'Investment Analysis'!QT234</f>
        <v/>
      </c>
      <c r="GP234" s="15">
        <f>'Investment Analysis'!QR234</f>
        <v/>
      </c>
      <c r="GQ234" s="48" t="n">
        <v>2282</v>
      </c>
      <c r="GR234" s="18">
        <f>'Investment Analysis'!RA234</f>
        <v/>
      </c>
      <c r="GS234" s="15">
        <f>'Investment Analysis'!QY234</f>
        <v/>
      </c>
      <c r="GT234" s="48" t="n">
        <v>24985.75</v>
      </c>
      <c r="GU234" s="18">
        <f>'Investment Analysis'!RH234</f>
        <v/>
      </c>
      <c r="GV234" s="15">
        <f>'Investment Analysis'!RF234</f>
        <v/>
      </c>
      <c r="GW234" s="48" t="n">
        <v>13753</v>
      </c>
      <c r="GX234" s="18">
        <f>'Investment Analysis'!RO234</f>
        <v/>
      </c>
      <c r="GY234" s="15">
        <f>'Investment Analysis'!RM234</f>
        <v/>
      </c>
      <c r="GZ234" s="48" t="n">
        <v>5272</v>
      </c>
      <c r="HA234" s="18">
        <f>'Investment Analysis'!RV234</f>
        <v/>
      </c>
      <c r="HB234" s="15">
        <f>'Investment Analysis'!RT234</f>
        <v/>
      </c>
      <c r="HC234" s="48" t="n">
        <v>30970</v>
      </c>
      <c r="HD234" s="18">
        <f>'Investment Analysis'!SC234</f>
        <v/>
      </c>
      <c r="HE234" s="15">
        <f>'Investment Analysis'!SA234</f>
        <v/>
      </c>
      <c r="HF234" s="48" t="n">
        <v>11795</v>
      </c>
      <c r="HG234" s="18">
        <f>'Investment Analysis'!SJ234</f>
        <v/>
      </c>
      <c r="HH234" s="15">
        <f>'Investment Analysis'!SH234</f>
        <v/>
      </c>
      <c r="HI234" s="48" t="n">
        <v>10700</v>
      </c>
      <c r="HJ234" s="18">
        <f>'Investment Analysis'!SM234</f>
        <v/>
      </c>
      <c r="HK234" s="15">
        <f>'Investment Analysis'!SK234</f>
        <v/>
      </c>
      <c r="HL234" s="48" t="n">
        <v>15307.5</v>
      </c>
      <c r="HM234" s="18">
        <f>'Investment Analysis'!SP234</f>
        <v/>
      </c>
      <c r="HN234" s="15">
        <f>'Investment Analysis'!SN234</f>
        <v/>
      </c>
      <c r="HO234" s="48" t="n">
        <v>16581</v>
      </c>
      <c r="HP234" s="18">
        <f>'Investment Analysis'!TE234</f>
        <v/>
      </c>
      <c r="HQ234" s="15">
        <f>'Investment Analysis'!TC234</f>
        <v/>
      </c>
      <c r="HR234" s="48" t="n">
        <v>13250</v>
      </c>
      <c r="HS234" s="18">
        <f>'Investment Analysis'!TL234</f>
        <v/>
      </c>
      <c r="HT234" s="15">
        <f>'Investment Analysis'!TJ234</f>
        <v/>
      </c>
      <c r="HU234" s="48" t="n">
        <v>15645</v>
      </c>
      <c r="HV234" s="18">
        <f>'Investment Analysis'!TS234</f>
        <v/>
      </c>
      <c r="HW234" s="15">
        <f>'Investment Analysis'!TQ234</f>
        <v/>
      </c>
      <c r="HX234" s="48" t="n"/>
      <c r="HY234" s="18">
        <f>'Investment Analysis'!TZ234</f>
        <v/>
      </c>
      <c r="HZ234" s="15">
        <f>'Investment Analysis'!TX234</f>
        <v/>
      </c>
      <c r="IA234" s="48" t="n"/>
      <c r="IB234" s="18">
        <f>'Investment Analysis'!UG234</f>
        <v/>
      </c>
      <c r="IC234" s="15">
        <f>'Investment Analysis'!UE234</f>
        <v/>
      </c>
      <c r="ID234" s="48" t="n"/>
      <c r="IE234" s="18">
        <f>'Investment Analysis'!UN234</f>
        <v/>
      </c>
      <c r="IF234" s="15">
        <f>'Investment Analysis'!UL234</f>
        <v/>
      </c>
      <c r="IG234" s="48" t="n"/>
      <c r="IH234" s="18">
        <f>'Investment Analysis'!UU234</f>
        <v/>
      </c>
      <c r="II234" s="15">
        <f>'Investment Analysis'!US234</f>
        <v/>
      </c>
      <c r="IJ234" s="48" t="n"/>
      <c r="IK234" s="18">
        <f>'Investment Analysis'!VB234</f>
        <v/>
      </c>
      <c r="IL234" s="15">
        <f>'Investment Analysis'!UZ234</f>
        <v/>
      </c>
      <c r="IM234" s="48" t="n"/>
      <c r="IN234" s="18">
        <f>'Investment Analysis'!VI234</f>
        <v/>
      </c>
      <c r="IO234" s="15">
        <f>'Investment Analysis'!VG234</f>
        <v/>
      </c>
      <c r="IP234" s="18" t="n"/>
      <c r="IQ234" s="18" t="n"/>
      <c r="IR234" s="18" t="n"/>
      <c r="IS234" s="108">
        <f>IF(IT234&gt;0,IT234-IT233,0)</f>
        <v/>
      </c>
      <c r="IT234" s="48">
        <f>FY234+FV234+FS234+FP234+FM234+FJ234+FG234+FD234+FA234+EX234+EU234+ER234+EO234+EL234+EI234+EF234+EC234+DZ234+DW234+DT234+DQ234+DN234+DK234+DH234+DE234+DB234+CY234+CV234+CS234+CP234+CJ234+CG234+CD234+CA234+BX234+P234+CM234+GT234+GQ234+GN234+GK234+GH234+GE234+GB234+BU234+BR234+BO234+BL234+BI234+BF234+BC234+AZ234+AW234+AT234+AQ234+AN234+AK234+AH234+AE234+AB234+Y234+V234+S234+GW234+GZ234+HC234+HF234+HI234+HL234+HO234+HR234+HU234</f>
        <v/>
      </c>
      <c r="IU234" s="101">
        <f>IF(IT234&gt;0,IV234,0)</f>
        <v/>
      </c>
      <c r="IV234" s="101" t="n"/>
      <c r="IW234" s="15">
        <f>IF(IT234&gt;0,(IT234+IV$11-I$2)/I$2,0)</f>
        <v/>
      </c>
      <c r="IX234" s="113">
        <f>IF(IT234&gt;0,IT234+IV$11-I$2,0)</f>
        <v/>
      </c>
      <c r="IY234" s="21">
        <f>IF(IT234&gt;0,(IT234+IV$11+IV$33+IV$52+IV$73+IV$93+IV$113+IV$133+IV$159+IV$176+IV$201+IV$224-IT$8)/IT$8,0)</f>
        <v/>
      </c>
      <c r="IZ234" s="173">
        <f>IF(IT234&gt;0,IT234+IV$11+IV$33+IV$52+IV$73+IV$93+IV$113+IV$133+IV$159+IV$176+IV$201+IV$224-IT$8,0)</f>
        <v/>
      </c>
    </row>
    <row r="235">
      <c r="A235" s="554">
        <f>'Investment Analysis'!A235</f>
        <v/>
      </c>
      <c r="B235" s="4">
        <f>'Investment Analysis'!B235</f>
        <v/>
      </c>
      <c r="C235" s="27">
        <f>'Investment Analysis'!C235</f>
        <v/>
      </c>
      <c r="D235" s="14">
        <f>'Investment Analysis'!D235</f>
        <v/>
      </c>
      <c r="E235" s="15">
        <f>'Investment Analysis'!E235</f>
        <v/>
      </c>
      <c r="F235" s="13">
        <f>'Investment Analysis'!G235</f>
        <v/>
      </c>
      <c r="G235" s="14">
        <f>'Investment Analysis'!H235</f>
        <v/>
      </c>
      <c r="H235" s="15">
        <f>'Investment Analysis'!I235</f>
        <v/>
      </c>
      <c r="I235" s="13">
        <f>'Investment Analysis'!K235</f>
        <v/>
      </c>
      <c r="J235" s="14">
        <f>'Investment Analysis'!L235</f>
        <v/>
      </c>
      <c r="K235" s="15">
        <f>'Investment Analysis'!M235</f>
        <v/>
      </c>
      <c r="L235" s="41">
        <f>'Investment Analysis'!T235</f>
        <v/>
      </c>
      <c r="M235" s="21">
        <f>'Investment Analysis'!V235</f>
        <v/>
      </c>
      <c r="N235" s="21">
        <f>'Investment Analysis'!W235</f>
        <v/>
      </c>
      <c r="P235" s="48">
        <f>'Investment Analysis'!Y235</f>
        <v/>
      </c>
      <c r="Q235" s="18" t="n"/>
      <c r="R235" s="83" t="n"/>
      <c r="S235" s="48" t="n">
        <v>4788.59</v>
      </c>
      <c r="T235" s="18">
        <f>'Investment Analysis'!AH235</f>
        <v/>
      </c>
      <c r="U235" s="15">
        <f>'Investment Analysis'!AF235</f>
        <v/>
      </c>
      <c r="V235" s="48" t="n">
        <v>7330.68</v>
      </c>
      <c r="W235" s="18">
        <f>'Investment Analysis'!AO235</f>
        <v/>
      </c>
      <c r="X235" s="15">
        <f>'Investment Analysis'!AM235</f>
        <v/>
      </c>
      <c r="Y235" s="48" t="n">
        <v>12189.15</v>
      </c>
      <c r="Z235" s="18">
        <f>IF(Y235&gt;0,(Y235-Z$5)/Z$5,0)</f>
        <v/>
      </c>
      <c r="AA235" s="15">
        <f>'Investment Analysis'!GM235</f>
        <v/>
      </c>
      <c r="AB235" s="48" t="n">
        <v>2856.53</v>
      </c>
      <c r="AC235" s="18">
        <f>IF(AB235&gt;0,(AB235+8000+5000-AC$5)/AC$5,0)</f>
        <v/>
      </c>
      <c r="AD235" s="15">
        <f>'Investment Analysis'!AT235</f>
        <v/>
      </c>
      <c r="AE235" s="48" t="n">
        <v>11942.72</v>
      </c>
      <c r="AF235" s="18">
        <f>'Investment Analysis'!BC235</f>
        <v/>
      </c>
      <c r="AG235" s="15">
        <f>'Investment Analysis'!BA235</f>
        <v/>
      </c>
      <c r="AH235" s="48" t="n"/>
      <c r="AI235" s="18">
        <f>IF(AH235&gt;0,(AH235-5000+20000+20000-AI$5)/AI$5,0)</f>
        <v/>
      </c>
      <c r="AJ235" s="15">
        <f>'Investment Analysis'!BH235</f>
        <v/>
      </c>
      <c r="AK235" s="48" t="n">
        <v>4988.28</v>
      </c>
      <c r="AL235" s="18">
        <f>IF(AK235&gt;0,(AK235+7000-AL$5)/AL$5,0)</f>
        <v/>
      </c>
      <c r="AM235" s="15">
        <f>'Investment Analysis'!BO235</f>
        <v/>
      </c>
      <c r="AN235" s="48" t="n">
        <v>5874.76</v>
      </c>
      <c r="AO235" s="18">
        <f>IF(AN235&gt;0,(AN235+25000+5000-AO$5)/AO$5,0)</f>
        <v/>
      </c>
      <c r="AP235" s="15">
        <f>'Investment Analysis'!BV235</f>
        <v/>
      </c>
      <c r="AQ235" s="48" t="n">
        <v>5895.75</v>
      </c>
      <c r="AR235" s="18">
        <f>IF(AQ235&gt;0,(AQ235+10000+4000-AR$5)/AR$5,0)</f>
        <v/>
      </c>
      <c r="AS235" s="15">
        <f>'Investment Analysis'!CC235</f>
        <v/>
      </c>
      <c r="AT235" s="48" t="n">
        <v>5160.1</v>
      </c>
      <c r="AU235" s="18">
        <f>'Investment Analysis'!CL235</f>
        <v/>
      </c>
      <c r="AV235" s="15">
        <f>'Investment Analysis'!CJ235</f>
        <v/>
      </c>
      <c r="AW235" s="48" t="n">
        <v>19071.39</v>
      </c>
      <c r="AX235" s="18">
        <f>IF(AW235&gt;0,(AW235+2000-AX$5)/AX$5,0)</f>
        <v/>
      </c>
      <c r="AY235" s="15">
        <f>'Investment Analysis'!CQ235</f>
        <v/>
      </c>
      <c r="AZ235" s="48" t="n">
        <v>17013.43</v>
      </c>
      <c r="BA235" s="18">
        <f>'Investment Analysis'!CZ235</f>
        <v/>
      </c>
      <c r="BB235" s="15">
        <f>'Investment Analysis'!CX235</f>
        <v/>
      </c>
      <c r="BC235" s="48" t="n">
        <v>9641.23</v>
      </c>
      <c r="BD235" s="18">
        <f>IF(BC235&gt;0,(BC235-10000+30000+10000-BD$5)/BD$5,0)</f>
        <v/>
      </c>
      <c r="BE235" s="15">
        <f>'Investment Analysis'!DE235</f>
        <v/>
      </c>
      <c r="BF235" s="48" t="n">
        <v>4563.2</v>
      </c>
      <c r="BG235" s="18">
        <f>'Investment Analysis'!DN235</f>
        <v/>
      </c>
      <c r="BH235" s="15">
        <f>'Investment Analysis'!DL235</f>
        <v/>
      </c>
      <c r="BI235" s="48" t="n">
        <v>19988.78</v>
      </c>
      <c r="BJ235" s="18">
        <f>'Investment Analysis'!EB235</f>
        <v/>
      </c>
      <c r="BK235" s="15">
        <f>'Investment Analysis'!DZ235</f>
        <v/>
      </c>
      <c r="BL235" s="48" t="n">
        <v>18493.17</v>
      </c>
      <c r="BM235" s="18">
        <f>'Investment Analysis'!EI235</f>
        <v/>
      </c>
      <c r="BN235" s="15">
        <f>'Investment Analysis'!EG235</f>
        <v/>
      </c>
      <c r="BO235" s="48" t="n">
        <v>11175.95</v>
      </c>
      <c r="BP235" s="18">
        <f>'Investment Analysis'!DU235</f>
        <v/>
      </c>
      <c r="BQ235" s="15">
        <f>'Investment Analysis'!DS235</f>
        <v/>
      </c>
      <c r="BR235" s="48" t="n">
        <v>12514.84</v>
      </c>
      <c r="BS235" s="18">
        <f>'Investment Analysis'!EP235</f>
        <v/>
      </c>
      <c r="BT235" s="15">
        <f>'Investment Analysis'!EN235</f>
        <v/>
      </c>
      <c r="BU235" s="48" t="n">
        <v>13849.8</v>
      </c>
      <c r="BV235" s="18">
        <f>IF(BU235&gt;0,(BU235+8000-BV$5)/BV$5,0)</f>
        <v/>
      </c>
      <c r="BW235" s="15">
        <f>'Investment Analysis'!EU235</f>
        <v/>
      </c>
      <c r="BX235" s="48" t="n">
        <v>28286.31</v>
      </c>
      <c r="BY235" s="18">
        <f>IF(BX235&gt;0,(BX235-10000-5000-BY$5)/BY$5,0)</f>
        <v/>
      </c>
      <c r="BZ235" s="15">
        <f>'Investment Analysis'!FB235</f>
        <v/>
      </c>
      <c r="CA235" s="48" t="n">
        <v>21686.02</v>
      </c>
      <c r="CB235" s="18">
        <f>IF(CA235&gt;0,(CA235-CB$5)/CB$5,0)</f>
        <v/>
      </c>
      <c r="CC235" s="15">
        <f>'Investment Analysis'!FI235</f>
        <v/>
      </c>
      <c r="CD235" s="48" t="n">
        <v>8673.040000000001</v>
      </c>
      <c r="CE235" s="18">
        <f>'Investment Analysis'!FR235</f>
        <v/>
      </c>
      <c r="CF235" s="15">
        <f>'Investment Analysis'!FP235</f>
        <v/>
      </c>
      <c r="CG235" s="48" t="n">
        <v>4586.18</v>
      </c>
      <c r="CH235" s="18">
        <f>'Investment Analysis'!FR235</f>
        <v/>
      </c>
      <c r="CI235" s="15">
        <f>'Investment Analysis'!FW235</f>
        <v/>
      </c>
      <c r="CJ235" s="48" t="n"/>
      <c r="CK235" s="18">
        <f>IF(CJ235&gt;0,(CJ235+5000+8000-CK$5)/CK$5,0)</f>
        <v/>
      </c>
      <c r="CL235" s="15">
        <f>'Investment Analysis'!GD235</f>
        <v/>
      </c>
      <c r="CM235" s="48" t="n">
        <v>39034.96</v>
      </c>
      <c r="CN235" s="18">
        <f>IF(CM235&gt;0,(CM235-CN$5)/CN$5,0)</f>
        <v/>
      </c>
      <c r="CO235" s="15">
        <f>'Investment Analysis'!GT235</f>
        <v/>
      </c>
      <c r="CP235" s="48" t="n">
        <v>27155.7</v>
      </c>
      <c r="CQ235" s="18">
        <f>IF(CP235&gt;0,(CP235-CQ$5)/CQ$5,0)</f>
        <v/>
      </c>
      <c r="CR235" s="15">
        <f>'Investment Analysis'!HG235</f>
        <v/>
      </c>
      <c r="CS235" s="48" t="n">
        <v>18527.5</v>
      </c>
      <c r="CT235" s="18">
        <f>IF(CS235&gt;0,(CS235-CT$5)/CT$5,0)</f>
        <v/>
      </c>
      <c r="CU235" s="15">
        <f>'Investment Analysis'!HN235</f>
        <v/>
      </c>
      <c r="CV235" s="48" t="n">
        <v>31946.25</v>
      </c>
      <c r="CW235" s="18">
        <f>IF(CV235&gt;0,(CV235-CW$5)/CW$5,0)</f>
        <v/>
      </c>
      <c r="CX235" s="15">
        <f>'Investment Analysis'!IB235</f>
        <v/>
      </c>
      <c r="CY235" s="48" t="n">
        <v>26457.2</v>
      </c>
      <c r="CZ235" s="18">
        <f>IF(CY235&gt;0,(CY235-CZ$5)/CZ$5,0)</f>
        <v/>
      </c>
      <c r="DA235" s="15">
        <f>'Investment Analysis'!II235</f>
        <v/>
      </c>
      <c r="DB235" s="48" t="n">
        <v>7748</v>
      </c>
      <c r="DC235" s="18">
        <f>IF(DB235&gt;0,(DB235-DC$5)/DC$5,0)</f>
        <v/>
      </c>
      <c r="DD235" s="15">
        <f>'Investment Analysis'!IP235</f>
        <v/>
      </c>
      <c r="DE235" s="48" t="n">
        <v>25002</v>
      </c>
      <c r="DF235" s="18">
        <f>'Investment Analysis'!IY235</f>
        <v/>
      </c>
      <c r="DG235" s="15">
        <f>'Investment Analysis'!IW235</f>
        <v/>
      </c>
      <c r="DH235" s="48" t="n">
        <v>6130.5</v>
      </c>
      <c r="DI235" s="18">
        <f>IF(DH235&gt;0,(DH235-DI$5)/DI$5,0)</f>
        <v/>
      </c>
      <c r="DJ235" s="15">
        <f>'Investment Analysis'!JD235</f>
        <v/>
      </c>
      <c r="DK235" s="48" t="n">
        <v>23700</v>
      </c>
      <c r="DL235" s="18">
        <f>IF(DK235&gt;0,(DK235-DL$5)/DL$5,0)</f>
        <v/>
      </c>
      <c r="DM235" s="15">
        <f>'Investment Analysis'!JK235</f>
        <v/>
      </c>
      <c r="DN235" s="48" t="n">
        <v>1159.7</v>
      </c>
      <c r="DO235" s="18">
        <f>IF(DN235&gt;0,(DN235-DO$5)/DO$5,0)</f>
        <v/>
      </c>
      <c r="DP235" s="15">
        <f>'Investment Analysis'!HU235</f>
        <v/>
      </c>
      <c r="DQ235" s="48" t="n">
        <v>35600</v>
      </c>
      <c r="DR235" s="18">
        <f>IF(DQ235&gt;0,(DQ235-DR$5)/DR$5,0)</f>
        <v/>
      </c>
      <c r="DS235" s="15">
        <f>'Investment Analysis'!JR235</f>
        <v/>
      </c>
      <c r="DT235" s="48" t="n">
        <v>2320</v>
      </c>
      <c r="DU235" s="18">
        <f>IF(DT235&gt;0,(DT235-630.54-DU$5)/DU$5,0)</f>
        <v/>
      </c>
      <c r="DV235" s="15">
        <f>'Investment Analysis'!JY235</f>
        <v/>
      </c>
      <c r="DW235" s="48" t="n">
        <v>17087</v>
      </c>
      <c r="DX235" s="18">
        <f>IF(DW235&gt;0,(DW235-DX$5)/DX$5,0)</f>
        <v/>
      </c>
      <c r="DY235" s="15">
        <f>'Investment Analysis'!KF235</f>
        <v/>
      </c>
      <c r="DZ235" s="48" t="n">
        <v>18856.25</v>
      </c>
      <c r="EA235" s="18">
        <f>IF(DZ235&gt;0,(DZ235-EA$5)/EA$5,0)</f>
        <v/>
      </c>
      <c r="EB235" s="15">
        <f>'Investment Analysis'!KM235</f>
        <v/>
      </c>
      <c r="EC235" s="48" t="n">
        <v>1670.5</v>
      </c>
      <c r="ED235" s="18">
        <f>'Investment Analysis'!KV235</f>
        <v/>
      </c>
      <c r="EE235" s="15">
        <f>'Investment Analysis'!KT235</f>
        <v/>
      </c>
      <c r="EF235" s="48" t="n">
        <v>25893</v>
      </c>
      <c r="EG235" s="18">
        <f>IF(EF235&gt;0,(EF235-EG$5)/EG$5,0)</f>
        <v/>
      </c>
      <c r="EH235" s="15">
        <f>'Investment Analysis'!LH235</f>
        <v/>
      </c>
      <c r="EI235" s="48" t="n">
        <v>10803</v>
      </c>
      <c r="EJ235" s="18">
        <f>'Investment Analysis'!LQ235</f>
        <v/>
      </c>
      <c r="EK235" s="15">
        <f>'Investment Analysis'!LO235</f>
        <v/>
      </c>
      <c r="EL235" s="48" t="n">
        <v>38955</v>
      </c>
      <c r="EM235" s="18">
        <f>IF(EL235&gt;0,(EL235-EM$4)/EM$4,0)</f>
        <v/>
      </c>
      <c r="EN235" s="15">
        <f>'Investment Analysis'!LX235</f>
        <v/>
      </c>
      <c r="EO235" s="48" t="n">
        <v>3444</v>
      </c>
      <c r="EP235" s="68">
        <f>IF(EO235&gt;0,(EO235-500-EP$5)/EP$5,0)</f>
        <v/>
      </c>
      <c r="EQ235" s="15">
        <f>'Investment Analysis'!MC235</f>
        <v/>
      </c>
      <c r="ER235" s="48" t="n">
        <v>19411</v>
      </c>
      <c r="ES235" s="18">
        <f>'Investment Analysis'!LX235</f>
        <v/>
      </c>
      <c r="ET235" s="15">
        <f>'Investment Analysis'!LA235</f>
        <v/>
      </c>
      <c r="EU235" s="48" t="n">
        <v>40297.5</v>
      </c>
      <c r="EV235" s="18">
        <f>'Investment Analysis'!ML235</f>
        <v/>
      </c>
      <c r="EW235" s="15">
        <f>'Investment Analysis'!MJ235</f>
        <v/>
      </c>
      <c r="EX235" s="48" t="n">
        <v>91675.5</v>
      </c>
      <c r="EY235" s="18">
        <f>IF(EX235&gt;0,(EX235-EY$5)/EY$5,0)</f>
        <v/>
      </c>
      <c r="EZ235" s="15">
        <f>'Investment Analysis'!MQ235</f>
        <v/>
      </c>
      <c r="FA235" s="48" t="n">
        <v>23730</v>
      </c>
      <c r="FB235" s="18">
        <f>IF(FA235&gt;0,(FA235-FB$5)/FB$5,0)</f>
        <v/>
      </c>
      <c r="FC235" s="15">
        <f>'Investment Analysis'!MX235</f>
        <v/>
      </c>
      <c r="FD235" s="48" t="n">
        <v>20583.5</v>
      </c>
      <c r="FE235" s="18">
        <f>IF(FD235&gt;0,(FD235-FE$5)/FE$5,0)</f>
        <v/>
      </c>
      <c r="FF235" s="15">
        <f>'Investment Analysis'!NE235</f>
        <v/>
      </c>
      <c r="FG235" s="48" t="n">
        <v>26028</v>
      </c>
      <c r="FH235" s="18">
        <f>IF(FG235&gt;0,(FG235-FH$5)/FH$5,0)</f>
        <v/>
      </c>
      <c r="FI235" s="15">
        <f>'Investment Analysis'!NL235</f>
        <v/>
      </c>
      <c r="FJ235" s="48" t="n">
        <v>23219.6</v>
      </c>
      <c r="FK235" s="18">
        <f>IF(FJ235&gt;0,(FJ235-FK$5)/FK$5,0)</f>
        <v/>
      </c>
      <c r="FL235" s="15">
        <f>'Investment Analysis'!NS235</f>
        <v/>
      </c>
      <c r="FM235" s="48" t="n">
        <v>30265.1</v>
      </c>
      <c r="FN235" s="18">
        <f>IF(FM235&gt;0,(FM235-FN$5)/FN$5,0)</f>
        <v/>
      </c>
      <c r="FO235" s="15">
        <f>'Investment Analysis'!NZ235</f>
        <v/>
      </c>
      <c r="FP235" s="48" t="n">
        <v>39300</v>
      </c>
      <c r="FQ235" s="18">
        <f>IF(FP235&gt;0,(FP235-FQ$5)/FQ$5,0)</f>
        <v/>
      </c>
      <c r="FR235" s="15">
        <f>'Investment Analysis'!OG235</f>
        <v/>
      </c>
      <c r="FS235" s="48" t="n">
        <v>74952</v>
      </c>
      <c r="FT235" s="18">
        <f>IF(FS235&gt;0,(FS235-FT$5)/FT$5,0)</f>
        <v/>
      </c>
      <c r="FU235" s="15">
        <f>'Investment Analysis'!ON235</f>
        <v/>
      </c>
      <c r="FV235" s="48" t="n">
        <v>10680</v>
      </c>
      <c r="FW235" s="18">
        <f>IF(FV235&gt;0,(FV235-FW$5)/FW$5,0)</f>
        <v/>
      </c>
      <c r="FX235" s="15">
        <f>'Investment Analysis'!OU235</f>
        <v/>
      </c>
      <c r="FY235" s="48" t="n">
        <v>21651.25</v>
      </c>
      <c r="FZ235" s="18">
        <f>IF(FY235&gt;0,(FY235-FZ$5)/FZ$5,0)</f>
        <v/>
      </c>
      <c r="GA235" s="15">
        <f>'Investment Analysis'!PB235</f>
        <v/>
      </c>
      <c r="GB235" s="48" t="n">
        <v>20655</v>
      </c>
      <c r="GC235" s="18">
        <f>'Investment Analysis'!PK235</f>
        <v/>
      </c>
      <c r="GD235" s="15">
        <f>'Investment Analysis'!PI235</f>
        <v/>
      </c>
      <c r="GE235" s="48" t="n">
        <v>23749</v>
      </c>
      <c r="GF235" s="18">
        <f>'Investment Analysis'!PY235</f>
        <v/>
      </c>
      <c r="GG235" s="15">
        <f>'Investment Analysis'!PW235</f>
        <v/>
      </c>
      <c r="GH235" s="48" t="n">
        <v>24194.8</v>
      </c>
      <c r="GI235" s="18">
        <f>'Investment Analysis'!QF235</f>
        <v/>
      </c>
      <c r="GJ235" s="15">
        <f>'Investment Analysis'!QD235</f>
        <v/>
      </c>
      <c r="GK235" s="48" t="n">
        <v>2200</v>
      </c>
      <c r="GL235" s="18">
        <f>'Investment Analysis'!QM235</f>
        <v/>
      </c>
      <c r="GM235" s="15">
        <f>'Investment Analysis'!QK235</f>
        <v/>
      </c>
      <c r="GN235" s="48" t="n">
        <v>11133</v>
      </c>
      <c r="GO235" s="18">
        <f>'Investment Analysis'!QT235</f>
        <v/>
      </c>
      <c r="GP235" s="15">
        <f>'Investment Analysis'!QR235</f>
        <v/>
      </c>
      <c r="GQ235" s="48" t="n">
        <v>2252.6</v>
      </c>
      <c r="GR235" s="18">
        <f>'Investment Analysis'!RA235</f>
        <v/>
      </c>
      <c r="GS235" s="15">
        <f>'Investment Analysis'!QY235</f>
        <v/>
      </c>
      <c r="GT235" s="48" t="n">
        <v>27599.5</v>
      </c>
      <c r="GU235" s="18">
        <f>'Investment Analysis'!RH235</f>
        <v/>
      </c>
      <c r="GV235" s="15">
        <f>'Investment Analysis'!RF235</f>
        <v/>
      </c>
      <c r="GW235" s="48" t="n">
        <v>14232</v>
      </c>
      <c r="GX235" s="18">
        <f>'Investment Analysis'!RO235</f>
        <v/>
      </c>
      <c r="GY235" s="15">
        <f>'Investment Analysis'!RM235</f>
        <v/>
      </c>
      <c r="GZ235" s="48" t="n">
        <v>5222</v>
      </c>
      <c r="HA235" s="18">
        <f>'Investment Analysis'!RV235</f>
        <v/>
      </c>
      <c r="HB235" s="15">
        <f>'Investment Analysis'!RT235</f>
        <v/>
      </c>
      <c r="HC235" s="48" t="n">
        <v>32450</v>
      </c>
      <c r="HD235" s="18">
        <f>'Investment Analysis'!SC235</f>
        <v/>
      </c>
      <c r="HE235" s="15">
        <f>'Investment Analysis'!SA235</f>
        <v/>
      </c>
      <c r="HF235" s="48" t="n">
        <v>13285</v>
      </c>
      <c r="HG235" s="18">
        <f>'Investment Analysis'!SJ235</f>
        <v/>
      </c>
      <c r="HH235" s="15">
        <f>'Investment Analysis'!SH235</f>
        <v/>
      </c>
      <c r="HI235" s="48" t="n">
        <v>11360</v>
      </c>
      <c r="HJ235" s="18">
        <f>'Investment Analysis'!SM235</f>
        <v/>
      </c>
      <c r="HK235" s="15">
        <f>'Investment Analysis'!SK235</f>
        <v/>
      </c>
      <c r="HL235" s="48" t="n">
        <v>17332.5</v>
      </c>
      <c r="HM235" s="18">
        <f>'Investment Analysis'!SP235</f>
        <v/>
      </c>
      <c r="HN235" s="15">
        <f>'Investment Analysis'!SN235</f>
        <v/>
      </c>
      <c r="HO235" s="48" t="n">
        <v>17712</v>
      </c>
      <c r="HP235" s="18">
        <f>'Investment Analysis'!TE235</f>
        <v/>
      </c>
      <c r="HQ235" s="15">
        <f>'Investment Analysis'!TC235</f>
        <v/>
      </c>
      <c r="HR235" s="48" t="n">
        <v>13200</v>
      </c>
      <c r="HS235" s="18">
        <f>'Investment Analysis'!TL235</f>
        <v/>
      </c>
      <c r="HT235" s="15">
        <f>'Investment Analysis'!TJ235</f>
        <v/>
      </c>
      <c r="HU235" s="48" t="n">
        <v>16506</v>
      </c>
      <c r="HV235" s="18">
        <f>'Investment Analysis'!TS235</f>
        <v/>
      </c>
      <c r="HW235" s="15">
        <f>'Investment Analysis'!TQ235</f>
        <v/>
      </c>
      <c r="HX235" s="48" t="n">
        <v>0</v>
      </c>
      <c r="HY235" s="18">
        <f>'Investment Analysis'!TZ235</f>
        <v/>
      </c>
      <c r="HZ235" s="15">
        <f>'Investment Analysis'!TX235</f>
        <v/>
      </c>
      <c r="IA235" s="48" t="n"/>
      <c r="IB235" s="18">
        <f>'Investment Analysis'!UG235</f>
        <v/>
      </c>
      <c r="IC235" s="15">
        <f>'Investment Analysis'!UE235</f>
        <v/>
      </c>
      <c r="ID235" s="48" t="n"/>
      <c r="IE235" s="18">
        <f>'Investment Analysis'!UN235</f>
        <v/>
      </c>
      <c r="IF235" s="15">
        <f>'Investment Analysis'!UL235</f>
        <v/>
      </c>
      <c r="IG235" s="48" t="n"/>
      <c r="IH235" s="18">
        <f>'Investment Analysis'!UU235</f>
        <v/>
      </c>
      <c r="II235" s="15">
        <f>'Investment Analysis'!US235</f>
        <v/>
      </c>
      <c r="IJ235" s="48" t="n"/>
      <c r="IK235" s="18">
        <f>'Investment Analysis'!VB235</f>
        <v/>
      </c>
      <c r="IL235" s="15">
        <f>'Investment Analysis'!UZ235</f>
        <v/>
      </c>
      <c r="IM235" s="48" t="n"/>
      <c r="IN235" s="18">
        <f>'Investment Analysis'!VI235</f>
        <v/>
      </c>
      <c r="IO235" s="15">
        <f>'Investment Analysis'!VG235</f>
        <v/>
      </c>
      <c r="IP235" s="18" t="n"/>
      <c r="IQ235" s="18" t="n"/>
      <c r="IR235" s="18" t="n"/>
      <c r="IS235" s="108">
        <f>IF(IT235&gt;0,IT235-IT234,0)</f>
        <v/>
      </c>
      <c r="IT235" s="48">
        <f>FY235+FV235+FS235+FP235+FM235+FJ235+FG235+FD235+FA235+EX235+EU235+ER235+EO235+EL235+EI235+EF235+EC235+DZ235+DW235+DT235+DQ235+DN235+DK235+DH235+DE235+DB235+CY235+CV235+CS235+CP235+CJ235+CG235+CD235+CA235+BX235+P235+CM235+GT235+GQ235+GN235+GK235+GH235+GE235+GB235+BU235+BR235+BO235+BL235+BI235+BF235+BC235+AZ235+AW235+AT235+AQ235+AN235+AK235+AH235+AE235+AB235+Y235+V235+S235+GW235+GZ235+HC235+HF235+HI235+HL235+HO235+HR235+HU235</f>
        <v/>
      </c>
      <c r="IU235" s="101">
        <f>IF(IT235&gt;0,IV235,0)</f>
        <v/>
      </c>
      <c r="IV235" s="101" t="n"/>
      <c r="IW235" s="15">
        <f>IF(IT235&gt;0,(IT235+IV$11-I$2)/I$2,0)</f>
        <v/>
      </c>
      <c r="IX235" s="113">
        <f>IF(IT235&gt;0,IT235+IV$11-I$2,0)</f>
        <v/>
      </c>
      <c r="IY235" s="21">
        <f>IF(IT235&gt;0,(IT235+IV$11+IV$33+IV$52+IV$73+IV$93+IV$113+IV$133+IV$159+IV$176+IV$201+IV$224-IT$8)/IT$8,0)</f>
        <v/>
      </c>
      <c r="IZ235" s="173">
        <f>IF(IT235&gt;0,IT235+IV$11+IV$33+IV$52+IV$73+IV$93+IV$113+IV$133+IV$159+IV$176+IV$201+IV$224-IT$8,0)</f>
        <v/>
      </c>
    </row>
    <row r="236">
      <c r="A236" s="554">
        <f>'Investment Analysis'!A236</f>
        <v/>
      </c>
      <c r="B236" s="4">
        <f>'Investment Analysis'!B236</f>
        <v/>
      </c>
      <c r="C236" s="27">
        <f>'Investment Analysis'!C236</f>
        <v/>
      </c>
      <c r="D236" s="14">
        <f>'Investment Analysis'!D236</f>
        <v/>
      </c>
      <c r="E236" s="15">
        <f>'Investment Analysis'!E236</f>
        <v/>
      </c>
      <c r="F236" s="13">
        <f>'Investment Analysis'!G236</f>
        <v/>
      </c>
      <c r="G236" s="14">
        <f>'Investment Analysis'!H236</f>
        <v/>
      </c>
      <c r="H236" s="15">
        <f>'Investment Analysis'!I236</f>
        <v/>
      </c>
      <c r="I236" s="13">
        <f>'Investment Analysis'!K236</f>
        <v/>
      </c>
      <c r="J236" s="14">
        <f>'Investment Analysis'!L236</f>
        <v/>
      </c>
      <c r="K236" s="15">
        <f>'Investment Analysis'!M236</f>
        <v/>
      </c>
      <c r="L236" s="41">
        <f>'Investment Analysis'!T236</f>
        <v/>
      </c>
      <c r="M236" s="21">
        <f>'Investment Analysis'!V236</f>
        <v/>
      </c>
      <c r="N236" s="21">
        <f>'Investment Analysis'!W236</f>
        <v/>
      </c>
      <c r="P236" s="48">
        <f>'Investment Analysis'!Y236</f>
        <v/>
      </c>
      <c r="Q236" s="18" t="n"/>
      <c r="R236" s="83" t="n"/>
      <c r="S236" s="48" t="n">
        <v>4819.45</v>
      </c>
      <c r="T236" s="18">
        <f>'Investment Analysis'!AH236</f>
        <v/>
      </c>
      <c r="U236" s="15">
        <f>'Investment Analysis'!AF236</f>
        <v/>
      </c>
      <c r="V236" s="48" t="n">
        <v>7408.73</v>
      </c>
      <c r="W236" s="18">
        <f>'Investment Analysis'!AO236</f>
        <v/>
      </c>
      <c r="X236" s="15">
        <f>'Investment Analysis'!AM236</f>
        <v/>
      </c>
      <c r="Y236" s="48" t="n">
        <v>12299.4</v>
      </c>
      <c r="Z236" s="18">
        <f>IF(Y236&gt;0,(Y236-Z$5)/Z$5,0)</f>
        <v/>
      </c>
      <c r="AA236" s="15">
        <f>'Investment Analysis'!GM236</f>
        <v/>
      </c>
      <c r="AB236" s="48" t="n">
        <v>2870.58</v>
      </c>
      <c r="AC236" s="18">
        <f>IF(AB236&gt;0,(AB236+8000+5000-AC$5)/AC$5,0)</f>
        <v/>
      </c>
      <c r="AD236" s="15">
        <f>'Investment Analysis'!AT236</f>
        <v/>
      </c>
      <c r="AE236" s="48" t="n">
        <v>12051.77</v>
      </c>
      <c r="AF236" s="18">
        <f>'Investment Analysis'!BC236</f>
        <v/>
      </c>
      <c r="AG236" s="15">
        <f>'Investment Analysis'!BA236</f>
        <v/>
      </c>
      <c r="AH236" s="48" t="n"/>
      <c r="AI236" s="18">
        <f>IF(AH236&gt;0,(AH236-5000+20000+20000-AI$5)/AI$5,0)</f>
        <v/>
      </c>
      <c r="AJ236" s="15">
        <f>'Investment Analysis'!BH236</f>
        <v/>
      </c>
      <c r="AK236" s="48" t="n">
        <v>5070.7</v>
      </c>
      <c r="AL236" s="18">
        <f>IF(AK236&gt;0,(AK236+7000-AL$5)/AL$5,0)</f>
        <v/>
      </c>
      <c r="AM236" s="15">
        <f>'Investment Analysis'!BO236</f>
        <v/>
      </c>
      <c r="AN236" s="48" t="n">
        <v>5928.27</v>
      </c>
      <c r="AO236" s="18">
        <f>IF(AN236&gt;0,(AN236+25000+5000-AO$5)/AO$5,0)</f>
        <v/>
      </c>
      <c r="AP236" s="15">
        <f>'Investment Analysis'!BV236</f>
        <v/>
      </c>
      <c r="AQ236" s="48" t="n">
        <v>5985.29</v>
      </c>
      <c r="AR236" s="18">
        <f>IF(AQ236&gt;0,(AQ236+10000+4000-AR$5)/AR$5,0)</f>
        <v/>
      </c>
      <c r="AS236" s="15">
        <f>'Investment Analysis'!CC236</f>
        <v/>
      </c>
      <c r="AT236" s="48" t="n">
        <v>5324.25</v>
      </c>
      <c r="AU236" s="18">
        <f>'Investment Analysis'!CL236</f>
        <v/>
      </c>
      <c r="AV236" s="15">
        <f>'Investment Analysis'!CJ236</f>
        <v/>
      </c>
      <c r="AW236" s="48" t="n">
        <v>19450.87</v>
      </c>
      <c r="AX236" s="18">
        <f>IF(AW236&gt;0,(AW236+2000-AX$5)/AX$5,0)</f>
        <v/>
      </c>
      <c r="AY236" s="15">
        <f>'Investment Analysis'!CQ236</f>
        <v/>
      </c>
      <c r="AZ236" s="48" t="n">
        <v>17356.14</v>
      </c>
      <c r="BA236" s="18">
        <f>'Investment Analysis'!CZ236</f>
        <v/>
      </c>
      <c r="BB236" s="15">
        <f>'Investment Analysis'!CX236</f>
        <v/>
      </c>
      <c r="BC236" s="48" t="n">
        <v>9846.27</v>
      </c>
      <c r="BD236" s="18">
        <f>IF(BC236&gt;0,(BC236-10000+30000+10000-BD$5)/BD$5,0)</f>
        <v/>
      </c>
      <c r="BE236" s="15">
        <f>'Investment Analysis'!DE236</f>
        <v/>
      </c>
      <c r="BF236" s="48" t="n">
        <v>4625.25</v>
      </c>
      <c r="BG236" s="18">
        <f>'Investment Analysis'!DN236</f>
        <v/>
      </c>
      <c r="BH236" s="15">
        <f>'Investment Analysis'!DL236</f>
        <v/>
      </c>
      <c r="BI236" s="48" t="n">
        <v>19956.45</v>
      </c>
      <c r="BJ236" s="18">
        <f>'Investment Analysis'!EB236</f>
        <v/>
      </c>
      <c r="BK236" s="15">
        <f>'Investment Analysis'!DZ236</f>
        <v/>
      </c>
      <c r="BL236" s="48" t="n">
        <v>18465.75</v>
      </c>
      <c r="BM236" s="18">
        <f>'Investment Analysis'!EI236</f>
        <v/>
      </c>
      <c r="BN236" s="15">
        <f>'Investment Analysis'!EG236</f>
        <v/>
      </c>
      <c r="BO236" s="48" t="n">
        <v>11238.48</v>
      </c>
      <c r="BP236" s="18">
        <f>'Investment Analysis'!DU236</f>
        <v/>
      </c>
      <c r="BQ236" s="15">
        <f>'Investment Analysis'!DS236</f>
        <v/>
      </c>
      <c r="BR236" s="48" t="n">
        <v>12734.42</v>
      </c>
      <c r="BS236" s="18">
        <f>'Investment Analysis'!EP236</f>
        <v/>
      </c>
      <c r="BT236" s="15">
        <f>'Investment Analysis'!EN236</f>
        <v/>
      </c>
      <c r="BU236" s="48" t="n">
        <v>14194.98</v>
      </c>
      <c r="BV236" s="18">
        <f>IF(BU236&gt;0,(BU236+8000-BV$5)/BV$5,0)</f>
        <v/>
      </c>
      <c r="BW236" s="15">
        <f>'Investment Analysis'!EU236</f>
        <v/>
      </c>
      <c r="BX236" s="48" t="n">
        <v>28370.19</v>
      </c>
      <c r="BY236" s="18">
        <f>IF(BX236&gt;0,(BX236-10000-5000-BY$5)/BY$5,0)</f>
        <v/>
      </c>
      <c r="BZ236" s="15">
        <f>'Investment Analysis'!FB236</f>
        <v/>
      </c>
      <c r="CA236" s="48" t="n">
        <v>21545.59</v>
      </c>
      <c r="CB236" s="18">
        <f>IF(CA236&gt;0,(CA236-CB$5)/CB$5,0)</f>
        <v/>
      </c>
      <c r="CC236" s="15">
        <f>'Investment Analysis'!FI236</f>
        <v/>
      </c>
      <c r="CD236" s="48" t="n">
        <v>8779.34</v>
      </c>
      <c r="CE236" s="18">
        <f>'Investment Analysis'!FR236</f>
        <v/>
      </c>
      <c r="CF236" s="15">
        <f>'Investment Analysis'!FP236</f>
        <v/>
      </c>
      <c r="CG236" s="48" t="n">
        <v>4633.26</v>
      </c>
      <c r="CH236" s="18">
        <f>'Investment Analysis'!FR236</f>
        <v/>
      </c>
      <c r="CI236" s="15">
        <f>'Investment Analysis'!FW236</f>
        <v/>
      </c>
      <c r="CJ236" s="48" t="n"/>
      <c r="CK236" s="18">
        <f>IF(CJ236&gt;0,(CJ236+5000+8000-CK$5)/CK$5,0)</f>
        <v/>
      </c>
      <c r="CL236" s="15">
        <f>'Investment Analysis'!GD236</f>
        <v/>
      </c>
      <c r="CM236" s="48" t="n">
        <v>38989.96</v>
      </c>
      <c r="CN236" s="18">
        <f>IF(CM236&gt;0,(CM236-CN$5)/CN$5,0)</f>
        <v/>
      </c>
      <c r="CO236" s="15">
        <f>'Investment Analysis'!GT236</f>
        <v/>
      </c>
      <c r="CP236" s="48" t="n">
        <v>27261</v>
      </c>
      <c r="CQ236" s="18">
        <f>IF(CP236&gt;0,(CP236-CQ$5)/CQ$5,0)</f>
        <v/>
      </c>
      <c r="CR236" s="15">
        <f>'Investment Analysis'!HG236</f>
        <v/>
      </c>
      <c r="CS236" s="48" t="n">
        <v>18762.5</v>
      </c>
      <c r="CT236" s="18">
        <f>IF(CS236&gt;0,(CS236-CT$5)/CT$5,0)</f>
        <v/>
      </c>
      <c r="CU236" s="15">
        <f>'Investment Analysis'!HN236</f>
        <v/>
      </c>
      <c r="CV236" s="48" t="n">
        <v>31118.5</v>
      </c>
      <c r="CW236" s="18">
        <f>IF(CV236&gt;0,(CV236-CW$5)/CW$5,0)</f>
        <v/>
      </c>
      <c r="CX236" s="15">
        <f>'Investment Analysis'!IB236</f>
        <v/>
      </c>
      <c r="CY236" s="48" t="n">
        <v>26952.1</v>
      </c>
      <c r="CZ236" s="18">
        <f>IF(CY236&gt;0,(CY236-CZ$5)/CZ$5,0)</f>
        <v/>
      </c>
      <c r="DA236" s="15">
        <f>'Investment Analysis'!II236</f>
        <v/>
      </c>
      <c r="DB236" s="48" t="n">
        <v>7868.25</v>
      </c>
      <c r="DC236" s="18">
        <f>IF(DB236&gt;0,(DB236-DC$5)/DC$5,0)</f>
        <v/>
      </c>
      <c r="DD236" s="15">
        <f>'Investment Analysis'!IP236</f>
        <v/>
      </c>
      <c r="DE236" s="48" t="n">
        <v>26205</v>
      </c>
      <c r="DF236" s="18">
        <f>'Investment Analysis'!IY236</f>
        <v/>
      </c>
      <c r="DG236" s="15">
        <f>'Investment Analysis'!IW236</f>
        <v/>
      </c>
      <c r="DH236" s="48" t="n">
        <v>6362.2</v>
      </c>
      <c r="DI236" s="18">
        <f>IF(DH236&gt;0,(DH236-DI$5)/DI$5,0)</f>
        <v/>
      </c>
      <c r="DJ236" s="15">
        <f>'Investment Analysis'!JD236</f>
        <v/>
      </c>
      <c r="DK236" s="48" t="n">
        <v>7154.85</v>
      </c>
      <c r="DL236" s="18">
        <f>IF(DK236&gt;0,(DK236-DL$5)/DL$5,0)</f>
        <v/>
      </c>
      <c r="DM236" s="15">
        <f>'Investment Analysis'!JK236</f>
        <v/>
      </c>
      <c r="DN236" s="48" t="n">
        <v>1145.1</v>
      </c>
      <c r="DO236" s="18">
        <f>IF(DN236&gt;0,(DN236-DO$5)/DO$5,0)</f>
        <v/>
      </c>
      <c r="DP236" s="15">
        <f>'Investment Analysis'!HU236</f>
        <v/>
      </c>
      <c r="DQ236" s="48" t="n">
        <v>37270</v>
      </c>
      <c r="DR236" s="18">
        <f>IF(DQ236&gt;0,(DQ236-DR$5)/DR$5,0)</f>
        <v/>
      </c>
      <c r="DS236" s="15">
        <f>'Investment Analysis'!JR236</f>
        <v/>
      </c>
      <c r="DT236" s="48" t="n">
        <v>2470</v>
      </c>
      <c r="DU236" s="18">
        <f>IF(DT236&gt;0,(DT236-630.54-DU$5)/DU$5,0)</f>
        <v/>
      </c>
      <c r="DV236" s="15">
        <f>'Investment Analysis'!JY236</f>
        <v/>
      </c>
      <c r="DW236" s="48" t="n">
        <v>16856</v>
      </c>
      <c r="DX236" s="18">
        <f>IF(DW236&gt;0,(DW236-DX$5)/DX$5,0)</f>
        <v/>
      </c>
      <c r="DY236" s="15">
        <f>'Investment Analysis'!KF236</f>
        <v/>
      </c>
      <c r="DZ236" s="48" t="n">
        <v>19272.5</v>
      </c>
      <c r="EA236" s="18">
        <f>IF(DZ236&gt;0,(DZ236-EA$5)/EA$5,0)</f>
        <v/>
      </c>
      <c r="EB236" s="15">
        <f>'Investment Analysis'!KM236</f>
        <v/>
      </c>
      <c r="EC236" s="48" t="n">
        <v>1683.5</v>
      </c>
      <c r="ED236" s="18">
        <f>'Investment Analysis'!KV236</f>
        <v/>
      </c>
      <c r="EE236" s="15">
        <f>'Investment Analysis'!KT236</f>
        <v/>
      </c>
      <c r="EF236" s="48" t="n">
        <v>25542</v>
      </c>
      <c r="EG236" s="18">
        <f>IF(EF236&gt;0,(EF236-EG$5)/EG$5,0)</f>
        <v/>
      </c>
      <c r="EH236" s="15">
        <f>'Investment Analysis'!LH236</f>
        <v/>
      </c>
      <c r="EI236" s="48" t="n">
        <v>10781.55</v>
      </c>
      <c r="EJ236" s="18">
        <f>'Investment Analysis'!LQ236</f>
        <v/>
      </c>
      <c r="EK236" s="15">
        <f>'Investment Analysis'!LO236</f>
        <v/>
      </c>
      <c r="EL236" s="48" t="n">
        <v>39135</v>
      </c>
      <c r="EM236" s="18">
        <f>IF(EL236&gt;0,(EL236-EM$4)/EM$4,0)</f>
        <v/>
      </c>
      <c r="EN236" s="15">
        <f>'Investment Analysis'!LX236</f>
        <v/>
      </c>
      <c r="EO236" s="48" t="n">
        <v>3520.5</v>
      </c>
      <c r="EP236" s="68">
        <f>IF(EO236&gt;0,(EO236-500-EP$5)/EP$5,0)</f>
        <v/>
      </c>
      <c r="EQ236" s="15">
        <f>'Investment Analysis'!MC236</f>
        <v/>
      </c>
      <c r="ER236" s="48" t="n">
        <v>27051.5</v>
      </c>
      <c r="ES236" s="18">
        <f>'Investment Analysis'!LX236</f>
        <v/>
      </c>
      <c r="ET236" s="15">
        <f>'Investment Analysis'!LA236</f>
        <v/>
      </c>
      <c r="EU236" s="48" t="n">
        <v>38596.5</v>
      </c>
      <c r="EV236" s="18">
        <f>'Investment Analysis'!ML236</f>
        <v/>
      </c>
      <c r="EW236" s="15">
        <f>'Investment Analysis'!MJ236</f>
        <v/>
      </c>
      <c r="EX236" s="48" t="n">
        <v>92011.5</v>
      </c>
      <c r="EY236" s="18">
        <f>IF(EX236&gt;0,(EX236-EY$5)/EY$5,0)</f>
        <v/>
      </c>
      <c r="EZ236" s="15">
        <f>'Investment Analysis'!MQ236</f>
        <v/>
      </c>
      <c r="FA236" s="48" t="n">
        <v>24030</v>
      </c>
      <c r="FB236" s="18">
        <f>IF(FA236&gt;0,(FA236-FB$5)/FB$5,0)</f>
        <v/>
      </c>
      <c r="FC236" s="15">
        <f>'Investment Analysis'!MX236</f>
        <v/>
      </c>
      <c r="FD236" s="48" t="n">
        <v>20540.8</v>
      </c>
      <c r="FE236" s="18">
        <f>IF(FD236&gt;0,(FD236-FE$5)/FE$5,0)</f>
        <v/>
      </c>
      <c r="FF236" s="15">
        <f>'Investment Analysis'!NE236</f>
        <v/>
      </c>
      <c r="FG236" s="48" t="n">
        <v>26964</v>
      </c>
      <c r="FH236" s="18">
        <f>IF(FG236&gt;0,(FG236-FH$5)/FH$5,0)</f>
        <v/>
      </c>
      <c r="FI236" s="15">
        <f>'Investment Analysis'!NL236</f>
        <v/>
      </c>
      <c r="FJ236" s="48" t="n">
        <v>22902.4</v>
      </c>
      <c r="FK236" s="18">
        <f>IF(FJ236&gt;0,(FJ236-FK$5)/FK$5,0)</f>
        <v/>
      </c>
      <c r="FL236" s="15">
        <f>'Investment Analysis'!NS236</f>
        <v/>
      </c>
      <c r="FM236" s="48" t="n">
        <v>30726.8</v>
      </c>
      <c r="FN236" s="18">
        <f>IF(FM236&gt;0,(FM236-FN$5)/FN$5,0)</f>
        <v/>
      </c>
      <c r="FO236" s="15">
        <f>'Investment Analysis'!NZ236</f>
        <v/>
      </c>
      <c r="FP236" s="48" t="n">
        <v>39800</v>
      </c>
      <c r="FQ236" s="18">
        <f>IF(FP236&gt;0,(FP236-FQ$5)/FQ$5,0)</f>
        <v/>
      </c>
      <c r="FR236" s="15">
        <f>'Investment Analysis'!OG236</f>
        <v/>
      </c>
      <c r="FS236" s="48" t="n">
        <v>74694</v>
      </c>
      <c r="FT236" s="18">
        <f>IF(FS236&gt;0,(FS236-FT$5)/FT$5,0)</f>
        <v/>
      </c>
      <c r="FU236" s="15">
        <f>'Investment Analysis'!ON236</f>
        <v/>
      </c>
      <c r="FV236" s="54" t="n">
        <v>0</v>
      </c>
      <c r="FW236" s="18">
        <f>IF(FV236&gt;0,(FV236-FW$5)/FW$5,0)</f>
        <v/>
      </c>
      <c r="FX236" s="15">
        <f>'Investment Analysis'!OU236</f>
        <v/>
      </c>
      <c r="FY236" s="48" t="n">
        <v>21518.75</v>
      </c>
      <c r="FZ236" s="18">
        <f>IF(FY236&gt;0,(FY236-FZ$5)/FZ$5,0)</f>
        <v/>
      </c>
      <c r="GA236" s="15">
        <f>'Investment Analysis'!PB236</f>
        <v/>
      </c>
      <c r="GB236" s="48" t="n">
        <v>20724.75</v>
      </c>
      <c r="GC236" s="18">
        <f>'Investment Analysis'!PK236</f>
        <v/>
      </c>
      <c r="GD236" s="15">
        <f>'Investment Analysis'!PI236</f>
        <v/>
      </c>
      <c r="GE236" s="48" t="n">
        <v>24650</v>
      </c>
      <c r="GF236" s="18">
        <f>'Investment Analysis'!PY236</f>
        <v/>
      </c>
      <c r="GG236" s="15">
        <f>'Investment Analysis'!PW236</f>
        <v/>
      </c>
      <c r="GH236" s="48" t="n">
        <v>25029.9</v>
      </c>
      <c r="GI236" s="18">
        <f>'Investment Analysis'!QF236</f>
        <v/>
      </c>
      <c r="GJ236" s="15">
        <f>'Investment Analysis'!QD236</f>
        <v/>
      </c>
      <c r="GK236" s="48" t="n">
        <v>2131</v>
      </c>
      <c r="GL236" s="18">
        <f>'Investment Analysis'!QM236</f>
        <v/>
      </c>
      <c r="GM236" s="15">
        <f>'Investment Analysis'!QK236</f>
        <v/>
      </c>
      <c r="GN236" s="48" t="n">
        <v>10890</v>
      </c>
      <c r="GO236" s="18">
        <f>'Investment Analysis'!QT236</f>
        <v/>
      </c>
      <c r="GP236" s="15">
        <f>'Investment Analysis'!QR236</f>
        <v/>
      </c>
      <c r="GQ236" s="48" t="n">
        <v>2427.6</v>
      </c>
      <c r="GR236" s="18">
        <f>'Investment Analysis'!RA236</f>
        <v/>
      </c>
      <c r="GS236" s="15">
        <f>'Investment Analysis'!QY236</f>
        <v/>
      </c>
      <c r="GT236" s="48" t="n">
        <v>29116.75</v>
      </c>
      <c r="GU236" s="18">
        <f>'Investment Analysis'!RH236</f>
        <v/>
      </c>
      <c r="GV236" s="15">
        <f>'Investment Analysis'!RF236</f>
        <v/>
      </c>
      <c r="GW236" s="48" t="n">
        <v>14234</v>
      </c>
      <c r="GX236" s="18">
        <f>'Investment Analysis'!RO236</f>
        <v/>
      </c>
      <c r="GY236" s="15">
        <f>'Investment Analysis'!RM236</f>
        <v/>
      </c>
      <c r="GZ236" s="48" t="n">
        <v>5316</v>
      </c>
      <c r="HA236" s="18">
        <f>'Investment Analysis'!RV236</f>
        <v/>
      </c>
      <c r="HB236" s="15">
        <f>'Investment Analysis'!RT236</f>
        <v/>
      </c>
      <c r="HC236" s="48" t="n">
        <v>32710</v>
      </c>
      <c r="HD236" s="18">
        <f>'Investment Analysis'!SC236</f>
        <v/>
      </c>
      <c r="HE236" s="15">
        <f>'Investment Analysis'!SA236</f>
        <v/>
      </c>
      <c r="HF236" s="48" t="n">
        <v>13040</v>
      </c>
      <c r="HG236" s="18">
        <f>'Investment Analysis'!SJ236</f>
        <v/>
      </c>
      <c r="HH236" s="15">
        <f>'Investment Analysis'!SH236</f>
        <v/>
      </c>
      <c r="HI236" s="48" t="n">
        <v>10600</v>
      </c>
      <c r="HJ236" s="18">
        <f>'Investment Analysis'!SM236</f>
        <v/>
      </c>
      <c r="HK236" s="15">
        <f>'Investment Analysis'!SK236</f>
        <v/>
      </c>
      <c r="HL236" s="48" t="n">
        <v>16942.5</v>
      </c>
      <c r="HM236" s="18">
        <f>'Investment Analysis'!SP236</f>
        <v/>
      </c>
      <c r="HN236" s="15">
        <f>'Investment Analysis'!SN236</f>
        <v/>
      </c>
      <c r="HO236" s="48" t="n">
        <v>17463</v>
      </c>
      <c r="HP236" s="18">
        <f>'Investment Analysis'!TE236</f>
        <v/>
      </c>
      <c r="HQ236" s="15">
        <f>'Investment Analysis'!TC236</f>
        <v/>
      </c>
      <c r="HR236" s="48" t="n">
        <v>13000</v>
      </c>
      <c r="HS236" s="18">
        <f>'Investment Analysis'!TL236</f>
        <v/>
      </c>
      <c r="HT236" s="15">
        <f>'Investment Analysis'!TJ236</f>
        <v/>
      </c>
      <c r="HU236" s="48" t="n">
        <v>16290</v>
      </c>
      <c r="HV236" s="18">
        <f>'Investment Analysis'!TS236</f>
        <v/>
      </c>
      <c r="HW236" s="15">
        <f>'Investment Analysis'!TQ236</f>
        <v/>
      </c>
      <c r="HX236" s="54" t="n">
        <v>3552</v>
      </c>
      <c r="HY236" s="18">
        <f>'Investment Analysis'!TZ236</f>
        <v/>
      </c>
      <c r="HZ236" s="15">
        <f>'Investment Analysis'!TX236</f>
        <v/>
      </c>
      <c r="IA236" s="48" t="n"/>
      <c r="IB236" s="18">
        <f>'Investment Analysis'!UG236</f>
        <v/>
      </c>
      <c r="IC236" s="15">
        <f>'Investment Analysis'!UE236</f>
        <v/>
      </c>
      <c r="ID236" s="48" t="n"/>
      <c r="IE236" s="18">
        <f>'Investment Analysis'!UN236</f>
        <v/>
      </c>
      <c r="IF236" s="15">
        <f>'Investment Analysis'!UL236</f>
        <v/>
      </c>
      <c r="IG236" s="48" t="n"/>
      <c r="IH236" s="18">
        <f>'Investment Analysis'!UU236</f>
        <v/>
      </c>
      <c r="II236" s="15">
        <f>'Investment Analysis'!US236</f>
        <v/>
      </c>
      <c r="IJ236" s="48" t="n"/>
      <c r="IK236" s="18">
        <f>'Investment Analysis'!VB236</f>
        <v/>
      </c>
      <c r="IL236" s="15">
        <f>'Investment Analysis'!UZ236</f>
        <v/>
      </c>
      <c r="IM236" s="48" t="n"/>
      <c r="IN236" s="18">
        <f>'Investment Analysis'!VI236</f>
        <v/>
      </c>
      <c r="IO236" s="15">
        <f>'Investment Analysis'!VG236</f>
        <v/>
      </c>
      <c r="IP236" s="18" t="n"/>
      <c r="IQ236" s="18" t="n"/>
      <c r="IR236" s="18" t="n"/>
      <c r="IS236" s="108">
        <f>IF(IT236&gt;0,IT236-IT235,0)</f>
        <v/>
      </c>
      <c r="IT236" s="48">
        <f>FY236+FV236+FS236+FP236+FM236+FJ236+FG236+FD236+FA236+EX236+EU236+ER236+EO236+EL236+EI236+EF236+EC236+DZ236+DW236+DT236+DQ236+DN236+DK236+DH236+DE236+DB236+CY236+CV236+CS236+CP236+CJ236+CG236+CD236+CA236+BX236+P236+CM236+GT236+GQ236+GN236+GK236+GH236+GE236+GB236+BU236+BR236+BO236+BL236+BI236+BF236+BC236+AZ236+AW236+AT236+AQ236+AN236+AK236+AH236+AE236+AB236+Y236+V236+S236+GW236+GZ236+HC236+HF236+HI236+HL236+HO236+HR236+HU236</f>
        <v/>
      </c>
      <c r="IU236" s="101">
        <f>IF(IT236&gt;0,IV236,0)</f>
        <v/>
      </c>
      <c r="IV236" s="101" t="n"/>
      <c r="IW236" s="15">
        <f>IF(IT236&gt;0,(IT236+IV$11-I$2)/I$2,0)</f>
        <v/>
      </c>
      <c r="IX236" s="113">
        <f>IF(IT236&gt;0,IT236+IV$11-I$2,0)</f>
        <v/>
      </c>
      <c r="IY236" s="21">
        <f>IF(IT236&gt;0,(IT236+IV$11+IV$33+IV$52+IV$73+IV$93+IV$113+IV$133+IV$159+IV$176+IV$201+IV$224-IT$8)/IT$8,0)</f>
        <v/>
      </c>
      <c r="IZ236" s="173">
        <f>IF(IT236&gt;0,IT236+IV$11+IV$33+IV$52+IV$73+IV$93+IV$113+IV$133+IV$159+IV$176+IV$201+IV$224-IT$8,0)</f>
        <v/>
      </c>
    </row>
    <row r="237">
      <c r="A237" s="554">
        <f>'Investment Analysis'!A237</f>
        <v/>
      </c>
      <c r="B237" s="4">
        <f>'Investment Analysis'!B237</f>
        <v/>
      </c>
      <c r="C237" s="27">
        <f>'Investment Analysis'!C237</f>
        <v/>
      </c>
      <c r="D237" s="14">
        <f>'Investment Analysis'!D237</f>
        <v/>
      </c>
      <c r="E237" s="15">
        <f>'Investment Analysis'!E237</f>
        <v/>
      </c>
      <c r="F237" s="13">
        <f>'Investment Analysis'!G237</f>
        <v/>
      </c>
      <c r="G237" s="14">
        <f>'Investment Analysis'!H237</f>
        <v/>
      </c>
      <c r="H237" s="15">
        <f>'Investment Analysis'!I237</f>
        <v/>
      </c>
      <c r="I237" s="13">
        <f>'Investment Analysis'!K237</f>
        <v/>
      </c>
      <c r="J237" s="14">
        <f>'Investment Analysis'!L237</f>
        <v/>
      </c>
      <c r="K237" s="15">
        <f>'Investment Analysis'!M237</f>
        <v/>
      </c>
      <c r="L237" s="41">
        <f>'Investment Analysis'!T237</f>
        <v/>
      </c>
      <c r="M237" s="21">
        <f>'Investment Analysis'!V237</f>
        <v/>
      </c>
      <c r="N237" s="21">
        <f>'Investment Analysis'!W237</f>
        <v/>
      </c>
      <c r="P237" s="48">
        <f>'Investment Analysis'!Y237</f>
        <v/>
      </c>
      <c r="Q237" s="18" t="n"/>
      <c r="R237" s="83" t="n"/>
      <c r="S237" s="48" t="n"/>
      <c r="T237" s="18">
        <f>'Investment Analysis'!AH237</f>
        <v/>
      </c>
      <c r="U237" s="15">
        <f>'Investment Analysis'!AF237</f>
        <v/>
      </c>
      <c r="V237" s="48" t="n"/>
      <c r="W237" s="18">
        <f>'Investment Analysis'!AO237</f>
        <v/>
      </c>
      <c r="X237" s="15">
        <f>'Investment Analysis'!AM237</f>
        <v/>
      </c>
      <c r="Y237" s="48" t="n"/>
      <c r="Z237" s="18">
        <f>IF(Y237&gt;0,(Y237-Z$5)/Z$5,0)</f>
        <v/>
      </c>
      <c r="AA237" s="15">
        <f>'Investment Analysis'!GM237</f>
        <v/>
      </c>
      <c r="AB237" s="48" t="n"/>
      <c r="AC237" s="18">
        <f>IF(AB237&gt;0,(AB237+8000+5000-AC$5)/AC$5,0)</f>
        <v/>
      </c>
      <c r="AD237" s="15">
        <f>'Investment Analysis'!AT237</f>
        <v/>
      </c>
      <c r="AE237" s="48" t="n"/>
      <c r="AF237" s="18">
        <f>'Investment Analysis'!BC237</f>
        <v/>
      </c>
      <c r="AG237" s="15">
        <f>'Investment Analysis'!BA237</f>
        <v/>
      </c>
      <c r="AH237" s="48" t="n"/>
      <c r="AI237" s="18">
        <f>IF(AH237&gt;0,(AH237-5000+20000+20000-AI$5)/AI$5,0)</f>
        <v/>
      </c>
      <c r="AJ237" s="15">
        <f>'Investment Analysis'!BH237</f>
        <v/>
      </c>
      <c r="AK237" s="48" t="n"/>
      <c r="AL237" s="18">
        <f>IF(AK237&gt;0,(AK237+7000-AL$5)/AL$5,0)</f>
        <v/>
      </c>
      <c r="AM237" s="15">
        <f>'Investment Analysis'!BO237</f>
        <v/>
      </c>
      <c r="AN237" s="48" t="n"/>
      <c r="AO237" s="18">
        <f>IF(AN237&gt;0,(AN237+25000+5000-AO$5)/AO$5,0)</f>
        <v/>
      </c>
      <c r="AP237" s="15">
        <f>'Investment Analysis'!BV237</f>
        <v/>
      </c>
      <c r="AQ237" s="48" t="n"/>
      <c r="AR237" s="18">
        <f>IF(AQ237&gt;0,(AQ237+10000+4000-AR$5)/AR$5,0)</f>
        <v/>
      </c>
      <c r="AS237" s="15">
        <f>'Investment Analysis'!CC237</f>
        <v/>
      </c>
      <c r="AT237" s="48" t="n"/>
      <c r="AU237" s="18">
        <f>'Investment Analysis'!CL237</f>
        <v/>
      </c>
      <c r="AV237" s="15">
        <f>'Investment Analysis'!CJ237</f>
        <v/>
      </c>
      <c r="AW237" s="48" t="n"/>
      <c r="AX237" s="18">
        <f>IF(AW237&gt;0,(AW237+2000-AX$5)/AX$5,0)</f>
        <v/>
      </c>
      <c r="AY237" s="15">
        <f>'Investment Analysis'!CQ237</f>
        <v/>
      </c>
      <c r="AZ237" s="48" t="n"/>
      <c r="BA237" s="18">
        <f>'Investment Analysis'!CZ237</f>
        <v/>
      </c>
      <c r="BB237" s="15">
        <f>'Investment Analysis'!CX237</f>
        <v/>
      </c>
      <c r="BC237" s="48" t="n"/>
      <c r="BD237" s="18">
        <f>IF(BC237&gt;0,(BC237-10000+30000+10000-BD$5)/BD$5,0)</f>
        <v/>
      </c>
      <c r="BE237" s="15">
        <f>'Investment Analysis'!DE237</f>
        <v/>
      </c>
      <c r="BF237" s="48" t="n"/>
      <c r="BG237" s="18">
        <f>'Investment Analysis'!DN237</f>
        <v/>
      </c>
      <c r="BH237" s="15">
        <f>'Investment Analysis'!DL237</f>
        <v/>
      </c>
      <c r="BI237" s="48" t="n"/>
      <c r="BJ237" s="18">
        <f>'Investment Analysis'!EB237</f>
        <v/>
      </c>
      <c r="BK237" s="15">
        <f>'Investment Analysis'!DZ237</f>
        <v/>
      </c>
      <c r="BL237" s="48" t="n"/>
      <c r="BM237" s="18">
        <f>'Investment Analysis'!EI237</f>
        <v/>
      </c>
      <c r="BN237" s="15">
        <f>'Investment Analysis'!EG237</f>
        <v/>
      </c>
      <c r="BO237" s="48" t="n"/>
      <c r="BP237" s="18">
        <f>'Investment Analysis'!DU237</f>
        <v/>
      </c>
      <c r="BQ237" s="15">
        <f>'Investment Analysis'!DS237</f>
        <v/>
      </c>
      <c r="BR237" s="48" t="n"/>
      <c r="BS237" s="18">
        <f>'Investment Analysis'!EP237</f>
        <v/>
      </c>
      <c r="BT237" s="15">
        <f>'Investment Analysis'!EN237</f>
        <v/>
      </c>
      <c r="BU237" s="48" t="n"/>
      <c r="BV237" s="18">
        <f>IF(BU237&gt;0,(BU237+8000-BV$5)/BV$5,0)</f>
        <v/>
      </c>
      <c r="BW237" s="15">
        <f>'Investment Analysis'!EU237</f>
        <v/>
      </c>
      <c r="BX237" s="48" t="n"/>
      <c r="BY237" s="18">
        <f>IF(BX237&gt;0,(BX237-10000-5000-BY$5)/BY$5,0)</f>
        <v/>
      </c>
      <c r="BZ237" s="15">
        <f>'Investment Analysis'!FB237</f>
        <v/>
      </c>
      <c r="CA237" s="48" t="n"/>
      <c r="CB237" s="18">
        <f>IF(CA237&gt;0,(CA237-CB$5)/CB$5,0)</f>
        <v/>
      </c>
      <c r="CC237" s="15">
        <f>'Investment Analysis'!FI237</f>
        <v/>
      </c>
      <c r="CD237" s="48" t="n"/>
      <c r="CE237" s="18">
        <f>'Investment Analysis'!FR237</f>
        <v/>
      </c>
      <c r="CF237" s="15">
        <f>'Investment Analysis'!FP237</f>
        <v/>
      </c>
      <c r="CG237" s="48" t="n"/>
      <c r="CH237" s="18">
        <f>'Investment Analysis'!FR237</f>
        <v/>
      </c>
      <c r="CI237" s="15">
        <f>'Investment Analysis'!FW237</f>
        <v/>
      </c>
      <c r="CJ237" s="48" t="n"/>
      <c r="CK237" s="18">
        <f>IF(CJ237&gt;0,(CJ237+5000+8000-CK$5)/CK$5,0)</f>
        <v/>
      </c>
      <c r="CL237" s="15">
        <f>'Investment Analysis'!GD237</f>
        <v/>
      </c>
      <c r="CM237" s="48" t="n"/>
      <c r="CN237" s="18">
        <f>IF(CM237&gt;0,(CM237-CN$5)/CN$5,0)</f>
        <v/>
      </c>
      <c r="CO237" s="15">
        <f>'Investment Analysis'!GT237</f>
        <v/>
      </c>
      <c r="CP237" s="48" t="n"/>
      <c r="CQ237" s="18">
        <f>IF(CP237&gt;0,(CP237-CQ$5)/CQ$5,0)</f>
        <v/>
      </c>
      <c r="CR237" s="15">
        <f>'Investment Analysis'!HG237</f>
        <v/>
      </c>
      <c r="CS237" s="48" t="n"/>
      <c r="CT237" s="18">
        <f>IF(CS237&gt;0,(CS237-CT$5)/CT$5,0)</f>
        <v/>
      </c>
      <c r="CU237" s="15">
        <f>'Investment Analysis'!HN237</f>
        <v/>
      </c>
      <c r="CV237" s="48" t="n"/>
      <c r="CW237" s="18">
        <f>IF(CV237&gt;0,(CV237-CW$5)/CW$5,0)</f>
        <v/>
      </c>
      <c r="CX237" s="15">
        <f>'Investment Analysis'!IB237</f>
        <v/>
      </c>
      <c r="CY237" s="48" t="n"/>
      <c r="CZ237" s="18">
        <f>IF(CY237&gt;0,(CY237-CZ$5)/CZ$5,0)</f>
        <v/>
      </c>
      <c r="DA237" s="15">
        <f>'Investment Analysis'!II237</f>
        <v/>
      </c>
      <c r="DB237" s="48" t="n"/>
      <c r="DC237" s="18">
        <f>IF(DB237&gt;0,(DB237-DC$5)/DC$5,0)</f>
        <v/>
      </c>
      <c r="DD237" s="15">
        <f>'Investment Analysis'!IP237</f>
        <v/>
      </c>
      <c r="DE237" s="48" t="n"/>
      <c r="DF237" s="18">
        <f>'Investment Analysis'!IY237</f>
        <v/>
      </c>
      <c r="DG237" s="15">
        <f>'Investment Analysis'!IW237</f>
        <v/>
      </c>
      <c r="DH237" s="48" t="n"/>
      <c r="DI237" s="18">
        <f>IF(DH237&gt;0,(DH237-DI$5)/DI$5,0)</f>
        <v/>
      </c>
      <c r="DJ237" s="15">
        <f>'Investment Analysis'!JD237</f>
        <v/>
      </c>
      <c r="DK237" s="48" t="n"/>
      <c r="DL237" s="18">
        <f>IF(DK237&gt;0,(DK237-DL$5)/DL$5,0)</f>
        <v/>
      </c>
      <c r="DM237" s="15">
        <f>'Investment Analysis'!JK237</f>
        <v/>
      </c>
      <c r="DN237" s="48" t="n"/>
      <c r="DO237" s="18">
        <f>IF(DN237&gt;0,(DN237-DO$5)/DO$5,0)</f>
        <v/>
      </c>
      <c r="DP237" s="15">
        <f>'Investment Analysis'!HU237</f>
        <v/>
      </c>
      <c r="DQ237" s="48" t="n"/>
      <c r="DR237" s="18">
        <f>IF(DQ237&gt;0,(DQ237-DR$5)/DR$5,0)</f>
        <v/>
      </c>
      <c r="DS237" s="15">
        <f>'Investment Analysis'!JR237</f>
        <v/>
      </c>
      <c r="DT237" s="48" t="n"/>
      <c r="DU237" s="18">
        <f>IF(DT237&gt;0,(DT237-630.54-DU$5)/DU$5,0)</f>
        <v/>
      </c>
      <c r="DV237" s="15">
        <f>'Investment Analysis'!JY237</f>
        <v/>
      </c>
      <c r="DW237" s="48" t="n"/>
      <c r="DX237" s="18">
        <f>IF(DW237&gt;0,(DW237-DX$5)/DX$5,0)</f>
        <v/>
      </c>
      <c r="DY237" s="15">
        <f>'Investment Analysis'!KF237</f>
        <v/>
      </c>
      <c r="DZ237" s="48" t="n"/>
      <c r="EA237" s="18">
        <f>IF(DZ237&gt;0,(DZ237-EA$5)/EA$5,0)</f>
        <v/>
      </c>
      <c r="EB237" s="15">
        <f>'Investment Analysis'!KM237</f>
        <v/>
      </c>
      <c r="EC237" s="48" t="n"/>
      <c r="ED237" s="18">
        <f>'Investment Analysis'!KV237</f>
        <v/>
      </c>
      <c r="EE237" s="15">
        <f>'Investment Analysis'!KT237</f>
        <v/>
      </c>
      <c r="EF237" s="48" t="n"/>
      <c r="EG237" s="18">
        <f>IF(EF237&gt;0,(EF237-EG$5)/EG$5,0)</f>
        <v/>
      </c>
      <c r="EH237" s="15">
        <f>'Investment Analysis'!LH237</f>
        <v/>
      </c>
      <c r="EI237" s="48" t="n"/>
      <c r="EJ237" s="18">
        <f>'Investment Analysis'!LQ237</f>
        <v/>
      </c>
      <c r="EK237" s="15">
        <f>'Investment Analysis'!LO237</f>
        <v/>
      </c>
      <c r="EL237" s="48" t="n"/>
      <c r="EM237" s="18">
        <f>IF(EL237&gt;0,(EL237-EM$4)/EM$4,0)</f>
        <v/>
      </c>
      <c r="EN237" s="15">
        <f>'Investment Analysis'!LX237</f>
        <v/>
      </c>
      <c r="EO237" s="48" t="n"/>
      <c r="EP237" s="68">
        <f>IF(EO237&gt;0,(EO237-500-EP$5)/EP$5,0)</f>
        <v/>
      </c>
      <c r="EQ237" s="15">
        <f>'Investment Analysis'!MC237</f>
        <v/>
      </c>
      <c r="ER237" s="48" t="n"/>
      <c r="ES237" s="18">
        <f>'Investment Analysis'!LX237</f>
        <v/>
      </c>
      <c r="ET237" s="15">
        <f>'Investment Analysis'!LA237</f>
        <v/>
      </c>
      <c r="EU237" s="48" t="n"/>
      <c r="EV237" s="18">
        <f>'Investment Analysis'!ML237</f>
        <v/>
      </c>
      <c r="EW237" s="15">
        <f>'Investment Analysis'!MJ237</f>
        <v/>
      </c>
      <c r="EX237" s="48" t="n"/>
      <c r="EY237" s="18">
        <f>IF(EX237&gt;0,(EX237-EY$5)/EY$5,0)</f>
        <v/>
      </c>
      <c r="EZ237" s="15">
        <f>'Investment Analysis'!MQ237</f>
        <v/>
      </c>
      <c r="FA237" s="48" t="n"/>
      <c r="FB237" s="18">
        <f>IF(FA237&gt;0,(FA237-FB$5)/FB$5,0)</f>
        <v/>
      </c>
      <c r="FC237" s="15">
        <f>'Investment Analysis'!MX237</f>
        <v/>
      </c>
      <c r="FD237" s="48" t="n"/>
      <c r="FE237" s="18">
        <f>IF(FD237&gt;0,(FD237-FE$5)/FE$5,0)</f>
        <v/>
      </c>
      <c r="FF237" s="15">
        <f>'Investment Analysis'!NE237</f>
        <v/>
      </c>
      <c r="FG237" s="48" t="n"/>
      <c r="FH237" s="18">
        <f>IF(FG237&gt;0,(FG237-FH$5)/FH$5,0)</f>
        <v/>
      </c>
      <c r="FI237" s="15">
        <f>'Investment Analysis'!NL237</f>
        <v/>
      </c>
      <c r="FJ237" s="48" t="n"/>
      <c r="FK237" s="18">
        <f>IF(FJ237&gt;0,(FJ237-FK$5)/FK$5,0)</f>
        <v/>
      </c>
      <c r="FL237" s="15">
        <f>'Investment Analysis'!NS237</f>
        <v/>
      </c>
      <c r="FM237" s="48" t="n"/>
      <c r="FN237" s="18">
        <f>IF(FM237&gt;0,(FM237-FN$5)/FN$5,0)</f>
        <v/>
      </c>
      <c r="FO237" s="15">
        <f>'Investment Analysis'!NZ237</f>
        <v/>
      </c>
      <c r="FP237" s="48" t="n"/>
      <c r="FQ237" s="18">
        <f>IF(FP237&gt;0,(FP237-FQ$5)/FQ$5,0)</f>
        <v/>
      </c>
      <c r="FR237" s="15">
        <f>'Investment Analysis'!OG237</f>
        <v/>
      </c>
      <c r="FS237" s="48" t="n"/>
      <c r="FT237" s="18">
        <f>IF(FS237&gt;0,(FS237-FT$5)/FT$5,0)</f>
        <v/>
      </c>
      <c r="FU237" s="15">
        <f>'Investment Analysis'!ON237</f>
        <v/>
      </c>
      <c r="FV237" s="48" t="n"/>
      <c r="FW237" s="18">
        <f>IF(FV237&gt;0,(FV237-FW$5)/FW$5,0)</f>
        <v/>
      </c>
      <c r="FX237" s="15">
        <f>'Investment Analysis'!OU237</f>
        <v/>
      </c>
      <c r="FY237" s="48" t="n"/>
      <c r="FZ237" s="18">
        <f>IF(FY237&gt;0,(FY237-FZ$5)/FZ$5,0)</f>
        <v/>
      </c>
      <c r="GA237" s="15">
        <f>'Investment Analysis'!PB237</f>
        <v/>
      </c>
      <c r="GB237" s="48" t="n"/>
      <c r="GC237" s="18">
        <f>'Investment Analysis'!PK237</f>
        <v/>
      </c>
      <c r="GD237" s="15">
        <f>'Investment Analysis'!PI237</f>
        <v/>
      </c>
      <c r="GE237" s="48" t="n"/>
      <c r="GF237" s="18">
        <f>'Investment Analysis'!PY237</f>
        <v/>
      </c>
      <c r="GG237" s="15">
        <f>'Investment Analysis'!PW237</f>
        <v/>
      </c>
      <c r="GH237" s="48" t="n"/>
      <c r="GI237" s="18">
        <f>'Investment Analysis'!QF237</f>
        <v/>
      </c>
      <c r="GJ237" s="15">
        <f>'Investment Analysis'!QD237</f>
        <v/>
      </c>
      <c r="GK237" s="48" t="n"/>
      <c r="GL237" s="18">
        <f>'Investment Analysis'!QM237</f>
        <v/>
      </c>
      <c r="GM237" s="15">
        <f>'Investment Analysis'!QK237</f>
        <v/>
      </c>
      <c r="GN237" s="48" t="n"/>
      <c r="GO237" s="18">
        <f>'Investment Analysis'!QT237</f>
        <v/>
      </c>
      <c r="GP237" s="15">
        <f>'Investment Analysis'!QR237</f>
        <v/>
      </c>
      <c r="GQ237" s="48" t="n"/>
      <c r="GR237" s="18">
        <f>'Investment Analysis'!RA237</f>
        <v/>
      </c>
      <c r="GS237" s="15">
        <f>'Investment Analysis'!QY237</f>
        <v/>
      </c>
      <c r="GT237" s="48" t="n"/>
      <c r="GU237" s="18">
        <f>'Investment Analysis'!RH237</f>
        <v/>
      </c>
      <c r="GV237" s="15">
        <f>'Investment Analysis'!RF237</f>
        <v/>
      </c>
      <c r="GW237" s="48" t="n"/>
      <c r="GX237" s="18">
        <f>'Investment Analysis'!RO237</f>
        <v/>
      </c>
      <c r="GY237" s="15">
        <f>'Investment Analysis'!RM237</f>
        <v/>
      </c>
      <c r="GZ237" s="48" t="n"/>
      <c r="HA237" s="18">
        <f>'Investment Analysis'!RV237</f>
        <v/>
      </c>
      <c r="HB237" s="15">
        <f>'Investment Analysis'!RT237</f>
        <v/>
      </c>
      <c r="HC237" s="48" t="n"/>
      <c r="HD237" s="18">
        <f>'Investment Analysis'!SC237</f>
        <v/>
      </c>
      <c r="HE237" s="15">
        <f>'Investment Analysis'!SA237</f>
        <v/>
      </c>
      <c r="HF237" s="48" t="n"/>
      <c r="HG237" s="18">
        <f>'Investment Analysis'!SJ237</f>
        <v/>
      </c>
      <c r="HH237" s="15">
        <f>'Investment Analysis'!SH237</f>
        <v/>
      </c>
      <c r="HI237" s="48" t="n"/>
      <c r="HJ237" s="18">
        <f>'Investment Analysis'!SM237</f>
        <v/>
      </c>
      <c r="HK237" s="15">
        <f>'Investment Analysis'!SK237</f>
        <v/>
      </c>
      <c r="HL237" s="48" t="n"/>
      <c r="HM237" s="18">
        <f>'Investment Analysis'!SP237</f>
        <v/>
      </c>
      <c r="HN237" s="15">
        <f>'Investment Analysis'!SN237</f>
        <v/>
      </c>
      <c r="HO237" s="48" t="n"/>
      <c r="HP237" s="18">
        <f>'Investment Analysis'!TE237</f>
        <v/>
      </c>
      <c r="HQ237" s="15">
        <f>'Investment Analysis'!TC237</f>
        <v/>
      </c>
      <c r="HR237" s="48" t="n"/>
      <c r="HS237" s="18">
        <f>'Investment Analysis'!TL237</f>
        <v/>
      </c>
      <c r="HT237" s="15">
        <f>'Investment Analysis'!TJ237</f>
        <v/>
      </c>
      <c r="HU237" s="48" t="n"/>
      <c r="HV237" s="18">
        <f>'Investment Analysis'!TS237</f>
        <v/>
      </c>
      <c r="HW237" s="15">
        <f>'Investment Analysis'!TQ237</f>
        <v/>
      </c>
      <c r="HX237" s="48" t="n"/>
      <c r="HY237" s="18">
        <f>'Investment Analysis'!TZ237</f>
        <v/>
      </c>
      <c r="HZ237" s="15">
        <f>'Investment Analysis'!TX237</f>
        <v/>
      </c>
      <c r="IA237" s="48" t="n"/>
      <c r="IB237" s="18">
        <f>'Investment Analysis'!UG237</f>
        <v/>
      </c>
      <c r="IC237" s="15">
        <f>'Investment Analysis'!UE237</f>
        <v/>
      </c>
      <c r="ID237" s="48" t="n"/>
      <c r="IE237" s="18">
        <f>'Investment Analysis'!UN237</f>
        <v/>
      </c>
      <c r="IF237" s="15">
        <f>'Investment Analysis'!UL237</f>
        <v/>
      </c>
      <c r="IG237" s="48" t="n"/>
      <c r="IH237" s="18">
        <f>'Investment Analysis'!UU237</f>
        <v/>
      </c>
      <c r="II237" s="15">
        <f>'Investment Analysis'!US237</f>
        <v/>
      </c>
      <c r="IJ237" s="48" t="n"/>
      <c r="IK237" s="18">
        <f>'Investment Analysis'!VB237</f>
        <v/>
      </c>
      <c r="IL237" s="15">
        <f>'Investment Analysis'!UZ237</f>
        <v/>
      </c>
      <c r="IM237" s="48" t="n"/>
      <c r="IN237" s="18">
        <f>'Investment Analysis'!VI237</f>
        <v/>
      </c>
      <c r="IO237" s="15">
        <f>'Investment Analysis'!VG237</f>
        <v/>
      </c>
      <c r="IP237" s="18" t="n"/>
      <c r="IQ237" s="18" t="n"/>
      <c r="IR237" s="18" t="n"/>
      <c r="IS237" s="108">
        <f>IF(IT237&gt;0,IT237-IT236,0)</f>
        <v/>
      </c>
      <c r="IT237" s="48">
        <f>FY237+FV237+FS237+FP237+FM237+FJ237+FG237+FD237+FA237+EX237+EU237+ER237+EO237+EL237+EI237+EF237+EC237+DZ237+DW237+DT237+DQ237+DN237+DK237+DH237+DE237+DB237+CY237+CV237+CS237+CP237+CJ237+CG237+CD237+CA237+BX237+P237+CM237+GT237+GQ237+GN237+GK237+GH237+GE237+GB237+BU237+BR237+BO237+BL237+BI237+BF237+BC237+AZ237+AW237+AT237+AQ237+AN237+AK237+AH237+AE237+AB237+Y237+V237+S237+GW237+GZ237+HC237+HF237+HI237+HL237+HO237+HR237+HU237</f>
        <v/>
      </c>
      <c r="IU237" s="101">
        <f>IF(IT237&gt;0,IV237,0)</f>
        <v/>
      </c>
      <c r="IV237" s="101" t="n"/>
      <c r="IW237" s="15">
        <f>IF(IT237&gt;0,(IT237+IV$11-I$2)/I$2,0)</f>
        <v/>
      </c>
      <c r="IX237" s="113">
        <f>IF(IT237&gt;0,IT237+IV$11-I$2,0)</f>
        <v/>
      </c>
      <c r="IY237" s="21">
        <f>IF(IT237&gt;0,(IT237+IV$11+IV$33+IV$52+IV$73+IV$93+IV$113+IV$133+IV$159+IV$176+IV$201+IV$224-IT$8)/IT$8,0)</f>
        <v/>
      </c>
      <c r="IZ237" s="173">
        <f>IF(IT237&gt;0,IT237+IV$11+IV$33+IV$52+IV$73+IV$93+IV$113+IV$133+IV$159+IV$176+IV$201+IV$224-IT$8,0)</f>
        <v/>
      </c>
    </row>
    <row r="238">
      <c r="A238" s="554">
        <f>'Investment Analysis'!A238</f>
        <v/>
      </c>
      <c r="B238" s="4">
        <f>'Investment Analysis'!B238</f>
        <v/>
      </c>
      <c r="C238" s="27">
        <f>'Investment Analysis'!C238</f>
        <v/>
      </c>
      <c r="D238" s="14">
        <f>'Investment Analysis'!D238</f>
        <v/>
      </c>
      <c r="E238" s="15">
        <f>'Investment Analysis'!E238</f>
        <v/>
      </c>
      <c r="F238" s="13">
        <f>'Investment Analysis'!G238</f>
        <v/>
      </c>
      <c r="G238" s="14">
        <f>'Investment Analysis'!H238</f>
        <v/>
      </c>
      <c r="H238" s="15">
        <f>'Investment Analysis'!I238</f>
        <v/>
      </c>
      <c r="I238" s="13">
        <f>'Investment Analysis'!K238</f>
        <v/>
      </c>
      <c r="J238" s="14">
        <f>'Investment Analysis'!L238</f>
        <v/>
      </c>
      <c r="K238" s="15">
        <f>'Investment Analysis'!M238</f>
        <v/>
      </c>
      <c r="L238" s="41">
        <f>'Investment Analysis'!T238</f>
        <v/>
      </c>
      <c r="M238" s="21">
        <f>'Investment Analysis'!V238</f>
        <v/>
      </c>
      <c r="N238" s="21">
        <f>'Investment Analysis'!W238</f>
        <v/>
      </c>
      <c r="P238" s="48">
        <f>'Investment Analysis'!Y238</f>
        <v/>
      </c>
      <c r="Q238" s="18" t="n"/>
      <c r="R238" s="83" t="n"/>
      <c r="S238" s="48" t="n"/>
      <c r="T238" s="18">
        <f>'Investment Analysis'!AH238</f>
        <v/>
      </c>
      <c r="U238" s="15">
        <f>'Investment Analysis'!AF238</f>
        <v/>
      </c>
      <c r="V238" s="48" t="n"/>
      <c r="W238" s="18">
        <f>'Investment Analysis'!AO238</f>
        <v/>
      </c>
      <c r="X238" s="15">
        <f>'Investment Analysis'!AM238</f>
        <v/>
      </c>
      <c r="Y238" s="48" t="n"/>
      <c r="Z238" s="18">
        <f>IF(Y238&gt;0,(Y238-Z$5)/Z$5,0)</f>
        <v/>
      </c>
      <c r="AA238" s="15">
        <f>'Investment Analysis'!GM238</f>
        <v/>
      </c>
      <c r="AB238" s="48" t="n"/>
      <c r="AC238" s="18">
        <f>IF(AB238&gt;0,(AB238+8000+5000-AC$5)/AC$5,0)</f>
        <v/>
      </c>
      <c r="AD238" s="15">
        <f>'Investment Analysis'!AT238</f>
        <v/>
      </c>
      <c r="AE238" s="48" t="n"/>
      <c r="AF238" s="18">
        <f>'Investment Analysis'!BC238</f>
        <v/>
      </c>
      <c r="AG238" s="15">
        <f>'Investment Analysis'!BA238</f>
        <v/>
      </c>
      <c r="AH238" s="48" t="n"/>
      <c r="AI238" s="18">
        <f>IF(AH238&gt;0,(AH238-5000+20000+20000-AI$5)/AI$5,0)</f>
        <v/>
      </c>
      <c r="AJ238" s="15">
        <f>'Investment Analysis'!BH238</f>
        <v/>
      </c>
      <c r="AK238" s="48" t="n"/>
      <c r="AL238" s="18">
        <f>IF(AK238&gt;0,(AK238+7000-AL$5)/AL$5,0)</f>
        <v/>
      </c>
      <c r="AM238" s="15">
        <f>'Investment Analysis'!BO238</f>
        <v/>
      </c>
      <c r="AN238" s="48" t="n"/>
      <c r="AO238" s="18">
        <f>IF(AN238&gt;0,(AN238+25000+5000-AO$5)/AO$5,0)</f>
        <v/>
      </c>
      <c r="AP238" s="15">
        <f>'Investment Analysis'!BV238</f>
        <v/>
      </c>
      <c r="AQ238" s="48" t="n"/>
      <c r="AR238" s="18">
        <f>IF(AQ238&gt;0,(AQ238+10000+4000-AR$5)/AR$5,0)</f>
        <v/>
      </c>
      <c r="AS238" s="15">
        <f>'Investment Analysis'!CC238</f>
        <v/>
      </c>
      <c r="AT238" s="48" t="n"/>
      <c r="AU238" s="18">
        <f>'Investment Analysis'!CL238</f>
        <v/>
      </c>
      <c r="AV238" s="15">
        <f>'Investment Analysis'!CJ238</f>
        <v/>
      </c>
      <c r="AW238" s="48" t="n"/>
      <c r="AX238" s="18">
        <f>IF(AW238&gt;0,(AW238+2000-AX$5)/AX$5,0)</f>
        <v/>
      </c>
      <c r="AY238" s="15">
        <f>'Investment Analysis'!CQ238</f>
        <v/>
      </c>
      <c r="AZ238" s="48" t="n"/>
      <c r="BA238" s="18">
        <f>'Investment Analysis'!CZ238</f>
        <v/>
      </c>
      <c r="BB238" s="15">
        <f>'Investment Analysis'!CX238</f>
        <v/>
      </c>
      <c r="BC238" s="48" t="n"/>
      <c r="BD238" s="18">
        <f>IF(BC238&gt;0,(BC238-10000+30000+10000-BD$5)/BD$5,0)</f>
        <v/>
      </c>
      <c r="BE238" s="15">
        <f>'Investment Analysis'!DE238</f>
        <v/>
      </c>
      <c r="BF238" s="48" t="n"/>
      <c r="BG238" s="18">
        <f>'Investment Analysis'!DN238</f>
        <v/>
      </c>
      <c r="BH238" s="15">
        <f>'Investment Analysis'!DL238</f>
        <v/>
      </c>
      <c r="BI238" s="48" t="n"/>
      <c r="BJ238" s="18">
        <f>'Investment Analysis'!EB238</f>
        <v/>
      </c>
      <c r="BK238" s="15">
        <f>'Investment Analysis'!DZ238</f>
        <v/>
      </c>
      <c r="BL238" s="48" t="n"/>
      <c r="BM238" s="18">
        <f>'Investment Analysis'!EI238</f>
        <v/>
      </c>
      <c r="BN238" s="15">
        <f>'Investment Analysis'!EG238</f>
        <v/>
      </c>
      <c r="BO238" s="48" t="n"/>
      <c r="BP238" s="18">
        <f>'Investment Analysis'!DU238</f>
        <v/>
      </c>
      <c r="BQ238" s="15">
        <f>'Investment Analysis'!DS238</f>
        <v/>
      </c>
      <c r="BR238" s="48" t="n"/>
      <c r="BS238" s="18">
        <f>'Investment Analysis'!EP238</f>
        <v/>
      </c>
      <c r="BT238" s="15">
        <f>'Investment Analysis'!EN238</f>
        <v/>
      </c>
      <c r="BU238" s="48" t="n"/>
      <c r="BV238" s="18">
        <f>IF(BU238&gt;0,(BU238+8000-BV$5)/BV$5,0)</f>
        <v/>
      </c>
      <c r="BW238" s="15">
        <f>'Investment Analysis'!EU238</f>
        <v/>
      </c>
      <c r="BX238" s="48" t="n"/>
      <c r="BY238" s="18">
        <f>IF(BX238&gt;0,(BX238-10000-5000-BY$5)/BY$5,0)</f>
        <v/>
      </c>
      <c r="BZ238" s="15">
        <f>'Investment Analysis'!FB238</f>
        <v/>
      </c>
      <c r="CA238" s="48" t="n"/>
      <c r="CB238" s="18">
        <f>IF(CA238&gt;0,(CA238-CB$5)/CB$5,0)</f>
        <v/>
      </c>
      <c r="CC238" s="15">
        <f>'Investment Analysis'!FI238</f>
        <v/>
      </c>
      <c r="CD238" s="48" t="n"/>
      <c r="CE238" s="18">
        <f>'Investment Analysis'!FR238</f>
        <v/>
      </c>
      <c r="CF238" s="15">
        <f>'Investment Analysis'!FP238</f>
        <v/>
      </c>
      <c r="CG238" s="48" t="n"/>
      <c r="CH238" s="18">
        <f>'Investment Analysis'!FR238</f>
        <v/>
      </c>
      <c r="CI238" s="15">
        <f>'Investment Analysis'!FW238</f>
        <v/>
      </c>
      <c r="CJ238" s="48" t="n"/>
      <c r="CK238" s="18">
        <f>IF(CJ238&gt;0,(CJ238+5000+8000-CK$5)/CK$5,0)</f>
        <v/>
      </c>
      <c r="CL238" s="15">
        <f>'Investment Analysis'!GD238</f>
        <v/>
      </c>
      <c r="CM238" s="48" t="n"/>
      <c r="CN238" s="18">
        <f>IF(CM238&gt;0,(CM238-CN$5)/CN$5,0)</f>
        <v/>
      </c>
      <c r="CO238" s="15">
        <f>'Investment Analysis'!GT238</f>
        <v/>
      </c>
      <c r="CP238" s="48" t="n"/>
      <c r="CQ238" s="18">
        <f>IF(CP238&gt;0,(CP238-CQ$5)/CQ$5,0)</f>
        <v/>
      </c>
      <c r="CR238" s="15">
        <f>'Investment Analysis'!HG238</f>
        <v/>
      </c>
      <c r="CS238" s="48" t="n"/>
      <c r="CT238" s="18">
        <f>IF(CS238&gt;0,(CS238-CT$5)/CT$5,0)</f>
        <v/>
      </c>
      <c r="CU238" s="15">
        <f>'Investment Analysis'!HN238</f>
        <v/>
      </c>
      <c r="CV238" s="48" t="n"/>
      <c r="CW238" s="18">
        <f>IF(CV238&gt;0,(CV238-CW$5)/CW$5,0)</f>
        <v/>
      </c>
      <c r="CX238" s="15">
        <f>'Investment Analysis'!IB238</f>
        <v/>
      </c>
      <c r="CY238" s="48" t="n"/>
      <c r="CZ238" s="18">
        <f>IF(CY238&gt;0,(CY238-CZ$5)/CZ$5,0)</f>
        <v/>
      </c>
      <c r="DA238" s="15">
        <f>'Investment Analysis'!II238</f>
        <v/>
      </c>
      <c r="DB238" s="48" t="n"/>
      <c r="DC238" s="18">
        <f>IF(DB238&gt;0,(DB238-DC$5)/DC$5,0)</f>
        <v/>
      </c>
      <c r="DD238" s="15">
        <f>'Investment Analysis'!IP238</f>
        <v/>
      </c>
      <c r="DE238" s="48" t="n"/>
      <c r="DF238" s="18">
        <f>'Investment Analysis'!IY238</f>
        <v/>
      </c>
      <c r="DG238" s="15">
        <f>'Investment Analysis'!IW238</f>
        <v/>
      </c>
      <c r="DH238" s="48" t="n"/>
      <c r="DI238" s="18">
        <f>IF(DH238&gt;0,(DH238-DI$5)/DI$5,0)</f>
        <v/>
      </c>
      <c r="DJ238" s="15">
        <f>'Investment Analysis'!JD238</f>
        <v/>
      </c>
      <c r="DK238" s="48" t="n"/>
      <c r="DL238" s="18">
        <f>IF(DK238&gt;0,(DK238-DL$5)/DL$5,0)</f>
        <v/>
      </c>
      <c r="DM238" s="15">
        <f>'Investment Analysis'!JK238</f>
        <v/>
      </c>
      <c r="DN238" s="48" t="n"/>
      <c r="DO238" s="18">
        <f>IF(DN238&gt;0,(DN238-DO$5)/DO$5,0)</f>
        <v/>
      </c>
      <c r="DP238" s="15">
        <f>'Investment Analysis'!HU238</f>
        <v/>
      </c>
      <c r="DQ238" s="48" t="n"/>
      <c r="DR238" s="18">
        <f>IF(DQ238&gt;0,(DQ238-DR$5)/DR$5,0)</f>
        <v/>
      </c>
      <c r="DS238" s="15">
        <f>'Investment Analysis'!JR238</f>
        <v/>
      </c>
      <c r="DT238" s="48" t="n"/>
      <c r="DU238" s="18">
        <f>IF(DT238&gt;0,(DT238-630.54-DU$5)/DU$5,0)</f>
        <v/>
      </c>
      <c r="DV238" s="15">
        <f>'Investment Analysis'!JY238</f>
        <v/>
      </c>
      <c r="DW238" s="48" t="n"/>
      <c r="DX238" s="18">
        <f>IF(DW238&gt;0,(DW238-DX$5)/DX$5,0)</f>
        <v/>
      </c>
      <c r="DY238" s="15">
        <f>'Investment Analysis'!KF238</f>
        <v/>
      </c>
      <c r="DZ238" s="48" t="n"/>
      <c r="EA238" s="18">
        <f>IF(DZ238&gt;0,(DZ238-EA$5)/EA$5,0)</f>
        <v/>
      </c>
      <c r="EB238" s="15">
        <f>'Investment Analysis'!KM238</f>
        <v/>
      </c>
      <c r="EC238" s="48" t="n"/>
      <c r="ED238" s="18">
        <f>'Investment Analysis'!KV238</f>
        <v/>
      </c>
      <c r="EE238" s="15">
        <f>'Investment Analysis'!KT238</f>
        <v/>
      </c>
      <c r="EF238" s="48" t="n"/>
      <c r="EG238" s="18">
        <f>IF(EF238&gt;0,(EF238-EG$5)/EG$5,0)</f>
        <v/>
      </c>
      <c r="EH238" s="15">
        <f>'Investment Analysis'!LH238</f>
        <v/>
      </c>
      <c r="EI238" s="48" t="n"/>
      <c r="EJ238" s="18">
        <f>'Investment Analysis'!LQ238</f>
        <v/>
      </c>
      <c r="EK238" s="15">
        <f>'Investment Analysis'!LO238</f>
        <v/>
      </c>
      <c r="EL238" s="48" t="n"/>
      <c r="EM238" s="18">
        <f>IF(EL238&gt;0,(EL238-EM$4)/EM$4,0)</f>
        <v/>
      </c>
      <c r="EN238" s="15">
        <f>'Investment Analysis'!LX238</f>
        <v/>
      </c>
      <c r="EO238" s="48" t="n"/>
      <c r="EP238" s="68">
        <f>IF(EO238&gt;0,(EO238-500-EP$5)/EP$5,0)</f>
        <v/>
      </c>
      <c r="EQ238" s="15">
        <f>'Investment Analysis'!MC238</f>
        <v/>
      </c>
      <c r="ER238" s="48" t="n"/>
      <c r="ES238" s="18">
        <f>'Investment Analysis'!LX238</f>
        <v/>
      </c>
      <c r="ET238" s="15">
        <f>'Investment Analysis'!LA238</f>
        <v/>
      </c>
      <c r="EU238" s="48" t="n"/>
      <c r="EV238" s="18">
        <f>'Investment Analysis'!ML238</f>
        <v/>
      </c>
      <c r="EW238" s="15">
        <f>'Investment Analysis'!MJ238</f>
        <v/>
      </c>
      <c r="EX238" s="48" t="n"/>
      <c r="EY238" s="18">
        <f>IF(EX238&gt;0,(EX238-EY$5)/EY$5,0)</f>
        <v/>
      </c>
      <c r="EZ238" s="15">
        <f>'Investment Analysis'!MQ238</f>
        <v/>
      </c>
      <c r="FA238" s="48" t="n"/>
      <c r="FB238" s="18">
        <f>IF(FA238&gt;0,(FA238-FB$5)/FB$5,0)</f>
        <v/>
      </c>
      <c r="FC238" s="15">
        <f>'Investment Analysis'!MX238</f>
        <v/>
      </c>
      <c r="FD238" s="48" t="n"/>
      <c r="FE238" s="18">
        <f>IF(FD238&gt;0,(FD238-FE$5)/FE$5,0)</f>
        <v/>
      </c>
      <c r="FF238" s="15">
        <f>'Investment Analysis'!NE238</f>
        <v/>
      </c>
      <c r="FG238" s="48" t="n"/>
      <c r="FH238" s="18">
        <f>IF(FG238&gt;0,(FG238-FH$5)/FH$5,0)</f>
        <v/>
      </c>
      <c r="FI238" s="15">
        <f>'Investment Analysis'!NL238</f>
        <v/>
      </c>
      <c r="FJ238" s="48" t="n"/>
      <c r="FK238" s="18">
        <f>IF(FJ238&gt;0,(FJ238-FK$5)/FK$5,0)</f>
        <v/>
      </c>
      <c r="FL238" s="15">
        <f>'Investment Analysis'!NS238</f>
        <v/>
      </c>
      <c r="FM238" s="48" t="n"/>
      <c r="FN238" s="18">
        <f>IF(FM238&gt;0,(FM238-FN$5)/FN$5,0)</f>
        <v/>
      </c>
      <c r="FO238" s="15">
        <f>'Investment Analysis'!NZ238</f>
        <v/>
      </c>
      <c r="FP238" s="48" t="n"/>
      <c r="FQ238" s="18">
        <f>IF(FP238&gt;0,(FP238-FQ$5)/FQ$5,0)</f>
        <v/>
      </c>
      <c r="FR238" s="15">
        <f>'Investment Analysis'!OG238</f>
        <v/>
      </c>
      <c r="FS238" s="48" t="n"/>
      <c r="FT238" s="18">
        <f>IF(FS238&gt;0,(FS238-FT$5)/FT$5,0)</f>
        <v/>
      </c>
      <c r="FU238" s="15">
        <f>'Investment Analysis'!ON238</f>
        <v/>
      </c>
      <c r="FV238" s="48" t="n"/>
      <c r="FW238" s="18">
        <f>IF(FV238&gt;0,(FV238-FW$5)/FW$5,0)</f>
        <v/>
      </c>
      <c r="FX238" s="15">
        <f>'Investment Analysis'!OU238</f>
        <v/>
      </c>
      <c r="FY238" s="48" t="n"/>
      <c r="FZ238" s="18">
        <f>IF(FY238&gt;0,(FY238-FZ$5)/FZ$5,0)</f>
        <v/>
      </c>
      <c r="GA238" s="15">
        <f>'Investment Analysis'!PB238</f>
        <v/>
      </c>
      <c r="GB238" s="48" t="n"/>
      <c r="GC238" s="18">
        <f>'Investment Analysis'!PK238</f>
        <v/>
      </c>
      <c r="GD238" s="15">
        <f>'Investment Analysis'!PI238</f>
        <v/>
      </c>
      <c r="GE238" s="48" t="n"/>
      <c r="GF238" s="18">
        <f>'Investment Analysis'!PY238</f>
        <v/>
      </c>
      <c r="GG238" s="15">
        <f>'Investment Analysis'!PW238</f>
        <v/>
      </c>
      <c r="GH238" s="48" t="n"/>
      <c r="GI238" s="18">
        <f>'Investment Analysis'!QF238</f>
        <v/>
      </c>
      <c r="GJ238" s="15">
        <f>'Investment Analysis'!QD238</f>
        <v/>
      </c>
      <c r="GK238" s="48" t="n"/>
      <c r="GL238" s="18">
        <f>'Investment Analysis'!QM238</f>
        <v/>
      </c>
      <c r="GM238" s="15">
        <f>'Investment Analysis'!QK238</f>
        <v/>
      </c>
      <c r="GN238" s="48" t="n"/>
      <c r="GO238" s="18">
        <f>'Investment Analysis'!QT238</f>
        <v/>
      </c>
      <c r="GP238" s="15">
        <f>'Investment Analysis'!QR238</f>
        <v/>
      </c>
      <c r="GQ238" s="48" t="n"/>
      <c r="GR238" s="18">
        <f>'Investment Analysis'!RA238</f>
        <v/>
      </c>
      <c r="GS238" s="15">
        <f>'Investment Analysis'!QY238</f>
        <v/>
      </c>
      <c r="GT238" s="48" t="n"/>
      <c r="GU238" s="18">
        <f>'Investment Analysis'!RH238</f>
        <v/>
      </c>
      <c r="GV238" s="15">
        <f>'Investment Analysis'!RF238</f>
        <v/>
      </c>
      <c r="GW238" s="48" t="n"/>
      <c r="GX238" s="18">
        <f>'Investment Analysis'!RO238</f>
        <v/>
      </c>
      <c r="GY238" s="15">
        <f>'Investment Analysis'!RM238</f>
        <v/>
      </c>
      <c r="GZ238" s="48" t="n"/>
      <c r="HA238" s="18">
        <f>'Investment Analysis'!RV238</f>
        <v/>
      </c>
      <c r="HB238" s="15">
        <f>'Investment Analysis'!RT238</f>
        <v/>
      </c>
      <c r="HC238" s="48" t="n"/>
      <c r="HD238" s="18">
        <f>'Investment Analysis'!SC238</f>
        <v/>
      </c>
      <c r="HE238" s="15">
        <f>'Investment Analysis'!SA238</f>
        <v/>
      </c>
      <c r="HF238" s="48" t="n"/>
      <c r="HG238" s="18">
        <f>'Investment Analysis'!SJ238</f>
        <v/>
      </c>
      <c r="HH238" s="15">
        <f>'Investment Analysis'!SH238</f>
        <v/>
      </c>
      <c r="HI238" s="48" t="n"/>
      <c r="HJ238" s="18">
        <f>'Investment Analysis'!SM238</f>
        <v/>
      </c>
      <c r="HK238" s="15">
        <f>'Investment Analysis'!SK238</f>
        <v/>
      </c>
      <c r="HL238" s="48" t="n"/>
      <c r="HM238" s="18">
        <f>'Investment Analysis'!SP238</f>
        <v/>
      </c>
      <c r="HN238" s="15">
        <f>'Investment Analysis'!SN238</f>
        <v/>
      </c>
      <c r="HO238" s="48" t="n"/>
      <c r="HP238" s="18">
        <f>'Investment Analysis'!TE238</f>
        <v/>
      </c>
      <c r="HQ238" s="15">
        <f>'Investment Analysis'!TC238</f>
        <v/>
      </c>
      <c r="HR238" s="48" t="n"/>
      <c r="HS238" s="18">
        <f>'Investment Analysis'!TL238</f>
        <v/>
      </c>
      <c r="HT238" s="15">
        <f>'Investment Analysis'!TJ238</f>
        <v/>
      </c>
      <c r="HU238" s="48" t="n"/>
      <c r="HV238" s="18">
        <f>'Investment Analysis'!TS238</f>
        <v/>
      </c>
      <c r="HW238" s="15">
        <f>'Investment Analysis'!TQ238</f>
        <v/>
      </c>
      <c r="HX238" s="48" t="n"/>
      <c r="HY238" s="18">
        <f>'Investment Analysis'!TZ238</f>
        <v/>
      </c>
      <c r="HZ238" s="15">
        <f>'Investment Analysis'!TX238</f>
        <v/>
      </c>
      <c r="IA238" s="48" t="n"/>
      <c r="IB238" s="18">
        <f>'Investment Analysis'!UG238</f>
        <v/>
      </c>
      <c r="IC238" s="15">
        <f>'Investment Analysis'!UE238</f>
        <v/>
      </c>
      <c r="ID238" s="48" t="n"/>
      <c r="IE238" s="18">
        <f>'Investment Analysis'!UN238</f>
        <v/>
      </c>
      <c r="IF238" s="15">
        <f>'Investment Analysis'!UL238</f>
        <v/>
      </c>
      <c r="IG238" s="48" t="n"/>
      <c r="IH238" s="18">
        <f>'Investment Analysis'!UU238</f>
        <v/>
      </c>
      <c r="II238" s="15">
        <f>'Investment Analysis'!US238</f>
        <v/>
      </c>
      <c r="IJ238" s="48" t="n"/>
      <c r="IK238" s="18">
        <f>'Investment Analysis'!VB238</f>
        <v/>
      </c>
      <c r="IL238" s="15">
        <f>'Investment Analysis'!UZ238</f>
        <v/>
      </c>
      <c r="IM238" s="48" t="n"/>
      <c r="IN238" s="18">
        <f>'Investment Analysis'!VI238</f>
        <v/>
      </c>
      <c r="IO238" s="15">
        <f>'Investment Analysis'!VG238</f>
        <v/>
      </c>
      <c r="IP238" s="18" t="n"/>
      <c r="IQ238" s="18" t="n"/>
      <c r="IR238" s="18" t="n"/>
      <c r="IS238" s="108">
        <f>IF(IT238&gt;0,IT238-IT237,0)</f>
        <v/>
      </c>
      <c r="IT238" s="48">
        <f>FY238+FV238+FS238+FP238+FM238+FJ238+FG238+FD238+FA238+EX238+EU238+ER238+EO238+EL238+EI238+EF238+EC238+DZ238+DW238+DT238+DQ238+DN238+DK238+DH238+DE238+DB238+CY238+CV238+CS238+CP238+CJ238+CG238+CD238+CA238+BX238+P238+CM238+GT238+GQ238+GN238+GK238+GH238+GE238+GB238+BU238+BR238+BO238+BL238+BI238+BF238+BC238+AZ238+AW238+AT238+AQ238+AN238+AK238+AH238+AE238+AB238+Y238+V238+S238+GW238+GZ238+HC238+HF238+HI238+HL238+HO238+HR238+HU238</f>
        <v/>
      </c>
      <c r="IU238" s="101">
        <f>IF(IT238&gt;0,IV238,0)</f>
        <v/>
      </c>
      <c r="IV238" s="101" t="n"/>
      <c r="IW238" s="15">
        <f>IF(IT238&gt;0,(IT238+IV$11-I$2)/I$2,0)</f>
        <v/>
      </c>
      <c r="IX238" s="113">
        <f>IF(IT238&gt;0,IT238+IV$11-I$2,0)</f>
        <v/>
      </c>
      <c r="IY238" s="21">
        <f>IF(IT238&gt;0,(IT238+IV$11+IV$33+IV$52+IV$73+IV$93+IV$113+IV$133+IV$159+IV$176+IV$201+IV$224-IT$8)/IT$8,0)</f>
        <v/>
      </c>
      <c r="IZ238" s="173">
        <f>IF(IT238&gt;0,IT238+IV$11+IV$33+IV$52+IV$73+IV$93+IV$113+IV$133+IV$159+IV$176+IV$201+IV$224-IT$8,0)</f>
        <v/>
      </c>
    </row>
    <row r="239">
      <c r="A239" s="554">
        <f>'Investment Analysis'!A239</f>
        <v/>
      </c>
      <c r="B239" s="4">
        <f>'Investment Analysis'!B239</f>
        <v/>
      </c>
      <c r="C239" s="27">
        <f>'Investment Analysis'!C239</f>
        <v/>
      </c>
      <c r="D239" s="14">
        <f>'Investment Analysis'!D239</f>
        <v/>
      </c>
      <c r="E239" s="15">
        <f>'Investment Analysis'!E239</f>
        <v/>
      </c>
      <c r="F239" s="13">
        <f>'Investment Analysis'!G239</f>
        <v/>
      </c>
      <c r="G239" s="14">
        <f>'Investment Analysis'!H239</f>
        <v/>
      </c>
      <c r="H239" s="15">
        <f>'Investment Analysis'!I239</f>
        <v/>
      </c>
      <c r="I239" s="13">
        <f>'Investment Analysis'!K239</f>
        <v/>
      </c>
      <c r="J239" s="14">
        <f>'Investment Analysis'!L239</f>
        <v/>
      </c>
      <c r="K239" s="15">
        <f>'Investment Analysis'!M239</f>
        <v/>
      </c>
      <c r="L239" s="41">
        <f>'Investment Analysis'!T239</f>
        <v/>
      </c>
      <c r="M239" s="21">
        <f>'Investment Analysis'!V239</f>
        <v/>
      </c>
      <c r="N239" s="21">
        <f>'Investment Analysis'!W239</f>
        <v/>
      </c>
      <c r="P239" s="48">
        <f>'Investment Analysis'!Y239</f>
        <v/>
      </c>
      <c r="Q239" s="18" t="n"/>
      <c r="R239" s="83" t="n"/>
      <c r="S239" s="48" t="n"/>
      <c r="T239" s="18">
        <f>'Investment Analysis'!AH239</f>
        <v/>
      </c>
      <c r="U239" s="15">
        <f>'Investment Analysis'!AF239</f>
        <v/>
      </c>
      <c r="V239" s="48" t="n"/>
      <c r="W239" s="18">
        <f>'Investment Analysis'!AO239</f>
        <v/>
      </c>
      <c r="X239" s="15">
        <f>'Investment Analysis'!AM239</f>
        <v/>
      </c>
      <c r="Y239" s="48" t="n"/>
      <c r="Z239" s="18">
        <f>IF(Y239&gt;0,(Y239-Z$5)/Z$5,0)</f>
        <v/>
      </c>
      <c r="AA239" s="15">
        <f>'Investment Analysis'!GM239</f>
        <v/>
      </c>
      <c r="AB239" s="48" t="n"/>
      <c r="AC239" s="18">
        <f>IF(AB239&gt;0,(AB239+8000+5000-AC$5)/AC$5,0)</f>
        <v/>
      </c>
      <c r="AD239" s="15">
        <f>'Investment Analysis'!AT239</f>
        <v/>
      </c>
      <c r="AE239" s="48" t="n"/>
      <c r="AF239" s="18">
        <f>'Investment Analysis'!BC239</f>
        <v/>
      </c>
      <c r="AG239" s="15">
        <f>'Investment Analysis'!BA239</f>
        <v/>
      </c>
      <c r="AH239" s="48" t="n"/>
      <c r="AI239" s="18">
        <f>IF(AH239&gt;0,(AH239-5000+20000+20000-AI$5)/AI$5,0)</f>
        <v/>
      </c>
      <c r="AJ239" s="15">
        <f>'Investment Analysis'!BH239</f>
        <v/>
      </c>
      <c r="AK239" s="48" t="n"/>
      <c r="AL239" s="18">
        <f>IF(AK239&gt;0,(AK239+7000-AL$5)/AL$5,0)</f>
        <v/>
      </c>
      <c r="AM239" s="15">
        <f>'Investment Analysis'!BO239</f>
        <v/>
      </c>
      <c r="AN239" s="48" t="n"/>
      <c r="AO239" s="18">
        <f>IF(AN239&gt;0,(AN239+25000+5000-AO$5)/AO$5,0)</f>
        <v/>
      </c>
      <c r="AP239" s="15">
        <f>'Investment Analysis'!BV239</f>
        <v/>
      </c>
      <c r="AQ239" s="48" t="n"/>
      <c r="AR239" s="18">
        <f>IF(AQ239&gt;0,(AQ239+10000+4000-AR$5)/AR$5,0)</f>
        <v/>
      </c>
      <c r="AS239" s="15">
        <f>'Investment Analysis'!CC239</f>
        <v/>
      </c>
      <c r="AT239" s="48" t="n"/>
      <c r="AU239" s="18">
        <f>'Investment Analysis'!CL239</f>
        <v/>
      </c>
      <c r="AV239" s="15">
        <f>'Investment Analysis'!CJ239</f>
        <v/>
      </c>
      <c r="AW239" s="48" t="n"/>
      <c r="AX239" s="18">
        <f>IF(AW239&gt;0,(AW239+2000-AX$5)/AX$5,0)</f>
        <v/>
      </c>
      <c r="AY239" s="15">
        <f>'Investment Analysis'!CQ239</f>
        <v/>
      </c>
      <c r="AZ239" s="48" t="n"/>
      <c r="BA239" s="18">
        <f>'Investment Analysis'!CZ239</f>
        <v/>
      </c>
      <c r="BB239" s="15">
        <f>'Investment Analysis'!CX239</f>
        <v/>
      </c>
      <c r="BC239" s="48" t="n"/>
      <c r="BD239" s="18">
        <f>IF(BC239&gt;0,(BC239-10000+30000+10000-BD$5)/BD$5,0)</f>
        <v/>
      </c>
      <c r="BE239" s="15">
        <f>'Investment Analysis'!DE239</f>
        <v/>
      </c>
      <c r="BF239" s="48" t="n"/>
      <c r="BG239" s="18">
        <f>'Investment Analysis'!DN239</f>
        <v/>
      </c>
      <c r="BH239" s="15">
        <f>'Investment Analysis'!DL239</f>
        <v/>
      </c>
      <c r="BI239" s="48" t="n"/>
      <c r="BJ239" s="18">
        <f>'Investment Analysis'!EB239</f>
        <v/>
      </c>
      <c r="BK239" s="15">
        <f>'Investment Analysis'!DZ239</f>
        <v/>
      </c>
      <c r="BL239" s="48" t="n"/>
      <c r="BM239" s="18">
        <f>'Investment Analysis'!EI239</f>
        <v/>
      </c>
      <c r="BN239" s="15">
        <f>'Investment Analysis'!EG239</f>
        <v/>
      </c>
      <c r="BO239" s="48" t="n"/>
      <c r="BP239" s="18">
        <f>'Investment Analysis'!DU239</f>
        <v/>
      </c>
      <c r="BQ239" s="15">
        <f>'Investment Analysis'!DS239</f>
        <v/>
      </c>
      <c r="BR239" s="48" t="n"/>
      <c r="BS239" s="18">
        <f>'Investment Analysis'!EP239</f>
        <v/>
      </c>
      <c r="BT239" s="15">
        <f>'Investment Analysis'!EN239</f>
        <v/>
      </c>
      <c r="BU239" s="48" t="n"/>
      <c r="BV239" s="18">
        <f>IF(BU239&gt;0,(BU239+8000-BV$5)/BV$5,0)</f>
        <v/>
      </c>
      <c r="BW239" s="15">
        <f>'Investment Analysis'!EU239</f>
        <v/>
      </c>
      <c r="BX239" s="48" t="n"/>
      <c r="BY239" s="18">
        <f>IF(BX239&gt;0,(BX239-10000-5000-BY$5)/BY$5,0)</f>
        <v/>
      </c>
      <c r="BZ239" s="15">
        <f>'Investment Analysis'!FB239</f>
        <v/>
      </c>
      <c r="CA239" s="48" t="n"/>
      <c r="CB239" s="18">
        <f>IF(CA239&gt;0,(CA239-CB$5)/CB$5,0)</f>
        <v/>
      </c>
      <c r="CC239" s="15">
        <f>'Investment Analysis'!FI239</f>
        <v/>
      </c>
      <c r="CD239" s="48" t="n"/>
      <c r="CE239" s="18">
        <f>'Investment Analysis'!FR239</f>
        <v/>
      </c>
      <c r="CF239" s="15">
        <f>'Investment Analysis'!FP239</f>
        <v/>
      </c>
      <c r="CG239" s="48" t="n"/>
      <c r="CH239" s="18">
        <f>'Investment Analysis'!FR239</f>
        <v/>
      </c>
      <c r="CI239" s="15">
        <f>'Investment Analysis'!FW239</f>
        <v/>
      </c>
      <c r="CJ239" s="48" t="n"/>
      <c r="CK239" s="18">
        <f>IF(CJ239&gt;0,(CJ239+5000+8000-CK$5)/CK$5,0)</f>
        <v/>
      </c>
      <c r="CL239" s="15">
        <f>'Investment Analysis'!GD239</f>
        <v/>
      </c>
      <c r="CM239" s="48" t="n"/>
      <c r="CN239" s="18">
        <f>IF(CM239&gt;0,(CM239-CN$5)/CN$5,0)</f>
        <v/>
      </c>
      <c r="CO239" s="15">
        <f>'Investment Analysis'!GT239</f>
        <v/>
      </c>
      <c r="CP239" s="48" t="n"/>
      <c r="CQ239" s="18">
        <f>IF(CP239&gt;0,(CP239-CQ$5)/CQ$5,0)</f>
        <v/>
      </c>
      <c r="CR239" s="15">
        <f>'Investment Analysis'!HG239</f>
        <v/>
      </c>
      <c r="CS239" s="48" t="n"/>
      <c r="CT239" s="18">
        <f>IF(CS239&gt;0,(CS239-CT$5)/CT$5,0)</f>
        <v/>
      </c>
      <c r="CU239" s="15">
        <f>'Investment Analysis'!HN239</f>
        <v/>
      </c>
      <c r="CV239" s="48" t="n"/>
      <c r="CW239" s="18">
        <f>IF(CV239&gt;0,(CV239-CW$5)/CW$5,0)</f>
        <v/>
      </c>
      <c r="CX239" s="15">
        <f>'Investment Analysis'!IB239</f>
        <v/>
      </c>
      <c r="CY239" s="48" t="n"/>
      <c r="CZ239" s="18">
        <f>IF(CY239&gt;0,(CY239-CZ$5)/CZ$5,0)</f>
        <v/>
      </c>
      <c r="DA239" s="15">
        <f>'Investment Analysis'!II239</f>
        <v/>
      </c>
      <c r="DB239" s="48" t="n"/>
      <c r="DC239" s="18">
        <f>IF(DB239&gt;0,(DB239-DC$5)/DC$5,0)</f>
        <v/>
      </c>
      <c r="DD239" s="15">
        <f>'Investment Analysis'!IP239</f>
        <v/>
      </c>
      <c r="DE239" s="48" t="n"/>
      <c r="DF239" s="18">
        <f>'Investment Analysis'!IY239</f>
        <v/>
      </c>
      <c r="DG239" s="15">
        <f>'Investment Analysis'!IW239</f>
        <v/>
      </c>
      <c r="DH239" s="48" t="n"/>
      <c r="DI239" s="18">
        <f>IF(DH239&gt;0,(DH239-DI$5)/DI$5,0)</f>
        <v/>
      </c>
      <c r="DJ239" s="15">
        <f>'Investment Analysis'!JD239</f>
        <v/>
      </c>
      <c r="DK239" s="48" t="n"/>
      <c r="DL239" s="18">
        <f>IF(DK239&gt;0,(DK239-DL$5)/DL$5,0)</f>
        <v/>
      </c>
      <c r="DM239" s="15">
        <f>'Investment Analysis'!JK239</f>
        <v/>
      </c>
      <c r="DN239" s="48" t="n"/>
      <c r="DO239" s="18">
        <f>IF(DN239&gt;0,(DN239-DO$5)/DO$5,0)</f>
        <v/>
      </c>
      <c r="DP239" s="15">
        <f>'Investment Analysis'!HU239</f>
        <v/>
      </c>
      <c r="DQ239" s="48" t="n"/>
      <c r="DR239" s="18">
        <f>IF(DQ239&gt;0,(DQ239-DR$5)/DR$5,0)</f>
        <v/>
      </c>
      <c r="DS239" s="15">
        <f>'Investment Analysis'!JR239</f>
        <v/>
      </c>
      <c r="DT239" s="48" t="n"/>
      <c r="DU239" s="18">
        <f>IF(DT239&gt;0,(DT239-630.54-DU$5)/DU$5,0)</f>
        <v/>
      </c>
      <c r="DV239" s="15">
        <f>'Investment Analysis'!JY239</f>
        <v/>
      </c>
      <c r="DW239" s="48" t="n"/>
      <c r="DX239" s="18">
        <f>IF(DW239&gt;0,(DW239-DX$5)/DX$5,0)</f>
        <v/>
      </c>
      <c r="DY239" s="15">
        <f>'Investment Analysis'!KF239</f>
        <v/>
      </c>
      <c r="DZ239" s="48" t="n"/>
      <c r="EA239" s="18">
        <f>IF(DZ239&gt;0,(DZ239-EA$5)/EA$5,0)</f>
        <v/>
      </c>
      <c r="EB239" s="15">
        <f>'Investment Analysis'!KM239</f>
        <v/>
      </c>
      <c r="EC239" s="48" t="n"/>
      <c r="ED239" s="18">
        <f>'Investment Analysis'!KV239</f>
        <v/>
      </c>
      <c r="EE239" s="15">
        <f>'Investment Analysis'!KT239</f>
        <v/>
      </c>
      <c r="EF239" s="48" t="n"/>
      <c r="EG239" s="18">
        <f>IF(EF239&gt;0,(EF239-EG$5)/EG$5,0)</f>
        <v/>
      </c>
      <c r="EH239" s="15">
        <f>'Investment Analysis'!LH239</f>
        <v/>
      </c>
      <c r="EI239" s="48" t="n"/>
      <c r="EJ239" s="18">
        <f>'Investment Analysis'!LQ239</f>
        <v/>
      </c>
      <c r="EK239" s="15">
        <f>'Investment Analysis'!LO239</f>
        <v/>
      </c>
      <c r="EL239" s="48" t="n"/>
      <c r="EM239" s="18">
        <f>IF(EL239&gt;0,(EL239-EM$4)/EM$4,0)</f>
        <v/>
      </c>
      <c r="EN239" s="15">
        <f>'Investment Analysis'!LX239</f>
        <v/>
      </c>
      <c r="EO239" s="48" t="n"/>
      <c r="EP239" s="68">
        <f>IF(EO239&gt;0,(EO239-500-EP$5)/EP$5,0)</f>
        <v/>
      </c>
      <c r="EQ239" s="15">
        <f>'Investment Analysis'!MC239</f>
        <v/>
      </c>
      <c r="ER239" s="48" t="n"/>
      <c r="ES239" s="18">
        <f>'Investment Analysis'!LX239</f>
        <v/>
      </c>
      <c r="ET239" s="15">
        <f>'Investment Analysis'!LA239</f>
        <v/>
      </c>
      <c r="EU239" s="48" t="n"/>
      <c r="EV239" s="18">
        <f>'Investment Analysis'!ML239</f>
        <v/>
      </c>
      <c r="EW239" s="15">
        <f>'Investment Analysis'!MJ239</f>
        <v/>
      </c>
      <c r="EX239" s="48" t="n"/>
      <c r="EY239" s="18">
        <f>IF(EX239&gt;0,(EX239-EY$5)/EY$5,0)</f>
        <v/>
      </c>
      <c r="EZ239" s="15">
        <f>'Investment Analysis'!MQ239</f>
        <v/>
      </c>
      <c r="FA239" s="48" t="n"/>
      <c r="FB239" s="18">
        <f>IF(FA239&gt;0,(FA239-FB$5)/FB$5,0)</f>
        <v/>
      </c>
      <c r="FC239" s="15">
        <f>'Investment Analysis'!MX239</f>
        <v/>
      </c>
      <c r="FD239" s="48" t="n"/>
      <c r="FE239" s="18">
        <f>IF(FD239&gt;0,(FD239-FE$5)/FE$5,0)</f>
        <v/>
      </c>
      <c r="FF239" s="15">
        <f>'Investment Analysis'!NE239</f>
        <v/>
      </c>
      <c r="FG239" s="48" t="n"/>
      <c r="FH239" s="18">
        <f>IF(FG239&gt;0,(FG239-FH$5)/FH$5,0)</f>
        <v/>
      </c>
      <c r="FI239" s="15">
        <f>'Investment Analysis'!NL239</f>
        <v/>
      </c>
      <c r="FJ239" s="48" t="n"/>
      <c r="FK239" s="18">
        <f>IF(FJ239&gt;0,(FJ239-FK$5)/FK$5,0)</f>
        <v/>
      </c>
      <c r="FL239" s="15">
        <f>'Investment Analysis'!NS239</f>
        <v/>
      </c>
      <c r="FM239" s="48" t="n"/>
      <c r="FN239" s="18">
        <f>IF(FM239&gt;0,(FM239-FN$5)/FN$5,0)</f>
        <v/>
      </c>
      <c r="FO239" s="15">
        <f>'Investment Analysis'!NZ239</f>
        <v/>
      </c>
      <c r="FP239" s="48" t="n"/>
      <c r="FQ239" s="18">
        <f>IF(FP239&gt;0,(FP239-FQ$5)/FQ$5,0)</f>
        <v/>
      </c>
      <c r="FR239" s="15">
        <f>'Investment Analysis'!OG239</f>
        <v/>
      </c>
      <c r="FS239" s="48" t="n"/>
      <c r="FT239" s="18">
        <f>IF(FS239&gt;0,(FS239-FT$5)/FT$5,0)</f>
        <v/>
      </c>
      <c r="FU239" s="15">
        <f>'Investment Analysis'!ON239</f>
        <v/>
      </c>
      <c r="FV239" s="48" t="n"/>
      <c r="FW239" s="18">
        <f>IF(FV239&gt;0,(FV239-FW$5)/FW$5,0)</f>
        <v/>
      </c>
      <c r="FX239" s="15">
        <f>'Investment Analysis'!OU239</f>
        <v/>
      </c>
      <c r="FY239" s="48" t="n"/>
      <c r="FZ239" s="18">
        <f>IF(FY239&gt;0,(FY239-FZ$5)/FZ$5,0)</f>
        <v/>
      </c>
      <c r="GA239" s="15">
        <f>'Investment Analysis'!PB239</f>
        <v/>
      </c>
      <c r="GB239" s="48" t="n"/>
      <c r="GC239" s="18">
        <f>'Investment Analysis'!PK239</f>
        <v/>
      </c>
      <c r="GD239" s="15">
        <f>'Investment Analysis'!PI239</f>
        <v/>
      </c>
      <c r="GE239" s="48" t="n"/>
      <c r="GF239" s="18">
        <f>'Investment Analysis'!PY239</f>
        <v/>
      </c>
      <c r="GG239" s="15">
        <f>'Investment Analysis'!PW239</f>
        <v/>
      </c>
      <c r="GH239" s="48" t="n"/>
      <c r="GI239" s="18">
        <f>'Investment Analysis'!QF239</f>
        <v/>
      </c>
      <c r="GJ239" s="15">
        <f>'Investment Analysis'!QD239</f>
        <v/>
      </c>
      <c r="GK239" s="48" t="n"/>
      <c r="GL239" s="18">
        <f>'Investment Analysis'!QM239</f>
        <v/>
      </c>
      <c r="GM239" s="15">
        <f>'Investment Analysis'!QK239</f>
        <v/>
      </c>
      <c r="GN239" s="48" t="n"/>
      <c r="GO239" s="18">
        <f>'Investment Analysis'!QT239</f>
        <v/>
      </c>
      <c r="GP239" s="15">
        <f>'Investment Analysis'!QR239</f>
        <v/>
      </c>
      <c r="GQ239" s="48" t="n"/>
      <c r="GR239" s="18">
        <f>'Investment Analysis'!RA239</f>
        <v/>
      </c>
      <c r="GS239" s="15">
        <f>'Investment Analysis'!QY239</f>
        <v/>
      </c>
      <c r="GT239" s="48" t="n"/>
      <c r="GU239" s="18">
        <f>'Investment Analysis'!RH239</f>
        <v/>
      </c>
      <c r="GV239" s="15">
        <f>'Investment Analysis'!RF239</f>
        <v/>
      </c>
      <c r="GW239" s="48" t="n"/>
      <c r="GX239" s="18">
        <f>'Investment Analysis'!RO239</f>
        <v/>
      </c>
      <c r="GY239" s="15">
        <f>'Investment Analysis'!RM239</f>
        <v/>
      </c>
      <c r="GZ239" s="48" t="n"/>
      <c r="HA239" s="18">
        <f>'Investment Analysis'!RV239</f>
        <v/>
      </c>
      <c r="HB239" s="15">
        <f>'Investment Analysis'!RT239</f>
        <v/>
      </c>
      <c r="HC239" s="48" t="n"/>
      <c r="HD239" s="18">
        <f>'Investment Analysis'!SC239</f>
        <v/>
      </c>
      <c r="HE239" s="15">
        <f>'Investment Analysis'!SA239</f>
        <v/>
      </c>
      <c r="HF239" s="48" t="n"/>
      <c r="HG239" s="18">
        <f>'Investment Analysis'!SJ239</f>
        <v/>
      </c>
      <c r="HH239" s="15">
        <f>'Investment Analysis'!SH239</f>
        <v/>
      </c>
      <c r="HI239" s="48" t="n"/>
      <c r="HJ239" s="18">
        <f>'Investment Analysis'!SM239</f>
        <v/>
      </c>
      <c r="HK239" s="15">
        <f>'Investment Analysis'!SK239</f>
        <v/>
      </c>
      <c r="HL239" s="48" t="n"/>
      <c r="HM239" s="18">
        <f>'Investment Analysis'!SP239</f>
        <v/>
      </c>
      <c r="HN239" s="15">
        <f>'Investment Analysis'!SN239</f>
        <v/>
      </c>
      <c r="HO239" s="48" t="n"/>
      <c r="HP239" s="18">
        <f>'Investment Analysis'!TE239</f>
        <v/>
      </c>
      <c r="HQ239" s="15">
        <f>'Investment Analysis'!TC239</f>
        <v/>
      </c>
      <c r="HR239" s="48" t="n"/>
      <c r="HS239" s="18">
        <f>'Investment Analysis'!TL239</f>
        <v/>
      </c>
      <c r="HT239" s="15">
        <f>'Investment Analysis'!TJ239</f>
        <v/>
      </c>
      <c r="HU239" s="48" t="n"/>
      <c r="HV239" s="18">
        <f>'Investment Analysis'!TS239</f>
        <v/>
      </c>
      <c r="HW239" s="15">
        <f>'Investment Analysis'!TQ239</f>
        <v/>
      </c>
      <c r="HX239" s="48" t="n"/>
      <c r="HY239" s="18">
        <f>'Investment Analysis'!TZ239</f>
        <v/>
      </c>
      <c r="HZ239" s="15">
        <f>'Investment Analysis'!TX239</f>
        <v/>
      </c>
      <c r="IA239" s="48" t="n"/>
      <c r="IB239" s="18">
        <f>'Investment Analysis'!UG239</f>
        <v/>
      </c>
      <c r="IC239" s="15">
        <f>'Investment Analysis'!UE239</f>
        <v/>
      </c>
      <c r="ID239" s="48" t="n"/>
      <c r="IE239" s="18">
        <f>'Investment Analysis'!UN239</f>
        <v/>
      </c>
      <c r="IF239" s="15">
        <f>'Investment Analysis'!UL239</f>
        <v/>
      </c>
      <c r="IG239" s="48" t="n"/>
      <c r="IH239" s="18">
        <f>'Investment Analysis'!UU239</f>
        <v/>
      </c>
      <c r="II239" s="15">
        <f>'Investment Analysis'!US239</f>
        <v/>
      </c>
      <c r="IJ239" s="48" t="n"/>
      <c r="IK239" s="18">
        <f>'Investment Analysis'!VB239</f>
        <v/>
      </c>
      <c r="IL239" s="15">
        <f>'Investment Analysis'!UZ239</f>
        <v/>
      </c>
      <c r="IM239" s="48" t="n"/>
      <c r="IN239" s="18">
        <f>'Investment Analysis'!VI239</f>
        <v/>
      </c>
      <c r="IO239" s="15">
        <f>'Investment Analysis'!VG239</f>
        <v/>
      </c>
      <c r="IP239" s="18" t="n"/>
      <c r="IQ239" s="18" t="n"/>
      <c r="IR239" s="18" t="n"/>
      <c r="IS239" s="108">
        <f>IF(IT239&gt;0,IT239-IT238,0)</f>
        <v/>
      </c>
      <c r="IT239" s="48">
        <f>FY239+FV239+FS239+FP239+FM239+FJ239+FG239+FD239+FA239+EX239+EU239+ER239+EO239+EL239+EI239+EF239+EC239+DZ239+DW239+DT239+DQ239+DN239+DK239+DH239+DE239+DB239+CY239+CV239+CS239+CP239+CJ239+CG239+CD239+CA239+BX239+P239+CM239+GT239+GQ239+GN239+GK239+GH239+GE239+GB239+BU239+BR239+BO239+BL239+BI239+BF239+BC239+AZ239+AW239+AT239+AQ239+AN239+AK239+AH239+AE239+AB239+Y239+V239+S239+GW239+GZ239+HC239+HF239+HI239+HL239+HO239+HR239+HU239</f>
        <v/>
      </c>
      <c r="IU239" s="101">
        <f>IF(IT239&gt;0,IV239,0)</f>
        <v/>
      </c>
      <c r="IV239" s="101" t="n"/>
      <c r="IW239" s="15">
        <f>IF(IT239&gt;0,(IT239+IV$11-I$2)/I$2,0)</f>
        <v/>
      </c>
      <c r="IX239" s="113">
        <f>IF(IT239&gt;0,IT239+IV$11-I$2,0)</f>
        <v/>
      </c>
      <c r="IY239" s="21">
        <f>IF(IT239&gt;0,(IT239+IV$11+IV$33+IV$52+IV$73+IV$93+IV$113+IV$133+IV$159+IV$176+IV$201+IV$224-IT$8)/IT$8,0)</f>
        <v/>
      </c>
      <c r="IZ239" s="173">
        <f>IF(IT239&gt;0,IT239+IV$11+IV$33+IV$52+IV$73+IV$93+IV$113+IV$133+IV$159+IV$176+IV$201+IV$224-IT$8,0)</f>
        <v/>
      </c>
    </row>
    <row r="240">
      <c r="A240" s="554">
        <f>'Investment Analysis'!A240</f>
        <v/>
      </c>
      <c r="B240" s="4">
        <f>'Investment Analysis'!B240</f>
        <v/>
      </c>
      <c r="C240" s="27">
        <f>'Investment Analysis'!C240</f>
        <v/>
      </c>
      <c r="D240" s="14">
        <f>'Investment Analysis'!D240</f>
        <v/>
      </c>
      <c r="E240" s="15">
        <f>'Investment Analysis'!E240</f>
        <v/>
      </c>
      <c r="F240" s="13">
        <f>'Investment Analysis'!G240</f>
        <v/>
      </c>
      <c r="G240" s="14">
        <f>'Investment Analysis'!H240</f>
        <v/>
      </c>
      <c r="H240" s="15">
        <f>'Investment Analysis'!I240</f>
        <v/>
      </c>
      <c r="I240" s="13">
        <f>'Investment Analysis'!K240</f>
        <v/>
      </c>
      <c r="J240" s="14">
        <f>'Investment Analysis'!L240</f>
        <v/>
      </c>
      <c r="K240" s="15">
        <f>'Investment Analysis'!M240</f>
        <v/>
      </c>
      <c r="L240" s="41">
        <f>'Investment Analysis'!T240</f>
        <v/>
      </c>
      <c r="M240" s="21">
        <f>'Investment Analysis'!V240</f>
        <v/>
      </c>
      <c r="N240" s="21">
        <f>'Investment Analysis'!W240</f>
        <v/>
      </c>
      <c r="P240" s="48">
        <f>'Investment Analysis'!Y240</f>
        <v/>
      </c>
      <c r="Q240" s="18" t="n"/>
      <c r="R240" s="83" t="n"/>
      <c r="S240" s="48" t="n"/>
      <c r="T240" s="18">
        <f>'Investment Analysis'!AH240</f>
        <v/>
      </c>
      <c r="U240" s="15">
        <f>'Investment Analysis'!AF240</f>
        <v/>
      </c>
      <c r="V240" s="48" t="n"/>
      <c r="W240" s="18">
        <f>'Investment Analysis'!AO240</f>
        <v/>
      </c>
      <c r="X240" s="15">
        <f>'Investment Analysis'!AM240</f>
        <v/>
      </c>
      <c r="Y240" s="48" t="n"/>
      <c r="Z240" s="18">
        <f>IF(Y240&gt;0,(Y240-Z$5)/Z$5,0)</f>
        <v/>
      </c>
      <c r="AA240" s="15">
        <f>'Investment Analysis'!GM240</f>
        <v/>
      </c>
      <c r="AB240" s="48" t="n"/>
      <c r="AC240" s="18">
        <f>IF(AB240&gt;0,(AB240+8000+5000-AC$5)/AC$5,0)</f>
        <v/>
      </c>
      <c r="AD240" s="15">
        <f>'Investment Analysis'!AT240</f>
        <v/>
      </c>
      <c r="AE240" s="48" t="n"/>
      <c r="AF240" s="18">
        <f>'Investment Analysis'!BC240</f>
        <v/>
      </c>
      <c r="AG240" s="15">
        <f>'Investment Analysis'!BA240</f>
        <v/>
      </c>
      <c r="AH240" s="48" t="n"/>
      <c r="AI240" s="18">
        <f>IF(AH240&gt;0,(AH240-5000+20000+20000-AI$5)/AI$5,0)</f>
        <v/>
      </c>
      <c r="AJ240" s="15">
        <f>'Investment Analysis'!BH240</f>
        <v/>
      </c>
      <c r="AK240" s="48" t="n"/>
      <c r="AL240" s="18">
        <f>IF(AK240&gt;0,(AK240+7000-AL$5)/AL$5,0)</f>
        <v/>
      </c>
      <c r="AM240" s="15">
        <f>'Investment Analysis'!BO240</f>
        <v/>
      </c>
      <c r="AN240" s="48" t="n"/>
      <c r="AO240" s="18">
        <f>IF(AN240&gt;0,(AN240+25000+5000-AO$5)/AO$5,0)</f>
        <v/>
      </c>
      <c r="AP240" s="15">
        <f>'Investment Analysis'!BV240</f>
        <v/>
      </c>
      <c r="AQ240" s="48" t="n"/>
      <c r="AR240" s="18">
        <f>IF(AQ240&gt;0,(AQ240+10000+4000-AR$5)/AR$5,0)</f>
        <v/>
      </c>
      <c r="AS240" s="15">
        <f>'Investment Analysis'!CC240</f>
        <v/>
      </c>
      <c r="AT240" s="48" t="n"/>
      <c r="AU240" s="18">
        <f>'Investment Analysis'!CL240</f>
        <v/>
      </c>
      <c r="AV240" s="15">
        <f>'Investment Analysis'!CJ240</f>
        <v/>
      </c>
      <c r="AW240" s="48" t="n"/>
      <c r="AX240" s="18">
        <f>IF(AW240&gt;0,(AW240+2000-AX$5)/AX$5,0)</f>
        <v/>
      </c>
      <c r="AY240" s="15">
        <f>'Investment Analysis'!CQ240</f>
        <v/>
      </c>
      <c r="AZ240" s="48" t="n"/>
      <c r="BA240" s="18">
        <f>'Investment Analysis'!CZ240</f>
        <v/>
      </c>
      <c r="BB240" s="15">
        <f>'Investment Analysis'!CX240</f>
        <v/>
      </c>
      <c r="BC240" s="48" t="n"/>
      <c r="BD240" s="18">
        <f>IF(BC240&gt;0,(BC240-10000+30000+10000-BD$5)/BD$5,0)</f>
        <v/>
      </c>
      <c r="BE240" s="15">
        <f>'Investment Analysis'!DE240</f>
        <v/>
      </c>
      <c r="BF240" s="48" t="n"/>
      <c r="BG240" s="18">
        <f>'Investment Analysis'!DN240</f>
        <v/>
      </c>
      <c r="BH240" s="15">
        <f>'Investment Analysis'!DL240</f>
        <v/>
      </c>
      <c r="BI240" s="48" t="n"/>
      <c r="BJ240" s="18">
        <f>'Investment Analysis'!EB240</f>
        <v/>
      </c>
      <c r="BK240" s="15">
        <f>'Investment Analysis'!DZ240</f>
        <v/>
      </c>
      <c r="BL240" s="48" t="n"/>
      <c r="BM240" s="18">
        <f>'Investment Analysis'!EI240</f>
        <v/>
      </c>
      <c r="BN240" s="15">
        <f>'Investment Analysis'!EG240</f>
        <v/>
      </c>
      <c r="BO240" s="48" t="n"/>
      <c r="BP240" s="18">
        <f>'Investment Analysis'!DU240</f>
        <v/>
      </c>
      <c r="BQ240" s="15">
        <f>'Investment Analysis'!DS240</f>
        <v/>
      </c>
      <c r="BR240" s="48" t="n"/>
      <c r="BS240" s="18">
        <f>'Investment Analysis'!EP240</f>
        <v/>
      </c>
      <c r="BT240" s="15">
        <f>'Investment Analysis'!EN240</f>
        <v/>
      </c>
      <c r="BU240" s="48" t="n"/>
      <c r="BV240" s="18">
        <f>IF(BU240&gt;0,(BU240+8000-BV$5)/BV$5,0)</f>
        <v/>
      </c>
      <c r="BW240" s="15">
        <f>'Investment Analysis'!EU240</f>
        <v/>
      </c>
      <c r="BX240" s="48" t="n"/>
      <c r="BY240" s="18">
        <f>IF(BX240&gt;0,(BX240-10000-5000-BY$5)/BY$5,0)</f>
        <v/>
      </c>
      <c r="BZ240" s="15">
        <f>'Investment Analysis'!FB240</f>
        <v/>
      </c>
      <c r="CA240" s="48" t="n"/>
      <c r="CB240" s="18">
        <f>IF(CA240&gt;0,(CA240-CB$5)/CB$5,0)</f>
        <v/>
      </c>
      <c r="CC240" s="15">
        <f>'Investment Analysis'!FI240</f>
        <v/>
      </c>
      <c r="CD240" s="48" t="n"/>
      <c r="CE240" s="18">
        <f>'Investment Analysis'!FR240</f>
        <v/>
      </c>
      <c r="CF240" s="15">
        <f>'Investment Analysis'!FP240</f>
        <v/>
      </c>
      <c r="CG240" s="48" t="n"/>
      <c r="CH240" s="18">
        <f>'Investment Analysis'!FR240</f>
        <v/>
      </c>
      <c r="CI240" s="15">
        <f>'Investment Analysis'!FW240</f>
        <v/>
      </c>
      <c r="CJ240" s="48" t="n"/>
      <c r="CK240" s="18">
        <f>IF(CJ240&gt;0,(CJ240+5000+8000-CK$5)/CK$5,0)</f>
        <v/>
      </c>
      <c r="CL240" s="15">
        <f>'Investment Analysis'!GD240</f>
        <v/>
      </c>
      <c r="CM240" s="48" t="n"/>
      <c r="CN240" s="18">
        <f>IF(CM240&gt;0,(CM240-CN$5)/CN$5,0)</f>
        <v/>
      </c>
      <c r="CO240" s="15">
        <f>'Investment Analysis'!GT240</f>
        <v/>
      </c>
      <c r="CP240" s="48" t="n"/>
      <c r="CQ240" s="18">
        <f>IF(CP240&gt;0,(CP240-CQ$5)/CQ$5,0)</f>
        <v/>
      </c>
      <c r="CR240" s="15">
        <f>'Investment Analysis'!HG240</f>
        <v/>
      </c>
      <c r="CS240" s="48" t="n"/>
      <c r="CT240" s="18">
        <f>IF(CS240&gt;0,(CS240-CT$5)/CT$5,0)</f>
        <v/>
      </c>
      <c r="CU240" s="15">
        <f>'Investment Analysis'!HN240</f>
        <v/>
      </c>
      <c r="CV240" s="48" t="n"/>
      <c r="CW240" s="18">
        <f>IF(CV240&gt;0,(CV240-CW$5)/CW$5,0)</f>
        <v/>
      </c>
      <c r="CX240" s="15">
        <f>'Investment Analysis'!IB240</f>
        <v/>
      </c>
      <c r="CY240" s="48" t="n"/>
      <c r="CZ240" s="18">
        <f>IF(CY240&gt;0,(CY240-CZ$5)/CZ$5,0)</f>
        <v/>
      </c>
      <c r="DA240" s="15">
        <f>'Investment Analysis'!II240</f>
        <v/>
      </c>
      <c r="DB240" s="48" t="n"/>
      <c r="DC240" s="18">
        <f>IF(DB240&gt;0,(DB240-DC$5)/DC$5,0)</f>
        <v/>
      </c>
      <c r="DD240" s="15">
        <f>'Investment Analysis'!IP240</f>
        <v/>
      </c>
      <c r="DE240" s="48" t="n"/>
      <c r="DF240" s="18">
        <f>'Investment Analysis'!IY240</f>
        <v/>
      </c>
      <c r="DG240" s="15">
        <f>'Investment Analysis'!IW240</f>
        <v/>
      </c>
      <c r="DH240" s="48" t="n"/>
      <c r="DI240" s="18">
        <f>IF(DH240&gt;0,(DH240-DI$5)/DI$5,0)</f>
        <v/>
      </c>
      <c r="DJ240" s="15">
        <f>'Investment Analysis'!JD240</f>
        <v/>
      </c>
      <c r="DK240" s="48" t="n"/>
      <c r="DL240" s="18">
        <f>IF(DK240&gt;0,(DK240-DL$5)/DL$5,0)</f>
        <v/>
      </c>
      <c r="DM240" s="15">
        <f>'Investment Analysis'!JK240</f>
        <v/>
      </c>
      <c r="DN240" s="48" t="n"/>
      <c r="DO240" s="18">
        <f>IF(DN240&gt;0,(DN240-DO$5)/DO$5,0)</f>
        <v/>
      </c>
      <c r="DP240" s="15">
        <f>'Investment Analysis'!HU240</f>
        <v/>
      </c>
      <c r="DQ240" s="48" t="n"/>
      <c r="DR240" s="18">
        <f>IF(DQ240&gt;0,(DQ240-DR$5)/DR$5,0)</f>
        <v/>
      </c>
      <c r="DS240" s="15">
        <f>'Investment Analysis'!JR240</f>
        <v/>
      </c>
      <c r="DT240" s="48" t="n"/>
      <c r="DU240" s="18">
        <f>IF(DT240&gt;0,(DT240-630.54-DU$5)/DU$5,0)</f>
        <v/>
      </c>
      <c r="DV240" s="15">
        <f>'Investment Analysis'!JY240</f>
        <v/>
      </c>
      <c r="DW240" s="48" t="n"/>
      <c r="DX240" s="18">
        <f>IF(DW240&gt;0,(DW240-DX$5)/DX$5,0)</f>
        <v/>
      </c>
      <c r="DY240" s="15">
        <f>'Investment Analysis'!KF240</f>
        <v/>
      </c>
      <c r="DZ240" s="48" t="n"/>
      <c r="EA240" s="18">
        <f>IF(DZ240&gt;0,(DZ240-EA$5)/EA$5,0)</f>
        <v/>
      </c>
      <c r="EB240" s="15">
        <f>'Investment Analysis'!KM240</f>
        <v/>
      </c>
      <c r="EC240" s="48" t="n"/>
      <c r="ED240" s="18">
        <f>'Investment Analysis'!KV240</f>
        <v/>
      </c>
      <c r="EE240" s="15">
        <f>'Investment Analysis'!KT240</f>
        <v/>
      </c>
      <c r="EF240" s="48" t="n"/>
      <c r="EG240" s="18">
        <f>IF(EF240&gt;0,(EF240-EG$5)/EG$5,0)</f>
        <v/>
      </c>
      <c r="EH240" s="15">
        <f>'Investment Analysis'!LH240</f>
        <v/>
      </c>
      <c r="EI240" s="48" t="n"/>
      <c r="EJ240" s="18">
        <f>'Investment Analysis'!LQ240</f>
        <v/>
      </c>
      <c r="EK240" s="15">
        <f>'Investment Analysis'!LO240</f>
        <v/>
      </c>
      <c r="EL240" s="48" t="n"/>
      <c r="EM240" s="18">
        <f>IF(EL240&gt;0,(EL240-EM$4)/EM$4,0)</f>
        <v/>
      </c>
      <c r="EN240" s="15">
        <f>'Investment Analysis'!LX240</f>
        <v/>
      </c>
      <c r="EO240" s="48" t="n"/>
      <c r="EP240" s="68">
        <f>IF(EO240&gt;0,(EO240-500-EP$5)/EP$5,0)</f>
        <v/>
      </c>
      <c r="EQ240" s="15">
        <f>'Investment Analysis'!MC240</f>
        <v/>
      </c>
      <c r="ER240" s="48" t="n"/>
      <c r="ES240" s="18">
        <f>'Investment Analysis'!LX240</f>
        <v/>
      </c>
      <c r="ET240" s="15">
        <f>'Investment Analysis'!LA240</f>
        <v/>
      </c>
      <c r="EU240" s="48" t="n"/>
      <c r="EV240" s="18">
        <f>'Investment Analysis'!ML240</f>
        <v/>
      </c>
      <c r="EW240" s="15">
        <f>'Investment Analysis'!MJ240</f>
        <v/>
      </c>
      <c r="EX240" s="48" t="n"/>
      <c r="EY240" s="18">
        <f>IF(EX240&gt;0,(EX240-EY$5)/EY$5,0)</f>
        <v/>
      </c>
      <c r="EZ240" s="15">
        <f>'Investment Analysis'!MQ240</f>
        <v/>
      </c>
      <c r="FA240" s="48" t="n"/>
      <c r="FB240" s="18">
        <f>IF(FA240&gt;0,(FA240-FB$5)/FB$5,0)</f>
        <v/>
      </c>
      <c r="FC240" s="15">
        <f>'Investment Analysis'!MX240</f>
        <v/>
      </c>
      <c r="FD240" s="48" t="n"/>
      <c r="FE240" s="18">
        <f>IF(FD240&gt;0,(FD240-FE$5)/FE$5,0)</f>
        <v/>
      </c>
      <c r="FF240" s="15">
        <f>'Investment Analysis'!NE240</f>
        <v/>
      </c>
      <c r="FG240" s="48" t="n"/>
      <c r="FH240" s="18">
        <f>IF(FG240&gt;0,(FG240-FH$5)/FH$5,0)</f>
        <v/>
      </c>
      <c r="FI240" s="15">
        <f>'Investment Analysis'!NL240</f>
        <v/>
      </c>
      <c r="FJ240" s="48" t="n"/>
      <c r="FK240" s="18">
        <f>IF(FJ240&gt;0,(FJ240-FK$5)/FK$5,0)</f>
        <v/>
      </c>
      <c r="FL240" s="15">
        <f>'Investment Analysis'!NS240</f>
        <v/>
      </c>
      <c r="FM240" s="48" t="n"/>
      <c r="FN240" s="18">
        <f>IF(FM240&gt;0,(FM240-FN$5)/FN$5,0)</f>
        <v/>
      </c>
      <c r="FO240" s="15">
        <f>'Investment Analysis'!NZ240</f>
        <v/>
      </c>
      <c r="FP240" s="48" t="n"/>
      <c r="FQ240" s="18">
        <f>IF(FP240&gt;0,(FP240-FQ$5)/FQ$5,0)</f>
        <v/>
      </c>
      <c r="FR240" s="15">
        <f>'Investment Analysis'!OG240</f>
        <v/>
      </c>
      <c r="FS240" s="48" t="n"/>
      <c r="FT240" s="18">
        <f>IF(FS240&gt;0,(FS240-FT$5)/FT$5,0)</f>
        <v/>
      </c>
      <c r="FU240" s="15">
        <f>'Investment Analysis'!ON240</f>
        <v/>
      </c>
      <c r="FV240" s="48" t="n"/>
      <c r="FW240" s="18">
        <f>IF(FV240&gt;0,(FV240-FW$5)/FW$5,0)</f>
        <v/>
      </c>
      <c r="FX240" s="15">
        <f>'Investment Analysis'!OU240</f>
        <v/>
      </c>
      <c r="FY240" s="48" t="n"/>
      <c r="FZ240" s="18">
        <f>IF(FY240&gt;0,(FY240-FZ$5)/FZ$5,0)</f>
        <v/>
      </c>
      <c r="GA240" s="15">
        <f>'Investment Analysis'!PB240</f>
        <v/>
      </c>
      <c r="GB240" s="48" t="n"/>
      <c r="GC240" s="18">
        <f>'Investment Analysis'!PK240</f>
        <v/>
      </c>
      <c r="GD240" s="15">
        <f>'Investment Analysis'!PI240</f>
        <v/>
      </c>
      <c r="GE240" s="48" t="n"/>
      <c r="GF240" s="18">
        <f>'Investment Analysis'!PY240</f>
        <v/>
      </c>
      <c r="GG240" s="15">
        <f>'Investment Analysis'!PW240</f>
        <v/>
      </c>
      <c r="GH240" s="48" t="n"/>
      <c r="GI240" s="18">
        <f>'Investment Analysis'!QF240</f>
        <v/>
      </c>
      <c r="GJ240" s="15">
        <f>'Investment Analysis'!QD240</f>
        <v/>
      </c>
      <c r="GK240" s="48" t="n"/>
      <c r="GL240" s="18">
        <f>'Investment Analysis'!QM240</f>
        <v/>
      </c>
      <c r="GM240" s="15">
        <f>'Investment Analysis'!QK240</f>
        <v/>
      </c>
      <c r="GN240" s="48" t="n"/>
      <c r="GO240" s="18">
        <f>'Investment Analysis'!QT240</f>
        <v/>
      </c>
      <c r="GP240" s="15">
        <f>'Investment Analysis'!QR240</f>
        <v/>
      </c>
      <c r="GQ240" s="48" t="n"/>
      <c r="GR240" s="18">
        <f>'Investment Analysis'!RA240</f>
        <v/>
      </c>
      <c r="GS240" s="15">
        <f>'Investment Analysis'!QY240</f>
        <v/>
      </c>
      <c r="GT240" s="48" t="n"/>
      <c r="GU240" s="18">
        <f>'Investment Analysis'!RH240</f>
        <v/>
      </c>
      <c r="GV240" s="15">
        <f>'Investment Analysis'!RF240</f>
        <v/>
      </c>
      <c r="GW240" s="48" t="n"/>
      <c r="GX240" s="18">
        <f>'Investment Analysis'!RO240</f>
        <v/>
      </c>
      <c r="GY240" s="15">
        <f>'Investment Analysis'!RM240</f>
        <v/>
      </c>
      <c r="GZ240" s="48" t="n"/>
      <c r="HA240" s="18">
        <f>'Investment Analysis'!RV240</f>
        <v/>
      </c>
      <c r="HB240" s="15">
        <f>'Investment Analysis'!RT240</f>
        <v/>
      </c>
      <c r="HC240" s="48" t="n"/>
      <c r="HD240" s="18">
        <f>'Investment Analysis'!SC240</f>
        <v/>
      </c>
      <c r="HE240" s="15">
        <f>'Investment Analysis'!SA240</f>
        <v/>
      </c>
      <c r="HF240" s="48" t="n"/>
      <c r="HG240" s="18">
        <f>'Investment Analysis'!SJ240</f>
        <v/>
      </c>
      <c r="HH240" s="15">
        <f>'Investment Analysis'!SH240</f>
        <v/>
      </c>
      <c r="HI240" s="48" t="n"/>
      <c r="HJ240" s="18">
        <f>'Investment Analysis'!SM240</f>
        <v/>
      </c>
      <c r="HK240" s="15">
        <f>'Investment Analysis'!SK240</f>
        <v/>
      </c>
      <c r="HL240" s="48" t="n"/>
      <c r="HM240" s="18">
        <f>'Investment Analysis'!SP240</f>
        <v/>
      </c>
      <c r="HN240" s="15">
        <f>'Investment Analysis'!SN240</f>
        <v/>
      </c>
      <c r="HO240" s="48" t="n"/>
      <c r="HP240" s="18">
        <f>'Investment Analysis'!TE240</f>
        <v/>
      </c>
      <c r="HQ240" s="15">
        <f>'Investment Analysis'!TC240</f>
        <v/>
      </c>
      <c r="HR240" s="48" t="n"/>
      <c r="HS240" s="18">
        <f>'Investment Analysis'!TL240</f>
        <v/>
      </c>
      <c r="HT240" s="15">
        <f>'Investment Analysis'!TJ240</f>
        <v/>
      </c>
      <c r="HU240" s="48" t="n"/>
      <c r="HV240" s="18">
        <f>'Investment Analysis'!TS240</f>
        <v/>
      </c>
      <c r="HW240" s="15">
        <f>'Investment Analysis'!TQ240</f>
        <v/>
      </c>
      <c r="HX240" s="48" t="n"/>
      <c r="HY240" s="18">
        <f>'Investment Analysis'!TZ240</f>
        <v/>
      </c>
      <c r="HZ240" s="15">
        <f>'Investment Analysis'!TX240</f>
        <v/>
      </c>
      <c r="IA240" s="48" t="n"/>
      <c r="IB240" s="18">
        <f>'Investment Analysis'!UG240</f>
        <v/>
      </c>
      <c r="IC240" s="15">
        <f>'Investment Analysis'!UE240</f>
        <v/>
      </c>
      <c r="ID240" s="48" t="n"/>
      <c r="IE240" s="18">
        <f>'Investment Analysis'!UN240</f>
        <v/>
      </c>
      <c r="IF240" s="15">
        <f>'Investment Analysis'!UL240</f>
        <v/>
      </c>
      <c r="IG240" s="48" t="n"/>
      <c r="IH240" s="18">
        <f>'Investment Analysis'!UU240</f>
        <v/>
      </c>
      <c r="II240" s="15">
        <f>'Investment Analysis'!US240</f>
        <v/>
      </c>
      <c r="IJ240" s="48" t="n"/>
      <c r="IK240" s="18">
        <f>'Investment Analysis'!VB240</f>
        <v/>
      </c>
      <c r="IL240" s="15">
        <f>'Investment Analysis'!UZ240</f>
        <v/>
      </c>
      <c r="IM240" s="48" t="n"/>
      <c r="IN240" s="18">
        <f>'Investment Analysis'!VI240</f>
        <v/>
      </c>
      <c r="IO240" s="15">
        <f>'Investment Analysis'!VG240</f>
        <v/>
      </c>
      <c r="IP240" s="18" t="n"/>
      <c r="IQ240" s="18" t="n"/>
      <c r="IR240" s="18" t="n"/>
      <c r="IS240" s="108">
        <f>IF(IT240&gt;0,IT240-IT239,0)</f>
        <v/>
      </c>
      <c r="IT240" s="48">
        <f>FY240+FV240+FS240+FP240+FM240+FJ240+FG240+FD240+FA240+EX240+EU240+ER240+EO240+EL240+EI240+EF240+EC240+DZ240+DW240+DT240+DQ240+DN240+DK240+DH240+DE240+DB240+CY240+CV240+CS240+CP240+CJ240+CG240+CD240+CA240+BX240+P240+CM240+GT240+GQ240+GN240+GK240+GH240+GE240+GB240+BU240+BR240+BO240+BL240+BI240+BF240+BC240+AZ240+AW240+AT240+AQ240+AN240+AK240+AH240+AE240+AB240+Y240+V240+S240+GW240+GZ240+HC240+HF240+HI240+HL240+HO240+HR240+HU240</f>
        <v/>
      </c>
      <c r="IU240" s="101">
        <f>IF(IT240&gt;0,IV240,0)</f>
        <v/>
      </c>
      <c r="IV240" s="101" t="n"/>
      <c r="IW240" s="15">
        <f>IF(IT240&gt;0,(IT240+IV$11-I$2)/I$2,0)</f>
        <v/>
      </c>
      <c r="IX240" s="113">
        <f>IF(IT240&gt;0,IT240+IV$11-I$2,0)</f>
        <v/>
      </c>
      <c r="IY240" s="21">
        <f>IF(IT240&gt;0,(IT240+IV$11+IV$33+IV$52+IV$73+IV$93+IV$113+IV$133+IV$159+IV$176+IV$201+IV$224-IT$8)/IT$8,0)</f>
        <v/>
      </c>
      <c r="IZ240" s="173">
        <f>IF(IT240&gt;0,IT240+IV$11+IV$33+IV$52+IV$73+IV$93+IV$113+IV$133+IV$159+IV$176+IV$201+IV$224-IT$8,0)</f>
        <v/>
      </c>
    </row>
    <row r="241">
      <c r="A241" s="554">
        <f>'Investment Analysis'!A241</f>
        <v/>
      </c>
      <c r="B241" s="4">
        <f>'Investment Analysis'!B241</f>
        <v/>
      </c>
      <c r="C241" s="27">
        <f>'Investment Analysis'!C241</f>
        <v/>
      </c>
      <c r="D241" s="14">
        <f>'Investment Analysis'!D241</f>
        <v/>
      </c>
      <c r="E241" s="15">
        <f>'Investment Analysis'!E241</f>
        <v/>
      </c>
      <c r="F241" s="13">
        <f>'Investment Analysis'!G241</f>
        <v/>
      </c>
      <c r="G241" s="14">
        <f>'Investment Analysis'!H241</f>
        <v/>
      </c>
      <c r="H241" s="15">
        <f>'Investment Analysis'!I241</f>
        <v/>
      </c>
      <c r="I241" s="13">
        <f>'Investment Analysis'!K241</f>
        <v/>
      </c>
      <c r="J241" s="14">
        <f>'Investment Analysis'!L241</f>
        <v/>
      </c>
      <c r="K241" s="15">
        <f>'Investment Analysis'!M241</f>
        <v/>
      </c>
      <c r="L241" s="41">
        <f>'Investment Analysis'!T241</f>
        <v/>
      </c>
      <c r="M241" s="21">
        <f>'Investment Analysis'!V241</f>
        <v/>
      </c>
      <c r="N241" s="21">
        <f>'Investment Analysis'!W241</f>
        <v/>
      </c>
      <c r="P241" s="48">
        <f>'Investment Analysis'!Y241</f>
        <v/>
      </c>
      <c r="Q241" s="18" t="n"/>
      <c r="R241" s="83" t="n"/>
      <c r="S241" s="48" t="n"/>
      <c r="T241" s="18">
        <f>'Investment Analysis'!AH241</f>
        <v/>
      </c>
      <c r="U241" s="15">
        <f>'Investment Analysis'!AF241</f>
        <v/>
      </c>
      <c r="V241" s="48" t="n"/>
      <c r="W241" s="18">
        <f>'Investment Analysis'!AO241</f>
        <v/>
      </c>
      <c r="X241" s="15">
        <f>'Investment Analysis'!AM241</f>
        <v/>
      </c>
      <c r="Y241" s="48" t="n"/>
      <c r="Z241" s="18">
        <f>IF(Y241&gt;0,(Y241-Z$5)/Z$5,0)</f>
        <v/>
      </c>
      <c r="AA241" s="15">
        <f>'Investment Analysis'!GM241</f>
        <v/>
      </c>
      <c r="AB241" s="48" t="n"/>
      <c r="AC241" s="18">
        <f>IF(AB241&gt;0,(AB241+8000+5000-AC$5)/AC$5,0)</f>
        <v/>
      </c>
      <c r="AD241" s="15">
        <f>'Investment Analysis'!AT241</f>
        <v/>
      </c>
      <c r="AE241" s="48" t="n"/>
      <c r="AF241" s="18">
        <f>'Investment Analysis'!BC241</f>
        <v/>
      </c>
      <c r="AG241" s="15">
        <f>'Investment Analysis'!BA241</f>
        <v/>
      </c>
      <c r="AH241" s="48" t="n"/>
      <c r="AI241" s="18">
        <f>IF(AH241&gt;0,(AH241-5000+20000+20000-AI$5)/AI$5,0)</f>
        <v/>
      </c>
      <c r="AJ241" s="15">
        <f>'Investment Analysis'!BH241</f>
        <v/>
      </c>
      <c r="AK241" s="48" t="n"/>
      <c r="AL241" s="18">
        <f>IF(AK241&gt;0,(AK241+7000-AL$5)/AL$5,0)</f>
        <v/>
      </c>
      <c r="AM241" s="15">
        <f>'Investment Analysis'!BO241</f>
        <v/>
      </c>
      <c r="AN241" s="48" t="n"/>
      <c r="AO241" s="18">
        <f>IF(AN241&gt;0,(AN241+25000+5000-AO$5)/AO$5,0)</f>
        <v/>
      </c>
      <c r="AP241" s="15">
        <f>'Investment Analysis'!BV241</f>
        <v/>
      </c>
      <c r="AQ241" s="48" t="n"/>
      <c r="AR241" s="18">
        <f>IF(AQ241&gt;0,(AQ241+10000+4000-AR$5)/AR$5,0)</f>
        <v/>
      </c>
      <c r="AS241" s="15">
        <f>'Investment Analysis'!CC241</f>
        <v/>
      </c>
      <c r="AT241" s="48" t="n"/>
      <c r="AU241" s="18">
        <f>'Investment Analysis'!CL241</f>
        <v/>
      </c>
      <c r="AV241" s="15">
        <f>'Investment Analysis'!CJ241</f>
        <v/>
      </c>
      <c r="AW241" s="48" t="n"/>
      <c r="AX241" s="18">
        <f>IF(AW241&gt;0,(AW241+2000-AX$5)/AX$5,0)</f>
        <v/>
      </c>
      <c r="AY241" s="15">
        <f>'Investment Analysis'!CQ241</f>
        <v/>
      </c>
      <c r="AZ241" s="48" t="n"/>
      <c r="BA241" s="18">
        <f>'Investment Analysis'!CZ241</f>
        <v/>
      </c>
      <c r="BB241" s="15">
        <f>'Investment Analysis'!CX241</f>
        <v/>
      </c>
      <c r="BC241" s="48" t="n"/>
      <c r="BD241" s="18">
        <f>IF(BC241&gt;0,(BC241-10000+30000+10000-BD$5)/BD$5,0)</f>
        <v/>
      </c>
      <c r="BE241" s="15">
        <f>'Investment Analysis'!DE241</f>
        <v/>
      </c>
      <c r="BF241" s="48" t="n"/>
      <c r="BG241" s="18">
        <f>'Investment Analysis'!DN241</f>
        <v/>
      </c>
      <c r="BH241" s="15">
        <f>'Investment Analysis'!DL241</f>
        <v/>
      </c>
      <c r="BI241" s="48" t="n"/>
      <c r="BJ241" s="18">
        <f>'Investment Analysis'!EB241</f>
        <v/>
      </c>
      <c r="BK241" s="15">
        <f>'Investment Analysis'!DZ241</f>
        <v/>
      </c>
      <c r="BL241" s="48" t="n"/>
      <c r="BM241" s="18">
        <f>'Investment Analysis'!EI241</f>
        <v/>
      </c>
      <c r="BN241" s="15">
        <f>'Investment Analysis'!EG241</f>
        <v/>
      </c>
      <c r="BO241" s="48" t="n"/>
      <c r="BP241" s="18">
        <f>'Investment Analysis'!DU241</f>
        <v/>
      </c>
      <c r="BQ241" s="15">
        <f>'Investment Analysis'!DS241</f>
        <v/>
      </c>
      <c r="BR241" s="48" t="n"/>
      <c r="BS241" s="18">
        <f>'Investment Analysis'!EP241</f>
        <v/>
      </c>
      <c r="BT241" s="15">
        <f>'Investment Analysis'!EN241</f>
        <v/>
      </c>
      <c r="BU241" s="48" t="n"/>
      <c r="BV241" s="18">
        <f>IF(BU241&gt;0,(BU241+8000-BV$5)/BV$5,0)</f>
        <v/>
      </c>
      <c r="BW241" s="15">
        <f>'Investment Analysis'!EU241</f>
        <v/>
      </c>
      <c r="BX241" s="48" t="n"/>
      <c r="BY241" s="18">
        <f>IF(BX241&gt;0,(BX241-10000-5000-BY$5)/BY$5,0)</f>
        <v/>
      </c>
      <c r="BZ241" s="15">
        <f>'Investment Analysis'!FB241</f>
        <v/>
      </c>
      <c r="CA241" s="48" t="n"/>
      <c r="CB241" s="18">
        <f>IF(CA241&gt;0,(CA241-CB$5)/CB$5,0)</f>
        <v/>
      </c>
      <c r="CC241" s="15">
        <f>'Investment Analysis'!FI241</f>
        <v/>
      </c>
      <c r="CD241" s="48" t="n"/>
      <c r="CE241" s="18">
        <f>'Investment Analysis'!FR241</f>
        <v/>
      </c>
      <c r="CF241" s="15">
        <f>'Investment Analysis'!FP241</f>
        <v/>
      </c>
      <c r="CG241" s="48" t="n"/>
      <c r="CH241" s="18">
        <f>'Investment Analysis'!FR241</f>
        <v/>
      </c>
      <c r="CI241" s="15">
        <f>'Investment Analysis'!FW241</f>
        <v/>
      </c>
      <c r="CJ241" s="48" t="n"/>
      <c r="CK241" s="18">
        <f>IF(CJ241&gt;0,(CJ241+5000+8000-CK$5)/CK$5,0)</f>
        <v/>
      </c>
      <c r="CL241" s="15">
        <f>'Investment Analysis'!GD241</f>
        <v/>
      </c>
      <c r="CM241" s="48" t="n"/>
      <c r="CN241" s="18">
        <f>IF(CM241&gt;0,(CM241-CN$5)/CN$5,0)</f>
        <v/>
      </c>
      <c r="CO241" s="15">
        <f>'Investment Analysis'!GT241</f>
        <v/>
      </c>
      <c r="CP241" s="48" t="n"/>
      <c r="CQ241" s="18">
        <f>IF(CP241&gt;0,(CP241-CQ$5)/CQ$5,0)</f>
        <v/>
      </c>
      <c r="CR241" s="15">
        <f>'Investment Analysis'!HG241</f>
        <v/>
      </c>
      <c r="CS241" s="48" t="n"/>
      <c r="CT241" s="18">
        <f>IF(CS241&gt;0,(CS241-CT$5)/CT$5,0)</f>
        <v/>
      </c>
      <c r="CU241" s="15">
        <f>'Investment Analysis'!HN241</f>
        <v/>
      </c>
      <c r="CV241" s="48" t="n"/>
      <c r="CW241" s="18">
        <f>IF(CV241&gt;0,(CV241-CW$5)/CW$5,0)</f>
        <v/>
      </c>
      <c r="CX241" s="15">
        <f>'Investment Analysis'!IB241</f>
        <v/>
      </c>
      <c r="CY241" s="48" t="n"/>
      <c r="CZ241" s="18">
        <f>IF(CY241&gt;0,(CY241-CZ$5)/CZ$5,0)</f>
        <v/>
      </c>
      <c r="DA241" s="15">
        <f>'Investment Analysis'!II241</f>
        <v/>
      </c>
      <c r="DB241" s="48" t="n"/>
      <c r="DC241" s="18">
        <f>IF(DB241&gt;0,(DB241-DC$5)/DC$5,0)</f>
        <v/>
      </c>
      <c r="DD241" s="15">
        <f>'Investment Analysis'!IP241</f>
        <v/>
      </c>
      <c r="DE241" s="48" t="n"/>
      <c r="DF241" s="18">
        <f>'Investment Analysis'!IY241</f>
        <v/>
      </c>
      <c r="DG241" s="15">
        <f>'Investment Analysis'!IW241</f>
        <v/>
      </c>
      <c r="DH241" s="48" t="n"/>
      <c r="DI241" s="18">
        <f>IF(DH241&gt;0,(DH241-DI$5)/DI$5,0)</f>
        <v/>
      </c>
      <c r="DJ241" s="15">
        <f>'Investment Analysis'!JD241</f>
        <v/>
      </c>
      <c r="DK241" s="48" t="n"/>
      <c r="DL241" s="18">
        <f>IF(DK241&gt;0,(DK241-DL$5)/DL$5,0)</f>
        <v/>
      </c>
      <c r="DM241" s="15">
        <f>'Investment Analysis'!JK241</f>
        <v/>
      </c>
      <c r="DN241" s="48" t="n"/>
      <c r="DO241" s="18">
        <f>IF(DN241&gt;0,(DN241-DO$5)/DO$5,0)</f>
        <v/>
      </c>
      <c r="DP241" s="15">
        <f>'Investment Analysis'!HU241</f>
        <v/>
      </c>
      <c r="DQ241" s="48" t="n"/>
      <c r="DR241" s="18">
        <f>IF(DQ241&gt;0,(DQ241-DR$5)/DR$5,0)</f>
        <v/>
      </c>
      <c r="DS241" s="15">
        <f>'Investment Analysis'!JR241</f>
        <v/>
      </c>
      <c r="DT241" s="48" t="n"/>
      <c r="DU241" s="18">
        <f>IF(DT241&gt;0,(DT241-630.54-DU$5)/DU$5,0)</f>
        <v/>
      </c>
      <c r="DV241" s="15">
        <f>'Investment Analysis'!JY241</f>
        <v/>
      </c>
      <c r="DW241" s="48" t="n"/>
      <c r="DX241" s="18">
        <f>IF(DW241&gt;0,(DW241-DX$5)/DX$5,0)</f>
        <v/>
      </c>
      <c r="DY241" s="15">
        <f>'Investment Analysis'!KF241</f>
        <v/>
      </c>
      <c r="DZ241" s="48" t="n"/>
      <c r="EA241" s="18">
        <f>IF(DZ241&gt;0,(DZ241-EA$5)/EA$5,0)</f>
        <v/>
      </c>
      <c r="EB241" s="15">
        <f>'Investment Analysis'!KM241</f>
        <v/>
      </c>
      <c r="EC241" s="48" t="n"/>
      <c r="ED241" s="18">
        <f>'Investment Analysis'!KV241</f>
        <v/>
      </c>
      <c r="EE241" s="15">
        <f>'Investment Analysis'!KT241</f>
        <v/>
      </c>
      <c r="EF241" s="48" t="n"/>
      <c r="EG241" s="18">
        <f>IF(EF241&gt;0,(EF241-EG$5)/EG$5,0)</f>
        <v/>
      </c>
      <c r="EH241" s="15">
        <f>'Investment Analysis'!LH241</f>
        <v/>
      </c>
      <c r="EI241" s="48" t="n"/>
      <c r="EJ241" s="18">
        <f>'Investment Analysis'!LQ241</f>
        <v/>
      </c>
      <c r="EK241" s="15">
        <f>'Investment Analysis'!LO241</f>
        <v/>
      </c>
      <c r="EL241" s="48" t="n"/>
      <c r="EM241" s="18">
        <f>IF(EL241&gt;0,(EL241-EM$4)/EM$4,0)</f>
        <v/>
      </c>
      <c r="EN241" s="15">
        <f>'Investment Analysis'!LX241</f>
        <v/>
      </c>
      <c r="EO241" s="48" t="n"/>
      <c r="EP241" s="68">
        <f>IF(EO241&gt;0,(EO241-500-EP$5)/EP$5,0)</f>
        <v/>
      </c>
      <c r="EQ241" s="15">
        <f>'Investment Analysis'!MC241</f>
        <v/>
      </c>
      <c r="ER241" s="48" t="n"/>
      <c r="ES241" s="18">
        <f>'Investment Analysis'!LX241</f>
        <v/>
      </c>
      <c r="ET241" s="15">
        <f>'Investment Analysis'!LA241</f>
        <v/>
      </c>
      <c r="EU241" s="48" t="n"/>
      <c r="EV241" s="18">
        <f>'Investment Analysis'!ML241</f>
        <v/>
      </c>
      <c r="EW241" s="15">
        <f>'Investment Analysis'!MJ241</f>
        <v/>
      </c>
      <c r="EX241" s="48" t="n"/>
      <c r="EY241" s="18">
        <f>IF(EX241&gt;0,(EX241-EY$5)/EY$5,0)</f>
        <v/>
      </c>
      <c r="EZ241" s="15">
        <f>'Investment Analysis'!MQ241</f>
        <v/>
      </c>
      <c r="FA241" s="48" t="n"/>
      <c r="FB241" s="18">
        <f>IF(FA241&gt;0,(FA241-FB$5)/FB$5,0)</f>
        <v/>
      </c>
      <c r="FC241" s="15">
        <f>'Investment Analysis'!MX241</f>
        <v/>
      </c>
      <c r="FD241" s="48" t="n"/>
      <c r="FE241" s="18">
        <f>IF(FD241&gt;0,(FD241-FE$5)/FE$5,0)</f>
        <v/>
      </c>
      <c r="FF241" s="15">
        <f>'Investment Analysis'!NE241</f>
        <v/>
      </c>
      <c r="FG241" s="48" t="n"/>
      <c r="FH241" s="18">
        <f>IF(FG241&gt;0,(FG241-FH$5)/FH$5,0)</f>
        <v/>
      </c>
      <c r="FI241" s="15">
        <f>'Investment Analysis'!NL241</f>
        <v/>
      </c>
      <c r="FJ241" s="48" t="n"/>
      <c r="FK241" s="18">
        <f>IF(FJ241&gt;0,(FJ241-FK$5)/FK$5,0)</f>
        <v/>
      </c>
      <c r="FL241" s="15">
        <f>'Investment Analysis'!NS241</f>
        <v/>
      </c>
      <c r="FM241" s="48" t="n"/>
      <c r="FN241" s="18">
        <f>IF(FM241&gt;0,(FM241-FN$5)/FN$5,0)</f>
        <v/>
      </c>
      <c r="FO241" s="15">
        <f>'Investment Analysis'!NZ241</f>
        <v/>
      </c>
      <c r="FP241" s="48" t="n"/>
      <c r="FQ241" s="18">
        <f>IF(FP241&gt;0,(FP241-FQ$5)/FQ$5,0)</f>
        <v/>
      </c>
      <c r="FR241" s="15">
        <f>'Investment Analysis'!OG241</f>
        <v/>
      </c>
      <c r="FS241" s="48" t="n"/>
      <c r="FT241" s="18">
        <f>IF(FS241&gt;0,(FS241-FT$5)/FT$5,0)</f>
        <v/>
      </c>
      <c r="FU241" s="15">
        <f>'Investment Analysis'!ON241</f>
        <v/>
      </c>
      <c r="FV241" s="48" t="n"/>
      <c r="FW241" s="18">
        <f>IF(FV241&gt;0,(FV241-FW$5)/FW$5,0)</f>
        <v/>
      </c>
      <c r="FX241" s="15">
        <f>'Investment Analysis'!OU241</f>
        <v/>
      </c>
      <c r="FY241" s="48" t="n"/>
      <c r="FZ241" s="18">
        <f>IF(FY241&gt;0,(FY241-FZ$5)/FZ$5,0)</f>
        <v/>
      </c>
      <c r="GA241" s="15">
        <f>'Investment Analysis'!PB241</f>
        <v/>
      </c>
      <c r="GB241" s="48" t="n"/>
      <c r="GC241" s="18">
        <f>'Investment Analysis'!PK241</f>
        <v/>
      </c>
      <c r="GD241" s="15">
        <f>'Investment Analysis'!PI241</f>
        <v/>
      </c>
      <c r="GE241" s="48" t="n"/>
      <c r="GF241" s="18">
        <f>'Investment Analysis'!PY241</f>
        <v/>
      </c>
      <c r="GG241" s="15">
        <f>'Investment Analysis'!PW241</f>
        <v/>
      </c>
      <c r="GH241" s="48" t="n"/>
      <c r="GI241" s="18">
        <f>'Investment Analysis'!QF241</f>
        <v/>
      </c>
      <c r="GJ241" s="15">
        <f>'Investment Analysis'!QD241</f>
        <v/>
      </c>
      <c r="GK241" s="48" t="n"/>
      <c r="GL241" s="18">
        <f>'Investment Analysis'!QM241</f>
        <v/>
      </c>
      <c r="GM241" s="15">
        <f>'Investment Analysis'!QK241</f>
        <v/>
      </c>
      <c r="GN241" s="48" t="n"/>
      <c r="GO241" s="18">
        <f>'Investment Analysis'!QT241</f>
        <v/>
      </c>
      <c r="GP241" s="15">
        <f>'Investment Analysis'!QR241</f>
        <v/>
      </c>
      <c r="GQ241" s="48" t="n"/>
      <c r="GR241" s="18">
        <f>'Investment Analysis'!RA241</f>
        <v/>
      </c>
      <c r="GS241" s="15">
        <f>'Investment Analysis'!QY241</f>
        <v/>
      </c>
      <c r="GT241" s="48" t="n"/>
      <c r="GU241" s="18">
        <f>'Investment Analysis'!RH241</f>
        <v/>
      </c>
      <c r="GV241" s="15">
        <f>'Investment Analysis'!RF241</f>
        <v/>
      </c>
      <c r="GW241" s="48" t="n"/>
      <c r="GX241" s="18">
        <f>'Investment Analysis'!RO241</f>
        <v/>
      </c>
      <c r="GY241" s="15">
        <f>'Investment Analysis'!RM241</f>
        <v/>
      </c>
      <c r="GZ241" s="48" t="n"/>
      <c r="HA241" s="18">
        <f>'Investment Analysis'!RV241</f>
        <v/>
      </c>
      <c r="HB241" s="15">
        <f>'Investment Analysis'!RT241</f>
        <v/>
      </c>
      <c r="HC241" s="48" t="n"/>
      <c r="HD241" s="18">
        <f>'Investment Analysis'!SC241</f>
        <v/>
      </c>
      <c r="HE241" s="15">
        <f>'Investment Analysis'!SA241</f>
        <v/>
      </c>
      <c r="HF241" s="48" t="n"/>
      <c r="HG241" s="18">
        <f>'Investment Analysis'!SJ241</f>
        <v/>
      </c>
      <c r="HH241" s="15">
        <f>'Investment Analysis'!SH241</f>
        <v/>
      </c>
      <c r="HI241" s="48" t="n"/>
      <c r="HJ241" s="18">
        <f>'Investment Analysis'!SM241</f>
        <v/>
      </c>
      <c r="HK241" s="15">
        <f>'Investment Analysis'!SK241</f>
        <v/>
      </c>
      <c r="HL241" s="48" t="n"/>
      <c r="HM241" s="18">
        <f>'Investment Analysis'!SP241</f>
        <v/>
      </c>
      <c r="HN241" s="15">
        <f>'Investment Analysis'!SN241</f>
        <v/>
      </c>
      <c r="HO241" s="48" t="n"/>
      <c r="HP241" s="18">
        <f>'Investment Analysis'!TE241</f>
        <v/>
      </c>
      <c r="HQ241" s="15">
        <f>'Investment Analysis'!TC241</f>
        <v/>
      </c>
      <c r="HR241" s="48" t="n"/>
      <c r="HS241" s="18">
        <f>'Investment Analysis'!TL241</f>
        <v/>
      </c>
      <c r="HT241" s="15">
        <f>'Investment Analysis'!TJ241</f>
        <v/>
      </c>
      <c r="HU241" s="48" t="n"/>
      <c r="HV241" s="18">
        <f>'Investment Analysis'!TS241</f>
        <v/>
      </c>
      <c r="HW241" s="15">
        <f>'Investment Analysis'!TQ241</f>
        <v/>
      </c>
      <c r="HX241" s="48" t="n"/>
      <c r="HY241" s="18">
        <f>'Investment Analysis'!TZ241</f>
        <v/>
      </c>
      <c r="HZ241" s="15">
        <f>'Investment Analysis'!TX241</f>
        <v/>
      </c>
      <c r="IA241" s="48" t="n"/>
      <c r="IB241" s="18">
        <f>'Investment Analysis'!UG241</f>
        <v/>
      </c>
      <c r="IC241" s="15">
        <f>'Investment Analysis'!UE241</f>
        <v/>
      </c>
      <c r="ID241" s="48" t="n"/>
      <c r="IE241" s="18">
        <f>'Investment Analysis'!UN241</f>
        <v/>
      </c>
      <c r="IF241" s="15">
        <f>'Investment Analysis'!UL241</f>
        <v/>
      </c>
      <c r="IG241" s="48" t="n"/>
      <c r="IH241" s="18">
        <f>'Investment Analysis'!UU241</f>
        <v/>
      </c>
      <c r="II241" s="15">
        <f>'Investment Analysis'!US241</f>
        <v/>
      </c>
      <c r="IJ241" s="48" t="n"/>
      <c r="IK241" s="18">
        <f>'Investment Analysis'!VB241</f>
        <v/>
      </c>
      <c r="IL241" s="15">
        <f>'Investment Analysis'!UZ241</f>
        <v/>
      </c>
      <c r="IM241" s="48" t="n"/>
      <c r="IN241" s="18">
        <f>'Investment Analysis'!VI241</f>
        <v/>
      </c>
      <c r="IO241" s="15">
        <f>'Investment Analysis'!VG241</f>
        <v/>
      </c>
      <c r="IP241" s="18" t="n"/>
      <c r="IQ241" s="18" t="n"/>
      <c r="IR241" s="18" t="n"/>
      <c r="IS241" s="108">
        <f>IF(IT241&gt;0,IT241-IT240,0)</f>
        <v/>
      </c>
      <c r="IT241" s="48">
        <f>FY241+FV241+FS241+FP241+FM241+FJ241+FG241+FD241+FA241+EX241+EU241+ER241+EO241+EL241+EI241+EF241+EC241+DZ241+DW241+DT241+DQ241+DN241+DK241+DH241+DE241+DB241+CY241+CV241+CS241+CP241+CJ241+CG241+CD241+CA241+BX241+P241+CM241+GT241+GQ241+GN241+GK241+GH241+GE241+GB241+BU241+BR241+BO241+BL241+BI241+BF241+BC241+AZ241+AW241+AT241+AQ241+AN241+AK241+AH241+AE241+AB241+Y241+V241+S241+GW241+GZ241+HC241+HF241+HI241+HL241+HO241+HR241+HU241</f>
        <v/>
      </c>
      <c r="IU241" s="101">
        <f>IF(IT241&gt;0,IV241,0)</f>
        <v/>
      </c>
      <c r="IV241" s="101" t="n">
        <v>3600</v>
      </c>
      <c r="IW241" s="15">
        <f>IF(IT241&gt;0,(IT241+IV$11-I$2)/I$2,0)</f>
        <v/>
      </c>
      <c r="IX241" s="113">
        <f>IF(IT241&gt;0,IT241+IV$11-I$2,0)</f>
        <v/>
      </c>
      <c r="IY241" s="21">
        <f>IF(IT241&gt;0,(IT241+IV$11+IV$33+IV$52+IV$73+IV$93+IV$113+IV$133+IV$159+IV$176+IV$201+IV$224-IT$8)/IT$8,0)</f>
        <v/>
      </c>
      <c r="IZ241" s="173">
        <f>IF(IT241&gt;0,IT241+IV$11+IV$33+IV$52+IV$73+IV$93+IV$113+IV$133+IV$159+IV$176+IV$201+IV$224-IT$8,0)</f>
        <v/>
      </c>
    </row>
    <row r="242">
      <c r="A242" s="554">
        <f>'Investment Analysis'!A242</f>
        <v/>
      </c>
      <c r="B242" s="4">
        <f>'Investment Analysis'!B242</f>
        <v/>
      </c>
      <c r="C242" s="27">
        <f>'Investment Analysis'!C242</f>
        <v/>
      </c>
      <c r="D242" s="14">
        <f>'Investment Analysis'!D242</f>
        <v/>
      </c>
      <c r="E242" s="15">
        <f>'Investment Analysis'!E242</f>
        <v/>
      </c>
      <c r="F242" s="13">
        <f>'Investment Analysis'!G242</f>
        <v/>
      </c>
      <c r="G242" s="14">
        <f>'Investment Analysis'!H242</f>
        <v/>
      </c>
      <c r="H242" s="15">
        <f>'Investment Analysis'!I242</f>
        <v/>
      </c>
      <c r="I242" s="13">
        <f>'Investment Analysis'!K242</f>
        <v/>
      </c>
      <c r="J242" s="14">
        <f>'Investment Analysis'!L242</f>
        <v/>
      </c>
      <c r="K242" s="15">
        <f>'Investment Analysis'!M242</f>
        <v/>
      </c>
      <c r="L242" s="41">
        <f>'Investment Analysis'!T242</f>
        <v/>
      </c>
      <c r="M242" s="21">
        <f>'Investment Analysis'!V242</f>
        <v/>
      </c>
      <c r="N242" s="21">
        <f>'Investment Analysis'!W242</f>
        <v/>
      </c>
      <c r="P242" s="48">
        <f>'Investment Analysis'!Y242</f>
        <v/>
      </c>
      <c r="Q242" s="18" t="n"/>
      <c r="R242" s="83" t="n"/>
      <c r="S242" s="48" t="n"/>
      <c r="T242" s="18">
        <f>'Investment Analysis'!AH242</f>
        <v/>
      </c>
      <c r="U242" s="15">
        <f>'Investment Analysis'!AF242</f>
        <v/>
      </c>
      <c r="V242" s="48" t="n"/>
      <c r="W242" s="18">
        <f>'Investment Analysis'!AO242</f>
        <v/>
      </c>
      <c r="X242" s="15">
        <f>'Investment Analysis'!AM242</f>
        <v/>
      </c>
      <c r="Y242" s="48" t="n"/>
      <c r="Z242" s="18">
        <f>IF(Y242&gt;0,(Y242-Z$5)/Z$5,0)</f>
        <v/>
      </c>
      <c r="AA242" s="15">
        <f>'Investment Analysis'!GM242</f>
        <v/>
      </c>
      <c r="AB242" s="48" t="n"/>
      <c r="AC242" s="18">
        <f>IF(AB242&gt;0,(AB242+8000+5000-AC$5)/AC$5,0)</f>
        <v/>
      </c>
      <c r="AD242" s="15">
        <f>'Investment Analysis'!AT242</f>
        <v/>
      </c>
      <c r="AE242" s="48" t="n"/>
      <c r="AF242" s="18">
        <f>'Investment Analysis'!BC242</f>
        <v/>
      </c>
      <c r="AG242" s="15">
        <f>'Investment Analysis'!BA242</f>
        <v/>
      </c>
      <c r="AH242" s="48" t="n"/>
      <c r="AI242" s="18">
        <f>IF(AH242&gt;0,(AH242-5000+20000+20000-AI$5)/AI$5,0)</f>
        <v/>
      </c>
      <c r="AJ242" s="15">
        <f>'Investment Analysis'!BH242</f>
        <v/>
      </c>
      <c r="AK242" s="48" t="n"/>
      <c r="AL242" s="18">
        <f>IF(AK242&gt;0,(AK242+7000-AL$5)/AL$5,0)</f>
        <v/>
      </c>
      <c r="AM242" s="15">
        <f>'Investment Analysis'!BO242</f>
        <v/>
      </c>
      <c r="AN242" s="48" t="n"/>
      <c r="AO242" s="18">
        <f>IF(AN242&gt;0,(AN242+25000+5000-AO$5)/AO$5,0)</f>
        <v/>
      </c>
      <c r="AP242" s="15">
        <f>'Investment Analysis'!BV242</f>
        <v/>
      </c>
      <c r="AQ242" s="48" t="n"/>
      <c r="AR242" s="18">
        <f>IF(AQ242&gt;0,(AQ242+10000+4000-AR$5)/AR$5,0)</f>
        <v/>
      </c>
      <c r="AS242" s="15">
        <f>'Investment Analysis'!CC242</f>
        <v/>
      </c>
      <c r="AT242" s="48" t="n"/>
      <c r="AU242" s="18">
        <f>'Investment Analysis'!CL242</f>
        <v/>
      </c>
      <c r="AV242" s="15">
        <f>'Investment Analysis'!CJ242</f>
        <v/>
      </c>
      <c r="AW242" s="48" t="n"/>
      <c r="AX242" s="18">
        <f>IF(AW242&gt;0,(AW242+2000-AX$5)/AX$5,0)</f>
        <v/>
      </c>
      <c r="AY242" s="15">
        <f>'Investment Analysis'!CQ242</f>
        <v/>
      </c>
      <c r="AZ242" s="48" t="n"/>
      <c r="BA242" s="18">
        <f>'Investment Analysis'!CZ242</f>
        <v/>
      </c>
      <c r="BB242" s="15">
        <f>'Investment Analysis'!CX242</f>
        <v/>
      </c>
      <c r="BC242" s="48" t="n"/>
      <c r="BD242" s="18">
        <f>IF(BC242&gt;0,(BC242-10000+30000+10000-BD$5)/BD$5,0)</f>
        <v/>
      </c>
      <c r="BE242" s="15">
        <f>'Investment Analysis'!DE242</f>
        <v/>
      </c>
      <c r="BF242" s="48" t="n"/>
      <c r="BG242" s="18">
        <f>'Investment Analysis'!DN242</f>
        <v/>
      </c>
      <c r="BH242" s="15">
        <f>'Investment Analysis'!DL242</f>
        <v/>
      </c>
      <c r="BI242" s="48" t="n"/>
      <c r="BJ242" s="18">
        <f>'Investment Analysis'!EB242</f>
        <v/>
      </c>
      <c r="BK242" s="15">
        <f>'Investment Analysis'!DZ242</f>
        <v/>
      </c>
      <c r="BL242" s="48" t="n"/>
      <c r="BM242" s="18">
        <f>'Investment Analysis'!EI242</f>
        <v/>
      </c>
      <c r="BN242" s="15">
        <f>'Investment Analysis'!EG242</f>
        <v/>
      </c>
      <c r="BO242" s="48" t="n"/>
      <c r="BP242" s="18">
        <f>'Investment Analysis'!DU242</f>
        <v/>
      </c>
      <c r="BQ242" s="15">
        <f>'Investment Analysis'!DS242</f>
        <v/>
      </c>
      <c r="BR242" s="48" t="n"/>
      <c r="BS242" s="18">
        <f>'Investment Analysis'!EP242</f>
        <v/>
      </c>
      <c r="BT242" s="15">
        <f>'Investment Analysis'!EN242</f>
        <v/>
      </c>
      <c r="BU242" s="48" t="n"/>
      <c r="BV242" s="18">
        <f>IF(BU242&gt;0,(BU242+8000-BV$5)/BV$5,0)</f>
        <v/>
      </c>
      <c r="BW242" s="15">
        <f>'Investment Analysis'!EU242</f>
        <v/>
      </c>
      <c r="BX242" s="48" t="n"/>
      <c r="BY242" s="18">
        <f>IF(BX242&gt;0,(BX242-10000-5000-BY$5)/BY$5,0)</f>
        <v/>
      </c>
      <c r="BZ242" s="15">
        <f>'Investment Analysis'!FB242</f>
        <v/>
      </c>
      <c r="CA242" s="48" t="n"/>
      <c r="CB242" s="18">
        <f>IF(CA242&gt;0,(CA242-CB$5)/CB$5,0)</f>
        <v/>
      </c>
      <c r="CC242" s="15">
        <f>'Investment Analysis'!FI242</f>
        <v/>
      </c>
      <c r="CD242" s="48" t="n"/>
      <c r="CE242" s="18">
        <f>'Investment Analysis'!FR242</f>
        <v/>
      </c>
      <c r="CF242" s="15">
        <f>'Investment Analysis'!FP242</f>
        <v/>
      </c>
      <c r="CG242" s="48" t="n"/>
      <c r="CH242" s="18">
        <f>'Investment Analysis'!FR242</f>
        <v/>
      </c>
      <c r="CI242" s="15">
        <f>'Investment Analysis'!FW242</f>
        <v/>
      </c>
      <c r="CJ242" s="48" t="n"/>
      <c r="CK242" s="18">
        <f>IF(CJ242&gt;0,(CJ242+5000+8000-CK$5)/CK$5,0)</f>
        <v/>
      </c>
      <c r="CL242" s="15">
        <f>'Investment Analysis'!GD242</f>
        <v/>
      </c>
      <c r="CM242" s="48" t="n"/>
      <c r="CN242" s="18">
        <f>IF(CM242&gt;0,(CM242-CN$5)/CN$5,0)</f>
        <v/>
      </c>
      <c r="CO242" s="15">
        <f>'Investment Analysis'!GT242</f>
        <v/>
      </c>
      <c r="CP242" s="48" t="n"/>
      <c r="CQ242" s="18">
        <f>IF(CP242&gt;0,(CP242-CQ$5)/CQ$5,0)</f>
        <v/>
      </c>
      <c r="CR242" s="15">
        <f>'Investment Analysis'!HG242</f>
        <v/>
      </c>
      <c r="CS242" s="48" t="n"/>
      <c r="CT242" s="18">
        <f>IF(CS242&gt;0,(CS242-CT$5)/CT$5,0)</f>
        <v/>
      </c>
      <c r="CU242" s="15">
        <f>'Investment Analysis'!HN242</f>
        <v/>
      </c>
      <c r="CV242" s="48" t="n"/>
      <c r="CW242" s="18">
        <f>IF(CV242&gt;0,(CV242-CW$5)/CW$5,0)</f>
        <v/>
      </c>
      <c r="CX242" s="15">
        <f>'Investment Analysis'!IB242</f>
        <v/>
      </c>
      <c r="CY242" s="48" t="n"/>
      <c r="CZ242" s="18">
        <f>IF(CY242&gt;0,(CY242-CZ$5)/CZ$5,0)</f>
        <v/>
      </c>
      <c r="DA242" s="15">
        <f>'Investment Analysis'!II242</f>
        <v/>
      </c>
      <c r="DB242" s="48" t="n"/>
      <c r="DC242" s="18">
        <f>IF(DB242&gt;0,(DB242-DC$5)/DC$5,0)</f>
        <v/>
      </c>
      <c r="DD242" s="15">
        <f>'Investment Analysis'!IP242</f>
        <v/>
      </c>
      <c r="DE242" s="48" t="n"/>
      <c r="DF242" s="18">
        <f>'Investment Analysis'!IY242</f>
        <v/>
      </c>
      <c r="DG242" s="15">
        <f>'Investment Analysis'!IW242</f>
        <v/>
      </c>
      <c r="DH242" s="48" t="n"/>
      <c r="DI242" s="18">
        <f>IF(DH242&gt;0,(DH242-DI$5)/DI$5,0)</f>
        <v/>
      </c>
      <c r="DJ242" s="15">
        <f>'Investment Analysis'!JD242</f>
        <v/>
      </c>
      <c r="DK242" s="48" t="n"/>
      <c r="DL242" s="18">
        <f>IF(DK242&gt;0,(DK242-DL$5)/DL$5,0)</f>
        <v/>
      </c>
      <c r="DM242" s="15">
        <f>'Investment Analysis'!JK242</f>
        <v/>
      </c>
      <c r="DN242" s="48" t="n"/>
      <c r="DO242" s="18">
        <f>IF(DN242&gt;0,(DN242-DO$5)/DO$5,0)</f>
        <v/>
      </c>
      <c r="DP242" s="15">
        <f>'Investment Analysis'!HU242</f>
        <v/>
      </c>
      <c r="DQ242" s="48" t="n"/>
      <c r="DR242" s="18">
        <f>IF(DQ242&gt;0,(DQ242-DR$5)/DR$5,0)</f>
        <v/>
      </c>
      <c r="DS242" s="15">
        <f>'Investment Analysis'!JR242</f>
        <v/>
      </c>
      <c r="DT242" s="48" t="n"/>
      <c r="DU242" s="18">
        <f>IF(DT242&gt;0,(DT242-630.54-DU$5)/DU$5,0)</f>
        <v/>
      </c>
      <c r="DV242" s="15">
        <f>'Investment Analysis'!JY242</f>
        <v/>
      </c>
      <c r="DW242" s="48" t="n"/>
      <c r="DX242" s="18">
        <f>IF(DW242&gt;0,(DW242-DX$5)/DX$5,0)</f>
        <v/>
      </c>
      <c r="DY242" s="15">
        <f>'Investment Analysis'!KF242</f>
        <v/>
      </c>
      <c r="DZ242" s="48" t="n"/>
      <c r="EA242" s="18">
        <f>IF(DZ242&gt;0,(DZ242-EA$5)/EA$5,0)</f>
        <v/>
      </c>
      <c r="EB242" s="15">
        <f>'Investment Analysis'!KM242</f>
        <v/>
      </c>
      <c r="EC242" s="48" t="n"/>
      <c r="ED242" s="18">
        <f>'Investment Analysis'!KV242</f>
        <v/>
      </c>
      <c r="EE242" s="15">
        <f>'Investment Analysis'!KT242</f>
        <v/>
      </c>
      <c r="EF242" s="48" t="n"/>
      <c r="EG242" s="18">
        <f>IF(EF242&gt;0,(EF242-EG$5)/EG$5,0)</f>
        <v/>
      </c>
      <c r="EH242" s="15">
        <f>'Investment Analysis'!LH242</f>
        <v/>
      </c>
      <c r="EI242" s="48" t="n"/>
      <c r="EJ242" s="18">
        <f>'Investment Analysis'!LQ242</f>
        <v/>
      </c>
      <c r="EK242" s="15">
        <f>'Investment Analysis'!LO242</f>
        <v/>
      </c>
      <c r="EL242" s="48" t="n"/>
      <c r="EM242" s="18">
        <f>IF(EL242&gt;0,(EL242-EM$4)/EM$4,0)</f>
        <v/>
      </c>
      <c r="EN242" s="15">
        <f>'Investment Analysis'!LX242</f>
        <v/>
      </c>
      <c r="EO242" s="48" t="n"/>
      <c r="EP242" s="68">
        <f>IF(EO242&gt;0,(EO242-500-EP$5)/EP$5,0)</f>
        <v/>
      </c>
      <c r="EQ242" s="15">
        <f>'Investment Analysis'!MC242</f>
        <v/>
      </c>
      <c r="ER242" s="48" t="n"/>
      <c r="ES242" s="18">
        <f>'Investment Analysis'!LX242</f>
        <v/>
      </c>
      <c r="ET242" s="15">
        <f>'Investment Analysis'!LA242</f>
        <v/>
      </c>
      <c r="EU242" s="48" t="n"/>
      <c r="EV242" s="18">
        <f>'Investment Analysis'!ML242</f>
        <v/>
      </c>
      <c r="EW242" s="15">
        <f>'Investment Analysis'!MJ242</f>
        <v/>
      </c>
      <c r="EX242" s="48" t="n"/>
      <c r="EY242" s="18">
        <f>IF(EX242&gt;0,(EX242-EY$5)/EY$5,0)</f>
        <v/>
      </c>
      <c r="EZ242" s="15">
        <f>'Investment Analysis'!MQ242</f>
        <v/>
      </c>
      <c r="FA242" s="48" t="n"/>
      <c r="FB242" s="18">
        <f>IF(FA242&gt;0,(FA242-FB$5)/FB$5,0)</f>
        <v/>
      </c>
      <c r="FC242" s="15">
        <f>'Investment Analysis'!MX242</f>
        <v/>
      </c>
      <c r="FD242" s="48" t="n"/>
      <c r="FE242" s="18">
        <f>IF(FD242&gt;0,(FD242-FE$5)/FE$5,0)</f>
        <v/>
      </c>
      <c r="FF242" s="15">
        <f>'Investment Analysis'!NE242</f>
        <v/>
      </c>
      <c r="FG242" s="48" t="n"/>
      <c r="FH242" s="18">
        <f>IF(FG242&gt;0,(FG242-FH$5)/FH$5,0)</f>
        <v/>
      </c>
      <c r="FI242" s="15">
        <f>'Investment Analysis'!NL242</f>
        <v/>
      </c>
      <c r="FJ242" s="48" t="n"/>
      <c r="FK242" s="18">
        <f>IF(FJ242&gt;0,(FJ242-FK$5)/FK$5,0)</f>
        <v/>
      </c>
      <c r="FL242" s="15">
        <f>'Investment Analysis'!NS242</f>
        <v/>
      </c>
      <c r="FM242" s="48" t="n"/>
      <c r="FN242" s="18">
        <f>IF(FM242&gt;0,(FM242-FN$5)/FN$5,0)</f>
        <v/>
      </c>
      <c r="FO242" s="15">
        <f>'Investment Analysis'!NZ242</f>
        <v/>
      </c>
      <c r="FP242" s="48" t="n"/>
      <c r="FQ242" s="18">
        <f>IF(FP242&gt;0,(FP242-FQ$5)/FQ$5,0)</f>
        <v/>
      </c>
      <c r="FR242" s="15">
        <f>'Investment Analysis'!OG242</f>
        <v/>
      </c>
      <c r="FS242" s="48" t="n"/>
      <c r="FT242" s="18">
        <f>IF(FS242&gt;0,(FS242-FT$5)/FT$5,0)</f>
        <v/>
      </c>
      <c r="FU242" s="15">
        <f>'Investment Analysis'!ON242</f>
        <v/>
      </c>
      <c r="FV242" s="48" t="n"/>
      <c r="FW242" s="18">
        <f>IF(FV242&gt;0,(FV242-FW$5)/FW$5,0)</f>
        <v/>
      </c>
      <c r="FX242" s="15">
        <f>'Investment Analysis'!OU242</f>
        <v/>
      </c>
      <c r="FY242" s="48" t="n"/>
      <c r="FZ242" s="18">
        <f>IF(FY242&gt;0,(FY242-FZ$5)/FZ$5,0)</f>
        <v/>
      </c>
      <c r="GA242" s="15">
        <f>'Investment Analysis'!PB242</f>
        <v/>
      </c>
      <c r="GB242" s="48" t="n"/>
      <c r="GC242" s="18">
        <f>'Investment Analysis'!PK242</f>
        <v/>
      </c>
      <c r="GD242" s="15">
        <f>'Investment Analysis'!PI242</f>
        <v/>
      </c>
      <c r="GE242" s="48" t="n"/>
      <c r="GF242" s="18">
        <f>'Investment Analysis'!PY242</f>
        <v/>
      </c>
      <c r="GG242" s="15">
        <f>'Investment Analysis'!PW242</f>
        <v/>
      </c>
      <c r="GH242" s="48" t="n"/>
      <c r="GI242" s="18">
        <f>'Investment Analysis'!QF242</f>
        <v/>
      </c>
      <c r="GJ242" s="15">
        <f>'Investment Analysis'!QD242</f>
        <v/>
      </c>
      <c r="GK242" s="48" t="n"/>
      <c r="GL242" s="18">
        <f>'Investment Analysis'!QM242</f>
        <v/>
      </c>
      <c r="GM242" s="15">
        <f>'Investment Analysis'!QK242</f>
        <v/>
      </c>
      <c r="GN242" s="48" t="n"/>
      <c r="GO242" s="18">
        <f>'Investment Analysis'!QT242</f>
        <v/>
      </c>
      <c r="GP242" s="15">
        <f>'Investment Analysis'!QR242</f>
        <v/>
      </c>
      <c r="GQ242" s="48" t="n"/>
      <c r="GR242" s="18">
        <f>'Investment Analysis'!RA242</f>
        <v/>
      </c>
      <c r="GS242" s="15">
        <f>'Investment Analysis'!QY242</f>
        <v/>
      </c>
      <c r="GT242" s="48" t="n"/>
      <c r="GU242" s="18">
        <f>'Investment Analysis'!RH242</f>
        <v/>
      </c>
      <c r="GV242" s="15">
        <f>'Investment Analysis'!RF242</f>
        <v/>
      </c>
      <c r="GW242" s="48" t="n"/>
      <c r="GX242" s="18">
        <f>'Investment Analysis'!RO242</f>
        <v/>
      </c>
      <c r="GY242" s="15">
        <f>'Investment Analysis'!RM242</f>
        <v/>
      </c>
      <c r="GZ242" s="48" t="n"/>
      <c r="HA242" s="18">
        <f>'Investment Analysis'!RV242</f>
        <v/>
      </c>
      <c r="HB242" s="15">
        <f>'Investment Analysis'!RT242</f>
        <v/>
      </c>
      <c r="HC242" s="48" t="n"/>
      <c r="HD242" s="18">
        <f>'Investment Analysis'!SC242</f>
        <v/>
      </c>
      <c r="HE242" s="15">
        <f>'Investment Analysis'!SA242</f>
        <v/>
      </c>
      <c r="HF242" s="48" t="n"/>
      <c r="HG242" s="18">
        <f>'Investment Analysis'!SJ242</f>
        <v/>
      </c>
      <c r="HH242" s="15">
        <f>'Investment Analysis'!SH242</f>
        <v/>
      </c>
      <c r="HI242" s="48" t="n"/>
      <c r="HJ242" s="18">
        <f>'Investment Analysis'!SM242</f>
        <v/>
      </c>
      <c r="HK242" s="15">
        <f>'Investment Analysis'!SK242</f>
        <v/>
      </c>
      <c r="HL242" s="48" t="n"/>
      <c r="HM242" s="18">
        <f>'Investment Analysis'!SP242</f>
        <v/>
      </c>
      <c r="HN242" s="15">
        <f>'Investment Analysis'!SN242</f>
        <v/>
      </c>
      <c r="HO242" s="48" t="n"/>
      <c r="HP242" s="18">
        <f>'Investment Analysis'!TE242</f>
        <v/>
      </c>
      <c r="HQ242" s="15">
        <f>'Investment Analysis'!TC242</f>
        <v/>
      </c>
      <c r="HR242" s="48" t="n"/>
      <c r="HS242" s="18">
        <f>'Investment Analysis'!TL242</f>
        <v/>
      </c>
      <c r="HT242" s="15">
        <f>'Investment Analysis'!TJ242</f>
        <v/>
      </c>
      <c r="HU242" s="48" t="n"/>
      <c r="HV242" s="18">
        <f>'Investment Analysis'!TS242</f>
        <v/>
      </c>
      <c r="HW242" s="15">
        <f>'Investment Analysis'!TQ242</f>
        <v/>
      </c>
      <c r="HX242" s="48" t="n"/>
      <c r="HY242" s="18">
        <f>'Investment Analysis'!TZ242</f>
        <v/>
      </c>
      <c r="HZ242" s="15">
        <f>'Investment Analysis'!TX242</f>
        <v/>
      </c>
      <c r="IA242" s="48" t="n"/>
      <c r="IB242" s="18">
        <f>'Investment Analysis'!UG242</f>
        <v/>
      </c>
      <c r="IC242" s="15">
        <f>'Investment Analysis'!UE242</f>
        <v/>
      </c>
      <c r="ID242" s="48" t="n"/>
      <c r="IE242" s="18">
        <f>'Investment Analysis'!UN242</f>
        <v/>
      </c>
      <c r="IF242" s="15">
        <f>'Investment Analysis'!UL242</f>
        <v/>
      </c>
      <c r="IG242" s="48" t="n"/>
      <c r="IH242" s="18">
        <f>'Investment Analysis'!UU242</f>
        <v/>
      </c>
      <c r="II242" s="15">
        <f>'Investment Analysis'!US242</f>
        <v/>
      </c>
      <c r="IJ242" s="48" t="n"/>
      <c r="IK242" s="18">
        <f>'Investment Analysis'!VB242</f>
        <v/>
      </c>
      <c r="IL242" s="15">
        <f>'Investment Analysis'!UZ242</f>
        <v/>
      </c>
      <c r="IM242" s="48" t="n"/>
      <c r="IN242" s="18">
        <f>'Investment Analysis'!VI242</f>
        <v/>
      </c>
      <c r="IO242" s="15">
        <f>'Investment Analysis'!VG242</f>
        <v/>
      </c>
      <c r="IP242" s="18" t="n"/>
      <c r="IQ242" s="18" t="n"/>
      <c r="IR242" s="18" t="n"/>
      <c r="IS242" s="108">
        <f>IF(IT242&gt;0,IT242-IT241,0)</f>
        <v/>
      </c>
      <c r="IT242" s="48">
        <f>FY242+FV242+FS242+FP242+FM242+FJ242+FG242+FD242+FA242+EX242+EU242+ER242+EO242+EL242+EI242+EF242+EC242+DZ242+DW242+DT242+DQ242+DN242+DK242+DH242+DE242+DB242+CY242+CV242+CS242+CP242+CJ242+CG242+CD242+CA242+BX242+P242+CM242+GT242+GQ242+GN242+GK242+GH242+GE242+GB242+BU242+BR242+BO242+BL242+BI242+BF242+BC242+AZ242+AW242+AT242+AQ242+AN242+AK242+AH242+AE242+AB242+Y242+V242+S242+GW242+GZ242+HC242+HF242+HI242+HL242+HO242+HR242+HU242</f>
        <v/>
      </c>
      <c r="IU242" s="101">
        <f>IF(IT242&gt;0,IV242,0)</f>
        <v/>
      </c>
      <c r="IV242" s="101" t="n"/>
      <c r="IW242" s="15">
        <f>IF(IT242&gt;0,(IT242+IV$11-I$2)/I$2,0)</f>
        <v/>
      </c>
      <c r="IX242" s="113">
        <f>IF(IT242&gt;0,IT242+IV$11-I$2,0)</f>
        <v/>
      </c>
      <c r="IY242" s="21">
        <f>IF(IT242&gt;0,(IT242+IV$11+IV$33+IV$52+IV$73+IV$93+IV$113+IV$133+IV$159+IV$176+IV$201+IV$224-IT$8)/IT$8,0)</f>
        <v/>
      </c>
      <c r="IZ242" s="173">
        <f>IF(IT242&gt;0,IT242+IV$11+IV$33+IV$52+IV$73+IV$93+IV$113+IV$133+IV$159+IV$176+IV$201+IV$224-IT$8,0)</f>
        <v/>
      </c>
    </row>
    <row r="243">
      <c r="A243" s="554">
        <f>'Investment Analysis'!A243</f>
        <v/>
      </c>
      <c r="B243" s="4">
        <f>'Investment Analysis'!B243</f>
        <v/>
      </c>
      <c r="C243" s="27">
        <f>'Investment Analysis'!C243</f>
        <v/>
      </c>
      <c r="D243" s="14">
        <f>'Investment Analysis'!D243</f>
        <v/>
      </c>
      <c r="E243" s="15">
        <f>'Investment Analysis'!E243</f>
        <v/>
      </c>
      <c r="F243" s="13">
        <f>'Investment Analysis'!G243</f>
        <v/>
      </c>
      <c r="G243" s="14">
        <f>'Investment Analysis'!H243</f>
        <v/>
      </c>
      <c r="H243" s="15">
        <f>'Investment Analysis'!I243</f>
        <v/>
      </c>
      <c r="I243" s="13">
        <f>'Investment Analysis'!K243</f>
        <v/>
      </c>
      <c r="J243" s="14">
        <f>'Investment Analysis'!L243</f>
        <v/>
      </c>
      <c r="K243" s="15">
        <f>'Investment Analysis'!M243</f>
        <v/>
      </c>
      <c r="L243" s="41">
        <f>'Investment Analysis'!T243</f>
        <v/>
      </c>
      <c r="M243" s="21">
        <f>'Investment Analysis'!V243</f>
        <v/>
      </c>
      <c r="N243" s="21">
        <f>'Investment Analysis'!W243</f>
        <v/>
      </c>
      <c r="P243" s="48">
        <f>'Investment Analysis'!Y243</f>
        <v/>
      </c>
      <c r="Q243" s="18" t="n"/>
      <c r="R243" s="83" t="n"/>
      <c r="S243" s="48" t="n"/>
      <c r="T243" s="18">
        <f>'Investment Analysis'!AH243</f>
        <v/>
      </c>
      <c r="U243" s="15">
        <f>'Investment Analysis'!AF243</f>
        <v/>
      </c>
      <c r="V243" s="48" t="n"/>
      <c r="W243" s="18">
        <f>'Investment Analysis'!AO243</f>
        <v/>
      </c>
      <c r="X243" s="15">
        <f>'Investment Analysis'!AM243</f>
        <v/>
      </c>
      <c r="Y243" s="48" t="n"/>
      <c r="Z243" s="18">
        <f>IF(Y243&gt;0,(Y243-Z$5)/Z$5,0)</f>
        <v/>
      </c>
      <c r="AA243" s="15">
        <f>'Investment Analysis'!GM243</f>
        <v/>
      </c>
      <c r="AB243" s="48" t="n"/>
      <c r="AC243" s="18">
        <f>IF(AB243&gt;0,(AB243+8000+5000-AC$5)/AC$5,0)</f>
        <v/>
      </c>
      <c r="AD243" s="15">
        <f>'Investment Analysis'!AT243</f>
        <v/>
      </c>
      <c r="AE243" s="48" t="n"/>
      <c r="AF243" s="18">
        <f>'Investment Analysis'!BC243</f>
        <v/>
      </c>
      <c r="AG243" s="15">
        <f>'Investment Analysis'!BA243</f>
        <v/>
      </c>
      <c r="AH243" s="48" t="n"/>
      <c r="AI243" s="18">
        <f>IF(AH243&gt;0,(AH243-5000+20000+20000-AI$5)/AI$5,0)</f>
        <v/>
      </c>
      <c r="AJ243" s="15">
        <f>'Investment Analysis'!BH243</f>
        <v/>
      </c>
      <c r="AK243" s="48" t="n"/>
      <c r="AL243" s="18">
        <f>IF(AK243&gt;0,(AK243+7000-AL$5)/AL$5,0)</f>
        <v/>
      </c>
      <c r="AM243" s="15">
        <f>'Investment Analysis'!BO243</f>
        <v/>
      </c>
      <c r="AN243" s="48" t="n"/>
      <c r="AO243" s="18">
        <f>IF(AN243&gt;0,(AN243+25000+5000-AO$5)/AO$5,0)</f>
        <v/>
      </c>
      <c r="AP243" s="15">
        <f>'Investment Analysis'!BV243</f>
        <v/>
      </c>
      <c r="AQ243" s="48" t="n"/>
      <c r="AR243" s="18">
        <f>IF(AQ243&gt;0,(AQ243+10000+4000-AR$5)/AR$5,0)</f>
        <v/>
      </c>
      <c r="AS243" s="15">
        <f>'Investment Analysis'!CC243</f>
        <v/>
      </c>
      <c r="AT243" s="48" t="n"/>
      <c r="AU243" s="18">
        <f>'Investment Analysis'!CL243</f>
        <v/>
      </c>
      <c r="AV243" s="15">
        <f>'Investment Analysis'!CJ243</f>
        <v/>
      </c>
      <c r="AW243" s="48" t="n"/>
      <c r="AX243" s="18">
        <f>IF(AW243&gt;0,(AW243+2000-AX$5)/AX$5,0)</f>
        <v/>
      </c>
      <c r="AY243" s="15">
        <f>'Investment Analysis'!CQ243</f>
        <v/>
      </c>
      <c r="AZ243" s="48" t="n"/>
      <c r="BA243" s="18">
        <f>'Investment Analysis'!CZ243</f>
        <v/>
      </c>
      <c r="BB243" s="15">
        <f>'Investment Analysis'!CX243</f>
        <v/>
      </c>
      <c r="BC243" s="48" t="n"/>
      <c r="BD243" s="18">
        <f>IF(BC243&gt;0,(BC243-10000+30000+10000-BD$5)/BD$5,0)</f>
        <v/>
      </c>
      <c r="BE243" s="15">
        <f>'Investment Analysis'!DE243</f>
        <v/>
      </c>
      <c r="BF243" s="48" t="n"/>
      <c r="BG243" s="18">
        <f>'Investment Analysis'!DN243</f>
        <v/>
      </c>
      <c r="BH243" s="15">
        <f>'Investment Analysis'!DL243</f>
        <v/>
      </c>
      <c r="BI243" s="48" t="n"/>
      <c r="BJ243" s="18">
        <f>'Investment Analysis'!EB243</f>
        <v/>
      </c>
      <c r="BK243" s="15">
        <f>'Investment Analysis'!DZ243</f>
        <v/>
      </c>
      <c r="BL243" s="48" t="n"/>
      <c r="BM243" s="18">
        <f>'Investment Analysis'!EI243</f>
        <v/>
      </c>
      <c r="BN243" s="15">
        <f>'Investment Analysis'!EG243</f>
        <v/>
      </c>
      <c r="BO243" s="48" t="n"/>
      <c r="BP243" s="18">
        <f>'Investment Analysis'!DU243</f>
        <v/>
      </c>
      <c r="BQ243" s="15">
        <f>'Investment Analysis'!DS243</f>
        <v/>
      </c>
      <c r="BR243" s="48" t="n"/>
      <c r="BS243" s="18">
        <f>'Investment Analysis'!EP243</f>
        <v/>
      </c>
      <c r="BT243" s="15">
        <f>'Investment Analysis'!EN243</f>
        <v/>
      </c>
      <c r="BU243" s="48" t="n"/>
      <c r="BV243" s="18">
        <f>IF(BU243&gt;0,(BU243+8000-BV$5)/BV$5,0)</f>
        <v/>
      </c>
      <c r="BW243" s="15">
        <f>'Investment Analysis'!EU243</f>
        <v/>
      </c>
      <c r="BX243" s="48" t="n"/>
      <c r="BY243" s="18">
        <f>IF(BX243&gt;0,(BX243-10000-5000-BY$5)/BY$5,0)</f>
        <v/>
      </c>
      <c r="BZ243" s="15">
        <f>'Investment Analysis'!FB243</f>
        <v/>
      </c>
      <c r="CA243" s="48" t="n"/>
      <c r="CB243" s="18">
        <f>IF(CA243&gt;0,(CA243-CB$5)/CB$5,0)</f>
        <v/>
      </c>
      <c r="CC243" s="15">
        <f>'Investment Analysis'!FI243</f>
        <v/>
      </c>
      <c r="CD243" s="48" t="n"/>
      <c r="CE243" s="18">
        <f>'Investment Analysis'!FR243</f>
        <v/>
      </c>
      <c r="CF243" s="15">
        <f>'Investment Analysis'!FP243</f>
        <v/>
      </c>
      <c r="CG243" s="48" t="n"/>
      <c r="CH243" s="18">
        <f>'Investment Analysis'!FR243</f>
        <v/>
      </c>
      <c r="CI243" s="15">
        <f>'Investment Analysis'!FW243</f>
        <v/>
      </c>
      <c r="CJ243" s="48" t="n"/>
      <c r="CK243" s="18">
        <f>IF(CJ243&gt;0,(CJ243+5000+8000-CK$5)/CK$5,0)</f>
        <v/>
      </c>
      <c r="CL243" s="15">
        <f>'Investment Analysis'!GD243</f>
        <v/>
      </c>
      <c r="CM243" s="48" t="n"/>
      <c r="CN243" s="18">
        <f>IF(CM243&gt;0,(CM243-CN$5)/CN$5,0)</f>
        <v/>
      </c>
      <c r="CO243" s="15">
        <f>'Investment Analysis'!GT243</f>
        <v/>
      </c>
      <c r="CP243" s="48" t="n"/>
      <c r="CQ243" s="18">
        <f>IF(CP243&gt;0,(CP243-CQ$5)/CQ$5,0)</f>
        <v/>
      </c>
      <c r="CR243" s="15">
        <f>'Investment Analysis'!HG243</f>
        <v/>
      </c>
      <c r="CS243" s="48" t="n"/>
      <c r="CT243" s="18">
        <f>IF(CS243&gt;0,(CS243-CT$5)/CT$5,0)</f>
        <v/>
      </c>
      <c r="CU243" s="15">
        <f>'Investment Analysis'!HN243</f>
        <v/>
      </c>
      <c r="CV243" s="48" t="n"/>
      <c r="CW243" s="18">
        <f>IF(CV243&gt;0,(CV243-CW$5)/CW$5,0)</f>
        <v/>
      </c>
      <c r="CX243" s="15">
        <f>'Investment Analysis'!IB243</f>
        <v/>
      </c>
      <c r="CY243" s="48" t="n"/>
      <c r="CZ243" s="18">
        <f>IF(CY243&gt;0,(CY243-CZ$5)/CZ$5,0)</f>
        <v/>
      </c>
      <c r="DA243" s="15">
        <f>'Investment Analysis'!II243</f>
        <v/>
      </c>
      <c r="DB243" s="48" t="n"/>
      <c r="DC243" s="18">
        <f>IF(DB243&gt;0,(DB243-DC$5)/DC$5,0)</f>
        <v/>
      </c>
      <c r="DD243" s="15">
        <f>'Investment Analysis'!IP243</f>
        <v/>
      </c>
      <c r="DE243" s="48" t="n"/>
      <c r="DF243" s="18">
        <f>'Investment Analysis'!IY243</f>
        <v/>
      </c>
      <c r="DG243" s="15">
        <f>'Investment Analysis'!IW243</f>
        <v/>
      </c>
      <c r="DH243" s="48" t="n"/>
      <c r="DI243" s="18">
        <f>IF(DH243&gt;0,(DH243-DI$5)/DI$5,0)</f>
        <v/>
      </c>
      <c r="DJ243" s="15">
        <f>'Investment Analysis'!JD243</f>
        <v/>
      </c>
      <c r="DK243" s="48" t="n"/>
      <c r="DL243" s="18">
        <f>IF(DK243&gt;0,(DK243-DL$5)/DL$5,0)</f>
        <v/>
      </c>
      <c r="DM243" s="15">
        <f>'Investment Analysis'!JK243</f>
        <v/>
      </c>
      <c r="DN243" s="48" t="n"/>
      <c r="DO243" s="18">
        <f>IF(DN243&gt;0,(DN243-DO$5)/DO$5,0)</f>
        <v/>
      </c>
      <c r="DP243" s="15">
        <f>'Investment Analysis'!HU243</f>
        <v/>
      </c>
      <c r="DQ243" s="48" t="n"/>
      <c r="DR243" s="18">
        <f>IF(DQ243&gt;0,(DQ243-DR$5)/DR$5,0)</f>
        <v/>
      </c>
      <c r="DS243" s="15">
        <f>'Investment Analysis'!JR243</f>
        <v/>
      </c>
      <c r="DT243" s="48" t="n"/>
      <c r="DU243" s="18">
        <f>IF(DT243&gt;0,(DT243-630.54-DU$5)/DU$5,0)</f>
        <v/>
      </c>
      <c r="DV243" s="15">
        <f>'Investment Analysis'!JY243</f>
        <v/>
      </c>
      <c r="DW243" s="48" t="n"/>
      <c r="DX243" s="18">
        <f>IF(DW243&gt;0,(DW243-DX$5)/DX$5,0)</f>
        <v/>
      </c>
      <c r="DY243" s="15">
        <f>'Investment Analysis'!KF243</f>
        <v/>
      </c>
      <c r="DZ243" s="48" t="n"/>
      <c r="EA243" s="18">
        <f>IF(DZ243&gt;0,(DZ243-EA$5)/EA$5,0)</f>
        <v/>
      </c>
      <c r="EB243" s="15">
        <f>'Investment Analysis'!KM243</f>
        <v/>
      </c>
      <c r="EC243" s="48" t="n"/>
      <c r="ED243" s="18">
        <f>'Investment Analysis'!KV243</f>
        <v/>
      </c>
      <c r="EE243" s="15">
        <f>'Investment Analysis'!KT243</f>
        <v/>
      </c>
      <c r="EF243" s="48" t="n"/>
      <c r="EG243" s="18">
        <f>IF(EF243&gt;0,(EF243-EG$5)/EG$5,0)</f>
        <v/>
      </c>
      <c r="EH243" s="15">
        <f>'Investment Analysis'!LH243</f>
        <v/>
      </c>
      <c r="EI243" s="48" t="n"/>
      <c r="EJ243" s="18">
        <f>'Investment Analysis'!LQ243</f>
        <v/>
      </c>
      <c r="EK243" s="15">
        <f>'Investment Analysis'!LO243</f>
        <v/>
      </c>
      <c r="EL243" s="48" t="n"/>
      <c r="EM243" s="18">
        <f>IF(EL243&gt;0,(EL243-EM$4)/EM$4,0)</f>
        <v/>
      </c>
      <c r="EN243" s="15">
        <f>'Investment Analysis'!LX243</f>
        <v/>
      </c>
      <c r="EO243" s="48" t="n"/>
      <c r="EP243" s="68">
        <f>IF(EO243&gt;0,(EO243-500-EP$5)/EP$5,0)</f>
        <v/>
      </c>
      <c r="EQ243" s="15">
        <f>'Investment Analysis'!MC243</f>
        <v/>
      </c>
      <c r="ER243" s="48" t="n"/>
      <c r="ES243" s="18">
        <f>'Investment Analysis'!LX243</f>
        <v/>
      </c>
      <c r="ET243" s="15">
        <f>'Investment Analysis'!LA243</f>
        <v/>
      </c>
      <c r="EU243" s="48" t="n"/>
      <c r="EV243" s="18">
        <f>'Investment Analysis'!ML243</f>
        <v/>
      </c>
      <c r="EW243" s="15">
        <f>'Investment Analysis'!MJ243</f>
        <v/>
      </c>
      <c r="EX243" s="48" t="n"/>
      <c r="EY243" s="18">
        <f>IF(EX243&gt;0,(EX243-EY$5)/EY$5,0)</f>
        <v/>
      </c>
      <c r="EZ243" s="15">
        <f>'Investment Analysis'!MQ243</f>
        <v/>
      </c>
      <c r="FA243" s="48" t="n"/>
      <c r="FB243" s="18">
        <f>IF(FA243&gt;0,(FA243-FB$5)/FB$5,0)</f>
        <v/>
      </c>
      <c r="FC243" s="15">
        <f>'Investment Analysis'!MX243</f>
        <v/>
      </c>
      <c r="FD243" s="48" t="n"/>
      <c r="FE243" s="18">
        <f>IF(FD243&gt;0,(FD243-FE$5)/FE$5,0)</f>
        <v/>
      </c>
      <c r="FF243" s="15">
        <f>'Investment Analysis'!NE243</f>
        <v/>
      </c>
      <c r="FG243" s="48" t="n"/>
      <c r="FH243" s="18">
        <f>IF(FG243&gt;0,(FG243-FH$5)/FH$5,0)</f>
        <v/>
      </c>
      <c r="FI243" s="15">
        <f>'Investment Analysis'!NL243</f>
        <v/>
      </c>
      <c r="FJ243" s="48" t="n"/>
      <c r="FK243" s="18">
        <f>IF(FJ243&gt;0,(FJ243-FK$5)/FK$5,0)</f>
        <v/>
      </c>
      <c r="FL243" s="15">
        <f>'Investment Analysis'!NS243</f>
        <v/>
      </c>
      <c r="FM243" s="48" t="n"/>
      <c r="FN243" s="18">
        <f>IF(FM243&gt;0,(FM243-FN$5)/FN$5,0)</f>
        <v/>
      </c>
      <c r="FO243" s="15">
        <f>'Investment Analysis'!NZ243</f>
        <v/>
      </c>
      <c r="FP243" s="48" t="n"/>
      <c r="FQ243" s="18">
        <f>IF(FP243&gt;0,(FP243-FQ$5)/FQ$5,0)</f>
        <v/>
      </c>
      <c r="FR243" s="15">
        <f>'Investment Analysis'!OG243</f>
        <v/>
      </c>
      <c r="FS243" s="48" t="n"/>
      <c r="FT243" s="18">
        <f>IF(FS243&gt;0,(FS243-FT$5)/FT$5,0)</f>
        <v/>
      </c>
      <c r="FU243" s="15">
        <f>'Investment Analysis'!ON243</f>
        <v/>
      </c>
      <c r="FV243" s="48" t="n"/>
      <c r="FW243" s="18">
        <f>IF(FV243&gt;0,(FV243-FW$5)/FW$5,0)</f>
        <v/>
      </c>
      <c r="FX243" s="15">
        <f>'Investment Analysis'!OU243</f>
        <v/>
      </c>
      <c r="FY243" s="48" t="n"/>
      <c r="FZ243" s="18">
        <f>IF(FY243&gt;0,(FY243-FZ$5)/FZ$5,0)</f>
        <v/>
      </c>
      <c r="GA243" s="15">
        <f>'Investment Analysis'!PB243</f>
        <v/>
      </c>
      <c r="GB243" s="48" t="n"/>
      <c r="GC243" s="18">
        <f>'Investment Analysis'!PK243</f>
        <v/>
      </c>
      <c r="GD243" s="15">
        <f>'Investment Analysis'!PI243</f>
        <v/>
      </c>
      <c r="GE243" s="48" t="n"/>
      <c r="GF243" s="18">
        <f>'Investment Analysis'!PY243</f>
        <v/>
      </c>
      <c r="GG243" s="15">
        <f>'Investment Analysis'!PW243</f>
        <v/>
      </c>
      <c r="GH243" s="48" t="n"/>
      <c r="GI243" s="18">
        <f>'Investment Analysis'!QF243</f>
        <v/>
      </c>
      <c r="GJ243" s="15">
        <f>'Investment Analysis'!QD243</f>
        <v/>
      </c>
      <c r="GK243" s="48" t="n"/>
      <c r="GL243" s="18">
        <f>'Investment Analysis'!QM243</f>
        <v/>
      </c>
      <c r="GM243" s="15">
        <f>'Investment Analysis'!QK243</f>
        <v/>
      </c>
      <c r="GN243" s="48" t="n"/>
      <c r="GO243" s="18">
        <f>'Investment Analysis'!QT243</f>
        <v/>
      </c>
      <c r="GP243" s="15">
        <f>'Investment Analysis'!QR243</f>
        <v/>
      </c>
      <c r="GQ243" s="48" t="n"/>
      <c r="GR243" s="18">
        <f>'Investment Analysis'!RA243</f>
        <v/>
      </c>
      <c r="GS243" s="15">
        <f>'Investment Analysis'!QY243</f>
        <v/>
      </c>
      <c r="GT243" s="48" t="n"/>
      <c r="GU243" s="18">
        <f>'Investment Analysis'!RH243</f>
        <v/>
      </c>
      <c r="GV243" s="15">
        <f>'Investment Analysis'!RF243</f>
        <v/>
      </c>
      <c r="GW243" s="48" t="n"/>
      <c r="GX243" s="18">
        <f>'Investment Analysis'!RO243</f>
        <v/>
      </c>
      <c r="GY243" s="15">
        <f>'Investment Analysis'!RM243</f>
        <v/>
      </c>
      <c r="GZ243" s="48" t="n"/>
      <c r="HA243" s="18">
        <f>'Investment Analysis'!RV243</f>
        <v/>
      </c>
      <c r="HB243" s="15">
        <f>'Investment Analysis'!RT243</f>
        <v/>
      </c>
      <c r="HC243" s="48" t="n"/>
      <c r="HD243" s="18">
        <f>'Investment Analysis'!SC243</f>
        <v/>
      </c>
      <c r="HE243" s="15">
        <f>'Investment Analysis'!SA243</f>
        <v/>
      </c>
      <c r="HF243" s="48" t="n"/>
      <c r="HG243" s="18">
        <f>'Investment Analysis'!SJ243</f>
        <v/>
      </c>
      <c r="HH243" s="15">
        <f>'Investment Analysis'!SH243</f>
        <v/>
      </c>
      <c r="HI243" s="48" t="n"/>
      <c r="HJ243" s="18">
        <f>'Investment Analysis'!SM243</f>
        <v/>
      </c>
      <c r="HK243" s="15">
        <f>'Investment Analysis'!SK243</f>
        <v/>
      </c>
      <c r="HL243" s="48" t="n"/>
      <c r="HM243" s="18">
        <f>'Investment Analysis'!SP243</f>
        <v/>
      </c>
      <c r="HN243" s="15">
        <f>'Investment Analysis'!SN243</f>
        <v/>
      </c>
      <c r="HO243" s="48" t="n"/>
      <c r="HP243" s="18">
        <f>'Investment Analysis'!TE243</f>
        <v/>
      </c>
      <c r="HQ243" s="15">
        <f>'Investment Analysis'!TC243</f>
        <v/>
      </c>
      <c r="HR243" s="48" t="n"/>
      <c r="HS243" s="18">
        <f>'Investment Analysis'!TL243</f>
        <v/>
      </c>
      <c r="HT243" s="15">
        <f>'Investment Analysis'!TJ243</f>
        <v/>
      </c>
      <c r="HU243" s="48" t="n"/>
      <c r="HV243" s="18">
        <f>'Investment Analysis'!TS243</f>
        <v/>
      </c>
      <c r="HW243" s="15">
        <f>'Investment Analysis'!TQ243</f>
        <v/>
      </c>
      <c r="HX243" s="48" t="n"/>
      <c r="HY243" s="18">
        <f>'Investment Analysis'!TZ243</f>
        <v/>
      </c>
      <c r="HZ243" s="15">
        <f>'Investment Analysis'!TX243</f>
        <v/>
      </c>
      <c r="IA243" s="48" t="n"/>
      <c r="IB243" s="18">
        <f>'Investment Analysis'!UG243</f>
        <v/>
      </c>
      <c r="IC243" s="15">
        <f>'Investment Analysis'!UE243</f>
        <v/>
      </c>
      <c r="ID243" s="48" t="n"/>
      <c r="IE243" s="18">
        <f>'Investment Analysis'!UN243</f>
        <v/>
      </c>
      <c r="IF243" s="15">
        <f>'Investment Analysis'!UL243</f>
        <v/>
      </c>
      <c r="IG243" s="48" t="n"/>
      <c r="IH243" s="18">
        <f>'Investment Analysis'!UU243</f>
        <v/>
      </c>
      <c r="II243" s="15">
        <f>'Investment Analysis'!US243</f>
        <v/>
      </c>
      <c r="IJ243" s="48" t="n"/>
      <c r="IK243" s="18">
        <f>'Investment Analysis'!VB243</f>
        <v/>
      </c>
      <c r="IL243" s="15">
        <f>'Investment Analysis'!UZ243</f>
        <v/>
      </c>
      <c r="IM243" s="48" t="n"/>
      <c r="IN243" s="18">
        <f>'Investment Analysis'!VI243</f>
        <v/>
      </c>
      <c r="IO243" s="15">
        <f>'Investment Analysis'!VG243</f>
        <v/>
      </c>
      <c r="IP243" s="18" t="n"/>
      <c r="IQ243" s="18" t="n"/>
      <c r="IR243" s="18" t="n"/>
      <c r="IS243" s="108">
        <f>IF(IT243&gt;0,IT243-IT242,0)</f>
        <v/>
      </c>
      <c r="IT243" s="48">
        <f>FY243+FV243+FS243+FP243+FM243+FJ243+FG243+FD243+FA243+EX243+EU243+ER243+EO243+EL243+EI243+EF243+EC243+DZ243+DW243+DT243+DQ243+DN243+DK243+DH243+DE243+DB243+CY243+CV243+CS243+CP243+CJ243+CG243+CD243+CA243+BX243+P243+CM243+GT243+GQ243+GN243+GK243+GH243+GE243+GB243+BU243+BR243+BO243+BL243+BI243+BF243+BC243+AZ243+AW243+AT243+AQ243+AN243+AK243+AH243+AE243+AB243+Y243+V243+S243+GW243+GZ243+HC243+HF243+HI243+HL243+HO243+HR243+HU243</f>
        <v/>
      </c>
      <c r="IU243" s="101">
        <f>IF(IT243&gt;0,IV243,0)</f>
        <v/>
      </c>
      <c r="IV243" s="101" t="n"/>
      <c r="IW243" s="15">
        <f>IF(IT243&gt;0,(IT243+IV$11-I$2)/I$2,0)</f>
        <v/>
      </c>
      <c r="IX243" s="113">
        <f>IF(IT243&gt;0,IT243+IV$11-I$2,0)</f>
        <v/>
      </c>
      <c r="IY243" s="21">
        <f>IF(IT243&gt;0,(IT243+IV$11+IV$33+IV$52+IV$73+IV$93+IV$113+IV$133+IV$159+IV$176+IV$201+IV$224-IT$8)/IT$8,0)</f>
        <v/>
      </c>
      <c r="IZ243" s="173">
        <f>IF(IT243&gt;0,IT243+IV$11+IV$33+IV$52+IV$73+IV$93+IV$113+IV$133+IV$159+IV$176+IV$201+IV$224-IT$8,0)</f>
        <v/>
      </c>
    </row>
    <row r="244">
      <c r="A244" s="554">
        <f>'Investment Analysis'!A244</f>
        <v/>
      </c>
      <c r="B244" s="4">
        <f>'Investment Analysis'!B244</f>
        <v/>
      </c>
      <c r="C244" s="27">
        <f>'Investment Analysis'!C244</f>
        <v/>
      </c>
      <c r="D244" s="14">
        <f>'Investment Analysis'!D244</f>
        <v/>
      </c>
      <c r="E244" s="15">
        <f>'Investment Analysis'!E244</f>
        <v/>
      </c>
      <c r="F244" s="13">
        <f>'Investment Analysis'!G244</f>
        <v/>
      </c>
      <c r="G244" s="14">
        <f>'Investment Analysis'!H244</f>
        <v/>
      </c>
      <c r="H244" s="15">
        <f>'Investment Analysis'!I244</f>
        <v/>
      </c>
      <c r="I244" s="13">
        <f>'Investment Analysis'!K244</f>
        <v/>
      </c>
      <c r="J244" s="14">
        <f>'Investment Analysis'!L244</f>
        <v/>
      </c>
      <c r="K244" s="15">
        <f>'Investment Analysis'!M244</f>
        <v/>
      </c>
      <c r="L244" s="41">
        <f>'Investment Analysis'!T244</f>
        <v/>
      </c>
      <c r="M244" s="21">
        <f>'Investment Analysis'!V244</f>
        <v/>
      </c>
      <c r="N244" s="21">
        <f>'Investment Analysis'!W244</f>
        <v/>
      </c>
      <c r="P244" s="48">
        <f>'Investment Analysis'!Y244</f>
        <v/>
      </c>
      <c r="Q244" s="18" t="n"/>
      <c r="R244" s="83" t="n"/>
      <c r="S244" s="48" t="n"/>
      <c r="T244" s="18">
        <f>'Investment Analysis'!AH244</f>
        <v/>
      </c>
      <c r="U244" s="15">
        <f>'Investment Analysis'!AF244</f>
        <v/>
      </c>
      <c r="V244" s="48" t="n"/>
      <c r="W244" s="18">
        <f>'Investment Analysis'!AO244</f>
        <v/>
      </c>
      <c r="X244" s="15">
        <f>'Investment Analysis'!AM244</f>
        <v/>
      </c>
      <c r="Y244" s="48" t="n"/>
      <c r="Z244" s="18">
        <f>IF(Y244&gt;0,(Y244-Z$5)/Z$5,0)</f>
        <v/>
      </c>
      <c r="AA244" s="15">
        <f>'Investment Analysis'!GM244</f>
        <v/>
      </c>
      <c r="AB244" s="48" t="n"/>
      <c r="AC244" s="18">
        <f>IF(AB244&gt;0,(AB244+8000+5000-AC$5)/AC$5,0)</f>
        <v/>
      </c>
      <c r="AD244" s="15">
        <f>'Investment Analysis'!AT244</f>
        <v/>
      </c>
      <c r="AE244" s="48" t="n"/>
      <c r="AF244" s="18">
        <f>'Investment Analysis'!BC244</f>
        <v/>
      </c>
      <c r="AG244" s="15">
        <f>'Investment Analysis'!BA244</f>
        <v/>
      </c>
      <c r="AH244" s="48" t="n"/>
      <c r="AI244" s="18">
        <f>IF(AH244&gt;0,(AH244-5000+20000+20000-AI$5)/AI$5,0)</f>
        <v/>
      </c>
      <c r="AJ244" s="15">
        <f>'Investment Analysis'!BH244</f>
        <v/>
      </c>
      <c r="AK244" s="48" t="n"/>
      <c r="AL244" s="18">
        <f>IF(AK244&gt;0,(AK244+7000-AL$5)/AL$5,0)</f>
        <v/>
      </c>
      <c r="AM244" s="15">
        <f>'Investment Analysis'!BO244</f>
        <v/>
      </c>
      <c r="AN244" s="48" t="n"/>
      <c r="AO244" s="18">
        <f>IF(AN244&gt;0,(AN244+25000+5000-AO$5)/AO$5,0)</f>
        <v/>
      </c>
      <c r="AP244" s="15">
        <f>'Investment Analysis'!BV244</f>
        <v/>
      </c>
      <c r="AQ244" s="48" t="n"/>
      <c r="AR244" s="18">
        <f>IF(AQ244&gt;0,(AQ244+10000+4000-AR$5)/AR$5,0)</f>
        <v/>
      </c>
      <c r="AS244" s="15">
        <f>'Investment Analysis'!CC244</f>
        <v/>
      </c>
      <c r="AT244" s="48" t="n"/>
      <c r="AU244" s="18">
        <f>'Investment Analysis'!CL244</f>
        <v/>
      </c>
      <c r="AV244" s="15">
        <f>'Investment Analysis'!CJ244</f>
        <v/>
      </c>
      <c r="AW244" s="48" t="n"/>
      <c r="AX244" s="18">
        <f>IF(AW244&gt;0,(AW244+2000-AX$5)/AX$5,0)</f>
        <v/>
      </c>
      <c r="AY244" s="15">
        <f>'Investment Analysis'!CQ244</f>
        <v/>
      </c>
      <c r="AZ244" s="48" t="n"/>
      <c r="BA244" s="18">
        <f>'Investment Analysis'!CZ244</f>
        <v/>
      </c>
      <c r="BB244" s="15">
        <f>'Investment Analysis'!CX244</f>
        <v/>
      </c>
      <c r="BC244" s="48" t="n"/>
      <c r="BD244" s="18">
        <f>IF(BC244&gt;0,(BC244-10000+30000+10000-BD$5)/BD$5,0)</f>
        <v/>
      </c>
      <c r="BE244" s="15">
        <f>'Investment Analysis'!DE244</f>
        <v/>
      </c>
      <c r="BF244" s="48" t="n"/>
      <c r="BG244" s="18">
        <f>'Investment Analysis'!DN244</f>
        <v/>
      </c>
      <c r="BH244" s="15">
        <f>'Investment Analysis'!DL244</f>
        <v/>
      </c>
      <c r="BI244" s="48" t="n"/>
      <c r="BJ244" s="18">
        <f>'Investment Analysis'!EB244</f>
        <v/>
      </c>
      <c r="BK244" s="15">
        <f>'Investment Analysis'!DZ244</f>
        <v/>
      </c>
      <c r="BL244" s="48" t="n"/>
      <c r="BM244" s="18">
        <f>'Investment Analysis'!EI244</f>
        <v/>
      </c>
      <c r="BN244" s="15">
        <f>'Investment Analysis'!EG244</f>
        <v/>
      </c>
      <c r="BO244" s="48" t="n"/>
      <c r="BP244" s="18">
        <f>'Investment Analysis'!DU244</f>
        <v/>
      </c>
      <c r="BQ244" s="15">
        <f>'Investment Analysis'!DS244</f>
        <v/>
      </c>
      <c r="BR244" s="48" t="n"/>
      <c r="BS244" s="18">
        <f>'Investment Analysis'!EP244</f>
        <v/>
      </c>
      <c r="BT244" s="15">
        <f>'Investment Analysis'!EN244</f>
        <v/>
      </c>
      <c r="BU244" s="48" t="n"/>
      <c r="BV244" s="18">
        <f>IF(BU244&gt;0,(BU244+8000-BV$5)/BV$5,0)</f>
        <v/>
      </c>
      <c r="BW244" s="15">
        <f>'Investment Analysis'!EU244</f>
        <v/>
      </c>
      <c r="BX244" s="48" t="n"/>
      <c r="BY244" s="18">
        <f>IF(BX244&gt;0,(BX244-10000-5000-BY$5)/BY$5,0)</f>
        <v/>
      </c>
      <c r="BZ244" s="15">
        <f>'Investment Analysis'!FB244</f>
        <v/>
      </c>
      <c r="CA244" s="48" t="n"/>
      <c r="CB244" s="18">
        <f>IF(CA244&gt;0,(CA244-CB$5)/CB$5,0)</f>
        <v/>
      </c>
      <c r="CC244" s="15">
        <f>'Investment Analysis'!FI244</f>
        <v/>
      </c>
      <c r="CD244" s="48" t="n"/>
      <c r="CE244" s="18">
        <f>'Investment Analysis'!FR244</f>
        <v/>
      </c>
      <c r="CF244" s="15">
        <f>'Investment Analysis'!FP244</f>
        <v/>
      </c>
      <c r="CG244" s="48" t="n"/>
      <c r="CH244" s="18">
        <f>'Investment Analysis'!FR244</f>
        <v/>
      </c>
      <c r="CI244" s="15">
        <f>'Investment Analysis'!FW244</f>
        <v/>
      </c>
      <c r="CJ244" s="48" t="n"/>
      <c r="CK244" s="18">
        <f>IF(CJ244&gt;0,(CJ244+5000+8000-CK$5)/CK$5,0)</f>
        <v/>
      </c>
      <c r="CL244" s="15">
        <f>'Investment Analysis'!GD244</f>
        <v/>
      </c>
      <c r="CM244" s="48" t="n"/>
      <c r="CN244" s="18">
        <f>IF(CM244&gt;0,(CM244-CN$5)/CN$5,0)</f>
        <v/>
      </c>
      <c r="CO244" s="15">
        <f>'Investment Analysis'!GT244</f>
        <v/>
      </c>
      <c r="CP244" s="48" t="n"/>
      <c r="CQ244" s="18">
        <f>IF(CP244&gt;0,(CP244-CQ$5)/CQ$5,0)</f>
        <v/>
      </c>
      <c r="CR244" s="15">
        <f>'Investment Analysis'!HG244</f>
        <v/>
      </c>
      <c r="CS244" s="48" t="n"/>
      <c r="CT244" s="18">
        <f>IF(CS244&gt;0,(CS244-CT$5)/CT$5,0)</f>
        <v/>
      </c>
      <c r="CU244" s="15">
        <f>'Investment Analysis'!HN244</f>
        <v/>
      </c>
      <c r="CV244" s="48" t="n"/>
      <c r="CW244" s="18">
        <f>IF(CV244&gt;0,(CV244-CW$5)/CW$5,0)</f>
        <v/>
      </c>
      <c r="CX244" s="15">
        <f>'Investment Analysis'!IB244</f>
        <v/>
      </c>
      <c r="CY244" s="48" t="n"/>
      <c r="CZ244" s="18">
        <f>IF(CY244&gt;0,(CY244-CZ$5)/CZ$5,0)</f>
        <v/>
      </c>
      <c r="DA244" s="15">
        <f>'Investment Analysis'!II244</f>
        <v/>
      </c>
      <c r="DB244" s="48" t="n"/>
      <c r="DC244" s="18">
        <f>IF(DB244&gt;0,(DB244-DC$5)/DC$5,0)</f>
        <v/>
      </c>
      <c r="DD244" s="15">
        <f>'Investment Analysis'!IP244</f>
        <v/>
      </c>
      <c r="DE244" s="48" t="n"/>
      <c r="DF244" s="18">
        <f>'Investment Analysis'!IY244</f>
        <v/>
      </c>
      <c r="DG244" s="15">
        <f>'Investment Analysis'!IW244</f>
        <v/>
      </c>
      <c r="DH244" s="48" t="n"/>
      <c r="DI244" s="18">
        <f>IF(DH244&gt;0,(DH244-DI$5)/DI$5,0)</f>
        <v/>
      </c>
      <c r="DJ244" s="15">
        <f>'Investment Analysis'!JD244</f>
        <v/>
      </c>
      <c r="DK244" s="48" t="n"/>
      <c r="DL244" s="18">
        <f>IF(DK244&gt;0,(DK244-DL$5)/DL$5,0)</f>
        <v/>
      </c>
      <c r="DM244" s="15">
        <f>'Investment Analysis'!JK244</f>
        <v/>
      </c>
      <c r="DN244" s="48" t="n"/>
      <c r="DO244" s="18">
        <f>IF(DN244&gt;0,(DN244-DO$5)/DO$5,0)</f>
        <v/>
      </c>
      <c r="DP244" s="15">
        <f>'Investment Analysis'!HU244</f>
        <v/>
      </c>
      <c r="DQ244" s="48" t="n"/>
      <c r="DR244" s="18">
        <f>IF(DQ244&gt;0,(DQ244-DR$5)/DR$5,0)</f>
        <v/>
      </c>
      <c r="DS244" s="15">
        <f>'Investment Analysis'!JR244</f>
        <v/>
      </c>
      <c r="DT244" s="48" t="n"/>
      <c r="DU244" s="18">
        <f>IF(DT244&gt;0,(DT244-630.54-DU$5)/DU$5,0)</f>
        <v/>
      </c>
      <c r="DV244" s="15">
        <f>'Investment Analysis'!JY244</f>
        <v/>
      </c>
      <c r="DW244" s="48" t="n"/>
      <c r="DX244" s="18">
        <f>IF(DW244&gt;0,(DW244-DX$5)/DX$5,0)</f>
        <v/>
      </c>
      <c r="DY244" s="15">
        <f>'Investment Analysis'!KF244</f>
        <v/>
      </c>
      <c r="DZ244" s="48" t="n"/>
      <c r="EA244" s="18">
        <f>IF(DZ244&gt;0,(DZ244-EA$5)/EA$5,0)</f>
        <v/>
      </c>
      <c r="EB244" s="15">
        <f>'Investment Analysis'!KM244</f>
        <v/>
      </c>
      <c r="EC244" s="48" t="n"/>
      <c r="ED244" s="18">
        <f>'Investment Analysis'!KV244</f>
        <v/>
      </c>
      <c r="EE244" s="15">
        <f>'Investment Analysis'!KT244</f>
        <v/>
      </c>
      <c r="EF244" s="48" t="n"/>
      <c r="EG244" s="18">
        <f>IF(EF244&gt;0,(EF244-EG$5)/EG$5,0)</f>
        <v/>
      </c>
      <c r="EH244" s="15">
        <f>'Investment Analysis'!LH244</f>
        <v/>
      </c>
      <c r="EI244" s="48" t="n"/>
      <c r="EJ244" s="18">
        <f>'Investment Analysis'!LQ244</f>
        <v/>
      </c>
      <c r="EK244" s="15">
        <f>'Investment Analysis'!LO244</f>
        <v/>
      </c>
      <c r="EL244" s="48" t="n"/>
      <c r="EM244" s="18">
        <f>IF(EL244&gt;0,(EL244-EM$4)/EM$4,0)</f>
        <v/>
      </c>
      <c r="EN244" s="15">
        <f>'Investment Analysis'!LX244</f>
        <v/>
      </c>
      <c r="EO244" s="48" t="n"/>
      <c r="EP244" s="68">
        <f>IF(EO244&gt;0,(EO244-500-EP$5)/EP$5,0)</f>
        <v/>
      </c>
      <c r="EQ244" s="15">
        <f>'Investment Analysis'!MC244</f>
        <v/>
      </c>
      <c r="ER244" s="48" t="n"/>
      <c r="ES244" s="18">
        <f>'Investment Analysis'!LX244</f>
        <v/>
      </c>
      <c r="ET244" s="15">
        <f>'Investment Analysis'!LA244</f>
        <v/>
      </c>
      <c r="EU244" s="48" t="n"/>
      <c r="EV244" s="18">
        <f>'Investment Analysis'!ML244</f>
        <v/>
      </c>
      <c r="EW244" s="15">
        <f>'Investment Analysis'!MJ244</f>
        <v/>
      </c>
      <c r="EX244" s="48" t="n"/>
      <c r="EY244" s="18">
        <f>IF(EX244&gt;0,(EX244-EY$5)/EY$5,0)</f>
        <v/>
      </c>
      <c r="EZ244" s="15">
        <f>'Investment Analysis'!MQ244</f>
        <v/>
      </c>
      <c r="FA244" s="48" t="n"/>
      <c r="FB244" s="18">
        <f>IF(FA244&gt;0,(FA244-FB$5)/FB$5,0)</f>
        <v/>
      </c>
      <c r="FC244" s="15">
        <f>'Investment Analysis'!MX244</f>
        <v/>
      </c>
      <c r="FD244" s="48" t="n"/>
      <c r="FE244" s="18">
        <f>IF(FD244&gt;0,(FD244-FE$5)/FE$5,0)</f>
        <v/>
      </c>
      <c r="FF244" s="15">
        <f>'Investment Analysis'!NE244</f>
        <v/>
      </c>
      <c r="FG244" s="48" t="n"/>
      <c r="FH244" s="18">
        <f>IF(FG244&gt;0,(FG244-FH$5)/FH$5,0)</f>
        <v/>
      </c>
      <c r="FI244" s="15">
        <f>'Investment Analysis'!NL244</f>
        <v/>
      </c>
      <c r="FJ244" s="48" t="n"/>
      <c r="FK244" s="18">
        <f>IF(FJ244&gt;0,(FJ244-FK$5)/FK$5,0)</f>
        <v/>
      </c>
      <c r="FL244" s="15">
        <f>'Investment Analysis'!NS244</f>
        <v/>
      </c>
      <c r="FM244" s="48" t="n"/>
      <c r="FN244" s="18">
        <f>IF(FM244&gt;0,(FM244-FN$5)/FN$5,0)</f>
        <v/>
      </c>
      <c r="FO244" s="15">
        <f>'Investment Analysis'!NZ244</f>
        <v/>
      </c>
      <c r="FP244" s="48" t="n"/>
      <c r="FQ244" s="18">
        <f>IF(FP244&gt;0,(FP244-FQ$5)/FQ$5,0)</f>
        <v/>
      </c>
      <c r="FR244" s="15">
        <f>'Investment Analysis'!OG244</f>
        <v/>
      </c>
      <c r="FS244" s="48" t="n"/>
      <c r="FT244" s="18">
        <f>IF(FS244&gt;0,(FS244-FT$5)/FT$5,0)</f>
        <v/>
      </c>
      <c r="FU244" s="15">
        <f>'Investment Analysis'!ON244</f>
        <v/>
      </c>
      <c r="FV244" s="48" t="n"/>
      <c r="FW244" s="18">
        <f>IF(FV244&gt;0,(FV244-FW$5)/FW$5,0)</f>
        <v/>
      </c>
      <c r="FX244" s="15">
        <f>'Investment Analysis'!OU244</f>
        <v/>
      </c>
      <c r="FY244" s="48" t="n"/>
      <c r="FZ244" s="18">
        <f>IF(FY244&gt;0,(FY244-FZ$5)/FZ$5,0)</f>
        <v/>
      </c>
      <c r="GA244" s="15">
        <f>'Investment Analysis'!PB244</f>
        <v/>
      </c>
      <c r="GB244" s="48" t="n"/>
      <c r="GC244" s="18">
        <f>'Investment Analysis'!PK244</f>
        <v/>
      </c>
      <c r="GD244" s="15">
        <f>'Investment Analysis'!PI244</f>
        <v/>
      </c>
      <c r="GE244" s="48" t="n"/>
      <c r="GF244" s="18">
        <f>'Investment Analysis'!PY244</f>
        <v/>
      </c>
      <c r="GG244" s="15">
        <f>'Investment Analysis'!PW244</f>
        <v/>
      </c>
      <c r="GH244" s="48" t="n"/>
      <c r="GI244" s="18">
        <f>'Investment Analysis'!QF244</f>
        <v/>
      </c>
      <c r="GJ244" s="15">
        <f>'Investment Analysis'!QD244</f>
        <v/>
      </c>
      <c r="GK244" s="48" t="n"/>
      <c r="GL244" s="18">
        <f>'Investment Analysis'!QM244</f>
        <v/>
      </c>
      <c r="GM244" s="15">
        <f>'Investment Analysis'!QK244</f>
        <v/>
      </c>
      <c r="GN244" s="48" t="n"/>
      <c r="GO244" s="18">
        <f>'Investment Analysis'!QT244</f>
        <v/>
      </c>
      <c r="GP244" s="15">
        <f>'Investment Analysis'!QR244</f>
        <v/>
      </c>
      <c r="GQ244" s="48" t="n"/>
      <c r="GR244" s="18">
        <f>'Investment Analysis'!RA244</f>
        <v/>
      </c>
      <c r="GS244" s="15">
        <f>'Investment Analysis'!QY244</f>
        <v/>
      </c>
      <c r="GT244" s="48" t="n"/>
      <c r="GU244" s="18">
        <f>'Investment Analysis'!RH244</f>
        <v/>
      </c>
      <c r="GV244" s="15">
        <f>'Investment Analysis'!RF244</f>
        <v/>
      </c>
      <c r="GW244" s="48" t="n"/>
      <c r="GX244" s="18">
        <f>'Investment Analysis'!RO244</f>
        <v/>
      </c>
      <c r="GY244" s="15">
        <f>'Investment Analysis'!RM244</f>
        <v/>
      </c>
      <c r="GZ244" s="48" t="n"/>
      <c r="HA244" s="18">
        <f>'Investment Analysis'!RV244</f>
        <v/>
      </c>
      <c r="HB244" s="15">
        <f>'Investment Analysis'!RT244</f>
        <v/>
      </c>
      <c r="HC244" s="48" t="n"/>
      <c r="HD244" s="18">
        <f>'Investment Analysis'!SC244</f>
        <v/>
      </c>
      <c r="HE244" s="15">
        <f>'Investment Analysis'!SA244</f>
        <v/>
      </c>
      <c r="HF244" s="48" t="n"/>
      <c r="HG244" s="18">
        <f>'Investment Analysis'!SJ244</f>
        <v/>
      </c>
      <c r="HH244" s="15">
        <f>'Investment Analysis'!SH244</f>
        <v/>
      </c>
      <c r="HI244" s="48" t="n"/>
      <c r="HJ244" s="18">
        <f>'Investment Analysis'!SM244</f>
        <v/>
      </c>
      <c r="HK244" s="15">
        <f>'Investment Analysis'!SK244</f>
        <v/>
      </c>
      <c r="HL244" s="48" t="n"/>
      <c r="HM244" s="18">
        <f>'Investment Analysis'!SP244</f>
        <v/>
      </c>
      <c r="HN244" s="15">
        <f>'Investment Analysis'!SN244</f>
        <v/>
      </c>
      <c r="HO244" s="48" t="n"/>
      <c r="HP244" s="18">
        <f>'Investment Analysis'!TE244</f>
        <v/>
      </c>
      <c r="HQ244" s="15">
        <f>'Investment Analysis'!TC244</f>
        <v/>
      </c>
      <c r="HR244" s="48" t="n"/>
      <c r="HS244" s="18">
        <f>'Investment Analysis'!TL244</f>
        <v/>
      </c>
      <c r="HT244" s="15">
        <f>'Investment Analysis'!TJ244</f>
        <v/>
      </c>
      <c r="HU244" s="48" t="n"/>
      <c r="HV244" s="18">
        <f>'Investment Analysis'!TS244</f>
        <v/>
      </c>
      <c r="HW244" s="15">
        <f>'Investment Analysis'!TQ244</f>
        <v/>
      </c>
      <c r="HX244" s="48" t="n"/>
      <c r="HY244" s="18">
        <f>'Investment Analysis'!TZ244</f>
        <v/>
      </c>
      <c r="HZ244" s="15">
        <f>'Investment Analysis'!TX244</f>
        <v/>
      </c>
      <c r="IA244" s="48" t="n"/>
      <c r="IB244" s="18">
        <f>'Investment Analysis'!UG244</f>
        <v/>
      </c>
      <c r="IC244" s="15">
        <f>'Investment Analysis'!UE244</f>
        <v/>
      </c>
      <c r="ID244" s="48" t="n"/>
      <c r="IE244" s="18">
        <f>'Investment Analysis'!UN244</f>
        <v/>
      </c>
      <c r="IF244" s="15">
        <f>'Investment Analysis'!UL244</f>
        <v/>
      </c>
      <c r="IG244" s="48" t="n"/>
      <c r="IH244" s="18">
        <f>'Investment Analysis'!UU244</f>
        <v/>
      </c>
      <c r="II244" s="15">
        <f>'Investment Analysis'!US244</f>
        <v/>
      </c>
      <c r="IJ244" s="48" t="n"/>
      <c r="IK244" s="18">
        <f>'Investment Analysis'!VB244</f>
        <v/>
      </c>
      <c r="IL244" s="15">
        <f>'Investment Analysis'!UZ244</f>
        <v/>
      </c>
      <c r="IM244" s="48" t="n"/>
      <c r="IN244" s="18">
        <f>'Investment Analysis'!VI244</f>
        <v/>
      </c>
      <c r="IO244" s="15">
        <f>'Investment Analysis'!VG244</f>
        <v/>
      </c>
      <c r="IP244" s="18" t="n"/>
      <c r="IQ244" s="18" t="n"/>
      <c r="IR244" s="18" t="n"/>
      <c r="IS244" s="108">
        <f>IF(IT244&gt;0,IT244-IT243,0)</f>
        <v/>
      </c>
      <c r="IT244" s="48">
        <f>FY244+FV244+FS244+FP244+FM244+FJ244+FG244+FD244+FA244+EX244+EU244+ER244+EO244+EL244+EI244+EF244+EC244+DZ244+DW244+DT244+DQ244+DN244+DK244+DH244+DE244+DB244+CY244+CV244+CS244+CP244+CJ244+CG244+CD244+CA244+BX244+P244+CM244+GT244+GQ244+GN244+GK244+GH244+GE244+GB244+BU244+BR244+BO244+BL244+BI244+BF244+BC244+AZ244+AW244+AT244+AQ244+AN244+AK244+AH244+AE244+AB244+Y244+V244+S244+GW244+GZ244+HC244+HF244+HI244+HL244+HO244+HR244+HU244</f>
        <v/>
      </c>
      <c r="IU244" s="101">
        <f>IF(IT244&gt;0,IV244,0)</f>
        <v/>
      </c>
      <c r="IW244" s="15">
        <f>IF(IT244&gt;0,(IT244+IV$11-I$2)/I$2,0)</f>
        <v/>
      </c>
      <c r="IX244" s="113">
        <f>IF(IT244&gt;0,IT244+IV$11-I$2,0)</f>
        <v/>
      </c>
      <c r="IY244" s="21">
        <f>IF(IT244&gt;0,(IT244+IV$11+IV$33+IV$52+IV$73+IV$93+IV$113+IV$133+IV$159+IV$176+IV$201+IV$224+IV$240-IT$8)/IT$8,0)</f>
        <v/>
      </c>
      <c r="IZ244" s="173">
        <f>IF(IT244&gt;0,IT244+IV$11+IV$33+IV$52+IV$73+IV$93+IV$113+IV$133+IV$159+IV$176+IV$201+IV$224+IV$240-IT$8,0)</f>
        <v/>
      </c>
    </row>
    <row r="245">
      <c r="A245" s="554">
        <f>'Investment Analysis'!A245</f>
        <v/>
      </c>
      <c r="B245" s="4">
        <f>'Investment Analysis'!B245</f>
        <v/>
      </c>
      <c r="C245" s="27">
        <f>'Investment Analysis'!C245</f>
        <v/>
      </c>
      <c r="D245" s="14">
        <f>'Investment Analysis'!D245</f>
        <v/>
      </c>
      <c r="E245" s="15">
        <f>'Investment Analysis'!E245</f>
        <v/>
      </c>
      <c r="F245" s="13">
        <f>'Investment Analysis'!G245</f>
        <v/>
      </c>
      <c r="G245" s="14">
        <f>'Investment Analysis'!H245</f>
        <v/>
      </c>
      <c r="H245" s="15">
        <f>'Investment Analysis'!I245</f>
        <v/>
      </c>
      <c r="I245" s="13">
        <f>'Investment Analysis'!K245</f>
        <v/>
      </c>
      <c r="J245" s="14">
        <f>'Investment Analysis'!L245</f>
        <v/>
      </c>
      <c r="K245" s="15">
        <f>'Investment Analysis'!M245</f>
        <v/>
      </c>
      <c r="L245" s="41">
        <f>'Investment Analysis'!T245</f>
        <v/>
      </c>
      <c r="M245" s="21">
        <f>'Investment Analysis'!V245</f>
        <v/>
      </c>
      <c r="N245" s="21">
        <f>'Investment Analysis'!W245</f>
        <v/>
      </c>
      <c r="P245" s="48">
        <f>'Investment Analysis'!Y245</f>
        <v/>
      </c>
      <c r="Q245" s="18" t="n"/>
      <c r="R245" s="83" t="n"/>
      <c r="S245" s="48" t="n"/>
      <c r="T245" s="18">
        <f>'Investment Analysis'!AH245</f>
        <v/>
      </c>
      <c r="U245" s="15">
        <f>'Investment Analysis'!AF245</f>
        <v/>
      </c>
      <c r="V245" s="48" t="n"/>
      <c r="W245" s="18">
        <f>'Investment Analysis'!AO245</f>
        <v/>
      </c>
      <c r="X245" s="15">
        <f>'Investment Analysis'!AM245</f>
        <v/>
      </c>
      <c r="Y245" s="48" t="n"/>
      <c r="Z245" s="18">
        <f>IF(Y245&gt;0,(Y245-Z$5)/Z$5,0)</f>
        <v/>
      </c>
      <c r="AA245" s="15">
        <f>'Investment Analysis'!GM245</f>
        <v/>
      </c>
      <c r="AB245" s="48" t="n"/>
      <c r="AC245" s="18">
        <f>IF(AB245&gt;0,(AB245+8000+5000-AC$5)/AC$5,0)</f>
        <v/>
      </c>
      <c r="AD245" s="15">
        <f>'Investment Analysis'!AT245</f>
        <v/>
      </c>
      <c r="AE245" s="48" t="n"/>
      <c r="AF245" s="18">
        <f>'Investment Analysis'!BC245</f>
        <v/>
      </c>
      <c r="AG245" s="15">
        <f>'Investment Analysis'!BA245</f>
        <v/>
      </c>
      <c r="AH245" s="48" t="n"/>
      <c r="AI245" s="18">
        <f>IF(AH245&gt;0,(AH245-5000+20000+20000-AI$5)/AI$5,0)</f>
        <v/>
      </c>
      <c r="AJ245" s="15">
        <f>'Investment Analysis'!BH245</f>
        <v/>
      </c>
      <c r="AK245" s="48" t="n"/>
      <c r="AL245" s="18">
        <f>IF(AK245&gt;0,(AK245+7000-AL$5)/AL$5,0)</f>
        <v/>
      </c>
      <c r="AM245" s="15">
        <f>'Investment Analysis'!BO245</f>
        <v/>
      </c>
      <c r="AN245" s="48" t="n"/>
      <c r="AO245" s="18">
        <f>IF(AN245&gt;0,(AN245+25000+5000-AO$5)/AO$5,0)</f>
        <v/>
      </c>
      <c r="AP245" s="15">
        <f>'Investment Analysis'!BV245</f>
        <v/>
      </c>
      <c r="AQ245" s="48" t="n"/>
      <c r="AR245" s="18">
        <f>IF(AQ245&gt;0,(AQ245+10000+4000-AR$5)/AR$5,0)</f>
        <v/>
      </c>
      <c r="AS245" s="15">
        <f>'Investment Analysis'!CC245</f>
        <v/>
      </c>
      <c r="AT245" s="48" t="n"/>
      <c r="AU245" s="18">
        <f>'Investment Analysis'!CL245</f>
        <v/>
      </c>
      <c r="AV245" s="15">
        <f>'Investment Analysis'!CJ245</f>
        <v/>
      </c>
      <c r="AW245" s="48" t="n"/>
      <c r="AX245" s="18">
        <f>IF(AW245&gt;0,(AW245+2000-AX$5)/AX$5,0)</f>
        <v/>
      </c>
      <c r="AY245" s="15">
        <f>'Investment Analysis'!CQ245</f>
        <v/>
      </c>
      <c r="AZ245" s="48" t="n"/>
      <c r="BA245" s="18">
        <f>'Investment Analysis'!CZ245</f>
        <v/>
      </c>
      <c r="BB245" s="15">
        <f>'Investment Analysis'!CX245</f>
        <v/>
      </c>
      <c r="BC245" s="48" t="n"/>
      <c r="BD245" s="18">
        <f>IF(BC245&gt;0,(BC245-10000+30000+10000-BD$5)/BD$5,0)</f>
        <v/>
      </c>
      <c r="BE245" s="15">
        <f>'Investment Analysis'!DE245</f>
        <v/>
      </c>
      <c r="BF245" s="48" t="n"/>
      <c r="BG245" s="18">
        <f>'Investment Analysis'!DN245</f>
        <v/>
      </c>
      <c r="BH245" s="15">
        <f>'Investment Analysis'!DL245</f>
        <v/>
      </c>
      <c r="BI245" s="48" t="n"/>
      <c r="BJ245" s="18">
        <f>'Investment Analysis'!EB245</f>
        <v/>
      </c>
      <c r="BK245" s="15">
        <f>'Investment Analysis'!DZ245</f>
        <v/>
      </c>
      <c r="BL245" s="48" t="n"/>
      <c r="BM245" s="18">
        <f>'Investment Analysis'!EI245</f>
        <v/>
      </c>
      <c r="BN245" s="15">
        <f>'Investment Analysis'!EG245</f>
        <v/>
      </c>
      <c r="BO245" s="48" t="n"/>
      <c r="BP245" s="18">
        <f>'Investment Analysis'!DU245</f>
        <v/>
      </c>
      <c r="BQ245" s="15">
        <f>'Investment Analysis'!DS245</f>
        <v/>
      </c>
      <c r="BR245" s="48" t="n"/>
      <c r="BS245" s="18">
        <f>'Investment Analysis'!EP245</f>
        <v/>
      </c>
      <c r="BT245" s="15">
        <f>'Investment Analysis'!EN245</f>
        <v/>
      </c>
      <c r="BU245" s="48" t="n"/>
      <c r="BV245" s="18">
        <f>IF(BU245&gt;0,(BU245+8000-BV$5)/BV$5,0)</f>
        <v/>
      </c>
      <c r="BW245" s="15">
        <f>'Investment Analysis'!EU245</f>
        <v/>
      </c>
      <c r="BX245" s="48" t="n"/>
      <c r="BY245" s="18">
        <f>IF(BX245&gt;0,(BX245-10000-5000-BY$5)/BY$5,0)</f>
        <v/>
      </c>
      <c r="BZ245" s="15">
        <f>'Investment Analysis'!FB245</f>
        <v/>
      </c>
      <c r="CA245" s="48" t="n"/>
      <c r="CB245" s="18">
        <f>IF(CA245&gt;0,(CA245-CB$5)/CB$5,0)</f>
        <v/>
      </c>
      <c r="CC245" s="15">
        <f>'Investment Analysis'!FI245</f>
        <v/>
      </c>
      <c r="CD245" s="48" t="n"/>
      <c r="CE245" s="18">
        <f>'Investment Analysis'!FR245</f>
        <v/>
      </c>
      <c r="CF245" s="15">
        <f>'Investment Analysis'!FP245</f>
        <v/>
      </c>
      <c r="CG245" s="48" t="n"/>
      <c r="CH245" s="18">
        <f>'Investment Analysis'!FR245</f>
        <v/>
      </c>
      <c r="CI245" s="15">
        <f>'Investment Analysis'!FW245</f>
        <v/>
      </c>
      <c r="CJ245" s="48" t="n"/>
      <c r="CK245" s="18">
        <f>IF(CJ245&gt;0,(CJ245+5000+8000-CK$5)/CK$5,0)</f>
        <v/>
      </c>
      <c r="CL245" s="15">
        <f>'Investment Analysis'!GD245</f>
        <v/>
      </c>
      <c r="CM245" s="48" t="n"/>
      <c r="CN245" s="18">
        <f>IF(CM245&gt;0,(CM245-CN$5)/CN$5,0)</f>
        <v/>
      </c>
      <c r="CO245" s="15">
        <f>'Investment Analysis'!GT245</f>
        <v/>
      </c>
      <c r="CP245" s="48" t="n"/>
      <c r="CQ245" s="18">
        <f>IF(CP245&gt;0,(CP245-CQ$5)/CQ$5,0)</f>
        <v/>
      </c>
      <c r="CR245" s="15">
        <f>'Investment Analysis'!HG245</f>
        <v/>
      </c>
      <c r="CS245" s="48" t="n"/>
      <c r="CT245" s="18">
        <f>IF(CS245&gt;0,(CS245-CT$5)/CT$5,0)</f>
        <v/>
      </c>
      <c r="CU245" s="15">
        <f>'Investment Analysis'!HN245</f>
        <v/>
      </c>
      <c r="CV245" s="48" t="n"/>
      <c r="CW245" s="18">
        <f>IF(CV245&gt;0,(CV245-CW$5)/CW$5,0)</f>
        <v/>
      </c>
      <c r="CX245" s="15">
        <f>'Investment Analysis'!IB245</f>
        <v/>
      </c>
      <c r="CY245" s="48" t="n"/>
      <c r="CZ245" s="18">
        <f>IF(CY245&gt;0,(CY245-CZ$5)/CZ$5,0)</f>
        <v/>
      </c>
      <c r="DA245" s="15">
        <f>'Investment Analysis'!II245</f>
        <v/>
      </c>
      <c r="DB245" s="48" t="n"/>
      <c r="DC245" s="18">
        <f>IF(DB245&gt;0,(DB245-DC$5)/DC$5,0)</f>
        <v/>
      </c>
      <c r="DD245" s="15">
        <f>'Investment Analysis'!IP245</f>
        <v/>
      </c>
      <c r="DE245" s="48" t="n"/>
      <c r="DF245" s="18">
        <f>'Investment Analysis'!IY245</f>
        <v/>
      </c>
      <c r="DG245" s="15">
        <f>'Investment Analysis'!IW245</f>
        <v/>
      </c>
      <c r="DH245" s="48" t="n"/>
      <c r="DI245" s="18">
        <f>IF(DH245&gt;0,(DH245-DI$5)/DI$5,0)</f>
        <v/>
      </c>
      <c r="DJ245" s="15">
        <f>'Investment Analysis'!JD245</f>
        <v/>
      </c>
      <c r="DK245" s="48" t="n"/>
      <c r="DL245" s="18">
        <f>IF(DK245&gt;0,(DK245-DL$5)/DL$5,0)</f>
        <v/>
      </c>
      <c r="DM245" s="15">
        <f>'Investment Analysis'!JK245</f>
        <v/>
      </c>
      <c r="DN245" s="48" t="n"/>
      <c r="DO245" s="18">
        <f>IF(DN245&gt;0,(DN245-DO$5)/DO$5,0)</f>
        <v/>
      </c>
      <c r="DP245" s="15">
        <f>'Investment Analysis'!HU245</f>
        <v/>
      </c>
      <c r="DQ245" s="48" t="n"/>
      <c r="DR245" s="18">
        <f>IF(DQ245&gt;0,(DQ245-DR$5)/DR$5,0)</f>
        <v/>
      </c>
      <c r="DS245" s="15">
        <f>'Investment Analysis'!JR245</f>
        <v/>
      </c>
      <c r="DT245" s="48" t="n"/>
      <c r="DU245" s="18">
        <f>IF(DT245&gt;0,(DT245-630.54-DU$5)/DU$5,0)</f>
        <v/>
      </c>
      <c r="DV245" s="15">
        <f>'Investment Analysis'!JY245</f>
        <v/>
      </c>
      <c r="DW245" s="48" t="n"/>
      <c r="DX245" s="18">
        <f>IF(DW245&gt;0,(DW245-DX$5)/DX$5,0)</f>
        <v/>
      </c>
      <c r="DY245" s="15">
        <f>'Investment Analysis'!KF245</f>
        <v/>
      </c>
      <c r="DZ245" s="48" t="n"/>
      <c r="EA245" s="18">
        <f>IF(DZ245&gt;0,(DZ245-EA$5)/EA$5,0)</f>
        <v/>
      </c>
      <c r="EB245" s="15">
        <f>'Investment Analysis'!KM245</f>
        <v/>
      </c>
      <c r="EC245" s="48" t="n"/>
      <c r="ED245" s="18">
        <f>'Investment Analysis'!KV245</f>
        <v/>
      </c>
      <c r="EE245" s="15">
        <f>'Investment Analysis'!KT245</f>
        <v/>
      </c>
      <c r="EF245" s="48" t="n"/>
      <c r="EG245" s="18">
        <f>IF(EF245&gt;0,(EF245-EG$5)/EG$5,0)</f>
        <v/>
      </c>
      <c r="EH245" s="15">
        <f>'Investment Analysis'!LH245</f>
        <v/>
      </c>
      <c r="EI245" s="48" t="n"/>
      <c r="EJ245" s="18">
        <f>'Investment Analysis'!LQ245</f>
        <v/>
      </c>
      <c r="EK245" s="15">
        <f>'Investment Analysis'!LO245</f>
        <v/>
      </c>
      <c r="EL245" s="48" t="n"/>
      <c r="EM245" s="18">
        <f>IF(EL245&gt;0,(EL245-EM$4)/EM$4,0)</f>
        <v/>
      </c>
      <c r="EN245" s="15">
        <f>'Investment Analysis'!LX245</f>
        <v/>
      </c>
      <c r="EO245" s="48" t="n"/>
      <c r="EP245" s="68">
        <f>IF(EO245&gt;0,(EO245-500-EP$5)/EP$5,0)</f>
        <v/>
      </c>
      <c r="EQ245" s="15">
        <f>'Investment Analysis'!MC245</f>
        <v/>
      </c>
      <c r="ER245" s="48" t="n"/>
      <c r="ES245" s="18">
        <f>'Investment Analysis'!LX245</f>
        <v/>
      </c>
      <c r="ET245" s="15">
        <f>'Investment Analysis'!LA245</f>
        <v/>
      </c>
      <c r="EU245" s="48" t="n"/>
      <c r="EV245" s="18">
        <f>'Investment Analysis'!ML245</f>
        <v/>
      </c>
      <c r="EW245" s="15">
        <f>'Investment Analysis'!MJ245</f>
        <v/>
      </c>
      <c r="EX245" s="48" t="n"/>
      <c r="EY245" s="18">
        <f>IF(EX245&gt;0,(EX245-EY$5)/EY$5,0)</f>
        <v/>
      </c>
      <c r="EZ245" s="15">
        <f>'Investment Analysis'!MQ245</f>
        <v/>
      </c>
      <c r="FA245" s="48" t="n"/>
      <c r="FB245" s="18">
        <f>IF(FA245&gt;0,(FA245-FB$5)/FB$5,0)</f>
        <v/>
      </c>
      <c r="FC245" s="15">
        <f>'Investment Analysis'!MX245</f>
        <v/>
      </c>
      <c r="FD245" s="48" t="n"/>
      <c r="FE245" s="18">
        <f>IF(FD245&gt;0,(FD245-FE$5)/FE$5,0)</f>
        <v/>
      </c>
      <c r="FF245" s="15">
        <f>'Investment Analysis'!NE245</f>
        <v/>
      </c>
      <c r="FG245" s="48" t="n"/>
      <c r="FH245" s="18">
        <f>IF(FG245&gt;0,(FG245-FH$5)/FH$5,0)</f>
        <v/>
      </c>
      <c r="FI245" s="15">
        <f>'Investment Analysis'!NL245</f>
        <v/>
      </c>
      <c r="FJ245" s="48" t="n"/>
      <c r="FK245" s="18">
        <f>IF(FJ245&gt;0,(FJ245-FK$5)/FK$5,0)</f>
        <v/>
      </c>
      <c r="FL245" s="15">
        <f>'Investment Analysis'!NS245</f>
        <v/>
      </c>
      <c r="FM245" s="48" t="n"/>
      <c r="FN245" s="18">
        <f>IF(FM245&gt;0,(FM245-FN$5)/FN$5,0)</f>
        <v/>
      </c>
      <c r="FO245" s="15">
        <f>'Investment Analysis'!NZ245</f>
        <v/>
      </c>
      <c r="FP245" s="48" t="n"/>
      <c r="FQ245" s="18">
        <f>IF(FP245&gt;0,(FP245-FQ$5)/FQ$5,0)</f>
        <v/>
      </c>
      <c r="FR245" s="15">
        <f>'Investment Analysis'!OG245</f>
        <v/>
      </c>
      <c r="FS245" s="48" t="n"/>
      <c r="FT245" s="18">
        <f>IF(FS245&gt;0,(FS245-FT$5)/FT$5,0)</f>
        <v/>
      </c>
      <c r="FU245" s="15">
        <f>'Investment Analysis'!ON245</f>
        <v/>
      </c>
      <c r="FV245" s="48" t="n"/>
      <c r="FW245" s="18">
        <f>IF(FV245&gt;0,(FV245-FW$5)/FW$5,0)</f>
        <v/>
      </c>
      <c r="FX245" s="15">
        <f>'Investment Analysis'!OU245</f>
        <v/>
      </c>
      <c r="FY245" s="48" t="n"/>
      <c r="FZ245" s="18">
        <f>IF(FY245&gt;0,(FY245-FZ$5)/FZ$5,0)</f>
        <v/>
      </c>
      <c r="GA245" s="15">
        <f>'Investment Analysis'!PB245</f>
        <v/>
      </c>
      <c r="GB245" s="48" t="n"/>
      <c r="GC245" s="18">
        <f>'Investment Analysis'!PK245</f>
        <v/>
      </c>
      <c r="GD245" s="15">
        <f>'Investment Analysis'!PI245</f>
        <v/>
      </c>
      <c r="GE245" s="48" t="n"/>
      <c r="GF245" s="18">
        <f>'Investment Analysis'!PY245</f>
        <v/>
      </c>
      <c r="GG245" s="15">
        <f>'Investment Analysis'!PW245</f>
        <v/>
      </c>
      <c r="GH245" s="48" t="n"/>
      <c r="GI245" s="18">
        <f>'Investment Analysis'!QF245</f>
        <v/>
      </c>
      <c r="GJ245" s="15">
        <f>'Investment Analysis'!QD245</f>
        <v/>
      </c>
      <c r="GK245" s="48" t="n"/>
      <c r="GL245" s="18">
        <f>'Investment Analysis'!QM245</f>
        <v/>
      </c>
      <c r="GM245" s="15">
        <f>'Investment Analysis'!QK245</f>
        <v/>
      </c>
      <c r="GN245" s="48" t="n"/>
      <c r="GO245" s="18">
        <f>'Investment Analysis'!QT245</f>
        <v/>
      </c>
      <c r="GP245" s="15">
        <f>'Investment Analysis'!QR245</f>
        <v/>
      </c>
      <c r="GQ245" s="48" t="n"/>
      <c r="GR245" s="18">
        <f>'Investment Analysis'!RA245</f>
        <v/>
      </c>
      <c r="GS245" s="15">
        <f>'Investment Analysis'!QY245</f>
        <v/>
      </c>
      <c r="GT245" s="48" t="n"/>
      <c r="GU245" s="18">
        <f>'Investment Analysis'!RH245</f>
        <v/>
      </c>
      <c r="GV245" s="15">
        <f>'Investment Analysis'!RF245</f>
        <v/>
      </c>
      <c r="GW245" s="48" t="n"/>
      <c r="GX245" s="18">
        <f>'Investment Analysis'!RO245</f>
        <v/>
      </c>
      <c r="GY245" s="15">
        <f>'Investment Analysis'!RM245</f>
        <v/>
      </c>
      <c r="GZ245" s="48" t="n"/>
      <c r="HA245" s="18">
        <f>'Investment Analysis'!RV245</f>
        <v/>
      </c>
      <c r="HB245" s="15">
        <f>'Investment Analysis'!RT245</f>
        <v/>
      </c>
      <c r="HC245" s="48" t="n"/>
      <c r="HD245" s="18">
        <f>'Investment Analysis'!SC245</f>
        <v/>
      </c>
      <c r="HE245" s="15">
        <f>'Investment Analysis'!SA245</f>
        <v/>
      </c>
      <c r="HF245" s="48" t="n"/>
      <c r="HG245" s="18">
        <f>'Investment Analysis'!SJ245</f>
        <v/>
      </c>
      <c r="HH245" s="15">
        <f>'Investment Analysis'!SH245</f>
        <v/>
      </c>
      <c r="HI245" s="48" t="n"/>
      <c r="HJ245" s="18">
        <f>'Investment Analysis'!SM245</f>
        <v/>
      </c>
      <c r="HK245" s="15">
        <f>'Investment Analysis'!SK245</f>
        <v/>
      </c>
      <c r="HL245" s="48" t="n"/>
      <c r="HM245" s="18">
        <f>'Investment Analysis'!SP245</f>
        <v/>
      </c>
      <c r="HN245" s="15">
        <f>'Investment Analysis'!SN245</f>
        <v/>
      </c>
      <c r="HO245" s="48" t="n"/>
      <c r="HP245" s="18">
        <f>'Investment Analysis'!TE245</f>
        <v/>
      </c>
      <c r="HQ245" s="15">
        <f>'Investment Analysis'!TC245</f>
        <v/>
      </c>
      <c r="HR245" s="48" t="n"/>
      <c r="HS245" s="18">
        <f>'Investment Analysis'!TL245</f>
        <v/>
      </c>
      <c r="HT245" s="15">
        <f>'Investment Analysis'!TJ245</f>
        <v/>
      </c>
      <c r="HU245" s="48" t="n"/>
      <c r="HV245" s="18">
        <f>'Investment Analysis'!TS245</f>
        <v/>
      </c>
      <c r="HW245" s="15">
        <f>'Investment Analysis'!TQ245</f>
        <v/>
      </c>
      <c r="HX245" s="48" t="n"/>
      <c r="HY245" s="18">
        <f>'Investment Analysis'!TZ245</f>
        <v/>
      </c>
      <c r="HZ245" s="15">
        <f>'Investment Analysis'!TX245</f>
        <v/>
      </c>
      <c r="IA245" s="48" t="n"/>
      <c r="IB245" s="18">
        <f>'Investment Analysis'!UG245</f>
        <v/>
      </c>
      <c r="IC245" s="15">
        <f>'Investment Analysis'!UE245</f>
        <v/>
      </c>
      <c r="ID245" s="48" t="n"/>
      <c r="IE245" s="18">
        <f>'Investment Analysis'!UN245</f>
        <v/>
      </c>
      <c r="IF245" s="15">
        <f>'Investment Analysis'!UL245</f>
        <v/>
      </c>
      <c r="IG245" s="48" t="n"/>
      <c r="IH245" s="18">
        <f>'Investment Analysis'!UU245</f>
        <v/>
      </c>
      <c r="II245" s="15">
        <f>'Investment Analysis'!US245</f>
        <v/>
      </c>
      <c r="IJ245" s="48" t="n"/>
      <c r="IK245" s="18">
        <f>'Investment Analysis'!VB245</f>
        <v/>
      </c>
      <c r="IL245" s="15">
        <f>'Investment Analysis'!UZ245</f>
        <v/>
      </c>
      <c r="IM245" s="48" t="n"/>
      <c r="IN245" s="18">
        <f>'Investment Analysis'!VI245</f>
        <v/>
      </c>
      <c r="IO245" s="15">
        <f>'Investment Analysis'!VG245</f>
        <v/>
      </c>
      <c r="IP245" s="18" t="n"/>
      <c r="IQ245" s="18" t="n"/>
      <c r="IR245" s="18" t="n"/>
      <c r="IS245" s="108">
        <f>IF(IT245&gt;0,IT245-IT244,0)</f>
        <v/>
      </c>
      <c r="IT245" s="48">
        <f>FY245+FV245+FS245+FP245+FM245+FJ245+FG245+FD245+FA245+EX245+EU245+ER245+EO245+EL245+EI245+EF245+EC245+DZ245+DW245+DT245+DQ245+DN245+DK245+DH245+DE245+DB245+CY245+CV245+CS245+CP245+CJ245+CG245+CD245+CA245+BX245+P245+CM245+GT245+GQ245+GN245+GK245+GH245+GE245+GB245+BU245+BR245+BO245+BL245+BI245+BF245+BC245+AZ245+AW245+AT245+AQ245+AN245+AK245+AH245+AE245+AB245+Y245+V245+S245+GW245+GZ245+HC245+HF245+HI245+HL245+HO245+HR245+HU245</f>
        <v/>
      </c>
      <c r="IU245" s="101">
        <f>IF(IT245&gt;0,IV245,0)</f>
        <v/>
      </c>
      <c r="IV245" s="101" t="n"/>
      <c r="IW245" s="15">
        <f>IF(IT245&gt;0,(IT245+IV$11-I$2)/I$2,0)</f>
        <v/>
      </c>
      <c r="IX245" s="113">
        <f>IF(IT245&gt;0,IT245+IV$11-I$2,0)</f>
        <v/>
      </c>
      <c r="IY245" s="21">
        <f>IF(IT245&gt;0,(IT245+IV$11+IV$33+IV$52+IV$73+IV$93+IV$113+IV$133+IV$159+IV$176+IV$201+IV$224+IV$240-IT$8)/IT$8,0)</f>
        <v/>
      </c>
      <c r="IZ245" s="173">
        <f>IF(IT245&gt;0,IT245+IV$11+IV$33+IV$52+IV$73+IV$93+IV$113+IV$133+IV$159+IV$176+IV$201+IV$224+IV$240-IT$8,0)</f>
        <v/>
      </c>
    </row>
    <row r="246">
      <c r="A246" s="554">
        <f>'Investment Analysis'!A246</f>
        <v/>
      </c>
      <c r="B246" s="4">
        <f>'Investment Analysis'!B246</f>
        <v/>
      </c>
      <c r="C246" s="27">
        <f>'Investment Analysis'!C246</f>
        <v/>
      </c>
      <c r="D246" s="14">
        <f>'Investment Analysis'!D246</f>
        <v/>
      </c>
      <c r="E246" s="15">
        <f>'Investment Analysis'!E246</f>
        <v/>
      </c>
      <c r="F246" s="13">
        <f>'Investment Analysis'!G246</f>
        <v/>
      </c>
      <c r="G246" s="14">
        <f>'Investment Analysis'!H246</f>
        <v/>
      </c>
      <c r="H246" s="15">
        <f>'Investment Analysis'!I246</f>
        <v/>
      </c>
      <c r="I246" s="13">
        <f>'Investment Analysis'!K246</f>
        <v/>
      </c>
      <c r="J246" s="14">
        <f>'Investment Analysis'!L246</f>
        <v/>
      </c>
      <c r="K246" s="15">
        <f>'Investment Analysis'!M246</f>
        <v/>
      </c>
      <c r="L246" s="41">
        <f>'Investment Analysis'!T246</f>
        <v/>
      </c>
      <c r="M246" s="21">
        <f>'Investment Analysis'!V246</f>
        <v/>
      </c>
      <c r="N246" s="21">
        <f>'Investment Analysis'!W246</f>
        <v/>
      </c>
      <c r="P246" s="48">
        <f>'Investment Analysis'!Y246</f>
        <v/>
      </c>
      <c r="Q246" s="18" t="n"/>
      <c r="R246" s="83" t="n"/>
      <c r="S246" s="48" t="n"/>
      <c r="T246" s="18">
        <f>'Investment Analysis'!AH246</f>
        <v/>
      </c>
      <c r="U246" s="15">
        <f>'Investment Analysis'!AF246</f>
        <v/>
      </c>
      <c r="V246" s="48" t="n"/>
      <c r="W246" s="18">
        <f>'Investment Analysis'!AO246</f>
        <v/>
      </c>
      <c r="X246" s="15">
        <f>'Investment Analysis'!AM246</f>
        <v/>
      </c>
      <c r="Y246" s="48" t="n"/>
      <c r="Z246" s="18">
        <f>IF(Y246&gt;0,(Y246-Z$5)/Z$5,0)</f>
        <v/>
      </c>
      <c r="AA246" s="15">
        <f>'Investment Analysis'!GM246</f>
        <v/>
      </c>
      <c r="AB246" s="48" t="n"/>
      <c r="AC246" s="18">
        <f>IF(AB246&gt;0,(AB246+8000+5000-AC$5)/AC$5,0)</f>
        <v/>
      </c>
      <c r="AD246" s="15">
        <f>'Investment Analysis'!AT246</f>
        <v/>
      </c>
      <c r="AE246" s="48" t="n"/>
      <c r="AF246" s="18">
        <f>'Investment Analysis'!BC246</f>
        <v/>
      </c>
      <c r="AG246" s="15">
        <f>'Investment Analysis'!BA246</f>
        <v/>
      </c>
      <c r="AH246" s="48" t="n"/>
      <c r="AI246" s="18">
        <f>IF(AH246&gt;0,(AH246-5000+20000+20000-AI$5)/AI$5,0)</f>
        <v/>
      </c>
      <c r="AJ246" s="15">
        <f>'Investment Analysis'!BH246</f>
        <v/>
      </c>
      <c r="AK246" s="48" t="n"/>
      <c r="AL246" s="18">
        <f>IF(AK246&gt;0,(AK246+7000-AL$5)/AL$5,0)</f>
        <v/>
      </c>
      <c r="AM246" s="15">
        <f>'Investment Analysis'!BO246</f>
        <v/>
      </c>
      <c r="AN246" s="48" t="n"/>
      <c r="AO246" s="18">
        <f>IF(AN246&gt;0,(AN246+25000+5000-AO$5)/AO$5,0)</f>
        <v/>
      </c>
      <c r="AP246" s="15">
        <f>'Investment Analysis'!BV246</f>
        <v/>
      </c>
      <c r="AQ246" s="48" t="n"/>
      <c r="AR246" s="18">
        <f>IF(AQ246&gt;0,(AQ246+10000+4000-AR$5)/AR$5,0)</f>
        <v/>
      </c>
      <c r="AS246" s="15">
        <f>'Investment Analysis'!CC246</f>
        <v/>
      </c>
      <c r="AT246" s="48" t="n"/>
      <c r="AU246" s="18">
        <f>'Investment Analysis'!CL246</f>
        <v/>
      </c>
      <c r="AV246" s="15">
        <f>'Investment Analysis'!CJ246</f>
        <v/>
      </c>
      <c r="AW246" s="48" t="n"/>
      <c r="AX246" s="18">
        <f>IF(AW246&gt;0,(AW246+2000-AX$5)/AX$5,0)</f>
        <v/>
      </c>
      <c r="AY246" s="15">
        <f>'Investment Analysis'!CQ246</f>
        <v/>
      </c>
      <c r="AZ246" s="48" t="n"/>
      <c r="BA246" s="18">
        <f>'Investment Analysis'!CZ246</f>
        <v/>
      </c>
      <c r="BB246" s="15">
        <f>'Investment Analysis'!CX246</f>
        <v/>
      </c>
      <c r="BC246" s="48" t="n"/>
      <c r="BD246" s="18">
        <f>IF(BC246&gt;0,(BC246-10000+30000+10000-BD$5)/BD$5,0)</f>
        <v/>
      </c>
      <c r="BE246" s="15">
        <f>'Investment Analysis'!DE246</f>
        <v/>
      </c>
      <c r="BF246" s="48" t="n"/>
      <c r="BG246" s="18">
        <f>'Investment Analysis'!DN246</f>
        <v/>
      </c>
      <c r="BH246" s="15">
        <f>'Investment Analysis'!DL246</f>
        <v/>
      </c>
      <c r="BI246" s="48" t="n"/>
      <c r="BJ246" s="18">
        <f>'Investment Analysis'!EB246</f>
        <v/>
      </c>
      <c r="BK246" s="15">
        <f>'Investment Analysis'!DZ246</f>
        <v/>
      </c>
      <c r="BL246" s="48" t="n"/>
      <c r="BM246" s="18">
        <f>'Investment Analysis'!EI246</f>
        <v/>
      </c>
      <c r="BN246" s="15">
        <f>'Investment Analysis'!EG246</f>
        <v/>
      </c>
      <c r="BO246" s="48" t="n"/>
      <c r="BP246" s="18">
        <f>'Investment Analysis'!DU246</f>
        <v/>
      </c>
      <c r="BQ246" s="15">
        <f>'Investment Analysis'!DS246</f>
        <v/>
      </c>
      <c r="BR246" s="48" t="n"/>
      <c r="BS246" s="18">
        <f>'Investment Analysis'!EP246</f>
        <v/>
      </c>
      <c r="BT246" s="15">
        <f>'Investment Analysis'!EN246</f>
        <v/>
      </c>
      <c r="BU246" s="48" t="n"/>
      <c r="BV246" s="18">
        <f>IF(BU246&gt;0,(BU246+8000-BV$5)/BV$5,0)</f>
        <v/>
      </c>
      <c r="BW246" s="15">
        <f>'Investment Analysis'!EU246</f>
        <v/>
      </c>
      <c r="BX246" s="48" t="n"/>
      <c r="BY246" s="18">
        <f>IF(BX246&gt;0,(BX246-10000-5000-BY$5)/BY$5,0)</f>
        <v/>
      </c>
      <c r="BZ246" s="15">
        <f>'Investment Analysis'!FB246</f>
        <v/>
      </c>
      <c r="CA246" s="48" t="n"/>
      <c r="CB246" s="18">
        <f>IF(CA246&gt;0,(CA246-CB$5)/CB$5,0)</f>
        <v/>
      </c>
      <c r="CC246" s="15">
        <f>'Investment Analysis'!FI246</f>
        <v/>
      </c>
      <c r="CD246" s="48" t="n"/>
      <c r="CE246" s="18">
        <f>'Investment Analysis'!FR246</f>
        <v/>
      </c>
      <c r="CF246" s="15">
        <f>'Investment Analysis'!FP246</f>
        <v/>
      </c>
      <c r="CG246" s="48" t="n"/>
      <c r="CH246" s="18">
        <f>'Investment Analysis'!FR246</f>
        <v/>
      </c>
      <c r="CI246" s="15">
        <f>'Investment Analysis'!FW246</f>
        <v/>
      </c>
      <c r="CJ246" s="48" t="n"/>
      <c r="CK246" s="18">
        <f>IF(CJ246&gt;0,(CJ246+5000+8000-CK$5)/CK$5,0)</f>
        <v/>
      </c>
      <c r="CL246" s="15">
        <f>'Investment Analysis'!GD246</f>
        <v/>
      </c>
      <c r="CM246" s="48" t="n"/>
      <c r="CN246" s="18">
        <f>IF(CM246&gt;0,(CM246-CN$5)/CN$5,0)</f>
        <v/>
      </c>
      <c r="CO246" s="15">
        <f>'Investment Analysis'!GT246</f>
        <v/>
      </c>
      <c r="CP246" s="48" t="n"/>
      <c r="CQ246" s="18">
        <f>IF(CP246&gt;0,(CP246-CQ$5)/CQ$5,0)</f>
        <v/>
      </c>
      <c r="CR246" s="15">
        <f>'Investment Analysis'!HG246</f>
        <v/>
      </c>
      <c r="CS246" s="48" t="n"/>
      <c r="CT246" s="18">
        <f>IF(CS246&gt;0,(CS246-CT$5)/CT$5,0)</f>
        <v/>
      </c>
      <c r="CU246" s="15">
        <f>'Investment Analysis'!HN246</f>
        <v/>
      </c>
      <c r="CV246" s="48" t="n"/>
      <c r="CW246" s="18">
        <f>IF(CV246&gt;0,(CV246-CW$5)/CW$5,0)</f>
        <v/>
      </c>
      <c r="CX246" s="15">
        <f>'Investment Analysis'!IB246</f>
        <v/>
      </c>
      <c r="CY246" s="48" t="n"/>
      <c r="CZ246" s="18">
        <f>IF(CY246&gt;0,(CY246-CZ$5)/CZ$5,0)</f>
        <v/>
      </c>
      <c r="DA246" s="15">
        <f>'Investment Analysis'!II246</f>
        <v/>
      </c>
      <c r="DB246" s="48" t="n"/>
      <c r="DC246" s="18">
        <f>IF(DB246&gt;0,(DB246-DC$5)/DC$5,0)</f>
        <v/>
      </c>
      <c r="DD246" s="15">
        <f>'Investment Analysis'!IP246</f>
        <v/>
      </c>
      <c r="DE246" s="48" t="n"/>
      <c r="DF246" s="18">
        <f>'Investment Analysis'!IY246</f>
        <v/>
      </c>
      <c r="DG246" s="15">
        <f>'Investment Analysis'!IW246</f>
        <v/>
      </c>
      <c r="DH246" s="48" t="n"/>
      <c r="DI246" s="18">
        <f>IF(DH246&gt;0,(DH246-DI$5)/DI$5,0)</f>
        <v/>
      </c>
      <c r="DJ246" s="15">
        <f>'Investment Analysis'!JD246</f>
        <v/>
      </c>
      <c r="DK246" s="48" t="n"/>
      <c r="DL246" s="18">
        <f>IF(DK246&gt;0,(DK246-DL$5)/DL$5,0)</f>
        <v/>
      </c>
      <c r="DM246" s="15">
        <f>'Investment Analysis'!JK246</f>
        <v/>
      </c>
      <c r="DN246" s="48" t="n"/>
      <c r="DO246" s="18">
        <f>IF(DN246&gt;0,(DN246-DO$5)/DO$5,0)</f>
        <v/>
      </c>
      <c r="DP246" s="15">
        <f>'Investment Analysis'!HU246</f>
        <v/>
      </c>
      <c r="DQ246" s="48" t="n"/>
      <c r="DR246" s="18">
        <f>IF(DQ246&gt;0,(DQ246-DR$5)/DR$5,0)</f>
        <v/>
      </c>
      <c r="DS246" s="15">
        <f>'Investment Analysis'!JR246</f>
        <v/>
      </c>
      <c r="DT246" s="48" t="n"/>
      <c r="DU246" s="18">
        <f>IF(DT246&gt;0,(DT246-630.54-DU$5)/DU$5,0)</f>
        <v/>
      </c>
      <c r="DV246" s="15">
        <f>'Investment Analysis'!JY246</f>
        <v/>
      </c>
      <c r="DW246" s="48" t="n"/>
      <c r="DX246" s="18">
        <f>IF(DW246&gt;0,(DW246-DX$5)/DX$5,0)</f>
        <v/>
      </c>
      <c r="DY246" s="15">
        <f>'Investment Analysis'!KF246</f>
        <v/>
      </c>
      <c r="DZ246" s="48" t="n"/>
      <c r="EA246" s="18">
        <f>IF(DZ246&gt;0,(DZ246-EA$5)/EA$5,0)</f>
        <v/>
      </c>
      <c r="EB246" s="15">
        <f>'Investment Analysis'!KM246</f>
        <v/>
      </c>
      <c r="EC246" s="48" t="n"/>
      <c r="ED246" s="18">
        <f>'Investment Analysis'!KV246</f>
        <v/>
      </c>
      <c r="EE246" s="15">
        <f>'Investment Analysis'!KT246</f>
        <v/>
      </c>
      <c r="EF246" s="48" t="n"/>
      <c r="EG246" s="18">
        <f>IF(EF246&gt;0,(EF246-EG$5)/EG$5,0)</f>
        <v/>
      </c>
      <c r="EH246" s="15">
        <f>'Investment Analysis'!LH246</f>
        <v/>
      </c>
      <c r="EI246" s="48" t="n"/>
      <c r="EJ246" s="18">
        <f>'Investment Analysis'!LQ246</f>
        <v/>
      </c>
      <c r="EK246" s="15">
        <f>'Investment Analysis'!LO246</f>
        <v/>
      </c>
      <c r="EL246" s="48" t="n"/>
      <c r="EM246" s="18">
        <f>IF(EL246&gt;0,(EL246-EM$4)/EM$4,0)</f>
        <v/>
      </c>
      <c r="EN246" s="15">
        <f>'Investment Analysis'!LX246</f>
        <v/>
      </c>
      <c r="EO246" s="48" t="n"/>
      <c r="EP246" s="68">
        <f>IF(EO246&gt;0,(EO246-500-EP$5)/EP$5,0)</f>
        <v/>
      </c>
      <c r="EQ246" s="15">
        <f>'Investment Analysis'!MC246</f>
        <v/>
      </c>
      <c r="ER246" s="48" t="n"/>
      <c r="ES246" s="18">
        <f>'Investment Analysis'!LX246</f>
        <v/>
      </c>
      <c r="ET246" s="15">
        <f>'Investment Analysis'!LA246</f>
        <v/>
      </c>
      <c r="EU246" s="48" t="n"/>
      <c r="EV246" s="18">
        <f>'Investment Analysis'!ML246</f>
        <v/>
      </c>
      <c r="EW246" s="15">
        <f>'Investment Analysis'!MJ246</f>
        <v/>
      </c>
      <c r="EX246" s="48" t="n"/>
      <c r="EY246" s="18">
        <f>IF(EX246&gt;0,(EX246-EY$5)/EY$5,0)</f>
        <v/>
      </c>
      <c r="EZ246" s="15">
        <f>'Investment Analysis'!MQ246</f>
        <v/>
      </c>
      <c r="FA246" s="48" t="n"/>
      <c r="FB246" s="18">
        <f>IF(FA246&gt;0,(FA246-FB$5)/FB$5,0)</f>
        <v/>
      </c>
      <c r="FC246" s="15">
        <f>'Investment Analysis'!MX246</f>
        <v/>
      </c>
      <c r="FD246" s="48" t="n"/>
      <c r="FE246" s="18">
        <f>IF(FD246&gt;0,(FD246-FE$5)/FE$5,0)</f>
        <v/>
      </c>
      <c r="FF246" s="15">
        <f>'Investment Analysis'!NE246</f>
        <v/>
      </c>
      <c r="FG246" s="48" t="n"/>
      <c r="FH246" s="18">
        <f>IF(FG246&gt;0,(FG246-FH$5)/FH$5,0)</f>
        <v/>
      </c>
      <c r="FI246" s="15">
        <f>'Investment Analysis'!NL246</f>
        <v/>
      </c>
      <c r="FJ246" s="48" t="n"/>
      <c r="FK246" s="18">
        <f>IF(FJ246&gt;0,(FJ246-FK$5)/FK$5,0)</f>
        <v/>
      </c>
      <c r="FL246" s="15">
        <f>'Investment Analysis'!NS246</f>
        <v/>
      </c>
      <c r="FM246" s="48" t="n"/>
      <c r="FN246" s="18">
        <f>IF(FM246&gt;0,(FM246-FN$5)/FN$5,0)</f>
        <v/>
      </c>
      <c r="FO246" s="15">
        <f>'Investment Analysis'!NZ246</f>
        <v/>
      </c>
      <c r="FP246" s="48" t="n"/>
      <c r="FQ246" s="18">
        <f>IF(FP246&gt;0,(FP246-FQ$5)/FQ$5,0)</f>
        <v/>
      </c>
      <c r="FR246" s="15">
        <f>'Investment Analysis'!OG246</f>
        <v/>
      </c>
      <c r="FS246" s="48" t="n"/>
      <c r="FT246" s="18">
        <f>IF(FS246&gt;0,(FS246-FT$5)/FT$5,0)</f>
        <v/>
      </c>
      <c r="FU246" s="15">
        <f>'Investment Analysis'!ON246</f>
        <v/>
      </c>
      <c r="FV246" s="48" t="n"/>
      <c r="FW246" s="18">
        <f>IF(FV246&gt;0,(FV246-FW$5)/FW$5,0)</f>
        <v/>
      </c>
      <c r="FX246" s="15">
        <f>'Investment Analysis'!OU246</f>
        <v/>
      </c>
      <c r="FY246" s="48" t="n"/>
      <c r="FZ246" s="18">
        <f>IF(FY246&gt;0,(FY246-FZ$5)/FZ$5,0)</f>
        <v/>
      </c>
      <c r="GA246" s="15">
        <f>'Investment Analysis'!PB246</f>
        <v/>
      </c>
      <c r="GB246" s="48" t="n"/>
      <c r="GC246" s="18">
        <f>'Investment Analysis'!PK246</f>
        <v/>
      </c>
      <c r="GD246" s="15">
        <f>'Investment Analysis'!PI246</f>
        <v/>
      </c>
      <c r="GE246" s="48" t="n"/>
      <c r="GF246" s="18">
        <f>'Investment Analysis'!PY246</f>
        <v/>
      </c>
      <c r="GG246" s="15">
        <f>'Investment Analysis'!PW246</f>
        <v/>
      </c>
      <c r="GH246" s="48" t="n"/>
      <c r="GI246" s="18">
        <f>'Investment Analysis'!QF246</f>
        <v/>
      </c>
      <c r="GJ246" s="15">
        <f>'Investment Analysis'!QD246</f>
        <v/>
      </c>
      <c r="GK246" s="48" t="n"/>
      <c r="GL246" s="18">
        <f>'Investment Analysis'!QM246</f>
        <v/>
      </c>
      <c r="GM246" s="15">
        <f>'Investment Analysis'!QK246</f>
        <v/>
      </c>
      <c r="GN246" s="48" t="n"/>
      <c r="GO246" s="18">
        <f>'Investment Analysis'!QT246</f>
        <v/>
      </c>
      <c r="GP246" s="15">
        <f>'Investment Analysis'!QR246</f>
        <v/>
      </c>
      <c r="GQ246" s="48" t="n"/>
      <c r="GR246" s="18">
        <f>'Investment Analysis'!RA246</f>
        <v/>
      </c>
      <c r="GS246" s="15">
        <f>'Investment Analysis'!QY246</f>
        <v/>
      </c>
      <c r="GT246" s="48" t="n"/>
      <c r="GU246" s="18">
        <f>'Investment Analysis'!RH246</f>
        <v/>
      </c>
      <c r="GV246" s="15">
        <f>'Investment Analysis'!RF246</f>
        <v/>
      </c>
      <c r="GW246" s="48" t="n"/>
      <c r="GX246" s="18">
        <f>'Investment Analysis'!RO246</f>
        <v/>
      </c>
      <c r="GY246" s="15">
        <f>'Investment Analysis'!RM246</f>
        <v/>
      </c>
      <c r="GZ246" s="48" t="n"/>
      <c r="HA246" s="18">
        <f>'Investment Analysis'!RV246</f>
        <v/>
      </c>
      <c r="HB246" s="15">
        <f>'Investment Analysis'!RT246</f>
        <v/>
      </c>
      <c r="HC246" s="48" t="n"/>
      <c r="HD246" s="18">
        <f>'Investment Analysis'!SC246</f>
        <v/>
      </c>
      <c r="HE246" s="15">
        <f>'Investment Analysis'!SA246</f>
        <v/>
      </c>
      <c r="HF246" s="48" t="n"/>
      <c r="HG246" s="18">
        <f>'Investment Analysis'!SJ246</f>
        <v/>
      </c>
      <c r="HH246" s="15">
        <f>'Investment Analysis'!SH246</f>
        <v/>
      </c>
      <c r="HI246" s="48" t="n"/>
      <c r="HJ246" s="18">
        <f>'Investment Analysis'!SM246</f>
        <v/>
      </c>
      <c r="HK246" s="15">
        <f>'Investment Analysis'!SK246</f>
        <v/>
      </c>
      <c r="HL246" s="48" t="n"/>
      <c r="HM246" s="18">
        <f>'Investment Analysis'!SP246</f>
        <v/>
      </c>
      <c r="HN246" s="15">
        <f>'Investment Analysis'!SN246</f>
        <v/>
      </c>
      <c r="HO246" s="48" t="n"/>
      <c r="HP246" s="18">
        <f>'Investment Analysis'!TE246</f>
        <v/>
      </c>
      <c r="HQ246" s="15">
        <f>'Investment Analysis'!TC246</f>
        <v/>
      </c>
      <c r="HR246" s="48" t="n"/>
      <c r="HS246" s="18">
        <f>'Investment Analysis'!TL246</f>
        <v/>
      </c>
      <c r="HT246" s="15">
        <f>'Investment Analysis'!TJ246</f>
        <v/>
      </c>
      <c r="HU246" s="48" t="n"/>
      <c r="HV246" s="18">
        <f>'Investment Analysis'!TS246</f>
        <v/>
      </c>
      <c r="HW246" s="15">
        <f>'Investment Analysis'!TQ246</f>
        <v/>
      </c>
      <c r="HX246" s="48" t="n"/>
      <c r="HY246" s="18">
        <f>'Investment Analysis'!TZ246</f>
        <v/>
      </c>
      <c r="HZ246" s="15">
        <f>'Investment Analysis'!TX246</f>
        <v/>
      </c>
      <c r="IA246" s="48" t="n"/>
      <c r="IB246" s="18">
        <f>'Investment Analysis'!UG246</f>
        <v/>
      </c>
      <c r="IC246" s="15">
        <f>'Investment Analysis'!UE246</f>
        <v/>
      </c>
      <c r="ID246" s="48" t="n"/>
      <c r="IE246" s="18">
        <f>'Investment Analysis'!UN246</f>
        <v/>
      </c>
      <c r="IF246" s="15">
        <f>'Investment Analysis'!UL246</f>
        <v/>
      </c>
      <c r="IG246" s="48" t="n"/>
      <c r="IH246" s="18">
        <f>'Investment Analysis'!UU246</f>
        <v/>
      </c>
      <c r="II246" s="15">
        <f>'Investment Analysis'!US246</f>
        <v/>
      </c>
      <c r="IJ246" s="48" t="n"/>
      <c r="IK246" s="18">
        <f>'Investment Analysis'!VB246</f>
        <v/>
      </c>
      <c r="IL246" s="15">
        <f>'Investment Analysis'!UZ246</f>
        <v/>
      </c>
      <c r="IM246" s="48" t="n"/>
      <c r="IN246" s="18">
        <f>'Investment Analysis'!VI246</f>
        <v/>
      </c>
      <c r="IO246" s="15">
        <f>'Investment Analysis'!VG246</f>
        <v/>
      </c>
      <c r="IP246" s="18" t="n"/>
      <c r="IQ246" s="18" t="n"/>
      <c r="IR246" s="18" t="n"/>
      <c r="IS246" s="108">
        <f>IF(IT246&gt;0,IT246-IT245,0)</f>
        <v/>
      </c>
      <c r="IT246" s="48">
        <f>FY246+FV246+FS246+FP246+FM246+FJ246+FG246+FD246+FA246+EX246+EU246+ER246+EO246+EL246+EI246+EF246+EC246+DZ246+DW246+DT246+DQ246+DN246+DK246+DH246+DE246+DB246+CY246+CV246+CS246+CP246+CJ246+CG246+CD246+CA246+BX246+P246+CM246+GT246+GQ246+GN246+GK246+GH246+GE246+GB246+BU246+BR246+BO246+BL246+BI246+BF246+BC246+AZ246+AW246+AT246+AQ246+AN246+AK246+AH246+AE246+AB246+Y246+V246+S246+GW246+GZ246+HC246+HF246+HI246+HL246+HO246+HR246+HU246</f>
        <v/>
      </c>
      <c r="IU246" s="101">
        <f>IF(IT246&gt;0,IV246,0)</f>
        <v/>
      </c>
      <c r="IV246" s="101" t="n"/>
      <c r="IW246" s="15">
        <f>IF(IT246&gt;0,(IT246+IV$11-I$2)/I$2,0)</f>
        <v/>
      </c>
      <c r="IX246" s="113">
        <f>IF(IT246&gt;0,IT246+IV$11-I$2,0)</f>
        <v/>
      </c>
      <c r="IY246" s="21">
        <f>IF(IT246&gt;0,(IT246+IV$11+IV$33+IV$52+IV$73+IV$93+IV$113+IV$133+IV$159+IV$176+IV$201+IV$224+IV$240-IT$8)/IT$8,0)</f>
        <v/>
      </c>
      <c r="IZ246" s="173">
        <f>IF(IT246&gt;0,IT246+IV$11+IV$33+IV$52+IV$73+IV$93+IV$113+IV$133+IV$159+IV$176+IV$201+IV$224+IV$240-IT$8,0)</f>
        <v/>
      </c>
    </row>
    <row r="247">
      <c r="A247" s="554">
        <f>'Investment Analysis'!A247</f>
        <v/>
      </c>
      <c r="B247" s="4">
        <f>'Investment Analysis'!B247</f>
        <v/>
      </c>
      <c r="C247" s="27">
        <f>'Investment Analysis'!C247</f>
        <v/>
      </c>
      <c r="D247" s="14">
        <f>'Investment Analysis'!D247</f>
        <v/>
      </c>
      <c r="E247" s="15">
        <f>'Investment Analysis'!E247</f>
        <v/>
      </c>
      <c r="F247" s="13">
        <f>'Investment Analysis'!G247</f>
        <v/>
      </c>
      <c r="G247" s="14">
        <f>'Investment Analysis'!H247</f>
        <v/>
      </c>
      <c r="H247" s="15">
        <f>'Investment Analysis'!I247</f>
        <v/>
      </c>
      <c r="I247" s="13">
        <f>'Investment Analysis'!K247</f>
        <v/>
      </c>
      <c r="J247" s="14">
        <f>'Investment Analysis'!L247</f>
        <v/>
      </c>
      <c r="K247" s="15">
        <f>'Investment Analysis'!M247</f>
        <v/>
      </c>
      <c r="L247" s="41">
        <f>'Investment Analysis'!T247</f>
        <v/>
      </c>
      <c r="M247" s="21">
        <f>'Investment Analysis'!V247</f>
        <v/>
      </c>
      <c r="N247" s="21">
        <f>'Investment Analysis'!W247</f>
        <v/>
      </c>
      <c r="P247" s="48">
        <f>'Investment Analysis'!Y247</f>
        <v/>
      </c>
      <c r="Q247" s="18" t="n"/>
      <c r="R247" s="83" t="n"/>
      <c r="S247" s="48" t="n"/>
      <c r="T247" s="18">
        <f>'Investment Analysis'!AH247</f>
        <v/>
      </c>
      <c r="U247" s="15">
        <f>'Investment Analysis'!AF247</f>
        <v/>
      </c>
      <c r="V247" s="48" t="n"/>
      <c r="W247" s="18">
        <f>'Investment Analysis'!AO247</f>
        <v/>
      </c>
      <c r="X247" s="15">
        <f>'Investment Analysis'!AM247</f>
        <v/>
      </c>
      <c r="Y247" s="48" t="n"/>
      <c r="Z247" s="18">
        <f>IF(Y247&gt;0,(Y247-Z$5)/Z$5,0)</f>
        <v/>
      </c>
      <c r="AA247" s="15">
        <f>'Investment Analysis'!GM247</f>
        <v/>
      </c>
      <c r="AB247" s="48" t="n"/>
      <c r="AC247" s="18">
        <f>IF(AB247&gt;0,(AB247+8000+5000-AC$5)/AC$5,0)</f>
        <v/>
      </c>
      <c r="AD247" s="15">
        <f>'Investment Analysis'!AT247</f>
        <v/>
      </c>
      <c r="AE247" s="48" t="n"/>
      <c r="AF247" s="18">
        <f>'Investment Analysis'!BC247</f>
        <v/>
      </c>
      <c r="AG247" s="15">
        <f>'Investment Analysis'!BA247</f>
        <v/>
      </c>
      <c r="AH247" s="48" t="n"/>
      <c r="AI247" s="18">
        <f>IF(AH247&gt;0,(AH247-5000+20000+20000-AI$5)/AI$5,0)</f>
        <v/>
      </c>
      <c r="AJ247" s="15">
        <f>'Investment Analysis'!BH247</f>
        <v/>
      </c>
      <c r="AK247" s="48" t="n"/>
      <c r="AL247" s="18">
        <f>IF(AK247&gt;0,(AK247+7000-AL$5)/AL$5,0)</f>
        <v/>
      </c>
      <c r="AM247" s="15">
        <f>'Investment Analysis'!BO247</f>
        <v/>
      </c>
      <c r="AN247" s="48" t="n"/>
      <c r="AO247" s="18">
        <f>IF(AN247&gt;0,(AN247+25000+5000-AO$5)/AO$5,0)</f>
        <v/>
      </c>
      <c r="AP247" s="15">
        <f>'Investment Analysis'!BV247</f>
        <v/>
      </c>
      <c r="AQ247" s="48" t="n"/>
      <c r="AR247" s="18">
        <f>IF(AQ247&gt;0,(AQ247+10000+4000-AR$5)/AR$5,0)</f>
        <v/>
      </c>
      <c r="AS247" s="15">
        <f>'Investment Analysis'!CC247</f>
        <v/>
      </c>
      <c r="AT247" s="48" t="n"/>
      <c r="AU247" s="18">
        <f>'Investment Analysis'!CL247</f>
        <v/>
      </c>
      <c r="AV247" s="15">
        <f>'Investment Analysis'!CJ247</f>
        <v/>
      </c>
      <c r="AW247" s="48" t="n"/>
      <c r="AX247" s="18">
        <f>IF(AW247&gt;0,(AW247+2000-AX$5)/AX$5,0)</f>
        <v/>
      </c>
      <c r="AY247" s="15">
        <f>'Investment Analysis'!CQ247</f>
        <v/>
      </c>
      <c r="AZ247" s="48" t="n"/>
      <c r="BA247" s="18">
        <f>'Investment Analysis'!CZ247</f>
        <v/>
      </c>
      <c r="BB247" s="15">
        <f>'Investment Analysis'!CX247</f>
        <v/>
      </c>
      <c r="BC247" s="48" t="n"/>
      <c r="BD247" s="18">
        <f>IF(BC247&gt;0,(BC247-10000+30000+10000-BD$5)/BD$5,0)</f>
        <v/>
      </c>
      <c r="BE247" s="15">
        <f>'Investment Analysis'!DE247</f>
        <v/>
      </c>
      <c r="BF247" s="48" t="n"/>
      <c r="BG247" s="18">
        <f>'Investment Analysis'!DN247</f>
        <v/>
      </c>
      <c r="BH247" s="15">
        <f>'Investment Analysis'!DL247</f>
        <v/>
      </c>
      <c r="BI247" s="48" t="n"/>
      <c r="BJ247" s="18">
        <f>'Investment Analysis'!EB247</f>
        <v/>
      </c>
      <c r="BK247" s="15">
        <f>'Investment Analysis'!DZ247</f>
        <v/>
      </c>
      <c r="BL247" s="48" t="n"/>
      <c r="BM247" s="18">
        <f>'Investment Analysis'!EI247</f>
        <v/>
      </c>
      <c r="BN247" s="15">
        <f>'Investment Analysis'!EG247</f>
        <v/>
      </c>
      <c r="BO247" s="48" t="n"/>
      <c r="BP247" s="18">
        <f>'Investment Analysis'!DU247</f>
        <v/>
      </c>
      <c r="BQ247" s="15">
        <f>'Investment Analysis'!DS247</f>
        <v/>
      </c>
      <c r="BR247" s="48" t="n"/>
      <c r="BS247" s="18">
        <f>'Investment Analysis'!EP247</f>
        <v/>
      </c>
      <c r="BT247" s="15">
        <f>'Investment Analysis'!EN247</f>
        <v/>
      </c>
      <c r="BU247" s="48" t="n"/>
      <c r="BV247" s="18">
        <f>IF(BU247&gt;0,(BU247+8000-BV$5)/BV$5,0)</f>
        <v/>
      </c>
      <c r="BW247" s="15">
        <f>'Investment Analysis'!EU247</f>
        <v/>
      </c>
      <c r="BX247" s="48" t="n"/>
      <c r="BY247" s="18">
        <f>IF(BX247&gt;0,(BX247-10000-5000-BY$5)/BY$5,0)</f>
        <v/>
      </c>
      <c r="BZ247" s="15">
        <f>'Investment Analysis'!FB247</f>
        <v/>
      </c>
      <c r="CA247" s="48" t="n"/>
      <c r="CB247" s="18">
        <f>IF(CA247&gt;0,(CA247-CB$5)/CB$5,0)</f>
        <v/>
      </c>
      <c r="CC247" s="15">
        <f>'Investment Analysis'!FI247</f>
        <v/>
      </c>
      <c r="CD247" s="48" t="n"/>
      <c r="CE247" s="18">
        <f>'Investment Analysis'!FR247</f>
        <v/>
      </c>
      <c r="CF247" s="15">
        <f>'Investment Analysis'!FP247</f>
        <v/>
      </c>
      <c r="CG247" s="48" t="n"/>
      <c r="CH247" s="18">
        <f>'Investment Analysis'!FR247</f>
        <v/>
      </c>
      <c r="CI247" s="15">
        <f>'Investment Analysis'!FW247</f>
        <v/>
      </c>
      <c r="CJ247" s="48" t="n"/>
      <c r="CK247" s="18">
        <f>IF(CJ247&gt;0,(CJ247+5000+8000-CK$5)/CK$5,0)</f>
        <v/>
      </c>
      <c r="CL247" s="15">
        <f>'Investment Analysis'!GD247</f>
        <v/>
      </c>
      <c r="CM247" s="48" t="n"/>
      <c r="CN247" s="18">
        <f>IF(CM247&gt;0,(CM247-CN$5)/CN$5,0)</f>
        <v/>
      </c>
      <c r="CO247" s="15">
        <f>'Investment Analysis'!GT247</f>
        <v/>
      </c>
      <c r="CP247" s="48" t="n"/>
      <c r="CQ247" s="18">
        <f>IF(CP247&gt;0,(CP247-CQ$5)/CQ$5,0)</f>
        <v/>
      </c>
      <c r="CR247" s="15">
        <f>'Investment Analysis'!HG247</f>
        <v/>
      </c>
      <c r="CS247" s="48" t="n"/>
      <c r="CT247" s="18">
        <f>IF(CS247&gt;0,(CS247-CT$5)/CT$5,0)</f>
        <v/>
      </c>
      <c r="CU247" s="15">
        <f>'Investment Analysis'!HN247</f>
        <v/>
      </c>
      <c r="CV247" s="48" t="n"/>
      <c r="CW247" s="18">
        <f>IF(CV247&gt;0,(CV247-CW$5)/CW$5,0)</f>
        <v/>
      </c>
      <c r="CX247" s="15">
        <f>'Investment Analysis'!IB247</f>
        <v/>
      </c>
      <c r="CY247" s="48" t="n"/>
      <c r="CZ247" s="18">
        <f>IF(CY247&gt;0,(CY247-CZ$5)/CZ$5,0)</f>
        <v/>
      </c>
      <c r="DA247" s="15">
        <f>'Investment Analysis'!II247</f>
        <v/>
      </c>
      <c r="DB247" s="48" t="n"/>
      <c r="DC247" s="18">
        <f>IF(DB247&gt;0,(DB247-DC$5)/DC$5,0)</f>
        <v/>
      </c>
      <c r="DD247" s="15">
        <f>'Investment Analysis'!IP247</f>
        <v/>
      </c>
      <c r="DE247" s="48" t="n"/>
      <c r="DF247" s="18">
        <f>'Investment Analysis'!IY247</f>
        <v/>
      </c>
      <c r="DG247" s="15">
        <f>'Investment Analysis'!IW247</f>
        <v/>
      </c>
      <c r="DH247" s="48" t="n"/>
      <c r="DI247" s="18">
        <f>IF(DH247&gt;0,(DH247-DI$5)/DI$5,0)</f>
        <v/>
      </c>
      <c r="DJ247" s="15">
        <f>'Investment Analysis'!JD247</f>
        <v/>
      </c>
      <c r="DK247" s="48" t="n"/>
      <c r="DL247" s="18">
        <f>IF(DK247&gt;0,(DK247-DL$5)/DL$5,0)</f>
        <v/>
      </c>
      <c r="DM247" s="15">
        <f>'Investment Analysis'!JK247</f>
        <v/>
      </c>
      <c r="DN247" s="48" t="n"/>
      <c r="DO247" s="18">
        <f>IF(DN247&gt;0,(DN247-DO$5)/DO$5,0)</f>
        <v/>
      </c>
      <c r="DP247" s="15">
        <f>'Investment Analysis'!HU247</f>
        <v/>
      </c>
      <c r="DQ247" s="48" t="n"/>
      <c r="DR247" s="18">
        <f>IF(DQ247&gt;0,(DQ247-DR$5)/DR$5,0)</f>
        <v/>
      </c>
      <c r="DS247" s="15">
        <f>'Investment Analysis'!JR247</f>
        <v/>
      </c>
      <c r="DT247" s="48" t="n"/>
      <c r="DU247" s="18">
        <f>IF(DT247&gt;0,(DT247-630.54-DU$5)/DU$5,0)</f>
        <v/>
      </c>
      <c r="DV247" s="15">
        <f>'Investment Analysis'!JY247</f>
        <v/>
      </c>
      <c r="DW247" s="48" t="n"/>
      <c r="DX247" s="18">
        <f>IF(DW247&gt;0,(DW247-DX$5)/DX$5,0)</f>
        <v/>
      </c>
      <c r="DY247" s="15">
        <f>'Investment Analysis'!KF247</f>
        <v/>
      </c>
      <c r="DZ247" s="48" t="n"/>
      <c r="EA247" s="18">
        <f>IF(DZ247&gt;0,(DZ247-EA$5)/EA$5,0)</f>
        <v/>
      </c>
      <c r="EB247" s="15">
        <f>'Investment Analysis'!KM247</f>
        <v/>
      </c>
      <c r="EC247" s="48" t="n"/>
      <c r="ED247" s="18">
        <f>'Investment Analysis'!KV247</f>
        <v/>
      </c>
      <c r="EE247" s="15">
        <f>'Investment Analysis'!KT247</f>
        <v/>
      </c>
      <c r="EF247" s="48" t="n"/>
      <c r="EG247" s="18">
        <f>IF(EF247&gt;0,(EF247-EG$5)/EG$5,0)</f>
        <v/>
      </c>
      <c r="EH247" s="15">
        <f>'Investment Analysis'!LH247</f>
        <v/>
      </c>
      <c r="EI247" s="48" t="n"/>
      <c r="EJ247" s="18">
        <f>'Investment Analysis'!LQ247</f>
        <v/>
      </c>
      <c r="EK247" s="15">
        <f>'Investment Analysis'!LO247</f>
        <v/>
      </c>
      <c r="EL247" s="48" t="n"/>
      <c r="EM247" s="18">
        <f>IF(EL247&gt;0,(EL247-EM$4)/EM$4,0)</f>
        <v/>
      </c>
      <c r="EN247" s="15">
        <f>'Investment Analysis'!LX247</f>
        <v/>
      </c>
      <c r="EO247" s="48" t="n"/>
      <c r="EP247" s="68">
        <f>IF(EO247&gt;0,(EO247-500-EP$5)/EP$5,0)</f>
        <v/>
      </c>
      <c r="EQ247" s="15">
        <f>'Investment Analysis'!MC247</f>
        <v/>
      </c>
      <c r="ER247" s="48" t="n"/>
      <c r="ES247" s="18">
        <f>'Investment Analysis'!LX247</f>
        <v/>
      </c>
      <c r="ET247" s="15">
        <f>'Investment Analysis'!LA247</f>
        <v/>
      </c>
      <c r="EU247" s="48" t="n"/>
      <c r="EV247" s="18">
        <f>'Investment Analysis'!ML247</f>
        <v/>
      </c>
      <c r="EW247" s="15">
        <f>'Investment Analysis'!MJ247</f>
        <v/>
      </c>
      <c r="EX247" s="48" t="n"/>
      <c r="EY247" s="18">
        <f>IF(EX247&gt;0,(EX247-EY$5)/EY$5,0)</f>
        <v/>
      </c>
      <c r="EZ247" s="15">
        <f>'Investment Analysis'!MQ247</f>
        <v/>
      </c>
      <c r="FA247" s="48" t="n"/>
      <c r="FB247" s="18">
        <f>IF(FA247&gt;0,(FA247-FB$5)/FB$5,0)</f>
        <v/>
      </c>
      <c r="FC247" s="15">
        <f>'Investment Analysis'!MX247</f>
        <v/>
      </c>
      <c r="FD247" s="48" t="n"/>
      <c r="FE247" s="18">
        <f>IF(FD247&gt;0,(FD247-FE$5)/FE$5,0)</f>
        <v/>
      </c>
      <c r="FF247" s="15">
        <f>'Investment Analysis'!NE247</f>
        <v/>
      </c>
      <c r="FG247" s="48" t="n"/>
      <c r="FH247" s="18">
        <f>IF(FG247&gt;0,(FG247-FH$5)/FH$5,0)</f>
        <v/>
      </c>
      <c r="FI247" s="15">
        <f>'Investment Analysis'!NL247</f>
        <v/>
      </c>
      <c r="FJ247" s="48" t="n"/>
      <c r="FK247" s="18">
        <f>IF(FJ247&gt;0,(FJ247-FK$5)/FK$5,0)</f>
        <v/>
      </c>
      <c r="FL247" s="15">
        <f>'Investment Analysis'!NS247</f>
        <v/>
      </c>
      <c r="FM247" s="48" t="n"/>
      <c r="FN247" s="18">
        <f>IF(FM247&gt;0,(FM247-FN$5)/FN$5,0)</f>
        <v/>
      </c>
      <c r="FO247" s="15">
        <f>'Investment Analysis'!NZ247</f>
        <v/>
      </c>
      <c r="FP247" s="48" t="n"/>
      <c r="FQ247" s="18">
        <f>IF(FP247&gt;0,(FP247-FQ$5)/FQ$5,0)</f>
        <v/>
      </c>
      <c r="FR247" s="15">
        <f>'Investment Analysis'!OG247</f>
        <v/>
      </c>
      <c r="FS247" s="48" t="n"/>
      <c r="FT247" s="18">
        <f>IF(FS247&gt;0,(FS247-FT$5)/FT$5,0)</f>
        <v/>
      </c>
      <c r="FU247" s="15">
        <f>'Investment Analysis'!ON247</f>
        <v/>
      </c>
      <c r="FV247" s="48" t="n"/>
      <c r="FW247" s="18">
        <f>IF(FV247&gt;0,(FV247-FW$5)/FW$5,0)</f>
        <v/>
      </c>
      <c r="FX247" s="15">
        <f>'Investment Analysis'!OU247</f>
        <v/>
      </c>
      <c r="FY247" s="48" t="n"/>
      <c r="FZ247" s="18">
        <f>IF(FY247&gt;0,(FY247-FZ$5)/FZ$5,0)</f>
        <v/>
      </c>
      <c r="GA247" s="15">
        <f>'Investment Analysis'!PB247</f>
        <v/>
      </c>
      <c r="GB247" s="48" t="n"/>
      <c r="GC247" s="18">
        <f>'Investment Analysis'!PK247</f>
        <v/>
      </c>
      <c r="GD247" s="15">
        <f>'Investment Analysis'!PI247</f>
        <v/>
      </c>
      <c r="GE247" s="48" t="n"/>
      <c r="GF247" s="18">
        <f>'Investment Analysis'!PY247</f>
        <v/>
      </c>
      <c r="GG247" s="15">
        <f>'Investment Analysis'!PW247</f>
        <v/>
      </c>
      <c r="GH247" s="48" t="n"/>
      <c r="GI247" s="18">
        <f>'Investment Analysis'!QF247</f>
        <v/>
      </c>
      <c r="GJ247" s="15">
        <f>'Investment Analysis'!QD247</f>
        <v/>
      </c>
      <c r="GK247" s="48" t="n"/>
      <c r="GL247" s="18">
        <f>'Investment Analysis'!QM247</f>
        <v/>
      </c>
      <c r="GM247" s="15">
        <f>'Investment Analysis'!QK247</f>
        <v/>
      </c>
      <c r="GN247" s="48" t="n"/>
      <c r="GO247" s="18">
        <f>'Investment Analysis'!QT247</f>
        <v/>
      </c>
      <c r="GP247" s="15">
        <f>'Investment Analysis'!QR247</f>
        <v/>
      </c>
      <c r="GQ247" s="48" t="n"/>
      <c r="GR247" s="18">
        <f>'Investment Analysis'!RA247</f>
        <v/>
      </c>
      <c r="GS247" s="15">
        <f>'Investment Analysis'!QY247</f>
        <v/>
      </c>
      <c r="GT247" s="48" t="n"/>
      <c r="GU247" s="18">
        <f>'Investment Analysis'!RH247</f>
        <v/>
      </c>
      <c r="GV247" s="15">
        <f>'Investment Analysis'!RF247</f>
        <v/>
      </c>
      <c r="GW247" s="48" t="n"/>
      <c r="GX247" s="18">
        <f>'Investment Analysis'!RO247</f>
        <v/>
      </c>
      <c r="GY247" s="15">
        <f>'Investment Analysis'!RM247</f>
        <v/>
      </c>
      <c r="GZ247" s="48" t="n"/>
      <c r="HA247" s="18">
        <f>'Investment Analysis'!RV247</f>
        <v/>
      </c>
      <c r="HB247" s="15">
        <f>'Investment Analysis'!RT247</f>
        <v/>
      </c>
      <c r="HC247" s="48" t="n"/>
      <c r="HD247" s="18">
        <f>'Investment Analysis'!SC247</f>
        <v/>
      </c>
      <c r="HE247" s="15">
        <f>'Investment Analysis'!SA247</f>
        <v/>
      </c>
      <c r="HF247" s="48" t="n"/>
      <c r="HG247" s="18">
        <f>'Investment Analysis'!SJ247</f>
        <v/>
      </c>
      <c r="HH247" s="15">
        <f>'Investment Analysis'!SH247</f>
        <v/>
      </c>
      <c r="HI247" s="48" t="n"/>
      <c r="HJ247" s="18">
        <f>'Investment Analysis'!SM247</f>
        <v/>
      </c>
      <c r="HK247" s="15">
        <f>'Investment Analysis'!SK247</f>
        <v/>
      </c>
      <c r="HL247" s="48" t="n"/>
      <c r="HM247" s="18">
        <f>'Investment Analysis'!SP247</f>
        <v/>
      </c>
      <c r="HN247" s="15">
        <f>'Investment Analysis'!SN247</f>
        <v/>
      </c>
      <c r="HO247" s="48" t="n"/>
      <c r="HP247" s="18">
        <f>'Investment Analysis'!TE247</f>
        <v/>
      </c>
      <c r="HQ247" s="15">
        <f>'Investment Analysis'!TC247</f>
        <v/>
      </c>
      <c r="HR247" s="48" t="n"/>
      <c r="HS247" s="18">
        <f>'Investment Analysis'!TL247</f>
        <v/>
      </c>
      <c r="HT247" s="15">
        <f>'Investment Analysis'!TJ247</f>
        <v/>
      </c>
      <c r="HU247" s="48" t="n"/>
      <c r="HV247" s="18">
        <f>'Investment Analysis'!TS247</f>
        <v/>
      </c>
      <c r="HW247" s="15">
        <f>'Investment Analysis'!TQ247</f>
        <v/>
      </c>
      <c r="HX247" s="48" t="n"/>
      <c r="HY247" s="18">
        <f>'Investment Analysis'!TZ247</f>
        <v/>
      </c>
      <c r="HZ247" s="15">
        <f>'Investment Analysis'!TX247</f>
        <v/>
      </c>
      <c r="IA247" s="48" t="n"/>
      <c r="IB247" s="18">
        <f>'Investment Analysis'!UG247</f>
        <v/>
      </c>
      <c r="IC247" s="15">
        <f>'Investment Analysis'!UE247</f>
        <v/>
      </c>
      <c r="ID247" s="48" t="n"/>
      <c r="IE247" s="18">
        <f>'Investment Analysis'!UN247</f>
        <v/>
      </c>
      <c r="IF247" s="15">
        <f>'Investment Analysis'!UL247</f>
        <v/>
      </c>
      <c r="IG247" s="48" t="n"/>
      <c r="IH247" s="18">
        <f>'Investment Analysis'!UU247</f>
        <v/>
      </c>
      <c r="II247" s="15">
        <f>'Investment Analysis'!US247</f>
        <v/>
      </c>
      <c r="IJ247" s="48" t="n"/>
      <c r="IK247" s="18">
        <f>'Investment Analysis'!VB247</f>
        <v/>
      </c>
      <c r="IL247" s="15">
        <f>'Investment Analysis'!UZ247</f>
        <v/>
      </c>
      <c r="IM247" s="48" t="n"/>
      <c r="IN247" s="18">
        <f>'Investment Analysis'!VI247</f>
        <v/>
      </c>
      <c r="IO247" s="15">
        <f>'Investment Analysis'!VG247</f>
        <v/>
      </c>
      <c r="IP247" s="18" t="n"/>
      <c r="IQ247" s="18" t="n"/>
      <c r="IR247" s="18" t="n"/>
      <c r="IS247" s="108">
        <f>IF(IT247&gt;0,IT247-IT246,0)</f>
        <v/>
      </c>
      <c r="IT247" s="48">
        <f>FY247+FV247+FS247+FP247+FM247+FJ247+FG247+FD247+FA247+EX247+EU247+ER247+EO247+EL247+EI247+EF247+EC247+DZ247+DW247+DT247+DQ247+DN247+DK247+DH247+DE247+DB247+CY247+CV247+CS247+CP247+CJ247+CG247+CD247+CA247+BX247+P247+CM247+GT247+GQ247+GN247+GK247+GH247+GE247+GB247+BU247+BR247+BO247+BL247+BI247+BF247+BC247+AZ247+AW247+AT247+AQ247+AN247+AK247+AH247+AE247+AB247+Y247+V247+S247+GW247+GZ247+HC247+HF247+HI247+HL247+HO247+HR247+HU247</f>
        <v/>
      </c>
      <c r="IU247" s="101">
        <f>IF(IT247&gt;0,IV247,0)</f>
        <v/>
      </c>
      <c r="IV247" s="101" t="n"/>
      <c r="IW247" s="15">
        <f>IF(IT247&gt;0,(IT247+IV$11-I$2)/I$2,0)</f>
        <v/>
      </c>
      <c r="IX247" s="113">
        <f>IF(IT247&gt;0,IT247+IV$11-I$2,0)</f>
        <v/>
      </c>
      <c r="IY247" s="21">
        <f>IF(IT247&gt;0,(IT247+IV$11+IV$33+IV$52+IV$73+IV$93+IV$113+IV$133+IV$159+IV$176+IV$201+IV$224+IV$240-IT$8)/IT$8,0)</f>
        <v/>
      </c>
      <c r="IZ247" s="173">
        <f>IF(IT247&gt;0,IT247+IV$11+IV$33+IV$52+IV$73+IV$93+IV$113+IV$133+IV$159+IV$176+IV$201+IV$224+IV$240-IT$8,0)</f>
        <v/>
      </c>
    </row>
    <row r="248">
      <c r="A248" s="554">
        <f>'Investment Analysis'!A248</f>
        <v/>
      </c>
      <c r="B248" s="4">
        <f>'Investment Analysis'!B248</f>
        <v/>
      </c>
      <c r="C248" s="27">
        <f>'Investment Analysis'!C248</f>
        <v/>
      </c>
      <c r="D248" s="14">
        <f>'Investment Analysis'!D248</f>
        <v/>
      </c>
      <c r="E248" s="15">
        <f>'Investment Analysis'!E248</f>
        <v/>
      </c>
      <c r="F248" s="13">
        <f>'Investment Analysis'!G248</f>
        <v/>
      </c>
      <c r="G248" s="14">
        <f>'Investment Analysis'!H248</f>
        <v/>
      </c>
      <c r="H248" s="15">
        <f>'Investment Analysis'!I248</f>
        <v/>
      </c>
      <c r="I248" s="13">
        <f>'Investment Analysis'!K248</f>
        <v/>
      </c>
      <c r="J248" s="14">
        <f>'Investment Analysis'!L248</f>
        <v/>
      </c>
      <c r="K248" s="15">
        <f>'Investment Analysis'!M248</f>
        <v/>
      </c>
      <c r="L248" s="41">
        <f>'Investment Analysis'!T248</f>
        <v/>
      </c>
      <c r="M248" s="21">
        <f>'Investment Analysis'!V248</f>
        <v/>
      </c>
      <c r="N248" s="21">
        <f>'Investment Analysis'!W248</f>
        <v/>
      </c>
      <c r="P248" s="48">
        <f>'Investment Analysis'!Y248</f>
        <v/>
      </c>
      <c r="Q248" s="18" t="n"/>
      <c r="R248" s="83" t="n"/>
      <c r="S248" s="48" t="n"/>
      <c r="T248" s="18">
        <f>'Investment Analysis'!AH248</f>
        <v/>
      </c>
      <c r="U248" s="15">
        <f>'Investment Analysis'!AF248</f>
        <v/>
      </c>
      <c r="V248" s="48" t="n"/>
      <c r="W248" s="18">
        <f>'Investment Analysis'!AO248</f>
        <v/>
      </c>
      <c r="X248" s="15">
        <f>'Investment Analysis'!AM248</f>
        <v/>
      </c>
      <c r="Y248" s="48" t="n"/>
      <c r="Z248" s="18">
        <f>IF(Y248&gt;0,(Y248-Z$5)/Z$5,0)</f>
        <v/>
      </c>
      <c r="AA248" s="15">
        <f>'Investment Analysis'!GM248</f>
        <v/>
      </c>
      <c r="AB248" s="48" t="n"/>
      <c r="AC248" s="18">
        <f>IF(AB248&gt;0,(AB248+8000+5000-AC$5)/AC$5,0)</f>
        <v/>
      </c>
      <c r="AD248" s="15">
        <f>'Investment Analysis'!AT248</f>
        <v/>
      </c>
      <c r="AE248" s="48" t="n"/>
      <c r="AF248" s="18">
        <f>'Investment Analysis'!BC248</f>
        <v/>
      </c>
      <c r="AG248" s="15">
        <f>'Investment Analysis'!BA248</f>
        <v/>
      </c>
      <c r="AH248" s="48" t="n"/>
      <c r="AI248" s="18">
        <f>IF(AH248&gt;0,(AH248-5000+20000+20000-AI$5)/AI$5,0)</f>
        <v/>
      </c>
      <c r="AJ248" s="15">
        <f>'Investment Analysis'!BH248</f>
        <v/>
      </c>
      <c r="AK248" s="48" t="n"/>
      <c r="AL248" s="18">
        <f>IF(AK248&gt;0,(AK248+7000-AL$5)/AL$5,0)</f>
        <v/>
      </c>
      <c r="AM248" s="15">
        <f>'Investment Analysis'!BO248</f>
        <v/>
      </c>
      <c r="AN248" s="48" t="n"/>
      <c r="AO248" s="18">
        <f>IF(AN248&gt;0,(AN248+25000+5000-AO$5)/AO$5,0)</f>
        <v/>
      </c>
      <c r="AP248" s="15">
        <f>'Investment Analysis'!BV248</f>
        <v/>
      </c>
      <c r="AQ248" s="48" t="n"/>
      <c r="AR248" s="18">
        <f>IF(AQ248&gt;0,(AQ248+10000+4000-AR$5)/AR$5,0)</f>
        <v/>
      </c>
      <c r="AS248" s="15">
        <f>'Investment Analysis'!CC248</f>
        <v/>
      </c>
      <c r="AT248" s="48" t="n"/>
      <c r="AU248" s="18">
        <f>'Investment Analysis'!CL248</f>
        <v/>
      </c>
      <c r="AV248" s="15">
        <f>'Investment Analysis'!CJ248</f>
        <v/>
      </c>
      <c r="AW248" s="48" t="n"/>
      <c r="AX248" s="18">
        <f>IF(AW248&gt;0,(AW248+2000-AX$5)/AX$5,0)</f>
        <v/>
      </c>
      <c r="AY248" s="15">
        <f>'Investment Analysis'!CQ248</f>
        <v/>
      </c>
      <c r="AZ248" s="48" t="n"/>
      <c r="BA248" s="18">
        <f>'Investment Analysis'!CZ248</f>
        <v/>
      </c>
      <c r="BB248" s="15">
        <f>'Investment Analysis'!CX248</f>
        <v/>
      </c>
      <c r="BC248" s="48" t="n"/>
      <c r="BD248" s="18">
        <f>IF(BC248&gt;0,(BC248-10000+30000+10000-BD$5)/BD$5,0)</f>
        <v/>
      </c>
      <c r="BE248" s="15">
        <f>'Investment Analysis'!DE248</f>
        <v/>
      </c>
      <c r="BF248" s="48" t="n"/>
      <c r="BG248" s="18">
        <f>'Investment Analysis'!DN248</f>
        <v/>
      </c>
      <c r="BH248" s="15">
        <f>'Investment Analysis'!DL248</f>
        <v/>
      </c>
      <c r="BI248" s="48" t="n"/>
      <c r="BJ248" s="18">
        <f>'Investment Analysis'!EB248</f>
        <v/>
      </c>
      <c r="BK248" s="15">
        <f>'Investment Analysis'!DZ248</f>
        <v/>
      </c>
      <c r="BL248" s="48" t="n"/>
      <c r="BM248" s="18">
        <f>'Investment Analysis'!EI248</f>
        <v/>
      </c>
      <c r="BN248" s="15">
        <f>'Investment Analysis'!EG248</f>
        <v/>
      </c>
      <c r="BO248" s="48" t="n"/>
      <c r="BP248" s="18">
        <f>'Investment Analysis'!DU248</f>
        <v/>
      </c>
      <c r="BQ248" s="15">
        <f>'Investment Analysis'!DS248</f>
        <v/>
      </c>
      <c r="BR248" s="48" t="n"/>
      <c r="BS248" s="18">
        <f>'Investment Analysis'!EP248</f>
        <v/>
      </c>
      <c r="BT248" s="15">
        <f>'Investment Analysis'!EN248</f>
        <v/>
      </c>
      <c r="BU248" s="48" t="n"/>
      <c r="BV248" s="18">
        <f>IF(BU248&gt;0,(BU248+8000-BV$5)/BV$5,0)</f>
        <v/>
      </c>
      <c r="BW248" s="15">
        <f>'Investment Analysis'!EU248</f>
        <v/>
      </c>
      <c r="BX248" s="48" t="n"/>
      <c r="BY248" s="18">
        <f>IF(BX248&gt;0,(BX248-10000-5000-BY$5)/BY$5,0)</f>
        <v/>
      </c>
      <c r="BZ248" s="15">
        <f>'Investment Analysis'!FB248</f>
        <v/>
      </c>
      <c r="CA248" s="48" t="n"/>
      <c r="CB248" s="18">
        <f>IF(CA248&gt;0,(CA248-CB$5)/CB$5,0)</f>
        <v/>
      </c>
      <c r="CC248" s="15">
        <f>'Investment Analysis'!FI248</f>
        <v/>
      </c>
      <c r="CD248" s="48" t="n"/>
      <c r="CE248" s="18">
        <f>'Investment Analysis'!FR248</f>
        <v/>
      </c>
      <c r="CF248" s="15">
        <f>'Investment Analysis'!FP248</f>
        <v/>
      </c>
      <c r="CG248" s="48" t="n"/>
      <c r="CH248" s="18">
        <f>'Investment Analysis'!FR248</f>
        <v/>
      </c>
      <c r="CI248" s="15">
        <f>'Investment Analysis'!FW248</f>
        <v/>
      </c>
      <c r="CJ248" s="48" t="n"/>
      <c r="CK248" s="18">
        <f>IF(CJ248&gt;0,(CJ248+5000+8000-CK$5)/CK$5,0)</f>
        <v/>
      </c>
      <c r="CL248" s="15">
        <f>'Investment Analysis'!GD248</f>
        <v/>
      </c>
      <c r="CM248" s="48" t="n"/>
      <c r="CN248" s="18">
        <f>IF(CM248&gt;0,(CM248-CN$5)/CN$5,0)</f>
        <v/>
      </c>
      <c r="CO248" s="15">
        <f>'Investment Analysis'!GT248</f>
        <v/>
      </c>
      <c r="CP248" s="48" t="n"/>
      <c r="CQ248" s="18">
        <f>IF(CP248&gt;0,(CP248-CQ$5)/CQ$5,0)</f>
        <v/>
      </c>
      <c r="CR248" s="15">
        <f>'Investment Analysis'!HG248</f>
        <v/>
      </c>
      <c r="CS248" s="48" t="n"/>
      <c r="CT248" s="18">
        <f>IF(CS248&gt;0,(CS248-CT$5)/CT$5,0)</f>
        <v/>
      </c>
      <c r="CU248" s="15">
        <f>'Investment Analysis'!HN248</f>
        <v/>
      </c>
      <c r="CV248" s="48" t="n"/>
      <c r="CW248" s="18">
        <f>IF(CV248&gt;0,(CV248-CW$5)/CW$5,0)</f>
        <v/>
      </c>
      <c r="CX248" s="15">
        <f>'Investment Analysis'!IB248</f>
        <v/>
      </c>
      <c r="CY248" s="48" t="n"/>
      <c r="CZ248" s="18">
        <f>IF(CY248&gt;0,(CY248-CZ$5)/CZ$5,0)</f>
        <v/>
      </c>
      <c r="DA248" s="15">
        <f>'Investment Analysis'!II248</f>
        <v/>
      </c>
      <c r="DB248" s="48" t="n"/>
      <c r="DC248" s="18">
        <f>IF(DB248&gt;0,(DB248-DC$5)/DC$5,0)</f>
        <v/>
      </c>
      <c r="DD248" s="15">
        <f>'Investment Analysis'!IP248</f>
        <v/>
      </c>
      <c r="DE248" s="48" t="n"/>
      <c r="DF248" s="18">
        <f>'Investment Analysis'!IY248</f>
        <v/>
      </c>
      <c r="DG248" s="15">
        <f>'Investment Analysis'!IW248</f>
        <v/>
      </c>
      <c r="DH248" s="48" t="n"/>
      <c r="DI248" s="18">
        <f>IF(DH248&gt;0,(DH248-DI$5)/DI$5,0)</f>
        <v/>
      </c>
      <c r="DJ248" s="15">
        <f>'Investment Analysis'!JD248</f>
        <v/>
      </c>
      <c r="DK248" s="48" t="n"/>
      <c r="DL248" s="18">
        <f>IF(DK248&gt;0,(DK248-DL$5)/DL$5,0)</f>
        <v/>
      </c>
      <c r="DM248" s="15">
        <f>'Investment Analysis'!JK248</f>
        <v/>
      </c>
      <c r="DN248" s="48" t="n"/>
      <c r="DO248" s="18">
        <f>IF(DN248&gt;0,(DN248-DO$5)/DO$5,0)</f>
        <v/>
      </c>
      <c r="DP248" s="15">
        <f>'Investment Analysis'!HU248</f>
        <v/>
      </c>
      <c r="DQ248" s="48" t="n"/>
      <c r="DR248" s="18">
        <f>IF(DQ248&gt;0,(DQ248-DR$5)/DR$5,0)</f>
        <v/>
      </c>
      <c r="DS248" s="15">
        <f>'Investment Analysis'!JR248</f>
        <v/>
      </c>
      <c r="DT248" s="48" t="n"/>
      <c r="DU248" s="18">
        <f>IF(DT248&gt;0,(DT248-630.54-DU$5)/DU$5,0)</f>
        <v/>
      </c>
      <c r="DV248" s="15">
        <f>'Investment Analysis'!JY248</f>
        <v/>
      </c>
      <c r="DW248" s="48" t="n"/>
      <c r="DX248" s="18">
        <f>IF(DW248&gt;0,(DW248-DX$5)/DX$5,0)</f>
        <v/>
      </c>
      <c r="DY248" s="15">
        <f>'Investment Analysis'!KF248</f>
        <v/>
      </c>
      <c r="DZ248" s="48" t="n"/>
      <c r="EA248" s="18">
        <f>IF(DZ248&gt;0,(DZ248-EA$5)/EA$5,0)</f>
        <v/>
      </c>
      <c r="EB248" s="15">
        <f>'Investment Analysis'!KM248</f>
        <v/>
      </c>
      <c r="EC248" s="48" t="n"/>
      <c r="ED248" s="18">
        <f>'Investment Analysis'!KV248</f>
        <v/>
      </c>
      <c r="EE248" s="15">
        <f>'Investment Analysis'!KT248</f>
        <v/>
      </c>
      <c r="EF248" s="48" t="n"/>
      <c r="EG248" s="18">
        <f>IF(EF248&gt;0,(EF248-EG$5)/EG$5,0)</f>
        <v/>
      </c>
      <c r="EH248" s="15">
        <f>'Investment Analysis'!LH248</f>
        <v/>
      </c>
      <c r="EI248" s="48" t="n"/>
      <c r="EJ248" s="18">
        <f>'Investment Analysis'!LQ248</f>
        <v/>
      </c>
      <c r="EK248" s="15">
        <f>'Investment Analysis'!LO248</f>
        <v/>
      </c>
      <c r="EL248" s="48" t="n"/>
      <c r="EM248" s="18">
        <f>IF(EL248&gt;0,(EL248-EM$4)/EM$4,0)</f>
        <v/>
      </c>
      <c r="EN248" s="15">
        <f>'Investment Analysis'!LX248</f>
        <v/>
      </c>
      <c r="EO248" s="48" t="n"/>
      <c r="EP248" s="68">
        <f>IF(EO248&gt;0,(EO248-500-EP$5)/EP$5,0)</f>
        <v/>
      </c>
      <c r="EQ248" s="15">
        <f>'Investment Analysis'!MC248</f>
        <v/>
      </c>
      <c r="ER248" s="48" t="n"/>
      <c r="ES248" s="18">
        <f>'Investment Analysis'!LX248</f>
        <v/>
      </c>
      <c r="ET248" s="15">
        <f>'Investment Analysis'!LA248</f>
        <v/>
      </c>
      <c r="EU248" s="48" t="n"/>
      <c r="EV248" s="18">
        <f>'Investment Analysis'!ML248</f>
        <v/>
      </c>
      <c r="EW248" s="15">
        <f>'Investment Analysis'!MJ248</f>
        <v/>
      </c>
      <c r="EX248" s="48" t="n"/>
      <c r="EY248" s="18">
        <f>IF(EX248&gt;0,(EX248-EY$5)/EY$5,0)</f>
        <v/>
      </c>
      <c r="EZ248" s="15">
        <f>'Investment Analysis'!MQ248</f>
        <v/>
      </c>
      <c r="FA248" s="48" t="n"/>
      <c r="FB248" s="18">
        <f>IF(FA248&gt;0,(FA248-FB$5)/FB$5,0)</f>
        <v/>
      </c>
      <c r="FC248" s="15">
        <f>'Investment Analysis'!MX248</f>
        <v/>
      </c>
      <c r="FD248" s="48" t="n"/>
      <c r="FE248" s="18">
        <f>IF(FD248&gt;0,(FD248-FE$5)/FE$5,0)</f>
        <v/>
      </c>
      <c r="FF248" s="15">
        <f>'Investment Analysis'!NE248</f>
        <v/>
      </c>
      <c r="FG248" s="48" t="n"/>
      <c r="FH248" s="18">
        <f>IF(FG248&gt;0,(FG248-FH$5)/FH$5,0)</f>
        <v/>
      </c>
      <c r="FI248" s="15">
        <f>'Investment Analysis'!NL248</f>
        <v/>
      </c>
      <c r="FJ248" s="48" t="n"/>
      <c r="FK248" s="18">
        <f>IF(FJ248&gt;0,(FJ248-FK$5)/FK$5,0)</f>
        <v/>
      </c>
      <c r="FL248" s="15">
        <f>'Investment Analysis'!NS248</f>
        <v/>
      </c>
      <c r="FM248" s="48" t="n"/>
      <c r="FN248" s="18">
        <f>IF(FM248&gt;0,(FM248-FN$5)/FN$5,0)</f>
        <v/>
      </c>
      <c r="FO248" s="15">
        <f>'Investment Analysis'!NZ248</f>
        <v/>
      </c>
      <c r="FP248" s="48" t="n"/>
      <c r="FQ248" s="18">
        <f>IF(FP248&gt;0,(FP248-FQ$5)/FQ$5,0)</f>
        <v/>
      </c>
      <c r="FR248" s="15">
        <f>'Investment Analysis'!OG248</f>
        <v/>
      </c>
      <c r="FS248" s="48" t="n"/>
      <c r="FT248" s="18">
        <f>IF(FS248&gt;0,(FS248-FT$5)/FT$5,0)</f>
        <v/>
      </c>
      <c r="FU248" s="15">
        <f>'Investment Analysis'!ON248</f>
        <v/>
      </c>
      <c r="FV248" s="48" t="n"/>
      <c r="FW248" s="18">
        <f>IF(FV248&gt;0,(FV248-FW$5)/FW$5,0)</f>
        <v/>
      </c>
      <c r="FX248" s="15">
        <f>'Investment Analysis'!OU248</f>
        <v/>
      </c>
      <c r="FY248" s="48" t="n"/>
      <c r="FZ248" s="18">
        <f>IF(FY248&gt;0,(FY248-FZ$5)/FZ$5,0)</f>
        <v/>
      </c>
      <c r="GA248" s="15">
        <f>'Investment Analysis'!PB248</f>
        <v/>
      </c>
      <c r="GB248" s="48" t="n"/>
      <c r="GC248" s="18">
        <f>'Investment Analysis'!PK248</f>
        <v/>
      </c>
      <c r="GD248" s="15">
        <f>'Investment Analysis'!PI248</f>
        <v/>
      </c>
      <c r="GE248" s="48" t="n"/>
      <c r="GF248" s="18">
        <f>'Investment Analysis'!PY248</f>
        <v/>
      </c>
      <c r="GG248" s="15">
        <f>'Investment Analysis'!PW248</f>
        <v/>
      </c>
      <c r="GH248" s="48" t="n"/>
      <c r="GI248" s="18">
        <f>'Investment Analysis'!QF248</f>
        <v/>
      </c>
      <c r="GJ248" s="15">
        <f>'Investment Analysis'!QD248</f>
        <v/>
      </c>
      <c r="GK248" s="48" t="n"/>
      <c r="GL248" s="18">
        <f>'Investment Analysis'!QM248</f>
        <v/>
      </c>
      <c r="GM248" s="15">
        <f>'Investment Analysis'!QK248</f>
        <v/>
      </c>
      <c r="GN248" s="48" t="n"/>
      <c r="GO248" s="18">
        <f>'Investment Analysis'!QT248</f>
        <v/>
      </c>
      <c r="GP248" s="15">
        <f>'Investment Analysis'!QR248</f>
        <v/>
      </c>
      <c r="GQ248" s="48" t="n"/>
      <c r="GR248" s="18">
        <f>'Investment Analysis'!RA248</f>
        <v/>
      </c>
      <c r="GS248" s="15">
        <f>'Investment Analysis'!QY248</f>
        <v/>
      </c>
      <c r="GT248" s="48" t="n"/>
      <c r="GU248" s="18">
        <f>'Investment Analysis'!RH248</f>
        <v/>
      </c>
      <c r="GV248" s="15">
        <f>'Investment Analysis'!RF248</f>
        <v/>
      </c>
      <c r="GW248" s="48" t="n"/>
      <c r="GX248" s="18">
        <f>'Investment Analysis'!RO248</f>
        <v/>
      </c>
      <c r="GY248" s="15">
        <f>'Investment Analysis'!RM248</f>
        <v/>
      </c>
      <c r="GZ248" s="48" t="n"/>
      <c r="HA248" s="18">
        <f>'Investment Analysis'!RV248</f>
        <v/>
      </c>
      <c r="HB248" s="15">
        <f>'Investment Analysis'!RT248</f>
        <v/>
      </c>
      <c r="HC248" s="48" t="n"/>
      <c r="HD248" s="18">
        <f>'Investment Analysis'!SC248</f>
        <v/>
      </c>
      <c r="HE248" s="15">
        <f>'Investment Analysis'!SA248</f>
        <v/>
      </c>
      <c r="HF248" s="48" t="n"/>
      <c r="HG248" s="18">
        <f>'Investment Analysis'!SJ248</f>
        <v/>
      </c>
      <c r="HH248" s="15">
        <f>'Investment Analysis'!SH248</f>
        <v/>
      </c>
      <c r="HI248" s="48" t="n"/>
      <c r="HJ248" s="18">
        <f>'Investment Analysis'!SM248</f>
        <v/>
      </c>
      <c r="HK248" s="15">
        <f>'Investment Analysis'!SK248</f>
        <v/>
      </c>
      <c r="HL248" s="48" t="n"/>
      <c r="HM248" s="18">
        <f>'Investment Analysis'!SP248</f>
        <v/>
      </c>
      <c r="HN248" s="15">
        <f>'Investment Analysis'!SN248</f>
        <v/>
      </c>
      <c r="HO248" s="48" t="n"/>
      <c r="HP248" s="18">
        <f>'Investment Analysis'!TE248</f>
        <v/>
      </c>
      <c r="HQ248" s="15">
        <f>'Investment Analysis'!TC248</f>
        <v/>
      </c>
      <c r="HR248" s="48" t="n"/>
      <c r="HS248" s="18">
        <f>'Investment Analysis'!TL248</f>
        <v/>
      </c>
      <c r="HT248" s="15">
        <f>'Investment Analysis'!TJ248</f>
        <v/>
      </c>
      <c r="HU248" s="48" t="n"/>
      <c r="HV248" s="18">
        <f>'Investment Analysis'!TS248</f>
        <v/>
      </c>
      <c r="HW248" s="15">
        <f>'Investment Analysis'!TQ248</f>
        <v/>
      </c>
      <c r="HX248" s="48" t="n"/>
      <c r="HY248" s="18">
        <f>'Investment Analysis'!TZ248</f>
        <v/>
      </c>
      <c r="HZ248" s="15">
        <f>'Investment Analysis'!TX248</f>
        <v/>
      </c>
      <c r="IA248" s="48" t="n"/>
      <c r="IB248" s="18">
        <f>'Investment Analysis'!UG248</f>
        <v/>
      </c>
      <c r="IC248" s="15">
        <f>'Investment Analysis'!UE248</f>
        <v/>
      </c>
      <c r="ID248" s="48" t="n"/>
      <c r="IE248" s="18">
        <f>'Investment Analysis'!UN248</f>
        <v/>
      </c>
      <c r="IF248" s="15">
        <f>'Investment Analysis'!UL248</f>
        <v/>
      </c>
      <c r="IG248" s="48" t="n"/>
      <c r="IH248" s="18">
        <f>'Investment Analysis'!UU248</f>
        <v/>
      </c>
      <c r="II248" s="15">
        <f>'Investment Analysis'!US248</f>
        <v/>
      </c>
      <c r="IJ248" s="48" t="n"/>
      <c r="IK248" s="18">
        <f>'Investment Analysis'!VB248</f>
        <v/>
      </c>
      <c r="IL248" s="15">
        <f>'Investment Analysis'!UZ248</f>
        <v/>
      </c>
      <c r="IM248" s="48" t="n"/>
      <c r="IN248" s="18">
        <f>'Investment Analysis'!VI248</f>
        <v/>
      </c>
      <c r="IO248" s="15">
        <f>'Investment Analysis'!VG248</f>
        <v/>
      </c>
      <c r="IP248" s="18" t="n"/>
      <c r="IQ248" s="18" t="n"/>
      <c r="IR248" s="18" t="n"/>
      <c r="IS248" s="108">
        <f>IF(IT248&gt;0,IT248-IT247,0)</f>
        <v/>
      </c>
      <c r="IT248" s="48">
        <f>FY248+FV248+FS248+FP248+FM248+FJ248+FG248+FD248+FA248+EX248+EU248+ER248+EO248+EL248+EI248+EF248+EC248+DZ248+DW248+DT248+DQ248+DN248+DK248+DH248+DE248+DB248+CY248+CV248+CS248+CP248+CJ248+CG248+CD248+CA248+BX248+P248+CM248+GT248+GQ248+GN248+GK248+GH248+GE248+GB248+BU248+BR248+BO248+BL248+BI248+BF248+BC248+AZ248+AW248+AT248+AQ248+AN248+AK248+AH248+AE248+AB248+Y248+V248+S248+GW248+GZ248+HC248+HF248+HI248+HL248+HO248+HR248+HU248</f>
        <v/>
      </c>
      <c r="IU248" s="101">
        <f>IF(IT248&gt;0,IV248,0)</f>
        <v/>
      </c>
      <c r="IV248" s="101" t="n"/>
      <c r="IW248" s="15">
        <f>IF(IT248&gt;0,(IT248+IV$11-I$2)/I$2,0)</f>
        <v/>
      </c>
      <c r="IX248" s="113">
        <f>IF(IT248&gt;0,IT248+IV$11-I$2,0)</f>
        <v/>
      </c>
      <c r="IY248" s="21">
        <f>IF(IT248&gt;0,(IT248+IV$11+IV$33+IV$52+IV$73+IV$93+IV$113+IV$133+IV$159+IV$176+IV$201+IV$224+IV$240-IT$8)/IT$8,0)</f>
        <v/>
      </c>
      <c r="IZ248" s="173">
        <f>IF(IT248&gt;0,IT248+IV$11+IV$33+IV$52+IV$73+IV$93+IV$113+IV$133+IV$159+IV$176+IV$201+IV$224+IV$240-IT$8,0)</f>
        <v/>
      </c>
    </row>
    <row r="249">
      <c r="A249" s="554">
        <f>'Investment Analysis'!A249</f>
        <v/>
      </c>
      <c r="B249" s="4">
        <f>'Investment Analysis'!B249</f>
        <v/>
      </c>
      <c r="C249" s="27">
        <f>'Investment Analysis'!C249</f>
        <v/>
      </c>
      <c r="D249" s="14">
        <f>'Investment Analysis'!D249</f>
        <v/>
      </c>
      <c r="E249" s="15">
        <f>'Investment Analysis'!E249</f>
        <v/>
      </c>
      <c r="F249" s="13">
        <f>'Investment Analysis'!G249</f>
        <v/>
      </c>
      <c r="G249" s="14">
        <f>'Investment Analysis'!H249</f>
        <v/>
      </c>
      <c r="H249" s="15">
        <f>'Investment Analysis'!I249</f>
        <v/>
      </c>
      <c r="I249" s="13">
        <f>'Investment Analysis'!K249</f>
        <v/>
      </c>
      <c r="J249" s="14">
        <f>'Investment Analysis'!L249</f>
        <v/>
      </c>
      <c r="K249" s="15">
        <f>'Investment Analysis'!M249</f>
        <v/>
      </c>
      <c r="L249" s="41">
        <f>'Investment Analysis'!T249</f>
        <v/>
      </c>
      <c r="M249" s="21">
        <f>'Investment Analysis'!V249</f>
        <v/>
      </c>
      <c r="N249" s="21">
        <f>'Investment Analysis'!W249</f>
        <v/>
      </c>
      <c r="P249" s="48">
        <f>'Investment Analysis'!Y249</f>
        <v/>
      </c>
      <c r="Q249" s="18" t="n"/>
      <c r="R249" s="83" t="n"/>
      <c r="S249" s="48" t="n"/>
      <c r="T249" s="18">
        <f>'Investment Analysis'!AH249</f>
        <v/>
      </c>
      <c r="U249" s="15">
        <f>'Investment Analysis'!AF249</f>
        <v/>
      </c>
      <c r="V249" s="48" t="n"/>
      <c r="W249" s="18">
        <f>'Investment Analysis'!AO249</f>
        <v/>
      </c>
      <c r="X249" s="15">
        <f>'Investment Analysis'!AM249</f>
        <v/>
      </c>
      <c r="Y249" s="48" t="n"/>
      <c r="Z249" s="18">
        <f>IF(Y249&gt;0,(Y249-Z$5)/Z$5,0)</f>
        <v/>
      </c>
      <c r="AA249" s="15">
        <f>'Investment Analysis'!GM249</f>
        <v/>
      </c>
      <c r="AB249" s="48" t="n"/>
      <c r="AC249" s="18">
        <f>IF(AB249&gt;0,(AB249+8000+5000-AC$5)/AC$5,0)</f>
        <v/>
      </c>
      <c r="AD249" s="15">
        <f>'Investment Analysis'!AT249</f>
        <v/>
      </c>
      <c r="AE249" s="48" t="n"/>
      <c r="AF249" s="18">
        <f>'Investment Analysis'!BC249</f>
        <v/>
      </c>
      <c r="AG249" s="15">
        <f>'Investment Analysis'!BA249</f>
        <v/>
      </c>
      <c r="AH249" s="48" t="n"/>
      <c r="AI249" s="18">
        <f>IF(AH249&gt;0,(AH249-5000+20000+20000-AI$5)/AI$5,0)</f>
        <v/>
      </c>
      <c r="AJ249" s="15">
        <f>'Investment Analysis'!BH249</f>
        <v/>
      </c>
      <c r="AK249" s="48" t="n"/>
      <c r="AL249" s="18">
        <f>IF(AK249&gt;0,(AK249+7000-AL$5)/AL$5,0)</f>
        <v/>
      </c>
      <c r="AM249" s="15">
        <f>'Investment Analysis'!BO249</f>
        <v/>
      </c>
      <c r="AN249" s="48" t="n"/>
      <c r="AO249" s="18">
        <f>IF(AN249&gt;0,(AN249+25000+5000-AO$5)/AO$5,0)</f>
        <v/>
      </c>
      <c r="AP249" s="15">
        <f>'Investment Analysis'!BV249</f>
        <v/>
      </c>
      <c r="AQ249" s="48" t="n"/>
      <c r="AR249" s="18">
        <f>IF(AQ249&gt;0,(AQ249+10000+4000-AR$5)/AR$5,0)</f>
        <v/>
      </c>
      <c r="AS249" s="15">
        <f>'Investment Analysis'!CC249</f>
        <v/>
      </c>
      <c r="AT249" s="48" t="n"/>
      <c r="AU249" s="18">
        <f>'Investment Analysis'!CL249</f>
        <v/>
      </c>
      <c r="AV249" s="15">
        <f>'Investment Analysis'!CJ249</f>
        <v/>
      </c>
      <c r="AW249" s="48" t="n"/>
      <c r="AX249" s="18">
        <f>IF(AW249&gt;0,(AW249+2000-AX$5)/AX$5,0)</f>
        <v/>
      </c>
      <c r="AY249" s="15">
        <f>'Investment Analysis'!CQ249</f>
        <v/>
      </c>
      <c r="AZ249" s="48" t="n"/>
      <c r="BA249" s="18">
        <f>'Investment Analysis'!CZ249</f>
        <v/>
      </c>
      <c r="BB249" s="15">
        <f>'Investment Analysis'!CX249</f>
        <v/>
      </c>
      <c r="BC249" s="48" t="n"/>
      <c r="BD249" s="18">
        <f>IF(BC249&gt;0,(BC249-10000+30000+10000-BD$5)/BD$5,0)</f>
        <v/>
      </c>
      <c r="BE249" s="15">
        <f>'Investment Analysis'!DE249</f>
        <v/>
      </c>
      <c r="BF249" s="48" t="n"/>
      <c r="BG249" s="18">
        <f>'Investment Analysis'!DN249</f>
        <v/>
      </c>
      <c r="BH249" s="15">
        <f>'Investment Analysis'!DL249</f>
        <v/>
      </c>
      <c r="BI249" s="48" t="n"/>
      <c r="BJ249" s="18">
        <f>'Investment Analysis'!EB249</f>
        <v/>
      </c>
      <c r="BK249" s="15">
        <f>'Investment Analysis'!DZ249</f>
        <v/>
      </c>
      <c r="BL249" s="48" t="n"/>
      <c r="BM249" s="18">
        <f>'Investment Analysis'!EI249</f>
        <v/>
      </c>
      <c r="BN249" s="15">
        <f>'Investment Analysis'!EG249</f>
        <v/>
      </c>
      <c r="BO249" s="48" t="n"/>
      <c r="BP249" s="18">
        <f>'Investment Analysis'!DU249</f>
        <v/>
      </c>
      <c r="BQ249" s="15">
        <f>'Investment Analysis'!DS249</f>
        <v/>
      </c>
      <c r="BR249" s="48" t="n"/>
      <c r="BS249" s="18">
        <f>'Investment Analysis'!EP249</f>
        <v/>
      </c>
      <c r="BT249" s="15">
        <f>'Investment Analysis'!EN249</f>
        <v/>
      </c>
      <c r="BU249" s="48" t="n"/>
      <c r="BV249" s="18">
        <f>IF(BU249&gt;0,(BU249+8000-BV$5)/BV$5,0)</f>
        <v/>
      </c>
      <c r="BW249" s="15">
        <f>'Investment Analysis'!EU249</f>
        <v/>
      </c>
      <c r="BX249" s="48" t="n"/>
      <c r="BY249" s="18">
        <f>IF(BX249&gt;0,(BX249-10000-5000-BY$5)/BY$5,0)</f>
        <v/>
      </c>
      <c r="BZ249" s="15">
        <f>'Investment Analysis'!FB249</f>
        <v/>
      </c>
      <c r="CA249" s="48" t="n"/>
      <c r="CB249" s="18">
        <f>IF(CA249&gt;0,(CA249-CB$5)/CB$5,0)</f>
        <v/>
      </c>
      <c r="CC249" s="15">
        <f>'Investment Analysis'!FI249</f>
        <v/>
      </c>
      <c r="CD249" s="48" t="n"/>
      <c r="CE249" s="18">
        <f>'Investment Analysis'!FR249</f>
        <v/>
      </c>
      <c r="CF249" s="15">
        <f>'Investment Analysis'!FP249</f>
        <v/>
      </c>
      <c r="CG249" s="48" t="n"/>
      <c r="CH249" s="18">
        <f>'Investment Analysis'!FR249</f>
        <v/>
      </c>
      <c r="CI249" s="15">
        <f>'Investment Analysis'!FW249</f>
        <v/>
      </c>
      <c r="CJ249" s="48" t="n"/>
      <c r="CK249" s="18">
        <f>IF(CJ249&gt;0,(CJ249+5000+8000-CK$5)/CK$5,0)</f>
        <v/>
      </c>
      <c r="CL249" s="15">
        <f>'Investment Analysis'!GD249</f>
        <v/>
      </c>
      <c r="CM249" s="48" t="n"/>
      <c r="CN249" s="18">
        <f>IF(CM249&gt;0,(CM249-CN$5)/CN$5,0)</f>
        <v/>
      </c>
      <c r="CO249" s="15">
        <f>'Investment Analysis'!GT249</f>
        <v/>
      </c>
      <c r="CP249" s="48" t="n"/>
      <c r="CQ249" s="18">
        <f>IF(CP249&gt;0,(CP249-CQ$5)/CQ$5,0)</f>
        <v/>
      </c>
      <c r="CR249" s="15">
        <f>'Investment Analysis'!HG249</f>
        <v/>
      </c>
      <c r="CS249" s="48" t="n"/>
      <c r="CT249" s="18">
        <f>IF(CS249&gt;0,(CS249-CT$5)/CT$5,0)</f>
        <v/>
      </c>
      <c r="CU249" s="15">
        <f>'Investment Analysis'!HN249</f>
        <v/>
      </c>
      <c r="CV249" s="48" t="n"/>
      <c r="CW249" s="18">
        <f>IF(CV249&gt;0,(CV249-CW$5)/CW$5,0)</f>
        <v/>
      </c>
      <c r="CX249" s="15">
        <f>'Investment Analysis'!IB249</f>
        <v/>
      </c>
      <c r="CY249" s="48" t="n"/>
      <c r="CZ249" s="18">
        <f>IF(CY249&gt;0,(CY249-CZ$5)/CZ$5,0)</f>
        <v/>
      </c>
      <c r="DA249" s="15">
        <f>'Investment Analysis'!II249</f>
        <v/>
      </c>
      <c r="DB249" s="48" t="n"/>
      <c r="DC249" s="18">
        <f>IF(DB249&gt;0,(DB249-DC$5)/DC$5,0)</f>
        <v/>
      </c>
      <c r="DD249" s="15">
        <f>'Investment Analysis'!IP249</f>
        <v/>
      </c>
      <c r="DE249" s="48" t="n"/>
      <c r="DF249" s="18">
        <f>'Investment Analysis'!IY249</f>
        <v/>
      </c>
      <c r="DG249" s="15">
        <f>'Investment Analysis'!IW249</f>
        <v/>
      </c>
      <c r="DH249" s="48" t="n"/>
      <c r="DI249" s="18">
        <f>IF(DH249&gt;0,(DH249-DI$5)/DI$5,0)</f>
        <v/>
      </c>
      <c r="DJ249" s="15">
        <f>'Investment Analysis'!JD249</f>
        <v/>
      </c>
      <c r="DK249" s="48" t="n"/>
      <c r="DL249" s="18">
        <f>IF(DK249&gt;0,(DK249-DL$5)/DL$5,0)</f>
        <v/>
      </c>
      <c r="DM249" s="15">
        <f>'Investment Analysis'!JK249</f>
        <v/>
      </c>
      <c r="DN249" s="48" t="n"/>
      <c r="DO249" s="18">
        <f>IF(DN249&gt;0,(DN249-DO$5)/DO$5,0)</f>
        <v/>
      </c>
      <c r="DP249" s="15">
        <f>'Investment Analysis'!HU249</f>
        <v/>
      </c>
      <c r="DQ249" s="48" t="n"/>
      <c r="DR249" s="18">
        <f>IF(DQ249&gt;0,(DQ249-DR$5)/DR$5,0)</f>
        <v/>
      </c>
      <c r="DS249" s="15">
        <f>'Investment Analysis'!JR249</f>
        <v/>
      </c>
      <c r="DT249" s="48" t="n"/>
      <c r="DU249" s="18">
        <f>IF(DT249&gt;0,(DT249-630.54-DU$5)/DU$5,0)</f>
        <v/>
      </c>
      <c r="DV249" s="15">
        <f>'Investment Analysis'!JY249</f>
        <v/>
      </c>
      <c r="DW249" s="48" t="n"/>
      <c r="DX249" s="18">
        <f>IF(DW249&gt;0,(DW249-DX$5)/DX$5,0)</f>
        <v/>
      </c>
      <c r="DY249" s="15">
        <f>'Investment Analysis'!KF249</f>
        <v/>
      </c>
      <c r="DZ249" s="48" t="n"/>
      <c r="EA249" s="18">
        <f>IF(DZ249&gt;0,(DZ249-EA$5)/EA$5,0)</f>
        <v/>
      </c>
      <c r="EB249" s="15">
        <f>'Investment Analysis'!KM249</f>
        <v/>
      </c>
      <c r="EC249" s="48" t="n"/>
      <c r="ED249" s="18">
        <f>'Investment Analysis'!KV249</f>
        <v/>
      </c>
      <c r="EE249" s="15">
        <f>'Investment Analysis'!KT249</f>
        <v/>
      </c>
      <c r="EF249" s="48" t="n"/>
      <c r="EG249" s="18">
        <f>IF(EF249&gt;0,(EF249-EG$5)/EG$5,0)</f>
        <v/>
      </c>
      <c r="EH249" s="15">
        <f>'Investment Analysis'!LH249</f>
        <v/>
      </c>
      <c r="EI249" s="48" t="n"/>
      <c r="EJ249" s="18">
        <f>'Investment Analysis'!LQ249</f>
        <v/>
      </c>
      <c r="EK249" s="15">
        <f>'Investment Analysis'!LO249</f>
        <v/>
      </c>
      <c r="EL249" s="48" t="n"/>
      <c r="EM249" s="18">
        <f>IF(EL249&gt;0,(EL249-EM$4)/EM$4,0)</f>
        <v/>
      </c>
      <c r="EN249" s="15">
        <f>'Investment Analysis'!LX249</f>
        <v/>
      </c>
      <c r="EO249" s="48" t="n"/>
      <c r="EP249" s="68">
        <f>IF(EO249&gt;0,(EO249-500-EP$5)/EP$5,0)</f>
        <v/>
      </c>
      <c r="EQ249" s="15">
        <f>'Investment Analysis'!MC249</f>
        <v/>
      </c>
      <c r="ER249" s="48" t="n"/>
      <c r="ES249" s="18">
        <f>'Investment Analysis'!LX249</f>
        <v/>
      </c>
      <c r="ET249" s="15">
        <f>'Investment Analysis'!LA249</f>
        <v/>
      </c>
      <c r="EU249" s="48" t="n"/>
      <c r="EV249" s="18">
        <f>'Investment Analysis'!ML249</f>
        <v/>
      </c>
      <c r="EW249" s="15">
        <f>'Investment Analysis'!MJ249</f>
        <v/>
      </c>
      <c r="EX249" s="48" t="n"/>
      <c r="EY249" s="18">
        <f>IF(EX249&gt;0,(EX249-EY$5)/EY$5,0)</f>
        <v/>
      </c>
      <c r="EZ249" s="15">
        <f>'Investment Analysis'!MQ249</f>
        <v/>
      </c>
      <c r="FA249" s="48" t="n"/>
      <c r="FB249" s="18">
        <f>IF(FA249&gt;0,(FA249-FB$5)/FB$5,0)</f>
        <v/>
      </c>
      <c r="FC249" s="15">
        <f>'Investment Analysis'!MX249</f>
        <v/>
      </c>
      <c r="FD249" s="48" t="n"/>
      <c r="FE249" s="18">
        <f>IF(FD249&gt;0,(FD249-FE$5)/FE$5,0)</f>
        <v/>
      </c>
      <c r="FF249" s="15">
        <f>'Investment Analysis'!NE249</f>
        <v/>
      </c>
      <c r="FG249" s="48" t="n"/>
      <c r="FH249" s="18">
        <f>IF(FG249&gt;0,(FG249-FH$5)/FH$5,0)</f>
        <v/>
      </c>
      <c r="FI249" s="15">
        <f>'Investment Analysis'!NL249</f>
        <v/>
      </c>
      <c r="FJ249" s="48" t="n"/>
      <c r="FK249" s="18">
        <f>IF(FJ249&gt;0,(FJ249-FK$5)/FK$5,0)</f>
        <v/>
      </c>
      <c r="FL249" s="15">
        <f>'Investment Analysis'!NS249</f>
        <v/>
      </c>
      <c r="FM249" s="48" t="n"/>
      <c r="FN249" s="18">
        <f>IF(FM249&gt;0,(FM249-FN$5)/FN$5,0)</f>
        <v/>
      </c>
      <c r="FO249" s="15">
        <f>'Investment Analysis'!NZ249</f>
        <v/>
      </c>
      <c r="FP249" s="48" t="n"/>
      <c r="FQ249" s="18">
        <f>IF(FP249&gt;0,(FP249-FQ$5)/FQ$5,0)</f>
        <v/>
      </c>
      <c r="FR249" s="15">
        <f>'Investment Analysis'!OG249</f>
        <v/>
      </c>
      <c r="FS249" s="48" t="n"/>
      <c r="FT249" s="18">
        <f>IF(FS249&gt;0,(FS249-FT$5)/FT$5,0)</f>
        <v/>
      </c>
      <c r="FU249" s="15">
        <f>'Investment Analysis'!ON249</f>
        <v/>
      </c>
      <c r="FV249" s="48" t="n"/>
      <c r="FW249" s="18">
        <f>IF(FV249&gt;0,(FV249-FW$5)/FW$5,0)</f>
        <v/>
      </c>
      <c r="FX249" s="15">
        <f>'Investment Analysis'!OU249</f>
        <v/>
      </c>
      <c r="FY249" s="48" t="n"/>
      <c r="FZ249" s="18">
        <f>IF(FY249&gt;0,(FY249-FZ$5)/FZ$5,0)</f>
        <v/>
      </c>
      <c r="GA249" s="15">
        <f>'Investment Analysis'!PB249</f>
        <v/>
      </c>
      <c r="GB249" s="48" t="n"/>
      <c r="GC249" s="18">
        <f>'Investment Analysis'!PK249</f>
        <v/>
      </c>
      <c r="GD249" s="15">
        <f>'Investment Analysis'!PI249</f>
        <v/>
      </c>
      <c r="GE249" s="48" t="n"/>
      <c r="GF249" s="18">
        <f>'Investment Analysis'!PY249</f>
        <v/>
      </c>
      <c r="GG249" s="15">
        <f>'Investment Analysis'!PW249</f>
        <v/>
      </c>
      <c r="GH249" s="48" t="n"/>
      <c r="GI249" s="18">
        <f>'Investment Analysis'!QF249</f>
        <v/>
      </c>
      <c r="GJ249" s="15">
        <f>'Investment Analysis'!QD249</f>
        <v/>
      </c>
      <c r="GK249" s="48" t="n"/>
      <c r="GL249" s="18">
        <f>'Investment Analysis'!QM249</f>
        <v/>
      </c>
      <c r="GM249" s="15">
        <f>'Investment Analysis'!QK249</f>
        <v/>
      </c>
      <c r="GN249" s="48" t="n"/>
      <c r="GO249" s="18">
        <f>'Investment Analysis'!QT249</f>
        <v/>
      </c>
      <c r="GP249" s="15">
        <f>'Investment Analysis'!QR249</f>
        <v/>
      </c>
      <c r="GQ249" s="48" t="n"/>
      <c r="GR249" s="18">
        <f>'Investment Analysis'!RA249</f>
        <v/>
      </c>
      <c r="GS249" s="15">
        <f>'Investment Analysis'!QY249</f>
        <v/>
      </c>
      <c r="GT249" s="48" t="n"/>
      <c r="GU249" s="18">
        <f>'Investment Analysis'!RH249</f>
        <v/>
      </c>
      <c r="GV249" s="15">
        <f>'Investment Analysis'!RF249</f>
        <v/>
      </c>
      <c r="GW249" s="48" t="n"/>
      <c r="GX249" s="18">
        <f>'Investment Analysis'!RO249</f>
        <v/>
      </c>
      <c r="GY249" s="15">
        <f>'Investment Analysis'!RM249</f>
        <v/>
      </c>
      <c r="GZ249" s="48" t="n"/>
      <c r="HA249" s="18">
        <f>'Investment Analysis'!RV249</f>
        <v/>
      </c>
      <c r="HB249" s="15">
        <f>'Investment Analysis'!RT249</f>
        <v/>
      </c>
      <c r="HC249" s="48" t="n"/>
      <c r="HD249" s="18">
        <f>'Investment Analysis'!SC249</f>
        <v/>
      </c>
      <c r="HE249" s="15">
        <f>'Investment Analysis'!SA249</f>
        <v/>
      </c>
      <c r="HF249" s="48" t="n"/>
      <c r="HG249" s="18">
        <f>'Investment Analysis'!SJ249</f>
        <v/>
      </c>
      <c r="HH249" s="15">
        <f>'Investment Analysis'!SH249</f>
        <v/>
      </c>
      <c r="HI249" s="48" t="n"/>
      <c r="HJ249" s="18">
        <f>'Investment Analysis'!SM249</f>
        <v/>
      </c>
      <c r="HK249" s="15">
        <f>'Investment Analysis'!SK249</f>
        <v/>
      </c>
      <c r="HL249" s="48" t="n"/>
      <c r="HM249" s="18">
        <f>'Investment Analysis'!SP249</f>
        <v/>
      </c>
      <c r="HN249" s="15">
        <f>'Investment Analysis'!SN249</f>
        <v/>
      </c>
      <c r="HO249" s="48" t="n"/>
      <c r="HP249" s="18">
        <f>'Investment Analysis'!TE249</f>
        <v/>
      </c>
      <c r="HQ249" s="15">
        <f>'Investment Analysis'!TC249</f>
        <v/>
      </c>
      <c r="HR249" s="48" t="n"/>
      <c r="HS249" s="18">
        <f>'Investment Analysis'!TL249</f>
        <v/>
      </c>
      <c r="HT249" s="15">
        <f>'Investment Analysis'!TJ249</f>
        <v/>
      </c>
      <c r="HU249" s="48" t="n"/>
      <c r="HV249" s="18">
        <f>'Investment Analysis'!TS249</f>
        <v/>
      </c>
      <c r="HW249" s="15">
        <f>'Investment Analysis'!TQ249</f>
        <v/>
      </c>
      <c r="HX249" s="48" t="n"/>
      <c r="HY249" s="18">
        <f>'Investment Analysis'!TZ249</f>
        <v/>
      </c>
      <c r="HZ249" s="15">
        <f>'Investment Analysis'!TX249</f>
        <v/>
      </c>
      <c r="IA249" s="48" t="n"/>
      <c r="IB249" s="18">
        <f>'Investment Analysis'!UG249</f>
        <v/>
      </c>
      <c r="IC249" s="15">
        <f>'Investment Analysis'!UE249</f>
        <v/>
      </c>
      <c r="ID249" s="48" t="n"/>
      <c r="IE249" s="18">
        <f>'Investment Analysis'!UN249</f>
        <v/>
      </c>
      <c r="IF249" s="15">
        <f>'Investment Analysis'!UL249</f>
        <v/>
      </c>
      <c r="IG249" s="48" t="n"/>
      <c r="IH249" s="18">
        <f>'Investment Analysis'!UU249</f>
        <v/>
      </c>
      <c r="II249" s="15">
        <f>'Investment Analysis'!US249</f>
        <v/>
      </c>
      <c r="IJ249" s="48" t="n"/>
      <c r="IK249" s="18">
        <f>'Investment Analysis'!VB249</f>
        <v/>
      </c>
      <c r="IL249" s="15">
        <f>'Investment Analysis'!UZ249</f>
        <v/>
      </c>
      <c r="IM249" s="48" t="n"/>
      <c r="IN249" s="18">
        <f>'Investment Analysis'!VI249</f>
        <v/>
      </c>
      <c r="IO249" s="15">
        <f>'Investment Analysis'!VG249</f>
        <v/>
      </c>
      <c r="IP249" s="18" t="n"/>
      <c r="IQ249" s="18" t="n"/>
      <c r="IR249" s="18" t="n"/>
      <c r="IS249" s="108">
        <f>IF(IT249&gt;0,IT249-IT248,0)</f>
        <v/>
      </c>
      <c r="IT249" s="48">
        <f>FY249+FV249+FS249+FP249+FM249+FJ249+FG249+FD249+FA249+EX249+EU249+ER249+EO249+EL249+EI249+EF249+EC249+DZ249+DW249+DT249+DQ249+DN249+DK249+DH249+DE249+DB249+CY249+CV249+CS249+CP249+CJ249+CG249+CD249+CA249+BX249+P249+CM249+GT249+GQ249+GN249+GK249+GH249+GE249+GB249+BU249+BR249+BO249+BL249+BI249+BF249+BC249+AZ249+AW249+AT249+AQ249+AN249+AK249+AH249+AE249+AB249+Y249+V249+S249+GW249+GZ249+HC249+HF249+HI249+HL249+HO249+HR249+HU249</f>
        <v/>
      </c>
      <c r="IU249" s="101">
        <f>IF(IT249&gt;0,IV249,0)</f>
        <v/>
      </c>
      <c r="IV249" s="101" t="n"/>
      <c r="IW249" s="15">
        <f>IF(IT249&gt;0,(IT249+IV$11-I$2)/I$2,0)</f>
        <v/>
      </c>
      <c r="IX249" s="113">
        <f>IF(IT249&gt;0,IT249+IV$11-I$2,0)</f>
        <v/>
      </c>
      <c r="IY249" s="21">
        <f>IF(IT249&gt;0,(IT249+IV$11+IV$33+IV$52+IV$73+IV$93+IV$113+IV$133+IV$159+IV$176+IV$201+IV$224+IV$240-IT$8)/IT$8,0)</f>
        <v/>
      </c>
      <c r="IZ249" s="173">
        <f>IF(IT249&gt;0,IT249+IV$11+IV$33+IV$52+IV$73+IV$93+IV$113+IV$133+IV$159+IV$176+IV$201+IV$224+IV$240-IT$8,0)</f>
        <v/>
      </c>
    </row>
    <row r="250">
      <c r="A250" s="554">
        <f>'Investment Analysis'!A250</f>
        <v/>
      </c>
      <c r="B250" s="4">
        <f>'Investment Analysis'!B250</f>
        <v/>
      </c>
      <c r="C250" s="27">
        <f>'Investment Analysis'!C250</f>
        <v/>
      </c>
      <c r="D250" s="14">
        <f>'Investment Analysis'!D250</f>
        <v/>
      </c>
      <c r="E250" s="15">
        <f>'Investment Analysis'!E250</f>
        <v/>
      </c>
      <c r="F250" s="13">
        <f>'Investment Analysis'!G250</f>
        <v/>
      </c>
      <c r="G250" s="14">
        <f>'Investment Analysis'!H250</f>
        <v/>
      </c>
      <c r="H250" s="15">
        <f>'Investment Analysis'!I250</f>
        <v/>
      </c>
      <c r="I250" s="13">
        <f>'Investment Analysis'!K250</f>
        <v/>
      </c>
      <c r="J250" s="14">
        <f>'Investment Analysis'!L250</f>
        <v/>
      </c>
      <c r="K250" s="15">
        <f>'Investment Analysis'!M250</f>
        <v/>
      </c>
      <c r="L250" s="41">
        <f>'Investment Analysis'!T250</f>
        <v/>
      </c>
      <c r="M250" s="21">
        <f>'Investment Analysis'!V250</f>
        <v/>
      </c>
      <c r="N250" s="21">
        <f>'Investment Analysis'!W250</f>
        <v/>
      </c>
      <c r="P250" s="48">
        <f>'Investment Analysis'!Y250</f>
        <v/>
      </c>
      <c r="Q250" s="18" t="n"/>
      <c r="R250" s="83" t="n"/>
      <c r="S250" s="48" t="n"/>
      <c r="T250" s="18">
        <f>'Investment Analysis'!AH250</f>
        <v/>
      </c>
      <c r="U250" s="15">
        <f>'Investment Analysis'!AF250</f>
        <v/>
      </c>
      <c r="V250" s="48" t="n"/>
      <c r="W250" s="18">
        <f>'Investment Analysis'!AO250</f>
        <v/>
      </c>
      <c r="X250" s="15">
        <f>'Investment Analysis'!AM250</f>
        <v/>
      </c>
      <c r="Y250" s="48" t="n"/>
      <c r="Z250" s="18">
        <f>IF(Y250&gt;0,(Y250-Z$5)/Z$5,0)</f>
        <v/>
      </c>
      <c r="AA250" s="15">
        <f>'Investment Analysis'!GM250</f>
        <v/>
      </c>
      <c r="AB250" s="48" t="n"/>
      <c r="AC250" s="18">
        <f>IF(AB250&gt;0,(AB250+8000+5000-AC$5)/AC$5,0)</f>
        <v/>
      </c>
      <c r="AD250" s="15">
        <f>'Investment Analysis'!AT250</f>
        <v/>
      </c>
      <c r="AE250" s="48" t="n"/>
      <c r="AF250" s="18">
        <f>'Investment Analysis'!BC250</f>
        <v/>
      </c>
      <c r="AG250" s="15">
        <f>'Investment Analysis'!BA250</f>
        <v/>
      </c>
      <c r="AH250" s="48" t="n"/>
      <c r="AI250" s="18">
        <f>IF(AH250&gt;0,(AH250-5000+20000+20000-AI$5)/AI$5,0)</f>
        <v/>
      </c>
      <c r="AJ250" s="15">
        <f>'Investment Analysis'!BH250</f>
        <v/>
      </c>
      <c r="AK250" s="48" t="n"/>
      <c r="AL250" s="18">
        <f>IF(AK250&gt;0,(AK250+7000-AL$5)/AL$5,0)</f>
        <v/>
      </c>
      <c r="AM250" s="15">
        <f>'Investment Analysis'!BO250</f>
        <v/>
      </c>
      <c r="AN250" s="48" t="n"/>
      <c r="AO250" s="18">
        <f>IF(AN250&gt;0,(AN250+25000+5000-AO$5)/AO$5,0)</f>
        <v/>
      </c>
      <c r="AP250" s="15">
        <f>'Investment Analysis'!BV250</f>
        <v/>
      </c>
      <c r="AQ250" s="48" t="n"/>
      <c r="AR250" s="18">
        <f>IF(AQ250&gt;0,(AQ250+10000+4000-AR$5)/AR$5,0)</f>
        <v/>
      </c>
      <c r="AS250" s="15">
        <f>'Investment Analysis'!CC250</f>
        <v/>
      </c>
      <c r="AT250" s="48" t="n"/>
      <c r="AU250" s="18">
        <f>'Investment Analysis'!CL250</f>
        <v/>
      </c>
      <c r="AV250" s="15">
        <f>'Investment Analysis'!CJ250</f>
        <v/>
      </c>
      <c r="AW250" s="48" t="n"/>
      <c r="AX250" s="18">
        <f>IF(AW250&gt;0,(AW250+2000-AX$5)/AX$5,0)</f>
        <v/>
      </c>
      <c r="AY250" s="15">
        <f>'Investment Analysis'!CQ250</f>
        <v/>
      </c>
      <c r="AZ250" s="48" t="n"/>
      <c r="BA250" s="18">
        <f>'Investment Analysis'!CZ250</f>
        <v/>
      </c>
      <c r="BB250" s="15">
        <f>'Investment Analysis'!CX250</f>
        <v/>
      </c>
      <c r="BC250" s="48" t="n"/>
      <c r="BD250" s="18">
        <f>IF(BC250&gt;0,(BC250-10000+30000+10000-BD$5)/BD$5,0)</f>
        <v/>
      </c>
      <c r="BE250" s="15">
        <f>'Investment Analysis'!DE250</f>
        <v/>
      </c>
      <c r="BF250" s="48" t="n"/>
      <c r="BG250" s="18">
        <f>'Investment Analysis'!DN250</f>
        <v/>
      </c>
      <c r="BH250" s="15">
        <f>'Investment Analysis'!DL250</f>
        <v/>
      </c>
      <c r="BI250" s="48" t="n"/>
      <c r="BJ250" s="18">
        <f>'Investment Analysis'!EB250</f>
        <v/>
      </c>
      <c r="BK250" s="15">
        <f>'Investment Analysis'!DZ250</f>
        <v/>
      </c>
      <c r="BL250" s="48" t="n"/>
      <c r="BM250" s="18">
        <f>'Investment Analysis'!EI250</f>
        <v/>
      </c>
      <c r="BN250" s="15">
        <f>'Investment Analysis'!EG250</f>
        <v/>
      </c>
      <c r="BO250" s="48" t="n"/>
      <c r="BP250" s="18">
        <f>'Investment Analysis'!DU250</f>
        <v/>
      </c>
      <c r="BQ250" s="15">
        <f>'Investment Analysis'!DS250</f>
        <v/>
      </c>
      <c r="BR250" s="48" t="n"/>
      <c r="BS250" s="18">
        <f>'Investment Analysis'!EP250</f>
        <v/>
      </c>
      <c r="BT250" s="15">
        <f>'Investment Analysis'!EN250</f>
        <v/>
      </c>
      <c r="BU250" s="48" t="n"/>
      <c r="BV250" s="18">
        <f>IF(BU250&gt;0,(BU250+8000-BV$5)/BV$5,0)</f>
        <v/>
      </c>
      <c r="BW250" s="15">
        <f>'Investment Analysis'!EU250</f>
        <v/>
      </c>
      <c r="BX250" s="48" t="n"/>
      <c r="BY250" s="18">
        <f>IF(BX250&gt;0,(BX250-10000-5000-BY$5)/BY$5,0)</f>
        <v/>
      </c>
      <c r="BZ250" s="15">
        <f>'Investment Analysis'!FB250</f>
        <v/>
      </c>
      <c r="CA250" s="48" t="n"/>
      <c r="CB250" s="18">
        <f>IF(CA250&gt;0,(CA250-CB$5)/CB$5,0)</f>
        <v/>
      </c>
      <c r="CC250" s="15">
        <f>'Investment Analysis'!FI250</f>
        <v/>
      </c>
      <c r="CD250" s="48" t="n"/>
      <c r="CE250" s="18">
        <f>'Investment Analysis'!FR250</f>
        <v/>
      </c>
      <c r="CF250" s="15">
        <f>'Investment Analysis'!FP250</f>
        <v/>
      </c>
      <c r="CG250" s="48" t="n"/>
      <c r="CH250" s="18">
        <f>'Investment Analysis'!FR250</f>
        <v/>
      </c>
      <c r="CI250" s="15">
        <f>'Investment Analysis'!FW250</f>
        <v/>
      </c>
      <c r="CJ250" s="48" t="n"/>
      <c r="CK250" s="18">
        <f>IF(CJ250&gt;0,(CJ250+5000+8000-CK$5)/CK$5,0)</f>
        <v/>
      </c>
      <c r="CL250" s="15">
        <f>'Investment Analysis'!GD250</f>
        <v/>
      </c>
      <c r="CM250" s="48" t="n"/>
      <c r="CN250" s="18">
        <f>IF(CM250&gt;0,(CM250-CN$5)/CN$5,0)</f>
        <v/>
      </c>
      <c r="CO250" s="15">
        <f>'Investment Analysis'!GT250</f>
        <v/>
      </c>
      <c r="CP250" s="48" t="n"/>
      <c r="CQ250" s="18">
        <f>IF(CP250&gt;0,(CP250-CQ$5)/CQ$5,0)</f>
        <v/>
      </c>
      <c r="CR250" s="15">
        <f>'Investment Analysis'!HG250</f>
        <v/>
      </c>
      <c r="CS250" s="48" t="n"/>
      <c r="CT250" s="18">
        <f>IF(CS250&gt;0,(CS250-CT$5)/CT$5,0)</f>
        <v/>
      </c>
      <c r="CU250" s="15">
        <f>'Investment Analysis'!HN250</f>
        <v/>
      </c>
      <c r="CV250" s="48" t="n"/>
      <c r="CW250" s="18">
        <f>IF(CV250&gt;0,(CV250-CW$5)/CW$5,0)</f>
        <v/>
      </c>
      <c r="CX250" s="15">
        <f>'Investment Analysis'!IB250</f>
        <v/>
      </c>
      <c r="CY250" s="48" t="n"/>
      <c r="CZ250" s="18">
        <f>IF(CY250&gt;0,(CY250-CZ$5)/CZ$5,0)</f>
        <v/>
      </c>
      <c r="DA250" s="15">
        <f>'Investment Analysis'!II250</f>
        <v/>
      </c>
      <c r="DB250" s="48" t="n"/>
      <c r="DC250" s="18">
        <f>IF(DB250&gt;0,(DB250-DC$5)/DC$5,0)</f>
        <v/>
      </c>
      <c r="DD250" s="15">
        <f>'Investment Analysis'!IP250</f>
        <v/>
      </c>
      <c r="DE250" s="48" t="n"/>
      <c r="DF250" s="18">
        <f>'Investment Analysis'!IY250</f>
        <v/>
      </c>
      <c r="DG250" s="15">
        <f>'Investment Analysis'!IW250</f>
        <v/>
      </c>
      <c r="DH250" s="48" t="n"/>
      <c r="DI250" s="18">
        <f>IF(DH250&gt;0,(DH250-DI$5)/DI$5,0)</f>
        <v/>
      </c>
      <c r="DJ250" s="15">
        <f>'Investment Analysis'!JD250</f>
        <v/>
      </c>
      <c r="DK250" s="48" t="n"/>
      <c r="DL250" s="18">
        <f>IF(DK250&gt;0,(DK250-DL$5)/DL$5,0)</f>
        <v/>
      </c>
      <c r="DM250" s="15">
        <f>'Investment Analysis'!JK250</f>
        <v/>
      </c>
      <c r="DN250" s="48" t="n"/>
      <c r="DO250" s="18">
        <f>IF(DN250&gt;0,(DN250-DO$5)/DO$5,0)</f>
        <v/>
      </c>
      <c r="DP250" s="15">
        <f>'Investment Analysis'!HU250</f>
        <v/>
      </c>
      <c r="DQ250" s="48" t="n"/>
      <c r="DR250" s="18">
        <f>IF(DQ250&gt;0,(DQ250-DR$5)/DR$5,0)</f>
        <v/>
      </c>
      <c r="DS250" s="15">
        <f>'Investment Analysis'!JR250</f>
        <v/>
      </c>
      <c r="DT250" s="48" t="n"/>
      <c r="DU250" s="18">
        <f>IF(DT250&gt;0,(DT250-630.54-DU$5)/DU$5,0)</f>
        <v/>
      </c>
      <c r="DV250" s="15">
        <f>'Investment Analysis'!JY250</f>
        <v/>
      </c>
      <c r="DW250" s="48" t="n"/>
      <c r="DX250" s="18">
        <f>IF(DW250&gt;0,(DW250-DX$5)/DX$5,0)</f>
        <v/>
      </c>
      <c r="DY250" s="15">
        <f>'Investment Analysis'!KF250</f>
        <v/>
      </c>
      <c r="DZ250" s="48" t="n"/>
      <c r="EA250" s="18">
        <f>IF(DZ250&gt;0,(DZ250-EA$5)/EA$5,0)</f>
        <v/>
      </c>
      <c r="EB250" s="15">
        <f>'Investment Analysis'!KM250</f>
        <v/>
      </c>
      <c r="EC250" s="48" t="n"/>
      <c r="ED250" s="18">
        <f>'Investment Analysis'!KV250</f>
        <v/>
      </c>
      <c r="EE250" s="15">
        <f>'Investment Analysis'!KT250</f>
        <v/>
      </c>
      <c r="EF250" s="48" t="n"/>
      <c r="EG250" s="18">
        <f>IF(EF250&gt;0,(EF250-EG$5)/EG$5,0)</f>
        <v/>
      </c>
      <c r="EH250" s="15">
        <f>'Investment Analysis'!LH250</f>
        <v/>
      </c>
      <c r="EI250" s="48" t="n"/>
      <c r="EJ250" s="18">
        <f>'Investment Analysis'!LQ250</f>
        <v/>
      </c>
      <c r="EK250" s="15">
        <f>'Investment Analysis'!LO250</f>
        <v/>
      </c>
      <c r="EL250" s="48" t="n"/>
      <c r="EM250" s="18">
        <f>IF(EL250&gt;0,(EL250-EM$4)/EM$4,0)</f>
        <v/>
      </c>
      <c r="EN250" s="15">
        <f>'Investment Analysis'!LX250</f>
        <v/>
      </c>
      <c r="EO250" s="48" t="n"/>
      <c r="EP250" s="68">
        <f>IF(EO250&gt;0,(EO250-500-EP$5)/EP$5,0)</f>
        <v/>
      </c>
      <c r="EQ250" s="15">
        <f>'Investment Analysis'!MC250</f>
        <v/>
      </c>
      <c r="ER250" s="48" t="n"/>
      <c r="ES250" s="18">
        <f>'Investment Analysis'!LX250</f>
        <v/>
      </c>
      <c r="ET250" s="15">
        <f>'Investment Analysis'!LA250</f>
        <v/>
      </c>
      <c r="EU250" s="48" t="n"/>
      <c r="EV250" s="18">
        <f>'Investment Analysis'!ML250</f>
        <v/>
      </c>
      <c r="EW250" s="15">
        <f>'Investment Analysis'!MJ250</f>
        <v/>
      </c>
      <c r="EX250" s="48" t="n"/>
      <c r="EY250" s="18">
        <f>IF(EX250&gt;0,(EX250-EY$5)/EY$5,0)</f>
        <v/>
      </c>
      <c r="EZ250" s="15">
        <f>'Investment Analysis'!MQ250</f>
        <v/>
      </c>
      <c r="FA250" s="48" t="n"/>
      <c r="FB250" s="18">
        <f>IF(FA250&gt;0,(FA250-FB$5)/FB$5,0)</f>
        <v/>
      </c>
      <c r="FC250" s="15">
        <f>'Investment Analysis'!MX250</f>
        <v/>
      </c>
      <c r="FD250" s="48" t="n"/>
      <c r="FE250" s="18">
        <f>IF(FD250&gt;0,(FD250-FE$5)/FE$5,0)</f>
        <v/>
      </c>
      <c r="FF250" s="15">
        <f>'Investment Analysis'!NE250</f>
        <v/>
      </c>
      <c r="FG250" s="48" t="n"/>
      <c r="FH250" s="18">
        <f>IF(FG250&gt;0,(FG250-FH$5)/FH$5,0)</f>
        <v/>
      </c>
      <c r="FI250" s="15">
        <f>'Investment Analysis'!NL250</f>
        <v/>
      </c>
      <c r="FJ250" s="48" t="n"/>
      <c r="FK250" s="18">
        <f>IF(FJ250&gt;0,(FJ250-FK$5)/FK$5,0)</f>
        <v/>
      </c>
      <c r="FL250" s="15">
        <f>'Investment Analysis'!NS250</f>
        <v/>
      </c>
      <c r="FM250" s="48" t="n"/>
      <c r="FN250" s="18">
        <f>IF(FM250&gt;0,(FM250-FN$5)/FN$5,0)</f>
        <v/>
      </c>
      <c r="FO250" s="15">
        <f>'Investment Analysis'!NZ250</f>
        <v/>
      </c>
      <c r="FP250" s="48" t="n"/>
      <c r="FQ250" s="18">
        <f>IF(FP250&gt;0,(FP250-FQ$5)/FQ$5,0)</f>
        <v/>
      </c>
      <c r="FR250" s="15">
        <f>'Investment Analysis'!OG250</f>
        <v/>
      </c>
      <c r="FS250" s="48" t="n"/>
      <c r="FT250" s="18">
        <f>IF(FS250&gt;0,(FS250-FT$5)/FT$5,0)</f>
        <v/>
      </c>
      <c r="FU250" s="15">
        <f>'Investment Analysis'!ON250</f>
        <v/>
      </c>
      <c r="FV250" s="48" t="n"/>
      <c r="FW250" s="18">
        <f>IF(FV250&gt;0,(FV250-FW$5)/FW$5,0)</f>
        <v/>
      </c>
      <c r="FX250" s="15">
        <f>'Investment Analysis'!OU250</f>
        <v/>
      </c>
      <c r="FY250" s="48" t="n"/>
      <c r="FZ250" s="18">
        <f>IF(FY250&gt;0,(FY250-FZ$5)/FZ$5,0)</f>
        <v/>
      </c>
      <c r="GA250" s="15">
        <f>'Investment Analysis'!PB250</f>
        <v/>
      </c>
      <c r="GB250" s="48" t="n"/>
      <c r="GC250" s="18">
        <f>'Investment Analysis'!PK250</f>
        <v/>
      </c>
      <c r="GD250" s="15">
        <f>'Investment Analysis'!PI250</f>
        <v/>
      </c>
      <c r="GE250" s="48" t="n"/>
      <c r="GF250" s="18">
        <f>'Investment Analysis'!PY250</f>
        <v/>
      </c>
      <c r="GG250" s="15">
        <f>'Investment Analysis'!PW250</f>
        <v/>
      </c>
      <c r="GH250" s="48" t="n"/>
      <c r="GI250" s="18">
        <f>'Investment Analysis'!QF250</f>
        <v/>
      </c>
      <c r="GJ250" s="15">
        <f>'Investment Analysis'!QD250</f>
        <v/>
      </c>
      <c r="GK250" s="48" t="n"/>
      <c r="GL250" s="18">
        <f>'Investment Analysis'!QM250</f>
        <v/>
      </c>
      <c r="GM250" s="15">
        <f>'Investment Analysis'!QK250</f>
        <v/>
      </c>
      <c r="GN250" s="48" t="n"/>
      <c r="GO250" s="18">
        <f>'Investment Analysis'!QT250</f>
        <v/>
      </c>
      <c r="GP250" s="15">
        <f>'Investment Analysis'!QR250</f>
        <v/>
      </c>
      <c r="GQ250" s="48" t="n"/>
      <c r="GR250" s="18">
        <f>'Investment Analysis'!RA250</f>
        <v/>
      </c>
      <c r="GS250" s="15">
        <f>'Investment Analysis'!QY250</f>
        <v/>
      </c>
      <c r="GT250" s="48" t="n"/>
      <c r="GU250" s="18">
        <f>'Investment Analysis'!RH250</f>
        <v/>
      </c>
      <c r="GV250" s="15">
        <f>'Investment Analysis'!RF250</f>
        <v/>
      </c>
      <c r="GW250" s="48" t="n"/>
      <c r="GX250" s="18">
        <f>'Investment Analysis'!RO250</f>
        <v/>
      </c>
      <c r="GY250" s="15">
        <f>'Investment Analysis'!RM250</f>
        <v/>
      </c>
      <c r="GZ250" s="48" t="n"/>
      <c r="HA250" s="18">
        <f>'Investment Analysis'!RV250</f>
        <v/>
      </c>
      <c r="HB250" s="15">
        <f>'Investment Analysis'!RT250</f>
        <v/>
      </c>
      <c r="HC250" s="48" t="n"/>
      <c r="HD250" s="18">
        <f>'Investment Analysis'!SC250</f>
        <v/>
      </c>
      <c r="HE250" s="15">
        <f>'Investment Analysis'!SA250</f>
        <v/>
      </c>
      <c r="HF250" s="48" t="n"/>
      <c r="HG250" s="18">
        <f>'Investment Analysis'!SJ250</f>
        <v/>
      </c>
      <c r="HH250" s="15">
        <f>'Investment Analysis'!SH250</f>
        <v/>
      </c>
      <c r="HI250" s="48" t="n"/>
      <c r="HJ250" s="18">
        <f>'Investment Analysis'!SM250</f>
        <v/>
      </c>
      <c r="HK250" s="15">
        <f>'Investment Analysis'!SK250</f>
        <v/>
      </c>
      <c r="HL250" s="48" t="n"/>
      <c r="HM250" s="18">
        <f>'Investment Analysis'!SP250</f>
        <v/>
      </c>
      <c r="HN250" s="15">
        <f>'Investment Analysis'!SN250</f>
        <v/>
      </c>
      <c r="HO250" s="48" t="n"/>
      <c r="HP250" s="18">
        <f>'Investment Analysis'!TE250</f>
        <v/>
      </c>
      <c r="HQ250" s="15">
        <f>'Investment Analysis'!TC250</f>
        <v/>
      </c>
      <c r="HR250" s="48" t="n"/>
      <c r="HS250" s="18">
        <f>'Investment Analysis'!TL250</f>
        <v/>
      </c>
      <c r="HT250" s="15">
        <f>'Investment Analysis'!TJ250</f>
        <v/>
      </c>
      <c r="HU250" s="48" t="n"/>
      <c r="HV250" s="18">
        <f>'Investment Analysis'!TS250</f>
        <v/>
      </c>
      <c r="HW250" s="15">
        <f>'Investment Analysis'!TQ250</f>
        <v/>
      </c>
      <c r="HX250" s="48" t="n"/>
      <c r="HY250" s="18">
        <f>'Investment Analysis'!TZ250</f>
        <v/>
      </c>
      <c r="HZ250" s="15">
        <f>'Investment Analysis'!TX250</f>
        <v/>
      </c>
      <c r="IA250" s="48" t="n"/>
      <c r="IB250" s="18">
        <f>'Investment Analysis'!UG250</f>
        <v/>
      </c>
      <c r="IC250" s="15">
        <f>'Investment Analysis'!UE250</f>
        <v/>
      </c>
      <c r="ID250" s="48" t="n"/>
      <c r="IE250" s="18">
        <f>'Investment Analysis'!UN250</f>
        <v/>
      </c>
      <c r="IF250" s="15">
        <f>'Investment Analysis'!UL250</f>
        <v/>
      </c>
      <c r="IG250" s="48" t="n"/>
      <c r="IH250" s="18">
        <f>'Investment Analysis'!UU250</f>
        <v/>
      </c>
      <c r="II250" s="15">
        <f>'Investment Analysis'!US250</f>
        <v/>
      </c>
      <c r="IJ250" s="48" t="n"/>
      <c r="IK250" s="18">
        <f>'Investment Analysis'!VB250</f>
        <v/>
      </c>
      <c r="IL250" s="15">
        <f>'Investment Analysis'!UZ250</f>
        <v/>
      </c>
      <c r="IM250" s="48" t="n"/>
      <c r="IN250" s="18">
        <f>'Investment Analysis'!VI250</f>
        <v/>
      </c>
      <c r="IO250" s="15">
        <f>'Investment Analysis'!VG250</f>
        <v/>
      </c>
      <c r="IP250" s="18" t="n"/>
      <c r="IQ250" s="18" t="n"/>
      <c r="IR250" s="18" t="n"/>
      <c r="IS250" s="108">
        <f>IF(IT250&gt;0,IT250-IT249,0)</f>
        <v/>
      </c>
      <c r="IT250" s="48">
        <f>FY250+FV250+FS250+FP250+FM250+FJ250+FG250+FD250+FA250+EX250+EU250+ER250+EO250+EL250+EI250+EF250+EC250+DZ250+DW250+DT250+DQ250+DN250+DK250+DH250+DE250+DB250+CY250+CV250+CS250+CP250+CJ250+CG250+CD250+CA250+BX250+P250+CM250+GT250+GQ250+GN250+GK250+GH250+GE250+GB250+BU250+BR250+BO250+BL250+BI250+BF250+BC250+AZ250+AW250+AT250+AQ250+AN250+AK250+AH250+AE250+AB250+Y250+V250+S250+GW250+GZ250+HC250+HF250+HI250+HL250+HO250+HR250+HU250</f>
        <v/>
      </c>
      <c r="IU250" s="101">
        <f>IF(IT250&gt;0,IV250,0)</f>
        <v/>
      </c>
      <c r="IV250" s="101" t="n"/>
      <c r="IW250" s="15">
        <f>IF(IT250&gt;0,(IT250+IV$11-I$2)/I$2,0)</f>
        <v/>
      </c>
      <c r="IX250" s="113">
        <f>IF(IT250&gt;0,IT250+IV$11-I$2,0)</f>
        <v/>
      </c>
      <c r="IY250" s="21">
        <f>IF(IT250&gt;0,(IT250+IV$11+IV$33+IV$52+IV$73+IV$93+IV$113+IV$133+IV$159+IV$176+IV$201+IV$224+IV$240-IT$8)/IT$8,0)</f>
        <v/>
      </c>
      <c r="IZ250" s="173">
        <f>IF(IT250&gt;0,IT250+IV$11+IV$33+IV$52+IV$73+IV$93+IV$113+IV$133+IV$159+IV$176+IV$201+IV$224+IV$240-IT$8,0)</f>
        <v/>
      </c>
    </row>
    <row r="251">
      <c r="A251" s="554">
        <f>'Investment Analysis'!A251</f>
        <v/>
      </c>
      <c r="B251" s="4">
        <f>'Investment Analysis'!B251</f>
        <v/>
      </c>
      <c r="C251" s="27">
        <f>'Investment Analysis'!C251</f>
        <v/>
      </c>
      <c r="D251" s="14">
        <f>'Investment Analysis'!D251</f>
        <v/>
      </c>
      <c r="E251" s="15">
        <f>'Investment Analysis'!E251</f>
        <v/>
      </c>
      <c r="F251" s="13">
        <f>'Investment Analysis'!G251</f>
        <v/>
      </c>
      <c r="G251" s="14">
        <f>'Investment Analysis'!H251</f>
        <v/>
      </c>
      <c r="H251" s="15">
        <f>'Investment Analysis'!I251</f>
        <v/>
      </c>
      <c r="I251" s="13">
        <f>'Investment Analysis'!K251</f>
        <v/>
      </c>
      <c r="J251" s="14">
        <f>'Investment Analysis'!L251</f>
        <v/>
      </c>
      <c r="K251" s="15">
        <f>'Investment Analysis'!M251</f>
        <v/>
      </c>
      <c r="L251" s="41">
        <f>'Investment Analysis'!T251</f>
        <v/>
      </c>
      <c r="M251" s="21">
        <f>'Investment Analysis'!V251</f>
        <v/>
      </c>
      <c r="N251" s="21">
        <f>'Investment Analysis'!W251</f>
        <v/>
      </c>
      <c r="P251" s="48">
        <f>'Investment Analysis'!Y251</f>
        <v/>
      </c>
      <c r="Q251" s="18" t="n"/>
      <c r="R251" s="83" t="n"/>
      <c r="S251" s="48" t="n"/>
      <c r="T251" s="18">
        <f>'Investment Analysis'!AH251</f>
        <v/>
      </c>
      <c r="U251" s="15">
        <f>'Investment Analysis'!AF251</f>
        <v/>
      </c>
      <c r="V251" s="48" t="n"/>
      <c r="W251" s="18">
        <f>'Investment Analysis'!AO251</f>
        <v/>
      </c>
      <c r="X251" s="15">
        <f>'Investment Analysis'!AM251</f>
        <v/>
      </c>
      <c r="Y251" s="48" t="n"/>
      <c r="Z251" s="18">
        <f>IF(Y251&gt;0,(Y251-Z$5)/Z$5,0)</f>
        <v/>
      </c>
      <c r="AA251" s="15">
        <f>'Investment Analysis'!GM251</f>
        <v/>
      </c>
      <c r="AB251" s="48" t="n"/>
      <c r="AC251" s="18">
        <f>IF(AB251&gt;0,(AB251+8000+5000-AC$5)/AC$5,0)</f>
        <v/>
      </c>
      <c r="AD251" s="15">
        <f>'Investment Analysis'!AT251</f>
        <v/>
      </c>
      <c r="AE251" s="48" t="n"/>
      <c r="AF251" s="18">
        <f>'Investment Analysis'!BC251</f>
        <v/>
      </c>
      <c r="AG251" s="15">
        <f>'Investment Analysis'!BA251</f>
        <v/>
      </c>
      <c r="AH251" s="48" t="n"/>
      <c r="AI251" s="18">
        <f>IF(AH251&gt;0,(AH251-5000+20000+20000-AI$5)/AI$5,0)</f>
        <v/>
      </c>
      <c r="AJ251" s="15">
        <f>'Investment Analysis'!BH251</f>
        <v/>
      </c>
      <c r="AK251" s="48" t="n"/>
      <c r="AL251" s="18">
        <f>IF(AK251&gt;0,(AK251+7000-AL$5)/AL$5,0)</f>
        <v/>
      </c>
      <c r="AM251" s="15">
        <f>'Investment Analysis'!BO251</f>
        <v/>
      </c>
      <c r="AN251" s="48" t="n"/>
      <c r="AO251" s="18">
        <f>IF(AN251&gt;0,(AN251+25000+5000-AO$5)/AO$5,0)</f>
        <v/>
      </c>
      <c r="AP251" s="15">
        <f>'Investment Analysis'!BV251</f>
        <v/>
      </c>
      <c r="AQ251" s="48" t="n"/>
      <c r="AR251" s="18">
        <f>IF(AQ251&gt;0,(AQ251+10000+4000-AR$5)/AR$5,0)</f>
        <v/>
      </c>
      <c r="AS251" s="15">
        <f>'Investment Analysis'!CC251</f>
        <v/>
      </c>
      <c r="AT251" s="48" t="n"/>
      <c r="AU251" s="18">
        <f>'Investment Analysis'!CL251</f>
        <v/>
      </c>
      <c r="AV251" s="15">
        <f>'Investment Analysis'!CJ251</f>
        <v/>
      </c>
      <c r="AW251" s="48" t="n"/>
      <c r="AX251" s="18">
        <f>IF(AW251&gt;0,(AW251+2000-AX$5)/AX$5,0)</f>
        <v/>
      </c>
      <c r="AY251" s="15">
        <f>'Investment Analysis'!CQ251</f>
        <v/>
      </c>
      <c r="AZ251" s="48" t="n"/>
      <c r="BA251" s="18">
        <f>'Investment Analysis'!CZ251</f>
        <v/>
      </c>
      <c r="BB251" s="15">
        <f>'Investment Analysis'!CX251</f>
        <v/>
      </c>
      <c r="BC251" s="48" t="n"/>
      <c r="BD251" s="18">
        <f>IF(BC251&gt;0,(BC251-10000+30000+10000-BD$5)/BD$5,0)</f>
        <v/>
      </c>
      <c r="BE251" s="15">
        <f>'Investment Analysis'!DE251</f>
        <v/>
      </c>
      <c r="BF251" s="48" t="n"/>
      <c r="BG251" s="18">
        <f>'Investment Analysis'!DN251</f>
        <v/>
      </c>
      <c r="BH251" s="15">
        <f>'Investment Analysis'!DL251</f>
        <v/>
      </c>
      <c r="BI251" s="48" t="n"/>
      <c r="BJ251" s="18">
        <f>'Investment Analysis'!EB251</f>
        <v/>
      </c>
      <c r="BK251" s="15">
        <f>'Investment Analysis'!DZ251</f>
        <v/>
      </c>
      <c r="BL251" s="48" t="n"/>
      <c r="BM251" s="18">
        <f>'Investment Analysis'!EI251</f>
        <v/>
      </c>
      <c r="BN251" s="15">
        <f>'Investment Analysis'!EG251</f>
        <v/>
      </c>
      <c r="BO251" s="48" t="n"/>
      <c r="BP251" s="18">
        <f>'Investment Analysis'!DU251</f>
        <v/>
      </c>
      <c r="BQ251" s="15">
        <f>'Investment Analysis'!DS251</f>
        <v/>
      </c>
      <c r="BR251" s="48" t="n"/>
      <c r="BS251" s="18">
        <f>'Investment Analysis'!EP251</f>
        <v/>
      </c>
      <c r="BT251" s="15">
        <f>'Investment Analysis'!EN251</f>
        <v/>
      </c>
      <c r="BU251" s="48" t="n"/>
      <c r="BV251" s="18">
        <f>IF(BU251&gt;0,(BU251+8000-BV$5)/BV$5,0)</f>
        <v/>
      </c>
      <c r="BW251" s="15">
        <f>'Investment Analysis'!EU251</f>
        <v/>
      </c>
      <c r="BX251" s="48" t="n"/>
      <c r="BY251" s="18">
        <f>IF(BX251&gt;0,(BX251-10000-5000-BY$5)/BY$5,0)</f>
        <v/>
      </c>
      <c r="BZ251" s="15">
        <f>'Investment Analysis'!FB251</f>
        <v/>
      </c>
      <c r="CA251" s="48" t="n"/>
      <c r="CB251" s="18">
        <f>IF(CA251&gt;0,(CA251-CB$5)/CB$5,0)</f>
        <v/>
      </c>
      <c r="CC251" s="15">
        <f>'Investment Analysis'!FI251</f>
        <v/>
      </c>
      <c r="CD251" s="48" t="n"/>
      <c r="CE251" s="18">
        <f>'Investment Analysis'!FR251</f>
        <v/>
      </c>
      <c r="CF251" s="15">
        <f>'Investment Analysis'!FP251</f>
        <v/>
      </c>
      <c r="CG251" s="48" t="n"/>
      <c r="CH251" s="18">
        <f>'Investment Analysis'!FR251</f>
        <v/>
      </c>
      <c r="CI251" s="15">
        <f>'Investment Analysis'!FW251</f>
        <v/>
      </c>
      <c r="CJ251" s="48" t="n"/>
      <c r="CK251" s="18">
        <f>IF(CJ251&gt;0,(CJ251+5000+8000-CK$5)/CK$5,0)</f>
        <v/>
      </c>
      <c r="CL251" s="15">
        <f>'Investment Analysis'!GD251</f>
        <v/>
      </c>
      <c r="CM251" s="48" t="n"/>
      <c r="CN251" s="18">
        <f>IF(CM251&gt;0,(CM251-CN$5)/CN$5,0)</f>
        <v/>
      </c>
      <c r="CO251" s="15">
        <f>'Investment Analysis'!GT251</f>
        <v/>
      </c>
      <c r="CP251" s="48" t="n"/>
      <c r="CQ251" s="18">
        <f>IF(CP251&gt;0,(CP251-CQ$5)/CQ$5,0)</f>
        <v/>
      </c>
      <c r="CR251" s="15">
        <f>'Investment Analysis'!HG251</f>
        <v/>
      </c>
      <c r="CS251" s="48" t="n"/>
      <c r="CT251" s="18">
        <f>IF(CS251&gt;0,(CS251-CT$5)/CT$5,0)</f>
        <v/>
      </c>
      <c r="CU251" s="15">
        <f>'Investment Analysis'!HN251</f>
        <v/>
      </c>
      <c r="CV251" s="48" t="n"/>
      <c r="CW251" s="18">
        <f>IF(CV251&gt;0,(CV251-CW$5)/CW$5,0)</f>
        <v/>
      </c>
      <c r="CX251" s="15">
        <f>'Investment Analysis'!IB251</f>
        <v/>
      </c>
      <c r="CY251" s="48" t="n"/>
      <c r="CZ251" s="18">
        <f>IF(CY251&gt;0,(CY251-CZ$5)/CZ$5,0)</f>
        <v/>
      </c>
      <c r="DA251" s="15">
        <f>'Investment Analysis'!II251</f>
        <v/>
      </c>
      <c r="DB251" s="48" t="n"/>
      <c r="DC251" s="18">
        <f>IF(DB251&gt;0,(DB251-DC$5)/DC$5,0)</f>
        <v/>
      </c>
      <c r="DD251" s="15">
        <f>'Investment Analysis'!IP251</f>
        <v/>
      </c>
      <c r="DE251" s="48" t="n"/>
      <c r="DF251" s="18">
        <f>'Investment Analysis'!IY251</f>
        <v/>
      </c>
      <c r="DG251" s="15">
        <f>'Investment Analysis'!IW251</f>
        <v/>
      </c>
      <c r="DH251" s="48" t="n"/>
      <c r="DI251" s="18">
        <f>IF(DH251&gt;0,(DH251-DI$5)/DI$5,0)</f>
        <v/>
      </c>
      <c r="DJ251" s="15">
        <f>'Investment Analysis'!JD251</f>
        <v/>
      </c>
      <c r="DK251" s="48" t="n"/>
      <c r="DL251" s="18">
        <f>IF(DK251&gt;0,(DK251-DL$5)/DL$5,0)</f>
        <v/>
      </c>
      <c r="DM251" s="15">
        <f>'Investment Analysis'!JK251</f>
        <v/>
      </c>
      <c r="DN251" s="48" t="n"/>
      <c r="DO251" s="18">
        <f>IF(DN251&gt;0,(DN251-DO$5)/DO$5,0)</f>
        <v/>
      </c>
      <c r="DP251" s="15">
        <f>'Investment Analysis'!HU251</f>
        <v/>
      </c>
      <c r="DQ251" s="48" t="n"/>
      <c r="DR251" s="18">
        <f>IF(DQ251&gt;0,(DQ251-DR$5)/DR$5,0)</f>
        <v/>
      </c>
      <c r="DS251" s="15">
        <f>'Investment Analysis'!JR251</f>
        <v/>
      </c>
      <c r="DT251" s="48" t="n"/>
      <c r="DU251" s="18">
        <f>IF(DT251&gt;0,(DT251-630.54-DU$5)/DU$5,0)</f>
        <v/>
      </c>
      <c r="DV251" s="15">
        <f>'Investment Analysis'!JY251</f>
        <v/>
      </c>
      <c r="DW251" s="48" t="n"/>
      <c r="DX251" s="18">
        <f>IF(DW251&gt;0,(DW251-DX$5)/DX$5,0)</f>
        <v/>
      </c>
      <c r="DY251" s="15">
        <f>'Investment Analysis'!KF251</f>
        <v/>
      </c>
      <c r="DZ251" s="48" t="n"/>
      <c r="EA251" s="18">
        <f>IF(DZ251&gt;0,(DZ251-EA$5)/EA$5,0)</f>
        <v/>
      </c>
      <c r="EB251" s="15">
        <f>'Investment Analysis'!KM251</f>
        <v/>
      </c>
      <c r="EC251" s="48" t="n"/>
      <c r="ED251" s="18">
        <f>'Investment Analysis'!KV251</f>
        <v/>
      </c>
      <c r="EE251" s="15">
        <f>'Investment Analysis'!KT251</f>
        <v/>
      </c>
      <c r="EF251" s="48" t="n"/>
      <c r="EG251" s="18">
        <f>IF(EF251&gt;0,(EF251-EG$5)/EG$5,0)</f>
        <v/>
      </c>
      <c r="EH251" s="15">
        <f>'Investment Analysis'!LH251</f>
        <v/>
      </c>
      <c r="EI251" s="48" t="n"/>
      <c r="EJ251" s="18">
        <f>'Investment Analysis'!LQ251</f>
        <v/>
      </c>
      <c r="EK251" s="15">
        <f>'Investment Analysis'!LO251</f>
        <v/>
      </c>
      <c r="EL251" s="48" t="n"/>
      <c r="EM251" s="18">
        <f>IF(EL251&gt;0,(EL251-EM$4)/EM$4,0)</f>
        <v/>
      </c>
      <c r="EN251" s="15">
        <f>'Investment Analysis'!LX251</f>
        <v/>
      </c>
      <c r="EO251" s="48" t="n"/>
      <c r="EP251" s="68">
        <f>IF(EO251&gt;0,(EO251-500-EP$5)/EP$5,0)</f>
        <v/>
      </c>
      <c r="EQ251" s="15">
        <f>'Investment Analysis'!MC251</f>
        <v/>
      </c>
      <c r="ER251" s="48" t="n"/>
      <c r="ES251" s="18">
        <f>'Investment Analysis'!LX251</f>
        <v/>
      </c>
      <c r="ET251" s="15">
        <f>'Investment Analysis'!LA251</f>
        <v/>
      </c>
      <c r="EU251" s="48" t="n"/>
      <c r="EV251" s="18">
        <f>'Investment Analysis'!ML251</f>
        <v/>
      </c>
      <c r="EW251" s="15">
        <f>'Investment Analysis'!MJ251</f>
        <v/>
      </c>
      <c r="EX251" s="48" t="n"/>
      <c r="EY251" s="18">
        <f>IF(EX251&gt;0,(EX251-EY$5)/EY$5,0)</f>
        <v/>
      </c>
      <c r="EZ251" s="15">
        <f>'Investment Analysis'!MQ251</f>
        <v/>
      </c>
      <c r="FA251" s="48" t="n"/>
      <c r="FB251" s="18">
        <f>IF(FA251&gt;0,(FA251-FB$5)/FB$5,0)</f>
        <v/>
      </c>
      <c r="FC251" s="15">
        <f>'Investment Analysis'!MX251</f>
        <v/>
      </c>
      <c r="FD251" s="48" t="n"/>
      <c r="FE251" s="18">
        <f>IF(FD251&gt;0,(FD251-FE$5)/FE$5,0)</f>
        <v/>
      </c>
      <c r="FF251" s="15">
        <f>'Investment Analysis'!NE251</f>
        <v/>
      </c>
      <c r="FG251" s="48" t="n"/>
      <c r="FH251" s="18">
        <f>IF(FG251&gt;0,(FG251-FH$5)/FH$5,0)</f>
        <v/>
      </c>
      <c r="FI251" s="15">
        <f>'Investment Analysis'!NL251</f>
        <v/>
      </c>
      <c r="FJ251" s="48" t="n"/>
      <c r="FK251" s="18">
        <f>IF(FJ251&gt;0,(FJ251-FK$5)/FK$5,0)</f>
        <v/>
      </c>
      <c r="FL251" s="15">
        <f>'Investment Analysis'!NS251</f>
        <v/>
      </c>
      <c r="FM251" s="48" t="n"/>
      <c r="FN251" s="18">
        <f>IF(FM251&gt;0,(FM251-FN$5)/FN$5,0)</f>
        <v/>
      </c>
      <c r="FO251" s="15">
        <f>'Investment Analysis'!NZ251</f>
        <v/>
      </c>
      <c r="FP251" s="48" t="n"/>
      <c r="FQ251" s="18">
        <f>IF(FP251&gt;0,(FP251-FQ$5)/FQ$5,0)</f>
        <v/>
      </c>
      <c r="FR251" s="15">
        <f>'Investment Analysis'!OG251</f>
        <v/>
      </c>
      <c r="FS251" s="48" t="n"/>
      <c r="FT251" s="18">
        <f>IF(FS251&gt;0,(FS251-FT$5)/FT$5,0)</f>
        <v/>
      </c>
      <c r="FU251" s="15">
        <f>'Investment Analysis'!ON251</f>
        <v/>
      </c>
      <c r="FV251" s="48" t="n"/>
      <c r="FW251" s="18">
        <f>IF(FV251&gt;0,(FV251-FW$5)/FW$5,0)</f>
        <v/>
      </c>
      <c r="FX251" s="15">
        <f>'Investment Analysis'!OU251</f>
        <v/>
      </c>
      <c r="FY251" s="48" t="n"/>
      <c r="FZ251" s="18">
        <f>IF(FY251&gt;0,(FY251-FZ$5)/FZ$5,0)</f>
        <v/>
      </c>
      <c r="GA251" s="15">
        <f>'Investment Analysis'!PB251</f>
        <v/>
      </c>
      <c r="GB251" s="48" t="n"/>
      <c r="GC251" s="18">
        <f>'Investment Analysis'!PK251</f>
        <v/>
      </c>
      <c r="GD251" s="15">
        <f>'Investment Analysis'!PI251</f>
        <v/>
      </c>
      <c r="GE251" s="48" t="n"/>
      <c r="GF251" s="18">
        <f>'Investment Analysis'!PY251</f>
        <v/>
      </c>
      <c r="GG251" s="15">
        <f>'Investment Analysis'!PW251</f>
        <v/>
      </c>
      <c r="GH251" s="48" t="n"/>
      <c r="GI251" s="18">
        <f>'Investment Analysis'!QF251</f>
        <v/>
      </c>
      <c r="GJ251" s="15">
        <f>'Investment Analysis'!QD251</f>
        <v/>
      </c>
      <c r="GK251" s="48" t="n"/>
      <c r="GL251" s="18">
        <f>'Investment Analysis'!QM251</f>
        <v/>
      </c>
      <c r="GM251" s="15">
        <f>'Investment Analysis'!QK251</f>
        <v/>
      </c>
      <c r="GN251" s="48" t="n"/>
      <c r="GO251" s="18">
        <f>'Investment Analysis'!QT251</f>
        <v/>
      </c>
      <c r="GP251" s="15">
        <f>'Investment Analysis'!QR251</f>
        <v/>
      </c>
      <c r="GQ251" s="48" t="n"/>
      <c r="GR251" s="18">
        <f>'Investment Analysis'!RA251</f>
        <v/>
      </c>
      <c r="GS251" s="15">
        <f>'Investment Analysis'!QY251</f>
        <v/>
      </c>
      <c r="GT251" s="48" t="n"/>
      <c r="GU251" s="18">
        <f>'Investment Analysis'!RH251</f>
        <v/>
      </c>
      <c r="GV251" s="15">
        <f>'Investment Analysis'!RF251</f>
        <v/>
      </c>
      <c r="GW251" s="48" t="n"/>
      <c r="GX251" s="18">
        <f>'Investment Analysis'!RO251</f>
        <v/>
      </c>
      <c r="GY251" s="15">
        <f>'Investment Analysis'!RM251</f>
        <v/>
      </c>
      <c r="GZ251" s="48" t="n"/>
      <c r="HA251" s="18">
        <f>'Investment Analysis'!RV251</f>
        <v/>
      </c>
      <c r="HB251" s="15">
        <f>'Investment Analysis'!RT251</f>
        <v/>
      </c>
      <c r="HC251" s="48" t="n"/>
      <c r="HD251" s="18">
        <f>'Investment Analysis'!SC251</f>
        <v/>
      </c>
      <c r="HE251" s="15">
        <f>'Investment Analysis'!SA251</f>
        <v/>
      </c>
      <c r="HF251" s="48" t="n"/>
      <c r="HG251" s="18">
        <f>'Investment Analysis'!SJ251</f>
        <v/>
      </c>
      <c r="HH251" s="15">
        <f>'Investment Analysis'!SH251</f>
        <v/>
      </c>
      <c r="HI251" s="48" t="n"/>
      <c r="HJ251" s="18">
        <f>'Investment Analysis'!SM251</f>
        <v/>
      </c>
      <c r="HK251" s="15">
        <f>'Investment Analysis'!SK251</f>
        <v/>
      </c>
      <c r="HL251" s="48" t="n"/>
      <c r="HM251" s="18">
        <f>'Investment Analysis'!SP251</f>
        <v/>
      </c>
      <c r="HN251" s="15">
        <f>'Investment Analysis'!SN251</f>
        <v/>
      </c>
      <c r="HO251" s="48" t="n"/>
      <c r="HP251" s="18">
        <f>'Investment Analysis'!TE251</f>
        <v/>
      </c>
      <c r="HQ251" s="15">
        <f>'Investment Analysis'!TC251</f>
        <v/>
      </c>
      <c r="HR251" s="48" t="n"/>
      <c r="HS251" s="18">
        <f>'Investment Analysis'!TL251</f>
        <v/>
      </c>
      <c r="HT251" s="15">
        <f>'Investment Analysis'!TJ251</f>
        <v/>
      </c>
      <c r="HU251" s="48" t="n"/>
      <c r="HV251" s="18">
        <f>'Investment Analysis'!TS251</f>
        <v/>
      </c>
      <c r="HW251" s="15">
        <f>'Investment Analysis'!TQ251</f>
        <v/>
      </c>
      <c r="HX251" s="48" t="n"/>
      <c r="HY251" s="18">
        <f>'Investment Analysis'!TZ251</f>
        <v/>
      </c>
      <c r="HZ251" s="15">
        <f>'Investment Analysis'!TX251</f>
        <v/>
      </c>
      <c r="IA251" s="48" t="n"/>
      <c r="IB251" s="18">
        <f>'Investment Analysis'!UG251</f>
        <v/>
      </c>
      <c r="IC251" s="15">
        <f>'Investment Analysis'!UE251</f>
        <v/>
      </c>
      <c r="ID251" s="48" t="n"/>
      <c r="IE251" s="18">
        <f>'Investment Analysis'!UN251</f>
        <v/>
      </c>
      <c r="IF251" s="15">
        <f>'Investment Analysis'!UL251</f>
        <v/>
      </c>
      <c r="IG251" s="48" t="n"/>
      <c r="IH251" s="18">
        <f>'Investment Analysis'!UU251</f>
        <v/>
      </c>
      <c r="II251" s="15">
        <f>'Investment Analysis'!US251</f>
        <v/>
      </c>
      <c r="IJ251" s="48" t="n"/>
      <c r="IK251" s="18">
        <f>'Investment Analysis'!VB251</f>
        <v/>
      </c>
      <c r="IL251" s="15">
        <f>'Investment Analysis'!UZ251</f>
        <v/>
      </c>
      <c r="IM251" s="48" t="n"/>
      <c r="IN251" s="18">
        <f>'Investment Analysis'!VI251</f>
        <v/>
      </c>
      <c r="IO251" s="15">
        <f>'Investment Analysis'!VG251</f>
        <v/>
      </c>
      <c r="IP251" s="18" t="n"/>
      <c r="IQ251" s="18" t="n"/>
      <c r="IR251" s="18" t="n"/>
      <c r="IS251" s="108">
        <f>IF(IT251&gt;0,IT251-IT250,0)</f>
        <v/>
      </c>
      <c r="IT251" s="48">
        <f>FY251+FV251+FS251+FP251+FM251+FJ251+FG251+FD251+FA251+EX251+EU251+ER251+EO251+EL251+EI251+EF251+EC251+DZ251+DW251+DT251+DQ251+DN251+DK251+DH251+DE251+DB251+CY251+CV251+CS251+CP251+CJ251+CG251+CD251+CA251+BX251+P251+CM251+GT251+GQ251+GN251+GK251+GH251+GE251+GB251+BU251+BR251+BO251+BL251+BI251+BF251+BC251+AZ251+AW251+AT251+AQ251+AN251+AK251+AH251+AE251+AB251+Y251+V251+S251+GW251+GZ251+HC251+HF251+HI251+HL251+HO251+HR251+HU251</f>
        <v/>
      </c>
      <c r="IU251" s="101">
        <f>IF(IT251&gt;0,IV251,0)</f>
        <v/>
      </c>
      <c r="IV251" s="101" t="n"/>
      <c r="IW251" s="15">
        <f>IF(IT251&gt;0,(IT251+IV$11-I$2)/I$2,0)</f>
        <v/>
      </c>
      <c r="IX251" s="113">
        <f>IF(IT251&gt;0,IT251+IV$11-I$2,0)</f>
        <v/>
      </c>
      <c r="IY251" s="21">
        <f>IF(IT251&gt;0,(IT251+IV$11+IV$33+IV$52+IV$73+IV$93+IV$113+IV$133+IV$159+IV$176+IV$201+IV$224+IV$240-IT$8)/IT$8,0)</f>
        <v/>
      </c>
      <c r="IZ251" s="173">
        <f>IF(IT251&gt;0,IT251+IV$11+IV$33+IV$52+IV$73+IV$93+IV$113+IV$133+IV$159+IV$176+IV$201+IV$224+IV$240-IT$8,0)</f>
        <v/>
      </c>
    </row>
    <row r="252">
      <c r="A252" s="554">
        <f>'Investment Analysis'!A252</f>
        <v/>
      </c>
      <c r="B252" s="4">
        <f>'Investment Analysis'!B252</f>
        <v/>
      </c>
      <c r="C252" s="27">
        <f>'Investment Analysis'!C252</f>
        <v/>
      </c>
      <c r="D252" s="14">
        <f>'Investment Analysis'!D252</f>
        <v/>
      </c>
      <c r="E252" s="15">
        <f>'Investment Analysis'!E252</f>
        <v/>
      </c>
      <c r="F252" s="13">
        <f>'Investment Analysis'!G252</f>
        <v/>
      </c>
      <c r="G252" s="14">
        <f>'Investment Analysis'!H252</f>
        <v/>
      </c>
      <c r="H252" s="15">
        <f>'Investment Analysis'!I252</f>
        <v/>
      </c>
      <c r="I252" s="13">
        <f>'Investment Analysis'!K252</f>
        <v/>
      </c>
      <c r="J252" s="14">
        <f>'Investment Analysis'!L252</f>
        <v/>
      </c>
      <c r="K252" s="15">
        <f>'Investment Analysis'!M252</f>
        <v/>
      </c>
      <c r="L252" s="41">
        <f>'Investment Analysis'!T252</f>
        <v/>
      </c>
      <c r="M252" s="21">
        <f>'Investment Analysis'!V252</f>
        <v/>
      </c>
      <c r="N252" s="21">
        <f>'Investment Analysis'!W252</f>
        <v/>
      </c>
      <c r="P252" s="48">
        <f>'Investment Analysis'!Y252</f>
        <v/>
      </c>
      <c r="Q252" s="18" t="n"/>
      <c r="R252" s="83" t="n"/>
      <c r="S252" s="48" t="n"/>
      <c r="T252" s="18">
        <f>'Investment Analysis'!AH252</f>
        <v/>
      </c>
      <c r="U252" s="15">
        <f>'Investment Analysis'!AF252</f>
        <v/>
      </c>
      <c r="V252" s="48" t="n"/>
      <c r="W252" s="18">
        <f>'Investment Analysis'!AO252</f>
        <v/>
      </c>
      <c r="X252" s="15">
        <f>'Investment Analysis'!AM252</f>
        <v/>
      </c>
      <c r="Y252" s="48" t="n"/>
      <c r="Z252" s="18">
        <f>IF(Y252&gt;0,(Y252-Z$5)/Z$5,0)</f>
        <v/>
      </c>
      <c r="AA252" s="15">
        <f>'Investment Analysis'!GM252</f>
        <v/>
      </c>
      <c r="AB252" s="48" t="n"/>
      <c r="AC252" s="18">
        <f>IF(AB252&gt;0,(AB252+8000+5000-AC$5)/AC$5,0)</f>
        <v/>
      </c>
      <c r="AD252" s="15">
        <f>'Investment Analysis'!AT252</f>
        <v/>
      </c>
      <c r="AE252" s="48" t="n"/>
      <c r="AF252" s="18">
        <f>'Investment Analysis'!BC252</f>
        <v/>
      </c>
      <c r="AG252" s="15">
        <f>'Investment Analysis'!BA252</f>
        <v/>
      </c>
      <c r="AH252" s="48" t="n"/>
      <c r="AI252" s="18">
        <f>IF(AH252&gt;0,(AH252-5000+20000+20000-AI$5)/AI$5,0)</f>
        <v/>
      </c>
      <c r="AJ252" s="15">
        <f>'Investment Analysis'!BH252</f>
        <v/>
      </c>
      <c r="AK252" s="48" t="n"/>
      <c r="AL252" s="18">
        <f>IF(AK252&gt;0,(AK252+7000-AL$5)/AL$5,0)</f>
        <v/>
      </c>
      <c r="AM252" s="15">
        <f>'Investment Analysis'!BO252</f>
        <v/>
      </c>
      <c r="AN252" s="48" t="n"/>
      <c r="AO252" s="18">
        <f>IF(AN252&gt;0,(AN252+25000+5000-AO$5)/AO$5,0)</f>
        <v/>
      </c>
      <c r="AP252" s="15">
        <f>'Investment Analysis'!BV252</f>
        <v/>
      </c>
      <c r="AQ252" s="48" t="n"/>
      <c r="AR252" s="18">
        <f>IF(AQ252&gt;0,(AQ252+10000+4000-AR$5)/AR$5,0)</f>
        <v/>
      </c>
      <c r="AS252" s="15">
        <f>'Investment Analysis'!CC252</f>
        <v/>
      </c>
      <c r="AT252" s="48" t="n"/>
      <c r="AU252" s="18">
        <f>'Investment Analysis'!CL252</f>
        <v/>
      </c>
      <c r="AV252" s="15">
        <f>'Investment Analysis'!CJ252</f>
        <v/>
      </c>
      <c r="AW252" s="48" t="n"/>
      <c r="AX252" s="18">
        <f>IF(AW252&gt;0,(AW252+2000-AX$5)/AX$5,0)</f>
        <v/>
      </c>
      <c r="AY252" s="15">
        <f>'Investment Analysis'!CQ252</f>
        <v/>
      </c>
      <c r="AZ252" s="48" t="n"/>
      <c r="BA252" s="18">
        <f>'Investment Analysis'!CZ252</f>
        <v/>
      </c>
      <c r="BB252" s="15">
        <f>'Investment Analysis'!CX252</f>
        <v/>
      </c>
      <c r="BC252" s="48" t="n"/>
      <c r="BD252" s="18">
        <f>IF(BC252&gt;0,(BC252-10000+30000+10000-BD$5)/BD$5,0)</f>
        <v/>
      </c>
      <c r="BE252" s="15">
        <f>'Investment Analysis'!DE252</f>
        <v/>
      </c>
      <c r="BF252" s="48" t="n"/>
      <c r="BG252" s="18">
        <f>'Investment Analysis'!DN252</f>
        <v/>
      </c>
      <c r="BH252" s="15">
        <f>'Investment Analysis'!DL252</f>
        <v/>
      </c>
      <c r="BI252" s="48" t="n"/>
      <c r="BJ252" s="18">
        <f>'Investment Analysis'!EB252</f>
        <v/>
      </c>
      <c r="BK252" s="15">
        <f>'Investment Analysis'!DZ252</f>
        <v/>
      </c>
      <c r="BL252" s="48" t="n"/>
      <c r="BM252" s="18">
        <f>'Investment Analysis'!EI252</f>
        <v/>
      </c>
      <c r="BN252" s="15">
        <f>'Investment Analysis'!EG252</f>
        <v/>
      </c>
      <c r="BO252" s="48" t="n"/>
      <c r="BP252" s="18">
        <f>'Investment Analysis'!DU252</f>
        <v/>
      </c>
      <c r="BQ252" s="15">
        <f>'Investment Analysis'!DS252</f>
        <v/>
      </c>
      <c r="BR252" s="48" t="n"/>
      <c r="BS252" s="18">
        <f>'Investment Analysis'!EP252</f>
        <v/>
      </c>
      <c r="BT252" s="15">
        <f>'Investment Analysis'!EN252</f>
        <v/>
      </c>
      <c r="BU252" s="48" t="n"/>
      <c r="BV252" s="18">
        <f>IF(BU252&gt;0,(BU252+8000-BV$5)/BV$5,0)</f>
        <v/>
      </c>
      <c r="BW252" s="15">
        <f>'Investment Analysis'!EU252</f>
        <v/>
      </c>
      <c r="BX252" s="48" t="n"/>
      <c r="BY252" s="18">
        <f>IF(BX252&gt;0,(BX252-10000-5000-BY$5)/BY$5,0)</f>
        <v/>
      </c>
      <c r="BZ252" s="15">
        <f>'Investment Analysis'!FB252</f>
        <v/>
      </c>
      <c r="CA252" s="48" t="n"/>
      <c r="CB252" s="18">
        <f>IF(CA252&gt;0,(CA252-CB$5)/CB$5,0)</f>
        <v/>
      </c>
      <c r="CC252" s="15">
        <f>'Investment Analysis'!FI252</f>
        <v/>
      </c>
      <c r="CD252" s="48" t="n"/>
      <c r="CE252" s="18">
        <f>'Investment Analysis'!FR252</f>
        <v/>
      </c>
      <c r="CF252" s="15">
        <f>'Investment Analysis'!FP252</f>
        <v/>
      </c>
      <c r="CG252" s="48" t="n"/>
      <c r="CH252" s="18">
        <f>'Investment Analysis'!FR252</f>
        <v/>
      </c>
      <c r="CI252" s="15">
        <f>'Investment Analysis'!FW252</f>
        <v/>
      </c>
      <c r="CJ252" s="48" t="n"/>
      <c r="CK252" s="18">
        <f>IF(CJ252&gt;0,(CJ252+5000+8000-CK$5)/CK$5,0)</f>
        <v/>
      </c>
      <c r="CL252" s="15">
        <f>'Investment Analysis'!GD252</f>
        <v/>
      </c>
      <c r="CM252" s="48" t="n"/>
      <c r="CN252" s="18">
        <f>IF(CM252&gt;0,(CM252-CN$5)/CN$5,0)</f>
        <v/>
      </c>
      <c r="CO252" s="15">
        <f>'Investment Analysis'!GT252</f>
        <v/>
      </c>
      <c r="CP252" s="48" t="n"/>
      <c r="CQ252" s="18">
        <f>IF(CP252&gt;0,(CP252-CQ$5)/CQ$5,0)</f>
        <v/>
      </c>
      <c r="CR252" s="15">
        <f>'Investment Analysis'!HG252</f>
        <v/>
      </c>
      <c r="CS252" s="48" t="n"/>
      <c r="CT252" s="18">
        <f>IF(CS252&gt;0,(CS252-CT$5)/CT$5,0)</f>
        <v/>
      </c>
      <c r="CU252" s="15">
        <f>'Investment Analysis'!HN252</f>
        <v/>
      </c>
      <c r="CV252" s="48" t="n"/>
      <c r="CW252" s="18">
        <f>IF(CV252&gt;0,(CV252-CW$5)/CW$5,0)</f>
        <v/>
      </c>
      <c r="CX252" s="15">
        <f>'Investment Analysis'!IB252</f>
        <v/>
      </c>
      <c r="CY252" s="48" t="n"/>
      <c r="CZ252" s="18">
        <f>IF(CY252&gt;0,(CY252-CZ$5)/CZ$5,0)</f>
        <v/>
      </c>
      <c r="DA252" s="15">
        <f>'Investment Analysis'!II252</f>
        <v/>
      </c>
      <c r="DB252" s="48" t="n"/>
      <c r="DC252" s="18">
        <f>IF(DB252&gt;0,(DB252-DC$5)/DC$5,0)</f>
        <v/>
      </c>
      <c r="DD252" s="15">
        <f>'Investment Analysis'!IP252</f>
        <v/>
      </c>
      <c r="DE252" s="48" t="n"/>
      <c r="DF252" s="18">
        <f>'Investment Analysis'!IY252</f>
        <v/>
      </c>
      <c r="DG252" s="15">
        <f>'Investment Analysis'!IW252</f>
        <v/>
      </c>
      <c r="DH252" s="48" t="n"/>
      <c r="DI252" s="18">
        <f>IF(DH252&gt;0,(DH252-DI$5)/DI$5,0)</f>
        <v/>
      </c>
      <c r="DJ252" s="15">
        <f>'Investment Analysis'!JD252</f>
        <v/>
      </c>
      <c r="DK252" s="48" t="n"/>
      <c r="DL252" s="18">
        <f>IF(DK252&gt;0,(DK252-DL$5)/DL$5,0)</f>
        <v/>
      </c>
      <c r="DM252" s="15">
        <f>'Investment Analysis'!JK252</f>
        <v/>
      </c>
      <c r="DN252" s="48" t="n"/>
      <c r="DO252" s="18">
        <f>IF(DN252&gt;0,(DN252-DO$5)/DO$5,0)</f>
        <v/>
      </c>
      <c r="DP252" s="15">
        <f>'Investment Analysis'!HU252</f>
        <v/>
      </c>
      <c r="DQ252" s="48" t="n"/>
      <c r="DR252" s="18">
        <f>IF(DQ252&gt;0,(DQ252-DR$5)/DR$5,0)</f>
        <v/>
      </c>
      <c r="DS252" s="15">
        <f>'Investment Analysis'!JR252</f>
        <v/>
      </c>
      <c r="DT252" s="48" t="n"/>
      <c r="DU252" s="18">
        <f>IF(DT252&gt;0,(DT252-630.54-DU$5)/DU$5,0)</f>
        <v/>
      </c>
      <c r="DV252" s="15">
        <f>'Investment Analysis'!JY252</f>
        <v/>
      </c>
      <c r="DW252" s="48" t="n"/>
      <c r="DX252" s="18">
        <f>IF(DW252&gt;0,(DW252-DX$5)/DX$5,0)</f>
        <v/>
      </c>
      <c r="DY252" s="15">
        <f>'Investment Analysis'!KF252</f>
        <v/>
      </c>
      <c r="DZ252" s="48" t="n"/>
      <c r="EA252" s="18">
        <f>IF(DZ252&gt;0,(DZ252-EA$5)/EA$5,0)</f>
        <v/>
      </c>
      <c r="EB252" s="15">
        <f>'Investment Analysis'!KM252</f>
        <v/>
      </c>
      <c r="EC252" s="48" t="n"/>
      <c r="ED252" s="18">
        <f>'Investment Analysis'!KV252</f>
        <v/>
      </c>
      <c r="EE252" s="15">
        <f>'Investment Analysis'!KT252</f>
        <v/>
      </c>
      <c r="EF252" s="48" t="n"/>
      <c r="EG252" s="18">
        <f>IF(EF252&gt;0,(EF252-EG$5)/EG$5,0)</f>
        <v/>
      </c>
      <c r="EH252" s="15">
        <f>'Investment Analysis'!LH252</f>
        <v/>
      </c>
      <c r="EI252" s="48" t="n"/>
      <c r="EJ252" s="18">
        <f>'Investment Analysis'!LQ252</f>
        <v/>
      </c>
      <c r="EK252" s="15">
        <f>'Investment Analysis'!LO252</f>
        <v/>
      </c>
      <c r="EL252" s="48" t="n"/>
      <c r="EM252" s="18">
        <f>IF(EL252&gt;0,(EL252-EM$4)/EM$4,0)</f>
        <v/>
      </c>
      <c r="EN252" s="15">
        <f>'Investment Analysis'!LX252</f>
        <v/>
      </c>
      <c r="EO252" s="48" t="n"/>
      <c r="EP252" s="68">
        <f>IF(EO252&gt;0,(EO252-500-EP$5)/EP$5,0)</f>
        <v/>
      </c>
      <c r="EQ252" s="15">
        <f>'Investment Analysis'!MC252</f>
        <v/>
      </c>
      <c r="ER252" s="48" t="n"/>
      <c r="ES252" s="18">
        <f>'Investment Analysis'!LX252</f>
        <v/>
      </c>
      <c r="ET252" s="15">
        <f>'Investment Analysis'!LA252</f>
        <v/>
      </c>
      <c r="EU252" s="48" t="n"/>
      <c r="EV252" s="18">
        <f>'Investment Analysis'!ML252</f>
        <v/>
      </c>
      <c r="EW252" s="15">
        <f>'Investment Analysis'!MJ252</f>
        <v/>
      </c>
      <c r="EX252" s="48" t="n"/>
      <c r="EY252" s="18">
        <f>IF(EX252&gt;0,(EX252-EY$5)/EY$5,0)</f>
        <v/>
      </c>
      <c r="EZ252" s="15">
        <f>'Investment Analysis'!MQ252</f>
        <v/>
      </c>
      <c r="FA252" s="48" t="n"/>
      <c r="FB252" s="18">
        <f>IF(FA252&gt;0,(FA252-FB$5)/FB$5,0)</f>
        <v/>
      </c>
      <c r="FC252" s="15">
        <f>'Investment Analysis'!MX252</f>
        <v/>
      </c>
      <c r="FD252" s="48" t="n"/>
      <c r="FE252" s="18">
        <f>IF(FD252&gt;0,(FD252-FE$5)/FE$5,0)</f>
        <v/>
      </c>
      <c r="FF252" s="15">
        <f>'Investment Analysis'!NE252</f>
        <v/>
      </c>
      <c r="FG252" s="48" t="n"/>
      <c r="FH252" s="18">
        <f>IF(FG252&gt;0,(FG252-FH$5)/FH$5,0)</f>
        <v/>
      </c>
      <c r="FI252" s="15">
        <f>'Investment Analysis'!NL252</f>
        <v/>
      </c>
      <c r="FJ252" s="48" t="n"/>
      <c r="FK252" s="18">
        <f>IF(FJ252&gt;0,(FJ252-FK$5)/FK$5,0)</f>
        <v/>
      </c>
      <c r="FL252" s="15">
        <f>'Investment Analysis'!NS252</f>
        <v/>
      </c>
      <c r="FM252" s="48" t="n"/>
      <c r="FN252" s="18">
        <f>IF(FM252&gt;0,(FM252-FN$5)/FN$5,0)</f>
        <v/>
      </c>
      <c r="FO252" s="15">
        <f>'Investment Analysis'!NZ252</f>
        <v/>
      </c>
      <c r="FP252" s="48" t="n"/>
      <c r="FQ252" s="18">
        <f>IF(FP252&gt;0,(FP252-FQ$5)/FQ$5,0)</f>
        <v/>
      </c>
      <c r="FR252" s="15">
        <f>'Investment Analysis'!OG252</f>
        <v/>
      </c>
      <c r="FS252" s="48" t="n"/>
      <c r="FT252" s="18">
        <f>IF(FS252&gt;0,(FS252-FT$5)/FT$5,0)</f>
        <v/>
      </c>
      <c r="FU252" s="15">
        <f>'Investment Analysis'!ON252</f>
        <v/>
      </c>
      <c r="FV252" s="48" t="n"/>
      <c r="FW252" s="18">
        <f>IF(FV252&gt;0,(FV252-FW$5)/FW$5,0)</f>
        <v/>
      </c>
      <c r="FX252" s="15">
        <f>'Investment Analysis'!OU252</f>
        <v/>
      </c>
      <c r="FY252" s="48" t="n"/>
      <c r="FZ252" s="18">
        <f>IF(FY252&gt;0,(FY252-FZ$5)/FZ$5,0)</f>
        <v/>
      </c>
      <c r="GA252" s="15">
        <f>'Investment Analysis'!PB252</f>
        <v/>
      </c>
      <c r="GB252" s="48" t="n"/>
      <c r="GC252" s="18">
        <f>'Investment Analysis'!PK252</f>
        <v/>
      </c>
      <c r="GD252" s="15">
        <f>'Investment Analysis'!PI252</f>
        <v/>
      </c>
      <c r="GE252" s="48" t="n"/>
      <c r="GF252" s="18">
        <f>'Investment Analysis'!PY252</f>
        <v/>
      </c>
      <c r="GG252" s="15">
        <f>'Investment Analysis'!PW252</f>
        <v/>
      </c>
      <c r="GH252" s="48" t="n"/>
      <c r="GI252" s="18">
        <f>'Investment Analysis'!QF252</f>
        <v/>
      </c>
      <c r="GJ252" s="15">
        <f>'Investment Analysis'!QD252</f>
        <v/>
      </c>
      <c r="GK252" s="48" t="n"/>
      <c r="GL252" s="18">
        <f>'Investment Analysis'!QM252</f>
        <v/>
      </c>
      <c r="GM252" s="15">
        <f>'Investment Analysis'!QK252</f>
        <v/>
      </c>
      <c r="GN252" s="48" t="n"/>
      <c r="GO252" s="18">
        <f>'Investment Analysis'!QT252</f>
        <v/>
      </c>
      <c r="GP252" s="15">
        <f>'Investment Analysis'!QR252</f>
        <v/>
      </c>
      <c r="GQ252" s="48" t="n"/>
      <c r="GR252" s="18">
        <f>'Investment Analysis'!RA252</f>
        <v/>
      </c>
      <c r="GS252" s="15">
        <f>'Investment Analysis'!QY252</f>
        <v/>
      </c>
      <c r="GT252" s="48" t="n"/>
      <c r="GU252" s="18">
        <f>'Investment Analysis'!RH252</f>
        <v/>
      </c>
      <c r="GV252" s="15">
        <f>'Investment Analysis'!RF252</f>
        <v/>
      </c>
      <c r="GW252" s="48" t="n"/>
      <c r="GX252" s="18">
        <f>'Investment Analysis'!RO252</f>
        <v/>
      </c>
      <c r="GY252" s="15">
        <f>'Investment Analysis'!RM252</f>
        <v/>
      </c>
      <c r="GZ252" s="48" t="n"/>
      <c r="HA252" s="18">
        <f>'Investment Analysis'!RV252</f>
        <v/>
      </c>
      <c r="HB252" s="15">
        <f>'Investment Analysis'!RT252</f>
        <v/>
      </c>
      <c r="HC252" s="48" t="n"/>
      <c r="HD252" s="18">
        <f>'Investment Analysis'!SC252</f>
        <v/>
      </c>
      <c r="HE252" s="15">
        <f>'Investment Analysis'!SA252</f>
        <v/>
      </c>
      <c r="HF252" s="48" t="n"/>
      <c r="HG252" s="18">
        <f>'Investment Analysis'!SJ252</f>
        <v/>
      </c>
      <c r="HH252" s="15">
        <f>'Investment Analysis'!SH252</f>
        <v/>
      </c>
      <c r="HI252" s="48" t="n"/>
      <c r="HJ252" s="18">
        <f>'Investment Analysis'!SM252</f>
        <v/>
      </c>
      <c r="HK252" s="15">
        <f>'Investment Analysis'!SK252</f>
        <v/>
      </c>
      <c r="HL252" s="48" t="n"/>
      <c r="HM252" s="18">
        <f>'Investment Analysis'!SP252</f>
        <v/>
      </c>
      <c r="HN252" s="15">
        <f>'Investment Analysis'!SN252</f>
        <v/>
      </c>
      <c r="HO252" s="48" t="n"/>
      <c r="HP252" s="18">
        <f>'Investment Analysis'!TE252</f>
        <v/>
      </c>
      <c r="HQ252" s="15">
        <f>'Investment Analysis'!TC252</f>
        <v/>
      </c>
      <c r="HR252" s="48" t="n"/>
      <c r="HS252" s="18">
        <f>'Investment Analysis'!TL252</f>
        <v/>
      </c>
      <c r="HT252" s="15">
        <f>'Investment Analysis'!TJ252</f>
        <v/>
      </c>
      <c r="HU252" s="48" t="n"/>
      <c r="HV252" s="18">
        <f>'Investment Analysis'!TS252</f>
        <v/>
      </c>
      <c r="HW252" s="15">
        <f>'Investment Analysis'!TQ252</f>
        <v/>
      </c>
      <c r="HX252" s="48" t="n"/>
      <c r="HY252" s="18">
        <f>'Investment Analysis'!TZ252</f>
        <v/>
      </c>
      <c r="HZ252" s="15">
        <f>'Investment Analysis'!TX252</f>
        <v/>
      </c>
      <c r="IA252" s="48" t="n"/>
      <c r="IB252" s="18">
        <f>'Investment Analysis'!UG252</f>
        <v/>
      </c>
      <c r="IC252" s="15">
        <f>'Investment Analysis'!UE252</f>
        <v/>
      </c>
      <c r="ID252" s="48" t="n"/>
      <c r="IE252" s="18">
        <f>'Investment Analysis'!UN252</f>
        <v/>
      </c>
      <c r="IF252" s="15">
        <f>'Investment Analysis'!UL252</f>
        <v/>
      </c>
      <c r="IG252" s="48" t="n"/>
      <c r="IH252" s="18">
        <f>'Investment Analysis'!UU252</f>
        <v/>
      </c>
      <c r="II252" s="15">
        <f>'Investment Analysis'!US252</f>
        <v/>
      </c>
      <c r="IJ252" s="48" t="n"/>
      <c r="IK252" s="18">
        <f>'Investment Analysis'!VB252</f>
        <v/>
      </c>
      <c r="IL252" s="15">
        <f>'Investment Analysis'!UZ252</f>
        <v/>
      </c>
      <c r="IM252" s="48" t="n"/>
      <c r="IN252" s="18">
        <f>'Investment Analysis'!VI252</f>
        <v/>
      </c>
      <c r="IO252" s="15">
        <f>'Investment Analysis'!VG252</f>
        <v/>
      </c>
      <c r="IP252" s="18" t="n"/>
      <c r="IQ252" s="18" t="n"/>
      <c r="IR252" s="18" t="n"/>
      <c r="IS252" s="108">
        <f>IF(IT252&gt;0,IT252-IT251,0)</f>
        <v/>
      </c>
      <c r="IT252" s="48">
        <f>FY252+FV252+FS252+FP252+FM252+FJ252+FG252+FD252+FA252+EX252+EU252+ER252+EO252+EL252+EI252+EF252+EC252+DZ252+DW252+DT252+DQ252+DN252+DK252+DH252+DE252+DB252+CY252+CV252+CS252+CP252+CJ252+CG252+CD252+CA252+BX252+P252+CM252+GT252+GQ252+GN252+GK252+GH252+GE252+GB252+BU252+BR252+BO252+BL252+BI252+BF252+BC252+AZ252+AW252+AT252+AQ252+AN252+AK252+AH252+AE252+AB252+Y252+V252+S252+GW252+GZ252+HC252+HF252+HI252+HL252+HO252+HR252+HU252</f>
        <v/>
      </c>
      <c r="IU252" s="101">
        <f>IF(IT252&gt;0,IV252,0)</f>
        <v/>
      </c>
      <c r="IV252" s="101" t="n"/>
      <c r="IW252" s="15">
        <f>IF(IT252&gt;0,(IT252+IV$11-I$2)/I$2,0)</f>
        <v/>
      </c>
      <c r="IX252" s="113">
        <f>IF(IT252&gt;0,IT252+IV$11-I$2,0)</f>
        <v/>
      </c>
      <c r="IY252" s="21">
        <f>IF(IT252&gt;0,(IT252+IV$11+IV$33+IV$52+IV$73+IV$93+IV$113+IV$133+IV$159+IV$176+IV$201+IV$224+IV$240-IT$8)/IT$8,0)</f>
        <v/>
      </c>
      <c r="IZ252" s="173">
        <f>IF(IT252&gt;0,IT252+IV$11+IV$33+IV$52+IV$73+IV$93+IV$113+IV$133+IV$159+IV$176+IV$201+IV$224+IV$240-IT$8,0)</f>
        <v/>
      </c>
    </row>
    <row r="253">
      <c r="A253" s="554">
        <f>'Investment Analysis'!A253</f>
        <v/>
      </c>
      <c r="B253" s="4">
        <f>'Investment Analysis'!B253</f>
        <v/>
      </c>
      <c r="C253" s="27">
        <f>'Investment Analysis'!C253</f>
        <v/>
      </c>
      <c r="D253" s="14">
        <f>'Investment Analysis'!D253</f>
        <v/>
      </c>
      <c r="E253" s="15">
        <f>'Investment Analysis'!E253</f>
        <v/>
      </c>
      <c r="F253" s="13">
        <f>'Investment Analysis'!G253</f>
        <v/>
      </c>
      <c r="G253" s="14">
        <f>'Investment Analysis'!H253</f>
        <v/>
      </c>
      <c r="H253" s="15">
        <f>'Investment Analysis'!I253</f>
        <v/>
      </c>
      <c r="I253" s="13">
        <f>'Investment Analysis'!K253</f>
        <v/>
      </c>
      <c r="J253" s="14">
        <f>'Investment Analysis'!L253</f>
        <v/>
      </c>
      <c r="K253" s="15">
        <f>'Investment Analysis'!M253</f>
        <v/>
      </c>
      <c r="L253" s="41">
        <f>'Investment Analysis'!T253</f>
        <v/>
      </c>
      <c r="M253" s="21">
        <f>'Investment Analysis'!V253</f>
        <v/>
      </c>
      <c r="N253" s="21">
        <f>'Investment Analysis'!W253</f>
        <v/>
      </c>
      <c r="P253" s="48">
        <f>'Investment Analysis'!Y253</f>
        <v/>
      </c>
      <c r="Q253" s="18" t="n"/>
      <c r="R253" s="83" t="n"/>
      <c r="S253" s="48" t="n"/>
      <c r="T253" s="18">
        <f>'Investment Analysis'!AH253</f>
        <v/>
      </c>
      <c r="U253" s="15">
        <f>'Investment Analysis'!AF253</f>
        <v/>
      </c>
      <c r="V253" s="48" t="n"/>
      <c r="W253" s="18">
        <f>'Investment Analysis'!AO253</f>
        <v/>
      </c>
      <c r="X253" s="15">
        <f>'Investment Analysis'!AM253</f>
        <v/>
      </c>
      <c r="Y253" s="48" t="n"/>
      <c r="Z253" s="18">
        <f>IF(Y253&gt;0,(Y253-Z$5)/Z$5,0)</f>
        <v/>
      </c>
      <c r="AA253" s="15">
        <f>'Investment Analysis'!GM253</f>
        <v/>
      </c>
      <c r="AB253" s="48" t="n"/>
      <c r="AC253" s="18">
        <f>IF(AB253&gt;0,(AB253+8000+5000-AC$5)/AC$5,0)</f>
        <v/>
      </c>
      <c r="AD253" s="15">
        <f>'Investment Analysis'!AT253</f>
        <v/>
      </c>
      <c r="AE253" s="48" t="n"/>
      <c r="AF253" s="18">
        <f>'Investment Analysis'!BC253</f>
        <v/>
      </c>
      <c r="AG253" s="15">
        <f>'Investment Analysis'!BA253</f>
        <v/>
      </c>
      <c r="AH253" s="48" t="n"/>
      <c r="AI253" s="18">
        <f>IF(AH253&gt;0,(AH253-5000+20000+20000-AI$5)/AI$5,0)</f>
        <v/>
      </c>
      <c r="AJ253" s="15">
        <f>'Investment Analysis'!BH253</f>
        <v/>
      </c>
      <c r="AK253" s="48" t="n"/>
      <c r="AL253" s="18">
        <f>IF(AK253&gt;0,(AK253+7000-AL$5)/AL$5,0)</f>
        <v/>
      </c>
      <c r="AM253" s="15">
        <f>'Investment Analysis'!BO253</f>
        <v/>
      </c>
      <c r="AN253" s="48" t="n"/>
      <c r="AO253" s="18">
        <f>IF(AN253&gt;0,(AN253+25000+5000-AO$5)/AO$5,0)</f>
        <v/>
      </c>
      <c r="AP253" s="15">
        <f>'Investment Analysis'!BV253</f>
        <v/>
      </c>
      <c r="AQ253" s="48" t="n"/>
      <c r="AR253" s="18">
        <f>IF(AQ253&gt;0,(AQ253+10000+4000-AR$5)/AR$5,0)</f>
        <v/>
      </c>
      <c r="AS253" s="15">
        <f>'Investment Analysis'!CC253</f>
        <v/>
      </c>
      <c r="AT253" s="48" t="n"/>
      <c r="AU253" s="18">
        <f>'Investment Analysis'!CL253</f>
        <v/>
      </c>
      <c r="AV253" s="15">
        <f>'Investment Analysis'!CJ253</f>
        <v/>
      </c>
      <c r="AW253" s="48" t="n"/>
      <c r="AX253" s="18">
        <f>IF(AW253&gt;0,(AW253+2000-AX$5)/AX$5,0)</f>
        <v/>
      </c>
      <c r="AY253" s="15">
        <f>'Investment Analysis'!CQ253</f>
        <v/>
      </c>
      <c r="AZ253" s="48" t="n"/>
      <c r="BA253" s="18">
        <f>'Investment Analysis'!CZ253</f>
        <v/>
      </c>
      <c r="BB253" s="15">
        <f>'Investment Analysis'!CX253</f>
        <v/>
      </c>
      <c r="BC253" s="48" t="n"/>
      <c r="BD253" s="18">
        <f>IF(BC253&gt;0,(BC253-10000+30000+10000-BD$5)/BD$5,0)</f>
        <v/>
      </c>
      <c r="BE253" s="15">
        <f>'Investment Analysis'!DE253</f>
        <v/>
      </c>
      <c r="BF253" s="48" t="n"/>
      <c r="BG253" s="18">
        <f>'Investment Analysis'!DN253</f>
        <v/>
      </c>
      <c r="BH253" s="15">
        <f>'Investment Analysis'!DL253</f>
        <v/>
      </c>
      <c r="BI253" s="48" t="n"/>
      <c r="BJ253" s="18">
        <f>'Investment Analysis'!EB253</f>
        <v/>
      </c>
      <c r="BK253" s="15">
        <f>'Investment Analysis'!DZ253</f>
        <v/>
      </c>
      <c r="BL253" s="48" t="n"/>
      <c r="BM253" s="18">
        <f>'Investment Analysis'!EI253</f>
        <v/>
      </c>
      <c r="BN253" s="15">
        <f>'Investment Analysis'!EG253</f>
        <v/>
      </c>
      <c r="BO253" s="48" t="n"/>
      <c r="BP253" s="18">
        <f>'Investment Analysis'!DU253</f>
        <v/>
      </c>
      <c r="BQ253" s="15">
        <f>'Investment Analysis'!DS253</f>
        <v/>
      </c>
      <c r="BR253" s="48" t="n"/>
      <c r="BS253" s="18">
        <f>'Investment Analysis'!EP253</f>
        <v/>
      </c>
      <c r="BT253" s="15">
        <f>'Investment Analysis'!EN253</f>
        <v/>
      </c>
      <c r="BU253" s="48" t="n"/>
      <c r="BV253" s="18">
        <f>IF(BU253&gt;0,(BU253+8000-BV$5)/BV$5,0)</f>
        <v/>
      </c>
      <c r="BW253" s="15">
        <f>'Investment Analysis'!EU253</f>
        <v/>
      </c>
      <c r="BX253" s="48" t="n"/>
      <c r="BY253" s="18">
        <f>IF(BX253&gt;0,(BX253-10000-5000-BY$5)/BY$5,0)</f>
        <v/>
      </c>
      <c r="BZ253" s="15">
        <f>'Investment Analysis'!FB253</f>
        <v/>
      </c>
      <c r="CA253" s="48" t="n"/>
      <c r="CB253" s="18">
        <f>IF(CA253&gt;0,(CA253-CB$5)/CB$5,0)</f>
        <v/>
      </c>
      <c r="CC253" s="15">
        <f>'Investment Analysis'!FI253</f>
        <v/>
      </c>
      <c r="CD253" s="48" t="n"/>
      <c r="CE253" s="18">
        <f>'Investment Analysis'!FR253</f>
        <v/>
      </c>
      <c r="CF253" s="15">
        <f>'Investment Analysis'!FP253</f>
        <v/>
      </c>
      <c r="CG253" s="48" t="n"/>
      <c r="CH253" s="18">
        <f>'Investment Analysis'!FR253</f>
        <v/>
      </c>
      <c r="CI253" s="15">
        <f>'Investment Analysis'!FW253</f>
        <v/>
      </c>
      <c r="CJ253" s="48" t="n"/>
      <c r="CK253" s="18">
        <f>IF(CJ253&gt;0,(CJ253+5000+8000-CK$5)/CK$5,0)</f>
        <v/>
      </c>
      <c r="CL253" s="15">
        <f>'Investment Analysis'!GD253</f>
        <v/>
      </c>
      <c r="CM253" s="48" t="n"/>
      <c r="CN253" s="18">
        <f>IF(CM253&gt;0,(CM253-CN$5)/CN$5,0)</f>
        <v/>
      </c>
      <c r="CO253" s="15">
        <f>'Investment Analysis'!GT253</f>
        <v/>
      </c>
      <c r="CP253" s="48" t="n"/>
      <c r="CQ253" s="18">
        <f>IF(CP253&gt;0,(CP253-CQ$5)/CQ$5,0)</f>
        <v/>
      </c>
      <c r="CR253" s="15">
        <f>'Investment Analysis'!HG253</f>
        <v/>
      </c>
      <c r="CS253" s="48" t="n"/>
      <c r="CT253" s="18">
        <f>IF(CS253&gt;0,(CS253-CT$5)/CT$5,0)</f>
        <v/>
      </c>
      <c r="CU253" s="15">
        <f>'Investment Analysis'!HN253</f>
        <v/>
      </c>
      <c r="CV253" s="48" t="n"/>
      <c r="CW253" s="18">
        <f>IF(CV253&gt;0,(CV253-CW$5)/CW$5,0)</f>
        <v/>
      </c>
      <c r="CX253" s="15">
        <f>'Investment Analysis'!IB253</f>
        <v/>
      </c>
      <c r="CY253" s="48" t="n"/>
      <c r="CZ253" s="18">
        <f>IF(CY253&gt;0,(CY253-CZ$5)/CZ$5,0)</f>
        <v/>
      </c>
      <c r="DA253" s="15">
        <f>'Investment Analysis'!II253</f>
        <v/>
      </c>
      <c r="DB253" s="48" t="n"/>
      <c r="DC253" s="18">
        <f>IF(DB253&gt;0,(DB253-DC$5)/DC$5,0)</f>
        <v/>
      </c>
      <c r="DD253" s="15">
        <f>'Investment Analysis'!IP253</f>
        <v/>
      </c>
      <c r="DE253" s="48" t="n"/>
      <c r="DF253" s="18">
        <f>'Investment Analysis'!IY253</f>
        <v/>
      </c>
      <c r="DG253" s="15">
        <f>'Investment Analysis'!IW253</f>
        <v/>
      </c>
      <c r="DH253" s="48" t="n"/>
      <c r="DI253" s="18">
        <f>IF(DH253&gt;0,(DH253-DI$5)/DI$5,0)</f>
        <v/>
      </c>
      <c r="DJ253" s="15">
        <f>'Investment Analysis'!JD253</f>
        <v/>
      </c>
      <c r="DK253" s="48" t="n"/>
      <c r="DL253" s="18">
        <f>IF(DK253&gt;0,(DK253-DL$5)/DL$5,0)</f>
        <v/>
      </c>
      <c r="DM253" s="15">
        <f>'Investment Analysis'!JK253</f>
        <v/>
      </c>
      <c r="DN253" s="48" t="n"/>
      <c r="DO253" s="18">
        <f>IF(DN253&gt;0,(DN253-DO$5)/DO$5,0)</f>
        <v/>
      </c>
      <c r="DP253" s="15">
        <f>'Investment Analysis'!HU253</f>
        <v/>
      </c>
      <c r="DQ253" s="48" t="n"/>
      <c r="DR253" s="18">
        <f>IF(DQ253&gt;0,(DQ253-DR$5)/DR$5,0)</f>
        <v/>
      </c>
      <c r="DS253" s="15">
        <f>'Investment Analysis'!JR253</f>
        <v/>
      </c>
      <c r="DT253" s="48" t="n"/>
      <c r="DU253" s="18">
        <f>IF(DT253&gt;0,(DT253-630.54-DU$5)/DU$5,0)</f>
        <v/>
      </c>
      <c r="DV253" s="15">
        <f>'Investment Analysis'!JY253</f>
        <v/>
      </c>
      <c r="DW253" s="48" t="n"/>
      <c r="DX253" s="18">
        <f>IF(DW253&gt;0,(DW253-DX$5)/DX$5,0)</f>
        <v/>
      </c>
      <c r="DY253" s="15">
        <f>'Investment Analysis'!KF253</f>
        <v/>
      </c>
      <c r="DZ253" s="48" t="n"/>
      <c r="EA253" s="18">
        <f>IF(DZ253&gt;0,(DZ253-EA$5)/EA$5,0)</f>
        <v/>
      </c>
      <c r="EB253" s="15">
        <f>'Investment Analysis'!KM253</f>
        <v/>
      </c>
      <c r="EC253" s="48" t="n"/>
      <c r="ED253" s="18">
        <f>'Investment Analysis'!KV253</f>
        <v/>
      </c>
      <c r="EE253" s="15">
        <f>'Investment Analysis'!KT253</f>
        <v/>
      </c>
      <c r="EF253" s="48" t="n"/>
      <c r="EG253" s="18">
        <f>IF(EF253&gt;0,(EF253-EG$5)/EG$5,0)</f>
        <v/>
      </c>
      <c r="EH253" s="15">
        <f>'Investment Analysis'!LH253</f>
        <v/>
      </c>
      <c r="EI253" s="48" t="n"/>
      <c r="EJ253" s="18">
        <f>'Investment Analysis'!LQ253</f>
        <v/>
      </c>
      <c r="EK253" s="15">
        <f>'Investment Analysis'!LO253</f>
        <v/>
      </c>
      <c r="EL253" s="48" t="n"/>
      <c r="EM253" s="18">
        <f>IF(EL253&gt;0,(EL253-EM$4)/EM$4,0)</f>
        <v/>
      </c>
      <c r="EN253" s="15">
        <f>'Investment Analysis'!LX253</f>
        <v/>
      </c>
      <c r="EO253" s="48" t="n"/>
      <c r="EP253" s="68">
        <f>IF(EO253&gt;0,(EO253-500-EP$5)/EP$5,0)</f>
        <v/>
      </c>
      <c r="EQ253" s="15">
        <f>'Investment Analysis'!MC253</f>
        <v/>
      </c>
      <c r="ER253" s="48" t="n"/>
      <c r="ES253" s="18">
        <f>'Investment Analysis'!LX253</f>
        <v/>
      </c>
      <c r="ET253" s="15">
        <f>'Investment Analysis'!LA253</f>
        <v/>
      </c>
      <c r="EU253" s="48" t="n"/>
      <c r="EV253" s="18">
        <f>'Investment Analysis'!ML253</f>
        <v/>
      </c>
      <c r="EW253" s="15">
        <f>'Investment Analysis'!MJ253</f>
        <v/>
      </c>
      <c r="EX253" s="48" t="n"/>
      <c r="EY253" s="18">
        <f>IF(EX253&gt;0,(EX253-EY$5)/EY$5,0)</f>
        <v/>
      </c>
      <c r="EZ253" s="15">
        <f>'Investment Analysis'!MQ253</f>
        <v/>
      </c>
      <c r="FA253" s="48" t="n"/>
      <c r="FB253" s="18">
        <f>IF(FA253&gt;0,(FA253-FB$5)/FB$5,0)</f>
        <v/>
      </c>
      <c r="FC253" s="15">
        <f>'Investment Analysis'!MX253</f>
        <v/>
      </c>
      <c r="FD253" s="48" t="n"/>
      <c r="FE253" s="18">
        <f>IF(FD253&gt;0,(FD253-FE$5)/FE$5,0)</f>
        <v/>
      </c>
      <c r="FF253" s="15">
        <f>'Investment Analysis'!NE253</f>
        <v/>
      </c>
      <c r="FG253" s="48" t="n"/>
      <c r="FH253" s="18">
        <f>IF(FG253&gt;0,(FG253-FH$5)/FH$5,0)</f>
        <v/>
      </c>
      <c r="FI253" s="15">
        <f>'Investment Analysis'!NL253</f>
        <v/>
      </c>
      <c r="FJ253" s="48" t="n"/>
      <c r="FK253" s="18">
        <f>IF(FJ253&gt;0,(FJ253-FK$5)/FK$5,0)</f>
        <v/>
      </c>
      <c r="FL253" s="15">
        <f>'Investment Analysis'!NS253</f>
        <v/>
      </c>
      <c r="FM253" s="48" t="n"/>
      <c r="FN253" s="18">
        <f>IF(FM253&gt;0,(FM253-FN$5)/FN$5,0)</f>
        <v/>
      </c>
      <c r="FO253" s="15">
        <f>'Investment Analysis'!NZ253</f>
        <v/>
      </c>
      <c r="FP253" s="48" t="n"/>
      <c r="FQ253" s="18">
        <f>IF(FP253&gt;0,(FP253-FQ$5)/FQ$5,0)</f>
        <v/>
      </c>
      <c r="FR253" s="15">
        <f>'Investment Analysis'!OG253</f>
        <v/>
      </c>
      <c r="FS253" s="48" t="n"/>
      <c r="FT253" s="18">
        <f>IF(FS253&gt;0,(FS253-FT$5)/FT$5,0)</f>
        <v/>
      </c>
      <c r="FU253" s="15">
        <f>'Investment Analysis'!ON253</f>
        <v/>
      </c>
      <c r="FV253" s="48" t="n"/>
      <c r="FW253" s="18">
        <f>IF(FV253&gt;0,(FV253-FW$5)/FW$5,0)</f>
        <v/>
      </c>
      <c r="FX253" s="15">
        <f>'Investment Analysis'!OU253</f>
        <v/>
      </c>
      <c r="FY253" s="48" t="n"/>
      <c r="FZ253" s="18">
        <f>IF(FY253&gt;0,(FY253-FZ$5)/FZ$5,0)</f>
        <v/>
      </c>
      <c r="GA253" s="15">
        <f>'Investment Analysis'!PB253</f>
        <v/>
      </c>
      <c r="GB253" s="48" t="n"/>
      <c r="GC253" s="18">
        <f>'Investment Analysis'!PK253</f>
        <v/>
      </c>
      <c r="GD253" s="15">
        <f>'Investment Analysis'!PI253</f>
        <v/>
      </c>
      <c r="GE253" s="48" t="n"/>
      <c r="GF253" s="18">
        <f>'Investment Analysis'!PY253</f>
        <v/>
      </c>
      <c r="GG253" s="15">
        <f>'Investment Analysis'!PW253</f>
        <v/>
      </c>
      <c r="GH253" s="48" t="n"/>
      <c r="GI253" s="18">
        <f>'Investment Analysis'!QF253</f>
        <v/>
      </c>
      <c r="GJ253" s="15">
        <f>'Investment Analysis'!QD253</f>
        <v/>
      </c>
      <c r="GK253" s="48" t="n"/>
      <c r="GL253" s="18">
        <f>'Investment Analysis'!QM253</f>
        <v/>
      </c>
      <c r="GM253" s="15">
        <f>'Investment Analysis'!QK253</f>
        <v/>
      </c>
      <c r="GN253" s="48" t="n"/>
      <c r="GO253" s="18">
        <f>'Investment Analysis'!QT253</f>
        <v/>
      </c>
      <c r="GP253" s="15">
        <f>'Investment Analysis'!QR253</f>
        <v/>
      </c>
      <c r="GQ253" s="48" t="n"/>
      <c r="GR253" s="18">
        <f>'Investment Analysis'!RA253</f>
        <v/>
      </c>
      <c r="GS253" s="15">
        <f>'Investment Analysis'!QY253</f>
        <v/>
      </c>
      <c r="GT253" s="48" t="n"/>
      <c r="GU253" s="18">
        <f>'Investment Analysis'!RH253</f>
        <v/>
      </c>
      <c r="GV253" s="15">
        <f>'Investment Analysis'!RF253</f>
        <v/>
      </c>
      <c r="GW253" s="48" t="n"/>
      <c r="GX253" s="18">
        <f>'Investment Analysis'!RO253</f>
        <v/>
      </c>
      <c r="GY253" s="15">
        <f>'Investment Analysis'!RM253</f>
        <v/>
      </c>
      <c r="GZ253" s="48" t="n"/>
      <c r="HA253" s="18">
        <f>'Investment Analysis'!RV253</f>
        <v/>
      </c>
      <c r="HB253" s="15">
        <f>'Investment Analysis'!RT253</f>
        <v/>
      </c>
      <c r="HC253" s="48" t="n"/>
      <c r="HD253" s="18">
        <f>'Investment Analysis'!SC253</f>
        <v/>
      </c>
      <c r="HE253" s="15">
        <f>'Investment Analysis'!SA253</f>
        <v/>
      </c>
      <c r="HF253" s="48" t="n"/>
      <c r="HG253" s="18">
        <f>'Investment Analysis'!SJ253</f>
        <v/>
      </c>
      <c r="HH253" s="15">
        <f>'Investment Analysis'!SH253</f>
        <v/>
      </c>
      <c r="HI253" s="48" t="n"/>
      <c r="HJ253" s="18">
        <f>'Investment Analysis'!SM253</f>
        <v/>
      </c>
      <c r="HK253" s="15">
        <f>'Investment Analysis'!SK253</f>
        <v/>
      </c>
      <c r="HL253" s="48" t="n"/>
      <c r="HM253" s="18">
        <f>'Investment Analysis'!SP253</f>
        <v/>
      </c>
      <c r="HN253" s="15">
        <f>'Investment Analysis'!SN253</f>
        <v/>
      </c>
      <c r="HO253" s="48" t="n"/>
      <c r="HP253" s="18">
        <f>'Investment Analysis'!TE253</f>
        <v/>
      </c>
      <c r="HQ253" s="15">
        <f>'Investment Analysis'!TC253</f>
        <v/>
      </c>
      <c r="HR253" s="48" t="n"/>
      <c r="HS253" s="18">
        <f>'Investment Analysis'!TL253</f>
        <v/>
      </c>
      <c r="HT253" s="15">
        <f>'Investment Analysis'!TJ253</f>
        <v/>
      </c>
      <c r="HU253" s="48" t="n"/>
      <c r="HV253" s="18">
        <f>'Investment Analysis'!TS253</f>
        <v/>
      </c>
      <c r="HW253" s="15">
        <f>'Investment Analysis'!TQ253</f>
        <v/>
      </c>
      <c r="HX253" s="48" t="n"/>
      <c r="HY253" s="18">
        <f>'Investment Analysis'!TZ253</f>
        <v/>
      </c>
      <c r="HZ253" s="15">
        <f>'Investment Analysis'!TX253</f>
        <v/>
      </c>
      <c r="IA253" s="48" t="n"/>
      <c r="IB253" s="18">
        <f>'Investment Analysis'!UG253</f>
        <v/>
      </c>
      <c r="IC253" s="15">
        <f>'Investment Analysis'!UE253</f>
        <v/>
      </c>
      <c r="ID253" s="48" t="n"/>
      <c r="IE253" s="18">
        <f>'Investment Analysis'!UN253</f>
        <v/>
      </c>
      <c r="IF253" s="15">
        <f>'Investment Analysis'!UL253</f>
        <v/>
      </c>
      <c r="IG253" s="48" t="n"/>
      <c r="IH253" s="18">
        <f>'Investment Analysis'!UU253</f>
        <v/>
      </c>
      <c r="II253" s="15">
        <f>'Investment Analysis'!US253</f>
        <v/>
      </c>
      <c r="IJ253" s="48" t="n"/>
      <c r="IK253" s="18">
        <f>'Investment Analysis'!VB253</f>
        <v/>
      </c>
      <c r="IL253" s="15">
        <f>'Investment Analysis'!UZ253</f>
        <v/>
      </c>
      <c r="IM253" s="48" t="n"/>
      <c r="IN253" s="18">
        <f>'Investment Analysis'!VI253</f>
        <v/>
      </c>
      <c r="IO253" s="15">
        <f>'Investment Analysis'!VG253</f>
        <v/>
      </c>
      <c r="IP253" s="18" t="n"/>
      <c r="IQ253" s="18" t="n"/>
      <c r="IR253" s="18" t="n"/>
      <c r="IS253" s="108">
        <f>IF(IT253&gt;0,IT253-IT252,0)</f>
        <v/>
      </c>
      <c r="IT253" s="48">
        <f>FY253+FV253+FS253+FP253+FM253+FJ253+FG253+FD253+FA253+EX253+EU253+ER253+EO253+EL253+EI253+EF253+EC253+DZ253+DW253+DT253+DQ253+DN253+DK253+DH253+DE253+DB253+CY253+CV253+CS253+CP253+CJ253+CG253+CD253+CA253+BX253+P253+CM253+GT253+GQ253+GN253+GK253+GH253+GE253+GB253+BU253+BR253+BO253+BL253+BI253+BF253+BC253+AZ253+AW253+AT253+AQ253+AN253+AK253+AH253+AE253+AB253+Y253+V253+S253+GW253+GZ253+HC253+HF253+HI253+HL253+HO253+HR253+HU253</f>
        <v/>
      </c>
      <c r="IU253" s="101">
        <f>IF(IT253&gt;0,IV253,0)</f>
        <v/>
      </c>
      <c r="IV253" s="101" t="n"/>
      <c r="IW253" s="15">
        <f>IF(IT253&gt;0,(IT253+IV$11-I$2)/I$2,0)</f>
        <v/>
      </c>
      <c r="IX253" s="113">
        <f>IF(IT253&gt;0,IT253+IV$11-I$2,0)</f>
        <v/>
      </c>
      <c r="IY253" s="21">
        <f>IF(IT253&gt;0,(IT253+IV$11+IV$33+IV$52+IV$73+IV$93+IV$113+IV$133+IV$159+IV$176+IV$201+IV$224+IV$240-IT$8)/IT$8,0)</f>
        <v/>
      </c>
      <c r="IZ253" s="173">
        <f>IF(IT253&gt;0,IT253+IV$11+IV$33+IV$52+IV$73+IV$93+IV$113+IV$133+IV$159+IV$176+IV$201+IV$224+IV$240-IT$8,0)</f>
        <v/>
      </c>
    </row>
    <row r="254">
      <c r="A254" s="554">
        <f>'Investment Analysis'!A254</f>
        <v/>
      </c>
      <c r="B254" s="4">
        <f>'Investment Analysis'!B254</f>
        <v/>
      </c>
      <c r="C254" s="27">
        <f>'Investment Analysis'!C254</f>
        <v/>
      </c>
      <c r="D254" s="14">
        <f>'Investment Analysis'!D254</f>
        <v/>
      </c>
      <c r="E254" s="15">
        <f>'Investment Analysis'!E254</f>
        <v/>
      </c>
      <c r="F254" s="13">
        <f>'Investment Analysis'!G254</f>
        <v/>
      </c>
      <c r="G254" s="14">
        <f>'Investment Analysis'!H254</f>
        <v/>
      </c>
      <c r="H254" s="15">
        <f>'Investment Analysis'!I254</f>
        <v/>
      </c>
      <c r="I254" s="13">
        <f>'Investment Analysis'!K254</f>
        <v/>
      </c>
      <c r="J254" s="14">
        <f>'Investment Analysis'!L254</f>
        <v/>
      </c>
      <c r="K254" s="15">
        <f>'Investment Analysis'!M254</f>
        <v/>
      </c>
      <c r="L254" s="41">
        <f>'Investment Analysis'!T254</f>
        <v/>
      </c>
      <c r="M254" s="21">
        <f>'Investment Analysis'!V254</f>
        <v/>
      </c>
      <c r="N254" s="21">
        <f>'Investment Analysis'!W254</f>
        <v/>
      </c>
      <c r="P254" s="48">
        <f>'Investment Analysis'!Y254</f>
        <v/>
      </c>
      <c r="Q254" s="18" t="n"/>
      <c r="R254" s="83" t="n"/>
      <c r="S254" s="48" t="n"/>
      <c r="T254" s="18">
        <f>'Investment Analysis'!AH254</f>
        <v/>
      </c>
      <c r="U254" s="15">
        <f>'Investment Analysis'!AF254</f>
        <v/>
      </c>
      <c r="V254" s="48" t="n"/>
      <c r="W254" s="18">
        <f>'Investment Analysis'!AO254</f>
        <v/>
      </c>
      <c r="X254" s="15">
        <f>'Investment Analysis'!AM254</f>
        <v/>
      </c>
      <c r="Y254" s="48" t="n"/>
      <c r="Z254" s="18">
        <f>IF(Y254&gt;0,(Y254-Z$5)/Z$5,0)</f>
        <v/>
      </c>
      <c r="AA254" s="15">
        <f>'Investment Analysis'!GM254</f>
        <v/>
      </c>
      <c r="AB254" s="48" t="n"/>
      <c r="AC254" s="18">
        <f>IF(AB254&gt;0,(AB254+8000+5000-AC$5)/AC$5,0)</f>
        <v/>
      </c>
      <c r="AD254" s="15">
        <f>'Investment Analysis'!AT254</f>
        <v/>
      </c>
      <c r="AE254" s="48" t="n"/>
      <c r="AF254" s="18">
        <f>'Investment Analysis'!BC254</f>
        <v/>
      </c>
      <c r="AG254" s="15">
        <f>'Investment Analysis'!BA254</f>
        <v/>
      </c>
      <c r="AH254" s="48" t="n"/>
      <c r="AI254" s="18">
        <f>IF(AH254&gt;0,(AH254-5000+20000+20000-AI$5)/AI$5,0)</f>
        <v/>
      </c>
      <c r="AJ254" s="15">
        <f>'Investment Analysis'!BH254</f>
        <v/>
      </c>
      <c r="AK254" s="48" t="n"/>
      <c r="AL254" s="18">
        <f>IF(AK254&gt;0,(AK254+7000-AL$5)/AL$5,0)</f>
        <v/>
      </c>
      <c r="AM254" s="15">
        <f>'Investment Analysis'!BO254</f>
        <v/>
      </c>
      <c r="AN254" s="48" t="n"/>
      <c r="AO254" s="18">
        <f>IF(AN254&gt;0,(AN254+25000+5000-AO$5)/AO$5,0)</f>
        <v/>
      </c>
      <c r="AP254" s="15">
        <f>'Investment Analysis'!BV254</f>
        <v/>
      </c>
      <c r="AQ254" s="48" t="n"/>
      <c r="AR254" s="18">
        <f>IF(AQ254&gt;0,(AQ254+10000+4000-AR$5)/AR$5,0)</f>
        <v/>
      </c>
      <c r="AS254" s="15">
        <f>'Investment Analysis'!CC254</f>
        <v/>
      </c>
      <c r="AT254" s="48" t="n"/>
      <c r="AU254" s="18">
        <f>'Investment Analysis'!CL254</f>
        <v/>
      </c>
      <c r="AV254" s="15">
        <f>'Investment Analysis'!CJ254</f>
        <v/>
      </c>
      <c r="AW254" s="48" t="n"/>
      <c r="AX254" s="18">
        <f>IF(AW254&gt;0,(AW254+2000-AX$5)/AX$5,0)</f>
        <v/>
      </c>
      <c r="AY254" s="15">
        <f>'Investment Analysis'!CQ254</f>
        <v/>
      </c>
      <c r="AZ254" s="48" t="n"/>
      <c r="BA254" s="18">
        <f>'Investment Analysis'!CZ254</f>
        <v/>
      </c>
      <c r="BB254" s="15">
        <f>'Investment Analysis'!CX254</f>
        <v/>
      </c>
      <c r="BC254" s="48" t="n"/>
      <c r="BD254" s="18">
        <f>IF(BC254&gt;0,(BC254-10000+30000+10000-BD$5)/BD$5,0)</f>
        <v/>
      </c>
      <c r="BE254" s="15">
        <f>'Investment Analysis'!DE254</f>
        <v/>
      </c>
      <c r="BF254" s="48" t="n"/>
      <c r="BG254" s="18">
        <f>'Investment Analysis'!DN254</f>
        <v/>
      </c>
      <c r="BH254" s="15">
        <f>'Investment Analysis'!DL254</f>
        <v/>
      </c>
      <c r="BI254" s="48" t="n"/>
      <c r="BJ254" s="18">
        <f>'Investment Analysis'!EB254</f>
        <v/>
      </c>
      <c r="BK254" s="15">
        <f>'Investment Analysis'!DZ254</f>
        <v/>
      </c>
      <c r="BL254" s="48" t="n"/>
      <c r="BM254" s="18">
        <f>'Investment Analysis'!EI254</f>
        <v/>
      </c>
      <c r="BN254" s="15">
        <f>'Investment Analysis'!EG254</f>
        <v/>
      </c>
      <c r="BO254" s="48" t="n"/>
      <c r="BP254" s="18">
        <f>'Investment Analysis'!DU254</f>
        <v/>
      </c>
      <c r="BQ254" s="15">
        <f>'Investment Analysis'!DS254</f>
        <v/>
      </c>
      <c r="BR254" s="48" t="n"/>
      <c r="BS254" s="18">
        <f>'Investment Analysis'!EP254</f>
        <v/>
      </c>
      <c r="BT254" s="15">
        <f>'Investment Analysis'!EN254</f>
        <v/>
      </c>
      <c r="BU254" s="48" t="n"/>
      <c r="BV254" s="18">
        <f>IF(BU254&gt;0,(BU254+8000-BV$5)/BV$5,0)</f>
        <v/>
      </c>
      <c r="BW254" s="15">
        <f>'Investment Analysis'!EU254</f>
        <v/>
      </c>
      <c r="BX254" s="48" t="n"/>
      <c r="BY254" s="18">
        <f>IF(BX254&gt;0,(BX254-10000-5000-BY$5)/BY$5,0)</f>
        <v/>
      </c>
      <c r="BZ254" s="15">
        <f>'Investment Analysis'!FB254</f>
        <v/>
      </c>
      <c r="CA254" s="48" t="n"/>
      <c r="CB254" s="18">
        <f>IF(CA254&gt;0,(CA254-CB$5)/CB$5,0)</f>
        <v/>
      </c>
      <c r="CC254" s="15">
        <f>'Investment Analysis'!FI254</f>
        <v/>
      </c>
      <c r="CD254" s="48" t="n"/>
      <c r="CE254" s="18">
        <f>'Investment Analysis'!FR254</f>
        <v/>
      </c>
      <c r="CF254" s="15">
        <f>'Investment Analysis'!FP254</f>
        <v/>
      </c>
      <c r="CG254" s="48" t="n"/>
      <c r="CH254" s="18">
        <f>'Investment Analysis'!FR254</f>
        <v/>
      </c>
      <c r="CI254" s="15">
        <f>'Investment Analysis'!FW254</f>
        <v/>
      </c>
      <c r="CJ254" s="48" t="n"/>
      <c r="CK254" s="18">
        <f>IF(CJ254&gt;0,(CJ254+5000+8000-CK$5)/CK$5,0)</f>
        <v/>
      </c>
      <c r="CL254" s="15">
        <f>'Investment Analysis'!GD254</f>
        <v/>
      </c>
      <c r="CM254" s="48" t="n"/>
      <c r="CN254" s="18">
        <f>IF(CM254&gt;0,(CM254-CN$5)/CN$5,0)</f>
        <v/>
      </c>
      <c r="CO254" s="15">
        <f>'Investment Analysis'!GT254</f>
        <v/>
      </c>
      <c r="CP254" s="48" t="n"/>
      <c r="CQ254" s="18">
        <f>IF(CP254&gt;0,(CP254-CQ$5)/CQ$5,0)</f>
        <v/>
      </c>
      <c r="CR254" s="15">
        <f>'Investment Analysis'!HG254</f>
        <v/>
      </c>
      <c r="CS254" s="48" t="n"/>
      <c r="CT254" s="18">
        <f>IF(CS254&gt;0,(CS254-CT$5)/CT$5,0)</f>
        <v/>
      </c>
      <c r="CU254" s="15">
        <f>'Investment Analysis'!HN254</f>
        <v/>
      </c>
      <c r="CV254" s="48" t="n"/>
      <c r="CW254" s="18">
        <f>IF(CV254&gt;0,(CV254-CW$5)/CW$5,0)</f>
        <v/>
      </c>
      <c r="CX254" s="15">
        <f>'Investment Analysis'!IB254</f>
        <v/>
      </c>
      <c r="CY254" s="48" t="n"/>
      <c r="CZ254" s="18">
        <f>IF(CY254&gt;0,(CY254-CZ$5)/CZ$5,0)</f>
        <v/>
      </c>
      <c r="DA254" s="15">
        <f>'Investment Analysis'!II254</f>
        <v/>
      </c>
      <c r="DB254" s="48" t="n"/>
      <c r="DC254" s="18">
        <f>IF(DB254&gt;0,(DB254-DC$5)/DC$5,0)</f>
        <v/>
      </c>
      <c r="DD254" s="15">
        <f>'Investment Analysis'!IP254</f>
        <v/>
      </c>
      <c r="DE254" s="48" t="n"/>
      <c r="DF254" s="18">
        <f>'Investment Analysis'!IY254</f>
        <v/>
      </c>
      <c r="DG254" s="15">
        <f>'Investment Analysis'!IW254</f>
        <v/>
      </c>
      <c r="DH254" s="48" t="n"/>
      <c r="DI254" s="18">
        <f>IF(DH254&gt;0,(DH254-DI$5)/DI$5,0)</f>
        <v/>
      </c>
      <c r="DJ254" s="15">
        <f>'Investment Analysis'!JD254</f>
        <v/>
      </c>
      <c r="DK254" s="48" t="n"/>
      <c r="DL254" s="18">
        <f>IF(DK254&gt;0,(DK254-DL$5)/DL$5,0)</f>
        <v/>
      </c>
      <c r="DM254" s="15">
        <f>'Investment Analysis'!JK254</f>
        <v/>
      </c>
      <c r="DN254" s="48" t="n"/>
      <c r="DO254" s="18">
        <f>IF(DN254&gt;0,(DN254-DO$5)/DO$5,0)</f>
        <v/>
      </c>
      <c r="DP254" s="15">
        <f>'Investment Analysis'!HU254</f>
        <v/>
      </c>
      <c r="DQ254" s="48" t="n"/>
      <c r="DR254" s="18">
        <f>IF(DQ254&gt;0,(DQ254-DR$5)/DR$5,0)</f>
        <v/>
      </c>
      <c r="DS254" s="15">
        <f>'Investment Analysis'!JR254</f>
        <v/>
      </c>
      <c r="DT254" s="48" t="n"/>
      <c r="DU254" s="18">
        <f>IF(DT254&gt;0,(DT254-630.54-DU$5)/DU$5,0)</f>
        <v/>
      </c>
      <c r="DV254" s="15">
        <f>'Investment Analysis'!JY254</f>
        <v/>
      </c>
      <c r="DW254" s="48" t="n"/>
      <c r="DX254" s="18">
        <f>IF(DW254&gt;0,(DW254-DX$5)/DX$5,0)</f>
        <v/>
      </c>
      <c r="DY254" s="15">
        <f>'Investment Analysis'!KF254</f>
        <v/>
      </c>
      <c r="DZ254" s="48" t="n"/>
      <c r="EA254" s="18">
        <f>IF(DZ254&gt;0,(DZ254-EA$5)/EA$5,0)</f>
        <v/>
      </c>
      <c r="EB254" s="15">
        <f>'Investment Analysis'!KM254</f>
        <v/>
      </c>
      <c r="EC254" s="48" t="n"/>
      <c r="ED254" s="18">
        <f>'Investment Analysis'!KV254</f>
        <v/>
      </c>
      <c r="EE254" s="15">
        <f>'Investment Analysis'!KT254</f>
        <v/>
      </c>
      <c r="EF254" s="48" t="n"/>
      <c r="EG254" s="18">
        <f>IF(EF254&gt;0,(EF254-EG$5)/EG$5,0)</f>
        <v/>
      </c>
      <c r="EH254" s="15">
        <f>'Investment Analysis'!LH254</f>
        <v/>
      </c>
      <c r="EI254" s="48" t="n"/>
      <c r="EJ254" s="18">
        <f>'Investment Analysis'!LQ254</f>
        <v/>
      </c>
      <c r="EK254" s="15">
        <f>'Investment Analysis'!LO254</f>
        <v/>
      </c>
      <c r="EL254" s="48" t="n"/>
      <c r="EM254" s="18">
        <f>IF(EL254&gt;0,(EL254-EM$4)/EM$4,0)</f>
        <v/>
      </c>
      <c r="EN254" s="15">
        <f>'Investment Analysis'!LX254</f>
        <v/>
      </c>
      <c r="EO254" s="48" t="n"/>
      <c r="EP254" s="68">
        <f>IF(EO254&gt;0,(EO254-500-EP$5)/EP$5,0)</f>
        <v/>
      </c>
      <c r="EQ254" s="15">
        <f>'Investment Analysis'!MC254</f>
        <v/>
      </c>
      <c r="ER254" s="48" t="n"/>
      <c r="ES254" s="18">
        <f>'Investment Analysis'!LX254</f>
        <v/>
      </c>
      <c r="ET254" s="15">
        <f>'Investment Analysis'!LA254</f>
        <v/>
      </c>
      <c r="EU254" s="48" t="n"/>
      <c r="EV254" s="18">
        <f>'Investment Analysis'!ML254</f>
        <v/>
      </c>
      <c r="EW254" s="15">
        <f>'Investment Analysis'!MJ254</f>
        <v/>
      </c>
      <c r="EX254" s="48" t="n"/>
      <c r="EY254" s="18">
        <f>IF(EX254&gt;0,(EX254-EY$5)/EY$5,0)</f>
        <v/>
      </c>
      <c r="EZ254" s="15">
        <f>'Investment Analysis'!MQ254</f>
        <v/>
      </c>
      <c r="FA254" s="48" t="n"/>
      <c r="FB254" s="18">
        <f>IF(FA254&gt;0,(FA254-FB$5)/FB$5,0)</f>
        <v/>
      </c>
      <c r="FC254" s="15">
        <f>'Investment Analysis'!MX254</f>
        <v/>
      </c>
      <c r="FD254" s="48" t="n"/>
      <c r="FE254" s="18">
        <f>IF(FD254&gt;0,(FD254-FE$5)/FE$5,0)</f>
        <v/>
      </c>
      <c r="FF254" s="15">
        <f>'Investment Analysis'!NE254</f>
        <v/>
      </c>
      <c r="FG254" s="48" t="n"/>
      <c r="FH254" s="18">
        <f>IF(FG254&gt;0,(FG254-FH$5)/FH$5,0)</f>
        <v/>
      </c>
      <c r="FI254" s="15">
        <f>'Investment Analysis'!NL254</f>
        <v/>
      </c>
      <c r="FJ254" s="48" t="n"/>
      <c r="FK254" s="18">
        <f>IF(FJ254&gt;0,(FJ254-FK$5)/FK$5,0)</f>
        <v/>
      </c>
      <c r="FL254" s="15">
        <f>'Investment Analysis'!NS254</f>
        <v/>
      </c>
      <c r="FM254" s="48" t="n"/>
      <c r="FN254" s="18">
        <f>IF(FM254&gt;0,(FM254-FN$5)/FN$5,0)</f>
        <v/>
      </c>
      <c r="FO254" s="15">
        <f>'Investment Analysis'!NZ254</f>
        <v/>
      </c>
      <c r="FP254" s="48" t="n"/>
      <c r="FQ254" s="18">
        <f>IF(FP254&gt;0,(FP254-FQ$5)/FQ$5,0)</f>
        <v/>
      </c>
      <c r="FR254" s="15">
        <f>'Investment Analysis'!OG254</f>
        <v/>
      </c>
      <c r="FS254" s="48" t="n"/>
      <c r="FT254" s="18">
        <f>IF(FS254&gt;0,(FS254-FT$5)/FT$5,0)</f>
        <v/>
      </c>
      <c r="FU254" s="15">
        <f>'Investment Analysis'!ON254</f>
        <v/>
      </c>
      <c r="FV254" s="48" t="n"/>
      <c r="FW254" s="18">
        <f>IF(FV254&gt;0,(FV254-FW$5)/FW$5,0)</f>
        <v/>
      </c>
      <c r="FX254" s="15">
        <f>'Investment Analysis'!OU254</f>
        <v/>
      </c>
      <c r="FY254" s="48" t="n"/>
      <c r="FZ254" s="18">
        <f>IF(FY254&gt;0,(FY254-FZ$5)/FZ$5,0)</f>
        <v/>
      </c>
      <c r="GA254" s="15">
        <f>'Investment Analysis'!PB254</f>
        <v/>
      </c>
      <c r="GB254" s="48" t="n"/>
      <c r="GC254" s="18">
        <f>'Investment Analysis'!PK254</f>
        <v/>
      </c>
      <c r="GD254" s="15">
        <f>'Investment Analysis'!PI254</f>
        <v/>
      </c>
      <c r="GE254" s="48" t="n"/>
      <c r="GF254" s="18">
        <f>'Investment Analysis'!PY254</f>
        <v/>
      </c>
      <c r="GG254" s="15">
        <f>'Investment Analysis'!PW254</f>
        <v/>
      </c>
      <c r="GH254" s="48" t="n"/>
      <c r="GI254" s="18">
        <f>'Investment Analysis'!QF254</f>
        <v/>
      </c>
      <c r="GJ254" s="15">
        <f>'Investment Analysis'!QD254</f>
        <v/>
      </c>
      <c r="GK254" s="48" t="n"/>
      <c r="GL254" s="18">
        <f>'Investment Analysis'!QM254</f>
        <v/>
      </c>
      <c r="GM254" s="15">
        <f>'Investment Analysis'!QK254</f>
        <v/>
      </c>
      <c r="GN254" s="48" t="n"/>
      <c r="GO254" s="18">
        <f>'Investment Analysis'!QT254</f>
        <v/>
      </c>
      <c r="GP254" s="15">
        <f>'Investment Analysis'!QR254</f>
        <v/>
      </c>
      <c r="GQ254" s="48" t="n"/>
      <c r="GR254" s="18">
        <f>'Investment Analysis'!RA254</f>
        <v/>
      </c>
      <c r="GS254" s="15">
        <f>'Investment Analysis'!QY254</f>
        <v/>
      </c>
      <c r="GT254" s="48" t="n"/>
      <c r="GU254" s="18">
        <f>'Investment Analysis'!RH254</f>
        <v/>
      </c>
      <c r="GV254" s="15">
        <f>'Investment Analysis'!RF254</f>
        <v/>
      </c>
      <c r="GW254" s="48" t="n"/>
      <c r="GX254" s="18">
        <f>'Investment Analysis'!RO254</f>
        <v/>
      </c>
      <c r="GY254" s="15">
        <f>'Investment Analysis'!RM254</f>
        <v/>
      </c>
      <c r="GZ254" s="48" t="n"/>
      <c r="HA254" s="18">
        <f>'Investment Analysis'!RV254</f>
        <v/>
      </c>
      <c r="HB254" s="15">
        <f>'Investment Analysis'!RT254</f>
        <v/>
      </c>
      <c r="HC254" s="48" t="n"/>
      <c r="HD254" s="18">
        <f>'Investment Analysis'!SC254</f>
        <v/>
      </c>
      <c r="HE254" s="15">
        <f>'Investment Analysis'!SA254</f>
        <v/>
      </c>
      <c r="HF254" s="48" t="n"/>
      <c r="HG254" s="18">
        <f>'Investment Analysis'!SJ254</f>
        <v/>
      </c>
      <c r="HH254" s="15">
        <f>'Investment Analysis'!SH254</f>
        <v/>
      </c>
      <c r="HI254" s="48" t="n"/>
      <c r="HJ254" s="18">
        <f>'Investment Analysis'!SM254</f>
        <v/>
      </c>
      <c r="HK254" s="15">
        <f>'Investment Analysis'!SK254</f>
        <v/>
      </c>
      <c r="HL254" s="48" t="n"/>
      <c r="HM254" s="18">
        <f>'Investment Analysis'!SP254</f>
        <v/>
      </c>
      <c r="HN254" s="15">
        <f>'Investment Analysis'!SN254</f>
        <v/>
      </c>
      <c r="HO254" s="48" t="n"/>
      <c r="HP254" s="18">
        <f>'Investment Analysis'!TE254</f>
        <v/>
      </c>
      <c r="HQ254" s="15">
        <f>'Investment Analysis'!TC254</f>
        <v/>
      </c>
      <c r="HR254" s="48" t="n"/>
      <c r="HS254" s="18">
        <f>'Investment Analysis'!TL254</f>
        <v/>
      </c>
      <c r="HT254" s="15">
        <f>'Investment Analysis'!TJ254</f>
        <v/>
      </c>
      <c r="HU254" s="48" t="n"/>
      <c r="HV254" s="18">
        <f>'Investment Analysis'!TS254</f>
        <v/>
      </c>
      <c r="HW254" s="15">
        <f>'Investment Analysis'!TQ254</f>
        <v/>
      </c>
      <c r="HX254" s="48" t="n"/>
      <c r="HY254" s="18">
        <f>'Investment Analysis'!TZ254</f>
        <v/>
      </c>
      <c r="HZ254" s="15">
        <f>'Investment Analysis'!TX254</f>
        <v/>
      </c>
      <c r="IA254" s="48" t="n"/>
      <c r="IB254" s="18">
        <f>'Investment Analysis'!UG254</f>
        <v/>
      </c>
      <c r="IC254" s="15">
        <f>'Investment Analysis'!UE254</f>
        <v/>
      </c>
      <c r="ID254" s="48" t="n"/>
      <c r="IE254" s="18">
        <f>'Investment Analysis'!UN254</f>
        <v/>
      </c>
      <c r="IF254" s="15">
        <f>'Investment Analysis'!UL254</f>
        <v/>
      </c>
      <c r="IG254" s="48" t="n"/>
      <c r="IH254" s="18">
        <f>'Investment Analysis'!UU254</f>
        <v/>
      </c>
      <c r="II254" s="15">
        <f>'Investment Analysis'!US254</f>
        <v/>
      </c>
      <c r="IJ254" s="48" t="n"/>
      <c r="IK254" s="18">
        <f>'Investment Analysis'!VB254</f>
        <v/>
      </c>
      <c r="IL254" s="15">
        <f>'Investment Analysis'!UZ254</f>
        <v/>
      </c>
      <c r="IM254" s="48" t="n"/>
      <c r="IN254" s="18">
        <f>'Investment Analysis'!VI254</f>
        <v/>
      </c>
      <c r="IO254" s="15">
        <f>'Investment Analysis'!VG254</f>
        <v/>
      </c>
      <c r="IP254" s="18" t="n"/>
      <c r="IQ254" s="18" t="n"/>
      <c r="IR254" s="18" t="n"/>
      <c r="IS254" s="108">
        <f>IF(IT254&gt;0,IT254-IT253,0)</f>
        <v/>
      </c>
      <c r="IT254" s="48">
        <f>FY254+FV254+FS254+FP254+FM254+FJ254+FG254+FD254+FA254+EX254+EU254+ER254+EO254+EL254+EI254+EF254+EC254+DZ254+DW254+DT254+DQ254+DN254+DK254+DH254+DE254+DB254+CY254+CV254+CS254+CP254+CJ254+CG254+CD254+CA254+BX254+P254+CM254+GT254+GQ254+GN254+GK254+GH254+GE254+GB254+BU254+BR254+BO254+BL254+BI254+BF254+BC254+AZ254+AW254+AT254+AQ254+AN254+AK254+AH254+AE254+AB254+Y254+V254+S254+GW254+GZ254+HC254+HF254+HI254+HL254+HO254+HR254+HU254</f>
        <v/>
      </c>
      <c r="IU254" s="101">
        <f>IF(IT254&gt;0,IV254,0)</f>
        <v/>
      </c>
      <c r="IV254" s="101" t="n"/>
      <c r="IW254" s="15">
        <f>IF(IT254&gt;0,(IT254+IV$11-I$2)/I$2,0)</f>
        <v/>
      </c>
      <c r="IX254" s="113">
        <f>IF(IT254&gt;0,IT254+IV$11-I$2,0)</f>
        <v/>
      </c>
      <c r="IY254" s="21">
        <f>IF(IT254&gt;0,(IT254+IV$11+IV$33+IV$52+IV$73+IV$93+IV$113+IV$133+IV$159+IV$176+IV$201+IV$224+IV$240-IT$8)/IT$8,0)</f>
        <v/>
      </c>
      <c r="IZ254" s="173">
        <f>IF(IT254&gt;0,IT254+IV$11+IV$33+IV$52+IV$73+IV$93+IV$113+IV$133+IV$159+IV$176+IV$201+IV$224+IV$240-IT$8,0)</f>
        <v/>
      </c>
    </row>
    <row r="255">
      <c r="A255" s="554">
        <f>'Investment Analysis'!A255</f>
        <v/>
      </c>
      <c r="B255" s="4">
        <f>'Investment Analysis'!B255</f>
        <v/>
      </c>
      <c r="C255" s="27">
        <f>'Investment Analysis'!C255</f>
        <v/>
      </c>
      <c r="D255" s="14">
        <f>'Investment Analysis'!D255</f>
        <v/>
      </c>
      <c r="E255" s="15">
        <f>'Investment Analysis'!E255</f>
        <v/>
      </c>
      <c r="F255" s="13">
        <f>'Investment Analysis'!G255</f>
        <v/>
      </c>
      <c r="G255" s="14">
        <f>'Investment Analysis'!H255</f>
        <v/>
      </c>
      <c r="H255" s="15">
        <f>'Investment Analysis'!I255</f>
        <v/>
      </c>
      <c r="I255" s="13">
        <f>'Investment Analysis'!K255</f>
        <v/>
      </c>
      <c r="J255" s="14">
        <f>'Investment Analysis'!L255</f>
        <v/>
      </c>
      <c r="K255" s="15">
        <f>'Investment Analysis'!M255</f>
        <v/>
      </c>
      <c r="L255" s="41">
        <f>'Investment Analysis'!T255</f>
        <v/>
      </c>
      <c r="M255" s="21">
        <f>'Investment Analysis'!V255</f>
        <v/>
      </c>
      <c r="N255" s="21">
        <f>'Investment Analysis'!W255</f>
        <v/>
      </c>
      <c r="P255" s="48">
        <f>'Investment Analysis'!Y255</f>
        <v/>
      </c>
      <c r="Q255" s="18" t="n"/>
      <c r="R255" s="83" t="n"/>
      <c r="S255" s="48" t="n"/>
      <c r="T255" s="18">
        <f>'Investment Analysis'!AH255</f>
        <v/>
      </c>
      <c r="U255" s="15">
        <f>'Investment Analysis'!AF255</f>
        <v/>
      </c>
      <c r="V255" s="48" t="n"/>
      <c r="W255" s="18">
        <f>'Investment Analysis'!AO255</f>
        <v/>
      </c>
      <c r="X255" s="15">
        <f>'Investment Analysis'!AM255</f>
        <v/>
      </c>
      <c r="Y255" s="48" t="n"/>
      <c r="Z255" s="18">
        <f>IF(Y255&gt;0,(Y255-Z$5)/Z$5,0)</f>
        <v/>
      </c>
      <c r="AA255" s="15">
        <f>'Investment Analysis'!GM255</f>
        <v/>
      </c>
      <c r="AB255" s="48" t="n"/>
      <c r="AC255" s="18">
        <f>IF(AB255&gt;0,(AB255+8000+5000-AC$5)/AC$5,0)</f>
        <v/>
      </c>
      <c r="AD255" s="15">
        <f>'Investment Analysis'!AT255</f>
        <v/>
      </c>
      <c r="AE255" s="48" t="n"/>
      <c r="AF255" s="18">
        <f>'Investment Analysis'!BC255</f>
        <v/>
      </c>
      <c r="AG255" s="15">
        <f>'Investment Analysis'!BA255</f>
        <v/>
      </c>
      <c r="AH255" s="48" t="n"/>
      <c r="AI255" s="18">
        <f>IF(AH255&gt;0,(AH255-5000+20000+20000-AI$5)/AI$5,0)</f>
        <v/>
      </c>
      <c r="AJ255" s="15">
        <f>'Investment Analysis'!BH255</f>
        <v/>
      </c>
      <c r="AK255" s="48" t="n"/>
      <c r="AL255" s="18">
        <f>IF(AK255&gt;0,(AK255+7000-AL$5)/AL$5,0)</f>
        <v/>
      </c>
      <c r="AM255" s="15">
        <f>'Investment Analysis'!BO255</f>
        <v/>
      </c>
      <c r="AN255" s="48" t="n"/>
      <c r="AO255" s="18">
        <f>IF(AN255&gt;0,(AN255+25000+5000-AO$5)/AO$5,0)</f>
        <v/>
      </c>
      <c r="AP255" s="15">
        <f>'Investment Analysis'!BV255</f>
        <v/>
      </c>
      <c r="AQ255" s="48" t="n"/>
      <c r="AR255" s="18">
        <f>IF(AQ255&gt;0,(AQ255+10000+4000-AR$5)/AR$5,0)</f>
        <v/>
      </c>
      <c r="AS255" s="15">
        <f>'Investment Analysis'!CC255</f>
        <v/>
      </c>
      <c r="AT255" s="48" t="n"/>
      <c r="AU255" s="18">
        <f>'Investment Analysis'!CL255</f>
        <v/>
      </c>
      <c r="AV255" s="15">
        <f>'Investment Analysis'!CJ255</f>
        <v/>
      </c>
      <c r="AW255" s="48" t="n"/>
      <c r="AX255" s="18">
        <f>IF(AW255&gt;0,(AW255+2000-AX$5)/AX$5,0)</f>
        <v/>
      </c>
      <c r="AY255" s="15">
        <f>'Investment Analysis'!CQ255</f>
        <v/>
      </c>
      <c r="AZ255" s="48" t="n"/>
      <c r="BA255" s="18">
        <f>'Investment Analysis'!CZ255</f>
        <v/>
      </c>
      <c r="BB255" s="15">
        <f>'Investment Analysis'!CX255</f>
        <v/>
      </c>
      <c r="BC255" s="48" t="n"/>
      <c r="BD255" s="18">
        <f>IF(BC255&gt;0,(BC255-10000+30000+10000-BD$5)/BD$5,0)</f>
        <v/>
      </c>
      <c r="BE255" s="15">
        <f>'Investment Analysis'!DE255</f>
        <v/>
      </c>
      <c r="BF255" s="48" t="n"/>
      <c r="BG255" s="18">
        <f>'Investment Analysis'!DN255</f>
        <v/>
      </c>
      <c r="BH255" s="15">
        <f>'Investment Analysis'!DL255</f>
        <v/>
      </c>
      <c r="BI255" s="48" t="n"/>
      <c r="BJ255" s="18">
        <f>'Investment Analysis'!EB255</f>
        <v/>
      </c>
      <c r="BK255" s="15">
        <f>'Investment Analysis'!DZ255</f>
        <v/>
      </c>
      <c r="BL255" s="48" t="n"/>
      <c r="BM255" s="18">
        <f>'Investment Analysis'!EI255</f>
        <v/>
      </c>
      <c r="BN255" s="15">
        <f>'Investment Analysis'!EG255</f>
        <v/>
      </c>
      <c r="BO255" s="48" t="n"/>
      <c r="BP255" s="18">
        <f>'Investment Analysis'!DU255</f>
        <v/>
      </c>
      <c r="BQ255" s="15">
        <f>'Investment Analysis'!DS255</f>
        <v/>
      </c>
      <c r="BR255" s="48" t="n"/>
      <c r="BS255" s="18">
        <f>'Investment Analysis'!EP255</f>
        <v/>
      </c>
      <c r="BT255" s="15">
        <f>'Investment Analysis'!EN255</f>
        <v/>
      </c>
      <c r="BU255" s="48" t="n"/>
      <c r="BV255" s="18">
        <f>IF(BU255&gt;0,(BU255+8000-BV$5)/BV$5,0)</f>
        <v/>
      </c>
      <c r="BW255" s="15">
        <f>'Investment Analysis'!EU255</f>
        <v/>
      </c>
      <c r="BX255" s="48" t="n"/>
      <c r="BY255" s="18">
        <f>IF(BX255&gt;0,(BX255-10000-5000-BY$5)/BY$5,0)</f>
        <v/>
      </c>
      <c r="BZ255" s="15">
        <f>'Investment Analysis'!FB255</f>
        <v/>
      </c>
      <c r="CA255" s="48" t="n"/>
      <c r="CB255" s="18">
        <f>IF(CA255&gt;0,(CA255-CB$5)/CB$5,0)</f>
        <v/>
      </c>
      <c r="CC255" s="15">
        <f>'Investment Analysis'!FI255</f>
        <v/>
      </c>
      <c r="CD255" s="48" t="n"/>
      <c r="CE255" s="18">
        <f>'Investment Analysis'!FR255</f>
        <v/>
      </c>
      <c r="CF255" s="15">
        <f>'Investment Analysis'!FP255</f>
        <v/>
      </c>
      <c r="CG255" s="48" t="n"/>
      <c r="CH255" s="18">
        <f>'Investment Analysis'!FR255</f>
        <v/>
      </c>
      <c r="CI255" s="15">
        <f>'Investment Analysis'!FW255</f>
        <v/>
      </c>
      <c r="CJ255" s="48" t="n"/>
      <c r="CK255" s="18">
        <f>IF(CJ255&gt;0,(CJ255+5000+8000-CK$5)/CK$5,0)</f>
        <v/>
      </c>
      <c r="CL255" s="15">
        <f>'Investment Analysis'!GD255</f>
        <v/>
      </c>
      <c r="CM255" s="48" t="n"/>
      <c r="CN255" s="18">
        <f>IF(CM255&gt;0,(CM255-CN$5)/CN$5,0)</f>
        <v/>
      </c>
      <c r="CO255" s="15">
        <f>'Investment Analysis'!GT255</f>
        <v/>
      </c>
      <c r="CP255" s="48" t="n"/>
      <c r="CQ255" s="18">
        <f>IF(CP255&gt;0,(CP255-CQ$5)/CQ$5,0)</f>
        <v/>
      </c>
      <c r="CR255" s="15">
        <f>'Investment Analysis'!HG255</f>
        <v/>
      </c>
      <c r="CS255" s="48" t="n"/>
      <c r="CT255" s="18">
        <f>IF(CS255&gt;0,(CS255-CT$5)/CT$5,0)</f>
        <v/>
      </c>
      <c r="CU255" s="15">
        <f>'Investment Analysis'!HN255</f>
        <v/>
      </c>
      <c r="CV255" s="48" t="n"/>
      <c r="CW255" s="18">
        <f>IF(CV255&gt;0,(CV255-CW$5)/CW$5,0)</f>
        <v/>
      </c>
      <c r="CX255" s="15">
        <f>'Investment Analysis'!IB255</f>
        <v/>
      </c>
      <c r="CY255" s="48" t="n"/>
      <c r="CZ255" s="18">
        <f>IF(CY255&gt;0,(CY255-CZ$5)/CZ$5,0)</f>
        <v/>
      </c>
      <c r="DA255" s="15">
        <f>'Investment Analysis'!II255</f>
        <v/>
      </c>
      <c r="DB255" s="48" t="n"/>
      <c r="DC255" s="18">
        <f>IF(DB255&gt;0,(DB255-DC$5)/DC$5,0)</f>
        <v/>
      </c>
      <c r="DD255" s="15">
        <f>'Investment Analysis'!IP255</f>
        <v/>
      </c>
      <c r="DE255" s="48" t="n"/>
      <c r="DF255" s="18">
        <f>'Investment Analysis'!IY255</f>
        <v/>
      </c>
      <c r="DG255" s="15">
        <f>'Investment Analysis'!IW255</f>
        <v/>
      </c>
      <c r="DH255" s="48" t="n"/>
      <c r="DI255" s="18">
        <f>IF(DH255&gt;0,(DH255-DI$5)/DI$5,0)</f>
        <v/>
      </c>
      <c r="DJ255" s="15">
        <f>'Investment Analysis'!JD255</f>
        <v/>
      </c>
      <c r="DK255" s="48" t="n"/>
      <c r="DL255" s="18">
        <f>IF(DK255&gt;0,(DK255-DL$5)/DL$5,0)</f>
        <v/>
      </c>
      <c r="DM255" s="15">
        <f>'Investment Analysis'!JK255</f>
        <v/>
      </c>
      <c r="DN255" s="48" t="n"/>
      <c r="DO255" s="18">
        <f>IF(DN255&gt;0,(DN255-DO$5)/DO$5,0)</f>
        <v/>
      </c>
      <c r="DP255" s="15">
        <f>'Investment Analysis'!HU255</f>
        <v/>
      </c>
      <c r="DQ255" s="48" t="n"/>
      <c r="DR255" s="18">
        <f>IF(DQ255&gt;0,(DQ255-DR$5)/DR$5,0)</f>
        <v/>
      </c>
      <c r="DS255" s="15">
        <f>'Investment Analysis'!JR255</f>
        <v/>
      </c>
      <c r="DT255" s="48" t="n"/>
      <c r="DU255" s="18">
        <f>IF(DT255&gt;0,(DT255-630.54-DU$5)/DU$5,0)</f>
        <v/>
      </c>
      <c r="DV255" s="15">
        <f>'Investment Analysis'!JY255</f>
        <v/>
      </c>
      <c r="DW255" s="48" t="n"/>
      <c r="DX255" s="18">
        <f>IF(DW255&gt;0,(DW255-DX$5)/DX$5,0)</f>
        <v/>
      </c>
      <c r="DY255" s="15">
        <f>'Investment Analysis'!KF255</f>
        <v/>
      </c>
      <c r="DZ255" s="48" t="n"/>
      <c r="EA255" s="18">
        <f>IF(DZ255&gt;0,(DZ255-EA$5)/EA$5,0)</f>
        <v/>
      </c>
      <c r="EB255" s="15">
        <f>'Investment Analysis'!KM255</f>
        <v/>
      </c>
      <c r="EC255" s="48" t="n"/>
      <c r="ED255" s="18">
        <f>'Investment Analysis'!KV255</f>
        <v/>
      </c>
      <c r="EE255" s="15">
        <f>'Investment Analysis'!KT255</f>
        <v/>
      </c>
      <c r="EF255" s="48" t="n"/>
      <c r="EG255" s="18">
        <f>IF(EF255&gt;0,(EF255-EG$5)/EG$5,0)</f>
        <v/>
      </c>
      <c r="EH255" s="15">
        <f>'Investment Analysis'!LH255</f>
        <v/>
      </c>
      <c r="EI255" s="48" t="n"/>
      <c r="EJ255" s="18">
        <f>'Investment Analysis'!LQ255</f>
        <v/>
      </c>
      <c r="EK255" s="15">
        <f>'Investment Analysis'!LO255</f>
        <v/>
      </c>
      <c r="EL255" s="48" t="n"/>
      <c r="EM255" s="18">
        <f>IF(EL255&gt;0,(EL255-EM$4)/EM$4,0)</f>
        <v/>
      </c>
      <c r="EN255" s="15">
        <f>'Investment Analysis'!LX255</f>
        <v/>
      </c>
      <c r="EO255" s="48" t="n"/>
      <c r="EP255" s="68">
        <f>IF(EO255&gt;0,(EO255-500-EP$5)/EP$5,0)</f>
        <v/>
      </c>
      <c r="EQ255" s="15">
        <f>'Investment Analysis'!MC255</f>
        <v/>
      </c>
      <c r="ER255" s="48" t="n"/>
      <c r="ES255" s="18">
        <f>'Investment Analysis'!LX255</f>
        <v/>
      </c>
      <c r="ET255" s="15">
        <f>'Investment Analysis'!LA255</f>
        <v/>
      </c>
      <c r="EU255" s="48" t="n"/>
      <c r="EV255" s="18">
        <f>'Investment Analysis'!ML255</f>
        <v/>
      </c>
      <c r="EW255" s="15">
        <f>'Investment Analysis'!MJ255</f>
        <v/>
      </c>
      <c r="EX255" s="48" t="n"/>
      <c r="EY255" s="18">
        <f>IF(EX255&gt;0,(EX255-EY$5)/EY$5,0)</f>
        <v/>
      </c>
      <c r="EZ255" s="15">
        <f>'Investment Analysis'!MQ255</f>
        <v/>
      </c>
      <c r="FA255" s="48" t="n"/>
      <c r="FB255" s="18">
        <f>IF(FA255&gt;0,(FA255-FB$5)/FB$5,0)</f>
        <v/>
      </c>
      <c r="FC255" s="15">
        <f>'Investment Analysis'!MX255</f>
        <v/>
      </c>
      <c r="FD255" s="48" t="n"/>
      <c r="FE255" s="18">
        <f>IF(FD255&gt;0,(FD255-FE$5)/FE$5,0)</f>
        <v/>
      </c>
      <c r="FF255" s="15">
        <f>'Investment Analysis'!NE255</f>
        <v/>
      </c>
      <c r="FG255" s="48" t="n"/>
      <c r="FH255" s="18">
        <f>IF(FG255&gt;0,(FG255-FH$5)/FH$5,0)</f>
        <v/>
      </c>
      <c r="FI255" s="15">
        <f>'Investment Analysis'!NL255</f>
        <v/>
      </c>
      <c r="FJ255" s="48" t="n"/>
      <c r="FK255" s="18">
        <f>IF(FJ255&gt;0,(FJ255-FK$5)/FK$5,0)</f>
        <v/>
      </c>
      <c r="FL255" s="15">
        <f>'Investment Analysis'!NS255</f>
        <v/>
      </c>
      <c r="FM255" s="48" t="n"/>
      <c r="FN255" s="18">
        <f>IF(FM255&gt;0,(FM255-FN$5)/FN$5,0)</f>
        <v/>
      </c>
      <c r="FO255" s="15">
        <f>'Investment Analysis'!NZ255</f>
        <v/>
      </c>
      <c r="FP255" s="48" t="n"/>
      <c r="FQ255" s="18">
        <f>IF(FP255&gt;0,(FP255-FQ$5)/FQ$5,0)</f>
        <v/>
      </c>
      <c r="FR255" s="15">
        <f>'Investment Analysis'!OG255</f>
        <v/>
      </c>
      <c r="FS255" s="48" t="n"/>
      <c r="FT255" s="18">
        <f>IF(FS255&gt;0,(FS255-FT$5)/FT$5,0)</f>
        <v/>
      </c>
      <c r="FU255" s="15">
        <f>'Investment Analysis'!ON255</f>
        <v/>
      </c>
      <c r="FV255" s="48" t="n"/>
      <c r="FW255" s="18">
        <f>IF(FV255&gt;0,(FV255-FW$5)/FW$5,0)</f>
        <v/>
      </c>
      <c r="FX255" s="15">
        <f>'Investment Analysis'!OU255</f>
        <v/>
      </c>
      <c r="FY255" s="48" t="n"/>
      <c r="FZ255" s="18">
        <f>IF(FY255&gt;0,(FY255-FZ$5)/FZ$5,0)</f>
        <v/>
      </c>
      <c r="GA255" s="15">
        <f>'Investment Analysis'!PB255</f>
        <v/>
      </c>
      <c r="GB255" s="48" t="n"/>
      <c r="GC255" s="18">
        <f>'Investment Analysis'!PK255</f>
        <v/>
      </c>
      <c r="GD255" s="15">
        <f>'Investment Analysis'!PI255</f>
        <v/>
      </c>
      <c r="GE255" s="48" t="n"/>
      <c r="GF255" s="18">
        <f>'Investment Analysis'!PY255</f>
        <v/>
      </c>
      <c r="GG255" s="15">
        <f>'Investment Analysis'!PW255</f>
        <v/>
      </c>
      <c r="GH255" s="48" t="n"/>
      <c r="GI255" s="18">
        <f>'Investment Analysis'!QF255</f>
        <v/>
      </c>
      <c r="GJ255" s="15">
        <f>'Investment Analysis'!QD255</f>
        <v/>
      </c>
      <c r="GK255" s="48" t="n"/>
      <c r="GL255" s="18">
        <f>'Investment Analysis'!QM255</f>
        <v/>
      </c>
      <c r="GM255" s="15">
        <f>'Investment Analysis'!QK255</f>
        <v/>
      </c>
      <c r="GN255" s="48" t="n"/>
      <c r="GO255" s="18">
        <f>'Investment Analysis'!QT255</f>
        <v/>
      </c>
      <c r="GP255" s="15">
        <f>'Investment Analysis'!QR255</f>
        <v/>
      </c>
      <c r="GQ255" s="48" t="n"/>
      <c r="GR255" s="18">
        <f>'Investment Analysis'!RA255</f>
        <v/>
      </c>
      <c r="GS255" s="15">
        <f>'Investment Analysis'!QY255</f>
        <v/>
      </c>
      <c r="GT255" s="48" t="n"/>
      <c r="GU255" s="18">
        <f>'Investment Analysis'!RH255</f>
        <v/>
      </c>
      <c r="GV255" s="15">
        <f>'Investment Analysis'!RF255</f>
        <v/>
      </c>
      <c r="GW255" s="48" t="n"/>
      <c r="GX255" s="18">
        <f>'Investment Analysis'!RO255</f>
        <v/>
      </c>
      <c r="GY255" s="15">
        <f>'Investment Analysis'!RM255</f>
        <v/>
      </c>
      <c r="GZ255" s="48" t="n"/>
      <c r="HA255" s="18">
        <f>'Investment Analysis'!RV255</f>
        <v/>
      </c>
      <c r="HB255" s="15">
        <f>'Investment Analysis'!RT255</f>
        <v/>
      </c>
      <c r="HC255" s="48" t="n"/>
      <c r="HD255" s="18">
        <f>'Investment Analysis'!SC255</f>
        <v/>
      </c>
      <c r="HE255" s="15">
        <f>'Investment Analysis'!SA255</f>
        <v/>
      </c>
      <c r="HF255" s="48" t="n"/>
      <c r="HG255" s="18">
        <f>'Investment Analysis'!SJ255</f>
        <v/>
      </c>
      <c r="HH255" s="15">
        <f>'Investment Analysis'!SH255</f>
        <v/>
      </c>
      <c r="HI255" s="48" t="n"/>
      <c r="HJ255" s="18">
        <f>'Investment Analysis'!SM255</f>
        <v/>
      </c>
      <c r="HK255" s="15">
        <f>'Investment Analysis'!SK255</f>
        <v/>
      </c>
      <c r="HL255" s="48" t="n"/>
      <c r="HM255" s="18">
        <f>'Investment Analysis'!SP255</f>
        <v/>
      </c>
      <c r="HN255" s="15">
        <f>'Investment Analysis'!SN255</f>
        <v/>
      </c>
      <c r="HO255" s="48" t="n"/>
      <c r="HP255" s="18">
        <f>'Investment Analysis'!TE255</f>
        <v/>
      </c>
      <c r="HQ255" s="15">
        <f>'Investment Analysis'!TC255</f>
        <v/>
      </c>
      <c r="HR255" s="48" t="n"/>
      <c r="HS255" s="18">
        <f>'Investment Analysis'!TL255</f>
        <v/>
      </c>
      <c r="HT255" s="15">
        <f>'Investment Analysis'!TJ255</f>
        <v/>
      </c>
      <c r="HU255" s="48" t="n"/>
      <c r="HV255" s="18">
        <f>'Investment Analysis'!TS255</f>
        <v/>
      </c>
      <c r="HW255" s="15">
        <f>'Investment Analysis'!TQ255</f>
        <v/>
      </c>
      <c r="HX255" s="48" t="n"/>
      <c r="HY255" s="18">
        <f>'Investment Analysis'!TZ255</f>
        <v/>
      </c>
      <c r="HZ255" s="15">
        <f>'Investment Analysis'!TX255</f>
        <v/>
      </c>
      <c r="IA255" s="48" t="n"/>
      <c r="IB255" s="18">
        <f>'Investment Analysis'!UG255</f>
        <v/>
      </c>
      <c r="IC255" s="15">
        <f>'Investment Analysis'!UE255</f>
        <v/>
      </c>
      <c r="ID255" s="48" t="n"/>
      <c r="IE255" s="18">
        <f>'Investment Analysis'!UN255</f>
        <v/>
      </c>
      <c r="IF255" s="15">
        <f>'Investment Analysis'!UL255</f>
        <v/>
      </c>
      <c r="IG255" s="48" t="n"/>
      <c r="IH255" s="18">
        <f>'Investment Analysis'!UU255</f>
        <v/>
      </c>
      <c r="II255" s="15">
        <f>'Investment Analysis'!US255</f>
        <v/>
      </c>
      <c r="IJ255" s="48" t="n"/>
      <c r="IK255" s="18">
        <f>'Investment Analysis'!VB255</f>
        <v/>
      </c>
      <c r="IL255" s="15">
        <f>'Investment Analysis'!UZ255</f>
        <v/>
      </c>
      <c r="IM255" s="48" t="n"/>
      <c r="IN255" s="18">
        <f>'Investment Analysis'!VI255</f>
        <v/>
      </c>
      <c r="IO255" s="15">
        <f>'Investment Analysis'!VG255</f>
        <v/>
      </c>
      <c r="IP255" s="18" t="n"/>
      <c r="IQ255" s="18" t="n"/>
      <c r="IR255" s="18" t="n"/>
      <c r="IS255" s="108">
        <f>IF(IT255&gt;0,IT255-IT254,0)</f>
        <v/>
      </c>
      <c r="IT255" s="48">
        <f>FY255+FV255+FS255+FP255+FM255+FJ255+FG255+FD255+FA255+EX255+EU255+ER255+EO255+EL255+EI255+EF255+EC255+DZ255+DW255+DT255+DQ255+DN255+DK255+DH255+DE255+DB255+CY255+CV255+CS255+CP255+CJ255+CG255+CD255+CA255+BX255+P255+CM255+GT255+GQ255+GN255+GK255+GH255+GE255+GB255+BU255+BR255+BO255+BL255+BI255+BF255+BC255+AZ255+AW255+AT255+AQ255+AN255+AK255+AH255+AE255+AB255+Y255+V255+S255+GW255+GZ255+HC255+HF255+HI255+HL255+HO255+HR255+HU255</f>
        <v/>
      </c>
      <c r="IU255" s="101">
        <f>IF(IT255&gt;0,IV255,0)</f>
        <v/>
      </c>
      <c r="IV255" s="101" t="n"/>
      <c r="IW255" s="15">
        <f>IF(IT255&gt;0,(IT255+IV$11-I$2)/I$2,0)</f>
        <v/>
      </c>
      <c r="IX255" s="113">
        <f>IF(IT255&gt;0,IT255+IV$11-I$2,0)</f>
        <v/>
      </c>
      <c r="IY255" s="21">
        <f>IF(IT255&gt;0,(IT255+IV$11+IV$33+IV$52+IV$73+IV$93+IV$113+IV$133+IV$159+IV$176+IV$201+IV$224+IV$240-IT$8)/IT$8,0)</f>
        <v/>
      </c>
      <c r="IZ255" s="173">
        <f>IF(IT255&gt;0,IT255+IV$11+IV$33+IV$52+IV$73+IV$93+IV$113+IV$133+IV$159+IV$176+IV$201+IV$224+IV$240-IT$8,0)</f>
        <v/>
      </c>
    </row>
    <row r="256">
      <c r="A256" s="554">
        <f>'Investment Analysis'!A256</f>
        <v/>
      </c>
      <c r="B256" s="4">
        <f>'Investment Analysis'!B256</f>
        <v/>
      </c>
      <c r="C256" s="27">
        <f>'Investment Analysis'!C256</f>
        <v/>
      </c>
      <c r="D256" s="14">
        <f>'Investment Analysis'!D256</f>
        <v/>
      </c>
      <c r="E256" s="15">
        <f>'Investment Analysis'!E256</f>
        <v/>
      </c>
      <c r="F256" s="13">
        <f>'Investment Analysis'!G256</f>
        <v/>
      </c>
      <c r="G256" s="14">
        <f>'Investment Analysis'!H256</f>
        <v/>
      </c>
      <c r="H256" s="15">
        <f>'Investment Analysis'!I256</f>
        <v/>
      </c>
      <c r="I256" s="13">
        <f>'Investment Analysis'!K256</f>
        <v/>
      </c>
      <c r="J256" s="14">
        <f>'Investment Analysis'!L256</f>
        <v/>
      </c>
      <c r="K256" s="15">
        <f>'Investment Analysis'!M256</f>
        <v/>
      </c>
      <c r="L256" s="41">
        <f>'Investment Analysis'!T256</f>
        <v/>
      </c>
      <c r="M256" s="21">
        <f>'Investment Analysis'!V256</f>
        <v/>
      </c>
      <c r="N256" s="21">
        <f>'Investment Analysis'!W256</f>
        <v/>
      </c>
      <c r="P256" s="48">
        <f>'Investment Analysis'!Y256</f>
        <v/>
      </c>
      <c r="Q256" s="18" t="n"/>
      <c r="R256" s="83" t="n"/>
      <c r="S256" s="48" t="n"/>
      <c r="T256" s="18">
        <f>'Investment Analysis'!AH256</f>
        <v/>
      </c>
      <c r="U256" s="15">
        <f>'Investment Analysis'!AF256</f>
        <v/>
      </c>
      <c r="V256" s="48" t="n"/>
      <c r="W256" s="18">
        <f>'Investment Analysis'!AO256</f>
        <v/>
      </c>
      <c r="X256" s="15">
        <f>'Investment Analysis'!AM256</f>
        <v/>
      </c>
      <c r="Y256" s="48" t="n"/>
      <c r="Z256" s="18">
        <f>IF(Y256&gt;0,(Y256-Z$5)/Z$5,0)</f>
        <v/>
      </c>
      <c r="AA256" s="15">
        <f>'Investment Analysis'!GM256</f>
        <v/>
      </c>
      <c r="AB256" s="48" t="n"/>
      <c r="AC256" s="18">
        <f>IF(AB256&gt;0,(AB256+8000+5000-AC$5)/AC$5,0)</f>
        <v/>
      </c>
      <c r="AD256" s="15">
        <f>'Investment Analysis'!AT256</f>
        <v/>
      </c>
      <c r="AE256" s="48" t="n"/>
      <c r="AF256" s="18">
        <f>'Investment Analysis'!BC256</f>
        <v/>
      </c>
      <c r="AG256" s="15">
        <f>'Investment Analysis'!BA256</f>
        <v/>
      </c>
      <c r="AH256" s="48" t="n"/>
      <c r="AI256" s="18">
        <f>IF(AH256&gt;0,(AH256-5000+20000+20000-AI$5)/AI$5,0)</f>
        <v/>
      </c>
      <c r="AJ256" s="15">
        <f>'Investment Analysis'!BH256</f>
        <v/>
      </c>
      <c r="AK256" s="48" t="n"/>
      <c r="AL256" s="18">
        <f>IF(AK256&gt;0,(AK256+7000-AL$5)/AL$5,0)</f>
        <v/>
      </c>
      <c r="AM256" s="15">
        <f>'Investment Analysis'!BO256</f>
        <v/>
      </c>
      <c r="AN256" s="48" t="n"/>
      <c r="AO256" s="18">
        <f>IF(AN256&gt;0,(AN256+25000+5000-AO$5)/AO$5,0)</f>
        <v/>
      </c>
      <c r="AP256" s="15">
        <f>'Investment Analysis'!BV256</f>
        <v/>
      </c>
      <c r="AQ256" s="48" t="n"/>
      <c r="AR256" s="18">
        <f>IF(AQ256&gt;0,(AQ256+10000+4000-AR$5)/AR$5,0)</f>
        <v/>
      </c>
      <c r="AS256" s="15">
        <f>'Investment Analysis'!CC256</f>
        <v/>
      </c>
      <c r="AT256" s="48" t="n"/>
      <c r="AU256" s="18">
        <f>'Investment Analysis'!CL256</f>
        <v/>
      </c>
      <c r="AV256" s="15">
        <f>'Investment Analysis'!CJ256</f>
        <v/>
      </c>
      <c r="AW256" s="48" t="n"/>
      <c r="AX256" s="18">
        <f>IF(AW256&gt;0,(AW256+2000-AX$5)/AX$5,0)</f>
        <v/>
      </c>
      <c r="AY256" s="15">
        <f>'Investment Analysis'!CQ256</f>
        <v/>
      </c>
      <c r="AZ256" s="48" t="n"/>
      <c r="BA256" s="18">
        <f>'Investment Analysis'!CZ256</f>
        <v/>
      </c>
      <c r="BB256" s="15">
        <f>'Investment Analysis'!CX256</f>
        <v/>
      </c>
      <c r="BC256" s="48" t="n"/>
      <c r="BD256" s="18">
        <f>IF(BC256&gt;0,(BC256-10000+30000+10000-BD$5)/BD$5,0)</f>
        <v/>
      </c>
      <c r="BE256" s="15">
        <f>'Investment Analysis'!DE256</f>
        <v/>
      </c>
      <c r="BF256" s="48" t="n"/>
      <c r="BG256" s="18">
        <f>'Investment Analysis'!DN256</f>
        <v/>
      </c>
      <c r="BH256" s="15">
        <f>'Investment Analysis'!DL256</f>
        <v/>
      </c>
      <c r="BI256" s="48" t="n"/>
      <c r="BJ256" s="18">
        <f>'Investment Analysis'!EB256</f>
        <v/>
      </c>
      <c r="BK256" s="15">
        <f>'Investment Analysis'!DZ256</f>
        <v/>
      </c>
      <c r="BL256" s="48" t="n"/>
      <c r="BM256" s="18">
        <f>'Investment Analysis'!EI256</f>
        <v/>
      </c>
      <c r="BN256" s="15">
        <f>'Investment Analysis'!EG256</f>
        <v/>
      </c>
      <c r="BO256" s="48" t="n"/>
      <c r="BP256" s="18">
        <f>'Investment Analysis'!DU256</f>
        <v/>
      </c>
      <c r="BQ256" s="15">
        <f>'Investment Analysis'!DS256</f>
        <v/>
      </c>
      <c r="BR256" s="48" t="n"/>
      <c r="BS256" s="18">
        <f>'Investment Analysis'!EP256</f>
        <v/>
      </c>
      <c r="BT256" s="15">
        <f>'Investment Analysis'!EN256</f>
        <v/>
      </c>
      <c r="BU256" s="48" t="n"/>
      <c r="BV256" s="18">
        <f>IF(BU256&gt;0,(BU256+8000-BV$5)/BV$5,0)</f>
        <v/>
      </c>
      <c r="BW256" s="15">
        <f>'Investment Analysis'!EU256</f>
        <v/>
      </c>
      <c r="BX256" s="48" t="n"/>
      <c r="BY256" s="18">
        <f>IF(BX256&gt;0,(BX256-10000-5000-BY$5)/BY$5,0)</f>
        <v/>
      </c>
      <c r="BZ256" s="15">
        <f>'Investment Analysis'!FB256</f>
        <v/>
      </c>
      <c r="CA256" s="48" t="n"/>
      <c r="CB256" s="18">
        <f>IF(CA256&gt;0,(CA256-CB$5)/CB$5,0)</f>
        <v/>
      </c>
      <c r="CC256" s="15">
        <f>'Investment Analysis'!FI256</f>
        <v/>
      </c>
      <c r="CD256" s="48" t="n"/>
      <c r="CE256" s="18">
        <f>'Investment Analysis'!FR256</f>
        <v/>
      </c>
      <c r="CF256" s="15">
        <f>'Investment Analysis'!FP256</f>
        <v/>
      </c>
      <c r="CG256" s="48" t="n"/>
      <c r="CH256" s="18">
        <f>'Investment Analysis'!FR256</f>
        <v/>
      </c>
      <c r="CI256" s="15">
        <f>'Investment Analysis'!FW256</f>
        <v/>
      </c>
      <c r="CJ256" s="48" t="n"/>
      <c r="CK256" s="18">
        <f>IF(CJ256&gt;0,(CJ256+5000+8000-CK$5)/CK$5,0)</f>
        <v/>
      </c>
      <c r="CL256" s="15">
        <f>'Investment Analysis'!GD256</f>
        <v/>
      </c>
      <c r="CM256" s="48" t="n"/>
      <c r="CN256" s="18">
        <f>IF(CM256&gt;0,(CM256-CN$5)/CN$5,0)</f>
        <v/>
      </c>
      <c r="CO256" s="15">
        <f>'Investment Analysis'!GT256</f>
        <v/>
      </c>
      <c r="CP256" s="48" t="n"/>
      <c r="CQ256" s="18">
        <f>IF(CP256&gt;0,(CP256-CQ$5)/CQ$5,0)</f>
        <v/>
      </c>
      <c r="CR256" s="15">
        <f>'Investment Analysis'!HG256</f>
        <v/>
      </c>
      <c r="CS256" s="48" t="n"/>
      <c r="CT256" s="18">
        <f>IF(CS256&gt;0,(CS256-CT$5)/CT$5,0)</f>
        <v/>
      </c>
      <c r="CU256" s="15">
        <f>'Investment Analysis'!HN256</f>
        <v/>
      </c>
      <c r="CV256" s="48" t="n"/>
      <c r="CW256" s="18">
        <f>IF(CV256&gt;0,(CV256-CW$5)/CW$5,0)</f>
        <v/>
      </c>
      <c r="CX256" s="15">
        <f>'Investment Analysis'!IB256</f>
        <v/>
      </c>
      <c r="CY256" s="48" t="n"/>
      <c r="CZ256" s="18">
        <f>IF(CY256&gt;0,(CY256-CZ$5)/CZ$5,0)</f>
        <v/>
      </c>
      <c r="DA256" s="15">
        <f>'Investment Analysis'!II256</f>
        <v/>
      </c>
      <c r="DB256" s="48" t="n"/>
      <c r="DC256" s="18">
        <f>IF(DB256&gt;0,(DB256-DC$5)/DC$5,0)</f>
        <v/>
      </c>
      <c r="DD256" s="15">
        <f>'Investment Analysis'!IP256</f>
        <v/>
      </c>
      <c r="DE256" s="48" t="n"/>
      <c r="DF256" s="18">
        <f>'Investment Analysis'!IY256</f>
        <v/>
      </c>
      <c r="DG256" s="15">
        <f>'Investment Analysis'!IW256</f>
        <v/>
      </c>
      <c r="DH256" s="48" t="n"/>
      <c r="DI256" s="18">
        <f>IF(DH256&gt;0,(DH256-DI$5)/DI$5,0)</f>
        <v/>
      </c>
      <c r="DJ256" s="15">
        <f>'Investment Analysis'!JD256</f>
        <v/>
      </c>
      <c r="DK256" s="48" t="n"/>
      <c r="DL256" s="18">
        <f>IF(DK256&gt;0,(DK256-DL$5)/DL$5,0)</f>
        <v/>
      </c>
      <c r="DM256" s="15">
        <f>'Investment Analysis'!JK256</f>
        <v/>
      </c>
      <c r="DN256" s="48" t="n"/>
      <c r="DO256" s="18">
        <f>IF(DN256&gt;0,(DN256-DO$5)/DO$5,0)</f>
        <v/>
      </c>
      <c r="DP256" s="15">
        <f>'Investment Analysis'!HU256</f>
        <v/>
      </c>
      <c r="DQ256" s="48" t="n"/>
      <c r="DR256" s="18">
        <f>IF(DQ256&gt;0,(DQ256-DR$5)/DR$5,0)</f>
        <v/>
      </c>
      <c r="DS256" s="15">
        <f>'Investment Analysis'!JR256</f>
        <v/>
      </c>
      <c r="DT256" s="48" t="n"/>
      <c r="DU256" s="18">
        <f>IF(DT256&gt;0,(DT256-630.54-DU$5)/DU$5,0)</f>
        <v/>
      </c>
      <c r="DV256" s="15">
        <f>'Investment Analysis'!JY256</f>
        <v/>
      </c>
      <c r="DW256" s="48" t="n"/>
      <c r="DX256" s="18">
        <f>IF(DW256&gt;0,(DW256-DX$5)/DX$5,0)</f>
        <v/>
      </c>
      <c r="DY256" s="15">
        <f>'Investment Analysis'!KF256</f>
        <v/>
      </c>
      <c r="DZ256" s="48" t="n"/>
      <c r="EA256" s="18">
        <f>IF(DZ256&gt;0,(DZ256-EA$5)/EA$5,0)</f>
        <v/>
      </c>
      <c r="EB256" s="15">
        <f>'Investment Analysis'!KM256</f>
        <v/>
      </c>
      <c r="EC256" s="48" t="n"/>
      <c r="ED256" s="18">
        <f>'Investment Analysis'!KV256</f>
        <v/>
      </c>
      <c r="EE256" s="15">
        <f>'Investment Analysis'!KT256</f>
        <v/>
      </c>
      <c r="EF256" s="48" t="n"/>
      <c r="EG256" s="18">
        <f>IF(EF256&gt;0,(EF256-EG$5)/EG$5,0)</f>
        <v/>
      </c>
      <c r="EH256" s="15">
        <f>'Investment Analysis'!LH256</f>
        <v/>
      </c>
      <c r="EI256" s="48" t="n"/>
      <c r="EJ256" s="18">
        <f>'Investment Analysis'!LQ256</f>
        <v/>
      </c>
      <c r="EK256" s="15">
        <f>'Investment Analysis'!LO256</f>
        <v/>
      </c>
      <c r="EL256" s="48" t="n"/>
      <c r="EM256" s="18">
        <f>IF(EL256&gt;0,(EL256-EM$4)/EM$4,0)</f>
        <v/>
      </c>
      <c r="EN256" s="15">
        <f>'Investment Analysis'!LX256</f>
        <v/>
      </c>
      <c r="EO256" s="48" t="n"/>
      <c r="EP256" s="68">
        <f>IF(EO256&gt;0,(EO256-500-EP$5)/EP$5,0)</f>
        <v/>
      </c>
      <c r="EQ256" s="15">
        <f>'Investment Analysis'!MC256</f>
        <v/>
      </c>
      <c r="ER256" s="48" t="n"/>
      <c r="ES256" s="18">
        <f>'Investment Analysis'!LX256</f>
        <v/>
      </c>
      <c r="ET256" s="15">
        <f>'Investment Analysis'!LA256</f>
        <v/>
      </c>
      <c r="EU256" s="48" t="n"/>
      <c r="EV256" s="18">
        <f>'Investment Analysis'!ML256</f>
        <v/>
      </c>
      <c r="EW256" s="15">
        <f>'Investment Analysis'!MJ256</f>
        <v/>
      </c>
      <c r="EX256" s="48" t="n"/>
      <c r="EY256" s="18">
        <f>IF(EX256&gt;0,(EX256-EY$5)/EY$5,0)</f>
        <v/>
      </c>
      <c r="EZ256" s="15">
        <f>'Investment Analysis'!MQ256</f>
        <v/>
      </c>
      <c r="FA256" s="48" t="n"/>
      <c r="FB256" s="18">
        <f>IF(FA256&gt;0,(FA256-FB$5)/FB$5,0)</f>
        <v/>
      </c>
      <c r="FC256" s="15">
        <f>'Investment Analysis'!MX256</f>
        <v/>
      </c>
      <c r="FD256" s="48" t="n"/>
      <c r="FE256" s="18">
        <f>IF(FD256&gt;0,(FD256-FE$5)/FE$5,0)</f>
        <v/>
      </c>
      <c r="FF256" s="15">
        <f>'Investment Analysis'!NE256</f>
        <v/>
      </c>
      <c r="FG256" s="48" t="n"/>
      <c r="FH256" s="18">
        <f>IF(FG256&gt;0,(FG256-FH$5)/FH$5,0)</f>
        <v/>
      </c>
      <c r="FI256" s="15">
        <f>'Investment Analysis'!NL256</f>
        <v/>
      </c>
      <c r="FJ256" s="48" t="n"/>
      <c r="FK256" s="18">
        <f>IF(FJ256&gt;0,(FJ256-FK$5)/FK$5,0)</f>
        <v/>
      </c>
      <c r="FL256" s="15">
        <f>'Investment Analysis'!NS256</f>
        <v/>
      </c>
      <c r="FM256" s="48" t="n"/>
      <c r="FN256" s="18">
        <f>IF(FM256&gt;0,(FM256-FN$5)/FN$5,0)</f>
        <v/>
      </c>
      <c r="FO256" s="15">
        <f>'Investment Analysis'!NZ256</f>
        <v/>
      </c>
      <c r="FP256" s="48" t="n"/>
      <c r="FQ256" s="18">
        <f>IF(FP256&gt;0,(FP256-FQ$5)/FQ$5,0)</f>
        <v/>
      </c>
      <c r="FR256" s="15">
        <f>'Investment Analysis'!OG256</f>
        <v/>
      </c>
      <c r="FS256" s="48" t="n"/>
      <c r="FT256" s="18">
        <f>IF(FS256&gt;0,(FS256-FT$5)/FT$5,0)</f>
        <v/>
      </c>
      <c r="FU256" s="15">
        <f>'Investment Analysis'!ON256</f>
        <v/>
      </c>
      <c r="FV256" s="48" t="n"/>
      <c r="FW256" s="18">
        <f>IF(FV256&gt;0,(FV256-FW$5)/FW$5,0)</f>
        <v/>
      </c>
      <c r="FX256" s="15">
        <f>'Investment Analysis'!OU256</f>
        <v/>
      </c>
      <c r="FY256" s="48" t="n"/>
      <c r="FZ256" s="18">
        <f>IF(FY256&gt;0,(FY256-FZ$5)/FZ$5,0)</f>
        <v/>
      </c>
      <c r="GA256" s="15">
        <f>'Investment Analysis'!PB256</f>
        <v/>
      </c>
      <c r="GB256" s="48" t="n"/>
      <c r="GC256" s="18">
        <f>'Investment Analysis'!PK256</f>
        <v/>
      </c>
      <c r="GD256" s="15">
        <f>'Investment Analysis'!PI256</f>
        <v/>
      </c>
      <c r="GE256" s="48" t="n"/>
      <c r="GF256" s="18">
        <f>'Investment Analysis'!PY256</f>
        <v/>
      </c>
      <c r="GG256" s="15">
        <f>'Investment Analysis'!PW256</f>
        <v/>
      </c>
      <c r="GH256" s="48" t="n"/>
      <c r="GI256" s="18">
        <f>'Investment Analysis'!QF256</f>
        <v/>
      </c>
      <c r="GJ256" s="15">
        <f>'Investment Analysis'!QD256</f>
        <v/>
      </c>
      <c r="GK256" s="48" t="n"/>
      <c r="GL256" s="18">
        <f>'Investment Analysis'!QM256</f>
        <v/>
      </c>
      <c r="GM256" s="15">
        <f>'Investment Analysis'!QK256</f>
        <v/>
      </c>
      <c r="GN256" s="48" t="n"/>
      <c r="GO256" s="18">
        <f>'Investment Analysis'!QT256</f>
        <v/>
      </c>
      <c r="GP256" s="15">
        <f>'Investment Analysis'!QR256</f>
        <v/>
      </c>
      <c r="GQ256" s="48" t="n"/>
      <c r="GR256" s="18">
        <f>'Investment Analysis'!RA256</f>
        <v/>
      </c>
      <c r="GS256" s="15">
        <f>'Investment Analysis'!QY256</f>
        <v/>
      </c>
      <c r="GT256" s="48" t="n"/>
      <c r="GU256" s="18">
        <f>'Investment Analysis'!RH256</f>
        <v/>
      </c>
      <c r="GV256" s="15">
        <f>'Investment Analysis'!RF256</f>
        <v/>
      </c>
      <c r="GW256" s="48" t="n"/>
      <c r="GX256" s="18">
        <f>'Investment Analysis'!RO256</f>
        <v/>
      </c>
      <c r="GY256" s="15">
        <f>'Investment Analysis'!RM256</f>
        <v/>
      </c>
      <c r="GZ256" s="48" t="n"/>
      <c r="HA256" s="18">
        <f>'Investment Analysis'!RV256</f>
        <v/>
      </c>
      <c r="HB256" s="15">
        <f>'Investment Analysis'!RT256</f>
        <v/>
      </c>
      <c r="HC256" s="48" t="n"/>
      <c r="HD256" s="18">
        <f>'Investment Analysis'!SC256</f>
        <v/>
      </c>
      <c r="HE256" s="15">
        <f>'Investment Analysis'!SA256</f>
        <v/>
      </c>
      <c r="HF256" s="48" t="n"/>
      <c r="HG256" s="18">
        <f>'Investment Analysis'!SJ256</f>
        <v/>
      </c>
      <c r="HH256" s="15">
        <f>'Investment Analysis'!SH256</f>
        <v/>
      </c>
      <c r="HI256" s="48" t="n"/>
      <c r="HJ256" s="18">
        <f>'Investment Analysis'!SM256</f>
        <v/>
      </c>
      <c r="HK256" s="15">
        <f>'Investment Analysis'!SK256</f>
        <v/>
      </c>
      <c r="HL256" s="48" t="n"/>
      <c r="HM256" s="18">
        <f>'Investment Analysis'!SP256</f>
        <v/>
      </c>
      <c r="HN256" s="15">
        <f>'Investment Analysis'!SN256</f>
        <v/>
      </c>
      <c r="HO256" s="48" t="n"/>
      <c r="HP256" s="18">
        <f>'Investment Analysis'!TE256</f>
        <v/>
      </c>
      <c r="HQ256" s="15">
        <f>'Investment Analysis'!TC256</f>
        <v/>
      </c>
      <c r="HR256" s="48" t="n"/>
      <c r="HS256" s="18">
        <f>'Investment Analysis'!TL256</f>
        <v/>
      </c>
      <c r="HT256" s="15">
        <f>'Investment Analysis'!TJ256</f>
        <v/>
      </c>
      <c r="HU256" s="48" t="n"/>
      <c r="HV256" s="18">
        <f>'Investment Analysis'!TS256</f>
        <v/>
      </c>
      <c r="HW256" s="15">
        <f>'Investment Analysis'!TQ256</f>
        <v/>
      </c>
      <c r="HX256" s="48" t="n"/>
      <c r="HY256" s="18">
        <f>'Investment Analysis'!TZ256</f>
        <v/>
      </c>
      <c r="HZ256" s="15">
        <f>'Investment Analysis'!TX256</f>
        <v/>
      </c>
      <c r="IA256" s="48" t="n"/>
      <c r="IB256" s="18">
        <f>'Investment Analysis'!UG256</f>
        <v/>
      </c>
      <c r="IC256" s="15">
        <f>'Investment Analysis'!UE256</f>
        <v/>
      </c>
      <c r="ID256" s="48" t="n"/>
      <c r="IE256" s="18">
        <f>'Investment Analysis'!UN256</f>
        <v/>
      </c>
      <c r="IF256" s="15">
        <f>'Investment Analysis'!UL256</f>
        <v/>
      </c>
      <c r="IG256" s="48" t="n"/>
      <c r="IH256" s="18">
        <f>'Investment Analysis'!UU256</f>
        <v/>
      </c>
      <c r="II256" s="15">
        <f>'Investment Analysis'!US256</f>
        <v/>
      </c>
      <c r="IJ256" s="48" t="n"/>
      <c r="IK256" s="18">
        <f>'Investment Analysis'!VB256</f>
        <v/>
      </c>
      <c r="IL256" s="15">
        <f>'Investment Analysis'!UZ256</f>
        <v/>
      </c>
      <c r="IM256" s="48" t="n"/>
      <c r="IN256" s="18">
        <f>'Investment Analysis'!VI256</f>
        <v/>
      </c>
      <c r="IO256" s="15">
        <f>'Investment Analysis'!VG256</f>
        <v/>
      </c>
      <c r="IP256" s="18" t="n"/>
      <c r="IQ256" s="18" t="n"/>
      <c r="IR256" s="18" t="n"/>
      <c r="IS256" s="108">
        <f>IF(IT256&gt;0,IT256-IT255,0)</f>
        <v/>
      </c>
      <c r="IT256" s="48">
        <f>FY256+FV256+FS256+FP256+FM256+FJ256+FG256+FD256+FA256+EX256+EU256+ER256+EO256+EL256+EI256+EF256+EC256+DZ256+DW256+DT256+DQ256+DN256+DK256+DH256+DE256+DB256+CY256+CV256+CS256+CP256+CJ256+CG256+CD256+CA256+BX256+P256+CM256+GT256+GQ256+GN256+GK256+GH256+GE256+GB256+BU256+BR256+BO256+BL256+BI256+BF256+BC256+AZ256+AW256+AT256+AQ256+AN256+AK256+AH256+AE256+AB256+Y256+V256+S256+GW256+GZ256+HC256+HF256+HI256+HL256+HO256+HR256+HU256</f>
        <v/>
      </c>
      <c r="IU256" s="101">
        <f>IF(IT256&gt;0,IV256,0)</f>
        <v/>
      </c>
      <c r="IV256" s="101" t="n"/>
      <c r="IW256" s="15">
        <f>IF(IT256&gt;0,(IT256+IV$11-I$2)/I$2,0)</f>
        <v/>
      </c>
      <c r="IX256" s="113">
        <f>IF(IT256&gt;0,IT256+IV$11-I$2,0)</f>
        <v/>
      </c>
      <c r="IY256" s="21">
        <f>IF(IT256&gt;0,(IT256+IV$11+IV$33+IV$52+IV$73+IV$93+IV$113+IV$133+IV$159+IV$176+IV$201+IV$224+IV$240-IT$8)/IT$8,0)</f>
        <v/>
      </c>
      <c r="IZ256" s="173">
        <f>IF(IT256&gt;0,IT256+IV$11+IV$33+IV$52+IV$73+IV$93+IV$113+IV$133+IV$159+IV$176+IV$201+IV$224+IV$240-IT$8,0)</f>
        <v/>
      </c>
    </row>
    <row r="257">
      <c r="A257" s="554">
        <f>'Investment Analysis'!A257</f>
        <v/>
      </c>
      <c r="B257" s="4">
        <f>'Investment Analysis'!B257</f>
        <v/>
      </c>
      <c r="C257" s="27">
        <f>'Investment Analysis'!C257</f>
        <v/>
      </c>
      <c r="D257" s="14">
        <f>'Investment Analysis'!D257</f>
        <v/>
      </c>
      <c r="E257" s="15">
        <f>'Investment Analysis'!E257</f>
        <v/>
      </c>
      <c r="F257" s="13">
        <f>'Investment Analysis'!G257</f>
        <v/>
      </c>
      <c r="G257" s="14">
        <f>'Investment Analysis'!H257</f>
        <v/>
      </c>
      <c r="H257" s="15">
        <f>'Investment Analysis'!I257</f>
        <v/>
      </c>
      <c r="I257" s="13">
        <f>'Investment Analysis'!K257</f>
        <v/>
      </c>
      <c r="J257" s="14">
        <f>'Investment Analysis'!L257</f>
        <v/>
      </c>
      <c r="K257" s="15">
        <f>'Investment Analysis'!M257</f>
        <v/>
      </c>
      <c r="L257" s="41">
        <f>'Investment Analysis'!T257</f>
        <v/>
      </c>
      <c r="M257" s="21">
        <f>'Investment Analysis'!V257</f>
        <v/>
      </c>
      <c r="N257" s="21">
        <f>'Investment Analysis'!W257</f>
        <v/>
      </c>
      <c r="P257" s="48">
        <f>'Investment Analysis'!Y257</f>
        <v/>
      </c>
      <c r="Q257" s="18" t="n"/>
      <c r="R257" s="83" t="n"/>
      <c r="S257" s="48" t="n"/>
      <c r="T257" s="18">
        <f>'Investment Analysis'!AH257</f>
        <v/>
      </c>
      <c r="U257" s="15">
        <f>'Investment Analysis'!AF257</f>
        <v/>
      </c>
      <c r="V257" s="48" t="n"/>
      <c r="W257" s="18">
        <f>'Investment Analysis'!AO257</f>
        <v/>
      </c>
      <c r="X257" s="15">
        <f>'Investment Analysis'!AM257</f>
        <v/>
      </c>
      <c r="Y257" s="48" t="n"/>
      <c r="Z257" s="18">
        <f>IF(Y257&gt;0,(Y257-Z$5)/Z$5,0)</f>
        <v/>
      </c>
      <c r="AA257" s="15">
        <f>'Investment Analysis'!GM257</f>
        <v/>
      </c>
      <c r="AB257" s="48" t="n"/>
      <c r="AC257" s="18">
        <f>IF(AB257&gt;0,(AB257+8000+5000-AC$5)/AC$5,0)</f>
        <v/>
      </c>
      <c r="AD257" s="15">
        <f>'Investment Analysis'!AT257</f>
        <v/>
      </c>
      <c r="AE257" s="48" t="n"/>
      <c r="AF257" s="18">
        <f>'Investment Analysis'!BC257</f>
        <v/>
      </c>
      <c r="AG257" s="15">
        <f>'Investment Analysis'!BA257</f>
        <v/>
      </c>
      <c r="AH257" s="48" t="n"/>
      <c r="AI257" s="18">
        <f>IF(AH257&gt;0,(AH257-5000+20000+20000-AI$5)/AI$5,0)</f>
        <v/>
      </c>
      <c r="AJ257" s="15">
        <f>'Investment Analysis'!BH257</f>
        <v/>
      </c>
      <c r="AK257" s="48" t="n"/>
      <c r="AL257" s="18">
        <f>IF(AK257&gt;0,(AK257+7000-AL$5)/AL$5,0)</f>
        <v/>
      </c>
      <c r="AM257" s="15">
        <f>'Investment Analysis'!BO257</f>
        <v/>
      </c>
      <c r="AN257" s="48" t="n"/>
      <c r="AO257" s="18">
        <f>IF(AN257&gt;0,(AN257+25000+5000-AO$5)/AO$5,0)</f>
        <v/>
      </c>
      <c r="AP257" s="15">
        <f>'Investment Analysis'!BV257</f>
        <v/>
      </c>
      <c r="AQ257" s="48" t="n"/>
      <c r="AR257" s="18">
        <f>IF(AQ257&gt;0,(AQ257+10000+4000-AR$5)/AR$5,0)</f>
        <v/>
      </c>
      <c r="AS257" s="15">
        <f>'Investment Analysis'!CC257</f>
        <v/>
      </c>
      <c r="AT257" s="48" t="n"/>
      <c r="AU257" s="18">
        <f>'Investment Analysis'!CL257</f>
        <v/>
      </c>
      <c r="AV257" s="15">
        <f>'Investment Analysis'!CJ257</f>
        <v/>
      </c>
      <c r="AW257" s="48" t="n"/>
      <c r="AX257" s="18">
        <f>IF(AW257&gt;0,(AW257+2000-AX$5)/AX$5,0)</f>
        <v/>
      </c>
      <c r="AY257" s="15">
        <f>'Investment Analysis'!CQ257</f>
        <v/>
      </c>
      <c r="AZ257" s="48" t="n"/>
      <c r="BA257" s="18">
        <f>'Investment Analysis'!CZ257</f>
        <v/>
      </c>
      <c r="BB257" s="15">
        <f>'Investment Analysis'!CX257</f>
        <v/>
      </c>
      <c r="BC257" s="48" t="n"/>
      <c r="BD257" s="18">
        <f>IF(BC257&gt;0,(BC257-10000+30000+10000-BD$5)/BD$5,0)</f>
        <v/>
      </c>
      <c r="BE257" s="15">
        <f>'Investment Analysis'!DE257</f>
        <v/>
      </c>
      <c r="BF257" s="48" t="n"/>
      <c r="BG257" s="18">
        <f>'Investment Analysis'!DN257</f>
        <v/>
      </c>
      <c r="BH257" s="15">
        <f>'Investment Analysis'!DL257</f>
        <v/>
      </c>
      <c r="BI257" s="48" t="n"/>
      <c r="BJ257" s="18">
        <f>'Investment Analysis'!EB257</f>
        <v/>
      </c>
      <c r="BK257" s="15">
        <f>'Investment Analysis'!DZ257</f>
        <v/>
      </c>
      <c r="BL257" s="48" t="n"/>
      <c r="BM257" s="18">
        <f>'Investment Analysis'!EI257</f>
        <v/>
      </c>
      <c r="BN257" s="15">
        <f>'Investment Analysis'!EG257</f>
        <v/>
      </c>
      <c r="BO257" s="48" t="n"/>
      <c r="BP257" s="18">
        <f>'Investment Analysis'!DU257</f>
        <v/>
      </c>
      <c r="BQ257" s="15">
        <f>'Investment Analysis'!DS257</f>
        <v/>
      </c>
      <c r="BR257" s="48" t="n"/>
      <c r="BS257" s="18">
        <f>'Investment Analysis'!EP257</f>
        <v/>
      </c>
      <c r="BT257" s="15">
        <f>'Investment Analysis'!EN257</f>
        <v/>
      </c>
      <c r="BU257" s="48" t="n"/>
      <c r="BV257" s="18">
        <f>IF(BU257&gt;0,(BU257+8000-BV$5)/BV$5,0)</f>
        <v/>
      </c>
      <c r="BW257" s="15">
        <f>'Investment Analysis'!EU257</f>
        <v/>
      </c>
      <c r="BX257" s="48" t="n"/>
      <c r="BY257" s="18">
        <f>IF(BX257&gt;0,(BX257-10000-5000-BY$5)/BY$5,0)</f>
        <v/>
      </c>
      <c r="BZ257" s="15">
        <f>'Investment Analysis'!FB257</f>
        <v/>
      </c>
      <c r="CA257" s="48" t="n"/>
      <c r="CB257" s="18">
        <f>IF(CA257&gt;0,(CA257-CB$5)/CB$5,0)</f>
        <v/>
      </c>
      <c r="CC257" s="15">
        <f>'Investment Analysis'!FI257</f>
        <v/>
      </c>
      <c r="CD257" s="48" t="n"/>
      <c r="CE257" s="18">
        <f>'Investment Analysis'!FR257</f>
        <v/>
      </c>
      <c r="CF257" s="15">
        <f>'Investment Analysis'!FP257</f>
        <v/>
      </c>
      <c r="CG257" s="48" t="n"/>
      <c r="CH257" s="18">
        <f>'Investment Analysis'!FR257</f>
        <v/>
      </c>
      <c r="CI257" s="15">
        <f>'Investment Analysis'!FW257</f>
        <v/>
      </c>
      <c r="CJ257" s="48" t="n"/>
      <c r="CK257" s="18">
        <f>IF(CJ257&gt;0,(CJ257+5000+8000-CK$5)/CK$5,0)</f>
        <v/>
      </c>
      <c r="CL257" s="15">
        <f>'Investment Analysis'!GD257</f>
        <v/>
      </c>
      <c r="CM257" s="48" t="n"/>
      <c r="CN257" s="18">
        <f>IF(CM257&gt;0,(CM257-CN$5)/CN$5,0)</f>
        <v/>
      </c>
      <c r="CO257" s="15">
        <f>'Investment Analysis'!GT257</f>
        <v/>
      </c>
      <c r="CP257" s="48" t="n"/>
      <c r="CQ257" s="18">
        <f>IF(CP257&gt;0,(CP257-CQ$5)/CQ$5,0)</f>
        <v/>
      </c>
      <c r="CR257" s="15">
        <f>'Investment Analysis'!HG257</f>
        <v/>
      </c>
      <c r="CS257" s="48" t="n"/>
      <c r="CT257" s="18">
        <f>IF(CS257&gt;0,(CS257-CT$5)/CT$5,0)</f>
        <v/>
      </c>
      <c r="CU257" s="15">
        <f>'Investment Analysis'!HN257</f>
        <v/>
      </c>
      <c r="CV257" s="48" t="n"/>
      <c r="CW257" s="18">
        <f>IF(CV257&gt;0,(CV257-CW$5)/CW$5,0)</f>
        <v/>
      </c>
      <c r="CX257" s="15">
        <f>'Investment Analysis'!IB257</f>
        <v/>
      </c>
      <c r="CY257" s="48" t="n"/>
      <c r="CZ257" s="18">
        <f>IF(CY257&gt;0,(CY257-CZ$5)/CZ$5,0)</f>
        <v/>
      </c>
      <c r="DA257" s="15">
        <f>'Investment Analysis'!II257</f>
        <v/>
      </c>
      <c r="DB257" s="48" t="n"/>
      <c r="DC257" s="18">
        <f>IF(DB257&gt;0,(DB257-DC$5)/DC$5,0)</f>
        <v/>
      </c>
      <c r="DD257" s="15">
        <f>'Investment Analysis'!IP257</f>
        <v/>
      </c>
      <c r="DE257" s="48" t="n"/>
      <c r="DF257" s="18">
        <f>'Investment Analysis'!IY257</f>
        <v/>
      </c>
      <c r="DG257" s="15">
        <f>'Investment Analysis'!IW257</f>
        <v/>
      </c>
      <c r="DH257" s="48" t="n"/>
      <c r="DI257" s="18">
        <f>IF(DH257&gt;0,(DH257-DI$5)/DI$5,0)</f>
        <v/>
      </c>
      <c r="DJ257" s="15">
        <f>'Investment Analysis'!JD257</f>
        <v/>
      </c>
      <c r="DK257" s="48" t="n"/>
      <c r="DL257" s="18">
        <f>IF(DK257&gt;0,(DK257-DL$5)/DL$5,0)</f>
        <v/>
      </c>
      <c r="DM257" s="15">
        <f>'Investment Analysis'!JK257</f>
        <v/>
      </c>
      <c r="DN257" s="48" t="n"/>
      <c r="DO257" s="18">
        <f>IF(DN257&gt;0,(DN257-DO$5)/DO$5,0)</f>
        <v/>
      </c>
      <c r="DP257" s="15">
        <f>'Investment Analysis'!HU257</f>
        <v/>
      </c>
      <c r="DQ257" s="48" t="n"/>
      <c r="DR257" s="18">
        <f>IF(DQ257&gt;0,(DQ257-DR$5)/DR$5,0)</f>
        <v/>
      </c>
      <c r="DS257" s="15">
        <f>'Investment Analysis'!JR257</f>
        <v/>
      </c>
      <c r="DT257" s="48" t="n"/>
      <c r="DU257" s="18">
        <f>IF(DT257&gt;0,(DT257-630.54-DU$5)/DU$5,0)</f>
        <v/>
      </c>
      <c r="DV257" s="15">
        <f>'Investment Analysis'!JY257</f>
        <v/>
      </c>
      <c r="DW257" s="48" t="n"/>
      <c r="DX257" s="18">
        <f>IF(DW257&gt;0,(DW257-DX$5)/DX$5,0)</f>
        <v/>
      </c>
      <c r="DY257" s="15">
        <f>'Investment Analysis'!KF257</f>
        <v/>
      </c>
      <c r="DZ257" s="48" t="n"/>
      <c r="EA257" s="18">
        <f>IF(DZ257&gt;0,(DZ257-EA$5)/EA$5,0)</f>
        <v/>
      </c>
      <c r="EB257" s="15">
        <f>'Investment Analysis'!KM257</f>
        <v/>
      </c>
      <c r="EC257" s="48" t="n"/>
      <c r="ED257" s="18">
        <f>'Investment Analysis'!KV257</f>
        <v/>
      </c>
      <c r="EE257" s="15">
        <f>'Investment Analysis'!KT257</f>
        <v/>
      </c>
      <c r="EF257" s="48" t="n"/>
      <c r="EG257" s="18">
        <f>IF(EF257&gt;0,(EF257-EG$5)/EG$5,0)</f>
        <v/>
      </c>
      <c r="EH257" s="15">
        <f>'Investment Analysis'!LH257</f>
        <v/>
      </c>
      <c r="EI257" s="48" t="n"/>
      <c r="EJ257" s="18">
        <f>'Investment Analysis'!LQ257</f>
        <v/>
      </c>
      <c r="EK257" s="15">
        <f>'Investment Analysis'!LO257</f>
        <v/>
      </c>
      <c r="EL257" s="48" t="n"/>
      <c r="EM257" s="18">
        <f>IF(EL257&gt;0,(EL257-EM$4)/EM$4,0)</f>
        <v/>
      </c>
      <c r="EN257" s="15">
        <f>'Investment Analysis'!LX257</f>
        <v/>
      </c>
      <c r="EO257" s="48" t="n"/>
      <c r="EP257" s="68">
        <f>IF(EO257&gt;0,(EO257-500-EP$5)/EP$5,0)</f>
        <v/>
      </c>
      <c r="EQ257" s="15">
        <f>'Investment Analysis'!MC257</f>
        <v/>
      </c>
      <c r="ER257" s="48" t="n"/>
      <c r="ES257" s="18">
        <f>'Investment Analysis'!LX257</f>
        <v/>
      </c>
      <c r="ET257" s="15">
        <f>'Investment Analysis'!LA257</f>
        <v/>
      </c>
      <c r="EU257" s="48" t="n"/>
      <c r="EV257" s="18">
        <f>'Investment Analysis'!ML257</f>
        <v/>
      </c>
      <c r="EW257" s="15">
        <f>'Investment Analysis'!MJ257</f>
        <v/>
      </c>
      <c r="EX257" s="48" t="n"/>
      <c r="EY257" s="18">
        <f>IF(EX257&gt;0,(EX257-EY$5)/EY$5,0)</f>
        <v/>
      </c>
      <c r="EZ257" s="15">
        <f>'Investment Analysis'!MQ257</f>
        <v/>
      </c>
      <c r="FA257" s="48" t="n"/>
      <c r="FB257" s="18">
        <f>IF(FA257&gt;0,(FA257-FB$5)/FB$5,0)</f>
        <v/>
      </c>
      <c r="FC257" s="15">
        <f>'Investment Analysis'!MX257</f>
        <v/>
      </c>
      <c r="FD257" s="48" t="n"/>
      <c r="FE257" s="18">
        <f>IF(FD257&gt;0,(FD257-FE$5)/FE$5,0)</f>
        <v/>
      </c>
      <c r="FF257" s="15">
        <f>'Investment Analysis'!NE257</f>
        <v/>
      </c>
      <c r="FG257" s="48" t="n"/>
      <c r="FH257" s="18">
        <f>IF(FG257&gt;0,(FG257-FH$5)/FH$5,0)</f>
        <v/>
      </c>
      <c r="FI257" s="15">
        <f>'Investment Analysis'!NL257</f>
        <v/>
      </c>
      <c r="FJ257" s="48" t="n"/>
      <c r="FK257" s="18">
        <f>IF(FJ257&gt;0,(FJ257-FK$5)/FK$5,0)</f>
        <v/>
      </c>
      <c r="FL257" s="15">
        <f>'Investment Analysis'!NS257</f>
        <v/>
      </c>
      <c r="FM257" s="48" t="n"/>
      <c r="FN257" s="18">
        <f>IF(FM257&gt;0,(FM257-FN$5)/FN$5,0)</f>
        <v/>
      </c>
      <c r="FO257" s="15">
        <f>'Investment Analysis'!NZ257</f>
        <v/>
      </c>
      <c r="FP257" s="48" t="n"/>
      <c r="FQ257" s="18">
        <f>IF(FP257&gt;0,(FP257-FQ$5)/FQ$5,0)</f>
        <v/>
      </c>
      <c r="FR257" s="15">
        <f>'Investment Analysis'!OG257</f>
        <v/>
      </c>
      <c r="FS257" s="48" t="n"/>
      <c r="FT257" s="18">
        <f>IF(FS257&gt;0,(FS257-FT$5)/FT$5,0)</f>
        <v/>
      </c>
      <c r="FU257" s="15">
        <f>'Investment Analysis'!ON257</f>
        <v/>
      </c>
      <c r="FV257" s="48" t="n"/>
      <c r="FW257" s="18">
        <f>IF(FV257&gt;0,(FV257-FW$5)/FW$5,0)</f>
        <v/>
      </c>
      <c r="FX257" s="15">
        <f>'Investment Analysis'!OU257</f>
        <v/>
      </c>
      <c r="FY257" s="48" t="n"/>
      <c r="FZ257" s="18">
        <f>IF(FY257&gt;0,(FY257-FZ$5)/FZ$5,0)</f>
        <v/>
      </c>
      <c r="GA257" s="15">
        <f>'Investment Analysis'!PB257</f>
        <v/>
      </c>
      <c r="GB257" s="48" t="n"/>
      <c r="GC257" s="18">
        <f>'Investment Analysis'!PK257</f>
        <v/>
      </c>
      <c r="GD257" s="15">
        <f>'Investment Analysis'!PI257</f>
        <v/>
      </c>
      <c r="GE257" s="48" t="n"/>
      <c r="GF257" s="18">
        <f>'Investment Analysis'!PY257</f>
        <v/>
      </c>
      <c r="GG257" s="15">
        <f>'Investment Analysis'!PW257</f>
        <v/>
      </c>
      <c r="GH257" s="48" t="n"/>
      <c r="GI257" s="18">
        <f>'Investment Analysis'!QF257</f>
        <v/>
      </c>
      <c r="GJ257" s="15">
        <f>'Investment Analysis'!QD257</f>
        <v/>
      </c>
      <c r="GK257" s="48" t="n"/>
      <c r="GL257" s="18">
        <f>'Investment Analysis'!QM257</f>
        <v/>
      </c>
      <c r="GM257" s="15">
        <f>'Investment Analysis'!QK257</f>
        <v/>
      </c>
      <c r="GN257" s="48" t="n"/>
      <c r="GO257" s="18">
        <f>'Investment Analysis'!QT257</f>
        <v/>
      </c>
      <c r="GP257" s="15">
        <f>'Investment Analysis'!QR257</f>
        <v/>
      </c>
      <c r="GQ257" s="48" t="n"/>
      <c r="GR257" s="18">
        <f>'Investment Analysis'!RA257</f>
        <v/>
      </c>
      <c r="GS257" s="15">
        <f>'Investment Analysis'!QY257</f>
        <v/>
      </c>
      <c r="GT257" s="48" t="n"/>
      <c r="GU257" s="18">
        <f>'Investment Analysis'!RH257</f>
        <v/>
      </c>
      <c r="GV257" s="15">
        <f>'Investment Analysis'!RF257</f>
        <v/>
      </c>
      <c r="GW257" s="48" t="n"/>
      <c r="GX257" s="18">
        <f>'Investment Analysis'!RO257</f>
        <v/>
      </c>
      <c r="GY257" s="15">
        <f>'Investment Analysis'!RM257</f>
        <v/>
      </c>
      <c r="GZ257" s="48" t="n"/>
      <c r="HA257" s="18">
        <f>'Investment Analysis'!RV257</f>
        <v/>
      </c>
      <c r="HB257" s="15">
        <f>'Investment Analysis'!RT257</f>
        <v/>
      </c>
      <c r="HC257" s="48" t="n"/>
      <c r="HD257" s="18">
        <f>'Investment Analysis'!SC257</f>
        <v/>
      </c>
      <c r="HE257" s="15">
        <f>'Investment Analysis'!SA257</f>
        <v/>
      </c>
      <c r="HF257" s="48" t="n"/>
      <c r="HG257" s="18">
        <f>'Investment Analysis'!SJ257</f>
        <v/>
      </c>
      <c r="HH257" s="15">
        <f>'Investment Analysis'!SH257</f>
        <v/>
      </c>
      <c r="HI257" s="48" t="n"/>
      <c r="HJ257" s="18">
        <f>'Investment Analysis'!SM257</f>
        <v/>
      </c>
      <c r="HK257" s="15">
        <f>'Investment Analysis'!SK257</f>
        <v/>
      </c>
      <c r="HL257" s="48" t="n"/>
      <c r="HM257" s="18">
        <f>'Investment Analysis'!SP257</f>
        <v/>
      </c>
      <c r="HN257" s="15">
        <f>'Investment Analysis'!SN257</f>
        <v/>
      </c>
      <c r="HO257" s="48" t="n"/>
      <c r="HP257" s="18">
        <f>'Investment Analysis'!TE257</f>
        <v/>
      </c>
      <c r="HQ257" s="15">
        <f>'Investment Analysis'!TC257</f>
        <v/>
      </c>
      <c r="HR257" s="48" t="n"/>
      <c r="HS257" s="18">
        <f>'Investment Analysis'!TL257</f>
        <v/>
      </c>
      <c r="HT257" s="15">
        <f>'Investment Analysis'!TJ257</f>
        <v/>
      </c>
      <c r="HU257" s="48" t="n"/>
      <c r="HV257" s="18">
        <f>'Investment Analysis'!TS257</f>
        <v/>
      </c>
      <c r="HW257" s="15">
        <f>'Investment Analysis'!TQ257</f>
        <v/>
      </c>
      <c r="HX257" s="48" t="n"/>
      <c r="HY257" s="18">
        <f>'Investment Analysis'!TZ257</f>
        <v/>
      </c>
      <c r="HZ257" s="15">
        <f>'Investment Analysis'!TX257</f>
        <v/>
      </c>
      <c r="IA257" s="48" t="n"/>
      <c r="IB257" s="18">
        <f>'Investment Analysis'!UG257</f>
        <v/>
      </c>
      <c r="IC257" s="15">
        <f>'Investment Analysis'!UE257</f>
        <v/>
      </c>
      <c r="ID257" s="48" t="n"/>
      <c r="IE257" s="18">
        <f>'Investment Analysis'!UN257</f>
        <v/>
      </c>
      <c r="IF257" s="15">
        <f>'Investment Analysis'!UL257</f>
        <v/>
      </c>
      <c r="IG257" s="48" t="n"/>
      <c r="IH257" s="18">
        <f>'Investment Analysis'!UU257</f>
        <v/>
      </c>
      <c r="II257" s="15">
        <f>'Investment Analysis'!US257</f>
        <v/>
      </c>
      <c r="IJ257" s="48" t="n"/>
      <c r="IK257" s="18">
        <f>'Investment Analysis'!VB257</f>
        <v/>
      </c>
      <c r="IL257" s="15">
        <f>'Investment Analysis'!UZ257</f>
        <v/>
      </c>
      <c r="IM257" s="48" t="n"/>
      <c r="IN257" s="18">
        <f>'Investment Analysis'!VI257</f>
        <v/>
      </c>
      <c r="IO257" s="15">
        <f>'Investment Analysis'!VG257</f>
        <v/>
      </c>
      <c r="IP257" s="18" t="n"/>
      <c r="IQ257" s="18" t="n"/>
      <c r="IR257" s="18" t="n"/>
      <c r="IS257" s="108">
        <f>IF(IT257&gt;0,IT257-IT256,0)</f>
        <v/>
      </c>
      <c r="IT257" s="48">
        <f>FY257+FV257+FS257+FP257+FM257+FJ257+FG257+FD257+FA257+EX257+EU257+ER257+EO257+EL257+EI257+EF257+EC257+DZ257+DW257+DT257+DQ257+DN257+DK257+DH257+DE257+DB257+CY257+CV257+CS257+CP257+CJ257+CG257+CD257+CA257+BX257+P257+CM257+GT257+GQ257+GN257+GK257+GH257+GE257+GB257+BU257+BR257+BO257+BL257+BI257+BF257+BC257+AZ257+AW257+AT257+AQ257+AN257+AK257+AH257+AE257+AB257+Y257+V257+S257+GW257+GZ257+HC257+HF257+HI257+HL257+HO257+HR257+HU257</f>
        <v/>
      </c>
      <c r="IU257" s="101">
        <f>IF(IT257&gt;0,IV257,0)</f>
        <v/>
      </c>
      <c r="IV257" s="101" t="n"/>
      <c r="IW257" s="15">
        <f>IF(IT257&gt;0,(IT257+IV$11-I$2)/I$2,0)</f>
        <v/>
      </c>
      <c r="IX257" s="113">
        <f>IF(IT257&gt;0,IT257+IV$11-I$2,0)</f>
        <v/>
      </c>
      <c r="IY257" s="21">
        <f>IF(IT257&gt;0,(IT257+IV$11+IV$33+IV$52+IV$73+IV$93+IV$113+IV$133+IV$159+IV$176+IV$201+IV$224+IV$240-IT$8)/IT$8,0)</f>
        <v/>
      </c>
      <c r="IZ257" s="173">
        <f>IF(IT257&gt;0,IT257+IV$11+IV$33+IV$52+IV$73+IV$93+IV$113+IV$133+IV$159+IV$176+IV$201+IV$224+IV$240-IT$8,0)</f>
        <v/>
      </c>
    </row>
    <row r="258">
      <c r="A258" s="554">
        <f>'Investment Analysis'!A258</f>
        <v/>
      </c>
      <c r="B258" s="4">
        <f>'Investment Analysis'!B258</f>
        <v/>
      </c>
      <c r="C258" s="27">
        <f>'Investment Analysis'!C258</f>
        <v/>
      </c>
      <c r="D258" s="14">
        <f>'Investment Analysis'!D258</f>
        <v/>
      </c>
      <c r="E258" s="15">
        <f>'Investment Analysis'!E258</f>
        <v/>
      </c>
      <c r="F258" s="13">
        <f>'Investment Analysis'!G258</f>
        <v/>
      </c>
      <c r="G258" s="14">
        <f>'Investment Analysis'!H258</f>
        <v/>
      </c>
      <c r="H258" s="15">
        <f>'Investment Analysis'!I258</f>
        <v/>
      </c>
      <c r="I258" s="13">
        <f>'Investment Analysis'!K258</f>
        <v/>
      </c>
      <c r="J258" s="14">
        <f>'Investment Analysis'!L258</f>
        <v/>
      </c>
      <c r="K258" s="15">
        <f>'Investment Analysis'!M258</f>
        <v/>
      </c>
      <c r="L258" s="41">
        <f>'Investment Analysis'!T258</f>
        <v/>
      </c>
      <c r="M258" s="21">
        <f>'Investment Analysis'!V258</f>
        <v/>
      </c>
      <c r="N258" s="21">
        <f>'Investment Analysis'!W258</f>
        <v/>
      </c>
      <c r="P258" s="48">
        <f>'Investment Analysis'!Y258</f>
        <v/>
      </c>
      <c r="Q258" s="18" t="n"/>
      <c r="R258" s="83" t="n"/>
      <c r="S258" s="48" t="n"/>
      <c r="T258" s="18">
        <f>'Investment Analysis'!AH258</f>
        <v/>
      </c>
      <c r="U258" s="15">
        <f>'Investment Analysis'!AF258</f>
        <v/>
      </c>
      <c r="V258" s="48" t="n"/>
      <c r="W258" s="18">
        <f>'Investment Analysis'!AO258</f>
        <v/>
      </c>
      <c r="X258" s="15">
        <f>'Investment Analysis'!AM258</f>
        <v/>
      </c>
      <c r="Y258" s="48" t="n"/>
      <c r="Z258" s="18">
        <f>IF(Y258&gt;0,(Y258-Z$5)/Z$5,0)</f>
        <v/>
      </c>
      <c r="AA258" s="15">
        <f>'Investment Analysis'!GM258</f>
        <v/>
      </c>
      <c r="AB258" s="48" t="n"/>
      <c r="AC258" s="18">
        <f>IF(AB258&gt;0,(AB258+8000+5000-AC$5)/AC$5,0)</f>
        <v/>
      </c>
      <c r="AD258" s="15">
        <f>'Investment Analysis'!AT258</f>
        <v/>
      </c>
      <c r="AE258" s="48" t="n"/>
      <c r="AF258" s="18">
        <f>'Investment Analysis'!BC258</f>
        <v/>
      </c>
      <c r="AG258" s="15">
        <f>'Investment Analysis'!BA258</f>
        <v/>
      </c>
      <c r="AH258" s="48" t="n"/>
      <c r="AI258" s="18">
        <f>IF(AH258&gt;0,(AH258-5000+20000+20000-AI$5)/AI$5,0)</f>
        <v/>
      </c>
      <c r="AJ258" s="15">
        <f>'Investment Analysis'!BH258</f>
        <v/>
      </c>
      <c r="AK258" s="48" t="n"/>
      <c r="AL258" s="18">
        <f>IF(AK258&gt;0,(AK258+7000-AL$5)/AL$5,0)</f>
        <v/>
      </c>
      <c r="AM258" s="15">
        <f>'Investment Analysis'!BO258</f>
        <v/>
      </c>
      <c r="AN258" s="48" t="n"/>
      <c r="AO258" s="18">
        <f>IF(AN258&gt;0,(AN258+25000+5000-AO$5)/AO$5,0)</f>
        <v/>
      </c>
      <c r="AP258" s="15">
        <f>'Investment Analysis'!BV258</f>
        <v/>
      </c>
      <c r="AQ258" s="48" t="n"/>
      <c r="AR258" s="18">
        <f>IF(AQ258&gt;0,(AQ258+10000+4000-AR$5)/AR$5,0)</f>
        <v/>
      </c>
      <c r="AS258" s="15">
        <f>'Investment Analysis'!CC258</f>
        <v/>
      </c>
      <c r="AT258" s="48" t="n"/>
      <c r="AU258" s="18">
        <f>'Investment Analysis'!CL258</f>
        <v/>
      </c>
      <c r="AV258" s="15">
        <f>'Investment Analysis'!CJ258</f>
        <v/>
      </c>
      <c r="AW258" s="48" t="n"/>
      <c r="AX258" s="18">
        <f>IF(AW258&gt;0,(AW258+2000-AX$5)/AX$5,0)</f>
        <v/>
      </c>
      <c r="AY258" s="15">
        <f>'Investment Analysis'!CQ258</f>
        <v/>
      </c>
      <c r="AZ258" s="48" t="n"/>
      <c r="BA258" s="18">
        <f>'Investment Analysis'!CZ258</f>
        <v/>
      </c>
      <c r="BB258" s="15">
        <f>'Investment Analysis'!CX258</f>
        <v/>
      </c>
      <c r="BC258" s="48" t="n"/>
      <c r="BD258" s="18">
        <f>IF(BC258&gt;0,(BC258-10000+30000+10000-BD$5)/BD$5,0)</f>
        <v/>
      </c>
      <c r="BE258" s="15">
        <f>'Investment Analysis'!DE258</f>
        <v/>
      </c>
      <c r="BF258" s="48" t="n"/>
      <c r="BG258" s="18">
        <f>'Investment Analysis'!DN258</f>
        <v/>
      </c>
      <c r="BH258" s="15">
        <f>'Investment Analysis'!DL258</f>
        <v/>
      </c>
      <c r="BI258" s="48" t="n"/>
      <c r="BJ258" s="18">
        <f>'Investment Analysis'!EB258</f>
        <v/>
      </c>
      <c r="BK258" s="15">
        <f>'Investment Analysis'!DZ258</f>
        <v/>
      </c>
      <c r="BL258" s="48" t="n"/>
      <c r="BM258" s="18">
        <f>'Investment Analysis'!EI258</f>
        <v/>
      </c>
      <c r="BN258" s="15">
        <f>'Investment Analysis'!EG258</f>
        <v/>
      </c>
      <c r="BO258" s="48" t="n"/>
      <c r="BP258" s="18">
        <f>'Investment Analysis'!DU258</f>
        <v/>
      </c>
      <c r="BQ258" s="15">
        <f>'Investment Analysis'!DS258</f>
        <v/>
      </c>
      <c r="BR258" s="48" t="n"/>
      <c r="BS258" s="18">
        <f>'Investment Analysis'!EP258</f>
        <v/>
      </c>
      <c r="BT258" s="15">
        <f>'Investment Analysis'!EN258</f>
        <v/>
      </c>
      <c r="BU258" s="48" t="n"/>
      <c r="BV258" s="18">
        <f>IF(BU258&gt;0,(BU258+8000-BV$5)/BV$5,0)</f>
        <v/>
      </c>
      <c r="BW258" s="15">
        <f>'Investment Analysis'!EU258</f>
        <v/>
      </c>
      <c r="BX258" s="48" t="n"/>
      <c r="BY258" s="18">
        <f>IF(BX258&gt;0,(BX258-10000-5000-BY$5)/BY$5,0)</f>
        <v/>
      </c>
      <c r="BZ258" s="15">
        <f>'Investment Analysis'!FB258</f>
        <v/>
      </c>
      <c r="CA258" s="48" t="n"/>
      <c r="CB258" s="18">
        <f>IF(CA258&gt;0,(CA258-CB$5)/CB$5,0)</f>
        <v/>
      </c>
      <c r="CC258" s="15">
        <f>'Investment Analysis'!FI258</f>
        <v/>
      </c>
      <c r="CD258" s="48" t="n"/>
      <c r="CE258" s="18">
        <f>'Investment Analysis'!FR258</f>
        <v/>
      </c>
      <c r="CF258" s="15">
        <f>'Investment Analysis'!FP258</f>
        <v/>
      </c>
      <c r="CG258" s="48" t="n"/>
      <c r="CH258" s="18">
        <f>'Investment Analysis'!FR258</f>
        <v/>
      </c>
      <c r="CI258" s="15">
        <f>'Investment Analysis'!FW258</f>
        <v/>
      </c>
      <c r="CJ258" s="48" t="n"/>
      <c r="CK258" s="18">
        <f>IF(CJ258&gt;0,(CJ258+5000+8000-CK$5)/CK$5,0)</f>
        <v/>
      </c>
      <c r="CL258" s="15">
        <f>'Investment Analysis'!GD258</f>
        <v/>
      </c>
      <c r="CM258" s="48" t="n"/>
      <c r="CN258" s="18">
        <f>IF(CM258&gt;0,(CM258-CN$5)/CN$5,0)</f>
        <v/>
      </c>
      <c r="CO258" s="15">
        <f>'Investment Analysis'!GT258</f>
        <v/>
      </c>
      <c r="CP258" s="48" t="n"/>
      <c r="CQ258" s="18">
        <f>IF(CP258&gt;0,(CP258-CQ$5)/CQ$5,0)</f>
        <v/>
      </c>
      <c r="CR258" s="15">
        <f>'Investment Analysis'!HG258</f>
        <v/>
      </c>
      <c r="CS258" s="48" t="n"/>
      <c r="CT258" s="18">
        <f>IF(CS258&gt;0,(CS258-CT$5)/CT$5,0)</f>
        <v/>
      </c>
      <c r="CU258" s="15">
        <f>'Investment Analysis'!HN258</f>
        <v/>
      </c>
      <c r="CV258" s="48" t="n"/>
      <c r="CW258" s="18">
        <f>IF(CV258&gt;0,(CV258-CW$5)/CW$5,0)</f>
        <v/>
      </c>
      <c r="CX258" s="15">
        <f>'Investment Analysis'!IB258</f>
        <v/>
      </c>
      <c r="CY258" s="48" t="n"/>
      <c r="CZ258" s="18">
        <f>IF(CY258&gt;0,(CY258-CZ$5)/CZ$5,0)</f>
        <v/>
      </c>
      <c r="DA258" s="15">
        <f>'Investment Analysis'!II258</f>
        <v/>
      </c>
      <c r="DB258" s="48" t="n"/>
      <c r="DC258" s="18">
        <f>IF(DB258&gt;0,(DB258-DC$5)/DC$5,0)</f>
        <v/>
      </c>
      <c r="DD258" s="15">
        <f>'Investment Analysis'!IP258</f>
        <v/>
      </c>
      <c r="DE258" s="48" t="n"/>
      <c r="DF258" s="18">
        <f>'Investment Analysis'!IY258</f>
        <v/>
      </c>
      <c r="DG258" s="15">
        <f>'Investment Analysis'!IW258</f>
        <v/>
      </c>
      <c r="DH258" s="48" t="n"/>
      <c r="DI258" s="18">
        <f>IF(DH258&gt;0,(DH258-DI$5)/DI$5,0)</f>
        <v/>
      </c>
      <c r="DJ258" s="15">
        <f>'Investment Analysis'!JD258</f>
        <v/>
      </c>
      <c r="DK258" s="48" t="n"/>
      <c r="DL258" s="18">
        <f>IF(DK258&gt;0,(DK258-DL$5)/DL$5,0)</f>
        <v/>
      </c>
      <c r="DM258" s="15">
        <f>'Investment Analysis'!JK258</f>
        <v/>
      </c>
      <c r="DN258" s="48" t="n"/>
      <c r="DO258" s="18">
        <f>IF(DN258&gt;0,(DN258-DO$5)/DO$5,0)</f>
        <v/>
      </c>
      <c r="DP258" s="15">
        <f>'Investment Analysis'!HU258</f>
        <v/>
      </c>
      <c r="DQ258" s="48" t="n"/>
      <c r="DR258" s="18">
        <f>IF(DQ258&gt;0,(DQ258-DR$5)/DR$5,0)</f>
        <v/>
      </c>
      <c r="DS258" s="15">
        <f>'Investment Analysis'!JR258</f>
        <v/>
      </c>
      <c r="DT258" s="48" t="n"/>
      <c r="DU258" s="18">
        <f>IF(DT258&gt;0,(DT258-630.54-DU$5)/DU$5,0)</f>
        <v/>
      </c>
      <c r="DV258" s="15">
        <f>'Investment Analysis'!JY258</f>
        <v/>
      </c>
      <c r="DW258" s="48" t="n"/>
      <c r="DX258" s="18">
        <f>IF(DW258&gt;0,(DW258-DX$5)/DX$5,0)</f>
        <v/>
      </c>
      <c r="DY258" s="15">
        <f>'Investment Analysis'!KF258</f>
        <v/>
      </c>
      <c r="DZ258" s="48" t="n"/>
      <c r="EA258" s="18">
        <f>IF(DZ258&gt;0,(DZ258-EA$5)/EA$5,0)</f>
        <v/>
      </c>
      <c r="EB258" s="15">
        <f>'Investment Analysis'!KM258</f>
        <v/>
      </c>
      <c r="EC258" s="48" t="n"/>
      <c r="ED258" s="18">
        <f>'Investment Analysis'!KV258</f>
        <v/>
      </c>
      <c r="EE258" s="15">
        <f>'Investment Analysis'!KT258</f>
        <v/>
      </c>
      <c r="EF258" s="48" t="n"/>
      <c r="EG258" s="18">
        <f>IF(EF258&gt;0,(EF258-EG$5)/EG$5,0)</f>
        <v/>
      </c>
      <c r="EH258" s="15">
        <f>'Investment Analysis'!LH258</f>
        <v/>
      </c>
      <c r="EI258" s="48" t="n"/>
      <c r="EJ258" s="18">
        <f>'Investment Analysis'!LQ258</f>
        <v/>
      </c>
      <c r="EK258" s="15">
        <f>'Investment Analysis'!LO258</f>
        <v/>
      </c>
      <c r="EL258" s="48" t="n"/>
      <c r="EM258" s="18">
        <f>IF(EL258&gt;0,(EL258-EM$4)/EM$4,0)</f>
        <v/>
      </c>
      <c r="EN258" s="15">
        <f>'Investment Analysis'!LX258</f>
        <v/>
      </c>
      <c r="EO258" s="48" t="n"/>
      <c r="EP258" s="68">
        <f>IF(EO258&gt;0,(EO258-500-EP$5)/EP$5,0)</f>
        <v/>
      </c>
      <c r="EQ258" s="15">
        <f>'Investment Analysis'!MC258</f>
        <v/>
      </c>
      <c r="ER258" s="48" t="n"/>
      <c r="ES258" s="18">
        <f>'Investment Analysis'!LX258</f>
        <v/>
      </c>
      <c r="ET258" s="15">
        <f>'Investment Analysis'!LA258</f>
        <v/>
      </c>
      <c r="EU258" s="48" t="n"/>
      <c r="EV258" s="18">
        <f>'Investment Analysis'!ML258</f>
        <v/>
      </c>
      <c r="EW258" s="15">
        <f>'Investment Analysis'!MJ258</f>
        <v/>
      </c>
      <c r="EX258" s="48" t="n"/>
      <c r="EY258" s="18">
        <f>IF(EX258&gt;0,(EX258-EY$5)/EY$5,0)</f>
        <v/>
      </c>
      <c r="EZ258" s="15">
        <f>'Investment Analysis'!MQ258</f>
        <v/>
      </c>
      <c r="FA258" s="48" t="n"/>
      <c r="FB258" s="18">
        <f>IF(FA258&gt;0,(FA258-FB$5)/FB$5,0)</f>
        <v/>
      </c>
      <c r="FC258" s="15">
        <f>'Investment Analysis'!MX258</f>
        <v/>
      </c>
      <c r="FD258" s="48" t="n"/>
      <c r="FE258" s="18">
        <f>IF(FD258&gt;0,(FD258-FE$5)/FE$5,0)</f>
        <v/>
      </c>
      <c r="FF258" s="15">
        <f>'Investment Analysis'!NE258</f>
        <v/>
      </c>
      <c r="FG258" s="48" t="n"/>
      <c r="FH258" s="18">
        <f>IF(FG258&gt;0,(FG258-FH$5)/FH$5,0)</f>
        <v/>
      </c>
      <c r="FI258" s="15">
        <f>'Investment Analysis'!NL258</f>
        <v/>
      </c>
      <c r="FJ258" s="48" t="n"/>
      <c r="FK258" s="18">
        <f>IF(FJ258&gt;0,(FJ258-FK$5)/FK$5,0)</f>
        <v/>
      </c>
      <c r="FL258" s="15">
        <f>'Investment Analysis'!NS258</f>
        <v/>
      </c>
      <c r="FM258" s="48" t="n"/>
      <c r="FN258" s="18">
        <f>IF(FM258&gt;0,(FM258-FN$5)/FN$5,0)</f>
        <v/>
      </c>
      <c r="FO258" s="15">
        <f>'Investment Analysis'!NZ258</f>
        <v/>
      </c>
      <c r="FP258" s="48" t="n"/>
      <c r="FQ258" s="18">
        <f>IF(FP258&gt;0,(FP258-FQ$5)/FQ$5,0)</f>
        <v/>
      </c>
      <c r="FR258" s="15">
        <f>'Investment Analysis'!OG258</f>
        <v/>
      </c>
      <c r="FS258" s="48" t="n"/>
      <c r="FT258" s="18">
        <f>IF(FS258&gt;0,(FS258-FT$5)/FT$5,0)</f>
        <v/>
      </c>
      <c r="FU258" s="15">
        <f>'Investment Analysis'!ON258</f>
        <v/>
      </c>
      <c r="FV258" s="48" t="n"/>
      <c r="FW258" s="18">
        <f>IF(FV258&gt;0,(FV258-FW$5)/FW$5,0)</f>
        <v/>
      </c>
      <c r="FX258" s="15">
        <f>'Investment Analysis'!OU258</f>
        <v/>
      </c>
      <c r="FY258" s="48" t="n"/>
      <c r="FZ258" s="18">
        <f>IF(FY258&gt;0,(FY258-FZ$5)/FZ$5,0)</f>
        <v/>
      </c>
      <c r="GA258" s="15">
        <f>'Investment Analysis'!PB258</f>
        <v/>
      </c>
      <c r="GB258" s="48" t="n"/>
      <c r="GC258" s="18">
        <f>'Investment Analysis'!PK258</f>
        <v/>
      </c>
      <c r="GD258" s="15">
        <f>'Investment Analysis'!PI258</f>
        <v/>
      </c>
      <c r="GE258" s="48" t="n"/>
      <c r="GF258" s="18">
        <f>'Investment Analysis'!PY258</f>
        <v/>
      </c>
      <c r="GG258" s="15">
        <f>'Investment Analysis'!PW258</f>
        <v/>
      </c>
      <c r="GH258" s="48" t="n"/>
      <c r="GI258" s="18">
        <f>'Investment Analysis'!QF258</f>
        <v/>
      </c>
      <c r="GJ258" s="15">
        <f>'Investment Analysis'!QD258</f>
        <v/>
      </c>
      <c r="GK258" s="48" t="n"/>
      <c r="GL258" s="18">
        <f>'Investment Analysis'!QM258</f>
        <v/>
      </c>
      <c r="GM258" s="15">
        <f>'Investment Analysis'!QK258</f>
        <v/>
      </c>
      <c r="GN258" s="48" t="n"/>
      <c r="GO258" s="18">
        <f>'Investment Analysis'!QT258</f>
        <v/>
      </c>
      <c r="GP258" s="15">
        <f>'Investment Analysis'!QR258</f>
        <v/>
      </c>
      <c r="GQ258" s="48" t="n"/>
      <c r="GR258" s="18">
        <f>'Investment Analysis'!RA258</f>
        <v/>
      </c>
      <c r="GS258" s="15">
        <f>'Investment Analysis'!QY258</f>
        <v/>
      </c>
      <c r="GT258" s="48" t="n"/>
      <c r="GU258" s="18">
        <f>'Investment Analysis'!RH258</f>
        <v/>
      </c>
      <c r="GV258" s="15">
        <f>'Investment Analysis'!RF258</f>
        <v/>
      </c>
      <c r="GW258" s="48" t="n"/>
      <c r="GX258" s="18">
        <f>'Investment Analysis'!RO258</f>
        <v/>
      </c>
      <c r="GY258" s="15">
        <f>'Investment Analysis'!RM258</f>
        <v/>
      </c>
      <c r="GZ258" s="48" t="n"/>
      <c r="HA258" s="18">
        <f>'Investment Analysis'!RV258</f>
        <v/>
      </c>
      <c r="HB258" s="15">
        <f>'Investment Analysis'!RT258</f>
        <v/>
      </c>
      <c r="HC258" s="48" t="n"/>
      <c r="HD258" s="18">
        <f>'Investment Analysis'!SC258</f>
        <v/>
      </c>
      <c r="HE258" s="15">
        <f>'Investment Analysis'!SA258</f>
        <v/>
      </c>
      <c r="HF258" s="48" t="n"/>
      <c r="HG258" s="18">
        <f>'Investment Analysis'!SJ258</f>
        <v/>
      </c>
      <c r="HH258" s="15">
        <f>'Investment Analysis'!SH258</f>
        <v/>
      </c>
      <c r="HI258" s="48" t="n"/>
      <c r="HJ258" s="18">
        <f>'Investment Analysis'!SM258</f>
        <v/>
      </c>
      <c r="HK258" s="15">
        <f>'Investment Analysis'!SK258</f>
        <v/>
      </c>
      <c r="HL258" s="48" t="n"/>
      <c r="HM258" s="18">
        <f>'Investment Analysis'!SP258</f>
        <v/>
      </c>
      <c r="HN258" s="15">
        <f>'Investment Analysis'!SN258</f>
        <v/>
      </c>
      <c r="HO258" s="48" t="n"/>
      <c r="HP258" s="18">
        <f>'Investment Analysis'!TE258</f>
        <v/>
      </c>
      <c r="HQ258" s="15">
        <f>'Investment Analysis'!TC258</f>
        <v/>
      </c>
      <c r="HR258" s="48" t="n"/>
      <c r="HS258" s="18">
        <f>'Investment Analysis'!TL258</f>
        <v/>
      </c>
      <c r="HT258" s="15">
        <f>'Investment Analysis'!TJ258</f>
        <v/>
      </c>
      <c r="HU258" s="48" t="n"/>
      <c r="HV258" s="18">
        <f>'Investment Analysis'!TS258</f>
        <v/>
      </c>
      <c r="HW258" s="15">
        <f>'Investment Analysis'!TQ258</f>
        <v/>
      </c>
      <c r="HX258" s="48" t="n"/>
      <c r="HY258" s="18">
        <f>'Investment Analysis'!TZ258</f>
        <v/>
      </c>
      <c r="HZ258" s="15">
        <f>'Investment Analysis'!TX258</f>
        <v/>
      </c>
      <c r="IA258" s="48" t="n"/>
      <c r="IB258" s="18">
        <f>'Investment Analysis'!UG258</f>
        <v/>
      </c>
      <c r="IC258" s="15">
        <f>'Investment Analysis'!UE258</f>
        <v/>
      </c>
      <c r="ID258" s="48" t="n"/>
      <c r="IE258" s="18">
        <f>'Investment Analysis'!UN258</f>
        <v/>
      </c>
      <c r="IF258" s="15">
        <f>'Investment Analysis'!UL258</f>
        <v/>
      </c>
      <c r="IG258" s="48" t="n"/>
      <c r="IH258" s="18">
        <f>'Investment Analysis'!UU258</f>
        <v/>
      </c>
      <c r="II258" s="15">
        <f>'Investment Analysis'!US258</f>
        <v/>
      </c>
      <c r="IJ258" s="48" t="n"/>
      <c r="IK258" s="18">
        <f>'Investment Analysis'!VB258</f>
        <v/>
      </c>
      <c r="IL258" s="15">
        <f>'Investment Analysis'!UZ258</f>
        <v/>
      </c>
      <c r="IM258" s="48" t="n"/>
      <c r="IN258" s="18">
        <f>'Investment Analysis'!VI258</f>
        <v/>
      </c>
      <c r="IO258" s="15">
        <f>'Investment Analysis'!VG258</f>
        <v/>
      </c>
      <c r="IP258" s="18" t="n"/>
      <c r="IQ258" s="18" t="n"/>
      <c r="IR258" s="18" t="n"/>
      <c r="IS258" s="108">
        <f>IF(IT258&gt;0,IT258-IT257,0)</f>
        <v/>
      </c>
      <c r="IT258" s="48">
        <f>FY258+FV258+FS258+FP258+FM258+FJ258+FG258+FD258+FA258+EX258+EU258+ER258+EO258+EL258+EI258+EF258+EC258+DZ258+DW258+DT258+DQ258+DN258+DK258+DH258+DE258+DB258+CY258+CV258+CS258+CP258+CJ258+CG258+CD258+CA258+BX258+P258+CM258+GT258+GQ258+GN258+GK258+GH258+GE258+GB258+BU258+BR258+BO258+BL258+BI258+BF258+BC258+AZ258+AW258+AT258+AQ258+AN258+AK258+AH258+AE258+AB258+Y258+V258+S258+GW258+GZ258+HC258+HF258+HI258+HL258+HO258+HR258+HU258</f>
        <v/>
      </c>
      <c r="IU258" s="101">
        <f>IF(IT258&gt;0,IV258,0)</f>
        <v/>
      </c>
      <c r="IV258" s="101" t="n"/>
      <c r="IW258" s="15">
        <f>IF(IT258&gt;0,(IT258+IV$11-I$2)/I$2,0)</f>
        <v/>
      </c>
      <c r="IX258" s="113">
        <f>IF(IT258&gt;0,IT258+IV$11-I$2,0)</f>
        <v/>
      </c>
      <c r="IY258" s="21">
        <f>IF(IT258&gt;0,(IT258+IV$11+IV$33+IV$52+IV$73+IV$93+IV$113+IV$133+IV$159+IV$176+IV$201+IV$224+IV$240-IT$8)/IT$8,0)</f>
        <v/>
      </c>
      <c r="IZ258" s="173">
        <f>IF(IT258&gt;0,IT258+IV$11+IV$33+IV$52+IV$73+IV$93+IV$113+IV$133+IV$159+IV$176+IV$201+IV$224+IV$240-IT$8,0)</f>
        <v/>
      </c>
    </row>
    <row r="259">
      <c r="A259" s="554">
        <f>'Investment Analysis'!A259</f>
        <v/>
      </c>
      <c r="B259" s="4">
        <f>'Investment Analysis'!B259</f>
        <v/>
      </c>
      <c r="C259" s="27">
        <f>'Investment Analysis'!C259</f>
        <v/>
      </c>
      <c r="D259" s="14">
        <f>'Investment Analysis'!D259</f>
        <v/>
      </c>
      <c r="E259" s="15">
        <f>'Investment Analysis'!E259</f>
        <v/>
      </c>
      <c r="F259" s="13">
        <f>'Investment Analysis'!G259</f>
        <v/>
      </c>
      <c r="G259" s="14">
        <f>'Investment Analysis'!H259</f>
        <v/>
      </c>
      <c r="H259" s="15">
        <f>'Investment Analysis'!I259</f>
        <v/>
      </c>
      <c r="I259" s="13">
        <f>'Investment Analysis'!K259</f>
        <v/>
      </c>
      <c r="J259" s="14">
        <f>'Investment Analysis'!L259</f>
        <v/>
      </c>
      <c r="K259" s="15">
        <f>'Investment Analysis'!M259</f>
        <v/>
      </c>
      <c r="L259" s="41">
        <f>'Investment Analysis'!T259</f>
        <v/>
      </c>
      <c r="M259" s="21">
        <f>'Investment Analysis'!V259</f>
        <v/>
      </c>
      <c r="N259" s="21">
        <f>'Investment Analysis'!W259</f>
        <v/>
      </c>
      <c r="P259" s="48">
        <f>'Investment Analysis'!Y259</f>
        <v/>
      </c>
      <c r="Q259" s="18" t="n"/>
      <c r="R259" s="83" t="n"/>
      <c r="S259" s="48" t="n"/>
      <c r="T259" s="18">
        <f>'Investment Analysis'!AH259</f>
        <v/>
      </c>
      <c r="U259" s="15">
        <f>'Investment Analysis'!AF259</f>
        <v/>
      </c>
      <c r="V259" s="48" t="n"/>
      <c r="W259" s="18">
        <f>'Investment Analysis'!AO259</f>
        <v/>
      </c>
      <c r="X259" s="15">
        <f>'Investment Analysis'!AM259</f>
        <v/>
      </c>
      <c r="Y259" s="48" t="n"/>
      <c r="Z259" s="18">
        <f>IF(Y259&gt;0,(Y259-Z$5)/Z$5,0)</f>
        <v/>
      </c>
      <c r="AA259" s="15">
        <f>'Investment Analysis'!GM259</f>
        <v/>
      </c>
      <c r="AB259" s="48" t="n"/>
      <c r="AC259" s="18">
        <f>IF(AB259&gt;0,(AB259+8000+5000-AC$5)/AC$5,0)</f>
        <v/>
      </c>
      <c r="AD259" s="15">
        <f>'Investment Analysis'!AT259</f>
        <v/>
      </c>
      <c r="AE259" s="48" t="n"/>
      <c r="AF259" s="18">
        <f>'Investment Analysis'!BC259</f>
        <v/>
      </c>
      <c r="AG259" s="15">
        <f>'Investment Analysis'!BA259</f>
        <v/>
      </c>
      <c r="AH259" s="48" t="n"/>
      <c r="AI259" s="18">
        <f>IF(AH259&gt;0,(AH259-5000+20000+20000-AI$5)/AI$5,0)</f>
        <v/>
      </c>
      <c r="AJ259" s="15">
        <f>'Investment Analysis'!BH259</f>
        <v/>
      </c>
      <c r="AK259" s="48" t="n"/>
      <c r="AL259" s="18">
        <f>IF(AK259&gt;0,(AK259+7000-AL$5)/AL$5,0)</f>
        <v/>
      </c>
      <c r="AM259" s="15">
        <f>'Investment Analysis'!BO259</f>
        <v/>
      </c>
      <c r="AN259" s="48" t="n"/>
      <c r="AO259" s="18">
        <f>IF(AN259&gt;0,(AN259+25000+5000-AO$5)/AO$5,0)</f>
        <v/>
      </c>
      <c r="AP259" s="15">
        <f>'Investment Analysis'!BV259</f>
        <v/>
      </c>
      <c r="AQ259" s="48" t="n"/>
      <c r="AR259" s="18">
        <f>IF(AQ259&gt;0,(AQ259+10000+4000-AR$5)/AR$5,0)</f>
        <v/>
      </c>
      <c r="AS259" s="15">
        <f>'Investment Analysis'!CC259</f>
        <v/>
      </c>
      <c r="AT259" s="48" t="n"/>
      <c r="AU259" s="18">
        <f>'Investment Analysis'!CL259</f>
        <v/>
      </c>
      <c r="AV259" s="15">
        <f>'Investment Analysis'!CJ259</f>
        <v/>
      </c>
      <c r="AW259" s="48" t="n"/>
      <c r="AX259" s="18">
        <f>IF(AW259&gt;0,(AW259+2000-AX$5)/AX$5,0)</f>
        <v/>
      </c>
      <c r="AY259" s="15">
        <f>'Investment Analysis'!CQ259</f>
        <v/>
      </c>
      <c r="AZ259" s="48" t="n"/>
      <c r="BA259" s="18">
        <f>'Investment Analysis'!CZ259</f>
        <v/>
      </c>
      <c r="BB259" s="15">
        <f>'Investment Analysis'!CX259</f>
        <v/>
      </c>
      <c r="BC259" s="48" t="n"/>
      <c r="BD259" s="18">
        <f>IF(BC259&gt;0,(BC259-10000+30000+10000-BD$5)/BD$5,0)</f>
        <v/>
      </c>
      <c r="BE259" s="15">
        <f>'Investment Analysis'!DE259</f>
        <v/>
      </c>
      <c r="BF259" s="48" t="n"/>
      <c r="BG259" s="18">
        <f>'Investment Analysis'!DN259</f>
        <v/>
      </c>
      <c r="BH259" s="15">
        <f>'Investment Analysis'!DL259</f>
        <v/>
      </c>
      <c r="BI259" s="48" t="n"/>
      <c r="BJ259" s="18">
        <f>'Investment Analysis'!EB259</f>
        <v/>
      </c>
      <c r="BK259" s="15">
        <f>'Investment Analysis'!DZ259</f>
        <v/>
      </c>
      <c r="BL259" s="48" t="n"/>
      <c r="BM259" s="18">
        <f>'Investment Analysis'!EI259</f>
        <v/>
      </c>
      <c r="BN259" s="15">
        <f>'Investment Analysis'!EG259</f>
        <v/>
      </c>
      <c r="BO259" s="48" t="n"/>
      <c r="BP259" s="18">
        <f>'Investment Analysis'!DU259</f>
        <v/>
      </c>
      <c r="BQ259" s="15">
        <f>'Investment Analysis'!DS259</f>
        <v/>
      </c>
      <c r="BR259" s="48" t="n"/>
      <c r="BS259" s="18">
        <f>'Investment Analysis'!EP259</f>
        <v/>
      </c>
      <c r="BT259" s="15">
        <f>'Investment Analysis'!EN259</f>
        <v/>
      </c>
      <c r="BU259" s="48" t="n"/>
      <c r="BV259" s="18">
        <f>IF(BU259&gt;0,(BU259+8000-BV$5)/BV$5,0)</f>
        <v/>
      </c>
      <c r="BW259" s="15">
        <f>'Investment Analysis'!EU259</f>
        <v/>
      </c>
      <c r="BX259" s="48" t="n"/>
      <c r="BY259" s="18">
        <f>IF(BX259&gt;0,(BX259-10000-5000-BY$5)/BY$5,0)</f>
        <v/>
      </c>
      <c r="BZ259" s="15">
        <f>'Investment Analysis'!FB259</f>
        <v/>
      </c>
      <c r="CA259" s="48" t="n"/>
      <c r="CB259" s="18">
        <f>IF(CA259&gt;0,(CA259-CB$5)/CB$5,0)</f>
        <v/>
      </c>
      <c r="CC259" s="15">
        <f>'Investment Analysis'!FI259</f>
        <v/>
      </c>
      <c r="CD259" s="48" t="n"/>
      <c r="CE259" s="18">
        <f>'Investment Analysis'!FR259</f>
        <v/>
      </c>
      <c r="CF259" s="15">
        <f>'Investment Analysis'!FP259</f>
        <v/>
      </c>
      <c r="CG259" s="48" t="n"/>
      <c r="CH259" s="18">
        <f>'Investment Analysis'!FR259</f>
        <v/>
      </c>
      <c r="CI259" s="15">
        <f>'Investment Analysis'!FW259</f>
        <v/>
      </c>
      <c r="CJ259" s="48" t="n"/>
      <c r="CK259" s="18">
        <f>IF(CJ259&gt;0,(CJ259+5000+8000-CK$5)/CK$5,0)</f>
        <v/>
      </c>
      <c r="CL259" s="15">
        <f>'Investment Analysis'!GD259</f>
        <v/>
      </c>
      <c r="CM259" s="48" t="n"/>
      <c r="CN259" s="18">
        <f>IF(CM259&gt;0,(CM259-CN$5)/CN$5,0)</f>
        <v/>
      </c>
      <c r="CO259" s="15">
        <f>'Investment Analysis'!GT259</f>
        <v/>
      </c>
      <c r="CP259" s="48" t="n"/>
      <c r="CQ259" s="18">
        <f>IF(CP259&gt;0,(CP259-CQ$5)/CQ$5,0)</f>
        <v/>
      </c>
      <c r="CR259" s="15">
        <f>'Investment Analysis'!HG259</f>
        <v/>
      </c>
      <c r="CS259" s="48" t="n"/>
      <c r="CT259" s="18">
        <f>IF(CS259&gt;0,(CS259-CT$5)/CT$5,0)</f>
        <v/>
      </c>
      <c r="CU259" s="15">
        <f>'Investment Analysis'!HN259</f>
        <v/>
      </c>
      <c r="CV259" s="48" t="n"/>
      <c r="CW259" s="18">
        <f>IF(CV259&gt;0,(CV259-CW$5)/CW$5,0)</f>
        <v/>
      </c>
      <c r="CX259" s="15">
        <f>'Investment Analysis'!IB259</f>
        <v/>
      </c>
      <c r="CY259" s="48" t="n"/>
      <c r="CZ259" s="18">
        <f>IF(CY259&gt;0,(CY259-CZ$5)/CZ$5,0)</f>
        <v/>
      </c>
      <c r="DA259" s="15">
        <f>'Investment Analysis'!IK259</f>
        <v/>
      </c>
      <c r="DB259" s="48" t="n"/>
      <c r="DC259" s="18">
        <f>IF(DB259&gt;0,(DB259-DC$5)/DC$5,0)</f>
        <v/>
      </c>
      <c r="DD259" s="15">
        <f>'Investment Analysis'!IP259</f>
        <v/>
      </c>
      <c r="DE259" s="48" t="n"/>
      <c r="DF259" s="18">
        <f>'Investment Analysis'!IY259</f>
        <v/>
      </c>
      <c r="DG259" s="15">
        <f>'Investment Analysis'!IW259</f>
        <v/>
      </c>
      <c r="DH259" s="48" t="n"/>
      <c r="DI259" s="18">
        <f>IF(DH259&gt;0,(DH259-DI$5)/DI$5,0)</f>
        <v/>
      </c>
      <c r="DJ259" s="15">
        <f>'Investment Analysis'!JD259</f>
        <v/>
      </c>
      <c r="DK259" s="48" t="n"/>
      <c r="DL259" s="18">
        <f>IF(DK259&gt;0,(DK259-DL$5)/DL$5,0)</f>
        <v/>
      </c>
      <c r="DM259" s="15">
        <f>'Investment Analysis'!JK259</f>
        <v/>
      </c>
      <c r="DN259" s="48" t="n"/>
      <c r="DO259" s="18">
        <f>IF(DN259&gt;0,(DN259-DO$5)/DO$5,0)</f>
        <v/>
      </c>
      <c r="DP259" s="15">
        <f>'Investment Analysis'!HU259</f>
        <v/>
      </c>
      <c r="DQ259" s="48" t="n"/>
      <c r="DR259" s="18">
        <f>IF(DQ259&gt;0,(DQ259-DR$5)/DR$5,0)</f>
        <v/>
      </c>
      <c r="DS259" s="15">
        <f>'Investment Analysis'!JR259</f>
        <v/>
      </c>
      <c r="DT259" s="48" t="n"/>
      <c r="DU259" s="18">
        <f>IF(DT259&gt;0,(DT259-630.54-DU$5)/DU$5,0)</f>
        <v/>
      </c>
      <c r="DV259" s="15">
        <f>'Investment Analysis'!JY259</f>
        <v/>
      </c>
      <c r="DW259" s="48" t="n"/>
      <c r="DX259" s="18">
        <f>IF(DW259&gt;0,(DW259-DX$5)/DX$5,0)</f>
        <v/>
      </c>
      <c r="DY259" s="15">
        <f>'Investment Analysis'!KF259</f>
        <v/>
      </c>
      <c r="DZ259" s="48" t="n"/>
      <c r="EA259" s="18">
        <f>IF(DZ259&gt;0,(DZ259-EA$5)/EA$5,0)</f>
        <v/>
      </c>
      <c r="EB259" s="15">
        <f>'Investment Analysis'!KM259</f>
        <v/>
      </c>
      <c r="EC259" s="48" t="n"/>
      <c r="ED259" s="18">
        <f>'Investment Analysis'!KV259</f>
        <v/>
      </c>
      <c r="EE259" s="15">
        <f>'Investment Analysis'!KT259</f>
        <v/>
      </c>
      <c r="EF259" s="48" t="n"/>
      <c r="EG259" s="18">
        <f>IF(EF259&gt;0,(EF259-EG$5)/EG$5,0)</f>
        <v/>
      </c>
      <c r="EH259" s="15">
        <f>'Investment Analysis'!LH259</f>
        <v/>
      </c>
      <c r="EI259" s="48" t="n"/>
      <c r="EJ259" s="18">
        <f>'Investment Analysis'!LQ259</f>
        <v/>
      </c>
      <c r="EK259" s="15">
        <f>'Investment Analysis'!LO259</f>
        <v/>
      </c>
      <c r="EL259" s="48" t="n"/>
      <c r="EM259" s="18">
        <f>IF(EL259&gt;0,(EL259-EM$4)/EM$4,0)</f>
        <v/>
      </c>
      <c r="EN259" s="15">
        <f>'Investment Analysis'!LX259</f>
        <v/>
      </c>
      <c r="EO259" s="48" t="n"/>
      <c r="EP259" s="68">
        <f>IF(EO259&gt;0,(EO259-500-EP$5)/EP$5,0)</f>
        <v/>
      </c>
      <c r="EQ259" s="15">
        <f>'Investment Analysis'!MC259</f>
        <v/>
      </c>
      <c r="ER259" s="48" t="n"/>
      <c r="ES259" s="18">
        <f>'Investment Analysis'!LX259</f>
        <v/>
      </c>
      <c r="ET259" s="15">
        <f>'Investment Analysis'!LA259</f>
        <v/>
      </c>
      <c r="EU259" s="48" t="n"/>
      <c r="EV259" s="18">
        <f>'Investment Analysis'!ML259</f>
        <v/>
      </c>
      <c r="EW259" s="15">
        <f>'Investment Analysis'!MJ259</f>
        <v/>
      </c>
      <c r="EX259" s="48" t="n"/>
      <c r="EY259" s="18">
        <f>IF(EX259&gt;0,(EX259-EY$5)/EY$5,0)</f>
        <v/>
      </c>
      <c r="EZ259" s="15">
        <f>'Investment Analysis'!MQ259</f>
        <v/>
      </c>
      <c r="FA259" s="48" t="n"/>
      <c r="FB259" s="18">
        <f>IF(FA259&gt;0,(FA259-FB$5)/FB$5,0)</f>
        <v/>
      </c>
      <c r="FC259" s="15">
        <f>'Investment Analysis'!MX259</f>
        <v/>
      </c>
      <c r="FD259" s="48" t="n"/>
      <c r="FE259" s="18">
        <f>IF(FD259&gt;0,(FD259-FE$5)/FE$5,0)</f>
        <v/>
      </c>
      <c r="FF259" s="15">
        <f>'Investment Analysis'!NE258</f>
        <v/>
      </c>
      <c r="FG259" s="48" t="n"/>
      <c r="FH259" s="18">
        <f>IF(FG259&gt;0,(FG259-FH$5)/FH$5,0)</f>
        <v/>
      </c>
      <c r="FI259" s="15">
        <f>'Investment Analysis'!NL259</f>
        <v/>
      </c>
      <c r="FJ259" s="48" t="n"/>
      <c r="FK259" s="18">
        <f>IF(FJ259&gt;0,(FJ259-FK$5)/FK$5,0)</f>
        <v/>
      </c>
      <c r="FL259" s="15">
        <f>'Investment Analysis'!NS259</f>
        <v/>
      </c>
      <c r="FM259" s="48" t="n"/>
      <c r="FN259" s="18">
        <f>IF(FM259&gt;0,(FM259-FN$5)/FN$5,0)</f>
        <v/>
      </c>
      <c r="FO259" s="15">
        <f>'Investment Analysis'!NZ259</f>
        <v/>
      </c>
      <c r="FP259" s="48" t="n"/>
      <c r="FQ259" s="18">
        <f>IF(FP259&gt;0,(FP259-FQ$5)/FQ$5,0)</f>
        <v/>
      </c>
      <c r="FR259" s="15">
        <f>'Investment Analysis'!OG259</f>
        <v/>
      </c>
      <c r="FS259" s="48" t="n"/>
      <c r="FT259" s="18">
        <f>IF(FS259&gt;0,(FS259-FT$5)/FT$5,0)</f>
        <v/>
      </c>
      <c r="FU259" s="15">
        <f>'Investment Analysis'!ON259</f>
        <v/>
      </c>
      <c r="FV259" s="48" t="n"/>
      <c r="FW259" s="18">
        <f>IF(FV259&gt;0,(FV259-FW$5)/FW$5,0)</f>
        <v/>
      </c>
      <c r="FX259" s="15">
        <f>'Investment Analysis'!OU259</f>
        <v/>
      </c>
      <c r="FY259" s="48" t="n"/>
      <c r="FZ259" s="18">
        <f>IF(FY259&gt;0,(FY259-FZ$5)/FZ$5,0)</f>
        <v/>
      </c>
      <c r="GA259" s="15">
        <f>'Investment Analysis'!PB259</f>
        <v/>
      </c>
      <c r="GB259" s="48" t="n"/>
      <c r="GC259" s="18">
        <f>'Investment Analysis'!PK259</f>
        <v/>
      </c>
      <c r="GD259" s="15">
        <f>'Investment Analysis'!PI259</f>
        <v/>
      </c>
      <c r="GE259" s="48" t="n"/>
      <c r="GF259" s="18">
        <f>'Investment Analysis'!PY259</f>
        <v/>
      </c>
      <c r="GG259" s="15">
        <f>'Investment Analysis'!PW259</f>
        <v/>
      </c>
      <c r="GH259" s="48" t="n"/>
      <c r="GI259" s="18">
        <f>'Investment Analysis'!QF259</f>
        <v/>
      </c>
      <c r="GJ259" s="15">
        <f>'Investment Analysis'!QD259</f>
        <v/>
      </c>
      <c r="GK259" s="48" t="n"/>
      <c r="GL259" s="18">
        <f>'Investment Analysis'!QM259</f>
        <v/>
      </c>
      <c r="GM259" s="15">
        <f>'Investment Analysis'!QK259</f>
        <v/>
      </c>
      <c r="GN259" s="48" t="n"/>
      <c r="GO259" s="18">
        <f>'Investment Analysis'!QT259</f>
        <v/>
      </c>
      <c r="GP259" s="15">
        <f>'Investment Analysis'!QR259</f>
        <v/>
      </c>
      <c r="GQ259" s="48" t="n"/>
      <c r="GR259" s="18">
        <f>'Investment Analysis'!RA259</f>
        <v/>
      </c>
      <c r="GS259" s="15">
        <f>'Investment Analysis'!QY259</f>
        <v/>
      </c>
      <c r="GT259" s="48" t="n"/>
      <c r="GU259" s="18">
        <f>'Investment Analysis'!RH259</f>
        <v/>
      </c>
      <c r="GV259" s="15">
        <f>'Investment Analysis'!RF259</f>
        <v/>
      </c>
      <c r="GW259" s="48" t="n"/>
      <c r="GX259" s="18">
        <f>'Investment Analysis'!RO259</f>
        <v/>
      </c>
      <c r="GY259" s="15">
        <f>'Investment Analysis'!RM259</f>
        <v/>
      </c>
      <c r="GZ259" s="48" t="n"/>
      <c r="HA259" s="18">
        <f>'Investment Analysis'!RV259</f>
        <v/>
      </c>
      <c r="HB259" s="15">
        <f>'Investment Analysis'!RT259</f>
        <v/>
      </c>
      <c r="HC259" s="48" t="n"/>
      <c r="HD259" s="18">
        <f>'Investment Analysis'!SC259</f>
        <v/>
      </c>
      <c r="HE259" s="15">
        <f>'Investment Analysis'!SA259</f>
        <v/>
      </c>
      <c r="HF259" s="48" t="n"/>
      <c r="HG259" s="18">
        <f>'Investment Analysis'!SJ259</f>
        <v/>
      </c>
      <c r="HH259" s="15">
        <f>'Investment Analysis'!SH259</f>
        <v/>
      </c>
      <c r="HI259" s="48" t="n"/>
      <c r="HJ259" s="18">
        <f>'Investment Analysis'!SM259</f>
        <v/>
      </c>
      <c r="HK259" s="15">
        <f>'Investment Analysis'!SK259</f>
        <v/>
      </c>
      <c r="HL259" s="48" t="n"/>
      <c r="HM259" s="18">
        <f>'Investment Analysis'!SP259</f>
        <v/>
      </c>
      <c r="HN259" s="15">
        <f>'Investment Analysis'!SN259</f>
        <v/>
      </c>
      <c r="HO259" s="48" t="n"/>
      <c r="HP259" s="18">
        <f>'Investment Analysis'!TE259</f>
        <v/>
      </c>
      <c r="HQ259" s="15">
        <f>'Investment Analysis'!TC259</f>
        <v/>
      </c>
      <c r="HR259" s="48" t="n"/>
      <c r="HS259" s="18">
        <f>'Investment Analysis'!TL259</f>
        <v/>
      </c>
      <c r="HT259" s="15">
        <f>'Investment Analysis'!TJ259</f>
        <v/>
      </c>
      <c r="HU259" s="48" t="n"/>
      <c r="HV259" s="18">
        <f>'Investment Analysis'!TS259</f>
        <v/>
      </c>
      <c r="HW259" s="15">
        <f>'Investment Analysis'!TQ259</f>
        <v/>
      </c>
      <c r="HX259" s="48" t="n"/>
      <c r="HY259" s="18">
        <f>'Investment Analysis'!TZ259</f>
        <v/>
      </c>
      <c r="HZ259" s="15">
        <f>'Investment Analysis'!TX259</f>
        <v/>
      </c>
      <c r="IA259" s="48" t="n"/>
      <c r="IB259" s="18">
        <f>'Investment Analysis'!UG259</f>
        <v/>
      </c>
      <c r="IC259" s="15">
        <f>'Investment Analysis'!UE259</f>
        <v/>
      </c>
      <c r="ID259" s="48" t="n"/>
      <c r="IE259" s="18">
        <f>'Investment Analysis'!UN259</f>
        <v/>
      </c>
      <c r="IF259" s="15">
        <f>'Investment Analysis'!UL259</f>
        <v/>
      </c>
      <c r="IG259" s="48" t="n"/>
      <c r="IH259" s="18">
        <f>'Investment Analysis'!UU259</f>
        <v/>
      </c>
      <c r="II259" s="15">
        <f>'Investment Analysis'!US259</f>
        <v/>
      </c>
      <c r="IJ259" s="48" t="n"/>
      <c r="IK259" s="18">
        <f>'Investment Analysis'!VB259</f>
        <v/>
      </c>
      <c r="IL259" s="15">
        <f>'Investment Analysis'!UZ259</f>
        <v/>
      </c>
      <c r="IM259" s="48" t="n"/>
      <c r="IN259" s="18">
        <f>'Investment Analysis'!VI259</f>
        <v/>
      </c>
      <c r="IO259" s="15">
        <f>'Investment Analysis'!VG259</f>
        <v/>
      </c>
      <c r="IP259" s="18" t="n"/>
      <c r="IQ259" s="18" t="n"/>
      <c r="IR259" s="18" t="n"/>
      <c r="IS259" s="108">
        <f>IF(IT259&gt;0,IT259-IT258,0)</f>
        <v/>
      </c>
      <c r="IT259" s="48">
        <f>FY259+FV259+FS259+FP259+FM259+FJ259+FG259+FD259+FA259+EX259+EU259+ER259+EO259+EL259+EI259+EF259+EC259+DZ259+DW259+DT259+DQ259+DN259+DK259+DH259+DE259+DB259+CY259+CV259+CS259+CP259+CJ259+CG259+CD259+CA259+BX259+P259+CM259+GT259+GQ259+GN259+GK259+GH259+GE259+GB259+BU259+BR259+BO259+BL259+BI259+BF259+BC259+AZ259+AW259+AT259+AQ259+AN259+AK259+AH259+AE259+AB259+Y259+V259+S259+GW259+GZ259+HC259+HF259+HI259+HL259+HO259+HR259+HU259</f>
        <v/>
      </c>
      <c r="IU259" s="101">
        <f>IF(IT259&gt;0,IV259,0)</f>
        <v/>
      </c>
      <c r="IV259" s="101" t="n"/>
      <c r="IW259" s="15">
        <f>IF(IT259&gt;0,(IT259+IV$11-I$2)/I$2,0)</f>
        <v/>
      </c>
      <c r="IX259" s="113">
        <f>IF(IT259&gt;0,IT259+IV$11-I$2,0)</f>
        <v/>
      </c>
      <c r="IY259" s="21">
        <f>IF(IT259&gt;0,(IT259+IV$11+IV$33+IV$52+IV$73+IV$93+IV$113+IV$133+IV$159+IV$176+IV$201+IV$224+IV$240-IT$8)/IT$8,0)</f>
        <v/>
      </c>
      <c r="IZ259" s="173">
        <f>IF(IT259&gt;0,IT259+IV$11+IV$33+IV$52+IV$73+IV$93+IV$113+IV$133+IV$159+IV$176+IV$201+IV$224+IV$240-IT$8,0)</f>
        <v/>
      </c>
    </row>
    <row r="260">
      <c r="A260" s="554">
        <f>'Investment Analysis'!A260</f>
        <v/>
      </c>
      <c r="B260" s="4">
        <f>'Investment Analysis'!B260</f>
        <v/>
      </c>
      <c r="C260" s="27">
        <f>'Investment Analysis'!C260</f>
        <v/>
      </c>
      <c r="D260" s="14">
        <f>'Investment Analysis'!D260</f>
        <v/>
      </c>
      <c r="E260" s="15">
        <f>'Investment Analysis'!E260</f>
        <v/>
      </c>
      <c r="F260" s="13">
        <f>'Investment Analysis'!G260</f>
        <v/>
      </c>
      <c r="G260" s="14">
        <f>'Investment Analysis'!H260</f>
        <v/>
      </c>
      <c r="H260" s="15">
        <f>'Investment Analysis'!I260</f>
        <v/>
      </c>
      <c r="I260" s="13">
        <f>'Investment Analysis'!K260</f>
        <v/>
      </c>
      <c r="J260" s="14">
        <f>'Investment Analysis'!L260</f>
        <v/>
      </c>
      <c r="K260" s="15">
        <f>'Investment Analysis'!M260</f>
        <v/>
      </c>
      <c r="L260" s="41">
        <f>'Investment Analysis'!T260</f>
        <v/>
      </c>
      <c r="M260" s="21">
        <f>'Investment Analysis'!V260</f>
        <v/>
      </c>
      <c r="N260" s="21">
        <f>'Investment Analysis'!W260</f>
        <v/>
      </c>
      <c r="P260" s="48">
        <f>'Investment Analysis'!Y260</f>
        <v/>
      </c>
      <c r="Q260" s="18" t="n"/>
      <c r="R260" s="83" t="n"/>
      <c r="S260" s="48" t="n"/>
      <c r="T260" s="18">
        <f>'Investment Analysis'!AH260</f>
        <v/>
      </c>
      <c r="U260" s="15">
        <f>'Investment Analysis'!AF260</f>
        <v/>
      </c>
      <c r="V260" s="48" t="n"/>
      <c r="W260" s="18">
        <f>'Investment Analysis'!AO260</f>
        <v/>
      </c>
      <c r="X260" s="15">
        <f>'Investment Analysis'!AM260</f>
        <v/>
      </c>
      <c r="Y260" s="48" t="n"/>
      <c r="Z260" s="18">
        <f>IF(Y260&gt;0,(Y260-Z$5)/Z$5,0)</f>
        <v/>
      </c>
      <c r="AA260" s="15">
        <f>'Investment Analysis'!GM260</f>
        <v/>
      </c>
      <c r="AB260" s="48" t="n"/>
      <c r="AC260" s="18">
        <f>IF(AB260&gt;0,(AB260+8000+5000-AC$5)/AC$5,0)</f>
        <v/>
      </c>
      <c r="AD260" s="15">
        <f>'Investment Analysis'!AT260</f>
        <v/>
      </c>
      <c r="AE260" s="48" t="n"/>
      <c r="AF260" s="18">
        <f>'Investment Analysis'!BC260</f>
        <v/>
      </c>
      <c r="AG260" s="15">
        <f>'Investment Analysis'!BA260</f>
        <v/>
      </c>
      <c r="AH260" s="48" t="n"/>
      <c r="AI260" s="18">
        <f>IF(AH260&gt;0,(AH260-5000+20000+20000-AI$5)/AI$5,0)</f>
        <v/>
      </c>
      <c r="AJ260" s="15">
        <f>'Investment Analysis'!BH260</f>
        <v/>
      </c>
      <c r="AK260" s="48" t="n"/>
      <c r="AL260" s="18">
        <f>IF(AK260&gt;0,(AK260+7000-AL$5)/AL$5,0)</f>
        <v/>
      </c>
      <c r="AM260" s="15">
        <f>'Investment Analysis'!BO260</f>
        <v/>
      </c>
      <c r="AN260" s="48" t="n"/>
      <c r="AO260" s="18">
        <f>IF(AN260&gt;0,(AN260+25000+5000-AO$5)/AO$5,0)</f>
        <v/>
      </c>
      <c r="AP260" s="15">
        <f>'Investment Analysis'!BV260</f>
        <v/>
      </c>
      <c r="AQ260" s="48" t="n"/>
      <c r="AR260" s="18">
        <f>IF(AQ260&gt;0,(AQ260+10000+4000-AR$5)/AR$5,0)</f>
        <v/>
      </c>
      <c r="AS260" s="15">
        <f>'Investment Analysis'!CC260</f>
        <v/>
      </c>
      <c r="AT260" s="48" t="n"/>
      <c r="AU260" s="18">
        <f>'Investment Analysis'!CL260</f>
        <v/>
      </c>
      <c r="AV260" s="15">
        <f>'Investment Analysis'!CJ260</f>
        <v/>
      </c>
      <c r="AW260" s="48" t="n"/>
      <c r="AX260" s="18">
        <f>IF(AW260&gt;0,(AW260+2000-AX$5)/AX$5,0)</f>
        <v/>
      </c>
      <c r="AY260" s="15">
        <f>'Investment Analysis'!CQ260</f>
        <v/>
      </c>
      <c r="AZ260" s="48" t="n"/>
      <c r="BA260" s="18">
        <f>'Investment Analysis'!CZ260</f>
        <v/>
      </c>
      <c r="BB260" s="15">
        <f>'Investment Analysis'!CX260</f>
        <v/>
      </c>
      <c r="BC260" s="48" t="n"/>
      <c r="BD260" s="18">
        <f>IF(BC260&gt;0,(BC260-10000+30000+10000-BD$5)/BD$5,0)</f>
        <v/>
      </c>
      <c r="BE260" s="15">
        <f>'Investment Analysis'!DE260</f>
        <v/>
      </c>
      <c r="BF260" s="48" t="n"/>
      <c r="BG260" s="18">
        <f>'Investment Analysis'!DN260</f>
        <v/>
      </c>
      <c r="BH260" s="15">
        <f>'Investment Analysis'!DL260</f>
        <v/>
      </c>
      <c r="BI260" s="48" t="n"/>
      <c r="BJ260" s="18">
        <f>'Investment Analysis'!EB260</f>
        <v/>
      </c>
      <c r="BK260" s="15">
        <f>'Investment Analysis'!DZ260</f>
        <v/>
      </c>
      <c r="BL260" s="48" t="n"/>
      <c r="BM260" s="18">
        <f>'Investment Analysis'!EI260</f>
        <v/>
      </c>
      <c r="BN260" s="15">
        <f>'Investment Analysis'!EG260</f>
        <v/>
      </c>
      <c r="BO260" s="48" t="n"/>
      <c r="BP260" s="18">
        <f>'Investment Analysis'!DU260</f>
        <v/>
      </c>
      <c r="BQ260" s="15">
        <f>'Investment Analysis'!DS260</f>
        <v/>
      </c>
      <c r="BR260" s="48" t="n"/>
      <c r="BS260" s="18">
        <f>'Investment Analysis'!EP260</f>
        <v/>
      </c>
      <c r="BT260" s="15">
        <f>'Investment Analysis'!EN260</f>
        <v/>
      </c>
      <c r="BU260" s="48" t="n"/>
      <c r="BV260" s="18">
        <f>IF(BU260&gt;0,(BU260+8000-BV$5)/BV$5,0)</f>
        <v/>
      </c>
      <c r="BW260" s="15">
        <f>'Investment Analysis'!EU260</f>
        <v/>
      </c>
      <c r="BX260" s="48" t="n"/>
      <c r="BY260" s="18">
        <f>IF(BX260&gt;0,(BX260-10000-5000-BY$5)/BY$5,0)</f>
        <v/>
      </c>
      <c r="BZ260" s="15">
        <f>'Investment Analysis'!FB260</f>
        <v/>
      </c>
      <c r="CA260" s="48" t="n"/>
      <c r="CB260" s="18">
        <f>IF(CA260&gt;0,(CA260-CB$5)/CB$5,0)</f>
        <v/>
      </c>
      <c r="CC260" s="15">
        <f>'Investment Analysis'!FI260</f>
        <v/>
      </c>
      <c r="CD260" s="48" t="n"/>
      <c r="CE260" s="18">
        <f>'Investment Analysis'!FR260</f>
        <v/>
      </c>
      <c r="CF260" s="15">
        <f>'Investment Analysis'!FP260</f>
        <v/>
      </c>
      <c r="CG260" s="48" t="n"/>
      <c r="CH260" s="18">
        <f>'Investment Analysis'!FR260</f>
        <v/>
      </c>
      <c r="CI260" s="15">
        <f>'Investment Analysis'!FW260</f>
        <v/>
      </c>
      <c r="CJ260" s="48" t="n"/>
      <c r="CK260" s="18">
        <f>IF(CJ260&gt;0,(CJ260+5000+8000-CK$5)/CK$5,0)</f>
        <v/>
      </c>
      <c r="CL260" s="15">
        <f>'Investment Analysis'!GD260</f>
        <v/>
      </c>
      <c r="CM260" s="48" t="n"/>
      <c r="CN260" s="18">
        <f>IF(CM260&gt;0,(CM260-CN$5)/CN$5,0)</f>
        <v/>
      </c>
      <c r="CO260" s="15">
        <f>'Investment Analysis'!GT260</f>
        <v/>
      </c>
      <c r="CP260" s="48" t="n"/>
      <c r="CQ260" s="18">
        <f>IF(CP260&gt;0,(CP260-CQ$5)/CQ$5,0)</f>
        <v/>
      </c>
      <c r="CR260" s="15">
        <f>'Investment Analysis'!HG260</f>
        <v/>
      </c>
      <c r="CS260" s="48" t="n"/>
      <c r="CT260" s="18">
        <f>IF(CS260&gt;0,(CS260-9300-6950-5640-CT$5)/CT$5,0)</f>
        <v/>
      </c>
      <c r="CU260" s="15">
        <f>'Investment Analysis'!HN260</f>
        <v/>
      </c>
      <c r="CV260" s="48" t="n"/>
      <c r="CW260" s="18">
        <f>IF(CV260&gt;0,(CV260-CW$5)/CW$5,0)</f>
        <v/>
      </c>
      <c r="CX260" s="15">
        <f>'Investment Analysis'!IB260</f>
        <v/>
      </c>
      <c r="CY260" s="48" t="n"/>
      <c r="CZ260" s="18">
        <f>IF(CY260&gt;0,(CY260-CZ$5)/CZ$5,0)</f>
        <v/>
      </c>
      <c r="DA260" s="15">
        <f>'Investment Analysis'!IK260</f>
        <v/>
      </c>
      <c r="DB260" s="48" t="n"/>
      <c r="DC260" s="18">
        <f>IF(DB260&gt;0,(DB260-DC$5)/DC$5,0)</f>
        <v/>
      </c>
      <c r="DD260" s="15">
        <f>'Investment Analysis'!IP260</f>
        <v/>
      </c>
      <c r="DE260" s="48" t="n"/>
      <c r="DF260" s="18">
        <f>'Investment Analysis'!IY260</f>
        <v/>
      </c>
      <c r="DG260" s="15">
        <f>'Investment Analysis'!IW260</f>
        <v/>
      </c>
      <c r="DH260" s="48" t="n"/>
      <c r="DI260" s="18">
        <f>IF(DH260&gt;0,(DH260-DI$5)/DI$5,0)</f>
        <v/>
      </c>
      <c r="DJ260" s="15">
        <f>'Investment Analysis'!JD260</f>
        <v/>
      </c>
      <c r="DK260" s="48" t="n"/>
      <c r="DL260" s="18">
        <f>IF(DK260&gt;0,(DK260-DL$5)/DL$5,0)</f>
        <v/>
      </c>
      <c r="DM260" s="15">
        <f>'Investment Analysis'!JK260</f>
        <v/>
      </c>
      <c r="DN260" s="48" t="n"/>
      <c r="DO260" s="18">
        <f>IF(DN260&gt;0,(DN260-DO$5)/DO$5,0)</f>
        <v/>
      </c>
      <c r="DP260" s="15">
        <f>'Investment Analysis'!HU260</f>
        <v/>
      </c>
      <c r="DQ260" s="48" t="n"/>
      <c r="DR260" s="18">
        <f>IF(DQ260&gt;0,(DQ260-DR$5)/DR$5,0)</f>
        <v/>
      </c>
      <c r="DS260" s="15">
        <f>'Investment Analysis'!JR260</f>
        <v/>
      </c>
      <c r="DT260" s="48" t="n"/>
      <c r="DU260" s="18">
        <f>IF(DT260&gt;0,(DT260-630.54-DU$5)/DU$5,0)</f>
        <v/>
      </c>
      <c r="DV260" s="15">
        <f>'Investment Analysis'!JY260</f>
        <v/>
      </c>
      <c r="DW260" s="48" t="n"/>
      <c r="DX260" s="18">
        <f>IF(DW260&gt;0,(DW260-DX$5)/DX$5,0)</f>
        <v/>
      </c>
      <c r="DY260" s="15">
        <f>'Investment Analysis'!KF260</f>
        <v/>
      </c>
      <c r="DZ260" s="48" t="n"/>
      <c r="EA260" s="18">
        <f>IF(DZ260&gt;0,(DZ260-EA$5)/EA$5,0)</f>
        <v/>
      </c>
      <c r="EB260" s="15">
        <f>'Investment Analysis'!KM260</f>
        <v/>
      </c>
      <c r="EC260" s="48" t="n"/>
      <c r="ED260" s="18">
        <f>'Investment Analysis'!KV260</f>
        <v/>
      </c>
      <c r="EE260" s="15">
        <f>'Investment Analysis'!KT260</f>
        <v/>
      </c>
      <c r="EF260" s="48" t="n"/>
      <c r="EG260" s="18">
        <f>IF(EF260&gt;0,(EF260-EG$5)/EG$5,0)</f>
        <v/>
      </c>
      <c r="EH260" s="15">
        <f>'Investment Analysis'!LH260</f>
        <v/>
      </c>
      <c r="EI260" s="48" t="n"/>
      <c r="EJ260" s="18">
        <f>'Investment Analysis'!LQ260</f>
        <v/>
      </c>
      <c r="EK260" s="15">
        <f>'Investment Analysis'!LO260</f>
        <v/>
      </c>
      <c r="EL260" s="48" t="n"/>
      <c r="EM260" s="18">
        <f>IF(EL260&gt;0,(EL260-EM$4)/EM$4,0)</f>
        <v/>
      </c>
      <c r="EN260" s="15">
        <f>'Investment Analysis'!LX260</f>
        <v/>
      </c>
      <c r="EO260" s="48" t="n"/>
      <c r="EP260" s="68">
        <f>IF(EO260&gt;0,(EO260-500-EP$5)/EP$5,0)</f>
        <v/>
      </c>
      <c r="EQ260" s="15">
        <f>'Investment Analysis'!MC260</f>
        <v/>
      </c>
      <c r="ER260" s="48" t="n"/>
      <c r="ES260" s="18">
        <f>'Investment Analysis'!LX260</f>
        <v/>
      </c>
      <c r="ET260" s="15">
        <f>'Investment Analysis'!LA260</f>
        <v/>
      </c>
      <c r="EU260" s="48" t="n"/>
      <c r="EV260" s="18">
        <f>'Investment Analysis'!ML260</f>
        <v/>
      </c>
      <c r="EW260" s="15">
        <f>'Investment Analysis'!MJ260</f>
        <v/>
      </c>
      <c r="EX260" s="48" t="n"/>
      <c r="EY260" s="18">
        <f>IF(EX260&gt;0,(EX260-EY$5)/EY$5,0)</f>
        <v/>
      </c>
      <c r="EZ260" s="15">
        <f>'Investment Analysis'!MQ260</f>
        <v/>
      </c>
      <c r="FA260" s="48" t="n"/>
      <c r="FB260" s="18">
        <f>IF(FA260&gt;0,(FA260-FB$5)/FB$5,0)</f>
        <v/>
      </c>
      <c r="FC260" s="15">
        <f>'Investment Analysis'!MZ260</f>
        <v/>
      </c>
      <c r="FD260" s="48" t="n"/>
      <c r="FE260" s="18">
        <f>IF(FD260&gt;0,(FD260-FE$5)/FE$5,0)</f>
        <v/>
      </c>
      <c r="FF260" s="15">
        <f>'Investment Analysis'!NG260</f>
        <v/>
      </c>
      <c r="FG260" s="48" t="n"/>
      <c r="FH260" s="18">
        <f>IF(FG260&gt;0,(FG260-FH$5)/FH$5,0)</f>
        <v/>
      </c>
      <c r="FI260" s="15">
        <f>'Investment Analysis'!NL260</f>
        <v/>
      </c>
      <c r="FJ260" s="48" t="n"/>
      <c r="FK260" s="18">
        <f>IF(FJ260&gt;0,(FJ260-FK$5)/FK$5,0)</f>
        <v/>
      </c>
      <c r="FL260" s="15">
        <f>'Investment Analysis'!NS260</f>
        <v/>
      </c>
      <c r="FM260" s="48" t="n"/>
      <c r="FN260" s="18">
        <f>IF(FM260&gt;0,(FM260-FN$5)/FN$5,0)</f>
        <v/>
      </c>
      <c r="FO260" s="15">
        <f>'Investment Analysis'!NZ260</f>
        <v/>
      </c>
      <c r="FP260" s="48" t="n"/>
      <c r="FQ260" s="18">
        <f>IF(FP260&gt;0,(FP260-FQ$5)/FQ$5,0)</f>
        <v/>
      </c>
      <c r="FR260" s="15">
        <f>'Investment Analysis'!OG260</f>
        <v/>
      </c>
      <c r="FS260" s="48" t="n"/>
      <c r="FT260" s="18">
        <f>IF(FS260&gt;0,(FS260-FT$5)/FT$5,0)</f>
        <v/>
      </c>
      <c r="FU260" s="15">
        <f>'Investment Analysis'!ON260</f>
        <v/>
      </c>
      <c r="FV260" s="48" t="n"/>
      <c r="FW260" s="18">
        <f>IF(FV260&gt;0,(FV260-FW$5)/FW$5,0)</f>
        <v/>
      </c>
      <c r="FX260" s="15">
        <f>'Investment Analysis'!OU260</f>
        <v/>
      </c>
      <c r="FY260" s="48" t="n"/>
      <c r="FZ260" s="18">
        <f>IF(FY260&gt;0,(FY260-FZ$5)/FZ$5,0)</f>
        <v/>
      </c>
      <c r="GA260" s="15">
        <f>'Investment Analysis'!PB260</f>
        <v/>
      </c>
      <c r="GB260" s="48" t="n"/>
      <c r="GC260" s="18">
        <f>'Investment Analysis'!PK260</f>
        <v/>
      </c>
      <c r="GD260" s="15">
        <f>'Investment Analysis'!PI260</f>
        <v/>
      </c>
      <c r="GE260" s="48" t="n"/>
      <c r="GF260" s="18">
        <f>'Investment Analysis'!PY260</f>
        <v/>
      </c>
      <c r="GG260" s="15">
        <f>'Investment Analysis'!PW260</f>
        <v/>
      </c>
      <c r="GH260" s="48" t="n"/>
      <c r="GI260" s="18">
        <f>'Investment Analysis'!QF260</f>
        <v/>
      </c>
      <c r="GJ260" s="15">
        <f>'Investment Analysis'!QD260</f>
        <v/>
      </c>
      <c r="GK260" s="48" t="n"/>
      <c r="GL260" s="18">
        <f>'Investment Analysis'!QM260</f>
        <v/>
      </c>
      <c r="GM260" s="15">
        <f>'Investment Analysis'!QK260</f>
        <v/>
      </c>
      <c r="GN260" s="48" t="n"/>
      <c r="GO260" s="18">
        <f>'Investment Analysis'!QT260</f>
        <v/>
      </c>
      <c r="GP260" s="15">
        <f>'Investment Analysis'!QR260</f>
        <v/>
      </c>
      <c r="GQ260" s="48" t="n"/>
      <c r="GR260" s="18">
        <f>'Investment Analysis'!RA260</f>
        <v/>
      </c>
      <c r="GS260" s="15">
        <f>'Investment Analysis'!QY260</f>
        <v/>
      </c>
      <c r="GT260" s="48" t="n"/>
      <c r="GU260" s="18">
        <f>'Investment Analysis'!RH260</f>
        <v/>
      </c>
      <c r="GV260" s="15">
        <f>'Investment Analysis'!RF260</f>
        <v/>
      </c>
      <c r="GW260" s="48" t="n"/>
      <c r="GX260" s="18">
        <f>'Investment Analysis'!RO260</f>
        <v/>
      </c>
      <c r="GY260" s="15">
        <f>'Investment Analysis'!RM260</f>
        <v/>
      </c>
      <c r="GZ260" s="48" t="n"/>
      <c r="HA260" s="18">
        <f>'Investment Analysis'!RV260</f>
        <v/>
      </c>
      <c r="HB260" s="15">
        <f>'Investment Analysis'!RT260</f>
        <v/>
      </c>
      <c r="HC260" s="48" t="n"/>
      <c r="HD260" s="18">
        <f>'Investment Analysis'!SC260</f>
        <v/>
      </c>
      <c r="HE260" s="15">
        <f>'Investment Analysis'!SA260</f>
        <v/>
      </c>
      <c r="HF260" s="48" t="n"/>
      <c r="HG260" s="18">
        <f>'Investment Analysis'!SJ260</f>
        <v/>
      </c>
      <c r="HH260" s="15">
        <f>'Investment Analysis'!SH260</f>
        <v/>
      </c>
      <c r="HI260" s="48" t="n"/>
      <c r="HJ260" s="18">
        <f>'Investment Analysis'!SM260</f>
        <v/>
      </c>
      <c r="HK260" s="15">
        <f>'Investment Analysis'!SK260</f>
        <v/>
      </c>
      <c r="HL260" s="48" t="n"/>
      <c r="HM260" s="18">
        <f>'Investment Analysis'!SP260</f>
        <v/>
      </c>
      <c r="HN260" s="15">
        <f>'Investment Analysis'!SN260</f>
        <v/>
      </c>
      <c r="HO260" s="48" t="n"/>
      <c r="HP260" s="18">
        <f>'Investment Analysis'!TE260</f>
        <v/>
      </c>
      <c r="HQ260" s="15">
        <f>'Investment Analysis'!TC260</f>
        <v/>
      </c>
      <c r="HR260" s="48" t="n"/>
      <c r="HS260" s="18">
        <f>'Investment Analysis'!TL260</f>
        <v/>
      </c>
      <c r="HT260" s="15">
        <f>'Investment Analysis'!TJ260</f>
        <v/>
      </c>
      <c r="HU260" s="48" t="n"/>
      <c r="HV260" s="18">
        <f>'Investment Analysis'!TS260</f>
        <v/>
      </c>
      <c r="HW260" s="15">
        <f>'Investment Analysis'!TQ260</f>
        <v/>
      </c>
      <c r="HX260" s="48" t="n"/>
      <c r="HY260" s="18">
        <f>'Investment Analysis'!TZ260</f>
        <v/>
      </c>
      <c r="HZ260" s="15">
        <f>'Investment Analysis'!TX260</f>
        <v/>
      </c>
      <c r="IA260" s="48" t="n"/>
      <c r="IB260" s="18">
        <f>'Investment Analysis'!UG260</f>
        <v/>
      </c>
      <c r="IC260" s="15">
        <f>'Investment Analysis'!UE260</f>
        <v/>
      </c>
      <c r="ID260" s="48" t="n"/>
      <c r="IE260" s="18">
        <f>'Investment Analysis'!UN260</f>
        <v/>
      </c>
      <c r="IF260" s="15">
        <f>'Investment Analysis'!UL260</f>
        <v/>
      </c>
      <c r="IG260" s="48" t="n"/>
      <c r="IH260" s="18">
        <f>'Investment Analysis'!UU260</f>
        <v/>
      </c>
      <c r="II260" s="15">
        <f>'Investment Analysis'!US260</f>
        <v/>
      </c>
      <c r="IJ260" s="48" t="n"/>
      <c r="IK260" s="18">
        <f>'Investment Analysis'!VB260</f>
        <v/>
      </c>
      <c r="IL260" s="15">
        <f>'Investment Analysis'!UZ260</f>
        <v/>
      </c>
      <c r="IM260" s="48" t="n"/>
      <c r="IN260" s="18">
        <f>'Investment Analysis'!VI260</f>
        <v/>
      </c>
      <c r="IO260" s="15">
        <f>'Investment Analysis'!VG260</f>
        <v/>
      </c>
      <c r="IP260" s="18" t="n"/>
      <c r="IQ260" s="18" t="n"/>
      <c r="IR260" s="18" t="n"/>
      <c r="IS260" s="108">
        <f>IF(IT260&gt;0,IT260-IT259,0)</f>
        <v/>
      </c>
      <c r="IT260" s="48">
        <f>FY260+FV260+FS260+FP260+FM260+FJ260+FG260+FD260+FA260+EX260+EU260+ER260+EO260+EL260+EI260+EF260+EC260+DZ260+DW260+DT260+DQ260+DN260+DK260+DH260+DE260+DB260+CY260+CV260+CS260+CP260+CJ260+CG260+CD260+CA260+BX260+P260+CM260+GT260+GQ260+GN260+GK260+GH260+GE260+GB260+BU260+BR260+BO260+BL260+BI260+BF260+BC260+AZ260+AW260+AT260+AQ260+AN260+AK260+AH260+AE260+AB260+Y260+V260+S260+GW260+GZ260+HC260+HF260+HI260+HL260+HO260+HR260+HU260</f>
        <v/>
      </c>
      <c r="IU260" s="101">
        <f>IF(IT260&gt;0,IV260,0)</f>
        <v/>
      </c>
      <c r="IV260" s="101" t="n"/>
      <c r="IW260" s="101" t="n"/>
      <c r="IX260" s="113">
        <f>IF(IT260&gt;0,IT260+IV$11-I$2,0)</f>
        <v/>
      </c>
      <c r="IY260" s="21">
        <f>IF(IT260&gt;0,(IT260+IV$11+IV$33+IV$52+IV$73+IV$93+IV$113+IV$133+IV$159+IV$176+IV$201+IV$224+IV$240-IT$8)/IT$8,0)</f>
        <v/>
      </c>
      <c r="IZ260" s="173">
        <f>IF(IT260&gt;0,IT260+IV$11+IV$33+IV$52+IV$73+IV$93+IV$113+IV$133+IV$159+IV$176+IV$201+IV$224+IV$240-IT$8,0)</f>
        <v/>
      </c>
    </row>
    <row r="261">
      <c r="A261" s="554">
        <f>'Investment Analysis'!A261</f>
        <v/>
      </c>
      <c r="B261" s="4">
        <f>'Investment Analysis'!B261</f>
        <v/>
      </c>
      <c r="C261" s="27">
        <f>'Investment Analysis'!C261</f>
        <v/>
      </c>
      <c r="D261" s="14">
        <f>'Investment Analysis'!D261</f>
        <v/>
      </c>
      <c r="E261" s="15" t="n"/>
      <c r="F261" s="13">
        <f>'Investment Analysis'!G261</f>
        <v/>
      </c>
      <c r="G261" s="14">
        <f>'Investment Analysis'!H261</f>
        <v/>
      </c>
      <c r="H261" s="15" t="n"/>
      <c r="I261" s="13">
        <f>'Investment Analysis'!K261</f>
        <v/>
      </c>
      <c r="J261" s="14">
        <f>'Investment Analysis'!L261</f>
        <v/>
      </c>
      <c r="K261" s="15" t="n"/>
      <c r="L261" s="41">
        <f>'Investment Analysis'!T261</f>
        <v/>
      </c>
      <c r="M261" s="21">
        <f>'Investment Analysis'!V261</f>
        <v/>
      </c>
      <c r="N261" s="21">
        <f>'Investment Analysis'!W261</f>
        <v/>
      </c>
      <c r="P261" s="48" t="n"/>
      <c r="Q261" s="18" t="n"/>
      <c r="R261" s="83" t="n"/>
      <c r="S261" s="48" t="n"/>
      <c r="T261" s="18">
        <f>'Investment Analysis'!AH261</f>
        <v/>
      </c>
      <c r="U261" s="15">
        <f>'Investment Analysis'!AF261</f>
        <v/>
      </c>
      <c r="V261" s="48" t="n"/>
      <c r="W261" s="18">
        <f>'Investment Analysis'!AK261</f>
        <v/>
      </c>
      <c r="X261" s="15">
        <f>'Investment Analysis'!AI261</f>
        <v/>
      </c>
      <c r="Y261" s="48" t="n"/>
      <c r="Z261" s="18">
        <f>'Investment Analysis'!AN261</f>
        <v/>
      </c>
      <c r="AA261" s="15">
        <f>'Investment Analysis'!AL261</f>
        <v/>
      </c>
      <c r="AB261" s="48" t="n"/>
      <c r="AC261" s="18">
        <f>'Investment Analysis'!AQ261</f>
        <v/>
      </c>
      <c r="AD261" s="15">
        <f>'Investment Analysis'!AO261</f>
        <v/>
      </c>
      <c r="AE261" s="48" t="n"/>
      <c r="AF261" s="18">
        <f>'Investment Analysis'!AT261</f>
        <v/>
      </c>
      <c r="AG261" s="15">
        <f>'Investment Analysis'!AR261</f>
        <v/>
      </c>
      <c r="AH261" s="48" t="n"/>
      <c r="AI261" s="18" t="n"/>
      <c r="AJ261" s="15" t="n"/>
      <c r="AK261" s="48" t="n"/>
      <c r="AL261" s="18">
        <f>'Investment Analysis'!AZ261</f>
        <v/>
      </c>
      <c r="AM261" s="15">
        <f>'Investment Analysis'!AX261</f>
        <v/>
      </c>
      <c r="AN261" s="48" t="n"/>
      <c r="AO261" s="18">
        <f>'Investment Analysis'!BC261</f>
        <v/>
      </c>
      <c r="AP261" s="15">
        <f>'Investment Analysis'!BA261</f>
        <v/>
      </c>
      <c r="AQ261" s="48" t="n"/>
      <c r="AR261" s="18" t="n"/>
      <c r="AS261" s="15" t="n"/>
      <c r="AT261" s="48" t="n"/>
      <c r="AU261" s="18">
        <f>'Investment Analysis'!BI261</f>
        <v/>
      </c>
      <c r="AV261" s="15">
        <f>'Investment Analysis'!BG261</f>
        <v/>
      </c>
      <c r="AW261" s="48" t="n"/>
      <c r="AX261" s="18">
        <f>'Investment Analysis'!BL261</f>
        <v/>
      </c>
      <c r="AY261" s="15">
        <f>'Investment Analysis'!BJ261</f>
        <v/>
      </c>
      <c r="AZ261" s="48" t="n"/>
      <c r="BA261" s="18">
        <f>'Investment Analysis'!BO261</f>
        <v/>
      </c>
      <c r="BB261" s="15">
        <f>'Investment Analysis'!BM261</f>
        <v/>
      </c>
      <c r="BC261" s="48" t="n"/>
      <c r="BD261" s="18">
        <f>'Investment Analysis'!BR261</f>
        <v/>
      </c>
      <c r="BE261" s="15">
        <f>'Investment Analysis'!BP261</f>
        <v/>
      </c>
      <c r="BF261" s="48" t="n"/>
      <c r="BG261" s="18">
        <f>'Investment Analysis'!BU261</f>
        <v/>
      </c>
      <c r="BH261" s="15">
        <f>'Investment Analysis'!BS261</f>
        <v/>
      </c>
      <c r="BI261" s="48" t="n"/>
      <c r="BJ261" s="18">
        <f>'Investment Analysis'!BX261</f>
        <v/>
      </c>
      <c r="BK261" s="15">
        <f>'Investment Analysis'!BV261</f>
        <v/>
      </c>
      <c r="BL261" s="48" t="n"/>
      <c r="BM261" s="18">
        <f>'Investment Analysis'!CA261</f>
        <v/>
      </c>
      <c r="BN261" s="15">
        <f>'Investment Analysis'!BY261</f>
        <v/>
      </c>
      <c r="BO261" s="48" t="n"/>
      <c r="BP261" s="18" t="n"/>
      <c r="BQ261" s="15" t="n"/>
      <c r="BR261" s="48" t="n"/>
      <c r="BS261" s="18">
        <f>'Investment Analysis'!CG261</f>
        <v/>
      </c>
      <c r="BT261" s="15">
        <f>'Investment Analysis'!CE261</f>
        <v/>
      </c>
      <c r="BU261" s="48" t="n"/>
      <c r="BV261" s="18">
        <f>'Investment Analysis'!CJ261</f>
        <v/>
      </c>
      <c r="BW261" s="15">
        <f>'Investment Analysis'!CH261</f>
        <v/>
      </c>
      <c r="BX261" s="48" t="n"/>
      <c r="BY261" s="18" t="n"/>
      <c r="BZ261" s="15" t="n"/>
      <c r="CA261" s="48" t="n"/>
      <c r="CB261" s="18">
        <f>'Investment Analysis'!CP261</f>
        <v/>
      </c>
      <c r="CC261" s="15">
        <f>'Investment Analysis'!CN261</f>
        <v/>
      </c>
      <c r="CD261" s="48" t="n"/>
      <c r="CE261" s="18">
        <f>'Investment Analysis'!CS261</f>
        <v/>
      </c>
      <c r="CF261" s="15">
        <f>'Investment Analysis'!CQ261</f>
        <v/>
      </c>
      <c r="CG261" s="48" t="n"/>
      <c r="CH261" s="18">
        <f>'Investment Analysis'!CV261</f>
        <v/>
      </c>
      <c r="CI261" s="15">
        <f>'Investment Analysis'!CT261</f>
        <v/>
      </c>
      <c r="CJ261" s="48" t="n"/>
      <c r="CK261" s="18" t="n"/>
      <c r="CL261" s="15" t="n"/>
      <c r="CM261" s="48" t="n"/>
      <c r="CN261" s="18">
        <f>'Investment Analysis'!DB261</f>
        <v/>
      </c>
      <c r="CO261" s="15">
        <f>'Investment Analysis'!CZ261</f>
        <v/>
      </c>
      <c r="CP261" s="48" t="n"/>
      <c r="CQ261" s="18">
        <f>'Investment Analysis'!DE261</f>
        <v/>
      </c>
      <c r="CR261" s="15">
        <f>'Investment Analysis'!DC261</f>
        <v/>
      </c>
      <c r="CS261" s="48" t="n"/>
      <c r="CT261" s="18">
        <f>'Investment Analysis'!DH261</f>
        <v/>
      </c>
      <c r="CU261" s="15">
        <f>'Investment Analysis'!DF261</f>
        <v/>
      </c>
      <c r="CV261" s="48" t="n"/>
      <c r="CW261" s="18" t="n"/>
      <c r="CX261" s="15" t="n"/>
      <c r="CY261" s="48" t="n"/>
      <c r="CZ261" s="18">
        <f>'Investment Analysis'!DN261</f>
        <v/>
      </c>
      <c r="DA261" s="15">
        <f>'Investment Analysis'!DL261</f>
        <v/>
      </c>
      <c r="DB261" s="48" t="n"/>
      <c r="DC261" s="18">
        <f>'Investment Analysis'!DQ261</f>
        <v/>
      </c>
      <c r="DD261" s="15">
        <f>'Investment Analysis'!DO261</f>
        <v/>
      </c>
      <c r="DE261" s="48" t="n"/>
      <c r="DF261" s="18">
        <f>'Investment Analysis'!DT261</f>
        <v/>
      </c>
      <c r="DG261" s="15">
        <f>'Investment Analysis'!DR261</f>
        <v/>
      </c>
      <c r="DH261" s="48" t="n"/>
      <c r="DI261" s="18">
        <f>'Investment Analysis'!DW261</f>
        <v/>
      </c>
      <c r="DJ261" s="15">
        <f>'Investment Analysis'!DU261</f>
        <v/>
      </c>
      <c r="DK261" s="48" t="n"/>
      <c r="DL261" s="18">
        <f>'Investment Analysis'!DZ261</f>
        <v/>
      </c>
      <c r="DM261" s="15">
        <f>'Investment Analysis'!DX261</f>
        <v/>
      </c>
      <c r="DN261" s="48" t="n"/>
      <c r="DO261" s="18">
        <f>'Investment Analysis'!EC261</f>
        <v/>
      </c>
      <c r="DP261" s="15">
        <f>'Investment Analysis'!EA261</f>
        <v/>
      </c>
      <c r="DQ261" s="48" t="n"/>
      <c r="DR261" s="18">
        <f>IF(DQ261&gt;0,(DQ261-DR$5)/DR$5,0)</f>
        <v/>
      </c>
      <c r="DS261" s="15">
        <f>'Investment Analysis'!ED261</f>
        <v/>
      </c>
      <c r="DT261" s="48" t="n"/>
      <c r="DU261" s="18">
        <f>'Investment Analysis'!EI261</f>
        <v/>
      </c>
      <c r="DV261" s="15">
        <f>'Investment Analysis'!EG261</f>
        <v/>
      </c>
      <c r="DW261" s="48" t="n"/>
      <c r="DX261" s="18">
        <f>'Investment Analysis'!EL261</f>
        <v/>
      </c>
      <c r="DY261" s="15">
        <f>'Investment Analysis'!KF261</f>
        <v/>
      </c>
      <c r="DZ261" s="48" t="n"/>
      <c r="EA261" s="18">
        <f>'Investment Analysis'!EO261</f>
        <v/>
      </c>
      <c r="EB261" s="15">
        <f>'Investment Analysis'!EM261</f>
        <v/>
      </c>
      <c r="EC261" s="48" t="n"/>
      <c r="ED261" s="18">
        <f>'Investment Analysis'!ER261</f>
        <v/>
      </c>
      <c r="EE261" s="15">
        <f>'Investment Analysis'!KT261</f>
        <v/>
      </c>
      <c r="EF261" s="48" t="n"/>
      <c r="EG261" s="18">
        <f>'Investment Analysis'!EU261</f>
        <v/>
      </c>
      <c r="EH261" s="15">
        <f>'Investment Analysis'!ES261</f>
        <v/>
      </c>
      <c r="EI261" s="48" t="n"/>
      <c r="EJ261" s="18">
        <f>'Investment Analysis'!EX261</f>
        <v/>
      </c>
      <c r="EK261" s="15">
        <f>'Investment Analysis'!EV261</f>
        <v/>
      </c>
      <c r="EL261" s="48" t="n"/>
      <c r="EM261" s="18" t="n"/>
      <c r="EN261" s="15" t="n"/>
      <c r="EO261" s="48" t="n"/>
      <c r="EP261" s="18">
        <f>'Investment Analysis'!FD261</f>
        <v/>
      </c>
      <c r="EQ261" s="15">
        <f>'Investment Analysis'!MC261</f>
        <v/>
      </c>
      <c r="ER261" s="48" t="n"/>
      <c r="ES261" s="18">
        <f>'Investment Analysis'!FG261</f>
        <v/>
      </c>
      <c r="ET261" s="15">
        <f>'Investment Analysis'!FE261</f>
        <v/>
      </c>
      <c r="EU261" s="48" t="n"/>
      <c r="EV261" s="18">
        <f>'Investment Analysis'!FJ261</f>
        <v/>
      </c>
      <c r="EW261" s="15">
        <f>'Investment Analysis'!MJ261</f>
        <v/>
      </c>
      <c r="EX261" s="48" t="n"/>
      <c r="EY261" s="18">
        <f>IF(EX261&gt;0,(EX261-EY$5)/EY$5,0)</f>
        <v/>
      </c>
      <c r="EZ261" s="15">
        <f>'Investment Analysis'!MQ261</f>
        <v/>
      </c>
      <c r="FA261" s="48" t="n"/>
      <c r="FB261" s="18">
        <f>'Investment Analysis'!FP261</f>
        <v/>
      </c>
      <c r="FC261" s="15">
        <f>'Investment Analysis'!FN261</f>
        <v/>
      </c>
      <c r="FD261" s="48" t="n"/>
      <c r="FE261" s="18">
        <f>'Investment Analysis'!FS261</f>
        <v/>
      </c>
      <c r="FF261" s="15">
        <f>'Investment Analysis'!FQ261</f>
        <v/>
      </c>
      <c r="FG261" s="48" t="n"/>
      <c r="FH261" s="18">
        <f>'Investment Analysis'!FV261</f>
        <v/>
      </c>
      <c r="FI261" s="15">
        <f>'Investment Analysis'!FT261</f>
        <v/>
      </c>
      <c r="FJ261" s="48" t="n"/>
      <c r="FK261" s="18">
        <f>IF(FJ261&gt;0,(FJ261-FK$5)/FK$5,0)</f>
        <v/>
      </c>
      <c r="FL261" s="15">
        <f>'Investment Analysis'!NS261</f>
        <v/>
      </c>
      <c r="FM261" s="48" t="n"/>
      <c r="FN261" s="18">
        <f>'Investment Analysis'!GB261</f>
        <v/>
      </c>
      <c r="FO261" s="15">
        <f>'Investment Analysis'!FZ261</f>
        <v/>
      </c>
      <c r="FP261" s="48" t="n"/>
      <c r="FQ261" s="18">
        <f>'Investment Analysis'!GE261</f>
        <v/>
      </c>
      <c r="FR261" s="15">
        <f>'Investment Analysis'!GC261</f>
        <v/>
      </c>
      <c r="FS261" s="48" t="n"/>
      <c r="FT261" s="18">
        <f>'Investment Analysis'!GH261</f>
        <v/>
      </c>
      <c r="FU261" s="15">
        <f>'Investment Analysis'!GF261</f>
        <v/>
      </c>
      <c r="FV261" s="48" t="n"/>
      <c r="FW261" s="18">
        <f>'Investment Analysis'!GK261</f>
        <v/>
      </c>
      <c r="FX261" s="15">
        <f>'Investment Analysis'!GI261</f>
        <v/>
      </c>
      <c r="FY261" s="48" t="n"/>
      <c r="FZ261" s="18">
        <f>'Investment Analysis'!GN261</f>
        <v/>
      </c>
      <c r="GA261" s="15">
        <f>'Investment Analysis'!GL261</f>
        <v/>
      </c>
      <c r="GB261" s="48" t="n"/>
      <c r="GC261" s="18">
        <f>'Investment Analysis'!PK261</f>
        <v/>
      </c>
      <c r="GD261" s="15">
        <f>'Investment Analysis'!PI261</f>
        <v/>
      </c>
      <c r="GE261" s="48" t="n"/>
      <c r="GF261" s="18">
        <f>'Investment Analysis'!PY261</f>
        <v/>
      </c>
      <c r="GG261" s="15">
        <f>'Investment Analysis'!PW261</f>
        <v/>
      </c>
      <c r="GH261" s="48" t="n"/>
      <c r="GI261" s="18">
        <f>'Investment Analysis'!QF261</f>
        <v/>
      </c>
      <c r="GJ261" s="15">
        <f>'Investment Analysis'!QD261</f>
        <v/>
      </c>
      <c r="GK261" s="48" t="n"/>
      <c r="GL261" s="18">
        <f>'Investment Analysis'!QM261</f>
        <v/>
      </c>
      <c r="GM261" s="15">
        <f>'Investment Analysis'!QK261</f>
        <v/>
      </c>
      <c r="GN261" s="48" t="n"/>
      <c r="GO261" s="18">
        <f>'Investment Analysis'!QT261</f>
        <v/>
      </c>
      <c r="GP261" s="15">
        <f>'Investment Analysis'!QR261</f>
        <v/>
      </c>
      <c r="GQ261" s="48" t="n"/>
      <c r="GR261" s="18">
        <f>'Investment Analysis'!RA261</f>
        <v/>
      </c>
      <c r="GS261" s="15">
        <f>'Investment Analysis'!QY261</f>
        <v/>
      </c>
      <c r="GT261" s="48" t="n"/>
      <c r="GU261" s="18">
        <f>'Investment Analysis'!RH261</f>
        <v/>
      </c>
      <c r="GV261" s="15">
        <f>'Investment Analysis'!RF261</f>
        <v/>
      </c>
      <c r="GW261" s="48" t="n"/>
      <c r="GX261" s="18">
        <f>'Investment Analysis'!RO261</f>
        <v/>
      </c>
      <c r="GY261" s="15">
        <f>'Investment Analysis'!RM261</f>
        <v/>
      </c>
      <c r="GZ261" s="48" t="n"/>
      <c r="HA261" s="18">
        <f>'Investment Analysis'!RV261</f>
        <v/>
      </c>
      <c r="HB261" s="15">
        <f>'Investment Analysis'!RT261</f>
        <v/>
      </c>
      <c r="HC261" s="48" t="n"/>
      <c r="HD261" s="18">
        <f>'Investment Analysis'!SC261</f>
        <v/>
      </c>
      <c r="HE261" s="15">
        <f>'Investment Analysis'!SA261</f>
        <v/>
      </c>
      <c r="HF261" s="48" t="n"/>
      <c r="HG261" s="18">
        <f>'Investment Analysis'!SJ261</f>
        <v/>
      </c>
      <c r="HH261" s="15">
        <f>'Investment Analysis'!SH261</f>
        <v/>
      </c>
      <c r="HI261" s="48" t="n"/>
      <c r="HJ261" s="18">
        <f>'Investment Analysis'!SM261</f>
        <v/>
      </c>
      <c r="HK261" s="15">
        <f>'Investment Analysis'!SK261</f>
        <v/>
      </c>
      <c r="HL261" s="48" t="n"/>
      <c r="HM261" s="18">
        <f>'Investment Analysis'!SP261</f>
        <v/>
      </c>
      <c r="HN261" s="15">
        <f>'Investment Analysis'!SN261</f>
        <v/>
      </c>
      <c r="HO261" s="48" t="n"/>
      <c r="HP261" s="18">
        <f>'Investment Analysis'!TE261</f>
        <v/>
      </c>
      <c r="HQ261" s="15">
        <f>'Investment Analysis'!TC261</f>
        <v/>
      </c>
      <c r="HR261" s="48" t="n"/>
      <c r="HS261" s="18">
        <f>'Investment Analysis'!TL261</f>
        <v/>
      </c>
      <c r="HT261" s="15">
        <f>'Investment Analysis'!TJ261</f>
        <v/>
      </c>
      <c r="HU261" s="48" t="n"/>
      <c r="HV261" s="18">
        <f>'Investment Analysis'!TS261</f>
        <v/>
      </c>
      <c r="HW261" s="15">
        <f>'Investment Analysis'!TQ261</f>
        <v/>
      </c>
      <c r="HX261" s="48" t="n"/>
      <c r="HY261" s="18">
        <f>'Investment Analysis'!TZ261</f>
        <v/>
      </c>
      <c r="HZ261" s="15">
        <f>'Investment Analysis'!TX261</f>
        <v/>
      </c>
      <c r="IA261" s="48" t="n"/>
      <c r="IB261" s="18">
        <f>'Investment Analysis'!UG261</f>
        <v/>
      </c>
      <c r="IC261" s="15">
        <f>'Investment Analysis'!UE261</f>
        <v/>
      </c>
      <c r="ID261" s="48" t="n"/>
      <c r="IE261" s="18">
        <f>'Investment Analysis'!UN261</f>
        <v/>
      </c>
      <c r="IF261" s="15">
        <f>'Investment Analysis'!UL261</f>
        <v/>
      </c>
      <c r="IG261" s="48" t="n"/>
      <c r="IH261" s="18">
        <f>'Investment Analysis'!UU261</f>
        <v/>
      </c>
      <c r="II261" s="15">
        <f>'Investment Analysis'!US261</f>
        <v/>
      </c>
      <c r="IJ261" s="48" t="n"/>
      <c r="IK261" s="18">
        <f>'Investment Analysis'!VB261</f>
        <v/>
      </c>
      <c r="IL261" s="15">
        <f>'Investment Analysis'!UZ261</f>
        <v/>
      </c>
      <c r="IM261" s="48" t="n"/>
      <c r="IN261" s="18">
        <f>'Investment Analysis'!VI261</f>
        <v/>
      </c>
      <c r="IO261" s="15">
        <f>'Investment Analysis'!VG261</f>
        <v/>
      </c>
      <c r="IP261" s="18" t="n"/>
      <c r="IQ261" s="18" t="n"/>
      <c r="IR261" s="18" t="n"/>
      <c r="IS261" s="108">
        <f>IF(IT261&gt;0,IT261-IT260,0)</f>
        <v/>
      </c>
      <c r="IT261" s="48">
        <f>FY261+FV261+FS261+FP261+FM261+FJ261+FG261+FD261+FA261+EX261+EU261+ER261+EO261+EL261+EI261+EF261+EC261+DZ261+DW261+DT261+DQ261+DN261+DK261+DH261+DE261+DB261+CY261+CV261+CS261+CP261+CJ261+CG261+CD261+CA261+BX261+P261+CM261+GT261+GQ261+GN261+GK261+GH261+GE261+GB261+BU261+BR261+BO261+BL261+BI261+BF261+BC261+AZ261+AW261+AT261+AQ261+AN261+AK261+AH261+AE261+AB261+Y261+V261+S261+GW261+GZ261+HC261+HF261+HI261+HL261+HO261+HR261+HU261</f>
        <v/>
      </c>
      <c r="IU261" s="101">
        <f>IF(IT261&gt;0,IV261,0)</f>
        <v/>
      </c>
      <c r="IV261" s="101" t="n"/>
      <c r="IW261" s="101" t="n"/>
      <c r="IX261" s="113">
        <f>IF(IT261&gt;0,IT261+IV$11-I$2,0)</f>
        <v/>
      </c>
      <c r="IY261" s="21">
        <f>IF(IT261&gt;0,(IT261+IV$11+IV$33+IV$52+IV$73+IV$93+IV$113+IV$133+IV$159+IV$176+IV$201+IV$224+IV$240-IT$8)/IT$8,0)</f>
        <v/>
      </c>
      <c r="IZ261" s="173">
        <f>IF(IT261&gt;0,IT261+IV$11+IV$33+IV$52+IV$73+IV$93+IV$113+IV$133+IV$159+IV$176+IV$201+IV$224+IV$240-IT$8,0)</f>
        <v/>
      </c>
    </row>
    <row r="262">
      <c r="A262" s="554">
        <f>'Investment Analysis'!A262</f>
        <v/>
      </c>
      <c r="B262" s="4">
        <f>'Investment Analysis'!B262</f>
        <v/>
      </c>
      <c r="C262" s="13" t="n"/>
      <c r="D262" s="14">
        <f>'Investment Analysis'!D262</f>
        <v/>
      </c>
      <c r="E262" s="15">
        <f>'Investment Analysis'!E262</f>
        <v/>
      </c>
      <c r="F262" s="13">
        <f>'Investment Analysis'!G262</f>
        <v/>
      </c>
      <c r="G262" s="14">
        <f>'Investment Analysis'!H262</f>
        <v/>
      </c>
      <c r="H262" s="15">
        <f>'Investment Analysis'!I262</f>
        <v/>
      </c>
      <c r="I262" s="13">
        <f>'Investment Analysis'!K262</f>
        <v/>
      </c>
      <c r="J262" s="14">
        <f>'Investment Analysis'!L262</f>
        <v/>
      </c>
      <c r="K262" s="15">
        <f>'Investment Analysis'!M262</f>
        <v/>
      </c>
      <c r="L262" s="41">
        <f>'Investment Analysis'!T262</f>
        <v/>
      </c>
      <c r="M262" s="21">
        <f>'Investment Analysis'!V262</f>
        <v/>
      </c>
      <c r="N262" s="21">
        <f>'Investment Analysis'!W262</f>
        <v/>
      </c>
      <c r="P262" s="48">
        <f>'Investment Analysis'!Y262</f>
        <v/>
      </c>
      <c r="Q262" s="18" t="n"/>
      <c r="R262" s="83" t="n"/>
      <c r="S262" s="48" t="n"/>
      <c r="T262" s="18">
        <f>'Investment Analysis'!AH262</f>
        <v/>
      </c>
      <c r="U262" s="15">
        <f>'Investment Analysis'!AF262</f>
        <v/>
      </c>
      <c r="V262" s="48" t="n"/>
      <c r="W262" s="18">
        <f>'Investment Analysis'!AO262</f>
        <v/>
      </c>
      <c r="X262" s="15">
        <f>'Investment Analysis'!AM262</f>
        <v/>
      </c>
      <c r="Y262" s="48" t="n"/>
      <c r="Z262" s="18">
        <f>IF(Y262&gt;0,(Y262-Z$5)/Z$5,0)</f>
        <v/>
      </c>
      <c r="AA262" s="15">
        <f>'Investment Analysis'!GM262</f>
        <v/>
      </c>
      <c r="AB262" s="48" t="n"/>
      <c r="AC262" s="18">
        <f>IF(AB262&gt;0,(AB262+8000+5000-AC$5)/AC$5,0)</f>
        <v/>
      </c>
      <c r="AD262" s="15">
        <f>'Investment Analysis'!AT262</f>
        <v/>
      </c>
      <c r="AE262" s="48" t="n"/>
      <c r="AF262" s="18">
        <f>'Investment Analysis'!BC262</f>
        <v/>
      </c>
      <c r="AG262" s="15">
        <f>'Investment Analysis'!BA262</f>
        <v/>
      </c>
      <c r="AH262" s="48" t="n"/>
      <c r="AI262" s="18">
        <f>IF(AH262&gt;0,(AH262-5000+20000+20000-AI$5)/AI$5,0)</f>
        <v/>
      </c>
      <c r="AJ262" s="15">
        <f>'Investment Analysis'!BH262</f>
        <v/>
      </c>
      <c r="AK262" s="48" t="n"/>
      <c r="AL262" s="18">
        <f>IF(AK262&gt;0,(AK262+7000-AL$5)/AL$5,0)</f>
        <v/>
      </c>
      <c r="AM262" s="15">
        <f>'Investment Analysis'!BO262</f>
        <v/>
      </c>
      <c r="AN262" s="48" t="n"/>
      <c r="AO262" s="18">
        <f>IF(AN262&gt;0,(AN262+25000+5000-AO$5)/AO$5,0)</f>
        <v/>
      </c>
      <c r="AP262" s="15">
        <f>'Investment Analysis'!BV262</f>
        <v/>
      </c>
      <c r="AQ262" s="48" t="n"/>
      <c r="AR262" s="18">
        <f>IF(AQ262&gt;0,(AQ262+10000+4000-AR$5)/AR$5,0)</f>
        <v/>
      </c>
      <c r="AS262" s="15">
        <f>'Investment Analysis'!CC262</f>
        <v/>
      </c>
      <c r="AT262" s="48" t="n"/>
      <c r="AU262" s="18">
        <f>'Investment Analysis'!CL262</f>
        <v/>
      </c>
      <c r="AV262" s="15">
        <f>'Investment Analysis'!CJ262</f>
        <v/>
      </c>
      <c r="AW262" s="48" t="n"/>
      <c r="AX262" s="18">
        <f>IF(AW262&gt;0,(AW262+2000-AX$5)/AX$5,0)</f>
        <v/>
      </c>
      <c r="AY262" s="15">
        <f>'Investment Analysis'!CQ262</f>
        <v/>
      </c>
      <c r="AZ262" s="48" t="n"/>
      <c r="BA262" s="18">
        <f>'Investment Analysis'!CZ262</f>
        <v/>
      </c>
      <c r="BB262" s="15">
        <f>'Investment Analysis'!CX262</f>
        <v/>
      </c>
      <c r="BC262" s="48" t="n"/>
      <c r="BD262" s="18">
        <f>IF(BC262&gt;0,(BC262-10000+30000+10000-BD$5)/BD$5,0)</f>
        <v/>
      </c>
      <c r="BE262" s="15">
        <f>'Investment Analysis'!DE262</f>
        <v/>
      </c>
      <c r="BF262" s="48" t="n"/>
      <c r="BG262" s="18">
        <f>'Investment Analysis'!DN262</f>
        <v/>
      </c>
      <c r="BH262" s="15">
        <f>'Investment Analysis'!DL262</f>
        <v/>
      </c>
      <c r="BI262" s="48" t="n"/>
      <c r="BJ262" s="18">
        <f>'Investment Analysis'!EB262</f>
        <v/>
      </c>
      <c r="BK262" s="15">
        <f>'Investment Analysis'!DZ262</f>
        <v/>
      </c>
      <c r="BL262" s="48" t="n"/>
      <c r="BM262" s="18">
        <f>'Investment Analysis'!EI262</f>
        <v/>
      </c>
      <c r="BN262" s="15">
        <f>'Investment Analysis'!EG262</f>
        <v/>
      </c>
      <c r="BO262" s="48" t="n"/>
      <c r="BP262" s="18">
        <f>'Investment Analysis'!DU262</f>
        <v/>
      </c>
      <c r="BQ262" s="15">
        <f>'Investment Analysis'!DS262</f>
        <v/>
      </c>
      <c r="BR262" s="48" t="n"/>
      <c r="BS262" s="18">
        <f>'Investment Analysis'!EP262</f>
        <v/>
      </c>
      <c r="BT262" s="15">
        <f>'Investment Analysis'!EN262</f>
        <v/>
      </c>
      <c r="BU262" s="48" t="n"/>
      <c r="BV262" s="18">
        <f>IF(BU262&gt;0,(BU262+8000-BV$5)/BV$5,0)</f>
        <v/>
      </c>
      <c r="BW262" s="15">
        <f>'Investment Analysis'!EU262</f>
        <v/>
      </c>
      <c r="BX262" s="48" t="n"/>
      <c r="BY262" s="18">
        <f>IF(BX262&gt;0,(BX262-10000-5000-BY$5)/BY$5,0)</f>
        <v/>
      </c>
      <c r="BZ262" s="15">
        <f>'Investment Analysis'!FB262</f>
        <v/>
      </c>
      <c r="CA262" s="48" t="n"/>
      <c r="CB262" s="18">
        <f>IF(CA262&gt;0,(CA262-CB$5)/CB$5,0)</f>
        <v/>
      </c>
      <c r="CC262" s="15">
        <f>'Investment Analysis'!FI262</f>
        <v/>
      </c>
      <c r="CD262" s="48" t="n"/>
      <c r="CE262" s="18">
        <f>'Investment Analysis'!FR262</f>
        <v/>
      </c>
      <c r="CF262" s="15">
        <f>'Investment Analysis'!FP262</f>
        <v/>
      </c>
      <c r="CG262" s="48" t="n"/>
      <c r="CH262" s="18">
        <f>'Investment Analysis'!FR262</f>
        <v/>
      </c>
      <c r="CI262" s="15">
        <f>'Investment Analysis'!FW262</f>
        <v/>
      </c>
      <c r="CJ262" s="48" t="n"/>
      <c r="CK262" s="18">
        <f>IF(CJ262&gt;0,(CJ262+5000+8000-CK$5)/CK$5,0)</f>
        <v/>
      </c>
      <c r="CL262" s="15">
        <f>'Investment Analysis'!GD262</f>
        <v/>
      </c>
      <c r="CM262" s="48" t="n"/>
      <c r="CN262" s="18">
        <f>IF(CM262&gt;0,(CM262-CN$5)/CN$5,0)</f>
        <v/>
      </c>
      <c r="CO262" s="15">
        <f>'Investment Analysis'!GT262</f>
        <v/>
      </c>
      <c r="CP262" s="48" t="n"/>
      <c r="CQ262" s="18">
        <f>IF(CP262&gt;0,(CP262-CQ$5)/CQ$5,0)</f>
        <v/>
      </c>
      <c r="CR262" s="15">
        <f>'Investment Analysis'!HG262</f>
        <v/>
      </c>
      <c r="CS262" s="48" t="n"/>
      <c r="CT262" s="18">
        <f>IF(CS262&gt;0,(CS262-9300-6950-5640-CT$5)/CT$5,0)</f>
        <v/>
      </c>
      <c r="CU262" s="15">
        <f>'Investment Analysis'!HN262</f>
        <v/>
      </c>
      <c r="CV262" s="48" t="n"/>
      <c r="CW262" s="18">
        <f>IF(CV262&gt;0,(CV262-CW$5)/CW$5,0)</f>
        <v/>
      </c>
      <c r="CX262" s="15">
        <f>'Investment Analysis'!IB262</f>
        <v/>
      </c>
      <c r="CY262" s="48" t="n"/>
      <c r="CZ262" s="18">
        <f>IF(CY262&gt;0,(CY262-CZ$5)/CZ$5,0)</f>
        <v/>
      </c>
      <c r="DA262" s="15">
        <f>'Investment Analysis'!IK262</f>
        <v/>
      </c>
      <c r="DB262" s="48" t="n"/>
      <c r="DC262" s="18">
        <f>IF(DB262&gt;0,(DB262-DC$5)/DC$5,0)</f>
        <v/>
      </c>
      <c r="DD262" s="15">
        <f>'Investment Analysis'!IP262</f>
        <v/>
      </c>
      <c r="DE262" s="48" t="n"/>
      <c r="DF262" s="18">
        <f>'Investment Analysis'!IY262</f>
        <v/>
      </c>
      <c r="DG262" s="15">
        <f>'Investment Analysis'!IW262</f>
        <v/>
      </c>
      <c r="DH262" s="48" t="n"/>
      <c r="DI262" s="18">
        <f>IF(DH262&gt;0,(DH262-DI$5)/DI$5,0)</f>
        <v/>
      </c>
      <c r="DJ262" s="15">
        <f>'Investment Analysis'!JD262</f>
        <v/>
      </c>
      <c r="DK262" s="48" t="n"/>
      <c r="DL262" s="18">
        <f>IF(DK262&gt;0,(DK262-DL$5)/DL$5,0)</f>
        <v/>
      </c>
      <c r="DM262" s="15">
        <f>'Investment Analysis'!JK262</f>
        <v/>
      </c>
      <c r="DN262" s="48" t="n"/>
      <c r="DO262" s="18">
        <f>IF(DN262&gt;0,(DN262-DO$5)/DO$5,0)</f>
        <v/>
      </c>
      <c r="DP262" s="15">
        <f>'Investment Analysis'!HU262</f>
        <v/>
      </c>
      <c r="DQ262" s="48" t="n"/>
      <c r="DR262" s="18">
        <f>'Investment Analysis'!JT262</f>
        <v/>
      </c>
      <c r="DS262" s="15">
        <f>'Investment Analysis'!JR262</f>
        <v/>
      </c>
      <c r="DT262" s="48" t="n"/>
      <c r="DU262" s="18">
        <f>IF(DT262&gt;0,(DT262-630.54-DU$5)/DU$5,0)</f>
        <v/>
      </c>
      <c r="DV262" s="15">
        <f>'Investment Analysis'!JY262</f>
        <v/>
      </c>
      <c r="DW262" s="48" t="n"/>
      <c r="DX262" s="18">
        <f>IF(DW262&gt;0,(DW262-DX$5)/DX$5,0)</f>
        <v/>
      </c>
      <c r="DY262" s="15">
        <f>'Investment Analysis'!KF262</f>
        <v/>
      </c>
      <c r="DZ262" s="48" t="n"/>
      <c r="EA262" s="18">
        <f>IF(DZ262&gt;0,(DZ262-EA$5)/EA$5,0)</f>
        <v/>
      </c>
      <c r="EB262" s="15">
        <f>'Investment Analysis'!KM262</f>
        <v/>
      </c>
      <c r="EC262" s="48" t="n"/>
      <c r="ED262" s="18">
        <f>'Investment Analysis'!KV262</f>
        <v/>
      </c>
      <c r="EE262" s="15">
        <f>'Investment Analysis'!KT262</f>
        <v/>
      </c>
      <c r="EF262" s="48" t="n"/>
      <c r="EG262" s="18">
        <f>IF(EF262&gt;0,(EF262-EG$5)/EG$5,0)</f>
        <v/>
      </c>
      <c r="EH262" s="15">
        <f>'Investment Analysis'!LH262</f>
        <v/>
      </c>
      <c r="EI262" s="48" t="n"/>
      <c r="EJ262" s="18">
        <f>'Investment Analysis'!LQ262</f>
        <v/>
      </c>
      <c r="EK262" s="15">
        <f>'Investment Analysis'!LO262</f>
        <v/>
      </c>
      <c r="EL262" s="48" t="n"/>
      <c r="EM262" s="18">
        <f>IF(EL262&gt;0,(EL262-EM$4)/EM$4,0)</f>
        <v/>
      </c>
      <c r="EN262" s="15">
        <f>'Investment Analysis'!LX262</f>
        <v/>
      </c>
      <c r="EO262" s="48" t="n"/>
      <c r="EP262" s="68">
        <f>IF(EO262&gt;0,(EO262-500-EP$5)/EP$5,0)</f>
        <v/>
      </c>
      <c r="EQ262" s="15">
        <f>'Investment Analysis'!MC262</f>
        <v/>
      </c>
      <c r="ER262" s="48" t="n"/>
      <c r="ES262" s="18">
        <f>'Investment Analysis'!LX262</f>
        <v/>
      </c>
      <c r="ET262" s="15">
        <f>'Investment Analysis'!LA262</f>
        <v/>
      </c>
      <c r="EU262" s="48" t="n"/>
      <c r="EV262" s="18">
        <f>'Investment Analysis'!ML262</f>
        <v/>
      </c>
      <c r="EW262" s="15">
        <f>'Investment Analysis'!MJ262</f>
        <v/>
      </c>
      <c r="EX262" s="48" t="n"/>
      <c r="EY262" s="18">
        <f>IF(EX262&gt;0,(EX262-EY$5)/EY$5,0)</f>
        <v/>
      </c>
      <c r="EZ262" s="15">
        <f>'Investment Analysis'!MQ262</f>
        <v/>
      </c>
      <c r="FA262" s="48" t="n"/>
      <c r="FB262" s="18">
        <f>IF(FA262&gt;0,(FA262-FB$5)/FB$5,0)</f>
        <v/>
      </c>
      <c r="FC262" s="15">
        <f>'Investment Analysis'!MZ262</f>
        <v/>
      </c>
      <c r="FD262" s="48" t="n"/>
      <c r="FE262" s="18">
        <f>IF(FD262&gt;0,(FD262-FE$5)/FE$5,0)</f>
        <v/>
      </c>
      <c r="FF262" s="15">
        <f>'Investment Analysis'!NG262</f>
        <v/>
      </c>
      <c r="FG262" s="48" t="n"/>
      <c r="FH262" s="18">
        <f>IF(FG262&gt;0,(FG262-FH$5)/FH$5,0)</f>
        <v/>
      </c>
      <c r="FI262" s="15">
        <f>'Investment Analysis'!NL262</f>
        <v/>
      </c>
      <c r="FJ262" s="48" t="n"/>
      <c r="FK262" s="18">
        <f>IF(FJ262&gt;0,(FJ262-FK$5)/FK$5,0)</f>
        <v/>
      </c>
      <c r="FL262" s="15">
        <f>'Investment Analysis'!NS262</f>
        <v/>
      </c>
      <c r="FM262" s="48" t="n"/>
      <c r="FN262" s="18">
        <f>IF(FM262&gt;0,(FM262-FN$5)/FN$5,0)</f>
        <v/>
      </c>
      <c r="FO262" s="15">
        <f>'Investment Analysis'!NZ262</f>
        <v/>
      </c>
      <c r="FP262" s="48" t="n"/>
      <c r="FQ262" s="18">
        <f>IF(FP262&gt;0,(FP262-FQ$5)/FQ$5,0)</f>
        <v/>
      </c>
      <c r="FR262" s="15">
        <f>'Investment Analysis'!OG262</f>
        <v/>
      </c>
      <c r="FS262" s="48" t="n"/>
      <c r="FT262" s="18">
        <f>IF(FS262&gt;0,(FS262-FT$5)/FT$5,0)</f>
        <v/>
      </c>
      <c r="FU262" s="15">
        <f>'Investment Analysis'!ON262</f>
        <v/>
      </c>
      <c r="FV262" s="48" t="n"/>
      <c r="FW262" s="18">
        <f>IF(FV262&gt;0,(FV262-FW$5)/FW$5,0)</f>
        <v/>
      </c>
      <c r="FX262" s="15">
        <f>'Investment Analysis'!OU262</f>
        <v/>
      </c>
      <c r="FY262" s="48" t="n"/>
      <c r="FZ262" s="18">
        <f>IF(FY262&gt;0,(FY262-FZ$5)/FZ$5,0)</f>
        <v/>
      </c>
      <c r="GA262" s="15">
        <f>'Investment Analysis'!PB262</f>
        <v/>
      </c>
      <c r="GB262" s="48" t="n"/>
      <c r="GC262" s="18">
        <f>'Investment Analysis'!PK262</f>
        <v/>
      </c>
      <c r="GD262" s="15">
        <f>'Investment Analysis'!PI262</f>
        <v/>
      </c>
      <c r="GE262" s="48" t="n"/>
      <c r="GF262" s="18">
        <f>'Investment Analysis'!PY262</f>
        <v/>
      </c>
      <c r="GG262" s="15">
        <f>'Investment Analysis'!PW262</f>
        <v/>
      </c>
      <c r="GH262" s="48" t="n"/>
      <c r="GI262" s="18">
        <f>'Investment Analysis'!QF262</f>
        <v/>
      </c>
      <c r="GJ262" s="15">
        <f>'Investment Analysis'!QD262</f>
        <v/>
      </c>
      <c r="GK262" s="48" t="n"/>
      <c r="GL262" s="18">
        <f>'Investment Analysis'!QM262</f>
        <v/>
      </c>
      <c r="GM262" s="15">
        <f>'Investment Analysis'!QK262</f>
        <v/>
      </c>
      <c r="GN262" s="48" t="n"/>
      <c r="GO262" s="18">
        <f>'Investment Analysis'!QT262</f>
        <v/>
      </c>
      <c r="GP262" s="15">
        <f>'Investment Analysis'!QR262</f>
        <v/>
      </c>
      <c r="GQ262" s="48" t="n"/>
      <c r="GR262" s="18">
        <f>'Investment Analysis'!RA262</f>
        <v/>
      </c>
      <c r="GS262" s="15">
        <f>'Investment Analysis'!QY262</f>
        <v/>
      </c>
      <c r="GT262" s="48" t="n"/>
      <c r="GU262" s="18">
        <f>'Investment Analysis'!RH262</f>
        <v/>
      </c>
      <c r="GV262" s="15">
        <f>'Investment Analysis'!RF262</f>
        <v/>
      </c>
      <c r="GW262" s="48" t="n"/>
      <c r="GX262" s="18">
        <f>'Investment Analysis'!RO262</f>
        <v/>
      </c>
      <c r="GY262" s="15">
        <f>'Investment Analysis'!RM262</f>
        <v/>
      </c>
      <c r="GZ262" s="48" t="n"/>
      <c r="HA262" s="18">
        <f>'Investment Analysis'!RV262</f>
        <v/>
      </c>
      <c r="HB262" s="15">
        <f>'Investment Analysis'!RT262</f>
        <v/>
      </c>
      <c r="HC262" s="48" t="n"/>
      <c r="HD262" s="18">
        <f>'Investment Analysis'!SC262</f>
        <v/>
      </c>
      <c r="HE262" s="15">
        <f>'Investment Analysis'!SA262</f>
        <v/>
      </c>
      <c r="HF262" s="48" t="n"/>
      <c r="HG262" s="18">
        <f>'Investment Analysis'!SJ262</f>
        <v/>
      </c>
      <c r="HH262" s="15">
        <f>'Investment Analysis'!SH262</f>
        <v/>
      </c>
      <c r="HI262" s="48" t="n"/>
      <c r="HJ262" s="18">
        <f>'Investment Analysis'!SM262</f>
        <v/>
      </c>
      <c r="HK262" s="15">
        <f>'Investment Analysis'!SK262</f>
        <v/>
      </c>
      <c r="HL262" s="48" t="n"/>
      <c r="HM262" s="18">
        <f>'Investment Analysis'!SP262</f>
        <v/>
      </c>
      <c r="HN262" s="15">
        <f>'Investment Analysis'!SN262</f>
        <v/>
      </c>
      <c r="HO262" s="48" t="n"/>
      <c r="HP262" s="18">
        <f>'Investment Analysis'!TE262</f>
        <v/>
      </c>
      <c r="HQ262" s="15">
        <f>'Investment Analysis'!TC262</f>
        <v/>
      </c>
      <c r="HR262" s="48" t="n"/>
      <c r="HS262" s="18">
        <f>'Investment Analysis'!TL262</f>
        <v/>
      </c>
      <c r="HT262" s="15">
        <f>'Investment Analysis'!TJ262</f>
        <v/>
      </c>
      <c r="HU262" s="48" t="n"/>
      <c r="HV262" s="18">
        <f>'Investment Analysis'!TS262</f>
        <v/>
      </c>
      <c r="HW262" s="15">
        <f>'Investment Analysis'!TQ262</f>
        <v/>
      </c>
      <c r="HX262" s="48" t="n"/>
      <c r="HY262" s="18">
        <f>'Investment Analysis'!TZ262</f>
        <v/>
      </c>
      <c r="HZ262" s="15">
        <f>'Investment Analysis'!TX262</f>
        <v/>
      </c>
      <c r="IA262" s="48" t="n"/>
      <c r="IB262" s="18">
        <f>'Investment Analysis'!UG262</f>
        <v/>
      </c>
      <c r="IC262" s="15">
        <f>'Investment Analysis'!UE262</f>
        <v/>
      </c>
      <c r="ID262" s="48" t="n"/>
      <c r="IE262" s="18">
        <f>'Investment Analysis'!UN262</f>
        <v/>
      </c>
      <c r="IF262" s="15">
        <f>'Investment Analysis'!UL262</f>
        <v/>
      </c>
      <c r="IG262" s="48" t="n"/>
      <c r="IH262" s="18">
        <f>'Investment Analysis'!UU262</f>
        <v/>
      </c>
      <c r="II262" s="15">
        <f>'Investment Analysis'!US262</f>
        <v/>
      </c>
      <c r="IJ262" s="48" t="n"/>
      <c r="IK262" s="18">
        <f>'Investment Analysis'!VB262</f>
        <v/>
      </c>
      <c r="IL262" s="15">
        <f>'Investment Analysis'!UZ262</f>
        <v/>
      </c>
      <c r="IM262" s="48" t="n"/>
      <c r="IN262" s="18">
        <f>'Investment Analysis'!VI262</f>
        <v/>
      </c>
      <c r="IO262" s="15">
        <f>'Investment Analysis'!VG262</f>
        <v/>
      </c>
      <c r="IP262" s="18" t="n"/>
      <c r="IQ262" s="18" t="n"/>
      <c r="IR262" s="18" t="n"/>
      <c r="IS262" s="108">
        <f>IF(IT262&gt;0,IT262-IT260,0)</f>
        <v/>
      </c>
      <c r="IT262" s="48">
        <f>FY262+FV262+FS262+FP262+FM262+FJ262+FG262+FD262+FA262+EX262+EU262+ER262+EO262+EL262+EI262+EF262+EC262+DZ262+DW262+DT262+DQ262+DN262+DK262+DH262+DE262+DB262+CY262+CV262+CS262+CP262+CJ262+CG262+CD262+CA262+BX262+P262+CM262+GT262+GQ262+GN262+GK262+GH262+GE262+GB262+BU262+BR262+BO262+BL262+BI262+BF262+BC262+AZ262+AW262+AT262+AQ262+AN262+AK262+AH262+AE262+AB262+Y262+V262+S262+GW262+GZ262+HC262+HF262+HI262+HL262+HO262+HR262+HU262</f>
        <v/>
      </c>
      <c r="IU262" s="101">
        <f>IF(IT262&gt;0,IV262,0)</f>
        <v/>
      </c>
      <c r="IV262" s="101" t="n"/>
      <c r="IW262" s="15">
        <f>IF(IT262&gt;0,(IT262+IV$11-I$2)/I$2,0)</f>
        <v/>
      </c>
      <c r="IX262" s="113">
        <f>IF(IT262&gt;0,IT262+IV$11-I$2,0)</f>
        <v/>
      </c>
      <c r="IY262" s="21">
        <f>IF(IT262&gt;0,(IT262+IV$11+IV$33+IV$52+IV$73+IV$93+IV$113+IV$133+IV$159+IV$176+IV$201+IV$224+IV$240-IT$8)/IT$8,0)</f>
        <v/>
      </c>
      <c r="IZ262" s="173">
        <f>IF(IT262&gt;0,IT262+IV$11+IV$33+IV$52+IV$73+IV$93+IV$113+IV$133+IV$159+IV$176+IV$201+IV$224+IV$240-IT$8,0)</f>
        <v/>
      </c>
    </row>
    <row r="263">
      <c r="A263" s="554">
        <f>'Investment Analysis'!A263</f>
        <v/>
      </c>
      <c r="B263" s="4">
        <f>'Investment Analysis'!B263</f>
        <v/>
      </c>
      <c r="C263" s="13">
        <f>'Investment Analysis'!C263</f>
        <v/>
      </c>
      <c r="D263" s="14">
        <f>'Investment Analysis'!D263</f>
        <v/>
      </c>
      <c r="E263" s="15">
        <f>'Investment Analysis'!E263</f>
        <v/>
      </c>
      <c r="F263" s="13" t="n"/>
      <c r="G263" s="14">
        <f>'Investment Analysis'!H263</f>
        <v/>
      </c>
      <c r="H263" s="15">
        <f>'Investment Analysis'!I263</f>
        <v/>
      </c>
      <c r="I263" s="13">
        <f>'Investment Analysis'!K263</f>
        <v/>
      </c>
      <c r="J263" s="14">
        <f>'Investment Analysis'!L263</f>
        <v/>
      </c>
      <c r="K263" s="15">
        <f>'Investment Analysis'!M263</f>
        <v/>
      </c>
      <c r="L263" s="41">
        <f>'Investment Analysis'!T263</f>
        <v/>
      </c>
      <c r="M263" s="21">
        <f>'Investment Analysis'!V263</f>
        <v/>
      </c>
      <c r="N263" s="21">
        <f>'Investment Analysis'!W263</f>
        <v/>
      </c>
      <c r="P263" s="48">
        <f>'Investment Analysis'!Y263</f>
        <v/>
      </c>
      <c r="Q263" s="18" t="n"/>
      <c r="R263" s="83" t="n"/>
      <c r="S263" s="48" t="n"/>
      <c r="T263" s="18">
        <f>'Investment Analysis'!AH263</f>
        <v/>
      </c>
      <c r="U263" s="15">
        <f>'Investment Analysis'!AF263</f>
        <v/>
      </c>
      <c r="V263" s="48" t="n"/>
      <c r="W263" s="18">
        <f>'Investment Analysis'!AO263</f>
        <v/>
      </c>
      <c r="X263" s="15">
        <f>'Investment Analysis'!AM263</f>
        <v/>
      </c>
      <c r="Y263" s="48" t="n"/>
      <c r="Z263" s="18">
        <f>IF(Y263&gt;0,(Y263-Z$5)/Z$5,0)</f>
        <v/>
      </c>
      <c r="AA263" s="15">
        <f>'Investment Analysis'!GM263</f>
        <v/>
      </c>
      <c r="AB263" s="48" t="n"/>
      <c r="AC263" s="18">
        <f>IF(AB263&gt;0,(AB263+8000+5000-AC$5)/AC$5,0)</f>
        <v/>
      </c>
      <c r="AD263" s="15">
        <f>'Investment Analysis'!AT263</f>
        <v/>
      </c>
      <c r="AE263" s="48" t="n"/>
      <c r="AF263" s="18">
        <f>'Investment Analysis'!BC263</f>
        <v/>
      </c>
      <c r="AG263" s="15">
        <f>'Investment Analysis'!BA263</f>
        <v/>
      </c>
      <c r="AH263" s="48" t="n"/>
      <c r="AI263" s="18">
        <f>IF(AH263&gt;0,(AH263-5000+20000+20000-AI$5)/AI$5,0)</f>
        <v/>
      </c>
      <c r="AJ263" s="15">
        <f>'Investment Analysis'!BH263</f>
        <v/>
      </c>
      <c r="AK263" s="48" t="n"/>
      <c r="AL263" s="18">
        <f>IF(AK263&gt;0,(AK263+7000-AL$5)/AL$5,0)</f>
        <v/>
      </c>
      <c r="AM263" s="15">
        <f>'Investment Analysis'!BO263</f>
        <v/>
      </c>
      <c r="AN263" s="48" t="n"/>
      <c r="AO263" s="18">
        <f>IF(AN263&gt;0,(AN263+25000+5000-AO$5)/AO$5,0)</f>
        <v/>
      </c>
      <c r="AP263" s="15">
        <f>'Investment Analysis'!BV263</f>
        <v/>
      </c>
      <c r="AQ263" s="48" t="n"/>
      <c r="AR263" s="18">
        <f>IF(AQ263&gt;0,(AQ263+10000+4000-AR$5)/AR$5,0)</f>
        <v/>
      </c>
      <c r="AS263" s="15">
        <f>'Investment Analysis'!CC263</f>
        <v/>
      </c>
      <c r="AT263" s="48" t="n"/>
      <c r="AU263" s="18">
        <f>'Investment Analysis'!CL263</f>
        <v/>
      </c>
      <c r="AV263" s="15">
        <f>'Investment Analysis'!CJ263</f>
        <v/>
      </c>
      <c r="AW263" s="48" t="n"/>
      <c r="AX263" s="18">
        <f>IF(AW263&gt;0,(AW263+2000-AX$5)/AX$5,0)</f>
        <v/>
      </c>
      <c r="AY263" s="15">
        <f>'Investment Analysis'!CQ263</f>
        <v/>
      </c>
      <c r="AZ263" s="48" t="n"/>
      <c r="BA263" s="18">
        <f>'Investment Analysis'!CZ263</f>
        <v/>
      </c>
      <c r="BB263" s="15">
        <f>'Investment Analysis'!CX263</f>
        <v/>
      </c>
      <c r="BC263" s="48" t="n"/>
      <c r="BD263" s="18">
        <f>IF(BC263&gt;0,(BC263-10000+30000+10000-BD$5)/BD$5,0)</f>
        <v/>
      </c>
      <c r="BE263" s="15">
        <f>'Investment Analysis'!DE263</f>
        <v/>
      </c>
      <c r="BF263" s="48" t="n"/>
      <c r="BG263" s="18">
        <f>'Investment Analysis'!DN263</f>
        <v/>
      </c>
      <c r="BH263" s="15">
        <f>'Investment Analysis'!DL263</f>
        <v/>
      </c>
      <c r="BI263" s="48" t="n"/>
      <c r="BJ263" s="18">
        <f>'Investment Analysis'!EB263</f>
        <v/>
      </c>
      <c r="BK263" s="15">
        <f>'Investment Analysis'!DZ263</f>
        <v/>
      </c>
      <c r="BL263" s="48" t="n"/>
      <c r="BM263" s="18">
        <f>'Investment Analysis'!EI263</f>
        <v/>
      </c>
      <c r="BN263" s="15">
        <f>'Investment Analysis'!EG263</f>
        <v/>
      </c>
      <c r="BO263" s="48" t="n"/>
      <c r="BP263" s="18">
        <f>'Investment Analysis'!DU263</f>
        <v/>
      </c>
      <c r="BQ263" s="15">
        <f>'Investment Analysis'!DS263</f>
        <v/>
      </c>
      <c r="BR263" s="48" t="n"/>
      <c r="BS263" s="18">
        <f>'Investment Analysis'!EP263</f>
        <v/>
      </c>
      <c r="BT263" s="15">
        <f>'Investment Analysis'!EN263</f>
        <v/>
      </c>
      <c r="BU263" s="48" t="n"/>
      <c r="BV263" s="18">
        <f>IF(BU263&gt;0,(BU263+8000-BV$5)/BV$5,0)</f>
        <v/>
      </c>
      <c r="BW263" s="15">
        <f>'Investment Analysis'!EU263</f>
        <v/>
      </c>
      <c r="BX263" s="48" t="n"/>
      <c r="BY263" s="18">
        <f>IF(BX263&gt;0,(BX263-10000-5000-BY$5)/BY$5,0)</f>
        <v/>
      </c>
      <c r="BZ263" s="15">
        <f>'Investment Analysis'!FB263</f>
        <v/>
      </c>
      <c r="CA263" s="48" t="n"/>
      <c r="CB263" s="18">
        <f>IF(CA263&gt;0,(CA263-CB$5)/CB$5,0)</f>
        <v/>
      </c>
      <c r="CC263" s="15">
        <f>'Investment Analysis'!FI263</f>
        <v/>
      </c>
      <c r="CD263" s="48" t="n"/>
      <c r="CE263" s="18">
        <f>'Investment Analysis'!FR263</f>
        <v/>
      </c>
      <c r="CF263" s="15">
        <f>'Investment Analysis'!FP263</f>
        <v/>
      </c>
      <c r="CG263" s="48" t="n"/>
      <c r="CH263" s="18">
        <f>'Investment Analysis'!FR263</f>
        <v/>
      </c>
      <c r="CI263" s="15">
        <f>'Investment Analysis'!FW263</f>
        <v/>
      </c>
      <c r="CJ263" s="48" t="n"/>
      <c r="CK263" s="18">
        <f>IF(CJ263&gt;0,(CJ263+5000+8000-CK$5)/CK$5,0)</f>
        <v/>
      </c>
      <c r="CL263" s="15">
        <f>'Investment Analysis'!GD263</f>
        <v/>
      </c>
      <c r="CM263" s="48" t="n"/>
      <c r="CN263" s="18">
        <f>IF(CM263&gt;0,(CM263-CN$5)/CN$5,0)</f>
        <v/>
      </c>
      <c r="CO263" s="15">
        <f>'Investment Analysis'!GT263</f>
        <v/>
      </c>
      <c r="CP263" s="48" t="n"/>
      <c r="CQ263" s="18">
        <f>IF(CP263&gt;0,(CP263-CQ$5)/CQ$5,0)</f>
        <v/>
      </c>
      <c r="CR263" s="15">
        <f>'Investment Analysis'!HG263</f>
        <v/>
      </c>
      <c r="CS263" s="48" t="n"/>
      <c r="CT263" s="18">
        <f>IF(CS263&gt;0,(CS263-9300-6950-5640-CT$5)/CT$5,0)</f>
        <v/>
      </c>
      <c r="CU263" s="15">
        <f>'Investment Analysis'!HN263</f>
        <v/>
      </c>
      <c r="CV263" s="48" t="n"/>
      <c r="CW263" s="18">
        <f>IF(CV263&gt;0,(CV263-CW$5)/CW$5,0)</f>
        <v/>
      </c>
      <c r="CX263" s="15">
        <f>'Investment Analysis'!IB263</f>
        <v/>
      </c>
      <c r="CY263" s="48" t="n"/>
      <c r="CZ263" s="18">
        <f>IF(CY263&gt;0,(CY263-CZ$5)/CZ$5,0)</f>
        <v/>
      </c>
      <c r="DA263" s="15">
        <f>'Investment Analysis'!IK263</f>
        <v/>
      </c>
      <c r="DB263" s="48" t="n"/>
      <c r="DC263" s="18">
        <f>IF(DB263&gt;0,(DB263-DC$5)/DC$5,0)</f>
        <v/>
      </c>
      <c r="DD263" s="15">
        <f>'Investment Analysis'!IP263</f>
        <v/>
      </c>
      <c r="DE263" s="48" t="n"/>
      <c r="DF263" s="18">
        <f>IF(DE263&gt;0,(DE263-DF$5)/DF$5,0)</f>
        <v/>
      </c>
      <c r="DG263" s="15">
        <f>'Investment Analysis'!IW263</f>
        <v/>
      </c>
      <c r="DH263" s="48" t="n"/>
      <c r="DI263" s="18">
        <f>IF(DH263&gt;0,(DH263-DI$5)/DI$5,0)</f>
        <v/>
      </c>
      <c r="DJ263" s="15">
        <f>'Investment Analysis'!JD263</f>
        <v/>
      </c>
      <c r="DK263" s="48" t="n"/>
      <c r="DL263" s="18">
        <f>IF(DK263&gt;0,(DK263-DL$5)/DL$5,0)</f>
        <v/>
      </c>
      <c r="DM263" s="15">
        <f>'Investment Analysis'!JK263</f>
        <v/>
      </c>
      <c r="DN263" s="48" t="n"/>
      <c r="DO263" s="18">
        <f>IF(DN263&gt;0,(DN263-DO$5)/DO$5,0)</f>
        <v/>
      </c>
      <c r="DP263" s="15">
        <f>'Investment Analysis'!HU263</f>
        <v/>
      </c>
      <c r="DQ263" s="48" t="n"/>
      <c r="DR263" s="18">
        <f>'Investment Analysis'!JT266</f>
        <v/>
      </c>
      <c r="DS263" s="15">
        <f>'Investment Analysis'!JR263</f>
        <v/>
      </c>
      <c r="DT263" s="48" t="n"/>
      <c r="DU263" s="18">
        <f>IF(DT263&gt;0,(DT263-630.54-DU$5)/DU$5,0)</f>
        <v/>
      </c>
      <c r="DV263" s="15">
        <f>'Investment Analysis'!JY263</f>
        <v/>
      </c>
      <c r="DW263" s="48" t="n"/>
      <c r="DX263" s="18">
        <f>IF(DW263&gt;0,(DW263-DX$5)/DX$5,0)</f>
        <v/>
      </c>
      <c r="DY263" s="15">
        <f>'Investment Analysis'!KF263</f>
        <v/>
      </c>
      <c r="DZ263" s="48" t="n"/>
      <c r="EA263" s="18">
        <f>IF(DZ263&gt;0,(DZ263-EA$5)/EA$5,0)</f>
        <v/>
      </c>
      <c r="EB263" s="15">
        <f>'Investment Analysis'!KM263</f>
        <v/>
      </c>
      <c r="EC263" s="48" t="n"/>
      <c r="ED263" s="18">
        <f>'Investment Analysis'!KV263</f>
        <v/>
      </c>
      <c r="EE263" s="15">
        <f>'Investment Analysis'!KT263</f>
        <v/>
      </c>
      <c r="EF263" s="48" t="n"/>
      <c r="EG263" s="18">
        <f>IF(EF263&gt;0,(EF263-EG$5)/EG$5,0)</f>
        <v/>
      </c>
      <c r="EH263" s="15">
        <f>'Investment Analysis'!LH263</f>
        <v/>
      </c>
      <c r="EI263" s="48" t="n"/>
      <c r="EJ263" s="18">
        <f>'Investment Analysis'!LQ263</f>
        <v/>
      </c>
      <c r="EK263" s="15">
        <f>'Investment Analysis'!LO263</f>
        <v/>
      </c>
      <c r="EL263" s="48" t="n"/>
      <c r="EM263" s="18">
        <f>IF(EL263&gt;0,(EL263-EM$4)/EM$4,0)</f>
        <v/>
      </c>
      <c r="EN263" s="15">
        <f>'Investment Analysis'!LX263</f>
        <v/>
      </c>
      <c r="EO263" s="48" t="n"/>
      <c r="EP263" s="68">
        <f>IF(EO263&gt;0,(EO263-500-EP$5)/EP$5,0)</f>
        <v/>
      </c>
      <c r="EQ263" s="15">
        <f>'Investment Analysis'!MC263</f>
        <v/>
      </c>
      <c r="ER263" s="48" t="n"/>
      <c r="ES263" s="18">
        <f>'Investment Analysis'!LX263</f>
        <v/>
      </c>
      <c r="ET263" s="15">
        <f>'Investment Analysis'!LA263</f>
        <v/>
      </c>
      <c r="EU263" s="48" t="n"/>
      <c r="EV263" s="18">
        <f>'Investment Analysis'!ML263</f>
        <v/>
      </c>
      <c r="EW263" s="15">
        <f>'Investment Analysis'!MJ263</f>
        <v/>
      </c>
      <c r="EX263" s="48" t="n"/>
      <c r="EY263" s="18">
        <f>IF(EX263&gt;0,(EX263-EY$5)/EY$5,0)</f>
        <v/>
      </c>
      <c r="EZ263" s="15">
        <f>'Investment Analysis'!MQ263</f>
        <v/>
      </c>
      <c r="FA263" s="48" t="n"/>
      <c r="FB263" s="18">
        <f>IF(FA263&gt;0,(FA263-FB$5)/FB$5,0)</f>
        <v/>
      </c>
      <c r="FC263" s="15">
        <f>'Investment Analysis'!MZ263</f>
        <v/>
      </c>
      <c r="FD263" s="48" t="n"/>
      <c r="FE263" s="18">
        <f>IF(FD263&gt;0,(FD263-FE$5)/FE$5,0)</f>
        <v/>
      </c>
      <c r="FF263" s="15">
        <f>'Investment Analysis'!NG263</f>
        <v/>
      </c>
      <c r="FG263" s="48" t="n"/>
      <c r="FH263" s="18">
        <f>IF(FG263&gt;0,(FG263-FH$5)/FH$5,0)</f>
        <v/>
      </c>
      <c r="FI263" s="15">
        <f>'Investment Analysis'!NL263</f>
        <v/>
      </c>
      <c r="FJ263" s="48" t="n"/>
      <c r="FK263" s="18">
        <f>IF(FJ263&gt;0,(FJ263-FK$5)/FK$5,0)</f>
        <v/>
      </c>
      <c r="FL263" s="15">
        <f>'Investment Analysis'!NS263</f>
        <v/>
      </c>
      <c r="FM263" s="48" t="n"/>
      <c r="FN263" s="18">
        <f>IF(FM263&gt;0,(FM263-FN$5)/FN$5,0)</f>
        <v/>
      </c>
      <c r="FO263" s="15">
        <f>'Investment Analysis'!NZ263</f>
        <v/>
      </c>
      <c r="FP263" s="48" t="n"/>
      <c r="FQ263" s="18">
        <f>IF(FP263&gt;0,(FP263-FQ$5)/FQ$5,0)</f>
        <v/>
      </c>
      <c r="FR263" s="15">
        <f>'Investment Analysis'!OG263</f>
        <v/>
      </c>
      <c r="FS263" s="48" t="n"/>
      <c r="FT263" s="18">
        <f>IF(FS263&gt;0,(FS263-FT$5)/FT$5,0)</f>
        <v/>
      </c>
      <c r="FU263" s="15">
        <f>'Investment Analysis'!ON263</f>
        <v/>
      </c>
      <c r="FV263" s="48" t="n"/>
      <c r="FW263" s="18">
        <f>IF(FV263&gt;0,(FV263-FW$5)/FW$5,0)</f>
        <v/>
      </c>
      <c r="FX263" s="15">
        <f>'Investment Analysis'!OU263</f>
        <v/>
      </c>
      <c r="FY263" s="48" t="n"/>
      <c r="FZ263" s="18">
        <f>IF(FY263&gt;0,(FY263-FZ$5)/FZ$5,0)</f>
        <v/>
      </c>
      <c r="GA263" s="15">
        <f>'Investment Analysis'!PB263</f>
        <v/>
      </c>
      <c r="GB263" s="48" t="n"/>
      <c r="GC263" s="18">
        <f>'Investment Analysis'!PK263</f>
        <v/>
      </c>
      <c r="GD263" s="15">
        <f>'Investment Analysis'!PI263</f>
        <v/>
      </c>
      <c r="GE263" s="48" t="n"/>
      <c r="GF263" s="18">
        <f>'Investment Analysis'!PY263</f>
        <v/>
      </c>
      <c r="GG263" s="15">
        <f>'Investment Analysis'!PW263</f>
        <v/>
      </c>
      <c r="GH263" s="48" t="n"/>
      <c r="GI263" s="18">
        <f>'Investment Analysis'!QF263</f>
        <v/>
      </c>
      <c r="GJ263" s="15">
        <f>'Investment Analysis'!QD263</f>
        <v/>
      </c>
      <c r="GK263" s="48" t="n"/>
      <c r="GL263" s="18">
        <f>'Investment Analysis'!QM263</f>
        <v/>
      </c>
      <c r="GM263" s="15">
        <f>'Investment Analysis'!QK263</f>
        <v/>
      </c>
      <c r="GN263" s="48" t="n"/>
      <c r="GO263" s="18">
        <f>'Investment Analysis'!QT263</f>
        <v/>
      </c>
      <c r="GP263" s="15">
        <f>'Investment Analysis'!QR263</f>
        <v/>
      </c>
      <c r="GQ263" s="48" t="n"/>
      <c r="GR263" s="18">
        <f>'Investment Analysis'!RA263</f>
        <v/>
      </c>
      <c r="GS263" s="15">
        <f>'Investment Analysis'!QY263</f>
        <v/>
      </c>
      <c r="GT263" s="48" t="n"/>
      <c r="GU263" s="18">
        <f>'Investment Analysis'!RH263</f>
        <v/>
      </c>
      <c r="GV263" s="15">
        <f>'Investment Analysis'!RF263</f>
        <v/>
      </c>
      <c r="GW263" s="48" t="n"/>
      <c r="GX263" s="18">
        <f>'Investment Analysis'!RO263</f>
        <v/>
      </c>
      <c r="GY263" s="15">
        <f>'Investment Analysis'!RM263</f>
        <v/>
      </c>
      <c r="GZ263" s="48" t="n"/>
      <c r="HA263" s="18">
        <f>'Investment Analysis'!RV263</f>
        <v/>
      </c>
      <c r="HB263" s="15">
        <f>'Investment Analysis'!RT263</f>
        <v/>
      </c>
      <c r="HC263" s="48" t="n"/>
      <c r="HD263" s="18">
        <f>'Investment Analysis'!SC263</f>
        <v/>
      </c>
      <c r="HE263" s="15">
        <f>'Investment Analysis'!SA263</f>
        <v/>
      </c>
      <c r="HF263" s="48" t="n"/>
      <c r="HG263" s="18">
        <f>'Investment Analysis'!SJ263</f>
        <v/>
      </c>
      <c r="HH263" s="15">
        <f>'Investment Analysis'!SH263</f>
        <v/>
      </c>
      <c r="HI263" s="48" t="n"/>
      <c r="HJ263" s="18">
        <f>'Investment Analysis'!SM263</f>
        <v/>
      </c>
      <c r="HK263" s="15">
        <f>'Investment Analysis'!SK263</f>
        <v/>
      </c>
      <c r="HL263" s="48" t="n"/>
      <c r="HM263" s="18">
        <f>'Investment Analysis'!SP263</f>
        <v/>
      </c>
      <c r="HN263" s="15">
        <f>'Investment Analysis'!SN263</f>
        <v/>
      </c>
      <c r="HO263" s="48" t="n"/>
      <c r="HP263" s="18">
        <f>'Investment Analysis'!TE263</f>
        <v/>
      </c>
      <c r="HQ263" s="15">
        <f>'Investment Analysis'!TC263</f>
        <v/>
      </c>
      <c r="HR263" s="48" t="n"/>
      <c r="HS263" s="18">
        <f>'Investment Analysis'!TL263</f>
        <v/>
      </c>
      <c r="HT263" s="15">
        <f>'Investment Analysis'!TJ263</f>
        <v/>
      </c>
      <c r="HU263" s="48" t="n"/>
      <c r="HV263" s="18">
        <f>'Investment Analysis'!TS263</f>
        <v/>
      </c>
      <c r="HW263" s="15">
        <f>'Investment Analysis'!TQ263</f>
        <v/>
      </c>
      <c r="HX263" s="48" t="n"/>
      <c r="HY263" s="18">
        <f>'Investment Analysis'!TZ263</f>
        <v/>
      </c>
      <c r="HZ263" s="15">
        <f>'Investment Analysis'!TX263</f>
        <v/>
      </c>
      <c r="IA263" s="48" t="n"/>
      <c r="IB263" s="18">
        <f>'Investment Analysis'!UG263</f>
        <v/>
      </c>
      <c r="IC263" s="15">
        <f>'Investment Analysis'!UE263</f>
        <v/>
      </c>
      <c r="ID263" s="48" t="n"/>
      <c r="IE263" s="18">
        <f>'Investment Analysis'!UN263</f>
        <v/>
      </c>
      <c r="IF263" s="15">
        <f>'Investment Analysis'!UL263</f>
        <v/>
      </c>
      <c r="IG263" s="48" t="n"/>
      <c r="IH263" s="18">
        <f>'Investment Analysis'!UU263</f>
        <v/>
      </c>
      <c r="II263" s="15">
        <f>'Investment Analysis'!US263</f>
        <v/>
      </c>
      <c r="IJ263" s="48" t="n"/>
      <c r="IK263" s="18">
        <f>'Investment Analysis'!VB263</f>
        <v/>
      </c>
      <c r="IL263" s="15">
        <f>'Investment Analysis'!UZ263</f>
        <v/>
      </c>
      <c r="IM263" s="48" t="n"/>
      <c r="IN263" s="18">
        <f>'Investment Analysis'!VI263</f>
        <v/>
      </c>
      <c r="IO263" s="15">
        <f>'Investment Analysis'!VG263</f>
        <v/>
      </c>
      <c r="IP263" s="18" t="n"/>
      <c r="IQ263" s="18" t="n"/>
      <c r="IR263" s="18" t="n"/>
      <c r="IS263" s="108">
        <f>IF(IT263&gt;0,IT263-IT262,0)</f>
        <v/>
      </c>
      <c r="IT263" s="48">
        <f>FY263+FV263+FS263+FP263+FM263+FJ263+FG263+FD263+FA263+EX263+EU263+ER263+EO263+EL263+EI263+EF263+EC263+DZ263+DW263+DT263+DQ263+DN263+DK263+DH263+DE263+DB263+CY263+CV263+CS263+CP263+CJ263+CG263+CD263+CA263+BX263+P263+CM263+GT263+GQ263+GN263+GK263+GH263+GE263+GB263+BU263+BR263+BO263+BL263+BI263+BF263+BC263+AZ263+AW263+AT263+AQ263+AN263+AK263+AH263+AE263+AB263+Y263+V263+S263+GW263+GZ263+HC263+HF263+HI263+HL263+HO263+HR263+HU263</f>
        <v/>
      </c>
      <c r="IU263" s="101">
        <f>IF(IT263&gt;0,IV263,0)</f>
        <v/>
      </c>
      <c r="IW263" s="18">
        <f>IF(IT263&gt;0,(IT263+IV$11-IT$7)/IT$8,0)</f>
        <v/>
      </c>
      <c r="IX263" s="45">
        <f>IF(IT263&gt;0,IT263+IV$11+IV$33+IV$52+IV$73+IV$93+IV$113+IV$133+IV$159+IV$176+IV$201+IV$224+IV$240-IT$8,0)</f>
        <v/>
      </c>
      <c r="IY263" s="18">
        <f>IF(IT263&gt;0,(IT263+IV$11+IV$33+IV$52+IV$73+IV$93+IV$113+IV$133+IV$159+IV$176+IV$201+IV$224+IV$240-IT$8)/IT$8,0)</f>
        <v/>
      </c>
      <c r="IZ263" s="94">
        <f>IF(IT263&gt;0,IT263+IV$11+IV$33+IV$52+IV$73+IV$93+IV$113+IV$133+IV$159+IV$176+IV$201+IV$224+IV$240-IT$8,0)</f>
        <v/>
      </c>
    </row>
    <row r="264" ht="16" customHeight="1" s="545">
      <c r="A264" s="554" t="n"/>
      <c r="B264" s="4" t="inlineStr">
        <is>
          <t xml:space="preserve">Current   </t>
        </is>
      </c>
      <c r="C264" s="125">
        <f>LOOKUP(2,1/(ISNUMBER(C11:C262)),C11:C262)</f>
        <v/>
      </c>
      <c r="D264" s="38">
        <f>'Investment Analysis'!C264</f>
        <v/>
      </c>
      <c r="E264" s="38" t="n"/>
      <c r="F264" s="38">
        <f>'Investment Analysis'!G264</f>
        <v/>
      </c>
      <c r="G264" s="38" t="n"/>
      <c r="H264" s="38" t="n"/>
      <c r="I264" s="38">
        <f>'Investment Analysis'!K264</f>
        <v/>
      </c>
      <c r="P264" s="126">
        <f>'Investment Analysis'!Y264</f>
        <v/>
      </c>
      <c r="S264" s="126">
        <f>IF(T5&gt;0,LOOKUP(2,1/(ISNUMBER(S11:S262)),S11:S262),0)</f>
        <v/>
      </c>
      <c r="V264" s="126">
        <f>IF(W5&gt;0,LOOKUP(2,1/(ISNUMBER(V11:V262)),V11:V262),0)</f>
        <v/>
      </c>
      <c r="Y264" s="126">
        <f>IF(Z5&gt;0,LOOKUP(2,1/(ISNUMBER(Y11:Y262)),Y11:Y262),0)</f>
        <v/>
      </c>
      <c r="AB264" s="126">
        <f>IF(AC5&gt;0,LOOKUP(2,1/(ISNUMBER(AB11:AB262)),AB11:AB262),0)</f>
        <v/>
      </c>
      <c r="AE264" s="126">
        <f>IF(AF5&gt;0,LOOKUP(2,1/(ISNUMBER(AE11:AE262)),AE11:AE262),0)</f>
        <v/>
      </c>
      <c r="AH264" s="126">
        <f>IF(AI5&gt;0,LOOKUP(2,1/(ISNUMBER(AH11:AH262)),AH11:AH262),0)</f>
        <v/>
      </c>
      <c r="AK264" s="126">
        <f>IF(AL5&gt;0,LOOKUP(2,1/(ISNUMBER(AK11:AK262)),AK11:AK262),0)</f>
        <v/>
      </c>
      <c r="AN264" s="126">
        <f>IF(AO5&gt;0,LOOKUP(2,1/(ISNUMBER(AN11:AN262)),AN11:AN262),0)</f>
        <v/>
      </c>
      <c r="AQ264" s="126">
        <f>IF(AR5&gt;0,LOOKUP(2,1/(ISNUMBER(AQ11:AQ262)),AQ11:AQ262),0)</f>
        <v/>
      </c>
      <c r="AT264" s="126">
        <f>IF(AU5&gt;0,LOOKUP(2,1/(ISNUMBER(AT11:AT262)),AT11:AT262),0)</f>
        <v/>
      </c>
      <c r="AW264" s="126">
        <f>IF(AX5&gt;0,LOOKUP(2,1/(ISNUMBER(AW11:AW262)),AW11:AW262),0)</f>
        <v/>
      </c>
      <c r="AZ264" s="126">
        <f>IF(BA5&gt;0,LOOKUP(2,1/(ISNUMBER(AZ11:AZ262)),AZ11:AZ262),0)</f>
        <v/>
      </c>
      <c r="BC264" s="126">
        <f>IF(BD5&gt;0,LOOKUP(2,1/(ISNUMBER(BC11:BC262)),BC11:BC262),0)</f>
        <v/>
      </c>
      <c r="BF264" s="126">
        <f>IF(BG5&gt;0,LOOKUP(2,1/(ISNUMBER(BF11:BF262)),BF11:BF262),0)</f>
        <v/>
      </c>
      <c r="BI264" s="126">
        <f>IF(BJ5&gt;0,LOOKUP(2,1/(ISNUMBER(BI11:BI262)),BI11:BI262),0)</f>
        <v/>
      </c>
      <c r="BL264" s="126">
        <f>IF(BM5&gt;0,LOOKUP(2,1/(ISNUMBER(BL11:BL262)),BL11:BL262),0)</f>
        <v/>
      </c>
      <c r="BO264" s="126">
        <f>IF(BP5&gt;0,LOOKUP(2,1/(ISNUMBER(BO11:BO262)),BO11:BO262),0)</f>
        <v/>
      </c>
      <c r="BR264" s="126">
        <f>IF(BS5&gt;0,LOOKUP(2,1/(ISNUMBER(BR11:BR262)),BR11:BR262),0)</f>
        <v/>
      </c>
      <c r="BU264" s="126">
        <f>IF(BV5&gt;0,LOOKUP(2,1/(ISNUMBER(BU11:BU262)),BU11:BU262),0)</f>
        <v/>
      </c>
      <c r="BX264" s="126">
        <f>IF(BY5&gt;0,LOOKUP(2,1/(ISNUMBER(BX11:BX262)),BX11:BX262),0)</f>
        <v/>
      </c>
      <c r="CA264" s="126">
        <f>IF(CB5&gt;0,LOOKUP(2,1/(ISNUMBER(CA11:CA262)),CA11:CA262),0)</f>
        <v/>
      </c>
      <c r="CD264" s="126">
        <f>IF(CE5&gt;0,LOOKUP(2,1/(ISNUMBER(CD11:CD262)),CD11:CD262),0)</f>
        <v/>
      </c>
      <c r="CG264" s="126">
        <f>IF(CH5&gt;0,LOOKUP(2,1/(ISNUMBER(CG11:CG262)),CG11:CG262),0)</f>
        <v/>
      </c>
      <c r="CJ264" s="126">
        <f>IF(CK5&gt;0,LOOKUP(2,1/(ISNUMBER(CJ11:CJ262)),CJ11:CJ262),0)</f>
        <v/>
      </c>
      <c r="CM264" s="126">
        <f>IF(CN5&gt;0,LOOKUP(2,1/(ISNUMBER(CM11:CM262)),CM11:CM262),0)</f>
        <v/>
      </c>
      <c r="CP264" s="126">
        <f>IF(CQ5&gt;0,LOOKUP(2,1/(ISNUMBER(CP11:CP262)),CP11:CP262),0)</f>
        <v/>
      </c>
      <c r="CS264" s="126">
        <f>IF(CT5&gt;0,LOOKUP(2,1/(ISNUMBER(CS11:CS262)),CS11:CS262),0)</f>
        <v/>
      </c>
      <c r="CV264" s="126">
        <f>IF(CW5&gt;0,LOOKUP(2,1/(ISNUMBER(CV11:CV262)),CV11:CV262),0)</f>
        <v/>
      </c>
      <c r="CY264" s="126">
        <f>IF(CZ5&gt;0,LOOKUP(2,1/(ISNUMBER(CY11:CY262)),CY11:CY262),0)</f>
        <v/>
      </c>
      <c r="DB264" s="126">
        <f>IF(DC5&gt;0,LOOKUP(2,1/(ISNUMBER(DB11:DB262)),DB11:DB262),0)</f>
        <v/>
      </c>
      <c r="DE264" s="126">
        <f>IF(DF5&gt;0,LOOKUP(2,1/(ISNUMBER(DE11:DE262)),DE11:DE262),0)</f>
        <v/>
      </c>
      <c r="DH264" s="126">
        <f>IF(DI5&gt;0,LOOKUP(2,1/(ISNUMBER(DH11:DH262)),DH11:DH262),0)</f>
        <v/>
      </c>
      <c r="DK264" s="126">
        <f>IF(DK5&gt;0,LOOKUP(2,1/(ISNUMBER(DK11:DK262)),DK11:DK262),0)</f>
        <v/>
      </c>
      <c r="DN264" s="126">
        <f>IF(DO5&gt;0,LOOKUP(2,1/(ISNUMBER(DN11:DN262)),DN11:DN262),0)</f>
        <v/>
      </c>
      <c r="DQ264" s="126">
        <f>IF(DR5&gt;0,LOOKUP(2,1/(ISNUMBER(DQ11:DQ262)),DQ11:DQ262),0)</f>
        <v/>
      </c>
      <c r="DT264" s="126">
        <f>IF(DU5&gt;0,LOOKUP(2,1/(ISNUMBER(DT11:DT262)),DT11:DT262),0)</f>
        <v/>
      </c>
      <c r="DW264" s="126">
        <f>IF(DX5&gt;0,LOOKUP(2,1/(ISNUMBER(DW11:DW262)),DW11:DW262),0)</f>
        <v/>
      </c>
      <c r="DZ264" s="126">
        <f>IF(EA5&gt;0,LOOKUP(2,1/(ISNUMBER(DZ11:DZ262)),DZ11:DZ262),0)</f>
        <v/>
      </c>
      <c r="EC264" s="126">
        <f>IF(ED5&gt;0,LOOKUP(2,1/(ISNUMBER(EC11:EC262)),EC11:EC262),0)</f>
        <v/>
      </c>
      <c r="EF264" s="126">
        <f>IF(EG5&gt;0,LOOKUP(2,1/(ISNUMBER(EF11:EF262)),EF11:EF262),0)</f>
        <v/>
      </c>
      <c r="EI264" s="126">
        <f>IF(EJ5&gt;0,LOOKUP(2,1/(ISNUMBER(EI11:EI262)),EI11:EI262),0)</f>
        <v/>
      </c>
      <c r="EL264" s="126">
        <f>IF(EM5&gt;0,LOOKUP(2,1/(ISNUMBER(EL11:EL262)),EL11:EL262),0)</f>
        <v/>
      </c>
      <c r="EO264" s="126">
        <f>IF(EP5&gt;0,LOOKUP(2,1/(ISNUMBER(EO11:EO262)),EO11:EO262),0)</f>
        <v/>
      </c>
      <c r="ER264" s="126">
        <f>IF(ES5&gt;0,LOOKUP(2,1/(ISNUMBER(ER11:ER262)),ER11:ER262),0)</f>
        <v/>
      </c>
      <c r="EU264" s="126">
        <f>IF(EV5&gt;0,LOOKUP(2,1/(ISNUMBER(EU11:EU262)),EU11:EU262),0)</f>
        <v/>
      </c>
      <c r="EX264" s="126">
        <f>IF(EY5&gt;0,LOOKUP(2,1/(ISNUMBER(EX11:EX262)),EX11:EX262),0)</f>
        <v/>
      </c>
      <c r="FA264" s="126">
        <f>IF(FB5&gt;0,LOOKUP(2,1/(ISNUMBER(FA11:FA262)),FA11:FA262),0)</f>
        <v/>
      </c>
      <c r="FD264" s="126">
        <f>IF(FE5&gt;0,LOOKUP(2,1/(ISNUMBER(FD11:FD262)),FD11:FD262),0)</f>
        <v/>
      </c>
      <c r="FG264" s="126">
        <f>IF(FH5&gt;0,LOOKUP(2,1/(ISNUMBER(FG11:FG262)),FG11:FG262),0)</f>
        <v/>
      </c>
      <c r="FJ264" s="126">
        <f>IF(FK5&gt;0,LOOKUP(2,1/(ISNUMBER(FJ11:FJ262)),FJ11:FJ262),0)</f>
        <v/>
      </c>
      <c r="FM264" s="126">
        <f>IF(FN5&gt;0,LOOKUP(2,1/(ISNUMBER(FM11:FM262)),FM11:FM262),0)</f>
        <v/>
      </c>
      <c r="FP264" s="126">
        <f>IF(FQ5&gt;0,LOOKUP(2,1/(ISNUMBER(FP11:FP262)),FP11:FP262),0)</f>
        <v/>
      </c>
      <c r="FS264" s="126">
        <f>IF(FT5&gt;0,LOOKUP(2,1/(ISNUMBER(FS11:FS262)),FS11:FS262),0)</f>
        <v/>
      </c>
      <c r="FV264" s="126">
        <f>IF(FW5&gt;0,LOOKUP(2,1/(ISNUMBER(FV11:FV262)),FV11:FV262),0)</f>
        <v/>
      </c>
      <c r="FY264" s="126">
        <f>IF(FZ5&gt;0,LOOKUP(2,1/(ISNUMBER(FY11:FY262)),FY11:FY262),0)</f>
        <v/>
      </c>
      <c r="GB264" s="126">
        <f>IF(GC5&gt;0,LOOKUP(2,1/(ISNUMBER(GB11:GB262)),GB11:GB262),0)</f>
        <v/>
      </c>
      <c r="GE264" s="126">
        <f>IF(GF5&gt;0,LOOKUP(2,1/(ISNUMBER(GE11:GE262)),GE11:GE262),0)</f>
        <v/>
      </c>
      <c r="GH264" s="126">
        <f>IF(GI5&gt;0,LOOKUP(2,1/(ISNUMBER(GH11:GH262)),GH11:GH262),0)</f>
        <v/>
      </c>
      <c r="GK264" s="126">
        <f>IF(GL5&gt;0,LOOKUP(2,1/(ISNUMBER(GK11:GK262)),GK11:GK262),0)</f>
        <v/>
      </c>
      <c r="GN264" s="126">
        <f>IF(GO5&gt;0,LOOKUP(2,1/(ISNUMBER(GN11:GN262)),GN11:GN262),0)</f>
        <v/>
      </c>
      <c r="GQ264" s="126">
        <f>IF(GR5&gt;0,LOOKUP(2,1/(ISNUMBER(GQ11:GQ262)),GQ11:GQ262),0)</f>
        <v/>
      </c>
      <c r="GT264" s="126">
        <f>IF(GU5&gt;0,LOOKUP(2,1/(ISNUMBER(GT11:GT262)),GT11:GT262),0)</f>
        <v/>
      </c>
      <c r="GW264" s="126">
        <f>IF(GX5&gt;0,LOOKUP(2,1/(ISNUMBER(GW11:GW262)),GW11:GW262),0)</f>
        <v/>
      </c>
      <c r="GZ264" s="126">
        <f>IF(HA5&gt;0,LOOKUP(2,1/(ISNUMBER(GZ11:GZ262)),GZ11:GZ262),0)</f>
        <v/>
      </c>
      <c r="HC264" s="126">
        <f>IF(HD5&gt;0,LOOKUP(2,1/(ISNUMBER(HC11:HC262)),HC11:HC262),0)</f>
        <v/>
      </c>
      <c r="HF264" s="126">
        <f>IF(HG5&gt;0,LOOKUP(2,1/(ISNUMBER(HF11:HF262)),HF11:HF262),0)</f>
        <v/>
      </c>
      <c r="HI264" s="126">
        <f>IF(HJ5&gt;0,LOOKUP(2,1/(ISNUMBER(HI11:HI262)),HI11:HI262),0)</f>
        <v/>
      </c>
      <c r="HL264" s="126">
        <f>IF(HM5&gt;0,LOOKUP(2,1/(ISNUMBER(HL11:HL262)),HL11:HL262),0)</f>
        <v/>
      </c>
      <c r="HO264" s="126">
        <f>IF(HP5&gt;0,LOOKUP(2,1/(ISNUMBER(HO11:HO262)),HO11:HO262),0)</f>
        <v/>
      </c>
      <c r="HR264" s="126">
        <f>IF(HS5&gt;0,LOOKUP(2,1/(ISNUMBER(HR11:HR262)),HR11:HR262),0)</f>
        <v/>
      </c>
      <c r="HU264" s="126">
        <f>IF(HV5&gt;0,LOOKUP(2,1/(ISNUMBER(HU11:HU262)),HU11:HU262),0)</f>
        <v/>
      </c>
      <c r="HX264" s="126">
        <f>IF(HY5&gt;0,LOOKUP(2,1/(ISNUMBER(HX11:HX262)),HX11:HX262),0)</f>
        <v/>
      </c>
      <c r="IA264" s="126">
        <f>IF(IB5&gt;0,LOOKUP(2,1/(ISNUMBER(IA11:IA262)),IA11:IA262),0)</f>
        <v/>
      </c>
      <c r="ID264" s="126">
        <f>IF(IE5&gt;0,LOOKUP(2,1/(ISNUMBER(ID11:ID262)),ID11:ID262),0)</f>
        <v/>
      </c>
      <c r="IG264" s="126">
        <f>IF(IH5&gt;0,LOOKUP(2,1/(ISNUMBER(IG11:IG262)),IG11:IG262),0)</f>
        <v/>
      </c>
      <c r="IJ264" s="126">
        <f>IF(IK5&gt;0,LOOKUP(2,1/(ISNUMBER(IJ11:IJ262)),IJ11:IJ262),0)</f>
        <v/>
      </c>
      <c r="IM264" s="126">
        <f>IF(IN5&gt;0,LOOKUP(2,1/(ISNUMBER(IM11:IM262)),IM11:IM262),0)</f>
        <v/>
      </c>
      <c r="IT264" s="126">
        <f>IF(IU5&gt;0,LOOKUP(2,1/(ISNUMBER(IT11:IT262)),IT11:IT262),0)</f>
        <v/>
      </c>
      <c r="IU264">
        <f>IF(IT264:IT363,IV264,0)</f>
        <v/>
      </c>
      <c r="IV264">
        <f>IF(IT264&gt;0,IV266,0)</f>
        <v/>
      </c>
      <c r="IW264">
        <f>IF(IT264&gt;0,(IT264+IV$11-IT$7)/IT$8,0)</f>
        <v/>
      </c>
      <c r="IX264">
        <f>IF(IT264&gt;0,IT264+IV$11+IV$33+IV$52+IV$73+IV$93+IV$113+IV$133+IV$159+IV$176+IV$201+IV$224+IV$240-IT$8,0)</f>
        <v/>
      </c>
      <c r="IY264">
        <f>IF(IT264&gt;0,(IT264+IV$11+IV$33+IV$52+IV$73+IV$93+IV$113+IV$133+IV$159+IV$176+IV$201+IV$224+IV$240-IT$8)/IT$8,0)</f>
        <v/>
      </c>
      <c r="IZ264">
        <f>IF(IT264&gt;0,IT264+IV$11+IV$33+IV$52+IV$73+IV$93+IV$113+IV$133+IV$159+IV$176+IV$201+IV$224+IV$240-IT$8,0)</f>
        <v/>
      </c>
    </row>
    <row r="265" ht="16" customHeight="1" s="545">
      <c r="A265" s="554" t="n"/>
      <c r="B265" s="4" t="n"/>
      <c r="IT265" s="45">
        <f>GT264+GQ264+GN264+GK264+GH264+GE264+GB264+FY264+FV264+FS264+FP264+FM264+FJ264+FG264+FD264+FA264+EX264+EU264+ER264+EO264+EL264+EI264+EF264+EC264+DZ264+DW264+DT264+DQ264+DN264+DK264+DH264+DE264+DB264+CY264+CV264+CS264+CP264+CM264+CJ264+CG264+CD264+CA264+BX264+BU264+BR264+BO264+BL264+BI264+BF264+BC264+AZ264+AW264+AT264+AQ264+AN264+AK264+AH264+AE264+AB264+Y264+V264+S264+P264+GW264+GZ264+HC264+HF264+HI264+HL264+HO264+HR264+HU264+HX264+IA264+ID264+IG264+IJ264+IM264</f>
        <v/>
      </c>
      <c r="IU265" s="126">
        <f>SUM(IU11:IU263)</f>
        <v/>
      </c>
      <c r="IV265" s="45">
        <f>SUM(IV11:IV263)</f>
        <v/>
      </c>
      <c r="IW265" s="18">
        <f>IF(IT265&gt;0,(IT265-I2)/I2,0)</f>
        <v/>
      </c>
      <c r="IX265" s="45">
        <f>IF(IT265&gt;0,IT265-I2,0)</f>
        <v/>
      </c>
      <c r="IY265" s="18">
        <f>IF(IT265&gt;0,(IT265-IT8)/IT8,0)</f>
        <v/>
      </c>
      <c r="IZ265" s="94">
        <f>IF(IT265&gt;0,IT265-IT8,0)</f>
        <v/>
      </c>
    </row>
    <row r="266">
      <c r="A266" s="554" t="n"/>
      <c r="B266" s="4" t="n"/>
      <c r="IS266" s="39" t="inlineStr">
        <is>
          <t>to date</t>
        </is>
      </c>
      <c r="IT266" s="94">
        <f>SUM(IT11:IT263)</f>
        <v/>
      </c>
    </row>
    <row r="267">
      <c r="A267" s="554" t="n"/>
      <c r="B267" s="4" t="n"/>
    </row>
    <row r="268">
      <c r="A268" s="554" t="n"/>
      <c r="B268" s="4" t="n"/>
      <c r="IT268" s="94" t="n"/>
    </row>
    <row r="269">
      <c r="A269" s="554" t="n"/>
      <c r="B269" s="4" t="n"/>
      <c r="IT269" s="94" t="n"/>
    </row>
    <row r="270">
      <c r="A270" s="554" t="n"/>
      <c r="B270" s="4" t="n"/>
    </row>
    <row r="271">
      <c r="A271" s="554" t="n"/>
      <c r="B271" s="4" t="n"/>
    </row>
    <row r="272">
      <c r="A272" s="554" t="n"/>
      <c r="B272" s="4" t="n"/>
    </row>
    <row r="273">
      <c r="A273" s="554" t="n"/>
      <c r="B273" s="4" t="n"/>
    </row>
    <row r="274">
      <c r="A274" s="554" t="n"/>
      <c r="B274" s="4" t="n"/>
    </row>
    <row r="275">
      <c r="A275" s="554" t="n"/>
      <c r="B275" s="4" t="n"/>
    </row>
    <row r="276">
      <c r="A276" s="554" t="n"/>
      <c r="B276" s="4" t="n"/>
    </row>
    <row r="277">
      <c r="A277" s="554" t="n"/>
      <c r="B277" s="4" t="n"/>
    </row>
    <row r="278">
      <c r="A278" s="554" t="n"/>
      <c r="B278" s="4" t="n"/>
    </row>
    <row r="279">
      <c r="A279" s="554" t="n"/>
      <c r="B279" s="4" t="n"/>
    </row>
    <row r="280">
      <c r="A280" s="554" t="n"/>
      <c r="B280" s="4" t="n"/>
    </row>
    <row r="281">
      <c r="A281" s="554" t="n"/>
      <c r="B281" s="4" t="n"/>
    </row>
    <row r="282">
      <c r="A282" s="554" t="n"/>
      <c r="B282" s="4" t="n"/>
    </row>
    <row r="283">
      <c r="A283" s="554" t="n"/>
      <c r="B283" s="4" t="n"/>
    </row>
    <row r="284">
      <c r="A284" s="554" t="n"/>
      <c r="B284" s="4" t="n"/>
    </row>
    <row r="285">
      <c r="A285" s="554" t="n"/>
      <c r="B285" s="4" t="n"/>
    </row>
    <row r="286">
      <c r="A286" s="554" t="n"/>
      <c r="B286" s="4" t="n"/>
    </row>
    <row r="287">
      <c r="A287" s="554" t="n"/>
      <c r="B287" s="4" t="n"/>
    </row>
    <row r="288">
      <c r="A288" s="554" t="n"/>
      <c r="B288" s="4" t="n"/>
    </row>
    <row r="289">
      <c r="A289" s="554" t="n"/>
      <c r="B289" s="4" t="n"/>
    </row>
    <row r="290">
      <c r="A290" s="554" t="n"/>
      <c r="B290" s="4" t="n"/>
    </row>
    <row r="291">
      <c r="A291" s="554" t="n"/>
      <c r="B291" s="4" t="n"/>
    </row>
    <row r="292">
      <c r="A292" s="554" t="n"/>
      <c r="B292" s="4" t="n"/>
    </row>
    <row r="293">
      <c r="A293" s="554" t="n"/>
      <c r="B293" s="4" t="n"/>
    </row>
    <row r="294">
      <c r="A294" s="554" t="n"/>
      <c r="B294" s="4" t="n"/>
    </row>
    <row r="295">
      <c r="A295" s="554" t="n"/>
      <c r="B295" s="4" t="n"/>
    </row>
    <row r="296">
      <c r="A296" s="554" t="n"/>
      <c r="B296" s="4" t="n"/>
    </row>
    <row r="297">
      <c r="A297" s="554" t="n"/>
      <c r="B297" s="4" t="n"/>
    </row>
    <row r="298">
      <c r="A298" s="554" t="n"/>
      <c r="B298" s="4" t="n"/>
    </row>
    <row r="299">
      <c r="A299" s="554" t="n"/>
      <c r="B299" s="4" t="n"/>
    </row>
    <row r="300">
      <c r="A300" s="554" t="n"/>
      <c r="B300" s="4" t="n"/>
    </row>
    <row r="301">
      <c r="A301" s="554" t="n"/>
      <c r="B301" s="4" t="n"/>
    </row>
    <row r="302">
      <c r="A302" s="554" t="n"/>
      <c r="B302" s="4" t="n"/>
    </row>
    <row r="303">
      <c r="A303" s="554" t="n"/>
      <c r="B303" s="4" t="n"/>
    </row>
    <row r="304">
      <c r="A304" s="554" t="n"/>
      <c r="B304" s="4" t="n"/>
    </row>
    <row r="305">
      <c r="A305" s="554" t="n"/>
      <c r="B305" s="4" t="n"/>
    </row>
    <row r="306">
      <c r="A306" s="554" t="n"/>
      <c r="B306" s="4" t="n"/>
    </row>
    <row r="307">
      <c r="A307" s="554" t="n"/>
      <c r="B307" s="4" t="n"/>
    </row>
    <row r="308">
      <c r="A308" s="554" t="n"/>
      <c r="B308" s="4" t="n"/>
    </row>
    <row r="309">
      <c r="A309" s="554" t="n"/>
      <c r="B309" s="4" t="n"/>
    </row>
    <row r="310">
      <c r="A310" s="554" t="n"/>
      <c r="B310" s="4" t="n"/>
    </row>
    <row r="311">
      <c r="A311" s="554" t="n"/>
      <c r="B311" s="4" t="n"/>
    </row>
    <row r="312">
      <c r="A312" s="554" t="n"/>
      <c r="B312" s="4" t="n"/>
    </row>
    <row r="313">
      <c r="A313" s="554" t="n"/>
      <c r="B313" s="4" t="n"/>
    </row>
    <row r="314">
      <c r="A314" s="554" t="n"/>
      <c r="B314" s="4" t="n"/>
    </row>
    <row r="315">
      <c r="A315" s="554" t="n"/>
      <c r="B315" s="4" t="n"/>
    </row>
    <row r="316">
      <c r="A316" s="554" t="n"/>
      <c r="B316" s="4" t="n"/>
    </row>
    <row r="317">
      <c r="A317" s="554" t="n"/>
      <c r="B317" s="4" t="n"/>
    </row>
    <row r="318">
      <c r="A318" s="554" t="n"/>
      <c r="B318" s="4" t="n"/>
    </row>
    <row r="319">
      <c r="A319" s="554" t="n"/>
      <c r="B319" s="4" t="n"/>
    </row>
    <row r="320">
      <c r="A320" s="554" t="n"/>
      <c r="B320" s="4" t="n"/>
    </row>
    <row r="321">
      <c r="A321" s="554" t="n"/>
      <c r="B321" s="4" t="n"/>
    </row>
    <row r="322">
      <c r="A322" s="554" t="n"/>
      <c r="B322" s="4" t="n"/>
    </row>
    <row r="323">
      <c r="A323" s="554" t="n"/>
      <c r="B323" s="4" t="n"/>
    </row>
    <row r="324">
      <c r="A324" s="554" t="n"/>
      <c r="B324" s="4" t="n"/>
    </row>
    <row r="325">
      <c r="A325" s="554" t="n"/>
      <c r="B325" s="4" t="n"/>
    </row>
    <row r="326">
      <c r="A326" s="554" t="n"/>
      <c r="B326" s="4" t="n"/>
    </row>
  </sheetData>
  <mergeCells count="260">
    <mergeCell ref="CA6:CC6"/>
    <mergeCell ref="HL6:HN6"/>
    <mergeCell ref="AK7:AL7"/>
    <mergeCell ref="AW6:AY6"/>
    <mergeCell ref="DK9:DK10"/>
    <mergeCell ref="BL9:BL10"/>
    <mergeCell ref="CY6:DA6"/>
    <mergeCell ref="EC9:EC10"/>
    <mergeCell ref="AW7:AX7"/>
    <mergeCell ref="BF8:BH8"/>
    <mergeCell ref="DN9:DN10"/>
    <mergeCell ref="FM9:FM10"/>
    <mergeCell ref="GE9:GE10"/>
    <mergeCell ref="DW9:DW10"/>
    <mergeCell ref="BX9:BX10"/>
    <mergeCell ref="HO9:HO10"/>
    <mergeCell ref="DK6:DM6"/>
    <mergeCell ref="FY9:FY10"/>
    <mergeCell ref="GH6:GJ6"/>
    <mergeCell ref="GQ9:GQ10"/>
    <mergeCell ref="S6:U6"/>
    <mergeCell ref="IA9:IA10"/>
    <mergeCell ref="AQ7:AR7"/>
    <mergeCell ref="FD8:FF8"/>
    <mergeCell ref="BU6:BW6"/>
    <mergeCell ref="S7:T7"/>
    <mergeCell ref="BC7:BD7"/>
    <mergeCell ref="EU9:EU10"/>
    <mergeCell ref="BO7:BP7"/>
    <mergeCell ref="EI6:EK6"/>
    <mergeCell ref="GW9:GW10"/>
    <mergeCell ref="GK6:GM6"/>
    <mergeCell ref="Y7:Z7"/>
    <mergeCell ref="GW6:GY6"/>
    <mergeCell ref="IG6:II6"/>
    <mergeCell ref="CA7:CB7"/>
    <mergeCell ref="AE9:AE10"/>
    <mergeCell ref="CV9:CV10"/>
    <mergeCell ref="BR6:BT6"/>
    <mergeCell ref="Y8:AA8"/>
    <mergeCell ref="EO6:EQ6"/>
    <mergeCell ref="CG9:CG10"/>
    <mergeCell ref="EF9:EF10"/>
    <mergeCell ref="AQ9:AQ10"/>
    <mergeCell ref="CM7:CN7"/>
    <mergeCell ref="EX9:EX10"/>
    <mergeCell ref="BI9:BI10"/>
    <mergeCell ref="HL8:HN8"/>
    <mergeCell ref="GZ9:GZ10"/>
    <mergeCell ref="CS9:CS10"/>
    <mergeCell ref="AB6:AD6"/>
    <mergeCell ref="AW8:AY8"/>
    <mergeCell ref="FA6:FC6"/>
    <mergeCell ref="FJ9:FJ10"/>
    <mergeCell ref="HC6:HE6"/>
    <mergeCell ref="HL9:HL10"/>
    <mergeCell ref="AB7:AC7"/>
    <mergeCell ref="AN6:AP6"/>
    <mergeCell ref="BR9:BR10"/>
    <mergeCell ref="DB9:DB10"/>
    <mergeCell ref="BF6:BH6"/>
    <mergeCell ref="CP6:CR6"/>
    <mergeCell ref="AN7:AO7"/>
    <mergeCell ref="FD9:FD10"/>
    <mergeCell ref="AZ6:BB6"/>
    <mergeCell ref="BX7:BY7"/>
    <mergeCell ref="ER6:ET6"/>
    <mergeCell ref="BO9:BO10"/>
    <mergeCell ref="DB6:DD6"/>
    <mergeCell ref="FP9:FP10"/>
    <mergeCell ref="FD6:FF6"/>
    <mergeCell ref="HR9:HR10"/>
    <mergeCell ref="GB9:GB10"/>
    <mergeCell ref="FP6:FR6"/>
    <mergeCell ref="ID9:ID10"/>
    <mergeCell ref="AT7:AU7"/>
    <mergeCell ref="HR6:HT6"/>
    <mergeCell ref="P9:P10"/>
    <mergeCell ref="BX6:BZ6"/>
    <mergeCell ref="EC8:EE8"/>
    <mergeCell ref="BF7:BG7"/>
    <mergeCell ref="DZ6:EB6"/>
    <mergeCell ref="DQ9:DQ10"/>
    <mergeCell ref="AB9:AB10"/>
    <mergeCell ref="FJ6:FL6"/>
    <mergeCell ref="FS9:FS10"/>
    <mergeCell ref="DT6:DV6"/>
    <mergeCell ref="GE8:GG8"/>
    <mergeCell ref="IG8:II8"/>
    <mergeCell ref="FV6:FX6"/>
    <mergeCell ref="IM6:IO6"/>
    <mergeCell ref="GN6:GP6"/>
    <mergeCell ref="HX6:HZ6"/>
    <mergeCell ref="Y6:AA6"/>
    <mergeCell ref="V9:V10"/>
    <mergeCell ref="CM9:CM10"/>
    <mergeCell ref="BI6:BK6"/>
    <mergeCell ref="CD8:CF8"/>
    <mergeCell ref="FA8:FC8"/>
    <mergeCell ref="EO9:EO10"/>
    <mergeCell ref="AH9:AH10"/>
    <mergeCell ref="BI7:BJ7"/>
    <mergeCell ref="CY9:CY10"/>
    <mergeCell ref="IJ6:IL6"/>
    <mergeCell ref="EI9:EI10"/>
    <mergeCell ref="CJ9:CJ10"/>
    <mergeCell ref="CM6:CO6"/>
    <mergeCell ref="AN8:AP8"/>
    <mergeCell ref="AT9:AT10"/>
    <mergeCell ref="DW6:DY6"/>
    <mergeCell ref="GK9:GK10"/>
    <mergeCell ref="GT6:GV6"/>
    <mergeCell ref="HO8:HQ8"/>
    <mergeCell ref="FY6:GA6"/>
    <mergeCell ref="AE6:AG6"/>
    <mergeCell ref="AZ8:BB8"/>
    <mergeCell ref="HF6:HH6"/>
    <mergeCell ref="AK8:AM8"/>
    <mergeCell ref="CG6:CI6"/>
    <mergeCell ref="DB8:DD8"/>
    <mergeCell ref="AQ6:AS6"/>
    <mergeCell ref="CS6:CU6"/>
    <mergeCell ref="EU6:EW6"/>
    <mergeCell ref="FP8:FR8"/>
    <mergeCell ref="DE6:DG6"/>
    <mergeCell ref="GZ8:HB8"/>
    <mergeCell ref="HI9:HI10"/>
    <mergeCell ref="FG6:FI6"/>
    <mergeCell ref="HU9:HU10"/>
    <mergeCell ref="DH8:DJ8"/>
    <mergeCell ref="GQ6:GS6"/>
    <mergeCell ref="BR8:BT8"/>
    <mergeCell ref="BF9:BF10"/>
    <mergeCell ref="HI6:HK6"/>
    <mergeCell ref="AT6:AV6"/>
    <mergeCell ref="IG9:IG10"/>
    <mergeCell ref="DT8:DV8"/>
    <mergeCell ref="DH9:DH10"/>
    <mergeCell ref="HU6:HW6"/>
    <mergeCell ref="FV8:FX8"/>
    <mergeCell ref="BC9:BC10"/>
    <mergeCell ref="IM8:IO8"/>
    <mergeCell ref="DT9:DT10"/>
    <mergeCell ref="EC6:EE6"/>
    <mergeCell ref="HX8:HZ8"/>
    <mergeCell ref="BU7:BV7"/>
    <mergeCell ref="FM6:FO6"/>
    <mergeCell ref="GH8:GJ8"/>
    <mergeCell ref="FV9:FV10"/>
    <mergeCell ref="BI8:BK8"/>
    <mergeCell ref="GE6:GG6"/>
    <mergeCell ref="S8:U8"/>
    <mergeCell ref="HO6:HQ6"/>
    <mergeCell ref="IJ8:IL8"/>
    <mergeCell ref="P6:R6"/>
    <mergeCell ref="CD9:CD10"/>
    <mergeCell ref="BU8:BW8"/>
    <mergeCell ref="IA6:IC6"/>
    <mergeCell ref="Y9:Y10"/>
    <mergeCell ref="P8:R8"/>
    <mergeCell ref="BL6:BN6"/>
    <mergeCell ref="DW8:DY8"/>
    <mergeCell ref="DN6:DP6"/>
    <mergeCell ref="AK9:AK10"/>
    <mergeCell ref="EI8:EK8"/>
    <mergeCell ref="AQ8:AS8"/>
    <mergeCell ref="GN9:GN10"/>
    <mergeCell ref="GB6:GD6"/>
    <mergeCell ref="CS8:CU8"/>
    <mergeCell ref="AH6:AJ6"/>
    <mergeCell ref="ID6:IF6"/>
    <mergeCell ref="CM8:CO8"/>
    <mergeCell ref="CA9:CA10"/>
    <mergeCell ref="CJ6:CL6"/>
    <mergeCell ref="DE8:DG8"/>
    <mergeCell ref="EO8:EQ8"/>
    <mergeCell ref="BR7:BS7"/>
    <mergeCell ref="EL6:EN6"/>
    <mergeCell ref="FG8:FI8"/>
    <mergeCell ref="CV6:CX6"/>
    <mergeCell ref="GQ8:GS8"/>
    <mergeCell ref="HI8:HK8"/>
    <mergeCell ref="AB8:AD8"/>
    <mergeCell ref="EX6:EZ6"/>
    <mergeCell ref="HC8:HE8"/>
    <mergeCell ref="GZ6:HB6"/>
    <mergeCell ref="AW9:AW10"/>
    <mergeCell ref="GH9:GH10"/>
    <mergeCell ref="AK6:AM6"/>
    <mergeCell ref="DK8:DM8"/>
    <mergeCell ref="CP8:CR8"/>
    <mergeCell ref="FM8:FO8"/>
    <mergeCell ref="ID8:IF8"/>
    <mergeCell ref="FY8:GA8"/>
    <mergeCell ref="IA8:IC8"/>
    <mergeCell ref="BL8:BN8"/>
    <mergeCell ref="DN8:DP8"/>
    <mergeCell ref="BC6:BE6"/>
    <mergeCell ref="BX8:BZ8"/>
    <mergeCell ref="DZ8:EB8"/>
    <mergeCell ref="BO6:BQ6"/>
    <mergeCell ref="FJ8:FL8"/>
    <mergeCell ref="GB8:GD8"/>
    <mergeCell ref="DQ6:DS6"/>
    <mergeCell ref="EL8:EN8"/>
    <mergeCell ref="AZ9:AZ10"/>
    <mergeCell ref="FS6:FU6"/>
    <mergeCell ref="GN8:GP8"/>
    <mergeCell ref="AT8:AV8"/>
    <mergeCell ref="FA9:FA10"/>
    <mergeCell ref="CV8:CX8"/>
    <mergeCell ref="HC9:HC10"/>
    <mergeCell ref="EF8:EH8"/>
    <mergeCell ref="GW8:GY8"/>
    <mergeCell ref="EX8:EZ8"/>
    <mergeCell ref="AE7:AF7"/>
    <mergeCell ref="ER8:ET8"/>
    <mergeCell ref="CG7:CH7"/>
    <mergeCell ref="GT8:GV8"/>
    <mergeCell ref="AE8:AG8"/>
    <mergeCell ref="HF8:HH8"/>
    <mergeCell ref="CG8:CI8"/>
    <mergeCell ref="V6:X6"/>
    <mergeCell ref="IM9:IM10"/>
    <mergeCell ref="EU8:EW8"/>
    <mergeCell ref="DZ9:DZ10"/>
    <mergeCell ref="S9:S10"/>
    <mergeCell ref="BC8:BE8"/>
    <mergeCell ref="BU9:BU10"/>
    <mergeCell ref="EL9:EL10"/>
    <mergeCell ref="BO8:BQ8"/>
    <mergeCell ref="CY8:DA8"/>
    <mergeCell ref="DQ8:DS8"/>
    <mergeCell ref="HX9:HX10"/>
    <mergeCell ref="CA8:CC8"/>
    <mergeCell ref="HR8:HT8"/>
    <mergeCell ref="FS8:FU8"/>
    <mergeCell ref="P7:Q7"/>
    <mergeCell ref="DH6:DJ6"/>
    <mergeCell ref="IJ9:IJ10"/>
    <mergeCell ref="AZ7:BA7"/>
    <mergeCell ref="CP9:CP10"/>
    <mergeCell ref="CD6:CF6"/>
    <mergeCell ref="ER9:ER10"/>
    <mergeCell ref="BL7:BM7"/>
    <mergeCell ref="EF6:EH6"/>
    <mergeCell ref="CD7:CE7"/>
    <mergeCell ref="GT9:GT10"/>
    <mergeCell ref="HF9:HF10"/>
    <mergeCell ref="V7:W7"/>
    <mergeCell ref="GK8:GM8"/>
    <mergeCell ref="AH7:AI7"/>
    <mergeCell ref="V8:X8"/>
    <mergeCell ref="CJ7:CK7"/>
    <mergeCell ref="AN9:AN10"/>
    <mergeCell ref="DE9:DE10"/>
    <mergeCell ref="AH8:AJ8"/>
    <mergeCell ref="FG9:FG10"/>
    <mergeCell ref="CJ8:CL8"/>
    <mergeCell ref="HU8:HW8"/>
  </mergeCells>
  <conditionalFormatting sqref="E40:E107">
    <cfRule type="aboveAverage" priority="168" aboveAverage="0" dxfId="177"/>
  </conditionalFormatting>
  <conditionalFormatting sqref="E108 E139:E171">
    <cfRule type="aboveAverage" priority="162" aboveAverage="0" dxfId="177"/>
  </conditionalFormatting>
  <conditionalFormatting sqref="E109:E112">
    <cfRule type="aboveAverage" priority="157" aboveAverage="0" dxfId="177"/>
  </conditionalFormatting>
  <conditionalFormatting sqref="E113">
    <cfRule type="aboveAverage" priority="152" aboveAverage="0" dxfId="177"/>
  </conditionalFormatting>
  <conditionalFormatting sqref="E114:E117">
    <cfRule type="aboveAverage" priority="147" aboveAverage="0" dxfId="177"/>
  </conditionalFormatting>
  <conditionalFormatting sqref="E118">
    <cfRule type="aboveAverage" priority="142" aboveAverage="0" dxfId="177"/>
  </conditionalFormatting>
  <conditionalFormatting sqref="E119:E122">
    <cfRule type="aboveAverage" priority="137" aboveAverage="0" dxfId="177"/>
  </conditionalFormatting>
  <conditionalFormatting sqref="E123">
    <cfRule type="aboveAverage" priority="132" aboveAverage="0" dxfId="177"/>
  </conditionalFormatting>
  <conditionalFormatting sqref="E124:E127">
    <cfRule type="aboveAverage" priority="127" aboveAverage="0" dxfId="177"/>
  </conditionalFormatting>
  <conditionalFormatting sqref="E128">
    <cfRule type="aboveAverage" priority="122" aboveAverage="0" dxfId="177"/>
  </conditionalFormatting>
  <conditionalFormatting sqref="E129:E132">
    <cfRule type="aboveAverage" priority="117" aboveAverage="0" dxfId="177"/>
  </conditionalFormatting>
  <conditionalFormatting sqref="E133">
    <cfRule type="aboveAverage" priority="112" aboveAverage="0" dxfId="177"/>
  </conditionalFormatting>
  <conditionalFormatting sqref="E134:E137">
    <cfRule type="aboveAverage" priority="107" aboveAverage="0" dxfId="177"/>
  </conditionalFormatting>
  <conditionalFormatting sqref="E138">
    <cfRule type="aboveAverage" priority="102" aboveAverage="0" dxfId="177"/>
  </conditionalFormatting>
  <conditionalFormatting sqref="E172">
    <cfRule type="aboveAverage" priority="82" aboveAverage="0" dxfId="177"/>
  </conditionalFormatting>
  <conditionalFormatting sqref="E173:E178 E180:E224">
    <cfRule type="aboveAverage" priority="76" aboveAverage="0" dxfId="177"/>
  </conditionalFormatting>
  <conditionalFormatting sqref="E179">
    <cfRule type="aboveAverage" priority="70" aboveAverage="0" dxfId="177"/>
  </conditionalFormatting>
  <conditionalFormatting sqref="E225:E262">
    <cfRule type="aboveAverage" priority="58" aboveAverage="0" dxfId="177"/>
  </conditionalFormatting>
  <conditionalFormatting sqref="E263">
    <cfRule type="aboveAverage" priority="4" aboveAverage="0" dxfId="177"/>
  </conditionalFormatting>
  <conditionalFormatting sqref="H40:H107">
    <cfRule type="aboveAverage" priority="167" aboveAverage="0" dxfId="177"/>
  </conditionalFormatting>
  <conditionalFormatting sqref="H108 H139:H171">
    <cfRule type="aboveAverage" priority="161" aboveAverage="0" dxfId="177"/>
  </conditionalFormatting>
  <conditionalFormatting sqref="H109:H112">
    <cfRule type="aboveAverage" priority="156" aboveAverage="0" dxfId="177"/>
  </conditionalFormatting>
  <conditionalFormatting sqref="H113">
    <cfRule type="aboveAverage" priority="151" aboveAverage="0" dxfId="177"/>
  </conditionalFormatting>
  <conditionalFormatting sqref="H114:H117">
    <cfRule type="aboveAverage" priority="146" aboveAverage="0" dxfId="177"/>
  </conditionalFormatting>
  <conditionalFormatting sqref="H118">
    <cfRule type="aboveAverage" priority="141" aboveAverage="0" dxfId="177"/>
  </conditionalFormatting>
  <conditionalFormatting sqref="H119:H122">
    <cfRule type="aboveAverage" priority="136" aboveAverage="0" dxfId="177"/>
  </conditionalFormatting>
  <conditionalFormatting sqref="H123">
    <cfRule type="aboveAverage" priority="131" aboveAverage="0" dxfId="177"/>
  </conditionalFormatting>
  <conditionalFormatting sqref="H124:H127">
    <cfRule type="aboveAverage" priority="126" aboveAverage="0" dxfId="177"/>
  </conditionalFormatting>
  <conditionalFormatting sqref="H128">
    <cfRule type="aboveAverage" priority="121" aboveAverage="0" dxfId="177"/>
  </conditionalFormatting>
  <conditionalFormatting sqref="H129:H132">
    <cfRule type="aboveAverage" priority="116" aboveAverage="0" dxfId="177"/>
  </conditionalFormatting>
  <conditionalFormatting sqref="H133">
    <cfRule type="aboveAverage" priority="111" aboveAverage="0" dxfId="177"/>
  </conditionalFormatting>
  <conditionalFormatting sqref="H134:H137">
    <cfRule type="aboveAverage" priority="106" aboveAverage="0" dxfId="177"/>
  </conditionalFormatting>
  <conditionalFormatting sqref="H138">
    <cfRule type="aboveAverage" priority="101" aboveAverage="0" dxfId="177"/>
  </conditionalFormatting>
  <conditionalFormatting sqref="H172">
    <cfRule type="aboveAverage" priority="81" aboveAverage="0" dxfId="177"/>
  </conditionalFormatting>
  <conditionalFormatting sqref="H173:H178 H180:H224">
    <cfRule type="aboveAverage" priority="75" aboveAverage="0" dxfId="177"/>
  </conditionalFormatting>
  <conditionalFormatting sqref="H179">
    <cfRule type="aboveAverage" priority="69" aboveAverage="0" dxfId="177"/>
  </conditionalFormatting>
  <conditionalFormatting sqref="H225:H262">
    <cfRule type="aboveAverage" priority="57" aboveAverage="0" dxfId="177"/>
  </conditionalFormatting>
  <conditionalFormatting sqref="H263">
    <cfRule type="aboveAverage" priority="3" aboveAverage="0" dxfId="177"/>
  </conditionalFormatting>
  <conditionalFormatting sqref="K40:K107">
    <cfRule type="aboveAverage" priority="97" aboveAverage="0" dxfId="177"/>
  </conditionalFormatting>
  <conditionalFormatting sqref="K108 K139:K159 K161:K171">
    <cfRule type="aboveAverage" priority="96" aboveAverage="0" dxfId="177"/>
  </conditionalFormatting>
  <conditionalFormatting sqref="K109:K112">
    <cfRule type="aboveAverage" priority="95" aboveAverage="0" dxfId="177"/>
  </conditionalFormatting>
  <conditionalFormatting sqref="K113">
    <cfRule type="aboveAverage" priority="94" aboveAverage="0" dxfId="177"/>
  </conditionalFormatting>
  <conditionalFormatting sqref="K114:K117">
    <cfRule type="aboveAverage" priority="93" aboveAverage="0" dxfId="177"/>
  </conditionalFormatting>
  <conditionalFormatting sqref="K118">
    <cfRule type="aboveAverage" priority="92" aboveAverage="0" dxfId="177"/>
  </conditionalFormatting>
  <conditionalFormatting sqref="K119:K122">
    <cfRule type="aboveAverage" priority="91" aboveAverage="0" dxfId="177"/>
  </conditionalFormatting>
  <conditionalFormatting sqref="K123">
    <cfRule type="aboveAverage" priority="90" aboveAverage="0" dxfId="177"/>
  </conditionalFormatting>
  <conditionalFormatting sqref="K124:K127">
    <cfRule type="aboveAverage" priority="89" aboveAverage="0" dxfId="177"/>
  </conditionalFormatting>
  <conditionalFormatting sqref="K128">
    <cfRule type="aboveAverage" priority="88" aboveAverage="0" dxfId="177"/>
  </conditionalFormatting>
  <conditionalFormatting sqref="K129:K132">
    <cfRule type="aboveAverage" priority="87" aboveAverage="0" dxfId="177"/>
  </conditionalFormatting>
  <conditionalFormatting sqref="K133">
    <cfRule type="aboveAverage" priority="86" aboveAverage="0" dxfId="177"/>
  </conditionalFormatting>
  <conditionalFormatting sqref="K134:K137">
    <cfRule type="aboveAverage" priority="85" aboveAverage="0" dxfId="177"/>
  </conditionalFormatting>
  <conditionalFormatting sqref="K138">
    <cfRule type="aboveAverage" priority="84" aboveAverage="0" dxfId="177"/>
  </conditionalFormatting>
  <conditionalFormatting sqref="K160">
    <cfRule type="aboveAverage" priority="83" aboveAverage="0" dxfId="177"/>
  </conditionalFormatting>
  <conditionalFormatting sqref="K172">
    <cfRule type="aboveAverage" priority="77" aboveAverage="0" dxfId="177"/>
  </conditionalFormatting>
  <conditionalFormatting sqref="K173:K178 K180:K224">
    <cfRule type="aboveAverage" priority="71" aboveAverage="0" dxfId="177"/>
  </conditionalFormatting>
  <conditionalFormatting sqref="K179">
    <cfRule type="aboveAverage" priority="65" aboveAverage="0" dxfId="177"/>
  </conditionalFormatting>
  <conditionalFormatting sqref="K225:K262">
    <cfRule type="aboveAverage" priority="55" aboveAverage="0" dxfId="177"/>
  </conditionalFormatting>
  <conditionalFormatting sqref="K263">
    <cfRule type="aboveAverage" priority="1" aboveAverage="0" dxfId="177"/>
  </conditionalFormatting>
  <conditionalFormatting sqref="L40:L107">
    <cfRule type="aboveAverage" priority="166" aboveAverage="0" dxfId="177"/>
  </conditionalFormatting>
  <conditionalFormatting sqref="L108 L139:L171">
    <cfRule type="aboveAverage" priority="160" aboveAverage="0" dxfId="177"/>
  </conditionalFormatting>
  <conditionalFormatting sqref="L109:L112">
    <cfRule type="aboveAverage" priority="155" aboveAverage="0" dxfId="177"/>
  </conditionalFormatting>
  <conditionalFormatting sqref="L113">
    <cfRule type="aboveAverage" priority="150" aboveAverage="0" dxfId="177"/>
  </conditionalFormatting>
  <conditionalFormatting sqref="L114:L117">
    <cfRule type="aboveAverage" priority="145" aboveAverage="0" dxfId="177"/>
  </conditionalFormatting>
  <conditionalFormatting sqref="L118">
    <cfRule type="aboveAverage" priority="140" aboveAverage="0" dxfId="177"/>
  </conditionalFormatting>
  <conditionalFormatting sqref="L119:L122">
    <cfRule type="aboveAverage" priority="135" aboveAverage="0" dxfId="177"/>
  </conditionalFormatting>
  <conditionalFormatting sqref="L123">
    <cfRule type="aboveAverage" priority="130" aboveAverage="0" dxfId="177"/>
  </conditionalFormatting>
  <conditionalFormatting sqref="L124:L127">
    <cfRule type="aboveAverage" priority="125" aboveAverage="0" dxfId="177"/>
  </conditionalFormatting>
  <conditionalFormatting sqref="L128">
    <cfRule type="aboveAverage" priority="120" aboveAverage="0" dxfId="177"/>
  </conditionalFormatting>
  <conditionalFormatting sqref="L129:L132">
    <cfRule type="aboveAverage" priority="115" aboveAverage="0" dxfId="177"/>
  </conditionalFormatting>
  <conditionalFormatting sqref="L133">
    <cfRule type="aboveAverage" priority="110" aboveAverage="0" dxfId="177"/>
  </conditionalFormatting>
  <conditionalFormatting sqref="L134:L137">
    <cfRule type="aboveAverage" priority="105" aboveAverage="0" dxfId="177"/>
  </conditionalFormatting>
  <conditionalFormatting sqref="L138">
    <cfRule type="aboveAverage" priority="100" aboveAverage="0" dxfId="177"/>
  </conditionalFormatting>
  <conditionalFormatting sqref="L172">
    <cfRule type="aboveAverage" priority="80" aboveAverage="0" dxfId="177"/>
  </conditionalFormatting>
  <conditionalFormatting sqref="L173:L178 L180:L224">
    <cfRule type="aboveAverage" priority="74" aboveAverage="0" dxfId="177"/>
  </conditionalFormatting>
  <conditionalFormatting sqref="L179">
    <cfRule type="aboveAverage" priority="68" aboveAverage="0" dxfId="177"/>
  </conditionalFormatting>
  <conditionalFormatting sqref="L225:L262">
    <cfRule type="aboveAverage" priority="56" aboveAverage="0" dxfId="177"/>
  </conditionalFormatting>
  <conditionalFormatting sqref="L263">
    <cfRule type="aboveAverage" priority="2" aboveAverage="0" dxfId="177"/>
  </conditionalFormatting>
  <conditionalFormatting sqref="N66:N73">
    <cfRule type="expression" priority="163" dxfId="177">
      <formula>"&lt;$Q$34"</formula>
    </cfRule>
  </conditionalFormatting>
  <conditionalFormatting sqref="N66:N263">
    <cfRule type="expression" priority="164" dxfId="177" stopIfTrue="1">
      <formula>"&lt;0"</formula>
    </cfRule>
    <cfRule type="expression" priority="165" dxfId="177">
      <formula>"&gt;0"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Q365"/>
  <sheetViews>
    <sheetView showGridLines="0" showRowColHeaders="0" showZeros="0" tabSelected="1" zoomScale="90" zoomScaleNormal="90" workbookViewId="0">
      <pane xSplit="2" ySplit="9" topLeftCell="C221" activePane="bottomRight" state="frozen"/>
      <selection pane="topRight" activeCell="C1" sqref="C1"/>
      <selection pane="bottomLeft" activeCell="A9" sqref="A9"/>
      <selection pane="bottomRight" activeCell="O7" sqref="O7:R7"/>
    </sheetView>
  </sheetViews>
  <sheetFormatPr baseColWidth="10" defaultColWidth="8.83203125" defaultRowHeight="15"/>
  <cols>
    <col width="11.83203125" bestFit="1" customWidth="1" style="545" min="1" max="1"/>
    <col width="10.6640625" customWidth="1" style="545" min="3" max="3"/>
    <col width="8.6640625" customWidth="1" style="545" min="4" max="6"/>
    <col width="9.6640625" customWidth="1" style="545" min="7" max="7"/>
    <col width="8.6640625" customWidth="1" style="545" min="8" max="10"/>
    <col width="9.6640625" customWidth="1" style="545" min="11" max="11"/>
    <col width="8.6640625" customWidth="1" style="545" min="12" max="13"/>
    <col width="10.6640625" customWidth="1" style="545" min="15" max="15"/>
    <col width="8.6640625" customWidth="1" style="545" min="16" max="18"/>
    <col width="10.6640625" customWidth="1" style="545" min="19" max="19"/>
    <col width="11.1640625" bestFit="1" customWidth="1" style="545" min="20" max="20"/>
    <col hidden="1" width="9.1640625" customWidth="1" style="545" min="21" max="21"/>
    <col width="9.6640625" customWidth="1" style="545" min="23" max="23"/>
    <col width="9.6640625" customWidth="1" style="545" min="25" max="25"/>
    <col width="6.6640625" customWidth="1" style="545" min="26" max="26"/>
    <col width="9.6640625" customWidth="1" style="545" min="27" max="27"/>
    <col width="3.6640625" customWidth="1" style="545" min="28" max="28"/>
    <col width="7.6640625" customWidth="1" style="545" min="30" max="31"/>
    <col width="9.6640625" customWidth="1" style="545" min="32" max="34"/>
    <col width="3.6640625" customWidth="1" style="545" min="35" max="35"/>
    <col width="6.6640625" customWidth="1" style="545" min="37" max="37"/>
    <col width="7.6640625" customWidth="1" style="545" min="38" max="38"/>
    <col width="9.6640625" customWidth="1" style="545" min="39" max="41"/>
    <col width="2.6640625" customWidth="1" style="545" min="42" max="42"/>
    <col width="7.6640625" customWidth="1" style="545" min="44" max="45"/>
    <col width="9.6640625" customWidth="1" style="545" min="46" max="48"/>
    <col width="2.6640625" customWidth="1" style="545" min="49" max="49"/>
    <col width="6.6640625" customWidth="1" style="545" min="51" max="51"/>
    <col width="7.6640625" customWidth="1" style="545" min="52" max="52"/>
    <col width="9.6640625" customWidth="1" style="545" min="53" max="55"/>
    <col width="2.6640625" customWidth="1" style="545" min="56" max="56"/>
    <col width="6.6640625" customWidth="1" style="545" min="58" max="58"/>
    <col width="7.6640625" customWidth="1" style="545" min="59" max="59"/>
    <col width="9.6640625" customWidth="1" style="545" min="60" max="62"/>
    <col width="2.6640625" customWidth="1" style="545" min="63" max="63"/>
    <col width="7.6640625" customWidth="1" style="545" min="65" max="66"/>
    <col width="9.6640625" customWidth="1" style="545" min="67" max="69"/>
    <col width="2.6640625" customWidth="1" style="545" min="70" max="70"/>
    <col width="9.6640625" customWidth="1" style="545" min="71" max="71"/>
    <col width="8.6640625" customWidth="1" style="545" min="72" max="73"/>
    <col width="9.6640625" customWidth="1" style="545" min="74" max="76"/>
    <col width="2.6640625" customWidth="1" style="545" min="77" max="77"/>
    <col width="9.6640625" customWidth="1" style="545" min="78" max="78"/>
    <col width="6.6640625" customWidth="1" style="545" min="79" max="79"/>
    <col width="7.6640625" customWidth="1" style="545" min="80" max="80"/>
    <col width="9.6640625" customWidth="1" style="545" min="81" max="83"/>
    <col width="2.6640625" customWidth="1" style="545" min="84" max="84"/>
    <col width="9.6640625" customWidth="1" style="545" min="85" max="85"/>
    <col width="7.6640625" customWidth="1" style="545" min="86" max="87"/>
    <col width="9.6640625" customWidth="1" style="545" min="88" max="90"/>
    <col width="2.6640625" customWidth="1" style="545" min="91" max="91"/>
    <col width="6.6640625" customWidth="1" style="545" min="93" max="93"/>
    <col width="7.6640625" customWidth="1" style="545" min="94" max="94"/>
    <col width="9.6640625" customWidth="1" style="545" min="95" max="97"/>
    <col width="2.6640625" customWidth="1" style="545" min="98" max="98"/>
    <col width="7.6640625" customWidth="1" style="545" min="100" max="101"/>
    <col width="9.6640625" customWidth="1" style="545" min="102" max="104"/>
    <col width="2.6640625" customWidth="1" style="545" min="105" max="105"/>
    <col width="6.6640625" customWidth="1" style="545" min="107" max="107"/>
    <col width="7.6640625" customWidth="1" style="545" min="108" max="108"/>
    <col width="9.6640625" customWidth="1" style="545" min="109" max="111"/>
    <col width="2.6640625" customWidth="1" style="545" min="112" max="112"/>
    <col width="6.6640625" customWidth="1" style="545" min="114" max="114"/>
    <col width="7.6640625" customWidth="1" style="545" min="115" max="115"/>
    <col width="9.6640625" customWidth="1" style="545" min="116" max="118"/>
    <col width="2.6640625" customWidth="1" style="545" min="119" max="119"/>
    <col width="6.6640625" customWidth="1" style="545" min="121" max="121"/>
    <col width="7.6640625" customWidth="1" style="545" min="122" max="122"/>
    <col width="9.6640625" customWidth="1" style="545" min="123" max="125"/>
    <col width="2.6640625" customWidth="1" style="545" min="126" max="126"/>
    <col width="7.6640625" customWidth="1" style="545" min="128" max="129"/>
    <col width="9.6640625" customWidth="1" style="545" min="130" max="132"/>
    <col width="2.6640625" customWidth="1" style="545" min="133" max="133"/>
    <col width="7.6640625" customWidth="1" style="545" min="135" max="136"/>
    <col width="9.6640625" customWidth="1" style="545" min="137" max="139"/>
    <col width="2.6640625" customWidth="1" style="545" min="140" max="140"/>
    <col width="9.6640625" customWidth="1" style="545" min="141" max="141"/>
    <col width="6.6640625" customWidth="1" style="545" min="142" max="142"/>
    <col width="7.6640625" customWidth="1" style="545" min="143" max="143"/>
    <col width="9.6640625" customWidth="1" style="545" min="144" max="146"/>
    <col width="2.6640625" customWidth="1" style="545" min="147" max="147"/>
    <col width="9.6640625" customWidth="1" style="545" min="148" max="148"/>
    <col width="6.6640625" customWidth="1" style="545" min="149" max="149"/>
    <col width="7.6640625" customWidth="1" style="545" min="150" max="150"/>
    <col width="9.6640625" customWidth="1" style="545" min="151" max="153"/>
    <col width="2.6640625" customWidth="1" style="545" min="154" max="154"/>
    <col width="9.6640625" customWidth="1" style="545" min="155" max="155"/>
    <col width="6.6640625" customWidth="1" style="545" min="156" max="156"/>
    <col width="7.6640625" customWidth="1" style="545" min="157" max="157"/>
    <col width="9.6640625" customWidth="1" style="545" min="158" max="160"/>
    <col width="2.6640625" customWidth="1" style="545" min="161" max="161"/>
    <col width="9.6640625" customWidth="1" style="545" min="162" max="162"/>
    <col width="7.6640625" customWidth="1" style="545" min="163" max="164"/>
    <col width="9.6640625" customWidth="1" style="545" min="165" max="167"/>
    <col width="2.6640625" customWidth="1" style="545" min="168" max="168"/>
    <col width="9.6640625" customWidth="1" style="545" min="169" max="169"/>
    <col width="7.6640625" customWidth="1" style="545" min="170" max="171"/>
    <col width="9.6640625" customWidth="1" style="545" min="172" max="174"/>
    <col width="2.6640625" customWidth="1" style="545" min="175" max="175"/>
    <col width="9.6640625" customWidth="1" style="545" min="176" max="176"/>
    <col width="6.6640625" customWidth="1" style="545" min="177" max="177"/>
    <col width="7.6640625" customWidth="1" style="545" min="178" max="178"/>
    <col width="9.6640625" customWidth="1" style="545" min="179" max="181"/>
    <col width="2.6640625" customWidth="1" style="545" min="182" max="182"/>
    <col width="9.6640625" customWidth="1" style="545" min="183" max="183"/>
    <col width="6.6640625" customWidth="1" style="545" min="184" max="184"/>
    <col width="7.6640625" customWidth="1" style="545" min="185" max="185"/>
    <col width="9.6640625" customWidth="1" style="545" min="186" max="188"/>
    <col width="2.6640625" customWidth="1" style="545" min="189" max="189"/>
    <col width="9.6640625" customWidth="1" style="545" min="190" max="190"/>
    <col width="8.6640625" customWidth="1" style="545" min="191" max="191"/>
    <col width="7.6640625" customWidth="1" style="545" min="192" max="192"/>
    <col width="9.6640625" customWidth="1" style="545" min="193" max="195"/>
    <col width="2.6640625" customWidth="1" style="545" min="196" max="196"/>
    <col width="9.6640625" customWidth="1" style="545" min="197" max="197"/>
    <col width="8.6640625" customWidth="1" style="545" min="198" max="198"/>
    <col width="7.6640625" customWidth="1" style="545" min="199" max="199"/>
    <col width="9.6640625" customWidth="1" style="545" min="200" max="202"/>
    <col width="2.6640625" customWidth="1" style="545" min="203" max="203"/>
    <col width="9.6640625" customWidth="1" style="545" min="204" max="204"/>
    <col width="8.6640625" customWidth="1" style="545" min="205" max="205"/>
    <col width="7.6640625" customWidth="1" style="545" min="206" max="206"/>
    <col width="9.6640625" customWidth="1" style="545" min="207" max="209"/>
    <col width="2.6640625" customWidth="1" style="545" min="210" max="210"/>
    <col width="10.6640625" customWidth="1" style="545" min="211" max="211"/>
    <col width="9.6640625" customWidth="1" style="545" min="212" max="212"/>
    <col width="8.6640625" customWidth="1" style="545" min="213" max="213"/>
    <col width="9.6640625" customWidth="1" style="545" min="214" max="214"/>
    <col width="10.6640625" customWidth="1" style="545" min="215" max="215"/>
    <col width="9.6640625" customWidth="1" style="545" min="216" max="217"/>
    <col width="2.6640625" customWidth="1" style="545" min="218" max="218"/>
    <col width="9.6640625" customWidth="1" style="545" min="219" max="219"/>
    <col width="8.6640625" customWidth="1" style="545" min="220" max="221"/>
    <col width="9.6640625" customWidth="1" style="545" min="222" max="224"/>
    <col width="2.6640625" customWidth="1" style="545" min="225" max="225"/>
    <col width="9.6640625" customWidth="1" style="545" min="226" max="226"/>
    <col width="8.6640625" customWidth="1" style="545" min="227" max="228"/>
    <col width="9.6640625" customWidth="1" style="545" min="229" max="231"/>
    <col width="2.6640625" customWidth="1" style="545" min="232" max="232"/>
    <col width="9.6640625" customWidth="1" style="545" min="233" max="233"/>
    <col width="8.6640625" customWidth="1" style="545" min="234" max="235"/>
    <col width="9.6640625" customWidth="1" style="545" min="236" max="238"/>
    <col width="2.6640625" customWidth="1" style="545" min="239" max="239"/>
    <col width="9.6640625" customWidth="1" style="545" min="240" max="240"/>
    <col width="8.6640625" customWidth="1" style="545" min="241" max="242"/>
    <col width="9.6640625" customWidth="1" style="545" min="243" max="245"/>
    <col width="2.6640625" customWidth="1" style="545" min="246" max="246"/>
    <col width="9.6640625" customWidth="1" style="545" min="247" max="247"/>
    <col width="8.6640625" customWidth="1" style="545" min="248" max="249"/>
    <col width="9.6640625" customWidth="1" style="545" min="250" max="252"/>
    <col width="2.6640625" customWidth="1" style="545" min="253" max="253"/>
    <col width="9.6640625" customWidth="1" style="545" min="254" max="254"/>
    <col width="8.6640625" customWidth="1" style="545" min="255" max="256"/>
    <col width="9.6640625" customWidth="1" style="545" min="257" max="259"/>
    <col width="2.6640625" customWidth="1" style="545" min="260" max="260"/>
    <col width="9.6640625" customWidth="1" style="545" min="261" max="261"/>
    <col width="8.6640625" customWidth="1" style="545" min="262" max="263"/>
    <col width="9.6640625" customWidth="1" style="545" min="264" max="266"/>
    <col width="2.6640625" customWidth="1" style="545" min="267" max="267"/>
    <col width="9.6640625" customWidth="1" style="545" min="268" max="268"/>
    <col width="8.6640625" customWidth="1" style="545" min="269" max="270"/>
    <col width="9.6640625" customWidth="1" style="545" min="271" max="273"/>
    <col width="2.6640625" customWidth="1" style="545" min="274" max="274"/>
    <col width="9.6640625" customWidth="1" style="545" min="275" max="275"/>
    <col width="8.6640625" customWidth="1" style="545" min="276" max="277"/>
    <col width="9.6640625" customWidth="1" style="545" min="278" max="280"/>
    <col width="2.6640625" customWidth="1" style="545" min="281" max="281"/>
    <col width="9.6640625" customWidth="1" style="545" min="282" max="282"/>
    <col width="8.6640625" customWidth="1" style="545" min="283" max="284"/>
    <col width="9.6640625" customWidth="1" style="545" min="285" max="287"/>
    <col width="2.6640625" customWidth="1" style="545" min="288" max="288"/>
    <col width="9.6640625" customWidth="1" style="545" min="289" max="289"/>
    <col width="8.6640625" customWidth="1" style="545" min="290" max="291"/>
    <col width="9.6640625" customWidth="1" style="545" min="292" max="294"/>
    <col width="2.6640625" customWidth="1" style="545" min="295" max="295"/>
    <col width="9.6640625" customWidth="1" style="545" min="296" max="301"/>
    <col width="2.6640625" customWidth="1" style="545" min="302" max="302"/>
    <col width="9.6640625" customWidth="1" style="545" min="303" max="303"/>
    <col width="8.6640625" customWidth="1" style="545" min="304" max="305"/>
    <col width="9.6640625" customWidth="1" style="545" min="306" max="308"/>
    <col width="2.6640625" customWidth="1" style="545" min="309" max="309"/>
    <col width="9.6640625" customWidth="1" style="545" min="310" max="310"/>
    <col width="8.6640625" customWidth="1" style="545" min="311" max="312"/>
    <col width="9.6640625" customWidth="1" style="545" min="313" max="315"/>
    <col width="2.6640625" customWidth="1" style="545" min="316" max="316"/>
    <col width="9.6640625" customWidth="1" style="545" min="317" max="322"/>
    <col width="2.6640625" customWidth="1" style="545" min="323" max="323"/>
    <col width="9.6640625" customWidth="1" style="545" min="324" max="329"/>
    <col width="2.6640625" customWidth="1" style="545" min="330" max="330"/>
    <col width="9.6640625" customWidth="1" style="545" min="331" max="336"/>
    <col width="2.6640625" customWidth="1" style="545" min="337" max="337"/>
    <col width="9.6640625" customWidth="1" style="545" min="338" max="343"/>
    <col width="2.6640625" customWidth="1" style="545" min="344" max="344"/>
    <col width="9.6640625" customWidth="1" style="545" min="345" max="346"/>
    <col width="8.6640625" customWidth="1" style="545" min="347" max="347"/>
    <col width="9.6640625" customWidth="1" style="545" min="348" max="350"/>
    <col width="2.6640625" customWidth="1" style="545" min="351" max="351"/>
    <col width="9.6640625" customWidth="1" style="545" min="352" max="354"/>
    <col width="10.6640625" customWidth="1" style="545" min="355" max="355"/>
    <col width="9.6640625" customWidth="1" style="545" min="356" max="357"/>
    <col width="2.6640625" customWidth="1" style="545" min="358" max="358"/>
    <col width="9.6640625" customWidth="1" style="545" min="359" max="364"/>
    <col width="2.6640625" customWidth="1" style="545" min="365" max="365"/>
    <col width="9.6640625" customWidth="1" style="545" min="366" max="371"/>
    <col width="2.6640625" customWidth="1" style="545" min="372" max="372"/>
    <col width="9.6640625" customWidth="1" style="545" min="373" max="378"/>
    <col width="2.6640625" customWidth="1" style="545" min="379" max="379"/>
    <col width="9.6640625" customWidth="1" style="545" min="380" max="384"/>
    <col width="10.6640625" customWidth="1" style="545" min="385" max="385"/>
    <col width="2.6640625" customWidth="1" style="545" min="386" max="386"/>
    <col width="9.6640625" customWidth="1" style="545" min="387" max="392"/>
    <col width="2.6640625" customWidth="1" style="545" min="393" max="393"/>
    <col width="9.6640625" customWidth="1" style="545" min="394" max="399"/>
    <col width="2.6640625" customWidth="1" style="545" min="400" max="400"/>
    <col width="9.6640625" customWidth="1" style="545" min="401" max="406"/>
    <col width="2.6640625" customWidth="1" style="545" min="407" max="407"/>
    <col width="9.6640625" customWidth="1" style="545" min="408" max="413"/>
    <col width="2.6640625" customWidth="1" style="545" min="414" max="414"/>
    <col width="9.6640625" customWidth="1" style="545" min="415" max="420"/>
    <col width="2.6640625" customWidth="1" style="545" min="421" max="421"/>
    <col width="9.6640625" customWidth="1" style="545" min="422" max="427"/>
    <col hidden="1" width="8.6640625" customWidth="1" style="545" min="428" max="428"/>
    <col hidden="1" width="9.6640625" customWidth="1" style="545" min="429" max="429"/>
    <col hidden="1" width="8.6640625" customWidth="1" style="545" min="430" max="430"/>
    <col hidden="1" width="7.6640625" customWidth="1" style="545" min="431" max="431"/>
    <col hidden="1" width="9.6640625" customWidth="1" style="545" min="432" max="434"/>
    <col width="2.6640625" customWidth="1" style="545" min="435" max="435"/>
    <col width="9.6640625" customWidth="1" style="545" min="436" max="441"/>
    <col width="2.6640625" customWidth="1" style="545" min="442" max="442"/>
    <col width="9.6640625" customWidth="1" style="545" min="443" max="448"/>
    <col width="2.6640625" customWidth="1" style="545" min="449" max="449"/>
    <col width="9.6640625" customWidth="1" style="545" min="450" max="455"/>
    <col width="2.6640625" customWidth="1" style="545" min="456" max="456"/>
    <col width="9.6640625" customWidth="1" style="545" min="457" max="462"/>
    <col width="2.6640625" customWidth="1" style="545" min="463" max="463"/>
    <col width="9.6640625" customWidth="1" style="545" min="464" max="469"/>
    <col width="2.6640625" customWidth="1" style="545" min="470" max="470"/>
    <col width="9.6640625" customWidth="1" style="545" min="471" max="476"/>
    <col width="2.6640625" customWidth="1" style="545" min="477" max="477"/>
    <col width="9.6640625" customWidth="1" style="545" min="478" max="483"/>
    <col width="2.6640625" customWidth="1" style="545" min="484" max="484"/>
    <col width="9.6640625" customWidth="1" style="545" min="485" max="490"/>
    <col width="2.6640625" customWidth="1" style="545" min="491" max="491"/>
    <col width="9.6640625" customWidth="1" style="545" min="492" max="497"/>
    <col width="2.6640625" customWidth="1" style="545" min="498" max="498"/>
    <col width="9.6640625" customWidth="1" style="545" min="499" max="504"/>
    <col width="2.6640625" customWidth="1" style="545" min="505" max="505"/>
    <col width="9.6640625" customWidth="1" style="545" min="506" max="511"/>
    <col width="2.6640625" customWidth="1" style="545" min="512" max="512"/>
    <col width="9.6640625" customWidth="1" style="545" min="513" max="518"/>
    <col width="2.6640625" customWidth="1" style="545" min="519" max="519"/>
    <col width="9.6640625" customWidth="1" style="545" min="520" max="525"/>
    <col width="2.6640625" customWidth="1" style="545" min="526" max="526"/>
    <col width="9.6640625" customWidth="1" style="545" min="527" max="532"/>
    <col width="2.6640625" customWidth="1" style="545" min="533" max="533"/>
    <col width="9.6640625" customWidth="1" style="545" min="534" max="539"/>
    <col width="2.6640625" customWidth="1" style="545" min="540" max="540"/>
    <col width="9.6640625" customWidth="1" style="545" min="541" max="546"/>
    <col width="2.6640625" customWidth="1" style="545" min="547" max="547"/>
    <col hidden="1" width="9.6640625" customWidth="1" style="545" min="548" max="553"/>
    <col hidden="1" width="2.6640625" customWidth="1" style="545" min="554" max="554"/>
    <col hidden="1" width="9.6640625" customWidth="1" style="545" min="555" max="560"/>
    <col hidden="1" width="2.6640625" customWidth="1" style="545" min="561" max="561"/>
    <col hidden="1" width="9.6640625" customWidth="1" style="545" min="562" max="567"/>
    <col hidden="1" width="2.6640625" customWidth="1" style="545" min="568" max="568"/>
    <col hidden="1" width="9.6640625" customWidth="1" style="545" min="569" max="574"/>
    <col hidden="1" width="2.6640625" customWidth="1" style="545" min="575" max="575"/>
    <col hidden="1" width="9.6640625" customWidth="1" style="545" min="576" max="581"/>
    <col hidden="1" width="2.6640625" customWidth="1" style="545" min="582" max="583"/>
    <col width="2.6640625" customWidth="1" style="545" min="584" max="584"/>
    <col width="10.6640625" customWidth="1" style="545" min="585" max="585"/>
    <col hidden="1" width="9.6640625" customWidth="1" style="545" min="586" max="586"/>
    <col width="9.6640625" customWidth="1" style="545" min="587" max="589"/>
    <col width="7.6640625" customWidth="1" style="545" min="590" max="590"/>
    <col width="2.6640625" customWidth="1" style="545" min="591" max="591"/>
    <col width="9.6640625" customWidth="1" style="545" min="592" max="592"/>
    <col width="6.6640625" customWidth="1" style="545" min="593" max="594"/>
    <col width="7.6640625" customWidth="1" style="545" min="595" max="597"/>
  </cols>
  <sheetData>
    <row r="1" ht="19" customHeight="1" s="545">
      <c r="A1" s="71" t="n"/>
      <c r="AE1" s="579" t="n"/>
      <c r="AF1" s="139">
        <f>IF(AH1+0,AH3+AH1,0)</f>
        <v/>
      </c>
      <c r="AG1" t="inlineStr">
        <is>
          <t>Prop/Cng</t>
        </is>
      </c>
      <c r="AH1" s="87" t="n"/>
      <c r="AI1" s="187" t="inlineStr">
        <is>
          <t>˂</t>
        </is>
      </c>
      <c r="AJ1" s="33" t="n"/>
      <c r="AL1" s="579" t="n"/>
      <c r="AM1" s="139">
        <f>IF(AO1+0,AO3+AO1,0)</f>
        <v/>
      </c>
      <c r="AN1" t="inlineStr">
        <is>
          <t>Prop/Cng</t>
        </is>
      </c>
      <c r="AO1" s="87" t="n"/>
      <c r="AP1" s="187" t="inlineStr">
        <is>
          <t>˂</t>
        </is>
      </c>
      <c r="AQ1" s="33" t="n"/>
      <c r="AS1" s="579" t="n"/>
      <c r="AT1" s="139">
        <f>IF(AV1+0,AV3+AV1,0)</f>
        <v/>
      </c>
      <c r="AU1" t="inlineStr">
        <is>
          <t>Prop/Cng</t>
        </is>
      </c>
      <c r="AV1" s="87" t="n"/>
      <c r="AW1" s="187" t="inlineStr">
        <is>
          <t>˂</t>
        </is>
      </c>
      <c r="AX1" s="33" t="n"/>
      <c r="AZ1" s="579" t="n"/>
      <c r="BA1" s="139">
        <f>IF(BC1+0,BC3+BC1,0)</f>
        <v/>
      </c>
      <c r="BB1" t="inlineStr">
        <is>
          <t>Prop/Cng</t>
        </is>
      </c>
      <c r="BC1" s="87" t="n"/>
      <c r="BD1" s="185" t="inlineStr">
        <is>
          <t>˂</t>
        </is>
      </c>
      <c r="BE1" s="33" t="n"/>
      <c r="BG1" s="580" t="n"/>
      <c r="BH1" s="139">
        <f>IF(BJ1+0,BJ3+BJ1,0)</f>
        <v/>
      </c>
      <c r="BI1" t="inlineStr">
        <is>
          <t>Prop/Cng</t>
        </is>
      </c>
      <c r="BJ1" s="87" t="n"/>
      <c r="BK1" s="185" t="inlineStr">
        <is>
          <t>˂</t>
        </is>
      </c>
      <c r="BL1" s="33" t="n"/>
      <c r="BN1" s="581" t="n">
        <v>45867</v>
      </c>
      <c r="BO1" s="139">
        <f>IF(BQ1&lt;&gt;0,BQ3+BQ1,0)</f>
        <v/>
      </c>
      <c r="BP1" t="inlineStr">
        <is>
          <t>Prop/Cng</t>
        </is>
      </c>
      <c r="BQ1" s="404" t="n">
        <v>-15000</v>
      </c>
      <c r="BR1" s="185" t="inlineStr">
        <is>
          <t>˂</t>
        </is>
      </c>
      <c r="BS1" s="33" t="n"/>
      <c r="BU1" s="581" t="n">
        <v>45867</v>
      </c>
      <c r="BV1" s="139">
        <f>IF(BX1+0,BX3+BX1,0)</f>
        <v/>
      </c>
      <c r="BW1" t="inlineStr">
        <is>
          <t>Prop/Cng</t>
        </is>
      </c>
      <c r="BX1" s="404" t="n">
        <v>-10000</v>
      </c>
      <c r="BY1" s="186" t="inlineStr">
        <is>
          <t>˂</t>
        </is>
      </c>
      <c r="BZ1" s="33" t="n"/>
      <c r="CB1" s="580" t="n"/>
      <c r="CC1" s="139">
        <f>IF(CE1+0,CE3+CE1,0)</f>
        <v/>
      </c>
      <c r="CD1" t="inlineStr">
        <is>
          <t>Prop/Cng</t>
        </is>
      </c>
      <c r="CE1" s="87" t="n"/>
      <c r="CF1" s="186" t="inlineStr">
        <is>
          <t>˂</t>
        </is>
      </c>
      <c r="CG1" s="33" t="n"/>
      <c r="CI1" s="579" t="n"/>
      <c r="CJ1" s="139">
        <f>IF(CL1+0,CL3+CL1,0)</f>
        <v/>
      </c>
      <c r="CK1" t="inlineStr">
        <is>
          <t>Prop/Cng</t>
        </is>
      </c>
      <c r="CL1" s="87" t="n">
        <v>5000</v>
      </c>
      <c r="CM1" s="186" t="inlineStr">
        <is>
          <t>˂</t>
        </is>
      </c>
      <c r="CN1" s="33" t="n"/>
      <c r="CP1" s="579" t="n"/>
      <c r="CQ1" s="139">
        <f>IF(CS1+0,CS3+CS1,0)</f>
        <v/>
      </c>
      <c r="CR1" t="inlineStr">
        <is>
          <t>Prop/Cng</t>
        </is>
      </c>
      <c r="CS1" s="87" t="n">
        <v>5000</v>
      </c>
      <c r="CT1" s="186" t="inlineStr">
        <is>
          <t>˂</t>
        </is>
      </c>
      <c r="CU1" s="33" t="n"/>
      <c r="CW1" s="579" t="n"/>
      <c r="CX1" s="139">
        <f>IF(CZ1+0,CZ3+CZ1,0)</f>
        <v/>
      </c>
      <c r="CY1" t="inlineStr">
        <is>
          <t>Prop/Cng</t>
        </is>
      </c>
      <c r="CZ1" s="87" t="n">
        <v>10000</v>
      </c>
      <c r="DA1" s="186" t="inlineStr">
        <is>
          <t>˂</t>
        </is>
      </c>
      <c r="DB1" s="33" t="n"/>
      <c r="DD1" s="579" t="n"/>
      <c r="DE1" s="139">
        <f>IF(DG1+0,DG3+DG1,0)</f>
        <v/>
      </c>
      <c r="DF1" t="inlineStr">
        <is>
          <t>Prop/Cng</t>
        </is>
      </c>
      <c r="DG1" s="87" t="n"/>
      <c r="DH1" s="186" t="inlineStr">
        <is>
          <t>˂</t>
        </is>
      </c>
      <c r="DI1" s="33" t="n"/>
      <c r="DK1" s="579" t="n"/>
      <c r="DL1" s="139">
        <f>IF(DN1+0,DN3+DN1,0)</f>
        <v/>
      </c>
      <c r="DM1" t="inlineStr">
        <is>
          <t>Prop/Cng</t>
        </is>
      </c>
      <c r="DN1" s="87" t="n"/>
      <c r="DO1" s="186" t="inlineStr">
        <is>
          <t>˂</t>
        </is>
      </c>
      <c r="DP1" s="33" t="n"/>
      <c r="DR1" s="581" t="n">
        <v>45798</v>
      </c>
      <c r="DS1" s="139">
        <f>IF(DU1+0,DU3+DU1,0)</f>
        <v/>
      </c>
      <c r="DT1" t="inlineStr">
        <is>
          <t>Prop/Cng</t>
        </is>
      </c>
      <c r="DU1" s="87" t="n">
        <v>10000</v>
      </c>
      <c r="DV1" s="186" t="inlineStr">
        <is>
          <t>˂</t>
        </is>
      </c>
      <c r="DW1" s="33" t="n"/>
      <c r="DY1" s="581" t="n">
        <v>45898</v>
      </c>
      <c r="DZ1" s="139">
        <f>IF(EB1+0,EB3+EB1,0)</f>
        <v/>
      </c>
      <c r="EA1" t="inlineStr">
        <is>
          <t>Prop/Cng</t>
        </is>
      </c>
      <c r="EB1" s="87" t="n">
        <v>15000</v>
      </c>
      <c r="EC1" s="186" t="inlineStr">
        <is>
          <t>˂</t>
        </is>
      </c>
      <c r="ED1" s="33" t="n"/>
      <c r="EF1" s="581" t="n">
        <v>45898</v>
      </c>
      <c r="EG1" s="139">
        <f>IF(EI1+0,EI3+EI1,0)</f>
        <v/>
      </c>
      <c r="EH1" t="inlineStr">
        <is>
          <t>Prop/Cng</t>
        </is>
      </c>
      <c r="EI1" s="404" t="n">
        <v>6000</v>
      </c>
      <c r="EJ1" s="186" t="inlineStr">
        <is>
          <t>˂</t>
        </is>
      </c>
      <c r="EK1" s="33" t="n"/>
      <c r="EM1" s="581" t="n">
        <v>45798</v>
      </c>
      <c r="EN1" s="139">
        <f>IF(EP1+0,EP3+EP1,0)</f>
        <v/>
      </c>
      <c r="EO1" t="inlineStr">
        <is>
          <t>Prop/Cng</t>
        </is>
      </c>
      <c r="EP1" s="87" t="n">
        <v>5000</v>
      </c>
      <c r="EQ1" s="186" t="inlineStr">
        <is>
          <t>˂</t>
        </is>
      </c>
      <c r="ER1" s="33" t="n"/>
      <c r="ET1" s="579" t="n"/>
      <c r="EU1" s="139">
        <f>IF(EW1+0,EW3+EW1,0)</f>
        <v/>
      </c>
      <c r="EV1" t="inlineStr">
        <is>
          <t>Prop/Cng</t>
        </is>
      </c>
      <c r="EW1" s="87" t="n"/>
      <c r="EX1" s="186" t="inlineStr">
        <is>
          <t>˂</t>
        </is>
      </c>
      <c r="EY1" s="33" t="n"/>
      <c r="FA1" s="581" t="n">
        <v>45777</v>
      </c>
      <c r="FB1" s="139">
        <f>IF(FD1+0,FD3+FD1,0)</f>
        <v/>
      </c>
      <c r="FC1" t="inlineStr">
        <is>
          <t>Prop/Cng</t>
        </is>
      </c>
      <c r="FD1" s="87" t="n">
        <v>20000</v>
      </c>
      <c r="FE1" s="186" t="inlineStr">
        <is>
          <t>˂</t>
        </is>
      </c>
      <c r="FF1" s="33" t="n"/>
      <c r="FH1" s="579" t="n"/>
      <c r="FI1" s="139">
        <f>IF(FK1+0,FK3+FK1,0)</f>
        <v/>
      </c>
      <c r="FJ1" t="inlineStr">
        <is>
          <t>Prop/Cng</t>
        </is>
      </c>
      <c r="FK1" s="87" t="n"/>
      <c r="FL1" s="186" t="inlineStr">
        <is>
          <t>˂</t>
        </is>
      </c>
      <c r="FM1" s="33" t="n"/>
      <c r="FO1" s="581" t="n">
        <v>45867</v>
      </c>
      <c r="FP1" s="139">
        <f>IF(FR1+0,FR3+FR1,0)</f>
        <v/>
      </c>
      <c r="FQ1" t="inlineStr">
        <is>
          <t>Prop/Cng</t>
        </is>
      </c>
      <c r="FR1" s="404" t="n">
        <v>-10000</v>
      </c>
      <c r="FS1" s="186" t="inlineStr">
        <is>
          <t>˂</t>
        </is>
      </c>
      <c r="FT1" s="33" t="n"/>
      <c r="FV1" s="579" t="n"/>
      <c r="FW1" s="139">
        <f>IF(FY1+0,FY3+FY1,0)</f>
        <v/>
      </c>
      <c r="FX1" t="inlineStr">
        <is>
          <t>Prop/Cng</t>
        </is>
      </c>
      <c r="FY1" s="87" t="n"/>
      <c r="FZ1" s="186" t="inlineStr">
        <is>
          <t>˂</t>
        </is>
      </c>
      <c r="GA1" s="33" t="n"/>
      <c r="GC1" s="580" t="n"/>
      <c r="GD1" s="139">
        <f>IF(GF1+0,GF3+GF1,0)</f>
        <v/>
      </c>
      <c r="GE1" t="inlineStr">
        <is>
          <t>Prop/Cng</t>
        </is>
      </c>
      <c r="GF1" s="87" t="n"/>
      <c r="GG1" s="186" t="inlineStr">
        <is>
          <t>˂</t>
        </is>
      </c>
      <c r="GH1" s="33" t="n"/>
      <c r="GJ1" s="579" t="n"/>
      <c r="GK1" s="139">
        <f>IF(GM1+0,GM3+GM1,0)</f>
        <v/>
      </c>
      <c r="GL1" t="inlineStr">
        <is>
          <t>Prop/Cng</t>
        </is>
      </c>
      <c r="GM1" s="87" t="n"/>
      <c r="GN1" s="186" t="inlineStr">
        <is>
          <t>˂</t>
        </is>
      </c>
      <c r="GO1" s="33" t="n"/>
      <c r="GQ1" s="581" t="n">
        <v>45798</v>
      </c>
      <c r="GR1" s="139">
        <f>IF(GT1+0,GT3+GT1,0)</f>
        <v/>
      </c>
      <c r="GS1" t="inlineStr">
        <is>
          <t>Prop/Cng</t>
        </is>
      </c>
      <c r="GT1" s="87" t="n">
        <v>5000</v>
      </c>
      <c r="GU1" s="186" t="inlineStr">
        <is>
          <t>˂</t>
        </is>
      </c>
      <c r="GV1" s="33" t="n"/>
      <c r="GX1" s="581" t="n">
        <v>45798</v>
      </c>
      <c r="GY1" s="139">
        <f>IF(HA1+0,HA3+HA1,0)</f>
        <v/>
      </c>
      <c r="GZ1" t="inlineStr">
        <is>
          <t>Prop/Cng</t>
        </is>
      </c>
      <c r="HA1" s="87" t="n">
        <v>10000</v>
      </c>
      <c r="HC1" s="90">
        <f>HA1+GT1+GM1+GF1+FY1+FR1+FK1+FD1+EW1+EP1+EI1+EB1+DU1+DN1+DG1+CZ1+CS1+CL1+CE1+BX1+BQ1+BJ1+BC1+AV1+AO1+AH1</f>
        <v/>
      </c>
      <c r="HD1" s="71" t="inlineStr">
        <is>
          <t>Tracked Equity Stocks</t>
        </is>
      </c>
      <c r="HK1" t="inlineStr">
        <is>
          <t>Planned Action</t>
        </is>
      </c>
      <c r="HP1" s="51" t="n"/>
      <c r="HR1" t="inlineStr">
        <is>
          <t>Planned Action</t>
        </is>
      </c>
      <c r="HT1" t="inlineStr">
        <is>
          <t>Sold 50 shares 11/6</t>
        </is>
      </c>
      <c r="HY1" t="inlineStr">
        <is>
          <t>Planned Action</t>
        </is>
      </c>
      <c r="IF1" t="inlineStr">
        <is>
          <t>Planned Action</t>
        </is>
      </c>
      <c r="IM1" t="inlineStr">
        <is>
          <t>Planned Action</t>
        </is>
      </c>
      <c r="IT1" t="inlineStr">
        <is>
          <t>Planned Action</t>
        </is>
      </c>
      <c r="JA1" t="inlineStr">
        <is>
          <t>Planned Action</t>
        </is>
      </c>
      <c r="JH1" t="inlineStr">
        <is>
          <t>Planned Action</t>
        </is>
      </c>
      <c r="JJ1" t="inlineStr">
        <is>
          <t>Sold 7/18 for Nasd. Readjustment</t>
        </is>
      </c>
      <c r="JO1" t="inlineStr">
        <is>
          <t>Planned Action</t>
        </is>
      </c>
      <c r="JV1" t="inlineStr">
        <is>
          <t>Planned Action</t>
        </is>
      </c>
      <c r="JX1" t="n"/>
      <c r="KC1" t="inlineStr">
        <is>
          <t>Planned Action</t>
        </is>
      </c>
      <c r="KJ1" t="inlineStr">
        <is>
          <t>Planned Action</t>
        </is>
      </c>
      <c r="KQ1" t="inlineStr">
        <is>
          <t>Planned Action</t>
        </is>
      </c>
      <c r="KX1" t="inlineStr">
        <is>
          <t>Planned Action</t>
        </is>
      </c>
      <c r="LE1" t="inlineStr">
        <is>
          <t>Planned Action</t>
        </is>
      </c>
      <c r="LL1" t="inlineStr">
        <is>
          <t>Planned Action</t>
        </is>
      </c>
      <c r="LS1" t="inlineStr">
        <is>
          <t>Planned Action</t>
        </is>
      </c>
      <c r="LZ1" t="inlineStr">
        <is>
          <t>Planned Action</t>
        </is>
      </c>
      <c r="MG1" t="inlineStr">
        <is>
          <t>Planned Action</t>
        </is>
      </c>
      <c r="MN1" t="inlineStr">
        <is>
          <t>Planned Action</t>
        </is>
      </c>
      <c r="MU1" t="inlineStr">
        <is>
          <t>Planned Action</t>
        </is>
      </c>
      <c r="NB1" t="inlineStr">
        <is>
          <t>Planned Action</t>
        </is>
      </c>
      <c r="ND1">
        <f>175.36-139.85</f>
        <v/>
      </c>
      <c r="NI1" t="inlineStr">
        <is>
          <t>Planned Action</t>
        </is>
      </c>
      <c r="NP1" t="inlineStr">
        <is>
          <t>Planned Action</t>
        </is>
      </c>
      <c r="NW1" t="inlineStr">
        <is>
          <t>Planned Action</t>
        </is>
      </c>
      <c r="OD1" t="inlineStr">
        <is>
          <t>Planned Action</t>
        </is>
      </c>
      <c r="OK1" t="inlineStr">
        <is>
          <t>Planned Action</t>
        </is>
      </c>
      <c r="OR1" t="inlineStr">
        <is>
          <t>Planned Action</t>
        </is>
      </c>
      <c r="OY1" t="inlineStr">
        <is>
          <t>Planned Action</t>
        </is>
      </c>
      <c r="PF1" t="inlineStr">
        <is>
          <t>Planned Action</t>
        </is>
      </c>
      <c r="PO1" s="580" t="n"/>
      <c r="PP1" s="139">
        <f>IF(PR1+0,PR3+PR1,0)</f>
        <v/>
      </c>
      <c r="PQ1" t="inlineStr">
        <is>
          <t>Prop/Cng</t>
        </is>
      </c>
      <c r="PR1" s="87" t="n"/>
      <c r="PT1" t="inlineStr">
        <is>
          <t>Planned Action</t>
        </is>
      </c>
      <c r="QA1" t="inlineStr">
        <is>
          <t>Planned Action</t>
        </is>
      </c>
      <c r="QH1" t="inlineStr">
        <is>
          <t>Planned Action</t>
        </is>
      </c>
      <c r="QO1" t="inlineStr">
        <is>
          <t>Planned Action</t>
        </is>
      </c>
      <c r="QV1" t="inlineStr">
        <is>
          <t>Planned Action</t>
        </is>
      </c>
      <c r="RC1" t="inlineStr">
        <is>
          <t>Planned Action</t>
        </is>
      </c>
      <c r="RJ1" t="inlineStr">
        <is>
          <t>Planned Action</t>
        </is>
      </c>
      <c r="RQ1" t="inlineStr">
        <is>
          <t>Planned Action</t>
        </is>
      </c>
      <c r="RX1" t="inlineStr">
        <is>
          <t>Planned Action</t>
        </is>
      </c>
      <c r="SE1" t="inlineStr">
        <is>
          <t>Planned Action</t>
        </is>
      </c>
      <c r="SL1" t="inlineStr">
        <is>
          <t>Planned Action</t>
        </is>
      </c>
      <c r="SS1" t="inlineStr">
        <is>
          <t>Planned Action</t>
        </is>
      </c>
      <c r="SZ1" t="inlineStr">
        <is>
          <t>Planned Action</t>
        </is>
      </c>
      <c r="TG1" t="inlineStr">
        <is>
          <t>Planned Action</t>
        </is>
      </c>
      <c r="TN1" t="inlineStr">
        <is>
          <t>Planned Action</t>
        </is>
      </c>
      <c r="TU1" t="inlineStr">
        <is>
          <t>Planned Action</t>
        </is>
      </c>
      <c r="UB1" t="inlineStr">
        <is>
          <t>Planned Action</t>
        </is>
      </c>
      <c r="UI1" t="inlineStr">
        <is>
          <t>Planned Action</t>
        </is>
      </c>
      <c r="UP1" t="inlineStr">
        <is>
          <t>Planned Action</t>
        </is>
      </c>
      <c r="UW1" t="inlineStr">
        <is>
          <t>Planned Action</t>
        </is>
      </c>
      <c r="VD1" t="inlineStr">
        <is>
          <t>Planned Action</t>
        </is>
      </c>
    </row>
    <row r="2">
      <c r="G2" s="80" t="n"/>
      <c r="K2" s="582" t="n"/>
      <c r="AE2" s="39" t="inlineStr">
        <is>
          <t>Trade Price/share</t>
        </is>
      </c>
      <c r="AF2" s="162" t="n"/>
      <c r="AG2" s="548" t="inlineStr">
        <is>
          <t>Y/B/Invst</t>
        </is>
      </c>
      <c r="AH2" s="93">
        <f>AC10</f>
        <v/>
      </c>
      <c r="AL2" s="39" t="inlineStr">
        <is>
          <t>Trade Price/share</t>
        </is>
      </c>
      <c r="AM2" s="162" t="n"/>
      <c r="AN2" s="548" t="inlineStr">
        <is>
          <t>Y/B/Invst</t>
        </is>
      </c>
      <c r="AO2" s="93">
        <f>Protfolio!W5</f>
        <v/>
      </c>
      <c r="AS2" s="39" t="inlineStr">
        <is>
          <t>Trade Price/share</t>
        </is>
      </c>
      <c r="AT2" s="162" t="n"/>
      <c r="AU2" s="548" t="inlineStr">
        <is>
          <t>Y/B/Invst</t>
        </is>
      </c>
      <c r="AV2" s="93">
        <f>Protfolio!W5</f>
        <v/>
      </c>
      <c r="AZ2" s="39" t="inlineStr">
        <is>
          <t>Trade Price/share</t>
        </is>
      </c>
      <c r="BA2" s="162" t="n"/>
      <c r="BB2" s="548" t="inlineStr">
        <is>
          <t>Y/B/Invst</t>
        </is>
      </c>
      <c r="BC2" s="93" t="n"/>
      <c r="BG2" s="39" t="inlineStr">
        <is>
          <t>Trade Price/share</t>
        </is>
      </c>
      <c r="BH2" s="162" t="n"/>
      <c r="BI2" s="548" t="inlineStr">
        <is>
          <t>Y/B/Invst</t>
        </is>
      </c>
      <c r="BJ2" s="93">
        <f>Protfolio!AI5</f>
        <v/>
      </c>
      <c r="BN2" s="39" t="inlineStr">
        <is>
          <t>Trade Price/share</t>
        </is>
      </c>
      <c r="BO2" s="162" t="n"/>
      <c r="BP2" s="548" t="inlineStr">
        <is>
          <t>Y/B/Invst</t>
        </is>
      </c>
      <c r="BQ2" s="93">
        <f>Protfolio!AL5</f>
        <v/>
      </c>
      <c r="BU2" s="39" t="inlineStr">
        <is>
          <t>Trade Price/share</t>
        </is>
      </c>
      <c r="BV2" s="162" t="n"/>
      <c r="BW2" s="548" t="inlineStr">
        <is>
          <t>Y/B/Invst</t>
        </is>
      </c>
      <c r="BX2" s="136">
        <f>Protfolio!AO5</f>
        <v/>
      </c>
      <c r="CB2" s="39" t="inlineStr">
        <is>
          <t>Trade Price/share</t>
        </is>
      </c>
      <c r="CC2" s="162" t="n"/>
      <c r="CD2" s="548" t="inlineStr">
        <is>
          <t>Y/B/Invst</t>
        </is>
      </c>
      <c r="CE2" s="93">
        <f>Protfolio!AR5</f>
        <v/>
      </c>
      <c r="CI2" s="39" t="inlineStr">
        <is>
          <t>Trade Price/share</t>
        </is>
      </c>
      <c r="CJ2" s="162" t="n"/>
      <c r="CK2" s="548" t="inlineStr">
        <is>
          <t>Y/B/Invst</t>
        </is>
      </c>
      <c r="CL2" s="93" t="n"/>
      <c r="CP2" s="39" t="inlineStr">
        <is>
          <t>Trade Price/share</t>
        </is>
      </c>
      <c r="CQ2" s="162" t="n"/>
      <c r="CR2" s="548" t="inlineStr">
        <is>
          <t>Y/B/Invst</t>
        </is>
      </c>
      <c r="CS2" s="93">
        <f>Protfolio!AX5</f>
        <v/>
      </c>
      <c r="CW2" s="39" t="inlineStr">
        <is>
          <t>Trade Price/share</t>
        </is>
      </c>
      <c r="CX2" s="162" t="n"/>
      <c r="CY2" s="548" t="inlineStr">
        <is>
          <t>Y/B/Invst</t>
        </is>
      </c>
      <c r="CZ2" s="93">
        <f>Protfolio!BA5</f>
        <v/>
      </c>
      <c r="DD2" s="39" t="inlineStr">
        <is>
          <t>Trade Price/share</t>
        </is>
      </c>
      <c r="DE2" s="162" t="n"/>
      <c r="DF2" s="548" t="inlineStr">
        <is>
          <t>Y/B/Invst</t>
        </is>
      </c>
      <c r="DG2" s="93">
        <f>Protfolio!BD5</f>
        <v/>
      </c>
      <c r="DK2" s="39" t="inlineStr">
        <is>
          <t>Trade Price/share</t>
        </is>
      </c>
      <c r="DL2" s="162" t="n"/>
      <c r="DM2" s="548" t="inlineStr">
        <is>
          <t>Y/B/Invst</t>
        </is>
      </c>
      <c r="DN2" s="93">
        <f>Protfolio!BG5</f>
        <v/>
      </c>
      <c r="DR2" s="39" t="inlineStr">
        <is>
          <t>Trade Price/share</t>
        </is>
      </c>
      <c r="DS2" s="162" t="n"/>
      <c r="DT2" s="548" t="inlineStr">
        <is>
          <t>Y/B/Invst</t>
        </is>
      </c>
      <c r="DU2" s="93">
        <f>Protfolio!BP5</f>
        <v/>
      </c>
      <c r="DY2" s="39" t="inlineStr">
        <is>
          <t>Trade Price/share</t>
        </is>
      </c>
      <c r="DZ2" s="162" t="n"/>
      <c r="EA2" s="548" t="inlineStr">
        <is>
          <t>Y/B/Invst</t>
        </is>
      </c>
      <c r="EB2" s="93">
        <f>Protfolio!BJ5</f>
        <v/>
      </c>
      <c r="EF2" s="39" t="inlineStr">
        <is>
          <t>Trade Price/share</t>
        </is>
      </c>
      <c r="EG2" s="162" t="n"/>
      <c r="EH2" s="548" t="inlineStr">
        <is>
          <t>Y/B/Invst</t>
        </is>
      </c>
      <c r="EI2" s="93">
        <f>Protfolio!BM5</f>
        <v/>
      </c>
      <c r="EM2" s="39" t="inlineStr">
        <is>
          <t>Trade Price/share</t>
        </is>
      </c>
      <c r="EN2" s="162" t="n"/>
      <c r="EO2" s="548" t="inlineStr">
        <is>
          <t>Y/B/Invst</t>
        </is>
      </c>
      <c r="EP2" s="93">
        <f>Protfolio!BS5</f>
        <v/>
      </c>
      <c r="ET2" s="39" t="inlineStr">
        <is>
          <t>Trade Price/share</t>
        </is>
      </c>
      <c r="EU2" s="162" t="n"/>
      <c r="EV2" s="548" t="inlineStr">
        <is>
          <t>Y/B/Invst</t>
        </is>
      </c>
      <c r="EW2" s="136">
        <f>Protfolio!BV5</f>
        <v/>
      </c>
      <c r="FA2" s="39" t="inlineStr">
        <is>
          <t>Trade Price/share</t>
        </is>
      </c>
      <c r="FB2" s="162" t="n"/>
      <c r="FC2" s="548" t="inlineStr">
        <is>
          <t>Y/B/Invst</t>
        </is>
      </c>
      <c r="FD2" s="93">
        <f>Protfolio!BY5</f>
        <v/>
      </c>
      <c r="FH2" s="39" t="inlineStr">
        <is>
          <t>Trade Price/share</t>
        </is>
      </c>
      <c r="FI2" s="162" t="n">
        <v>30.57</v>
      </c>
      <c r="FJ2" s="548" t="inlineStr">
        <is>
          <t>Y/B/Invst</t>
        </is>
      </c>
      <c r="FK2" s="93">
        <f>Protfolio!CB5</f>
        <v/>
      </c>
      <c r="FM2" s="80">
        <f>FF174-FF169</f>
        <v/>
      </c>
      <c r="FO2" s="39" t="inlineStr">
        <is>
          <t>Trade Price/share</t>
        </is>
      </c>
      <c r="FP2" s="162" t="n"/>
      <c r="FQ2" s="548" t="inlineStr">
        <is>
          <t>Y/B/Invst</t>
        </is>
      </c>
      <c r="FR2" s="93">
        <f>Protfolio!CE5</f>
        <v/>
      </c>
      <c r="FV2" s="39" t="inlineStr">
        <is>
          <t>Trade Price/share</t>
        </is>
      </c>
      <c r="FW2" s="162" t="n"/>
      <c r="FX2" s="548" t="inlineStr">
        <is>
          <t>Y/B/Invst</t>
        </is>
      </c>
      <c r="FY2" s="93">
        <f>Protfolio!CH5</f>
        <v/>
      </c>
      <c r="GC2" s="39" t="inlineStr">
        <is>
          <t>Trade Price/share</t>
        </is>
      </c>
      <c r="GD2" s="162" t="n"/>
      <c r="GE2" s="548" t="inlineStr">
        <is>
          <t>Y/B/Invst</t>
        </is>
      </c>
      <c r="GF2" s="93">
        <f>Protfolio!CK5</f>
        <v/>
      </c>
      <c r="GJ2" s="39" t="inlineStr">
        <is>
          <t>Trade Price/share</t>
        </is>
      </c>
      <c r="GK2" s="162" t="n"/>
      <c r="GL2" s="548" t="inlineStr">
        <is>
          <t>Y/B/Invst</t>
        </is>
      </c>
      <c r="GM2" s="93">
        <f>Protfolio!Z5</f>
        <v/>
      </c>
      <c r="GQ2" s="39" t="inlineStr">
        <is>
          <t>Trade Price/share</t>
        </is>
      </c>
      <c r="GR2" s="162" t="n"/>
      <c r="GS2" s="548" t="inlineStr">
        <is>
          <t>Y/B/Invst</t>
        </is>
      </c>
      <c r="GT2" s="93" t="n"/>
      <c r="GX2" s="39" t="inlineStr">
        <is>
          <t>Trade Price/share</t>
        </is>
      </c>
      <c r="GY2" s="162" t="n"/>
      <c r="GZ2" s="548" t="inlineStr">
        <is>
          <t>Y/B/Invst</t>
        </is>
      </c>
      <c r="HA2" s="93" t="n"/>
      <c r="HC2" s="87">
        <f>HC1-AA4</f>
        <v/>
      </c>
      <c r="HD2" s="150" t="n"/>
      <c r="HH2" s="131" t="inlineStr">
        <is>
          <t>Chaikin's Rating</t>
        </is>
      </c>
      <c r="HI2" s="174">
        <f>'Current Stock List'!AQ170</f>
        <v/>
      </c>
      <c r="HK2" s="150" t="n"/>
      <c r="HL2" s="150" t="n"/>
      <c r="HM2" s="80" t="n"/>
      <c r="HO2" s="131" t="inlineStr">
        <is>
          <t>Chaikin's Rating</t>
        </is>
      </c>
      <c r="HP2" s="242">
        <f>'Current Stock List'!AQ204</f>
        <v/>
      </c>
      <c r="HV2" s="131" t="inlineStr">
        <is>
          <t>Chaikin's Rating</t>
        </is>
      </c>
      <c r="HW2" s="242">
        <f>'Current Stock List'!AQ9</f>
        <v/>
      </c>
      <c r="HY2" s="150" t="n"/>
      <c r="HZ2" s="254" t="n"/>
      <c r="IC2" s="131" t="inlineStr">
        <is>
          <t>Chaikin's Rating</t>
        </is>
      </c>
      <c r="ID2" s="242">
        <f>'Current Stock List'!AQ205</f>
        <v/>
      </c>
      <c r="IF2" s="150" t="n"/>
      <c r="IG2" s="150" t="n"/>
      <c r="IJ2" s="131" t="inlineStr">
        <is>
          <t>Chaikin's Rating</t>
        </is>
      </c>
      <c r="IK2" s="242">
        <f>'Current Stock List'!AQ45</f>
        <v/>
      </c>
      <c r="IM2" s="150" t="n"/>
      <c r="IN2" s="150" t="n"/>
      <c r="IQ2" s="131" t="inlineStr">
        <is>
          <t>Chaikin's Rating</t>
        </is>
      </c>
      <c r="IR2" s="242">
        <f>'Current Stock List'!AQ33</f>
        <v/>
      </c>
      <c r="IT2" s="150" t="n"/>
      <c r="IU2" s="150" t="n"/>
      <c r="IX2" s="131" t="inlineStr">
        <is>
          <t>Chaikin's Rating</t>
        </is>
      </c>
      <c r="IY2" s="242">
        <f>'Current Stock List'!AQ39</f>
        <v/>
      </c>
      <c r="JA2" s="150" t="n"/>
      <c r="JB2" s="150" t="n"/>
      <c r="JE2" s="131" t="inlineStr">
        <is>
          <t>Chaikin's Rating</t>
        </is>
      </c>
      <c r="JF2" s="242">
        <f>'Current Stock List'!AQ51</f>
        <v/>
      </c>
      <c r="JH2" s="150" t="n"/>
      <c r="JI2" s="583" t="n"/>
      <c r="JJ2" s="583" t="n"/>
      <c r="JL2" s="131" t="inlineStr">
        <is>
          <t>Chaikin's Rating</t>
        </is>
      </c>
      <c r="JM2" s="242">
        <f>'Current Stock List'!AQ54</f>
        <v/>
      </c>
      <c r="JO2" s="150" t="n"/>
      <c r="JP2" s="254" t="n"/>
      <c r="JS2" s="131" t="inlineStr">
        <is>
          <t>Chaikin's Rating</t>
        </is>
      </c>
      <c r="JT2" s="242">
        <f>'Current Stock List'!AQ430</f>
        <v/>
      </c>
      <c r="JV2" s="150" t="inlineStr">
        <is>
          <t>Sold 11/19/25</t>
        </is>
      </c>
      <c r="JZ2" s="131" t="inlineStr">
        <is>
          <t>Chaikin's Rating</t>
        </is>
      </c>
      <c r="KA2" s="241">
        <f>'Current Stock List'!AQ31</f>
        <v/>
      </c>
      <c r="KC2" s="150" t="n"/>
      <c r="KD2" s="150" t="n"/>
      <c r="KG2" s="131" t="inlineStr">
        <is>
          <t>Chaikin's Rating</t>
        </is>
      </c>
      <c r="KH2" s="242">
        <f>'Current Stock List'!AQ11</f>
        <v/>
      </c>
      <c r="KJ2" s="150" t="n"/>
      <c r="KK2" s="150" t="n"/>
      <c r="KN2" s="131" t="inlineStr">
        <is>
          <t>Chaikin's Rating</t>
        </is>
      </c>
      <c r="KO2" s="242">
        <f>'Current Stock List'!AQ124</f>
        <v/>
      </c>
      <c r="KQ2" s="150" t="inlineStr">
        <is>
          <t>Sold 11/19/25</t>
        </is>
      </c>
      <c r="KR2" s="150" t="n"/>
      <c r="KU2" s="131" t="inlineStr">
        <is>
          <t>Chaikin's Rating</t>
        </is>
      </c>
      <c r="KV2" s="496">
        <f>'Current Stock List'!AQ28</f>
        <v/>
      </c>
      <c r="KX2" s="150" t="inlineStr">
        <is>
          <t>Opened 11/28/25</t>
        </is>
      </c>
      <c r="KY2" s="150" t="n"/>
      <c r="LB2" s="131" t="inlineStr">
        <is>
          <t>Chaikin's Rating</t>
        </is>
      </c>
      <c r="LC2" s="242">
        <f>'Current Stock List'!AQ408</f>
        <v/>
      </c>
      <c r="LE2" s="150" t="n"/>
      <c r="LF2" s="150" t="n"/>
      <c r="LI2" s="131" t="inlineStr">
        <is>
          <t>Chaikin's Rating</t>
        </is>
      </c>
      <c r="LJ2" s="242">
        <f>'Current Stock List'!AQ10</f>
        <v/>
      </c>
      <c r="LL2" s="150" t="n"/>
      <c r="LM2" s="150" t="n"/>
      <c r="LP2" s="131" t="inlineStr">
        <is>
          <t>Chaikin's Rating</t>
        </is>
      </c>
      <c r="LQ2" s="242">
        <f>'Current Stock List'!AQ15</f>
        <v/>
      </c>
      <c r="LS2" s="150" t="n"/>
      <c r="LT2" s="150" t="n"/>
      <c r="LW2" s="131" t="inlineStr">
        <is>
          <t>Chaikin's Rating</t>
        </is>
      </c>
      <c r="LX2" s="242">
        <f>'Current Stock List'!AQ16</f>
        <v/>
      </c>
      <c r="LZ2" s="150" t="inlineStr">
        <is>
          <t>Sold 11/3/25</t>
        </is>
      </c>
      <c r="MD2" s="131" t="inlineStr">
        <is>
          <t>Chaikin's Rating</t>
        </is>
      </c>
      <c r="ME2" s="242">
        <f>'Current Stock List'!AQ27</f>
        <v/>
      </c>
      <c r="MG2" s="150" t="n"/>
      <c r="MH2" s="150" t="n"/>
      <c r="MK2" s="131" t="inlineStr">
        <is>
          <t>Chaikin's Rating</t>
        </is>
      </c>
      <c r="ML2" s="242">
        <f>'Current Stock List'!AQ37</f>
        <v/>
      </c>
      <c r="MN2" s="150" t="n"/>
      <c r="MO2" s="150" t="n"/>
      <c r="MR2" s="131" t="inlineStr">
        <is>
          <t>Chaikin's Rating</t>
        </is>
      </c>
      <c r="MS2" s="174">
        <f>'Current Stock List'!AQ34</f>
        <v/>
      </c>
      <c r="MU2" s="150" t="inlineStr">
        <is>
          <t>Sell</t>
        </is>
      </c>
      <c r="MV2" s="150" t="n"/>
      <c r="MY2" s="131" t="inlineStr">
        <is>
          <t>Chaikin's Rating</t>
        </is>
      </c>
      <c r="MZ2" s="242">
        <f>'Current Stock List'!AQ24</f>
        <v/>
      </c>
      <c r="NB2" s="150" t="n"/>
      <c r="NF2" s="131" t="inlineStr">
        <is>
          <t>Chaikin's Rating</t>
        </is>
      </c>
      <c r="NG2" s="242">
        <f>'Current Stock List'!AQ48</f>
        <v/>
      </c>
      <c r="NI2" s="150" t="inlineStr">
        <is>
          <t>Sell</t>
        </is>
      </c>
      <c r="NM2" s="131" t="inlineStr">
        <is>
          <t>Chaikin's Rating</t>
        </is>
      </c>
      <c r="NN2" s="242">
        <f>'Current Stock List'!AQ25</f>
        <v/>
      </c>
      <c r="NP2" s="150" t="n"/>
      <c r="NQ2" s="150" t="n"/>
      <c r="NT2" s="131" t="inlineStr">
        <is>
          <t>Chaikin's Rating</t>
        </is>
      </c>
      <c r="NU2" s="242">
        <f>'Current Stock List'!AQ49</f>
        <v/>
      </c>
      <c r="NW2" s="150" t="n"/>
      <c r="NX2" s="254" t="n"/>
      <c r="OA2" s="131" t="inlineStr">
        <is>
          <t>Chaikin's Rating</t>
        </is>
      </c>
      <c r="OB2" s="242">
        <f>'Current Stock List'!AQ52</f>
        <v/>
      </c>
      <c r="OD2" s="150" t="inlineStr">
        <is>
          <t>Sell</t>
        </is>
      </c>
      <c r="OH2" s="131" t="inlineStr">
        <is>
          <t>Chaikin's Rating</t>
        </is>
      </c>
      <c r="OI2" s="242">
        <f>'Current Stock List'!AQ26</f>
        <v/>
      </c>
      <c r="OK2" s="150" t="n"/>
      <c r="OL2" s="150" t="n"/>
      <c r="OO2" s="131" t="inlineStr">
        <is>
          <t>Chaikin's Rating</t>
        </is>
      </c>
      <c r="OP2" s="241">
        <f>'Current Stock List'!AQ38</f>
        <v/>
      </c>
      <c r="OR2" s="150" t="inlineStr">
        <is>
          <t>Sell</t>
        </is>
      </c>
      <c r="OV2" s="131" t="inlineStr">
        <is>
          <t>Chaikin's Rating</t>
        </is>
      </c>
      <c r="OW2" s="241">
        <f>'Current Stock List'!AQ140</f>
        <v/>
      </c>
      <c r="OY2" s="150" t="inlineStr">
        <is>
          <t>Sell</t>
        </is>
      </c>
      <c r="OZ2" s="150" t="n"/>
      <c r="PC2" s="131" t="inlineStr">
        <is>
          <t>Chaikin's Rating</t>
        </is>
      </c>
      <c r="PD2" s="242">
        <f>'Current Stock List'!AQ35</f>
        <v/>
      </c>
      <c r="PE2" s="227" t="n"/>
      <c r="PF2" s="150" t="n"/>
      <c r="PG2" s="150" t="n"/>
      <c r="PJ2" s="131" t="inlineStr">
        <is>
          <t>Chaikin's Rating</t>
        </is>
      </c>
      <c r="PK2" s="323">
        <f>'Current Stock List'!AQ32</f>
        <v/>
      </c>
      <c r="PO2" s="39" t="inlineStr">
        <is>
          <t>Trade Price/share</t>
        </is>
      </c>
      <c r="PP2" s="87" t="n"/>
      <c r="PQ2" s="548" t="inlineStr">
        <is>
          <t>Y/B/Invst</t>
        </is>
      </c>
      <c r="PR2" s="93" t="n"/>
      <c r="PT2" s="150" t="n"/>
      <c r="PU2" s="150" t="n"/>
      <c r="PX2" s="131" t="inlineStr">
        <is>
          <t>Chaikin's Rating</t>
        </is>
      </c>
      <c r="PY2" s="323">
        <f>'Current Stock List'!AQ30</f>
        <v/>
      </c>
      <c r="QA2" s="150" t="n"/>
      <c r="QB2" s="150" t="n"/>
      <c r="QE2" s="131" t="inlineStr">
        <is>
          <t>Chaikin's Rating</t>
        </is>
      </c>
      <c r="QF2" s="242">
        <f>'Current Stock List'!AQ409</f>
        <v/>
      </c>
      <c r="QH2" s="150" t="n"/>
      <c r="QI2" s="150" t="n"/>
      <c r="QL2" s="131" t="inlineStr">
        <is>
          <t>Chaikin's Rating</t>
        </is>
      </c>
      <c r="QM2" s="323">
        <f>'Current Stock List'!AQ107</f>
        <v/>
      </c>
      <c r="QO2" s="150" t="n"/>
      <c r="QP2" s="150" t="n"/>
      <c r="QS2" s="131" t="inlineStr">
        <is>
          <t>Chaikin's Rating</t>
        </is>
      </c>
      <c r="QT2" s="381">
        <f>'Current Stock List'!AQ22</f>
        <v/>
      </c>
      <c r="QV2" s="150" t="inlineStr">
        <is>
          <t>Sold 11/3/25</t>
        </is>
      </c>
      <c r="QW2" s="150" t="n"/>
      <c r="QZ2" s="131" t="inlineStr">
        <is>
          <t>Chaikin's Rating</t>
        </is>
      </c>
      <c r="RA2" s="496">
        <f>'Current Stock List'!AQ20</f>
        <v/>
      </c>
      <c r="RC2" s="150" t="n"/>
      <c r="RD2" s="150" t="n"/>
      <c r="RG2" s="131" t="inlineStr">
        <is>
          <t>Chaikin's Rating</t>
        </is>
      </c>
      <c r="RH2" s="242">
        <f>'Current Stock List'!AQ462</f>
        <v/>
      </c>
      <c r="RJ2" s="150" t="inlineStr">
        <is>
          <t>Sell</t>
        </is>
      </c>
      <c r="RN2" s="131" t="inlineStr">
        <is>
          <t>Chaikin's Rating</t>
        </is>
      </c>
      <c r="RO2" s="242">
        <f>'Current Stock List'!AQ46</f>
        <v/>
      </c>
      <c r="RU2" s="131" t="inlineStr">
        <is>
          <t>Chaikin's Rating</t>
        </is>
      </c>
      <c r="RV2" s="323">
        <f>'Current Stock List'!AQ12</f>
        <v/>
      </c>
      <c r="SB2" s="131" t="inlineStr">
        <is>
          <t>Chaikin's Rating</t>
        </is>
      </c>
      <c r="SC2" s="323">
        <f>'Current Stock List'!AQ43</f>
        <v/>
      </c>
      <c r="SE2" s="150" t="n"/>
      <c r="SI2" s="131" t="inlineStr">
        <is>
          <t>Chaikin's Rating</t>
        </is>
      </c>
      <c r="SJ2" s="323">
        <f>'Current Stock List'!AQ40</f>
        <v/>
      </c>
      <c r="SP2" s="131" t="inlineStr">
        <is>
          <t>Chaikin's Rating</t>
        </is>
      </c>
      <c r="SQ2" s="323">
        <f>'Current Stock List'!AQ29</f>
        <v/>
      </c>
      <c r="SS2" s="150" t="n"/>
      <c r="SW2" s="131" t="inlineStr">
        <is>
          <t>Chaikin's Rating</t>
        </is>
      </c>
      <c r="SX2" s="323">
        <f>'Current Stock List'!AQ41</f>
        <v/>
      </c>
      <c r="TD2" s="131" t="inlineStr">
        <is>
          <t>Chaikin's Rating</t>
        </is>
      </c>
      <c r="TE2" s="323">
        <f>'Current Stock List'!AQ23</f>
        <v/>
      </c>
      <c r="TK2" s="131" t="inlineStr">
        <is>
          <t>Chaikin's Rating</t>
        </is>
      </c>
      <c r="TL2" s="323" t="n"/>
      <c r="TR2" s="131" t="inlineStr">
        <is>
          <t>Chaikin's Rating</t>
        </is>
      </c>
      <c r="TS2" s="242">
        <f>'Current Stock List'!AQ50</f>
        <v/>
      </c>
      <c r="TY2" s="131" t="inlineStr">
        <is>
          <t>Chaikin's Rating</t>
        </is>
      </c>
      <c r="TZ2" s="242">
        <f>'Current Stock List'!AQ17</f>
        <v/>
      </c>
      <c r="UF2" s="131" t="inlineStr">
        <is>
          <t>Chaikin's Rating</t>
        </is>
      </c>
      <c r="UG2" s="323" t="n"/>
      <c r="UM2" s="131" t="inlineStr">
        <is>
          <t>Chaikin's Rating</t>
        </is>
      </c>
      <c r="UN2" s="323" t="n"/>
      <c r="UT2" s="131" t="inlineStr">
        <is>
          <t>Chaikin's Rating</t>
        </is>
      </c>
      <c r="UU2" s="323" t="n"/>
      <c r="VA2" s="131" t="inlineStr">
        <is>
          <t>Chaikin's Rating</t>
        </is>
      </c>
      <c r="VB2" s="323" t="n"/>
      <c r="VH2" s="131" t="inlineStr">
        <is>
          <t>Chaikin's Rating</t>
        </is>
      </c>
      <c r="VI2" s="323" t="n"/>
    </row>
    <row r="3" ht="21" customHeight="1" s="545">
      <c r="A3" s="550" t="n"/>
      <c r="B3" s="120" t="n">
        <v>2025</v>
      </c>
      <c r="C3" s="24" t="inlineStr">
        <is>
          <t xml:space="preserve">Market Data </t>
        </is>
      </c>
      <c r="G3" s="80" t="n"/>
      <c r="S3" s="32" t="n"/>
      <c r="W3" s="45" t="n"/>
      <c r="Y3" s="24" t="inlineStr">
        <is>
          <t>Money Market</t>
        </is>
      </c>
      <c r="Z3" s="24" t="n"/>
      <c r="AC3" s="350" t="n"/>
      <c r="AG3" s="548" t="inlineStr">
        <is>
          <t>Cur/Value</t>
        </is>
      </c>
      <c r="AH3" s="87">
        <f>Protfolio!S264</f>
        <v/>
      </c>
      <c r="AJ3" s="150" t="n"/>
      <c r="AN3" s="548" t="inlineStr">
        <is>
          <t>Cur/Value</t>
        </is>
      </c>
      <c r="AO3" s="87">
        <f>Protfolio!V264</f>
        <v/>
      </c>
      <c r="AQ3" s="150" t="n"/>
      <c r="AT3" s="37" t="n"/>
      <c r="AU3" s="548" t="inlineStr">
        <is>
          <t>Cur/Value</t>
        </is>
      </c>
      <c r="AV3" s="87">
        <f>Protfolio!AB264</f>
        <v/>
      </c>
      <c r="AX3" s="150" t="n"/>
      <c r="BA3" s="37" t="n"/>
      <c r="BB3" s="548" t="inlineStr">
        <is>
          <t>Cur/Value</t>
        </is>
      </c>
      <c r="BC3" s="87">
        <f>Protfolio!AE264</f>
        <v/>
      </c>
      <c r="BI3" s="548" t="inlineStr">
        <is>
          <t>Cur/Value</t>
        </is>
      </c>
      <c r="BJ3" s="87">
        <f>Protfolio!AH264</f>
        <v/>
      </c>
      <c r="BL3" s="150" t="n"/>
      <c r="BO3" s="37" t="n"/>
      <c r="BP3" s="548" t="inlineStr">
        <is>
          <t>Cur/Value</t>
        </is>
      </c>
      <c r="BQ3" s="87">
        <f>Protfolio!AK264</f>
        <v/>
      </c>
      <c r="BS3" s="150" t="n"/>
      <c r="BV3" s="37" t="n"/>
      <c r="BW3" s="548" t="inlineStr">
        <is>
          <t>Cur/Value</t>
        </is>
      </c>
      <c r="BX3" s="87">
        <f>Protfolio!AN264</f>
        <v/>
      </c>
      <c r="CD3" s="548" t="inlineStr">
        <is>
          <t>Cur/Value</t>
        </is>
      </c>
      <c r="CE3" s="87">
        <f>Protfolio!AQ264</f>
        <v/>
      </c>
      <c r="CG3" s="150" t="n"/>
      <c r="CJ3" s="37" t="n"/>
      <c r="CK3" s="548" t="inlineStr">
        <is>
          <t>Cur/Value</t>
        </is>
      </c>
      <c r="CL3" s="87">
        <f>Protfolio!AT264</f>
        <v/>
      </c>
      <c r="CN3" s="150" t="n"/>
      <c r="CQ3" s="37" t="n"/>
      <c r="CR3" s="548" t="inlineStr">
        <is>
          <t>Cur/Value</t>
        </is>
      </c>
      <c r="CS3" s="87">
        <f>Protfolio!AW264</f>
        <v/>
      </c>
      <c r="CU3" s="150" t="n"/>
      <c r="CX3" s="37" t="n"/>
      <c r="CY3" s="548" t="inlineStr">
        <is>
          <t>Cur/Value</t>
        </is>
      </c>
      <c r="CZ3" s="87">
        <f>Protfolio!AZ264</f>
        <v/>
      </c>
      <c r="DF3" s="548" t="inlineStr">
        <is>
          <t>Cur/Value</t>
        </is>
      </c>
      <c r="DG3" s="87">
        <f>Protfolio!BC264</f>
        <v/>
      </c>
      <c r="DI3" s="24" t="n"/>
      <c r="DM3" s="548" t="inlineStr">
        <is>
          <t>Cur/Value</t>
        </is>
      </c>
      <c r="DN3" s="87">
        <f>Protfolio!BF264</f>
        <v/>
      </c>
      <c r="DT3" s="548" t="inlineStr">
        <is>
          <t>Cur/Value</t>
        </is>
      </c>
      <c r="DU3" s="87">
        <f>Protfolio!BO264</f>
        <v/>
      </c>
      <c r="DW3" s="150" t="n"/>
      <c r="DZ3" s="37" t="n"/>
      <c r="EA3" s="548" t="inlineStr">
        <is>
          <t>Cur/Value</t>
        </is>
      </c>
      <c r="EB3" s="87">
        <f>Protfolio!BI264</f>
        <v/>
      </c>
      <c r="ED3" s="350" t="n"/>
      <c r="EH3" s="548" t="inlineStr">
        <is>
          <t>Cur/Value</t>
        </is>
      </c>
      <c r="EI3" s="87">
        <f>Protfolio!BL264</f>
        <v/>
      </c>
      <c r="EK3" s="150" t="n"/>
      <c r="EO3" s="548" t="inlineStr">
        <is>
          <t>Cur/Value</t>
        </is>
      </c>
      <c r="EP3" s="87">
        <f>Protfolio!BR264</f>
        <v/>
      </c>
      <c r="ER3" s="151" t="n"/>
      <c r="EU3" s="37" t="n"/>
      <c r="EV3" s="548" t="inlineStr">
        <is>
          <t>Cur/Value</t>
        </is>
      </c>
      <c r="EW3" s="87">
        <f>Protfolio!BU264</f>
        <v/>
      </c>
      <c r="FB3" s="37" t="n"/>
      <c r="FC3" s="548" t="inlineStr">
        <is>
          <t>Cur/Value</t>
        </is>
      </c>
      <c r="FD3" s="87">
        <f>Protfolio!BX264</f>
        <v/>
      </c>
      <c r="FF3" s="150" t="n"/>
      <c r="FJ3" s="548" t="inlineStr">
        <is>
          <t>Cur/Value</t>
        </is>
      </c>
      <c r="FK3" s="87">
        <f>Protfolio!CA264</f>
        <v/>
      </c>
      <c r="FM3" s="351" t="n"/>
      <c r="FQ3" s="548" t="inlineStr">
        <is>
          <t>Cur/Value</t>
        </is>
      </c>
      <c r="FR3" s="87">
        <f>Protfolio!CD264</f>
        <v/>
      </c>
      <c r="FW3" s="37" t="n"/>
      <c r="FX3" s="548" t="inlineStr">
        <is>
          <t>Cur/Value</t>
        </is>
      </c>
      <c r="FY3" s="87">
        <f>Protfolio!CG264</f>
        <v/>
      </c>
      <c r="GD3" s="37" t="n"/>
      <c r="GE3" s="548" t="inlineStr">
        <is>
          <t>Cur/Value</t>
        </is>
      </c>
      <c r="GF3" s="87">
        <f>Protfolio!CJ264</f>
        <v/>
      </c>
      <c r="GK3" s="37" t="n"/>
      <c r="GL3" s="548" t="inlineStr">
        <is>
          <t>Cur/Value</t>
        </is>
      </c>
      <c r="GM3" s="87">
        <f>Protfolio!Y264</f>
        <v/>
      </c>
      <c r="GS3" s="548" t="inlineStr">
        <is>
          <t>Cur/Value</t>
        </is>
      </c>
      <c r="GT3" s="87">
        <f>Protfolio!AQ264</f>
        <v/>
      </c>
      <c r="GZ3" s="548" t="inlineStr">
        <is>
          <t>Cur/Value</t>
        </is>
      </c>
      <c r="HA3" s="87">
        <f>Protfolio!CM264</f>
        <v/>
      </c>
      <c r="HD3" t="inlineStr">
        <is>
          <t>Cur.Val.</t>
        </is>
      </c>
      <c r="HE3" s="87">
        <f>Protfolio!CP264</f>
        <v/>
      </c>
      <c r="HF3" s="23" t="inlineStr">
        <is>
          <t>$ Changes</t>
        </is>
      </c>
      <c r="HG3" s="87">
        <f>16701+13454.65</f>
        <v/>
      </c>
      <c r="HH3" s="39" t="inlineStr">
        <is>
          <t xml:space="preserve"> Exit Price</t>
        </is>
      </c>
      <c r="HI3" s="148">
        <f>HD265*0.75</f>
        <v/>
      </c>
      <c r="HK3" t="inlineStr">
        <is>
          <t>Cur.Val.</t>
        </is>
      </c>
      <c r="HL3" s="87">
        <f>Protfolio!CS264</f>
        <v/>
      </c>
      <c r="HM3" s="23" t="inlineStr">
        <is>
          <t>$ Changes</t>
        </is>
      </c>
      <c r="HN3" s="393" t="n"/>
      <c r="HO3" s="39" t="inlineStr">
        <is>
          <t xml:space="preserve"> Exit Price</t>
        </is>
      </c>
      <c r="HP3" s="148">
        <f>HK265*0.75</f>
        <v/>
      </c>
      <c r="HR3" t="inlineStr">
        <is>
          <t>Cur.Val.</t>
        </is>
      </c>
      <c r="HS3" s="87">
        <f>Protfolio!DN264</f>
        <v/>
      </c>
      <c r="HT3" s="23" t="inlineStr">
        <is>
          <t>$ Changes</t>
        </is>
      </c>
      <c r="HU3" s="393" t="n"/>
      <c r="HV3" s="39" t="inlineStr">
        <is>
          <t xml:space="preserve"> Exit Price</t>
        </is>
      </c>
      <c r="HW3" s="148">
        <f>HR265*0.75</f>
        <v/>
      </c>
      <c r="HY3" t="inlineStr">
        <is>
          <t>Cur.Val.</t>
        </is>
      </c>
      <c r="HZ3" s="87">
        <f>Protfolio!CV264</f>
        <v/>
      </c>
      <c r="IA3" s="23" t="inlineStr">
        <is>
          <t>$ Changes</t>
        </is>
      </c>
      <c r="IB3" s="87">
        <f>19932+10122.11</f>
        <v/>
      </c>
      <c r="IC3" s="39" t="inlineStr">
        <is>
          <t xml:space="preserve"> Exit Price</t>
        </is>
      </c>
      <c r="ID3" s="148">
        <f>HY265*0.75</f>
        <v/>
      </c>
      <c r="IF3" t="inlineStr">
        <is>
          <t>Cur.Val.</t>
        </is>
      </c>
      <c r="IG3" s="87">
        <f>Protfolio!CY264</f>
        <v/>
      </c>
      <c r="IH3" s="23" t="inlineStr">
        <is>
          <t>$ Changes</t>
        </is>
      </c>
      <c r="II3" s="393" t="n"/>
      <c r="IJ3" s="39" t="inlineStr">
        <is>
          <t xml:space="preserve"> Exit Price</t>
        </is>
      </c>
      <c r="IK3" s="148">
        <f>IF265*0.75</f>
        <v/>
      </c>
      <c r="IM3" t="inlineStr">
        <is>
          <t>Cur.Val.</t>
        </is>
      </c>
      <c r="IN3" s="87">
        <f>Protfolio!DB264</f>
        <v/>
      </c>
      <c r="IO3" s="23" t="inlineStr">
        <is>
          <t>$ Changes</t>
        </is>
      </c>
      <c r="IP3" s="393" t="n"/>
      <c r="IQ3" s="39" t="inlineStr">
        <is>
          <t xml:space="preserve"> Exit Price</t>
        </is>
      </c>
      <c r="IR3" s="148">
        <f>IM265*0.75</f>
        <v/>
      </c>
      <c r="IT3" t="inlineStr">
        <is>
          <t>Cur.Val.</t>
        </is>
      </c>
      <c r="IU3" s="87">
        <f>Protfolio!DE264</f>
        <v/>
      </c>
      <c r="IV3" s="23" t="inlineStr">
        <is>
          <t>$ Changes</t>
        </is>
      </c>
      <c r="IW3" s="393" t="n"/>
      <c r="IX3" s="39" t="inlineStr">
        <is>
          <t xml:space="preserve"> Exit Price</t>
        </is>
      </c>
      <c r="IY3" s="148">
        <f>IT265*0.75</f>
        <v/>
      </c>
      <c r="JA3" t="inlineStr">
        <is>
          <t>Cur.Val.</t>
        </is>
      </c>
      <c r="JB3" s="87">
        <f>Protfolio!DH264</f>
        <v/>
      </c>
      <c r="JC3" s="23" t="inlineStr">
        <is>
          <t>$ Changes</t>
        </is>
      </c>
      <c r="JD3" s="393" t="n"/>
      <c r="JE3" s="39" t="inlineStr">
        <is>
          <t xml:space="preserve"> Exit Price</t>
        </is>
      </c>
      <c r="JF3" s="148">
        <f>JA265*0.75</f>
        <v/>
      </c>
      <c r="JH3" t="inlineStr">
        <is>
          <t>Cur.Val.</t>
        </is>
      </c>
      <c r="JI3" s="87">
        <f>Protfolio!DK264</f>
        <v/>
      </c>
      <c r="JJ3" s="23" t="inlineStr">
        <is>
          <t>$ Changes</t>
        </is>
      </c>
      <c r="JK3" s="393" t="n"/>
      <c r="JL3" s="39" t="inlineStr">
        <is>
          <t xml:space="preserve"> Exit Price</t>
        </is>
      </c>
      <c r="JM3" s="148">
        <f>JH265*0.75</f>
        <v/>
      </c>
      <c r="JO3" t="inlineStr">
        <is>
          <t>Cur.Val.</t>
        </is>
      </c>
      <c r="JP3" s="87">
        <f>Protfolio!DQ264</f>
        <v/>
      </c>
      <c r="JQ3" s="23" t="inlineStr">
        <is>
          <t>$ Changes</t>
        </is>
      </c>
      <c r="JR3" s="393" t="n"/>
      <c r="JS3" s="39" t="inlineStr">
        <is>
          <t xml:space="preserve"> Exit Price</t>
        </is>
      </c>
      <c r="JT3" s="148">
        <f>JO265*0.75</f>
        <v/>
      </c>
      <c r="JV3" t="inlineStr">
        <is>
          <t>Cur.Val.</t>
        </is>
      </c>
      <c r="JW3" s="87">
        <f>Protfolio!DT264</f>
        <v/>
      </c>
      <c r="JX3" s="23" t="inlineStr">
        <is>
          <t>$ Changes</t>
        </is>
      </c>
      <c r="JY3" s="393" t="n"/>
      <c r="JZ3" s="39" t="inlineStr">
        <is>
          <t xml:space="preserve"> Exit Price</t>
        </is>
      </c>
      <c r="KA3" s="148">
        <f>JV265*0.75</f>
        <v/>
      </c>
      <c r="KC3" t="inlineStr">
        <is>
          <t>Cur.Val.</t>
        </is>
      </c>
      <c r="KD3" s="87">
        <f>Protfolio!DW264</f>
        <v/>
      </c>
      <c r="KE3" s="23" t="inlineStr">
        <is>
          <t>$ Changes</t>
        </is>
      </c>
      <c r="KF3" s="393" t="n"/>
      <c r="KG3" s="39" t="inlineStr">
        <is>
          <t xml:space="preserve"> Exit Price</t>
        </is>
      </c>
      <c r="KH3" s="148">
        <f>KC265*0.75</f>
        <v/>
      </c>
      <c r="KI3" s="107" t="n"/>
      <c r="KJ3" t="inlineStr">
        <is>
          <t>Cur.Val.</t>
        </is>
      </c>
      <c r="KK3" s="87">
        <f>Protfolio!DZ264</f>
        <v/>
      </c>
      <c r="KL3" s="23" t="inlineStr">
        <is>
          <t>$ Changes</t>
        </is>
      </c>
      <c r="KM3" s="393" t="n"/>
      <c r="KN3" s="39" t="inlineStr">
        <is>
          <t xml:space="preserve"> Exit Price</t>
        </is>
      </c>
      <c r="KO3" s="148">
        <f>KJ265*0.75</f>
        <v/>
      </c>
      <c r="KQ3" t="inlineStr">
        <is>
          <t>Cur.Val.</t>
        </is>
      </c>
      <c r="KR3" s="87">
        <f>Protfolio!EC264</f>
        <v/>
      </c>
      <c r="KS3" s="23" t="inlineStr">
        <is>
          <t>$ Changes</t>
        </is>
      </c>
      <c r="KT3" s="393" t="n"/>
      <c r="KU3" s="39" t="inlineStr">
        <is>
          <t xml:space="preserve"> Exit Price</t>
        </is>
      </c>
      <c r="KV3" s="148">
        <f>KQ265*0.75</f>
        <v/>
      </c>
      <c r="KW3" s="149" t="n"/>
      <c r="KX3" t="inlineStr">
        <is>
          <t>Cur.Val.</t>
        </is>
      </c>
      <c r="KY3" s="87">
        <f>Protfolio!ER264</f>
        <v/>
      </c>
      <c r="KZ3" s="23" t="inlineStr">
        <is>
          <t>$ Changes</t>
        </is>
      </c>
      <c r="LA3" s="393" t="n"/>
      <c r="LB3" s="39" t="inlineStr">
        <is>
          <t xml:space="preserve"> Exit Price</t>
        </is>
      </c>
      <c r="LC3" s="148">
        <f>KX265*0.75</f>
        <v/>
      </c>
      <c r="LE3" t="inlineStr">
        <is>
          <t>Cur.Val.</t>
        </is>
      </c>
      <c r="LF3" s="87">
        <f>Protfolio!EF264</f>
        <v/>
      </c>
      <c r="LG3" s="23" t="inlineStr">
        <is>
          <t>$ Changes</t>
        </is>
      </c>
      <c r="LH3" s="393" t="n"/>
      <c r="LI3" s="39" t="inlineStr">
        <is>
          <t xml:space="preserve"> Exit Price</t>
        </is>
      </c>
      <c r="LJ3" s="148">
        <f>LE265*0.75</f>
        <v/>
      </c>
      <c r="LL3" t="inlineStr">
        <is>
          <t>Cur.Val.</t>
        </is>
      </c>
      <c r="LM3" s="87">
        <f>Protfolio!EI264</f>
        <v/>
      </c>
      <c r="LN3" s="23" t="inlineStr">
        <is>
          <t>$ Changes</t>
        </is>
      </c>
      <c r="LO3" s="393" t="n"/>
      <c r="LP3" s="39" t="inlineStr">
        <is>
          <t xml:space="preserve"> Exit Price</t>
        </is>
      </c>
      <c r="LQ3" s="148">
        <f>LL265*0.75</f>
        <v/>
      </c>
      <c r="LS3" t="inlineStr">
        <is>
          <t>Cur.Val.</t>
        </is>
      </c>
      <c r="LT3" s="87">
        <f>Protfolio!EL264</f>
        <v/>
      </c>
      <c r="LU3" s="23" t="inlineStr">
        <is>
          <t>$ Changes</t>
        </is>
      </c>
      <c r="LV3" s="393" t="n"/>
      <c r="LW3" s="39" t="inlineStr">
        <is>
          <t xml:space="preserve"> Exit Price</t>
        </is>
      </c>
      <c r="LX3" s="148">
        <f>LS265*0.75</f>
        <v/>
      </c>
      <c r="LZ3" t="inlineStr">
        <is>
          <t>Cur.Val.</t>
        </is>
      </c>
      <c r="MA3" s="87">
        <f>Protfolio!EO264</f>
        <v/>
      </c>
      <c r="MB3" s="23" t="inlineStr">
        <is>
          <t>$ Changes</t>
        </is>
      </c>
      <c r="MC3" s="393" t="n"/>
      <c r="MD3" s="39" t="inlineStr">
        <is>
          <t xml:space="preserve"> Exit Price</t>
        </is>
      </c>
      <c r="ME3" s="148">
        <f>LZ265*0.75</f>
        <v/>
      </c>
      <c r="MG3" t="inlineStr">
        <is>
          <t>Cur.Val.</t>
        </is>
      </c>
      <c r="MH3" s="87">
        <f>Protfolio!EU264</f>
        <v/>
      </c>
      <c r="MI3" s="23" t="inlineStr">
        <is>
          <t>$ Changes</t>
        </is>
      </c>
      <c r="MJ3" s="87" t="n">
        <v>15798</v>
      </c>
      <c r="MK3" s="39" t="inlineStr">
        <is>
          <t xml:space="preserve"> Exit Price</t>
        </is>
      </c>
      <c r="ML3" s="148">
        <f>MG265*0.75</f>
        <v/>
      </c>
      <c r="MN3" t="inlineStr">
        <is>
          <t>Cur.Val.</t>
        </is>
      </c>
      <c r="MO3" s="87">
        <f>Protfolio!EX264</f>
        <v/>
      </c>
      <c r="MP3" s="23" t="inlineStr">
        <is>
          <t>$ Changes</t>
        </is>
      </c>
      <c r="MQ3" s="87">
        <f>29853+10394</f>
        <v/>
      </c>
      <c r="MR3" s="39" t="inlineStr">
        <is>
          <t xml:space="preserve"> Exit Price</t>
        </is>
      </c>
      <c r="MS3" s="148">
        <f>EU265*0.75</f>
        <v/>
      </c>
      <c r="MU3" t="inlineStr">
        <is>
          <t>Cur.Val.</t>
        </is>
      </c>
      <c r="MV3" s="87">
        <f>Protfolio!FA264</f>
        <v/>
      </c>
      <c r="MW3" s="23" t="inlineStr">
        <is>
          <t>$ Changes</t>
        </is>
      </c>
      <c r="MX3" s="393" t="n"/>
      <c r="MY3" s="39" t="inlineStr">
        <is>
          <t xml:space="preserve"> Exit Price</t>
        </is>
      </c>
      <c r="MZ3" s="148">
        <f>MU265*0.75</f>
        <v/>
      </c>
      <c r="NB3" t="inlineStr">
        <is>
          <t>Cur.Val.</t>
        </is>
      </c>
      <c r="NC3" s="87">
        <f>Protfolio!FD264</f>
        <v/>
      </c>
      <c r="ND3" s="23" t="inlineStr">
        <is>
          <t>$ Changes</t>
        </is>
      </c>
      <c r="NE3" s="393" t="n"/>
      <c r="NF3" s="39" t="inlineStr">
        <is>
          <t xml:space="preserve"> Exit Price</t>
        </is>
      </c>
      <c r="NG3" s="148">
        <f>NB265*0.75</f>
        <v/>
      </c>
      <c r="NI3" t="inlineStr">
        <is>
          <t>Cur.Val.</t>
        </is>
      </c>
      <c r="NJ3" s="87">
        <f>Protfolio!FG264</f>
        <v/>
      </c>
      <c r="NK3" s="23" t="inlineStr">
        <is>
          <t>$ Changes</t>
        </is>
      </c>
      <c r="NL3" s="393" t="n"/>
      <c r="NM3" s="39" t="inlineStr">
        <is>
          <t xml:space="preserve"> Exit Price</t>
        </is>
      </c>
      <c r="NN3" s="148">
        <f>NI265*0.75</f>
        <v/>
      </c>
      <c r="NP3" t="inlineStr">
        <is>
          <t>Cur.Val.</t>
        </is>
      </c>
      <c r="NQ3" s="87">
        <f>Protfolio!FJ264</f>
        <v/>
      </c>
      <c r="NR3" s="23" t="inlineStr">
        <is>
          <t>$ Changes</t>
        </is>
      </c>
      <c r="NS3" s="393" t="n"/>
      <c r="NT3" s="39" t="inlineStr">
        <is>
          <t xml:space="preserve"> Exit Price</t>
        </is>
      </c>
      <c r="NU3" s="148">
        <f>NP265*0.75</f>
        <v/>
      </c>
      <c r="NW3" t="inlineStr">
        <is>
          <t>Cur.Val.</t>
        </is>
      </c>
      <c r="NX3" s="87">
        <f>Protfolio!FM264</f>
        <v/>
      </c>
      <c r="NY3" s="23" t="inlineStr">
        <is>
          <t>$ Changes</t>
        </is>
      </c>
      <c r="NZ3" s="347" t="n">
        <v>-18462.48</v>
      </c>
      <c r="OA3" s="39" t="inlineStr">
        <is>
          <t xml:space="preserve"> Exit Price</t>
        </is>
      </c>
      <c r="OB3" s="148">
        <f>NW265*0.75</f>
        <v/>
      </c>
      <c r="OD3" t="inlineStr">
        <is>
          <t>Cur.Val.</t>
        </is>
      </c>
      <c r="OE3" s="87">
        <f>Protfolio!FP264</f>
        <v/>
      </c>
      <c r="OF3" s="23" t="inlineStr">
        <is>
          <t>$ Changes</t>
        </is>
      </c>
      <c r="OG3" s="393" t="n"/>
      <c r="OH3" s="39" t="inlineStr">
        <is>
          <t xml:space="preserve"> Exit Price</t>
        </is>
      </c>
      <c r="OI3" s="148">
        <f>OD265*0.75</f>
        <v/>
      </c>
      <c r="OK3" t="inlineStr">
        <is>
          <t>Cur.Val.</t>
        </is>
      </c>
      <c r="OL3" s="87">
        <f>Protfolio!FS264</f>
        <v/>
      </c>
      <c r="OM3" s="23" t="inlineStr">
        <is>
          <t>$ Changes</t>
        </is>
      </c>
      <c r="ON3" s="393" t="n"/>
      <c r="OO3" s="39" t="inlineStr">
        <is>
          <t xml:space="preserve"> Exit Price</t>
        </is>
      </c>
      <c r="OP3" s="148">
        <f>OK265*0.75</f>
        <v/>
      </c>
      <c r="OR3" t="inlineStr">
        <is>
          <t>Cur.Val.</t>
        </is>
      </c>
      <c r="OS3" s="87">
        <f>Protfolio!FV264</f>
        <v/>
      </c>
      <c r="OT3" s="23" t="inlineStr">
        <is>
          <t>$ Changes</t>
        </is>
      </c>
      <c r="OU3" s="393" t="n"/>
      <c r="OV3" s="39" t="inlineStr">
        <is>
          <t xml:space="preserve"> Exit Price</t>
        </is>
      </c>
      <c r="OW3" s="148">
        <f>OR265*0.75</f>
        <v/>
      </c>
      <c r="OY3" t="inlineStr">
        <is>
          <t>Cur.Val.</t>
        </is>
      </c>
      <c r="OZ3" s="87">
        <f>Protfolio!FY264</f>
        <v/>
      </c>
      <c r="PA3" s="23" t="inlineStr">
        <is>
          <t>$ Changes</t>
        </is>
      </c>
      <c r="PB3" s="393" t="n"/>
      <c r="PC3" s="39" t="inlineStr">
        <is>
          <t xml:space="preserve"> Exit Price</t>
        </is>
      </c>
      <c r="PD3" s="148">
        <f>OY265*0.75</f>
        <v/>
      </c>
      <c r="PE3" s="228" t="n"/>
      <c r="PF3" t="inlineStr">
        <is>
          <t>Cur.Val.</t>
        </is>
      </c>
      <c r="PG3" s="87">
        <f>Protfolio!GB264</f>
        <v/>
      </c>
      <c r="PH3" s="23" t="inlineStr">
        <is>
          <t>$ Changes</t>
        </is>
      </c>
      <c r="PI3" s="393" t="n"/>
      <c r="PJ3" s="39" t="inlineStr">
        <is>
          <t xml:space="preserve"> Exit Price</t>
        </is>
      </c>
      <c r="PK3" s="148">
        <f>PF265*0.75</f>
        <v/>
      </c>
      <c r="PQ3" s="548" t="inlineStr">
        <is>
          <t>Cur/Value</t>
        </is>
      </c>
      <c r="PR3" s="87" t="n"/>
      <c r="PT3" t="inlineStr">
        <is>
          <t>Cur.Val.</t>
        </is>
      </c>
      <c r="PU3" s="87">
        <f>Protfolio!GE264</f>
        <v/>
      </c>
      <c r="PV3" s="23" t="inlineStr">
        <is>
          <t>$ Changes</t>
        </is>
      </c>
      <c r="PW3" s="393" t="n"/>
      <c r="PX3" s="39" t="inlineStr">
        <is>
          <t xml:space="preserve"> Exit Price</t>
        </is>
      </c>
      <c r="PY3" s="148">
        <f>PT265*0.75</f>
        <v/>
      </c>
      <c r="QA3" t="inlineStr">
        <is>
          <t>Cur.Val.</t>
        </is>
      </c>
      <c r="QB3" s="87">
        <f>Protfolio!GH264</f>
        <v/>
      </c>
      <c r="QC3" s="23" t="inlineStr">
        <is>
          <t>$ Changes</t>
        </is>
      </c>
      <c r="QD3" s="393" t="n"/>
      <c r="QE3" s="39" t="inlineStr">
        <is>
          <t xml:space="preserve"> Exit Price</t>
        </is>
      </c>
      <c r="QF3" s="148">
        <f>QA265*0.75</f>
        <v/>
      </c>
      <c r="QH3" t="inlineStr">
        <is>
          <t>Cur.Val.</t>
        </is>
      </c>
      <c r="QI3" s="87">
        <f>Protfolio!GK264</f>
        <v/>
      </c>
      <c r="QJ3" s="23" t="inlineStr">
        <is>
          <t>$ Changes</t>
        </is>
      </c>
      <c r="QK3" s="393" t="n"/>
      <c r="QL3" s="39" t="inlineStr">
        <is>
          <t xml:space="preserve"> Exit Price</t>
        </is>
      </c>
      <c r="QM3" s="148">
        <f>QH265*0.75</f>
        <v/>
      </c>
      <c r="QO3" t="inlineStr">
        <is>
          <t>Cur.Val.</t>
        </is>
      </c>
      <c r="QP3" s="87">
        <f>Protfolio!GN264</f>
        <v/>
      </c>
      <c r="QQ3" s="23" t="inlineStr">
        <is>
          <t>$ Changes</t>
        </is>
      </c>
      <c r="QR3" s="393" t="n"/>
      <c r="QS3" s="39" t="inlineStr">
        <is>
          <t xml:space="preserve"> Exit Price</t>
        </is>
      </c>
      <c r="QT3" s="148">
        <f>QO265*0.75</f>
        <v/>
      </c>
      <c r="QV3" t="inlineStr">
        <is>
          <t>Cur.Val.</t>
        </is>
      </c>
      <c r="QW3" s="87">
        <f>Protfolio!GQ264</f>
        <v/>
      </c>
      <c r="QX3" s="23" t="inlineStr">
        <is>
          <t>$ Changes</t>
        </is>
      </c>
      <c r="QY3" s="393" t="n"/>
      <c r="QZ3" s="39" t="inlineStr">
        <is>
          <t xml:space="preserve"> Exit Price</t>
        </is>
      </c>
      <c r="RA3" s="148">
        <f>QV265*0.75</f>
        <v/>
      </c>
      <c r="RC3" t="inlineStr">
        <is>
          <t>Cur.Val.</t>
        </is>
      </c>
      <c r="RD3" s="87">
        <f>Protfolio!GT264</f>
        <v/>
      </c>
      <c r="RE3" s="23" t="inlineStr">
        <is>
          <t>$ Changes</t>
        </is>
      </c>
      <c r="RF3" s="393" t="n"/>
      <c r="RG3" s="39" t="inlineStr">
        <is>
          <t xml:space="preserve"> Exit Price</t>
        </is>
      </c>
      <c r="RH3" s="148">
        <f>RC265*0.75</f>
        <v/>
      </c>
      <c r="RJ3" t="inlineStr">
        <is>
          <t>Cur.Val.</t>
        </is>
      </c>
      <c r="RK3" s="87">
        <f>Protfolio!GW264</f>
        <v/>
      </c>
      <c r="RM3" s="393" t="n"/>
      <c r="RN3" s="39" t="inlineStr">
        <is>
          <t xml:space="preserve"> Exit Price</t>
        </is>
      </c>
      <c r="RO3" s="148">
        <f>RJ265*0.75</f>
        <v/>
      </c>
      <c r="RQ3" t="inlineStr">
        <is>
          <t>Cur.Val.</t>
        </is>
      </c>
      <c r="RR3" s="87">
        <f>Protfolio!GZ264</f>
        <v/>
      </c>
      <c r="RT3" s="87" t="n">
        <v>26300</v>
      </c>
      <c r="RU3" s="39" t="inlineStr">
        <is>
          <t xml:space="preserve"> Exit Price</t>
        </is>
      </c>
      <c r="RV3" s="148">
        <f>RQ265*0.75</f>
        <v/>
      </c>
      <c r="RX3" t="inlineStr">
        <is>
          <t>Cur.Val.</t>
        </is>
      </c>
      <c r="RY3" s="87">
        <f>Protfolio!HC264</f>
        <v/>
      </c>
      <c r="SA3" s="87">
        <f>21878</f>
        <v/>
      </c>
      <c r="SB3" s="39" t="inlineStr">
        <is>
          <t xml:space="preserve"> Exit Price</t>
        </is>
      </c>
      <c r="SC3" s="148">
        <f>RX265*0.75</f>
        <v/>
      </c>
      <c r="SE3" t="inlineStr">
        <is>
          <t>Cur.Val.</t>
        </is>
      </c>
      <c r="SF3" s="87">
        <f>Protfolio!HF264</f>
        <v/>
      </c>
      <c r="SH3" s="87">
        <f>19075+7365.57</f>
        <v/>
      </c>
      <c r="SI3" s="39" t="inlineStr">
        <is>
          <t xml:space="preserve"> Exit Price</t>
        </is>
      </c>
      <c r="SJ3" s="148">
        <f>SE265*0.75</f>
        <v/>
      </c>
      <c r="SL3" t="inlineStr">
        <is>
          <t>Cur.Val.</t>
        </is>
      </c>
      <c r="SM3" s="87">
        <f>Protfolio!HI264</f>
        <v/>
      </c>
      <c r="SO3" s="87" t="n"/>
      <c r="SP3" s="39" t="inlineStr">
        <is>
          <t xml:space="preserve"> Exit Price</t>
        </is>
      </c>
      <c r="SQ3" s="148">
        <f>SL265*0.75</f>
        <v/>
      </c>
      <c r="SS3" t="inlineStr">
        <is>
          <t>Cur.Val.</t>
        </is>
      </c>
      <c r="ST3" s="87">
        <f>Protfolio!HL264</f>
        <v/>
      </c>
      <c r="SV3" s="87" t="n">
        <v>16975</v>
      </c>
      <c r="SW3" s="39" t="inlineStr">
        <is>
          <t xml:space="preserve"> Exit Price</t>
        </is>
      </c>
      <c r="SX3" s="148">
        <f>SS265*0.75</f>
        <v/>
      </c>
      <c r="SZ3" t="inlineStr">
        <is>
          <t>Cur.Val.</t>
        </is>
      </c>
      <c r="TA3" s="87">
        <f>Protfolio!HO264</f>
        <v/>
      </c>
      <c r="TC3" s="87" t="n"/>
      <c r="TD3" s="39" t="inlineStr">
        <is>
          <t xml:space="preserve"> Exit Price</t>
        </is>
      </c>
      <c r="TE3" s="148">
        <f>SZ265*0.75</f>
        <v/>
      </c>
      <c r="TG3" t="inlineStr">
        <is>
          <t>Cur.Val.</t>
        </is>
      </c>
      <c r="TH3" s="87">
        <f>Protfolio!HR264</f>
        <v/>
      </c>
      <c r="TJ3" s="87" t="n"/>
      <c r="TK3" s="39" t="inlineStr">
        <is>
          <t xml:space="preserve"> Exit Price</t>
        </is>
      </c>
      <c r="TL3" s="148">
        <f>TG265*0.75</f>
        <v/>
      </c>
      <c r="TN3" t="inlineStr">
        <is>
          <t>Cur.Val.</t>
        </is>
      </c>
      <c r="TO3" s="87">
        <f>Protfolio!HU264</f>
        <v/>
      </c>
      <c r="TQ3" s="87" t="n"/>
      <c r="TR3" s="39" t="inlineStr">
        <is>
          <t xml:space="preserve"> Exit Price</t>
        </is>
      </c>
      <c r="TS3" s="148">
        <f>TN265*0.75</f>
        <v/>
      </c>
      <c r="TU3" t="inlineStr">
        <is>
          <t>Cur.Val.</t>
        </is>
      </c>
      <c r="TV3" s="87">
        <f>Protfolio!HD264</f>
        <v/>
      </c>
      <c r="TX3" s="87" t="n"/>
      <c r="TY3" s="39" t="inlineStr">
        <is>
          <t xml:space="preserve"> Exit Price</t>
        </is>
      </c>
      <c r="TZ3" s="148">
        <f>TU265*0.75</f>
        <v/>
      </c>
      <c r="UB3" t="inlineStr">
        <is>
          <t>Cur.Val.</t>
        </is>
      </c>
      <c r="UC3" s="87">
        <f>Protfolio!HK264</f>
        <v/>
      </c>
      <c r="UE3" s="87" t="n"/>
      <c r="UF3" s="39" t="inlineStr">
        <is>
          <t xml:space="preserve"> Exit Price</t>
        </is>
      </c>
      <c r="UG3" s="148">
        <f>UB265*0.75</f>
        <v/>
      </c>
      <c r="UI3" t="inlineStr">
        <is>
          <t>Cur.Val.</t>
        </is>
      </c>
      <c r="UJ3" s="87">
        <f>Protfolio!HR264</f>
        <v/>
      </c>
      <c r="UL3" s="87" t="n"/>
      <c r="UM3" s="39" t="inlineStr">
        <is>
          <t xml:space="preserve"> Exit Price</t>
        </is>
      </c>
      <c r="UN3" s="148">
        <f>UI265*0.75</f>
        <v/>
      </c>
      <c r="UP3" t="inlineStr">
        <is>
          <t>Cur.Val.</t>
        </is>
      </c>
      <c r="UQ3" s="87">
        <f>Protfolio!IR264</f>
        <v/>
      </c>
      <c r="US3" s="87" t="n"/>
      <c r="UT3" s="39" t="inlineStr">
        <is>
          <t xml:space="preserve"> Exit Price</t>
        </is>
      </c>
      <c r="UU3" s="148">
        <f>UP265*0.75</f>
        <v/>
      </c>
      <c r="UW3" t="inlineStr">
        <is>
          <t>Cur.Val.</t>
        </is>
      </c>
      <c r="UX3" s="87">
        <f>Protfolio!IY264</f>
        <v/>
      </c>
      <c r="UZ3" s="87" t="n"/>
      <c r="VA3" s="39" t="inlineStr">
        <is>
          <t xml:space="preserve"> Exit Price</t>
        </is>
      </c>
      <c r="VB3" s="148">
        <f>UW265*0.75</f>
        <v/>
      </c>
      <c r="VD3" t="inlineStr">
        <is>
          <t>Cur.Val.</t>
        </is>
      </c>
      <c r="VE3" s="87">
        <f>Protfolio!JF264</f>
        <v/>
      </c>
      <c r="VG3" s="87" t="n"/>
      <c r="VH3" s="39" t="inlineStr">
        <is>
          <t xml:space="preserve"> Exit Price</t>
        </is>
      </c>
      <c r="VI3" s="148">
        <f>VD265*0.75</f>
        <v/>
      </c>
    </row>
    <row r="4" ht="19" customHeight="1" s="545">
      <c r="A4" s="548" t="inlineStr">
        <is>
          <t>1st. Trade</t>
        </is>
      </c>
      <c r="D4" s="235" t="n"/>
      <c r="G4" s="135" t="n"/>
      <c r="H4" s="235" t="n"/>
      <c r="K4" s="135" t="n"/>
      <c r="L4" s="235" t="n"/>
      <c r="M4" s="32" t="n"/>
      <c r="O4" s="135" t="n"/>
      <c r="P4" s="235" t="n"/>
      <c r="Q4" s="32" t="n"/>
      <c r="S4" s="32" t="n"/>
      <c r="T4" s="32">
        <f>(T42-T58)/T42</f>
        <v/>
      </c>
      <c r="X4" s="32" t="n"/>
      <c r="Z4" s="39" t="inlineStr">
        <is>
          <t>Cur/Value</t>
        </is>
      </c>
      <c r="AA4" s="87">
        <f>Protfolio!P264</f>
        <v/>
      </c>
      <c r="AC4" s="71" t="inlineStr">
        <is>
          <t>Large Cap Growth Funds</t>
        </is>
      </c>
      <c r="AG4" s="39" t="inlineStr">
        <is>
          <t>Annual/Cng</t>
        </is>
      </c>
      <c r="AH4" s="87" t="n">
        <v>-15000</v>
      </c>
      <c r="AN4" s="39" t="inlineStr">
        <is>
          <t>Annual/Cng</t>
        </is>
      </c>
      <c r="AO4" s="87" t="n">
        <v>-10000</v>
      </c>
      <c r="AU4" s="39" t="inlineStr">
        <is>
          <t>Annual/Cng</t>
        </is>
      </c>
      <c r="AV4" s="87" t="n"/>
      <c r="AX4" s="71" t="inlineStr">
        <is>
          <t>Large Cap Blended Funds</t>
        </is>
      </c>
      <c r="BB4" s="39" t="inlineStr">
        <is>
          <t>Annual/Cng</t>
        </is>
      </c>
      <c r="BC4" s="87" t="n"/>
      <c r="BE4" s="71" t="inlineStr">
        <is>
          <t>Large Cap Value Funds</t>
        </is>
      </c>
      <c r="BI4" s="39" t="inlineStr">
        <is>
          <t>Annual/Cng</t>
        </is>
      </c>
      <c r="BJ4" s="87" t="n"/>
      <c r="BL4" s="71" t="inlineStr">
        <is>
          <t>Mid Cap Growth Funds</t>
        </is>
      </c>
      <c r="BP4" s="39" t="inlineStr">
        <is>
          <t>Annual/Cng</t>
        </is>
      </c>
      <c r="BQ4" s="87" t="n">
        <v>-15000</v>
      </c>
      <c r="BS4" s="71" t="inlineStr">
        <is>
          <t>Mid Cap Blended Funds</t>
        </is>
      </c>
      <c r="BW4" s="39" t="inlineStr">
        <is>
          <t>Annual/Cng</t>
        </is>
      </c>
      <c r="BX4" s="87" t="n">
        <v>-10000</v>
      </c>
      <c r="BZ4" s="71" t="inlineStr">
        <is>
          <t>Mid Cap Value Funds</t>
        </is>
      </c>
      <c r="CD4" s="39" t="inlineStr">
        <is>
          <t>Annual/Cng</t>
        </is>
      </c>
      <c r="CE4" s="87" t="n"/>
      <c r="CG4" s="71" t="inlineStr">
        <is>
          <t>Small Cap Growth</t>
        </is>
      </c>
      <c r="CK4" s="39" t="inlineStr">
        <is>
          <t>Annual/Cng</t>
        </is>
      </c>
      <c r="CL4" s="87" t="n"/>
      <c r="CR4" s="39" t="inlineStr">
        <is>
          <t>Annual/Cng</t>
        </is>
      </c>
      <c r="CS4" s="87" t="n"/>
      <c r="CU4" s="71" t="inlineStr">
        <is>
          <t>Small Cap Blended Funds</t>
        </is>
      </c>
      <c r="CY4" s="39" t="inlineStr">
        <is>
          <t>Annual/Cng</t>
        </is>
      </c>
      <c r="CZ4" s="87" t="n"/>
      <c r="DB4" s="71" t="inlineStr">
        <is>
          <t>Small Cap Value Funds</t>
        </is>
      </c>
      <c r="DF4" s="39" t="inlineStr">
        <is>
          <t>Annual/Cng</t>
        </is>
      </c>
      <c r="DG4" s="87" t="n"/>
      <c r="DI4" s="71" t="inlineStr">
        <is>
          <t>International Large Growth Funds</t>
        </is>
      </c>
      <c r="DM4" s="39" t="inlineStr">
        <is>
          <t>Annual/Cng</t>
        </is>
      </c>
      <c r="DN4" s="87" t="n"/>
      <c r="DP4" s="71" t="inlineStr">
        <is>
          <t>International Lg Blend Funds</t>
        </is>
      </c>
      <c r="DT4" s="39" t="inlineStr">
        <is>
          <t>Annual/Cng</t>
        </is>
      </c>
      <c r="DU4" s="87" t="n">
        <v>10000</v>
      </c>
      <c r="EA4" s="39" t="inlineStr">
        <is>
          <t>Annual/Cng</t>
        </is>
      </c>
      <c r="EB4" s="87" t="n"/>
      <c r="ED4" s="71" t="inlineStr">
        <is>
          <t xml:space="preserve">Technology Sector Fund </t>
        </is>
      </c>
      <c r="EH4" s="39" t="inlineStr">
        <is>
          <t>Annual/Cng</t>
        </is>
      </c>
      <c r="EI4" s="87" t="n"/>
      <c r="EK4" s="71" t="inlineStr">
        <is>
          <t xml:space="preserve">Communication Sector Fund </t>
        </is>
      </c>
      <c r="EO4" s="39" t="inlineStr">
        <is>
          <t>Annual/Cng</t>
        </is>
      </c>
      <c r="EP4" s="87">
        <f>15000-15000</f>
        <v/>
      </c>
      <c r="ER4" s="71" t="inlineStr">
        <is>
          <t xml:space="preserve">Real Estate Sector Fund </t>
        </is>
      </c>
      <c r="EV4" s="39" t="inlineStr">
        <is>
          <t>Annual/Cng</t>
        </is>
      </c>
      <c r="EW4" s="87" t="n"/>
      <c r="EY4" s="71" t="inlineStr">
        <is>
          <t xml:space="preserve">Precious Metals Sector Fund </t>
        </is>
      </c>
      <c r="FC4" s="39" t="inlineStr">
        <is>
          <t>Annual/Cng</t>
        </is>
      </c>
      <c r="FD4" s="87" t="n">
        <v>20000</v>
      </c>
      <c r="FF4" s="71" t="inlineStr">
        <is>
          <t>Energr Sector Fund</t>
        </is>
      </c>
      <c r="FJ4" s="39" t="inlineStr">
        <is>
          <t>Annual/Cng</t>
        </is>
      </c>
      <c r="FK4" s="87" t="n">
        <v>20000</v>
      </c>
      <c r="FM4" s="71" t="inlineStr">
        <is>
          <t>Financial Sector Fund</t>
        </is>
      </c>
      <c r="FQ4" s="39" t="inlineStr">
        <is>
          <t>Annual/Cng</t>
        </is>
      </c>
      <c r="FR4" s="87" t="n">
        <v>-10000</v>
      </c>
      <c r="FT4" s="71" t="inlineStr">
        <is>
          <t>Consumer Retail Sector Fund</t>
        </is>
      </c>
      <c r="FX4" s="39" t="inlineStr">
        <is>
          <t>Annual/Cng</t>
        </is>
      </c>
      <c r="FY4" s="87" t="n"/>
      <c r="GA4" s="71" t="inlineStr">
        <is>
          <t>Consum Defens Sector Fund</t>
        </is>
      </c>
      <c r="GE4" s="39" t="inlineStr">
        <is>
          <t>Annual/Cng</t>
        </is>
      </c>
      <c r="GF4" s="87" t="n"/>
      <c r="GG4" s="45" t="n"/>
      <c r="GH4" s="105" t="inlineStr">
        <is>
          <t>Health Sector Fund</t>
        </is>
      </c>
      <c r="GL4" s="39" t="inlineStr">
        <is>
          <t>Annual/Cng</t>
        </is>
      </c>
      <c r="GM4" s="87" t="n"/>
      <c r="GO4" s="105" t="inlineStr">
        <is>
          <t>Health Sector Fund</t>
        </is>
      </c>
      <c r="GS4" s="39" t="inlineStr">
        <is>
          <t>Annual/Cng</t>
        </is>
      </c>
      <c r="GT4" s="87" t="n">
        <v>5000</v>
      </c>
      <c r="GV4" s="71" t="inlineStr">
        <is>
          <t>Infrastructure Sector Fund</t>
        </is>
      </c>
      <c r="GZ4" s="39" t="inlineStr">
        <is>
          <t>Annual/Cng</t>
        </is>
      </c>
      <c r="HA4" s="87" t="n">
        <v>20000</v>
      </c>
      <c r="HD4" s="71" t="inlineStr">
        <is>
          <t>Stocks Automotive Technology</t>
        </is>
      </c>
      <c r="HH4" s="39" t="inlineStr">
        <is>
          <t>trade/share</t>
        </is>
      </c>
      <c r="HI4" s="91" t="n">
        <v>331.02</v>
      </c>
      <c r="HK4" s="71" t="inlineStr">
        <is>
          <t>Industrials - Aerospace &amp; Defense</t>
        </is>
      </c>
      <c r="HO4" s="39" t="inlineStr">
        <is>
          <t>trade/share</t>
        </is>
      </c>
      <c r="HP4" s="584" t="n">
        <v>90.3904</v>
      </c>
      <c r="HR4" s="71" t="inlineStr">
        <is>
          <t>Stocks Energy</t>
        </is>
      </c>
      <c r="HU4" s="548" t="n"/>
      <c r="HV4" s="39" t="inlineStr">
        <is>
          <t>trade/share</t>
        </is>
      </c>
      <c r="HW4" s="91" t="n">
        <v>108.65</v>
      </c>
      <c r="HY4" s="71" t="inlineStr">
        <is>
          <t>Stock - Tech - Semiconductors</t>
        </is>
      </c>
      <c r="IC4" s="39" t="inlineStr">
        <is>
          <t>trade/share</t>
        </is>
      </c>
      <c r="ID4" s="91" t="n">
        <v>164.62</v>
      </c>
      <c r="IF4" s="71" t="inlineStr">
        <is>
          <t>Stock - Tech - Semiconductors</t>
        </is>
      </c>
      <c r="IJ4" s="39" t="inlineStr">
        <is>
          <t>trade/share</t>
        </is>
      </c>
      <c r="IK4" s="91" t="n">
        <v>255.5</v>
      </c>
      <c r="IM4" s="71" t="inlineStr">
        <is>
          <t>Industrals - Aerospace &amp; Defense</t>
        </is>
      </c>
      <c r="IQ4" s="39" t="inlineStr">
        <is>
          <t>trade/share</t>
        </is>
      </c>
      <c r="IR4" s="91" t="n">
        <v>225.49</v>
      </c>
      <c r="IT4" s="71" t="inlineStr">
        <is>
          <t xml:space="preserve">Materials - Metals &amp; Mining </t>
        </is>
      </c>
      <c r="IW4" s="548" t="n"/>
      <c r="IX4" s="39" t="inlineStr">
        <is>
          <t>trade/share</t>
        </is>
      </c>
      <c r="IY4" s="91" t="n">
        <v>61.37</v>
      </c>
      <c r="JA4" s="71" t="inlineStr">
        <is>
          <t>IT - Semiconductors</t>
        </is>
      </c>
      <c r="JD4" s="548" t="n"/>
      <c r="JE4" s="39" t="inlineStr">
        <is>
          <t>trade/share</t>
        </is>
      </c>
      <c r="JF4" s="91" t="n">
        <v>647.12</v>
      </c>
      <c r="JH4" s="71" t="inlineStr">
        <is>
          <t>Stocks Technology Software</t>
        </is>
      </c>
      <c r="JL4" s="39" t="inlineStr">
        <is>
          <t>trade/share</t>
        </is>
      </c>
      <c r="JM4" s="91" t="n">
        <v>454.98</v>
      </c>
      <c r="JO4" s="71" t="inlineStr">
        <is>
          <t>Materials - Metals Mining</t>
        </is>
      </c>
      <c r="JS4" s="39" t="inlineStr">
        <is>
          <t>trade/share</t>
        </is>
      </c>
      <c r="JT4" s="91" t="n">
        <v>29.635</v>
      </c>
      <c r="JV4" s="71" t="inlineStr">
        <is>
          <t>Materials - Metals - Uranium</t>
        </is>
      </c>
      <c r="JZ4" s="39" t="inlineStr">
        <is>
          <t>trade/share</t>
        </is>
      </c>
      <c r="KA4" s="91" t="n">
        <v>2.53</v>
      </c>
      <c r="KC4" s="71" t="inlineStr">
        <is>
          <t>Energy - Oil &amp; Gas</t>
        </is>
      </c>
      <c r="KG4" s="39" t="inlineStr">
        <is>
          <t>trade/share</t>
        </is>
      </c>
      <c r="KH4" s="91" t="n">
        <v>19.48</v>
      </c>
      <c r="KI4" s="37" t="n"/>
      <c r="KJ4" s="71" t="inlineStr">
        <is>
          <t>IT - Semiconductors</t>
        </is>
      </c>
      <c r="KN4" s="39" t="inlineStr">
        <is>
          <t>trade/share</t>
        </is>
      </c>
      <c r="KO4" s="91" t="n">
        <v>160.08</v>
      </c>
      <c r="KQ4" s="71" t="inlineStr">
        <is>
          <t>Materials - Metals - Copper</t>
        </is>
      </c>
      <c r="KU4" s="39" t="inlineStr">
        <is>
          <t>trade/share</t>
        </is>
      </c>
      <c r="KV4" s="91" t="n">
        <v>2.62</v>
      </c>
      <c r="KW4" s="37" t="n"/>
      <c r="KX4" s="71" t="inlineStr">
        <is>
          <t>Industrials - Equip. (Robotics)</t>
        </is>
      </c>
      <c r="LB4" s="39" t="inlineStr">
        <is>
          <t>trade/share</t>
        </is>
      </c>
      <c r="LC4" s="91" t="n">
        <v>71.93000000000001</v>
      </c>
      <c r="LD4" s="37" t="n"/>
      <c r="LE4" s="71" t="inlineStr">
        <is>
          <t>Energy - N/G Producer</t>
        </is>
      </c>
      <c r="LI4" s="39" t="inlineStr">
        <is>
          <t>trade/share</t>
        </is>
      </c>
      <c r="LJ4" s="91" t="n">
        <v>52.92</v>
      </c>
      <c r="LL4" s="71" t="inlineStr">
        <is>
          <t>Materials - Gold Royalties</t>
        </is>
      </c>
      <c r="LP4" s="39" t="inlineStr">
        <is>
          <t>trade/share</t>
        </is>
      </c>
      <c r="LQ4" s="91" t="n">
        <v>123.1</v>
      </c>
      <c r="LS4" s="71" t="inlineStr">
        <is>
          <t>Materials - Gold mining</t>
        </is>
      </c>
      <c r="LW4" s="39" t="inlineStr">
        <is>
          <t>trade/share</t>
        </is>
      </c>
      <c r="LX4" s="91" t="n">
        <v>14.75</v>
      </c>
      <c r="LZ4" s="71" t="inlineStr">
        <is>
          <t>Materials - Metals - Copper</t>
        </is>
      </c>
      <c r="MD4" s="39" t="inlineStr">
        <is>
          <t>trade/share</t>
        </is>
      </c>
      <c r="ME4" s="91" t="n">
        <v>22.25</v>
      </c>
      <c r="MG4" s="71" t="inlineStr">
        <is>
          <t>Utilities - Electrical generation</t>
        </is>
      </c>
      <c r="MK4" s="39" t="inlineStr">
        <is>
          <t>trade/share</t>
        </is>
      </c>
      <c r="ML4" s="91" t="n">
        <v>37.96</v>
      </c>
      <c r="MN4" s="71" t="inlineStr">
        <is>
          <t>Industrials</t>
        </is>
      </c>
      <c r="MR4" s="39" t="inlineStr">
        <is>
          <t>trade/share</t>
        </is>
      </c>
      <c r="MS4" s="91" t="n">
        <v>125.9</v>
      </c>
      <c r="MU4" s="71" t="inlineStr">
        <is>
          <t>Materials Rare Earth - Antimony</t>
        </is>
      </c>
      <c r="MY4" s="39" t="inlineStr">
        <is>
          <t>trade/share</t>
        </is>
      </c>
      <c r="MZ4" s="91" t="n">
        <v>15.38</v>
      </c>
      <c r="NB4" s="71" t="inlineStr">
        <is>
          <t>Aerospace and defence</t>
        </is>
      </c>
      <c r="NF4" s="39" t="inlineStr">
        <is>
          <t>trade/share</t>
        </is>
      </c>
      <c r="NG4" s="91" t="n">
        <v>226.74</v>
      </c>
      <c r="NI4" s="71" t="inlineStr">
        <is>
          <t>Materials - Silver Minning</t>
        </is>
      </c>
      <c r="NM4" s="39" t="inlineStr">
        <is>
          <t>trade/share</t>
        </is>
      </c>
      <c r="NN4" s="91" t="n">
        <v>5.97</v>
      </c>
      <c r="NP4" s="71" t="inlineStr">
        <is>
          <t>Industrials - Energy Production</t>
        </is>
      </c>
      <c r="NT4" s="39" t="inlineStr">
        <is>
          <t>trade/share</t>
        </is>
      </c>
      <c r="NU4" s="91" t="n">
        <v>476.16</v>
      </c>
      <c r="NW4" s="71" t="inlineStr">
        <is>
          <t xml:space="preserve">Consumer Discretionary </t>
        </is>
      </c>
      <c r="OA4" s="39" t="inlineStr">
        <is>
          <t>trade/share</t>
        </is>
      </c>
      <c r="OB4" s="91" t="n">
        <v>267.14</v>
      </c>
      <c r="OD4" s="71" t="inlineStr">
        <is>
          <t>Materials - Rare Earth Minerals</t>
        </is>
      </c>
      <c r="OH4" s="39" t="inlineStr">
        <is>
          <t>trade/share</t>
        </is>
      </c>
      <c r="OI4" s="91" t="n">
        <v>1.87</v>
      </c>
      <c r="OK4" s="71" t="inlineStr">
        <is>
          <t>Materials - Chemicles uranium</t>
        </is>
      </c>
      <c r="OO4" s="39" t="inlineStr">
        <is>
          <t>trade/share</t>
        </is>
      </c>
      <c r="OP4" s="91" t="n">
        <v>92.61</v>
      </c>
      <c r="OR4" s="71" t="inlineStr">
        <is>
          <t xml:space="preserve">Materials - Mining &amp; Metals </t>
        </is>
      </c>
      <c r="OV4" s="39" t="inlineStr">
        <is>
          <t>trade/share</t>
        </is>
      </c>
      <c r="OW4" s="91" t="n">
        <v>7.7</v>
      </c>
      <c r="OY4" s="71" t="inlineStr">
        <is>
          <t>Industrials - Aerospace &amp; Defence</t>
        </is>
      </c>
      <c r="PC4" s="39" t="inlineStr">
        <is>
          <t>trade/share</t>
        </is>
      </c>
      <c r="PD4" s="91" t="n">
        <v>146.98</v>
      </c>
      <c r="PE4" s="37" t="n"/>
      <c r="PF4" s="71" t="inlineStr">
        <is>
          <t>IT</t>
        </is>
      </c>
      <c r="PJ4" s="39" t="inlineStr">
        <is>
          <t>trade/share</t>
        </is>
      </c>
      <c r="PK4" s="91" t="n">
        <v>242</v>
      </c>
      <c r="PM4" s="71" t="inlineStr">
        <is>
          <t>Fund Blank</t>
        </is>
      </c>
      <c r="PQ4" s="39" t="inlineStr">
        <is>
          <t>Annual/Cng</t>
        </is>
      </c>
      <c r="PR4" s="87" t="n"/>
      <c r="PT4" s="71" t="inlineStr">
        <is>
          <t>Materials - Uranium/Rare Earth &amp; refinning</t>
        </is>
      </c>
      <c r="PX4" s="39" t="inlineStr">
        <is>
          <t>trade/share</t>
        </is>
      </c>
      <c r="PY4" s="91" t="n">
        <v>12.73</v>
      </c>
      <c r="QA4" s="71" t="inlineStr">
        <is>
          <t>IT -  Software application</t>
        </is>
      </c>
      <c r="QE4" s="39" t="inlineStr">
        <is>
          <t>trade/share</t>
        </is>
      </c>
      <c r="QF4" s="91" t="n">
        <v>337.39</v>
      </c>
      <c r="QH4" s="71" t="inlineStr">
        <is>
          <t>Materials - Metals - Gold/Copper</t>
        </is>
      </c>
      <c r="QL4" s="39" t="inlineStr">
        <is>
          <t>trade/share</t>
        </is>
      </c>
      <c r="QM4" s="91" t="n">
        <v>2.51</v>
      </c>
      <c r="QO4" s="71" t="inlineStr">
        <is>
          <t>Materials - Rare Earth minning</t>
        </is>
      </c>
      <c r="QS4" s="39" t="inlineStr">
        <is>
          <t>trade/share</t>
        </is>
      </c>
      <c r="QT4" s="91" t="n">
        <v>10.16</v>
      </c>
      <c r="QV4" s="71" t="inlineStr">
        <is>
          <t>Materials - Rare Earth minning</t>
        </is>
      </c>
      <c r="QZ4" s="39" t="inlineStr">
        <is>
          <t>trade/share</t>
        </is>
      </c>
      <c r="RA4" s="91" t="n">
        <v>3.53</v>
      </c>
      <c r="RC4" s="71" t="inlineStr">
        <is>
          <t>IT - Electronic Components</t>
        </is>
      </c>
      <c r="RG4" s="39" t="inlineStr">
        <is>
          <t>trade/share</t>
        </is>
      </c>
      <c r="RH4" s="91" t="n">
        <v>46.29</v>
      </c>
      <c r="RJ4" s="71" t="inlineStr">
        <is>
          <t>IT - Semiconductors</t>
        </is>
      </c>
      <c r="RN4" s="39" t="inlineStr">
        <is>
          <t>trade/share</t>
        </is>
      </c>
      <c r="RO4" s="91" t="n">
        <v>215.58</v>
      </c>
      <c r="RQ4" s="71" t="inlineStr">
        <is>
          <t>Energy</t>
        </is>
      </c>
      <c r="RU4" s="39" t="inlineStr">
        <is>
          <t>trade/share</t>
        </is>
      </c>
      <c r="RV4" s="91" t="n">
        <v>14.64</v>
      </c>
      <c r="RX4" s="71" t="inlineStr">
        <is>
          <t>IT - Software Infrastructure</t>
        </is>
      </c>
      <c r="SB4" s="39" t="inlineStr">
        <is>
          <t>trade/share</t>
        </is>
      </c>
      <c r="SC4" s="91" t="n">
        <v>133.06</v>
      </c>
      <c r="SE4" s="71" t="inlineStr">
        <is>
          <t>IT</t>
        </is>
      </c>
      <c r="SI4" s="39" t="inlineStr">
        <is>
          <t>trade/share</t>
        </is>
      </c>
      <c r="SJ4" s="91" t="n">
        <v>12.5</v>
      </c>
      <c r="SL4" s="71" t="inlineStr">
        <is>
          <t>Materials - Rare Earth</t>
        </is>
      </c>
      <c r="SP4" s="39" t="inlineStr">
        <is>
          <t>trade/share</t>
        </is>
      </c>
      <c r="SQ4" s="91" t="n">
        <v>1.42</v>
      </c>
      <c r="SS4" s="71" t="inlineStr">
        <is>
          <t>IT - Tech Hardware</t>
        </is>
      </c>
      <c r="SW4" s="39" t="inlineStr">
        <is>
          <t>trade/share</t>
        </is>
      </c>
      <c r="SX4" s="91" t="n">
        <v>16.14</v>
      </c>
      <c r="SZ4" s="71" t="inlineStr">
        <is>
          <t>Materials - Mining</t>
        </is>
      </c>
      <c r="TD4" s="39" t="inlineStr">
        <is>
          <t>trade/share</t>
        </is>
      </c>
      <c r="TE4" s="91" t="n">
        <v>40.37</v>
      </c>
      <c r="TG4" s="71" t="inlineStr">
        <is>
          <t>Materials - Rare Earth Minning</t>
        </is>
      </c>
      <c r="TK4" s="39" t="inlineStr">
        <is>
          <t>trade/share</t>
        </is>
      </c>
      <c r="TL4" s="585" t="n">
        <v>0.22</v>
      </c>
      <c r="TN4" s="71" t="inlineStr">
        <is>
          <t>Industrials - Industrial Machinery</t>
        </is>
      </c>
      <c r="TR4" s="39" t="inlineStr">
        <is>
          <t>trade/share</t>
        </is>
      </c>
      <c r="TS4" s="91" t="n">
        <v>68.6065</v>
      </c>
      <c r="TU4" s="71" t="inlineStr">
        <is>
          <t>Materials - Metals - Silver Mining</t>
        </is>
      </c>
      <c r="TY4" s="39" t="inlineStr">
        <is>
          <t>trade/share</t>
        </is>
      </c>
      <c r="TZ4" s="585" t="n">
        <v>4.41</v>
      </c>
      <c r="UB4" s="71" t="n"/>
      <c r="UF4" s="39" t="inlineStr">
        <is>
          <t>trade/share</t>
        </is>
      </c>
      <c r="UG4" s="585" t="n"/>
      <c r="UI4" s="71" t="n"/>
      <c r="UM4" s="39" t="inlineStr">
        <is>
          <t>trade/share</t>
        </is>
      </c>
      <c r="UN4" s="585" t="n"/>
      <c r="UP4" s="71" t="n"/>
      <c r="UT4" s="39" t="inlineStr">
        <is>
          <t>trade/share</t>
        </is>
      </c>
      <c r="UU4" s="585" t="n"/>
      <c r="UW4" s="71" t="n"/>
      <c r="VA4" s="39" t="inlineStr">
        <is>
          <t>trade/share</t>
        </is>
      </c>
      <c r="VB4" s="585" t="n"/>
      <c r="VD4" s="71" t="n"/>
      <c r="VH4" s="39" t="inlineStr">
        <is>
          <t>trade/share</t>
        </is>
      </c>
      <c r="VI4" s="585" t="n"/>
      <c r="VM4" s="145" t="n"/>
      <c r="VN4" s="94" t="n"/>
    </row>
    <row r="5" ht="16" customFormat="1" customHeight="1" s="53">
      <c r="A5" s="548" t="inlineStr">
        <is>
          <t>Date</t>
        </is>
      </c>
      <c r="D5" s="235">
        <f>(C264-C10)/C10</f>
        <v/>
      </c>
      <c r="E5" s="53" t="inlineStr">
        <is>
          <t>YTD</t>
        </is>
      </c>
      <c r="H5" s="235">
        <f>(G264-G10)/G10</f>
        <v/>
      </c>
      <c r="I5" s="53" t="inlineStr">
        <is>
          <t>YTD</t>
        </is>
      </c>
      <c r="L5" s="235">
        <f>(K264-K10)/K10</f>
        <v/>
      </c>
      <c r="M5" s="53" t="inlineStr">
        <is>
          <t>YTD</t>
        </is>
      </c>
      <c r="P5" s="235">
        <f>(O264-O10)/O10</f>
        <v/>
      </c>
      <c r="Q5" s="53" t="inlineStr">
        <is>
          <t>YTD</t>
        </is>
      </c>
      <c r="S5" s="235" t="n"/>
      <c r="T5" s="235">
        <f>(T40-T35)/T35</f>
        <v/>
      </c>
      <c r="V5" s="235" t="n"/>
      <c r="W5" s="237" t="n"/>
      <c r="X5" s="235" t="n"/>
      <c r="Z5" s="548" t="inlineStr">
        <is>
          <t>Port %</t>
        </is>
      </c>
      <c r="AA5" s="88">
        <f>Protfolio!R5</f>
        <v/>
      </c>
      <c r="AC5" s="548" t="inlineStr">
        <is>
          <t>Exp/Rat</t>
        </is>
      </c>
      <c r="AD5" s="89" t="n">
        <v>0.008</v>
      </c>
      <c r="AE5" s="548" t="inlineStr">
        <is>
          <t>Min</t>
        </is>
      </c>
      <c r="AF5" s="87" t="n">
        <v>0</v>
      </c>
      <c r="AG5" s="548" t="inlineStr">
        <is>
          <t>Port %</t>
        </is>
      </c>
      <c r="AH5" s="88">
        <f>Protfolio!U5</f>
        <v/>
      </c>
      <c r="AJ5" s="548" t="inlineStr">
        <is>
          <t>Exp/Rat</t>
        </is>
      </c>
      <c r="AK5" s="89" t="n">
        <v>0.0064</v>
      </c>
      <c r="AL5" s="548" t="inlineStr">
        <is>
          <t>Min</t>
        </is>
      </c>
      <c r="AM5" s="87" t="n">
        <v>0</v>
      </c>
      <c r="AN5" s="548" t="inlineStr">
        <is>
          <t>Port %</t>
        </is>
      </c>
      <c r="AO5" s="89">
        <f>Protfolio!X5</f>
        <v/>
      </c>
      <c r="AQ5" s="548" t="inlineStr">
        <is>
          <t>Exp/Rat</t>
        </is>
      </c>
      <c r="AR5" s="89" t="n">
        <v>0.0089</v>
      </c>
      <c r="AS5" s="548" t="inlineStr">
        <is>
          <t>Min</t>
        </is>
      </c>
      <c r="AT5" s="87" t="n">
        <v>0</v>
      </c>
      <c r="AU5" s="548" t="inlineStr">
        <is>
          <t>Port %</t>
        </is>
      </c>
      <c r="AV5" s="88">
        <f>Protfolio!AD5</f>
        <v/>
      </c>
      <c r="AX5" s="548" t="inlineStr">
        <is>
          <t>Exp/Rat</t>
        </is>
      </c>
      <c r="AY5" s="97" t="n">
        <v>0.00015</v>
      </c>
      <c r="AZ5" s="548" t="inlineStr">
        <is>
          <t>Min</t>
        </is>
      </c>
      <c r="BA5" s="87" t="n">
        <v>0</v>
      </c>
      <c r="BB5" s="548" t="inlineStr">
        <is>
          <t>Port %</t>
        </is>
      </c>
      <c r="BC5" s="88">
        <f>Protfolio!AG5</f>
        <v/>
      </c>
      <c r="BE5" s="548" t="inlineStr">
        <is>
          <t>Exp/Rat</t>
        </is>
      </c>
      <c r="BF5" s="89" t="n">
        <v>0.006</v>
      </c>
      <c r="BG5" s="548" t="inlineStr">
        <is>
          <t>Min</t>
        </is>
      </c>
      <c r="BH5" s="87" t="n">
        <v>0</v>
      </c>
      <c r="BI5" s="548" t="inlineStr">
        <is>
          <t>Port %</t>
        </is>
      </c>
      <c r="BJ5" s="88">
        <f>Protfolio!AJ5</f>
        <v/>
      </c>
      <c r="BL5" s="548" t="inlineStr">
        <is>
          <t>Exp/Rat</t>
        </is>
      </c>
      <c r="BM5" s="89" t="n">
        <v>0.0056</v>
      </c>
      <c r="BN5" s="548" t="inlineStr">
        <is>
          <t>Min</t>
        </is>
      </c>
      <c r="BO5" s="87" t="n">
        <v>0</v>
      </c>
      <c r="BP5" s="548" t="inlineStr">
        <is>
          <t>Port %</t>
        </is>
      </c>
      <c r="BQ5" s="88">
        <f>Protfolio!AM5</f>
        <v/>
      </c>
      <c r="BS5" s="548" t="inlineStr">
        <is>
          <t>Exp/Rat</t>
        </is>
      </c>
      <c r="BT5" s="89" t="n">
        <v>0.0078</v>
      </c>
      <c r="BU5" s="548" t="inlineStr">
        <is>
          <t>Min</t>
        </is>
      </c>
      <c r="BV5" s="87" t="n">
        <v>0</v>
      </c>
      <c r="BW5" s="548" t="inlineStr">
        <is>
          <t>Port %</t>
        </is>
      </c>
      <c r="BX5" s="88">
        <f>Protfolio!AP5</f>
        <v/>
      </c>
      <c r="BZ5" s="548" t="inlineStr">
        <is>
          <t>Exp/Rat</t>
        </is>
      </c>
      <c r="CA5" s="89" t="n">
        <v>0.0059</v>
      </c>
      <c r="CB5" s="548" t="inlineStr">
        <is>
          <t>Min</t>
        </is>
      </c>
      <c r="CC5" s="87" t="n">
        <v>0</v>
      </c>
      <c r="CD5" s="548" t="inlineStr">
        <is>
          <t>Port %</t>
        </is>
      </c>
      <c r="CE5" s="88">
        <f>Protfolio!AS5</f>
        <v/>
      </c>
      <c r="CG5" s="548" t="inlineStr">
        <is>
          <t>Exp/Rat</t>
        </is>
      </c>
      <c r="CH5" s="89" t="n">
        <v>0.0125</v>
      </c>
      <c r="CI5" s="548" t="inlineStr">
        <is>
          <t>Min</t>
        </is>
      </c>
      <c r="CJ5" s="98" t="n">
        <v>2500</v>
      </c>
      <c r="CK5" s="548" t="inlineStr">
        <is>
          <t>Port %</t>
        </is>
      </c>
      <c r="CL5" s="88">
        <f>Protfolio!AV5</f>
        <v/>
      </c>
      <c r="CN5" s="548" t="inlineStr">
        <is>
          <t>Exp/Rat</t>
        </is>
      </c>
      <c r="CO5" s="89" t="n">
        <v>0.0105</v>
      </c>
      <c r="CP5" s="548" t="inlineStr">
        <is>
          <t>Min</t>
        </is>
      </c>
      <c r="CQ5" s="87" t="n">
        <v>0</v>
      </c>
      <c r="CR5" s="548" t="inlineStr">
        <is>
          <t>Port %</t>
        </is>
      </c>
      <c r="CS5" s="88">
        <f>Protfolio!AY5</f>
        <v/>
      </c>
      <c r="CU5" s="548" t="inlineStr">
        <is>
          <t>Exp/Rat</t>
        </is>
      </c>
      <c r="CV5" s="89" t="n">
        <v>0.0075</v>
      </c>
      <c r="CW5" s="548" t="inlineStr">
        <is>
          <t>Min</t>
        </is>
      </c>
      <c r="CX5" s="87" t="n">
        <v>0</v>
      </c>
      <c r="CY5" s="548" t="inlineStr">
        <is>
          <t>Port %</t>
        </is>
      </c>
      <c r="CZ5" s="88">
        <f>Protfolio!BB5</f>
        <v/>
      </c>
      <c r="DB5" s="548" t="inlineStr">
        <is>
          <t>Exp/Rat</t>
        </is>
      </c>
      <c r="DC5" s="89" t="n">
        <v>0.006</v>
      </c>
      <c r="DD5" s="548" t="inlineStr">
        <is>
          <t>Min</t>
        </is>
      </c>
      <c r="DE5" s="87" t="n">
        <v>0</v>
      </c>
      <c r="DF5" s="548" t="inlineStr">
        <is>
          <t>Port %</t>
        </is>
      </c>
      <c r="DG5" s="88">
        <f>Protfolio!BE5</f>
        <v/>
      </c>
      <c r="DI5" s="548" t="inlineStr">
        <is>
          <t>Exp/Rat</t>
        </is>
      </c>
      <c r="DJ5" s="89" t="n">
        <v>0.0075</v>
      </c>
      <c r="DK5" s="548" t="inlineStr">
        <is>
          <t>Min</t>
        </is>
      </c>
      <c r="DL5" s="87" t="n">
        <v>0</v>
      </c>
      <c r="DM5" s="548" t="inlineStr">
        <is>
          <t>Port %</t>
        </is>
      </c>
      <c r="DN5" s="88">
        <f>Protfolio!BH5</f>
        <v/>
      </c>
      <c r="DP5" s="548" t="inlineStr">
        <is>
          <t>Exp/Rat</t>
        </is>
      </c>
      <c r="DQ5" s="89" t="n">
        <v>0.0092</v>
      </c>
      <c r="DR5" s="548" t="inlineStr">
        <is>
          <t>Min</t>
        </is>
      </c>
      <c r="DS5" s="87" t="n">
        <v>0</v>
      </c>
      <c r="DT5" s="548" t="inlineStr">
        <is>
          <t>Port %</t>
        </is>
      </c>
      <c r="DU5" s="88">
        <f>Protfolio!BQ5</f>
        <v/>
      </c>
      <c r="DV5" s="58" t="n"/>
      <c r="DW5" s="548" t="inlineStr">
        <is>
          <t>Exp/Rat</t>
        </is>
      </c>
      <c r="DX5" s="89" t="n">
        <v>0.0045</v>
      </c>
      <c r="DY5" s="548" t="inlineStr">
        <is>
          <t>Min</t>
        </is>
      </c>
      <c r="DZ5" s="87" t="n">
        <v>0</v>
      </c>
      <c r="EA5" s="548" t="inlineStr">
        <is>
          <t>Port %</t>
        </is>
      </c>
      <c r="EB5" s="88">
        <f>Protfolio!BK5</f>
        <v/>
      </c>
      <c r="ED5" s="548" t="inlineStr">
        <is>
          <t>Exp/Rat</t>
        </is>
      </c>
      <c r="EE5" s="89" t="n">
        <v>0.0071</v>
      </c>
      <c r="EF5" s="548" t="inlineStr">
        <is>
          <t>Min</t>
        </is>
      </c>
      <c r="EG5" s="87" t="n">
        <v>0</v>
      </c>
      <c r="EH5" s="548" t="inlineStr">
        <is>
          <t>Port %</t>
        </is>
      </c>
      <c r="EI5" s="88">
        <f>Protfolio!BN5</f>
        <v/>
      </c>
      <c r="EK5" s="548" t="inlineStr">
        <is>
          <t>Exp/Rat</t>
        </is>
      </c>
      <c r="EL5" s="89" t="n">
        <v>0.0078</v>
      </c>
      <c r="EM5" s="548" t="inlineStr">
        <is>
          <t>Min</t>
        </is>
      </c>
      <c r="EN5" s="87" t="n">
        <v>0</v>
      </c>
      <c r="EO5" s="548" t="inlineStr">
        <is>
          <t>Port %</t>
        </is>
      </c>
      <c r="EP5" s="88">
        <f>Protfolio!BT5</f>
        <v/>
      </c>
      <c r="ER5" s="548" t="inlineStr">
        <is>
          <t>Exp/Rat</t>
        </is>
      </c>
      <c r="ES5" s="89" t="n">
        <v>0.0133</v>
      </c>
      <c r="ET5" s="548" t="inlineStr">
        <is>
          <t>Min</t>
        </is>
      </c>
      <c r="EU5" s="90" t="n">
        <v>2500</v>
      </c>
      <c r="EV5" s="548" t="inlineStr">
        <is>
          <t>Port %</t>
        </is>
      </c>
      <c r="EW5" s="88">
        <f>Protfolio!BW5</f>
        <v/>
      </c>
      <c r="EY5" s="548" t="inlineStr">
        <is>
          <t>Exp/Rat</t>
        </is>
      </c>
      <c r="EZ5" s="89" t="n">
        <v>0.007900000000000001</v>
      </c>
      <c r="FA5" s="548" t="inlineStr">
        <is>
          <t>Min</t>
        </is>
      </c>
      <c r="FB5" s="87" t="n">
        <v>0</v>
      </c>
      <c r="FC5" s="548" t="inlineStr">
        <is>
          <t>Port %</t>
        </is>
      </c>
      <c r="FD5" s="88">
        <f>Protfolio!BZ5</f>
        <v/>
      </c>
      <c r="FF5" s="548" t="inlineStr">
        <is>
          <t>Exp/Rat</t>
        </is>
      </c>
      <c r="FG5" s="89" t="n">
        <v>0.0081</v>
      </c>
      <c r="FH5" s="548" t="inlineStr">
        <is>
          <t>Min</t>
        </is>
      </c>
      <c r="FI5" s="87" t="n">
        <v>0</v>
      </c>
      <c r="FJ5" s="548" t="inlineStr">
        <is>
          <t>Port %</t>
        </is>
      </c>
      <c r="FK5" s="88">
        <f>Protfolio!CC5</f>
        <v/>
      </c>
      <c r="FM5" s="548" t="inlineStr">
        <is>
          <t>Exp/Rat</t>
        </is>
      </c>
      <c r="FN5" s="89" t="n">
        <v>0.0077</v>
      </c>
      <c r="FO5" s="548" t="inlineStr">
        <is>
          <t>Min</t>
        </is>
      </c>
      <c r="FP5" s="87" t="n">
        <v>0</v>
      </c>
      <c r="FQ5" s="88" t="inlineStr">
        <is>
          <t>Port %</t>
        </is>
      </c>
      <c r="FR5" s="88">
        <f>Protfolio!CF5</f>
        <v/>
      </c>
      <c r="FT5" s="548" t="inlineStr">
        <is>
          <t>Exp/Rat</t>
        </is>
      </c>
      <c r="FU5" s="89" t="n">
        <v>0.0074</v>
      </c>
      <c r="FV5" s="548" t="inlineStr">
        <is>
          <t>Min</t>
        </is>
      </c>
      <c r="FW5" s="87" t="n">
        <v>0</v>
      </c>
      <c r="FX5" s="548" t="inlineStr">
        <is>
          <t>Port %</t>
        </is>
      </c>
      <c r="FY5" s="88">
        <f>Protfolio!CI5</f>
        <v/>
      </c>
      <c r="GA5" s="548" t="inlineStr">
        <is>
          <t>Exp/Rat</t>
        </is>
      </c>
      <c r="GB5" s="89" t="n">
        <v>0.0107</v>
      </c>
      <c r="GC5" s="548" t="inlineStr">
        <is>
          <t>Min</t>
        </is>
      </c>
      <c r="GD5" s="90" t="n">
        <v>2500</v>
      </c>
      <c r="GE5" s="548" t="inlineStr">
        <is>
          <t>Port %</t>
        </is>
      </c>
      <c r="GF5" s="88">
        <f>Protfolio!CL5</f>
        <v/>
      </c>
      <c r="GG5" s="58" t="n"/>
      <c r="GH5" s="548" t="inlineStr">
        <is>
          <t>Exp/Rat</t>
        </is>
      </c>
      <c r="GI5" s="89" t="n">
        <v>0.0072</v>
      </c>
      <c r="GJ5" s="548" t="inlineStr">
        <is>
          <t>Min</t>
        </is>
      </c>
      <c r="GK5" s="87" t="n">
        <v>0</v>
      </c>
      <c r="GL5" s="548" t="inlineStr">
        <is>
          <t>Port %</t>
        </is>
      </c>
      <c r="GM5" s="88">
        <f>Protfolio!AA5</f>
        <v/>
      </c>
      <c r="GO5" s="548" t="inlineStr">
        <is>
          <t>Exp/Rat</t>
        </is>
      </c>
      <c r="GP5" s="89" t="n">
        <v>0.007</v>
      </c>
      <c r="GQ5" s="548" t="inlineStr">
        <is>
          <t>Min</t>
        </is>
      </c>
      <c r="GR5" s="87" t="n">
        <v>0</v>
      </c>
      <c r="GS5" s="548" t="inlineStr">
        <is>
          <t>Port %</t>
        </is>
      </c>
      <c r="GT5" s="88">
        <f>Protfolio!AS5</f>
        <v/>
      </c>
      <c r="GV5" s="548" t="inlineStr">
        <is>
          <t>Exp/Rat</t>
        </is>
      </c>
      <c r="GW5" s="89" t="n">
        <v>0.0175</v>
      </c>
      <c r="GX5" s="548" t="inlineStr">
        <is>
          <t>Min</t>
        </is>
      </c>
      <c r="GY5" s="87" t="n">
        <v>0</v>
      </c>
      <c r="GZ5" s="548" t="inlineStr">
        <is>
          <t>Port %</t>
        </is>
      </c>
      <c r="HA5" s="88">
        <f>Protfolio!CO5</f>
        <v/>
      </c>
      <c r="HD5" s="548" t="inlineStr">
        <is>
          <t>Value</t>
        </is>
      </c>
      <c r="HE5" s="93">
        <f>HG5*HI4</f>
        <v/>
      </c>
      <c r="HF5" s="548" t="inlineStr">
        <is>
          <t>Shares</t>
        </is>
      </c>
      <c r="HG5" s="92" t="n">
        <v>65</v>
      </c>
      <c r="HH5" s="548" t="inlineStr">
        <is>
          <t>Port %</t>
        </is>
      </c>
      <c r="HI5" s="88">
        <f>Protfolio!CR5</f>
        <v/>
      </c>
      <c r="HK5" s="548" t="inlineStr">
        <is>
          <t>Value</t>
        </is>
      </c>
      <c r="HL5" s="93">
        <f>HN5*HP4</f>
        <v/>
      </c>
      <c r="HM5" s="548" t="inlineStr">
        <is>
          <t>Shares</t>
        </is>
      </c>
      <c r="HN5" s="92" t="n">
        <v>250</v>
      </c>
      <c r="HO5" s="548" t="inlineStr">
        <is>
          <t>Port %</t>
        </is>
      </c>
      <c r="HP5" s="88">
        <f>Protfolio!CU5</f>
        <v/>
      </c>
      <c r="HR5" s="548" t="inlineStr">
        <is>
          <t>Value</t>
        </is>
      </c>
      <c r="HS5" s="93">
        <f>HU5*HW4</f>
        <v/>
      </c>
      <c r="HT5" s="548" t="inlineStr">
        <is>
          <t>Shares</t>
        </is>
      </c>
      <c r="HU5" s="92" t="n">
        <v>10</v>
      </c>
      <c r="HV5" s="548" t="inlineStr">
        <is>
          <t>Port %</t>
        </is>
      </c>
      <c r="HW5" s="88">
        <f>Protfolio!DP5</f>
        <v/>
      </c>
      <c r="HY5" s="548" t="inlineStr">
        <is>
          <t>Value</t>
        </is>
      </c>
      <c r="HZ5" s="93">
        <f>IB5*ID4</f>
        <v/>
      </c>
      <c r="IA5" s="548" t="inlineStr">
        <is>
          <t>Shares</t>
        </is>
      </c>
      <c r="IB5" s="92" t="n">
        <v>175</v>
      </c>
      <c r="IC5" s="548" t="inlineStr">
        <is>
          <t>Port %</t>
        </is>
      </c>
      <c r="ID5" s="88">
        <f>Protfolio!CX5</f>
        <v/>
      </c>
      <c r="IF5" s="548" t="inlineStr">
        <is>
          <t>Value</t>
        </is>
      </c>
      <c r="IG5" s="93">
        <f>II5*IK4</f>
        <v/>
      </c>
      <c r="IH5" s="548" t="inlineStr">
        <is>
          <t>Shares</t>
        </is>
      </c>
      <c r="II5" s="92" t="n">
        <v>70</v>
      </c>
      <c r="IJ5" s="548" t="inlineStr">
        <is>
          <t>Port %</t>
        </is>
      </c>
      <c r="IK5" s="88">
        <f>Protfolio!DA5</f>
        <v/>
      </c>
      <c r="IM5" s="548" t="inlineStr">
        <is>
          <t>Value</t>
        </is>
      </c>
      <c r="IN5" s="93">
        <f>IP5*IR4</f>
        <v/>
      </c>
      <c r="IO5" s="548" t="inlineStr">
        <is>
          <t>Shares</t>
        </is>
      </c>
      <c r="IP5" s="92" t="n">
        <v>25</v>
      </c>
      <c r="IQ5" s="548" t="inlineStr">
        <is>
          <t>Port %</t>
        </is>
      </c>
      <c r="IR5" s="88">
        <f>Protfolio!DD5</f>
        <v/>
      </c>
      <c r="IT5" s="548" t="inlineStr">
        <is>
          <t>Value</t>
        </is>
      </c>
      <c r="IU5" s="93">
        <f>IW5*IY4</f>
        <v/>
      </c>
      <c r="IV5" s="548" t="inlineStr">
        <is>
          <t>Shares</t>
        </is>
      </c>
      <c r="IW5" s="92" t="n">
        <v>300</v>
      </c>
      <c r="IX5" s="548" t="inlineStr">
        <is>
          <t>Port %</t>
        </is>
      </c>
      <c r="IY5" s="88">
        <f>Protfolio!DG5</f>
        <v/>
      </c>
      <c r="JA5" s="548" t="inlineStr">
        <is>
          <t>Value</t>
        </is>
      </c>
      <c r="JB5" s="93">
        <f>JD5*JF4</f>
        <v/>
      </c>
      <c r="JC5" s="548" t="inlineStr">
        <is>
          <t>Shares</t>
        </is>
      </c>
      <c r="JD5" s="92" t="n">
        <v>10</v>
      </c>
      <c r="JE5" s="548" t="inlineStr">
        <is>
          <t>Port %</t>
        </is>
      </c>
      <c r="JF5" s="88">
        <f>Protfolio!DJ5</f>
        <v/>
      </c>
      <c r="JH5" s="548" t="inlineStr">
        <is>
          <t>Value</t>
        </is>
      </c>
      <c r="JI5" s="93">
        <f>JK5*JM4</f>
        <v/>
      </c>
      <c r="JJ5" s="548" t="inlineStr">
        <is>
          <t>Shares</t>
        </is>
      </c>
      <c r="JK5" s="92" t="n">
        <v>50</v>
      </c>
      <c r="JL5" s="548" t="inlineStr">
        <is>
          <t>Port %</t>
        </is>
      </c>
      <c r="JM5" s="88">
        <f>Protfolio!DM5</f>
        <v/>
      </c>
      <c r="JO5" s="548" t="inlineStr">
        <is>
          <t>Value</t>
        </is>
      </c>
      <c r="JP5" s="93">
        <f>JR5*JT4</f>
        <v/>
      </c>
      <c r="JQ5" s="548" t="inlineStr">
        <is>
          <t>Shares</t>
        </is>
      </c>
      <c r="JR5" s="92" t="n">
        <v>1000</v>
      </c>
      <c r="JS5" s="548" t="inlineStr">
        <is>
          <t>Port %</t>
        </is>
      </c>
      <c r="JT5" s="88">
        <f>Protfolio!DS5</f>
        <v/>
      </c>
      <c r="JV5" s="548" t="inlineStr">
        <is>
          <t>Value</t>
        </is>
      </c>
      <c r="JW5" s="93">
        <f>JY5*KA4</f>
        <v/>
      </c>
      <c r="JX5" s="548" t="inlineStr">
        <is>
          <t>Shares</t>
        </is>
      </c>
      <c r="JY5" s="92" t="n">
        <v>1000</v>
      </c>
      <c r="JZ5" s="548" t="inlineStr">
        <is>
          <t>Port %</t>
        </is>
      </c>
      <c r="KA5" s="88">
        <f>Protfolio!DV5</f>
        <v/>
      </c>
      <c r="KC5" s="548" t="inlineStr">
        <is>
          <t>Value</t>
        </is>
      </c>
      <c r="KD5" s="93">
        <f>KF5*KH4</f>
        <v/>
      </c>
      <c r="KE5" s="548" t="inlineStr">
        <is>
          <t>Shares</t>
        </is>
      </c>
      <c r="KF5" s="92" t="n">
        <v>700</v>
      </c>
      <c r="KG5" s="548" t="inlineStr">
        <is>
          <t>Port %</t>
        </is>
      </c>
      <c r="KH5" s="88">
        <f>Protfolio!DY5</f>
        <v/>
      </c>
      <c r="KI5" s="58" t="n"/>
      <c r="KJ5" s="548" t="inlineStr">
        <is>
          <t>Value</t>
        </is>
      </c>
      <c r="KK5" s="93">
        <f>KM5*KO4</f>
        <v/>
      </c>
      <c r="KL5" s="548" t="inlineStr">
        <is>
          <t>Shares</t>
        </is>
      </c>
      <c r="KM5" s="92" t="n">
        <v>125</v>
      </c>
      <c r="KN5" s="548" t="inlineStr">
        <is>
          <t>Port %</t>
        </is>
      </c>
      <c r="KO5" s="88">
        <f>Protfolio!EB5</f>
        <v/>
      </c>
      <c r="KQ5" s="548" t="inlineStr">
        <is>
          <t>Value</t>
        </is>
      </c>
      <c r="KR5" s="93">
        <f>KT5*KV4</f>
        <v/>
      </c>
      <c r="KS5" s="548" t="inlineStr">
        <is>
          <t>Shares</t>
        </is>
      </c>
      <c r="KT5" s="92" t="n">
        <v>650</v>
      </c>
      <c r="KU5" s="548" t="inlineStr">
        <is>
          <t>Port %</t>
        </is>
      </c>
      <c r="KV5" s="88">
        <f>Protfolio!EE5</f>
        <v/>
      </c>
      <c r="KW5" s="58" t="n"/>
      <c r="KX5" s="548" t="inlineStr">
        <is>
          <t>Value</t>
        </is>
      </c>
      <c r="KY5" s="93">
        <f>LA5*LC4</f>
        <v/>
      </c>
      <c r="KZ5" s="548" t="inlineStr">
        <is>
          <t>Shares</t>
        </is>
      </c>
      <c r="LA5" s="92" t="n">
        <v>350</v>
      </c>
      <c r="LB5" s="548" t="inlineStr">
        <is>
          <t>Port %</t>
        </is>
      </c>
      <c r="LC5" s="88">
        <f>Protfolio!ET5</f>
        <v/>
      </c>
      <c r="LD5" s="58" t="n"/>
      <c r="LE5" s="548" t="inlineStr">
        <is>
          <t>Value</t>
        </is>
      </c>
      <c r="LF5" s="93">
        <f>LH5*LJ4</f>
        <v/>
      </c>
      <c r="LG5" s="548" t="inlineStr">
        <is>
          <t>Shares</t>
        </is>
      </c>
      <c r="LH5" s="92" t="n">
        <v>450</v>
      </c>
      <c r="LI5" s="548" t="inlineStr">
        <is>
          <t>Port %</t>
        </is>
      </c>
      <c r="LJ5" s="88">
        <f>Protfolio!EH$5</f>
        <v/>
      </c>
      <c r="LL5" s="548" t="inlineStr">
        <is>
          <t>Value</t>
        </is>
      </c>
      <c r="LM5" s="93">
        <f>LO5*LQ4</f>
        <v/>
      </c>
      <c r="LN5" s="548" t="inlineStr">
        <is>
          <t>Shares</t>
        </is>
      </c>
      <c r="LO5" s="92" t="n">
        <v>65</v>
      </c>
      <c r="LP5" s="548" t="inlineStr">
        <is>
          <t>Port %</t>
        </is>
      </c>
      <c r="LQ5" s="88">
        <f>Protfolio!EK5</f>
        <v/>
      </c>
      <c r="LS5" s="548" t="inlineStr">
        <is>
          <t>Value</t>
        </is>
      </c>
      <c r="LT5" s="93">
        <f>LV5*LX4</f>
        <v/>
      </c>
      <c r="LU5" s="548" t="inlineStr">
        <is>
          <t>Shares</t>
        </is>
      </c>
      <c r="LV5" s="92" t="n">
        <v>1500</v>
      </c>
      <c r="LW5" s="548" t="inlineStr">
        <is>
          <t>Port %</t>
        </is>
      </c>
      <c r="LX5" s="88">
        <f>Protfolio!EN5</f>
        <v/>
      </c>
      <c r="LZ5" s="548" t="inlineStr">
        <is>
          <t>Value</t>
        </is>
      </c>
      <c r="MA5" s="93">
        <f>MC5*ME4</f>
        <v/>
      </c>
      <c r="MB5" s="548" t="inlineStr">
        <is>
          <t>Shares</t>
        </is>
      </c>
      <c r="MC5" s="92" t="n">
        <v>150</v>
      </c>
      <c r="MD5" s="548" t="inlineStr">
        <is>
          <t>Port %</t>
        </is>
      </c>
      <c r="ME5" s="88">
        <f>Protfolio!EQ5</f>
        <v/>
      </c>
      <c r="MG5" s="548" t="inlineStr">
        <is>
          <t>Value</t>
        </is>
      </c>
      <c r="MH5" s="93">
        <f>MJ5*ML4</f>
        <v/>
      </c>
      <c r="MI5" s="548" t="inlineStr">
        <is>
          <t>Shares</t>
        </is>
      </c>
      <c r="MJ5" s="92" t="n">
        <v>450</v>
      </c>
      <c r="MK5" s="548" t="inlineStr">
        <is>
          <t>Port %</t>
        </is>
      </c>
      <c r="ML5" s="88">
        <f>Protfolio!EW5</f>
        <v/>
      </c>
      <c r="MN5" s="548" t="inlineStr">
        <is>
          <t>Value</t>
        </is>
      </c>
      <c r="MO5" s="93">
        <f>MQ5*MS4</f>
        <v/>
      </c>
      <c r="MP5" s="548" t="inlineStr">
        <is>
          <t>Shares</t>
        </is>
      </c>
      <c r="MQ5" s="92" t="n">
        <v>525</v>
      </c>
      <c r="MR5" s="548" t="inlineStr">
        <is>
          <t>Port %</t>
        </is>
      </c>
      <c r="MS5" s="88">
        <f>Protfolio!EZ5</f>
        <v/>
      </c>
      <c r="MU5" s="548" t="inlineStr">
        <is>
          <t>Value</t>
        </is>
      </c>
      <c r="MV5" s="93">
        <f>MX5*MZ4</f>
        <v/>
      </c>
      <c r="MW5" s="548" t="inlineStr">
        <is>
          <t>Shares</t>
        </is>
      </c>
      <c r="MX5" s="92" t="n">
        <v>1000</v>
      </c>
      <c r="MY5" s="548" t="inlineStr">
        <is>
          <t>Port %</t>
        </is>
      </c>
      <c r="MZ5" s="88">
        <f>Protfolio!FC5</f>
        <v/>
      </c>
      <c r="NB5" s="548" t="inlineStr">
        <is>
          <t>Value</t>
        </is>
      </c>
      <c r="NC5" s="93">
        <f>NE5*NG4</f>
        <v/>
      </c>
      <c r="ND5" s="548" t="inlineStr">
        <is>
          <t>Shares</t>
        </is>
      </c>
      <c r="NE5" s="92" t="n">
        <v>70</v>
      </c>
      <c r="NF5" s="548" t="inlineStr">
        <is>
          <t>Port %</t>
        </is>
      </c>
      <c r="NG5" s="88">
        <f>Protfolio!FF5</f>
        <v/>
      </c>
      <c r="NI5" s="548" t="inlineStr">
        <is>
          <t>Value</t>
        </is>
      </c>
      <c r="NJ5" s="93">
        <f>NL5*NN4</f>
        <v/>
      </c>
      <c r="NK5" s="548" t="inlineStr">
        <is>
          <t>Shares</t>
        </is>
      </c>
      <c r="NL5" s="92" t="n">
        <v>1800</v>
      </c>
      <c r="NM5" s="548" t="inlineStr">
        <is>
          <t>Port %</t>
        </is>
      </c>
      <c r="NN5" s="88">
        <f>Protfolio!FI5</f>
        <v/>
      </c>
      <c r="NP5" s="548" t="inlineStr">
        <is>
          <t>Value</t>
        </is>
      </c>
      <c r="NQ5" s="93">
        <f>NS5*NU4</f>
        <v/>
      </c>
      <c r="NR5" s="548" t="inlineStr">
        <is>
          <t>Shares</t>
        </is>
      </c>
      <c r="NS5" s="92" t="n">
        <v>40</v>
      </c>
      <c r="NT5" s="548" t="inlineStr">
        <is>
          <t>Port %</t>
        </is>
      </c>
      <c r="NU5" s="88">
        <f>Protfolio!FL5</f>
        <v/>
      </c>
      <c r="NW5" s="548" t="inlineStr">
        <is>
          <t>Value</t>
        </is>
      </c>
      <c r="NX5" s="93">
        <f>NZ5*OB4</f>
        <v/>
      </c>
      <c r="NY5" s="548" t="inlineStr">
        <is>
          <t>Shares</t>
        </is>
      </c>
      <c r="NZ5" s="92" t="n">
        <v>95</v>
      </c>
      <c r="OA5" s="548" t="inlineStr">
        <is>
          <t>Port %</t>
        </is>
      </c>
      <c r="OB5" s="88">
        <f>Protfolio!FO5</f>
        <v/>
      </c>
      <c r="OD5" s="548" t="inlineStr">
        <is>
          <t>Value</t>
        </is>
      </c>
      <c r="OE5" s="93">
        <f>OG5*OI4</f>
        <v/>
      </c>
      <c r="OF5" s="548" t="inlineStr">
        <is>
          <t>Shares</t>
        </is>
      </c>
      <c r="OG5" s="92" t="n">
        <v>10000</v>
      </c>
      <c r="OH5" s="548" t="inlineStr">
        <is>
          <t>Port %</t>
        </is>
      </c>
      <c r="OI5" s="88">
        <f>Protfolio!FR5</f>
        <v/>
      </c>
      <c r="OK5" s="548" t="inlineStr">
        <is>
          <t>Value</t>
        </is>
      </c>
      <c r="OL5" s="93">
        <f>ON5*OP4</f>
        <v/>
      </c>
      <c r="OM5" s="548" t="inlineStr">
        <is>
          <t>Shares</t>
        </is>
      </c>
      <c r="ON5" s="92" t="n">
        <v>275</v>
      </c>
      <c r="OO5" s="548" t="inlineStr">
        <is>
          <t>Port %</t>
        </is>
      </c>
      <c r="OP5" s="88">
        <f>Protfolio!FU7</f>
        <v/>
      </c>
      <c r="OR5" s="548" t="inlineStr">
        <is>
          <t>Value</t>
        </is>
      </c>
      <c r="OS5" s="93">
        <f>OU5*OW4</f>
        <v/>
      </c>
      <c r="OT5" s="548" t="inlineStr">
        <is>
          <t>Shares</t>
        </is>
      </c>
      <c r="OU5" s="92" t="n">
        <v>2000</v>
      </c>
      <c r="OV5" s="548" t="inlineStr">
        <is>
          <t>Port %</t>
        </is>
      </c>
      <c r="OW5" s="88">
        <f>Protfolio!FX7</f>
        <v/>
      </c>
      <c r="OY5" s="548" t="inlineStr">
        <is>
          <t>Value</t>
        </is>
      </c>
      <c r="OZ5" s="93">
        <f>PB5*PD4</f>
        <v/>
      </c>
      <c r="PA5" s="548" t="inlineStr">
        <is>
          <t>Shares</t>
        </is>
      </c>
      <c r="PB5" s="92" t="n">
        <v>125</v>
      </c>
      <c r="PC5" s="548" t="inlineStr">
        <is>
          <t>Port %</t>
        </is>
      </c>
      <c r="PD5" s="88">
        <f>Protfolio!GA7</f>
        <v/>
      </c>
      <c r="PE5" s="58" t="n"/>
      <c r="PF5" s="548" t="inlineStr">
        <is>
          <t>Value</t>
        </is>
      </c>
      <c r="PG5" s="93">
        <f>PI5*PK4</f>
        <v/>
      </c>
      <c r="PH5" s="548" t="inlineStr">
        <is>
          <t>Shares</t>
        </is>
      </c>
      <c r="PI5" s="92" t="n">
        <v>75</v>
      </c>
      <c r="PJ5" s="548" t="inlineStr">
        <is>
          <t>Port %</t>
        </is>
      </c>
      <c r="PK5" s="88">
        <f>Protfolio!GD7</f>
        <v/>
      </c>
      <c r="PM5" s="548" t="inlineStr">
        <is>
          <t>Exp/Rat</t>
        </is>
      </c>
      <c r="PN5" s="89" t="n"/>
      <c r="PO5" s="548" t="inlineStr">
        <is>
          <t>Min</t>
        </is>
      </c>
      <c r="PP5" s="87" t="n">
        <v>0</v>
      </c>
      <c r="PQ5" s="548" t="inlineStr">
        <is>
          <t>Port %</t>
        </is>
      </c>
      <c r="PR5" s="88" t="n"/>
      <c r="PT5" s="548" t="inlineStr">
        <is>
          <t>Value</t>
        </is>
      </c>
      <c r="PU5" s="93">
        <f>PW5*PY4</f>
        <v/>
      </c>
      <c r="PV5" s="548" t="inlineStr">
        <is>
          <t>Shares</t>
        </is>
      </c>
      <c r="PW5" s="92" t="n">
        <v>1700</v>
      </c>
      <c r="PX5" s="548" t="inlineStr">
        <is>
          <t>Port %</t>
        </is>
      </c>
      <c r="PY5" s="88">
        <f>Protfolio!GG7</f>
        <v/>
      </c>
      <c r="QA5" s="548" t="inlineStr">
        <is>
          <t>Value</t>
        </is>
      </c>
      <c r="QB5" s="93">
        <f>QD5*QF4</f>
        <v/>
      </c>
      <c r="QC5" s="548" t="inlineStr">
        <is>
          <t>Shares</t>
        </is>
      </c>
      <c r="QD5" s="92" t="n">
        <v>70</v>
      </c>
      <c r="QE5" s="548" t="inlineStr">
        <is>
          <t>Port %</t>
        </is>
      </c>
      <c r="QF5" s="88">
        <f>Protfolio!GJ7</f>
        <v/>
      </c>
      <c r="QH5" s="548" t="inlineStr">
        <is>
          <t>Value</t>
        </is>
      </c>
      <c r="QI5" s="93">
        <f>QK5*QM4</f>
        <v/>
      </c>
      <c r="QJ5" s="548" t="inlineStr">
        <is>
          <t>Shares</t>
        </is>
      </c>
      <c r="QK5" s="92" t="n">
        <v>1000</v>
      </c>
      <c r="QL5" s="548" t="inlineStr">
        <is>
          <t>Port %</t>
        </is>
      </c>
      <c r="QM5" s="88">
        <f>Protfolio!GM7</f>
        <v/>
      </c>
      <c r="QO5" s="548" t="inlineStr">
        <is>
          <t>Value</t>
        </is>
      </c>
      <c r="QP5" s="93">
        <f>QR5*QT4</f>
        <v/>
      </c>
      <c r="QQ5" s="548" t="inlineStr">
        <is>
          <t>Shares</t>
        </is>
      </c>
      <c r="QR5" s="92" t="n">
        <v>900</v>
      </c>
      <c r="QS5" s="548" t="inlineStr">
        <is>
          <t>Port %</t>
        </is>
      </c>
      <c r="QT5" s="88">
        <f>Protfolio!GP5</f>
        <v/>
      </c>
      <c r="QV5" s="548" t="inlineStr">
        <is>
          <t>Value</t>
        </is>
      </c>
      <c r="QW5" s="93">
        <f>QY5*RA4</f>
        <v/>
      </c>
      <c r="QX5" s="548" t="inlineStr">
        <is>
          <t>Shares</t>
        </is>
      </c>
      <c r="QY5" s="92" t="n">
        <v>700</v>
      </c>
      <c r="QZ5" s="548" t="inlineStr">
        <is>
          <t>Port %</t>
        </is>
      </c>
      <c r="RA5" s="88">
        <f>Protfolio!GS5</f>
        <v/>
      </c>
      <c r="RC5" s="548" t="inlineStr">
        <is>
          <t>Value</t>
        </is>
      </c>
      <c r="RD5" s="93">
        <f>RF5*RH4</f>
        <v/>
      </c>
      <c r="RE5" s="548" t="inlineStr">
        <is>
          <t>Shares</t>
        </is>
      </c>
      <c r="RF5" s="92" t="n">
        <v>425</v>
      </c>
      <c r="RG5" s="548" t="inlineStr">
        <is>
          <t>Port %</t>
        </is>
      </c>
      <c r="RH5" s="88">
        <f>Protfolio!GV7</f>
        <v/>
      </c>
      <c r="RJ5" s="548" t="inlineStr">
        <is>
          <t>Value</t>
        </is>
      </c>
      <c r="RK5" s="93">
        <f>RM5*RO4</f>
        <v/>
      </c>
      <c r="RL5" s="548" t="inlineStr">
        <is>
          <t>Shares</t>
        </is>
      </c>
      <c r="RM5" s="92" t="n">
        <v>50</v>
      </c>
      <c r="RN5" s="548" t="inlineStr">
        <is>
          <t>Port %</t>
        </is>
      </c>
      <c r="RO5" s="88">
        <f>Protfolio!GY7</f>
        <v/>
      </c>
      <c r="RQ5" s="548" t="inlineStr">
        <is>
          <t>Value</t>
        </is>
      </c>
      <c r="RR5" s="93">
        <f>RT5*RV4</f>
        <v/>
      </c>
      <c r="RS5" s="548" t="inlineStr">
        <is>
          <t>Shares</t>
        </is>
      </c>
      <c r="RT5" s="92" t="n">
        <v>200</v>
      </c>
      <c r="RU5" s="548" t="inlineStr">
        <is>
          <t>Port %</t>
        </is>
      </c>
      <c r="RV5" s="88">
        <f>Protfolio!HB7</f>
        <v/>
      </c>
      <c r="RX5" s="548" t="inlineStr">
        <is>
          <t>Value</t>
        </is>
      </c>
      <c r="RY5" s="93">
        <f>SA5*SC4</f>
        <v/>
      </c>
      <c r="RZ5" s="548" t="inlineStr">
        <is>
          <t>Shares</t>
        </is>
      </c>
      <c r="SA5" s="92" t="n">
        <v>200</v>
      </c>
      <c r="SB5" s="548" t="inlineStr">
        <is>
          <t>Port %</t>
        </is>
      </c>
      <c r="SC5" s="88">
        <f>Protfolio!HE7</f>
        <v/>
      </c>
      <c r="SE5" s="548" t="inlineStr">
        <is>
          <t>Value</t>
        </is>
      </c>
      <c r="SF5" s="93">
        <f>SH5*SJ4</f>
        <v/>
      </c>
      <c r="SG5" s="548" t="inlineStr">
        <is>
          <t>Shares</t>
        </is>
      </c>
      <c r="SH5" s="92" t="n">
        <v>500</v>
      </c>
      <c r="SI5" s="548" t="inlineStr">
        <is>
          <t>Port %</t>
        </is>
      </c>
      <c r="SJ5" s="88">
        <f>Protfolio!HH7</f>
        <v/>
      </c>
      <c r="SL5" s="548" t="inlineStr">
        <is>
          <t>Value</t>
        </is>
      </c>
      <c r="SM5" s="93">
        <f>SO5*SQ4</f>
        <v/>
      </c>
      <c r="SN5" s="548" t="inlineStr">
        <is>
          <t>Shares</t>
        </is>
      </c>
      <c r="SO5" s="92" t="n">
        <v>4000</v>
      </c>
      <c r="SP5" s="548" t="inlineStr">
        <is>
          <t>Port %</t>
        </is>
      </c>
      <c r="SQ5" s="88">
        <f>Protfolio!HK5</f>
        <v/>
      </c>
      <c r="SS5" s="548" t="inlineStr">
        <is>
          <t>Value</t>
        </is>
      </c>
      <c r="ST5" s="93">
        <f>SV5*SX4</f>
        <v/>
      </c>
      <c r="SU5" s="548" t="inlineStr">
        <is>
          <t>Shares</t>
        </is>
      </c>
      <c r="SV5" s="92" t="n">
        <v>750</v>
      </c>
      <c r="SW5" s="548" t="inlineStr">
        <is>
          <t>Port %</t>
        </is>
      </c>
      <c r="SX5" s="88">
        <f>Protfolio!HN7</f>
        <v/>
      </c>
      <c r="SZ5" s="548" t="inlineStr">
        <is>
          <t>Value</t>
        </is>
      </c>
      <c r="TA5" s="93">
        <f>TC5*TE4</f>
        <v/>
      </c>
      <c r="TB5" s="548" t="inlineStr">
        <is>
          <t>Shares</t>
        </is>
      </c>
      <c r="TC5" s="92" t="n">
        <v>300</v>
      </c>
      <c r="TD5" s="548" t="inlineStr">
        <is>
          <t>Port %</t>
        </is>
      </c>
      <c r="TE5" s="88">
        <f>Protfolio!HQ7</f>
        <v/>
      </c>
      <c r="TG5" s="548" t="inlineStr">
        <is>
          <t>Value</t>
        </is>
      </c>
      <c r="TH5" s="93">
        <f>TJ5*TL4</f>
        <v/>
      </c>
      <c r="TI5" s="548" t="inlineStr">
        <is>
          <t>Shares</t>
        </is>
      </c>
      <c r="TJ5" s="92" t="n">
        <v>50000</v>
      </c>
      <c r="TK5" s="548" t="inlineStr">
        <is>
          <t>Port %</t>
        </is>
      </c>
      <c r="TL5" s="88">
        <f>Protfolio!HT7</f>
        <v/>
      </c>
      <c r="TN5" s="548" t="inlineStr">
        <is>
          <t>Value</t>
        </is>
      </c>
      <c r="TO5" s="93">
        <f>TQ5*TS4</f>
        <v/>
      </c>
      <c r="TP5" s="548" t="inlineStr">
        <is>
          <t>Shares</t>
        </is>
      </c>
      <c r="TQ5" s="92" t="n">
        <v>300</v>
      </c>
      <c r="TR5" s="548" t="inlineStr">
        <is>
          <t>Port %</t>
        </is>
      </c>
      <c r="TS5" s="88">
        <f>Protfolio!HW7</f>
        <v/>
      </c>
      <c r="TU5" s="548" t="inlineStr">
        <is>
          <t>Value</t>
        </is>
      </c>
      <c r="TV5" s="93">
        <f>TX5*TZ4</f>
        <v/>
      </c>
      <c r="TW5" s="548" t="inlineStr">
        <is>
          <t>Shares</t>
        </is>
      </c>
      <c r="TX5" s="92" t="n">
        <v>800</v>
      </c>
      <c r="TY5" s="548" t="inlineStr">
        <is>
          <t>Port %</t>
        </is>
      </c>
      <c r="TZ5" s="88" t="n"/>
      <c r="UB5" s="548" t="inlineStr">
        <is>
          <t>Value</t>
        </is>
      </c>
      <c r="UC5" s="93">
        <f>UE5*UG4</f>
        <v/>
      </c>
      <c r="UD5" s="548" t="inlineStr">
        <is>
          <t>Shares</t>
        </is>
      </c>
      <c r="UE5" s="92" t="n"/>
      <c r="UF5" s="548" t="inlineStr">
        <is>
          <t>Port %</t>
        </is>
      </c>
      <c r="UG5" s="88" t="n"/>
      <c r="UI5" s="548" t="inlineStr">
        <is>
          <t>Value</t>
        </is>
      </c>
      <c r="UJ5" s="93">
        <f>UL5*UN4</f>
        <v/>
      </c>
      <c r="UK5" s="548" t="inlineStr">
        <is>
          <t>Shares</t>
        </is>
      </c>
      <c r="UL5" s="92" t="n"/>
      <c r="UM5" s="548" t="inlineStr">
        <is>
          <t>Port %</t>
        </is>
      </c>
      <c r="UN5" s="88" t="n"/>
      <c r="UP5" s="548" t="inlineStr">
        <is>
          <t>Value</t>
        </is>
      </c>
      <c r="UQ5" s="93">
        <f>US5*UU4</f>
        <v/>
      </c>
      <c r="UR5" s="548" t="inlineStr">
        <is>
          <t>Shares</t>
        </is>
      </c>
      <c r="US5" s="92" t="n"/>
      <c r="UT5" s="548" t="inlineStr">
        <is>
          <t>Port %</t>
        </is>
      </c>
      <c r="UU5" s="88" t="n"/>
      <c r="UW5" s="548" t="inlineStr">
        <is>
          <t>Value</t>
        </is>
      </c>
      <c r="UX5" s="93">
        <f>UZ5*VB4</f>
        <v/>
      </c>
      <c r="UY5" s="548" t="inlineStr">
        <is>
          <t>Shares</t>
        </is>
      </c>
      <c r="UZ5" s="92" t="n"/>
      <c r="VA5" s="548" t="inlineStr">
        <is>
          <t>Port %</t>
        </is>
      </c>
      <c r="VB5" s="88" t="n"/>
      <c r="VD5" s="548" t="inlineStr">
        <is>
          <t>Value</t>
        </is>
      </c>
      <c r="VE5" s="93">
        <f>VG5*VI4</f>
        <v/>
      </c>
      <c r="VF5" s="548" t="inlineStr">
        <is>
          <t>Shares</t>
        </is>
      </c>
      <c r="VG5" s="92" t="n"/>
      <c r="VH5" s="548" t="inlineStr">
        <is>
          <t>Port %</t>
        </is>
      </c>
      <c r="VI5" s="88" t="n"/>
      <c r="VM5" s="223">
        <f>AA5+HA5+IK5+GT5+JM5+JF5+IY5+IR5+ID5+HW5+HP5+HI5+GF5+FY5+FR5+FK5+FD5+EW5+EP5+EI5+EB5+DU5+DN5+DG5+CZ5+CS5+CL5+CE5+BX5+BQ5+BJ5+BC5+AV5+AO5+AH5+KO5+KH5+KA5+JT5+PR5+GM5+KV5+LJ5+LC5+LQ5+LX5+MS5+ML5+ME5+MZ5+NG5+NN5+NU5+OB5+PD5+OW5+OP5+OI5+PK5+PY5+QF5+QM5+QT5+RA5+RH5+RO5+RV5+SC5+SJ5+SQ5+SX5+TE5+TL5+TS5+TZ5+UG5+UN5+UU5+VB5+VI5</f>
        <v/>
      </c>
      <c r="VN5" s="95" t="n"/>
      <c r="VO5" s="53" t="inlineStr">
        <is>
          <t xml:space="preserve"> Percent Invested</t>
        </is>
      </c>
    </row>
    <row r="6" ht="15" customHeight="1" s="545">
      <c r="A6" s="127" t="n">
        <v>45659</v>
      </c>
      <c r="D6" s="131" t="n"/>
      <c r="E6" s="32" t="n"/>
      <c r="H6" s="131" t="n"/>
      <c r="I6" s="32" t="n"/>
      <c r="L6" s="131" t="n"/>
      <c r="M6" s="32" t="n"/>
      <c r="P6" s="131" t="n"/>
      <c r="Q6" s="32">
        <f>SUM(Q165:Q263)</f>
        <v/>
      </c>
      <c r="S6" s="230" t="n"/>
      <c r="W6" s="39" t="n"/>
      <c r="X6" s="18" t="n"/>
      <c r="Y6" s="520" t="inlineStr">
        <is>
          <t>Money Market</t>
        </is>
      </c>
      <c r="Z6" s="511" t="n"/>
      <c r="AA6" s="509" t="n"/>
      <c r="AC6" s="520" t="inlineStr">
        <is>
          <t xml:space="preserve">US Large Cap Growth Fund </t>
        </is>
      </c>
      <c r="AD6" s="511" t="n"/>
      <c r="AE6" s="511" t="n"/>
      <c r="AF6" s="511" t="n"/>
      <c r="AG6" s="511" t="n"/>
      <c r="AH6" s="509" t="n"/>
      <c r="AJ6" s="520" t="inlineStr">
        <is>
          <t xml:space="preserve">US Large Cap Growth Fund </t>
        </is>
      </c>
      <c r="AK6" s="511" t="n"/>
      <c r="AL6" s="511" t="n"/>
      <c r="AM6" s="511" t="n"/>
      <c r="AN6" s="511" t="n"/>
      <c r="AO6" s="509" t="n"/>
      <c r="AQ6" s="520" t="inlineStr">
        <is>
          <t xml:space="preserve">US Large Cap Growth Fund </t>
        </is>
      </c>
      <c r="AR6" s="511" t="n"/>
      <c r="AS6" s="511" t="n"/>
      <c r="AT6" s="511" t="n"/>
      <c r="AU6" s="511" t="n"/>
      <c r="AV6" s="509" t="n"/>
      <c r="AX6" s="520" t="inlineStr">
        <is>
          <t xml:space="preserve">US Large Cap Blend Fund </t>
        </is>
      </c>
      <c r="AY6" s="511" t="n"/>
      <c r="AZ6" s="511" t="n"/>
      <c r="BA6" s="511" t="n"/>
      <c r="BB6" s="511" t="n"/>
      <c r="BC6" s="509" t="n"/>
      <c r="BE6" s="520" t="inlineStr">
        <is>
          <t xml:space="preserve">US Large Cap Value Fund </t>
        </is>
      </c>
      <c r="BF6" s="511" t="n"/>
      <c r="BG6" s="511" t="n"/>
      <c r="BH6" s="511" t="n"/>
      <c r="BI6" s="511" t="n"/>
      <c r="BJ6" s="509" t="n"/>
      <c r="BL6" s="520" t="inlineStr">
        <is>
          <t xml:space="preserve">US Mid Cap Growth Fund </t>
        </is>
      </c>
      <c r="BM6" s="511" t="n"/>
      <c r="BN6" s="511" t="n"/>
      <c r="BO6" s="511" t="n"/>
      <c r="BP6" s="511" t="n"/>
      <c r="BQ6" s="509" t="n"/>
      <c r="BS6" s="520" t="inlineStr">
        <is>
          <t xml:space="preserve">US Mid Cap Blended Fund </t>
        </is>
      </c>
      <c r="BT6" s="511" t="n"/>
      <c r="BU6" s="511" t="n"/>
      <c r="BV6" s="511" t="n"/>
      <c r="BW6" s="511" t="n"/>
      <c r="BX6" s="509" t="n"/>
      <c r="BZ6" s="520" t="inlineStr">
        <is>
          <t xml:space="preserve">US Mid Cap Value Fund </t>
        </is>
      </c>
      <c r="CA6" s="511" t="n"/>
      <c r="CB6" s="511" t="n"/>
      <c r="CC6" s="511" t="n"/>
      <c r="CD6" s="511" t="n"/>
      <c r="CE6" s="509" t="n"/>
      <c r="CG6" s="520" t="inlineStr">
        <is>
          <t xml:space="preserve">US Small Cap Growth Fund </t>
        </is>
      </c>
      <c r="CH6" s="511" t="n"/>
      <c r="CI6" s="511" t="n"/>
      <c r="CJ6" s="511" t="n"/>
      <c r="CK6" s="511" t="n"/>
      <c r="CL6" s="509" t="n"/>
      <c r="CN6" s="520" t="inlineStr">
        <is>
          <t xml:space="preserve">US Small Cap Growth Fund </t>
        </is>
      </c>
      <c r="CO6" s="511" t="n"/>
      <c r="CP6" s="511" t="n"/>
      <c r="CQ6" s="511" t="n"/>
      <c r="CR6" s="511" t="n"/>
      <c r="CS6" s="509" t="n"/>
      <c r="CU6" s="520" t="inlineStr">
        <is>
          <t xml:space="preserve">US Small Cap blend Fund </t>
        </is>
      </c>
      <c r="CV6" s="511" t="n"/>
      <c r="CW6" s="511" t="n"/>
      <c r="CX6" s="511" t="n"/>
      <c r="CY6" s="511" t="n"/>
      <c r="CZ6" s="509" t="n"/>
      <c r="DB6" s="520" t="inlineStr">
        <is>
          <t xml:space="preserve">US Small Cap value Fund </t>
        </is>
      </c>
      <c r="DC6" s="511" t="n"/>
      <c r="DD6" s="511" t="n"/>
      <c r="DE6" s="511" t="n"/>
      <c r="DF6" s="511" t="n"/>
      <c r="DG6" s="509" t="n"/>
      <c r="DI6" s="520" t="inlineStr">
        <is>
          <t xml:space="preserve">International Growth Fund </t>
        </is>
      </c>
      <c r="DJ6" s="511" t="n"/>
      <c r="DK6" s="511" t="n"/>
      <c r="DL6" s="511" t="n"/>
      <c r="DM6" s="511" t="n"/>
      <c r="DN6" s="509" t="n"/>
      <c r="DP6" s="520" t="inlineStr">
        <is>
          <t>International Emerging Markets</t>
        </is>
      </c>
      <c r="DQ6" s="511" t="n"/>
      <c r="DR6" s="511" t="n"/>
      <c r="DS6" s="511" t="n"/>
      <c r="DT6" s="511" t="n"/>
      <c r="DU6" s="509" t="n"/>
      <c r="DV6" s="548" t="n"/>
      <c r="DW6" s="520" t="inlineStr">
        <is>
          <t xml:space="preserve">Technology Sector Fund </t>
        </is>
      </c>
      <c r="DX6" s="511" t="n"/>
      <c r="DY6" s="511" t="n"/>
      <c r="DZ6" s="511" t="n"/>
      <c r="EA6" s="511" t="n"/>
      <c r="EB6" s="509" t="n"/>
      <c r="ED6" s="520" t="inlineStr">
        <is>
          <t xml:space="preserve">Technology Sector Fund </t>
        </is>
      </c>
      <c r="EE6" s="511" t="n"/>
      <c r="EF6" s="511" t="n"/>
      <c r="EG6" s="511" t="n"/>
      <c r="EH6" s="511" t="n"/>
      <c r="EI6" s="509" t="n"/>
      <c r="EK6" s="520" t="inlineStr">
        <is>
          <t xml:space="preserve">Communication Sector Fund </t>
        </is>
      </c>
      <c r="EL6" s="511" t="n"/>
      <c r="EM6" s="511" t="n"/>
      <c r="EN6" s="511" t="n"/>
      <c r="EO6" s="511" t="n"/>
      <c r="EP6" s="509" t="n"/>
      <c r="ER6" s="520" t="inlineStr">
        <is>
          <t xml:space="preserve">Real Estate Fund </t>
        </is>
      </c>
      <c r="ES6" s="511" t="n"/>
      <c r="ET6" s="511" t="n"/>
      <c r="EU6" s="511" t="n"/>
      <c r="EV6" s="511" t="n"/>
      <c r="EW6" s="509" t="n"/>
      <c r="EY6" s="520" t="inlineStr">
        <is>
          <t xml:space="preserve">Precious Metals Fund </t>
        </is>
      </c>
      <c r="EZ6" s="511" t="n"/>
      <c r="FA6" s="511" t="n"/>
      <c r="FB6" s="511" t="n"/>
      <c r="FC6" s="511" t="n"/>
      <c r="FD6" s="509" t="n"/>
      <c r="FF6" s="520" t="inlineStr">
        <is>
          <t>U.S. Energy Fund</t>
        </is>
      </c>
      <c r="FG6" s="511" t="n"/>
      <c r="FH6" s="511" t="n"/>
      <c r="FI6" s="511" t="n"/>
      <c r="FJ6" s="511" t="n"/>
      <c r="FK6" s="509" t="n"/>
      <c r="FM6" s="520" t="inlineStr">
        <is>
          <t>U.S. Financial Fund</t>
        </is>
      </c>
      <c r="FN6" s="511" t="n"/>
      <c r="FO6" s="511" t="n"/>
      <c r="FP6" s="511" t="n"/>
      <c r="FQ6" s="511" t="n"/>
      <c r="FR6" s="509" t="n"/>
      <c r="FT6" s="520" t="inlineStr">
        <is>
          <t>Insurance</t>
        </is>
      </c>
      <c r="FU6" s="511" t="n"/>
      <c r="FV6" s="511" t="n"/>
      <c r="FW6" s="511" t="n"/>
      <c r="FX6" s="511" t="n"/>
      <c r="FY6" s="509" t="n"/>
      <c r="GA6" s="520" t="inlineStr">
        <is>
          <t>U.S. Consumer Defensive Fund</t>
        </is>
      </c>
      <c r="GB6" s="511" t="n"/>
      <c r="GC6" s="511" t="n"/>
      <c r="GD6" s="511" t="n"/>
      <c r="GE6" s="511" t="n"/>
      <c r="GF6" s="509" t="n"/>
      <c r="GG6" s="548" t="n"/>
      <c r="GH6" s="520" t="inlineStr">
        <is>
          <t>U.S. Health Care - Biotechnology</t>
        </is>
      </c>
      <c r="GI6" s="511" t="n"/>
      <c r="GJ6" s="511" t="n"/>
      <c r="GK6" s="511" t="n"/>
      <c r="GL6" s="511" t="n"/>
      <c r="GM6" s="509" t="n"/>
      <c r="GO6" s="520" t="inlineStr">
        <is>
          <t>U.S. Health Care</t>
        </is>
      </c>
      <c r="GP6" s="511" t="n"/>
      <c r="GQ6" s="511" t="n"/>
      <c r="GR6" s="511" t="n"/>
      <c r="GS6" s="511" t="n"/>
      <c r="GT6" s="509" t="n"/>
      <c r="GV6" s="520" t="inlineStr">
        <is>
          <t>U.S Infrastructure</t>
        </is>
      </c>
      <c r="GW6" s="511" t="n"/>
      <c r="GX6" s="511" t="n"/>
      <c r="GY6" s="511" t="n"/>
      <c r="GZ6" s="511" t="n"/>
      <c r="HA6" s="509" t="n"/>
      <c r="HD6" s="520" t="inlineStr">
        <is>
          <t>U.S. Stock (Electric Auto Technology)</t>
        </is>
      </c>
      <c r="HE6" s="511" t="n"/>
      <c r="HF6" s="511" t="n"/>
      <c r="HG6" s="511" t="n"/>
      <c r="HH6" s="511" t="n"/>
      <c r="HI6" s="509" t="n"/>
      <c r="HK6" s="520" t="inlineStr">
        <is>
          <t>Areospace &amp; Defense</t>
        </is>
      </c>
      <c r="HL6" s="511" t="n"/>
      <c r="HM6" s="511" t="n"/>
      <c r="HN6" s="511" t="n"/>
      <c r="HO6" s="511" t="n"/>
      <c r="HP6" s="509" t="n"/>
      <c r="HR6" s="520" t="inlineStr">
        <is>
          <t>U.S. Stock (Patrol Energy)</t>
        </is>
      </c>
      <c r="HS6" s="511" t="n"/>
      <c r="HT6" s="511" t="n"/>
      <c r="HU6" s="511" t="n"/>
      <c r="HV6" s="511" t="n"/>
      <c r="HW6" s="509" t="n"/>
      <c r="HY6" s="543" t="inlineStr">
        <is>
          <t>Semiconductors</t>
        </is>
      </c>
      <c r="HZ6" s="511" t="n"/>
      <c r="IA6" s="511" t="n"/>
      <c r="IB6" s="511" t="n"/>
      <c r="IC6" s="511" t="n"/>
      <c r="ID6" s="509" t="n"/>
      <c r="IF6" s="543" t="inlineStr">
        <is>
          <t>Semiconductors</t>
        </is>
      </c>
      <c r="IG6" s="511" t="n"/>
      <c r="IH6" s="511" t="n"/>
      <c r="II6" s="511" t="n"/>
      <c r="IJ6" s="511" t="n"/>
      <c r="IK6" s="509" t="n"/>
      <c r="IM6" s="520" t="inlineStr">
        <is>
          <t>Aerospace &amp; Defense</t>
        </is>
      </c>
      <c r="IN6" s="511" t="n"/>
      <c r="IO6" s="511" t="n"/>
      <c r="IP6" s="511" t="n"/>
      <c r="IQ6" s="511" t="n"/>
      <c r="IR6" s="509" t="n"/>
      <c r="IT6" s="520" t="inlineStr">
        <is>
          <t>Uranium Producer</t>
        </is>
      </c>
      <c r="IU6" s="511" t="n"/>
      <c r="IV6" s="511" t="n"/>
      <c r="IW6" s="511" t="n"/>
      <c r="IX6" s="511" t="n"/>
      <c r="IY6" s="509" t="n"/>
      <c r="JA6" s="520" t="inlineStr">
        <is>
          <t>U.S. Stock (Semiconductors)</t>
        </is>
      </c>
      <c r="JB6" s="511" t="n"/>
      <c r="JC6" s="511" t="n"/>
      <c r="JD6" s="511" t="n"/>
      <c r="JE6" s="511" t="n"/>
      <c r="JF6" s="509" t="n"/>
      <c r="JH6" s="520" t="inlineStr">
        <is>
          <t>U.S. Stock (Software Technology)</t>
        </is>
      </c>
      <c r="JI6" s="511" t="n"/>
      <c r="JJ6" s="511" t="n"/>
      <c r="JK6" s="511" t="n"/>
      <c r="JL6" s="511" t="n"/>
      <c r="JM6" s="509" t="n"/>
      <c r="JO6" s="520" t="inlineStr">
        <is>
          <t>Rare Earth Mining</t>
        </is>
      </c>
      <c r="JP6" s="511" t="n"/>
      <c r="JQ6" s="511" t="n"/>
      <c r="JR6" s="511" t="n"/>
      <c r="JS6" s="511" t="n"/>
      <c r="JT6" s="509" t="n"/>
      <c r="JV6" s="520" t="inlineStr">
        <is>
          <t>Uranium Mining</t>
        </is>
      </c>
      <c r="JW6" s="511" t="n"/>
      <c r="JX6" s="511" t="n"/>
      <c r="JY6" s="511" t="n"/>
      <c r="JZ6" s="511" t="n"/>
      <c r="KA6" s="509" t="n"/>
      <c r="KC6" s="520" t="inlineStr">
        <is>
          <t>Natural Gas</t>
        </is>
      </c>
      <c r="KD6" s="511" t="n"/>
      <c r="KE6" s="511" t="n"/>
      <c r="KF6" s="511" t="n"/>
      <c r="KG6" s="511" t="n"/>
      <c r="KH6" s="509" t="n"/>
      <c r="KI6" s="548" t="n"/>
      <c r="KJ6" s="520" t="inlineStr">
        <is>
          <t>Semiconductors</t>
        </is>
      </c>
      <c r="KK6" s="511" t="n"/>
      <c r="KL6" s="511" t="n"/>
      <c r="KM6" s="511" t="n"/>
      <c r="KN6" s="511" t="n"/>
      <c r="KO6" s="509" t="n"/>
      <c r="KQ6" s="520" t="inlineStr">
        <is>
          <t>Copper Mining</t>
        </is>
      </c>
      <c r="KR6" s="511" t="n"/>
      <c r="KS6" s="511" t="n"/>
      <c r="KT6" s="511" t="n"/>
      <c r="KU6" s="511" t="n"/>
      <c r="KV6" s="509" t="n"/>
      <c r="KW6" s="548" t="n"/>
      <c r="KX6" s="520" t="inlineStr">
        <is>
          <t>Warehouse Robotics</t>
        </is>
      </c>
      <c r="KY6" s="511" t="n"/>
      <c r="KZ6" s="511" t="n"/>
      <c r="LA6" s="511" t="n"/>
      <c r="LB6" s="511" t="n"/>
      <c r="LC6" s="509" t="n"/>
      <c r="LD6" s="548" t="n"/>
      <c r="LE6" s="520" t="inlineStr">
        <is>
          <t>Energy - N/G Producer</t>
        </is>
      </c>
      <c r="LF6" s="511" t="n"/>
      <c r="LG6" s="511" t="n"/>
      <c r="LH6" s="511" t="n"/>
      <c r="LI6" s="511" t="n"/>
      <c r="LJ6" s="509" t="n"/>
      <c r="LL6" s="520" t="inlineStr">
        <is>
          <t>Gold</t>
        </is>
      </c>
      <c r="LM6" s="511" t="n"/>
      <c r="LN6" s="511" t="n"/>
      <c r="LO6" s="511" t="n"/>
      <c r="LP6" s="511" t="n"/>
      <c r="LQ6" s="509" t="n"/>
      <c r="LS6" s="520" t="inlineStr">
        <is>
          <t>Gold mining</t>
        </is>
      </c>
      <c r="LT6" s="511" t="n"/>
      <c r="LU6" s="511" t="n"/>
      <c r="LV6" s="511" t="n"/>
      <c r="LW6" s="511" t="n"/>
      <c r="LX6" s="509" t="n"/>
      <c r="LZ6" s="520" t="inlineStr">
        <is>
          <t>Copper</t>
        </is>
      </c>
      <c r="MA6" s="511" t="n"/>
      <c r="MB6" s="511" t="n"/>
      <c r="MC6" s="511" t="n"/>
      <c r="MD6" s="511" t="n"/>
      <c r="ME6" s="509" t="n"/>
      <c r="MG6" s="520" t="inlineStr">
        <is>
          <t>IT - Semiconductors</t>
        </is>
      </c>
      <c r="MH6" s="511" t="n"/>
      <c r="MI6" s="511" t="n"/>
      <c r="MJ6" s="511" t="n"/>
      <c r="MK6" s="511" t="n"/>
      <c r="ML6" s="509" t="n"/>
      <c r="MN6" s="520" t="inlineStr">
        <is>
          <t xml:space="preserve">Nuclear Developer - Mini reactor production </t>
        </is>
      </c>
      <c r="MO6" s="511" t="n"/>
      <c r="MP6" s="511" t="n"/>
      <c r="MQ6" s="511" t="n"/>
      <c r="MR6" s="511" t="n"/>
      <c r="MS6" s="509" t="n"/>
      <c r="MU6" s="520" t="inlineStr">
        <is>
          <t>Materials Rare Earth - Antimony</t>
        </is>
      </c>
      <c r="MV6" s="511" t="n"/>
      <c r="MW6" s="511" t="n"/>
      <c r="MX6" s="511" t="n"/>
      <c r="MY6" s="511" t="n"/>
      <c r="MZ6" s="509" t="n"/>
      <c r="NB6" s="520" t="inlineStr">
        <is>
          <t>Aerospace and defence</t>
        </is>
      </c>
      <c r="NC6" s="511" t="n"/>
      <c r="ND6" s="511" t="n"/>
      <c r="NE6" s="511" t="n"/>
      <c r="NF6" s="511" t="n"/>
      <c r="NG6" s="509" t="n"/>
      <c r="NI6" s="520" t="inlineStr">
        <is>
          <t>Materials - Silver Minning</t>
        </is>
      </c>
      <c r="NJ6" s="511" t="n"/>
      <c r="NK6" s="511" t="n"/>
      <c r="NL6" s="511" t="n"/>
      <c r="NM6" s="511" t="n"/>
      <c r="NN6" s="509" t="n"/>
      <c r="NP6" s="520" t="inlineStr">
        <is>
          <t>GE  Energy Spinoff</t>
        </is>
      </c>
      <c r="NQ6" s="511" t="n"/>
      <c r="NR6" s="511" t="n"/>
      <c r="NS6" s="511" t="n"/>
      <c r="NT6" s="511" t="n"/>
      <c r="NU6" s="509" t="n"/>
      <c r="NW6" s="520" t="inlineStr">
        <is>
          <t>Consumer Discretionary - Resturants</t>
        </is>
      </c>
      <c r="NX6" s="511" t="n"/>
      <c r="NY6" s="511" t="n"/>
      <c r="NZ6" s="511" t="n"/>
      <c r="OA6" s="511" t="n"/>
      <c r="OB6" s="509" t="n"/>
      <c r="OD6" s="520" t="inlineStr">
        <is>
          <t>Materials - Rare Earth Minerals</t>
        </is>
      </c>
      <c r="OE6" s="511" t="n"/>
      <c r="OF6" s="511" t="n"/>
      <c r="OG6" s="511" t="n"/>
      <c r="OH6" s="511" t="n"/>
      <c r="OI6" s="509" t="n"/>
      <c r="OK6" s="520" t="inlineStr">
        <is>
          <t>Materials - Chemicles</t>
        </is>
      </c>
      <c r="OL6" s="511" t="n"/>
      <c r="OM6" s="511" t="n"/>
      <c r="ON6" s="511" t="n"/>
      <c r="OO6" s="511" t="n"/>
      <c r="OP6" s="509" t="n"/>
      <c r="OR6" s="520" t="inlineStr">
        <is>
          <t>Dep Sea Mineral (Pacific) &amp; Discovery</t>
        </is>
      </c>
      <c r="OS6" s="511" t="n"/>
      <c r="OT6" s="511" t="n"/>
      <c r="OU6" s="511" t="n"/>
      <c r="OV6" s="511" t="n"/>
      <c r="OW6" s="509" t="n"/>
      <c r="OY6" s="520" t="inlineStr">
        <is>
          <t>Aerospace &amp; Defense</t>
        </is>
      </c>
      <c r="OZ6" s="511" t="n"/>
      <c r="PA6" s="511" t="n"/>
      <c r="PB6" s="511" t="n"/>
      <c r="PC6" s="511" t="n"/>
      <c r="PD6" s="509" t="n"/>
      <c r="PE6" s="548" t="n"/>
      <c r="PF6" s="520" t="inlineStr">
        <is>
          <t>IT</t>
        </is>
      </c>
      <c r="PG6" s="511" t="n"/>
      <c r="PH6" s="511" t="n"/>
      <c r="PI6" s="511" t="n"/>
      <c r="PJ6" s="511" t="n"/>
      <c r="PK6" s="509" t="n"/>
      <c r="PM6" s="520" t="n"/>
      <c r="PN6" s="511" t="n"/>
      <c r="PO6" s="511" t="n"/>
      <c r="PP6" s="511" t="n"/>
      <c r="PQ6" s="511" t="n"/>
      <c r="PR6" s="509" t="n"/>
      <c r="PT6" s="520" t="inlineStr">
        <is>
          <t>Uranium/Rare Earth &amp; Ferinning</t>
        </is>
      </c>
      <c r="PU6" s="511" t="n"/>
      <c r="PV6" s="511" t="n"/>
      <c r="PW6" s="511" t="n"/>
      <c r="PX6" s="511" t="n"/>
      <c r="PY6" s="509" t="n"/>
      <c r="QA6" s="520" t="inlineStr">
        <is>
          <t>Software application - WiFi</t>
        </is>
      </c>
      <c r="QB6" s="511" t="n"/>
      <c r="QC6" s="511" t="n"/>
      <c r="QD6" s="511" t="n"/>
      <c r="QE6" s="511" t="n"/>
      <c r="QF6" s="509" t="n"/>
      <c r="QH6" s="520" t="inlineStr">
        <is>
          <t>Gold/Copper Mining</t>
        </is>
      </c>
      <c r="QI6" s="511" t="n"/>
      <c r="QJ6" s="511" t="n"/>
      <c r="QK6" s="511" t="n"/>
      <c r="QL6" s="511" t="n"/>
      <c r="QM6" s="509" t="n"/>
      <c r="QO6" s="520" t="inlineStr">
        <is>
          <t>Rare Earth Minerals</t>
        </is>
      </c>
      <c r="QP6" s="511" t="n"/>
      <c r="QQ6" s="511" t="n"/>
      <c r="QR6" s="511" t="n"/>
      <c r="QS6" s="511" t="n"/>
      <c r="QT6" s="509" t="n"/>
      <c r="QV6" s="520" t="inlineStr">
        <is>
          <t>Rare Earth Minerals</t>
        </is>
      </c>
      <c r="QW6" s="511" t="n"/>
      <c r="QX6" s="511" t="n"/>
      <c r="QY6" s="511" t="n"/>
      <c r="QZ6" s="511" t="n"/>
      <c r="RA6" s="509" t="n"/>
      <c r="RC6" s="520" t="inlineStr">
        <is>
          <t>IT - Electronic Components</t>
        </is>
      </c>
      <c r="RD6" s="511" t="n"/>
      <c r="RE6" s="511" t="n"/>
      <c r="RF6" s="511" t="n"/>
      <c r="RG6" s="511" t="n"/>
      <c r="RH6" s="509" t="n"/>
      <c r="RJ6" s="520" t="inlineStr">
        <is>
          <t>Semiconductors</t>
        </is>
      </c>
      <c r="RK6" s="511" t="n"/>
      <c r="RL6" s="511" t="n"/>
      <c r="RM6" s="511" t="n"/>
      <c r="RN6" s="511" t="n"/>
      <c r="RO6" s="509" t="n"/>
      <c r="RQ6" s="520" t="inlineStr">
        <is>
          <t>Energy - Coal</t>
        </is>
      </c>
      <c r="RR6" s="511" t="n"/>
      <c r="RS6" s="511" t="n"/>
      <c r="RT6" s="511" t="n"/>
      <c r="RU6" s="511" t="n"/>
      <c r="RV6" s="509" t="n"/>
      <c r="RX6" s="520" t="inlineStr">
        <is>
          <t>Software Infrastructure</t>
        </is>
      </c>
      <c r="RY6" s="511" t="n"/>
      <c r="RZ6" s="511" t="n"/>
      <c r="SA6" s="511" t="n"/>
      <c r="SB6" s="511" t="n"/>
      <c r="SC6" s="509" t="n"/>
      <c r="SE6" s="520" t="inlineStr">
        <is>
          <t>Computer Hardware</t>
        </is>
      </c>
      <c r="SF6" s="511" t="n"/>
      <c r="SG6" s="511" t="n"/>
      <c r="SH6" s="511" t="n"/>
      <c r="SI6" s="511" t="n"/>
      <c r="SJ6" s="509" t="n"/>
      <c r="SL6" s="520" t="inlineStr">
        <is>
          <t>Rare Earth Miner &amp; Refinner</t>
        </is>
      </c>
      <c r="SM6" s="511" t="n"/>
      <c r="SN6" s="511" t="n"/>
      <c r="SO6" s="511" t="n"/>
      <c r="SP6" s="511" t="n"/>
      <c r="SQ6" s="509" t="n"/>
      <c r="SS6" s="520" t="inlineStr">
        <is>
          <t>Quantum Computing</t>
        </is>
      </c>
      <c r="ST6" s="511" t="n"/>
      <c r="SU6" s="511" t="n"/>
      <c r="SV6" s="511" t="n"/>
      <c r="SW6" s="511" t="n"/>
      <c r="SX6" s="509" t="n"/>
      <c r="SZ6" s="520" t="inlineStr">
        <is>
          <t>Rare Earth Minerals Mining</t>
        </is>
      </c>
      <c r="TA6" s="511" t="n"/>
      <c r="TB6" s="511" t="n"/>
      <c r="TC6" s="511" t="n"/>
      <c r="TD6" s="511" t="n"/>
      <c r="TE6" s="509" t="n"/>
      <c r="TG6" s="520" t="inlineStr">
        <is>
          <t>Rare Earth Minning</t>
        </is>
      </c>
      <c r="TH6" s="511" t="n"/>
      <c r="TI6" s="511" t="n"/>
      <c r="TJ6" s="511" t="n"/>
      <c r="TK6" s="511" t="n"/>
      <c r="TL6" s="509" t="n"/>
      <c r="TN6" s="520" t="inlineStr">
        <is>
          <t>Industrial Machinery</t>
        </is>
      </c>
      <c r="TO6" s="511" t="n"/>
      <c r="TP6" s="511" t="n"/>
      <c r="TQ6" s="511" t="n"/>
      <c r="TR6" s="511" t="n"/>
      <c r="TS6" s="509" t="n"/>
      <c r="TU6" s="520" t="inlineStr">
        <is>
          <t>&lt;aterials - Silver Mining</t>
        </is>
      </c>
      <c r="TV6" s="511" t="n"/>
      <c r="TW6" s="511" t="n"/>
      <c r="TX6" s="511" t="n"/>
      <c r="TY6" s="511" t="n"/>
      <c r="TZ6" s="509" t="n"/>
      <c r="UB6" s="520" t="n"/>
      <c r="UC6" s="511" t="n"/>
      <c r="UD6" s="511" t="n"/>
      <c r="UE6" s="511" t="n"/>
      <c r="UF6" s="511" t="n"/>
      <c r="UG6" s="509" t="n"/>
      <c r="UI6" s="520" t="n"/>
      <c r="UJ6" s="511" t="n"/>
      <c r="UK6" s="511" t="n"/>
      <c r="UL6" s="511" t="n"/>
      <c r="UM6" s="511" t="n"/>
      <c r="UN6" s="509" t="n"/>
      <c r="UP6" s="520" t="n"/>
      <c r="UQ6" s="511" t="n"/>
      <c r="UR6" s="511" t="n"/>
      <c r="US6" s="511" t="n"/>
      <c r="UT6" s="511" t="n"/>
      <c r="UU6" s="509" t="n"/>
      <c r="UW6" s="520" t="n"/>
      <c r="UX6" s="511" t="n"/>
      <c r="UY6" s="511" t="n"/>
      <c r="UZ6" s="511" t="n"/>
      <c r="VA6" s="511" t="n"/>
      <c r="VB6" s="509" t="n"/>
      <c r="VD6" s="520" t="n"/>
      <c r="VE6" s="511" t="n"/>
      <c r="VF6" s="511" t="n"/>
      <c r="VG6" s="511" t="n"/>
      <c r="VH6" s="511" t="n"/>
      <c r="VI6" s="509" t="n"/>
      <c r="VM6" s="87" t="n">
        <v>826352.89</v>
      </c>
      <c r="VN6" s="94" t="n"/>
      <c r="VO6" t="inlineStr">
        <is>
          <t xml:space="preserve"> Beginning Investment 9/4/20</t>
        </is>
      </c>
    </row>
    <row r="7" ht="21" customHeight="1" s="545">
      <c r="A7" s="306" t="n"/>
      <c r="C7" s="531" t="inlineStr">
        <is>
          <t>Dow Jones</t>
        </is>
      </c>
      <c r="D7" s="511" t="n"/>
      <c r="E7" s="511" t="n"/>
      <c r="F7" s="509" t="n"/>
      <c r="G7" s="531" t="inlineStr">
        <is>
          <t>S&amp;P 500</t>
        </is>
      </c>
      <c r="H7" s="511" t="n"/>
      <c r="I7" s="511" t="n"/>
      <c r="J7" s="509" t="n"/>
      <c r="K7" s="531" t="inlineStr">
        <is>
          <t>Nasdaq</t>
        </is>
      </c>
      <c r="L7" s="511" t="n"/>
      <c r="M7" s="511" t="n"/>
      <c r="N7" s="509" t="n"/>
      <c r="O7" s="539" t="inlineStr">
        <is>
          <t>Russel 2000</t>
        </is>
      </c>
      <c r="P7" s="540" t="n"/>
      <c r="Q7" s="540" t="n"/>
      <c r="R7" s="541" t="n"/>
      <c r="S7" s="44" t="inlineStr">
        <is>
          <t>Broad</t>
        </is>
      </c>
      <c r="T7" s="537" t="inlineStr">
        <is>
          <t>Comp.  Index   Average</t>
        </is>
      </c>
      <c r="U7" s="179" t="n"/>
      <c r="V7" s="537" t="inlineStr">
        <is>
          <t>Anerage   Index   Chang</t>
        </is>
      </c>
      <c r="W7" s="537" t="inlineStr">
        <is>
          <t>YTD    Index    Gain/Loss</t>
        </is>
      </c>
      <c r="X7" s="32" t="n"/>
      <c r="Y7" s="525" t="inlineStr">
        <is>
          <t>Fidelity Gov. MMkt</t>
        </is>
      </c>
      <c r="Z7" s="511" t="n"/>
      <c r="AA7" s="509" t="n"/>
      <c r="AC7" s="527" t="inlineStr">
        <is>
          <t>Fidelity Blue Chip Growth Fund</t>
        </is>
      </c>
      <c r="AD7" s="511" t="n"/>
      <c r="AE7" s="511" t="n"/>
      <c r="AF7" s="511" t="n"/>
      <c r="AG7" s="511" t="n"/>
      <c r="AH7" s="509" t="n"/>
      <c r="AJ7" s="527" t="inlineStr">
        <is>
          <t>Fidelity Contrafund Fund</t>
        </is>
      </c>
      <c r="AK7" s="511" t="n"/>
      <c r="AL7" s="511" t="n"/>
      <c r="AM7" s="511" t="n"/>
      <c r="AN7" s="511" t="n"/>
      <c r="AO7" s="509" t="n"/>
      <c r="AQ7" s="527" t="inlineStr">
        <is>
          <t>Fidelity OTC Portfolio</t>
        </is>
      </c>
      <c r="AR7" s="511" t="n"/>
      <c r="AS7" s="511" t="n"/>
      <c r="AT7" s="511" t="n"/>
      <c r="AU7" s="511" t="n"/>
      <c r="AV7" s="509" t="n"/>
      <c r="AX7" s="522" t="inlineStr">
        <is>
          <t>Fidelity 500 Index Fund</t>
        </is>
      </c>
      <c r="AY7" s="511" t="n"/>
      <c r="AZ7" s="511" t="n"/>
      <c r="BA7" s="511" t="n"/>
      <c r="BB7" s="511" t="n"/>
      <c r="BC7" s="509" t="n"/>
      <c r="BE7" s="532" t="inlineStr">
        <is>
          <t xml:space="preserve">Fidelity Equity-Income Fund </t>
        </is>
      </c>
      <c r="BF7" s="511" t="n"/>
      <c r="BG7" s="511" t="n"/>
      <c r="BH7" s="511" t="n"/>
      <c r="BI7" s="511" t="n"/>
      <c r="BJ7" s="509" t="n"/>
      <c r="BL7" s="527" t="inlineStr">
        <is>
          <t>Fidelity Growth Strategies Fund</t>
        </is>
      </c>
      <c r="BM7" s="511" t="n"/>
      <c r="BN7" s="511" t="n"/>
      <c r="BO7" s="511" t="n"/>
      <c r="BP7" s="511" t="n"/>
      <c r="BQ7" s="509" t="n"/>
      <c r="BS7" s="522" t="inlineStr">
        <is>
          <t>Fidelity Leveraged Company Stock Fund</t>
        </is>
      </c>
      <c r="BT7" s="511" t="n"/>
      <c r="BU7" s="511" t="n"/>
      <c r="BV7" s="511" t="n"/>
      <c r="BW7" s="511" t="n"/>
      <c r="BX7" s="509" t="n"/>
      <c r="BZ7" s="532" t="inlineStr">
        <is>
          <t>Fidelity Mid Cap Enhanced Index Fund</t>
        </is>
      </c>
      <c r="CA7" s="511" t="n"/>
      <c r="CB7" s="511" t="n"/>
      <c r="CC7" s="511" t="n"/>
      <c r="CD7" s="511" t="n"/>
      <c r="CE7" s="509" t="n"/>
      <c r="CG7" s="527" t="inlineStr">
        <is>
          <t>Wasatch Ultra Growth Fund</t>
        </is>
      </c>
      <c r="CH7" s="511" t="n"/>
      <c r="CI7" s="511" t="n"/>
      <c r="CJ7" s="511" t="n"/>
      <c r="CK7" s="511" t="n"/>
      <c r="CL7" s="509" t="n"/>
      <c r="CN7" s="527" t="inlineStr">
        <is>
          <t>Fidelity Small Cap Growth Fund</t>
        </is>
      </c>
      <c r="CO7" s="511" t="n"/>
      <c r="CP7" s="511" t="n"/>
      <c r="CQ7" s="511" t="n"/>
      <c r="CR7" s="511" t="n"/>
      <c r="CS7" s="509" t="n"/>
      <c r="CU7" s="522" t="inlineStr">
        <is>
          <t>Fidelity Stock Selector Small Cap Fund</t>
        </is>
      </c>
      <c r="CV7" s="511" t="n"/>
      <c r="CW7" s="511" t="n"/>
      <c r="CX7" s="511" t="n"/>
      <c r="CY7" s="511" t="n"/>
      <c r="CZ7" s="509" t="n"/>
      <c r="DB7" s="532" t="inlineStr">
        <is>
          <t xml:space="preserve">Fidelity Small Cap Value Fund </t>
        </is>
      </c>
      <c r="DC7" s="511" t="n"/>
      <c r="DD7" s="511" t="n"/>
      <c r="DE7" s="511" t="n"/>
      <c r="DF7" s="511" t="n"/>
      <c r="DG7" s="509" t="n"/>
      <c r="DI7" s="527" t="inlineStr">
        <is>
          <t>Fidelity Diversified International Fund</t>
        </is>
      </c>
      <c r="DJ7" s="511" t="n"/>
      <c r="DK7" s="511" t="n"/>
      <c r="DL7" s="511" t="n"/>
      <c r="DM7" s="511" t="n"/>
      <c r="DN7" s="509" t="n"/>
      <c r="DP7" s="522" t="inlineStr">
        <is>
          <t>Fidelity Emerging Markets Fund</t>
        </is>
      </c>
      <c r="DQ7" s="511" t="n"/>
      <c r="DR7" s="511" t="n"/>
      <c r="DS7" s="511" t="n"/>
      <c r="DT7" s="511" t="n"/>
      <c r="DU7" s="509" t="n"/>
      <c r="DV7" s="79" t="n"/>
      <c r="DW7" s="527" t="inlineStr">
        <is>
          <t>Fidelity Select Semiconductors Portfolio</t>
        </is>
      </c>
      <c r="DX7" s="511" t="n"/>
      <c r="DY7" s="511" t="n"/>
      <c r="DZ7" s="511" t="n"/>
      <c r="EA7" s="511" t="n"/>
      <c r="EB7" s="509" t="n"/>
      <c r="ED7" s="527" t="inlineStr">
        <is>
          <t>Fidelity Select Technology Portfolio</t>
        </is>
      </c>
      <c r="EE7" s="511" t="n"/>
      <c r="EF7" s="511" t="n"/>
      <c r="EG7" s="511" t="n"/>
      <c r="EH7" s="511" t="n"/>
      <c r="EI7" s="509" t="n"/>
      <c r="EK7" s="522" t="inlineStr">
        <is>
          <t>Fidelity Select Comm Service Portfolio</t>
        </is>
      </c>
      <c r="EL7" s="511" t="n"/>
      <c r="EM7" s="511" t="n"/>
      <c r="EN7" s="511" t="n"/>
      <c r="EO7" s="511" t="n"/>
      <c r="EP7" s="509" t="n"/>
      <c r="ER7" s="527" t="inlineStr">
        <is>
          <t>Baron Real Estate Fund</t>
        </is>
      </c>
      <c r="ES7" s="511" t="n"/>
      <c r="ET7" s="511" t="n"/>
      <c r="EU7" s="511" t="n"/>
      <c r="EV7" s="511" t="n"/>
      <c r="EW7" s="509" t="n"/>
      <c r="EY7" s="528" t="inlineStr">
        <is>
          <t>Fidelity Select Gold Portfolio</t>
        </is>
      </c>
      <c r="EZ7" s="511" t="n"/>
      <c r="FA7" s="511" t="n"/>
      <c r="FB7" s="511" t="n"/>
      <c r="FC7" s="511" t="n"/>
      <c r="FD7" s="509" t="n"/>
      <c r="FF7" s="533" t="inlineStr">
        <is>
          <t>Fidelity Select Energy Portfolio</t>
        </is>
      </c>
      <c r="FG7" s="511" t="n"/>
      <c r="FH7" s="511" t="n"/>
      <c r="FI7" s="511" t="n"/>
      <c r="FJ7" s="511" t="n"/>
      <c r="FK7" s="509" t="n"/>
      <c r="FM7" s="522" t="inlineStr">
        <is>
          <t>Fid Sel Brokg and Invet. Mangt. Portfolio</t>
        </is>
      </c>
      <c r="FN7" s="511" t="n"/>
      <c r="FO7" s="511" t="n"/>
      <c r="FP7" s="511" t="n"/>
      <c r="FQ7" s="511" t="n"/>
      <c r="FR7" s="509" t="n"/>
      <c r="FT7" s="522" t="inlineStr">
        <is>
          <t>Fidelity Select Insurance Portfolio</t>
        </is>
      </c>
      <c r="FU7" s="511" t="n"/>
      <c r="FV7" s="511" t="n"/>
      <c r="FW7" s="511" t="n"/>
      <c r="FX7" s="511" t="n"/>
      <c r="FY7" s="509" t="n"/>
      <c r="GA7" s="527" t="inlineStr">
        <is>
          <t xml:space="preserve">T. Rowe Price Global Consumer Fund </t>
        </is>
      </c>
      <c r="GB7" s="511" t="n"/>
      <c r="GC7" s="511" t="n"/>
      <c r="GD7" s="511" t="n"/>
      <c r="GE7" s="511" t="n"/>
      <c r="GF7" s="509" t="n"/>
      <c r="GG7" s="552" t="n"/>
      <c r="GH7" s="527" t="inlineStr">
        <is>
          <t>Fidelity Select Biotechnology Portfolio</t>
        </is>
      </c>
      <c r="GI7" s="511" t="n"/>
      <c r="GJ7" s="511" t="n"/>
      <c r="GK7" s="511" t="n"/>
      <c r="GL7" s="511" t="n"/>
      <c r="GM7" s="509" t="n"/>
      <c r="GO7" s="527" t="inlineStr">
        <is>
          <t>Fidelity Select Health Care Portfolio</t>
        </is>
      </c>
      <c r="GP7" s="511" t="n"/>
      <c r="GQ7" s="511" t="n"/>
      <c r="GR7" s="511" t="n"/>
      <c r="GS7" s="511" t="n"/>
      <c r="GT7" s="509" t="n"/>
      <c r="GV7" s="522" t="inlineStr">
        <is>
          <t>Fidelity Infrastructure Fund</t>
        </is>
      </c>
      <c r="GW7" s="511" t="n"/>
      <c r="GX7" s="511" t="n"/>
      <c r="GY7" s="511" t="n"/>
      <c r="GZ7" s="511" t="n"/>
      <c r="HA7" s="509" t="n"/>
      <c r="HD7" s="525" t="inlineStr">
        <is>
          <t>TESLA INC</t>
        </is>
      </c>
      <c r="HE7" s="511" t="n"/>
      <c r="HF7" s="511" t="n"/>
      <c r="HG7" s="511" t="n"/>
      <c r="HH7" s="511" t="n"/>
      <c r="HI7" s="509" t="n"/>
      <c r="HK7" s="525" t="inlineStr">
        <is>
          <t xml:space="preserve">Kratos Defense &amp; Security Solutions, Inc. </t>
        </is>
      </c>
      <c r="HL7" s="511" t="n"/>
      <c r="HM7" s="511" t="n"/>
      <c r="HN7" s="511" t="n"/>
      <c r="HO7" s="511" t="n"/>
      <c r="HP7" s="509" t="n"/>
      <c r="HR7" s="534" t="inlineStr">
        <is>
          <t>EXXON MOBIL CORP</t>
        </is>
      </c>
      <c r="HS7" s="511" t="n"/>
      <c r="HT7" s="511" t="n"/>
      <c r="HU7" s="511" t="n"/>
      <c r="HV7" s="511" t="n"/>
      <c r="HW7" s="509" t="n"/>
      <c r="HY7" s="525" t="inlineStr">
        <is>
          <t>NVIDIA</t>
        </is>
      </c>
      <c r="HZ7" s="511" t="n"/>
      <c r="IA7" s="511" t="n"/>
      <c r="IB7" s="511" t="n"/>
      <c r="IC7" s="511" t="n"/>
      <c r="ID7" s="509" t="n"/>
      <c r="IF7" s="525" t="inlineStr">
        <is>
          <t>Broadcom Inc.</t>
        </is>
      </c>
      <c r="IG7" s="511" t="n"/>
      <c r="IH7" s="511" t="n"/>
      <c r="II7" s="511" t="n"/>
      <c r="IJ7" s="511" t="n"/>
      <c r="IK7" s="509" t="n"/>
      <c r="IM7" s="525" t="inlineStr">
        <is>
          <t>Huntington Ingalls Industries, Inc.</t>
        </is>
      </c>
      <c r="IN7" s="511" t="n"/>
      <c r="IO7" s="511" t="n"/>
      <c r="IP7" s="511" t="n"/>
      <c r="IQ7" s="511" t="n"/>
      <c r="IR7" s="509" t="n"/>
      <c r="IT7" s="525" t="inlineStr">
        <is>
          <t>Cameco Corporation</t>
        </is>
      </c>
      <c r="IU7" s="511" t="n"/>
      <c r="IV7" s="511" t="n"/>
      <c r="IW7" s="511" t="n"/>
      <c r="IX7" s="511" t="n"/>
      <c r="IY7" s="509" t="n"/>
      <c r="JA7" s="525" t="inlineStr">
        <is>
          <t>Meta Platforms</t>
        </is>
      </c>
      <c r="JB7" s="511" t="n"/>
      <c r="JC7" s="511" t="n"/>
      <c r="JD7" s="511" t="n"/>
      <c r="JE7" s="511" t="n"/>
      <c r="JF7" s="509" t="n"/>
      <c r="JH7" s="525" t="inlineStr">
        <is>
          <t>Microsoft Corporation</t>
        </is>
      </c>
      <c r="JI7" s="511" t="n"/>
      <c r="JJ7" s="511" t="n"/>
      <c r="JK7" s="511" t="n"/>
      <c r="JL7" s="511" t="n"/>
      <c r="JM7" s="509" t="n"/>
      <c r="JO7" s="525" t="inlineStr">
        <is>
          <t>Idaho Strategic Resources, Inc.</t>
        </is>
      </c>
      <c r="JP7" s="511" t="n"/>
      <c r="JQ7" s="511" t="n"/>
      <c r="JR7" s="511" t="n"/>
      <c r="JS7" s="511" t="n"/>
      <c r="JT7" s="509" t="n"/>
      <c r="JV7" s="525" t="inlineStr">
        <is>
          <t>Denison Mines Corp.</t>
        </is>
      </c>
      <c r="JW7" s="511" t="n"/>
      <c r="JX7" s="511" t="n"/>
      <c r="JY7" s="511" t="n"/>
      <c r="JZ7" s="511" t="n"/>
      <c r="KA7" s="509" t="n"/>
      <c r="KC7" s="525" t="inlineStr">
        <is>
          <t>APA</t>
        </is>
      </c>
      <c r="KD7" s="511" t="n"/>
      <c r="KE7" s="511" t="n"/>
      <c r="KF7" s="511" t="n"/>
      <c r="KG7" s="511" t="n"/>
      <c r="KH7" s="509" t="n"/>
      <c r="KI7" s="552" t="n"/>
      <c r="KJ7" s="525" t="inlineStr">
        <is>
          <t>Credo Technology Group Holding Ltd</t>
        </is>
      </c>
      <c r="KK7" s="511" t="n"/>
      <c r="KL7" s="511" t="n"/>
      <c r="KM7" s="511" t="n"/>
      <c r="KN7" s="511" t="n"/>
      <c r="KO7" s="509" t="n"/>
      <c r="KQ7" s="525" t="inlineStr">
        <is>
          <t>Arizona Sonoran Copper Company Inc.</t>
        </is>
      </c>
      <c r="KR7" s="511" t="n"/>
      <c r="KS7" s="511" t="n"/>
      <c r="KT7" s="511" t="n"/>
      <c r="KU7" s="511" t="n"/>
      <c r="KV7" s="509" t="n"/>
      <c r="KW7" s="552" t="n"/>
      <c r="KX7" s="525" t="inlineStr">
        <is>
          <t>Symbotic Inc.</t>
        </is>
      </c>
      <c r="KY7" s="511" t="n"/>
      <c r="KZ7" s="511" t="n"/>
      <c r="LA7" s="511" t="n"/>
      <c r="LB7" s="511" t="n"/>
      <c r="LC7" s="509" t="n"/>
      <c r="LD7" s="552" t="n"/>
      <c r="LE7" s="525" t="inlineStr">
        <is>
          <t>EQT Corporation</t>
        </is>
      </c>
      <c r="LF7" s="511" t="n"/>
      <c r="LG7" s="511" t="n"/>
      <c r="LH7" s="511" t="n"/>
      <c r="LI7" s="511" t="n"/>
      <c r="LJ7" s="509" t="n"/>
      <c r="LL7" s="525" t="inlineStr">
        <is>
          <t>Agnico Eagle Mines Limited</t>
        </is>
      </c>
      <c r="LM7" s="511" t="n"/>
      <c r="LN7" s="511" t="n"/>
      <c r="LO7" s="511" t="n"/>
      <c r="LP7" s="511" t="n"/>
      <c r="LQ7" s="509" t="n"/>
      <c r="LS7" s="525" t="inlineStr">
        <is>
          <t xml:space="preserve">Kinross Gold Corporation </t>
        </is>
      </c>
      <c r="LT7" s="511" t="n"/>
      <c r="LU7" s="511" t="n"/>
      <c r="LV7" s="511" t="n"/>
      <c r="LW7" s="511" t="n"/>
      <c r="LX7" s="509" t="n"/>
      <c r="LZ7" s="525" t="inlineStr">
        <is>
          <t>Ero Copper Corp.</t>
        </is>
      </c>
      <c r="MA7" s="511" t="n"/>
      <c r="MB7" s="511" t="n"/>
      <c r="MC7" s="511" t="n"/>
      <c r="MD7" s="511" t="n"/>
      <c r="ME7" s="509" t="n"/>
      <c r="MG7" s="525" t="inlineStr">
        <is>
          <t>Oklo Inc.</t>
        </is>
      </c>
      <c r="MH7" s="511" t="n"/>
      <c r="MI7" s="511" t="n"/>
      <c r="MJ7" s="511" t="n"/>
      <c r="MK7" s="511" t="n"/>
      <c r="ML7" s="509" t="n"/>
      <c r="MN7" s="525" t="inlineStr">
        <is>
          <t>BWX Technologies, Inc.</t>
        </is>
      </c>
      <c r="MO7" s="511" t="n"/>
      <c r="MP7" s="511" t="n"/>
      <c r="MQ7" s="511" t="n"/>
      <c r="MR7" s="511" t="n"/>
      <c r="MS7" s="509" t="n"/>
      <c r="MU7" s="525" t="inlineStr">
        <is>
          <t>Perpetua Resources Corp.</t>
        </is>
      </c>
      <c r="MV7" s="511" t="n"/>
      <c r="MW7" s="511" t="n"/>
      <c r="MX7" s="511" t="n"/>
      <c r="MY7" s="511" t="n"/>
      <c r="MZ7" s="509" t="n"/>
      <c r="NB7" s="525" t="inlineStr">
        <is>
          <t>GE Airospace</t>
        </is>
      </c>
      <c r="NC7" s="511" t="n"/>
      <c r="ND7" s="511" t="n"/>
      <c r="NE7" s="511" t="n"/>
      <c r="NF7" s="511" t="n"/>
      <c r="NG7" s="509" t="n"/>
      <c r="NI7" s="525" t="inlineStr">
        <is>
          <t>Hecla Mining Company</t>
        </is>
      </c>
      <c r="NJ7" s="511" t="n"/>
      <c r="NK7" s="511" t="n"/>
      <c r="NL7" s="511" t="n"/>
      <c r="NM7" s="511" t="n"/>
      <c r="NN7" s="509" t="n"/>
      <c r="NP7" s="525" t="inlineStr">
        <is>
          <t>GE Vernova</t>
        </is>
      </c>
      <c r="NQ7" s="511" t="n"/>
      <c r="NR7" s="511" t="n"/>
      <c r="NS7" s="511" t="n"/>
      <c r="NT7" s="511" t="n"/>
      <c r="NU7" s="509" t="n"/>
      <c r="NW7" s="525" t="inlineStr">
        <is>
          <t>Alphabet</t>
        </is>
      </c>
      <c r="NX7" s="511" t="n"/>
      <c r="NY7" s="511" t="n"/>
      <c r="NZ7" s="511" t="n"/>
      <c r="OA7" s="511" t="n"/>
      <c r="OB7" s="509" t="n"/>
      <c r="OD7" s="525" t="inlineStr">
        <is>
          <t>Standard Lithium Ltd.</t>
        </is>
      </c>
      <c r="OE7" s="511" t="n"/>
      <c r="OF7" s="511" t="n"/>
      <c r="OG7" s="511" t="n"/>
      <c r="OH7" s="511" t="n"/>
      <c r="OI7" s="509" t="n"/>
      <c r="OK7" s="525" t="inlineStr">
        <is>
          <t>Centrus Energy Corp.</t>
        </is>
      </c>
      <c r="OL7" s="511" t="n"/>
      <c r="OM7" s="511" t="n"/>
      <c r="ON7" s="511" t="n"/>
      <c r="OO7" s="511" t="n"/>
      <c r="OP7" s="509" t="n"/>
      <c r="OR7" s="525" t="inlineStr">
        <is>
          <t>TMC the metals company Inc.</t>
        </is>
      </c>
      <c r="OS7" s="511" t="n"/>
      <c r="OT7" s="511" t="n"/>
      <c r="OU7" s="511" t="n"/>
      <c r="OV7" s="511" t="n"/>
      <c r="OW7" s="509" t="n"/>
      <c r="OY7" s="525" t="inlineStr">
        <is>
          <t>RTX Corporation</t>
        </is>
      </c>
      <c r="OZ7" s="511" t="n"/>
      <c r="PA7" s="511" t="n"/>
      <c r="PB7" s="511" t="n"/>
      <c r="PC7" s="511" t="n"/>
      <c r="PD7" s="509" t="n"/>
      <c r="PE7" s="552" t="n"/>
      <c r="PF7" s="525" t="inlineStr">
        <is>
          <t>L3Harris Technologies, Inc.</t>
        </is>
      </c>
      <c r="PG7" s="511" t="n"/>
      <c r="PH7" s="511" t="n"/>
      <c r="PI7" s="511" t="n"/>
      <c r="PJ7" s="511" t="n"/>
      <c r="PK7" s="509" t="n"/>
      <c r="PM7" s="166" t="n"/>
      <c r="PN7" s="7" t="n"/>
      <c r="PO7" s="7" t="n"/>
      <c r="PP7" s="7" t="n"/>
      <c r="PQ7" s="7" t="n"/>
      <c r="PR7" s="167" t="n"/>
      <c r="PT7" s="525" t="inlineStr">
        <is>
          <t>Energy Fuels Inc.</t>
        </is>
      </c>
      <c r="PU7" s="511" t="n"/>
      <c r="PV7" s="511" t="n"/>
      <c r="PW7" s="511" t="n"/>
      <c r="PX7" s="511" t="n"/>
      <c r="PY7" s="509" t="n"/>
      <c r="QA7" s="525" t="inlineStr">
        <is>
          <t>InterDigital, Inc.</t>
        </is>
      </c>
      <c r="QB7" s="511" t="n"/>
      <c r="QC7" s="511" t="n"/>
      <c r="QD7" s="511" t="n"/>
      <c r="QE7" s="511" t="n"/>
      <c r="QF7" s="509" t="n"/>
      <c r="QH7" s="525" t="inlineStr">
        <is>
          <t>Aldebaran Resources Inc.</t>
        </is>
      </c>
      <c r="QI7" s="511" t="n"/>
      <c r="QJ7" s="511" t="n"/>
      <c r="QK7" s="511" t="n"/>
      <c r="QL7" s="511" t="n"/>
      <c r="QM7" s="509" t="n"/>
      <c r="QO7" s="525" t="inlineStr">
        <is>
          <t>USA Rare Earth, Inc.</t>
        </is>
      </c>
      <c r="QP7" s="511" t="n"/>
      <c r="QQ7" s="511" t="n"/>
      <c r="QR7" s="511" t="n"/>
      <c r="QS7" s="511" t="n"/>
      <c r="QT7" s="509" t="n"/>
      <c r="QV7" s="525" t="inlineStr">
        <is>
          <t>PMET Resources Inc.</t>
        </is>
      </c>
      <c r="QW7" s="511" t="n"/>
      <c r="QX7" s="511" t="n"/>
      <c r="QY7" s="511" t="n"/>
      <c r="QZ7" s="511" t="n"/>
      <c r="RA7" s="509" t="n"/>
      <c r="RC7" s="525" t="inlineStr">
        <is>
          <t xml:space="preserve">TTM Technologies, Inc. </t>
        </is>
      </c>
      <c r="RD7" s="511" t="n"/>
      <c r="RE7" s="511" t="n"/>
      <c r="RF7" s="511" t="n"/>
      <c r="RG7" s="511" t="n"/>
      <c r="RH7" s="509" t="n"/>
      <c r="RJ7" s="525" t="inlineStr">
        <is>
          <t>Taiwan Semiconductor</t>
        </is>
      </c>
      <c r="RK7" s="511" t="n"/>
      <c r="RL7" s="511" t="n"/>
      <c r="RM7" s="511" t="n"/>
      <c r="RN7" s="511" t="n"/>
      <c r="RO7" s="509" t="n"/>
      <c r="RQ7" s="525" t="inlineStr">
        <is>
          <t>Peabody Energy Corporation</t>
        </is>
      </c>
      <c r="RR7" s="511" t="n"/>
      <c r="RS7" s="511" t="n"/>
      <c r="RT7" s="511" t="n"/>
      <c r="RU7" s="511" t="n"/>
      <c r="RV7" s="509" t="n"/>
      <c r="RX7" s="525" t="inlineStr">
        <is>
          <t>Palantir Technologies Inc.</t>
        </is>
      </c>
      <c r="RY7" s="511" t="n"/>
      <c r="RZ7" s="511" t="n"/>
      <c r="SA7" s="511" t="n"/>
      <c r="SB7" s="511" t="n"/>
      <c r="SC7" s="509" t="n"/>
      <c r="SE7" s="525" t="inlineStr">
        <is>
          <t>Rigetti Computing, Inc.</t>
        </is>
      </c>
      <c r="SF7" s="511" t="n"/>
      <c r="SG7" s="511" t="n"/>
      <c r="SH7" s="511" t="n"/>
      <c r="SI7" s="511" t="n"/>
      <c r="SJ7" s="509" t="n"/>
      <c r="SL7" s="525" t="inlineStr">
        <is>
          <t xml:space="preserve">American Resources Corporation </t>
        </is>
      </c>
      <c r="SM7" s="511" t="n"/>
      <c r="SN7" s="511" t="n"/>
      <c r="SO7" s="511" t="n"/>
      <c r="SP7" s="511" t="n"/>
      <c r="SQ7" s="509" t="n"/>
      <c r="SS7" s="525" t="inlineStr">
        <is>
          <t>D-Wave Quantum Inc.</t>
        </is>
      </c>
      <c r="ST7" s="511" t="n"/>
      <c r="SU7" s="511" t="n"/>
      <c r="SV7" s="511" t="n"/>
      <c r="SW7" s="511" t="n"/>
      <c r="SX7" s="509" t="n"/>
      <c r="SZ7" s="525" t="inlineStr">
        <is>
          <t>MP Materials Corp.</t>
        </is>
      </c>
      <c r="TA7" s="511" t="n"/>
      <c r="TB7" s="511" t="n"/>
      <c r="TC7" s="511" t="n"/>
      <c r="TD7" s="511" t="n"/>
      <c r="TE7" s="509" t="n"/>
      <c r="TG7" s="525" t="inlineStr">
        <is>
          <t>American Rare Earths Limited</t>
        </is>
      </c>
      <c r="TH7" s="511" t="n"/>
      <c r="TI7" s="511" t="n"/>
      <c r="TJ7" s="511" t="n"/>
      <c r="TK7" s="511" t="n"/>
      <c r="TL7" s="509" t="n"/>
      <c r="TN7" s="525" t="inlineStr">
        <is>
          <t xml:space="preserve">Power Solutions International, Inc. </t>
        </is>
      </c>
      <c r="TO7" s="511" t="n"/>
      <c r="TP7" s="511" t="n"/>
      <c r="TQ7" s="511" t="n"/>
      <c r="TR7" s="511" t="n"/>
      <c r="TS7" s="509" t="n"/>
      <c r="TU7" s="525" t="inlineStr">
        <is>
          <t>Vizsla Silver Corp.</t>
        </is>
      </c>
      <c r="TV7" s="511" t="n"/>
      <c r="TW7" s="511" t="n"/>
      <c r="TX7" s="511" t="n"/>
      <c r="TY7" s="511" t="n"/>
      <c r="TZ7" s="509" t="n"/>
      <c r="UB7" s="525" t="n"/>
      <c r="UC7" s="511" t="n"/>
      <c r="UD7" s="511" t="n"/>
      <c r="UE7" s="511" t="n"/>
      <c r="UF7" s="511" t="n"/>
      <c r="UG7" s="509" t="n"/>
      <c r="UI7" s="525" t="n"/>
      <c r="UJ7" s="511" t="n"/>
      <c r="UK7" s="511" t="n"/>
      <c r="UL7" s="511" t="n"/>
      <c r="UM7" s="511" t="n"/>
      <c r="UN7" s="509" t="n"/>
      <c r="UP7" s="525" t="n"/>
      <c r="UQ7" s="511" t="n"/>
      <c r="UR7" s="511" t="n"/>
      <c r="US7" s="511" t="n"/>
      <c r="UT7" s="511" t="n"/>
      <c r="UU7" s="509" t="n"/>
      <c r="UW7" s="525" t="n"/>
      <c r="UX7" s="511" t="n"/>
      <c r="UY7" s="511" t="n"/>
      <c r="UZ7" s="511" t="n"/>
      <c r="VA7" s="511" t="n"/>
      <c r="VB7" s="509" t="n"/>
      <c r="VD7" s="525" t="n"/>
      <c r="VE7" s="511" t="n"/>
      <c r="VF7" s="511" t="n"/>
      <c r="VG7" s="511" t="n"/>
      <c r="VH7" s="511" t="n"/>
      <c r="VI7" s="509" t="n"/>
      <c r="VM7" s="520" t="inlineStr">
        <is>
          <t>Portfoio Investment Performance</t>
        </is>
      </c>
      <c r="VN7" s="511" t="n"/>
      <c r="VO7" s="511" t="n"/>
      <c r="VP7" s="511" t="n"/>
      <c r="VQ7" s="509" t="n"/>
    </row>
    <row r="8" ht="16" customHeight="1" s="545">
      <c r="A8" s="306" t="n"/>
      <c r="C8" s="9" t="n"/>
      <c r="D8" s="10" t="inlineStr">
        <is>
          <t>Value</t>
        </is>
      </c>
      <c r="E8" s="10" t="inlineStr">
        <is>
          <t>%</t>
        </is>
      </c>
      <c r="F8" s="10" t="inlineStr">
        <is>
          <t>YTD</t>
        </is>
      </c>
      <c r="G8" s="9" t="n"/>
      <c r="H8" s="10" t="inlineStr">
        <is>
          <t>Value</t>
        </is>
      </c>
      <c r="I8" s="10" t="inlineStr">
        <is>
          <t>%</t>
        </is>
      </c>
      <c r="J8" s="10" t="inlineStr">
        <is>
          <t>YTD</t>
        </is>
      </c>
      <c r="K8" s="9" t="n"/>
      <c r="L8" s="10" t="inlineStr">
        <is>
          <t>Value</t>
        </is>
      </c>
      <c r="M8" s="10" t="inlineStr">
        <is>
          <t>%</t>
        </is>
      </c>
      <c r="N8" s="10" t="inlineStr">
        <is>
          <t>YTD</t>
        </is>
      </c>
      <c r="O8" s="9" t="n"/>
      <c r="P8" s="10" t="inlineStr">
        <is>
          <t>Value</t>
        </is>
      </c>
      <c r="Q8" s="10" t="inlineStr">
        <is>
          <t>%</t>
        </is>
      </c>
      <c r="R8" s="10" t="inlineStr">
        <is>
          <t>YTD</t>
        </is>
      </c>
      <c r="S8" s="40" t="inlineStr">
        <is>
          <t>Markrt</t>
        </is>
      </c>
      <c r="T8" s="538" t="n"/>
      <c r="U8" s="180" t="n"/>
      <c r="V8" s="538" t="n"/>
      <c r="W8" s="538" t="n"/>
      <c r="X8" s="32" t="n"/>
      <c r="Y8" s="535" t="inlineStr">
        <is>
          <t>SPAXX</t>
        </is>
      </c>
      <c r="Z8" s="12" t="inlineStr">
        <is>
          <t>%</t>
        </is>
      </c>
      <c r="AA8" s="10" t="inlineStr">
        <is>
          <t>Index</t>
        </is>
      </c>
      <c r="AC8" s="519" t="inlineStr">
        <is>
          <t>FBGRX</t>
        </is>
      </c>
      <c r="AD8" s="16" t="inlineStr">
        <is>
          <t>% Day</t>
        </is>
      </c>
      <c r="AE8" s="40" t="inlineStr">
        <is>
          <t>Index</t>
        </is>
      </c>
      <c r="AF8" s="40" t="inlineStr">
        <is>
          <t>Gain/Loss</t>
        </is>
      </c>
      <c r="AG8" s="40" t="n"/>
      <c r="AH8" s="40" t="inlineStr">
        <is>
          <t>Gain/Loss</t>
        </is>
      </c>
      <c r="AJ8" s="519" t="inlineStr">
        <is>
          <t>FCNTX</t>
        </is>
      </c>
      <c r="AK8" s="16" t="inlineStr">
        <is>
          <t>% Day</t>
        </is>
      </c>
      <c r="AL8" s="40" t="inlineStr">
        <is>
          <t>Index</t>
        </is>
      </c>
      <c r="AM8" s="40" t="inlineStr">
        <is>
          <t>Gain/Loss</t>
        </is>
      </c>
      <c r="AN8" s="40" t="n"/>
      <c r="AO8" s="40" t="inlineStr">
        <is>
          <t>Gain/Loss</t>
        </is>
      </c>
      <c r="AP8" s="548" t="n"/>
      <c r="AQ8" s="519" t="inlineStr">
        <is>
          <t>FOCPX</t>
        </is>
      </c>
      <c r="AR8" s="16" t="inlineStr">
        <is>
          <t>% Day</t>
        </is>
      </c>
      <c r="AS8" s="40" t="inlineStr">
        <is>
          <t>Index</t>
        </is>
      </c>
      <c r="AT8" s="40" t="inlineStr">
        <is>
          <t>Gain/Loss</t>
        </is>
      </c>
      <c r="AU8" s="40" t="n"/>
      <c r="AV8" s="40" t="inlineStr">
        <is>
          <t>Gain/Loss</t>
        </is>
      </c>
      <c r="AW8" s="548" t="n"/>
      <c r="AX8" s="519" t="inlineStr">
        <is>
          <t>FXAIX</t>
        </is>
      </c>
      <c r="AY8" s="16" t="inlineStr">
        <is>
          <t>% Day</t>
        </is>
      </c>
      <c r="AZ8" s="40" t="inlineStr">
        <is>
          <t>Index</t>
        </is>
      </c>
      <c r="BA8" s="40" t="inlineStr">
        <is>
          <t>Gain/Loss</t>
        </is>
      </c>
      <c r="BB8" s="40" t="n"/>
      <c r="BC8" s="40" t="inlineStr">
        <is>
          <t>Gain/Loss</t>
        </is>
      </c>
      <c r="BD8" s="548" t="n"/>
      <c r="BE8" s="536" t="inlineStr">
        <is>
          <t>FEQIX</t>
        </is>
      </c>
      <c r="BF8" s="16" t="inlineStr">
        <is>
          <t>% Day</t>
        </is>
      </c>
      <c r="BG8" s="40" t="inlineStr">
        <is>
          <t>Index</t>
        </is>
      </c>
      <c r="BH8" s="40" t="inlineStr">
        <is>
          <t>Gain/Loss</t>
        </is>
      </c>
      <c r="BI8" s="40" t="n"/>
      <c r="BJ8" s="40" t="inlineStr">
        <is>
          <t>Gain/Loss</t>
        </is>
      </c>
      <c r="BK8" s="548" t="n"/>
      <c r="BL8" s="519" t="inlineStr">
        <is>
          <t>FDEGX</t>
        </is>
      </c>
      <c r="BM8" s="16" t="inlineStr">
        <is>
          <t>% Day</t>
        </is>
      </c>
      <c r="BN8" s="40" t="inlineStr">
        <is>
          <t>Index</t>
        </is>
      </c>
      <c r="BO8" s="40" t="inlineStr">
        <is>
          <t>Gain/Loss</t>
        </is>
      </c>
      <c r="BP8" s="40" t="n"/>
      <c r="BQ8" s="40" t="inlineStr">
        <is>
          <t>Gain/Loss</t>
        </is>
      </c>
      <c r="BR8" s="548" t="n"/>
      <c r="BS8" s="519" t="inlineStr">
        <is>
          <t>FLVCX</t>
        </is>
      </c>
      <c r="BT8" s="16" t="inlineStr">
        <is>
          <t>% Day</t>
        </is>
      </c>
      <c r="BU8" s="40" t="inlineStr">
        <is>
          <t>Index</t>
        </is>
      </c>
      <c r="BV8" s="40" t="inlineStr">
        <is>
          <t>Gain/Loss</t>
        </is>
      </c>
      <c r="BW8" s="40" t="n"/>
      <c r="BX8" s="40" t="inlineStr">
        <is>
          <t>Gain/Loss</t>
        </is>
      </c>
      <c r="BY8" s="548" t="n"/>
      <c r="BZ8" s="519" t="inlineStr">
        <is>
          <t>FMEIX</t>
        </is>
      </c>
      <c r="CA8" s="16" t="inlineStr">
        <is>
          <t>% Day</t>
        </is>
      </c>
      <c r="CB8" s="40" t="inlineStr">
        <is>
          <t>Index</t>
        </is>
      </c>
      <c r="CC8" s="40" t="inlineStr">
        <is>
          <t>Gain/Loss</t>
        </is>
      </c>
      <c r="CD8" s="40" t="n"/>
      <c r="CE8" s="40" t="inlineStr">
        <is>
          <t>Gain/Loss</t>
        </is>
      </c>
      <c r="CF8" s="548" t="n"/>
      <c r="CG8" s="519" t="inlineStr">
        <is>
          <t>WAMCX</t>
        </is>
      </c>
      <c r="CH8" s="16" t="inlineStr">
        <is>
          <t>% Day</t>
        </is>
      </c>
      <c r="CI8" s="40" t="inlineStr">
        <is>
          <t>Index</t>
        </is>
      </c>
      <c r="CJ8" s="40" t="inlineStr">
        <is>
          <t>Gain/Loss</t>
        </is>
      </c>
      <c r="CK8" s="40" t="n"/>
      <c r="CL8" s="40" t="inlineStr">
        <is>
          <t>Gain/Loss</t>
        </is>
      </c>
      <c r="CM8" s="548" t="n"/>
      <c r="CN8" s="519" t="inlineStr">
        <is>
          <t>FCPGX</t>
        </is>
      </c>
      <c r="CO8" s="16" t="inlineStr">
        <is>
          <t>% Day</t>
        </is>
      </c>
      <c r="CP8" s="40" t="inlineStr">
        <is>
          <t>Index</t>
        </is>
      </c>
      <c r="CQ8" s="40" t="inlineStr">
        <is>
          <t>Gain/Loss</t>
        </is>
      </c>
      <c r="CR8" s="40" t="n"/>
      <c r="CS8" s="40" t="inlineStr">
        <is>
          <t>Gain/Loss</t>
        </is>
      </c>
      <c r="CT8" s="548" t="n"/>
      <c r="CU8" s="519" t="inlineStr">
        <is>
          <t>FDSCX</t>
        </is>
      </c>
      <c r="CV8" s="16" t="inlineStr">
        <is>
          <t>% Day</t>
        </is>
      </c>
      <c r="CW8" s="40" t="inlineStr">
        <is>
          <t>Index</t>
        </is>
      </c>
      <c r="CX8" s="40" t="inlineStr">
        <is>
          <t>Gain/Loss</t>
        </is>
      </c>
      <c r="CY8" s="40" t="n"/>
      <c r="CZ8" s="40" t="inlineStr">
        <is>
          <t>Gain/Loss</t>
        </is>
      </c>
      <c r="DA8" s="548" t="n"/>
      <c r="DB8" s="519" t="inlineStr">
        <is>
          <t>FCPVX</t>
        </is>
      </c>
      <c r="DC8" s="16" t="inlineStr">
        <is>
          <t>% Day</t>
        </is>
      </c>
      <c r="DD8" s="40" t="inlineStr">
        <is>
          <t>Index</t>
        </is>
      </c>
      <c r="DE8" s="40" t="inlineStr">
        <is>
          <t>Gain/Loss</t>
        </is>
      </c>
      <c r="DF8" s="40" t="n"/>
      <c r="DG8" s="40" t="inlineStr">
        <is>
          <t>Gain/Loss</t>
        </is>
      </c>
      <c r="DH8" s="548" t="n"/>
      <c r="DI8" s="519" t="inlineStr">
        <is>
          <t>FDIVX</t>
        </is>
      </c>
      <c r="DJ8" s="16" t="inlineStr">
        <is>
          <t>% Day</t>
        </is>
      </c>
      <c r="DK8" s="40" t="inlineStr">
        <is>
          <t>Index</t>
        </is>
      </c>
      <c r="DL8" s="40" t="inlineStr">
        <is>
          <t>Gain/Loss</t>
        </is>
      </c>
      <c r="DM8" s="40" t="n"/>
      <c r="DN8" s="40" t="inlineStr">
        <is>
          <t>Gain/Loss</t>
        </is>
      </c>
      <c r="DO8" s="548" t="n"/>
      <c r="DP8" s="521" t="inlineStr">
        <is>
          <t>FEMKX</t>
        </is>
      </c>
      <c r="DQ8" s="140" t="inlineStr">
        <is>
          <t>% Day</t>
        </is>
      </c>
      <c r="DR8" s="40" t="inlineStr">
        <is>
          <t>Index</t>
        </is>
      </c>
      <c r="DS8" s="40" t="inlineStr">
        <is>
          <t>Gain/Loss</t>
        </is>
      </c>
      <c r="DT8" s="40" t="n"/>
      <c r="DU8" s="40" t="inlineStr">
        <is>
          <t>Gain/Loss</t>
        </is>
      </c>
      <c r="DV8" s="548" t="n"/>
      <c r="DW8" s="536" t="inlineStr">
        <is>
          <t>FSELX</t>
        </is>
      </c>
      <c r="DX8" s="16" t="inlineStr">
        <is>
          <t>% Day</t>
        </is>
      </c>
      <c r="DY8" s="40" t="inlineStr">
        <is>
          <t>Index</t>
        </is>
      </c>
      <c r="DZ8" s="40" t="inlineStr">
        <is>
          <t>Gain/Loss</t>
        </is>
      </c>
      <c r="EA8" s="40" t="n"/>
      <c r="EB8" s="40" t="inlineStr">
        <is>
          <t>Gain/Loss</t>
        </is>
      </c>
      <c r="EC8" s="548" t="n"/>
      <c r="ED8" s="519" t="inlineStr">
        <is>
          <t>FSPTX</t>
        </is>
      </c>
      <c r="EE8" s="16" t="inlineStr">
        <is>
          <t>% Day</t>
        </is>
      </c>
      <c r="EF8" s="40" t="inlineStr">
        <is>
          <t>Index</t>
        </is>
      </c>
      <c r="EG8" s="40" t="inlineStr">
        <is>
          <t>Gain/Loss</t>
        </is>
      </c>
      <c r="EH8" s="40" t="n"/>
      <c r="EI8" s="40" t="inlineStr">
        <is>
          <t>Gain/Loss</t>
        </is>
      </c>
      <c r="EJ8" s="548" t="n"/>
      <c r="EK8" s="519" t="inlineStr">
        <is>
          <t>FBMPX</t>
        </is>
      </c>
      <c r="EL8" s="16" t="inlineStr">
        <is>
          <t>% Day</t>
        </is>
      </c>
      <c r="EM8" s="40" t="inlineStr">
        <is>
          <t>Index</t>
        </is>
      </c>
      <c r="EN8" s="40" t="inlineStr">
        <is>
          <t>Gain/Loss</t>
        </is>
      </c>
      <c r="EO8" s="40" t="n"/>
      <c r="EP8" s="40" t="inlineStr">
        <is>
          <t>Gain/Loss</t>
        </is>
      </c>
      <c r="ER8" s="519" t="inlineStr">
        <is>
          <t>BREFX</t>
        </is>
      </c>
      <c r="ES8" s="16" t="inlineStr">
        <is>
          <t>% Day</t>
        </is>
      </c>
      <c r="ET8" s="40" t="inlineStr">
        <is>
          <t>Index</t>
        </is>
      </c>
      <c r="EU8" s="40" t="inlineStr">
        <is>
          <t>Gain/Loss</t>
        </is>
      </c>
      <c r="EV8" s="40" t="n"/>
      <c r="EW8" s="40" t="inlineStr">
        <is>
          <t>Gain/Loss</t>
        </is>
      </c>
      <c r="EY8" s="519" t="inlineStr">
        <is>
          <t>FSAGX</t>
        </is>
      </c>
      <c r="EZ8" s="16" t="inlineStr">
        <is>
          <t>% Day</t>
        </is>
      </c>
      <c r="FA8" s="40" t="inlineStr">
        <is>
          <t>Index</t>
        </is>
      </c>
      <c r="FB8" s="40" t="inlineStr">
        <is>
          <t>Gain/Loss</t>
        </is>
      </c>
      <c r="FC8" s="40" t="n"/>
      <c r="FD8" s="40" t="inlineStr">
        <is>
          <t>Gain/Loss</t>
        </is>
      </c>
      <c r="FF8" s="519" t="inlineStr">
        <is>
          <t>FSENX</t>
        </is>
      </c>
      <c r="FG8" s="16" t="inlineStr">
        <is>
          <t>% Day</t>
        </is>
      </c>
      <c r="FH8" s="40" t="inlineStr">
        <is>
          <t>Index</t>
        </is>
      </c>
      <c r="FI8" s="40" t="inlineStr">
        <is>
          <t>Gain/Loss</t>
        </is>
      </c>
      <c r="FJ8" s="40" t="n"/>
      <c r="FK8" s="40" t="inlineStr">
        <is>
          <t>Gain/Loss</t>
        </is>
      </c>
      <c r="FL8" s="548" t="n"/>
      <c r="FM8" s="519" t="inlineStr">
        <is>
          <t>FSLBX</t>
        </is>
      </c>
      <c r="FN8" s="16" t="inlineStr">
        <is>
          <t>% Day</t>
        </is>
      </c>
      <c r="FO8" s="40" t="inlineStr">
        <is>
          <t>Index</t>
        </is>
      </c>
      <c r="FP8" s="40" t="inlineStr">
        <is>
          <t>Gain/Loss</t>
        </is>
      </c>
      <c r="FQ8" s="40" t="n"/>
      <c r="FR8" s="40" t="inlineStr">
        <is>
          <t>Gain/Loss</t>
        </is>
      </c>
      <c r="FS8" s="548" t="n"/>
      <c r="FT8" s="519" t="inlineStr">
        <is>
          <t>FSPCX</t>
        </is>
      </c>
      <c r="FU8" s="16" t="inlineStr">
        <is>
          <t>% Day</t>
        </is>
      </c>
      <c r="FV8" s="40" t="inlineStr">
        <is>
          <t>Index</t>
        </is>
      </c>
      <c r="FW8" s="40" t="inlineStr">
        <is>
          <t>Gain/Loss</t>
        </is>
      </c>
      <c r="FX8" s="40" t="n"/>
      <c r="FY8" s="40" t="inlineStr">
        <is>
          <t>Gain/Loss</t>
        </is>
      </c>
      <c r="FZ8" s="548" t="n"/>
      <c r="GA8" s="519" t="inlineStr">
        <is>
          <t>PGLOX</t>
        </is>
      </c>
      <c r="GB8" s="16" t="inlineStr">
        <is>
          <t>% Day</t>
        </is>
      </c>
      <c r="GC8" s="40" t="inlineStr">
        <is>
          <t>Index</t>
        </is>
      </c>
      <c r="GD8" s="40" t="inlineStr">
        <is>
          <t>Gain/Loss</t>
        </is>
      </c>
      <c r="GE8" s="40" t="n"/>
      <c r="GF8" s="40" t="inlineStr">
        <is>
          <t>Gain/Loss</t>
        </is>
      </c>
      <c r="GG8" s="548" t="n"/>
      <c r="GH8" s="519" t="inlineStr">
        <is>
          <t>FBIOX</t>
        </is>
      </c>
      <c r="GI8" s="16" t="inlineStr">
        <is>
          <t>% Day</t>
        </is>
      </c>
      <c r="GJ8" s="40" t="inlineStr">
        <is>
          <t>Index</t>
        </is>
      </c>
      <c r="GK8" s="40" t="inlineStr">
        <is>
          <t>Gain/Loss</t>
        </is>
      </c>
      <c r="GL8" s="40" t="n"/>
      <c r="GM8" s="40" t="inlineStr">
        <is>
          <t>Gain/Loss</t>
        </is>
      </c>
      <c r="GO8" s="519" t="inlineStr">
        <is>
          <t>FSPHX</t>
        </is>
      </c>
      <c r="GP8" s="16" t="inlineStr">
        <is>
          <t>% Day</t>
        </is>
      </c>
      <c r="GQ8" s="40" t="inlineStr">
        <is>
          <t>Index</t>
        </is>
      </c>
      <c r="GR8" s="40" t="inlineStr">
        <is>
          <t>Gain/Loss</t>
        </is>
      </c>
      <c r="GS8" s="40" t="n"/>
      <c r="GT8" s="40" t="inlineStr">
        <is>
          <t>Gain/Loss</t>
        </is>
      </c>
      <c r="GV8" s="519" t="inlineStr">
        <is>
          <t>FNSTX</t>
        </is>
      </c>
      <c r="GW8" s="16" t="inlineStr">
        <is>
          <t>% Day</t>
        </is>
      </c>
      <c r="GX8" s="40" t="inlineStr">
        <is>
          <t>Index</t>
        </is>
      </c>
      <c r="GY8" s="40" t="inlineStr">
        <is>
          <t>Gain/Loss</t>
        </is>
      </c>
      <c r="GZ8" s="40" t="n"/>
      <c r="HA8" s="40" t="inlineStr">
        <is>
          <t>Gain/Loss</t>
        </is>
      </c>
      <c r="HD8" s="519" t="inlineStr">
        <is>
          <t>TSLA</t>
        </is>
      </c>
      <c r="HE8" s="16" t="inlineStr">
        <is>
          <t>% Day</t>
        </is>
      </c>
      <c r="HF8" s="40" t="inlineStr">
        <is>
          <t>Index</t>
        </is>
      </c>
      <c r="HG8" s="40" t="inlineStr">
        <is>
          <t>Gain/Loss</t>
        </is>
      </c>
      <c r="HH8" s="40" t="n"/>
      <c r="HI8" s="40" t="inlineStr">
        <is>
          <t>Gain/Loss</t>
        </is>
      </c>
      <c r="HK8" s="519" t="inlineStr">
        <is>
          <t>KTOS</t>
        </is>
      </c>
      <c r="HL8" s="16" t="inlineStr">
        <is>
          <t>% Day</t>
        </is>
      </c>
      <c r="HM8" s="40" t="inlineStr">
        <is>
          <t>Index</t>
        </is>
      </c>
      <c r="HN8" s="40" t="inlineStr">
        <is>
          <t>Gain/Loss</t>
        </is>
      </c>
      <c r="HO8" s="40" t="n"/>
      <c r="HP8" s="40" t="inlineStr">
        <is>
          <t>Gain/Loss</t>
        </is>
      </c>
      <c r="HR8" s="519" t="inlineStr">
        <is>
          <t>XOM</t>
        </is>
      </c>
      <c r="HS8" s="16" t="inlineStr">
        <is>
          <t>% Day</t>
        </is>
      </c>
      <c r="HT8" s="40" t="inlineStr">
        <is>
          <t>Index</t>
        </is>
      </c>
      <c r="HU8" s="40" t="inlineStr">
        <is>
          <t>Gain/Loss</t>
        </is>
      </c>
      <c r="HV8" s="40" t="n"/>
      <c r="HW8" s="40" t="inlineStr">
        <is>
          <t>Gain/Loss</t>
        </is>
      </c>
      <c r="HY8" s="519" t="inlineStr">
        <is>
          <t>NVDA</t>
        </is>
      </c>
      <c r="HZ8" s="16" t="inlineStr">
        <is>
          <t>% Day</t>
        </is>
      </c>
      <c r="IA8" s="40" t="inlineStr">
        <is>
          <t>Index</t>
        </is>
      </c>
      <c r="IB8" s="40" t="inlineStr">
        <is>
          <t>Gain/Loss</t>
        </is>
      </c>
      <c r="IC8" s="40" t="n"/>
      <c r="ID8" s="40" t="inlineStr">
        <is>
          <t>Gain/Loss</t>
        </is>
      </c>
      <c r="IF8" s="519" t="inlineStr">
        <is>
          <t>AVGO</t>
        </is>
      </c>
      <c r="IG8" s="16" t="inlineStr">
        <is>
          <t>% Day</t>
        </is>
      </c>
      <c r="IH8" s="40" t="inlineStr">
        <is>
          <t>Index</t>
        </is>
      </c>
      <c r="II8" s="40" t="inlineStr">
        <is>
          <t>Gain/Loss</t>
        </is>
      </c>
      <c r="IJ8" s="40" t="n"/>
      <c r="IK8" s="40" t="inlineStr">
        <is>
          <t>Gain/Loss</t>
        </is>
      </c>
      <c r="IM8" s="519" t="inlineStr">
        <is>
          <t>HII</t>
        </is>
      </c>
      <c r="IN8" s="16" t="inlineStr">
        <is>
          <t>% Day</t>
        </is>
      </c>
      <c r="IO8" s="40" t="inlineStr">
        <is>
          <t>Index</t>
        </is>
      </c>
      <c r="IP8" s="40" t="inlineStr">
        <is>
          <t>Gain/Loss</t>
        </is>
      </c>
      <c r="IQ8" s="40" t="n"/>
      <c r="IR8" s="40" t="inlineStr">
        <is>
          <t>Gain/Loss</t>
        </is>
      </c>
      <c r="IT8" s="519" t="inlineStr">
        <is>
          <t>CCJ</t>
        </is>
      </c>
      <c r="IU8" s="16" t="inlineStr">
        <is>
          <t>% Day</t>
        </is>
      </c>
      <c r="IV8" s="40" t="inlineStr">
        <is>
          <t>Index</t>
        </is>
      </c>
      <c r="IW8" s="40" t="inlineStr">
        <is>
          <t>Gain/Loss</t>
        </is>
      </c>
      <c r="IX8" s="40" t="n"/>
      <c r="IY8" s="40" t="inlineStr">
        <is>
          <t>Gain/Loss</t>
        </is>
      </c>
      <c r="JA8" s="519" t="inlineStr">
        <is>
          <t xml:space="preserve">META  </t>
        </is>
      </c>
      <c r="JB8" s="16" t="inlineStr">
        <is>
          <t>% Day</t>
        </is>
      </c>
      <c r="JC8" s="40" t="inlineStr">
        <is>
          <t>Index</t>
        </is>
      </c>
      <c r="JD8" s="40" t="inlineStr">
        <is>
          <t>Gain/Loss</t>
        </is>
      </c>
      <c r="JE8" s="40" t="n"/>
      <c r="JF8" s="40" t="inlineStr">
        <is>
          <t>Gain/Loss</t>
        </is>
      </c>
      <c r="JH8" s="519" t="inlineStr">
        <is>
          <t>MSFT</t>
        </is>
      </c>
      <c r="JI8" s="16" t="inlineStr">
        <is>
          <t>% Day</t>
        </is>
      </c>
      <c r="JJ8" s="40" t="inlineStr">
        <is>
          <t>Index</t>
        </is>
      </c>
      <c r="JK8" s="40" t="inlineStr">
        <is>
          <t>Gain/Loss</t>
        </is>
      </c>
      <c r="JL8" s="40" t="n"/>
      <c r="JM8" s="40" t="inlineStr">
        <is>
          <t>Gain/Loss</t>
        </is>
      </c>
      <c r="JO8" s="519" t="inlineStr">
        <is>
          <t>IDR</t>
        </is>
      </c>
      <c r="JP8" s="16" t="inlineStr">
        <is>
          <t>% Day</t>
        </is>
      </c>
      <c r="JQ8" s="40" t="inlineStr">
        <is>
          <t>Index</t>
        </is>
      </c>
      <c r="JR8" s="40" t="inlineStr">
        <is>
          <t>Gain/Loss</t>
        </is>
      </c>
      <c r="JS8" s="40" t="n"/>
      <c r="JT8" s="40" t="inlineStr">
        <is>
          <t>Gain/Loss</t>
        </is>
      </c>
      <c r="JV8" s="519" t="inlineStr">
        <is>
          <t>DNN</t>
        </is>
      </c>
      <c r="JW8" s="16" t="inlineStr">
        <is>
          <t>% Day</t>
        </is>
      </c>
      <c r="JX8" s="40" t="inlineStr">
        <is>
          <t>Index</t>
        </is>
      </c>
      <c r="JY8" s="40" t="inlineStr">
        <is>
          <t>Gain/Loss</t>
        </is>
      </c>
      <c r="JZ8" s="40" t="n"/>
      <c r="KA8" s="40" t="inlineStr">
        <is>
          <t>Gain/Loss</t>
        </is>
      </c>
      <c r="KC8" s="519" t="inlineStr">
        <is>
          <t>APA</t>
        </is>
      </c>
      <c r="KD8" s="16" t="inlineStr">
        <is>
          <t>% Day</t>
        </is>
      </c>
      <c r="KE8" s="40" t="inlineStr">
        <is>
          <t>Index</t>
        </is>
      </c>
      <c r="KF8" s="40" t="inlineStr">
        <is>
          <t>Gain/Loss</t>
        </is>
      </c>
      <c r="KG8" s="40" t="n"/>
      <c r="KH8" s="40" t="inlineStr">
        <is>
          <t>Gain/Loss</t>
        </is>
      </c>
      <c r="KI8" s="548" t="n"/>
      <c r="KJ8" s="519" t="inlineStr">
        <is>
          <t>CRDO</t>
        </is>
      </c>
      <c r="KK8" s="16" t="inlineStr">
        <is>
          <t>% Day</t>
        </is>
      </c>
      <c r="KL8" s="40" t="inlineStr">
        <is>
          <t>Index</t>
        </is>
      </c>
      <c r="KM8" s="40" t="inlineStr">
        <is>
          <t>Gain/Loss</t>
        </is>
      </c>
      <c r="KN8" s="40" t="n"/>
      <c r="KO8" s="40" t="inlineStr">
        <is>
          <t>Gain/Loss</t>
        </is>
      </c>
      <c r="KQ8" s="519" t="inlineStr">
        <is>
          <t>ASCUF</t>
        </is>
      </c>
      <c r="KR8" s="16" t="inlineStr">
        <is>
          <t>% Day</t>
        </is>
      </c>
      <c r="KS8" s="40" t="inlineStr">
        <is>
          <t>Index</t>
        </is>
      </c>
      <c r="KT8" s="40" t="inlineStr">
        <is>
          <t>Gain/Loss</t>
        </is>
      </c>
      <c r="KU8" s="40" t="n"/>
      <c r="KV8" s="40" t="inlineStr">
        <is>
          <t>Gain/Loss</t>
        </is>
      </c>
      <c r="KW8" s="548" t="n"/>
      <c r="KX8" s="519" t="inlineStr">
        <is>
          <t>SYM</t>
        </is>
      </c>
      <c r="KY8" s="16" t="inlineStr">
        <is>
          <t>% Day</t>
        </is>
      </c>
      <c r="KZ8" s="40" t="inlineStr">
        <is>
          <t>Index</t>
        </is>
      </c>
      <c r="LA8" s="40" t="inlineStr">
        <is>
          <t>Gain/Loss</t>
        </is>
      </c>
      <c r="LB8" s="40" t="n"/>
      <c r="LC8" s="40" t="inlineStr">
        <is>
          <t>Gain/Loss</t>
        </is>
      </c>
      <c r="LD8" s="548" t="n"/>
      <c r="LE8" s="519" t="inlineStr">
        <is>
          <t>EQT</t>
        </is>
      </c>
      <c r="LF8" s="16" t="inlineStr">
        <is>
          <t>% Day</t>
        </is>
      </c>
      <c r="LG8" s="40" t="inlineStr">
        <is>
          <t>Index</t>
        </is>
      </c>
      <c r="LH8" s="40" t="inlineStr">
        <is>
          <t>Gain/Loss</t>
        </is>
      </c>
      <c r="LI8" s="40" t="n"/>
      <c r="LJ8" s="40" t="inlineStr">
        <is>
          <t>Gain/Loss</t>
        </is>
      </c>
      <c r="LL8" s="519" t="inlineStr">
        <is>
          <t>AEM</t>
        </is>
      </c>
      <c r="LM8" s="16" t="inlineStr">
        <is>
          <t>% Day</t>
        </is>
      </c>
      <c r="LN8" s="40" t="inlineStr">
        <is>
          <t>Index</t>
        </is>
      </c>
      <c r="LO8" s="40" t="inlineStr">
        <is>
          <t>Gain/Loss</t>
        </is>
      </c>
      <c r="LP8" s="40" t="n"/>
      <c r="LQ8" s="40" t="inlineStr">
        <is>
          <t>Gain/Loss</t>
        </is>
      </c>
      <c r="LS8" s="519" t="inlineStr">
        <is>
          <t>KGC</t>
        </is>
      </c>
      <c r="LT8" s="16" t="inlineStr">
        <is>
          <t>% Day</t>
        </is>
      </c>
      <c r="LU8" s="40" t="inlineStr">
        <is>
          <t>Index</t>
        </is>
      </c>
      <c r="LV8" s="40" t="inlineStr">
        <is>
          <t>Gain/Loss</t>
        </is>
      </c>
      <c r="LW8" s="40" t="n"/>
      <c r="LX8" s="40" t="inlineStr">
        <is>
          <t>Gain/Loss</t>
        </is>
      </c>
      <c r="LZ8" s="519" t="inlineStr">
        <is>
          <t>ERO</t>
        </is>
      </c>
      <c r="MA8" s="16" t="inlineStr">
        <is>
          <t>% Day</t>
        </is>
      </c>
      <c r="MB8" s="40" t="inlineStr">
        <is>
          <t>Index</t>
        </is>
      </c>
      <c r="MC8" s="40" t="inlineStr">
        <is>
          <t>Gain/Loss</t>
        </is>
      </c>
      <c r="MD8" s="40" t="n"/>
      <c r="ME8" s="40" t="inlineStr">
        <is>
          <t>Gain/Loss</t>
        </is>
      </c>
      <c r="MG8" s="519" t="inlineStr">
        <is>
          <t>OKLO</t>
        </is>
      </c>
      <c r="MH8" s="16" t="inlineStr">
        <is>
          <t>% Day</t>
        </is>
      </c>
      <c r="MI8" s="40" t="inlineStr">
        <is>
          <t>Index</t>
        </is>
      </c>
      <c r="MJ8" s="40" t="inlineStr">
        <is>
          <t>Gain/Loss</t>
        </is>
      </c>
      <c r="MK8" s="40" t="n"/>
      <c r="ML8" s="40" t="inlineStr">
        <is>
          <t>Gain/Loss</t>
        </is>
      </c>
      <c r="MN8" s="519" t="inlineStr">
        <is>
          <t>BWXT</t>
        </is>
      </c>
      <c r="MO8" s="16" t="inlineStr">
        <is>
          <t>% Day</t>
        </is>
      </c>
      <c r="MP8" s="40" t="inlineStr">
        <is>
          <t>Index</t>
        </is>
      </c>
      <c r="MQ8" s="40" t="inlineStr">
        <is>
          <t>Gain/Loss</t>
        </is>
      </c>
      <c r="MR8" s="40" t="n"/>
      <c r="MS8" s="40" t="inlineStr">
        <is>
          <t>Gain/Loss</t>
        </is>
      </c>
      <c r="MU8" s="519" t="inlineStr">
        <is>
          <t>PPTA</t>
        </is>
      </c>
      <c r="MV8" s="16" t="inlineStr">
        <is>
          <t>% Day</t>
        </is>
      </c>
      <c r="MW8" s="40" t="inlineStr">
        <is>
          <t>Index</t>
        </is>
      </c>
      <c r="MX8" s="40" t="inlineStr">
        <is>
          <t>Gain/Loss</t>
        </is>
      </c>
      <c r="MY8" s="40" t="n"/>
      <c r="MZ8" s="40" t="inlineStr">
        <is>
          <t>Gain/Loss</t>
        </is>
      </c>
      <c r="NB8" s="519" t="inlineStr">
        <is>
          <t>GE</t>
        </is>
      </c>
      <c r="NC8" s="16" t="inlineStr">
        <is>
          <t>% Day</t>
        </is>
      </c>
      <c r="ND8" s="40" t="inlineStr">
        <is>
          <t>Index</t>
        </is>
      </c>
      <c r="NE8" s="40" t="inlineStr">
        <is>
          <t>Gain/Loss</t>
        </is>
      </c>
      <c r="NF8" s="40" t="n"/>
      <c r="NG8" s="40" t="inlineStr">
        <is>
          <t>Gain/Loss</t>
        </is>
      </c>
      <c r="NI8" s="519" t="inlineStr">
        <is>
          <t>HL</t>
        </is>
      </c>
      <c r="NJ8" s="16" t="inlineStr">
        <is>
          <t>% Day</t>
        </is>
      </c>
      <c r="NK8" s="40" t="inlineStr">
        <is>
          <t>Index</t>
        </is>
      </c>
      <c r="NL8" s="40" t="inlineStr">
        <is>
          <t>Gain/Loss</t>
        </is>
      </c>
      <c r="NM8" s="40" t="n"/>
      <c r="NN8" s="40" t="inlineStr">
        <is>
          <t>Gain/Loss</t>
        </is>
      </c>
      <c r="NP8" s="519" t="inlineStr">
        <is>
          <t>GEV</t>
        </is>
      </c>
      <c r="NQ8" s="16" t="inlineStr">
        <is>
          <t>% Day</t>
        </is>
      </c>
      <c r="NR8" s="40" t="inlineStr">
        <is>
          <t>Index</t>
        </is>
      </c>
      <c r="NS8" s="40" t="inlineStr">
        <is>
          <t>Gain/Loss</t>
        </is>
      </c>
      <c r="NT8" s="40" t="n"/>
      <c r="NU8" s="40" t="inlineStr">
        <is>
          <t>Gain/Loss</t>
        </is>
      </c>
      <c r="NW8" s="519" t="inlineStr">
        <is>
          <t>GOOGL</t>
        </is>
      </c>
      <c r="NX8" s="16" t="inlineStr">
        <is>
          <t>% Day</t>
        </is>
      </c>
      <c r="NY8" s="40" t="inlineStr">
        <is>
          <t>Index</t>
        </is>
      </c>
      <c r="NZ8" s="40" t="inlineStr">
        <is>
          <t>Gain/Loss</t>
        </is>
      </c>
      <c r="OA8" s="40" t="n"/>
      <c r="OB8" s="40" t="inlineStr">
        <is>
          <t>Gain/Loss</t>
        </is>
      </c>
      <c r="OD8" s="519" t="inlineStr">
        <is>
          <t>SLI</t>
        </is>
      </c>
      <c r="OE8" s="16" t="inlineStr">
        <is>
          <t>% Day</t>
        </is>
      </c>
      <c r="OF8" s="40" t="inlineStr">
        <is>
          <t>Index</t>
        </is>
      </c>
      <c r="OG8" s="40" t="inlineStr">
        <is>
          <t>Gain/Loss</t>
        </is>
      </c>
      <c r="OH8" s="40" t="n"/>
      <c r="OI8" s="40" t="inlineStr">
        <is>
          <t>Gain/Loss</t>
        </is>
      </c>
      <c r="OK8" s="519" t="inlineStr">
        <is>
          <t>LEU</t>
        </is>
      </c>
      <c r="OL8" s="16" t="inlineStr">
        <is>
          <t>% Day</t>
        </is>
      </c>
      <c r="OM8" s="40" t="inlineStr">
        <is>
          <t>Index</t>
        </is>
      </c>
      <c r="ON8" s="40" t="inlineStr">
        <is>
          <t>Gain/Loss</t>
        </is>
      </c>
      <c r="OO8" s="40" t="n"/>
      <c r="OP8" s="40" t="inlineStr">
        <is>
          <t>Gain/Loss</t>
        </is>
      </c>
      <c r="OR8" s="519" t="inlineStr">
        <is>
          <t>TMC</t>
        </is>
      </c>
      <c r="OS8" s="16" t="inlineStr">
        <is>
          <t>% Day</t>
        </is>
      </c>
      <c r="OT8" s="40" t="inlineStr">
        <is>
          <t>Index</t>
        </is>
      </c>
      <c r="OU8" s="40" t="inlineStr">
        <is>
          <t>Gain/Loss</t>
        </is>
      </c>
      <c r="OV8" s="40" t="n"/>
      <c r="OW8" s="40" t="inlineStr">
        <is>
          <t>Gain/Loss</t>
        </is>
      </c>
      <c r="OY8" s="519" t="inlineStr">
        <is>
          <t>RTX</t>
        </is>
      </c>
      <c r="OZ8" s="16" t="inlineStr">
        <is>
          <t>% Day</t>
        </is>
      </c>
      <c r="PA8" s="40" t="inlineStr">
        <is>
          <t>Index</t>
        </is>
      </c>
      <c r="PB8" s="40" t="inlineStr">
        <is>
          <t>Gain/Loss</t>
        </is>
      </c>
      <c r="PC8" s="40" t="n"/>
      <c r="PD8" s="40" t="inlineStr">
        <is>
          <t>Gain/Loss</t>
        </is>
      </c>
      <c r="PE8" s="548" t="n"/>
      <c r="PF8" s="519" t="inlineStr">
        <is>
          <t>LHX</t>
        </is>
      </c>
      <c r="PG8" s="16" t="inlineStr">
        <is>
          <t>% Day</t>
        </is>
      </c>
      <c r="PH8" s="40" t="inlineStr">
        <is>
          <t>Index</t>
        </is>
      </c>
      <c r="PI8" s="40" t="inlineStr">
        <is>
          <t>Gain/Loss</t>
        </is>
      </c>
      <c r="PJ8" s="40" t="n"/>
      <c r="PK8" s="40" t="inlineStr">
        <is>
          <t>Gain/Loss</t>
        </is>
      </c>
      <c r="PM8" s="164" t="n"/>
      <c r="PN8" s="16" t="inlineStr">
        <is>
          <t>% Day</t>
        </is>
      </c>
      <c r="PO8" s="40" t="inlineStr">
        <is>
          <t>Index</t>
        </is>
      </c>
      <c r="PP8" s="40" t="inlineStr">
        <is>
          <t>Gain/Loss</t>
        </is>
      </c>
      <c r="PQ8" s="40" t="n"/>
      <c r="PR8" s="40" t="inlineStr">
        <is>
          <t>Gain/Loss</t>
        </is>
      </c>
      <c r="PT8" s="519" t="inlineStr">
        <is>
          <t>UUUU</t>
        </is>
      </c>
      <c r="PU8" s="16" t="inlineStr">
        <is>
          <t>% Day</t>
        </is>
      </c>
      <c r="PV8" s="40" t="inlineStr">
        <is>
          <t>Index</t>
        </is>
      </c>
      <c r="PW8" s="40" t="inlineStr">
        <is>
          <t>Gain/Loss</t>
        </is>
      </c>
      <c r="PX8" s="40" t="n"/>
      <c r="PY8" s="40" t="inlineStr">
        <is>
          <t>Gain/Loss</t>
        </is>
      </c>
      <c r="QA8" s="519" t="inlineStr">
        <is>
          <t>IDCC</t>
        </is>
      </c>
      <c r="QB8" s="16" t="inlineStr">
        <is>
          <t>% Day</t>
        </is>
      </c>
      <c r="QC8" s="40" t="inlineStr">
        <is>
          <t>Index</t>
        </is>
      </c>
      <c r="QD8" s="40" t="inlineStr">
        <is>
          <t>Gain/Loss</t>
        </is>
      </c>
      <c r="QE8" s="40" t="n"/>
      <c r="QF8" s="40" t="inlineStr">
        <is>
          <t>Gain/Loss</t>
        </is>
      </c>
      <c r="QH8" s="519" t="inlineStr">
        <is>
          <t>ADBRF</t>
        </is>
      </c>
      <c r="QI8" s="16" t="inlineStr">
        <is>
          <t>% Day</t>
        </is>
      </c>
      <c r="QJ8" s="40" t="inlineStr">
        <is>
          <t>Index</t>
        </is>
      </c>
      <c r="QK8" s="40" t="inlineStr">
        <is>
          <t>Gain/Loss</t>
        </is>
      </c>
      <c r="QL8" s="40" t="n"/>
      <c r="QM8" s="40" t="inlineStr">
        <is>
          <t>Gain/Loss</t>
        </is>
      </c>
      <c r="QO8" s="519" t="inlineStr">
        <is>
          <t>USAR</t>
        </is>
      </c>
      <c r="QP8" s="16" t="inlineStr">
        <is>
          <t>% Day</t>
        </is>
      </c>
      <c r="QQ8" s="40" t="inlineStr">
        <is>
          <t>Index</t>
        </is>
      </c>
      <c r="QR8" s="40" t="inlineStr">
        <is>
          <t>Gain/Loss</t>
        </is>
      </c>
      <c r="QS8" s="40" t="n"/>
      <c r="QT8" s="40" t="inlineStr">
        <is>
          <t>Gain/Loss</t>
        </is>
      </c>
      <c r="QV8" s="519" t="inlineStr">
        <is>
          <t>PMETF</t>
        </is>
      </c>
      <c r="QW8" s="16" t="inlineStr">
        <is>
          <t>% Day</t>
        </is>
      </c>
      <c r="QX8" s="40" t="inlineStr">
        <is>
          <t>Index</t>
        </is>
      </c>
      <c r="QY8" s="40" t="inlineStr">
        <is>
          <t>Gain/Loss</t>
        </is>
      </c>
      <c r="QZ8" s="40" t="n"/>
      <c r="RA8" s="40" t="inlineStr">
        <is>
          <t>Gain/Loss</t>
        </is>
      </c>
      <c r="RC8" s="519" t="inlineStr">
        <is>
          <t>TTMI</t>
        </is>
      </c>
      <c r="RD8" s="16" t="inlineStr">
        <is>
          <t>% Day</t>
        </is>
      </c>
      <c r="RE8" s="40" t="inlineStr">
        <is>
          <t>Index</t>
        </is>
      </c>
      <c r="RF8" s="40" t="inlineStr">
        <is>
          <t>Gain/Loss</t>
        </is>
      </c>
      <c r="RG8" s="40" t="n"/>
      <c r="RH8" s="40" t="inlineStr">
        <is>
          <t>Gain/Loss</t>
        </is>
      </c>
      <c r="RJ8" s="519" t="inlineStr">
        <is>
          <t>TSM</t>
        </is>
      </c>
      <c r="RK8" s="16" t="inlineStr">
        <is>
          <t>% Day</t>
        </is>
      </c>
      <c r="RL8" s="40" t="inlineStr">
        <is>
          <t>Index</t>
        </is>
      </c>
      <c r="RM8" s="40" t="inlineStr">
        <is>
          <t>Gain/Loss</t>
        </is>
      </c>
      <c r="RN8" s="40" t="n"/>
      <c r="RO8" s="40" t="inlineStr">
        <is>
          <t>Gain/Loss</t>
        </is>
      </c>
      <c r="RQ8" s="519" t="inlineStr">
        <is>
          <t>BTU</t>
        </is>
      </c>
      <c r="RR8" s="16" t="inlineStr">
        <is>
          <t>% Day</t>
        </is>
      </c>
      <c r="RS8" s="40" t="inlineStr">
        <is>
          <t>Index</t>
        </is>
      </c>
      <c r="RT8" s="40" t="inlineStr">
        <is>
          <t>Gain/Loss</t>
        </is>
      </c>
      <c r="RU8" s="40" t="n"/>
      <c r="RV8" s="40" t="inlineStr">
        <is>
          <t>Gain/Loss</t>
        </is>
      </c>
      <c r="RX8" s="519" t="inlineStr">
        <is>
          <t>PLTR</t>
        </is>
      </c>
      <c r="RY8" s="16" t="inlineStr">
        <is>
          <t>% Day</t>
        </is>
      </c>
      <c r="RZ8" s="40" t="inlineStr">
        <is>
          <t>Index</t>
        </is>
      </c>
      <c r="SA8" s="40" t="inlineStr">
        <is>
          <t>Gain/Loss</t>
        </is>
      </c>
      <c r="SB8" s="40" t="n"/>
      <c r="SC8" s="40" t="inlineStr">
        <is>
          <t>Gain/Loss</t>
        </is>
      </c>
      <c r="SE8" s="519" t="inlineStr">
        <is>
          <t>RGTI</t>
        </is>
      </c>
      <c r="SF8" s="16" t="inlineStr">
        <is>
          <t>% Day</t>
        </is>
      </c>
      <c r="SG8" s="40" t="inlineStr">
        <is>
          <t>Index</t>
        </is>
      </c>
      <c r="SH8" s="40" t="inlineStr">
        <is>
          <t>Gain/Loss</t>
        </is>
      </c>
      <c r="SI8" s="40" t="n"/>
      <c r="SJ8" s="40" t="inlineStr">
        <is>
          <t>Gain/Loss</t>
        </is>
      </c>
      <c r="SL8" s="519" t="inlineStr">
        <is>
          <t>AREC</t>
        </is>
      </c>
      <c r="SM8" s="16" t="inlineStr">
        <is>
          <t>% Day</t>
        </is>
      </c>
      <c r="SN8" s="40" t="inlineStr">
        <is>
          <t>Index</t>
        </is>
      </c>
      <c r="SO8" s="40" t="inlineStr">
        <is>
          <t>Gain/Loss</t>
        </is>
      </c>
      <c r="SP8" s="40" t="n"/>
      <c r="SQ8" s="40" t="inlineStr">
        <is>
          <t>Gain/Loss</t>
        </is>
      </c>
      <c r="SS8" s="519" t="inlineStr">
        <is>
          <t>QBTS</t>
        </is>
      </c>
      <c r="ST8" s="16" t="inlineStr">
        <is>
          <t>% Day</t>
        </is>
      </c>
      <c r="SU8" s="40" t="inlineStr">
        <is>
          <t>Index</t>
        </is>
      </c>
      <c r="SV8" s="40" t="inlineStr">
        <is>
          <t>Gain/Loss</t>
        </is>
      </c>
      <c r="SW8" s="40" t="n"/>
      <c r="SX8" s="40" t="inlineStr">
        <is>
          <t>Gain/Loss</t>
        </is>
      </c>
      <c r="SZ8" s="519" t="inlineStr">
        <is>
          <t>MP</t>
        </is>
      </c>
      <c r="TA8" s="16" t="inlineStr">
        <is>
          <t>% Day</t>
        </is>
      </c>
      <c r="TB8" s="40" t="inlineStr">
        <is>
          <t>Index</t>
        </is>
      </c>
      <c r="TC8" s="40" t="inlineStr">
        <is>
          <t>Gain/Loss</t>
        </is>
      </c>
      <c r="TD8" s="40" t="n"/>
      <c r="TE8" s="40" t="inlineStr">
        <is>
          <t>Gain/Loss</t>
        </is>
      </c>
      <c r="TG8" s="519" t="inlineStr">
        <is>
          <t>ARRNF</t>
        </is>
      </c>
      <c r="TH8" s="16" t="inlineStr">
        <is>
          <t>% Day</t>
        </is>
      </c>
      <c r="TI8" s="40" t="inlineStr">
        <is>
          <t>Index</t>
        </is>
      </c>
      <c r="TJ8" s="40" t="inlineStr">
        <is>
          <t>Gain/Loss</t>
        </is>
      </c>
      <c r="TK8" s="40" t="n"/>
      <c r="TL8" s="40" t="inlineStr">
        <is>
          <t>Gain/Loss</t>
        </is>
      </c>
      <c r="TN8" s="519" t="inlineStr">
        <is>
          <t>PSIX</t>
        </is>
      </c>
      <c r="TO8" s="16" t="inlineStr">
        <is>
          <t>% Day</t>
        </is>
      </c>
      <c r="TP8" s="40" t="inlineStr">
        <is>
          <t>Index</t>
        </is>
      </c>
      <c r="TQ8" s="40" t="inlineStr">
        <is>
          <t>Gain/Loss</t>
        </is>
      </c>
      <c r="TR8" s="40" t="n"/>
      <c r="TS8" s="40" t="inlineStr">
        <is>
          <t>Gain/Loss</t>
        </is>
      </c>
      <c r="TU8" s="519" t="inlineStr">
        <is>
          <t>VZLA</t>
        </is>
      </c>
      <c r="TV8" s="16" t="inlineStr">
        <is>
          <t>% Day</t>
        </is>
      </c>
      <c r="TW8" s="40" t="inlineStr">
        <is>
          <t>Index</t>
        </is>
      </c>
      <c r="TX8" s="40" t="inlineStr">
        <is>
          <t>Gain/Loss</t>
        </is>
      </c>
      <c r="TY8" s="40" t="n"/>
      <c r="TZ8" s="40" t="inlineStr">
        <is>
          <t>Gain/Loss</t>
        </is>
      </c>
      <c r="UB8" s="519" t="n"/>
      <c r="UC8" s="16" t="inlineStr">
        <is>
          <t>% Day</t>
        </is>
      </c>
      <c r="UD8" s="40" t="inlineStr">
        <is>
          <t>Index</t>
        </is>
      </c>
      <c r="UE8" s="40" t="inlineStr">
        <is>
          <t>Gain/Loss</t>
        </is>
      </c>
      <c r="UF8" s="40" t="n"/>
      <c r="UG8" s="40" t="inlineStr">
        <is>
          <t>Gain/Loss</t>
        </is>
      </c>
      <c r="UI8" s="519" t="n"/>
      <c r="UJ8" s="16" t="inlineStr">
        <is>
          <t>% Day</t>
        </is>
      </c>
      <c r="UK8" s="40" t="inlineStr">
        <is>
          <t>Index</t>
        </is>
      </c>
      <c r="UL8" s="40" t="inlineStr">
        <is>
          <t>Gain/Loss</t>
        </is>
      </c>
      <c r="UM8" s="40" t="n"/>
      <c r="UN8" s="40" t="inlineStr">
        <is>
          <t>Gain/Loss</t>
        </is>
      </c>
      <c r="UP8" s="519" t="n"/>
      <c r="UQ8" s="16" t="inlineStr">
        <is>
          <t>% Day</t>
        </is>
      </c>
      <c r="UR8" s="40" t="inlineStr">
        <is>
          <t>Index</t>
        </is>
      </c>
      <c r="US8" s="40" t="inlineStr">
        <is>
          <t>Gain/Loss</t>
        </is>
      </c>
      <c r="UT8" s="40" t="n"/>
      <c r="UU8" s="40" t="inlineStr">
        <is>
          <t>Gain/Loss</t>
        </is>
      </c>
      <c r="UW8" s="519" t="n"/>
      <c r="UX8" s="16" t="inlineStr">
        <is>
          <t>% Day</t>
        </is>
      </c>
      <c r="UY8" s="40" t="inlineStr">
        <is>
          <t>Index</t>
        </is>
      </c>
      <c r="UZ8" s="40" t="inlineStr">
        <is>
          <t>Gain/Loss</t>
        </is>
      </c>
      <c r="VA8" s="40" t="n"/>
      <c r="VB8" s="40" t="inlineStr">
        <is>
          <t>Gain/Loss</t>
        </is>
      </c>
      <c r="VD8" s="519" t="n"/>
      <c r="VE8" s="16" t="inlineStr">
        <is>
          <t>% Day</t>
        </is>
      </c>
      <c r="VF8" s="40" t="inlineStr">
        <is>
          <t>Index</t>
        </is>
      </c>
      <c r="VG8" s="40" t="inlineStr">
        <is>
          <t>Gain/Loss</t>
        </is>
      </c>
      <c r="VH8" s="40" t="n"/>
      <c r="VI8" s="40" t="inlineStr">
        <is>
          <t>Gain/Loss</t>
        </is>
      </c>
      <c r="VM8" s="10" t="inlineStr">
        <is>
          <t>% Day</t>
        </is>
      </c>
      <c r="VN8" s="9" t="n"/>
      <c r="VO8" s="10" t="inlineStr">
        <is>
          <t>Gain/Loss</t>
        </is>
      </c>
      <c r="VP8" s="40" t="n"/>
      <c r="VQ8" s="10" t="inlineStr">
        <is>
          <t>Gain/Loss</t>
        </is>
      </c>
    </row>
    <row r="9" ht="16" customHeight="1" s="545">
      <c r="A9" s="507" t="inlineStr">
        <is>
          <t>Date</t>
        </is>
      </c>
      <c r="B9" s="550" t="inlineStr">
        <is>
          <t>Day</t>
        </is>
      </c>
      <c r="C9" s="11" t="inlineStr">
        <is>
          <t>Value</t>
        </is>
      </c>
      <c r="D9" s="11" t="inlineStr">
        <is>
          <t>Gn/Ls</t>
        </is>
      </c>
      <c r="E9" s="11" t="inlineStr">
        <is>
          <t>Chng.</t>
        </is>
      </c>
      <c r="F9" s="11" t="inlineStr">
        <is>
          <t>Chng.</t>
        </is>
      </c>
      <c r="G9" s="11" t="inlineStr">
        <is>
          <t>Value</t>
        </is>
      </c>
      <c r="H9" s="11" t="inlineStr">
        <is>
          <t>Gn/Ls</t>
        </is>
      </c>
      <c r="I9" s="11" t="inlineStr">
        <is>
          <t>Chang</t>
        </is>
      </c>
      <c r="J9" s="11" t="inlineStr">
        <is>
          <t>Chng.</t>
        </is>
      </c>
      <c r="K9" s="11" t="inlineStr">
        <is>
          <t>Value</t>
        </is>
      </c>
      <c r="L9" s="11" t="inlineStr">
        <is>
          <t>Gn/Ls</t>
        </is>
      </c>
      <c r="M9" s="11" t="inlineStr">
        <is>
          <t>Chang</t>
        </is>
      </c>
      <c r="N9" s="11" t="inlineStr">
        <is>
          <t>Chng.</t>
        </is>
      </c>
      <c r="O9" s="11" t="inlineStr">
        <is>
          <t>Value</t>
        </is>
      </c>
      <c r="P9" s="11" t="inlineStr">
        <is>
          <t>Gn/Ls</t>
        </is>
      </c>
      <c r="Q9" s="11" t="inlineStr">
        <is>
          <t>Chang</t>
        </is>
      </c>
      <c r="R9" s="11" t="inlineStr">
        <is>
          <t>Chng.</t>
        </is>
      </c>
      <c r="S9" s="11" t="inlineStr">
        <is>
          <t>% Change</t>
        </is>
      </c>
      <c r="T9" s="518" t="n"/>
      <c r="U9" s="567" t="n"/>
      <c r="V9" s="518" t="n"/>
      <c r="W9" s="518" t="n"/>
      <c r="X9" s="548" t="n"/>
      <c r="Y9" s="513" t="n"/>
      <c r="Z9" s="17" t="inlineStr">
        <is>
          <t>Chang</t>
        </is>
      </c>
      <c r="AA9" s="11" t="inlineStr">
        <is>
          <t>Var.</t>
        </is>
      </c>
      <c r="AB9" s="548" t="n"/>
      <c r="AC9" s="513" t="n"/>
      <c r="AD9" s="17" t="inlineStr">
        <is>
          <t>Chang</t>
        </is>
      </c>
      <c r="AE9" s="11" t="inlineStr">
        <is>
          <t>Var.</t>
        </is>
      </c>
      <c r="AF9" s="11" t="inlineStr">
        <is>
          <t>Fr. Traid</t>
        </is>
      </c>
      <c r="AG9" s="11" t="n"/>
      <c r="AH9" s="40" t="inlineStr">
        <is>
          <t>YTD</t>
        </is>
      </c>
      <c r="AI9" s="548" t="n"/>
      <c r="AJ9" s="513" t="n"/>
      <c r="AK9" s="17" t="inlineStr">
        <is>
          <t>Chang</t>
        </is>
      </c>
      <c r="AL9" s="11" t="inlineStr">
        <is>
          <t>Var.</t>
        </is>
      </c>
      <c r="AM9" s="11" t="inlineStr">
        <is>
          <t>Fr. Traid</t>
        </is>
      </c>
      <c r="AN9" s="11" t="n"/>
      <c r="AO9" s="40" t="inlineStr">
        <is>
          <t>YTD</t>
        </is>
      </c>
      <c r="AP9" s="548" t="n"/>
      <c r="AQ9" s="513" t="n"/>
      <c r="AR9" s="17" t="inlineStr">
        <is>
          <t>Chang</t>
        </is>
      </c>
      <c r="AS9" s="11" t="inlineStr">
        <is>
          <t>Var.</t>
        </is>
      </c>
      <c r="AT9" s="11" t="inlineStr">
        <is>
          <t>Fr. Traid</t>
        </is>
      </c>
      <c r="AU9" s="11" t="n"/>
      <c r="AV9" s="40" t="inlineStr">
        <is>
          <t>YTD</t>
        </is>
      </c>
      <c r="AW9" s="548" t="n"/>
      <c r="AX9" s="513" t="n"/>
      <c r="AY9" s="17" t="inlineStr">
        <is>
          <t>Chang</t>
        </is>
      </c>
      <c r="AZ9" s="11" t="inlineStr">
        <is>
          <t>Var.</t>
        </is>
      </c>
      <c r="BA9" s="11" t="inlineStr">
        <is>
          <t>Fr. Traid</t>
        </is>
      </c>
      <c r="BB9" s="11" t="n"/>
      <c r="BC9" s="40" t="inlineStr">
        <is>
          <t>YTD</t>
        </is>
      </c>
      <c r="BD9" s="548" t="n"/>
      <c r="BE9" s="513" t="n"/>
      <c r="BF9" s="17" t="inlineStr">
        <is>
          <t>Chang</t>
        </is>
      </c>
      <c r="BG9" s="11" t="inlineStr">
        <is>
          <t>Var.</t>
        </is>
      </c>
      <c r="BH9" s="11" t="inlineStr">
        <is>
          <t>Fr. Traid</t>
        </is>
      </c>
      <c r="BI9" s="11" t="n"/>
      <c r="BJ9" s="40" t="inlineStr">
        <is>
          <t>YTD</t>
        </is>
      </c>
      <c r="BK9" s="548" t="n"/>
      <c r="BL9" s="513" t="n"/>
      <c r="BM9" s="17" t="inlineStr">
        <is>
          <t>Chang</t>
        </is>
      </c>
      <c r="BN9" s="11" t="inlineStr">
        <is>
          <t>Var.</t>
        </is>
      </c>
      <c r="BO9" s="11" t="inlineStr">
        <is>
          <t>Fr. Traid</t>
        </is>
      </c>
      <c r="BP9" s="11" t="n"/>
      <c r="BQ9" s="40" t="inlineStr">
        <is>
          <t>YTD</t>
        </is>
      </c>
      <c r="BR9" s="548" t="n"/>
      <c r="BS9" s="513" t="n"/>
      <c r="BT9" s="17" t="inlineStr">
        <is>
          <t>Chang</t>
        </is>
      </c>
      <c r="BU9" s="11" t="inlineStr">
        <is>
          <t>Var.</t>
        </is>
      </c>
      <c r="BV9" s="11" t="inlineStr">
        <is>
          <t>Fr. Traid</t>
        </is>
      </c>
      <c r="BW9" s="11" t="n"/>
      <c r="BX9" s="40" t="inlineStr">
        <is>
          <t>YTD</t>
        </is>
      </c>
      <c r="BY9" s="548" t="n"/>
      <c r="BZ9" s="513" t="n"/>
      <c r="CA9" s="17" t="inlineStr">
        <is>
          <t>Chang</t>
        </is>
      </c>
      <c r="CB9" s="11" t="inlineStr">
        <is>
          <t>Var.</t>
        </is>
      </c>
      <c r="CC9" s="11" t="inlineStr">
        <is>
          <t>Fr. Traid</t>
        </is>
      </c>
      <c r="CD9" s="11" t="n"/>
      <c r="CE9" s="40" t="inlineStr">
        <is>
          <t>YTD</t>
        </is>
      </c>
      <c r="CF9" s="548" t="n"/>
      <c r="CG9" s="513" t="n"/>
      <c r="CH9" s="17" t="inlineStr">
        <is>
          <t>Chang</t>
        </is>
      </c>
      <c r="CI9" s="11" t="inlineStr">
        <is>
          <t>Var.</t>
        </is>
      </c>
      <c r="CJ9" s="11" t="inlineStr">
        <is>
          <t>Fr. Traid</t>
        </is>
      </c>
      <c r="CK9" s="11" t="n"/>
      <c r="CL9" s="40" t="inlineStr">
        <is>
          <t>YTD</t>
        </is>
      </c>
      <c r="CM9" s="548" t="n"/>
      <c r="CN9" s="513" t="n"/>
      <c r="CO9" s="17" t="inlineStr">
        <is>
          <t>Chang</t>
        </is>
      </c>
      <c r="CP9" s="11" t="inlineStr">
        <is>
          <t>Var.</t>
        </is>
      </c>
      <c r="CQ9" s="11" t="inlineStr">
        <is>
          <t>Fr. Traid</t>
        </is>
      </c>
      <c r="CR9" s="11" t="n"/>
      <c r="CS9" s="40" t="inlineStr">
        <is>
          <t>YTD</t>
        </is>
      </c>
      <c r="CT9" s="548" t="n"/>
      <c r="CU9" s="513" t="n"/>
      <c r="CV9" s="17" t="inlineStr">
        <is>
          <t>Chang</t>
        </is>
      </c>
      <c r="CW9" s="11" t="inlineStr">
        <is>
          <t>Var.</t>
        </is>
      </c>
      <c r="CX9" s="11" t="inlineStr">
        <is>
          <t>Fr. Traid</t>
        </is>
      </c>
      <c r="CY9" s="11" t="n"/>
      <c r="CZ9" s="40" t="inlineStr">
        <is>
          <t>YTD</t>
        </is>
      </c>
      <c r="DA9" s="548" t="n"/>
      <c r="DB9" s="513" t="n"/>
      <c r="DC9" s="17" t="inlineStr">
        <is>
          <t>Chang</t>
        </is>
      </c>
      <c r="DD9" s="11" t="inlineStr">
        <is>
          <t>Var.</t>
        </is>
      </c>
      <c r="DE9" s="11" t="inlineStr">
        <is>
          <t>Fr. Traid</t>
        </is>
      </c>
      <c r="DF9" s="11" t="n"/>
      <c r="DG9" s="40" t="inlineStr">
        <is>
          <t>YTD</t>
        </is>
      </c>
      <c r="DH9" s="548" t="n"/>
      <c r="DI9" s="513" t="n"/>
      <c r="DJ9" s="17" t="inlineStr">
        <is>
          <t>Chang</t>
        </is>
      </c>
      <c r="DK9" s="11" t="inlineStr">
        <is>
          <t>Var.</t>
        </is>
      </c>
      <c r="DL9" s="11" t="inlineStr">
        <is>
          <t>Fr. Traid</t>
        </is>
      </c>
      <c r="DM9" s="11" t="n"/>
      <c r="DN9" s="40" t="inlineStr">
        <is>
          <t>YTD</t>
        </is>
      </c>
      <c r="DO9" s="548" t="n"/>
      <c r="DP9" s="518" t="n"/>
      <c r="DQ9" s="141" t="inlineStr">
        <is>
          <t>Chang</t>
        </is>
      </c>
      <c r="DR9" s="11" t="inlineStr">
        <is>
          <t>Var.</t>
        </is>
      </c>
      <c r="DS9" s="11" t="inlineStr">
        <is>
          <t>Fr. Traid</t>
        </is>
      </c>
      <c r="DT9" s="11" t="n"/>
      <c r="DU9" s="40" t="inlineStr">
        <is>
          <t>YTD</t>
        </is>
      </c>
      <c r="DV9" s="548" t="n"/>
      <c r="DW9" s="513" t="n"/>
      <c r="DX9" s="17" t="inlineStr">
        <is>
          <t>Chang</t>
        </is>
      </c>
      <c r="DY9" s="11" t="inlineStr">
        <is>
          <t>Var.</t>
        </is>
      </c>
      <c r="DZ9" s="11" t="inlineStr">
        <is>
          <t>Fr. Traid</t>
        </is>
      </c>
      <c r="EA9" s="11" t="n"/>
      <c r="EB9" s="40" t="inlineStr">
        <is>
          <t>YTD</t>
        </is>
      </c>
      <c r="EC9" s="548" t="n"/>
      <c r="ED9" s="513" t="n"/>
      <c r="EE9" s="17" t="inlineStr">
        <is>
          <t>Chang</t>
        </is>
      </c>
      <c r="EF9" s="11" t="inlineStr">
        <is>
          <t>Var.</t>
        </is>
      </c>
      <c r="EG9" s="11" t="inlineStr">
        <is>
          <t>Fr. Traid</t>
        </is>
      </c>
      <c r="EH9" s="11" t="n"/>
      <c r="EI9" s="40" t="inlineStr">
        <is>
          <t>YTD</t>
        </is>
      </c>
      <c r="EJ9" s="548" t="n"/>
      <c r="EK9" s="513" t="n"/>
      <c r="EL9" s="17" t="inlineStr">
        <is>
          <t>Chang</t>
        </is>
      </c>
      <c r="EM9" s="11" t="inlineStr">
        <is>
          <t>Var.</t>
        </is>
      </c>
      <c r="EN9" s="11" t="inlineStr">
        <is>
          <t>Fr. Traid</t>
        </is>
      </c>
      <c r="EO9" s="11" t="n"/>
      <c r="EP9" s="40" t="inlineStr">
        <is>
          <t>YTD</t>
        </is>
      </c>
      <c r="ER9" s="513" t="n"/>
      <c r="ES9" s="17" t="inlineStr">
        <is>
          <t>Chang</t>
        </is>
      </c>
      <c r="ET9" s="11" t="inlineStr">
        <is>
          <t>Var.</t>
        </is>
      </c>
      <c r="EU9" s="11" t="inlineStr">
        <is>
          <t>Fr. Traid</t>
        </is>
      </c>
      <c r="EV9" s="11" t="n"/>
      <c r="EW9" s="40" t="inlineStr">
        <is>
          <t>YTD</t>
        </is>
      </c>
      <c r="EY9" s="513" t="n"/>
      <c r="EZ9" s="17" t="inlineStr">
        <is>
          <t>Chang</t>
        </is>
      </c>
      <c r="FA9" s="11" t="inlineStr">
        <is>
          <t>Var.</t>
        </is>
      </c>
      <c r="FB9" s="11" t="inlineStr">
        <is>
          <t>Fr. Traid</t>
        </is>
      </c>
      <c r="FC9" s="11" t="n"/>
      <c r="FD9" s="40" t="inlineStr">
        <is>
          <t>YTD</t>
        </is>
      </c>
      <c r="FF9" s="513" t="n"/>
      <c r="FG9" s="17" t="inlineStr">
        <is>
          <t>Chang</t>
        </is>
      </c>
      <c r="FH9" s="11" t="inlineStr">
        <is>
          <t>Var.</t>
        </is>
      </c>
      <c r="FI9" s="11" t="inlineStr">
        <is>
          <t>Fr. Traid</t>
        </is>
      </c>
      <c r="FJ9" s="11" t="n"/>
      <c r="FK9" s="40" t="inlineStr">
        <is>
          <t>YTD</t>
        </is>
      </c>
      <c r="FL9" s="548" t="n"/>
      <c r="FM9" s="513" t="n"/>
      <c r="FN9" s="17" t="inlineStr">
        <is>
          <t>Chang</t>
        </is>
      </c>
      <c r="FO9" s="11" t="inlineStr">
        <is>
          <t>Var.</t>
        </is>
      </c>
      <c r="FP9" s="11" t="inlineStr">
        <is>
          <t>Fr. Traid</t>
        </is>
      </c>
      <c r="FQ9" s="11" t="n"/>
      <c r="FR9" s="40" t="inlineStr">
        <is>
          <t>YTD</t>
        </is>
      </c>
      <c r="FS9" s="548" t="n"/>
      <c r="FT9" s="513" t="n"/>
      <c r="FU9" s="17" t="inlineStr">
        <is>
          <t>Chang</t>
        </is>
      </c>
      <c r="FV9" s="11" t="inlineStr">
        <is>
          <t>Var.</t>
        </is>
      </c>
      <c r="FW9" s="11" t="inlineStr">
        <is>
          <t>Fr. Traid</t>
        </is>
      </c>
      <c r="FX9" s="11" t="n"/>
      <c r="FY9" s="40" t="inlineStr">
        <is>
          <t>YTD</t>
        </is>
      </c>
      <c r="FZ9" s="548" t="n"/>
      <c r="GA9" s="513" t="n"/>
      <c r="GB9" s="17" t="inlineStr">
        <is>
          <t>Chang</t>
        </is>
      </c>
      <c r="GC9" s="11" t="inlineStr">
        <is>
          <t>Var.</t>
        </is>
      </c>
      <c r="GD9" s="11" t="inlineStr">
        <is>
          <t>Fr. Traid</t>
        </is>
      </c>
      <c r="GE9" s="11" t="n"/>
      <c r="GF9" s="40" t="inlineStr">
        <is>
          <t>YTD</t>
        </is>
      </c>
      <c r="GG9" s="548" t="n"/>
      <c r="GH9" s="513" t="n"/>
      <c r="GI9" s="17" t="inlineStr">
        <is>
          <t>Chang</t>
        </is>
      </c>
      <c r="GJ9" s="11" t="inlineStr">
        <is>
          <t>Var.</t>
        </is>
      </c>
      <c r="GK9" s="11" t="inlineStr">
        <is>
          <t>Fr. Traid</t>
        </is>
      </c>
      <c r="GL9" s="11" t="n"/>
      <c r="GM9" s="40" t="inlineStr">
        <is>
          <t>YTD</t>
        </is>
      </c>
      <c r="GO9" s="513" t="n"/>
      <c r="GP9" s="17" t="inlineStr">
        <is>
          <t>Chang</t>
        </is>
      </c>
      <c r="GQ9" s="11" t="inlineStr">
        <is>
          <t>Var.</t>
        </is>
      </c>
      <c r="GR9" s="11" t="inlineStr">
        <is>
          <t>Fr. Traid</t>
        </is>
      </c>
      <c r="GS9" s="11" t="n"/>
      <c r="GT9" s="40" t="inlineStr">
        <is>
          <t>YTD</t>
        </is>
      </c>
      <c r="GV9" s="513" t="n"/>
      <c r="GW9" s="17" t="inlineStr">
        <is>
          <t>Chang</t>
        </is>
      </c>
      <c r="GX9" s="11" t="inlineStr">
        <is>
          <t>Var.</t>
        </is>
      </c>
      <c r="GY9" s="11" t="inlineStr">
        <is>
          <t>Fr. Traid</t>
        </is>
      </c>
      <c r="GZ9" s="11" t="n"/>
      <c r="HA9" s="40" t="inlineStr">
        <is>
          <t>YTD</t>
        </is>
      </c>
      <c r="HD9" s="513" t="n"/>
      <c r="HE9" s="17" t="inlineStr">
        <is>
          <t>Chang</t>
        </is>
      </c>
      <c r="HF9" s="11" t="inlineStr">
        <is>
          <t>Var.</t>
        </is>
      </c>
      <c r="HG9" s="11" t="inlineStr">
        <is>
          <t>Fr. Traid</t>
        </is>
      </c>
      <c r="HH9" s="11" t="n"/>
      <c r="HI9" s="40" t="inlineStr">
        <is>
          <t>YTD</t>
        </is>
      </c>
      <c r="HK9" s="513" t="n"/>
      <c r="HL9" s="17" t="inlineStr">
        <is>
          <t>Chang</t>
        </is>
      </c>
      <c r="HM9" s="11" t="inlineStr">
        <is>
          <t>Var.</t>
        </is>
      </c>
      <c r="HN9" s="11" t="inlineStr">
        <is>
          <t>Fr. Traid</t>
        </is>
      </c>
      <c r="HO9" s="11" t="n"/>
      <c r="HP9" s="40" t="inlineStr">
        <is>
          <t>YTD</t>
        </is>
      </c>
      <c r="HR9" s="513" t="n"/>
      <c r="HS9" s="17" t="inlineStr">
        <is>
          <t>Chang</t>
        </is>
      </c>
      <c r="HT9" s="11" t="inlineStr">
        <is>
          <t>Var.</t>
        </is>
      </c>
      <c r="HU9" s="11" t="inlineStr">
        <is>
          <t>Fr. Traid</t>
        </is>
      </c>
      <c r="HV9" s="11" t="n"/>
      <c r="HW9" s="40" t="inlineStr">
        <is>
          <t>YTD</t>
        </is>
      </c>
      <c r="HY9" s="513" t="n"/>
      <c r="HZ9" s="17" t="inlineStr">
        <is>
          <t>Chang</t>
        </is>
      </c>
      <c r="IA9" s="11" t="inlineStr">
        <is>
          <t>Var.</t>
        </is>
      </c>
      <c r="IB9" s="11" t="inlineStr">
        <is>
          <t>Fr. Traid</t>
        </is>
      </c>
      <c r="IC9" s="11" t="n"/>
      <c r="ID9" s="40" t="inlineStr">
        <is>
          <t>YTD</t>
        </is>
      </c>
      <c r="IF9" s="513" t="n"/>
      <c r="IG9" s="17" t="inlineStr">
        <is>
          <t>Chang</t>
        </is>
      </c>
      <c r="IH9" s="11" t="inlineStr">
        <is>
          <t>Var.</t>
        </is>
      </c>
      <c r="II9" s="11" t="inlineStr">
        <is>
          <t>Fr. Traid</t>
        </is>
      </c>
      <c r="IJ9" s="11" t="n"/>
      <c r="IK9" s="40" t="inlineStr">
        <is>
          <t>YTD</t>
        </is>
      </c>
      <c r="IM9" s="513" t="n"/>
      <c r="IN9" s="17" t="inlineStr">
        <is>
          <t>Chang</t>
        </is>
      </c>
      <c r="IO9" s="11" t="inlineStr">
        <is>
          <t>Var.</t>
        </is>
      </c>
      <c r="IP9" s="11" t="inlineStr">
        <is>
          <t>Fr. Traid</t>
        </is>
      </c>
      <c r="IQ9" s="11" t="n"/>
      <c r="IR9" s="40" t="inlineStr">
        <is>
          <t>YTD</t>
        </is>
      </c>
      <c r="IT9" s="513" t="n"/>
      <c r="IU9" s="17" t="inlineStr">
        <is>
          <t>Chang</t>
        </is>
      </c>
      <c r="IV9" s="11" t="inlineStr">
        <is>
          <t>Var.</t>
        </is>
      </c>
      <c r="IW9" s="11" t="inlineStr">
        <is>
          <t>Fr. Traid</t>
        </is>
      </c>
      <c r="IX9" s="11" t="n"/>
      <c r="IY9" s="40" t="inlineStr">
        <is>
          <t>YTD</t>
        </is>
      </c>
      <c r="JA9" s="513" t="n"/>
      <c r="JB9" s="17" t="inlineStr">
        <is>
          <t>Chang</t>
        </is>
      </c>
      <c r="JC9" s="11" t="inlineStr">
        <is>
          <t>Var.</t>
        </is>
      </c>
      <c r="JD9" s="11" t="inlineStr">
        <is>
          <t>Fr. Traid</t>
        </is>
      </c>
      <c r="JE9" s="11" t="n"/>
      <c r="JF9" s="40" t="inlineStr">
        <is>
          <t>YTD</t>
        </is>
      </c>
      <c r="JH9" s="513" t="n"/>
      <c r="JI9" s="17" t="inlineStr">
        <is>
          <t>Chang</t>
        </is>
      </c>
      <c r="JJ9" s="11" t="inlineStr">
        <is>
          <t>Var.</t>
        </is>
      </c>
      <c r="JK9" s="11" t="inlineStr">
        <is>
          <t>Fr. Traid</t>
        </is>
      </c>
      <c r="JL9" s="11" t="n"/>
      <c r="JM9" s="40" t="inlineStr">
        <is>
          <t>YTD</t>
        </is>
      </c>
      <c r="JO9" s="513" t="n"/>
      <c r="JP9" s="17" t="inlineStr">
        <is>
          <t>Chang</t>
        </is>
      </c>
      <c r="JQ9" s="11" t="inlineStr">
        <is>
          <t>Var.</t>
        </is>
      </c>
      <c r="JR9" s="11" t="inlineStr">
        <is>
          <t>Fr. Traid</t>
        </is>
      </c>
      <c r="JS9" s="11" t="n"/>
      <c r="JT9" s="40" t="inlineStr">
        <is>
          <t>YTD</t>
        </is>
      </c>
      <c r="JV9" s="513" t="n"/>
      <c r="JW9" s="17" t="inlineStr">
        <is>
          <t>Chang</t>
        </is>
      </c>
      <c r="JX9" s="11" t="inlineStr">
        <is>
          <t>Var.</t>
        </is>
      </c>
      <c r="JY9" s="11" t="inlineStr">
        <is>
          <t>Fr. Traid</t>
        </is>
      </c>
      <c r="JZ9" s="11" t="n"/>
      <c r="KA9" s="40" t="inlineStr">
        <is>
          <t>YTD</t>
        </is>
      </c>
      <c r="KC9" s="513" t="n"/>
      <c r="KD9" s="17" t="inlineStr">
        <is>
          <t>Chang</t>
        </is>
      </c>
      <c r="KE9" s="11" t="inlineStr">
        <is>
          <t>Var.</t>
        </is>
      </c>
      <c r="KF9" s="11" t="inlineStr">
        <is>
          <t>Fr. Traid</t>
        </is>
      </c>
      <c r="KG9" s="11" t="n"/>
      <c r="KH9" s="40" t="inlineStr">
        <is>
          <t>YTD</t>
        </is>
      </c>
      <c r="KI9" s="548" t="n"/>
      <c r="KJ9" s="513" t="n"/>
      <c r="KK9" s="17" t="inlineStr">
        <is>
          <t>Chang</t>
        </is>
      </c>
      <c r="KL9" s="11" t="inlineStr">
        <is>
          <t>Var.</t>
        </is>
      </c>
      <c r="KM9" s="11" t="inlineStr">
        <is>
          <t>Fr. Traid</t>
        </is>
      </c>
      <c r="KN9" s="11" t="n"/>
      <c r="KO9" s="40" t="inlineStr">
        <is>
          <t>YTD</t>
        </is>
      </c>
      <c r="KQ9" s="513" t="n"/>
      <c r="KR9" s="17" t="inlineStr">
        <is>
          <t>Chang</t>
        </is>
      </c>
      <c r="KS9" s="11" t="inlineStr">
        <is>
          <t>Var.</t>
        </is>
      </c>
      <c r="KT9" s="11" t="inlineStr">
        <is>
          <t>Fr. Traid</t>
        </is>
      </c>
      <c r="KU9" s="11" t="n"/>
      <c r="KV9" s="40" t="inlineStr">
        <is>
          <t>YTD</t>
        </is>
      </c>
      <c r="KW9" s="548" t="n"/>
      <c r="KX9" s="513" t="n"/>
      <c r="KY9" s="17" t="inlineStr">
        <is>
          <t>Chang</t>
        </is>
      </c>
      <c r="KZ9" s="11" t="inlineStr">
        <is>
          <t>Var.</t>
        </is>
      </c>
      <c r="LA9" s="11" t="inlineStr">
        <is>
          <t>Fr. Traid</t>
        </is>
      </c>
      <c r="LB9" s="11" t="n"/>
      <c r="LC9" s="40" t="inlineStr">
        <is>
          <t>YTD</t>
        </is>
      </c>
      <c r="LD9" s="548" t="n"/>
      <c r="LE9" s="513" t="n"/>
      <c r="LF9" s="17" t="inlineStr">
        <is>
          <t>Chang</t>
        </is>
      </c>
      <c r="LG9" s="11" t="inlineStr">
        <is>
          <t>Var.</t>
        </is>
      </c>
      <c r="LH9" s="11" t="inlineStr">
        <is>
          <t>Fr. Traid</t>
        </is>
      </c>
      <c r="LI9" s="11" t="n"/>
      <c r="LJ9" s="40" t="inlineStr">
        <is>
          <t>YTD</t>
        </is>
      </c>
      <c r="LL9" s="513" t="n"/>
      <c r="LM9" s="17" t="inlineStr">
        <is>
          <t>Chang</t>
        </is>
      </c>
      <c r="LN9" s="11" t="inlineStr">
        <is>
          <t>Var.</t>
        </is>
      </c>
      <c r="LO9" s="11" t="inlineStr">
        <is>
          <t>Fr. Traid</t>
        </is>
      </c>
      <c r="LP9" s="11" t="n"/>
      <c r="LQ9" s="40" t="inlineStr">
        <is>
          <t>YTD</t>
        </is>
      </c>
      <c r="LS9" s="513" t="n"/>
      <c r="LT9" s="17" t="inlineStr">
        <is>
          <t>Chang</t>
        </is>
      </c>
      <c r="LU9" s="11" t="inlineStr">
        <is>
          <t>Var.</t>
        </is>
      </c>
      <c r="LV9" s="11" t="inlineStr">
        <is>
          <t>Fr. Traid</t>
        </is>
      </c>
      <c r="LW9" s="11" t="n"/>
      <c r="LX9" s="40" t="inlineStr">
        <is>
          <t>YTD</t>
        </is>
      </c>
      <c r="LZ9" s="513" t="n"/>
      <c r="MA9" s="17" t="inlineStr">
        <is>
          <t>Chang</t>
        </is>
      </c>
      <c r="MB9" s="11" t="inlineStr">
        <is>
          <t>Var.</t>
        </is>
      </c>
      <c r="MC9" s="11" t="inlineStr">
        <is>
          <t>Fr. Traid</t>
        </is>
      </c>
      <c r="MD9" s="11" t="n"/>
      <c r="ME9" s="40" t="inlineStr">
        <is>
          <t>YTD</t>
        </is>
      </c>
      <c r="MG9" s="513" t="n"/>
      <c r="MH9" s="17" t="inlineStr">
        <is>
          <t>Chang</t>
        </is>
      </c>
      <c r="MI9" s="11" t="inlineStr">
        <is>
          <t>Var.</t>
        </is>
      </c>
      <c r="MJ9" s="11" t="inlineStr">
        <is>
          <t>Fr. Traid</t>
        </is>
      </c>
      <c r="MK9" s="11" t="n"/>
      <c r="ML9" s="40" t="inlineStr">
        <is>
          <t>YTD</t>
        </is>
      </c>
      <c r="MN9" s="513" t="n"/>
      <c r="MO9" s="17" t="inlineStr">
        <is>
          <t>Chang</t>
        </is>
      </c>
      <c r="MP9" s="11" t="inlineStr">
        <is>
          <t>Var.</t>
        </is>
      </c>
      <c r="MQ9" s="11" t="inlineStr">
        <is>
          <t>Fr. Traid</t>
        </is>
      </c>
      <c r="MR9" s="11" t="n"/>
      <c r="MS9" s="40" t="inlineStr">
        <is>
          <t>YTD</t>
        </is>
      </c>
      <c r="MU9" s="513" t="n"/>
      <c r="MV9" s="17" t="inlineStr">
        <is>
          <t>Chang</t>
        </is>
      </c>
      <c r="MW9" s="11" t="inlineStr">
        <is>
          <t>Var.</t>
        </is>
      </c>
      <c r="MX9" s="11" t="inlineStr">
        <is>
          <t>Fr. Traid</t>
        </is>
      </c>
      <c r="MY9" s="11" t="n"/>
      <c r="MZ9" s="40" t="inlineStr">
        <is>
          <t>YTD</t>
        </is>
      </c>
      <c r="NB9" s="513" t="n"/>
      <c r="NC9" s="17" t="inlineStr">
        <is>
          <t>Chang</t>
        </is>
      </c>
      <c r="ND9" s="11" t="inlineStr">
        <is>
          <t>Var.</t>
        </is>
      </c>
      <c r="NE9" s="11" t="inlineStr">
        <is>
          <t>Fr. Traid</t>
        </is>
      </c>
      <c r="NF9" s="11" t="n"/>
      <c r="NG9" s="40" t="inlineStr">
        <is>
          <t>YTD</t>
        </is>
      </c>
      <c r="NI9" s="513" t="n"/>
      <c r="NJ9" s="17" t="inlineStr">
        <is>
          <t>Chang</t>
        </is>
      </c>
      <c r="NK9" s="11" t="inlineStr">
        <is>
          <t>Var.</t>
        </is>
      </c>
      <c r="NL9" s="11" t="inlineStr">
        <is>
          <t>Fr. Traid</t>
        </is>
      </c>
      <c r="NM9" s="11" t="n"/>
      <c r="NN9" s="40" t="inlineStr">
        <is>
          <t>YTD</t>
        </is>
      </c>
      <c r="NP9" s="513" t="n"/>
      <c r="NQ9" s="17" t="inlineStr">
        <is>
          <t>Chang</t>
        </is>
      </c>
      <c r="NR9" s="11" t="inlineStr">
        <is>
          <t>Var.</t>
        </is>
      </c>
      <c r="NS9" s="11" t="inlineStr">
        <is>
          <t>Fr. Traid</t>
        </is>
      </c>
      <c r="NT9" s="11" t="n"/>
      <c r="NU9" s="40" t="inlineStr">
        <is>
          <t>YTD</t>
        </is>
      </c>
      <c r="NW9" s="513" t="n"/>
      <c r="NX9" s="17" t="inlineStr">
        <is>
          <t>Chang</t>
        </is>
      </c>
      <c r="NY9" s="11" t="inlineStr">
        <is>
          <t>Var.</t>
        </is>
      </c>
      <c r="NZ9" s="11" t="inlineStr">
        <is>
          <t>Fr. Traid</t>
        </is>
      </c>
      <c r="OA9" s="11" t="n"/>
      <c r="OB9" s="40" t="inlineStr">
        <is>
          <t>YTD</t>
        </is>
      </c>
      <c r="OD9" s="513" t="n"/>
      <c r="OE9" s="17" t="inlineStr">
        <is>
          <t>Chang</t>
        </is>
      </c>
      <c r="OF9" s="11" t="inlineStr">
        <is>
          <t>Var.</t>
        </is>
      </c>
      <c r="OG9" s="11" t="inlineStr">
        <is>
          <t>Fr. Traid</t>
        </is>
      </c>
      <c r="OH9" s="11" t="n"/>
      <c r="OI9" s="40" t="inlineStr">
        <is>
          <t>YTD</t>
        </is>
      </c>
      <c r="OK9" s="513" t="n"/>
      <c r="OL9" s="17" t="inlineStr">
        <is>
          <t>Chang</t>
        </is>
      </c>
      <c r="OM9" s="11" t="inlineStr">
        <is>
          <t>Var.</t>
        </is>
      </c>
      <c r="ON9" s="11" t="inlineStr">
        <is>
          <t>Fr. Traid</t>
        </is>
      </c>
      <c r="OO9" s="11" t="n"/>
      <c r="OP9" s="40" t="inlineStr">
        <is>
          <t>YTD</t>
        </is>
      </c>
      <c r="OR9" s="513" t="n"/>
      <c r="OS9" s="17" t="inlineStr">
        <is>
          <t>Chang</t>
        </is>
      </c>
      <c r="OT9" s="11" t="inlineStr">
        <is>
          <t>Var.</t>
        </is>
      </c>
      <c r="OU9" s="11" t="inlineStr">
        <is>
          <t>Fr. Traid</t>
        </is>
      </c>
      <c r="OV9" s="11" t="n"/>
      <c r="OW9" s="40" t="inlineStr">
        <is>
          <t>YTD</t>
        </is>
      </c>
      <c r="OY9" s="513" t="n"/>
      <c r="OZ9" s="17" t="inlineStr">
        <is>
          <t>Chang</t>
        </is>
      </c>
      <c r="PA9" s="11" t="inlineStr">
        <is>
          <t>Var.</t>
        </is>
      </c>
      <c r="PB9" s="11" t="inlineStr">
        <is>
          <t>Fr. Traid</t>
        </is>
      </c>
      <c r="PC9" s="11" t="n"/>
      <c r="PD9" s="40" t="inlineStr">
        <is>
          <t>YTD</t>
        </is>
      </c>
      <c r="PE9" s="548" t="n"/>
      <c r="PF9" s="513" t="n"/>
      <c r="PG9" s="17" t="inlineStr">
        <is>
          <t>Chang</t>
        </is>
      </c>
      <c r="PH9" s="11" t="inlineStr">
        <is>
          <t>Var.</t>
        </is>
      </c>
      <c r="PI9" s="11" t="inlineStr">
        <is>
          <t>Fr. Traid</t>
        </is>
      </c>
      <c r="PJ9" s="11" t="n"/>
      <c r="PK9" s="40" t="inlineStr">
        <is>
          <t>YTD</t>
        </is>
      </c>
      <c r="PM9" s="168" t="n"/>
      <c r="PN9" s="17" t="inlineStr">
        <is>
          <t>Chang</t>
        </is>
      </c>
      <c r="PO9" s="11" t="inlineStr">
        <is>
          <t>Var.</t>
        </is>
      </c>
      <c r="PP9" s="11" t="inlineStr">
        <is>
          <t>Fr. Traid</t>
        </is>
      </c>
      <c r="PQ9" s="11" t="n"/>
      <c r="PR9" s="40" t="inlineStr">
        <is>
          <t>YTD</t>
        </is>
      </c>
      <c r="PT9" s="513" t="n"/>
      <c r="PU9" s="17" t="inlineStr">
        <is>
          <t>Chang</t>
        </is>
      </c>
      <c r="PV9" s="11" t="inlineStr">
        <is>
          <t>Var.</t>
        </is>
      </c>
      <c r="PW9" s="11" t="inlineStr">
        <is>
          <t>Fr. Traid</t>
        </is>
      </c>
      <c r="PX9" s="11" t="n"/>
      <c r="PY9" s="40" t="inlineStr">
        <is>
          <t>YTD</t>
        </is>
      </c>
      <c r="QA9" s="513" t="n"/>
      <c r="QB9" s="17" t="inlineStr">
        <is>
          <t>Chang</t>
        </is>
      </c>
      <c r="QC9" s="11" t="inlineStr">
        <is>
          <t>Var.</t>
        </is>
      </c>
      <c r="QD9" s="11" t="inlineStr">
        <is>
          <t>Fr. Traid</t>
        </is>
      </c>
      <c r="QE9" s="11" t="n"/>
      <c r="QF9" s="40" t="inlineStr">
        <is>
          <t>YTD</t>
        </is>
      </c>
      <c r="QH9" s="513" t="n"/>
      <c r="QI9" s="17" t="inlineStr">
        <is>
          <t>Chang</t>
        </is>
      </c>
      <c r="QJ9" s="11" t="inlineStr">
        <is>
          <t>Var.</t>
        </is>
      </c>
      <c r="QK9" s="11" t="inlineStr">
        <is>
          <t>Fr. Traid</t>
        </is>
      </c>
      <c r="QL9" s="11" t="n"/>
      <c r="QM9" s="40" t="inlineStr">
        <is>
          <t>YTD</t>
        </is>
      </c>
      <c r="QO9" s="513" t="n"/>
      <c r="QP9" s="17" t="inlineStr">
        <is>
          <t>Chang</t>
        </is>
      </c>
      <c r="QQ9" s="11" t="inlineStr">
        <is>
          <t>Var.</t>
        </is>
      </c>
      <c r="QR9" s="11" t="inlineStr">
        <is>
          <t>Fr. Traid</t>
        </is>
      </c>
      <c r="QS9" s="11" t="n"/>
      <c r="QT9" s="40" t="inlineStr">
        <is>
          <t>YTD</t>
        </is>
      </c>
      <c r="QV9" s="513" t="n"/>
      <c r="QW9" s="17" t="inlineStr">
        <is>
          <t>Chang</t>
        </is>
      </c>
      <c r="QX9" s="11" t="inlineStr">
        <is>
          <t>Var.</t>
        </is>
      </c>
      <c r="QY9" s="11" t="inlineStr">
        <is>
          <t>Fr. Traid</t>
        </is>
      </c>
      <c r="QZ9" s="11" t="n"/>
      <c r="RA9" s="40" t="inlineStr">
        <is>
          <t>YTD</t>
        </is>
      </c>
      <c r="RC9" s="513" t="n"/>
      <c r="RD9" s="17" t="inlineStr">
        <is>
          <t>Chang</t>
        </is>
      </c>
      <c r="RE9" s="11" t="inlineStr">
        <is>
          <t>Var.</t>
        </is>
      </c>
      <c r="RF9" s="11" t="inlineStr">
        <is>
          <t>Fr. Traid</t>
        </is>
      </c>
      <c r="RG9" s="11" t="n"/>
      <c r="RH9" s="40" t="inlineStr">
        <is>
          <t>YTD</t>
        </is>
      </c>
      <c r="RJ9" s="513" t="n"/>
      <c r="RK9" s="17" t="inlineStr">
        <is>
          <t>Chang</t>
        </is>
      </c>
      <c r="RL9" s="11" t="inlineStr">
        <is>
          <t>Var.</t>
        </is>
      </c>
      <c r="RM9" s="11" t="inlineStr">
        <is>
          <t>Fr. Traid</t>
        </is>
      </c>
      <c r="RN9" s="11" t="n"/>
      <c r="RO9" s="40" t="inlineStr">
        <is>
          <t>YTD</t>
        </is>
      </c>
      <c r="RQ9" s="513" t="n"/>
      <c r="RR9" s="17" t="inlineStr">
        <is>
          <t>Chang</t>
        </is>
      </c>
      <c r="RS9" s="11" t="inlineStr">
        <is>
          <t>Var.</t>
        </is>
      </c>
      <c r="RT9" s="11" t="inlineStr">
        <is>
          <t>Fr. Traid</t>
        </is>
      </c>
      <c r="RU9" s="11" t="n"/>
      <c r="RV9" s="40" t="inlineStr">
        <is>
          <t>YTD</t>
        </is>
      </c>
      <c r="RX9" s="513" t="n"/>
      <c r="RY9" s="17" t="inlineStr">
        <is>
          <t>Chang</t>
        </is>
      </c>
      <c r="RZ9" s="11" t="inlineStr">
        <is>
          <t>Var.</t>
        </is>
      </c>
      <c r="SA9" s="11" t="inlineStr">
        <is>
          <t>Fr. Traid</t>
        </is>
      </c>
      <c r="SB9" s="11" t="n"/>
      <c r="SC9" s="40" t="inlineStr">
        <is>
          <t>YTD</t>
        </is>
      </c>
      <c r="SE9" s="513" t="n"/>
      <c r="SF9" s="17" t="inlineStr">
        <is>
          <t>Chang</t>
        </is>
      </c>
      <c r="SG9" s="11" t="inlineStr">
        <is>
          <t>Var.</t>
        </is>
      </c>
      <c r="SH9" s="11" t="inlineStr">
        <is>
          <t>Fr. Traid</t>
        </is>
      </c>
      <c r="SI9" s="11" t="n"/>
      <c r="SJ9" s="40" t="inlineStr">
        <is>
          <t>YTD</t>
        </is>
      </c>
      <c r="SL9" s="513" t="n"/>
      <c r="SM9" s="17" t="inlineStr">
        <is>
          <t>Chang</t>
        </is>
      </c>
      <c r="SN9" s="11" t="inlineStr">
        <is>
          <t>Var.</t>
        </is>
      </c>
      <c r="SO9" s="11" t="inlineStr">
        <is>
          <t>Fr. Traid</t>
        </is>
      </c>
      <c r="SP9" s="11" t="n"/>
      <c r="SQ9" s="40" t="inlineStr">
        <is>
          <t>YTD</t>
        </is>
      </c>
      <c r="SS9" s="513" t="n"/>
      <c r="ST9" s="17" t="inlineStr">
        <is>
          <t>Chang</t>
        </is>
      </c>
      <c r="SU9" s="11" t="inlineStr">
        <is>
          <t>Var.</t>
        </is>
      </c>
      <c r="SV9" s="11" t="inlineStr">
        <is>
          <t>Fr. Traid</t>
        </is>
      </c>
      <c r="SW9" s="11" t="n"/>
      <c r="SX9" s="40" t="inlineStr">
        <is>
          <t>YTD</t>
        </is>
      </c>
      <c r="SZ9" s="513" t="n"/>
      <c r="TA9" s="17" t="inlineStr">
        <is>
          <t>Chang</t>
        </is>
      </c>
      <c r="TB9" s="11" t="inlineStr">
        <is>
          <t>Var.</t>
        </is>
      </c>
      <c r="TC9" s="11" t="inlineStr">
        <is>
          <t>Fr. Traid</t>
        </is>
      </c>
      <c r="TD9" s="11" t="n"/>
      <c r="TE9" s="40" t="inlineStr">
        <is>
          <t>YTD</t>
        </is>
      </c>
      <c r="TG9" s="513" t="n"/>
      <c r="TH9" s="17" t="inlineStr">
        <is>
          <t>Chang</t>
        </is>
      </c>
      <c r="TI9" s="11" t="inlineStr">
        <is>
          <t>Var.</t>
        </is>
      </c>
      <c r="TJ9" s="11" t="inlineStr">
        <is>
          <t>Fr. Traid</t>
        </is>
      </c>
      <c r="TK9" s="11" t="n"/>
      <c r="TL9" s="40" t="inlineStr">
        <is>
          <t>YTD</t>
        </is>
      </c>
      <c r="TN9" s="513" t="n"/>
      <c r="TO9" s="17" t="inlineStr">
        <is>
          <t>Chang</t>
        </is>
      </c>
      <c r="TP9" s="11" t="inlineStr">
        <is>
          <t>Var.</t>
        </is>
      </c>
      <c r="TQ9" s="11" t="inlineStr">
        <is>
          <t>Fr. Traid</t>
        </is>
      </c>
      <c r="TR9" s="11" t="n"/>
      <c r="TS9" s="40" t="inlineStr">
        <is>
          <t>YTD</t>
        </is>
      </c>
      <c r="TU9" s="513" t="n"/>
      <c r="TV9" s="17" t="inlineStr">
        <is>
          <t>Chang</t>
        </is>
      </c>
      <c r="TW9" s="11" t="inlineStr">
        <is>
          <t>Var.</t>
        </is>
      </c>
      <c r="TX9" s="11" t="inlineStr">
        <is>
          <t>Fr. Traid</t>
        </is>
      </c>
      <c r="TY9" s="11" t="n"/>
      <c r="TZ9" s="40" t="inlineStr">
        <is>
          <t>YTD</t>
        </is>
      </c>
      <c r="UB9" s="513" t="n"/>
      <c r="UC9" s="17" t="inlineStr">
        <is>
          <t>Chang</t>
        </is>
      </c>
      <c r="UD9" s="11" t="inlineStr">
        <is>
          <t>Var.</t>
        </is>
      </c>
      <c r="UE9" s="11" t="inlineStr">
        <is>
          <t>Fr. Traid</t>
        </is>
      </c>
      <c r="UF9" s="11" t="n"/>
      <c r="UG9" s="40" t="inlineStr">
        <is>
          <t>YTD</t>
        </is>
      </c>
      <c r="UI9" s="513" t="n"/>
      <c r="UJ9" s="17" t="inlineStr">
        <is>
          <t>Chang</t>
        </is>
      </c>
      <c r="UK9" s="11" t="inlineStr">
        <is>
          <t>Var.</t>
        </is>
      </c>
      <c r="UL9" s="11" t="inlineStr">
        <is>
          <t>Fr. Traid</t>
        </is>
      </c>
      <c r="UM9" s="11" t="n"/>
      <c r="UN9" s="40" t="inlineStr">
        <is>
          <t>YTD</t>
        </is>
      </c>
      <c r="UP9" s="513" t="n"/>
      <c r="UQ9" s="17" t="inlineStr">
        <is>
          <t>Chang</t>
        </is>
      </c>
      <c r="UR9" s="11" t="inlineStr">
        <is>
          <t>Var.</t>
        </is>
      </c>
      <c r="US9" s="11" t="inlineStr">
        <is>
          <t>Fr. Traid</t>
        </is>
      </c>
      <c r="UT9" s="11" t="n"/>
      <c r="UU9" s="40" t="inlineStr">
        <is>
          <t>YTD</t>
        </is>
      </c>
      <c r="UW9" s="513" t="n"/>
      <c r="UX9" s="17" t="inlineStr">
        <is>
          <t>Chang</t>
        </is>
      </c>
      <c r="UY9" s="11" t="inlineStr">
        <is>
          <t>Var.</t>
        </is>
      </c>
      <c r="UZ9" s="11" t="inlineStr">
        <is>
          <t>Fr. Traid</t>
        </is>
      </c>
      <c r="VA9" s="11" t="n"/>
      <c r="VB9" s="40" t="inlineStr">
        <is>
          <t>YTD</t>
        </is>
      </c>
      <c r="VD9" s="513" t="n"/>
      <c r="VE9" s="17" t="inlineStr">
        <is>
          <t>Chang</t>
        </is>
      </c>
      <c r="VF9" s="11" t="inlineStr">
        <is>
          <t>Var.</t>
        </is>
      </c>
      <c r="VG9" s="11" t="inlineStr">
        <is>
          <t>Fr. Traid</t>
        </is>
      </c>
      <c r="VH9" s="11" t="n"/>
      <c r="VI9" s="40" t="inlineStr">
        <is>
          <t>YTD</t>
        </is>
      </c>
      <c r="VM9" s="11" t="inlineStr">
        <is>
          <t>Chang</t>
        </is>
      </c>
      <c r="VN9" s="518" t="n"/>
      <c r="VO9" s="11" t="inlineStr">
        <is>
          <t>Fr. Traid</t>
        </is>
      </c>
      <c r="VP9" s="11" t="n"/>
      <c r="VQ9" s="11" t="inlineStr">
        <is>
          <t>YTD</t>
        </is>
      </c>
    </row>
    <row r="10" ht="16" customHeight="1" s="545">
      <c r="A10" s="127" t="n">
        <v>45657</v>
      </c>
      <c r="B10" s="114" t="inlineStr">
        <is>
          <t>Last</t>
        </is>
      </c>
      <c r="C10" s="388" t="n">
        <v>42544.22</v>
      </c>
      <c r="D10" s="526" t="n"/>
      <c r="E10" s="511" t="n"/>
      <c r="F10" s="509" t="n"/>
      <c r="G10" s="388" t="n">
        <v>5881.63</v>
      </c>
      <c r="H10" s="526" t="n"/>
      <c r="I10" s="511" t="n"/>
      <c r="J10" s="509" t="n"/>
      <c r="K10" s="388" t="n">
        <v>19310.79</v>
      </c>
      <c r="L10" s="526" t="n"/>
      <c r="M10" s="511" t="n"/>
      <c r="N10" s="509" t="n"/>
      <c r="O10" s="388" t="n">
        <v>2230.16</v>
      </c>
      <c r="P10" s="526" t="n"/>
      <c r="Q10" s="511" t="n"/>
      <c r="R10" s="509" t="n"/>
      <c r="S10" s="193" t="n"/>
      <c r="T10" s="388" t="n">
        <v>259.0784932012409</v>
      </c>
      <c r="U10" s="182" t="n"/>
      <c r="V10" s="542" t="n"/>
      <c r="W10" s="509" t="n"/>
      <c r="X10" s="548" t="n"/>
      <c r="Y10" s="391" t="n">
        <v>265535.76</v>
      </c>
      <c r="Z10" s="529" t="n"/>
      <c r="AA10" s="530" t="n"/>
      <c r="AB10" s="548" t="n"/>
      <c r="AC10" s="390" t="n">
        <v>227.17</v>
      </c>
      <c r="AD10" s="526" t="n"/>
      <c r="AE10" s="509" t="n"/>
      <c r="AF10" s="389" t="n">
        <v>164.77</v>
      </c>
      <c r="AG10" s="523" t="n"/>
      <c r="AH10" s="524" t="n"/>
      <c r="AI10" s="548" t="n"/>
      <c r="AJ10" s="390" t="n">
        <v>21.03</v>
      </c>
      <c r="AK10" s="526" t="n"/>
      <c r="AL10" s="509" t="n"/>
      <c r="AM10" s="389" t="n">
        <v>18.6</v>
      </c>
      <c r="AN10" s="523" t="n"/>
      <c r="AO10" s="524" t="n"/>
      <c r="AP10" s="548" t="n"/>
      <c r="AQ10" s="390" t="n">
        <v>21.47</v>
      </c>
      <c r="AR10" s="526" t="n"/>
      <c r="AS10" s="509" t="n"/>
      <c r="AT10" s="389" t="n">
        <v>17.27</v>
      </c>
      <c r="AU10" s="523" t="n"/>
      <c r="AV10" s="524" t="n"/>
      <c r="AW10" s="548" t="n"/>
      <c r="AX10" s="390" t="n">
        <v>204.19</v>
      </c>
      <c r="AY10" s="526" t="n"/>
      <c r="AZ10" s="509" t="n"/>
      <c r="BA10" s="389" t="n">
        <v>134.1</v>
      </c>
      <c r="BB10" s="523" t="n"/>
      <c r="BC10" s="524" t="n"/>
      <c r="BD10" s="548" t="n"/>
      <c r="BE10" s="390" t="n">
        <v>73.67</v>
      </c>
      <c r="BF10" s="526" t="n"/>
      <c r="BG10" s="509" t="n"/>
      <c r="BH10" s="389" t="n"/>
      <c r="BI10" s="523" t="n"/>
      <c r="BJ10" s="524" t="n"/>
      <c r="BK10" s="548" t="n"/>
      <c r="BL10" s="390" t="n">
        <v>66.37</v>
      </c>
      <c r="BM10" s="526" t="n"/>
      <c r="BN10" s="509" t="n"/>
      <c r="BO10" s="389" t="n">
        <v>59.38</v>
      </c>
      <c r="BP10" s="523" t="n"/>
      <c r="BQ10" s="524" t="n"/>
      <c r="BR10" s="548" t="n"/>
      <c r="BS10" s="390" t="n">
        <v>38.25</v>
      </c>
      <c r="BT10" s="526" t="n"/>
      <c r="BU10" s="509" t="n"/>
      <c r="BV10" s="389" t="n">
        <v>37.26</v>
      </c>
      <c r="BW10" s="523" t="n"/>
      <c r="BX10" s="524" t="n"/>
      <c r="BY10" s="548" t="n"/>
      <c r="BZ10" s="390" t="n"/>
      <c r="CA10" s="526" t="n"/>
      <c r="CB10" s="509" t="n"/>
      <c r="CC10" s="389" t="n"/>
      <c r="CD10" s="523" t="n"/>
      <c r="CE10" s="524" t="n"/>
      <c r="CF10" s="548" t="n"/>
      <c r="CG10" s="390" t="n">
        <v>34.36</v>
      </c>
      <c r="CH10" s="526" t="n"/>
      <c r="CI10" s="509" t="n"/>
      <c r="CJ10" s="389" t="n">
        <v>30.23</v>
      </c>
      <c r="CK10" s="523" t="n"/>
      <c r="CL10" s="524" t="n"/>
      <c r="CM10" s="548" t="n"/>
      <c r="CN10" s="390" t="n">
        <v>33.47</v>
      </c>
      <c r="CO10" s="526" t="n"/>
      <c r="CP10" s="509" t="n"/>
      <c r="CQ10" s="389" t="n">
        <v>31.34</v>
      </c>
      <c r="CR10" s="523" t="n"/>
      <c r="CS10" s="524" t="n"/>
      <c r="CT10" s="548" t="n"/>
      <c r="CU10" s="390" t="n">
        <v>37.28</v>
      </c>
      <c r="CV10" s="526" t="n"/>
      <c r="CW10" s="509" t="n"/>
      <c r="CX10" s="389" t="n">
        <v>32.15</v>
      </c>
      <c r="CY10" s="523" t="n"/>
      <c r="CZ10" s="524" t="n"/>
      <c r="DA10" s="548" t="n"/>
      <c r="DB10" s="390" t="n">
        <v>20.36</v>
      </c>
      <c r="DC10" s="526" t="n"/>
      <c r="DD10" s="509" t="n"/>
      <c r="DE10" s="389" t="n">
        <v>21.87</v>
      </c>
      <c r="DF10" s="523" t="n"/>
      <c r="DG10" s="524" t="n"/>
      <c r="DH10" s="548" t="n"/>
      <c r="DI10" s="390" t="n">
        <v>42.16</v>
      </c>
      <c r="DJ10" s="526" t="n"/>
      <c r="DK10" s="509" t="n"/>
      <c r="DL10" s="389" t="n">
        <v>44.15</v>
      </c>
      <c r="DM10" s="523" t="n"/>
      <c r="DN10" s="524" t="n"/>
      <c r="DO10" s="548" t="n"/>
      <c r="DP10" s="390" t="n">
        <v>38.08</v>
      </c>
      <c r="DQ10" s="526" t="n"/>
      <c r="DR10" s="509" t="n"/>
      <c r="DS10" s="389" t="n"/>
      <c r="DT10" s="523" t="n"/>
      <c r="DU10" s="524" t="n"/>
      <c r="DV10" s="548" t="n"/>
      <c r="DW10" s="390" t="n">
        <v>33.47</v>
      </c>
      <c r="DX10" s="526" t="n"/>
      <c r="DY10" s="509" t="n"/>
      <c r="DZ10" s="389" t="n">
        <v>18.74</v>
      </c>
      <c r="EA10" s="523" t="n"/>
      <c r="EB10" s="524" t="n"/>
      <c r="EC10" s="548" t="n"/>
      <c r="ED10" s="390" t="n">
        <v>36.88</v>
      </c>
      <c r="EE10" s="526" t="n"/>
      <c r="EF10" s="509" t="n"/>
      <c r="EG10" s="389" t="n">
        <v>21.03</v>
      </c>
      <c r="EH10" s="523" t="n"/>
      <c r="EI10" s="524" t="n"/>
      <c r="EJ10" s="548" t="n"/>
      <c r="EK10" s="390" t="n">
        <v>111.3</v>
      </c>
      <c r="EL10" s="526" t="n"/>
      <c r="EM10" s="509" t="n"/>
      <c r="EN10" s="389" t="n">
        <v>64.54000000000001</v>
      </c>
      <c r="EO10" s="523" t="n"/>
      <c r="EP10" s="524" t="n"/>
      <c r="ER10" s="390" t="n">
        <v>38.89</v>
      </c>
      <c r="ES10" s="526" t="n"/>
      <c r="ET10" s="509" t="n"/>
      <c r="EU10" s="389" t="n">
        <v>34.91</v>
      </c>
      <c r="EV10" s="523" t="n"/>
      <c r="EW10" s="524" t="n"/>
      <c r="EY10" s="390" t="n">
        <v>24.58</v>
      </c>
      <c r="EZ10" s="526" t="n"/>
      <c r="FA10" s="509" t="n"/>
      <c r="FB10" s="389" t="n"/>
      <c r="FC10" s="523" t="n"/>
      <c r="FD10" s="524" t="n"/>
      <c r="FF10" s="390" t="n">
        <v>56.79</v>
      </c>
      <c r="FG10" s="526" t="n"/>
      <c r="FH10" s="509" t="n"/>
      <c r="FI10" s="389" t="n">
        <v>59.08</v>
      </c>
      <c r="FJ10" s="523" t="n"/>
      <c r="FK10" s="524" t="n"/>
      <c r="FL10" s="548" t="n"/>
      <c r="FM10" s="390" t="n">
        <v>181.66</v>
      </c>
      <c r="FN10" s="526" t="n"/>
      <c r="FO10" s="509" t="n"/>
      <c r="FP10" s="389" t="n">
        <v>116.28</v>
      </c>
      <c r="FQ10" s="523" t="n"/>
      <c r="FR10" s="524" t="n"/>
      <c r="FS10" s="548" t="n"/>
      <c r="FT10" s="390" t="n">
        <v>90.18000000000001</v>
      </c>
      <c r="FU10" s="526" t="n"/>
      <c r="FV10" s="509" t="n"/>
      <c r="FW10" s="389" t="n">
        <v>88.03</v>
      </c>
      <c r="FX10" s="523" t="n"/>
      <c r="FY10" s="524" t="n"/>
      <c r="FZ10" s="548" t="n"/>
      <c r="GA10" s="390" t="n">
        <v>17.43</v>
      </c>
      <c r="GB10" s="526" t="n"/>
      <c r="GC10" s="509" t="n"/>
      <c r="GD10" s="389" t="n"/>
      <c r="GE10" s="523" t="n"/>
      <c r="GF10" s="524" t="n"/>
      <c r="GG10" s="548" t="n"/>
      <c r="GH10" s="390" t="n">
        <v>18.9</v>
      </c>
      <c r="GI10" s="526" t="n"/>
      <c r="GJ10" s="509" t="n"/>
      <c r="GK10" s="389" t="n">
        <v>19.22</v>
      </c>
      <c r="GL10" s="523" t="n"/>
      <c r="GM10" s="524" t="n"/>
      <c r="GO10" s="390" t="n">
        <v>27.25</v>
      </c>
      <c r="GP10" s="526" t="n"/>
      <c r="GQ10" s="509" t="n"/>
      <c r="GR10" s="389" t="n"/>
      <c r="GS10" s="523" t="n"/>
      <c r="GT10" s="524" t="n"/>
      <c r="GV10" s="390" t="n">
        <v>13.72</v>
      </c>
      <c r="GW10" s="526" t="n"/>
      <c r="GX10" s="509" t="n"/>
      <c r="GY10" s="389" t="n">
        <v>11.85</v>
      </c>
      <c r="GZ10" s="523" t="n"/>
      <c r="HA10" s="524" t="n"/>
      <c r="HD10" s="390" t="n">
        <v>403.84</v>
      </c>
      <c r="HE10" s="526" t="n"/>
      <c r="HF10" s="509" t="n"/>
      <c r="HG10" s="389" t="n">
        <v>178.01</v>
      </c>
      <c r="HH10" s="523" t="n"/>
      <c r="HI10" s="524" t="n"/>
      <c r="HK10" s="392" t="n">
        <v>26.38</v>
      </c>
      <c r="HL10" s="526" t="n"/>
      <c r="HM10" s="509" t="n"/>
      <c r="HN10" s="389" t="n">
        <v>2.48</v>
      </c>
      <c r="HO10" s="523" t="n"/>
      <c r="HP10" s="524" t="n"/>
      <c r="HR10" s="390" t="n">
        <v>107.57</v>
      </c>
      <c r="HS10" s="526" t="n"/>
      <c r="HT10" s="509" t="n"/>
      <c r="HU10" s="389" t="n">
        <v>36.4</v>
      </c>
      <c r="HV10" s="523" t="n"/>
      <c r="HW10" s="524" t="n"/>
      <c r="HY10" s="390" t="n">
        <v>134.29</v>
      </c>
      <c r="HZ10" s="526" t="n"/>
      <c r="IA10" s="509" t="n"/>
      <c r="IB10" s="389" t="n">
        <v>105.9</v>
      </c>
      <c r="IC10" s="523" t="n"/>
      <c r="ID10" s="524" t="n"/>
      <c r="IF10" s="390" t="n">
        <v>231.84</v>
      </c>
      <c r="IG10" s="526" t="n"/>
      <c r="IH10" s="509" t="n"/>
      <c r="II10" s="389" t="n">
        <v>175</v>
      </c>
      <c r="IJ10" s="523" t="n"/>
      <c r="IK10" s="524" t="n"/>
      <c r="IM10" s="115" t="n">
        <v>187.51</v>
      </c>
      <c r="IN10" s="526" t="n"/>
      <c r="IO10" s="509" t="n"/>
      <c r="IP10" s="389" t="n">
        <v>51.21</v>
      </c>
      <c r="IQ10" s="523" t="n"/>
      <c r="IR10" s="524" t="n"/>
      <c r="IT10" s="115" t="n">
        <v>51.39</v>
      </c>
      <c r="IU10" s="526" t="n"/>
      <c r="IV10" s="509" t="n"/>
      <c r="IW10" s="389" t="n">
        <v>18.25</v>
      </c>
      <c r="IX10" s="523" t="n"/>
      <c r="IY10" s="524" t="n"/>
      <c r="JA10" s="390" t="n">
        <v>585.51</v>
      </c>
      <c r="JB10" s="526" t="n"/>
      <c r="JC10" s="509" t="n"/>
      <c r="JD10" s="389" t="n">
        <v>494.4</v>
      </c>
      <c r="JE10" s="523" t="n"/>
      <c r="JF10" s="524" t="n"/>
      <c r="JH10" s="390" t="n">
        <v>421.5</v>
      </c>
      <c r="JI10" s="526" t="n"/>
      <c r="JJ10" s="509" t="n"/>
      <c r="JK10" s="389" t="n">
        <v>406.69</v>
      </c>
      <c r="JL10" s="523" t="n"/>
      <c r="JM10" s="524" t="n"/>
      <c r="JO10" s="115" t="n">
        <v>10.19</v>
      </c>
      <c r="JP10" s="526" t="n"/>
      <c r="JQ10" s="509" t="n"/>
      <c r="JR10" s="389">
        <f>JT4</f>
        <v/>
      </c>
      <c r="JS10" s="523" t="n"/>
      <c r="JT10" s="524" t="n"/>
      <c r="JV10" s="390" t="n">
        <v>1.8</v>
      </c>
      <c r="JW10" s="526" t="n"/>
      <c r="JX10" s="509" t="n"/>
      <c r="JY10" s="389">
        <f>KA4</f>
        <v/>
      </c>
      <c r="JZ10" s="523" t="n"/>
      <c r="KA10" s="524" t="n"/>
      <c r="KC10" s="115" t="n">
        <v>22.18</v>
      </c>
      <c r="KD10" s="526" t="n"/>
      <c r="KE10" s="509" t="n"/>
      <c r="KF10" s="389" t="n">
        <v>19.48</v>
      </c>
      <c r="KG10" s="523" t="n"/>
      <c r="KH10" s="524" t="n"/>
      <c r="KI10" s="548" t="n"/>
      <c r="KJ10" s="115" t="n">
        <v>67.20999999999999</v>
      </c>
      <c r="KK10" s="526" t="n"/>
      <c r="KL10" s="509" t="n"/>
      <c r="KM10" s="389" t="n">
        <v>21.1</v>
      </c>
      <c r="KN10" s="523" t="n"/>
      <c r="KO10" s="524" t="n"/>
      <c r="KQ10" s="115" t="n">
        <v>1.01</v>
      </c>
      <c r="KR10" s="526" t="n"/>
      <c r="KS10" s="509" t="n"/>
      <c r="KT10" s="389">
        <f>KV4</f>
        <v/>
      </c>
      <c r="KU10" s="523" t="n"/>
      <c r="KV10" s="524" t="n"/>
      <c r="KW10" s="548" t="n"/>
      <c r="KX10" s="115" t="n">
        <v>23.71</v>
      </c>
      <c r="KY10" s="526" t="n"/>
      <c r="KZ10" s="509" t="n"/>
      <c r="LA10" s="389">
        <f>LC4</f>
        <v/>
      </c>
      <c r="LB10" s="523" t="n"/>
      <c r="LC10" s="524" t="n"/>
      <c r="LD10" s="548" t="n"/>
      <c r="LE10" s="390" t="n">
        <v>46.11</v>
      </c>
      <c r="LF10" s="526" t="n"/>
      <c r="LG10" s="509" t="n"/>
      <c r="LH10" s="389" t="n">
        <v>35.83</v>
      </c>
      <c r="LI10" s="523" t="n"/>
      <c r="LJ10" s="524" t="n"/>
      <c r="LL10" s="390" t="n">
        <v>78.20999999999999</v>
      </c>
      <c r="LM10" s="526" t="n"/>
      <c r="LN10" s="509" t="n"/>
      <c r="LO10" s="389" t="n">
        <v>87.5</v>
      </c>
      <c r="LP10" s="523" t="n"/>
      <c r="LQ10" s="524" t="n"/>
      <c r="LS10" s="115" t="n">
        <v>9.25</v>
      </c>
      <c r="LT10" s="526" t="n"/>
      <c r="LU10" s="509" t="n"/>
      <c r="LV10" s="389" t="n">
        <v>64.3935</v>
      </c>
      <c r="LW10" s="523" t="n"/>
      <c r="LX10" s="524" t="n"/>
      <c r="LZ10" s="115" t="n">
        <v>13.48</v>
      </c>
      <c r="MA10" s="526" t="n"/>
      <c r="MB10" s="509" t="n"/>
      <c r="MC10" s="389">
        <f>ME4</f>
        <v/>
      </c>
      <c r="MD10" s="523" t="n"/>
      <c r="ME10" s="524" t="n"/>
      <c r="MG10" s="390" t="n">
        <v>21.23</v>
      </c>
      <c r="MH10" s="526" t="n"/>
      <c r="MI10" s="509" t="n"/>
      <c r="MJ10" s="389" t="n">
        <v>7.42</v>
      </c>
      <c r="MK10" s="523" t="n"/>
      <c r="ML10" s="524" t="n"/>
      <c r="MN10" s="390" t="n">
        <v>111.39</v>
      </c>
      <c r="MO10" s="526" t="n"/>
      <c r="MP10" s="509" t="n"/>
      <c r="MQ10" s="389">
        <f>MS4</f>
        <v/>
      </c>
      <c r="MR10" s="523" t="n"/>
      <c r="MS10" s="524" t="n"/>
      <c r="MU10" s="115" t="n">
        <v>10.67</v>
      </c>
      <c r="MV10" s="526" t="n"/>
      <c r="MW10" s="509" t="n"/>
      <c r="MX10" s="389" t="n">
        <v>20.87</v>
      </c>
      <c r="MY10" s="523" t="n"/>
      <c r="MZ10" s="524" t="n"/>
      <c r="NB10" s="390" t="n">
        <v>166.79</v>
      </c>
      <c r="NC10" s="526" t="n"/>
      <c r="ND10" s="509" t="n"/>
      <c r="NE10" s="389" t="n">
        <v>135.47</v>
      </c>
      <c r="NF10" s="523" t="n"/>
      <c r="NG10" s="524" t="n"/>
      <c r="NI10" s="115" t="n">
        <v>4.9</v>
      </c>
      <c r="NJ10" s="526" t="n"/>
      <c r="NK10" s="509" t="n"/>
      <c r="NL10" s="389" t="n">
        <v>125.95</v>
      </c>
      <c r="NM10" s="523" t="n"/>
      <c r="NN10" s="524" t="n"/>
      <c r="NP10" s="390" t="n">
        <v>328.93</v>
      </c>
      <c r="NQ10" s="526" t="n"/>
      <c r="NR10" s="509" t="n"/>
      <c r="NS10" s="389" t="n">
        <v>131.25</v>
      </c>
      <c r="NT10" s="523" t="n"/>
      <c r="NU10" s="524" t="n"/>
      <c r="NW10" s="390" t="n">
        <v>189.3</v>
      </c>
      <c r="NX10" s="526" t="n"/>
      <c r="NY10" s="509" t="n"/>
      <c r="NZ10" s="389" t="n">
        <v>175.76</v>
      </c>
      <c r="OA10" s="523" t="n"/>
      <c r="OB10" s="524" t="n"/>
      <c r="OD10" s="115" t="n">
        <v>1.46</v>
      </c>
      <c r="OE10" s="526" t="n"/>
      <c r="OF10" s="509" t="n"/>
      <c r="OG10" s="389" t="n">
        <v>225.67</v>
      </c>
      <c r="OH10" s="523" t="n"/>
      <c r="OI10" s="524" t="n"/>
      <c r="OK10" s="390" t="n">
        <v>66.61</v>
      </c>
      <c r="OL10" s="526" t="n"/>
      <c r="OM10" s="509" t="n"/>
      <c r="ON10" s="389" t="n">
        <v>42.45</v>
      </c>
      <c r="OO10" s="523" t="n"/>
      <c r="OP10" s="524" t="n"/>
      <c r="OR10" s="422" t="n">
        <v>1.12</v>
      </c>
      <c r="OS10" s="526" t="n"/>
      <c r="OT10" s="509" t="n"/>
      <c r="OU10" s="389" t="n">
        <v>7.7</v>
      </c>
      <c r="OV10" s="523" t="n"/>
      <c r="OW10" s="524" t="n"/>
      <c r="OY10" s="115" t="n">
        <v>114.55</v>
      </c>
      <c r="OZ10" s="526" t="n"/>
      <c r="PA10" s="509" t="n"/>
      <c r="PB10" s="389" t="n">
        <v>32.5</v>
      </c>
      <c r="PC10" s="523" t="n"/>
      <c r="PD10" s="524" t="n"/>
      <c r="PE10" s="226" t="n"/>
      <c r="PF10" s="115" t="n">
        <v>209.13</v>
      </c>
      <c r="PG10" s="526" t="n"/>
      <c r="PH10" s="509" t="n"/>
      <c r="PI10" s="389" t="n">
        <v>348.2</v>
      </c>
      <c r="PJ10" s="523" t="n"/>
      <c r="PK10" s="524" t="n"/>
      <c r="PM10" s="115" t="n"/>
      <c r="PN10" s="165" t="n"/>
      <c r="PO10" s="169" t="n"/>
      <c r="PP10" s="116" t="n"/>
      <c r="PQ10" s="170" t="n"/>
      <c r="PR10" s="171" t="n"/>
      <c r="PT10" s="115" t="n">
        <v>5.13</v>
      </c>
      <c r="PU10" s="526" t="n"/>
      <c r="PV10" s="509" t="n"/>
      <c r="PW10" s="389" t="n">
        <v>8.720000000000001</v>
      </c>
      <c r="PX10" s="523" t="n"/>
      <c r="PY10" s="524" t="n"/>
      <c r="QA10" s="115" t="n">
        <v>191.74</v>
      </c>
      <c r="QB10" s="526" t="n"/>
      <c r="QC10" s="509" t="n"/>
      <c r="QD10" s="389">
        <f>QF4</f>
        <v/>
      </c>
      <c r="QE10" s="523" t="n"/>
      <c r="QF10" s="524" t="n"/>
      <c r="QH10" s="422" t="n">
        <v>1.3</v>
      </c>
      <c r="QI10" s="526" t="n"/>
      <c r="QJ10" s="509" t="n"/>
      <c r="QK10" s="389">
        <f>QM4</f>
        <v/>
      </c>
      <c r="QL10" s="523" t="n"/>
      <c r="QM10" s="524" t="n"/>
      <c r="QO10" s="115" t="n">
        <v>11.48</v>
      </c>
      <c r="QP10" s="526" t="n"/>
      <c r="QQ10" s="509" t="n"/>
      <c r="QR10" s="389" t="n">
        <v>820.38</v>
      </c>
      <c r="QS10" s="523" t="n"/>
      <c r="QT10" s="524" t="n"/>
      <c r="QV10" s="115" t="n">
        <v>2.447</v>
      </c>
      <c r="QW10" s="526" t="n"/>
      <c r="QX10" s="509" t="n"/>
      <c r="QY10" s="389">
        <f>RA4</f>
        <v/>
      </c>
      <c r="QZ10" s="523" t="n"/>
      <c r="RA10" s="524" t="n"/>
      <c r="RC10" s="115" t="n">
        <v>24.75</v>
      </c>
      <c r="RD10" s="526" t="n"/>
      <c r="RE10" s="509" t="n"/>
      <c r="RF10" s="389" t="n">
        <v>46.29</v>
      </c>
      <c r="RG10" s="523" t="n"/>
      <c r="RH10" s="524" t="n"/>
      <c r="RJ10" s="115" t="n">
        <v>196.72</v>
      </c>
      <c r="RK10" s="526" t="n"/>
      <c r="RL10" s="509" t="n"/>
      <c r="RM10" s="116">
        <f>RO4</f>
        <v/>
      </c>
      <c r="RN10" s="523" t="n"/>
      <c r="RO10" s="524" t="n"/>
      <c r="RQ10" s="115" t="n">
        <v>20.84</v>
      </c>
      <c r="RR10" s="526" t="n"/>
      <c r="RS10" s="509" t="n"/>
      <c r="RT10" s="116">
        <f>RV4</f>
        <v/>
      </c>
      <c r="RU10" s="523" t="n"/>
      <c r="RV10" s="524" t="n"/>
      <c r="RX10" s="115" t="n">
        <v>75.63</v>
      </c>
      <c r="RY10" s="526" t="n"/>
      <c r="RZ10" s="509" t="n"/>
      <c r="SA10" s="116">
        <f>SC4</f>
        <v/>
      </c>
      <c r="SB10" s="523" t="n"/>
      <c r="SC10" s="524" t="n"/>
      <c r="SE10" s="115" t="n">
        <v>15.26</v>
      </c>
      <c r="SF10" s="526" t="n"/>
      <c r="SG10" s="509" t="n"/>
      <c r="SH10" s="116">
        <f>SJ4</f>
        <v/>
      </c>
      <c r="SI10" s="523" t="n"/>
      <c r="SJ10" s="524" t="n"/>
      <c r="SL10" s="115" t="n">
        <v>1.01</v>
      </c>
      <c r="SM10" s="526" t="n"/>
      <c r="SN10" s="509" t="n"/>
      <c r="SO10" s="116">
        <f>SQ4</f>
        <v/>
      </c>
      <c r="SP10" s="523" t="n"/>
      <c r="SQ10" s="524" t="n"/>
      <c r="SS10" s="115" t="n">
        <v>8.4</v>
      </c>
      <c r="ST10" s="526" t="n"/>
      <c r="SU10" s="509" t="n"/>
      <c r="SV10" s="116">
        <f>SX4</f>
        <v/>
      </c>
      <c r="SW10" s="523" t="n"/>
      <c r="SX10" s="524" t="n"/>
      <c r="SZ10" s="115" t="n">
        <v>15.6</v>
      </c>
      <c r="TA10" s="526" t="n"/>
      <c r="TB10" s="509" t="n"/>
      <c r="TC10" s="116">
        <f>TE4</f>
        <v/>
      </c>
      <c r="TD10" s="523" t="n"/>
      <c r="TE10" s="524" t="n"/>
      <c r="TG10" s="115" t="n">
        <v>0.1695</v>
      </c>
      <c r="TH10" s="526" t="n"/>
      <c r="TI10" s="509" t="n"/>
      <c r="TJ10" s="116">
        <f>TL4</f>
        <v/>
      </c>
      <c r="TK10" s="523" t="n"/>
      <c r="TL10" s="524" t="n"/>
      <c r="TN10" s="115" t="n">
        <v>29.75</v>
      </c>
      <c r="TO10" s="526" t="n"/>
      <c r="TP10" s="509" t="n"/>
      <c r="TQ10" s="427">
        <f>TS4</f>
        <v/>
      </c>
      <c r="TR10" s="523" t="n"/>
      <c r="TS10" s="524" t="n"/>
      <c r="TU10" s="115" t="n">
        <v>1.71</v>
      </c>
      <c r="TV10" s="526" t="n"/>
      <c r="TW10" s="509" t="n"/>
      <c r="TX10" s="116">
        <f>TZ4</f>
        <v/>
      </c>
      <c r="TY10" s="523" t="n"/>
      <c r="TZ10" s="524" t="n"/>
      <c r="UB10" s="115" t="n"/>
      <c r="UC10" s="526" t="n"/>
      <c r="UD10" s="509" t="n"/>
      <c r="UE10" s="116">
        <f>UG4</f>
        <v/>
      </c>
      <c r="UF10" s="523" t="n"/>
      <c r="UG10" s="524" t="n"/>
      <c r="UI10" s="115" t="n"/>
      <c r="UJ10" s="526" t="n"/>
      <c r="UK10" s="509" t="n"/>
      <c r="UL10" s="116">
        <f>UN4</f>
        <v/>
      </c>
      <c r="UM10" s="523" t="n"/>
      <c r="UN10" s="524" t="n"/>
      <c r="UP10" s="115" t="n"/>
      <c r="UQ10" s="526" t="n"/>
      <c r="UR10" s="509" t="n"/>
      <c r="US10" s="116">
        <f>UU4</f>
        <v/>
      </c>
      <c r="UT10" s="523" t="n"/>
      <c r="UU10" s="524" t="n"/>
      <c r="UW10" s="115" t="n"/>
      <c r="UX10" s="526" t="n"/>
      <c r="UY10" s="509" t="n"/>
      <c r="UZ10" s="116">
        <f>VB4</f>
        <v/>
      </c>
      <c r="VA10" s="523" t="n"/>
      <c r="VB10" s="524" t="n"/>
      <c r="VD10" s="115" t="n"/>
      <c r="VE10" s="526" t="n"/>
      <c r="VF10" s="509" t="n"/>
      <c r="VG10" s="116">
        <f>VI4</f>
        <v/>
      </c>
      <c r="VH10" s="523" t="n"/>
      <c r="VI10" s="524" t="n"/>
      <c r="VM10" s="526" t="n"/>
      <c r="VN10" s="511" t="n"/>
      <c r="VO10" s="511" t="n"/>
      <c r="VP10" s="511" t="n"/>
      <c r="VQ10" s="509" t="n"/>
    </row>
    <row r="11" ht="16" customHeight="1" s="545">
      <c r="A11" s="127" t="n">
        <v>45659</v>
      </c>
      <c r="B11" s="77">
        <f>A11</f>
        <v/>
      </c>
      <c r="C11" s="142" t="n">
        <v>42392.27</v>
      </c>
      <c r="D11" s="143">
        <f>IF(C11&gt;0,C11-C10,0)</f>
        <v/>
      </c>
      <c r="E11" s="133">
        <f>IF(C11&gt;0,D11/C10,0)</f>
        <v/>
      </c>
      <c r="F11" s="82">
        <f>IF(C11&gt;0,(C11-C$10)/C$10,0)</f>
        <v/>
      </c>
      <c r="G11" s="142" t="n">
        <v>5868.55</v>
      </c>
      <c r="H11" s="143">
        <f>IF(G11&gt;0,G11-G10,0)</f>
        <v/>
      </c>
      <c r="I11" s="133">
        <f>IF(G11&gt;0,H11/G10,0)</f>
        <v/>
      </c>
      <c r="J11" s="82">
        <f>IF(G11&gt;0,(G11-G$10)/G$10,0)</f>
        <v/>
      </c>
      <c r="K11" s="142" t="n">
        <v>19280.79</v>
      </c>
      <c r="L11" s="143">
        <f>IF(K11&gt;0,K11-K10,0)</f>
        <v/>
      </c>
      <c r="M11" s="133">
        <f>IF(K11&gt;0,L11/K10,0)</f>
        <v/>
      </c>
      <c r="N11" s="82">
        <f>IF(K11&gt;0,(K11-K$10)/K$10,0)</f>
        <v/>
      </c>
      <c r="O11" s="142" t="n">
        <v>2231.67</v>
      </c>
      <c r="P11" s="143">
        <f>IF(O11&gt;0,O11-O10,0)</f>
        <v/>
      </c>
      <c r="Q11" s="133">
        <f>IF(O11&gt;0,P11/O10,0)</f>
        <v/>
      </c>
      <c r="R11" s="82">
        <f>IF(O11&gt;0,(O11-O$10)/O$10,0)</f>
        <v/>
      </c>
      <c r="S11" s="18">
        <f>IF(O11&gt;0,(((O11*0.7)*Q11)+((K11*0.9)*M11)+((G11*0.65)*I11)+((C11*0.6)*E11))/(O11+K11+G11+C11),0)</f>
        <v/>
      </c>
      <c r="T11" s="121">
        <f>IF(O11&gt;0,(S11*200)+T10,0)</f>
        <v/>
      </c>
      <c r="U11" s="121">
        <f>T11</f>
        <v/>
      </c>
      <c r="V11" s="47">
        <f>IF(T11&gt;0,(T11-T10)/T10,0)</f>
        <v/>
      </c>
      <c r="W11" s="110">
        <f>IF(T11&gt;0,(T11-T$10)/T$10,0)</f>
        <v/>
      </c>
      <c r="X11" s="18">
        <f>IF(T11&gt;0,((Q11+M11+I11+E11)/4),0)</f>
        <v/>
      </c>
      <c r="Y11" s="123">
        <f>268194.12-3600</f>
        <v/>
      </c>
      <c r="Z11" s="15" t="n">
        <v>2e-06</v>
      </c>
      <c r="AA11" s="21">
        <f>Z11-$V11</f>
        <v/>
      </c>
      <c r="AB11" s="548" t="n"/>
      <c r="AC11" s="122" t="n">
        <v>228.05</v>
      </c>
      <c r="AD11" s="68">
        <f>IF(AC11&gt;0,((AC11-AC10)/AC10),0)</f>
        <v/>
      </c>
      <c r="AE11" s="68">
        <f>AD11-$V11</f>
        <v/>
      </c>
      <c r="AF11" s="68">
        <f>IF(AC11&gt;0,(AC11-AF$10)/AF$10,0)</f>
        <v/>
      </c>
      <c r="AG11" s="14" t="n"/>
      <c r="AH11" s="15">
        <f>IF(AC11&gt;0,(AC11-AC$10)/AC$10,0)</f>
        <v/>
      </c>
      <c r="AI11" s="548" t="n"/>
      <c r="AJ11" s="122" t="n">
        <v>21.15</v>
      </c>
      <c r="AK11" s="68">
        <f>IF(AJ11&gt;0,((AJ11-AJ10)/AJ10),0)</f>
        <v/>
      </c>
      <c r="AL11" s="68">
        <f>AK11-$V11</f>
        <v/>
      </c>
      <c r="AM11" s="68">
        <f>IF(AJ11&gt;0,(AJ11-AM$10)/AM$10,0)</f>
        <v/>
      </c>
      <c r="AN11" s="14" t="n"/>
      <c r="AO11" s="15">
        <f>IF(AJ11&gt;0,(AJ11-AJ$10)/AJ$10,0)</f>
        <v/>
      </c>
      <c r="AP11" s="548" t="n"/>
      <c r="AQ11" s="122" t="n">
        <v>21.54</v>
      </c>
      <c r="AR11" s="68">
        <f>IF(AQ11&gt;0,((AQ11-AQ10)/AQ10),0)</f>
        <v/>
      </c>
      <c r="AS11" s="68">
        <f>AR11-$V11</f>
        <v/>
      </c>
      <c r="AT11" s="68">
        <f>IF(AQ11&gt;0,(AQ11-AT$10)/AT$10,0)</f>
        <v/>
      </c>
      <c r="AU11" s="14" t="n"/>
      <c r="AV11" s="15">
        <f>IF(AQ11&gt;0,(AQ11-AQ$10)/AQ$10,0)</f>
        <v/>
      </c>
      <c r="AW11" s="548" t="n"/>
      <c r="AX11" s="122" t="n">
        <v>203.74</v>
      </c>
      <c r="AY11" s="68">
        <f>IF(AX11&gt;0,((AX11-AX10)/AX10),0)</f>
        <v/>
      </c>
      <c r="AZ11" s="68">
        <f>AY11-$V11</f>
        <v/>
      </c>
      <c r="BA11" s="68">
        <f>IF(AX11&gt;0,(AX11-BA$10)/BA$10,0)</f>
        <v/>
      </c>
      <c r="BB11" s="14" t="n"/>
      <c r="BC11" s="15">
        <f>IF(AX11&gt;0,(AX11-AX$10)/AX$10,0)</f>
        <v/>
      </c>
      <c r="BD11" s="548" t="n"/>
      <c r="BE11" s="122" t="n">
        <v>73.69</v>
      </c>
      <c r="BF11" s="68">
        <f>IF(BE11&gt;0,((BE11-BE10)/BE10),0)</f>
        <v/>
      </c>
      <c r="BG11" s="68">
        <f>BF11-$V11</f>
        <v/>
      </c>
      <c r="BH11" s="68" t="n"/>
      <c r="BI11" s="14" t="n"/>
      <c r="BJ11" s="15">
        <f>IF(BE11&gt;0,(BE11-BE$10)/BE$10,0)</f>
        <v/>
      </c>
      <c r="BK11" s="548" t="n"/>
      <c r="BL11" s="122" t="n">
        <v>66.93000000000001</v>
      </c>
      <c r="BM11" s="68">
        <f>IF(BL11&gt;0,((BL11-BL10)/BL10),0)</f>
        <v/>
      </c>
      <c r="BN11" s="68">
        <f>BM11-$V11</f>
        <v/>
      </c>
      <c r="BO11" s="68">
        <f>IF(BL11&gt;0,(BL11-BO$10)/BO$10,0)</f>
        <v/>
      </c>
      <c r="BP11" s="14" t="n"/>
      <c r="BQ11" s="15">
        <f>IF(BL11&gt;0,(BL11-BL$10)/BL$10,0)</f>
        <v/>
      </c>
      <c r="BR11" s="548" t="n"/>
      <c r="BS11" s="122" t="n">
        <v>38.57</v>
      </c>
      <c r="BT11" s="68">
        <f>IF(BS11&gt;0,((BS11-BS10)/BS10),0)</f>
        <v/>
      </c>
      <c r="BU11" s="68">
        <f>BT11-$V11</f>
        <v/>
      </c>
      <c r="BV11" s="68">
        <f>IF(BS11&gt;0,(BS11-BV$10)/BV$10,0)</f>
        <v/>
      </c>
      <c r="BW11" s="14" t="n"/>
      <c r="BX11" s="15">
        <f>IF(BS11&gt;0,(BS11-BS$10)/BS$10,0)</f>
        <v/>
      </c>
      <c r="BY11" s="548" t="n"/>
      <c r="BZ11" s="122" t="n"/>
      <c r="CA11" s="68">
        <f>IF(BZ11&gt;0,((BZ11-BZ10)/BZ10),0)</f>
        <v/>
      </c>
      <c r="CB11" s="68">
        <f>CA11-$V11</f>
        <v/>
      </c>
      <c r="CC11" s="68">
        <f>IF(BZ11&gt;0,(BZ11-CC$10)/CC$10,0)</f>
        <v/>
      </c>
      <c r="CD11" s="14" t="n"/>
      <c r="CE11" s="15">
        <f>IF(BZ11&gt;0,(BZ11-BZ$10)/BZ$10,0)</f>
        <v/>
      </c>
      <c r="CF11" s="548" t="n"/>
      <c r="CG11" s="122" t="n">
        <v>34.37</v>
      </c>
      <c r="CH11" s="68">
        <f>IF(CG11&gt;0,((CG11-CG10)/CG10),0)</f>
        <v/>
      </c>
      <c r="CI11" s="68">
        <f>CH11-$V11</f>
        <v/>
      </c>
      <c r="CJ11" s="68">
        <f>IF(CG11&gt;0,(CG11-CJ$10)/CJ$10,0)</f>
        <v/>
      </c>
      <c r="CK11" s="14" t="n"/>
      <c r="CL11" s="15">
        <f>IF(CG11&gt;0,(CG11-CG$10)/CG$10,0)</f>
        <v/>
      </c>
      <c r="CM11" s="548" t="n"/>
      <c r="CN11" s="122" t="n">
        <v>33.62</v>
      </c>
      <c r="CO11" s="68">
        <f>IF(CN11&gt;0,((CN11-CN10)/CN10),0)</f>
        <v/>
      </c>
      <c r="CP11" s="68">
        <f>CO11-$V11</f>
        <v/>
      </c>
      <c r="CQ11" s="68">
        <f>IF(CN11&gt;0,(CN11-CQ$10)/CQ$10,0)</f>
        <v/>
      </c>
      <c r="CR11" s="14" t="n"/>
      <c r="CS11" s="15">
        <f>IF(CN11&gt;0,(CN11-CN$10)/CN$10,0)</f>
        <v/>
      </c>
      <c r="CT11" s="548" t="n"/>
      <c r="CU11" s="122" t="n">
        <v>37.23</v>
      </c>
      <c r="CV11" s="68">
        <f>IF(CU11&gt;0,((CU11-CU10)/CU10),0)</f>
        <v/>
      </c>
      <c r="CW11" s="68">
        <f>CV11-$V11</f>
        <v/>
      </c>
      <c r="CX11" s="68">
        <f>IF(CU11&gt;0,(CU11-CX$10)/CX$10,0)</f>
        <v/>
      </c>
      <c r="CY11" s="14" t="n"/>
      <c r="CZ11" s="15">
        <f>IF(CU11&gt;0,(CU11-CU$10)/CU$10,0)</f>
        <v/>
      </c>
      <c r="DA11" s="548" t="n"/>
      <c r="DB11" s="122" t="n">
        <v>20.3</v>
      </c>
      <c r="DC11" s="68">
        <f>IF(DB11&gt;0,((DB11-DB10)/DB10),0)</f>
        <v/>
      </c>
      <c r="DD11" s="68">
        <f>DC11-$V11</f>
        <v/>
      </c>
      <c r="DE11" s="68">
        <f>IF(DB11&gt;0,(DB11-DE$10)/DE$10,0)</f>
        <v/>
      </c>
      <c r="DF11" s="14" t="n"/>
      <c r="DG11" s="15">
        <f>IF(DB11&gt;0,(DB11-DB$10)/DB$10,0)</f>
        <v/>
      </c>
      <c r="DH11" s="548" t="n"/>
      <c r="DI11" s="122" t="n">
        <v>42.18</v>
      </c>
      <c r="DJ11" s="68">
        <f>IF(DI11&gt;0,((DI11-DI10)/DI10),0)</f>
        <v/>
      </c>
      <c r="DK11" s="68">
        <f>DJ11-$V11</f>
        <v/>
      </c>
      <c r="DL11" s="68">
        <f>IF(DI11&gt;0,(DI11-DL$10)/DL$10,0)</f>
        <v/>
      </c>
      <c r="DM11" s="14" t="n"/>
      <c r="DN11" s="15">
        <f>IF(DI11&gt;0,(DI11-DI$10)/DI$10,0)</f>
        <v/>
      </c>
      <c r="DO11" s="548" t="n"/>
      <c r="DP11" s="122" t="n">
        <v>38.29</v>
      </c>
      <c r="DQ11" s="68">
        <f>IF(DP11&gt;0,((DP11-DP10)/DP10),0)</f>
        <v/>
      </c>
      <c r="DR11" s="68">
        <f>DQ11-$V11</f>
        <v/>
      </c>
      <c r="DS11" s="68" t="n"/>
      <c r="DT11" s="14" t="n"/>
      <c r="DU11" s="15">
        <f>IF(DP11&gt;0,(DP11-DP$10)/DP$10,0)</f>
        <v/>
      </c>
      <c r="DV11" s="18" t="n"/>
      <c r="DW11" s="122" t="n">
        <v>33.95</v>
      </c>
      <c r="DX11" s="68">
        <f>IF(DW11&gt;0,((DW11-DW10)/DW10),0)</f>
        <v/>
      </c>
      <c r="DY11" s="68">
        <f>DX11-$V11</f>
        <v/>
      </c>
      <c r="DZ11" s="68">
        <f>IF(DW11&gt;0,(DW11-DZ$10)/DZ$10,0)</f>
        <v/>
      </c>
      <c r="EA11" s="14" t="n"/>
      <c r="EB11" s="15">
        <f>IF(DW11&gt;0,(DW11-DW$10)/DW$10,0)</f>
        <v/>
      </c>
      <c r="EC11" s="548" t="n"/>
      <c r="ED11" s="122" t="n">
        <v>37</v>
      </c>
      <c r="EE11" s="68">
        <f>IF(ED11&gt;0,((ED11-ED10)/ED10),0)</f>
        <v/>
      </c>
      <c r="EF11" s="68">
        <f>EE11-$V11</f>
        <v/>
      </c>
      <c r="EG11" s="68">
        <f>IF(ED11&gt;0,(ED11-EG$10)/EG$10,0)</f>
        <v/>
      </c>
      <c r="EH11" s="14" t="n"/>
      <c r="EI11" s="15">
        <f>IF(ED11&gt;0,(ED11-ED$10)/ED$10,0)</f>
        <v/>
      </c>
      <c r="EJ11" s="548" t="n"/>
      <c r="EK11" s="122" t="n">
        <v>112.32</v>
      </c>
      <c r="EL11" s="68">
        <f>IF(EK11&gt;0,((EK11-EK10)/EK10),0)</f>
        <v/>
      </c>
      <c r="EM11" s="68">
        <f>EL11-$V11</f>
        <v/>
      </c>
      <c r="EN11" s="68">
        <f>IF(EK11&gt;0,(EK11-EN$10)/EN$10,0)</f>
        <v/>
      </c>
      <c r="EO11" s="14" t="n"/>
      <c r="EP11" s="15">
        <f>IF(EK11&gt;0,(EK11-EK$10)/EK$10,0)</f>
        <v/>
      </c>
      <c r="ER11" s="122" t="n">
        <v>38.65</v>
      </c>
      <c r="ES11" s="68">
        <f>IF(ER11&gt;0,((ER11-ER10)/ER10),0)</f>
        <v/>
      </c>
      <c r="ET11" s="68">
        <f>ES11-$V11</f>
        <v/>
      </c>
      <c r="EU11" s="68">
        <f>IF(ER11&gt;0,(ER11-EU$10)/EU$10,0)</f>
        <v/>
      </c>
      <c r="EV11" s="14" t="n"/>
      <c r="EW11" s="15">
        <f>IF(ER11&gt;0,(ER11-ER$10)/ER$10,0)</f>
        <v/>
      </c>
      <c r="EY11" s="122" t="n">
        <v>25.5</v>
      </c>
      <c r="EZ11" s="68">
        <f>IF(EY11&gt;0,((EY11-EY10)/EY10),0)</f>
        <v/>
      </c>
      <c r="FA11" s="68">
        <f>EZ11-$V11</f>
        <v/>
      </c>
      <c r="FB11" s="68" t="n"/>
      <c r="FC11" s="14" t="n"/>
      <c r="FD11" s="15">
        <f>IF(EY11&gt;0,(EY11-EY$10)/EY$10,0)</f>
        <v/>
      </c>
      <c r="FF11" s="122" t="n">
        <v>57.42</v>
      </c>
      <c r="FG11" s="68">
        <f>IF(FF11&gt;0,((FF11-FF10)/FF10),0)</f>
        <v/>
      </c>
      <c r="FH11" s="68">
        <f>FG11-$V11</f>
        <v/>
      </c>
      <c r="FI11" s="68">
        <f>IF(FF11&gt;0,(FF11-FI$10)/FI$10,0)</f>
        <v/>
      </c>
      <c r="FJ11" s="14" t="n"/>
      <c r="FK11" s="15">
        <f>IF(FF11&gt;0,(FF11-FF$10)/FF$10,0)</f>
        <v/>
      </c>
      <c r="FL11" s="548" t="n"/>
      <c r="FM11" s="122" t="n">
        <v>182.62</v>
      </c>
      <c r="FN11" s="68">
        <f>IF(FM11&gt;0,((FM11-FM10)/FM10),0)</f>
        <v/>
      </c>
      <c r="FO11" s="68">
        <f>FN11-$V11</f>
        <v/>
      </c>
      <c r="FP11" s="68">
        <f>IF(FM11&gt;0,(FM11-FP$10)/FP$10,0)</f>
        <v/>
      </c>
      <c r="FQ11" s="14" t="n"/>
      <c r="FR11" s="15">
        <f>IF(FM11&gt;0,(FM11-FM$10)/FM$10,0)</f>
        <v/>
      </c>
      <c r="FS11" s="548" t="n"/>
      <c r="FT11" s="122" t="n">
        <v>89.56</v>
      </c>
      <c r="FU11" s="68">
        <f>IF(FT11&gt;0,((FT11-FT10)/FT10),0)</f>
        <v/>
      </c>
      <c r="FV11" s="68">
        <f>FU11-$V11</f>
        <v/>
      </c>
      <c r="FW11" s="68">
        <f>IF(FT11&gt;0,(FT11-FW$10)/FW$10,0)</f>
        <v/>
      </c>
      <c r="FX11" s="14" t="n"/>
      <c r="FY11" s="15">
        <f>IF(FT11&gt;0,(FT11-FT$10)/FT$10,0)</f>
        <v/>
      </c>
      <c r="FZ11" s="548" t="n"/>
      <c r="GA11" s="122" t="n">
        <v>17.38</v>
      </c>
      <c r="GB11" s="68">
        <f>IF(GA11&gt;0,((GA11-GA10)/GA10),0)</f>
        <v/>
      </c>
      <c r="GC11" s="68">
        <f>GB11-$V11</f>
        <v/>
      </c>
      <c r="GD11" s="68" t="n"/>
      <c r="GE11" s="14" t="n"/>
      <c r="GF11" s="15">
        <f>IF(GA11&gt;0,(GA11-GA$10)/GA$10,0)</f>
        <v/>
      </c>
      <c r="GG11" s="18" t="n"/>
      <c r="GH11" s="122" t="n">
        <v>19.05</v>
      </c>
      <c r="GI11" s="68">
        <f>IF(GH11&gt;0,((GH11-GH10)/GH10),0)</f>
        <v/>
      </c>
      <c r="GJ11" s="68">
        <f>GI11-$V11</f>
        <v/>
      </c>
      <c r="GK11" s="68">
        <f>IF(GH11&gt;0,(GH11-GK$10)/GK$10,0)</f>
        <v/>
      </c>
      <c r="GL11" s="14" t="n"/>
      <c r="GM11" s="15">
        <f>IF(GH11&gt;0,(GH11-GH$10)/GH$10,0)</f>
        <v/>
      </c>
      <c r="GO11" s="122" t="n">
        <v>27.37</v>
      </c>
      <c r="GP11" s="68">
        <f>IF(GO11&gt;0,((GO11-GO10)/GO10),0)</f>
        <v/>
      </c>
      <c r="GQ11" s="68">
        <f>GP11-$V11</f>
        <v/>
      </c>
      <c r="GR11" s="68" t="n"/>
      <c r="GS11" s="14" t="n"/>
      <c r="GT11" s="15">
        <f>IF(GO11&gt;0,(GO11-GO$10)/GO$10,0)</f>
        <v/>
      </c>
      <c r="GV11" s="122" t="n">
        <v>13.86</v>
      </c>
      <c r="GW11" s="68">
        <f>IF(GV11&gt;0,((GV11-GV10)/GV10),0)</f>
        <v/>
      </c>
      <c r="GX11" s="68">
        <f>GW11-$V11</f>
        <v/>
      </c>
      <c r="GY11" s="68">
        <f>IF(GV11&gt;0,(GV11-GY$10)/GY$10,0)</f>
        <v/>
      </c>
      <c r="GZ11" s="14" t="n"/>
      <c r="HA11" s="15">
        <f>IF(GV11&gt;0,(GV11-GV$10)/GV$10,0)</f>
        <v/>
      </c>
      <c r="HD11" s="122" t="n">
        <v>379.28</v>
      </c>
      <c r="HE11" s="68">
        <f>IF(HD11&gt;0,((HD11-HD10)/HD10),0)</f>
        <v/>
      </c>
      <c r="HF11" s="68">
        <f>HE11-$V11</f>
        <v/>
      </c>
      <c r="HG11" s="68">
        <f>IF(HD11&gt;0,(HD11-HG$10)/HG$10,0)</f>
        <v/>
      </c>
      <c r="HH11" s="14" t="n"/>
      <c r="HI11" s="15">
        <f>IF(HD11&gt;0,(HD11-HD$10)/HD$10,0)</f>
        <v/>
      </c>
      <c r="HK11" s="122" t="n">
        <v>26.38</v>
      </c>
      <c r="HL11" s="68">
        <f>IF(HK11&gt;0,((HK11-HK10)/HK10),0)</f>
        <v/>
      </c>
      <c r="HM11" s="68">
        <f>HL11-$V11</f>
        <v/>
      </c>
      <c r="HN11" s="68">
        <f>IF(HK11&gt;0,(HK11-HN$10)/HN$10,0)</f>
        <v/>
      </c>
      <c r="HO11" s="14" t="n"/>
      <c r="HP11" s="15">
        <f>IF(HK11&gt;0,(HK11-HK$10)/HK$10,0)</f>
        <v/>
      </c>
      <c r="HR11" s="122" t="n">
        <v>107.31</v>
      </c>
      <c r="HS11" s="68">
        <f>IF(HR11&gt;0,((HR11-HR10)/HR10),0)</f>
        <v/>
      </c>
      <c r="HT11" s="68">
        <f>HS11-$V11</f>
        <v/>
      </c>
      <c r="HU11" s="68">
        <f>IF(HR11&gt;0,(HR11-HU$10)/HU$10,0)</f>
        <v/>
      </c>
      <c r="HV11" s="14" t="n"/>
      <c r="HW11" s="15">
        <f>IF(HR11&gt;0,(HR11-HR$10)/HR$10,0)</f>
        <v/>
      </c>
      <c r="HY11" s="122" t="n">
        <v>138.31</v>
      </c>
      <c r="HZ11" s="68">
        <f>IF(HY11&gt;0,((HY11-HY10)/HY10),0)</f>
        <v/>
      </c>
      <c r="IA11" s="68">
        <f>HZ11-$V11</f>
        <v/>
      </c>
      <c r="IB11" s="68">
        <f>IF(HY11&gt;0,(HY11-IB$10)/IB$10,0)</f>
        <v/>
      </c>
      <c r="IC11" s="14" t="n"/>
      <c r="ID11" s="15">
        <f>IF(HY11&gt;0,(HY11-HY$10)/HY$10,0)</f>
        <v/>
      </c>
      <c r="IF11" s="122" t="n">
        <v>231.98</v>
      </c>
      <c r="IG11" s="68">
        <f>IF(IF11&gt;0,((IF11-IF10)/IF10),0)</f>
        <v/>
      </c>
      <c r="IH11" s="68">
        <f>IG11-$V11</f>
        <v/>
      </c>
      <c r="II11" s="68">
        <f>IF(IF11&gt;0,(IF11-II$10)/II$10,0)</f>
        <v/>
      </c>
      <c r="IJ11" s="14" t="n"/>
      <c r="IK11" s="15">
        <f>IF(IF11&gt;0,(IF11-IF$10)/IF$10,0)</f>
        <v/>
      </c>
      <c r="IM11" s="122" t="n">
        <v>186.16</v>
      </c>
      <c r="IN11" s="68">
        <f>IF(IM11&gt;0,((IM11-IM10)/IM10),0)</f>
        <v/>
      </c>
      <c r="IO11" s="68">
        <f>IN11-$V11</f>
        <v/>
      </c>
      <c r="IP11" s="68">
        <f>IF(IM11&gt;0,(IM11-IP$10)/IP$10,0)</f>
        <v/>
      </c>
      <c r="IQ11" s="14" t="n"/>
      <c r="IR11" s="15">
        <f>IF(IM11&gt;0,(IM11-IM$10)/IM$10,0)</f>
        <v/>
      </c>
      <c r="IT11" s="122" t="n">
        <v>52.16</v>
      </c>
      <c r="IU11" s="68">
        <f>IF(IT11&gt;0,((IT11-IT10)/IT10),0)</f>
        <v/>
      </c>
      <c r="IV11" s="68">
        <f>IU11-$V11</f>
        <v/>
      </c>
      <c r="IW11" s="68">
        <f>IF(IT11&gt;0,(IT11-IW$10)/IW$10,0)</f>
        <v/>
      </c>
      <c r="IX11" s="14" t="n"/>
      <c r="IY11" s="15">
        <f>IF(IT11&gt;0,(IT11-IT$10)/IT$10,0)</f>
        <v/>
      </c>
      <c r="JA11" s="122" t="n">
        <v>599.24</v>
      </c>
      <c r="JB11" s="68">
        <f>IF(JA11&gt;0,((JA11-JA10)/JA10),0)</f>
        <v/>
      </c>
      <c r="JC11" s="68">
        <f>JB11-$V11</f>
        <v/>
      </c>
      <c r="JD11" s="68">
        <f>IF(JA11&gt;0,(JA11-JD$10)/JD$10,0)</f>
        <v/>
      </c>
      <c r="JE11" s="14" t="n"/>
      <c r="JF11" s="15">
        <f>IF(JA11&gt;0,(JA11-JA$10)/JA$10,0)</f>
        <v/>
      </c>
      <c r="JH11" s="122" t="n">
        <v>418.58</v>
      </c>
      <c r="JI11" s="68">
        <f>IF(JH11&gt;0,((JH11-JH10)/JH10),0)</f>
        <v/>
      </c>
      <c r="JJ11" s="68">
        <f>JI11-$V11</f>
        <v/>
      </c>
      <c r="JK11" s="68">
        <f>IF(JH11&gt;0,(JH11-JK$10)/JK$10,0)</f>
        <v/>
      </c>
      <c r="JL11" s="14" t="n"/>
      <c r="JM11" s="15">
        <f>IF(JH11&gt;0,(JH11-JH$10)/JH$10,0)</f>
        <v/>
      </c>
      <c r="JO11" s="122" t="n">
        <v>10.56</v>
      </c>
      <c r="JP11" s="68">
        <f>IF(JO11&gt;0,((JO11-JO10)/JO10),0)</f>
        <v/>
      </c>
      <c r="JQ11" s="68">
        <f>JP11-$V11</f>
        <v/>
      </c>
      <c r="JR11" s="68">
        <f>IF(JO11&gt;0,(JO11-JR$10)/JR$10,0)</f>
        <v/>
      </c>
      <c r="JS11" s="14" t="n"/>
      <c r="JT11" s="15">
        <f>IF(JO11&gt;0,(JO11-JO$10)/JO$10,0)</f>
        <v/>
      </c>
      <c r="JV11" s="122" t="n">
        <v>2.08</v>
      </c>
      <c r="JW11" s="68">
        <f>IF(JV11&gt;0,((JV11-JV10)/JV10),0)</f>
        <v/>
      </c>
      <c r="JX11" s="68">
        <f>JW11-$V11</f>
        <v/>
      </c>
      <c r="JY11" s="68">
        <f>IF(JV11&gt;0,(JV11-JY$10)/JY$10,0)</f>
        <v/>
      </c>
      <c r="JZ11" s="14" t="n"/>
      <c r="KA11" s="15">
        <f>IF(JV11&gt;0,(JV11-JV$10)/JV$10,0)</f>
        <v/>
      </c>
      <c r="KC11" s="122" t="n">
        <v>22.45</v>
      </c>
      <c r="KD11" s="68">
        <f>IF(KC11&gt;0,((KC11-KC10)/KC10),0)</f>
        <v/>
      </c>
      <c r="KE11" s="68">
        <f>KD11-$V11</f>
        <v/>
      </c>
      <c r="KF11" s="68">
        <f>IF(KC11&gt;0,(KC11-KF$10)/KF$10,0)</f>
        <v/>
      </c>
      <c r="KG11" s="14" t="n"/>
      <c r="KH11" s="15">
        <f>IF(KC11&gt;0,(KC11-KC$10)/KC$10,0)</f>
        <v/>
      </c>
      <c r="KI11" s="18" t="n"/>
      <c r="KJ11" s="122" t="n">
        <v>70.93000000000001</v>
      </c>
      <c r="KK11" s="68">
        <f>IF(KJ11&gt;0,((KJ11-KJ10)/KJ10),0)</f>
        <v/>
      </c>
      <c r="KL11" s="68">
        <f>KK11-$V11</f>
        <v/>
      </c>
      <c r="KM11" s="68">
        <f>IF(KJ11&gt;0,(KJ11-KM$10)/KM$10,0)</f>
        <v/>
      </c>
      <c r="KN11" s="14" t="n"/>
      <c r="KO11" s="15">
        <f>IF(KJ11&gt;0,(KJ11-KJ$10)/KJ$10,0)</f>
        <v/>
      </c>
      <c r="KQ11" s="122" t="n">
        <v>1.038</v>
      </c>
      <c r="KR11" s="68">
        <f>IF(KQ11&gt;0,((KQ11-KQ10)/KQ10),0)</f>
        <v/>
      </c>
      <c r="KS11" s="68">
        <f>KR11-$V11</f>
        <v/>
      </c>
      <c r="KT11" s="68">
        <f>IF(KQ11&gt;0,(KQ11-KT$10)/KT$10,0)</f>
        <v/>
      </c>
      <c r="KU11" s="14" t="n"/>
      <c r="KV11" s="15">
        <f>IF(KQ11&gt;0,(KQ11-KQ$10)/KQ$10,0)</f>
        <v/>
      </c>
      <c r="KW11" s="18" t="n"/>
      <c r="KX11" s="122" t="n">
        <v>24.71</v>
      </c>
      <c r="KY11" s="68">
        <f>IF(KX11&gt;0,((KX11-KX10)/KX10),0)</f>
        <v/>
      </c>
      <c r="KZ11" s="68">
        <f>KY11-$V11</f>
        <v/>
      </c>
      <c r="LA11" s="68">
        <f>IF(KX11&gt;0,(KX11-LA$10)/LA$10,0)</f>
        <v/>
      </c>
      <c r="LB11" s="14" t="n"/>
      <c r="LC11" s="15">
        <f>IF(KX11&gt;0,(KX11-KX$10)/KX$10,0)</f>
        <v/>
      </c>
      <c r="LD11" s="18" t="n"/>
      <c r="LE11" s="122" t="n">
        <v>47.35</v>
      </c>
      <c r="LF11" s="68">
        <f>IF(LE11&gt;0,((LE11-LE10)/LE10),0)</f>
        <v/>
      </c>
      <c r="LG11" s="68">
        <f>LF11-$V11</f>
        <v/>
      </c>
      <c r="LH11" s="68">
        <f>IF(LE11&gt;0,(LE11-LH$10)/LH$10,0)</f>
        <v/>
      </c>
      <c r="LI11" s="14" t="n"/>
      <c r="LJ11" s="15">
        <f>IF(LE11&gt;0,(LE11-LE$10)/LE$10,0)</f>
        <v/>
      </c>
      <c r="LL11" s="122" t="n">
        <v>81.98999999999999</v>
      </c>
      <c r="LM11" s="68">
        <f>IF(LL11&gt;0,((LL11-LL10)/LL10),0)</f>
        <v/>
      </c>
      <c r="LN11" s="68">
        <f>LM11-$V11</f>
        <v/>
      </c>
      <c r="LO11" s="68">
        <f>IF(LL11&gt;0,(LL11-LO$10)/LO$10,0)</f>
        <v/>
      </c>
      <c r="LP11" s="14" t="n"/>
      <c r="LQ11" s="15">
        <f>IF(LL11&gt;0,(LL11-LL$10)/LL$10,0)</f>
        <v/>
      </c>
      <c r="LS11" s="122" t="n">
        <v>9.85</v>
      </c>
      <c r="LT11" s="68">
        <f>IF(LS11&gt;0,((LS11-LS10)/LS10),0)</f>
        <v/>
      </c>
      <c r="LU11" s="68">
        <f>LT11-$V11</f>
        <v/>
      </c>
      <c r="LV11" s="68" t="n"/>
      <c r="LW11" s="14" t="n"/>
      <c r="LX11" s="15">
        <f>IF(LS11&gt;0,(LS11-LS$10)/LS$10,0)</f>
        <v/>
      </c>
      <c r="LZ11" s="122" t="n">
        <v>13.74</v>
      </c>
      <c r="MA11" s="68">
        <f>IF(LZ11&gt;0,((LZ11-LZ10)/LZ10),0)</f>
        <v/>
      </c>
      <c r="MB11" s="68">
        <f>MA11-$V11</f>
        <v/>
      </c>
      <c r="MC11" s="68">
        <f>IF(LZ11&gt;0,(LZ11-MC$10)/MC$10,0)</f>
        <v/>
      </c>
      <c r="MD11" s="14" t="n"/>
      <c r="ME11" s="15">
        <f>IF(LZ11&gt;0,(LZ11-LZ$10)/LZ$10,0)</f>
        <v/>
      </c>
      <c r="MG11" s="122" t="n">
        <v>21.85</v>
      </c>
      <c r="MH11" s="68">
        <f>IF(MG11&gt;0,((MG11-MG10)/MG10),0)</f>
        <v/>
      </c>
      <c r="MI11" s="68">
        <f>MH11-$V11</f>
        <v/>
      </c>
      <c r="MJ11" s="68">
        <f>IF(MG11&gt;0,(MG11-MJ$10)/MJ$10,0)</f>
        <v/>
      </c>
      <c r="MK11" s="14" t="n"/>
      <c r="ML11" s="15">
        <f>IF(MG11&gt;0,(MG11-MG$10)/MG$10,0)</f>
        <v/>
      </c>
      <c r="MN11" s="122" t="n">
        <v>111.48</v>
      </c>
      <c r="MO11" s="68">
        <f>IF(MN11&gt;0,((MN11-MN10)/MN10),0)</f>
        <v/>
      </c>
      <c r="MP11" s="68">
        <f>MO11-$V11</f>
        <v/>
      </c>
      <c r="MQ11" s="68">
        <f>IF(MN11&gt;0,(MN11-MQ$10)/MQ$10,0)</f>
        <v/>
      </c>
      <c r="MR11" s="14" t="n"/>
      <c r="MS11" s="15">
        <f>IF(MN11&gt;0,(MN11-MN$10)/MN$10,0)</f>
        <v/>
      </c>
      <c r="MU11" s="122" t="n">
        <v>11.05</v>
      </c>
      <c r="MV11" s="68">
        <f>IF(MU11&gt;0,((MU11-MU10)/MU10),0)</f>
        <v/>
      </c>
      <c r="MW11" s="68">
        <f>MV11-$V11</f>
        <v/>
      </c>
      <c r="MX11" s="68">
        <f>IF(MU11&gt;0,(MU11-MX$10)/MX$10,0)</f>
        <v/>
      </c>
      <c r="MY11" s="14" t="n"/>
      <c r="MZ11" s="15">
        <f>IF(MU11&gt;0,(MU11-MU$10)/MU$10,0)</f>
        <v/>
      </c>
      <c r="NB11" s="122" t="n">
        <v>168.59</v>
      </c>
      <c r="NC11" s="68">
        <f>IF(NB11&gt;0,((NB11-NB10)/NB10),0)</f>
        <v/>
      </c>
      <c r="ND11" s="68">
        <f>NC11-$V11</f>
        <v/>
      </c>
      <c r="NE11" s="68">
        <f>IF(NB11&gt;0,(NB11-NE$10)/NE$10,0)</f>
        <v/>
      </c>
      <c r="NF11" s="14" t="n"/>
      <c r="NG11" s="15">
        <f>IF(NB11&gt;0,(NB11-NB$10)/NB$10,0)</f>
        <v/>
      </c>
      <c r="NI11" s="122" t="n">
        <v>5.25</v>
      </c>
      <c r="NJ11" s="68">
        <f>IF(NI11&gt;0,((NI11-NI10)/NI10),0)</f>
        <v/>
      </c>
      <c r="NK11" s="68">
        <f>NJ11-$V11</f>
        <v/>
      </c>
      <c r="NL11" s="68">
        <f>IF(NI11&gt;0,(NI11-NL$10)/NL$10,0)</f>
        <v/>
      </c>
      <c r="NM11" s="14" t="n"/>
      <c r="NN11" s="15">
        <f>IF(NI11&gt;0,(NI11-NI$10)/NI$10,0)</f>
        <v/>
      </c>
      <c r="NP11" s="122" t="n">
        <v>338.94</v>
      </c>
      <c r="NQ11" s="68">
        <f>IF(NP11&gt;0,((NP11-NP10)/NP10),0)</f>
        <v/>
      </c>
      <c r="NR11" s="68">
        <f>NQ11-$V11</f>
        <v/>
      </c>
      <c r="NS11" s="68">
        <f>IF(NP11&gt;0,(NP11-NS$10)/NS$10,0)</f>
        <v/>
      </c>
      <c r="NT11" s="14" t="n"/>
      <c r="NU11" s="15">
        <f>IF(NP11&gt;0,(NP11-NP$10)/NP$10,0)</f>
        <v/>
      </c>
      <c r="NW11" s="122" t="n">
        <v>189.43</v>
      </c>
      <c r="NX11" s="68">
        <f>IF(NW11&gt;0,((NW11-NW10)/NW10),0)</f>
        <v/>
      </c>
      <c r="NY11" s="68">
        <f>NX11-$V11</f>
        <v/>
      </c>
      <c r="NZ11" s="68">
        <f>IF(NW11&gt;0,(NW11-NZ$10)/NZ$10,0)</f>
        <v/>
      </c>
      <c r="OA11" s="14" t="n"/>
      <c r="OB11" s="15">
        <f>IF(NW11&gt;0,(NW11-NW$10)/NW$10,0)</f>
        <v/>
      </c>
      <c r="OD11" s="122" t="n">
        <v>1.56</v>
      </c>
      <c r="OE11" s="68">
        <f>IF(OD11&gt;0,((OD11-OD10)/OD10),0)</f>
        <v/>
      </c>
      <c r="OF11" s="68">
        <f>OE11-$V11</f>
        <v/>
      </c>
      <c r="OG11" s="68">
        <f>IF(OD11&gt;0,(OD11-OG$10)/OG$10,0)</f>
        <v/>
      </c>
      <c r="OH11" s="14" t="n"/>
      <c r="OI11" s="15">
        <f>IF(OD11&gt;0,(OD11-OD$10)/OD$10,0)</f>
        <v/>
      </c>
      <c r="OK11" s="122" t="n">
        <v>74.05</v>
      </c>
      <c r="OL11" s="68">
        <f>IF(OK11&gt;0,((OK11-OK10)/OK10),0)</f>
        <v/>
      </c>
      <c r="OM11" s="68">
        <f>OL11-$V11</f>
        <v/>
      </c>
      <c r="ON11" s="68">
        <f>IF(OK11&gt;0,(OK11-ON$10)/ON$10,0)</f>
        <v/>
      </c>
      <c r="OO11" s="14" t="n"/>
      <c r="OP11" s="15">
        <f>IF(OK11&gt;0,(OK11-OK$10)/OK$10,0)</f>
        <v/>
      </c>
      <c r="OR11" s="122" t="n">
        <v>1.2</v>
      </c>
      <c r="OS11" s="68">
        <f>IF(OR11&gt;0,((OR11-OR10)/OR10),0)</f>
        <v/>
      </c>
      <c r="OT11" s="68">
        <f>OS11-$V11</f>
        <v/>
      </c>
      <c r="OU11" s="68">
        <f>IF(OR11&gt;0,(OR11-OU$10)/OU$10,0)</f>
        <v/>
      </c>
      <c r="OV11" s="14" t="n"/>
      <c r="OW11" s="15">
        <f>IF(OR11&gt;0,(OR11-OR$10)/OR$10,0)</f>
        <v/>
      </c>
      <c r="OY11" s="122" t="n">
        <v>114.84</v>
      </c>
      <c r="OZ11" s="68">
        <f>IF(OY11&gt;0,((OY11-OY10)/OY10),0)</f>
        <v/>
      </c>
      <c r="PA11" s="68">
        <f>OZ11-$V11</f>
        <v/>
      </c>
      <c r="PB11" s="68" t="n"/>
      <c r="PC11" s="14" t="n"/>
      <c r="PD11" s="15">
        <f>IF(OY11&gt;0,(OY11-OY$10)/OY$10,0)</f>
        <v/>
      </c>
      <c r="PE11" s="18" t="n"/>
      <c r="PF11" s="122" t="n">
        <v>206.23</v>
      </c>
      <c r="PG11" s="68">
        <f>IF(PF11&gt;0,((PF11-PF10)/PF10),0)</f>
        <v/>
      </c>
      <c r="PH11" s="68">
        <f>PG11-$V11</f>
        <v/>
      </c>
      <c r="PI11" s="68">
        <f>IF(PF11&gt;0,(PF11-PI$10)/PI$10,0)</f>
        <v/>
      </c>
      <c r="PJ11" s="14" t="n"/>
      <c r="PK11" s="15">
        <f>IF(PF11&gt;0,(PF11-PF$10)/PF$10,0)</f>
        <v/>
      </c>
      <c r="PM11" s="122" t="n">
        <v>0</v>
      </c>
      <c r="PN11" s="68">
        <f>IF(PM11&gt;0,((PM11-PM10)/PM10),0)</f>
        <v/>
      </c>
      <c r="PO11" s="68">
        <f>PN11-$V11</f>
        <v/>
      </c>
      <c r="PP11" s="68">
        <f>IF(PM11&gt;0,(PM11-PP$10)/PP$10,0)</f>
        <v/>
      </c>
      <c r="PQ11" s="14" t="n"/>
      <c r="PR11" s="15">
        <f>IF(PM11&gt;0,(PM11-PM$10)/PM$10,0)</f>
        <v/>
      </c>
      <c r="PT11" s="122" t="n">
        <v>5.68</v>
      </c>
      <c r="PU11" s="68">
        <f>IF(PT11&gt;0,((PT11-PT10)/PT10),0)</f>
        <v/>
      </c>
      <c r="PV11" s="68">
        <f>PU11-$V11</f>
        <v/>
      </c>
      <c r="PW11" s="68">
        <f>IF(PT11&gt;0,(PT11-PW$10)/PW$10,0)</f>
        <v/>
      </c>
      <c r="PX11" s="14" t="n"/>
      <c r="PY11" s="15">
        <f>IF(PT11&gt;0,(PT11-PT$10)/PT$10,0)</f>
        <v/>
      </c>
      <c r="QA11" s="122" t="n">
        <v>194.08</v>
      </c>
      <c r="QB11" s="68">
        <f>IF(QA11&gt;0,((QA11-QA10)/QA10),0)</f>
        <v/>
      </c>
      <c r="QC11" s="68">
        <f>QB11-$V11</f>
        <v/>
      </c>
      <c r="QD11" s="68">
        <f>IF(QA11&gt;0,(QA11-QD$10)/QD$10,0)</f>
        <v/>
      </c>
      <c r="QE11" s="14" t="n"/>
      <c r="QF11" s="15">
        <f>IF(QA11&gt;0,(QA11-QA$10)/QA$10,0)</f>
        <v/>
      </c>
      <c r="QH11" s="122" t="n">
        <v>1.321</v>
      </c>
      <c r="QI11" s="68">
        <f>IF(QH11&gt;0,((QH11-QH10)/QH10),0)</f>
        <v/>
      </c>
      <c r="QJ11" s="68">
        <f>QI11-$V11</f>
        <v/>
      </c>
      <c r="QK11" s="68">
        <f>IF(QH11&gt;0,(QH11-QK$10)/QK$10,0)</f>
        <v/>
      </c>
      <c r="QL11" s="14" t="n"/>
      <c r="QM11" s="15">
        <f>IF(QH11&gt;0,(QH11-QH$10)/QH$10,0)</f>
        <v/>
      </c>
      <c r="QO11" s="122" t="n">
        <v>12.37</v>
      </c>
      <c r="QP11" s="68">
        <f>IF(QO11&gt;0,((QO11-QO10)/QO10),0)</f>
        <v/>
      </c>
      <c r="QQ11" s="68">
        <f>QP11-$V11</f>
        <v/>
      </c>
      <c r="QR11" s="68">
        <f>IF(QO11&gt;0,(QO11-QR$10)/QR$10,0)</f>
        <v/>
      </c>
      <c r="QS11" s="14" t="n"/>
      <c r="QT11" s="15">
        <f>IF(QO11&gt;0,(QO11-QO$10)/QO$10,0)</f>
        <v/>
      </c>
      <c r="QV11" s="122" t="n">
        <v>2.505</v>
      </c>
      <c r="QW11" s="68">
        <f>IF(QV11&gt;0,((QV11-QV10)/QV10),0)</f>
        <v/>
      </c>
      <c r="QX11" s="68">
        <f>QW11-$V11</f>
        <v/>
      </c>
      <c r="QY11" s="68">
        <f>IF(QV11&gt;0,(QV11-QY$10)/QY$10,0)</f>
        <v/>
      </c>
      <c r="QZ11" s="14" t="n"/>
      <c r="RA11" s="15">
        <f>IF(QV11&gt;0,(QV11-QV$10)/QV$10,0)</f>
        <v/>
      </c>
      <c r="RC11" s="122" t="n">
        <v>24.58</v>
      </c>
      <c r="RD11" s="68">
        <f>IF(RC11&gt;0,((RC11-RC10)/RC10),0)</f>
        <v/>
      </c>
      <c r="RE11" s="68">
        <f>RD11-$V11</f>
        <v/>
      </c>
      <c r="RF11" s="68">
        <f>IF(RC11&gt;0,(RC11-RF$10)/RF$10,0)</f>
        <v/>
      </c>
      <c r="RG11" s="14" t="n"/>
      <c r="RH11" s="15">
        <f>IF(RC11&gt;0,(RC11-RC$10)/RC$10,0)</f>
        <v/>
      </c>
      <c r="RJ11" s="122" t="n">
        <v>200.8</v>
      </c>
      <c r="RK11" s="68">
        <f>IF(RJ11&gt;0,((RJ11-RJ10)/RJ10),0)</f>
        <v/>
      </c>
      <c r="RL11" s="68">
        <f>RK11-$V11</f>
        <v/>
      </c>
      <c r="RM11" s="68">
        <f>IF(RJ11&gt;0,(RJ11-RM$10)/RM$10,0)</f>
        <v/>
      </c>
      <c r="RN11" s="14" t="n"/>
      <c r="RO11" s="15">
        <f>IF(RJ11&gt;0,(RJ11-RJ$10)/RJ$10,0)</f>
        <v/>
      </c>
      <c r="RQ11" s="122" t="n">
        <v>20.76</v>
      </c>
      <c r="RR11" s="68">
        <f>IF(RQ11&gt;0,((RQ11-RQ10)/RQ10),0)</f>
        <v/>
      </c>
      <c r="RS11" s="68">
        <f>RR11-$V11</f>
        <v/>
      </c>
      <c r="RT11" s="68">
        <f>IF(RQ11&gt;0,(RQ11-RT$10)/RT$10,0)</f>
        <v/>
      </c>
      <c r="RU11" s="14" t="n"/>
      <c r="RV11" s="15">
        <f>IF(RQ11&gt;0,(RQ11-RQ$10)/RQ$10,0)</f>
        <v/>
      </c>
      <c r="RX11" s="122" t="n">
        <v>75.19</v>
      </c>
      <c r="RY11" s="68">
        <f>IF(RX11&gt;0,((RX11-RX10)/RX10),0)</f>
        <v/>
      </c>
      <c r="RZ11" s="68">
        <f>RY11-$V11</f>
        <v/>
      </c>
      <c r="SA11" s="68">
        <f>IF(RX11&gt;0,(RX11-SA$10)/SA$10,0)</f>
        <v/>
      </c>
      <c r="SB11" s="14" t="n"/>
      <c r="SC11" s="15">
        <f>IF(RX11&gt;0,(RX11-RX$10)/RX$10,0)</f>
        <v/>
      </c>
      <c r="SE11" s="122" t="n">
        <v>20</v>
      </c>
      <c r="SF11" s="68">
        <f>IF(SE11&gt;0,((SE11-SE10)/SE10),0)</f>
        <v/>
      </c>
      <c r="SG11" s="68">
        <f>SF11-$V11</f>
        <v/>
      </c>
      <c r="SH11" s="68">
        <f>IF(SE11&gt;0,(SE11-SH$10)/SH$10,0)</f>
        <v/>
      </c>
      <c r="SI11" s="14" t="n"/>
      <c r="SJ11" s="15">
        <f>IF(SE11&gt;0,(SE11-SE$10)/SE$10,0)</f>
        <v/>
      </c>
      <c r="SL11" s="122" t="n">
        <v>0.657</v>
      </c>
      <c r="SM11" s="68">
        <f>IF(SL11&gt;0,((SL11-SL10)/SL10),0)</f>
        <v/>
      </c>
      <c r="SN11" s="68">
        <f>SM11-$V11</f>
        <v/>
      </c>
      <c r="SO11" s="68">
        <f>IF(SL11&gt;0,(SL11-SO$10)/SO$10,0)</f>
        <v/>
      </c>
      <c r="SP11" s="14" t="n"/>
      <c r="SQ11" s="15">
        <f>IF(SL11&gt;0,(SL11-SL$10)/SL$10,0)</f>
        <v/>
      </c>
      <c r="SS11" s="122" t="n">
        <v>9.609999999999999</v>
      </c>
      <c r="ST11" s="68">
        <f>IF(SS11&gt;0,((SS11-SS10)/SS10),0)</f>
        <v/>
      </c>
      <c r="SU11" s="68">
        <f>ST11-$V11</f>
        <v/>
      </c>
      <c r="SV11" s="68">
        <f>IF(SS11&gt;0,(SS11-SV$10)/SV$10,0)</f>
        <v/>
      </c>
      <c r="SW11" s="14" t="n"/>
      <c r="SX11" s="15">
        <f>IF(SS11&gt;0,(SS11-SS$10)/SS$10,0)</f>
        <v/>
      </c>
      <c r="SZ11" s="122" t="n">
        <v>16.39</v>
      </c>
      <c r="TA11" s="68">
        <f>IF(SZ11&gt;0,((SZ11-SZ10)/SZ10),0)</f>
        <v/>
      </c>
      <c r="TB11" s="68">
        <f>TA11-$V11</f>
        <v/>
      </c>
      <c r="TC11" s="68">
        <f>IF(SZ11&gt;0,(SZ11-TC$10)/TC$10,0)</f>
        <v/>
      </c>
      <c r="TD11" s="14" t="n"/>
      <c r="TE11" s="15">
        <f>IF(SZ11&gt;0,(SZ11-SZ$10)/SZ$10,0)</f>
        <v/>
      </c>
      <c r="TG11" s="122" t="n">
        <v>0.1805</v>
      </c>
      <c r="TH11" s="68">
        <f>IF(TG11&gt;0,((TG11-TG10)/TG10),0)</f>
        <v/>
      </c>
      <c r="TI11" s="68">
        <f>TH11-$V11</f>
        <v/>
      </c>
      <c r="TJ11" s="68">
        <f>IF(TG11&gt;0,(TG11-TJ$10)/TJ$10,0)</f>
        <v/>
      </c>
      <c r="TK11" s="14" t="n"/>
      <c r="TL11" s="15">
        <f>IF(TG11&gt;0,(TG11-TG$10)/TG$10,0)</f>
        <v/>
      </c>
      <c r="TN11" s="122" t="n">
        <v>29.23</v>
      </c>
      <c r="TO11" s="68">
        <f>IF(TN11&gt;0,((TN11-TN10)/TN10),0)</f>
        <v/>
      </c>
      <c r="TP11" s="68">
        <f>TO11-$V11</f>
        <v/>
      </c>
      <c r="TQ11" s="68">
        <f>IF(TN11&gt;0,(TN11-TQ$10)/TQ$10,0)</f>
        <v/>
      </c>
      <c r="TR11" s="14" t="n"/>
      <c r="TS11" s="15">
        <f>IF(TN11&gt;0,(TN11-TN$10)/TN$10,0)</f>
        <v/>
      </c>
      <c r="TU11" s="122" t="n">
        <v>1.78</v>
      </c>
      <c r="TV11" s="68">
        <f>IF(TU11&gt;0,((TU11-TU10)/TU10),0)</f>
        <v/>
      </c>
      <c r="TW11" s="68">
        <f>TV11-$V11</f>
        <v/>
      </c>
      <c r="TX11" s="68">
        <f>IF(TU11&gt;0,(TU11-TX$10)/TX$10,0)</f>
        <v/>
      </c>
      <c r="TY11" s="14" t="n"/>
      <c r="TZ11" s="15">
        <f>IF(TU11&gt;0,(TU11-TU$10)/TU$10,0)</f>
        <v/>
      </c>
      <c r="UB11" s="122" t="n"/>
      <c r="UC11" s="68">
        <f>IF(UB11&gt;0,((UB11-UB10)/UB10),0)</f>
        <v/>
      </c>
      <c r="UD11" s="68">
        <f>UC11-$V11</f>
        <v/>
      </c>
      <c r="UE11" s="68">
        <f>IF(UB11&gt;0,(UB11-UE$10)/UE$10,0)</f>
        <v/>
      </c>
      <c r="UF11" s="14" t="n"/>
      <c r="UG11" s="15">
        <f>IF(UB11&gt;0,(UB11-UB$10)/UB$10,0)</f>
        <v/>
      </c>
      <c r="UI11" s="122" t="n"/>
      <c r="UJ11" s="68">
        <f>IF(UI11&gt;0,((UI11-UI10)/UI10),0)</f>
        <v/>
      </c>
      <c r="UK11" s="68">
        <f>UJ11-$V11</f>
        <v/>
      </c>
      <c r="UL11" s="68">
        <f>IF(UI11&gt;0,(UI11-UL$10)/UL$10,0)</f>
        <v/>
      </c>
      <c r="UM11" s="14" t="n"/>
      <c r="UN11" s="15">
        <f>IF(UI11&gt;0,(UI11-UI$10)/UI$10,0)</f>
        <v/>
      </c>
      <c r="UP11" s="122" t="n"/>
      <c r="UQ11" s="68">
        <f>IF(UP11&gt;0,((UP11-UP10)/UP10),0)</f>
        <v/>
      </c>
      <c r="UR11" s="68">
        <f>UQ11-$V11</f>
        <v/>
      </c>
      <c r="US11" s="68">
        <f>IF(UP11&gt;0,(UP11-US$10)/US$10,0)</f>
        <v/>
      </c>
      <c r="UT11" s="14" t="n"/>
      <c r="UU11" s="15">
        <f>IF(UP11&gt;0,(UP11-UP$10)/UP$10,0)</f>
        <v/>
      </c>
      <c r="UW11" s="122" t="n"/>
      <c r="UX11" s="68">
        <f>IF(UW11&gt;0,((UW11-UW10)/UW10),0)</f>
        <v/>
      </c>
      <c r="UY11" s="68">
        <f>UX11-$V11</f>
        <v/>
      </c>
      <c r="UZ11" s="68">
        <f>IF(UW11&gt;0,(UW11-UZ$10)/UZ$10,0)</f>
        <v/>
      </c>
      <c r="VA11" s="14" t="n"/>
      <c r="VB11" s="15">
        <f>IF(UW11&gt;0,(UW11-UW$10)/UW$10,0)</f>
        <v/>
      </c>
      <c r="VD11" s="122" t="n"/>
      <c r="VE11" s="68">
        <f>IF(VD11&gt;0,((VD11-VD10)/VD10),0)</f>
        <v/>
      </c>
      <c r="VF11" s="68">
        <f>VE11-$V11</f>
        <v/>
      </c>
      <c r="VG11" s="68">
        <f>IF(VD11&gt;0,(VD11-VG$10)/VG$10,0)</f>
        <v/>
      </c>
      <c r="VH11" s="14" t="n"/>
      <c r="VI11" s="15">
        <f>IF(VD11&gt;0,(VD11-VD$10)/VD$10,0)</f>
        <v/>
      </c>
      <c r="VM11" s="21">
        <f>IF($C11&gt;0,(($IK$5*IG11)+($GT$5*GP11)+($JM$5*JI11)+($JF$5*JB11)+($IY$5*IU11)+($IR$5*IN11)+($ID$5*HZ11)+($HW$5*HS11)+($HP$5*HL11)+($HI$5*HE11)+($GF$5*GB11)+($FY$5*FU11)+($FR$5*FN11)+($FK$5*FG11)+($FD$5*EZ11)+($EW$5*ES11)+($EP$5*EL11)+($EI$5*EE11)+($EB$5*DX11)+($DU$5*DQ11)+($DN$5*DJ11)+($DG$5*DC11)+($CZ$5*CV11)+($CS$5*CO11)+($CL$5*CH11)+($CE$5*CA11)+($BX$5*BT11)+($BQ$5*BM11)+($BJ$5*BF11)+($BC$5*AY11)+($AV$5*AR11)+($AO$5*AK11)+($AH$5*AD11)+($JT$5*JP11)+($KA$5*JW11)+($KO$5*KK11)+($PR$5*PN11)+($GM$5*GI11)+($HA$5*GW11)+($KV$5*KR11)+($KH$5*KD11)+($LC$5*KY11)+($MS$5*MO11)+($ML$5*MH11)+($ME$5*MA11)+($LX$5*LT11)+($LQ$5*LM11)+($LJ$5*LF11)+(MV11*$MZ$5)+(NC11*$NG$5)+(NJ11*$NN$5)+($OI$5*OE11)+($NU$5*NQ11)+($OB$5*NX11)+($PK$5*PG11)+($OP$5*OL11)+($OW$5*OS11)+($PD$5*OZ11)+(PU11*$PY$5)+(QB11*$QF$5)+(QI11*$QM$5)+(QP11*$QT$5)+(QW11*$RA$5)+(RD11*$RH$5)+(RK11*$RO$5)+(RR11*$RV$5)+(RY11*$SC$5)+(SF11*$SJ$5)+(SM11*$SQ$5)+(ST11*$SX$5)+(TA11*$TE$5))+(TH11*$TL$5)+(TO11*$TS$5))/$VM$5</f>
        <v/>
      </c>
      <c r="VN11" s="538" t="n"/>
      <c r="VO11" s="21">
        <f>IF($C11&gt;0,(($IK$5*II11)+($GT$5*GR11)+($JM$5*JK11)+($JF$5*JD11)+($IY$5*IW11)+($IR$5*IP11)+($ID$5*IB11)+($HW$5*HU11)+($HP$5*HN11)+($HI$5*HG11)+($GF$5*GD11)+($FY$5*FW11)+($FR$5*FP11)+($FK$5*FI11)+($FD$5*FB11)+($EW$5*EU11)+($EP$5*EN11)+($EI$5*EG11)+($EB$5*DZ11)+($DU$5*DS11)+($DN$5*DL11)+($DG$5*DE11)+($CZ$5*CX11)+($CS$5*CQ11)+($CL$5*CJ11)+($CE$5*CC11)+($BX$5*BV11)+($BQ$5*BO11)+($BJ$5*BH11)+($BC$5*BA11)+($AV$5*AT11)+($AO$5*AM11)+($AH$5*AF11)+($KO$5*KM11)+($KH$5*KF11)+($KA$5*JY11)+($JT$5*JR11)+($PR$5*PP11)+($GM$5*GK11)+($HA$5*GY11)+($KV$5*KT11)+($LC$5*LA11)+($MS$5*MQ11)+($ML$5*MJ11)+($ME$5*MC11)+($LX$5*LV11)+($LQ$5*LO11)+($LJ$5*LH11)+(MX11*$MZ$5)+(NE11*$NG$5)+(NL11*$NN$5)+($OI$5*OG11)+($NU$5*NS11)+($OB$5*NZ11)+($PD$5*PB11)+($OW$5*OU11)+($OP$5*ON11)+($PK$5*PI11)+($PY$5*PW11)+($QF$5*QD11)+($QM$5*QK11)+($QT$5*QR11)+($RA$5*QY11)+($RH$5*RF11)+($RO$5*RM11)+(RT11*$RV$5)+(SA11*$SC$5)+(SH11*$SJ$5)+(SO11*$SQ$5)+(SV11*$SX$5)+(TC11*$TE$5)+(TJ11*$TL$5)+(TQ11*$TS$5))/$VM$5,0)</f>
        <v/>
      </c>
      <c r="VP11" s="14" t="n"/>
      <c r="VQ11" s="21">
        <f>IF($C11&gt;0,(($IK$5*IK11)+($GT$5*GT11)+($JM$5*JM11)+($JF$5*JF11)+($IY$5*IY11)+($IR$5*IR11)+($ID$5*ID11)+($HW$5*HW11)+($HP$5*HP11)+($HI$5*HI11)+($GF$5*GF11)+($FY$5*FY11)+($FR$5*FR11)+($FK$5*FK11)+($FD$5*FD11)+($EW$5*EW11)+($EP$5*EP11)+($EI$5*EI11)+($EB$5*EB11)+($DU$5*DU11)+($DN$5*DN11)+($DG$5*DG11)+($CZ$5*CZ11)+($CS$5*CS11)+($CL$5*CL11)+($CE$5*CE11)+($BX$5*BX11)+($BQ$5*BQ11)+($BJ$5*BJ11)+($BC$5*BC11)+($AV$5*AV11)+($AO$5*AO11)+($AH$5*AH11)+($KO$5*KO11)+($PR$5*PR11)+($GM$5*GM11)+($HA$5*HA11)+($KH$5*KH11)+($KA$5*KA11)+($JT$5*JT11)+($KV$5*KV11)+($LC$5*LC11)+($MS$5*MS11)+($ML$5*ML11)+($ME$5*ME11)+($LX$5*LX11)+($LQ$5*LQ11)+($LJ$5*LJ11)+($OI$5*OI11)+($NU$5*NU11)+($NN$5*NN11)+($NG$5*NG11)+($MZ$5*MZ11)+(OB11*$OB$5)+($PD$5*PD11)+($OW$5*OW11)+($OP$5*OP11)+($PK$5*PK11)+(PY11*$PY$5)+(QF11*$QF$5)+(QM11*$QM$5)+(QT11*$QT$5)+(RA11*$RA$5)+(RH11*$RH$5)+(RO11*$RO$5)+(RV11*$RV$5)+(SC11*$SC$5)+(SJ11*$SJ$5)+(SQ11*$SQ$5)+(SX11*$SX$5)+(TE11*$TE$5)+(TL11*$TL$5)+(TS11*$TS$5))/$VM$5,0)</f>
        <v/>
      </c>
    </row>
    <row r="12" ht="16" customHeight="1" s="545">
      <c r="A12" s="127" t="n">
        <v>45660</v>
      </c>
      <c r="B12" s="77">
        <f>A12</f>
        <v/>
      </c>
      <c r="C12" s="13" t="n">
        <v>42732.13</v>
      </c>
      <c r="D12" s="138">
        <f>IF(C12&gt;0,C12-C11,0)</f>
        <v/>
      </c>
      <c r="E12" s="68">
        <f>IF(C12&gt;0,D12/C11,0)</f>
        <v/>
      </c>
      <c r="F12" s="15">
        <f>IF(C12&gt;0,(C12-C$10)/C$10,0)</f>
        <v/>
      </c>
      <c r="G12" s="13" t="n">
        <v>5942.48</v>
      </c>
      <c r="H12" s="138">
        <f>IF(G12&gt;0,G12-G11,0)</f>
        <v/>
      </c>
      <c r="I12" s="68">
        <f>IF(G12&gt;0,H12/G11,0)</f>
        <v/>
      </c>
      <c r="J12" s="15">
        <f>IF(G12&gt;0,(G12-G$10)/G$10,0)</f>
        <v/>
      </c>
      <c r="K12" s="13" t="n">
        <v>19621.68</v>
      </c>
      <c r="L12" s="138">
        <f>IF(K12&gt;0,K12-K11,0)</f>
        <v/>
      </c>
      <c r="M12" s="68">
        <f>IF(K12&gt;0,L12/K11,0)</f>
        <v/>
      </c>
      <c r="N12" s="15">
        <f>IF(K12&gt;0,(K12-K$10)/K$10,0)</f>
        <v/>
      </c>
      <c r="O12" s="13" t="n">
        <v>2268.47</v>
      </c>
      <c r="P12" s="138">
        <f>IF(O12&gt;0,O12-O11,0)</f>
        <v/>
      </c>
      <c r="Q12" s="68">
        <f>IF(O12&gt;0,P12/O11,0)</f>
        <v/>
      </c>
      <c r="R12" s="15">
        <f>IF(O12&gt;0,(O12-O$10)/O$10,0)</f>
        <v/>
      </c>
      <c r="S12" s="18">
        <f>IF(O12&gt;0,(((O12*0.7)*Q12)+((K12*0.9)*M12)+((G12*0.65)*I12)+((C12*0.6)*E12))/(O12+K12+G12+C12),0)</f>
        <v/>
      </c>
      <c r="T12" s="121">
        <f>IF(O12&gt;0,(S12*200)+T11,0)</f>
        <v/>
      </c>
      <c r="U12" s="121">
        <f>T12</f>
        <v/>
      </c>
      <c r="V12" s="47">
        <f>IF(T12&gt;0,(T12-T11)/T11,0)</f>
        <v/>
      </c>
      <c r="W12" s="21">
        <f>IF(T12&gt;0,(T12-T$11)/T$11,0)</f>
        <v/>
      </c>
      <c r="X12" s="18">
        <f>IF(T12&gt;0,((Q12+M12+I12+E12)/4),0)</f>
        <v/>
      </c>
      <c r="Y12" s="123" t="n">
        <v>264594.12</v>
      </c>
      <c r="Z12" s="15" t="n">
        <v>2e-06</v>
      </c>
      <c r="AA12" s="21">
        <f>Z12-$V12</f>
        <v/>
      </c>
      <c r="AB12" s="548" t="n"/>
      <c r="AC12" s="122" t="n">
        <v>232.25</v>
      </c>
      <c r="AD12" s="68">
        <f>IF(AC12&gt;0,((AC12-AC11)/AC11),0)</f>
        <v/>
      </c>
      <c r="AE12" s="68">
        <f>IF(AC12&gt;0,AD12-$V12,0)</f>
        <v/>
      </c>
      <c r="AF12" s="68">
        <f>IF(AC12&gt;0,(AC12-AF$10)/AF$10,0)</f>
        <v/>
      </c>
      <c r="AG12" s="14" t="n"/>
      <c r="AH12" s="15">
        <f>IF(AC12&gt;0,(AC12-AC$10)/AC$10,0)</f>
        <v/>
      </c>
      <c r="AI12" s="548" t="n"/>
      <c r="AJ12" s="122" t="n">
        <v>21.44</v>
      </c>
      <c r="AK12" s="68">
        <f>IF(AJ12&gt;0,((AJ12-AJ11)/AJ11),0)</f>
        <v/>
      </c>
      <c r="AL12" s="68">
        <f>IF(AJ12&gt;0,AK12-$V12,0)</f>
        <v/>
      </c>
      <c r="AM12" s="68">
        <f>IF(AJ12&gt;0,(AJ12-AM$10)/AM$10,0)</f>
        <v/>
      </c>
      <c r="AN12" s="14" t="n"/>
      <c r="AO12" s="15">
        <f>IF(AJ12&gt;0,(AJ12-AJ$10)/AJ$10,0)</f>
        <v/>
      </c>
      <c r="AP12" s="548" t="n"/>
      <c r="AQ12" s="122" t="n">
        <v>21.9</v>
      </c>
      <c r="AR12" s="68">
        <f>IF(AQ12&gt;0,((AQ12-AQ11)/AQ11),0)</f>
        <v/>
      </c>
      <c r="AS12" s="68">
        <f>IF(AQ12&gt;0,AR12-$V12,0)</f>
        <v/>
      </c>
      <c r="AT12" s="68">
        <f>IF(AQ12&gt;0,(AQ12-AT$10)/AT$10,0)</f>
        <v/>
      </c>
      <c r="AU12" s="14" t="n"/>
      <c r="AV12" s="15">
        <f>IF(AQ12&gt;0,(AQ12-AQ$10)/AQ$10,0)</f>
        <v/>
      </c>
      <c r="AW12" s="548" t="n"/>
      <c r="AX12" s="122" t="n">
        <v>206.32</v>
      </c>
      <c r="AY12" s="68">
        <f>IF(AX12&gt;0,((AX12-AX11)/AX11),0)</f>
        <v/>
      </c>
      <c r="AZ12" s="68">
        <f>IF(AX12&gt;0,AY12-$V12,0)</f>
        <v/>
      </c>
      <c r="BA12" s="68">
        <f>IF(AX12&gt;0,(AX12-BA$10)/BA$10,0)</f>
        <v/>
      </c>
      <c r="BB12" s="14" t="n"/>
      <c r="BC12" s="15">
        <f>IF(AX12&gt;0,(AX12-AX$10)/AX$10,0)</f>
        <v/>
      </c>
      <c r="BD12" s="548" t="n"/>
      <c r="BE12" s="122" t="n">
        <v>74.3</v>
      </c>
      <c r="BF12" s="68">
        <f>IF(BE12&gt;0,((BE12-BE11)/BE11),0)</f>
        <v/>
      </c>
      <c r="BG12" s="68">
        <f>IF(BE12&gt;0,BF12-$V12,0)</f>
        <v/>
      </c>
      <c r="BH12" s="68" t="n"/>
      <c r="BI12" s="14" t="n"/>
      <c r="BJ12" s="15">
        <f>IF(BE12&gt;0,(BE12-BE$10)/BE$10,0)</f>
        <v/>
      </c>
      <c r="BK12" s="548" t="n"/>
      <c r="BL12" s="122" t="n">
        <v>68.48999999999999</v>
      </c>
      <c r="BM12" s="68">
        <f>IF(BL12&gt;0,((BL12-BL11)/BL11),0)</f>
        <v/>
      </c>
      <c r="BN12" s="68">
        <f>IF(BL12&gt;0,BM12-$V12,0)</f>
        <v/>
      </c>
      <c r="BO12" s="68">
        <f>IF(BL12&gt;0,(BL12-BO$10)/BO$10,0)</f>
        <v/>
      </c>
      <c r="BP12" s="14" t="n"/>
      <c r="BQ12" s="15">
        <f>IF(BL12&gt;0,(BL12-BL$10)/BL$10,0)</f>
        <v/>
      </c>
      <c r="BR12" s="548" t="n"/>
      <c r="BS12" s="122" t="n">
        <v>39.44</v>
      </c>
      <c r="BT12" s="68">
        <f>IF(BS12&gt;0,((BS12-BS11)/BS11),0)</f>
        <v/>
      </c>
      <c r="BU12" s="68">
        <f>IF(BS12&gt;0,BT12-$V12,0)</f>
        <v/>
      </c>
      <c r="BV12" s="68">
        <f>IF(BS12&gt;0,(BS12-BV$10)/BV$10,0)</f>
        <v/>
      </c>
      <c r="BW12" s="14" t="n"/>
      <c r="BX12" s="15">
        <f>IF(BS12&gt;0,(BS12-BS$10)/BS$10,0)</f>
        <v/>
      </c>
      <c r="BY12" s="548" t="n"/>
      <c r="BZ12" s="122" t="n"/>
      <c r="CA12" s="68">
        <f>IF(BZ12&gt;0,((BZ12-BZ11)/BZ11),0)</f>
        <v/>
      </c>
      <c r="CB12" s="68">
        <f>IF(BZ12&gt;0,CA12-$V12,0)</f>
        <v/>
      </c>
      <c r="CC12" s="68">
        <f>IF(BZ12&gt;0,(BZ12-CC$10)/CC$10,0)</f>
        <v/>
      </c>
      <c r="CD12" s="14" t="n"/>
      <c r="CE12" s="15">
        <f>IF(BZ12&gt;0,(BZ12-BZ$10)/BZ$10,0)</f>
        <v/>
      </c>
      <c r="CF12" s="548" t="n"/>
      <c r="CG12" s="122" t="n">
        <v>35</v>
      </c>
      <c r="CH12" s="68">
        <f>IF(CG12&gt;0,((CG12-CG11)/CG11),0)</f>
        <v/>
      </c>
      <c r="CI12" s="68">
        <f>IF(CG12&gt;0,CH12-$V12,0)</f>
        <v/>
      </c>
      <c r="CJ12" s="68">
        <f>IF(CG12&gt;0,(CG12-CJ$10)/CJ$10,0)</f>
        <v/>
      </c>
      <c r="CK12" s="14" t="n"/>
      <c r="CL12" s="15">
        <f>IF(CG12&gt;0,(CG12-CG$10)/CG$10,0)</f>
        <v/>
      </c>
      <c r="CM12" s="548" t="n"/>
      <c r="CN12" s="122" t="n">
        <v>34.29</v>
      </c>
      <c r="CO12" s="68">
        <f>IF(CN12&gt;0,((CN12-CN11)/CN11),0)</f>
        <v/>
      </c>
      <c r="CP12" s="68">
        <f>IF(CN12&gt;0,CO12-$V12,0)</f>
        <v/>
      </c>
      <c r="CQ12" s="68">
        <f>IF(CN12&gt;0,(CN12-CQ$10)/CQ$10,0)</f>
        <v/>
      </c>
      <c r="CR12" s="14" t="n"/>
      <c r="CS12" s="15">
        <f>IF(CN12&gt;0,(CN12-CN$10)/CN$10,0)</f>
        <v/>
      </c>
      <c r="CT12" s="548" t="n"/>
      <c r="CU12" s="122" t="n">
        <v>37.77</v>
      </c>
      <c r="CV12" s="68">
        <f>IF(CU12&gt;0,((CU12-CU11)/CU11),0)</f>
        <v/>
      </c>
      <c r="CW12" s="68">
        <f>IF(CU12&gt;0,CV12-$V12,0)</f>
        <v/>
      </c>
      <c r="CX12" s="68">
        <f>IF(CU12&gt;0,(CU12-CX$10)/CX$10,0)</f>
        <v/>
      </c>
      <c r="CY12" s="14" t="n"/>
      <c r="CZ12" s="15">
        <f>IF(CU12&gt;0,(CU12-CU$10)/CU$10,0)</f>
        <v/>
      </c>
      <c r="DA12" s="548" t="n"/>
      <c r="DB12" s="122" t="n">
        <v>20.61</v>
      </c>
      <c r="DC12" s="68">
        <f>IF(DB12&gt;0,((DB12-DB11)/DB11),0)</f>
        <v/>
      </c>
      <c r="DD12" s="68">
        <f>IF(DB12&gt;0,DC12-$V12,0)</f>
        <v/>
      </c>
      <c r="DE12" s="68">
        <f>IF(DB12&gt;0,(DB12-DE$10)/DE$10,0)</f>
        <v/>
      </c>
      <c r="DF12" s="14" t="n"/>
      <c r="DG12" s="15">
        <f>IF(DB12&gt;0,(DB12-DB$10)/DB$10,0)</f>
        <v/>
      </c>
      <c r="DH12" s="548" t="n"/>
      <c r="DI12" s="122" t="n">
        <v>42.3</v>
      </c>
      <c r="DJ12" s="68">
        <f>IF(DI12&gt;0,((DI12-DI11)/DI11),0)</f>
        <v/>
      </c>
      <c r="DK12" s="68">
        <f>IF(DI12&gt;0,DJ12-$V12,0)</f>
        <v/>
      </c>
      <c r="DL12" s="68">
        <f>IF(DI12&gt;0,(DI12-DL$10)/DL$10,0)</f>
        <v/>
      </c>
      <c r="DM12" s="14" t="n"/>
      <c r="DN12" s="15">
        <f>IF(DI12&gt;0,(DI12-DI$10)/DI$10,0)</f>
        <v/>
      </c>
      <c r="DO12" s="548" t="n"/>
      <c r="DP12" s="122" t="n">
        <v>38.63</v>
      </c>
      <c r="DQ12" s="68">
        <f>IF(DP12&gt;0,((DP12-DP11)/DP11),0)</f>
        <v/>
      </c>
      <c r="DR12" s="68">
        <f>IF(DP12&gt;0,DQ12-$V12,0)</f>
        <v/>
      </c>
      <c r="DS12" s="68" t="n"/>
      <c r="DT12" s="14" t="n"/>
      <c r="DU12" s="15">
        <f>IF(DP12&gt;0,(DP12-DP$10)/DP$10,0)</f>
        <v/>
      </c>
      <c r="DV12" s="18" t="n"/>
      <c r="DW12" s="122" t="n">
        <v>34.98</v>
      </c>
      <c r="DX12" s="68">
        <f>IF(DW12&gt;0,((DW12-DW11)/DW11),0)</f>
        <v/>
      </c>
      <c r="DY12" s="68">
        <f>IF(DW12&gt;0,DX12-$V12,0)</f>
        <v/>
      </c>
      <c r="DZ12" s="68">
        <f>IF(DW12&gt;0,(DW12-DZ$10)/DZ$10,0)</f>
        <v/>
      </c>
      <c r="EA12" s="14" t="n"/>
      <c r="EB12" s="15">
        <f>IF(DW12&gt;0,(DW12-DW$10)/DW$10,0)</f>
        <v/>
      </c>
      <c r="EC12" s="548" t="n"/>
      <c r="ED12" s="122" t="n">
        <v>37.79</v>
      </c>
      <c r="EE12" s="68">
        <f>IF(ED12&gt;0,((ED12-ED11)/ED11),0)</f>
        <v/>
      </c>
      <c r="EF12" s="68">
        <f>IF(ED12&gt;0,EE12-$V12,0)</f>
        <v/>
      </c>
      <c r="EG12" s="68">
        <f>IF(ED12&gt;0,(ED12-EG$10)/EG$10,0)</f>
        <v/>
      </c>
      <c r="EH12" s="14" t="n"/>
      <c r="EI12" s="15">
        <f>IF(ED12&gt;0,(ED12-ED$10)/ED$10,0)</f>
        <v/>
      </c>
      <c r="EJ12" s="548" t="n"/>
      <c r="EK12" s="122" t="n">
        <v>113.65</v>
      </c>
      <c r="EL12" s="68">
        <f>IF(EK12&gt;0,((EK12-EK11)/EK11),0)</f>
        <v/>
      </c>
      <c r="EM12" s="68">
        <f>IF(EK12&gt;0,EL12-$V12,0)</f>
        <v/>
      </c>
      <c r="EN12" s="68">
        <f>IF(EK12&gt;0,(EK12-EN$10)/EN$10,0)</f>
        <v/>
      </c>
      <c r="EO12" s="14" t="n"/>
      <c r="EP12" s="15">
        <f>IF(EK12&gt;0,(EK12-EK$10)/EK$10,0)</f>
        <v/>
      </c>
      <c r="ER12" s="122" t="n">
        <v>39.12</v>
      </c>
      <c r="ES12" s="68">
        <f>IF(ER12&gt;0,((ER12-ER11)/ER11),0)</f>
        <v/>
      </c>
      <c r="ET12" s="68">
        <f>IF(ER12&gt;0,ES12-$V12,0)</f>
        <v/>
      </c>
      <c r="EU12" s="68">
        <f>IF(ER12&gt;0,(ER12-EU$10)/EU$10,0)</f>
        <v/>
      </c>
      <c r="EV12" s="14" t="n"/>
      <c r="EW12" s="15">
        <f>IF(ER12&gt;0,(ER12-ER$10)/ER$10,0)</f>
        <v/>
      </c>
      <c r="EY12" s="122" t="n">
        <v>25.38</v>
      </c>
      <c r="EZ12" s="68">
        <f>IF(EY12&gt;0,((EY12-EY11)/EY11),0)</f>
        <v/>
      </c>
      <c r="FA12" s="68">
        <f>IF(EY12&gt;0,EZ12-$V12,0)</f>
        <v/>
      </c>
      <c r="FB12" s="68" t="n"/>
      <c r="FC12" s="14" t="n"/>
      <c r="FD12" s="15">
        <f>IF(EY12&gt;0,(EY12-EY$10)/EY$10,0)</f>
        <v/>
      </c>
      <c r="FF12" s="122" t="n">
        <v>58.02</v>
      </c>
      <c r="FG12" s="68">
        <f>IF(FF12&gt;0,((FF12-FF11)/FF11),0)</f>
        <v/>
      </c>
      <c r="FH12" s="68">
        <f>IF(FF12&gt;0,FG12-$V12,0)</f>
        <v/>
      </c>
      <c r="FI12" s="68">
        <f>IF(FF12&gt;0,(FF12-FI$10)/FI$10,0)</f>
        <v/>
      </c>
      <c r="FJ12" s="14" t="n"/>
      <c r="FK12" s="15">
        <f>IF(FF12&gt;0,(FF12-FF$10)/FF$10,0)</f>
        <v/>
      </c>
      <c r="FL12" s="548" t="n"/>
      <c r="FM12" s="122" t="n">
        <v>185.15</v>
      </c>
      <c r="FN12" s="68">
        <f>IF(FM12&gt;0,((FM12-FM11)/FM11),0)</f>
        <v/>
      </c>
      <c r="FO12" s="68">
        <f>IF(FM12&gt;0,FN12-$V12,0)</f>
        <v/>
      </c>
      <c r="FP12" s="68">
        <f>IF(FM12&gt;0,(FM12-FP$10)/FP$10,0)</f>
        <v/>
      </c>
      <c r="FQ12" s="14" t="n"/>
      <c r="FR12" s="15">
        <f>IF(FM12&gt;0,(FM12-FM$10)/FM$10,0)</f>
        <v/>
      </c>
      <c r="FS12" s="548" t="n"/>
      <c r="FT12" s="122" t="n">
        <v>89.97</v>
      </c>
      <c r="FU12" s="68">
        <f>IF(FT12&gt;0,((FT12-FT11)/FT11),0)</f>
        <v/>
      </c>
      <c r="FV12" s="68">
        <f>IF(FT12&gt;0,FU12-$V12,0)</f>
        <v/>
      </c>
      <c r="FW12" s="68">
        <f>IF(FT12&gt;0,(FT12-FW$10)/FW$10,0)</f>
        <v/>
      </c>
      <c r="FX12" s="14" t="n"/>
      <c r="FY12" s="15">
        <f>IF(FT12&gt;0,(FT12-FT$10)/FT$10,0)</f>
        <v/>
      </c>
      <c r="FZ12" s="548" t="n"/>
      <c r="GA12" s="122" t="n">
        <v>17.47</v>
      </c>
      <c r="GB12" s="68">
        <f>IF(GA12&gt;0,((GA12-GA11)/GA11),0)</f>
        <v/>
      </c>
      <c r="GC12" s="68">
        <f>IF(GA12&gt;0,GB12-$V12,0)</f>
        <v/>
      </c>
      <c r="GD12" s="68" t="n"/>
      <c r="GE12" s="14" t="n"/>
      <c r="GF12" s="15">
        <f>IF(GA12&gt;0,(GA12-GA$10)/GA$10,0)</f>
        <v/>
      </c>
      <c r="GG12" s="18" t="n"/>
      <c r="GH12" s="122" t="n">
        <v>19.22</v>
      </c>
      <c r="GI12" s="68">
        <f>IF(GH12&gt;0,((GH12-GH11)/GH11),0)</f>
        <v/>
      </c>
      <c r="GJ12" s="68">
        <f>IF(GH12&gt;0,GI12-$V12,0)</f>
        <v/>
      </c>
      <c r="GK12" s="68">
        <f>IF(GH12&gt;0,(GH12-GK$10)/GK$10,0)</f>
        <v/>
      </c>
      <c r="GL12" s="14" t="n"/>
      <c r="GM12" s="15">
        <f>IF(GH12&gt;0,(GH12-GH$10)/GH$10,0)</f>
        <v/>
      </c>
      <c r="GO12" s="122" t="n">
        <v>27.76</v>
      </c>
      <c r="GP12" s="68">
        <f>IF(GO12&gt;0,((GO12-GO11)/GO11),0)</f>
        <v/>
      </c>
      <c r="GQ12" s="68">
        <f>IF(GO12&gt;0,GP12-$V12,0)</f>
        <v/>
      </c>
      <c r="GR12" s="68" t="n"/>
      <c r="GS12" s="14" t="n"/>
      <c r="GT12" s="15">
        <f>IF(GO12&gt;0,(GO12-GO$10)/GO$10,0)</f>
        <v/>
      </c>
      <c r="GV12" s="122" t="n">
        <v>14.01</v>
      </c>
      <c r="GW12" s="68">
        <f>IF(GV12&gt;0,((GV12-GV11)/GV11),0)</f>
        <v/>
      </c>
      <c r="GX12" s="68">
        <f>IF(GV12&gt;0,GW12-$V12,0)</f>
        <v/>
      </c>
      <c r="GY12" s="68">
        <f>IF(GV12&gt;0,(GV12-GY$10)/GY$10,0)</f>
        <v/>
      </c>
      <c r="GZ12" s="14" t="n"/>
      <c r="HA12" s="15">
        <f>IF(GV12&gt;0,(GV12-GV$10)/GV$10,0)</f>
        <v/>
      </c>
      <c r="HD12" s="122" t="n">
        <v>410.44</v>
      </c>
      <c r="HE12" s="68">
        <f>IF(HD12&gt;0,((HD12-HD11)/HD11),0)</f>
        <v/>
      </c>
      <c r="HF12" s="68">
        <f>IF(HD12&gt;0,HE12-$V12,0)</f>
        <v/>
      </c>
      <c r="HG12" s="68">
        <f>IF(HD12&gt;0,(HD12-HG$10)/HG$10,0)</f>
        <v/>
      </c>
      <c r="HH12" s="14" t="n"/>
      <c r="HI12" s="15">
        <f>IF(HD12&gt;0,(HD12-HD$10)/HD$10,0)</f>
        <v/>
      </c>
      <c r="HK12" s="122" t="n">
        <v>27.48</v>
      </c>
      <c r="HL12" s="68">
        <f>IF(HK12&gt;0,((HK12-HK11)/HK11),0)</f>
        <v/>
      </c>
      <c r="HM12" s="68">
        <f>IF(HK12&gt;0,HL12-$V12,0)</f>
        <v/>
      </c>
      <c r="HN12" s="68">
        <f>IF(HK12&gt;0,(HK12-HN$10)/HN$10,0)</f>
        <v/>
      </c>
      <c r="HO12" s="14" t="n"/>
      <c r="HP12" s="15">
        <f>IF(HK12&gt;0,(HK12-HK$10)/HK$10,0)</f>
        <v/>
      </c>
      <c r="HR12" s="122" t="n">
        <v>107.88</v>
      </c>
      <c r="HS12" s="68">
        <f>IF(HR12&gt;0,((HR12-HR11)/HR11),0)</f>
        <v/>
      </c>
      <c r="HT12" s="68">
        <f>IF(HR12&gt;0,HS12-$V12,0)</f>
        <v/>
      </c>
      <c r="HU12" s="68">
        <f>IF(HR12&gt;0,(HR12-HU$10)/HU$10,0)</f>
        <v/>
      </c>
      <c r="HV12" s="14" t="n"/>
      <c r="HW12" s="15">
        <f>IF(HR12&gt;0,(HR12-HR$10)/HR$10,0)</f>
        <v/>
      </c>
      <c r="HY12" s="122" t="n">
        <v>144.47</v>
      </c>
      <c r="HZ12" s="68">
        <f>IF(HY12&gt;0,((HY12-HY11)/HY11),0)</f>
        <v/>
      </c>
      <c r="IA12" s="68">
        <f>IF(HY12&gt;0,HZ12-$V12,0)</f>
        <v/>
      </c>
      <c r="IB12" s="68">
        <f>IF(HY12&gt;0,(HY12-IB$10)/IB$10,0)</f>
        <v/>
      </c>
      <c r="IC12" s="14" t="n"/>
      <c r="ID12" s="15">
        <f>IF(HY12&gt;0,(HY12-HY$10)/HY$10,0)</f>
        <v/>
      </c>
      <c r="IF12" s="122" t="n">
        <v>232.55</v>
      </c>
      <c r="IG12" s="68">
        <f>IF(IF12&gt;0,((IF12-IF11)/IF11),0)</f>
        <v/>
      </c>
      <c r="IH12" s="68">
        <f>IF(IF12&gt;0,IG12-$V12,0)</f>
        <v/>
      </c>
      <c r="II12" s="68">
        <f>IF(IF12&gt;0,(IF12-II$10)/II$10,0)</f>
        <v/>
      </c>
      <c r="IJ12" s="14" t="n"/>
      <c r="IK12" s="15">
        <f>IF(IF12&gt;0,(IF12-IF$10)/IF$10,0)</f>
        <v/>
      </c>
      <c r="IM12" s="122" t="n">
        <v>186.62</v>
      </c>
      <c r="IN12" s="68">
        <f>IF(IM12&gt;0,((IM12-IM11)/IM11),0)</f>
        <v/>
      </c>
      <c r="IO12" s="68">
        <f>IF(IM12&gt;0,IN12-$V12,0)</f>
        <v/>
      </c>
      <c r="IP12" s="68">
        <f>IF(IM12&gt;0,(IM12-IP$10)/IP$10,0)</f>
        <v/>
      </c>
      <c r="IQ12" s="14" t="n"/>
      <c r="IR12" s="15">
        <f>IF(IM12&gt;0,(IM12-IM$10)/IM$10,0)</f>
        <v/>
      </c>
      <c r="IT12" s="122" t="n">
        <v>53.12</v>
      </c>
      <c r="IU12" s="68">
        <f>IF(IT12&gt;0,((IT12-IT11)/IT11),0)</f>
        <v/>
      </c>
      <c r="IV12" s="68">
        <f>IF(IT12&gt;0,IU12-$V12,0)</f>
        <v/>
      </c>
      <c r="IW12" s="68">
        <f>IF(IT12&gt;0,(IT12-IW$10)/IW$10,0)</f>
        <v/>
      </c>
      <c r="IX12" s="14" t="n"/>
      <c r="IY12" s="15">
        <f>IF(IT12&gt;0,(IT12-IT$10)/IT$10,0)</f>
        <v/>
      </c>
      <c r="JA12" s="122" t="n">
        <v>604.63</v>
      </c>
      <c r="JB12" s="68">
        <f>IF(JA12&gt;0,((JA12-JA11)/JA11),0)</f>
        <v/>
      </c>
      <c r="JC12" s="68">
        <f>IF(JA12&gt;0,JB12-$V12,0)</f>
        <v/>
      </c>
      <c r="JD12" s="68">
        <f>IF(JA12&gt;0,(JA12-JD$10)/JD$10,0)</f>
        <v/>
      </c>
      <c r="JE12" s="14" t="n"/>
      <c r="JF12" s="15">
        <f>IF(JA12&gt;0,(JA12-JA$10)/JA$10,0)</f>
        <v/>
      </c>
      <c r="JH12" s="122" t="n">
        <v>423.35</v>
      </c>
      <c r="JI12" s="68">
        <f>IF(JH12&gt;0,((JH12-JH11)/JH11),0)</f>
        <v/>
      </c>
      <c r="JJ12" s="68">
        <f>IF(JH12&gt;0,JI12-$V12,0)</f>
        <v/>
      </c>
      <c r="JK12" s="68">
        <f>IF(JH12&gt;0,(JH12-JK$10)/JK$10,0)</f>
        <v/>
      </c>
      <c r="JL12" s="14" t="n"/>
      <c r="JM12" s="15">
        <f>IF(JH12&gt;0,(JH12-JH$10)/JH$10,0)</f>
        <v/>
      </c>
      <c r="JO12" s="122" t="n">
        <v>10.47</v>
      </c>
      <c r="JP12" s="68">
        <f>IF(JO12&gt;0,((JO12-JO11)/JO11),0)</f>
        <v/>
      </c>
      <c r="JQ12" s="68">
        <f>IF(JO12&gt;0,JP12-$V12,0)</f>
        <v/>
      </c>
      <c r="JR12" s="68">
        <f>IF(JO12&gt;0,(JO12-JR$10)/JR$10,0)</f>
        <v/>
      </c>
      <c r="JS12" s="14" t="n"/>
      <c r="JT12" s="15">
        <f>IF(JO12&gt;0,(JO12-JO$10)/JO$10,0)</f>
        <v/>
      </c>
      <c r="JV12" s="122" t="n">
        <v>2.1</v>
      </c>
      <c r="JW12" s="68">
        <f>IF(JV12&gt;0,((JV12-JV11)/JV11),0)</f>
        <v/>
      </c>
      <c r="JX12" s="68">
        <f>IF(JV12&gt;0,JW12-$V12,0)</f>
        <v/>
      </c>
      <c r="JY12" s="68">
        <f>IF(JV12&gt;0,(JV12-JY$10)/JY$10,0)</f>
        <v/>
      </c>
      <c r="JZ12" s="14" t="n"/>
      <c r="KA12" s="15">
        <f>IF(JV12&gt;0,(JV12-JV$10)/JV$10,0)</f>
        <v/>
      </c>
      <c r="KC12" s="122" t="n">
        <v>22.49</v>
      </c>
      <c r="KD12" s="68">
        <f>IF(KC12&gt;0,((KC12-KC11)/KC11),0)</f>
        <v/>
      </c>
      <c r="KE12" s="68">
        <f>IF(KC12&gt;0,KD12-$V12,0)</f>
        <v/>
      </c>
      <c r="KF12" s="68">
        <f>IF(KC12&gt;0,(KC12-KF$10)/KF$10,0)</f>
        <v/>
      </c>
      <c r="KG12" s="14" t="n"/>
      <c r="KH12" s="15">
        <f>IF(KC12&gt;0,(KC12-KC$10)/KC$10,0)</f>
        <v/>
      </c>
      <c r="KI12" s="18" t="n"/>
      <c r="KJ12" s="122" t="n">
        <v>72.39</v>
      </c>
      <c r="KK12" s="68">
        <f>IF(KJ12&gt;0,((KJ12-KJ11)/KJ11),0)</f>
        <v/>
      </c>
      <c r="KL12" s="68">
        <f>IF(KJ12&gt;0,KK12-$V12,0)</f>
        <v/>
      </c>
      <c r="KM12" s="68">
        <f>IF(KJ12&gt;0,(KJ12-KM$10)/KM$10,0)</f>
        <v/>
      </c>
      <c r="KN12" s="14" t="n"/>
      <c r="KO12" s="15">
        <f>IF(KJ12&gt;0,(KJ12-KJ$10)/KJ$10,0)</f>
        <v/>
      </c>
      <c r="KQ12" s="122" t="n">
        <v>1.014</v>
      </c>
      <c r="KR12" s="68">
        <f>IF(KQ12&gt;0,((KQ12-KQ11)/KQ11),0)</f>
        <v/>
      </c>
      <c r="KS12" s="68">
        <f>IF(KQ12&gt;0,KR12-$V12,0)</f>
        <v/>
      </c>
      <c r="KT12" s="68">
        <f>IF(KQ12&gt;0,(KQ12-KT$10)/KT$10,0)</f>
        <v/>
      </c>
      <c r="KU12" s="14" t="n"/>
      <c r="KV12" s="15">
        <f>IF(KQ12&gt;0,(KQ12-KQ$10)/KQ$10,0)</f>
        <v/>
      </c>
      <c r="KW12" s="18" t="n"/>
      <c r="KX12" s="122" t="n">
        <v>25.64</v>
      </c>
      <c r="KY12" s="68">
        <f>IF(KX12&gt;0,((KX12-KX11)/KX11),0)</f>
        <v/>
      </c>
      <c r="KZ12" s="68">
        <f>IF(KX12&gt;0,KY12-$V12,0)</f>
        <v/>
      </c>
      <c r="LA12" s="68">
        <f>IF(KX12&gt;0,(KX12-LA$10)/LA$10,0)</f>
        <v/>
      </c>
      <c r="LB12" s="14" t="n"/>
      <c r="LC12" s="15">
        <f>IF(KX12&gt;0,(KX12-KX$10)/KX$10,0)</f>
        <v/>
      </c>
      <c r="LD12" s="18" t="n"/>
      <c r="LE12" s="122" t="n">
        <v>47.01</v>
      </c>
      <c r="LF12" s="68">
        <f>IF(LE12&gt;0,((LE12-LE11)/LE11),0)</f>
        <v/>
      </c>
      <c r="LG12" s="68">
        <f>IF(LE12&gt;0,LF12-$V12,0)</f>
        <v/>
      </c>
      <c r="LH12" s="68">
        <f>IF(LE12&gt;0,(LE12-LH$10)/LH$10,0)</f>
        <v/>
      </c>
      <c r="LI12" s="14" t="n"/>
      <c r="LJ12" s="15">
        <f>IF(LE12&gt;0,(LE12-LE$10)/LE$10,0)</f>
        <v/>
      </c>
      <c r="LL12" s="122" t="n">
        <v>81.08</v>
      </c>
      <c r="LM12" s="68">
        <f>IF(LL12&gt;0,((LL12-LL11)/LL11),0)</f>
        <v/>
      </c>
      <c r="LN12" s="68">
        <f>IF(LL12&gt;0,LM12-$V12,0)</f>
        <v/>
      </c>
      <c r="LO12" s="68">
        <f>IF(LL12&gt;0,(LL12-LO$10)/LO$10,0)</f>
        <v/>
      </c>
      <c r="LP12" s="14" t="n"/>
      <c r="LQ12" s="15">
        <f>IF(LL12&gt;0,(LL12-LL$10)/LL$10,0)</f>
        <v/>
      </c>
      <c r="LS12" s="122" t="n">
        <v>9.75</v>
      </c>
      <c r="LT12" s="68">
        <f>IF(LS12&gt;0,((LS12-LS11)/LS11),0)</f>
        <v/>
      </c>
      <c r="LU12" s="68">
        <f>IF(LS12&gt;0,LT12-$V12,0)</f>
        <v/>
      </c>
      <c r="LV12" s="68" t="n"/>
      <c r="LW12" s="14" t="n"/>
      <c r="LX12" s="15">
        <f>IF(LS12&gt;0,(LS12-LS$10)/LS$10,0)</f>
        <v/>
      </c>
      <c r="LZ12" s="122" t="n">
        <v>13.82</v>
      </c>
      <c r="MA12" s="68">
        <f>IF(LZ12&gt;0,((LZ12-LZ11)/LZ11),0)</f>
        <v/>
      </c>
      <c r="MB12" s="68">
        <f>IF(LZ12&gt;0,MA12-$V12,0)</f>
        <v/>
      </c>
      <c r="MC12" s="68">
        <f>IF(LZ12&gt;0,(LZ12-MC$10)/MC$10,0)</f>
        <v/>
      </c>
      <c r="MD12" s="14" t="n"/>
      <c r="ME12" s="15">
        <f>IF(LZ12&gt;0,(LZ12-LZ$10)/LZ$10,0)</f>
        <v/>
      </c>
      <c r="MG12" s="122" t="n">
        <v>27.22</v>
      </c>
      <c r="MH12" s="68">
        <f>IF(MG12&gt;0,((MG12-MG11)/MG11),0)</f>
        <v/>
      </c>
      <c r="MI12" s="68">
        <f>IF(MG12&gt;0,MH12-$V12,0)</f>
        <v/>
      </c>
      <c r="MJ12" s="68">
        <f>IF(MG12&gt;0,(MG12-MJ$10)/MJ$10,0)</f>
        <v/>
      </c>
      <c r="MK12" s="14" t="n"/>
      <c r="ML12" s="15">
        <f>IF(MG12&gt;0,(MG12-MG$10)/MG$10,0)</f>
        <v/>
      </c>
      <c r="MN12" s="122" t="n">
        <v>113.44</v>
      </c>
      <c r="MO12" s="68">
        <f>IF(MN12&gt;0,((MN12-MN11)/MN11),0)</f>
        <v/>
      </c>
      <c r="MP12" s="68">
        <f>IF(MN12&gt;0,MO12-$V12,0)</f>
        <v/>
      </c>
      <c r="MQ12" s="68">
        <f>IF(MN12&gt;0,(MN12-MQ$10)/MQ$10,0)</f>
        <v/>
      </c>
      <c r="MR12" s="14" t="n"/>
      <c r="MS12" s="15">
        <f>IF(MN12&gt;0,(MN12-MN$10)/MN$10,0)</f>
        <v/>
      </c>
      <c r="MU12" s="122" t="n">
        <v>11.08</v>
      </c>
      <c r="MV12" s="68">
        <f>IF(MU12&gt;0,((MU12-MU11)/MU11),0)</f>
        <v/>
      </c>
      <c r="MW12" s="68">
        <f>IF(MU12&gt;0,MV12-$V12,0)</f>
        <v/>
      </c>
      <c r="MX12" s="68">
        <f>IF(MU12&gt;0,(MU12-MX$10)/MX$10,0)</f>
        <v/>
      </c>
      <c r="MY12" s="14" t="n"/>
      <c r="MZ12" s="15">
        <f>IF(MU12&gt;0,(MU12-MU$10)/MU$10,0)</f>
        <v/>
      </c>
      <c r="NB12" s="122" t="n">
        <v>171.95</v>
      </c>
      <c r="NC12" s="68">
        <f>IF(NB12&gt;0,((NB12-NB11)/NB11),0)</f>
        <v/>
      </c>
      <c r="ND12" s="68">
        <f>IF(NB12&gt;0,NC12-$V12,0)</f>
        <v/>
      </c>
      <c r="NE12" s="68">
        <f>IF(NB12&gt;0,(NB12-NE$10)/NE$10,0)</f>
        <v/>
      </c>
      <c r="NF12" s="14" t="n"/>
      <c r="NG12" s="15">
        <f>IF(NB12&gt;0,(NB12-NB$10)/NB$10,0)</f>
        <v/>
      </c>
      <c r="NI12" s="122" t="n">
        <v>5.09</v>
      </c>
      <c r="NJ12" s="68">
        <f>IF(NI12&gt;0,((NI12-NI11)/NI11),0)</f>
        <v/>
      </c>
      <c r="NK12" s="68">
        <f>IF(NI12&gt;0,NJ12-$V12,0)</f>
        <v/>
      </c>
      <c r="NL12" s="68">
        <f>IF(NI12&gt;0,(NI12-NL$10)/NL$10,0)</f>
        <v/>
      </c>
      <c r="NM12" s="14" t="n"/>
      <c r="NN12" s="15">
        <f>IF(NI12&gt;0,(NI12-NI$10)/NI$10,0)</f>
        <v/>
      </c>
      <c r="NP12" s="122" t="n">
        <v>354.33</v>
      </c>
      <c r="NQ12" s="68">
        <f>IF(NP12&gt;0,((NP12-NP11)/NP11),0)</f>
        <v/>
      </c>
      <c r="NR12" s="68">
        <f>IF(NP12&gt;0,NQ12-$V12,0)</f>
        <v/>
      </c>
      <c r="NS12" s="68">
        <f>IF(NP12&gt;0,(NP12-NS$10)/NS$10,0)</f>
        <v/>
      </c>
      <c r="NT12" s="14" t="n"/>
      <c r="NU12" s="15">
        <f>IF(NP12&gt;0,(NP12-NP$10)/NP$10,0)</f>
        <v/>
      </c>
      <c r="NW12" s="122" t="n">
        <v>191.79</v>
      </c>
      <c r="NX12" s="68">
        <f>IF(NW12&gt;0,((NW12-NW11)/NW11),0)</f>
        <v/>
      </c>
      <c r="NY12" s="68">
        <f>IF(NW12&gt;0,NX12-$V12,0)</f>
        <v/>
      </c>
      <c r="NZ12" s="68">
        <f>IF(NW12&gt;0,(NW12-NZ$10)/NZ$10,0)</f>
        <v/>
      </c>
      <c r="OA12" s="14" t="n"/>
      <c r="OB12" s="15">
        <f>IF(NW12&gt;0,(NW12-NW$10)/NW$10,0)</f>
        <v/>
      </c>
      <c r="OD12" s="122" t="n">
        <v>1.6</v>
      </c>
      <c r="OE12" s="68">
        <f>IF(OD12&gt;0,((OD12-OD11)/OD11),0)</f>
        <v/>
      </c>
      <c r="OF12" s="68">
        <f>IF(OD12&gt;0,OE12-$V12,0)</f>
        <v/>
      </c>
      <c r="OG12" s="68">
        <f>IF(OD12&gt;0,(OD12-OG$10)/OG$10,0)</f>
        <v/>
      </c>
      <c r="OH12" s="14" t="n"/>
      <c r="OI12" s="15">
        <f>IF(OD12&gt;0,(OD12-OD$10)/OD$10,0)</f>
        <v/>
      </c>
      <c r="OK12" s="122" t="n">
        <v>81.19</v>
      </c>
      <c r="OL12" s="68">
        <f>IF(OK12&gt;0,((OK12-OK11)/OK11),0)</f>
        <v/>
      </c>
      <c r="OM12" s="68">
        <f>IF(OK12&gt;0,OL12-$V12,0)</f>
        <v/>
      </c>
      <c r="ON12" s="68">
        <f>IF(OK12&gt;0,(OK12-ON$10)/ON$10,0)</f>
        <v/>
      </c>
      <c r="OO12" s="14" t="n"/>
      <c r="OP12" s="15">
        <f>IF(OK12&gt;0,(OK12-OK$10)/OK$10,0)</f>
        <v/>
      </c>
      <c r="OR12" s="122" t="n">
        <v>1.25</v>
      </c>
      <c r="OS12" s="68">
        <f>IF(OR12&gt;0,((OR12-OR11)/OR11),0)</f>
        <v/>
      </c>
      <c r="OT12" s="68">
        <f>IF(OR12&gt;0,OS12-$V12,0)</f>
        <v/>
      </c>
      <c r="OU12" s="68">
        <f>IF(OR12&gt;0,(OR12-OU$10)/OU$10,0)</f>
        <v/>
      </c>
      <c r="OV12" s="14" t="n"/>
      <c r="OW12" s="15">
        <f>IF(OR12&gt;0,(OR12-OR$10)/OR$10,0)</f>
        <v/>
      </c>
      <c r="OY12" s="122" t="n">
        <v>114.7</v>
      </c>
      <c r="OZ12" s="68">
        <f>IF(OY12&gt;0,((OY12-OY11)/OY11),0)</f>
        <v/>
      </c>
      <c r="PA12" s="68">
        <f>IF(OY12&gt;0,OZ12-$V12,0)</f>
        <v/>
      </c>
      <c r="PB12" s="68" t="n"/>
      <c r="PC12" s="14" t="n"/>
      <c r="PD12" s="15">
        <f>IF(OY12&gt;0,(OY12-OY$10)/OY$10,0)</f>
        <v/>
      </c>
      <c r="PE12" s="18" t="n"/>
      <c r="PF12" s="122" t="n">
        <v>208.61</v>
      </c>
      <c r="PG12" s="68">
        <f>IF(PF12&gt;0,((PF12-PF11)/PF11),0)</f>
        <v/>
      </c>
      <c r="PH12" s="68">
        <f>IF(PF12&gt;0,PG12-$V12,0)</f>
        <v/>
      </c>
      <c r="PI12" s="68">
        <f>IF(PF12&gt;0,(PF12-PI$10)/PI$10,0)</f>
        <v/>
      </c>
      <c r="PJ12" s="14" t="n"/>
      <c r="PK12" s="15">
        <f>IF(PF12&gt;0,(PF12-PF$10)/PF$10,0)</f>
        <v/>
      </c>
      <c r="PM12" s="122" t="n"/>
      <c r="PN12" s="68">
        <f>IF(PM12&gt;0,((PM12-PM11)/PM11),0)</f>
        <v/>
      </c>
      <c r="PO12" s="68">
        <f>PN12-$V12</f>
        <v/>
      </c>
      <c r="PP12" s="68">
        <f>IF(PM12&gt;0,(PM12-PP$10)/PP$10,0)</f>
        <v/>
      </c>
      <c r="PQ12" s="14" t="n"/>
      <c r="PR12" s="15">
        <f>IF(PM12&gt;0,(PM12-PM$10)/PM$10,0)</f>
        <v/>
      </c>
      <c r="PT12" s="122" t="n">
        <v>5.74</v>
      </c>
      <c r="PU12" s="68">
        <f>IF(PT12&gt;0,((PT12-PT11)/PT11),0)</f>
        <v/>
      </c>
      <c r="PV12" s="68">
        <f>IF(PT12&gt;0,PU12-$V12,0)</f>
        <v/>
      </c>
      <c r="PW12" s="68">
        <f>IF(PT12&gt;0,(PT12-PW$10)/PW$10,0)</f>
        <v/>
      </c>
      <c r="PX12" s="14" t="n"/>
      <c r="PY12" s="15">
        <f>IF(PT12&gt;0,(PT12-PT$10)/PT$10,0)</f>
        <v/>
      </c>
      <c r="QA12" s="122" t="n">
        <v>201.25</v>
      </c>
      <c r="QB12" s="68">
        <f>IF(QA12&gt;0,((QA12-QA11)/QA11),0)</f>
        <v/>
      </c>
      <c r="QC12" s="68">
        <f>IF(QA12&gt;0,QB12-$V12,0)</f>
        <v/>
      </c>
      <c r="QD12" s="68">
        <f>IF(QA12&gt;0,(QA12-QD$10)/QD$10,0)</f>
        <v/>
      </c>
      <c r="QE12" s="14" t="n"/>
      <c r="QF12" s="15">
        <f>IF(QA12&gt;0,(QA12-QA$10)/QA$10,0)</f>
        <v/>
      </c>
      <c r="QH12" s="122" t="n">
        <v>1.3</v>
      </c>
      <c r="QI12" s="68">
        <f>IF(QH12&gt;0,((QH12-QH11)/QH11),0)</f>
        <v/>
      </c>
      <c r="QJ12" s="68">
        <f>IF(QH12&gt;0,QI12-$V12,0)</f>
        <v/>
      </c>
      <c r="QK12" s="68">
        <f>IF(QH12&gt;0,(QH12-QK$10)/QK$10,0)</f>
        <v/>
      </c>
      <c r="QL12" s="14" t="n"/>
      <c r="QM12" s="15">
        <f>IF(QH12&gt;0,(QH12-QH$10)/QH$10,0)</f>
        <v/>
      </c>
      <c r="QO12" s="122" t="n">
        <v>12.35</v>
      </c>
      <c r="QP12" s="68">
        <f>IF(QO12&gt;0,((QO12-QO11)/QO11),0)</f>
        <v/>
      </c>
      <c r="QQ12" s="68">
        <f>IF(QO12&gt;0,QP12-$V12,0)</f>
        <v/>
      </c>
      <c r="QR12" s="68">
        <f>IF(QO12&gt;0,(QO12-QR$10)/QR$10,0)</f>
        <v/>
      </c>
      <c r="QS12" s="14" t="n"/>
      <c r="QT12" s="15">
        <f>IF(QO12&gt;0,(QO12-QO$10)/QO$10,0)</f>
        <v/>
      </c>
      <c r="QV12" s="122" t="n">
        <v>2.463</v>
      </c>
      <c r="QW12" s="68">
        <f>IF(QV12&gt;0,((QV12-QV11)/QV11),0)</f>
        <v/>
      </c>
      <c r="QX12" s="68">
        <f>IF(QV12&gt;0,QW12-$V12,0)</f>
        <v/>
      </c>
      <c r="QY12" s="68">
        <f>IF(QV12&gt;0,(QV12-QY$10)/QY$10,0)</f>
        <v/>
      </c>
      <c r="QZ12" s="14" t="n"/>
      <c r="RA12" s="15">
        <f>IF(QV12&gt;0,(QV12-QV$10)/QV$10,0)</f>
        <v/>
      </c>
      <c r="RC12" s="122" t="n">
        <v>24.94</v>
      </c>
      <c r="RD12" s="68">
        <f>IF(RC12&gt;0,((RC12-RC11)/RC11),0)</f>
        <v/>
      </c>
      <c r="RE12" s="68">
        <f>IF(RC12&gt;0,RD12-$V12,0)</f>
        <v/>
      </c>
      <c r="RF12" s="68">
        <f>IF(RC12&gt;0,(RC12-RF$10)/RF$10,0)</f>
        <v/>
      </c>
      <c r="RG12" s="14" t="n"/>
      <c r="RH12" s="15">
        <f>IF(RC12&gt;0,(RC12-RC$10)/RC$10,0)</f>
        <v/>
      </c>
      <c r="RJ12" s="122" t="n">
        <v>207.8</v>
      </c>
      <c r="RK12" s="68">
        <f>IF(RJ12&gt;0,((RJ12-RJ11)/RJ11),0)</f>
        <v/>
      </c>
      <c r="RL12" s="68">
        <f>RK12-$V12</f>
        <v/>
      </c>
      <c r="RM12" s="68">
        <f>IF(RJ12&gt;0,(RJ12-RM$10)/RM$10,0)</f>
        <v/>
      </c>
      <c r="RN12" s="14" t="n"/>
      <c r="RO12" s="15">
        <f>IF(RJ12&gt;0,(RJ12-RJ$10)/RJ$10,0)</f>
        <v/>
      </c>
      <c r="RQ12" s="122" t="n">
        <v>20.13</v>
      </c>
      <c r="RR12" s="68">
        <f>IF(RQ12&gt;0,((RQ12-RQ11)/RQ11),0)</f>
        <v/>
      </c>
      <c r="RS12" s="68">
        <f>RR12-$V12</f>
        <v/>
      </c>
      <c r="RT12" s="68">
        <f>IF(RQ12&gt;0,(RQ12-RT$10)/RT$10,0)</f>
        <v/>
      </c>
      <c r="RU12" s="14" t="n"/>
      <c r="RV12" s="15">
        <f>IF(RQ12&gt;0,(RQ12-RQ$10)/RQ$10,0)</f>
        <v/>
      </c>
      <c r="RX12" s="122" t="n">
        <v>79.89</v>
      </c>
      <c r="RY12" s="68">
        <f>IF(RX12&gt;0,((RX12-RX11)/RX11),0)</f>
        <v/>
      </c>
      <c r="RZ12" s="68">
        <f>RY12-$V12</f>
        <v/>
      </c>
      <c r="SA12" s="68">
        <f>IF(RX12&gt;0,(RX12-SA$10)/SA$10,0)</f>
        <v/>
      </c>
      <c r="SB12" s="14" t="n"/>
      <c r="SC12" s="15">
        <f>IF(RX12&gt;0,(RX12-RX$10)/RX$10,0)</f>
        <v/>
      </c>
      <c r="SE12" s="122" t="n">
        <v>19.02</v>
      </c>
      <c r="SF12" s="68">
        <f>IF(SE12&gt;0,((SE12-SE11)/SE11),0)</f>
        <v/>
      </c>
      <c r="SG12" s="68">
        <f>SF12-$V12</f>
        <v/>
      </c>
      <c r="SH12" s="68">
        <f>IF(SE12&gt;0,(SE12-SH$10)/SH$10,0)</f>
        <v/>
      </c>
      <c r="SI12" s="14" t="n"/>
      <c r="SJ12" s="15">
        <f>IF(SE12&gt;0,(SE12-SE$10)/SE$10,0)</f>
        <v/>
      </c>
      <c r="SL12" s="122" t="n">
        <v>0.6870000000000001</v>
      </c>
      <c r="SM12" s="68">
        <f>IF(SL12&gt;0,((SL12-SL11)/SL11),0)</f>
        <v/>
      </c>
      <c r="SN12" s="68">
        <f>SM12-$V12</f>
        <v/>
      </c>
      <c r="SO12" s="68">
        <f>IF(SL12&gt;0,(SL12-SO$10)/SO$10,0)</f>
        <v/>
      </c>
      <c r="SP12" s="14" t="n"/>
      <c r="SQ12" s="15">
        <f>IF(SL12&gt;0,(SL12-SL$10)/SL$10,0)</f>
        <v/>
      </c>
      <c r="SS12" s="122" t="n">
        <v>9.140000000000001</v>
      </c>
      <c r="ST12" s="68">
        <f>IF(SS12&gt;0,((SS12-SS11)/SS11),0)</f>
        <v/>
      </c>
      <c r="SU12" s="68">
        <f>ST12-$V12</f>
        <v/>
      </c>
      <c r="SV12" s="68">
        <f>IF(SS12&gt;0,(SS12-SV$10)/SV$10,0)</f>
        <v/>
      </c>
      <c r="SW12" s="14" t="n"/>
      <c r="SX12" s="15">
        <f>IF(SS12&gt;0,(SS12-SS$10)/SS$10,0)</f>
        <v/>
      </c>
      <c r="SZ12" s="122" t="n">
        <v>18.2</v>
      </c>
      <c r="TA12" s="68">
        <f>IF(SZ12&gt;0,((SZ12-SZ11)/SZ11),0)</f>
        <v/>
      </c>
      <c r="TB12" s="68">
        <f>TA12-$V12</f>
        <v/>
      </c>
      <c r="TC12" s="68">
        <f>IF(SZ12&gt;0,(SZ12-TC$10)/TC$10,0)</f>
        <v/>
      </c>
      <c r="TD12" s="14" t="n"/>
      <c r="TE12" s="15">
        <f>IF(SZ12&gt;0,(SZ12-SZ$10)/SZ$10,0)</f>
        <v/>
      </c>
      <c r="TG12" s="122" t="n">
        <v>0.1793</v>
      </c>
      <c r="TH12" s="68">
        <f>IF(TG12&gt;0,((TG12-TG11)/TG11),0)</f>
        <v/>
      </c>
      <c r="TI12" s="68">
        <f>TH12-$V12</f>
        <v/>
      </c>
      <c r="TJ12" s="68">
        <f>IF(TG12&gt;0,(TG12-TJ$10)/TJ$10,0)</f>
        <v/>
      </c>
      <c r="TK12" s="14" t="n"/>
      <c r="TL12" s="15">
        <f>IF(TG12&gt;0,(TG12-TG$10)/TG$10,0)</f>
        <v/>
      </c>
      <c r="TN12" s="122" t="n">
        <v>28.6</v>
      </c>
      <c r="TO12" s="68">
        <f>IF(TN12&gt;0,((TN12-TN11)/TN11),0)</f>
        <v/>
      </c>
      <c r="TP12" s="68">
        <f>TO12-$V12</f>
        <v/>
      </c>
      <c r="TQ12" s="68">
        <f>IF(TN12&gt;0,(TN12-TQ$10)/TQ$10,0)</f>
        <v/>
      </c>
      <c r="TR12" s="14" t="n"/>
      <c r="TS12" s="15">
        <f>IF(TN12&gt;0,(TN12-TN$10)/TN$10,0)</f>
        <v/>
      </c>
      <c r="TU12" s="122" t="n">
        <v>1.71</v>
      </c>
      <c r="TV12" s="68">
        <f>IF(TU12&gt;0,((TU12-TU11)/TU11),0)</f>
        <v/>
      </c>
      <c r="TW12" s="68">
        <f>TV12-$V12</f>
        <v/>
      </c>
      <c r="TX12" s="68">
        <f>IF(TU12&gt;0,(TU12-TX$10)/TX$10,0)</f>
        <v/>
      </c>
      <c r="TY12" s="14" t="n"/>
      <c r="TZ12" s="15">
        <f>IF(TU12&gt;0,(TU12-TU$10)/TU$10,0)</f>
        <v/>
      </c>
      <c r="UB12" s="122" t="n"/>
      <c r="UC12" s="68">
        <f>IF(UB12&gt;0,((UB12-UB11)/UB11),0)</f>
        <v/>
      </c>
      <c r="UD12" s="68">
        <f>UC12-$V12</f>
        <v/>
      </c>
      <c r="UE12" s="68">
        <f>IF(UB12&gt;0,(UB12-UE$10)/UE$10,0)</f>
        <v/>
      </c>
      <c r="UF12" s="14" t="n"/>
      <c r="UG12" s="15">
        <f>IF(UB12&gt;0,(UB12-UB$10)/UB$10,0)</f>
        <v/>
      </c>
      <c r="UI12" s="122" t="n"/>
      <c r="UJ12" s="68">
        <f>IF(UI12&gt;0,((UI12-UI11)/UI11),0)</f>
        <v/>
      </c>
      <c r="UK12" s="68">
        <f>UJ12-$V12</f>
        <v/>
      </c>
      <c r="UL12" s="68">
        <f>IF(UI12&gt;0,(UI12-UL$10)/UL$10,0)</f>
        <v/>
      </c>
      <c r="UM12" s="14" t="n"/>
      <c r="UN12" s="15">
        <f>IF(UI12&gt;0,(UI12-UI$10)/UI$10,0)</f>
        <v/>
      </c>
      <c r="UP12" s="122" t="n"/>
      <c r="UQ12" s="68">
        <f>IF(UP12&gt;0,((UP12-UP11)/UP11),0)</f>
        <v/>
      </c>
      <c r="UR12" s="68">
        <f>UQ12-$V12</f>
        <v/>
      </c>
      <c r="US12" s="68">
        <f>IF(UP12&gt;0,(UP12-US$10)/US$10,0)</f>
        <v/>
      </c>
      <c r="UT12" s="14" t="n"/>
      <c r="UU12" s="15">
        <f>IF(UP12&gt;0,(UP12-UP$10)/UP$10,0)</f>
        <v/>
      </c>
      <c r="UW12" s="122" t="n"/>
      <c r="UX12" s="68">
        <f>IF(UW12&gt;0,((UW12-UW11)/UW11),0)</f>
        <v/>
      </c>
      <c r="UY12" s="68">
        <f>UX12-$V12</f>
        <v/>
      </c>
      <c r="UZ12" s="68">
        <f>IF(UW12&gt;0,(UW12-UZ$10)/UZ$10,0)</f>
        <v/>
      </c>
      <c r="VA12" s="14" t="n"/>
      <c r="VB12" s="15">
        <f>IF(UW12&gt;0,(UW12-UW$10)/UW$10,0)</f>
        <v/>
      </c>
      <c r="VD12" s="122" t="n"/>
      <c r="VE12" s="68">
        <f>IF(VD12&gt;0,((VD12-VD11)/VD11),0)</f>
        <v/>
      </c>
      <c r="VF12" s="68">
        <f>VE12-$V12</f>
        <v/>
      </c>
      <c r="VG12" s="68">
        <f>IF(VD12&gt;0,(VD12-VG$10)/VG$10,0)</f>
        <v/>
      </c>
      <c r="VH12" s="14" t="n"/>
      <c r="VI12" s="15">
        <f>IF(VD12&gt;0,(VD12-VD$10)/VD$10,0)</f>
        <v/>
      </c>
      <c r="VM12" s="21">
        <f>IF($C12&gt;0,(($IK$5*IG12)+($GT$5*GP12)+($JM$5*JI12)+($JF$5*JB12)+($IY$5*IU12)+($IR$5*IN12)+($ID$5*HZ12)+($HW$5*HS12)+($HP$5*HL12)+($HI$5*HE12)+($GF$5*GB12)+($FY$5*FU12)+($FR$5*FN12)+($FK$5*FG12)+($FD$5*EZ12)+($EW$5*ES12)+($EP$5*EL12)+($EI$5*EE12)+($EB$5*DX12)+($DU$5*DQ12)+($DN$5*DJ12)+($DG$5*DC12)+($CZ$5*CV12)+($CS$5*CO12)+($CL$5*CH12)+($CE$5*CA12)+($BX$5*BT12)+($BQ$5*BM12)+($BJ$5*BF12)+($BC$5*AY12)+($AV$5*AR12)+($AO$5*AK12)+($AH$5*AD12)+($JT$5*JP12)+($KA$5*JW12)+($KO$5*KK12)+($PR$5*PN12)+($GM$5*GI12)+($HA$5*GW12)+($KV$5*KR12)+($KH$5*KD12)+($LC$5*KY12)+($MS$5*MO12)+($ML$5*MH12)+($ME$5*MA12)+($LX$5*LT12)+($LQ$5*LM12)+($LJ$5*LF12)+(MV12*$MZ$5)+(NC12*$NG$5)+(NJ12*$NN$5)+($OI$5*OE12)+($NU$5*NQ12)+($OB$5*NX12)+($PK$5*PG12)+($OP$5*OL12)+($OW$5*OS12)+($PD$5*OZ12)+(PU12*$PY$5)+(QB12*$QF$5)+(QI12*$QM$5)+(QP12*$QT$5)+(QW12*$RA$5)+(RD12*$RH$5)+(RK12*$RO$5)+(RR12*$RV$5)+(RY12*$SC$5)+(SF12*$SJ$5)+(SM12*$SQ$5)+(ST12*$SX$5)+(TA12*$TE$5))+(TH12*$TL$5)+(TO12*$TS$5))/$VM$5</f>
        <v/>
      </c>
      <c r="VN12" s="538" t="n"/>
      <c r="VO12" s="21">
        <f>IF($C12&gt;0,(($IK$5*II12)+($GT$5*GR12)+($JM$5*JK12)+($JF$5*JD12)+($IY$5*IW12)+($IR$5*IP12)+($ID$5*IB12)+($HW$5*HU12)+($HP$5*HN12)+($HI$5*HG12)+($GF$5*GD12)+($FY$5*FW12)+($FR$5*FP12)+($FK$5*FI12)+($FD$5*FB12)+($EW$5*EU12)+($EP$5*EN12)+($EI$5*EG12)+($EB$5*DZ12)+($DU$5*DS12)+($DN$5*DL12)+($DG$5*DE12)+($CZ$5*CX12)+($CS$5*CQ12)+($CL$5*CJ12)+($CE$5*CC12)+($BX$5*BV12)+($BQ$5*BO12)+($BJ$5*BH12)+($BC$5*BA12)+($AV$5*AT12)+($AO$5*AM12)+($AH$5*AF12)+($KO$5*KM12)+($KH$5*KF12)+($KA$5*JY12)+($JT$5*JR12)+($PR$5*PP12)+($GM$5*GK12)+($HA$5*GY12)+($KV$5*KT12)+($LC$5*LA12)+($MS$5*MQ12)+($ML$5*MJ12)+($ME$5*MC12)+($LX$5*LV12)+($LQ$5*LO12)+($LJ$5*LH12)+(MX12*$MZ$5)+(NE12*$NG$5)+(NL12*$NN$5)+($OI$5*OG12)+($NU$5*NS12)+($OB$5*NZ12)+($PD$5*PB12)+($OW$5*OU12)+($OP$5*ON12)+($PK$5*PI12)+($PY$5*PW12)+($QF$5*QD12)+($QM$5*QK12)+($QT$5*QR12)+($RA$5*QY12)+($RH$5*RF12)+($RO$5*RM12)+(RT12*$RV$5)+(SA12*$SC$5)+(SH12*$SJ$5)+(SO12*$SQ$5)+(SV12*$SX$5)+(TC12*$TE$5)+(TJ12*$TL$5)+(TQ12*$TS$5))/$VM$5,0)</f>
        <v/>
      </c>
      <c r="VP12" s="14" t="n"/>
      <c r="VQ12" s="21">
        <f>IF($C12&gt;0,(($IK$5*IK12)+($GT$5*GT12)+($JM$5*JM12)+($JF$5*JF12)+($IY$5*IY12)+($IR$5*IR12)+($ID$5*ID12)+($HW$5*HW12)+($HP$5*HP12)+($HI$5*HI12)+($GF$5*GF12)+($FY$5*FY12)+($FR$5*FR12)+($FK$5*FK12)+($FD$5*FD12)+($EW$5*EW12)+($EP$5*EP12)+($EI$5*EI12)+($EB$5*EB12)+($DU$5*DU12)+($DN$5*DN12)+($DG$5*DG12)+($CZ$5*CZ12)+($CS$5*CS12)+($CL$5*CL12)+($CE$5*CE12)+($BX$5*BX12)+($BQ$5*BQ12)+($BJ$5*BJ12)+($BC$5*BC12)+($AV$5*AV12)+($AO$5*AO12)+($AH$5*AH12)+($KO$5*KO12)+($PR$5*PR12)+($GM$5*GM12)+($HA$5*HA12)+($KH$5*KH12)+($KA$5*KA12)+($JT$5*JT12)+($KV$5*KV12)+($LC$5*LC12)+($MS$5*MS12)+($ML$5*ML12)+($ME$5*ME12)+($LX$5*LX12)+($LQ$5*LQ12)+($LJ$5*LJ12)+($OI$5*OI12)+($NU$5*NU12)+($NN$5*NN12)+($NG$5*NG12)+($MZ$5*MZ12)+(OB12*$OB$5)+($PD$5*PD12)+($OW$5*OW12)+($OP$5*OP12)+($PK$5*PK12)+(PY12*$PY$5)+(QF12*$QF$5)+(QM12*$QM$5)+(QT12*$QT$5)+(RA12*$RA$5)+(RH12*$RH$5)+(RO12*$RO$5)+(RV12*$RV$5)+(SC12*$SC$5)+(SJ12*$SJ$5)+(SQ12*$SQ$5)+(SX12*$SX$5)+(TE12*$TE$5)+(TL12*$TL$5)+(TS12*$TS$5))/$VM$5,0)</f>
        <v/>
      </c>
    </row>
    <row r="13" ht="16" customHeight="1" s="545">
      <c r="A13" s="127" t="n">
        <v>45663</v>
      </c>
      <c r="B13" s="77">
        <f>A13</f>
        <v/>
      </c>
      <c r="C13" s="13" t="n">
        <v>42706.56</v>
      </c>
      <c r="D13" s="138">
        <f>IF(C13&gt;0,C13-C12,0)</f>
        <v/>
      </c>
      <c r="E13" s="68">
        <f>IF(C13&gt;0,D13/C12,0)</f>
        <v/>
      </c>
      <c r="F13" s="15">
        <f>IF(C13&gt;0,(C13-C$10)/C$10,0)</f>
        <v/>
      </c>
      <c r="G13" s="13" t="n">
        <v>5975.38</v>
      </c>
      <c r="H13" s="138">
        <f>IF(G13&gt;0,G13-G12,0)</f>
        <v/>
      </c>
      <c r="I13" s="68">
        <f>IF(G13&gt;0,H13/G12,0)</f>
        <v/>
      </c>
      <c r="J13" s="15">
        <f>IF(G13&gt;0,(G13-G$10)/G$10,0)</f>
        <v/>
      </c>
      <c r="K13" s="13" t="n">
        <v>19864.98</v>
      </c>
      <c r="L13" s="138">
        <f>IF(K13&gt;0,K13-K12,0)</f>
        <v/>
      </c>
      <c r="M13" s="68">
        <f>IF(K13&gt;0,L13/K12,0)</f>
        <v/>
      </c>
      <c r="N13" s="15">
        <f>IF(K13&gt;0,(K13-K$10)/K$10,0)</f>
        <v/>
      </c>
      <c r="O13" s="13" t="n">
        <v>2266.65</v>
      </c>
      <c r="P13" s="138">
        <f>IF(O13&gt;0,O13-O12,0)</f>
        <v/>
      </c>
      <c r="Q13" s="68">
        <f>IF(O13&gt;0,P13/O12,0)</f>
        <v/>
      </c>
      <c r="R13" s="15">
        <f>IF(O13&gt;0,(O13-O$10)/O$10,0)</f>
        <v/>
      </c>
      <c r="S13" s="18">
        <f>IF(O13&gt;0,(((O13*0.7)*Q13)+((K13*0.9)*M13)+((G13*0.65)*I13)+((C13*0.6)*E13))/(O13+K13+G13+C13),0)</f>
        <v/>
      </c>
      <c r="T13" s="121">
        <f>IF(O13&gt;0,(S13*200)+T12,0)</f>
        <v/>
      </c>
      <c r="U13" s="121">
        <f>T13</f>
        <v/>
      </c>
      <c r="V13" s="47">
        <f>IF(T13&gt;0,(T13-T12)/T12,0)</f>
        <v/>
      </c>
      <c r="W13" s="21">
        <f>IF(T13&gt;0,(T13-T$11)/T$11,0)</f>
        <v/>
      </c>
      <c r="X13" s="18">
        <f>IF(T13&gt;0,((Q13+M13+I13+E13)/4),0)</f>
        <v/>
      </c>
      <c r="Y13" s="123" t="n">
        <v>264594.12</v>
      </c>
      <c r="Z13" s="15" t="n">
        <v>2e-06</v>
      </c>
      <c r="AA13" s="21">
        <f>Z13-$V13</f>
        <v/>
      </c>
      <c r="AB13" s="548" t="n"/>
      <c r="AC13" s="122" t="n">
        <v>235.92</v>
      </c>
      <c r="AD13" s="68">
        <f>IF(AC13&gt;0,((AC13-AC12)/AC12),0)</f>
        <v/>
      </c>
      <c r="AE13" s="68">
        <f>IF(AC13&gt;0,AD13-$V13,0)</f>
        <v/>
      </c>
      <c r="AF13" s="68">
        <f>IF(AC13&gt;0,(AC13-AF$10)/AF$10,0)</f>
        <v/>
      </c>
      <c r="AG13" s="14" t="n"/>
      <c r="AH13" s="15">
        <f>IF(AC13&gt;0,(AC13-AC$10)/AC$10,0)</f>
        <v/>
      </c>
      <c r="AI13" s="548" t="n"/>
      <c r="AJ13" s="122" t="n">
        <v>21.73</v>
      </c>
      <c r="AK13" s="68">
        <f>IF(AJ13&gt;0,((AJ13-AJ12)/AJ12),0)</f>
        <v/>
      </c>
      <c r="AL13" s="68">
        <f>IF(AJ13&gt;0,AK13-$V13,0)</f>
        <v/>
      </c>
      <c r="AM13" s="68">
        <f>IF(AJ13&gt;0,(AJ13-AM$10)/AM$10,0)</f>
        <v/>
      </c>
      <c r="AN13" s="14" t="n"/>
      <c r="AO13" s="15">
        <f>IF(AJ13&gt;0,(AJ13-AJ$10)/AJ$10,0)</f>
        <v/>
      </c>
      <c r="AP13" s="548" t="n"/>
      <c r="AQ13" s="122" t="n">
        <v>22.27</v>
      </c>
      <c r="AR13" s="68">
        <f>IF(AQ13&gt;0,((AQ13-AQ12)/AQ12),0)</f>
        <v/>
      </c>
      <c r="AS13" s="68">
        <f>IF(AQ13&gt;0,AR13-$V13,0)</f>
        <v/>
      </c>
      <c r="AT13" s="68">
        <f>IF(AQ13&gt;0,(AQ13-AT$10)/AT$10,0)</f>
        <v/>
      </c>
      <c r="AU13" s="14" t="n"/>
      <c r="AV13" s="15">
        <f>IF(AQ13&gt;0,(AQ13-AQ$10)/AQ$10,0)</f>
        <v/>
      </c>
      <c r="AW13" s="548" t="n"/>
      <c r="AX13" s="122" t="n">
        <v>207.48</v>
      </c>
      <c r="AY13" s="68">
        <f>IF(AX13&gt;0,((AX13-AX12)/AX12),0)</f>
        <v/>
      </c>
      <c r="AZ13" s="68">
        <f>IF(AX13&gt;0,AY13-$V13,0)</f>
        <v/>
      </c>
      <c r="BA13" s="68">
        <f>IF(AX13&gt;0,(AX13-BA$10)/BA$10,0)</f>
        <v/>
      </c>
      <c r="BB13" s="14" t="n"/>
      <c r="BC13" s="15">
        <f>IF(AX13&gt;0,(AX13-AX$10)/AX$10,0)</f>
        <v/>
      </c>
      <c r="BD13" s="548" t="n"/>
      <c r="BE13" s="122" t="n">
        <v>74.34999999999999</v>
      </c>
      <c r="BF13" s="68">
        <f>IF(BE13&gt;0,((BE13-BE12)/BE12),0)</f>
        <v/>
      </c>
      <c r="BG13" s="68">
        <f>IF(BE13&gt;0,BF13-$V13,0)</f>
        <v/>
      </c>
      <c r="BH13" s="68" t="n"/>
      <c r="BI13" s="14" t="n"/>
      <c r="BJ13" s="15">
        <f>IF(BE13&gt;0,(BE13-BE$10)/BE$10,0)</f>
        <v/>
      </c>
      <c r="BK13" s="548" t="n"/>
      <c r="BL13" s="122" t="n">
        <v>68.55</v>
      </c>
      <c r="BM13" s="68">
        <f>IF(BL13&gt;0,((BL13-BL12)/BL12),0)</f>
        <v/>
      </c>
      <c r="BN13" s="68">
        <f>IF(BL13&gt;0,BM13-$V13,0)</f>
        <v/>
      </c>
      <c r="BO13" s="68">
        <f>IF(BL13&gt;0,(BL13-BO$10)/BO$10,0)</f>
        <v/>
      </c>
      <c r="BP13" s="14" t="n"/>
      <c r="BQ13" s="15">
        <f>IF(BL13&gt;0,(BL13-BL$10)/BL$10,0)</f>
        <v/>
      </c>
      <c r="BR13" s="548" t="n"/>
      <c r="BS13" s="122" t="n">
        <v>40</v>
      </c>
      <c r="BT13" s="68">
        <f>IF(BS13&gt;0,((BS13-BS12)/BS12),0)</f>
        <v/>
      </c>
      <c r="BU13" s="68">
        <f>IF(BS13&gt;0,BT13-$V13,0)</f>
        <v/>
      </c>
      <c r="BV13" s="68">
        <f>IF(BS13&gt;0,(BS13-BV$10)/BV$10,0)</f>
        <v/>
      </c>
      <c r="BW13" s="14" t="n"/>
      <c r="BX13" s="15">
        <f>IF(BS13&gt;0,(BS13-BS$10)/BS$10,0)</f>
        <v/>
      </c>
      <c r="BY13" s="548" t="n"/>
      <c r="BZ13" s="122" t="n"/>
      <c r="CA13" s="68">
        <f>IF(BZ13&gt;0,((BZ13-BZ12)/BZ12),0)</f>
        <v/>
      </c>
      <c r="CB13" s="68">
        <f>IF(BZ13&gt;0,CA13-$V13,0)</f>
        <v/>
      </c>
      <c r="CC13" s="68">
        <f>IF(BZ13&gt;0,(BZ13-CC$10)/CC$10,0)</f>
        <v/>
      </c>
      <c r="CD13" s="14" t="n"/>
      <c r="CE13" s="15">
        <f>IF(BZ13&gt;0,(BZ13-BZ$10)/BZ$10,0)</f>
        <v/>
      </c>
      <c r="CF13" s="548" t="n"/>
      <c r="CG13" s="122" t="n">
        <v>35.19</v>
      </c>
      <c r="CH13" s="68">
        <f>IF(CG13&gt;0,((CG13-CG12)/CG12),0)</f>
        <v/>
      </c>
      <c r="CI13" s="68">
        <f>IF(CG13&gt;0,CH13-$V13,0)</f>
        <v/>
      </c>
      <c r="CJ13" s="68">
        <f>IF(CG13&gt;0,(CG13-CJ$10)/CJ$10,0)</f>
        <v/>
      </c>
      <c r="CK13" s="14" t="n"/>
      <c r="CL13" s="15">
        <f>IF(CG13&gt;0,(CG13-CG$10)/CG$10,0)</f>
        <v/>
      </c>
      <c r="CM13" s="548" t="n"/>
      <c r="CN13" s="122" t="n">
        <v>34.35</v>
      </c>
      <c r="CO13" s="68">
        <f>IF(CN13&gt;0,((CN13-CN12)/CN12),0)</f>
        <v/>
      </c>
      <c r="CP13" s="68">
        <f>IF(CN13&gt;0,CO13-$V13,0)</f>
        <v/>
      </c>
      <c r="CQ13" s="68">
        <f>IF(CN13&gt;0,(CN13-CQ$10)/CQ$10,0)</f>
        <v/>
      </c>
      <c r="CR13" s="14" t="n"/>
      <c r="CS13" s="15">
        <f>IF(CN13&gt;0,(CN13-CN$10)/CN$10,0)</f>
        <v/>
      </c>
      <c r="CT13" s="548" t="n"/>
      <c r="CU13" s="122" t="n">
        <v>37.87</v>
      </c>
      <c r="CV13" s="68">
        <f>IF(CU13&gt;0,((CU13-CU12)/CU12),0)</f>
        <v/>
      </c>
      <c r="CW13" s="68">
        <f>IF(CU13&gt;0,CV13-$V13,0)</f>
        <v/>
      </c>
      <c r="CX13" s="68">
        <f>IF(CU13&gt;0,(CU13-CX$10)/CX$10,0)</f>
        <v/>
      </c>
      <c r="CY13" s="14" t="n"/>
      <c r="CZ13" s="15">
        <f>IF(CU13&gt;0,(CU13-CU$10)/CU$10,0)</f>
        <v/>
      </c>
      <c r="DA13" s="548" t="n"/>
      <c r="DB13" s="122" t="n">
        <v>20.63</v>
      </c>
      <c r="DC13" s="68">
        <f>IF(DB13&gt;0,((DB13-DB12)/DB12),0)</f>
        <v/>
      </c>
      <c r="DD13" s="68">
        <f>IF(DB13&gt;0,DC13-$V13,0)</f>
        <v/>
      </c>
      <c r="DE13" s="68">
        <f>IF(DB13&gt;0,(DB13-DE$10)/DE$10,0)</f>
        <v/>
      </c>
      <c r="DF13" s="14" t="n"/>
      <c r="DG13" s="15">
        <f>IF(DB13&gt;0,(DB13-DB$10)/DB$10,0)</f>
        <v/>
      </c>
      <c r="DH13" s="548" t="n"/>
      <c r="DI13" s="122" t="n">
        <v>42.82</v>
      </c>
      <c r="DJ13" s="68">
        <f>IF(DI13&gt;0,((DI13-DI12)/DI12),0)</f>
        <v/>
      </c>
      <c r="DK13" s="68">
        <f>IF(DI13&gt;0,DJ13-$V13,0)</f>
        <v/>
      </c>
      <c r="DL13" s="68">
        <f>IF(DI13&gt;0,(DI13-DL$10)/DL$10,0)</f>
        <v/>
      </c>
      <c r="DM13" s="14" t="n"/>
      <c r="DN13" s="15">
        <f>IF(DI13&gt;0,(DI13-DI$10)/DI$10,0)</f>
        <v/>
      </c>
      <c r="DO13" s="548" t="n"/>
      <c r="DP13" s="122" t="n">
        <v>38.95</v>
      </c>
      <c r="DQ13" s="68">
        <f>IF(DP13&gt;0,((DP13-DP12)/DP12),0)</f>
        <v/>
      </c>
      <c r="DR13" s="68">
        <f>IF(DP13&gt;0,DQ13-$V13,0)</f>
        <v/>
      </c>
      <c r="DS13" s="68" t="n"/>
      <c r="DT13" s="14" t="n"/>
      <c r="DU13" s="15">
        <f>IF(DP13&gt;0,(DP13-DP$10)/DP$10,0)</f>
        <v/>
      </c>
      <c r="DV13" s="18" t="n"/>
      <c r="DW13" s="122" t="n">
        <v>36.1</v>
      </c>
      <c r="DX13" s="68">
        <f>IF(DW13&gt;0,((DW13-DW12)/DW12),0)</f>
        <v/>
      </c>
      <c r="DY13" s="68">
        <f>IF(DW13&gt;0,DX13-$V13,0)</f>
        <v/>
      </c>
      <c r="DZ13" s="68">
        <f>IF(DW13&gt;0,(DW13-DZ$10)/DZ$10,0)</f>
        <v/>
      </c>
      <c r="EA13" s="14" t="n"/>
      <c r="EB13" s="15">
        <f>IF(DW13&gt;0,(DW13-DW$10)/DW$10,0)</f>
        <v/>
      </c>
      <c r="EC13" s="548" t="n"/>
      <c r="ED13" s="122" t="n">
        <v>38.53</v>
      </c>
      <c r="EE13" s="68">
        <f>IF(ED13&gt;0,((ED13-ED12)/ED12),0)</f>
        <v/>
      </c>
      <c r="EF13" s="68">
        <f>IF(ED13&gt;0,EE13-$V13,0)</f>
        <v/>
      </c>
      <c r="EG13" s="68">
        <f>IF(ED13&gt;0,(ED13-EG$10)/EG$10,0)</f>
        <v/>
      </c>
      <c r="EH13" s="14" t="n"/>
      <c r="EI13" s="15">
        <f>IF(ED13&gt;0,(ED13-ED$10)/ED$10,0)</f>
        <v/>
      </c>
      <c r="EJ13" s="548" t="n"/>
      <c r="EK13" s="122" t="n">
        <v>116.2</v>
      </c>
      <c r="EL13" s="68">
        <f>IF(EK13&gt;0,((EK13-EK12)/EK12),0)</f>
        <v/>
      </c>
      <c r="EM13" s="68">
        <f>IF(EK13&gt;0,EL13-$V13,0)</f>
        <v/>
      </c>
      <c r="EN13" s="68">
        <f>IF(EK13&gt;0,(EK13-EN$10)/EN$10,0)</f>
        <v/>
      </c>
      <c r="EO13" s="14" t="n"/>
      <c r="EP13" s="15">
        <f>IF(EK13&gt;0,(EK13-EK$10)/EK$10,0)</f>
        <v/>
      </c>
      <c r="ER13" s="122" t="n">
        <v>39</v>
      </c>
      <c r="ES13" s="68">
        <f>IF(ER13&gt;0,((ER13-ER12)/ER12),0)</f>
        <v/>
      </c>
      <c r="ET13" s="68">
        <f>IF(ER13&gt;0,ES13-$V13,0)</f>
        <v/>
      </c>
      <c r="EU13" s="68">
        <f>IF(ER13&gt;0,(ER13-EU$10)/EU$10,0)</f>
        <v/>
      </c>
      <c r="EV13" s="14" t="n"/>
      <c r="EW13" s="15">
        <f>IF(ER13&gt;0,(ER13-ER$10)/ER$10,0)</f>
        <v/>
      </c>
      <c r="EY13" s="122" t="n">
        <v>25.01</v>
      </c>
      <c r="EZ13" s="68">
        <f>IF(EY13&gt;0,((EY13-EY12)/EY12),0)</f>
        <v/>
      </c>
      <c r="FA13" s="68">
        <f>IF(EY13&gt;0,EZ13-$V13,0)</f>
        <v/>
      </c>
      <c r="FB13" s="68" t="n"/>
      <c r="FC13" s="14" t="n"/>
      <c r="FD13" s="15">
        <f>IF(EY13&gt;0,(EY13-EY$10)/EY$10,0)</f>
        <v/>
      </c>
      <c r="FF13" s="122" t="n">
        <v>58.13</v>
      </c>
      <c r="FG13" s="68">
        <f>IF(FF13&gt;0,((FF13-FF12)/FF12),0)</f>
        <v/>
      </c>
      <c r="FH13" s="68">
        <f>IF(FF13&gt;0,FG13-$V13,0)</f>
        <v/>
      </c>
      <c r="FI13" s="68">
        <f>IF(FF13&gt;0,(FF13-FI$10)/FI$10,0)</f>
        <v/>
      </c>
      <c r="FJ13" s="14" t="n"/>
      <c r="FK13" s="15">
        <f>IF(FF13&gt;0,(FF13-FF$10)/FF$10,0)</f>
        <v/>
      </c>
      <c r="FL13" s="548" t="n"/>
      <c r="FM13" s="122" t="n">
        <v>184.82</v>
      </c>
      <c r="FN13" s="68">
        <f>IF(FM13&gt;0,((FM13-FM12)/FM12),0)</f>
        <v/>
      </c>
      <c r="FO13" s="68">
        <f>IF(FM13&gt;0,FN13-$V13,0)</f>
        <v/>
      </c>
      <c r="FP13" s="68">
        <f>IF(FM13&gt;0,(FM13-FP$10)/FP$10,0)</f>
        <v/>
      </c>
      <c r="FQ13" s="14" t="n"/>
      <c r="FR13" s="15">
        <f>IF(FM13&gt;0,(FM13-FM$10)/FM$10,0)</f>
        <v/>
      </c>
      <c r="FS13" s="548" t="n"/>
      <c r="FT13" s="122" t="n">
        <v>89.04000000000001</v>
      </c>
      <c r="FU13" s="68">
        <f>IF(FT13&gt;0,((FT13-FT12)/FT12),0)</f>
        <v/>
      </c>
      <c r="FV13" s="68">
        <f>IF(FT13&gt;0,FU13-$V13,0)</f>
        <v/>
      </c>
      <c r="FW13" s="68">
        <f>IF(FT13&gt;0,(FT13-FW$10)/FW$10,0)</f>
        <v/>
      </c>
      <c r="FX13" s="14" t="n"/>
      <c r="FY13" s="15">
        <f>IF(FT13&gt;0,(FT13-FT$10)/FT$10,0)</f>
        <v/>
      </c>
      <c r="FZ13" s="548" t="n"/>
      <c r="GA13" s="122" t="n">
        <v>17.5</v>
      </c>
      <c r="GB13" s="68">
        <f>IF(GA13&gt;0,((GA13-GA12)/GA12),0)</f>
        <v/>
      </c>
      <c r="GC13" s="68">
        <f>IF(GA13&gt;0,GB13-$V13,0)</f>
        <v/>
      </c>
      <c r="GD13" s="68" t="n"/>
      <c r="GE13" s="14" t="n"/>
      <c r="GF13" s="15">
        <f>IF(GA13&gt;0,(GA13-GA$10)/GA$10,0)</f>
        <v/>
      </c>
      <c r="GG13" s="18" t="n"/>
      <c r="GH13" s="122" t="n">
        <v>19.04</v>
      </c>
      <c r="GI13" s="68">
        <f>IF(GH13&gt;0,((GH13-GH12)/GH12),0)</f>
        <v/>
      </c>
      <c r="GJ13" s="68">
        <f>IF(GH13&gt;0,GI13-$V13,0)</f>
        <v/>
      </c>
      <c r="GK13" s="68">
        <f>IF(GH13&gt;0,(GH13-GK$10)/GK$10,0)</f>
        <v/>
      </c>
      <c r="GL13" s="14" t="n"/>
      <c r="GM13" s="15">
        <f>IF(GH13&gt;0,(GH13-GH$10)/GH$10,0)</f>
        <v/>
      </c>
      <c r="GO13" s="122" t="n">
        <v>27.76</v>
      </c>
      <c r="GP13" s="68">
        <f>IF(GO13&gt;0,((GO13-GO12)/GO12),0)</f>
        <v/>
      </c>
      <c r="GQ13" s="68">
        <f>IF(GO13&gt;0,GP13-$V13,0)</f>
        <v/>
      </c>
      <c r="GR13" s="68" t="n"/>
      <c r="GS13" s="14" t="n"/>
      <c r="GT13" s="15">
        <f>IF(GO13&gt;0,(GO13-GO$10)/GO$10,0)</f>
        <v/>
      </c>
      <c r="GV13" s="122" t="n">
        <v>13.97</v>
      </c>
      <c r="GW13" s="68">
        <f>IF(GV13&gt;0,((GV13-GV12)/GV12),0)</f>
        <v/>
      </c>
      <c r="GX13" s="68">
        <f>IF(GV13&gt;0,GW13-$V13,0)</f>
        <v/>
      </c>
      <c r="GY13" s="68">
        <f>IF(GV13&gt;0,(GV13-GY$10)/GY$10,0)</f>
        <v/>
      </c>
      <c r="GZ13" s="14" t="n"/>
      <c r="HA13" s="15">
        <f>IF(GV13&gt;0,(GV13-GV$10)/GV$10,0)</f>
        <v/>
      </c>
      <c r="HD13" s="122" t="n">
        <v>411.05</v>
      </c>
      <c r="HE13" s="68">
        <f>IF(HD13&gt;0,((HD13-HD12)/HD12),0)</f>
        <v/>
      </c>
      <c r="HF13" s="68">
        <f>IF(HD13&gt;0,HE13-$V13,0)</f>
        <v/>
      </c>
      <c r="HG13" s="68">
        <f>IF(HD13&gt;0,(HD13-HG$10)/HG$10,0)</f>
        <v/>
      </c>
      <c r="HH13" s="14" t="n"/>
      <c r="HI13" s="15">
        <f>IF(HD13&gt;0,(HD13-HD$10)/HD$10,0)</f>
        <v/>
      </c>
      <c r="HK13" s="122" t="n">
        <v>29.53</v>
      </c>
      <c r="HL13" s="68">
        <f>IF(HK13&gt;0,((HK13-HK12)/HK12),0)</f>
        <v/>
      </c>
      <c r="HM13" s="68">
        <f>IF(HK13&gt;0,HL13-$V13,0)</f>
        <v/>
      </c>
      <c r="HN13" s="68">
        <f>IF(HK13&gt;0,(HK13-HN$10)/HN$10,0)</f>
        <v/>
      </c>
      <c r="HO13" s="14" t="n"/>
      <c r="HP13" s="15">
        <f>IF(HK13&gt;0,(HK13-HK$10)/HK$10,0)</f>
        <v/>
      </c>
      <c r="HR13" s="122" t="n">
        <v>107.76</v>
      </c>
      <c r="HS13" s="68">
        <f>IF(HR13&gt;0,((HR13-HR12)/HR12),0)</f>
        <v/>
      </c>
      <c r="HT13" s="68">
        <f>IF(HR13&gt;0,HS13-$V13,0)</f>
        <v/>
      </c>
      <c r="HU13" s="68">
        <f>IF(HR13&gt;0,(HR13-HU$10)/HU$10,0)</f>
        <v/>
      </c>
      <c r="HV13" s="14" t="n"/>
      <c r="HW13" s="15">
        <f>IF(HR13&gt;0,(HR13-HR$10)/HR$10,0)</f>
        <v/>
      </c>
      <c r="HY13" s="122" t="n">
        <v>149.43</v>
      </c>
      <c r="HZ13" s="68">
        <f>IF(HY13&gt;0,((HY13-HY12)/HY12),0)</f>
        <v/>
      </c>
      <c r="IA13" s="68">
        <f>IF(HY13&gt;0,HZ13-$V13,0)</f>
        <v/>
      </c>
      <c r="IB13" s="68">
        <f>IF(HY13&gt;0,(HY13-IB$10)/IB$10,0)</f>
        <v/>
      </c>
      <c r="IC13" s="14" t="n"/>
      <c r="ID13" s="15">
        <f>IF(HY13&gt;0,(HY13-HY$10)/HY$10,0)</f>
        <v/>
      </c>
      <c r="IF13" s="122" t="n">
        <v>236.41</v>
      </c>
      <c r="IG13" s="68">
        <f>IF(IF13&gt;0,((IF13-IF12)/IF12),0)</f>
        <v/>
      </c>
      <c r="IH13" s="68">
        <f>IF(IF13&gt;0,IG13-$V13,0)</f>
        <v/>
      </c>
      <c r="II13" s="68">
        <f>IF(IF13&gt;0,(IF13-II$10)/II$10,0)</f>
        <v/>
      </c>
      <c r="IJ13" s="14" t="n"/>
      <c r="IK13" s="15">
        <f>IF(IF13&gt;0,(IF13-IF$10)/IF$10,0)</f>
        <v/>
      </c>
      <c r="IM13" s="122" t="n">
        <v>185.25</v>
      </c>
      <c r="IN13" s="68">
        <f>IF(IM13&gt;0,((IM13-IM12)/IM12),0)</f>
        <v/>
      </c>
      <c r="IO13" s="68">
        <f>IF(IM13&gt;0,IN13-$V13,0)</f>
        <v/>
      </c>
      <c r="IP13" s="68">
        <f>IF(IM13&gt;0,(IM13-IP$10)/IP$10,0)</f>
        <v/>
      </c>
      <c r="IQ13" s="14" t="n"/>
      <c r="IR13" s="15">
        <f>IF(IM13&gt;0,(IM13-IM$10)/IM$10,0)</f>
        <v/>
      </c>
      <c r="IT13" s="122" t="n">
        <v>54.81</v>
      </c>
      <c r="IU13" s="68">
        <f>IF(IT13&gt;0,((IT13-IT12)/IT12),0)</f>
        <v/>
      </c>
      <c r="IV13" s="68">
        <f>IF(IT13&gt;0,IU13-$V13,0)</f>
        <v/>
      </c>
      <c r="IW13" s="68">
        <f>IF(IT13&gt;0,(IT13-IW$10)/IW$10,0)</f>
        <v/>
      </c>
      <c r="IX13" s="14" t="n"/>
      <c r="IY13" s="15">
        <f>IF(IT13&gt;0,(IT13-IT$10)/IT$10,0)</f>
        <v/>
      </c>
      <c r="JA13" s="122" t="n">
        <v>630.2</v>
      </c>
      <c r="JB13" s="68">
        <f>IF(JA13&gt;0,((JA13-JA12)/JA12),0)</f>
        <v/>
      </c>
      <c r="JC13" s="68">
        <f>IF(JA13&gt;0,JB13-$V13,0)</f>
        <v/>
      </c>
      <c r="JD13" s="68">
        <f>IF(JA13&gt;0,(JA13-JD$10)/JD$10,0)</f>
        <v/>
      </c>
      <c r="JE13" s="14" t="n"/>
      <c r="JF13" s="15">
        <f>IF(JA13&gt;0,(JA13-JA$10)/JA$10,0)</f>
        <v/>
      </c>
      <c r="JH13" s="122" t="n">
        <v>427.85</v>
      </c>
      <c r="JI13" s="68">
        <f>IF(JH13&gt;0,((JH13-JH12)/JH12),0)</f>
        <v/>
      </c>
      <c r="JJ13" s="68">
        <f>IF(JH13&gt;0,JI13-$V13,0)</f>
        <v/>
      </c>
      <c r="JK13" s="68">
        <f>IF(JH13&gt;0,(JH13-JK$10)/JK$10,0)</f>
        <v/>
      </c>
      <c r="JL13" s="14" t="n"/>
      <c r="JM13" s="15">
        <f>IF(JH13&gt;0,(JH13-JH$10)/JH$10,0)</f>
        <v/>
      </c>
      <c r="JO13" s="122" t="n">
        <v>10.35</v>
      </c>
      <c r="JP13" s="68">
        <f>IF(JO13&gt;0,((JO13-JO12)/JO12),0)</f>
        <v/>
      </c>
      <c r="JQ13" s="68">
        <f>IF(JO13&gt;0,JP13-$V13,0)</f>
        <v/>
      </c>
      <c r="JR13" s="68">
        <f>IF(JO13&gt;0,(JO13-JR$10)/JR$10,0)</f>
        <v/>
      </c>
      <c r="JS13" s="14" t="n"/>
      <c r="JT13" s="15">
        <f>IF(JO13&gt;0,(JO13-JO$10)/JO$10,0)</f>
        <v/>
      </c>
      <c r="JV13" s="122" t="n">
        <v>2.08</v>
      </c>
      <c r="JW13" s="68">
        <f>IF(JV13&gt;0,((JV13-JV12)/JV12),0)</f>
        <v/>
      </c>
      <c r="JX13" s="68">
        <f>IF(JV13&gt;0,JW13-$V13,0)</f>
        <v/>
      </c>
      <c r="JY13" s="68">
        <f>IF(JV13&gt;0,(JV13-JY$10)/JY$10,0)</f>
        <v/>
      </c>
      <c r="JZ13" s="14" t="n"/>
      <c r="KA13" s="15">
        <f>IF(JV13&gt;0,(JV13-JV$10)/JV$10,0)</f>
        <v/>
      </c>
      <c r="KC13" s="122" t="n">
        <v>22.72</v>
      </c>
      <c r="KD13" s="68">
        <f>IF(KC13&gt;0,((KC13-KC12)/KC12),0)</f>
        <v/>
      </c>
      <c r="KE13" s="68">
        <f>IF(KC13&gt;0,KD13-$V13,0)</f>
        <v/>
      </c>
      <c r="KF13" s="68">
        <f>IF(KC13&gt;0,(KC13-KF$10)/KF$10,0)</f>
        <v/>
      </c>
      <c r="KG13" s="14" t="n"/>
      <c r="KH13" s="15">
        <f>IF(KC13&gt;0,(KC13-KC$10)/KC$10,0)</f>
        <v/>
      </c>
      <c r="KI13" s="18" t="n"/>
      <c r="KJ13" s="122" t="n">
        <v>76.64</v>
      </c>
      <c r="KK13" s="68">
        <f>IF(KJ13&gt;0,((KJ13-KJ12)/KJ12),0)</f>
        <v/>
      </c>
      <c r="KL13" s="68">
        <f>IF(KJ13&gt;0,KK13-$V13,0)</f>
        <v/>
      </c>
      <c r="KM13" s="68">
        <f>IF(KJ13&gt;0,(KJ13-KM$10)/KM$10,0)</f>
        <v/>
      </c>
      <c r="KN13" s="14" t="n"/>
      <c r="KO13" s="15">
        <f>IF(KJ13&gt;0,(KJ13-KJ$10)/KJ$10,0)</f>
        <v/>
      </c>
      <c r="KQ13" s="122" t="n">
        <v>1.007</v>
      </c>
      <c r="KR13" s="68">
        <f>IF(KQ13&gt;0,((KQ13-KQ12)/KQ12),0)</f>
        <v/>
      </c>
      <c r="KS13" s="68">
        <f>IF(KQ13&gt;0,KR13-$V13,0)</f>
        <v/>
      </c>
      <c r="KT13" s="68">
        <f>IF(KQ13&gt;0,(KQ13-KT$10)/KT$10,0)</f>
        <v/>
      </c>
      <c r="KU13" s="14" t="n"/>
      <c r="KV13" s="15">
        <f>IF(KQ13&gt;0,(KQ13-KQ$10)/KQ$10,0)</f>
        <v/>
      </c>
      <c r="KW13" s="18" t="n"/>
      <c r="KX13" s="122" t="n">
        <v>26.7</v>
      </c>
      <c r="KY13" s="68">
        <f>IF(KX13&gt;0,((KX13-KX12)/KX12),0)</f>
        <v/>
      </c>
      <c r="KZ13" s="68">
        <f>IF(KX13&gt;0,KY13-$V13,0)</f>
        <v/>
      </c>
      <c r="LA13" s="68">
        <f>IF(KX13&gt;0,(KX13-LA$10)/LA$10,0)</f>
        <v/>
      </c>
      <c r="LB13" s="14" t="n"/>
      <c r="LC13" s="15">
        <f>IF(KX13&gt;0,(KX13-KX$10)/KX$10,0)</f>
        <v/>
      </c>
      <c r="LD13" s="18" t="n"/>
      <c r="LE13" s="122" t="n">
        <v>47.62</v>
      </c>
      <c r="LF13" s="68">
        <f>IF(LE13&gt;0,((LE13-LE12)/LE12),0)</f>
        <v/>
      </c>
      <c r="LG13" s="68">
        <f>IF(LE13&gt;0,LF13-$V13,0)</f>
        <v/>
      </c>
      <c r="LH13" s="68">
        <f>IF(LE13&gt;0,(LE13-LH$10)/LH$10,0)</f>
        <v/>
      </c>
      <c r="LI13" s="14" t="n"/>
      <c r="LJ13" s="15">
        <f>IF(LE13&gt;0,(LE13-LE$10)/LE$10,0)</f>
        <v/>
      </c>
      <c r="LL13" s="122" t="n">
        <v>79.66</v>
      </c>
      <c r="LM13" s="68">
        <f>IF(LL13&gt;0,((LL13-LL12)/LL12),0)</f>
        <v/>
      </c>
      <c r="LN13" s="68">
        <f>IF(LL13&gt;0,LM13-$V13,0)</f>
        <v/>
      </c>
      <c r="LO13" s="68">
        <f>IF(LL13&gt;0,(LL13-LO$10)/LO$10,0)</f>
        <v/>
      </c>
      <c r="LP13" s="14" t="n"/>
      <c r="LQ13" s="15">
        <f>IF(LL13&gt;0,(LL13-LL$10)/LL$10,0)</f>
        <v/>
      </c>
      <c r="LS13" s="122" t="n">
        <v>9.66</v>
      </c>
      <c r="LT13" s="68">
        <f>IF(LS13&gt;0,((LS13-LS12)/LS12),0)</f>
        <v/>
      </c>
      <c r="LU13" s="68">
        <f>IF(LS13&gt;0,LT13-$V13,0)</f>
        <v/>
      </c>
      <c r="LV13" s="68" t="n"/>
      <c r="LW13" s="14" t="n"/>
      <c r="LX13" s="15">
        <f>IF(LS13&gt;0,(LS13-LS$10)/LS$10,0)</f>
        <v/>
      </c>
      <c r="LZ13" s="122" t="n">
        <v>14.3</v>
      </c>
      <c r="MA13" s="68">
        <f>IF(LZ13&gt;0,((LZ13-LZ12)/LZ12),0)</f>
        <v/>
      </c>
      <c r="MB13" s="68">
        <f>IF(LZ13&gt;0,MA13-$V13,0)</f>
        <v/>
      </c>
      <c r="MC13" s="68">
        <f>IF(LZ13&gt;0,(LZ13-MC$10)/MC$10,0)</f>
        <v/>
      </c>
      <c r="MD13" s="14" t="n"/>
      <c r="ME13" s="15">
        <f>IF(LZ13&gt;0,(LZ13-LZ$10)/LZ$10,0)</f>
        <v/>
      </c>
      <c r="MG13" s="122" t="n">
        <v>30</v>
      </c>
      <c r="MH13" s="68">
        <f>IF(MG13&gt;0,((MG13-MG12)/MG12),0)</f>
        <v/>
      </c>
      <c r="MI13" s="68">
        <f>IF(MG13&gt;0,MH13-$V13,0)</f>
        <v/>
      </c>
      <c r="MJ13" s="68">
        <f>IF(MG13&gt;0,(MG13-MJ$10)/MJ$10,0)</f>
        <v/>
      </c>
      <c r="MK13" s="14" t="n"/>
      <c r="ML13" s="15">
        <f>IF(MG13&gt;0,(MG13-MG$10)/MG$10,0)</f>
        <v/>
      </c>
      <c r="MN13" s="122" t="n">
        <v>114.78</v>
      </c>
      <c r="MO13" s="68">
        <f>IF(MN13&gt;0,((MN13-MN12)/MN12),0)</f>
        <v/>
      </c>
      <c r="MP13" s="68">
        <f>IF(MN13&gt;0,MO13-$V13,0)</f>
        <v/>
      </c>
      <c r="MQ13" s="68">
        <f>IF(MN13&gt;0,(MN13-MQ$10)/MQ$10,0)</f>
        <v/>
      </c>
      <c r="MR13" s="14" t="n"/>
      <c r="MS13" s="15">
        <f>IF(MN13&gt;0,(MN13-MN$10)/MN$10,0)</f>
        <v/>
      </c>
      <c r="MU13" s="122" t="n">
        <v>12.77</v>
      </c>
      <c r="MV13" s="68">
        <f>IF(MU13&gt;0,((MU13-MU12)/MU12),0)</f>
        <v/>
      </c>
      <c r="MW13" s="68">
        <f>IF(MU13&gt;0,MV13-$V13,0)</f>
        <v/>
      </c>
      <c r="MX13" s="68">
        <f>IF(MU13&gt;0,(MU13-MX$10)/MX$10,0)</f>
        <v/>
      </c>
      <c r="MY13" s="14" t="n"/>
      <c r="MZ13" s="15">
        <f>IF(MU13&gt;0,(MU13-MU$10)/MU$10,0)</f>
        <v/>
      </c>
      <c r="NB13" s="122" t="n">
        <v>172.45</v>
      </c>
      <c r="NC13" s="68">
        <f>IF(NB13&gt;0,((NB13-NB12)/NB12),0)</f>
        <v/>
      </c>
      <c r="ND13" s="68">
        <f>IF(NB13&gt;0,NC13-$V13,0)</f>
        <v/>
      </c>
      <c r="NE13" s="68">
        <f>IF(NB13&gt;0,(NB13-NE$10)/NE$10,0)</f>
        <v/>
      </c>
      <c r="NF13" s="14" t="n"/>
      <c r="NG13" s="15">
        <f>IF(NB13&gt;0,(NB13-NB$10)/NB$10,0)</f>
        <v/>
      </c>
      <c r="NI13" s="122" t="n">
        <v>5.1</v>
      </c>
      <c r="NJ13" s="68">
        <f>IF(NI13&gt;0,((NI13-NI12)/NI12),0)</f>
        <v/>
      </c>
      <c r="NK13" s="68">
        <f>IF(NI13&gt;0,NJ13-$V13,0)</f>
        <v/>
      </c>
      <c r="NL13" s="68">
        <f>IF(NI13&gt;0,(NI13-NL$10)/NL$10,0)</f>
        <v/>
      </c>
      <c r="NM13" s="14" t="n"/>
      <c r="NN13" s="15">
        <f>IF(NI13&gt;0,(NI13-NI$10)/NI$10,0)</f>
        <v/>
      </c>
      <c r="NP13" s="122" t="n">
        <v>371.32</v>
      </c>
      <c r="NQ13" s="68">
        <f>IF(NP13&gt;0,((NP13-NP12)/NP12),0)</f>
        <v/>
      </c>
      <c r="NR13" s="68">
        <f>IF(NP13&gt;0,NQ13-$V13,0)</f>
        <v/>
      </c>
      <c r="NS13" s="68">
        <f>IF(NP13&gt;0,(NP13-NS$10)/NS$10,0)</f>
        <v/>
      </c>
      <c r="NT13" s="14" t="n"/>
      <c r="NU13" s="15">
        <f>IF(NP13&gt;0,(NP13-NP$10)/NP$10,0)</f>
        <v/>
      </c>
      <c r="NW13" s="122" t="n">
        <v>196.87</v>
      </c>
      <c r="NX13" s="68">
        <f>IF(NW13&gt;0,((NW13-NW12)/NW12),0)</f>
        <v/>
      </c>
      <c r="NY13" s="68">
        <f>IF(NW13&gt;0,NX13-$V13,0)</f>
        <v/>
      </c>
      <c r="NZ13" s="68">
        <f>IF(NW13&gt;0,(NW13-NZ$10)/NZ$10,0)</f>
        <v/>
      </c>
      <c r="OA13" s="14" t="n"/>
      <c r="OB13" s="15">
        <f>IF(NW13&gt;0,(NW13-NW$10)/NW$10,0)</f>
        <v/>
      </c>
      <c r="OD13" s="122" t="n">
        <v>1.7</v>
      </c>
      <c r="OE13" s="68">
        <f>IF(OD13&gt;0,((OD13-OD12)/OD12),0)</f>
        <v/>
      </c>
      <c r="OF13" s="68">
        <f>IF(OD13&gt;0,OE13-$V13,0)</f>
        <v/>
      </c>
      <c r="OG13" s="68">
        <f>IF(OD13&gt;0,(OD13-OG$10)/OG$10,0)</f>
        <v/>
      </c>
      <c r="OH13" s="14" t="n"/>
      <c r="OI13" s="15">
        <f>IF(OD13&gt;0,(OD13-OD$10)/OD$10,0)</f>
        <v/>
      </c>
      <c r="OK13" s="122" t="n">
        <v>81.58</v>
      </c>
      <c r="OL13" s="68">
        <f>IF(OK13&gt;0,((OK13-OK12)/OK12),0)</f>
        <v/>
      </c>
      <c r="OM13" s="68">
        <f>IF(OK13&gt;0,OL13-$V13,0)</f>
        <v/>
      </c>
      <c r="ON13" s="68">
        <f>IF(OK13&gt;0,(OK13-ON$10)/ON$10,0)</f>
        <v/>
      </c>
      <c r="OO13" s="14" t="n"/>
      <c r="OP13" s="15">
        <f>IF(OK13&gt;0,(OK13-OK$10)/OK$10,0)</f>
        <v/>
      </c>
      <c r="OR13" s="122" t="n">
        <v>1.14</v>
      </c>
      <c r="OS13" s="68">
        <f>IF(OR13&gt;0,((OR13-OR12)/OR12),0)</f>
        <v/>
      </c>
      <c r="OT13" s="68">
        <f>IF(OR13&gt;0,OS13-$V13,0)</f>
        <v/>
      </c>
      <c r="OU13" s="68">
        <f>IF(OR13&gt;0,(OR13-OU$10)/OU$10,0)</f>
        <v/>
      </c>
      <c r="OV13" s="14" t="n"/>
      <c r="OW13" s="15">
        <f>IF(OR13&gt;0,(OR13-OR$10)/OR$10,0)</f>
        <v/>
      </c>
      <c r="OY13" s="122" t="n">
        <v>112.95</v>
      </c>
      <c r="OZ13" s="68">
        <f>IF(OY13&gt;0,((OY13-OY12)/OY12),0)</f>
        <v/>
      </c>
      <c r="PA13" s="68">
        <f>IF(OY13&gt;0,OZ13-$V13,0)</f>
        <v/>
      </c>
      <c r="PB13" s="68" t="n"/>
      <c r="PC13" s="14" t="n"/>
      <c r="PD13" s="15">
        <f>IF(OY13&gt;0,(OY13-OY$10)/OY$10,0)</f>
        <v/>
      </c>
      <c r="PE13" s="18" t="n"/>
      <c r="PF13" s="122" t="n">
        <v>203.18</v>
      </c>
      <c r="PG13" s="68">
        <f>IF(PF13&gt;0,((PF13-PF12)/PF12),0)</f>
        <v/>
      </c>
      <c r="PH13" s="68">
        <f>IF(PF13&gt;0,PG13-$V13,0)</f>
        <v/>
      </c>
      <c r="PI13" s="68">
        <f>IF(PF13&gt;0,(PF13-PI$10)/PI$10,0)</f>
        <v/>
      </c>
      <c r="PJ13" s="14" t="n"/>
      <c r="PK13" s="15">
        <f>IF(PF13&gt;0,(PF13-PF$10)/PF$10,0)</f>
        <v/>
      </c>
      <c r="PM13" s="122" t="n"/>
      <c r="PN13" s="68">
        <f>IF(PM13&gt;0,((PM13-PM12)/PM12),0)</f>
        <v/>
      </c>
      <c r="PO13" s="68">
        <f>PN13-$V13</f>
        <v/>
      </c>
      <c r="PP13" s="68">
        <f>IF(PM13&gt;0,(PM13-PP$10)/PP$10,0)</f>
        <v/>
      </c>
      <c r="PQ13" s="14" t="n"/>
      <c r="PR13" s="15">
        <f>IF(PM13&gt;0,(PM13-PM$10)/PM$10,0)</f>
        <v/>
      </c>
      <c r="PT13" s="122" t="n">
        <v>5.83</v>
      </c>
      <c r="PU13" s="68">
        <f>IF(PT13&gt;0,((PT13-PT12)/PT12),0)</f>
        <v/>
      </c>
      <c r="PV13" s="68">
        <f>IF(PT13&gt;0,PU13-$V13,0)</f>
        <v/>
      </c>
      <c r="PW13" s="68">
        <f>IF(PT13&gt;0,(PT13-PW$10)/PW$10,0)</f>
        <v/>
      </c>
      <c r="PX13" s="14" t="n"/>
      <c r="PY13" s="15">
        <f>IF(PT13&gt;0,(PT13-PT$10)/PT$10,0)</f>
        <v/>
      </c>
      <c r="QA13" s="122" t="n">
        <v>199.71</v>
      </c>
      <c r="QB13" s="68">
        <f>IF(QA13&gt;0,((QA13-QA12)/QA12),0)</f>
        <v/>
      </c>
      <c r="QC13" s="68">
        <f>IF(QA13&gt;0,QB13-$V13,0)</f>
        <v/>
      </c>
      <c r="QD13" s="68">
        <f>IF(QA13&gt;0,(QA13-QD$10)/QD$10,0)</f>
        <v/>
      </c>
      <c r="QE13" s="14" t="n"/>
      <c r="QF13" s="15">
        <f>IF(QA13&gt;0,(QA13-QA$10)/QA$10,0)</f>
        <v/>
      </c>
      <c r="QH13" s="122" t="n">
        <v>1.274</v>
      </c>
      <c r="QI13" s="68">
        <f>IF(QH13&gt;0,((QH13-QH12)/QH12),0)</f>
        <v/>
      </c>
      <c r="QJ13" s="68">
        <f>IF(QH13&gt;0,QI13-$V13,0)</f>
        <v/>
      </c>
      <c r="QK13" s="68">
        <f>IF(QH13&gt;0,(QH13-QK$10)/QK$10,0)</f>
        <v/>
      </c>
      <c r="QL13" s="14" t="n"/>
      <c r="QM13" s="15">
        <f>IF(QH13&gt;0,(QH13-QH$10)/QH$10,0)</f>
        <v/>
      </c>
      <c r="QO13" s="122" t="n">
        <v>12.86</v>
      </c>
      <c r="QP13" s="68">
        <f>IF(QO13&gt;0,((QO13-QO12)/QO12),0)</f>
        <v/>
      </c>
      <c r="QQ13" s="68">
        <f>IF(QO13&gt;0,QP13-$V13,0)</f>
        <v/>
      </c>
      <c r="QR13" s="68">
        <f>IF(QO13&gt;0,(QO13-QR$10)/QR$10,0)</f>
        <v/>
      </c>
      <c r="QS13" s="14" t="n"/>
      <c r="QT13" s="15">
        <f>IF(QO13&gt;0,(QO13-QO$10)/QO$10,0)</f>
        <v/>
      </c>
      <c r="QV13" s="122" t="n">
        <v>2.52</v>
      </c>
      <c r="QW13" s="68">
        <f>IF(QV13&gt;0,((QV13-QV12)/QV12),0)</f>
        <v/>
      </c>
      <c r="QX13" s="68">
        <f>IF(QV13&gt;0,QW13-$V13,0)</f>
        <v/>
      </c>
      <c r="QY13" s="68">
        <f>IF(QV13&gt;0,(QV13-QY$10)/QY$10,0)</f>
        <v/>
      </c>
      <c r="QZ13" s="14" t="n"/>
      <c r="RA13" s="15">
        <f>IF(QV13&gt;0,(QV13-QV$10)/QV$10,0)</f>
        <v/>
      </c>
      <c r="RC13" s="122" t="n">
        <v>25.03</v>
      </c>
      <c r="RD13" s="68">
        <f>IF(RC13&gt;0,((RC13-RC12)/RC12),0)</f>
        <v/>
      </c>
      <c r="RE13" s="68">
        <f>IF(RC13&gt;0,RD13-$V13,0)</f>
        <v/>
      </c>
      <c r="RF13" s="68">
        <f>IF(RC13&gt;0,(RC13-RF$10)/RF$10,0)</f>
        <v/>
      </c>
      <c r="RG13" s="14" t="n"/>
      <c r="RH13" s="15">
        <f>IF(RC13&gt;0,(RC13-RC$10)/RC$10,0)</f>
        <v/>
      </c>
      <c r="RJ13" s="122" t="n">
        <v>219.16</v>
      </c>
      <c r="RK13" s="68">
        <f>IF(RJ13&gt;0,((RJ13-RJ12)/RJ12),0)</f>
        <v/>
      </c>
      <c r="RL13" s="68">
        <f>RK13-$V13</f>
        <v/>
      </c>
      <c r="RM13" s="68">
        <f>IF(RJ13&gt;0,(RJ13-RM$10)/RM$10,0)</f>
        <v/>
      </c>
      <c r="RN13" s="14" t="n"/>
      <c r="RO13" s="15">
        <f>IF(RJ13&gt;0,(RJ13-RJ$10)/RJ$10,0)</f>
        <v/>
      </c>
      <c r="RQ13" s="122" t="n">
        <v>19.41</v>
      </c>
      <c r="RR13" s="68">
        <f>IF(RQ13&gt;0,((RQ13-RQ12)/RQ12),0)</f>
        <v/>
      </c>
      <c r="RS13" s="68">
        <f>RR13-$V13</f>
        <v/>
      </c>
      <c r="RT13" s="68">
        <f>IF(RQ13&gt;0,(RQ13-RT$10)/RT$10,0)</f>
        <v/>
      </c>
      <c r="RU13" s="14" t="n"/>
      <c r="RV13" s="15">
        <f>IF(RQ13&gt;0,(RQ13-RQ$10)/RQ$10,0)</f>
        <v/>
      </c>
      <c r="RX13" s="122" t="n">
        <v>75.92</v>
      </c>
      <c r="RY13" s="68">
        <f>IF(RX13&gt;0,((RX13-RX12)/RX12),0)</f>
        <v/>
      </c>
      <c r="RZ13" s="68">
        <f>RY13-$V13</f>
        <v/>
      </c>
      <c r="SA13" s="68">
        <f>IF(RX13&gt;0,(RX13-SA$10)/SA$10,0)</f>
        <v/>
      </c>
      <c r="SB13" s="14" t="n"/>
      <c r="SC13" s="15">
        <f>IF(RX13&gt;0,(RX13-RX$10)/RX$10,0)</f>
        <v/>
      </c>
      <c r="SE13" s="122" t="n">
        <v>19.51</v>
      </c>
      <c r="SF13" s="68">
        <f>IF(SE13&gt;0,((SE13-SE12)/SE12),0)</f>
        <v/>
      </c>
      <c r="SG13" s="68">
        <f>SF13-$V13</f>
        <v/>
      </c>
      <c r="SH13" s="68">
        <f>IF(SE13&gt;0,(SE13-SH$10)/SH$10,0)</f>
        <v/>
      </c>
      <c r="SI13" s="14" t="n"/>
      <c r="SJ13" s="15">
        <f>IF(SE13&gt;0,(SE13-SE$10)/SE$10,0)</f>
        <v/>
      </c>
      <c r="SL13" s="122" t="n">
        <v>0.785</v>
      </c>
      <c r="SM13" s="68">
        <f>IF(SL13&gt;0,((SL13-SL12)/SL12),0)</f>
        <v/>
      </c>
      <c r="SN13" s="68">
        <f>SM13-$V13</f>
        <v/>
      </c>
      <c r="SO13" s="68">
        <f>IF(SL13&gt;0,(SL13-SO$10)/SO$10,0)</f>
        <v/>
      </c>
      <c r="SP13" s="14" t="n"/>
      <c r="SQ13" s="15">
        <f>IF(SL13&gt;0,(SL13-SL$10)/SL$10,0)</f>
        <v/>
      </c>
      <c r="SS13" s="122" t="n">
        <v>10.21</v>
      </c>
      <c r="ST13" s="68">
        <f>IF(SS13&gt;0,((SS13-SS12)/SS12),0)</f>
        <v/>
      </c>
      <c r="SU13" s="68">
        <f>ST13-$V13</f>
        <v/>
      </c>
      <c r="SV13" s="68">
        <f>IF(SS13&gt;0,(SS13-SV$10)/SV$10,0)</f>
        <v/>
      </c>
      <c r="SW13" s="14" t="n"/>
      <c r="SX13" s="15">
        <f>IF(SS13&gt;0,(SS13-SS$10)/SS$10,0)</f>
        <v/>
      </c>
      <c r="SZ13" s="122" t="n">
        <v>20.46</v>
      </c>
      <c r="TA13" s="68">
        <f>IF(SZ13&gt;0,((SZ13-SZ12)/SZ12),0)</f>
        <v/>
      </c>
      <c r="TB13" s="68">
        <f>TA13-$V13</f>
        <v/>
      </c>
      <c r="TC13" s="68">
        <f>IF(SZ13&gt;0,(SZ13-TC$10)/TC$10,0)</f>
        <v/>
      </c>
      <c r="TD13" s="14" t="n"/>
      <c r="TE13" s="15">
        <f>IF(SZ13&gt;0,(SZ13-SZ$10)/SZ$10,0)</f>
        <v/>
      </c>
      <c r="TG13" s="122" t="n">
        <v>0.181</v>
      </c>
      <c r="TH13" s="68">
        <f>IF(TG13&gt;0,((TG13-TG12)/TG12),0)</f>
        <v/>
      </c>
      <c r="TI13" s="68">
        <f>TH13-$V13</f>
        <v/>
      </c>
      <c r="TJ13" s="68">
        <f>IF(TG13&gt;0,(TG13-TJ$10)/TJ$10,0)</f>
        <v/>
      </c>
      <c r="TK13" s="14" t="n"/>
      <c r="TL13" s="15">
        <f>IF(TG13&gt;0,(TG13-TG$10)/TG$10,0)</f>
        <v/>
      </c>
      <c r="TN13" s="122" t="n">
        <v>31.34</v>
      </c>
      <c r="TO13" s="68">
        <f>IF(TN13&gt;0,((TN13-TN12)/TN12),0)</f>
        <v/>
      </c>
      <c r="TP13" s="68">
        <f>TO13-$V13</f>
        <v/>
      </c>
      <c r="TQ13" s="68">
        <f>IF(TN13&gt;0,(TN13-TQ$10)/TQ$10,0)</f>
        <v/>
      </c>
      <c r="TR13" s="14" t="n"/>
      <c r="TS13" s="15">
        <f>IF(TN13&gt;0,(TN13-TN$10)/TN$10,0)</f>
        <v/>
      </c>
      <c r="TU13" s="122" t="n">
        <v>1.94</v>
      </c>
      <c r="TV13" s="68">
        <f>IF(TU13&gt;0,((TU13-TU12)/TU12),0)</f>
        <v/>
      </c>
      <c r="TW13" s="68">
        <f>TV13-$V13</f>
        <v/>
      </c>
      <c r="TX13" s="68">
        <f>IF(TU13&gt;0,(TU13-TX$10)/TX$10,0)</f>
        <v/>
      </c>
      <c r="TY13" s="14" t="n"/>
      <c r="TZ13" s="15">
        <f>IF(TU13&gt;0,(TU13-TU$10)/TU$10,0)</f>
        <v/>
      </c>
      <c r="UB13" s="122" t="n"/>
      <c r="UC13" s="68">
        <f>IF(UB13&gt;0,((UB13-UB12)/UB12),0)</f>
        <v/>
      </c>
      <c r="UD13" s="68">
        <f>UC13-$V13</f>
        <v/>
      </c>
      <c r="UE13" s="68">
        <f>IF(UB13&gt;0,(UB13-UE$10)/UE$10,0)</f>
        <v/>
      </c>
      <c r="UF13" s="14" t="n"/>
      <c r="UG13" s="15">
        <f>IF(UB13&gt;0,(UB13-UB$10)/UB$10,0)</f>
        <v/>
      </c>
      <c r="UI13" s="122" t="n"/>
      <c r="UJ13" s="68">
        <f>IF(UI13&gt;0,((UI13-UI12)/UI12),0)</f>
        <v/>
      </c>
      <c r="UK13" s="68">
        <f>UJ13-$V13</f>
        <v/>
      </c>
      <c r="UL13" s="68">
        <f>IF(UI13&gt;0,(UI13-UL$10)/UL$10,0)</f>
        <v/>
      </c>
      <c r="UM13" s="14" t="n"/>
      <c r="UN13" s="15">
        <f>IF(UI13&gt;0,(UI13-UI$10)/UI$10,0)</f>
        <v/>
      </c>
      <c r="UP13" s="122" t="n"/>
      <c r="UQ13" s="68">
        <f>IF(UP13&gt;0,((UP13-UP12)/UP12),0)</f>
        <v/>
      </c>
      <c r="UR13" s="68">
        <f>UQ13-$V13</f>
        <v/>
      </c>
      <c r="US13" s="68">
        <f>IF(UP13&gt;0,(UP13-US$10)/US$10,0)</f>
        <v/>
      </c>
      <c r="UT13" s="14" t="n"/>
      <c r="UU13" s="15">
        <f>IF(UP13&gt;0,(UP13-UP$10)/UP$10,0)</f>
        <v/>
      </c>
      <c r="UW13" s="122" t="n"/>
      <c r="UX13" s="68">
        <f>IF(UW13&gt;0,((UW13-UW12)/UW12),0)</f>
        <v/>
      </c>
      <c r="UY13" s="68">
        <f>UX13-$V13</f>
        <v/>
      </c>
      <c r="UZ13" s="68">
        <f>IF(UW13&gt;0,(UW13-UZ$10)/UZ$10,0)</f>
        <v/>
      </c>
      <c r="VA13" s="14" t="n"/>
      <c r="VB13" s="15">
        <f>IF(UW13&gt;0,(UW13-UW$10)/UW$10,0)</f>
        <v/>
      </c>
      <c r="VD13" s="122" t="n"/>
      <c r="VE13" s="68">
        <f>IF(VD13&gt;0,((VD13-VD12)/VD12),0)</f>
        <v/>
      </c>
      <c r="VF13" s="68">
        <f>VE13-$V13</f>
        <v/>
      </c>
      <c r="VG13" s="68">
        <f>IF(VD13&gt;0,(VD13-VG$10)/VG$10,0)</f>
        <v/>
      </c>
      <c r="VH13" s="14" t="n"/>
      <c r="VI13" s="15">
        <f>IF(VD13&gt;0,(VD13-VD$10)/VD$10,0)</f>
        <v/>
      </c>
      <c r="VM13" s="21">
        <f>IF($C13&gt;0,(($IK$5*IG13)+($GT$5*GP13)+($JM$5*JI13)+($JF$5*JB13)+($IY$5*IU13)+($IR$5*IN13)+($ID$5*HZ13)+($HW$5*HS13)+($HP$5*HL13)+($HI$5*HE13)+($GF$5*GB13)+($FY$5*FU13)+($FR$5*FN13)+($FK$5*FG13)+($FD$5*EZ13)+($EW$5*ES13)+($EP$5*EL13)+($EI$5*EE13)+($EB$5*DX13)+($DU$5*DQ13)+($DN$5*DJ13)+($DG$5*DC13)+($CZ$5*CV13)+($CS$5*CO13)+($CL$5*CH13)+($CE$5*CA13)+($BX$5*BT13)+($BQ$5*BM13)+($BJ$5*BF13)+($BC$5*AY13)+($AV$5*AR13)+($AO$5*AK13)+($AH$5*AD13)+($JT$5*JP13)+($KA$5*JW13)+($KO$5*KK13)+($PR$5*PN13)+($GM$5*GI13)+($HA$5*GW13)+($KV$5*KR13)+($KH$5*KD13)+($LC$5*KY13)+($MS$5*MO13)+($ML$5*MH13)+($ME$5*MA13)+($LX$5*LT13)+($LQ$5*LM13)+($LJ$5*LF13)+(MV13*$MZ$5)+(NC13*$NG$5)+(NJ13*$NN$5)+($OI$5*OE13)+($NU$5*NQ13)+($OB$5*NX13)+($PK$5*PG13)+($OP$5*OL13)+($OW$5*OS13)+($PD$5*OZ13)+(PU13*$PY$5)+(QB13*$QF$5)+(QI13*$QM$5)+(QP13*$QT$5)+(QW13*$RA$5)+(RD13*$RH$5)+(RK13*$RO$5)+(RR13*$RV$5)+(RY13*$SC$5)+(SF13*$SJ$5)+(SM13*$SQ$5)+(ST13*$SX$5)+(TA13*$TE$5))+(TH13*$TL$5)+(TO13*$TS$5))/$VM$5</f>
        <v/>
      </c>
      <c r="VN13" s="538" t="n"/>
      <c r="VO13" s="21">
        <f>IF($C13&gt;0,(($IK$5*II13)+($GT$5*GR13)+($JM$5*JK13)+($JF$5*JD13)+($IY$5*IW13)+($IR$5*IP13)+($ID$5*IB13)+($HW$5*HU13)+($HP$5*HN13)+($HI$5*HG13)+($GF$5*GD13)+($FY$5*FW13)+($FR$5*FP13)+($FK$5*FI13)+($FD$5*FB13)+($EW$5*EU13)+($EP$5*EN13)+($EI$5*EG13)+($EB$5*DZ13)+($DU$5*DS13)+($DN$5*DL13)+($DG$5*DE13)+($CZ$5*CX13)+($CS$5*CQ13)+($CL$5*CJ13)+($CE$5*CC13)+($BX$5*BV13)+($BQ$5*BO13)+($BJ$5*BH13)+($BC$5*BA13)+($AV$5*AT13)+($AO$5*AM13)+($AH$5*AF13)+($KO$5*KM13)+($KH$5*KF13)+($KA$5*JY13)+($JT$5*JR13)+($PR$5*PP13)+($GM$5*GK13)+($HA$5*GY13)+($KV$5*KT13)+($LC$5*LA13)+($MS$5*MQ13)+($ML$5*MJ13)+($ME$5*MC13)+($LX$5*LV13)+($LQ$5*LO13)+($LJ$5*LH13)+(MX13*$MZ$5)+(NE13*$NG$5)+(NL13*$NN$5)+($OI$5*OG13)+($NU$5*NS13)+($OB$5*NZ13)+($PD$5*PB13)+($OW$5*OU13)+($OP$5*ON13)+($PK$5*PI13)+($PY$5*PW13)+($QF$5*QD13)+($QM$5*QK13)+($QT$5*QR13)+($RA$5*QY13)+($RH$5*RF13)+($RO$5*RM13)+(RT13*$RV$5)+(SA13*$SC$5)+(SH13*$SJ$5)+(SO13*$SQ$5)+(SV13*$SX$5)+(TC13*$TE$5)+(TJ13*$TL$5)+(TQ13*$TS$5))/$VM$5,0)</f>
        <v/>
      </c>
      <c r="VP13" s="14" t="n"/>
      <c r="VQ13" s="21">
        <f>IF($C13&gt;0,(($IK$5*IK13)+($GT$5*GT13)+($JM$5*JM13)+($JF$5*JF13)+($IY$5*IY13)+($IR$5*IR13)+($ID$5*ID13)+($HW$5*HW13)+($HP$5*HP13)+($HI$5*HI13)+($GF$5*GF13)+($FY$5*FY13)+($FR$5*FR13)+($FK$5*FK13)+($FD$5*FD13)+($EW$5*EW13)+($EP$5*EP13)+($EI$5*EI13)+($EB$5*EB13)+($DU$5*DU13)+($DN$5*DN13)+($DG$5*DG13)+($CZ$5*CZ13)+($CS$5*CS13)+($CL$5*CL13)+($CE$5*CE13)+($BX$5*BX13)+($BQ$5*BQ13)+($BJ$5*BJ13)+($BC$5*BC13)+($AV$5*AV13)+($AO$5*AO13)+($AH$5*AH13)+($KO$5*KO13)+($PR$5*PR13)+($GM$5*GM13)+($HA$5*HA13)+($KH$5*KH13)+($KA$5*KA13)+($JT$5*JT13)+($KV$5*KV13)+($LC$5*LC13)+($MS$5*MS13)+($ML$5*ML13)+($ME$5*ME13)+($LX$5*LX13)+($LQ$5*LQ13)+($LJ$5*LJ13)+($OI$5*OI13)+($NU$5*NU13)+($NN$5*NN13)+($NG$5*NG13)+($MZ$5*MZ13)+(OB13*$OB$5)+($PD$5*PD13)+($OW$5*OW13)+($OP$5*OP13)+($PK$5*PK13)+(PY13*$PY$5)+(QF13*$QF$5)+(QM13*$QM$5)+(QT13*$QT$5)+(RA13*$RA$5)+(RH13*$RH$5)+(RO13*$RO$5)+(RV13*$RV$5)+(SC13*$SC$5)+(SJ13*$SJ$5)+(SQ13*$SQ$5)+(SX13*$SX$5)+(TE13*$TE$5)+(TL13*$TL$5)+(TS13*$TS$5))/$VM$5,0)</f>
        <v/>
      </c>
    </row>
    <row r="14" ht="16" customHeight="1" s="545">
      <c r="A14" s="127" t="n">
        <v>45664</v>
      </c>
      <c r="B14" s="77">
        <f>A14</f>
        <v/>
      </c>
      <c r="C14" s="13" t="n">
        <v>42528.36</v>
      </c>
      <c r="D14" s="138">
        <f>IF(C14&gt;0,C14-C13,0)</f>
        <v/>
      </c>
      <c r="E14" s="68">
        <f>IF(C14&gt;0,D14/C13,0)</f>
        <v/>
      </c>
      <c r="F14" s="15">
        <f>IF(C14&gt;0,(C14-C$10)/C$10,0)</f>
        <v/>
      </c>
      <c r="G14" s="13" t="n">
        <v>5909.03</v>
      </c>
      <c r="H14" s="138">
        <f>IF(G14&gt;0,G14-G13,0)</f>
        <v/>
      </c>
      <c r="I14" s="68">
        <f>IF(G14&gt;0,H14/G13,0)</f>
        <v/>
      </c>
      <c r="J14" s="15">
        <f>IF(G14&gt;0,(G14-G$10)/G$10,0)</f>
        <v/>
      </c>
      <c r="K14" s="13" t="n">
        <v>19489.68</v>
      </c>
      <c r="L14" s="138">
        <f>IF(K14&gt;0,K14-K13,0)</f>
        <v/>
      </c>
      <c r="M14" s="68">
        <f>IF(K14&gt;0,L14/K13,0)</f>
        <v/>
      </c>
      <c r="N14" s="15">
        <f>IF(K14&gt;0,(K14-K$10)/K$10,0)</f>
        <v/>
      </c>
      <c r="O14" s="13" t="n">
        <v>2249.8</v>
      </c>
      <c r="P14" s="138">
        <f>IF(O14&gt;0,O14-O13,0)</f>
        <v/>
      </c>
      <c r="Q14" s="68">
        <f>IF(O14&gt;0,P14/O13,0)</f>
        <v/>
      </c>
      <c r="R14" s="15">
        <f>IF(O14&gt;0,(O14-O$10)/O$10,0)</f>
        <v/>
      </c>
      <c r="S14" s="18">
        <f>IF(O14&gt;0,(((O14*0.7)*Q14)+((K14*0.9)*M14)+((G14*0.65)*I14)+((C14*0.6)*E14))/(O14+K14+G14+C14),0)</f>
        <v/>
      </c>
      <c r="T14" s="121">
        <f>IF(O14&gt;0,(S14*200)+T13,0)</f>
        <v/>
      </c>
      <c r="U14" s="121">
        <f>T14</f>
        <v/>
      </c>
      <c r="V14" s="47">
        <f>IF(T14&gt;0,(T14-T13)/T13,0)</f>
        <v/>
      </c>
      <c r="W14" s="21">
        <f>IF(T14&gt;0,(T14-T$11)/T$11,0)</f>
        <v/>
      </c>
      <c r="X14" s="18">
        <f>IF(T14&gt;0,((Q14+M14+I14+E14)/4),0)</f>
        <v/>
      </c>
      <c r="Y14" s="123" t="n">
        <v>264594.12</v>
      </c>
      <c r="Z14" s="15" t="n">
        <v>2e-06</v>
      </c>
      <c r="AA14" s="21">
        <f>Z14-$V14</f>
        <v/>
      </c>
      <c r="AB14" s="548" t="n"/>
      <c r="AC14" s="122" t="n">
        <v>231</v>
      </c>
      <c r="AD14" s="68">
        <f>IF(AC14&gt;0,((AC14-AC13)/AC13),0)</f>
        <v/>
      </c>
      <c r="AE14" s="68">
        <f>IF(AC14&gt;0,AD14-$V14,0)</f>
        <v/>
      </c>
      <c r="AF14" s="68">
        <f>IF(AC14&gt;0,(AC14-AF$10)/AF$10,0)</f>
        <v/>
      </c>
      <c r="AG14" s="14" t="n"/>
      <c r="AH14" s="15">
        <f>IF(AC14&gt;0,(AC14-AC$10)/AC$10,0)</f>
        <v/>
      </c>
      <c r="AI14" s="548" t="n"/>
      <c r="AJ14" s="122" t="n">
        <v>21.44</v>
      </c>
      <c r="AK14" s="68">
        <f>IF(AJ14&gt;0,((AJ14-AJ13)/AJ13),0)</f>
        <v/>
      </c>
      <c r="AL14" s="68">
        <f>IF(AJ14&gt;0,AK14-$V14,0)</f>
        <v/>
      </c>
      <c r="AM14" s="68">
        <f>IF(AJ14&gt;0,(AJ14-AM$10)/AM$10,0)</f>
        <v/>
      </c>
      <c r="AN14" s="14" t="n"/>
      <c r="AO14" s="15">
        <f>IF(AJ14&gt;0,(AJ14-AJ$10)/AJ$10,0)</f>
        <v/>
      </c>
      <c r="AP14" s="548" t="n"/>
      <c r="AQ14" s="122" t="n">
        <v>21.85</v>
      </c>
      <c r="AR14" s="68">
        <f>IF(AQ14&gt;0,((AQ14-AQ13)/AQ13),0)</f>
        <v/>
      </c>
      <c r="AS14" s="68">
        <f>IF(AQ14&gt;0,AR14-$V14,0)</f>
        <v/>
      </c>
      <c r="AT14" s="68">
        <f>IF(AQ14&gt;0,(AQ14-AT$10)/AT$10,0)</f>
        <v/>
      </c>
      <c r="AU14" s="14" t="n"/>
      <c r="AV14" s="15">
        <f>IF(AQ14&gt;0,(AQ14-AQ$10)/AQ$10,0)</f>
        <v/>
      </c>
      <c r="AW14" s="548" t="n"/>
      <c r="AX14" s="122" t="n">
        <v>205.18</v>
      </c>
      <c r="AY14" s="68">
        <f>IF(AX14&gt;0,((AX14-AX13)/AX13),0)</f>
        <v/>
      </c>
      <c r="AZ14" s="68">
        <f>IF(AX14&gt;0,AY14-$V14,0)</f>
        <v/>
      </c>
      <c r="BA14" s="68">
        <f>IF(AX14&gt;0,(AX14-BA$10)/BA$10,0)</f>
        <v/>
      </c>
      <c r="BB14" s="14" t="n"/>
      <c r="BC14" s="15">
        <f>IF(AX14&gt;0,(AX14-AX$10)/AX$10,0)</f>
        <v/>
      </c>
      <c r="BD14" s="548" t="n"/>
      <c r="BE14" s="122" t="n">
        <v>74.25</v>
      </c>
      <c r="BF14" s="68">
        <f>IF(BE14&gt;0,((BE14-BE13)/BE13),0)</f>
        <v/>
      </c>
      <c r="BG14" s="68">
        <f>IF(BE14&gt;0,BF14-$V14,0)</f>
        <v/>
      </c>
      <c r="BH14" s="68" t="n"/>
      <c r="BI14" s="14" t="n"/>
      <c r="BJ14" s="15">
        <f>IF(BE14&gt;0,(BE14-BE$10)/BE$10,0)</f>
        <v/>
      </c>
      <c r="BK14" s="548" t="n"/>
      <c r="BL14" s="122" t="n">
        <v>67.3</v>
      </c>
      <c r="BM14" s="68">
        <f>IF(BL14&gt;0,((BL14-BL13)/BL13),0)</f>
        <v/>
      </c>
      <c r="BN14" s="68">
        <f>IF(BL14&gt;0,BM14-$V14,0)</f>
        <v/>
      </c>
      <c r="BO14" s="68">
        <f>IF(BL14&gt;0,(BL14-BO$10)/BO$10,0)</f>
        <v/>
      </c>
      <c r="BP14" s="14" t="n"/>
      <c r="BQ14" s="15">
        <f>IF(BL14&gt;0,(BL14-BL$10)/BL$10,0)</f>
        <v/>
      </c>
      <c r="BR14" s="548" t="n"/>
      <c r="BS14" s="122" t="n">
        <v>39.35</v>
      </c>
      <c r="BT14" s="68">
        <f>IF(BS14&gt;0,((BS14-BS13)/BS13),0)</f>
        <v/>
      </c>
      <c r="BU14" s="68">
        <f>IF(BS14&gt;0,BT14-$V14,0)</f>
        <v/>
      </c>
      <c r="BV14" s="68">
        <f>IF(BS14&gt;0,(BS14-BV$10)/BV$10,0)</f>
        <v/>
      </c>
      <c r="BW14" s="14" t="n"/>
      <c r="BX14" s="15">
        <f>IF(BS14&gt;0,(BS14-BS$10)/BS$10,0)</f>
        <v/>
      </c>
      <c r="BY14" s="548" t="n"/>
      <c r="BZ14" s="122" t="n"/>
      <c r="CA14" s="68">
        <f>IF(BZ14&gt;0,((BZ14-BZ13)/BZ13),0)</f>
        <v/>
      </c>
      <c r="CB14" s="68">
        <f>IF(BZ14&gt;0,CA14-$V14,0)</f>
        <v/>
      </c>
      <c r="CC14" s="68">
        <f>IF(BZ14&gt;0,(BZ14-CC$10)/CC$10,0)</f>
        <v/>
      </c>
      <c r="CD14" s="14" t="n"/>
      <c r="CE14" s="15">
        <f>IF(BZ14&gt;0,(BZ14-BZ$10)/BZ$10,0)</f>
        <v/>
      </c>
      <c r="CF14" s="548" t="n"/>
      <c r="CG14" s="122" t="n">
        <v>34.98</v>
      </c>
      <c r="CH14" s="68">
        <f>IF(CG14&gt;0,((CG14-CG13)/CG13),0)</f>
        <v/>
      </c>
      <c r="CI14" s="68">
        <f>IF(CG14&gt;0,CH14-$V14,0)</f>
        <v/>
      </c>
      <c r="CJ14" s="68">
        <f>IF(CG14&gt;0,(CG14-CJ$10)/CJ$10,0)</f>
        <v/>
      </c>
      <c r="CK14" s="14" t="n"/>
      <c r="CL14" s="15">
        <f>IF(CG14&gt;0,(CG14-CG$10)/CG$10,0)</f>
        <v/>
      </c>
      <c r="CM14" s="548" t="n"/>
      <c r="CN14" s="122" t="n">
        <v>34.07</v>
      </c>
      <c r="CO14" s="68">
        <f>IF(CN14&gt;0,((CN14-CN13)/CN13),0)</f>
        <v/>
      </c>
      <c r="CP14" s="68">
        <f>IF(CN14&gt;0,CO14-$V14,0)</f>
        <v/>
      </c>
      <c r="CQ14" s="68">
        <f>IF(CN14&gt;0,(CN14-CQ$10)/CQ$10,0)</f>
        <v/>
      </c>
      <c r="CR14" s="14" t="n"/>
      <c r="CS14" s="15">
        <f>IF(CN14&gt;0,(CN14-CN$10)/CN$10,0)</f>
        <v/>
      </c>
      <c r="CT14" s="548" t="n"/>
      <c r="CU14" s="122" t="n">
        <v>37.65</v>
      </c>
      <c r="CV14" s="68">
        <f>IF(CU14&gt;0,((CU14-CU13)/CU13),0)</f>
        <v/>
      </c>
      <c r="CW14" s="68">
        <f>IF(CU14&gt;0,CV14-$V14,0)</f>
        <v/>
      </c>
      <c r="CX14" s="68">
        <f>IF(CU14&gt;0,(CU14-CX$10)/CX$10,0)</f>
        <v/>
      </c>
      <c r="CY14" s="14" t="n"/>
      <c r="CZ14" s="15">
        <f>IF(CU14&gt;0,(CU14-CU$10)/CU$10,0)</f>
        <v/>
      </c>
      <c r="DA14" s="548" t="n"/>
      <c r="DB14" s="122" t="n">
        <v>20.54</v>
      </c>
      <c r="DC14" s="68">
        <f>IF(DB14&gt;0,((DB14-DB13)/DB13),0)</f>
        <v/>
      </c>
      <c r="DD14" s="68">
        <f>IF(DB14&gt;0,DC14-$V14,0)</f>
        <v/>
      </c>
      <c r="DE14" s="68">
        <f>IF(DB14&gt;0,(DB14-DE$10)/DE$10,0)</f>
        <v/>
      </c>
      <c r="DF14" s="14" t="n"/>
      <c r="DG14" s="15">
        <f>IF(DB14&gt;0,(DB14-DB$10)/DB$10,0)</f>
        <v/>
      </c>
      <c r="DH14" s="548" t="n"/>
      <c r="DI14" s="122" t="n">
        <v>42.7</v>
      </c>
      <c r="DJ14" s="68">
        <f>IF(DI14&gt;0,((DI14-DI13)/DI13),0)</f>
        <v/>
      </c>
      <c r="DK14" s="68">
        <f>IF(DI14&gt;0,DJ14-$V14,0)</f>
        <v/>
      </c>
      <c r="DL14" s="68">
        <f>IF(DI14&gt;0,(DI14-DL$10)/DL$10,0)</f>
        <v/>
      </c>
      <c r="DM14" s="14" t="n"/>
      <c r="DN14" s="15">
        <f>IF(DI14&gt;0,(DI14-DI$10)/DI$10,0)</f>
        <v/>
      </c>
      <c r="DO14" s="548" t="n"/>
      <c r="DP14" s="122" t="n">
        <v>38.39</v>
      </c>
      <c r="DQ14" s="68">
        <f>IF(DP14&gt;0,((DP14-DP13)/DP13),0)</f>
        <v/>
      </c>
      <c r="DR14" s="68">
        <f>IF(DP14&gt;0,DQ14-$V14,0)</f>
        <v/>
      </c>
      <c r="DS14" s="68" t="n"/>
      <c r="DT14" s="14" t="n"/>
      <c r="DU14" s="15">
        <f>IF(DP14&gt;0,(DP14-DP$10)/DP$10,0)</f>
        <v/>
      </c>
      <c r="DV14" s="18" t="n"/>
      <c r="DW14" s="122" t="n">
        <v>35.08</v>
      </c>
      <c r="DX14" s="68">
        <f>IF(DW14&gt;0,((DW14-DW13)/DW13),0)</f>
        <v/>
      </c>
      <c r="DY14" s="68">
        <f>IF(DW14&gt;0,DX14-$V14,0)</f>
        <v/>
      </c>
      <c r="DZ14" s="68">
        <f>IF(DW14&gt;0,(DW14-DZ$10)/DZ$10,0)</f>
        <v/>
      </c>
      <c r="EA14" s="14" t="n"/>
      <c r="EB14" s="15">
        <f>IF(DW14&gt;0,(DW14-DW$10)/DW$10,0)</f>
        <v/>
      </c>
      <c r="EC14" s="548" t="n"/>
      <c r="ED14" s="122" t="n">
        <v>37.54</v>
      </c>
      <c r="EE14" s="68">
        <f>IF(ED14&gt;0,((ED14-ED13)/ED13),0)</f>
        <v/>
      </c>
      <c r="EF14" s="68">
        <f>IF(ED14&gt;0,EE14-$V14,0)</f>
        <v/>
      </c>
      <c r="EG14" s="68">
        <f>IF(ED14&gt;0,(ED14-EG$10)/EG$10,0)</f>
        <v/>
      </c>
      <c r="EH14" s="14" t="n"/>
      <c r="EI14" s="15">
        <f>IF(ED14&gt;0,(ED14-ED$10)/ED$10,0)</f>
        <v/>
      </c>
      <c r="EJ14" s="548" t="n"/>
      <c r="EK14" s="122" t="n">
        <v>114.41</v>
      </c>
      <c r="EL14" s="68">
        <f>IF(EK14&gt;0,((EK14-EK13)/EK13),0)</f>
        <v/>
      </c>
      <c r="EM14" s="68">
        <f>IF(EK14&gt;0,EL14-$V14,0)</f>
        <v/>
      </c>
      <c r="EN14" s="68">
        <f>IF(EK14&gt;0,(EK14-EN$10)/EN$10,0)</f>
        <v/>
      </c>
      <c r="EO14" s="14" t="n"/>
      <c r="EP14" s="15">
        <f>IF(EK14&gt;0,(EK14-EK$10)/EK$10,0)</f>
        <v/>
      </c>
      <c r="ER14" s="122" t="n">
        <v>38.59</v>
      </c>
      <c r="ES14" s="68">
        <f>IF(ER14&gt;0,((ER14-ER13)/ER13),0)</f>
        <v/>
      </c>
      <c r="ET14" s="68">
        <f>IF(ER14&gt;0,ES14-$V14,0)</f>
        <v/>
      </c>
      <c r="EU14" s="68">
        <f>IF(ER14&gt;0,(ER14-EU$10)/EU$10,0)</f>
        <v/>
      </c>
      <c r="EV14" s="14" t="n"/>
      <c r="EW14" s="15">
        <f>IF(ER14&gt;0,(ER14-ER$10)/ER$10,0)</f>
        <v/>
      </c>
      <c r="EY14" s="122" t="n">
        <v>25.29</v>
      </c>
      <c r="EZ14" s="68">
        <f>IF(EY14&gt;0,((EY14-EY13)/EY13),0)</f>
        <v/>
      </c>
      <c r="FA14" s="68">
        <f>IF(EY14&gt;0,EZ14-$V14,0)</f>
        <v/>
      </c>
      <c r="FB14" s="68" t="n"/>
      <c r="FC14" s="14" t="n"/>
      <c r="FD14" s="15">
        <f>IF(EY14&gt;0,(EY14-EY$10)/EY$10,0)</f>
        <v/>
      </c>
      <c r="FF14" s="122" t="n">
        <v>58.72</v>
      </c>
      <c r="FG14" s="68">
        <f>IF(FF14&gt;0,((FF14-FF13)/FF13),0)</f>
        <v/>
      </c>
      <c r="FH14" s="68">
        <f>IF(FF14&gt;0,FG14-$V14,0)</f>
        <v/>
      </c>
      <c r="FI14" s="68">
        <f>IF(FF14&gt;0,(FF14-FI$10)/FI$10,0)</f>
        <v/>
      </c>
      <c r="FJ14" s="14" t="n"/>
      <c r="FK14" s="15">
        <f>IF(FF14&gt;0,(FF14-FF$10)/FF$10,0)</f>
        <v/>
      </c>
      <c r="FL14" s="548" t="n"/>
      <c r="FM14" s="122" t="n">
        <v>181.34</v>
      </c>
      <c r="FN14" s="68">
        <f>IF(FM14&gt;0,((FM14-FM13)/FM13),0)</f>
        <v/>
      </c>
      <c r="FO14" s="68">
        <f>IF(FM14&gt;0,FN14-$V14,0)</f>
        <v/>
      </c>
      <c r="FP14" s="68">
        <f>IF(FM14&gt;0,(FM14-FP$10)/FP$10,0)</f>
        <v/>
      </c>
      <c r="FQ14" s="14" t="n"/>
      <c r="FR14" s="15">
        <f>IF(FM14&gt;0,(FM14-FM$10)/FM$10,0)</f>
        <v/>
      </c>
      <c r="FS14" s="548" t="n"/>
      <c r="FT14" s="122" t="n">
        <v>89.52</v>
      </c>
      <c r="FU14" s="68">
        <f>IF(FT14&gt;0,((FT14-FT13)/FT13),0)</f>
        <v/>
      </c>
      <c r="FV14" s="68">
        <f>IF(FT14&gt;0,FU14-$V14,0)</f>
        <v/>
      </c>
      <c r="FW14" s="68">
        <f>IF(FT14&gt;0,(FT14-FW$10)/FW$10,0)</f>
        <v/>
      </c>
      <c r="FX14" s="14" t="n"/>
      <c r="FY14" s="15">
        <f>IF(FT14&gt;0,(FT14-FT$10)/FT$10,0)</f>
        <v/>
      </c>
      <c r="FZ14" s="548" t="n"/>
      <c r="GA14" s="122" t="n">
        <v>17.33</v>
      </c>
      <c r="GB14" s="68">
        <f>IF(GA14&gt;0,((GA14-GA13)/GA13),0)</f>
        <v/>
      </c>
      <c r="GC14" s="68">
        <f>IF(GA14&gt;0,GB14-$V14,0)</f>
        <v/>
      </c>
      <c r="GD14" s="68" t="n"/>
      <c r="GE14" s="14" t="n"/>
      <c r="GF14" s="15">
        <f>IF(GA14&gt;0,(GA14-GA$10)/GA$10,0)</f>
        <v/>
      </c>
      <c r="GG14" s="18" t="n"/>
      <c r="GH14" s="122" t="n">
        <v>19.18</v>
      </c>
      <c r="GI14" s="68">
        <f>IF(GH14&gt;0,((GH14-GH13)/GH13),0)</f>
        <v/>
      </c>
      <c r="GJ14" s="68">
        <f>IF(GH14&gt;0,GI14-$V14,0)</f>
        <v/>
      </c>
      <c r="GK14" s="68">
        <f>IF(GH14&gt;0,(GH14-GK$10)/GK$10,0)</f>
        <v/>
      </c>
      <c r="GL14" s="14" t="n"/>
      <c r="GM14" s="15">
        <f>IF(GH14&gt;0,(GH14-GH$10)/GH$10,0)</f>
        <v/>
      </c>
      <c r="GO14" s="122" t="n">
        <v>27.92</v>
      </c>
      <c r="GP14" s="68">
        <f>IF(GO14&gt;0,((GO14-GO13)/GO13),0)</f>
        <v/>
      </c>
      <c r="GQ14" s="68">
        <f>IF(GO14&gt;0,GP14-$V14,0)</f>
        <v/>
      </c>
      <c r="GR14" s="68" t="n"/>
      <c r="GS14" s="14" t="n"/>
      <c r="GT14" s="15">
        <f>IF(GO14&gt;0,(GO14-GO$10)/GO$10,0)</f>
        <v/>
      </c>
      <c r="GV14" s="122" t="n">
        <v>13.91</v>
      </c>
      <c r="GW14" s="68">
        <f>IF(GV14&gt;0,((GV14-GV13)/GV13),0)</f>
        <v/>
      </c>
      <c r="GX14" s="68">
        <f>IF(GV14&gt;0,GW14-$V14,0)</f>
        <v/>
      </c>
      <c r="GY14" s="68">
        <f>IF(GV14&gt;0,(GV14-GY$10)/GY$10,0)</f>
        <v/>
      </c>
      <c r="GZ14" s="14" t="n"/>
      <c r="HA14" s="15">
        <f>IF(GV14&gt;0,(GV14-GV$10)/GV$10,0)</f>
        <v/>
      </c>
      <c r="HD14" s="122" t="n">
        <v>394.36</v>
      </c>
      <c r="HE14" s="68">
        <f>IF(HD14&gt;0,((HD14-HD13)/HD13),0)</f>
        <v/>
      </c>
      <c r="HF14" s="68">
        <f>IF(HD14&gt;0,HE14-$V14,0)</f>
        <v/>
      </c>
      <c r="HG14" s="68">
        <f>IF(HD14&gt;0,(HD14-HG$10)/HG$10,0)</f>
        <v/>
      </c>
      <c r="HH14" s="14" t="n"/>
      <c r="HI14" s="15">
        <f>IF(HD14&gt;0,(HD14-HD$10)/HD$10,0)</f>
        <v/>
      </c>
      <c r="HK14" s="122" t="n">
        <v>28.61</v>
      </c>
      <c r="HL14" s="68">
        <f>IF(HK14&gt;0,((HK14-HK13)/HK13),0)</f>
        <v/>
      </c>
      <c r="HM14" s="68">
        <f>IF(HK14&gt;0,HL14-$V14,0)</f>
        <v/>
      </c>
      <c r="HN14" s="68">
        <f>IF(HK14&gt;0,(HK14-HN$10)/HN$10,0)</f>
        <v/>
      </c>
      <c r="HO14" s="14" t="n"/>
      <c r="HP14" s="15">
        <f>IF(HK14&gt;0,(HK14-HK$10)/HK$10,0)</f>
        <v/>
      </c>
      <c r="HR14" s="122" t="n">
        <v>108.75</v>
      </c>
      <c r="HS14" s="68">
        <f>IF(HR14&gt;0,((HR14-HR13)/HR13),0)</f>
        <v/>
      </c>
      <c r="HT14" s="68">
        <f>IF(HR14&gt;0,HS14-$V14,0)</f>
        <v/>
      </c>
      <c r="HU14" s="68">
        <f>IF(HR14&gt;0,(HR14-HU$10)/HU$10,0)</f>
        <v/>
      </c>
      <c r="HV14" s="14" t="n"/>
      <c r="HW14" s="15">
        <f>IF(HR14&gt;0,(HR14-HR$10)/HR$10,0)</f>
        <v/>
      </c>
      <c r="HY14" s="122" t="n">
        <v>140.14</v>
      </c>
      <c r="HZ14" s="68">
        <f>IF(HY14&gt;0,((HY14-HY13)/HY13),0)</f>
        <v/>
      </c>
      <c r="IA14" s="68">
        <f>IF(HY14&gt;0,HZ14-$V14,0)</f>
        <v/>
      </c>
      <c r="IB14" s="68">
        <f>IF(HY14&gt;0,(HY14-IB$10)/IB$10,0)</f>
        <v/>
      </c>
      <c r="IC14" s="14" t="n"/>
      <c r="ID14" s="15">
        <f>IF(HY14&gt;0,(HY14-HY$10)/HY$10,0)</f>
        <v/>
      </c>
      <c r="IF14" s="122" t="n">
        <v>228.64</v>
      </c>
      <c r="IG14" s="68">
        <f>IF(IF14&gt;0,((IF14-IF13)/IF13),0)</f>
        <v/>
      </c>
      <c r="IH14" s="68">
        <f>IF(IF14&gt;0,IG14-$V14,0)</f>
        <v/>
      </c>
      <c r="II14" s="68">
        <f>IF(IF14&gt;0,(IF14-II$10)/II$10,0)</f>
        <v/>
      </c>
      <c r="IJ14" s="14" t="n"/>
      <c r="IK14" s="15">
        <f>IF(IF14&gt;0,(IF14-IF$10)/IF$10,0)</f>
        <v/>
      </c>
      <c r="IM14" s="122" t="n">
        <v>187.59</v>
      </c>
      <c r="IN14" s="68">
        <f>IF(IM14&gt;0,((IM14-IM13)/IM13),0)</f>
        <v/>
      </c>
      <c r="IO14" s="68">
        <f>IF(IM14&gt;0,IN14-$V14,0)</f>
        <v/>
      </c>
      <c r="IP14" s="68">
        <f>IF(IM14&gt;0,(IM14-IP$10)/IP$10,0)</f>
        <v/>
      </c>
      <c r="IQ14" s="14" t="n"/>
      <c r="IR14" s="15">
        <f>IF(IM14&gt;0,(IM14-IM$10)/IM$10,0)</f>
        <v/>
      </c>
      <c r="IT14" s="122" t="n">
        <v>51.58</v>
      </c>
      <c r="IU14" s="68">
        <f>IF(IT14&gt;0,((IT14-IT13)/IT13),0)</f>
        <v/>
      </c>
      <c r="IV14" s="68">
        <f>IF(IT14&gt;0,IU14-$V14,0)</f>
        <v/>
      </c>
      <c r="IW14" s="68">
        <f>IF(IT14&gt;0,(IT14-IW$10)/IW$10,0)</f>
        <v/>
      </c>
      <c r="IX14" s="14" t="n"/>
      <c r="IY14" s="15">
        <f>IF(IT14&gt;0,(IT14-IT$10)/IT$10,0)</f>
        <v/>
      </c>
      <c r="JA14" s="122" t="n">
        <v>617.89</v>
      </c>
      <c r="JB14" s="68">
        <f>IF(JA14&gt;0,((JA14-JA13)/JA13),0)</f>
        <v/>
      </c>
      <c r="JC14" s="68">
        <f>IF(JA14&gt;0,JB14-$V14,0)</f>
        <v/>
      </c>
      <c r="JD14" s="68">
        <f>IF(JA14&gt;0,(JA14-JD$10)/JD$10,0)</f>
        <v/>
      </c>
      <c r="JE14" s="14" t="n"/>
      <c r="JF14" s="15">
        <f>IF(JA14&gt;0,(JA14-JA$10)/JA$10,0)</f>
        <v/>
      </c>
      <c r="JH14" s="122" t="n">
        <v>422.37</v>
      </c>
      <c r="JI14" s="68">
        <f>IF(JH14&gt;0,((JH14-JH13)/JH13),0)</f>
        <v/>
      </c>
      <c r="JJ14" s="68">
        <f>IF(JH14&gt;0,JI14-$V14,0)</f>
        <v/>
      </c>
      <c r="JK14" s="68">
        <f>IF(JH14&gt;0,(JH14-JK$10)/JK$10,0)</f>
        <v/>
      </c>
      <c r="JL14" s="14" t="n"/>
      <c r="JM14" s="15">
        <f>IF(JH14&gt;0,(JH14-JH$10)/JH$10,0)</f>
        <v/>
      </c>
      <c r="JO14" s="122" t="n">
        <v>10.35</v>
      </c>
      <c r="JP14" s="68">
        <f>IF(JO14&gt;0,((JO14-JO13)/JO13),0)</f>
        <v/>
      </c>
      <c r="JQ14" s="68">
        <f>IF(JO14&gt;0,JP14-$V14,0)</f>
        <v/>
      </c>
      <c r="JR14" s="68">
        <f>IF(JO14&gt;0,(JO14-JR$10)/JR$10,0)</f>
        <v/>
      </c>
      <c r="JS14" s="14" t="n"/>
      <c r="JT14" s="15">
        <f>IF(JO14&gt;0,(JO14-JO$10)/JO$10,0)</f>
        <v/>
      </c>
      <c r="JV14" s="122" t="n">
        <v>1.97</v>
      </c>
      <c r="JW14" s="68">
        <f>IF(JV14&gt;0,((JV14-JV13)/JV13),0)</f>
        <v/>
      </c>
      <c r="JX14" s="68">
        <f>IF(JV14&gt;0,JW14-$V14,0)</f>
        <v/>
      </c>
      <c r="JY14" s="68">
        <f>IF(JV14&gt;0,(JV14-JY$10)/JY$10,0)</f>
        <v/>
      </c>
      <c r="JZ14" s="14" t="n"/>
      <c r="KA14" s="15">
        <f>IF(JV14&gt;0,(JV14-JV$10)/JV$10,0)</f>
        <v/>
      </c>
      <c r="KC14" s="122" t="n">
        <v>22.72</v>
      </c>
      <c r="KD14" s="68">
        <f>IF(KC14&gt;0,((KC14-KC13)/KC13),0)</f>
        <v/>
      </c>
      <c r="KE14" s="68">
        <f>IF(KC14&gt;0,KD14-$V14,0)</f>
        <v/>
      </c>
      <c r="KF14" s="68">
        <f>IF(KC14&gt;0,(KC14-KF$10)/KF$10,0)</f>
        <v/>
      </c>
      <c r="KG14" s="14" t="n"/>
      <c r="KH14" s="15">
        <f>IF(KC14&gt;0,(KC14-KC$10)/KC$10,0)</f>
        <v/>
      </c>
      <c r="KI14" s="18" t="n"/>
      <c r="KJ14" s="122" t="n">
        <v>75.28</v>
      </c>
      <c r="KK14" s="68">
        <f>IF(KJ14&gt;0,((KJ14-KJ13)/KJ13),0)</f>
        <v/>
      </c>
      <c r="KL14" s="68">
        <f>IF(KJ14&gt;0,KK14-$V14,0)</f>
        <v/>
      </c>
      <c r="KM14" s="68">
        <f>IF(KJ14&gt;0,(KJ14-KM$10)/KM$10,0)</f>
        <v/>
      </c>
      <c r="KN14" s="14" t="n"/>
      <c r="KO14" s="15">
        <f>IF(KJ14&gt;0,(KJ14-KJ$10)/KJ$10,0)</f>
        <v/>
      </c>
      <c r="KQ14" s="122" t="n">
        <v>0.99</v>
      </c>
      <c r="KR14" s="68">
        <f>IF(KQ14&gt;0,((KQ14-KQ13)/KQ13),0)</f>
        <v/>
      </c>
      <c r="KS14" s="68">
        <f>IF(KQ14&gt;0,KR14-$V14,0)</f>
        <v/>
      </c>
      <c r="KT14" s="68">
        <f>IF(KQ14&gt;0,(KQ14-KT$10)/KT$10,0)</f>
        <v/>
      </c>
      <c r="KU14" s="14" t="n"/>
      <c r="KV14" s="15">
        <f>IF(KQ14&gt;0,(KQ14-KQ$10)/KQ$10,0)</f>
        <v/>
      </c>
      <c r="KW14" s="18" t="n"/>
      <c r="KX14" s="122" t="n">
        <v>25.59</v>
      </c>
      <c r="KY14" s="68">
        <f>IF(KX14&gt;0,((KX14-KX13)/KX13),0)</f>
        <v/>
      </c>
      <c r="KZ14" s="68">
        <f>IF(KX14&gt;0,KY14-$V14,0)</f>
        <v/>
      </c>
      <c r="LA14" s="68">
        <f>IF(KX14&gt;0,(KX14-LA$10)/LA$10,0)</f>
        <v/>
      </c>
      <c r="LB14" s="14" t="n"/>
      <c r="LC14" s="15">
        <f>IF(KX14&gt;0,(KX14-KX$10)/KX$10,0)</f>
        <v/>
      </c>
      <c r="LD14" s="18" t="n"/>
      <c r="LE14" s="122" t="n">
        <v>48.15</v>
      </c>
      <c r="LF14" s="68">
        <f>IF(LE14&gt;0,((LE14-LE13)/LE13),0)</f>
        <v/>
      </c>
      <c r="LG14" s="68">
        <f>IF(LE14&gt;0,LF14-$V14,0)</f>
        <v/>
      </c>
      <c r="LH14" s="68">
        <f>IF(LE14&gt;0,(LE14-LH$10)/LH$10,0)</f>
        <v/>
      </c>
      <c r="LI14" s="14" t="n"/>
      <c r="LJ14" s="15">
        <f>IF(LE14&gt;0,(LE14-LE$10)/LE$10,0)</f>
        <v/>
      </c>
      <c r="LL14" s="122" t="n">
        <v>81.15000000000001</v>
      </c>
      <c r="LM14" s="68">
        <f>IF(LL14&gt;0,((LL14-LL13)/LL13),0)</f>
        <v/>
      </c>
      <c r="LN14" s="68">
        <f>IF(LL14&gt;0,LM14-$V14,0)</f>
        <v/>
      </c>
      <c r="LO14" s="68">
        <f>IF(LL14&gt;0,(LL14-LO$10)/LO$10,0)</f>
        <v/>
      </c>
      <c r="LP14" s="14" t="n"/>
      <c r="LQ14" s="15">
        <f>IF(LL14&gt;0,(LL14-LL$10)/LL$10,0)</f>
        <v/>
      </c>
      <c r="LS14" s="122" t="n">
        <v>9.869999999999999</v>
      </c>
      <c r="LT14" s="68">
        <f>IF(LS14&gt;0,((LS14-LS13)/LS13),0)</f>
        <v/>
      </c>
      <c r="LU14" s="68">
        <f>IF(LS14&gt;0,LT14-$V14,0)</f>
        <v/>
      </c>
      <c r="LV14" s="68" t="n"/>
      <c r="LW14" s="14" t="n"/>
      <c r="LX14" s="15">
        <f>IF(LS14&gt;0,(LS14-LS$10)/LS$10,0)</f>
        <v/>
      </c>
      <c r="LZ14" s="122" t="n">
        <v>14.11</v>
      </c>
      <c r="MA14" s="68">
        <f>IF(LZ14&gt;0,((LZ14-LZ13)/LZ13),0)</f>
        <v/>
      </c>
      <c r="MB14" s="68">
        <f>IF(LZ14&gt;0,MA14-$V14,0)</f>
        <v/>
      </c>
      <c r="MC14" s="68">
        <f>IF(LZ14&gt;0,(LZ14-MC$10)/MC$10,0)</f>
        <v/>
      </c>
      <c r="MD14" s="14" t="n"/>
      <c r="ME14" s="15">
        <f>IF(LZ14&gt;0,(LZ14-LZ$10)/LZ$10,0)</f>
        <v/>
      </c>
      <c r="MG14" s="122" t="n">
        <v>29.5</v>
      </c>
      <c r="MH14" s="68">
        <f>IF(MG14&gt;0,((MG14-MG13)/MG13),0)</f>
        <v/>
      </c>
      <c r="MI14" s="68">
        <f>IF(MG14&gt;0,MH14-$V14,0)</f>
        <v/>
      </c>
      <c r="MJ14" s="68">
        <f>IF(MG14&gt;0,(MG14-MJ$10)/MJ$10,0)</f>
        <v/>
      </c>
      <c r="MK14" s="14" t="n"/>
      <c r="ML14" s="15">
        <f>IF(MG14&gt;0,(MG14-MG$10)/MG$10,0)</f>
        <v/>
      </c>
      <c r="MN14" s="122" t="n">
        <v>115.13</v>
      </c>
      <c r="MO14" s="68">
        <f>IF(MN14&gt;0,((MN14-MN13)/MN13),0)</f>
        <v/>
      </c>
      <c r="MP14" s="68">
        <f>IF(MN14&gt;0,MO14-$V14,0)</f>
        <v/>
      </c>
      <c r="MQ14" s="68">
        <f>IF(MN14&gt;0,(MN14-MQ$10)/MQ$10,0)</f>
        <v/>
      </c>
      <c r="MR14" s="14" t="n"/>
      <c r="MS14" s="15">
        <f>IF(MN14&gt;0,(MN14-MN$10)/MN$10,0)</f>
        <v/>
      </c>
      <c r="MU14" s="122" t="n">
        <v>12.51</v>
      </c>
      <c r="MV14" s="68">
        <f>IF(MU14&gt;0,((MU14-MU13)/MU13),0)</f>
        <v/>
      </c>
      <c r="MW14" s="68">
        <f>IF(MU14&gt;0,MV14-$V14,0)</f>
        <v/>
      </c>
      <c r="MX14" s="68">
        <f>IF(MU14&gt;0,(MU14-MX$10)/MX$10,0)</f>
        <v/>
      </c>
      <c r="MY14" s="14" t="n"/>
      <c r="MZ14" s="15">
        <f>IF(MU14&gt;0,(MU14-MU$10)/MU$10,0)</f>
        <v/>
      </c>
      <c r="NB14" s="122" t="n">
        <v>172.31</v>
      </c>
      <c r="NC14" s="68">
        <f>IF(NB14&gt;0,((NB14-NB13)/NB13),0)</f>
        <v/>
      </c>
      <c r="ND14" s="68">
        <f>IF(NB14&gt;0,NC14-$V14,0)</f>
        <v/>
      </c>
      <c r="NE14" s="68">
        <f>IF(NB14&gt;0,(NB14-NE$10)/NE$10,0)</f>
        <v/>
      </c>
      <c r="NF14" s="14" t="n"/>
      <c r="NG14" s="15">
        <f>IF(NB14&gt;0,(NB14-NB$10)/NB$10,0)</f>
        <v/>
      </c>
      <c r="NI14" s="122" t="n">
        <v>5.21</v>
      </c>
      <c r="NJ14" s="68">
        <f>IF(NI14&gt;0,((NI14-NI13)/NI13),0)</f>
        <v/>
      </c>
      <c r="NK14" s="68">
        <f>IF(NI14&gt;0,NJ14-$V14,0)</f>
        <v/>
      </c>
      <c r="NL14" s="68">
        <f>IF(NI14&gt;0,(NI14-NL$10)/NL$10,0)</f>
        <v/>
      </c>
      <c r="NM14" s="14" t="n"/>
      <c r="NN14" s="15">
        <f>IF(NI14&gt;0,(NI14-NI$10)/NI$10,0)</f>
        <v/>
      </c>
      <c r="NP14" s="122" t="n">
        <v>368.52</v>
      </c>
      <c r="NQ14" s="68">
        <f>IF(NP14&gt;0,((NP14-NP13)/NP13),0)</f>
        <v/>
      </c>
      <c r="NR14" s="68">
        <f>IF(NP14&gt;0,NQ14-$V14,0)</f>
        <v/>
      </c>
      <c r="NS14" s="68">
        <f>IF(NP14&gt;0,(NP14-NS$10)/NS$10,0)</f>
        <v/>
      </c>
      <c r="NT14" s="14" t="n"/>
      <c r="NU14" s="15">
        <f>IF(NP14&gt;0,(NP14-NP$10)/NP$10,0)</f>
        <v/>
      </c>
      <c r="NW14" s="122" t="n">
        <v>195.49</v>
      </c>
      <c r="NX14" s="68">
        <f>IF(NW14&gt;0,((NW14-NW13)/NW13),0)</f>
        <v/>
      </c>
      <c r="NY14" s="68">
        <f>IF(NW14&gt;0,NX14-$V14,0)</f>
        <v/>
      </c>
      <c r="NZ14" s="68">
        <f>IF(NW14&gt;0,(NW14-NZ$10)/NZ$10,0)</f>
        <v/>
      </c>
      <c r="OA14" s="14" t="n"/>
      <c r="OB14" s="15">
        <f>IF(NW14&gt;0,(NW14-NW$10)/NW$10,0)</f>
        <v/>
      </c>
      <c r="OD14" s="122" t="n">
        <v>1.69</v>
      </c>
      <c r="OE14" s="68">
        <f>IF(OD14&gt;0,((OD14-OD13)/OD13),0)</f>
        <v/>
      </c>
      <c r="OF14" s="68">
        <f>IF(OD14&gt;0,OE14-$V14,0)</f>
        <v/>
      </c>
      <c r="OG14" s="68">
        <f>IF(OD14&gt;0,(OD14-OG$10)/OG$10,0)</f>
        <v/>
      </c>
      <c r="OH14" s="14" t="n"/>
      <c r="OI14" s="15">
        <f>IF(OD14&gt;0,(OD14-OD$10)/OD$10,0)</f>
        <v/>
      </c>
      <c r="OK14" s="122" t="n">
        <v>73.65000000000001</v>
      </c>
      <c r="OL14" s="68">
        <f>IF(OK14&gt;0,((OK14-OK13)/OK13),0)</f>
        <v/>
      </c>
      <c r="OM14" s="68">
        <f>IF(OK14&gt;0,OL14-$V14,0)</f>
        <v/>
      </c>
      <c r="ON14" s="68">
        <f>IF(OK14&gt;0,(OK14-ON$10)/ON$10,0)</f>
        <v/>
      </c>
      <c r="OO14" s="14" t="n"/>
      <c r="OP14" s="15">
        <f>IF(OK14&gt;0,(OK14-OK$10)/OK$10,0)</f>
        <v/>
      </c>
      <c r="OR14" s="122" t="n">
        <v>1.19</v>
      </c>
      <c r="OS14" s="68">
        <f>IF(OR14&gt;0,((OR14-OR13)/OR13),0)</f>
        <v/>
      </c>
      <c r="OT14" s="68">
        <f>IF(OR14&gt;0,OS14-$V14,0)</f>
        <v/>
      </c>
      <c r="OU14" s="68">
        <f>IF(OR14&gt;0,(OR14-OU$10)/OU$10,0)</f>
        <v/>
      </c>
      <c r="OV14" s="14" t="n"/>
      <c r="OW14" s="15">
        <f>IF(OR14&gt;0,(OR14-OR$10)/OR$10,0)</f>
        <v/>
      </c>
      <c r="OY14" s="122" t="n">
        <v>113.64</v>
      </c>
      <c r="OZ14" s="68">
        <f>IF(OY14&gt;0,((OY14-OY13)/OY13),0)</f>
        <v/>
      </c>
      <c r="PA14" s="68">
        <f>IF(OY14&gt;0,OZ14-$V14,0)</f>
        <v/>
      </c>
      <c r="PB14" s="68" t="n"/>
      <c r="PC14" s="14" t="n"/>
      <c r="PD14" s="15">
        <f>IF(OY14&gt;0,(OY14-OY$10)/OY$10,0)</f>
        <v/>
      </c>
      <c r="PE14" s="18" t="n"/>
      <c r="PF14" s="122" t="n">
        <v>201.89</v>
      </c>
      <c r="PG14" s="68">
        <f>IF(PF14&gt;0,((PF14-PF13)/PF13),0)</f>
        <v/>
      </c>
      <c r="PH14" s="68">
        <f>IF(PF14&gt;0,PG14-$V14,0)</f>
        <v/>
      </c>
      <c r="PI14" s="68">
        <f>IF(PF14&gt;0,(PF14-PI$10)/PI$10,0)</f>
        <v/>
      </c>
      <c r="PJ14" s="14" t="n"/>
      <c r="PK14" s="15">
        <f>IF(PF14&gt;0,(PF14-PF$10)/PF$10,0)</f>
        <v/>
      </c>
      <c r="PM14" s="122" t="n"/>
      <c r="PN14" s="68">
        <f>IF(PM14&gt;0,((PM14-PM13)/PM13),0)</f>
        <v/>
      </c>
      <c r="PO14" s="68">
        <f>PN14-$V14</f>
        <v/>
      </c>
      <c r="PP14" s="68">
        <f>IF(PM14&gt;0,(PM14-PP$10)/PP$10,0)</f>
        <v/>
      </c>
      <c r="PQ14" s="14" t="n"/>
      <c r="PR14" s="15">
        <f>IF(PM14&gt;0,(PM14-PM$10)/PM$10,0)</f>
        <v/>
      </c>
      <c r="PT14" s="122" t="n">
        <v>5.45</v>
      </c>
      <c r="PU14" s="68">
        <f>IF(PT14&gt;0,((PT14-PT13)/PT13),0)</f>
        <v/>
      </c>
      <c r="PV14" s="68">
        <f>IF(PT14&gt;0,PU14-$V14,0)</f>
        <v/>
      </c>
      <c r="PW14" s="68">
        <f>IF(PT14&gt;0,(PT14-PW$10)/PW$10,0)</f>
        <v/>
      </c>
      <c r="PX14" s="14" t="n"/>
      <c r="PY14" s="15">
        <f>IF(PT14&gt;0,(PT14-PT$10)/PT$10,0)</f>
        <v/>
      </c>
      <c r="QA14" s="122" t="n">
        <v>185.14</v>
      </c>
      <c r="QB14" s="68">
        <f>IF(QA14&gt;0,((QA14-QA13)/QA13),0)</f>
        <v/>
      </c>
      <c r="QC14" s="68">
        <f>IF(QA14&gt;0,QB14-$V14,0)</f>
        <v/>
      </c>
      <c r="QD14" s="68">
        <f>IF(QA14&gt;0,(QA14-QD$10)/QD$10,0)</f>
        <v/>
      </c>
      <c r="QE14" s="14" t="n"/>
      <c r="QF14" s="15">
        <f>IF(QA14&gt;0,(QA14-QA$10)/QA$10,0)</f>
        <v/>
      </c>
      <c r="QH14" s="122" t="n">
        <v>1.21</v>
      </c>
      <c r="QI14" s="68">
        <f>IF(QH14&gt;0,((QH14-QH13)/QH13),0)</f>
        <v/>
      </c>
      <c r="QJ14" s="68">
        <f>IF(QH14&gt;0,QI14-$V14,0)</f>
        <v/>
      </c>
      <c r="QK14" s="68">
        <f>IF(QH14&gt;0,(QH14-QK$10)/QK$10,0)</f>
        <v/>
      </c>
      <c r="QL14" s="14" t="n"/>
      <c r="QM14" s="15">
        <f>IF(QH14&gt;0,(QH14-QH$10)/QH$10,0)</f>
        <v/>
      </c>
      <c r="QO14" s="122" t="n">
        <v>13.37</v>
      </c>
      <c r="QP14" s="68">
        <f>IF(QO14&gt;0,((QO14-QO13)/QO13),0)</f>
        <v/>
      </c>
      <c r="QQ14" s="68">
        <f>IF(QO14&gt;0,QP14-$V14,0)</f>
        <v/>
      </c>
      <c r="QR14" s="68">
        <f>IF(QO14&gt;0,(QO14-QR$10)/QR$10,0)</f>
        <v/>
      </c>
      <c r="QS14" s="14" t="n"/>
      <c r="QT14" s="15">
        <f>IF(QO14&gt;0,(QO14-QO$10)/QO$10,0)</f>
        <v/>
      </c>
      <c r="QV14" s="122" t="n">
        <v>2.384</v>
      </c>
      <c r="QW14" s="68">
        <f>IF(QV14&gt;0,((QV14-QV13)/QV13),0)</f>
        <v/>
      </c>
      <c r="QX14" s="68">
        <f>IF(QV14&gt;0,QW14-$V14,0)</f>
        <v/>
      </c>
      <c r="QY14" s="68">
        <f>IF(QV14&gt;0,(QV14-QY$10)/QY$10,0)</f>
        <v/>
      </c>
      <c r="QZ14" s="14" t="n"/>
      <c r="RA14" s="15">
        <f>IF(QV14&gt;0,(QV14-QV$10)/QV$10,0)</f>
        <v/>
      </c>
      <c r="RC14" s="122" t="n">
        <v>24.89</v>
      </c>
      <c r="RD14" s="68">
        <f>IF(RC14&gt;0,((RC14-RC13)/RC13),0)</f>
        <v/>
      </c>
      <c r="RE14" s="68">
        <f>IF(RC14&gt;0,RD14-$V14,0)</f>
        <v/>
      </c>
      <c r="RF14" s="68">
        <f>IF(RC14&gt;0,(RC14-RF$10)/RF$10,0)</f>
        <v/>
      </c>
      <c r="RG14" s="14" t="n"/>
      <c r="RH14" s="15">
        <f>IF(RC14&gt;0,(RC14-RC$10)/RC$10,0)</f>
        <v/>
      </c>
      <c r="RJ14" s="122" t="n">
        <v>210.6</v>
      </c>
      <c r="RK14" s="68">
        <f>IF(RJ14&gt;0,((RJ14-RJ13)/RJ13),0)</f>
        <v/>
      </c>
      <c r="RL14" s="68">
        <f>RK14-$V14</f>
        <v/>
      </c>
      <c r="RM14" s="68">
        <f>IF(RJ14&gt;0,(RJ14-RM$10)/RM$10,0)</f>
        <v/>
      </c>
      <c r="RN14" s="14" t="n"/>
      <c r="RO14" s="15">
        <f>IF(RJ14&gt;0,(RJ14-RJ$10)/RJ$10,0)</f>
        <v/>
      </c>
      <c r="RQ14" s="122" t="n">
        <v>19.2</v>
      </c>
      <c r="RR14" s="68">
        <f>IF(RQ14&gt;0,((RQ14-RQ13)/RQ13),0)</f>
        <v/>
      </c>
      <c r="RS14" s="68">
        <f>RR14-$V14</f>
        <v/>
      </c>
      <c r="RT14" s="68">
        <f>IF(RQ14&gt;0,(RQ14-RT$10)/RT$10,0)</f>
        <v/>
      </c>
      <c r="RU14" s="14" t="n"/>
      <c r="RV14" s="15">
        <f>IF(RQ14&gt;0,(RQ14-RQ$10)/RQ$10,0)</f>
        <v/>
      </c>
      <c r="RX14" s="122" t="n">
        <v>69.98999999999999</v>
      </c>
      <c r="RY14" s="68">
        <f>IF(RX14&gt;0,((RX14-RX13)/RX13),0)</f>
        <v/>
      </c>
      <c r="RZ14" s="68">
        <f>RY14-$V14</f>
        <v/>
      </c>
      <c r="SA14" s="68">
        <f>IF(RX14&gt;0,(RX14-SA$10)/SA$10,0)</f>
        <v/>
      </c>
      <c r="SB14" s="14" t="n"/>
      <c r="SC14" s="15">
        <f>IF(RX14&gt;0,(RX14-RX$10)/RX$10,0)</f>
        <v/>
      </c>
      <c r="SE14" s="122" t="n">
        <v>18.39</v>
      </c>
      <c r="SF14" s="68">
        <f>IF(SE14&gt;0,((SE14-SE13)/SE13),0)</f>
        <v/>
      </c>
      <c r="SG14" s="68">
        <f>SF14-$V14</f>
        <v/>
      </c>
      <c r="SH14" s="68">
        <f>IF(SE14&gt;0,(SE14-SH$10)/SH$10,0)</f>
        <v/>
      </c>
      <c r="SI14" s="14" t="n"/>
      <c r="SJ14" s="15">
        <f>IF(SE14&gt;0,(SE14-SE$10)/SE$10,0)</f>
        <v/>
      </c>
      <c r="SL14" s="122" t="n">
        <v>0.75</v>
      </c>
      <c r="SM14" s="68">
        <f>IF(SL14&gt;0,((SL14-SL13)/SL13),0)</f>
        <v/>
      </c>
      <c r="SN14" s="68">
        <f>SM14-$V14</f>
        <v/>
      </c>
      <c r="SO14" s="68">
        <f>IF(SL14&gt;0,(SL14-SO$10)/SO$10,0)</f>
        <v/>
      </c>
      <c r="SP14" s="14" t="n"/>
      <c r="SQ14" s="15">
        <f>IF(SL14&gt;0,(SL14-SL$10)/SL$10,0)</f>
        <v/>
      </c>
      <c r="SS14" s="122" t="n">
        <v>9.550000000000001</v>
      </c>
      <c r="ST14" s="68">
        <f>IF(SS14&gt;0,((SS14-SS13)/SS13),0)</f>
        <v/>
      </c>
      <c r="SU14" s="68">
        <f>ST14-$V14</f>
        <v/>
      </c>
      <c r="SV14" s="68">
        <f>IF(SS14&gt;0,(SS14-SV$10)/SV$10,0)</f>
        <v/>
      </c>
      <c r="SW14" s="14" t="n"/>
      <c r="SX14" s="15">
        <f>IF(SS14&gt;0,(SS14-SS$10)/SS$10,0)</f>
        <v/>
      </c>
      <c r="SZ14" s="122" t="n">
        <v>20.58</v>
      </c>
      <c r="TA14" s="68">
        <f>IF(SZ14&gt;0,((SZ14-SZ13)/SZ13),0)</f>
        <v/>
      </c>
      <c r="TB14" s="68">
        <f>TA14-$V14</f>
        <v/>
      </c>
      <c r="TC14" s="68">
        <f>IF(SZ14&gt;0,(SZ14-TC$10)/TC$10,0)</f>
        <v/>
      </c>
      <c r="TD14" s="14" t="n"/>
      <c r="TE14" s="15">
        <f>IF(SZ14&gt;0,(SZ14-SZ$10)/SZ$10,0)</f>
        <v/>
      </c>
      <c r="TG14" s="122" t="n">
        <v>0.18</v>
      </c>
      <c r="TH14" s="68">
        <f>IF(TG14&gt;0,((TG14-TG13)/TG13),0)</f>
        <v/>
      </c>
      <c r="TI14" s="68">
        <f>TH14-$V14</f>
        <v/>
      </c>
      <c r="TJ14" s="68">
        <f>IF(TG14&gt;0,(TG14-TJ$10)/TJ$10,0)</f>
        <v/>
      </c>
      <c r="TK14" s="14" t="n"/>
      <c r="TL14" s="15">
        <f>IF(TG14&gt;0,(TG14-TG$10)/TG$10,0)</f>
        <v/>
      </c>
      <c r="TN14" s="122" t="n">
        <v>35.26</v>
      </c>
      <c r="TO14" s="68">
        <f>IF(TN14&gt;0,((TN14-TN13)/TN13),0)</f>
        <v/>
      </c>
      <c r="TP14" s="68">
        <f>TO14-$V14</f>
        <v/>
      </c>
      <c r="TQ14" s="68">
        <f>IF(TN14&gt;0,(TN14-TQ$10)/TQ$10,0)</f>
        <v/>
      </c>
      <c r="TR14" s="14" t="n"/>
      <c r="TS14" s="15">
        <f>IF(TN14&gt;0,(TN14-TN$10)/TN$10,0)</f>
        <v/>
      </c>
      <c r="TU14" s="122" t="n">
        <v>1.92</v>
      </c>
      <c r="TV14" s="68">
        <f>IF(TU14&gt;0,((TU14-TU13)/TU13),0)</f>
        <v/>
      </c>
      <c r="TW14" s="68">
        <f>TV14-$V14</f>
        <v/>
      </c>
      <c r="TX14" s="68">
        <f>IF(TU14&gt;0,(TU14-TX$10)/TX$10,0)</f>
        <v/>
      </c>
      <c r="TY14" s="14" t="n"/>
      <c r="TZ14" s="15">
        <f>IF(TU14&gt;0,(TU14-TU$10)/TU$10,0)</f>
        <v/>
      </c>
      <c r="UB14" s="122" t="n"/>
      <c r="UC14" s="68">
        <f>IF(UB14&gt;0,((UB14-UB13)/UB13),0)</f>
        <v/>
      </c>
      <c r="UD14" s="68">
        <f>UC14-$V14</f>
        <v/>
      </c>
      <c r="UE14" s="68">
        <f>IF(UB14&gt;0,(UB14-UE$10)/UE$10,0)</f>
        <v/>
      </c>
      <c r="UF14" s="14" t="n"/>
      <c r="UG14" s="15">
        <f>IF(UB14&gt;0,(UB14-UB$10)/UB$10,0)</f>
        <v/>
      </c>
      <c r="UI14" s="122" t="n"/>
      <c r="UJ14" s="68">
        <f>IF(UI14&gt;0,((UI14-UI13)/UI13),0)</f>
        <v/>
      </c>
      <c r="UK14" s="68">
        <f>UJ14-$V14</f>
        <v/>
      </c>
      <c r="UL14" s="68">
        <f>IF(UI14&gt;0,(UI14-UL$10)/UL$10,0)</f>
        <v/>
      </c>
      <c r="UM14" s="14" t="n"/>
      <c r="UN14" s="15">
        <f>IF(UI14&gt;0,(UI14-UI$10)/UI$10,0)</f>
        <v/>
      </c>
      <c r="UP14" s="122" t="n"/>
      <c r="UQ14" s="68">
        <f>IF(UP14&gt;0,((UP14-UP13)/UP13),0)</f>
        <v/>
      </c>
      <c r="UR14" s="68">
        <f>UQ14-$V14</f>
        <v/>
      </c>
      <c r="US14" s="68">
        <f>IF(UP14&gt;0,(UP14-US$10)/US$10,0)</f>
        <v/>
      </c>
      <c r="UT14" s="14" t="n"/>
      <c r="UU14" s="15">
        <f>IF(UP14&gt;0,(UP14-UP$10)/UP$10,0)</f>
        <v/>
      </c>
      <c r="UW14" s="122" t="n"/>
      <c r="UX14" s="68">
        <f>IF(UW14&gt;0,((UW14-UW13)/UW13),0)</f>
        <v/>
      </c>
      <c r="UY14" s="68">
        <f>UX14-$V14</f>
        <v/>
      </c>
      <c r="UZ14" s="68">
        <f>IF(UW14&gt;0,(UW14-UZ$10)/UZ$10,0)</f>
        <v/>
      </c>
      <c r="VA14" s="14" t="n"/>
      <c r="VB14" s="15">
        <f>IF(UW14&gt;0,(UW14-UW$10)/UW$10,0)</f>
        <v/>
      </c>
      <c r="VD14" s="122" t="n"/>
      <c r="VE14" s="68">
        <f>IF(VD14&gt;0,((VD14-VD13)/VD13),0)</f>
        <v/>
      </c>
      <c r="VF14" s="68">
        <f>VE14-$V14</f>
        <v/>
      </c>
      <c r="VG14" s="68">
        <f>IF(VD14&gt;0,(VD14-VG$10)/VG$10,0)</f>
        <v/>
      </c>
      <c r="VH14" s="14" t="n"/>
      <c r="VI14" s="15">
        <f>IF(VD14&gt;0,(VD14-VD$10)/VD$10,0)</f>
        <v/>
      </c>
      <c r="VM14" s="21">
        <f>IF($C14&gt;0,(($IK$5*IG14)+($GT$5*GP14)+($JM$5*JI14)+($JF$5*JB14)+($IY$5*IU14)+($IR$5*IN14)+($ID$5*HZ14)+($HW$5*HS14)+($HP$5*HL14)+($HI$5*HE14)+($GF$5*GB14)+($FY$5*FU14)+($FR$5*FN14)+($FK$5*FG14)+($FD$5*EZ14)+($EW$5*ES14)+($EP$5*EL14)+($EI$5*EE14)+($EB$5*DX14)+($DU$5*DQ14)+($DN$5*DJ14)+($DG$5*DC14)+($CZ$5*CV14)+($CS$5*CO14)+($CL$5*CH14)+($CE$5*CA14)+($BX$5*BT14)+($BQ$5*BM14)+($BJ$5*BF14)+($BC$5*AY14)+($AV$5*AR14)+($AO$5*AK14)+($AH$5*AD14)+($JT$5*JP14)+($KA$5*JW14)+($KO$5*KK14)+($PR$5*PN14)+($GM$5*GI14)+($HA$5*GW14)+($KV$5*KR14)+($KH$5*KD14)+($LC$5*KY14)+($MS$5*MO14)+($ML$5*MH14)+($ME$5*MA14)+($LX$5*LT14)+($LQ$5*LM14)+($LJ$5*LF14)+(MV14*$MZ$5)+(NC14*$NG$5)+(NJ14*$NN$5)+($OI$5*OE14)+($NU$5*NQ14)+($OB$5*NX14)+($PK$5*PG14)+($OP$5*OL14)+($OW$5*OS14)+($PD$5*OZ14)+(PU14*$PY$5)+(QB14*$QF$5)+(QI14*$QM$5)+(QP14*$QT$5)+(QW14*$RA$5)+(RD14*$RH$5)+(RK14*$RO$5)+(RR14*$RV$5)+(RY14*$SC$5)+(SF14*$SJ$5)+(SM14*$SQ$5)+(ST14*$SX$5)+(TA14*$TE$5))+(TH14*$TL$5)+(TO14*$TS$5))/$VM$5</f>
        <v/>
      </c>
      <c r="VN14" s="538" t="n"/>
      <c r="VO14" s="21">
        <f>IF($C14&gt;0,(($IK$5*II14)+($GT$5*GR14)+($JM$5*JK14)+($JF$5*JD14)+($IY$5*IW14)+($IR$5*IP14)+($ID$5*IB14)+($HW$5*HU14)+($HP$5*HN14)+($HI$5*HG14)+($GF$5*GD14)+($FY$5*FW14)+($FR$5*FP14)+($FK$5*FI14)+($FD$5*FB14)+($EW$5*EU14)+($EP$5*EN14)+($EI$5*EG14)+($EB$5*DZ14)+($DU$5*DS14)+($DN$5*DL14)+($DG$5*DE14)+($CZ$5*CX14)+($CS$5*CQ14)+($CL$5*CJ14)+($CE$5*CC14)+($BX$5*BV14)+($BQ$5*BO14)+($BJ$5*BH14)+($BC$5*BA14)+($AV$5*AT14)+($AO$5*AM14)+($AH$5*AF14)+($KO$5*KM14)+($KH$5*KF14)+($KA$5*JY14)+($JT$5*JR14)+($PR$5*PP14)+($GM$5*GK14)+($HA$5*GY14)+($KV$5*KT14)+($LC$5*LA14)+($MS$5*MQ14)+($ML$5*MJ14)+($ME$5*MC14)+($LX$5*LV14)+($LQ$5*LO14)+($LJ$5*LH14)+(MX14*$MZ$5)+(NE14*$NG$5)+(NL14*$NN$5)+($OI$5*OG14)+($NU$5*NS14)+($OB$5*NZ14)+($PD$5*PB14)+($OW$5*OU14)+($OP$5*ON14)+($PK$5*PI14)+($PY$5*PW14)+($QF$5*QD14)+($QM$5*QK14)+($QT$5*QR14)+($RA$5*QY14)+($RH$5*RF14)+($RO$5*RM14)+(RT14*$RV$5)+(SA14*$SC$5)+(SH14*$SJ$5)+(SO14*$SQ$5)+(SV14*$SX$5)+(TC14*$TE$5)+(TJ14*$TL$5)+(TQ14*$TS$5))/$VM$5,0)</f>
        <v/>
      </c>
      <c r="VP14" s="14" t="n"/>
      <c r="VQ14" s="21">
        <f>IF($C14&gt;0,(($IK$5*IK14)+($GT$5*GT14)+($JM$5*JM14)+($JF$5*JF14)+($IY$5*IY14)+($IR$5*IR14)+($ID$5*ID14)+($HW$5*HW14)+($HP$5*HP14)+($HI$5*HI14)+($GF$5*GF14)+($FY$5*FY14)+($FR$5*FR14)+($FK$5*FK14)+($FD$5*FD14)+($EW$5*EW14)+($EP$5*EP14)+($EI$5*EI14)+($EB$5*EB14)+($DU$5*DU14)+($DN$5*DN14)+($DG$5*DG14)+($CZ$5*CZ14)+($CS$5*CS14)+($CL$5*CL14)+($CE$5*CE14)+($BX$5*BX14)+($BQ$5*BQ14)+($BJ$5*BJ14)+($BC$5*BC14)+($AV$5*AV14)+($AO$5*AO14)+($AH$5*AH14)+($KO$5*KO14)+($PR$5*PR14)+($GM$5*GM14)+($HA$5*HA14)+($KH$5*KH14)+($KA$5*KA14)+($JT$5*JT14)+($KV$5*KV14)+($LC$5*LC14)+($MS$5*MS14)+($ML$5*ML14)+($ME$5*ME14)+($LX$5*LX14)+($LQ$5*LQ14)+($LJ$5*LJ14)+($OI$5*OI14)+($NU$5*NU14)+($NN$5*NN14)+($NG$5*NG14)+($MZ$5*MZ14)+(OB14*$OB$5)+($PD$5*PD14)+($OW$5*OW14)+($OP$5*OP14)+($PK$5*PK14)+(PY14*$PY$5)+(QF14*$QF$5)+(QM14*$QM$5)+(QT14*$QT$5)+(RA14*$RA$5)+(RH14*$RH$5)+(RO14*$RO$5)+(RV14*$RV$5)+(SC14*$SC$5)+(SJ14*$SJ$5)+(SQ14*$SQ$5)+(SX14*$SX$5)+(TE14*$TE$5)+(TL14*$TL$5)+(TS14*$TS$5))/$VM$5,0)</f>
        <v/>
      </c>
    </row>
    <row r="15" ht="16" customHeight="1" s="545">
      <c r="A15" s="127" t="n">
        <v>45665</v>
      </c>
      <c r="B15" s="77">
        <f>A15</f>
        <v/>
      </c>
      <c r="C15" s="13" t="n">
        <v>42635.2</v>
      </c>
      <c r="D15" s="138">
        <f>IF(C15&gt;0,C15-C14,0)</f>
        <v/>
      </c>
      <c r="E15" s="68">
        <f>IF(C15&gt;0,D15/C14,0)</f>
        <v/>
      </c>
      <c r="F15" s="15">
        <f>IF(C15&gt;0,(C15-C$10)/C$10,0)</f>
        <v/>
      </c>
      <c r="G15" s="13" t="n">
        <v>5918.25</v>
      </c>
      <c r="H15" s="138">
        <f>IF(G15&gt;0,G15-G14,0)</f>
        <v/>
      </c>
      <c r="I15" s="68">
        <f>IF(G15&gt;0,H15/G14,0)</f>
        <v/>
      </c>
      <c r="J15" s="15">
        <f>IF(G15&gt;0,(G15-G$10)/G$10,0)</f>
        <v/>
      </c>
      <c r="K15" s="13" t="n">
        <v>19478.88</v>
      </c>
      <c r="L15" s="138">
        <f>IF(K15&gt;0,K15-K14,0)</f>
        <v/>
      </c>
      <c r="M15" s="68">
        <f>IF(K15&gt;0,L15/K14,0)</f>
        <v/>
      </c>
      <c r="N15" s="15">
        <f>IF(K15&gt;0,(K15-K$10)/K$10,0)</f>
        <v/>
      </c>
      <c r="O15" s="13" t="n">
        <v>2238.96</v>
      </c>
      <c r="P15" s="138">
        <f>IF(O15&gt;0,O15-O14,0)</f>
        <v/>
      </c>
      <c r="Q15" s="68">
        <f>IF(O15&gt;0,P15/O14,0)</f>
        <v/>
      </c>
      <c r="R15" s="15">
        <f>IF(O15&gt;0,(O15-O$10)/O$10,0)</f>
        <v/>
      </c>
      <c r="S15" s="18">
        <f>IF(O15&gt;0,(((O15*0.7)*Q15)+((K15*0.9)*M15)+((G15*0.65)*I15)+((C15*0.6)*E15))/(O15+K15+G15+C15),0)</f>
        <v/>
      </c>
      <c r="T15" s="121">
        <f>IF(O15&gt;0,(S15*200)+T14,0)</f>
        <v/>
      </c>
      <c r="U15" s="121">
        <f>T15</f>
        <v/>
      </c>
      <c r="V15" s="47">
        <f>IF(T15&gt;0,(T15-T14)/T14,0)</f>
        <v/>
      </c>
      <c r="W15" s="21">
        <f>IF(T15&gt;0,(T15-T$11)/T$11,0)</f>
        <v/>
      </c>
      <c r="X15" s="18">
        <f>IF(T15&gt;0,((Q15+M15+I15+E15)/4),0)</f>
        <v/>
      </c>
      <c r="Y15" s="123">
        <f>264594.12-96959.75</f>
        <v/>
      </c>
      <c r="Z15" s="15" t="n">
        <v>2e-06</v>
      </c>
      <c r="AA15" s="21">
        <f>Z15-$V15</f>
        <v/>
      </c>
      <c r="AB15" s="548" t="n"/>
      <c r="AC15" s="122" t="n">
        <v>231.02</v>
      </c>
      <c r="AD15" s="68">
        <f>IF(AC15&gt;0,((AC15-AC14)/AC14),0)</f>
        <v/>
      </c>
      <c r="AE15" s="68">
        <f>IF(AC15&gt;0,AD15-$V15,0)</f>
        <v/>
      </c>
      <c r="AF15" s="68">
        <f>IF(AC15&gt;0,(AC15-AF$10)/AF$10,0)</f>
        <v/>
      </c>
      <c r="AG15" s="14" t="n"/>
      <c r="AH15" s="15">
        <f>IF(AC15&gt;0,(AC15-AC$10)/AC$10,0)</f>
        <v/>
      </c>
      <c r="AI15" s="548" t="n"/>
      <c r="AJ15" s="122" t="n">
        <v>21.43</v>
      </c>
      <c r="AK15" s="68">
        <f>IF(AJ15&gt;0,((AJ15-AJ14)/AJ14),0)</f>
        <v/>
      </c>
      <c r="AL15" s="68">
        <f>IF(AJ15&gt;0,AK15-$V15,0)</f>
        <v/>
      </c>
      <c r="AM15" s="68">
        <f>IF(AJ15&gt;0,(AJ15-AM$10)/AM$10,0)</f>
        <v/>
      </c>
      <c r="AN15" s="14" t="n"/>
      <c r="AO15" s="15">
        <f>IF(AJ15&gt;0,(AJ15-AJ$10)/AJ$10,0)</f>
        <v/>
      </c>
      <c r="AP15" s="548" t="n"/>
      <c r="AQ15" s="122" t="n">
        <v>21.85</v>
      </c>
      <c r="AR15" s="68">
        <f>IF(AQ15&gt;0,((AQ15-AQ14)/AQ14),0)</f>
        <v/>
      </c>
      <c r="AS15" s="68">
        <f>IF(AQ15&gt;0,AR15-$V15,0)</f>
        <v/>
      </c>
      <c r="AT15" s="68">
        <f>IF(AQ15&gt;0,(AQ15-AT$10)/AT$10,0)</f>
        <v/>
      </c>
      <c r="AU15" s="14" t="n"/>
      <c r="AV15" s="15">
        <f>IF(AQ15&gt;0,(AQ15-AQ$10)/AQ$10,0)</f>
        <v/>
      </c>
      <c r="AW15" s="548" t="n"/>
      <c r="AX15" s="122" t="n">
        <v>205.51</v>
      </c>
      <c r="AY15" s="68">
        <f>IF(AX15&gt;0,((AX15-AX14)/AX14),0)</f>
        <v/>
      </c>
      <c r="AZ15" s="68">
        <f>IF(AX15&gt;0,AY15-$V15,0)</f>
        <v/>
      </c>
      <c r="BA15" s="68">
        <f>IF(AX15&gt;0,(AX15-BA$10)/BA$10,0)</f>
        <v/>
      </c>
      <c r="BB15" s="14" t="n"/>
      <c r="BC15" s="15">
        <f>IF(AX15&gt;0,(AX15-AX$10)/AX$10,0)</f>
        <v/>
      </c>
      <c r="BD15" s="548" t="n"/>
      <c r="BE15" s="122" t="n">
        <v>74.31999999999999</v>
      </c>
      <c r="BF15" s="68">
        <f>IF(BE15&gt;0,((BE15-BE14)/BE14),0)</f>
        <v/>
      </c>
      <c r="BG15" s="68">
        <f>IF(BE15&gt;0,BF15-$V15,0)</f>
        <v/>
      </c>
      <c r="BH15" s="68" t="n"/>
      <c r="BI15" s="14" t="n"/>
      <c r="BJ15" s="15">
        <f>IF(BE15&gt;0,(BE15-BE$10)/BE$10,0)</f>
        <v/>
      </c>
      <c r="BK15" s="548" t="n"/>
      <c r="BL15" s="122" t="n">
        <v>67.45999999999999</v>
      </c>
      <c r="BM15" s="68">
        <f>IF(BL15&gt;0,((BL15-BL14)/BL14),0)</f>
        <v/>
      </c>
      <c r="BN15" s="68">
        <f>IF(BL15&gt;0,BM15-$V15,0)</f>
        <v/>
      </c>
      <c r="BO15" s="68">
        <f>IF(BL15&gt;0,(BL15-BO$10)/BO$10,0)</f>
        <v/>
      </c>
      <c r="BP15" s="14" t="n"/>
      <c r="BQ15" s="15">
        <f>IF(BL15&gt;0,(BL15-BL$10)/BL$10,0)</f>
        <v/>
      </c>
      <c r="BR15" s="548" t="n"/>
      <c r="BS15" s="122" t="n">
        <v>39.27</v>
      </c>
      <c r="BT15" s="68">
        <f>IF(BS15&gt;0,((BS15-BS14)/BS14),0)</f>
        <v/>
      </c>
      <c r="BU15" s="68">
        <f>IF(BS15&gt;0,BT15-$V15,0)</f>
        <v/>
      </c>
      <c r="BV15" s="68">
        <f>IF(BS15&gt;0,(BS15-BV$10)/BV$10,0)</f>
        <v/>
      </c>
      <c r="BW15" s="14" t="n"/>
      <c r="BX15" s="15">
        <f>IF(BS15&gt;0,(BS15-BS$10)/BS$10,0)</f>
        <v/>
      </c>
      <c r="BY15" s="548" t="n"/>
      <c r="BZ15" s="122" t="n"/>
      <c r="CA15" s="68">
        <f>IF(BZ15&gt;0,((BZ15-BZ14)/BZ14),0)</f>
        <v/>
      </c>
      <c r="CB15" s="68">
        <f>IF(BZ15&gt;0,CA15-$V15,0)</f>
        <v/>
      </c>
      <c r="CC15" s="68">
        <f>IF(BZ15&gt;0,(BZ15-CC$10)/CC$10,0)</f>
        <v/>
      </c>
      <c r="CD15" s="14" t="n"/>
      <c r="CE15" s="15">
        <f>IF(BZ15&gt;0,(BZ15-BZ$10)/BZ$10,0)</f>
        <v/>
      </c>
      <c r="CF15" s="548" t="n"/>
      <c r="CG15" s="122" t="n">
        <v>34.9</v>
      </c>
      <c r="CH15" s="68">
        <f>IF(CG15&gt;0,((CG15-CG14)/CG14),0)</f>
        <v/>
      </c>
      <c r="CI15" s="68">
        <f>IF(CG15&gt;0,CH15-$V15,0)</f>
        <v/>
      </c>
      <c r="CJ15" s="68">
        <f>IF(CG15&gt;0,(CG15-CJ$10)/CJ$10,0)</f>
        <v/>
      </c>
      <c r="CK15" s="14" t="n"/>
      <c r="CL15" s="15">
        <f>IF(CG15&gt;0,(CG15-CG$10)/CG$10,0)</f>
        <v/>
      </c>
      <c r="CM15" s="548" t="n"/>
      <c r="CN15" s="122" t="n">
        <v>34</v>
      </c>
      <c r="CO15" s="68">
        <f>IF(CN15&gt;0,((CN15-CN14)/CN14),0)</f>
        <v/>
      </c>
      <c r="CP15" s="68">
        <f>IF(CN15&gt;0,CO15-$V15,0)</f>
        <v/>
      </c>
      <c r="CQ15" s="68">
        <f>IF(CN15&gt;0,(CN15-CQ$10)/CQ$10,0)</f>
        <v/>
      </c>
      <c r="CR15" s="14" t="n"/>
      <c r="CS15" s="15">
        <f>IF(CN15&gt;0,(CN15-CN$10)/CN$10,0)</f>
        <v/>
      </c>
      <c r="CT15" s="548" t="n"/>
      <c r="CU15" s="122" t="n">
        <v>37.62</v>
      </c>
      <c r="CV15" s="68">
        <f>IF(CU15&gt;0,((CU15-CU14)/CU14),0)</f>
        <v/>
      </c>
      <c r="CW15" s="68">
        <f>IF(CU15&gt;0,CV15-$V15,0)</f>
        <v/>
      </c>
      <c r="CX15" s="68">
        <f>IF(CU15&gt;0,(CU15-CX$10)/CX$10,0)</f>
        <v/>
      </c>
      <c r="CY15" s="14" t="n"/>
      <c r="CZ15" s="15">
        <f>IF(CU15&gt;0,(CU15-CU$10)/CU$10,0)</f>
        <v/>
      </c>
      <c r="DA15" s="548" t="n"/>
      <c r="DB15" s="122" t="n">
        <v>20.57</v>
      </c>
      <c r="DC15" s="68">
        <f>IF(DB15&gt;0,((DB15-DB14)/DB14),0)</f>
        <v/>
      </c>
      <c r="DD15" s="68">
        <f>IF(DB15&gt;0,DC15-$V15,0)</f>
        <v/>
      </c>
      <c r="DE15" s="68">
        <f>IF(DB15&gt;0,(DB15-DE$10)/DE$10,0)</f>
        <v/>
      </c>
      <c r="DF15" s="14" t="n"/>
      <c r="DG15" s="15">
        <f>IF(DB15&gt;0,(DB15-DB$10)/DB$10,0)</f>
        <v/>
      </c>
      <c r="DH15" s="548" t="n"/>
      <c r="DI15" s="122" t="n">
        <v>42.72</v>
      </c>
      <c r="DJ15" s="68">
        <f>IF(DI15&gt;0,((DI15-DI14)/DI14),0)</f>
        <v/>
      </c>
      <c r="DK15" s="68">
        <f>IF(DI15&gt;0,DJ15-$V15,0)</f>
        <v/>
      </c>
      <c r="DL15" s="68">
        <f>IF(DI15&gt;0,(DI15-DL$10)/DL$10,0)</f>
        <v/>
      </c>
      <c r="DM15" s="14" t="n"/>
      <c r="DN15" s="15">
        <f>IF(DI15&gt;0,(DI15-DI$10)/DI$10,0)</f>
        <v/>
      </c>
      <c r="DO15" s="548" t="n"/>
      <c r="DP15" s="122" t="n">
        <v>38.26</v>
      </c>
      <c r="DQ15" s="68">
        <f>IF(DP15&gt;0,((DP15-DP14)/DP14),0)</f>
        <v/>
      </c>
      <c r="DR15" s="68">
        <f>IF(DP15&gt;0,DQ15-$V15,0)</f>
        <v/>
      </c>
      <c r="DS15" s="68" t="n"/>
      <c r="DT15" s="14" t="n"/>
      <c r="DU15" s="15">
        <f>IF(DP15&gt;0,(DP15-DP$10)/DP$10,0)</f>
        <v/>
      </c>
      <c r="DV15" s="18" t="n"/>
      <c r="DW15" s="122" t="n">
        <v>34.73</v>
      </c>
      <c r="DX15" s="68">
        <f>IF(DW15&gt;0,((DW15-DW14)/DW14),0)</f>
        <v/>
      </c>
      <c r="DY15" s="68">
        <f>IF(DW15&gt;0,DX15-$V15,0)</f>
        <v/>
      </c>
      <c r="DZ15" s="68">
        <f>IF(DW15&gt;0,(DW15-DZ$10)/DZ$10,0)</f>
        <v/>
      </c>
      <c r="EA15" s="14" t="n"/>
      <c r="EB15" s="15">
        <f>IF(DW15&gt;0,(DW15-DW$10)/DW$10,0)</f>
        <v/>
      </c>
      <c r="EC15" s="548" t="n"/>
      <c r="ED15" s="122" t="n">
        <v>37.42</v>
      </c>
      <c r="EE15" s="68">
        <f>IF(ED15&gt;0,((ED15-ED14)/ED14),0)</f>
        <v/>
      </c>
      <c r="EF15" s="68">
        <f>IF(ED15&gt;0,EE15-$V15,0)</f>
        <v/>
      </c>
      <c r="EG15" s="68">
        <f>IF(ED15&gt;0,(ED15-EG$10)/EG$10,0)</f>
        <v/>
      </c>
      <c r="EH15" s="14" t="n"/>
      <c r="EI15" s="15">
        <f>IF(ED15&gt;0,(ED15-ED$10)/ED$10,0)</f>
        <v/>
      </c>
      <c r="EJ15" s="548" t="n"/>
      <c r="EK15" s="122" t="n">
        <v>113.62</v>
      </c>
      <c r="EL15" s="68">
        <f>IF(EK15&gt;0,((EK15-EK14)/EK14),0)</f>
        <v/>
      </c>
      <c r="EM15" s="68">
        <f>IF(EK15&gt;0,EL15-$V15,0)</f>
        <v/>
      </c>
      <c r="EN15" s="68">
        <f>IF(EK15&gt;0,(EK15-EN$10)/EN$10,0)</f>
        <v/>
      </c>
      <c r="EO15" s="14" t="n"/>
      <c r="EP15" s="15">
        <f>IF(EK15&gt;0,(EK15-EK$10)/EK$10,0)</f>
        <v/>
      </c>
      <c r="ER15" s="122" t="n">
        <v>38.99</v>
      </c>
      <c r="ES15" s="68">
        <f>IF(ER15&gt;0,((ER15-ER14)/ER14),0)</f>
        <v/>
      </c>
      <c r="ET15" s="68">
        <f>IF(ER15&gt;0,ES15-$V15,0)</f>
        <v/>
      </c>
      <c r="EU15" s="68">
        <f>IF(ER15&gt;0,(ER15-EU$10)/EU$10,0)</f>
        <v/>
      </c>
      <c r="EV15" s="14" t="n"/>
      <c r="EW15" s="15">
        <f>IF(ER15&gt;0,(ER15-ER$10)/ER$10,0)</f>
        <v/>
      </c>
      <c r="EY15" s="122" t="n">
        <v>25.91</v>
      </c>
      <c r="EZ15" s="68">
        <f>IF(EY15&gt;0,((EY15-EY14)/EY14),0)</f>
        <v/>
      </c>
      <c r="FA15" s="68">
        <f>IF(EY15&gt;0,EZ15-$V15,0)</f>
        <v/>
      </c>
      <c r="FB15" s="68" t="n"/>
      <c r="FC15" s="14" t="n"/>
      <c r="FD15" s="15">
        <f>IF(EY15&gt;0,(EY15-EY$10)/EY$10,0)</f>
        <v/>
      </c>
      <c r="FF15" s="122" t="n">
        <v>58.56</v>
      </c>
      <c r="FG15" s="68">
        <f>IF(FF15&gt;0,((FF15-FF14)/FF14),0)</f>
        <v/>
      </c>
      <c r="FH15" s="68">
        <f>IF(FF15&gt;0,FG15-$V15,0)</f>
        <v/>
      </c>
      <c r="FI15" s="68">
        <f>IF(FF15&gt;0,(FF15-FI$10)/FI$10,0)</f>
        <v/>
      </c>
      <c r="FJ15" s="14" t="n"/>
      <c r="FK15" s="15">
        <f>IF(FF15&gt;0,(FF15-FF$10)/FF$10,0)</f>
        <v/>
      </c>
      <c r="FL15" s="548" t="n"/>
      <c r="FM15" s="122" t="n">
        <v>183.01</v>
      </c>
      <c r="FN15" s="68">
        <f>IF(FM15&gt;0,((FM15-FM14)/FM14),0)</f>
        <v/>
      </c>
      <c r="FO15" s="68">
        <f>IF(FM15&gt;0,FN15-$V15,0)</f>
        <v/>
      </c>
      <c r="FP15" s="68">
        <f>IF(FM15&gt;0,(FM15-FP$10)/FP$10,0)</f>
        <v/>
      </c>
      <c r="FQ15" s="14" t="n"/>
      <c r="FR15" s="15">
        <f>IF(FM15&gt;0,(FM15-FM$10)/FM$10,0)</f>
        <v/>
      </c>
      <c r="FS15" s="548" t="n"/>
      <c r="FT15" s="122" t="n">
        <v>89.98999999999999</v>
      </c>
      <c r="FU15" s="68">
        <f>IF(FT15&gt;0,((FT15-FT14)/FT14),0)</f>
        <v/>
      </c>
      <c r="FV15" s="68">
        <f>IF(FT15&gt;0,FU15-$V15,0)</f>
        <v/>
      </c>
      <c r="FW15" s="68">
        <f>IF(FT15&gt;0,(FT15-FW$10)/FW$10,0)</f>
        <v/>
      </c>
      <c r="FX15" s="14" t="n"/>
      <c r="FY15" s="15">
        <f>IF(FT15&gt;0,(FT15-FT$10)/FT$10,0)</f>
        <v/>
      </c>
      <c r="FZ15" s="548" t="n"/>
      <c r="GA15" s="122" t="n">
        <v>17.34</v>
      </c>
      <c r="GB15" s="68">
        <f>IF(GA15&gt;0,((GA15-GA14)/GA14),0)</f>
        <v/>
      </c>
      <c r="GC15" s="68">
        <f>IF(GA15&gt;0,GB15-$V15,0)</f>
        <v/>
      </c>
      <c r="GD15" s="68" t="n"/>
      <c r="GE15" s="14" t="n"/>
      <c r="GF15" s="15">
        <f>IF(GA15&gt;0,(GA15-GA$10)/GA$10,0)</f>
        <v/>
      </c>
      <c r="GG15" s="18" t="n"/>
      <c r="GH15" s="122" t="n">
        <v>19.01</v>
      </c>
      <c r="GI15" s="68">
        <f>IF(GH15&gt;0,((GH15-GH14)/GH14),0)</f>
        <v/>
      </c>
      <c r="GJ15" s="68">
        <f>IF(GH15&gt;0,GI15-$V15,0)</f>
        <v/>
      </c>
      <c r="GK15" s="68">
        <f>IF(GH15&gt;0,(GH15-GK$10)/GK$10,0)</f>
        <v/>
      </c>
      <c r="GL15" s="14" t="n"/>
      <c r="GM15" s="15">
        <f>IF(GH15&gt;0,(GH15-GH$10)/GH$10,0)</f>
        <v/>
      </c>
      <c r="GO15" s="122" t="n">
        <v>28.14</v>
      </c>
      <c r="GP15" s="68">
        <f>IF(GO15&gt;0,((GO15-GO14)/GO14),0)</f>
        <v/>
      </c>
      <c r="GQ15" s="68">
        <f>IF(GO15&gt;0,GP15-$V15,0)</f>
        <v/>
      </c>
      <c r="GR15" s="68" t="n"/>
      <c r="GS15" s="14" t="n"/>
      <c r="GT15" s="15">
        <f>IF(GO15&gt;0,(GO15-GO$10)/GO$10,0)</f>
        <v/>
      </c>
      <c r="GV15" s="122" t="n">
        <v>13.9</v>
      </c>
      <c r="GW15" s="68">
        <f>IF(GV15&gt;0,((GV15-GV14)/GV14),0)</f>
        <v/>
      </c>
      <c r="GX15" s="68">
        <f>IF(GV15&gt;0,GW15-$V15,0)</f>
        <v/>
      </c>
      <c r="GY15" s="68">
        <f>IF(GV15&gt;0,(GV15-GY$10)/GY$10,0)</f>
        <v/>
      </c>
      <c r="GZ15" s="14" t="n"/>
      <c r="HA15" s="15">
        <f>IF(GV15&gt;0,(GV15-GV$10)/GV$10,0)</f>
        <v/>
      </c>
      <c r="HD15" s="122" t="n">
        <v>394.94</v>
      </c>
      <c r="HE15" s="68">
        <f>IF(HD15&gt;0,((HD15-HD14)/HD14),0)</f>
        <v/>
      </c>
      <c r="HF15" s="68">
        <f>IF(HD15&gt;0,HE15-$V15,0)</f>
        <v/>
      </c>
      <c r="HG15" s="68">
        <f>IF(HD15&gt;0,(HD15-HG$10)/HG$10,0)</f>
        <v/>
      </c>
      <c r="HH15" s="14" t="n"/>
      <c r="HI15" s="15">
        <f>IF(HD15&gt;0,(HD15-HD$10)/HD$10,0)</f>
        <v/>
      </c>
      <c r="HK15" s="122" t="n">
        <v>28.94</v>
      </c>
      <c r="HL15" s="68">
        <f>IF(HK15&gt;0,((HK15-HK14)/HK14),0)</f>
        <v/>
      </c>
      <c r="HM15" s="68">
        <f>IF(HK15&gt;0,HL15-$V15,0)</f>
        <v/>
      </c>
      <c r="HN15" s="68">
        <f>IF(HK15&gt;0,(HK15-HN$10)/HN$10,0)</f>
        <v/>
      </c>
      <c r="HO15" s="14" t="n"/>
      <c r="HP15" s="15">
        <f>IF(HK15&gt;0,(HK15-HK$10)/HK$10,0)</f>
        <v/>
      </c>
      <c r="HR15" s="122" t="n">
        <v>106.93</v>
      </c>
      <c r="HS15" s="68">
        <f>IF(HR15&gt;0,((HR15-HR14)/HR14),0)</f>
        <v/>
      </c>
      <c r="HT15" s="68">
        <f>IF(HR15&gt;0,HS15-$V15,0)</f>
        <v/>
      </c>
      <c r="HU15" s="68">
        <f>IF(HR15&gt;0,(HR15-HU$10)/HU$10,0)</f>
        <v/>
      </c>
      <c r="HV15" s="14" t="n"/>
      <c r="HW15" s="15">
        <f>IF(HR15&gt;0,(HR15-HR$10)/HR$10,0)</f>
        <v/>
      </c>
      <c r="HY15" s="394" t="n">
        <v>140.11</v>
      </c>
      <c r="HZ15" s="68">
        <f>IF(HY15&gt;0,((HY15-HY14)/HY14),0)</f>
        <v/>
      </c>
      <c r="IA15" s="68">
        <f>IF(HY15&gt;0,HZ15-$V15,0)</f>
        <v/>
      </c>
      <c r="IB15" s="68">
        <f>IF(HY15&gt;0,(HY15-IB$10)/IB$10,0)</f>
        <v/>
      </c>
      <c r="IC15" s="14" t="n"/>
      <c r="ID15" s="15">
        <f>IF(HY15&gt;0,(HY15-HY$10)/HY$10,0)</f>
        <v/>
      </c>
      <c r="IF15" s="394" t="n">
        <v>229.31</v>
      </c>
      <c r="IG15" s="68">
        <f>IF(IF15&gt;0,((IF15-IF14)/IF14),0)</f>
        <v/>
      </c>
      <c r="IH15" s="68">
        <f>IF(IF15&gt;0,IG15-$V15,0)</f>
        <v/>
      </c>
      <c r="II15" s="68">
        <f>IF(IF15&gt;0,(IF15-II$10)/II$10,0)</f>
        <v/>
      </c>
      <c r="IJ15" s="14" t="n"/>
      <c r="IK15" s="15">
        <f>IF(IF15&gt;0,(IF15-IF$10)/IF$10,0)</f>
        <v/>
      </c>
      <c r="IM15" s="122" t="n">
        <v>188.19</v>
      </c>
      <c r="IN15" s="68">
        <f>IF(IM15&gt;0,((IM15-IM14)/IM14),0)</f>
        <v/>
      </c>
      <c r="IO15" s="68">
        <f>IF(IM15&gt;0,IN15-$V15,0)</f>
        <v/>
      </c>
      <c r="IP15" s="68">
        <f>IF(IM15&gt;0,(IM15-IP$10)/IP$10,0)</f>
        <v/>
      </c>
      <c r="IQ15" s="14" t="n"/>
      <c r="IR15" s="15">
        <f>IF(IM15&gt;0,(IM15-IM$10)/IM$10,0)</f>
        <v/>
      </c>
      <c r="IT15" s="122" t="n">
        <v>51.38</v>
      </c>
      <c r="IU15" s="68">
        <f>IF(IT15&gt;0,((IT15-IT14)/IT14),0)</f>
        <v/>
      </c>
      <c r="IV15" s="68">
        <f>IF(IT15&gt;0,IU15-$V15,0)</f>
        <v/>
      </c>
      <c r="IW15" s="68">
        <f>IF(IT15&gt;0,(IT15-IW$10)/IW$10,0)</f>
        <v/>
      </c>
      <c r="IX15" s="14" t="n"/>
      <c r="IY15" s="15">
        <f>IF(IT15&gt;0,(IT15-IT$10)/IT$10,0)</f>
        <v/>
      </c>
      <c r="JA15" s="394" t="n">
        <v>610.72</v>
      </c>
      <c r="JB15" s="68">
        <f>IF(JA15&gt;0,((JA15-JA14)/JA14),0)</f>
        <v/>
      </c>
      <c r="JC15" s="68">
        <f>IF(JA15&gt;0,JB15-$V15,0)</f>
        <v/>
      </c>
      <c r="JD15" s="68">
        <f>IF(JA15&gt;0,(JA15-JD$10)/JD$10,0)</f>
        <v/>
      </c>
      <c r="JE15" s="14" t="n"/>
      <c r="JF15" s="15">
        <f>IF(JA15&gt;0,(JA15-JA$10)/JA$10,0)</f>
        <v/>
      </c>
      <c r="JH15" s="122" t="n">
        <v>424.56</v>
      </c>
      <c r="JI15" s="68">
        <f>IF(JH15&gt;0,((JH15-JH14)/JH14),0)</f>
        <v/>
      </c>
      <c r="JJ15" s="68">
        <f>IF(JH15&gt;0,JI15-$V15,0)</f>
        <v/>
      </c>
      <c r="JK15" s="68">
        <f>IF(JH15&gt;0,(JH15-JK$10)/JK$10,0)</f>
        <v/>
      </c>
      <c r="JL15" s="14" t="n"/>
      <c r="JM15" s="15">
        <f>IF(JH15&gt;0,(JH15-JH$10)/JH$10,0)</f>
        <v/>
      </c>
      <c r="JO15" s="122" t="n">
        <v>10.22</v>
      </c>
      <c r="JP15" s="68">
        <f>IF(JO15&gt;0,((JO15-JO14)/JO14),0)</f>
        <v/>
      </c>
      <c r="JQ15" s="68">
        <f>IF(JO15&gt;0,JP15-$V15,0)</f>
        <v/>
      </c>
      <c r="JR15" s="68">
        <f>IF(JO15&gt;0,(JO15-JR$10)/JR$10,0)</f>
        <v/>
      </c>
      <c r="JS15" s="14" t="n"/>
      <c r="JT15" s="15">
        <f>IF(JO15&gt;0,(JO15-JO$10)/JO$10,0)</f>
        <v/>
      </c>
      <c r="JV15" s="122" t="n">
        <v>1.96</v>
      </c>
      <c r="JW15" s="68">
        <f>IF(JV15&gt;0,((JV15-JV14)/JV14),0)</f>
        <v/>
      </c>
      <c r="JX15" s="68">
        <f>IF(JV15&gt;0,JW15-$V15,0)</f>
        <v/>
      </c>
      <c r="JY15" s="68">
        <f>IF(JV15&gt;0,(JV15-JY$10)/JY$10,0)</f>
        <v/>
      </c>
      <c r="JZ15" s="14" t="n"/>
      <c r="KA15" s="15">
        <f>IF(JV15&gt;0,(JV15-JV$10)/JV$10,0)</f>
        <v/>
      </c>
      <c r="KC15" s="122" t="n">
        <v>22.74</v>
      </c>
      <c r="KD15" s="68">
        <f>IF(KC15&gt;0,((KC15-KC14)/KC14),0)</f>
        <v/>
      </c>
      <c r="KE15" s="68">
        <f>IF(KC15&gt;0,KD15-$V15,0)</f>
        <v/>
      </c>
      <c r="KF15" s="68">
        <f>IF(KC15&gt;0,(KC15-KF$10)/KF$10,0)</f>
        <v/>
      </c>
      <c r="KG15" s="14" t="n"/>
      <c r="KH15" s="15">
        <f>IF(KC15&gt;0,(KC15-KC$10)/KC$10,0)</f>
        <v/>
      </c>
      <c r="KI15" s="18" t="n"/>
      <c r="KJ15" s="122" t="n">
        <v>73.02</v>
      </c>
      <c r="KK15" s="68">
        <f>IF(KJ15&gt;0,((KJ15-KJ14)/KJ14),0)</f>
        <v/>
      </c>
      <c r="KL15" s="68">
        <f>IF(KJ15&gt;0,KK15-$V15,0)</f>
        <v/>
      </c>
      <c r="KM15" s="68">
        <f>IF(KJ15&gt;0,(KJ15-KM$10)/KM$10,0)</f>
        <v/>
      </c>
      <c r="KN15" s="14" t="n"/>
      <c r="KO15" s="15">
        <f>IF(KJ15&gt;0,(KJ15-KJ$10)/KJ$10,0)</f>
        <v/>
      </c>
      <c r="KQ15" s="122" t="n">
        <v>0.984</v>
      </c>
      <c r="KR15" s="68">
        <f>IF(KQ15&gt;0,((KQ15-KQ14)/KQ14),0)</f>
        <v/>
      </c>
      <c r="KS15" s="68">
        <f>IF(KQ15&gt;0,KR15-$V15,0)</f>
        <v/>
      </c>
      <c r="KT15" s="68">
        <f>IF(KQ15&gt;0,(KQ15-KT$10)/KT$10,0)</f>
        <v/>
      </c>
      <c r="KU15" s="14" t="n"/>
      <c r="KV15" s="15">
        <f>IF(KQ15&gt;0,(KQ15-KQ$10)/KQ$10,0)</f>
        <v/>
      </c>
      <c r="KW15" s="18" t="n"/>
      <c r="KX15" s="122" t="n">
        <v>26.45</v>
      </c>
      <c r="KY15" s="68">
        <f>IF(KX15&gt;0,((KX15-KX14)/KX14),0)</f>
        <v/>
      </c>
      <c r="KZ15" s="68">
        <f>IF(KX15&gt;0,KY15-$V15,0)</f>
        <v/>
      </c>
      <c r="LA15" s="68">
        <f>IF(KX15&gt;0,(KX15-LA$10)/LA$10,0)</f>
        <v/>
      </c>
      <c r="LB15" s="14" t="n"/>
      <c r="LC15" s="15">
        <f>IF(KX15&gt;0,(KX15-KX$10)/KX$10,0)</f>
        <v/>
      </c>
      <c r="LD15" s="18" t="n"/>
      <c r="LE15" s="122" t="n">
        <v>49</v>
      </c>
      <c r="LF15" s="68">
        <f>IF(LE15&gt;0,((LE15-LE14)/LE14),0)</f>
        <v/>
      </c>
      <c r="LG15" s="68">
        <f>IF(LE15&gt;0,LF15-$V15,0)</f>
        <v/>
      </c>
      <c r="LH15" s="68">
        <f>IF(LE15&gt;0,(LE15-LH$10)/LH$10,0)</f>
        <v/>
      </c>
      <c r="LI15" s="14" t="n"/>
      <c r="LJ15" s="15">
        <f>IF(LE15&gt;0,(LE15-LE$10)/LE$10,0)</f>
        <v/>
      </c>
      <c r="LL15" s="122" t="n">
        <v>83.36</v>
      </c>
      <c r="LM15" s="68">
        <f>IF(LL15&gt;0,((LL15-LL14)/LL14),0)</f>
        <v/>
      </c>
      <c r="LN15" s="68">
        <f>IF(LL15&gt;0,LM15-$V15,0)</f>
        <v/>
      </c>
      <c r="LO15" s="68">
        <f>IF(LL15&gt;0,(LL15-LO$10)/LO$10,0)</f>
        <v/>
      </c>
      <c r="LP15" s="14" t="n"/>
      <c r="LQ15" s="15">
        <f>IF(LL15&gt;0,(LL15-LL$10)/LL$10,0)</f>
        <v/>
      </c>
      <c r="LS15" s="122" t="n">
        <v>10.35</v>
      </c>
      <c r="LT15" s="68">
        <f>IF(LS15&gt;0,((LS15-LS14)/LS14),0)</f>
        <v/>
      </c>
      <c r="LU15" s="68">
        <f>IF(LS15&gt;0,LT15-$V15,0)</f>
        <v/>
      </c>
      <c r="LV15" s="68" t="n"/>
      <c r="LW15" s="14" t="n"/>
      <c r="LX15" s="15">
        <f>IF(LS15&gt;0,(LS15-LS$10)/LS$10,0)</f>
        <v/>
      </c>
      <c r="LZ15" s="122" t="n">
        <v>14.34</v>
      </c>
      <c r="MA15" s="68">
        <f>IF(LZ15&gt;0,((LZ15-LZ14)/LZ14),0)</f>
        <v/>
      </c>
      <c r="MB15" s="68">
        <f>IF(LZ15&gt;0,MA15-$V15,0)</f>
        <v/>
      </c>
      <c r="MC15" s="68">
        <f>IF(LZ15&gt;0,(LZ15-MC$10)/MC$10,0)</f>
        <v/>
      </c>
      <c r="MD15" s="14" t="n"/>
      <c r="ME15" s="15">
        <f>IF(LZ15&gt;0,(LZ15-LZ$10)/LZ$10,0)</f>
        <v/>
      </c>
      <c r="MG15" s="122" t="n">
        <v>26.12</v>
      </c>
      <c r="MH15" s="68">
        <f>IF(MG15&gt;0,((MG15-MG14)/MG14),0)</f>
        <v/>
      </c>
      <c r="MI15" s="68">
        <f>IF(MG15&gt;0,MH15-$V15,0)</f>
        <v/>
      </c>
      <c r="MJ15" s="68">
        <f>IF(MG15&gt;0,(MG15-MJ$10)/MJ$10,0)</f>
        <v/>
      </c>
      <c r="MK15" s="14" t="n"/>
      <c r="ML15" s="15">
        <f>IF(MG15&gt;0,(MG15-MG$10)/MG$10,0)</f>
        <v/>
      </c>
      <c r="MN15" s="122" t="n">
        <v>114.53</v>
      </c>
      <c r="MO15" s="68">
        <f>IF(MN15&gt;0,((MN15-MN14)/MN14),0)</f>
        <v/>
      </c>
      <c r="MP15" s="68">
        <f>IF(MN15&gt;0,MO15-$V15,0)</f>
        <v/>
      </c>
      <c r="MQ15" s="68">
        <f>IF(MN15&gt;0,(MN15-MQ$10)/MQ$10,0)</f>
        <v/>
      </c>
      <c r="MR15" s="14" t="n"/>
      <c r="MS15" s="15">
        <f>IF(MN15&gt;0,(MN15-MN$10)/MN$10,0)</f>
        <v/>
      </c>
      <c r="MU15" s="122" t="n">
        <v>12.51</v>
      </c>
      <c r="MV15" s="68">
        <f>IF(MU15&gt;0,((MU15-MU14)/MU14),0)</f>
        <v/>
      </c>
      <c r="MW15" s="68">
        <f>IF(MU15&gt;0,MV15-$V15,0)</f>
        <v/>
      </c>
      <c r="MX15" s="68">
        <f>IF(MU15&gt;0,(MU15-MX$10)/MX$10,0)</f>
        <v/>
      </c>
      <c r="MY15" s="14" t="n"/>
      <c r="MZ15" s="15">
        <f>IF(MU15&gt;0,(MU15-MU$10)/MU$10,0)</f>
        <v/>
      </c>
      <c r="NB15" s="122" t="n">
        <v>172.89</v>
      </c>
      <c r="NC15" s="68">
        <f>IF(NB15&gt;0,((NB15-NB14)/NB14),0)</f>
        <v/>
      </c>
      <c r="ND15" s="68">
        <f>IF(NB15&gt;0,NC15-$V15,0)</f>
        <v/>
      </c>
      <c r="NE15" s="68">
        <f>IF(NB15&gt;0,(NB15-NE$10)/NE$10,0)</f>
        <v/>
      </c>
      <c r="NF15" s="14" t="n"/>
      <c r="NG15" s="15">
        <f>IF(NB15&gt;0,(NB15-NB$10)/NB$10,0)</f>
        <v/>
      </c>
      <c r="NI15" s="122" t="n">
        <v>5.31</v>
      </c>
      <c r="NJ15" s="68">
        <f>IF(NI15&gt;0,((NI15-NI14)/NI14),0)</f>
        <v/>
      </c>
      <c r="NK15" s="68">
        <f>IF(NI15&gt;0,NJ15-$V15,0)</f>
        <v/>
      </c>
      <c r="NL15" s="68">
        <f>IF(NI15&gt;0,(NI15-NL$10)/NL$10,0)</f>
        <v/>
      </c>
      <c r="NM15" s="14" t="n"/>
      <c r="NN15" s="15">
        <f>IF(NI15&gt;0,(NI15-NI$10)/NI$10,0)</f>
        <v/>
      </c>
      <c r="NP15" s="122" t="n">
        <v>366.48</v>
      </c>
      <c r="NQ15" s="68">
        <f>IF(NP15&gt;0,((NP15-NP14)/NP14),0)</f>
        <v/>
      </c>
      <c r="NR15" s="68">
        <f>IF(NP15&gt;0,NQ15-$V15,0)</f>
        <v/>
      </c>
      <c r="NS15" s="68">
        <f>IF(NP15&gt;0,(NP15-NS$10)/NS$10,0)</f>
        <v/>
      </c>
      <c r="NT15" s="14" t="n"/>
      <c r="NU15" s="15">
        <f>IF(NP15&gt;0,(NP15-NP$10)/NP$10,0)</f>
        <v/>
      </c>
      <c r="NW15" s="122" t="n">
        <v>193.95</v>
      </c>
      <c r="NX15" s="68">
        <f>IF(NW15&gt;0,((NW15-NW14)/NW14),0)</f>
        <v/>
      </c>
      <c r="NY15" s="68">
        <f>IF(NW15&gt;0,NX15-$V15,0)</f>
        <v/>
      </c>
      <c r="NZ15" s="68">
        <f>IF(NW15&gt;0,(NW15-NZ$10)/NZ$10,0)</f>
        <v/>
      </c>
      <c r="OA15" s="14" t="n"/>
      <c r="OB15" s="15">
        <f>IF(NW15&gt;0,(NW15-NW$10)/NW$10,0)</f>
        <v/>
      </c>
      <c r="OD15" s="122" t="n">
        <v>1.7</v>
      </c>
      <c r="OE15" s="68">
        <f>IF(OD15&gt;0,((OD15-OD14)/OD14),0)</f>
        <v/>
      </c>
      <c r="OF15" s="68">
        <f>IF(OD15&gt;0,OE15-$V15,0)</f>
        <v/>
      </c>
      <c r="OG15" s="68">
        <f>IF(OD15&gt;0,(OD15-OG$10)/OG$10,0)</f>
        <v/>
      </c>
      <c r="OH15" s="14" t="n"/>
      <c r="OI15" s="15">
        <f>IF(OD15&gt;0,(OD15-OD$10)/OD$10,0)</f>
        <v/>
      </c>
      <c r="OK15" s="122" t="n">
        <v>72.42</v>
      </c>
      <c r="OL15" s="68">
        <f>IF(OK15&gt;0,((OK15-OK14)/OK14),0)</f>
        <v/>
      </c>
      <c r="OM15" s="68">
        <f>IF(OK15&gt;0,OL15-$V15,0)</f>
        <v/>
      </c>
      <c r="ON15" s="68">
        <f>IF(OK15&gt;0,(OK15-ON$10)/ON$10,0)</f>
        <v/>
      </c>
      <c r="OO15" s="14" t="n"/>
      <c r="OP15" s="15">
        <f>IF(OK15&gt;0,(OK15-OK$10)/OK$10,0)</f>
        <v/>
      </c>
      <c r="OR15" s="122" t="n">
        <v>1.09</v>
      </c>
      <c r="OS15" s="68">
        <f>IF(OR15&gt;0,((OR15-OR14)/OR14),0)</f>
        <v/>
      </c>
      <c r="OT15" s="68">
        <f>IF(OR15&gt;0,OS15-$V15,0)</f>
        <v/>
      </c>
      <c r="OU15" s="68">
        <f>IF(OR15&gt;0,(OR15-OU$10)/OU$10,0)</f>
        <v/>
      </c>
      <c r="OV15" s="14" t="n"/>
      <c r="OW15" s="15">
        <f>IF(OR15&gt;0,(OR15-OR$10)/OR$10,0)</f>
        <v/>
      </c>
      <c r="OY15" s="122" t="n">
        <v>114.75</v>
      </c>
      <c r="OZ15" s="68">
        <f>IF(OY15&gt;0,((OY15-OY14)/OY14),0)</f>
        <v/>
      </c>
      <c r="PA15" s="68">
        <f>IF(OY15&gt;0,OZ15-$V15,0)</f>
        <v/>
      </c>
      <c r="PB15" s="68">
        <f>IF(OY15&gt;0,(OY15-PB$10)/PB$10,0)</f>
        <v/>
      </c>
      <c r="PC15" s="14" t="n"/>
      <c r="PD15" s="15">
        <f>IF(OY15&gt;0,(OY15-OY$10)/OY$10,0)</f>
        <v/>
      </c>
      <c r="PE15" s="18" t="n"/>
      <c r="PF15" s="122" t="n">
        <v>206.02</v>
      </c>
      <c r="PG15" s="68">
        <f>IF(PF15&gt;0,((PF15-PF14)/PF14),0)</f>
        <v/>
      </c>
      <c r="PH15" s="68">
        <f>IF(PF15&gt;0,PG15-$V15,0)</f>
        <v/>
      </c>
      <c r="PI15" s="68">
        <f>IF(PF15&gt;0,(PF15-PI$10)/PI$10,0)</f>
        <v/>
      </c>
      <c r="PJ15" s="14" t="n"/>
      <c r="PK15" s="15">
        <f>IF(PF15&gt;0,(PF15-PF$10)/PF$10,0)</f>
        <v/>
      </c>
      <c r="PM15" s="122" t="n"/>
      <c r="PN15" s="68">
        <f>IF(PM15&gt;0,((PM15-PM14)/PM14),0)</f>
        <v/>
      </c>
      <c r="PO15" s="68">
        <f>PN15-$V15</f>
        <v/>
      </c>
      <c r="PP15" s="68">
        <f>IF(PM15&gt;0,(PM15-PP$10)/PP$10,0)</f>
        <v/>
      </c>
      <c r="PQ15" s="14" t="n"/>
      <c r="PR15" s="15">
        <f>IF(PM15&gt;0,(PM15-PM$10)/PM$10,0)</f>
        <v/>
      </c>
      <c r="PT15" s="122" t="n">
        <v>5.4</v>
      </c>
      <c r="PU15" s="68">
        <f>IF(PT15&gt;0,((PT15-PT14)/PT14),0)</f>
        <v/>
      </c>
      <c r="PV15" s="68">
        <f>IF(PT15&gt;0,PU15-$V15,0)</f>
        <v/>
      </c>
      <c r="PW15" s="68">
        <f>IF(PT15&gt;0,(PT15-PW$10)/PW$10,0)</f>
        <v/>
      </c>
      <c r="PX15" s="14" t="n"/>
      <c r="PY15" s="15">
        <f>IF(PT15&gt;0,(PT15-PT$10)/PT$10,0)</f>
        <v/>
      </c>
      <c r="QA15" s="122" t="n">
        <v>189.28</v>
      </c>
      <c r="QB15" s="68">
        <f>IF(QA15&gt;0,((QA15-QA14)/QA14),0)</f>
        <v/>
      </c>
      <c r="QC15" s="68">
        <f>IF(QA15&gt;0,QB15-$V15,0)</f>
        <v/>
      </c>
      <c r="QD15" s="68">
        <f>IF(QA15&gt;0,(QA15-QD$10)/QD$10,0)</f>
        <v/>
      </c>
      <c r="QE15" s="14" t="n"/>
      <c r="QF15" s="15">
        <f>IF(QA15&gt;0,(QA15-QA$10)/QA$10,0)</f>
        <v/>
      </c>
      <c r="QH15" s="122" t="n">
        <v>1.21</v>
      </c>
      <c r="QI15" s="68">
        <f>IF(QH15&gt;0,((QH15-QH14)/QH14),0)</f>
        <v/>
      </c>
      <c r="QJ15" s="68">
        <f>IF(QH15&gt;0,QI15-$V15,0)</f>
        <v/>
      </c>
      <c r="QK15" s="68">
        <f>IF(QH15&gt;0,(QH15-QK$10)/QK$10,0)</f>
        <v/>
      </c>
      <c r="QL15" s="14" t="n"/>
      <c r="QM15" s="15">
        <f>IF(QH15&gt;0,(QH15-QH$10)/QH$10,0)</f>
        <v/>
      </c>
      <c r="QO15" s="122" t="n">
        <v>12.49</v>
      </c>
      <c r="QP15" s="68">
        <f>IF(QO15&gt;0,((QO15-QO14)/QO14),0)</f>
        <v/>
      </c>
      <c r="QQ15" s="68">
        <f>IF(QO15&gt;0,QP15-$V15,0)</f>
        <v/>
      </c>
      <c r="QR15" s="68">
        <f>IF(QO15&gt;0,(QO15-QR$10)/QR$10,0)</f>
        <v/>
      </c>
      <c r="QS15" s="14" t="n"/>
      <c r="QT15" s="15">
        <f>IF(QO15&gt;0,(QO15-QO$10)/QO$10,0)</f>
        <v/>
      </c>
      <c r="QV15" s="122" t="n">
        <v>2.4</v>
      </c>
      <c r="QW15" s="68">
        <f>IF(QV15&gt;0,((QV15-QV14)/QV14),0)</f>
        <v/>
      </c>
      <c r="QX15" s="68">
        <f>IF(QV15&gt;0,QW15-$V15,0)</f>
        <v/>
      </c>
      <c r="QY15" s="68">
        <f>IF(QV15&gt;0,(QV15-QY$10)/QY$10,0)</f>
        <v/>
      </c>
      <c r="QZ15" s="14" t="n"/>
      <c r="RA15" s="15">
        <f>IF(QV15&gt;0,(QV15-QV$10)/QV$10,0)</f>
        <v/>
      </c>
      <c r="RC15" s="122" t="n">
        <v>24.92</v>
      </c>
      <c r="RD15" s="68">
        <f>IF(RC15&gt;0,((RC15-RC14)/RC14),0)</f>
        <v/>
      </c>
      <c r="RE15" s="68">
        <f>IF(RC15&gt;0,RD15-$V15,0)</f>
        <v/>
      </c>
      <c r="RF15" s="68">
        <f>IF(RC15&gt;0,(RC15-RF$10)/RF$10,0)</f>
        <v/>
      </c>
      <c r="RG15" s="14" t="n"/>
      <c r="RH15" s="15">
        <f>IF(RC15&gt;0,(RC15-RC$10)/RC$10,0)</f>
        <v/>
      </c>
      <c r="RJ15" s="122" t="n">
        <v>206.32</v>
      </c>
      <c r="RK15" s="68">
        <f>IF(RJ15&gt;0,((RJ15-RJ14)/RJ14),0)</f>
        <v/>
      </c>
      <c r="RL15" s="68">
        <f>RK15-$V15</f>
        <v/>
      </c>
      <c r="RM15" s="68">
        <f>IF(RJ15&gt;0,(RJ15-RM$10)/RM$10,0)</f>
        <v/>
      </c>
      <c r="RN15" s="14" t="n"/>
      <c r="RO15" s="15">
        <f>IF(RJ15&gt;0,(RJ15-RJ$10)/RJ$10,0)</f>
        <v/>
      </c>
      <c r="RQ15" s="122" t="n">
        <v>18.92</v>
      </c>
      <c r="RR15" s="68">
        <f>IF(RQ15&gt;0,((RQ15-RQ14)/RQ14),0)</f>
        <v/>
      </c>
      <c r="RS15" s="68">
        <f>RR15-$V15</f>
        <v/>
      </c>
      <c r="RT15" s="68">
        <f>IF(RQ15&gt;0,(RQ15-RT$10)/RT$10,0)</f>
        <v/>
      </c>
      <c r="RU15" s="14" t="n"/>
      <c r="RV15" s="15">
        <f>IF(RQ15&gt;0,(RQ15-RQ$10)/RQ$10,0)</f>
        <v/>
      </c>
      <c r="RX15" s="122" t="n">
        <v>68.23</v>
      </c>
      <c r="RY15" s="68">
        <f>IF(RX15&gt;0,((RX15-RX14)/RX14),0)</f>
        <v/>
      </c>
      <c r="RZ15" s="68">
        <f>RY15-$V15</f>
        <v/>
      </c>
      <c r="SA15" s="68">
        <f>IF(RX15&gt;0,(RX15-SA$10)/SA$10,0)</f>
        <v/>
      </c>
      <c r="SB15" s="14" t="n"/>
      <c r="SC15" s="15">
        <f>IF(RX15&gt;0,(RX15-RX$10)/RX$10,0)</f>
        <v/>
      </c>
      <c r="SE15" s="122" t="n">
        <v>10.04</v>
      </c>
      <c r="SF15" s="68">
        <f>IF(SE15&gt;0,((SE15-SE14)/SE14),0)</f>
        <v/>
      </c>
      <c r="SG15" s="68">
        <f>SF15-$V15</f>
        <v/>
      </c>
      <c r="SH15" s="68">
        <f>IF(SE15&gt;0,(SE15-SH$10)/SH$10,0)</f>
        <v/>
      </c>
      <c r="SI15" s="14" t="n"/>
      <c r="SJ15" s="15">
        <f>IF(SE15&gt;0,(SE15-SE$10)/SE$10,0)</f>
        <v/>
      </c>
      <c r="SL15" s="122" t="n">
        <v>0.721</v>
      </c>
      <c r="SM15" s="68">
        <f>IF(SL15&gt;0,((SL15-SL14)/SL14),0)</f>
        <v/>
      </c>
      <c r="SN15" s="68">
        <f>SM15-$V15</f>
        <v/>
      </c>
      <c r="SO15" s="68">
        <f>IF(SL15&gt;0,(SL15-SO$10)/SO$10,0)</f>
        <v/>
      </c>
      <c r="SP15" s="14" t="n"/>
      <c r="SQ15" s="15">
        <f>IF(SL15&gt;0,(SL15-SL$10)/SL$10,0)</f>
        <v/>
      </c>
      <c r="SS15" s="122" t="n">
        <v>6.1</v>
      </c>
      <c r="ST15" s="68">
        <f>IF(SS15&gt;0,((SS15-SS14)/SS14),0)</f>
        <v/>
      </c>
      <c r="SU15" s="68">
        <f>ST15-$V15</f>
        <v/>
      </c>
      <c r="SV15" s="68">
        <f>IF(SS15&gt;0,(SS15-SV$10)/SV$10,0)</f>
        <v/>
      </c>
      <c r="SW15" s="14" t="n"/>
      <c r="SX15" s="15">
        <f>IF(SS15&gt;0,(SS15-SS$10)/SS$10,0)</f>
        <v/>
      </c>
      <c r="SZ15" s="122" t="n">
        <v>19.38</v>
      </c>
      <c r="TA15" s="68">
        <f>IF(SZ15&gt;0,((SZ15-SZ14)/SZ14),0)</f>
        <v/>
      </c>
      <c r="TB15" s="68">
        <f>TA15-$V15</f>
        <v/>
      </c>
      <c r="TC15" s="68">
        <f>IF(SZ15&gt;0,(SZ15-TC$10)/TC$10,0)</f>
        <v/>
      </c>
      <c r="TD15" s="14" t="n"/>
      <c r="TE15" s="15">
        <f>IF(SZ15&gt;0,(SZ15-SZ$10)/SZ$10,0)</f>
        <v/>
      </c>
      <c r="TG15" s="122" t="n">
        <v>0.1765</v>
      </c>
      <c r="TH15" s="68">
        <f>IF(TG15&gt;0,((TG15-TG14)/TG14),0)</f>
        <v/>
      </c>
      <c r="TI15" s="68">
        <f>TH15-$V15</f>
        <v/>
      </c>
      <c r="TJ15" s="68">
        <f>IF(TG15&gt;0,(TG15-TJ$10)/TJ$10,0)</f>
        <v/>
      </c>
      <c r="TK15" s="14" t="n"/>
      <c r="TL15" s="15">
        <f>IF(TG15&gt;0,(TG15-TG$10)/TG$10,0)</f>
        <v/>
      </c>
      <c r="TN15" s="122" t="n">
        <v>32.55</v>
      </c>
      <c r="TO15" s="68">
        <f>IF(TN15&gt;0,((TN15-TN14)/TN14),0)</f>
        <v/>
      </c>
      <c r="TP15" s="68">
        <f>TO15-$V15</f>
        <v/>
      </c>
      <c r="TQ15" s="68">
        <f>IF(TN15&gt;0,(TN15-TQ$10)/TQ$10,0)</f>
        <v/>
      </c>
      <c r="TR15" s="14" t="n"/>
      <c r="TS15" s="15">
        <f>IF(TN15&gt;0,(TN15-TN$10)/TN$10,0)</f>
        <v/>
      </c>
      <c r="TU15" s="122" t="n">
        <v>2</v>
      </c>
      <c r="TV15" s="68">
        <f>IF(TU15&gt;0,((TU15-TU14)/TU14),0)</f>
        <v/>
      </c>
      <c r="TW15" s="68">
        <f>TV15-$V15</f>
        <v/>
      </c>
      <c r="TX15" s="68">
        <f>IF(TU15&gt;0,(TU15-TX$10)/TX$10,0)</f>
        <v/>
      </c>
      <c r="TY15" s="14" t="n"/>
      <c r="TZ15" s="15">
        <f>IF(TU15&gt;0,(TU15-TU$10)/TU$10,0)</f>
        <v/>
      </c>
      <c r="UB15" s="122" t="n"/>
      <c r="UC15" s="68">
        <f>IF(UB15&gt;0,((UB15-UB14)/UB14),0)</f>
        <v/>
      </c>
      <c r="UD15" s="68">
        <f>UC15-$V15</f>
        <v/>
      </c>
      <c r="UE15" s="68">
        <f>IF(UB15&gt;0,(UB15-UE$10)/UE$10,0)</f>
        <v/>
      </c>
      <c r="UF15" s="14" t="n"/>
      <c r="UG15" s="15">
        <f>IF(UB15&gt;0,(UB15-UB$10)/UB$10,0)</f>
        <v/>
      </c>
      <c r="UI15" s="122" t="n"/>
      <c r="UJ15" s="68">
        <f>IF(UI15&gt;0,((UI15-UI14)/UI14),0)</f>
        <v/>
      </c>
      <c r="UK15" s="68">
        <f>UJ15-$V15</f>
        <v/>
      </c>
      <c r="UL15" s="68">
        <f>IF(UI15&gt;0,(UI15-UL$10)/UL$10,0)</f>
        <v/>
      </c>
      <c r="UM15" s="14" t="n"/>
      <c r="UN15" s="15">
        <f>IF(UI15&gt;0,(UI15-UI$10)/UI$10,0)</f>
        <v/>
      </c>
      <c r="UP15" s="122" t="n"/>
      <c r="UQ15" s="68">
        <f>IF(UP15&gt;0,((UP15-UP14)/UP14),0)</f>
        <v/>
      </c>
      <c r="UR15" s="68">
        <f>UQ15-$V15</f>
        <v/>
      </c>
      <c r="US15" s="68">
        <f>IF(UP15&gt;0,(UP15-US$10)/US$10,0)</f>
        <v/>
      </c>
      <c r="UT15" s="14" t="n"/>
      <c r="UU15" s="15">
        <f>IF(UP15&gt;0,(UP15-UP$10)/UP$10,0)</f>
        <v/>
      </c>
      <c r="UW15" s="122" t="n"/>
      <c r="UX15" s="68">
        <f>IF(UW15&gt;0,((UW15-UW14)/UW14),0)</f>
        <v/>
      </c>
      <c r="UY15" s="68">
        <f>UX15-$V15</f>
        <v/>
      </c>
      <c r="UZ15" s="68">
        <f>IF(UW15&gt;0,(UW15-UZ$10)/UZ$10,0)</f>
        <v/>
      </c>
      <c r="VA15" s="14" t="n"/>
      <c r="VB15" s="15">
        <f>IF(UW15&gt;0,(UW15-UW$10)/UW$10,0)</f>
        <v/>
      </c>
      <c r="VD15" s="122" t="n"/>
      <c r="VE15" s="68">
        <f>IF(VD15&gt;0,((VD15-VD14)/VD14),0)</f>
        <v/>
      </c>
      <c r="VF15" s="68">
        <f>VE15-$V15</f>
        <v/>
      </c>
      <c r="VG15" s="68">
        <f>IF(VD15&gt;0,(VD15-VG$10)/VG$10,0)</f>
        <v/>
      </c>
      <c r="VH15" s="14" t="n"/>
      <c r="VI15" s="15">
        <f>IF(VD15&gt;0,(VD15-VD$10)/VD$10,0)</f>
        <v/>
      </c>
      <c r="VM15" s="21">
        <f>IF($C15&gt;0,(($IK$5*IG15)+($GT$5*GP15)+($JM$5*JI15)+($JF$5*JB15)+($IY$5*IU15)+($IR$5*IN15)+($ID$5*HZ15)+($HW$5*HS15)+($HP$5*HL15)+($HI$5*HE15)+($GF$5*GB15)+($FY$5*FU15)+($FR$5*FN15)+($FK$5*FG15)+($FD$5*EZ15)+($EW$5*ES15)+($EP$5*EL15)+($EI$5*EE15)+($EB$5*DX15)+($DU$5*DQ15)+($DN$5*DJ15)+($DG$5*DC15)+($CZ$5*CV15)+($CS$5*CO15)+($CL$5*CH15)+($CE$5*CA15)+($BX$5*BT15)+($BQ$5*BM15)+($BJ$5*BF15)+($BC$5*AY15)+($AV$5*AR15)+($AO$5*AK15)+($AH$5*AD15)+($JT$5*JP15)+($KA$5*JW15)+($KO$5*KK15)+($PR$5*PN15)+($GM$5*GI15)+($HA$5*GW15)+($KV$5*KR15)+($KH$5*KD15)+($LC$5*KY15)+($MS$5*MO15)+($ML$5*MH15)+($ME$5*MA15)+($LX$5*LT15)+($LQ$5*LM15)+($LJ$5*LF15)+(MV15*$MZ$5)+(NC15*$NG$5)+(NJ15*$NN$5)+($OI$5*OE15)+($NU$5*NQ15)+($OB$5*NX15)+($PK$5*PG15)+($OP$5*OL15)+($OW$5*OS15)+($PD$5*OZ15)+(PU15*$PY$5)+(QB15*$QF$5)+(QI15*$QM$5)+(QP15*$QT$5)+(QW15*$RA$5)+(RD15*$RH$5)+(RK15*$RO$5)+(RR15*$RV$5)+(RY15*$SC$5)+(SF15*$SJ$5)+(SM15*$SQ$5)+(ST15*$SX$5)+(TA15*$TE$5))+(TH15*$TL$5)+(TO15*$TS$5))/$VM$5</f>
        <v/>
      </c>
      <c r="VN15" s="538" t="n"/>
      <c r="VO15" s="21">
        <f>IF($C15&gt;0,(($IK$5*II15)+($GT$5*GR15)+($JM$5*JK15)+($JF$5*JD15)+($IY$5*IW15)+($IR$5*IP15)+($ID$5*IB15)+($HW$5*HU15)+($HP$5*HN15)+($HI$5*HG15)+($GF$5*GD15)+($FY$5*FW15)+($FR$5*FP15)+($FK$5*FI15)+($FD$5*FB15)+($EW$5*EU15)+($EP$5*EN15)+($EI$5*EG15)+($EB$5*DZ15)+($DU$5*DS15)+($DN$5*DL15)+($DG$5*DE15)+($CZ$5*CX15)+($CS$5*CQ15)+($CL$5*CJ15)+($CE$5*CC15)+($BX$5*BV15)+($BQ$5*BO15)+($BJ$5*BH15)+($BC$5*BA15)+($AV$5*AT15)+($AO$5*AM15)+($AH$5*AF15)+($KO$5*KM15)+($KH$5*KF15)+($KA$5*JY15)+($JT$5*JR15)+($PR$5*PP15)+($GM$5*GK15)+($HA$5*GY15)+($KV$5*KT15)+($LC$5*LA15)+($MS$5*MQ15)+($ML$5*MJ15)+($ME$5*MC15)+($LX$5*LV15)+($LQ$5*LO15)+($LJ$5*LH15)+(MX15*$MZ$5)+(NE15*$NG$5)+(NL15*$NN$5)+($OI$5*OG15)+($NU$5*NS15)+($OB$5*NZ15)+($PD$5*PB15)+($OW$5*OU15)+($OP$5*ON15)+($PK$5*PI15)+($PY$5*PW15)+($QF$5*QD15)+($QM$5*QK15)+($QT$5*QR15)+($RA$5*QY15)+($RH$5*RF15)+($RO$5*RM15)+(RT15*$RV$5)+(SA15*$SC$5)+(SH15*$SJ$5)+(SO15*$SQ$5)+(SV15*$SX$5)+(TC15*$TE$5)+(TJ15*$TL$5)+(TQ15*$TS$5))/$VM$5,0)</f>
        <v/>
      </c>
      <c r="VP15" s="14" t="n"/>
      <c r="VQ15" s="21">
        <f>IF($C15&gt;0,(($IK$5*IK15)+($GT$5*GT15)+($JM$5*JM15)+($JF$5*JF15)+($IY$5*IY15)+($IR$5*IR15)+($ID$5*ID15)+($HW$5*HW15)+($HP$5*HP15)+($HI$5*HI15)+($GF$5*GF15)+($FY$5*FY15)+($FR$5*FR15)+($FK$5*FK15)+($FD$5*FD15)+($EW$5*EW15)+($EP$5*EP15)+($EI$5*EI15)+($EB$5*EB15)+($DU$5*DU15)+($DN$5*DN15)+($DG$5*DG15)+($CZ$5*CZ15)+($CS$5*CS15)+($CL$5*CL15)+($CE$5*CE15)+($BX$5*BX15)+($BQ$5*BQ15)+($BJ$5*BJ15)+($BC$5*BC15)+($AV$5*AV15)+($AO$5*AO15)+($AH$5*AH15)+($KO$5*KO15)+($PR$5*PR15)+($GM$5*GM15)+($HA$5*HA15)+($KH$5*KH15)+($KA$5*KA15)+($JT$5*JT15)+($KV$5*KV15)+($LC$5*LC15)+($MS$5*MS15)+($ML$5*ML15)+($ME$5*ME15)+($LX$5*LX15)+($LQ$5*LQ15)+($LJ$5*LJ15)+($OI$5*OI15)+($NU$5*NU15)+($NN$5*NN15)+($NG$5*NG15)+($MZ$5*MZ15)+(OB15*$OB$5)+($PD$5*PD15)+($OW$5*OW15)+($OP$5*OP15)+($PK$5*PK15)+(PY15*$PY$5)+(QF15*$QF$5)+(QM15*$QM$5)+(QT15*$QT$5)+(RA15*$RA$5)+(RH15*$RH$5)+(RO15*$RO$5)+(RV15*$RV$5)+(SC15*$SC$5)+(SJ15*$SJ$5)+(SQ15*$SQ$5)+(SX15*$SX$5)+(TE15*$TE$5)+(TL15*$TL$5)+(TS15*$TS$5))/$VM$5,0)</f>
        <v/>
      </c>
    </row>
    <row r="16" ht="16" customHeight="1" s="545">
      <c r="A16" s="127" t="n">
        <v>45667</v>
      </c>
      <c r="B16" s="77">
        <f>A16</f>
        <v/>
      </c>
      <c r="C16" s="13" t="n">
        <v>41938.45</v>
      </c>
      <c r="D16" s="138">
        <f>IF(C16&gt;0,C16-C15,0)</f>
        <v/>
      </c>
      <c r="E16" s="68">
        <f>IF(C16&gt;0,D16/C15,0)</f>
        <v/>
      </c>
      <c r="F16" s="15">
        <f>IF(C16&gt;0,(C16-C$10)/C$10,0)</f>
        <v/>
      </c>
      <c r="G16" s="13" t="n">
        <v>5827.04</v>
      </c>
      <c r="H16" s="138">
        <f>IF(G16&gt;0,G16-G15,0)</f>
        <v/>
      </c>
      <c r="I16" s="68">
        <f>IF(G16&gt;0,H16/G15,0)</f>
        <v/>
      </c>
      <c r="J16" s="15">
        <f>IF(G16&gt;0,(G16-G$10)/G$10,0)</f>
        <v/>
      </c>
      <c r="K16" s="13" t="n">
        <v>19161.63</v>
      </c>
      <c r="L16" s="138">
        <f>IF(K16&gt;0,K16-K15,0)</f>
        <v/>
      </c>
      <c r="M16" s="68">
        <f>IF(K16&gt;0,L16/K15,0)</f>
        <v/>
      </c>
      <c r="N16" s="15">
        <f>IF(K16&gt;0,(K16-K$10)/K$10,0)</f>
        <v/>
      </c>
      <c r="O16" s="13" t="n">
        <v>2189.23</v>
      </c>
      <c r="P16" s="138">
        <f>IF(O16&gt;0,O16-O15,0)</f>
        <v/>
      </c>
      <c r="Q16" s="68">
        <f>IF(O16&gt;0,P16/O15,0)</f>
        <v/>
      </c>
      <c r="R16" s="15">
        <f>IF(O16&gt;0,(O16-O$10)/O$10,0)</f>
        <v/>
      </c>
      <c r="S16" s="18">
        <f>IF(O16&gt;0,(((O16*0.7)*Q16)+((K16*0.9)*M16)+((G16*0.65)*I16)+((C16*0.6)*E16))/(O16+K16+G16+C16),0)</f>
        <v/>
      </c>
      <c r="T16" s="121">
        <f>IF(O16&gt;0,(S16*200)+T15,0)</f>
        <v/>
      </c>
      <c r="U16" s="121">
        <f>T16</f>
        <v/>
      </c>
      <c r="V16" s="47">
        <f>IF(T16&gt;0,(T16-T15)/T15,0)</f>
        <v/>
      </c>
      <c r="W16" s="21">
        <f>IF(T16&gt;0,(T16-T$11)/T$11,0)</f>
        <v/>
      </c>
      <c r="X16" s="18">
        <f>IF(T16&gt;0,((Q16+M16+I16+E16)/4),0)</f>
        <v/>
      </c>
      <c r="Y16" s="123">
        <f>167634.37+20829.2</f>
        <v/>
      </c>
      <c r="Z16" s="15" t="n">
        <v>2e-06</v>
      </c>
      <c r="AA16" s="21">
        <f>Z16-$V16</f>
        <v/>
      </c>
      <c r="AB16" s="548" t="n"/>
      <c r="AC16" s="122" t="n">
        <v>227.79</v>
      </c>
      <c r="AD16" s="68">
        <f>IF(AC16&gt;0,((AC16-AC15)/AC15),0)</f>
        <v/>
      </c>
      <c r="AE16" s="68">
        <f>IF(AC16&gt;0,AD16-$V16,0)</f>
        <v/>
      </c>
      <c r="AF16" s="68">
        <f>IF(AC16&gt;0,(AC16-AF$10)/AF$10,0)</f>
        <v/>
      </c>
      <c r="AG16" s="14" t="n"/>
      <c r="AH16" s="15">
        <f>IF(AC16&gt;0,(AC16-AC$10)/AC$10,0)</f>
        <v/>
      </c>
      <c r="AI16" s="548" t="n"/>
      <c r="AJ16" s="122" t="n">
        <v>21.2</v>
      </c>
      <c r="AK16" s="68">
        <f>IF(AJ16&gt;0,((AJ16-AJ15)/AJ15),0)</f>
        <v/>
      </c>
      <c r="AL16" s="68">
        <f>IF(AJ16&gt;0,AK16-$V16,0)</f>
        <v/>
      </c>
      <c r="AM16" s="68">
        <f>IF(AJ16&gt;0,(AJ16-AM$10)/AM$10,0)</f>
        <v/>
      </c>
      <c r="AN16" s="14" t="n"/>
      <c r="AO16" s="15">
        <f>IF(AJ16&gt;0,(AJ16-AJ$10)/AJ$10,0)</f>
        <v/>
      </c>
      <c r="AP16" s="548" t="n"/>
      <c r="AQ16" s="122" t="n">
        <v>21.5</v>
      </c>
      <c r="AR16" s="68">
        <f>IF(AQ16&gt;0,((AQ16-AQ15)/AQ15),0)</f>
        <v/>
      </c>
      <c r="AS16" s="68">
        <f>IF(AQ16&gt;0,AR16-$V16,0)</f>
        <v/>
      </c>
      <c r="AT16" s="68">
        <f>IF(AQ16&gt;0,(AQ16-AT$10)/AT$10,0)</f>
        <v/>
      </c>
      <c r="AU16" s="14" t="n"/>
      <c r="AV16" s="15">
        <f>IF(AQ16&gt;0,(AQ16-AQ$10)/AQ$10,0)</f>
        <v/>
      </c>
      <c r="AW16" s="548" t="n"/>
      <c r="AX16" s="122" t="n">
        <v>202.38</v>
      </c>
      <c r="AY16" s="68">
        <f>IF(AX16&gt;0,((AX16-AX15)/AX15),0)</f>
        <v/>
      </c>
      <c r="AZ16" s="68">
        <f>IF(AX16&gt;0,AY16-$V16,0)</f>
        <v/>
      </c>
      <c r="BA16" s="68">
        <f>IF(AX16&gt;0,(AX16-BA$10)/BA$10,0)</f>
        <v/>
      </c>
      <c r="BB16" s="14" t="n"/>
      <c r="BC16" s="15">
        <f>IF(AX16&gt;0,(AX16-AX$10)/AX$10,0)</f>
        <v/>
      </c>
      <c r="BD16" s="548" t="n"/>
      <c r="BE16" s="122" t="n">
        <v>73.56</v>
      </c>
      <c r="BF16" s="68">
        <f>IF(BE16&gt;0,((BE16-BE15)/BE15),0)</f>
        <v/>
      </c>
      <c r="BG16" s="68">
        <f>IF(BE16&gt;0,BF16-$V16,0)</f>
        <v/>
      </c>
      <c r="BH16" s="68" t="n"/>
      <c r="BI16" s="14" t="n"/>
      <c r="BJ16" s="15">
        <f>IF(BE16&gt;0,(BE16-BE$10)/BE$10,0)</f>
        <v/>
      </c>
      <c r="BK16" s="548" t="n"/>
      <c r="BL16" s="122" t="n">
        <v>66.44</v>
      </c>
      <c r="BM16" s="68">
        <f>IF(BL16&gt;0,((BL16-BL15)/BL15),0)</f>
        <v/>
      </c>
      <c r="BN16" s="68">
        <f>IF(BL16&gt;0,BM16-$V16,0)</f>
        <v/>
      </c>
      <c r="BO16" s="68">
        <f>IF(BL16&gt;0,(BL16-BO$10)/BO$10,0)</f>
        <v/>
      </c>
      <c r="BP16" s="14" t="n"/>
      <c r="BQ16" s="15">
        <f>IF(BL16&gt;0,(BL16-BL$10)/BL$10,0)</f>
        <v/>
      </c>
      <c r="BR16" s="548" t="n"/>
      <c r="BS16" s="122" t="n">
        <v>38.9</v>
      </c>
      <c r="BT16" s="68">
        <f>IF(BS16&gt;0,((BS16-BS15)/BS15),0)</f>
        <v/>
      </c>
      <c r="BU16" s="68">
        <f>IF(BS16&gt;0,BT16-$V16,0)</f>
        <v/>
      </c>
      <c r="BV16" s="68">
        <f>IF(BS16&gt;0,(BS16-BV$10)/BV$10,0)</f>
        <v/>
      </c>
      <c r="BW16" s="14" t="n"/>
      <c r="BX16" s="15">
        <f>IF(BS16&gt;0,(BS16-BS$10)/BS$10,0)</f>
        <v/>
      </c>
      <c r="BY16" s="548" t="n"/>
      <c r="BZ16" s="122" t="n"/>
      <c r="CA16" s="68">
        <f>IF(BZ16&gt;0,((BZ16-BZ15)/BZ15),0)</f>
        <v/>
      </c>
      <c r="CB16" s="68">
        <f>IF(BZ16&gt;0,CA16-$V16,0)</f>
        <v/>
      </c>
      <c r="CC16" s="68">
        <f>IF(BZ16&gt;0,(BZ16-CC$10)/CC$10,0)</f>
        <v/>
      </c>
      <c r="CD16" s="14" t="n"/>
      <c r="CE16" s="15">
        <f>IF(BZ16&gt;0,(BZ16-BZ$10)/BZ$10,0)</f>
        <v/>
      </c>
      <c r="CF16" s="548" t="n"/>
      <c r="CG16" s="122" t="n">
        <v>34.38</v>
      </c>
      <c r="CH16" s="68">
        <f>IF(CG16&gt;0,((CG16-CG15)/CG15),0)</f>
        <v/>
      </c>
      <c r="CI16" s="68">
        <f>IF(CG16&gt;0,CH16-$V16,0)</f>
        <v/>
      </c>
      <c r="CJ16" s="68">
        <f>IF(CG16&gt;0,(CG16-CJ$10)/CJ$10,0)</f>
        <v/>
      </c>
      <c r="CK16" s="14" t="n"/>
      <c r="CL16" s="15">
        <f>IF(CG16&gt;0,(CG16-CG$10)/CG$10,0)</f>
        <v/>
      </c>
      <c r="CM16" s="548" t="n"/>
      <c r="CN16" s="122" t="n">
        <v>33.38</v>
      </c>
      <c r="CO16" s="68">
        <f>IF(CN16&gt;0,((CN16-CN15)/CN15),0)</f>
        <v/>
      </c>
      <c r="CP16" s="68">
        <f>IF(CN16&gt;0,CO16-$V16,0)</f>
        <v/>
      </c>
      <c r="CQ16" s="68">
        <f>IF(CN16&gt;0,(CN16-CQ$10)/CQ$10,0)</f>
        <v/>
      </c>
      <c r="CR16" s="14" t="n"/>
      <c r="CS16" s="15">
        <f>IF(CN16&gt;0,(CN16-CN$10)/CN$10,0)</f>
        <v/>
      </c>
      <c r="CT16" s="548" t="n"/>
      <c r="CU16" s="122" t="n">
        <v>37</v>
      </c>
      <c r="CV16" s="68">
        <f>IF(CU16&gt;0,((CU16-CU15)/CU15),0)</f>
        <v/>
      </c>
      <c r="CW16" s="68">
        <f>IF(CU16&gt;0,CV16-$V16,0)</f>
        <v/>
      </c>
      <c r="CX16" s="68">
        <f>IF(CU16&gt;0,(CU16-CX$10)/CX$10,0)</f>
        <v/>
      </c>
      <c r="CY16" s="14" t="n"/>
      <c r="CZ16" s="15">
        <f>IF(CU16&gt;0,(CU16-CU$10)/CU$10,0)</f>
        <v/>
      </c>
      <c r="DA16" s="548" t="n"/>
      <c r="DB16" s="122" t="n">
        <v>20.22</v>
      </c>
      <c r="DC16" s="68">
        <f>IF(DB16&gt;0,((DB16-DB15)/DB15),0)</f>
        <v/>
      </c>
      <c r="DD16" s="68">
        <f>IF(DB16&gt;0,DC16-$V16,0)</f>
        <v/>
      </c>
      <c r="DE16" s="68">
        <f>IF(DB16&gt;0,(DB16-DE$10)/DE$10,0)</f>
        <v/>
      </c>
      <c r="DF16" s="14" t="n"/>
      <c r="DG16" s="15">
        <f>IF(DB16&gt;0,(DB16-DB$10)/DB$10,0)</f>
        <v/>
      </c>
      <c r="DH16" s="548" t="n"/>
      <c r="DI16" s="122" t="n">
        <v>42.13</v>
      </c>
      <c r="DJ16" s="68">
        <f>IF(DI16&gt;0,((DI16-DI15)/DI15),0)</f>
        <v/>
      </c>
      <c r="DK16" s="68">
        <f>IF(DI16&gt;0,DJ16-$V16,0)</f>
        <v/>
      </c>
      <c r="DL16" s="68">
        <f>IF(DI16&gt;0,(DI16-DL$10)/DL$10,0)</f>
        <v/>
      </c>
      <c r="DM16" s="14" t="n"/>
      <c r="DN16" s="15">
        <f>IF(DI16&gt;0,(DI16-DI$10)/DI$10,0)</f>
        <v/>
      </c>
      <c r="DO16" s="548" t="n"/>
      <c r="DP16" s="122" t="n">
        <v>37.6</v>
      </c>
      <c r="DQ16" s="68">
        <f>IF(DP16&gt;0,((DP16-DP15)/DP15),0)</f>
        <v/>
      </c>
      <c r="DR16" s="68">
        <f>IF(DP16&gt;0,DQ16-$V16,0)</f>
        <v/>
      </c>
      <c r="DS16" s="68" t="n"/>
      <c r="DT16" s="14" t="n"/>
      <c r="DU16" s="15">
        <f>IF(DP16&gt;0,(DP16-DP$10)/DP$10,0)</f>
        <v/>
      </c>
      <c r="DV16" s="18" t="n"/>
      <c r="DW16" s="122" t="n">
        <v>33.89</v>
      </c>
      <c r="DX16" s="68">
        <f>IF(DW16&gt;0,((DW16-DW15)/DW15),0)</f>
        <v/>
      </c>
      <c r="DY16" s="68">
        <f>IF(DW16&gt;0,DX16-$V16,0)</f>
        <v/>
      </c>
      <c r="DZ16" s="68">
        <f>IF(DW16&gt;0,(DW16-DZ$10)/DZ$10,0)</f>
        <v/>
      </c>
      <c r="EA16" s="14" t="n"/>
      <c r="EB16" s="15">
        <f>IF(DW16&gt;0,(DW16-DW$10)/DW$10,0)</f>
        <v/>
      </c>
      <c r="EC16" s="548" t="n"/>
      <c r="ED16" s="122" t="n">
        <v>36.61</v>
      </c>
      <c r="EE16" s="68">
        <f>IF(ED16&gt;0,((ED16-ED15)/ED15),0)</f>
        <v/>
      </c>
      <c r="EF16" s="68">
        <f>IF(ED16&gt;0,EE16-$V16,0)</f>
        <v/>
      </c>
      <c r="EG16" s="68">
        <f>IF(ED16&gt;0,(ED16-EG$10)/EG$10,0)</f>
        <v/>
      </c>
      <c r="EH16" s="14" t="n"/>
      <c r="EI16" s="15">
        <f>IF(ED16&gt;0,(ED16-ED$10)/ED$10,0)</f>
        <v/>
      </c>
      <c r="EJ16" s="548" t="n"/>
      <c r="EK16" s="122" t="n">
        <v>112.62</v>
      </c>
      <c r="EL16" s="68">
        <f>IF(EK16&gt;0,((EK16-EK15)/EK15),0)</f>
        <v/>
      </c>
      <c r="EM16" s="68">
        <f>IF(EK16&gt;0,EL16-$V16,0)</f>
        <v/>
      </c>
      <c r="EN16" s="68">
        <f>IF(EK16&gt;0,(EK16-EN$10)/EN$10,0)</f>
        <v/>
      </c>
      <c r="EO16" s="14" t="n"/>
      <c r="EP16" s="15">
        <f>IF(EK16&gt;0,(EK16-EK$10)/EK$10,0)</f>
        <v/>
      </c>
      <c r="ER16" s="122" t="n">
        <v>37.69</v>
      </c>
      <c r="ES16" s="68">
        <f>IF(ER16&gt;0,((ER16-ER15)/ER15),0)</f>
        <v/>
      </c>
      <c r="ET16" s="68">
        <f>IF(ER16&gt;0,ES16-$V16,0)</f>
        <v/>
      </c>
      <c r="EU16" s="68">
        <f>IF(ER16&gt;0,(ER16-EU$10)/EU$10,0)</f>
        <v/>
      </c>
      <c r="EV16" s="14" t="n"/>
      <c r="EW16" s="15">
        <f>IF(ER16&gt;0,(ER16-ER$10)/ER$10,0)</f>
        <v/>
      </c>
      <c r="EY16" s="122" t="n">
        <v>26.01</v>
      </c>
      <c r="EZ16" s="68">
        <f>IF(EY16&gt;0,((EY16-EY15)/EY15),0)</f>
        <v/>
      </c>
      <c r="FA16" s="68">
        <f>IF(EY16&gt;0,EZ16-$V16,0)</f>
        <v/>
      </c>
      <c r="FB16" s="68" t="n"/>
      <c r="FC16" s="14" t="n"/>
      <c r="FD16" s="15">
        <f>IF(EY16&gt;0,(EY16-EY$10)/EY$10,0)</f>
        <v/>
      </c>
      <c r="FF16" s="122" t="n">
        <v>58.72</v>
      </c>
      <c r="FG16" s="68">
        <f>IF(FF16&gt;0,((FF16-FF15)/FF15),0)</f>
        <v/>
      </c>
      <c r="FH16" s="68">
        <f>IF(FF16&gt;0,FG16-$V16,0)</f>
        <v/>
      </c>
      <c r="FI16" s="68">
        <f>IF(FF16&gt;0,(FF16-FI$10)/FI$10,0)</f>
        <v/>
      </c>
      <c r="FJ16" s="14" t="n"/>
      <c r="FK16" s="15">
        <f>IF(FF16&gt;0,(FF16-FF$10)/FF$10,0)</f>
        <v/>
      </c>
      <c r="FL16" s="548" t="n"/>
      <c r="FM16" s="122" t="n">
        <v>177.18</v>
      </c>
      <c r="FN16" s="68">
        <f>IF(FM16&gt;0,((FM16-FM15)/FM15),0)</f>
        <v/>
      </c>
      <c r="FO16" s="68">
        <f>IF(FM16&gt;0,FN16-$V16,0)</f>
        <v/>
      </c>
      <c r="FP16" s="68">
        <f>IF(FM16&gt;0,(FM16-FP$10)/FP$10,0)</f>
        <v/>
      </c>
      <c r="FQ16" s="14" t="n"/>
      <c r="FR16" s="15">
        <f>IF(FM16&gt;0,(FM16-FM$10)/FM$10,0)</f>
        <v/>
      </c>
      <c r="FS16" s="548" t="n"/>
      <c r="FT16" s="122" t="n">
        <v>87.81999999999999</v>
      </c>
      <c r="FU16" s="68">
        <f>IF(FT16&gt;0,((FT16-FT15)/FT15),0)</f>
        <v/>
      </c>
      <c r="FV16" s="68">
        <f>IF(FT16&gt;0,FU16-$V16,0)</f>
        <v/>
      </c>
      <c r="FW16" s="68">
        <f>IF(FT16&gt;0,(FT16-FW$10)/FW$10,0)</f>
        <v/>
      </c>
      <c r="FX16" s="14" t="n"/>
      <c r="FY16" s="15">
        <f>IF(FT16&gt;0,(FT16-FT$10)/FT$10,0)</f>
        <v/>
      </c>
      <c r="FZ16" s="548" t="n"/>
      <c r="GA16" s="122" t="n">
        <v>17.18</v>
      </c>
      <c r="GB16" s="68">
        <f>IF(GA16&gt;0,((GA16-GA15)/GA15),0)</f>
        <v/>
      </c>
      <c r="GC16" s="68">
        <f>IF(GA16&gt;0,GB16-$V16,0)</f>
        <v/>
      </c>
      <c r="GD16" s="68" t="n"/>
      <c r="GE16" s="14" t="n"/>
      <c r="GF16" s="15">
        <f>IF(GA16&gt;0,(GA16-GA$10)/GA$10,0)</f>
        <v/>
      </c>
      <c r="GG16" s="18" t="n"/>
      <c r="GH16" s="122" t="n">
        <v>18.48</v>
      </c>
      <c r="GI16" s="68">
        <f>IF(GH16&gt;0,((GH16-GH15)/GH15),0)</f>
        <v/>
      </c>
      <c r="GJ16" s="68">
        <f>IF(GH16&gt;0,GI16-$V16,0)</f>
        <v/>
      </c>
      <c r="GK16" s="68">
        <f>IF(GH16&gt;0,(GH16-GK$10)/GK$10,0)</f>
        <v/>
      </c>
      <c r="GL16" s="14" t="n"/>
      <c r="GM16" s="15">
        <f>IF(GH16&gt;0,(GH16-GH$10)/GH$10,0)</f>
        <v/>
      </c>
      <c r="GO16" s="122" t="n">
        <v>27.79</v>
      </c>
      <c r="GP16" s="68">
        <f>IF(GO16&gt;0,((GO16-GO15)/GO15),0)</f>
        <v/>
      </c>
      <c r="GQ16" s="68">
        <f>IF(GO16&gt;0,GP16-$V16,0)</f>
        <v/>
      </c>
      <c r="GR16" s="68" t="n"/>
      <c r="GS16" s="14" t="n"/>
      <c r="GT16" s="15">
        <f>IF(GO16&gt;0,(GO16-GO$10)/GO$10,0)</f>
        <v/>
      </c>
      <c r="GV16" s="122" t="n">
        <v>13.72</v>
      </c>
      <c r="GW16" s="68">
        <f>IF(GV16&gt;0,((GV16-GV15)/GV15),0)</f>
        <v/>
      </c>
      <c r="GX16" s="68">
        <f>IF(GV16&gt;0,GW16-$V16,0)</f>
        <v/>
      </c>
      <c r="GY16" s="68">
        <f>IF(GV16&gt;0,(GV16-GY$10)/GY$10,0)</f>
        <v/>
      </c>
      <c r="GZ16" s="14" t="n"/>
      <c r="HA16" s="15">
        <f>IF(GV16&gt;0,(GV16-GV$10)/GV$10,0)</f>
        <v/>
      </c>
      <c r="HD16" s="122" t="n">
        <v>394.74</v>
      </c>
      <c r="HE16" s="68">
        <f>IF(HD16&gt;0,((HD16-HD15)/HD15),0)</f>
        <v/>
      </c>
      <c r="HF16" s="68">
        <f>IF(HD16&gt;0,HE16-$V16,0)</f>
        <v/>
      </c>
      <c r="HG16" s="68">
        <f>IF(HD16&gt;0,(HD16-HG$10)/HG$10,0)</f>
        <v/>
      </c>
      <c r="HH16" s="14" t="n"/>
      <c r="HI16" s="15">
        <f>IF(HD16&gt;0,(HD16-HD$10)/HD$10,0)</f>
        <v/>
      </c>
      <c r="HK16" s="122" t="n">
        <v>29.37</v>
      </c>
      <c r="HL16" s="68">
        <f>IF(HK16&gt;0,((HK16-HK15)/HK15),0)</f>
        <v/>
      </c>
      <c r="HM16" s="68">
        <f>IF(HK16&gt;0,HL16-$V16,0)</f>
        <v/>
      </c>
      <c r="HN16" s="68">
        <f>IF(HK16&gt;0,(HK16-HN$10)/HN$10,0)</f>
        <v/>
      </c>
      <c r="HO16" s="14" t="n"/>
      <c r="HP16" s="15">
        <f>IF(HK16&gt;0,(HK16-HK$10)/HK$10,0)</f>
        <v/>
      </c>
      <c r="HR16" s="122" t="n">
        <v>106.54</v>
      </c>
      <c r="HS16" s="68">
        <f>IF(HR16&gt;0,((HR16-HR15)/HR15),0)</f>
        <v/>
      </c>
      <c r="HT16" s="68">
        <f>IF(HR16&gt;0,HS16-$V16,0)</f>
        <v/>
      </c>
      <c r="HU16" s="68">
        <f>IF(HR16&gt;0,(HR16-HU$10)/HU$10,0)</f>
        <v/>
      </c>
      <c r="HV16" s="14" t="n"/>
      <c r="HW16" s="15">
        <f>IF(HR16&gt;0,(HR16-HR$10)/HR$10,0)</f>
        <v/>
      </c>
      <c r="HY16" s="122" t="n">
        <v>135.91</v>
      </c>
      <c r="HZ16" s="68">
        <f>IF(HY16&gt;0,((HY16-HY15)/HY15),0)</f>
        <v/>
      </c>
      <c r="IA16" s="68">
        <f>IF(HY16&gt;0,HZ16-$V16,0)</f>
        <v/>
      </c>
      <c r="IB16" s="68">
        <f>IF(HY16&gt;0,(HY16-IB$10)/IB$10,0)</f>
        <v/>
      </c>
      <c r="IC16" s="14" t="n"/>
      <c r="ID16" s="15">
        <f>IF(HY16&gt;0,(HY16-HY$10)/HY$10,0)</f>
        <v/>
      </c>
      <c r="IF16" s="122" t="n">
        <v>224.31</v>
      </c>
      <c r="IG16" s="68">
        <f>IF(IF16&gt;0,((IF16-IF15)/IF15),0)</f>
        <v/>
      </c>
      <c r="IH16" s="68">
        <f>IF(IF16&gt;0,IG16-$V16,0)</f>
        <v/>
      </c>
      <c r="II16" s="68">
        <f>IF(IF16&gt;0,(IF16-II$10)/II$10,0)</f>
        <v/>
      </c>
      <c r="IJ16" s="14" t="n"/>
      <c r="IK16" s="15">
        <f>IF(IF16&gt;0,(IF16-IF$10)/IF$10,0)</f>
        <v/>
      </c>
      <c r="IM16" s="122" t="n">
        <v>188.55</v>
      </c>
      <c r="IN16" s="68">
        <f>IF(IM16&gt;0,((IM16-IM15)/IM15),0)</f>
        <v/>
      </c>
      <c r="IO16" s="68">
        <f>IF(IM16&gt;0,IN16-$V16,0)</f>
        <v/>
      </c>
      <c r="IP16" s="68">
        <f>IF(IM16&gt;0,(IM16-IP$10)/IP$10,0)</f>
        <v/>
      </c>
      <c r="IQ16" s="14" t="n"/>
      <c r="IR16" s="15">
        <f>IF(IM16&gt;0,(IM16-IM$10)/IM$10,0)</f>
        <v/>
      </c>
      <c r="IT16" s="122" t="n">
        <v>49.24</v>
      </c>
      <c r="IU16" s="68">
        <f>IF(IT16&gt;0,((IT16-IT15)/IT15),0)</f>
        <v/>
      </c>
      <c r="IV16" s="68">
        <f>IF(IT16&gt;0,IU16-$V16,0)</f>
        <v/>
      </c>
      <c r="IW16" s="68">
        <f>IF(IT16&gt;0,(IT16-IW$10)/IW$10,0)</f>
        <v/>
      </c>
      <c r="IX16" s="14" t="n"/>
      <c r="IY16" s="15">
        <f>IF(IT16&gt;0,(IT16-IT$10)/IT$10,0)</f>
        <v/>
      </c>
      <c r="JA16" s="122" t="n">
        <v>615.86</v>
      </c>
      <c r="JB16" s="68">
        <f>IF(JA16&gt;0,((JA16-JA15)/JA15),0)</f>
        <v/>
      </c>
      <c r="JC16" s="68">
        <f>IF(JA16&gt;0,JB16-$V16,0)</f>
        <v/>
      </c>
      <c r="JD16" s="68">
        <f>IF(JA16&gt;0,(JA16-JD$10)/JD$10,0)</f>
        <v/>
      </c>
      <c r="JE16" s="14" t="n"/>
      <c r="JF16" s="15">
        <f>IF(JA16&gt;0,(JA16-JA$10)/JA$10,0)</f>
        <v/>
      </c>
      <c r="JH16" s="122" t="n">
        <v>418.95</v>
      </c>
      <c r="JI16" s="68">
        <f>IF(JH16&gt;0,((JH16-JH15)/JH15),0)</f>
        <v/>
      </c>
      <c r="JJ16" s="68">
        <f>IF(JH16&gt;0,JI16-$V16,0)</f>
        <v/>
      </c>
      <c r="JK16" s="68">
        <f>IF(JH16&gt;0,(JH16-JK$10)/JK$10,0)</f>
        <v/>
      </c>
      <c r="JL16" s="14" t="n"/>
      <c r="JM16" s="15">
        <f>IF(JH16&gt;0,(JH16-JH$10)/JH$10,0)</f>
        <v/>
      </c>
      <c r="JO16" s="122" t="n">
        <v>10.69</v>
      </c>
      <c r="JP16" s="68">
        <f>IF(JO16&gt;0,((JO16-JO15)/JO15),0)</f>
        <v/>
      </c>
      <c r="JQ16" s="68">
        <f>IF(JO16&gt;0,JP16-$V16,0)</f>
        <v/>
      </c>
      <c r="JR16" s="68">
        <f>IF(JO16&gt;0,(JO16-JR$10)/JR$10,0)</f>
        <v/>
      </c>
      <c r="JS16" s="14" t="n"/>
      <c r="JT16" s="15">
        <f>IF(JO16&gt;0,(JO16-JO$10)/JO$10,0)</f>
        <v/>
      </c>
      <c r="JV16" s="122" t="n">
        <v>1.95</v>
      </c>
      <c r="JW16" s="68">
        <f>IF(JV16&gt;0,((JV16-JV15)/JV15),0)</f>
        <v/>
      </c>
      <c r="JX16" s="68">
        <f>IF(JV16&gt;0,JW16-$V16,0)</f>
        <v/>
      </c>
      <c r="JY16" s="68">
        <f>IF(JV16&gt;0,(JV16-JY$10)/JY$10,0)</f>
        <v/>
      </c>
      <c r="JZ16" s="14" t="n"/>
      <c r="KA16" s="15">
        <f>IF(JV16&gt;0,(JV16-JV$10)/JV$10,0)</f>
        <v/>
      </c>
      <c r="KC16" s="122" t="n">
        <v>22.74</v>
      </c>
      <c r="KD16" s="68">
        <f>IF(KC16&gt;0,((KC16-KC15)/KC15),0)</f>
        <v/>
      </c>
      <c r="KE16" s="68">
        <f>IF(KC16&gt;0,KD16-$V16,0)</f>
        <v/>
      </c>
      <c r="KF16" s="68">
        <f>IF(KC16&gt;0,(KC16-KF$10)/KF$10,0)</f>
        <v/>
      </c>
      <c r="KG16" s="14" t="n"/>
      <c r="KH16" s="15">
        <f>IF(KC16&gt;0,(KC16-KC$10)/KC$10,0)</f>
        <v/>
      </c>
      <c r="KI16" s="18" t="n"/>
      <c r="KJ16" s="122" t="n">
        <v>73.8</v>
      </c>
      <c r="KK16" s="68">
        <f>IF(KJ16&gt;0,((KJ16-KJ15)/KJ15),0)</f>
        <v/>
      </c>
      <c r="KL16" s="68">
        <f>IF(KJ16&gt;0,KK16-$V16,0)</f>
        <v/>
      </c>
      <c r="KM16" s="68">
        <f>IF(KJ16&gt;0,(KJ16-KM$10)/KM$10,0)</f>
        <v/>
      </c>
      <c r="KN16" s="14" t="n"/>
      <c r="KO16" s="15">
        <f>IF(KJ16&gt;0,(KJ16-KJ$10)/KJ$10,0)</f>
        <v/>
      </c>
      <c r="KQ16" s="122" t="n">
        <v>1.12</v>
      </c>
      <c r="KR16" s="68">
        <f>IF(KQ16&gt;0,((KQ16-KQ15)/KQ15),0)</f>
        <v/>
      </c>
      <c r="KS16" s="68">
        <f>IF(KQ16&gt;0,KR16-$V16,0)</f>
        <v/>
      </c>
      <c r="KT16" s="68">
        <f>IF(KQ16&gt;0,(KQ16-KT$10)/KT$10,0)</f>
        <v/>
      </c>
      <c r="KU16" s="14" t="n"/>
      <c r="KV16" s="15">
        <f>IF(KQ16&gt;0,(KQ16-KQ$10)/KQ$10,0)</f>
        <v/>
      </c>
      <c r="KW16" s="18" t="n"/>
      <c r="KX16" s="122" t="n">
        <v>25.59</v>
      </c>
      <c r="KY16" s="68">
        <f>IF(KX16&gt;0,((KX16-KX15)/KX15),0)</f>
        <v/>
      </c>
      <c r="KZ16" s="68">
        <f>IF(KX16&gt;0,KY16-$V16,0)</f>
        <v/>
      </c>
      <c r="LA16" s="68">
        <f>IF(KX16&gt;0,(KX16-LA$10)/LA$10,0)</f>
        <v/>
      </c>
      <c r="LB16" s="14" t="n"/>
      <c r="LC16" s="15">
        <f>IF(KX16&gt;0,(KX16-KX$10)/KX$10,0)</f>
        <v/>
      </c>
      <c r="LD16" s="18" t="n"/>
      <c r="LE16" s="122" t="n">
        <v>49</v>
      </c>
      <c r="LF16" s="68">
        <f>IF(LE16&gt;0,((LE16-LE15)/LE15),0)</f>
        <v/>
      </c>
      <c r="LG16" s="68">
        <f>IF(LE16&gt;0,LF16-$V16,0)</f>
        <v/>
      </c>
      <c r="LH16" s="68">
        <f>IF(LE16&gt;0,(LE16-LH$10)/LH$10,0)</f>
        <v/>
      </c>
      <c r="LI16" s="14" t="n"/>
      <c r="LJ16" s="15">
        <f>IF(LE16&gt;0,(LE16-LE$10)/LE$10,0)</f>
        <v/>
      </c>
      <c r="LL16" s="122" t="n">
        <v>84.3</v>
      </c>
      <c r="LM16" s="68">
        <f>IF(LL16&gt;0,((LL16-LL15)/LL15),0)</f>
        <v/>
      </c>
      <c r="LN16" s="68">
        <f>IF(LL16&gt;0,LM16-$V16,0)</f>
        <v/>
      </c>
      <c r="LO16" s="68">
        <f>IF(LL16&gt;0,(LL16-LO$10)/LO$10,0)</f>
        <v/>
      </c>
      <c r="LP16" s="14" t="n"/>
      <c r="LQ16" s="15">
        <f>IF(LL16&gt;0,(LL16-LL$10)/LL$10,0)</f>
        <v/>
      </c>
      <c r="LS16" s="122" t="n">
        <v>10.41</v>
      </c>
      <c r="LT16" s="68">
        <f>IF(LS16&gt;0,((LS16-LS15)/LS15),0)</f>
        <v/>
      </c>
      <c r="LU16" s="68">
        <f>IF(LS16&gt;0,LT16-$V16,0)</f>
        <v/>
      </c>
      <c r="LV16" s="68" t="n"/>
      <c r="LW16" s="14" t="n"/>
      <c r="LX16" s="15">
        <f>IF(LS16&gt;0,(LS16-LS$10)/LS$10,0)</f>
        <v/>
      </c>
      <c r="LZ16" s="122" t="n">
        <v>14.41</v>
      </c>
      <c r="MA16" s="68">
        <f>IF(LZ16&gt;0,((LZ16-LZ15)/LZ15),0)</f>
        <v/>
      </c>
      <c r="MB16" s="68">
        <f>IF(LZ16&gt;0,MA16-$V16,0)</f>
        <v/>
      </c>
      <c r="MC16" s="68">
        <f>IF(LZ16&gt;0,(LZ16-MC$10)/MC$10,0)</f>
        <v/>
      </c>
      <c r="MD16" s="14" t="n"/>
      <c r="ME16" s="15">
        <f>IF(LZ16&gt;0,(LZ16-LZ$10)/LZ$10,0)</f>
        <v/>
      </c>
      <c r="MG16" s="122" t="n">
        <v>25.24</v>
      </c>
      <c r="MH16" s="68">
        <f>IF(MG16&gt;0,((MG16-MG15)/MG15),0)</f>
        <v/>
      </c>
      <c r="MI16" s="68">
        <f>IF(MG16&gt;0,MH16-$V16,0)</f>
        <v/>
      </c>
      <c r="MJ16" s="68">
        <f>IF(MG16&gt;0,(MG16-MJ$10)/MJ$10,0)</f>
        <v/>
      </c>
      <c r="MK16" s="14" t="n"/>
      <c r="ML16" s="15">
        <f>IF(MG16&gt;0,(MG16-MG$10)/MG$10,0)</f>
        <v/>
      </c>
      <c r="MN16" s="122" t="n">
        <v>114.69</v>
      </c>
      <c r="MO16" s="68">
        <f>IF(MN16&gt;0,((MN16-MN15)/MN15),0)</f>
        <v/>
      </c>
      <c r="MP16" s="68">
        <f>IF(MN16&gt;0,MO16-$V16,0)</f>
        <v/>
      </c>
      <c r="MQ16" s="68">
        <f>IF(MN16&gt;0,(MN16-MQ$10)/MQ$10,0)</f>
        <v/>
      </c>
      <c r="MR16" s="14" t="n"/>
      <c r="MS16" s="15">
        <f>IF(MN16&gt;0,(MN16-MN$10)/MN$10,0)</f>
        <v/>
      </c>
      <c r="MU16" s="122" t="n">
        <v>12.1</v>
      </c>
      <c r="MV16" s="68">
        <f>IF(MU16&gt;0,((MU16-MU15)/MU15),0)</f>
        <v/>
      </c>
      <c r="MW16" s="68">
        <f>IF(MU16&gt;0,MV16-$V16,0)</f>
        <v/>
      </c>
      <c r="MX16" s="68">
        <f>IF(MU16&gt;0,(MU16-MX$10)/MX$10,0)</f>
        <v/>
      </c>
      <c r="MY16" s="14" t="n"/>
      <c r="MZ16" s="15">
        <f>IF(MU16&gt;0,(MU16-MU$10)/MU$10,0)</f>
        <v/>
      </c>
      <c r="NB16" s="122" t="n">
        <v>171.69</v>
      </c>
      <c r="NC16" s="68">
        <f>IF(NB16&gt;0,((NB16-NB15)/NB15),0)</f>
        <v/>
      </c>
      <c r="ND16" s="68">
        <f>IF(NB16&gt;0,NC16-$V16,0)</f>
        <v/>
      </c>
      <c r="NE16" s="68">
        <f>IF(NB16&gt;0,(NB16-NE$10)/NE$10,0)</f>
        <v/>
      </c>
      <c r="NF16" s="14" t="n"/>
      <c r="NG16" s="15">
        <f>IF(NB16&gt;0,(NB16-NB$10)/NB$10,0)</f>
        <v/>
      </c>
      <c r="NI16" s="122" t="n">
        <v>5.19</v>
      </c>
      <c r="NJ16" s="68">
        <f>IF(NI16&gt;0,((NI16-NI15)/NI15),0)</f>
        <v/>
      </c>
      <c r="NK16" s="68">
        <f>IF(NI16&gt;0,NJ16-$V16,0)</f>
        <v/>
      </c>
      <c r="NL16" s="68">
        <f>IF(NI16&gt;0,(NI16-NL$10)/NL$10,0)</f>
        <v/>
      </c>
      <c r="NM16" s="14" t="n"/>
      <c r="NN16" s="15">
        <f>IF(NI16&gt;0,(NI16-NI$10)/NI$10,0)</f>
        <v/>
      </c>
      <c r="NP16" s="122" t="n">
        <v>367.1</v>
      </c>
      <c r="NQ16" s="68">
        <f>IF(NP16&gt;0,((NP16-NP15)/NP15),0)</f>
        <v/>
      </c>
      <c r="NR16" s="68">
        <f>IF(NP16&gt;0,NQ16-$V16,0)</f>
        <v/>
      </c>
      <c r="NS16" s="68">
        <f>IF(NP16&gt;0,(NP16-NS$10)/NS$10,0)</f>
        <v/>
      </c>
      <c r="NT16" s="14" t="n"/>
      <c r="NU16" s="15">
        <f>IF(NP16&gt;0,(NP16-NP$10)/NP$10,0)</f>
        <v/>
      </c>
      <c r="NW16" s="122" t="n">
        <v>192.04</v>
      </c>
      <c r="NX16" s="68">
        <f>IF(NW16&gt;0,((NW16-NW15)/NW15),0)</f>
        <v/>
      </c>
      <c r="NY16" s="68">
        <f>IF(NW16&gt;0,NX16-$V16,0)</f>
        <v/>
      </c>
      <c r="NZ16" s="68">
        <f>IF(NW16&gt;0,(NW16-NZ$10)/NZ$10,0)</f>
        <v/>
      </c>
      <c r="OA16" s="14" t="n"/>
      <c r="OB16" s="15">
        <f>IF(NW16&gt;0,(NW16-NW$10)/NW$10,0)</f>
        <v/>
      </c>
      <c r="OD16" s="122" t="n">
        <v>1.64</v>
      </c>
      <c r="OE16" s="68">
        <f>IF(OD16&gt;0,((OD16-OD15)/OD15),0)</f>
        <v/>
      </c>
      <c r="OF16" s="68">
        <f>IF(OD16&gt;0,OE16-$V16,0)</f>
        <v/>
      </c>
      <c r="OG16" s="68">
        <f>IF(OD16&gt;0,(OD16-OG$10)/OG$10,0)</f>
        <v/>
      </c>
      <c r="OH16" s="14" t="n"/>
      <c r="OI16" s="15">
        <f>IF(OD16&gt;0,(OD16-OD$10)/OD$10,0)</f>
        <v/>
      </c>
      <c r="OK16" s="122" t="n">
        <v>70.83</v>
      </c>
      <c r="OL16" s="68">
        <f>IF(OK16&gt;0,((OK16-OK15)/OK15),0)</f>
        <v/>
      </c>
      <c r="OM16" s="68">
        <f>IF(OK16&gt;0,OL16-$V16,0)</f>
        <v/>
      </c>
      <c r="ON16" s="68">
        <f>IF(OK16&gt;0,(OK16-ON$10)/ON$10,0)</f>
        <v/>
      </c>
      <c r="OO16" s="14" t="n"/>
      <c r="OP16" s="15">
        <f>IF(OK16&gt;0,(OK16-OK$10)/OK$10,0)</f>
        <v/>
      </c>
      <c r="OR16" s="122" t="n">
        <v>1.14</v>
      </c>
      <c r="OS16" s="68">
        <f>IF(OR16&gt;0,((OR16-OR15)/OR15),0)</f>
        <v/>
      </c>
      <c r="OT16" s="68">
        <f>IF(OR16&gt;0,OS16-$V16,0)</f>
        <v/>
      </c>
      <c r="OU16" s="68">
        <f>IF(OR16&gt;0,(OR16-OU$10)/OU$10,0)</f>
        <v/>
      </c>
      <c r="OV16" s="14" t="n"/>
      <c r="OW16" s="15">
        <f>IF(OR16&gt;0,(OR16-OR$10)/OR$10,0)</f>
        <v/>
      </c>
      <c r="OY16" s="122" t="n">
        <v>113.95</v>
      </c>
      <c r="OZ16" s="68">
        <f>IF(OY16&gt;0,((OY16-OY15)/OY15),0)</f>
        <v/>
      </c>
      <c r="PA16" s="68">
        <f>IF(OY16&gt;0,OZ16-$V16,0)</f>
        <v/>
      </c>
      <c r="PB16" s="68">
        <f>IF(OY16&gt;0,(OY16-PB$10)/PB$10,0)</f>
        <v/>
      </c>
      <c r="PC16" s="14" t="n"/>
      <c r="PD16" s="15">
        <f>IF(OY16&gt;0,(OY16-OY$10)/OY$10,0)</f>
        <v/>
      </c>
      <c r="PE16" s="18" t="n"/>
      <c r="PF16" s="122" t="n">
        <v>207.14</v>
      </c>
      <c r="PG16" s="68">
        <f>IF(PF16&gt;0,((PF16-PF15)/PF15),0)</f>
        <v/>
      </c>
      <c r="PH16" s="68">
        <f>IF(PF16&gt;0,PG16-$V16,0)</f>
        <v/>
      </c>
      <c r="PI16" s="68">
        <f>IF(PF16&gt;0,(PF16-PI$10)/PI$10,0)</f>
        <v/>
      </c>
      <c r="PJ16" s="14" t="n"/>
      <c r="PK16" s="15">
        <f>IF(PF16&gt;0,(PF16-PF$10)/PF$10,0)</f>
        <v/>
      </c>
      <c r="PM16" s="122" t="n"/>
      <c r="PN16" s="68">
        <f>IF(PM16&gt;0,((PM16-PM15)/PM15),0)</f>
        <v/>
      </c>
      <c r="PO16" s="68">
        <f>PN16-$V16</f>
        <v/>
      </c>
      <c r="PP16" s="68">
        <f>IF(PM16&gt;0,(PM16-PP$10)/PP$10,0)</f>
        <v/>
      </c>
      <c r="PQ16" s="14" t="n"/>
      <c r="PR16" s="15">
        <f>IF(PM16&gt;0,(PM16-PM$10)/PM$10,0)</f>
        <v/>
      </c>
      <c r="PT16" s="122" t="n">
        <v>5.28</v>
      </c>
      <c r="PU16" s="68">
        <f>IF(PT16&gt;0,((PT16-PT15)/PT15),0)</f>
        <v/>
      </c>
      <c r="PV16" s="68">
        <f>IF(PT16&gt;0,PU16-$V16,0)</f>
        <v/>
      </c>
      <c r="PW16" s="68">
        <f>IF(PT16&gt;0,(PT16-PW$10)/PW$10,0)</f>
        <v/>
      </c>
      <c r="PX16" s="14" t="n"/>
      <c r="PY16" s="15">
        <f>IF(PT16&gt;0,(PT16-PT$10)/PT$10,0)</f>
        <v/>
      </c>
      <c r="QA16" s="122" t="n">
        <v>183.82</v>
      </c>
      <c r="QB16" s="68">
        <f>IF(QA16&gt;0,((QA16-QA15)/QA15),0)</f>
        <v/>
      </c>
      <c r="QC16" s="68">
        <f>IF(QA16&gt;0,QB16-$V16,0)</f>
        <v/>
      </c>
      <c r="QD16" s="68">
        <f>IF(QA16&gt;0,(QA16-QD$10)/QD$10,0)</f>
        <v/>
      </c>
      <c r="QE16" s="14" t="n"/>
      <c r="QF16" s="15">
        <f>IF(QA16&gt;0,(QA16-QA$10)/QA$10,0)</f>
        <v/>
      </c>
      <c r="QH16" s="122" t="n">
        <v>1.27</v>
      </c>
      <c r="QI16" s="68">
        <f>IF(QH16&gt;0,((QH16-QH15)/QH15),0)</f>
        <v/>
      </c>
      <c r="QJ16" s="68">
        <f>IF(QH16&gt;0,QI16-$V16,0)</f>
        <v/>
      </c>
      <c r="QK16" s="68">
        <f>IF(QH16&gt;0,(QH16-QK$10)/QK$10,0)</f>
        <v/>
      </c>
      <c r="QL16" s="14" t="n"/>
      <c r="QM16" s="15">
        <f>IF(QH16&gt;0,(QH16-QH$10)/QH$10,0)</f>
        <v/>
      </c>
      <c r="QO16" s="122" t="n">
        <v>12.54</v>
      </c>
      <c r="QP16" s="68">
        <f>IF(QO16&gt;0,((QO16-QO15)/QO15),0)</f>
        <v/>
      </c>
      <c r="QQ16" s="68">
        <f>IF(QO16&gt;0,QP16-$V16,0)</f>
        <v/>
      </c>
      <c r="QR16" s="68">
        <f>IF(QO16&gt;0,(QO16-QR$10)/QR$10,0)</f>
        <v/>
      </c>
      <c r="QS16" s="14" t="n"/>
      <c r="QT16" s="15">
        <f>IF(QO16&gt;0,(QO16-QO$10)/QO$10,0)</f>
        <v/>
      </c>
      <c r="QV16" s="122" t="n">
        <v>2.287</v>
      </c>
      <c r="QW16" s="68">
        <f>IF(QV16&gt;0,((QV16-QV15)/QV15),0)</f>
        <v/>
      </c>
      <c r="QX16" s="68">
        <f>IF(QV16&gt;0,QW16-$V16,0)</f>
        <v/>
      </c>
      <c r="QY16" s="68">
        <f>IF(QV16&gt;0,(QV16-QY$10)/QY$10,0)</f>
        <v/>
      </c>
      <c r="QZ16" s="14" t="n"/>
      <c r="RA16" s="15">
        <f>IF(QV16&gt;0,(QV16-QV$10)/QV$10,0)</f>
        <v/>
      </c>
      <c r="RC16" s="122" t="n">
        <v>24.68</v>
      </c>
      <c r="RD16" s="68">
        <f>IF(RC16&gt;0,((RC16-RC15)/RC15),0)</f>
        <v/>
      </c>
      <c r="RE16" s="68">
        <f>IF(RC16&gt;0,RD16-$V16,0)</f>
        <v/>
      </c>
      <c r="RF16" s="68">
        <f>IF(RC16&gt;0,(RC16-RF$10)/RF$10,0)</f>
        <v/>
      </c>
      <c r="RG16" s="14" t="n"/>
      <c r="RH16" s="15">
        <f>IF(RC16&gt;0,(RC16-RC$10)/RC$10,0)</f>
        <v/>
      </c>
      <c r="RJ16" s="122" t="n">
        <v>207.56</v>
      </c>
      <c r="RK16" s="68">
        <f>IF(RJ16&gt;0,((RJ16-RJ15)/RJ15),0)</f>
        <v/>
      </c>
      <c r="RL16" s="68">
        <f>RK16-$V16</f>
        <v/>
      </c>
      <c r="RM16" s="68">
        <f>IF(RJ16&gt;0,(RJ16-RM$10)/RM$10,0)</f>
        <v/>
      </c>
      <c r="RN16" s="14" t="n"/>
      <c r="RO16" s="15">
        <f>IF(RJ16&gt;0,(RJ16-RJ$10)/RJ$10,0)</f>
        <v/>
      </c>
      <c r="RQ16" s="122" t="n">
        <v>17.8</v>
      </c>
      <c r="RR16" s="68">
        <f>IF(RQ16&gt;0,((RQ16-RQ15)/RQ15),0)</f>
        <v/>
      </c>
      <c r="RS16" s="68">
        <f>RR16-$V16</f>
        <v/>
      </c>
      <c r="RT16" s="68">
        <f>IF(RQ16&gt;0,(RQ16-RT$10)/RT$10,0)</f>
        <v/>
      </c>
      <c r="RU16" s="14" t="n"/>
      <c r="RV16" s="15">
        <f>IF(RQ16&gt;0,(RQ16-RQ$10)/RQ$10,0)</f>
        <v/>
      </c>
      <c r="RX16" s="122" t="n">
        <v>67.26000000000001</v>
      </c>
      <c r="RY16" s="68">
        <f>IF(RX16&gt;0,((RX16-RX15)/RX15),0)</f>
        <v/>
      </c>
      <c r="RZ16" s="68">
        <f>RY16-$V16</f>
        <v/>
      </c>
      <c r="SA16" s="68">
        <f>IF(RX16&gt;0,(RX16-SA$10)/SA$10,0)</f>
        <v/>
      </c>
      <c r="SB16" s="14" t="n"/>
      <c r="SC16" s="15">
        <f>IF(RX16&gt;0,(RX16-RX$10)/RX$10,0)</f>
        <v/>
      </c>
      <c r="SE16" s="122" t="n">
        <v>8.93</v>
      </c>
      <c r="SF16" s="68">
        <f>IF(SE16&gt;0,((SE16-SE15)/SE15),0)</f>
        <v/>
      </c>
      <c r="SG16" s="68">
        <f>SF16-$V16</f>
        <v/>
      </c>
      <c r="SH16" s="68">
        <f>IF(SE16&gt;0,(SE16-SH$10)/SH$10,0)</f>
        <v/>
      </c>
      <c r="SI16" s="14" t="n"/>
      <c r="SJ16" s="15">
        <f>IF(SE16&gt;0,(SE16-SE$10)/SE$10,0)</f>
        <v/>
      </c>
      <c r="SL16" s="122" t="n">
        <v>0.668</v>
      </c>
      <c r="SM16" s="68">
        <f>IF(SL16&gt;0,((SL16-SL15)/SL15),0)</f>
        <v/>
      </c>
      <c r="SN16" s="68">
        <f>SM16-$V16</f>
        <v/>
      </c>
      <c r="SO16" s="68">
        <f>IF(SL16&gt;0,(SL16-SO$10)/SO$10,0)</f>
        <v/>
      </c>
      <c r="SP16" s="14" t="n"/>
      <c r="SQ16" s="15">
        <f>IF(SL16&gt;0,(SL16-SL$10)/SL$10,0)</f>
        <v/>
      </c>
      <c r="SS16" s="122" t="n">
        <v>5.77</v>
      </c>
      <c r="ST16" s="68">
        <f>IF(SS16&gt;0,((SS16-SS15)/SS15),0)</f>
        <v/>
      </c>
      <c r="SU16" s="68">
        <f>ST16-$V16</f>
        <v/>
      </c>
      <c r="SV16" s="68">
        <f>IF(SS16&gt;0,(SS16-SV$10)/SV$10,0)</f>
        <v/>
      </c>
      <c r="SW16" s="14" t="n"/>
      <c r="SX16" s="15">
        <f>IF(SS16&gt;0,(SS16-SS$10)/SS$10,0)</f>
        <v/>
      </c>
      <c r="SZ16" s="122" t="n">
        <v>19.75</v>
      </c>
      <c r="TA16" s="68">
        <f>IF(SZ16&gt;0,((SZ16-SZ15)/SZ15),0)</f>
        <v/>
      </c>
      <c r="TB16" s="68">
        <f>TA16-$V16</f>
        <v/>
      </c>
      <c r="TC16" s="68">
        <f>IF(SZ16&gt;0,(SZ16-TC$10)/TC$10,0)</f>
        <v/>
      </c>
      <c r="TD16" s="14" t="n"/>
      <c r="TE16" s="15">
        <f>IF(SZ16&gt;0,(SZ16-SZ$10)/SZ$10,0)</f>
        <v/>
      </c>
      <c r="TG16" s="122" t="n">
        <v>0.1685</v>
      </c>
      <c r="TH16" s="68">
        <f>IF(TG16&gt;0,((TG16-TG15)/TG15),0)</f>
        <v/>
      </c>
      <c r="TI16" s="68">
        <f>TH16-$V16</f>
        <v/>
      </c>
      <c r="TJ16" s="68">
        <f>IF(TG16&gt;0,(TG16-TJ$10)/TJ$10,0)</f>
        <v/>
      </c>
      <c r="TK16" s="14" t="n"/>
      <c r="TL16" s="15">
        <f>IF(TG16&gt;0,(TG16-TG$10)/TG$10,0)</f>
        <v/>
      </c>
      <c r="TN16" s="122" t="n">
        <v>35.8</v>
      </c>
      <c r="TO16" s="68">
        <f>IF(TN16&gt;0,((TN16-TN15)/TN15),0)</f>
        <v/>
      </c>
      <c r="TP16" s="68">
        <f>TO16-$V16</f>
        <v/>
      </c>
      <c r="TQ16" s="68">
        <f>IF(TN16&gt;0,(TN16-TQ$10)/TQ$10,0)</f>
        <v/>
      </c>
      <c r="TR16" s="14" t="n"/>
      <c r="TS16" s="15">
        <f>IF(TN16&gt;0,(TN16-TN$10)/TN$10,0)</f>
        <v/>
      </c>
      <c r="TU16" s="122" t="n">
        <v>2.02</v>
      </c>
      <c r="TV16" s="68">
        <f>IF(TU16&gt;0,((TU16-TU15)/TU15),0)</f>
        <v/>
      </c>
      <c r="TW16" s="68">
        <f>TV16-$V16</f>
        <v/>
      </c>
      <c r="TX16" s="68">
        <f>IF(TU16&gt;0,(TU16-TX$10)/TX$10,0)</f>
        <v/>
      </c>
      <c r="TY16" s="14" t="n"/>
      <c r="TZ16" s="15">
        <f>IF(TU16&gt;0,(TU16-TU$10)/TU$10,0)</f>
        <v/>
      </c>
      <c r="UB16" s="122" t="n"/>
      <c r="UC16" s="68">
        <f>IF(UB16&gt;0,((UB16-UB15)/UB15),0)</f>
        <v/>
      </c>
      <c r="UD16" s="68">
        <f>UC16-$V16</f>
        <v/>
      </c>
      <c r="UE16" s="68">
        <f>IF(UB16&gt;0,(UB16-UE$10)/UE$10,0)</f>
        <v/>
      </c>
      <c r="UF16" s="14" t="n"/>
      <c r="UG16" s="15">
        <f>IF(UB16&gt;0,(UB16-UB$10)/UB$10,0)</f>
        <v/>
      </c>
      <c r="UI16" s="122" t="n"/>
      <c r="UJ16" s="68">
        <f>IF(UI16&gt;0,((UI16-UI15)/UI15),0)</f>
        <v/>
      </c>
      <c r="UK16" s="68">
        <f>UJ16-$V16</f>
        <v/>
      </c>
      <c r="UL16" s="68">
        <f>IF(UI16&gt;0,(UI16-UL$10)/UL$10,0)</f>
        <v/>
      </c>
      <c r="UM16" s="14" t="n"/>
      <c r="UN16" s="15">
        <f>IF(UI16&gt;0,(UI16-UI$10)/UI$10,0)</f>
        <v/>
      </c>
      <c r="UP16" s="122" t="n"/>
      <c r="UQ16" s="68">
        <f>IF(UP16&gt;0,((UP16-UP15)/UP15),0)</f>
        <v/>
      </c>
      <c r="UR16" s="68">
        <f>UQ16-$V16</f>
        <v/>
      </c>
      <c r="US16" s="68">
        <f>IF(UP16&gt;0,(UP16-US$10)/US$10,0)</f>
        <v/>
      </c>
      <c r="UT16" s="14" t="n"/>
      <c r="UU16" s="15">
        <f>IF(UP16&gt;0,(UP16-UP$10)/UP$10,0)</f>
        <v/>
      </c>
      <c r="UW16" s="122" t="n"/>
      <c r="UX16" s="68">
        <f>IF(UW16&gt;0,((UW16-UW15)/UW15),0)</f>
        <v/>
      </c>
      <c r="UY16" s="68">
        <f>UX16-$V16</f>
        <v/>
      </c>
      <c r="UZ16" s="68">
        <f>IF(UW16&gt;0,(UW16-UZ$10)/UZ$10,0)</f>
        <v/>
      </c>
      <c r="VA16" s="14" t="n"/>
      <c r="VB16" s="15">
        <f>IF(UW16&gt;0,(UW16-UW$10)/UW$10,0)</f>
        <v/>
      </c>
      <c r="VD16" s="122" t="n"/>
      <c r="VE16" s="68">
        <f>IF(VD16&gt;0,((VD16-VD15)/VD15),0)</f>
        <v/>
      </c>
      <c r="VF16" s="68">
        <f>VE16-$V16</f>
        <v/>
      </c>
      <c r="VG16" s="68">
        <f>IF(VD16&gt;0,(VD16-VG$10)/VG$10,0)</f>
        <v/>
      </c>
      <c r="VH16" s="14" t="n"/>
      <c r="VI16" s="15">
        <f>IF(VD16&gt;0,(VD16-VD$10)/VD$10,0)</f>
        <v/>
      </c>
      <c r="VM16" s="21">
        <f>IF($C16&gt;0,(($IK$5*IG16)+($GT$5*GP16)+($JM$5*JI16)+($JF$5*JB16)+($IY$5*IU16)+($IR$5*IN16)+($ID$5*HZ16)+($HW$5*HS16)+($HP$5*HL16)+($HI$5*HE16)+($GF$5*GB16)+($FY$5*FU16)+($FR$5*FN16)+($FK$5*FG16)+($FD$5*EZ16)+($EW$5*ES16)+($EP$5*EL16)+($EI$5*EE16)+($EB$5*DX16)+($DU$5*DQ16)+($DN$5*DJ16)+($DG$5*DC16)+($CZ$5*CV16)+($CS$5*CO16)+($CL$5*CH16)+($CE$5*CA16)+($BX$5*BT16)+($BQ$5*BM16)+($BJ$5*BF16)+($BC$5*AY16)+($AV$5*AR16)+($AO$5*AK16)+($AH$5*AD16)+($JT$5*JP16)+($KA$5*JW16)+($KO$5*KK16)+($PR$5*PN16)+($GM$5*GI16)+($HA$5*GW16)+($KV$5*KR16)+($KH$5*KD16)+($LC$5*KY16)+($MS$5*MO16)+($ML$5*MH16)+($ME$5*MA16)+($LX$5*LT16)+($LQ$5*LM16)+($LJ$5*LF16)+(MV16*$MZ$5)+(NC16*$NG$5)+(NJ16*$NN$5)+($OI$5*OE16)+($NU$5*NQ16)+($OB$5*NX16)+($PK$5*PG16)+($OP$5*OL16)+($OW$5*OS16)+($PD$5*OZ16)+(PU16*$PY$5)+(QB16*$QF$5)+(QI16*$QM$5)+(QP16*$QT$5)+(QW16*$RA$5)+(RD16*$RH$5)+(RK16*$RO$5)+(RR16*$RV$5)+(RY16*$SC$5)+(SF16*$SJ$5)+(SM16*$SQ$5)+(ST16*$SX$5)+(TA16*$TE$5))+(TH16*$TL$5)+(TO16*$TS$5))/$VM$5</f>
        <v/>
      </c>
      <c r="VN16" s="538" t="n"/>
      <c r="VO16" s="21">
        <f>IF($C16&gt;0,(($IK$5*II16)+($GT$5*GR16)+($JM$5*JK16)+($JF$5*JD16)+($IY$5*IW16)+($IR$5*IP16)+($ID$5*IB16)+($HW$5*HU16)+($HP$5*HN16)+($HI$5*HG16)+($GF$5*GD16)+($FY$5*FW16)+($FR$5*FP16)+($FK$5*FI16)+($FD$5*FB16)+($EW$5*EU16)+($EP$5*EN16)+($EI$5*EG16)+($EB$5*DZ16)+($DU$5*DS16)+($DN$5*DL16)+($DG$5*DE16)+($CZ$5*CX16)+($CS$5*CQ16)+($CL$5*CJ16)+($CE$5*CC16)+($BX$5*BV16)+($BQ$5*BO16)+($BJ$5*BH16)+($BC$5*BA16)+($AV$5*AT16)+($AO$5*AM16)+($AH$5*AF16)+($KO$5*KM16)+($KH$5*KF16)+($KA$5*JY16)+($JT$5*JR16)+($PR$5*PP16)+($GM$5*GK16)+($HA$5*GY16)+($KV$5*KT16)+($LC$5*LA16)+($MS$5*MQ16)+($ML$5*MJ16)+($ME$5*MC16)+($LX$5*LV16)+($LQ$5*LO16)+($LJ$5*LH16)+(MX16*$MZ$5)+(NE16*$NG$5)+(NL16*$NN$5)+($OI$5*OG16)+($NU$5*NS16)+($OB$5*NZ16)+($PD$5*PB16)+($OW$5*OU16)+($OP$5*ON16)+($PK$5*PI16)+($PY$5*PW16)+($QF$5*QD16)+($QM$5*QK16)+($QT$5*QR16)+($RA$5*QY16)+($RH$5*RF16)+($RO$5*RM16)+(RT16*$RV$5)+(SA16*$SC$5)+(SH16*$SJ$5)+(SO16*$SQ$5)+(SV16*$SX$5)+(TC16*$TE$5)+(TJ16*$TL$5)+(TQ16*$TS$5))/$VM$5,0)</f>
        <v/>
      </c>
      <c r="VP16" s="14" t="n"/>
      <c r="VQ16" s="21">
        <f>IF($C16&gt;0,(($IK$5*IK16)+($GT$5*GT16)+($JM$5*JM16)+($JF$5*JF16)+($IY$5*IY16)+($IR$5*IR16)+($ID$5*ID16)+($HW$5*HW16)+($HP$5*HP16)+($HI$5*HI16)+($GF$5*GF16)+($FY$5*FY16)+($FR$5*FR16)+($FK$5*FK16)+($FD$5*FD16)+($EW$5*EW16)+($EP$5*EP16)+($EI$5*EI16)+($EB$5*EB16)+($DU$5*DU16)+($DN$5*DN16)+($DG$5*DG16)+($CZ$5*CZ16)+($CS$5*CS16)+($CL$5*CL16)+($CE$5*CE16)+($BX$5*BX16)+($BQ$5*BQ16)+($BJ$5*BJ16)+($BC$5*BC16)+($AV$5*AV16)+($AO$5*AO16)+($AH$5*AH16)+($KO$5*KO16)+($PR$5*PR16)+($GM$5*GM16)+($HA$5*HA16)+($KH$5*KH16)+($KA$5*KA16)+($JT$5*JT16)+($KV$5*KV16)+($LC$5*LC16)+($MS$5*MS16)+($ML$5*ML16)+($ME$5*ME16)+($LX$5*LX16)+($LQ$5*LQ16)+($LJ$5*LJ16)+($OI$5*OI16)+($NU$5*NU16)+($NN$5*NN16)+($NG$5*NG16)+($MZ$5*MZ16)+(OB16*$OB$5)+($PD$5*PD16)+($OW$5*OW16)+($OP$5*OP16)+($PK$5*PK16)+(PY16*$PY$5)+(QF16*$QF$5)+(QM16*$QM$5)+(QT16*$QT$5)+(RA16*$RA$5)+(RH16*$RH$5)+(RO16*$RO$5)+(RV16*$RV$5)+(SC16*$SC$5)+(SJ16*$SJ$5)+(SQ16*$SQ$5)+(SX16*$SX$5)+(TE16*$TE$5)+(TL16*$TL$5)+(TS16*$TS$5))/$VM$5,0)</f>
        <v/>
      </c>
    </row>
    <row r="17" ht="16" customHeight="1" s="545">
      <c r="A17" s="127" t="n">
        <v>45670</v>
      </c>
      <c r="B17" s="77">
        <f>A17</f>
        <v/>
      </c>
      <c r="C17" s="13" t="n">
        <v>42297.12</v>
      </c>
      <c r="D17" s="138">
        <f>IF(C17&gt;0,C17-C16,0)</f>
        <v/>
      </c>
      <c r="E17" s="68">
        <f>IF(C17&gt;0,D17/C16,0)</f>
        <v/>
      </c>
      <c r="F17" s="15">
        <f>IF(C17&gt;0,(C17-C$10)/C$10,0)</f>
        <v/>
      </c>
      <c r="G17" s="13" t="n">
        <v>5836.22</v>
      </c>
      <c r="H17" s="138">
        <f>IF(G17&gt;0,G17-G16,0)</f>
        <v/>
      </c>
      <c r="I17" s="68">
        <f>IF(G17&gt;0,H17/G16,0)</f>
        <v/>
      </c>
      <c r="J17" s="15">
        <f>IF(G17&gt;0,(G17-G$10)/G$10,0)</f>
        <v/>
      </c>
      <c r="K17" s="13" t="n">
        <v>19088.1</v>
      </c>
      <c r="L17" s="138">
        <f>IF(K17&gt;0,K17-K16,0)</f>
        <v/>
      </c>
      <c r="M17" s="68">
        <f>IF(K17&gt;0,L17/K16,0)</f>
        <v/>
      </c>
      <c r="N17" s="15">
        <f>IF(K17&gt;0,(K17-K$10)/K$10,0)</f>
        <v/>
      </c>
      <c r="O17" s="13" t="n">
        <v>2191.52</v>
      </c>
      <c r="P17" s="138">
        <f>IF(O17&gt;0,O17-O16,0)</f>
        <v/>
      </c>
      <c r="Q17" s="68">
        <f>IF(O17&gt;0,P17/O16,0)</f>
        <v/>
      </c>
      <c r="R17" s="15">
        <f>IF(O17&gt;0,(O17-O$10)/O$10,0)</f>
        <v/>
      </c>
      <c r="S17" s="18">
        <f>IF(O17&gt;0,(((O17*0.7)*Q17)+((K17*0.9)*M17)+((G17*0.65)*I17)+((C17*0.6)*E17))/(O17+K17+G17+C17),0)</f>
        <v/>
      </c>
      <c r="T17" s="121">
        <f>IF(O17&gt;0,(S17*200)+T16,0)</f>
        <v/>
      </c>
      <c r="U17" s="121">
        <f>T17</f>
        <v/>
      </c>
      <c r="V17" s="47">
        <f>IF(T17&gt;0,(T17-T16)/T16,0)</f>
        <v/>
      </c>
      <c r="W17" s="21">
        <f>IF(T17&gt;0,(T17-T$11)/T$11,0)</f>
        <v/>
      </c>
      <c r="X17" s="18">
        <f>IF(T17&gt;0,((Q17+M17+I17+E17)/4),0)</f>
        <v/>
      </c>
      <c r="Y17" s="123" t="n">
        <v>188733.57</v>
      </c>
      <c r="Z17" s="15" t="n">
        <v>2e-06</v>
      </c>
      <c r="AA17" s="21">
        <f>Z17-$V17</f>
        <v/>
      </c>
      <c r="AB17" s="548" t="n"/>
      <c r="AC17" s="122" t="n">
        <v>226.24</v>
      </c>
      <c r="AD17" s="68">
        <f>IF(AC17&gt;0,((AC17-AC16)/AC16),0)</f>
        <v/>
      </c>
      <c r="AE17" s="68">
        <f>IF(AC17&gt;0,AD17-$V17,0)</f>
        <v/>
      </c>
      <c r="AF17" s="68">
        <f>IF(AC17&gt;0,(AC17-AF$10)/AF$10,0)</f>
        <v/>
      </c>
      <c r="AG17" s="14" t="n"/>
      <c r="AH17" s="15">
        <f>IF(AC17&gt;0,(AC17-AC$10)/AC$10,0)</f>
        <v/>
      </c>
      <c r="AI17" s="548" t="n"/>
      <c r="AJ17" s="122" t="n">
        <v>21.11</v>
      </c>
      <c r="AK17" s="68">
        <f>IF(AJ17&gt;0,((AJ17-AJ16)/AJ16),0)</f>
        <v/>
      </c>
      <c r="AL17" s="68">
        <f>IF(AJ17&gt;0,AK17-$V17,0)</f>
        <v/>
      </c>
      <c r="AM17" s="68">
        <f>IF(AJ17&gt;0,(AJ17-AM$10)/AM$10,0)</f>
        <v/>
      </c>
      <c r="AN17" s="14" t="n"/>
      <c r="AO17" s="15">
        <f>IF(AJ17&gt;0,(AJ17-AJ$10)/AJ$10,0)</f>
        <v/>
      </c>
      <c r="AP17" s="548" t="n"/>
      <c r="AQ17" s="122" t="n">
        <v>21.38</v>
      </c>
      <c r="AR17" s="68">
        <f>IF(AQ17&gt;0,((AQ17-AQ16)/AQ16),0)</f>
        <v/>
      </c>
      <c r="AS17" s="68">
        <f>IF(AQ17&gt;0,AR17-$V17,0)</f>
        <v/>
      </c>
      <c r="AT17" s="68">
        <f>IF(AQ17&gt;0,(AQ17-AT$10)/AT$10,0)</f>
        <v/>
      </c>
      <c r="AU17" s="14" t="n"/>
      <c r="AV17" s="15">
        <f>IF(AQ17&gt;0,(AQ17-AQ$10)/AQ$10,0)</f>
        <v/>
      </c>
      <c r="AW17" s="548" t="n"/>
      <c r="AX17" s="122" t="n">
        <v>202.7</v>
      </c>
      <c r="AY17" s="68">
        <f>IF(AX17&gt;0,((AX17-AX16)/AX16),0)</f>
        <v/>
      </c>
      <c r="AZ17" s="68">
        <f>IF(AX17&gt;0,AY17-$V17,0)</f>
        <v/>
      </c>
      <c r="BA17" s="68">
        <f>IF(AX17&gt;0,(AX17-BA$10)/BA$10,0)</f>
        <v/>
      </c>
      <c r="BB17" s="14" t="n"/>
      <c r="BC17" s="15">
        <f>IF(AX17&gt;0,(AX17-AX$10)/AX$10,0)</f>
        <v/>
      </c>
      <c r="BD17" s="548" t="n"/>
      <c r="BE17" s="122" t="n">
        <v>73.92</v>
      </c>
      <c r="BF17" s="68">
        <f>IF(BE17&gt;0,((BE17-BE16)/BE16),0)</f>
        <v/>
      </c>
      <c r="BG17" s="68">
        <f>IF(BE17&gt;0,BF17-$V17,0)</f>
        <v/>
      </c>
      <c r="BH17" s="68" t="n"/>
      <c r="BI17" s="14" t="n"/>
      <c r="BJ17" s="15">
        <f>IF(BE17&gt;0,(BE17-BE$10)/BE$10,0)</f>
        <v/>
      </c>
      <c r="BK17" s="548" t="n"/>
      <c r="BL17" s="122" t="n">
        <v>66.42</v>
      </c>
      <c r="BM17" s="68">
        <f>IF(BL17&gt;0,((BL17-BL16)/BL16),0)</f>
        <v/>
      </c>
      <c r="BN17" s="68">
        <f>IF(BL17&gt;0,BM17-$V17,0)</f>
        <v/>
      </c>
      <c r="BO17" s="68">
        <f>IF(BL17&gt;0,(BL17-BO$10)/BO$10,0)</f>
        <v/>
      </c>
      <c r="BP17" s="14" t="n"/>
      <c r="BQ17" s="15">
        <f>IF(BL17&gt;0,(BL17-BL$10)/BL$10,0)</f>
        <v/>
      </c>
      <c r="BR17" s="548" t="n"/>
      <c r="BS17" s="122" t="n">
        <v>38.62</v>
      </c>
      <c r="BT17" s="68">
        <f>IF(BS17&gt;0,((BS17-BS16)/BS16),0)</f>
        <v/>
      </c>
      <c r="BU17" s="68">
        <f>IF(BS17&gt;0,BT17-$V17,0)</f>
        <v/>
      </c>
      <c r="BV17" s="68">
        <f>IF(BS17&gt;0,(BS17-BV$10)/BV$10,0)</f>
        <v/>
      </c>
      <c r="BW17" s="14" t="n"/>
      <c r="BX17" s="15">
        <f>IF(BS17&gt;0,(BS17-BS$10)/BS$10,0)</f>
        <v/>
      </c>
      <c r="BY17" s="548" t="n"/>
      <c r="BZ17" s="122" t="n"/>
      <c r="CA17" s="68">
        <f>IF(BZ17&gt;0,((BZ17-BZ16)/BZ16),0)</f>
        <v/>
      </c>
      <c r="CB17" s="68">
        <f>IF(BZ17&gt;0,CA17-$V17,0)</f>
        <v/>
      </c>
      <c r="CC17" s="68">
        <f>IF(BZ17&gt;0,(BZ17-CC$10)/CC$10,0)</f>
        <v/>
      </c>
      <c r="CD17" s="14" t="n"/>
      <c r="CE17" s="15">
        <f>IF(BZ17&gt;0,(BZ17-BZ$10)/BZ$10,0)</f>
        <v/>
      </c>
      <c r="CF17" s="548" t="n"/>
      <c r="CG17" s="122" t="n">
        <v>34.61</v>
      </c>
      <c r="CH17" s="68">
        <f>IF(CG17&gt;0,((CG17-CG16)/CG16),0)</f>
        <v/>
      </c>
      <c r="CI17" s="68">
        <f>IF(CG17&gt;0,CH17-$V17,0)</f>
        <v/>
      </c>
      <c r="CJ17" s="68">
        <f>IF(CG17&gt;0,(CG17-CJ$10)/CJ$10,0)</f>
        <v/>
      </c>
      <c r="CK17" s="14" t="n"/>
      <c r="CL17" s="15">
        <f>IF(CG17&gt;0,(CG17-CG$10)/CG$10,0)</f>
        <v/>
      </c>
      <c r="CM17" s="548" t="n"/>
      <c r="CN17" s="122" t="n">
        <v>33.21</v>
      </c>
      <c r="CO17" s="68">
        <f>IF(CN17&gt;0,((CN17-CN16)/CN16),0)</f>
        <v/>
      </c>
      <c r="CP17" s="68">
        <f>IF(CN17&gt;0,CO17-$V17,0)</f>
        <v/>
      </c>
      <c r="CQ17" s="68">
        <f>IF(CN17&gt;0,(CN17-CQ$10)/CQ$10,0)</f>
        <v/>
      </c>
      <c r="CR17" s="14" t="n"/>
      <c r="CS17" s="15">
        <f>IF(CN17&gt;0,(CN17-CN$10)/CN$10,0)</f>
        <v/>
      </c>
      <c r="CT17" s="548" t="n"/>
      <c r="CU17" s="122" t="n">
        <v>37.04</v>
      </c>
      <c r="CV17" s="68">
        <f>IF(CU17&gt;0,((CU17-CU16)/CU16),0)</f>
        <v/>
      </c>
      <c r="CW17" s="68">
        <f>IF(CU17&gt;0,CV17-$V17,0)</f>
        <v/>
      </c>
      <c r="CX17" s="68">
        <f>IF(CU17&gt;0,(CU17-CX$10)/CX$10,0)</f>
        <v/>
      </c>
      <c r="CY17" s="14" t="n"/>
      <c r="CZ17" s="15">
        <f>IF(CU17&gt;0,(CU17-CU$10)/CU$10,0)</f>
        <v/>
      </c>
      <c r="DA17" s="548" t="n"/>
      <c r="DB17" s="122" t="n">
        <v>20.36</v>
      </c>
      <c r="DC17" s="68">
        <f>IF(DB17&gt;0,((DB17-DB16)/DB16),0)</f>
        <v/>
      </c>
      <c r="DD17" s="68">
        <f>IF(DB17&gt;0,DC17-$V17,0)</f>
        <v/>
      </c>
      <c r="DE17" s="68">
        <f>IF(DB17&gt;0,(DB17-DE$10)/DE$10,0)</f>
        <v/>
      </c>
      <c r="DF17" s="14" t="n"/>
      <c r="DG17" s="15">
        <f>IF(DB17&gt;0,(DB17-DB$10)/DB$10,0)</f>
        <v/>
      </c>
      <c r="DH17" s="548" t="n"/>
      <c r="DI17" s="122" t="n">
        <v>41.86</v>
      </c>
      <c r="DJ17" s="68">
        <f>IF(DI17&gt;0,((DI17-DI16)/DI16),0)</f>
        <v/>
      </c>
      <c r="DK17" s="68">
        <f>IF(DI17&gt;0,DJ17-$V17,0)</f>
        <v/>
      </c>
      <c r="DL17" s="68">
        <f>IF(DI17&gt;0,(DI17-DL$10)/DL$10,0)</f>
        <v/>
      </c>
      <c r="DM17" s="14" t="n"/>
      <c r="DN17" s="15">
        <f>IF(DI17&gt;0,(DI17-DI$10)/DI$10,0)</f>
        <v/>
      </c>
      <c r="DO17" s="548" t="n"/>
      <c r="DP17" s="122" t="n">
        <v>37.19</v>
      </c>
      <c r="DQ17" s="68">
        <f>IF(DP17&gt;0,((DP17-DP16)/DP16),0)</f>
        <v/>
      </c>
      <c r="DR17" s="68">
        <f>IF(DP17&gt;0,DQ17-$V17,0)</f>
        <v/>
      </c>
      <c r="DS17" s="68" t="n"/>
      <c r="DT17" s="14" t="n"/>
      <c r="DU17" s="15">
        <f>IF(DP17&gt;0,(DP17-DP$10)/DP$10,0)</f>
        <v/>
      </c>
      <c r="DV17" s="18" t="n"/>
      <c r="DW17" s="122" t="n">
        <v>33.58</v>
      </c>
      <c r="DX17" s="68">
        <f>IF(DW17&gt;0,((DW17-DW16)/DW16),0)</f>
        <v/>
      </c>
      <c r="DY17" s="68">
        <f>IF(DW17&gt;0,DX17-$V17,0)</f>
        <v/>
      </c>
      <c r="DZ17" s="68">
        <f>IF(DW17&gt;0,(DW17-DZ$10)/DZ$10,0)</f>
        <v/>
      </c>
      <c r="EA17" s="14" t="n"/>
      <c r="EB17" s="15">
        <f>IF(DW17&gt;0,(DW17-DW$10)/DW$10,0)</f>
        <v/>
      </c>
      <c r="EC17" s="548" t="n"/>
      <c r="ED17" s="122" t="n">
        <v>36.36</v>
      </c>
      <c r="EE17" s="68">
        <f>IF(ED17&gt;0,((ED17-ED16)/ED16),0)</f>
        <v/>
      </c>
      <c r="EF17" s="68">
        <f>IF(ED17&gt;0,EE17-$V17,0)</f>
        <v/>
      </c>
      <c r="EG17" s="68">
        <f>IF(ED17&gt;0,(ED17-EG$10)/EG$10,0)</f>
        <v/>
      </c>
      <c r="EH17" s="14" t="n"/>
      <c r="EI17" s="15">
        <f>IF(ED17&gt;0,(ED17-ED$10)/ED$10,0)</f>
        <v/>
      </c>
      <c r="EJ17" s="548" t="n"/>
      <c r="EK17" s="122" t="n">
        <v>112.03</v>
      </c>
      <c r="EL17" s="68">
        <f>IF(EK17&gt;0,((EK17-EK16)/EK16),0)</f>
        <v/>
      </c>
      <c r="EM17" s="68">
        <f>IF(EK17&gt;0,EL17-$V17,0)</f>
        <v/>
      </c>
      <c r="EN17" s="68">
        <f>IF(EK17&gt;0,(EK17-EN$10)/EN$10,0)</f>
        <v/>
      </c>
      <c r="EO17" s="14" t="n"/>
      <c r="EP17" s="15">
        <f>IF(EK17&gt;0,(EK17-EK$10)/EK$10,0)</f>
        <v/>
      </c>
      <c r="ER17" s="122" t="n">
        <v>37.51</v>
      </c>
      <c r="ES17" s="68">
        <f>IF(ER17&gt;0,((ER17-ER16)/ER16),0)</f>
        <v/>
      </c>
      <c r="ET17" s="68">
        <f>IF(ER17&gt;0,ES17-$V17,0)</f>
        <v/>
      </c>
      <c r="EU17" s="68">
        <f>IF(ER17&gt;0,(ER17-EU$10)/EU$10,0)</f>
        <v/>
      </c>
      <c r="EV17" s="14" t="n"/>
      <c r="EW17" s="15">
        <f>IF(ER17&gt;0,(ER17-ER$10)/ER$10,0)</f>
        <v/>
      </c>
      <c r="EY17" s="122" t="n">
        <v>25.56</v>
      </c>
      <c r="EZ17" s="68">
        <f>IF(EY17&gt;0,((EY17-EY16)/EY16),0)</f>
        <v/>
      </c>
      <c r="FA17" s="68">
        <f>IF(EY17&gt;0,EZ17-$V17,0)</f>
        <v/>
      </c>
      <c r="FB17" s="68" t="n"/>
      <c r="FC17" s="14" t="n"/>
      <c r="FD17" s="15">
        <f>IF(EY17&gt;0,(EY17-EY$10)/EY$10,0)</f>
        <v/>
      </c>
      <c r="FF17" s="122" t="n">
        <v>59.61</v>
      </c>
      <c r="FG17" s="68">
        <f>IF(FF17&gt;0,((FF17-FF16)/FF16),0)</f>
        <v/>
      </c>
      <c r="FH17" s="68">
        <f>IF(FF17&gt;0,FG17-$V17,0)</f>
        <v/>
      </c>
      <c r="FI17" s="68">
        <f>IF(FF17&gt;0,(FF17-FI$10)/FI$10,0)</f>
        <v/>
      </c>
      <c r="FJ17" s="14" t="n"/>
      <c r="FK17" s="15">
        <f>IF(FF17&gt;0,(FF17-FF$10)/FF$10,0)</f>
        <v/>
      </c>
      <c r="FL17" s="548" t="n"/>
      <c r="FM17" s="122" t="n">
        <v>176.97</v>
      </c>
      <c r="FN17" s="68">
        <f>IF(FM17&gt;0,((FM17-FM16)/FM16),0)</f>
        <v/>
      </c>
      <c r="FO17" s="68">
        <f>IF(FM17&gt;0,FN17-$V17,0)</f>
        <v/>
      </c>
      <c r="FP17" s="68">
        <f>IF(FM17&gt;0,(FM17-FP$10)/FP$10,0)</f>
        <v/>
      </c>
      <c r="FQ17" s="14" t="n"/>
      <c r="FR17" s="15">
        <f>IF(FM17&gt;0,(FM17-FM$10)/FM$10,0)</f>
        <v/>
      </c>
      <c r="FS17" s="548" t="n"/>
      <c r="FT17" s="122" t="n">
        <v>88.43000000000001</v>
      </c>
      <c r="FU17" s="68">
        <f>IF(FT17&gt;0,((FT17-FT16)/FT16),0)</f>
        <v/>
      </c>
      <c r="FV17" s="68">
        <f>IF(FT17&gt;0,FU17-$V17,0)</f>
        <v/>
      </c>
      <c r="FW17" s="68">
        <f>IF(FT17&gt;0,(FT17-FW$10)/FW$10,0)</f>
        <v/>
      </c>
      <c r="FX17" s="14" t="n"/>
      <c r="FY17" s="15">
        <f>IF(FT17&gt;0,(FT17-FT$10)/FT$10,0)</f>
        <v/>
      </c>
      <c r="FZ17" s="548" t="n"/>
      <c r="GA17" s="122" t="n">
        <v>17.16</v>
      </c>
      <c r="GB17" s="68">
        <f>IF(GA17&gt;0,((GA17-GA16)/GA16),0)</f>
        <v/>
      </c>
      <c r="GC17" s="68">
        <f>IF(GA17&gt;0,GB17-$V17,0)</f>
        <v/>
      </c>
      <c r="GD17" s="68" t="n"/>
      <c r="GE17" s="14" t="n"/>
      <c r="GF17" s="15">
        <f>IF(GA17&gt;0,(GA17-GA$10)/GA$10,0)</f>
        <v/>
      </c>
      <c r="GG17" s="18" t="n"/>
      <c r="GH17" s="122" t="n">
        <v>18.55</v>
      </c>
      <c r="GI17" s="68">
        <f>IF(GH17&gt;0,((GH17-GH16)/GH16),0)</f>
        <v/>
      </c>
      <c r="GJ17" s="68">
        <f>IF(GH17&gt;0,GI17-$V17,0)</f>
        <v/>
      </c>
      <c r="GK17" s="68">
        <f>IF(GH17&gt;0,(GH17-GK$10)/GK$10,0)</f>
        <v/>
      </c>
      <c r="GL17" s="14" t="n"/>
      <c r="GM17" s="15">
        <f>IF(GH17&gt;0,(GH17-GH$10)/GH$10,0)</f>
        <v/>
      </c>
      <c r="GO17" s="122" t="n">
        <v>27.9</v>
      </c>
      <c r="GP17" s="68">
        <f>IF(GO17&gt;0,((GO17-GO16)/GO16),0)</f>
        <v/>
      </c>
      <c r="GQ17" s="68">
        <f>IF(GO17&gt;0,GP17-$V17,0)</f>
        <v/>
      </c>
      <c r="GR17" s="68" t="n"/>
      <c r="GS17" s="14" t="n"/>
      <c r="GT17" s="15">
        <f>IF(GO17&gt;0,(GO17-GO$10)/GO$10,0)</f>
        <v/>
      </c>
      <c r="GV17" s="122" t="n">
        <v>13.71</v>
      </c>
      <c r="GW17" s="68">
        <f>IF(GV17&gt;0,((GV17-GV16)/GV16),0)</f>
        <v/>
      </c>
      <c r="GX17" s="68">
        <f>IF(GV17&gt;0,GW17-$V17,0)</f>
        <v/>
      </c>
      <c r="GY17" s="68">
        <f>IF(GV17&gt;0,(GV17-GY$10)/GY$10,0)</f>
        <v/>
      </c>
      <c r="GZ17" s="14" t="n"/>
      <c r="HA17" s="15">
        <f>IF(GV17&gt;0,(GV17-GV$10)/GV$10,0)</f>
        <v/>
      </c>
      <c r="HD17" s="122" t="n">
        <v>403.31</v>
      </c>
      <c r="HE17" s="68">
        <f>IF(HD17&gt;0,((HD17-HD16)/HD16),0)</f>
        <v/>
      </c>
      <c r="HF17" s="68">
        <f>IF(HD17&gt;0,HE17-$V17,0)</f>
        <v/>
      </c>
      <c r="HG17" s="68">
        <f>IF(HD17&gt;0,(HD17-HG$10)/HG$10,0)</f>
        <v/>
      </c>
      <c r="HH17" s="14" t="n"/>
      <c r="HI17" s="15">
        <f>IF(HD17&gt;0,(HD17-HD$10)/HD$10,0)</f>
        <v/>
      </c>
      <c r="HK17" s="122" t="n">
        <v>30.89</v>
      </c>
      <c r="HL17" s="68">
        <f>IF(HK17&gt;0,((HK17-HK16)/HK16),0)</f>
        <v/>
      </c>
      <c r="HM17" s="68">
        <f>IF(HK17&gt;0,HL17-$V17,0)</f>
        <v/>
      </c>
      <c r="HN17" s="68">
        <f>IF(HK17&gt;0,(HK17-HN$10)/HN$10,0)</f>
        <v/>
      </c>
      <c r="HO17" s="14" t="n"/>
      <c r="HP17" s="15">
        <f>IF(HK17&gt;0,(HK17-HK$10)/HK$10,0)</f>
        <v/>
      </c>
      <c r="HR17" s="122" t="n">
        <v>109.27</v>
      </c>
      <c r="HS17" s="68">
        <f>IF(HR17&gt;0,((HR17-HR16)/HR16),0)</f>
        <v/>
      </c>
      <c r="HT17" s="68">
        <f>IF(HR17&gt;0,HS17-$V17,0)</f>
        <v/>
      </c>
      <c r="HU17" s="68">
        <f>IF(HR17&gt;0,(HR17-HU$10)/HU$10,0)</f>
        <v/>
      </c>
      <c r="HV17" s="14" t="n"/>
      <c r="HW17" s="15">
        <f>IF(HR17&gt;0,(HR17-HR$10)/HR$10,0)</f>
        <v/>
      </c>
      <c r="HY17" s="122" t="n">
        <v>133.23</v>
      </c>
      <c r="HZ17" s="68">
        <f>IF(HY17&gt;0,((HY17-HY16)/HY16),0)</f>
        <v/>
      </c>
      <c r="IA17" s="68">
        <f>IF(HY17&gt;0,HZ17-$V17,0)</f>
        <v/>
      </c>
      <c r="IB17" s="68">
        <f>IF(HY17&gt;0,(HY17-IB$10)/IB$10,0)</f>
        <v/>
      </c>
      <c r="IC17" s="14" t="n"/>
      <c r="ID17" s="15">
        <f>IF(HY17&gt;0,(HY17-HY$10)/HY$10,0)</f>
        <v/>
      </c>
      <c r="IF17" s="122" t="n">
        <v>225.29</v>
      </c>
      <c r="IG17" s="68">
        <f>IF(IF17&gt;0,((IF17-IF16)/IF16),0)</f>
        <v/>
      </c>
      <c r="IH17" s="68">
        <f>IF(IF17&gt;0,IG17-$V17,0)</f>
        <v/>
      </c>
      <c r="II17" s="68">
        <f>IF(IF17&gt;0,(IF17-II$10)/II$10,0)</f>
        <v/>
      </c>
      <c r="IJ17" s="14" t="n"/>
      <c r="IK17" s="15">
        <f>IF(IF17&gt;0,(IF17-IF$10)/IF$10,0)</f>
        <v/>
      </c>
      <c r="IM17" s="122" t="n">
        <v>193.63</v>
      </c>
      <c r="IN17" s="68">
        <f>IF(IM17&gt;0,((IM17-IM16)/IM16),0)</f>
        <v/>
      </c>
      <c r="IO17" s="68">
        <f>IF(IM17&gt;0,IN17-$V17,0)</f>
        <v/>
      </c>
      <c r="IP17" s="68">
        <f>IF(IM17&gt;0,(IM17-IP$10)/IP$10,0)</f>
        <v/>
      </c>
      <c r="IQ17" s="14" t="n"/>
      <c r="IR17" s="15">
        <f>IF(IM17&gt;0,(IM17-IM$10)/IM$10,0)</f>
        <v/>
      </c>
      <c r="IT17" s="122" t="n">
        <v>48.8</v>
      </c>
      <c r="IU17" s="68">
        <f>IF(IT17&gt;0,((IT17-IT16)/IT16),0)</f>
        <v/>
      </c>
      <c r="IV17" s="68">
        <f>IF(IT17&gt;0,IU17-$V17,0)</f>
        <v/>
      </c>
      <c r="IW17" s="68">
        <f>IF(IT17&gt;0,(IT17-IW$10)/IW$10,0)</f>
        <v/>
      </c>
      <c r="IX17" s="14" t="n"/>
      <c r="IY17" s="15">
        <f>IF(IT17&gt;0,(IT17-IT$10)/IT$10,0)</f>
        <v/>
      </c>
      <c r="JA17" s="122" t="n">
        <v>608.33</v>
      </c>
      <c r="JB17" s="68">
        <f>IF(JA17&gt;0,((JA17-JA16)/JA16),0)</f>
        <v/>
      </c>
      <c r="JC17" s="68">
        <f>IF(JA17&gt;0,JB17-$V17,0)</f>
        <v/>
      </c>
      <c r="JD17" s="68">
        <f>IF(JA17&gt;0,(JA17-JD$10)/JD$10,0)</f>
        <v/>
      </c>
      <c r="JE17" s="14" t="n"/>
      <c r="JF17" s="15">
        <f>IF(JA17&gt;0,(JA17-JA$10)/JA$10,0)</f>
        <v/>
      </c>
      <c r="JH17" s="122" t="n">
        <v>417.19</v>
      </c>
      <c r="JI17" s="68">
        <f>IF(JH17&gt;0,((JH17-JH16)/JH16),0)</f>
        <v/>
      </c>
      <c r="JJ17" s="68">
        <f>IF(JH17&gt;0,JI17-$V17,0)</f>
        <v/>
      </c>
      <c r="JK17" s="68">
        <f>IF(JH17&gt;0,(JH17-JK$10)/JK$10,0)</f>
        <v/>
      </c>
      <c r="JL17" s="14" t="n"/>
      <c r="JM17" s="15">
        <f>IF(JH17&gt;0,(JH17-JH$10)/JH$10,0)</f>
        <v/>
      </c>
      <c r="JO17" s="122" t="n">
        <v>10.39</v>
      </c>
      <c r="JP17" s="68">
        <f>IF(JO17&gt;0,((JO17-JO16)/JO16),0)</f>
        <v/>
      </c>
      <c r="JQ17" s="68">
        <f>IF(JO17&gt;0,JP17-$V17,0)</f>
        <v/>
      </c>
      <c r="JR17" s="68">
        <f>IF(JO17&gt;0,(JO17-JR$10)/JR$10,0)</f>
        <v/>
      </c>
      <c r="JS17" s="14" t="n"/>
      <c r="JT17" s="15">
        <f>IF(JO17&gt;0,(JO17-JO$10)/JO$10,0)</f>
        <v/>
      </c>
      <c r="JV17" s="122" t="n">
        <v>1.91</v>
      </c>
      <c r="JW17" s="68">
        <f>IF(JV17&gt;0,((JV17-JV16)/JV16),0)</f>
        <v/>
      </c>
      <c r="JX17" s="68">
        <f>IF(JV17&gt;0,JW17-$V17,0)</f>
        <v/>
      </c>
      <c r="JY17" s="68">
        <f>IF(JV17&gt;0,(JV17-JY$10)/JY$10,0)</f>
        <v/>
      </c>
      <c r="JZ17" s="14" t="n"/>
      <c r="KA17" s="15">
        <f>IF(JV17&gt;0,(JV17-JV$10)/JV$10,0)</f>
        <v/>
      </c>
      <c r="KC17" s="122" t="n">
        <v>23.41</v>
      </c>
      <c r="KD17" s="68">
        <f>IF(KC17&gt;0,((KC17-KC16)/KC16),0)</f>
        <v/>
      </c>
      <c r="KE17" s="68">
        <f>IF(KC17&gt;0,KD17-$V17,0)</f>
        <v/>
      </c>
      <c r="KF17" s="68">
        <f>IF(KC17&gt;0,(KC17-KF$10)/KF$10,0)</f>
        <v/>
      </c>
      <c r="KG17" s="14" t="n"/>
      <c r="KH17" s="15">
        <f>IF(KC17&gt;0,(KC17-KC$10)/KC$10,0)</f>
        <v/>
      </c>
      <c r="KI17" s="18" t="n"/>
      <c r="KJ17" s="122" t="n">
        <v>69.04000000000001</v>
      </c>
      <c r="KK17" s="68">
        <f>IF(KJ17&gt;0,((KJ17-KJ16)/KJ16),0)</f>
        <v/>
      </c>
      <c r="KL17" s="68">
        <f>IF(KJ17&gt;0,KK17-$V17,0)</f>
        <v/>
      </c>
      <c r="KM17" s="68">
        <f>IF(KJ17&gt;0,(KJ17-KM$10)/KM$10,0)</f>
        <v/>
      </c>
      <c r="KN17" s="14" t="n"/>
      <c r="KO17" s="15">
        <f>IF(KJ17&gt;0,(KJ17-KJ$10)/KJ$10,0)</f>
        <v/>
      </c>
      <c r="KQ17" s="122" t="n">
        <v>1.1</v>
      </c>
      <c r="KR17" s="68">
        <f>IF(KQ17&gt;0,((KQ17-KQ16)/KQ16),0)</f>
        <v/>
      </c>
      <c r="KS17" s="68">
        <f>IF(KQ17&gt;0,KR17-$V17,0)</f>
        <v/>
      </c>
      <c r="KT17" s="68">
        <f>IF(KQ17&gt;0,(KQ17-KT$10)/KT$10,0)</f>
        <v/>
      </c>
      <c r="KU17" s="14" t="n"/>
      <c r="KV17" s="15">
        <f>IF(KQ17&gt;0,(KQ17-KQ$10)/KQ$10,0)</f>
        <v/>
      </c>
      <c r="KW17" s="18" t="n"/>
      <c r="KX17" s="122" t="n">
        <v>24.47</v>
      </c>
      <c r="KY17" s="68">
        <f>IF(KX17&gt;0,((KX17-KX16)/KX16),0)</f>
        <v/>
      </c>
      <c r="KZ17" s="68">
        <f>IF(KX17&gt;0,KY17-$V17,0)</f>
        <v/>
      </c>
      <c r="LA17" s="68">
        <f>IF(KX17&gt;0,(KX17-LA$10)/LA$10,0)</f>
        <v/>
      </c>
      <c r="LB17" s="14" t="n"/>
      <c r="LC17" s="15">
        <f>IF(KX17&gt;0,(KX17-KX$10)/KX$10,0)</f>
        <v/>
      </c>
      <c r="LD17" s="18" t="n"/>
      <c r="LE17" s="122" t="n">
        <v>50.07</v>
      </c>
      <c r="LF17" s="68">
        <f>IF(LE17&gt;0,((LE17-LE16)/LE16),0)</f>
        <v/>
      </c>
      <c r="LG17" s="68">
        <f>IF(LE17&gt;0,LF17-$V17,0)</f>
        <v/>
      </c>
      <c r="LH17" s="68">
        <f>IF(LE17&gt;0,(LE17-LH$10)/LH$10,0)</f>
        <v/>
      </c>
      <c r="LI17" s="14" t="n"/>
      <c r="LJ17" s="15">
        <f>IF(LE17&gt;0,(LE17-LE$10)/LE$10,0)</f>
        <v/>
      </c>
      <c r="LL17" s="122" t="n">
        <v>82.36</v>
      </c>
      <c r="LM17" s="68">
        <f>IF(LL17&gt;0,((LL17-LL16)/LL16),0)</f>
        <v/>
      </c>
      <c r="LN17" s="68">
        <f>IF(LL17&gt;0,LM17-$V17,0)</f>
        <v/>
      </c>
      <c r="LO17" s="68">
        <f>IF(LL17&gt;0,(LL17-LO$10)/LO$10,0)</f>
        <v/>
      </c>
      <c r="LP17" s="14" t="n"/>
      <c r="LQ17" s="15">
        <f>IF(LL17&gt;0,(LL17-LL$10)/LL$10,0)</f>
        <v/>
      </c>
      <c r="LS17" s="122" t="n">
        <v>10.03</v>
      </c>
      <c r="LT17" s="68">
        <f>IF(LS17&gt;0,((LS17-LS16)/LS16),0)</f>
        <v/>
      </c>
      <c r="LU17" s="68">
        <f>IF(LS17&gt;0,LT17-$V17,0)</f>
        <v/>
      </c>
      <c r="LV17" s="68" t="n"/>
      <c r="LW17" s="14" t="n"/>
      <c r="LX17" s="15">
        <f>IF(LS17&gt;0,(LS17-LS$10)/LS$10,0)</f>
        <v/>
      </c>
      <c r="LZ17" s="122" t="n">
        <v>14.22</v>
      </c>
      <c r="MA17" s="68">
        <f>IF(LZ17&gt;0,((LZ17-LZ16)/LZ16),0)</f>
        <v/>
      </c>
      <c r="MB17" s="68">
        <f>IF(LZ17&gt;0,MA17-$V17,0)</f>
        <v/>
      </c>
      <c r="MC17" s="68">
        <f>IF(LZ17&gt;0,(LZ17-MC$10)/MC$10,0)</f>
        <v/>
      </c>
      <c r="MD17" s="14" t="n"/>
      <c r="ME17" s="15">
        <f>IF(LZ17&gt;0,(LZ17-LZ$10)/LZ$10,0)</f>
        <v/>
      </c>
      <c r="MG17" s="122" t="n">
        <v>22.88</v>
      </c>
      <c r="MH17" s="68">
        <f>IF(MG17&gt;0,((MG17-MG16)/MG16),0)</f>
        <v/>
      </c>
      <c r="MI17" s="68">
        <f>IF(MG17&gt;0,MH17-$V17,0)</f>
        <v/>
      </c>
      <c r="MJ17" s="68">
        <f>IF(MG17&gt;0,(MG17-MJ$10)/MJ$10,0)</f>
        <v/>
      </c>
      <c r="MK17" s="14" t="n"/>
      <c r="ML17" s="15">
        <f>IF(MG17&gt;0,(MG17-MG$10)/MG$10,0)</f>
        <v/>
      </c>
      <c r="MN17" s="122" t="n">
        <v>114.54</v>
      </c>
      <c r="MO17" s="68">
        <f>IF(MN17&gt;0,((MN17-MN16)/MN16),0)</f>
        <v/>
      </c>
      <c r="MP17" s="68">
        <f>IF(MN17&gt;0,MO17-$V17,0)</f>
        <v/>
      </c>
      <c r="MQ17" s="68">
        <f>IF(MN17&gt;0,(MN17-MQ$10)/MQ$10,0)</f>
        <v/>
      </c>
      <c r="MR17" s="14" t="n"/>
      <c r="MS17" s="15">
        <f>IF(MN17&gt;0,(MN17-MN$10)/MN$10,0)</f>
        <v/>
      </c>
      <c r="MU17" s="122" t="n">
        <v>11</v>
      </c>
      <c r="MV17" s="68">
        <f>IF(MU17&gt;0,((MU17-MU16)/MU16),0)</f>
        <v/>
      </c>
      <c r="MW17" s="68">
        <f>IF(MU17&gt;0,MV17-$V17,0)</f>
        <v/>
      </c>
      <c r="MX17" s="68">
        <f>IF(MU17&gt;0,(MU17-MX$10)/MX$10,0)</f>
        <v/>
      </c>
      <c r="MY17" s="14" t="n"/>
      <c r="MZ17" s="15">
        <f>IF(MU17&gt;0,(MU17-MU$10)/MU$10,0)</f>
        <v/>
      </c>
      <c r="NB17" s="122" t="n">
        <v>171.57</v>
      </c>
      <c r="NC17" s="68">
        <f>IF(NB17&gt;0,((NB17-NB16)/NB16),0)</f>
        <v/>
      </c>
      <c r="ND17" s="68">
        <f>IF(NB17&gt;0,NC17-$V17,0)</f>
        <v/>
      </c>
      <c r="NE17" s="68">
        <f>IF(NB17&gt;0,(NB17-NE$10)/NE$10,0)</f>
        <v/>
      </c>
      <c r="NF17" s="14" t="n"/>
      <c r="NG17" s="15">
        <f>IF(NB17&gt;0,(NB17-NB$10)/NB$10,0)</f>
        <v/>
      </c>
      <c r="NI17" s="122" t="n">
        <v>5.1</v>
      </c>
      <c r="NJ17" s="68">
        <f>IF(NI17&gt;0,((NI17-NI16)/NI16),0)</f>
        <v/>
      </c>
      <c r="NK17" s="68">
        <f>IF(NI17&gt;0,NJ17-$V17,0)</f>
        <v/>
      </c>
      <c r="NL17" s="68">
        <f>IF(NI17&gt;0,(NI17-NL$10)/NL$10,0)</f>
        <v/>
      </c>
      <c r="NM17" s="14" t="n"/>
      <c r="NN17" s="15">
        <f>IF(NI17&gt;0,(NI17-NI$10)/NI$10,0)</f>
        <v/>
      </c>
      <c r="NP17" s="122" t="n">
        <v>366.81</v>
      </c>
      <c r="NQ17" s="68">
        <f>IF(NP17&gt;0,((NP17-NP16)/NP16),0)</f>
        <v/>
      </c>
      <c r="NR17" s="68">
        <f>IF(NP17&gt;0,NQ17-$V17,0)</f>
        <v/>
      </c>
      <c r="NS17" s="68">
        <f>IF(NP17&gt;0,(NP17-NS$10)/NS$10,0)</f>
        <v/>
      </c>
      <c r="NT17" s="14" t="n"/>
      <c r="NU17" s="15">
        <f>IF(NP17&gt;0,(NP17-NP$10)/NP$10,0)</f>
        <v/>
      </c>
      <c r="NW17" s="122" t="n">
        <v>191.01</v>
      </c>
      <c r="NX17" s="68">
        <f>IF(NW17&gt;0,((NW17-NW16)/NW16),0)</f>
        <v/>
      </c>
      <c r="NY17" s="68">
        <f>IF(NW17&gt;0,NX17-$V17,0)</f>
        <v/>
      </c>
      <c r="NZ17" s="68">
        <f>IF(NW17&gt;0,(NW17-NZ$10)/NZ$10,0)</f>
        <v/>
      </c>
      <c r="OA17" s="14" t="n"/>
      <c r="OB17" s="15">
        <f>IF(NW17&gt;0,(NW17-NW$10)/NW$10,0)</f>
        <v/>
      </c>
      <c r="OD17" s="122" t="n">
        <v>1.53</v>
      </c>
      <c r="OE17" s="68">
        <f>IF(OD17&gt;0,((OD17-OD16)/OD16),0)</f>
        <v/>
      </c>
      <c r="OF17" s="68">
        <f>IF(OD17&gt;0,OE17-$V17,0)</f>
        <v/>
      </c>
      <c r="OG17" s="68">
        <f>IF(OD17&gt;0,(OD17-OG$10)/OG$10,0)</f>
        <v/>
      </c>
      <c r="OH17" s="14" t="n"/>
      <c r="OI17" s="15">
        <f>IF(OD17&gt;0,(OD17-OD$10)/OD$10,0)</f>
        <v/>
      </c>
      <c r="OK17" s="122" t="n">
        <v>69.76000000000001</v>
      </c>
      <c r="OL17" s="68">
        <f>IF(OK17&gt;0,((OK17-OK16)/OK16),0)</f>
        <v/>
      </c>
      <c r="OM17" s="68">
        <f>IF(OK17&gt;0,OL17-$V17,0)</f>
        <v/>
      </c>
      <c r="ON17" s="68">
        <f>IF(OK17&gt;0,(OK17-ON$10)/ON$10,0)</f>
        <v/>
      </c>
      <c r="OO17" s="14" t="n"/>
      <c r="OP17" s="15">
        <f>IF(OK17&gt;0,(OK17-OK$10)/OK$10,0)</f>
        <v/>
      </c>
      <c r="OR17" s="122" t="n">
        <v>1.07</v>
      </c>
      <c r="OS17" s="68">
        <f>IF(OR17&gt;0,((OR17-OR16)/OR16),0)</f>
        <v/>
      </c>
      <c r="OT17" s="68">
        <f>IF(OR17&gt;0,OS17-$V17,0)</f>
        <v/>
      </c>
      <c r="OU17" s="68">
        <f>IF(OR17&gt;0,(OR17-OU$10)/OU$10,0)</f>
        <v/>
      </c>
      <c r="OV17" s="14" t="n"/>
      <c r="OW17" s="15">
        <f>IF(OR17&gt;0,(OR17-OR$10)/OR$10,0)</f>
        <v/>
      </c>
      <c r="OY17" s="122" t="n">
        <v>116.55</v>
      </c>
      <c r="OZ17" s="68">
        <f>IF(OY17&gt;0,((OY17-OY16)/OY16),0)</f>
        <v/>
      </c>
      <c r="PA17" s="68">
        <f>IF(OY17&gt;0,OZ17-$V17,0)</f>
        <v/>
      </c>
      <c r="PB17" s="68">
        <f>IF(OY17&gt;0,(OY17-PB$10)/PB$10,0)</f>
        <v/>
      </c>
      <c r="PC17" s="14" t="n"/>
      <c r="PD17" s="15">
        <f>IF(OY17&gt;0,(OY17-OY$10)/OY$10,0)</f>
        <v/>
      </c>
      <c r="PE17" s="18" t="n"/>
      <c r="PF17" s="122" t="n">
        <v>212.75</v>
      </c>
      <c r="PG17" s="68">
        <f>IF(PF17&gt;0,((PF17-PF16)/PF16),0)</f>
        <v/>
      </c>
      <c r="PH17" s="68">
        <f>IF(PF17&gt;0,PG17-$V17,0)</f>
        <v/>
      </c>
      <c r="PI17" s="68">
        <f>IF(PF17&gt;0,(PF17-PI$10)/PI$10,0)</f>
        <v/>
      </c>
      <c r="PJ17" s="14" t="n"/>
      <c r="PK17" s="15">
        <f>IF(PF17&gt;0,(PF17-PF$10)/PF$10,0)</f>
        <v/>
      </c>
      <c r="PM17" s="122" t="n"/>
      <c r="PN17" s="68">
        <f>IF(PM17&gt;0,((PM17-PM16)/PM16),0)</f>
        <v/>
      </c>
      <c r="PO17" s="68">
        <f>PN17-$V17</f>
        <v/>
      </c>
      <c r="PP17" s="68">
        <f>IF(PM17&gt;0,(PM17-PP$10)/PP$10,0)</f>
        <v/>
      </c>
      <c r="PQ17" s="14" t="n"/>
      <c r="PR17" s="15">
        <f>IF(PM17&gt;0,(PM17-PM$10)/PM$10,0)</f>
        <v/>
      </c>
      <c r="PT17" s="122" t="n">
        <v>5.24</v>
      </c>
      <c r="PU17" s="68">
        <f>IF(PT17&gt;0,((PT17-PT16)/PT16),0)</f>
        <v/>
      </c>
      <c r="PV17" s="68">
        <f>IF(PT17&gt;0,PU17-$V17,0)</f>
        <v/>
      </c>
      <c r="PW17" s="68">
        <f>IF(PT17&gt;0,(PT17-PW$10)/PW$10,0)</f>
        <v/>
      </c>
      <c r="PX17" s="14" t="n"/>
      <c r="PY17" s="15">
        <f>IF(PT17&gt;0,(PT17-PT$10)/PT$10,0)</f>
        <v/>
      </c>
      <c r="QA17" s="122" t="n">
        <v>178.42</v>
      </c>
      <c r="QB17" s="68">
        <f>IF(QA17&gt;0,((QA17-QA16)/QA16),0)</f>
        <v/>
      </c>
      <c r="QC17" s="68">
        <f>IF(QA17&gt;0,QB17-$V17,0)</f>
        <v/>
      </c>
      <c r="QD17" s="68">
        <f>IF(QA17&gt;0,(QA17-QD$10)/QD$10,0)</f>
        <v/>
      </c>
      <c r="QE17" s="14" t="n"/>
      <c r="QF17" s="15">
        <f>IF(QA17&gt;0,(QA17-QA$10)/QA$10,0)</f>
        <v/>
      </c>
      <c r="QH17" s="122" t="n">
        <v>1.25</v>
      </c>
      <c r="QI17" s="68">
        <f>IF(QH17&gt;0,((QH17-QH16)/QH16),0)</f>
        <v/>
      </c>
      <c r="QJ17" s="68">
        <f>IF(QH17&gt;0,QI17-$V17,0)</f>
        <v/>
      </c>
      <c r="QK17" s="68">
        <f>IF(QH17&gt;0,(QH17-QK$10)/QK$10,0)</f>
        <v/>
      </c>
      <c r="QL17" s="14" t="n"/>
      <c r="QM17" s="15">
        <f>IF(QH17&gt;0,(QH17-QH$10)/QH$10,0)</f>
        <v/>
      </c>
      <c r="QO17" s="122" t="n">
        <v>12.56</v>
      </c>
      <c r="QP17" s="68">
        <f>IF(QO17&gt;0,((QO17-QO16)/QO16),0)</f>
        <v/>
      </c>
      <c r="QQ17" s="68">
        <f>IF(QO17&gt;0,QP17-$V17,0)</f>
        <v/>
      </c>
      <c r="QR17" s="68">
        <f>IF(QO17&gt;0,(QO17-QR$10)/QR$10,0)</f>
        <v/>
      </c>
      <c r="QS17" s="14" t="n"/>
      <c r="QT17" s="15">
        <f>IF(QO17&gt;0,(QO17-QO$10)/QO$10,0)</f>
        <v/>
      </c>
      <c r="QV17" s="122" t="n">
        <v>2.314</v>
      </c>
      <c r="QW17" s="68">
        <f>IF(QV17&gt;0,((QV17-QV16)/QV16),0)</f>
        <v/>
      </c>
      <c r="QX17" s="68">
        <f>IF(QV17&gt;0,QW17-$V17,0)</f>
        <v/>
      </c>
      <c r="QY17" s="68">
        <f>IF(QV17&gt;0,(QV17-QY$10)/QY$10,0)</f>
        <v/>
      </c>
      <c r="QZ17" s="14" t="n"/>
      <c r="RA17" s="15">
        <f>IF(QV17&gt;0,(QV17-QV$10)/QV$10,0)</f>
        <v/>
      </c>
      <c r="RC17" s="122" t="n">
        <v>24.75</v>
      </c>
      <c r="RD17" s="68">
        <f>IF(RC17&gt;0,((RC17-RC16)/RC16),0)</f>
        <v/>
      </c>
      <c r="RE17" s="68">
        <f>IF(RC17&gt;0,RD17-$V17,0)</f>
        <v/>
      </c>
      <c r="RF17" s="68">
        <f>IF(RC17&gt;0,(RC17-RF$10)/RF$10,0)</f>
        <v/>
      </c>
      <c r="RG17" s="14" t="n"/>
      <c r="RH17" s="15">
        <f>IF(RC17&gt;0,(RC17-RC$10)/RC$10,0)</f>
        <v/>
      </c>
      <c r="RJ17" s="122" t="n">
        <v>200.58</v>
      </c>
      <c r="RK17" s="68">
        <f>IF(RJ17&gt;0,((RJ17-RJ16)/RJ16),0)</f>
        <v/>
      </c>
      <c r="RL17" s="68">
        <f>RK17-$V17</f>
        <v/>
      </c>
      <c r="RM17" s="68">
        <f>IF(RJ17&gt;0,(RJ17-RM$10)/RM$10,0)</f>
        <v/>
      </c>
      <c r="RN17" s="14" t="n"/>
      <c r="RO17" s="15">
        <f>IF(RJ17&gt;0,(RJ17-RJ$10)/RJ$10,0)</f>
        <v/>
      </c>
      <c r="RQ17" s="122" t="n">
        <v>18.73</v>
      </c>
      <c r="RR17" s="68">
        <f>IF(RQ17&gt;0,((RQ17-RQ16)/RQ16),0)</f>
        <v/>
      </c>
      <c r="RS17" s="68">
        <f>RR17-$V17</f>
        <v/>
      </c>
      <c r="RT17" s="68">
        <f>IF(RQ17&gt;0,(RQ17-RT$10)/RT$10,0)</f>
        <v/>
      </c>
      <c r="RU17" s="14" t="n"/>
      <c r="RV17" s="15">
        <f>IF(RQ17&gt;0,(RQ17-RQ$10)/RQ$10,0)</f>
        <v/>
      </c>
      <c r="RX17" s="122" t="n">
        <v>64.98</v>
      </c>
      <c r="RY17" s="68">
        <f>IF(RX17&gt;0,((RX17-RX16)/RX16),0)</f>
        <v/>
      </c>
      <c r="RZ17" s="68">
        <f>RY17-$V17</f>
        <v/>
      </c>
      <c r="SA17" s="68">
        <f>IF(RX17&gt;0,(RX17-SA$10)/SA$10,0)</f>
        <v/>
      </c>
      <c r="SB17" s="14" t="n"/>
      <c r="SC17" s="15">
        <f>IF(RX17&gt;0,(RX17-RX$10)/RX$10,0)</f>
        <v/>
      </c>
      <c r="SE17" s="122" t="n">
        <v>6.05</v>
      </c>
      <c r="SF17" s="68">
        <f>IF(SE17&gt;0,((SE17-SE16)/SE16),0)</f>
        <v/>
      </c>
      <c r="SG17" s="68">
        <f>SF17-$V17</f>
        <v/>
      </c>
      <c r="SH17" s="68">
        <f>IF(SE17&gt;0,(SE17-SH$10)/SH$10,0)</f>
        <v/>
      </c>
      <c r="SI17" s="14" t="n"/>
      <c r="SJ17" s="15">
        <f>IF(SE17&gt;0,(SE17-SE$10)/SE$10,0)</f>
        <v/>
      </c>
      <c r="SL17" s="122" t="n">
        <v>0.714</v>
      </c>
      <c r="SM17" s="68">
        <f>IF(SL17&gt;0,((SL17-SL16)/SL16),0)</f>
        <v/>
      </c>
      <c r="SN17" s="68">
        <f>SM17-$V17</f>
        <v/>
      </c>
      <c r="SO17" s="68">
        <f>IF(SL17&gt;0,(SL17-SO$10)/SO$10,0)</f>
        <v/>
      </c>
      <c r="SP17" s="14" t="n"/>
      <c r="SQ17" s="15">
        <f>IF(SL17&gt;0,(SL17-SL$10)/SL$10,0)</f>
        <v/>
      </c>
      <c r="SS17" s="122" t="n">
        <v>3.83</v>
      </c>
      <c r="ST17" s="68">
        <f>IF(SS17&gt;0,((SS17-SS16)/SS16),0)</f>
        <v/>
      </c>
      <c r="SU17" s="68">
        <f>ST17-$V17</f>
        <v/>
      </c>
      <c r="SV17" s="68">
        <f>IF(SS17&gt;0,(SS17-SV$10)/SV$10,0)</f>
        <v/>
      </c>
      <c r="SW17" s="14" t="n"/>
      <c r="SX17" s="15">
        <f>IF(SS17&gt;0,(SS17-SS$10)/SS$10,0)</f>
        <v/>
      </c>
      <c r="SZ17" s="122" t="n">
        <v>19.53</v>
      </c>
      <c r="TA17" s="68">
        <f>IF(SZ17&gt;0,((SZ17-SZ16)/SZ16),0)</f>
        <v/>
      </c>
      <c r="TB17" s="68">
        <f>TA17-$V17</f>
        <v/>
      </c>
      <c r="TC17" s="68">
        <f>IF(SZ17&gt;0,(SZ17-TC$10)/TC$10,0)</f>
        <v/>
      </c>
      <c r="TD17" s="14" t="n"/>
      <c r="TE17" s="15">
        <f>IF(SZ17&gt;0,(SZ17-SZ$10)/SZ$10,0)</f>
        <v/>
      </c>
      <c r="TG17" s="122" t="n">
        <v>0.179</v>
      </c>
      <c r="TH17" s="68">
        <f>IF(TG17&gt;0,((TG17-TG16)/TG16),0)</f>
        <v/>
      </c>
      <c r="TI17" s="68">
        <f>TH17-$V17</f>
        <v/>
      </c>
      <c r="TJ17" s="68">
        <f>IF(TG17&gt;0,(TG17-TJ$10)/TJ$10,0)</f>
        <v/>
      </c>
      <c r="TK17" s="14" t="n"/>
      <c r="TL17" s="15">
        <f>IF(TG17&gt;0,(TG17-TG$10)/TG$10,0)</f>
        <v/>
      </c>
      <c r="TN17" s="122" t="n">
        <v>34.67</v>
      </c>
      <c r="TO17" s="68">
        <f>IF(TN17&gt;0,((TN17-TN16)/TN16),0)</f>
        <v/>
      </c>
      <c r="TP17" s="68">
        <f>TO17-$V17</f>
        <v/>
      </c>
      <c r="TQ17" s="68">
        <f>IF(TN17&gt;0,(TN17-TQ$10)/TQ$10,0)</f>
        <v/>
      </c>
      <c r="TR17" s="14" t="n"/>
      <c r="TS17" s="15">
        <f>IF(TN17&gt;0,(TN17-TN$10)/TN$10,0)</f>
        <v/>
      </c>
      <c r="TU17" s="122" t="n">
        <v>1.9</v>
      </c>
      <c r="TV17" s="68">
        <f>IF(TU17&gt;0,((TU17-TU16)/TU16),0)</f>
        <v/>
      </c>
      <c r="TW17" s="68">
        <f>TV17-$V17</f>
        <v/>
      </c>
      <c r="TX17" s="68">
        <f>IF(TU17&gt;0,(TU17-TX$10)/TX$10,0)</f>
        <v/>
      </c>
      <c r="TY17" s="14" t="n"/>
      <c r="TZ17" s="15">
        <f>IF(TU17&gt;0,(TU17-TU$10)/TU$10,0)</f>
        <v/>
      </c>
      <c r="UB17" s="122" t="n"/>
      <c r="UC17" s="68">
        <f>IF(UB17&gt;0,((UB17-UB16)/UB16),0)</f>
        <v/>
      </c>
      <c r="UD17" s="68">
        <f>UC17-$V17</f>
        <v/>
      </c>
      <c r="UE17" s="68">
        <f>IF(UB17&gt;0,(UB17-UE$10)/UE$10,0)</f>
        <v/>
      </c>
      <c r="UF17" s="14" t="n"/>
      <c r="UG17" s="15">
        <f>IF(UB17&gt;0,(UB17-UB$10)/UB$10,0)</f>
        <v/>
      </c>
      <c r="UI17" s="122" t="n"/>
      <c r="UJ17" s="68">
        <f>IF(UI17&gt;0,((UI17-UI16)/UI16),0)</f>
        <v/>
      </c>
      <c r="UK17" s="68">
        <f>UJ17-$V17</f>
        <v/>
      </c>
      <c r="UL17" s="68">
        <f>IF(UI17&gt;0,(UI17-UL$10)/UL$10,0)</f>
        <v/>
      </c>
      <c r="UM17" s="14" t="n"/>
      <c r="UN17" s="15">
        <f>IF(UI17&gt;0,(UI17-UI$10)/UI$10,0)</f>
        <v/>
      </c>
      <c r="UP17" s="122" t="n"/>
      <c r="UQ17" s="68">
        <f>IF(UP17&gt;0,((UP17-UP16)/UP16),0)</f>
        <v/>
      </c>
      <c r="UR17" s="68">
        <f>UQ17-$V17</f>
        <v/>
      </c>
      <c r="US17" s="68">
        <f>IF(UP17&gt;0,(UP17-US$10)/US$10,0)</f>
        <v/>
      </c>
      <c r="UT17" s="14" t="n"/>
      <c r="UU17" s="15">
        <f>IF(UP17&gt;0,(UP17-UP$10)/UP$10,0)</f>
        <v/>
      </c>
      <c r="UW17" s="122" t="n"/>
      <c r="UX17" s="68">
        <f>IF(UW17&gt;0,((UW17-UW16)/UW16),0)</f>
        <v/>
      </c>
      <c r="UY17" s="68">
        <f>UX17-$V17</f>
        <v/>
      </c>
      <c r="UZ17" s="68">
        <f>IF(UW17&gt;0,(UW17-UZ$10)/UZ$10,0)</f>
        <v/>
      </c>
      <c r="VA17" s="14" t="n"/>
      <c r="VB17" s="15">
        <f>IF(UW17&gt;0,(UW17-UW$10)/UW$10,0)</f>
        <v/>
      </c>
      <c r="VD17" s="122" t="n"/>
      <c r="VE17" s="68">
        <f>IF(VD17&gt;0,((VD17-VD16)/VD16),0)</f>
        <v/>
      </c>
      <c r="VF17" s="68">
        <f>VE17-$V17</f>
        <v/>
      </c>
      <c r="VG17" s="68">
        <f>IF(VD17&gt;0,(VD17-VG$10)/VG$10,0)</f>
        <v/>
      </c>
      <c r="VH17" s="14" t="n"/>
      <c r="VI17" s="15">
        <f>IF(VD17&gt;0,(VD17-VD$10)/VD$10,0)</f>
        <v/>
      </c>
      <c r="VM17" s="21">
        <f>IF($C17&gt;0,(($IK$5*IG17)+($GT$5*GP17)+($JM$5*JI17)+($JF$5*JB17)+($IY$5*IU17)+($IR$5*IN17)+($ID$5*HZ17)+($HW$5*HS17)+($HP$5*HL17)+($HI$5*HE17)+($GF$5*GB17)+($FY$5*FU17)+($FR$5*FN17)+($FK$5*FG17)+($FD$5*EZ17)+($EW$5*ES17)+($EP$5*EL17)+($EI$5*EE17)+($EB$5*DX17)+($DU$5*DQ17)+($DN$5*DJ17)+($DG$5*DC17)+($CZ$5*CV17)+($CS$5*CO17)+($CL$5*CH17)+($CE$5*CA17)+($BX$5*BT17)+($BQ$5*BM17)+($BJ$5*BF17)+($BC$5*AY17)+($AV$5*AR17)+($AO$5*AK17)+($AH$5*AD17)+($JT$5*JP17)+($KA$5*JW17)+($KO$5*KK17)+($PR$5*PN17)+($GM$5*GI17)+($HA$5*GW17)+($KV$5*KR17)+($KH$5*KD17)+($LC$5*KY17)+($MS$5*MO17)+($ML$5*MH17)+($ME$5*MA17)+($LX$5*LT17)+($LQ$5*LM17)+($LJ$5*LF17)+(MV17*$MZ$5)+(NC17*$NG$5)+(NJ17*$NN$5)+($OI$5*OE17)+($NU$5*NQ17)+($OB$5*NX17)+($PK$5*PG17)+($OP$5*OL17)+($OW$5*OS17)+($PD$5*OZ17)+(PU17*$PY$5)+(QB17*$QF$5)+(QI17*$QM$5)+(QP17*$QT$5)+(QW17*$RA$5)+(RD17*$RH$5)+(RK17*$RO$5)+(RR17*$RV$5)+(RY17*$SC$5)+(SF17*$SJ$5)+(SM17*$SQ$5)+(ST17*$SX$5)+(TA17*$TE$5))+(TH17*$TL$5)+(TO17*$TS$5))/$VM$5</f>
        <v/>
      </c>
      <c r="VN17" s="538" t="n"/>
      <c r="VO17" s="21">
        <f>IF($C17&gt;0,(($IK$5*II17)+($GT$5*GR17)+($JM$5*JK17)+($JF$5*JD17)+($IY$5*IW17)+($IR$5*IP17)+($ID$5*IB17)+($HW$5*HU17)+($HP$5*HN17)+($HI$5*HG17)+($GF$5*GD17)+($FY$5*FW17)+($FR$5*FP17)+($FK$5*FI17)+($FD$5*FB17)+($EW$5*EU17)+($EP$5*EN17)+($EI$5*EG17)+($EB$5*DZ17)+($DU$5*DS17)+($DN$5*DL17)+($DG$5*DE17)+($CZ$5*CX17)+($CS$5*CQ17)+($CL$5*CJ17)+($CE$5*CC17)+($BX$5*BV17)+($BQ$5*BO17)+($BJ$5*BH17)+($BC$5*BA17)+($AV$5*AT17)+($AO$5*AM17)+($AH$5*AF17)+($KO$5*KM17)+($KH$5*KF17)+($KA$5*JY17)+($JT$5*JR17)+($PR$5*PP17)+($GM$5*GK17)+($HA$5*GY17)+($KV$5*KT17)+($LC$5*LA17)+($MS$5*MQ17)+($ML$5*MJ17)+($ME$5*MC17)+($LX$5*LV17)+($LQ$5*LO17)+($LJ$5*LH17)+(MX17*$MZ$5)+(NE17*$NG$5)+(NL17*$NN$5)+($OI$5*OG17)+($NU$5*NS17)+($OB$5*NZ17)+($PD$5*PB17)+($OW$5*OU17)+($OP$5*ON17)+($PK$5*PI17)+($PY$5*PW17)+($QF$5*QD17)+($QM$5*QK17)+($QT$5*QR17)+($RA$5*QY17)+($RH$5*RF17)+($RO$5*RM17)+(RT17*$RV$5)+(SA17*$SC$5)+(SH17*$SJ$5)+(SO17*$SQ$5)+(SV17*$SX$5)+(TC17*$TE$5)+(TJ17*$TL$5)+(TQ17*$TS$5))/$VM$5,0)</f>
        <v/>
      </c>
      <c r="VP17" s="14" t="n"/>
      <c r="VQ17" s="21">
        <f>IF($C17&gt;0,(($IK$5*IK17)+($GT$5*GT17)+($JM$5*JM17)+($JF$5*JF17)+($IY$5*IY17)+($IR$5*IR17)+($ID$5*ID17)+($HW$5*HW17)+($HP$5*HP17)+($HI$5*HI17)+($GF$5*GF17)+($FY$5*FY17)+($FR$5*FR17)+($FK$5*FK17)+($FD$5*FD17)+($EW$5*EW17)+($EP$5*EP17)+($EI$5*EI17)+($EB$5*EB17)+($DU$5*DU17)+($DN$5*DN17)+($DG$5*DG17)+($CZ$5*CZ17)+($CS$5*CS17)+($CL$5*CL17)+($CE$5*CE17)+($BX$5*BX17)+($BQ$5*BQ17)+($BJ$5*BJ17)+($BC$5*BC17)+($AV$5*AV17)+($AO$5*AO17)+($AH$5*AH17)+($KO$5*KO17)+($PR$5*PR17)+($GM$5*GM17)+($HA$5*HA17)+($KH$5*KH17)+($KA$5*KA17)+($JT$5*JT17)+($KV$5*KV17)+($LC$5*LC17)+($MS$5*MS17)+($ML$5*ML17)+($ME$5*ME17)+($LX$5*LX17)+($LQ$5*LQ17)+($LJ$5*LJ17)+($OI$5*OI17)+($NU$5*NU17)+($NN$5*NN17)+($NG$5*NG17)+($MZ$5*MZ17)+(OB17*$OB$5)+($PD$5*PD17)+($OW$5*OW17)+($OP$5*OP17)+($PK$5*PK17)+(PY17*$PY$5)+(QF17*$QF$5)+(QM17*$QM$5)+(QT17*$QT$5)+(RA17*$RA$5)+(RH17*$RH$5)+(RO17*$RO$5)+(RV17*$RV$5)+(SC17*$SC$5)+(SJ17*$SJ$5)+(SQ17*$SQ$5)+(SX17*$SX$5)+(TE17*$TE$5)+(TL17*$TL$5)+(TS17*$TS$5))/$VM$5,0)</f>
        <v/>
      </c>
    </row>
    <row r="18" ht="16" customHeight="1" s="545">
      <c r="A18" s="127" t="n">
        <v>45671</v>
      </c>
      <c r="B18" s="77">
        <f>A18</f>
        <v/>
      </c>
      <c r="C18" s="13" t="n">
        <v>42518.28</v>
      </c>
      <c r="D18" s="14">
        <f>IF(C18&gt;0,C18-C17,0)</f>
        <v/>
      </c>
      <c r="E18" s="68">
        <f>IF(C18&gt;0,D18/C17,0)</f>
        <v/>
      </c>
      <c r="F18" s="15">
        <f>IF(C18&gt;0,(C18-C$10)/C$10,0)</f>
        <v/>
      </c>
      <c r="G18" s="13" t="n">
        <v>5842.91</v>
      </c>
      <c r="H18" s="138">
        <f>IF(G18&gt;0,G18-G17,0)</f>
        <v/>
      </c>
      <c r="I18" s="68">
        <f>IF(G18&gt;0,H18/G17,0)</f>
        <v/>
      </c>
      <c r="J18" s="15">
        <f>IF(G18&gt;0,(G18-G$10)/G$10,0)</f>
        <v/>
      </c>
      <c r="K18" s="13" t="n">
        <v>19044.39</v>
      </c>
      <c r="L18" s="138">
        <f>IF(K18&gt;0,K18-K17,0)</f>
        <v/>
      </c>
      <c r="M18" s="68">
        <f>IF(K18&gt;0,L18/K17,0)</f>
        <v/>
      </c>
      <c r="N18" s="15">
        <f>IF(K18&gt;0,(K18-K$10)/K$10,0)</f>
        <v/>
      </c>
      <c r="O18" s="13" t="n">
        <v>2219.24</v>
      </c>
      <c r="P18" s="138">
        <f>IF(O18&gt;0,O18-O17,0)</f>
        <v/>
      </c>
      <c r="Q18" s="68">
        <f>IF(O18&gt;0,P18/O17,0)</f>
        <v/>
      </c>
      <c r="R18" s="15">
        <f>IF(O18&gt;0,(O18-O$10)/O$10,0)</f>
        <v/>
      </c>
      <c r="S18" s="18">
        <f>IF(O18&gt;0,(((O18*0.7)*Q18)+((K18*0.9)*M18)+((G18*0.65)*I18)+((C18*0.6)*E18))/(O18+K18+G18+C18),0)</f>
        <v/>
      </c>
      <c r="T18" s="121">
        <f>IF(O18&gt;0,(S18*200)+T17,0)</f>
        <v/>
      </c>
      <c r="U18" s="121">
        <f>T18</f>
        <v/>
      </c>
      <c r="V18" s="47">
        <f>IF(T18&gt;0,(T18-T17)/T17,0)</f>
        <v/>
      </c>
      <c r="W18" s="21">
        <f>IF(T18&gt;0,(T18-T$11)/T$11,0)</f>
        <v/>
      </c>
      <c r="X18" s="18">
        <f>IF(T18&gt;0,((Q18+M18+I18+E18)/4),0)</f>
        <v/>
      </c>
      <c r="Y18" s="123" t="n">
        <v>188733.57</v>
      </c>
      <c r="Z18" s="15" t="n">
        <v>2e-06</v>
      </c>
      <c r="AA18" s="21">
        <f>Z18-$V18</f>
        <v/>
      </c>
      <c r="AB18" s="548" t="n"/>
      <c r="AC18" s="122" t="n">
        <v>224.95</v>
      </c>
      <c r="AD18" s="68">
        <f>IF(AC18&gt;0,((AC18-AC17)/AC17),0)</f>
        <v/>
      </c>
      <c r="AE18" s="68">
        <f>IF(AC18&gt;0,AD18-$V18,0)</f>
        <v/>
      </c>
      <c r="AF18" s="68">
        <f>IF(AC18&gt;0,(AC18-AF$10)/AF$10,0)</f>
        <v/>
      </c>
      <c r="AG18" s="14" t="n"/>
      <c r="AH18" s="15">
        <f>IF(AC18&gt;0,(AC18-AC$10)/AC$10,0)</f>
        <v/>
      </c>
      <c r="AI18" s="548" t="n"/>
      <c r="AJ18" s="122" t="n">
        <v>21.04</v>
      </c>
      <c r="AK18" s="68">
        <f>IF(AJ18&gt;0,((AJ18-AJ17)/AJ17),0)</f>
        <v/>
      </c>
      <c r="AL18" s="68">
        <f>IF(AJ18&gt;0,AK18-$V18,0)</f>
        <v/>
      </c>
      <c r="AM18" s="68">
        <f>IF(AJ18&gt;0,(AJ18-AM$10)/AM$10,0)</f>
        <v/>
      </c>
      <c r="AN18" s="14" t="n"/>
      <c r="AO18" s="15">
        <f>IF(AJ18&gt;0,(AJ18-AJ$10)/AJ$10,0)</f>
        <v/>
      </c>
      <c r="AP18" s="548" t="n"/>
      <c r="AQ18" s="122" t="n">
        <v>21.27</v>
      </c>
      <c r="AR18" s="68">
        <f>IF(AQ18&gt;0,((AQ18-AQ17)/AQ17),0)</f>
        <v/>
      </c>
      <c r="AS18" s="68">
        <f>IF(AQ18&gt;0,AR18-$V18,0)</f>
        <v/>
      </c>
      <c r="AT18" s="68">
        <f>IF(AQ18&gt;0,(AQ18-AT$10)/AT$10,0)</f>
        <v/>
      </c>
      <c r="AU18" s="14" t="n"/>
      <c r="AV18" s="15">
        <f>IF(AQ18&gt;0,(AQ18-AQ$10)/AQ$10,0)</f>
        <v/>
      </c>
      <c r="AW18" s="548" t="n"/>
      <c r="AX18" s="122" t="n">
        <v>202.93</v>
      </c>
      <c r="AY18" s="68">
        <f>IF(AX18&gt;0,((AX18-AX17)/AX17),0)</f>
        <v/>
      </c>
      <c r="AZ18" s="68">
        <f>IF(AX18&gt;0,AY18-$V18,0)</f>
        <v/>
      </c>
      <c r="BA18" s="68">
        <f>IF(AX18&gt;0,(AX18-BA$10)/BA$10,0)</f>
        <v/>
      </c>
      <c r="BB18" s="14" t="n"/>
      <c r="BC18" s="15">
        <f>IF(AX18&gt;0,(AX18-AX$10)/AX$10,0)</f>
        <v/>
      </c>
      <c r="BD18" s="548" t="n"/>
      <c r="BE18" s="122" t="n">
        <v>74.41</v>
      </c>
      <c r="BF18" s="68">
        <f>IF(BE18&gt;0,((BE18-BE17)/BE17),0)</f>
        <v/>
      </c>
      <c r="BG18" s="68">
        <f>IF(BE18&gt;0,BF18-$V18,0)</f>
        <v/>
      </c>
      <c r="BH18" s="68" t="n"/>
      <c r="BI18" s="14" t="n"/>
      <c r="BJ18" s="15">
        <f>IF(BE18&gt;0,(BE18-BE$10)/BE$10,0)</f>
        <v/>
      </c>
      <c r="BK18" s="548" t="n"/>
      <c r="BL18" s="122" t="n">
        <v>67.54000000000001</v>
      </c>
      <c r="BM18" s="68">
        <f>IF(BL18&gt;0,((BL18-BL17)/BL17),0)</f>
        <v/>
      </c>
      <c r="BN18" s="68">
        <f>IF(BL18&gt;0,BM18-$V18,0)</f>
        <v/>
      </c>
      <c r="BO18" s="68">
        <f>IF(BL18&gt;0,(BL18-BO$10)/BO$10,0)</f>
        <v/>
      </c>
      <c r="BP18" s="14" t="n"/>
      <c r="BQ18" s="15">
        <f>IF(BL18&gt;0,(BL18-BL$10)/BL$10,0)</f>
        <v/>
      </c>
      <c r="BR18" s="548" t="n"/>
      <c r="BS18" s="122" t="n">
        <v>39.05</v>
      </c>
      <c r="BT18" s="68">
        <f>IF(BS18&gt;0,((BS18-BS17)/BS17),0)</f>
        <v/>
      </c>
      <c r="BU18" s="68">
        <f>IF(BS18&gt;0,BT18-$V18,0)</f>
        <v/>
      </c>
      <c r="BV18" s="68">
        <f>IF(BS18&gt;0,(BS18-BV$10)/BV$10,0)</f>
        <v/>
      </c>
      <c r="BW18" s="14" t="n"/>
      <c r="BX18" s="15">
        <f>IF(BS18&gt;0,(BS18-BS$10)/BS$10,0)</f>
        <v/>
      </c>
      <c r="BY18" s="548" t="n"/>
      <c r="BZ18" s="122" t="n"/>
      <c r="CA18" s="68">
        <f>IF(BZ18&gt;0,((BZ18-BZ17)/BZ17),0)</f>
        <v/>
      </c>
      <c r="CB18" s="68">
        <f>IF(BZ18&gt;0,CA18-$V18,0)</f>
        <v/>
      </c>
      <c r="CC18" s="68">
        <f>IF(BZ18&gt;0,(BZ18-CC$10)/CC$10,0)</f>
        <v/>
      </c>
      <c r="CD18" s="14" t="n"/>
      <c r="CE18" s="15">
        <f>IF(BZ18&gt;0,(BZ18-BZ$10)/BZ$10,0)</f>
        <v/>
      </c>
      <c r="CF18" s="548" t="n"/>
      <c r="CG18" s="122" t="n">
        <v>34.79</v>
      </c>
      <c r="CH18" s="68">
        <f>IF(CG18&gt;0,((CG18-CG17)/CG17),0)</f>
        <v/>
      </c>
      <c r="CI18" s="68">
        <f>IF(CG18&gt;0,CH18-$V18,0)</f>
        <v/>
      </c>
      <c r="CJ18" s="68">
        <f>IF(CG18&gt;0,(CG18-CJ$10)/CJ$10,0)</f>
        <v/>
      </c>
      <c r="CK18" s="14" t="n"/>
      <c r="CL18" s="15">
        <f>IF(CG18&gt;0,(CG18-CG$10)/CG$10,0)</f>
        <v/>
      </c>
      <c r="CM18" s="548" t="n"/>
      <c r="CN18" s="122" t="n">
        <v>33.47</v>
      </c>
      <c r="CO18" s="68">
        <f>IF(CN18&gt;0,((CN18-CN17)/CN17),0)</f>
        <v/>
      </c>
      <c r="CP18" s="68">
        <f>IF(CN18&gt;0,CO18-$V18,0)</f>
        <v/>
      </c>
      <c r="CQ18" s="68">
        <f>IF(CN18&gt;0,(CN18-CQ$10)/CQ$10,0)</f>
        <v/>
      </c>
      <c r="CR18" s="14" t="n"/>
      <c r="CS18" s="15">
        <f>IF(CN18&gt;0,(CN18-CN$10)/CN$10,0)</f>
        <v/>
      </c>
      <c r="CT18" s="548" t="n"/>
      <c r="CU18" s="122" t="n">
        <v>37.52</v>
      </c>
      <c r="CV18" s="68">
        <f>IF(CU18&gt;0,((CU18-CU17)/CU17),0)</f>
        <v/>
      </c>
      <c r="CW18" s="68">
        <f>IF(CU18&gt;0,CV18-$V18,0)</f>
        <v/>
      </c>
      <c r="CX18" s="68">
        <f>IF(CU18&gt;0,(CU18-CX$10)/CX$10,0)</f>
        <v/>
      </c>
      <c r="CY18" s="14" t="n"/>
      <c r="CZ18" s="15">
        <f>IF(CU18&gt;0,(CU18-CU$10)/CU$10,0)</f>
        <v/>
      </c>
      <c r="DA18" s="548" t="n"/>
      <c r="DB18" s="122" t="n">
        <v>20.64</v>
      </c>
      <c r="DC18" s="68">
        <f>IF(DB18&gt;0,((DB18-DB17)/DB17),0)</f>
        <v/>
      </c>
      <c r="DD18" s="68">
        <f>IF(DB18&gt;0,DC18-$V18,0)</f>
        <v/>
      </c>
      <c r="DE18" s="68">
        <f>IF(DB18&gt;0,(DB18-DE$10)/DE$10,0)</f>
        <v/>
      </c>
      <c r="DF18" s="14" t="n"/>
      <c r="DG18" s="15">
        <f>IF(DB18&gt;0,(DB18-DB$10)/DB$10,0)</f>
        <v/>
      </c>
      <c r="DH18" s="548" t="n"/>
      <c r="DI18" s="122" t="n">
        <v>42.07</v>
      </c>
      <c r="DJ18" s="68">
        <f>IF(DI18&gt;0,((DI18-DI17)/DI17),0)</f>
        <v/>
      </c>
      <c r="DK18" s="68">
        <f>IF(DI18&gt;0,DJ18-$V18,0)</f>
        <v/>
      </c>
      <c r="DL18" s="68">
        <f>IF(DI18&gt;0,(DI18-DL$10)/DL$10,0)</f>
        <v/>
      </c>
      <c r="DM18" s="14" t="n"/>
      <c r="DN18" s="15">
        <f>IF(DI18&gt;0,(DI18-DI$10)/DI$10,0)</f>
        <v/>
      </c>
      <c r="DO18" s="548" t="n"/>
      <c r="DP18" s="122" t="n">
        <v>37.51</v>
      </c>
      <c r="DQ18" s="68">
        <f>IF(DP18&gt;0,((DP18-DP17)/DP17),0)</f>
        <v/>
      </c>
      <c r="DR18" s="68">
        <f>IF(DP18&gt;0,DQ18-$V18,0)</f>
        <v/>
      </c>
      <c r="DS18" s="68" t="n"/>
      <c r="DT18" s="14" t="n"/>
      <c r="DU18" s="15">
        <f>IF(DP18&gt;0,(DP18-DP$10)/DP$10,0)</f>
        <v/>
      </c>
      <c r="DV18" s="18" t="n"/>
      <c r="DW18" s="122" t="n">
        <v>33.66</v>
      </c>
      <c r="DX18" s="68">
        <f>IF(DW18&gt;0,((DW18-DW17)/DW17),0)</f>
        <v/>
      </c>
      <c r="DY18" s="68">
        <f>IF(DW18&gt;0,DX18-$V18,0)</f>
        <v/>
      </c>
      <c r="DZ18" s="68">
        <f>IF(DW18&gt;0,(DW18-DZ$10)/DZ$10,0)</f>
        <v/>
      </c>
      <c r="EA18" s="14" t="n"/>
      <c r="EB18" s="15">
        <f>IF(DW18&gt;0,(DW18-DW$10)/DW$10,0)</f>
        <v/>
      </c>
      <c r="EC18" s="548" t="n"/>
      <c r="ED18" s="122" t="n">
        <v>36.35</v>
      </c>
      <c r="EE18" s="68">
        <f>IF(ED18&gt;0,((ED18-ED17)/ED17),0)</f>
        <v/>
      </c>
      <c r="EF18" s="68">
        <f>IF(ED18&gt;0,EE18-$V18,0)</f>
        <v/>
      </c>
      <c r="EG18" s="68">
        <f>IF(ED18&gt;0,(ED18-EG$10)/EG$10,0)</f>
        <v/>
      </c>
      <c r="EH18" s="14" t="n"/>
      <c r="EI18" s="15">
        <f>IF(ED18&gt;0,(ED18-ED$10)/ED$10,0)</f>
        <v/>
      </c>
      <c r="EJ18" s="548" t="n"/>
      <c r="EK18" s="122" t="n">
        <v>111.08</v>
      </c>
      <c r="EL18" s="68">
        <f>IF(EK18&gt;0,((EK18-EK17)/EK17),0)</f>
        <v/>
      </c>
      <c r="EM18" s="68">
        <f>IF(EK18&gt;0,EL18-$V18,0)</f>
        <v/>
      </c>
      <c r="EN18" s="68">
        <f>IF(EK18&gt;0,(EK18-EN$10)/EN$10,0)</f>
        <v/>
      </c>
      <c r="EO18" s="14" t="n"/>
      <c r="EP18" s="15">
        <f>IF(EK18&gt;0,(EK18-EK$10)/EK$10,0)</f>
        <v/>
      </c>
      <c r="ER18" s="122" t="n">
        <v>38.02</v>
      </c>
      <c r="ES18" s="68">
        <f>IF(ER18&gt;0,((ER18-ER17)/ER17),0)</f>
        <v/>
      </c>
      <c r="ET18" s="68">
        <f>IF(ER18&gt;0,ES18-$V18,0)</f>
        <v/>
      </c>
      <c r="EU18" s="68">
        <f>IF(ER18&gt;0,(ER18-EU$10)/EU$10,0)</f>
        <v/>
      </c>
      <c r="EV18" s="14" t="n"/>
      <c r="EW18" s="15">
        <f>IF(ER18&gt;0,(ER18-ER$10)/ER$10,0)</f>
        <v/>
      </c>
      <c r="EY18" s="122" t="n">
        <v>26.12</v>
      </c>
      <c r="EZ18" s="68">
        <f>IF(EY18&gt;0,((EY18-EY17)/EY17),0)</f>
        <v/>
      </c>
      <c r="FA18" s="68">
        <f>IF(EY18&gt;0,EZ18-$V18,0)</f>
        <v/>
      </c>
      <c r="FB18" s="68" t="n"/>
      <c r="FC18" s="14" t="n"/>
      <c r="FD18" s="15">
        <f>IF(EY18&gt;0,(EY18-EY$10)/EY$10,0)</f>
        <v/>
      </c>
      <c r="FF18" s="122" t="n">
        <v>60.24</v>
      </c>
      <c r="FG18" s="68">
        <f>IF(FF18&gt;0,((FF18-FF17)/FF17),0)</f>
        <v/>
      </c>
      <c r="FH18" s="68">
        <f>IF(FF18&gt;0,FG18-$V18,0)</f>
        <v/>
      </c>
      <c r="FI18" s="68">
        <f>IF(FF18&gt;0,(FF18-FI$10)/FI$10,0)</f>
        <v/>
      </c>
      <c r="FJ18" s="14" t="n"/>
      <c r="FK18" s="15">
        <f>IF(FF18&gt;0,(FF18-FF$10)/FF$10,0)</f>
        <v/>
      </c>
      <c r="FL18" s="548" t="n"/>
      <c r="FM18" s="122" t="n">
        <v>179.28</v>
      </c>
      <c r="FN18" s="68">
        <f>IF(FM18&gt;0,((FM18-FM17)/FM17),0)</f>
        <v/>
      </c>
      <c r="FO18" s="68">
        <f>IF(FM18&gt;0,FN18-$V18,0)</f>
        <v/>
      </c>
      <c r="FP18" s="68">
        <f>IF(FM18&gt;0,(FM18-FP$10)/FP$10,0)</f>
        <v/>
      </c>
      <c r="FQ18" s="14" t="n"/>
      <c r="FR18" s="15">
        <f>IF(FM18&gt;0,(FM18-FM$10)/FM$10,0)</f>
        <v/>
      </c>
      <c r="FS18" s="548" t="n"/>
      <c r="FT18" s="122" t="n">
        <v>89.92</v>
      </c>
      <c r="FU18" s="68">
        <f>IF(FT18&gt;0,((FT18-FT17)/FT17),0)</f>
        <v/>
      </c>
      <c r="FV18" s="68">
        <f>IF(FT18&gt;0,FU18-$V18,0)</f>
        <v/>
      </c>
      <c r="FW18" s="68">
        <f>IF(FT18&gt;0,(FT18-FW$10)/FW$10,0)</f>
        <v/>
      </c>
      <c r="FX18" s="14" t="n"/>
      <c r="FY18" s="15">
        <f>IF(FT18&gt;0,(FT18-FT$10)/FT$10,0)</f>
        <v/>
      </c>
      <c r="FZ18" s="548" t="n"/>
      <c r="GA18" s="122" t="n">
        <v>17.14</v>
      </c>
      <c r="GB18" s="68">
        <f>IF(GA18&gt;0,((GA18-GA17)/GA17),0)</f>
        <v/>
      </c>
      <c r="GC18" s="68">
        <f>IF(GA18&gt;0,GB18-$V18,0)</f>
        <v/>
      </c>
      <c r="GD18" s="68" t="n"/>
      <c r="GE18" s="14" t="n"/>
      <c r="GF18" s="15">
        <f>IF(GA18&gt;0,(GA18-GA$10)/GA$10,0)</f>
        <v/>
      </c>
      <c r="GG18" s="18" t="n"/>
      <c r="GH18" s="122" t="n">
        <v>18.18</v>
      </c>
      <c r="GI18" s="68">
        <f>IF(GH18&gt;0,((GH18-GH17)/GH17),0)</f>
        <v/>
      </c>
      <c r="GJ18" s="68">
        <f>IF(GH18&gt;0,GI18-$V18,0)</f>
        <v/>
      </c>
      <c r="GK18" s="68">
        <f>IF(GH18&gt;0,(GH18-GK$10)/GK$10,0)</f>
        <v/>
      </c>
      <c r="GL18" s="14" t="n"/>
      <c r="GM18" s="15">
        <f>IF(GH18&gt;0,(GH18-GH$10)/GH$10,0)</f>
        <v/>
      </c>
      <c r="GO18" s="122" t="n">
        <v>27.61</v>
      </c>
      <c r="GP18" s="68">
        <f>IF(GO18&gt;0,((GO18-GO17)/GO17),0)</f>
        <v/>
      </c>
      <c r="GQ18" s="68">
        <f>IF(GO18&gt;0,GP18-$V18,0)</f>
        <v/>
      </c>
      <c r="GR18" s="68" t="n"/>
      <c r="GS18" s="14" t="n"/>
      <c r="GT18" s="15">
        <f>IF(GO18&gt;0,(GO18-GO$10)/GO$10,0)</f>
        <v/>
      </c>
      <c r="GV18" s="122" t="n">
        <v>13.9</v>
      </c>
      <c r="GW18" s="68">
        <f>IF(GV18&gt;0,((GV18-GV17)/GV17),0)</f>
        <v/>
      </c>
      <c r="GX18" s="68">
        <f>IF(GV18&gt;0,GW18-$V18,0)</f>
        <v/>
      </c>
      <c r="GY18" s="68">
        <f>IF(GV18&gt;0,(GV18-GY$10)/GY$10,0)</f>
        <v/>
      </c>
      <c r="GZ18" s="14" t="n"/>
      <c r="HA18" s="15">
        <f>IF(GV18&gt;0,(GV18-GV$10)/GV$10,0)</f>
        <v/>
      </c>
      <c r="HD18" s="122" t="n">
        <v>396.36</v>
      </c>
      <c r="HE18" s="68">
        <f>IF(HD18&gt;0,((HD18-HD17)/HD17),0)</f>
        <v/>
      </c>
      <c r="HF18" s="68">
        <f>IF(HD18&gt;0,HE18-$V18,0)</f>
        <v/>
      </c>
      <c r="HG18" s="68">
        <f>IF(HD18&gt;0,(HD18-HG$10)/HG$10,0)</f>
        <v/>
      </c>
      <c r="HH18" s="14" t="n"/>
      <c r="HI18" s="15">
        <f>IF(HD18&gt;0,(HD18-HD$10)/HD$10,0)</f>
        <v/>
      </c>
      <c r="HK18" s="122" t="n">
        <v>32.76</v>
      </c>
      <c r="HL18" s="68">
        <f>IF(HK18&gt;0,((HK18-HK17)/HK17),0)</f>
        <v/>
      </c>
      <c r="HM18" s="68">
        <f>IF(HK18&gt;0,HL18-$V18,0)</f>
        <v/>
      </c>
      <c r="HN18" s="68">
        <f>IF(HK18&gt;0,(HK18-HN$10)/HN$10,0)</f>
        <v/>
      </c>
      <c r="HO18" s="14" t="n"/>
      <c r="HP18" s="15">
        <f>IF(HK18&gt;0,(HK18-HK$10)/HK$10,0)</f>
        <v/>
      </c>
      <c r="HR18" s="122" t="n">
        <v>109.72</v>
      </c>
      <c r="HS18" s="68">
        <f>IF(HR18&gt;0,((HR18-HR17)/HR17),0)</f>
        <v/>
      </c>
      <c r="HT18" s="68">
        <f>IF(HR18&gt;0,HS18-$V18,0)</f>
        <v/>
      </c>
      <c r="HU18" s="68">
        <f>IF(HR18&gt;0,(HR18-HU$10)/HU$10,0)</f>
        <v/>
      </c>
      <c r="HV18" s="14" t="n"/>
      <c r="HW18" s="15">
        <f>IF(HR18&gt;0,(HR18-HR$10)/HR$10,0)</f>
        <v/>
      </c>
      <c r="HY18" s="122" t="n">
        <v>131.76</v>
      </c>
      <c r="HZ18" s="68">
        <f>IF(HY18&gt;0,((HY18-HY17)/HY17),0)</f>
        <v/>
      </c>
      <c r="IA18" s="68">
        <f>IF(HY18&gt;0,HZ18-$V18,0)</f>
        <v/>
      </c>
      <c r="IB18" s="68">
        <f>IF(HY18&gt;0,(HY18-IB$10)/IB$10,0)</f>
        <v/>
      </c>
      <c r="IC18" s="14" t="n"/>
      <c r="ID18" s="15">
        <f>IF(HY18&gt;0,(HY18-HY$10)/HY$10,0)</f>
        <v/>
      </c>
      <c r="IF18" s="122" t="n">
        <v>224.7</v>
      </c>
      <c r="IG18" s="68">
        <f>IF(IF18&gt;0,((IF18-IF17)/IF17),0)</f>
        <v/>
      </c>
      <c r="IH18" s="68">
        <f>IF(IF18&gt;0,IG18-$V18,0)</f>
        <v/>
      </c>
      <c r="II18" s="68">
        <f>IF(IF18&gt;0,(IF18-II$10)/II$10,0)</f>
        <v/>
      </c>
      <c r="IJ18" s="14" t="n"/>
      <c r="IK18" s="15">
        <f>IF(IF18&gt;0,(IF18-IF$10)/IF$10,0)</f>
        <v/>
      </c>
      <c r="IM18" s="122" t="n">
        <v>195.9</v>
      </c>
      <c r="IN18" s="68">
        <f>IF(IM18&gt;0,((IM18-IM17)/IM17),0)</f>
        <v/>
      </c>
      <c r="IO18" s="68">
        <f>IF(IM18&gt;0,IN18-$V18,0)</f>
        <v/>
      </c>
      <c r="IP18" s="68">
        <f>IF(IM18&gt;0,(IM18-IP$10)/IP$10,0)</f>
        <v/>
      </c>
      <c r="IQ18" s="14" t="n"/>
      <c r="IR18" s="15">
        <f>IF(IM18&gt;0,(IM18-IM$10)/IM$10,0)</f>
        <v/>
      </c>
      <c r="IT18" s="122" t="n">
        <v>49.06</v>
      </c>
      <c r="IU18" s="68">
        <f>IF(IT18&gt;0,((IT18-IT17)/IT17),0)</f>
        <v/>
      </c>
      <c r="IV18" s="68">
        <f>IF(IT18&gt;0,IU18-$V18,0)</f>
        <v/>
      </c>
      <c r="IW18" s="68">
        <f>IF(IT18&gt;0,(IT18-IW$10)/IW$10,0)</f>
        <v/>
      </c>
      <c r="IX18" s="14" t="n"/>
      <c r="IY18" s="15">
        <f>IF(IT18&gt;0,(IT18-IT$10)/IT$10,0)</f>
        <v/>
      </c>
      <c r="JA18" s="122" t="n">
        <v>594.25</v>
      </c>
      <c r="JB18" s="68">
        <f>IF(JA18&gt;0,((JA18-JA17)/JA17),0)</f>
        <v/>
      </c>
      <c r="JC18" s="68">
        <f>IF(JA18&gt;0,JB18-$V18,0)</f>
        <v/>
      </c>
      <c r="JD18" s="68">
        <f>IF(JA18&gt;0,(JA18-JD$10)/JD$10,0)</f>
        <v/>
      </c>
      <c r="JE18" s="14" t="n"/>
      <c r="JF18" s="15">
        <f>IF(JA18&gt;0,(JA18-JA$10)/JA$10,0)</f>
        <v/>
      </c>
      <c r="JH18" s="122" t="n">
        <v>415.67</v>
      </c>
      <c r="JI18" s="68">
        <f>IF(JH18&gt;0,((JH18-JH17)/JH17),0)</f>
        <v/>
      </c>
      <c r="JJ18" s="68">
        <f>IF(JH18&gt;0,JI18-$V18,0)</f>
        <v/>
      </c>
      <c r="JK18" s="68">
        <f>IF(JH18&gt;0,(JH18-JK$10)/JK$10,0)</f>
        <v/>
      </c>
      <c r="JL18" s="14" t="n"/>
      <c r="JM18" s="15">
        <f>IF(JH18&gt;0,(JH18-JH$10)/JH$10,0)</f>
        <v/>
      </c>
      <c r="JO18" s="122" t="n">
        <v>10.28</v>
      </c>
      <c r="JP18" s="68">
        <f>IF(JO18&gt;0,((JO18-JO17)/JO17),0)</f>
        <v/>
      </c>
      <c r="JQ18" s="68">
        <f>IF(JO18&gt;0,JP18-$V18,0)</f>
        <v/>
      </c>
      <c r="JR18" s="68">
        <f>IF(JO18&gt;0,(JO18-JR$10)/JR$10,0)</f>
        <v/>
      </c>
      <c r="JS18" s="14" t="n"/>
      <c r="JT18" s="15">
        <f>IF(JO18&gt;0,(JO18-JO$10)/JO$10,0)</f>
        <v/>
      </c>
      <c r="JV18" s="122" t="n">
        <v>1.91</v>
      </c>
      <c r="JW18" s="68">
        <f>IF(JV18&gt;0,((JV18-JV17)/JV17),0)</f>
        <v/>
      </c>
      <c r="JX18" s="68">
        <f>IF(JV18&gt;0,JW18-$V18,0)</f>
        <v/>
      </c>
      <c r="JY18" s="68">
        <f>IF(JV18&gt;0,(JV18-JY$10)/JY$10,0)</f>
        <v/>
      </c>
      <c r="JZ18" s="14" t="n"/>
      <c r="KA18" s="15">
        <f>IF(JV18&gt;0,(JV18-JV$10)/JV$10,0)</f>
        <v/>
      </c>
      <c r="KC18" s="122" t="n">
        <v>23.87</v>
      </c>
      <c r="KD18" s="68">
        <f>IF(KC18&gt;0,((KC18-KC17)/KC17),0)</f>
        <v/>
      </c>
      <c r="KE18" s="68">
        <f>IF(KC18&gt;0,KD18-$V18,0)</f>
        <v/>
      </c>
      <c r="KF18" s="68">
        <f>IF(KC18&gt;0,(KC18-KF$10)/KF$10,0)</f>
        <v/>
      </c>
      <c r="KG18" s="14" t="n"/>
      <c r="KH18" s="15">
        <f>IF(KC18&gt;0,(KC18-KC$10)/KC$10,0)</f>
        <v/>
      </c>
      <c r="KI18" s="18" t="n"/>
      <c r="KJ18" s="122" t="n">
        <v>69.39</v>
      </c>
      <c r="KK18" s="68">
        <f>IF(KJ18&gt;0,((KJ18-KJ17)/KJ17),0)</f>
        <v/>
      </c>
      <c r="KL18" s="68">
        <f>IF(KJ18&gt;0,KK18-$V18,0)</f>
        <v/>
      </c>
      <c r="KM18" s="68">
        <f>IF(KJ18&gt;0,(KJ18-KM$10)/KM$10,0)</f>
        <v/>
      </c>
      <c r="KN18" s="14" t="n"/>
      <c r="KO18" s="15">
        <f>IF(KJ18&gt;0,(KJ18-KJ$10)/KJ$10,0)</f>
        <v/>
      </c>
      <c r="KQ18" s="122" t="n">
        <v>1.085</v>
      </c>
      <c r="KR18" s="68">
        <f>IF(KQ18&gt;0,((KQ18-KQ17)/KQ17),0)</f>
        <v/>
      </c>
      <c r="KS18" s="68">
        <f>IF(KQ18&gt;0,KR18-$V18,0)</f>
        <v/>
      </c>
      <c r="KT18" s="68">
        <f>IF(KQ18&gt;0,(KQ18-KT$10)/KT$10,0)</f>
        <v/>
      </c>
      <c r="KU18" s="14" t="n"/>
      <c r="KV18" s="15">
        <f>IF(KQ18&gt;0,(KQ18-KQ$10)/KQ$10,0)</f>
        <v/>
      </c>
      <c r="KW18" s="18" t="n"/>
      <c r="KX18" s="122" t="n">
        <v>25.13</v>
      </c>
      <c r="KY18" s="68">
        <f>IF(KX18&gt;0,((KX18-KX17)/KX17),0)</f>
        <v/>
      </c>
      <c r="KZ18" s="68">
        <f>IF(KX18&gt;0,KY18-$V18,0)</f>
        <v/>
      </c>
      <c r="LA18" s="68">
        <f>IF(KX18&gt;0,(KX18-LA$10)/LA$10,0)</f>
        <v/>
      </c>
      <c r="LB18" s="14" t="n"/>
      <c r="LC18" s="15">
        <f>IF(KX18&gt;0,(KX18-KX$10)/KX$10,0)</f>
        <v/>
      </c>
      <c r="LD18" s="18" t="n"/>
      <c r="LE18" s="122" t="n">
        <v>50.69</v>
      </c>
      <c r="LF18" s="68">
        <f>IF(LE18&gt;0,((LE18-LE17)/LE17),0)</f>
        <v/>
      </c>
      <c r="LG18" s="68">
        <f>IF(LE18&gt;0,LF18-$V18,0)</f>
        <v/>
      </c>
      <c r="LH18" s="68">
        <f>IF(LE18&gt;0,(LE18-LH$10)/LH$10,0)</f>
        <v/>
      </c>
      <c r="LI18" s="14" t="n"/>
      <c r="LJ18" s="15">
        <f>IF(LE18&gt;0,(LE18-LE$10)/LE$10,0)</f>
        <v/>
      </c>
      <c r="LL18" s="122" t="n">
        <v>83.94</v>
      </c>
      <c r="LM18" s="68">
        <f>IF(LL18&gt;0,((LL18-LL17)/LL17),0)</f>
        <v/>
      </c>
      <c r="LN18" s="68">
        <f>IF(LL18&gt;0,LM18-$V18,0)</f>
        <v/>
      </c>
      <c r="LO18" s="68">
        <f>IF(LL18&gt;0,(LL18-LO$10)/LO$10,0)</f>
        <v/>
      </c>
      <c r="LP18" s="14" t="n"/>
      <c r="LQ18" s="15">
        <f>IF(LL18&gt;0,(LL18-LL$10)/LL$10,0)</f>
        <v/>
      </c>
      <c r="LS18" s="122" t="n">
        <v>10.57</v>
      </c>
      <c r="LT18" s="68">
        <f>IF(LS18&gt;0,((LS18-LS17)/LS17),0)</f>
        <v/>
      </c>
      <c r="LU18" s="68">
        <f>IF(LS18&gt;0,LT18-$V18,0)</f>
        <v/>
      </c>
      <c r="LV18" s="68" t="n"/>
      <c r="LW18" s="14" t="n"/>
      <c r="LX18" s="15">
        <f>IF(LS18&gt;0,(LS18-LS$10)/LS$10,0)</f>
        <v/>
      </c>
      <c r="LZ18" s="122" t="n">
        <v>13.95</v>
      </c>
      <c r="MA18" s="68">
        <f>IF(LZ18&gt;0,((LZ18-LZ17)/LZ17),0)</f>
        <v/>
      </c>
      <c r="MB18" s="68">
        <f>IF(LZ18&gt;0,MA18-$V18,0)</f>
        <v/>
      </c>
      <c r="MC18" s="68">
        <f>IF(LZ18&gt;0,(LZ18-MC$10)/MC$10,0)</f>
        <v/>
      </c>
      <c r="MD18" s="14" t="n"/>
      <c r="ME18" s="15">
        <f>IF(LZ18&gt;0,(LZ18-LZ$10)/LZ$10,0)</f>
        <v/>
      </c>
      <c r="MG18" s="122" t="n">
        <v>22.81</v>
      </c>
      <c r="MH18" s="68">
        <f>IF(MG18&gt;0,((MG18-MG17)/MG17),0)</f>
        <v/>
      </c>
      <c r="MI18" s="68">
        <f>IF(MG18&gt;0,MH18-$V18,0)</f>
        <v/>
      </c>
      <c r="MJ18" s="68">
        <f>IF(MG18&gt;0,(MG18-MJ$10)/MJ$10,0)</f>
        <v/>
      </c>
      <c r="MK18" s="14" t="n"/>
      <c r="ML18" s="15">
        <f>IF(MG18&gt;0,(MG18-MG$10)/MG$10,0)</f>
        <v/>
      </c>
      <c r="MN18" s="122" t="n">
        <v>117.11</v>
      </c>
      <c r="MO18" s="68">
        <f>IF(MN18&gt;0,((MN18-MN17)/MN17),0)</f>
        <v/>
      </c>
      <c r="MP18" s="68">
        <f>IF(MN18&gt;0,MO18-$V18,0)</f>
        <v/>
      </c>
      <c r="MQ18" s="68">
        <f>IF(MN18&gt;0,(MN18-MQ$10)/MQ$10,0)</f>
        <v/>
      </c>
      <c r="MR18" s="14" t="n"/>
      <c r="MS18" s="15">
        <f>IF(MN18&gt;0,(MN18-MN$10)/MN$10,0)</f>
        <v/>
      </c>
      <c r="MU18" s="122" t="n">
        <v>11.45</v>
      </c>
      <c r="MV18" s="68">
        <f>IF(MU18&gt;0,((MU18-MU17)/MU17),0)</f>
        <v/>
      </c>
      <c r="MW18" s="68">
        <f>IF(MU18&gt;0,MV18-$V18,0)</f>
        <v/>
      </c>
      <c r="MX18" s="68">
        <f>IF(MU18&gt;0,(MU18-MX$10)/MX$10,0)</f>
        <v/>
      </c>
      <c r="MY18" s="14" t="n"/>
      <c r="MZ18" s="15">
        <f>IF(MU18&gt;0,(MU18-MU$10)/MU$10,0)</f>
        <v/>
      </c>
      <c r="NB18" s="122" t="n">
        <v>176.86</v>
      </c>
      <c r="NC18" s="68">
        <f>IF(NB18&gt;0,((NB18-NB17)/NB17),0)</f>
        <v/>
      </c>
      <c r="ND18" s="68">
        <f>IF(NB18&gt;0,NC18-$V18,0)</f>
        <v/>
      </c>
      <c r="NE18" s="68">
        <f>IF(NB18&gt;0,(NB18-NE$10)/NE$10,0)</f>
        <v/>
      </c>
      <c r="NF18" s="14" t="n"/>
      <c r="NG18" s="15">
        <f>IF(NB18&gt;0,(NB18-NB$10)/NB$10,0)</f>
        <v/>
      </c>
      <c r="NI18" s="122" t="n">
        <v>5.38</v>
      </c>
      <c r="NJ18" s="68">
        <f>IF(NI18&gt;0,((NI18-NI17)/NI17),0)</f>
        <v/>
      </c>
      <c r="NK18" s="68">
        <f>IF(NI18&gt;0,NJ18-$V18,0)</f>
        <v/>
      </c>
      <c r="NL18" s="68">
        <f>IF(NI18&gt;0,(NI18-NL$10)/NL$10,0)</f>
        <v/>
      </c>
      <c r="NM18" s="14" t="n"/>
      <c r="NN18" s="15">
        <f>IF(NI18&gt;0,(NI18-NI$10)/NI$10,0)</f>
        <v/>
      </c>
      <c r="NP18" s="122" t="n">
        <v>382.26</v>
      </c>
      <c r="NQ18" s="68">
        <f>IF(NP18&gt;0,((NP18-NP17)/NP17),0)</f>
        <v/>
      </c>
      <c r="NR18" s="68">
        <f>IF(NP18&gt;0,NQ18-$V18,0)</f>
        <v/>
      </c>
      <c r="NS18" s="68">
        <f>IF(NP18&gt;0,(NP18-NS$10)/NS$10,0)</f>
        <v/>
      </c>
      <c r="NT18" s="14" t="n"/>
      <c r="NU18" s="15">
        <f>IF(NP18&gt;0,(NP18-NP$10)/NP$10,0)</f>
        <v/>
      </c>
      <c r="NW18" s="122" t="n">
        <v>189.66</v>
      </c>
      <c r="NX18" s="68">
        <f>IF(NW18&gt;0,((NW18-NW17)/NW17),0)</f>
        <v/>
      </c>
      <c r="NY18" s="68">
        <f>IF(NW18&gt;0,NX18-$V18,0)</f>
        <v/>
      </c>
      <c r="NZ18" s="68">
        <f>IF(NW18&gt;0,(NW18-NZ$10)/NZ$10,0)</f>
        <v/>
      </c>
      <c r="OA18" s="14" t="n"/>
      <c r="OB18" s="15">
        <f>IF(NW18&gt;0,(NW18-NW$10)/NW$10,0)</f>
        <v/>
      </c>
      <c r="OD18" s="122" t="n">
        <v>1.49</v>
      </c>
      <c r="OE18" s="68">
        <f>IF(OD18&gt;0,((OD18-OD17)/OD17),0)</f>
        <v/>
      </c>
      <c r="OF18" s="68">
        <f>IF(OD18&gt;0,OE18-$V18,0)</f>
        <v/>
      </c>
      <c r="OG18" s="68">
        <f>IF(OD18&gt;0,(OD18-OG$10)/OG$10,0)</f>
        <v/>
      </c>
      <c r="OH18" s="14" t="n"/>
      <c r="OI18" s="15">
        <f>IF(OD18&gt;0,(OD18-OD$10)/OD$10,0)</f>
        <v/>
      </c>
      <c r="OK18" s="122" t="n">
        <v>69.86</v>
      </c>
      <c r="OL18" s="68">
        <f>IF(OK18&gt;0,((OK18-OK17)/OK17),0)</f>
        <v/>
      </c>
      <c r="OM18" s="68">
        <f>IF(OK18&gt;0,OL18-$V18,0)</f>
        <v/>
      </c>
      <c r="ON18" s="68">
        <f>IF(OK18&gt;0,(OK18-ON$10)/ON$10,0)</f>
        <v/>
      </c>
      <c r="OO18" s="14" t="n"/>
      <c r="OP18" s="15">
        <f>IF(OK18&gt;0,(OK18-OK$10)/OK$10,0)</f>
        <v/>
      </c>
      <c r="OR18" s="122" t="n">
        <v>1.05</v>
      </c>
      <c r="OS18" s="68">
        <f>IF(OR18&gt;0,((OR18-OR17)/OR17),0)</f>
        <v/>
      </c>
      <c r="OT18" s="68">
        <f>IF(OR18&gt;0,OS18-$V18,0)</f>
        <v/>
      </c>
      <c r="OU18" s="68">
        <f>IF(OR18&gt;0,(OR18-OU$10)/OU$10,0)</f>
        <v/>
      </c>
      <c r="OV18" s="14" t="n"/>
      <c r="OW18" s="15">
        <f>IF(OR18&gt;0,(OR18-OR$10)/OR$10,0)</f>
        <v/>
      </c>
      <c r="OY18" s="122" t="n">
        <v>118.27</v>
      </c>
      <c r="OZ18" s="68">
        <f>IF(OY18&gt;0,((OY18-OY17)/OY17),0)</f>
        <v/>
      </c>
      <c r="PA18" s="68">
        <f>IF(OY18&gt;0,OZ18-$V18,0)</f>
        <v/>
      </c>
      <c r="PB18" s="68">
        <f>IF(OY18&gt;0,(OY18-PB$10)/PB$10,0)</f>
        <v/>
      </c>
      <c r="PC18" s="14" t="n"/>
      <c r="PD18" s="15">
        <f>IF(OY18&gt;0,(OY18-OY$10)/OY$10,0)</f>
        <v/>
      </c>
      <c r="PE18" s="18" t="n"/>
      <c r="PF18" s="122" t="n">
        <v>213.72</v>
      </c>
      <c r="PG18" s="68">
        <f>IF(PF18&gt;0,((PF18-PF17)/PF17),0)</f>
        <v/>
      </c>
      <c r="PH18" s="68">
        <f>IF(PF18&gt;0,PG18-$V18,0)</f>
        <v/>
      </c>
      <c r="PI18" s="68">
        <f>IF(PF18&gt;0,(PF18-PI$10)/PI$10,0)</f>
        <v/>
      </c>
      <c r="PJ18" s="14" t="n"/>
      <c r="PK18" s="15">
        <f>IF(PF18&gt;0,(PF18-PF$10)/PF$10,0)</f>
        <v/>
      </c>
      <c r="PM18" s="122" t="n"/>
      <c r="PN18" s="68">
        <f>IF(PM18&gt;0,((PM18-PM17)/PM17),0)</f>
        <v/>
      </c>
      <c r="PO18" s="68">
        <f>PN18-$V18</f>
        <v/>
      </c>
      <c r="PP18" s="68">
        <f>IF(PM18&gt;0,(PM18-PP$10)/PP$10,0)</f>
        <v/>
      </c>
      <c r="PQ18" s="14" t="n"/>
      <c r="PR18" s="15">
        <f>IF(PM18&gt;0,(PM18-PM$10)/PM$10,0)</f>
        <v/>
      </c>
      <c r="PT18" s="122" t="n">
        <v>5.15</v>
      </c>
      <c r="PU18" s="68">
        <f>IF(PT18&gt;0,((PT18-PT17)/PT17),0)</f>
        <v/>
      </c>
      <c r="PV18" s="68">
        <f>IF(PT18&gt;0,PU18-$V18,0)</f>
        <v/>
      </c>
      <c r="PW18" s="68">
        <f>IF(PT18&gt;0,(PT18-PW$10)/PW$10,0)</f>
        <v/>
      </c>
      <c r="PX18" s="14" t="n"/>
      <c r="PY18" s="15">
        <f>IF(PT18&gt;0,(PT18-PT$10)/PT$10,0)</f>
        <v/>
      </c>
      <c r="QA18" s="122" t="n">
        <v>176.15</v>
      </c>
      <c r="QB18" s="68">
        <f>IF(QA18&gt;0,((QA18-QA17)/QA17),0)</f>
        <v/>
      </c>
      <c r="QC18" s="68">
        <f>IF(QA18&gt;0,QB18-$V18,0)</f>
        <v/>
      </c>
      <c r="QD18" s="68">
        <f>IF(QA18&gt;0,(QA18-QD$10)/QD$10,0)</f>
        <v/>
      </c>
      <c r="QE18" s="14" t="n"/>
      <c r="QF18" s="15">
        <f>IF(QA18&gt;0,(QA18-QA$10)/QA$10,0)</f>
        <v/>
      </c>
      <c r="QH18" s="122" t="n">
        <v>1.224</v>
      </c>
      <c r="QI18" s="68">
        <f>IF(QH18&gt;0,((QH18-QH17)/QH17),0)</f>
        <v/>
      </c>
      <c r="QJ18" s="68">
        <f>IF(QH18&gt;0,QI18-$V18,0)</f>
        <v/>
      </c>
      <c r="QK18" s="68">
        <f>IF(QH18&gt;0,(QH18-QK$10)/QK$10,0)</f>
        <v/>
      </c>
      <c r="QL18" s="14" t="n"/>
      <c r="QM18" s="15">
        <f>IF(QH18&gt;0,(QH18-QH$10)/QH$10,0)</f>
        <v/>
      </c>
      <c r="QO18" s="122" t="n">
        <v>13.15</v>
      </c>
      <c r="QP18" s="68">
        <f>IF(QO18&gt;0,((QO18-QO17)/QO17),0)</f>
        <v/>
      </c>
      <c r="QQ18" s="68">
        <f>IF(QO18&gt;0,QP18-$V18,0)</f>
        <v/>
      </c>
      <c r="QR18" s="68">
        <f>IF(QO18&gt;0,(QO18-QR$10)/QR$10,0)</f>
        <v/>
      </c>
      <c r="QS18" s="14" t="n"/>
      <c r="QT18" s="15">
        <f>IF(QO18&gt;0,(QO18-QO$10)/QO$10,0)</f>
        <v/>
      </c>
      <c r="QV18" s="122" t="n">
        <v>2.52</v>
      </c>
      <c r="QW18" s="68">
        <f>IF(QV18&gt;0,((QV18-QV17)/QV17),0)</f>
        <v/>
      </c>
      <c r="QX18" s="68">
        <f>IF(QV18&gt;0,QW18-$V18,0)</f>
        <v/>
      </c>
      <c r="QY18" s="68">
        <f>IF(QV18&gt;0,(QV18-QY$10)/QY$10,0)</f>
        <v/>
      </c>
      <c r="QZ18" s="14" t="n"/>
      <c r="RA18" s="15">
        <f>IF(QV18&gt;0,(QV18-QV$10)/QV$10,0)</f>
        <v/>
      </c>
      <c r="RC18" s="122" t="n">
        <v>25.21</v>
      </c>
      <c r="RD18" s="68">
        <f>IF(RC18&gt;0,((RC18-RC17)/RC17),0)</f>
        <v/>
      </c>
      <c r="RE18" s="68">
        <f>IF(RC18&gt;0,RD18-$V18,0)</f>
        <v/>
      </c>
      <c r="RF18" s="68">
        <f>IF(RC18&gt;0,(RC18-RF$10)/RF$10,0)</f>
        <v/>
      </c>
      <c r="RG18" s="14" t="n"/>
      <c r="RH18" s="15">
        <f>IF(RC18&gt;0,(RC18-RC$10)/RC$10,0)</f>
        <v/>
      </c>
      <c r="RJ18" s="122" t="n">
        <v>200.67</v>
      </c>
      <c r="RK18" s="68">
        <f>IF(RJ18&gt;0,((RJ18-RJ17)/RJ17),0)</f>
        <v/>
      </c>
      <c r="RL18" s="68">
        <f>RK18-$V18</f>
        <v/>
      </c>
      <c r="RM18" s="68">
        <f>IF(RJ18&gt;0,(RJ18-RM$10)/RM$10,0)</f>
        <v/>
      </c>
      <c r="RN18" s="14" t="n"/>
      <c r="RO18" s="15">
        <f>IF(RJ18&gt;0,(RJ18-RJ$10)/RJ$10,0)</f>
        <v/>
      </c>
      <c r="RQ18" s="122" t="n">
        <v>18.47</v>
      </c>
      <c r="RR18" s="68">
        <f>IF(RQ18&gt;0,((RQ18-RQ17)/RQ17),0)</f>
        <v/>
      </c>
      <c r="RS18" s="68">
        <f>RR18-$V18</f>
        <v/>
      </c>
      <c r="RT18" s="68">
        <f>IF(RQ18&gt;0,(RQ18-RT$10)/RT$10,0)</f>
        <v/>
      </c>
      <c r="RU18" s="14" t="n"/>
      <c r="RV18" s="15">
        <f>IF(RQ18&gt;0,(RQ18-RQ$10)/RQ$10,0)</f>
        <v/>
      </c>
      <c r="RX18" s="122" t="n">
        <v>65.91</v>
      </c>
      <c r="RY18" s="68">
        <f>IF(RX18&gt;0,((RX18-RX17)/RX17),0)</f>
        <v/>
      </c>
      <c r="RZ18" s="68">
        <f>RY18-$V18</f>
        <v/>
      </c>
      <c r="SA18" s="68">
        <f>IF(RX18&gt;0,(RX18-SA$10)/SA$10,0)</f>
        <v/>
      </c>
      <c r="SB18" s="14" t="n"/>
      <c r="SC18" s="15">
        <f>IF(RX18&gt;0,(RX18-RX$10)/RX$10,0)</f>
        <v/>
      </c>
      <c r="SE18" s="122" t="n">
        <v>8.949999999999999</v>
      </c>
      <c r="SF18" s="68">
        <f>IF(SE18&gt;0,((SE18-SE17)/SE17),0)</f>
        <v/>
      </c>
      <c r="SG18" s="68">
        <f>SF18-$V18</f>
        <v/>
      </c>
      <c r="SH18" s="68">
        <f>IF(SE18&gt;0,(SE18-SH$10)/SH$10,0)</f>
        <v/>
      </c>
      <c r="SI18" s="14" t="n"/>
      <c r="SJ18" s="15">
        <f>IF(SE18&gt;0,(SE18-SE$10)/SE$10,0)</f>
        <v/>
      </c>
      <c r="SL18" s="122" t="n">
        <v>0.727</v>
      </c>
      <c r="SM18" s="68">
        <f>IF(SL18&gt;0,((SL18-SL17)/SL17),0)</f>
        <v/>
      </c>
      <c r="SN18" s="68">
        <f>SM18-$V18</f>
        <v/>
      </c>
      <c r="SO18" s="68">
        <f>IF(SL18&gt;0,(SL18-SO$10)/SO$10,0)</f>
        <v/>
      </c>
      <c r="SP18" s="14" t="n"/>
      <c r="SQ18" s="15">
        <f>IF(SL18&gt;0,(SL18-SL$10)/SL$10,0)</f>
        <v/>
      </c>
      <c r="SS18" s="122" t="n">
        <v>4.73</v>
      </c>
      <c r="ST18" s="68">
        <f>IF(SS18&gt;0,((SS18-SS17)/SS17),0)</f>
        <v/>
      </c>
      <c r="SU18" s="68">
        <f>ST18-$V18</f>
        <v/>
      </c>
      <c r="SV18" s="68">
        <f>IF(SS18&gt;0,(SS18-SV$10)/SV$10,0)</f>
        <v/>
      </c>
      <c r="SW18" s="14" t="n"/>
      <c r="SX18" s="15">
        <f>IF(SS18&gt;0,(SS18-SS$10)/SS$10,0)</f>
        <v/>
      </c>
      <c r="SZ18" s="122" t="n">
        <v>19.39</v>
      </c>
      <c r="TA18" s="68">
        <f>IF(SZ18&gt;0,((SZ18-SZ17)/SZ17),0)</f>
        <v/>
      </c>
      <c r="TB18" s="68">
        <f>TA18-$V18</f>
        <v/>
      </c>
      <c r="TC18" s="68">
        <f>IF(SZ18&gt;0,(SZ18-TC$10)/TC$10,0)</f>
        <v/>
      </c>
      <c r="TD18" s="14" t="n"/>
      <c r="TE18" s="15">
        <f>IF(SZ18&gt;0,(SZ18-SZ$10)/SZ$10,0)</f>
        <v/>
      </c>
      <c r="TG18" s="122" t="n">
        <v>0.1787</v>
      </c>
      <c r="TH18" s="68">
        <f>IF(TG18&gt;0,((TG18-TG17)/TG17),0)</f>
        <v/>
      </c>
      <c r="TI18" s="68">
        <f>TH18-$V18</f>
        <v/>
      </c>
      <c r="TJ18" s="68">
        <f>IF(TG18&gt;0,(TG18-TJ$10)/TJ$10,0)</f>
        <v/>
      </c>
      <c r="TK18" s="14" t="n"/>
      <c r="TL18" s="15">
        <f>IF(TG18&gt;0,(TG18-TG$10)/TG$10,0)</f>
        <v/>
      </c>
      <c r="TN18" s="122" t="n">
        <v>36.19</v>
      </c>
      <c r="TO18" s="68">
        <f>IF(TN18&gt;0,((TN18-TN17)/TN17),0)</f>
        <v/>
      </c>
      <c r="TP18" s="68">
        <f>TO18-$V18</f>
        <v/>
      </c>
      <c r="TQ18" s="68">
        <f>IF(TN18&gt;0,(TN18-TQ$10)/TQ$10,0)</f>
        <v/>
      </c>
      <c r="TR18" s="14" t="n"/>
      <c r="TS18" s="15">
        <f>IF(TN18&gt;0,(TN18-TN$10)/TN$10,0)</f>
        <v/>
      </c>
      <c r="TU18" s="122" t="n">
        <v>1.99</v>
      </c>
      <c r="TV18" s="68">
        <f>IF(TU18&gt;0,((TU18-TU17)/TU17),0)</f>
        <v/>
      </c>
      <c r="TW18" s="68">
        <f>TV18-$V18</f>
        <v/>
      </c>
      <c r="TX18" s="68">
        <f>IF(TU18&gt;0,(TU18-TX$10)/TX$10,0)</f>
        <v/>
      </c>
      <c r="TY18" s="14" t="n"/>
      <c r="TZ18" s="15">
        <f>IF(TU18&gt;0,(TU18-TU$10)/TU$10,0)</f>
        <v/>
      </c>
      <c r="UB18" s="122" t="n"/>
      <c r="UC18" s="68">
        <f>IF(UB18&gt;0,((UB18-UB17)/UB17),0)</f>
        <v/>
      </c>
      <c r="UD18" s="68">
        <f>UC18-$V18</f>
        <v/>
      </c>
      <c r="UE18" s="68">
        <f>IF(UB18&gt;0,(UB18-UE$10)/UE$10,0)</f>
        <v/>
      </c>
      <c r="UF18" s="14" t="n"/>
      <c r="UG18" s="15">
        <f>IF(UB18&gt;0,(UB18-UB$10)/UB$10,0)</f>
        <v/>
      </c>
      <c r="UI18" s="122" t="n"/>
      <c r="UJ18" s="68">
        <f>IF(UI18&gt;0,((UI18-UI17)/UI17),0)</f>
        <v/>
      </c>
      <c r="UK18" s="68">
        <f>UJ18-$V18</f>
        <v/>
      </c>
      <c r="UL18" s="68">
        <f>IF(UI18&gt;0,(UI18-UL$10)/UL$10,0)</f>
        <v/>
      </c>
      <c r="UM18" s="14" t="n"/>
      <c r="UN18" s="15">
        <f>IF(UI18&gt;0,(UI18-UI$10)/UI$10,0)</f>
        <v/>
      </c>
      <c r="UP18" s="122" t="n"/>
      <c r="UQ18" s="68">
        <f>IF(UP18&gt;0,((UP18-UP17)/UP17),0)</f>
        <v/>
      </c>
      <c r="UR18" s="68">
        <f>UQ18-$V18</f>
        <v/>
      </c>
      <c r="US18" s="68">
        <f>IF(UP18&gt;0,(UP18-US$10)/US$10,0)</f>
        <v/>
      </c>
      <c r="UT18" s="14" t="n"/>
      <c r="UU18" s="15">
        <f>IF(UP18&gt;0,(UP18-UP$10)/UP$10,0)</f>
        <v/>
      </c>
      <c r="UW18" s="122" t="n"/>
      <c r="UX18" s="68">
        <f>IF(UW18&gt;0,((UW18-UW17)/UW17),0)</f>
        <v/>
      </c>
      <c r="UY18" s="68">
        <f>UX18-$V18</f>
        <v/>
      </c>
      <c r="UZ18" s="68">
        <f>IF(UW18&gt;0,(UW18-UZ$10)/UZ$10,0)</f>
        <v/>
      </c>
      <c r="VA18" s="14" t="n"/>
      <c r="VB18" s="15">
        <f>IF(UW18&gt;0,(UW18-UW$10)/UW$10,0)</f>
        <v/>
      </c>
      <c r="VD18" s="122" t="n"/>
      <c r="VE18" s="68">
        <f>IF(VD18&gt;0,((VD18-VD17)/VD17),0)</f>
        <v/>
      </c>
      <c r="VF18" s="68">
        <f>VE18-$V18</f>
        <v/>
      </c>
      <c r="VG18" s="68">
        <f>IF(VD18&gt;0,(VD18-VG$10)/VG$10,0)</f>
        <v/>
      </c>
      <c r="VH18" s="14" t="n"/>
      <c r="VI18" s="15">
        <f>IF(VD18&gt;0,(VD18-VD$10)/VD$10,0)</f>
        <v/>
      </c>
      <c r="VM18" s="21">
        <f>IF($C18&gt;0,(($IK$5*IG18)+($GT$5*GP18)+($JM$5*JI18)+($JF$5*JB18)+($IY$5*IU18)+($IR$5*IN18)+($ID$5*HZ18)+($HW$5*HS18)+($HP$5*HL18)+($HI$5*HE18)+($GF$5*GB18)+($FY$5*FU18)+($FR$5*FN18)+($FK$5*FG18)+($FD$5*EZ18)+($EW$5*ES18)+($EP$5*EL18)+($EI$5*EE18)+($EB$5*DX18)+($DU$5*DQ18)+($DN$5*DJ18)+($DG$5*DC18)+($CZ$5*CV18)+($CS$5*CO18)+($CL$5*CH18)+($CE$5*CA18)+($BX$5*BT18)+($BQ$5*BM18)+($BJ$5*BF18)+($BC$5*AY18)+($AV$5*AR18)+($AO$5*AK18)+($AH$5*AD18)+($JT$5*JP18)+($KA$5*JW18)+($KO$5*KK18)+($PR$5*PN18)+($GM$5*GI18)+($HA$5*GW18)+($KV$5*KR18)+($KH$5*KD18)+($LC$5*KY18)+($MS$5*MO18)+($ML$5*MH18)+($ME$5*MA18)+($LX$5*LT18)+($LQ$5*LM18)+($LJ$5*LF18)+(MV18*$MZ$5)+(NC18*$NG$5)+(NJ18*$NN$5)+($OI$5*OE18)+($NU$5*NQ18)+($OB$5*NX18)+($PK$5*PG18)+($OP$5*OL18)+($OW$5*OS18)+($PD$5*OZ18)+(PU18*$PY$5)+(QB18*$QF$5)+(QI18*$QM$5)+(QP18*$QT$5)+(QW18*$RA$5)+(RD18*$RH$5)+(RK18*$RO$5)+(RR18*$RV$5)+(RY18*$SC$5)+(SF18*$SJ$5)+(SM18*$SQ$5)+(ST18*$SX$5)+(TA18*$TE$5))+(TH18*$TL$5)+(TO18*$TS$5))/$VM$5</f>
        <v/>
      </c>
      <c r="VN18" s="538" t="n"/>
      <c r="VO18" s="21">
        <f>IF($C18&gt;0,(($IK$5*II18)+($GT$5*GR18)+($JM$5*JK18)+($JF$5*JD18)+($IY$5*IW18)+($IR$5*IP18)+($ID$5*IB18)+($HW$5*HU18)+($HP$5*HN18)+($HI$5*HG18)+($GF$5*GD18)+($FY$5*FW18)+($FR$5*FP18)+($FK$5*FI18)+($FD$5*FB18)+($EW$5*EU18)+($EP$5*EN18)+($EI$5*EG18)+($EB$5*DZ18)+($DU$5*DS18)+($DN$5*DL18)+($DG$5*DE18)+($CZ$5*CX18)+($CS$5*CQ18)+($CL$5*CJ18)+($CE$5*CC18)+($BX$5*BV18)+($BQ$5*BO18)+($BJ$5*BH18)+($BC$5*BA18)+($AV$5*AT18)+($AO$5*AM18)+($AH$5*AF18)+($KO$5*KM18)+($KH$5*KF18)+($KA$5*JY18)+($JT$5*JR18)+($PR$5*PP18)+($GM$5*GK18)+($HA$5*GY18)+($KV$5*KT18)+($LC$5*LA18)+($MS$5*MQ18)+($ML$5*MJ18)+($ME$5*MC18)+($LX$5*LV18)+($LQ$5*LO18)+($LJ$5*LH18)+(MX18*$MZ$5)+(NE18*$NG$5)+(NL18*$NN$5)+($OI$5*OG18)+($NU$5*NS18)+($OB$5*NZ18)+($PD$5*PB18)+($OW$5*OU18)+($OP$5*ON18)+($PK$5*PI18)+($PY$5*PW18)+($QF$5*QD18)+($QM$5*QK18)+($QT$5*QR18)+($RA$5*QY18)+($RH$5*RF18)+($RO$5*RM18)+(RT18*$RV$5)+(SA18*$SC$5)+(SH18*$SJ$5)+(SO18*$SQ$5)+(SV18*$SX$5)+(TC18*$TE$5)+(TJ18*$TL$5)+(TQ18*$TS$5))/$VM$5,0)</f>
        <v/>
      </c>
      <c r="VP18" s="14" t="n"/>
      <c r="VQ18" s="21">
        <f>IF($C18&gt;0,(($IK$5*IK18)+($GT$5*GT18)+($JM$5*JM18)+($JF$5*JF18)+($IY$5*IY18)+($IR$5*IR18)+($ID$5*ID18)+($HW$5*HW18)+($HP$5*HP18)+($HI$5*HI18)+($GF$5*GF18)+($FY$5*FY18)+($FR$5*FR18)+($FK$5*FK18)+($FD$5*FD18)+($EW$5*EW18)+($EP$5*EP18)+($EI$5*EI18)+($EB$5*EB18)+($DU$5*DU18)+($DN$5*DN18)+($DG$5*DG18)+($CZ$5*CZ18)+($CS$5*CS18)+($CL$5*CL18)+($CE$5*CE18)+($BX$5*BX18)+($BQ$5*BQ18)+($BJ$5*BJ18)+($BC$5*BC18)+($AV$5*AV18)+($AO$5*AO18)+($AH$5*AH18)+($KO$5*KO18)+($PR$5*PR18)+($GM$5*GM18)+($HA$5*HA18)+($KH$5*KH18)+($KA$5*KA18)+($JT$5*JT18)+($KV$5*KV18)+($LC$5*LC18)+($MS$5*MS18)+($ML$5*ML18)+($ME$5*ME18)+($LX$5*LX18)+($LQ$5*LQ18)+($LJ$5*LJ18)+($OI$5*OI18)+($NU$5*NU18)+($NN$5*NN18)+($NG$5*NG18)+($MZ$5*MZ18)+(OB18*$OB$5)+($PD$5*PD18)+($OW$5*OW18)+($OP$5*OP18)+($PK$5*PK18)+(PY18*$PY$5)+(QF18*$QF$5)+(QM18*$QM$5)+(QT18*$QT$5)+(RA18*$RA$5)+(RH18*$RH$5)+(RO18*$RO$5)+(RV18*$RV$5)+(SC18*$SC$5)+(SJ18*$SJ$5)+(SQ18*$SQ$5)+(SX18*$SX$5)+(TE18*$TE$5)+(TL18*$TL$5)+(TS18*$TS$5))/$VM$5,0)</f>
        <v/>
      </c>
    </row>
    <row r="19" ht="16" customHeight="1" s="545">
      <c r="A19" s="127" t="n">
        <v>45672</v>
      </c>
      <c r="B19" s="77">
        <f>A19</f>
        <v/>
      </c>
      <c r="C19" s="13" t="n">
        <v>43221.55</v>
      </c>
      <c r="D19" s="14">
        <f>IF(C19&gt;0,C19-C18,0)</f>
        <v/>
      </c>
      <c r="E19" s="68">
        <f>IF(C19&gt;0,D19/C18,0)</f>
        <v/>
      </c>
      <c r="F19" s="15">
        <f>IF(C19&gt;0,(C19-C$10)/C$10,0)</f>
        <v/>
      </c>
      <c r="G19" s="13" t="n">
        <v>5949.91</v>
      </c>
      <c r="H19" s="138">
        <f>IF(G19&gt;0,G19-G18,0)</f>
        <v/>
      </c>
      <c r="I19" s="68">
        <f>IF(G19&gt;0,H19/G18,0)</f>
        <v/>
      </c>
      <c r="J19" s="15">
        <f>IF(G19&gt;0,(G19-G$10)/G$10,0)</f>
        <v/>
      </c>
      <c r="K19" s="13" t="n">
        <v>19511.23</v>
      </c>
      <c r="L19" s="138">
        <f>IF(K19&gt;0,K19-K18,0)</f>
        <v/>
      </c>
      <c r="M19" s="68">
        <f>IF(K19&gt;0,L19/K18,0)</f>
        <v/>
      </c>
      <c r="N19" s="15">
        <f>IF(K19&gt;0,(K19-K$10)/K$10,0)</f>
        <v/>
      </c>
      <c r="O19" s="13" t="n">
        <v>2263.29</v>
      </c>
      <c r="P19" s="138">
        <f>IF(O19&gt;0,O19-O18,0)</f>
        <v/>
      </c>
      <c r="Q19" s="68">
        <f>IF(O19&gt;0,P19/O18,0)</f>
        <v/>
      </c>
      <c r="R19" s="15">
        <f>IF(O19&gt;0,(O19-O$10)/O$10,0)</f>
        <v/>
      </c>
      <c r="S19" s="18">
        <f>IF(O19&gt;0,(((O19*0.7)*Q19)+((K19*0.9)*M19)+((G19*0.65)*I19)+((C19*0.6)*E19))/(O19+K19+G19+C19),0)</f>
        <v/>
      </c>
      <c r="T19" s="121">
        <f>IF(O19&gt;0,(S19*200)+T18,0)</f>
        <v/>
      </c>
      <c r="U19" s="121">
        <f>T19</f>
        <v/>
      </c>
      <c r="V19" s="47">
        <f>IF(T19&gt;0,(T19-T18)/T18,0)</f>
        <v/>
      </c>
      <c r="W19" s="21">
        <f>IF(T19&gt;0,(T19-T$11)/T$11,0)</f>
        <v/>
      </c>
      <c r="X19" s="18">
        <f>IF(T19&gt;0,((Q19+M19+I19+E19)/4),0)</f>
        <v/>
      </c>
      <c r="Y19" s="123" t="n">
        <v>188733.57</v>
      </c>
      <c r="Z19" s="15" t="n">
        <v>2e-06</v>
      </c>
      <c r="AA19" s="21">
        <f>Z19-$V19</f>
        <v/>
      </c>
      <c r="AB19" s="548" t="n"/>
      <c r="AC19" s="122" t="n">
        <v>230.13</v>
      </c>
      <c r="AD19" s="68">
        <f>IF(AC19&gt;0,((AC19-AC18)/AC18),0)</f>
        <v/>
      </c>
      <c r="AE19" s="68">
        <f>IF(AC19&gt;0,AD19-$V19,0)</f>
        <v/>
      </c>
      <c r="AF19" s="68">
        <f>IF(AC19&gt;0,(AC19-AF$10)/AF$10,0)</f>
        <v/>
      </c>
      <c r="AG19" s="14" t="n"/>
      <c r="AH19" s="15">
        <f>IF(AC19&gt;0,(AC19-AC$10)/AC$10,0)</f>
        <v/>
      </c>
      <c r="AI19" s="548" t="n"/>
      <c r="AJ19" s="122" t="n">
        <v>21.52</v>
      </c>
      <c r="AK19" s="68">
        <f>IF(AJ19&gt;0,((AJ19-AJ18)/AJ18),0)</f>
        <v/>
      </c>
      <c r="AL19" s="68">
        <f>IF(AJ19&gt;0,AK19-$V19,0)</f>
        <v/>
      </c>
      <c r="AM19" s="68">
        <f>IF(AJ19&gt;0,(AJ19-AM$10)/AM$10,0)</f>
        <v/>
      </c>
      <c r="AN19" s="14" t="n"/>
      <c r="AO19" s="15">
        <f>IF(AJ19&gt;0,(AJ19-AJ$10)/AJ$10,0)</f>
        <v/>
      </c>
      <c r="AP19" s="548" t="n"/>
      <c r="AQ19" s="122" t="n">
        <v>21.75</v>
      </c>
      <c r="AR19" s="68">
        <f>IF(AQ19&gt;0,((AQ19-AQ18)/AQ18),0)</f>
        <v/>
      </c>
      <c r="AS19" s="68">
        <f>IF(AQ19&gt;0,AR19-$V19,0)</f>
        <v/>
      </c>
      <c r="AT19" s="68">
        <f>IF(AQ19&gt;0,(AQ19-AT$10)/AT$10,0)</f>
        <v/>
      </c>
      <c r="AU19" s="14" t="n"/>
      <c r="AV19" s="15">
        <f>IF(AQ19&gt;0,(AQ19-AQ$10)/AQ$10,0)</f>
        <v/>
      </c>
      <c r="AW19" s="548" t="n"/>
      <c r="AX19" s="122" t="n">
        <v>206.67</v>
      </c>
      <c r="AY19" s="68">
        <f>IF(AX19&gt;0,((AX19-AX18)/AX18),0)</f>
        <v/>
      </c>
      <c r="AZ19" s="68">
        <f>IF(AX19&gt;0,AY19-$V19,0)</f>
        <v/>
      </c>
      <c r="BA19" s="68">
        <f>IF(AX19&gt;0,(AX19-BA$10)/BA$10,0)</f>
        <v/>
      </c>
      <c r="BB19" s="14" t="n"/>
      <c r="BC19" s="15">
        <f>IF(AX19&gt;0,(AX19-AX$10)/AX$10,0)</f>
        <v/>
      </c>
      <c r="BD19" s="548" t="n"/>
      <c r="BE19" s="122" t="n">
        <v>75.23</v>
      </c>
      <c r="BF19" s="68">
        <f>IF(BE19&gt;0,((BE19-BE18)/BE18),0)</f>
        <v/>
      </c>
      <c r="BG19" s="68">
        <f>IF(BE19&gt;0,BF19-$V19,0)</f>
        <v/>
      </c>
      <c r="BH19" s="68" t="n"/>
      <c r="BI19" s="14" t="n"/>
      <c r="BJ19" s="15">
        <f>IF(BE19&gt;0,(BE19-BE$10)/BE$10,0)</f>
        <v/>
      </c>
      <c r="BK19" s="548" t="n"/>
      <c r="BL19" s="122" t="n">
        <v>68.84</v>
      </c>
      <c r="BM19" s="68">
        <f>IF(BL19&gt;0,((BL19-BL18)/BL18),0)</f>
        <v/>
      </c>
      <c r="BN19" s="68">
        <f>IF(BL19&gt;0,BM19-$V19,0)</f>
        <v/>
      </c>
      <c r="BO19" s="68">
        <f>IF(BL19&gt;0,(BL19-BO$10)/BO$10,0)</f>
        <v/>
      </c>
      <c r="BP19" s="14" t="n"/>
      <c r="BQ19" s="15">
        <f>IF(BL19&gt;0,(BL19-BL$10)/BL$10,0)</f>
        <v/>
      </c>
      <c r="BR19" s="548" t="n"/>
      <c r="BS19" s="122" t="n">
        <v>39.79</v>
      </c>
      <c r="BT19" s="68">
        <f>IF(BS19&gt;0,((BS19-BS18)/BS18),0)</f>
        <v/>
      </c>
      <c r="BU19" s="68">
        <f>IF(BS19&gt;0,BT19-$V19,0)</f>
        <v/>
      </c>
      <c r="BV19" s="68">
        <f>IF(BS19&gt;0,(BS19-BV$10)/BV$10,0)</f>
        <v/>
      </c>
      <c r="BW19" s="14" t="n"/>
      <c r="BX19" s="15">
        <f>IF(BS19&gt;0,(BS19-BS$10)/BS$10,0)</f>
        <v/>
      </c>
      <c r="BY19" s="548" t="n"/>
      <c r="BZ19" s="122" t="n"/>
      <c r="CA19" s="68">
        <f>IF(BZ19&gt;0,((BZ19-BZ18)/BZ18),0)</f>
        <v/>
      </c>
      <c r="CB19" s="68">
        <f>IF(BZ19&gt;0,CA19-$V19,0)</f>
        <v/>
      </c>
      <c r="CC19" s="68">
        <f>IF(BZ19&gt;0,(BZ19-CC$10)/CC$10,0)</f>
        <v/>
      </c>
      <c r="CD19" s="14" t="n"/>
      <c r="CE19" s="15">
        <f>IF(BZ19&gt;0,(BZ19-BZ$10)/BZ$10,0)</f>
        <v/>
      </c>
      <c r="CF19" s="548" t="n"/>
      <c r="CG19" s="122" t="n">
        <v>35.38</v>
      </c>
      <c r="CH19" s="68">
        <f>IF(CG19&gt;0,((CG19-CG18)/CG18),0)</f>
        <v/>
      </c>
      <c r="CI19" s="68">
        <f>IF(CG19&gt;0,CH19-$V19,0)</f>
        <v/>
      </c>
      <c r="CJ19" s="68">
        <f>IF(CG19&gt;0,(CG19-CJ$10)/CJ$10,0)</f>
        <v/>
      </c>
      <c r="CK19" s="14" t="n"/>
      <c r="CL19" s="15">
        <f>IF(CG19&gt;0,(CG19-CG$10)/CG$10,0)</f>
        <v/>
      </c>
      <c r="CM19" s="548" t="n"/>
      <c r="CN19" s="122" t="n">
        <v>34.14</v>
      </c>
      <c r="CO19" s="68">
        <f>IF(CN19&gt;0,((CN19-CN18)/CN18),0)</f>
        <v/>
      </c>
      <c r="CP19" s="68">
        <f>IF(CN19&gt;0,CO19-$V19,0)</f>
        <v/>
      </c>
      <c r="CQ19" s="68">
        <f>IF(CN19&gt;0,(CN19-CQ$10)/CQ$10,0)</f>
        <v/>
      </c>
      <c r="CR19" s="14" t="n"/>
      <c r="CS19" s="15">
        <f>IF(CN19&gt;0,(CN19-CN$10)/CN$10,0)</f>
        <v/>
      </c>
      <c r="CT19" s="548" t="n"/>
      <c r="CU19" s="122" t="n">
        <v>38.27</v>
      </c>
      <c r="CV19" s="68">
        <f>IF(CU19&gt;0,((CU19-CU18)/CU18),0)</f>
        <v/>
      </c>
      <c r="CW19" s="68">
        <f>IF(CU19&gt;0,CV19-$V19,0)</f>
        <v/>
      </c>
      <c r="CX19" s="68">
        <f>IF(CU19&gt;0,(CU19-CX$10)/CX$10,0)</f>
        <v/>
      </c>
      <c r="CY19" s="14" t="n"/>
      <c r="CZ19" s="15">
        <f>IF(CU19&gt;0,(CU19-CU$10)/CU$10,0)</f>
        <v/>
      </c>
      <c r="DA19" s="548" t="n"/>
      <c r="DB19" s="122" t="n">
        <v>21.01</v>
      </c>
      <c r="DC19" s="68">
        <f>IF(DB19&gt;0,((DB19-DB18)/DB18),0)</f>
        <v/>
      </c>
      <c r="DD19" s="68">
        <f>IF(DB19&gt;0,DC19-$V19,0)</f>
        <v/>
      </c>
      <c r="DE19" s="68">
        <f>IF(DB19&gt;0,(DB19-DE$10)/DE$10,0)</f>
        <v/>
      </c>
      <c r="DF19" s="14" t="n"/>
      <c r="DG19" s="15">
        <f>IF(DB19&gt;0,(DB19-DB$10)/DB$10,0)</f>
        <v/>
      </c>
      <c r="DH19" s="548" t="n"/>
      <c r="DI19" s="122" t="n">
        <v>42.54</v>
      </c>
      <c r="DJ19" s="68">
        <f>IF(DI19&gt;0,((DI19-DI18)/DI18),0)</f>
        <v/>
      </c>
      <c r="DK19" s="68">
        <f>IF(DI19&gt;0,DJ19-$V19,0)</f>
        <v/>
      </c>
      <c r="DL19" s="68">
        <f>IF(DI19&gt;0,(DI19-DL$10)/DL$10,0)</f>
        <v/>
      </c>
      <c r="DM19" s="14" t="n"/>
      <c r="DN19" s="15">
        <f>IF(DI19&gt;0,(DI19-DI$10)/DI$10,0)</f>
        <v/>
      </c>
      <c r="DO19" s="548" t="n"/>
      <c r="DP19" s="122" t="n">
        <v>38.1</v>
      </c>
      <c r="DQ19" s="68">
        <f>IF(DP19&gt;0,((DP19-DP18)/DP18),0)</f>
        <v/>
      </c>
      <c r="DR19" s="68">
        <f>IF(DP19&gt;0,DQ19-$V19,0)</f>
        <v/>
      </c>
      <c r="DS19" s="68" t="n"/>
      <c r="DT19" s="14" t="n"/>
      <c r="DU19" s="15">
        <f>IF(DP19&gt;0,(DP19-DP$10)/DP$10,0)</f>
        <v/>
      </c>
      <c r="DV19" s="18" t="n"/>
      <c r="DW19" s="122" t="n">
        <v>34.38</v>
      </c>
      <c r="DX19" s="68">
        <f>IF(DW19&gt;0,((DW19-DW18)/DW18),0)</f>
        <v/>
      </c>
      <c r="DY19" s="68">
        <f>IF(DW19&gt;0,DX19-$V19,0)</f>
        <v/>
      </c>
      <c r="DZ19" s="68">
        <f>IF(DW19&gt;0,(DW19-DZ$10)/DZ$10,0)</f>
        <v/>
      </c>
      <c r="EA19" s="14" t="n"/>
      <c r="EB19" s="15">
        <f>IF(DW19&gt;0,(DW19-DW$10)/DW$10,0)</f>
        <v/>
      </c>
      <c r="EC19" s="548" t="n"/>
      <c r="ED19" s="122" t="n">
        <v>37.11</v>
      </c>
      <c r="EE19" s="68">
        <f>IF(ED19&gt;0,((ED19-ED18)/ED18),0)</f>
        <v/>
      </c>
      <c r="EF19" s="68">
        <f>IF(ED19&gt;0,EE19-$V19,0)</f>
        <v/>
      </c>
      <c r="EG19" s="68">
        <f>IF(ED19&gt;0,(ED19-EG$10)/EG$10,0)</f>
        <v/>
      </c>
      <c r="EH19" s="14" t="n"/>
      <c r="EI19" s="15">
        <f>IF(ED19&gt;0,(ED19-ED$10)/ED$10,0)</f>
        <v/>
      </c>
      <c r="EJ19" s="548" t="n"/>
      <c r="EK19" s="122" t="n">
        <v>113.93</v>
      </c>
      <c r="EL19" s="68">
        <f>IF(EK19&gt;0,((EK19-EK18)/EK18),0)</f>
        <v/>
      </c>
      <c r="EM19" s="68">
        <f>IF(EK19&gt;0,EL19-$V19,0)</f>
        <v/>
      </c>
      <c r="EN19" s="68">
        <f>IF(EK19&gt;0,(EK19-EN$10)/EN$10,0)</f>
        <v/>
      </c>
      <c r="EO19" s="14" t="n"/>
      <c r="EP19" s="15">
        <f>IF(EK19&gt;0,(EK19-EK$10)/EK$10,0)</f>
        <v/>
      </c>
      <c r="ER19" s="122" t="n">
        <v>38.66</v>
      </c>
      <c r="ES19" s="68">
        <f>IF(ER19&gt;0,((ER19-ER18)/ER18),0)</f>
        <v/>
      </c>
      <c r="ET19" s="68">
        <f>IF(ER19&gt;0,ES19-$V19,0)</f>
        <v/>
      </c>
      <c r="EU19" s="68">
        <f>IF(ER19&gt;0,(ER19-EU$10)/EU$10,0)</f>
        <v/>
      </c>
      <c r="EV19" s="14" t="n"/>
      <c r="EW19" s="15">
        <f>IF(ER19&gt;0,(ER19-ER$10)/ER$10,0)</f>
        <v/>
      </c>
      <c r="EY19" s="122" t="n">
        <v>26.36</v>
      </c>
      <c r="EZ19" s="68">
        <f>IF(EY19&gt;0,((EY19-EY18)/EY18),0)</f>
        <v/>
      </c>
      <c r="FA19" s="68">
        <f>IF(EY19&gt;0,EZ19-$V19,0)</f>
        <v/>
      </c>
      <c r="FB19" s="68" t="n"/>
      <c r="FC19" s="14" t="n"/>
      <c r="FD19" s="15">
        <f>IF(EY19&gt;0,(EY19-EY$10)/EY$10,0)</f>
        <v/>
      </c>
      <c r="FF19" s="122" t="n">
        <v>61.07</v>
      </c>
      <c r="FG19" s="68">
        <f>IF(FF19&gt;0,((FF19-FF18)/FF18),0)</f>
        <v/>
      </c>
      <c r="FH19" s="68">
        <f>IF(FF19&gt;0,FG19-$V19,0)</f>
        <v/>
      </c>
      <c r="FI19" s="68">
        <f>IF(FF19&gt;0,(FF19-FI$10)/FI$10,0)</f>
        <v/>
      </c>
      <c r="FJ19" s="14" t="n"/>
      <c r="FK19" s="15">
        <f>IF(FF19&gt;0,(FF19-FF$10)/FF$10,0)</f>
        <v/>
      </c>
      <c r="FL19" s="548" t="n"/>
      <c r="FM19" s="122" t="n">
        <v>184.26</v>
      </c>
      <c r="FN19" s="68">
        <f>IF(FM19&gt;0,((FM19-FM18)/FM18),0)</f>
        <v/>
      </c>
      <c r="FO19" s="68">
        <f>IF(FM19&gt;0,FN19-$V19,0)</f>
        <v/>
      </c>
      <c r="FP19" s="68">
        <f>IF(FM19&gt;0,(FM19-FP$10)/FP$10,0)</f>
        <v/>
      </c>
      <c r="FQ19" s="14" t="n"/>
      <c r="FR19" s="15">
        <f>IF(FM19&gt;0,(FM19-FM$10)/FM$10,0)</f>
        <v/>
      </c>
      <c r="FS19" s="548" t="n"/>
      <c r="FT19" s="122" t="n">
        <v>90.75</v>
      </c>
      <c r="FU19" s="68">
        <f>IF(FT19&gt;0,((FT19-FT18)/FT18),0)</f>
        <v/>
      </c>
      <c r="FV19" s="68">
        <f>IF(FT19&gt;0,FU19-$V19,0)</f>
        <v/>
      </c>
      <c r="FW19" s="68">
        <f>IF(FT19&gt;0,(FT19-FW$10)/FW$10,0)</f>
        <v/>
      </c>
      <c r="FX19" s="14" t="n"/>
      <c r="FY19" s="15">
        <f>IF(FT19&gt;0,(FT19-FT$10)/FT$10,0)</f>
        <v/>
      </c>
      <c r="FZ19" s="548" t="n"/>
      <c r="GA19" s="122" t="n">
        <v>17.3</v>
      </c>
      <c r="GB19" s="68">
        <f>IF(GA19&gt;0,((GA19-GA18)/GA18),0)</f>
        <v/>
      </c>
      <c r="GC19" s="68">
        <f>IF(GA19&gt;0,GB19-$V19,0)</f>
        <v/>
      </c>
      <c r="GD19" s="68" t="n"/>
      <c r="GE19" s="14" t="n"/>
      <c r="GF19" s="15">
        <f>IF(GA19&gt;0,(GA19-GA$10)/GA$10,0)</f>
        <v/>
      </c>
      <c r="GG19" s="18" t="n"/>
      <c r="GH19" s="122" t="n">
        <v>18.53</v>
      </c>
      <c r="GI19" s="68">
        <f>IF(GH19&gt;0,((GH19-GH18)/GH18),0)</f>
        <v/>
      </c>
      <c r="GJ19" s="68">
        <f>IF(GH19&gt;0,GI19-$V19,0)</f>
        <v/>
      </c>
      <c r="GK19" s="68">
        <f>IF(GH19&gt;0,(GH19-GK$10)/GK$10,0)</f>
        <v/>
      </c>
      <c r="GL19" s="14" t="n"/>
      <c r="GM19" s="15">
        <f>IF(GH19&gt;0,(GH19-GH$10)/GH$10,0)</f>
        <v/>
      </c>
      <c r="GO19" s="122" t="n">
        <v>27.94</v>
      </c>
      <c r="GP19" s="68">
        <f>IF(GO19&gt;0,((GO19-GO18)/GO18),0)</f>
        <v/>
      </c>
      <c r="GQ19" s="68">
        <f>IF(GO19&gt;0,GP19-$V19,0)</f>
        <v/>
      </c>
      <c r="GR19" s="68" t="n"/>
      <c r="GS19" s="14" t="n"/>
      <c r="GT19" s="15">
        <f>IF(GO19&gt;0,(GO19-GO$10)/GO$10,0)</f>
        <v/>
      </c>
      <c r="GV19" s="122" t="n">
        <v>14.06</v>
      </c>
      <c r="GW19" s="68">
        <f>IF(GV19&gt;0,((GV19-GV18)/GV18),0)</f>
        <v/>
      </c>
      <c r="GX19" s="68">
        <f>IF(GV19&gt;0,GW19-$V19,0)</f>
        <v/>
      </c>
      <c r="GY19" s="68">
        <f>IF(GV19&gt;0,(GV19-GY$10)/GY$10,0)</f>
        <v/>
      </c>
      <c r="GZ19" s="14" t="n"/>
      <c r="HA19" s="15">
        <f>IF(GV19&gt;0,(GV19-GV$10)/GV$10,0)</f>
        <v/>
      </c>
      <c r="HD19" s="122" t="n">
        <v>428.22</v>
      </c>
      <c r="HE19" s="68">
        <f>IF(HD19&gt;0,((HD19-HD18)/HD18),0)</f>
        <v/>
      </c>
      <c r="HF19" s="68">
        <f>IF(HD19&gt;0,HE19-$V19,0)</f>
        <v/>
      </c>
      <c r="HG19" s="68">
        <f>IF(HD19&gt;0,(HD19-HG$10)/HG$10,0)</f>
        <v/>
      </c>
      <c r="HH19" s="14" t="n"/>
      <c r="HI19" s="15">
        <f>IF(HD19&gt;0,(HD19-HD$10)/HD$10,0)</f>
        <v/>
      </c>
      <c r="HK19" s="122" t="n">
        <v>34.05</v>
      </c>
      <c r="HL19" s="68">
        <f>IF(HK19&gt;0,((HK19-HK18)/HK18),0)</f>
        <v/>
      </c>
      <c r="HM19" s="68">
        <f>IF(HK19&gt;0,HL19-$V19,0)</f>
        <v/>
      </c>
      <c r="HN19" s="68">
        <f>IF(HK19&gt;0,(HK19-HN$10)/HN$10,0)</f>
        <v/>
      </c>
      <c r="HO19" s="14" t="n"/>
      <c r="HP19" s="15">
        <f>IF(HK19&gt;0,(HK19-HK$10)/HK$10,0)</f>
        <v/>
      </c>
      <c r="HR19" s="122" t="n">
        <v>111.51</v>
      </c>
      <c r="HS19" s="68">
        <f>IF(HR19&gt;0,((HR19-HR18)/HR18),0)</f>
        <v/>
      </c>
      <c r="HT19" s="68">
        <f>IF(HR19&gt;0,HS19-$V19,0)</f>
        <v/>
      </c>
      <c r="HU19" s="68">
        <f>IF(HR19&gt;0,(HR19-HU$10)/HU$10,0)</f>
        <v/>
      </c>
      <c r="HV19" s="14" t="n"/>
      <c r="HW19" s="15">
        <f>IF(HR19&gt;0,(HR19-HR$10)/HR$10,0)</f>
        <v/>
      </c>
      <c r="HY19" s="122" t="n">
        <v>136.24</v>
      </c>
      <c r="HZ19" s="68">
        <f>IF(HY19&gt;0,((HY19-HY18)/HY18),0)</f>
        <v/>
      </c>
      <c r="IA19" s="68">
        <f>IF(HY19&gt;0,HZ19-$V19,0)</f>
        <v/>
      </c>
      <c r="IB19" s="68">
        <f>IF(HY19&gt;0,(HY19-IB$10)/IB$10,0)</f>
        <v/>
      </c>
      <c r="IC19" s="14" t="n"/>
      <c r="ID19" s="15">
        <f>IF(HY19&gt;0,(HY19-HY$10)/HY$10,0)</f>
        <v/>
      </c>
      <c r="IF19" s="122" t="n">
        <v>228</v>
      </c>
      <c r="IG19" s="68">
        <f>IF(IF19&gt;0,((IF19-IF18)/IF18),0)</f>
        <v/>
      </c>
      <c r="IH19" s="68">
        <f>IF(IF19&gt;0,IG19-$V19,0)</f>
        <v/>
      </c>
      <c r="II19" s="68">
        <f>IF(IF19&gt;0,(IF19-II$10)/II$10,0)</f>
        <v/>
      </c>
      <c r="IJ19" s="14" t="n"/>
      <c r="IK19" s="15">
        <f>IF(IF19&gt;0,(IF19-IF$10)/IF$10,0)</f>
        <v/>
      </c>
      <c r="IM19" s="122" t="n">
        <v>197.16</v>
      </c>
      <c r="IN19" s="68">
        <f>IF(IM19&gt;0,((IM19-IM18)/IM18),0)</f>
        <v/>
      </c>
      <c r="IO19" s="68">
        <f>IF(IM19&gt;0,IN19-$V19,0)</f>
        <v/>
      </c>
      <c r="IP19" s="68">
        <f>IF(IM19&gt;0,(IM19-IP$10)/IP$10,0)</f>
        <v/>
      </c>
      <c r="IQ19" s="14" t="n"/>
      <c r="IR19" s="15">
        <f>IF(IM19&gt;0,(IM19-IM$10)/IM$10,0)</f>
        <v/>
      </c>
      <c r="IT19" s="122" t="n">
        <v>49.67</v>
      </c>
      <c r="IU19" s="68">
        <f>IF(IT19&gt;0,((IT19-IT18)/IT18),0)</f>
        <v/>
      </c>
      <c r="IV19" s="68">
        <f>IF(IT19&gt;0,IU19-$V19,0)</f>
        <v/>
      </c>
      <c r="IW19" s="68">
        <f>IF(IT19&gt;0,(IT19-IW$10)/IW$10,0)</f>
        <v/>
      </c>
      <c r="IX19" s="14" t="n"/>
      <c r="IY19" s="15">
        <f>IF(IT19&gt;0,(IT19-IT$10)/IT$10,0)</f>
        <v/>
      </c>
      <c r="JA19" s="122" t="n">
        <v>617.12</v>
      </c>
      <c r="JB19" s="68">
        <f>IF(JA19&gt;0,((JA19-JA18)/JA18),0)</f>
        <v/>
      </c>
      <c r="JC19" s="68">
        <f>IF(JA19&gt;0,JB19-$V19,0)</f>
        <v/>
      </c>
      <c r="JD19" s="68">
        <f>IF(JA19&gt;0,(JA19-JD$10)/JD$10,0)</f>
        <v/>
      </c>
      <c r="JE19" s="14" t="n"/>
      <c r="JF19" s="15">
        <f>IF(JA19&gt;0,(JA19-JA$10)/JA$10,0)</f>
        <v/>
      </c>
      <c r="JH19" s="122" t="n">
        <v>426.31</v>
      </c>
      <c r="JI19" s="68">
        <f>IF(JH19&gt;0,((JH19-JH18)/JH18),0)</f>
        <v/>
      </c>
      <c r="JJ19" s="68">
        <f>IF(JH19&gt;0,JI19-$V19,0)</f>
        <v/>
      </c>
      <c r="JK19" s="68">
        <f>IF(JH19&gt;0,(JH19-JK$10)/JK$10,0)</f>
        <v/>
      </c>
      <c r="JL19" s="14" t="n"/>
      <c r="JM19" s="15">
        <f>IF(JH19&gt;0,(JH19-JH$10)/JH$10,0)</f>
        <v/>
      </c>
      <c r="JO19" s="122" t="n">
        <v>10.79</v>
      </c>
      <c r="JP19" s="68">
        <f>IF(JO19&gt;0,((JO19-JO18)/JO18),0)</f>
        <v/>
      </c>
      <c r="JQ19" s="68">
        <f>IF(JO19&gt;0,JP19-$V19,0)</f>
        <v/>
      </c>
      <c r="JR19" s="68">
        <f>IF(JO19&gt;0,(JO19-JR$10)/JR$10,0)</f>
        <v/>
      </c>
      <c r="JS19" s="14" t="n"/>
      <c r="JT19" s="15">
        <f>IF(JO19&gt;0,(JO19-JO$10)/JO$10,0)</f>
        <v/>
      </c>
      <c r="JV19" s="122" t="n">
        <v>1.95</v>
      </c>
      <c r="JW19" s="68">
        <f>IF(JV19&gt;0,((JV19-JV18)/JV18),0)</f>
        <v/>
      </c>
      <c r="JX19" s="68">
        <f>IF(JV19&gt;0,JW19-$V19,0)</f>
        <v/>
      </c>
      <c r="JY19" s="68">
        <f>IF(JV19&gt;0,(JV19-JY$10)/JY$10,0)</f>
        <v/>
      </c>
      <c r="JZ19" s="14" t="n"/>
      <c r="KA19" s="15">
        <f>IF(JV19&gt;0,(JV19-JV$10)/JV$10,0)</f>
        <v/>
      </c>
      <c r="KC19" s="122" t="n">
        <v>24.44</v>
      </c>
      <c r="KD19" s="68">
        <f>IF(KC19&gt;0,((KC19-KC18)/KC18),0)</f>
        <v/>
      </c>
      <c r="KE19" s="68">
        <f>IF(KC19&gt;0,KD19-$V19,0)</f>
        <v/>
      </c>
      <c r="KF19" s="68">
        <f>IF(KC19&gt;0,(KC19-KF$10)/KF$10,0)</f>
        <v/>
      </c>
      <c r="KG19" s="14" t="n"/>
      <c r="KH19" s="15">
        <f>IF(KC19&gt;0,(KC19-KC$10)/KC$10,0)</f>
        <v/>
      </c>
      <c r="KI19" s="18" t="n"/>
      <c r="KJ19" s="122" t="n">
        <v>75.48</v>
      </c>
      <c r="KK19" s="68">
        <f>IF(KJ19&gt;0,((KJ19-KJ18)/KJ18),0)</f>
        <v/>
      </c>
      <c r="KL19" s="68">
        <f>IF(KJ19&gt;0,KK19-$V19,0)</f>
        <v/>
      </c>
      <c r="KM19" s="68">
        <f>IF(KJ19&gt;0,(KJ19-KM$10)/KM$10,0)</f>
        <v/>
      </c>
      <c r="KN19" s="14" t="n"/>
      <c r="KO19" s="15">
        <f>IF(KJ19&gt;0,(KJ19-KJ$10)/KJ$10,0)</f>
        <v/>
      </c>
      <c r="KQ19" s="122" t="n">
        <v>1.09</v>
      </c>
      <c r="KR19" s="68">
        <f>IF(KQ19&gt;0,((KQ19-KQ18)/KQ18),0)</f>
        <v/>
      </c>
      <c r="KS19" s="68">
        <f>IF(KQ19&gt;0,KR19-$V19,0)</f>
        <v/>
      </c>
      <c r="KT19" s="68">
        <f>IF(KQ19&gt;0,(KQ19-KT$10)/KT$10,0)</f>
        <v/>
      </c>
      <c r="KU19" s="14" t="n"/>
      <c r="KV19" s="15">
        <f>IF(KQ19&gt;0,(KQ19-KQ$10)/KQ$10,0)</f>
        <v/>
      </c>
      <c r="KW19" s="18" t="n"/>
      <c r="KX19" s="122" t="n">
        <v>26.77</v>
      </c>
      <c r="KY19" s="68">
        <f>IF(KX19&gt;0,((KX19-KX18)/KX18),0)</f>
        <v/>
      </c>
      <c r="KZ19" s="68">
        <f>IF(KX19&gt;0,KY19-$V19,0)</f>
        <v/>
      </c>
      <c r="LA19" s="68">
        <f>IF(KX19&gt;0,(KX19-LA$10)/LA$10,0)</f>
        <v/>
      </c>
      <c r="LB19" s="14" t="n"/>
      <c r="LC19" s="15">
        <f>IF(KX19&gt;0,(KX19-KX$10)/KX$10,0)</f>
        <v/>
      </c>
      <c r="LD19" s="18" t="n"/>
      <c r="LE19" s="122" t="n">
        <v>52.44</v>
      </c>
      <c r="LF19" s="68">
        <f>IF(LE19&gt;0,((LE19-LE18)/LE18),0)</f>
        <v/>
      </c>
      <c r="LG19" s="68">
        <f>IF(LE19&gt;0,LF19-$V19,0)</f>
        <v/>
      </c>
      <c r="LH19" s="68">
        <f>IF(LE19&gt;0,(LE19-LH$10)/LH$10,0)</f>
        <v/>
      </c>
      <c r="LI19" s="14" t="n"/>
      <c r="LJ19" s="15">
        <f>IF(LE19&gt;0,(LE19-LE$10)/LE$10,0)</f>
        <v/>
      </c>
      <c r="LL19" s="122" t="n">
        <v>84.34</v>
      </c>
      <c r="LM19" s="68">
        <f>IF(LL19&gt;0,((LL19-LL18)/LL18),0)</f>
        <v/>
      </c>
      <c r="LN19" s="68">
        <f>IF(LL19&gt;0,LM19-$V19,0)</f>
        <v/>
      </c>
      <c r="LO19" s="68">
        <f>IF(LL19&gt;0,(LL19-LO$10)/LO$10,0)</f>
        <v/>
      </c>
      <c r="LP19" s="14" t="n"/>
      <c r="LQ19" s="15">
        <f>IF(LL19&gt;0,(LL19-LL$10)/LL$10,0)</f>
        <v/>
      </c>
      <c r="LS19" s="122" t="n">
        <v>10.63</v>
      </c>
      <c r="LT19" s="68">
        <f>IF(LS19&gt;0,((LS19-LS18)/LS18),0)</f>
        <v/>
      </c>
      <c r="LU19" s="68">
        <f>IF(LS19&gt;0,LT19-$V19,0)</f>
        <v/>
      </c>
      <c r="LV19" s="68" t="n"/>
      <c r="LW19" s="14" t="n"/>
      <c r="LX19" s="15">
        <f>IF(LS19&gt;0,(LS19-LS$10)/LS$10,0)</f>
        <v/>
      </c>
      <c r="LZ19" s="122" t="n">
        <v>14.18</v>
      </c>
      <c r="MA19" s="68">
        <f>IF(LZ19&gt;0,((LZ19-LZ18)/LZ18),0)</f>
        <v/>
      </c>
      <c r="MB19" s="68">
        <f>IF(LZ19&gt;0,MA19-$V19,0)</f>
        <v/>
      </c>
      <c r="MC19" s="68">
        <f>IF(LZ19&gt;0,(LZ19-MC$10)/MC$10,0)</f>
        <v/>
      </c>
      <c r="MD19" s="14" t="n"/>
      <c r="ME19" s="15">
        <f>IF(LZ19&gt;0,(LZ19-LZ$10)/LZ$10,0)</f>
        <v/>
      </c>
      <c r="MG19" s="122" t="n">
        <v>24.17</v>
      </c>
      <c r="MH19" s="68">
        <f>IF(MG19&gt;0,((MG19-MG18)/MG18),0)</f>
        <v/>
      </c>
      <c r="MI19" s="68">
        <f>IF(MG19&gt;0,MH19-$V19,0)</f>
        <v/>
      </c>
      <c r="MJ19" s="68">
        <f>IF(MG19&gt;0,(MG19-MJ$10)/MJ$10,0)</f>
        <v/>
      </c>
      <c r="MK19" s="14" t="n"/>
      <c r="ML19" s="15">
        <f>IF(MG19&gt;0,(MG19-MG$10)/MG$10,0)</f>
        <v/>
      </c>
      <c r="MN19" s="122" t="n">
        <v>118.51</v>
      </c>
      <c r="MO19" s="68">
        <f>IF(MN19&gt;0,((MN19-MN18)/MN18),0)</f>
        <v/>
      </c>
      <c r="MP19" s="68">
        <f>IF(MN19&gt;0,MO19-$V19,0)</f>
        <v/>
      </c>
      <c r="MQ19" s="68">
        <f>IF(MN19&gt;0,(MN19-MQ$10)/MQ$10,0)</f>
        <v/>
      </c>
      <c r="MR19" s="14" t="n"/>
      <c r="MS19" s="15">
        <f>IF(MN19&gt;0,(MN19-MN$10)/MN$10,0)</f>
        <v/>
      </c>
      <c r="MU19" s="122" t="n">
        <v>11.4</v>
      </c>
      <c r="MV19" s="68">
        <f>IF(MU19&gt;0,((MU19-MU18)/MU18),0)</f>
        <v/>
      </c>
      <c r="MW19" s="68">
        <f>IF(MU19&gt;0,MV19-$V19,0)</f>
        <v/>
      </c>
      <c r="MX19" s="68">
        <f>IF(MU19&gt;0,(MU19-MX$10)/MX$10,0)</f>
        <v/>
      </c>
      <c r="MY19" s="14" t="n"/>
      <c r="MZ19" s="15">
        <f>IF(MU19&gt;0,(MU19-MU$10)/MU$10,0)</f>
        <v/>
      </c>
      <c r="NB19" s="122" t="n">
        <v>180.29</v>
      </c>
      <c r="NC19" s="68">
        <f>IF(NB19&gt;0,((NB19-NB18)/NB18),0)</f>
        <v/>
      </c>
      <c r="ND19" s="68">
        <f>IF(NB19&gt;0,NC19-$V19,0)</f>
        <v/>
      </c>
      <c r="NE19" s="68">
        <f>IF(NB19&gt;0,(NB19-NE$10)/NE$10,0)</f>
        <v/>
      </c>
      <c r="NF19" s="14" t="n"/>
      <c r="NG19" s="15">
        <f>IF(NB19&gt;0,(NB19-NB$10)/NB$10,0)</f>
        <v/>
      </c>
      <c r="NI19" s="122" t="n">
        <v>5.4</v>
      </c>
      <c r="NJ19" s="68">
        <f>IF(NI19&gt;0,((NI19-NI18)/NI18),0)</f>
        <v/>
      </c>
      <c r="NK19" s="68">
        <f>IF(NI19&gt;0,NJ19-$V19,0)</f>
        <v/>
      </c>
      <c r="NL19" s="68">
        <f>IF(NI19&gt;0,(NI19-NL$10)/NL$10,0)</f>
        <v/>
      </c>
      <c r="NM19" s="14" t="n"/>
      <c r="NN19" s="15">
        <f>IF(NI19&gt;0,(NI19-NI$10)/NI$10,0)</f>
        <v/>
      </c>
      <c r="NP19" s="122" t="n">
        <v>387.03</v>
      </c>
      <c r="NQ19" s="68">
        <f>IF(NP19&gt;0,((NP19-NP18)/NP18),0)</f>
        <v/>
      </c>
      <c r="NR19" s="68">
        <f>IF(NP19&gt;0,NQ19-$V19,0)</f>
        <v/>
      </c>
      <c r="NS19" s="68">
        <f>IF(NP19&gt;0,(NP19-NS$10)/NS$10,0)</f>
        <v/>
      </c>
      <c r="NT19" s="14" t="n"/>
      <c r="NU19" s="15">
        <f>IF(NP19&gt;0,(NP19-NP$10)/NP$10,0)</f>
        <v/>
      </c>
      <c r="NW19" s="122" t="n">
        <v>195.55</v>
      </c>
      <c r="NX19" s="68">
        <f>IF(NW19&gt;0,((NW19-NW18)/NW18),0)</f>
        <v/>
      </c>
      <c r="NY19" s="68">
        <f>IF(NW19&gt;0,NX19-$V19,0)</f>
        <v/>
      </c>
      <c r="NZ19" s="68">
        <f>IF(NW19&gt;0,(NW19-NZ$10)/NZ$10,0)</f>
        <v/>
      </c>
      <c r="OA19" s="14" t="n"/>
      <c r="OB19" s="15">
        <f>IF(NW19&gt;0,(NW19-NW$10)/NW$10,0)</f>
        <v/>
      </c>
      <c r="OD19" s="122" t="n">
        <v>1.57</v>
      </c>
      <c r="OE19" s="68">
        <f>IF(OD19&gt;0,((OD19-OD18)/OD18),0)</f>
        <v/>
      </c>
      <c r="OF19" s="68">
        <f>IF(OD19&gt;0,OE19-$V19,0)</f>
        <v/>
      </c>
      <c r="OG19" s="68">
        <f>IF(OD19&gt;0,(OD19-OG$10)/OG$10,0)</f>
        <v/>
      </c>
      <c r="OH19" s="14" t="n"/>
      <c r="OI19" s="15">
        <f>IF(OD19&gt;0,(OD19-OD$10)/OD$10,0)</f>
        <v/>
      </c>
      <c r="OK19" s="122" t="n">
        <v>73.62</v>
      </c>
      <c r="OL19" s="68">
        <f>IF(OK19&gt;0,((OK19-OK18)/OK18),0)</f>
        <v/>
      </c>
      <c r="OM19" s="68">
        <f>IF(OK19&gt;0,OL19-$V19,0)</f>
        <v/>
      </c>
      <c r="ON19" s="68">
        <f>IF(OK19&gt;0,(OK19-ON$10)/ON$10,0)</f>
        <v/>
      </c>
      <c r="OO19" s="14" t="n"/>
      <c r="OP19" s="15">
        <f>IF(OK19&gt;0,(OK19-OK$10)/OK$10,0)</f>
        <v/>
      </c>
      <c r="OR19" s="122" t="n">
        <v>1.3</v>
      </c>
      <c r="OS19" s="68">
        <f>IF(OR19&gt;0,((OR19-OR18)/OR18),0)</f>
        <v/>
      </c>
      <c r="OT19" s="68">
        <f>IF(OR19&gt;0,OS19-$V19,0)</f>
        <v/>
      </c>
      <c r="OU19" s="68">
        <f>IF(OR19&gt;0,(OR19-OU$10)/OU$10,0)</f>
        <v/>
      </c>
      <c r="OV19" s="14" t="n"/>
      <c r="OW19" s="15">
        <f>IF(OR19&gt;0,(OR19-OR$10)/OR$10,0)</f>
        <v/>
      </c>
      <c r="OY19" s="122" t="n">
        <v>117.89</v>
      </c>
      <c r="OZ19" s="68">
        <f>IF(OY19&gt;0,((OY19-OY18)/OY18),0)</f>
        <v/>
      </c>
      <c r="PA19" s="68">
        <f>IF(OY19&gt;0,OZ19-$V19,0)</f>
        <v/>
      </c>
      <c r="PB19" s="68">
        <f>IF(OY19&gt;0,(OY19-PB$10)/PB$10,0)</f>
        <v/>
      </c>
      <c r="PC19" s="14" t="n"/>
      <c r="PD19" s="15">
        <f>IF(OY19&gt;0,(OY19-OY$10)/OY$10,0)</f>
        <v/>
      </c>
      <c r="PE19" s="18" t="n"/>
      <c r="PF19" s="122" t="n">
        <v>212.97</v>
      </c>
      <c r="PG19" s="68">
        <f>IF(PF19&gt;0,((PF19-PF18)/PF18),0)</f>
        <v/>
      </c>
      <c r="PH19" s="68">
        <f>IF(PF19&gt;0,PG19-$V19,0)</f>
        <v/>
      </c>
      <c r="PI19" s="68">
        <f>IF(PF19&gt;0,(PF19-PI$10)/PI$10,0)</f>
        <v/>
      </c>
      <c r="PJ19" s="14" t="n"/>
      <c r="PK19" s="15">
        <f>IF(PF19&gt;0,(PF19-PF$10)/PF$10,0)</f>
        <v/>
      </c>
      <c r="PM19" s="122" t="n"/>
      <c r="PN19" s="68">
        <f>IF(PM19&gt;0,((PM19-PM18)/PM18),0)</f>
        <v/>
      </c>
      <c r="PO19" s="68">
        <f>PN19-$V19</f>
        <v/>
      </c>
      <c r="PP19" s="68">
        <f>IF(PM19&gt;0,(PM19-PP$10)/PP$10,0)</f>
        <v/>
      </c>
      <c r="PQ19" s="14" t="n"/>
      <c r="PR19" s="15">
        <f>IF(PM19&gt;0,(PM19-PM$10)/PM$10,0)</f>
        <v/>
      </c>
      <c r="PT19" s="122" t="n">
        <v>5.17</v>
      </c>
      <c r="PU19" s="68">
        <f>IF(PT19&gt;0,((PT19-PT18)/PT18),0)</f>
        <v/>
      </c>
      <c r="PV19" s="68">
        <f>IF(PT19&gt;0,PU19-$V19,0)</f>
        <v/>
      </c>
      <c r="PW19" s="68">
        <f>IF(PT19&gt;0,(PT19-PW$10)/PW$10,0)</f>
        <v/>
      </c>
      <c r="PX19" s="14" t="n"/>
      <c r="PY19" s="15">
        <f>IF(PT19&gt;0,(PT19-PT$10)/PT$10,0)</f>
        <v/>
      </c>
      <c r="QA19" s="122" t="n">
        <v>174.28</v>
      </c>
      <c r="QB19" s="68">
        <f>IF(QA19&gt;0,((QA19-QA18)/QA18),0)</f>
        <v/>
      </c>
      <c r="QC19" s="68">
        <f>IF(QA19&gt;0,QB19-$V19,0)</f>
        <v/>
      </c>
      <c r="QD19" s="68">
        <f>IF(QA19&gt;0,(QA19-QD$10)/QD$10,0)</f>
        <v/>
      </c>
      <c r="QE19" s="14" t="n"/>
      <c r="QF19" s="15">
        <f>IF(QA19&gt;0,(QA19-QA$10)/QA$10,0)</f>
        <v/>
      </c>
      <c r="QH19" s="122" t="n">
        <v>1.27</v>
      </c>
      <c r="QI19" s="68">
        <f>IF(QH19&gt;0,((QH19-QH18)/QH18),0)</f>
        <v/>
      </c>
      <c r="QJ19" s="68">
        <f>IF(QH19&gt;0,QI19-$V19,0)</f>
        <v/>
      </c>
      <c r="QK19" s="68">
        <f>IF(QH19&gt;0,(QH19-QK$10)/QK$10,0)</f>
        <v/>
      </c>
      <c r="QL19" s="14" t="n"/>
      <c r="QM19" s="15">
        <f>IF(QH19&gt;0,(QH19-QH$10)/QH$10,0)</f>
        <v/>
      </c>
      <c r="QO19" s="122" t="n">
        <v>13.15</v>
      </c>
      <c r="QP19" s="68">
        <f>IF(QO19&gt;0,((QO19-QO18)/QO18),0)</f>
        <v/>
      </c>
      <c r="QQ19" s="68">
        <f>IF(QO19&gt;0,QP19-$V19,0)</f>
        <v/>
      </c>
      <c r="QR19" s="68">
        <f>IF(QO19&gt;0,(QO19-QR$10)/QR$10,0)</f>
        <v/>
      </c>
      <c r="QS19" s="14" t="n"/>
      <c r="QT19" s="15">
        <f>IF(QO19&gt;0,(QO19-QO$10)/QO$10,0)</f>
        <v/>
      </c>
      <c r="QV19" s="122" t="n">
        <v>2.598</v>
      </c>
      <c r="QW19" s="68">
        <f>IF(QV19&gt;0,((QV19-QV18)/QV18),0)</f>
        <v/>
      </c>
      <c r="QX19" s="68">
        <f>IF(QV19&gt;0,QW19-$V19,0)</f>
        <v/>
      </c>
      <c r="QY19" s="68">
        <f>IF(QV19&gt;0,(QV19-QY$10)/QY$10,0)</f>
        <v/>
      </c>
      <c r="QZ19" s="14" t="n"/>
      <c r="RA19" s="15">
        <f>IF(QV19&gt;0,(QV19-QV$10)/QV$10,0)</f>
        <v/>
      </c>
      <c r="RC19" s="122" t="n">
        <v>25.62</v>
      </c>
      <c r="RD19" s="68">
        <f>IF(RC19&gt;0,((RC19-RC18)/RC18),0)</f>
        <v/>
      </c>
      <c r="RE19" s="68">
        <f>IF(RC19&gt;0,RD19-$V19,0)</f>
        <v/>
      </c>
      <c r="RF19" s="68">
        <f>IF(RC19&gt;0,(RC19-RF$10)/RF$10,0)</f>
        <v/>
      </c>
      <c r="RG19" s="14" t="n"/>
      <c r="RH19" s="15">
        <f>IF(RC19&gt;0,(RC19-RC$10)/RC$10,0)</f>
        <v/>
      </c>
      <c r="RJ19" s="122" t="n">
        <v>206</v>
      </c>
      <c r="RK19" s="68">
        <f>IF(RJ19&gt;0,((RJ19-RJ18)/RJ18),0)</f>
        <v/>
      </c>
      <c r="RL19" s="68">
        <f>RK19-$V19</f>
        <v/>
      </c>
      <c r="RM19" s="68">
        <f>IF(RJ19&gt;0,(RJ19-RM$10)/RM$10,0)</f>
        <v/>
      </c>
      <c r="RN19" s="14" t="n"/>
      <c r="RO19" s="15">
        <f>IF(RJ19&gt;0,(RJ19-RJ$10)/RJ$10,0)</f>
        <v/>
      </c>
      <c r="RQ19" s="122" t="n">
        <v>18.58</v>
      </c>
      <c r="RR19" s="68">
        <f>IF(RQ19&gt;0,((RQ19-RQ18)/RQ18),0)</f>
        <v/>
      </c>
      <c r="RS19" s="68">
        <f>RR19-$V19</f>
        <v/>
      </c>
      <c r="RT19" s="68">
        <f>IF(RQ19&gt;0,(RQ19-RT$10)/RT$10,0)</f>
        <v/>
      </c>
      <c r="RU19" s="14" t="n"/>
      <c r="RV19" s="15">
        <f>IF(RQ19&gt;0,(RQ19-RQ$10)/RQ$10,0)</f>
        <v/>
      </c>
      <c r="RX19" s="122" t="n">
        <v>68.14</v>
      </c>
      <c r="RY19" s="68">
        <f>IF(RX19&gt;0,((RX19-RX18)/RX18),0)</f>
        <v/>
      </c>
      <c r="RZ19" s="68">
        <f>RY19-$V19</f>
        <v/>
      </c>
      <c r="SA19" s="68">
        <f>IF(RX19&gt;0,(RX19-SA$10)/SA$10,0)</f>
        <v/>
      </c>
      <c r="SB19" s="14" t="n"/>
      <c r="SC19" s="15">
        <f>IF(RX19&gt;0,(RX19-RX$10)/RX$10,0)</f>
        <v/>
      </c>
      <c r="SE19" s="122" t="n">
        <v>10.94</v>
      </c>
      <c r="SF19" s="68">
        <f>IF(SE19&gt;0,((SE19-SE18)/SE18),0)</f>
        <v/>
      </c>
      <c r="SG19" s="68">
        <f>SF19-$V19</f>
        <v/>
      </c>
      <c r="SH19" s="68">
        <f>IF(SE19&gt;0,(SE19-SH$10)/SH$10,0)</f>
        <v/>
      </c>
      <c r="SI19" s="14" t="n"/>
      <c r="SJ19" s="15">
        <f>IF(SE19&gt;0,(SE19-SE$10)/SE$10,0)</f>
        <v/>
      </c>
      <c r="SL19" s="122" t="n">
        <v>0.725</v>
      </c>
      <c r="SM19" s="68">
        <f>IF(SL19&gt;0,((SL19-SL18)/SL18),0)</f>
        <v/>
      </c>
      <c r="SN19" s="68">
        <f>SM19-$V19</f>
        <v/>
      </c>
      <c r="SO19" s="68">
        <f>IF(SL19&gt;0,(SL19-SO$10)/SO$10,0)</f>
        <v/>
      </c>
      <c r="SP19" s="14" t="n"/>
      <c r="SQ19" s="15">
        <f>IF(SL19&gt;0,(SL19-SL$10)/SL$10,0)</f>
        <v/>
      </c>
      <c r="SS19" s="122" t="n">
        <v>5.79</v>
      </c>
      <c r="ST19" s="68">
        <f>IF(SS19&gt;0,((SS19-SS18)/SS18),0)</f>
        <v/>
      </c>
      <c r="SU19" s="68">
        <f>ST19-$V19</f>
        <v/>
      </c>
      <c r="SV19" s="68">
        <f>IF(SS19&gt;0,(SS19-SV$10)/SV$10,0)</f>
        <v/>
      </c>
      <c r="SW19" s="14" t="n"/>
      <c r="SX19" s="15">
        <f>IF(SS19&gt;0,(SS19-SS$10)/SS$10,0)</f>
        <v/>
      </c>
      <c r="SZ19" s="122" t="n">
        <v>20.61</v>
      </c>
      <c r="TA19" s="68">
        <f>IF(SZ19&gt;0,((SZ19-SZ18)/SZ18),0)</f>
        <v/>
      </c>
      <c r="TB19" s="68">
        <f>TA19-$V19</f>
        <v/>
      </c>
      <c r="TC19" s="68">
        <f>IF(SZ19&gt;0,(SZ19-TC$10)/TC$10,0)</f>
        <v/>
      </c>
      <c r="TD19" s="14" t="n"/>
      <c r="TE19" s="15">
        <f>IF(SZ19&gt;0,(SZ19-SZ$10)/SZ$10,0)</f>
        <v/>
      </c>
      <c r="TG19" s="122" t="n">
        <v>0.18</v>
      </c>
      <c r="TH19" s="68">
        <f>IF(TG19&gt;0,((TG19-TG18)/TG18),0)</f>
        <v/>
      </c>
      <c r="TI19" s="68">
        <f>TH19-$V19</f>
        <v/>
      </c>
      <c r="TJ19" s="68">
        <f>IF(TG19&gt;0,(TG19-TJ$10)/TJ$10,0)</f>
        <v/>
      </c>
      <c r="TK19" s="14" t="n"/>
      <c r="TL19" s="15">
        <f>IF(TG19&gt;0,(TG19-TG$10)/TG$10,0)</f>
        <v/>
      </c>
      <c r="TN19" s="122" t="n">
        <v>36.03</v>
      </c>
      <c r="TO19" s="68">
        <f>IF(TN19&gt;0,((TN19-TN18)/TN18),0)</f>
        <v/>
      </c>
      <c r="TP19" s="68">
        <f>TO19-$V19</f>
        <v/>
      </c>
      <c r="TQ19" s="68">
        <f>IF(TN19&gt;0,(TN19-TQ$10)/TQ$10,0)</f>
        <v/>
      </c>
      <c r="TR19" s="14" t="n"/>
      <c r="TS19" s="15">
        <f>IF(TN19&gt;0,(TN19-TN$10)/TN$10,0)</f>
        <v/>
      </c>
      <c r="TU19" s="122" t="n">
        <v>2.01</v>
      </c>
      <c r="TV19" s="68">
        <f>IF(TU19&gt;0,((TU19-TU18)/TU18),0)</f>
        <v/>
      </c>
      <c r="TW19" s="68">
        <f>TV19-$V19</f>
        <v/>
      </c>
      <c r="TX19" s="68">
        <f>IF(TU19&gt;0,(TU19-TX$10)/TX$10,0)</f>
        <v/>
      </c>
      <c r="TY19" s="14" t="n"/>
      <c r="TZ19" s="15">
        <f>IF(TU19&gt;0,(TU19-TU$10)/TU$10,0)</f>
        <v/>
      </c>
      <c r="UB19" s="122" t="n"/>
      <c r="UC19" s="68">
        <f>IF(UB19&gt;0,((UB19-UB18)/UB18),0)</f>
        <v/>
      </c>
      <c r="UD19" s="68">
        <f>UC19-$V19</f>
        <v/>
      </c>
      <c r="UE19" s="68">
        <f>IF(UB19&gt;0,(UB19-UE$10)/UE$10,0)</f>
        <v/>
      </c>
      <c r="UF19" s="14" t="n"/>
      <c r="UG19" s="15">
        <f>IF(UB19&gt;0,(UB19-UB$10)/UB$10,0)</f>
        <v/>
      </c>
      <c r="UI19" s="122" t="n"/>
      <c r="UJ19" s="68">
        <f>IF(UI19&gt;0,((UI19-UI18)/UI18),0)</f>
        <v/>
      </c>
      <c r="UK19" s="68">
        <f>UJ19-$V19</f>
        <v/>
      </c>
      <c r="UL19" s="68">
        <f>IF(UI19&gt;0,(UI19-UL$10)/UL$10,0)</f>
        <v/>
      </c>
      <c r="UM19" s="14" t="n"/>
      <c r="UN19" s="15">
        <f>IF(UI19&gt;0,(UI19-UI$10)/UI$10,0)</f>
        <v/>
      </c>
      <c r="UP19" s="122" t="n"/>
      <c r="UQ19" s="68">
        <f>IF(UP19&gt;0,((UP19-UP18)/UP18),0)</f>
        <v/>
      </c>
      <c r="UR19" s="68">
        <f>UQ19-$V19</f>
        <v/>
      </c>
      <c r="US19" s="68">
        <f>IF(UP19&gt;0,(UP19-US$10)/US$10,0)</f>
        <v/>
      </c>
      <c r="UT19" s="14" t="n"/>
      <c r="UU19" s="15">
        <f>IF(UP19&gt;0,(UP19-UP$10)/UP$10,0)</f>
        <v/>
      </c>
      <c r="UW19" s="122" t="n"/>
      <c r="UX19" s="68">
        <f>IF(UW19&gt;0,((UW19-UW18)/UW18),0)</f>
        <v/>
      </c>
      <c r="UY19" s="68">
        <f>UX19-$V19</f>
        <v/>
      </c>
      <c r="UZ19" s="68">
        <f>IF(UW19&gt;0,(UW19-UZ$10)/UZ$10,0)</f>
        <v/>
      </c>
      <c r="VA19" s="14" t="n"/>
      <c r="VB19" s="15">
        <f>IF(UW19&gt;0,(UW19-UW$10)/UW$10,0)</f>
        <v/>
      </c>
      <c r="VD19" s="122" t="n"/>
      <c r="VE19" s="68">
        <f>IF(VD19&gt;0,((VD19-VD18)/VD18),0)</f>
        <v/>
      </c>
      <c r="VF19" s="68">
        <f>VE19-$V19</f>
        <v/>
      </c>
      <c r="VG19" s="68">
        <f>IF(VD19&gt;0,(VD19-VG$10)/VG$10,0)</f>
        <v/>
      </c>
      <c r="VH19" s="14" t="n"/>
      <c r="VI19" s="15">
        <f>IF(VD19&gt;0,(VD19-VD$10)/VD$10,0)</f>
        <v/>
      </c>
      <c r="VM19" s="21">
        <f>IF($C19&gt;0,(($IK$5*IG19)+($GT$5*GP19)+($JM$5*JI19)+($JF$5*JB19)+($IY$5*IU19)+($IR$5*IN19)+($ID$5*HZ19)+($HW$5*HS19)+($HP$5*HL19)+($HI$5*HE19)+($GF$5*GB19)+($FY$5*FU19)+($FR$5*FN19)+($FK$5*FG19)+($FD$5*EZ19)+($EW$5*ES19)+($EP$5*EL19)+($EI$5*EE19)+($EB$5*DX19)+($DU$5*DQ19)+($DN$5*DJ19)+($DG$5*DC19)+($CZ$5*CV19)+($CS$5*CO19)+($CL$5*CH19)+($CE$5*CA19)+($BX$5*BT19)+($BQ$5*BM19)+($BJ$5*BF19)+($BC$5*AY19)+($AV$5*AR19)+($AO$5*AK19)+($AH$5*AD19)+($JT$5*JP19)+($KA$5*JW19)+($KO$5*KK19)+($PR$5*PN19)+($GM$5*GI19)+($HA$5*GW19)+($KV$5*KR19)+($KH$5*KD19)+($LC$5*KY19)+($MS$5*MO19)+($ML$5*MH19)+($ME$5*MA19)+($LX$5*LT19)+($LQ$5*LM19)+($LJ$5*LF19)+(MV19*$MZ$5)+(NC19*$NG$5)+(NJ19*$NN$5)+($OI$5*OE19)+($NU$5*NQ19)+($OB$5*NX19)+($PK$5*PG19)+($OP$5*OL19)+($OW$5*OS19)+($PD$5*OZ19)+(PU19*$PY$5)+(QB19*$QF$5)+(QI19*$QM$5)+(QP19*$QT$5)+(QW19*$RA$5)+(RD19*$RH$5)+(RK19*$RO$5)+(RR19*$RV$5)+(RY19*$SC$5)+(SF19*$SJ$5)+(SM19*$SQ$5)+(ST19*$SX$5)+(TA19*$TE$5))+(TH19*$TL$5)+(TO19*$TS$5))/$VM$5</f>
        <v/>
      </c>
      <c r="VN19" s="538" t="n"/>
      <c r="VO19" s="21">
        <f>IF($C19&gt;0,(($IK$5*II19)+($GT$5*GR19)+($JM$5*JK19)+($JF$5*JD19)+($IY$5*IW19)+($IR$5*IP19)+($ID$5*IB19)+($HW$5*HU19)+($HP$5*HN19)+($HI$5*HG19)+($GF$5*GD19)+($FY$5*FW19)+($FR$5*FP19)+($FK$5*FI19)+($FD$5*FB19)+($EW$5*EU19)+($EP$5*EN19)+($EI$5*EG19)+($EB$5*DZ19)+($DU$5*DS19)+($DN$5*DL19)+($DG$5*DE19)+($CZ$5*CX19)+($CS$5*CQ19)+($CL$5*CJ19)+($CE$5*CC19)+($BX$5*BV19)+($BQ$5*BO19)+($BJ$5*BH19)+($BC$5*BA19)+($AV$5*AT19)+($AO$5*AM19)+($AH$5*AF19)+($KO$5*KM19)+($KH$5*KF19)+($KA$5*JY19)+($JT$5*JR19)+($PR$5*PP19)+($GM$5*GK19)+($HA$5*GY19)+($KV$5*KT19)+($LC$5*LA19)+($MS$5*MQ19)+($ML$5*MJ19)+($ME$5*MC19)+($LX$5*LV19)+($LQ$5*LO19)+($LJ$5*LH19)+(MX19*$MZ$5)+(NE19*$NG$5)+(NL19*$NN$5)+($OI$5*OG19)+($NU$5*NS19)+($OB$5*NZ19)+($PD$5*PB19)+($OW$5*OU19)+($OP$5*ON19)+($PK$5*PI19)+($PY$5*PW19)+($QF$5*QD19)+($QM$5*QK19)+($QT$5*QR19)+($RA$5*QY19)+($RH$5*RF19)+($RO$5*RM19)+(RT19*$RV$5)+(SA19*$SC$5)+(SH19*$SJ$5)+(SO19*$SQ$5)+(SV19*$SX$5)+(TC19*$TE$5)+(TJ19*$TL$5)+(TQ19*$TS$5))/$VM$5,0)</f>
        <v/>
      </c>
      <c r="VP19" s="14" t="n"/>
      <c r="VQ19" s="21">
        <f>IF($C19&gt;0,(($IK$5*IK19)+($GT$5*GT19)+($JM$5*JM19)+($JF$5*JF19)+($IY$5*IY19)+($IR$5*IR19)+($ID$5*ID19)+($HW$5*HW19)+($HP$5*HP19)+($HI$5*HI19)+($GF$5*GF19)+($FY$5*FY19)+($FR$5*FR19)+($FK$5*FK19)+($FD$5*FD19)+($EW$5*EW19)+($EP$5*EP19)+($EI$5*EI19)+($EB$5*EB19)+($DU$5*DU19)+($DN$5*DN19)+($DG$5*DG19)+($CZ$5*CZ19)+($CS$5*CS19)+($CL$5*CL19)+($CE$5*CE19)+($BX$5*BX19)+($BQ$5*BQ19)+($BJ$5*BJ19)+($BC$5*BC19)+($AV$5*AV19)+($AO$5*AO19)+($AH$5*AH19)+($KO$5*KO19)+($PR$5*PR19)+($GM$5*GM19)+($HA$5*HA19)+($KH$5*KH19)+($KA$5*KA19)+($JT$5*JT19)+($KV$5*KV19)+($LC$5*LC19)+($MS$5*MS19)+($ML$5*ML19)+($ME$5*ME19)+($LX$5*LX19)+($LQ$5*LQ19)+($LJ$5*LJ19)+($OI$5*OI19)+($NU$5*NU19)+($NN$5*NN19)+($NG$5*NG19)+($MZ$5*MZ19)+(OB19*$OB$5)+($PD$5*PD19)+($OW$5*OW19)+($OP$5*OP19)+($PK$5*PK19)+(PY19*$PY$5)+(QF19*$QF$5)+(QM19*$QM$5)+(QT19*$QT$5)+(RA19*$RA$5)+(RH19*$RH$5)+(RO19*$RO$5)+(RV19*$RV$5)+(SC19*$SC$5)+(SJ19*$SJ$5)+(SQ19*$SQ$5)+(SX19*$SX$5)+(TE19*$TE$5)+(TL19*$TL$5)+(TS19*$TS$5))/$VM$5,0)</f>
        <v/>
      </c>
    </row>
    <row r="20" ht="16" customHeight="1" s="545">
      <c r="A20" s="127" t="n">
        <v>45673</v>
      </c>
      <c r="B20" s="77">
        <f>A20</f>
        <v/>
      </c>
      <c r="C20" s="13" t="n">
        <v>43153.13</v>
      </c>
      <c r="D20" s="14">
        <f>IF(C20&gt;0,C20-C19,0)</f>
        <v/>
      </c>
      <c r="E20" s="68">
        <f>IF(C20&gt;0,D20/C19,0)</f>
        <v/>
      </c>
      <c r="F20" s="15">
        <f>IF(C20&gt;0,(C20-C$10)/C$10,0)</f>
        <v/>
      </c>
      <c r="G20" s="13" t="n">
        <v>5937.34</v>
      </c>
      <c r="H20" s="138">
        <f>IF(G20&gt;0,G20-G19,0)</f>
        <v/>
      </c>
      <c r="I20" s="68">
        <f>IF(G20&gt;0,H20/G19,0)</f>
        <v/>
      </c>
      <c r="J20" s="15">
        <f>IF(G20&gt;0,(G20-G$10)/G$10,0)</f>
        <v/>
      </c>
      <c r="K20" s="13" t="n">
        <v>19338.29</v>
      </c>
      <c r="L20" s="138">
        <f>IF(K20&gt;0,K20-K19,0)</f>
        <v/>
      </c>
      <c r="M20" s="68">
        <f>IF(K20&gt;0,L20/K19,0)</f>
        <v/>
      </c>
      <c r="N20" s="15">
        <f>IF(K20&gt;0,(K20-K$10)/K$10,0)</f>
        <v/>
      </c>
      <c r="O20" s="13" t="n">
        <v>2266.79</v>
      </c>
      <c r="P20" s="138">
        <f>IF(O20&gt;0,O20-O19,0)</f>
        <v/>
      </c>
      <c r="Q20" s="68">
        <f>IF(O20&gt;0,P20/O19,0)</f>
        <v/>
      </c>
      <c r="R20" s="15">
        <f>IF(O20&gt;0,(O20-O$10)/O$10,0)</f>
        <v/>
      </c>
      <c r="S20" s="18">
        <f>IF(O20&gt;0,(((O20*0.7)*Q20)+((K20*0.9)*M20)+((G20*0.65)*I20)+((C20*0.6)*E20))/(O20+K20+G20+C20),0)</f>
        <v/>
      </c>
      <c r="T20" s="121">
        <f>IF(O20&gt;0,(S20*200)+T19,0)</f>
        <v/>
      </c>
      <c r="U20" s="121">
        <f>T20</f>
        <v/>
      </c>
      <c r="V20" s="47">
        <f>IF(T20&gt;0,(T20-T19)/T19,0)</f>
        <v/>
      </c>
      <c r="W20" s="21">
        <f>IF(T20&gt;0,(T20-T$11)/T$11,0)</f>
        <v/>
      </c>
      <c r="X20" s="18">
        <f>IF(T20&gt;0,((Q20+M20+I20+E20)/4),0)</f>
        <v/>
      </c>
      <c r="Y20" s="123">
        <f>188733.57-27357.5</f>
        <v/>
      </c>
      <c r="Z20" s="15" t="n">
        <v>2e-06</v>
      </c>
      <c r="AA20" s="21">
        <f>Z20-$V20</f>
        <v/>
      </c>
      <c r="AB20" s="548" t="n"/>
      <c r="AC20" s="122" t="n">
        <v>228.28</v>
      </c>
      <c r="AD20" s="68">
        <f>IF(AC20&gt;0,((AC20-AC19)/AC19),0)</f>
        <v/>
      </c>
      <c r="AE20" s="68">
        <f>IF(AC20&gt;0,AD20-$V20,0)</f>
        <v/>
      </c>
      <c r="AF20" s="68">
        <f>IF(AC20&gt;0,(AC20-AF$10)/AF$10,0)</f>
        <v/>
      </c>
      <c r="AG20" s="14" t="n"/>
      <c r="AH20" s="15">
        <f>IF(AC20&gt;0,(AC20-AC$10)/AC$10,0)</f>
        <v/>
      </c>
      <c r="AI20" s="548" t="n"/>
      <c r="AJ20" s="122" t="n">
        <v>21.43</v>
      </c>
      <c r="AK20" s="68">
        <f>IF(AJ20&gt;0,((AJ20-AJ19)/AJ19),0)</f>
        <v/>
      </c>
      <c r="AL20" s="68">
        <f>IF(AJ20&gt;0,AK20-$V20,0)</f>
        <v/>
      </c>
      <c r="AM20" s="68">
        <f>IF(AJ20&gt;0,(AJ20-AM$10)/AM$10,0)</f>
        <v/>
      </c>
      <c r="AN20" s="14" t="n"/>
      <c r="AO20" s="15">
        <f>IF(AJ20&gt;0,(AJ20-AJ$10)/AJ$10,0)</f>
        <v/>
      </c>
      <c r="AP20" s="548" t="n"/>
      <c r="AQ20" s="122" t="n">
        <v>21.59</v>
      </c>
      <c r="AR20" s="68">
        <f>IF(AQ20&gt;0,((AQ20-AQ19)/AQ19),0)</f>
        <v/>
      </c>
      <c r="AS20" s="68">
        <f>IF(AQ20&gt;0,AR20-$V20,0)</f>
        <v/>
      </c>
      <c r="AT20" s="68">
        <f>IF(AQ20&gt;0,(AQ20-AT$10)/AT$10,0)</f>
        <v/>
      </c>
      <c r="AU20" s="14" t="n"/>
      <c r="AV20" s="15">
        <f>IF(AQ20&gt;0,(AQ20-AQ$10)/AQ$10,0)</f>
        <v/>
      </c>
      <c r="AW20" s="548" t="n"/>
      <c r="AX20" s="122" t="n">
        <v>206.23</v>
      </c>
      <c r="AY20" s="68">
        <f>IF(AX20&gt;0,((AX20-AX19)/AX19),0)</f>
        <v/>
      </c>
      <c r="AZ20" s="68">
        <f>IF(AX20&gt;0,AY20-$V20,0)</f>
        <v/>
      </c>
      <c r="BA20" s="68">
        <f>IF(AX20&gt;0,(AX20-BA$10)/BA$10,0)</f>
        <v/>
      </c>
      <c r="BB20" s="14" t="n"/>
      <c r="BC20" s="15">
        <f>IF(AX20&gt;0,(AX20-AX$10)/AX$10,0)</f>
        <v/>
      </c>
      <c r="BD20" s="548" t="n"/>
      <c r="BE20" s="122" t="n">
        <v>75.55</v>
      </c>
      <c r="BF20" s="68">
        <f>IF(BE20&gt;0,((BE20-BE19)/BE19),0)</f>
        <v/>
      </c>
      <c r="BG20" s="68">
        <f>IF(BE20&gt;0,BF20-$V20,0)</f>
        <v/>
      </c>
      <c r="BH20" s="68" t="n"/>
      <c r="BI20" s="14" t="n"/>
      <c r="BJ20" s="15">
        <f>IF(BE20&gt;0,(BE20-BE$10)/BE$10,0)</f>
        <v/>
      </c>
      <c r="BK20" s="548" t="n"/>
      <c r="BL20" s="122" t="n">
        <v>69.56999999999999</v>
      </c>
      <c r="BM20" s="68">
        <f>IF(BL20&gt;0,((BL20-BL19)/BL19),0)</f>
        <v/>
      </c>
      <c r="BN20" s="68">
        <f>IF(BL20&gt;0,BM20-$V20,0)</f>
        <v/>
      </c>
      <c r="BO20" s="68">
        <f>IF(BL20&gt;0,(BL20-BO$10)/BO$10,0)</f>
        <v/>
      </c>
      <c r="BP20" s="14" t="n"/>
      <c r="BQ20" s="15">
        <f>IF(BL20&gt;0,(BL20-BL$10)/BL$10,0)</f>
        <v/>
      </c>
      <c r="BR20" s="548" t="n"/>
      <c r="BS20" s="122" t="n">
        <v>40.11</v>
      </c>
      <c r="BT20" s="68">
        <f>IF(BS20&gt;0,((BS20-BS19)/BS19),0)</f>
        <v/>
      </c>
      <c r="BU20" s="68">
        <f>IF(BS20&gt;0,BT20-$V20,0)</f>
        <v/>
      </c>
      <c r="BV20" s="68">
        <f>IF(BS20&gt;0,(BS20-BV$10)/BV$10,0)</f>
        <v/>
      </c>
      <c r="BW20" s="14" t="n"/>
      <c r="BX20" s="15">
        <f>IF(BS20&gt;0,(BS20-BS$10)/BS$10,0)</f>
        <v/>
      </c>
      <c r="BY20" s="548" t="n"/>
      <c r="BZ20" s="122" t="n"/>
      <c r="CA20" s="68">
        <f>IF(BZ20&gt;0,((BZ20-BZ19)/BZ19),0)</f>
        <v/>
      </c>
      <c r="CB20" s="68">
        <f>IF(BZ20&gt;0,CA20-$V20,0)</f>
        <v/>
      </c>
      <c r="CC20" s="68">
        <f>IF(BZ20&gt;0,(BZ20-CC$10)/CC$10,0)</f>
        <v/>
      </c>
      <c r="CD20" s="14" t="n"/>
      <c r="CE20" s="15">
        <f>IF(BZ20&gt;0,(BZ20-BZ$10)/BZ$10,0)</f>
        <v/>
      </c>
      <c r="CF20" s="548" t="n"/>
      <c r="CG20" s="122" t="n">
        <v>35.57</v>
      </c>
      <c r="CH20" s="68">
        <f>IF(CG20&gt;0,((CG20-CG19)/CG19),0)</f>
        <v/>
      </c>
      <c r="CI20" s="68">
        <f>IF(CG20&gt;0,CH20-$V20,0)</f>
        <v/>
      </c>
      <c r="CJ20" s="68">
        <f>IF(CG20&gt;0,(CG20-CJ$10)/CJ$10,0)</f>
        <v/>
      </c>
      <c r="CK20" s="14" t="n"/>
      <c r="CL20" s="15">
        <f>IF(CG20&gt;0,(CG20-CG$10)/CG$10,0)</f>
        <v/>
      </c>
      <c r="CM20" s="548" t="n"/>
      <c r="CN20" s="122" t="n">
        <v>34.32</v>
      </c>
      <c r="CO20" s="68">
        <f>IF(CN20&gt;0,((CN20-CN19)/CN19),0)</f>
        <v/>
      </c>
      <c r="CP20" s="68">
        <f>IF(CN20&gt;0,CO20-$V20,0)</f>
        <v/>
      </c>
      <c r="CQ20" s="68">
        <f>IF(CN20&gt;0,(CN20-CQ$10)/CQ$10,0)</f>
        <v/>
      </c>
      <c r="CR20" s="14" t="n"/>
      <c r="CS20" s="15">
        <f>IF(CN20&gt;0,(CN20-CN$10)/CN$10,0)</f>
        <v/>
      </c>
      <c r="CT20" s="548" t="n"/>
      <c r="CU20" s="122" t="n">
        <v>38.41</v>
      </c>
      <c r="CV20" s="68">
        <f>IF(CU20&gt;0,((CU20-CU19)/CU19),0)</f>
        <v/>
      </c>
      <c r="CW20" s="68">
        <f>IF(CU20&gt;0,CV20-$V20,0)</f>
        <v/>
      </c>
      <c r="CX20" s="68">
        <f>IF(CU20&gt;0,(CU20-CX$10)/CX$10,0)</f>
        <v/>
      </c>
      <c r="CY20" s="14" t="n"/>
      <c r="CZ20" s="15">
        <f>IF(CU20&gt;0,(CU20-CU$10)/CU$10,0)</f>
        <v/>
      </c>
      <c r="DA20" s="548" t="n"/>
      <c r="DB20" s="122" t="n">
        <v>21.07</v>
      </c>
      <c r="DC20" s="68">
        <f>IF(DB20&gt;0,((DB20-DB19)/DB19),0)</f>
        <v/>
      </c>
      <c r="DD20" s="68">
        <f>IF(DB20&gt;0,DC20-$V20,0)</f>
        <v/>
      </c>
      <c r="DE20" s="68">
        <f>IF(DB20&gt;0,(DB20-DE$10)/DE$10,0)</f>
        <v/>
      </c>
      <c r="DF20" s="14" t="n"/>
      <c r="DG20" s="15">
        <f>IF(DB20&gt;0,(DB20-DB$10)/DB$10,0)</f>
        <v/>
      </c>
      <c r="DH20" s="548" t="n"/>
      <c r="DI20" s="122" t="n">
        <v>42.93</v>
      </c>
      <c r="DJ20" s="68">
        <f>IF(DI20&gt;0,((DI20-DI19)/DI19),0)</f>
        <v/>
      </c>
      <c r="DK20" s="68">
        <f>IF(DI20&gt;0,DJ20-$V20,0)</f>
        <v/>
      </c>
      <c r="DL20" s="68">
        <f>IF(DI20&gt;0,(DI20-DL$10)/DL$10,0)</f>
        <v/>
      </c>
      <c r="DM20" s="14" t="n"/>
      <c r="DN20" s="15">
        <f>IF(DI20&gt;0,(DI20-DI$10)/DI$10,0)</f>
        <v/>
      </c>
      <c r="DO20" s="548" t="n"/>
      <c r="DP20" s="122" t="n">
        <v>38.24</v>
      </c>
      <c r="DQ20" s="68">
        <f>IF(DP20&gt;0,((DP20-DP19)/DP19),0)</f>
        <v/>
      </c>
      <c r="DR20" s="68">
        <f>IF(DP20&gt;0,DQ20-$V20,0)</f>
        <v/>
      </c>
      <c r="DS20" s="68" t="n"/>
      <c r="DT20" s="14" t="n"/>
      <c r="DU20" s="15">
        <f>IF(DP20&gt;0,(DP20-DP$10)/DP$10,0)</f>
        <v/>
      </c>
      <c r="DV20" s="18" t="n"/>
      <c r="DW20" s="122" t="n">
        <v>34.34</v>
      </c>
      <c r="DX20" s="68">
        <f>IF(DW20&gt;0,((DW20-DW19)/DW19),0)</f>
        <v/>
      </c>
      <c r="DY20" s="68">
        <f>IF(DW20&gt;0,DX20-$V20,0)</f>
        <v/>
      </c>
      <c r="DZ20" s="68">
        <f>IF(DW20&gt;0,(DW20-DZ$10)/DZ$10,0)</f>
        <v/>
      </c>
      <c r="EA20" s="14" t="n"/>
      <c r="EB20" s="15">
        <f>IF(DW20&gt;0,(DW20-DW$10)/DW$10,0)</f>
        <v/>
      </c>
      <c r="EC20" s="548" t="n"/>
      <c r="ED20" s="122" t="n">
        <v>36.62</v>
      </c>
      <c r="EE20" s="68">
        <f>IF(ED20&gt;0,((ED20-ED19)/ED19),0)</f>
        <v/>
      </c>
      <c r="EF20" s="68">
        <f>IF(ED20&gt;0,EE20-$V20,0)</f>
        <v/>
      </c>
      <c r="EG20" s="68">
        <f>IF(ED20&gt;0,(ED20-EG$10)/EG$10,0)</f>
        <v/>
      </c>
      <c r="EH20" s="14" t="n"/>
      <c r="EI20" s="15">
        <f>IF(ED20&gt;0,(ED20-ED$10)/ED$10,0)</f>
        <v/>
      </c>
      <c r="EJ20" s="548" t="n"/>
      <c r="EK20" s="122" t="n">
        <v>113.02</v>
      </c>
      <c r="EL20" s="68">
        <f>IF(EK20&gt;0,((EK20-EK19)/EK19),0)</f>
        <v/>
      </c>
      <c r="EM20" s="68">
        <f>IF(EK20&gt;0,EL20-$V20,0)</f>
        <v/>
      </c>
      <c r="EN20" s="68">
        <f>IF(EK20&gt;0,(EK20-EN$10)/EN$10,0)</f>
        <v/>
      </c>
      <c r="EO20" s="14" t="n"/>
      <c r="EP20" s="15">
        <f>IF(EK20&gt;0,(EK20-EK$10)/EK$10,0)</f>
        <v/>
      </c>
      <c r="ER20" s="122" t="n">
        <v>39.16</v>
      </c>
      <c r="ES20" s="68">
        <f>IF(ER20&gt;0,((ER20-ER19)/ER19),0)</f>
        <v/>
      </c>
      <c r="ET20" s="68">
        <f>IF(ER20&gt;0,ES20-$V20,0)</f>
        <v/>
      </c>
      <c r="EU20" s="68">
        <f>IF(ER20&gt;0,(ER20-EU$10)/EU$10,0)</f>
        <v/>
      </c>
      <c r="EV20" s="14" t="n"/>
      <c r="EW20" s="15">
        <f>IF(ER20&gt;0,(ER20-ER$10)/ER$10,0)</f>
        <v/>
      </c>
      <c r="EY20" s="122" t="n">
        <v>26.14</v>
      </c>
      <c r="EZ20" s="68">
        <f>IF(EY20&gt;0,((EY20-EY19)/EY19),0)</f>
        <v/>
      </c>
      <c r="FA20" s="68">
        <f>IF(EY20&gt;0,EZ20-$V20,0)</f>
        <v/>
      </c>
      <c r="FB20" s="68" t="n"/>
      <c r="FC20" s="14" t="n"/>
      <c r="FD20" s="15">
        <f>IF(EY20&gt;0,(EY20-EY$10)/EY$10,0)</f>
        <v/>
      </c>
      <c r="FF20" s="122" t="n">
        <v>61.28</v>
      </c>
      <c r="FG20" s="68">
        <f>IF(FF20&gt;0,((FF20-FF19)/FF19),0)</f>
        <v/>
      </c>
      <c r="FH20" s="68">
        <f>IF(FF20&gt;0,FG20-$V20,0)</f>
        <v/>
      </c>
      <c r="FI20" s="68">
        <f>IF(FF20&gt;0,(FF20-FI$10)/FI$10,0)</f>
        <v/>
      </c>
      <c r="FJ20" s="14" t="n"/>
      <c r="FK20" s="15">
        <f>IF(FF20&gt;0,(FF20-FF$10)/FF$10,0)</f>
        <v/>
      </c>
      <c r="FL20" s="548" t="n"/>
      <c r="FM20" s="122" t="n">
        <v>186.65</v>
      </c>
      <c r="FN20" s="68">
        <f>IF(FM20&gt;0,((FM20-FM19)/FM19),0)</f>
        <v/>
      </c>
      <c r="FO20" s="68">
        <f>IF(FM20&gt;0,FN20-$V20,0)</f>
        <v/>
      </c>
      <c r="FP20" s="68">
        <f>IF(FM20&gt;0,(FM20-FP$10)/FP$10,0)</f>
        <v/>
      </c>
      <c r="FQ20" s="14" t="n"/>
      <c r="FR20" s="15">
        <f>IF(FM20&gt;0,(FM20-FM$10)/FM$10,0)</f>
        <v/>
      </c>
      <c r="FS20" s="548" t="n"/>
      <c r="FT20" s="122" t="n">
        <v>92.17</v>
      </c>
      <c r="FU20" s="68">
        <f>IF(FT20&gt;0,((FT20-FT19)/FT19),0)</f>
        <v/>
      </c>
      <c r="FV20" s="68">
        <f>IF(FT20&gt;0,FU20-$V20,0)</f>
        <v/>
      </c>
      <c r="FW20" s="68">
        <f>IF(FT20&gt;0,(FT20-FW$10)/FW$10,0)</f>
        <v/>
      </c>
      <c r="FX20" s="14" t="n"/>
      <c r="FY20" s="15">
        <f>IF(FT20&gt;0,(FT20-FT$10)/FT$10,0)</f>
        <v/>
      </c>
      <c r="FZ20" s="548" t="n"/>
      <c r="GA20" s="122" t="n">
        <v>17.41</v>
      </c>
      <c r="GB20" s="68">
        <f>IF(GA20&gt;0,((GA20-GA19)/GA19),0)</f>
        <v/>
      </c>
      <c r="GC20" s="68">
        <f>IF(GA20&gt;0,GB20-$V20,0)</f>
        <v/>
      </c>
      <c r="GD20" s="68" t="n"/>
      <c r="GE20" s="14" t="n"/>
      <c r="GF20" s="15">
        <f>IF(GA20&gt;0,(GA20-GA$10)/GA$10,0)</f>
        <v/>
      </c>
      <c r="GG20" s="18" t="n"/>
      <c r="GH20" s="122" t="n">
        <v>18.42</v>
      </c>
      <c r="GI20" s="68">
        <f>IF(GH20&gt;0,((GH20-GH19)/GH19),0)</f>
        <v/>
      </c>
      <c r="GJ20" s="68">
        <f>IF(GH20&gt;0,GI20-$V20,0)</f>
        <v/>
      </c>
      <c r="GK20" s="68">
        <f>IF(GH20&gt;0,(GH20-GK$10)/GK$10,0)</f>
        <v/>
      </c>
      <c r="GL20" s="14" t="n"/>
      <c r="GM20" s="15">
        <f>IF(GH20&gt;0,(GH20-GH$10)/GH$10,0)</f>
        <v/>
      </c>
      <c r="GO20" s="122" t="n">
        <v>27.83</v>
      </c>
      <c r="GP20" s="68">
        <f>IF(GO20&gt;0,((GO20-GO19)/GO19),0)</f>
        <v/>
      </c>
      <c r="GQ20" s="68">
        <f>IF(GO20&gt;0,GP20-$V20,0)</f>
        <v/>
      </c>
      <c r="GR20" s="68" t="n"/>
      <c r="GS20" s="14" t="n"/>
      <c r="GT20" s="15">
        <f>IF(GO20&gt;0,(GO20-GO$10)/GO$10,0)</f>
        <v/>
      </c>
      <c r="GV20" s="122" t="n">
        <v>14.28</v>
      </c>
      <c r="GW20" s="68">
        <f>IF(GV20&gt;0,((GV20-GV19)/GV19),0)</f>
        <v/>
      </c>
      <c r="GX20" s="68">
        <f>IF(GV20&gt;0,GW20-$V20,0)</f>
        <v/>
      </c>
      <c r="GY20" s="68">
        <f>IF(GV20&gt;0,(GV20-GY$10)/GY$10,0)</f>
        <v/>
      </c>
      <c r="GZ20" s="14" t="n"/>
      <c r="HA20" s="15">
        <f>IF(GV20&gt;0,(GV20-GV$10)/GV$10,0)</f>
        <v/>
      </c>
      <c r="HD20" s="122" t="n">
        <v>413.82</v>
      </c>
      <c r="HE20" s="68">
        <f>IF(HD20&gt;0,((HD20-HD19)/HD19),0)</f>
        <v/>
      </c>
      <c r="HF20" s="68">
        <f>IF(HD20&gt;0,HE20-$V20,0)</f>
        <v/>
      </c>
      <c r="HG20" s="68">
        <f>IF(HD20&gt;0,(HD20-HG$10)/HG$10,0)</f>
        <v/>
      </c>
      <c r="HH20" s="14" t="n"/>
      <c r="HI20" s="15">
        <f>IF(HD20&gt;0,(HD20-HD$10)/HD$10,0)</f>
        <v/>
      </c>
      <c r="HK20" s="122" t="n">
        <v>33.61</v>
      </c>
      <c r="HL20" s="68">
        <f>IF(HK20&gt;0,((HK20-HK19)/HK19),0)</f>
        <v/>
      </c>
      <c r="HM20" s="68">
        <f>IF(HK20&gt;0,HL20-$V20,0)</f>
        <v/>
      </c>
      <c r="HN20" s="68">
        <f>IF(HK20&gt;0,(HK20-HN$10)/HN$10,0)</f>
        <v/>
      </c>
      <c r="HO20" s="14" t="n"/>
      <c r="HP20" s="15">
        <f>IF(HK20&gt;0,(HK20-HK$10)/HK$10,0)</f>
        <v/>
      </c>
      <c r="HR20" s="122" t="n">
        <v>111.32</v>
      </c>
      <c r="HS20" s="68">
        <f>IF(HR20&gt;0,((HR20-HR19)/HR19),0)</f>
        <v/>
      </c>
      <c r="HT20" s="68">
        <f>IF(HR20&gt;0,HS20-$V20,0)</f>
        <v/>
      </c>
      <c r="HU20" s="68">
        <f>IF(HR20&gt;0,(HR20-HU$10)/HU$10,0)</f>
        <v/>
      </c>
      <c r="HV20" s="14" t="n"/>
      <c r="HW20" s="15">
        <f>IF(HR20&gt;0,(HR20-HR$10)/HR$10,0)</f>
        <v/>
      </c>
      <c r="HY20" s="394" t="n">
        <v>133.62</v>
      </c>
      <c r="HZ20" s="68">
        <f>IF(HY20&gt;0,((HY20-HY19)/HY19),0)</f>
        <v/>
      </c>
      <c r="IA20" s="68">
        <f>IF(HY20&gt;0,HZ20-$V20,0)</f>
        <v/>
      </c>
      <c r="IB20" s="68">
        <f>IF(HY20&gt;0,(HY20-IB$10)/IB$10,0)</f>
        <v/>
      </c>
      <c r="IC20" s="14" t="n"/>
      <c r="ID20" s="15">
        <f>IF(HY20&gt;0,(HY20-HY$10)/HY$10,0)</f>
        <v/>
      </c>
      <c r="IF20" s="122" t="n">
        <v>229.41</v>
      </c>
      <c r="IG20" s="68">
        <f>IF(IF20&gt;0,((IF20-IF19)/IF19),0)</f>
        <v/>
      </c>
      <c r="IH20" s="68">
        <f>IF(IF20&gt;0,IG20-$V20,0)</f>
        <v/>
      </c>
      <c r="II20" s="68">
        <f>IF(IF20&gt;0,(IF20-II$10)/II$10,0)</f>
        <v/>
      </c>
      <c r="IJ20" s="14" t="n"/>
      <c r="IK20" s="15">
        <f>IF(IF20&gt;0,(IF20-IF$10)/IF$10,0)</f>
        <v/>
      </c>
      <c r="IM20" s="122" t="n">
        <v>199.46</v>
      </c>
      <c r="IN20" s="68">
        <f>IF(IM20&gt;0,((IM20-IM19)/IM19),0)</f>
        <v/>
      </c>
      <c r="IO20" s="68">
        <f>IF(IM20&gt;0,IN20-$V20,0)</f>
        <v/>
      </c>
      <c r="IP20" s="68">
        <f>IF(IM20&gt;0,(IM20-IP$10)/IP$10,0)</f>
        <v/>
      </c>
      <c r="IQ20" s="14" t="n"/>
      <c r="IR20" s="15">
        <f>IF(IM20&gt;0,(IM20-IM$10)/IM$10,0)</f>
        <v/>
      </c>
      <c r="IT20" s="122" t="n">
        <v>49.51</v>
      </c>
      <c r="IU20" s="68">
        <f>IF(IT20&gt;0,((IT20-IT19)/IT19),0)</f>
        <v/>
      </c>
      <c r="IV20" s="68">
        <f>IF(IT20&gt;0,IU20-$V20,0)</f>
        <v/>
      </c>
      <c r="IW20" s="68">
        <f>IF(IT20&gt;0,(IT20-IW$10)/IW$10,0)</f>
        <v/>
      </c>
      <c r="IX20" s="14" t="n"/>
      <c r="IY20" s="15">
        <f>IF(IT20&gt;0,(IT20-IT$10)/IT$10,0)</f>
        <v/>
      </c>
      <c r="JA20" s="122" t="n">
        <v>611.3</v>
      </c>
      <c r="JB20" s="68">
        <f>IF(JA20&gt;0,((JA20-JA19)/JA19),0)</f>
        <v/>
      </c>
      <c r="JC20" s="68">
        <f>IF(JA20&gt;0,JB20-$V20,0)</f>
        <v/>
      </c>
      <c r="JD20" s="68">
        <f>IF(JA20&gt;0,(JA20-JD$10)/JD$10,0)</f>
        <v/>
      </c>
      <c r="JE20" s="14" t="n"/>
      <c r="JF20" s="15">
        <f>IF(JA20&gt;0,(JA20-JA$10)/JA$10,0)</f>
        <v/>
      </c>
      <c r="JH20" s="122" t="n">
        <v>424.58</v>
      </c>
      <c r="JI20" s="68">
        <f>IF(JH20&gt;0,((JH20-JH19)/JH19),0)</f>
        <v/>
      </c>
      <c r="JJ20" s="68">
        <f>IF(JH20&gt;0,JI20-$V20,0)</f>
        <v/>
      </c>
      <c r="JK20" s="68">
        <f>IF(JH20&gt;0,(JH20-JK$10)/JK$10,0)</f>
        <v/>
      </c>
      <c r="JL20" s="14" t="n"/>
      <c r="JM20" s="15">
        <f>IF(JH20&gt;0,(JH20-JH$10)/JH$10,0)</f>
        <v/>
      </c>
      <c r="JO20" s="122" t="n">
        <v>10.65</v>
      </c>
      <c r="JP20" s="68">
        <f>IF(JO20&gt;0,((JO20-JO19)/JO19),0)</f>
        <v/>
      </c>
      <c r="JQ20" s="68">
        <f>IF(JO20&gt;0,JP20-$V20,0)</f>
        <v/>
      </c>
      <c r="JR20" s="68">
        <f>IF(JO20&gt;0,(JO20-JR$10)/JR$10,0)</f>
        <v/>
      </c>
      <c r="JS20" s="14" t="n"/>
      <c r="JT20" s="15">
        <f>IF(JO20&gt;0,(JO20-JO$10)/JO$10,0)</f>
        <v/>
      </c>
      <c r="JV20" s="122" t="n">
        <v>1.86</v>
      </c>
      <c r="JW20" s="68">
        <f>IF(JV20&gt;0,((JV20-JV19)/JV19),0)</f>
        <v/>
      </c>
      <c r="JX20" s="68">
        <f>IF(JV20&gt;0,JW20-$V20,0)</f>
        <v/>
      </c>
      <c r="JY20" s="68">
        <f>IF(JV20&gt;0,(JV20-JY$10)/JY$10,0)</f>
        <v/>
      </c>
      <c r="JZ20" s="14" t="n"/>
      <c r="KA20" s="15">
        <f>IF(JV20&gt;0,(JV20-JV$10)/JV$10,0)</f>
        <v/>
      </c>
      <c r="KC20" s="122" t="n">
        <v>24.15</v>
      </c>
      <c r="KD20" s="68">
        <f>IF(KC20&gt;0,((KC20-KC19)/KC19),0)</f>
        <v/>
      </c>
      <c r="KE20" s="68">
        <f>IF(KC20&gt;0,KD20-$V20,0)</f>
        <v/>
      </c>
      <c r="KF20" s="68">
        <f>IF(KC20&gt;0,(KC20-KF$10)/KF$10,0)</f>
        <v/>
      </c>
      <c r="KG20" s="14" t="n"/>
      <c r="KH20" s="15">
        <f>IF(KC20&gt;0,(KC20-KC$10)/KC$10,0)</f>
        <v/>
      </c>
      <c r="KI20" s="18" t="n"/>
      <c r="KJ20" s="122" t="n">
        <v>75.59999999999999</v>
      </c>
      <c r="KK20" s="68">
        <f>IF(KJ20&gt;0,((KJ20-KJ19)/KJ19),0)</f>
        <v/>
      </c>
      <c r="KL20" s="68">
        <f>IF(KJ20&gt;0,KK20-$V20,0)</f>
        <v/>
      </c>
      <c r="KM20" s="68">
        <f>IF(KJ20&gt;0,(KJ20-KM$10)/KM$10,0)</f>
        <v/>
      </c>
      <c r="KN20" s="14" t="n"/>
      <c r="KO20" s="15">
        <f>IF(KJ20&gt;0,(KJ20-KJ$10)/KJ$10,0)</f>
        <v/>
      </c>
      <c r="KQ20" s="122" t="n">
        <v>1.095</v>
      </c>
      <c r="KR20" s="68">
        <f>IF(KQ20&gt;0,((KQ20-KQ19)/KQ19),0)</f>
        <v/>
      </c>
      <c r="KS20" s="68">
        <f>IF(KQ20&gt;0,KR20-$V20,0)</f>
        <v/>
      </c>
      <c r="KT20" s="68">
        <f>IF(KQ20&gt;0,(KQ20-KT$10)/KT$10,0)</f>
        <v/>
      </c>
      <c r="KU20" s="14" t="n"/>
      <c r="KV20" s="15">
        <f>IF(KQ20&gt;0,(KQ20-KQ$10)/KQ$10,0)</f>
        <v/>
      </c>
      <c r="KW20" s="18" t="n"/>
      <c r="KX20" s="122" t="n">
        <v>31.82</v>
      </c>
      <c r="KY20" s="68">
        <f>IF(KX20&gt;0,((KX20-KX19)/KX19),0)</f>
        <v/>
      </c>
      <c r="KZ20" s="68">
        <f>IF(KX20&gt;0,KY20-$V20,0)</f>
        <v/>
      </c>
      <c r="LA20" s="68">
        <f>IF(KX20&gt;0,(KX20-LA$10)/LA$10,0)</f>
        <v/>
      </c>
      <c r="LB20" s="14" t="n"/>
      <c r="LC20" s="15">
        <f>IF(KX20&gt;0,(KX20-KX$10)/KX$10,0)</f>
        <v/>
      </c>
      <c r="LD20" s="18" t="n"/>
      <c r="LE20" s="122" t="n">
        <v>53.77</v>
      </c>
      <c r="LF20" s="68">
        <f>IF(LE20&gt;0,((LE20-LE19)/LE19),0)</f>
        <v/>
      </c>
      <c r="LG20" s="68">
        <f>IF(LE20&gt;0,LF20-$V20,0)</f>
        <v/>
      </c>
      <c r="LH20" s="68">
        <f>IF(LE20&gt;0,(LE20-LH$10)/LH$10,0)</f>
        <v/>
      </c>
      <c r="LI20" s="14" t="n"/>
      <c r="LJ20" s="15">
        <f>IF(LE20&gt;0,(LE20-LE$10)/LE$10,0)</f>
        <v/>
      </c>
      <c r="LL20" s="122" t="n">
        <v>84.20999999999999</v>
      </c>
      <c r="LM20" s="68">
        <f>IF(LL20&gt;0,((LL20-LL19)/LL19),0)</f>
        <v/>
      </c>
      <c r="LN20" s="68">
        <f>IF(LL20&gt;0,LM20-$V20,0)</f>
        <v/>
      </c>
      <c r="LO20" s="68">
        <f>IF(LL20&gt;0,(LL20-LO$10)/LO$10,0)</f>
        <v/>
      </c>
      <c r="LP20" s="14" t="n"/>
      <c r="LQ20" s="15">
        <f>IF(LL20&gt;0,(LL20-LL$10)/LL$10,0)</f>
        <v/>
      </c>
      <c r="LS20" s="122" t="n">
        <v>10.2</v>
      </c>
      <c r="LT20" s="68">
        <f>IF(LS20&gt;0,((LS20-LS19)/LS19),0)</f>
        <v/>
      </c>
      <c r="LU20" s="68">
        <f>IF(LS20&gt;0,LT20-$V20,0)</f>
        <v/>
      </c>
      <c r="LV20" s="68" t="n"/>
      <c r="LW20" s="14" t="n"/>
      <c r="LX20" s="15">
        <f>IF(LS20&gt;0,(LS20-LS$10)/LS$10,0)</f>
        <v/>
      </c>
      <c r="LZ20" s="122" t="n">
        <v>13.9</v>
      </c>
      <c r="MA20" s="68">
        <f>IF(LZ20&gt;0,((LZ20-LZ19)/LZ19),0)</f>
        <v/>
      </c>
      <c r="MB20" s="68">
        <f>IF(LZ20&gt;0,MA20-$V20,0)</f>
        <v/>
      </c>
      <c r="MC20" s="68">
        <f>IF(LZ20&gt;0,(LZ20-MC$10)/MC$10,0)</f>
        <v/>
      </c>
      <c r="MD20" s="14" t="n"/>
      <c r="ME20" s="15">
        <f>IF(LZ20&gt;0,(LZ20-LZ$10)/LZ$10,0)</f>
        <v/>
      </c>
      <c r="MG20" s="122" t="n">
        <v>24.23</v>
      </c>
      <c r="MH20" s="68">
        <f>IF(MG20&gt;0,((MG20-MG19)/MG19),0)</f>
        <v/>
      </c>
      <c r="MI20" s="68">
        <f>IF(MG20&gt;0,MH20-$V20,0)</f>
        <v/>
      </c>
      <c r="MJ20" s="68">
        <f>IF(MG20&gt;0,(MG20-MJ$10)/MJ$10,0)</f>
        <v/>
      </c>
      <c r="MK20" s="14" t="n"/>
      <c r="ML20" s="15">
        <f>IF(MG20&gt;0,(MG20-MG$10)/MG$10,0)</f>
        <v/>
      </c>
      <c r="MN20" s="122" t="n">
        <v>121.15</v>
      </c>
      <c r="MO20" s="68">
        <f>IF(MN20&gt;0,((MN20-MN19)/MN19),0)</f>
        <v/>
      </c>
      <c r="MP20" s="68">
        <f>IF(MN20&gt;0,MO20-$V20,0)</f>
        <v/>
      </c>
      <c r="MQ20" s="68">
        <f>IF(MN20&gt;0,(MN20-MQ$10)/MQ$10,0)</f>
        <v/>
      </c>
      <c r="MR20" s="14" t="n"/>
      <c r="MS20" s="15">
        <f>IF(MN20&gt;0,(MN20-MN$10)/MN$10,0)</f>
        <v/>
      </c>
      <c r="MU20" s="122" t="n">
        <v>11.71</v>
      </c>
      <c r="MV20" s="68">
        <f>IF(MU20&gt;0,((MU20-MU19)/MU19),0)</f>
        <v/>
      </c>
      <c r="MW20" s="68">
        <f>IF(MU20&gt;0,MV20-$V20,0)</f>
        <v/>
      </c>
      <c r="MX20" s="68">
        <f>IF(MU20&gt;0,(MU20-MX$10)/MX$10,0)</f>
        <v/>
      </c>
      <c r="MY20" s="14" t="n"/>
      <c r="MZ20" s="15">
        <f>IF(MU20&gt;0,(MU20-MU$10)/MU$10,0)</f>
        <v/>
      </c>
      <c r="NB20" s="122" t="n">
        <v>179.74</v>
      </c>
      <c r="NC20" s="68">
        <f>IF(NB20&gt;0,((NB20-NB19)/NB19),0)</f>
        <v/>
      </c>
      <c r="ND20" s="68">
        <f>IF(NB20&gt;0,NC20-$V20,0)</f>
        <v/>
      </c>
      <c r="NE20" s="68">
        <f>IF(NB20&gt;0,(NB20-NE$10)/NE$10,0)</f>
        <v/>
      </c>
      <c r="NF20" s="14" t="n"/>
      <c r="NG20" s="15">
        <f>IF(NB20&gt;0,(NB20-NB$10)/NB$10,0)</f>
        <v/>
      </c>
      <c r="NI20" s="122" t="n">
        <v>5.34</v>
      </c>
      <c r="NJ20" s="68">
        <f>IF(NI20&gt;0,((NI20-NI19)/NI19),0)</f>
        <v/>
      </c>
      <c r="NK20" s="68">
        <f>IF(NI20&gt;0,NJ20-$V20,0)</f>
        <v/>
      </c>
      <c r="NL20" s="68">
        <f>IF(NI20&gt;0,(NI20-NL$10)/NL$10,0)</f>
        <v/>
      </c>
      <c r="NM20" s="14" t="n"/>
      <c r="NN20" s="15">
        <f>IF(NI20&gt;0,(NI20-NI$10)/NI$10,0)</f>
        <v/>
      </c>
      <c r="NP20" s="122" t="n">
        <v>390.74</v>
      </c>
      <c r="NQ20" s="68">
        <f>IF(NP20&gt;0,((NP20-NP19)/NP19),0)</f>
        <v/>
      </c>
      <c r="NR20" s="68">
        <f>IF(NP20&gt;0,NQ20-$V20,0)</f>
        <v/>
      </c>
      <c r="NS20" s="68">
        <f>IF(NP20&gt;0,(NP20-NS$10)/NS$10,0)</f>
        <v/>
      </c>
      <c r="NT20" s="14" t="n"/>
      <c r="NU20" s="15">
        <f>IF(NP20&gt;0,(NP20-NP$10)/NP$10,0)</f>
        <v/>
      </c>
      <c r="NW20" s="122" t="n">
        <v>192.9</v>
      </c>
      <c r="NX20" s="68">
        <f>IF(NW20&gt;0,((NW20-NW19)/NW19),0)</f>
        <v/>
      </c>
      <c r="NY20" s="68">
        <f>IF(NW20&gt;0,NX20-$V20,0)</f>
        <v/>
      </c>
      <c r="NZ20" s="68">
        <f>IF(NW20&gt;0,(NW20-NZ$10)/NZ$10,0)</f>
        <v/>
      </c>
      <c r="OA20" s="14" t="n"/>
      <c r="OB20" s="15">
        <f>IF(NW20&gt;0,(NW20-NW$10)/NW$10,0)</f>
        <v/>
      </c>
      <c r="OD20" s="122" t="n">
        <v>1.68</v>
      </c>
      <c r="OE20" s="68">
        <f>IF(OD20&gt;0,((OD20-OD19)/OD19),0)</f>
        <v/>
      </c>
      <c r="OF20" s="68">
        <f>IF(OD20&gt;0,OE20-$V20,0)</f>
        <v/>
      </c>
      <c r="OG20" s="68">
        <f>IF(OD20&gt;0,(OD20-OG$10)/OG$10,0)</f>
        <v/>
      </c>
      <c r="OH20" s="14" t="n"/>
      <c r="OI20" s="15">
        <f>IF(OD20&gt;0,(OD20-OD$10)/OD$10,0)</f>
        <v/>
      </c>
      <c r="OK20" s="122" t="n">
        <v>74.01000000000001</v>
      </c>
      <c r="OL20" s="68">
        <f>IF(OK20&gt;0,((OK20-OK19)/OK19),0)</f>
        <v/>
      </c>
      <c r="OM20" s="68">
        <f>IF(OK20&gt;0,OL20-$V20,0)</f>
        <v/>
      </c>
      <c r="ON20" s="68">
        <f>IF(OK20&gt;0,(OK20-ON$10)/ON$10,0)</f>
        <v/>
      </c>
      <c r="OO20" s="14" t="n"/>
      <c r="OP20" s="15">
        <f>IF(OK20&gt;0,(OK20-OK$10)/OK$10,0)</f>
        <v/>
      </c>
      <c r="OR20" s="122" t="n">
        <v>1.57</v>
      </c>
      <c r="OS20" s="68">
        <f>IF(OR20&gt;0,((OR20-OR19)/OR19),0)</f>
        <v/>
      </c>
      <c r="OT20" s="68">
        <f>IF(OR20&gt;0,OS20-$V20,0)</f>
        <v/>
      </c>
      <c r="OU20" s="68">
        <f>IF(OR20&gt;0,(OR20-OU$10)/OU$10,0)</f>
        <v/>
      </c>
      <c r="OV20" s="14" t="n"/>
      <c r="OW20" s="15">
        <f>IF(OR20&gt;0,(OR20-OR$10)/OR$10,0)</f>
        <v/>
      </c>
      <c r="OY20" s="122" t="n">
        <v>119.25</v>
      </c>
      <c r="OZ20" s="68">
        <f>IF(OY20&gt;0,((OY20-OY19)/OY19),0)</f>
        <v/>
      </c>
      <c r="PA20" s="68">
        <f>IF(OY20&gt;0,OZ20-$V20,0)</f>
        <v/>
      </c>
      <c r="PB20" s="68">
        <f>IF(OY20&gt;0,(OY20-PB$10)/PB$10,0)</f>
        <v/>
      </c>
      <c r="PC20" s="14" t="n"/>
      <c r="PD20" s="15">
        <f>IF(OY20&gt;0,(OY20-OY$10)/OY$10,0)</f>
        <v/>
      </c>
      <c r="PE20" s="18" t="n"/>
      <c r="PF20" s="122" t="n">
        <v>217.29</v>
      </c>
      <c r="PG20" s="68">
        <f>IF(PF20&gt;0,((PF20-PF19)/PF19),0)</f>
        <v/>
      </c>
      <c r="PH20" s="68">
        <f>IF(PF20&gt;0,PG20-$V20,0)</f>
        <v/>
      </c>
      <c r="PI20" s="68">
        <f>IF(PF20&gt;0,(PF20-PI$10)/PI$10,0)</f>
        <v/>
      </c>
      <c r="PJ20" s="14" t="n"/>
      <c r="PK20" s="15">
        <f>IF(PF20&gt;0,(PF20-PF$10)/PF$10,0)</f>
        <v/>
      </c>
      <c r="PM20" s="122" t="n"/>
      <c r="PN20" s="68">
        <f>IF(PM20&gt;0,((PM20-PM19)/PM19),0)</f>
        <v/>
      </c>
      <c r="PO20" s="68">
        <f>PN20-$V20</f>
        <v/>
      </c>
      <c r="PP20" s="68">
        <f>IF(PM20&gt;0,(PM20-PP$10)/PP$10,0)</f>
        <v/>
      </c>
      <c r="PQ20" s="14" t="n"/>
      <c r="PR20" s="15">
        <f>IF(PM20&gt;0,(PM20-PM$10)/PM$10,0)</f>
        <v/>
      </c>
      <c r="PT20" s="122" t="n">
        <v>5.07</v>
      </c>
      <c r="PU20" s="68">
        <f>IF(PT20&gt;0,((PT20-PT19)/PT19),0)</f>
        <v/>
      </c>
      <c r="PV20" s="68">
        <f>IF(PT20&gt;0,PU20-$V20,0)</f>
        <v/>
      </c>
      <c r="PW20" s="68">
        <f>IF(PT20&gt;0,(PT20-PW$10)/PW$10,0)</f>
        <v/>
      </c>
      <c r="PX20" s="14" t="n"/>
      <c r="PY20" s="15">
        <f>IF(PT20&gt;0,(PT20-PT$10)/PT$10,0)</f>
        <v/>
      </c>
      <c r="QA20" s="122" t="n">
        <v>170.33</v>
      </c>
      <c r="QB20" s="68">
        <f>IF(QA20&gt;0,((QA20-QA19)/QA19),0)</f>
        <v/>
      </c>
      <c r="QC20" s="68">
        <f>IF(QA20&gt;0,QB20-$V20,0)</f>
        <v/>
      </c>
      <c r="QD20" s="68">
        <f>IF(QA20&gt;0,(QA20-QD$10)/QD$10,0)</f>
        <v/>
      </c>
      <c r="QE20" s="14" t="n"/>
      <c r="QF20" s="15">
        <f>IF(QA20&gt;0,(QA20-QA$10)/QA$10,0)</f>
        <v/>
      </c>
      <c r="QH20" s="122" t="n">
        <v>1.25</v>
      </c>
      <c r="QI20" s="68">
        <f>IF(QH20&gt;0,((QH20-QH19)/QH19),0)</f>
        <v/>
      </c>
      <c r="QJ20" s="68">
        <f>IF(QH20&gt;0,QI20-$V20,0)</f>
        <v/>
      </c>
      <c r="QK20" s="68">
        <f>IF(QH20&gt;0,(QH20-QK$10)/QK$10,0)</f>
        <v/>
      </c>
      <c r="QL20" s="14" t="n"/>
      <c r="QM20" s="15">
        <f>IF(QH20&gt;0,(QH20-QH$10)/QH$10,0)</f>
        <v/>
      </c>
      <c r="QO20" s="122" t="n">
        <v>13.01</v>
      </c>
      <c r="QP20" s="68">
        <f>IF(QO20&gt;0,((QO20-QO19)/QO19),0)</f>
        <v/>
      </c>
      <c r="QQ20" s="68">
        <f>IF(QO20&gt;0,QP20-$V20,0)</f>
        <v/>
      </c>
      <c r="QR20" s="68">
        <f>IF(QO20&gt;0,(QO20-QR$10)/QR$10,0)</f>
        <v/>
      </c>
      <c r="QS20" s="14" t="n"/>
      <c r="QT20" s="15">
        <f>IF(QO20&gt;0,(QO20-QO$10)/QO$10,0)</f>
        <v/>
      </c>
      <c r="QV20" s="122" t="n">
        <v>2.477</v>
      </c>
      <c r="QW20" s="68">
        <f>IF(QV20&gt;0,((QV20-QV19)/QV19),0)</f>
        <v/>
      </c>
      <c r="QX20" s="68">
        <f>IF(QV20&gt;0,QW20-$V20,0)</f>
        <v/>
      </c>
      <c r="QY20" s="68">
        <f>IF(QV20&gt;0,(QV20-QY$10)/QY$10,0)</f>
        <v/>
      </c>
      <c r="QZ20" s="14" t="n"/>
      <c r="RA20" s="15">
        <f>IF(QV20&gt;0,(QV20-QV$10)/QV$10,0)</f>
        <v/>
      </c>
      <c r="RC20" s="122" t="n">
        <v>25.89</v>
      </c>
      <c r="RD20" s="68">
        <f>IF(RC20&gt;0,((RC20-RC19)/RC19),0)</f>
        <v/>
      </c>
      <c r="RE20" s="68">
        <f>IF(RC20&gt;0,RD20-$V20,0)</f>
        <v/>
      </c>
      <c r="RF20" s="68">
        <f>IF(RC20&gt;0,(RC20-RF$10)/RF$10,0)</f>
        <v/>
      </c>
      <c r="RG20" s="14" t="n"/>
      <c r="RH20" s="15">
        <f>IF(RC20&gt;0,(RC20-RC$10)/RC$10,0)</f>
        <v/>
      </c>
      <c r="RJ20" s="122" t="n">
        <v>213.96</v>
      </c>
      <c r="RK20" s="68">
        <f>IF(RJ20&gt;0,((RJ20-RJ19)/RJ19),0)</f>
        <v/>
      </c>
      <c r="RL20" s="68">
        <f>RK20-$V20</f>
        <v/>
      </c>
      <c r="RM20" s="68">
        <f>IF(RJ20&gt;0,(RJ20-RM$10)/RM$10,0)</f>
        <v/>
      </c>
      <c r="RN20" s="14" t="n"/>
      <c r="RO20" s="15">
        <f>IF(RJ20&gt;0,(RJ20-RJ$10)/RJ$10,0)</f>
        <v/>
      </c>
      <c r="RQ20" s="122" t="n">
        <v>18.8</v>
      </c>
      <c r="RR20" s="68">
        <f>IF(RQ20&gt;0,((RQ20-RQ19)/RQ19),0)</f>
        <v/>
      </c>
      <c r="RS20" s="68">
        <f>RR20-$V20</f>
        <v/>
      </c>
      <c r="RT20" s="68">
        <f>IF(RQ20&gt;0,(RQ20-RT$10)/RT$10,0)</f>
        <v/>
      </c>
      <c r="RU20" s="14" t="n"/>
      <c r="RV20" s="15">
        <f>IF(RQ20&gt;0,(RQ20-RQ$10)/RQ$10,0)</f>
        <v/>
      </c>
      <c r="RX20" s="122" t="n">
        <v>69.23999999999999</v>
      </c>
      <c r="RY20" s="68">
        <f>IF(RX20&gt;0,((RX20-RX19)/RX19),0)</f>
        <v/>
      </c>
      <c r="RZ20" s="68">
        <f>RY20-$V20</f>
        <v/>
      </c>
      <c r="SA20" s="68">
        <f>IF(RX20&gt;0,(RX20-SA$10)/SA$10,0)</f>
        <v/>
      </c>
      <c r="SB20" s="14" t="n"/>
      <c r="SC20" s="15">
        <f>IF(RX20&gt;0,(RX20-RX$10)/RX$10,0)</f>
        <v/>
      </c>
      <c r="SE20" s="122" t="n">
        <v>11.24</v>
      </c>
      <c r="SF20" s="68">
        <f>IF(SE20&gt;0,((SE20-SE19)/SE19),0)</f>
        <v/>
      </c>
      <c r="SG20" s="68">
        <f>SF20-$V20</f>
        <v/>
      </c>
      <c r="SH20" s="68">
        <f>IF(SE20&gt;0,(SE20-SH$10)/SH$10,0)</f>
        <v/>
      </c>
      <c r="SI20" s="14" t="n"/>
      <c r="SJ20" s="15">
        <f>IF(SE20&gt;0,(SE20-SE$10)/SE$10,0)</f>
        <v/>
      </c>
      <c r="SL20" s="122" t="n">
        <v>0.71</v>
      </c>
      <c r="SM20" s="68">
        <f>IF(SL20&gt;0,((SL20-SL19)/SL19),0)</f>
        <v/>
      </c>
      <c r="SN20" s="68">
        <f>SM20-$V20</f>
        <v/>
      </c>
      <c r="SO20" s="68">
        <f>IF(SL20&gt;0,(SL20-SO$10)/SO$10,0)</f>
        <v/>
      </c>
      <c r="SP20" s="14" t="n"/>
      <c r="SQ20" s="15">
        <f>IF(SL20&gt;0,(SL20-SL$10)/SL$10,0)</f>
        <v/>
      </c>
      <c r="SS20" s="122" t="n">
        <v>5.81</v>
      </c>
      <c r="ST20" s="68">
        <f>IF(SS20&gt;0,((SS20-SS19)/SS19),0)</f>
        <v/>
      </c>
      <c r="SU20" s="68">
        <f>ST20-$V20</f>
        <v/>
      </c>
      <c r="SV20" s="68">
        <f>IF(SS20&gt;0,(SS20-SV$10)/SV$10,0)</f>
        <v/>
      </c>
      <c r="SW20" s="14" t="n"/>
      <c r="SX20" s="15">
        <f>IF(SS20&gt;0,(SS20-SS$10)/SS$10,0)</f>
        <v/>
      </c>
      <c r="SZ20" s="122" t="n">
        <v>21.17</v>
      </c>
      <c r="TA20" s="68">
        <f>IF(SZ20&gt;0,((SZ20-SZ19)/SZ19),0)</f>
        <v/>
      </c>
      <c r="TB20" s="68">
        <f>TA20-$V20</f>
        <v/>
      </c>
      <c r="TC20" s="68">
        <f>IF(SZ20&gt;0,(SZ20-TC$10)/TC$10,0)</f>
        <v/>
      </c>
      <c r="TD20" s="14" t="n"/>
      <c r="TE20" s="15">
        <f>IF(SZ20&gt;0,(SZ20-SZ$10)/SZ$10,0)</f>
        <v/>
      </c>
      <c r="TG20" s="122" t="n">
        <v>0.1775</v>
      </c>
      <c r="TH20" s="68">
        <f>IF(TG20&gt;0,((TG20-TG19)/TG19),0)</f>
        <v/>
      </c>
      <c r="TI20" s="68">
        <f>TH20-$V20</f>
        <v/>
      </c>
      <c r="TJ20" s="68">
        <f>IF(TG20&gt;0,(TG20-TJ$10)/TJ$10,0)</f>
        <v/>
      </c>
      <c r="TK20" s="14" t="n"/>
      <c r="TL20" s="15">
        <f>IF(TG20&gt;0,(TG20-TG$10)/TG$10,0)</f>
        <v/>
      </c>
      <c r="TN20" s="122" t="n">
        <v>35.97</v>
      </c>
      <c r="TO20" s="68">
        <f>IF(TN20&gt;0,((TN20-TN19)/TN19),0)</f>
        <v/>
      </c>
      <c r="TP20" s="68">
        <f>TO20-$V20</f>
        <v/>
      </c>
      <c r="TQ20" s="68">
        <f>IF(TN20&gt;0,(TN20-TQ$10)/TQ$10,0)</f>
        <v/>
      </c>
      <c r="TR20" s="14" t="n"/>
      <c r="TS20" s="15">
        <f>IF(TN20&gt;0,(TN20-TN$10)/TN$10,0)</f>
        <v/>
      </c>
      <c r="TU20" s="122" t="n">
        <v>1.95</v>
      </c>
      <c r="TV20" s="68">
        <f>IF(TU20&gt;0,((TU20-TU19)/TU19),0)</f>
        <v/>
      </c>
      <c r="TW20" s="68">
        <f>TV20-$V20</f>
        <v/>
      </c>
      <c r="TX20" s="68">
        <f>IF(TU20&gt;0,(TU20-TX$10)/TX$10,0)</f>
        <v/>
      </c>
      <c r="TY20" s="14" t="n"/>
      <c r="TZ20" s="15">
        <f>IF(TU20&gt;0,(TU20-TU$10)/TU$10,0)</f>
        <v/>
      </c>
      <c r="UB20" s="122" t="n"/>
      <c r="UC20" s="68">
        <f>IF(UB20&gt;0,((UB20-UB19)/UB19),0)</f>
        <v/>
      </c>
      <c r="UD20" s="68">
        <f>UC20-$V20</f>
        <v/>
      </c>
      <c r="UE20" s="68">
        <f>IF(UB20&gt;0,(UB20-UE$10)/UE$10,0)</f>
        <v/>
      </c>
      <c r="UF20" s="14" t="n"/>
      <c r="UG20" s="15">
        <f>IF(UB20&gt;0,(UB20-UB$10)/UB$10,0)</f>
        <v/>
      </c>
      <c r="UI20" s="122" t="n"/>
      <c r="UJ20" s="68">
        <f>IF(UI20&gt;0,((UI20-UI19)/UI19),0)</f>
        <v/>
      </c>
      <c r="UK20" s="68">
        <f>UJ20-$V20</f>
        <v/>
      </c>
      <c r="UL20" s="68">
        <f>IF(UI20&gt;0,(UI20-UL$10)/UL$10,0)</f>
        <v/>
      </c>
      <c r="UM20" s="14" t="n"/>
      <c r="UN20" s="15">
        <f>IF(UI20&gt;0,(UI20-UI$10)/UI$10,0)</f>
        <v/>
      </c>
      <c r="UP20" s="122" t="n"/>
      <c r="UQ20" s="68">
        <f>IF(UP20&gt;0,((UP20-UP19)/UP19),0)</f>
        <v/>
      </c>
      <c r="UR20" s="68">
        <f>UQ20-$V20</f>
        <v/>
      </c>
      <c r="US20" s="68">
        <f>IF(UP20&gt;0,(UP20-US$10)/US$10,0)</f>
        <v/>
      </c>
      <c r="UT20" s="14" t="n"/>
      <c r="UU20" s="15">
        <f>IF(UP20&gt;0,(UP20-UP$10)/UP$10,0)</f>
        <v/>
      </c>
      <c r="UW20" s="122" t="n"/>
      <c r="UX20" s="68">
        <f>IF(UW20&gt;0,((UW20-UW19)/UW19),0)</f>
        <v/>
      </c>
      <c r="UY20" s="68">
        <f>UX20-$V20</f>
        <v/>
      </c>
      <c r="UZ20" s="68">
        <f>IF(UW20&gt;0,(UW20-UZ$10)/UZ$10,0)</f>
        <v/>
      </c>
      <c r="VA20" s="14" t="n"/>
      <c r="VB20" s="15">
        <f>IF(UW20&gt;0,(UW20-UW$10)/UW$10,0)</f>
        <v/>
      </c>
      <c r="VD20" s="122" t="n"/>
      <c r="VE20" s="68">
        <f>IF(VD20&gt;0,((VD20-VD19)/VD19),0)</f>
        <v/>
      </c>
      <c r="VF20" s="68">
        <f>VE20-$V20</f>
        <v/>
      </c>
      <c r="VG20" s="68">
        <f>IF(VD20&gt;0,(VD20-VG$10)/VG$10,0)</f>
        <v/>
      </c>
      <c r="VH20" s="14" t="n"/>
      <c r="VI20" s="15">
        <f>IF(VD20&gt;0,(VD20-VD$10)/VD$10,0)</f>
        <v/>
      </c>
      <c r="VM20" s="21">
        <f>IF($C20&gt;0,(($IK$5*IG20)+($GT$5*GP20)+($JM$5*JI20)+($JF$5*JB20)+($IY$5*IU20)+($IR$5*IN20)+($ID$5*HZ20)+($HW$5*HS20)+($HP$5*HL20)+($HI$5*HE20)+($GF$5*GB20)+($FY$5*FU20)+($FR$5*FN20)+($FK$5*FG20)+($FD$5*EZ20)+($EW$5*ES20)+($EP$5*EL20)+($EI$5*EE20)+($EB$5*DX20)+($DU$5*DQ20)+($DN$5*DJ20)+($DG$5*DC20)+($CZ$5*CV20)+($CS$5*CO20)+($CL$5*CH20)+($CE$5*CA20)+($BX$5*BT20)+($BQ$5*BM20)+($BJ$5*BF20)+($BC$5*AY20)+($AV$5*AR20)+($AO$5*AK20)+($AH$5*AD20)+($JT$5*JP20)+($KA$5*JW20)+($KO$5*KK20)+($PR$5*PN20)+($GM$5*GI20)+($HA$5*GW20)+($KV$5*KR20)+($KH$5*KD20)+($LC$5*KY20)+($MS$5*MO20)+($ML$5*MH20)+($ME$5*MA20)+($LX$5*LT20)+($LQ$5*LM20)+($LJ$5*LF20)+(MV20*$MZ$5)+(NC20*$NG$5)+(NJ20*$NN$5)+($OI$5*OE20)+($NU$5*NQ20)+($OB$5*NX20)+($PK$5*PG20)+($OP$5*OL20)+($OW$5*OS20)+($PD$5*OZ20)+(PU20*$PY$5)+(QB20*$QF$5)+(QI20*$QM$5)+(QP20*$QT$5)+(QW20*$RA$5)+(RD20*$RH$5)+(RK20*$RO$5)+(RR20*$RV$5)+(RY20*$SC$5)+(SF20*$SJ$5)+(SM20*$SQ$5)+(ST20*$SX$5)+(TA20*$TE$5))+(TH20*$TL$5)+(TO20*$TS$5))/$VM$5</f>
        <v/>
      </c>
      <c r="VN20" s="538" t="n"/>
      <c r="VO20" s="21">
        <f>IF($C20&gt;0,(($IK$5*II20)+($GT$5*GR20)+($JM$5*JK20)+($JF$5*JD20)+($IY$5*IW20)+($IR$5*IP20)+($ID$5*IB20)+($HW$5*HU20)+($HP$5*HN20)+($HI$5*HG20)+($GF$5*GD20)+($FY$5*FW20)+($FR$5*FP20)+($FK$5*FI20)+($FD$5*FB20)+($EW$5*EU20)+($EP$5*EN20)+($EI$5*EG20)+($EB$5*DZ20)+($DU$5*DS20)+($DN$5*DL20)+($DG$5*DE20)+($CZ$5*CX20)+($CS$5*CQ20)+($CL$5*CJ20)+($CE$5*CC20)+($BX$5*BV20)+($BQ$5*BO20)+($BJ$5*BH20)+($BC$5*BA20)+($AV$5*AT20)+($AO$5*AM20)+($AH$5*AF20)+($KO$5*KM20)+($KH$5*KF20)+($KA$5*JY20)+($JT$5*JR20)+($PR$5*PP20)+($GM$5*GK20)+($HA$5*GY20)+($KV$5*KT20)+($LC$5*LA20)+($MS$5*MQ20)+($ML$5*MJ20)+($ME$5*MC20)+($LX$5*LV20)+($LQ$5*LO20)+($LJ$5*LH20)+(MX20*$MZ$5)+(NE20*$NG$5)+(NL20*$NN$5)+($OI$5*OG20)+($NU$5*NS20)+($OB$5*NZ20)+($PD$5*PB20)+($OW$5*OU20)+($OP$5*ON20)+($PK$5*PI20)+($PY$5*PW20)+($QF$5*QD20)+($QM$5*QK20)+($QT$5*QR20)+($RA$5*QY20)+($RH$5*RF20)+($RO$5*RM20)+(RT20*$RV$5)+(SA20*$SC$5)+(SH20*$SJ$5)+(SO20*$SQ$5)+(SV20*$SX$5)+(TC20*$TE$5)+(TJ20*$TL$5)+(TQ20*$TS$5))/$VM$5,0)</f>
        <v/>
      </c>
      <c r="VP20" s="14" t="n"/>
      <c r="VQ20" s="21">
        <f>IF($C20&gt;0,(($IK$5*IK20)+($GT$5*GT20)+($JM$5*JM20)+($JF$5*JF20)+($IY$5*IY20)+($IR$5*IR20)+($ID$5*ID20)+($HW$5*HW20)+($HP$5*HP20)+($HI$5*HI20)+($GF$5*GF20)+($FY$5*FY20)+($FR$5*FR20)+($FK$5*FK20)+($FD$5*FD20)+($EW$5*EW20)+($EP$5*EP20)+($EI$5*EI20)+($EB$5*EB20)+($DU$5*DU20)+($DN$5*DN20)+($DG$5*DG20)+($CZ$5*CZ20)+($CS$5*CS20)+($CL$5*CL20)+($CE$5*CE20)+($BX$5*BX20)+($BQ$5*BQ20)+($BJ$5*BJ20)+($BC$5*BC20)+($AV$5*AV20)+($AO$5*AO20)+($AH$5*AH20)+($KO$5*KO20)+($PR$5*PR20)+($GM$5*GM20)+($HA$5*HA20)+($KH$5*KH20)+($KA$5*KA20)+($JT$5*JT20)+($KV$5*KV20)+($LC$5*LC20)+($MS$5*MS20)+($ML$5*ML20)+($ME$5*ME20)+($LX$5*LX20)+($LQ$5*LQ20)+($LJ$5*LJ20)+($OI$5*OI20)+($NU$5*NU20)+($NN$5*NN20)+($NG$5*NG20)+($MZ$5*MZ20)+(OB20*$OB$5)+($PD$5*PD20)+($OW$5*OW20)+($OP$5*OP20)+($PK$5*PK20)+(PY20*$PY$5)+(QF20*$QF$5)+(QM20*$QM$5)+(QT20*$QT$5)+(RA20*$RA$5)+(RH20*$RH$5)+(RO20*$RO$5)+(RV20*$RV$5)+(SC20*$SC$5)+(SJ20*$SJ$5)+(SQ20*$SQ$5)+(SX20*$SX$5)+(TE20*$TE$5)+(TL20*$TL$5)+(TS20*$TS$5))/$VM$5,0)</f>
        <v/>
      </c>
    </row>
    <row r="21" ht="16" customHeight="1" s="545">
      <c r="A21" s="127" t="n">
        <v>45674</v>
      </c>
      <c r="B21" s="77">
        <f>A21</f>
        <v/>
      </c>
      <c r="C21" s="13" t="n">
        <v>43487.83</v>
      </c>
      <c r="D21" s="14">
        <f>IF(C21&gt;0,C21-C20,0)</f>
        <v/>
      </c>
      <c r="E21" s="68">
        <f>IF(C21&gt;0,D21/C20,0)</f>
        <v/>
      </c>
      <c r="F21" s="15">
        <f>IF(C21&gt;0,(C21-C$10)/C$10,0)</f>
        <v/>
      </c>
      <c r="G21" s="13" t="n">
        <v>5996.66</v>
      </c>
      <c r="H21" s="138">
        <f>IF(G21&gt;0,G21-G20,0)</f>
        <v/>
      </c>
      <c r="I21" s="68">
        <f>IF(G21&gt;0,H21/G20,0)</f>
        <v/>
      </c>
      <c r="J21" s="15">
        <f>IF(G21&gt;0,(G21-G$10)/G$10,0)</f>
        <v/>
      </c>
      <c r="K21" s="13" t="n">
        <v>19630.2</v>
      </c>
      <c r="L21" s="138">
        <f>IF(K21&gt;0,K21-K20,0)</f>
        <v/>
      </c>
      <c r="M21" s="68">
        <f>IF(K21&gt;0,L21/K20,0)</f>
        <v/>
      </c>
      <c r="N21" s="15">
        <f>IF(K21&gt;0,(K21-K$10)/K$10,0)</f>
        <v/>
      </c>
      <c r="O21" s="13" t="n">
        <v>2275.88</v>
      </c>
      <c r="P21" s="138">
        <f>IF(O21&gt;0,O21-O20,0)</f>
        <v/>
      </c>
      <c r="Q21" s="68">
        <f>IF(O21&gt;0,P21/O20,0)</f>
        <v/>
      </c>
      <c r="R21" s="15">
        <f>IF(O21&gt;0,(O21-O$10)/O$10,0)</f>
        <v/>
      </c>
      <c r="S21" s="18">
        <f>IF(O21&gt;0,(((O21*0.7)*Q21)+((K21*0.9)*M21)+((G21*0.65)*I21)+((C21*0.6)*E21))/(O21+K21+G21+C21),0)</f>
        <v/>
      </c>
      <c r="T21" s="121">
        <f>IF(O21&gt;0,(S21*200)+T20,0)</f>
        <v/>
      </c>
      <c r="U21" s="121">
        <f>T21</f>
        <v/>
      </c>
      <c r="V21" s="47">
        <f>IF(T21&gt;0,(T21-T20)/T20,0)</f>
        <v/>
      </c>
      <c r="W21" s="21">
        <f>IF(T21&gt;0,(T21-T$11)/T$11,0)</f>
        <v/>
      </c>
      <c r="X21" s="18">
        <f>IF(T21&gt;0,((Q21+M21+I21+E21)/4),0)</f>
        <v/>
      </c>
      <c r="Y21" s="123" t="n">
        <v>161398.57</v>
      </c>
      <c r="Z21" s="15" t="n">
        <v>2e-06</v>
      </c>
      <c r="AA21" s="21">
        <f>Z21-$V21</f>
        <v/>
      </c>
      <c r="AB21" s="548" t="n"/>
      <c r="AC21" s="122" t="n">
        <v>231.58</v>
      </c>
      <c r="AD21" s="68">
        <f>IF(AC21&gt;0,((AC21-AC20)/AC20),0)</f>
        <v/>
      </c>
      <c r="AE21" s="68">
        <f>IF(AC21&gt;0,AD21-$V21,0)</f>
        <v/>
      </c>
      <c r="AF21" s="68">
        <f>IF(AC21&gt;0,(AC21-AF$10)/AF$10,0)</f>
        <v/>
      </c>
      <c r="AG21" s="14" t="n"/>
      <c r="AH21" s="15">
        <f>IF(AC21&gt;0,(AC21-AC$10)/AC$10,0)</f>
        <v/>
      </c>
      <c r="AI21" s="548" t="n"/>
      <c r="AJ21" s="122" t="n">
        <v>21.63</v>
      </c>
      <c r="AK21" s="68">
        <f>IF(AJ21&gt;0,((AJ21-AJ20)/AJ20),0)</f>
        <v/>
      </c>
      <c r="AL21" s="68">
        <f>IF(AJ21&gt;0,AK21-$V21,0)</f>
        <v/>
      </c>
      <c r="AM21" s="68">
        <f>IF(AJ21&gt;0,(AJ21-AM$10)/AM$10,0)</f>
        <v/>
      </c>
      <c r="AN21" s="14" t="n"/>
      <c r="AO21" s="15">
        <f>IF(AJ21&gt;0,(AJ21-AJ$10)/AJ$10,0)</f>
        <v/>
      </c>
      <c r="AP21" s="548" t="n"/>
      <c r="AQ21" s="122" t="n">
        <v>21.88</v>
      </c>
      <c r="AR21" s="68">
        <f>IF(AQ21&gt;0,((AQ21-AQ20)/AQ20),0)</f>
        <v/>
      </c>
      <c r="AS21" s="68">
        <f>IF(AQ21&gt;0,AR21-$V21,0)</f>
        <v/>
      </c>
      <c r="AT21" s="68">
        <f>IF(AQ21&gt;0,(AQ21-AT$10)/AT$10,0)</f>
        <v/>
      </c>
      <c r="AU21" s="14" t="n"/>
      <c r="AV21" s="15">
        <f>IF(AQ21&gt;0,(AQ21-AQ$10)/AQ$10,0)</f>
        <v/>
      </c>
      <c r="AW21" s="548" t="n"/>
      <c r="AX21" s="122" t="n">
        <v>208.3</v>
      </c>
      <c r="AY21" s="68">
        <f>IF(AX21&gt;0,((AX21-AX20)/AX20),0)</f>
        <v/>
      </c>
      <c r="AZ21" s="68">
        <f>IF(AX21&gt;0,AY21-$V21,0)</f>
        <v/>
      </c>
      <c r="BA21" s="68">
        <f>IF(AX21&gt;0,(AX21-BA$10)/BA$10,0)</f>
        <v/>
      </c>
      <c r="BB21" s="14" t="n"/>
      <c r="BC21" s="15">
        <f>IF(AX21&gt;0,(AX21-AX$10)/AX$10,0)</f>
        <v/>
      </c>
      <c r="BD21" s="548" t="n"/>
      <c r="BE21" s="122" t="n">
        <v>75.81</v>
      </c>
      <c r="BF21" s="68">
        <f>IF(BE21&gt;0,((BE21-BE20)/BE20),0)</f>
        <v/>
      </c>
      <c r="BG21" s="68">
        <f>IF(BE21&gt;0,BF21-$V21,0)</f>
        <v/>
      </c>
      <c r="BH21" s="68" t="n"/>
      <c r="BI21" s="14" t="n"/>
      <c r="BJ21" s="15">
        <f>IF(BE21&gt;0,(BE21-BE$10)/BE$10,0)</f>
        <v/>
      </c>
      <c r="BK21" s="548" t="n"/>
      <c r="BL21" s="122" t="n">
        <v>70.17</v>
      </c>
      <c r="BM21" s="68">
        <f>IF(BL21&gt;0,((BL21-BL20)/BL20),0)</f>
        <v/>
      </c>
      <c r="BN21" s="68">
        <f>IF(BL21&gt;0,BM21-$V21,0)</f>
        <v/>
      </c>
      <c r="BO21" s="68">
        <f>IF(BL21&gt;0,(BL21-BO$10)/BO$10,0)</f>
        <v/>
      </c>
      <c r="BP21" s="14" t="n"/>
      <c r="BQ21" s="15">
        <f>IF(BL21&gt;0,(BL21-BL$10)/BL$10,0)</f>
        <v/>
      </c>
      <c r="BR21" s="548" t="n"/>
      <c r="BS21" s="122" t="n">
        <v>40.44</v>
      </c>
      <c r="BT21" s="68">
        <f>IF(BS21&gt;0,((BS21-BS20)/BS20),0)</f>
        <v/>
      </c>
      <c r="BU21" s="68">
        <f>IF(BS21&gt;0,BT21-$V21,0)</f>
        <v/>
      </c>
      <c r="BV21" s="68">
        <f>IF(BS21&gt;0,(BS21-BV$10)/BV$10,0)</f>
        <v/>
      </c>
      <c r="BW21" s="14" t="n"/>
      <c r="BX21" s="15">
        <f>IF(BS21&gt;0,(BS21-BS$10)/BS$10,0)</f>
        <v/>
      </c>
      <c r="BY21" s="548" t="n"/>
      <c r="BZ21" s="122" t="n"/>
      <c r="CA21" s="68">
        <f>IF(BZ21&gt;0,((BZ21-BZ20)/BZ20),0)</f>
        <v/>
      </c>
      <c r="CB21" s="68">
        <f>IF(BZ21&gt;0,CA21-$V21,0)</f>
        <v/>
      </c>
      <c r="CC21" s="68">
        <f>IF(BZ21&gt;0,(BZ21-CC$10)/CC$10,0)</f>
        <v/>
      </c>
      <c r="CD21" s="14" t="n"/>
      <c r="CE21" s="15">
        <f>IF(BZ21&gt;0,(BZ21-BZ$10)/BZ$10,0)</f>
        <v/>
      </c>
      <c r="CF21" s="548" t="n"/>
      <c r="CG21" s="122" t="n">
        <v>35.81</v>
      </c>
      <c r="CH21" s="68">
        <f>IF(CG21&gt;0,((CG21-CG20)/CG20),0)</f>
        <v/>
      </c>
      <c r="CI21" s="68">
        <f>IF(CG21&gt;0,CH21-$V21,0)</f>
        <v/>
      </c>
      <c r="CJ21" s="68">
        <f>IF(CG21&gt;0,(CG21-CJ$10)/CJ$10,0)</f>
        <v/>
      </c>
      <c r="CK21" s="14" t="n"/>
      <c r="CL21" s="15">
        <f>IF(CG21&gt;0,(CG21-CG$10)/CG$10,0)</f>
        <v/>
      </c>
      <c r="CM21" s="548" t="n"/>
      <c r="CN21" s="122" t="n">
        <v>34.53</v>
      </c>
      <c r="CO21" s="68">
        <f>IF(CN21&gt;0,((CN21-CN20)/CN20),0)</f>
        <v/>
      </c>
      <c r="CP21" s="68">
        <f>IF(CN21&gt;0,CO21-$V21,0)</f>
        <v/>
      </c>
      <c r="CQ21" s="68">
        <f>IF(CN21&gt;0,(CN21-CQ$10)/CQ$10,0)</f>
        <v/>
      </c>
      <c r="CR21" s="14" t="n"/>
      <c r="CS21" s="15">
        <f>IF(CN21&gt;0,(CN21-CN$10)/CN$10,0)</f>
        <v/>
      </c>
      <c r="CT21" s="548" t="n"/>
      <c r="CU21" s="122" t="n">
        <v>38.56</v>
      </c>
      <c r="CV21" s="68">
        <f>IF(CU21&gt;0,((CU21-CU20)/CU20),0)</f>
        <v/>
      </c>
      <c r="CW21" s="68">
        <f>IF(CU21&gt;0,CV21-$V21,0)</f>
        <v/>
      </c>
      <c r="CX21" s="68">
        <f>IF(CU21&gt;0,(CU21-CX$10)/CX$10,0)</f>
        <v/>
      </c>
      <c r="CY21" s="14" t="n"/>
      <c r="CZ21" s="15">
        <f>IF(CU21&gt;0,(CU21-CU$10)/CU$10,0)</f>
        <v/>
      </c>
      <c r="DA21" s="548" t="n"/>
      <c r="DB21" s="122" t="n">
        <v>21.18</v>
      </c>
      <c r="DC21" s="68">
        <f>IF(DB21&gt;0,((DB21-DB20)/DB20),0)</f>
        <v/>
      </c>
      <c r="DD21" s="68">
        <f>IF(DB21&gt;0,DC21-$V21,0)</f>
        <v/>
      </c>
      <c r="DE21" s="68">
        <f>IF(DB21&gt;0,(DB21-DE$10)/DE$10,0)</f>
        <v/>
      </c>
      <c r="DF21" s="14" t="n"/>
      <c r="DG21" s="15">
        <f>IF(DB21&gt;0,(DB21-DB$10)/DB$10,0)</f>
        <v/>
      </c>
      <c r="DH21" s="548" t="n"/>
      <c r="DI21" s="122" t="n">
        <v>43.12</v>
      </c>
      <c r="DJ21" s="68">
        <f>IF(DI21&gt;0,((DI21-DI20)/DI20),0)</f>
        <v/>
      </c>
      <c r="DK21" s="68">
        <f>IF(DI21&gt;0,DJ21-$V21,0)</f>
        <v/>
      </c>
      <c r="DL21" s="68">
        <f>IF(DI21&gt;0,(DI21-DL$10)/DL$10,0)</f>
        <v/>
      </c>
      <c r="DM21" s="14" t="n"/>
      <c r="DN21" s="15">
        <f>IF(DI21&gt;0,(DI21-DI$10)/DI$10,0)</f>
        <v/>
      </c>
      <c r="DO21" s="548" t="n"/>
      <c r="DP21" s="122" t="n">
        <v>38.64</v>
      </c>
      <c r="DQ21" s="68">
        <f>IF(DP21&gt;0,((DP21-DP20)/DP20),0)</f>
        <v/>
      </c>
      <c r="DR21" s="68">
        <f>IF(DP21&gt;0,DQ21-$V21,0)</f>
        <v/>
      </c>
      <c r="DS21" s="68" t="n"/>
      <c r="DT21" s="14" t="n"/>
      <c r="DU21" s="15">
        <f>IF(DP21&gt;0,(DP21-DP$10)/DP$10,0)</f>
        <v/>
      </c>
      <c r="DV21" s="18" t="n"/>
      <c r="DW21" s="122" t="n">
        <v>35.27</v>
      </c>
      <c r="DX21" s="68">
        <f>IF(DW21&gt;0,((DW21-DW20)/DW20),0)</f>
        <v/>
      </c>
      <c r="DY21" s="68">
        <f>IF(DW21&gt;0,DX21-$V21,0)</f>
        <v/>
      </c>
      <c r="DZ21" s="68">
        <f>IF(DW21&gt;0,(DW21-DZ$10)/DZ$10,0)</f>
        <v/>
      </c>
      <c r="EA21" s="14" t="n"/>
      <c r="EB21" s="15">
        <f>IF(DW21&gt;0,(DW21-DW$10)/DW$10,0)</f>
        <v/>
      </c>
      <c r="EC21" s="548" t="n"/>
      <c r="ED21" s="122" t="n">
        <v>37.29</v>
      </c>
      <c r="EE21" s="68">
        <f>IF(ED21&gt;0,((ED21-ED20)/ED20),0)</f>
        <v/>
      </c>
      <c r="EF21" s="68">
        <f>IF(ED21&gt;0,EE21-$V21,0)</f>
        <v/>
      </c>
      <c r="EG21" s="68">
        <f>IF(ED21&gt;0,(ED21-EG$10)/EG$10,0)</f>
        <v/>
      </c>
      <c r="EH21" s="14" t="n"/>
      <c r="EI21" s="15">
        <f>IF(ED21&gt;0,(ED21-ED$10)/ED$10,0)</f>
        <v/>
      </c>
      <c r="EJ21" s="548" t="n"/>
      <c r="EK21" s="122" t="n">
        <v>114.1</v>
      </c>
      <c r="EL21" s="68">
        <f>IF(EK21&gt;0,((EK21-EK20)/EK20),0)</f>
        <v/>
      </c>
      <c r="EM21" s="68">
        <f>IF(EK21&gt;0,EL21-$V21,0)</f>
        <v/>
      </c>
      <c r="EN21" s="68">
        <f>IF(EK21&gt;0,(EK21-EN$10)/EN$10,0)</f>
        <v/>
      </c>
      <c r="EO21" s="14" t="n"/>
      <c r="EP21" s="15">
        <f>IF(EK21&gt;0,(EK21-EK$10)/EK$10,0)</f>
        <v/>
      </c>
      <c r="ER21" s="122" t="n">
        <v>39.41</v>
      </c>
      <c r="ES21" s="68">
        <f>IF(ER21&gt;0,((ER21-ER20)/ER20),0)</f>
        <v/>
      </c>
      <c r="ET21" s="68">
        <f>IF(ER21&gt;0,ES21-$V21,0)</f>
        <v/>
      </c>
      <c r="EU21" s="68">
        <f>IF(ER21&gt;0,(ER21-EU$10)/EU$10,0)</f>
        <v/>
      </c>
      <c r="EV21" s="14" t="n"/>
      <c r="EW21" s="15">
        <f>IF(ER21&gt;0,(ER21-ER$10)/ER$10,0)</f>
        <v/>
      </c>
      <c r="EY21" s="122" t="n">
        <v>26.32</v>
      </c>
      <c r="EZ21" s="68">
        <f>IF(EY21&gt;0,((EY21-EY20)/EY20),0)</f>
        <v/>
      </c>
      <c r="FA21" s="68">
        <f>IF(EY21&gt;0,EZ21-$V21,0)</f>
        <v/>
      </c>
      <c r="FB21" s="68" t="n"/>
      <c r="FC21" s="14" t="n"/>
      <c r="FD21" s="15">
        <f>IF(EY21&gt;0,(EY21-EY$10)/EY$10,0)</f>
        <v/>
      </c>
      <c r="FF21" s="122" t="n">
        <v>61.69</v>
      </c>
      <c r="FG21" s="68">
        <f>IF(FF21&gt;0,((FF21-FF20)/FF20),0)</f>
        <v/>
      </c>
      <c r="FH21" s="68">
        <f>IF(FF21&gt;0,FG21-$V21,0)</f>
        <v/>
      </c>
      <c r="FI21" s="68">
        <f>IF(FF21&gt;0,(FF21-FI$10)/FI$10,0)</f>
        <v/>
      </c>
      <c r="FJ21" s="14" t="n"/>
      <c r="FK21" s="15">
        <f>IF(FF21&gt;0,(FF21-FF$10)/FF$10,0)</f>
        <v/>
      </c>
      <c r="FL21" s="548" t="n"/>
      <c r="FM21" s="122" t="n">
        <v>188.78</v>
      </c>
      <c r="FN21" s="68">
        <f>IF(FM21&gt;0,((FM21-FM20)/FM20),0)</f>
        <v/>
      </c>
      <c r="FO21" s="68">
        <f>IF(FM21&gt;0,FN21-$V21,0)</f>
        <v/>
      </c>
      <c r="FP21" s="68">
        <f>IF(FM21&gt;0,(FM21-FP$10)/FP$10,0)</f>
        <v/>
      </c>
      <c r="FQ21" s="14" t="n"/>
      <c r="FR21" s="15">
        <f>IF(FM21&gt;0,(FM21-FM$10)/FM$10,0)</f>
        <v/>
      </c>
      <c r="FS21" s="548" t="n"/>
      <c r="FT21" s="122" t="n">
        <v>91.73999999999999</v>
      </c>
      <c r="FU21" s="68">
        <f>IF(FT21&gt;0,((FT21-FT20)/FT20),0)</f>
        <v/>
      </c>
      <c r="FV21" s="68">
        <f>IF(FT21&gt;0,FU21-$V21,0)</f>
        <v/>
      </c>
      <c r="FW21" s="68">
        <f>IF(FT21&gt;0,(FT21-FW$10)/FW$10,0)</f>
        <v/>
      </c>
      <c r="FX21" s="14" t="n"/>
      <c r="FY21" s="15">
        <f>IF(FT21&gt;0,(FT21-FT$10)/FT$10,0)</f>
        <v/>
      </c>
      <c r="FZ21" s="548" t="n"/>
      <c r="GA21" s="122" t="n">
        <v>17.41</v>
      </c>
      <c r="GB21" s="68">
        <f>IF(GA21&gt;0,((GA21-GA20)/GA20),0)</f>
        <v/>
      </c>
      <c r="GC21" s="68">
        <f>IF(GA21&gt;0,GB21-$V21,0)</f>
        <v/>
      </c>
      <c r="GD21" s="68" t="n"/>
      <c r="GE21" s="14" t="n"/>
      <c r="GF21" s="15">
        <f>IF(GA21&gt;0,(GA21-GA$10)/GA$10,0)</f>
        <v/>
      </c>
      <c r="GG21" s="18" t="n"/>
      <c r="GH21" s="122" t="n">
        <v>18.37</v>
      </c>
      <c r="GI21" s="68">
        <f>IF(GH21&gt;0,((GH21-GH20)/GH20),0)</f>
        <v/>
      </c>
      <c r="GJ21" s="68">
        <f>IF(GH21&gt;0,GI21-$V21,0)</f>
        <v/>
      </c>
      <c r="GK21" s="68">
        <f>IF(GH21&gt;0,(GH21-GK$10)/GK$10,0)</f>
        <v/>
      </c>
      <c r="GL21" s="14" t="n"/>
      <c r="GM21" s="15">
        <f>IF(GH21&gt;0,(GH21-GH$10)/GH$10,0)</f>
        <v/>
      </c>
      <c r="GO21" s="122" t="n">
        <v>27.75</v>
      </c>
      <c r="GP21" s="68">
        <f>IF(GO21&gt;0,((GO21-GO20)/GO20),0)</f>
        <v/>
      </c>
      <c r="GQ21" s="68">
        <f>IF(GO21&gt;0,GP21-$V21,0)</f>
        <v/>
      </c>
      <c r="GR21" s="68" t="n"/>
      <c r="GS21" s="14" t="n"/>
      <c r="GT21" s="15">
        <f>IF(GO21&gt;0,(GO21-GO$10)/GO$10,0)</f>
        <v/>
      </c>
      <c r="GV21" s="122" t="n">
        <v>14.35</v>
      </c>
      <c r="GW21" s="68">
        <f>IF(GV21&gt;0,((GV21-GV20)/GV20),0)</f>
        <v/>
      </c>
      <c r="GX21" s="68">
        <f>IF(GV21&gt;0,GW21-$V21,0)</f>
        <v/>
      </c>
      <c r="GY21" s="68">
        <f>IF(GV21&gt;0,(GV21-GY$10)/GY$10,0)</f>
        <v/>
      </c>
      <c r="GZ21" s="14" t="n"/>
      <c r="HA21" s="15">
        <f>IF(GV21&gt;0,(GV21-GV$10)/GV$10,0)</f>
        <v/>
      </c>
      <c r="HD21" s="122" t="n">
        <v>426.5</v>
      </c>
      <c r="HE21" s="68">
        <f>IF(HD21&gt;0,((HD21-HD20)/HD20),0)</f>
        <v/>
      </c>
      <c r="HF21" s="68">
        <f>IF(HD21&gt;0,HE21-$V21,0)</f>
        <v/>
      </c>
      <c r="HG21" s="68">
        <f>IF(HD21&gt;0,(HD21-HG$10)/HG$10,0)</f>
        <v/>
      </c>
      <c r="HH21" s="14" t="n"/>
      <c r="HI21" s="15">
        <f>IF(HD21&gt;0,(HD21-HD$10)/HD$10,0)</f>
        <v/>
      </c>
      <c r="HK21" s="122" t="n">
        <v>33.62</v>
      </c>
      <c r="HL21" s="68">
        <f>IF(HK21&gt;0,((HK21-HK20)/HK20),0)</f>
        <v/>
      </c>
      <c r="HM21" s="68">
        <f>IF(HK21&gt;0,HL21-$V21,0)</f>
        <v/>
      </c>
      <c r="HN21" s="68">
        <f>IF(HK21&gt;0,(HK21-HN$10)/HN$10,0)</f>
        <v/>
      </c>
      <c r="HO21" s="14" t="n"/>
      <c r="HP21" s="15">
        <f>IF(HK21&gt;0,(HK21-HK$10)/HK$10,0)</f>
        <v/>
      </c>
      <c r="HR21" s="122" t="n">
        <v>112.33</v>
      </c>
      <c r="HS21" s="68">
        <f>IF(HR21&gt;0,((HR21-HR20)/HR20),0)</f>
        <v/>
      </c>
      <c r="HT21" s="68">
        <f>IF(HR21&gt;0,HS21-$V21,0)</f>
        <v/>
      </c>
      <c r="HU21" s="68">
        <f>IF(HR21&gt;0,(HR21-HU$10)/HU$10,0)</f>
        <v/>
      </c>
      <c r="HV21" s="14" t="n"/>
      <c r="HW21" s="15">
        <f>IF(HR21&gt;0,(HR21-HR$10)/HR$10,0)</f>
        <v/>
      </c>
      <c r="HY21" s="122" t="n">
        <v>137.71</v>
      </c>
      <c r="HZ21" s="68">
        <f>IF(HY21&gt;0,((HY21-HY20)/HY20),0)</f>
        <v/>
      </c>
      <c r="IA21" s="68">
        <f>IF(HY21&gt;0,HZ21-$V21,0)</f>
        <v/>
      </c>
      <c r="IB21" s="68">
        <f>IF(HY21&gt;0,(HY21-IB$10)/IB$10,0)</f>
        <v/>
      </c>
      <c r="IC21" s="14" t="n"/>
      <c r="ID21" s="15">
        <f>IF(HY21&gt;0,(HY21-HY$10)/HY$10,0)</f>
        <v/>
      </c>
      <c r="IF21" s="122" t="n">
        <v>237.44</v>
      </c>
      <c r="IG21" s="68">
        <f>IF(IF21&gt;0,((IF21-IF20)/IF20),0)</f>
        <v/>
      </c>
      <c r="IH21" s="68">
        <f>IF(IF21&gt;0,IG21-$V21,0)</f>
        <v/>
      </c>
      <c r="II21" s="68">
        <f>IF(IF21&gt;0,(IF21-II$10)/II$10,0)</f>
        <v/>
      </c>
      <c r="IJ21" s="14" t="n"/>
      <c r="IK21" s="15">
        <f>IF(IF21&gt;0,(IF21-IF$10)/IF$10,0)</f>
        <v/>
      </c>
      <c r="IM21" s="122" t="n">
        <v>200.98</v>
      </c>
      <c r="IN21" s="68">
        <f>IF(IM21&gt;0,((IM21-IM20)/IM20),0)</f>
        <v/>
      </c>
      <c r="IO21" s="68">
        <f>IF(IM21&gt;0,IN21-$V21,0)</f>
        <v/>
      </c>
      <c r="IP21" s="68">
        <f>IF(IM21&gt;0,(IM21-IP$10)/IP$10,0)</f>
        <v/>
      </c>
      <c r="IQ21" s="14" t="n"/>
      <c r="IR21" s="15">
        <f>IF(IM21&gt;0,(IM21-IM$10)/IM$10,0)</f>
        <v/>
      </c>
      <c r="IT21" s="122" t="n">
        <v>51.63</v>
      </c>
      <c r="IU21" s="68">
        <f>IF(IT21&gt;0,((IT21-IT20)/IT20),0)</f>
        <v/>
      </c>
      <c r="IV21" s="68">
        <f>IF(IT21&gt;0,IU21-$V21,0)</f>
        <v/>
      </c>
      <c r="IW21" s="68">
        <f>IF(IT21&gt;0,(IT21-IW$10)/IW$10,0)</f>
        <v/>
      </c>
      <c r="IX21" s="14" t="n"/>
      <c r="IY21" s="15">
        <f>IF(IT21&gt;0,(IT21-IT$10)/IT$10,0)</f>
        <v/>
      </c>
      <c r="JA21" s="122" t="n">
        <v>612.77</v>
      </c>
      <c r="JB21" s="68">
        <f>IF(JA21&gt;0,((JA21-JA20)/JA20),0)</f>
        <v/>
      </c>
      <c r="JC21" s="68">
        <f>IF(JA21&gt;0,JB21-$V21,0)</f>
        <v/>
      </c>
      <c r="JD21" s="68">
        <f>IF(JA21&gt;0,(JA21-JD$10)/JD$10,0)</f>
        <v/>
      </c>
      <c r="JE21" s="14" t="n"/>
      <c r="JF21" s="15">
        <f>IF(JA21&gt;0,(JA21-JA$10)/JA$10,0)</f>
        <v/>
      </c>
      <c r="JH21" s="122" t="n">
        <v>429.03</v>
      </c>
      <c r="JI21" s="68">
        <f>IF(JH21&gt;0,((JH21-JH20)/JH20),0)</f>
        <v/>
      </c>
      <c r="JJ21" s="68">
        <f>IF(JH21&gt;0,JI21-$V21,0)</f>
        <v/>
      </c>
      <c r="JK21" s="68">
        <f>IF(JH21&gt;0,(JH21-JK$10)/JK$10,0)</f>
        <v/>
      </c>
      <c r="JL21" s="14" t="n"/>
      <c r="JM21" s="15">
        <f>IF(JH21&gt;0,(JH21-JH$10)/JH$10,0)</f>
        <v/>
      </c>
      <c r="JO21" s="122" t="n">
        <v>11.21</v>
      </c>
      <c r="JP21" s="68">
        <f>IF(JO21&gt;0,((JO21-JO20)/JO20),0)</f>
        <v/>
      </c>
      <c r="JQ21" s="68">
        <f>IF(JO21&gt;0,JP21-$V21,0)</f>
        <v/>
      </c>
      <c r="JR21" s="68">
        <f>IF(JO21&gt;0,(JO21-JR$10)/JR$10,0)</f>
        <v/>
      </c>
      <c r="JS21" s="14" t="n"/>
      <c r="JT21" s="15">
        <f>IF(JO21&gt;0,(JO21-JO$10)/JO$10,0)</f>
        <v/>
      </c>
      <c r="JV21" s="122" t="n">
        <v>1.88</v>
      </c>
      <c r="JW21" s="68">
        <f>IF(JV21&gt;0,((JV21-JV20)/JV20),0)</f>
        <v/>
      </c>
      <c r="JX21" s="68">
        <f>IF(JV21&gt;0,JW21-$V21,0)</f>
        <v/>
      </c>
      <c r="JY21" s="68">
        <f>IF(JV21&gt;0,(JV21-JY$10)/JY$10,0)</f>
        <v/>
      </c>
      <c r="JZ21" s="14" t="n"/>
      <c r="KA21" s="15">
        <f>IF(JV21&gt;0,(JV21-JV$10)/JV$10,0)</f>
        <v/>
      </c>
      <c r="KC21" s="122" t="n">
        <v>23.43</v>
      </c>
      <c r="KD21" s="68">
        <f>IF(KC21&gt;0,((KC21-KC20)/KC20),0)</f>
        <v/>
      </c>
      <c r="KE21" s="68">
        <f>IF(KC21&gt;0,KD21-$V21,0)</f>
        <v/>
      </c>
      <c r="KF21" s="68">
        <f>IF(KC21&gt;0,(KC21-KF$10)/KF$10,0)</f>
        <v/>
      </c>
      <c r="KG21" s="14" t="n"/>
      <c r="KH21" s="15">
        <f>IF(KC21&gt;0,(KC21-KC$10)/KC$10,0)</f>
        <v/>
      </c>
      <c r="KI21" s="18" t="n"/>
      <c r="KJ21" s="122" t="n">
        <v>80.02</v>
      </c>
      <c r="KK21" s="68">
        <f>IF(KJ21&gt;0,((KJ21-KJ20)/KJ20),0)</f>
        <v/>
      </c>
      <c r="KL21" s="68">
        <f>IF(KJ21&gt;0,KK21-$V21,0)</f>
        <v/>
      </c>
      <c r="KM21" s="68">
        <f>IF(KJ21&gt;0,(KJ21-KM$10)/KM$10,0)</f>
        <v/>
      </c>
      <c r="KN21" s="14" t="n"/>
      <c r="KO21" s="15">
        <f>IF(KJ21&gt;0,(KJ21-KJ$10)/KJ$10,0)</f>
        <v/>
      </c>
      <c r="KQ21" s="122" t="n">
        <v>1.16</v>
      </c>
      <c r="KR21" s="68">
        <f>IF(KQ21&gt;0,((KQ21-KQ20)/KQ20),0)</f>
        <v/>
      </c>
      <c r="KS21" s="68">
        <f>IF(KQ21&gt;0,KR21-$V21,0)</f>
        <v/>
      </c>
      <c r="KT21" s="68">
        <f>IF(KQ21&gt;0,(KQ21-KT$10)/KT$10,0)</f>
        <v/>
      </c>
      <c r="KU21" s="14" t="n"/>
      <c r="KV21" s="15">
        <f>IF(KQ21&gt;0,(KQ21-KQ$10)/KQ$10,0)</f>
        <v/>
      </c>
      <c r="KW21" s="18" t="n"/>
      <c r="KX21" s="122" t="n">
        <v>29.76</v>
      </c>
      <c r="KY21" s="68">
        <f>IF(KX21&gt;0,((KX21-KX20)/KX20),0)</f>
        <v/>
      </c>
      <c r="KZ21" s="68">
        <f>IF(KX21&gt;0,KY21-$V21,0)</f>
        <v/>
      </c>
      <c r="LA21" s="68">
        <f>IF(KX21&gt;0,(KX21-LA$10)/LA$10,0)</f>
        <v/>
      </c>
      <c r="LB21" s="14" t="n"/>
      <c r="LC21" s="15">
        <f>IF(KX21&gt;0,(KX21-KX$10)/KX$10,0)</f>
        <v/>
      </c>
      <c r="LD21" s="18" t="n"/>
      <c r="LE21" s="122" t="n">
        <v>52.95</v>
      </c>
      <c r="LF21" s="68">
        <f>IF(LE21&gt;0,((LE21-LE20)/LE20),0)</f>
        <v/>
      </c>
      <c r="LG21" s="68">
        <f>IF(LE21&gt;0,LF21-$V21,0)</f>
        <v/>
      </c>
      <c r="LH21" s="68">
        <f>IF(LE21&gt;0,(LE21-LH$10)/LH$10,0)</f>
        <v/>
      </c>
      <c r="LI21" s="14" t="n"/>
      <c r="LJ21" s="15">
        <f>IF(LE21&gt;0,(LE21-LE$10)/LE$10,0)</f>
        <v/>
      </c>
      <c r="LL21" s="122" t="n">
        <v>84.98999999999999</v>
      </c>
      <c r="LM21" s="68">
        <f>IF(LL21&gt;0,((LL21-LL20)/LL20),0)</f>
        <v/>
      </c>
      <c r="LN21" s="68">
        <f>IF(LL21&gt;0,LM21-$V21,0)</f>
        <v/>
      </c>
      <c r="LO21" s="68">
        <f>IF(LL21&gt;0,(LL21-LO$10)/LO$10,0)</f>
        <v/>
      </c>
      <c r="LP21" s="14" t="n"/>
      <c r="LQ21" s="15">
        <f>IF(LL21&gt;0,(LL21-LL$10)/LL$10,0)</f>
        <v/>
      </c>
      <c r="LS21" s="122" t="n">
        <v>10.28</v>
      </c>
      <c r="LT21" s="68">
        <f>IF(LS21&gt;0,((LS21-LS20)/LS20),0)</f>
        <v/>
      </c>
      <c r="LU21" s="68">
        <f>IF(LS21&gt;0,LT21-$V21,0)</f>
        <v/>
      </c>
      <c r="LV21" s="68" t="n"/>
      <c r="LW21" s="14" t="n"/>
      <c r="LX21" s="15">
        <f>IF(LS21&gt;0,(LS21-LS$10)/LS$10,0)</f>
        <v/>
      </c>
      <c r="LZ21" s="122" t="n">
        <v>14.15</v>
      </c>
      <c r="MA21" s="68">
        <f>IF(LZ21&gt;0,((LZ21-LZ20)/LZ20),0)</f>
        <v/>
      </c>
      <c r="MB21" s="68">
        <f>IF(LZ21&gt;0,MA21-$V21,0)</f>
        <v/>
      </c>
      <c r="MC21" s="68">
        <f>IF(LZ21&gt;0,(LZ21-MC$10)/MC$10,0)</f>
        <v/>
      </c>
      <c r="MD21" s="14" t="n"/>
      <c r="ME21" s="15">
        <f>IF(LZ21&gt;0,(LZ21-LZ$10)/LZ$10,0)</f>
        <v/>
      </c>
      <c r="MG21" s="122" t="n">
        <v>26.04</v>
      </c>
      <c r="MH21" s="68">
        <f>IF(MG21&gt;0,((MG21-MG20)/MG20),0)</f>
        <v/>
      </c>
      <c r="MI21" s="68">
        <f>IF(MG21&gt;0,MH21-$V21,0)</f>
        <v/>
      </c>
      <c r="MJ21" s="68">
        <f>IF(MG21&gt;0,(MG21-MJ$10)/MJ$10,0)</f>
        <v/>
      </c>
      <c r="MK21" s="14" t="n"/>
      <c r="ML21" s="15">
        <f>IF(MG21&gt;0,(MG21-MG$10)/MG$10,0)</f>
        <v/>
      </c>
      <c r="MN21" s="122" t="n">
        <v>122.42</v>
      </c>
      <c r="MO21" s="68">
        <f>IF(MN21&gt;0,((MN21-MN20)/MN20),0)</f>
        <v/>
      </c>
      <c r="MP21" s="68">
        <f>IF(MN21&gt;0,MO21-$V21,0)</f>
        <v/>
      </c>
      <c r="MQ21" s="68">
        <f>IF(MN21&gt;0,(MN21-MQ$10)/MQ$10,0)</f>
        <v/>
      </c>
      <c r="MR21" s="14" t="n"/>
      <c r="MS21" s="15">
        <f>IF(MN21&gt;0,(MN21-MN$10)/MN$10,0)</f>
        <v/>
      </c>
      <c r="MU21" s="122" t="n">
        <v>11.91</v>
      </c>
      <c r="MV21" s="68">
        <f>IF(MU21&gt;0,((MU21-MU20)/MU20),0)</f>
        <v/>
      </c>
      <c r="MW21" s="68">
        <f>IF(MU21&gt;0,MV21-$V21,0)</f>
        <v/>
      </c>
      <c r="MX21" s="68">
        <f>IF(MU21&gt;0,(MU21-MX$10)/MX$10,0)</f>
        <v/>
      </c>
      <c r="MY21" s="14" t="n"/>
      <c r="MZ21" s="15">
        <f>IF(MU21&gt;0,(MU21-MU$10)/MU$10,0)</f>
        <v/>
      </c>
      <c r="NB21" s="122" t="n">
        <v>182.82</v>
      </c>
      <c r="NC21" s="68">
        <f>IF(NB21&gt;0,((NB21-NB20)/NB20),0)</f>
        <v/>
      </c>
      <c r="ND21" s="68">
        <f>IF(NB21&gt;0,NC21-$V21,0)</f>
        <v/>
      </c>
      <c r="NE21" s="68">
        <f>IF(NB21&gt;0,(NB21-NE$10)/NE$10,0)</f>
        <v/>
      </c>
      <c r="NF21" s="14" t="n"/>
      <c r="NG21" s="15">
        <f>IF(NB21&gt;0,(NB21-NB$10)/NB$10,0)</f>
        <v/>
      </c>
      <c r="NI21" s="122" t="n">
        <v>5.37</v>
      </c>
      <c r="NJ21" s="68">
        <f>IF(NI21&gt;0,((NI21-NI20)/NI20),0)</f>
        <v/>
      </c>
      <c r="NK21" s="68">
        <f>IF(NI21&gt;0,NJ21-$V21,0)</f>
        <v/>
      </c>
      <c r="NL21" s="68">
        <f>IF(NI21&gt;0,(NI21-NL$10)/NL$10,0)</f>
        <v/>
      </c>
      <c r="NM21" s="14" t="n"/>
      <c r="NN21" s="15">
        <f>IF(NI21&gt;0,(NI21-NI$10)/NI$10,0)</f>
        <v/>
      </c>
      <c r="NP21" s="122" t="n">
        <v>401.41</v>
      </c>
      <c r="NQ21" s="68">
        <f>IF(NP21&gt;0,((NP21-NP20)/NP20),0)</f>
        <v/>
      </c>
      <c r="NR21" s="68">
        <f>IF(NP21&gt;0,NQ21-$V21,0)</f>
        <v/>
      </c>
      <c r="NS21" s="68">
        <f>IF(NP21&gt;0,(NP21-NS$10)/NS$10,0)</f>
        <v/>
      </c>
      <c r="NT21" s="14" t="n"/>
      <c r="NU21" s="15">
        <f>IF(NP21&gt;0,(NP21-NP$10)/NP$10,0)</f>
        <v/>
      </c>
      <c r="NW21" s="122" t="n">
        <v>196</v>
      </c>
      <c r="NX21" s="68">
        <f>IF(NW21&gt;0,((NW21-NW20)/NW20),0)</f>
        <v/>
      </c>
      <c r="NY21" s="68">
        <f>IF(NW21&gt;0,NX21-$V21,0)</f>
        <v/>
      </c>
      <c r="NZ21" s="68">
        <f>IF(NW21&gt;0,(NW21-NZ$10)/NZ$10,0)</f>
        <v/>
      </c>
      <c r="OA21" s="14" t="n"/>
      <c r="OB21" s="15">
        <f>IF(NW21&gt;0,(NW21-NW$10)/NW$10,0)</f>
        <v/>
      </c>
      <c r="OD21" s="122" t="n">
        <v>1.68</v>
      </c>
      <c r="OE21" s="68">
        <f>IF(OD21&gt;0,((OD21-OD20)/OD20),0)</f>
        <v/>
      </c>
      <c r="OF21" s="68">
        <f>IF(OD21&gt;0,OE21-$V21,0)</f>
        <v/>
      </c>
      <c r="OG21" s="68">
        <f>IF(OD21&gt;0,(OD21-OG$10)/OG$10,0)</f>
        <v/>
      </c>
      <c r="OH21" s="14" t="n"/>
      <c r="OI21" s="15">
        <f>IF(OD21&gt;0,(OD21-OD$10)/OD$10,0)</f>
        <v/>
      </c>
      <c r="OK21" s="122" t="n">
        <v>77.83</v>
      </c>
      <c r="OL21" s="68">
        <f>IF(OK21&gt;0,((OK21-OK20)/OK20),0)</f>
        <v/>
      </c>
      <c r="OM21" s="68">
        <f>IF(OK21&gt;0,OL21-$V21,0)</f>
        <v/>
      </c>
      <c r="ON21" s="68">
        <f>IF(OK21&gt;0,(OK21-ON$10)/ON$10,0)</f>
        <v/>
      </c>
      <c r="OO21" s="14" t="n"/>
      <c r="OP21" s="15">
        <f>IF(OK21&gt;0,(OK21-OK$10)/OK$10,0)</f>
        <v/>
      </c>
      <c r="OR21" s="122" t="n">
        <v>1.59</v>
      </c>
      <c r="OS21" s="68">
        <f>IF(OR21&gt;0,((OR21-OR20)/OR20),0)</f>
        <v/>
      </c>
      <c r="OT21" s="68">
        <f>IF(OR21&gt;0,OS21-$V21,0)</f>
        <v/>
      </c>
      <c r="OU21" s="68">
        <f>IF(OR21&gt;0,(OR21-OU$10)/OU$10,0)</f>
        <v/>
      </c>
      <c r="OV21" s="14" t="n"/>
      <c r="OW21" s="15">
        <f>IF(OR21&gt;0,(OR21-OR$10)/OR$10,0)</f>
        <v/>
      </c>
      <c r="OY21" s="122" t="n">
        <v>119.89</v>
      </c>
      <c r="OZ21" s="68">
        <f>IF(OY21&gt;0,((OY21-OY20)/OY20),0)</f>
        <v/>
      </c>
      <c r="PA21" s="68">
        <f>IF(OY21&gt;0,OZ21-$V21,0)</f>
        <v/>
      </c>
      <c r="PB21" s="68">
        <f>IF(OY21&gt;0,(OY21-PB$10)/PB$10,0)</f>
        <v/>
      </c>
      <c r="PC21" s="14" t="n"/>
      <c r="PD21" s="15">
        <f>IF(OY21&gt;0,(OY21-OY$10)/OY$10,0)</f>
        <v/>
      </c>
      <c r="PE21" s="18" t="n"/>
      <c r="PF21" s="122" t="n">
        <v>216.97</v>
      </c>
      <c r="PG21" s="68">
        <f>IF(PF21&gt;0,((PF21-PF20)/PF20),0)</f>
        <v/>
      </c>
      <c r="PH21" s="68">
        <f>IF(PF21&gt;0,PG21-$V21,0)</f>
        <v/>
      </c>
      <c r="PI21" s="68">
        <f>IF(PF21&gt;0,(PF21-PI$10)/PI$10,0)</f>
        <v/>
      </c>
      <c r="PJ21" s="14" t="n"/>
      <c r="PK21" s="15">
        <f>IF(PF21&gt;0,(PF21-PF$10)/PF$10,0)</f>
        <v/>
      </c>
      <c r="PM21" s="122" t="n"/>
      <c r="PN21" s="68">
        <f>IF(PM21&gt;0,((PM21-PM20)/PM20),0)</f>
        <v/>
      </c>
      <c r="PO21" s="68">
        <f>PN21-$V21</f>
        <v/>
      </c>
      <c r="PP21" s="68">
        <f>IF(PM21&gt;0,(PM21-PP$10)/PP$10,0)</f>
        <v/>
      </c>
      <c r="PQ21" s="14" t="n"/>
      <c r="PR21" s="15">
        <f>IF(PM21&gt;0,(PM21-PM$10)/PM$10,0)</f>
        <v/>
      </c>
      <c r="PT21" s="122" t="n">
        <v>5.21</v>
      </c>
      <c r="PU21" s="68">
        <f>IF(PT21&gt;0,((PT21-PT20)/PT20),0)</f>
        <v/>
      </c>
      <c r="PV21" s="68">
        <f>IF(PT21&gt;0,PU21-$V21,0)</f>
        <v/>
      </c>
      <c r="PW21" s="68">
        <f>IF(PT21&gt;0,(PT21-PW$10)/PW$10,0)</f>
        <v/>
      </c>
      <c r="PX21" s="14" t="n"/>
      <c r="PY21" s="15">
        <f>IF(PT21&gt;0,(PT21-PT$10)/PT$10,0)</f>
        <v/>
      </c>
      <c r="QA21" s="122" t="n">
        <v>170.34</v>
      </c>
      <c r="QB21" s="68">
        <f>IF(QA21&gt;0,((QA21-QA20)/QA20),0)</f>
        <v/>
      </c>
      <c r="QC21" s="68">
        <f>IF(QA21&gt;0,QB21-$V21,0)</f>
        <v/>
      </c>
      <c r="QD21" s="68">
        <f>IF(QA21&gt;0,(QA21-QD$10)/QD$10,0)</f>
        <v/>
      </c>
      <c r="QE21" s="14" t="n"/>
      <c r="QF21" s="15">
        <f>IF(QA21&gt;0,(QA21-QA$10)/QA$10,0)</f>
        <v/>
      </c>
      <c r="QH21" s="122" t="n">
        <v>1.25</v>
      </c>
      <c r="QI21" s="68">
        <f>IF(QH21&gt;0,((QH21-QH20)/QH20),0)</f>
        <v/>
      </c>
      <c r="QJ21" s="68">
        <f>IF(QH21&gt;0,QI21-$V21,0)</f>
        <v/>
      </c>
      <c r="QK21" s="68">
        <f>IF(QH21&gt;0,(QH21-QK$10)/QK$10,0)</f>
        <v/>
      </c>
      <c r="QL21" s="14" t="n"/>
      <c r="QM21" s="15">
        <f>IF(QH21&gt;0,(QH21-QH$10)/QH$10,0)</f>
        <v/>
      </c>
      <c r="QO21" s="122" t="n">
        <v>13.05</v>
      </c>
      <c r="QP21" s="68">
        <f>IF(QO21&gt;0,((QO21-QO20)/QO20),0)</f>
        <v/>
      </c>
      <c r="QQ21" s="68">
        <f>IF(QO21&gt;0,QP21-$V21,0)</f>
        <v/>
      </c>
      <c r="QR21" s="68">
        <f>IF(QO21&gt;0,(QO21-QR$10)/QR$10,0)</f>
        <v/>
      </c>
      <c r="QS21" s="14" t="n"/>
      <c r="QT21" s="15">
        <f>IF(QO21&gt;0,(QO21-QO$10)/QO$10,0)</f>
        <v/>
      </c>
      <c r="QV21" s="122" t="n">
        <v>2.4</v>
      </c>
      <c r="QW21" s="68">
        <f>IF(QV21&gt;0,((QV21-QV20)/QV20),0)</f>
        <v/>
      </c>
      <c r="QX21" s="68">
        <f>IF(QV21&gt;0,QW21-$V21,0)</f>
        <v/>
      </c>
      <c r="QY21" s="68">
        <f>IF(QV21&gt;0,(QV21-QY$10)/QY$10,0)</f>
        <v/>
      </c>
      <c r="QZ21" s="14" t="n"/>
      <c r="RA21" s="15">
        <f>IF(QV21&gt;0,(QV21-QV$10)/QV$10,0)</f>
        <v/>
      </c>
      <c r="RC21" s="122" t="n">
        <v>25.54</v>
      </c>
      <c r="RD21" s="68">
        <f>IF(RC21&gt;0,((RC21-RC20)/RC20),0)</f>
        <v/>
      </c>
      <c r="RE21" s="68">
        <f>IF(RC21&gt;0,RD21-$V21,0)</f>
        <v/>
      </c>
      <c r="RF21" s="68">
        <f>IF(RC21&gt;0,(RC21-RF$10)/RF$10,0)</f>
        <v/>
      </c>
      <c r="RG21" s="14" t="n"/>
      <c r="RH21" s="15">
        <f>IF(RC21&gt;0,(RC21-RC$10)/RC$10,0)</f>
        <v/>
      </c>
      <c r="RJ21" s="122" t="n">
        <v>210.68</v>
      </c>
      <c r="RK21" s="68">
        <f>IF(RJ21&gt;0,((RJ21-RJ20)/RJ20),0)</f>
        <v/>
      </c>
      <c r="RL21" s="68">
        <f>RK21-$V21</f>
        <v/>
      </c>
      <c r="RM21" s="68">
        <f>IF(RJ21&gt;0,(RJ21-RM$10)/RM$10,0)</f>
        <v/>
      </c>
      <c r="RN21" s="14" t="n"/>
      <c r="RO21" s="15">
        <f>IF(RJ21&gt;0,(RJ21-RJ$10)/RJ$10,0)</f>
        <v/>
      </c>
      <c r="RQ21" s="122" t="n">
        <v>19.21</v>
      </c>
      <c r="RR21" s="68">
        <f>IF(RQ21&gt;0,((RQ21-RQ20)/RQ20),0)</f>
        <v/>
      </c>
      <c r="RS21" s="68">
        <f>RR21-$V21</f>
        <v/>
      </c>
      <c r="RT21" s="68">
        <f>IF(RQ21&gt;0,(RQ21-RT$10)/RT$10,0)</f>
        <v/>
      </c>
      <c r="RU21" s="14" t="n"/>
      <c r="RV21" s="15">
        <f>IF(RQ21&gt;0,(RQ21-RQ$10)/RQ$10,0)</f>
        <v/>
      </c>
      <c r="RX21" s="122" t="n">
        <v>71.77</v>
      </c>
      <c r="RY21" s="68">
        <f>IF(RX21&gt;0,((RX21-RX20)/RX20),0)</f>
        <v/>
      </c>
      <c r="RZ21" s="68">
        <f>RY21-$V21</f>
        <v/>
      </c>
      <c r="SA21" s="68">
        <f>IF(RX21&gt;0,(RX21-SA$10)/SA$10,0)</f>
        <v/>
      </c>
      <c r="SB21" s="14" t="n"/>
      <c r="SC21" s="15">
        <f>IF(RX21&gt;0,(RX21-RX$10)/RX$10,0)</f>
        <v/>
      </c>
      <c r="SE21" s="122" t="n">
        <v>9.83</v>
      </c>
      <c r="SF21" s="68">
        <f>IF(SE21&gt;0,((SE21-SE20)/SE20),0)</f>
        <v/>
      </c>
      <c r="SG21" s="68">
        <f>SF21-$V21</f>
        <v/>
      </c>
      <c r="SH21" s="68">
        <f>IF(SE21&gt;0,(SE21-SH$10)/SH$10,0)</f>
        <v/>
      </c>
      <c r="SI21" s="14" t="n"/>
      <c r="SJ21" s="15">
        <f>IF(SE21&gt;0,(SE21-SE$10)/SE$10,0)</f>
        <v/>
      </c>
      <c r="SL21" s="122" t="n">
        <v>0.728</v>
      </c>
      <c r="SM21" s="68">
        <f>IF(SL21&gt;0,((SL21-SL20)/SL20),0)</f>
        <v/>
      </c>
      <c r="SN21" s="68">
        <f>SM21-$V21</f>
        <v/>
      </c>
      <c r="SO21" s="68">
        <f>IF(SL21&gt;0,(SL21-SO$10)/SO$10,0)</f>
        <v/>
      </c>
      <c r="SP21" s="14" t="n"/>
      <c r="SQ21" s="15">
        <f>IF(SL21&gt;0,(SL21-SL$10)/SL$10,0)</f>
        <v/>
      </c>
      <c r="SS21" s="122" t="n">
        <v>5.27</v>
      </c>
      <c r="ST21" s="68">
        <f>IF(SS21&gt;0,((SS21-SS20)/SS20),0)</f>
        <v/>
      </c>
      <c r="SU21" s="68">
        <f>ST21-$V21</f>
        <v/>
      </c>
      <c r="SV21" s="68">
        <f>IF(SS21&gt;0,(SS21-SV$10)/SV$10,0)</f>
        <v/>
      </c>
      <c r="SW21" s="14" t="n"/>
      <c r="SX21" s="15">
        <f>IF(SS21&gt;0,(SS21-SS$10)/SS$10,0)</f>
        <v/>
      </c>
      <c r="SZ21" s="122" t="n">
        <v>20.94</v>
      </c>
      <c r="TA21" s="68">
        <f>IF(SZ21&gt;0,((SZ21-SZ20)/SZ20),0)</f>
        <v/>
      </c>
      <c r="TB21" s="68">
        <f>TA21-$V21</f>
        <v/>
      </c>
      <c r="TC21" s="68">
        <f>IF(SZ21&gt;0,(SZ21-TC$10)/TC$10,0)</f>
        <v/>
      </c>
      <c r="TD21" s="14" t="n"/>
      <c r="TE21" s="15">
        <f>IF(SZ21&gt;0,(SZ21-SZ$10)/SZ$10,0)</f>
        <v/>
      </c>
      <c r="TG21" s="122" t="n">
        <v>0.1778</v>
      </c>
      <c r="TH21" s="68">
        <f>IF(TG21&gt;0,((TG21-TG20)/TG20),0)</f>
        <v/>
      </c>
      <c r="TI21" s="68">
        <f>TH21-$V21</f>
        <v/>
      </c>
      <c r="TJ21" s="68">
        <f>IF(TG21&gt;0,(TG21-TJ$10)/TJ$10,0)</f>
        <v/>
      </c>
      <c r="TK21" s="14" t="n"/>
      <c r="TL21" s="15">
        <f>IF(TG21&gt;0,(TG21-TG$10)/TG$10,0)</f>
        <v/>
      </c>
      <c r="TN21" s="122" t="n">
        <v>35.05</v>
      </c>
      <c r="TO21" s="68">
        <f>IF(TN21&gt;0,((TN21-TN20)/TN20),0)</f>
        <v/>
      </c>
      <c r="TP21" s="68">
        <f>TO21-$V21</f>
        <v/>
      </c>
      <c r="TQ21" s="68">
        <f>IF(TN21&gt;0,(TN21-TQ$10)/TQ$10,0)</f>
        <v/>
      </c>
      <c r="TR21" s="14" t="n"/>
      <c r="TS21" s="15">
        <f>IF(TN21&gt;0,(TN21-TN$10)/TN$10,0)</f>
        <v/>
      </c>
      <c r="TU21" s="122" t="n">
        <v>1.92</v>
      </c>
      <c r="TV21" s="68">
        <f>IF(TU21&gt;0,((TU21-TU20)/TU20),0)</f>
        <v/>
      </c>
      <c r="TW21" s="68">
        <f>TV21-$V21</f>
        <v/>
      </c>
      <c r="TX21" s="68">
        <f>IF(TU21&gt;0,(TU21-TX$10)/TX$10,0)</f>
        <v/>
      </c>
      <c r="TY21" s="14" t="n"/>
      <c r="TZ21" s="15">
        <f>IF(TU21&gt;0,(TU21-TU$10)/TU$10,0)</f>
        <v/>
      </c>
      <c r="UB21" s="122" t="n"/>
      <c r="UC21" s="68">
        <f>IF(UB21&gt;0,((UB21-UB20)/UB20),0)</f>
        <v/>
      </c>
      <c r="UD21" s="68">
        <f>UC21-$V21</f>
        <v/>
      </c>
      <c r="UE21" s="68">
        <f>IF(UB21&gt;0,(UB21-UE$10)/UE$10,0)</f>
        <v/>
      </c>
      <c r="UF21" s="14" t="n"/>
      <c r="UG21" s="15">
        <f>IF(UB21&gt;0,(UB21-UB$10)/UB$10,0)</f>
        <v/>
      </c>
      <c r="UI21" s="122" t="n"/>
      <c r="UJ21" s="68">
        <f>IF(UI21&gt;0,((UI21-UI20)/UI20),0)</f>
        <v/>
      </c>
      <c r="UK21" s="68">
        <f>UJ21-$V21</f>
        <v/>
      </c>
      <c r="UL21" s="68">
        <f>IF(UI21&gt;0,(UI21-UL$10)/UL$10,0)</f>
        <v/>
      </c>
      <c r="UM21" s="14" t="n"/>
      <c r="UN21" s="15">
        <f>IF(UI21&gt;0,(UI21-UI$10)/UI$10,0)</f>
        <v/>
      </c>
      <c r="UP21" s="122" t="n"/>
      <c r="UQ21" s="68">
        <f>IF(UP21&gt;0,((UP21-UP20)/UP20),0)</f>
        <v/>
      </c>
      <c r="UR21" s="68">
        <f>UQ21-$V21</f>
        <v/>
      </c>
      <c r="US21" s="68">
        <f>IF(UP21&gt;0,(UP21-US$10)/US$10,0)</f>
        <v/>
      </c>
      <c r="UT21" s="14" t="n"/>
      <c r="UU21" s="15">
        <f>IF(UP21&gt;0,(UP21-UP$10)/UP$10,0)</f>
        <v/>
      </c>
      <c r="UW21" s="122" t="n"/>
      <c r="UX21" s="68">
        <f>IF(UW21&gt;0,((UW21-UW20)/UW20),0)</f>
        <v/>
      </c>
      <c r="UY21" s="68">
        <f>UX21-$V21</f>
        <v/>
      </c>
      <c r="UZ21" s="68">
        <f>IF(UW21&gt;0,(UW21-UZ$10)/UZ$10,0)</f>
        <v/>
      </c>
      <c r="VA21" s="14" t="n"/>
      <c r="VB21" s="15">
        <f>IF(UW21&gt;0,(UW21-UW$10)/UW$10,0)</f>
        <v/>
      </c>
      <c r="VD21" s="122" t="n"/>
      <c r="VE21" s="68">
        <f>IF(VD21&gt;0,((VD21-VD20)/VD20),0)</f>
        <v/>
      </c>
      <c r="VF21" s="68">
        <f>VE21-$V21</f>
        <v/>
      </c>
      <c r="VG21" s="68">
        <f>IF(VD21&gt;0,(VD21-VG$10)/VG$10,0)</f>
        <v/>
      </c>
      <c r="VH21" s="14" t="n"/>
      <c r="VI21" s="15">
        <f>IF(VD21&gt;0,(VD21-VD$10)/VD$10,0)</f>
        <v/>
      </c>
      <c r="VM21" s="21">
        <f>IF($C21&gt;0,(($IK$5*IG21)+($GT$5*GP21)+($JM$5*JI21)+($JF$5*JB21)+($IY$5*IU21)+($IR$5*IN21)+($ID$5*HZ21)+($HW$5*HS21)+($HP$5*HL21)+($HI$5*HE21)+($GF$5*GB21)+($FY$5*FU21)+($FR$5*FN21)+($FK$5*FG21)+($FD$5*EZ21)+($EW$5*ES21)+($EP$5*EL21)+($EI$5*EE21)+($EB$5*DX21)+($DU$5*DQ21)+($DN$5*DJ21)+($DG$5*DC21)+($CZ$5*CV21)+($CS$5*CO21)+($CL$5*CH21)+($CE$5*CA21)+($BX$5*BT21)+($BQ$5*BM21)+($BJ$5*BF21)+($BC$5*AY21)+($AV$5*AR21)+($AO$5*AK21)+($AH$5*AD21)+($JT$5*JP21)+($KA$5*JW21)+($KO$5*KK21)+($PR$5*PN21)+($GM$5*GI21)+($HA$5*GW21)+($KV$5*KR21)+($KH$5*KD21)+($LC$5*KY21)+($MS$5*MO21)+($ML$5*MH21)+($ME$5*MA21)+($LX$5*LT21)+($LQ$5*LM21)+($LJ$5*LF21)+(MV21*$MZ$5)+(NC21*$NG$5)+(NJ21*$NN$5)+($OI$5*OE21)+($NU$5*NQ21)+($OB$5*NX21)+($PK$5*PG21)+($OP$5*OL21)+($OW$5*OS21)+($PD$5*OZ21)+(PU21*$PY$5)+(QB21*$QF$5)+(QI21*$QM$5)+(QP21*$QT$5)+(QW21*$RA$5)+(RD21*$RH$5)+(RK21*$RO$5)+(RR21*$RV$5)+(RY21*$SC$5)+(SF21*$SJ$5)+(SM21*$SQ$5)+(ST21*$SX$5)+(TA21*$TE$5))+(TH21*$TL$5)+(TO21*$TS$5))/$VM$5</f>
        <v/>
      </c>
      <c r="VN21" s="538" t="n"/>
      <c r="VO21" s="21">
        <f>IF($C21&gt;0,(($IK$5*II21)+($GT$5*GR21)+($JM$5*JK21)+($JF$5*JD21)+($IY$5*IW21)+($IR$5*IP21)+($ID$5*IB21)+($HW$5*HU21)+($HP$5*HN21)+($HI$5*HG21)+($GF$5*GD21)+($FY$5*FW21)+($FR$5*FP21)+($FK$5*FI21)+($FD$5*FB21)+($EW$5*EU21)+($EP$5*EN21)+($EI$5*EG21)+($EB$5*DZ21)+($DU$5*DS21)+($DN$5*DL21)+($DG$5*DE21)+($CZ$5*CX21)+($CS$5*CQ21)+($CL$5*CJ21)+($CE$5*CC21)+($BX$5*BV21)+($BQ$5*BO21)+($BJ$5*BH21)+($BC$5*BA21)+($AV$5*AT21)+($AO$5*AM21)+($AH$5*AF21)+($KO$5*KM21)+($KH$5*KF21)+($KA$5*JY21)+($JT$5*JR21)+($PR$5*PP21)+($GM$5*GK21)+($HA$5*GY21)+($KV$5*KT21)+($LC$5*LA21)+($MS$5*MQ21)+($ML$5*MJ21)+($ME$5*MC21)+($LX$5*LV21)+($LQ$5*LO21)+($LJ$5*LH21)+(MX21*$MZ$5)+(NE21*$NG$5)+(NL21*$NN$5)+($OI$5*OG21)+($NU$5*NS21)+($OB$5*NZ21)+($PD$5*PB21)+($OW$5*OU21)+($OP$5*ON21)+($PK$5*PI21)+($PY$5*PW21)+($QF$5*QD21)+($QM$5*QK21)+($QT$5*QR21)+($RA$5*QY21)+($RH$5*RF21)+($RO$5*RM21)+(RT21*$RV$5)+(SA21*$SC$5)+(SH21*$SJ$5)+(SO21*$SQ$5)+(SV21*$SX$5)+(TC21*$TE$5)+(TJ21*$TL$5)+(TQ21*$TS$5))/$VM$5,0)</f>
        <v/>
      </c>
      <c r="VP21" s="14" t="n"/>
      <c r="VQ21" s="21">
        <f>IF($C21&gt;0,(($IK$5*IK21)+($GT$5*GT21)+($JM$5*JM21)+($JF$5*JF21)+($IY$5*IY21)+($IR$5*IR21)+($ID$5*ID21)+($HW$5*HW21)+($HP$5*HP21)+($HI$5*HI21)+($GF$5*GF21)+($FY$5*FY21)+($FR$5*FR21)+($FK$5*FK21)+($FD$5*FD21)+($EW$5*EW21)+($EP$5*EP21)+($EI$5*EI21)+($EB$5*EB21)+($DU$5*DU21)+($DN$5*DN21)+($DG$5*DG21)+($CZ$5*CZ21)+($CS$5*CS21)+($CL$5*CL21)+($CE$5*CE21)+($BX$5*BX21)+($BQ$5*BQ21)+($BJ$5*BJ21)+($BC$5*BC21)+($AV$5*AV21)+($AO$5*AO21)+($AH$5*AH21)+($KO$5*KO21)+($PR$5*PR21)+($GM$5*GM21)+($HA$5*HA21)+($KH$5*KH21)+($KA$5*KA21)+($JT$5*JT21)+($KV$5*KV21)+($LC$5*LC21)+($MS$5*MS21)+($ML$5*ML21)+($ME$5*ME21)+($LX$5*LX21)+($LQ$5*LQ21)+($LJ$5*LJ21)+($OI$5*OI21)+($NU$5*NU21)+($NN$5*NN21)+($NG$5*NG21)+($MZ$5*MZ21)+(OB21*$OB$5)+($PD$5*PD21)+($OW$5*OW21)+($OP$5*OP21)+($PK$5*PK21)+(PY21*$PY$5)+(QF21*$QF$5)+(QM21*$QM$5)+(QT21*$QT$5)+(RA21*$RA$5)+(RH21*$RH$5)+(RO21*$RO$5)+(RV21*$RV$5)+(SC21*$SC$5)+(SJ21*$SJ$5)+(SQ21*$SQ$5)+(SX21*$SX$5)+(TE21*$TE$5)+(TL21*$TL$5)+(TS21*$TS$5))/$VM$5,0)</f>
        <v/>
      </c>
    </row>
    <row r="22" ht="16" customHeight="1" s="545">
      <c r="A22" s="127" t="n">
        <v>45678</v>
      </c>
      <c r="B22" s="77">
        <f>A22</f>
        <v/>
      </c>
      <c r="C22" s="13" t="n">
        <v>44026.05</v>
      </c>
      <c r="D22" s="14">
        <f>IF(C22&gt;0,C22-C21,0)</f>
        <v/>
      </c>
      <c r="E22" s="68">
        <f>IF(C22&gt;0,D22/C21,0)</f>
        <v/>
      </c>
      <c r="F22" s="15">
        <f>IF(C22&gt;0,(C22-C$10)/C$10,0)</f>
        <v/>
      </c>
      <c r="G22" s="13" t="n">
        <v>6049.26</v>
      </c>
      <c r="H22" s="138">
        <f>IF(G22&gt;0,G22-G21,0)</f>
        <v/>
      </c>
      <c r="I22" s="68">
        <f>IF(G22&gt;0,H22/G21,0)</f>
        <v/>
      </c>
      <c r="J22" s="15">
        <f>IF(G22&gt;0,(G22-G$10)/G$10,0)</f>
        <v/>
      </c>
      <c r="K22" s="13" t="n">
        <v>19756.78</v>
      </c>
      <c r="L22" s="138">
        <f>IF(K22&gt;0,K22-K21,0)</f>
        <v/>
      </c>
      <c r="M22" s="68">
        <f>IF(K22&gt;0,L22/K21,0)</f>
        <v/>
      </c>
      <c r="N22" s="15">
        <f>IF(K22&gt;0,(K22-K$10)/K$10,0)</f>
        <v/>
      </c>
      <c r="O22" s="13" t="n">
        <v>2317.97</v>
      </c>
      <c r="P22" s="138">
        <f>IF(O22&gt;0,O22-O21,0)</f>
        <v/>
      </c>
      <c r="Q22" s="68">
        <f>IF(O22&gt;0,P22/O21,0)</f>
        <v/>
      </c>
      <c r="R22" s="15">
        <f>IF(O22&gt;0,(O22-O$10)/O$10,0)</f>
        <v/>
      </c>
      <c r="S22" s="18">
        <f>IF(O22&gt;0,(((O22*0.7)*Q22)+((K22*0.9)*M22)+((G22*0.65)*I22)+((C22*0.6)*E22))/(O22+K22+G22+C22),0)</f>
        <v/>
      </c>
      <c r="T22" s="121">
        <f>IF(O22&gt;0,(S22*200)+T21,0)</f>
        <v/>
      </c>
      <c r="U22" s="121">
        <f>T22</f>
        <v/>
      </c>
      <c r="V22" s="47">
        <f>IF(T22&gt;0,(T22-T21)/T21,0)</f>
        <v/>
      </c>
      <c r="W22" s="21">
        <f>IF(T22&gt;0,(T22-T$11)/T$11,0)</f>
        <v/>
      </c>
      <c r="X22" s="18">
        <f>IF(T22&gt;0,((Q22+M22+I22+E22)/4),0)</f>
        <v/>
      </c>
      <c r="Y22" s="123" t="n">
        <v>121398.57</v>
      </c>
      <c r="Z22" s="15" t="n">
        <v>2e-06</v>
      </c>
      <c r="AA22" s="21">
        <f>Z22-$V22</f>
        <v/>
      </c>
      <c r="AB22" s="548" t="n"/>
      <c r="AC22" s="122" t="n">
        <v>233.13</v>
      </c>
      <c r="AD22" s="68">
        <f>IF(AC22&gt;0,((AC22-AC21)/AC21),0)</f>
        <v/>
      </c>
      <c r="AE22" s="68">
        <f>IF(AC22&gt;0,AD22-$V22,0)</f>
        <v/>
      </c>
      <c r="AF22" s="68">
        <f>IF(AC22&gt;0,(AC22-AF$10)/AF$10,0)</f>
        <v/>
      </c>
      <c r="AG22" s="14" t="n"/>
      <c r="AH22" s="15">
        <f>IF(AC22&gt;0,(AC22-AC$10)/AC$10,0)</f>
        <v/>
      </c>
      <c r="AI22" s="548" t="n"/>
      <c r="AJ22" s="122" t="n">
        <v>21.86</v>
      </c>
      <c r="AK22" s="68">
        <f>IF(AJ22&gt;0,((AJ22-AJ21)/AJ21),0)</f>
        <v/>
      </c>
      <c r="AL22" s="68">
        <f>IF(AJ22&gt;0,AK22-$V22,0)</f>
        <v/>
      </c>
      <c r="AM22" s="68">
        <f>IF(AJ22&gt;0,(AJ22-AM$10)/AM$10,0)</f>
        <v/>
      </c>
      <c r="AN22" s="14" t="n"/>
      <c r="AO22" s="15">
        <f>IF(AJ22&gt;0,(AJ22-AJ$10)/AJ$10,0)</f>
        <v/>
      </c>
      <c r="AP22" s="548" t="n"/>
      <c r="AQ22" s="122" t="n">
        <v>22.07</v>
      </c>
      <c r="AR22" s="68">
        <f>IF(AQ22&gt;0,((AQ22-AQ21)/AQ21),0)</f>
        <v/>
      </c>
      <c r="AS22" s="68">
        <f>IF(AQ22&gt;0,AR22-$V22,0)</f>
        <v/>
      </c>
      <c r="AT22" s="68">
        <f>IF(AQ22&gt;0,(AQ22-AT$10)/AT$10,0)</f>
        <v/>
      </c>
      <c r="AU22" s="14" t="n"/>
      <c r="AV22" s="15">
        <f>IF(AQ22&gt;0,(AQ22-AQ$10)/AQ$10,0)</f>
        <v/>
      </c>
      <c r="AW22" s="548" t="n"/>
      <c r="AX22" s="122" t="n">
        <v>210.13</v>
      </c>
      <c r="AY22" s="68">
        <f>IF(AX22&gt;0,((AX22-AX21)/AX21),0)</f>
        <v/>
      </c>
      <c r="AZ22" s="68">
        <f>IF(AX22&gt;0,AY22-$V22,0)</f>
        <v/>
      </c>
      <c r="BA22" s="68">
        <f>IF(AX22&gt;0,(AX22-BA$10)/BA$10,0)</f>
        <v/>
      </c>
      <c r="BB22" s="14" t="n"/>
      <c r="BC22" s="15">
        <f>IF(AX22&gt;0,(AX22-AX$10)/AX$10,0)</f>
        <v/>
      </c>
      <c r="BD22" s="548" t="n"/>
      <c r="BE22" s="122" t="n">
        <v>76.72</v>
      </c>
      <c r="BF22" s="68">
        <f>IF(BE22&gt;0,((BE22-BE21)/BE21),0)</f>
        <v/>
      </c>
      <c r="BG22" s="68">
        <f>IF(BE22&gt;0,BF22-$V22,0)</f>
        <v/>
      </c>
      <c r="BH22" s="68" t="n"/>
      <c r="BI22" s="14" t="n"/>
      <c r="BJ22" s="15">
        <f>IF(BE22&gt;0,(BE22-BE$10)/BE$10,0)</f>
        <v/>
      </c>
      <c r="BK22" s="548" t="n"/>
      <c r="BL22" s="122" t="n">
        <v>71.45</v>
      </c>
      <c r="BM22" s="68">
        <f>IF(BL22&gt;0,((BL22-BL21)/BL21),0)</f>
        <v/>
      </c>
      <c r="BN22" s="68">
        <f>IF(BL22&gt;0,BM22-$V22,0)</f>
        <v/>
      </c>
      <c r="BO22" s="68">
        <f>IF(BL22&gt;0,(BL22-BO$10)/BO$10,0)</f>
        <v/>
      </c>
      <c r="BP22" s="14" t="n"/>
      <c r="BQ22" s="15">
        <f>IF(BL22&gt;0,(BL22-BL$10)/BL$10,0)</f>
        <v/>
      </c>
      <c r="BR22" s="548" t="n"/>
      <c r="BS22" s="122" t="n">
        <v>41.3</v>
      </c>
      <c r="BT22" s="68">
        <f>IF(BS22&gt;0,((BS22-BS21)/BS21),0)</f>
        <v/>
      </c>
      <c r="BU22" s="68">
        <f>IF(BS22&gt;0,BT22-$V22,0)</f>
        <v/>
      </c>
      <c r="BV22" s="68">
        <f>IF(BS22&gt;0,(BS22-BV$10)/BV$10,0)</f>
        <v/>
      </c>
      <c r="BW22" s="14" t="n"/>
      <c r="BX22" s="15">
        <f>IF(BS22&gt;0,(BS22-BS$10)/BS$10,0)</f>
        <v/>
      </c>
      <c r="BY22" s="548" t="n"/>
      <c r="BZ22" s="122" t="n"/>
      <c r="CA22" s="68">
        <f>IF(BZ22&gt;0,((BZ22-BZ21)/BZ21),0)</f>
        <v/>
      </c>
      <c r="CB22" s="68">
        <f>IF(BZ22&gt;0,CA22-$V22,0)</f>
        <v/>
      </c>
      <c r="CC22" s="68">
        <f>IF(BZ22&gt;0,(BZ22-CC$10)/CC$10,0)</f>
        <v/>
      </c>
      <c r="CD22" s="14" t="n"/>
      <c r="CE22" s="15">
        <f>IF(BZ22&gt;0,(BZ22-BZ$10)/BZ$10,0)</f>
        <v/>
      </c>
      <c r="CF22" s="548" t="n"/>
      <c r="CG22" s="122" t="n">
        <v>36.39</v>
      </c>
      <c r="CH22" s="68">
        <f>IF(CG22&gt;0,((CG22-CG21)/CG21),0)</f>
        <v/>
      </c>
      <c r="CI22" s="68">
        <f>IF(CG22&gt;0,CH22-$V22,0)</f>
        <v/>
      </c>
      <c r="CJ22" s="68">
        <f>IF(CG22&gt;0,(CG22-CJ$10)/CJ$10,0)</f>
        <v/>
      </c>
      <c r="CK22" s="14" t="n"/>
      <c r="CL22" s="15">
        <f>IF(CG22&gt;0,(CG22-CG$10)/CG$10,0)</f>
        <v/>
      </c>
      <c r="CM22" s="548" t="n"/>
      <c r="CN22" s="122" t="n">
        <v>35.15</v>
      </c>
      <c r="CO22" s="68">
        <f>IF(CN22&gt;0,((CN22-CN21)/CN21),0)</f>
        <v/>
      </c>
      <c r="CP22" s="68">
        <f>IF(CN22&gt;0,CO22-$V22,0)</f>
        <v/>
      </c>
      <c r="CQ22" s="68">
        <f>IF(CN22&gt;0,(CN22-CQ$10)/CQ$10,0)</f>
        <v/>
      </c>
      <c r="CR22" s="14" t="n"/>
      <c r="CS22" s="15">
        <f>IF(CN22&gt;0,(CN22-CN$10)/CN$10,0)</f>
        <v/>
      </c>
      <c r="CT22" s="548" t="n"/>
      <c r="CU22" s="122" t="n">
        <v>39.28</v>
      </c>
      <c r="CV22" s="68">
        <f>IF(CU22&gt;0,((CU22-CU21)/CU21),0)</f>
        <v/>
      </c>
      <c r="CW22" s="68">
        <f>IF(CU22&gt;0,CV22-$V22,0)</f>
        <v/>
      </c>
      <c r="CX22" s="68">
        <f>IF(CU22&gt;0,(CU22-CX$10)/CX$10,0)</f>
        <v/>
      </c>
      <c r="CY22" s="14" t="n"/>
      <c r="CZ22" s="15">
        <f>IF(CU22&gt;0,(CU22-CU$10)/CU$10,0)</f>
        <v/>
      </c>
      <c r="DA22" s="548" t="n"/>
      <c r="DB22" s="122" t="n">
        <v>21.54</v>
      </c>
      <c r="DC22" s="68">
        <f>IF(DB22&gt;0,((DB22-DB21)/DB21),0)</f>
        <v/>
      </c>
      <c r="DD22" s="68">
        <f>IF(DB22&gt;0,DC22-$V22,0)</f>
        <v/>
      </c>
      <c r="DE22" s="68">
        <f>IF(DB22&gt;0,(DB22-DE$10)/DE$10,0)</f>
        <v/>
      </c>
      <c r="DF22" s="14" t="n"/>
      <c r="DG22" s="15">
        <f>IF(DB22&gt;0,(DB22-DB$10)/DB$10,0)</f>
        <v/>
      </c>
      <c r="DH22" s="548" t="n"/>
      <c r="DI22" s="122" t="n">
        <v>43.92</v>
      </c>
      <c r="DJ22" s="68">
        <f>IF(DI22&gt;0,((DI22-DI21)/DI21),0)</f>
        <v/>
      </c>
      <c r="DK22" s="68">
        <f>IF(DI22&gt;0,DJ22-$V22,0)</f>
        <v/>
      </c>
      <c r="DL22" s="68">
        <f>IF(DI22&gt;0,(DI22-DL$10)/DL$10,0)</f>
        <v/>
      </c>
      <c r="DM22" s="14" t="n"/>
      <c r="DN22" s="15">
        <f>IF(DI22&gt;0,(DI22-DI$10)/DI$10,0)</f>
        <v/>
      </c>
      <c r="DO22" s="548" t="n"/>
      <c r="DP22" s="122" t="n">
        <v>39.09</v>
      </c>
      <c r="DQ22" s="68">
        <f>IF(DP22&gt;0,((DP22-DP21)/DP21),0)</f>
        <v/>
      </c>
      <c r="DR22" s="68">
        <f>IF(DP22&gt;0,DQ22-$V22,0)</f>
        <v/>
      </c>
      <c r="DS22" s="68" t="n"/>
      <c r="DT22" s="14" t="n"/>
      <c r="DU22" s="15">
        <f>IF(DP22&gt;0,(DP22-DP$10)/DP$10,0)</f>
        <v/>
      </c>
      <c r="DV22" s="18" t="n"/>
      <c r="DW22" s="122" t="n">
        <v>35.77</v>
      </c>
      <c r="DX22" s="68">
        <f>IF(DW22&gt;0,((DW22-DW21)/DW21),0)</f>
        <v/>
      </c>
      <c r="DY22" s="68">
        <f>IF(DW22&gt;0,DX22-$V22,0)</f>
        <v/>
      </c>
      <c r="DZ22" s="68">
        <f>IF(DW22&gt;0,(DW22-DZ$10)/DZ$10,0)</f>
        <v/>
      </c>
      <c r="EA22" s="14" t="n"/>
      <c r="EB22" s="15">
        <f>IF(DW22&gt;0,(DW22-DW$10)/DW$10,0)</f>
        <v/>
      </c>
      <c r="EC22" s="548" t="n"/>
      <c r="ED22" s="122" t="n">
        <v>37.5</v>
      </c>
      <c r="EE22" s="68">
        <f>IF(ED22&gt;0,((ED22-ED21)/ED21),0)</f>
        <v/>
      </c>
      <c r="EF22" s="68">
        <f>IF(ED22&gt;0,EE22-$V22,0)</f>
        <v/>
      </c>
      <c r="EG22" s="68">
        <f>IF(ED22&gt;0,(ED22-EG$10)/EG$10,0)</f>
        <v/>
      </c>
      <c r="EH22" s="14" t="n"/>
      <c r="EI22" s="15">
        <f>IF(ED22&gt;0,(ED22-ED$10)/ED$10,0)</f>
        <v/>
      </c>
      <c r="EJ22" s="548" t="n"/>
      <c r="EK22" s="122" t="n">
        <v>115.29</v>
      </c>
      <c r="EL22" s="68">
        <f>IF(EK22&gt;0,((EK22-EK21)/EK21),0)</f>
        <v/>
      </c>
      <c r="EM22" s="68">
        <f>IF(EK22&gt;0,EL22-$V22,0)</f>
        <v/>
      </c>
      <c r="EN22" s="68">
        <f>IF(EK22&gt;0,(EK22-EN$10)/EN$10,0)</f>
        <v/>
      </c>
      <c r="EO22" s="14" t="n"/>
      <c r="EP22" s="15">
        <f>IF(EK22&gt;0,(EK22-EK$10)/EK$10,0)</f>
        <v/>
      </c>
      <c r="ER22" s="122" t="n">
        <v>39.41</v>
      </c>
      <c r="ES22" s="68">
        <f>IF(ER22&gt;0,((ER22-ER21)/ER21),0)</f>
        <v/>
      </c>
      <c r="ET22" s="68">
        <f>IF(ER22&gt;0,ES22-$V22,0)</f>
        <v/>
      </c>
      <c r="EU22" s="68">
        <f>IF(ER22&gt;0,(ER22-EU$10)/EU$10,0)</f>
        <v/>
      </c>
      <c r="EV22" s="14" t="n"/>
      <c r="EW22" s="15">
        <f>IF(ER22&gt;0,(ER22-ER$10)/ER$10,0)</f>
        <v/>
      </c>
      <c r="EY22" s="122" t="n">
        <v>27.01</v>
      </c>
      <c r="EZ22" s="68">
        <f>IF(EY22&gt;0,((EY22-EY21)/EY21),0)</f>
        <v/>
      </c>
      <c r="FA22" s="68">
        <f>IF(EY22&gt;0,EZ22-$V22,0)</f>
        <v/>
      </c>
      <c r="FB22" s="68" t="n"/>
      <c r="FC22" s="14" t="n"/>
      <c r="FD22" s="15">
        <f>IF(EY22&gt;0,(EY22-EY$10)/EY$10,0)</f>
        <v/>
      </c>
      <c r="FF22" s="394" t="n">
        <v>61.61</v>
      </c>
      <c r="FG22" s="68">
        <f>IF(FF22&gt;0,((FF22-FF21)/FF21),0)</f>
        <v/>
      </c>
      <c r="FH22" s="68">
        <f>IF(FF22&gt;0,FG22-$V22,0)</f>
        <v/>
      </c>
      <c r="FI22" s="68">
        <f>IF(FF22&gt;0,(FF22-FI$10)/FI$10,0)</f>
        <v/>
      </c>
      <c r="FJ22" s="14" t="n"/>
      <c r="FK22" s="15">
        <f>IF(FF22&gt;0,(FF22-FF$10)/FF$10,0)</f>
        <v/>
      </c>
      <c r="FL22" s="548" t="n"/>
      <c r="FM22" s="122" t="n">
        <v>191.77</v>
      </c>
      <c r="FN22" s="68">
        <f>IF(FM22&gt;0,((FM22-FM21)/FM21),0)</f>
        <v/>
      </c>
      <c r="FO22" s="68">
        <f>IF(FM22&gt;0,FN22-$V22,0)</f>
        <v/>
      </c>
      <c r="FP22" s="68">
        <f>IF(FM22&gt;0,(FM22-FP$10)/FP$10,0)</f>
        <v/>
      </c>
      <c r="FQ22" s="14" t="n"/>
      <c r="FR22" s="15">
        <f>IF(FM22&gt;0,(FM22-FM$10)/FM$10,0)</f>
        <v/>
      </c>
      <c r="FS22" s="548" t="n"/>
      <c r="FT22" s="122" t="n">
        <v>92.06999999999999</v>
      </c>
      <c r="FU22" s="68">
        <f>IF(FT22&gt;0,((FT22-FT21)/FT21),0)</f>
        <v/>
      </c>
      <c r="FV22" s="68">
        <f>IF(FT22&gt;0,FU22-$V22,0)</f>
        <v/>
      </c>
      <c r="FW22" s="68">
        <f>IF(FT22&gt;0,(FT22-FW$10)/FW$10,0)</f>
        <v/>
      </c>
      <c r="FX22" s="14" t="n"/>
      <c r="FY22" s="15">
        <f>IF(FT22&gt;0,(FT22-FT$10)/FT$10,0)</f>
        <v/>
      </c>
      <c r="FZ22" s="548" t="n"/>
      <c r="GA22" s="122" t="n">
        <v>17.77</v>
      </c>
      <c r="GB22" s="68">
        <f>IF(GA22&gt;0,((GA22-GA21)/GA21),0)</f>
        <v/>
      </c>
      <c r="GC22" s="68">
        <f>IF(GA22&gt;0,GB22-$V22,0)</f>
        <v/>
      </c>
      <c r="GD22" s="68" t="n"/>
      <c r="GE22" s="14" t="n"/>
      <c r="GF22" s="15">
        <f>IF(GA22&gt;0,(GA22-GA$10)/GA$10,0)</f>
        <v/>
      </c>
      <c r="GG22" s="18" t="n"/>
      <c r="GH22" s="122" t="n">
        <v>18.84</v>
      </c>
      <c r="GI22" s="68">
        <f>IF(GH22&gt;0,((GH22-GH21)/GH21),0)</f>
        <v/>
      </c>
      <c r="GJ22" s="68">
        <f>IF(GH22&gt;0,GI22-$V22,0)</f>
        <v/>
      </c>
      <c r="GK22" s="68">
        <f>IF(GH22&gt;0,(GH22-GK$10)/GK$10,0)</f>
        <v/>
      </c>
      <c r="GL22" s="14" t="n"/>
      <c r="GM22" s="15">
        <f>IF(GH22&gt;0,(GH22-GH$10)/GH$10,0)</f>
        <v/>
      </c>
      <c r="GO22" s="122" t="n">
        <v>28.38</v>
      </c>
      <c r="GP22" s="68">
        <f>IF(GO22&gt;0,((GO22-GO21)/GO21),0)</f>
        <v/>
      </c>
      <c r="GQ22" s="68">
        <f>IF(GO22&gt;0,GP22-$V22,0)</f>
        <v/>
      </c>
      <c r="GR22" s="68" t="n"/>
      <c r="GS22" s="14" t="n"/>
      <c r="GT22" s="15">
        <f>IF(GO22&gt;0,(GO22-GO$10)/GO$10,0)</f>
        <v/>
      </c>
      <c r="GV22" s="394" t="n">
        <v>14.56</v>
      </c>
      <c r="GW22" s="68">
        <f>IF(GV22&gt;0,((GV22-GV21)/GV21),0)</f>
        <v/>
      </c>
      <c r="GX22" s="68">
        <f>IF(GV22&gt;0,GW22-$V22,0)</f>
        <v/>
      </c>
      <c r="GY22" s="68">
        <f>IF(GV22&gt;0,(GV22-GY$10)/GY$10,0)</f>
        <v/>
      </c>
      <c r="GZ22" s="14" t="n"/>
      <c r="HA22" s="15">
        <f>IF(GV22&gt;0,(GV22-GV$10)/GV$10,0)</f>
        <v/>
      </c>
      <c r="HD22" s="122" t="n">
        <v>424.07</v>
      </c>
      <c r="HE22" s="68">
        <f>IF(HD22&gt;0,((HD22-HD21)/HD21),0)</f>
        <v/>
      </c>
      <c r="HF22" s="68">
        <f>IF(HD22&gt;0,HE22-$V22,0)</f>
        <v/>
      </c>
      <c r="HG22" s="68">
        <f>IF(HD22&gt;0,(HD22-HG$10)/HG$10,0)</f>
        <v/>
      </c>
      <c r="HH22" s="14" t="n"/>
      <c r="HI22" s="15">
        <f>IF(HD22&gt;0,(HD22-HD$10)/HD$10,0)</f>
        <v/>
      </c>
      <c r="HK22" s="122" t="n">
        <v>35.22</v>
      </c>
      <c r="HL22" s="68">
        <f>IF(HK22&gt;0,((HK22-HK21)/HK21),0)</f>
        <v/>
      </c>
      <c r="HM22" s="68">
        <f>IF(HK22&gt;0,HL22-$V22,0)</f>
        <v/>
      </c>
      <c r="HN22" s="68">
        <f>IF(HK22&gt;0,(HK22-HN$10)/HN$10,0)</f>
        <v/>
      </c>
      <c r="HO22" s="14" t="n"/>
      <c r="HP22" s="15">
        <f>IF(HK22&gt;0,(HK22-HK$10)/HK$10,0)</f>
        <v/>
      </c>
      <c r="HR22" s="122" t="n">
        <v>111.5</v>
      </c>
      <c r="HS22" s="68">
        <f>IF(HR22&gt;0,((HR22-HR21)/HR21),0)</f>
        <v/>
      </c>
      <c r="HT22" s="68">
        <f>IF(HR22&gt;0,HS22-$V22,0)</f>
        <v/>
      </c>
      <c r="HU22" s="68">
        <f>IF(HR22&gt;0,(HR22-HU$10)/HU$10,0)</f>
        <v/>
      </c>
      <c r="HV22" s="14" t="n"/>
      <c r="HW22" s="15">
        <f>IF(HR22&gt;0,(HR22-HR$10)/HR$10,0)</f>
        <v/>
      </c>
      <c r="HY22" s="122" t="n">
        <v>140.83</v>
      </c>
      <c r="HZ22" s="68">
        <f>IF(HY22&gt;0,((HY22-HY21)/HY21),0)</f>
        <v/>
      </c>
      <c r="IA22" s="68">
        <f>IF(HY22&gt;0,HZ22-$V22,0)</f>
        <v/>
      </c>
      <c r="IB22" s="68">
        <f>IF(HY22&gt;0,(HY22-IB$10)/IB$10,0)</f>
        <v/>
      </c>
      <c r="IC22" s="14" t="n"/>
      <c r="ID22" s="15">
        <f>IF(HY22&gt;0,(HY22-HY$10)/HY$10,0)</f>
        <v/>
      </c>
      <c r="IF22" s="122" t="n">
        <v>240.31</v>
      </c>
      <c r="IG22" s="68">
        <f>IF(IF22&gt;0,((IF22-IF21)/IF21),0)</f>
        <v/>
      </c>
      <c r="IH22" s="68">
        <f>IF(IF22&gt;0,IG22-$V22,0)</f>
        <v/>
      </c>
      <c r="II22" s="68">
        <f>IF(IF22&gt;0,(IF22-II$10)/II$10,0)</f>
        <v/>
      </c>
      <c r="IJ22" s="14" t="n"/>
      <c r="IK22" s="15">
        <f>IF(IF22&gt;0,(IF22-IF$10)/IF$10,0)</f>
        <v/>
      </c>
      <c r="IM22" s="122" t="n">
        <v>206.99</v>
      </c>
      <c r="IN22" s="68">
        <f>IF(IM22&gt;0,((IM22-IM21)/IM21),0)</f>
        <v/>
      </c>
      <c r="IO22" s="68">
        <f>IF(IM22&gt;0,IN22-$V22,0)</f>
        <v/>
      </c>
      <c r="IP22" s="68">
        <f>IF(IM22&gt;0,(IM22-IP$10)/IP$10,0)</f>
        <v/>
      </c>
      <c r="IQ22" s="14" t="n"/>
      <c r="IR22" s="15">
        <f>IF(IM22&gt;0,(IM22-IM$10)/IM$10,0)</f>
        <v/>
      </c>
      <c r="IT22" s="122" t="n">
        <v>53.56</v>
      </c>
      <c r="IU22" s="68">
        <f>IF(IT22&gt;0,((IT22-IT21)/IT21),0)</f>
        <v/>
      </c>
      <c r="IV22" s="68">
        <f>IF(IT22&gt;0,IU22-$V22,0)</f>
        <v/>
      </c>
      <c r="IW22" s="68">
        <f>IF(IT22&gt;0,(IT22-IW$10)/IW$10,0)</f>
        <v/>
      </c>
      <c r="IX22" s="14" t="n"/>
      <c r="IY22" s="15">
        <f>IF(IT22&gt;0,(IT22-IT$10)/IT$10,0)</f>
        <v/>
      </c>
      <c r="JA22" s="122" t="n">
        <v>616.46</v>
      </c>
      <c r="JB22" s="68">
        <f>IF(JA22&gt;0,((JA22-JA21)/JA21),0)</f>
        <v/>
      </c>
      <c r="JC22" s="68">
        <f>IF(JA22&gt;0,JB22-$V22,0)</f>
        <v/>
      </c>
      <c r="JD22" s="68">
        <f>IF(JA22&gt;0,(JA22-JD$10)/JD$10,0)</f>
        <v/>
      </c>
      <c r="JE22" s="14" t="n"/>
      <c r="JF22" s="15">
        <f>IF(JA22&gt;0,(JA22-JA$10)/JA$10,0)</f>
        <v/>
      </c>
      <c r="JH22" s="122" t="n">
        <v>428.5</v>
      </c>
      <c r="JI22" s="68">
        <f>IF(JH22&gt;0,((JH22-JH21)/JH21),0)</f>
        <v/>
      </c>
      <c r="JJ22" s="68">
        <f>IF(JH22&gt;0,JI22-$V22,0)</f>
        <v/>
      </c>
      <c r="JK22" s="68">
        <f>IF(JH22&gt;0,(JH22-JK$10)/JK$10,0)</f>
        <v/>
      </c>
      <c r="JL22" s="14" t="n"/>
      <c r="JM22" s="15">
        <f>IF(JH22&gt;0,(JH22-JH$10)/JH$10,0)</f>
        <v/>
      </c>
      <c r="JO22" s="122" t="n">
        <v>11.92</v>
      </c>
      <c r="JP22" s="68">
        <f>IF(JO22&gt;0,((JO22-JO21)/JO21),0)</f>
        <v/>
      </c>
      <c r="JQ22" s="68">
        <f>IF(JO22&gt;0,JP22-$V22,0)</f>
        <v/>
      </c>
      <c r="JR22" s="68">
        <f>IF(JO22&gt;0,(JO22-JR$10)/JR$10,0)</f>
        <v/>
      </c>
      <c r="JS22" s="14" t="n"/>
      <c r="JT22" s="15">
        <f>IF(JO22&gt;0,(JO22-JO$10)/JO$10,0)</f>
        <v/>
      </c>
      <c r="JV22" s="122" t="n">
        <v>1.96</v>
      </c>
      <c r="JW22" s="68">
        <f>IF(JV22&gt;0,((JV22-JV21)/JV21),0)</f>
        <v/>
      </c>
      <c r="JX22" s="68">
        <f>IF(JV22&gt;0,JW22-$V22,0)</f>
        <v/>
      </c>
      <c r="JY22" s="68">
        <f>IF(JV22&gt;0,(JV22-JY$10)/JY$10,0)</f>
        <v/>
      </c>
      <c r="JZ22" s="14" t="n"/>
      <c r="KA22" s="15">
        <f>IF(JV22&gt;0,(JV22-JV$10)/JV$10,0)</f>
        <v/>
      </c>
      <c r="KC22" s="122" t="n">
        <v>22.76</v>
      </c>
      <c r="KD22" s="68">
        <f>IF(KC22&gt;0,((KC22-KC21)/KC21),0)</f>
        <v/>
      </c>
      <c r="KE22" s="68">
        <f>IF(KC22&gt;0,KD22-$V22,0)</f>
        <v/>
      </c>
      <c r="KF22" s="68">
        <f>IF(KC22&gt;0,(KC22-KF$10)/KF$10,0)</f>
        <v/>
      </c>
      <c r="KG22" s="14" t="n"/>
      <c r="KH22" s="15">
        <f>IF(KC22&gt;0,(KC22-KC$10)/KC$10,0)</f>
        <v/>
      </c>
      <c r="KI22" s="18" t="n"/>
      <c r="KJ22" s="122" t="n">
        <v>81.52</v>
      </c>
      <c r="KK22" s="68">
        <f>IF(KJ22&gt;0,((KJ22-KJ21)/KJ21),0)</f>
        <v/>
      </c>
      <c r="KL22" s="68">
        <f>IF(KJ22&gt;0,KK22-$V22,0)</f>
        <v/>
      </c>
      <c r="KM22" s="68">
        <f>IF(KJ22&gt;0,(KJ22-KM$10)/KM$10,0)</f>
        <v/>
      </c>
      <c r="KN22" s="14" t="n"/>
      <c r="KO22" s="15">
        <f>IF(KJ22&gt;0,(KJ22-KJ$10)/KJ$10,0)</f>
        <v/>
      </c>
      <c r="KQ22" s="122" t="n">
        <v>1.141</v>
      </c>
      <c r="KR22" s="68">
        <f>IF(KQ22&gt;0,((KQ22-KQ21)/KQ21),0)</f>
        <v/>
      </c>
      <c r="KS22" s="68">
        <f>IF(KQ22&gt;0,KR22-$V22,0)</f>
        <v/>
      </c>
      <c r="KT22" s="68">
        <f>IF(KQ22&gt;0,(KQ22-KT$10)/KT$10,0)</f>
        <v/>
      </c>
      <c r="KU22" s="14" t="n"/>
      <c r="KV22" s="15">
        <f>IF(KQ22&gt;0,(KQ22-KQ$10)/KQ$10,0)</f>
        <v/>
      </c>
      <c r="KW22" s="18" t="n"/>
      <c r="KX22" s="122" t="n">
        <v>33.43</v>
      </c>
      <c r="KY22" s="68">
        <f>IF(KX22&gt;0,((KX22-KX21)/KX21),0)</f>
        <v/>
      </c>
      <c r="KZ22" s="68">
        <f>IF(KX22&gt;0,KY22-$V22,0)</f>
        <v/>
      </c>
      <c r="LA22" s="68">
        <f>IF(KX22&gt;0,(KX22-LA$10)/LA$10,0)</f>
        <v/>
      </c>
      <c r="LB22" s="14" t="n"/>
      <c r="LC22" s="15">
        <f>IF(KX22&gt;0,(KX22-KX$10)/KX$10,0)</f>
        <v/>
      </c>
      <c r="LD22" s="18" t="n"/>
      <c r="LE22" s="122" t="n">
        <v>53.42</v>
      </c>
      <c r="LF22" s="68">
        <f>IF(LE22&gt;0,((LE22-LE21)/LE21),0)</f>
        <v/>
      </c>
      <c r="LG22" s="68">
        <f>IF(LE22&gt;0,LF22-$V22,0)</f>
        <v/>
      </c>
      <c r="LH22" s="68">
        <f>IF(LE22&gt;0,(LE22-LH$10)/LH$10,0)</f>
        <v/>
      </c>
      <c r="LI22" s="14" t="n"/>
      <c r="LJ22" s="15">
        <f>IF(LE22&gt;0,(LE22-LE$10)/LE$10,0)</f>
        <v/>
      </c>
      <c r="LL22" s="122" t="n">
        <v>88.61</v>
      </c>
      <c r="LM22" s="68">
        <f>IF(LL22&gt;0,((LL22-LL21)/LL21),0)</f>
        <v/>
      </c>
      <c r="LN22" s="68">
        <f>IF(LL22&gt;0,LM22-$V22,0)</f>
        <v/>
      </c>
      <c r="LO22" s="68">
        <f>IF(LL22&gt;0,(LL22-LO$10)/LO$10,0)</f>
        <v/>
      </c>
      <c r="LP22" s="14" t="n"/>
      <c r="LQ22" s="15">
        <f>IF(LL22&gt;0,(LL22-LL$10)/LL$10,0)</f>
        <v/>
      </c>
      <c r="LS22" s="122" t="n">
        <v>10.61</v>
      </c>
      <c r="LT22" s="68">
        <f>IF(LS22&gt;0,((LS22-LS21)/LS21),0)</f>
        <v/>
      </c>
      <c r="LU22" s="68">
        <f>IF(LS22&gt;0,LT22-$V22,0)</f>
        <v/>
      </c>
      <c r="LV22" s="68" t="n"/>
      <c r="LW22" s="14" t="n"/>
      <c r="LX22" s="15">
        <f>IF(LS22&gt;0,(LS22-LS$10)/LS$10,0)</f>
        <v/>
      </c>
      <c r="LZ22" s="122" t="n">
        <v>14.5</v>
      </c>
      <c r="MA22" s="68">
        <f>IF(LZ22&gt;0,((LZ22-LZ21)/LZ21),0)</f>
        <v/>
      </c>
      <c r="MB22" s="68">
        <f>IF(LZ22&gt;0,MA22-$V22,0)</f>
        <v/>
      </c>
      <c r="MC22" s="68">
        <f>IF(LZ22&gt;0,(LZ22-MC$10)/MC$10,0)</f>
        <v/>
      </c>
      <c r="MD22" s="14" t="n"/>
      <c r="ME22" s="15">
        <f>IF(LZ22&gt;0,(LZ22-LZ$10)/LZ$10,0)</f>
        <v/>
      </c>
      <c r="MG22" s="122" t="n">
        <v>31.32</v>
      </c>
      <c r="MH22" s="68">
        <f>IF(MG22&gt;0,((MG22-MG21)/MG21),0)</f>
        <v/>
      </c>
      <c r="MI22" s="68">
        <f>IF(MG22&gt;0,MH22-$V22,0)</f>
        <v/>
      </c>
      <c r="MJ22" s="68">
        <f>IF(MG22&gt;0,(MG22-MJ$10)/MJ$10,0)</f>
        <v/>
      </c>
      <c r="MK22" s="14" t="n"/>
      <c r="ML22" s="15">
        <f>IF(MG22&gt;0,(MG22-MG$10)/MG$10,0)</f>
        <v/>
      </c>
      <c r="MN22" s="122" t="n">
        <v>126.69</v>
      </c>
      <c r="MO22" s="68">
        <f>IF(MN22&gt;0,((MN22-MN21)/MN21),0)</f>
        <v/>
      </c>
      <c r="MP22" s="68">
        <f>IF(MN22&gt;0,MO22-$V22,0)</f>
        <v/>
      </c>
      <c r="MQ22" s="68">
        <f>IF(MN22&gt;0,(MN22-MQ$10)/MQ$10,0)</f>
        <v/>
      </c>
      <c r="MR22" s="14" t="n"/>
      <c r="MS22" s="15">
        <f>IF(MN22&gt;0,(MN22-MN$10)/MN$10,0)</f>
        <v/>
      </c>
      <c r="MU22" s="122" t="n">
        <v>12.23</v>
      </c>
      <c r="MV22" s="68">
        <f>IF(MU22&gt;0,((MU22-MU21)/MU21),0)</f>
        <v/>
      </c>
      <c r="MW22" s="68">
        <f>IF(MU22&gt;0,MV22-$V22,0)</f>
        <v/>
      </c>
      <c r="MX22" s="68">
        <f>IF(MU22&gt;0,(MU22-MX$10)/MX$10,0)</f>
        <v/>
      </c>
      <c r="MY22" s="14" t="n"/>
      <c r="MZ22" s="15">
        <f>IF(MU22&gt;0,(MU22-MU$10)/MU$10,0)</f>
        <v/>
      </c>
      <c r="NB22" s="122" t="n">
        <v>187.55</v>
      </c>
      <c r="NC22" s="68">
        <f>IF(NB22&gt;0,((NB22-NB21)/NB21),0)</f>
        <v/>
      </c>
      <c r="ND22" s="68">
        <f>IF(NB22&gt;0,NC22-$V22,0)</f>
        <v/>
      </c>
      <c r="NE22" s="68">
        <f>IF(NB22&gt;0,(NB22-NE$10)/NE$10,0)</f>
        <v/>
      </c>
      <c r="NF22" s="14" t="n"/>
      <c r="NG22" s="15">
        <f>IF(NB22&gt;0,(NB22-NB$10)/NB$10,0)</f>
        <v/>
      </c>
      <c r="NI22" s="122" t="n">
        <v>5.57</v>
      </c>
      <c r="NJ22" s="68">
        <f>IF(NI22&gt;0,((NI22-NI21)/NI21),0)</f>
        <v/>
      </c>
      <c r="NK22" s="68">
        <f>IF(NI22&gt;0,NJ22-$V22,0)</f>
        <v/>
      </c>
      <c r="NL22" s="68">
        <f>IF(NI22&gt;0,(NI22-NL$10)/NL$10,0)</f>
        <v/>
      </c>
      <c r="NM22" s="14" t="n"/>
      <c r="NN22" s="15">
        <f>IF(NI22&gt;0,(NI22-NI$10)/NI$10,0)</f>
        <v/>
      </c>
      <c r="NP22" s="122" t="n">
        <v>415.58</v>
      </c>
      <c r="NQ22" s="68">
        <f>IF(NP22&gt;0,((NP22-NP21)/NP21),0)</f>
        <v/>
      </c>
      <c r="NR22" s="68">
        <f>IF(NP22&gt;0,NQ22-$V22,0)</f>
        <v/>
      </c>
      <c r="NS22" s="68">
        <f>IF(NP22&gt;0,(NP22-NS$10)/NS$10,0)</f>
        <v/>
      </c>
      <c r="NT22" s="14" t="n"/>
      <c r="NU22" s="15">
        <f>IF(NP22&gt;0,(NP22-NP$10)/NP$10,0)</f>
        <v/>
      </c>
      <c r="NW22" s="122" t="n">
        <v>198.05</v>
      </c>
      <c r="NX22" s="68">
        <f>IF(NW22&gt;0,((NW22-NW21)/NW21),0)</f>
        <v/>
      </c>
      <c r="NY22" s="68">
        <f>IF(NW22&gt;0,NX22-$V22,0)</f>
        <v/>
      </c>
      <c r="NZ22" s="68">
        <f>IF(NW22&gt;0,(NW22-NZ$10)/NZ$10,0)</f>
        <v/>
      </c>
      <c r="OA22" s="14" t="n"/>
      <c r="OB22" s="15">
        <f>IF(NW22&gt;0,(NW22-NW$10)/NW$10,0)</f>
        <v/>
      </c>
      <c r="OD22" s="122" t="n">
        <v>1.62</v>
      </c>
      <c r="OE22" s="68">
        <f>IF(OD22&gt;0,((OD22-OD21)/OD21),0)</f>
        <v/>
      </c>
      <c r="OF22" s="68">
        <f>IF(OD22&gt;0,OE22-$V22,0)</f>
        <v/>
      </c>
      <c r="OG22" s="68">
        <f>IF(OD22&gt;0,(OD22-OG$10)/OG$10,0)</f>
        <v/>
      </c>
      <c r="OH22" s="14" t="n"/>
      <c r="OI22" s="15">
        <f>IF(OD22&gt;0,(OD22-OD$10)/OD$10,0)</f>
        <v/>
      </c>
      <c r="OK22" s="122" t="n">
        <v>88.78</v>
      </c>
      <c r="OL22" s="68">
        <f>IF(OK22&gt;0,((OK22-OK21)/OK21),0)</f>
        <v/>
      </c>
      <c r="OM22" s="68">
        <f>IF(OK22&gt;0,OL22-$V22,0)</f>
        <v/>
      </c>
      <c r="ON22" s="68">
        <f>IF(OK22&gt;0,(OK22-ON$10)/ON$10,0)</f>
        <v/>
      </c>
      <c r="OO22" s="14" t="n"/>
      <c r="OP22" s="15">
        <f>IF(OK22&gt;0,(OK22-OK$10)/OK$10,0)</f>
        <v/>
      </c>
      <c r="OR22" s="122" t="n">
        <v>1.62</v>
      </c>
      <c r="OS22" s="68">
        <f>IF(OR22&gt;0,((OR22-OR21)/OR21),0)</f>
        <v/>
      </c>
      <c r="OT22" s="68">
        <f>IF(OR22&gt;0,OS22-$V22,0)</f>
        <v/>
      </c>
      <c r="OU22" s="68">
        <f>IF(OR22&gt;0,(OR22-OU$10)/OU$10,0)</f>
        <v/>
      </c>
      <c r="OV22" s="14" t="n"/>
      <c r="OW22" s="15">
        <f>IF(OR22&gt;0,(OR22-OR$10)/OR$10,0)</f>
        <v/>
      </c>
      <c r="OY22" s="122" t="n">
        <v>124.48</v>
      </c>
      <c r="OZ22" s="68">
        <f>IF(OY22&gt;0,((OY22-OY21)/OY21),0)</f>
        <v/>
      </c>
      <c r="PA22" s="68">
        <f>IF(OY22&gt;0,OZ22-$V22,0)</f>
        <v/>
      </c>
      <c r="PB22" s="68">
        <f>IF(OY22&gt;0,(OY22-PB$10)/PB$10,0)</f>
        <v/>
      </c>
      <c r="PC22" s="14" t="n"/>
      <c r="PD22" s="15">
        <f>IF(OY22&gt;0,(OY22-OY$10)/OY$10,0)</f>
        <v/>
      </c>
      <c r="PE22" s="18" t="n"/>
      <c r="PF22" s="122" t="n">
        <v>221.64</v>
      </c>
      <c r="PG22" s="68">
        <f>IF(PF22&gt;0,((PF22-PF21)/PF21),0)</f>
        <v/>
      </c>
      <c r="PH22" s="68">
        <f>IF(PF22&gt;0,PG22-$V22,0)</f>
        <v/>
      </c>
      <c r="PI22" s="68">
        <f>IF(PF22&gt;0,(PF22-PI$10)/PI$10,0)</f>
        <v/>
      </c>
      <c r="PJ22" s="14" t="n"/>
      <c r="PK22" s="15">
        <f>IF(PF22&gt;0,(PF22-PF$10)/PF$10,0)</f>
        <v/>
      </c>
      <c r="PM22" s="122" t="n"/>
      <c r="PN22" s="68">
        <f>IF(PM22&gt;0,((PM22-PM21)/PM21),0)</f>
        <v/>
      </c>
      <c r="PO22" s="68">
        <f>PN22-$V22</f>
        <v/>
      </c>
      <c r="PP22" s="68">
        <f>IF(PM22&gt;0,(PM22-PP$10)/PP$10,0)</f>
        <v/>
      </c>
      <c r="PQ22" s="14" t="n"/>
      <c r="PR22" s="15">
        <f>IF(PM22&gt;0,(PM22-PM$10)/PM$10,0)</f>
        <v/>
      </c>
      <c r="PT22" s="122" t="n">
        <v>5.58</v>
      </c>
      <c r="PU22" s="68">
        <f>IF(PT22&gt;0,((PT22-PT21)/PT21),0)</f>
        <v/>
      </c>
      <c r="PV22" s="68">
        <f>IF(PT22&gt;0,PU22-$V22,0)</f>
        <v/>
      </c>
      <c r="PW22" s="68">
        <f>IF(PT22&gt;0,(PT22-PW$10)/PW$10,0)</f>
        <v/>
      </c>
      <c r="PX22" s="14" t="n"/>
      <c r="PY22" s="15">
        <f>IF(PT22&gt;0,(PT22-PT$10)/PT$10,0)</f>
        <v/>
      </c>
      <c r="QA22" s="122" t="n">
        <v>170.38</v>
      </c>
      <c r="QB22" s="68">
        <f>IF(QA22&gt;0,((QA22-QA21)/QA21),0)</f>
        <v/>
      </c>
      <c r="QC22" s="68">
        <f>IF(QA22&gt;0,QB22-$V22,0)</f>
        <v/>
      </c>
      <c r="QD22" s="68">
        <f>IF(QA22&gt;0,(QA22-QD$10)/QD$10,0)</f>
        <v/>
      </c>
      <c r="QE22" s="14" t="n"/>
      <c r="QF22" s="15">
        <f>IF(QA22&gt;0,(QA22-QA$10)/QA$10,0)</f>
        <v/>
      </c>
      <c r="QH22" s="122" t="n">
        <v>1.21</v>
      </c>
      <c r="QI22" s="68">
        <f>IF(QH22&gt;0,((QH22-QH21)/QH21),0)</f>
        <v/>
      </c>
      <c r="QJ22" s="68">
        <f>IF(QH22&gt;0,QI22-$V22,0)</f>
        <v/>
      </c>
      <c r="QK22" s="68">
        <f>IF(QH22&gt;0,(QH22-QK$10)/QK$10,0)</f>
        <v/>
      </c>
      <c r="QL22" s="14" t="n"/>
      <c r="QM22" s="15">
        <f>IF(QH22&gt;0,(QH22-QH$10)/QH$10,0)</f>
        <v/>
      </c>
      <c r="QO22" s="122" t="n">
        <v>13.05</v>
      </c>
      <c r="QP22" s="68">
        <f>IF(QO22&gt;0,((QO22-QO21)/QO21),0)</f>
        <v/>
      </c>
      <c r="QQ22" s="68">
        <f>IF(QO22&gt;0,QP22-$V22,0)</f>
        <v/>
      </c>
      <c r="QR22" s="68">
        <f>IF(QO22&gt;0,(QO22-QR$10)/QR$10,0)</f>
        <v/>
      </c>
      <c r="QS22" s="14" t="n"/>
      <c r="QT22" s="15">
        <f>IF(QO22&gt;0,(QO22-QO$10)/QO$10,0)</f>
        <v/>
      </c>
      <c r="QV22" s="122" t="n">
        <v>2.37</v>
      </c>
      <c r="QW22" s="68">
        <f>IF(QV22&gt;0,((QV22-QV21)/QV21),0)</f>
        <v/>
      </c>
      <c r="QX22" s="68">
        <f>IF(QV22&gt;0,QW22-$V22,0)</f>
        <v/>
      </c>
      <c r="QY22" s="68">
        <f>IF(QV22&gt;0,(QV22-QY$10)/QY$10,0)</f>
        <v/>
      </c>
      <c r="QZ22" s="14" t="n"/>
      <c r="RA22" s="15">
        <f>IF(QV22&gt;0,(QV22-QV$10)/QV$10,0)</f>
        <v/>
      </c>
      <c r="RC22" s="122" t="n">
        <v>25.81</v>
      </c>
      <c r="RD22" s="68">
        <f>IF(RC22&gt;0,((RC22-RC21)/RC21),0)</f>
        <v/>
      </c>
      <c r="RE22" s="68">
        <f>IF(RC22&gt;0,RD22-$V22,0)</f>
        <v/>
      </c>
      <c r="RF22" s="68">
        <f>IF(RC22&gt;0,(RC22-RF$10)/RF$10,0)</f>
        <v/>
      </c>
      <c r="RG22" s="14" t="n"/>
      <c r="RH22" s="15">
        <f>IF(RC22&gt;0,(RC22-RC$10)/RC$10,0)</f>
        <v/>
      </c>
      <c r="RJ22" s="122" t="n">
        <v>217.85</v>
      </c>
      <c r="RK22" s="68">
        <f>IF(RJ22&gt;0,((RJ22-RJ21)/RJ21),0)</f>
        <v/>
      </c>
      <c r="RL22" s="68">
        <f>RK22-$V22</f>
        <v/>
      </c>
      <c r="RM22" s="68">
        <f>IF(RJ22&gt;0,(RJ22-RM$10)/RM$10,0)</f>
        <v/>
      </c>
      <c r="RN22" s="14" t="n"/>
      <c r="RO22" s="15">
        <f>IF(RJ22&gt;0,(RJ22-RJ$10)/RJ$10,0)</f>
        <v/>
      </c>
      <c r="RQ22" s="122" t="n">
        <v>19.49</v>
      </c>
      <c r="RR22" s="68">
        <f>IF(RQ22&gt;0,((RQ22-RQ21)/RQ21),0)</f>
        <v/>
      </c>
      <c r="RS22" s="68">
        <f>RR22-$V22</f>
        <v/>
      </c>
      <c r="RT22" s="68">
        <f>IF(RQ22&gt;0,(RQ22-RT$10)/RT$10,0)</f>
        <v/>
      </c>
      <c r="RU22" s="14" t="n"/>
      <c r="RV22" s="15">
        <f>IF(RQ22&gt;0,(RQ22-RQ$10)/RQ$10,0)</f>
        <v/>
      </c>
      <c r="RX22" s="122" t="n">
        <v>73.06999999999999</v>
      </c>
      <c r="RY22" s="68">
        <f>IF(RX22&gt;0,((RX22-RX21)/RX21),0)</f>
        <v/>
      </c>
      <c r="RZ22" s="68">
        <f>RY22-$V22</f>
        <v/>
      </c>
      <c r="SA22" s="68">
        <f>IF(RX22&gt;0,(RX22-SA$10)/SA$10,0)</f>
        <v/>
      </c>
      <c r="SB22" s="14" t="n"/>
      <c r="SC22" s="15">
        <f>IF(RX22&gt;0,(RX22-RX$10)/RX$10,0)</f>
        <v/>
      </c>
      <c r="SE22" s="122" t="n">
        <v>13.98</v>
      </c>
      <c r="SF22" s="68">
        <f>IF(SE22&gt;0,((SE22-SE21)/SE21),0)</f>
        <v/>
      </c>
      <c r="SG22" s="68">
        <f>SF22-$V22</f>
        <v/>
      </c>
      <c r="SH22" s="68">
        <f>IF(SE22&gt;0,(SE22-SH$10)/SH$10,0)</f>
        <v/>
      </c>
      <c r="SI22" s="14" t="n"/>
      <c r="SJ22" s="15">
        <f>IF(SE22&gt;0,(SE22-SE$10)/SE$10,0)</f>
        <v/>
      </c>
      <c r="SL22" s="122" t="n">
        <v>0.77</v>
      </c>
      <c r="SM22" s="68">
        <f>IF(SL22&gt;0,((SL22-SL21)/SL21),0)</f>
        <v/>
      </c>
      <c r="SN22" s="68">
        <f>SM22-$V22</f>
        <v/>
      </c>
      <c r="SO22" s="68">
        <f>IF(SL22&gt;0,(SL22-SO$10)/SO$10,0)</f>
        <v/>
      </c>
      <c r="SP22" s="14" t="n"/>
      <c r="SQ22" s="15">
        <f>IF(SL22&gt;0,(SL22-SL$10)/SL$10,0)</f>
        <v/>
      </c>
      <c r="SS22" s="122" t="n">
        <v>6.29</v>
      </c>
      <c r="ST22" s="68">
        <f>IF(SS22&gt;0,((SS22-SS21)/SS21),0)</f>
        <v/>
      </c>
      <c r="SU22" s="68">
        <f>ST22-$V22</f>
        <v/>
      </c>
      <c r="SV22" s="68">
        <f>IF(SS22&gt;0,(SS22-SV$10)/SV$10,0)</f>
        <v/>
      </c>
      <c r="SW22" s="14" t="n"/>
      <c r="SX22" s="15">
        <f>IF(SS22&gt;0,(SS22-SS$10)/SS$10,0)</f>
        <v/>
      </c>
      <c r="SZ22" s="122" t="n">
        <v>20.87</v>
      </c>
      <c r="TA22" s="68">
        <f>IF(SZ22&gt;0,((SZ22-SZ21)/SZ21),0)</f>
        <v/>
      </c>
      <c r="TB22" s="68">
        <f>TA22-$V22</f>
        <v/>
      </c>
      <c r="TC22" s="68">
        <f>IF(SZ22&gt;0,(SZ22-TC$10)/TC$10,0)</f>
        <v/>
      </c>
      <c r="TD22" s="14" t="n"/>
      <c r="TE22" s="15">
        <f>IF(SZ22&gt;0,(SZ22-SZ$10)/SZ$10,0)</f>
        <v/>
      </c>
      <c r="TG22" s="122" t="n">
        <v>0.1866</v>
      </c>
      <c r="TH22" s="68">
        <f>IF(TG22&gt;0,((TG22-TG21)/TG21),0)</f>
        <v/>
      </c>
      <c r="TI22" s="68">
        <f>TH22-$V22</f>
        <v/>
      </c>
      <c r="TJ22" s="68">
        <f>IF(TG22&gt;0,(TG22-TJ$10)/TJ$10,0)</f>
        <v/>
      </c>
      <c r="TK22" s="14" t="n"/>
      <c r="TL22" s="15">
        <f>IF(TG22&gt;0,(TG22-TG$10)/TG$10,0)</f>
        <v/>
      </c>
      <c r="TN22" s="122" t="n">
        <v>36.08</v>
      </c>
      <c r="TO22" s="68">
        <f>IF(TN22&gt;0,((TN22-TN21)/TN21),0)</f>
        <v/>
      </c>
      <c r="TP22" s="68">
        <f>TO22-$V22</f>
        <v/>
      </c>
      <c r="TQ22" s="68">
        <f>IF(TN22&gt;0,(TN22-TQ$10)/TQ$10,0)</f>
        <v/>
      </c>
      <c r="TR22" s="14" t="n"/>
      <c r="TS22" s="15">
        <f>IF(TN22&gt;0,(TN22-TN$10)/TN$10,0)</f>
        <v/>
      </c>
      <c r="TU22" s="122" t="n">
        <v>2.02</v>
      </c>
      <c r="TV22" s="68">
        <f>IF(TU22&gt;0,((TU22-TU21)/TU21),0)</f>
        <v/>
      </c>
      <c r="TW22" s="68">
        <f>TV22-$V22</f>
        <v/>
      </c>
      <c r="TX22" s="68">
        <f>IF(TU22&gt;0,(TU22-TX$10)/TX$10,0)</f>
        <v/>
      </c>
      <c r="TY22" s="14" t="n"/>
      <c r="TZ22" s="15">
        <f>IF(TU22&gt;0,(TU22-TU$10)/TU$10,0)</f>
        <v/>
      </c>
      <c r="UB22" s="122" t="n"/>
      <c r="UC22" s="68">
        <f>IF(UB22&gt;0,((UB22-UB21)/UB21),0)</f>
        <v/>
      </c>
      <c r="UD22" s="68">
        <f>UC22-$V22</f>
        <v/>
      </c>
      <c r="UE22" s="68">
        <f>IF(UB22&gt;0,(UB22-UE$10)/UE$10,0)</f>
        <v/>
      </c>
      <c r="UF22" s="14" t="n"/>
      <c r="UG22" s="15">
        <f>IF(UB22&gt;0,(UB22-UB$10)/UB$10,0)</f>
        <v/>
      </c>
      <c r="UI22" s="122" t="n"/>
      <c r="UJ22" s="68">
        <f>IF(UI22&gt;0,((UI22-UI21)/UI21),0)</f>
        <v/>
      </c>
      <c r="UK22" s="68">
        <f>UJ22-$V22</f>
        <v/>
      </c>
      <c r="UL22" s="68">
        <f>IF(UI22&gt;0,(UI22-UL$10)/UL$10,0)</f>
        <v/>
      </c>
      <c r="UM22" s="14" t="n"/>
      <c r="UN22" s="15">
        <f>IF(UI22&gt;0,(UI22-UI$10)/UI$10,0)</f>
        <v/>
      </c>
      <c r="UP22" s="122" t="n"/>
      <c r="UQ22" s="68">
        <f>IF(UP22&gt;0,((UP22-UP21)/UP21),0)</f>
        <v/>
      </c>
      <c r="UR22" s="68">
        <f>UQ22-$V22</f>
        <v/>
      </c>
      <c r="US22" s="68">
        <f>IF(UP22&gt;0,(UP22-US$10)/US$10,0)</f>
        <v/>
      </c>
      <c r="UT22" s="14" t="n"/>
      <c r="UU22" s="15">
        <f>IF(UP22&gt;0,(UP22-UP$10)/UP$10,0)</f>
        <v/>
      </c>
      <c r="UW22" s="122" t="n"/>
      <c r="UX22" s="68">
        <f>IF(UW22&gt;0,((UW22-UW21)/UW21),0)</f>
        <v/>
      </c>
      <c r="UY22" s="68">
        <f>UX22-$V22</f>
        <v/>
      </c>
      <c r="UZ22" s="68">
        <f>IF(UW22&gt;0,(UW22-UZ$10)/UZ$10,0)</f>
        <v/>
      </c>
      <c r="VA22" s="14" t="n"/>
      <c r="VB22" s="15">
        <f>IF(UW22&gt;0,(UW22-UW$10)/UW$10,0)</f>
        <v/>
      </c>
      <c r="VD22" s="122" t="n"/>
      <c r="VE22" s="68">
        <f>IF(VD22&gt;0,((VD22-VD21)/VD21),0)</f>
        <v/>
      </c>
      <c r="VF22" s="68">
        <f>VE22-$V22</f>
        <v/>
      </c>
      <c r="VG22" s="68">
        <f>IF(VD22&gt;0,(VD22-VG$10)/VG$10,0)</f>
        <v/>
      </c>
      <c r="VH22" s="14" t="n"/>
      <c r="VI22" s="15">
        <f>IF(VD22&gt;0,(VD22-VD$10)/VD$10,0)</f>
        <v/>
      </c>
      <c r="VM22" s="21">
        <f>IF($C22&gt;0,(($IK$5*IG22)+($GT$5*GP22)+($JM$5*JI22)+($JF$5*JB22)+($IY$5*IU22)+($IR$5*IN22)+($ID$5*HZ22)+($HW$5*HS22)+($HP$5*HL22)+($HI$5*HE22)+($GF$5*GB22)+($FY$5*FU22)+($FR$5*FN22)+($FK$5*FG22)+($FD$5*EZ22)+($EW$5*ES22)+($EP$5*EL22)+($EI$5*EE22)+($EB$5*DX22)+($DU$5*DQ22)+($DN$5*DJ22)+($DG$5*DC22)+($CZ$5*CV22)+($CS$5*CO22)+($CL$5*CH22)+($CE$5*CA22)+($BX$5*BT22)+($BQ$5*BM22)+($BJ$5*BF22)+($BC$5*AY22)+($AV$5*AR22)+($AO$5*AK22)+($AH$5*AD22)+($JT$5*JP22)+($KA$5*JW22)+($KO$5*KK22)+($PR$5*PN22)+($GM$5*GI22)+($HA$5*GW22)+($KV$5*KR22)+($KH$5*KD22)+($LC$5*KY22)+($MS$5*MO22)+($ML$5*MH22)+($ME$5*MA22)+($LX$5*LT22)+($LQ$5*LM22)+($LJ$5*LF22)+(MV22*$MZ$5)+(NC22*$NG$5)+(NJ22*$NN$5)+($OI$5*OE22)+($NU$5*NQ22)+($OB$5*NX22)+($PK$5*PG22)+($OP$5*OL22)+($OW$5*OS22)+($PD$5*OZ22)+(PU22*$PY$5)+(QB22*$QF$5)+(QI22*$QM$5)+(QP22*$QT$5)+(QW22*$RA$5)+(RD22*$RH$5)+(RK22*$RO$5)+(RR22*$RV$5)+(RY22*$SC$5)+(SF22*$SJ$5)+(SM22*$SQ$5)+(ST22*$SX$5)+(TA22*$TE$5))+(TH22*$TL$5)+(TO22*$TS$5))/$VM$5</f>
        <v/>
      </c>
      <c r="VN22" s="538" t="n"/>
      <c r="VO22" s="21">
        <f>IF($C22&gt;0,(($IK$5*II22)+($GT$5*GR22)+($JM$5*JK22)+($JF$5*JD22)+($IY$5*IW22)+($IR$5*IP22)+($ID$5*IB22)+($HW$5*HU22)+($HP$5*HN22)+($HI$5*HG22)+($GF$5*GD22)+($FY$5*FW22)+($FR$5*FP22)+($FK$5*FI22)+($FD$5*FB22)+($EW$5*EU22)+($EP$5*EN22)+($EI$5*EG22)+($EB$5*DZ22)+($DU$5*DS22)+($DN$5*DL22)+($DG$5*DE22)+($CZ$5*CX22)+($CS$5*CQ22)+($CL$5*CJ22)+($CE$5*CC22)+($BX$5*BV22)+($BQ$5*BO22)+($BJ$5*BH22)+($BC$5*BA22)+($AV$5*AT22)+($AO$5*AM22)+($AH$5*AF22)+($KO$5*KM22)+($KH$5*KF22)+($KA$5*JY22)+($JT$5*JR22)+($PR$5*PP22)+($GM$5*GK22)+($HA$5*GY22)+($KV$5*KT22)+($LC$5*LA22)+($MS$5*MQ22)+($ML$5*MJ22)+($ME$5*MC22)+($LX$5*LV22)+($LQ$5*LO22)+($LJ$5*LH22)+(MX22*$MZ$5)+(NE22*$NG$5)+(NL22*$NN$5)+($OI$5*OG22)+($NU$5*NS22)+($OB$5*NZ22)+($PD$5*PB22)+($OW$5*OU22)+($OP$5*ON22)+($PK$5*PI22)+($PY$5*PW22)+($QF$5*QD22)+($QM$5*QK22)+($QT$5*QR22)+($RA$5*QY22)+($RH$5*RF22)+($RO$5*RM22)+(RT22*$RV$5)+(SA22*$SC$5)+(SH22*$SJ$5)+(SO22*$SQ$5)+(SV22*$SX$5)+(TC22*$TE$5)+(TJ22*$TL$5)+(TQ22*$TS$5))/$VM$5,0)</f>
        <v/>
      </c>
      <c r="VP22" s="14" t="n"/>
      <c r="VQ22" s="21">
        <f>IF($C22&gt;0,(($IK$5*IK22)+($GT$5*GT22)+($JM$5*JM22)+($JF$5*JF22)+($IY$5*IY22)+($IR$5*IR22)+($ID$5*ID22)+($HW$5*HW22)+($HP$5*HP22)+($HI$5*HI22)+($GF$5*GF22)+($FY$5*FY22)+($FR$5*FR22)+($FK$5*FK22)+($FD$5*FD22)+($EW$5*EW22)+($EP$5*EP22)+($EI$5*EI22)+($EB$5*EB22)+($DU$5*DU22)+($DN$5*DN22)+($DG$5*DG22)+($CZ$5*CZ22)+($CS$5*CS22)+($CL$5*CL22)+($CE$5*CE22)+($BX$5*BX22)+($BQ$5*BQ22)+($BJ$5*BJ22)+($BC$5*BC22)+($AV$5*AV22)+($AO$5*AO22)+($AH$5*AH22)+($KO$5*KO22)+($PR$5*PR22)+($GM$5*GM22)+($HA$5*HA22)+($KH$5*KH22)+($KA$5*KA22)+($JT$5*JT22)+($KV$5*KV22)+($LC$5*LC22)+($MS$5*MS22)+($ML$5*ML22)+($ME$5*ME22)+($LX$5*LX22)+($LQ$5*LQ22)+($LJ$5*LJ22)+($OI$5*OI22)+($NU$5*NU22)+($NN$5*NN22)+($NG$5*NG22)+($MZ$5*MZ22)+(OB22*$OB$5)+($PD$5*PD22)+($OW$5*OW22)+($OP$5*OP22)+($PK$5*PK22)+(PY22*$PY$5)+(QF22*$QF$5)+(QM22*$QM$5)+(QT22*$QT$5)+(RA22*$RA$5)+(RH22*$RH$5)+(RO22*$RO$5)+(RV22*$RV$5)+(SC22*$SC$5)+(SJ22*$SJ$5)+(SQ22*$SQ$5)+(SX22*$SX$5)+(TE22*$TE$5)+(TL22*$TL$5)+(TS22*$TS$5))/$VM$5,0)</f>
        <v/>
      </c>
    </row>
    <row r="23" ht="16" customHeight="1" s="545">
      <c r="A23" s="127" t="n">
        <v>45679</v>
      </c>
      <c r="B23" s="77">
        <f>A23</f>
        <v/>
      </c>
      <c r="C23" s="13" t="n">
        <v>44156.73</v>
      </c>
      <c r="D23" s="14">
        <f>IF(C23&gt;0,C23-C22,0)</f>
        <v/>
      </c>
      <c r="E23" s="68">
        <f>IF(C23&gt;0,D23/C22,0)</f>
        <v/>
      </c>
      <c r="F23" s="15">
        <f>IF(C23&gt;0,(C23-C$10)/C$10,0)</f>
        <v/>
      </c>
      <c r="G23" s="13" t="n">
        <v>6086.36</v>
      </c>
      <c r="H23" s="138">
        <f>IF(G23&gt;0,G23-G22,0)</f>
        <v/>
      </c>
      <c r="I23" s="68">
        <f>IF(G23&gt;0,H23/G22,0)</f>
        <v/>
      </c>
      <c r="J23" s="15">
        <f>IF(G23&gt;0,(G23-G$10)/G$10,0)</f>
        <v/>
      </c>
      <c r="K23" s="13" t="n">
        <v>20009.34</v>
      </c>
      <c r="L23" s="138">
        <f>IF(K23&gt;0,K23-K22,0)</f>
        <v/>
      </c>
      <c r="M23" s="68">
        <f>IF(K23&gt;0,L23/K22,0)</f>
        <v/>
      </c>
      <c r="N23" s="15">
        <f>IF(K23&gt;0,(K23-K$10)/K$10,0)</f>
        <v/>
      </c>
      <c r="O23" s="13" t="n">
        <v>2303.72</v>
      </c>
      <c r="P23" s="138">
        <f>IF(O23&gt;0,O23-O22,0)</f>
        <v/>
      </c>
      <c r="Q23" s="68">
        <f>IF(O23&gt;0,P23/O22,0)</f>
        <v/>
      </c>
      <c r="R23" s="15">
        <f>IF(O23&gt;0,(O23-O$10)/O$10,0)</f>
        <v/>
      </c>
      <c r="S23" s="18">
        <f>IF(O23&gt;0,(((O23*0.7)*Q23)+((K23*0.9)*M23)+((G23*0.65)*I23)+((C23*0.6)*E23))/(O23+K23+G23+C23),0)</f>
        <v/>
      </c>
      <c r="T23" s="121">
        <f>IF(O23&gt;0,(S23*200)+T22,0)</f>
        <v/>
      </c>
      <c r="U23" s="121">
        <f>T23</f>
        <v/>
      </c>
      <c r="V23" s="47">
        <f>IF(T23&gt;0,(T23-T22)/T22,0)</f>
        <v/>
      </c>
      <c r="W23" s="21">
        <f>IF(T23&gt;0,(T23-T$11)/T$11,0)</f>
        <v/>
      </c>
      <c r="X23" s="18">
        <f>IF(T23&gt;0,((Q23+M23+I23+E23)/4),0)</f>
        <v/>
      </c>
      <c r="Y23" s="123" t="n">
        <v>121398.57</v>
      </c>
      <c r="Z23" s="15" t="n">
        <v>2e-06</v>
      </c>
      <c r="AA23" s="21">
        <f>Z23-$V23</f>
        <v/>
      </c>
      <c r="AB23" s="548" t="n"/>
      <c r="AC23" s="122" t="n">
        <v>236.86</v>
      </c>
      <c r="AD23" s="68">
        <f>IF(AC23&gt;0,((AC23-AC22)/AC22),0)</f>
        <v/>
      </c>
      <c r="AE23" s="68">
        <f>IF(AC23&gt;0,AD23-$V23,0)</f>
        <v/>
      </c>
      <c r="AF23" s="68">
        <f>IF(AC23&gt;0,(AC23-AF$10)/AF$10,0)</f>
        <v/>
      </c>
      <c r="AG23" s="14" t="n"/>
      <c r="AH23" s="15">
        <f>IF(AC23&gt;0,(AC23-AC$10)/AC$10,0)</f>
        <v/>
      </c>
      <c r="AI23" s="548" t="n"/>
      <c r="AJ23" s="122" t="n">
        <v>22.15</v>
      </c>
      <c r="AK23" s="68">
        <f>IF(AJ23&gt;0,((AJ23-AJ22)/AJ22),0)</f>
        <v/>
      </c>
      <c r="AL23" s="68">
        <f>IF(AJ23&gt;0,AK23-$V23,0)</f>
        <v/>
      </c>
      <c r="AM23" s="68">
        <f>IF(AJ23&gt;0,(AJ23-AM$10)/AM$10,0)</f>
        <v/>
      </c>
      <c r="AN23" s="14" t="n"/>
      <c r="AO23" s="15">
        <f>IF(AJ23&gt;0,(AJ23-AJ$10)/AJ$10,0)</f>
        <v/>
      </c>
      <c r="AP23" s="548" t="n"/>
      <c r="AQ23" s="122" t="n">
        <v>22.42</v>
      </c>
      <c r="AR23" s="68">
        <f>IF(AQ23&gt;0,((AQ23-AQ22)/AQ22),0)</f>
        <v/>
      </c>
      <c r="AS23" s="68">
        <f>IF(AQ23&gt;0,AR23-$V23,0)</f>
        <v/>
      </c>
      <c r="AT23" s="68">
        <f>IF(AQ23&gt;0,(AQ23-AT$10)/AT$10,0)</f>
        <v/>
      </c>
      <c r="AU23" s="14" t="n"/>
      <c r="AV23" s="15">
        <f>IF(AQ23&gt;0,(AQ23-AQ$10)/AQ$10,0)</f>
        <v/>
      </c>
      <c r="AW23" s="548" t="n"/>
      <c r="AX23" s="122" t="n">
        <v>211.42</v>
      </c>
      <c r="AY23" s="68">
        <f>IF(AX23&gt;0,((AX23-AX22)/AX22),0)</f>
        <v/>
      </c>
      <c r="AZ23" s="68">
        <f>IF(AX23&gt;0,AY23-$V23,0)</f>
        <v/>
      </c>
      <c r="BA23" s="68">
        <f>IF(AX23&gt;0,(AX23-BA$10)/BA$10,0)</f>
        <v/>
      </c>
      <c r="BB23" s="14" t="n"/>
      <c r="BC23" s="15">
        <f>IF(AX23&gt;0,(AX23-AX$10)/AX$10,0)</f>
        <v/>
      </c>
      <c r="BD23" s="548" t="n"/>
      <c r="BE23" s="122" t="n">
        <v>76.5</v>
      </c>
      <c r="BF23" s="68">
        <f>IF(BE23&gt;0,((BE23-BE22)/BE22),0)</f>
        <v/>
      </c>
      <c r="BG23" s="68">
        <f>IF(BE23&gt;0,BF23-$V23,0)</f>
        <v/>
      </c>
      <c r="BH23" s="68" t="n"/>
      <c r="BI23" s="14" t="n"/>
      <c r="BJ23" s="15">
        <f>IF(BE23&gt;0,(BE23-BE$10)/BE$10,0)</f>
        <v/>
      </c>
      <c r="BK23" s="548" t="n"/>
      <c r="BL23" s="122" t="n">
        <v>72.06999999999999</v>
      </c>
      <c r="BM23" s="68">
        <f>IF(BL23&gt;0,((BL23-BL22)/BL22),0)</f>
        <v/>
      </c>
      <c r="BN23" s="68">
        <f>IF(BL23&gt;0,BM23-$V23,0)</f>
        <v/>
      </c>
      <c r="BO23" s="68">
        <f>IF(BL23&gt;0,(BL23-BO$10)/BO$10,0)</f>
        <v/>
      </c>
      <c r="BP23" s="14" t="n"/>
      <c r="BQ23" s="15">
        <f>IF(BL23&gt;0,(BL23-BL$10)/BL$10,0)</f>
        <v/>
      </c>
      <c r="BR23" s="548" t="n"/>
      <c r="BS23" s="122" t="n">
        <v>41.79</v>
      </c>
      <c r="BT23" s="68">
        <f>IF(BS23&gt;0,((BS23-BS22)/BS22),0)</f>
        <v/>
      </c>
      <c r="BU23" s="68">
        <f>IF(BS23&gt;0,BT23-$V23,0)</f>
        <v/>
      </c>
      <c r="BV23" s="68">
        <f>IF(BS23&gt;0,(BS23-BV$10)/BV$10,0)</f>
        <v/>
      </c>
      <c r="BW23" s="14" t="n"/>
      <c r="BX23" s="15">
        <f>IF(BS23&gt;0,(BS23-BS$10)/BS$10,0)</f>
        <v/>
      </c>
      <c r="BY23" s="548" t="n"/>
      <c r="BZ23" s="122" t="n"/>
      <c r="CA23" s="68">
        <f>IF(BZ23&gt;0,((BZ23-BZ22)/BZ22),0)</f>
        <v/>
      </c>
      <c r="CB23" s="68">
        <f>IF(BZ23&gt;0,CA23-$V23,0)</f>
        <v/>
      </c>
      <c r="CC23" s="68">
        <f>IF(BZ23&gt;0,(BZ23-CC$10)/CC$10,0)</f>
        <v/>
      </c>
      <c r="CD23" s="14" t="n"/>
      <c r="CE23" s="15">
        <f>IF(BZ23&gt;0,(BZ23-BZ$10)/BZ$10,0)</f>
        <v/>
      </c>
      <c r="CF23" s="548" t="n"/>
      <c r="CG23" s="122" t="n">
        <v>36.37</v>
      </c>
      <c r="CH23" s="68">
        <f>IF(CG23&gt;0,((CG23-CG22)/CG22),0)</f>
        <v/>
      </c>
      <c r="CI23" s="68">
        <f>IF(CG23&gt;0,CH23-$V23,0)</f>
        <v/>
      </c>
      <c r="CJ23" s="68">
        <f>IF(CG23&gt;0,(CG23-CJ$10)/CJ$10,0)</f>
        <v/>
      </c>
      <c r="CK23" s="14" t="n"/>
      <c r="CL23" s="15">
        <f>IF(CG23&gt;0,(CG23-CG$10)/CG$10,0)</f>
        <v/>
      </c>
      <c r="CM23" s="548" t="n"/>
      <c r="CN23" s="122" t="n">
        <v>35.11</v>
      </c>
      <c r="CO23" s="68">
        <f>IF(CN23&gt;0,((CN23-CN22)/CN22),0)</f>
        <v/>
      </c>
      <c r="CP23" s="68">
        <f>IF(CN23&gt;0,CO23-$V23,0)</f>
        <v/>
      </c>
      <c r="CQ23" s="68">
        <f>IF(CN23&gt;0,(CN23-CQ$10)/CQ$10,0)</f>
        <v/>
      </c>
      <c r="CR23" s="14" t="n"/>
      <c r="CS23" s="15">
        <f>IF(CN23&gt;0,(CN23-CN$10)/CN$10,0)</f>
        <v/>
      </c>
      <c r="CT23" s="548" t="n"/>
      <c r="CU23" s="122" t="n">
        <v>39.22</v>
      </c>
      <c r="CV23" s="68">
        <f>IF(CU23&gt;0,((CU23-CU22)/CU22),0)</f>
        <v/>
      </c>
      <c r="CW23" s="68">
        <f>IF(CU23&gt;0,CV23-$V23,0)</f>
        <v/>
      </c>
      <c r="CX23" s="68">
        <f>IF(CU23&gt;0,(CU23-CX$10)/CX$10,0)</f>
        <v/>
      </c>
      <c r="CY23" s="14" t="n"/>
      <c r="CZ23" s="15">
        <f>IF(CU23&gt;0,(CU23-CU$10)/CU$10,0)</f>
        <v/>
      </c>
      <c r="DA23" s="548" t="n"/>
      <c r="DB23" s="122" t="n">
        <v>21.41</v>
      </c>
      <c r="DC23" s="68">
        <f>IF(DB23&gt;0,((DB23-DB22)/DB22),0)</f>
        <v/>
      </c>
      <c r="DD23" s="68">
        <f>IF(DB23&gt;0,DC23-$V23,0)</f>
        <v/>
      </c>
      <c r="DE23" s="68">
        <f>IF(DB23&gt;0,(DB23-DE$10)/DE$10,0)</f>
        <v/>
      </c>
      <c r="DF23" s="14" t="n"/>
      <c r="DG23" s="15">
        <f>IF(DB23&gt;0,(DB23-DB$10)/DB$10,0)</f>
        <v/>
      </c>
      <c r="DH23" s="548" t="n"/>
      <c r="DI23" s="122" t="n">
        <v>44.11</v>
      </c>
      <c r="DJ23" s="68">
        <f>IF(DI23&gt;0,((DI23-DI22)/DI22),0)</f>
        <v/>
      </c>
      <c r="DK23" s="68">
        <f>IF(DI23&gt;0,DJ23-$V23,0)</f>
        <v/>
      </c>
      <c r="DL23" s="68">
        <f>IF(DI23&gt;0,(DI23-DL$10)/DL$10,0)</f>
        <v/>
      </c>
      <c r="DM23" s="14" t="n"/>
      <c r="DN23" s="15">
        <f>IF(DI23&gt;0,(DI23-DI$10)/DI$10,0)</f>
        <v/>
      </c>
      <c r="DO23" s="548" t="n"/>
      <c r="DP23" s="122" t="n">
        <v>39.29</v>
      </c>
      <c r="DQ23" s="68">
        <f>IF(DP23&gt;0,((DP23-DP22)/DP22),0)</f>
        <v/>
      </c>
      <c r="DR23" s="68">
        <f>IF(DP23&gt;0,DQ23-$V23,0)</f>
        <v/>
      </c>
      <c r="DS23" s="68" t="n"/>
      <c r="DT23" s="14" t="n"/>
      <c r="DU23" s="15">
        <f>IF(DP23&gt;0,(DP23-DP$10)/DP$10,0)</f>
        <v/>
      </c>
      <c r="DV23" s="18" t="n"/>
      <c r="DW23" s="122" t="n">
        <v>36.44</v>
      </c>
      <c r="DX23" s="68">
        <f>IF(DW23&gt;0,((DW23-DW22)/DW22),0)</f>
        <v/>
      </c>
      <c r="DY23" s="68">
        <f>IF(DW23&gt;0,DX23-$V23,0)</f>
        <v/>
      </c>
      <c r="DZ23" s="68">
        <f>IF(DW23&gt;0,(DW23-DZ$10)/DZ$10,0)</f>
        <v/>
      </c>
      <c r="EA23" s="14" t="n"/>
      <c r="EB23" s="15">
        <f>IF(DW23&gt;0,(DW23-DW$10)/DW$10,0)</f>
        <v/>
      </c>
      <c r="EC23" s="548" t="n"/>
      <c r="ED23" s="122" t="n">
        <v>38.27</v>
      </c>
      <c r="EE23" s="68">
        <f>IF(ED23&gt;0,((ED23-ED22)/ED22),0)</f>
        <v/>
      </c>
      <c r="EF23" s="68">
        <f>IF(ED23&gt;0,EE23-$V23,0)</f>
        <v/>
      </c>
      <c r="EG23" s="68">
        <f>IF(ED23&gt;0,(ED23-EG$10)/EG$10,0)</f>
        <v/>
      </c>
      <c r="EH23" s="14" t="n"/>
      <c r="EI23" s="15">
        <f>IF(ED23&gt;0,(ED23-ED$10)/ED$10,0)</f>
        <v/>
      </c>
      <c r="EJ23" s="548" t="n"/>
      <c r="EK23" s="122" t="n">
        <v>116.37</v>
      </c>
      <c r="EL23" s="68">
        <f>IF(EK23&gt;0,((EK23-EK22)/EK22),0)</f>
        <v/>
      </c>
      <c r="EM23" s="68">
        <f>IF(EK23&gt;0,EL23-$V23,0)</f>
        <v/>
      </c>
      <c r="EN23" s="68">
        <f>IF(EK23&gt;0,(EK23-EN$10)/EN$10,0)</f>
        <v/>
      </c>
      <c r="EO23" s="14" t="n"/>
      <c r="EP23" s="15">
        <f>IF(EK23&gt;0,(EK23-EK$10)/EK$10,0)</f>
        <v/>
      </c>
      <c r="ER23" s="122" t="n">
        <v>39.37</v>
      </c>
      <c r="ES23" s="68">
        <f>IF(ER23&gt;0,((ER23-ER22)/ER22),0)</f>
        <v/>
      </c>
      <c r="ET23" s="68">
        <f>IF(ER23&gt;0,ES23-$V23,0)</f>
        <v/>
      </c>
      <c r="EU23" s="68">
        <f>IF(ER23&gt;0,(ER23-EU$10)/EU$10,0)</f>
        <v/>
      </c>
      <c r="EV23" s="14" t="n"/>
      <c r="EW23" s="15">
        <f>IF(ER23&gt;0,(ER23-ER$10)/ER$10,0)</f>
        <v/>
      </c>
      <c r="EY23" s="122" t="n">
        <v>26.99</v>
      </c>
      <c r="EZ23" s="68">
        <f>IF(EY23&gt;0,((EY23-EY22)/EY22),0)</f>
        <v/>
      </c>
      <c r="FA23" s="68">
        <f>IF(EY23&gt;0,EZ23-$V23,0)</f>
        <v/>
      </c>
      <c r="FB23" s="68" t="n"/>
      <c r="FC23" s="14" t="n"/>
      <c r="FD23" s="15">
        <f>IF(EY23&gt;0,(EY23-EY$10)/EY$10,0)</f>
        <v/>
      </c>
      <c r="FF23" s="122" t="n">
        <v>60.64</v>
      </c>
      <c r="FG23" s="68">
        <f>IF(FF23&gt;0,((FF23-FF22)/FF22),0)</f>
        <v/>
      </c>
      <c r="FH23" s="68">
        <f>IF(FF23&gt;0,FG23-$V23,0)</f>
        <v/>
      </c>
      <c r="FI23" s="68">
        <f>IF(FF23&gt;0,(FF23-FI$10)/FI$10,0)</f>
        <v/>
      </c>
      <c r="FJ23" s="14" t="n"/>
      <c r="FK23" s="15">
        <f>IF(FF23&gt;0,(FF23-FF$10)/FF$10,0)</f>
        <v/>
      </c>
      <c r="FL23" s="548" t="n"/>
      <c r="FM23" s="122" t="n">
        <v>193.06</v>
      </c>
      <c r="FN23" s="68">
        <f>IF(FM23&gt;0,((FM23-FM22)/FM22),0)</f>
        <v/>
      </c>
      <c r="FO23" s="68">
        <f>IF(FM23&gt;0,FN23-$V23,0)</f>
        <v/>
      </c>
      <c r="FP23" s="68">
        <f>IF(FM23&gt;0,(FM23-FP$10)/FP$10,0)</f>
        <v/>
      </c>
      <c r="FQ23" s="14" t="n"/>
      <c r="FR23" s="15">
        <f>IF(FM23&gt;0,(FM23-FM$10)/FM$10,0)</f>
        <v/>
      </c>
      <c r="FS23" s="548" t="n"/>
      <c r="FT23" s="122" t="n">
        <v>91.72</v>
      </c>
      <c r="FU23" s="68">
        <f>IF(FT23&gt;0,((FT23-FT22)/FT22),0)</f>
        <v/>
      </c>
      <c r="FV23" s="68">
        <f>IF(FT23&gt;0,FU23-$V23,0)</f>
        <v/>
      </c>
      <c r="FW23" s="68">
        <f>IF(FT23&gt;0,(FT23-FW$10)/FW$10,0)</f>
        <v/>
      </c>
      <c r="FX23" s="14" t="n"/>
      <c r="FY23" s="15">
        <f>IF(FT23&gt;0,(FT23-FT$10)/FT$10,0)</f>
        <v/>
      </c>
      <c r="FZ23" s="548" t="n"/>
      <c r="GA23" s="122" t="n">
        <v>17.83</v>
      </c>
      <c r="GB23" s="68">
        <f>IF(GA23&gt;0,((GA23-GA22)/GA22),0)</f>
        <v/>
      </c>
      <c r="GC23" s="68">
        <f>IF(GA23&gt;0,GB23-$V23,0)</f>
        <v/>
      </c>
      <c r="GD23" s="68" t="n"/>
      <c r="GE23" s="14" t="n"/>
      <c r="GF23" s="15">
        <f>IF(GA23&gt;0,(GA23-GA$10)/GA$10,0)</f>
        <v/>
      </c>
      <c r="GG23" s="18" t="n"/>
      <c r="GH23" s="122" t="n">
        <v>18.88</v>
      </c>
      <c r="GI23" s="68">
        <f>IF(GH23&gt;0,((GH23-GH22)/GH22),0)</f>
        <v/>
      </c>
      <c r="GJ23" s="68">
        <f>IF(GH23&gt;0,GI23-$V23,0)</f>
        <v/>
      </c>
      <c r="GK23" s="68">
        <f>IF(GH23&gt;0,(GH23-GK$10)/GK$10,0)</f>
        <v/>
      </c>
      <c r="GL23" s="14" t="n"/>
      <c r="GM23" s="15">
        <f>IF(GH23&gt;0,(GH23-GH$10)/GH$10,0)</f>
        <v/>
      </c>
      <c r="GO23" s="122" t="n">
        <v>28.42</v>
      </c>
      <c r="GP23" s="68">
        <f>IF(GO23&gt;0,((GO23-GO22)/GO22),0)</f>
        <v/>
      </c>
      <c r="GQ23" s="68">
        <f>IF(GO23&gt;0,GP23-$V23,0)</f>
        <v/>
      </c>
      <c r="GR23" s="68" t="n"/>
      <c r="GS23" s="14" t="n"/>
      <c r="GT23" s="15">
        <f>IF(GO23&gt;0,(GO23-GO$10)/GO$10,0)</f>
        <v/>
      </c>
      <c r="GV23" s="122" t="n">
        <v>14.38</v>
      </c>
      <c r="GW23" s="68">
        <f>IF(GV23&gt;0,((GV23-GV22)/GV22),0)</f>
        <v/>
      </c>
      <c r="GX23" s="68">
        <f>IF(GV23&gt;0,GW23-$V23,0)</f>
        <v/>
      </c>
      <c r="GY23" s="68">
        <f>IF(GV23&gt;0,(GV23-GY$10)/GY$10,0)</f>
        <v/>
      </c>
      <c r="GZ23" s="14" t="n"/>
      <c r="HA23" s="15">
        <f>IF(GV23&gt;0,(GV23-GV$10)/GV$10,0)</f>
        <v/>
      </c>
      <c r="HD23" s="122" t="n">
        <v>415.11</v>
      </c>
      <c r="HE23" s="68">
        <f>IF(HD23&gt;0,((HD23-HD22)/HD22),0)</f>
        <v/>
      </c>
      <c r="HF23" s="68">
        <f>IF(HD23&gt;0,HE23-$V23,0)</f>
        <v/>
      </c>
      <c r="HG23" s="68">
        <f>IF(HD23&gt;0,(HD23-HG$10)/HG$10,0)</f>
        <v/>
      </c>
      <c r="HH23" s="14" t="n"/>
      <c r="HI23" s="15">
        <f>IF(HD23&gt;0,(HD23-HD$10)/HD$10,0)</f>
        <v/>
      </c>
      <c r="HK23" s="122" t="n">
        <v>34.95</v>
      </c>
      <c r="HL23" s="68">
        <f>IF(HK23&gt;0,((HK23-HK22)/HK22),0)</f>
        <v/>
      </c>
      <c r="HM23" s="68">
        <f>IF(HK23&gt;0,HL23-$V23,0)</f>
        <v/>
      </c>
      <c r="HN23" s="68">
        <f>IF(HK23&gt;0,(HK23-HN$10)/HN$10,0)</f>
        <v/>
      </c>
      <c r="HO23" s="14" t="n"/>
      <c r="HP23" s="15">
        <f>IF(HK23&gt;0,(HK23-HK$10)/HK$10,0)</f>
        <v/>
      </c>
      <c r="HR23" s="122" t="n">
        <v>109.53</v>
      </c>
      <c r="HS23" s="68">
        <f>IF(HR23&gt;0,((HR23-HR22)/HR22),0)</f>
        <v/>
      </c>
      <c r="HT23" s="68">
        <f>IF(HR23&gt;0,HS23-$V23,0)</f>
        <v/>
      </c>
      <c r="HU23" s="68">
        <f>IF(HR23&gt;0,(HR23-HU$10)/HU$10,0)</f>
        <v/>
      </c>
      <c r="HV23" s="14" t="n"/>
      <c r="HW23" s="15">
        <f>IF(HR23&gt;0,(HR23-HR$10)/HR$10,0)</f>
        <v/>
      </c>
      <c r="HY23" s="122" t="n">
        <v>147.07</v>
      </c>
      <c r="HZ23" s="68">
        <f>IF(HY23&gt;0,((HY23-HY22)/HY22),0)</f>
        <v/>
      </c>
      <c r="IA23" s="68">
        <f>IF(HY23&gt;0,HZ23-$V23,0)</f>
        <v/>
      </c>
      <c r="IB23" s="68">
        <f>IF(HY23&gt;0,(HY23-IB$10)/IB$10,0)</f>
        <v/>
      </c>
      <c r="IC23" s="14" t="n"/>
      <c r="ID23" s="15">
        <f>IF(HY23&gt;0,(HY23-HY$10)/HY$10,0)</f>
        <v/>
      </c>
      <c r="IF23" s="122" t="n">
        <v>147.07</v>
      </c>
      <c r="IG23" s="68">
        <f>IF(IF23&gt;0,((IF23-IF22)/IF22),0)</f>
        <v/>
      </c>
      <c r="IH23" s="68">
        <f>IF(IF23&gt;0,IG23-$V23,0)</f>
        <v/>
      </c>
      <c r="II23" s="68">
        <f>IF(IF23&gt;0,(IF23-II$10)/II$10,0)</f>
        <v/>
      </c>
      <c r="IJ23" s="14" t="n"/>
      <c r="IK23" s="15">
        <f>IF(IF23&gt;0,(IF23-IF$10)/IF$10,0)</f>
        <v/>
      </c>
      <c r="IM23" s="122" t="n">
        <v>203.58</v>
      </c>
      <c r="IN23" s="68">
        <f>IF(IM23&gt;0,((IM23-IM22)/IM22),0)</f>
        <v/>
      </c>
      <c r="IO23" s="68">
        <f>IF(IM23&gt;0,IN23-$V23,0)</f>
        <v/>
      </c>
      <c r="IP23" s="68">
        <f>IF(IM23&gt;0,(IM23-IP$10)/IP$10,0)</f>
        <v/>
      </c>
      <c r="IQ23" s="14" t="n"/>
      <c r="IR23" s="15">
        <f>IF(IM23&gt;0,(IM23-IM$10)/IM$10,0)</f>
        <v/>
      </c>
      <c r="IT23" s="122" t="n">
        <v>56.32</v>
      </c>
      <c r="IU23" s="68">
        <f>IF(IT23&gt;0,((IT23-IT22)/IT22),0)</f>
        <v/>
      </c>
      <c r="IV23" s="68">
        <f>IF(IT23&gt;0,IU23-$V23,0)</f>
        <v/>
      </c>
      <c r="IW23" s="68">
        <f>IF(IT23&gt;0,(IT23-IW$10)/IW$10,0)</f>
        <v/>
      </c>
      <c r="IX23" s="14" t="n"/>
      <c r="IY23" s="15">
        <f>IF(IT23&gt;0,(IT23-IT$10)/IT$10,0)</f>
        <v/>
      </c>
      <c r="JA23" s="122" t="n">
        <v>623.5</v>
      </c>
      <c r="JB23" s="68">
        <f>IF(JA23&gt;0,((JA23-JA22)/JA22),0)</f>
        <v/>
      </c>
      <c r="JC23" s="68">
        <f>IF(JA23&gt;0,JB23-$V23,0)</f>
        <v/>
      </c>
      <c r="JD23" s="68">
        <f>IF(JA23&gt;0,(JA23-JD$10)/JD$10,0)</f>
        <v/>
      </c>
      <c r="JE23" s="14" t="n"/>
      <c r="JF23" s="15">
        <f>IF(JA23&gt;0,(JA23-JA$10)/JA$10,0)</f>
        <v/>
      </c>
      <c r="JH23" s="122" t="n">
        <v>446.2</v>
      </c>
      <c r="JI23" s="68">
        <f>IF(JH23&gt;0,((JH23-JH22)/JH22),0)</f>
        <v/>
      </c>
      <c r="JJ23" s="68">
        <f>IF(JH23&gt;0,JI23-$V23,0)</f>
        <v/>
      </c>
      <c r="JK23" s="68">
        <f>IF(JH23&gt;0,(JH23-JK$10)/JK$10,0)</f>
        <v/>
      </c>
      <c r="JL23" s="14" t="n"/>
      <c r="JM23" s="15">
        <f>IF(JH23&gt;0,(JH23-JH$10)/JH$10,0)</f>
        <v/>
      </c>
      <c r="JO23" s="122" t="n">
        <v>12.27</v>
      </c>
      <c r="JP23" s="68">
        <f>IF(JO23&gt;0,((JO23-JO22)/JO22),0)</f>
        <v/>
      </c>
      <c r="JQ23" s="68">
        <f>IF(JO23&gt;0,JP23-$V23,0)</f>
        <v/>
      </c>
      <c r="JR23" s="68">
        <f>IF(JO23&gt;0,(JO23-JR$10)/JR$10,0)</f>
        <v/>
      </c>
      <c r="JS23" s="14" t="n"/>
      <c r="JT23" s="15">
        <f>IF(JO23&gt;0,(JO23-JO$10)/JO$10,0)</f>
        <v/>
      </c>
      <c r="JV23" s="122" t="n">
        <v>2.04</v>
      </c>
      <c r="JW23" s="68">
        <f>IF(JV23&gt;0,((JV23-JV22)/JV22),0)</f>
        <v/>
      </c>
      <c r="JX23" s="68">
        <f>IF(JV23&gt;0,JW23-$V23,0)</f>
        <v/>
      </c>
      <c r="JY23" s="68">
        <f>IF(JV23&gt;0,(JV23-JY$10)/JY$10,0)</f>
        <v/>
      </c>
      <c r="JZ23" s="14" t="n"/>
      <c r="KA23" s="15">
        <f>IF(JV23&gt;0,(JV23-JV$10)/JV$10,0)</f>
        <v/>
      </c>
      <c r="KC23" s="122" t="n">
        <v>22.67</v>
      </c>
      <c r="KD23" s="68">
        <f>IF(KC23&gt;0,((KC23-KC22)/KC22),0)</f>
        <v/>
      </c>
      <c r="KE23" s="68">
        <f>IF(KC23&gt;0,KD23-$V23,0)</f>
        <v/>
      </c>
      <c r="KF23" s="68">
        <f>IF(KC23&gt;0,(KC23-KF$10)/KF$10,0)</f>
        <v/>
      </c>
      <c r="KG23" s="14" t="n"/>
      <c r="KH23" s="15">
        <f>IF(KC23&gt;0,(KC23-KC$10)/KC$10,0)</f>
        <v/>
      </c>
      <c r="KI23" s="18" t="n"/>
      <c r="KJ23" s="122" t="n">
        <v>85.5</v>
      </c>
      <c r="KK23" s="68">
        <f>IF(KJ23&gt;0,((KJ23-KJ22)/KJ22),0)</f>
        <v/>
      </c>
      <c r="KL23" s="68">
        <f>IF(KJ23&gt;0,KK23-$V23,0)</f>
        <v/>
      </c>
      <c r="KM23" s="68">
        <f>IF(KJ23&gt;0,(KJ23-KM$10)/KM$10,0)</f>
        <v/>
      </c>
      <c r="KN23" s="14" t="n"/>
      <c r="KO23" s="15">
        <f>IF(KJ23&gt;0,(KJ23-KJ$10)/KJ$10,0)</f>
        <v/>
      </c>
      <c r="KQ23" s="122" t="n">
        <v>1.185</v>
      </c>
      <c r="KR23" s="68">
        <f>IF(KQ23&gt;0,((KQ23-KQ22)/KQ22),0)</f>
        <v/>
      </c>
      <c r="KS23" s="68">
        <f>IF(KQ23&gt;0,KR23-$V23,0)</f>
        <v/>
      </c>
      <c r="KT23" s="68">
        <f>IF(KQ23&gt;0,(KQ23-KT$10)/KT$10,0)</f>
        <v/>
      </c>
      <c r="KU23" s="14" t="n"/>
      <c r="KV23" s="15">
        <f>IF(KQ23&gt;0,(KQ23-KQ$10)/KQ$10,0)</f>
        <v/>
      </c>
      <c r="KW23" s="18" t="n"/>
      <c r="KX23" s="122" t="n">
        <v>33.29</v>
      </c>
      <c r="KY23" s="68">
        <f>IF(KX23&gt;0,((KX23-KX22)/KX22),0)</f>
        <v/>
      </c>
      <c r="KZ23" s="68">
        <f>IF(KX23&gt;0,KY23-$V23,0)</f>
        <v/>
      </c>
      <c r="LA23" s="68">
        <f>IF(KX23&gt;0,(KX23-LA$10)/LA$10,0)</f>
        <v/>
      </c>
      <c r="LB23" s="14" t="n"/>
      <c r="LC23" s="15">
        <f>IF(KX23&gt;0,(KX23-KX$10)/KX$10,0)</f>
        <v/>
      </c>
      <c r="LD23" s="18" t="n"/>
      <c r="LE23" s="122" t="n">
        <v>53.38</v>
      </c>
      <c r="LF23" s="68">
        <f>IF(LE23&gt;0,((LE23-LE22)/LE22),0)</f>
        <v/>
      </c>
      <c r="LG23" s="68">
        <f>IF(LE23&gt;0,LF23-$V23,0)</f>
        <v/>
      </c>
      <c r="LH23" s="68">
        <f>IF(LE23&gt;0,(LE23-LH$10)/LH$10,0)</f>
        <v/>
      </c>
      <c r="LI23" s="14" t="n"/>
      <c r="LJ23" s="15">
        <f>IF(LE23&gt;0,(LE23-LE$10)/LE$10,0)</f>
        <v/>
      </c>
      <c r="LL23" s="122" t="n">
        <v>89.23</v>
      </c>
      <c r="LM23" s="68">
        <f>IF(LL23&gt;0,((LL23-LL22)/LL22),0)</f>
        <v/>
      </c>
      <c r="LN23" s="68">
        <f>IF(LL23&gt;0,LM23-$V23,0)</f>
        <v/>
      </c>
      <c r="LO23" s="68">
        <f>IF(LL23&gt;0,(LL23-LO$10)/LO$10,0)</f>
        <v/>
      </c>
      <c r="LP23" s="14" t="n"/>
      <c r="LQ23" s="15">
        <f>IF(LL23&gt;0,(LL23-LL$10)/LL$10,0)</f>
        <v/>
      </c>
      <c r="LS23" s="122" t="n">
        <v>10.61</v>
      </c>
      <c r="LT23" s="68">
        <f>IF(LS23&gt;0,((LS23-LS22)/LS22),0)</f>
        <v/>
      </c>
      <c r="LU23" s="68">
        <f>IF(LS23&gt;0,LT23-$V23,0)</f>
        <v/>
      </c>
      <c r="LV23" s="68" t="n"/>
      <c r="LW23" s="14" t="n"/>
      <c r="LX23" s="15">
        <f>IF(LS23&gt;0,(LS23-LS$10)/LS$10,0)</f>
        <v/>
      </c>
      <c r="LZ23" s="122" t="n">
        <v>14.11</v>
      </c>
      <c r="MA23" s="68">
        <f>IF(LZ23&gt;0,((LZ23-LZ22)/LZ22),0)</f>
        <v/>
      </c>
      <c r="MB23" s="68">
        <f>IF(LZ23&gt;0,MA23-$V23,0)</f>
        <v/>
      </c>
      <c r="MC23" s="68">
        <f>IF(LZ23&gt;0,(LZ23-MC$10)/MC$10,0)</f>
        <v/>
      </c>
      <c r="MD23" s="14" t="n"/>
      <c r="ME23" s="15">
        <f>IF(LZ23&gt;0,(LZ23-LZ$10)/LZ$10,0)</f>
        <v/>
      </c>
      <c r="MG23" s="122" t="n">
        <v>34.17</v>
      </c>
      <c r="MH23" s="68">
        <f>IF(MG23&gt;0,((MG23-MG22)/MG22),0)</f>
        <v/>
      </c>
      <c r="MI23" s="68">
        <f>IF(MG23&gt;0,MH23-$V23,0)</f>
        <v/>
      </c>
      <c r="MJ23" s="68">
        <f>IF(MG23&gt;0,(MG23-MJ$10)/MJ$10,0)</f>
        <v/>
      </c>
      <c r="MK23" s="14" t="n"/>
      <c r="ML23" s="15">
        <f>IF(MG23&gt;0,(MG23-MG$10)/MG$10,0)</f>
        <v/>
      </c>
      <c r="MN23" s="122" t="n">
        <v>128.33</v>
      </c>
      <c r="MO23" s="68">
        <f>IF(MN23&gt;0,((MN23-MN22)/MN22),0)</f>
        <v/>
      </c>
      <c r="MP23" s="68">
        <f>IF(MN23&gt;0,MO23-$V23,0)</f>
        <v/>
      </c>
      <c r="MQ23" s="68">
        <f>IF(MN23&gt;0,(MN23-MQ$10)/MQ$10,0)</f>
        <v/>
      </c>
      <c r="MR23" s="14" t="n"/>
      <c r="MS23" s="15">
        <f>IF(MN23&gt;0,(MN23-MN$10)/MN$10,0)</f>
        <v/>
      </c>
      <c r="MU23" s="122" t="n">
        <v>12.25</v>
      </c>
      <c r="MV23" s="68">
        <f>IF(MU23&gt;0,((MU23-MU22)/MU22),0)</f>
        <v/>
      </c>
      <c r="MW23" s="68">
        <f>IF(MU23&gt;0,MV23-$V23,0)</f>
        <v/>
      </c>
      <c r="MX23" s="68">
        <f>IF(MU23&gt;0,(MU23-MX$10)/MX$10,0)</f>
        <v/>
      </c>
      <c r="MY23" s="14" t="n"/>
      <c r="MZ23" s="15">
        <f>IF(MU23&gt;0,(MU23-MU$10)/MU$10,0)</f>
        <v/>
      </c>
      <c r="NB23" s="122" t="n">
        <v>188.36</v>
      </c>
      <c r="NC23" s="68">
        <f>IF(NB23&gt;0,((NB23-NB22)/NB22),0)</f>
        <v/>
      </c>
      <c r="ND23" s="68">
        <f>IF(NB23&gt;0,NC23-$V23,0)</f>
        <v/>
      </c>
      <c r="NE23" s="68">
        <f>IF(NB23&gt;0,(NB23-NE$10)/NE$10,0)</f>
        <v/>
      </c>
      <c r="NF23" s="14" t="n"/>
      <c r="NG23" s="15">
        <f>IF(NB23&gt;0,(NB23-NB$10)/NB$10,0)</f>
        <v/>
      </c>
      <c r="NI23" s="122" t="n">
        <v>5.47</v>
      </c>
      <c r="NJ23" s="68">
        <f>IF(NI23&gt;0,((NI23-NI22)/NI22),0)</f>
        <v/>
      </c>
      <c r="NK23" s="68">
        <f>IF(NI23&gt;0,NJ23-$V23,0)</f>
        <v/>
      </c>
      <c r="NL23" s="68">
        <f>IF(NI23&gt;0,(NI23-NL$10)/NL$10,0)</f>
        <v/>
      </c>
      <c r="NM23" s="14" t="n"/>
      <c r="NN23" s="15">
        <f>IF(NI23&gt;0,(NI23-NI$10)/NI$10,0)</f>
        <v/>
      </c>
      <c r="NP23" s="122" t="n">
        <v>427.1</v>
      </c>
      <c r="NQ23" s="68">
        <f>IF(NP23&gt;0,((NP23-NP22)/NP22),0)</f>
        <v/>
      </c>
      <c r="NR23" s="68">
        <f>IF(NP23&gt;0,NQ23-$V23,0)</f>
        <v/>
      </c>
      <c r="NS23" s="68">
        <f>IF(NP23&gt;0,(NP23-NS$10)/NS$10,0)</f>
        <v/>
      </c>
      <c r="NT23" s="14" t="n"/>
      <c r="NU23" s="15">
        <f>IF(NP23&gt;0,(NP23-NP$10)/NP$10,0)</f>
        <v/>
      </c>
      <c r="NW23" s="122" t="n">
        <v>198.37</v>
      </c>
      <c r="NX23" s="68">
        <f>IF(NW23&gt;0,((NW23-NW22)/NW22),0)</f>
        <v/>
      </c>
      <c r="NY23" s="68">
        <f>IF(NW23&gt;0,NX23-$V23,0)</f>
        <v/>
      </c>
      <c r="NZ23" s="68">
        <f>IF(NW23&gt;0,(NW23-NZ$10)/NZ$10,0)</f>
        <v/>
      </c>
      <c r="OA23" s="14" t="n"/>
      <c r="OB23" s="15">
        <f>IF(NW23&gt;0,(NW23-NW$10)/NW$10,0)</f>
        <v/>
      </c>
      <c r="OD23" s="122" t="n">
        <v>1.63</v>
      </c>
      <c r="OE23" s="68">
        <f>IF(OD23&gt;0,((OD23-OD22)/OD22),0)</f>
        <v/>
      </c>
      <c r="OF23" s="68">
        <f>IF(OD23&gt;0,OE23-$V23,0)</f>
        <v/>
      </c>
      <c r="OG23" s="68">
        <f>IF(OD23&gt;0,(OD23-OG$10)/OG$10,0)</f>
        <v/>
      </c>
      <c r="OH23" s="14" t="n"/>
      <c r="OI23" s="15">
        <f>IF(OD23&gt;0,(OD23-OD$10)/OD$10,0)</f>
        <v/>
      </c>
      <c r="OK23" s="122" t="n">
        <v>90.81</v>
      </c>
      <c r="OL23" s="68">
        <f>IF(OK23&gt;0,((OK23-OK22)/OK22),0)</f>
        <v/>
      </c>
      <c r="OM23" s="68">
        <f>IF(OK23&gt;0,OL23-$V23,0)</f>
        <v/>
      </c>
      <c r="ON23" s="68">
        <f>IF(OK23&gt;0,(OK23-ON$10)/ON$10,0)</f>
        <v/>
      </c>
      <c r="OO23" s="14" t="n"/>
      <c r="OP23" s="15">
        <f>IF(OK23&gt;0,(OK23-OK$10)/OK$10,0)</f>
        <v/>
      </c>
      <c r="OR23" s="122" t="n">
        <v>1.56</v>
      </c>
      <c r="OS23" s="68">
        <f>IF(OR23&gt;0,((OR23-OR22)/OR22),0)</f>
        <v/>
      </c>
      <c r="OT23" s="68">
        <f>IF(OR23&gt;0,OS23-$V23,0)</f>
        <v/>
      </c>
      <c r="OU23" s="68">
        <f>IF(OR23&gt;0,(OR23-OU$10)/OU$10,0)</f>
        <v/>
      </c>
      <c r="OV23" s="14" t="n"/>
      <c r="OW23" s="15">
        <f>IF(OR23&gt;0,(OR23-OR$10)/OR$10,0)</f>
        <v/>
      </c>
      <c r="OY23" s="122" t="n">
        <v>123.13</v>
      </c>
      <c r="OZ23" s="68">
        <f>IF(OY23&gt;0,((OY23-OY22)/OY22),0)</f>
        <v/>
      </c>
      <c r="PA23" s="68">
        <f>IF(OY23&gt;0,OZ23-$V23,0)</f>
        <v/>
      </c>
      <c r="PB23" s="68">
        <f>IF(OY23&gt;0,(OY23-PB$10)/PB$10,0)</f>
        <v/>
      </c>
      <c r="PC23" s="14" t="n"/>
      <c r="PD23" s="15">
        <f>IF(OY23&gt;0,(OY23-OY$10)/OY$10,0)</f>
        <v/>
      </c>
      <c r="PE23" s="18" t="n"/>
      <c r="PF23" s="122" t="n">
        <v>218.86</v>
      </c>
      <c r="PG23" s="68">
        <f>IF(PF23&gt;0,((PF23-PF22)/PF22),0)</f>
        <v/>
      </c>
      <c r="PH23" s="68">
        <f>IF(PF23&gt;0,PG23-$V23,0)</f>
        <v/>
      </c>
      <c r="PI23" s="68">
        <f>IF(PF23&gt;0,(PF23-PI$10)/PI$10,0)</f>
        <v/>
      </c>
      <c r="PJ23" s="14" t="n"/>
      <c r="PK23" s="15">
        <f>IF(PF23&gt;0,(PF23-PF$10)/PF$10,0)</f>
        <v/>
      </c>
      <c r="PM23" s="122" t="n"/>
      <c r="PN23" s="68">
        <f>IF(PM23&gt;0,((PM23-PM22)/PM22),0)</f>
        <v/>
      </c>
      <c r="PO23" s="68">
        <f>PN23-$V23</f>
        <v/>
      </c>
      <c r="PP23" s="68">
        <f>IF(PM23&gt;0,(PM23-PP$10)/PP$10,0)</f>
        <v/>
      </c>
      <c r="PQ23" s="14" t="n"/>
      <c r="PR23" s="15">
        <f>IF(PM23&gt;0,(PM23-PM$10)/PM$10,0)</f>
        <v/>
      </c>
      <c r="PT23" s="122" t="n">
        <v>5.83</v>
      </c>
      <c r="PU23" s="68">
        <f>IF(PT23&gt;0,((PT23-PT22)/PT22),0)</f>
        <v/>
      </c>
      <c r="PV23" s="68">
        <f>IF(PT23&gt;0,PU23-$V23,0)</f>
        <v/>
      </c>
      <c r="PW23" s="68">
        <f>IF(PT23&gt;0,(PT23-PW$10)/PW$10,0)</f>
        <v/>
      </c>
      <c r="PX23" s="14" t="n"/>
      <c r="PY23" s="15">
        <f>IF(PT23&gt;0,(PT23-PT$10)/PT$10,0)</f>
        <v/>
      </c>
      <c r="QA23" s="122" t="n">
        <v>171.04</v>
      </c>
      <c r="QB23" s="68">
        <f>IF(QA23&gt;0,((QA23-QA22)/QA22),0)</f>
        <v/>
      </c>
      <c r="QC23" s="68">
        <f>IF(QA23&gt;0,QB23-$V23,0)</f>
        <v/>
      </c>
      <c r="QD23" s="68">
        <f>IF(QA23&gt;0,(QA23-QD$10)/QD$10,0)</f>
        <v/>
      </c>
      <c r="QE23" s="14" t="n"/>
      <c r="QF23" s="15">
        <f>IF(QA23&gt;0,(QA23-QA$10)/QA$10,0)</f>
        <v/>
      </c>
      <c r="QH23" s="122" t="n">
        <v>1.212</v>
      </c>
      <c r="QI23" s="68">
        <f>IF(QH23&gt;0,((QH23-QH22)/QH22),0)</f>
        <v/>
      </c>
      <c r="QJ23" s="68">
        <f>IF(QH23&gt;0,QI23-$V23,0)</f>
        <v/>
      </c>
      <c r="QK23" s="68">
        <f>IF(QH23&gt;0,(QH23-QK$10)/QK$10,0)</f>
        <v/>
      </c>
      <c r="QL23" s="14" t="n"/>
      <c r="QM23" s="15">
        <f>IF(QH23&gt;0,(QH23-QH$10)/QH$10,0)</f>
        <v/>
      </c>
      <c r="QO23" s="122" t="n">
        <v>11.55</v>
      </c>
      <c r="QP23" s="68">
        <f>IF(QO23&gt;0,((QO23-QO22)/QO22),0)</f>
        <v/>
      </c>
      <c r="QQ23" s="68">
        <f>IF(QO23&gt;0,QP23-$V23,0)</f>
        <v/>
      </c>
      <c r="QR23" s="68">
        <f>IF(QO23&gt;0,(QO23-QR$10)/QR$10,0)</f>
        <v/>
      </c>
      <c r="QS23" s="14" t="n"/>
      <c r="QT23" s="15">
        <f>IF(QO23&gt;0,(QO23-QO$10)/QO$10,0)</f>
        <v/>
      </c>
      <c r="QV23" s="122" t="n">
        <v>2.337</v>
      </c>
      <c r="QW23" s="68">
        <f>IF(QV23&gt;0,((QV23-QV22)/QV22),0)</f>
        <v/>
      </c>
      <c r="QX23" s="68">
        <f>IF(QV23&gt;0,QW23-$V23,0)</f>
        <v/>
      </c>
      <c r="QY23" s="68">
        <f>IF(QV23&gt;0,(QV23-QY$10)/QY$10,0)</f>
        <v/>
      </c>
      <c r="QZ23" s="14" t="n"/>
      <c r="RA23" s="15">
        <f>IF(QV23&gt;0,(QV23-QV$10)/QV$10,0)</f>
        <v/>
      </c>
      <c r="RC23" s="122" t="n">
        <v>26.67</v>
      </c>
      <c r="RD23" s="68">
        <f>IF(RC23&gt;0,((RC23-RC22)/RC22),0)</f>
        <v/>
      </c>
      <c r="RE23" s="68">
        <f>IF(RC23&gt;0,RD23-$V23,0)</f>
        <v/>
      </c>
      <c r="RF23" s="68">
        <f>IF(RC23&gt;0,(RC23-RF$10)/RF$10,0)</f>
        <v/>
      </c>
      <c r="RG23" s="14" t="n"/>
      <c r="RH23" s="15">
        <f>IF(RC23&gt;0,(RC23-RC$10)/RC$10,0)</f>
        <v/>
      </c>
      <c r="RJ23" s="122" t="n">
        <v>222.33</v>
      </c>
      <c r="RK23" s="68">
        <f>IF(RJ23&gt;0,((RJ23-RJ22)/RJ22),0)</f>
        <v/>
      </c>
      <c r="RL23" s="68">
        <f>RK23-$V23</f>
        <v/>
      </c>
      <c r="RM23" s="68">
        <f>IF(RJ23&gt;0,(RJ23-RM$10)/RM$10,0)</f>
        <v/>
      </c>
      <c r="RN23" s="14" t="n"/>
      <c r="RO23" s="15">
        <f>IF(RJ23&gt;0,(RJ23-RJ$10)/RJ$10,0)</f>
        <v/>
      </c>
      <c r="RQ23" s="122" t="n">
        <v>18.96</v>
      </c>
      <c r="RR23" s="68">
        <f>IF(RQ23&gt;0,((RQ23-RQ22)/RQ22),0)</f>
        <v/>
      </c>
      <c r="RS23" s="68">
        <f>RR23-$V23</f>
        <v/>
      </c>
      <c r="RT23" s="68">
        <f>IF(RQ23&gt;0,(RQ23-RT$10)/RT$10,0)</f>
        <v/>
      </c>
      <c r="RU23" s="14" t="n"/>
      <c r="RV23" s="15">
        <f>IF(RQ23&gt;0,(RQ23-RQ$10)/RQ$10,0)</f>
        <v/>
      </c>
      <c r="RX23" s="122" t="n">
        <v>76.87</v>
      </c>
      <c r="RY23" s="68">
        <f>IF(RX23&gt;0,((RX23-RX22)/RX22),0)</f>
        <v/>
      </c>
      <c r="RZ23" s="68">
        <f>RY23-$V23</f>
        <v/>
      </c>
      <c r="SA23" s="68">
        <f>IF(RX23&gt;0,(RX23-SA$10)/SA$10,0)</f>
        <v/>
      </c>
      <c r="SB23" s="14" t="n"/>
      <c r="SC23" s="15">
        <f>IF(RX23&gt;0,(RX23-RX$10)/RX$10,0)</f>
        <v/>
      </c>
      <c r="SE23" s="122" t="n">
        <v>13.91</v>
      </c>
      <c r="SF23" s="68">
        <f>IF(SE23&gt;0,((SE23-SE22)/SE22),0)</f>
        <v/>
      </c>
      <c r="SG23" s="68">
        <f>SF23-$V23</f>
        <v/>
      </c>
      <c r="SH23" s="68">
        <f>IF(SE23&gt;0,(SE23-SH$10)/SH$10,0)</f>
        <v/>
      </c>
      <c r="SI23" s="14" t="n"/>
      <c r="SJ23" s="15">
        <f>IF(SE23&gt;0,(SE23-SE$10)/SE$10,0)</f>
        <v/>
      </c>
      <c r="SL23" s="122" t="n">
        <v>0.737</v>
      </c>
      <c r="SM23" s="68">
        <f>IF(SL23&gt;0,((SL23-SL22)/SL22),0)</f>
        <v/>
      </c>
      <c r="SN23" s="68">
        <f>SM23-$V23</f>
        <v/>
      </c>
      <c r="SO23" s="68">
        <f>IF(SL23&gt;0,(SL23-SO$10)/SO$10,0)</f>
        <v/>
      </c>
      <c r="SP23" s="14" t="n"/>
      <c r="SQ23" s="15">
        <f>IF(SL23&gt;0,(SL23-SL$10)/SL$10,0)</f>
        <v/>
      </c>
      <c r="SS23" s="122" t="n">
        <v>6.25</v>
      </c>
      <c r="ST23" s="68">
        <f>IF(SS23&gt;0,((SS23-SS22)/SS22),0)</f>
        <v/>
      </c>
      <c r="SU23" s="68">
        <f>ST23-$V23</f>
        <v/>
      </c>
      <c r="SV23" s="68">
        <f>IF(SS23&gt;0,(SS23-SV$10)/SV$10,0)</f>
        <v/>
      </c>
      <c r="SW23" s="14" t="n"/>
      <c r="SX23" s="15">
        <f>IF(SS23&gt;0,(SS23-SS$10)/SS$10,0)</f>
        <v/>
      </c>
      <c r="SZ23" s="122" t="n">
        <v>21.08</v>
      </c>
      <c r="TA23" s="68">
        <f>IF(SZ23&gt;0,((SZ23-SZ22)/SZ22),0)</f>
        <v/>
      </c>
      <c r="TB23" s="68">
        <f>TA23-$V23</f>
        <v/>
      </c>
      <c r="TC23" s="68">
        <f>IF(SZ23&gt;0,(SZ23-TC$10)/TC$10,0)</f>
        <v/>
      </c>
      <c r="TD23" s="14" t="n"/>
      <c r="TE23" s="15">
        <f>IF(SZ23&gt;0,(SZ23-SZ$10)/SZ$10,0)</f>
        <v/>
      </c>
      <c r="TG23" s="122" t="n">
        <v>0.19</v>
      </c>
      <c r="TH23" s="68">
        <f>IF(TG23&gt;0,((TG23-TG22)/TG22),0)</f>
        <v/>
      </c>
      <c r="TI23" s="68">
        <f>TH23-$V23</f>
        <v/>
      </c>
      <c r="TJ23" s="68">
        <f>IF(TG23&gt;0,(TG23-TJ$10)/TJ$10,0)</f>
        <v/>
      </c>
      <c r="TK23" s="14" t="n"/>
      <c r="TL23" s="15">
        <f>IF(TG23&gt;0,(TG23-TG$10)/TG$10,0)</f>
        <v/>
      </c>
      <c r="TN23" s="122" t="n">
        <v>40.21</v>
      </c>
      <c r="TO23" s="68">
        <f>IF(TN23&gt;0,((TN23-TN22)/TN22),0)</f>
        <v/>
      </c>
      <c r="TP23" s="68">
        <f>TO23-$V23</f>
        <v/>
      </c>
      <c r="TQ23" s="68">
        <f>IF(TN23&gt;0,(TN23-TQ$10)/TQ$10,0)</f>
        <v/>
      </c>
      <c r="TR23" s="14" t="n"/>
      <c r="TS23" s="15">
        <f>IF(TN23&gt;0,(TN23-TN$10)/TN$10,0)</f>
        <v/>
      </c>
      <c r="TU23" s="122" t="n">
        <v>2.09</v>
      </c>
      <c r="TV23" s="68">
        <f>IF(TU23&gt;0,((TU23-TU22)/TU22),0)</f>
        <v/>
      </c>
      <c r="TW23" s="68">
        <f>TV23-$V23</f>
        <v/>
      </c>
      <c r="TX23" s="68">
        <f>IF(TU23&gt;0,(TU23-TX$10)/TX$10,0)</f>
        <v/>
      </c>
      <c r="TY23" s="14" t="n"/>
      <c r="TZ23" s="15">
        <f>IF(TU23&gt;0,(TU23-TU$10)/TU$10,0)</f>
        <v/>
      </c>
      <c r="UB23" s="122" t="n"/>
      <c r="UC23" s="68">
        <f>IF(UB23&gt;0,((UB23-UB22)/UB22),0)</f>
        <v/>
      </c>
      <c r="UD23" s="68">
        <f>UC23-$V23</f>
        <v/>
      </c>
      <c r="UE23" s="68">
        <f>IF(UB23&gt;0,(UB23-UE$10)/UE$10,0)</f>
        <v/>
      </c>
      <c r="UF23" s="14" t="n"/>
      <c r="UG23" s="15">
        <f>IF(UB23&gt;0,(UB23-UB$10)/UB$10,0)</f>
        <v/>
      </c>
      <c r="UI23" s="122" t="n"/>
      <c r="UJ23" s="68">
        <f>IF(UI23&gt;0,((UI23-UI22)/UI22),0)</f>
        <v/>
      </c>
      <c r="UK23" s="68">
        <f>UJ23-$V23</f>
        <v/>
      </c>
      <c r="UL23" s="68">
        <f>IF(UI23&gt;0,(UI23-UL$10)/UL$10,0)</f>
        <v/>
      </c>
      <c r="UM23" s="14" t="n"/>
      <c r="UN23" s="15">
        <f>IF(UI23&gt;0,(UI23-UI$10)/UI$10,0)</f>
        <v/>
      </c>
      <c r="UP23" s="122" t="n"/>
      <c r="UQ23" s="68">
        <f>IF(UP23&gt;0,((UP23-UP22)/UP22),0)</f>
        <v/>
      </c>
      <c r="UR23" s="68">
        <f>UQ23-$V23</f>
        <v/>
      </c>
      <c r="US23" s="68">
        <f>IF(UP23&gt;0,(UP23-US$10)/US$10,0)</f>
        <v/>
      </c>
      <c r="UT23" s="14" t="n"/>
      <c r="UU23" s="15">
        <f>IF(UP23&gt;0,(UP23-UP$10)/UP$10,0)</f>
        <v/>
      </c>
      <c r="UW23" s="122" t="n"/>
      <c r="UX23" s="68">
        <f>IF(UW23&gt;0,((UW23-UW22)/UW22),0)</f>
        <v/>
      </c>
      <c r="UY23" s="68">
        <f>UX23-$V23</f>
        <v/>
      </c>
      <c r="UZ23" s="68">
        <f>IF(UW23&gt;0,(UW23-UZ$10)/UZ$10,0)</f>
        <v/>
      </c>
      <c r="VA23" s="14" t="n"/>
      <c r="VB23" s="15">
        <f>IF(UW23&gt;0,(UW23-UW$10)/UW$10,0)</f>
        <v/>
      </c>
      <c r="VD23" s="122" t="n"/>
      <c r="VE23" s="68">
        <f>IF(VD23&gt;0,((VD23-VD22)/VD22),0)</f>
        <v/>
      </c>
      <c r="VF23" s="68">
        <f>VE23-$V23</f>
        <v/>
      </c>
      <c r="VG23" s="68">
        <f>IF(VD23&gt;0,(VD23-VG$10)/VG$10,0)</f>
        <v/>
      </c>
      <c r="VH23" s="14" t="n"/>
      <c r="VI23" s="15">
        <f>IF(VD23&gt;0,(VD23-VD$10)/VD$10,0)</f>
        <v/>
      </c>
      <c r="VM23" s="21">
        <f>IF($C23&gt;0,(($IK$5*IG23)+($GT$5*GP23)+($JM$5*JI23)+($JF$5*JB23)+($IY$5*IU23)+($IR$5*IN23)+($ID$5*HZ23)+($HW$5*HS23)+($HP$5*HL23)+($HI$5*HE23)+($GF$5*GB23)+($FY$5*FU23)+($FR$5*FN23)+($FK$5*FG23)+($FD$5*EZ23)+($EW$5*ES23)+($EP$5*EL23)+($EI$5*EE23)+($EB$5*DX23)+($DU$5*DQ23)+($DN$5*DJ23)+($DG$5*DC23)+($CZ$5*CV23)+($CS$5*CO23)+($CL$5*CH23)+($CE$5*CA23)+($BX$5*BT23)+($BQ$5*BM23)+($BJ$5*BF23)+($BC$5*AY23)+($AV$5*AR23)+($AO$5*AK23)+($AH$5*AD23)+($JT$5*JP23)+($KA$5*JW23)+($KO$5*KK23)+($PR$5*PN23)+($GM$5*GI23)+($HA$5*GW23)+($KV$5*KR23)+($KH$5*KD23)+($LC$5*KY23)+($MS$5*MO23)+($ML$5*MH23)+($ME$5*MA23)+($LX$5*LT23)+($LQ$5*LM23)+($LJ$5*LF23)+(MV23*$MZ$5)+(NC23*$NG$5)+(NJ23*$NN$5)+($OI$5*OE23)+($NU$5*NQ23)+($OB$5*NX23)+($PK$5*PG23)+($OP$5*OL23)+($OW$5*OS23)+($PD$5*OZ23)+(PU23*$PY$5)+(QB23*$QF$5)+(QI23*$QM$5)+(QP23*$QT$5)+(QW23*$RA$5)+(RD23*$RH$5)+(RK23*$RO$5)+(RR23*$RV$5)+(RY23*$SC$5)+(SF23*$SJ$5)+(SM23*$SQ$5)+(ST23*$SX$5)+(TA23*$TE$5))+(TH23*$TL$5)+(TO23*$TS$5))/$VM$5</f>
        <v/>
      </c>
      <c r="VN23" s="538" t="n"/>
      <c r="VO23" s="21">
        <f>IF($C23&gt;0,(($IK$5*II23)+($GT$5*GR23)+($JM$5*JK23)+($JF$5*JD23)+($IY$5*IW23)+($IR$5*IP23)+($ID$5*IB23)+($HW$5*HU23)+($HP$5*HN23)+($HI$5*HG23)+($GF$5*GD23)+($FY$5*FW23)+($FR$5*FP23)+($FK$5*FI23)+($FD$5*FB23)+($EW$5*EU23)+($EP$5*EN23)+($EI$5*EG23)+($EB$5*DZ23)+($DU$5*DS23)+($DN$5*DL23)+($DG$5*DE23)+($CZ$5*CX23)+($CS$5*CQ23)+($CL$5*CJ23)+($CE$5*CC23)+($BX$5*BV23)+($BQ$5*BO23)+($BJ$5*BH23)+($BC$5*BA23)+($AV$5*AT23)+($AO$5*AM23)+($AH$5*AF23)+($KO$5*KM23)+($KH$5*KF23)+($KA$5*JY23)+($JT$5*JR23)+($PR$5*PP23)+($GM$5*GK23)+($HA$5*GY23)+($KV$5*KT23)+($LC$5*LA23)+($MS$5*MQ23)+($ML$5*MJ23)+($ME$5*MC23)+($LX$5*LV23)+($LQ$5*LO23)+($LJ$5*LH23)+(MX23*$MZ$5)+(NE23*$NG$5)+(NL23*$NN$5)+($OI$5*OG23)+($NU$5*NS23)+($OB$5*NZ23)+($PD$5*PB23)+($OW$5*OU23)+($OP$5*ON23)+($PK$5*PI23)+($PY$5*PW23)+($QF$5*QD23)+($QM$5*QK23)+($QT$5*QR23)+($RA$5*QY23)+($RH$5*RF23)+($RO$5*RM23)+(RT23*$RV$5)+(SA23*$SC$5)+(SH23*$SJ$5)+(SO23*$SQ$5)+(SV23*$SX$5)+(TC23*$TE$5)+(TJ23*$TL$5)+(TQ23*$TS$5))/$VM$5,0)</f>
        <v/>
      </c>
      <c r="VP23" s="14" t="n"/>
      <c r="VQ23" s="21">
        <f>IF($C23&gt;0,(($IK$5*IK23)+($GT$5*GT23)+($JM$5*JM23)+($JF$5*JF23)+($IY$5*IY23)+($IR$5*IR23)+($ID$5*ID23)+($HW$5*HW23)+($HP$5*HP23)+($HI$5*HI23)+($GF$5*GF23)+($FY$5*FY23)+($FR$5*FR23)+($FK$5*FK23)+($FD$5*FD23)+($EW$5*EW23)+($EP$5*EP23)+($EI$5*EI23)+($EB$5*EB23)+($DU$5*DU23)+($DN$5*DN23)+($DG$5*DG23)+($CZ$5*CZ23)+($CS$5*CS23)+($CL$5*CL23)+($CE$5*CE23)+($BX$5*BX23)+($BQ$5*BQ23)+($BJ$5*BJ23)+($BC$5*BC23)+($AV$5*AV23)+($AO$5*AO23)+($AH$5*AH23)+($KO$5*KO23)+($PR$5*PR23)+($GM$5*GM23)+($HA$5*HA23)+($KH$5*KH23)+($KA$5*KA23)+($JT$5*JT23)+($KV$5*KV23)+($LC$5*LC23)+($MS$5*MS23)+($ML$5*ML23)+($ME$5*ME23)+($LX$5*LX23)+($LQ$5*LQ23)+($LJ$5*LJ23)+($OI$5*OI23)+($NU$5*NU23)+($NN$5*NN23)+($NG$5*NG23)+($MZ$5*MZ23)+(OB23*$OB$5)+($PD$5*PD23)+($OW$5*OW23)+($OP$5*OP23)+($PK$5*PK23)+(PY23*$PY$5)+(QF23*$QF$5)+(QM23*$QM$5)+(QT23*$QT$5)+(RA23*$RA$5)+(RH23*$RH$5)+(RO23*$RO$5)+(RV23*$RV$5)+(SC23*$SC$5)+(SJ23*$SJ$5)+(SQ23*$SQ$5)+(SX23*$SX$5)+(TE23*$TE$5)+(TL23*$TL$5)+(TS23*$TS$5))/$VM$5,0)</f>
        <v/>
      </c>
    </row>
    <row r="24" ht="16" customHeight="1" s="545">
      <c r="A24" s="127" t="n">
        <v>45680</v>
      </c>
      <c r="B24" s="77">
        <f>A24</f>
        <v/>
      </c>
      <c r="C24" s="13" t="n">
        <v>44565.26</v>
      </c>
      <c r="D24" s="14">
        <f>IF(C24&gt;0,C24-C23,0)</f>
        <v/>
      </c>
      <c r="E24" s="68">
        <f>IF(C24&gt;0,D24/C23,0)</f>
        <v/>
      </c>
      <c r="F24" s="15">
        <f>IF(C24&gt;0,(C24-C$10)/C$10,0)</f>
        <v/>
      </c>
      <c r="G24" s="13" t="n">
        <v>6118.72</v>
      </c>
      <c r="H24" s="138">
        <f>IF(G24&gt;0,G24-G23,0)</f>
        <v/>
      </c>
      <c r="I24" s="68">
        <f>IF(G24&gt;0,H24/G23,0)</f>
        <v/>
      </c>
      <c r="J24" s="15">
        <f>IF(G24&gt;0,(G24-G$10)/G$10,0)</f>
        <v/>
      </c>
      <c r="K24" s="13" t="n">
        <v>20053.68</v>
      </c>
      <c r="L24" s="138">
        <f>IF(K24&gt;0,K24-K23,0)</f>
        <v/>
      </c>
      <c r="M24" s="68">
        <f>IF(K24&gt;0,L24/K23,0)</f>
        <v/>
      </c>
      <c r="N24" s="15">
        <f>IF(K24&gt;0,(K24-K$10)/K$10,0)</f>
        <v/>
      </c>
      <c r="O24" s="13" t="n">
        <v>2314.6</v>
      </c>
      <c r="P24" s="138">
        <f>IF(O24&gt;0,O24-O23,0)</f>
        <v/>
      </c>
      <c r="Q24" s="68">
        <f>IF(O24&gt;0,P24/O23,0)</f>
        <v/>
      </c>
      <c r="R24" s="15">
        <f>IF(O24&gt;0,(O24-O$10)/O$10,0)</f>
        <v/>
      </c>
      <c r="S24" s="18">
        <f>IF(O24&gt;0,(((O24*0.7)*Q24)+((K24*0.9)*M24)+((G24*0.65)*I24)+((C24*0.6)*E24))/(O24+K24+G24+C24),0)</f>
        <v/>
      </c>
      <c r="T24" s="121">
        <f>IF(O24&gt;0,(S24*200)+T23,0)</f>
        <v/>
      </c>
      <c r="U24" s="121">
        <f>T24</f>
        <v/>
      </c>
      <c r="V24" s="47">
        <f>IF(T24&gt;0,(T24-T23)/T23,0)</f>
        <v/>
      </c>
      <c r="W24" s="21">
        <f>IF(T24&gt;0,(T24-T$11)/T$11,0)</f>
        <v/>
      </c>
      <c r="X24" s="18">
        <f>IF(T24&gt;0,((Q24+M24+I24+E24)/4),0)</f>
        <v/>
      </c>
      <c r="Y24" s="123" t="n">
        <v>121398.57</v>
      </c>
      <c r="Z24" s="15" t="n">
        <v>2e-06</v>
      </c>
      <c r="AA24" s="21">
        <f>Z24-$V24</f>
        <v/>
      </c>
      <c r="AB24" s="548" t="n"/>
      <c r="AC24" s="122" t="n">
        <v>238.11</v>
      </c>
      <c r="AD24" s="68">
        <f>IF(AC24&gt;0,((AC24-AC23)/AC23),0)</f>
        <v/>
      </c>
      <c r="AE24" s="68">
        <f>IF(AC24&gt;0,AD24-$V24,0)</f>
        <v/>
      </c>
      <c r="AF24" s="68">
        <f>IF(AC24&gt;0,(AC24-AF$10)/AF$10,0)</f>
        <v/>
      </c>
      <c r="AG24" s="14" t="n"/>
      <c r="AH24" s="15">
        <f>IF(AC24&gt;0,(AC24-AC$10)/AC$10,0)</f>
        <v/>
      </c>
      <c r="AI24" s="548" t="n"/>
      <c r="AJ24" s="122" t="n">
        <v>22.32</v>
      </c>
      <c r="AK24" s="68">
        <f>IF(AJ24&gt;0,((AJ24-AJ23)/AJ23),0)</f>
        <v/>
      </c>
      <c r="AL24" s="68">
        <f>IF(AJ24&gt;0,AK24-$V24,0)</f>
        <v/>
      </c>
      <c r="AM24" s="68">
        <f>IF(AJ24&gt;0,(AJ24-AM$10)/AM$10,0)</f>
        <v/>
      </c>
      <c r="AN24" s="14" t="n"/>
      <c r="AO24" s="15">
        <f>IF(AJ24&gt;0,(AJ24-AJ$10)/AJ$10,0)</f>
        <v/>
      </c>
      <c r="AP24" s="548" t="n"/>
      <c r="AQ24" s="122" t="n">
        <v>22.48</v>
      </c>
      <c r="AR24" s="68">
        <f>IF(AQ24&gt;0,((AQ24-AQ23)/AQ23),0)</f>
        <v/>
      </c>
      <c r="AS24" s="68">
        <f>IF(AQ24&gt;0,AR24-$V24,0)</f>
        <v/>
      </c>
      <c r="AT24" s="68">
        <f>IF(AQ24&gt;0,(AQ24-AT$10)/AT$10,0)</f>
        <v/>
      </c>
      <c r="AU24" s="14" t="n"/>
      <c r="AV24" s="15">
        <f>IF(AQ24&gt;0,(AQ24-AQ$10)/AQ$10,0)</f>
        <v/>
      </c>
      <c r="AW24" s="548" t="n"/>
      <c r="AX24" s="122" t="n">
        <v>212.55</v>
      </c>
      <c r="AY24" s="68">
        <f>IF(AX24&gt;0,((AX24-AX23)/AX23),0)</f>
        <v/>
      </c>
      <c r="AZ24" s="68">
        <f>IF(AX24&gt;0,AY24-$V24,0)</f>
        <v/>
      </c>
      <c r="BA24" s="68">
        <f>IF(AX24&gt;0,(AX24-BA$10)/BA$10,0)</f>
        <v/>
      </c>
      <c r="BB24" s="14" t="n"/>
      <c r="BC24" s="15">
        <f>IF(AX24&gt;0,(AX24-AX$10)/AX$10,0)</f>
        <v/>
      </c>
      <c r="BD24" s="548" t="n"/>
      <c r="BE24" s="122" t="n">
        <v>77.06</v>
      </c>
      <c r="BF24" s="68">
        <f>IF(BE24&gt;0,((BE24-BE23)/BE23),0)</f>
        <v/>
      </c>
      <c r="BG24" s="68">
        <f>IF(BE24&gt;0,BF24-$V24,0)</f>
        <v/>
      </c>
      <c r="BH24" s="68" t="n"/>
      <c r="BI24" s="14" t="n"/>
      <c r="BJ24" s="15">
        <f>IF(BE24&gt;0,(BE24-BE$10)/BE$10,0)</f>
        <v/>
      </c>
      <c r="BK24" s="548" t="n"/>
      <c r="BL24" s="122" t="n">
        <v>72.42</v>
      </c>
      <c r="BM24" s="68">
        <f>IF(BL24&gt;0,((BL24-BL23)/BL23),0)</f>
        <v/>
      </c>
      <c r="BN24" s="68">
        <f>IF(BL24&gt;0,BM24-$V24,0)</f>
        <v/>
      </c>
      <c r="BO24" s="68">
        <f>IF(BL24&gt;0,(BL24-BO$10)/BO$10,0)</f>
        <v/>
      </c>
      <c r="BP24" s="14" t="n"/>
      <c r="BQ24" s="15">
        <f>IF(BL24&gt;0,(BL24-BL$10)/BL$10,0)</f>
        <v/>
      </c>
      <c r="BR24" s="548" t="n"/>
      <c r="BS24" s="122" t="n">
        <v>42.05</v>
      </c>
      <c r="BT24" s="68">
        <f>IF(BS24&gt;0,((BS24-BS23)/BS23),0)</f>
        <v/>
      </c>
      <c r="BU24" s="68">
        <f>IF(BS24&gt;0,BT24-$V24,0)</f>
        <v/>
      </c>
      <c r="BV24" s="68">
        <f>IF(BS24&gt;0,(BS24-BV$10)/BV$10,0)</f>
        <v/>
      </c>
      <c r="BW24" s="14" t="n"/>
      <c r="BX24" s="15">
        <f>IF(BS24&gt;0,(BS24-BS$10)/BS$10,0)</f>
        <v/>
      </c>
      <c r="BY24" s="548" t="n"/>
      <c r="BZ24" s="122" t="n"/>
      <c r="CA24" s="68">
        <f>IF(BZ24&gt;0,((BZ24-BZ23)/BZ23),0)</f>
        <v/>
      </c>
      <c r="CB24" s="68">
        <f>IF(BZ24&gt;0,CA24-$V24,0)</f>
        <v/>
      </c>
      <c r="CC24" s="68">
        <f>IF(BZ24&gt;0,(BZ24-CC$10)/CC$10,0)</f>
        <v/>
      </c>
      <c r="CD24" s="14" t="n"/>
      <c r="CE24" s="15">
        <f>IF(BZ24&gt;0,(BZ24-BZ$10)/BZ$10,0)</f>
        <v/>
      </c>
      <c r="CF24" s="548" t="n"/>
      <c r="CG24" s="122" t="n">
        <v>36.4</v>
      </c>
      <c r="CH24" s="68">
        <f>IF(CG24&gt;0,((CG24-CG23)/CG23),0)</f>
        <v/>
      </c>
      <c r="CI24" s="68">
        <f>IF(CG24&gt;0,CH24-$V24,0)</f>
        <v/>
      </c>
      <c r="CJ24" s="68">
        <f>IF(CG24&gt;0,(CG24-CJ$10)/CJ$10,0)</f>
        <v/>
      </c>
      <c r="CK24" s="14" t="n"/>
      <c r="CL24" s="15">
        <f>IF(CG24&gt;0,(CG24-CG$10)/CG$10,0)</f>
        <v/>
      </c>
      <c r="CM24" s="548" t="n"/>
      <c r="CN24" s="122" t="n">
        <v>35.36</v>
      </c>
      <c r="CO24" s="68">
        <f>IF(CN24&gt;0,((CN24-CN23)/CN23),0)</f>
        <v/>
      </c>
      <c r="CP24" s="68">
        <f>IF(CN24&gt;0,CO24-$V24,0)</f>
        <v/>
      </c>
      <c r="CQ24" s="68">
        <f>IF(CN24&gt;0,(CN24-CQ$10)/CQ$10,0)</f>
        <v/>
      </c>
      <c r="CR24" s="14" t="n"/>
      <c r="CS24" s="15">
        <f>IF(CN24&gt;0,(CN24-CN$10)/CN$10,0)</f>
        <v/>
      </c>
      <c r="CT24" s="548" t="n"/>
      <c r="CU24" s="122" t="n">
        <v>39.34</v>
      </c>
      <c r="CV24" s="68">
        <f>IF(CU24&gt;0,((CU24-CU23)/CU23),0)</f>
        <v/>
      </c>
      <c r="CW24" s="68">
        <f>IF(CU24&gt;0,CV24-$V24,0)</f>
        <v/>
      </c>
      <c r="CX24" s="68">
        <f>IF(CU24&gt;0,(CU24-CX$10)/CX$10,0)</f>
        <v/>
      </c>
      <c r="CY24" s="14" t="n"/>
      <c r="CZ24" s="15">
        <f>IF(CU24&gt;0,(CU24-CU$10)/CU$10,0)</f>
        <v/>
      </c>
      <c r="DA24" s="548" t="n"/>
      <c r="DB24" s="122" t="n">
        <v>21.45</v>
      </c>
      <c r="DC24" s="68">
        <f>IF(DB24&gt;0,((DB24-DB23)/DB23),0)</f>
        <v/>
      </c>
      <c r="DD24" s="68">
        <f>IF(DB24&gt;0,DC24-$V24,0)</f>
        <v/>
      </c>
      <c r="DE24" s="68">
        <f>IF(DB24&gt;0,(DB24-DE$10)/DE$10,0)</f>
        <v/>
      </c>
      <c r="DF24" s="14" t="n"/>
      <c r="DG24" s="15">
        <f>IF(DB24&gt;0,(DB24-DB$10)/DB$10,0)</f>
        <v/>
      </c>
      <c r="DH24" s="548" t="n"/>
      <c r="DI24" s="122" t="n">
        <v>44.4</v>
      </c>
      <c r="DJ24" s="68">
        <f>IF(DI24&gt;0,((DI24-DI23)/DI23),0)</f>
        <v/>
      </c>
      <c r="DK24" s="68">
        <f>IF(DI24&gt;0,DJ24-$V24,0)</f>
        <v/>
      </c>
      <c r="DL24" s="68">
        <f>IF(DI24&gt;0,(DI24-DL$10)/DL$10,0)</f>
        <v/>
      </c>
      <c r="DM24" s="14" t="n"/>
      <c r="DN24" s="15">
        <f>IF(DI24&gt;0,(DI24-DI$10)/DI$10,0)</f>
        <v/>
      </c>
      <c r="DO24" s="548" t="n"/>
      <c r="DP24" s="122" t="n">
        <v>39.3</v>
      </c>
      <c r="DQ24" s="68">
        <f>IF(DP24&gt;0,((DP24-DP23)/DP23),0)</f>
        <v/>
      </c>
      <c r="DR24" s="68">
        <f>IF(DP24&gt;0,DQ24-$V24,0)</f>
        <v/>
      </c>
      <c r="DS24" s="68" t="n"/>
      <c r="DT24" s="14" t="n"/>
      <c r="DU24" s="15">
        <f>IF(DP24&gt;0,(DP24-DP$10)/DP$10,0)</f>
        <v/>
      </c>
      <c r="DV24" s="18" t="n"/>
      <c r="DW24" s="122" t="n">
        <v>36.33</v>
      </c>
      <c r="DX24" s="68">
        <f>IF(DW24&gt;0,((DW24-DW23)/DW23),0)</f>
        <v/>
      </c>
      <c r="DY24" s="68">
        <f>IF(DW24&gt;0,DX24-$V24,0)</f>
        <v/>
      </c>
      <c r="DZ24" s="68">
        <f>IF(DW24&gt;0,(DW24-DZ$10)/DZ$10,0)</f>
        <v/>
      </c>
      <c r="EA24" s="14" t="n"/>
      <c r="EB24" s="15">
        <f>IF(DW24&gt;0,(DW24-DW$10)/DW$10,0)</f>
        <v/>
      </c>
      <c r="EC24" s="548" t="n"/>
      <c r="ED24" s="122" t="n">
        <v>38.3</v>
      </c>
      <c r="EE24" s="68">
        <f>IF(ED24&gt;0,((ED24-ED23)/ED23),0)</f>
        <v/>
      </c>
      <c r="EF24" s="68">
        <f>IF(ED24&gt;0,EE24-$V24,0)</f>
        <v/>
      </c>
      <c r="EG24" s="68">
        <f>IF(ED24&gt;0,(ED24-EG$10)/EG$10,0)</f>
        <v/>
      </c>
      <c r="EH24" s="14" t="n"/>
      <c r="EI24" s="15">
        <f>IF(ED24&gt;0,(ED24-ED$10)/ED$10,0)</f>
        <v/>
      </c>
      <c r="EJ24" s="548" t="n"/>
      <c r="EK24" s="122" t="n">
        <v>117.68</v>
      </c>
      <c r="EL24" s="68">
        <f>IF(EK24&gt;0,((EK24-EK23)/EK23),0)</f>
        <v/>
      </c>
      <c r="EM24" s="68">
        <f>IF(EK24&gt;0,EL24-$V24,0)</f>
        <v/>
      </c>
      <c r="EN24" s="68">
        <f>IF(EK24&gt;0,(EK24-EN$10)/EN$10,0)</f>
        <v/>
      </c>
      <c r="EO24" s="14" t="n"/>
      <c r="EP24" s="15">
        <f>IF(EK24&gt;0,(EK24-EK$10)/EK$10,0)</f>
        <v/>
      </c>
      <c r="ER24" s="122" t="n">
        <v>39.73</v>
      </c>
      <c r="ES24" s="68">
        <f>IF(ER24&gt;0,((ER24-ER23)/ER23),0)</f>
        <v/>
      </c>
      <c r="ET24" s="68">
        <f>IF(ER24&gt;0,ES24-$V24,0)</f>
        <v/>
      </c>
      <c r="EU24" s="68">
        <f>IF(ER24&gt;0,(ER24-EU$10)/EU$10,0)</f>
        <v/>
      </c>
      <c r="EV24" s="14" t="n"/>
      <c r="EW24" s="15">
        <f>IF(ER24&gt;0,(ER24-ER$10)/ER$10,0)</f>
        <v/>
      </c>
      <c r="EY24" s="122" t="n">
        <v>26.9</v>
      </c>
      <c r="EZ24" s="68">
        <f>IF(EY24&gt;0,((EY24-EY23)/EY23),0)</f>
        <v/>
      </c>
      <c r="FA24" s="68">
        <f>IF(EY24&gt;0,EZ24-$V24,0)</f>
        <v/>
      </c>
      <c r="FB24" s="68" t="n"/>
      <c r="FC24" s="14" t="n"/>
      <c r="FD24" s="15">
        <f>IF(EY24&gt;0,(EY24-EY$10)/EY$10,0)</f>
        <v/>
      </c>
      <c r="FF24" s="122" t="n">
        <v>61.07</v>
      </c>
      <c r="FG24" s="68">
        <f>IF(FF24&gt;0,((FF24-FF23)/FF23),0)</f>
        <v/>
      </c>
      <c r="FH24" s="68">
        <f>IF(FF24&gt;0,FG24-$V24,0)</f>
        <v/>
      </c>
      <c r="FI24" s="68">
        <f>IF(FF24&gt;0,(FF24-FI$10)/FI$10,0)</f>
        <v/>
      </c>
      <c r="FJ24" s="14" t="n"/>
      <c r="FK24" s="15">
        <f>IF(FF24&gt;0,(FF24-FF$10)/FF$10,0)</f>
        <v/>
      </c>
      <c r="FL24" s="548" t="n"/>
      <c r="FM24" s="122" t="n">
        <v>194.88</v>
      </c>
      <c r="FN24" s="68">
        <f>IF(FM24&gt;0,((FM24-FM23)/FM23),0)</f>
        <v/>
      </c>
      <c r="FO24" s="68">
        <f>IF(FM24&gt;0,FN24-$V24,0)</f>
        <v/>
      </c>
      <c r="FP24" s="68">
        <f>IF(FM24&gt;0,(FM24-FP$10)/FP$10,0)</f>
        <v/>
      </c>
      <c r="FQ24" s="14" t="n"/>
      <c r="FR24" s="15">
        <f>IF(FM24&gt;0,(FM24-FM$10)/FM$10,0)</f>
        <v/>
      </c>
      <c r="FS24" s="548" t="n"/>
      <c r="FT24" s="122" t="n">
        <v>91.22</v>
      </c>
      <c r="FU24" s="68">
        <f>IF(FT24&gt;0,((FT24-FT23)/FT23),0)</f>
        <v/>
      </c>
      <c r="FV24" s="68">
        <f>IF(FT24&gt;0,FU24-$V24,0)</f>
        <v/>
      </c>
      <c r="FW24" s="68">
        <f>IF(FT24&gt;0,(FT24-FW$10)/FW$10,0)</f>
        <v/>
      </c>
      <c r="FX24" s="14" t="n"/>
      <c r="FY24" s="15">
        <f>IF(FT24&gt;0,(FT24-FT$10)/FT$10,0)</f>
        <v/>
      </c>
      <c r="FZ24" s="548" t="n"/>
      <c r="GA24" s="122" t="n">
        <v>17.97</v>
      </c>
      <c r="GB24" s="68">
        <f>IF(GA24&gt;0,((GA24-GA23)/GA23),0)</f>
        <v/>
      </c>
      <c r="GC24" s="68">
        <f>IF(GA24&gt;0,GB24-$V24,0)</f>
        <v/>
      </c>
      <c r="GD24" s="68" t="n"/>
      <c r="GE24" s="14" t="n"/>
      <c r="GF24" s="15">
        <f>IF(GA24&gt;0,(GA24-GA$10)/GA$10,0)</f>
        <v/>
      </c>
      <c r="GG24" s="18" t="n"/>
      <c r="GH24" s="122" t="n">
        <v>19.14</v>
      </c>
      <c r="GI24" s="68">
        <f>IF(GH24&gt;0,((GH24-GH23)/GH23),0)</f>
        <v/>
      </c>
      <c r="GJ24" s="68">
        <f>IF(GH24&gt;0,GI24-$V24,0)</f>
        <v/>
      </c>
      <c r="GK24" s="68">
        <f>IF(GH24&gt;0,(GH24-GK$10)/GK$10,0)</f>
        <v/>
      </c>
      <c r="GL24" s="14" t="n"/>
      <c r="GM24" s="15">
        <f>IF(GH24&gt;0,(GH24-GH$10)/GH$10,0)</f>
        <v/>
      </c>
      <c r="GO24" s="122" t="n">
        <v>28.66</v>
      </c>
      <c r="GP24" s="68">
        <f>IF(GO24&gt;0,((GO24-GO23)/GO23),0)</f>
        <v/>
      </c>
      <c r="GQ24" s="68">
        <f>IF(GO24&gt;0,GP24-$V24,0)</f>
        <v/>
      </c>
      <c r="GR24" s="68" t="n"/>
      <c r="GS24" s="14" t="n"/>
      <c r="GT24" s="15">
        <f>IF(GO24&gt;0,(GO24-GO$10)/GO$10,0)</f>
        <v/>
      </c>
      <c r="GV24" s="122" t="n">
        <v>14.48</v>
      </c>
      <c r="GW24" s="68">
        <f>IF(GV24&gt;0,((GV24-GV23)/GV23),0)</f>
        <v/>
      </c>
      <c r="GX24" s="68">
        <f>IF(GV24&gt;0,GW24-$V24,0)</f>
        <v/>
      </c>
      <c r="GY24" s="68">
        <f>IF(GV24&gt;0,(GV24-GY$10)/GY$10,0)</f>
        <v/>
      </c>
      <c r="GZ24" s="14" t="n"/>
      <c r="HA24" s="15">
        <f>IF(GV24&gt;0,(GV24-GV$10)/GV$10,0)</f>
        <v/>
      </c>
      <c r="HD24" s="122" t="n">
        <v>412.38</v>
      </c>
      <c r="HE24" s="68">
        <f>IF(HD24&gt;0,((HD24-HD23)/HD23),0)</f>
        <v/>
      </c>
      <c r="HF24" s="68">
        <f>IF(HD24&gt;0,HE24-$V24,0)</f>
        <v/>
      </c>
      <c r="HG24" s="68">
        <f>IF(HD24&gt;0,(HD24-HG$10)/HG$10,0)</f>
        <v/>
      </c>
      <c r="HH24" s="14" t="n"/>
      <c r="HI24" s="15">
        <f>IF(HD24&gt;0,(HD24-HD$10)/HD$10,0)</f>
        <v/>
      </c>
      <c r="HK24" s="122" t="n">
        <v>34.57</v>
      </c>
      <c r="HL24" s="68">
        <f>IF(HK24&gt;0,((HK24-HK23)/HK23),0)</f>
        <v/>
      </c>
      <c r="HM24" s="68">
        <f>IF(HK24&gt;0,HL24-$V24,0)</f>
        <v/>
      </c>
      <c r="HN24" s="68">
        <f>IF(HK24&gt;0,(HK24-HN$10)/HN$10,0)</f>
        <v/>
      </c>
      <c r="HO24" s="14" t="n"/>
      <c r="HP24" s="15">
        <f>IF(HK24&gt;0,(HK24-HK$10)/HK$10,0)</f>
        <v/>
      </c>
      <c r="HR24" s="122" t="n">
        <v>110.12</v>
      </c>
      <c r="HS24" s="68">
        <f>IF(HR24&gt;0,((HR24-HR23)/HR23),0)</f>
        <v/>
      </c>
      <c r="HT24" s="68">
        <f>IF(HR24&gt;0,HS24-$V24,0)</f>
        <v/>
      </c>
      <c r="HU24" s="68">
        <f>IF(HR24&gt;0,(HR24-HU$10)/HU$10,0)</f>
        <v/>
      </c>
      <c r="HV24" s="14" t="n"/>
      <c r="HW24" s="15">
        <f>IF(HR24&gt;0,(HR24-HR$10)/HR$10,0)</f>
        <v/>
      </c>
      <c r="HY24" s="122" t="n">
        <v>147.22</v>
      </c>
      <c r="HZ24" s="68">
        <f>IF(HY24&gt;0,((HY24-HY23)/HY23),0)</f>
        <v/>
      </c>
      <c r="IA24" s="68">
        <f>IF(HY24&gt;0,HZ24-$V24,0)</f>
        <v/>
      </c>
      <c r="IB24" s="68">
        <f>IF(HY24&gt;0,(HY24-IB$10)/IB$10,0)</f>
        <v/>
      </c>
      <c r="IC24" s="14" t="n"/>
      <c r="ID24" s="15">
        <f>IF(HY24&gt;0,(HY24-HY$10)/HY$10,0)</f>
        <v/>
      </c>
      <c r="IF24" s="122" t="n">
        <v>240.28</v>
      </c>
      <c r="IG24" s="68">
        <f>IF(IF24&gt;0,((IF24-IF23)/IF23),0)</f>
        <v/>
      </c>
      <c r="IH24" s="68">
        <f>IF(IF24&gt;0,IG24-$V24,0)</f>
        <v/>
      </c>
      <c r="II24" s="68">
        <f>IF(IF24&gt;0,(IF24-II$10)/II$10,0)</f>
        <v/>
      </c>
      <c r="IJ24" s="14" t="n"/>
      <c r="IK24" s="15">
        <f>IF(IF24&gt;0,(IF24-IF$10)/IF$10,0)</f>
        <v/>
      </c>
      <c r="IM24" s="122" t="n">
        <v>202.56</v>
      </c>
      <c r="IN24" s="68">
        <f>IF(IM24&gt;0,((IM24-IM23)/IM23),0)</f>
        <v/>
      </c>
      <c r="IO24" s="68">
        <f>IF(IM24&gt;0,IN24-$V24,0)</f>
        <v/>
      </c>
      <c r="IP24" s="68">
        <f>IF(IM24&gt;0,(IM24-IP$10)/IP$10,0)</f>
        <v/>
      </c>
      <c r="IQ24" s="14" t="n"/>
      <c r="IR24" s="15">
        <f>IF(IM24&gt;0,(IM24-IM$10)/IM$10,0)</f>
        <v/>
      </c>
      <c r="IT24" s="122" t="n">
        <v>56.86</v>
      </c>
      <c r="IU24" s="68">
        <f>IF(IT24&gt;0,((IT24-IT23)/IT23),0)</f>
        <v/>
      </c>
      <c r="IV24" s="68">
        <f>IF(IT24&gt;0,IU24-$V24,0)</f>
        <v/>
      </c>
      <c r="IW24" s="68">
        <f>IF(IT24&gt;0,(IT24-IW$10)/IW$10,0)</f>
        <v/>
      </c>
      <c r="IX24" s="14" t="n"/>
      <c r="IY24" s="15">
        <f>IF(IT24&gt;0,(IT24-IT$10)/IT$10,0)</f>
        <v/>
      </c>
      <c r="JA24" s="122" t="n">
        <v>636.45</v>
      </c>
      <c r="JB24" s="68">
        <f>IF(JA24&gt;0,((JA24-JA23)/JA23),0)</f>
        <v/>
      </c>
      <c r="JC24" s="68">
        <f>IF(JA24&gt;0,JB24-$V24,0)</f>
        <v/>
      </c>
      <c r="JD24" s="68">
        <f>IF(JA24&gt;0,(JA24-JD$10)/JD$10,0)</f>
        <v/>
      </c>
      <c r="JE24" s="14" t="n"/>
      <c r="JF24" s="15">
        <f>IF(JA24&gt;0,(JA24-JA$10)/JA$10,0)</f>
        <v/>
      </c>
      <c r="JH24" s="122" t="n">
        <v>446.71</v>
      </c>
      <c r="JI24" s="68">
        <f>IF(JH24&gt;0,((JH24-JH23)/JH23),0)</f>
        <v/>
      </c>
      <c r="JJ24" s="68">
        <f>IF(JH24&gt;0,JI24-$V24,0)</f>
        <v/>
      </c>
      <c r="JK24" s="68">
        <f>IF(JH24&gt;0,(JH24-JK$10)/JK$10,0)</f>
        <v/>
      </c>
      <c r="JL24" s="14" t="n"/>
      <c r="JM24" s="15">
        <f>IF(JH24&gt;0,(JH24-JH$10)/JH$10,0)</f>
        <v/>
      </c>
      <c r="JO24" s="122" t="n">
        <v>12.04</v>
      </c>
      <c r="JP24" s="68">
        <f>IF(JO24&gt;0,((JO24-JO23)/JO23),0)</f>
        <v/>
      </c>
      <c r="JQ24" s="68">
        <f>IF(JO24&gt;0,JP24-$V24,0)</f>
        <v/>
      </c>
      <c r="JR24" s="68">
        <f>IF(JO24&gt;0,(JO24-JR$10)/JR$10,0)</f>
        <v/>
      </c>
      <c r="JS24" s="14" t="n"/>
      <c r="JT24" s="15">
        <f>IF(JO24&gt;0,(JO24-JO$10)/JO$10,0)</f>
        <v/>
      </c>
      <c r="JV24" s="122" t="n">
        <v>2.04</v>
      </c>
      <c r="JW24" s="68">
        <f>IF(JV24&gt;0,((JV24-JV23)/JV23),0)</f>
        <v/>
      </c>
      <c r="JX24" s="68">
        <f>IF(JV24&gt;0,JW24-$V24,0)</f>
        <v/>
      </c>
      <c r="JY24" s="68">
        <f>IF(JV24&gt;0,(JV24-JY$10)/JY$10,0)</f>
        <v/>
      </c>
      <c r="JZ24" s="14" t="n"/>
      <c r="KA24" s="15">
        <f>IF(JV24&gt;0,(JV24-JV$10)/JV$10,0)</f>
        <v/>
      </c>
      <c r="KC24" s="122" t="n">
        <v>22.82</v>
      </c>
      <c r="KD24" s="68">
        <f>IF(KC24&gt;0,((KC24-KC23)/KC23),0)</f>
        <v/>
      </c>
      <c r="KE24" s="68">
        <f>IF(KC24&gt;0,KD24-$V24,0)</f>
        <v/>
      </c>
      <c r="KF24" s="68">
        <f>IF(KC24&gt;0,(KC24-KF$10)/KF$10,0)</f>
        <v/>
      </c>
      <c r="KG24" s="14" t="n"/>
      <c r="KH24" s="15">
        <f>IF(KC24&gt;0,(KC24-KC$10)/KC$10,0)</f>
        <v/>
      </c>
      <c r="KI24" s="18" t="n"/>
      <c r="KJ24" s="122" t="n">
        <v>84.18000000000001</v>
      </c>
      <c r="KK24" s="68">
        <f>IF(KJ24&gt;0,((KJ24-KJ23)/KJ23),0)</f>
        <v/>
      </c>
      <c r="KL24" s="68">
        <f>IF(KJ24&gt;0,KK24-$V24,0)</f>
        <v/>
      </c>
      <c r="KM24" s="68">
        <f>IF(KJ24&gt;0,(KJ24-KM$10)/KM$10,0)</f>
        <v/>
      </c>
      <c r="KN24" s="14" t="n"/>
      <c r="KO24" s="15">
        <f>IF(KJ24&gt;0,(KJ24-KJ$10)/KJ$10,0)</f>
        <v/>
      </c>
      <c r="KQ24" s="122" t="n">
        <v>1.17</v>
      </c>
      <c r="KR24" s="68">
        <f>IF(KQ24&gt;0,((KQ24-KQ23)/KQ23),0)</f>
        <v/>
      </c>
      <c r="KS24" s="68">
        <f>IF(KQ24&gt;0,KR24-$V24,0)</f>
        <v/>
      </c>
      <c r="KT24" s="68">
        <f>IF(KQ24&gt;0,(KQ24-KT$10)/KT$10,0)</f>
        <v/>
      </c>
      <c r="KU24" s="14" t="n"/>
      <c r="KV24" s="15">
        <f>IF(KQ24&gt;0,(KQ24-KQ$10)/KQ$10,0)</f>
        <v/>
      </c>
      <c r="KW24" s="18" t="n"/>
      <c r="KX24" s="122" t="n">
        <v>33.5</v>
      </c>
      <c r="KY24" s="68">
        <f>IF(KX24&gt;0,((KX24-KX23)/KX23),0)</f>
        <v/>
      </c>
      <c r="KZ24" s="68">
        <f>IF(KX24&gt;0,KY24-$V24,0)</f>
        <v/>
      </c>
      <c r="LA24" s="68">
        <f>IF(KX24&gt;0,(KX24-LA$10)/LA$10,0)</f>
        <v/>
      </c>
      <c r="LB24" s="14" t="n"/>
      <c r="LC24" s="15">
        <f>IF(KX24&gt;0,(KX24-KX$10)/KX$10,0)</f>
        <v/>
      </c>
      <c r="LD24" s="18" t="n"/>
      <c r="LE24" s="122" t="n">
        <v>53.57</v>
      </c>
      <c r="LF24" s="68">
        <f>IF(LE24&gt;0,((LE24-LE23)/LE23),0)</f>
        <v/>
      </c>
      <c r="LG24" s="68">
        <f>IF(LE24&gt;0,LF24-$V24,0)</f>
        <v/>
      </c>
      <c r="LH24" s="68">
        <f>IF(LE24&gt;0,(LE24-LH$10)/LH$10,0)</f>
        <v/>
      </c>
      <c r="LI24" s="14" t="n"/>
      <c r="LJ24" s="15">
        <f>IF(LE24&gt;0,(LE24-LE$10)/LE$10,0)</f>
        <v/>
      </c>
      <c r="LL24" s="122" t="n">
        <v>88.69</v>
      </c>
      <c r="LM24" s="68">
        <f>IF(LL24&gt;0,((LL24-LL23)/LL23),0)</f>
        <v/>
      </c>
      <c r="LN24" s="68">
        <f>IF(LL24&gt;0,LM24-$V24,0)</f>
        <v/>
      </c>
      <c r="LO24" s="68">
        <f>IF(LL24&gt;0,(LL24-LO$10)/LO$10,0)</f>
        <v/>
      </c>
      <c r="LP24" s="14" t="n"/>
      <c r="LQ24" s="15">
        <f>IF(LL24&gt;0,(LL24-LL$10)/LL$10,0)</f>
        <v/>
      </c>
      <c r="LS24" s="122" t="n">
        <v>10.48</v>
      </c>
      <c r="LT24" s="68">
        <f>IF(LS24&gt;0,((LS24-LS23)/LS23),0)</f>
        <v/>
      </c>
      <c r="LU24" s="68">
        <f>IF(LS24&gt;0,LT24-$V24,0)</f>
        <v/>
      </c>
      <c r="LV24" s="68" t="n"/>
      <c r="LW24" s="14" t="n"/>
      <c r="LX24" s="15">
        <f>IF(LS24&gt;0,(LS24-LS$10)/LS$10,0)</f>
        <v/>
      </c>
      <c r="LZ24" s="122" t="n">
        <v>14.26</v>
      </c>
      <c r="MA24" s="68">
        <f>IF(LZ24&gt;0,((LZ24-LZ23)/LZ23),0)</f>
        <v/>
      </c>
      <c r="MB24" s="68">
        <f>IF(LZ24&gt;0,MA24-$V24,0)</f>
        <v/>
      </c>
      <c r="MC24" s="68">
        <f>IF(LZ24&gt;0,(LZ24-MC$10)/MC$10,0)</f>
        <v/>
      </c>
      <c r="MD24" s="14" t="n"/>
      <c r="ME24" s="15">
        <f>IF(LZ24&gt;0,(LZ24-LZ$10)/LZ$10,0)</f>
        <v/>
      </c>
      <c r="MG24" s="122" t="n">
        <v>38.78</v>
      </c>
      <c r="MH24" s="68">
        <f>IF(MG24&gt;0,((MG24-MG23)/MG23),0)</f>
        <v/>
      </c>
      <c r="MI24" s="68">
        <f>IF(MG24&gt;0,MH24-$V24,0)</f>
        <v/>
      </c>
      <c r="MJ24" s="68">
        <f>IF(MG24&gt;0,(MG24-MJ$10)/MJ$10,0)</f>
        <v/>
      </c>
      <c r="MK24" s="14" t="n"/>
      <c r="ML24" s="15">
        <f>IF(MG24&gt;0,(MG24-MG$10)/MG$10,0)</f>
        <v/>
      </c>
      <c r="MN24" s="122" t="n">
        <v>128.37</v>
      </c>
      <c r="MO24" s="68">
        <f>IF(MN24&gt;0,((MN24-MN23)/MN23),0)</f>
        <v/>
      </c>
      <c r="MP24" s="68">
        <f>IF(MN24&gt;0,MO24-$V24,0)</f>
        <v/>
      </c>
      <c r="MQ24" s="68">
        <f>IF(MN24&gt;0,(MN24-MQ$10)/MQ$10,0)</f>
        <v/>
      </c>
      <c r="MR24" s="14" t="n"/>
      <c r="MS24" s="15">
        <f>IF(MN24&gt;0,(MN24-MN$10)/MN$10,0)</f>
        <v/>
      </c>
      <c r="MU24" s="122" t="n">
        <v>12.35</v>
      </c>
      <c r="MV24" s="68">
        <f>IF(MU24&gt;0,((MU24-MU23)/MU23),0)</f>
        <v/>
      </c>
      <c r="MW24" s="68">
        <f>IF(MU24&gt;0,MV24-$V24,0)</f>
        <v/>
      </c>
      <c r="MX24" s="68">
        <f>IF(MU24&gt;0,(MU24-MX$10)/MX$10,0)</f>
        <v/>
      </c>
      <c r="MY24" s="14" t="n"/>
      <c r="MZ24" s="15">
        <f>IF(MU24&gt;0,(MU24-MU$10)/MU$10,0)</f>
        <v/>
      </c>
      <c r="NB24" s="122" t="n">
        <v>200.77</v>
      </c>
      <c r="NC24" s="68">
        <f>IF(NB24&gt;0,((NB24-NB23)/NB23),0)</f>
        <v/>
      </c>
      <c r="ND24" s="68">
        <f>IF(NB24&gt;0,NC24-$V24,0)</f>
        <v/>
      </c>
      <c r="NE24" s="68">
        <f>IF(NB24&gt;0,(NB24-NE$10)/NE$10,0)</f>
        <v/>
      </c>
      <c r="NF24" s="14" t="n"/>
      <c r="NG24" s="15">
        <f>IF(NB24&gt;0,(NB24-NB$10)/NB$10,0)</f>
        <v/>
      </c>
      <c r="NI24" s="122" t="n">
        <v>5.45</v>
      </c>
      <c r="NJ24" s="68">
        <f>IF(NI24&gt;0,((NI24-NI23)/NI23),0)</f>
        <v/>
      </c>
      <c r="NK24" s="68">
        <f>IF(NI24&gt;0,NJ24-$V24,0)</f>
        <v/>
      </c>
      <c r="NL24" s="68">
        <f>IF(NI24&gt;0,(NI24-NL$10)/NL$10,0)</f>
        <v/>
      </c>
      <c r="NM24" s="14" t="n"/>
      <c r="NN24" s="15">
        <f>IF(NI24&gt;0,(NI24-NI$10)/NI$10,0)</f>
        <v/>
      </c>
      <c r="NP24" s="122" t="n">
        <v>437.47</v>
      </c>
      <c r="NQ24" s="68">
        <f>IF(NP24&gt;0,((NP24-NP23)/NP23),0)</f>
        <v/>
      </c>
      <c r="NR24" s="68">
        <f>IF(NP24&gt;0,NQ24-$V24,0)</f>
        <v/>
      </c>
      <c r="NS24" s="68">
        <f>IF(NP24&gt;0,(NP24-NS$10)/NS$10,0)</f>
        <v/>
      </c>
      <c r="NT24" s="14" t="n"/>
      <c r="NU24" s="15">
        <f>IF(NP24&gt;0,(NP24-NP$10)/NP$10,0)</f>
        <v/>
      </c>
      <c r="NW24" s="122" t="n">
        <v>197.98</v>
      </c>
      <c r="NX24" s="68">
        <f>IF(NW24&gt;0,((NW24-NW23)/NW23),0)</f>
        <v/>
      </c>
      <c r="NY24" s="68">
        <f>IF(NW24&gt;0,NX24-$V24,0)</f>
        <v/>
      </c>
      <c r="NZ24" s="68">
        <f>IF(NW24&gt;0,(NW24-NZ$10)/NZ$10,0)</f>
        <v/>
      </c>
      <c r="OA24" s="14" t="n"/>
      <c r="OB24" s="15">
        <f>IF(NW24&gt;0,(NW24-NW$10)/NW$10,0)</f>
        <v/>
      </c>
      <c r="OD24" s="122" t="n">
        <v>1.61</v>
      </c>
      <c r="OE24" s="68">
        <f>IF(OD24&gt;0,((OD24-OD23)/OD23),0)</f>
        <v/>
      </c>
      <c r="OF24" s="68">
        <f>IF(OD24&gt;0,OE24-$V24,0)</f>
        <v/>
      </c>
      <c r="OG24" s="68">
        <f>IF(OD24&gt;0,(OD24-OG$10)/OG$10,0)</f>
        <v/>
      </c>
      <c r="OH24" s="14" t="n"/>
      <c r="OI24" s="15">
        <f>IF(OD24&gt;0,(OD24-OD$10)/OD$10,0)</f>
        <v/>
      </c>
      <c r="OK24" s="122" t="n">
        <v>94.15000000000001</v>
      </c>
      <c r="OL24" s="68">
        <f>IF(OK24&gt;0,((OK24-OK23)/OK23),0)</f>
        <v/>
      </c>
      <c r="OM24" s="68">
        <f>IF(OK24&gt;0,OL24-$V24,0)</f>
        <v/>
      </c>
      <c r="ON24" s="68">
        <f>IF(OK24&gt;0,(OK24-ON$10)/ON$10,0)</f>
        <v/>
      </c>
      <c r="OO24" s="14" t="n"/>
      <c r="OP24" s="15">
        <f>IF(OK24&gt;0,(OK24-OK$10)/OK$10,0)</f>
        <v/>
      </c>
      <c r="OR24" s="122" t="n">
        <v>1.57</v>
      </c>
      <c r="OS24" s="68">
        <f>IF(OR24&gt;0,((OR24-OR23)/OR23),0)</f>
        <v/>
      </c>
      <c r="OT24" s="68">
        <f>IF(OR24&gt;0,OS24-$V24,0)</f>
        <v/>
      </c>
      <c r="OU24" s="68">
        <f>IF(OR24&gt;0,(OR24-OU$10)/OU$10,0)</f>
        <v/>
      </c>
      <c r="OV24" s="14" t="n"/>
      <c r="OW24" s="15">
        <f>IF(OR24&gt;0,(OR24-OR$10)/OR$10,0)</f>
        <v/>
      </c>
      <c r="OY24" s="122" t="n">
        <v>125.02</v>
      </c>
      <c r="OZ24" s="68">
        <f>IF(OY24&gt;0,((OY24-OY23)/OY23),0)</f>
        <v/>
      </c>
      <c r="PA24" s="68">
        <f>IF(OY24&gt;0,OZ24-$V24,0)</f>
        <v/>
      </c>
      <c r="PB24" s="68">
        <f>IF(OY24&gt;0,(OY24-PB$10)/PB$10,0)</f>
        <v/>
      </c>
      <c r="PC24" s="14" t="n"/>
      <c r="PD24" s="15">
        <f>IF(OY24&gt;0,(OY24-OY$10)/OY$10,0)</f>
        <v/>
      </c>
      <c r="PE24" s="18" t="n"/>
      <c r="PF24" s="122" t="n">
        <v>218.59</v>
      </c>
      <c r="PG24" s="68">
        <f>IF(PF24&gt;0,((PF24-PF23)/PF23),0)</f>
        <v/>
      </c>
      <c r="PH24" s="68">
        <f>IF(PF24&gt;0,PG24-$V24,0)</f>
        <v/>
      </c>
      <c r="PI24" s="68">
        <f>IF(PF24&gt;0,(PF24-PI$10)/PI$10,0)</f>
        <v/>
      </c>
      <c r="PJ24" s="14" t="n"/>
      <c r="PK24" s="15">
        <f>IF(PF24&gt;0,(PF24-PF$10)/PF$10,0)</f>
        <v/>
      </c>
      <c r="PM24" s="122" t="n"/>
      <c r="PN24" s="68">
        <f>IF(PM24&gt;0,((PM24-PM23)/PM23),0)</f>
        <v/>
      </c>
      <c r="PO24" s="68">
        <f>PN24-$V24</f>
        <v/>
      </c>
      <c r="PP24" s="68">
        <f>IF(PM24&gt;0,(PM24-PP$10)/PP$10,0)</f>
        <v/>
      </c>
      <c r="PQ24" s="14" t="n"/>
      <c r="PR24" s="15">
        <f>IF(PM24&gt;0,(PM24-PM$10)/PM$10,0)</f>
        <v/>
      </c>
      <c r="PT24" s="122" t="n">
        <v>5.88</v>
      </c>
      <c r="PU24" s="68">
        <f>IF(PT24&gt;0,((PT24-PT23)/PT23),0)</f>
        <v/>
      </c>
      <c r="PV24" s="68">
        <f>IF(PT24&gt;0,PU24-$V24,0)</f>
        <v/>
      </c>
      <c r="PW24" s="68">
        <f>IF(PT24&gt;0,(PT24-PW$10)/PW$10,0)</f>
        <v/>
      </c>
      <c r="PX24" s="14" t="n"/>
      <c r="PY24" s="15">
        <f>IF(PT24&gt;0,(PT24-PT$10)/PT$10,0)</f>
        <v/>
      </c>
      <c r="QA24" s="122" t="n">
        <v>173.34</v>
      </c>
      <c r="QB24" s="68">
        <f>IF(QA24&gt;0,((QA24-QA23)/QA23),0)</f>
        <v/>
      </c>
      <c r="QC24" s="68">
        <f>IF(QA24&gt;0,QB24-$V24,0)</f>
        <v/>
      </c>
      <c r="QD24" s="68">
        <f>IF(QA24&gt;0,(QA24-QD$10)/QD$10,0)</f>
        <v/>
      </c>
      <c r="QE24" s="14" t="n"/>
      <c r="QF24" s="15">
        <f>IF(QA24&gt;0,(QA24-QA$10)/QA$10,0)</f>
        <v/>
      </c>
      <c r="QH24" s="122" t="n">
        <v>1.22</v>
      </c>
      <c r="QI24" s="68">
        <f>IF(QH24&gt;0,((QH24-QH23)/QH23),0)</f>
        <v/>
      </c>
      <c r="QJ24" s="68">
        <f>IF(QH24&gt;0,QI24-$V24,0)</f>
        <v/>
      </c>
      <c r="QK24" s="68">
        <f>IF(QH24&gt;0,(QH24-QK$10)/QK$10,0)</f>
        <v/>
      </c>
      <c r="QL24" s="14" t="n"/>
      <c r="QM24" s="15">
        <f>IF(QH24&gt;0,(QH24-QH$10)/QH$10,0)</f>
        <v/>
      </c>
      <c r="QO24" s="122" t="n">
        <v>11.85</v>
      </c>
      <c r="QP24" s="68">
        <f>IF(QO24&gt;0,((QO24-QO23)/QO23),0)</f>
        <v/>
      </c>
      <c r="QQ24" s="68">
        <f>IF(QO24&gt;0,QP24-$V24,0)</f>
        <v/>
      </c>
      <c r="QR24" s="68">
        <f>IF(QO24&gt;0,(QO24-QR$10)/QR$10,0)</f>
        <v/>
      </c>
      <c r="QS24" s="14" t="n"/>
      <c r="QT24" s="15">
        <f>IF(QO24&gt;0,(QO24-QO$10)/QO$10,0)</f>
        <v/>
      </c>
      <c r="QV24" s="122" t="n">
        <v>2.402</v>
      </c>
      <c r="QW24" s="68">
        <f>IF(QV24&gt;0,((QV24-QV23)/QV23),0)</f>
        <v/>
      </c>
      <c r="QX24" s="68">
        <f>IF(QV24&gt;0,QW24-$V24,0)</f>
        <v/>
      </c>
      <c r="QY24" s="68">
        <f>IF(QV24&gt;0,(QV24-QY$10)/QY$10,0)</f>
        <v/>
      </c>
      <c r="QZ24" s="14" t="n"/>
      <c r="RA24" s="15">
        <f>IF(QV24&gt;0,(QV24-QV$10)/QV$10,0)</f>
        <v/>
      </c>
      <c r="RC24" s="122" t="n">
        <v>25.81</v>
      </c>
      <c r="RD24" s="68">
        <f>IF(RC24&gt;0,((RC24-RC23)/RC23),0)</f>
        <v/>
      </c>
      <c r="RE24" s="68">
        <f>IF(RC24&gt;0,RD24-$V24,0)</f>
        <v/>
      </c>
      <c r="RF24" s="68">
        <f>IF(RC24&gt;0,(RC24-RF$10)/RF$10,0)</f>
        <v/>
      </c>
      <c r="RG24" s="14" t="n"/>
      <c r="RH24" s="15">
        <f>IF(RC24&gt;0,(RC24-RC$10)/RC$10,0)</f>
        <v/>
      </c>
      <c r="RJ24" s="122" t="n">
        <v>223.75</v>
      </c>
      <c r="RK24" s="68">
        <f>IF(RJ24&gt;0,((RJ24-RJ23)/RJ23),0)</f>
        <v/>
      </c>
      <c r="RL24" s="68">
        <f>RK24-$V24</f>
        <v/>
      </c>
      <c r="RM24" s="68">
        <f>IF(RJ24&gt;0,(RJ24-RM$10)/RM$10,0)</f>
        <v/>
      </c>
      <c r="RN24" s="14" t="n"/>
      <c r="RO24" s="15">
        <f>IF(RJ24&gt;0,(RJ24-RJ$10)/RJ$10,0)</f>
        <v/>
      </c>
      <c r="RQ24" s="122" t="n">
        <v>19.27</v>
      </c>
      <c r="RR24" s="68">
        <f>IF(RQ24&gt;0,((RQ24-RQ23)/RQ23),0)</f>
        <v/>
      </c>
      <c r="RS24" s="68">
        <f>RR24-$V24</f>
        <v/>
      </c>
      <c r="RT24" s="68">
        <f>IF(RQ24&gt;0,(RQ24-RT$10)/RT$10,0)</f>
        <v/>
      </c>
      <c r="RU24" s="14" t="n"/>
      <c r="RV24" s="15">
        <f>IF(RQ24&gt;0,(RQ24-RQ$10)/RQ$10,0)</f>
        <v/>
      </c>
      <c r="RX24" s="122" t="n">
        <v>78.98</v>
      </c>
      <c r="RY24" s="68">
        <f>IF(RX24&gt;0,((RX24-RX23)/RX23),0)</f>
        <v/>
      </c>
      <c r="RZ24" s="68">
        <f>RY24-$V24</f>
        <v/>
      </c>
      <c r="SA24" s="68">
        <f>IF(RX24&gt;0,(RX24-SA$10)/SA$10,0)</f>
        <v/>
      </c>
      <c r="SB24" s="14" t="n"/>
      <c r="SC24" s="15">
        <f>IF(RX24&gt;0,(RX24-RX$10)/RX$10,0)</f>
        <v/>
      </c>
      <c r="SE24" s="122" t="n">
        <v>13.47</v>
      </c>
      <c r="SF24" s="68">
        <f>IF(SE24&gt;0,((SE24-SE23)/SE23),0)</f>
        <v/>
      </c>
      <c r="SG24" s="68">
        <f>SF24-$V24</f>
        <v/>
      </c>
      <c r="SH24" s="68">
        <f>IF(SE24&gt;0,(SE24-SH$10)/SH$10,0)</f>
        <v/>
      </c>
      <c r="SI24" s="14" t="n"/>
      <c r="SJ24" s="15">
        <f>IF(SE24&gt;0,(SE24-SE$10)/SE$10,0)</f>
        <v/>
      </c>
      <c r="SL24" s="122" t="n">
        <v>0.74</v>
      </c>
      <c r="SM24" s="68">
        <f>IF(SL24&gt;0,((SL24-SL23)/SL23),0)</f>
        <v/>
      </c>
      <c r="SN24" s="68">
        <f>SM24-$V24</f>
        <v/>
      </c>
      <c r="SO24" s="68">
        <f>IF(SL24&gt;0,(SL24-SO$10)/SO$10,0)</f>
        <v/>
      </c>
      <c r="SP24" s="14" t="n"/>
      <c r="SQ24" s="15">
        <f>IF(SL24&gt;0,(SL24-SL$10)/SL$10,0)</f>
        <v/>
      </c>
      <c r="SS24" s="122" t="n">
        <v>6.03</v>
      </c>
      <c r="ST24" s="68">
        <f>IF(SS24&gt;0,((SS24-SS23)/SS23),0)</f>
        <v/>
      </c>
      <c r="SU24" s="68">
        <f>ST24-$V24</f>
        <v/>
      </c>
      <c r="SV24" s="68">
        <f>IF(SS24&gt;0,(SS24-SV$10)/SV$10,0)</f>
        <v/>
      </c>
      <c r="SW24" s="14" t="n"/>
      <c r="SX24" s="15">
        <f>IF(SS24&gt;0,(SS24-SS$10)/SS$10,0)</f>
        <v/>
      </c>
      <c r="SZ24" s="122" t="n">
        <v>21.41</v>
      </c>
      <c r="TA24" s="68">
        <f>IF(SZ24&gt;0,((SZ24-SZ23)/SZ23),0)</f>
        <v/>
      </c>
      <c r="TB24" s="68">
        <f>TA24-$V24</f>
        <v/>
      </c>
      <c r="TC24" s="68">
        <f>IF(SZ24&gt;0,(SZ24-TC$10)/TC$10,0)</f>
        <v/>
      </c>
      <c r="TD24" s="14" t="n"/>
      <c r="TE24" s="15">
        <f>IF(SZ24&gt;0,(SZ24-SZ$10)/SZ$10,0)</f>
        <v/>
      </c>
      <c r="TG24" s="122" t="n">
        <v>0.185</v>
      </c>
      <c r="TH24" s="68">
        <f>IF(TG24&gt;0,((TG24-TG23)/TG23),0)</f>
        <v/>
      </c>
      <c r="TI24" s="68">
        <f>TH24-$V24</f>
        <v/>
      </c>
      <c r="TJ24" s="68">
        <f>IF(TG24&gt;0,(TG24-TJ$10)/TJ$10,0)</f>
        <v/>
      </c>
      <c r="TK24" s="14" t="n"/>
      <c r="TL24" s="15">
        <f>IF(TG24&gt;0,(TG24-TG$10)/TG$10,0)</f>
        <v/>
      </c>
      <c r="TN24" s="122" t="n">
        <v>39</v>
      </c>
      <c r="TO24" s="68">
        <f>IF(TN24&gt;0,((TN24-TN23)/TN23),0)</f>
        <v/>
      </c>
      <c r="TP24" s="68">
        <f>TO24-$V24</f>
        <v/>
      </c>
      <c r="TQ24" s="68">
        <f>IF(TN24&gt;0,(TN24-TQ$10)/TQ$10,0)</f>
        <v/>
      </c>
      <c r="TR24" s="14" t="n"/>
      <c r="TS24" s="15">
        <f>IF(TN24&gt;0,(TN24-TN$10)/TN$10,0)</f>
        <v/>
      </c>
      <c r="TU24" s="122" t="n">
        <v>2</v>
      </c>
      <c r="TV24" s="68">
        <f>IF(TU24&gt;0,((TU24-TU23)/TU23),0)</f>
        <v/>
      </c>
      <c r="TW24" s="68">
        <f>TV24-$V24</f>
        <v/>
      </c>
      <c r="TX24" s="68">
        <f>IF(TU24&gt;0,(TU24-TX$10)/TX$10,0)</f>
        <v/>
      </c>
      <c r="TY24" s="14" t="n"/>
      <c r="TZ24" s="15">
        <f>IF(TU24&gt;0,(TU24-TU$10)/TU$10,0)</f>
        <v/>
      </c>
      <c r="UB24" s="122" t="n"/>
      <c r="UC24" s="68">
        <f>IF(UB24&gt;0,((UB24-UB23)/UB23),0)</f>
        <v/>
      </c>
      <c r="UD24" s="68">
        <f>UC24-$V24</f>
        <v/>
      </c>
      <c r="UE24" s="68">
        <f>IF(UB24&gt;0,(UB24-UE$10)/UE$10,0)</f>
        <v/>
      </c>
      <c r="UF24" s="14" t="n"/>
      <c r="UG24" s="15">
        <f>IF(UB24&gt;0,(UB24-UB$10)/UB$10,0)</f>
        <v/>
      </c>
      <c r="UI24" s="122" t="n"/>
      <c r="UJ24" s="68">
        <f>IF(UI24&gt;0,((UI24-UI23)/UI23),0)</f>
        <v/>
      </c>
      <c r="UK24" s="68">
        <f>UJ24-$V24</f>
        <v/>
      </c>
      <c r="UL24" s="68">
        <f>IF(UI24&gt;0,(UI24-UL$10)/UL$10,0)</f>
        <v/>
      </c>
      <c r="UM24" s="14" t="n"/>
      <c r="UN24" s="15">
        <f>IF(UI24&gt;0,(UI24-UI$10)/UI$10,0)</f>
        <v/>
      </c>
      <c r="UP24" s="122" t="n"/>
      <c r="UQ24" s="68">
        <f>IF(UP24&gt;0,((UP24-UP23)/UP23),0)</f>
        <v/>
      </c>
      <c r="UR24" s="68">
        <f>UQ24-$V24</f>
        <v/>
      </c>
      <c r="US24" s="68">
        <f>IF(UP24&gt;0,(UP24-US$10)/US$10,0)</f>
        <v/>
      </c>
      <c r="UT24" s="14" t="n"/>
      <c r="UU24" s="15">
        <f>IF(UP24&gt;0,(UP24-UP$10)/UP$10,0)</f>
        <v/>
      </c>
      <c r="UW24" s="122" t="n"/>
      <c r="UX24" s="68">
        <f>IF(UW24&gt;0,((UW24-UW23)/UW23),0)</f>
        <v/>
      </c>
      <c r="UY24" s="68">
        <f>UX24-$V24</f>
        <v/>
      </c>
      <c r="UZ24" s="68">
        <f>IF(UW24&gt;0,(UW24-UZ$10)/UZ$10,0)</f>
        <v/>
      </c>
      <c r="VA24" s="14" t="n"/>
      <c r="VB24" s="15">
        <f>IF(UW24&gt;0,(UW24-UW$10)/UW$10,0)</f>
        <v/>
      </c>
      <c r="VD24" s="122" t="n"/>
      <c r="VE24" s="68">
        <f>IF(VD24&gt;0,((VD24-VD23)/VD23),0)</f>
        <v/>
      </c>
      <c r="VF24" s="68">
        <f>VE24-$V24</f>
        <v/>
      </c>
      <c r="VG24" s="68">
        <f>IF(VD24&gt;0,(VD24-VG$10)/VG$10,0)</f>
        <v/>
      </c>
      <c r="VH24" s="14" t="n"/>
      <c r="VI24" s="15">
        <f>IF(VD24&gt;0,(VD24-VD$10)/VD$10,0)</f>
        <v/>
      </c>
      <c r="VM24" s="21">
        <f>IF($C24&gt;0,(($IK$5*IG24)+($GT$5*GP24)+($JM$5*JI24)+($JF$5*JB24)+($IY$5*IU24)+($IR$5*IN24)+($ID$5*HZ24)+($HW$5*HS24)+($HP$5*HL24)+($HI$5*HE24)+($GF$5*GB24)+($FY$5*FU24)+($FR$5*FN24)+($FK$5*FG24)+($FD$5*EZ24)+($EW$5*ES24)+($EP$5*EL24)+($EI$5*EE24)+($EB$5*DX24)+($DU$5*DQ24)+($DN$5*DJ24)+($DG$5*DC24)+($CZ$5*CV24)+($CS$5*CO24)+($CL$5*CH24)+($CE$5*CA24)+($BX$5*BT24)+($BQ$5*BM24)+($BJ$5*BF24)+($BC$5*AY24)+($AV$5*AR24)+($AO$5*AK24)+($AH$5*AD24)+($JT$5*JP24)+($KA$5*JW24)+($KO$5*KK24)+($PR$5*PN24)+($GM$5*GI24)+($HA$5*GW24)+($KV$5*KR24)+($KH$5*KD24)+($LC$5*KY24)+($MS$5*MO24)+($ML$5*MH24)+($ME$5*MA24)+($LX$5*LT24)+($LQ$5*LM24)+($LJ$5*LF24)+(MV24*$MZ$5)+(NC24*$NG$5)+(NJ24*$NN$5)+($OI$5*OE24)+($NU$5*NQ24)+($OB$5*NX24)+($PK$5*PG24)+($OP$5*OL24)+($OW$5*OS24)+($PD$5*OZ24)+(PU24*$PY$5)+(QB24*$QF$5)+(QI24*$QM$5)+(QP24*$QT$5)+(QW24*$RA$5)+(RD24*$RH$5)+(RK24*$RO$5)+(RR24*$RV$5)+(RY24*$SC$5)+(SF24*$SJ$5)+(SM24*$SQ$5)+(ST24*$SX$5)+(TA24*$TE$5))+(TH24*$TL$5)+(TO24*$TS$5))/$VM$5</f>
        <v/>
      </c>
      <c r="VN24" s="538" t="n"/>
      <c r="VO24" s="21">
        <f>IF($C24&gt;0,(($IK$5*II24)+($GT$5*GR24)+($JM$5*JK24)+($JF$5*JD24)+($IY$5*IW24)+($IR$5*IP24)+($ID$5*IB24)+($HW$5*HU24)+($HP$5*HN24)+($HI$5*HG24)+($GF$5*GD24)+($FY$5*FW24)+($FR$5*FP24)+($FK$5*FI24)+($FD$5*FB24)+($EW$5*EU24)+($EP$5*EN24)+($EI$5*EG24)+($EB$5*DZ24)+($DU$5*DS24)+($DN$5*DL24)+($DG$5*DE24)+($CZ$5*CX24)+($CS$5*CQ24)+($CL$5*CJ24)+($CE$5*CC24)+($BX$5*BV24)+($BQ$5*BO24)+($BJ$5*BH24)+($BC$5*BA24)+($AV$5*AT24)+($AO$5*AM24)+($AH$5*AF24)+($KO$5*KM24)+($KH$5*KF24)+($KA$5*JY24)+($JT$5*JR24)+($PR$5*PP24)+($GM$5*GK24)+($HA$5*GY24)+($KV$5*KT24)+($LC$5*LA24)+($MS$5*MQ24)+($ML$5*MJ24)+($ME$5*MC24)+($LX$5*LV24)+($LQ$5*LO24)+($LJ$5*LH24)+(MX24*$MZ$5)+(NE24*$NG$5)+(NL24*$NN$5)+($OI$5*OG24)+($NU$5*NS24)+($OB$5*NZ24)+($PD$5*PB24)+($OW$5*OU24)+($OP$5*ON24)+($PK$5*PI24)+($PY$5*PW24)+($QF$5*QD24)+($QM$5*QK24)+($QT$5*QR24)+($RA$5*QY24)+($RH$5*RF24)+($RO$5*RM24)+(RT24*$RV$5)+(SA24*$SC$5)+(SH24*$SJ$5)+(SO24*$SQ$5)+(SV24*$SX$5)+(TC24*$TE$5)+(TJ24*$TL$5)+(TQ24*$TS$5))/$VM$5,0)</f>
        <v/>
      </c>
      <c r="VP24" s="14" t="n"/>
      <c r="VQ24" s="21">
        <f>IF($C24&gt;0,(($IK$5*IK24)+($GT$5*GT24)+($JM$5*JM24)+($JF$5*JF24)+($IY$5*IY24)+($IR$5*IR24)+($ID$5*ID24)+($HW$5*HW24)+($HP$5*HP24)+($HI$5*HI24)+($GF$5*GF24)+($FY$5*FY24)+($FR$5*FR24)+($FK$5*FK24)+($FD$5*FD24)+($EW$5*EW24)+($EP$5*EP24)+($EI$5*EI24)+($EB$5*EB24)+($DU$5*DU24)+($DN$5*DN24)+($DG$5*DG24)+($CZ$5*CZ24)+($CS$5*CS24)+($CL$5*CL24)+($CE$5*CE24)+($BX$5*BX24)+($BQ$5*BQ24)+($BJ$5*BJ24)+($BC$5*BC24)+($AV$5*AV24)+($AO$5*AO24)+($AH$5*AH24)+($KO$5*KO24)+($PR$5*PR24)+($GM$5*GM24)+($HA$5*HA24)+($KH$5*KH24)+($KA$5*KA24)+($JT$5*JT24)+($KV$5*KV24)+($LC$5*LC24)+($MS$5*MS24)+($ML$5*ML24)+($ME$5*ME24)+($LX$5*LX24)+($LQ$5*LQ24)+($LJ$5*LJ24)+($OI$5*OI24)+($NU$5*NU24)+($NN$5*NN24)+($NG$5*NG24)+($MZ$5*MZ24)+(OB24*$OB$5)+($PD$5*PD24)+($OW$5*OW24)+($OP$5*OP24)+($PK$5*PK24)+(PY24*$PY$5)+(QF24*$QF$5)+(QM24*$QM$5)+(QT24*$QT$5)+(RA24*$RA$5)+(RH24*$RH$5)+(RO24*$RO$5)+(RV24*$RV$5)+(SC24*$SC$5)+(SJ24*$SJ$5)+(SQ24*$SQ$5)+(SX24*$SX$5)+(TE24*$TE$5)+(TL24*$TL$5)+(TS24*$TS$5))/$VM$5,0)</f>
        <v/>
      </c>
    </row>
    <row r="25" ht="16" customHeight="1" s="545">
      <c r="A25" s="127" t="n">
        <v>45681</v>
      </c>
      <c r="B25" s="77">
        <f>A25</f>
        <v/>
      </c>
      <c r="C25" s="13" t="n">
        <v>44424.25</v>
      </c>
      <c r="D25" s="14">
        <f>IF(C25&gt;0,C25-C24,0)</f>
        <v/>
      </c>
      <c r="E25" s="68">
        <f>IF(C25&gt;0,D25/C24,0)</f>
        <v/>
      </c>
      <c r="F25" s="15">
        <f>IF(C25&gt;0,(C25-C$10)/C$10,0)</f>
        <v/>
      </c>
      <c r="G25" s="13" t="n">
        <v>6101.24</v>
      </c>
      <c r="H25" s="138">
        <f>IF(G25&gt;0,G25-G24,0)</f>
        <v/>
      </c>
      <c r="I25" s="68">
        <f>IF(G25&gt;0,H25/G24,0)</f>
        <v/>
      </c>
      <c r="J25" s="15">
        <f>IF(G25&gt;0,(G25-G$10)/G$10,0)</f>
        <v/>
      </c>
      <c r="K25" s="13" t="n">
        <v>19954.3</v>
      </c>
      <c r="L25" s="138">
        <f>IF(K25&gt;0,K25-K24,0)</f>
        <v/>
      </c>
      <c r="M25" s="68">
        <f>IF(K25&gt;0,L25/K24,0)</f>
        <v/>
      </c>
      <c r="N25" s="15">
        <f>IF(K25&gt;0,(K25-K$10)/K$10,0)</f>
        <v/>
      </c>
      <c r="O25" s="13" t="n">
        <v>2307.74</v>
      </c>
      <c r="P25" s="138">
        <f>IF(O25&gt;0,O25-O24,0)</f>
        <v/>
      </c>
      <c r="Q25" s="68">
        <f>IF(O25&gt;0,P25/O24,0)</f>
        <v/>
      </c>
      <c r="R25" s="15">
        <f>IF(O25&gt;0,(O25-O$10)/O$10,0)</f>
        <v/>
      </c>
      <c r="S25" s="18">
        <f>IF(O25&gt;0,(((O25*0.7)*Q25)+((K25*0.9)*M25)+((G25*0.65)*I25)+((C25*0.6)*E25))/(O25+K25+G25+C25),0)</f>
        <v/>
      </c>
      <c r="T25" s="121">
        <f>IF(O25&gt;0,(S25*200)+T24,0)</f>
        <v/>
      </c>
      <c r="U25" s="121">
        <f>T25</f>
        <v/>
      </c>
      <c r="V25" s="47">
        <f>IF(T25&gt;0,(T25-T24)/T24,0)</f>
        <v/>
      </c>
      <c r="W25" s="21">
        <f>IF(T25&gt;0,(T25-T$11)/T$11,0)</f>
        <v/>
      </c>
      <c r="X25" s="18">
        <f>IF(T25&gt;0,((Q25+M25+I25+E25)/4),0)</f>
        <v/>
      </c>
      <c r="Y25" s="123">
        <f>121398.57+1773.29</f>
        <v/>
      </c>
      <c r="Z25" s="15" t="n">
        <v>2e-06</v>
      </c>
      <c r="AA25" s="21">
        <f>Z25-$V25</f>
        <v/>
      </c>
      <c r="AB25" s="548" t="n"/>
      <c r="AC25" s="122" t="n">
        <v>236.88</v>
      </c>
      <c r="AD25" s="68">
        <f>IF(AC25&gt;0,((AC25-AC24)/AC24),0)</f>
        <v/>
      </c>
      <c r="AE25" s="68">
        <f>IF(AC25&gt;0,AD25-$V25,0)</f>
        <v/>
      </c>
      <c r="AF25" s="68">
        <f>IF(AC25&gt;0,(AC25-AF$10)/AF$10,0)</f>
        <v/>
      </c>
      <c r="AG25" s="14" t="n"/>
      <c r="AH25" s="15">
        <f>IF(AC25&gt;0,(AC25-AC$10)/AC$10,0)</f>
        <v/>
      </c>
      <c r="AI25" s="548" t="n"/>
      <c r="AJ25" s="122" t="n">
        <v>22.31</v>
      </c>
      <c r="AK25" s="68">
        <f>IF(AJ25&gt;0,((AJ25-AJ24)/AJ24),0)</f>
        <v/>
      </c>
      <c r="AL25" s="68">
        <f>IF(AJ25&gt;0,AK25-$V25,0)</f>
        <v/>
      </c>
      <c r="AM25" s="68">
        <f>IF(AJ25&gt;0,(AJ25-AM$10)/AM$10,0)</f>
        <v/>
      </c>
      <c r="AN25" s="14" t="n"/>
      <c r="AO25" s="15">
        <f>IF(AJ25&gt;0,(AJ25-AJ$10)/AJ$10,0)</f>
        <v/>
      </c>
      <c r="AP25" s="548" t="n"/>
      <c r="AQ25" s="122" t="n">
        <v>22.38</v>
      </c>
      <c r="AR25" s="68">
        <f>IF(AQ25&gt;0,((AQ25-AQ24)/AQ24),0)</f>
        <v/>
      </c>
      <c r="AS25" s="68">
        <f>IF(AQ25&gt;0,AR25-$V25,0)</f>
        <v/>
      </c>
      <c r="AT25" s="68">
        <f>IF(AQ25&gt;0,(AQ25-AT$10)/AT$10,0)</f>
        <v/>
      </c>
      <c r="AU25" s="14" t="n"/>
      <c r="AV25" s="15">
        <f>IF(AQ25&gt;0,(AQ25-AQ$10)/AQ$10,0)</f>
        <v/>
      </c>
      <c r="AW25" s="548" t="n"/>
      <c r="AX25" s="122" t="n">
        <v>211.96</v>
      </c>
      <c r="AY25" s="68">
        <f>IF(AX25&gt;0,((AX25-AX24)/AX24),0)</f>
        <v/>
      </c>
      <c r="AZ25" s="68">
        <f>IF(AX25&gt;0,AY25-$V25,0)</f>
        <v/>
      </c>
      <c r="BA25" s="68">
        <f>IF(AX25&gt;0,(AX25-BA$10)/BA$10,0)</f>
        <v/>
      </c>
      <c r="BB25" s="14" t="n"/>
      <c r="BC25" s="15">
        <f>IF(AX25&gt;0,(AX25-AX$10)/AX$10,0)</f>
        <v/>
      </c>
      <c r="BD25" s="548" t="n"/>
      <c r="BE25" s="122" t="n">
        <v>77.03</v>
      </c>
      <c r="BF25" s="68">
        <f>IF(BE25&gt;0,((BE25-BE24)/BE24),0)</f>
        <v/>
      </c>
      <c r="BG25" s="68">
        <f>IF(BE25&gt;0,BF25-$V25,0)</f>
        <v/>
      </c>
      <c r="BH25" s="68" t="n"/>
      <c r="BI25" s="14" t="n"/>
      <c r="BJ25" s="15">
        <f>IF(BE25&gt;0,(BE25-BE$10)/BE$10,0)</f>
        <v/>
      </c>
      <c r="BK25" s="548" t="n"/>
      <c r="BL25" s="122" t="n">
        <v>72.17</v>
      </c>
      <c r="BM25" s="68">
        <f>IF(BL25&gt;0,((BL25-BL24)/BL24),0)</f>
        <v/>
      </c>
      <c r="BN25" s="68">
        <f>IF(BL25&gt;0,BM25-$V25,0)</f>
        <v/>
      </c>
      <c r="BO25" s="68">
        <f>IF(BL25&gt;0,(BL25-BO$10)/BO$10,0)</f>
        <v/>
      </c>
      <c r="BP25" s="14" t="n"/>
      <c r="BQ25" s="15">
        <f>IF(BL25&gt;0,(BL25-BL$10)/BL$10,0)</f>
        <v/>
      </c>
      <c r="BR25" s="548" t="n"/>
      <c r="BS25" s="122" t="n">
        <v>41.89</v>
      </c>
      <c r="BT25" s="68">
        <f>IF(BS25&gt;0,((BS25-BS24)/BS24),0)</f>
        <v/>
      </c>
      <c r="BU25" s="68">
        <f>IF(BS25&gt;0,BT25-$V25,0)</f>
        <v/>
      </c>
      <c r="BV25" s="68">
        <f>IF(BS25&gt;0,(BS25-BV$10)/BV$10,0)</f>
        <v/>
      </c>
      <c r="BW25" s="14" t="n"/>
      <c r="BX25" s="15">
        <f>IF(BS25&gt;0,(BS25-BS$10)/BS$10,0)</f>
        <v/>
      </c>
      <c r="BY25" s="548" t="n"/>
      <c r="BZ25" s="122" t="n"/>
      <c r="CA25" s="68">
        <f>IF(BZ25&gt;0,((BZ25-BZ24)/BZ24),0)</f>
        <v/>
      </c>
      <c r="CB25" s="68">
        <f>IF(BZ25&gt;0,CA25-$V25,0)</f>
        <v/>
      </c>
      <c r="CC25" s="68">
        <f>IF(BZ25&gt;0,(BZ25-CC$10)/CC$10,0)</f>
        <v/>
      </c>
      <c r="CD25" s="14" t="n"/>
      <c r="CE25" s="15">
        <f>IF(BZ25&gt;0,(BZ25-BZ$10)/BZ$10,0)</f>
        <v/>
      </c>
      <c r="CF25" s="548" t="n"/>
      <c r="CG25" s="122" t="n">
        <v>36.33</v>
      </c>
      <c r="CH25" s="68">
        <f>IF(CG25&gt;0,((CG25-CG24)/CG24),0)</f>
        <v/>
      </c>
      <c r="CI25" s="68">
        <f>IF(CG25&gt;0,CH25-$V25,0)</f>
        <v/>
      </c>
      <c r="CJ25" s="68">
        <f>IF(CG25&gt;0,(CG25-CJ$10)/CJ$10,0)</f>
        <v/>
      </c>
      <c r="CK25" s="14" t="n"/>
      <c r="CL25" s="15">
        <f>IF(CG25&gt;0,(CG25-CG$10)/CG$10,0)</f>
        <v/>
      </c>
      <c r="CM25" s="548" t="n"/>
      <c r="CN25" s="122" t="n">
        <v>35.18</v>
      </c>
      <c r="CO25" s="68">
        <f>IF(CN25&gt;0,((CN25-CN24)/CN24),0)</f>
        <v/>
      </c>
      <c r="CP25" s="68">
        <f>IF(CN25&gt;0,CO25-$V25,0)</f>
        <v/>
      </c>
      <c r="CQ25" s="68">
        <f>IF(CN25&gt;0,(CN25-CQ$10)/CQ$10,0)</f>
        <v/>
      </c>
      <c r="CR25" s="14" t="n"/>
      <c r="CS25" s="15">
        <f>IF(CN25&gt;0,(CN25-CN$10)/CN$10,0)</f>
        <v/>
      </c>
      <c r="CT25" s="548" t="n"/>
      <c r="CU25" s="122" t="n">
        <v>39.18</v>
      </c>
      <c r="CV25" s="68">
        <f>IF(CU25&gt;0,((CU25-CU24)/CU24),0)</f>
        <v/>
      </c>
      <c r="CW25" s="68">
        <f>IF(CU25&gt;0,CV25-$V25,0)</f>
        <v/>
      </c>
      <c r="CX25" s="68">
        <f>IF(CU25&gt;0,(CU25-CX$10)/CX$10,0)</f>
        <v/>
      </c>
      <c r="CY25" s="14" t="n"/>
      <c r="CZ25" s="15">
        <f>IF(CU25&gt;0,(CU25-CU$10)/CU$10,0)</f>
        <v/>
      </c>
      <c r="DA25" s="548" t="n"/>
      <c r="DB25" s="122" t="n">
        <v>21.5</v>
      </c>
      <c r="DC25" s="68">
        <f>IF(DB25&gt;0,((DB25-DB24)/DB24),0)</f>
        <v/>
      </c>
      <c r="DD25" s="68">
        <f>IF(DB25&gt;0,DC25-$V25,0)</f>
        <v/>
      </c>
      <c r="DE25" s="68">
        <f>IF(DB25&gt;0,(DB25-DE$10)/DE$10,0)</f>
        <v/>
      </c>
      <c r="DF25" s="14" t="n"/>
      <c r="DG25" s="15">
        <f>IF(DB25&gt;0,(DB25-DB$10)/DB$10,0)</f>
        <v/>
      </c>
      <c r="DH25" s="548" t="n"/>
      <c r="DI25" s="122" t="n">
        <v>44.63</v>
      </c>
      <c r="DJ25" s="68">
        <f>IF(DI25&gt;0,((DI25-DI24)/DI24),0)</f>
        <v/>
      </c>
      <c r="DK25" s="68">
        <f>IF(DI25&gt;0,DJ25-$V25,0)</f>
        <v/>
      </c>
      <c r="DL25" s="68">
        <f>IF(DI25&gt;0,(DI25-DL$10)/DL$10,0)</f>
        <v/>
      </c>
      <c r="DM25" s="14" t="n"/>
      <c r="DN25" s="15">
        <f>IF(DI25&gt;0,(DI25-DI$10)/DI$10,0)</f>
        <v/>
      </c>
      <c r="DO25" s="548" t="n"/>
      <c r="DP25" s="122" t="n">
        <v>39.42</v>
      </c>
      <c r="DQ25" s="68">
        <f>IF(DP25&gt;0,((DP25-DP24)/DP24),0)</f>
        <v/>
      </c>
      <c r="DR25" s="68">
        <f>IF(DP25&gt;0,DQ25-$V25,0)</f>
        <v/>
      </c>
      <c r="DS25" s="68" t="n"/>
      <c r="DT25" s="14" t="n"/>
      <c r="DU25" s="15">
        <f>IF(DP25&gt;0,(DP25-DP$10)/DP$10,0)</f>
        <v/>
      </c>
      <c r="DV25" s="18" t="n"/>
      <c r="DW25" s="122" t="n">
        <v>35.69</v>
      </c>
      <c r="DX25" s="68">
        <f>IF(DW25&gt;0,((DW25-DW24)/DW24),0)</f>
        <v/>
      </c>
      <c r="DY25" s="68">
        <f>IF(DW25&gt;0,DX25-$V25,0)</f>
        <v/>
      </c>
      <c r="DZ25" s="68">
        <f>IF(DW25&gt;0,(DW25-DZ$10)/DZ$10,0)</f>
        <v/>
      </c>
      <c r="EA25" s="14" t="n"/>
      <c r="EB25" s="15">
        <f>IF(DW25&gt;0,(DW25-DW$10)/DW$10,0)</f>
        <v/>
      </c>
      <c r="EC25" s="548" t="n"/>
      <c r="ED25" s="122" t="n">
        <v>37.81</v>
      </c>
      <c r="EE25" s="68">
        <f>IF(ED25&gt;0,((ED25-ED24)/ED24),0)</f>
        <v/>
      </c>
      <c r="EF25" s="68">
        <f>IF(ED25&gt;0,EE25-$V25,0)</f>
        <v/>
      </c>
      <c r="EG25" s="68">
        <f>IF(ED25&gt;0,(ED25-EG$10)/EG$10,0)</f>
        <v/>
      </c>
      <c r="EH25" s="14" t="n"/>
      <c r="EI25" s="15">
        <f>IF(ED25&gt;0,(ED25-ED$10)/ED$10,0)</f>
        <v/>
      </c>
      <c r="EJ25" s="548" t="n"/>
      <c r="EK25" s="122" t="n">
        <v>118.74</v>
      </c>
      <c r="EL25" s="68">
        <f>IF(EK25&gt;0,((EK25-EK24)/EK24),0)</f>
        <v/>
      </c>
      <c r="EM25" s="68">
        <f>IF(EK25&gt;0,EL25-$V25,0)</f>
        <v/>
      </c>
      <c r="EN25" s="68">
        <f>IF(EK25&gt;0,(EK25-EN$10)/EN$10,0)</f>
        <v/>
      </c>
      <c r="EO25" s="14" t="n"/>
      <c r="EP25" s="15">
        <f>IF(EK25&gt;0,(EK25-EK$10)/EK$10,0)</f>
        <v/>
      </c>
      <c r="ER25" s="122" t="n">
        <v>39.92</v>
      </c>
      <c r="ES25" s="68">
        <f>IF(ER25&gt;0,((ER25-ER24)/ER24),0)</f>
        <v/>
      </c>
      <c r="ET25" s="68">
        <f>IF(ER25&gt;0,ES25-$V25,0)</f>
        <v/>
      </c>
      <c r="EU25" s="68">
        <f>IF(ER25&gt;0,(ER25-EU$10)/EU$10,0)</f>
        <v/>
      </c>
      <c r="EV25" s="14" t="n"/>
      <c r="EW25" s="15">
        <f>IF(ER25&gt;0,(ER25-ER$10)/ER$10,0)</f>
        <v/>
      </c>
      <c r="EY25" s="122" t="n">
        <v>27.26</v>
      </c>
      <c r="EZ25" s="68">
        <f>IF(EY25&gt;0,((EY25-EY24)/EY24),0)</f>
        <v/>
      </c>
      <c r="FA25" s="68">
        <f>IF(EY25&gt;0,EZ25-$V25,0)</f>
        <v/>
      </c>
      <c r="FB25" s="68" t="n"/>
      <c r="FC25" s="14" t="n"/>
      <c r="FD25" s="15">
        <f>IF(EY25&gt;0,(EY25-EY$10)/EY$10,0)</f>
        <v/>
      </c>
      <c r="FF25" s="122" t="n">
        <v>60.48</v>
      </c>
      <c r="FG25" s="68">
        <f>IF(FF25&gt;0,((FF25-FF24)/FF24),0)</f>
        <v/>
      </c>
      <c r="FH25" s="68">
        <f>IF(FF25&gt;0,FG25-$V25,0)</f>
        <v/>
      </c>
      <c r="FI25" s="68">
        <f>IF(FF25&gt;0,(FF25-FI$10)/FI$10,0)</f>
        <v/>
      </c>
      <c r="FJ25" s="14" t="n"/>
      <c r="FK25" s="15">
        <f>IF(FF25&gt;0,(FF25-FF$10)/FF$10,0)</f>
        <v/>
      </c>
      <c r="FL25" s="548" t="n"/>
      <c r="FM25" s="122" t="n">
        <v>195.98</v>
      </c>
      <c r="FN25" s="68">
        <f>IF(FM25&gt;0,((FM25-FM24)/FM24),0)</f>
        <v/>
      </c>
      <c r="FO25" s="68">
        <f>IF(FM25&gt;0,FN25-$V25,0)</f>
        <v/>
      </c>
      <c r="FP25" s="68">
        <f>IF(FM25&gt;0,(FM25-FP$10)/FP$10,0)</f>
        <v/>
      </c>
      <c r="FQ25" s="14" t="n"/>
      <c r="FR25" s="15">
        <f>IF(FM25&gt;0,(FM25-FM$10)/FM$10,0)</f>
        <v/>
      </c>
      <c r="FS25" s="548" t="n"/>
      <c r="FT25" s="122" t="n">
        <v>91.58</v>
      </c>
      <c r="FU25" s="68">
        <f>IF(FT25&gt;0,((FT25-FT24)/FT24),0)</f>
        <v/>
      </c>
      <c r="FV25" s="68">
        <f>IF(FT25&gt;0,FU25-$V25,0)</f>
        <v/>
      </c>
      <c r="FW25" s="68">
        <f>IF(FT25&gt;0,(FT25-FW$10)/FW$10,0)</f>
        <v/>
      </c>
      <c r="FX25" s="14" t="n"/>
      <c r="FY25" s="15">
        <f>IF(FT25&gt;0,(FT25-FT$10)/FT$10,0)</f>
        <v/>
      </c>
      <c r="FZ25" s="548" t="n"/>
      <c r="GA25" s="122" t="n">
        <v>18.01</v>
      </c>
      <c r="GB25" s="68">
        <f>IF(GA25&gt;0,((GA25-GA24)/GA24),0)</f>
        <v/>
      </c>
      <c r="GC25" s="68">
        <f>IF(GA25&gt;0,GB25-$V25,0)</f>
        <v/>
      </c>
      <c r="GD25" s="68" t="n"/>
      <c r="GE25" s="14" t="n"/>
      <c r="GF25" s="15">
        <f>IF(GA25&gt;0,(GA25-GA$10)/GA$10,0)</f>
        <v/>
      </c>
      <c r="GG25" s="18" t="n"/>
      <c r="GH25" s="122" t="n">
        <v>19.06</v>
      </c>
      <c r="GI25" s="68">
        <f>IF(GH25&gt;0,((GH25-GH24)/GH24),0)</f>
        <v/>
      </c>
      <c r="GJ25" s="68">
        <f>IF(GH25&gt;0,GI25-$V25,0)</f>
        <v/>
      </c>
      <c r="GK25" s="68">
        <f>IF(GH25&gt;0,(GH25-GK$10)/GK$10,0)</f>
        <v/>
      </c>
      <c r="GL25" s="14" t="n"/>
      <c r="GM25" s="15">
        <f>IF(GH25&gt;0,(GH25-GH$10)/GH$10,0)</f>
        <v/>
      </c>
      <c r="GO25" s="122" t="n">
        <v>28.73</v>
      </c>
      <c r="GP25" s="68">
        <f>IF(GO25&gt;0,((GO25-GO24)/GO24),0)</f>
        <v/>
      </c>
      <c r="GQ25" s="68">
        <f>IF(GO25&gt;0,GP25-$V25,0)</f>
        <v/>
      </c>
      <c r="GR25" s="68" t="n"/>
      <c r="GS25" s="14" t="n"/>
      <c r="GT25" s="15">
        <f>IF(GO25&gt;0,(GO25-GO$10)/GO$10,0)</f>
        <v/>
      </c>
      <c r="GV25" s="122" t="n">
        <v>14.51</v>
      </c>
      <c r="GW25" s="68">
        <f>IF(GV25&gt;0,((GV25-GV24)/GV24),0)</f>
        <v/>
      </c>
      <c r="GX25" s="68">
        <f>IF(GV25&gt;0,GW25-$V25,0)</f>
        <v/>
      </c>
      <c r="GY25" s="68">
        <f>IF(GV25&gt;0,(GV25-GY$10)/GY$10,0)</f>
        <v/>
      </c>
      <c r="GZ25" s="14" t="n"/>
      <c r="HA25" s="15">
        <f>IF(GV25&gt;0,(GV25-GV$10)/GV$10,0)</f>
        <v/>
      </c>
      <c r="HD25" s="122" t="n">
        <v>406.58</v>
      </c>
      <c r="HE25" s="68">
        <f>IF(HD25&gt;0,((HD25-HD24)/HD24),0)</f>
        <v/>
      </c>
      <c r="HF25" s="68">
        <f>IF(HD25&gt;0,HE25-$V25,0)</f>
        <v/>
      </c>
      <c r="HG25" s="68">
        <f>IF(HD25&gt;0,(HD25-HG$10)/HG$10,0)</f>
        <v/>
      </c>
      <c r="HH25" s="14" t="n"/>
      <c r="HI25" s="15">
        <f>IF(HD25&gt;0,(HD25-HD$10)/HD$10,0)</f>
        <v/>
      </c>
      <c r="HK25" s="122" t="n">
        <v>34.13</v>
      </c>
      <c r="HL25" s="68">
        <f>IF(HK25&gt;0,((HK25-HK24)/HK24),0)</f>
        <v/>
      </c>
      <c r="HM25" s="68">
        <f>IF(HK25&gt;0,HL25-$V25,0)</f>
        <v/>
      </c>
      <c r="HN25" s="68">
        <f>IF(HK25&gt;0,(HK25-HN$10)/HN$10,0)</f>
        <v/>
      </c>
      <c r="HO25" s="14" t="n"/>
      <c r="HP25" s="15">
        <f>IF(HK25&gt;0,(HK25-HK$10)/HK$10,0)</f>
        <v/>
      </c>
      <c r="HR25" s="122" t="n">
        <v>108.66</v>
      </c>
      <c r="HS25" s="68">
        <f>IF(HR25&gt;0,((HR25-HR24)/HR24),0)</f>
        <v/>
      </c>
      <c r="HT25" s="68">
        <f>IF(HR25&gt;0,HS25-$V25,0)</f>
        <v/>
      </c>
      <c r="HU25" s="68">
        <f>IF(HR25&gt;0,(HR25-HU$10)/HU$10,0)</f>
        <v/>
      </c>
      <c r="HV25" s="14" t="n"/>
      <c r="HW25" s="15">
        <f>IF(HR25&gt;0,(HR25-HR$10)/HR$10,0)</f>
        <v/>
      </c>
      <c r="HY25" s="122" t="n">
        <v>142.62</v>
      </c>
      <c r="HZ25" s="68">
        <f>IF(HY25&gt;0,((HY25-HY24)/HY24),0)</f>
        <v/>
      </c>
      <c r="IA25" s="68">
        <f>IF(HY25&gt;0,HZ25-$V25,0)</f>
        <v/>
      </c>
      <c r="IB25" s="68">
        <f>IF(HY25&gt;0,(HY25-IB$10)/IB$10,0)</f>
        <v/>
      </c>
      <c r="IC25" s="14" t="n"/>
      <c r="ID25" s="15">
        <f>IF(HY25&gt;0,(HY25-HY$10)/HY$10,0)</f>
        <v/>
      </c>
      <c r="IF25" s="122" t="n">
        <v>244.7</v>
      </c>
      <c r="IG25" s="68">
        <f>IF(IF25&gt;0,((IF25-IF24)/IF24),0)</f>
        <v/>
      </c>
      <c r="IH25" s="68">
        <f>IF(IF25&gt;0,IG25-$V25,0)</f>
        <v/>
      </c>
      <c r="II25" s="68">
        <f>IF(IF25&gt;0,(IF25-II$10)/II$10,0)</f>
        <v/>
      </c>
      <c r="IJ25" s="14" t="n"/>
      <c r="IK25" s="15">
        <f>IF(IF25&gt;0,(IF25-IF$10)/IF$10,0)</f>
        <v/>
      </c>
      <c r="IM25" s="122" t="n">
        <v>201.15</v>
      </c>
      <c r="IN25" s="68">
        <f>IF(IM25&gt;0,((IM25-IM24)/IM24),0)</f>
        <v/>
      </c>
      <c r="IO25" s="68">
        <f>IF(IM25&gt;0,IN25-$V25,0)</f>
        <v/>
      </c>
      <c r="IP25" s="68">
        <f>IF(IM25&gt;0,(IM25-IP$10)/IP$10,0)</f>
        <v/>
      </c>
      <c r="IQ25" s="14" t="n"/>
      <c r="IR25" s="15">
        <f>IF(IM25&gt;0,(IM25-IM$10)/IM$10,0)</f>
        <v/>
      </c>
      <c r="IT25" s="122" t="n">
        <v>56</v>
      </c>
      <c r="IU25" s="68">
        <f>IF(IT25&gt;0,((IT25-IT24)/IT24),0)</f>
        <v/>
      </c>
      <c r="IV25" s="68">
        <f>IF(IT25&gt;0,IU25-$V25,0)</f>
        <v/>
      </c>
      <c r="IW25" s="68">
        <f>IF(IT25&gt;0,(IT25-IW$10)/IW$10,0)</f>
        <v/>
      </c>
      <c r="IX25" s="14" t="n"/>
      <c r="IY25" s="15">
        <f>IF(IT25&gt;0,(IT25-IT$10)/IT$10,0)</f>
        <v/>
      </c>
      <c r="JA25" s="122" t="n">
        <v>647.49</v>
      </c>
      <c r="JB25" s="68">
        <f>IF(JA25&gt;0,((JA25-JA24)/JA24),0)</f>
        <v/>
      </c>
      <c r="JC25" s="68">
        <f>IF(JA25&gt;0,JB25-$V25,0)</f>
        <v/>
      </c>
      <c r="JD25" s="68">
        <f>IF(JA25&gt;0,(JA25-JD$10)/JD$10,0)</f>
        <v/>
      </c>
      <c r="JE25" s="14" t="n"/>
      <c r="JF25" s="15">
        <f>IF(JA25&gt;0,(JA25-JA$10)/JA$10,0)</f>
        <v/>
      </c>
      <c r="JH25" s="122" t="n">
        <v>444.06</v>
      </c>
      <c r="JI25" s="68">
        <f>IF(JH25&gt;0,((JH25-JH24)/JH24),0)</f>
        <v/>
      </c>
      <c r="JJ25" s="68">
        <f>IF(JH25&gt;0,JI25-$V25,0)</f>
        <v/>
      </c>
      <c r="JK25" s="68">
        <f>IF(JH25&gt;0,(JH25-JK$10)/JK$10,0)</f>
        <v/>
      </c>
      <c r="JL25" s="14" t="n"/>
      <c r="JM25" s="15">
        <f>IF(JH25&gt;0,(JH25-JH$10)/JH$10,0)</f>
        <v/>
      </c>
      <c r="JO25" s="122" t="n">
        <v>12.34</v>
      </c>
      <c r="JP25" s="68">
        <f>IF(JO25&gt;0,((JO25-JO24)/JO24),0)</f>
        <v/>
      </c>
      <c r="JQ25" s="68">
        <f>IF(JO25&gt;0,JP25-$V25,0)</f>
        <v/>
      </c>
      <c r="JR25" s="68">
        <f>IF(JO25&gt;0,(JO25-JR$10)/JR$10,0)</f>
        <v/>
      </c>
      <c r="JS25" s="14" t="n"/>
      <c r="JT25" s="15">
        <f>IF(JO25&gt;0,(JO25-JO$10)/JO$10,0)</f>
        <v/>
      </c>
      <c r="JV25" s="122" t="n">
        <v>2.03</v>
      </c>
      <c r="JW25" s="68">
        <f>IF(JV25&gt;0,((JV25-JV24)/JV24),0)</f>
        <v/>
      </c>
      <c r="JX25" s="68">
        <f>IF(JV25&gt;0,JW25-$V25,0)</f>
        <v/>
      </c>
      <c r="JY25" s="68">
        <f>IF(JV25&gt;0,(JV25-JY$10)/JY$10,0)</f>
        <v/>
      </c>
      <c r="JZ25" s="14" t="n"/>
      <c r="KA25" s="15">
        <f>IF(JV25&gt;0,(JV25-JV$10)/JV$10,0)</f>
        <v/>
      </c>
      <c r="KC25" s="122" t="n">
        <v>22.64</v>
      </c>
      <c r="KD25" s="68">
        <f>IF(KC25&gt;0,((KC25-KC24)/KC24),0)</f>
        <v/>
      </c>
      <c r="KE25" s="68">
        <f>IF(KC25&gt;0,KD25-$V25,0)</f>
        <v/>
      </c>
      <c r="KF25" s="68">
        <f>IF(KC25&gt;0,(KC25-KF$10)/KF$10,0)</f>
        <v/>
      </c>
      <c r="KG25" s="14" t="n"/>
      <c r="KH25" s="15">
        <f>IF(KC25&gt;0,(KC25-KC$10)/KC$10,0)</f>
        <v/>
      </c>
      <c r="KI25" s="18" t="n"/>
      <c r="KJ25" s="122" t="n">
        <v>80.47</v>
      </c>
      <c r="KK25" s="68">
        <f>IF(KJ25&gt;0,((KJ25-KJ24)/KJ24),0)</f>
        <v/>
      </c>
      <c r="KL25" s="68">
        <f>IF(KJ25&gt;0,KK25-$V25,0)</f>
        <v/>
      </c>
      <c r="KM25" s="68">
        <f>IF(KJ25&gt;0,(KJ25-KM$10)/KM$10,0)</f>
        <v/>
      </c>
      <c r="KN25" s="14" t="n"/>
      <c r="KO25" s="15">
        <f>IF(KJ25&gt;0,(KJ25-KJ$10)/KJ$10,0)</f>
        <v/>
      </c>
      <c r="KQ25" s="122" t="n">
        <v>1.205</v>
      </c>
      <c r="KR25" s="68">
        <f>IF(KQ25&gt;0,((KQ25-KQ24)/KQ24),0)</f>
        <v/>
      </c>
      <c r="KS25" s="68">
        <f>IF(KQ25&gt;0,KR25-$V25,0)</f>
        <v/>
      </c>
      <c r="KT25" s="68">
        <f>IF(KQ25&gt;0,(KQ25-KT$10)/KT$10,0)</f>
        <v/>
      </c>
      <c r="KU25" s="14" t="n"/>
      <c r="KV25" s="15">
        <f>IF(KQ25&gt;0,(KQ25-KQ$10)/KQ$10,0)</f>
        <v/>
      </c>
      <c r="KW25" s="18" t="n"/>
      <c r="KX25" s="122" t="n">
        <v>31.38</v>
      </c>
      <c r="KY25" s="68">
        <f>IF(KX25&gt;0,((KX25-KX24)/KX24),0)</f>
        <v/>
      </c>
      <c r="KZ25" s="68">
        <f>IF(KX25&gt;0,KY25-$V25,0)</f>
        <v/>
      </c>
      <c r="LA25" s="68">
        <f>IF(KX25&gt;0,(KX25-LA$10)/LA$10,0)</f>
        <v/>
      </c>
      <c r="LB25" s="14" t="n"/>
      <c r="LC25" s="15">
        <f>IF(KX25&gt;0,(KX25-KX$10)/KX$10,0)</f>
        <v/>
      </c>
      <c r="LD25" s="18" t="n"/>
      <c r="LE25" s="122" t="n">
        <v>53.68</v>
      </c>
      <c r="LF25" s="68">
        <f>IF(LE25&gt;0,((LE25-LE24)/LE24),0)</f>
        <v/>
      </c>
      <c r="LG25" s="68">
        <f>IF(LE25&gt;0,LF25-$V25,0)</f>
        <v/>
      </c>
      <c r="LH25" s="68">
        <f>IF(LE25&gt;0,(LE25-LH$10)/LH$10,0)</f>
        <v/>
      </c>
      <c r="LI25" s="14" t="n"/>
      <c r="LJ25" s="15">
        <f>IF(LE25&gt;0,(LE25-LE$10)/LE$10,0)</f>
        <v/>
      </c>
      <c r="LL25" s="122" t="n">
        <v>89.94</v>
      </c>
      <c r="LM25" s="68">
        <f>IF(LL25&gt;0,((LL25-LL24)/LL24),0)</f>
        <v/>
      </c>
      <c r="LN25" s="68">
        <f>IF(LL25&gt;0,LM25-$V25,0)</f>
        <v/>
      </c>
      <c r="LO25" s="68">
        <f>IF(LL25&gt;0,(LL25-LO$10)/LO$10,0)</f>
        <v/>
      </c>
      <c r="LP25" s="14" t="n"/>
      <c r="LQ25" s="15">
        <f>IF(LL25&gt;0,(LL25-LL$10)/LL$10,0)</f>
        <v/>
      </c>
      <c r="LS25" s="122" t="n">
        <v>10.66</v>
      </c>
      <c r="LT25" s="68">
        <f>IF(LS25&gt;0,((LS25-LS24)/LS24),0)</f>
        <v/>
      </c>
      <c r="LU25" s="68">
        <f>IF(LS25&gt;0,LT25-$V25,0)</f>
        <v/>
      </c>
      <c r="LV25" s="68" t="n"/>
      <c r="LW25" s="14" t="n"/>
      <c r="LX25" s="15">
        <f>IF(LS25&gt;0,(LS25-LS$10)/LS$10,0)</f>
        <v/>
      </c>
      <c r="LZ25" s="122" t="n">
        <v>14.2</v>
      </c>
      <c r="MA25" s="68">
        <f>IF(LZ25&gt;0,((LZ25-LZ24)/LZ24),0)</f>
        <v/>
      </c>
      <c r="MB25" s="68">
        <f>IF(LZ25&gt;0,MA25-$V25,0)</f>
        <v/>
      </c>
      <c r="MC25" s="68">
        <f>IF(LZ25&gt;0,(LZ25-MC$10)/MC$10,0)</f>
        <v/>
      </c>
      <c r="MD25" s="14" t="n"/>
      <c r="ME25" s="15">
        <f>IF(LZ25&gt;0,(LZ25-LZ$10)/LZ$10,0)</f>
        <v/>
      </c>
      <c r="MG25" s="122" t="n">
        <v>41.82</v>
      </c>
      <c r="MH25" s="68">
        <f>IF(MG25&gt;0,((MG25-MG24)/MG24),0)</f>
        <v/>
      </c>
      <c r="MI25" s="68">
        <f>IF(MG25&gt;0,MH25-$V25,0)</f>
        <v/>
      </c>
      <c r="MJ25" s="68">
        <f>IF(MG25&gt;0,(MG25-MJ$10)/MJ$10,0)</f>
        <v/>
      </c>
      <c r="MK25" s="14" t="n"/>
      <c r="ML25" s="15">
        <f>IF(MG25&gt;0,(MG25-MG$10)/MG$10,0)</f>
        <v/>
      </c>
      <c r="MN25" s="122" t="n">
        <v>127.65</v>
      </c>
      <c r="MO25" s="68">
        <f>IF(MN25&gt;0,((MN25-MN24)/MN24),0)</f>
        <v/>
      </c>
      <c r="MP25" s="68">
        <f>IF(MN25&gt;0,MO25-$V25,0)</f>
        <v/>
      </c>
      <c r="MQ25" s="68">
        <f>IF(MN25&gt;0,(MN25-MQ$10)/MQ$10,0)</f>
        <v/>
      </c>
      <c r="MR25" s="14" t="n"/>
      <c r="MS25" s="15">
        <f>IF(MN25&gt;0,(MN25-MN$10)/MN$10,0)</f>
        <v/>
      </c>
      <c r="MU25" s="122" t="n">
        <v>12.63</v>
      </c>
      <c r="MV25" s="68">
        <f>IF(MU25&gt;0,((MU25-MU24)/MU24),0)</f>
        <v/>
      </c>
      <c r="MW25" s="68">
        <f>IF(MU25&gt;0,MV25-$V25,0)</f>
        <v/>
      </c>
      <c r="MX25" s="68">
        <f>IF(MU25&gt;0,(MU25-MX$10)/MX$10,0)</f>
        <v/>
      </c>
      <c r="MY25" s="14" t="n"/>
      <c r="MZ25" s="15">
        <f>IF(MU25&gt;0,(MU25-MU$10)/MU$10,0)</f>
        <v/>
      </c>
      <c r="NB25" s="122" t="n">
        <v>196.75</v>
      </c>
      <c r="NC25" s="68">
        <f>IF(NB25&gt;0,((NB25-NB24)/NB24),0)</f>
        <v/>
      </c>
      <c r="ND25" s="68">
        <f>IF(NB25&gt;0,NC25-$V25,0)</f>
        <v/>
      </c>
      <c r="NE25" s="68">
        <f>IF(NB25&gt;0,(NB25-NE$10)/NE$10,0)</f>
        <v/>
      </c>
      <c r="NF25" s="14" t="n"/>
      <c r="NG25" s="15">
        <f>IF(NB25&gt;0,(NB25-NB$10)/NB$10,0)</f>
        <v/>
      </c>
      <c r="NI25" s="122" t="n">
        <v>5.48</v>
      </c>
      <c r="NJ25" s="68">
        <f>IF(NI25&gt;0,((NI25-NI24)/NI24),0)</f>
        <v/>
      </c>
      <c r="NK25" s="68">
        <f>IF(NI25&gt;0,NJ25-$V25,0)</f>
        <v/>
      </c>
      <c r="NL25" s="68">
        <f>IF(NI25&gt;0,(NI25-NL$10)/NL$10,0)</f>
        <v/>
      </c>
      <c r="NM25" s="14" t="n"/>
      <c r="NN25" s="15">
        <f>IF(NI25&gt;0,(NI25-NI$10)/NI$10,0)</f>
        <v/>
      </c>
      <c r="NP25" s="122" t="n">
        <v>420.49</v>
      </c>
      <c r="NQ25" s="68">
        <f>IF(NP25&gt;0,((NP25-NP24)/NP24),0)</f>
        <v/>
      </c>
      <c r="NR25" s="68">
        <f>IF(NP25&gt;0,NQ25-$V25,0)</f>
        <v/>
      </c>
      <c r="NS25" s="68">
        <f>IF(NP25&gt;0,(NP25-NS$10)/NS$10,0)</f>
        <v/>
      </c>
      <c r="NT25" s="14" t="n"/>
      <c r="NU25" s="15">
        <f>IF(NP25&gt;0,(NP25-NP$10)/NP$10,0)</f>
        <v/>
      </c>
      <c r="NW25" s="122" t="n">
        <v>200.21</v>
      </c>
      <c r="NX25" s="68">
        <f>IF(NW25&gt;0,((NW25-NW24)/NW24),0)</f>
        <v/>
      </c>
      <c r="NY25" s="68">
        <f>IF(NW25&gt;0,NX25-$V25,0)</f>
        <v/>
      </c>
      <c r="NZ25" s="68">
        <f>IF(NW25&gt;0,(NW25-NZ$10)/NZ$10,0)</f>
        <v/>
      </c>
      <c r="OA25" s="14" t="n"/>
      <c r="OB25" s="15">
        <f>IF(NW25&gt;0,(NW25-NW$10)/NW$10,0)</f>
        <v/>
      </c>
      <c r="OD25" s="122" t="n">
        <v>1.62</v>
      </c>
      <c r="OE25" s="68">
        <f>IF(OD25&gt;0,((OD25-OD24)/OD24),0)</f>
        <v/>
      </c>
      <c r="OF25" s="68">
        <f>IF(OD25&gt;0,OE25-$V25,0)</f>
        <v/>
      </c>
      <c r="OG25" s="68">
        <f>IF(OD25&gt;0,(OD25-OG$10)/OG$10,0)</f>
        <v/>
      </c>
      <c r="OH25" s="14" t="n"/>
      <c r="OI25" s="15">
        <f>IF(OD25&gt;0,(OD25-OD$10)/OD$10,0)</f>
        <v/>
      </c>
      <c r="OK25" s="122" t="n">
        <v>92</v>
      </c>
      <c r="OL25" s="68">
        <f>IF(OK25&gt;0,((OK25-OK24)/OK24),0)</f>
        <v/>
      </c>
      <c r="OM25" s="68">
        <f>IF(OK25&gt;0,OL25-$V25,0)</f>
        <v/>
      </c>
      <c r="ON25" s="68">
        <f>IF(OK25&gt;0,(OK25-ON$10)/ON$10,0)</f>
        <v/>
      </c>
      <c r="OO25" s="14" t="n"/>
      <c r="OP25" s="15">
        <f>IF(OK25&gt;0,(OK25-OK$10)/OK$10,0)</f>
        <v/>
      </c>
      <c r="OR25" s="122" t="n">
        <v>1.57</v>
      </c>
      <c r="OS25" s="68">
        <f>IF(OR25&gt;0,((OR25-OR24)/OR24),0)</f>
        <v/>
      </c>
      <c r="OT25" s="68">
        <f>IF(OR25&gt;0,OS25-$V25,0)</f>
        <v/>
      </c>
      <c r="OU25" s="68">
        <f>IF(OR25&gt;0,(OR25-OU$10)/OU$10,0)</f>
        <v/>
      </c>
      <c r="OV25" s="14" t="n"/>
      <c r="OW25" s="15">
        <f>IF(OR25&gt;0,(OR25-OR$10)/OR$10,0)</f>
        <v/>
      </c>
      <c r="OY25" s="122" t="n">
        <v>124.05</v>
      </c>
      <c r="OZ25" s="68">
        <f>IF(OY25&gt;0,((OY25-OY24)/OY24),0)</f>
        <v/>
      </c>
      <c r="PA25" s="68">
        <f>IF(OY25&gt;0,OZ25-$V25,0)</f>
        <v/>
      </c>
      <c r="PB25" s="68">
        <f>IF(OY25&gt;0,(OY25-PB$10)/PB$10,0)</f>
        <v/>
      </c>
      <c r="PC25" s="14" t="n"/>
      <c r="PD25" s="15">
        <f>IF(OY25&gt;0,(OY25-OY$10)/OY$10,0)</f>
        <v/>
      </c>
      <c r="PE25" s="18" t="n"/>
      <c r="PF25" s="122" t="n">
        <v>217.46</v>
      </c>
      <c r="PG25" s="68">
        <f>IF(PF25&gt;0,((PF25-PF24)/PF24),0)</f>
        <v/>
      </c>
      <c r="PH25" s="68">
        <f>IF(PF25&gt;0,PG25-$V25,0)</f>
        <v/>
      </c>
      <c r="PI25" s="68">
        <f>IF(PF25&gt;0,(PF25-PI$10)/PI$10,0)</f>
        <v/>
      </c>
      <c r="PJ25" s="14" t="n"/>
      <c r="PK25" s="15">
        <f>IF(PF25&gt;0,(PF25-PF$10)/PF$10,0)</f>
        <v/>
      </c>
      <c r="PM25" s="122" t="n"/>
      <c r="PN25" s="68">
        <f>IF(PM25&gt;0,((PM25-PM24)/PM24),0)</f>
        <v/>
      </c>
      <c r="PO25" s="68">
        <f>PN25-$V25</f>
        <v/>
      </c>
      <c r="PP25" s="68">
        <f>IF(PM25&gt;0,(PM25-PP$10)/PP$10,0)</f>
        <v/>
      </c>
      <c r="PQ25" s="14" t="n"/>
      <c r="PR25" s="15">
        <f>IF(PM25&gt;0,(PM25-PM$10)/PM$10,0)</f>
        <v/>
      </c>
      <c r="PT25" s="122" t="n">
        <v>5.71</v>
      </c>
      <c r="PU25" s="68">
        <f>IF(PT25&gt;0,((PT25-PT24)/PT24),0)</f>
        <v/>
      </c>
      <c r="PV25" s="68">
        <f>IF(PT25&gt;0,PU25-$V25,0)</f>
        <v/>
      </c>
      <c r="PW25" s="68">
        <f>IF(PT25&gt;0,(PT25-PW$10)/PW$10,0)</f>
        <v/>
      </c>
      <c r="PX25" s="14" t="n"/>
      <c r="PY25" s="15">
        <f>IF(PT25&gt;0,(PT25-PT$10)/PT$10,0)</f>
        <v/>
      </c>
      <c r="QA25" s="122" t="n">
        <v>175.48</v>
      </c>
      <c r="QB25" s="68">
        <f>IF(QA25&gt;0,((QA25-QA24)/QA24),0)</f>
        <v/>
      </c>
      <c r="QC25" s="68">
        <f>IF(QA25&gt;0,QB25-$V25,0)</f>
        <v/>
      </c>
      <c r="QD25" s="68">
        <f>IF(QA25&gt;0,(QA25-QD$10)/QD$10,0)</f>
        <v/>
      </c>
      <c r="QE25" s="14" t="n"/>
      <c r="QF25" s="15">
        <f>IF(QA25&gt;0,(QA25-QA$10)/QA$10,0)</f>
        <v/>
      </c>
      <c r="QH25" s="122" t="n">
        <v>1.22</v>
      </c>
      <c r="QI25" s="68">
        <f>IF(QH25&gt;0,((QH25-QH24)/QH24),0)</f>
        <v/>
      </c>
      <c r="QJ25" s="68">
        <f>IF(QH25&gt;0,QI25-$V25,0)</f>
        <v/>
      </c>
      <c r="QK25" s="68">
        <f>IF(QH25&gt;0,(QH25-QK$10)/QK$10,0)</f>
        <v/>
      </c>
      <c r="QL25" s="14" t="n"/>
      <c r="QM25" s="15">
        <f>IF(QH25&gt;0,(QH25-QH$10)/QH$10,0)</f>
        <v/>
      </c>
      <c r="QO25" s="122" t="n">
        <v>11.85</v>
      </c>
      <c r="QP25" s="68">
        <f>IF(QO25&gt;0,((QO25-QO24)/QO24),0)</f>
        <v/>
      </c>
      <c r="QQ25" s="68">
        <f>IF(QO25&gt;0,QP25-$V25,0)</f>
        <v/>
      </c>
      <c r="QR25" s="68">
        <f>IF(QO25&gt;0,(QO25-QR$10)/QR$10,0)</f>
        <v/>
      </c>
      <c r="QS25" s="14" t="n"/>
      <c r="QT25" s="15">
        <f>IF(QO25&gt;0,(QO25-QO$10)/QO$10,0)</f>
        <v/>
      </c>
      <c r="QV25" s="122" t="n">
        <v>2.4</v>
      </c>
      <c r="QW25" s="68">
        <f>IF(QV25&gt;0,((QV25-QV24)/QV24),0)</f>
        <v/>
      </c>
      <c r="QX25" s="68">
        <f>IF(QV25&gt;0,QW25-$V25,0)</f>
        <v/>
      </c>
      <c r="QY25" s="68">
        <f>IF(QV25&gt;0,(QV25-QY$10)/QY$10,0)</f>
        <v/>
      </c>
      <c r="QZ25" s="14" t="n"/>
      <c r="RA25" s="15">
        <f>IF(QV25&gt;0,(QV25-QV$10)/QV$10,0)</f>
        <v/>
      </c>
      <c r="RC25" s="122" t="n">
        <v>25.87</v>
      </c>
      <c r="RD25" s="68">
        <f>IF(RC25&gt;0,((RC25-RC24)/RC24),0)</f>
        <v/>
      </c>
      <c r="RE25" s="68">
        <f>IF(RC25&gt;0,RD25-$V25,0)</f>
        <v/>
      </c>
      <c r="RF25" s="68">
        <f>IF(RC25&gt;0,(RC25-RF$10)/RF$10,0)</f>
        <v/>
      </c>
      <c r="RG25" s="14" t="n"/>
      <c r="RH25" s="15">
        <f>IF(RC25&gt;0,(RC25-RC$10)/RC$10,0)</f>
        <v/>
      </c>
      <c r="RJ25" s="122" t="n">
        <v>221.02</v>
      </c>
      <c r="RK25" s="68">
        <f>IF(RJ25&gt;0,((RJ25-RJ24)/RJ24),0)</f>
        <v/>
      </c>
      <c r="RL25" s="68">
        <f>RK25-$V25</f>
        <v/>
      </c>
      <c r="RM25" s="68">
        <f>IF(RJ25&gt;0,(RJ25-RM$10)/RM$10,0)</f>
        <v/>
      </c>
      <c r="RN25" s="14" t="n"/>
      <c r="RO25" s="15">
        <f>IF(RJ25&gt;0,(RJ25-RJ$10)/RJ$10,0)</f>
        <v/>
      </c>
      <c r="RQ25" s="122" t="n">
        <v>19.26</v>
      </c>
      <c r="RR25" s="68">
        <f>IF(RQ25&gt;0,((RQ25-RQ24)/RQ24),0)</f>
        <v/>
      </c>
      <c r="RS25" s="68">
        <f>RR25-$V25</f>
        <v/>
      </c>
      <c r="RT25" s="68">
        <f>IF(RQ25&gt;0,(RQ25-RT$10)/RT$10,0)</f>
        <v/>
      </c>
      <c r="RU25" s="14" t="n"/>
      <c r="RV25" s="15">
        <f>IF(RQ25&gt;0,(RQ25-RQ$10)/RQ$10,0)</f>
        <v/>
      </c>
      <c r="RX25" s="122" t="n">
        <v>78.98</v>
      </c>
      <c r="RY25" s="68">
        <f>IF(RX25&gt;0,((RX25-RX24)/RX24),0)</f>
        <v/>
      </c>
      <c r="RZ25" s="68">
        <f>RY25-$V25</f>
        <v/>
      </c>
      <c r="SA25" s="68">
        <f>IF(RX25&gt;0,(RX25-SA$10)/SA$10,0)</f>
        <v/>
      </c>
      <c r="SB25" s="14" t="n"/>
      <c r="SC25" s="15">
        <f>IF(RX25&gt;0,(RX25-RX$10)/RX$10,0)</f>
        <v/>
      </c>
      <c r="SE25" s="122" t="n">
        <v>13.2</v>
      </c>
      <c r="SF25" s="68">
        <f>IF(SE25&gt;0,((SE25-SE24)/SE24),0)</f>
        <v/>
      </c>
      <c r="SG25" s="68">
        <f>SF25-$V25</f>
        <v/>
      </c>
      <c r="SH25" s="68">
        <f>IF(SE25&gt;0,(SE25-SH$10)/SH$10,0)</f>
        <v/>
      </c>
      <c r="SI25" s="14" t="n"/>
      <c r="SJ25" s="15">
        <f>IF(SE25&gt;0,(SE25-SE$10)/SE$10,0)</f>
        <v/>
      </c>
      <c r="SL25" s="122" t="n">
        <v>0.746</v>
      </c>
      <c r="SM25" s="68">
        <f>IF(SL25&gt;0,((SL25-SL24)/SL24),0)</f>
        <v/>
      </c>
      <c r="SN25" s="68">
        <f>SM25-$V25</f>
        <v/>
      </c>
      <c r="SO25" s="68">
        <f>IF(SL25&gt;0,(SL25-SO$10)/SO$10,0)</f>
        <v/>
      </c>
      <c r="SP25" s="14" t="n"/>
      <c r="SQ25" s="15">
        <f>IF(SL25&gt;0,(SL25-SL$10)/SL$10,0)</f>
        <v/>
      </c>
      <c r="SS25" s="122" t="n">
        <v>6.09</v>
      </c>
      <c r="ST25" s="68">
        <f>IF(SS25&gt;0,((SS25-SS24)/SS24),0)</f>
        <v/>
      </c>
      <c r="SU25" s="68">
        <f>ST25-$V25</f>
        <v/>
      </c>
      <c r="SV25" s="68">
        <f>IF(SS25&gt;0,(SS25-SV$10)/SV$10,0)</f>
        <v/>
      </c>
      <c r="SW25" s="14" t="n"/>
      <c r="SX25" s="15">
        <f>IF(SS25&gt;0,(SS25-SS$10)/SS$10,0)</f>
        <v/>
      </c>
      <c r="SZ25" s="122" t="n">
        <v>21.57</v>
      </c>
      <c r="TA25" s="68">
        <f>IF(SZ25&gt;0,((SZ25-SZ24)/SZ24),0)</f>
        <v/>
      </c>
      <c r="TB25" s="68">
        <f>TA25-$V25</f>
        <v/>
      </c>
      <c r="TC25" s="68">
        <f>IF(SZ25&gt;0,(SZ25-TC$10)/TC$10,0)</f>
        <v/>
      </c>
      <c r="TD25" s="14" t="n"/>
      <c r="TE25" s="15">
        <f>IF(SZ25&gt;0,(SZ25-SZ$10)/SZ$10,0)</f>
        <v/>
      </c>
      <c r="TG25" s="122" t="n">
        <v>0.1805</v>
      </c>
      <c r="TH25" s="68">
        <f>IF(TG25&gt;0,((TG25-TG24)/TG24),0)</f>
        <v/>
      </c>
      <c r="TI25" s="68">
        <f>TH25-$V25</f>
        <v/>
      </c>
      <c r="TJ25" s="68">
        <f>IF(TG25&gt;0,(TG25-TJ$10)/TJ$10,0)</f>
        <v/>
      </c>
      <c r="TK25" s="14" t="n"/>
      <c r="TL25" s="15">
        <f>IF(TG25&gt;0,(TG25-TG$10)/TG$10,0)</f>
        <v/>
      </c>
      <c r="TN25" s="122" t="n">
        <v>43</v>
      </c>
      <c r="TO25" s="68">
        <f>IF(TN25&gt;0,((TN25-TN24)/TN24),0)</f>
        <v/>
      </c>
      <c r="TP25" s="68">
        <f>TO25-$V25</f>
        <v/>
      </c>
      <c r="TQ25" s="68">
        <f>IF(TN25&gt;0,(TN25-TQ$10)/TQ$10,0)</f>
        <v/>
      </c>
      <c r="TR25" s="14" t="n"/>
      <c r="TS25" s="15">
        <f>IF(TN25&gt;0,(TN25-TN$10)/TN$10,0)</f>
        <v/>
      </c>
      <c r="TU25" s="122" t="n">
        <v>2.03</v>
      </c>
      <c r="TV25" s="68">
        <f>IF(TU25&gt;0,((TU25-TU24)/TU24),0)</f>
        <v/>
      </c>
      <c r="TW25" s="68">
        <f>TV25-$V25</f>
        <v/>
      </c>
      <c r="TX25" s="68">
        <f>IF(TU25&gt;0,(TU25-TX$10)/TX$10,0)</f>
        <v/>
      </c>
      <c r="TY25" s="14" t="n"/>
      <c r="TZ25" s="15">
        <f>IF(TU25&gt;0,(TU25-TU$10)/TU$10,0)</f>
        <v/>
      </c>
      <c r="UB25" s="122" t="n"/>
      <c r="UC25" s="68">
        <f>IF(UB25&gt;0,((UB25-UB24)/UB24),0)</f>
        <v/>
      </c>
      <c r="UD25" s="68">
        <f>UC25-$V25</f>
        <v/>
      </c>
      <c r="UE25" s="68">
        <f>IF(UB25&gt;0,(UB25-UE$10)/UE$10,0)</f>
        <v/>
      </c>
      <c r="UF25" s="14" t="n"/>
      <c r="UG25" s="15">
        <f>IF(UB25&gt;0,(UB25-UB$10)/UB$10,0)</f>
        <v/>
      </c>
      <c r="UI25" s="122" t="n"/>
      <c r="UJ25" s="68">
        <f>IF(UI25&gt;0,((UI25-UI24)/UI24),0)</f>
        <v/>
      </c>
      <c r="UK25" s="68">
        <f>UJ25-$V25</f>
        <v/>
      </c>
      <c r="UL25" s="68">
        <f>IF(UI25&gt;0,(UI25-UL$10)/UL$10,0)</f>
        <v/>
      </c>
      <c r="UM25" s="14" t="n"/>
      <c r="UN25" s="15">
        <f>IF(UI25&gt;0,(UI25-UI$10)/UI$10,0)</f>
        <v/>
      </c>
      <c r="UP25" s="122" t="n"/>
      <c r="UQ25" s="68">
        <f>IF(UP25&gt;0,((UP25-UP24)/UP24),0)</f>
        <v/>
      </c>
      <c r="UR25" s="68">
        <f>UQ25-$V25</f>
        <v/>
      </c>
      <c r="US25" s="68">
        <f>IF(UP25&gt;0,(UP25-US$10)/US$10,0)</f>
        <v/>
      </c>
      <c r="UT25" s="14" t="n"/>
      <c r="UU25" s="15">
        <f>IF(UP25&gt;0,(UP25-UP$10)/UP$10,0)</f>
        <v/>
      </c>
      <c r="UW25" s="122" t="n"/>
      <c r="UX25" s="68">
        <f>IF(UW25&gt;0,((UW25-UW24)/UW24),0)</f>
        <v/>
      </c>
      <c r="UY25" s="68">
        <f>UX25-$V25</f>
        <v/>
      </c>
      <c r="UZ25" s="68">
        <f>IF(UW25&gt;0,(UW25-UZ$10)/UZ$10,0)</f>
        <v/>
      </c>
      <c r="VA25" s="14" t="n"/>
      <c r="VB25" s="15">
        <f>IF(UW25&gt;0,(UW25-UW$10)/UW$10,0)</f>
        <v/>
      </c>
      <c r="VD25" s="122" t="n"/>
      <c r="VE25" s="68">
        <f>IF(VD25&gt;0,((VD25-VD24)/VD24),0)</f>
        <v/>
      </c>
      <c r="VF25" s="68">
        <f>VE25-$V25</f>
        <v/>
      </c>
      <c r="VG25" s="68">
        <f>IF(VD25&gt;0,(VD25-VG$10)/VG$10,0)</f>
        <v/>
      </c>
      <c r="VH25" s="14" t="n"/>
      <c r="VI25" s="15">
        <f>IF(VD25&gt;0,(VD25-VD$10)/VD$10,0)</f>
        <v/>
      </c>
      <c r="VM25" s="21">
        <f>IF($C25&gt;0,(($IK$5*IG25)+($GT$5*GP25)+($JM$5*JI25)+($JF$5*JB25)+($IY$5*IU25)+($IR$5*IN25)+($ID$5*HZ25)+($HW$5*HS25)+($HP$5*HL25)+($HI$5*HE25)+($GF$5*GB25)+($FY$5*FU25)+($FR$5*FN25)+($FK$5*FG25)+($FD$5*EZ25)+($EW$5*ES25)+($EP$5*EL25)+($EI$5*EE25)+($EB$5*DX25)+($DU$5*DQ25)+($DN$5*DJ25)+($DG$5*DC25)+($CZ$5*CV25)+($CS$5*CO25)+($CL$5*CH25)+($CE$5*CA25)+($BX$5*BT25)+($BQ$5*BM25)+($BJ$5*BF25)+($BC$5*AY25)+($AV$5*AR25)+($AO$5*AK25)+($AH$5*AD25)+($JT$5*JP25)+($KA$5*JW25)+($KO$5*KK25)+($PR$5*PN25)+($GM$5*GI25)+($HA$5*GW25)+($KV$5*KR25)+($KH$5*KD25)+($LC$5*KY25)+($MS$5*MO25)+($ML$5*MH25)+($ME$5*MA25)+($LX$5*LT25)+($LQ$5*LM25)+($LJ$5*LF25)+(MV25*$MZ$5)+(NC25*$NG$5)+(NJ25*$NN$5)+($OI$5*OE25)+($NU$5*NQ25)+($OB$5*NX25)+($PK$5*PG25)+($OP$5*OL25)+($OW$5*OS25)+($PD$5*OZ25)+(PU25*$PY$5)+(QB25*$QF$5)+(QI25*$QM$5)+(QP25*$QT$5)+(QW25*$RA$5)+(RD25*$RH$5)+(RK25*$RO$5)+(RR25*$RV$5)+(RY25*$SC$5)+(SF25*$SJ$5)+(SM25*$SQ$5)+(ST25*$SX$5)+(TA25*$TE$5))+(TH25*$TL$5)+(TO25*$TS$5))/$VM$5</f>
        <v/>
      </c>
      <c r="VN25" s="538" t="n"/>
      <c r="VO25" s="21">
        <f>IF($C25&gt;0,(($IK$5*II25)+($GT$5*GR25)+($JM$5*JK25)+($JF$5*JD25)+($IY$5*IW25)+($IR$5*IP25)+($ID$5*IB25)+($HW$5*HU25)+($HP$5*HN25)+($HI$5*HG25)+($GF$5*GD25)+($FY$5*FW25)+($FR$5*FP25)+($FK$5*FI25)+($FD$5*FB25)+($EW$5*EU25)+($EP$5*EN25)+($EI$5*EG25)+($EB$5*DZ25)+($DU$5*DS25)+($DN$5*DL25)+($DG$5*DE25)+($CZ$5*CX25)+($CS$5*CQ25)+($CL$5*CJ25)+($CE$5*CC25)+($BX$5*BV25)+($BQ$5*BO25)+($BJ$5*BH25)+($BC$5*BA25)+($AV$5*AT25)+($AO$5*AM25)+($AH$5*AF25)+($KO$5*KM25)+($KH$5*KF25)+($KA$5*JY25)+($JT$5*JR25)+($PR$5*PP25)+($GM$5*GK25)+($HA$5*GY25)+($KV$5*KT25)+($LC$5*LA25)+($MS$5*MQ25)+($ML$5*MJ25)+($ME$5*MC25)+($LX$5*LV25)+($LQ$5*LO25)+($LJ$5*LH25)+(MX25*$MZ$5)+(NE25*$NG$5)+(NL25*$NN$5)+($OI$5*OG25)+($NU$5*NS25)+($OB$5*NZ25)+($PD$5*PB25)+($OW$5*OU25)+($OP$5*ON25)+($PK$5*PI25)+($PY$5*PW25)+($QF$5*QD25)+($QM$5*QK25)+($QT$5*QR25)+($RA$5*QY25)+($RH$5*RF25)+($RO$5*RM25)+(RT25*$RV$5)+(SA25*$SC$5)+(SH25*$SJ$5)+(SO25*$SQ$5)+(SV25*$SX$5)+(TC25*$TE$5)+(TJ25*$TL$5)+(TQ25*$TS$5))/$VM$5,0)</f>
        <v/>
      </c>
      <c r="VP25" s="14" t="n"/>
      <c r="VQ25" s="21">
        <f>IF($C25&gt;0,(($IK$5*IK25)+($GT$5*GT25)+($JM$5*JM25)+($JF$5*JF25)+($IY$5*IY25)+($IR$5*IR25)+($ID$5*ID25)+($HW$5*HW25)+($HP$5*HP25)+($HI$5*HI25)+($GF$5*GF25)+($FY$5*FY25)+($FR$5*FR25)+($FK$5*FK25)+($FD$5*FD25)+($EW$5*EW25)+($EP$5*EP25)+($EI$5*EI25)+($EB$5*EB25)+($DU$5*DU25)+($DN$5*DN25)+($DG$5*DG25)+($CZ$5*CZ25)+($CS$5*CS25)+($CL$5*CL25)+($CE$5*CE25)+($BX$5*BX25)+($BQ$5*BQ25)+($BJ$5*BJ25)+($BC$5*BC25)+($AV$5*AV25)+($AO$5*AO25)+($AH$5*AH25)+($KO$5*KO25)+($PR$5*PR25)+($GM$5*GM25)+($HA$5*HA25)+($KH$5*KH25)+($KA$5*KA25)+($JT$5*JT25)+($KV$5*KV25)+($LC$5*LC25)+($MS$5*MS25)+($ML$5*ML25)+($ME$5*ME25)+($LX$5*LX25)+($LQ$5*LQ25)+($LJ$5*LJ25)+($OI$5*OI25)+($NU$5*NU25)+($NN$5*NN25)+($NG$5*NG25)+($MZ$5*MZ25)+(OB25*$OB$5)+($PD$5*PD25)+($OW$5*OW25)+($OP$5*OP25)+($PK$5*PK25)+(PY25*$PY$5)+(QF25*$QF$5)+(QM25*$QM$5)+(QT25*$QT$5)+(RA25*$RA$5)+(RH25*$RH$5)+(RO25*$RO$5)+(RV25*$RV$5)+(SC25*$SC$5)+(SJ25*$SJ$5)+(SQ25*$SQ$5)+(SX25*$SX$5)+(TE25*$TE$5)+(TL25*$TL$5)+(TS25*$TS$5))/$VM$5,0)</f>
        <v/>
      </c>
    </row>
    <row r="26" ht="16" customHeight="1" s="545">
      <c r="A26" s="127" t="n">
        <v>45684</v>
      </c>
      <c r="B26" s="77">
        <f>A26</f>
        <v/>
      </c>
      <c r="C26" s="13" t="n">
        <v>44713.64</v>
      </c>
      <c r="D26" s="14">
        <f>IF(C26&gt;0,C26-C25,0)</f>
        <v/>
      </c>
      <c r="E26" s="68">
        <f>IF(C26&gt;0,D26/C25,0)</f>
        <v/>
      </c>
      <c r="F26" s="15">
        <f>IF(C26&gt;0,(C26-C$10)/C$10,0)</f>
        <v/>
      </c>
      <c r="G26" s="13" t="n">
        <v>6012.3</v>
      </c>
      <c r="H26" s="138">
        <f>IF(G26&gt;0,G26-G25,0)</f>
        <v/>
      </c>
      <c r="I26" s="68">
        <f>IF(G26&gt;0,H26/G25,0)</f>
        <v/>
      </c>
      <c r="J26" s="15">
        <f>IF(G26&gt;0,(G26-G$10)/G$10,0)</f>
        <v/>
      </c>
      <c r="K26" s="13" t="n">
        <v>19341.83</v>
      </c>
      <c r="L26" s="138">
        <f>IF(K26&gt;0,K26-K25,0)</f>
        <v/>
      </c>
      <c r="M26" s="68">
        <f>IF(K26&gt;0,L26/K25,0)</f>
        <v/>
      </c>
      <c r="N26" s="15">
        <f>IF(K26&gt;0,(K26-K$10)/K$10,0)</f>
        <v/>
      </c>
      <c r="O26" s="13" t="n">
        <v>2284.02</v>
      </c>
      <c r="P26" s="138">
        <f>IF(O26&gt;0,O26-O25,0)</f>
        <v/>
      </c>
      <c r="Q26" s="68">
        <f>IF(O26&gt;0,P26/O25,0)</f>
        <v/>
      </c>
      <c r="R26" s="15">
        <f>IF(O26&gt;0,(O26-O$10)/O$10,0)</f>
        <v/>
      </c>
      <c r="S26" s="18">
        <f>IF(O26&gt;0,(((O26*0.7)*Q26)+((K26*0.9)*M26)+((G26*0.65)*I26)+((C26*0.6)*E26))/(O26+K26+G26+C26),0)</f>
        <v/>
      </c>
      <c r="T26" s="121">
        <f>IF(O26&gt;0,(S26*200)+T25,0)</f>
        <v/>
      </c>
      <c r="U26" s="121">
        <f>T26</f>
        <v/>
      </c>
      <c r="V26" s="47">
        <f>IF(T26&gt;0,(T26-T25)/T25,0)</f>
        <v/>
      </c>
      <c r="W26" s="21">
        <f>IF(T26&gt;0,(T26-T$11)/T$11,0)</f>
        <v/>
      </c>
      <c r="X26" s="18">
        <f>IF(T26&gt;0,((Q26+M26+I26+E26)/4),0)</f>
        <v/>
      </c>
      <c r="Y26" s="123" t="n">
        <v>123178.86</v>
      </c>
      <c r="Z26" s="15" t="n">
        <v>2e-06</v>
      </c>
      <c r="AA26" s="21">
        <f>Z26-$V26</f>
        <v/>
      </c>
      <c r="AB26" s="548" t="n"/>
      <c r="AC26" s="122" t="n">
        <v>227.45</v>
      </c>
      <c r="AD26" s="68">
        <f>IF(AC26&gt;0,((AC26-AC25)/AC25),0)</f>
        <v/>
      </c>
      <c r="AE26" s="68">
        <f>IF(AC26&gt;0,AD26-$V26,0)</f>
        <v/>
      </c>
      <c r="AF26" s="68">
        <f>IF(AC26&gt;0,(AC26-AF$10)/AF$10,0)</f>
        <v/>
      </c>
      <c r="AG26" s="14" t="n"/>
      <c r="AH26" s="15">
        <f>IF(AC26&gt;0,(AC26-AC$10)/AC$10,0)</f>
        <v/>
      </c>
      <c r="AI26" s="548" t="n"/>
      <c r="AJ26" s="122" t="n">
        <v>21.81</v>
      </c>
      <c r="AK26" s="68">
        <f>IF(AJ26&gt;0,((AJ26-AJ25)/AJ25),0)</f>
        <v/>
      </c>
      <c r="AL26" s="68">
        <f>IF(AJ26&gt;0,AK26-$V26,0)</f>
        <v/>
      </c>
      <c r="AM26" s="68">
        <f>IF(AJ26&gt;0,(AJ26-AM$10)/AM$10,0)</f>
        <v/>
      </c>
      <c r="AN26" s="14" t="n"/>
      <c r="AO26" s="15">
        <f>IF(AJ26&gt;0,(AJ26-AJ$10)/AJ$10,0)</f>
        <v/>
      </c>
      <c r="AP26" s="548" t="n"/>
      <c r="AQ26" s="122" t="n">
        <v>21.4</v>
      </c>
      <c r="AR26" s="68">
        <f>IF(AQ26&gt;0,((AQ26-AQ25)/AQ25),0)</f>
        <v/>
      </c>
      <c r="AS26" s="68">
        <f>IF(AQ26&gt;0,AR26-$V26,0)</f>
        <v/>
      </c>
      <c r="AT26" s="68">
        <f>IF(AQ26&gt;0,(AQ26-AT$10)/AT$10,0)</f>
        <v/>
      </c>
      <c r="AU26" s="14" t="n"/>
      <c r="AV26" s="15">
        <f>IF(AQ26&gt;0,(AQ26-AQ$10)/AQ$10,0)</f>
        <v/>
      </c>
      <c r="AW26" s="548" t="n"/>
      <c r="AX26" s="122" t="n">
        <v>208.87</v>
      </c>
      <c r="AY26" s="68">
        <f>IF(AX26&gt;0,((AX26-AX25)/AX25),0)</f>
        <v/>
      </c>
      <c r="AZ26" s="68">
        <f>IF(AX26&gt;0,AY26-$V26,0)</f>
        <v/>
      </c>
      <c r="BA26" s="68">
        <f>IF(AX26&gt;0,(AX26-BA$10)/BA$10,0)</f>
        <v/>
      </c>
      <c r="BB26" s="14" t="n"/>
      <c r="BC26" s="15">
        <f>IF(AX26&gt;0,(AX26-AX$10)/AX$10,0)</f>
        <v/>
      </c>
      <c r="BD26" s="548" t="n"/>
      <c r="BE26" s="122" t="n">
        <v>76.98999999999999</v>
      </c>
      <c r="BF26" s="68">
        <f>IF(BE26&gt;0,((BE26-BE25)/BE25),0)</f>
        <v/>
      </c>
      <c r="BG26" s="68">
        <f>IF(BE26&gt;0,BF26-$V26,0)</f>
        <v/>
      </c>
      <c r="BH26" s="68" t="n"/>
      <c r="BI26" s="14" t="n"/>
      <c r="BJ26" s="15">
        <f>IF(BE26&gt;0,(BE26-BE$10)/BE$10,0)</f>
        <v/>
      </c>
      <c r="BK26" s="548" t="n"/>
      <c r="BL26" s="122" t="n">
        <v>69.23999999999999</v>
      </c>
      <c r="BM26" s="68">
        <f>IF(BL26&gt;0,((BL26-BL25)/BL25),0)</f>
        <v/>
      </c>
      <c r="BN26" s="68">
        <f>IF(BL26&gt;0,BM26-$V26,0)</f>
        <v/>
      </c>
      <c r="BO26" s="68">
        <f>IF(BL26&gt;0,(BL26-BO$10)/BO$10,0)</f>
        <v/>
      </c>
      <c r="BP26" s="14" t="n"/>
      <c r="BQ26" s="15">
        <f>IF(BL26&gt;0,(BL26-BL$10)/BL$10,0)</f>
        <v/>
      </c>
      <c r="BR26" s="548" t="n"/>
      <c r="BS26" s="122" t="n">
        <v>38.94</v>
      </c>
      <c r="BT26" s="68">
        <f>IF(BS26&gt;0,((BS26-BS25)/BS25),0)</f>
        <v/>
      </c>
      <c r="BU26" s="68">
        <f>IF(BS26&gt;0,BT26-$V26,0)</f>
        <v/>
      </c>
      <c r="BV26" s="68">
        <f>IF(BS26&gt;0,(BS26-BV$10)/BV$10,0)</f>
        <v/>
      </c>
      <c r="BW26" s="14" t="n"/>
      <c r="BX26" s="15">
        <f>IF(BS26&gt;0,(BS26-BS$10)/BS$10,0)</f>
        <v/>
      </c>
      <c r="BY26" s="548" t="n"/>
      <c r="BZ26" s="122" t="n"/>
      <c r="CA26" s="68">
        <f>IF(BZ26&gt;0,((BZ26-BZ25)/BZ25),0)</f>
        <v/>
      </c>
      <c r="CB26" s="68">
        <f>IF(BZ26&gt;0,CA26-$V26,0)</f>
        <v/>
      </c>
      <c r="CC26" s="68">
        <f>IF(BZ26&gt;0,(BZ26-CC$10)/CC$10,0)</f>
        <v/>
      </c>
      <c r="CD26" s="14" t="n"/>
      <c r="CE26" s="15">
        <f>IF(BZ26&gt;0,(BZ26-BZ$10)/BZ$10,0)</f>
        <v/>
      </c>
      <c r="CF26" s="548" t="n"/>
      <c r="CG26" s="122" t="n">
        <v>36.01</v>
      </c>
      <c r="CH26" s="68">
        <f>IF(CG26&gt;0,((CG26-CG25)/CG25),0)</f>
        <v/>
      </c>
      <c r="CI26" s="68">
        <f>IF(CG26&gt;0,CH26-$V26,0)</f>
        <v/>
      </c>
      <c r="CJ26" s="68">
        <f>IF(CG26&gt;0,(CG26-CJ$10)/CJ$10,0)</f>
        <v/>
      </c>
      <c r="CK26" s="14" t="n"/>
      <c r="CL26" s="15">
        <f>IF(CG26&gt;0,(CG26-CG$10)/CG$10,0)</f>
        <v/>
      </c>
      <c r="CM26" s="548" t="n"/>
      <c r="CN26" s="122" t="n">
        <v>34.36</v>
      </c>
      <c r="CO26" s="68">
        <f>IF(CN26&gt;0,((CN26-CN25)/CN25),0)</f>
        <v/>
      </c>
      <c r="CP26" s="68">
        <f>IF(CN26&gt;0,CO26-$V26,0)</f>
        <v/>
      </c>
      <c r="CQ26" s="68">
        <f>IF(CN26&gt;0,(CN26-CQ$10)/CQ$10,0)</f>
        <v/>
      </c>
      <c r="CR26" s="14" t="n"/>
      <c r="CS26" s="15">
        <f>IF(CN26&gt;0,(CN26-CN$10)/CN$10,0)</f>
        <v/>
      </c>
      <c r="CT26" s="548" t="n"/>
      <c r="CU26" s="122" t="n">
        <v>38.38</v>
      </c>
      <c r="CV26" s="68">
        <f>IF(CU26&gt;0,((CU26-CU25)/CU25),0)</f>
        <v/>
      </c>
      <c r="CW26" s="68">
        <f>IF(CU26&gt;0,CV26-$V26,0)</f>
        <v/>
      </c>
      <c r="CX26" s="68">
        <f>IF(CU26&gt;0,(CU26-CX$10)/CX$10,0)</f>
        <v/>
      </c>
      <c r="CY26" s="14" t="n"/>
      <c r="CZ26" s="15">
        <f>IF(CU26&gt;0,(CU26-CU$10)/CU$10,0)</f>
        <v/>
      </c>
      <c r="DA26" s="548" t="n"/>
      <c r="DB26" s="122" t="n">
        <v>21.33</v>
      </c>
      <c r="DC26" s="68">
        <f>IF(DB26&gt;0,((DB26-DB25)/DB25),0)</f>
        <v/>
      </c>
      <c r="DD26" s="68">
        <f>IF(DB26&gt;0,DC26-$V26,0)</f>
        <v/>
      </c>
      <c r="DE26" s="68">
        <f>IF(DB26&gt;0,(DB26-DE$10)/DE$10,0)</f>
        <v/>
      </c>
      <c r="DF26" s="14" t="n"/>
      <c r="DG26" s="15">
        <f>IF(DB26&gt;0,(DB26-DB$10)/DB$10,0)</f>
        <v/>
      </c>
      <c r="DH26" s="548" t="n"/>
      <c r="DI26" s="122" t="n">
        <v>44.11</v>
      </c>
      <c r="DJ26" s="68">
        <f>IF(DI26&gt;0,((DI26-DI25)/DI25),0)</f>
        <v/>
      </c>
      <c r="DK26" s="68">
        <f>IF(DI26&gt;0,DJ26-$V26,0)</f>
        <v/>
      </c>
      <c r="DL26" s="68">
        <f>IF(DI26&gt;0,(DI26-DL$10)/DL$10,0)</f>
        <v/>
      </c>
      <c r="DM26" s="14" t="n"/>
      <c r="DN26" s="15">
        <f>IF(DI26&gt;0,(DI26-DI$10)/DI$10,0)</f>
        <v/>
      </c>
      <c r="DO26" s="548" t="n"/>
      <c r="DP26" s="122" t="n">
        <v>38.08</v>
      </c>
      <c r="DQ26" s="68">
        <f>IF(DP26&gt;0,((DP26-DP25)/DP25),0)</f>
        <v/>
      </c>
      <c r="DR26" s="68">
        <f>IF(DP26&gt;0,DQ26-$V26,0)</f>
        <v/>
      </c>
      <c r="DS26" s="68" t="n"/>
      <c r="DT26" s="14" t="n"/>
      <c r="DU26" s="15">
        <f>IF(DP26&gt;0,(DP26-DP$10)/DP$10,0)</f>
        <v/>
      </c>
      <c r="DV26" s="18" t="n"/>
      <c r="DW26" s="122" t="n">
        <v>31.5</v>
      </c>
      <c r="DX26" s="68">
        <f>IF(DW26&gt;0,((DW26-DW25)/DW25),0)</f>
        <v/>
      </c>
      <c r="DY26" s="68">
        <f>IF(DW26&gt;0,DX26-$V26,0)</f>
        <v/>
      </c>
      <c r="DZ26" s="68">
        <f>IF(DW26&gt;0,(DW26-DZ$10)/DZ$10,0)</f>
        <v/>
      </c>
      <c r="EA26" s="14" t="n"/>
      <c r="EB26" s="15">
        <f>IF(DW26&gt;0,(DW26-DW$10)/DW$10,0)</f>
        <v/>
      </c>
      <c r="EC26" s="548" t="n"/>
      <c r="ED26" s="122" t="n">
        <v>35.71</v>
      </c>
      <c r="EE26" s="68">
        <f>IF(ED26&gt;0,((ED26-ED25)/ED25),0)</f>
        <v/>
      </c>
      <c r="EF26" s="68">
        <f>IF(ED26&gt;0,EE26-$V26,0)</f>
        <v/>
      </c>
      <c r="EG26" s="68">
        <f>IF(ED26&gt;0,(ED26-EG$10)/EG$10,0)</f>
        <v/>
      </c>
      <c r="EH26" s="14" t="n"/>
      <c r="EI26" s="15">
        <f>IF(ED26&gt;0,(ED26-ED$10)/ED$10,0)</f>
        <v/>
      </c>
      <c r="EJ26" s="548" t="n"/>
      <c r="EK26" s="122" t="n">
        <v>117.69</v>
      </c>
      <c r="EL26" s="68">
        <f>IF(EK26&gt;0,((EK26-EK25)/EK25),0)</f>
        <v/>
      </c>
      <c r="EM26" s="68">
        <f>IF(EK26&gt;0,EL26-$V26,0)</f>
        <v/>
      </c>
      <c r="EN26" s="68">
        <f>IF(EK26&gt;0,(EK26-EN$10)/EN$10,0)</f>
        <v/>
      </c>
      <c r="EO26" s="14" t="n"/>
      <c r="EP26" s="15">
        <f>IF(EK26&gt;0,(EK26-EK$10)/EK$10,0)</f>
        <v/>
      </c>
      <c r="ER26" s="122" t="n">
        <v>39.9</v>
      </c>
      <c r="ES26" s="68">
        <f>IF(ER26&gt;0,((ER26-ER25)/ER25),0)</f>
        <v/>
      </c>
      <c r="ET26" s="68">
        <f>IF(ER26&gt;0,ES26-$V26,0)</f>
        <v/>
      </c>
      <c r="EU26" s="68">
        <f>IF(ER26&gt;0,(ER26-EU$10)/EU$10,0)</f>
        <v/>
      </c>
      <c r="EV26" s="14" t="n"/>
      <c r="EW26" s="15">
        <f>IF(ER26&gt;0,(ER26-ER$10)/ER$10,0)</f>
        <v/>
      </c>
      <c r="EY26" s="122" t="n">
        <v>26.84</v>
      </c>
      <c r="EZ26" s="68">
        <f>IF(EY26&gt;0,((EY26-EY25)/EY25),0)</f>
        <v/>
      </c>
      <c r="FA26" s="68">
        <f>IF(EY26&gt;0,EZ26-$V26,0)</f>
        <v/>
      </c>
      <c r="FB26" s="68" t="n"/>
      <c r="FC26" s="14" t="n"/>
      <c r="FD26" s="15">
        <f>IF(EY26&gt;0,(EY26-EY$10)/EY$10,0)</f>
        <v/>
      </c>
      <c r="FF26" s="122" t="n">
        <v>59.4</v>
      </c>
      <c r="FG26" s="68">
        <f>IF(FF26&gt;0,((FF26-FF25)/FF25),0)</f>
        <v/>
      </c>
      <c r="FH26" s="68">
        <f>IF(FF26&gt;0,FG26-$V26,0)</f>
        <v/>
      </c>
      <c r="FI26" s="68">
        <f>IF(FF26&gt;0,(FF26-FI$10)/FI$10,0)</f>
        <v/>
      </c>
      <c r="FJ26" s="14" t="n"/>
      <c r="FK26" s="15">
        <f>IF(FF26&gt;0,(FF26-FF$10)/FF$10,0)</f>
        <v/>
      </c>
      <c r="FL26" s="548" t="n"/>
      <c r="FM26" s="122" t="n">
        <v>193.06</v>
      </c>
      <c r="FN26" s="68">
        <f>IF(FM26&gt;0,((FM26-FM25)/FM25),0)</f>
        <v/>
      </c>
      <c r="FO26" s="68">
        <f>IF(FM26&gt;0,FN26-$V26,0)</f>
        <v/>
      </c>
      <c r="FP26" s="68">
        <f>IF(FM26&gt;0,(FM26-FP$10)/FP$10,0)</f>
        <v/>
      </c>
      <c r="FQ26" s="14" t="n"/>
      <c r="FR26" s="15">
        <f>IF(FM26&gt;0,(FM26-FM$10)/FM$10,0)</f>
        <v/>
      </c>
      <c r="FS26" s="548" t="n"/>
      <c r="FT26" s="122" t="n">
        <v>93.70999999999999</v>
      </c>
      <c r="FU26" s="68">
        <f>IF(FT26&gt;0,((FT26-FT25)/FT25),0)</f>
        <v/>
      </c>
      <c r="FV26" s="68">
        <f>IF(FT26&gt;0,FU26-$V26,0)</f>
        <v/>
      </c>
      <c r="FW26" s="68">
        <f>IF(FT26&gt;0,(FT26-FW$10)/FW$10,0)</f>
        <v/>
      </c>
      <c r="FX26" s="14" t="n"/>
      <c r="FY26" s="15">
        <f>IF(FT26&gt;0,(FT26-FT$10)/FT$10,0)</f>
        <v/>
      </c>
      <c r="FZ26" s="548" t="n"/>
      <c r="GA26" s="122" t="n">
        <v>18.25</v>
      </c>
      <c r="GB26" s="68">
        <f>IF(GA26&gt;0,((GA26-GA25)/GA25),0)</f>
        <v/>
      </c>
      <c r="GC26" s="68">
        <f>IF(GA26&gt;0,GB26-$V26,0)</f>
        <v/>
      </c>
      <c r="GD26" s="68" t="n"/>
      <c r="GE26" s="14" t="n"/>
      <c r="GF26" s="15">
        <f>IF(GA26&gt;0,(GA26-GA$10)/GA$10,0)</f>
        <v/>
      </c>
      <c r="GG26" s="18" t="n"/>
      <c r="GH26" s="122" t="n">
        <v>19.2</v>
      </c>
      <c r="GI26" s="68">
        <f>IF(GH26&gt;0,((GH26-GH25)/GH25),0)</f>
        <v/>
      </c>
      <c r="GJ26" s="68">
        <f>IF(GH26&gt;0,GI26-$V26,0)</f>
        <v/>
      </c>
      <c r="GK26" s="68">
        <f>IF(GH26&gt;0,(GH26-GK$10)/GK$10,0)</f>
        <v/>
      </c>
      <c r="GL26" s="14" t="n"/>
      <c r="GM26" s="15">
        <f>IF(GH26&gt;0,(GH26-GH$10)/GH$10,0)</f>
        <v/>
      </c>
      <c r="GO26" s="122" t="n">
        <v>28.92</v>
      </c>
      <c r="GP26" s="68">
        <f>IF(GO26&gt;0,((GO26-GO25)/GO25),0)</f>
        <v/>
      </c>
      <c r="GQ26" s="68">
        <f>IF(GO26&gt;0,GP26-$V26,0)</f>
        <v/>
      </c>
      <c r="GR26" s="68" t="n"/>
      <c r="GS26" s="14" t="n"/>
      <c r="GT26" s="15">
        <f>IF(GO26&gt;0,(GO26-GO$10)/GO$10,0)</f>
        <v/>
      </c>
      <c r="GV26" s="122" t="n">
        <v>13.95</v>
      </c>
      <c r="GW26" s="68">
        <f>IF(GV26&gt;0,((GV26-GV25)/GV25),0)</f>
        <v/>
      </c>
      <c r="GX26" s="68">
        <f>IF(GV26&gt;0,GW26-$V26,0)</f>
        <v/>
      </c>
      <c r="GY26" s="68">
        <f>IF(GV26&gt;0,(GV26-GY$10)/GY$10,0)</f>
        <v/>
      </c>
      <c r="GZ26" s="14" t="n"/>
      <c r="HA26" s="15">
        <f>IF(GV26&gt;0,(GV26-GV$10)/GV$10,0)</f>
        <v/>
      </c>
      <c r="HD26" s="122" t="n">
        <v>397.15</v>
      </c>
      <c r="HE26" s="68">
        <f>IF(HD26&gt;0,((HD26-HD25)/HD25),0)</f>
        <v/>
      </c>
      <c r="HF26" s="68">
        <f>IF(HD26&gt;0,HE26-$V26,0)</f>
        <v/>
      </c>
      <c r="HG26" s="68">
        <f>IF(HD26&gt;0,(HD26-HG$10)/HG$10,0)</f>
        <v/>
      </c>
      <c r="HH26" s="14" t="n"/>
      <c r="HI26" s="15">
        <f>IF(HD26&gt;0,(HD26-HD$10)/HD$10,0)</f>
        <v/>
      </c>
      <c r="HK26" s="122" t="n">
        <v>33.48</v>
      </c>
      <c r="HL26" s="68">
        <f>IF(HK26&gt;0,((HK26-HK25)/HK25),0)</f>
        <v/>
      </c>
      <c r="HM26" s="68">
        <f>IF(HK26&gt;0,HL26-$V26,0)</f>
        <v/>
      </c>
      <c r="HN26" s="68">
        <f>IF(HK26&gt;0,(HK26-HN$10)/HN$10,0)</f>
        <v/>
      </c>
      <c r="HO26" s="14" t="n"/>
      <c r="HP26" s="15">
        <f>IF(HK26&gt;0,(HK26-HK$10)/HK$10,0)</f>
        <v/>
      </c>
      <c r="HR26" s="122" t="n">
        <v>110.19</v>
      </c>
      <c r="HS26" s="68">
        <f>IF(HR26&gt;0,((HR26-HR25)/HR25),0)</f>
        <v/>
      </c>
      <c r="HT26" s="68">
        <f>IF(HR26&gt;0,HS26-$V26,0)</f>
        <v/>
      </c>
      <c r="HU26" s="68">
        <f>IF(HR26&gt;0,(HR26-HU$10)/HU$10,0)</f>
        <v/>
      </c>
      <c r="HV26" s="14" t="n"/>
      <c r="HW26" s="15">
        <f>IF(HR26&gt;0,(HR26-HR$10)/HR$10,0)</f>
        <v/>
      </c>
      <c r="HY26" s="122" t="n">
        <v>118.57</v>
      </c>
      <c r="HZ26" s="68">
        <f>IF(HY26&gt;0,((HY26-HY25)/HY25),0)</f>
        <v/>
      </c>
      <c r="IA26" s="68">
        <f>IF(HY26&gt;0,HZ26-$V26,0)</f>
        <v/>
      </c>
      <c r="IB26" s="68">
        <f>IF(HY26&gt;0,(HY26-IB$10)/IB$10,0)</f>
        <v/>
      </c>
      <c r="IC26" s="14" t="n"/>
      <c r="ID26" s="15">
        <f>IF(HY26&gt;0,(HY26-HY$10)/HY$10,0)</f>
        <v/>
      </c>
      <c r="IF26" s="122" t="n">
        <v>202.13</v>
      </c>
      <c r="IG26" s="68">
        <f>IF(IF26&gt;0,((IF26-IF25)/IF25),0)</f>
        <v/>
      </c>
      <c r="IH26" s="68">
        <f>IF(IF26&gt;0,IG26-$V26,0)</f>
        <v/>
      </c>
      <c r="II26" s="68">
        <f>IF(IF26&gt;0,(IF26-II$10)/II$10,0)</f>
        <v/>
      </c>
      <c r="IJ26" s="14" t="n"/>
      <c r="IK26" s="15">
        <f>IF(IF26&gt;0,(IF26-IF$10)/IF$10,0)</f>
        <v/>
      </c>
      <c r="IM26" s="122" t="n">
        <v>201.42</v>
      </c>
      <c r="IN26" s="68">
        <f>IF(IM26&gt;0,((IM26-IM25)/IM25),0)</f>
        <v/>
      </c>
      <c r="IO26" s="68">
        <f>IF(IM26&gt;0,IN26-$V26,0)</f>
        <v/>
      </c>
      <c r="IP26" s="68">
        <f>IF(IM26&gt;0,(IM26-IP$10)/IP$10,0)</f>
        <v/>
      </c>
      <c r="IQ26" s="14" t="n"/>
      <c r="IR26" s="15">
        <f>IF(IM26&gt;0,(IM26-IM$10)/IM$10,0)</f>
        <v/>
      </c>
      <c r="IT26" s="122" t="n">
        <v>47.51</v>
      </c>
      <c r="IU26" s="68">
        <f>IF(IT26&gt;0,((IT26-IT25)/IT25),0)</f>
        <v/>
      </c>
      <c r="IV26" s="68">
        <f>IF(IT26&gt;0,IU26-$V26,0)</f>
        <v/>
      </c>
      <c r="IW26" s="68">
        <f>IF(IT26&gt;0,(IT26-IW$10)/IW$10,0)</f>
        <v/>
      </c>
      <c r="IX26" s="14" t="n"/>
      <c r="IY26" s="15">
        <f>IF(IT26&gt;0,(IT26-IT$10)/IT$10,0)</f>
        <v/>
      </c>
      <c r="JA26" s="122" t="n">
        <v>659.88</v>
      </c>
      <c r="JB26" s="68">
        <f>IF(JA26&gt;0,((JA26-JA25)/JA25),0)</f>
        <v/>
      </c>
      <c r="JC26" s="68">
        <f>IF(JA26&gt;0,JB26-$V26,0)</f>
        <v/>
      </c>
      <c r="JD26" s="68">
        <f>IF(JA26&gt;0,(JA26-JD$10)/JD$10,0)</f>
        <v/>
      </c>
      <c r="JE26" s="14" t="n"/>
      <c r="JF26" s="15">
        <f>IF(JA26&gt;0,(JA26-JA$10)/JA$10,0)</f>
        <v/>
      </c>
      <c r="JH26" s="122" t="n">
        <v>434.57</v>
      </c>
      <c r="JI26" s="68">
        <f>IF(JH26&gt;0,((JH26-JH25)/JH25),0)</f>
        <v/>
      </c>
      <c r="JJ26" s="68">
        <f>IF(JH26&gt;0,JI26-$V26,0)</f>
        <v/>
      </c>
      <c r="JK26" s="68">
        <f>IF(JH26&gt;0,(JH26-JK$10)/JK$10,0)</f>
        <v/>
      </c>
      <c r="JL26" s="14" t="n"/>
      <c r="JM26" s="15">
        <f>IF(JH26&gt;0,(JH26-JH$10)/JH$10,0)</f>
        <v/>
      </c>
      <c r="JO26" s="122" t="n">
        <v>11.63</v>
      </c>
      <c r="JP26" s="68">
        <f>IF(JO26&gt;0,((JO26-JO25)/JO25),0)</f>
        <v/>
      </c>
      <c r="JQ26" s="68">
        <f>IF(JO26&gt;0,JP26-$V26,0)</f>
        <v/>
      </c>
      <c r="JR26" s="68">
        <f>IF(JO26&gt;0,(JO26-JR$10)/JR$10,0)</f>
        <v/>
      </c>
      <c r="JS26" s="14" t="n"/>
      <c r="JT26" s="15">
        <f>IF(JO26&gt;0,(JO26-JO$10)/JO$10,0)</f>
        <v/>
      </c>
      <c r="JV26" s="122" t="n">
        <v>1.73</v>
      </c>
      <c r="JW26" s="68">
        <f>IF(JV26&gt;0,((JV26-JV25)/JV25),0)</f>
        <v/>
      </c>
      <c r="JX26" s="68">
        <f>IF(JV26&gt;0,JW26-$V26,0)</f>
        <v/>
      </c>
      <c r="JY26" s="68">
        <f>IF(JV26&gt;0,(JV26-JY$10)/JY$10,0)</f>
        <v/>
      </c>
      <c r="JZ26" s="14" t="n"/>
      <c r="KA26" s="15">
        <f>IF(JV26&gt;0,(JV26-JV$10)/JV$10,0)</f>
        <v/>
      </c>
      <c r="KC26" s="122" t="n">
        <v>22.69</v>
      </c>
      <c r="KD26" s="68">
        <f>IF(KC26&gt;0,((KC26-KC25)/KC25),0)</f>
        <v/>
      </c>
      <c r="KE26" s="68">
        <f>IF(KC26&gt;0,KD26-$V26,0)</f>
        <v/>
      </c>
      <c r="KF26" s="68">
        <f>IF(KC26&gt;0,(KC26-KF$10)/KF$10,0)</f>
        <v/>
      </c>
      <c r="KG26" s="14" t="n"/>
      <c r="KH26" s="15">
        <f>IF(KC26&gt;0,(KC26-KC$10)/KC$10,0)</f>
        <v/>
      </c>
      <c r="KI26" s="18" t="n"/>
      <c r="KJ26" s="122" t="n">
        <v>55.6</v>
      </c>
      <c r="KK26" s="68">
        <f>IF(KJ26&gt;0,((KJ26-KJ25)/KJ25),0)</f>
        <v/>
      </c>
      <c r="KL26" s="68">
        <f>IF(KJ26&gt;0,KK26-$V26,0)</f>
        <v/>
      </c>
      <c r="KM26" s="68">
        <f>IF(KJ26&gt;0,(KJ26-KM$10)/KM$10,0)</f>
        <v/>
      </c>
      <c r="KN26" s="14" t="n"/>
      <c r="KO26" s="15">
        <f>IF(KJ26&gt;0,(KJ26-KJ$10)/KJ$10,0)</f>
        <v/>
      </c>
      <c r="KQ26" s="122" t="n">
        <v>1.22</v>
      </c>
      <c r="KR26" s="68">
        <f>IF(KQ26&gt;0,((KQ26-KQ25)/KQ25),0)</f>
        <v/>
      </c>
      <c r="KS26" s="68">
        <f>IF(KQ26&gt;0,KR26-$V26,0)</f>
        <v/>
      </c>
      <c r="KT26" s="68">
        <f>IF(KQ26&gt;0,(KQ26-KT$10)/KT$10,0)</f>
        <v/>
      </c>
      <c r="KU26" s="14" t="n"/>
      <c r="KV26" s="15">
        <f>IF(KQ26&gt;0,(KQ26-KQ$10)/KQ$10,0)</f>
        <v/>
      </c>
      <c r="KW26" s="18" t="n"/>
      <c r="KX26" s="122" t="n">
        <v>27.74</v>
      </c>
      <c r="KY26" s="68">
        <f>IF(KX26&gt;0,((KX26-KX25)/KX25),0)</f>
        <v/>
      </c>
      <c r="KZ26" s="68">
        <f>IF(KX26&gt;0,KY26-$V26,0)</f>
        <v/>
      </c>
      <c r="LA26" s="68">
        <f>IF(KX26&gt;0,(KX26-LA$10)/LA$10,0)</f>
        <v/>
      </c>
      <c r="LB26" s="14" t="n"/>
      <c r="LC26" s="15">
        <f>IF(KX26&gt;0,(KX26-KX$10)/KX$10,0)</f>
        <v/>
      </c>
      <c r="LD26" s="18" t="n"/>
      <c r="LE26" s="122" t="n">
        <v>48.47</v>
      </c>
      <c r="LF26" s="68">
        <f>IF(LE26&gt;0,((LE26-LE25)/LE25),0)</f>
        <v/>
      </c>
      <c r="LG26" s="68">
        <f>IF(LE26&gt;0,LF26-$V26,0)</f>
        <v/>
      </c>
      <c r="LH26" s="68">
        <f>IF(LE26&gt;0,(LE26-LH$10)/LH$10,0)</f>
        <v/>
      </c>
      <c r="LI26" s="14" t="n"/>
      <c r="LJ26" s="15">
        <f>IF(LE26&gt;0,(LE26-LE$10)/LE$10,0)</f>
        <v/>
      </c>
      <c r="LL26" s="122" t="n">
        <v>89.47</v>
      </c>
      <c r="LM26" s="68">
        <f>IF(LL26&gt;0,((LL26-LL25)/LL25),0)</f>
        <v/>
      </c>
      <c r="LN26" s="68">
        <f>IF(LL26&gt;0,LM26-$V26,0)</f>
        <v/>
      </c>
      <c r="LO26" s="68">
        <f>IF(LL26&gt;0,(LL26-LO$10)/LO$10,0)</f>
        <v/>
      </c>
      <c r="LP26" s="14" t="n"/>
      <c r="LQ26" s="15">
        <f>IF(LL26&gt;0,(LL26-LL$10)/LL$10,0)</f>
        <v/>
      </c>
      <c r="LS26" s="122" t="n">
        <v>10.59</v>
      </c>
      <c r="LT26" s="68">
        <f>IF(LS26&gt;0,((LS26-LS25)/LS25),0)</f>
        <v/>
      </c>
      <c r="LU26" s="68">
        <f>IF(LS26&gt;0,LT26-$V26,0)</f>
        <v/>
      </c>
      <c r="LV26" s="68" t="n"/>
      <c r="LW26" s="14" t="n"/>
      <c r="LX26" s="15">
        <f>IF(LS26&gt;0,(LS26-LS$10)/LS$10,0)</f>
        <v/>
      </c>
      <c r="LZ26" s="122" t="n">
        <v>13.57</v>
      </c>
      <c r="MA26" s="68">
        <f>IF(LZ26&gt;0,((LZ26-LZ25)/LZ25),0)</f>
        <v/>
      </c>
      <c r="MB26" s="68">
        <f>IF(LZ26&gt;0,MA26-$V26,0)</f>
        <v/>
      </c>
      <c r="MC26" s="68">
        <f>IF(LZ26&gt;0,(LZ26-MC$10)/MC$10,0)</f>
        <v/>
      </c>
      <c r="MD26" s="14" t="n"/>
      <c r="ME26" s="15">
        <f>IF(LZ26&gt;0,(LZ26-LZ$10)/LZ$10,0)</f>
        <v/>
      </c>
      <c r="MG26" s="122" t="n">
        <v>31.11</v>
      </c>
      <c r="MH26" s="68">
        <f>IF(MG26&gt;0,((MG26-MG25)/MG25),0)</f>
        <v/>
      </c>
      <c r="MI26" s="68">
        <f>IF(MG26&gt;0,MH26-$V26,0)</f>
        <v/>
      </c>
      <c r="MJ26" s="68">
        <f>IF(MG26&gt;0,(MG26-MJ$10)/MJ$10,0)</f>
        <v/>
      </c>
      <c r="MK26" s="14" t="n"/>
      <c r="ML26" s="15">
        <f>IF(MG26&gt;0,(MG26-MG$10)/MG$10,0)</f>
        <v/>
      </c>
      <c r="MN26" s="122" t="n">
        <v>111.37</v>
      </c>
      <c r="MO26" s="68">
        <f>IF(MN26&gt;0,((MN26-MN25)/MN25),0)</f>
        <v/>
      </c>
      <c r="MP26" s="68">
        <f>IF(MN26&gt;0,MO26-$V26,0)</f>
        <v/>
      </c>
      <c r="MQ26" s="68">
        <f>IF(MN26&gt;0,(MN26-MQ$10)/MQ$10,0)</f>
        <v/>
      </c>
      <c r="MR26" s="14" t="n"/>
      <c r="MS26" s="15">
        <f>IF(MN26&gt;0,(MN26-MN$10)/MN$10,0)</f>
        <v/>
      </c>
      <c r="MU26" s="122" t="n">
        <v>11.44</v>
      </c>
      <c r="MV26" s="68">
        <f>IF(MU26&gt;0,((MU26-MU25)/MU25),0)</f>
        <v/>
      </c>
      <c r="MW26" s="68">
        <f>IF(MU26&gt;0,MV26-$V26,0)</f>
        <v/>
      </c>
      <c r="MX26" s="68">
        <f>IF(MU26&gt;0,(MU26-MX$10)/MX$10,0)</f>
        <v/>
      </c>
      <c r="MY26" s="14" t="n"/>
      <c r="MZ26" s="15">
        <f>IF(MU26&gt;0,(MU26-MU$10)/MU$10,0)</f>
        <v/>
      </c>
      <c r="NB26" s="122" t="n">
        <v>194.48</v>
      </c>
      <c r="NC26" s="68">
        <f>IF(NB26&gt;0,((NB26-NB25)/NB25),0)</f>
        <v/>
      </c>
      <c r="ND26" s="68">
        <f>IF(NB26&gt;0,NC26-$V26,0)</f>
        <v/>
      </c>
      <c r="NE26" s="68">
        <f>IF(NB26&gt;0,(NB26-NE$10)/NE$10,0)</f>
        <v/>
      </c>
      <c r="NF26" s="14" t="n"/>
      <c r="NG26" s="15">
        <f>IF(NB26&gt;0,(NB26-NB$10)/NB$10,0)</f>
        <v/>
      </c>
      <c r="NI26" s="122" t="n">
        <v>5.32</v>
      </c>
      <c r="NJ26" s="68">
        <f>IF(NI26&gt;0,((NI26-NI25)/NI25),0)</f>
        <v/>
      </c>
      <c r="NK26" s="68">
        <f>IF(NI26&gt;0,NJ26-$V26,0)</f>
        <v/>
      </c>
      <c r="NL26" s="68">
        <f>IF(NI26&gt;0,(NI26-NL$10)/NL$10,0)</f>
        <v/>
      </c>
      <c r="NM26" s="14" t="n"/>
      <c r="NN26" s="15">
        <f>IF(NI26&gt;0,(NI26-NI$10)/NI$10,0)</f>
        <v/>
      </c>
      <c r="NP26" s="122" t="n">
        <v>329.99</v>
      </c>
      <c r="NQ26" s="68">
        <f>IF(NP26&gt;0,((NP26-NP25)/NP25),0)</f>
        <v/>
      </c>
      <c r="NR26" s="68">
        <f>IF(NP26&gt;0,NQ26-$V26,0)</f>
        <v/>
      </c>
      <c r="NS26" s="68">
        <f>IF(NP26&gt;0,(NP26-NS$10)/NS$10,0)</f>
        <v/>
      </c>
      <c r="NT26" s="14" t="n"/>
      <c r="NU26" s="15">
        <f>IF(NP26&gt;0,(NP26-NP$10)/NP$10,0)</f>
        <v/>
      </c>
      <c r="NW26" s="122" t="n">
        <v>191.81</v>
      </c>
      <c r="NX26" s="68">
        <f>IF(NW26&gt;0,((NW26-NW25)/NW25),0)</f>
        <v/>
      </c>
      <c r="NY26" s="68">
        <f>IF(NW26&gt;0,NX26-$V26,0)</f>
        <v/>
      </c>
      <c r="NZ26" s="68">
        <f>IF(NW26&gt;0,(NW26-NZ$10)/NZ$10,0)</f>
        <v/>
      </c>
      <c r="OA26" s="14" t="n"/>
      <c r="OB26" s="15">
        <f>IF(NW26&gt;0,(NW26-NW$10)/NW$10,0)</f>
        <v/>
      </c>
      <c r="OD26" s="122" t="n">
        <v>1.55</v>
      </c>
      <c r="OE26" s="68">
        <f>IF(OD26&gt;0,((OD26-OD25)/OD25),0)</f>
        <v/>
      </c>
      <c r="OF26" s="68">
        <f>IF(OD26&gt;0,OE26-$V26,0)</f>
        <v/>
      </c>
      <c r="OG26" s="68">
        <f>IF(OD26&gt;0,(OD26-OG$10)/OG$10,0)</f>
        <v/>
      </c>
      <c r="OH26" s="14" t="n"/>
      <c r="OI26" s="15">
        <f>IF(OD26&gt;0,(OD26-OD$10)/OD$10,0)</f>
        <v/>
      </c>
      <c r="OK26" s="122" t="n">
        <v>77.92</v>
      </c>
      <c r="OL26" s="68">
        <f>IF(OK26&gt;0,((OK26-OK25)/OK25),0)</f>
        <v/>
      </c>
      <c r="OM26" s="68">
        <f>IF(OK26&gt;0,OL26-$V26,0)</f>
        <v/>
      </c>
      <c r="ON26" s="68">
        <f>IF(OK26&gt;0,(OK26-ON$10)/ON$10,0)</f>
        <v/>
      </c>
      <c r="OO26" s="14" t="n"/>
      <c r="OP26" s="15">
        <f>IF(OK26&gt;0,(OK26-OK$10)/OK$10,0)</f>
        <v/>
      </c>
      <c r="OR26" s="122" t="n">
        <v>1.45</v>
      </c>
      <c r="OS26" s="68">
        <f>IF(OR26&gt;0,((OR26-OR25)/OR25),0)</f>
        <v/>
      </c>
      <c r="OT26" s="68">
        <f>IF(OR26&gt;0,OS26-$V26,0)</f>
        <v/>
      </c>
      <c r="OU26" s="68">
        <f>IF(OR26&gt;0,(OR26-OU$10)/OU$10,0)</f>
        <v/>
      </c>
      <c r="OV26" s="14" t="n"/>
      <c r="OW26" s="15">
        <f>IF(OR26&gt;0,(OR26-OR$10)/OR$10,0)</f>
        <v/>
      </c>
      <c r="OY26" s="122" t="n">
        <v>123.79</v>
      </c>
      <c r="OZ26" s="68">
        <f>IF(OY26&gt;0,((OY26-OY25)/OY25),0)</f>
        <v/>
      </c>
      <c r="PA26" s="68">
        <f>IF(OY26&gt;0,OZ26-$V26,0)</f>
        <v/>
      </c>
      <c r="PB26" s="68">
        <f>IF(OY26&gt;0,(OY26-PB$10)/PB$10,0)</f>
        <v/>
      </c>
      <c r="PC26" s="14" t="n"/>
      <c r="PD26" s="15">
        <f>IF(OY26&gt;0,(OY26-OY$10)/OY$10,0)</f>
        <v/>
      </c>
      <c r="PE26" s="18" t="n"/>
      <c r="PF26" s="122" t="n">
        <v>221.08</v>
      </c>
      <c r="PG26" s="68">
        <f>IF(PF26&gt;0,((PF26-PF25)/PF25),0)</f>
        <v/>
      </c>
      <c r="PH26" s="68">
        <f>IF(PF26&gt;0,PG26-$V26,0)</f>
        <v/>
      </c>
      <c r="PI26" s="68">
        <f>IF(PF26&gt;0,(PF26-PI$10)/PI$10,0)</f>
        <v/>
      </c>
      <c r="PJ26" s="14" t="n"/>
      <c r="PK26" s="15">
        <f>IF(PF26&gt;0,(PF26-PF$10)/PF$10,0)</f>
        <v/>
      </c>
      <c r="PM26" s="122" t="n"/>
      <c r="PN26" s="68">
        <f>IF(PM26&gt;0,((PM26-PM25)/PM25),0)</f>
        <v/>
      </c>
      <c r="PO26" s="68">
        <f>PN26-$V26</f>
        <v/>
      </c>
      <c r="PP26" s="68">
        <f>IF(PM26&gt;0,(PM26-PP$10)/PP$10,0)</f>
        <v/>
      </c>
      <c r="PQ26" s="14" t="n"/>
      <c r="PR26" s="15">
        <f>IF(PM26&gt;0,(PM26-PM$10)/PM$10,0)</f>
        <v/>
      </c>
      <c r="PT26" s="122" t="n">
        <v>5.17</v>
      </c>
      <c r="PU26" s="68">
        <f>IF(PT26&gt;0,((PT26-PT25)/PT25),0)</f>
        <v/>
      </c>
      <c r="PV26" s="68">
        <f>IF(PT26&gt;0,PU26-$V26,0)</f>
        <v/>
      </c>
      <c r="PW26" s="68">
        <f>IF(PT26&gt;0,(PT26-PW$10)/PW$10,0)</f>
        <v/>
      </c>
      <c r="PX26" s="14" t="n"/>
      <c r="PY26" s="15">
        <f>IF(PT26&gt;0,(PT26-PT$10)/PT$10,0)</f>
        <v/>
      </c>
      <c r="QA26" s="122" t="n">
        <v>176.18</v>
      </c>
      <c r="QB26" s="68">
        <f>IF(QA26&gt;0,((QA26-QA25)/QA25),0)</f>
        <v/>
      </c>
      <c r="QC26" s="68">
        <f>IF(QA26&gt;0,QB26-$V26,0)</f>
        <v/>
      </c>
      <c r="QD26" s="68">
        <f>IF(QA26&gt;0,(QA26-QD$10)/QD$10,0)</f>
        <v/>
      </c>
      <c r="QE26" s="14" t="n"/>
      <c r="QF26" s="15">
        <f>IF(QA26&gt;0,(QA26-QA$10)/QA$10,0)</f>
        <v/>
      </c>
      <c r="QH26" s="122" t="n">
        <v>1.19</v>
      </c>
      <c r="QI26" s="68">
        <f>IF(QH26&gt;0,((QH26-QH25)/QH25),0)</f>
        <v/>
      </c>
      <c r="QJ26" s="68">
        <f>IF(QH26&gt;0,QI26-$V26,0)</f>
        <v/>
      </c>
      <c r="QK26" s="68">
        <f>IF(QH26&gt;0,(QH26-QK$10)/QK$10,0)</f>
        <v/>
      </c>
      <c r="QL26" s="14" t="n"/>
      <c r="QM26" s="15">
        <f>IF(QH26&gt;0,(QH26-QH$10)/QH$10,0)</f>
        <v/>
      </c>
      <c r="QO26" s="122" t="n">
        <v>12.18</v>
      </c>
      <c r="QP26" s="68">
        <f>IF(QO26&gt;0,((QO26-QO25)/QO25),0)</f>
        <v/>
      </c>
      <c r="QQ26" s="68">
        <f>IF(QO26&gt;0,QP26-$V26,0)</f>
        <v/>
      </c>
      <c r="QR26" s="68">
        <f>IF(QO26&gt;0,(QO26-QR$10)/QR$10,0)</f>
        <v/>
      </c>
      <c r="QS26" s="14" t="n"/>
      <c r="QT26" s="15">
        <f>IF(QO26&gt;0,(QO26-QO$10)/QO$10,0)</f>
        <v/>
      </c>
      <c r="QV26" s="122" t="n">
        <v>2.345</v>
      </c>
      <c r="QW26" s="68">
        <f>IF(QV26&gt;0,((QV26-QV25)/QV25),0)</f>
        <v/>
      </c>
      <c r="QX26" s="68">
        <f>IF(QV26&gt;0,QW26-$V26,0)</f>
        <v/>
      </c>
      <c r="QY26" s="68">
        <f>IF(QV26&gt;0,(QV26-QY$10)/QY$10,0)</f>
        <v/>
      </c>
      <c r="QZ26" s="14" t="n"/>
      <c r="RA26" s="15">
        <f>IF(QV26&gt;0,(QV26-QV$10)/QV$10,0)</f>
        <v/>
      </c>
      <c r="RC26" s="122" t="n">
        <v>23.84</v>
      </c>
      <c r="RD26" s="68">
        <f>IF(RC26&gt;0,((RC26-RC25)/RC25),0)</f>
        <v/>
      </c>
      <c r="RE26" s="68">
        <f>IF(RC26&gt;0,RD26-$V26,0)</f>
        <v/>
      </c>
      <c r="RF26" s="68">
        <f>IF(RC26&gt;0,(RC26-RF$10)/RF$10,0)</f>
        <v/>
      </c>
      <c r="RG26" s="14" t="n"/>
      <c r="RH26" s="15">
        <f>IF(RC26&gt;0,(RC26-RC$10)/RC$10,0)</f>
        <v/>
      </c>
      <c r="RJ26" s="122" t="n">
        <v>191.56</v>
      </c>
      <c r="RK26" s="68">
        <f>IF(RJ26&gt;0,((RJ26-RJ25)/RJ25),0)</f>
        <v/>
      </c>
      <c r="RL26" s="68">
        <f>RK26-$V26</f>
        <v/>
      </c>
      <c r="RM26" s="68">
        <f>IF(RJ26&gt;0,(RJ26-RM$10)/RM$10,0)</f>
        <v/>
      </c>
      <c r="RN26" s="14" t="n"/>
      <c r="RO26" s="15">
        <f>IF(RJ26&gt;0,(RJ26-RJ$10)/RJ$10,0)</f>
        <v/>
      </c>
      <c r="RQ26" s="122" t="n">
        <v>18.35</v>
      </c>
      <c r="RR26" s="68">
        <f>IF(RQ26&gt;0,((RQ26-RQ25)/RQ25),0)</f>
        <v/>
      </c>
      <c r="RS26" s="68">
        <f>RR26-$V26</f>
        <v/>
      </c>
      <c r="RT26" s="68">
        <f>IF(RQ26&gt;0,(RQ26-RT$10)/RT$10,0)</f>
        <v/>
      </c>
      <c r="RU26" s="14" t="n"/>
      <c r="RV26" s="15">
        <f>IF(RQ26&gt;0,(RQ26-RQ$10)/RQ$10,0)</f>
        <v/>
      </c>
      <c r="RX26" s="122" t="n">
        <v>75.44</v>
      </c>
      <c r="RY26" s="68">
        <f>IF(RX26&gt;0,((RX26-RX25)/RX25),0)</f>
        <v/>
      </c>
      <c r="RZ26" s="68">
        <f>RY26-$V26</f>
        <v/>
      </c>
      <c r="SA26" s="68">
        <f>IF(RX26&gt;0,(RX26-SA$10)/SA$10,0)</f>
        <v/>
      </c>
      <c r="SB26" s="14" t="n"/>
      <c r="SC26" s="15">
        <f>IF(RX26&gt;0,(RX26-RX$10)/RX$10,0)</f>
        <v/>
      </c>
      <c r="SE26" s="122" t="n">
        <v>12.45</v>
      </c>
      <c r="SF26" s="68">
        <f>IF(SE26&gt;0,((SE26-SE25)/SE25),0)</f>
        <v/>
      </c>
      <c r="SG26" s="68">
        <f>SF26-$V26</f>
        <v/>
      </c>
      <c r="SH26" s="68">
        <f>IF(SE26&gt;0,(SE26-SH$10)/SH$10,0)</f>
        <v/>
      </c>
      <c r="SI26" s="14" t="n"/>
      <c r="SJ26" s="15">
        <f>IF(SE26&gt;0,(SE26-SE$10)/SE$10,0)</f>
        <v/>
      </c>
      <c r="SL26" s="122" t="n">
        <v>0.695</v>
      </c>
      <c r="SM26" s="68">
        <f>IF(SL26&gt;0,((SL26-SL25)/SL25),0)</f>
        <v/>
      </c>
      <c r="SN26" s="68">
        <f>SM26-$V26</f>
        <v/>
      </c>
      <c r="SO26" s="68">
        <f>IF(SL26&gt;0,(SL26-SO$10)/SO$10,0)</f>
        <v/>
      </c>
      <c r="SP26" s="14" t="n"/>
      <c r="SQ26" s="15">
        <f>IF(SL26&gt;0,(SL26-SL$10)/SL$10,0)</f>
        <v/>
      </c>
      <c r="SS26" s="122" t="n">
        <v>5.58</v>
      </c>
      <c r="ST26" s="68">
        <f>IF(SS26&gt;0,((SS26-SS25)/SS25),0)</f>
        <v/>
      </c>
      <c r="SU26" s="68">
        <f>ST26-$V26</f>
        <v/>
      </c>
      <c r="SV26" s="68">
        <f>IF(SS26&gt;0,(SS26-SV$10)/SV$10,0)</f>
        <v/>
      </c>
      <c r="SW26" s="14" t="n"/>
      <c r="SX26" s="15">
        <f>IF(SS26&gt;0,(SS26-SS$10)/SS$10,0)</f>
        <v/>
      </c>
      <c r="SZ26" s="122" t="n">
        <v>21.52</v>
      </c>
      <c r="TA26" s="68">
        <f>IF(SZ26&gt;0,((SZ26-SZ25)/SZ25),0)</f>
        <v/>
      </c>
      <c r="TB26" s="68">
        <f>TA26-$V26</f>
        <v/>
      </c>
      <c r="TC26" s="68">
        <f>IF(SZ26&gt;0,(SZ26-TC$10)/TC$10,0)</f>
        <v/>
      </c>
      <c r="TD26" s="14" t="n"/>
      <c r="TE26" s="15">
        <f>IF(SZ26&gt;0,(SZ26-SZ$10)/SZ$10,0)</f>
        <v/>
      </c>
      <c r="TG26" s="122" t="n">
        <v>0.184</v>
      </c>
      <c r="TH26" s="68">
        <f>IF(TG26&gt;0,((TG26-TG25)/TG25),0)</f>
        <v/>
      </c>
      <c r="TI26" s="68">
        <f>TH26-$V26</f>
        <v/>
      </c>
      <c r="TJ26" s="68">
        <f>IF(TG26&gt;0,(TG26-TJ$10)/TJ$10,0)</f>
        <v/>
      </c>
      <c r="TK26" s="14" t="n"/>
      <c r="TL26" s="15">
        <f>IF(TG26&gt;0,(TG26-TG$10)/TG$10,0)</f>
        <v/>
      </c>
      <c r="TN26" s="122" t="n">
        <v>31.91</v>
      </c>
      <c r="TO26" s="68">
        <f>IF(TN26&gt;0,((TN26-TN25)/TN25),0)</f>
        <v/>
      </c>
      <c r="TP26" s="68">
        <f>TO26-$V26</f>
        <v/>
      </c>
      <c r="TQ26" s="68">
        <f>IF(TN26&gt;0,(TN26-TQ$10)/TQ$10,0)</f>
        <v/>
      </c>
      <c r="TR26" s="14" t="n"/>
      <c r="TS26" s="15">
        <f>IF(TN26&gt;0,(TN26-TN$10)/TN$10,0)</f>
        <v/>
      </c>
      <c r="TU26" s="122" t="n">
        <v>1.95</v>
      </c>
      <c r="TV26" s="68">
        <f>IF(TU26&gt;0,((TU26-TU25)/TU25),0)</f>
        <v/>
      </c>
      <c r="TW26" s="68">
        <f>TV26-$V26</f>
        <v/>
      </c>
      <c r="TX26" s="68">
        <f>IF(TU26&gt;0,(TU26-TX$10)/TX$10,0)</f>
        <v/>
      </c>
      <c r="TY26" s="14" t="n"/>
      <c r="TZ26" s="15">
        <f>IF(TU26&gt;0,(TU26-TU$10)/TU$10,0)</f>
        <v/>
      </c>
      <c r="UB26" s="122" t="n"/>
      <c r="UC26" s="68">
        <f>IF(UB26&gt;0,((UB26-UB25)/UB25),0)</f>
        <v/>
      </c>
      <c r="UD26" s="68">
        <f>UC26-$V26</f>
        <v/>
      </c>
      <c r="UE26" s="68">
        <f>IF(UB26&gt;0,(UB26-UE$10)/UE$10,0)</f>
        <v/>
      </c>
      <c r="UF26" s="14" t="n"/>
      <c r="UG26" s="15">
        <f>IF(UB26&gt;0,(UB26-UB$10)/UB$10,0)</f>
        <v/>
      </c>
      <c r="UI26" s="122" t="n"/>
      <c r="UJ26" s="68">
        <f>IF(UI26&gt;0,((UI26-UI25)/UI25),0)</f>
        <v/>
      </c>
      <c r="UK26" s="68">
        <f>UJ26-$V26</f>
        <v/>
      </c>
      <c r="UL26" s="68">
        <f>IF(UI26&gt;0,(UI26-UL$10)/UL$10,0)</f>
        <v/>
      </c>
      <c r="UM26" s="14" t="n"/>
      <c r="UN26" s="15">
        <f>IF(UI26&gt;0,(UI26-UI$10)/UI$10,0)</f>
        <v/>
      </c>
      <c r="UP26" s="122" t="n"/>
      <c r="UQ26" s="68">
        <f>IF(UP26&gt;0,((UP26-UP25)/UP25),0)</f>
        <v/>
      </c>
      <c r="UR26" s="68">
        <f>UQ26-$V26</f>
        <v/>
      </c>
      <c r="US26" s="68">
        <f>IF(UP26&gt;0,(UP26-US$10)/US$10,0)</f>
        <v/>
      </c>
      <c r="UT26" s="14" t="n"/>
      <c r="UU26" s="15">
        <f>IF(UP26&gt;0,(UP26-UP$10)/UP$10,0)</f>
        <v/>
      </c>
      <c r="UW26" s="122" t="n"/>
      <c r="UX26" s="68">
        <f>IF(UW26&gt;0,((UW26-UW25)/UW25),0)</f>
        <v/>
      </c>
      <c r="UY26" s="68">
        <f>UX26-$V26</f>
        <v/>
      </c>
      <c r="UZ26" s="68">
        <f>IF(UW26&gt;0,(UW26-UZ$10)/UZ$10,0)</f>
        <v/>
      </c>
      <c r="VA26" s="14" t="n"/>
      <c r="VB26" s="15">
        <f>IF(UW26&gt;0,(UW26-UW$10)/UW$10,0)</f>
        <v/>
      </c>
      <c r="VD26" s="122" t="n"/>
      <c r="VE26" s="68">
        <f>IF(VD26&gt;0,((VD26-VD25)/VD25),0)</f>
        <v/>
      </c>
      <c r="VF26" s="68">
        <f>VE26-$V26</f>
        <v/>
      </c>
      <c r="VG26" s="68">
        <f>IF(VD26&gt;0,(VD26-VG$10)/VG$10,0)</f>
        <v/>
      </c>
      <c r="VH26" s="14" t="n"/>
      <c r="VI26" s="15">
        <f>IF(VD26&gt;0,(VD26-VD$10)/VD$10,0)</f>
        <v/>
      </c>
      <c r="VM26" s="21">
        <f>IF($C26&gt;0,(($IK$5*IG26)+($GT$5*GP26)+($JM$5*JI26)+($JF$5*JB26)+($IY$5*IU26)+($IR$5*IN26)+($ID$5*HZ26)+($HW$5*HS26)+($HP$5*HL26)+($HI$5*HE26)+($GF$5*GB26)+($FY$5*FU26)+($FR$5*FN26)+($FK$5*FG26)+($FD$5*EZ26)+($EW$5*ES26)+($EP$5*EL26)+($EI$5*EE26)+($EB$5*DX26)+($DU$5*DQ26)+($DN$5*DJ26)+($DG$5*DC26)+($CZ$5*CV26)+($CS$5*CO26)+($CL$5*CH26)+($CE$5*CA26)+($BX$5*BT26)+($BQ$5*BM26)+($BJ$5*BF26)+($BC$5*AY26)+($AV$5*AR26)+($AO$5*AK26)+($AH$5*AD26)+($JT$5*JP26)+($KA$5*JW26)+($KO$5*KK26)+($PR$5*PN26)+($GM$5*GI26)+($HA$5*GW26)+($KV$5*KR26)+($KH$5*KD26)+($LC$5*KY26)+($MS$5*MO26)+($ML$5*MH26)+($ME$5*MA26)+($LX$5*LT26)+($LQ$5*LM26)+($LJ$5*LF26)+(MV26*$MZ$5)+(NC26*$NG$5)+(NJ26*$NN$5)+($OI$5*OE26)+($NU$5*NQ26)+($OB$5*NX26)+($PK$5*PG26)+($OP$5*OL26)+($OW$5*OS26)+($PD$5*OZ26)+(PU26*$PY$5)+(QB26*$QF$5)+(QI26*$QM$5)+(QP26*$QT$5)+(QW26*$RA$5)+(RD26*$RH$5)+(RK26*$RO$5)+(RR26*$RV$5)+(RY26*$SC$5)+(SF26*$SJ$5)+(SM26*$SQ$5)+(ST26*$SX$5)+(TA26*$TE$5))+(TH26*$TL$5)+(TO26*$TS$5))/$VM$5</f>
        <v/>
      </c>
      <c r="VN26" s="538" t="n"/>
      <c r="VO26" s="21">
        <f>IF($C26&gt;0,(($IK$5*II26)+($GT$5*GR26)+($JM$5*JK26)+($JF$5*JD26)+($IY$5*IW26)+($IR$5*IP26)+($ID$5*IB26)+($HW$5*HU26)+($HP$5*HN26)+($HI$5*HG26)+($GF$5*GD26)+($FY$5*FW26)+($FR$5*FP26)+($FK$5*FI26)+($FD$5*FB26)+($EW$5*EU26)+($EP$5*EN26)+($EI$5*EG26)+($EB$5*DZ26)+($DU$5*DS26)+($DN$5*DL26)+($DG$5*DE26)+($CZ$5*CX26)+($CS$5*CQ26)+($CL$5*CJ26)+($CE$5*CC26)+($BX$5*BV26)+($BQ$5*BO26)+($BJ$5*BH26)+($BC$5*BA26)+($AV$5*AT26)+($AO$5*AM26)+($AH$5*AF26)+($KO$5*KM26)+($KH$5*KF26)+($KA$5*JY26)+($JT$5*JR26)+($PR$5*PP26)+($GM$5*GK26)+($HA$5*GY26)+($KV$5*KT26)+($LC$5*LA26)+($MS$5*MQ26)+($ML$5*MJ26)+($ME$5*MC26)+($LX$5*LV26)+($LQ$5*LO26)+($LJ$5*LH26)+(MX26*$MZ$5)+(NE26*$NG$5)+(NL26*$NN$5)+($OI$5*OG26)+($NU$5*NS26)+($OB$5*NZ26)+($PD$5*PB26)+($OW$5*OU26)+($OP$5*ON26)+($PK$5*PI26)+($PY$5*PW26)+($QF$5*QD26)+($QM$5*QK26)+($QT$5*QR26)+($RA$5*QY26)+($RH$5*RF26)+($RO$5*RM26)+(RT26*$RV$5)+(SA26*$SC$5)+(SH26*$SJ$5)+(SO26*$SQ$5)+(SV26*$SX$5)+(TC26*$TE$5)+(TJ26*$TL$5)+(TQ26*$TS$5))/$VM$5,0)</f>
        <v/>
      </c>
      <c r="VP26" s="14" t="n"/>
      <c r="VQ26" s="21">
        <f>IF($C26&gt;0,(($IK$5*IK26)+($GT$5*GT26)+($JM$5*JM26)+($JF$5*JF26)+($IY$5*IY26)+($IR$5*IR26)+($ID$5*ID26)+($HW$5*HW26)+($HP$5*HP26)+($HI$5*HI26)+($GF$5*GF26)+($FY$5*FY26)+($FR$5*FR26)+($FK$5*FK26)+($FD$5*FD26)+($EW$5*EW26)+($EP$5*EP26)+($EI$5*EI26)+($EB$5*EB26)+($DU$5*DU26)+($DN$5*DN26)+($DG$5*DG26)+($CZ$5*CZ26)+($CS$5*CS26)+($CL$5*CL26)+($CE$5*CE26)+($BX$5*BX26)+($BQ$5*BQ26)+($BJ$5*BJ26)+($BC$5*BC26)+($AV$5*AV26)+($AO$5*AO26)+($AH$5*AH26)+($KO$5*KO26)+($PR$5*PR26)+($GM$5*GM26)+($HA$5*HA26)+($KH$5*KH26)+($KA$5*KA26)+($JT$5*JT26)+($KV$5*KV26)+($LC$5*LC26)+($MS$5*MS26)+($ML$5*ML26)+($ME$5*ME26)+($LX$5*LX26)+($LQ$5*LQ26)+($LJ$5*LJ26)+($OI$5*OI26)+($NU$5*NU26)+($NN$5*NN26)+($NG$5*NG26)+($MZ$5*MZ26)+(OB26*$OB$5)+($PD$5*PD26)+($OW$5*OW26)+($OP$5*OP26)+($PK$5*PK26)+(PY26*$PY$5)+(QF26*$QF$5)+(QM26*$QM$5)+(QT26*$QT$5)+(RA26*$RA$5)+(RH26*$RH$5)+(RO26*$RO$5)+(RV26*$RV$5)+(SC26*$SC$5)+(SJ26*$SJ$5)+(SQ26*$SQ$5)+(SX26*$SX$5)+(TE26*$TE$5)+(TL26*$TL$5)+(TS26*$TS$5))/$VM$5,0)</f>
        <v/>
      </c>
    </row>
    <row r="27" ht="16" customHeight="1" s="545">
      <c r="A27" s="127" t="n">
        <v>45685</v>
      </c>
      <c r="B27" s="77">
        <f>A27</f>
        <v/>
      </c>
      <c r="C27" s="13" t="n">
        <v>44850.35</v>
      </c>
      <c r="D27" s="14">
        <f>IF(C27&gt;0,C27-C26,0)</f>
        <v/>
      </c>
      <c r="E27" s="68">
        <f>IF(C27&gt;0,D27/C26,0)</f>
        <v/>
      </c>
      <c r="F27" s="15">
        <f>IF(C27&gt;0,(C27-C$10)/C$10,0)</f>
        <v/>
      </c>
      <c r="G27" s="13" t="n">
        <v>6067.7</v>
      </c>
      <c r="H27" s="138">
        <f>IF(G27&gt;0,G27-G26,0)</f>
        <v/>
      </c>
      <c r="I27" s="68">
        <f>IF(G27&gt;0,H27/G26,0)</f>
        <v/>
      </c>
      <c r="J27" s="15">
        <f>IF(G27&gt;0,(G27-G$10)/G$10,0)</f>
        <v/>
      </c>
      <c r="K27" s="13" t="n">
        <v>19733.59</v>
      </c>
      <c r="L27" s="138">
        <f>IF(K27&gt;0,K27-K26,0)</f>
        <v/>
      </c>
      <c r="M27" s="68">
        <f>IF(K27&gt;0,L27/K26,0)</f>
        <v/>
      </c>
      <c r="N27" s="15">
        <f>IF(K27&gt;0,(K27-K$10)/K$10,0)</f>
        <v/>
      </c>
      <c r="O27" s="13" t="n">
        <v>2288.86</v>
      </c>
      <c r="P27" s="138">
        <f>IF(O27&gt;0,O27-O26,0)</f>
        <v/>
      </c>
      <c r="Q27" s="68">
        <f>IF(O27&gt;0,P27/O26,0)</f>
        <v/>
      </c>
      <c r="R27" s="15">
        <f>IF(O27&gt;0,(O27-O$10)/O$10,0)</f>
        <v/>
      </c>
      <c r="S27" s="18">
        <f>IF(O27&gt;0,(((O27*0.7)*Q27)+((K27*0.9)*M27)+((G27*0.65)*I27)+((C27*0.6)*E27))/(O27+K27+G27+C27),0)</f>
        <v/>
      </c>
      <c r="T27" s="121">
        <f>IF(O27&gt;0,(S27*200)+T26,0)</f>
        <v/>
      </c>
      <c r="U27" s="121">
        <f>T27</f>
        <v/>
      </c>
      <c r="V27" s="47">
        <f>IF(T27&gt;0,(T27-T26)/T26,0)</f>
        <v/>
      </c>
      <c r="W27" s="21">
        <f>IF(T27&gt;0,(T27-T$11)/T$11,0)</f>
        <v/>
      </c>
      <c r="X27" s="18">
        <f>IF(T27&gt;0,((Q27+M27+I27+E27)/4),0)</f>
        <v/>
      </c>
      <c r="Y27" s="123" t="n">
        <v>123185.11</v>
      </c>
      <c r="Z27" s="15" t="n">
        <v>2e-06</v>
      </c>
      <c r="AA27" s="21">
        <f>Z27-$V27</f>
        <v/>
      </c>
      <c r="AB27" s="548" t="n"/>
      <c r="AC27" s="122" t="n">
        <v>233.52</v>
      </c>
      <c r="AD27" s="68">
        <f>IF(AC27&gt;0,((AC27-AC26)/AC26),0)</f>
        <v/>
      </c>
      <c r="AE27" s="68">
        <f>IF(AC27&gt;0,AD27-$V27,0)</f>
        <v/>
      </c>
      <c r="AF27" s="68">
        <f>IF(AC27&gt;0,(AC27-AF$10)/AF$10,0)</f>
        <v/>
      </c>
      <c r="AG27" s="14" t="n"/>
      <c r="AH27" s="15">
        <f>IF(AC27&gt;0,(AC27-AC$10)/AC$10,0)</f>
        <v/>
      </c>
      <c r="AI27" s="548" t="n"/>
      <c r="AJ27" s="122" t="n">
        <v>22.17</v>
      </c>
      <c r="AK27" s="68">
        <f>IF(AJ27&gt;0,((AJ27-AJ26)/AJ26),0)</f>
        <v/>
      </c>
      <c r="AL27" s="68">
        <f>IF(AJ27&gt;0,AK27-$V27,0)</f>
        <v/>
      </c>
      <c r="AM27" s="68">
        <f>IF(AJ27&gt;0,(AJ27-AM$10)/AM$10,0)</f>
        <v/>
      </c>
      <c r="AN27" s="14" t="n"/>
      <c r="AO27" s="15">
        <f>IF(AJ27&gt;0,(AJ27-AJ$10)/AJ$10,0)</f>
        <v/>
      </c>
      <c r="AP27" s="548" t="n"/>
      <c r="AQ27" s="122" t="n">
        <v>21.95</v>
      </c>
      <c r="AR27" s="68">
        <f>IF(AQ27&gt;0,((AQ27-AQ26)/AQ26),0)</f>
        <v/>
      </c>
      <c r="AS27" s="68">
        <f>IF(AQ27&gt;0,AR27-$V27,0)</f>
        <v/>
      </c>
      <c r="AT27" s="68">
        <f>IF(AQ27&gt;0,(AQ27-AT$10)/AT$10,0)</f>
        <v/>
      </c>
      <c r="AU27" s="14" t="n"/>
      <c r="AV27" s="15">
        <f>IF(AQ27&gt;0,(AQ27-AQ$10)/AQ$10,0)</f>
        <v/>
      </c>
      <c r="AW27" s="548" t="n"/>
      <c r="AX27" s="122" t="n">
        <v>210.8</v>
      </c>
      <c r="AY27" s="68">
        <f>IF(AX27&gt;0,((AX27-AX26)/AX26),0)</f>
        <v/>
      </c>
      <c r="AZ27" s="68">
        <f>IF(AX27&gt;0,AY27-$V27,0)</f>
        <v/>
      </c>
      <c r="BA27" s="68">
        <f>IF(AX27&gt;0,(AX27-BA$10)/BA$10,0)</f>
        <v/>
      </c>
      <c r="BB27" s="14" t="n"/>
      <c r="BC27" s="15">
        <f>IF(AX27&gt;0,(AX27-AX$10)/AX$10,0)</f>
        <v/>
      </c>
      <c r="BD27" s="548" t="n"/>
      <c r="BE27" s="122" t="n">
        <v>76.7</v>
      </c>
      <c r="BF27" s="68">
        <f>IF(BE27&gt;0,((BE27-BE26)/BE26),0)</f>
        <v/>
      </c>
      <c r="BG27" s="68">
        <f>IF(BE27&gt;0,BF27-$V27,0)</f>
        <v/>
      </c>
      <c r="BH27" s="68" t="n"/>
      <c r="BI27" s="14" t="n"/>
      <c r="BJ27" s="15">
        <f>IF(BE27&gt;0,(BE27-BE$10)/BE$10,0)</f>
        <v/>
      </c>
      <c r="BK27" s="548" t="n"/>
      <c r="BL27" s="122" t="n">
        <v>70.43000000000001</v>
      </c>
      <c r="BM27" s="68">
        <f>IF(BL27&gt;0,((BL27-BL26)/BL26),0)</f>
        <v/>
      </c>
      <c r="BN27" s="68">
        <f>IF(BL27&gt;0,BM27-$V27,0)</f>
        <v/>
      </c>
      <c r="BO27" s="68">
        <f>IF(BL27&gt;0,(BL27-BO$10)/BO$10,0)</f>
        <v/>
      </c>
      <c r="BP27" s="14" t="n"/>
      <c r="BQ27" s="15">
        <f>IF(BL27&gt;0,(BL27-BL$10)/BL$10,0)</f>
        <v/>
      </c>
      <c r="BR27" s="548" t="n"/>
      <c r="BS27" s="122" t="n">
        <v>39.56</v>
      </c>
      <c r="BT27" s="68">
        <f>IF(BS27&gt;0,((BS27-BS26)/BS26),0)</f>
        <v/>
      </c>
      <c r="BU27" s="68">
        <f>IF(BS27&gt;0,BT27-$V27,0)</f>
        <v/>
      </c>
      <c r="BV27" s="68">
        <f>IF(BS27&gt;0,(BS27-BV$10)/BV$10,0)</f>
        <v/>
      </c>
      <c r="BW27" s="14" t="n"/>
      <c r="BX27" s="15">
        <f>IF(BS27&gt;0,(BS27-BS$10)/BS$10,0)</f>
        <v/>
      </c>
      <c r="BY27" s="548" t="n"/>
      <c r="BZ27" s="122" t="n"/>
      <c r="CA27" s="68">
        <f>IF(BZ27&gt;0,((BZ27-BZ26)/BZ26),0)</f>
        <v/>
      </c>
      <c r="CB27" s="68">
        <f>IF(BZ27&gt;0,CA27-$V27,0)</f>
        <v/>
      </c>
      <c r="CC27" s="68">
        <f>IF(BZ27&gt;0,(BZ27-CC$10)/CC$10,0)</f>
        <v/>
      </c>
      <c r="CD27" s="14" t="n"/>
      <c r="CE27" s="15">
        <f>IF(BZ27&gt;0,(BZ27-BZ$10)/BZ$10,0)</f>
        <v/>
      </c>
      <c r="CF27" s="548" t="n"/>
      <c r="CG27" s="122" t="n">
        <v>36.43</v>
      </c>
      <c r="CH27" s="68">
        <f>IF(CG27&gt;0,((CG27-CG26)/CG26),0)</f>
        <v/>
      </c>
      <c r="CI27" s="68">
        <f>IF(CG27&gt;0,CH27-$V27,0)</f>
        <v/>
      </c>
      <c r="CJ27" s="68">
        <f>IF(CG27&gt;0,(CG27-CJ$10)/CJ$10,0)</f>
        <v/>
      </c>
      <c r="CK27" s="14" t="n"/>
      <c r="CL27" s="15">
        <f>IF(CG27&gt;0,(CG27-CG$10)/CG$10,0)</f>
        <v/>
      </c>
      <c r="CM27" s="548" t="n"/>
      <c r="CN27" s="122" t="n">
        <v>34.77</v>
      </c>
      <c r="CO27" s="68">
        <f>IF(CN27&gt;0,((CN27-CN26)/CN26),0)</f>
        <v/>
      </c>
      <c r="CP27" s="68">
        <f>IF(CN27&gt;0,CO27-$V27,0)</f>
        <v/>
      </c>
      <c r="CQ27" s="68">
        <f>IF(CN27&gt;0,(CN27-CQ$10)/CQ$10,0)</f>
        <v/>
      </c>
      <c r="CR27" s="14" t="n"/>
      <c r="CS27" s="15">
        <f>IF(CN27&gt;0,(CN27-CN$10)/CN$10,0)</f>
        <v/>
      </c>
      <c r="CT27" s="548" t="n"/>
      <c r="CU27" s="122" t="n">
        <v>38.49</v>
      </c>
      <c r="CV27" s="68">
        <f>IF(CU27&gt;0,((CU27-CU26)/CU26),0)</f>
        <v/>
      </c>
      <c r="CW27" s="68">
        <f>IF(CU27&gt;0,CV27-$V27,0)</f>
        <v/>
      </c>
      <c r="CX27" s="68">
        <f>IF(CU27&gt;0,(CU27-CX$10)/CX$10,0)</f>
        <v/>
      </c>
      <c r="CY27" s="14" t="n"/>
      <c r="CZ27" s="15">
        <f>IF(CU27&gt;0,(CU27-CU$10)/CU$10,0)</f>
        <v/>
      </c>
      <c r="DA27" s="548" t="n"/>
      <c r="DB27" s="122" t="n">
        <v>21.27</v>
      </c>
      <c r="DC27" s="68">
        <f>IF(DB27&gt;0,((DB27-DB26)/DB26),0)</f>
        <v/>
      </c>
      <c r="DD27" s="68">
        <f>IF(DB27&gt;0,DC27-$V27,0)</f>
        <v/>
      </c>
      <c r="DE27" s="68">
        <f>IF(DB27&gt;0,(DB27-DE$10)/DE$10,0)</f>
        <v/>
      </c>
      <c r="DF27" s="14" t="n"/>
      <c r="DG27" s="15">
        <f>IF(DB27&gt;0,(DB27-DB$10)/DB$10,0)</f>
        <v/>
      </c>
      <c r="DH27" s="548" t="n"/>
      <c r="DI27" s="122" t="n">
        <v>44.02</v>
      </c>
      <c r="DJ27" s="68">
        <f>IF(DI27&gt;0,((DI27-DI26)/DI26),0)</f>
        <v/>
      </c>
      <c r="DK27" s="68">
        <f>IF(DI27&gt;0,DJ27-$V27,0)</f>
        <v/>
      </c>
      <c r="DL27" s="68">
        <f>IF(DI27&gt;0,(DI27-DL$10)/DL$10,0)</f>
        <v/>
      </c>
      <c r="DM27" s="14" t="n"/>
      <c r="DN27" s="15">
        <f>IF(DI27&gt;0,(DI27-DI$10)/DI$10,0)</f>
        <v/>
      </c>
      <c r="DO27" s="548" t="n"/>
      <c r="DP27" s="122" t="n">
        <v>38.59</v>
      </c>
      <c r="DQ27" s="68">
        <f>IF(DP27&gt;0,((DP27-DP26)/DP26),0)</f>
        <v/>
      </c>
      <c r="DR27" s="68">
        <f>IF(DP27&gt;0,DQ27-$V27,0)</f>
        <v/>
      </c>
      <c r="DS27" s="68" t="n"/>
      <c r="DT27" s="14" t="n"/>
      <c r="DU27" s="15">
        <f>IF(DP27&gt;0,(DP27-DP$10)/DP$10,0)</f>
        <v/>
      </c>
      <c r="DV27" s="18" t="n"/>
      <c r="DW27" s="122" t="n">
        <v>32.41</v>
      </c>
      <c r="DX27" s="68">
        <f>IF(DW27&gt;0,((DW27-DW26)/DW26),0)</f>
        <v/>
      </c>
      <c r="DY27" s="68">
        <f>IF(DW27&gt;0,DX27-$V27,0)</f>
        <v/>
      </c>
      <c r="DZ27" s="68">
        <f>IF(DW27&gt;0,(DW27-DZ$10)/DZ$10,0)</f>
        <v/>
      </c>
      <c r="EA27" s="14" t="n"/>
      <c r="EB27" s="15">
        <f>IF(DW27&gt;0,(DW27-DW$10)/DW$10,0)</f>
        <v/>
      </c>
      <c r="EC27" s="548" t="n"/>
      <c r="ED27" s="122" t="n">
        <v>37.06</v>
      </c>
      <c r="EE27" s="68">
        <f>IF(ED27&gt;0,((ED27-ED26)/ED26),0)</f>
        <v/>
      </c>
      <c r="EF27" s="68">
        <f>IF(ED27&gt;0,EE27-$V27,0)</f>
        <v/>
      </c>
      <c r="EG27" s="68">
        <f>IF(ED27&gt;0,(ED27-EG$10)/EG$10,0)</f>
        <v/>
      </c>
      <c r="EH27" s="14" t="n"/>
      <c r="EI27" s="15">
        <f>IF(ED27&gt;0,(ED27-ED$10)/ED$10,0)</f>
        <v/>
      </c>
      <c r="EJ27" s="548" t="n"/>
      <c r="EK27" s="122" t="n">
        <v>119.64</v>
      </c>
      <c r="EL27" s="68">
        <f>IF(EK27&gt;0,((EK27-EK26)/EK26),0)</f>
        <v/>
      </c>
      <c r="EM27" s="68">
        <f>IF(EK27&gt;0,EL27-$V27,0)</f>
        <v/>
      </c>
      <c r="EN27" s="68">
        <f>IF(EK27&gt;0,(EK27-EN$10)/EN$10,0)</f>
        <v/>
      </c>
      <c r="EO27" s="14" t="n"/>
      <c r="EP27" s="15">
        <f>IF(EK27&gt;0,(EK27-EK$10)/EK$10,0)</f>
        <v/>
      </c>
      <c r="ER27" s="122" t="n">
        <v>39.78</v>
      </c>
      <c r="ES27" s="68">
        <f>IF(ER27&gt;0,((ER27-ER26)/ER26),0)</f>
        <v/>
      </c>
      <c r="ET27" s="68">
        <f>IF(ER27&gt;0,ES27-$V27,0)</f>
        <v/>
      </c>
      <c r="EU27" s="68">
        <f>IF(ER27&gt;0,(ER27-EU$10)/EU$10,0)</f>
        <v/>
      </c>
      <c r="EV27" s="14" t="n"/>
      <c r="EW27" s="15">
        <f>IF(ER27&gt;0,(ER27-ER$10)/ER$10,0)</f>
        <v/>
      </c>
      <c r="EY27" s="122" t="n">
        <v>27.02</v>
      </c>
      <c r="EZ27" s="68">
        <f>IF(EY27&gt;0,((EY27-EY26)/EY26),0)</f>
        <v/>
      </c>
      <c r="FA27" s="68">
        <f>IF(EY27&gt;0,EZ27-$V27,0)</f>
        <v/>
      </c>
      <c r="FB27" s="68" t="n"/>
      <c r="FC27" s="14" t="n"/>
      <c r="FD27" s="15">
        <f>IF(EY27&gt;0,(EY27-EY$10)/EY$10,0)</f>
        <v/>
      </c>
      <c r="FF27" s="122" t="n">
        <v>59.05</v>
      </c>
      <c r="FG27" s="68">
        <f>IF(FF27&gt;0,((FF27-FF26)/FF26),0)</f>
        <v/>
      </c>
      <c r="FH27" s="68">
        <f>IF(FF27&gt;0,FG27-$V27,0)</f>
        <v/>
      </c>
      <c r="FI27" s="68">
        <f>IF(FF27&gt;0,(FF27-FI$10)/FI$10,0)</f>
        <v/>
      </c>
      <c r="FJ27" s="14" t="n"/>
      <c r="FK27" s="15">
        <f>IF(FF27&gt;0,(FF27-FF$10)/FF$10,0)</f>
        <v/>
      </c>
      <c r="FL27" s="548" t="n"/>
      <c r="FM27" s="122" t="n">
        <v>194.9</v>
      </c>
      <c r="FN27" s="68">
        <f>IF(FM27&gt;0,((FM27-FM26)/FM26),0)</f>
        <v/>
      </c>
      <c r="FO27" s="68">
        <f>IF(FM27&gt;0,FN27-$V27,0)</f>
        <v/>
      </c>
      <c r="FP27" s="68">
        <f>IF(FM27&gt;0,(FM27-FP$10)/FP$10,0)</f>
        <v/>
      </c>
      <c r="FQ27" s="14" t="n"/>
      <c r="FR27" s="15">
        <f>IF(FM27&gt;0,(FM27-FM$10)/FM$10,0)</f>
        <v/>
      </c>
      <c r="FS27" s="548" t="n"/>
      <c r="FT27" s="122" t="n">
        <v>92.81999999999999</v>
      </c>
      <c r="FU27" s="68">
        <f>IF(FT27&gt;0,((FT27-FT26)/FT26),0)</f>
        <v/>
      </c>
      <c r="FV27" s="68">
        <f>IF(FT27&gt;0,FU27-$V27,0)</f>
        <v/>
      </c>
      <c r="FW27" s="68">
        <f>IF(FT27&gt;0,(FT27-FW$10)/FW$10,0)</f>
        <v/>
      </c>
      <c r="FX27" s="14" t="n"/>
      <c r="FY27" s="15">
        <f>IF(FT27&gt;0,(FT27-FT$10)/FT$10,0)</f>
        <v/>
      </c>
      <c r="FZ27" s="548" t="n"/>
      <c r="GA27" s="122" t="n">
        <v>18.3</v>
      </c>
      <c r="GB27" s="68">
        <f>IF(GA27&gt;0,((GA27-GA26)/GA26),0)</f>
        <v/>
      </c>
      <c r="GC27" s="68">
        <f>IF(GA27&gt;0,GB27-$V27,0)</f>
        <v/>
      </c>
      <c r="GD27" s="68" t="n"/>
      <c r="GE27" s="14" t="n"/>
      <c r="GF27" s="15">
        <f>IF(GA27&gt;0,(GA27-GA$10)/GA$10,0)</f>
        <v/>
      </c>
      <c r="GG27" s="18" t="n"/>
      <c r="GH27" s="122" t="n">
        <v>19.17</v>
      </c>
      <c r="GI27" s="68">
        <f>IF(GH27&gt;0,((GH27-GH26)/GH26),0)</f>
        <v/>
      </c>
      <c r="GJ27" s="68">
        <f>IF(GH27&gt;0,GI27-$V27,0)</f>
        <v/>
      </c>
      <c r="GK27" s="68">
        <f>IF(GH27&gt;0,(GH27-GK$10)/GK$10,0)</f>
        <v/>
      </c>
      <c r="GL27" s="14" t="n"/>
      <c r="GM27" s="15">
        <f>IF(GH27&gt;0,(GH27-GH$10)/GH$10,0)</f>
        <v/>
      </c>
      <c r="GO27" s="122" t="n">
        <v>28.99</v>
      </c>
      <c r="GP27" s="68">
        <f>IF(GO27&gt;0,((GO27-GO26)/GO26),0)</f>
        <v/>
      </c>
      <c r="GQ27" s="68">
        <f>IF(GO27&gt;0,GP27-$V27,0)</f>
        <v/>
      </c>
      <c r="GR27" s="68" t="n"/>
      <c r="GS27" s="14" t="n"/>
      <c r="GT27" s="15">
        <f>IF(GO27&gt;0,(GO27-GO$10)/GO$10,0)</f>
        <v/>
      </c>
      <c r="GV27" s="122" t="n">
        <v>13.95</v>
      </c>
      <c r="GW27" s="68">
        <f>IF(GV27&gt;0,((GV27-GV26)/GV26),0)</f>
        <v/>
      </c>
      <c r="GX27" s="68">
        <f>IF(GV27&gt;0,GW27-$V27,0)</f>
        <v/>
      </c>
      <c r="GY27" s="68">
        <f>IF(GV27&gt;0,(GV27-GY$10)/GY$10,0)</f>
        <v/>
      </c>
      <c r="GZ27" s="14" t="n"/>
      <c r="HA27" s="15">
        <f>IF(GV27&gt;0,(GV27-GV$10)/GV$10,0)</f>
        <v/>
      </c>
      <c r="HD27" s="122" t="n">
        <v>398.09</v>
      </c>
      <c r="HE27" s="68">
        <f>IF(HD27&gt;0,((HD27-HD26)/HD26),0)</f>
        <v/>
      </c>
      <c r="HF27" s="68">
        <f>IF(HD27&gt;0,HE27-$V27,0)</f>
        <v/>
      </c>
      <c r="HG27" s="68">
        <f>IF(HD27&gt;0,(HD27-HG$10)/HG$10,0)</f>
        <v/>
      </c>
      <c r="HH27" s="14" t="n"/>
      <c r="HI27" s="15">
        <f>IF(HD27&gt;0,(HD27-HD$10)/HD$10,0)</f>
        <v/>
      </c>
      <c r="HK27" s="122" t="n">
        <v>33.48</v>
      </c>
      <c r="HL27" s="68">
        <f>IF(HK27&gt;0,((HK27-HK26)/HK26),0)</f>
        <v/>
      </c>
      <c r="HM27" s="68">
        <f>IF(HK27&gt;0,HL27-$V27,0)</f>
        <v/>
      </c>
      <c r="HN27" s="68">
        <f>IF(HK27&gt;0,(HK27-HN$10)/HN$10,0)</f>
        <v/>
      </c>
      <c r="HO27" s="14" t="n"/>
      <c r="HP27" s="15">
        <f>IF(HK27&gt;0,(HK27-HK$10)/HK$10,0)</f>
        <v/>
      </c>
      <c r="HR27" s="122" t="n">
        <v>108.04</v>
      </c>
      <c r="HS27" s="68">
        <f>IF(HR27&gt;0,((HR27-HR26)/HR26),0)</f>
        <v/>
      </c>
      <c r="HT27" s="68">
        <f>IF(HR27&gt;0,HS27-$V27,0)</f>
        <v/>
      </c>
      <c r="HU27" s="68">
        <f>IF(HR27&gt;0,(HR27-HU$10)/HU$10,0)</f>
        <v/>
      </c>
      <c r="HV27" s="14" t="n"/>
      <c r="HW27" s="15">
        <f>IF(HR27&gt;0,(HR27-HR$10)/HR$10,0)</f>
        <v/>
      </c>
      <c r="HY27" s="122" t="n">
        <v>128.99</v>
      </c>
      <c r="HZ27" s="68">
        <f>IF(HY27&gt;0,((HY27-HY26)/HY26),0)</f>
        <v/>
      </c>
      <c r="IA27" s="68">
        <f>IF(HY27&gt;0,HZ27-$V27,0)</f>
        <v/>
      </c>
      <c r="IB27" s="68">
        <f>IF(HY27&gt;0,(HY27-IB$10)/IB$10,0)</f>
        <v/>
      </c>
      <c r="IC27" s="14" t="n"/>
      <c r="ID27" s="15">
        <f>IF(HY27&gt;0,(HY27-HY$10)/HY$10,0)</f>
        <v/>
      </c>
      <c r="IF27" s="122" t="n">
        <v>207.36</v>
      </c>
      <c r="IG27" s="68">
        <f>IF(IF27&gt;0,((IF27-IF26)/IF26),0)</f>
        <v/>
      </c>
      <c r="IH27" s="68">
        <f>IF(IF27&gt;0,IG27-$V27,0)</f>
        <v/>
      </c>
      <c r="II27" s="68">
        <f>IF(IF27&gt;0,(IF27-II$10)/II$10,0)</f>
        <v/>
      </c>
      <c r="IJ27" s="14" t="n"/>
      <c r="IK27" s="15">
        <f>IF(IF27&gt;0,(IF27-IF$10)/IF$10,0)</f>
        <v/>
      </c>
      <c r="IM27" s="122" t="n">
        <v>194.25</v>
      </c>
      <c r="IN27" s="68">
        <f>IF(IM27&gt;0,((IM27-IM26)/IM26),0)</f>
        <v/>
      </c>
      <c r="IO27" s="68">
        <f>IF(IM27&gt;0,IN27-$V27,0)</f>
        <v/>
      </c>
      <c r="IP27" s="68">
        <f>IF(IM27&gt;0,(IM27-IP$10)/IP$10,0)</f>
        <v/>
      </c>
      <c r="IQ27" s="14" t="n"/>
      <c r="IR27" s="15">
        <f>IF(IM27&gt;0,(IM27-IM$10)/IM$10,0)</f>
        <v/>
      </c>
      <c r="IT27" s="122" t="n">
        <v>48.6</v>
      </c>
      <c r="IU27" s="68">
        <f>IF(IT27&gt;0,((IT27-IT26)/IT26),0)</f>
        <v/>
      </c>
      <c r="IV27" s="68">
        <f>IF(IT27&gt;0,IU27-$V27,0)</f>
        <v/>
      </c>
      <c r="IW27" s="68">
        <f>IF(IT27&gt;0,(IT27-IW$10)/IW$10,0)</f>
        <v/>
      </c>
      <c r="IX27" s="14" t="n"/>
      <c r="IY27" s="15">
        <f>IF(IT27&gt;0,(IT27-IT$10)/IT$10,0)</f>
        <v/>
      </c>
      <c r="JA27" s="122" t="n">
        <v>674.33</v>
      </c>
      <c r="JB27" s="68">
        <f>IF(JA27&gt;0,((JA27-JA26)/JA26),0)</f>
        <v/>
      </c>
      <c r="JC27" s="68">
        <f>IF(JA27&gt;0,JB27-$V27,0)</f>
        <v/>
      </c>
      <c r="JD27" s="68">
        <f>IF(JA27&gt;0,(JA27-JD$10)/JD$10,0)</f>
        <v/>
      </c>
      <c r="JE27" s="14" t="n"/>
      <c r="JF27" s="15">
        <f>IF(JA27&gt;0,(JA27-JA$10)/JA$10,0)</f>
        <v/>
      </c>
      <c r="JH27" s="122" t="n">
        <v>447.2</v>
      </c>
      <c r="JI27" s="68">
        <f>IF(JH27&gt;0,((JH27-JH26)/JH26),0)</f>
        <v/>
      </c>
      <c r="JJ27" s="68">
        <f>IF(JH27&gt;0,JI27-$V27,0)</f>
        <v/>
      </c>
      <c r="JK27" s="68">
        <f>IF(JH27&gt;0,(JH27-JK$10)/JK$10,0)</f>
        <v/>
      </c>
      <c r="JL27" s="14" t="n"/>
      <c r="JM27" s="15">
        <f>IF(JH27&gt;0,(JH27-JH$10)/JH$10,0)</f>
        <v/>
      </c>
      <c r="JO27" s="122" t="n">
        <v>12.27</v>
      </c>
      <c r="JP27" s="68">
        <f>IF(JO27&gt;0,((JO27-JO26)/JO26),0)</f>
        <v/>
      </c>
      <c r="JQ27" s="68">
        <f>IF(JO27&gt;0,JP27-$V27,0)</f>
        <v/>
      </c>
      <c r="JR27" s="68">
        <f>IF(JO27&gt;0,(JO27-JR$10)/JR$10,0)</f>
        <v/>
      </c>
      <c r="JS27" s="14" t="n"/>
      <c r="JT27" s="15">
        <f>IF(JO27&gt;0,(JO27-JO$10)/JO$10,0)</f>
        <v/>
      </c>
      <c r="JV27" s="122" t="n">
        <v>1.78</v>
      </c>
      <c r="JW27" s="68">
        <f>IF(JV27&gt;0,((JV27-JV26)/JV26),0)</f>
        <v/>
      </c>
      <c r="JX27" s="68">
        <f>IF(JV27&gt;0,JW27-$V27,0)</f>
        <v/>
      </c>
      <c r="JY27" s="68">
        <f>IF(JV27&gt;0,(JV27-JY$10)/JY$10,0)</f>
        <v/>
      </c>
      <c r="JZ27" s="14" t="n"/>
      <c r="KA27" s="15">
        <f>IF(JV27&gt;0,(JV27-JV$10)/JV$10,0)</f>
        <v/>
      </c>
      <c r="KC27" s="122" t="n">
        <v>22.65</v>
      </c>
      <c r="KD27" s="68">
        <f>IF(KC27&gt;0,((KC27-KC26)/KC26),0)</f>
        <v/>
      </c>
      <c r="KE27" s="68">
        <f>IF(KC27&gt;0,KD27-$V27,0)</f>
        <v/>
      </c>
      <c r="KF27" s="68">
        <f>IF(KC27&gt;0,(KC27-KF$10)/KF$10,0)</f>
        <v/>
      </c>
      <c r="KG27" s="14" t="n"/>
      <c r="KH27" s="15">
        <f>IF(KC27&gt;0,(KC27-KC$10)/KC$10,0)</f>
        <v/>
      </c>
      <c r="KI27" s="18" t="n"/>
      <c r="KJ27" s="122" t="n">
        <v>58.15</v>
      </c>
      <c r="KK27" s="68">
        <f>IF(KJ27&gt;0,((KJ27-KJ26)/KJ26),0)</f>
        <v/>
      </c>
      <c r="KL27" s="68">
        <f>IF(KJ27&gt;0,KK27-$V27,0)</f>
        <v/>
      </c>
      <c r="KM27" s="68">
        <f>IF(KJ27&gt;0,(KJ27-KM$10)/KM$10,0)</f>
        <v/>
      </c>
      <c r="KN27" s="14" t="n"/>
      <c r="KO27" s="15">
        <f>IF(KJ27&gt;0,(KJ27-KJ$10)/KJ$10,0)</f>
        <v/>
      </c>
      <c r="KQ27" s="122" t="n">
        <v>1.14</v>
      </c>
      <c r="KR27" s="68">
        <f>IF(KQ27&gt;0,((KQ27-KQ26)/KQ26),0)</f>
        <v/>
      </c>
      <c r="KS27" s="68">
        <f>IF(KQ27&gt;0,KR27-$V27,0)</f>
        <v/>
      </c>
      <c r="KT27" s="68">
        <f>IF(KQ27&gt;0,(KQ27-KT$10)/KT$10,0)</f>
        <v/>
      </c>
      <c r="KU27" s="14" t="n"/>
      <c r="KV27" s="15">
        <f>IF(KQ27&gt;0,(KQ27-KQ$10)/KQ$10,0)</f>
        <v/>
      </c>
      <c r="KW27" s="18" t="n"/>
      <c r="KX27" s="122" t="n">
        <v>29.56</v>
      </c>
      <c r="KY27" s="68">
        <f>IF(KX27&gt;0,((KX27-KX26)/KX26),0)</f>
        <v/>
      </c>
      <c r="KZ27" s="68">
        <f>IF(KX27&gt;0,KY27-$V27,0)</f>
        <v/>
      </c>
      <c r="LA27" s="68">
        <f>IF(KX27&gt;0,(KX27-LA$10)/LA$10,0)</f>
        <v/>
      </c>
      <c r="LB27" s="14" t="n"/>
      <c r="LC27" s="15">
        <f>IF(KX27&gt;0,(KX27-KX$10)/KX$10,0)</f>
        <v/>
      </c>
      <c r="LD27" s="18" t="n"/>
      <c r="LE27" s="122" t="n">
        <v>49.9</v>
      </c>
      <c r="LF27" s="68">
        <f>IF(LE27&gt;0,((LE27-LE26)/LE26),0)</f>
        <v/>
      </c>
      <c r="LG27" s="68">
        <f>IF(LE27&gt;0,LF27-$V27,0)</f>
        <v/>
      </c>
      <c r="LH27" s="68">
        <f>IF(LE27&gt;0,(LE27-LH$10)/LH$10,0)</f>
        <v/>
      </c>
      <c r="LI27" s="14" t="n"/>
      <c r="LJ27" s="15">
        <f>IF(LE27&gt;0,(LE27-LE$10)/LE$10,0)</f>
        <v/>
      </c>
      <c r="LL27" s="122" t="n">
        <v>89.97</v>
      </c>
      <c r="LM27" s="68">
        <f>IF(LL27&gt;0,((LL27-LL26)/LL26),0)</f>
        <v/>
      </c>
      <c r="LN27" s="68">
        <f>IF(LL27&gt;0,LM27-$V27,0)</f>
        <v/>
      </c>
      <c r="LO27" s="68">
        <f>IF(LL27&gt;0,(LL27-LO$10)/LO$10,0)</f>
        <v/>
      </c>
      <c r="LP27" s="14" t="n"/>
      <c r="LQ27" s="15">
        <f>IF(LL27&gt;0,(LL27-LL$10)/LL$10,0)</f>
        <v/>
      </c>
      <c r="LS27" s="122" t="n">
        <v>10.84</v>
      </c>
      <c r="LT27" s="68">
        <f>IF(LS27&gt;0,((LS27-LS26)/LS26),0)</f>
        <v/>
      </c>
      <c r="LU27" s="68">
        <f>IF(LS27&gt;0,LT27-$V27,0)</f>
        <v/>
      </c>
      <c r="LV27" s="68" t="n"/>
      <c r="LW27" s="14" t="n"/>
      <c r="LX27" s="15">
        <f>IF(LS27&gt;0,(LS27-LS$10)/LS$10,0)</f>
        <v/>
      </c>
      <c r="LZ27" s="122" t="n">
        <v>13.15</v>
      </c>
      <c r="MA27" s="68">
        <f>IF(LZ27&gt;0,((LZ27-LZ26)/LZ26),0)</f>
        <v/>
      </c>
      <c r="MB27" s="68">
        <f>IF(LZ27&gt;0,MA27-$V27,0)</f>
        <v/>
      </c>
      <c r="MC27" s="68">
        <f>IF(LZ27&gt;0,(LZ27-MC$10)/MC$10,0)</f>
        <v/>
      </c>
      <c r="MD27" s="14" t="n"/>
      <c r="ME27" s="15">
        <f>IF(LZ27&gt;0,(LZ27-LZ$10)/LZ$10,0)</f>
        <v/>
      </c>
      <c r="MG27" s="122" t="n">
        <v>34.12</v>
      </c>
      <c r="MH27" s="68">
        <f>IF(MG27&gt;0,((MG27-MG26)/MG26),0)</f>
        <v/>
      </c>
      <c r="MI27" s="68">
        <f>IF(MG27&gt;0,MH27-$V27,0)</f>
        <v/>
      </c>
      <c r="MJ27" s="68">
        <f>IF(MG27&gt;0,(MG27-MJ$10)/MJ$10,0)</f>
        <v/>
      </c>
      <c r="MK27" s="14" t="n"/>
      <c r="ML27" s="15">
        <f>IF(MG27&gt;0,(MG27-MG$10)/MG$10,0)</f>
        <v/>
      </c>
      <c r="MN27" s="122" t="n">
        <v>112.06</v>
      </c>
      <c r="MO27" s="68">
        <f>IF(MN27&gt;0,((MN27-MN26)/MN26),0)</f>
        <v/>
      </c>
      <c r="MP27" s="68">
        <f>IF(MN27&gt;0,MO27-$V27,0)</f>
        <v/>
      </c>
      <c r="MQ27" s="68">
        <f>IF(MN27&gt;0,(MN27-MQ$10)/MQ$10,0)</f>
        <v/>
      </c>
      <c r="MR27" s="14" t="n"/>
      <c r="MS27" s="15">
        <f>IF(MN27&gt;0,(MN27-MN$10)/MN$10,0)</f>
        <v/>
      </c>
      <c r="MU27" s="122" t="n">
        <v>11.38</v>
      </c>
      <c r="MV27" s="68">
        <f>IF(MU27&gt;0,((MU27-MU26)/MU26),0)</f>
        <v/>
      </c>
      <c r="MW27" s="68">
        <f>IF(MU27&gt;0,MV27-$V27,0)</f>
        <v/>
      </c>
      <c r="MX27" s="68">
        <f>IF(MU27&gt;0,(MU27-MX$10)/MX$10,0)</f>
        <v/>
      </c>
      <c r="MY27" s="14" t="n"/>
      <c r="MZ27" s="15">
        <f>IF(MU27&gt;0,(MU27-MU$10)/MU$10,0)</f>
        <v/>
      </c>
      <c r="NB27" s="122" t="n">
        <v>194.43</v>
      </c>
      <c r="NC27" s="68">
        <f>IF(NB27&gt;0,((NB27-NB26)/NB26),0)</f>
        <v/>
      </c>
      <c r="ND27" s="68">
        <f>IF(NB27&gt;0,NC27-$V27,0)</f>
        <v/>
      </c>
      <c r="NE27" s="68">
        <f>IF(NB27&gt;0,(NB27-NE$10)/NE$10,0)</f>
        <v/>
      </c>
      <c r="NF27" s="14" t="n"/>
      <c r="NG27" s="15">
        <f>IF(NB27&gt;0,(NB27-NB$10)/NB$10,0)</f>
        <v/>
      </c>
      <c r="NI27" s="122" t="n">
        <v>5.38</v>
      </c>
      <c r="NJ27" s="68">
        <f>IF(NI27&gt;0,((NI27-NI26)/NI26),0)</f>
        <v/>
      </c>
      <c r="NK27" s="68">
        <f>IF(NI27&gt;0,NJ27-$V27,0)</f>
        <v/>
      </c>
      <c r="NL27" s="68">
        <f>IF(NI27&gt;0,(NI27-NL$10)/NL$10,0)</f>
        <v/>
      </c>
      <c r="NM27" s="14" t="n"/>
      <c r="NN27" s="15">
        <f>IF(NI27&gt;0,(NI27-NI$10)/NI$10,0)</f>
        <v/>
      </c>
      <c r="NP27" s="122" t="n">
        <v>355.12</v>
      </c>
      <c r="NQ27" s="68">
        <f>IF(NP27&gt;0,((NP27-NP26)/NP26),0)</f>
        <v/>
      </c>
      <c r="NR27" s="68">
        <f>IF(NP27&gt;0,NQ27-$V27,0)</f>
        <v/>
      </c>
      <c r="NS27" s="68">
        <f>IF(NP27&gt;0,(NP27-NS$10)/NS$10,0)</f>
        <v/>
      </c>
      <c r="NT27" s="14" t="n"/>
      <c r="NU27" s="15">
        <f>IF(NP27&gt;0,(NP27-NP$10)/NP$10,0)</f>
        <v/>
      </c>
      <c r="NW27" s="122" t="n">
        <v>195.3</v>
      </c>
      <c r="NX27" s="68">
        <f>IF(NW27&gt;0,((NW27-NW26)/NW26),0)</f>
        <v/>
      </c>
      <c r="NY27" s="68">
        <f>IF(NW27&gt;0,NX27-$V27,0)</f>
        <v/>
      </c>
      <c r="NZ27" s="68">
        <f>IF(NW27&gt;0,(NW27-NZ$10)/NZ$10,0)</f>
        <v/>
      </c>
      <c r="OA27" s="14" t="n"/>
      <c r="OB27" s="15">
        <f>IF(NW27&gt;0,(NW27-NW$10)/NW$10,0)</f>
        <v/>
      </c>
      <c r="OD27" s="122" t="n">
        <v>1.51</v>
      </c>
      <c r="OE27" s="68">
        <f>IF(OD27&gt;0,((OD27-OD26)/OD26),0)</f>
        <v/>
      </c>
      <c r="OF27" s="68">
        <f>IF(OD27&gt;0,OE27-$V27,0)</f>
        <v/>
      </c>
      <c r="OG27" s="68">
        <f>IF(OD27&gt;0,(OD27-OG$10)/OG$10,0)</f>
        <v/>
      </c>
      <c r="OH27" s="14" t="n"/>
      <c r="OI27" s="15">
        <f>IF(OD27&gt;0,(OD27-OD$10)/OD$10,0)</f>
        <v/>
      </c>
      <c r="OK27" s="122" t="n">
        <v>78.92</v>
      </c>
      <c r="OL27" s="68">
        <f>IF(OK27&gt;0,((OK27-OK26)/OK26),0)</f>
        <v/>
      </c>
      <c r="OM27" s="68">
        <f>IF(OK27&gt;0,OL27-$V27,0)</f>
        <v/>
      </c>
      <c r="ON27" s="68">
        <f>IF(OK27&gt;0,(OK27-ON$10)/ON$10,0)</f>
        <v/>
      </c>
      <c r="OO27" s="14" t="n"/>
      <c r="OP27" s="15">
        <f>IF(OK27&gt;0,(OK27-OK$10)/OK$10,0)</f>
        <v/>
      </c>
      <c r="OR27" s="122" t="n">
        <v>1.55</v>
      </c>
      <c r="OS27" s="68">
        <f>IF(OR27&gt;0,((OR27-OR26)/OR26),0)</f>
        <v/>
      </c>
      <c r="OT27" s="68">
        <f>IF(OR27&gt;0,OS27-$V27,0)</f>
        <v/>
      </c>
      <c r="OU27" s="68">
        <f>IF(OR27&gt;0,(OR27-OU$10)/OU$10,0)</f>
        <v/>
      </c>
      <c r="OV27" s="14" t="n"/>
      <c r="OW27" s="15">
        <f>IF(OR27&gt;0,(OR27-OR$10)/OR$10,0)</f>
        <v/>
      </c>
      <c r="OY27" s="122" t="n">
        <v>127.06</v>
      </c>
      <c r="OZ27" s="68">
        <f>IF(OY27&gt;0,((OY27-OY26)/OY26),0)</f>
        <v/>
      </c>
      <c r="PA27" s="68">
        <f>IF(OY27&gt;0,OZ27-$V27,0)</f>
        <v/>
      </c>
      <c r="PB27" s="68">
        <f>IF(OY27&gt;0,(OY27-PB$10)/PB$10,0)</f>
        <v/>
      </c>
      <c r="PC27" s="14" t="n"/>
      <c r="PD27" s="15">
        <f>IF(OY27&gt;0,(OY27-OY$10)/OY$10,0)</f>
        <v/>
      </c>
      <c r="PE27" s="18" t="n"/>
      <c r="PF27" s="122" t="n">
        <v>212.14</v>
      </c>
      <c r="PG27" s="68">
        <f>IF(PF27&gt;0,((PF27-PF26)/PF26),0)</f>
        <v/>
      </c>
      <c r="PH27" s="68">
        <f>IF(PF27&gt;0,PG27-$V27,0)</f>
        <v/>
      </c>
      <c r="PI27" s="68">
        <f>IF(PF27&gt;0,(PF27-PI$10)/PI$10,0)</f>
        <v/>
      </c>
      <c r="PJ27" s="14" t="n"/>
      <c r="PK27" s="15">
        <f>IF(PF27&gt;0,(PF27-PF$10)/PF$10,0)</f>
        <v/>
      </c>
      <c r="PM27" s="122" t="n"/>
      <c r="PN27" s="68">
        <f>IF(PM27&gt;0,((PM27-PM26)/PM26),0)</f>
        <v/>
      </c>
      <c r="PO27" s="68">
        <f>PN27-$V27</f>
        <v/>
      </c>
      <c r="PP27" s="68">
        <f>IF(PM27&gt;0,(PM27-PP$10)/PP$10,0)</f>
        <v/>
      </c>
      <c r="PQ27" s="14" t="n"/>
      <c r="PR27" s="15">
        <f>IF(PM27&gt;0,(PM27-PM$10)/PM$10,0)</f>
        <v/>
      </c>
      <c r="PT27" s="122" t="n">
        <v>5.27</v>
      </c>
      <c r="PU27" s="68">
        <f>IF(PT27&gt;0,((PT27-PT26)/PT26),0)</f>
        <v/>
      </c>
      <c r="PV27" s="68">
        <f>IF(PT27&gt;0,PU27-$V27,0)</f>
        <v/>
      </c>
      <c r="PW27" s="68">
        <f>IF(PT27&gt;0,(PT27-PW$10)/PW$10,0)</f>
        <v/>
      </c>
      <c r="PX27" s="14" t="n"/>
      <c r="PY27" s="15">
        <f>IF(PT27&gt;0,(PT27-PT$10)/PT$10,0)</f>
        <v/>
      </c>
      <c r="QA27" s="122" t="n">
        <v>179.86</v>
      </c>
      <c r="QB27" s="68">
        <f>IF(QA27&gt;0,((QA27-QA26)/QA26),0)</f>
        <v/>
      </c>
      <c r="QC27" s="68">
        <f>IF(QA27&gt;0,QB27-$V27,0)</f>
        <v/>
      </c>
      <c r="QD27" s="68">
        <f>IF(QA27&gt;0,(QA27-QD$10)/QD$10,0)</f>
        <v/>
      </c>
      <c r="QE27" s="14" t="n"/>
      <c r="QF27" s="15">
        <f>IF(QA27&gt;0,(QA27-QA$10)/QA$10,0)</f>
        <v/>
      </c>
      <c r="QH27" s="122" t="n">
        <v>1.177</v>
      </c>
      <c r="QI27" s="68">
        <f>IF(QH27&gt;0,((QH27-QH26)/QH26),0)</f>
        <v/>
      </c>
      <c r="QJ27" s="68">
        <f>IF(QH27&gt;0,QI27-$V27,0)</f>
        <v/>
      </c>
      <c r="QK27" s="68">
        <f>IF(QH27&gt;0,(QH27-QK$10)/QK$10,0)</f>
        <v/>
      </c>
      <c r="QL27" s="14" t="n"/>
      <c r="QM27" s="15">
        <f>IF(QH27&gt;0,(QH27-QH$10)/QH$10,0)</f>
        <v/>
      </c>
      <c r="QO27" s="122" t="n">
        <v>12.57</v>
      </c>
      <c r="QP27" s="68">
        <f>IF(QO27&gt;0,((QO27-QO26)/QO26),0)</f>
        <v/>
      </c>
      <c r="QQ27" s="68">
        <f>IF(QO27&gt;0,QP27-$V27,0)</f>
        <v/>
      </c>
      <c r="QR27" s="68">
        <f>IF(QO27&gt;0,(QO27-QR$10)/QR$10,0)</f>
        <v/>
      </c>
      <c r="QS27" s="14" t="n"/>
      <c r="QT27" s="15">
        <f>IF(QO27&gt;0,(QO27-QO$10)/QO$10,0)</f>
        <v/>
      </c>
      <c r="QV27" s="122" t="n">
        <v>2.186</v>
      </c>
      <c r="QW27" s="68">
        <f>IF(QV27&gt;0,((QV27-QV26)/QV26),0)</f>
        <v/>
      </c>
      <c r="QX27" s="68">
        <f>IF(QV27&gt;0,QW27-$V27,0)</f>
        <v/>
      </c>
      <c r="QY27" s="68">
        <f>IF(QV27&gt;0,(QV27-QY$10)/QY$10,0)</f>
        <v/>
      </c>
      <c r="QZ27" s="14" t="n"/>
      <c r="RA27" s="15">
        <f>IF(QV27&gt;0,(QV27-QV$10)/QV$10,0)</f>
        <v/>
      </c>
      <c r="RC27" s="122" t="n">
        <v>24.18</v>
      </c>
      <c r="RD27" s="68">
        <f>IF(RC27&gt;0,((RC27-RC26)/RC26),0)</f>
        <v/>
      </c>
      <c r="RE27" s="68">
        <f>IF(RC27&gt;0,RD27-$V27,0)</f>
        <v/>
      </c>
      <c r="RF27" s="68">
        <f>IF(RC27&gt;0,(RC27-RF$10)/RF$10,0)</f>
        <v/>
      </c>
      <c r="RG27" s="14" t="n"/>
      <c r="RH27" s="15">
        <f>IF(RC27&gt;0,(RC27-RC$10)/RC$10,0)</f>
        <v/>
      </c>
      <c r="RJ27" s="122" t="n">
        <v>201.61</v>
      </c>
      <c r="RK27" s="68">
        <f>IF(RJ27&gt;0,((RJ27-RJ26)/RJ26),0)</f>
        <v/>
      </c>
      <c r="RL27" s="68">
        <f>RK27-$V27</f>
        <v/>
      </c>
      <c r="RM27" s="68">
        <f>IF(RJ27&gt;0,(RJ27-RM$10)/RM$10,0)</f>
        <v/>
      </c>
      <c r="RN27" s="14" t="n"/>
      <c r="RO27" s="15">
        <f>IF(RJ27&gt;0,(RJ27-RJ$10)/RJ$10,0)</f>
        <v/>
      </c>
      <c r="RQ27" s="122" t="n">
        <v>17.98</v>
      </c>
      <c r="RR27" s="68">
        <f>IF(RQ27&gt;0,((RQ27-RQ26)/RQ26),0)</f>
        <v/>
      </c>
      <c r="RS27" s="68">
        <f>RR27-$V27</f>
        <v/>
      </c>
      <c r="RT27" s="68">
        <f>IF(RQ27&gt;0,(RQ27-RT$10)/RT$10,0)</f>
        <v/>
      </c>
      <c r="RU27" s="14" t="n"/>
      <c r="RV27" s="15">
        <f>IF(RQ27&gt;0,(RQ27-RQ$10)/RQ$10,0)</f>
        <v/>
      </c>
      <c r="RX27" s="122" t="n">
        <v>80.23</v>
      </c>
      <c r="RY27" s="68">
        <f>IF(RX27&gt;0,((RX27-RX26)/RX26),0)</f>
        <v/>
      </c>
      <c r="RZ27" s="68">
        <f>RY27-$V27</f>
        <v/>
      </c>
      <c r="SA27" s="68">
        <f>IF(RX27&gt;0,(RX27-SA$10)/SA$10,0)</f>
        <v/>
      </c>
      <c r="SB27" s="14" t="n"/>
      <c r="SC27" s="15">
        <f>IF(RX27&gt;0,(RX27-RX$10)/RX$10,0)</f>
        <v/>
      </c>
      <c r="SE27" s="122" t="n">
        <v>13.08</v>
      </c>
      <c r="SF27" s="68">
        <f>IF(SE27&gt;0,((SE27-SE26)/SE26),0)</f>
        <v/>
      </c>
      <c r="SG27" s="68">
        <f>SF27-$V27</f>
        <v/>
      </c>
      <c r="SH27" s="68">
        <f>IF(SE27&gt;0,(SE27-SH$10)/SH$10,0)</f>
        <v/>
      </c>
      <c r="SI27" s="14" t="n"/>
      <c r="SJ27" s="15">
        <f>IF(SE27&gt;0,(SE27-SE$10)/SE$10,0)</f>
        <v/>
      </c>
      <c r="SL27" s="122" t="n">
        <v>0.72</v>
      </c>
      <c r="SM27" s="68">
        <f>IF(SL27&gt;0,((SL27-SL26)/SL26),0)</f>
        <v/>
      </c>
      <c r="SN27" s="68">
        <f>SM27-$V27</f>
        <v/>
      </c>
      <c r="SO27" s="68">
        <f>IF(SL27&gt;0,(SL27-SO$10)/SO$10,0)</f>
        <v/>
      </c>
      <c r="SP27" s="14" t="n"/>
      <c r="SQ27" s="15">
        <f>IF(SL27&gt;0,(SL27-SL$10)/SL$10,0)</f>
        <v/>
      </c>
      <c r="SS27" s="122" t="n">
        <v>5.74</v>
      </c>
      <c r="ST27" s="68">
        <f>IF(SS27&gt;0,((SS27-SS26)/SS26),0)</f>
        <v/>
      </c>
      <c r="SU27" s="68">
        <f>ST27-$V27</f>
        <v/>
      </c>
      <c r="SV27" s="68">
        <f>IF(SS27&gt;0,(SS27-SV$10)/SV$10,0)</f>
        <v/>
      </c>
      <c r="SW27" s="14" t="n"/>
      <c r="SX27" s="15">
        <f>IF(SS27&gt;0,(SS27-SS$10)/SS$10,0)</f>
        <v/>
      </c>
      <c r="SZ27" s="122" t="n">
        <v>20.82</v>
      </c>
      <c r="TA27" s="68">
        <f>IF(SZ27&gt;0,((SZ27-SZ26)/SZ26),0)</f>
        <v/>
      </c>
      <c r="TB27" s="68">
        <f>TA27-$V27</f>
        <v/>
      </c>
      <c r="TC27" s="68">
        <f>IF(SZ27&gt;0,(SZ27-TC$10)/TC$10,0)</f>
        <v/>
      </c>
      <c r="TD27" s="14" t="n"/>
      <c r="TE27" s="15">
        <f>IF(SZ27&gt;0,(SZ27-SZ$10)/SZ$10,0)</f>
        <v/>
      </c>
      <c r="TG27" s="122" t="n">
        <v>0.1858</v>
      </c>
      <c r="TH27" s="68">
        <f>IF(TG27&gt;0,((TG27-TG26)/TG26),0)</f>
        <v/>
      </c>
      <c r="TI27" s="68">
        <f>TH27-$V27</f>
        <v/>
      </c>
      <c r="TJ27" s="68">
        <f>IF(TG27&gt;0,(TG27-TJ$10)/TJ$10,0)</f>
        <v/>
      </c>
      <c r="TK27" s="14" t="n"/>
      <c r="TL27" s="15">
        <f>IF(TG27&gt;0,(TG27-TG$10)/TG$10,0)</f>
        <v/>
      </c>
      <c r="TN27" s="122" t="n">
        <v>38.96</v>
      </c>
      <c r="TO27" s="68">
        <f>IF(TN27&gt;0,((TN27-TN26)/TN26),0)</f>
        <v/>
      </c>
      <c r="TP27" s="68">
        <f>TO27-$V27</f>
        <v/>
      </c>
      <c r="TQ27" s="68">
        <f>IF(TN27&gt;0,(TN27-TQ$10)/TQ$10,0)</f>
        <v/>
      </c>
      <c r="TR27" s="14" t="n"/>
      <c r="TS27" s="15">
        <f>IF(TN27&gt;0,(TN27-TN$10)/TN$10,0)</f>
        <v/>
      </c>
      <c r="TU27" s="122" t="n">
        <v>1.96</v>
      </c>
      <c r="TV27" s="68">
        <f>IF(TU27&gt;0,((TU27-TU26)/TU26),0)</f>
        <v/>
      </c>
      <c r="TW27" s="68">
        <f>TV27-$V27</f>
        <v/>
      </c>
      <c r="TX27" s="68">
        <f>IF(TU27&gt;0,(TU27-TX$10)/TX$10,0)</f>
        <v/>
      </c>
      <c r="TY27" s="14" t="n"/>
      <c r="TZ27" s="15">
        <f>IF(TU27&gt;0,(TU27-TU$10)/TU$10,0)</f>
        <v/>
      </c>
      <c r="UB27" s="122" t="n"/>
      <c r="UC27" s="68">
        <f>IF(UB27&gt;0,((UB27-UB26)/UB26),0)</f>
        <v/>
      </c>
      <c r="UD27" s="68">
        <f>UC27-$V27</f>
        <v/>
      </c>
      <c r="UE27" s="68">
        <f>IF(UB27&gt;0,(UB27-UE$10)/UE$10,0)</f>
        <v/>
      </c>
      <c r="UF27" s="14" t="n"/>
      <c r="UG27" s="15">
        <f>IF(UB27&gt;0,(UB27-UB$10)/UB$10,0)</f>
        <v/>
      </c>
      <c r="UI27" s="122" t="n"/>
      <c r="UJ27" s="68">
        <f>IF(UI27&gt;0,((UI27-UI26)/UI26),0)</f>
        <v/>
      </c>
      <c r="UK27" s="68">
        <f>UJ27-$V27</f>
        <v/>
      </c>
      <c r="UL27" s="68">
        <f>IF(UI27&gt;0,(UI27-UL$10)/UL$10,0)</f>
        <v/>
      </c>
      <c r="UM27" s="14" t="n"/>
      <c r="UN27" s="15">
        <f>IF(UI27&gt;0,(UI27-UI$10)/UI$10,0)</f>
        <v/>
      </c>
      <c r="UP27" s="122" t="n"/>
      <c r="UQ27" s="68">
        <f>IF(UP27&gt;0,((UP27-UP26)/UP26),0)</f>
        <v/>
      </c>
      <c r="UR27" s="68">
        <f>UQ27-$V27</f>
        <v/>
      </c>
      <c r="US27" s="68">
        <f>IF(UP27&gt;0,(UP27-US$10)/US$10,0)</f>
        <v/>
      </c>
      <c r="UT27" s="14" t="n"/>
      <c r="UU27" s="15">
        <f>IF(UP27&gt;0,(UP27-UP$10)/UP$10,0)</f>
        <v/>
      </c>
      <c r="UW27" s="122" t="n"/>
      <c r="UX27" s="68">
        <f>IF(UW27&gt;0,((UW27-UW26)/UW26),0)</f>
        <v/>
      </c>
      <c r="UY27" s="68">
        <f>UX27-$V27</f>
        <v/>
      </c>
      <c r="UZ27" s="68">
        <f>IF(UW27&gt;0,(UW27-UZ$10)/UZ$10,0)</f>
        <v/>
      </c>
      <c r="VA27" s="14" t="n"/>
      <c r="VB27" s="15">
        <f>IF(UW27&gt;0,(UW27-UW$10)/UW$10,0)</f>
        <v/>
      </c>
      <c r="VD27" s="122" t="n"/>
      <c r="VE27" s="68">
        <f>IF(VD27&gt;0,((VD27-VD26)/VD26),0)</f>
        <v/>
      </c>
      <c r="VF27" s="68">
        <f>VE27-$V27</f>
        <v/>
      </c>
      <c r="VG27" s="68">
        <f>IF(VD27&gt;0,(VD27-VG$10)/VG$10,0)</f>
        <v/>
      </c>
      <c r="VH27" s="14" t="n"/>
      <c r="VI27" s="15">
        <f>IF(VD27&gt;0,(VD27-VD$10)/VD$10,0)</f>
        <v/>
      </c>
      <c r="VM27" s="21">
        <f>IF($C27&gt;0,(($IK$5*IG27)+($GT$5*GP27)+($JM$5*JI27)+($JF$5*JB27)+($IY$5*IU27)+($IR$5*IN27)+($ID$5*HZ27)+($HW$5*HS27)+($HP$5*HL27)+($HI$5*HE27)+($GF$5*GB27)+($FY$5*FU27)+($FR$5*FN27)+($FK$5*FG27)+($FD$5*EZ27)+($EW$5*ES27)+($EP$5*EL27)+($EI$5*EE27)+($EB$5*DX27)+($DU$5*DQ27)+($DN$5*DJ27)+($DG$5*DC27)+($CZ$5*CV27)+($CS$5*CO27)+($CL$5*CH27)+($CE$5*CA27)+($BX$5*BT27)+($BQ$5*BM27)+($BJ$5*BF27)+($BC$5*AY27)+($AV$5*AR27)+($AO$5*AK27)+($AH$5*AD27)+($JT$5*JP27)+($KA$5*JW27)+($KO$5*KK27)+($PR$5*PN27)+($GM$5*GI27)+($HA$5*GW27)+($KV$5*KR27)+($KH$5*KD27)+($LC$5*KY27)+($MS$5*MO27)+($ML$5*MH27)+($ME$5*MA27)+($LX$5*LT27)+($LQ$5*LM27)+($LJ$5*LF27)+(MV27*$MZ$5)+(NC27*$NG$5)+(NJ27*$NN$5)+($OI$5*OE27)+($NU$5*NQ27)+($OB$5*NX27)+($PK$5*PG27)+($OP$5*OL27)+($OW$5*OS27)+($PD$5*OZ27)+(PU27*$PY$5)+(QB27*$QF$5)+(QI27*$QM$5)+(QP27*$QT$5)+(QW27*$RA$5)+(RD27*$RH$5)+(RK27*$RO$5)+(RR27*$RV$5)+(RY27*$SC$5)+(SF27*$SJ$5)+(SM27*$SQ$5)+(ST27*$SX$5)+(TA27*$TE$5))+(TH27*$TL$5)+(TO27*$TS$5))/$VM$5</f>
        <v/>
      </c>
      <c r="VN27" s="538" t="n"/>
      <c r="VO27" s="21">
        <f>IF($C27&gt;0,(($IK$5*II27)+($GT$5*GR27)+($JM$5*JK27)+($JF$5*JD27)+($IY$5*IW27)+($IR$5*IP27)+($ID$5*IB27)+($HW$5*HU27)+($HP$5*HN27)+($HI$5*HG27)+($GF$5*GD27)+($FY$5*FW27)+($FR$5*FP27)+($FK$5*FI27)+($FD$5*FB27)+($EW$5*EU27)+($EP$5*EN27)+($EI$5*EG27)+($EB$5*DZ27)+($DU$5*DS27)+($DN$5*DL27)+($DG$5*DE27)+($CZ$5*CX27)+($CS$5*CQ27)+($CL$5*CJ27)+($CE$5*CC27)+($BX$5*BV27)+($BQ$5*BO27)+($BJ$5*BH27)+($BC$5*BA27)+($AV$5*AT27)+($AO$5*AM27)+($AH$5*AF27)+($KO$5*KM27)+($KH$5*KF27)+($KA$5*JY27)+($JT$5*JR27)+($PR$5*PP27)+($GM$5*GK27)+($HA$5*GY27)+($KV$5*KT27)+($LC$5*LA27)+($MS$5*MQ27)+($ML$5*MJ27)+($ME$5*MC27)+($LX$5*LV27)+($LQ$5*LO27)+($LJ$5*LH27)+(MX27*$MZ$5)+(NE27*$NG$5)+(NL27*$NN$5)+($OI$5*OG27)+($NU$5*NS27)+($OB$5*NZ27)+($PD$5*PB27)+($OW$5*OU27)+($OP$5*ON27)+($PK$5*PI27)+($PY$5*PW27)+($QF$5*QD27)+($QM$5*QK27)+($QT$5*QR27)+($RA$5*QY27)+($RH$5*RF27)+($RO$5*RM27)+(RT27*$RV$5)+(SA27*$SC$5)+(SH27*$SJ$5)+(SO27*$SQ$5)+(SV27*$SX$5)+(TC27*$TE$5)+(TJ27*$TL$5)+(TQ27*$TS$5))/$VM$5,0)</f>
        <v/>
      </c>
      <c r="VP27" s="14" t="n"/>
      <c r="VQ27" s="21">
        <f>IF($C27&gt;0,(($IK$5*IK27)+($GT$5*GT27)+($JM$5*JM27)+($JF$5*JF27)+($IY$5*IY27)+($IR$5*IR27)+($ID$5*ID27)+($HW$5*HW27)+($HP$5*HP27)+($HI$5*HI27)+($GF$5*GF27)+($FY$5*FY27)+($FR$5*FR27)+($FK$5*FK27)+($FD$5*FD27)+($EW$5*EW27)+($EP$5*EP27)+($EI$5*EI27)+($EB$5*EB27)+($DU$5*DU27)+($DN$5*DN27)+($DG$5*DG27)+($CZ$5*CZ27)+($CS$5*CS27)+($CL$5*CL27)+($CE$5*CE27)+($BX$5*BX27)+($BQ$5*BQ27)+($BJ$5*BJ27)+($BC$5*BC27)+($AV$5*AV27)+($AO$5*AO27)+($AH$5*AH27)+($KO$5*KO27)+($PR$5*PR27)+($GM$5*GM27)+($HA$5*HA27)+($KH$5*KH27)+($KA$5*KA27)+($JT$5*JT27)+($KV$5*KV27)+($LC$5*LC27)+($MS$5*MS27)+($ML$5*ML27)+($ME$5*ME27)+($LX$5*LX27)+($LQ$5*LQ27)+($LJ$5*LJ27)+($OI$5*OI27)+($NU$5*NU27)+($NN$5*NN27)+($NG$5*NG27)+($MZ$5*MZ27)+(OB27*$OB$5)+($PD$5*PD27)+($OW$5*OW27)+($OP$5*OP27)+($PK$5*PK27)+(PY27*$PY$5)+(QF27*$QF$5)+(QM27*$QM$5)+(QT27*$QT$5)+(RA27*$RA$5)+(RH27*$RH$5)+(RO27*$RO$5)+(RV27*$RV$5)+(SC27*$SC$5)+(SJ27*$SJ$5)+(SQ27*$SQ$5)+(SX27*$SX$5)+(TE27*$TE$5)+(TL27*$TL$5)+(TS27*$TS$5))/$VM$5,0)</f>
        <v/>
      </c>
    </row>
    <row r="28" ht="16" customHeight="1" s="545">
      <c r="A28" s="127" t="n">
        <v>45686</v>
      </c>
      <c r="B28" s="77">
        <f>A28</f>
        <v/>
      </c>
      <c r="C28" s="13" t="n">
        <v>44713.52</v>
      </c>
      <c r="D28" s="14">
        <f>IF(C28&gt;0,C28-C27,0)</f>
        <v/>
      </c>
      <c r="E28" s="68">
        <f>IF(C28&gt;0,D28/C27,0)</f>
        <v/>
      </c>
      <c r="F28" s="15">
        <f>IF(C28&gt;0,(C28-C$10)/C$10,0)</f>
        <v/>
      </c>
      <c r="G28" s="13" t="n">
        <v>6039.31</v>
      </c>
      <c r="H28" s="138">
        <f>IF(G28&gt;0,G28-G27,0)</f>
        <v/>
      </c>
      <c r="I28" s="68">
        <f>IF(G28&gt;0,H28/G27,0)</f>
        <v/>
      </c>
      <c r="J28" s="15">
        <f>IF(G28&gt;0,(G28-G$10)/G$10,0)</f>
        <v/>
      </c>
      <c r="K28" s="13" t="n">
        <v>19632.32</v>
      </c>
      <c r="L28" s="138">
        <f>IF(K28&gt;0,K28-K27,0)</f>
        <v/>
      </c>
      <c r="M28" s="68">
        <f>IF(K28&gt;0,L28/K27,0)</f>
        <v/>
      </c>
      <c r="N28" s="15">
        <f>IF(K28&gt;0,(K28-K$10)/K$10,0)</f>
        <v/>
      </c>
      <c r="O28" s="13" t="n">
        <v>2283.1</v>
      </c>
      <c r="P28" s="138">
        <f>IF(O28&gt;0,O28-O27,0)</f>
        <v/>
      </c>
      <c r="Q28" s="68">
        <f>IF(O28&gt;0,P28/O27,0)</f>
        <v/>
      </c>
      <c r="R28" s="15">
        <f>IF(O28&gt;0,(O28-O$10)/O$10,0)</f>
        <v/>
      </c>
      <c r="S28" s="18">
        <f>IF(O28&gt;0,(((O28*0.7)*Q28)+((K28*0.9)*M28)+((G28*0.65)*I28)+((C28*0.6)*E28))/(O28+K28+G28+C28),0)</f>
        <v/>
      </c>
      <c r="T28" s="121">
        <f>IF(O28&gt;0,(S28*200)+T27,0)</f>
        <v/>
      </c>
      <c r="U28" s="121">
        <f>T28</f>
        <v/>
      </c>
      <c r="V28" s="47">
        <f>IF(T28&gt;0,(T28-T27)/T27,0)</f>
        <v/>
      </c>
      <c r="W28" s="21">
        <f>IF(T28&gt;0,(T28-T$11)/T$11,0)</f>
        <v/>
      </c>
      <c r="X28" s="18">
        <f>IF(T28&gt;0,((Q28+M28+I28+E28)/4),0)</f>
        <v/>
      </c>
      <c r="Y28" s="123" t="n">
        <v>123185.11</v>
      </c>
      <c r="Z28" s="15" t="n">
        <v>2e-06</v>
      </c>
      <c r="AA28" s="21">
        <f>Z28-$V28</f>
        <v/>
      </c>
      <c r="AB28" s="548" t="n"/>
      <c r="AC28" s="122" t="n">
        <v>232.65</v>
      </c>
      <c r="AD28" s="68">
        <f>IF(AC28&gt;0,((AC28-AC27)/AC27),0)</f>
        <v/>
      </c>
      <c r="AE28" s="68">
        <f>IF(AC28&gt;0,AD28-$V28,0)</f>
        <v/>
      </c>
      <c r="AF28" s="68">
        <f>IF(AC28&gt;0,(AC28-AF$10)/AF$10,0)</f>
        <v/>
      </c>
      <c r="AG28" s="14" t="n"/>
      <c r="AH28" s="15">
        <f>IF(AC28&gt;0,(AC28-AC$10)/AC$10,0)</f>
        <v/>
      </c>
      <c r="AI28" s="548" t="n"/>
      <c r="AJ28" s="122" t="n">
        <v>22.12</v>
      </c>
      <c r="AK28" s="68">
        <f>IF(AJ28&gt;0,((AJ28-AJ27)/AJ27),0)</f>
        <v/>
      </c>
      <c r="AL28" s="68">
        <f>IF(AJ28&gt;0,AK28-$V28,0)</f>
        <v/>
      </c>
      <c r="AM28" s="68">
        <f>IF(AJ28&gt;0,(AJ28-AM$10)/AM$10,0)</f>
        <v/>
      </c>
      <c r="AN28" s="14" t="n"/>
      <c r="AO28" s="15">
        <f>IF(AJ28&gt;0,(AJ28-AJ$10)/AJ$10,0)</f>
        <v/>
      </c>
      <c r="AP28" s="548" t="n"/>
      <c r="AQ28" s="122" t="n">
        <v>21.88</v>
      </c>
      <c r="AR28" s="68">
        <f>IF(AQ28&gt;0,((AQ28-AQ27)/AQ27),0)</f>
        <v/>
      </c>
      <c r="AS28" s="68">
        <f>IF(AQ28&gt;0,AR28-$V28,0)</f>
        <v/>
      </c>
      <c r="AT28" s="68">
        <f>IF(AQ28&gt;0,(AQ28-AT$10)/AT$10,0)</f>
        <v/>
      </c>
      <c r="AU28" s="14" t="n"/>
      <c r="AV28" s="15">
        <f>IF(AQ28&gt;0,(AQ28-AQ$10)/AQ$10,0)</f>
        <v/>
      </c>
      <c r="AW28" s="548" t="n"/>
      <c r="AX28" s="122" t="n">
        <v>209.81</v>
      </c>
      <c r="AY28" s="68">
        <f>IF(AX28&gt;0,((AX28-AX27)/AX27),0)</f>
        <v/>
      </c>
      <c r="AZ28" s="68">
        <f>IF(AX28&gt;0,AY28-$V28,0)</f>
        <v/>
      </c>
      <c r="BA28" s="68">
        <f>IF(AX28&gt;0,(AX28-BA$10)/BA$10,0)</f>
        <v/>
      </c>
      <c r="BB28" s="14" t="n"/>
      <c r="BC28" s="15">
        <f>IF(AX28&gt;0,(AX28-AX$10)/AX$10,0)</f>
        <v/>
      </c>
      <c r="BD28" s="548" t="n"/>
      <c r="BE28" s="122" t="n">
        <v>76.7</v>
      </c>
      <c r="BF28" s="68">
        <f>IF(BE28&gt;0,((BE28-BE27)/BE27),0)</f>
        <v/>
      </c>
      <c r="BG28" s="68">
        <f>IF(BE28&gt;0,BF28-$V28,0)</f>
        <v/>
      </c>
      <c r="BH28" s="68" t="n"/>
      <c r="BI28" s="14" t="n"/>
      <c r="BJ28" s="15">
        <f>IF(BE28&gt;0,(BE28-BE$10)/BE$10,0)</f>
        <v/>
      </c>
      <c r="BK28" s="548" t="n"/>
      <c r="BL28" s="122" t="n">
        <v>70.27</v>
      </c>
      <c r="BM28" s="68">
        <f>IF(BL28&gt;0,((BL28-BL27)/BL27),0)</f>
        <v/>
      </c>
      <c r="BN28" s="68">
        <f>IF(BL28&gt;0,BM28-$V28,0)</f>
        <v/>
      </c>
      <c r="BO28" s="68">
        <f>IF(BL28&gt;0,(BL28-BO$10)/BO$10,0)</f>
        <v/>
      </c>
      <c r="BP28" s="14" t="n"/>
      <c r="BQ28" s="15">
        <f>IF(BL28&gt;0,(BL28-BL$10)/BL$10,0)</f>
        <v/>
      </c>
      <c r="BR28" s="548" t="n"/>
      <c r="BS28" s="122" t="n">
        <v>39.68</v>
      </c>
      <c r="BT28" s="68">
        <f>IF(BS28&gt;0,((BS28-BS27)/BS27),0)</f>
        <v/>
      </c>
      <c r="BU28" s="68">
        <f>IF(BS28&gt;0,BT28-$V28,0)</f>
        <v/>
      </c>
      <c r="BV28" s="68">
        <f>IF(BS28&gt;0,(BS28-BV$10)/BV$10,0)</f>
        <v/>
      </c>
      <c r="BW28" s="14" t="n"/>
      <c r="BX28" s="15">
        <f>IF(BS28&gt;0,(BS28-BS$10)/BS$10,0)</f>
        <v/>
      </c>
      <c r="BY28" s="548" t="n"/>
      <c r="BZ28" s="122" t="n"/>
      <c r="CA28" s="68">
        <f>IF(BZ28&gt;0,((BZ28-BZ27)/BZ27),0)</f>
        <v/>
      </c>
      <c r="CB28" s="68">
        <f>IF(BZ28&gt;0,CA28-$V28,0)</f>
        <v/>
      </c>
      <c r="CC28" s="68">
        <f>IF(BZ28&gt;0,(BZ28-CC$10)/CC$10,0)</f>
        <v/>
      </c>
      <c r="CD28" s="14" t="n"/>
      <c r="CE28" s="15">
        <f>IF(BZ28&gt;0,(BZ28-BZ$10)/BZ$10,0)</f>
        <v/>
      </c>
      <c r="CF28" s="548" t="n"/>
      <c r="CG28" s="122" t="n">
        <v>36.2</v>
      </c>
      <c r="CH28" s="68">
        <f>IF(CG28&gt;0,((CG28-CG27)/CG27),0)</f>
        <v/>
      </c>
      <c r="CI28" s="68">
        <f>IF(CG28&gt;0,CH28-$V28,0)</f>
        <v/>
      </c>
      <c r="CJ28" s="68">
        <f>IF(CG28&gt;0,(CG28-CJ$10)/CJ$10,0)</f>
        <v/>
      </c>
      <c r="CK28" s="14" t="n"/>
      <c r="CL28" s="15">
        <f>IF(CG28&gt;0,(CG28-CG$10)/CG$10,0)</f>
        <v/>
      </c>
      <c r="CM28" s="548" t="n"/>
      <c r="CN28" s="122" t="n">
        <v>34.79</v>
      </c>
      <c r="CO28" s="68">
        <f>IF(CN28&gt;0,((CN28-CN27)/CN27),0)</f>
        <v/>
      </c>
      <c r="CP28" s="68">
        <f>IF(CN28&gt;0,CO28-$V28,0)</f>
        <v/>
      </c>
      <c r="CQ28" s="68">
        <f>IF(CN28&gt;0,(CN28-CQ$10)/CQ$10,0)</f>
        <v/>
      </c>
      <c r="CR28" s="14" t="n"/>
      <c r="CS28" s="15">
        <f>IF(CN28&gt;0,(CN28-CN$10)/CN$10,0)</f>
        <v/>
      </c>
      <c r="CT28" s="548" t="n"/>
      <c r="CU28" s="122" t="n">
        <v>38.41</v>
      </c>
      <c r="CV28" s="68">
        <f>IF(CU28&gt;0,((CU28-CU27)/CU27),0)</f>
        <v/>
      </c>
      <c r="CW28" s="68">
        <f>IF(CU28&gt;0,CV28-$V28,0)</f>
        <v/>
      </c>
      <c r="CX28" s="68">
        <f>IF(CU28&gt;0,(CU28-CX$10)/CX$10,0)</f>
        <v/>
      </c>
      <c r="CY28" s="14" t="n"/>
      <c r="CZ28" s="15">
        <f>IF(CU28&gt;0,(CU28-CU$10)/CU$10,0)</f>
        <v/>
      </c>
      <c r="DA28" s="548" t="n"/>
      <c r="DB28" s="122" t="n">
        <v>21.24</v>
      </c>
      <c r="DC28" s="68">
        <f>IF(DB28&gt;0,((DB28-DB27)/DB27),0)</f>
        <v/>
      </c>
      <c r="DD28" s="68">
        <f>IF(DB28&gt;0,DC28-$V28,0)</f>
        <v/>
      </c>
      <c r="DE28" s="68">
        <f>IF(DB28&gt;0,(DB28-DE$10)/DE$10,0)</f>
        <v/>
      </c>
      <c r="DF28" s="14" t="n"/>
      <c r="DG28" s="15">
        <f>IF(DB28&gt;0,(DB28-DB$10)/DB$10,0)</f>
        <v/>
      </c>
      <c r="DH28" s="548" t="n"/>
      <c r="DI28" s="122" t="n">
        <v>44.08</v>
      </c>
      <c r="DJ28" s="68">
        <f>IF(DI28&gt;0,((DI28-DI27)/DI27),0)</f>
        <v/>
      </c>
      <c r="DK28" s="68">
        <f>IF(DI28&gt;0,DJ28-$V28,0)</f>
        <v/>
      </c>
      <c r="DL28" s="68">
        <f>IF(DI28&gt;0,(DI28-DL$10)/DL$10,0)</f>
        <v/>
      </c>
      <c r="DM28" s="14" t="n"/>
      <c r="DN28" s="15">
        <f>IF(DI28&gt;0,(DI28-DI$10)/DI$10,0)</f>
        <v/>
      </c>
      <c r="DO28" s="548" t="n"/>
      <c r="DP28" s="122" t="n">
        <v>38.51</v>
      </c>
      <c r="DQ28" s="68">
        <f>IF(DP28&gt;0,((DP28-DP27)/DP27),0)</f>
        <v/>
      </c>
      <c r="DR28" s="68">
        <f>IF(DP28&gt;0,DQ28-$V28,0)</f>
        <v/>
      </c>
      <c r="DS28" s="68" t="n"/>
      <c r="DT28" s="14" t="n"/>
      <c r="DU28" s="15">
        <f>IF(DP28&gt;0,(DP28-DP$10)/DP$10,0)</f>
        <v/>
      </c>
      <c r="DV28" s="18" t="n"/>
      <c r="DW28" s="122" t="n">
        <v>32.25</v>
      </c>
      <c r="DX28" s="68">
        <f>IF(DW28&gt;0,((DW28-DW27)/DW27),0)</f>
        <v/>
      </c>
      <c r="DY28" s="68">
        <f>IF(DW28&gt;0,DX28-$V28,0)</f>
        <v/>
      </c>
      <c r="DZ28" s="68">
        <f>IF(DW28&gt;0,(DW28-DZ$10)/DZ$10,0)</f>
        <v/>
      </c>
      <c r="EA28" s="14" t="n"/>
      <c r="EB28" s="15">
        <f>IF(DW28&gt;0,(DW28-DW$10)/DW$10,0)</f>
        <v/>
      </c>
      <c r="EC28" s="548" t="n"/>
      <c r="ED28" s="122" t="n">
        <v>36.6</v>
      </c>
      <c r="EE28" s="68">
        <f>IF(ED28&gt;0,((ED28-ED27)/ED27),0)</f>
        <v/>
      </c>
      <c r="EF28" s="68">
        <f>IF(ED28&gt;0,EE28-$V28,0)</f>
        <v/>
      </c>
      <c r="EG28" s="68">
        <f>IF(ED28&gt;0,(ED28-EG$10)/EG$10,0)</f>
        <v/>
      </c>
      <c r="EH28" s="14" t="n"/>
      <c r="EI28" s="15">
        <f>IF(ED28&gt;0,(ED28-ED$10)/ED$10,0)</f>
        <v/>
      </c>
      <c r="EJ28" s="548" t="n"/>
      <c r="EK28" s="122" t="n">
        <v>120.05</v>
      </c>
      <c r="EL28" s="68">
        <f>IF(EK28&gt;0,((EK28-EK27)/EK27),0)</f>
        <v/>
      </c>
      <c r="EM28" s="68">
        <f>IF(EK28&gt;0,EL28-$V28,0)</f>
        <v/>
      </c>
      <c r="EN28" s="68">
        <f>IF(EK28&gt;0,(EK28-EN$10)/EN$10,0)</f>
        <v/>
      </c>
      <c r="EO28" s="14" t="n"/>
      <c r="EP28" s="15">
        <f>IF(EK28&gt;0,(EK28-EK$10)/EK$10,0)</f>
        <v/>
      </c>
      <c r="ER28" s="122" t="n">
        <v>39.49</v>
      </c>
      <c r="ES28" s="68">
        <f>IF(ER28&gt;0,((ER28-ER27)/ER27),0)</f>
        <v/>
      </c>
      <c r="ET28" s="68">
        <f>IF(ER28&gt;0,ES28-$V28,0)</f>
        <v/>
      </c>
      <c r="EU28" s="68">
        <f>IF(ER28&gt;0,(ER28-EU$10)/EU$10,0)</f>
        <v/>
      </c>
      <c r="EV28" s="14" t="n"/>
      <c r="EW28" s="15">
        <f>IF(ER28&gt;0,(ER28-ER$10)/ER$10,0)</f>
        <v/>
      </c>
      <c r="EY28" s="122" t="n">
        <v>27.12</v>
      </c>
      <c r="EZ28" s="68">
        <f>IF(EY28&gt;0,((EY28-EY27)/EY27),0)</f>
        <v/>
      </c>
      <c r="FA28" s="68">
        <f>IF(EY28&gt;0,EZ28-$V28,0)</f>
        <v/>
      </c>
      <c r="FB28" s="68" t="n"/>
      <c r="FC28" s="14" t="n"/>
      <c r="FD28" s="15">
        <f>IF(EY28&gt;0,(EY28-EY$10)/EY$10,0)</f>
        <v/>
      </c>
      <c r="FF28" s="122" t="n">
        <v>59.39</v>
      </c>
      <c r="FG28" s="68">
        <f>IF(FF28&gt;0,((FF28-FF27)/FF27),0)</f>
        <v/>
      </c>
      <c r="FH28" s="68">
        <f>IF(FF28&gt;0,FG28-$V28,0)</f>
        <v/>
      </c>
      <c r="FI28" s="68">
        <f>IF(FF28&gt;0,(FF28-FI$10)/FI$10,0)</f>
        <v/>
      </c>
      <c r="FJ28" s="14" t="n"/>
      <c r="FK28" s="15">
        <f>IF(FF28&gt;0,(FF28-FF$10)/FF$10,0)</f>
        <v/>
      </c>
      <c r="FL28" s="548" t="n"/>
      <c r="FM28" s="122" t="n">
        <v>194.78</v>
      </c>
      <c r="FN28" s="68">
        <f>IF(FM28&gt;0,((FM28-FM27)/FM27),0)</f>
        <v/>
      </c>
      <c r="FO28" s="68">
        <f>IF(FM28&gt;0,FN28-$V28,0)</f>
        <v/>
      </c>
      <c r="FP28" s="68">
        <f>IF(FM28&gt;0,(FM28-FP$10)/FP$10,0)</f>
        <v/>
      </c>
      <c r="FQ28" s="14" t="n"/>
      <c r="FR28" s="15">
        <f>IF(FM28&gt;0,(FM28-FM$10)/FM$10,0)</f>
        <v/>
      </c>
      <c r="FS28" s="548" t="n"/>
      <c r="FT28" s="122" t="n">
        <v>92.88</v>
      </c>
      <c r="FU28" s="68">
        <f>IF(FT28&gt;0,((FT28-FT27)/FT27),0)</f>
        <v/>
      </c>
      <c r="FV28" s="68">
        <f>IF(FT28&gt;0,FU28-$V28,0)</f>
        <v/>
      </c>
      <c r="FW28" s="68">
        <f>IF(FT28&gt;0,(FT28-FW$10)/FW$10,0)</f>
        <v/>
      </c>
      <c r="FX28" s="14" t="n"/>
      <c r="FY28" s="15">
        <f>IF(FT28&gt;0,(FT28-FT$10)/FT$10,0)</f>
        <v/>
      </c>
      <c r="FZ28" s="548" t="n"/>
      <c r="GA28" s="122" t="n">
        <v>18.29</v>
      </c>
      <c r="GB28" s="68">
        <f>IF(GA28&gt;0,((GA28-GA27)/GA27),0)</f>
        <v/>
      </c>
      <c r="GC28" s="68">
        <f>IF(GA28&gt;0,GB28-$V28,0)</f>
        <v/>
      </c>
      <c r="GD28" s="68" t="n"/>
      <c r="GE28" s="14" t="n"/>
      <c r="GF28" s="15">
        <f>IF(GA28&gt;0,(GA28-GA$10)/GA$10,0)</f>
        <v/>
      </c>
      <c r="GG28" s="18" t="n"/>
      <c r="GH28" s="122" t="n">
        <v>19.13</v>
      </c>
      <c r="GI28" s="68">
        <f>IF(GH28&gt;0,((GH28-GH27)/GH27),0)</f>
        <v/>
      </c>
      <c r="GJ28" s="68">
        <f>IF(GH28&gt;0,GI28-$V28,0)</f>
        <v/>
      </c>
      <c r="GK28" s="68">
        <f>IF(GH28&gt;0,(GH28-GK$10)/GK$10,0)</f>
        <v/>
      </c>
      <c r="GL28" s="14" t="n"/>
      <c r="GM28" s="15">
        <f>IF(GH28&gt;0,(GH28-GH$10)/GH$10,0)</f>
        <v/>
      </c>
      <c r="GO28" s="122" t="n">
        <v>28.8</v>
      </c>
      <c r="GP28" s="68">
        <f>IF(GO28&gt;0,((GO28-GO27)/GO27),0)</f>
        <v/>
      </c>
      <c r="GQ28" s="68">
        <f>IF(GO28&gt;0,GP28-$V28,0)</f>
        <v/>
      </c>
      <c r="GR28" s="68" t="n"/>
      <c r="GS28" s="14" t="n"/>
      <c r="GT28" s="15">
        <f>IF(GO28&gt;0,(GO28-GO$10)/GO$10,0)</f>
        <v/>
      </c>
      <c r="GV28" s="122" t="n">
        <v>13.97</v>
      </c>
      <c r="GW28" s="68">
        <f>IF(GV28&gt;0,((GV28-GV27)/GV27),0)</f>
        <v/>
      </c>
      <c r="GX28" s="68">
        <f>IF(GV28&gt;0,GW28-$V28,0)</f>
        <v/>
      </c>
      <c r="GY28" s="68">
        <f>IF(GV28&gt;0,(GV28-GY$10)/GY$10,0)</f>
        <v/>
      </c>
      <c r="GZ28" s="14" t="n"/>
      <c r="HA28" s="15">
        <f>IF(GV28&gt;0,(GV28-GV$10)/GV$10,0)</f>
        <v/>
      </c>
      <c r="HD28" s="122" t="n">
        <v>389.1</v>
      </c>
      <c r="HE28" s="68">
        <f>IF(HD28&gt;0,((HD28-HD27)/HD27),0)</f>
        <v/>
      </c>
      <c r="HF28" s="68">
        <f>IF(HD28&gt;0,HE28-$V28,0)</f>
        <v/>
      </c>
      <c r="HG28" s="68">
        <f>IF(HD28&gt;0,(HD28-HG$10)/HG$10,0)</f>
        <v/>
      </c>
      <c r="HH28" s="14" t="n"/>
      <c r="HI28" s="15">
        <f>IF(HD28&gt;0,(HD28-HD$10)/HD$10,0)</f>
        <v/>
      </c>
      <c r="HK28" s="122" t="n">
        <v>32.75</v>
      </c>
      <c r="HL28" s="68">
        <f>IF(HK28&gt;0,((HK28-HK27)/HK27),0)</f>
        <v/>
      </c>
      <c r="HM28" s="68">
        <f>IF(HK28&gt;0,HL28-$V28,0)</f>
        <v/>
      </c>
      <c r="HN28" s="68">
        <f>IF(HK28&gt;0,(HK28-HN$10)/HN$10,0)</f>
        <v/>
      </c>
      <c r="HO28" s="14" t="n"/>
      <c r="HP28" s="15">
        <f>IF(HK28&gt;0,(HK28-HK$10)/HK$10,0)</f>
        <v/>
      </c>
      <c r="HR28" s="122" t="n">
        <v>108.67</v>
      </c>
      <c r="HS28" s="68">
        <f>IF(HR28&gt;0,((HR28-HR27)/HR27),0)</f>
        <v/>
      </c>
      <c r="HT28" s="68">
        <f>IF(HR28&gt;0,HS28-$V28,0)</f>
        <v/>
      </c>
      <c r="HU28" s="68">
        <f>IF(HR28&gt;0,(HR28-HU$10)/HU$10,0)</f>
        <v/>
      </c>
      <c r="HV28" s="14" t="n"/>
      <c r="HW28" s="15">
        <f>IF(HR28&gt;0,(HR28-HR$10)/HR$10,0)</f>
        <v/>
      </c>
      <c r="HY28" s="122" t="n">
        <v>123.7</v>
      </c>
      <c r="HZ28" s="68">
        <f>IF(HY28&gt;0,((HY28-HY27)/HY27),0)</f>
        <v/>
      </c>
      <c r="IA28" s="68">
        <f>IF(HY28&gt;0,HZ28-$V28,0)</f>
        <v/>
      </c>
      <c r="IB28" s="68">
        <f>IF(HY28&gt;0,(HY28-IB$10)/IB$10,0)</f>
        <v/>
      </c>
      <c r="IC28" s="14" t="n"/>
      <c r="ID28" s="15">
        <f>IF(HY28&gt;0,(HY28-HY$10)/HY$10,0)</f>
        <v/>
      </c>
      <c r="IF28" s="122" t="n">
        <v>206.35</v>
      </c>
      <c r="IG28" s="68">
        <f>IF(IF28&gt;0,((IF28-IF27)/IF27),0)</f>
        <v/>
      </c>
      <c r="IH28" s="68">
        <f>IF(IF28&gt;0,IG28-$V28,0)</f>
        <v/>
      </c>
      <c r="II28" s="68">
        <f>IF(IF28&gt;0,(IF28-II$10)/II$10,0)</f>
        <v/>
      </c>
      <c r="IJ28" s="14" t="n"/>
      <c r="IK28" s="15">
        <f>IF(IF28&gt;0,(IF28-IF$10)/IF$10,0)</f>
        <v/>
      </c>
      <c r="IM28" s="122" t="n">
        <v>191.4</v>
      </c>
      <c r="IN28" s="68">
        <f>IF(IM28&gt;0,((IM28-IM27)/IM27),0)</f>
        <v/>
      </c>
      <c r="IO28" s="68">
        <f>IF(IM28&gt;0,IN28-$V28,0)</f>
        <v/>
      </c>
      <c r="IP28" s="68">
        <f>IF(IM28&gt;0,(IM28-IP$10)/IP$10,0)</f>
        <v/>
      </c>
      <c r="IQ28" s="14" t="n"/>
      <c r="IR28" s="15">
        <f>IF(IM28&gt;0,(IM28-IM$10)/IM$10,0)</f>
        <v/>
      </c>
      <c r="IT28" s="122" t="n">
        <v>50.07</v>
      </c>
      <c r="IU28" s="68">
        <f>IF(IT28&gt;0,((IT28-IT27)/IT27),0)</f>
        <v/>
      </c>
      <c r="IV28" s="68">
        <f>IF(IT28&gt;0,IU28-$V28,0)</f>
        <v/>
      </c>
      <c r="IW28" s="68">
        <f>IF(IT28&gt;0,(IT28-IW$10)/IW$10,0)</f>
        <v/>
      </c>
      <c r="IX28" s="14" t="n"/>
      <c r="IY28" s="15">
        <f>IF(IT28&gt;0,(IT28-IT$10)/IT$10,0)</f>
        <v/>
      </c>
      <c r="JA28" s="122" t="n">
        <v>676.49</v>
      </c>
      <c r="JB28" s="68">
        <f>IF(JA28&gt;0,((JA28-JA27)/JA27),0)</f>
        <v/>
      </c>
      <c r="JC28" s="68">
        <f>IF(JA28&gt;0,JB28-$V28,0)</f>
        <v/>
      </c>
      <c r="JD28" s="68">
        <f>IF(JA28&gt;0,(JA28-JD$10)/JD$10,0)</f>
        <v/>
      </c>
      <c r="JE28" s="14" t="n"/>
      <c r="JF28" s="15">
        <f>IF(JA28&gt;0,(JA28-JA$10)/JA$10,0)</f>
        <v/>
      </c>
      <c r="JH28" s="122" t="n">
        <v>442.33</v>
      </c>
      <c r="JI28" s="68">
        <f>IF(JH28&gt;0,((JH28-JH27)/JH27),0)</f>
        <v/>
      </c>
      <c r="JJ28" s="68">
        <f>IF(JH28&gt;0,JI28-$V28,0)</f>
        <v/>
      </c>
      <c r="JK28" s="68">
        <f>IF(JH28&gt;0,(JH28-JK$10)/JK$10,0)</f>
        <v/>
      </c>
      <c r="JL28" s="14" t="n"/>
      <c r="JM28" s="15">
        <f>IF(JH28&gt;0,(JH28-JH$10)/JH$10,0)</f>
        <v/>
      </c>
      <c r="JO28" s="122" t="n">
        <v>12.58</v>
      </c>
      <c r="JP28" s="68">
        <f>IF(JO28&gt;0,((JO28-JO27)/JO27),0)</f>
        <v/>
      </c>
      <c r="JQ28" s="68">
        <f>IF(JO28&gt;0,JP28-$V28,0)</f>
        <v/>
      </c>
      <c r="JR28" s="68">
        <f>IF(JO28&gt;0,(JO28-JR$10)/JR$10,0)</f>
        <v/>
      </c>
      <c r="JS28" s="14" t="n"/>
      <c r="JT28" s="15">
        <f>IF(JO28&gt;0,(JO28-JO$10)/JO$10,0)</f>
        <v/>
      </c>
      <c r="JV28" s="122" t="n">
        <v>1.85</v>
      </c>
      <c r="JW28" s="68">
        <f>IF(JV28&gt;0,((JV28-JV27)/JV27),0)</f>
        <v/>
      </c>
      <c r="JX28" s="68">
        <f>IF(JV28&gt;0,JW28-$V28,0)</f>
        <v/>
      </c>
      <c r="JY28" s="68">
        <f>IF(JV28&gt;0,(JV28-JY$10)/JY$10,0)</f>
        <v/>
      </c>
      <c r="JZ28" s="14" t="n"/>
      <c r="KA28" s="15">
        <f>IF(JV28&gt;0,(JV28-JV$10)/JV$10,0)</f>
        <v/>
      </c>
      <c r="KC28" s="122" t="n">
        <v>22.5</v>
      </c>
      <c r="KD28" s="68">
        <f>IF(KC28&gt;0,((KC28-KC27)/KC27),0)</f>
        <v/>
      </c>
      <c r="KE28" s="68">
        <f>IF(KC28&gt;0,KD28-$V28,0)</f>
        <v/>
      </c>
      <c r="KF28" s="68">
        <f>IF(KC28&gt;0,(KC28-KF$10)/KF$10,0)</f>
        <v/>
      </c>
      <c r="KG28" s="14" t="n"/>
      <c r="KH28" s="15">
        <f>IF(KC28&gt;0,(KC28-KC$10)/KC$10,0)</f>
        <v/>
      </c>
      <c r="KI28" s="18" t="n"/>
      <c r="KJ28" s="122" t="n">
        <v>58.79</v>
      </c>
      <c r="KK28" s="68">
        <f>IF(KJ28&gt;0,((KJ28-KJ27)/KJ27),0)</f>
        <v/>
      </c>
      <c r="KL28" s="68">
        <f>IF(KJ28&gt;0,KK28-$V28,0)</f>
        <v/>
      </c>
      <c r="KM28" s="68">
        <f>IF(KJ28&gt;0,(KJ28-KM$10)/KM$10,0)</f>
        <v/>
      </c>
      <c r="KN28" s="14" t="n"/>
      <c r="KO28" s="15">
        <f>IF(KJ28&gt;0,(KJ28-KJ$10)/KJ$10,0)</f>
        <v/>
      </c>
      <c r="KQ28" s="122" t="n">
        <v>1.15</v>
      </c>
      <c r="KR28" s="68">
        <f>IF(KQ28&gt;0,((KQ28-KQ27)/KQ27),0)</f>
        <v/>
      </c>
      <c r="KS28" s="68">
        <f>IF(KQ28&gt;0,KR28-$V28,0)</f>
        <v/>
      </c>
      <c r="KT28" s="68">
        <f>IF(KQ28&gt;0,(KQ28-KT$10)/KT$10,0)</f>
        <v/>
      </c>
      <c r="KU28" s="14" t="n"/>
      <c r="KV28" s="15">
        <f>IF(KQ28&gt;0,(KQ28-KQ$10)/KQ$10,0)</f>
        <v/>
      </c>
      <c r="KW28" s="18" t="n"/>
      <c r="KX28" s="122" t="n">
        <v>29.26</v>
      </c>
      <c r="KY28" s="68">
        <f>IF(KX28&gt;0,((KX28-KX27)/KX27),0)</f>
        <v/>
      </c>
      <c r="KZ28" s="68">
        <f>IF(KX28&gt;0,KY28-$V28,0)</f>
        <v/>
      </c>
      <c r="LA28" s="68">
        <f>IF(KX28&gt;0,(KX28-LA$10)/LA$10,0)</f>
        <v/>
      </c>
      <c r="LB28" s="14" t="n"/>
      <c r="LC28" s="15">
        <f>IF(KX28&gt;0,(KX28-KX$10)/KX$10,0)</f>
        <v/>
      </c>
      <c r="LD28" s="18" t="n"/>
      <c r="LE28" s="122" t="n">
        <v>50.62</v>
      </c>
      <c r="LF28" s="68">
        <f>IF(LE28&gt;0,((LE28-LE27)/LE27),0)</f>
        <v/>
      </c>
      <c r="LG28" s="68">
        <f>IF(LE28&gt;0,LF28-$V28,0)</f>
        <v/>
      </c>
      <c r="LH28" s="68">
        <f>IF(LE28&gt;0,(LE28-LH$10)/LH$10,0)</f>
        <v/>
      </c>
      <c r="LI28" s="14" t="n"/>
      <c r="LJ28" s="15">
        <f>IF(LE28&gt;0,(LE28-LE$10)/LE$10,0)</f>
        <v/>
      </c>
      <c r="LL28" s="122" t="n">
        <v>90.11</v>
      </c>
      <c r="LM28" s="68">
        <f>IF(LL28&gt;0,((LL28-LL27)/LL27),0)</f>
        <v/>
      </c>
      <c r="LN28" s="68">
        <f>IF(LL28&gt;0,LM28-$V28,0)</f>
        <v/>
      </c>
      <c r="LO28" s="68">
        <f>IF(LL28&gt;0,(LL28-LO$10)/LO$10,0)</f>
        <v/>
      </c>
      <c r="LP28" s="14" t="n"/>
      <c r="LQ28" s="15">
        <f>IF(LL28&gt;0,(LL28-LL$10)/LL$10,0)</f>
        <v/>
      </c>
      <c r="LS28" s="122" t="n">
        <v>11.09</v>
      </c>
      <c r="LT28" s="68">
        <f>IF(LS28&gt;0,((LS28-LS27)/LS27),0)</f>
        <v/>
      </c>
      <c r="LU28" s="68">
        <f>IF(LS28&gt;0,LT28-$V28,0)</f>
        <v/>
      </c>
      <c r="LV28" s="68" t="n"/>
      <c r="LW28" s="14" t="n"/>
      <c r="LX28" s="15">
        <f>IF(LS28&gt;0,(LS28-LS$10)/LS$10,0)</f>
        <v/>
      </c>
      <c r="LZ28" s="122" t="n">
        <v>13.43</v>
      </c>
      <c r="MA28" s="68">
        <f>IF(LZ28&gt;0,((LZ28-LZ27)/LZ27),0)</f>
        <v/>
      </c>
      <c r="MB28" s="68">
        <f>IF(LZ28&gt;0,MA28-$V28,0)</f>
        <v/>
      </c>
      <c r="MC28" s="68">
        <f>IF(LZ28&gt;0,(LZ28-MC$10)/MC$10,0)</f>
        <v/>
      </c>
      <c r="MD28" s="14" t="n"/>
      <c r="ME28" s="15">
        <f>IF(LZ28&gt;0,(LZ28-LZ$10)/LZ$10,0)</f>
        <v/>
      </c>
      <c r="MG28" s="122" t="n">
        <v>35.3</v>
      </c>
      <c r="MH28" s="68">
        <f>IF(MG28&gt;0,((MG28-MG27)/MG27),0)</f>
        <v/>
      </c>
      <c r="MI28" s="68">
        <f>IF(MG28&gt;0,MH28-$V28,0)</f>
        <v/>
      </c>
      <c r="MJ28" s="68">
        <f>IF(MG28&gt;0,(MG28-MJ$10)/MJ$10,0)</f>
        <v/>
      </c>
      <c r="MK28" s="14" t="n"/>
      <c r="ML28" s="15">
        <f>IF(MG28&gt;0,(MG28-MG$10)/MG$10,0)</f>
        <v/>
      </c>
      <c r="MN28" s="122" t="n">
        <v>112.14</v>
      </c>
      <c r="MO28" s="68">
        <f>IF(MN28&gt;0,((MN28-MN27)/MN27),0)</f>
        <v/>
      </c>
      <c r="MP28" s="68">
        <f>IF(MN28&gt;0,MO28-$V28,0)</f>
        <v/>
      </c>
      <c r="MQ28" s="68">
        <f>IF(MN28&gt;0,(MN28-MQ$10)/MQ$10,0)</f>
        <v/>
      </c>
      <c r="MR28" s="14" t="n"/>
      <c r="MS28" s="15">
        <f>IF(MN28&gt;0,(MN28-MN$10)/MN$10,0)</f>
        <v/>
      </c>
      <c r="MU28" s="122" t="n">
        <v>11.42</v>
      </c>
      <c r="MV28" s="68">
        <f>IF(MU28&gt;0,((MU28-MU27)/MU27),0)</f>
        <v/>
      </c>
      <c r="MW28" s="68">
        <f>IF(MU28&gt;0,MV28-$V28,0)</f>
        <v/>
      </c>
      <c r="MX28" s="68">
        <f>IF(MU28&gt;0,(MU28-MX$10)/MX$10,0)</f>
        <v/>
      </c>
      <c r="MY28" s="14" t="n"/>
      <c r="MZ28" s="15">
        <f>IF(MU28&gt;0,(MU28-MU$10)/MU$10,0)</f>
        <v/>
      </c>
      <c r="NB28" s="122" t="n">
        <v>199.1</v>
      </c>
      <c r="NC28" s="68">
        <f>IF(NB28&gt;0,((NB28-NB27)/NB27),0)</f>
        <v/>
      </c>
      <c r="ND28" s="68">
        <f>IF(NB28&gt;0,NC28-$V28,0)</f>
        <v/>
      </c>
      <c r="NE28" s="68">
        <f>IF(NB28&gt;0,(NB28-NE$10)/NE$10,0)</f>
        <v/>
      </c>
      <c r="NF28" s="14" t="n"/>
      <c r="NG28" s="15">
        <f>IF(NB28&gt;0,(NB28-NB$10)/NB$10,0)</f>
        <v/>
      </c>
      <c r="NI28" s="122" t="n">
        <v>5.48</v>
      </c>
      <c r="NJ28" s="68">
        <f>IF(NI28&gt;0,((NI28-NI27)/NI27),0)</f>
        <v/>
      </c>
      <c r="NK28" s="68">
        <f>IF(NI28&gt;0,NJ28-$V28,0)</f>
        <v/>
      </c>
      <c r="NL28" s="68">
        <f>IF(NI28&gt;0,(NI28-NL$10)/NL$10,0)</f>
        <v/>
      </c>
      <c r="NM28" s="14" t="n"/>
      <c r="NN28" s="15">
        <f>IF(NI28&gt;0,(NI28-NI$10)/NI$10,0)</f>
        <v/>
      </c>
      <c r="NP28" s="122" t="n">
        <v>353.25</v>
      </c>
      <c r="NQ28" s="68">
        <f>IF(NP28&gt;0,((NP28-NP27)/NP27),0)</f>
        <v/>
      </c>
      <c r="NR28" s="68">
        <f>IF(NP28&gt;0,NQ28-$V28,0)</f>
        <v/>
      </c>
      <c r="NS28" s="68">
        <f>IF(NP28&gt;0,(NP28-NS$10)/NS$10,0)</f>
        <v/>
      </c>
      <c r="NT28" s="14" t="n"/>
      <c r="NU28" s="15">
        <f>IF(NP28&gt;0,(NP28-NP$10)/NP$10,0)</f>
        <v/>
      </c>
      <c r="NW28" s="122" t="n">
        <v>195.41</v>
      </c>
      <c r="NX28" s="68">
        <f>IF(NW28&gt;0,((NW28-NW27)/NW27),0)</f>
        <v/>
      </c>
      <c r="NY28" s="68">
        <f>IF(NW28&gt;0,NX28-$V28,0)</f>
        <v/>
      </c>
      <c r="NZ28" s="68">
        <f>IF(NW28&gt;0,(NW28-NZ$10)/NZ$10,0)</f>
        <v/>
      </c>
      <c r="OA28" s="14" t="n"/>
      <c r="OB28" s="15">
        <f>IF(NW28&gt;0,(NW28-NW$10)/NW$10,0)</f>
        <v/>
      </c>
      <c r="OD28" s="122" t="n">
        <v>1.51</v>
      </c>
      <c r="OE28" s="68">
        <f>IF(OD28&gt;0,((OD28-OD27)/OD27),0)</f>
        <v/>
      </c>
      <c r="OF28" s="68">
        <f>IF(OD28&gt;0,OE28-$V28,0)</f>
        <v/>
      </c>
      <c r="OG28" s="68">
        <f>IF(OD28&gt;0,(OD28-OG$10)/OG$10,0)</f>
        <v/>
      </c>
      <c r="OH28" s="14" t="n"/>
      <c r="OI28" s="15">
        <f>IF(OD28&gt;0,(OD28-OD$10)/OD$10,0)</f>
        <v/>
      </c>
      <c r="OK28" s="122" t="n">
        <v>81.38</v>
      </c>
      <c r="OL28" s="68">
        <f>IF(OK28&gt;0,((OK28-OK27)/OK27),0)</f>
        <v/>
      </c>
      <c r="OM28" s="68">
        <f>IF(OK28&gt;0,OL28-$V28,0)</f>
        <v/>
      </c>
      <c r="ON28" s="68">
        <f>IF(OK28&gt;0,(OK28-ON$10)/ON$10,0)</f>
        <v/>
      </c>
      <c r="OO28" s="14" t="n"/>
      <c r="OP28" s="15">
        <f>IF(OK28&gt;0,(OK28-OK$10)/OK$10,0)</f>
        <v/>
      </c>
      <c r="OR28" s="122" t="n">
        <v>1.48</v>
      </c>
      <c r="OS28" s="68">
        <f>IF(OR28&gt;0,((OR28-OR27)/OR27),0)</f>
        <v/>
      </c>
      <c r="OT28" s="68">
        <f>IF(OR28&gt;0,OS28-$V28,0)</f>
        <v/>
      </c>
      <c r="OU28" s="68">
        <f>IF(OR28&gt;0,(OR28-OU$10)/OU$10,0)</f>
        <v/>
      </c>
      <c r="OV28" s="14" t="n"/>
      <c r="OW28" s="15">
        <f>IF(OR28&gt;0,(OR28-OR$10)/OR$10,0)</f>
        <v/>
      </c>
      <c r="OY28" s="122" t="n">
        <v>123.87</v>
      </c>
      <c r="OZ28" s="68">
        <f>IF(OY28&gt;0,((OY28-OY27)/OY27),0)</f>
        <v/>
      </c>
      <c r="PA28" s="68">
        <f>IF(OY28&gt;0,OZ28-$V28,0)</f>
        <v/>
      </c>
      <c r="PB28" s="68">
        <f>IF(OY28&gt;0,(OY28-PB$10)/PB$10,0)</f>
        <v/>
      </c>
      <c r="PC28" s="14" t="n"/>
      <c r="PD28" s="15">
        <f>IF(OY28&gt;0,(OY28-OY$10)/OY$10,0)</f>
        <v/>
      </c>
      <c r="PE28" s="18" t="n"/>
      <c r="PF28" s="122" t="n">
        <v>210.79</v>
      </c>
      <c r="PG28" s="68">
        <f>IF(PF28&gt;0,((PF28-PF27)/PF27),0)</f>
        <v/>
      </c>
      <c r="PH28" s="68">
        <f>IF(PF28&gt;0,PG28-$V28,0)</f>
        <v/>
      </c>
      <c r="PI28" s="68">
        <f>IF(PF28&gt;0,(PF28-PI$10)/PI$10,0)</f>
        <v/>
      </c>
      <c r="PJ28" s="14" t="n"/>
      <c r="PK28" s="15">
        <f>IF(PF28&gt;0,(PF28-PF$10)/PF$10,0)</f>
        <v/>
      </c>
      <c r="PM28" s="122" t="n"/>
      <c r="PN28" s="68">
        <f>IF(PM28&gt;0,((PM28-PM27)/PM27),0)</f>
        <v/>
      </c>
      <c r="PO28" s="68">
        <f>PN28-$V28</f>
        <v/>
      </c>
      <c r="PP28" s="68">
        <f>IF(PM28&gt;0,(PM28-PP$10)/PP$10,0)</f>
        <v/>
      </c>
      <c r="PQ28" s="14" t="n"/>
      <c r="PR28" s="15">
        <f>IF(PM28&gt;0,(PM28-PM$10)/PM$10,0)</f>
        <v/>
      </c>
      <c r="PT28" s="122" t="n">
        <v>5.56</v>
      </c>
      <c r="PU28" s="68">
        <f>IF(PT28&gt;0,((PT28-PT27)/PT27),0)</f>
        <v/>
      </c>
      <c r="PV28" s="68">
        <f>IF(PT28&gt;0,PU28-$V28,0)</f>
        <v/>
      </c>
      <c r="PW28" s="68">
        <f>IF(PT28&gt;0,(PT28-PW$10)/PW$10,0)</f>
        <v/>
      </c>
      <c r="PX28" s="14" t="n"/>
      <c r="PY28" s="15">
        <f>IF(PT28&gt;0,(PT28-PT$10)/PT$10,0)</f>
        <v/>
      </c>
      <c r="QA28" s="122" t="n">
        <v>178.73</v>
      </c>
      <c r="QB28" s="68">
        <f>IF(QA28&gt;0,((QA28-QA27)/QA27),0)</f>
        <v/>
      </c>
      <c r="QC28" s="68">
        <f>IF(QA28&gt;0,QB28-$V28,0)</f>
        <v/>
      </c>
      <c r="QD28" s="68">
        <f>IF(QA28&gt;0,(QA28-QD$10)/QD$10,0)</f>
        <v/>
      </c>
      <c r="QE28" s="14" t="n"/>
      <c r="QF28" s="15">
        <f>IF(QA28&gt;0,(QA28-QA$10)/QA$10,0)</f>
        <v/>
      </c>
      <c r="QH28" s="122" t="n">
        <v>1.197</v>
      </c>
      <c r="QI28" s="68">
        <f>IF(QH28&gt;0,((QH28-QH27)/QH27),0)</f>
        <v/>
      </c>
      <c r="QJ28" s="68">
        <f>IF(QH28&gt;0,QI28-$V28,0)</f>
        <v/>
      </c>
      <c r="QK28" s="68">
        <f>IF(QH28&gt;0,(QH28-QK$10)/QK$10,0)</f>
        <v/>
      </c>
      <c r="QL28" s="14" t="n"/>
      <c r="QM28" s="15">
        <f>IF(QH28&gt;0,(QH28-QH$10)/QH$10,0)</f>
        <v/>
      </c>
      <c r="QO28" s="122" t="n">
        <v>12.58</v>
      </c>
      <c r="QP28" s="68">
        <f>IF(QO28&gt;0,((QO28-QO27)/QO27),0)</f>
        <v/>
      </c>
      <c r="QQ28" s="68">
        <f>IF(QO28&gt;0,QP28-$V28,0)</f>
        <v/>
      </c>
      <c r="QR28" s="68">
        <f>IF(QO28&gt;0,(QO28-QR$10)/QR$10,0)</f>
        <v/>
      </c>
      <c r="QS28" s="14" t="n"/>
      <c r="QT28" s="15">
        <f>IF(QO28&gt;0,(QO28-QO$10)/QO$10,0)</f>
        <v/>
      </c>
      <c r="QV28" s="122" t="n">
        <v>2.125</v>
      </c>
      <c r="QW28" s="68">
        <f>IF(QV28&gt;0,((QV28-QV27)/QV27),0)</f>
        <v/>
      </c>
      <c r="QX28" s="68">
        <f>IF(QV28&gt;0,QW28-$V28,0)</f>
        <v/>
      </c>
      <c r="QY28" s="68">
        <f>IF(QV28&gt;0,(QV28-QY$10)/QY$10,0)</f>
        <v/>
      </c>
      <c r="QZ28" s="14" t="n"/>
      <c r="RA28" s="15">
        <f>IF(QV28&gt;0,(QV28-QV$10)/QV$10,0)</f>
        <v/>
      </c>
      <c r="RC28" s="122" t="n">
        <v>24.26</v>
      </c>
      <c r="RD28" s="68">
        <f>IF(RC28&gt;0,((RC28-RC27)/RC27),0)</f>
        <v/>
      </c>
      <c r="RE28" s="68">
        <f>IF(RC28&gt;0,RD28-$V28,0)</f>
        <v/>
      </c>
      <c r="RF28" s="68">
        <f>IF(RC28&gt;0,(RC28-RF$10)/RF$10,0)</f>
        <v/>
      </c>
      <c r="RG28" s="14" t="n"/>
      <c r="RH28" s="15">
        <f>IF(RC28&gt;0,(RC28-RC$10)/RC$10,0)</f>
        <v/>
      </c>
      <c r="RJ28" s="122" t="n">
        <v>201.54</v>
      </c>
      <c r="RK28" s="68">
        <f>IF(RJ28&gt;0,((RJ28-RJ27)/RJ27),0)</f>
        <v/>
      </c>
      <c r="RL28" s="68">
        <f>RK28-$V28</f>
        <v/>
      </c>
      <c r="RM28" s="68">
        <f>IF(RJ28&gt;0,(RJ28-RM$10)/RM$10,0)</f>
        <v/>
      </c>
      <c r="RN28" s="14" t="n"/>
      <c r="RO28" s="15">
        <f>IF(RJ28&gt;0,(RJ28-RJ$10)/RJ$10,0)</f>
        <v/>
      </c>
      <c r="RQ28" s="122" t="n">
        <v>18.18</v>
      </c>
      <c r="RR28" s="68">
        <f>IF(RQ28&gt;0,((RQ28-RQ27)/RQ27),0)</f>
        <v/>
      </c>
      <c r="RS28" s="68">
        <f>RR28-$V28</f>
        <v/>
      </c>
      <c r="RT28" s="68">
        <f>IF(RQ28&gt;0,(RQ28-RT$10)/RT$10,0)</f>
        <v/>
      </c>
      <c r="RU28" s="14" t="n"/>
      <c r="RV28" s="15">
        <f>IF(RQ28&gt;0,(RQ28-RQ$10)/RQ$10,0)</f>
        <v/>
      </c>
      <c r="RX28" s="122" t="n">
        <v>79.76000000000001</v>
      </c>
      <c r="RY28" s="68">
        <f>IF(RX28&gt;0,((RX28-RX27)/RX27),0)</f>
        <v/>
      </c>
      <c r="RZ28" s="68">
        <f>RY28-$V28</f>
        <v/>
      </c>
      <c r="SA28" s="68">
        <f>IF(RX28&gt;0,(RX28-SA$10)/SA$10,0)</f>
        <v/>
      </c>
      <c r="SB28" s="14" t="n"/>
      <c r="SC28" s="15">
        <f>IF(RX28&gt;0,(RX28-RX$10)/RX$10,0)</f>
        <v/>
      </c>
      <c r="SE28" s="122" t="n">
        <v>12.66</v>
      </c>
      <c r="SF28" s="68">
        <f>IF(SE28&gt;0,((SE28-SE27)/SE27),0)</f>
        <v/>
      </c>
      <c r="SG28" s="68">
        <f>SF28-$V28</f>
        <v/>
      </c>
      <c r="SH28" s="68">
        <f>IF(SE28&gt;0,(SE28-SH$10)/SH$10,0)</f>
        <v/>
      </c>
      <c r="SI28" s="14" t="n"/>
      <c r="SJ28" s="15">
        <f>IF(SE28&gt;0,(SE28-SE$10)/SE$10,0)</f>
        <v/>
      </c>
      <c r="SL28" s="122" t="n">
        <v>0.6879999999999999</v>
      </c>
      <c r="SM28" s="68">
        <f>IF(SL28&gt;0,((SL28-SL27)/SL27),0)</f>
        <v/>
      </c>
      <c r="SN28" s="68">
        <f>SM28-$V28</f>
        <v/>
      </c>
      <c r="SO28" s="68">
        <f>IF(SL28&gt;0,(SL28-SO$10)/SO$10,0)</f>
        <v/>
      </c>
      <c r="SP28" s="14" t="n"/>
      <c r="SQ28" s="15">
        <f>IF(SL28&gt;0,(SL28-SL$10)/SL$10,0)</f>
        <v/>
      </c>
      <c r="SS28" s="122" t="n">
        <v>5.52</v>
      </c>
      <c r="ST28" s="68">
        <f>IF(SS28&gt;0,((SS28-SS27)/SS27),0)</f>
        <v/>
      </c>
      <c r="SU28" s="68">
        <f>ST28-$V28</f>
        <v/>
      </c>
      <c r="SV28" s="68">
        <f>IF(SS28&gt;0,(SS28-SV$10)/SV$10,0)</f>
        <v/>
      </c>
      <c r="SW28" s="14" t="n"/>
      <c r="SX28" s="15">
        <f>IF(SS28&gt;0,(SS28-SS$10)/SS$10,0)</f>
        <v/>
      </c>
      <c r="SZ28" s="122" t="n">
        <v>20.68</v>
      </c>
      <c r="TA28" s="68">
        <f>IF(SZ28&gt;0,((SZ28-SZ27)/SZ27),0)</f>
        <v/>
      </c>
      <c r="TB28" s="68">
        <f>TA28-$V28</f>
        <v/>
      </c>
      <c r="TC28" s="68">
        <f>IF(SZ28&gt;0,(SZ28-TC$10)/TC$10,0)</f>
        <v/>
      </c>
      <c r="TD28" s="14" t="n"/>
      <c r="TE28" s="15">
        <f>IF(SZ28&gt;0,(SZ28-SZ$10)/SZ$10,0)</f>
        <v/>
      </c>
      <c r="TG28" s="122" t="n">
        <v>0.1797</v>
      </c>
      <c r="TH28" s="68">
        <f>IF(TG28&gt;0,((TG28-TG27)/TG27),0)</f>
        <v/>
      </c>
      <c r="TI28" s="68">
        <f>TH28-$V28</f>
        <v/>
      </c>
      <c r="TJ28" s="68">
        <f>IF(TG28&gt;0,(TG28-TJ$10)/TJ$10,0)</f>
        <v/>
      </c>
      <c r="TK28" s="14" t="n"/>
      <c r="TL28" s="15">
        <f>IF(TG28&gt;0,(TG28-TG$10)/TG$10,0)</f>
        <v/>
      </c>
      <c r="TN28" s="122" t="n">
        <v>40.74</v>
      </c>
      <c r="TO28" s="68">
        <f>IF(TN28&gt;0,((TN28-TN27)/TN27),0)</f>
        <v/>
      </c>
      <c r="TP28" s="68">
        <f>TO28-$V28</f>
        <v/>
      </c>
      <c r="TQ28" s="68">
        <f>IF(TN28&gt;0,(TN28-TQ$10)/TQ$10,0)</f>
        <v/>
      </c>
      <c r="TR28" s="14" t="n"/>
      <c r="TS28" s="15">
        <f>IF(TN28&gt;0,(TN28-TN$10)/TN$10,0)</f>
        <v/>
      </c>
      <c r="TU28" s="122" t="n">
        <v>2.05</v>
      </c>
      <c r="TV28" s="68">
        <f>IF(TU28&gt;0,((TU28-TU27)/TU27),0)</f>
        <v/>
      </c>
      <c r="TW28" s="68">
        <f>TV28-$V28</f>
        <v/>
      </c>
      <c r="TX28" s="68">
        <f>IF(TU28&gt;0,(TU28-TX$10)/TX$10,0)</f>
        <v/>
      </c>
      <c r="TY28" s="14" t="n"/>
      <c r="TZ28" s="15">
        <f>IF(TU28&gt;0,(TU28-TU$10)/TU$10,0)</f>
        <v/>
      </c>
      <c r="UB28" s="122" t="n"/>
      <c r="UC28" s="68">
        <f>IF(UB28&gt;0,((UB28-UB27)/UB27),0)</f>
        <v/>
      </c>
      <c r="UD28" s="68">
        <f>UC28-$V28</f>
        <v/>
      </c>
      <c r="UE28" s="68">
        <f>IF(UB28&gt;0,(UB28-UE$10)/UE$10,0)</f>
        <v/>
      </c>
      <c r="UF28" s="14" t="n"/>
      <c r="UG28" s="15">
        <f>IF(UB28&gt;0,(UB28-UB$10)/UB$10,0)</f>
        <v/>
      </c>
      <c r="UI28" s="122" t="n"/>
      <c r="UJ28" s="68">
        <f>IF(UI28&gt;0,((UI28-UI27)/UI27),0)</f>
        <v/>
      </c>
      <c r="UK28" s="68">
        <f>UJ28-$V28</f>
        <v/>
      </c>
      <c r="UL28" s="68">
        <f>IF(UI28&gt;0,(UI28-UL$10)/UL$10,0)</f>
        <v/>
      </c>
      <c r="UM28" s="14" t="n"/>
      <c r="UN28" s="15">
        <f>IF(UI28&gt;0,(UI28-UI$10)/UI$10,0)</f>
        <v/>
      </c>
      <c r="UP28" s="122" t="n"/>
      <c r="UQ28" s="68">
        <f>IF(UP28&gt;0,((UP28-UP27)/UP27),0)</f>
        <v/>
      </c>
      <c r="UR28" s="68">
        <f>UQ28-$V28</f>
        <v/>
      </c>
      <c r="US28" s="68">
        <f>IF(UP28&gt;0,(UP28-US$10)/US$10,0)</f>
        <v/>
      </c>
      <c r="UT28" s="14" t="n"/>
      <c r="UU28" s="15">
        <f>IF(UP28&gt;0,(UP28-UP$10)/UP$10,0)</f>
        <v/>
      </c>
      <c r="UW28" s="122" t="n"/>
      <c r="UX28" s="68">
        <f>IF(UW28&gt;0,((UW28-UW27)/UW27),0)</f>
        <v/>
      </c>
      <c r="UY28" s="68">
        <f>UX28-$V28</f>
        <v/>
      </c>
      <c r="UZ28" s="68">
        <f>IF(UW28&gt;0,(UW28-UZ$10)/UZ$10,0)</f>
        <v/>
      </c>
      <c r="VA28" s="14" t="n"/>
      <c r="VB28" s="15">
        <f>IF(UW28&gt;0,(UW28-UW$10)/UW$10,0)</f>
        <v/>
      </c>
      <c r="VD28" s="122" t="n"/>
      <c r="VE28" s="68">
        <f>IF(VD28&gt;0,((VD28-VD27)/VD27),0)</f>
        <v/>
      </c>
      <c r="VF28" s="68">
        <f>VE28-$V28</f>
        <v/>
      </c>
      <c r="VG28" s="68">
        <f>IF(VD28&gt;0,(VD28-VG$10)/VG$10,0)</f>
        <v/>
      </c>
      <c r="VH28" s="14" t="n"/>
      <c r="VI28" s="15">
        <f>IF(VD28&gt;0,(VD28-VD$10)/VD$10,0)</f>
        <v/>
      </c>
      <c r="VM28" s="21">
        <f>IF($C28&gt;0,(($IK$5*IG28)+($GT$5*GP28)+($JM$5*JI28)+($JF$5*JB28)+($IY$5*IU28)+($IR$5*IN28)+($ID$5*HZ28)+($HW$5*HS28)+($HP$5*HL28)+($HI$5*HE28)+($GF$5*GB28)+($FY$5*FU28)+($FR$5*FN28)+($FK$5*FG28)+($FD$5*EZ28)+($EW$5*ES28)+($EP$5*EL28)+($EI$5*EE28)+($EB$5*DX28)+($DU$5*DQ28)+($DN$5*DJ28)+($DG$5*DC28)+($CZ$5*CV28)+($CS$5*CO28)+($CL$5*CH28)+($CE$5*CA28)+($BX$5*BT28)+($BQ$5*BM28)+($BJ$5*BF28)+($BC$5*AY28)+($AV$5*AR28)+($AO$5*AK28)+($AH$5*AD28)+($JT$5*JP28)+($KA$5*JW28)+($KO$5*KK28)+($PR$5*PN28)+($GM$5*GI28)+($HA$5*GW28)+($KV$5*KR28)+($KH$5*KD28)+($LC$5*KY28)+($MS$5*MO28)+($ML$5*MH28)+($ME$5*MA28)+($LX$5*LT28)+($LQ$5*LM28)+($LJ$5*LF28)+(MV28*$MZ$5)+(NC28*$NG$5)+(NJ28*$NN$5)+($OI$5*OE28)+($NU$5*NQ28)+($OB$5*NX28)+($PK$5*PG28)+($OP$5*OL28)+($OW$5*OS28)+($PD$5*OZ28)+(PU28*$PY$5)+(QB28*$QF$5)+(QI28*$QM$5)+(QP28*$QT$5)+(QW28*$RA$5)+(RD28*$RH$5)+(RK28*$RO$5)+(RR28*$RV$5)+(RY28*$SC$5)+(SF28*$SJ$5)+(SM28*$SQ$5)+(ST28*$SX$5)+(TA28*$TE$5))+(TH28*$TL$5)+(TO28*$TS$5))/$VM$5</f>
        <v/>
      </c>
      <c r="VN28" s="538" t="n"/>
      <c r="VO28" s="21">
        <f>IF($C28&gt;0,(($IK$5*II28)+($GT$5*GR28)+($JM$5*JK28)+($JF$5*JD28)+($IY$5*IW28)+($IR$5*IP28)+($ID$5*IB28)+($HW$5*HU28)+($HP$5*HN28)+($HI$5*HG28)+($GF$5*GD28)+($FY$5*FW28)+($FR$5*FP28)+($FK$5*FI28)+($FD$5*FB28)+($EW$5*EU28)+($EP$5*EN28)+($EI$5*EG28)+($EB$5*DZ28)+($DU$5*DS28)+($DN$5*DL28)+($DG$5*DE28)+($CZ$5*CX28)+($CS$5*CQ28)+($CL$5*CJ28)+($CE$5*CC28)+($BX$5*BV28)+($BQ$5*BO28)+($BJ$5*BH28)+($BC$5*BA28)+($AV$5*AT28)+($AO$5*AM28)+($AH$5*AF28)+($KO$5*KM28)+($KH$5*KF28)+($KA$5*JY28)+($JT$5*JR28)+($PR$5*PP28)+($GM$5*GK28)+($HA$5*GY28)+($KV$5*KT28)+($LC$5*LA28)+($MS$5*MQ28)+($ML$5*MJ28)+($ME$5*MC28)+($LX$5*LV28)+($LQ$5*LO28)+($LJ$5*LH28)+(MX28*$MZ$5)+(NE28*$NG$5)+(NL28*$NN$5)+($OI$5*OG28)+($NU$5*NS28)+($OB$5*NZ28)+($PD$5*PB28)+($OW$5*OU28)+($OP$5*ON28)+($PK$5*PI28)+($PY$5*PW28)+($QF$5*QD28)+($QM$5*QK28)+($QT$5*QR28)+($RA$5*QY28)+($RH$5*RF28)+($RO$5*RM28)+(RT28*$RV$5)+(SA28*$SC$5)+(SH28*$SJ$5)+(SO28*$SQ$5)+(SV28*$SX$5)+(TC28*$TE$5)+(TJ28*$TL$5)+(TQ28*$TS$5))/$VM$5,0)</f>
        <v/>
      </c>
      <c r="VP28" s="14" t="n"/>
      <c r="VQ28" s="21">
        <f>IF($C28&gt;0,(($IK$5*IK28)+($GT$5*GT28)+($JM$5*JM28)+($JF$5*JF28)+($IY$5*IY28)+($IR$5*IR28)+($ID$5*ID28)+($HW$5*HW28)+($HP$5*HP28)+($HI$5*HI28)+($GF$5*GF28)+($FY$5*FY28)+($FR$5*FR28)+($FK$5*FK28)+($FD$5*FD28)+($EW$5*EW28)+($EP$5*EP28)+($EI$5*EI28)+($EB$5*EB28)+($DU$5*DU28)+($DN$5*DN28)+($DG$5*DG28)+($CZ$5*CZ28)+($CS$5*CS28)+($CL$5*CL28)+($CE$5*CE28)+($BX$5*BX28)+($BQ$5*BQ28)+($BJ$5*BJ28)+($BC$5*BC28)+($AV$5*AV28)+($AO$5*AO28)+($AH$5*AH28)+($KO$5*KO28)+($PR$5*PR28)+($GM$5*GM28)+($HA$5*HA28)+($KH$5*KH28)+($KA$5*KA28)+($JT$5*JT28)+($KV$5*KV28)+($LC$5*LC28)+($MS$5*MS28)+($ML$5*ML28)+($ME$5*ME28)+($LX$5*LX28)+($LQ$5*LQ28)+($LJ$5*LJ28)+($OI$5*OI28)+($NU$5*NU28)+($NN$5*NN28)+($NG$5*NG28)+($MZ$5*MZ28)+(OB28*$OB$5)+($PD$5*PD28)+($OW$5*OW28)+($OP$5*OP28)+($PK$5*PK28)+(PY28*$PY$5)+(QF28*$QF$5)+(QM28*$QM$5)+(QT28*$QT$5)+(RA28*$RA$5)+(RH28*$RH$5)+(RO28*$RO$5)+(RV28*$RV$5)+(SC28*$SC$5)+(SJ28*$SJ$5)+(SQ28*$SQ$5)+(SX28*$SX$5)+(TE28*$TE$5)+(TL28*$TL$5)+(TS28*$TS$5))/$VM$5,0)</f>
        <v/>
      </c>
    </row>
    <row r="29" ht="16" customHeight="1" s="545">
      <c r="A29" s="127" t="n">
        <v>45687</v>
      </c>
      <c r="B29" s="77">
        <f>A29</f>
        <v/>
      </c>
      <c r="C29" s="13" t="n">
        <v>44882.13</v>
      </c>
      <c r="D29" s="14">
        <f>IF(C29&gt;0,C29-C28,0)</f>
        <v/>
      </c>
      <c r="E29" s="68">
        <f>IF(C29&gt;0,D29/C28,0)</f>
        <v/>
      </c>
      <c r="F29" s="15">
        <f>IF(C29&gt;0,(C29-C$10)/C$10,0)</f>
        <v/>
      </c>
      <c r="G29" s="13" t="n">
        <v>6071.17</v>
      </c>
      <c r="H29" s="138">
        <f>IF(G29&gt;0,G29-G28,0)</f>
        <v/>
      </c>
      <c r="I29" s="68">
        <f>IF(G29&gt;0,H29/G28,0)</f>
        <v/>
      </c>
      <c r="J29" s="15">
        <f>IF(G29&gt;0,(G29-G$10)/G$10,0)</f>
        <v/>
      </c>
      <c r="K29" s="13" t="n">
        <v>19681.75</v>
      </c>
      <c r="L29" s="138">
        <f>IF(K29&gt;0,K29-K28,0)</f>
        <v/>
      </c>
      <c r="M29" s="68">
        <f>IF(K29&gt;0,L29/K28,0)</f>
        <v/>
      </c>
      <c r="N29" s="15">
        <f>IF(K29&gt;0,(K29-K$10)/K$10,0)</f>
        <v/>
      </c>
      <c r="O29" s="13" t="n">
        <v>2307.45</v>
      </c>
      <c r="P29" s="138">
        <f>IF(O29&gt;0,O29-O28,0)</f>
        <v/>
      </c>
      <c r="Q29" s="68">
        <f>IF(O29&gt;0,P29/O28,0)</f>
        <v/>
      </c>
      <c r="R29" s="15">
        <f>IF(O29&gt;0,(O29-O$10)/O$10,0)</f>
        <v/>
      </c>
      <c r="S29" s="18">
        <f>IF(O29&gt;0,(((O29*0.7)*Q29)+((K29*0.9)*M29)+((G29*0.65)*I29)+((C29*0.6)*E29))/(O29+K29+G29+C29),0)</f>
        <v/>
      </c>
      <c r="T29" s="121">
        <f>IF(O29&gt;0,(S29*200)+T28,0)</f>
        <v/>
      </c>
      <c r="U29" s="121">
        <f>T29</f>
        <v/>
      </c>
      <c r="V29" s="47">
        <f>IF(T29&gt;0,(T29-T28)/T28,0)</f>
        <v/>
      </c>
      <c r="W29" s="21">
        <f>IF(T29&gt;0,(T29-T$11)/T$11,0)</f>
        <v/>
      </c>
      <c r="X29" s="18">
        <f>IF(T29&gt;0,((Q29+M29+I29+E29)/4),0)</f>
        <v/>
      </c>
      <c r="Y29" s="123" t="n">
        <v>123185.11</v>
      </c>
      <c r="Z29" s="15" t="n">
        <v>2e-06</v>
      </c>
      <c r="AA29" s="21">
        <f>Z29-$V29</f>
        <v/>
      </c>
      <c r="AB29" s="548" t="n"/>
      <c r="AC29" s="122" t="n">
        <v>233.65</v>
      </c>
      <c r="AD29" s="68">
        <f>IF(AC29&gt;0,((AC29-AC28)/AC28),0)</f>
        <v/>
      </c>
      <c r="AE29" s="68">
        <f>IF(AC29&gt;0,AD29-$V29,0)</f>
        <v/>
      </c>
      <c r="AF29" s="68">
        <f>IF(AC29&gt;0,(AC29-AF$10)/AF$10,0)</f>
        <v/>
      </c>
      <c r="AG29" s="14" t="n"/>
      <c r="AH29" s="15">
        <f>IF(AC29&gt;0,(AC29-AC$10)/AC$10,0)</f>
        <v/>
      </c>
      <c r="AI29" s="548" t="n"/>
      <c r="AJ29" s="122" t="n">
        <v>22.28</v>
      </c>
      <c r="AK29" s="68">
        <f>IF(AJ29&gt;0,((AJ29-AJ28)/AJ28),0)</f>
        <v/>
      </c>
      <c r="AL29" s="68">
        <f>IF(AJ29&gt;0,AK29-$V29,0)</f>
        <v/>
      </c>
      <c r="AM29" s="68">
        <f>IF(AJ29&gt;0,(AJ29-AM$10)/AM$10,0)</f>
        <v/>
      </c>
      <c r="AN29" s="14" t="n"/>
      <c r="AO29" s="15">
        <f>IF(AJ29&gt;0,(AJ29-AJ$10)/AJ$10,0)</f>
        <v/>
      </c>
      <c r="AP29" s="548" t="n"/>
      <c r="AQ29" s="122" t="n">
        <v>21.99</v>
      </c>
      <c r="AR29" s="68">
        <f>IF(AQ29&gt;0,((AQ29-AQ28)/AQ28),0)</f>
        <v/>
      </c>
      <c r="AS29" s="68">
        <f>IF(AQ29&gt;0,AR29-$V29,0)</f>
        <v/>
      </c>
      <c r="AT29" s="68">
        <f>IF(AQ29&gt;0,(AQ29-AT$10)/AT$10,0)</f>
        <v/>
      </c>
      <c r="AU29" s="14" t="n"/>
      <c r="AV29" s="15">
        <f>IF(AQ29&gt;0,(AQ29-AQ$10)/AQ$10,0)</f>
        <v/>
      </c>
      <c r="AW29" s="548" t="n"/>
      <c r="AX29" s="122" t="n">
        <v>210.92</v>
      </c>
      <c r="AY29" s="68">
        <f>IF(AX29&gt;0,((AX29-AX28)/AX28),0)</f>
        <v/>
      </c>
      <c r="AZ29" s="68">
        <f>IF(AX29&gt;0,AY29-$V29,0)</f>
        <v/>
      </c>
      <c r="BA29" s="68">
        <f>IF(AX29&gt;0,(AX29-BA$10)/BA$10,0)</f>
        <v/>
      </c>
      <c r="BB29" s="14" t="n"/>
      <c r="BC29" s="15">
        <f>IF(AX29&gt;0,(AX29-AX$10)/AX$10,0)</f>
        <v/>
      </c>
      <c r="BD29" s="548" t="n"/>
      <c r="BE29" s="122" t="n">
        <v>77.40000000000001</v>
      </c>
      <c r="BF29" s="68">
        <f>IF(BE29&gt;0,((BE29-BE28)/BE28),0)</f>
        <v/>
      </c>
      <c r="BG29" s="68">
        <f>IF(BE29&gt;0,BF29-$V29,0)</f>
        <v/>
      </c>
      <c r="BH29" s="68" t="n"/>
      <c r="BI29" s="14" t="n"/>
      <c r="BJ29" s="15">
        <f>IF(BE29&gt;0,(BE29-BE$10)/BE$10,0)</f>
        <v/>
      </c>
      <c r="BK29" s="548" t="n"/>
      <c r="BL29" s="122" t="n">
        <v>71.06</v>
      </c>
      <c r="BM29" s="68">
        <f>IF(BL29&gt;0,((BL29-BL28)/BL28),0)</f>
        <v/>
      </c>
      <c r="BN29" s="68">
        <f>IF(BL29&gt;0,BM29-$V29,0)</f>
        <v/>
      </c>
      <c r="BO29" s="68">
        <f>IF(BL29&gt;0,(BL29-BO$10)/BO$10,0)</f>
        <v/>
      </c>
      <c r="BP29" s="14" t="n"/>
      <c r="BQ29" s="15">
        <f>IF(BL29&gt;0,(BL29-BL$10)/BL$10,0)</f>
        <v/>
      </c>
      <c r="BR29" s="548" t="n"/>
      <c r="BS29" s="122" t="n">
        <v>40.51</v>
      </c>
      <c r="BT29" s="68">
        <f>IF(BS29&gt;0,((BS29-BS28)/BS28),0)</f>
        <v/>
      </c>
      <c r="BU29" s="68">
        <f>IF(BS29&gt;0,BT29-$V29,0)</f>
        <v/>
      </c>
      <c r="BV29" s="68">
        <f>IF(BS29&gt;0,(BS29-BV$10)/BV$10,0)</f>
        <v/>
      </c>
      <c r="BW29" s="14" t="n"/>
      <c r="BX29" s="15">
        <f>IF(BS29&gt;0,(BS29-BS$10)/BS$10,0)</f>
        <v/>
      </c>
      <c r="BY29" s="548" t="n"/>
      <c r="BZ29" s="122" t="n"/>
      <c r="CA29" s="68">
        <f>IF(BZ29&gt;0,((BZ29-BZ28)/BZ28),0)</f>
        <v/>
      </c>
      <c r="CB29" s="68">
        <f>IF(BZ29&gt;0,CA29-$V29,0)</f>
        <v/>
      </c>
      <c r="CC29" s="68">
        <f>IF(BZ29&gt;0,(BZ29-CC$10)/CC$10,0)</f>
        <v/>
      </c>
      <c r="CD29" s="14" t="n"/>
      <c r="CE29" s="15">
        <f>IF(BZ29&gt;0,(BZ29-BZ$10)/BZ$10,0)</f>
        <v/>
      </c>
      <c r="CF29" s="548" t="n"/>
      <c r="CG29" s="122" t="n">
        <v>36.58</v>
      </c>
      <c r="CH29" s="68">
        <f>IF(CG29&gt;0,((CG29-CG28)/CG28),0)</f>
        <v/>
      </c>
      <c r="CI29" s="68">
        <f>IF(CG29&gt;0,CH29-$V29,0)</f>
        <v/>
      </c>
      <c r="CJ29" s="68">
        <f>IF(CG29&gt;0,(CG29-CJ$10)/CJ$10,0)</f>
        <v/>
      </c>
      <c r="CK29" s="14" t="n"/>
      <c r="CL29" s="15">
        <f>IF(CG29&gt;0,(CG29-CG$10)/CG$10,0)</f>
        <v/>
      </c>
      <c r="CM29" s="548" t="n"/>
      <c r="CN29" s="122" t="n">
        <v>35.16</v>
      </c>
      <c r="CO29" s="68">
        <f>IF(CN29&gt;0,((CN29-CN28)/CN28),0)</f>
        <v/>
      </c>
      <c r="CP29" s="68">
        <f>IF(CN29&gt;0,CO29-$V29,0)</f>
        <v/>
      </c>
      <c r="CQ29" s="68">
        <f>IF(CN29&gt;0,(CN29-CQ$10)/CQ$10,0)</f>
        <v/>
      </c>
      <c r="CR29" s="14" t="n"/>
      <c r="CS29" s="15">
        <f>IF(CN29&gt;0,(CN29-CN$10)/CN$10,0)</f>
        <v/>
      </c>
      <c r="CT29" s="548" t="n"/>
      <c r="CU29" s="122" t="n">
        <v>38.8</v>
      </c>
      <c r="CV29" s="68">
        <f>IF(CU29&gt;0,((CU29-CU28)/CU28),0)</f>
        <v/>
      </c>
      <c r="CW29" s="68">
        <f>IF(CU29&gt;0,CV29-$V29,0)</f>
        <v/>
      </c>
      <c r="CX29" s="68">
        <f>IF(CU29&gt;0,(CU29-CX$10)/CX$10,0)</f>
        <v/>
      </c>
      <c r="CY29" s="14" t="n"/>
      <c r="CZ29" s="15">
        <f>IF(CU29&gt;0,(CU29-CU$10)/CU$10,0)</f>
        <v/>
      </c>
      <c r="DA29" s="548" t="n"/>
      <c r="DB29" s="122" t="n">
        <v>21.47</v>
      </c>
      <c r="DC29" s="68">
        <f>IF(DB29&gt;0,((DB29-DB28)/DB28),0)</f>
        <v/>
      </c>
      <c r="DD29" s="68">
        <f>IF(DB29&gt;0,DC29-$V29,0)</f>
        <v/>
      </c>
      <c r="DE29" s="68">
        <f>IF(DB29&gt;0,(DB29-DE$10)/DE$10,0)</f>
        <v/>
      </c>
      <c r="DF29" s="14" t="n"/>
      <c r="DG29" s="15">
        <f>IF(DB29&gt;0,(DB29-DB$10)/DB$10,0)</f>
        <v/>
      </c>
      <c r="DH29" s="548" t="n"/>
      <c r="DI29" s="122" t="n">
        <v>44.61</v>
      </c>
      <c r="DJ29" s="68">
        <f>IF(DI29&gt;0,((DI29-DI28)/DI28),0)</f>
        <v/>
      </c>
      <c r="DK29" s="68">
        <f>IF(DI29&gt;0,DJ29-$V29,0)</f>
        <v/>
      </c>
      <c r="DL29" s="68">
        <f>IF(DI29&gt;0,(DI29-DL$10)/DL$10,0)</f>
        <v/>
      </c>
      <c r="DM29" s="14" t="n"/>
      <c r="DN29" s="15">
        <f>IF(DI29&gt;0,(DI29-DI$10)/DI$10,0)</f>
        <v/>
      </c>
      <c r="DO29" s="548" t="n"/>
      <c r="DP29" s="122" t="n">
        <v>39.1</v>
      </c>
      <c r="DQ29" s="68">
        <f>IF(DP29&gt;0,((DP29-DP28)/DP28),0)</f>
        <v/>
      </c>
      <c r="DR29" s="68">
        <f>IF(DP29&gt;0,DQ29-$V29,0)</f>
        <v/>
      </c>
      <c r="DS29" s="68" t="n"/>
      <c r="DT29" s="14" t="n"/>
      <c r="DU29" s="15">
        <f>IF(DP29&gt;0,(DP29-DP$10)/DP$10,0)</f>
        <v/>
      </c>
      <c r="DV29" s="18" t="n"/>
      <c r="DW29" s="122" t="n">
        <v>32.95</v>
      </c>
      <c r="DX29" s="68">
        <f>IF(DW29&gt;0,((DW29-DW28)/DW28),0)</f>
        <v/>
      </c>
      <c r="DY29" s="68">
        <f>IF(DW29&gt;0,DX29-$V29,0)</f>
        <v/>
      </c>
      <c r="DZ29" s="68">
        <f>IF(DW29&gt;0,(DW29-DZ$10)/DZ$10,0)</f>
        <v/>
      </c>
      <c r="EA29" s="14" t="n"/>
      <c r="EB29" s="15">
        <f>IF(DW29&gt;0,(DW29-DW$10)/DW$10,0)</f>
        <v/>
      </c>
      <c r="EC29" s="548" t="n"/>
      <c r="ED29" s="122" t="n">
        <v>36.33</v>
      </c>
      <c r="EE29" s="68">
        <f>IF(ED29&gt;0,((ED29-ED28)/ED28),0)</f>
        <v/>
      </c>
      <c r="EF29" s="68">
        <f>IF(ED29&gt;0,EE29-$V29,0)</f>
        <v/>
      </c>
      <c r="EG29" s="68">
        <f>IF(ED29&gt;0,(ED29-EG$10)/EG$10,0)</f>
        <v/>
      </c>
      <c r="EH29" s="14" t="n"/>
      <c r="EI29" s="15">
        <f>IF(ED29&gt;0,(ED29-ED$10)/ED$10,0)</f>
        <v/>
      </c>
      <c r="EJ29" s="548" t="n"/>
      <c r="EK29" s="122" t="n">
        <v>121.17</v>
      </c>
      <c r="EL29" s="68">
        <f>IF(EK29&gt;0,((EK29-EK28)/EK28),0)</f>
        <v/>
      </c>
      <c r="EM29" s="68">
        <f>IF(EK29&gt;0,EL29-$V29,0)</f>
        <v/>
      </c>
      <c r="EN29" s="68">
        <f>IF(EK29&gt;0,(EK29-EN$10)/EN$10,0)</f>
        <v/>
      </c>
      <c r="EO29" s="14" t="n"/>
      <c r="EP29" s="15">
        <f>IF(EK29&gt;0,(EK29-EK$10)/EK$10,0)</f>
        <v/>
      </c>
      <c r="ER29" s="122" t="n">
        <v>40.14</v>
      </c>
      <c r="ES29" s="68">
        <f>IF(ER29&gt;0,((ER29-ER28)/ER28),0)</f>
        <v/>
      </c>
      <c r="ET29" s="68">
        <f>IF(ER29&gt;0,ES29-$V29,0)</f>
        <v/>
      </c>
      <c r="EU29" s="68">
        <f>IF(ER29&gt;0,(ER29-EU$10)/EU$10,0)</f>
        <v/>
      </c>
      <c r="EV29" s="14" t="n"/>
      <c r="EW29" s="15">
        <f>IF(ER29&gt;0,(ER29-ER$10)/ER$10,0)</f>
        <v/>
      </c>
      <c r="EY29" s="122" t="n">
        <v>28.08</v>
      </c>
      <c r="EZ29" s="68">
        <f>IF(EY29&gt;0,((EY29-EY28)/EY28),0)</f>
        <v/>
      </c>
      <c r="FA29" s="68">
        <f>IF(EY29&gt;0,EZ29-$V29,0)</f>
        <v/>
      </c>
      <c r="FB29" s="68" t="n"/>
      <c r="FC29" s="14" t="n"/>
      <c r="FD29" s="15">
        <f>IF(EY29&gt;0,(EY29-EY$10)/EY$10,0)</f>
        <v/>
      </c>
      <c r="FF29" s="122" t="n">
        <v>59.95</v>
      </c>
      <c r="FG29" s="68">
        <f>IF(FF29&gt;0,((FF29-FF28)/FF28),0)</f>
        <v/>
      </c>
      <c r="FH29" s="68">
        <f>IF(FF29&gt;0,FG29-$V29,0)</f>
        <v/>
      </c>
      <c r="FI29" s="68">
        <f>IF(FF29&gt;0,(FF29-FI$10)/FI$10,0)</f>
        <v/>
      </c>
      <c r="FJ29" s="14" t="n"/>
      <c r="FK29" s="15">
        <f>IF(FF29&gt;0,(FF29-FF$10)/FF$10,0)</f>
        <v/>
      </c>
      <c r="FL29" s="548" t="n"/>
      <c r="FM29" s="122" t="n">
        <v>196.18</v>
      </c>
      <c r="FN29" s="68">
        <f>IF(FM29&gt;0,((FM29-FM28)/FM28),0)</f>
        <v/>
      </c>
      <c r="FO29" s="68">
        <f>IF(FM29&gt;0,FN29-$V29,0)</f>
        <v/>
      </c>
      <c r="FP29" s="68">
        <f>IF(FM29&gt;0,(FM29-FP$10)/FP$10,0)</f>
        <v/>
      </c>
      <c r="FQ29" s="14" t="n"/>
      <c r="FR29" s="15">
        <f>IF(FM29&gt;0,(FM29-FM$10)/FM$10,0)</f>
        <v/>
      </c>
      <c r="FS29" s="548" t="n"/>
      <c r="FT29" s="122" t="n">
        <v>93.19</v>
      </c>
      <c r="FU29" s="68">
        <f>IF(FT29&gt;0,((FT29-FT28)/FT28),0)</f>
        <v/>
      </c>
      <c r="FV29" s="68">
        <f>IF(FT29&gt;0,FU29-$V29,0)</f>
        <v/>
      </c>
      <c r="FW29" s="68">
        <f>IF(FT29&gt;0,(FT29-FW$10)/FW$10,0)</f>
        <v/>
      </c>
      <c r="FX29" s="14" t="n"/>
      <c r="FY29" s="15">
        <f>IF(FT29&gt;0,(FT29-FT$10)/FT$10,0)</f>
        <v/>
      </c>
      <c r="FZ29" s="548" t="n"/>
      <c r="GA29" s="122" t="n">
        <v>18.43</v>
      </c>
      <c r="GB29" s="68">
        <f>IF(GA29&gt;0,((GA29-GA28)/GA28),0)</f>
        <v/>
      </c>
      <c r="GC29" s="68">
        <f>IF(GA29&gt;0,GB29-$V29,0)</f>
        <v/>
      </c>
      <c r="GD29" s="68" t="n"/>
      <c r="GE29" s="14" t="n"/>
      <c r="GF29" s="15">
        <f>IF(GA29&gt;0,(GA29-GA$10)/GA$10,0)</f>
        <v/>
      </c>
      <c r="GG29" s="18" t="n"/>
      <c r="GH29" s="122" t="n">
        <v>19.31</v>
      </c>
      <c r="GI29" s="68">
        <f>IF(GH29&gt;0,((GH29-GH28)/GH28),0)</f>
        <v/>
      </c>
      <c r="GJ29" s="68">
        <f>IF(GH29&gt;0,GI29-$V29,0)</f>
        <v/>
      </c>
      <c r="GK29" s="68">
        <f>IF(GH29&gt;0,(GH29-GK$10)/GK$10,0)</f>
        <v/>
      </c>
      <c r="GL29" s="14" t="n"/>
      <c r="GM29" s="15">
        <f>IF(GH29&gt;0,(GH29-GH$10)/GH$10,0)</f>
        <v/>
      </c>
      <c r="GO29" s="122" t="n">
        <v>29.06</v>
      </c>
      <c r="GP29" s="68">
        <f>IF(GO29&gt;0,((GO29-GO28)/GO28),0)</f>
        <v/>
      </c>
      <c r="GQ29" s="68">
        <f>IF(GO29&gt;0,GP29-$V29,0)</f>
        <v/>
      </c>
      <c r="GR29" s="68" t="n"/>
      <c r="GS29" s="14" t="n"/>
      <c r="GT29" s="15">
        <f>IF(GO29&gt;0,(GO29-GO$10)/GO$10,0)</f>
        <v/>
      </c>
      <c r="GV29" s="122" t="n">
        <v>14.21</v>
      </c>
      <c r="GW29" s="68">
        <f>IF(GV29&gt;0,((GV29-GV28)/GV28),0)</f>
        <v/>
      </c>
      <c r="GX29" s="68">
        <f>IF(GV29&gt;0,GW29-$V29,0)</f>
        <v/>
      </c>
      <c r="GY29" s="68">
        <f>IF(GV29&gt;0,(GV29-GY$10)/GY$10,0)</f>
        <v/>
      </c>
      <c r="GZ29" s="14" t="n"/>
      <c r="HA29" s="15">
        <f>IF(GV29&gt;0,(GV29-GV$10)/GV$10,0)</f>
        <v/>
      </c>
      <c r="HD29" s="122" t="n">
        <v>400.28</v>
      </c>
      <c r="HE29" s="68">
        <f>IF(HD29&gt;0,((HD29-HD28)/HD28),0)</f>
        <v/>
      </c>
      <c r="HF29" s="68">
        <f>IF(HD29&gt;0,HE29-$V29,0)</f>
        <v/>
      </c>
      <c r="HG29" s="68">
        <f>IF(HD29&gt;0,(HD29-HG$10)/HG$10,0)</f>
        <v/>
      </c>
      <c r="HH29" s="14" t="n"/>
      <c r="HI29" s="15">
        <f>IF(HD29&gt;0,(HD29-HD$10)/HD$10,0)</f>
        <v/>
      </c>
      <c r="HK29" s="122" t="n">
        <v>33.65</v>
      </c>
      <c r="HL29" s="68">
        <f>IF(HK29&gt;0,((HK29-HK28)/HK28),0)</f>
        <v/>
      </c>
      <c r="HM29" s="68">
        <f>IF(HK29&gt;0,HL29-$V29,0)</f>
        <v/>
      </c>
      <c r="HN29" s="68">
        <f>IF(HK29&gt;0,(HK29-HN$10)/HN$10,0)</f>
        <v/>
      </c>
      <c r="HO29" s="14" t="n"/>
      <c r="HP29" s="15">
        <f>IF(HK29&gt;0,(HK29-HK$10)/HK$10,0)</f>
        <v/>
      </c>
      <c r="HR29" s="122" t="n">
        <v>109.57</v>
      </c>
      <c r="HS29" s="68">
        <f>IF(HR29&gt;0,((HR29-HR28)/HR28),0)</f>
        <v/>
      </c>
      <c r="HT29" s="68">
        <f>IF(HR29&gt;0,HS29-$V29,0)</f>
        <v/>
      </c>
      <c r="HU29" s="68">
        <f>IF(HR29&gt;0,(HR29-HU$10)/HU$10,0)</f>
        <v/>
      </c>
      <c r="HV29" s="14" t="n"/>
      <c r="HW29" s="15">
        <f>IF(HR29&gt;0,(HR29-HR$10)/HR$10,0)</f>
        <v/>
      </c>
      <c r="HY29" s="122" t="n">
        <v>124.65</v>
      </c>
      <c r="HZ29" s="68">
        <f>IF(HY29&gt;0,((HY29-HY28)/HY28),0)</f>
        <v/>
      </c>
      <c r="IA29" s="68">
        <f>IF(HY29&gt;0,HZ29-$V29,0)</f>
        <v/>
      </c>
      <c r="IB29" s="68">
        <f>IF(HY29&gt;0,(HY29-IB$10)/IB$10,0)</f>
        <v/>
      </c>
      <c r="IC29" s="14" t="n"/>
      <c r="ID29" s="15">
        <f>IF(HY29&gt;0,(HY29-HY$10)/HY$10,0)</f>
        <v/>
      </c>
      <c r="IF29" s="122" t="n">
        <v>215.66</v>
      </c>
      <c r="IG29" s="68">
        <f>IF(IF29&gt;0,((IF29-IF28)/IF28),0)</f>
        <v/>
      </c>
      <c r="IH29" s="68">
        <f>IF(IF29&gt;0,IG29-$V29,0)</f>
        <v/>
      </c>
      <c r="II29" s="68">
        <f>IF(IF29&gt;0,(IF29-II$10)/II$10,0)</f>
        <v/>
      </c>
      <c r="IJ29" s="14" t="n"/>
      <c r="IK29" s="15">
        <f>IF(IF29&gt;0,(IF29-IF$10)/IF$10,0)</f>
        <v/>
      </c>
      <c r="IM29" s="122" t="n">
        <v>193.99</v>
      </c>
      <c r="IN29" s="68">
        <f>IF(IM29&gt;0,((IM29-IM28)/IM28),0)</f>
        <v/>
      </c>
      <c r="IO29" s="68">
        <f>IF(IM29&gt;0,IN29-$V29,0)</f>
        <v/>
      </c>
      <c r="IP29" s="68">
        <f>IF(IM29&gt;0,(IM29-IP$10)/IP$10,0)</f>
        <v/>
      </c>
      <c r="IQ29" s="14" t="n"/>
      <c r="IR29" s="15">
        <f>IF(IM29&gt;0,(IM29-IM$10)/IM$10,0)</f>
        <v/>
      </c>
      <c r="IT29" s="122" t="n">
        <v>50.3</v>
      </c>
      <c r="IU29" s="68">
        <f>IF(IT29&gt;0,((IT29-IT28)/IT28),0)</f>
        <v/>
      </c>
      <c r="IV29" s="68">
        <f>IF(IT29&gt;0,IU29-$V29,0)</f>
        <v/>
      </c>
      <c r="IW29" s="68">
        <f>IF(IT29&gt;0,(IT29-IW$10)/IW$10,0)</f>
        <v/>
      </c>
      <c r="IX29" s="14" t="n"/>
      <c r="IY29" s="15">
        <f>IF(IT29&gt;0,(IT29-IT$10)/IT$10,0)</f>
        <v/>
      </c>
      <c r="JA29" s="122" t="n">
        <v>687</v>
      </c>
      <c r="JB29" s="68">
        <f>IF(JA29&gt;0,((JA29-JA28)/JA28),0)</f>
        <v/>
      </c>
      <c r="JC29" s="68">
        <f>IF(JA29&gt;0,JB29-$V29,0)</f>
        <v/>
      </c>
      <c r="JD29" s="68">
        <f>IF(JA29&gt;0,(JA29-JD$10)/JD$10,0)</f>
        <v/>
      </c>
      <c r="JE29" s="14" t="n"/>
      <c r="JF29" s="15">
        <f>IF(JA29&gt;0,(JA29-JA$10)/JA$10,0)</f>
        <v/>
      </c>
      <c r="JH29" s="122" t="n">
        <v>414.99</v>
      </c>
      <c r="JI29" s="68">
        <f>IF(JH29&gt;0,((JH29-JH28)/JH28),0)</f>
        <v/>
      </c>
      <c r="JJ29" s="68">
        <f>IF(JH29&gt;0,JI29-$V29,0)</f>
        <v/>
      </c>
      <c r="JK29" s="68">
        <f>IF(JH29&gt;0,(JH29-JK$10)/JK$10,0)</f>
        <v/>
      </c>
      <c r="JL29" s="14" t="n"/>
      <c r="JM29" s="15">
        <f>IF(JH29&gt;0,(JH29-JH$10)/JH$10,0)</f>
        <v/>
      </c>
      <c r="JO29" s="122" t="n">
        <v>13.03</v>
      </c>
      <c r="JP29" s="68">
        <f>IF(JO29&gt;0,((JO29-JO28)/JO28),0)</f>
        <v/>
      </c>
      <c r="JQ29" s="68">
        <f>IF(JO29&gt;0,JP29-$V29,0)</f>
        <v/>
      </c>
      <c r="JR29" s="68">
        <f>IF(JO29&gt;0,(JO29-JR$10)/JR$10,0)</f>
        <v/>
      </c>
      <c r="JS29" s="14" t="n"/>
      <c r="JT29" s="15">
        <f>IF(JO29&gt;0,(JO29-JO$10)/JO$10,0)</f>
        <v/>
      </c>
      <c r="JV29" s="122" t="n">
        <v>1.92</v>
      </c>
      <c r="JW29" s="68">
        <f>IF(JV29&gt;0,((JV29-JV28)/JV28),0)</f>
        <v/>
      </c>
      <c r="JX29" s="68">
        <f>IF(JV29&gt;0,JW29-$V29,0)</f>
        <v/>
      </c>
      <c r="JY29" s="68">
        <f>IF(JV29&gt;0,(JV29-JY$10)/JY$10,0)</f>
        <v/>
      </c>
      <c r="JZ29" s="14" t="n"/>
      <c r="KA29" s="15">
        <f>IF(JV29&gt;0,(JV29-JV$10)/JV$10,0)</f>
        <v/>
      </c>
      <c r="KC29" s="122" t="n">
        <v>22.32</v>
      </c>
      <c r="KD29" s="68">
        <f>IF(KC29&gt;0,((KC29-KC28)/KC28),0)</f>
        <v/>
      </c>
      <c r="KE29" s="68">
        <f>IF(KC29&gt;0,KD29-$V29,0)</f>
        <v/>
      </c>
      <c r="KF29" s="68">
        <f>IF(KC29&gt;0,(KC29-KF$10)/KF$10,0)</f>
        <v/>
      </c>
      <c r="KG29" s="14" t="n"/>
      <c r="KH29" s="15">
        <f>IF(KC29&gt;0,(KC29-KC$10)/KC$10,0)</f>
        <v/>
      </c>
      <c r="KI29" s="18" t="n"/>
      <c r="KJ29" s="122" t="n">
        <v>64.59999999999999</v>
      </c>
      <c r="KK29" s="68">
        <f>IF(KJ29&gt;0,((KJ29-KJ28)/KJ28),0)</f>
        <v/>
      </c>
      <c r="KL29" s="68">
        <f>IF(KJ29&gt;0,KK29-$V29,0)</f>
        <v/>
      </c>
      <c r="KM29" s="68">
        <f>IF(KJ29&gt;0,(KJ29-KM$10)/KM$10,0)</f>
        <v/>
      </c>
      <c r="KN29" s="14" t="n"/>
      <c r="KO29" s="15">
        <f>IF(KJ29&gt;0,(KJ29-KJ$10)/KJ$10,0)</f>
        <v/>
      </c>
      <c r="KQ29" s="122" t="n">
        <v>1.14</v>
      </c>
      <c r="KR29" s="68">
        <f>IF(KQ29&gt;0,((KQ29-KQ28)/KQ28),0)</f>
        <v/>
      </c>
      <c r="KS29" s="68">
        <f>IF(KQ29&gt;0,KR29-$V29,0)</f>
        <v/>
      </c>
      <c r="KT29" s="68">
        <f>IF(KQ29&gt;0,(KQ29-KT$10)/KT$10,0)</f>
        <v/>
      </c>
      <c r="KU29" s="14" t="n"/>
      <c r="KV29" s="15">
        <f>IF(KQ29&gt;0,(KQ29-KQ$10)/KQ$10,0)</f>
        <v/>
      </c>
      <c r="KW29" s="18" t="n"/>
      <c r="KX29" s="122" t="n">
        <v>29.82</v>
      </c>
      <c r="KY29" s="68">
        <f>IF(KX29&gt;0,((KX29-KX28)/KX28),0)</f>
        <v/>
      </c>
      <c r="KZ29" s="68">
        <f>IF(KX29&gt;0,KY29-$V29,0)</f>
        <v/>
      </c>
      <c r="LA29" s="68">
        <f>IF(KX29&gt;0,(KX29-LA$10)/LA$10,0)</f>
        <v/>
      </c>
      <c r="LB29" s="14" t="n"/>
      <c r="LC29" s="15">
        <f>IF(KX29&gt;0,(KX29-KX$10)/KX$10,0)</f>
        <v/>
      </c>
      <c r="LD29" s="18" t="n"/>
      <c r="LE29" s="122" t="n">
        <v>51.65</v>
      </c>
      <c r="LF29" s="68">
        <f>IF(LE29&gt;0,((LE29-LE28)/LE28),0)</f>
        <v/>
      </c>
      <c r="LG29" s="68">
        <f>IF(LE29&gt;0,LF29-$V29,0)</f>
        <v/>
      </c>
      <c r="LH29" s="68">
        <f>IF(LE29&gt;0,(LE29-LH$10)/LH$10,0)</f>
        <v/>
      </c>
      <c r="LI29" s="14" t="n"/>
      <c r="LJ29" s="15">
        <f>IF(LE29&gt;0,(LE29-LE$10)/LE$10,0)</f>
        <v/>
      </c>
      <c r="LL29" s="122" t="n">
        <v>94.45999999999999</v>
      </c>
      <c r="LM29" s="68">
        <f>IF(LL29&gt;0,((LL29-LL28)/LL28),0)</f>
        <v/>
      </c>
      <c r="LN29" s="68">
        <f>IF(LL29&gt;0,LM29-$V29,0)</f>
        <v/>
      </c>
      <c r="LO29" s="68">
        <f>IF(LL29&gt;0,(LL29-LO$10)/LO$10,0)</f>
        <v/>
      </c>
      <c r="LP29" s="14" t="n"/>
      <c r="LQ29" s="15">
        <f>IF(LL29&gt;0,(LL29-LL$10)/LL$10,0)</f>
        <v/>
      </c>
      <c r="LS29" s="122" t="n">
        <v>11.46</v>
      </c>
      <c r="LT29" s="68">
        <f>IF(LS29&gt;0,((LS29-LS28)/LS28),0)</f>
        <v/>
      </c>
      <c r="LU29" s="68">
        <f>IF(LS29&gt;0,LT29-$V29,0)</f>
        <v/>
      </c>
      <c r="LV29" s="68" t="n"/>
      <c r="LW29" s="14" t="n"/>
      <c r="LX29" s="15">
        <f>IF(LS29&gt;0,(LS29-LS$10)/LS$10,0)</f>
        <v/>
      </c>
      <c r="LZ29" s="122" t="n">
        <v>13.68</v>
      </c>
      <c r="MA29" s="68">
        <f>IF(LZ29&gt;0,((LZ29-LZ28)/LZ28),0)</f>
        <v/>
      </c>
      <c r="MB29" s="68">
        <f>IF(LZ29&gt;0,MA29-$V29,0)</f>
        <v/>
      </c>
      <c r="MC29" s="68">
        <f>IF(LZ29&gt;0,(LZ29-MC$10)/MC$10,0)</f>
        <v/>
      </c>
      <c r="MD29" s="14" t="n"/>
      <c r="ME29" s="15">
        <f>IF(LZ29&gt;0,(LZ29-LZ$10)/LZ$10,0)</f>
        <v/>
      </c>
      <c r="MG29" s="122" t="n">
        <v>41.91</v>
      </c>
      <c r="MH29" s="68">
        <f>IF(MG29&gt;0,((MG29-MG28)/MG28),0)</f>
        <v/>
      </c>
      <c r="MI29" s="68">
        <f>IF(MG29&gt;0,MH29-$V29,0)</f>
        <v/>
      </c>
      <c r="MJ29" s="68">
        <f>IF(MG29&gt;0,(MG29-MJ$10)/MJ$10,0)</f>
        <v/>
      </c>
      <c r="MK29" s="14" t="n"/>
      <c r="ML29" s="15">
        <f>IF(MG29&gt;0,(MG29-MG$10)/MG$10,0)</f>
        <v/>
      </c>
      <c r="MN29" s="122" t="n">
        <v>115.24</v>
      </c>
      <c r="MO29" s="68">
        <f>IF(MN29&gt;0,((MN29-MN28)/MN28),0)</f>
        <v/>
      </c>
      <c r="MP29" s="68">
        <f>IF(MN29&gt;0,MO29-$V29,0)</f>
        <v/>
      </c>
      <c r="MQ29" s="68">
        <f>IF(MN29&gt;0,(MN29-MQ$10)/MQ$10,0)</f>
        <v/>
      </c>
      <c r="MR29" s="14" t="n"/>
      <c r="MS29" s="15">
        <f>IF(MN29&gt;0,(MN29-MN$10)/MN$10,0)</f>
        <v/>
      </c>
      <c r="MU29" s="122" t="n">
        <v>11.84</v>
      </c>
      <c r="MV29" s="68">
        <f>IF(MU29&gt;0,((MU29-MU28)/MU28),0)</f>
        <v/>
      </c>
      <c r="MW29" s="68">
        <f>IF(MU29&gt;0,MV29-$V29,0)</f>
        <v/>
      </c>
      <c r="MX29" s="68">
        <f>IF(MU29&gt;0,(MU29-MX$10)/MX$10,0)</f>
        <v/>
      </c>
      <c r="MY29" s="14" t="n"/>
      <c r="MZ29" s="15">
        <f>IF(MU29&gt;0,(MU29-MU$10)/MU$10,0)</f>
        <v/>
      </c>
      <c r="NB29" s="122" t="n">
        <v>205.57</v>
      </c>
      <c r="NC29" s="68">
        <f>IF(NB29&gt;0,((NB29-NB28)/NB28),0)</f>
        <v/>
      </c>
      <c r="ND29" s="68">
        <f>IF(NB29&gt;0,NC29-$V29,0)</f>
        <v/>
      </c>
      <c r="NE29" s="68">
        <f>IF(NB29&gt;0,(NB29-NE$10)/NE$10,0)</f>
        <v/>
      </c>
      <c r="NF29" s="14" t="n"/>
      <c r="NG29" s="15">
        <f>IF(NB29&gt;0,(NB29-NB$10)/NB$10,0)</f>
        <v/>
      </c>
      <c r="NI29" s="122" t="n">
        <v>5.77</v>
      </c>
      <c r="NJ29" s="68">
        <f>IF(NI29&gt;0,((NI29-NI28)/NI28),0)</f>
        <v/>
      </c>
      <c r="NK29" s="68">
        <f>IF(NI29&gt;0,NJ29-$V29,0)</f>
        <v/>
      </c>
      <c r="NL29" s="68">
        <f>IF(NI29&gt;0,(NI29-NL$10)/NL$10,0)</f>
        <v/>
      </c>
      <c r="NM29" s="14" t="n"/>
      <c r="NN29" s="15">
        <f>IF(NI29&gt;0,(NI29-NI$10)/NI$10,0)</f>
        <v/>
      </c>
      <c r="NP29" s="122" t="n">
        <v>382.94</v>
      </c>
      <c r="NQ29" s="68">
        <f>IF(NP29&gt;0,((NP29-NP28)/NP28),0)</f>
        <v/>
      </c>
      <c r="NR29" s="68">
        <f>IF(NP29&gt;0,NQ29-$V29,0)</f>
        <v/>
      </c>
      <c r="NS29" s="68">
        <f>IF(NP29&gt;0,(NP29-NS$10)/NS$10,0)</f>
        <v/>
      </c>
      <c r="NT29" s="14" t="n"/>
      <c r="NU29" s="15">
        <f>IF(NP29&gt;0,(NP29-NP$10)/NP$10,0)</f>
        <v/>
      </c>
      <c r="NW29" s="122" t="n">
        <v>200.87</v>
      </c>
      <c r="NX29" s="68">
        <f>IF(NW29&gt;0,((NW29-NW28)/NW28),0)</f>
        <v/>
      </c>
      <c r="NY29" s="68">
        <f>IF(NW29&gt;0,NX29-$V29,0)</f>
        <v/>
      </c>
      <c r="NZ29" s="68">
        <f>IF(NW29&gt;0,(NW29-NZ$10)/NZ$10,0)</f>
        <v/>
      </c>
      <c r="OA29" s="14" t="n"/>
      <c r="OB29" s="15">
        <f>IF(NW29&gt;0,(NW29-NW$10)/NW$10,0)</f>
        <v/>
      </c>
      <c r="OD29" s="122" t="n">
        <v>1.54</v>
      </c>
      <c r="OE29" s="68">
        <f>IF(OD29&gt;0,((OD29-OD28)/OD28),0)</f>
        <v/>
      </c>
      <c r="OF29" s="68">
        <f>IF(OD29&gt;0,OE29-$V29,0)</f>
        <v/>
      </c>
      <c r="OG29" s="68">
        <f>IF(OD29&gt;0,(OD29-OG$10)/OG$10,0)</f>
        <v/>
      </c>
      <c r="OH29" s="14" t="n"/>
      <c r="OI29" s="15">
        <f>IF(OD29&gt;0,(OD29-OD$10)/OD$10,0)</f>
        <v/>
      </c>
      <c r="OK29" s="122" t="n">
        <v>85.38</v>
      </c>
      <c r="OL29" s="68">
        <f>IF(OK29&gt;0,((OK29-OK28)/OK28),0)</f>
        <v/>
      </c>
      <c r="OM29" s="68">
        <f>IF(OK29&gt;0,OL29-$V29,0)</f>
        <v/>
      </c>
      <c r="ON29" s="68">
        <f>IF(OK29&gt;0,(OK29-ON$10)/ON$10,0)</f>
        <v/>
      </c>
      <c r="OO29" s="14" t="n"/>
      <c r="OP29" s="15">
        <f>IF(OK29&gt;0,(OK29-OK$10)/OK$10,0)</f>
        <v/>
      </c>
      <c r="OR29" s="122" t="n">
        <v>1.65</v>
      </c>
      <c r="OS29" s="68">
        <f>IF(OR29&gt;0,((OR29-OR28)/OR28),0)</f>
        <v/>
      </c>
      <c r="OT29" s="68">
        <f>IF(OR29&gt;0,OS29-$V29,0)</f>
        <v/>
      </c>
      <c r="OU29" s="68">
        <f>IF(OR29&gt;0,(OR29-OU$10)/OU$10,0)</f>
        <v/>
      </c>
      <c r="OV29" s="14" t="n"/>
      <c r="OW29" s="15">
        <f>IF(OR29&gt;0,(OR29-OR$10)/OR$10,0)</f>
        <v/>
      </c>
      <c r="OY29" s="122" t="n">
        <v>127.68</v>
      </c>
      <c r="OZ29" s="68">
        <f>IF(OY29&gt;0,((OY29-OY28)/OY28),0)</f>
        <v/>
      </c>
      <c r="PA29" s="68">
        <f>IF(OY29&gt;0,OZ29-$V29,0)</f>
        <v/>
      </c>
      <c r="PB29" s="68">
        <f>IF(OY29&gt;0,(OY29-PB$10)/PB$10,0)</f>
        <v/>
      </c>
      <c r="PC29" s="14" t="n"/>
      <c r="PD29" s="15">
        <f>IF(OY29&gt;0,(OY29-OY$10)/OY$10,0)</f>
        <v/>
      </c>
      <c r="PE29" s="18" t="n"/>
      <c r="PF29" s="122" t="n">
        <v>210.9</v>
      </c>
      <c r="PG29" s="68">
        <f>IF(PF29&gt;0,((PF29-PF28)/PF28),0)</f>
        <v/>
      </c>
      <c r="PH29" s="68">
        <f>IF(PF29&gt;0,PG29-$V29,0)</f>
        <v/>
      </c>
      <c r="PI29" s="68">
        <f>IF(PF29&gt;0,(PF29-PI$10)/PI$10,0)</f>
        <v/>
      </c>
      <c r="PJ29" s="14" t="n"/>
      <c r="PK29" s="15">
        <f>IF(PF29&gt;0,(PF29-PF$10)/PF$10,0)</f>
        <v/>
      </c>
      <c r="PM29" s="122" t="n"/>
      <c r="PN29" s="68">
        <f>IF(PM29&gt;0,((PM29-PM28)/PM28),0)</f>
        <v/>
      </c>
      <c r="PO29" s="68">
        <f>PN29-$V29</f>
        <v/>
      </c>
      <c r="PP29" s="68">
        <f>IF(PM29&gt;0,(PM29-PP$10)/PP$10,0)</f>
        <v/>
      </c>
      <c r="PQ29" s="14" t="n"/>
      <c r="PR29" s="15">
        <f>IF(PM29&gt;0,(PM29-PM$10)/PM$10,0)</f>
        <v/>
      </c>
      <c r="PT29" s="122" t="n">
        <v>5.54</v>
      </c>
      <c r="PU29" s="68">
        <f>IF(PT29&gt;0,((PT29-PT28)/PT28),0)</f>
        <v/>
      </c>
      <c r="PV29" s="68">
        <f>IF(PT29&gt;0,PU29-$V29,0)</f>
        <v/>
      </c>
      <c r="PW29" s="68">
        <f>IF(PT29&gt;0,(PT29-PW$10)/PW$10,0)</f>
        <v/>
      </c>
      <c r="PX29" s="14" t="n"/>
      <c r="PY29" s="15">
        <f>IF(PT29&gt;0,(PT29-PT$10)/PT$10,0)</f>
        <v/>
      </c>
      <c r="QA29" s="122" t="n">
        <v>183.31</v>
      </c>
      <c r="QB29" s="68">
        <f>IF(QA29&gt;0,((QA29-QA28)/QA28),0)</f>
        <v/>
      </c>
      <c r="QC29" s="68">
        <f>IF(QA29&gt;0,QB29-$V29,0)</f>
        <v/>
      </c>
      <c r="QD29" s="68">
        <f>IF(QA29&gt;0,(QA29-QD$10)/QD$10,0)</f>
        <v/>
      </c>
      <c r="QE29" s="14" t="n"/>
      <c r="QF29" s="15">
        <f>IF(QA29&gt;0,(QA29-QA$10)/QA$10,0)</f>
        <v/>
      </c>
      <c r="QH29" s="122" t="n">
        <v>1.25</v>
      </c>
      <c r="QI29" s="68">
        <f>IF(QH29&gt;0,((QH29-QH28)/QH28),0)</f>
        <v/>
      </c>
      <c r="QJ29" s="68">
        <f>IF(QH29&gt;0,QI29-$V29,0)</f>
        <v/>
      </c>
      <c r="QK29" s="68">
        <f>IF(QH29&gt;0,(QH29-QK$10)/QK$10,0)</f>
        <v/>
      </c>
      <c r="QL29" s="14" t="n"/>
      <c r="QM29" s="15">
        <f>IF(QH29&gt;0,(QH29-QH$10)/QH$10,0)</f>
        <v/>
      </c>
      <c r="QO29" s="122" t="n">
        <v>12.7</v>
      </c>
      <c r="QP29" s="68">
        <f>IF(QO29&gt;0,((QO29-QO28)/QO28),0)</f>
        <v/>
      </c>
      <c r="QQ29" s="68">
        <f>IF(QO29&gt;0,QP29-$V29,0)</f>
        <v/>
      </c>
      <c r="QR29" s="68">
        <f>IF(QO29&gt;0,(QO29-QR$10)/QR$10,0)</f>
        <v/>
      </c>
      <c r="QS29" s="14" t="n"/>
      <c r="QT29" s="15">
        <f>IF(QO29&gt;0,(QO29-QO$10)/QO$10,0)</f>
        <v/>
      </c>
      <c r="QV29" s="122" t="n">
        <v>2.15</v>
      </c>
      <c r="QW29" s="68">
        <f>IF(QV29&gt;0,((QV29-QV28)/QV28),0)</f>
        <v/>
      </c>
      <c r="QX29" s="68">
        <f>IF(QV29&gt;0,QW29-$V29,0)</f>
        <v/>
      </c>
      <c r="QY29" s="68">
        <f>IF(QV29&gt;0,(QV29-QY$10)/QY$10,0)</f>
        <v/>
      </c>
      <c r="QZ29" s="14" t="n"/>
      <c r="RA29" s="15">
        <f>IF(QV29&gt;0,(QV29-QV$10)/QV$10,0)</f>
        <v/>
      </c>
      <c r="RC29" s="122" t="n">
        <v>24.58</v>
      </c>
      <c r="RD29" s="68">
        <f>IF(RC29&gt;0,((RC29-RC28)/RC28),0)</f>
        <v/>
      </c>
      <c r="RE29" s="68">
        <f>IF(RC29&gt;0,RD29-$V29,0)</f>
        <v/>
      </c>
      <c r="RF29" s="68">
        <f>IF(RC29&gt;0,(RC29-RF$10)/RF$10,0)</f>
        <v/>
      </c>
      <c r="RG29" s="14" t="n"/>
      <c r="RH29" s="15">
        <f>IF(RC29&gt;0,(RC29-RC$10)/RC$10,0)</f>
        <v/>
      </c>
      <c r="RJ29" s="122" t="n">
        <v>207.34</v>
      </c>
      <c r="RK29" s="68">
        <f>IF(RJ29&gt;0,((RJ29-RJ28)/RJ28),0)</f>
        <v/>
      </c>
      <c r="RL29" s="68">
        <f>RK29-$V29</f>
        <v/>
      </c>
      <c r="RM29" s="68">
        <f>IF(RJ29&gt;0,(RJ29-RM$10)/RM$10,0)</f>
        <v/>
      </c>
      <c r="RN29" s="14" t="n"/>
      <c r="RO29" s="15">
        <f>IF(RJ29&gt;0,(RJ29-RJ$10)/RJ$10,0)</f>
        <v/>
      </c>
      <c r="RQ29" s="122" t="n">
        <v>18.26</v>
      </c>
      <c r="RR29" s="68">
        <f>IF(RQ29&gt;0,((RQ29-RQ28)/RQ28),0)</f>
        <v/>
      </c>
      <c r="RS29" s="68">
        <f>RR29-$V29</f>
        <v/>
      </c>
      <c r="RT29" s="68">
        <f>IF(RQ29&gt;0,(RQ29-RT$10)/RT$10,0)</f>
        <v/>
      </c>
      <c r="RU29" s="14" t="n"/>
      <c r="RV29" s="15">
        <f>IF(RQ29&gt;0,(RQ29-RQ$10)/RQ$10,0)</f>
        <v/>
      </c>
      <c r="RX29" s="122" t="n">
        <v>81.22</v>
      </c>
      <c r="RY29" s="68">
        <f>IF(RX29&gt;0,((RX29-RX28)/RX28),0)</f>
        <v/>
      </c>
      <c r="RZ29" s="68">
        <f>RY29-$V29</f>
        <v/>
      </c>
      <c r="SA29" s="68">
        <f>IF(RX29&gt;0,(RX29-SA$10)/SA$10,0)</f>
        <v/>
      </c>
      <c r="SB29" s="14" t="n"/>
      <c r="SC29" s="15">
        <f>IF(RX29&gt;0,(RX29-RX$10)/RX$10,0)</f>
        <v/>
      </c>
      <c r="SE29" s="122" t="n">
        <v>12.3</v>
      </c>
      <c r="SF29" s="68">
        <f>IF(SE29&gt;0,((SE29-SE28)/SE28),0)</f>
        <v/>
      </c>
      <c r="SG29" s="68">
        <f>SF29-$V29</f>
        <v/>
      </c>
      <c r="SH29" s="68">
        <f>IF(SE29&gt;0,(SE29-SH$10)/SH$10,0)</f>
        <v/>
      </c>
      <c r="SI29" s="14" t="n"/>
      <c r="SJ29" s="15">
        <f>IF(SE29&gt;0,(SE29-SE$10)/SE$10,0)</f>
        <v/>
      </c>
      <c r="SL29" s="122" t="n">
        <v>0.663</v>
      </c>
      <c r="SM29" s="68">
        <f>IF(SL29&gt;0,((SL29-SL28)/SL28),0)</f>
        <v/>
      </c>
      <c r="SN29" s="68">
        <f>SM29-$V29</f>
        <v/>
      </c>
      <c r="SO29" s="68">
        <f>IF(SL29&gt;0,(SL29-SO$10)/SO$10,0)</f>
        <v/>
      </c>
      <c r="SP29" s="14" t="n"/>
      <c r="SQ29" s="15">
        <f>IF(SL29&gt;0,(SL29-SL$10)/SL$10,0)</f>
        <v/>
      </c>
      <c r="SS29" s="122" t="n">
        <v>5.64</v>
      </c>
      <c r="ST29" s="68">
        <f>IF(SS29&gt;0,((SS29-SS28)/SS28),0)</f>
        <v/>
      </c>
      <c r="SU29" s="68">
        <f>ST29-$V29</f>
        <v/>
      </c>
      <c r="SV29" s="68">
        <f>IF(SS29&gt;0,(SS29-SV$10)/SV$10,0)</f>
        <v/>
      </c>
      <c r="SW29" s="14" t="n"/>
      <c r="SX29" s="15">
        <f>IF(SS29&gt;0,(SS29-SS$10)/SS$10,0)</f>
        <v/>
      </c>
      <c r="SZ29" s="122" t="n">
        <v>21.74</v>
      </c>
      <c r="TA29" s="68">
        <f>IF(SZ29&gt;0,((SZ29-SZ28)/SZ28),0)</f>
        <v/>
      </c>
      <c r="TB29" s="68">
        <f>TA29-$V29</f>
        <v/>
      </c>
      <c r="TC29" s="68">
        <f>IF(SZ29&gt;0,(SZ29-TC$10)/TC$10,0)</f>
        <v/>
      </c>
      <c r="TD29" s="14" t="n"/>
      <c r="TE29" s="15">
        <f>IF(SZ29&gt;0,(SZ29-SZ$10)/SZ$10,0)</f>
        <v/>
      </c>
      <c r="TG29" s="122" t="n">
        <v>0.1821</v>
      </c>
      <c r="TH29" s="68">
        <f>IF(TG29&gt;0,((TG29-TG28)/TG28),0)</f>
        <v/>
      </c>
      <c r="TI29" s="68">
        <f>TH29-$V29</f>
        <v/>
      </c>
      <c r="TJ29" s="68">
        <f>IF(TG29&gt;0,(TG29-TJ$10)/TJ$10,0)</f>
        <v/>
      </c>
      <c r="TK29" s="14" t="n"/>
      <c r="TL29" s="15">
        <f>IF(TG29&gt;0,(TG29-TG$10)/TG$10,0)</f>
        <v/>
      </c>
      <c r="TN29" s="122" t="n">
        <v>41.9</v>
      </c>
      <c r="TO29" s="68">
        <f>IF(TN29&gt;0,((TN29-TN28)/TN28),0)</f>
        <v/>
      </c>
      <c r="TP29" s="68">
        <f>TO29-$V29</f>
        <v/>
      </c>
      <c r="TQ29" s="68">
        <f>IF(TN29&gt;0,(TN29-TQ$10)/TQ$10,0)</f>
        <v/>
      </c>
      <c r="TR29" s="14" t="n"/>
      <c r="TS29" s="15">
        <f>IF(TN29&gt;0,(TN29-TN$10)/TN$10,0)</f>
        <v/>
      </c>
      <c r="TU29" s="122" t="n">
        <v>2.06</v>
      </c>
      <c r="TV29" s="68">
        <f>IF(TU29&gt;0,((TU29-TU28)/TU28),0)</f>
        <v/>
      </c>
      <c r="TW29" s="68">
        <f>TV29-$V29</f>
        <v/>
      </c>
      <c r="TX29" s="68">
        <f>IF(TU29&gt;0,(TU29-TX$10)/TX$10,0)</f>
        <v/>
      </c>
      <c r="TY29" s="14" t="n"/>
      <c r="TZ29" s="15">
        <f>IF(TU29&gt;0,(TU29-TU$10)/TU$10,0)</f>
        <v/>
      </c>
      <c r="UB29" s="122" t="n"/>
      <c r="UC29" s="68">
        <f>IF(UB29&gt;0,((UB29-UB28)/UB28),0)</f>
        <v/>
      </c>
      <c r="UD29" s="68">
        <f>UC29-$V29</f>
        <v/>
      </c>
      <c r="UE29" s="68">
        <f>IF(UB29&gt;0,(UB29-UE$10)/UE$10,0)</f>
        <v/>
      </c>
      <c r="UF29" s="14" t="n"/>
      <c r="UG29" s="15">
        <f>IF(UB29&gt;0,(UB29-UB$10)/UB$10,0)</f>
        <v/>
      </c>
      <c r="UI29" s="122" t="n"/>
      <c r="UJ29" s="68">
        <f>IF(UI29&gt;0,((UI29-UI28)/UI28),0)</f>
        <v/>
      </c>
      <c r="UK29" s="68">
        <f>UJ29-$V29</f>
        <v/>
      </c>
      <c r="UL29" s="68">
        <f>IF(UI29&gt;0,(UI29-UL$10)/UL$10,0)</f>
        <v/>
      </c>
      <c r="UM29" s="14" t="n"/>
      <c r="UN29" s="15">
        <f>IF(UI29&gt;0,(UI29-UI$10)/UI$10,0)</f>
        <v/>
      </c>
      <c r="UP29" s="122" t="n"/>
      <c r="UQ29" s="68">
        <f>IF(UP29&gt;0,((UP29-UP28)/UP28),0)</f>
        <v/>
      </c>
      <c r="UR29" s="68">
        <f>UQ29-$V29</f>
        <v/>
      </c>
      <c r="US29" s="68">
        <f>IF(UP29&gt;0,(UP29-US$10)/US$10,0)</f>
        <v/>
      </c>
      <c r="UT29" s="14" t="n"/>
      <c r="UU29" s="15">
        <f>IF(UP29&gt;0,(UP29-UP$10)/UP$10,0)</f>
        <v/>
      </c>
      <c r="UW29" s="122" t="n"/>
      <c r="UX29" s="68">
        <f>IF(UW29&gt;0,((UW29-UW28)/UW28),0)</f>
        <v/>
      </c>
      <c r="UY29" s="68">
        <f>UX29-$V29</f>
        <v/>
      </c>
      <c r="UZ29" s="68">
        <f>IF(UW29&gt;0,(UW29-UZ$10)/UZ$10,0)</f>
        <v/>
      </c>
      <c r="VA29" s="14" t="n"/>
      <c r="VB29" s="15">
        <f>IF(UW29&gt;0,(UW29-UW$10)/UW$10,0)</f>
        <v/>
      </c>
      <c r="VD29" s="122" t="n"/>
      <c r="VE29" s="68">
        <f>IF(VD29&gt;0,((VD29-VD28)/VD28),0)</f>
        <v/>
      </c>
      <c r="VF29" s="68">
        <f>VE29-$V29</f>
        <v/>
      </c>
      <c r="VG29" s="68">
        <f>IF(VD29&gt;0,(VD29-VG$10)/VG$10,0)</f>
        <v/>
      </c>
      <c r="VH29" s="14" t="n"/>
      <c r="VI29" s="15">
        <f>IF(VD29&gt;0,(VD29-VD$10)/VD$10,0)</f>
        <v/>
      </c>
      <c r="VM29" s="21">
        <f>IF($C29&gt;0,(($IK$5*IG29)+($GT$5*GP29)+($JM$5*JI29)+($JF$5*JB29)+($IY$5*IU29)+($IR$5*IN29)+($ID$5*HZ29)+($HW$5*HS29)+($HP$5*HL29)+($HI$5*HE29)+($GF$5*GB29)+($FY$5*FU29)+($FR$5*FN29)+($FK$5*FG29)+($FD$5*EZ29)+($EW$5*ES29)+($EP$5*EL29)+($EI$5*EE29)+($EB$5*DX29)+($DU$5*DQ29)+($DN$5*DJ29)+($DG$5*DC29)+($CZ$5*CV29)+($CS$5*CO29)+($CL$5*CH29)+($CE$5*CA29)+($BX$5*BT29)+($BQ$5*BM29)+($BJ$5*BF29)+($BC$5*AY29)+($AV$5*AR29)+($AO$5*AK29)+($AH$5*AD29)+($JT$5*JP29)+($KA$5*JW29)+($KO$5*KK29)+($PR$5*PN29)+($GM$5*GI29)+($HA$5*GW29)+($KV$5*KR29)+($KH$5*KD29)+($LC$5*KY29)+($MS$5*MO29)+($ML$5*MH29)+($ME$5*MA29)+($LX$5*LT29)+($LQ$5*LM29)+($LJ$5*LF29)+(MV29*$MZ$5)+(NC29*$NG$5)+(NJ29*$NN$5)+($OI$5*OE29)+($NU$5*NQ29)+($OB$5*NX29)+($PK$5*PG29)+($OP$5*OL29)+($OW$5*OS29)+($PD$5*OZ29)+(PU29*$PY$5)+(QB29*$QF$5)+(QI29*$QM$5)+(QP29*$QT$5)+(QW29*$RA$5)+(RD29*$RH$5)+(RK29*$RO$5)+(RR29*$RV$5)+(RY29*$SC$5)+(SF29*$SJ$5)+(SM29*$SQ$5)+(ST29*$SX$5)+(TA29*$TE$5))+(TH29*$TL$5)+(TO29*$TS$5))/$VM$5</f>
        <v/>
      </c>
      <c r="VN29" s="538" t="n"/>
      <c r="VO29" s="21">
        <f>IF($C29&gt;0,(($IK$5*II29)+($GT$5*GR29)+($JM$5*JK29)+($JF$5*JD29)+($IY$5*IW29)+($IR$5*IP29)+($ID$5*IB29)+($HW$5*HU29)+($HP$5*HN29)+($HI$5*HG29)+($GF$5*GD29)+($FY$5*FW29)+($FR$5*FP29)+($FK$5*FI29)+($FD$5*FB29)+($EW$5*EU29)+($EP$5*EN29)+($EI$5*EG29)+($EB$5*DZ29)+($DU$5*DS29)+($DN$5*DL29)+($DG$5*DE29)+($CZ$5*CX29)+($CS$5*CQ29)+($CL$5*CJ29)+($CE$5*CC29)+($BX$5*BV29)+($BQ$5*BO29)+($BJ$5*BH29)+($BC$5*BA29)+($AV$5*AT29)+($AO$5*AM29)+($AH$5*AF29)+($KO$5*KM29)+($KH$5*KF29)+($KA$5*JY29)+($JT$5*JR29)+($PR$5*PP29)+($GM$5*GK29)+($HA$5*GY29)+($KV$5*KT29)+($LC$5*LA29)+($MS$5*MQ29)+($ML$5*MJ29)+($ME$5*MC29)+($LX$5*LV29)+($LQ$5*LO29)+($LJ$5*LH29)+(MX29*$MZ$5)+(NE29*$NG$5)+(NL29*$NN$5)+($OI$5*OG29)+($NU$5*NS29)+($OB$5*NZ29)+($PD$5*PB29)+($OW$5*OU29)+($OP$5*ON29)+($PK$5*PI29)+($PY$5*PW29)+($QF$5*QD29)+($QM$5*QK29)+($QT$5*QR29)+($RA$5*QY29)+($RH$5*RF29)+($RO$5*RM29)+(RT29*$RV$5)+(SA29*$SC$5)+(SH29*$SJ$5)+(SO29*$SQ$5)+(SV29*$SX$5)+(TC29*$TE$5)+(TJ29*$TL$5)+(TQ29*$TS$5))/$VM$5,0)</f>
        <v/>
      </c>
      <c r="VP29" s="14" t="n"/>
      <c r="VQ29" s="21">
        <f>IF($C29&gt;0,(($IK$5*IK29)+($GT$5*GT29)+($JM$5*JM29)+($JF$5*JF29)+($IY$5*IY29)+($IR$5*IR29)+($ID$5*ID29)+($HW$5*HW29)+($HP$5*HP29)+($HI$5*HI29)+($GF$5*GF29)+($FY$5*FY29)+($FR$5*FR29)+($FK$5*FK29)+($FD$5*FD29)+($EW$5*EW29)+($EP$5*EP29)+($EI$5*EI29)+($EB$5*EB29)+($DU$5*DU29)+($DN$5*DN29)+($DG$5*DG29)+($CZ$5*CZ29)+($CS$5*CS29)+($CL$5*CL29)+($CE$5*CE29)+($BX$5*BX29)+($BQ$5*BQ29)+($BJ$5*BJ29)+($BC$5*BC29)+($AV$5*AV29)+($AO$5*AO29)+($AH$5*AH29)+($KO$5*KO29)+($PR$5*PR29)+($GM$5*GM29)+($HA$5*HA29)+($KH$5*KH29)+($KA$5*KA29)+($JT$5*JT29)+($KV$5*KV29)+($LC$5*LC29)+($MS$5*MS29)+($ML$5*ML29)+($ME$5*ME29)+($LX$5*LX29)+($LQ$5*LQ29)+($LJ$5*LJ29)+($OI$5*OI29)+($NU$5*NU29)+($NN$5*NN29)+($NG$5*NG29)+($MZ$5*MZ29)+(OB29*$OB$5)+($PD$5*PD29)+($OW$5*OW29)+($OP$5*OP29)+($PK$5*PK29)+(PY29*$PY$5)+(QF29*$QF$5)+(QM29*$QM$5)+(QT29*$QT$5)+(RA29*$RA$5)+(RH29*$RH$5)+(RO29*$RO$5)+(RV29*$RV$5)+(SC29*$SC$5)+(SJ29*$SJ$5)+(SQ29*$SQ$5)+(SX29*$SX$5)+(TE29*$TE$5)+(TL29*$TL$5)+(TS29*$TS$5))/$VM$5,0)</f>
        <v/>
      </c>
    </row>
    <row r="30" ht="16" customHeight="1" s="545">
      <c r="A30" s="127" t="n">
        <v>45688</v>
      </c>
      <c r="B30" s="77">
        <f>A30</f>
        <v/>
      </c>
      <c r="C30" s="13" t="n">
        <v>44544.66</v>
      </c>
      <c r="D30" s="14">
        <f>IF(C30&gt;0,C30-C29,0)</f>
        <v/>
      </c>
      <c r="E30" s="68">
        <f>IF(C30&gt;0,D30/C29,0)</f>
        <v/>
      </c>
      <c r="F30" s="15">
        <f>IF(C30&gt;0,(C30-C$10)/C$10,0)</f>
        <v/>
      </c>
      <c r="G30" s="13" t="n">
        <v>6040.53</v>
      </c>
      <c r="H30" s="138">
        <f>IF(G30&gt;0,G30-G29,0)</f>
        <v/>
      </c>
      <c r="I30" s="68">
        <f>IF(G30&gt;0,H30/G29,0)</f>
        <v/>
      </c>
      <c r="J30" s="15">
        <f>IF(G30&gt;0,(G30-G$10)/G$10,0)</f>
        <v/>
      </c>
      <c r="K30" s="13" t="n">
        <v>19627.44</v>
      </c>
      <c r="L30" s="138">
        <f>IF(K30&gt;0,K30-K29,0)</f>
        <v/>
      </c>
      <c r="M30" s="68">
        <f>IF(K30&gt;0,L30/K29,0)</f>
        <v/>
      </c>
      <c r="N30" s="15">
        <f>IF(K30&gt;0,(K30-K$10)/K$10,0)</f>
        <v/>
      </c>
      <c r="O30" s="13" t="n">
        <v>2287.69</v>
      </c>
      <c r="P30" s="138">
        <f>IF(O30&gt;0,O30-O29,0)</f>
        <v/>
      </c>
      <c r="Q30" s="68">
        <f>IF(O30&gt;0,P30/O29,0)</f>
        <v/>
      </c>
      <c r="R30" s="15">
        <f>IF(O30&gt;0,(O30-O$10)/O$10,0)</f>
        <v/>
      </c>
      <c r="S30" s="18">
        <f>IF(O30&gt;0,(((O30*0.7)*Q30)+((K30*0.9)*M30)+((G30*0.65)*I30)+((C30*0.6)*E30))/(O30+K30+G30+C30),0)</f>
        <v/>
      </c>
      <c r="T30" s="121">
        <f>IF(O30&gt;0,(S30*200)+T29,0)</f>
        <v/>
      </c>
      <c r="U30" s="121">
        <f>T30</f>
        <v/>
      </c>
      <c r="V30" s="47">
        <f>IF(T30&gt;0,(T30-T29)/T29,0)</f>
        <v/>
      </c>
      <c r="W30" s="21">
        <f>IF(T30&gt;0,(T30-T$11)/T$11,0)</f>
        <v/>
      </c>
      <c r="X30" s="18">
        <f>IF(T30&gt;0,((Q30+M30+I30+E30)/4),0)</f>
        <v/>
      </c>
      <c r="Y30" s="123" t="n">
        <v>123200.11</v>
      </c>
      <c r="Z30" s="15" t="n">
        <v>2e-06</v>
      </c>
      <c r="AA30" s="21">
        <f>Z30-$V30</f>
        <v/>
      </c>
      <c r="AB30" s="548" t="n"/>
      <c r="AC30" s="122" t="n">
        <v>232.27</v>
      </c>
      <c r="AD30" s="68">
        <f>IF(AC30&gt;0,((AC30-AC29)/AC29),0)</f>
        <v/>
      </c>
      <c r="AE30" s="68">
        <f>IF(AC30&gt;0,AD30-$V30,0)</f>
        <v/>
      </c>
      <c r="AF30" s="68">
        <f>IF(AC30&gt;0,(AC30-AF$10)/AF$10,0)</f>
        <v/>
      </c>
      <c r="AG30" s="14" t="n"/>
      <c r="AH30" s="15">
        <f>IF(AC30&gt;0,(AC30-AC$10)/AC$10,0)</f>
        <v/>
      </c>
      <c r="AI30" s="548" t="n"/>
      <c r="AJ30" s="122" t="n">
        <v>22.17</v>
      </c>
      <c r="AK30" s="68">
        <f>IF(AJ30&gt;0,((AJ30-AJ29)/AJ29),0)</f>
        <v/>
      </c>
      <c r="AL30" s="68">
        <f>IF(AJ30&gt;0,AK30-$V30,0)</f>
        <v/>
      </c>
      <c r="AM30" s="68">
        <f>IF(AJ30&gt;0,(AJ30-AM$10)/AM$10,0)</f>
        <v/>
      </c>
      <c r="AN30" s="14" t="n"/>
      <c r="AO30" s="15">
        <f>IF(AJ30&gt;0,(AJ30-AJ$10)/AJ$10,0)</f>
        <v/>
      </c>
      <c r="AP30" s="548" t="n"/>
      <c r="AQ30" s="122" t="n">
        <v>21.94</v>
      </c>
      <c r="AR30" s="68">
        <f>IF(AQ30&gt;0,((AQ30-AQ29)/AQ29),0)</f>
        <v/>
      </c>
      <c r="AS30" s="68">
        <f>IF(AQ30&gt;0,AR30-$V30,0)</f>
        <v/>
      </c>
      <c r="AT30" s="68">
        <f>IF(AQ30&gt;0,(AQ30-AT$10)/AT$10,0)</f>
        <v/>
      </c>
      <c r="AU30" s="14" t="n"/>
      <c r="AV30" s="15">
        <f>IF(AQ30&gt;0,(AQ30-AQ$10)/AQ$10,0)</f>
        <v/>
      </c>
      <c r="AW30" s="548" t="n"/>
      <c r="AX30" s="122" t="n">
        <v>209.87</v>
      </c>
      <c r="AY30" s="68">
        <f>IF(AX30&gt;0,((AX30-AX29)/AX29),0)</f>
        <v/>
      </c>
      <c r="AZ30" s="68">
        <f>IF(AX30&gt;0,AY30-$V30,0)</f>
        <v/>
      </c>
      <c r="BA30" s="68">
        <f>IF(AX30&gt;0,(AX30-BA$10)/BA$10,0)</f>
        <v/>
      </c>
      <c r="BB30" s="14" t="n"/>
      <c r="BC30" s="15">
        <f>IF(AX30&gt;0,(AX30-AX$10)/AX$10,0)</f>
        <v/>
      </c>
      <c r="BD30" s="548" t="n"/>
      <c r="BE30" s="122" t="n">
        <v>76.89</v>
      </c>
      <c r="BF30" s="68">
        <f>IF(BE30&gt;0,((BE30-BE29)/BE29),0)</f>
        <v/>
      </c>
      <c r="BG30" s="68">
        <f>IF(BE30&gt;0,BF30-$V30,0)</f>
        <v/>
      </c>
      <c r="BH30" s="68" t="n"/>
      <c r="BI30" s="14" t="n"/>
      <c r="BJ30" s="15">
        <f>IF(BE30&gt;0,(BE30-BE$10)/BE$10,0)</f>
        <v/>
      </c>
      <c r="BK30" s="548" t="n"/>
      <c r="BL30" s="122" t="n">
        <v>70.5</v>
      </c>
      <c r="BM30" s="68">
        <f>IF(BL30&gt;0,((BL30-BL29)/BL29),0)</f>
        <v/>
      </c>
      <c r="BN30" s="68">
        <f>IF(BL30&gt;0,BM30-$V30,0)</f>
        <v/>
      </c>
      <c r="BO30" s="68">
        <f>IF(BL30&gt;0,(BL30-BO$10)/BO$10,0)</f>
        <v/>
      </c>
      <c r="BP30" s="14" t="n"/>
      <c r="BQ30" s="15">
        <f>IF(BL30&gt;0,(BL30-BL$10)/BL$10,0)</f>
        <v/>
      </c>
      <c r="BR30" s="548" t="n"/>
      <c r="BS30" s="122" t="n">
        <v>40.17</v>
      </c>
      <c r="BT30" s="68">
        <f>IF(BS30&gt;0,((BS30-BS29)/BS29),0)</f>
        <v/>
      </c>
      <c r="BU30" s="68">
        <f>IF(BS30&gt;0,BT30-$V30,0)</f>
        <v/>
      </c>
      <c r="BV30" s="68">
        <f>IF(BS30&gt;0,(BS30-BV$10)/BV$10,0)</f>
        <v/>
      </c>
      <c r="BW30" s="14" t="n"/>
      <c r="BX30" s="15">
        <f>IF(BS30&gt;0,(BS30-BS$10)/BS$10,0)</f>
        <v/>
      </c>
      <c r="BY30" s="548" t="n"/>
      <c r="BZ30" s="122" t="n"/>
      <c r="CA30" s="68">
        <f>IF(BZ30&gt;0,((BZ30-BZ29)/BZ29),0)</f>
        <v/>
      </c>
      <c r="CB30" s="68">
        <f>IF(BZ30&gt;0,CA30-$V30,0)</f>
        <v/>
      </c>
      <c r="CC30" s="68">
        <f>IF(BZ30&gt;0,(BZ30-CC$10)/CC$10,0)</f>
        <v/>
      </c>
      <c r="CD30" s="14" t="n"/>
      <c r="CE30" s="15">
        <f>IF(BZ30&gt;0,(BZ30-BZ$10)/BZ$10,0)</f>
        <v/>
      </c>
      <c r="CF30" s="548" t="n"/>
      <c r="CG30" s="122" t="n">
        <v>36.4</v>
      </c>
      <c r="CH30" s="68">
        <f>IF(CG30&gt;0,((CG30-CG29)/CG29),0)</f>
        <v/>
      </c>
      <c r="CI30" s="68">
        <f>IF(CG30&gt;0,CH30-$V30,0)</f>
        <v/>
      </c>
      <c r="CJ30" s="68">
        <f>IF(CG30&gt;0,(CG30-CJ$10)/CJ$10,0)</f>
        <v/>
      </c>
      <c r="CK30" s="14" t="n"/>
      <c r="CL30" s="15">
        <f>IF(CG30&gt;0,(CG30-CG$10)/CG$10,0)</f>
        <v/>
      </c>
      <c r="CM30" s="548" t="n"/>
      <c r="CN30" s="122" t="n">
        <v>34.86</v>
      </c>
      <c r="CO30" s="68">
        <f>IF(CN30&gt;0,((CN30-CN29)/CN29),0)</f>
        <v/>
      </c>
      <c r="CP30" s="68">
        <f>IF(CN30&gt;0,CO30-$V30,0)</f>
        <v/>
      </c>
      <c r="CQ30" s="68">
        <f>IF(CN30&gt;0,(CN30-CQ$10)/CQ$10,0)</f>
        <v/>
      </c>
      <c r="CR30" s="14" t="n"/>
      <c r="CS30" s="15">
        <f>IF(CN30&gt;0,(CN30-CN$10)/CN$10,0)</f>
        <v/>
      </c>
      <c r="CT30" s="548" t="n"/>
      <c r="CU30" s="122" t="n">
        <v>38.42</v>
      </c>
      <c r="CV30" s="68">
        <f>IF(CU30&gt;0,((CU30-CU29)/CU29),0)</f>
        <v/>
      </c>
      <c r="CW30" s="68">
        <f>IF(CU30&gt;0,CV30-$V30,0)</f>
        <v/>
      </c>
      <c r="CX30" s="68">
        <f>IF(CU30&gt;0,(CU30-CX$10)/CX$10,0)</f>
        <v/>
      </c>
      <c r="CY30" s="14" t="n"/>
      <c r="CZ30" s="15">
        <f>IF(CU30&gt;0,(CU30-CU$10)/CU$10,0)</f>
        <v/>
      </c>
      <c r="DA30" s="548" t="n"/>
      <c r="DB30" s="122" t="n">
        <v>21.23</v>
      </c>
      <c r="DC30" s="68">
        <f>IF(DB30&gt;0,((DB30-DB29)/DB29),0)</f>
        <v/>
      </c>
      <c r="DD30" s="68">
        <f>IF(DB30&gt;0,DC30-$V30,0)</f>
        <v/>
      </c>
      <c r="DE30" s="68">
        <f>IF(DB30&gt;0,(DB30-DE$10)/DE$10,0)</f>
        <v/>
      </c>
      <c r="DF30" s="14" t="n"/>
      <c r="DG30" s="15">
        <f>IF(DB30&gt;0,(DB30-DB$10)/DB$10,0)</f>
        <v/>
      </c>
      <c r="DH30" s="548" t="n"/>
      <c r="DI30" s="122" t="n">
        <v>44.31</v>
      </c>
      <c r="DJ30" s="68">
        <f>IF(DI30&gt;0,((DI30-DI29)/DI29),0)</f>
        <v/>
      </c>
      <c r="DK30" s="68">
        <f>IF(DI30&gt;0,DJ30-$V30,0)</f>
        <v/>
      </c>
      <c r="DL30" s="68">
        <f>IF(DI30&gt;0,(DI30-DL$10)/DL$10,0)</f>
        <v/>
      </c>
      <c r="DM30" s="14" t="n"/>
      <c r="DN30" s="15">
        <f>IF(DI30&gt;0,(DI30-DI$10)/DI$10,0)</f>
        <v/>
      </c>
      <c r="DO30" s="548" t="n"/>
      <c r="DP30" s="122" t="n">
        <v>38.62</v>
      </c>
      <c r="DQ30" s="68">
        <f>IF(DP30&gt;0,((DP30-DP29)/DP29),0)</f>
        <v/>
      </c>
      <c r="DR30" s="68">
        <f>IF(DP30&gt;0,DQ30-$V30,0)</f>
        <v/>
      </c>
      <c r="DS30" s="68" t="n"/>
      <c r="DT30" s="14" t="n"/>
      <c r="DU30" s="15">
        <f>IF(DP30&gt;0,(DP30-DP$10)/DP$10,0)</f>
        <v/>
      </c>
      <c r="DV30" s="18" t="n"/>
      <c r="DW30" s="122" t="n">
        <v>32.78</v>
      </c>
      <c r="DX30" s="68">
        <f>IF(DW30&gt;0,((DW30-DW29)/DW29),0)</f>
        <v/>
      </c>
      <c r="DY30" s="68">
        <f>IF(DW30&gt;0,DX30-$V30,0)</f>
        <v/>
      </c>
      <c r="DZ30" s="68">
        <f>IF(DW30&gt;0,(DW30-DZ$10)/DZ$10,0)</f>
        <v/>
      </c>
      <c r="EA30" s="14" t="n"/>
      <c r="EB30" s="15">
        <f>IF(DW30&gt;0,(DW30-DW$10)/DW$10,0)</f>
        <v/>
      </c>
      <c r="EC30" s="548" t="n"/>
      <c r="ED30" s="122" t="n">
        <v>36.02</v>
      </c>
      <c r="EE30" s="68">
        <f>IF(ED30&gt;0,((ED30-ED29)/ED29),0)</f>
        <v/>
      </c>
      <c r="EF30" s="68">
        <f>IF(ED30&gt;0,EE30-$V30,0)</f>
        <v/>
      </c>
      <c r="EG30" s="68">
        <f>IF(ED30&gt;0,(ED30-EG$10)/EG$10,0)</f>
        <v/>
      </c>
      <c r="EH30" s="14" t="n"/>
      <c r="EI30" s="15">
        <f>IF(ED30&gt;0,(ED30-ED$10)/ED$10,0)</f>
        <v/>
      </c>
      <c r="EJ30" s="548" t="n"/>
      <c r="EK30" s="122" t="n">
        <v>121.45</v>
      </c>
      <c r="EL30" s="68">
        <f>IF(EK30&gt;0,((EK30-EK29)/EK29),0)</f>
        <v/>
      </c>
      <c r="EM30" s="68">
        <f>IF(EK30&gt;0,EL30-$V30,0)</f>
        <v/>
      </c>
      <c r="EN30" s="68">
        <f>IF(EK30&gt;0,(EK30-EN$10)/EN$10,0)</f>
        <v/>
      </c>
      <c r="EO30" s="14" t="n"/>
      <c r="EP30" s="15">
        <f>IF(EK30&gt;0,(EK30-EK$10)/EK$10,0)</f>
        <v/>
      </c>
      <c r="ER30" s="122" t="n">
        <v>39.76</v>
      </c>
      <c r="ES30" s="68">
        <f>IF(ER30&gt;0,((ER30-ER29)/ER29),0)</f>
        <v/>
      </c>
      <c r="ET30" s="68">
        <f>IF(ER30&gt;0,ES30-$V30,0)</f>
        <v/>
      </c>
      <c r="EU30" s="68">
        <f>IF(ER30&gt;0,(ER30-EU$10)/EU$10,0)</f>
        <v/>
      </c>
      <c r="EV30" s="14" t="n"/>
      <c r="EW30" s="15">
        <f>IF(ER30&gt;0,(ER30-ER$10)/ER$10,0)</f>
        <v/>
      </c>
      <c r="EY30" s="122" t="n">
        <v>27.81</v>
      </c>
      <c r="EZ30" s="68">
        <f>IF(EY30&gt;0,((EY30-EY29)/EY29),0)</f>
        <v/>
      </c>
      <c r="FA30" s="68">
        <f>IF(EY30&gt;0,EZ30-$V30,0)</f>
        <v/>
      </c>
      <c r="FB30" s="68" t="n"/>
      <c r="FC30" s="14" t="n"/>
      <c r="FD30" s="15">
        <f>IF(EY30&gt;0,(EY30-EY$10)/EY$10,0)</f>
        <v/>
      </c>
      <c r="FF30" s="122" t="n">
        <v>58.35</v>
      </c>
      <c r="FG30" s="68">
        <f>IF(FF30&gt;0,((FF30-FF29)/FF29),0)</f>
        <v/>
      </c>
      <c r="FH30" s="68">
        <f>IF(FF30&gt;0,FG30-$V30,0)</f>
        <v/>
      </c>
      <c r="FI30" s="68">
        <f>IF(FF30&gt;0,(FF30-FI$10)/FI$10,0)</f>
        <v/>
      </c>
      <c r="FJ30" s="14" t="n"/>
      <c r="FK30" s="15">
        <f>IF(FF30&gt;0,(FF30-FF$10)/FF$10,0)</f>
        <v/>
      </c>
      <c r="FL30" s="548" t="n"/>
      <c r="FM30" s="122" t="n">
        <v>195.7</v>
      </c>
      <c r="FN30" s="68">
        <f>IF(FM30&gt;0,((FM30-FM29)/FM29),0)</f>
        <v/>
      </c>
      <c r="FO30" s="68">
        <f>IF(FM30&gt;0,FN30-$V30,0)</f>
        <v/>
      </c>
      <c r="FP30" s="68">
        <f>IF(FM30&gt;0,(FM30-FP$10)/FP$10,0)</f>
        <v/>
      </c>
      <c r="FQ30" s="14" t="n"/>
      <c r="FR30" s="15">
        <f>IF(FM30&gt;0,(FM30-FM$10)/FM$10,0)</f>
        <v/>
      </c>
      <c r="FS30" s="548" t="n"/>
      <c r="FT30" s="122" t="n">
        <v>92.40000000000001</v>
      </c>
      <c r="FU30" s="68">
        <f>IF(FT30&gt;0,((FT30-FT29)/FT29),0)</f>
        <v/>
      </c>
      <c r="FV30" s="68">
        <f>IF(FT30&gt;0,FU30-$V30,0)</f>
        <v/>
      </c>
      <c r="FW30" s="68">
        <f>IF(FT30&gt;0,(FT30-FW$10)/FW$10,0)</f>
        <v/>
      </c>
      <c r="FX30" s="14" t="n"/>
      <c r="FY30" s="15">
        <f>IF(FT30&gt;0,(FT30-FT$10)/FT$10,0)</f>
        <v/>
      </c>
      <c r="FZ30" s="548" t="n"/>
      <c r="GA30" s="122" t="n">
        <v>18.29</v>
      </c>
      <c r="GB30" s="68">
        <f>IF(GA30&gt;0,((GA30-GA29)/GA29),0)</f>
        <v/>
      </c>
      <c r="GC30" s="68">
        <f>IF(GA30&gt;0,GB30-$V30,0)</f>
        <v/>
      </c>
      <c r="GD30" s="68" t="n"/>
      <c r="GE30" s="14" t="n"/>
      <c r="GF30" s="15">
        <f>IF(GA30&gt;0,(GA30-GA$10)/GA$10,0)</f>
        <v/>
      </c>
      <c r="GG30" s="18" t="n"/>
      <c r="GH30" s="122" t="n">
        <v>19.49</v>
      </c>
      <c r="GI30" s="68">
        <f>IF(GH30&gt;0,((GH30-GH29)/GH29),0)</f>
        <v/>
      </c>
      <c r="GJ30" s="68">
        <f>IF(GH30&gt;0,GI30-$V30,0)</f>
        <v/>
      </c>
      <c r="GK30" s="68">
        <f>IF(GH30&gt;0,(GH30-GK$10)/GK$10,0)</f>
        <v/>
      </c>
      <c r="GL30" s="14" t="n"/>
      <c r="GM30" s="15">
        <f>IF(GH30&gt;0,(GH30-GH$10)/GH$10,0)</f>
        <v/>
      </c>
      <c r="GO30" s="122" t="n">
        <v>28.85</v>
      </c>
      <c r="GP30" s="68">
        <f>IF(GO30&gt;0,((GO30-GO29)/GO29),0)</f>
        <v/>
      </c>
      <c r="GQ30" s="68">
        <f>IF(GO30&gt;0,GP30-$V30,0)</f>
        <v/>
      </c>
      <c r="GR30" s="68" t="n"/>
      <c r="GS30" s="14" t="n"/>
      <c r="GT30" s="15">
        <f>IF(GO30&gt;0,(GO30-GO$10)/GO$10,0)</f>
        <v/>
      </c>
      <c r="GV30" s="122" t="n">
        <v>14.06</v>
      </c>
      <c r="GW30" s="68">
        <f>IF(GV30&gt;0,((GV30-GV29)/GV29),0)</f>
        <v/>
      </c>
      <c r="GX30" s="68">
        <f>IF(GV30&gt;0,GW30-$V30,0)</f>
        <v/>
      </c>
      <c r="GY30" s="68">
        <f>IF(GV30&gt;0,(GV30-GY$10)/GY$10,0)</f>
        <v/>
      </c>
      <c r="GZ30" s="14" t="n"/>
      <c r="HA30" s="15">
        <f>IF(GV30&gt;0,(GV30-GV$10)/GV$10,0)</f>
        <v/>
      </c>
      <c r="HD30" s="122" t="n">
        <v>404.6</v>
      </c>
      <c r="HE30" s="68">
        <f>IF(HD30&gt;0,((HD30-HD29)/HD29),0)</f>
        <v/>
      </c>
      <c r="HF30" s="68">
        <f>IF(HD30&gt;0,HE30-$V30,0)</f>
        <v/>
      </c>
      <c r="HG30" s="68">
        <f>IF(HD30&gt;0,(HD30-HG$10)/HG$10,0)</f>
        <v/>
      </c>
      <c r="HH30" s="14" t="n"/>
      <c r="HI30" s="15">
        <f>IF(HD30&gt;0,(HD30-HD$10)/HD$10,0)</f>
        <v/>
      </c>
      <c r="HK30" s="122" t="n">
        <v>33.37</v>
      </c>
      <c r="HL30" s="68">
        <f>IF(HK30&gt;0,((HK30-HK29)/HK29),0)</f>
        <v/>
      </c>
      <c r="HM30" s="68">
        <f>IF(HK30&gt;0,HL30-$V30,0)</f>
        <v/>
      </c>
      <c r="HN30" s="68">
        <f>IF(HK30&gt;0,(HK30-HN$10)/HN$10,0)</f>
        <v/>
      </c>
      <c r="HO30" s="14" t="n"/>
      <c r="HP30" s="15">
        <f>IF(HK30&gt;0,(HK30-HK$10)/HK$10,0)</f>
        <v/>
      </c>
      <c r="HR30" s="122" t="n">
        <v>106.82</v>
      </c>
      <c r="HS30" s="68">
        <f>IF(HR30&gt;0,((HR30-HR29)/HR29),0)</f>
        <v/>
      </c>
      <c r="HT30" s="68">
        <f>IF(HR30&gt;0,HS30-$V30,0)</f>
        <v/>
      </c>
      <c r="HU30" s="68">
        <f>IF(HR30&gt;0,(HR30-HU$10)/HU$10,0)</f>
        <v/>
      </c>
      <c r="HV30" s="14" t="n"/>
      <c r="HW30" s="15">
        <f>IF(HR30&gt;0,(HR30-HR$10)/HR$10,0)</f>
        <v/>
      </c>
      <c r="HY30" s="122" t="n">
        <v>120.07</v>
      </c>
      <c r="HZ30" s="68">
        <f>IF(HY30&gt;0,((HY30-HY29)/HY29),0)</f>
        <v/>
      </c>
      <c r="IA30" s="68">
        <f>IF(HY30&gt;0,HZ30-$V30,0)</f>
        <v/>
      </c>
      <c r="IB30" s="68">
        <f>IF(HY30&gt;0,(HY30-IB$10)/IB$10,0)</f>
        <v/>
      </c>
      <c r="IC30" s="14" t="n"/>
      <c r="ID30" s="15">
        <f>IF(HY30&gt;0,(HY30-HY$10)/HY$10,0)</f>
        <v/>
      </c>
      <c r="IF30" s="122" t="n">
        <v>221.27</v>
      </c>
      <c r="IG30" s="68">
        <f>IF(IF30&gt;0,((IF30-IF29)/IF29),0)</f>
        <v/>
      </c>
      <c r="IH30" s="68">
        <f>IF(IF30&gt;0,IG30-$V30,0)</f>
        <v/>
      </c>
      <c r="II30" s="68">
        <f>IF(IF30&gt;0,(IF30-II$10)/II$10,0)</f>
        <v/>
      </c>
      <c r="IJ30" s="14" t="n"/>
      <c r="IK30" s="15">
        <f>IF(IF30&gt;0,(IF30-IF$10)/IF$10,0)</f>
        <v/>
      </c>
      <c r="IM30" s="122" t="n">
        <v>195.73</v>
      </c>
      <c r="IN30" s="68">
        <f>IF(IM30&gt;0,((IM30-IM29)/IM29),0)</f>
        <v/>
      </c>
      <c r="IO30" s="68">
        <f>IF(IM30&gt;0,IN30-$V30,0)</f>
        <v/>
      </c>
      <c r="IP30" s="68">
        <f>IF(IM30&gt;0,(IM30-IP$10)/IP$10,0)</f>
        <v/>
      </c>
      <c r="IQ30" s="14" t="n"/>
      <c r="IR30" s="15">
        <f>IF(IM30&gt;0,(IM30-IM$10)/IM$10,0)</f>
        <v/>
      </c>
      <c r="IT30" s="122" t="n">
        <v>49.44</v>
      </c>
      <c r="IU30" s="68">
        <f>IF(IT30&gt;0,((IT30-IT29)/IT29),0)</f>
        <v/>
      </c>
      <c r="IV30" s="68">
        <f>IF(IT30&gt;0,IU30-$V30,0)</f>
        <v/>
      </c>
      <c r="IW30" s="68">
        <f>IF(IT30&gt;0,(IT30-IW$10)/IW$10,0)</f>
        <v/>
      </c>
      <c r="IX30" s="14" t="n"/>
      <c r="IY30" s="15">
        <f>IF(IT30&gt;0,(IT30-IT$10)/IT$10,0)</f>
        <v/>
      </c>
      <c r="JA30" s="122" t="n">
        <v>689.1799999999999</v>
      </c>
      <c r="JB30" s="68">
        <f>IF(JA30&gt;0,((JA30-JA29)/JA29),0)</f>
        <v/>
      </c>
      <c r="JC30" s="68">
        <f>IF(JA30&gt;0,JB30-$V30,0)</f>
        <v/>
      </c>
      <c r="JD30" s="68">
        <f>IF(JA30&gt;0,(JA30-JD$10)/JD$10,0)</f>
        <v/>
      </c>
      <c r="JE30" s="14" t="n"/>
      <c r="JF30" s="15">
        <f>IF(JA30&gt;0,(JA30-JA$10)/JA$10,0)</f>
        <v/>
      </c>
      <c r="JH30" s="122" t="n">
        <v>415.06</v>
      </c>
      <c r="JI30" s="68">
        <f>IF(JH30&gt;0,((JH30-JH29)/JH29),0)</f>
        <v/>
      </c>
      <c r="JJ30" s="68">
        <f>IF(JH30&gt;0,JI30-$V30,0)</f>
        <v/>
      </c>
      <c r="JK30" s="68">
        <f>IF(JH30&gt;0,(JH30-JK$10)/JK$10,0)</f>
        <v/>
      </c>
      <c r="JL30" s="14" t="n"/>
      <c r="JM30" s="15">
        <f>IF(JH30&gt;0,(JH30-JH$10)/JH$10,0)</f>
        <v/>
      </c>
      <c r="JO30" s="122" t="n">
        <v>12.78</v>
      </c>
      <c r="JP30" s="68">
        <f>IF(JO30&gt;0,((JO30-JO29)/JO29),0)</f>
        <v/>
      </c>
      <c r="JQ30" s="68">
        <f>IF(JO30&gt;0,JP30-$V30,0)</f>
        <v/>
      </c>
      <c r="JR30" s="68">
        <f>IF(JO30&gt;0,(JO30-JR$10)/JR$10,0)</f>
        <v/>
      </c>
      <c r="JS30" s="14" t="n"/>
      <c r="JT30" s="15">
        <f>IF(JO30&gt;0,(JO30-JO$10)/JO$10,0)</f>
        <v/>
      </c>
      <c r="JV30" s="122" t="n">
        <v>1.82</v>
      </c>
      <c r="JW30" s="68">
        <f>IF(JV30&gt;0,((JV30-JV29)/JV29),0)</f>
        <v/>
      </c>
      <c r="JX30" s="68">
        <f>IF(JV30&gt;0,JW30-$V30,0)</f>
        <v/>
      </c>
      <c r="JY30" s="68">
        <f>IF(JV30&gt;0,(JV30-JY$10)/JY$10,0)</f>
        <v/>
      </c>
      <c r="JZ30" s="14" t="n"/>
      <c r="KA30" s="15">
        <f>IF(JV30&gt;0,(JV30-JV$10)/JV$10,0)</f>
        <v/>
      </c>
      <c r="KC30" s="122" t="n">
        <v>21.29</v>
      </c>
      <c r="KD30" s="68">
        <f>IF(KC30&gt;0,((KC30-KC29)/KC29),0)</f>
        <v/>
      </c>
      <c r="KE30" s="68">
        <f>IF(KC30&gt;0,KD30-$V30,0)</f>
        <v/>
      </c>
      <c r="KF30" s="68">
        <f>IF(KC30&gt;0,(KC30-KF$10)/KF$10,0)</f>
        <v/>
      </c>
      <c r="KG30" s="14" t="n"/>
      <c r="KH30" s="15">
        <f>IF(KC30&gt;0,(KC30-KC$10)/KC$10,0)</f>
        <v/>
      </c>
      <c r="KI30" s="18" t="n"/>
      <c r="KJ30" s="122" t="n">
        <v>70.02</v>
      </c>
      <c r="KK30" s="68">
        <f>IF(KJ30&gt;0,((KJ30-KJ29)/KJ29),0)</f>
        <v/>
      </c>
      <c r="KL30" s="68">
        <f>IF(KJ30&gt;0,KK30-$V30,0)</f>
        <v/>
      </c>
      <c r="KM30" s="68">
        <f>IF(KJ30&gt;0,(KJ30-KM$10)/KM$10,0)</f>
        <v/>
      </c>
      <c r="KN30" s="14" t="n"/>
      <c r="KO30" s="15">
        <f>IF(KJ30&gt;0,(KJ30-KJ$10)/KJ$10,0)</f>
        <v/>
      </c>
      <c r="KQ30" s="122" t="n">
        <v>1.13</v>
      </c>
      <c r="KR30" s="68">
        <f>IF(KQ30&gt;0,((KQ30-KQ29)/KQ29),0)</f>
        <v/>
      </c>
      <c r="KS30" s="68">
        <f>IF(KQ30&gt;0,KR30-$V30,0)</f>
        <v/>
      </c>
      <c r="KT30" s="68">
        <f>IF(KQ30&gt;0,(KQ30-KT$10)/KT$10,0)</f>
        <v/>
      </c>
      <c r="KU30" s="14" t="n"/>
      <c r="KV30" s="15">
        <f>IF(KQ30&gt;0,(KQ30-KQ$10)/KQ$10,0)</f>
        <v/>
      </c>
      <c r="KW30" s="18" t="n"/>
      <c r="KX30" s="122" t="n">
        <v>29.35</v>
      </c>
      <c r="KY30" s="68">
        <f>IF(KX30&gt;0,((KX30-KX29)/KX29),0)</f>
        <v/>
      </c>
      <c r="KZ30" s="68">
        <f>IF(KX30&gt;0,KY30-$V30,0)</f>
        <v/>
      </c>
      <c r="LA30" s="68">
        <f>IF(KX30&gt;0,(KX30-LA$10)/LA$10,0)</f>
        <v/>
      </c>
      <c r="LB30" s="14" t="n"/>
      <c r="LC30" s="15">
        <f>IF(KX30&gt;0,(KX30-KX$10)/KX$10,0)</f>
        <v/>
      </c>
      <c r="LD30" s="18" t="n"/>
      <c r="LE30" s="122" t="n">
        <v>51.12</v>
      </c>
      <c r="LF30" s="68">
        <f>IF(LE30&gt;0,((LE30-LE29)/LE29),0)</f>
        <v/>
      </c>
      <c r="LG30" s="68">
        <f>IF(LE30&gt;0,LF30-$V30,0)</f>
        <v/>
      </c>
      <c r="LH30" s="68">
        <f>IF(LE30&gt;0,(LE30-LH$10)/LH$10,0)</f>
        <v/>
      </c>
      <c r="LI30" s="14" t="n"/>
      <c r="LJ30" s="15">
        <f>IF(LE30&gt;0,(LE30-LE$10)/LE$10,0)</f>
        <v/>
      </c>
      <c r="LL30" s="122" t="n">
        <v>92.94</v>
      </c>
      <c r="LM30" s="68">
        <f>IF(LL30&gt;0,((LL30-LL29)/LL29),0)</f>
        <v/>
      </c>
      <c r="LN30" s="68">
        <f>IF(LL30&gt;0,LM30-$V30,0)</f>
        <v/>
      </c>
      <c r="LO30" s="68">
        <f>IF(LL30&gt;0,(LL30-LO$10)/LO$10,0)</f>
        <v/>
      </c>
      <c r="LP30" s="14" t="n"/>
      <c r="LQ30" s="15">
        <f>IF(LL30&gt;0,(LL30-LL$10)/LL$10,0)</f>
        <v/>
      </c>
      <c r="LS30" s="122" t="n">
        <v>11.25</v>
      </c>
      <c r="LT30" s="68">
        <f>IF(LS30&gt;0,((LS30-LS29)/LS29),0)</f>
        <v/>
      </c>
      <c r="LU30" s="68">
        <f>IF(LS30&gt;0,LT30-$V30,0)</f>
        <v/>
      </c>
      <c r="LV30" s="68" t="n"/>
      <c r="LW30" s="14" t="n"/>
      <c r="LX30" s="15">
        <f>IF(LS30&gt;0,(LS30-LS$10)/LS$10,0)</f>
        <v/>
      </c>
      <c r="LZ30" s="122" t="n">
        <v>13.4</v>
      </c>
      <c r="MA30" s="68">
        <f>IF(LZ30&gt;0,((LZ30-LZ29)/LZ29),0)</f>
        <v/>
      </c>
      <c r="MB30" s="68">
        <f>IF(LZ30&gt;0,MA30-$V30,0)</f>
        <v/>
      </c>
      <c r="MC30" s="68">
        <f>IF(LZ30&gt;0,(LZ30-MC$10)/MC$10,0)</f>
        <v/>
      </c>
      <c r="MD30" s="14" t="n"/>
      <c r="ME30" s="15">
        <f>IF(LZ30&gt;0,(LZ30-LZ$10)/LZ$10,0)</f>
        <v/>
      </c>
      <c r="MG30" s="122" t="n">
        <v>41.61</v>
      </c>
      <c r="MH30" s="68">
        <f>IF(MG30&gt;0,((MG30-MG29)/MG29),0)</f>
        <v/>
      </c>
      <c r="MI30" s="68">
        <f>IF(MG30&gt;0,MH30-$V30,0)</f>
        <v/>
      </c>
      <c r="MJ30" s="68">
        <f>IF(MG30&gt;0,(MG30-MJ$10)/MJ$10,0)</f>
        <v/>
      </c>
      <c r="MK30" s="14" t="n"/>
      <c r="ML30" s="15">
        <f>IF(MG30&gt;0,(MG30-MG$10)/MG$10,0)</f>
        <v/>
      </c>
      <c r="MN30" s="122" t="n">
        <v>112.93</v>
      </c>
      <c r="MO30" s="68">
        <f>IF(MN30&gt;0,((MN30-MN29)/MN29),0)</f>
        <v/>
      </c>
      <c r="MP30" s="68">
        <f>IF(MN30&gt;0,MO30-$V30,0)</f>
        <v/>
      </c>
      <c r="MQ30" s="68">
        <f>IF(MN30&gt;0,(MN30-MQ$10)/MQ$10,0)</f>
        <v/>
      </c>
      <c r="MR30" s="14" t="n"/>
      <c r="MS30" s="15">
        <f>IF(MN30&gt;0,(MN30-MN$10)/MN$10,0)</f>
        <v/>
      </c>
      <c r="MU30" s="122" t="n">
        <v>11.8</v>
      </c>
      <c r="MV30" s="68">
        <f>IF(MU30&gt;0,((MU30-MU29)/MU29),0)</f>
        <v/>
      </c>
      <c r="MW30" s="68">
        <f>IF(MU30&gt;0,MV30-$V30,0)</f>
        <v/>
      </c>
      <c r="MX30" s="68">
        <f>IF(MU30&gt;0,(MU30-MX$10)/MX$10,0)</f>
        <v/>
      </c>
      <c r="MY30" s="14" t="n"/>
      <c r="MZ30" s="15">
        <f>IF(MU30&gt;0,(MU30-MU$10)/MU$10,0)</f>
        <v/>
      </c>
      <c r="NB30" s="122" t="n">
        <v>203.57</v>
      </c>
      <c r="NC30" s="68">
        <f>IF(NB30&gt;0,((NB30-NB29)/NB29),0)</f>
        <v/>
      </c>
      <c r="ND30" s="68">
        <f>IF(NB30&gt;0,NC30-$V30,0)</f>
        <v/>
      </c>
      <c r="NE30" s="68">
        <f>IF(NB30&gt;0,(NB30-NE$10)/NE$10,0)</f>
        <v/>
      </c>
      <c r="NF30" s="14" t="n"/>
      <c r="NG30" s="15">
        <f>IF(NB30&gt;0,(NB30-NB$10)/NB$10,0)</f>
        <v/>
      </c>
      <c r="NI30" s="122" t="n">
        <v>5.67</v>
      </c>
      <c r="NJ30" s="68">
        <f>IF(NI30&gt;0,((NI30-NI29)/NI29),0)</f>
        <v/>
      </c>
      <c r="NK30" s="68">
        <f>IF(NI30&gt;0,NJ30-$V30,0)</f>
        <v/>
      </c>
      <c r="NL30" s="68">
        <f>IF(NI30&gt;0,(NI30-NL$10)/NL$10,0)</f>
        <v/>
      </c>
      <c r="NM30" s="14" t="n"/>
      <c r="NN30" s="15">
        <f>IF(NI30&gt;0,(NI30-NI$10)/NI$10,0)</f>
        <v/>
      </c>
      <c r="NP30" s="122" t="n">
        <v>372.88</v>
      </c>
      <c r="NQ30" s="68">
        <f>IF(NP30&gt;0,((NP30-NP29)/NP29),0)</f>
        <v/>
      </c>
      <c r="NR30" s="68">
        <f>IF(NP30&gt;0,NQ30-$V30,0)</f>
        <v/>
      </c>
      <c r="NS30" s="68">
        <f>IF(NP30&gt;0,(NP30-NS$10)/NS$10,0)</f>
        <v/>
      </c>
      <c r="NT30" s="14" t="n"/>
      <c r="NU30" s="15">
        <f>IF(NP30&gt;0,(NP30-NP$10)/NP$10,0)</f>
        <v/>
      </c>
      <c r="NW30" s="122" t="n">
        <v>204.02</v>
      </c>
      <c r="NX30" s="68">
        <f>IF(NW30&gt;0,((NW30-NW29)/NW29),0)</f>
        <v/>
      </c>
      <c r="NY30" s="68">
        <f>IF(NW30&gt;0,NX30-$V30,0)</f>
        <v/>
      </c>
      <c r="NZ30" s="68">
        <f>IF(NW30&gt;0,(NW30-NZ$10)/NZ$10,0)</f>
        <v/>
      </c>
      <c r="OA30" s="14" t="n"/>
      <c r="OB30" s="15">
        <f>IF(NW30&gt;0,(NW30-NW$10)/NW$10,0)</f>
        <v/>
      </c>
      <c r="OD30" s="122" t="n">
        <v>1.53</v>
      </c>
      <c r="OE30" s="68">
        <f>IF(OD30&gt;0,((OD30-OD29)/OD29),0)</f>
        <v/>
      </c>
      <c r="OF30" s="68">
        <f>IF(OD30&gt;0,OE30-$V30,0)</f>
        <v/>
      </c>
      <c r="OG30" s="68">
        <f>IF(OD30&gt;0,(OD30-OG$10)/OG$10,0)</f>
        <v/>
      </c>
      <c r="OH30" s="14" t="n"/>
      <c r="OI30" s="15">
        <f>IF(OD30&gt;0,(OD30-OD$10)/OD$10,0)</f>
        <v/>
      </c>
      <c r="OK30" s="122" t="n">
        <v>82.3</v>
      </c>
      <c r="OL30" s="68">
        <f>IF(OK30&gt;0,((OK30-OK29)/OK29),0)</f>
        <v/>
      </c>
      <c r="OM30" s="68">
        <f>IF(OK30&gt;0,OL30-$V30,0)</f>
        <v/>
      </c>
      <c r="ON30" s="68">
        <f>IF(OK30&gt;0,(OK30-ON$10)/ON$10,0)</f>
        <v/>
      </c>
      <c r="OO30" s="14" t="n"/>
      <c r="OP30" s="15">
        <f>IF(OK30&gt;0,(OK30-OK$10)/OK$10,0)</f>
        <v/>
      </c>
      <c r="OR30" s="122" t="n">
        <v>1.63</v>
      </c>
      <c r="OS30" s="68">
        <f>IF(OR30&gt;0,((OR30-OR29)/OR29),0)</f>
        <v/>
      </c>
      <c r="OT30" s="68">
        <f>IF(OR30&gt;0,OS30-$V30,0)</f>
        <v/>
      </c>
      <c r="OU30" s="68">
        <f>IF(OR30&gt;0,(OR30-OU$10)/OU$10,0)</f>
        <v/>
      </c>
      <c r="OV30" s="14" t="n"/>
      <c r="OW30" s="15">
        <f>IF(OR30&gt;0,(OR30-OR$10)/OR$10,0)</f>
        <v/>
      </c>
      <c r="OY30" s="122" t="n">
        <v>127.65</v>
      </c>
      <c r="OZ30" s="68">
        <f>IF(OY30&gt;0,((OY30-OY29)/OY29),0)</f>
        <v/>
      </c>
      <c r="PA30" s="68">
        <f>IF(OY30&gt;0,OZ30-$V30,0)</f>
        <v/>
      </c>
      <c r="PB30" s="68">
        <f>IF(OY30&gt;0,(OY30-PB$10)/PB$10,0)</f>
        <v/>
      </c>
      <c r="PC30" s="14" t="n"/>
      <c r="PD30" s="15">
        <f>IF(OY30&gt;0,(OY30-OY$10)/OY$10,0)</f>
        <v/>
      </c>
      <c r="PE30" s="18" t="n"/>
      <c r="PF30" s="122" t="n">
        <v>210.85</v>
      </c>
      <c r="PG30" s="68">
        <f>IF(PF30&gt;0,((PF30-PF29)/PF29),0)</f>
        <v/>
      </c>
      <c r="PH30" s="68">
        <f>IF(PF30&gt;0,PG30-$V30,0)</f>
        <v/>
      </c>
      <c r="PI30" s="68">
        <f>IF(PF30&gt;0,(PF30-PI$10)/PI$10,0)</f>
        <v/>
      </c>
      <c r="PJ30" s="14" t="n"/>
      <c r="PK30" s="15">
        <f>IF(PF30&gt;0,(PF30-PF$10)/PF$10,0)</f>
        <v/>
      </c>
      <c r="PM30" s="122" t="n"/>
      <c r="PN30" s="68">
        <f>IF(PM30&gt;0,((PM30-PM29)/PM29),0)</f>
        <v/>
      </c>
      <c r="PO30" s="68">
        <f>PN30-$V30</f>
        <v/>
      </c>
      <c r="PP30" s="68">
        <f>IF(PM30&gt;0,(PM30-PP$10)/PP$10,0)</f>
        <v/>
      </c>
      <c r="PQ30" s="14" t="n"/>
      <c r="PR30" s="15">
        <f>IF(PM30&gt;0,(PM30-PM$10)/PM$10,0)</f>
        <v/>
      </c>
      <c r="PT30" s="122" t="n">
        <v>5.31</v>
      </c>
      <c r="PU30" s="68">
        <f>IF(PT30&gt;0,((PT30-PT29)/PT29),0)</f>
        <v/>
      </c>
      <c r="PV30" s="68">
        <f>IF(PT30&gt;0,PU30-$V30,0)</f>
        <v/>
      </c>
      <c r="PW30" s="68">
        <f>IF(PT30&gt;0,(PT30-PW$10)/PW$10,0)</f>
        <v/>
      </c>
      <c r="PX30" s="14" t="n"/>
      <c r="PY30" s="15">
        <f>IF(PT30&gt;0,(PT30-PT$10)/PT$10,0)</f>
        <v/>
      </c>
      <c r="QA30" s="122" t="n">
        <v>181.55</v>
      </c>
      <c r="QB30" s="68">
        <f>IF(QA30&gt;0,((QA30-QA29)/QA29),0)</f>
        <v/>
      </c>
      <c r="QC30" s="68">
        <f>IF(QA30&gt;0,QB30-$V30,0)</f>
        <v/>
      </c>
      <c r="QD30" s="68">
        <f>IF(QA30&gt;0,(QA30-QD$10)/QD$10,0)</f>
        <v/>
      </c>
      <c r="QE30" s="14" t="n"/>
      <c r="QF30" s="15">
        <f>IF(QA30&gt;0,(QA30-QA$10)/QA$10,0)</f>
        <v/>
      </c>
      <c r="QH30" s="122" t="n">
        <v>1.26</v>
      </c>
      <c r="QI30" s="68">
        <f>IF(QH30&gt;0,((QH30-QH29)/QH29),0)</f>
        <v/>
      </c>
      <c r="QJ30" s="68">
        <f>IF(QH30&gt;0,QI30-$V30,0)</f>
        <v/>
      </c>
      <c r="QK30" s="68">
        <f>IF(QH30&gt;0,(QH30-QK$10)/QK$10,0)</f>
        <v/>
      </c>
      <c r="QL30" s="14" t="n"/>
      <c r="QM30" s="15">
        <f>IF(QH30&gt;0,(QH30-QH$10)/QH$10,0)</f>
        <v/>
      </c>
      <c r="QO30" s="122" t="n">
        <v>13.2</v>
      </c>
      <c r="QP30" s="68">
        <f>IF(QO30&gt;0,((QO30-QO29)/QO29),0)</f>
        <v/>
      </c>
      <c r="QQ30" s="68">
        <f>IF(QO30&gt;0,QP30-$V30,0)</f>
        <v/>
      </c>
      <c r="QR30" s="68">
        <f>IF(QO30&gt;0,(QO30-QR$10)/QR$10,0)</f>
        <v/>
      </c>
      <c r="QS30" s="14" t="n"/>
      <c r="QT30" s="15">
        <f>IF(QO30&gt;0,(QO30-QO$10)/QO$10,0)</f>
        <v/>
      </c>
      <c r="QV30" s="122" t="n">
        <v>2.093</v>
      </c>
      <c r="QW30" s="68">
        <f>IF(QV30&gt;0,((QV30-QV29)/QV29),0)</f>
        <v/>
      </c>
      <c r="QX30" s="68">
        <f>IF(QV30&gt;0,QW30-$V30,0)</f>
        <v/>
      </c>
      <c r="QY30" s="68">
        <f>IF(QV30&gt;0,(QV30-QY$10)/QY$10,0)</f>
        <v/>
      </c>
      <c r="QZ30" s="14" t="n"/>
      <c r="RA30" s="15">
        <f>IF(QV30&gt;0,(QV30-QV$10)/QV$10,0)</f>
        <v/>
      </c>
      <c r="RC30" s="122" t="n">
        <v>24.59</v>
      </c>
      <c r="RD30" s="68">
        <f>IF(RC30&gt;0,((RC30-RC29)/RC29),0)</f>
        <v/>
      </c>
      <c r="RE30" s="68">
        <f>IF(RC30&gt;0,RD30-$V30,0)</f>
        <v/>
      </c>
      <c r="RF30" s="68">
        <f>IF(RC30&gt;0,(RC30-RF$10)/RF$10,0)</f>
        <v/>
      </c>
      <c r="RG30" s="14" t="n"/>
      <c r="RH30" s="15">
        <f>IF(RC30&gt;0,(RC30-RC$10)/RC$10,0)</f>
        <v/>
      </c>
      <c r="RJ30" s="122" t="n">
        <v>208.51</v>
      </c>
      <c r="RK30" s="68">
        <f>IF(RJ30&gt;0,((RJ30-RJ29)/RJ29),0)</f>
        <v/>
      </c>
      <c r="RL30" s="68">
        <f>RK30-$V30</f>
        <v/>
      </c>
      <c r="RM30" s="68">
        <f>IF(RJ30&gt;0,(RJ30-RM$10)/RM$10,0)</f>
        <v/>
      </c>
      <c r="RN30" s="14" t="n"/>
      <c r="RO30" s="15">
        <f>IF(RJ30&gt;0,(RJ30-RJ$10)/RJ$10,0)</f>
        <v/>
      </c>
      <c r="RQ30" s="122" t="n">
        <v>18.06</v>
      </c>
      <c r="RR30" s="68">
        <f>IF(RQ30&gt;0,((RQ30-RQ29)/RQ29),0)</f>
        <v/>
      </c>
      <c r="RS30" s="68">
        <f>RR30-$V30</f>
        <v/>
      </c>
      <c r="RT30" s="68">
        <f>IF(RQ30&gt;0,(RQ30-RT$10)/RT$10,0)</f>
        <v/>
      </c>
      <c r="RU30" s="14" t="n"/>
      <c r="RV30" s="15">
        <f>IF(RQ30&gt;0,(RQ30-RQ$10)/RQ$10,0)</f>
        <v/>
      </c>
      <c r="RX30" s="122" t="n">
        <v>82.48999999999999</v>
      </c>
      <c r="RY30" s="68">
        <f>IF(RX30&gt;0,((RX30-RX29)/RX29),0)</f>
        <v/>
      </c>
      <c r="RZ30" s="68">
        <f>RY30-$V30</f>
        <v/>
      </c>
      <c r="SA30" s="68">
        <f>IF(RX30&gt;0,(RX30-SA$10)/SA$10,0)</f>
        <v/>
      </c>
      <c r="SB30" s="14" t="n"/>
      <c r="SC30" s="15">
        <f>IF(RX30&gt;0,(RX30-RX$10)/RX$10,0)</f>
        <v/>
      </c>
      <c r="SE30" s="122" t="n">
        <v>13.17</v>
      </c>
      <c r="SF30" s="68">
        <f>IF(SE30&gt;0,((SE30-SE29)/SE29),0)</f>
        <v/>
      </c>
      <c r="SG30" s="68">
        <f>SF30-$V30</f>
        <v/>
      </c>
      <c r="SH30" s="68">
        <f>IF(SE30&gt;0,(SE30-SH$10)/SH$10,0)</f>
        <v/>
      </c>
      <c r="SI30" s="14" t="n"/>
      <c r="SJ30" s="15">
        <f>IF(SE30&gt;0,(SE30-SE$10)/SE$10,0)</f>
        <v/>
      </c>
      <c r="SL30" s="122" t="n">
        <v>0.645</v>
      </c>
      <c r="SM30" s="68">
        <f>IF(SL30&gt;0,((SL30-SL29)/SL29),0)</f>
        <v/>
      </c>
      <c r="SN30" s="68">
        <f>SM30-$V30</f>
        <v/>
      </c>
      <c r="SO30" s="68">
        <f>IF(SL30&gt;0,(SL30-SO$10)/SO$10,0)</f>
        <v/>
      </c>
      <c r="SP30" s="14" t="n"/>
      <c r="SQ30" s="15">
        <f>IF(SL30&gt;0,(SL30-SL$10)/SL$10,0)</f>
        <v/>
      </c>
      <c r="SS30" s="122" t="n">
        <v>5.94</v>
      </c>
      <c r="ST30" s="68">
        <f>IF(SS30&gt;0,((SS30-SS29)/SS29),0)</f>
        <v/>
      </c>
      <c r="SU30" s="68">
        <f>ST30-$V30</f>
        <v/>
      </c>
      <c r="SV30" s="68">
        <f>IF(SS30&gt;0,(SS30-SV$10)/SV$10,0)</f>
        <v/>
      </c>
      <c r="SW30" s="14" t="n"/>
      <c r="SX30" s="15">
        <f>IF(SS30&gt;0,(SS30-SS$10)/SS$10,0)</f>
        <v/>
      </c>
      <c r="SZ30" s="122" t="n">
        <v>21.96</v>
      </c>
      <c r="TA30" s="68">
        <f>IF(SZ30&gt;0,((SZ30-SZ29)/SZ29),0)</f>
        <v/>
      </c>
      <c r="TB30" s="68">
        <f>TA30-$V30</f>
        <v/>
      </c>
      <c r="TC30" s="68">
        <f>IF(SZ30&gt;0,(SZ30-TC$10)/TC$10,0)</f>
        <v/>
      </c>
      <c r="TD30" s="14" t="n"/>
      <c r="TE30" s="15">
        <f>IF(SZ30&gt;0,(SZ30-SZ$10)/SZ$10,0)</f>
        <v/>
      </c>
      <c r="TG30" s="122" t="n">
        <v>0.1869</v>
      </c>
      <c r="TH30" s="68">
        <f>IF(TG30&gt;0,((TG30-TG29)/TG29),0)</f>
        <v/>
      </c>
      <c r="TI30" s="68">
        <f>TH30-$V30</f>
        <v/>
      </c>
      <c r="TJ30" s="68">
        <f>IF(TG30&gt;0,(TG30-TJ$10)/TJ$10,0)</f>
        <v/>
      </c>
      <c r="TK30" s="14" t="n"/>
      <c r="TL30" s="15">
        <f>IF(TG30&gt;0,(TG30-TG$10)/TG$10,0)</f>
        <v/>
      </c>
      <c r="TN30" s="122" t="n">
        <v>42.31</v>
      </c>
      <c r="TO30" s="68">
        <f>IF(TN30&gt;0,((TN30-TN29)/TN29),0)</f>
        <v/>
      </c>
      <c r="TP30" s="68">
        <f>TO30-$V30</f>
        <v/>
      </c>
      <c r="TQ30" s="68">
        <f>IF(TN30&gt;0,(TN30-TQ$10)/TQ$10,0)</f>
        <v/>
      </c>
      <c r="TR30" s="14" t="n"/>
      <c r="TS30" s="15">
        <f>IF(TN30&gt;0,(TN30-TN$10)/TN$10,0)</f>
        <v/>
      </c>
      <c r="TU30" s="122" t="n">
        <v>2.06</v>
      </c>
      <c r="TV30" s="68">
        <f>IF(TU30&gt;0,((TU30-TU29)/TU29),0)</f>
        <v/>
      </c>
      <c r="TW30" s="68">
        <f>TV30-$V30</f>
        <v/>
      </c>
      <c r="TX30" s="68">
        <f>IF(TU30&gt;0,(TU30-TX$10)/TX$10,0)</f>
        <v/>
      </c>
      <c r="TY30" s="14" t="n"/>
      <c r="TZ30" s="15">
        <f>IF(TU30&gt;0,(TU30-TU$10)/TU$10,0)</f>
        <v/>
      </c>
      <c r="UB30" s="122" t="n"/>
      <c r="UC30" s="68">
        <f>IF(UB30&gt;0,((UB30-UB29)/UB29),0)</f>
        <v/>
      </c>
      <c r="UD30" s="68">
        <f>UC30-$V30</f>
        <v/>
      </c>
      <c r="UE30" s="68">
        <f>IF(UB30&gt;0,(UB30-UE$10)/UE$10,0)</f>
        <v/>
      </c>
      <c r="UF30" s="14" t="n"/>
      <c r="UG30" s="15">
        <f>IF(UB30&gt;0,(UB30-UB$10)/UB$10,0)</f>
        <v/>
      </c>
      <c r="UI30" s="122" t="n"/>
      <c r="UJ30" s="68">
        <f>IF(UI30&gt;0,((UI30-UI29)/UI29),0)</f>
        <v/>
      </c>
      <c r="UK30" s="68">
        <f>UJ30-$V30</f>
        <v/>
      </c>
      <c r="UL30" s="68">
        <f>IF(UI30&gt;0,(UI30-UL$10)/UL$10,0)</f>
        <v/>
      </c>
      <c r="UM30" s="14" t="n"/>
      <c r="UN30" s="15">
        <f>IF(UI30&gt;0,(UI30-UI$10)/UI$10,0)</f>
        <v/>
      </c>
      <c r="UP30" s="122" t="n"/>
      <c r="UQ30" s="68">
        <f>IF(UP30&gt;0,((UP30-UP29)/UP29),0)</f>
        <v/>
      </c>
      <c r="UR30" s="68">
        <f>UQ30-$V30</f>
        <v/>
      </c>
      <c r="US30" s="68">
        <f>IF(UP30&gt;0,(UP30-US$10)/US$10,0)</f>
        <v/>
      </c>
      <c r="UT30" s="14" t="n"/>
      <c r="UU30" s="15">
        <f>IF(UP30&gt;0,(UP30-UP$10)/UP$10,0)</f>
        <v/>
      </c>
      <c r="UW30" s="122" t="n"/>
      <c r="UX30" s="68">
        <f>IF(UW30&gt;0,((UW30-UW29)/UW29),0)</f>
        <v/>
      </c>
      <c r="UY30" s="68">
        <f>UX30-$V30</f>
        <v/>
      </c>
      <c r="UZ30" s="68">
        <f>IF(UW30&gt;0,(UW30-UZ$10)/UZ$10,0)</f>
        <v/>
      </c>
      <c r="VA30" s="14" t="n"/>
      <c r="VB30" s="15">
        <f>IF(UW30&gt;0,(UW30-UW$10)/UW$10,0)</f>
        <v/>
      </c>
      <c r="VD30" s="122" t="n"/>
      <c r="VE30" s="68">
        <f>IF(VD30&gt;0,((VD30-VD29)/VD29),0)</f>
        <v/>
      </c>
      <c r="VF30" s="68">
        <f>VE30-$V30</f>
        <v/>
      </c>
      <c r="VG30" s="68">
        <f>IF(VD30&gt;0,(VD30-VG$10)/VG$10,0)</f>
        <v/>
      </c>
      <c r="VH30" s="14" t="n"/>
      <c r="VI30" s="15">
        <f>IF(VD30&gt;0,(VD30-VD$10)/VD$10,0)</f>
        <v/>
      </c>
      <c r="VM30" s="21">
        <f>IF($C30&gt;0,(($IK$5*IG30)+($GT$5*GP30)+($JM$5*JI30)+($JF$5*JB30)+($IY$5*IU30)+($IR$5*IN30)+($ID$5*HZ30)+($HW$5*HS30)+($HP$5*HL30)+($HI$5*HE30)+($GF$5*GB30)+($FY$5*FU30)+($FR$5*FN30)+($FK$5*FG30)+($FD$5*EZ30)+($EW$5*ES30)+($EP$5*EL30)+($EI$5*EE30)+($EB$5*DX30)+($DU$5*DQ30)+($DN$5*DJ30)+($DG$5*DC30)+($CZ$5*CV30)+($CS$5*CO30)+($CL$5*CH30)+($CE$5*CA30)+($BX$5*BT30)+($BQ$5*BM30)+($BJ$5*BF30)+($BC$5*AY30)+($AV$5*AR30)+($AO$5*AK30)+($AH$5*AD30)+($JT$5*JP30)+($KA$5*JW30)+($KO$5*KK30)+($PR$5*PN30)+($GM$5*GI30)+($HA$5*GW30)+($KV$5*KR30)+($KH$5*KD30)+($LC$5*KY30)+($MS$5*MO30)+($ML$5*MH30)+($ME$5*MA30)+($LX$5*LT30)+($LQ$5*LM30)+($LJ$5*LF30)+(MV30*$MZ$5)+(NC30*$NG$5)+(NJ30*$NN$5)+($OI$5*OE30)+($NU$5*NQ30)+($OB$5*NX30)+($PK$5*PG30)+($OP$5*OL30)+($OW$5*OS30)+($PD$5*OZ30)+(PU30*$PY$5)+(QB30*$QF$5)+(QI30*$QM$5)+(QP30*$QT$5)+(QW30*$RA$5)+(RD30*$RH$5)+(RK30*$RO$5)+(RR30*$RV$5)+(RY30*$SC$5)+(SF30*$SJ$5)+(SM30*$SQ$5)+(ST30*$SX$5)+(TA30*$TE$5))+(TH30*$TL$5)+(TO30*$TS$5))/$VM$5</f>
        <v/>
      </c>
      <c r="VN30" s="538" t="n"/>
      <c r="VO30" s="21">
        <f>IF($C30&gt;0,(($IK$5*II30)+($GT$5*GR30)+($JM$5*JK30)+($JF$5*JD30)+($IY$5*IW30)+($IR$5*IP30)+($ID$5*IB30)+($HW$5*HU30)+($HP$5*HN30)+($HI$5*HG30)+($GF$5*GD30)+($FY$5*FW30)+($FR$5*FP30)+($FK$5*FI30)+($FD$5*FB30)+($EW$5*EU30)+($EP$5*EN30)+($EI$5*EG30)+($EB$5*DZ30)+($DU$5*DS30)+($DN$5*DL30)+($DG$5*DE30)+($CZ$5*CX30)+($CS$5*CQ30)+($CL$5*CJ30)+($CE$5*CC30)+($BX$5*BV30)+($BQ$5*BO30)+($BJ$5*BH30)+($BC$5*BA30)+($AV$5*AT30)+($AO$5*AM30)+($AH$5*AF30)+($KO$5*KM30)+($KH$5*KF30)+($KA$5*JY30)+($JT$5*JR30)+($PR$5*PP30)+($GM$5*GK30)+($HA$5*GY30)+($KV$5*KT30)+($LC$5*LA30)+($MS$5*MQ30)+($ML$5*MJ30)+($ME$5*MC30)+($LX$5*LV30)+($LQ$5*LO30)+($LJ$5*LH30)+(MX30*$MZ$5)+(NE30*$NG$5)+(NL30*$NN$5)+($OI$5*OG30)+($NU$5*NS30)+($OB$5*NZ30)+($PD$5*PB30)+($OW$5*OU30)+($OP$5*ON30)+($PK$5*PI30)+($PY$5*PW30)+($QF$5*QD30)+($QM$5*QK30)+($QT$5*QR30)+($RA$5*QY30)+($RH$5*RF30)+($RO$5*RM30)+(RT30*$RV$5)+(SA30*$SC$5)+(SH30*$SJ$5)+(SO30*$SQ$5)+(SV30*$SX$5)+(TC30*$TE$5)+(TJ30*$TL$5)+(TQ30*$TS$5))/$VM$5,0)</f>
        <v/>
      </c>
      <c r="VP30" s="14" t="n"/>
      <c r="VQ30" s="21">
        <f>IF($C30&gt;0,(($IK$5*IK30)+($GT$5*GT30)+($JM$5*JM30)+($JF$5*JF30)+($IY$5*IY30)+($IR$5*IR30)+($ID$5*ID30)+($HW$5*HW30)+($HP$5*HP30)+($HI$5*HI30)+($GF$5*GF30)+($FY$5*FY30)+($FR$5*FR30)+($FK$5*FK30)+($FD$5*FD30)+($EW$5*EW30)+($EP$5*EP30)+($EI$5*EI30)+($EB$5*EB30)+($DU$5*DU30)+($DN$5*DN30)+($DG$5*DG30)+($CZ$5*CZ30)+($CS$5*CS30)+($CL$5*CL30)+($CE$5*CE30)+($BX$5*BX30)+($BQ$5*BQ30)+($BJ$5*BJ30)+($BC$5*BC30)+($AV$5*AV30)+($AO$5*AO30)+($AH$5*AH30)+($KO$5*KO30)+($PR$5*PR30)+($GM$5*GM30)+($HA$5*HA30)+($KH$5*KH30)+($KA$5*KA30)+($JT$5*JT30)+($KV$5*KV30)+($LC$5*LC30)+($MS$5*MS30)+($ML$5*ML30)+($ME$5*ME30)+($LX$5*LX30)+($LQ$5*LQ30)+($LJ$5*LJ30)+($OI$5*OI30)+($NU$5*NU30)+($NN$5*NN30)+($NG$5*NG30)+($MZ$5*MZ30)+(OB30*$OB$5)+($PD$5*PD30)+($OW$5*OW30)+($OP$5*OP30)+($PK$5*PK30)+(PY30*$PY$5)+(QF30*$QF$5)+(QM30*$QM$5)+(QT30*$QT$5)+(RA30*$RA$5)+(RH30*$RH$5)+(RO30*$RO$5)+(RV30*$RV$5)+(SC30*$SC$5)+(SJ30*$SJ$5)+(SQ30*$SQ$5)+(SX30*$SX$5)+(TE30*$TE$5)+(TL30*$TL$5)+(TS30*$TS$5))/$VM$5,0)</f>
        <v/>
      </c>
    </row>
    <row r="31" ht="16" customHeight="1" s="545">
      <c r="A31" s="127" t="n">
        <v>45691</v>
      </c>
      <c r="B31" s="77">
        <f>A31</f>
        <v/>
      </c>
      <c r="C31" s="13" t="n">
        <v>44421.91</v>
      </c>
      <c r="D31" s="14">
        <f>IF(C31&gt;0,C31-C30,0)</f>
        <v/>
      </c>
      <c r="E31" s="68">
        <f>IF(C31&gt;0,D31/C30,0)</f>
        <v/>
      </c>
      <c r="F31" s="15">
        <f>IF(C31&gt;0,(C31-C$10)/C$10,0)</f>
        <v/>
      </c>
      <c r="G31" s="13" t="n">
        <v>5994.57</v>
      </c>
      <c r="H31" s="138">
        <f>IF(G31&gt;0,G31-G30,0)</f>
        <v/>
      </c>
      <c r="I31" s="68">
        <f>IF(G31&gt;0,H31/G30,0)</f>
        <v/>
      </c>
      <c r="J31" s="15">
        <f>IF(G31&gt;0,(G31-G$10)/G$10,0)</f>
        <v/>
      </c>
      <c r="K31" s="13" t="n">
        <v>19391.96</v>
      </c>
      <c r="L31" s="138">
        <f>IF(K31&gt;0,K31-K30,0)</f>
        <v/>
      </c>
      <c r="M31" s="68">
        <f>IF(K31&gt;0,L31/K30,0)</f>
        <v/>
      </c>
      <c r="N31" s="15">
        <f>IF(K31&gt;0,(K31-K$10)/K$10,0)</f>
        <v/>
      </c>
      <c r="O31" s="13" t="n">
        <v>2258.42</v>
      </c>
      <c r="P31" s="138">
        <f>IF(O31&gt;0,O31-O30,0)</f>
        <v/>
      </c>
      <c r="Q31" s="68">
        <f>IF(O31&gt;0,P31/O30,0)</f>
        <v/>
      </c>
      <c r="R31" s="15">
        <f>IF(O31&gt;0,(O31-O$10)/O$10,0)</f>
        <v/>
      </c>
      <c r="S31" s="18">
        <f>IF(O31&gt;0,(((O31*0.7)*Q31)+((K31*0.9)*M31)+((G31*0.65)*I31)+((C31*0.6)*E31))/(O31+K31+G31+C31),0)</f>
        <v/>
      </c>
      <c r="T31" s="121">
        <f>IF(O31&gt;0,(S31*200)+T30,0)</f>
        <v/>
      </c>
      <c r="U31" s="121">
        <f>T31</f>
        <v/>
      </c>
      <c r="V31" s="47">
        <f>IF(T31&gt;0,(T31-T30)/T30,0)</f>
        <v/>
      </c>
      <c r="W31" s="21">
        <f>IF(T31&gt;0,(T31-T$11)/T$11,0)</f>
        <v/>
      </c>
      <c r="X31" s="18">
        <f>IF(T31&gt;0,((Q31+M31+I31+E31)/4),0)</f>
        <v/>
      </c>
      <c r="Y31" s="123">
        <f>126352.19-3600</f>
        <v/>
      </c>
      <c r="Z31" s="15" t="n">
        <v>2e-06</v>
      </c>
      <c r="AA31" s="21">
        <f>Z31-$V31</f>
        <v/>
      </c>
      <c r="AB31" s="548" t="n"/>
      <c r="AC31" s="122" t="n">
        <v>229.4</v>
      </c>
      <c r="AD31" s="68">
        <f>IF(AC31&gt;0,((AC31-AC30)/AC30),0)</f>
        <v/>
      </c>
      <c r="AE31" s="68">
        <f>IF(AC31&gt;0,AD31-$V31,0)</f>
        <v/>
      </c>
      <c r="AF31" s="68">
        <f>IF(AC31&gt;0,(AC31-AF$10)/AF$10,0)</f>
        <v/>
      </c>
      <c r="AG31" s="14" t="n"/>
      <c r="AH31" s="15">
        <f>IF(AC31&gt;0,(AC31-AC$10)/AC$10,0)</f>
        <v/>
      </c>
      <c r="AI31" s="548" t="n"/>
      <c r="AJ31" s="122" t="n">
        <v>22.08</v>
      </c>
      <c r="AK31" s="68">
        <f>IF(AJ31&gt;0,((AJ31-AJ30)/AJ30),0)</f>
        <v/>
      </c>
      <c r="AL31" s="68">
        <f>IF(AJ31&gt;0,AK31-$V31,0)</f>
        <v/>
      </c>
      <c r="AM31" s="68">
        <f>IF(AJ31&gt;0,(AJ31-AM$10)/AM$10,0)</f>
        <v/>
      </c>
      <c r="AN31" s="14" t="n"/>
      <c r="AO31" s="15">
        <f>IF(AJ31&gt;0,(AJ31-AJ$10)/AJ$10,0)</f>
        <v/>
      </c>
      <c r="AP31" s="548" t="n"/>
      <c r="AQ31" s="122" t="n">
        <v>21.7</v>
      </c>
      <c r="AR31" s="68">
        <f>IF(AQ31&gt;0,((AQ31-AQ30)/AQ30),0)</f>
        <v/>
      </c>
      <c r="AS31" s="68">
        <f>IF(AQ31&gt;0,AR31-$V31,0)</f>
        <v/>
      </c>
      <c r="AT31" s="68">
        <f>IF(AQ31&gt;0,(AQ31-AT$10)/AT$10,0)</f>
        <v/>
      </c>
      <c r="AU31" s="14" t="n"/>
      <c r="AV31" s="15">
        <f>IF(AQ31&gt;0,(AQ31-AQ$10)/AQ$10,0)</f>
        <v/>
      </c>
      <c r="AW31" s="548" t="n"/>
      <c r="AX31" s="122" t="n">
        <v>208.29</v>
      </c>
      <c r="AY31" s="68">
        <f>IF(AX31&gt;0,((AX31-AX30)/AX30),0)</f>
        <v/>
      </c>
      <c r="AZ31" s="68">
        <f>IF(AX31&gt;0,AY31-$V31,0)</f>
        <v/>
      </c>
      <c r="BA31" s="68">
        <f>IF(AX31&gt;0,(AX31-BA$10)/BA$10,0)</f>
        <v/>
      </c>
      <c r="BB31" s="14" t="n"/>
      <c r="BC31" s="15">
        <f>IF(AX31&gt;0,(AX31-AX$10)/AX$10,0)</f>
        <v/>
      </c>
      <c r="BD31" s="548" t="n"/>
      <c r="BE31" s="122" t="n">
        <v>76.66</v>
      </c>
      <c r="BF31" s="68">
        <f>IF(BE31&gt;0,((BE31-BE30)/BE30),0)</f>
        <v/>
      </c>
      <c r="BG31" s="68">
        <f>IF(BE31&gt;0,BF31-$V31,0)</f>
        <v/>
      </c>
      <c r="BH31" s="68" t="n"/>
      <c r="BI31" s="14" t="n"/>
      <c r="BJ31" s="15">
        <f>IF(BE31&gt;0,(BE31-BE$10)/BE$10,0)</f>
        <v/>
      </c>
      <c r="BK31" s="548" t="n"/>
      <c r="BL31" s="122" t="n">
        <v>70.11</v>
      </c>
      <c r="BM31" s="68">
        <f>IF(BL31&gt;0,((BL31-BL30)/BL30),0)</f>
        <v/>
      </c>
      <c r="BN31" s="68">
        <f>IF(BL31&gt;0,BM31-$V31,0)</f>
        <v/>
      </c>
      <c r="BO31" s="68">
        <f>IF(BL31&gt;0,(BL31-BO$10)/BO$10,0)</f>
        <v/>
      </c>
      <c r="BP31" s="14" t="n"/>
      <c r="BQ31" s="15">
        <f>IF(BL31&gt;0,(BL31-BL$10)/BL$10,0)</f>
        <v/>
      </c>
      <c r="BR31" s="548" t="n"/>
      <c r="BS31" s="122" t="n">
        <v>39.73</v>
      </c>
      <c r="BT31" s="68">
        <f>IF(BS31&gt;0,((BS31-BS30)/BS30),0)</f>
        <v/>
      </c>
      <c r="BU31" s="68">
        <f>IF(BS31&gt;0,BT31-$V31,0)</f>
        <v/>
      </c>
      <c r="BV31" s="68">
        <f>IF(BS31&gt;0,(BS31-BV$10)/BV$10,0)</f>
        <v/>
      </c>
      <c r="BW31" s="14" t="n"/>
      <c r="BX31" s="15">
        <f>IF(BS31&gt;0,(BS31-BS$10)/BS$10,0)</f>
        <v/>
      </c>
      <c r="BY31" s="548" t="n"/>
      <c r="BZ31" s="122" t="n"/>
      <c r="CA31" s="68">
        <f>IF(BZ31&gt;0,((BZ31-BZ30)/BZ30),0)</f>
        <v/>
      </c>
      <c r="CB31" s="68">
        <f>IF(BZ31&gt;0,CA31-$V31,0)</f>
        <v/>
      </c>
      <c r="CC31" s="68">
        <f>IF(BZ31&gt;0,(BZ31-CC$10)/CC$10,0)</f>
        <v/>
      </c>
      <c r="CD31" s="14" t="n"/>
      <c r="CE31" s="15">
        <f>IF(BZ31&gt;0,(BZ31-BZ$10)/BZ$10,0)</f>
        <v/>
      </c>
      <c r="CF31" s="548" t="n"/>
      <c r="CG31" s="122" t="n">
        <v>36.06</v>
      </c>
      <c r="CH31" s="68">
        <f>IF(CG31&gt;0,((CG31-CG30)/CG30),0)</f>
        <v/>
      </c>
      <c r="CI31" s="68">
        <f>IF(CG31&gt;0,CH31-$V31,0)</f>
        <v/>
      </c>
      <c r="CJ31" s="68">
        <f>IF(CG31&gt;0,(CG31-CJ$10)/CJ$10,0)</f>
        <v/>
      </c>
      <c r="CK31" s="14" t="n"/>
      <c r="CL31" s="15">
        <f>IF(CG31&gt;0,(CG31-CG$10)/CG$10,0)</f>
        <v/>
      </c>
      <c r="CM31" s="548" t="n"/>
      <c r="CN31" s="122" t="n">
        <v>34.53</v>
      </c>
      <c r="CO31" s="68">
        <f>IF(CN31&gt;0,((CN31-CN30)/CN30),0)</f>
        <v/>
      </c>
      <c r="CP31" s="68">
        <f>IF(CN31&gt;0,CO31-$V31,0)</f>
        <v/>
      </c>
      <c r="CQ31" s="68">
        <f>IF(CN31&gt;0,(CN31-CQ$10)/CQ$10,0)</f>
        <v/>
      </c>
      <c r="CR31" s="14" t="n"/>
      <c r="CS31" s="15">
        <f>IF(CN31&gt;0,(CN31-CN$10)/CN$10,0)</f>
        <v/>
      </c>
      <c r="CT31" s="548" t="n"/>
      <c r="CU31" s="122" t="n">
        <v>37.85</v>
      </c>
      <c r="CV31" s="68">
        <f>IF(CU31&gt;0,((CU31-CU30)/CU30),0)</f>
        <v/>
      </c>
      <c r="CW31" s="68">
        <f>IF(CU31&gt;0,CV31-$V31,0)</f>
        <v/>
      </c>
      <c r="CX31" s="68">
        <f>IF(CU31&gt;0,(CU31-CX$10)/CX$10,0)</f>
        <v/>
      </c>
      <c r="CY31" s="14" t="n"/>
      <c r="CZ31" s="15">
        <f>IF(CU31&gt;0,(CU31-CU$10)/CU$10,0)</f>
        <v/>
      </c>
      <c r="DA31" s="548" t="n"/>
      <c r="DB31" s="122" t="n">
        <v>20.83</v>
      </c>
      <c r="DC31" s="68">
        <f>IF(DB31&gt;0,((DB31-DB30)/DB30),0)</f>
        <v/>
      </c>
      <c r="DD31" s="68">
        <f>IF(DB31&gt;0,DC31-$V31,0)</f>
        <v/>
      </c>
      <c r="DE31" s="68">
        <f>IF(DB31&gt;0,(DB31-DE$10)/DE$10,0)</f>
        <v/>
      </c>
      <c r="DF31" s="14" t="n"/>
      <c r="DG31" s="15">
        <f>IF(DB31&gt;0,(DB31-DB$10)/DB$10,0)</f>
        <v/>
      </c>
      <c r="DH31" s="548" t="n"/>
      <c r="DI31" s="122" t="n">
        <v>43.83</v>
      </c>
      <c r="DJ31" s="68">
        <f>IF(DI31&gt;0,((DI31-DI30)/DI30),0)</f>
        <v/>
      </c>
      <c r="DK31" s="68">
        <f>IF(DI31&gt;0,DJ31-$V31,0)</f>
        <v/>
      </c>
      <c r="DL31" s="68">
        <f>IF(DI31&gt;0,(DI31-DL$10)/DL$10,0)</f>
        <v/>
      </c>
      <c r="DM31" s="14" t="n"/>
      <c r="DN31" s="15">
        <f>IF(DI31&gt;0,(DI31-DI$10)/DI$10,0)</f>
        <v/>
      </c>
      <c r="DO31" s="548" t="n"/>
      <c r="DP31" s="122" t="n">
        <v>38.18</v>
      </c>
      <c r="DQ31" s="68">
        <f>IF(DP31&gt;0,((DP31-DP30)/DP30),0)</f>
        <v/>
      </c>
      <c r="DR31" s="68">
        <f>IF(DP31&gt;0,DQ31-$V31,0)</f>
        <v/>
      </c>
      <c r="DS31" s="68" t="n"/>
      <c r="DT31" s="14" t="n"/>
      <c r="DU31" s="15">
        <f>IF(DP31&gt;0,(DP31-DP$10)/DP$10,0)</f>
        <v/>
      </c>
      <c r="DV31" s="18" t="n"/>
      <c r="DW31" s="122" t="n">
        <v>32.12</v>
      </c>
      <c r="DX31" s="68">
        <f>IF(DW31&gt;0,((DW31-DW30)/DW30),0)</f>
        <v/>
      </c>
      <c r="DY31" s="68">
        <f>IF(DW31&gt;0,DX31-$V31,0)</f>
        <v/>
      </c>
      <c r="DZ31" s="68">
        <f>IF(DW31&gt;0,(DW31-DZ$10)/DZ$10,0)</f>
        <v/>
      </c>
      <c r="EA31" s="14" t="n"/>
      <c r="EB31" s="15">
        <f>IF(DW31&gt;0,(DW31-DW$10)/DW$10,0)</f>
        <v/>
      </c>
      <c r="EC31" s="548" t="n"/>
      <c r="ED31" s="122" t="n">
        <v>35.42</v>
      </c>
      <c r="EE31" s="68">
        <f>IF(ED31&gt;0,((ED31-ED30)/ED30),0)</f>
        <v/>
      </c>
      <c r="EF31" s="68">
        <f>IF(ED31&gt;0,EE31-$V31,0)</f>
        <v/>
      </c>
      <c r="EG31" s="68">
        <f>IF(ED31&gt;0,(ED31-EG$10)/EG$10,0)</f>
        <v/>
      </c>
      <c r="EH31" s="14" t="n"/>
      <c r="EI31" s="15">
        <f>IF(ED31&gt;0,(ED31-ED$10)/ED$10,0)</f>
        <v/>
      </c>
      <c r="EJ31" s="548" t="n"/>
      <c r="EK31" s="122" t="n">
        <v>121.5</v>
      </c>
      <c r="EL31" s="68">
        <f>IF(EK31&gt;0,((EK31-EK30)/EK30),0)</f>
        <v/>
      </c>
      <c r="EM31" s="68">
        <f>IF(EK31&gt;0,EL31-$V31,0)</f>
        <v/>
      </c>
      <c r="EN31" s="68">
        <f>IF(EK31&gt;0,(EK31-EN$10)/EN$10,0)</f>
        <v/>
      </c>
      <c r="EO31" s="14" t="n"/>
      <c r="EP31" s="15">
        <f>IF(EK31&gt;0,(EK31-EK$10)/EK$10,0)</f>
        <v/>
      </c>
      <c r="ER31" s="122" t="n">
        <v>39.49</v>
      </c>
      <c r="ES31" s="68">
        <f>IF(ER31&gt;0,((ER31-ER30)/ER30),0)</f>
        <v/>
      </c>
      <c r="ET31" s="68">
        <f>IF(ER31&gt;0,ES31-$V31,0)</f>
        <v/>
      </c>
      <c r="EU31" s="68">
        <f>IF(ER31&gt;0,(ER31-EU$10)/EU$10,0)</f>
        <v/>
      </c>
      <c r="EV31" s="14" t="n"/>
      <c r="EW31" s="15">
        <f>IF(ER31&gt;0,(ER31-ER$10)/ER$10,0)</f>
        <v/>
      </c>
      <c r="EY31" s="122" t="n">
        <v>28.2</v>
      </c>
      <c r="EZ31" s="68">
        <f>IF(EY31&gt;0,((EY31-EY30)/EY30),0)</f>
        <v/>
      </c>
      <c r="FA31" s="68">
        <f>IF(EY31&gt;0,EZ31-$V31,0)</f>
        <v/>
      </c>
      <c r="FB31" s="68" t="n"/>
      <c r="FC31" s="14" t="n"/>
      <c r="FD31" s="15">
        <f>IF(EY31&gt;0,(EY31-EY$10)/EY$10,0)</f>
        <v/>
      </c>
      <c r="FF31" s="122" t="n">
        <v>58.46</v>
      </c>
      <c r="FG31" s="68">
        <f>IF(FF31&gt;0,((FF31-FF30)/FF30),0)</f>
        <v/>
      </c>
      <c r="FH31" s="68">
        <f>IF(FF31&gt;0,FG31-$V31,0)</f>
        <v/>
      </c>
      <c r="FI31" s="68">
        <f>IF(FF31&gt;0,(FF31-FI$10)/FI$10,0)</f>
        <v/>
      </c>
      <c r="FJ31" s="14" t="n"/>
      <c r="FK31" s="15">
        <f>IF(FF31&gt;0,(FF31-FF$10)/FF$10,0)</f>
        <v/>
      </c>
      <c r="FL31" s="548" t="n"/>
      <c r="FM31" s="122" t="n">
        <v>193.29</v>
      </c>
      <c r="FN31" s="68">
        <f>IF(FM31&gt;0,((FM31-FM30)/FM30),0)</f>
        <v/>
      </c>
      <c r="FO31" s="68">
        <f>IF(FM31&gt;0,FN31-$V31,0)</f>
        <v/>
      </c>
      <c r="FP31" s="68">
        <f>IF(FM31&gt;0,(FM31-FP$10)/FP$10,0)</f>
        <v/>
      </c>
      <c r="FQ31" s="14" t="n"/>
      <c r="FR31" s="15">
        <f>IF(FM31&gt;0,(FM31-FM$10)/FM$10,0)</f>
        <v/>
      </c>
      <c r="FS31" s="548" t="n"/>
      <c r="FT31" s="122" t="n">
        <v>92.62</v>
      </c>
      <c r="FU31" s="68">
        <f>IF(FT31&gt;0,((FT31-FT30)/FT30),0)</f>
        <v/>
      </c>
      <c r="FV31" s="68">
        <f>IF(FT31&gt;0,FU31-$V31,0)</f>
        <v/>
      </c>
      <c r="FW31" s="68">
        <f>IF(FT31&gt;0,(FT31-FW$10)/FW$10,0)</f>
        <v/>
      </c>
      <c r="FX31" s="14" t="n"/>
      <c r="FY31" s="15">
        <f>IF(FT31&gt;0,(FT31-FT$10)/FT$10,0)</f>
        <v/>
      </c>
      <c r="FZ31" s="548" t="n"/>
      <c r="GA31" s="122" t="n">
        <v>18.26</v>
      </c>
      <c r="GB31" s="68">
        <f>IF(GA31&gt;0,((GA31-GA30)/GA30),0)</f>
        <v/>
      </c>
      <c r="GC31" s="68">
        <f>IF(GA31&gt;0,GB31-$V31,0)</f>
        <v/>
      </c>
      <c r="GD31" s="68" t="n"/>
      <c r="GE31" s="14" t="n"/>
      <c r="GF31" s="15">
        <f>IF(GA31&gt;0,(GA31-GA$10)/GA$10,0)</f>
        <v/>
      </c>
      <c r="GG31" s="18" t="n"/>
      <c r="GH31" s="122" t="n">
        <v>19.42</v>
      </c>
      <c r="GI31" s="68">
        <f>IF(GH31&gt;0,((GH31-GH30)/GH30),0)</f>
        <v/>
      </c>
      <c r="GJ31" s="68">
        <f>IF(GH31&gt;0,GI31-$V31,0)</f>
        <v/>
      </c>
      <c r="GK31" s="68">
        <f>IF(GH31&gt;0,(GH31-GK$10)/GK$10,0)</f>
        <v/>
      </c>
      <c r="GL31" s="14" t="n"/>
      <c r="GM31" s="15">
        <f>IF(GH31&gt;0,(GH31-GH$10)/GH$10,0)</f>
        <v/>
      </c>
      <c r="GO31" s="122" t="n">
        <v>28.7</v>
      </c>
      <c r="GP31" s="68">
        <f>IF(GO31&gt;0,((GO31-GO30)/GO30),0)</f>
        <v/>
      </c>
      <c r="GQ31" s="68">
        <f>IF(GO31&gt;0,GP31-$V31,0)</f>
        <v/>
      </c>
      <c r="GR31" s="68" t="n"/>
      <c r="GS31" s="14" t="n"/>
      <c r="GT31" s="15">
        <f>IF(GO31&gt;0,(GO31-GO$10)/GO$10,0)</f>
        <v/>
      </c>
      <c r="GV31" s="122" t="n">
        <v>14.09</v>
      </c>
      <c r="GW31" s="68">
        <f>IF(GV31&gt;0,((GV31-GV30)/GV30),0)</f>
        <v/>
      </c>
      <c r="GX31" s="68">
        <f>IF(GV31&gt;0,GW31-$V31,0)</f>
        <v/>
      </c>
      <c r="GY31" s="68">
        <f>IF(GV31&gt;0,(GV31-GY$10)/GY$10,0)</f>
        <v/>
      </c>
      <c r="GZ31" s="14" t="n"/>
      <c r="HA31" s="15">
        <f>IF(GV31&gt;0,(GV31-GV$10)/GV$10,0)</f>
        <v/>
      </c>
      <c r="HD31" s="122" t="n">
        <v>383.68</v>
      </c>
      <c r="HE31" s="68">
        <f>IF(HD31&gt;0,((HD31-HD30)/HD30),0)</f>
        <v/>
      </c>
      <c r="HF31" s="68">
        <f>IF(HD31&gt;0,HE31-$V31,0)</f>
        <v/>
      </c>
      <c r="HG31" s="68">
        <f>IF(HD31&gt;0,(HD31-HG$10)/HG$10,0)</f>
        <v/>
      </c>
      <c r="HH31" s="14" t="n"/>
      <c r="HI31" s="15">
        <f>IF(HD31&gt;0,(HD31-HD$10)/HD$10,0)</f>
        <v/>
      </c>
      <c r="HK31" s="122" t="n">
        <v>33.2</v>
      </c>
      <c r="HL31" s="68">
        <f>IF(HK31&gt;0,((HK31-HK30)/HK30),0)</f>
        <v/>
      </c>
      <c r="HM31" s="68">
        <f>IF(HK31&gt;0,HL31-$V31,0)</f>
        <v/>
      </c>
      <c r="HN31" s="68">
        <f>IF(HK31&gt;0,(HK31-HN$10)/HN$10,0)</f>
        <v/>
      </c>
      <c r="HO31" s="14" t="n"/>
      <c r="HP31" s="15">
        <f>IF(HK31&gt;0,(HK31-HK$10)/HK$10,0)</f>
        <v/>
      </c>
      <c r="HR31" s="122" t="n">
        <v>107.09</v>
      </c>
      <c r="HS31" s="68">
        <f>IF(HR31&gt;0,((HR31-HR30)/HR30),0)</f>
        <v/>
      </c>
      <c r="HT31" s="68">
        <f>IF(HR31&gt;0,HS31-$V31,0)</f>
        <v/>
      </c>
      <c r="HU31" s="68">
        <f>IF(HR31&gt;0,(HR31-HU$10)/HU$10,0)</f>
        <v/>
      </c>
      <c r="HV31" s="14" t="n"/>
      <c r="HW31" s="15">
        <f>IF(HR31&gt;0,(HR31-HR$10)/HR$10,0)</f>
        <v/>
      </c>
      <c r="HY31" s="122" t="n">
        <v>116.66</v>
      </c>
      <c r="HZ31" s="68">
        <f>IF(HY31&gt;0,((HY31-HY30)/HY30),0)</f>
        <v/>
      </c>
      <c r="IA31" s="68">
        <f>IF(HY31&gt;0,HZ31-$V31,0)</f>
        <v/>
      </c>
      <c r="IB31" s="68">
        <f>IF(HY31&gt;0,(HY31-IB$10)/IB$10,0)</f>
        <v/>
      </c>
      <c r="IC31" s="14" t="n"/>
      <c r="ID31" s="15">
        <f>IF(HY31&gt;0,(HY31-HY$10)/HY$10,0)</f>
        <v/>
      </c>
      <c r="IF31" s="122" t="n">
        <v>217.73</v>
      </c>
      <c r="IG31" s="68">
        <f>IF(IF31&gt;0,((IF31-IF30)/IF30),0)</f>
        <v/>
      </c>
      <c r="IH31" s="68">
        <f>IF(IF31&gt;0,IG31-$V31,0)</f>
        <v/>
      </c>
      <c r="II31" s="68">
        <f>IF(IF31&gt;0,(IF31-II$10)/II$10,0)</f>
        <v/>
      </c>
      <c r="IJ31" s="14" t="n"/>
      <c r="IK31" s="15">
        <f>IF(IF31&gt;0,(IF31-IF$10)/IF$10,0)</f>
        <v/>
      </c>
      <c r="IM31" s="122" t="n">
        <v>195.04</v>
      </c>
      <c r="IN31" s="68">
        <f>IF(IM31&gt;0,((IM31-IM30)/IM30),0)</f>
        <v/>
      </c>
      <c r="IO31" s="68">
        <f>IF(IM31&gt;0,IN31-$V31,0)</f>
        <v/>
      </c>
      <c r="IP31" s="68">
        <f>IF(IM31&gt;0,(IM31-IP$10)/IP$10,0)</f>
        <v/>
      </c>
      <c r="IQ31" s="14" t="n"/>
      <c r="IR31" s="15">
        <f>IF(IM31&gt;0,(IM31-IM$10)/IM$10,0)</f>
        <v/>
      </c>
      <c r="IT31" s="122" t="n">
        <v>47.45</v>
      </c>
      <c r="IU31" s="68">
        <f>IF(IT31&gt;0,((IT31-IT30)/IT30),0)</f>
        <v/>
      </c>
      <c r="IV31" s="68">
        <f>IF(IT31&gt;0,IU31-$V31,0)</f>
        <v/>
      </c>
      <c r="IW31" s="68">
        <f>IF(IT31&gt;0,(IT31-IW$10)/IW$10,0)</f>
        <v/>
      </c>
      <c r="IX31" s="14" t="n"/>
      <c r="IY31" s="15">
        <f>IF(IT31&gt;0,(IT31-IT$10)/IT$10,0)</f>
        <v/>
      </c>
      <c r="JA31" s="122" t="n">
        <v>697.46</v>
      </c>
      <c r="JB31" s="68">
        <f>IF(JA31&gt;0,((JA31-JA30)/JA30),0)</f>
        <v/>
      </c>
      <c r="JC31" s="68">
        <f>IF(JA31&gt;0,JB31-$V31,0)</f>
        <v/>
      </c>
      <c r="JD31" s="68">
        <f>IF(JA31&gt;0,(JA31-JD$10)/JD$10,0)</f>
        <v/>
      </c>
      <c r="JE31" s="14" t="n"/>
      <c r="JF31" s="15">
        <f>IF(JA31&gt;0,(JA31-JA$10)/JA$10,0)</f>
        <v/>
      </c>
      <c r="JH31" s="122" t="n">
        <v>410.92</v>
      </c>
      <c r="JI31" s="68">
        <f>IF(JH31&gt;0,((JH31-JH30)/JH30),0)</f>
        <v/>
      </c>
      <c r="JJ31" s="68">
        <f>IF(JH31&gt;0,JI31-$V31,0)</f>
        <v/>
      </c>
      <c r="JK31" s="68">
        <f>IF(JH31&gt;0,(JH31-JK$10)/JK$10,0)</f>
        <v/>
      </c>
      <c r="JL31" s="14" t="n"/>
      <c r="JM31" s="15">
        <f>IF(JH31&gt;0,(JH31-JH$10)/JH$10,0)</f>
        <v/>
      </c>
      <c r="JO31" s="122" t="n">
        <v>12.76</v>
      </c>
      <c r="JP31" s="68">
        <f>IF(JO31&gt;0,((JO31-JO30)/JO30),0)</f>
        <v/>
      </c>
      <c r="JQ31" s="68">
        <f>IF(JO31&gt;0,JP31-$V31,0)</f>
        <v/>
      </c>
      <c r="JR31" s="68">
        <f>IF(JO31&gt;0,(JO31-JR$10)/JR$10,0)</f>
        <v/>
      </c>
      <c r="JS31" s="14" t="n"/>
      <c r="JT31" s="15">
        <f>IF(JO31&gt;0,(JO31-JO$10)/JO$10,0)</f>
        <v/>
      </c>
      <c r="JV31" s="122" t="n">
        <v>1.75</v>
      </c>
      <c r="JW31" s="68">
        <f>IF(JV31&gt;0,((JV31-JV30)/JV30),0)</f>
        <v/>
      </c>
      <c r="JX31" s="68">
        <f>IF(JV31&gt;0,JW31-$V31,0)</f>
        <v/>
      </c>
      <c r="JY31" s="68">
        <f>IF(JV31&gt;0,(JV31-JY$10)/JY$10,0)</f>
        <v/>
      </c>
      <c r="JZ31" s="14" t="n"/>
      <c r="KA31" s="15">
        <f>IF(JV31&gt;0,(JV31-JV$10)/JV$10,0)</f>
        <v/>
      </c>
      <c r="KC31" s="122" t="n">
        <v>20.84</v>
      </c>
      <c r="KD31" s="68">
        <f>IF(KC31&gt;0,((KC31-KC30)/KC30),0)</f>
        <v/>
      </c>
      <c r="KE31" s="68">
        <f>IF(KC31&gt;0,KD31-$V31,0)</f>
        <v/>
      </c>
      <c r="KF31" s="68">
        <f>IF(KC31&gt;0,(KC31-KF$10)/KF$10,0)</f>
        <v/>
      </c>
      <c r="KG31" s="14" t="n"/>
      <c r="KH31" s="15">
        <f>IF(KC31&gt;0,(KC31-KC$10)/KC$10,0)</f>
        <v/>
      </c>
      <c r="KI31" s="18" t="n"/>
      <c r="KJ31" s="122" t="n">
        <v>71.81</v>
      </c>
      <c r="KK31" s="68">
        <f>IF(KJ31&gt;0,((KJ31-KJ30)/KJ30),0)</f>
        <v/>
      </c>
      <c r="KL31" s="68">
        <f>IF(KJ31&gt;0,KK31-$V31,0)</f>
        <v/>
      </c>
      <c r="KM31" s="68">
        <f>IF(KJ31&gt;0,(KJ31-KM$10)/KM$10,0)</f>
        <v/>
      </c>
      <c r="KN31" s="14" t="n"/>
      <c r="KO31" s="15">
        <f>IF(KJ31&gt;0,(KJ31-KJ$10)/KJ$10,0)</f>
        <v/>
      </c>
      <c r="KQ31" s="122" t="n">
        <v>1.2</v>
      </c>
      <c r="KR31" s="68">
        <f>IF(KQ31&gt;0,((KQ31-KQ30)/KQ30),0)</f>
        <v/>
      </c>
      <c r="KS31" s="68">
        <f>IF(KQ31&gt;0,KR31-$V31,0)</f>
        <v/>
      </c>
      <c r="KT31" s="68">
        <f>IF(KQ31&gt;0,(KQ31-KT$10)/KT$10,0)</f>
        <v/>
      </c>
      <c r="KU31" s="14" t="n"/>
      <c r="KV31" s="15">
        <f>IF(KQ31&gt;0,(KQ31-KQ$10)/KQ$10,0)</f>
        <v/>
      </c>
      <c r="KW31" s="18" t="n"/>
      <c r="KX31" s="122" t="n">
        <v>29.21</v>
      </c>
      <c r="KY31" s="68">
        <f>IF(KX31&gt;0,((KX31-KX30)/KX30),0)</f>
        <v/>
      </c>
      <c r="KZ31" s="68">
        <f>IF(KX31&gt;0,KY31-$V31,0)</f>
        <v/>
      </c>
      <c r="LA31" s="68">
        <f>IF(KX31&gt;0,(KX31-LA$10)/LA$10,0)</f>
        <v/>
      </c>
      <c r="LB31" s="14" t="n"/>
      <c r="LC31" s="15">
        <f>IF(KX31&gt;0,(KX31-KX$10)/KX$10,0)</f>
        <v/>
      </c>
      <c r="LD31" s="18" t="n"/>
      <c r="LE31" s="122" t="n">
        <v>52.16</v>
      </c>
      <c r="LF31" s="68">
        <f>IF(LE31&gt;0,((LE31-LE30)/LE30),0)</f>
        <v/>
      </c>
      <c r="LG31" s="68">
        <f>IF(LE31&gt;0,LF31-$V31,0)</f>
        <v/>
      </c>
      <c r="LH31" s="68">
        <f>IF(LE31&gt;0,(LE31-LH$10)/LH$10,0)</f>
        <v/>
      </c>
      <c r="LI31" s="14" t="n"/>
      <c r="LJ31" s="15">
        <f>IF(LE31&gt;0,(LE31-LE$10)/LE$10,0)</f>
        <v/>
      </c>
      <c r="LL31" s="122" t="n">
        <v>94.86</v>
      </c>
      <c r="LM31" s="68">
        <f>IF(LL31&gt;0,((LL31-LL30)/LL30),0)</f>
        <v/>
      </c>
      <c r="LN31" s="68">
        <f>IF(LL31&gt;0,LM31-$V31,0)</f>
        <v/>
      </c>
      <c r="LO31" s="68">
        <f>IF(LL31&gt;0,(LL31-LO$10)/LO$10,0)</f>
        <v/>
      </c>
      <c r="LP31" s="14" t="n"/>
      <c r="LQ31" s="15">
        <f>IF(LL31&gt;0,(LL31-LL$10)/LL$10,0)</f>
        <v/>
      </c>
      <c r="LS31" s="122" t="n">
        <v>11.42</v>
      </c>
      <c r="LT31" s="68">
        <f>IF(LS31&gt;0,((LS31-LS30)/LS30),0)</f>
        <v/>
      </c>
      <c r="LU31" s="68">
        <f>IF(LS31&gt;0,LT31-$V31,0)</f>
        <v/>
      </c>
      <c r="LV31" s="68" t="n"/>
      <c r="LW31" s="14" t="n"/>
      <c r="LX31" s="15">
        <f>IF(LS31&gt;0,(LS31-LS$10)/LS$10,0)</f>
        <v/>
      </c>
      <c r="LZ31" s="122" t="n">
        <v>13.31</v>
      </c>
      <c r="MA31" s="68">
        <f>IF(LZ31&gt;0,((LZ31-LZ30)/LZ30),0)</f>
        <v/>
      </c>
      <c r="MB31" s="68">
        <f>IF(LZ31&gt;0,MA31-$V31,0)</f>
        <v/>
      </c>
      <c r="MC31" s="68">
        <f>IF(LZ31&gt;0,(LZ31-MC$10)/MC$10,0)</f>
        <v/>
      </c>
      <c r="MD31" s="14" t="n"/>
      <c r="ME31" s="15">
        <f>IF(LZ31&gt;0,(LZ31-LZ$10)/LZ$10,0)</f>
        <v/>
      </c>
      <c r="MG31" s="122" t="n">
        <v>45.97</v>
      </c>
      <c r="MH31" s="68">
        <f>IF(MG31&gt;0,((MG31-MG30)/MG30),0)</f>
        <v/>
      </c>
      <c r="MI31" s="68">
        <f>IF(MG31&gt;0,MH31-$V31,0)</f>
        <v/>
      </c>
      <c r="MJ31" s="68">
        <f>IF(MG31&gt;0,(MG31-MJ$10)/MJ$10,0)</f>
        <v/>
      </c>
      <c r="MK31" s="14" t="n"/>
      <c r="ML31" s="15">
        <f>IF(MG31&gt;0,(MG31-MG$10)/MG$10,0)</f>
        <v/>
      </c>
      <c r="MN31" s="122" t="n">
        <v>112.28</v>
      </c>
      <c r="MO31" s="68">
        <f>IF(MN31&gt;0,((MN31-MN30)/MN30),0)</f>
        <v/>
      </c>
      <c r="MP31" s="68">
        <f>IF(MN31&gt;0,MO31-$V31,0)</f>
        <v/>
      </c>
      <c r="MQ31" s="68">
        <f>IF(MN31&gt;0,(MN31-MQ$10)/MQ$10,0)</f>
        <v/>
      </c>
      <c r="MR31" s="14" t="n"/>
      <c r="MS31" s="15">
        <f>IF(MN31&gt;0,(MN31-MN$10)/MN$10,0)</f>
        <v/>
      </c>
      <c r="MU31" s="122" t="n">
        <v>11.78</v>
      </c>
      <c r="MV31" s="68">
        <f>IF(MU31&gt;0,((MU31-MU30)/MU30),0)</f>
        <v/>
      </c>
      <c r="MW31" s="68">
        <f>IF(MU31&gt;0,MV31-$V31,0)</f>
        <v/>
      </c>
      <c r="MX31" s="68">
        <f>IF(MU31&gt;0,(MU31-MX$10)/MX$10,0)</f>
        <v/>
      </c>
      <c r="MY31" s="14" t="n"/>
      <c r="MZ31" s="15">
        <f>IF(MU31&gt;0,(MU31-MU$10)/MU$10,0)</f>
        <v/>
      </c>
      <c r="NB31" s="122" t="n">
        <v>204.13</v>
      </c>
      <c r="NC31" s="68">
        <f>IF(NB31&gt;0,((NB31-NB30)/NB30),0)</f>
        <v/>
      </c>
      <c r="ND31" s="68">
        <f>IF(NB31&gt;0,NC31-$V31,0)</f>
        <v/>
      </c>
      <c r="NE31" s="68">
        <f>IF(NB31&gt;0,(NB31-NE$10)/NE$10,0)</f>
        <v/>
      </c>
      <c r="NF31" s="14" t="n"/>
      <c r="NG31" s="15">
        <f>IF(NB31&gt;0,(NB31-NB$10)/NB$10,0)</f>
        <v/>
      </c>
      <c r="NI31" s="122" t="n">
        <v>5.75</v>
      </c>
      <c r="NJ31" s="68">
        <f>IF(NI31&gt;0,((NI31-NI30)/NI30),0)</f>
        <v/>
      </c>
      <c r="NK31" s="68">
        <f>IF(NI31&gt;0,NJ31-$V31,0)</f>
        <v/>
      </c>
      <c r="NL31" s="68">
        <f>IF(NI31&gt;0,(NI31-NL$10)/NL$10,0)</f>
        <v/>
      </c>
      <c r="NM31" s="14" t="n"/>
      <c r="NN31" s="15">
        <f>IF(NI31&gt;0,(NI31-NI$10)/NI$10,0)</f>
        <v/>
      </c>
      <c r="NP31" s="122" t="n">
        <v>361.66</v>
      </c>
      <c r="NQ31" s="68">
        <f>IF(NP31&gt;0,((NP31-NP30)/NP30),0)</f>
        <v/>
      </c>
      <c r="NR31" s="68">
        <f>IF(NP31&gt;0,NQ31-$V31,0)</f>
        <v/>
      </c>
      <c r="NS31" s="68">
        <f>IF(NP31&gt;0,(NP31-NS$10)/NS$10,0)</f>
        <v/>
      </c>
      <c r="NT31" s="14" t="n"/>
      <c r="NU31" s="15">
        <f>IF(NP31&gt;0,(NP31-NP$10)/NP$10,0)</f>
        <v/>
      </c>
      <c r="NW31" s="122" t="n">
        <v>201.23</v>
      </c>
      <c r="NX31" s="68">
        <f>IF(NW31&gt;0,((NW31-NW30)/NW30),0)</f>
        <v/>
      </c>
      <c r="NY31" s="68">
        <f>IF(NW31&gt;0,NX31-$V31,0)</f>
        <v/>
      </c>
      <c r="NZ31" s="68">
        <f>IF(NW31&gt;0,(NW31-NZ$10)/NZ$10,0)</f>
        <v/>
      </c>
      <c r="OA31" s="14" t="n"/>
      <c r="OB31" s="15">
        <f>IF(NW31&gt;0,(NW31-NW$10)/NW$10,0)</f>
        <v/>
      </c>
      <c r="OD31" s="122" t="n">
        <v>1.49</v>
      </c>
      <c r="OE31" s="68">
        <f>IF(OD31&gt;0,((OD31-OD30)/OD30),0)</f>
        <v/>
      </c>
      <c r="OF31" s="68">
        <f>IF(OD31&gt;0,OE31-$V31,0)</f>
        <v/>
      </c>
      <c r="OG31" s="68">
        <f>IF(OD31&gt;0,(OD31-OG$10)/OG$10,0)</f>
        <v/>
      </c>
      <c r="OH31" s="14" t="n"/>
      <c r="OI31" s="15">
        <f>IF(OD31&gt;0,(OD31-OD$10)/OD$10,0)</f>
        <v/>
      </c>
      <c r="OK31" s="122" t="n">
        <v>81.69</v>
      </c>
      <c r="OL31" s="68">
        <f>IF(OK31&gt;0,((OK31-OK30)/OK30),0)</f>
        <v/>
      </c>
      <c r="OM31" s="68">
        <f>IF(OK31&gt;0,OL31-$V31,0)</f>
        <v/>
      </c>
      <c r="ON31" s="68">
        <f>IF(OK31&gt;0,(OK31-ON$10)/ON$10,0)</f>
        <v/>
      </c>
      <c r="OO31" s="14" t="n"/>
      <c r="OP31" s="15">
        <f>IF(OK31&gt;0,(OK31-OK$10)/OK$10,0)</f>
        <v/>
      </c>
      <c r="OR31" s="122" t="n">
        <v>1.78</v>
      </c>
      <c r="OS31" s="68">
        <f>IF(OR31&gt;0,((OR31-OR30)/OR30),0)</f>
        <v/>
      </c>
      <c r="OT31" s="68">
        <f>IF(OR31&gt;0,OS31-$V31,0)</f>
        <v/>
      </c>
      <c r="OU31" s="68">
        <f>IF(OR31&gt;0,(OR31-OU$10)/OU$10,0)</f>
        <v/>
      </c>
      <c r="OV31" s="14" t="n"/>
      <c r="OW31" s="15">
        <f>IF(OR31&gt;0,(OR31-OR$10)/OR$10,0)</f>
        <v/>
      </c>
      <c r="OY31" s="122" t="n">
        <v>128.61</v>
      </c>
      <c r="OZ31" s="68">
        <f>IF(OY31&gt;0,((OY31-OY30)/OY30),0)</f>
        <v/>
      </c>
      <c r="PA31" s="68">
        <f>IF(OY31&gt;0,OZ31-$V31,0)</f>
        <v/>
      </c>
      <c r="PB31" s="68">
        <f>IF(OY31&gt;0,(OY31-PB$10)/PB$10,0)</f>
        <v/>
      </c>
      <c r="PC31" s="14" t="n"/>
      <c r="PD31" s="15">
        <f>IF(OY31&gt;0,(OY31-OY$10)/OY$10,0)</f>
        <v/>
      </c>
      <c r="PE31" s="18" t="n"/>
      <c r="PF31" s="122" t="n">
        <v>211.62</v>
      </c>
      <c r="PG31" s="68">
        <f>IF(PF31&gt;0,((PF31-PF30)/PF30),0)</f>
        <v/>
      </c>
      <c r="PH31" s="68">
        <f>IF(PF31&gt;0,PG31-$V31,0)</f>
        <v/>
      </c>
      <c r="PI31" s="68">
        <f>IF(PF31&gt;0,(PF31-PI$10)/PI$10,0)</f>
        <v/>
      </c>
      <c r="PJ31" s="14" t="n"/>
      <c r="PK31" s="15">
        <f>IF(PF31&gt;0,(PF31-PF$10)/PF$10,0)</f>
        <v/>
      </c>
      <c r="PM31" s="122" t="n"/>
      <c r="PN31" s="68">
        <f>IF(PM31&gt;0,((PM31-PM30)/PM30),0)</f>
        <v/>
      </c>
      <c r="PO31" s="68">
        <f>PN31-$V31</f>
        <v/>
      </c>
      <c r="PP31" s="68">
        <f>IF(PM31&gt;0,(PM31-PP$10)/PP$10,0)</f>
        <v/>
      </c>
      <c r="PQ31" s="14" t="n"/>
      <c r="PR31" s="15">
        <f>IF(PM31&gt;0,(PM31-PM$10)/PM$10,0)</f>
        <v/>
      </c>
      <c r="PT31" s="122" t="n">
        <v>5.25</v>
      </c>
      <c r="PU31" s="68">
        <f>IF(PT31&gt;0,((PT31-PT30)/PT30),0)</f>
        <v/>
      </c>
      <c r="PV31" s="68">
        <f>IF(PT31&gt;0,PU31-$V31,0)</f>
        <v/>
      </c>
      <c r="PW31" s="68">
        <f>IF(PT31&gt;0,(PT31-PW$10)/PW$10,0)</f>
        <v/>
      </c>
      <c r="PX31" s="14" t="n"/>
      <c r="PY31" s="15">
        <f>IF(PT31&gt;0,(PT31-PT$10)/PT$10,0)</f>
        <v/>
      </c>
      <c r="QA31" s="122" t="n">
        <v>180.56</v>
      </c>
      <c r="QB31" s="68">
        <f>IF(QA31&gt;0,((QA31-QA30)/QA30),0)</f>
        <v/>
      </c>
      <c r="QC31" s="68">
        <f>IF(QA31&gt;0,QB31-$V31,0)</f>
        <v/>
      </c>
      <c r="QD31" s="68">
        <f>IF(QA31&gt;0,(QA31-QD$10)/QD$10,0)</f>
        <v/>
      </c>
      <c r="QE31" s="14" t="n"/>
      <c r="QF31" s="15">
        <f>IF(QA31&gt;0,(QA31-QA$10)/QA$10,0)</f>
        <v/>
      </c>
      <c r="QH31" s="122" t="n">
        <v>1.15</v>
      </c>
      <c r="QI31" s="68">
        <f>IF(QH31&gt;0,((QH31-QH30)/QH30),0)</f>
        <v/>
      </c>
      <c r="QJ31" s="68">
        <f>IF(QH31&gt;0,QI31-$V31,0)</f>
        <v/>
      </c>
      <c r="QK31" s="68">
        <f>IF(QH31&gt;0,(QH31-QK$10)/QK$10,0)</f>
        <v/>
      </c>
      <c r="QL31" s="14" t="n"/>
      <c r="QM31" s="15">
        <f>IF(QH31&gt;0,(QH31-QH$10)/QH$10,0)</f>
        <v/>
      </c>
      <c r="QO31" s="122" t="n">
        <v>13</v>
      </c>
      <c r="QP31" s="68">
        <f>IF(QO31&gt;0,((QO31-QO30)/QO30),0)</f>
        <v/>
      </c>
      <c r="QQ31" s="68">
        <f>IF(QO31&gt;0,QP31-$V31,0)</f>
        <v/>
      </c>
      <c r="QR31" s="68">
        <f>IF(QO31&gt;0,(QO31-QR$10)/QR$10,0)</f>
        <v/>
      </c>
      <c r="QS31" s="14" t="n"/>
      <c r="QT31" s="15">
        <f>IF(QO31&gt;0,(QO31-QO$10)/QO$10,0)</f>
        <v/>
      </c>
      <c r="QV31" s="122" t="n">
        <v>1.967</v>
      </c>
      <c r="QW31" s="68">
        <f>IF(QV31&gt;0,((QV31-QV30)/QV30),0)</f>
        <v/>
      </c>
      <c r="QX31" s="68">
        <f>IF(QV31&gt;0,QW31-$V31,0)</f>
        <v/>
      </c>
      <c r="QY31" s="68">
        <f>IF(QV31&gt;0,(QV31-QY$10)/QY$10,0)</f>
        <v/>
      </c>
      <c r="QZ31" s="14" t="n"/>
      <c r="RA31" s="15">
        <f>IF(QV31&gt;0,(QV31-QV$10)/QV$10,0)</f>
        <v/>
      </c>
      <c r="RC31" s="122" t="n">
        <v>24.36</v>
      </c>
      <c r="RD31" s="68">
        <f>IF(RC31&gt;0,((RC31-RC30)/RC30),0)</f>
        <v/>
      </c>
      <c r="RE31" s="68">
        <f>IF(RC31&gt;0,RD31-$V31,0)</f>
        <v/>
      </c>
      <c r="RF31" s="68">
        <f>IF(RC31&gt;0,(RC31-RF$10)/RF$10,0)</f>
        <v/>
      </c>
      <c r="RG31" s="14" t="n"/>
      <c r="RH31" s="15">
        <f>IF(RC31&gt;0,(RC31-RC$10)/RC$10,0)</f>
        <v/>
      </c>
      <c r="RJ31" s="122" t="n">
        <v>199.02</v>
      </c>
      <c r="RK31" s="68">
        <f>IF(RJ31&gt;0,((RJ31-RJ30)/RJ30),0)</f>
        <v/>
      </c>
      <c r="RL31" s="68">
        <f>RK31-$V31</f>
        <v/>
      </c>
      <c r="RM31" s="68">
        <f>IF(RJ31&gt;0,(RJ31-RM$10)/RM$10,0)</f>
        <v/>
      </c>
      <c r="RN31" s="14" t="n"/>
      <c r="RO31" s="15">
        <f>IF(RJ31&gt;0,(RJ31-RJ$10)/RJ$10,0)</f>
        <v/>
      </c>
      <c r="RQ31" s="122" t="n">
        <v>17.42</v>
      </c>
      <c r="RR31" s="68">
        <f>IF(RQ31&gt;0,((RQ31-RQ30)/RQ30),0)</f>
        <v/>
      </c>
      <c r="RS31" s="68">
        <f>RR31-$V31</f>
        <v/>
      </c>
      <c r="RT31" s="68">
        <f>IF(RQ31&gt;0,(RQ31-RT$10)/RT$10,0)</f>
        <v/>
      </c>
      <c r="RU31" s="14" t="n"/>
      <c r="RV31" s="15">
        <f>IF(RQ31&gt;0,(RQ31-RQ$10)/RQ$10,0)</f>
        <v/>
      </c>
      <c r="RX31" s="122" t="n">
        <v>83.73999999999999</v>
      </c>
      <c r="RY31" s="68">
        <f>IF(RX31&gt;0,((RX31-RX30)/RX30),0)</f>
        <v/>
      </c>
      <c r="RZ31" s="68">
        <f>RY31-$V31</f>
        <v/>
      </c>
      <c r="SA31" s="68">
        <f>IF(RX31&gt;0,(RX31-SA$10)/SA$10,0)</f>
        <v/>
      </c>
      <c r="SB31" s="14" t="n"/>
      <c r="SC31" s="15">
        <f>IF(RX31&gt;0,(RX31-RX$10)/RX$10,0)</f>
        <v/>
      </c>
      <c r="SE31" s="122" t="n">
        <v>13.47</v>
      </c>
      <c r="SF31" s="68">
        <f>IF(SE31&gt;0,((SE31-SE30)/SE30),0)</f>
        <v/>
      </c>
      <c r="SG31" s="68">
        <f>SF31-$V31</f>
        <v/>
      </c>
      <c r="SH31" s="68">
        <f>IF(SE31&gt;0,(SE31-SH$10)/SH$10,0)</f>
        <v/>
      </c>
      <c r="SI31" s="14" t="n"/>
      <c r="SJ31" s="15">
        <f>IF(SE31&gt;0,(SE31-SE$10)/SE$10,0)</f>
        <v/>
      </c>
      <c r="SL31" s="122" t="n">
        <v>0.68</v>
      </c>
      <c r="SM31" s="68">
        <f>IF(SL31&gt;0,((SL31-SL30)/SL30),0)</f>
        <v/>
      </c>
      <c r="SN31" s="68">
        <f>SM31-$V31</f>
        <v/>
      </c>
      <c r="SO31" s="68">
        <f>IF(SL31&gt;0,(SL31-SO$10)/SO$10,0)</f>
        <v/>
      </c>
      <c r="SP31" s="14" t="n"/>
      <c r="SQ31" s="15">
        <f>IF(SL31&gt;0,(SL31-SL$10)/SL$10,0)</f>
        <v/>
      </c>
      <c r="SS31" s="122" t="n">
        <v>5.76</v>
      </c>
      <c r="ST31" s="68">
        <f>IF(SS31&gt;0,((SS31-SS30)/SS30),0)</f>
        <v/>
      </c>
      <c r="SU31" s="68">
        <f>ST31-$V31</f>
        <v/>
      </c>
      <c r="SV31" s="68">
        <f>IF(SS31&gt;0,(SS31-SV$10)/SV$10,0)</f>
        <v/>
      </c>
      <c r="SW31" s="14" t="n"/>
      <c r="SX31" s="15">
        <f>IF(SS31&gt;0,(SS31-SS$10)/SS$10,0)</f>
        <v/>
      </c>
      <c r="SZ31" s="122" t="n">
        <v>22.23</v>
      </c>
      <c r="TA31" s="68">
        <f>IF(SZ31&gt;0,((SZ31-SZ30)/SZ30),0)</f>
        <v/>
      </c>
      <c r="TB31" s="68">
        <f>TA31-$V31</f>
        <v/>
      </c>
      <c r="TC31" s="68">
        <f>IF(SZ31&gt;0,(SZ31-TC$10)/TC$10,0)</f>
        <v/>
      </c>
      <c r="TD31" s="14" t="n"/>
      <c r="TE31" s="15">
        <f>IF(SZ31&gt;0,(SZ31-SZ$10)/SZ$10,0)</f>
        <v/>
      </c>
      <c r="TG31" s="122" t="n">
        <v>0.183</v>
      </c>
      <c r="TH31" s="68">
        <f>IF(TG31&gt;0,((TG31-TG30)/TG30),0)</f>
        <v/>
      </c>
      <c r="TI31" s="68">
        <f>TH31-$V31</f>
        <v/>
      </c>
      <c r="TJ31" s="68">
        <f>IF(TG31&gt;0,(TG31-TJ$10)/TJ$10,0)</f>
        <v/>
      </c>
      <c r="TK31" s="14" t="n"/>
      <c r="TL31" s="15">
        <f>IF(TG31&gt;0,(TG31-TG$10)/TG$10,0)</f>
        <v/>
      </c>
      <c r="TN31" s="122" t="n">
        <v>42.03</v>
      </c>
      <c r="TO31" s="68">
        <f>IF(TN31&gt;0,((TN31-TN30)/TN30),0)</f>
        <v/>
      </c>
      <c r="TP31" s="68">
        <f>TO31-$V31</f>
        <v/>
      </c>
      <c r="TQ31" s="68">
        <f>IF(TN31&gt;0,(TN31-TQ$10)/TQ$10,0)</f>
        <v/>
      </c>
      <c r="TR31" s="14" t="n"/>
      <c r="TS31" s="15">
        <f>IF(TN31&gt;0,(TN31-TN$10)/TN$10,0)</f>
        <v/>
      </c>
      <c r="TU31" s="122" t="n">
        <v>2.06</v>
      </c>
      <c r="TV31" s="68">
        <f>IF(TU31&gt;0,((TU31-TU30)/TU30),0)</f>
        <v/>
      </c>
      <c r="TW31" s="68">
        <f>TV31-$V31</f>
        <v/>
      </c>
      <c r="TX31" s="68">
        <f>IF(TU31&gt;0,(TU31-TX$10)/TX$10,0)</f>
        <v/>
      </c>
      <c r="TY31" s="14" t="n"/>
      <c r="TZ31" s="15">
        <f>IF(TU31&gt;0,(TU31-TU$10)/TU$10,0)</f>
        <v/>
      </c>
      <c r="UB31" s="122" t="n"/>
      <c r="UC31" s="68">
        <f>IF(UB31&gt;0,((UB31-UB30)/UB30),0)</f>
        <v/>
      </c>
      <c r="UD31" s="68">
        <f>UC31-$V31</f>
        <v/>
      </c>
      <c r="UE31" s="68">
        <f>IF(UB31&gt;0,(UB31-UE$10)/UE$10,0)</f>
        <v/>
      </c>
      <c r="UF31" s="14" t="n"/>
      <c r="UG31" s="15">
        <f>IF(UB31&gt;0,(UB31-UB$10)/UB$10,0)</f>
        <v/>
      </c>
      <c r="UI31" s="122" t="n"/>
      <c r="UJ31" s="68">
        <f>IF(UI31&gt;0,((UI31-UI30)/UI30),0)</f>
        <v/>
      </c>
      <c r="UK31" s="68">
        <f>UJ31-$V31</f>
        <v/>
      </c>
      <c r="UL31" s="68">
        <f>IF(UI31&gt;0,(UI31-UL$10)/UL$10,0)</f>
        <v/>
      </c>
      <c r="UM31" s="14" t="n"/>
      <c r="UN31" s="15">
        <f>IF(UI31&gt;0,(UI31-UI$10)/UI$10,0)</f>
        <v/>
      </c>
      <c r="UP31" s="122" t="n"/>
      <c r="UQ31" s="68">
        <f>IF(UP31&gt;0,((UP31-UP30)/UP30),0)</f>
        <v/>
      </c>
      <c r="UR31" s="68">
        <f>UQ31-$V31</f>
        <v/>
      </c>
      <c r="US31" s="68">
        <f>IF(UP31&gt;0,(UP31-US$10)/US$10,0)</f>
        <v/>
      </c>
      <c r="UT31" s="14" t="n"/>
      <c r="UU31" s="15">
        <f>IF(UP31&gt;0,(UP31-UP$10)/UP$10,0)</f>
        <v/>
      </c>
      <c r="UW31" s="122" t="n"/>
      <c r="UX31" s="68">
        <f>IF(UW31&gt;0,((UW31-UW30)/UW30),0)</f>
        <v/>
      </c>
      <c r="UY31" s="68">
        <f>UX31-$V31</f>
        <v/>
      </c>
      <c r="UZ31" s="68">
        <f>IF(UW31&gt;0,(UW31-UZ$10)/UZ$10,0)</f>
        <v/>
      </c>
      <c r="VA31" s="14" t="n"/>
      <c r="VB31" s="15">
        <f>IF(UW31&gt;0,(UW31-UW$10)/UW$10,0)</f>
        <v/>
      </c>
      <c r="VD31" s="122" t="n"/>
      <c r="VE31" s="68">
        <f>IF(VD31&gt;0,((VD31-VD30)/VD30),0)</f>
        <v/>
      </c>
      <c r="VF31" s="68">
        <f>VE31-$V31</f>
        <v/>
      </c>
      <c r="VG31" s="68">
        <f>IF(VD31&gt;0,(VD31-VG$10)/VG$10,0)</f>
        <v/>
      </c>
      <c r="VH31" s="14" t="n"/>
      <c r="VI31" s="15">
        <f>IF(VD31&gt;0,(VD31-VD$10)/VD$10,0)</f>
        <v/>
      </c>
      <c r="VM31" s="21">
        <f>IF($C31&gt;0,(($IK$5*IG31)+($GT$5*GP31)+($JM$5*JI31)+($JF$5*JB31)+($IY$5*IU31)+($IR$5*IN31)+($ID$5*HZ31)+($HW$5*HS31)+($HP$5*HL31)+($HI$5*HE31)+($GF$5*GB31)+($FY$5*FU31)+($FR$5*FN31)+($FK$5*FG31)+($FD$5*EZ31)+($EW$5*ES31)+($EP$5*EL31)+($EI$5*EE31)+($EB$5*DX31)+($DU$5*DQ31)+($DN$5*DJ31)+($DG$5*DC31)+($CZ$5*CV31)+($CS$5*CO31)+($CL$5*CH31)+($CE$5*CA31)+($BX$5*BT31)+($BQ$5*BM31)+($BJ$5*BF31)+($BC$5*AY31)+($AV$5*AR31)+($AO$5*AK31)+($AH$5*AD31)+($JT$5*JP31)+($KA$5*JW31)+($KO$5*KK31)+($PR$5*PN31)+($GM$5*GI31)+($HA$5*GW31)+($KV$5*KR31)+($KH$5*KD31)+($LC$5*KY31)+($MS$5*MO31)+($ML$5*MH31)+($ME$5*MA31)+($LX$5*LT31)+($LQ$5*LM31)+($LJ$5*LF31)+(MV31*$MZ$5)+(NC31*$NG$5)+(NJ31*$NN$5)+($OI$5*OE31)+($NU$5*NQ31)+($OB$5*NX31)+($PK$5*PG31)+($OP$5*OL31)+($OW$5*OS31)+($PD$5*OZ31)+(PU31*$PY$5)+(QB31*$QF$5)+(QI31*$QM$5)+(QP31*$QT$5)+(QW31*$RA$5)+(RD31*$RH$5)+(RK31*$RO$5)+(RR31*$RV$5)+(RY31*$SC$5)+(SF31*$SJ$5)+(SM31*$SQ$5)+(ST31*$SX$5)+(TA31*$TE$5))+(TH31*$TL$5)+(TO31*$TS$5))/$VM$5</f>
        <v/>
      </c>
      <c r="VN31" s="538" t="n"/>
      <c r="VO31" s="21">
        <f>IF($C31&gt;0,(($IK$5*II31)+($GT$5*GR31)+($JM$5*JK31)+($JF$5*JD31)+($IY$5*IW31)+($IR$5*IP31)+($ID$5*IB31)+($HW$5*HU31)+($HP$5*HN31)+($HI$5*HG31)+($GF$5*GD31)+($FY$5*FW31)+($FR$5*FP31)+($FK$5*FI31)+($FD$5*FB31)+($EW$5*EU31)+($EP$5*EN31)+($EI$5*EG31)+($EB$5*DZ31)+($DU$5*DS31)+($DN$5*DL31)+($DG$5*DE31)+($CZ$5*CX31)+($CS$5*CQ31)+($CL$5*CJ31)+($CE$5*CC31)+($BX$5*BV31)+($BQ$5*BO31)+($BJ$5*BH31)+($BC$5*BA31)+($AV$5*AT31)+($AO$5*AM31)+($AH$5*AF31)+($KO$5*KM31)+($KH$5*KF31)+($KA$5*JY31)+($JT$5*JR31)+($PR$5*PP31)+($GM$5*GK31)+($HA$5*GY31)+($KV$5*KT31)+($LC$5*LA31)+($MS$5*MQ31)+($ML$5*MJ31)+($ME$5*MC31)+($LX$5*LV31)+($LQ$5*LO31)+($LJ$5*LH31)+(MX31*$MZ$5)+(NE31*$NG$5)+(NL31*$NN$5)+($OI$5*OG31)+($NU$5*NS31)+($OB$5*NZ31)+($PD$5*PB31)+($OW$5*OU31)+($OP$5*ON31)+($PK$5*PI31)+($PY$5*PW31)+($QF$5*QD31)+($QM$5*QK31)+($QT$5*QR31)+($RA$5*QY31)+($RH$5*RF31)+($RO$5*RM31)+(RT31*$RV$5)+(SA31*$SC$5)+(SH31*$SJ$5)+(SO31*$SQ$5)+(SV31*$SX$5)+(TC31*$TE$5)+(TJ31*$TL$5)+(TQ31*$TS$5))/$VM$5,0)</f>
        <v/>
      </c>
      <c r="VP31" s="14" t="n"/>
      <c r="VQ31" s="21">
        <f>IF($C31&gt;0,(($IK$5*IK31)+($GT$5*GT31)+($JM$5*JM31)+($JF$5*JF31)+($IY$5*IY31)+($IR$5*IR31)+($ID$5*ID31)+($HW$5*HW31)+($HP$5*HP31)+($HI$5*HI31)+($GF$5*GF31)+($FY$5*FY31)+($FR$5*FR31)+($FK$5*FK31)+($FD$5*FD31)+($EW$5*EW31)+($EP$5*EP31)+($EI$5*EI31)+($EB$5*EB31)+($DU$5*DU31)+($DN$5*DN31)+($DG$5*DG31)+($CZ$5*CZ31)+($CS$5*CS31)+($CL$5*CL31)+($CE$5*CE31)+($BX$5*BX31)+($BQ$5*BQ31)+($BJ$5*BJ31)+($BC$5*BC31)+($AV$5*AV31)+($AO$5*AO31)+($AH$5*AH31)+($KO$5*KO31)+($PR$5*PR31)+($GM$5*GM31)+($HA$5*HA31)+($KH$5*KH31)+($KA$5*KA31)+($JT$5*JT31)+($KV$5*KV31)+($LC$5*LC31)+($MS$5*MS31)+($ML$5*ML31)+($ME$5*ME31)+($LX$5*LX31)+($LQ$5*LQ31)+($LJ$5*LJ31)+($OI$5*OI31)+($NU$5*NU31)+($NN$5*NN31)+($NG$5*NG31)+($MZ$5*MZ31)+(OB31*$OB$5)+($PD$5*PD31)+($OW$5*OW31)+($OP$5*OP31)+($PK$5*PK31)+(PY31*$PY$5)+(QF31*$QF$5)+(QM31*$QM$5)+(QT31*$QT$5)+(RA31*$RA$5)+(RH31*$RH$5)+(RO31*$RO$5)+(RV31*$RV$5)+(SC31*$SC$5)+(SJ31*$SJ$5)+(SQ31*$SQ$5)+(SX31*$SX$5)+(TE31*$TE$5)+(TL31*$TL$5)+(TS31*$TS$5))/$VM$5,0)</f>
        <v/>
      </c>
    </row>
    <row r="32" ht="16" customHeight="1" s="545">
      <c r="A32" s="127" t="n">
        <v>45692</v>
      </c>
      <c r="B32" s="77">
        <f>A32</f>
        <v/>
      </c>
      <c r="C32" s="13" t="n">
        <v>44556.04</v>
      </c>
      <c r="D32" s="138">
        <f>IF(C32&gt;0,C32-C31,0)</f>
        <v/>
      </c>
      <c r="E32" s="68">
        <f>IF(C32&gt;0,D32/C31,0)</f>
        <v/>
      </c>
      <c r="F32" s="15">
        <f>IF(C32&gt;0,(C32-C$10)/C$10,0)</f>
        <v/>
      </c>
      <c r="G32" s="13" t="n">
        <v>6037.88</v>
      </c>
      <c r="H32" s="138">
        <f>IF(G32&gt;0,G32-G31,0)</f>
        <v/>
      </c>
      <c r="I32" s="68">
        <f>IF(G32&gt;0,H32/G31,0)</f>
        <v/>
      </c>
      <c r="J32" s="15">
        <f>IF(G32&gt;0,(G32-G$10)/G$10,0)</f>
        <v/>
      </c>
      <c r="K32" s="13" t="n">
        <v>19654.02</v>
      </c>
      <c r="L32" s="138">
        <f>IF(K32&gt;0,K32-K31,0)</f>
        <v/>
      </c>
      <c r="M32" s="68">
        <f>IF(K32&gt;0,L32/K31,0)</f>
        <v/>
      </c>
      <c r="N32" s="15">
        <f>IF(K32&gt;0,(K32-K$10)/K$10,0)</f>
        <v/>
      </c>
      <c r="O32" s="13" t="n">
        <v>2290.21</v>
      </c>
      <c r="P32" s="138">
        <f>IF(O32&gt;0,O32-O31,0)</f>
        <v/>
      </c>
      <c r="Q32" s="68">
        <f>IF(O32&gt;0,P32/O31,0)</f>
        <v/>
      </c>
      <c r="R32" s="15">
        <f>IF(O32&gt;0,(O32-O$10)/O$10,0)</f>
        <v/>
      </c>
      <c r="S32" s="18">
        <f>IF(O32&gt;0,(((O32*0.7)*Q32)+((K32*0.9)*M32)+((G32*0.65)*I32)+((C32*0.6)*E32))/(O32+K32+G32+C32),0)</f>
        <v/>
      </c>
      <c r="T32" s="121">
        <f>IF(O32&gt;0,(S32*200)+T31,0)</f>
        <v/>
      </c>
      <c r="U32" s="121">
        <f>T32</f>
        <v/>
      </c>
      <c r="V32" s="47">
        <f>IF(T32&gt;0,(T32-T31)/T31,0)</f>
        <v/>
      </c>
      <c r="W32" s="21">
        <f>IF(T32&gt;0,(T32-T$11)/T$11,0)</f>
        <v/>
      </c>
      <c r="X32" s="18">
        <f>IF(T32&gt;0,((Q32+M32+I32+E32)/4),0)</f>
        <v/>
      </c>
      <c r="Y32" s="123" t="n">
        <v>122752.19</v>
      </c>
      <c r="Z32" s="15" t="n">
        <v>2e-06</v>
      </c>
      <c r="AA32" s="21">
        <f>Z32-$V32</f>
        <v/>
      </c>
      <c r="AB32" s="548" t="n"/>
      <c r="AC32" s="122" t="n">
        <v>232.35</v>
      </c>
      <c r="AD32" s="68">
        <f>IF(AC32&gt;0,((AC32-AC31)/AC31),0)</f>
        <v/>
      </c>
      <c r="AE32" s="68">
        <f>IF(AC32&gt;0,AD32-$V32,0)</f>
        <v/>
      </c>
      <c r="AF32" s="68">
        <f>IF(AC32&gt;0,(AC32-AF$10)/AF$10,0)</f>
        <v/>
      </c>
      <c r="AG32" s="14" t="n"/>
      <c r="AH32" s="15">
        <f>IF(AC32&gt;0,(AC32-AC$10)/AC$10,0)</f>
        <v/>
      </c>
      <c r="AI32" s="548" t="n"/>
      <c r="AJ32" s="122" t="n">
        <v>22.29</v>
      </c>
      <c r="AK32" s="68">
        <f>IF(AJ32&gt;0,((AJ32-AJ31)/AJ31),0)</f>
        <v/>
      </c>
      <c r="AL32" s="68">
        <f>IF(AJ32&gt;0,AK32-$V32,0)</f>
        <v/>
      </c>
      <c r="AM32" s="68">
        <f>IF(AJ32&gt;0,(AJ32-AM$10)/AM$10,0)</f>
        <v/>
      </c>
      <c r="AN32" s="14" t="n"/>
      <c r="AO32" s="15">
        <f>IF(AJ32&gt;0,(AJ32-AJ$10)/AJ$10,0)</f>
        <v/>
      </c>
      <c r="AP32" s="548" t="n"/>
      <c r="AQ32" s="122" t="n">
        <v>21.95</v>
      </c>
      <c r="AR32" s="68">
        <f>IF(AQ32&gt;0,((AQ32-AQ31)/AQ31),0)</f>
        <v/>
      </c>
      <c r="AS32" s="68">
        <f>IF(AQ32&gt;0,AR32-$V32,0)</f>
        <v/>
      </c>
      <c r="AT32" s="68">
        <f>IF(AQ32&gt;0,(AQ32-AT$10)/AT$10,0)</f>
        <v/>
      </c>
      <c r="AU32" s="14" t="n"/>
      <c r="AV32" s="15">
        <f>IF(AQ32&gt;0,(AQ32-AQ$10)/AQ$10,0)</f>
        <v/>
      </c>
      <c r="AW32" s="548" t="n"/>
      <c r="AX32" s="122" t="n">
        <v>209.79</v>
      </c>
      <c r="AY32" s="68">
        <f>IF(AX32&gt;0,((AX32-AX31)/AX31),0)</f>
        <v/>
      </c>
      <c r="AZ32" s="68">
        <f>IF(AX32&gt;0,AY32-$V32,0)</f>
        <v/>
      </c>
      <c r="BA32" s="68">
        <f>IF(AX32&gt;0,(AX32-BA$10)/BA$10,0)</f>
        <v/>
      </c>
      <c r="BB32" s="14" t="n"/>
      <c r="BC32" s="15">
        <f>IF(AX32&gt;0,(AX32-AX$10)/AX$10,0)</f>
        <v/>
      </c>
      <c r="BD32" s="548" t="n"/>
      <c r="BE32" s="122" t="n">
        <v>76.8</v>
      </c>
      <c r="BF32" s="68">
        <f>IF(BE32&gt;0,((BE32-BE31)/BE31),0)</f>
        <v/>
      </c>
      <c r="BG32" s="68">
        <f>IF(BE32&gt;0,BF32-$V32,0)</f>
        <v/>
      </c>
      <c r="BH32" s="68" t="n"/>
      <c r="BI32" s="14" t="n"/>
      <c r="BJ32" s="15">
        <f>IF(BE32&gt;0,(BE32-BE$10)/BE$10,0)</f>
        <v/>
      </c>
      <c r="BK32" s="548" t="n"/>
      <c r="BL32" s="122" t="n">
        <v>71.17</v>
      </c>
      <c r="BM32" s="68">
        <f>IF(BL32&gt;0,((BL32-BL31)/BL31),0)</f>
        <v/>
      </c>
      <c r="BN32" s="68">
        <f>IF(BL32&gt;0,BM32-$V32,0)</f>
        <v/>
      </c>
      <c r="BO32" s="68">
        <f>IF(BL32&gt;0,(BL32-BO$10)/BO$10,0)</f>
        <v/>
      </c>
      <c r="BP32" s="14" t="n"/>
      <c r="BQ32" s="15">
        <f>IF(BL32&gt;0,(BL32-BL$10)/BL$10,0)</f>
        <v/>
      </c>
      <c r="BR32" s="548" t="n"/>
      <c r="BS32" s="122" t="n">
        <v>39.81</v>
      </c>
      <c r="BT32" s="68">
        <f>IF(BS32&gt;0,((BS32-BS31)/BS31),0)</f>
        <v/>
      </c>
      <c r="BU32" s="68">
        <f>IF(BS32&gt;0,BT32-$V32,0)</f>
        <v/>
      </c>
      <c r="BV32" s="68">
        <f>IF(BS32&gt;0,(BS32-BV$10)/BV$10,0)</f>
        <v/>
      </c>
      <c r="BW32" s="14" t="n"/>
      <c r="BX32" s="15">
        <f>IF(BS32&gt;0,(BS32-BS$10)/BS$10,0)</f>
        <v/>
      </c>
      <c r="BY32" s="548" t="n"/>
      <c r="BZ32" s="122" t="n"/>
      <c r="CA32" s="68">
        <f>IF(BZ32&gt;0,((BZ32-BZ31)/BZ31),0)</f>
        <v/>
      </c>
      <c r="CB32" s="68">
        <f>IF(BZ32&gt;0,CA32-$V32,0)</f>
        <v/>
      </c>
      <c r="CC32" s="68">
        <f>IF(BZ32&gt;0,(BZ32-CC$10)/CC$10,0)</f>
        <v/>
      </c>
      <c r="CD32" s="14" t="n"/>
      <c r="CE32" s="15">
        <f>IF(BZ32&gt;0,(BZ32-BZ$10)/BZ$10,0)</f>
        <v/>
      </c>
      <c r="CF32" s="548" t="n"/>
      <c r="CG32" s="122" t="n">
        <v>36.42</v>
      </c>
      <c r="CH32" s="68">
        <f>IF(CG32&gt;0,((CG32-CG31)/CG31),0)</f>
        <v/>
      </c>
      <c r="CI32" s="68">
        <f>IF(CG32&gt;0,CH32-$V32,0)</f>
        <v/>
      </c>
      <c r="CJ32" s="68">
        <f>IF(CG32&gt;0,(CG32-CJ$10)/CJ$10,0)</f>
        <v/>
      </c>
      <c r="CK32" s="14" t="n"/>
      <c r="CL32" s="15">
        <f>IF(CG32&gt;0,(CG32-CG$10)/CG$10,0)</f>
        <v/>
      </c>
      <c r="CM32" s="548" t="n"/>
      <c r="CN32" s="122" t="n">
        <v>34.91</v>
      </c>
      <c r="CO32" s="68">
        <f>IF(CN32&gt;0,((CN32-CN31)/CN31),0)</f>
        <v/>
      </c>
      <c r="CP32" s="68">
        <f>IF(CN32&gt;0,CO32-$V32,0)</f>
        <v/>
      </c>
      <c r="CQ32" s="68">
        <f>IF(CN32&gt;0,(CN32-CQ$10)/CQ$10,0)</f>
        <v/>
      </c>
      <c r="CR32" s="14" t="n"/>
      <c r="CS32" s="15">
        <f>IF(CN32&gt;0,(CN32-CN$10)/CN$10,0)</f>
        <v/>
      </c>
      <c r="CT32" s="548" t="n"/>
      <c r="CU32" s="122" t="n">
        <v>38.24</v>
      </c>
      <c r="CV32" s="68">
        <f>IF(CU32&gt;0,((CU32-CU31)/CU31),0)</f>
        <v/>
      </c>
      <c r="CW32" s="68">
        <f>IF(CU32&gt;0,CV32-$V32,0)</f>
        <v/>
      </c>
      <c r="CX32" s="68">
        <f>IF(CU32&gt;0,(CU32-CX$10)/CX$10,0)</f>
        <v/>
      </c>
      <c r="CY32" s="14" t="n"/>
      <c r="CZ32" s="15">
        <f>IF(CU32&gt;0,(CU32-CU$10)/CU$10,0)</f>
        <v/>
      </c>
      <c r="DA32" s="548" t="n"/>
      <c r="DB32" s="122" t="n">
        <v>21.04</v>
      </c>
      <c r="DC32" s="68">
        <f>IF(DB32&gt;0,((DB32-DB31)/DB31),0)</f>
        <v/>
      </c>
      <c r="DD32" s="68">
        <f>IF(DB32&gt;0,DC32-$V32,0)</f>
        <v/>
      </c>
      <c r="DE32" s="68">
        <f>IF(DB32&gt;0,(DB32-DE$10)/DE$10,0)</f>
        <v/>
      </c>
      <c r="DF32" s="14" t="n"/>
      <c r="DG32" s="15">
        <f>IF(DB32&gt;0,(DB32-DB$10)/DB$10,0)</f>
        <v/>
      </c>
      <c r="DH32" s="548" t="n"/>
      <c r="DI32" s="122" t="n">
        <v>44.22</v>
      </c>
      <c r="DJ32" s="68">
        <f>IF(DI32&gt;0,((DI32-DI31)/DI31),0)</f>
        <v/>
      </c>
      <c r="DK32" s="68">
        <f>IF(DI32&gt;0,DJ32-$V32,0)</f>
        <v/>
      </c>
      <c r="DL32" s="68">
        <f>IF(DI32&gt;0,(DI32-DL$10)/DL$10,0)</f>
        <v/>
      </c>
      <c r="DM32" s="14" t="n"/>
      <c r="DN32" s="15">
        <f>IF(DI32&gt;0,(DI32-DI$10)/DI$10,0)</f>
        <v/>
      </c>
      <c r="DO32" s="548" t="n"/>
      <c r="DP32" s="122" t="n">
        <v>38.95</v>
      </c>
      <c r="DQ32" s="68">
        <f>IF(DP32&gt;0,((DP32-DP31)/DP31),0)</f>
        <v/>
      </c>
      <c r="DR32" s="68">
        <f>IF(DP32&gt;0,DQ32-$V32,0)</f>
        <v/>
      </c>
      <c r="DS32" s="68" t="n"/>
      <c r="DT32" s="14" t="n"/>
      <c r="DU32" s="15">
        <f>IF(DP32&gt;0,(DP32-DP$10)/DP$10,0)</f>
        <v/>
      </c>
      <c r="DV32" s="18" t="n"/>
      <c r="DW32" s="122" t="n">
        <v>32.34</v>
      </c>
      <c r="DX32" s="68">
        <f>IF(DW32&gt;0,((DW32-DW31)/DW31),0)</f>
        <v/>
      </c>
      <c r="DY32" s="68">
        <f>IF(DW32&gt;0,DX32-$V32,0)</f>
        <v/>
      </c>
      <c r="DZ32" s="68">
        <f>IF(DW32&gt;0,(DW32-DZ$10)/DZ$10,0)</f>
        <v/>
      </c>
      <c r="EA32" s="14" t="n"/>
      <c r="EB32" s="15">
        <f>IF(DW32&gt;0,(DW32-DW$10)/DW$10,0)</f>
        <v/>
      </c>
      <c r="EC32" s="548" t="n"/>
      <c r="ED32" s="122" t="n">
        <v>35.8</v>
      </c>
      <c r="EE32" s="68">
        <f>IF(ED32&gt;0,((ED32-ED31)/ED31),0)</f>
        <v/>
      </c>
      <c r="EF32" s="68">
        <f>IF(ED32&gt;0,EE32-$V32,0)</f>
        <v/>
      </c>
      <c r="EG32" s="68">
        <f>IF(ED32&gt;0,(ED32-EG$10)/EG$10,0)</f>
        <v/>
      </c>
      <c r="EH32" s="14" t="n"/>
      <c r="EI32" s="15">
        <f>IF(ED32&gt;0,(ED32-ED$10)/ED$10,0)</f>
        <v/>
      </c>
      <c r="EJ32" s="548" t="n"/>
      <c r="EK32" s="122" t="n">
        <v>123.26</v>
      </c>
      <c r="EL32" s="68">
        <f>IF(EK32&gt;0,((EK32-EK31)/EK31),0)</f>
        <v/>
      </c>
      <c r="EM32" s="68">
        <f>IF(EK32&gt;0,EL32-$V32,0)</f>
        <v/>
      </c>
      <c r="EN32" s="68">
        <f>IF(EK32&gt;0,(EK32-EN$10)/EN$10,0)</f>
        <v/>
      </c>
      <c r="EO32" s="14" t="n"/>
      <c r="EP32" s="15">
        <f>IF(EK32&gt;0,(EK32-EK$10)/EK$10,0)</f>
        <v/>
      </c>
      <c r="ER32" s="122" t="n">
        <v>39.55</v>
      </c>
      <c r="ES32" s="68">
        <f>IF(ER32&gt;0,((ER32-ER31)/ER31),0)</f>
        <v/>
      </c>
      <c r="ET32" s="68">
        <f>IF(ER32&gt;0,ES32-$V32,0)</f>
        <v/>
      </c>
      <c r="EU32" s="68">
        <f>IF(ER32&gt;0,(ER32-EU$10)/EU$10,0)</f>
        <v/>
      </c>
      <c r="EV32" s="14" t="n"/>
      <c r="EW32" s="15">
        <f>IF(ER32&gt;0,(ER32-ER$10)/ER$10,0)</f>
        <v/>
      </c>
      <c r="EY32" s="122" t="n">
        <v>28.66</v>
      </c>
      <c r="EZ32" s="68">
        <f>IF(EY32&gt;0,((EY32-EY31)/EY31),0)</f>
        <v/>
      </c>
      <c r="FA32" s="68">
        <f>IF(EY32&gt;0,EZ32-$V32,0)</f>
        <v/>
      </c>
      <c r="FB32" s="68" t="n"/>
      <c r="FC32" s="14" t="n"/>
      <c r="FD32" s="15">
        <f>IF(EY32&gt;0,(EY32-EY$10)/EY$10,0)</f>
        <v/>
      </c>
      <c r="FF32" s="122" t="n">
        <v>59.92</v>
      </c>
      <c r="FG32" s="68">
        <f>IF(FF32&gt;0,((FF32-FF31)/FF31),0)</f>
        <v/>
      </c>
      <c r="FH32" s="68">
        <f>IF(FF32&gt;0,FG32-$V32,0)</f>
        <v/>
      </c>
      <c r="FI32" s="68">
        <f>IF(FF32&gt;0,(FF32-FI$10)/FI$10,0)</f>
        <v/>
      </c>
      <c r="FJ32" s="14" t="n"/>
      <c r="FK32" s="15">
        <f>IF(FF32&gt;0,(FF32-FF$10)/FF$10,0)</f>
        <v/>
      </c>
      <c r="FL32" s="548" t="n"/>
      <c r="FM32" s="122" t="n">
        <v>190.97</v>
      </c>
      <c r="FN32" s="68">
        <f>IF(FM32&gt;0,((FM32-FM31)/FM31),0)</f>
        <v/>
      </c>
      <c r="FO32" s="68">
        <f>IF(FM32&gt;0,FN32-$V32,0)</f>
        <v/>
      </c>
      <c r="FP32" s="68">
        <f>IF(FM32&gt;0,(FM32-FP$10)/FP$10,0)</f>
        <v/>
      </c>
      <c r="FQ32" s="14" t="n"/>
      <c r="FR32" s="15">
        <f>IF(FM32&gt;0,(FM32-FM$10)/FM$10,0)</f>
        <v/>
      </c>
      <c r="FS32" s="548" t="n"/>
      <c r="FT32" s="122" t="n">
        <v>92.55</v>
      </c>
      <c r="FU32" s="68">
        <f>IF(FT32&gt;0,((FT32-FT31)/FT31),0)</f>
        <v/>
      </c>
      <c r="FV32" s="68">
        <f>IF(FT32&gt;0,FU32-$V32,0)</f>
        <v/>
      </c>
      <c r="FW32" s="68">
        <f>IF(FT32&gt;0,(FT32-FW$10)/FW$10,0)</f>
        <v/>
      </c>
      <c r="FX32" s="14" t="n"/>
      <c r="FY32" s="15">
        <f>IF(FT32&gt;0,(FT32-FT$10)/FT$10,0)</f>
        <v/>
      </c>
      <c r="FZ32" s="548" t="n"/>
      <c r="GA32" s="122" t="n">
        <v>18.45</v>
      </c>
      <c r="GB32" s="68">
        <f>IF(GA32&gt;0,((GA32-GA31)/GA31),0)</f>
        <v/>
      </c>
      <c r="GC32" s="68">
        <f>IF(GA32&gt;0,GB32-$V32,0)</f>
        <v/>
      </c>
      <c r="GD32" s="68" t="n"/>
      <c r="GE32" s="14" t="n"/>
      <c r="GF32" s="15">
        <f>IF(GA32&gt;0,(GA32-GA$10)/GA$10,0)</f>
        <v/>
      </c>
      <c r="GG32" s="18" t="n"/>
      <c r="GH32" s="122" t="n">
        <v>19.59</v>
      </c>
      <c r="GI32" s="68">
        <f>IF(GH32&gt;0,((GH32-GH31)/GH31),0)</f>
        <v/>
      </c>
      <c r="GJ32" s="68">
        <f>IF(GH32&gt;0,GI32-$V32,0)</f>
        <v/>
      </c>
      <c r="GK32" s="68">
        <f>IF(GH32&gt;0,(GH32-GK$10)/GK$10,0)</f>
        <v/>
      </c>
      <c r="GL32" s="14" t="n"/>
      <c r="GM32" s="15">
        <f>IF(GH32&gt;0,(GH32-GH$10)/GH$10,0)</f>
        <v/>
      </c>
      <c r="GO32" s="122" t="n">
        <v>28.73</v>
      </c>
      <c r="GP32" s="68">
        <f>IF(GO32&gt;0,((GO32-GO31)/GO31),0)</f>
        <v/>
      </c>
      <c r="GQ32" s="68">
        <f>IF(GO32&gt;0,GP32-$V32,0)</f>
        <v/>
      </c>
      <c r="GR32" s="68" t="n"/>
      <c r="GS32" s="14" t="n"/>
      <c r="GT32" s="15">
        <f>IF(GO32&gt;0,(GO32-GO$10)/GO$10,0)</f>
        <v/>
      </c>
      <c r="GV32" s="122" t="n">
        <v>14.06</v>
      </c>
      <c r="GW32" s="68">
        <f>IF(GV32&gt;0,((GV32-GV31)/GV31),0)</f>
        <v/>
      </c>
      <c r="GX32" s="68">
        <f>IF(GV32&gt;0,GW32-$V32,0)</f>
        <v/>
      </c>
      <c r="GY32" s="68">
        <f>IF(GV32&gt;0,(GV32-GY$10)/GY$10,0)</f>
        <v/>
      </c>
      <c r="GZ32" s="14" t="n"/>
      <c r="HA32" s="15">
        <f>IF(GV32&gt;0,(GV32-GV$10)/GV$10,0)</f>
        <v/>
      </c>
      <c r="HD32" s="122" t="n">
        <v>392.21</v>
      </c>
      <c r="HE32" s="68">
        <f>IF(HD32&gt;0,((HD32-HD31)/HD31),0)</f>
        <v/>
      </c>
      <c r="HF32" s="68">
        <f>IF(HD32&gt;0,HE32-$V32,0)</f>
        <v/>
      </c>
      <c r="HG32" s="68">
        <f>IF(HD32&gt;0,(HD32-HG$10)/HG$10,0)</f>
        <v/>
      </c>
      <c r="HH32" s="14" t="n"/>
      <c r="HI32" s="15">
        <f>IF(HD32&gt;0,(HD32-HD$10)/HD$10,0)</f>
        <v/>
      </c>
      <c r="HK32" s="122" t="n">
        <v>34.38</v>
      </c>
      <c r="HL32" s="68">
        <f>IF(HK32&gt;0,((HK32-HK31)/HK31),0)</f>
        <v/>
      </c>
      <c r="HM32" s="68">
        <f>IF(HK32&gt;0,HL32-$V32,0)</f>
        <v/>
      </c>
      <c r="HN32" s="68">
        <f>IF(HK32&gt;0,(HK32-HN$10)/HN$10,0)</f>
        <v/>
      </c>
      <c r="HO32" s="14" t="n"/>
      <c r="HP32" s="15">
        <f>IF(HK32&gt;0,(HK32-HK$10)/HK$10,0)</f>
        <v/>
      </c>
      <c r="HR32" s="122" t="n">
        <v>109.96</v>
      </c>
      <c r="HS32" s="68">
        <f>IF(HR32&gt;0,((HR32-HR31)/HR31),0)</f>
        <v/>
      </c>
      <c r="HT32" s="68">
        <f>IF(HR32&gt;0,HS32-$V32,0)</f>
        <v/>
      </c>
      <c r="HU32" s="68">
        <f>IF(HR32&gt;0,(HR32-HU$10)/HU$10,0)</f>
        <v/>
      </c>
      <c r="HV32" s="14" t="n"/>
      <c r="HW32" s="15">
        <f>IF(HR32&gt;0,(HR32-HR$10)/HR$10,0)</f>
        <v/>
      </c>
      <c r="HY32" s="122" t="n">
        <v>118.65</v>
      </c>
      <c r="HZ32" s="68">
        <f>IF(HY32&gt;0,((HY32-HY31)/HY31),0)</f>
        <v/>
      </c>
      <c r="IA32" s="68">
        <f>IF(HY32&gt;0,HZ32-$V32,0)</f>
        <v/>
      </c>
      <c r="IB32" s="68">
        <f>IF(HY32&gt;0,(HY32-IB$10)/IB$10,0)</f>
        <v/>
      </c>
      <c r="IC32" s="14" t="n"/>
      <c r="ID32" s="15">
        <f>IF(HY32&gt;0,(HY32-HY$10)/HY$10,0)</f>
        <v/>
      </c>
      <c r="IF32" s="122" t="n">
        <v>222.43</v>
      </c>
      <c r="IG32" s="68">
        <f>IF(IF32&gt;0,((IF32-IF31)/IF31),0)</f>
        <v/>
      </c>
      <c r="IH32" s="68">
        <f>IF(IF32&gt;0,IG32-$V32,0)</f>
        <v/>
      </c>
      <c r="II32" s="68">
        <f>IF(IF32&gt;0,(IF32-II$10)/II$10,0)</f>
        <v/>
      </c>
      <c r="IJ32" s="14" t="n"/>
      <c r="IK32" s="15">
        <f>IF(IF32&gt;0,(IF32-IF$10)/IF$10,0)</f>
        <v/>
      </c>
      <c r="IM32" s="122" t="n">
        <v>194.24</v>
      </c>
      <c r="IN32" s="68">
        <f>IF(IM32&gt;0,((IM32-IM31)/IM31),0)</f>
        <v/>
      </c>
      <c r="IO32" s="68">
        <f>IF(IM32&gt;0,IN32-$V32,0)</f>
        <v/>
      </c>
      <c r="IP32" s="68">
        <f>IF(IM32&gt;0,(IM32-IP$10)/IP$10,0)</f>
        <v/>
      </c>
      <c r="IQ32" s="14" t="n"/>
      <c r="IR32" s="15">
        <f>IF(IM32&gt;0,(IM32-IM$10)/IM$10,0)</f>
        <v/>
      </c>
      <c r="IT32" s="122" t="n">
        <v>50.32</v>
      </c>
      <c r="IU32" s="68">
        <f>IF(IT32&gt;0,((IT32-IT31)/IT31),0)</f>
        <v/>
      </c>
      <c r="IV32" s="68">
        <f>IF(IT32&gt;0,IU32-$V32,0)</f>
        <v/>
      </c>
      <c r="IW32" s="68">
        <f>IF(IT32&gt;0,(IT32-IW$10)/IW$10,0)</f>
        <v/>
      </c>
      <c r="IX32" s="14" t="n"/>
      <c r="IY32" s="15">
        <f>IF(IT32&gt;0,(IT32-IT$10)/IT$10,0)</f>
        <v/>
      </c>
      <c r="JA32" s="122" t="n">
        <v>704.1900000000001</v>
      </c>
      <c r="JB32" s="68">
        <f>IF(JA32&gt;0,((JA32-JA31)/JA31),0)</f>
        <v/>
      </c>
      <c r="JC32" s="68">
        <f>IF(JA32&gt;0,JB32-$V32,0)</f>
        <v/>
      </c>
      <c r="JD32" s="68">
        <f>IF(JA32&gt;0,(JA32-JD$10)/JD$10,0)</f>
        <v/>
      </c>
      <c r="JE32" s="14" t="n"/>
      <c r="JF32" s="15">
        <f>IF(JA32&gt;0,(JA32-JA$10)/JA$10,0)</f>
        <v/>
      </c>
      <c r="JH32" s="122" t="n">
        <v>412.37</v>
      </c>
      <c r="JI32" s="68">
        <f>IF(JH32&gt;0,((JH32-JH31)/JH31),0)</f>
        <v/>
      </c>
      <c r="JJ32" s="68">
        <f>IF(JH32&gt;0,JI32-$V32,0)</f>
        <v/>
      </c>
      <c r="JK32" s="68">
        <f>IF(JH32&gt;0,(JH32-JK$10)/JK$10,0)</f>
        <v/>
      </c>
      <c r="JL32" s="14" t="n"/>
      <c r="JM32" s="15">
        <f>IF(JH32&gt;0,(JH32-JH$10)/JH$10,0)</f>
        <v/>
      </c>
      <c r="JO32" s="122" t="n">
        <v>13.6</v>
      </c>
      <c r="JP32" s="68">
        <f>IF(JO32&gt;0,((JO32-JO31)/JO31),0)</f>
        <v/>
      </c>
      <c r="JQ32" s="68">
        <f>IF(JO32&gt;0,JP32-$V32,0)</f>
        <v/>
      </c>
      <c r="JR32" s="68">
        <f>IF(JO32&gt;0,(JO32-JR$10)/JR$10,0)</f>
        <v/>
      </c>
      <c r="JS32" s="14" t="n"/>
      <c r="JT32" s="15">
        <f>IF(JO32&gt;0,(JO32-JO$10)/JO$10,0)</f>
        <v/>
      </c>
      <c r="JV32" s="122" t="n">
        <v>1.85</v>
      </c>
      <c r="JW32" s="68">
        <f>IF(JV32&gt;0,((JV32-JV31)/JV31),0)</f>
        <v/>
      </c>
      <c r="JX32" s="68">
        <f>IF(JV32&gt;0,JW32-$V32,0)</f>
        <v/>
      </c>
      <c r="JY32" s="68">
        <f>IF(JV32&gt;0,(JV32-JY$10)/JY$10,0)</f>
        <v/>
      </c>
      <c r="JZ32" s="14" t="n"/>
      <c r="KA32" s="15">
        <f>IF(JV32&gt;0,(JV32-JV$10)/JV$10,0)</f>
        <v/>
      </c>
      <c r="KC32" s="122" t="n">
        <v>21.73</v>
      </c>
      <c r="KD32" s="68">
        <f>IF(KC32&gt;0,((KC32-KC31)/KC31),0)</f>
        <v/>
      </c>
      <c r="KE32" s="68">
        <f>IF(KC32&gt;0,KD32-$V32,0)</f>
        <v/>
      </c>
      <c r="KF32" s="68">
        <f>IF(KC32&gt;0,(KC32-KF$10)/KF$10,0)</f>
        <v/>
      </c>
      <c r="KG32" s="14" t="n"/>
      <c r="KH32" s="15">
        <f>IF(KC32&gt;0,(KC32-KC$10)/KC$10,0)</f>
        <v/>
      </c>
      <c r="KI32" s="18" t="n"/>
      <c r="KJ32" s="122" t="n">
        <v>76.25</v>
      </c>
      <c r="KK32" s="68">
        <f>IF(KJ32&gt;0,((KJ32-KJ31)/KJ31),0)</f>
        <v/>
      </c>
      <c r="KL32" s="68">
        <f>IF(KJ32&gt;0,KK32-$V32,0)</f>
        <v/>
      </c>
      <c r="KM32" s="68">
        <f>IF(KJ32&gt;0,(KJ32-KM$10)/KM$10,0)</f>
        <v/>
      </c>
      <c r="KN32" s="14" t="n"/>
      <c r="KO32" s="15">
        <f>IF(KJ32&gt;0,(KJ32-KJ$10)/KJ$10,0)</f>
        <v/>
      </c>
      <c r="KQ32" s="122" t="n">
        <v>1.315</v>
      </c>
      <c r="KR32" s="68">
        <f>IF(KQ32&gt;0,((KQ32-KQ31)/KQ31),0)</f>
        <v/>
      </c>
      <c r="KS32" s="68">
        <f>IF(KQ32&gt;0,KR32-$V32,0)</f>
        <v/>
      </c>
      <c r="KT32" s="68">
        <f>IF(KQ32&gt;0,(KQ32-KT$10)/KT$10,0)</f>
        <v/>
      </c>
      <c r="KU32" s="14" t="n"/>
      <c r="KV32" s="15">
        <f>IF(KQ32&gt;0,(KQ32-KQ$10)/KQ$10,0)</f>
        <v/>
      </c>
      <c r="KW32" s="18" t="n"/>
      <c r="KX32" s="122" t="n">
        <v>30.3</v>
      </c>
      <c r="KY32" s="68">
        <f>IF(KX32&gt;0,((KX32-KX31)/KX31),0)</f>
        <v/>
      </c>
      <c r="KZ32" s="68">
        <f>IF(KX32&gt;0,KY32-$V32,0)</f>
        <v/>
      </c>
      <c r="LA32" s="68">
        <f>IF(KX32&gt;0,(KX32-LA$10)/LA$10,0)</f>
        <v/>
      </c>
      <c r="LB32" s="14" t="n"/>
      <c r="LC32" s="15">
        <f>IF(KX32&gt;0,(KX32-KX$10)/KX$10,0)</f>
        <v/>
      </c>
      <c r="LD32" s="18" t="n"/>
      <c r="LE32" s="122" t="n">
        <v>52.15</v>
      </c>
      <c r="LF32" s="68">
        <f>IF(LE32&gt;0,((LE32-LE31)/LE31),0)</f>
        <v/>
      </c>
      <c r="LG32" s="68">
        <f>IF(LE32&gt;0,LF32-$V32,0)</f>
        <v/>
      </c>
      <c r="LH32" s="68">
        <f>IF(LE32&gt;0,(LE32-LH$10)/LH$10,0)</f>
        <v/>
      </c>
      <c r="LI32" s="14" t="n"/>
      <c r="LJ32" s="15">
        <f>IF(LE32&gt;0,(LE32-LE$10)/LE$10,0)</f>
        <v/>
      </c>
      <c r="LL32" s="122" t="n">
        <v>95.59</v>
      </c>
      <c r="LM32" s="68">
        <f>IF(LL32&gt;0,((LL32-LL31)/LL31),0)</f>
        <v/>
      </c>
      <c r="LN32" s="68">
        <f>IF(LL32&gt;0,LM32-$V32,0)</f>
        <v/>
      </c>
      <c r="LO32" s="68">
        <f>IF(LL32&gt;0,(LL32-LO$10)/LO$10,0)</f>
        <v/>
      </c>
      <c r="LP32" s="14" t="n"/>
      <c r="LQ32" s="15">
        <f>IF(LL32&gt;0,(LL32-LL$10)/LL$10,0)</f>
        <v/>
      </c>
      <c r="LS32" s="122" t="n">
        <v>11.44</v>
      </c>
      <c r="LT32" s="68">
        <f>IF(LS32&gt;0,((LS32-LS31)/LS31),0)</f>
        <v/>
      </c>
      <c r="LU32" s="68">
        <f>IF(LS32&gt;0,LT32-$V32,0)</f>
        <v/>
      </c>
      <c r="LV32" s="68" t="n"/>
      <c r="LW32" s="14" t="n"/>
      <c r="LX32" s="15">
        <f>IF(LS32&gt;0,(LS32-LS$10)/LS$10,0)</f>
        <v/>
      </c>
      <c r="LZ32" s="122" t="n">
        <v>13.84</v>
      </c>
      <c r="MA32" s="68">
        <f>IF(LZ32&gt;0,((LZ32-LZ31)/LZ31),0)</f>
        <v/>
      </c>
      <c r="MB32" s="68">
        <f>IF(LZ32&gt;0,MA32-$V32,0)</f>
        <v/>
      </c>
      <c r="MC32" s="68">
        <f>IF(LZ32&gt;0,(LZ32-MC$10)/MC$10,0)</f>
        <v/>
      </c>
      <c r="MD32" s="14" t="n"/>
      <c r="ME32" s="15">
        <f>IF(LZ32&gt;0,(LZ32-LZ$10)/LZ$10,0)</f>
        <v/>
      </c>
      <c r="MG32" s="122" t="n">
        <v>46.89</v>
      </c>
      <c r="MH32" s="68">
        <f>IF(MG32&gt;0,((MG32-MG31)/MG31),0)</f>
        <v/>
      </c>
      <c r="MI32" s="68">
        <f>IF(MG32&gt;0,MH32-$V32,0)</f>
        <v/>
      </c>
      <c r="MJ32" s="68">
        <f>IF(MG32&gt;0,(MG32-MJ$10)/MJ$10,0)</f>
        <v/>
      </c>
      <c r="MK32" s="14" t="n"/>
      <c r="ML32" s="15">
        <f>IF(MG32&gt;0,(MG32-MG$10)/MG$10,0)</f>
        <v/>
      </c>
      <c r="MN32" s="122" t="n">
        <v>111.35</v>
      </c>
      <c r="MO32" s="68">
        <f>IF(MN32&gt;0,((MN32-MN31)/MN31),0)</f>
        <v/>
      </c>
      <c r="MP32" s="68">
        <f>IF(MN32&gt;0,MO32-$V32,0)</f>
        <v/>
      </c>
      <c r="MQ32" s="68">
        <f>IF(MN32&gt;0,(MN32-MQ$10)/MQ$10,0)</f>
        <v/>
      </c>
      <c r="MR32" s="14" t="n"/>
      <c r="MS32" s="15">
        <f>IF(MN32&gt;0,(MN32-MN$10)/MN$10,0)</f>
        <v/>
      </c>
      <c r="MU32" s="122" t="n">
        <v>12.47</v>
      </c>
      <c r="MV32" s="68">
        <f>IF(MU32&gt;0,((MU32-MU31)/MU31),0)</f>
        <v/>
      </c>
      <c r="MW32" s="68">
        <f>IF(MU32&gt;0,MV32-$V32,0)</f>
        <v/>
      </c>
      <c r="MX32" s="68">
        <f>IF(MU32&gt;0,(MU32-MX$10)/MX$10,0)</f>
        <v/>
      </c>
      <c r="MY32" s="14" t="n"/>
      <c r="MZ32" s="15">
        <f>IF(MU32&gt;0,(MU32-MU$10)/MU$10,0)</f>
        <v/>
      </c>
      <c r="NB32" s="122" t="n">
        <v>202.18</v>
      </c>
      <c r="NC32" s="68">
        <f>IF(NB32&gt;0,((NB32-NB31)/NB31),0)</f>
        <v/>
      </c>
      <c r="ND32" s="68">
        <f>IF(NB32&gt;0,NC32-$V32,0)</f>
        <v/>
      </c>
      <c r="NE32" s="68">
        <f>IF(NB32&gt;0,(NB32-NE$10)/NE$10,0)</f>
        <v/>
      </c>
      <c r="NF32" s="14" t="n"/>
      <c r="NG32" s="15">
        <f>IF(NB32&gt;0,(NB32-NB$10)/NB$10,0)</f>
        <v/>
      </c>
      <c r="NI32" s="122" t="n">
        <v>5.87</v>
      </c>
      <c r="NJ32" s="68">
        <f>IF(NI32&gt;0,((NI32-NI31)/NI31),0)</f>
        <v/>
      </c>
      <c r="NK32" s="68">
        <f>IF(NI32&gt;0,NJ32-$V32,0)</f>
        <v/>
      </c>
      <c r="NL32" s="68">
        <f>IF(NI32&gt;0,(NI32-NL$10)/NL$10,0)</f>
        <v/>
      </c>
      <c r="NM32" s="14" t="n"/>
      <c r="NN32" s="15">
        <f>IF(NI32&gt;0,(NI32-NI$10)/NI$10,0)</f>
        <v/>
      </c>
      <c r="NP32" s="122" t="n">
        <v>356.53</v>
      </c>
      <c r="NQ32" s="68">
        <f>IF(NP32&gt;0,((NP32-NP31)/NP31),0)</f>
        <v/>
      </c>
      <c r="NR32" s="68">
        <f>IF(NP32&gt;0,NQ32-$V32,0)</f>
        <v/>
      </c>
      <c r="NS32" s="68">
        <f>IF(NP32&gt;0,(NP32-NS$10)/NS$10,0)</f>
        <v/>
      </c>
      <c r="NT32" s="14" t="n"/>
      <c r="NU32" s="15">
        <f>IF(NP32&gt;0,(NP32-NP$10)/NP$10,0)</f>
        <v/>
      </c>
      <c r="NW32" s="122" t="n">
        <v>206.38</v>
      </c>
      <c r="NX32" s="68">
        <f>IF(NW32&gt;0,((NW32-NW31)/NW31),0)</f>
        <v/>
      </c>
      <c r="NY32" s="68">
        <f>IF(NW32&gt;0,NX32-$V32,0)</f>
        <v/>
      </c>
      <c r="NZ32" s="68">
        <f>IF(NW32&gt;0,(NW32-NZ$10)/NZ$10,0)</f>
        <v/>
      </c>
      <c r="OA32" s="14" t="n"/>
      <c r="OB32" s="15">
        <f>IF(NW32&gt;0,(NW32-NW$10)/NW$10,0)</f>
        <v/>
      </c>
      <c r="OD32" s="122" t="n">
        <v>1.55</v>
      </c>
      <c r="OE32" s="68">
        <f>IF(OD32&gt;0,((OD32-OD31)/OD31),0)</f>
        <v/>
      </c>
      <c r="OF32" s="68">
        <f>IF(OD32&gt;0,OE32-$V32,0)</f>
        <v/>
      </c>
      <c r="OG32" s="68">
        <f>IF(OD32&gt;0,(OD32-OG$10)/OG$10,0)</f>
        <v/>
      </c>
      <c r="OH32" s="14" t="n"/>
      <c r="OI32" s="15">
        <f>IF(OD32&gt;0,(OD32-OD$10)/OD$10,0)</f>
        <v/>
      </c>
      <c r="OK32" s="122" t="n">
        <v>80.40000000000001</v>
      </c>
      <c r="OL32" s="68">
        <f>IF(OK32&gt;0,((OK32-OK31)/OK31),0)</f>
        <v/>
      </c>
      <c r="OM32" s="68">
        <f>IF(OK32&gt;0,OL32-$V32,0)</f>
        <v/>
      </c>
      <c r="ON32" s="68">
        <f>IF(OK32&gt;0,(OK32-ON$10)/ON$10,0)</f>
        <v/>
      </c>
      <c r="OO32" s="14" t="n"/>
      <c r="OP32" s="15">
        <f>IF(OK32&gt;0,(OK32-OK$10)/OK$10,0)</f>
        <v/>
      </c>
      <c r="OR32" s="122" t="n">
        <v>1.73</v>
      </c>
      <c r="OS32" s="68">
        <f>IF(OR32&gt;0,((OR32-OR31)/OR31),0)</f>
        <v/>
      </c>
      <c r="OT32" s="68">
        <f>IF(OR32&gt;0,OS32-$V32,0)</f>
        <v/>
      </c>
      <c r="OU32" s="68">
        <f>IF(OR32&gt;0,(OR32-OU$10)/OU$10,0)</f>
        <v/>
      </c>
      <c r="OV32" s="14" t="n"/>
      <c r="OW32" s="15">
        <f>IF(OR32&gt;0,(OR32-OR$10)/OR$10,0)</f>
        <v/>
      </c>
      <c r="OY32" s="122" t="n">
        <v>127.08</v>
      </c>
      <c r="OZ32" s="68">
        <f>IF(OY32&gt;0,((OY32-OY31)/OY31),0)</f>
        <v/>
      </c>
      <c r="PA32" s="68">
        <f>IF(OY32&gt;0,OZ32-$V32,0)</f>
        <v/>
      </c>
      <c r="PB32" s="68">
        <f>IF(OY32&gt;0,(OY32-PB$10)/PB$10,0)</f>
        <v/>
      </c>
      <c r="PC32" s="14" t="n"/>
      <c r="PD32" s="15">
        <f>IF(OY32&gt;0,(OY32-OY$10)/OY$10,0)</f>
        <v/>
      </c>
      <c r="PE32" s="18" t="n"/>
      <c r="PF32" s="122" t="n">
        <v>209.56</v>
      </c>
      <c r="PG32" s="68">
        <f>IF(PF32&gt;0,((PF32-PF31)/PF31),0)</f>
        <v/>
      </c>
      <c r="PH32" s="68">
        <f>IF(PF32&gt;0,PG32-$V32,0)</f>
        <v/>
      </c>
      <c r="PI32" s="68">
        <f>IF(PF32&gt;0,(PF32-PI$10)/PI$10,0)</f>
        <v/>
      </c>
      <c r="PJ32" s="14" t="n"/>
      <c r="PK32" s="15">
        <f>IF(PF32&gt;0,(PF32-PF$10)/PF$10,0)</f>
        <v/>
      </c>
      <c r="PM32" s="122" t="n"/>
      <c r="PN32" s="68">
        <f>IF(PM32&gt;0,((PM32-PM31)/PM31),0)</f>
        <v/>
      </c>
      <c r="PO32" s="68">
        <f>PN32-$V32</f>
        <v/>
      </c>
      <c r="PP32" s="68">
        <f>IF(PM32&gt;0,(PM32-PP$10)/PP$10,0)</f>
        <v/>
      </c>
      <c r="PQ32" s="14" t="n"/>
      <c r="PR32" s="15">
        <f>IF(PM32&gt;0,(PM32-PM$10)/PM$10,0)</f>
        <v/>
      </c>
      <c r="PT32" s="122" t="n">
        <v>5.41</v>
      </c>
      <c r="PU32" s="68">
        <f>IF(PT32&gt;0,((PT32-PT31)/PT31),0)</f>
        <v/>
      </c>
      <c r="PV32" s="68">
        <f>IF(PT32&gt;0,PU32-$V32,0)</f>
        <v/>
      </c>
      <c r="PW32" s="68">
        <f>IF(PT32&gt;0,(PT32-PW$10)/PW$10,0)</f>
        <v/>
      </c>
      <c r="PX32" s="14" t="n"/>
      <c r="PY32" s="15">
        <f>IF(PT32&gt;0,(PT32-PT$10)/PT$10,0)</f>
        <v/>
      </c>
      <c r="QA32" s="122" t="n">
        <v>183.1</v>
      </c>
      <c r="QB32" s="68">
        <f>IF(QA32&gt;0,((QA32-QA31)/QA31),0)</f>
        <v/>
      </c>
      <c r="QC32" s="68">
        <f>IF(QA32&gt;0,QB32-$V32,0)</f>
        <v/>
      </c>
      <c r="QD32" s="68">
        <f>IF(QA32&gt;0,(QA32-QD$10)/QD$10,0)</f>
        <v/>
      </c>
      <c r="QE32" s="14" t="n"/>
      <c r="QF32" s="15">
        <f>IF(QA32&gt;0,(QA32-QA$10)/QA$10,0)</f>
        <v/>
      </c>
      <c r="QH32" s="122" t="n">
        <v>1.195</v>
      </c>
      <c r="QI32" s="68">
        <f>IF(QH32&gt;0,((QH32-QH31)/QH31),0)</f>
        <v/>
      </c>
      <c r="QJ32" s="68">
        <f>IF(QH32&gt;0,QI32-$V32,0)</f>
        <v/>
      </c>
      <c r="QK32" s="68">
        <f>IF(QH32&gt;0,(QH32-QK$10)/QK$10,0)</f>
        <v/>
      </c>
      <c r="QL32" s="14" t="n"/>
      <c r="QM32" s="15">
        <f>IF(QH32&gt;0,(QH32-QH$10)/QH$10,0)</f>
        <v/>
      </c>
      <c r="QO32" s="122" t="n">
        <v>12.7</v>
      </c>
      <c r="QP32" s="68">
        <f>IF(QO32&gt;0,((QO32-QO31)/QO31),0)</f>
        <v/>
      </c>
      <c r="QQ32" s="68">
        <f>IF(QO32&gt;0,QP32-$V32,0)</f>
        <v/>
      </c>
      <c r="QR32" s="68">
        <f>IF(QO32&gt;0,(QO32-QR$10)/QR$10,0)</f>
        <v/>
      </c>
      <c r="QS32" s="14" t="n"/>
      <c r="QT32" s="15">
        <f>IF(QO32&gt;0,(QO32-QO$10)/QO$10,0)</f>
        <v/>
      </c>
      <c r="QV32" s="122" t="n">
        <v>2.12</v>
      </c>
      <c r="QW32" s="68">
        <f>IF(QV32&gt;0,((QV32-QV31)/QV31),0)</f>
        <v/>
      </c>
      <c r="QX32" s="68">
        <f>IF(QV32&gt;0,QW32-$V32,0)</f>
        <v/>
      </c>
      <c r="QY32" s="68">
        <f>IF(QV32&gt;0,(QV32-QY$10)/QY$10,0)</f>
        <v/>
      </c>
      <c r="QZ32" s="14" t="n"/>
      <c r="RA32" s="15">
        <f>IF(QV32&gt;0,(QV32-QV$10)/QV$10,0)</f>
        <v/>
      </c>
      <c r="RC32" s="122" t="n">
        <v>24.3</v>
      </c>
      <c r="RD32" s="68">
        <f>IF(RC32&gt;0,((RC32-RC31)/RC31),0)</f>
        <v/>
      </c>
      <c r="RE32" s="68">
        <f>IF(RC32&gt;0,RD32-$V32,0)</f>
        <v/>
      </c>
      <c r="RF32" s="68">
        <f>IF(RC32&gt;0,(RC32-RF$10)/RF$10,0)</f>
        <v/>
      </c>
      <c r="RG32" s="14" t="n"/>
      <c r="RH32" s="15">
        <f>IF(RC32&gt;0,(RC32-RC$10)/RC$10,0)</f>
        <v/>
      </c>
      <c r="RJ32" s="122" t="n">
        <v>203.26</v>
      </c>
      <c r="RK32" s="68">
        <f>IF(RJ32&gt;0,((RJ32-RJ31)/RJ31),0)</f>
        <v/>
      </c>
      <c r="RL32" s="68">
        <f>RK32-$V32</f>
        <v/>
      </c>
      <c r="RM32" s="68">
        <f>IF(RJ32&gt;0,(RJ32-RM$10)/RM$10,0)</f>
        <v/>
      </c>
      <c r="RN32" s="14" t="n"/>
      <c r="RO32" s="15">
        <f>IF(RJ32&gt;0,(RJ32-RJ$10)/RJ$10,0)</f>
        <v/>
      </c>
      <c r="RQ32" s="122" t="n">
        <v>18.12</v>
      </c>
      <c r="RR32" s="68">
        <f>IF(RQ32&gt;0,((RQ32-RQ31)/RQ31),0)</f>
        <v/>
      </c>
      <c r="RS32" s="68">
        <f>RR32-$V32</f>
        <v/>
      </c>
      <c r="RT32" s="68">
        <f>IF(RQ32&gt;0,(RQ32-RT$10)/RT$10,0)</f>
        <v/>
      </c>
      <c r="RU32" s="14" t="n"/>
      <c r="RV32" s="15">
        <f>IF(RQ32&gt;0,(RQ32-RQ$10)/RQ$10,0)</f>
        <v/>
      </c>
      <c r="RX32" s="122" t="n">
        <v>103.83</v>
      </c>
      <c r="RY32" s="68">
        <f>IF(RX32&gt;0,((RX32-RX31)/RX31),0)</f>
        <v/>
      </c>
      <c r="RZ32" s="68">
        <f>RY32-$V32</f>
        <v/>
      </c>
      <c r="SA32" s="68">
        <f>IF(RX32&gt;0,(RX32-SA$10)/SA$10,0)</f>
        <v/>
      </c>
      <c r="SB32" s="14" t="n"/>
      <c r="SC32" s="15">
        <f>IF(RX32&gt;0,(RX32-RX$10)/RX$10,0)</f>
        <v/>
      </c>
      <c r="SE32" s="122" t="n">
        <v>13.72</v>
      </c>
      <c r="SF32" s="68">
        <f>IF(SE32&gt;0,((SE32-SE31)/SE31),0)</f>
        <v/>
      </c>
      <c r="SG32" s="68">
        <f>SF32-$V32</f>
        <v/>
      </c>
      <c r="SH32" s="68">
        <f>IF(SE32&gt;0,(SE32-SH$10)/SH$10,0)</f>
        <v/>
      </c>
      <c r="SI32" s="14" t="n"/>
      <c r="SJ32" s="15">
        <f>IF(SE32&gt;0,(SE32-SE$10)/SE$10,0)</f>
        <v/>
      </c>
      <c r="SL32" s="122" t="n">
        <v>0.665</v>
      </c>
      <c r="SM32" s="68">
        <f>IF(SL32&gt;0,((SL32-SL31)/SL31),0)</f>
        <v/>
      </c>
      <c r="SN32" s="68">
        <f>SM32-$V32</f>
        <v/>
      </c>
      <c r="SO32" s="68">
        <f>IF(SL32&gt;0,(SL32-SO$10)/SO$10,0)</f>
        <v/>
      </c>
      <c r="SP32" s="14" t="n"/>
      <c r="SQ32" s="15">
        <f>IF(SL32&gt;0,(SL32-SL$10)/SL$10,0)</f>
        <v/>
      </c>
      <c r="SS32" s="122" t="n">
        <v>5.78</v>
      </c>
      <c r="ST32" s="68">
        <f>IF(SS32&gt;0,((SS32-SS31)/SS31),0)</f>
        <v/>
      </c>
      <c r="SU32" s="68">
        <f>ST32-$V32</f>
        <v/>
      </c>
      <c r="SV32" s="68">
        <f>IF(SS32&gt;0,(SS32-SV$10)/SV$10,0)</f>
        <v/>
      </c>
      <c r="SW32" s="14" t="n"/>
      <c r="SX32" s="15">
        <f>IF(SS32&gt;0,(SS32-SS$10)/SS$10,0)</f>
        <v/>
      </c>
      <c r="SZ32" s="122" t="n">
        <v>24.47</v>
      </c>
      <c r="TA32" s="68">
        <f>IF(SZ32&gt;0,((SZ32-SZ31)/SZ31),0)</f>
        <v/>
      </c>
      <c r="TB32" s="68">
        <f>TA32-$V32</f>
        <v/>
      </c>
      <c r="TC32" s="68">
        <f>IF(SZ32&gt;0,(SZ32-TC$10)/TC$10,0)</f>
        <v/>
      </c>
      <c r="TD32" s="14" t="n"/>
      <c r="TE32" s="15">
        <f>IF(SZ32&gt;0,(SZ32-SZ$10)/SZ$10,0)</f>
        <v/>
      </c>
      <c r="TG32" s="122" t="n">
        <v>0.184</v>
      </c>
      <c r="TH32" s="68">
        <f>IF(TG32&gt;0,((TG32-TG31)/TG31),0)</f>
        <v/>
      </c>
      <c r="TI32" s="68">
        <f>TH32-$V32</f>
        <v/>
      </c>
      <c r="TJ32" s="68">
        <f>IF(TG32&gt;0,(TG32-TJ$10)/TJ$10,0)</f>
        <v/>
      </c>
      <c r="TK32" s="14" t="n"/>
      <c r="TL32" s="15">
        <f>IF(TG32&gt;0,(TG32-TG$10)/TG$10,0)</f>
        <v/>
      </c>
      <c r="TN32" s="122" t="n">
        <v>41.77</v>
      </c>
      <c r="TO32" s="68">
        <f>IF(TN32&gt;0,((TN32-TN31)/TN31),0)</f>
        <v/>
      </c>
      <c r="TP32" s="68">
        <f>TO32-$V32</f>
        <v/>
      </c>
      <c r="TQ32" s="68">
        <f>IF(TN32&gt;0,(TN32-TQ$10)/TQ$10,0)</f>
        <v/>
      </c>
      <c r="TR32" s="14" t="n"/>
      <c r="TS32" s="15">
        <f>IF(TN32&gt;0,(TN32-TN$10)/TN$10,0)</f>
        <v/>
      </c>
      <c r="TU32" s="122" t="n">
        <v>2.2</v>
      </c>
      <c r="TV32" s="68">
        <f>IF(TU32&gt;0,((TU32-TU31)/TU31),0)</f>
        <v/>
      </c>
      <c r="TW32" s="68">
        <f>TV32-$V32</f>
        <v/>
      </c>
      <c r="TX32" s="68">
        <f>IF(TU32&gt;0,(TU32-TX$10)/TX$10,0)</f>
        <v/>
      </c>
      <c r="TY32" s="14" t="n"/>
      <c r="TZ32" s="15">
        <f>IF(TU32&gt;0,(TU32-TU$10)/TU$10,0)</f>
        <v/>
      </c>
      <c r="UB32" s="122" t="n"/>
      <c r="UC32" s="68">
        <f>IF(UB32&gt;0,((UB32-UB31)/UB31),0)</f>
        <v/>
      </c>
      <c r="UD32" s="68">
        <f>UC32-$V32</f>
        <v/>
      </c>
      <c r="UE32" s="68">
        <f>IF(UB32&gt;0,(UB32-UE$10)/UE$10,0)</f>
        <v/>
      </c>
      <c r="UF32" s="14" t="n"/>
      <c r="UG32" s="15">
        <f>IF(UB32&gt;0,(UB32-UB$10)/UB$10,0)</f>
        <v/>
      </c>
      <c r="UI32" s="122" t="n"/>
      <c r="UJ32" s="68">
        <f>IF(UI32&gt;0,((UI32-UI31)/UI31),0)</f>
        <v/>
      </c>
      <c r="UK32" s="68">
        <f>UJ32-$V32</f>
        <v/>
      </c>
      <c r="UL32" s="68">
        <f>IF(UI32&gt;0,(UI32-UL$10)/UL$10,0)</f>
        <v/>
      </c>
      <c r="UM32" s="14" t="n"/>
      <c r="UN32" s="15">
        <f>IF(UI32&gt;0,(UI32-UI$10)/UI$10,0)</f>
        <v/>
      </c>
      <c r="UP32" s="122" t="n"/>
      <c r="UQ32" s="68">
        <f>IF(UP32&gt;0,((UP32-UP31)/UP31),0)</f>
        <v/>
      </c>
      <c r="UR32" s="68">
        <f>UQ32-$V32</f>
        <v/>
      </c>
      <c r="US32" s="68">
        <f>IF(UP32&gt;0,(UP32-US$10)/US$10,0)</f>
        <v/>
      </c>
      <c r="UT32" s="14" t="n"/>
      <c r="UU32" s="15">
        <f>IF(UP32&gt;0,(UP32-UP$10)/UP$10,0)</f>
        <v/>
      </c>
      <c r="UW32" s="122" t="n"/>
      <c r="UX32" s="68">
        <f>IF(UW32&gt;0,((UW32-UW31)/UW31),0)</f>
        <v/>
      </c>
      <c r="UY32" s="68">
        <f>UX32-$V32</f>
        <v/>
      </c>
      <c r="UZ32" s="68">
        <f>IF(UW32&gt;0,(UW32-UZ$10)/UZ$10,0)</f>
        <v/>
      </c>
      <c r="VA32" s="14" t="n"/>
      <c r="VB32" s="15">
        <f>IF(UW32&gt;0,(UW32-UW$10)/UW$10,0)</f>
        <v/>
      </c>
      <c r="VD32" s="122" t="n"/>
      <c r="VE32" s="68">
        <f>IF(VD32&gt;0,((VD32-VD31)/VD31),0)</f>
        <v/>
      </c>
      <c r="VF32" s="68">
        <f>VE32-$V32</f>
        <v/>
      </c>
      <c r="VG32" s="68">
        <f>IF(VD32&gt;0,(VD32-VG$10)/VG$10,0)</f>
        <v/>
      </c>
      <c r="VH32" s="14" t="n"/>
      <c r="VI32" s="15">
        <f>IF(VD32&gt;0,(VD32-VD$10)/VD$10,0)</f>
        <v/>
      </c>
      <c r="VM32" s="21">
        <f>IF($C32&gt;0,(($IK$5*IG32)+($GT$5*GP32)+($JM$5*JI32)+($JF$5*JB32)+($IY$5*IU32)+($IR$5*IN32)+($ID$5*HZ32)+($HW$5*HS32)+($HP$5*HL32)+($HI$5*HE32)+($GF$5*GB32)+($FY$5*FU32)+($FR$5*FN32)+($FK$5*FG32)+($FD$5*EZ32)+($EW$5*ES32)+($EP$5*EL32)+($EI$5*EE32)+($EB$5*DX32)+($DU$5*DQ32)+($DN$5*DJ32)+($DG$5*DC32)+($CZ$5*CV32)+($CS$5*CO32)+($CL$5*CH32)+($CE$5*CA32)+($BX$5*BT32)+($BQ$5*BM32)+($BJ$5*BF32)+($BC$5*AY32)+($AV$5*AR32)+($AO$5*AK32)+($AH$5*AD32)+($JT$5*JP32)+($KA$5*JW32)+($KO$5*KK32)+($PR$5*PN32)+($GM$5*GI32)+($HA$5*GW32)+($KV$5*KR32)+($KH$5*KD32)+($LC$5*KY32)+($MS$5*MO32)+($ML$5*MH32)+($ME$5*MA32)+($LX$5*LT32)+($LQ$5*LM32)+($LJ$5*LF32)+(MV32*$MZ$5)+(NC32*$NG$5)+(NJ32*$NN$5)+($OI$5*OE32)+($NU$5*NQ32)+($OB$5*NX32)+($PK$5*PG32)+($OP$5*OL32)+($OW$5*OS32)+($PD$5*OZ32)+(PU32*$PY$5)+(QB32*$QF$5)+(QI32*$QM$5)+(QP32*$QT$5)+(QW32*$RA$5)+(RD32*$RH$5)+(RK32*$RO$5)+(RR32*$RV$5)+(RY32*$SC$5)+(SF32*$SJ$5)+(SM32*$SQ$5)+(ST32*$SX$5)+(TA32*$TE$5))+(TH32*$TL$5)+(TO32*$TS$5))/$VM$5</f>
        <v/>
      </c>
      <c r="VN32" s="538" t="n"/>
      <c r="VO32" s="21">
        <f>IF($C32&gt;0,(($IK$5*II32)+($GT$5*GR32)+($JM$5*JK32)+($JF$5*JD32)+($IY$5*IW32)+($IR$5*IP32)+($ID$5*IB32)+($HW$5*HU32)+($HP$5*HN32)+($HI$5*HG32)+($GF$5*GD32)+($FY$5*FW32)+($FR$5*FP32)+($FK$5*FI32)+($FD$5*FB32)+($EW$5*EU32)+($EP$5*EN32)+($EI$5*EG32)+($EB$5*DZ32)+($DU$5*DS32)+($DN$5*DL32)+($DG$5*DE32)+($CZ$5*CX32)+($CS$5*CQ32)+($CL$5*CJ32)+($CE$5*CC32)+($BX$5*BV32)+($BQ$5*BO32)+($BJ$5*BH32)+($BC$5*BA32)+($AV$5*AT32)+($AO$5*AM32)+($AH$5*AF32)+($KO$5*KM32)+($KH$5*KF32)+($KA$5*JY32)+($JT$5*JR32)+($PR$5*PP32)+($GM$5*GK32)+($HA$5*GY32)+($KV$5*KT32)+($LC$5*LA32)+($MS$5*MQ32)+($ML$5*MJ32)+($ME$5*MC32)+($LX$5*LV32)+($LQ$5*LO32)+($LJ$5*LH32)+(MX32*$MZ$5)+(NE32*$NG$5)+(NL32*$NN$5)+($OI$5*OG32)+($NU$5*NS32)+($OB$5*NZ32)+($PD$5*PB32)+($OW$5*OU32)+($OP$5*ON32)+($PK$5*PI32)+($PY$5*PW32)+($QF$5*QD32)+($QM$5*QK32)+($QT$5*QR32)+($RA$5*QY32)+($RH$5*RF32)+($RO$5*RM32)+(RT32*$RV$5)+(SA32*$SC$5)+(SH32*$SJ$5)+(SO32*$SQ$5)+(SV32*$SX$5)+(TC32*$TE$5)+(TJ32*$TL$5)+(TQ32*$TS$5))/$VM$5,0)</f>
        <v/>
      </c>
      <c r="VP32" s="14" t="n"/>
      <c r="VQ32" s="21">
        <f>IF($C32&gt;0,(($IK$5*IK32)+($GT$5*GT32)+($JM$5*JM32)+($JF$5*JF32)+($IY$5*IY32)+($IR$5*IR32)+($ID$5*ID32)+($HW$5*HW32)+($HP$5*HP32)+($HI$5*HI32)+($GF$5*GF32)+($FY$5*FY32)+($FR$5*FR32)+($FK$5*FK32)+($FD$5*FD32)+($EW$5*EW32)+($EP$5*EP32)+($EI$5*EI32)+($EB$5*EB32)+($DU$5*DU32)+($DN$5*DN32)+($DG$5*DG32)+($CZ$5*CZ32)+($CS$5*CS32)+($CL$5*CL32)+($CE$5*CE32)+($BX$5*BX32)+($BQ$5*BQ32)+($BJ$5*BJ32)+($BC$5*BC32)+($AV$5*AV32)+($AO$5*AO32)+($AH$5*AH32)+($KO$5*KO32)+($PR$5*PR32)+($GM$5*GM32)+($HA$5*HA32)+($KH$5*KH32)+($KA$5*KA32)+($JT$5*JT32)+($KV$5*KV32)+($LC$5*LC32)+($MS$5*MS32)+($ML$5*ML32)+($ME$5*ME32)+($LX$5*LX32)+($LQ$5*LQ32)+($LJ$5*LJ32)+($OI$5*OI32)+($NU$5*NU32)+($NN$5*NN32)+($NG$5*NG32)+($MZ$5*MZ32)+(OB32*$OB$5)+($PD$5*PD32)+($OW$5*OW32)+($OP$5*OP32)+($PK$5*PK32)+(PY32*$PY$5)+(QF32*$QF$5)+(QM32*$QM$5)+(QT32*$QT$5)+(RA32*$RA$5)+(RH32*$RH$5)+(RO32*$RO$5)+(RV32*$RV$5)+(SC32*$SC$5)+(SJ32*$SJ$5)+(SQ32*$SQ$5)+(SX32*$SX$5)+(TE32*$TE$5)+(TL32*$TL$5)+(TS32*$TS$5))/$VM$5,0)</f>
        <v/>
      </c>
    </row>
    <row r="33" ht="16" customHeight="1" s="545">
      <c r="A33" s="127" t="n">
        <v>45693</v>
      </c>
      <c r="B33" s="77">
        <f>A33</f>
        <v/>
      </c>
      <c r="C33" s="13" t="n">
        <v>44873.28</v>
      </c>
      <c r="D33" s="138">
        <f>IF(C33&gt;0,C33-C32,0)</f>
        <v/>
      </c>
      <c r="E33" s="68">
        <f>IF(C33&gt;0,D33/C32,0)</f>
        <v/>
      </c>
      <c r="F33" s="15">
        <f>IF(C33&gt;0,(C33-C$10)/C$10,0)</f>
        <v/>
      </c>
      <c r="G33" s="13" t="n">
        <v>6061.48</v>
      </c>
      <c r="H33" s="138">
        <f>IF(G33&gt;0,G33-G32,0)</f>
        <v/>
      </c>
      <c r="I33" s="68">
        <f>IF(G33&gt;0,H33/G32,0)</f>
        <v/>
      </c>
      <c r="J33" s="15">
        <f>IF(G33&gt;0,(G33-G$10)/G$10,0)</f>
        <v/>
      </c>
      <c r="K33" s="13" t="n">
        <v>19692.33</v>
      </c>
      <c r="L33" s="138">
        <f>IF(K33&gt;0,K33-K32,0)</f>
        <v/>
      </c>
      <c r="M33" s="68">
        <f>IF(K33&gt;0,L33/K32,0)</f>
        <v/>
      </c>
      <c r="N33" s="15">
        <f>IF(K33&gt;0,(K33-K$10)/K$10,0)</f>
        <v/>
      </c>
      <c r="O33" s="13" t="n">
        <v>2316.23</v>
      </c>
      <c r="P33" s="138">
        <f>IF(O33&gt;0,O33-O32,0)</f>
        <v/>
      </c>
      <c r="Q33" s="68">
        <f>IF(O33&gt;0,P33/O32,0)</f>
        <v/>
      </c>
      <c r="R33" s="15">
        <f>IF(O33&gt;0,(O33-O$10)/O$10,0)</f>
        <v/>
      </c>
      <c r="S33" s="18">
        <f>IF(O33&gt;0,(((O33*0.7)*Q33)+((K33*0.9)*M33)+((G33*0.65)*I33)+((C33*0.6)*E33))/(O33+K33+G33+C33),0)</f>
        <v/>
      </c>
      <c r="T33" s="121">
        <f>IF(O33&gt;0,(S33*200)+T32,0)</f>
        <v/>
      </c>
      <c r="U33" s="121">
        <f>T33</f>
        <v/>
      </c>
      <c r="V33" s="47">
        <f>IF(T33&gt;0,(T33-T32)/T32,0)</f>
        <v/>
      </c>
      <c r="W33" s="21">
        <f>IF(T33&gt;0,(T33-T$11)/T$11,0)</f>
        <v/>
      </c>
      <c r="X33" s="18">
        <f>IF(T33&gt;0,((Q33+M33+I33+E33)/4),0)</f>
        <v/>
      </c>
      <c r="Y33" s="123" t="n">
        <v>122752</v>
      </c>
      <c r="Z33" s="15" t="n">
        <v>2e-06</v>
      </c>
      <c r="AA33" s="21">
        <f>Z33-$V33</f>
        <v/>
      </c>
      <c r="AB33" s="548" t="n"/>
      <c r="AC33" s="122" t="n">
        <v>232.98</v>
      </c>
      <c r="AD33" s="68">
        <f>IF(AC33&gt;0,((AC33-AC32)/AC32),0)</f>
        <v/>
      </c>
      <c r="AE33" s="68">
        <f>IF(AC33&gt;0,AD33-$V33,0)</f>
        <v/>
      </c>
      <c r="AF33" s="68">
        <f>IF(AC33&gt;0,(AC33-AF$10)/AF$10,0)</f>
        <v/>
      </c>
      <c r="AG33" s="14" t="n"/>
      <c r="AH33" s="15">
        <f>IF(AC33&gt;0,(AC33-AC$10)/AC$10,0)</f>
        <v/>
      </c>
      <c r="AI33" s="548" t="n"/>
      <c r="AJ33" s="122" t="n">
        <v>22.4</v>
      </c>
      <c r="AK33" s="68">
        <f>IF(AJ33&gt;0,((AJ33-AJ32)/AJ32),0)</f>
        <v/>
      </c>
      <c r="AL33" s="68">
        <f>IF(AJ33&gt;0,AK33-$V33,0)</f>
        <v/>
      </c>
      <c r="AM33" s="68">
        <f>IF(AJ33&gt;0,(AJ33-AM$10)/AM$10,0)</f>
        <v/>
      </c>
      <c r="AN33" s="14" t="n"/>
      <c r="AO33" s="15">
        <f>IF(AJ33&gt;0,(AJ33-AJ$10)/AJ$10,0)</f>
        <v/>
      </c>
      <c r="AP33" s="548" t="n"/>
      <c r="AQ33" s="122" t="n">
        <v>22.01</v>
      </c>
      <c r="AR33" s="68">
        <f>IF(AQ33&gt;0,((AQ33-AQ32)/AQ32),0)</f>
        <v/>
      </c>
      <c r="AS33" s="68">
        <f>IF(AQ33&gt;0,AR33-$V33,0)</f>
        <v/>
      </c>
      <c r="AT33" s="68">
        <f>IF(AQ33&gt;0,(AQ33-AT$10)/AT$10,0)</f>
        <v/>
      </c>
      <c r="AU33" s="14" t="n"/>
      <c r="AV33" s="15">
        <f>IF(AQ33&gt;0,(AQ33-AQ$10)/AQ$10,0)</f>
        <v/>
      </c>
      <c r="AW33" s="548" t="n"/>
      <c r="AX33" s="122" t="n">
        <v>210.62</v>
      </c>
      <c r="AY33" s="68">
        <f>IF(AX33&gt;0,((AX33-AX32)/AX32),0)</f>
        <v/>
      </c>
      <c r="AZ33" s="68">
        <f>IF(AX33&gt;0,AY33-$V33,0)</f>
        <v/>
      </c>
      <c r="BA33" s="68">
        <f>IF(AX33&gt;0,(AX33-BA$10)/BA$10,0)</f>
        <v/>
      </c>
      <c r="BB33" s="14" t="n"/>
      <c r="BC33" s="15">
        <f>IF(AX33&gt;0,(AX33-AX$10)/AX$10,0)</f>
        <v/>
      </c>
      <c r="BD33" s="548" t="n"/>
      <c r="BE33" s="122" t="n">
        <v>77.28</v>
      </c>
      <c r="BF33" s="68">
        <f>IF(BE33&gt;0,((BE33-BE32)/BE32),0)</f>
        <v/>
      </c>
      <c r="BG33" s="68">
        <f>IF(BE33&gt;0,BF33-$V33,0)</f>
        <v/>
      </c>
      <c r="BH33" s="68" t="n"/>
      <c r="BI33" s="14" t="n"/>
      <c r="BJ33" s="15">
        <f>IF(BE33&gt;0,(BE33-BE$10)/BE$10,0)</f>
        <v/>
      </c>
      <c r="BK33" s="548" t="n"/>
      <c r="BL33" s="122" t="n">
        <v>71.63</v>
      </c>
      <c r="BM33" s="68">
        <f>IF(BL33&gt;0,((BL33-BL32)/BL32),0)</f>
        <v/>
      </c>
      <c r="BN33" s="68">
        <f>IF(BL33&gt;0,BM33-$V33,0)</f>
        <v/>
      </c>
      <c r="BO33" s="68">
        <f>IF(BL33&gt;0,(BL33-BO$10)/BO$10,0)</f>
        <v/>
      </c>
      <c r="BP33" s="14" t="n"/>
      <c r="BQ33" s="15">
        <f>IF(BL33&gt;0,(BL33-BL$10)/BL$10,0)</f>
        <v/>
      </c>
      <c r="BR33" s="548" t="n"/>
      <c r="BS33" s="122" t="n">
        <v>40.28</v>
      </c>
      <c r="BT33" s="68">
        <f>IF(BS33&gt;0,((BS33-BS32)/BS32),0)</f>
        <v/>
      </c>
      <c r="BU33" s="68">
        <f>IF(BS33&gt;0,BT33-$V33,0)</f>
        <v/>
      </c>
      <c r="BV33" s="68">
        <f>IF(BS33&gt;0,(BS33-BV$10)/BV$10,0)</f>
        <v/>
      </c>
      <c r="BW33" s="14" t="n"/>
      <c r="BX33" s="15">
        <f>IF(BS33&gt;0,(BS33-BS$10)/BS$10,0)</f>
        <v/>
      </c>
      <c r="BY33" s="548" t="n"/>
      <c r="BZ33" s="122" t="n"/>
      <c r="CA33" s="68">
        <f>IF(BZ33&gt;0,((BZ33-BZ32)/BZ32),0)</f>
        <v/>
      </c>
      <c r="CB33" s="68">
        <f>IF(BZ33&gt;0,CA33-$V33,0)</f>
        <v/>
      </c>
      <c r="CC33" s="68">
        <f>IF(BZ33&gt;0,(BZ33-CC$10)/CC$10,0)</f>
        <v/>
      </c>
      <c r="CD33" s="14" t="n"/>
      <c r="CE33" s="15">
        <f>IF(BZ33&gt;0,(BZ33-BZ$10)/BZ$10,0)</f>
        <v/>
      </c>
      <c r="CF33" s="548" t="n"/>
      <c r="CG33" s="122" t="n">
        <v>36.83</v>
      </c>
      <c r="CH33" s="68">
        <f>IF(CG33&gt;0,((CG33-CG32)/CG32),0)</f>
        <v/>
      </c>
      <c r="CI33" s="68">
        <f>IF(CG33&gt;0,CH33-$V33,0)</f>
        <v/>
      </c>
      <c r="CJ33" s="68">
        <f>IF(CG33&gt;0,(CG33-CJ$10)/CJ$10,0)</f>
        <v/>
      </c>
      <c r="CK33" s="14" t="n"/>
      <c r="CL33" s="15">
        <f>IF(CG33&gt;0,(CG33-CG$10)/CG$10,0)</f>
        <v/>
      </c>
      <c r="CM33" s="548" t="n"/>
      <c r="CN33" s="122" t="n">
        <v>35.4</v>
      </c>
      <c r="CO33" s="68">
        <f>IF(CN33&gt;0,((CN33-CN32)/CN32),0)</f>
        <v/>
      </c>
      <c r="CP33" s="68">
        <f>IF(CN33&gt;0,CO33-$V33,0)</f>
        <v/>
      </c>
      <c r="CQ33" s="68">
        <f>IF(CN33&gt;0,(CN33-CQ$10)/CQ$10,0)</f>
        <v/>
      </c>
      <c r="CR33" s="14" t="n"/>
      <c r="CS33" s="15">
        <f>IF(CN33&gt;0,(CN33-CN$10)/CN$10,0)</f>
        <v/>
      </c>
      <c r="CT33" s="548" t="n"/>
      <c r="CU33" s="122" t="n">
        <v>38.75</v>
      </c>
      <c r="CV33" s="68">
        <f>IF(CU33&gt;0,((CU33-CU32)/CU32),0)</f>
        <v/>
      </c>
      <c r="CW33" s="68">
        <f>IF(CU33&gt;0,CV33-$V33,0)</f>
        <v/>
      </c>
      <c r="CX33" s="68">
        <f>IF(CU33&gt;0,(CU33-CX$10)/CX$10,0)</f>
        <v/>
      </c>
      <c r="CY33" s="14" t="n"/>
      <c r="CZ33" s="15">
        <f>IF(CU33&gt;0,(CU33-CU$10)/CU$10,0)</f>
        <v/>
      </c>
      <c r="DA33" s="548" t="n"/>
      <c r="DB33" s="122" t="n">
        <v>21.27</v>
      </c>
      <c r="DC33" s="68">
        <f>IF(DB33&gt;0,((DB33-DB32)/DB32),0)</f>
        <v/>
      </c>
      <c r="DD33" s="68">
        <f>IF(DB33&gt;0,DC33-$V33,0)</f>
        <v/>
      </c>
      <c r="DE33" s="68">
        <f>IF(DB33&gt;0,(DB33-DE$10)/DE$10,0)</f>
        <v/>
      </c>
      <c r="DF33" s="14" t="n"/>
      <c r="DG33" s="15">
        <f>IF(DB33&gt;0,(DB33-DB$10)/DB$10,0)</f>
        <v/>
      </c>
      <c r="DH33" s="548" t="n"/>
      <c r="DI33" s="122" t="n">
        <v>44.68</v>
      </c>
      <c r="DJ33" s="68">
        <f>IF(DI33&gt;0,((DI33-DI32)/DI32),0)</f>
        <v/>
      </c>
      <c r="DK33" s="68">
        <f>IF(DI33&gt;0,DJ33-$V33,0)</f>
        <v/>
      </c>
      <c r="DL33" s="68">
        <f>IF(DI33&gt;0,(DI33-DL$10)/DL$10,0)</f>
        <v/>
      </c>
      <c r="DM33" s="14" t="n"/>
      <c r="DN33" s="15">
        <f>IF(DI33&gt;0,(DI33-DI$10)/DI$10,0)</f>
        <v/>
      </c>
      <c r="DO33" s="548" t="n"/>
      <c r="DP33" s="122" t="n">
        <v>38.89</v>
      </c>
      <c r="DQ33" s="68">
        <f>IF(DP33&gt;0,((DP33-DP32)/DP32),0)</f>
        <v/>
      </c>
      <c r="DR33" s="68">
        <f>IF(DP33&gt;0,DQ33-$V33,0)</f>
        <v/>
      </c>
      <c r="DS33" s="68" t="n"/>
      <c r="DT33" s="14" t="n"/>
      <c r="DU33" s="15">
        <f>IF(DP33&gt;0,(DP33-DP$10)/DP$10,0)</f>
        <v/>
      </c>
      <c r="DV33" s="18" t="n"/>
      <c r="DW33" s="122" t="n">
        <v>33.46</v>
      </c>
      <c r="DX33" s="68">
        <f>IF(DW33&gt;0,((DW33-DW32)/DW32),0)</f>
        <v/>
      </c>
      <c r="DY33" s="68">
        <f>IF(DW33&gt;0,DX33-$V33,0)</f>
        <v/>
      </c>
      <c r="DZ33" s="68">
        <f>IF(DW33&gt;0,(DW33-DZ$10)/DZ$10,0)</f>
        <v/>
      </c>
      <c r="EA33" s="14" t="n"/>
      <c r="EB33" s="15">
        <f>IF(DW33&gt;0,(DW33-DW$10)/DW$10,0)</f>
        <v/>
      </c>
      <c r="EC33" s="548" t="n"/>
      <c r="ED33" s="122" t="n">
        <v>36.5</v>
      </c>
      <c r="EE33" s="68">
        <f>IF(ED33&gt;0,((ED33-ED32)/ED32),0)</f>
        <v/>
      </c>
      <c r="EF33" s="68">
        <f>IF(ED33&gt;0,EE33-$V33,0)</f>
        <v/>
      </c>
      <c r="EG33" s="68">
        <f>IF(ED33&gt;0,(ED33-EG$10)/EG$10,0)</f>
        <v/>
      </c>
      <c r="EH33" s="14" t="n"/>
      <c r="EI33" s="15">
        <f>IF(ED33&gt;0,(ED33-ED$10)/ED$10,0)</f>
        <v/>
      </c>
      <c r="EJ33" s="548" t="n"/>
      <c r="EK33" s="122" t="n">
        <v>121.28</v>
      </c>
      <c r="EL33" s="68">
        <f>IF(EK33&gt;0,((EK33-EK32)/EK32),0)</f>
        <v/>
      </c>
      <c r="EM33" s="68">
        <f>IF(EK33&gt;0,EL33-$V33,0)</f>
        <v/>
      </c>
      <c r="EN33" s="68">
        <f>IF(EK33&gt;0,(EK33-EN$10)/EN$10,0)</f>
        <v/>
      </c>
      <c r="EO33" s="14" t="n"/>
      <c r="EP33" s="15">
        <f>IF(EK33&gt;0,(EK33-EK$10)/EK$10,0)</f>
        <v/>
      </c>
      <c r="ER33" s="122" t="n">
        <v>39.92</v>
      </c>
      <c r="ES33" s="68">
        <f>IF(ER33&gt;0,((ER33-ER32)/ER32),0)</f>
        <v/>
      </c>
      <c r="ET33" s="68">
        <f>IF(ER33&gt;0,ES33-$V33,0)</f>
        <v/>
      </c>
      <c r="EU33" s="68">
        <f>IF(ER33&gt;0,(ER33-EU$10)/EU$10,0)</f>
        <v/>
      </c>
      <c r="EV33" s="14" t="n"/>
      <c r="EW33" s="15">
        <f>IF(ER33&gt;0,(ER33-ER$10)/ER$10,0)</f>
        <v/>
      </c>
      <c r="EY33" s="122" t="n">
        <v>29.55</v>
      </c>
      <c r="EZ33" s="68">
        <f>IF(EY33&gt;0,((EY33-EY32)/EY32),0)</f>
        <v/>
      </c>
      <c r="FA33" s="68">
        <f>IF(EY33&gt;0,EZ33-$V33,0)</f>
        <v/>
      </c>
      <c r="FB33" s="68" t="n"/>
      <c r="FC33" s="14" t="n"/>
      <c r="FD33" s="15">
        <f>IF(EY33&gt;0,(EY33-EY$10)/EY$10,0)</f>
        <v/>
      </c>
      <c r="FF33" s="122" t="n">
        <v>60.02</v>
      </c>
      <c r="FG33" s="68">
        <f>IF(FF33&gt;0,((FF33-FF32)/FF32),0)</f>
        <v/>
      </c>
      <c r="FH33" s="68">
        <f>IF(FF33&gt;0,FG33-$V33,0)</f>
        <v/>
      </c>
      <c r="FI33" s="68">
        <f>IF(FF33&gt;0,(FF33-FI$10)/FI$10,0)</f>
        <v/>
      </c>
      <c r="FJ33" s="14" t="n"/>
      <c r="FK33" s="15">
        <f>IF(FF33&gt;0,(FF33-FF$10)/FF$10,0)</f>
        <v/>
      </c>
      <c r="FL33" s="548" t="n"/>
      <c r="FM33" s="122" t="n">
        <v>192.12</v>
      </c>
      <c r="FN33" s="68">
        <f>IF(FM33&gt;0,((FM33-FM32)/FM32),0)</f>
        <v/>
      </c>
      <c r="FO33" s="68">
        <f>IF(FM33&gt;0,FN33-$V33,0)</f>
        <v/>
      </c>
      <c r="FP33" s="68">
        <f>IF(FM33&gt;0,(FM33-FP$10)/FP$10,0)</f>
        <v/>
      </c>
      <c r="FQ33" s="14" t="n"/>
      <c r="FR33" s="15">
        <f>IF(FM33&gt;0,(FM33-FM$10)/FM$10,0)</f>
        <v/>
      </c>
      <c r="FS33" s="548" t="n"/>
      <c r="FT33" s="122" t="n">
        <v>93.28</v>
      </c>
      <c r="FU33" s="68">
        <f>IF(FT33&gt;0,((FT33-FT32)/FT32),0)</f>
        <v/>
      </c>
      <c r="FV33" s="68">
        <f>IF(FT33&gt;0,FU33-$V33,0)</f>
        <v/>
      </c>
      <c r="FW33" s="68">
        <f>IF(FT33&gt;0,(FT33-FW$10)/FW$10,0)</f>
        <v/>
      </c>
      <c r="FX33" s="14" t="n"/>
      <c r="FY33" s="15">
        <f>IF(FT33&gt;0,(FT33-FT$10)/FT$10,0)</f>
        <v/>
      </c>
      <c r="FZ33" s="548" t="n"/>
      <c r="GA33" s="122" t="n">
        <v>18.53</v>
      </c>
      <c r="GB33" s="68">
        <f>IF(GA33&gt;0,((GA33-GA32)/GA32),0)</f>
        <v/>
      </c>
      <c r="GC33" s="68">
        <f>IF(GA33&gt;0,GB33-$V33,0)</f>
        <v/>
      </c>
      <c r="GD33" s="68" t="n"/>
      <c r="GE33" s="14" t="n"/>
      <c r="GF33" s="15">
        <f>IF(GA33&gt;0,(GA33-GA$10)/GA$10,0)</f>
        <v/>
      </c>
      <c r="GG33" s="18" t="n"/>
      <c r="GH33" s="122" t="n">
        <v>20.06</v>
      </c>
      <c r="GI33" s="68">
        <f>IF(GH33&gt;0,((GH33-GH32)/GH32),0)</f>
        <v/>
      </c>
      <c r="GJ33" s="68">
        <f>IF(GH33&gt;0,GI33-$V33,0)</f>
        <v/>
      </c>
      <c r="GK33" s="68">
        <f>IF(GH33&gt;0,(GH33-GK$10)/GK$10,0)</f>
        <v/>
      </c>
      <c r="GL33" s="14" t="n"/>
      <c r="GM33" s="15">
        <f>IF(GH33&gt;0,(GH33-GH$10)/GH$10,0)</f>
        <v/>
      </c>
      <c r="GO33" s="122" t="n">
        <v>29.03</v>
      </c>
      <c r="GP33" s="68">
        <f>IF(GO33&gt;0,((GO33-GO32)/GO32),0)</f>
        <v/>
      </c>
      <c r="GQ33" s="68">
        <f>IF(GO33&gt;0,GP33-$V33,0)</f>
        <v/>
      </c>
      <c r="GR33" s="68" t="n"/>
      <c r="GS33" s="14" t="n"/>
      <c r="GT33" s="15">
        <f>IF(GO33&gt;0,(GO33-GO$10)/GO$10,0)</f>
        <v/>
      </c>
      <c r="GV33" s="122" t="n">
        <v>14.22</v>
      </c>
      <c r="GW33" s="68">
        <f>IF(GV33&gt;0,((GV33-GV32)/GV32),0)</f>
        <v/>
      </c>
      <c r="GX33" s="68">
        <f>IF(GV33&gt;0,GW33-$V33,0)</f>
        <v/>
      </c>
      <c r="GY33" s="68">
        <f>IF(GV33&gt;0,(GV33-GY$10)/GY$10,0)</f>
        <v/>
      </c>
      <c r="GZ33" s="14" t="n"/>
      <c r="HA33" s="15">
        <f>IF(GV33&gt;0,(GV33-GV$10)/GV$10,0)</f>
        <v/>
      </c>
      <c r="HD33" s="122" t="n">
        <v>378.17</v>
      </c>
      <c r="HE33" s="68">
        <f>IF(HD33&gt;0,((HD33-HD32)/HD32),0)</f>
        <v/>
      </c>
      <c r="HF33" s="68">
        <f>IF(HD33&gt;0,HE33-$V33,0)</f>
        <v/>
      </c>
      <c r="HG33" s="68">
        <f>IF(HD33&gt;0,(HD33-HG$10)/HG$10,0)</f>
        <v/>
      </c>
      <c r="HH33" s="14" t="n"/>
      <c r="HI33" s="15">
        <f>IF(HD33&gt;0,(HD33-HD$10)/HD$10,0)</f>
        <v/>
      </c>
      <c r="HK33" s="122" t="n">
        <v>34.28</v>
      </c>
      <c r="HL33" s="68">
        <f>IF(HK33&gt;0,((HK33-HK32)/HK32),0)</f>
        <v/>
      </c>
      <c r="HM33" s="68">
        <f>IF(HK33&gt;0,HL33-$V33,0)</f>
        <v/>
      </c>
      <c r="HN33" s="68">
        <f>IF(HK33&gt;0,(HK33-HN$10)/HN$10,0)</f>
        <v/>
      </c>
      <c r="HO33" s="14" t="n"/>
      <c r="HP33" s="15">
        <f>IF(HK33&gt;0,(HK33-HK$10)/HK$10,0)</f>
        <v/>
      </c>
      <c r="HR33" s="122" t="n">
        <v>109.88</v>
      </c>
      <c r="HS33" s="68">
        <f>IF(HR33&gt;0,((HR33-HR32)/HR32),0)</f>
        <v/>
      </c>
      <c r="HT33" s="68">
        <f>IF(HR33&gt;0,HS33-$V33,0)</f>
        <v/>
      </c>
      <c r="HU33" s="68">
        <f>IF(HR33&gt;0,(HR33-HU$10)/HU$10,0)</f>
        <v/>
      </c>
      <c r="HV33" s="14" t="n"/>
      <c r="HW33" s="15">
        <f>IF(HR33&gt;0,(HR33-HR$10)/HR$10,0)</f>
        <v/>
      </c>
      <c r="HY33" s="122" t="n">
        <v>124.83</v>
      </c>
      <c r="HZ33" s="68">
        <f>IF(HY33&gt;0,((HY33-HY32)/HY32),0)</f>
        <v/>
      </c>
      <c r="IA33" s="68">
        <f>IF(HY33&gt;0,HZ33-$V33,0)</f>
        <v/>
      </c>
      <c r="IB33" s="68">
        <f>IF(HY33&gt;0,(HY33-IB$10)/IB$10,0)</f>
        <v/>
      </c>
      <c r="IC33" s="14" t="n"/>
      <c r="ID33" s="15">
        <f>IF(HY33&gt;0,(HY33-HY$10)/HY$10,0)</f>
        <v/>
      </c>
      <c r="IF33" s="122" t="n">
        <v>232</v>
      </c>
      <c r="IG33" s="68">
        <f>IF(IF33&gt;0,((IF33-IF32)/IF32),0)</f>
        <v/>
      </c>
      <c r="IH33" s="68">
        <f>IF(IF33&gt;0,IG33-$V33,0)</f>
        <v/>
      </c>
      <c r="II33" s="68">
        <f>IF(IF33&gt;0,(IF33-II$10)/II$10,0)</f>
        <v/>
      </c>
      <c r="IJ33" s="14" t="n"/>
      <c r="IK33" s="15">
        <f>IF(IF33&gt;0,(IF33-IF$10)/IF$10,0)</f>
        <v/>
      </c>
      <c r="IM33" s="122" t="n">
        <v>194.07</v>
      </c>
      <c r="IN33" s="68">
        <f>IF(IM33&gt;0,((IM33-IM32)/IM32),0)</f>
        <v/>
      </c>
      <c r="IO33" s="68">
        <f>IF(IM33&gt;0,IN33-$V33,0)</f>
        <v/>
      </c>
      <c r="IP33" s="68">
        <f>IF(IM33&gt;0,(IM33-IP$10)/IP$10,0)</f>
        <v/>
      </c>
      <c r="IQ33" s="14" t="n"/>
      <c r="IR33" s="15">
        <f>IF(IM33&gt;0,(IM33-IM$10)/IM$10,0)</f>
        <v/>
      </c>
      <c r="IT33" s="122" t="n">
        <v>50.35</v>
      </c>
      <c r="IU33" s="68">
        <f>IF(IT33&gt;0,((IT33-IT32)/IT32),0)</f>
        <v/>
      </c>
      <c r="IV33" s="68">
        <f>IF(IT33&gt;0,IU33-$V33,0)</f>
        <v/>
      </c>
      <c r="IW33" s="68">
        <f>IF(IT33&gt;0,(IT33-IW$10)/IW$10,0)</f>
        <v/>
      </c>
      <c r="IX33" s="14" t="n"/>
      <c r="IY33" s="15">
        <f>IF(IT33&gt;0,(IT33-IT$10)/IT$10,0)</f>
        <v/>
      </c>
      <c r="JA33" s="122" t="n">
        <v>704.87</v>
      </c>
      <c r="JB33" s="68">
        <f>IF(JA33&gt;0,((JA33-JA32)/JA32),0)</f>
        <v/>
      </c>
      <c r="JC33" s="68">
        <f>IF(JA33&gt;0,JB33-$V33,0)</f>
        <v/>
      </c>
      <c r="JD33" s="68">
        <f>IF(JA33&gt;0,(JA33-JD$10)/JD$10,0)</f>
        <v/>
      </c>
      <c r="JE33" s="14" t="n"/>
      <c r="JF33" s="15">
        <f>IF(JA33&gt;0,(JA33-JA$10)/JA$10,0)</f>
        <v/>
      </c>
      <c r="JH33" s="122" t="n">
        <v>413.29</v>
      </c>
      <c r="JI33" s="68">
        <f>IF(JH33&gt;0,((JH33-JH32)/JH32),0)</f>
        <v/>
      </c>
      <c r="JJ33" s="68">
        <f>IF(JH33&gt;0,JI33-$V33,0)</f>
        <v/>
      </c>
      <c r="JK33" s="68">
        <f>IF(JH33&gt;0,(JH33-JK$10)/JK$10,0)</f>
        <v/>
      </c>
      <c r="JL33" s="14" t="n"/>
      <c r="JM33" s="15">
        <f>IF(JH33&gt;0,(JH33-JH$10)/JH$10,0)</f>
        <v/>
      </c>
      <c r="JO33" s="122" t="n">
        <v>13.87</v>
      </c>
      <c r="JP33" s="68">
        <f>IF(JO33&gt;0,((JO33-JO32)/JO32),0)</f>
        <v/>
      </c>
      <c r="JQ33" s="68">
        <f>IF(JO33&gt;0,JP33-$V33,0)</f>
        <v/>
      </c>
      <c r="JR33" s="68">
        <f>IF(JO33&gt;0,(JO33-JR$10)/JR$10,0)</f>
        <v/>
      </c>
      <c r="JS33" s="14" t="n"/>
      <c r="JT33" s="15">
        <f>IF(JO33&gt;0,(JO33-JO$10)/JO$10,0)</f>
        <v/>
      </c>
      <c r="JV33" s="122" t="n">
        <v>1.86</v>
      </c>
      <c r="JW33" s="68">
        <f>IF(JV33&gt;0,((JV33-JV32)/JV32),0)</f>
        <v/>
      </c>
      <c r="JX33" s="68">
        <f>IF(JV33&gt;0,JW33-$V33,0)</f>
        <v/>
      </c>
      <c r="JY33" s="68">
        <f>IF(JV33&gt;0,(JV33-JY$10)/JY$10,0)</f>
        <v/>
      </c>
      <c r="JZ33" s="14" t="n"/>
      <c r="KA33" s="15">
        <f>IF(JV33&gt;0,(JV33-JV$10)/JV$10,0)</f>
        <v/>
      </c>
      <c r="KC33" s="122" t="n">
        <v>21.54</v>
      </c>
      <c r="KD33" s="68">
        <f>IF(KC33&gt;0,((KC33-KC32)/KC32),0)</f>
        <v/>
      </c>
      <c r="KE33" s="68">
        <f>IF(KC33&gt;0,KD33-$V33,0)</f>
        <v/>
      </c>
      <c r="KF33" s="68">
        <f>IF(KC33&gt;0,(KC33-KF$10)/KF$10,0)</f>
        <v/>
      </c>
      <c r="KG33" s="14" t="n"/>
      <c r="KH33" s="15">
        <f>IF(KC33&gt;0,(KC33-KC$10)/KC$10,0)</f>
        <v/>
      </c>
      <c r="KI33" s="18" t="n"/>
      <c r="KJ33" s="122" t="n">
        <v>79.59</v>
      </c>
      <c r="KK33" s="68">
        <f>IF(KJ33&gt;0,((KJ33-KJ32)/KJ32),0)</f>
        <v/>
      </c>
      <c r="KL33" s="68">
        <f>IF(KJ33&gt;0,KK33-$V33,0)</f>
        <v/>
      </c>
      <c r="KM33" s="68">
        <f>IF(KJ33&gt;0,(KJ33-KM$10)/KM$10,0)</f>
        <v/>
      </c>
      <c r="KN33" s="14" t="n"/>
      <c r="KO33" s="15">
        <f>IF(KJ33&gt;0,(KJ33-KJ$10)/KJ$10,0)</f>
        <v/>
      </c>
      <c r="KQ33" s="122" t="n">
        <v>1.35</v>
      </c>
      <c r="KR33" s="68">
        <f>IF(KQ33&gt;0,((KQ33-KQ32)/KQ32),0)</f>
        <v/>
      </c>
      <c r="KS33" s="68">
        <f>IF(KQ33&gt;0,KR33-$V33,0)</f>
        <v/>
      </c>
      <c r="KT33" s="68">
        <f>IF(KQ33&gt;0,(KQ33-KT$10)/KT$10,0)</f>
        <v/>
      </c>
      <c r="KU33" s="14" t="n"/>
      <c r="KV33" s="15">
        <f>IF(KQ33&gt;0,(KQ33-KQ$10)/KQ$10,0)</f>
        <v/>
      </c>
      <c r="KW33" s="18" t="n"/>
      <c r="KX33" s="122" t="n">
        <v>30.92</v>
      </c>
      <c r="KY33" s="68">
        <f>IF(KX33&gt;0,((KX33-KX32)/KX32),0)</f>
        <v/>
      </c>
      <c r="KZ33" s="68">
        <f>IF(KX33&gt;0,KY33-$V33,0)</f>
        <v/>
      </c>
      <c r="LA33" s="68">
        <f>IF(KX33&gt;0,(KX33-LA$10)/LA$10,0)</f>
        <v/>
      </c>
      <c r="LB33" s="14" t="n"/>
      <c r="LC33" s="15">
        <f>IF(KX33&gt;0,(KX33-KX$10)/KX$10,0)</f>
        <v/>
      </c>
      <c r="LD33" s="18" t="n"/>
      <c r="LE33" s="122" t="n">
        <v>52.95</v>
      </c>
      <c r="LF33" s="68">
        <f>IF(LE33&gt;0,((LE33-LE32)/LE32),0)</f>
        <v/>
      </c>
      <c r="LG33" s="68">
        <f>IF(LE33&gt;0,LF33-$V33,0)</f>
        <v/>
      </c>
      <c r="LH33" s="68">
        <f>IF(LE33&gt;0,(LE33-LH$10)/LH$10,0)</f>
        <v/>
      </c>
      <c r="LI33" s="14" t="n"/>
      <c r="LJ33" s="15">
        <f>IF(LE33&gt;0,(LE33-LE$10)/LE$10,0)</f>
        <v/>
      </c>
      <c r="LL33" s="122" t="n">
        <v>98.59999999999999</v>
      </c>
      <c r="LM33" s="68">
        <f>IF(LL33&gt;0,((LL33-LL32)/LL32),0)</f>
        <v/>
      </c>
      <c r="LN33" s="68">
        <f>IF(LL33&gt;0,LM33-$V33,0)</f>
        <v/>
      </c>
      <c r="LO33" s="68">
        <f>IF(LL33&gt;0,(LL33-LO$10)/LO$10,0)</f>
        <v/>
      </c>
      <c r="LP33" s="14" t="n"/>
      <c r="LQ33" s="15">
        <f>IF(LL33&gt;0,(LL33-LL$10)/LL$10,0)</f>
        <v/>
      </c>
      <c r="LS33" s="122" t="n">
        <v>11.85</v>
      </c>
      <c r="LT33" s="68">
        <f>IF(LS33&gt;0,((LS33-LS32)/LS32),0)</f>
        <v/>
      </c>
      <c r="LU33" s="68">
        <f>IF(LS33&gt;0,LT33-$V33,0)</f>
        <v/>
      </c>
      <c r="LV33" s="68" t="n"/>
      <c r="LW33" s="14" t="n"/>
      <c r="LX33" s="15">
        <f>IF(LS33&gt;0,(LS33-LS$10)/LS$10,0)</f>
        <v/>
      </c>
      <c r="LZ33" s="122" t="n">
        <v>13.58</v>
      </c>
      <c r="MA33" s="68">
        <f>IF(LZ33&gt;0,((LZ33-LZ32)/LZ32),0)</f>
        <v/>
      </c>
      <c r="MB33" s="68">
        <f>IF(LZ33&gt;0,MA33-$V33,0)</f>
        <v/>
      </c>
      <c r="MC33" s="68">
        <f>IF(LZ33&gt;0,(LZ33-MC$10)/MC$10,0)</f>
        <v/>
      </c>
      <c r="MD33" s="14" t="n"/>
      <c r="ME33" s="15">
        <f>IF(LZ33&gt;0,(LZ33-LZ$10)/LZ$10,0)</f>
        <v/>
      </c>
      <c r="MG33" s="122" t="n">
        <v>50.5</v>
      </c>
      <c r="MH33" s="68">
        <f>IF(MG33&gt;0,((MG33-MG32)/MG32),0)</f>
        <v/>
      </c>
      <c r="MI33" s="68">
        <f>IF(MG33&gt;0,MH33-$V33,0)</f>
        <v/>
      </c>
      <c r="MJ33" s="68">
        <f>IF(MG33&gt;0,(MG33-MJ$10)/MJ$10,0)</f>
        <v/>
      </c>
      <c r="MK33" s="14" t="n"/>
      <c r="ML33" s="15">
        <f>IF(MG33&gt;0,(MG33-MG$10)/MG$10,0)</f>
        <v/>
      </c>
      <c r="MN33" s="122" t="n">
        <v>113.21</v>
      </c>
      <c r="MO33" s="68">
        <f>IF(MN33&gt;0,((MN33-MN32)/MN32),0)</f>
        <v/>
      </c>
      <c r="MP33" s="68">
        <f>IF(MN33&gt;0,MO33-$V33,0)</f>
        <v/>
      </c>
      <c r="MQ33" s="68">
        <f>IF(MN33&gt;0,(MN33-MQ$10)/MQ$10,0)</f>
        <v/>
      </c>
      <c r="MR33" s="14" t="n"/>
      <c r="MS33" s="15">
        <f>IF(MN33&gt;0,(MN33-MN$10)/MN$10,0)</f>
        <v/>
      </c>
      <c r="MU33" s="122" t="n">
        <v>12.24</v>
      </c>
      <c r="MV33" s="68">
        <f>IF(MU33&gt;0,((MU33-MU32)/MU32),0)</f>
        <v/>
      </c>
      <c r="MW33" s="68">
        <f>IF(MU33&gt;0,MV33-$V33,0)</f>
        <v/>
      </c>
      <c r="MX33" s="68">
        <f>IF(MU33&gt;0,(MU33-MX$10)/MX$10,0)</f>
        <v/>
      </c>
      <c r="MY33" s="14" t="n"/>
      <c r="MZ33" s="15">
        <f>IF(MU33&gt;0,(MU33-MU$10)/MU$10,0)</f>
        <v/>
      </c>
      <c r="NB33" s="122" t="n">
        <v>204.58</v>
      </c>
      <c r="NC33" s="68">
        <f>IF(NB33&gt;0,((NB33-NB32)/NB32),0)</f>
        <v/>
      </c>
      <c r="ND33" s="68">
        <f>IF(NB33&gt;0,NC33-$V33,0)</f>
        <v/>
      </c>
      <c r="NE33" s="68">
        <f>IF(NB33&gt;0,(NB33-NE$10)/NE$10,0)</f>
        <v/>
      </c>
      <c r="NF33" s="14" t="n"/>
      <c r="NG33" s="15">
        <f>IF(NB33&gt;0,(NB33-NB$10)/NB$10,0)</f>
        <v/>
      </c>
      <c r="NI33" s="122" t="n">
        <v>5.94</v>
      </c>
      <c r="NJ33" s="68">
        <f>IF(NI33&gt;0,((NI33-NI32)/NI32),0)</f>
        <v/>
      </c>
      <c r="NK33" s="68">
        <f>IF(NI33&gt;0,NJ33-$V33,0)</f>
        <v/>
      </c>
      <c r="NL33" s="68">
        <f>IF(NI33&gt;0,(NI33-NL$10)/NL$10,0)</f>
        <v/>
      </c>
      <c r="NM33" s="14" t="n"/>
      <c r="NN33" s="15">
        <f>IF(NI33&gt;0,(NI33-NI$10)/NI$10,0)</f>
        <v/>
      </c>
      <c r="NP33" s="122" t="n">
        <v>367.93</v>
      </c>
      <c r="NQ33" s="68">
        <f>IF(NP33&gt;0,((NP33-NP32)/NP32),0)</f>
        <v/>
      </c>
      <c r="NR33" s="68">
        <f>IF(NP33&gt;0,NQ33-$V33,0)</f>
        <v/>
      </c>
      <c r="NS33" s="68">
        <f>IF(NP33&gt;0,(NP33-NS$10)/NS$10,0)</f>
        <v/>
      </c>
      <c r="NT33" s="14" t="n"/>
      <c r="NU33" s="15">
        <f>IF(NP33&gt;0,(NP33-NP$10)/NP$10,0)</f>
        <v/>
      </c>
      <c r="NW33" s="122" t="n">
        <v>191.33</v>
      </c>
      <c r="NX33" s="68">
        <f>IF(NW33&gt;0,((NW33-NW32)/NW32),0)</f>
        <v/>
      </c>
      <c r="NY33" s="68">
        <f>IF(NW33&gt;0,NX33-$V33,0)</f>
        <v/>
      </c>
      <c r="NZ33" s="68">
        <f>IF(NW33&gt;0,(NW33-NZ$10)/NZ$10,0)</f>
        <v/>
      </c>
      <c r="OA33" s="14" t="n"/>
      <c r="OB33" s="15">
        <f>IF(NW33&gt;0,(NW33-NW$10)/NW$10,0)</f>
        <v/>
      </c>
      <c r="OD33" s="122" t="n">
        <v>1.51</v>
      </c>
      <c r="OE33" s="68">
        <f>IF(OD33&gt;0,((OD33-OD32)/OD32),0)</f>
        <v/>
      </c>
      <c r="OF33" s="68">
        <f>IF(OD33&gt;0,OE33-$V33,0)</f>
        <v/>
      </c>
      <c r="OG33" s="68">
        <f>IF(OD33&gt;0,(OD33-OG$10)/OG$10,0)</f>
        <v/>
      </c>
      <c r="OH33" s="14" t="n"/>
      <c r="OI33" s="15">
        <f>IF(OD33&gt;0,(OD33-OD$10)/OD$10,0)</f>
        <v/>
      </c>
      <c r="OK33" s="122" t="n">
        <v>84.40000000000001</v>
      </c>
      <c r="OL33" s="68">
        <f>IF(OK33&gt;0,((OK33-OK32)/OK32),0)</f>
        <v/>
      </c>
      <c r="OM33" s="68">
        <f>IF(OK33&gt;0,OL33-$V33,0)</f>
        <v/>
      </c>
      <c r="ON33" s="68">
        <f>IF(OK33&gt;0,(OK33-ON$10)/ON$10,0)</f>
        <v/>
      </c>
      <c r="OO33" s="14" t="n"/>
      <c r="OP33" s="15">
        <f>IF(OK33&gt;0,(OK33-OK$10)/OK$10,0)</f>
        <v/>
      </c>
      <c r="OR33" s="122" t="n">
        <v>1.8</v>
      </c>
      <c r="OS33" s="68">
        <f>IF(OR33&gt;0,((OR33-OR32)/OR32),0)</f>
        <v/>
      </c>
      <c r="OT33" s="68">
        <f>IF(OR33&gt;0,OS33-$V33,0)</f>
        <v/>
      </c>
      <c r="OU33" s="68">
        <f>IF(OR33&gt;0,(OR33-OU$10)/OU$10,0)</f>
        <v/>
      </c>
      <c r="OV33" s="14" t="n"/>
      <c r="OW33" s="15">
        <f>IF(OR33&gt;0,(OR33-OR$10)/OR$10,0)</f>
        <v/>
      </c>
      <c r="OY33" s="122" t="n">
        <v>127.86</v>
      </c>
      <c r="OZ33" s="68">
        <f>IF(OY33&gt;0,((OY33-OY32)/OY32),0)</f>
        <v/>
      </c>
      <c r="PA33" s="68">
        <f>IF(OY33&gt;0,OZ33-$V33,0)</f>
        <v/>
      </c>
      <c r="PB33" s="68">
        <f>IF(OY33&gt;0,(OY33-PB$10)/PB$10,0)</f>
        <v/>
      </c>
      <c r="PC33" s="14" t="n"/>
      <c r="PD33" s="15">
        <f>IF(OY33&gt;0,(OY33-OY$10)/OY$10,0)</f>
        <v/>
      </c>
      <c r="PE33" s="18" t="n"/>
      <c r="PF33" s="122" t="n">
        <v>207.83</v>
      </c>
      <c r="PG33" s="68">
        <f>IF(PF33&gt;0,((PF33-PF32)/PF32),0)</f>
        <v/>
      </c>
      <c r="PH33" s="68">
        <f>IF(PF33&gt;0,PG33-$V33,0)</f>
        <v/>
      </c>
      <c r="PI33" s="68">
        <f>IF(PF33&gt;0,(PF33-PI$10)/PI$10,0)</f>
        <v/>
      </c>
      <c r="PJ33" s="14" t="n"/>
      <c r="PK33" s="15">
        <f>IF(PF33&gt;0,(PF33-PF$10)/PF$10,0)</f>
        <v/>
      </c>
      <c r="PM33" s="122" t="n"/>
      <c r="PN33" s="68">
        <f>IF(PM33&gt;0,((PM33-PM32)/PM32),0)</f>
        <v/>
      </c>
      <c r="PO33" s="68">
        <f>PN33-$V33</f>
        <v/>
      </c>
      <c r="PP33" s="68">
        <f>IF(PM33&gt;0,(PM33-PP$10)/PP$10,0)</f>
        <v/>
      </c>
      <c r="PQ33" s="14" t="n"/>
      <c r="PR33" s="15">
        <f>IF(PM33&gt;0,(PM33-PM$10)/PM$10,0)</f>
        <v/>
      </c>
      <c r="PT33" s="122" t="n">
        <v>5.33</v>
      </c>
      <c r="PU33" s="68">
        <f>IF(PT33&gt;0,((PT33-PT32)/PT32),0)</f>
        <v/>
      </c>
      <c r="PV33" s="68">
        <f>IF(PT33&gt;0,PU33-$V33,0)</f>
        <v/>
      </c>
      <c r="PW33" s="68">
        <f>IF(PT33&gt;0,(PT33-PW$10)/PW$10,0)</f>
        <v/>
      </c>
      <c r="PX33" s="14" t="n"/>
      <c r="PY33" s="15">
        <f>IF(PT33&gt;0,(PT33-PT$10)/PT$10,0)</f>
        <v/>
      </c>
      <c r="QA33" s="122" t="n">
        <v>181.07</v>
      </c>
      <c r="QB33" s="68">
        <f>IF(QA33&gt;0,((QA33-QA32)/QA32),0)</f>
        <v/>
      </c>
      <c r="QC33" s="68">
        <f>IF(QA33&gt;0,QB33-$V33,0)</f>
        <v/>
      </c>
      <c r="QD33" s="68">
        <f>IF(QA33&gt;0,(QA33-QD$10)/QD$10,0)</f>
        <v/>
      </c>
      <c r="QE33" s="14" t="n"/>
      <c r="QF33" s="15">
        <f>IF(QA33&gt;0,(QA33-QA$10)/QA$10,0)</f>
        <v/>
      </c>
      <c r="QH33" s="122" t="n">
        <v>1.212</v>
      </c>
      <c r="QI33" s="68">
        <f>IF(QH33&gt;0,((QH33-QH32)/QH32),0)</f>
        <v/>
      </c>
      <c r="QJ33" s="68">
        <f>IF(QH33&gt;0,QI33-$V33,0)</f>
        <v/>
      </c>
      <c r="QK33" s="68">
        <f>IF(QH33&gt;0,(QH33-QK$10)/QK$10,0)</f>
        <v/>
      </c>
      <c r="QL33" s="14" t="n"/>
      <c r="QM33" s="15">
        <f>IF(QH33&gt;0,(QH33-QH$10)/QH$10,0)</f>
        <v/>
      </c>
      <c r="QO33" s="122" t="n">
        <v>12.54</v>
      </c>
      <c r="QP33" s="68">
        <f>IF(QO33&gt;0,((QO33-QO32)/QO32),0)</f>
        <v/>
      </c>
      <c r="QQ33" s="68">
        <f>IF(QO33&gt;0,QP33-$V33,0)</f>
        <v/>
      </c>
      <c r="QR33" s="68">
        <f>IF(QO33&gt;0,(QO33-QR$10)/QR$10,0)</f>
        <v/>
      </c>
      <c r="QS33" s="14" t="n"/>
      <c r="QT33" s="15">
        <f>IF(QO33&gt;0,(QO33-QO$10)/QO$10,0)</f>
        <v/>
      </c>
      <c r="QV33" s="122" t="n">
        <v>2.114</v>
      </c>
      <c r="QW33" s="68">
        <f>IF(QV33&gt;0,((QV33-QV32)/QV32),0)</f>
        <v/>
      </c>
      <c r="QX33" s="68">
        <f>IF(QV33&gt;0,QW33-$V33,0)</f>
        <v/>
      </c>
      <c r="QY33" s="68">
        <f>IF(QV33&gt;0,(QV33-QY$10)/QY$10,0)</f>
        <v/>
      </c>
      <c r="QZ33" s="14" t="n"/>
      <c r="RA33" s="15">
        <f>IF(QV33&gt;0,(QV33-QV$10)/QV$10,0)</f>
        <v/>
      </c>
      <c r="RC33" s="122" t="n">
        <v>24.78</v>
      </c>
      <c r="RD33" s="68">
        <f>IF(RC33&gt;0,((RC33-RC32)/RC32),0)</f>
        <v/>
      </c>
      <c r="RE33" s="68">
        <f>IF(RC33&gt;0,RD33-$V33,0)</f>
        <v/>
      </c>
      <c r="RF33" s="68">
        <f>IF(RC33&gt;0,(RC33-RF$10)/RF$10,0)</f>
        <v/>
      </c>
      <c r="RG33" s="14" t="n"/>
      <c r="RH33" s="15">
        <f>IF(RC33&gt;0,(RC33-RC$10)/RC$10,0)</f>
        <v/>
      </c>
      <c r="RJ33" s="122" t="n">
        <v>207.76</v>
      </c>
      <c r="RK33" s="68">
        <f>IF(RJ33&gt;0,((RJ33-RJ32)/RJ32),0)</f>
        <v/>
      </c>
      <c r="RL33" s="68">
        <f>RK33-$V33</f>
        <v/>
      </c>
      <c r="RM33" s="68">
        <f>IF(RJ33&gt;0,(RJ33-RM$10)/RM$10,0)</f>
        <v/>
      </c>
      <c r="RN33" s="14" t="n"/>
      <c r="RO33" s="15">
        <f>IF(RJ33&gt;0,(RJ33-RJ$10)/RJ$10,0)</f>
        <v/>
      </c>
      <c r="RQ33" s="122" t="n">
        <v>17.89</v>
      </c>
      <c r="RR33" s="68">
        <f>IF(RQ33&gt;0,((RQ33-RQ32)/RQ32),0)</f>
        <v/>
      </c>
      <c r="RS33" s="68">
        <f>RR33-$V33</f>
        <v/>
      </c>
      <c r="RT33" s="68">
        <f>IF(RQ33&gt;0,(RQ33-RT$10)/RT$10,0)</f>
        <v/>
      </c>
      <c r="RU33" s="14" t="n"/>
      <c r="RV33" s="15">
        <f>IF(RQ33&gt;0,(RQ33-RQ$10)/RQ$10,0)</f>
        <v/>
      </c>
      <c r="RX33" s="122" t="n">
        <v>101.36</v>
      </c>
      <c r="RY33" s="68">
        <f>IF(RX33&gt;0,((RX33-RX32)/RX32),0)</f>
        <v/>
      </c>
      <c r="RZ33" s="68">
        <f>RY33-$V33</f>
        <v/>
      </c>
      <c r="SA33" s="68">
        <f>IF(RX33&gt;0,(RX33-SA$10)/SA$10,0)</f>
        <v/>
      </c>
      <c r="SB33" s="14" t="n"/>
      <c r="SC33" s="15">
        <f>IF(RX33&gt;0,(RX33-RX$10)/RX$10,0)</f>
        <v/>
      </c>
      <c r="SE33" s="122" t="n">
        <v>13.83</v>
      </c>
      <c r="SF33" s="68">
        <f>IF(SE33&gt;0,((SE33-SE32)/SE32),0)</f>
        <v/>
      </c>
      <c r="SG33" s="68">
        <f>SF33-$V33</f>
        <v/>
      </c>
      <c r="SH33" s="68">
        <f>IF(SE33&gt;0,(SE33-SH$10)/SH$10,0)</f>
        <v/>
      </c>
      <c r="SI33" s="14" t="n"/>
      <c r="SJ33" s="15">
        <f>IF(SE33&gt;0,(SE33-SE$10)/SE$10,0)</f>
        <v/>
      </c>
      <c r="SL33" s="122" t="n">
        <v>0.656</v>
      </c>
      <c r="SM33" s="68">
        <f>IF(SL33&gt;0,((SL33-SL32)/SL32),0)</f>
        <v/>
      </c>
      <c r="SN33" s="68">
        <f>SM33-$V33</f>
        <v/>
      </c>
      <c r="SO33" s="68">
        <f>IF(SL33&gt;0,(SL33-SO$10)/SO$10,0)</f>
        <v/>
      </c>
      <c r="SP33" s="14" t="n"/>
      <c r="SQ33" s="15">
        <f>IF(SL33&gt;0,(SL33-SL$10)/SL$10,0)</f>
        <v/>
      </c>
      <c r="SS33" s="122" t="n">
        <v>6.26</v>
      </c>
      <c r="ST33" s="68">
        <f>IF(SS33&gt;0,((SS33-SS32)/SS32),0)</f>
        <v/>
      </c>
      <c r="SU33" s="68">
        <f>ST33-$V33</f>
        <v/>
      </c>
      <c r="SV33" s="68">
        <f>IF(SS33&gt;0,(SS33-SV$10)/SV$10,0)</f>
        <v/>
      </c>
      <c r="SW33" s="14" t="n"/>
      <c r="SX33" s="15">
        <f>IF(SS33&gt;0,(SS33-SS$10)/SS$10,0)</f>
        <v/>
      </c>
      <c r="SZ33" s="122" t="n">
        <v>23.56</v>
      </c>
      <c r="TA33" s="68">
        <f>IF(SZ33&gt;0,((SZ33-SZ32)/SZ32),0)</f>
        <v/>
      </c>
      <c r="TB33" s="68">
        <f>TA33-$V33</f>
        <v/>
      </c>
      <c r="TC33" s="68">
        <f>IF(SZ33&gt;0,(SZ33-TC$10)/TC$10,0)</f>
        <v/>
      </c>
      <c r="TD33" s="14" t="n"/>
      <c r="TE33" s="15">
        <f>IF(SZ33&gt;0,(SZ33-SZ$10)/SZ$10,0)</f>
        <v/>
      </c>
      <c r="TG33" s="122" t="n">
        <v>0.188</v>
      </c>
      <c r="TH33" s="68">
        <f>IF(TG33&gt;0,((TG33-TG32)/TG32),0)</f>
        <v/>
      </c>
      <c r="TI33" s="68">
        <f>TH33-$V33</f>
        <v/>
      </c>
      <c r="TJ33" s="68">
        <f>IF(TG33&gt;0,(TG33-TJ$10)/TJ$10,0)</f>
        <v/>
      </c>
      <c r="TK33" s="14" t="n"/>
      <c r="TL33" s="15">
        <f>IF(TG33&gt;0,(TG33-TG$10)/TG$10,0)</f>
        <v/>
      </c>
      <c r="TN33" s="122" t="n">
        <v>43.57</v>
      </c>
      <c r="TO33" s="68">
        <f>IF(TN33&gt;0,((TN33-TN32)/TN32),0)</f>
        <v/>
      </c>
      <c r="TP33" s="68">
        <f>TO33-$V33</f>
        <v/>
      </c>
      <c r="TQ33" s="68">
        <f>IF(TN33&gt;0,(TN33-TQ$10)/TQ$10,0)</f>
        <v/>
      </c>
      <c r="TR33" s="14" t="n"/>
      <c r="TS33" s="15">
        <f>IF(TN33&gt;0,(TN33-TN$10)/TN$10,0)</f>
        <v/>
      </c>
      <c r="TU33" s="122" t="n">
        <v>2.28</v>
      </c>
      <c r="TV33" s="68">
        <f>IF(TU33&gt;0,((TU33-TU32)/TU32),0)</f>
        <v/>
      </c>
      <c r="TW33" s="68">
        <f>TV33-$V33</f>
        <v/>
      </c>
      <c r="TX33" s="68">
        <f>IF(TU33&gt;0,(TU33-TX$10)/TX$10,0)</f>
        <v/>
      </c>
      <c r="TY33" s="14" t="n"/>
      <c r="TZ33" s="15">
        <f>IF(TU33&gt;0,(TU33-TU$10)/TU$10,0)</f>
        <v/>
      </c>
      <c r="UB33" s="122" t="n"/>
      <c r="UC33" s="68">
        <f>IF(UB33&gt;0,((UB33-UB32)/UB32),0)</f>
        <v/>
      </c>
      <c r="UD33" s="68">
        <f>UC33-$V33</f>
        <v/>
      </c>
      <c r="UE33" s="68">
        <f>IF(UB33&gt;0,(UB33-UE$10)/UE$10,0)</f>
        <v/>
      </c>
      <c r="UF33" s="14" t="n"/>
      <c r="UG33" s="15">
        <f>IF(UB33&gt;0,(UB33-UB$10)/UB$10,0)</f>
        <v/>
      </c>
      <c r="UI33" s="122" t="n"/>
      <c r="UJ33" s="68">
        <f>IF(UI33&gt;0,((UI33-UI32)/UI32),0)</f>
        <v/>
      </c>
      <c r="UK33" s="68">
        <f>UJ33-$V33</f>
        <v/>
      </c>
      <c r="UL33" s="68">
        <f>IF(UI33&gt;0,(UI33-UL$10)/UL$10,0)</f>
        <v/>
      </c>
      <c r="UM33" s="14" t="n"/>
      <c r="UN33" s="15">
        <f>IF(UI33&gt;0,(UI33-UI$10)/UI$10,0)</f>
        <v/>
      </c>
      <c r="UP33" s="122" t="n"/>
      <c r="UQ33" s="68">
        <f>IF(UP33&gt;0,((UP33-UP32)/UP32),0)</f>
        <v/>
      </c>
      <c r="UR33" s="68">
        <f>UQ33-$V33</f>
        <v/>
      </c>
      <c r="US33" s="68">
        <f>IF(UP33&gt;0,(UP33-US$10)/US$10,0)</f>
        <v/>
      </c>
      <c r="UT33" s="14" t="n"/>
      <c r="UU33" s="15">
        <f>IF(UP33&gt;0,(UP33-UP$10)/UP$10,0)</f>
        <v/>
      </c>
      <c r="UW33" s="122" t="n"/>
      <c r="UX33" s="68">
        <f>IF(UW33&gt;0,((UW33-UW32)/UW32),0)</f>
        <v/>
      </c>
      <c r="UY33" s="68">
        <f>UX33-$V33</f>
        <v/>
      </c>
      <c r="UZ33" s="68">
        <f>IF(UW33&gt;0,(UW33-UZ$10)/UZ$10,0)</f>
        <v/>
      </c>
      <c r="VA33" s="14" t="n"/>
      <c r="VB33" s="15">
        <f>IF(UW33&gt;0,(UW33-UW$10)/UW$10,0)</f>
        <v/>
      </c>
      <c r="VD33" s="122" t="n"/>
      <c r="VE33" s="68">
        <f>IF(VD33&gt;0,((VD33-VD32)/VD32),0)</f>
        <v/>
      </c>
      <c r="VF33" s="68">
        <f>VE33-$V33</f>
        <v/>
      </c>
      <c r="VG33" s="68">
        <f>IF(VD33&gt;0,(VD33-VG$10)/VG$10,0)</f>
        <v/>
      </c>
      <c r="VH33" s="14" t="n"/>
      <c r="VI33" s="15">
        <f>IF(VD33&gt;0,(VD33-VD$10)/VD$10,0)</f>
        <v/>
      </c>
      <c r="VM33" s="21">
        <f>IF($C33&gt;0,(($IK$5*IG33)+($GT$5*GP33)+($JM$5*JI33)+($JF$5*JB33)+($IY$5*IU33)+($IR$5*IN33)+($ID$5*HZ33)+($HW$5*HS33)+($HP$5*HL33)+($HI$5*HE33)+($GF$5*GB33)+($FY$5*FU33)+($FR$5*FN33)+($FK$5*FG33)+($FD$5*EZ33)+($EW$5*ES33)+($EP$5*EL33)+($EI$5*EE33)+($EB$5*DX33)+($DU$5*DQ33)+($DN$5*DJ33)+($DG$5*DC33)+($CZ$5*CV33)+($CS$5*CO33)+($CL$5*CH33)+($CE$5*CA33)+($BX$5*BT33)+($BQ$5*BM33)+($BJ$5*BF33)+($BC$5*AY33)+($AV$5*AR33)+($AO$5*AK33)+($AH$5*AD33)+($JT$5*JP33)+($KA$5*JW33)+($KO$5*KK33)+($PR$5*PN33)+($GM$5*GI33)+($HA$5*GW33)+($KV$5*KR33)+($KH$5*KD33)+($LC$5*KY33)+($MS$5*MO33)+($ML$5*MH33)+($ME$5*MA33)+($LX$5*LT33)+($LQ$5*LM33)+($LJ$5*LF33)+(MV33*$MZ$5)+(NC33*$NG$5)+(NJ33*$NN$5)+($OI$5*OE33)+($NU$5*NQ33)+($OB$5*NX33)+($PK$5*PG33)+($OP$5*OL33)+($OW$5*OS33)+($PD$5*OZ33)+(PU33*$PY$5)+(QB33*$QF$5)+(QI33*$QM$5)+(QP33*$QT$5)+(QW33*$RA$5)+(RD33*$RH$5)+(RK33*$RO$5)+(RR33*$RV$5)+(RY33*$SC$5)+(SF33*$SJ$5)+(SM33*$SQ$5)+(ST33*$SX$5)+(TA33*$TE$5))+(TH33*$TL$5)+(TO33*$TS$5))/$VM$5</f>
        <v/>
      </c>
      <c r="VN33" s="538" t="n"/>
      <c r="VO33" s="21">
        <f>IF($C33&gt;0,(($IK$5*II33)+($GT$5*GR33)+($JM$5*JK33)+($JF$5*JD33)+($IY$5*IW33)+($IR$5*IP33)+($ID$5*IB33)+($HW$5*HU33)+($HP$5*HN33)+($HI$5*HG33)+($GF$5*GD33)+($FY$5*FW33)+($FR$5*FP33)+($FK$5*FI33)+($FD$5*FB33)+($EW$5*EU33)+($EP$5*EN33)+($EI$5*EG33)+($EB$5*DZ33)+($DU$5*DS33)+($DN$5*DL33)+($DG$5*DE33)+($CZ$5*CX33)+($CS$5*CQ33)+($CL$5*CJ33)+($CE$5*CC33)+($BX$5*BV33)+($BQ$5*BO33)+($BJ$5*BH33)+($BC$5*BA33)+($AV$5*AT33)+($AO$5*AM33)+($AH$5*AF33)+($KO$5*KM33)+($KH$5*KF33)+($KA$5*JY33)+($JT$5*JR33)+($PR$5*PP33)+($GM$5*GK33)+($HA$5*GY33)+($KV$5*KT33)+($LC$5*LA33)+($MS$5*MQ33)+($ML$5*MJ33)+($ME$5*MC33)+($LX$5*LV33)+($LQ$5*LO33)+($LJ$5*LH33)+(MX33*$MZ$5)+(NE33*$NG$5)+(NL33*$NN$5)+($OI$5*OG33)+($NU$5*NS33)+($OB$5*NZ33)+($PD$5*PB33)+($OW$5*OU33)+($OP$5*ON33)+($PK$5*PI33)+($PY$5*PW33)+($QF$5*QD33)+($QM$5*QK33)+($QT$5*QR33)+($RA$5*QY33)+($RH$5*RF33)+($RO$5*RM33)+(RT33*$RV$5)+(SA33*$SC$5)+(SH33*$SJ$5)+(SO33*$SQ$5)+(SV33*$SX$5)+(TC33*$TE$5)+(TJ33*$TL$5)+(TQ33*$TS$5))/$VM$5,0)</f>
        <v/>
      </c>
      <c r="VP33" s="14" t="n"/>
      <c r="VQ33" s="21">
        <f>IF($C33&gt;0,(($IK$5*IK33)+($GT$5*GT33)+($JM$5*JM33)+($JF$5*JF33)+($IY$5*IY33)+($IR$5*IR33)+($ID$5*ID33)+($HW$5*HW33)+($HP$5*HP33)+($HI$5*HI33)+($GF$5*GF33)+($FY$5*FY33)+($FR$5*FR33)+($FK$5*FK33)+($FD$5*FD33)+($EW$5*EW33)+($EP$5*EP33)+($EI$5*EI33)+($EB$5*EB33)+($DU$5*DU33)+($DN$5*DN33)+($DG$5*DG33)+($CZ$5*CZ33)+($CS$5*CS33)+($CL$5*CL33)+($CE$5*CE33)+($BX$5*BX33)+($BQ$5*BQ33)+($BJ$5*BJ33)+($BC$5*BC33)+($AV$5*AV33)+($AO$5*AO33)+($AH$5*AH33)+($KO$5*KO33)+($PR$5*PR33)+($GM$5*GM33)+($HA$5*HA33)+($KH$5*KH33)+($KA$5*KA33)+($JT$5*JT33)+($KV$5*KV33)+($LC$5*LC33)+($MS$5*MS33)+($ML$5*ML33)+($ME$5*ME33)+($LX$5*LX33)+($LQ$5*LQ33)+($LJ$5*LJ33)+($OI$5*OI33)+($NU$5*NU33)+($NN$5*NN33)+($NG$5*NG33)+($MZ$5*MZ33)+(OB33*$OB$5)+($PD$5*PD33)+($OW$5*OW33)+($OP$5*OP33)+($PK$5*PK33)+(PY33*$PY$5)+(QF33*$QF$5)+(QM33*$QM$5)+(QT33*$QT$5)+(RA33*$RA$5)+(RH33*$RH$5)+(RO33*$RO$5)+(RV33*$RV$5)+(SC33*$SC$5)+(SJ33*$SJ$5)+(SQ33*$SQ$5)+(SX33*$SX$5)+(TE33*$TE$5)+(TL33*$TL$5)+(TS33*$TS$5))/$VM$5,0)</f>
        <v/>
      </c>
    </row>
    <row r="34" ht="16" customHeight="1" s="545">
      <c r="A34" s="127" t="n">
        <v>45694</v>
      </c>
      <c r="B34" s="77">
        <f>A34</f>
        <v/>
      </c>
      <c r="C34" s="13" t="n">
        <v>44747.63</v>
      </c>
      <c r="D34" s="138">
        <f>IF(C34&gt;0,C34-C33,0)</f>
        <v/>
      </c>
      <c r="E34" s="68">
        <f>IF(C34&gt;0,D34/C33,0)</f>
        <v/>
      </c>
      <c r="F34" s="15">
        <f>IF(C34&gt;0,(C34-C$10)/C$10,0)</f>
        <v/>
      </c>
      <c r="G34" s="13" t="n">
        <v>6083.57</v>
      </c>
      <c r="H34" s="138">
        <f>IF(G34&gt;0,G34-G33,0)</f>
        <v/>
      </c>
      <c r="I34" s="68">
        <f>IF(G34&gt;0,H34/G33,0)</f>
        <v/>
      </c>
      <c r="J34" s="15">
        <f>IF(G34&gt;0,(G34-G$10)/G$10,0)</f>
        <v/>
      </c>
      <c r="K34" s="13" t="n">
        <v>19791.99</v>
      </c>
      <c r="L34" s="138">
        <f>IF(K34&gt;0,K34-K33,0)</f>
        <v/>
      </c>
      <c r="M34" s="68">
        <f>IF(K34&gt;0,L34/K33,0)</f>
        <v/>
      </c>
      <c r="N34" s="15">
        <f>IF(K34&gt;0,(K34-K$10)/K$10,0)</f>
        <v/>
      </c>
      <c r="O34" s="13" t="n">
        <v>2307.12</v>
      </c>
      <c r="P34" s="138">
        <f>IF(O34&gt;0,O34-O33,0)</f>
        <v/>
      </c>
      <c r="Q34" s="68">
        <f>IF(O34&gt;0,P34/O33,0)</f>
        <v/>
      </c>
      <c r="R34" s="15">
        <f>IF(O34&gt;0,(O34-O$10)/O$10,0)</f>
        <v/>
      </c>
      <c r="S34" s="18">
        <f>IF(O34&gt;0,(((O34*0.7)*Q34)+((K34*0.9)*M34)+((G34*0.65)*I34)+((C34*0.6)*E34))/(O34+K34+G34+C34),0)</f>
        <v/>
      </c>
      <c r="T34" s="121">
        <f>IF(O34&gt;0,(S34*200)+T33,0)</f>
        <v/>
      </c>
      <c r="U34" s="121">
        <f>T34</f>
        <v/>
      </c>
      <c r="V34" s="47">
        <f>IF(T34&gt;0,(T34-T33)/T33,0)</f>
        <v/>
      </c>
      <c r="W34" s="21">
        <f>IF(T34&gt;0,(T34-T$11)/T$11,0)</f>
        <v/>
      </c>
      <c r="X34" s="18">
        <f>IF(T34&gt;0,((Q34+M34+I34+E34)/4),0)</f>
        <v/>
      </c>
      <c r="Y34" s="123" t="n">
        <v>122752.19</v>
      </c>
      <c r="Z34" s="15" t="n">
        <v>2e-06</v>
      </c>
      <c r="AA34" s="21">
        <f>Z34-$V34</f>
        <v/>
      </c>
      <c r="AB34" s="548" t="n"/>
      <c r="AC34" s="122" t="n">
        <v>234.83</v>
      </c>
      <c r="AD34" s="68">
        <f>IF(AC34&gt;0,((AC34-AC33)/AC33),0)</f>
        <v/>
      </c>
      <c r="AE34" s="68">
        <f>IF(AC34&gt;0,AD34-$V34,0)</f>
        <v/>
      </c>
      <c r="AF34" s="68">
        <f>IF(AC34&gt;0,(AC34-AF$10)/AF$10,0)</f>
        <v/>
      </c>
      <c r="AG34" s="14" t="n"/>
      <c r="AH34" s="15">
        <f>IF(AC34&gt;0,(AC34-AC$10)/AC$10,0)</f>
        <v/>
      </c>
      <c r="AI34" s="548" t="n"/>
      <c r="AJ34" s="122" t="n">
        <v>22.57</v>
      </c>
      <c r="AK34" s="68">
        <f>IF(AJ34&gt;0,((AJ34-AJ33)/AJ33),0)</f>
        <v/>
      </c>
      <c r="AL34" s="68">
        <f>IF(AJ34&gt;0,AK34-$V34,0)</f>
        <v/>
      </c>
      <c r="AM34" s="68">
        <f>IF(AJ34&gt;0,(AJ34-AM$10)/AM$10,0)</f>
        <v/>
      </c>
      <c r="AN34" s="14" t="n"/>
      <c r="AO34" s="15">
        <f>IF(AJ34&gt;0,(AJ34-AJ$10)/AJ$10,0)</f>
        <v/>
      </c>
      <c r="AP34" s="548" t="n"/>
      <c r="AQ34" s="122" t="n">
        <v>22.17</v>
      </c>
      <c r="AR34" s="68">
        <f>IF(AQ34&gt;0,((AQ34-AQ33)/AQ33),0)</f>
        <v/>
      </c>
      <c r="AS34" s="68">
        <f>IF(AQ34&gt;0,AR34-$V34,0)</f>
        <v/>
      </c>
      <c r="AT34" s="68">
        <f>IF(AQ34&gt;0,(AQ34-AT$10)/AT$10,0)</f>
        <v/>
      </c>
      <c r="AU34" s="14" t="n"/>
      <c r="AV34" s="15">
        <f>IF(AQ34&gt;0,(AQ34-AQ$10)/AQ$10,0)</f>
        <v/>
      </c>
      <c r="AW34" s="548" t="n"/>
      <c r="AX34" s="122" t="n">
        <v>211.39</v>
      </c>
      <c r="AY34" s="68">
        <f>IF(AX34&gt;0,((AX34-AX33)/AX33),0)</f>
        <v/>
      </c>
      <c r="AZ34" s="68">
        <f>IF(AX34&gt;0,AY34-$V34,0)</f>
        <v/>
      </c>
      <c r="BA34" s="68">
        <f>IF(AX34&gt;0,(AX34-BA$10)/BA$10,0)</f>
        <v/>
      </c>
      <c r="BB34" s="14" t="n"/>
      <c r="BC34" s="15">
        <f>IF(AX34&gt;0,(AX34-AX$10)/AX$10,0)</f>
        <v/>
      </c>
      <c r="BD34" s="548" t="n"/>
      <c r="BE34" s="122" t="n">
        <v>77.42</v>
      </c>
      <c r="BF34" s="68">
        <f>IF(BE34&gt;0,((BE34-BE33)/BE33),0)</f>
        <v/>
      </c>
      <c r="BG34" s="68">
        <f>IF(BE34&gt;0,BF34-$V34,0)</f>
        <v/>
      </c>
      <c r="BH34" s="68" t="n"/>
      <c r="BI34" s="14" t="n"/>
      <c r="BJ34" s="15">
        <f>IF(BE34&gt;0,(BE34-BE$10)/BE$10,0)</f>
        <v/>
      </c>
      <c r="BK34" s="548" t="n"/>
      <c r="BL34" s="122" t="n">
        <v>72.26000000000001</v>
      </c>
      <c r="BM34" s="68">
        <f>IF(BL34&gt;0,((BL34-BL33)/BL33),0)</f>
        <v/>
      </c>
      <c r="BN34" s="68">
        <f>IF(BL34&gt;0,BM34-$V34,0)</f>
        <v/>
      </c>
      <c r="BO34" s="68">
        <f>IF(BL34&gt;0,(BL34-BO$10)/BO$10,0)</f>
        <v/>
      </c>
      <c r="BP34" s="14" t="n"/>
      <c r="BQ34" s="15">
        <f>IF(BL34&gt;0,(BL34-BL$10)/BL$10,0)</f>
        <v/>
      </c>
      <c r="BR34" s="548" t="n"/>
      <c r="BS34" s="122" t="n">
        <v>40.58</v>
      </c>
      <c r="BT34" s="68">
        <f>IF(BS34&gt;0,((BS34-BS33)/BS33),0)</f>
        <v/>
      </c>
      <c r="BU34" s="68">
        <f>IF(BS34&gt;0,BT34-$V34,0)</f>
        <v/>
      </c>
      <c r="BV34" s="68">
        <f>IF(BS34&gt;0,(BS34-BV$10)/BV$10,0)</f>
        <v/>
      </c>
      <c r="BW34" s="14" t="n"/>
      <c r="BX34" s="15">
        <f>IF(BS34&gt;0,(BS34-BS$10)/BS$10,0)</f>
        <v/>
      </c>
      <c r="BY34" s="548" t="n"/>
      <c r="BZ34" s="122" t="n"/>
      <c r="CA34" s="68">
        <f>IF(BZ34&gt;0,((BZ34-BZ33)/BZ33),0)</f>
        <v/>
      </c>
      <c r="CB34" s="68">
        <f>IF(BZ34&gt;0,CA34-$V34,0)</f>
        <v/>
      </c>
      <c r="CC34" s="68">
        <f>IF(BZ34&gt;0,(BZ34-CC$10)/CC$10,0)</f>
        <v/>
      </c>
      <c r="CD34" s="14" t="n"/>
      <c r="CE34" s="15">
        <f>IF(BZ34&gt;0,(BZ34-BZ$10)/BZ$10,0)</f>
        <v/>
      </c>
      <c r="CF34" s="548" t="n"/>
      <c r="CG34" s="122" t="n">
        <v>36.52</v>
      </c>
      <c r="CH34" s="68">
        <f>IF(CG34&gt;0,((CG34-CG33)/CG33),0)</f>
        <v/>
      </c>
      <c r="CI34" s="68">
        <f>IF(CG34&gt;0,CH34-$V34,0)</f>
        <v/>
      </c>
      <c r="CJ34" s="68">
        <f>IF(CG34&gt;0,(CG34-CJ$10)/CJ$10,0)</f>
        <v/>
      </c>
      <c r="CK34" s="14" t="n"/>
      <c r="CL34" s="15">
        <f>IF(CG34&gt;0,(CG34-CG$10)/CG$10,0)</f>
        <v/>
      </c>
      <c r="CM34" s="548" t="n"/>
      <c r="CN34" s="122" t="n">
        <v>35.17</v>
      </c>
      <c r="CO34" s="68">
        <f>IF(CN34&gt;0,((CN34-CN33)/CN33),0)</f>
        <v/>
      </c>
      <c r="CP34" s="68">
        <f>IF(CN34&gt;0,CO34-$V34,0)</f>
        <v/>
      </c>
      <c r="CQ34" s="68">
        <f>IF(CN34&gt;0,(CN34-CQ$10)/CQ$10,0)</f>
        <v/>
      </c>
      <c r="CR34" s="14" t="n"/>
      <c r="CS34" s="15">
        <f>IF(CN34&gt;0,(CN34-CN$10)/CN$10,0)</f>
        <v/>
      </c>
      <c r="CT34" s="548" t="n"/>
      <c r="CU34" s="122" t="n">
        <v>38.61</v>
      </c>
      <c r="CV34" s="68">
        <f>IF(CU34&gt;0,((CU34-CU33)/CU33),0)</f>
        <v/>
      </c>
      <c r="CW34" s="68">
        <f>IF(CU34&gt;0,CV34-$V34,0)</f>
        <v/>
      </c>
      <c r="CX34" s="68">
        <f>IF(CU34&gt;0,(CU34-CX$10)/CX$10,0)</f>
        <v/>
      </c>
      <c r="CY34" s="14" t="n"/>
      <c r="CZ34" s="15">
        <f>IF(CU34&gt;0,(CU34-CU$10)/CU$10,0)</f>
        <v/>
      </c>
      <c r="DA34" s="548" t="n"/>
      <c r="DB34" s="122" t="n">
        <v>21.18</v>
      </c>
      <c r="DC34" s="68">
        <f>IF(DB34&gt;0,((DB34-DB33)/DB33),0)</f>
        <v/>
      </c>
      <c r="DD34" s="68">
        <f>IF(DB34&gt;0,DC34-$V34,0)</f>
        <v/>
      </c>
      <c r="DE34" s="68">
        <f>IF(DB34&gt;0,(DB34-DE$10)/DE$10,0)</f>
        <v/>
      </c>
      <c r="DF34" s="14" t="n"/>
      <c r="DG34" s="15">
        <f>IF(DB34&gt;0,(DB34-DB$10)/DB$10,0)</f>
        <v/>
      </c>
      <c r="DH34" s="548" t="n"/>
      <c r="DI34" s="122" t="n">
        <v>44.88</v>
      </c>
      <c r="DJ34" s="68">
        <f>IF(DI34&gt;0,((DI34-DI33)/DI33),0)</f>
        <v/>
      </c>
      <c r="DK34" s="68">
        <f>IF(DI34&gt;0,DJ34-$V34,0)</f>
        <v/>
      </c>
      <c r="DL34" s="68">
        <f>IF(DI34&gt;0,(DI34-DL$10)/DL$10,0)</f>
        <v/>
      </c>
      <c r="DM34" s="14" t="n"/>
      <c r="DN34" s="15">
        <f>IF(DI34&gt;0,(DI34-DI$10)/DI$10,0)</f>
        <v/>
      </c>
      <c r="DO34" s="548" t="n"/>
      <c r="DP34" s="122" t="n">
        <v>39.04</v>
      </c>
      <c r="DQ34" s="68">
        <f>IF(DP34&gt;0,((DP34-DP33)/DP33),0)</f>
        <v/>
      </c>
      <c r="DR34" s="68">
        <f>IF(DP34&gt;0,DQ34-$V34,0)</f>
        <v/>
      </c>
      <c r="DS34" s="68" t="n"/>
      <c r="DT34" s="14" t="n"/>
      <c r="DU34" s="15">
        <f>IF(DP34&gt;0,(DP34-DP$10)/DP$10,0)</f>
        <v/>
      </c>
      <c r="DV34" s="18" t="n"/>
      <c r="DW34" s="122" t="n">
        <v>33.78</v>
      </c>
      <c r="DX34" s="68">
        <f>IF(DW34&gt;0,((DW34-DW33)/DW33),0)</f>
        <v/>
      </c>
      <c r="DY34" s="68">
        <f>IF(DW34&gt;0,DX34-$V34,0)</f>
        <v/>
      </c>
      <c r="DZ34" s="68">
        <f>IF(DW34&gt;0,(DW34-DZ$10)/DZ$10,0)</f>
        <v/>
      </c>
      <c r="EA34" s="14" t="n"/>
      <c r="EB34" s="15">
        <f>IF(DW34&gt;0,(DW34-DW$10)/DW$10,0)</f>
        <v/>
      </c>
      <c r="EC34" s="548" t="n"/>
      <c r="ED34" s="122" t="n">
        <v>36.81</v>
      </c>
      <c r="EE34" s="68">
        <f>IF(ED34&gt;0,((ED34-ED33)/ED33),0)</f>
        <v/>
      </c>
      <c r="EF34" s="68">
        <f>IF(ED34&gt;0,EE34-$V34,0)</f>
        <v/>
      </c>
      <c r="EG34" s="68">
        <f>IF(ED34&gt;0,(ED34-EG$10)/EG$10,0)</f>
        <v/>
      </c>
      <c r="EH34" s="14" t="n"/>
      <c r="EI34" s="15">
        <f>IF(ED34&gt;0,(ED34-ED$10)/ED$10,0)</f>
        <v/>
      </c>
      <c r="EJ34" s="548" t="n"/>
      <c r="EK34" s="122" t="n">
        <v>121.73</v>
      </c>
      <c r="EL34" s="68">
        <f>IF(EK34&gt;0,((EK34-EK33)/EK33),0)</f>
        <v/>
      </c>
      <c r="EM34" s="68">
        <f>IF(EK34&gt;0,EL34-$V34,0)</f>
        <v/>
      </c>
      <c r="EN34" s="68">
        <f>IF(EK34&gt;0,(EK34-EN$10)/EN$10,0)</f>
        <v/>
      </c>
      <c r="EO34" s="14" t="n"/>
      <c r="EP34" s="15">
        <f>IF(EK34&gt;0,(EK34-EK$10)/EK$10,0)</f>
        <v/>
      </c>
      <c r="ER34" s="122" t="n">
        <v>40.07</v>
      </c>
      <c r="ES34" s="68">
        <f>IF(ER34&gt;0,((ER34-ER33)/ER33),0)</f>
        <v/>
      </c>
      <c r="ET34" s="68">
        <f>IF(ER34&gt;0,ES34-$V34,0)</f>
        <v/>
      </c>
      <c r="EU34" s="68">
        <f>IF(ER34&gt;0,(ER34-EU$10)/EU$10,0)</f>
        <v/>
      </c>
      <c r="EV34" s="14" t="n"/>
      <c r="EW34" s="15">
        <f>IF(ER34&gt;0,(ER34-ER$10)/ER$10,0)</f>
        <v/>
      </c>
      <c r="EY34" s="122" t="n">
        <v>29.62</v>
      </c>
      <c r="EZ34" s="68">
        <f>IF(EY34&gt;0,((EY34-EY33)/EY33),0)</f>
        <v/>
      </c>
      <c r="FA34" s="68">
        <f>IF(EY34&gt;0,EZ34-$V34,0)</f>
        <v/>
      </c>
      <c r="FB34" s="68" t="n"/>
      <c r="FC34" s="14" t="n"/>
      <c r="FD34" s="15">
        <f>IF(EY34&gt;0,(EY34-EY$10)/EY$10,0)</f>
        <v/>
      </c>
      <c r="FF34" s="122" t="n">
        <v>58.83</v>
      </c>
      <c r="FG34" s="68">
        <f>IF(FF34&gt;0,((FF34-FF33)/FF33),0)</f>
        <v/>
      </c>
      <c r="FH34" s="68">
        <f>IF(FF34&gt;0,FG34-$V34,0)</f>
        <v/>
      </c>
      <c r="FI34" s="68">
        <f>IF(FF34&gt;0,(FF34-FI$10)/FI$10,0)</f>
        <v/>
      </c>
      <c r="FJ34" s="14" t="n"/>
      <c r="FK34" s="15">
        <f>IF(FF34&gt;0,(FF34-FF$10)/FF$10,0)</f>
        <v/>
      </c>
      <c r="FL34" s="548" t="n"/>
      <c r="FM34" s="122" t="n">
        <v>192.93</v>
      </c>
      <c r="FN34" s="68">
        <f>IF(FM34&gt;0,((FM34-FM33)/FM33),0)</f>
        <v/>
      </c>
      <c r="FO34" s="68">
        <f>IF(FM34&gt;0,FN34-$V34,0)</f>
        <v/>
      </c>
      <c r="FP34" s="68">
        <f>IF(FM34&gt;0,(FM34-FP$10)/FP$10,0)</f>
        <v/>
      </c>
      <c r="FQ34" s="14" t="n"/>
      <c r="FR34" s="15">
        <f>IF(FM34&gt;0,(FM34-FM$10)/FM$10,0)</f>
        <v/>
      </c>
      <c r="FS34" s="548" t="n"/>
      <c r="FT34" s="122" t="n">
        <v>93.64</v>
      </c>
      <c r="FU34" s="68">
        <f>IF(FT34&gt;0,((FT34-FT33)/FT33),0)</f>
        <v/>
      </c>
      <c r="FV34" s="68">
        <f>IF(FT34&gt;0,FU34-$V34,0)</f>
        <v/>
      </c>
      <c r="FW34" s="68">
        <f>IF(FT34&gt;0,(FT34-FW$10)/FW$10,0)</f>
        <v/>
      </c>
      <c r="FX34" s="14" t="n"/>
      <c r="FY34" s="15">
        <f>IF(FT34&gt;0,(FT34-FT$10)/FT$10,0)</f>
        <v/>
      </c>
      <c r="FZ34" s="548" t="n"/>
      <c r="GA34" s="122" t="n">
        <v>18.63</v>
      </c>
      <c r="GB34" s="68">
        <f>IF(GA34&gt;0,((GA34-GA33)/GA33),0)</f>
        <v/>
      </c>
      <c r="GC34" s="68">
        <f>IF(GA34&gt;0,GB34-$V34,0)</f>
        <v/>
      </c>
      <c r="GD34" s="68" t="n"/>
      <c r="GE34" s="14" t="n"/>
      <c r="GF34" s="15">
        <f>IF(GA34&gt;0,(GA34-GA$10)/GA$10,0)</f>
        <v/>
      </c>
      <c r="GG34" s="18" t="n"/>
      <c r="GH34" s="122" t="n">
        <v>19.83</v>
      </c>
      <c r="GI34" s="68">
        <f>IF(GH34&gt;0,((GH34-GH33)/GH33),0)</f>
        <v/>
      </c>
      <c r="GJ34" s="68">
        <f>IF(GH34&gt;0,GI34-$V34,0)</f>
        <v/>
      </c>
      <c r="GK34" s="68">
        <f>IF(GH34&gt;0,(GH34-GK$10)/GK$10,0)</f>
        <v/>
      </c>
      <c r="GL34" s="14" t="n"/>
      <c r="GM34" s="15">
        <f>IF(GH34&gt;0,(GH34-GH$10)/GH$10,0)</f>
        <v/>
      </c>
      <c r="GO34" s="122" t="n">
        <v>28.72</v>
      </c>
      <c r="GP34" s="68">
        <f>IF(GO34&gt;0,((GO34-GO33)/GO33),0)</f>
        <v/>
      </c>
      <c r="GQ34" s="68">
        <f>IF(GO34&gt;0,GP34-$V34,0)</f>
        <v/>
      </c>
      <c r="GR34" s="68" t="n"/>
      <c r="GS34" s="14" t="n"/>
      <c r="GT34" s="15">
        <f>IF(GO34&gt;0,(GO34-GO$10)/GO$10,0)</f>
        <v/>
      </c>
      <c r="GV34" s="122" t="n">
        <v>14.17</v>
      </c>
      <c r="GW34" s="68">
        <f>IF(GV34&gt;0,((GV34-GV33)/GV33),0)</f>
        <v/>
      </c>
      <c r="GX34" s="68">
        <f>IF(GV34&gt;0,GW34-$V34,0)</f>
        <v/>
      </c>
      <c r="GY34" s="68">
        <f>IF(GV34&gt;0,(GV34-GY$10)/GY$10,0)</f>
        <v/>
      </c>
      <c r="GZ34" s="14" t="n"/>
      <c r="HA34" s="15">
        <f>IF(GV34&gt;0,(GV34-GV$10)/GV$10,0)</f>
        <v/>
      </c>
      <c r="HD34" s="122" t="n">
        <v>374.32</v>
      </c>
      <c r="HE34" s="68">
        <f>IF(HD34&gt;0,((HD34-HD33)/HD33),0)</f>
        <v/>
      </c>
      <c r="HF34" s="68">
        <f>IF(HD34&gt;0,HE34-$V34,0)</f>
        <v/>
      </c>
      <c r="HG34" s="68">
        <f>IF(HD34&gt;0,(HD34-HG$10)/HG$10,0)</f>
        <v/>
      </c>
      <c r="HH34" s="14" t="n"/>
      <c r="HI34" s="15">
        <f>IF(HD34&gt;0,(HD34-HD$10)/HD$10,0)</f>
        <v/>
      </c>
      <c r="HK34" s="122" t="n">
        <v>32.54</v>
      </c>
      <c r="HL34" s="68">
        <f>IF(HK34&gt;0,((HK34-HK33)/HK33),0)</f>
        <v/>
      </c>
      <c r="HM34" s="68">
        <f>IF(HK34&gt;0,HL34-$V34,0)</f>
        <v/>
      </c>
      <c r="HN34" s="68">
        <f>IF(HK34&gt;0,(HK34-HN$10)/HN$10,0)</f>
        <v/>
      </c>
      <c r="HO34" s="14" t="n"/>
      <c r="HP34" s="15">
        <f>IF(HK34&gt;0,(HK34-HK$10)/HK$10,0)</f>
        <v/>
      </c>
      <c r="HR34" s="122" t="n">
        <v>108.43</v>
      </c>
      <c r="HS34" s="68">
        <f>IF(HR34&gt;0,((HR34-HR33)/HR33),0)</f>
        <v/>
      </c>
      <c r="HT34" s="68">
        <f>IF(HR34&gt;0,HS34-$V34,0)</f>
        <v/>
      </c>
      <c r="HU34" s="68">
        <f>IF(HR34&gt;0,(HR34-HU$10)/HU$10,0)</f>
        <v/>
      </c>
      <c r="HV34" s="14" t="n"/>
      <c r="HW34" s="15">
        <f>IF(HR34&gt;0,(HR34-HR$10)/HR$10,0)</f>
        <v/>
      </c>
      <c r="HY34" s="122" t="n">
        <v>128.68</v>
      </c>
      <c r="HZ34" s="68">
        <f>IF(HY34&gt;0,((HY34-HY33)/HY33),0)</f>
        <v/>
      </c>
      <c r="IA34" s="68">
        <f>IF(HY34&gt;0,HZ34-$V34,0)</f>
        <v/>
      </c>
      <c r="IB34" s="68">
        <f>IF(HY34&gt;0,(HY34-IB$10)/IB$10,0)</f>
        <v/>
      </c>
      <c r="IC34" s="14" t="n"/>
      <c r="ID34" s="15">
        <f>IF(HY34&gt;0,(HY34-HY$10)/HY$10,0)</f>
        <v/>
      </c>
      <c r="IF34" s="122" t="n">
        <v>231.36</v>
      </c>
      <c r="IG34" s="68">
        <f>IF(IF34&gt;0,((IF34-IF33)/IF33),0)</f>
        <v/>
      </c>
      <c r="IH34" s="68">
        <f>IF(IF34&gt;0,IG34-$V34,0)</f>
        <v/>
      </c>
      <c r="II34" s="68">
        <f>IF(IF34&gt;0,(IF34-II$10)/II$10,0)</f>
        <v/>
      </c>
      <c r="IJ34" s="14" t="n"/>
      <c r="IK34" s="15">
        <f>IF(IF34&gt;0,(IF34-IF$10)/IF$10,0)</f>
        <v/>
      </c>
      <c r="IM34" s="122" t="n">
        <v>158.51</v>
      </c>
      <c r="IN34" s="68">
        <f>IF(IM34&gt;0,((IM34-IM33)/IM33),0)</f>
        <v/>
      </c>
      <c r="IO34" s="68">
        <f>IF(IM34&gt;0,IN34-$V34,0)</f>
        <v/>
      </c>
      <c r="IP34" s="68">
        <f>IF(IM34&gt;0,(IM34-IP$10)/IP$10,0)</f>
        <v/>
      </c>
      <c r="IQ34" s="14" t="n"/>
      <c r="IR34" s="15">
        <f>IF(IM34&gt;0,(IM34-IM$10)/IM$10,0)</f>
        <v/>
      </c>
      <c r="IT34" s="122" t="n">
        <v>48.7</v>
      </c>
      <c r="IU34" s="68">
        <f>IF(IT34&gt;0,((IT34-IT33)/IT33),0)</f>
        <v/>
      </c>
      <c r="IV34" s="68">
        <f>IF(IT34&gt;0,IU34-$V34,0)</f>
        <v/>
      </c>
      <c r="IW34" s="68">
        <f>IF(IT34&gt;0,(IT34-IW$10)/IW$10,0)</f>
        <v/>
      </c>
      <c r="IX34" s="14" t="n"/>
      <c r="IY34" s="15">
        <f>IF(IT34&gt;0,(IT34-IT$10)/IT$10,0)</f>
        <v/>
      </c>
      <c r="JA34" s="122" t="n">
        <v>711.99</v>
      </c>
      <c r="JB34" s="68">
        <f>IF(JA34&gt;0,((JA34-JA33)/JA33),0)</f>
        <v/>
      </c>
      <c r="JC34" s="68">
        <f>IF(JA34&gt;0,JB34-$V34,0)</f>
        <v/>
      </c>
      <c r="JD34" s="68">
        <f>IF(JA34&gt;0,(JA34-JD$10)/JD$10,0)</f>
        <v/>
      </c>
      <c r="JE34" s="14" t="n"/>
      <c r="JF34" s="15">
        <f>IF(JA34&gt;0,(JA34-JA$10)/JA$10,0)</f>
        <v/>
      </c>
      <c r="JH34" s="122" t="n">
        <v>415.82</v>
      </c>
      <c r="JI34" s="68">
        <f>IF(JH34&gt;0,((JH34-JH33)/JH33),0)</f>
        <v/>
      </c>
      <c r="JJ34" s="68">
        <f>IF(JH34&gt;0,JI34-$V34,0)</f>
        <v/>
      </c>
      <c r="JK34" s="68">
        <f>IF(JH34&gt;0,(JH34-JK$10)/JK$10,0)</f>
        <v/>
      </c>
      <c r="JL34" s="14" t="n"/>
      <c r="JM34" s="15">
        <f>IF(JH34&gt;0,(JH34-JH$10)/JH$10,0)</f>
        <v/>
      </c>
      <c r="JO34" s="122" t="n">
        <v>13.61</v>
      </c>
      <c r="JP34" s="68">
        <f>IF(JO34&gt;0,((JO34-JO33)/JO33),0)</f>
        <v/>
      </c>
      <c r="JQ34" s="68">
        <f>IF(JO34&gt;0,JP34-$V34,0)</f>
        <v/>
      </c>
      <c r="JR34" s="68">
        <f>IF(JO34&gt;0,(JO34-JR$10)/JR$10,0)</f>
        <v/>
      </c>
      <c r="JS34" s="14" t="n"/>
      <c r="JT34" s="15">
        <f>IF(JO34&gt;0,(JO34-JO$10)/JO$10,0)</f>
        <v/>
      </c>
      <c r="JV34" s="122" t="n">
        <v>1.79</v>
      </c>
      <c r="JW34" s="68">
        <f>IF(JV34&gt;0,((JV34-JV33)/JV33),0)</f>
        <v/>
      </c>
      <c r="JX34" s="68">
        <f>IF(JV34&gt;0,JW34-$V34,0)</f>
        <v/>
      </c>
      <c r="JY34" s="68">
        <f>IF(JV34&gt;0,(JV34-JY$10)/JY$10,0)</f>
        <v/>
      </c>
      <c r="JZ34" s="14" t="n"/>
      <c r="KA34" s="15">
        <f>IF(JV34&gt;0,(JV34-JV$10)/JV$10,0)</f>
        <v/>
      </c>
      <c r="KC34" s="122" t="n">
        <v>21</v>
      </c>
      <c r="KD34" s="68">
        <f>IF(KC34&gt;0,((KC34-KC33)/KC33),0)</f>
        <v/>
      </c>
      <c r="KE34" s="68">
        <f>IF(KC34&gt;0,KD34-$V34,0)</f>
        <v/>
      </c>
      <c r="KF34" s="68">
        <f>IF(KC34&gt;0,(KC34-KF$10)/KF$10,0)</f>
        <v/>
      </c>
      <c r="KG34" s="14" t="n"/>
      <c r="KH34" s="15">
        <f>IF(KC34&gt;0,(KC34-KC$10)/KC$10,0)</f>
        <v/>
      </c>
      <c r="KI34" s="18" t="n"/>
      <c r="KJ34" s="122" t="n">
        <v>79.64</v>
      </c>
      <c r="KK34" s="68">
        <f>IF(KJ34&gt;0,((KJ34-KJ33)/KJ33),0)</f>
        <v/>
      </c>
      <c r="KL34" s="68">
        <f>IF(KJ34&gt;0,KK34-$V34,0)</f>
        <v/>
      </c>
      <c r="KM34" s="68">
        <f>IF(KJ34&gt;0,(KJ34-KM$10)/KM$10,0)</f>
        <v/>
      </c>
      <c r="KN34" s="14" t="n"/>
      <c r="KO34" s="15">
        <f>IF(KJ34&gt;0,(KJ34-KJ$10)/KJ$10,0)</f>
        <v/>
      </c>
      <c r="KQ34" s="122" t="n">
        <v>1.35</v>
      </c>
      <c r="KR34" s="68">
        <f>IF(KQ34&gt;0,((KQ34-KQ33)/KQ33),0)</f>
        <v/>
      </c>
      <c r="KS34" s="68">
        <f>IF(KQ34&gt;0,KR34-$V34,0)</f>
        <v/>
      </c>
      <c r="KT34" s="68">
        <f>IF(KQ34&gt;0,(KQ34-KT$10)/KT$10,0)</f>
        <v/>
      </c>
      <c r="KU34" s="14" t="n"/>
      <c r="KV34" s="15">
        <f>IF(KQ34&gt;0,(KQ34-KQ$10)/KQ$10,0)</f>
        <v/>
      </c>
      <c r="KW34" s="18" t="n"/>
      <c r="KX34" s="122" t="n">
        <v>25.99</v>
      </c>
      <c r="KY34" s="68">
        <f>IF(KX34&gt;0,((KX34-KX33)/KX33),0)</f>
        <v/>
      </c>
      <c r="KZ34" s="68">
        <f>IF(KX34&gt;0,KY34-$V34,0)</f>
        <v/>
      </c>
      <c r="LA34" s="68">
        <f>IF(KX34&gt;0,(KX34-LA$10)/LA$10,0)</f>
        <v/>
      </c>
      <c r="LB34" s="14" t="n"/>
      <c r="LC34" s="15">
        <f>IF(KX34&gt;0,(KX34-KX$10)/KX$10,0)</f>
        <v/>
      </c>
      <c r="LD34" s="18" t="n"/>
      <c r="LE34" s="122" t="n">
        <v>51.43</v>
      </c>
      <c r="LF34" s="68">
        <f>IF(LE34&gt;0,((LE34-LE33)/LE33),0)</f>
        <v/>
      </c>
      <c r="LG34" s="68">
        <f>IF(LE34&gt;0,LF34-$V34,0)</f>
        <v/>
      </c>
      <c r="LH34" s="68">
        <f>IF(LE34&gt;0,(LE34-LH$10)/LH$10,0)</f>
        <v/>
      </c>
      <c r="LI34" s="14" t="n"/>
      <c r="LJ34" s="15">
        <f>IF(LE34&gt;0,(LE34-LE$10)/LE$10,0)</f>
        <v/>
      </c>
      <c r="LL34" s="122" t="n">
        <v>98.95999999999999</v>
      </c>
      <c r="LM34" s="68">
        <f>IF(LL34&gt;0,((LL34-LL33)/LL33),0)</f>
        <v/>
      </c>
      <c r="LN34" s="68">
        <f>IF(LL34&gt;0,LM34-$V34,0)</f>
        <v/>
      </c>
      <c r="LO34" s="68">
        <f>IF(LL34&gt;0,(LL34-LO$10)/LO$10,0)</f>
        <v/>
      </c>
      <c r="LP34" s="14" t="n"/>
      <c r="LQ34" s="15">
        <f>IF(LL34&gt;0,(LL34-LL$10)/LL$10,0)</f>
        <v/>
      </c>
      <c r="LS34" s="122" t="n">
        <v>11.88</v>
      </c>
      <c r="LT34" s="68">
        <f>IF(LS34&gt;0,((LS34-LS33)/LS33),0)</f>
        <v/>
      </c>
      <c r="LU34" s="68">
        <f>IF(LS34&gt;0,LT34-$V34,0)</f>
        <v/>
      </c>
      <c r="LV34" s="68" t="n"/>
      <c r="LW34" s="14" t="n"/>
      <c r="LX34" s="15">
        <f>IF(LS34&gt;0,(LS34-LS$10)/LS$10,0)</f>
        <v/>
      </c>
      <c r="LZ34" s="122" t="n">
        <v>13.19</v>
      </c>
      <c r="MA34" s="68">
        <f>IF(LZ34&gt;0,((LZ34-LZ33)/LZ33),0)</f>
        <v/>
      </c>
      <c r="MB34" s="68">
        <f>IF(LZ34&gt;0,MA34-$V34,0)</f>
        <v/>
      </c>
      <c r="MC34" s="68">
        <f>IF(LZ34&gt;0,(LZ34-MC$10)/MC$10,0)</f>
        <v/>
      </c>
      <c r="MD34" s="14" t="n"/>
      <c r="ME34" s="15">
        <f>IF(LZ34&gt;0,(LZ34-LZ$10)/LZ$10,0)</f>
        <v/>
      </c>
      <c r="MG34" s="122" t="n">
        <v>47.76</v>
      </c>
      <c r="MH34" s="68">
        <f>IF(MG34&gt;0,((MG34-MG33)/MG33),0)</f>
        <v/>
      </c>
      <c r="MI34" s="68">
        <f>IF(MG34&gt;0,MH34-$V34,0)</f>
        <v/>
      </c>
      <c r="MJ34" s="68">
        <f>IF(MG34&gt;0,(MG34-MJ$10)/MJ$10,0)</f>
        <v/>
      </c>
      <c r="MK34" s="14" t="n"/>
      <c r="ML34" s="15">
        <f>IF(MG34&gt;0,(MG34-MG$10)/MG$10,0)</f>
        <v/>
      </c>
      <c r="MN34" s="122" t="n">
        <v>112.8</v>
      </c>
      <c r="MO34" s="68">
        <f>IF(MN34&gt;0,((MN34-MN33)/MN33),0)</f>
        <v/>
      </c>
      <c r="MP34" s="68">
        <f>IF(MN34&gt;0,MO34-$V34,0)</f>
        <v/>
      </c>
      <c r="MQ34" s="68">
        <f>IF(MN34&gt;0,(MN34-MQ$10)/MQ$10,0)</f>
        <v/>
      </c>
      <c r="MR34" s="14" t="n"/>
      <c r="MS34" s="15">
        <f>IF(MN34&gt;0,(MN34-MN$10)/MN$10,0)</f>
        <v/>
      </c>
      <c r="MU34" s="122" t="n">
        <v>12.15</v>
      </c>
      <c r="MV34" s="68">
        <f>IF(MU34&gt;0,((MU34-MU33)/MU33),0)</f>
        <v/>
      </c>
      <c r="MW34" s="68">
        <f>IF(MU34&gt;0,MV34-$V34,0)</f>
        <v/>
      </c>
      <c r="MX34" s="68">
        <f>IF(MU34&gt;0,(MU34-MX$10)/MX$10,0)</f>
        <v/>
      </c>
      <c r="MY34" s="14" t="n"/>
      <c r="MZ34" s="15">
        <f>IF(MU34&gt;0,(MU34-MU$10)/MU$10,0)</f>
        <v/>
      </c>
      <c r="NB34" s="122" t="n">
        <v>206.06</v>
      </c>
      <c r="NC34" s="68">
        <f>IF(NB34&gt;0,((NB34-NB33)/NB33),0)</f>
        <v/>
      </c>
      <c r="ND34" s="68">
        <f>IF(NB34&gt;0,NC34-$V34,0)</f>
        <v/>
      </c>
      <c r="NE34" s="68">
        <f>IF(NB34&gt;0,(NB34-NE$10)/NE$10,0)</f>
        <v/>
      </c>
      <c r="NF34" s="14" t="n"/>
      <c r="NG34" s="15">
        <f>IF(NB34&gt;0,(NB34-NB$10)/NB$10,0)</f>
        <v/>
      </c>
      <c r="NI34" s="122" t="n">
        <v>6</v>
      </c>
      <c r="NJ34" s="68">
        <f>IF(NI34&gt;0,((NI34-NI33)/NI33),0)</f>
        <v/>
      </c>
      <c r="NK34" s="68">
        <f>IF(NI34&gt;0,NJ34-$V34,0)</f>
        <v/>
      </c>
      <c r="NL34" s="68">
        <f>IF(NI34&gt;0,(NI34-NL$10)/NL$10,0)</f>
        <v/>
      </c>
      <c r="NM34" s="14" t="n"/>
      <c r="NN34" s="15">
        <f>IF(NI34&gt;0,(NI34-NI$10)/NI$10,0)</f>
        <v/>
      </c>
      <c r="NP34" s="122" t="n">
        <v>374.83</v>
      </c>
      <c r="NQ34" s="68">
        <f>IF(NP34&gt;0,((NP34-NP33)/NP33),0)</f>
        <v/>
      </c>
      <c r="NR34" s="68">
        <f>IF(NP34&gt;0,NQ34-$V34,0)</f>
        <v/>
      </c>
      <c r="NS34" s="68">
        <f>IF(NP34&gt;0,(NP34-NS$10)/NS$10,0)</f>
        <v/>
      </c>
      <c r="NT34" s="14" t="n"/>
      <c r="NU34" s="15">
        <f>IF(NP34&gt;0,(NP34-NP$10)/NP$10,0)</f>
        <v/>
      </c>
      <c r="NW34" s="122" t="n">
        <v>191.6</v>
      </c>
      <c r="NX34" s="68">
        <f>IF(NW34&gt;0,((NW34-NW33)/NW33),0)</f>
        <v/>
      </c>
      <c r="NY34" s="68">
        <f>IF(NW34&gt;0,NX34-$V34,0)</f>
        <v/>
      </c>
      <c r="NZ34" s="68">
        <f>IF(NW34&gt;0,(NW34-NZ$10)/NZ$10,0)</f>
        <v/>
      </c>
      <c r="OA34" s="14" t="n"/>
      <c r="OB34" s="15">
        <f>IF(NW34&gt;0,(NW34-NW$10)/NW$10,0)</f>
        <v/>
      </c>
      <c r="OD34" s="122" t="n">
        <v>1.53</v>
      </c>
      <c r="OE34" s="68">
        <f>IF(OD34&gt;0,((OD34-OD33)/OD33),0)</f>
        <v/>
      </c>
      <c r="OF34" s="68">
        <f>IF(OD34&gt;0,OE34-$V34,0)</f>
        <v/>
      </c>
      <c r="OG34" s="68">
        <f>IF(OD34&gt;0,(OD34-OG$10)/OG$10,0)</f>
        <v/>
      </c>
      <c r="OH34" s="14" t="n"/>
      <c r="OI34" s="15">
        <f>IF(OD34&gt;0,(OD34-OD$10)/OD$10,0)</f>
        <v/>
      </c>
      <c r="OK34" s="122" t="n">
        <v>81.81</v>
      </c>
      <c r="OL34" s="68">
        <f>IF(OK34&gt;0,((OK34-OK33)/OK33),0)</f>
        <v/>
      </c>
      <c r="OM34" s="68">
        <f>IF(OK34&gt;0,OL34-$V34,0)</f>
        <v/>
      </c>
      <c r="ON34" s="68">
        <f>IF(OK34&gt;0,(OK34-ON$10)/ON$10,0)</f>
        <v/>
      </c>
      <c r="OO34" s="14" t="n"/>
      <c r="OP34" s="15">
        <f>IF(OK34&gt;0,(OK34-OK$10)/OK$10,0)</f>
        <v/>
      </c>
      <c r="OR34" s="122" t="n">
        <v>1.82</v>
      </c>
      <c r="OS34" s="68">
        <f>IF(OR34&gt;0,((OR34-OR33)/OR33),0)</f>
        <v/>
      </c>
      <c r="OT34" s="68">
        <f>IF(OR34&gt;0,OS34-$V34,0)</f>
        <v/>
      </c>
      <c r="OU34" s="68">
        <f>IF(OR34&gt;0,(OR34-OU$10)/OU$10,0)</f>
        <v/>
      </c>
      <c r="OV34" s="14" t="n"/>
      <c r="OW34" s="15">
        <f>IF(OR34&gt;0,(OR34-OR$10)/OR$10,0)</f>
        <v/>
      </c>
      <c r="OY34" s="122" t="n">
        <v>127.48</v>
      </c>
      <c r="OZ34" s="68">
        <f>IF(OY34&gt;0,((OY34-OY33)/OY33),0)</f>
        <v/>
      </c>
      <c r="PA34" s="68">
        <f>IF(OY34&gt;0,OZ34-$V34,0)</f>
        <v/>
      </c>
      <c r="PB34" s="68">
        <f>IF(OY34&gt;0,(OY34-PB$10)/PB$10,0)</f>
        <v/>
      </c>
      <c r="PC34" s="14" t="n"/>
      <c r="PD34" s="15">
        <f>IF(OY34&gt;0,(OY34-OY$10)/OY$10,0)</f>
        <v/>
      </c>
      <c r="PE34" s="18" t="n"/>
      <c r="PF34" s="122" t="n">
        <v>205.53</v>
      </c>
      <c r="PG34" s="68">
        <f>IF(PF34&gt;0,((PF34-PF33)/PF33),0)</f>
        <v/>
      </c>
      <c r="PH34" s="68">
        <f>IF(PF34&gt;0,PG34-$V34,0)</f>
        <v/>
      </c>
      <c r="PI34" s="68">
        <f>IF(PF34&gt;0,(PF34-PI$10)/PI$10,0)</f>
        <v/>
      </c>
      <c r="PJ34" s="14" t="n"/>
      <c r="PK34" s="15">
        <f>IF(PF34&gt;0,(PF34-PF$10)/PF$10,0)</f>
        <v/>
      </c>
      <c r="PM34" s="122" t="n"/>
      <c r="PN34" s="68">
        <f>IF(PM34&gt;0,((PM34-PM33)/PM33),0)</f>
        <v/>
      </c>
      <c r="PO34" s="68">
        <f>PN34-$V34</f>
        <v/>
      </c>
      <c r="PP34" s="68">
        <f>IF(PM34&gt;0,(PM34-PP$10)/PP$10,0)</f>
        <v/>
      </c>
      <c r="PQ34" s="14" t="n"/>
      <c r="PR34" s="15">
        <f>IF(PM34&gt;0,(PM34-PM$10)/PM$10,0)</f>
        <v/>
      </c>
      <c r="PT34" s="122" t="n">
        <v>5.07</v>
      </c>
      <c r="PU34" s="68">
        <f>IF(PT34&gt;0,((PT34-PT33)/PT33),0)</f>
        <v/>
      </c>
      <c r="PV34" s="68">
        <f>IF(PT34&gt;0,PU34-$V34,0)</f>
        <v/>
      </c>
      <c r="PW34" s="68">
        <f>IF(PT34&gt;0,(PT34-PW$10)/PW$10,0)</f>
        <v/>
      </c>
      <c r="PX34" s="14" t="n"/>
      <c r="PY34" s="15">
        <f>IF(PT34&gt;0,(PT34-PT$10)/PT$10,0)</f>
        <v/>
      </c>
      <c r="QA34" s="122" t="n">
        <v>210.13</v>
      </c>
      <c r="QB34" s="68">
        <f>IF(QA34&gt;0,((QA34-QA33)/QA33),0)</f>
        <v/>
      </c>
      <c r="QC34" s="68">
        <f>IF(QA34&gt;0,QB34-$V34,0)</f>
        <v/>
      </c>
      <c r="QD34" s="68">
        <f>IF(QA34&gt;0,(QA34-QD$10)/QD$10,0)</f>
        <v/>
      </c>
      <c r="QE34" s="14" t="n"/>
      <c r="QF34" s="15">
        <f>IF(QA34&gt;0,(QA34-QA$10)/QA$10,0)</f>
        <v/>
      </c>
      <c r="QH34" s="122" t="n">
        <v>1.265</v>
      </c>
      <c r="QI34" s="68">
        <f>IF(QH34&gt;0,((QH34-QH33)/QH33),0)</f>
        <v/>
      </c>
      <c r="QJ34" s="68">
        <f>IF(QH34&gt;0,QI34-$V34,0)</f>
        <v/>
      </c>
      <c r="QK34" s="68">
        <f>IF(QH34&gt;0,(QH34-QK$10)/QK$10,0)</f>
        <v/>
      </c>
      <c r="QL34" s="14" t="n"/>
      <c r="QM34" s="15">
        <f>IF(QH34&gt;0,(QH34-QH$10)/QH$10,0)</f>
        <v/>
      </c>
      <c r="QO34" s="122" t="n">
        <v>12.27</v>
      </c>
      <c r="QP34" s="68">
        <f>IF(QO34&gt;0,((QO34-QO33)/QO33),0)</f>
        <v/>
      </c>
      <c r="QQ34" s="68">
        <f>IF(QO34&gt;0,QP34-$V34,0)</f>
        <v/>
      </c>
      <c r="QR34" s="68">
        <f>IF(QO34&gt;0,(QO34-QR$10)/QR$10,0)</f>
        <v/>
      </c>
      <c r="QS34" s="14" t="n"/>
      <c r="QT34" s="15">
        <f>IF(QO34&gt;0,(QO34-QO$10)/QO$10,0)</f>
        <v/>
      </c>
      <c r="QV34" s="122" t="n">
        <v>1.99</v>
      </c>
      <c r="QW34" s="68">
        <f>IF(QV34&gt;0,((QV34-QV33)/QV33),0)</f>
        <v/>
      </c>
      <c r="QX34" s="68">
        <f>IF(QV34&gt;0,QW34-$V34,0)</f>
        <v/>
      </c>
      <c r="QY34" s="68">
        <f>IF(QV34&gt;0,(QV34-QY$10)/QY$10,0)</f>
        <v/>
      </c>
      <c r="QZ34" s="14" t="n"/>
      <c r="RA34" s="15">
        <f>IF(QV34&gt;0,(QV34-QV$10)/QV$10,0)</f>
        <v/>
      </c>
      <c r="RC34" s="122" t="n">
        <v>26.72</v>
      </c>
      <c r="RD34" s="68">
        <f>IF(RC34&gt;0,((RC34-RC33)/RC33),0)</f>
        <v/>
      </c>
      <c r="RE34" s="68">
        <f>IF(RC34&gt;0,RD34-$V34,0)</f>
        <v/>
      </c>
      <c r="RF34" s="68">
        <f>IF(RC34&gt;0,(RC34-RF$10)/RF$10,0)</f>
        <v/>
      </c>
      <c r="RG34" s="14" t="n"/>
      <c r="RH34" s="15">
        <f>IF(RC34&gt;0,(RC34-RC$10)/RC$10,0)</f>
        <v/>
      </c>
      <c r="RJ34" s="122" t="n">
        <v>209.68</v>
      </c>
      <c r="RK34" s="68">
        <f>IF(RJ34&gt;0,((RJ34-RJ33)/RJ33),0)</f>
        <v/>
      </c>
      <c r="RL34" s="68">
        <f>RK34-$V34</f>
        <v/>
      </c>
      <c r="RM34" s="68">
        <f>IF(RJ34&gt;0,(RJ34-RM$10)/RM$10,0)</f>
        <v/>
      </c>
      <c r="RN34" s="14" t="n"/>
      <c r="RO34" s="15">
        <f>IF(RJ34&gt;0,(RJ34-RJ$10)/RJ$10,0)</f>
        <v/>
      </c>
      <c r="RQ34" s="122" t="n">
        <v>16.27</v>
      </c>
      <c r="RR34" s="68">
        <f>IF(RQ34&gt;0,((RQ34-RQ33)/RQ33),0)</f>
        <v/>
      </c>
      <c r="RS34" s="68">
        <f>RR34-$V34</f>
        <v/>
      </c>
      <c r="RT34" s="68">
        <f>IF(RQ34&gt;0,(RQ34-RT$10)/RT$10,0)</f>
        <v/>
      </c>
      <c r="RU34" s="14" t="n"/>
      <c r="RV34" s="15">
        <f>IF(RQ34&gt;0,(RQ34-RQ$10)/RQ$10,0)</f>
        <v/>
      </c>
      <c r="RX34" s="122" t="n">
        <v>111.28</v>
      </c>
      <c r="RY34" s="68">
        <f>IF(RX34&gt;0,((RX34-RX33)/RX33),0)</f>
        <v/>
      </c>
      <c r="RZ34" s="68">
        <f>RY34-$V34</f>
        <v/>
      </c>
      <c r="SA34" s="68">
        <f>IF(RX34&gt;0,(RX34-SA$10)/SA$10,0)</f>
        <v/>
      </c>
      <c r="SB34" s="14" t="n"/>
      <c r="SC34" s="15">
        <f>IF(RX34&gt;0,(RX34-RX$10)/RX$10,0)</f>
        <v/>
      </c>
      <c r="SE34" s="122" t="n">
        <v>13.29</v>
      </c>
      <c r="SF34" s="68">
        <f>IF(SE34&gt;0,((SE34-SE33)/SE33),0)</f>
        <v/>
      </c>
      <c r="SG34" s="68">
        <f>SF34-$V34</f>
        <v/>
      </c>
      <c r="SH34" s="68">
        <f>IF(SE34&gt;0,(SE34-SH$10)/SH$10,0)</f>
        <v/>
      </c>
      <c r="SI34" s="14" t="n"/>
      <c r="SJ34" s="15">
        <f>IF(SE34&gt;0,(SE34-SE$10)/SE$10,0)</f>
        <v/>
      </c>
      <c r="SL34" s="122" t="n">
        <v>0.62</v>
      </c>
      <c r="SM34" s="68">
        <f>IF(SL34&gt;0,((SL34-SL33)/SL33),0)</f>
        <v/>
      </c>
      <c r="SN34" s="68">
        <f>SM34-$V34</f>
        <v/>
      </c>
      <c r="SO34" s="68">
        <f>IF(SL34&gt;0,(SL34-SO$10)/SO$10,0)</f>
        <v/>
      </c>
      <c r="SP34" s="14" t="n"/>
      <c r="SQ34" s="15">
        <f>IF(SL34&gt;0,(SL34-SL$10)/SL$10,0)</f>
        <v/>
      </c>
      <c r="SS34" s="122" t="n">
        <v>5.99</v>
      </c>
      <c r="ST34" s="68">
        <f>IF(SS34&gt;0,((SS34-SS33)/SS33),0)</f>
        <v/>
      </c>
      <c r="SU34" s="68">
        <f>ST34-$V34</f>
        <v/>
      </c>
      <c r="SV34" s="68">
        <f>IF(SS34&gt;0,(SS34-SV$10)/SV$10,0)</f>
        <v/>
      </c>
      <c r="SW34" s="14" t="n"/>
      <c r="SX34" s="15">
        <f>IF(SS34&gt;0,(SS34-SS$10)/SS$10,0)</f>
        <v/>
      </c>
      <c r="SZ34" s="122" t="n">
        <v>24.11</v>
      </c>
      <c r="TA34" s="68">
        <f>IF(SZ34&gt;0,((SZ34-SZ33)/SZ33),0)</f>
        <v/>
      </c>
      <c r="TB34" s="68">
        <f>TA34-$V34</f>
        <v/>
      </c>
      <c r="TC34" s="68">
        <f>IF(SZ34&gt;0,(SZ34-TC$10)/TC$10,0)</f>
        <v/>
      </c>
      <c r="TD34" s="14" t="n"/>
      <c r="TE34" s="15">
        <f>IF(SZ34&gt;0,(SZ34-SZ$10)/SZ$10,0)</f>
        <v/>
      </c>
      <c r="TG34" s="122" t="n">
        <v>0.1901</v>
      </c>
      <c r="TH34" s="68">
        <f>IF(TG34&gt;0,((TG34-TG33)/TG33),0)</f>
        <v/>
      </c>
      <c r="TI34" s="68">
        <f>TH34-$V34</f>
        <v/>
      </c>
      <c r="TJ34" s="68">
        <f>IF(TG34&gt;0,(TG34-TJ$10)/TJ$10,0)</f>
        <v/>
      </c>
      <c r="TK34" s="14" t="n"/>
      <c r="TL34" s="15">
        <f>IF(TG34&gt;0,(TG34-TG$10)/TG$10,0)</f>
        <v/>
      </c>
      <c r="TN34" s="122" t="n">
        <v>42.05</v>
      </c>
      <c r="TO34" s="68">
        <f>IF(TN34&gt;0,((TN34-TN33)/TN33),0)</f>
        <v/>
      </c>
      <c r="TP34" s="68">
        <f>TO34-$V34</f>
        <v/>
      </c>
      <c r="TQ34" s="68">
        <f>IF(TN34&gt;0,(TN34-TQ$10)/TQ$10,0)</f>
        <v/>
      </c>
      <c r="TR34" s="14" t="n"/>
      <c r="TS34" s="15">
        <f>IF(TN34&gt;0,(TN34-TN$10)/TN$10,0)</f>
        <v/>
      </c>
      <c r="TU34" s="122" t="n">
        <v>2.22</v>
      </c>
      <c r="TV34" s="68">
        <f>IF(TU34&gt;0,((TU34-TU33)/TU33),0)</f>
        <v/>
      </c>
      <c r="TW34" s="68">
        <f>TV34-$V34</f>
        <v/>
      </c>
      <c r="TX34" s="68">
        <f>IF(TU34&gt;0,(TU34-TX$10)/TX$10,0)</f>
        <v/>
      </c>
      <c r="TY34" s="14" t="n"/>
      <c r="TZ34" s="15">
        <f>IF(TU34&gt;0,(TU34-TU$10)/TU$10,0)</f>
        <v/>
      </c>
      <c r="UB34" s="122" t="n"/>
      <c r="UC34" s="68">
        <f>IF(UB34&gt;0,((UB34-UB33)/UB33),0)</f>
        <v/>
      </c>
      <c r="UD34" s="68">
        <f>UC34-$V34</f>
        <v/>
      </c>
      <c r="UE34" s="68">
        <f>IF(UB34&gt;0,(UB34-UE$10)/UE$10,0)</f>
        <v/>
      </c>
      <c r="UF34" s="14" t="n"/>
      <c r="UG34" s="15">
        <f>IF(UB34&gt;0,(UB34-UB$10)/UB$10,0)</f>
        <v/>
      </c>
      <c r="UI34" s="122" t="n"/>
      <c r="UJ34" s="68">
        <f>IF(UI34&gt;0,((UI34-UI33)/UI33),0)</f>
        <v/>
      </c>
      <c r="UK34" s="68">
        <f>UJ34-$V34</f>
        <v/>
      </c>
      <c r="UL34" s="68">
        <f>IF(UI34&gt;0,(UI34-UL$10)/UL$10,0)</f>
        <v/>
      </c>
      <c r="UM34" s="14" t="n"/>
      <c r="UN34" s="15">
        <f>IF(UI34&gt;0,(UI34-UI$10)/UI$10,0)</f>
        <v/>
      </c>
      <c r="UP34" s="122" t="n"/>
      <c r="UQ34" s="68">
        <f>IF(UP34&gt;0,((UP34-UP33)/UP33),0)</f>
        <v/>
      </c>
      <c r="UR34" s="68">
        <f>UQ34-$V34</f>
        <v/>
      </c>
      <c r="US34" s="68">
        <f>IF(UP34&gt;0,(UP34-US$10)/US$10,0)</f>
        <v/>
      </c>
      <c r="UT34" s="14" t="n"/>
      <c r="UU34" s="15">
        <f>IF(UP34&gt;0,(UP34-UP$10)/UP$10,0)</f>
        <v/>
      </c>
      <c r="UW34" s="122" t="n"/>
      <c r="UX34" s="68">
        <f>IF(UW34&gt;0,((UW34-UW33)/UW33),0)</f>
        <v/>
      </c>
      <c r="UY34" s="68">
        <f>UX34-$V34</f>
        <v/>
      </c>
      <c r="UZ34" s="68">
        <f>IF(UW34&gt;0,(UW34-UZ$10)/UZ$10,0)</f>
        <v/>
      </c>
      <c r="VA34" s="14" t="n"/>
      <c r="VB34" s="15">
        <f>IF(UW34&gt;0,(UW34-UW$10)/UW$10,0)</f>
        <v/>
      </c>
      <c r="VD34" s="122" t="n"/>
      <c r="VE34" s="68">
        <f>IF(VD34&gt;0,((VD34-VD33)/VD33),0)</f>
        <v/>
      </c>
      <c r="VF34" s="68">
        <f>VE34-$V34</f>
        <v/>
      </c>
      <c r="VG34" s="68">
        <f>IF(VD34&gt;0,(VD34-VG$10)/VG$10,0)</f>
        <v/>
      </c>
      <c r="VH34" s="14" t="n"/>
      <c r="VI34" s="15">
        <f>IF(VD34&gt;0,(VD34-VD$10)/VD$10,0)</f>
        <v/>
      </c>
      <c r="VM34" s="21">
        <f>IF($C34&gt;0,(($IK$5*IG34)+($GT$5*GP34)+($JM$5*JI34)+($JF$5*JB34)+($IY$5*IU34)+($IR$5*IN34)+($ID$5*HZ34)+($HW$5*HS34)+($HP$5*HL34)+($HI$5*HE34)+($GF$5*GB34)+($FY$5*FU34)+($FR$5*FN34)+($FK$5*FG34)+($FD$5*EZ34)+($EW$5*ES34)+($EP$5*EL34)+($EI$5*EE34)+($EB$5*DX34)+($DU$5*DQ34)+($DN$5*DJ34)+($DG$5*DC34)+($CZ$5*CV34)+($CS$5*CO34)+($CL$5*CH34)+($CE$5*CA34)+($BX$5*BT34)+($BQ$5*BM34)+($BJ$5*BF34)+($BC$5*AY34)+($AV$5*AR34)+($AO$5*AK34)+($AH$5*AD34)+($JT$5*JP34)+($KA$5*JW34)+($KO$5*KK34)+($PR$5*PN34)+($GM$5*GI34)+($HA$5*GW34)+($KV$5*KR34)+($KH$5*KD34)+($LC$5*KY34)+($MS$5*MO34)+($ML$5*MH34)+($ME$5*MA34)+($LX$5*LT34)+($LQ$5*LM34)+($LJ$5*LF34)+(MV34*$MZ$5)+(NC34*$NG$5)+(NJ34*$NN$5)+($OI$5*OE34)+($NU$5*NQ34)+($OB$5*NX34)+($PK$5*PG34)+($OP$5*OL34)+($OW$5*OS34)+($PD$5*OZ34)+(PU34*$PY$5)+(QB34*$QF$5)+(QI34*$QM$5)+(QP34*$QT$5)+(QW34*$RA$5)+(RD34*$RH$5)+(RK34*$RO$5)+(RR34*$RV$5)+(RY34*$SC$5)+(SF34*$SJ$5)+(SM34*$SQ$5)+(ST34*$SX$5)+(TA34*$TE$5))+(TH34*$TL$5)+(TO34*$TS$5))/$VM$5</f>
        <v/>
      </c>
      <c r="VN34" s="538" t="n"/>
      <c r="VO34" s="21">
        <f>IF($C34&gt;0,(($IK$5*II34)+($GT$5*GR34)+($JM$5*JK34)+($JF$5*JD34)+($IY$5*IW34)+($IR$5*IP34)+($ID$5*IB34)+($HW$5*HU34)+($HP$5*HN34)+($HI$5*HG34)+($GF$5*GD34)+($FY$5*FW34)+($FR$5*FP34)+($FK$5*FI34)+($FD$5*FB34)+($EW$5*EU34)+($EP$5*EN34)+($EI$5*EG34)+($EB$5*DZ34)+($DU$5*DS34)+($DN$5*DL34)+($DG$5*DE34)+($CZ$5*CX34)+($CS$5*CQ34)+($CL$5*CJ34)+($CE$5*CC34)+($BX$5*BV34)+($BQ$5*BO34)+($BJ$5*BH34)+($BC$5*BA34)+($AV$5*AT34)+($AO$5*AM34)+($AH$5*AF34)+($KO$5*KM34)+($KH$5*KF34)+($KA$5*JY34)+($JT$5*JR34)+($PR$5*PP34)+($GM$5*GK34)+($HA$5*GY34)+($KV$5*KT34)+($LC$5*LA34)+($MS$5*MQ34)+($ML$5*MJ34)+($ME$5*MC34)+($LX$5*LV34)+($LQ$5*LO34)+($LJ$5*LH34)+(MX34*$MZ$5)+(NE34*$NG$5)+(NL34*$NN$5)+($OI$5*OG34)+($NU$5*NS34)+($OB$5*NZ34)+($PD$5*PB34)+($OW$5*OU34)+($OP$5*ON34)+($PK$5*PI34)+($PY$5*PW34)+($QF$5*QD34)+($QM$5*QK34)+($QT$5*QR34)+($RA$5*QY34)+($RH$5*RF34)+($RO$5*RM34)+(RT34*$RV$5)+(SA34*$SC$5)+(SH34*$SJ$5)+(SO34*$SQ$5)+(SV34*$SX$5)+(TC34*$TE$5)+(TJ34*$TL$5)+(TQ34*$TS$5))/$VM$5,0)</f>
        <v/>
      </c>
      <c r="VP34" s="14" t="n"/>
      <c r="VQ34" s="21">
        <f>IF($C34&gt;0,(($IK$5*IK34)+($GT$5*GT34)+($JM$5*JM34)+($JF$5*JF34)+($IY$5*IY34)+($IR$5*IR34)+($ID$5*ID34)+($HW$5*HW34)+($HP$5*HP34)+($HI$5*HI34)+($GF$5*GF34)+($FY$5*FY34)+($FR$5*FR34)+($FK$5*FK34)+($FD$5*FD34)+($EW$5*EW34)+($EP$5*EP34)+($EI$5*EI34)+($EB$5*EB34)+($DU$5*DU34)+($DN$5*DN34)+($DG$5*DG34)+($CZ$5*CZ34)+($CS$5*CS34)+($CL$5*CL34)+($CE$5*CE34)+($BX$5*BX34)+($BQ$5*BQ34)+($BJ$5*BJ34)+($BC$5*BC34)+($AV$5*AV34)+($AO$5*AO34)+($AH$5*AH34)+($KO$5*KO34)+($PR$5*PR34)+($GM$5*GM34)+($HA$5*HA34)+($KH$5*KH34)+($KA$5*KA34)+($JT$5*JT34)+($KV$5*KV34)+($LC$5*LC34)+($MS$5*MS34)+($ML$5*ML34)+($ME$5*ME34)+($LX$5*LX34)+($LQ$5*LQ34)+($LJ$5*LJ34)+($OI$5*OI34)+($NU$5*NU34)+($NN$5*NN34)+($NG$5*NG34)+($MZ$5*MZ34)+(OB34*$OB$5)+($PD$5*PD34)+($OW$5*OW34)+($OP$5*OP34)+($PK$5*PK34)+(PY34*$PY$5)+(QF34*$QF$5)+(QM34*$QM$5)+(QT34*$QT$5)+(RA34*$RA$5)+(RH34*$RH$5)+(RO34*$RO$5)+(RV34*$RV$5)+(SC34*$SC$5)+(SJ34*$SJ$5)+(SQ34*$SQ$5)+(SX34*$SX$5)+(TE34*$TE$5)+(TL34*$TL$5)+(TS34*$TS$5))/$VM$5,0)</f>
        <v/>
      </c>
    </row>
    <row r="35" ht="16" customHeight="1" s="545">
      <c r="A35" s="127" t="n">
        <v>45695</v>
      </c>
      <c r="B35" s="77">
        <f>A35</f>
        <v/>
      </c>
      <c r="C35" s="13" t="n">
        <v>44303.4</v>
      </c>
      <c r="D35" s="138">
        <f>IF(C35&gt;0,C35-C34,0)</f>
        <v/>
      </c>
      <c r="E35" s="68">
        <f>IF(C35&gt;0,D35/C34,0)</f>
        <v/>
      </c>
      <c r="F35" s="15">
        <f>IF(C35&gt;0,(C35-C$10)/C$10,0)</f>
        <v/>
      </c>
      <c r="G35" s="13" t="n">
        <v>6025.99</v>
      </c>
      <c r="H35" s="138">
        <f>IF(G35&gt;0,G35-G34,0)</f>
        <v/>
      </c>
      <c r="I35" s="68">
        <f>IF(G35&gt;0,H35/G34,0)</f>
        <v/>
      </c>
      <c r="J35" s="15">
        <f>IF(G35&gt;0,(G35-G$10)/G$10,0)</f>
        <v/>
      </c>
      <c r="K35" s="13" t="n">
        <v>19523.4</v>
      </c>
      <c r="L35" s="138">
        <f>IF(K35&gt;0,K35-K34,0)</f>
        <v/>
      </c>
      <c r="M35" s="68">
        <f>IF(K35&gt;0,L35/K34,0)</f>
        <v/>
      </c>
      <c r="N35" s="15">
        <f>IF(K35&gt;0,(K35-K$10)/K$10,0)</f>
        <v/>
      </c>
      <c r="O35" s="13" t="n">
        <v>2279.71</v>
      </c>
      <c r="P35" s="138">
        <f>IF(O35&gt;0,O35-O34,0)</f>
        <v/>
      </c>
      <c r="Q35" s="68">
        <f>IF(O35&gt;0,P35/O34,0)</f>
        <v/>
      </c>
      <c r="R35" s="15">
        <f>IF(O35&gt;0,(O35-O$10)/O$10,0)</f>
        <v/>
      </c>
      <c r="S35" s="18">
        <f>IF(O35&gt;0,(((O35*0.7)*Q35)+((K35*0.9)*M35)+((G35*0.65)*I35)+((C35*0.6)*E35))/(O35+K35+G35+C35),0)</f>
        <v/>
      </c>
      <c r="T35" s="121">
        <f>IF(O35&gt;0,(S35*200)+T34,0)</f>
        <v/>
      </c>
      <c r="U35" s="121">
        <f>T35</f>
        <v/>
      </c>
      <c r="V35" s="47">
        <f>IF(T35&gt;0,(T35-T34)/T34,0)</f>
        <v/>
      </c>
      <c r="W35" s="21">
        <f>IF(T35&gt;0,(T35-T$11)/T$11,0)</f>
        <v/>
      </c>
      <c r="X35" s="18">
        <f>IF(T35&gt;0,((Q35+M35+I35+E35)/4),0)</f>
        <v/>
      </c>
      <c r="Y35" s="123" t="n">
        <v>122752.19</v>
      </c>
      <c r="Z35" s="15" t="n">
        <v>2e-06</v>
      </c>
      <c r="AA35" s="21">
        <f>Z35-$V35</f>
        <v/>
      </c>
      <c r="AB35" s="548" t="n"/>
      <c r="AC35" s="122" t="n">
        <v>231.57</v>
      </c>
      <c r="AD35" s="68">
        <f>IF(AC35&gt;0,((AC35-AC34)/AC34),0)</f>
        <v/>
      </c>
      <c r="AE35" s="68">
        <f>IF(AC35&gt;0,AD35-$V35,0)</f>
        <v/>
      </c>
      <c r="AF35" s="68">
        <f>IF(AC35&gt;0,(AC35-AF$10)/AF$10,0)</f>
        <v/>
      </c>
      <c r="AG35" s="14" t="n"/>
      <c r="AH35" s="15">
        <f>IF(AC35&gt;0,(AC35-AC$10)/AC$10,0)</f>
        <v/>
      </c>
      <c r="AI35" s="548" t="n"/>
      <c r="AJ35" s="122" t="n">
        <v>22.24</v>
      </c>
      <c r="AK35" s="68">
        <f>IF(AJ35&gt;0,((AJ35-AJ34)/AJ34),0)</f>
        <v/>
      </c>
      <c r="AL35" s="68">
        <f>IF(AJ35&gt;0,AK35-$V35,0)</f>
        <v/>
      </c>
      <c r="AM35" s="68">
        <f>IF(AJ35&gt;0,(AJ35-AM$10)/AM$10,0)</f>
        <v/>
      </c>
      <c r="AN35" s="14" t="n"/>
      <c r="AO35" s="15">
        <f>IF(AJ35&gt;0,(AJ35-AJ$10)/AJ$10,0)</f>
        <v/>
      </c>
      <c r="AP35" s="548" t="n"/>
      <c r="AQ35" s="122" t="n">
        <v>21.84</v>
      </c>
      <c r="AR35" s="68">
        <f>IF(AQ35&gt;0,((AQ35-AQ34)/AQ34),0)</f>
        <v/>
      </c>
      <c r="AS35" s="68">
        <f>IF(AQ35&gt;0,AR35-$V35,0)</f>
        <v/>
      </c>
      <c r="AT35" s="68">
        <f>IF(AQ35&gt;0,(AQ35-AT$10)/AT$10,0)</f>
        <v/>
      </c>
      <c r="AU35" s="14" t="n"/>
      <c r="AV35" s="15">
        <f>IF(AQ35&gt;0,(AQ35-AQ$10)/AQ$10,0)</f>
        <v/>
      </c>
      <c r="AW35" s="548" t="n"/>
      <c r="AX35" s="122" t="n">
        <v>209.4</v>
      </c>
      <c r="AY35" s="68">
        <f>IF(AX35&gt;0,((AX35-AX34)/AX34),0)</f>
        <v/>
      </c>
      <c r="AZ35" s="68">
        <f>IF(AX35&gt;0,AY35-$V35,0)</f>
        <v/>
      </c>
      <c r="BA35" s="68">
        <f>IF(AX35&gt;0,(AX35-BA$10)/BA$10,0)</f>
        <v/>
      </c>
      <c r="BB35" s="14" t="n"/>
      <c r="BC35" s="15">
        <f>IF(AX35&gt;0,(AX35-AX$10)/AX$10,0)</f>
        <v/>
      </c>
      <c r="BD35" s="548" t="n"/>
      <c r="BE35" s="122" t="n">
        <v>76.97</v>
      </c>
      <c r="BF35" s="68">
        <f>IF(BE35&gt;0,((BE35-BE34)/BE34),0)</f>
        <v/>
      </c>
      <c r="BG35" s="68">
        <f>IF(BE35&gt;0,BF35-$V35,0)</f>
        <v/>
      </c>
      <c r="BH35" s="68" t="n"/>
      <c r="BI35" s="14" t="n"/>
      <c r="BJ35" s="15">
        <f>IF(BE35&gt;0,(BE35-BE$10)/BE$10,0)</f>
        <v/>
      </c>
      <c r="BK35" s="548" t="n"/>
      <c r="BL35" s="122" t="n">
        <v>72.45</v>
      </c>
      <c r="BM35" s="68">
        <f>IF(BL35&gt;0,((BL35-BL34)/BL34),0)</f>
        <v/>
      </c>
      <c r="BN35" s="68">
        <f>IF(BL35&gt;0,BM35-$V35,0)</f>
        <v/>
      </c>
      <c r="BO35" s="68">
        <f>IF(BL35&gt;0,(BL35-BO$10)/BO$10,0)</f>
        <v/>
      </c>
      <c r="BP35" s="14" t="n"/>
      <c r="BQ35" s="15">
        <f>IF(BL35&gt;0,(BL35-BL$10)/BL$10,0)</f>
        <v/>
      </c>
      <c r="BR35" s="548" t="n"/>
      <c r="BS35" s="122" t="n">
        <v>40.27</v>
      </c>
      <c r="BT35" s="68">
        <f>IF(BS35&gt;0,((BS35-BS34)/BS34),0)</f>
        <v/>
      </c>
      <c r="BU35" s="68">
        <f>IF(BS35&gt;0,BT35-$V35,0)</f>
        <v/>
      </c>
      <c r="BV35" s="68">
        <f>IF(BS35&gt;0,(BS35-BV$10)/BV$10,0)</f>
        <v/>
      </c>
      <c r="BW35" s="14" t="n"/>
      <c r="BX35" s="15">
        <f>IF(BS35&gt;0,(BS35-BS$10)/BS$10,0)</f>
        <v/>
      </c>
      <c r="BY35" s="548" t="n"/>
      <c r="BZ35" s="122" t="n"/>
      <c r="CA35" s="68">
        <f>IF(BZ35&gt;0,((BZ35-BZ34)/BZ34),0)</f>
        <v/>
      </c>
      <c r="CB35" s="68">
        <f>IF(BZ35&gt;0,CA35-$V35,0)</f>
        <v/>
      </c>
      <c r="CC35" s="68">
        <f>IF(BZ35&gt;0,(BZ35-CC$10)/CC$10,0)</f>
        <v/>
      </c>
      <c r="CD35" s="14" t="n"/>
      <c r="CE35" s="15">
        <f>IF(BZ35&gt;0,(BZ35-BZ$10)/BZ$10,0)</f>
        <v/>
      </c>
      <c r="CF35" s="548" t="n"/>
      <c r="CG35" s="122" t="n">
        <v>35.98</v>
      </c>
      <c r="CH35" s="68">
        <f>IF(CG35&gt;0,((CG35-CG34)/CG34),0)</f>
        <v/>
      </c>
      <c r="CI35" s="68">
        <f>IF(CG35&gt;0,CH35-$V35,0)</f>
        <v/>
      </c>
      <c r="CJ35" s="68">
        <f>IF(CG35&gt;0,(CG35-CJ$10)/CJ$10,0)</f>
        <v/>
      </c>
      <c r="CK35" s="14" t="n"/>
      <c r="CL35" s="15">
        <f>IF(CG35&gt;0,(CG35-CG$10)/CG$10,0)</f>
        <v/>
      </c>
      <c r="CM35" s="548" t="n"/>
      <c r="CN35" s="122" t="n">
        <v>34.72</v>
      </c>
      <c r="CO35" s="68">
        <f>IF(CN35&gt;0,((CN35-CN34)/CN34),0)</f>
        <v/>
      </c>
      <c r="CP35" s="68">
        <f>IF(CN35&gt;0,CO35-$V35,0)</f>
        <v/>
      </c>
      <c r="CQ35" s="68">
        <f>IF(CN35&gt;0,(CN35-CQ$10)/CQ$10,0)</f>
        <v/>
      </c>
      <c r="CR35" s="14" t="n"/>
      <c r="CS35" s="15">
        <f>IF(CN35&gt;0,(CN35-CN$10)/CN$10,0)</f>
        <v/>
      </c>
      <c r="CT35" s="548" t="n"/>
      <c r="CU35" s="122" t="n">
        <v>38.15</v>
      </c>
      <c r="CV35" s="68">
        <f>IF(CU35&gt;0,((CU35-CU34)/CU34),0)</f>
        <v/>
      </c>
      <c r="CW35" s="68">
        <f>IF(CU35&gt;0,CV35-$V35,0)</f>
        <v/>
      </c>
      <c r="CX35" s="68">
        <f>IF(CU35&gt;0,(CU35-CX$10)/CX$10,0)</f>
        <v/>
      </c>
      <c r="CY35" s="14" t="n"/>
      <c r="CZ35" s="15">
        <f>IF(CU35&gt;0,(CU35-CU$10)/CU$10,0)</f>
        <v/>
      </c>
      <c r="DA35" s="548" t="n"/>
      <c r="DB35" s="122" t="n">
        <v>20.96</v>
      </c>
      <c r="DC35" s="68">
        <f>IF(DB35&gt;0,((DB35-DB34)/DB34),0)</f>
        <v/>
      </c>
      <c r="DD35" s="68">
        <f>IF(DB35&gt;0,DC35-$V35,0)</f>
        <v/>
      </c>
      <c r="DE35" s="68">
        <f>IF(DB35&gt;0,(DB35-DE$10)/DE$10,0)</f>
        <v/>
      </c>
      <c r="DF35" s="14" t="n"/>
      <c r="DG35" s="15">
        <f>IF(DB35&gt;0,(DB35-DB$10)/DB$10,0)</f>
        <v/>
      </c>
      <c r="DH35" s="548" t="n"/>
      <c r="DI35" s="122" t="n">
        <v>44.43</v>
      </c>
      <c r="DJ35" s="68">
        <f>IF(DI35&gt;0,((DI35-DI34)/DI34),0)</f>
        <v/>
      </c>
      <c r="DK35" s="68">
        <f>IF(DI35&gt;0,DJ35-$V35,0)</f>
        <v/>
      </c>
      <c r="DL35" s="68">
        <f>IF(DI35&gt;0,(DI35-DL$10)/DL$10,0)</f>
        <v/>
      </c>
      <c r="DM35" s="14" t="n"/>
      <c r="DN35" s="15">
        <f>IF(DI35&gt;0,(DI35-DI$10)/DI$10,0)</f>
        <v/>
      </c>
      <c r="DO35" s="548" t="n"/>
      <c r="DP35" s="122" t="n">
        <v>39.04</v>
      </c>
      <c r="DQ35" s="68">
        <f>IF(DP35&gt;0,((DP35-DP34)/DP34),0)</f>
        <v/>
      </c>
      <c r="DR35" s="68">
        <f>IF(DP35&gt;0,DQ35-$V35,0)</f>
        <v/>
      </c>
      <c r="DS35" s="68" t="n"/>
      <c r="DT35" s="14" t="n"/>
      <c r="DU35" s="15">
        <f>IF(DP35&gt;0,(DP35-DP$10)/DP$10,0)</f>
        <v/>
      </c>
      <c r="DV35" s="18" t="n"/>
      <c r="DW35" s="122" t="n">
        <v>33.44</v>
      </c>
      <c r="DX35" s="68">
        <f>IF(DW35&gt;0,((DW35-DW34)/DW34),0)</f>
        <v/>
      </c>
      <c r="DY35" s="68">
        <f>IF(DW35&gt;0,DX35-$V35,0)</f>
        <v/>
      </c>
      <c r="DZ35" s="68">
        <f>IF(DW35&gt;0,(DW35-DZ$10)/DZ$10,0)</f>
        <v/>
      </c>
      <c r="EA35" s="14" t="n"/>
      <c r="EB35" s="15">
        <f>IF(DW35&gt;0,(DW35-DW$10)/DW$10,0)</f>
        <v/>
      </c>
      <c r="EC35" s="548" t="n"/>
      <c r="ED35" s="122" t="n">
        <v>36.39</v>
      </c>
      <c r="EE35" s="68">
        <f>IF(ED35&gt;0,((ED35-ED34)/ED34),0)</f>
        <v/>
      </c>
      <c r="EF35" s="68">
        <f>IF(ED35&gt;0,EE35-$V35,0)</f>
        <v/>
      </c>
      <c r="EG35" s="68">
        <f>IF(ED35&gt;0,(ED35-EG$10)/EG$10,0)</f>
        <v/>
      </c>
      <c r="EH35" s="14" t="n"/>
      <c r="EI35" s="15">
        <f>IF(ED35&gt;0,(ED35-ED$10)/ED$10,0)</f>
        <v/>
      </c>
      <c r="EJ35" s="548" t="n"/>
      <c r="EK35" s="122" t="n">
        <v>121.45</v>
      </c>
      <c r="EL35" s="68">
        <f>IF(EK35&gt;0,((EK35-EK34)/EK34),0)</f>
        <v/>
      </c>
      <c r="EM35" s="68">
        <f>IF(EK35&gt;0,EL35-$V35,0)</f>
        <v/>
      </c>
      <c r="EN35" s="68">
        <f>IF(EK35&gt;0,(EK35-EN$10)/EN$10,0)</f>
        <v/>
      </c>
      <c r="EO35" s="14" t="n"/>
      <c r="EP35" s="15">
        <f>IF(EK35&gt;0,(EK35-EK$10)/EK$10,0)</f>
        <v/>
      </c>
      <c r="ER35" s="122" t="n">
        <v>39.78</v>
      </c>
      <c r="ES35" s="68">
        <f>IF(ER35&gt;0,((ER35-ER34)/ER34),0)</f>
        <v/>
      </c>
      <c r="ET35" s="68">
        <f>IF(ER35&gt;0,ES35-$V35,0)</f>
        <v/>
      </c>
      <c r="EU35" s="68">
        <f>IF(ER35&gt;0,(ER35-EU$10)/EU$10,0)</f>
        <v/>
      </c>
      <c r="EV35" s="14" t="n"/>
      <c r="EW35" s="15">
        <f>IF(ER35&gt;0,(ER35-ER$10)/ER$10,0)</f>
        <v/>
      </c>
      <c r="EY35" s="122" t="n">
        <v>29.54</v>
      </c>
      <c r="EZ35" s="68">
        <f>IF(EY35&gt;0,((EY35-EY34)/EY34),0)</f>
        <v/>
      </c>
      <c r="FA35" s="68">
        <f>IF(EY35&gt;0,EZ35-$V35,0)</f>
        <v/>
      </c>
      <c r="FB35" s="68" t="n"/>
      <c r="FC35" s="14" t="n"/>
      <c r="FD35" s="15">
        <f>IF(EY35&gt;0,(EY35-EY$10)/EY$10,0)</f>
        <v/>
      </c>
      <c r="FF35" s="122" t="n">
        <v>58.7</v>
      </c>
      <c r="FG35" s="68">
        <f>IF(FF35&gt;0,((FF35-FF34)/FF34),0)</f>
        <v/>
      </c>
      <c r="FH35" s="68">
        <f>IF(FF35&gt;0,FG35-$V35,0)</f>
        <v/>
      </c>
      <c r="FI35" s="68">
        <f>IF(FF35&gt;0,(FF35-FI$10)/FI$10,0)</f>
        <v/>
      </c>
      <c r="FJ35" s="14" t="n"/>
      <c r="FK35" s="15">
        <f>IF(FF35&gt;0,(FF35-FF$10)/FF$10,0)</f>
        <v/>
      </c>
      <c r="FL35" s="548" t="n"/>
      <c r="FM35" s="122" t="n">
        <v>191.63</v>
      </c>
      <c r="FN35" s="68">
        <f>IF(FM35&gt;0,((FM35-FM34)/FM34),0)</f>
        <v/>
      </c>
      <c r="FO35" s="68">
        <f>IF(FM35&gt;0,FN35-$V35,0)</f>
        <v/>
      </c>
      <c r="FP35" s="68">
        <f>IF(FM35&gt;0,(FM35-FP$10)/FP$10,0)</f>
        <v/>
      </c>
      <c r="FQ35" s="14" t="n"/>
      <c r="FR35" s="15">
        <f>IF(FM35&gt;0,(FM35-FM$10)/FM$10,0)</f>
        <v/>
      </c>
      <c r="FS35" s="548" t="n"/>
      <c r="FT35" s="122" t="n">
        <v>93.13</v>
      </c>
      <c r="FU35" s="68">
        <f>IF(FT35&gt;0,((FT35-FT34)/FT34),0)</f>
        <v/>
      </c>
      <c r="FV35" s="68">
        <f>IF(FT35&gt;0,FU35-$V35,0)</f>
        <v/>
      </c>
      <c r="FW35" s="68">
        <f>IF(FT35&gt;0,(FT35-FW$10)/FW$10,0)</f>
        <v/>
      </c>
      <c r="FX35" s="14" t="n"/>
      <c r="FY35" s="15">
        <f>IF(FT35&gt;0,(FT35-FT$10)/FT$10,0)</f>
        <v/>
      </c>
      <c r="FZ35" s="548" t="n"/>
      <c r="GA35" s="122" t="n">
        <v>18.36</v>
      </c>
      <c r="GB35" s="68">
        <f>IF(GA35&gt;0,((GA35-GA34)/GA34),0)</f>
        <v/>
      </c>
      <c r="GC35" s="68">
        <f>IF(GA35&gt;0,GB35-$V35,0)</f>
        <v/>
      </c>
      <c r="GD35" s="68" t="n"/>
      <c r="GE35" s="14" t="n"/>
      <c r="GF35" s="15">
        <f>IF(GA35&gt;0,(GA35-GA$10)/GA$10,0)</f>
        <v/>
      </c>
      <c r="GG35" s="18" t="n"/>
      <c r="GH35" s="122" t="n">
        <v>19.49</v>
      </c>
      <c r="GI35" s="68">
        <f>IF(GH35&gt;0,((GH35-GH34)/GH34),0)</f>
        <v/>
      </c>
      <c r="GJ35" s="68">
        <f>IF(GH35&gt;0,GI35-$V35,0)</f>
        <v/>
      </c>
      <c r="GK35" s="68">
        <f>IF(GH35&gt;0,(GH35-GK$10)/GK$10,0)</f>
        <v/>
      </c>
      <c r="GL35" s="14" t="n"/>
      <c r="GM35" s="15">
        <f>IF(GH35&gt;0,(GH35-GH$10)/GH$10,0)</f>
        <v/>
      </c>
      <c r="GO35" s="122" t="n">
        <v>28.44</v>
      </c>
      <c r="GP35" s="68">
        <f>IF(GO35&gt;0,((GO35-GO34)/GO34),0)</f>
        <v/>
      </c>
      <c r="GQ35" s="68">
        <f>IF(GO35&gt;0,GP35-$V35,0)</f>
        <v/>
      </c>
      <c r="GR35" s="68" t="n"/>
      <c r="GS35" s="14" t="n"/>
      <c r="GT35" s="15">
        <f>IF(GO35&gt;0,(GO35-GO$10)/GO$10,0)</f>
        <v/>
      </c>
      <c r="GV35" s="122" t="n">
        <v>14.13</v>
      </c>
      <c r="GW35" s="68">
        <f>IF(GV35&gt;0,((GV35-GV34)/GV34),0)</f>
        <v/>
      </c>
      <c r="GX35" s="68">
        <f>IF(GV35&gt;0,GW35-$V35,0)</f>
        <v/>
      </c>
      <c r="GY35" s="68">
        <f>IF(GV35&gt;0,(GV35-GY$10)/GY$10,0)</f>
        <v/>
      </c>
      <c r="GZ35" s="14" t="n"/>
      <c r="HA35" s="15">
        <f>IF(GV35&gt;0,(GV35-GV$10)/GV$10,0)</f>
        <v/>
      </c>
      <c r="HD35" s="122" t="n">
        <v>361.62</v>
      </c>
      <c r="HE35" s="68">
        <f>IF(HD35&gt;0,((HD35-HD34)/HD34),0)</f>
        <v/>
      </c>
      <c r="HF35" s="68">
        <f>IF(HD35&gt;0,HE35-$V35,0)</f>
        <v/>
      </c>
      <c r="HG35" s="68">
        <f>IF(HD35&gt;0,(HD35-HG$10)/HG$10,0)</f>
        <v/>
      </c>
      <c r="HH35" s="14" t="n"/>
      <c r="HI35" s="15">
        <f>IF(HD35&gt;0,(HD35-HD$10)/HD$10,0)</f>
        <v/>
      </c>
      <c r="HK35" s="122" t="n">
        <v>32.46</v>
      </c>
      <c r="HL35" s="68">
        <f>IF(HK35&gt;0,((HK35-HK34)/HK34),0)</f>
        <v/>
      </c>
      <c r="HM35" s="68">
        <f>IF(HK35&gt;0,HL35-$V35,0)</f>
        <v/>
      </c>
      <c r="HN35" s="68">
        <f>IF(HK35&gt;0,(HK35-HN$10)/HN$10,0)</f>
        <v/>
      </c>
      <c r="HO35" s="14" t="n"/>
      <c r="HP35" s="15">
        <f>IF(HK35&gt;0,(HK35-HK$10)/HK$10,0)</f>
        <v/>
      </c>
      <c r="HR35" s="122" t="n">
        <v>108.89</v>
      </c>
      <c r="HS35" s="68">
        <f>IF(HR35&gt;0,((HR35-HR34)/HR34),0)</f>
        <v/>
      </c>
      <c r="HT35" s="68">
        <f>IF(HR35&gt;0,HS35-$V35,0)</f>
        <v/>
      </c>
      <c r="HU35" s="68">
        <f>IF(HR35&gt;0,(HR35-HU$10)/HU$10,0)</f>
        <v/>
      </c>
      <c r="HV35" s="14" t="n"/>
      <c r="HW35" s="15">
        <f>IF(HR35&gt;0,(HR35-HR$10)/HR$10,0)</f>
        <v/>
      </c>
      <c r="HY35" s="122" t="n">
        <v>129.84</v>
      </c>
      <c r="HZ35" s="68">
        <f>IF(HY35&gt;0,((HY35-HY34)/HY34),0)</f>
        <v/>
      </c>
      <c r="IA35" s="68">
        <f>IF(HY35&gt;0,HZ35-$V35,0)</f>
        <v/>
      </c>
      <c r="IB35" s="68">
        <f>IF(HY35&gt;0,(HY35-IB$10)/IB$10,0)</f>
        <v/>
      </c>
      <c r="IC35" s="14" t="n"/>
      <c r="ID35" s="15">
        <f>IF(HY35&gt;0,(HY35-HY$10)/HY$10,0)</f>
        <v/>
      </c>
      <c r="IF35" s="122" t="n">
        <v>224.87</v>
      </c>
      <c r="IG35" s="68">
        <f>IF(IF35&gt;0,((IF35-IF34)/IF34),0)</f>
        <v/>
      </c>
      <c r="IH35" s="68">
        <f>IF(IF35&gt;0,IG35-$V35,0)</f>
        <v/>
      </c>
      <c r="II35" s="68">
        <f>IF(IF35&gt;0,(IF35-II$10)/II$10,0)</f>
        <v/>
      </c>
      <c r="IJ35" s="14" t="n"/>
      <c r="IK35" s="15">
        <f>IF(IF35&gt;0,(IF35-IF$10)/IF$10,0)</f>
        <v/>
      </c>
      <c r="IM35" s="122" t="n">
        <v>167.18</v>
      </c>
      <c r="IN35" s="68">
        <f>IF(IM35&gt;0,((IM35-IM34)/IM34),0)</f>
        <v/>
      </c>
      <c r="IO35" s="68">
        <f>IF(IM35&gt;0,IN35-$V35,0)</f>
        <v/>
      </c>
      <c r="IP35" s="68">
        <f>IF(IM35&gt;0,(IM35-IP$10)/IP$10,0)</f>
        <v/>
      </c>
      <c r="IQ35" s="14" t="n"/>
      <c r="IR35" s="15">
        <f>IF(IM35&gt;0,(IM35-IM$10)/IM$10,0)</f>
        <v/>
      </c>
      <c r="IT35" s="122" t="n">
        <v>49.93</v>
      </c>
      <c r="IU35" s="68">
        <f>IF(IT35&gt;0,((IT35-IT34)/IT34),0)</f>
        <v/>
      </c>
      <c r="IV35" s="68">
        <f>IF(IT35&gt;0,IU35-$V35,0)</f>
        <v/>
      </c>
      <c r="IW35" s="68">
        <f>IF(IT35&gt;0,(IT35-IW$10)/IW$10,0)</f>
        <v/>
      </c>
      <c r="IX35" s="14" t="n"/>
      <c r="IY35" s="15">
        <f>IF(IT35&gt;0,(IT35-IT$10)/IT$10,0)</f>
        <v/>
      </c>
      <c r="JA35" s="122" t="n">
        <v>714.52</v>
      </c>
      <c r="JB35" s="68">
        <f>IF(JA35&gt;0,((JA35-JA34)/JA34),0)</f>
        <v/>
      </c>
      <c r="JC35" s="68">
        <f>IF(JA35&gt;0,JB35-$V35,0)</f>
        <v/>
      </c>
      <c r="JD35" s="68">
        <f>IF(JA35&gt;0,(JA35-JD$10)/JD$10,0)</f>
        <v/>
      </c>
      <c r="JE35" s="14" t="n"/>
      <c r="JF35" s="15">
        <f>IF(JA35&gt;0,(JA35-JA$10)/JA$10,0)</f>
        <v/>
      </c>
      <c r="JH35" s="122" t="n">
        <v>409.75</v>
      </c>
      <c r="JI35" s="68">
        <f>IF(JH35&gt;0,((JH35-JH34)/JH34),0)</f>
        <v/>
      </c>
      <c r="JJ35" s="68">
        <f>IF(JH35&gt;0,JI35-$V35,0)</f>
        <v/>
      </c>
      <c r="JK35" s="68">
        <f>IF(JH35&gt;0,(JH35-JK$10)/JK$10,0)</f>
        <v/>
      </c>
      <c r="JL35" s="14" t="n"/>
      <c r="JM35" s="15">
        <f>IF(JH35&gt;0,(JH35-JH$10)/JH$10,0)</f>
        <v/>
      </c>
      <c r="JO35" s="122" t="n">
        <v>13.52</v>
      </c>
      <c r="JP35" s="68">
        <f>IF(JO35&gt;0,((JO35-JO34)/JO34),0)</f>
        <v/>
      </c>
      <c r="JQ35" s="68">
        <f>IF(JO35&gt;0,JP35-$V35,0)</f>
        <v/>
      </c>
      <c r="JR35" s="68">
        <f>IF(JO35&gt;0,(JO35-JR$10)/JR$10,0)</f>
        <v/>
      </c>
      <c r="JS35" s="14" t="n"/>
      <c r="JT35" s="15">
        <f>IF(JO35&gt;0,(JO35-JO$10)/JO$10,0)</f>
        <v/>
      </c>
      <c r="JV35" s="122" t="n">
        <v>1.81</v>
      </c>
      <c r="JW35" s="68">
        <f>IF(JV35&gt;0,((JV35-JV34)/JV34),0)</f>
        <v/>
      </c>
      <c r="JX35" s="68">
        <f>IF(JV35&gt;0,JW35-$V35,0)</f>
        <v/>
      </c>
      <c r="JY35" s="68">
        <f>IF(JV35&gt;0,(JV35-JY$10)/JY$10,0)</f>
        <v/>
      </c>
      <c r="JZ35" s="14" t="n"/>
      <c r="KA35" s="15">
        <f>IF(JV35&gt;0,(JV35-JV$10)/JV$10,0)</f>
        <v/>
      </c>
      <c r="KC35" s="122" t="n">
        <v>21.03</v>
      </c>
      <c r="KD35" s="68">
        <f>IF(KC35&gt;0,((KC35-KC34)/KC34),0)</f>
        <v/>
      </c>
      <c r="KE35" s="68">
        <f>IF(KC35&gt;0,KD35-$V35,0)</f>
        <v/>
      </c>
      <c r="KF35" s="68">
        <f>IF(KC35&gt;0,(KC35-KF$10)/KF$10,0)</f>
        <v/>
      </c>
      <c r="KG35" s="14" t="n"/>
      <c r="KH35" s="15">
        <f>IF(KC35&gt;0,(KC35-KC$10)/KC$10,0)</f>
        <v/>
      </c>
      <c r="KI35" s="18" t="n"/>
      <c r="KJ35" s="122" t="n">
        <v>77.28</v>
      </c>
      <c r="KK35" s="68">
        <f>IF(KJ35&gt;0,((KJ35-KJ34)/KJ34),0)</f>
        <v/>
      </c>
      <c r="KL35" s="68">
        <f>IF(KJ35&gt;0,KK35-$V35,0)</f>
        <v/>
      </c>
      <c r="KM35" s="68">
        <f>IF(KJ35&gt;0,(KJ35-KM$10)/KM$10,0)</f>
        <v/>
      </c>
      <c r="KN35" s="14" t="n"/>
      <c r="KO35" s="15">
        <f>IF(KJ35&gt;0,(KJ35-KJ$10)/KJ$10,0)</f>
        <v/>
      </c>
      <c r="KQ35" s="122" t="n">
        <v>1.35</v>
      </c>
      <c r="KR35" s="68">
        <f>IF(KQ35&gt;0,((KQ35-KQ34)/KQ34),0)</f>
        <v/>
      </c>
      <c r="KS35" s="68">
        <f>IF(KQ35&gt;0,KR35-$V35,0)</f>
        <v/>
      </c>
      <c r="KT35" s="68">
        <f>IF(KQ35&gt;0,(KQ35-KT$10)/KT$10,0)</f>
        <v/>
      </c>
      <c r="KU35" s="14" t="n"/>
      <c r="KV35" s="15">
        <f>IF(KQ35&gt;0,(KQ35-KQ$10)/KQ$10,0)</f>
        <v/>
      </c>
      <c r="KW35" s="18" t="n"/>
      <c r="KX35" s="122" t="n">
        <v>26.37</v>
      </c>
      <c r="KY35" s="68">
        <f>IF(KX35&gt;0,((KX35-KX34)/KX34),0)</f>
        <v/>
      </c>
      <c r="KZ35" s="68">
        <f>IF(KX35&gt;0,KY35-$V35,0)</f>
        <v/>
      </c>
      <c r="LA35" s="68">
        <f>IF(KX35&gt;0,(KX35-LA$10)/LA$10,0)</f>
        <v/>
      </c>
      <c r="LB35" s="14" t="n"/>
      <c r="LC35" s="15">
        <f>IF(KX35&gt;0,(KX35-KX$10)/KX$10,0)</f>
        <v/>
      </c>
      <c r="LD35" s="18" t="n"/>
      <c r="LE35" s="122" t="n">
        <v>51.11</v>
      </c>
      <c r="LF35" s="68">
        <f>IF(LE35&gt;0,((LE35-LE34)/LE34),0)</f>
        <v/>
      </c>
      <c r="LG35" s="68">
        <f>IF(LE35&gt;0,LF35-$V35,0)</f>
        <v/>
      </c>
      <c r="LH35" s="68">
        <f>IF(LE35&gt;0,(LE35-LH$10)/LH$10,0)</f>
        <v/>
      </c>
      <c r="LI35" s="14" t="n"/>
      <c r="LJ35" s="15">
        <f>IF(LE35&gt;0,(LE35-LE$10)/LE$10,0)</f>
        <v/>
      </c>
      <c r="LL35" s="122" t="n">
        <v>98.34999999999999</v>
      </c>
      <c r="LM35" s="68">
        <f>IF(LL35&gt;0,((LL35-LL34)/LL34),0)</f>
        <v/>
      </c>
      <c r="LN35" s="68">
        <f>IF(LL35&gt;0,LM35-$V35,0)</f>
        <v/>
      </c>
      <c r="LO35" s="68">
        <f>IF(LL35&gt;0,(LL35-LO$10)/LO$10,0)</f>
        <v/>
      </c>
      <c r="LP35" s="14" t="n"/>
      <c r="LQ35" s="15">
        <f>IF(LL35&gt;0,(LL35-LL$10)/LL$10,0)</f>
        <v/>
      </c>
      <c r="LS35" s="122" t="n">
        <v>11.84</v>
      </c>
      <c r="LT35" s="68">
        <f>IF(LS35&gt;0,((LS35-LS34)/LS34),0)</f>
        <v/>
      </c>
      <c r="LU35" s="68">
        <f>IF(LS35&gt;0,LT35-$V35,0)</f>
        <v/>
      </c>
      <c r="LV35" s="68" t="n"/>
      <c r="LW35" s="14" t="n"/>
      <c r="LX35" s="15">
        <f>IF(LS35&gt;0,(LS35-LS$10)/LS$10,0)</f>
        <v/>
      </c>
      <c r="LZ35" s="122" t="n">
        <v>13.39</v>
      </c>
      <c r="MA35" s="68">
        <f>IF(LZ35&gt;0,((LZ35-LZ34)/LZ34),0)</f>
        <v/>
      </c>
      <c r="MB35" s="68">
        <f>IF(LZ35&gt;0,MA35-$V35,0)</f>
        <v/>
      </c>
      <c r="MC35" s="68">
        <f>IF(LZ35&gt;0,(LZ35-MC$10)/MC$10,0)</f>
        <v/>
      </c>
      <c r="MD35" s="14" t="n"/>
      <c r="ME35" s="15">
        <f>IF(LZ35&gt;0,(LZ35-LZ$10)/LZ$10,0)</f>
        <v/>
      </c>
      <c r="MG35" s="122" t="n">
        <v>55.49</v>
      </c>
      <c r="MH35" s="68">
        <f>IF(MG35&gt;0,((MG35-MG34)/MG34),0)</f>
        <v/>
      </c>
      <c r="MI35" s="68">
        <f>IF(MG35&gt;0,MH35-$V35,0)</f>
        <v/>
      </c>
      <c r="MJ35" s="68">
        <f>IF(MG35&gt;0,(MG35-MJ$10)/MJ$10,0)</f>
        <v/>
      </c>
      <c r="MK35" s="14" t="n"/>
      <c r="ML35" s="15">
        <f>IF(MG35&gt;0,(MG35-MG$10)/MG$10,0)</f>
        <v/>
      </c>
      <c r="MN35" s="122" t="n">
        <v>114.43</v>
      </c>
      <c r="MO35" s="68">
        <f>IF(MN35&gt;0,((MN35-MN34)/MN34),0)</f>
        <v/>
      </c>
      <c r="MP35" s="68">
        <f>IF(MN35&gt;0,MO35-$V35,0)</f>
        <v/>
      </c>
      <c r="MQ35" s="68">
        <f>IF(MN35&gt;0,(MN35-MQ$10)/MQ$10,0)</f>
        <v/>
      </c>
      <c r="MR35" s="14" t="n"/>
      <c r="MS35" s="15">
        <f>IF(MN35&gt;0,(MN35-MN$10)/MN$10,0)</f>
        <v/>
      </c>
      <c r="MU35" s="122" t="n">
        <v>12.06</v>
      </c>
      <c r="MV35" s="68">
        <f>IF(MU35&gt;0,((MU35-MU34)/MU34),0)</f>
        <v/>
      </c>
      <c r="MW35" s="68">
        <f>IF(MU35&gt;0,MV35-$V35,0)</f>
        <v/>
      </c>
      <c r="MX35" s="68">
        <f>IF(MU35&gt;0,(MU35-MX$10)/MX$10,0)</f>
        <v/>
      </c>
      <c r="MY35" s="14" t="n"/>
      <c r="MZ35" s="15">
        <f>IF(MU35&gt;0,(MU35-MU$10)/MU$10,0)</f>
        <v/>
      </c>
      <c r="NB35" s="122" t="n">
        <v>205.28</v>
      </c>
      <c r="NC35" s="68">
        <f>IF(NB35&gt;0,((NB35-NB34)/NB34),0)</f>
        <v/>
      </c>
      <c r="ND35" s="68">
        <f>IF(NB35&gt;0,NC35-$V35,0)</f>
        <v/>
      </c>
      <c r="NE35" s="68">
        <f>IF(NB35&gt;0,(NB35-NE$10)/NE$10,0)</f>
        <v/>
      </c>
      <c r="NF35" s="14" t="n"/>
      <c r="NG35" s="15">
        <f>IF(NB35&gt;0,(NB35-NB$10)/NB$10,0)</f>
        <v/>
      </c>
      <c r="NI35" s="122" t="n">
        <v>5.87</v>
      </c>
      <c r="NJ35" s="68">
        <f>IF(NI35&gt;0,((NI35-NI34)/NI34),0)</f>
        <v/>
      </c>
      <c r="NK35" s="68">
        <f>IF(NI35&gt;0,NJ35-$V35,0)</f>
        <v/>
      </c>
      <c r="NL35" s="68">
        <f>IF(NI35&gt;0,(NI35-NL$10)/NL$10,0)</f>
        <v/>
      </c>
      <c r="NM35" s="14" t="n"/>
      <c r="NN35" s="15">
        <f>IF(NI35&gt;0,(NI35-NI$10)/NI$10,0)</f>
        <v/>
      </c>
      <c r="NP35" s="122" t="n">
        <v>377.97</v>
      </c>
      <c r="NQ35" s="68">
        <f>IF(NP35&gt;0,((NP35-NP34)/NP34),0)</f>
        <v/>
      </c>
      <c r="NR35" s="68">
        <f>IF(NP35&gt;0,NQ35-$V35,0)</f>
        <v/>
      </c>
      <c r="NS35" s="68">
        <f>IF(NP35&gt;0,(NP35-NS$10)/NS$10,0)</f>
        <v/>
      </c>
      <c r="NT35" s="14" t="n"/>
      <c r="NU35" s="15">
        <f>IF(NP35&gt;0,(NP35-NP$10)/NP$10,0)</f>
        <v/>
      </c>
      <c r="NW35" s="122" t="n">
        <v>185.34</v>
      </c>
      <c r="NX35" s="68">
        <f>IF(NW35&gt;0,((NW35-NW34)/NW34),0)</f>
        <v/>
      </c>
      <c r="NY35" s="68">
        <f>IF(NW35&gt;0,NX35-$V35,0)</f>
        <v/>
      </c>
      <c r="NZ35" s="68">
        <f>IF(NW35&gt;0,(NW35-NZ$10)/NZ$10,0)</f>
        <v/>
      </c>
      <c r="OA35" s="14" t="n"/>
      <c r="OB35" s="15">
        <f>IF(NW35&gt;0,(NW35-NW$10)/NW$10,0)</f>
        <v/>
      </c>
      <c r="OD35" s="122" t="n">
        <v>1.5</v>
      </c>
      <c r="OE35" s="68">
        <f>IF(OD35&gt;0,((OD35-OD34)/OD34),0)</f>
        <v/>
      </c>
      <c r="OF35" s="68">
        <f>IF(OD35&gt;0,OE35-$V35,0)</f>
        <v/>
      </c>
      <c r="OG35" s="68">
        <f>IF(OD35&gt;0,(OD35-OG$10)/OG$10,0)</f>
        <v/>
      </c>
      <c r="OH35" s="14" t="n"/>
      <c r="OI35" s="15">
        <f>IF(OD35&gt;0,(OD35-OD$10)/OD$10,0)</f>
        <v/>
      </c>
      <c r="OK35" s="122" t="n">
        <v>108.91</v>
      </c>
      <c r="OL35" s="68">
        <f>IF(OK35&gt;0,((OK35-OK34)/OK34),0)</f>
        <v/>
      </c>
      <c r="OM35" s="68">
        <f>IF(OK35&gt;0,OL35-$V35,0)</f>
        <v/>
      </c>
      <c r="ON35" s="68">
        <f>IF(OK35&gt;0,(OK35-ON$10)/ON$10,0)</f>
        <v/>
      </c>
      <c r="OO35" s="14" t="n"/>
      <c r="OP35" s="15">
        <f>IF(OK35&gt;0,(OK35-OK$10)/OK$10,0)</f>
        <v/>
      </c>
      <c r="OR35" s="122" t="n">
        <v>1.81</v>
      </c>
      <c r="OS35" s="68">
        <f>IF(OR35&gt;0,((OR35-OR34)/OR34),0)</f>
        <v/>
      </c>
      <c r="OT35" s="68">
        <f>IF(OR35&gt;0,OS35-$V35,0)</f>
        <v/>
      </c>
      <c r="OU35" s="68">
        <f>IF(OR35&gt;0,(OR35-OU$10)/OU$10,0)</f>
        <v/>
      </c>
      <c r="OV35" s="14" t="n"/>
      <c r="OW35" s="15">
        <f>IF(OR35&gt;0,(OR35-OR$10)/OR$10,0)</f>
        <v/>
      </c>
      <c r="OY35" s="122" t="n">
        <v>126.66</v>
      </c>
      <c r="OZ35" s="68">
        <f>IF(OY35&gt;0,((OY35-OY34)/OY34),0)</f>
        <v/>
      </c>
      <c r="PA35" s="68">
        <f>IF(OY35&gt;0,OZ35-$V35,0)</f>
        <v/>
      </c>
      <c r="PB35" s="68">
        <f>IF(OY35&gt;0,(OY35-PB$10)/PB$10,0)</f>
        <v/>
      </c>
      <c r="PC35" s="14" t="n"/>
      <c r="PD35" s="15">
        <f>IF(OY35&gt;0,(OY35-OY$10)/OY$10,0)</f>
        <v/>
      </c>
      <c r="PE35" s="18" t="n"/>
      <c r="PF35" s="122" t="n">
        <v>205.01</v>
      </c>
      <c r="PG35" s="68">
        <f>IF(PF35&gt;0,((PF35-PF34)/PF34),0)</f>
        <v/>
      </c>
      <c r="PH35" s="68">
        <f>IF(PF35&gt;0,PG35-$V35,0)</f>
        <v/>
      </c>
      <c r="PI35" s="68">
        <f>IF(PF35&gt;0,(PF35-PI$10)/PI$10,0)</f>
        <v/>
      </c>
      <c r="PJ35" s="14" t="n"/>
      <c r="PK35" s="15">
        <f>IF(PF35&gt;0,(PF35-PF$10)/PF$10,0)</f>
        <v/>
      </c>
      <c r="PM35" s="122" t="n"/>
      <c r="PN35" s="68">
        <f>IF(PM35&gt;0,((PM35-PM34)/PM34),0)</f>
        <v/>
      </c>
      <c r="PO35" s="68">
        <f>PN35-$V35</f>
        <v/>
      </c>
      <c r="PP35" s="68">
        <f>IF(PM35&gt;0,(PM35-PP$10)/PP$10,0)</f>
        <v/>
      </c>
      <c r="PQ35" s="14" t="n"/>
      <c r="PR35" s="15">
        <f>IF(PM35&gt;0,(PM35-PM$10)/PM$10,0)</f>
        <v/>
      </c>
      <c r="PT35" s="122" t="n">
        <v>5.19</v>
      </c>
      <c r="PU35" s="68">
        <f>IF(PT35&gt;0,((PT35-PT34)/PT34),0)</f>
        <v/>
      </c>
      <c r="PV35" s="68">
        <f>IF(PT35&gt;0,PU35-$V35,0)</f>
        <v/>
      </c>
      <c r="PW35" s="68">
        <f>IF(PT35&gt;0,(PT35-PW$10)/PW$10,0)</f>
        <v/>
      </c>
      <c r="PX35" s="14" t="n"/>
      <c r="PY35" s="15">
        <f>IF(PT35&gt;0,(PT35-PT$10)/PT$10,0)</f>
        <v/>
      </c>
      <c r="QA35" s="122" t="n">
        <v>202.79</v>
      </c>
      <c r="QB35" s="68">
        <f>IF(QA35&gt;0,((QA35-QA34)/QA34),0)</f>
        <v/>
      </c>
      <c r="QC35" s="68">
        <f>IF(QA35&gt;0,QB35-$V35,0)</f>
        <v/>
      </c>
      <c r="QD35" s="68">
        <f>IF(QA35&gt;0,(QA35-QD$10)/QD$10,0)</f>
        <v/>
      </c>
      <c r="QE35" s="14" t="n"/>
      <c r="QF35" s="15">
        <f>IF(QA35&gt;0,(QA35-QA$10)/QA$10,0)</f>
        <v/>
      </c>
      <c r="QH35" s="122" t="n">
        <v>1.36</v>
      </c>
      <c r="QI35" s="68">
        <f>IF(QH35&gt;0,((QH35-QH34)/QH34),0)</f>
        <v/>
      </c>
      <c r="QJ35" s="68">
        <f>IF(QH35&gt;0,QI35-$V35,0)</f>
        <v/>
      </c>
      <c r="QK35" s="68">
        <f>IF(QH35&gt;0,(QH35-QK$10)/QK$10,0)</f>
        <v/>
      </c>
      <c r="QL35" s="14" t="n"/>
      <c r="QM35" s="15">
        <f>IF(QH35&gt;0,(QH35-QH$10)/QH$10,0)</f>
        <v/>
      </c>
      <c r="QO35" s="122" t="n">
        <v>12.22</v>
      </c>
      <c r="QP35" s="68">
        <f>IF(QO35&gt;0,((QO35-QO34)/QO34),0)</f>
        <v/>
      </c>
      <c r="QQ35" s="68">
        <f>IF(QO35&gt;0,QP35-$V35,0)</f>
        <v/>
      </c>
      <c r="QR35" s="68">
        <f>IF(QO35&gt;0,(QO35-QR$10)/QR$10,0)</f>
        <v/>
      </c>
      <c r="QS35" s="14" t="n"/>
      <c r="QT35" s="15">
        <f>IF(QO35&gt;0,(QO35-QO$10)/QO$10,0)</f>
        <v/>
      </c>
      <c r="QV35" s="122" t="n">
        <v>2.007</v>
      </c>
      <c r="QW35" s="68">
        <f>IF(QV35&gt;0,((QV35-QV34)/QV34),0)</f>
        <v/>
      </c>
      <c r="QX35" s="68">
        <f>IF(QV35&gt;0,QW35-$V35,0)</f>
        <v/>
      </c>
      <c r="QY35" s="68">
        <f>IF(QV35&gt;0,(QV35-QY$10)/QY$10,0)</f>
        <v/>
      </c>
      <c r="QZ35" s="14" t="n"/>
      <c r="RA35" s="15">
        <f>IF(QV35&gt;0,(QV35-QV$10)/QV$10,0)</f>
        <v/>
      </c>
      <c r="RC35" s="122" t="n">
        <v>25.75</v>
      </c>
      <c r="RD35" s="68">
        <f>IF(RC35&gt;0,((RC35-RC34)/RC34),0)</f>
        <v/>
      </c>
      <c r="RE35" s="68">
        <f>IF(RC35&gt;0,RD35-$V35,0)</f>
        <v/>
      </c>
      <c r="RF35" s="68">
        <f>IF(RC35&gt;0,(RC35-RF$10)/RF$10,0)</f>
        <v/>
      </c>
      <c r="RG35" s="14" t="n"/>
      <c r="RH35" s="15">
        <f>IF(RC35&gt;0,(RC35-RC$10)/RC$10,0)</f>
        <v/>
      </c>
      <c r="RJ35" s="122" t="n">
        <v>205.32</v>
      </c>
      <c r="RK35" s="68">
        <f>IF(RJ35&gt;0,((RJ35-RJ34)/RJ34),0)</f>
        <v/>
      </c>
      <c r="RL35" s="68">
        <f>RK35-$V35</f>
        <v/>
      </c>
      <c r="RM35" s="68">
        <f>IF(RJ35&gt;0,(RJ35-RM$10)/RM$10,0)</f>
        <v/>
      </c>
      <c r="RN35" s="14" t="n"/>
      <c r="RO35" s="15">
        <f>IF(RJ35&gt;0,(RJ35-RJ$10)/RJ$10,0)</f>
        <v/>
      </c>
      <c r="RQ35" s="122" t="n">
        <v>15.85</v>
      </c>
      <c r="RR35" s="68">
        <f>IF(RQ35&gt;0,((RQ35-RQ34)/RQ34),0)</f>
        <v/>
      </c>
      <c r="RS35" s="68">
        <f>RR35-$V35</f>
        <v/>
      </c>
      <c r="RT35" s="68">
        <f>IF(RQ35&gt;0,(RQ35-RT$10)/RT$10,0)</f>
        <v/>
      </c>
      <c r="RU35" s="14" t="n"/>
      <c r="RV35" s="15">
        <f>IF(RQ35&gt;0,(RQ35-RQ$10)/RQ$10,0)</f>
        <v/>
      </c>
      <c r="RX35" s="122" t="n">
        <v>110.85</v>
      </c>
      <c r="RY35" s="68">
        <f>IF(RX35&gt;0,((RX35-RX34)/RX34),0)</f>
        <v/>
      </c>
      <c r="RZ35" s="68">
        <f>RY35-$V35</f>
        <v/>
      </c>
      <c r="SA35" s="68">
        <f>IF(RX35&gt;0,(RX35-SA$10)/SA$10,0)</f>
        <v/>
      </c>
      <c r="SB35" s="14" t="n"/>
      <c r="SC35" s="15">
        <f>IF(RX35&gt;0,(RX35-RX$10)/RX$10,0)</f>
        <v/>
      </c>
      <c r="SE35" s="122" t="n">
        <v>12.85</v>
      </c>
      <c r="SF35" s="68">
        <f>IF(SE35&gt;0,((SE35-SE34)/SE34),0)</f>
        <v/>
      </c>
      <c r="SG35" s="68">
        <f>SF35-$V35</f>
        <v/>
      </c>
      <c r="SH35" s="68">
        <f>IF(SE35&gt;0,(SE35-SH$10)/SH$10,0)</f>
        <v/>
      </c>
      <c r="SI35" s="14" t="n"/>
      <c r="SJ35" s="15">
        <f>IF(SE35&gt;0,(SE35-SE$10)/SE$10,0)</f>
        <v/>
      </c>
      <c r="SL35" s="122" t="n">
        <v>0.6850000000000001</v>
      </c>
      <c r="SM35" s="68">
        <f>IF(SL35&gt;0,((SL35-SL34)/SL34),0)</f>
        <v/>
      </c>
      <c r="SN35" s="68">
        <f>SM35-$V35</f>
        <v/>
      </c>
      <c r="SO35" s="68">
        <f>IF(SL35&gt;0,(SL35-SO$10)/SO$10,0)</f>
        <v/>
      </c>
      <c r="SP35" s="14" t="n"/>
      <c r="SQ35" s="15">
        <f>IF(SL35&gt;0,(SL35-SL$10)/SL$10,0)</f>
        <v/>
      </c>
      <c r="SS35" s="122" t="n">
        <v>5.81</v>
      </c>
      <c r="ST35" s="68">
        <f>IF(SS35&gt;0,((SS35-SS34)/SS34),0)</f>
        <v/>
      </c>
      <c r="SU35" s="68">
        <f>ST35-$V35</f>
        <v/>
      </c>
      <c r="SV35" s="68">
        <f>IF(SS35&gt;0,(SS35-SV$10)/SV$10,0)</f>
        <v/>
      </c>
      <c r="SW35" s="14" t="n"/>
      <c r="SX35" s="15">
        <f>IF(SS35&gt;0,(SS35-SS$10)/SS$10,0)</f>
        <v/>
      </c>
      <c r="SZ35" s="122" t="n">
        <v>23.94</v>
      </c>
      <c r="TA35" s="68">
        <f>IF(SZ35&gt;0,((SZ35-SZ34)/SZ34),0)</f>
        <v/>
      </c>
      <c r="TB35" s="68">
        <f>TA35-$V35</f>
        <v/>
      </c>
      <c r="TC35" s="68">
        <f>IF(SZ35&gt;0,(SZ35-TC$10)/TC$10,0)</f>
        <v/>
      </c>
      <c r="TD35" s="14" t="n"/>
      <c r="TE35" s="15">
        <f>IF(SZ35&gt;0,(SZ35-SZ$10)/SZ$10,0)</f>
        <v/>
      </c>
      <c r="TG35" s="122" t="n">
        <v>0.1919</v>
      </c>
      <c r="TH35" s="68">
        <f>IF(TG35&gt;0,((TG35-TG34)/TG34),0)</f>
        <v/>
      </c>
      <c r="TI35" s="68">
        <f>TH35-$V35</f>
        <v/>
      </c>
      <c r="TJ35" s="68">
        <f>IF(TG35&gt;0,(TG35-TJ$10)/TJ$10,0)</f>
        <v/>
      </c>
      <c r="TK35" s="14" t="n"/>
      <c r="TL35" s="15">
        <f>IF(TG35&gt;0,(TG35-TG$10)/TG$10,0)</f>
        <v/>
      </c>
      <c r="TN35" s="122" t="n">
        <v>41.48</v>
      </c>
      <c r="TO35" s="68">
        <f>IF(TN35&gt;0,((TN35-TN34)/TN34),0)</f>
        <v/>
      </c>
      <c r="TP35" s="68">
        <f>TO35-$V35</f>
        <v/>
      </c>
      <c r="TQ35" s="68">
        <f>IF(TN35&gt;0,(TN35-TQ$10)/TQ$10,0)</f>
        <v/>
      </c>
      <c r="TR35" s="14" t="n"/>
      <c r="TS35" s="15">
        <f>IF(TN35&gt;0,(TN35-TN$10)/TN$10,0)</f>
        <v/>
      </c>
      <c r="TU35" s="122" t="n">
        <v>2.2</v>
      </c>
      <c r="TV35" s="68">
        <f>IF(TU35&gt;0,((TU35-TU34)/TU34),0)</f>
        <v/>
      </c>
      <c r="TW35" s="68">
        <f>TV35-$V35</f>
        <v/>
      </c>
      <c r="TX35" s="68">
        <f>IF(TU35&gt;0,(TU35-TX$10)/TX$10,0)</f>
        <v/>
      </c>
      <c r="TY35" s="14" t="n"/>
      <c r="TZ35" s="15">
        <f>IF(TU35&gt;0,(TU35-TU$10)/TU$10,0)</f>
        <v/>
      </c>
      <c r="UB35" s="122" t="n"/>
      <c r="UC35" s="68">
        <f>IF(UB35&gt;0,((UB35-UB34)/UB34),0)</f>
        <v/>
      </c>
      <c r="UD35" s="68">
        <f>UC35-$V35</f>
        <v/>
      </c>
      <c r="UE35" s="68">
        <f>IF(UB35&gt;0,(UB35-UE$10)/UE$10,0)</f>
        <v/>
      </c>
      <c r="UF35" s="14" t="n"/>
      <c r="UG35" s="15">
        <f>IF(UB35&gt;0,(UB35-UB$10)/UB$10,0)</f>
        <v/>
      </c>
      <c r="UI35" s="122" t="n"/>
      <c r="UJ35" s="68">
        <f>IF(UI35&gt;0,((UI35-UI34)/UI34),0)</f>
        <v/>
      </c>
      <c r="UK35" s="68">
        <f>UJ35-$V35</f>
        <v/>
      </c>
      <c r="UL35" s="68">
        <f>IF(UI35&gt;0,(UI35-UL$10)/UL$10,0)</f>
        <v/>
      </c>
      <c r="UM35" s="14" t="n"/>
      <c r="UN35" s="15">
        <f>IF(UI35&gt;0,(UI35-UI$10)/UI$10,0)</f>
        <v/>
      </c>
      <c r="UP35" s="122" t="n"/>
      <c r="UQ35" s="68">
        <f>IF(UP35&gt;0,((UP35-UP34)/UP34),0)</f>
        <v/>
      </c>
      <c r="UR35" s="68">
        <f>UQ35-$V35</f>
        <v/>
      </c>
      <c r="US35" s="68">
        <f>IF(UP35&gt;0,(UP35-US$10)/US$10,0)</f>
        <v/>
      </c>
      <c r="UT35" s="14" t="n"/>
      <c r="UU35" s="15">
        <f>IF(UP35&gt;0,(UP35-UP$10)/UP$10,0)</f>
        <v/>
      </c>
      <c r="UW35" s="122" t="n"/>
      <c r="UX35" s="68">
        <f>IF(UW35&gt;0,((UW35-UW34)/UW34),0)</f>
        <v/>
      </c>
      <c r="UY35" s="68">
        <f>UX35-$V35</f>
        <v/>
      </c>
      <c r="UZ35" s="68">
        <f>IF(UW35&gt;0,(UW35-UZ$10)/UZ$10,0)</f>
        <v/>
      </c>
      <c r="VA35" s="14" t="n"/>
      <c r="VB35" s="15">
        <f>IF(UW35&gt;0,(UW35-UW$10)/UW$10,0)</f>
        <v/>
      </c>
      <c r="VD35" s="122" t="n"/>
      <c r="VE35" s="68">
        <f>IF(VD35&gt;0,((VD35-VD34)/VD34),0)</f>
        <v/>
      </c>
      <c r="VF35" s="68">
        <f>VE35-$V35</f>
        <v/>
      </c>
      <c r="VG35" s="68">
        <f>IF(VD35&gt;0,(VD35-VG$10)/VG$10,0)</f>
        <v/>
      </c>
      <c r="VH35" s="14" t="n"/>
      <c r="VI35" s="15">
        <f>IF(VD35&gt;0,(VD35-VD$10)/VD$10,0)</f>
        <v/>
      </c>
      <c r="VM35" s="21">
        <f>IF($C35&gt;0,(($IK$5*IG35)+($GT$5*GP35)+($JM$5*JI35)+($JF$5*JB35)+($IY$5*IU35)+($IR$5*IN35)+($ID$5*HZ35)+($HW$5*HS35)+($HP$5*HL35)+($HI$5*HE35)+($GF$5*GB35)+($FY$5*FU35)+($FR$5*FN35)+($FK$5*FG35)+($FD$5*EZ35)+($EW$5*ES35)+($EP$5*EL35)+($EI$5*EE35)+($EB$5*DX35)+($DU$5*DQ35)+($DN$5*DJ35)+($DG$5*DC35)+($CZ$5*CV35)+($CS$5*CO35)+($CL$5*CH35)+($CE$5*CA35)+($BX$5*BT35)+($BQ$5*BM35)+($BJ$5*BF35)+($BC$5*AY35)+($AV$5*AR35)+($AO$5*AK35)+($AH$5*AD35)+($JT$5*JP35)+($KA$5*JW35)+($KO$5*KK35)+($PR$5*PN35)+($GM$5*GI35)+($HA$5*GW35)+($KV$5*KR35)+($KH$5*KD35)+($LC$5*KY35)+($MS$5*MO35)+($ML$5*MH35)+($ME$5*MA35)+($LX$5*LT35)+($LQ$5*LM35)+($LJ$5*LF35)+(MV35*$MZ$5)+(NC35*$NG$5)+(NJ35*$NN$5)+($OI$5*OE35)+($NU$5*NQ35)+($OB$5*NX35)+($PK$5*PG35)+($OP$5*OL35)+($OW$5*OS35)+($PD$5*OZ35)+(PU35*$PY$5)+(QB35*$QF$5)+(QI35*$QM$5)+(QP35*$QT$5)+(QW35*$RA$5)+(RD35*$RH$5)+(RK35*$RO$5)+(RR35*$RV$5)+(RY35*$SC$5)+(SF35*$SJ$5)+(SM35*$SQ$5)+(ST35*$SX$5)+(TA35*$TE$5))+(TH35*$TL$5)+(TO35*$TS$5))/$VM$5</f>
        <v/>
      </c>
      <c r="VN35" s="538" t="n"/>
      <c r="VO35" s="21">
        <f>IF($C35&gt;0,(($IK$5*II35)+($GT$5*GR35)+($JM$5*JK35)+($JF$5*JD35)+($IY$5*IW35)+($IR$5*IP35)+($ID$5*IB35)+($HW$5*HU35)+($HP$5*HN35)+($HI$5*HG35)+($GF$5*GD35)+($FY$5*FW35)+($FR$5*FP35)+($FK$5*FI35)+($FD$5*FB35)+($EW$5*EU35)+($EP$5*EN35)+($EI$5*EG35)+($EB$5*DZ35)+($DU$5*DS35)+($DN$5*DL35)+($DG$5*DE35)+($CZ$5*CX35)+($CS$5*CQ35)+($CL$5*CJ35)+($CE$5*CC35)+($BX$5*BV35)+($BQ$5*BO35)+($BJ$5*BH35)+($BC$5*BA35)+($AV$5*AT35)+($AO$5*AM35)+($AH$5*AF35)+($KO$5*KM35)+($KH$5*KF35)+($KA$5*JY35)+($JT$5*JR35)+($PR$5*PP35)+($GM$5*GK35)+($HA$5*GY35)+($KV$5*KT35)+($LC$5*LA35)+($MS$5*MQ35)+($ML$5*MJ35)+($ME$5*MC35)+($LX$5*LV35)+($LQ$5*LO35)+($LJ$5*LH35)+(MX35*$MZ$5)+(NE35*$NG$5)+(NL35*$NN$5)+($OI$5*OG35)+($NU$5*NS35)+($OB$5*NZ35)+($PD$5*PB35)+($OW$5*OU35)+($OP$5*ON35)+($PK$5*PI35)+($PY$5*PW35)+($QF$5*QD35)+($QM$5*QK35)+($QT$5*QR35)+($RA$5*QY35)+($RH$5*RF35)+($RO$5*RM35)+(RT35*$RV$5)+(SA35*$SC$5)+(SH35*$SJ$5)+(SO35*$SQ$5)+(SV35*$SX$5)+(TC35*$TE$5)+(TJ35*$TL$5)+(TQ35*$TS$5))/$VM$5,0)</f>
        <v/>
      </c>
      <c r="VP35" s="14" t="n"/>
      <c r="VQ35" s="21">
        <f>IF($C35&gt;0,(($IK$5*IK35)+($GT$5*GT35)+($JM$5*JM35)+($JF$5*JF35)+($IY$5*IY35)+($IR$5*IR35)+($ID$5*ID35)+($HW$5*HW35)+($HP$5*HP35)+($HI$5*HI35)+($GF$5*GF35)+($FY$5*FY35)+($FR$5*FR35)+($FK$5*FK35)+($FD$5*FD35)+($EW$5*EW35)+($EP$5*EP35)+($EI$5*EI35)+($EB$5*EB35)+($DU$5*DU35)+($DN$5*DN35)+($DG$5*DG35)+($CZ$5*CZ35)+($CS$5*CS35)+($CL$5*CL35)+($CE$5*CE35)+($BX$5*BX35)+($BQ$5*BQ35)+($BJ$5*BJ35)+($BC$5*BC35)+($AV$5*AV35)+($AO$5*AO35)+($AH$5*AH35)+($KO$5*KO35)+($PR$5*PR35)+($GM$5*GM35)+($HA$5*HA35)+($KH$5*KH35)+($KA$5*KA35)+($JT$5*JT35)+($KV$5*KV35)+($LC$5*LC35)+($MS$5*MS35)+($ML$5*ML35)+($ME$5*ME35)+($LX$5*LX35)+($LQ$5*LQ35)+($LJ$5*LJ35)+($OI$5*OI35)+($NU$5*NU35)+($NN$5*NN35)+($NG$5*NG35)+($MZ$5*MZ35)+(OB35*$OB$5)+($PD$5*PD35)+($OW$5*OW35)+($OP$5*OP35)+($PK$5*PK35)+(PY35*$PY$5)+(QF35*$QF$5)+(QM35*$QM$5)+(QT35*$QT$5)+(RA35*$RA$5)+(RH35*$RH$5)+(RO35*$RO$5)+(RV35*$RV$5)+(SC35*$SC$5)+(SJ35*$SJ$5)+(SQ35*$SQ$5)+(SX35*$SX$5)+(TE35*$TE$5)+(TL35*$TL$5)+(TS35*$TS$5))/$VM$5,0)</f>
        <v/>
      </c>
    </row>
    <row r="36" ht="16" customHeight="1" s="545">
      <c r="A36" s="127" t="n">
        <v>45698</v>
      </c>
      <c r="B36" s="77">
        <f>A36</f>
        <v/>
      </c>
      <c r="C36" s="13" t="n">
        <v>44470.41</v>
      </c>
      <c r="D36" s="138">
        <f>IF(C36&gt;0,C36-C35,0)</f>
        <v/>
      </c>
      <c r="E36" s="68">
        <f>IF(C36&gt;0,D36/C35,0)</f>
        <v/>
      </c>
      <c r="F36" s="15">
        <f>IF(C36&gt;0,(C36-C$10)/C$10,0)</f>
        <v/>
      </c>
      <c r="G36" s="13" t="n">
        <v>6066.44</v>
      </c>
      <c r="H36" s="138">
        <f>IF(G36&gt;0,G36-G35,0)</f>
        <v/>
      </c>
      <c r="I36" s="68">
        <f>IF(G36&gt;0,H36/G35,0)</f>
        <v/>
      </c>
      <c r="J36" s="15">
        <f>IF(G36&gt;0,(G36-G$10)/G$10,0)</f>
        <v/>
      </c>
      <c r="K36" s="13" t="n">
        <v>19714.27</v>
      </c>
      <c r="L36" s="138">
        <f>IF(K36&gt;0,K36-K35,0)</f>
        <v/>
      </c>
      <c r="M36" s="68">
        <f>IF(K36&gt;0,L36/K35,0)</f>
        <v/>
      </c>
      <c r="N36" s="15">
        <f>IF(K36&gt;0,(K36-K$10)/K$10,0)</f>
        <v/>
      </c>
      <c r="O36" s="13" t="n">
        <v>2287.94</v>
      </c>
      <c r="P36" s="138">
        <f>IF(O36&gt;0,O36-O35,0)</f>
        <v/>
      </c>
      <c r="Q36" s="68">
        <f>IF(O36&gt;0,P36/O35,0)</f>
        <v/>
      </c>
      <c r="R36" s="15">
        <f>IF(O36&gt;0,(O36-O$10)/O$10,0)</f>
        <v/>
      </c>
      <c r="S36" s="18">
        <f>IF(O36&gt;0,(((O36*0.7)*Q36)+((K36*0.9)*M36)+((G36*0.65)*I36)+((C36*0.6)*E36))/(O36+K36+G36+C36),0)</f>
        <v/>
      </c>
      <c r="T36" s="121">
        <f>IF(O36&gt;0,(S36*200)+T35,0)</f>
        <v/>
      </c>
      <c r="U36" s="121">
        <f>T36</f>
        <v/>
      </c>
      <c r="V36" s="47">
        <f>IF(T36&gt;0,(T36-T35)/T35,0)</f>
        <v/>
      </c>
      <c r="W36" s="21">
        <f>IF(T36&gt;0,(T36-T$11)/T$11,0)</f>
        <v/>
      </c>
      <c r="X36" s="18">
        <f>IF(T36&gt;0,((Q36+M36+I36+E36)/4),0)</f>
        <v/>
      </c>
      <c r="Y36" s="123" t="n">
        <v>122752.19</v>
      </c>
      <c r="Z36" s="15" t="n">
        <v>2e-06</v>
      </c>
      <c r="AA36" s="21">
        <f>Z36-$V36</f>
        <v/>
      </c>
      <c r="AB36" s="548" t="n"/>
      <c r="AC36" s="122" t="n">
        <v>233.5</v>
      </c>
      <c r="AD36" s="68">
        <f>IF(AC36&gt;0,((AC36-AC35)/AC35),0)</f>
        <v/>
      </c>
      <c r="AE36" s="68">
        <f>IF(AC36&gt;0,AD36-$V36,0)</f>
        <v/>
      </c>
      <c r="AF36" s="68">
        <f>IF(AC36&gt;0,(AC36-AF$10)/AF$10,0)</f>
        <v/>
      </c>
      <c r="AG36" s="14" t="n"/>
      <c r="AH36" s="15">
        <f>IF(AC36&gt;0,(AC36-AC$10)/AC$10,0)</f>
        <v/>
      </c>
      <c r="AI36" s="548" t="n"/>
      <c r="AJ36" s="122" t="n">
        <v>22.39</v>
      </c>
      <c r="AK36" s="68">
        <f>IF(AJ36&gt;0,((AJ36-AJ35)/AJ35),0)</f>
        <v/>
      </c>
      <c r="AL36" s="68">
        <f>IF(AJ36&gt;0,AK36-$V36,0)</f>
        <v/>
      </c>
      <c r="AM36" s="68">
        <f>IF(AJ36&gt;0,(AJ36-AM$10)/AM$10,0)</f>
        <v/>
      </c>
      <c r="AN36" s="14" t="n"/>
      <c r="AO36" s="15">
        <f>IF(AJ36&gt;0,(AJ36-AJ$10)/AJ$10,0)</f>
        <v/>
      </c>
      <c r="AP36" s="548" t="n"/>
      <c r="AQ36" s="122" t="n">
        <v>22.09</v>
      </c>
      <c r="AR36" s="68">
        <f>IF(AQ36&gt;0,((AQ36-AQ35)/AQ35),0)</f>
        <v/>
      </c>
      <c r="AS36" s="68">
        <f>IF(AQ36&gt;0,AR36-$V36,0)</f>
        <v/>
      </c>
      <c r="AT36" s="68">
        <f>IF(AQ36&gt;0,(AQ36-AT$10)/AT$10,0)</f>
        <v/>
      </c>
      <c r="AU36" s="14" t="n"/>
      <c r="AV36" s="15">
        <f>IF(AQ36&gt;0,(AQ36-AQ$10)/AQ$10,0)</f>
        <v/>
      </c>
      <c r="AW36" s="548" t="n"/>
      <c r="AX36" s="122" t="n">
        <v>210.83</v>
      </c>
      <c r="AY36" s="68">
        <f>IF(AX36&gt;0,((AX36-AX35)/AX35),0)</f>
        <v/>
      </c>
      <c r="AZ36" s="68">
        <f>IF(AX36&gt;0,AY36-$V36,0)</f>
        <v/>
      </c>
      <c r="BA36" s="68">
        <f>IF(AX36&gt;0,(AX36-BA$10)/BA$10,0)</f>
        <v/>
      </c>
      <c r="BB36" s="14" t="n"/>
      <c r="BC36" s="15">
        <f>IF(AX36&gt;0,(AX36-AX$10)/AX$10,0)</f>
        <v/>
      </c>
      <c r="BD36" s="548" t="n"/>
      <c r="BE36" s="122" t="n">
        <v>77.22</v>
      </c>
      <c r="BF36" s="68">
        <f>IF(BE36&gt;0,((BE36-BE35)/BE35),0)</f>
        <v/>
      </c>
      <c r="BG36" s="68">
        <f>IF(BE36&gt;0,BF36-$V36,0)</f>
        <v/>
      </c>
      <c r="BH36" s="68" t="n"/>
      <c r="BI36" s="14" t="n"/>
      <c r="BJ36" s="15">
        <f>IF(BE36&gt;0,(BE36-BE$10)/BE$10,0)</f>
        <v/>
      </c>
      <c r="BK36" s="548" t="n"/>
      <c r="BL36" s="122" t="n">
        <v>73.23</v>
      </c>
      <c r="BM36" s="68">
        <f>IF(BL36&gt;0,((BL36-BL35)/BL35),0)</f>
        <v/>
      </c>
      <c r="BN36" s="68">
        <f>IF(BL36&gt;0,BM36-$V36,0)</f>
        <v/>
      </c>
      <c r="BO36" s="68">
        <f>IF(BL36&gt;0,(BL36-BO$10)/BO$10,0)</f>
        <v/>
      </c>
      <c r="BP36" s="14" t="n"/>
      <c r="BQ36" s="15">
        <f>IF(BL36&gt;0,(BL36-BL$10)/BL$10,0)</f>
        <v/>
      </c>
      <c r="BR36" s="548" t="n"/>
      <c r="BS36" s="122" t="n">
        <v>40.8</v>
      </c>
      <c r="BT36" s="68">
        <f>IF(BS36&gt;0,((BS36-BS35)/BS35),0)</f>
        <v/>
      </c>
      <c r="BU36" s="68">
        <f>IF(BS36&gt;0,BT36-$V36,0)</f>
        <v/>
      </c>
      <c r="BV36" s="68">
        <f>IF(BS36&gt;0,(BS36-BV$10)/BV$10,0)</f>
        <v/>
      </c>
      <c r="BW36" s="14" t="n"/>
      <c r="BX36" s="15">
        <f>IF(BS36&gt;0,(BS36-BS$10)/BS$10,0)</f>
        <v/>
      </c>
      <c r="BY36" s="548" t="n"/>
      <c r="BZ36" s="122" t="n"/>
      <c r="CA36" s="68">
        <f>IF(BZ36&gt;0,((BZ36-BZ35)/BZ35),0)</f>
        <v/>
      </c>
      <c r="CB36" s="68">
        <f>IF(BZ36&gt;0,CA36-$V36,0)</f>
        <v/>
      </c>
      <c r="CC36" s="68">
        <f>IF(BZ36&gt;0,(BZ36-CC$10)/CC$10,0)</f>
        <v/>
      </c>
      <c r="CD36" s="14" t="n"/>
      <c r="CE36" s="15">
        <f>IF(BZ36&gt;0,(BZ36-BZ$10)/BZ$10,0)</f>
        <v/>
      </c>
      <c r="CF36" s="548" t="n"/>
      <c r="CG36" s="122" t="n">
        <v>36.03</v>
      </c>
      <c r="CH36" s="68">
        <f>IF(CG36&gt;0,((CG36-CG35)/CG35),0)</f>
        <v/>
      </c>
      <c r="CI36" s="68">
        <f>IF(CG36&gt;0,CH36-$V36,0)</f>
        <v/>
      </c>
      <c r="CJ36" s="68">
        <f>IF(CG36&gt;0,(CG36-CJ$10)/CJ$10,0)</f>
        <v/>
      </c>
      <c r="CK36" s="14" t="n"/>
      <c r="CL36" s="15">
        <f>IF(CG36&gt;0,(CG36-CG$10)/CG$10,0)</f>
        <v/>
      </c>
      <c r="CM36" s="548" t="n"/>
      <c r="CN36" s="122" t="n">
        <v>34.82</v>
      </c>
      <c r="CO36" s="68">
        <f>IF(CN36&gt;0,((CN36-CN35)/CN35),0)</f>
        <v/>
      </c>
      <c r="CP36" s="68">
        <f>IF(CN36&gt;0,CO36-$V36,0)</f>
        <v/>
      </c>
      <c r="CQ36" s="68">
        <f>IF(CN36&gt;0,(CN36-CQ$10)/CQ$10,0)</f>
        <v/>
      </c>
      <c r="CR36" s="14" t="n"/>
      <c r="CS36" s="15">
        <f>IF(CN36&gt;0,(CN36-CN$10)/CN$10,0)</f>
        <v/>
      </c>
      <c r="CT36" s="548" t="n"/>
      <c r="CU36" s="122" t="n">
        <v>38.13</v>
      </c>
      <c r="CV36" s="68">
        <f>IF(CU36&gt;0,((CU36-CU35)/CU35),0)</f>
        <v/>
      </c>
      <c r="CW36" s="68">
        <f>IF(CU36&gt;0,CV36-$V36,0)</f>
        <v/>
      </c>
      <c r="CX36" s="68">
        <f>IF(CU36&gt;0,(CU36-CX$10)/CX$10,0)</f>
        <v/>
      </c>
      <c r="CY36" s="14" t="n"/>
      <c r="CZ36" s="15">
        <f>IF(CU36&gt;0,(CU36-CU$10)/CU$10,0)</f>
        <v/>
      </c>
      <c r="DA36" s="548" t="n"/>
      <c r="DB36" s="122" t="n">
        <v>20.94</v>
      </c>
      <c r="DC36" s="68">
        <f>IF(DB36&gt;0,((DB36-DB35)/DB35),0)</f>
        <v/>
      </c>
      <c r="DD36" s="68">
        <f>IF(DB36&gt;0,DC36-$V36,0)</f>
        <v/>
      </c>
      <c r="DE36" s="68">
        <f>IF(DB36&gt;0,(DB36-DE$10)/DE$10,0)</f>
        <v/>
      </c>
      <c r="DF36" s="14" t="n"/>
      <c r="DG36" s="15">
        <f>IF(DB36&gt;0,(DB36-DB$10)/DB$10,0)</f>
        <v/>
      </c>
      <c r="DH36" s="548" t="n"/>
      <c r="DI36" s="122" t="n">
        <v>44.6</v>
      </c>
      <c r="DJ36" s="68">
        <f>IF(DI36&gt;0,((DI36-DI35)/DI35),0)</f>
        <v/>
      </c>
      <c r="DK36" s="68">
        <f>IF(DI36&gt;0,DJ36-$V36,0)</f>
        <v/>
      </c>
      <c r="DL36" s="68">
        <f>IF(DI36&gt;0,(DI36-DL$10)/DL$10,0)</f>
        <v/>
      </c>
      <c r="DM36" s="14" t="n"/>
      <c r="DN36" s="15">
        <f>IF(DI36&gt;0,(DI36-DI$10)/DI$10,0)</f>
        <v/>
      </c>
      <c r="DO36" s="548" t="n"/>
      <c r="DP36" s="122" t="n">
        <v>39.28</v>
      </c>
      <c r="DQ36" s="68">
        <f>IF(DP36&gt;0,((DP36-DP35)/DP35),0)</f>
        <v/>
      </c>
      <c r="DR36" s="68">
        <f>IF(DP36&gt;0,DQ36-$V36,0)</f>
        <v/>
      </c>
      <c r="DS36" s="68" t="n"/>
      <c r="DT36" s="14" t="n"/>
      <c r="DU36" s="15">
        <f>IF(DP36&gt;0,(DP36-DP$10)/DP$10,0)</f>
        <v/>
      </c>
      <c r="DV36" s="18" t="n"/>
      <c r="DW36" s="122" t="n">
        <v>33.85</v>
      </c>
      <c r="DX36" s="68">
        <f>IF(DW36&gt;0,((DW36-DW35)/DW35),0)</f>
        <v/>
      </c>
      <c r="DY36" s="68">
        <f>IF(DW36&gt;0,DX36-$V36,0)</f>
        <v/>
      </c>
      <c r="DZ36" s="68">
        <f>IF(DW36&gt;0,(DW36-DZ$10)/DZ$10,0)</f>
        <v/>
      </c>
      <c r="EA36" s="14" t="n"/>
      <c r="EB36" s="15">
        <f>IF(DW36&gt;0,(DW36-DW$10)/DW$10,0)</f>
        <v/>
      </c>
      <c r="EC36" s="548" t="n"/>
      <c r="ED36" s="122" t="n">
        <v>36.82</v>
      </c>
      <c r="EE36" s="68">
        <f>IF(ED36&gt;0,((ED36-ED35)/ED35),0)</f>
        <v/>
      </c>
      <c r="EF36" s="68">
        <f>IF(ED36&gt;0,EE36-$V36,0)</f>
        <v/>
      </c>
      <c r="EG36" s="68">
        <f>IF(ED36&gt;0,(ED36-EG$10)/EG$10,0)</f>
        <v/>
      </c>
      <c r="EH36" s="14" t="n"/>
      <c r="EI36" s="15">
        <f>IF(ED36&gt;0,(ED36-ED$10)/ED$10,0)</f>
        <v/>
      </c>
      <c r="EJ36" s="548" t="n"/>
      <c r="EK36" s="122" t="n">
        <v>122.15</v>
      </c>
      <c r="EL36" s="68">
        <f>IF(EK36&gt;0,((EK36-EK35)/EK35),0)</f>
        <v/>
      </c>
      <c r="EM36" s="68">
        <f>IF(EK36&gt;0,EL36-$V36,0)</f>
        <v/>
      </c>
      <c r="EN36" s="68">
        <f>IF(EK36&gt;0,(EK36-EN$10)/EN$10,0)</f>
        <v/>
      </c>
      <c r="EO36" s="14" t="n"/>
      <c r="EP36" s="15">
        <f>IF(EK36&gt;0,(EK36-EK$10)/EK$10,0)</f>
        <v/>
      </c>
      <c r="ER36" s="122" t="n">
        <v>39.89</v>
      </c>
      <c r="ES36" s="68">
        <f>IF(ER36&gt;0,((ER36-ER35)/ER35),0)</f>
        <v/>
      </c>
      <c r="ET36" s="68">
        <f>IF(ER36&gt;0,ES36-$V36,0)</f>
        <v/>
      </c>
      <c r="EU36" s="68">
        <f>IF(ER36&gt;0,(ER36-EU$10)/EU$10,0)</f>
        <v/>
      </c>
      <c r="EV36" s="14" t="n"/>
      <c r="EW36" s="15">
        <f>IF(ER36&gt;0,(ER36-ER$10)/ER$10,0)</f>
        <v/>
      </c>
      <c r="EY36" s="122" t="n">
        <v>30.16</v>
      </c>
      <c r="EZ36" s="68">
        <f>IF(EY36&gt;0,((EY36-EY35)/EY35),0)</f>
        <v/>
      </c>
      <c r="FA36" s="68">
        <f>IF(EY36&gt;0,EZ36-$V36,0)</f>
        <v/>
      </c>
      <c r="FB36" s="68" t="n"/>
      <c r="FC36" s="14" t="n"/>
      <c r="FD36" s="15">
        <f>IF(EY36&gt;0,(EY36-EY$10)/EY$10,0)</f>
        <v/>
      </c>
      <c r="FF36" s="122" t="n">
        <v>60.02</v>
      </c>
      <c r="FG36" s="68">
        <f>IF(FF36&gt;0,((FF36-FF35)/FF35),0)</f>
        <v/>
      </c>
      <c r="FH36" s="68">
        <f>IF(FF36&gt;0,FG36-$V36,0)</f>
        <v/>
      </c>
      <c r="FI36" s="68">
        <f>IF(FF36&gt;0,(FF36-FI$10)/FI$10,0)</f>
        <v/>
      </c>
      <c r="FJ36" s="14" t="n"/>
      <c r="FK36" s="15">
        <f>IF(FF36&gt;0,(FF36-FF$10)/FF$10,0)</f>
        <v/>
      </c>
      <c r="FL36" s="548" t="n"/>
      <c r="FM36" s="122" t="n">
        <v>190.34</v>
      </c>
      <c r="FN36" s="68">
        <f>IF(FM36&gt;0,((FM36-FM35)/FM35),0)</f>
        <v/>
      </c>
      <c r="FO36" s="68">
        <f>IF(FM36&gt;0,FN36-$V36,0)</f>
        <v/>
      </c>
      <c r="FP36" s="68">
        <f>IF(FM36&gt;0,(FM36-FP$10)/FP$10,0)</f>
        <v/>
      </c>
      <c r="FQ36" s="14" t="n"/>
      <c r="FR36" s="15">
        <f>IF(FM36&gt;0,(FM36-FM$10)/FM$10,0)</f>
        <v/>
      </c>
      <c r="FS36" s="548" t="n"/>
      <c r="FT36" s="122" t="n">
        <v>92.38</v>
      </c>
      <c r="FU36" s="68">
        <f>IF(FT36&gt;0,((FT36-FT35)/FT35),0)</f>
        <v/>
      </c>
      <c r="FV36" s="68">
        <f>IF(FT36&gt;0,FU36-$V36,0)</f>
        <v/>
      </c>
      <c r="FW36" s="68">
        <f>IF(FT36&gt;0,(FT36-FW$10)/FW$10,0)</f>
        <v/>
      </c>
      <c r="FX36" s="14" t="n"/>
      <c r="FY36" s="15">
        <f>IF(FT36&gt;0,(FT36-FT$10)/FT$10,0)</f>
        <v/>
      </c>
      <c r="FZ36" s="548" t="n"/>
      <c r="GA36" s="122" t="n">
        <v>18.54</v>
      </c>
      <c r="GB36" s="68">
        <f>IF(GA36&gt;0,((GA36-GA35)/GA35),0)</f>
        <v/>
      </c>
      <c r="GC36" s="68">
        <f>IF(GA36&gt;0,GB36-$V36,0)</f>
        <v/>
      </c>
      <c r="GD36" s="68" t="n"/>
      <c r="GE36" s="14" t="n"/>
      <c r="GF36" s="15">
        <f>IF(GA36&gt;0,(GA36-GA$10)/GA$10,0)</f>
        <v/>
      </c>
      <c r="GG36" s="18" t="n"/>
      <c r="GH36" s="122" t="n">
        <v>19.35</v>
      </c>
      <c r="GI36" s="68">
        <f>IF(GH36&gt;0,((GH36-GH35)/GH35),0)</f>
        <v/>
      </c>
      <c r="GJ36" s="68">
        <f>IF(GH36&gt;0,GI36-$V36,0)</f>
        <v/>
      </c>
      <c r="GK36" s="68">
        <f>IF(GH36&gt;0,(GH36-GK$10)/GK$10,0)</f>
        <v/>
      </c>
      <c r="GL36" s="14" t="n"/>
      <c r="GM36" s="15">
        <f>IF(GH36&gt;0,(GH36-GH$10)/GH$10,0)</f>
        <v/>
      </c>
      <c r="GO36" s="122" t="n">
        <v>28.39</v>
      </c>
      <c r="GP36" s="68">
        <f>IF(GO36&gt;0,((GO36-GO35)/GO35),0)</f>
        <v/>
      </c>
      <c r="GQ36" s="68">
        <f>IF(GO36&gt;0,GP36-$V36,0)</f>
        <v/>
      </c>
      <c r="GR36" s="68" t="n"/>
      <c r="GS36" s="14" t="n"/>
      <c r="GT36" s="15">
        <f>IF(GO36&gt;0,(GO36-GO$10)/GO$10,0)</f>
        <v/>
      </c>
      <c r="GV36" s="122" t="n">
        <v>14.25</v>
      </c>
      <c r="GW36" s="68">
        <f>IF(GV36&gt;0,((GV36-GV35)/GV35),0)</f>
        <v/>
      </c>
      <c r="GX36" s="68">
        <f>IF(GV36&gt;0,GW36-$V36,0)</f>
        <v/>
      </c>
      <c r="GY36" s="68">
        <f>IF(GV36&gt;0,(GV36-GY$10)/GY$10,0)</f>
        <v/>
      </c>
      <c r="GZ36" s="14" t="n"/>
      <c r="HA36" s="15">
        <f>IF(GV36&gt;0,(GV36-GV$10)/GV$10,0)</f>
        <v/>
      </c>
      <c r="HD36" s="122" t="n">
        <v>350.73</v>
      </c>
      <c r="HE36" s="68">
        <f>IF(HD36&gt;0,((HD36-HD35)/HD35),0)</f>
        <v/>
      </c>
      <c r="HF36" s="68">
        <f>IF(HD36&gt;0,HE36-$V36,0)</f>
        <v/>
      </c>
      <c r="HG36" s="68">
        <f>IF(HD36&gt;0,(HD36-HG$10)/HG$10,0)</f>
        <v/>
      </c>
      <c r="HH36" s="14" t="n"/>
      <c r="HI36" s="15">
        <f>IF(HD36&gt;0,(HD36-HD$10)/HD$10,0)</f>
        <v/>
      </c>
      <c r="HK36" s="122" t="n">
        <v>33.09</v>
      </c>
      <c r="HL36" s="68">
        <f>IF(HK36&gt;0,((HK36-HK35)/HK35),0)</f>
        <v/>
      </c>
      <c r="HM36" s="68">
        <f>IF(HK36&gt;0,HL36-$V36,0)</f>
        <v/>
      </c>
      <c r="HN36" s="68">
        <f>IF(HK36&gt;0,(HK36-HN$10)/HN$10,0)</f>
        <v/>
      </c>
      <c r="HO36" s="14" t="n"/>
      <c r="HP36" s="15">
        <f>IF(HK36&gt;0,(HK36-HK$10)/HK$10,0)</f>
        <v/>
      </c>
      <c r="HR36" s="122" t="n">
        <v>110.97</v>
      </c>
      <c r="HS36" s="68">
        <f>IF(HR36&gt;0,((HR36-HR35)/HR35),0)</f>
        <v/>
      </c>
      <c r="HT36" s="68">
        <f>IF(HR36&gt;0,HS36-$V36,0)</f>
        <v/>
      </c>
      <c r="HU36" s="68">
        <f>IF(HR36&gt;0,(HR36-HU$10)/HU$10,0)</f>
        <v/>
      </c>
      <c r="HV36" s="14" t="n"/>
      <c r="HW36" s="15">
        <f>IF(HR36&gt;0,(HR36-HR$10)/HR$10,0)</f>
        <v/>
      </c>
      <c r="HY36" s="122" t="n">
        <v>133.57</v>
      </c>
      <c r="HZ36" s="68">
        <f>IF(HY36&gt;0,((HY36-HY35)/HY35),0)</f>
        <v/>
      </c>
      <c r="IA36" s="68">
        <f>IF(HY36&gt;0,HZ36-$V36,0)</f>
        <v/>
      </c>
      <c r="IB36" s="68">
        <f>IF(HY36&gt;0,(HY36-IB$10)/IB$10,0)</f>
        <v/>
      </c>
      <c r="IC36" s="14" t="n"/>
      <c r="ID36" s="15">
        <f>IF(HY36&gt;0,(HY36-HY$10)/HY$10,0)</f>
        <v/>
      </c>
      <c r="IF36" s="122" t="n">
        <v>235.04</v>
      </c>
      <c r="IG36" s="68">
        <f>IF(IF36&gt;0,((IF36-IF35)/IF35),0)</f>
        <v/>
      </c>
      <c r="IH36" s="68">
        <f>IF(IF36&gt;0,IG36-$V36,0)</f>
        <v/>
      </c>
      <c r="II36" s="68">
        <f>IF(IF36&gt;0,(IF36-II$10)/II$10,0)</f>
        <v/>
      </c>
      <c r="IJ36" s="14" t="n"/>
      <c r="IK36" s="15">
        <f>IF(IF36&gt;0,(IF36-IF$10)/IF$10,0)</f>
        <v/>
      </c>
      <c r="IM36" s="122" t="n">
        <v>166.97</v>
      </c>
      <c r="IN36" s="68">
        <f>IF(IM36&gt;0,((IM36-IM35)/IM35),0)</f>
        <v/>
      </c>
      <c r="IO36" s="68">
        <f>IF(IM36&gt;0,IN36-$V36,0)</f>
        <v/>
      </c>
      <c r="IP36" s="68">
        <f>IF(IM36&gt;0,(IM36-IP$10)/IP$10,0)</f>
        <v/>
      </c>
      <c r="IQ36" s="14" t="n"/>
      <c r="IR36" s="15">
        <f>IF(IM36&gt;0,(IM36-IM$10)/IM$10,0)</f>
        <v/>
      </c>
      <c r="IT36" s="122" t="n">
        <v>50.36</v>
      </c>
      <c r="IU36" s="68">
        <f>IF(IT36&gt;0,((IT36-IT35)/IT35),0)</f>
        <v/>
      </c>
      <c r="IV36" s="68">
        <f>IF(IT36&gt;0,IU36-$V36,0)</f>
        <v/>
      </c>
      <c r="IW36" s="68">
        <f>IF(IT36&gt;0,(IT36-IW$10)/IW$10,0)</f>
        <v/>
      </c>
      <c r="IX36" s="14" t="n"/>
      <c r="IY36" s="15">
        <f>IF(IT36&gt;0,(IT36-IT$10)/IT$10,0)</f>
        <v/>
      </c>
      <c r="JA36" s="122" t="n">
        <v>717.4</v>
      </c>
      <c r="JB36" s="68">
        <f>IF(JA36&gt;0,((JA36-JA35)/JA35),0)</f>
        <v/>
      </c>
      <c r="JC36" s="68">
        <f>IF(JA36&gt;0,JB36-$V36,0)</f>
        <v/>
      </c>
      <c r="JD36" s="68">
        <f>IF(JA36&gt;0,(JA36-JD$10)/JD$10,0)</f>
        <v/>
      </c>
      <c r="JE36" s="14" t="n"/>
      <c r="JF36" s="15">
        <f>IF(JA36&gt;0,(JA36-JA$10)/JA$10,0)</f>
        <v/>
      </c>
      <c r="JH36" s="122" t="n">
        <v>412.22</v>
      </c>
      <c r="JI36" s="68">
        <f>IF(JH36&gt;0,((JH36-JH35)/JH35),0)</f>
        <v/>
      </c>
      <c r="JJ36" s="68">
        <f>IF(JH36&gt;0,JI36-$V36,0)</f>
        <v/>
      </c>
      <c r="JK36" s="68">
        <f>IF(JH36&gt;0,(JH36-JK$10)/JK$10,0)</f>
        <v/>
      </c>
      <c r="JL36" s="14" t="n"/>
      <c r="JM36" s="15">
        <f>IF(JH36&gt;0,(JH36-JH$10)/JH$10,0)</f>
        <v/>
      </c>
      <c r="JO36" s="122" t="n">
        <v>14.03</v>
      </c>
      <c r="JP36" s="68">
        <f>IF(JO36&gt;0,((JO36-JO35)/JO35),0)</f>
        <v/>
      </c>
      <c r="JQ36" s="68">
        <f>IF(JO36&gt;0,JP36-$V36,0)</f>
        <v/>
      </c>
      <c r="JR36" s="68">
        <f>IF(JO36&gt;0,(JO36-JR$10)/JR$10,0)</f>
        <v/>
      </c>
      <c r="JS36" s="14" t="n"/>
      <c r="JT36" s="15">
        <f>IF(JO36&gt;0,(JO36-JO$10)/JO$10,0)</f>
        <v/>
      </c>
      <c r="JV36" s="122" t="n">
        <v>1.8</v>
      </c>
      <c r="JW36" s="68">
        <f>IF(JV36&gt;0,((JV36-JV35)/JV35),0)</f>
        <v/>
      </c>
      <c r="JX36" s="68">
        <f>IF(JV36&gt;0,JW36-$V36,0)</f>
        <v/>
      </c>
      <c r="JY36" s="68">
        <f>IF(JV36&gt;0,(JV36-JY$10)/JY$10,0)</f>
        <v/>
      </c>
      <c r="JZ36" s="14" t="n"/>
      <c r="KA36" s="15">
        <f>IF(JV36&gt;0,(JV36-JV$10)/JV$10,0)</f>
        <v/>
      </c>
      <c r="KC36" s="122" t="n">
        <v>22.32</v>
      </c>
      <c r="KD36" s="68">
        <f>IF(KC36&gt;0,((KC36-KC35)/KC35),0)</f>
        <v/>
      </c>
      <c r="KE36" s="68">
        <f>IF(KC36&gt;0,KD36-$V36,0)</f>
        <v/>
      </c>
      <c r="KF36" s="68">
        <f>IF(KC36&gt;0,(KC36-KF$10)/KF$10,0)</f>
        <v/>
      </c>
      <c r="KG36" s="14" t="n"/>
      <c r="KH36" s="15">
        <f>IF(KC36&gt;0,(KC36-KC$10)/KC$10,0)</f>
        <v/>
      </c>
      <c r="KI36" s="18" t="n"/>
      <c r="KJ36" s="122" t="n">
        <v>77.08</v>
      </c>
      <c r="KK36" s="68">
        <f>IF(KJ36&gt;0,((KJ36-KJ35)/KJ35),0)</f>
        <v/>
      </c>
      <c r="KL36" s="68">
        <f>IF(KJ36&gt;0,KK36-$V36,0)</f>
        <v/>
      </c>
      <c r="KM36" s="68">
        <f>IF(KJ36&gt;0,(KJ36-KM$10)/KM$10,0)</f>
        <v/>
      </c>
      <c r="KN36" s="14" t="n"/>
      <c r="KO36" s="15">
        <f>IF(KJ36&gt;0,(KJ36-KJ$10)/KJ$10,0)</f>
        <v/>
      </c>
      <c r="KQ36" s="122" t="n">
        <v>1.382</v>
      </c>
      <c r="KR36" s="68">
        <f>IF(KQ36&gt;0,((KQ36-KQ35)/KQ35),0)</f>
        <v/>
      </c>
      <c r="KS36" s="68">
        <f>IF(KQ36&gt;0,KR36-$V36,0)</f>
        <v/>
      </c>
      <c r="KT36" s="68">
        <f>IF(KQ36&gt;0,(KQ36-KT$10)/KT$10,0)</f>
        <v/>
      </c>
      <c r="KU36" s="14" t="n"/>
      <c r="KV36" s="15">
        <f>IF(KQ36&gt;0,(KQ36-KQ$10)/KQ$10,0)</f>
        <v/>
      </c>
      <c r="KW36" s="18" t="n"/>
      <c r="KX36" s="122" t="n">
        <v>28.19</v>
      </c>
      <c r="KY36" s="68">
        <f>IF(KX36&gt;0,((KX36-KX35)/KX35),0)</f>
        <v/>
      </c>
      <c r="KZ36" s="68">
        <f>IF(KX36&gt;0,KY36-$V36,0)</f>
        <v/>
      </c>
      <c r="LA36" s="68">
        <f>IF(KX36&gt;0,(KX36-LA$10)/LA$10,0)</f>
        <v/>
      </c>
      <c r="LB36" s="14" t="n"/>
      <c r="LC36" s="15">
        <f>IF(KX36&gt;0,(KX36-KX$10)/KX$10,0)</f>
        <v/>
      </c>
      <c r="LD36" s="18" t="n"/>
      <c r="LE36" s="122" t="n">
        <v>53.5</v>
      </c>
      <c r="LF36" s="68">
        <f>IF(LE36&gt;0,((LE36-LE35)/LE35),0)</f>
        <v/>
      </c>
      <c r="LG36" s="68">
        <f>IF(LE36&gt;0,LF36-$V36,0)</f>
        <v/>
      </c>
      <c r="LH36" s="68">
        <f>IF(LE36&gt;0,(LE36-LH$10)/LH$10,0)</f>
        <v/>
      </c>
      <c r="LI36" s="14" t="n"/>
      <c r="LJ36" s="15">
        <f>IF(LE36&gt;0,(LE36-LE$10)/LE$10,0)</f>
        <v/>
      </c>
      <c r="LL36" s="122" t="n">
        <v>100.51</v>
      </c>
      <c r="LM36" s="68">
        <f>IF(LL36&gt;0,((LL36-LL35)/LL35),0)</f>
        <v/>
      </c>
      <c r="LN36" s="68">
        <f>IF(LL36&gt;0,LM36-$V36,0)</f>
        <v/>
      </c>
      <c r="LO36" s="68">
        <f>IF(LL36&gt;0,(LL36-LO$10)/LO$10,0)</f>
        <v/>
      </c>
      <c r="LP36" s="14" t="n"/>
      <c r="LQ36" s="15">
        <f>IF(LL36&gt;0,(LL36-LL$10)/LL$10,0)</f>
        <v/>
      </c>
      <c r="LS36" s="122" t="n">
        <v>12.09</v>
      </c>
      <c r="LT36" s="68">
        <f>IF(LS36&gt;0,((LS36-LS35)/LS35),0)</f>
        <v/>
      </c>
      <c r="LU36" s="68">
        <f>IF(LS36&gt;0,LT36-$V36,0)</f>
        <v/>
      </c>
      <c r="LV36" s="68" t="n"/>
      <c r="LW36" s="14" t="n"/>
      <c r="LX36" s="15">
        <f>IF(LS36&gt;0,(LS36-LS$10)/LS$10,0)</f>
        <v/>
      </c>
      <c r="LZ36" s="122" t="n">
        <v>13.88</v>
      </c>
      <c r="MA36" s="68">
        <f>IF(LZ36&gt;0,((LZ36-LZ35)/LZ35),0)</f>
        <v/>
      </c>
      <c r="MB36" s="68">
        <f>IF(LZ36&gt;0,MA36-$V36,0)</f>
        <v/>
      </c>
      <c r="MC36" s="68">
        <f>IF(LZ36&gt;0,(LZ36-MC$10)/MC$10,0)</f>
        <v/>
      </c>
      <c r="MD36" s="14" t="n"/>
      <c r="ME36" s="15">
        <f>IF(LZ36&gt;0,(LZ36-LZ$10)/LZ$10,0)</f>
        <v/>
      </c>
      <c r="MG36" s="122" t="n">
        <v>53.73</v>
      </c>
      <c r="MH36" s="68">
        <f>IF(MG36&gt;0,((MG36-MG35)/MG35),0)</f>
        <v/>
      </c>
      <c r="MI36" s="68">
        <f>IF(MG36&gt;0,MH36-$V36,0)</f>
        <v/>
      </c>
      <c r="MJ36" s="68">
        <f>IF(MG36&gt;0,(MG36-MJ$10)/MJ$10,0)</f>
        <v/>
      </c>
      <c r="MK36" s="14" t="n"/>
      <c r="ML36" s="15">
        <f>IF(MG36&gt;0,(MG36-MG$10)/MG$10,0)</f>
        <v/>
      </c>
      <c r="MN36" s="122" t="n">
        <v>114.07</v>
      </c>
      <c r="MO36" s="68">
        <f>IF(MN36&gt;0,((MN36-MN35)/MN35),0)</f>
        <v/>
      </c>
      <c r="MP36" s="68">
        <f>IF(MN36&gt;0,MO36-$V36,0)</f>
        <v/>
      </c>
      <c r="MQ36" s="68">
        <f>IF(MN36&gt;0,(MN36-MQ$10)/MQ$10,0)</f>
        <v/>
      </c>
      <c r="MR36" s="14" t="n"/>
      <c r="MS36" s="15">
        <f>IF(MN36&gt;0,(MN36-MN$10)/MN$10,0)</f>
        <v/>
      </c>
      <c r="MU36" s="122" t="n">
        <v>12.22</v>
      </c>
      <c r="MV36" s="68">
        <f>IF(MU36&gt;0,((MU36-MU35)/MU35),0)</f>
        <v/>
      </c>
      <c r="MW36" s="68">
        <f>IF(MU36&gt;0,MV36-$V36,0)</f>
        <v/>
      </c>
      <c r="MX36" s="68">
        <f>IF(MU36&gt;0,(MU36-MX$10)/MX$10,0)</f>
        <v/>
      </c>
      <c r="MY36" s="14" t="n"/>
      <c r="MZ36" s="15">
        <f>IF(MU36&gt;0,(MU36-MU$10)/MU$10,0)</f>
        <v/>
      </c>
      <c r="NB36" s="122" t="n">
        <v>205.22</v>
      </c>
      <c r="NC36" s="68">
        <f>IF(NB36&gt;0,((NB36-NB35)/NB35),0)</f>
        <v/>
      </c>
      <c r="ND36" s="68">
        <f>IF(NB36&gt;0,NC36-$V36,0)</f>
        <v/>
      </c>
      <c r="NE36" s="68">
        <f>IF(NB36&gt;0,(NB36-NE$10)/NE$10,0)</f>
        <v/>
      </c>
      <c r="NF36" s="14" t="n"/>
      <c r="NG36" s="15">
        <f>IF(NB36&gt;0,(NB36-NB$10)/NB$10,0)</f>
        <v/>
      </c>
      <c r="NI36" s="122" t="n">
        <v>6.16</v>
      </c>
      <c r="NJ36" s="68">
        <f>IF(NI36&gt;0,((NI36-NI35)/NI35),0)</f>
        <v/>
      </c>
      <c r="NK36" s="68">
        <f>IF(NI36&gt;0,NJ36-$V36,0)</f>
        <v/>
      </c>
      <c r="NL36" s="68">
        <f>IF(NI36&gt;0,(NI36-NL$10)/NL$10,0)</f>
        <v/>
      </c>
      <c r="NM36" s="14" t="n"/>
      <c r="NN36" s="15">
        <f>IF(NI36&gt;0,(NI36-NI$10)/NI$10,0)</f>
        <v/>
      </c>
      <c r="NP36" s="122" t="n">
        <v>385</v>
      </c>
      <c r="NQ36" s="68">
        <f>IF(NP36&gt;0,((NP36-NP35)/NP35),0)</f>
        <v/>
      </c>
      <c r="NR36" s="68">
        <f>IF(NP36&gt;0,NQ36-$V36,0)</f>
        <v/>
      </c>
      <c r="NS36" s="68">
        <f>IF(NP36&gt;0,(NP36-NS$10)/NS$10,0)</f>
        <v/>
      </c>
      <c r="NT36" s="14" t="n"/>
      <c r="NU36" s="15">
        <f>IF(NP36&gt;0,(NP36-NP$10)/NP$10,0)</f>
        <v/>
      </c>
      <c r="NW36" s="122" t="n">
        <v>186.47</v>
      </c>
      <c r="NX36" s="68">
        <f>IF(NW36&gt;0,((NW36-NW35)/NW35),0)</f>
        <v/>
      </c>
      <c r="NY36" s="68">
        <f>IF(NW36&gt;0,NX36-$V36,0)</f>
        <v/>
      </c>
      <c r="NZ36" s="68">
        <f>IF(NW36&gt;0,(NW36-NZ$10)/NZ$10,0)</f>
        <v/>
      </c>
      <c r="OA36" s="14" t="n"/>
      <c r="OB36" s="15">
        <f>IF(NW36&gt;0,(NW36-NW$10)/NW$10,0)</f>
        <v/>
      </c>
      <c r="OD36" s="122" t="n">
        <v>1.49</v>
      </c>
      <c r="OE36" s="68">
        <f>IF(OD36&gt;0,((OD36-OD35)/OD35),0)</f>
        <v/>
      </c>
      <c r="OF36" s="68">
        <f>IF(OD36&gt;0,OE36-$V36,0)</f>
        <v/>
      </c>
      <c r="OG36" s="68">
        <f>IF(OD36&gt;0,(OD36-OG$10)/OG$10,0)</f>
        <v/>
      </c>
      <c r="OH36" s="14" t="n"/>
      <c r="OI36" s="15">
        <f>IF(OD36&gt;0,(OD36-OD$10)/OD$10,0)</f>
        <v/>
      </c>
      <c r="OK36" s="122" t="n">
        <v>114.39</v>
      </c>
      <c r="OL36" s="68">
        <f>IF(OK36&gt;0,((OK36-OK35)/OK35),0)</f>
        <v/>
      </c>
      <c r="OM36" s="68">
        <f>IF(OK36&gt;0,OL36-$V36,0)</f>
        <v/>
      </c>
      <c r="ON36" s="68">
        <f>IF(OK36&gt;0,(OK36-ON$10)/ON$10,0)</f>
        <v/>
      </c>
      <c r="OO36" s="14" t="n"/>
      <c r="OP36" s="15">
        <f>IF(OK36&gt;0,(OK36-OK$10)/OK$10,0)</f>
        <v/>
      </c>
      <c r="OR36" s="122" t="n">
        <v>1.86</v>
      </c>
      <c r="OS36" s="68">
        <f>IF(OR36&gt;0,((OR36-OR35)/OR35),0)</f>
        <v/>
      </c>
      <c r="OT36" s="68">
        <f>IF(OR36&gt;0,OS36-$V36,0)</f>
        <v/>
      </c>
      <c r="OU36" s="68">
        <f>IF(OR36&gt;0,(OR36-OU$10)/OU$10,0)</f>
        <v/>
      </c>
      <c r="OV36" s="14" t="n"/>
      <c r="OW36" s="15">
        <f>IF(OR36&gt;0,(OR36-OR$10)/OR$10,0)</f>
        <v/>
      </c>
      <c r="OY36" s="122" t="n">
        <v>126.96</v>
      </c>
      <c r="OZ36" s="68">
        <f>IF(OY36&gt;0,((OY36-OY35)/OY35),0)</f>
        <v/>
      </c>
      <c r="PA36" s="68">
        <f>IF(OY36&gt;0,OZ36-$V36,0)</f>
        <v/>
      </c>
      <c r="PB36" s="68">
        <f>IF(OY36&gt;0,(OY36-PB$10)/PB$10,0)</f>
        <v/>
      </c>
      <c r="PC36" s="14" t="n"/>
      <c r="PD36" s="15">
        <f>IF(OY36&gt;0,(OY36-OY$10)/OY$10,0)</f>
        <v/>
      </c>
      <c r="PE36" s="18" t="n"/>
      <c r="PF36" s="122" t="n">
        <v>207.29</v>
      </c>
      <c r="PG36" s="68">
        <f>IF(PF36&gt;0,((PF36-PF35)/PF35),0)</f>
        <v/>
      </c>
      <c r="PH36" s="68">
        <f>IF(PF36&gt;0,PG36-$V36,0)</f>
        <v/>
      </c>
      <c r="PI36" s="68">
        <f>IF(PF36&gt;0,(PF36-PI$10)/PI$10,0)</f>
        <v/>
      </c>
      <c r="PJ36" s="14" t="n"/>
      <c r="PK36" s="15">
        <f>IF(PF36&gt;0,(PF36-PF$10)/PF$10,0)</f>
        <v/>
      </c>
      <c r="PM36" s="122" t="n"/>
      <c r="PN36" s="68">
        <f>IF(PM36&gt;0,((PM36-PM35)/PM35),0)</f>
        <v/>
      </c>
      <c r="PO36" s="68">
        <f>PN36-$V36</f>
        <v/>
      </c>
      <c r="PP36" s="68">
        <f>IF(PM36&gt;0,(PM36-PP$10)/PP$10,0)</f>
        <v/>
      </c>
      <c r="PQ36" s="14" t="n"/>
      <c r="PR36" s="15">
        <f>IF(PM36&gt;0,(PM36-PM$10)/PM$10,0)</f>
        <v/>
      </c>
      <c r="PT36" s="122" t="n">
        <v>5.07</v>
      </c>
      <c r="PU36" s="68">
        <f>IF(PT36&gt;0,((PT36-PT35)/PT35),0)</f>
        <v/>
      </c>
      <c r="PV36" s="68">
        <f>IF(PT36&gt;0,PU36-$V36,0)</f>
        <v/>
      </c>
      <c r="PW36" s="68">
        <f>IF(PT36&gt;0,(PT36-PW$10)/PW$10,0)</f>
        <v/>
      </c>
      <c r="PX36" s="14" t="n"/>
      <c r="PY36" s="15">
        <f>IF(PT36&gt;0,(PT36-PT$10)/PT$10,0)</f>
        <v/>
      </c>
      <c r="QA36" s="122" t="n">
        <v>205.43</v>
      </c>
      <c r="QB36" s="68">
        <f>IF(QA36&gt;0,((QA36-QA35)/QA35),0)</f>
        <v/>
      </c>
      <c r="QC36" s="68">
        <f>IF(QA36&gt;0,QB36-$V36,0)</f>
        <v/>
      </c>
      <c r="QD36" s="68">
        <f>IF(QA36&gt;0,(QA36-QD$10)/QD$10,0)</f>
        <v/>
      </c>
      <c r="QE36" s="14" t="n"/>
      <c r="QF36" s="15">
        <f>IF(QA36&gt;0,(QA36-QA$10)/QA$10,0)</f>
        <v/>
      </c>
      <c r="QH36" s="122" t="n">
        <v>1.37</v>
      </c>
      <c r="QI36" s="68">
        <f>IF(QH36&gt;0,((QH36-QH35)/QH35),0)</f>
        <v/>
      </c>
      <c r="QJ36" s="68">
        <f>IF(QH36&gt;0,QI36-$V36,0)</f>
        <v/>
      </c>
      <c r="QK36" s="68">
        <f>IF(QH36&gt;0,(QH36-QK$10)/QK$10,0)</f>
        <v/>
      </c>
      <c r="QL36" s="14" t="n"/>
      <c r="QM36" s="15">
        <f>IF(QH36&gt;0,(QH36-QH$10)/QH$10,0)</f>
        <v/>
      </c>
      <c r="QO36" s="122" t="n">
        <v>12.13</v>
      </c>
      <c r="QP36" s="68">
        <f>IF(QO36&gt;0,((QO36-QO35)/QO35),0)</f>
        <v/>
      </c>
      <c r="QQ36" s="68">
        <f>IF(QO36&gt;0,QP36-$V36,0)</f>
        <v/>
      </c>
      <c r="QR36" s="68">
        <f>IF(QO36&gt;0,(QO36-QR$10)/QR$10,0)</f>
        <v/>
      </c>
      <c r="QS36" s="14" t="n"/>
      <c r="QT36" s="15">
        <f>IF(QO36&gt;0,(QO36-QO$10)/QO$10,0)</f>
        <v/>
      </c>
      <c r="QV36" s="122" t="n">
        <v>1.94</v>
      </c>
      <c r="QW36" s="68">
        <f>IF(QV36&gt;0,((QV36-QV35)/QV35),0)</f>
        <v/>
      </c>
      <c r="QX36" s="68">
        <f>IF(QV36&gt;0,QW36-$V36,0)</f>
        <v/>
      </c>
      <c r="QY36" s="68">
        <f>IF(QV36&gt;0,(QV36-QY$10)/QY$10,0)</f>
        <v/>
      </c>
      <c r="QZ36" s="14" t="n"/>
      <c r="RA36" s="15">
        <f>IF(QV36&gt;0,(QV36-QV$10)/QV$10,0)</f>
        <v/>
      </c>
      <c r="RC36" s="122" t="n">
        <v>25.5</v>
      </c>
      <c r="RD36" s="68">
        <f>IF(RC36&gt;0,((RC36-RC35)/RC35),0)</f>
        <v/>
      </c>
      <c r="RE36" s="68">
        <f>IF(RC36&gt;0,RD36-$V36,0)</f>
        <v/>
      </c>
      <c r="RF36" s="68">
        <f>IF(RC36&gt;0,(RC36-RF$10)/RF$10,0)</f>
        <v/>
      </c>
      <c r="RG36" s="14" t="n"/>
      <c r="RH36" s="15">
        <f>IF(RC36&gt;0,(RC36-RC$10)/RC$10,0)</f>
        <v/>
      </c>
      <c r="RJ36" s="122" t="n">
        <v>207.14</v>
      </c>
      <c r="RK36" s="68">
        <f>IF(RJ36&gt;0,((RJ36-RJ35)/RJ35),0)</f>
        <v/>
      </c>
      <c r="RL36" s="68">
        <f>RK36-$V36</f>
        <v/>
      </c>
      <c r="RM36" s="68">
        <f>IF(RJ36&gt;0,(RJ36-RM$10)/RM$10,0)</f>
        <v/>
      </c>
      <c r="RN36" s="14" t="n"/>
      <c r="RO36" s="15">
        <f>IF(RJ36&gt;0,(RJ36-RJ$10)/RJ$10,0)</f>
        <v/>
      </c>
      <c r="RQ36" s="122" t="n">
        <v>16.66</v>
      </c>
      <c r="RR36" s="68">
        <f>IF(RQ36&gt;0,((RQ36-RQ35)/RQ35),0)</f>
        <v/>
      </c>
      <c r="RS36" s="68">
        <f>RR36-$V36</f>
        <v/>
      </c>
      <c r="RT36" s="68">
        <f>IF(RQ36&gt;0,(RQ36-RT$10)/RT$10,0)</f>
        <v/>
      </c>
      <c r="RU36" s="14" t="n"/>
      <c r="RV36" s="15">
        <f>IF(RQ36&gt;0,(RQ36-RQ$10)/RQ$10,0)</f>
        <v/>
      </c>
      <c r="RX36" s="122" t="n">
        <v>116.65</v>
      </c>
      <c r="RY36" s="68">
        <f>IF(RX36&gt;0,((RX36-RX35)/RX35),0)</f>
        <v/>
      </c>
      <c r="RZ36" s="68">
        <f>RY36-$V36</f>
        <v/>
      </c>
      <c r="SA36" s="68">
        <f>IF(RX36&gt;0,(RX36-SA$10)/SA$10,0)</f>
        <v/>
      </c>
      <c r="SB36" s="14" t="n"/>
      <c r="SC36" s="15">
        <f>IF(RX36&gt;0,(RX36-RX$10)/RX$10,0)</f>
        <v/>
      </c>
      <c r="SE36" s="122" t="n">
        <v>12.35</v>
      </c>
      <c r="SF36" s="68">
        <f>IF(SE36&gt;0,((SE36-SE35)/SE35),0)</f>
        <v/>
      </c>
      <c r="SG36" s="68">
        <f>SF36-$V36</f>
        <v/>
      </c>
      <c r="SH36" s="68">
        <f>IF(SE36&gt;0,(SE36-SH$10)/SH$10,0)</f>
        <v/>
      </c>
      <c r="SI36" s="14" t="n"/>
      <c r="SJ36" s="15">
        <f>IF(SE36&gt;0,(SE36-SE$10)/SE$10,0)</f>
        <v/>
      </c>
      <c r="SL36" s="122" t="n">
        <v>0.665</v>
      </c>
      <c r="SM36" s="68">
        <f>IF(SL36&gt;0,((SL36-SL35)/SL35),0)</f>
        <v/>
      </c>
      <c r="SN36" s="68">
        <f>SM36-$V36</f>
        <v/>
      </c>
      <c r="SO36" s="68">
        <f>IF(SL36&gt;0,(SL36-SO$10)/SO$10,0)</f>
        <v/>
      </c>
      <c r="SP36" s="14" t="n"/>
      <c r="SQ36" s="15">
        <f>IF(SL36&gt;0,(SL36-SL$10)/SL$10,0)</f>
        <v/>
      </c>
      <c r="SS36" s="122" t="n">
        <v>5.83</v>
      </c>
      <c r="ST36" s="68">
        <f>IF(SS36&gt;0,((SS36-SS35)/SS35),0)</f>
        <v/>
      </c>
      <c r="SU36" s="68">
        <f>ST36-$V36</f>
        <v/>
      </c>
      <c r="SV36" s="68">
        <f>IF(SS36&gt;0,(SS36-SV$10)/SV$10,0)</f>
        <v/>
      </c>
      <c r="SW36" s="14" t="n"/>
      <c r="SX36" s="15">
        <f>IF(SS36&gt;0,(SS36-SS$10)/SS$10,0)</f>
        <v/>
      </c>
      <c r="SZ36" s="122" t="n">
        <v>25.52</v>
      </c>
      <c r="TA36" s="68">
        <f>IF(SZ36&gt;0,((SZ36-SZ35)/SZ35),0)</f>
        <v/>
      </c>
      <c r="TB36" s="68">
        <f>TA36-$V36</f>
        <v/>
      </c>
      <c r="TC36" s="68">
        <f>IF(SZ36&gt;0,(SZ36-TC$10)/TC$10,0)</f>
        <v/>
      </c>
      <c r="TD36" s="14" t="n"/>
      <c r="TE36" s="15">
        <f>IF(SZ36&gt;0,(SZ36-SZ$10)/SZ$10,0)</f>
        <v/>
      </c>
      <c r="TG36" s="122" t="n">
        <v>0.189</v>
      </c>
      <c r="TH36" s="68">
        <f>IF(TG36&gt;0,((TG36-TG35)/TG35),0)</f>
        <v/>
      </c>
      <c r="TI36" s="68">
        <f>TH36-$V36</f>
        <v/>
      </c>
      <c r="TJ36" s="68">
        <f>IF(TG36&gt;0,(TG36-TJ$10)/TJ$10,0)</f>
        <v/>
      </c>
      <c r="TK36" s="14" t="n"/>
      <c r="TL36" s="15">
        <f>IF(TG36&gt;0,(TG36-TG$10)/TG$10,0)</f>
        <v/>
      </c>
      <c r="TN36" s="122" t="n">
        <v>43.25</v>
      </c>
      <c r="TO36" s="68">
        <f>IF(TN36&gt;0,((TN36-TN35)/TN35),0)</f>
        <v/>
      </c>
      <c r="TP36" s="68">
        <f>TO36-$V36</f>
        <v/>
      </c>
      <c r="TQ36" s="68">
        <f>IF(TN36&gt;0,(TN36-TQ$10)/TQ$10,0)</f>
        <v/>
      </c>
      <c r="TR36" s="14" t="n"/>
      <c r="TS36" s="15">
        <f>IF(TN36&gt;0,(TN36-TN$10)/TN$10,0)</f>
        <v/>
      </c>
      <c r="TU36" s="122" t="n">
        <v>2.24</v>
      </c>
      <c r="TV36" s="68">
        <f>IF(TU36&gt;0,((TU36-TU35)/TU35),0)</f>
        <v/>
      </c>
      <c r="TW36" s="68">
        <f>TV36-$V36</f>
        <v/>
      </c>
      <c r="TX36" s="68">
        <f>IF(TU36&gt;0,(TU36-TX$10)/TX$10,0)</f>
        <v/>
      </c>
      <c r="TY36" s="14" t="n"/>
      <c r="TZ36" s="15">
        <f>IF(TU36&gt;0,(TU36-TU$10)/TU$10,0)</f>
        <v/>
      </c>
      <c r="UB36" s="122" t="n"/>
      <c r="UC36" s="68">
        <f>IF(UB36&gt;0,((UB36-UB35)/UB35),0)</f>
        <v/>
      </c>
      <c r="UD36" s="68">
        <f>UC36-$V36</f>
        <v/>
      </c>
      <c r="UE36" s="68">
        <f>IF(UB36&gt;0,(UB36-UE$10)/UE$10,0)</f>
        <v/>
      </c>
      <c r="UF36" s="14" t="n"/>
      <c r="UG36" s="15">
        <f>IF(UB36&gt;0,(UB36-UB$10)/UB$10,0)</f>
        <v/>
      </c>
      <c r="UI36" s="122" t="n"/>
      <c r="UJ36" s="68">
        <f>IF(UI36&gt;0,((UI36-UI35)/UI35),0)</f>
        <v/>
      </c>
      <c r="UK36" s="68">
        <f>UJ36-$V36</f>
        <v/>
      </c>
      <c r="UL36" s="68">
        <f>IF(UI36&gt;0,(UI36-UL$10)/UL$10,0)</f>
        <v/>
      </c>
      <c r="UM36" s="14" t="n"/>
      <c r="UN36" s="15">
        <f>IF(UI36&gt;0,(UI36-UI$10)/UI$10,0)</f>
        <v/>
      </c>
      <c r="UP36" s="122" t="n"/>
      <c r="UQ36" s="68">
        <f>IF(UP36&gt;0,((UP36-UP35)/UP35),0)</f>
        <v/>
      </c>
      <c r="UR36" s="68">
        <f>UQ36-$V36</f>
        <v/>
      </c>
      <c r="US36" s="68">
        <f>IF(UP36&gt;0,(UP36-US$10)/US$10,0)</f>
        <v/>
      </c>
      <c r="UT36" s="14" t="n"/>
      <c r="UU36" s="15">
        <f>IF(UP36&gt;0,(UP36-UP$10)/UP$10,0)</f>
        <v/>
      </c>
      <c r="UW36" s="122" t="n"/>
      <c r="UX36" s="68">
        <f>IF(UW36&gt;0,((UW36-UW35)/UW35),0)</f>
        <v/>
      </c>
      <c r="UY36" s="68">
        <f>UX36-$V36</f>
        <v/>
      </c>
      <c r="UZ36" s="68">
        <f>IF(UW36&gt;0,(UW36-UZ$10)/UZ$10,0)</f>
        <v/>
      </c>
      <c r="VA36" s="14" t="n"/>
      <c r="VB36" s="15">
        <f>IF(UW36&gt;0,(UW36-UW$10)/UW$10,0)</f>
        <v/>
      </c>
      <c r="VD36" s="122" t="n"/>
      <c r="VE36" s="68">
        <f>IF(VD36&gt;0,((VD36-VD35)/VD35),0)</f>
        <v/>
      </c>
      <c r="VF36" s="68">
        <f>VE36-$V36</f>
        <v/>
      </c>
      <c r="VG36" s="68">
        <f>IF(VD36&gt;0,(VD36-VG$10)/VG$10,0)</f>
        <v/>
      </c>
      <c r="VH36" s="14" t="n"/>
      <c r="VI36" s="15">
        <f>IF(VD36&gt;0,(VD36-VD$10)/VD$10,0)</f>
        <v/>
      </c>
      <c r="VM36" s="21">
        <f>IF($C36&gt;0,(($IK$5*IG36)+($GT$5*GP36)+($JM$5*JI36)+($JF$5*JB36)+($IY$5*IU36)+($IR$5*IN36)+($ID$5*HZ36)+($HW$5*HS36)+($HP$5*HL36)+($HI$5*HE36)+($GF$5*GB36)+($FY$5*FU36)+($FR$5*FN36)+($FK$5*FG36)+($FD$5*EZ36)+($EW$5*ES36)+($EP$5*EL36)+($EI$5*EE36)+($EB$5*DX36)+($DU$5*DQ36)+($DN$5*DJ36)+($DG$5*DC36)+($CZ$5*CV36)+($CS$5*CO36)+($CL$5*CH36)+($CE$5*CA36)+($BX$5*BT36)+($BQ$5*BM36)+($BJ$5*BF36)+($BC$5*AY36)+($AV$5*AR36)+($AO$5*AK36)+($AH$5*AD36)+($JT$5*JP36)+($KA$5*JW36)+($KO$5*KK36)+($PR$5*PN36)+($GM$5*GI36)+($HA$5*GW36)+($KV$5*KR36)+($KH$5*KD36)+($LC$5*KY36)+($MS$5*MO36)+($ML$5*MH36)+($ME$5*MA36)+($LX$5*LT36)+($LQ$5*LM36)+($LJ$5*LF36)+(MV36*$MZ$5)+(NC36*$NG$5)+(NJ36*$NN$5)+($OI$5*OE36)+($NU$5*NQ36)+($OB$5*NX36)+($PK$5*PG36)+($OP$5*OL36)+($OW$5*OS36)+($PD$5*OZ36)+(PU36*$PY$5)+(QB36*$QF$5)+(QI36*$QM$5)+(QP36*$QT$5)+(QW36*$RA$5)+(RD36*$RH$5)+(RK36*$RO$5)+(RR36*$RV$5)+(RY36*$SC$5)+(SF36*$SJ$5)+(SM36*$SQ$5)+(ST36*$SX$5)+(TA36*$TE$5))+(TH36*$TL$5)+(TO36*$TS$5))/$VM$5</f>
        <v/>
      </c>
      <c r="VN36" s="538" t="n"/>
      <c r="VO36" s="21">
        <f>IF($C36&gt;0,(($IK$5*II36)+($GT$5*GR36)+($JM$5*JK36)+($JF$5*JD36)+($IY$5*IW36)+($IR$5*IP36)+($ID$5*IB36)+($HW$5*HU36)+($HP$5*HN36)+($HI$5*HG36)+($GF$5*GD36)+($FY$5*FW36)+($FR$5*FP36)+($FK$5*FI36)+($FD$5*FB36)+($EW$5*EU36)+($EP$5*EN36)+($EI$5*EG36)+($EB$5*DZ36)+($DU$5*DS36)+($DN$5*DL36)+($DG$5*DE36)+($CZ$5*CX36)+($CS$5*CQ36)+($CL$5*CJ36)+($CE$5*CC36)+($BX$5*BV36)+($BQ$5*BO36)+($BJ$5*BH36)+($BC$5*BA36)+($AV$5*AT36)+($AO$5*AM36)+($AH$5*AF36)+($KO$5*KM36)+($KH$5*KF36)+($KA$5*JY36)+($JT$5*JR36)+($PR$5*PP36)+($GM$5*GK36)+($HA$5*GY36)+($KV$5*KT36)+($LC$5*LA36)+($MS$5*MQ36)+($ML$5*MJ36)+($ME$5*MC36)+($LX$5*LV36)+($LQ$5*LO36)+($LJ$5*LH36)+(MX36*$MZ$5)+(NE36*$NG$5)+(NL36*$NN$5)+($OI$5*OG36)+($NU$5*NS36)+($OB$5*NZ36)+($PD$5*PB36)+($OW$5*OU36)+($OP$5*ON36)+($PK$5*PI36)+($PY$5*PW36)+($QF$5*QD36)+($QM$5*QK36)+($QT$5*QR36)+($RA$5*QY36)+($RH$5*RF36)+($RO$5*RM36)+(RT36*$RV$5)+(SA36*$SC$5)+(SH36*$SJ$5)+(SO36*$SQ$5)+(SV36*$SX$5)+(TC36*$TE$5)+(TJ36*$TL$5)+(TQ36*$TS$5))/$VM$5,0)</f>
        <v/>
      </c>
      <c r="VP36" s="14" t="n"/>
      <c r="VQ36" s="21">
        <f>IF($C36&gt;0,(($IK$5*IK36)+($GT$5*GT36)+($JM$5*JM36)+($JF$5*JF36)+($IY$5*IY36)+($IR$5*IR36)+($ID$5*ID36)+($HW$5*HW36)+($HP$5*HP36)+($HI$5*HI36)+($GF$5*GF36)+($FY$5*FY36)+($FR$5*FR36)+($FK$5*FK36)+($FD$5*FD36)+($EW$5*EW36)+($EP$5*EP36)+($EI$5*EI36)+($EB$5*EB36)+($DU$5*DU36)+($DN$5*DN36)+($DG$5*DG36)+($CZ$5*CZ36)+($CS$5*CS36)+($CL$5*CL36)+($CE$5*CE36)+($BX$5*BX36)+($BQ$5*BQ36)+($BJ$5*BJ36)+($BC$5*BC36)+($AV$5*AV36)+($AO$5*AO36)+($AH$5*AH36)+($KO$5*KO36)+($PR$5*PR36)+($GM$5*GM36)+($HA$5*HA36)+($KH$5*KH36)+($KA$5*KA36)+($JT$5*JT36)+($KV$5*KV36)+($LC$5*LC36)+($MS$5*MS36)+($ML$5*ML36)+($ME$5*ME36)+($LX$5*LX36)+($LQ$5*LQ36)+($LJ$5*LJ36)+($OI$5*OI36)+($NU$5*NU36)+($NN$5*NN36)+($NG$5*NG36)+($MZ$5*MZ36)+(OB36*$OB$5)+($PD$5*PD36)+($OW$5*OW36)+($OP$5*OP36)+($PK$5*PK36)+(PY36*$PY$5)+(QF36*$QF$5)+(QM36*$QM$5)+(QT36*$QT$5)+(RA36*$RA$5)+(RH36*$RH$5)+(RO36*$RO$5)+(RV36*$RV$5)+(SC36*$SC$5)+(SJ36*$SJ$5)+(SQ36*$SQ$5)+(SX36*$SX$5)+(TE36*$TE$5)+(TL36*$TL$5)+(TS36*$TS$5))/$VM$5,0)</f>
        <v/>
      </c>
    </row>
    <row r="37" ht="16" customHeight="1" s="545">
      <c r="A37" s="127" t="n">
        <v>45699</v>
      </c>
      <c r="B37" s="77">
        <f>A37</f>
        <v/>
      </c>
      <c r="C37" s="13" t="n">
        <v>44593.65</v>
      </c>
      <c r="D37" s="138">
        <f>IF(C37&gt;0,C37-C36,0)</f>
        <v/>
      </c>
      <c r="E37" s="68">
        <f>IF(C37&gt;0,D37/C36,0)</f>
        <v/>
      </c>
      <c r="F37" s="15">
        <f>IF(C37&gt;0,(C37-C$10)/C$10,0)</f>
        <v/>
      </c>
      <c r="G37" s="13" t="n">
        <v>6068.5</v>
      </c>
      <c r="H37" s="138">
        <f>IF(G37&gt;0,G37-G36,0)</f>
        <v/>
      </c>
      <c r="I37" s="68">
        <f>IF(G37&gt;0,H37/G36,0)</f>
        <v/>
      </c>
      <c r="J37" s="15">
        <f>IF(G37&gt;0,(G37-G$10)/G$10,0)</f>
        <v/>
      </c>
      <c r="K37" s="13" t="n">
        <v>19643.86</v>
      </c>
      <c r="L37" s="138">
        <f>IF(K37&gt;0,K37-K36,0)</f>
        <v/>
      </c>
      <c r="M37" s="68">
        <f>IF(K37&gt;0,L37/K36,0)</f>
        <v/>
      </c>
      <c r="N37" s="15">
        <f>IF(K37&gt;0,(K37-K$10)/K$10,0)</f>
        <v/>
      </c>
      <c r="O37" s="13" t="n">
        <v>2275.7</v>
      </c>
      <c r="P37" s="138">
        <f>IF(O37&gt;0,O37-O36,0)</f>
        <v/>
      </c>
      <c r="Q37" s="68">
        <f>IF(O37&gt;0,P37/O36,0)</f>
        <v/>
      </c>
      <c r="R37" s="15">
        <f>IF(O37&gt;0,(O37-O$10)/O$10,0)</f>
        <v/>
      </c>
      <c r="S37" s="18">
        <f>IF(O37&gt;0,(((O37*0.7)*Q37)+((K37*0.9)*M37)+((G37*0.65)*I37)+((C37*0.6)*E37))/(O37+K37+G37+C37),0)</f>
        <v/>
      </c>
      <c r="T37" s="121">
        <f>IF(O37&gt;0,(S37*200)+T36,0)</f>
        <v/>
      </c>
      <c r="U37" s="121">
        <f>T37</f>
        <v/>
      </c>
      <c r="V37" s="47">
        <f>IF(T37&gt;0,(T37-T36)/T36,0)</f>
        <v/>
      </c>
      <c r="W37" s="21">
        <f>IF(T37&gt;0,(T37-T$11)/T$11,0)</f>
        <v/>
      </c>
      <c r="X37" s="18">
        <f>IF(T37&gt;0,((Q37+M37+I37+E37)/4),0)</f>
        <v/>
      </c>
      <c r="Y37" s="123" t="n">
        <v>122752.19</v>
      </c>
      <c r="Z37" s="15" t="n">
        <v>2e-06</v>
      </c>
      <c r="AA37" s="21">
        <f>Z37-$V37</f>
        <v/>
      </c>
      <c r="AB37" s="548" t="n"/>
      <c r="AC37" s="122" t="n">
        <v>232.31</v>
      </c>
      <c r="AD37" s="68">
        <f>IF(AC37&gt;0,((AC37-AC36)/AC36),0)</f>
        <v/>
      </c>
      <c r="AE37" s="68">
        <f>IF(AC37&gt;0,AD37-$V37,0)</f>
        <v/>
      </c>
      <c r="AF37" s="68">
        <f>IF(AC37&gt;0,(AC37-AF$10)/AF$10,0)</f>
        <v/>
      </c>
      <c r="AG37" s="14" t="n"/>
      <c r="AH37" s="15">
        <f>IF(AC37&gt;0,(AC37-AC$10)/AC$10,0)</f>
        <v/>
      </c>
      <c r="AI37" s="548" t="n"/>
      <c r="AJ37" s="122" t="n">
        <v>22.34</v>
      </c>
      <c r="AK37" s="68">
        <f>IF(AJ37&gt;0,((AJ37-AJ36)/AJ36),0)</f>
        <v/>
      </c>
      <c r="AL37" s="68">
        <f>IF(AJ37&gt;0,AK37-$V37,0)</f>
        <v/>
      </c>
      <c r="AM37" s="68">
        <f>IF(AJ37&gt;0,(AJ37-AM$10)/AM$10,0)</f>
        <v/>
      </c>
      <c r="AN37" s="14" t="n"/>
      <c r="AO37" s="15">
        <f>IF(AJ37&gt;0,(AJ37-AJ$10)/AJ$10,0)</f>
        <v/>
      </c>
      <c r="AP37" s="548" t="n"/>
      <c r="AQ37" s="122" t="n">
        <v>22.02</v>
      </c>
      <c r="AR37" s="68">
        <f>IF(AQ37&gt;0,((AQ37-AQ36)/AQ36),0)</f>
        <v/>
      </c>
      <c r="AS37" s="68">
        <f>IF(AQ37&gt;0,AR37-$V37,0)</f>
        <v/>
      </c>
      <c r="AT37" s="68">
        <f>IF(AQ37&gt;0,(AQ37-AT$10)/AT$10,0)</f>
        <v/>
      </c>
      <c r="AU37" s="14" t="n"/>
      <c r="AV37" s="15">
        <f>IF(AQ37&gt;0,(AQ37-AQ$10)/AQ$10,0)</f>
        <v/>
      </c>
      <c r="AW37" s="548" t="n"/>
      <c r="AX37" s="122" t="n">
        <v>210.91</v>
      </c>
      <c r="AY37" s="68">
        <f>IF(AX37&gt;0,((AX37-AX36)/AX36),0)</f>
        <v/>
      </c>
      <c r="AZ37" s="68">
        <f>IF(AX37&gt;0,AY37-$V37,0)</f>
        <v/>
      </c>
      <c r="BA37" s="68">
        <f>IF(AX37&gt;0,(AX37-BA$10)/BA$10,0)</f>
        <v/>
      </c>
      <c r="BB37" s="14" t="n"/>
      <c r="BC37" s="15">
        <f>IF(AX37&gt;0,(AX37-AX$10)/AX$10,0)</f>
        <v/>
      </c>
      <c r="BD37" s="548" t="n"/>
      <c r="BE37" s="122" t="n">
        <v>77.58</v>
      </c>
      <c r="BF37" s="68">
        <f>IF(BE37&gt;0,((BE37-BE36)/BE36),0)</f>
        <v/>
      </c>
      <c r="BG37" s="68">
        <f>IF(BE37&gt;0,BF37-$V37,0)</f>
        <v/>
      </c>
      <c r="BH37" s="68" t="n"/>
      <c r="BI37" s="14" t="n"/>
      <c r="BJ37" s="15">
        <f>IF(BE37&gt;0,(BE37-BE$10)/BE$10,0)</f>
        <v/>
      </c>
      <c r="BK37" s="548" t="n"/>
      <c r="BL37" s="122" t="n">
        <v>72.18000000000001</v>
      </c>
      <c r="BM37" s="68">
        <f>IF(BL37&gt;0,((BL37-BL36)/BL36),0)</f>
        <v/>
      </c>
      <c r="BN37" s="68">
        <f>IF(BL37&gt;0,BM37-$V37,0)</f>
        <v/>
      </c>
      <c r="BO37" s="68">
        <f>IF(BL37&gt;0,(BL37-BO$10)/BO$10,0)</f>
        <v/>
      </c>
      <c r="BP37" s="14" t="n"/>
      <c r="BQ37" s="15">
        <f>IF(BL37&gt;0,(BL37-BL$10)/BL$10,0)</f>
        <v/>
      </c>
      <c r="BR37" s="548" t="n"/>
      <c r="BS37" s="122" t="n">
        <v>40.51</v>
      </c>
      <c r="BT37" s="68">
        <f>IF(BS37&gt;0,((BS37-BS36)/BS36),0)</f>
        <v/>
      </c>
      <c r="BU37" s="68">
        <f>IF(BS37&gt;0,BT37-$V37,0)</f>
        <v/>
      </c>
      <c r="BV37" s="68">
        <f>IF(BS37&gt;0,(BS37-BV$10)/BV$10,0)</f>
        <v/>
      </c>
      <c r="BW37" s="14" t="n"/>
      <c r="BX37" s="15">
        <f>IF(BS37&gt;0,(BS37-BS$10)/BS$10,0)</f>
        <v/>
      </c>
      <c r="BY37" s="548" t="n"/>
      <c r="BZ37" s="122" t="n"/>
      <c r="CA37" s="68">
        <f>IF(BZ37&gt;0,((BZ37-BZ36)/BZ36),0)</f>
        <v/>
      </c>
      <c r="CB37" s="68">
        <f>IF(BZ37&gt;0,CA37-$V37,0)</f>
        <v/>
      </c>
      <c r="CC37" s="68">
        <f>IF(BZ37&gt;0,(BZ37-CC$10)/CC$10,0)</f>
        <v/>
      </c>
      <c r="CD37" s="14" t="n"/>
      <c r="CE37" s="15">
        <f>IF(BZ37&gt;0,(BZ37-BZ$10)/BZ$10,0)</f>
        <v/>
      </c>
      <c r="CF37" s="548" t="n"/>
      <c r="CG37" s="122" t="n">
        <v>35.68</v>
      </c>
      <c r="CH37" s="68">
        <f>IF(CG37&gt;0,((CG37-CG36)/CG36),0)</f>
        <v/>
      </c>
      <c r="CI37" s="68">
        <f>IF(CG37&gt;0,CH37-$V37,0)</f>
        <v/>
      </c>
      <c r="CJ37" s="68">
        <f>IF(CG37&gt;0,(CG37-CJ$10)/CJ$10,0)</f>
        <v/>
      </c>
      <c r="CK37" s="14" t="n"/>
      <c r="CL37" s="15">
        <f>IF(CG37&gt;0,(CG37-CG$10)/CG$10,0)</f>
        <v/>
      </c>
      <c r="CM37" s="548" t="n"/>
      <c r="CN37" s="122" t="n">
        <v>34.36</v>
      </c>
      <c r="CO37" s="68">
        <f>IF(CN37&gt;0,((CN37-CN36)/CN36),0)</f>
        <v/>
      </c>
      <c r="CP37" s="68">
        <f>IF(CN37&gt;0,CO37-$V37,0)</f>
        <v/>
      </c>
      <c r="CQ37" s="68">
        <f>IF(CN37&gt;0,(CN37-CQ$10)/CQ$10,0)</f>
        <v/>
      </c>
      <c r="CR37" s="14" t="n"/>
      <c r="CS37" s="15">
        <f>IF(CN37&gt;0,(CN37-CN$10)/CN$10,0)</f>
        <v/>
      </c>
      <c r="CT37" s="548" t="n"/>
      <c r="CU37" s="122" t="n">
        <v>37.93</v>
      </c>
      <c r="CV37" s="68">
        <f>IF(CU37&gt;0,((CU37-CU36)/CU36),0)</f>
        <v/>
      </c>
      <c r="CW37" s="68">
        <f>IF(CU37&gt;0,CV37-$V37,0)</f>
        <v/>
      </c>
      <c r="CX37" s="68">
        <f>IF(CU37&gt;0,(CU37-CX$10)/CX$10,0)</f>
        <v/>
      </c>
      <c r="CY37" s="14" t="n"/>
      <c r="CZ37" s="15">
        <f>IF(CU37&gt;0,(CU37-CU$10)/CU$10,0)</f>
        <v/>
      </c>
      <c r="DA37" s="548" t="n"/>
      <c r="DB37" s="122" t="n">
        <v>20.99</v>
      </c>
      <c r="DC37" s="68">
        <f>IF(DB37&gt;0,((DB37-DB36)/DB36),0)</f>
        <v/>
      </c>
      <c r="DD37" s="68">
        <f>IF(DB37&gt;0,DC37-$V37,0)</f>
        <v/>
      </c>
      <c r="DE37" s="68">
        <f>IF(DB37&gt;0,(DB37-DE$10)/DE$10,0)</f>
        <v/>
      </c>
      <c r="DF37" s="14" t="n"/>
      <c r="DG37" s="15">
        <f>IF(DB37&gt;0,(DB37-DB$10)/DB$10,0)</f>
        <v/>
      </c>
      <c r="DH37" s="548" t="n"/>
      <c r="DI37" s="122" t="n">
        <v>44.93</v>
      </c>
      <c r="DJ37" s="68">
        <f>IF(DI37&gt;0,((DI37-DI36)/DI36),0)</f>
        <v/>
      </c>
      <c r="DK37" s="68">
        <f>IF(DI37&gt;0,DJ37-$V37,0)</f>
        <v/>
      </c>
      <c r="DL37" s="68">
        <f>IF(DI37&gt;0,(DI37-DL$10)/DL$10,0)</f>
        <v/>
      </c>
      <c r="DM37" s="14" t="n"/>
      <c r="DN37" s="15">
        <f>IF(DI37&gt;0,(DI37-DI$10)/DI$10,0)</f>
        <v/>
      </c>
      <c r="DO37" s="548" t="n"/>
      <c r="DP37" s="122" t="n">
        <v>39.15</v>
      </c>
      <c r="DQ37" s="68">
        <f>IF(DP37&gt;0,((DP37-DP36)/DP36),0)</f>
        <v/>
      </c>
      <c r="DR37" s="68">
        <f>IF(DP37&gt;0,DQ37-$V37,0)</f>
        <v/>
      </c>
      <c r="DS37" s="68" t="n"/>
      <c r="DT37" s="14" t="n"/>
      <c r="DU37" s="15">
        <f>IF(DP37&gt;0,(DP37-DP$10)/DP$10,0)</f>
        <v/>
      </c>
      <c r="DV37" s="18" t="n"/>
      <c r="DW37" s="122" t="n">
        <v>33.72</v>
      </c>
      <c r="DX37" s="68">
        <f>IF(DW37&gt;0,((DW37-DW36)/DW36),0)</f>
        <v/>
      </c>
      <c r="DY37" s="68">
        <f>IF(DW37&gt;0,DX37-$V37,0)</f>
        <v/>
      </c>
      <c r="DZ37" s="68">
        <f>IF(DW37&gt;0,(DW37-DZ$10)/DZ$10,0)</f>
        <v/>
      </c>
      <c r="EA37" s="14" t="n"/>
      <c r="EB37" s="15">
        <f>IF(DW37&gt;0,(DW37-DW$10)/DW$10,0)</f>
        <v/>
      </c>
      <c r="EC37" s="548" t="n"/>
      <c r="ED37" s="122" t="n">
        <v>36.76</v>
      </c>
      <c r="EE37" s="68">
        <f>IF(ED37&gt;0,((ED37-ED36)/ED36),0)</f>
        <v/>
      </c>
      <c r="EF37" s="68">
        <f>IF(ED37&gt;0,EE37-$V37,0)</f>
        <v/>
      </c>
      <c r="EG37" s="68">
        <f>IF(ED37&gt;0,(ED37-EG$10)/EG$10,0)</f>
        <v/>
      </c>
      <c r="EH37" s="14" t="n"/>
      <c r="EI37" s="15">
        <f>IF(ED37&gt;0,(ED37-ED$10)/ED$10,0)</f>
        <v/>
      </c>
      <c r="EJ37" s="548" t="n"/>
      <c r="EK37" s="122" t="n">
        <v>121.93</v>
      </c>
      <c r="EL37" s="68">
        <f>IF(EK37&gt;0,((EK37-EK36)/EK36),0)</f>
        <v/>
      </c>
      <c r="EM37" s="68">
        <f>IF(EK37&gt;0,EL37-$V37,0)</f>
        <v/>
      </c>
      <c r="EN37" s="68">
        <f>IF(EK37&gt;0,(EK37-EN$10)/EN$10,0)</f>
        <v/>
      </c>
      <c r="EO37" s="14" t="n"/>
      <c r="EP37" s="15">
        <f>IF(EK37&gt;0,(EK37-EK$10)/EK$10,0)</f>
        <v/>
      </c>
      <c r="ER37" s="122" t="n">
        <v>40.06</v>
      </c>
      <c r="ES37" s="68">
        <f>IF(ER37&gt;0,((ER37-ER36)/ER36),0)</f>
        <v/>
      </c>
      <c r="ET37" s="68">
        <f>IF(ER37&gt;0,ES37-$V37,0)</f>
        <v/>
      </c>
      <c r="EU37" s="68">
        <f>IF(ER37&gt;0,(ER37-EU$10)/EU$10,0)</f>
        <v/>
      </c>
      <c r="EV37" s="14" t="n"/>
      <c r="EW37" s="15">
        <f>IF(ER37&gt;0,(ER37-ER$10)/ER$10,0)</f>
        <v/>
      </c>
      <c r="EY37" s="122" t="n">
        <v>29.82</v>
      </c>
      <c r="EZ37" s="68">
        <f>IF(EY37&gt;0,((EY37-EY36)/EY36),0)</f>
        <v/>
      </c>
      <c r="FA37" s="68">
        <f>IF(EY37&gt;0,EZ37-$V37,0)</f>
        <v/>
      </c>
      <c r="FB37" s="68" t="n"/>
      <c r="FC37" s="14" t="n"/>
      <c r="FD37" s="15">
        <f>IF(EY37&gt;0,(EY37-EY$10)/EY$10,0)</f>
        <v/>
      </c>
      <c r="FF37" s="122" t="n">
        <v>60.34</v>
      </c>
      <c r="FG37" s="68">
        <f>IF(FF37&gt;0,((FF37-FF36)/FF36),0)</f>
        <v/>
      </c>
      <c r="FH37" s="68">
        <f>IF(FF37&gt;0,FG37-$V37,0)</f>
        <v/>
      </c>
      <c r="FI37" s="68">
        <f>IF(FF37&gt;0,(FF37-FI$10)/FI$10,0)</f>
        <v/>
      </c>
      <c r="FJ37" s="14" t="n"/>
      <c r="FK37" s="15">
        <f>IF(FF37&gt;0,(FF37-FF$10)/FF$10,0)</f>
        <v/>
      </c>
      <c r="FL37" s="548" t="n"/>
      <c r="FM37" s="122" t="n">
        <v>188.87</v>
      </c>
      <c r="FN37" s="68">
        <f>IF(FM37&gt;0,((FM37-FM36)/FM36),0)</f>
        <v/>
      </c>
      <c r="FO37" s="68">
        <f>IF(FM37&gt;0,FN37-$V37,0)</f>
        <v/>
      </c>
      <c r="FP37" s="68">
        <f>IF(FM37&gt;0,(FM37-FP$10)/FP$10,0)</f>
        <v/>
      </c>
      <c r="FQ37" s="14" t="n"/>
      <c r="FR37" s="15">
        <f>IF(FM37&gt;0,(FM37-FM$10)/FM$10,0)</f>
        <v/>
      </c>
      <c r="FS37" s="548" t="n"/>
      <c r="FT37" s="122" t="n">
        <v>92.33</v>
      </c>
      <c r="FU37" s="68">
        <f>IF(FT37&gt;0,((FT37-FT36)/FT36),0)</f>
        <v/>
      </c>
      <c r="FV37" s="68">
        <f>IF(FT37&gt;0,FU37-$V37,0)</f>
        <v/>
      </c>
      <c r="FW37" s="68">
        <f>IF(FT37&gt;0,(FT37-FW$10)/FW$10,0)</f>
        <v/>
      </c>
      <c r="FX37" s="14" t="n"/>
      <c r="FY37" s="15">
        <f>IF(FT37&gt;0,(FT37-FT$10)/FT$10,0)</f>
        <v/>
      </c>
      <c r="FZ37" s="548" t="n"/>
      <c r="GA37" s="122" t="n">
        <v>18.57</v>
      </c>
      <c r="GB37" s="68">
        <f>IF(GA37&gt;0,((GA37-GA36)/GA36),0)</f>
        <v/>
      </c>
      <c r="GC37" s="68">
        <f>IF(GA37&gt;0,GB37-$V37,0)</f>
        <v/>
      </c>
      <c r="GD37" s="68" t="n"/>
      <c r="GE37" s="14" t="n"/>
      <c r="GF37" s="15">
        <f>IF(GA37&gt;0,(GA37-GA$10)/GA$10,0)</f>
        <v/>
      </c>
      <c r="GG37" s="18" t="n"/>
      <c r="GH37" s="122" t="n">
        <v>19.15</v>
      </c>
      <c r="GI37" s="68">
        <f>IF(GH37&gt;0,((GH37-GH36)/GH36),0)</f>
        <v/>
      </c>
      <c r="GJ37" s="68">
        <f>IF(GH37&gt;0,GI37-$V37,0)</f>
        <v/>
      </c>
      <c r="GK37" s="68">
        <f>IF(GH37&gt;0,(GH37-GK$10)/GK$10,0)</f>
        <v/>
      </c>
      <c r="GL37" s="14" t="n"/>
      <c r="GM37" s="15">
        <f>IF(GH37&gt;0,(GH37-GH$10)/GH$10,0)</f>
        <v/>
      </c>
      <c r="GO37" s="122" t="n">
        <v>28.21</v>
      </c>
      <c r="GP37" s="68">
        <f>IF(GO37&gt;0,((GO37-GO36)/GO36),0)</f>
        <v/>
      </c>
      <c r="GQ37" s="68">
        <f>IF(GO37&gt;0,GP37-$V37,0)</f>
        <v/>
      </c>
      <c r="GR37" s="68" t="n"/>
      <c r="GS37" s="14" t="n"/>
      <c r="GT37" s="15">
        <f>IF(GO37&gt;0,(GO37-GO$10)/GO$10,0)</f>
        <v/>
      </c>
      <c r="GV37" s="122" t="n">
        <v>14.27</v>
      </c>
      <c r="GW37" s="68">
        <f>IF(GV37&gt;0,((GV37-GV36)/GV36),0)</f>
        <v/>
      </c>
      <c r="GX37" s="68">
        <f>IF(GV37&gt;0,GW37-$V37,0)</f>
        <v/>
      </c>
      <c r="GY37" s="68">
        <f>IF(GV37&gt;0,(GV37-GY$10)/GY$10,0)</f>
        <v/>
      </c>
      <c r="GZ37" s="14" t="n"/>
      <c r="HA37" s="15">
        <f>IF(GV37&gt;0,(GV37-GV$10)/GV$10,0)</f>
        <v/>
      </c>
      <c r="HD37" s="122" t="n">
        <v>328.5</v>
      </c>
      <c r="HE37" s="68">
        <f>IF(HD37&gt;0,((HD37-HD36)/HD36),0)</f>
        <v/>
      </c>
      <c r="HF37" s="68">
        <f>IF(HD37&gt;0,HE37-$V37,0)</f>
        <v/>
      </c>
      <c r="HG37" s="68">
        <f>IF(HD37&gt;0,(HD37-HG$10)/HG$10,0)</f>
        <v/>
      </c>
      <c r="HH37" s="14" t="n"/>
      <c r="HI37" s="15">
        <f>IF(HD37&gt;0,(HD37-HD$10)/HD$10,0)</f>
        <v/>
      </c>
      <c r="HK37" s="122" t="n">
        <v>32.07</v>
      </c>
      <c r="HL37" s="68">
        <f>IF(HK37&gt;0,((HK37-HK36)/HK36),0)</f>
        <v/>
      </c>
      <c r="HM37" s="68">
        <f>IF(HK37&gt;0,HL37-$V37,0)</f>
        <v/>
      </c>
      <c r="HN37" s="68">
        <f>IF(HK37&gt;0,(HK37-HN$10)/HN$10,0)</f>
        <v/>
      </c>
      <c r="HO37" s="14" t="n"/>
      <c r="HP37" s="15">
        <f>IF(HK37&gt;0,(HK37-HK$10)/HK$10,0)</f>
        <v/>
      </c>
      <c r="HR37" s="122" t="n">
        <v>111.71</v>
      </c>
      <c r="HS37" s="68">
        <f>IF(HR37&gt;0,((HR37-HR36)/HR36),0)</f>
        <v/>
      </c>
      <c r="HT37" s="68">
        <f>IF(HR37&gt;0,HS37-$V37,0)</f>
        <v/>
      </c>
      <c r="HU37" s="68">
        <f>IF(HR37&gt;0,(HR37-HU$10)/HU$10,0)</f>
        <v/>
      </c>
      <c r="HV37" s="14" t="n"/>
      <c r="HW37" s="15">
        <f>IF(HR37&gt;0,(HR37-HR$10)/HR$10,0)</f>
        <v/>
      </c>
      <c r="HY37" s="122" t="n">
        <v>132.8</v>
      </c>
      <c r="HZ37" s="68">
        <f>IF(HY37&gt;0,((HY37-HY36)/HY36),0)</f>
        <v/>
      </c>
      <c r="IA37" s="68">
        <f>IF(HY37&gt;0,HZ37-$V37,0)</f>
        <v/>
      </c>
      <c r="IB37" s="68">
        <f>IF(HY37&gt;0,(HY37-IB$10)/IB$10,0)</f>
        <v/>
      </c>
      <c r="IC37" s="14" t="n"/>
      <c r="ID37" s="15">
        <f>IF(HY37&gt;0,(HY37-HY$10)/HY$10,0)</f>
        <v/>
      </c>
      <c r="IF37" s="122" t="n">
        <v>235.04</v>
      </c>
      <c r="IG37" s="68">
        <f>IF(IF37&gt;0,((IF37-IF36)/IF36),0)</f>
        <v/>
      </c>
      <c r="IH37" s="68">
        <f>IF(IF37&gt;0,IG37-$V37,0)</f>
        <v/>
      </c>
      <c r="II37" s="68">
        <f>IF(IF37&gt;0,(IF37-II$10)/II$10,0)</f>
        <v/>
      </c>
      <c r="IJ37" s="14" t="n"/>
      <c r="IK37" s="15">
        <f>IF(IF37&gt;0,(IF37-IF$10)/IF$10,0)</f>
        <v/>
      </c>
      <c r="IM37" s="122" t="n">
        <v>166.47</v>
      </c>
      <c r="IN37" s="68">
        <f>IF(IM37&gt;0,((IM37-IM36)/IM36),0)</f>
        <v/>
      </c>
      <c r="IO37" s="68">
        <f>IF(IM37&gt;0,IN37-$V37,0)</f>
        <v/>
      </c>
      <c r="IP37" s="68">
        <f>IF(IM37&gt;0,(IM37-IP$10)/IP$10,0)</f>
        <v/>
      </c>
      <c r="IQ37" s="14" t="n"/>
      <c r="IR37" s="15">
        <f>IF(IM37&gt;0,(IM37-IM$10)/IM$10,0)</f>
        <v/>
      </c>
      <c r="IT37" s="122" t="n">
        <v>49.85</v>
      </c>
      <c r="IU37" s="68">
        <f>IF(IT37&gt;0,((IT37-IT36)/IT36),0)</f>
        <v/>
      </c>
      <c r="IV37" s="68">
        <f>IF(IT37&gt;0,IU37-$V37,0)</f>
        <v/>
      </c>
      <c r="IW37" s="68">
        <f>IF(IT37&gt;0,(IT37-IW$10)/IW$10,0)</f>
        <v/>
      </c>
      <c r="IX37" s="14" t="n"/>
      <c r="IY37" s="15">
        <f>IF(IT37&gt;0,(IT37-IT$10)/IT$10,0)</f>
        <v/>
      </c>
      <c r="JA37" s="122" t="n">
        <v>719.8</v>
      </c>
      <c r="JB37" s="68">
        <f>IF(JA37&gt;0,((JA37-JA36)/JA36),0)</f>
        <v/>
      </c>
      <c r="JC37" s="68">
        <f>IF(JA37&gt;0,JB37-$V37,0)</f>
        <v/>
      </c>
      <c r="JD37" s="68">
        <f>IF(JA37&gt;0,(JA37-JD$10)/JD$10,0)</f>
        <v/>
      </c>
      <c r="JE37" s="14" t="n"/>
      <c r="JF37" s="15">
        <f>IF(JA37&gt;0,(JA37-JA$10)/JA$10,0)</f>
        <v/>
      </c>
      <c r="JH37" s="122" t="n">
        <v>411.44</v>
      </c>
      <c r="JI37" s="68">
        <f>IF(JH37&gt;0,((JH37-JH36)/JH36),0)</f>
        <v/>
      </c>
      <c r="JJ37" s="68">
        <f>IF(JH37&gt;0,JI37-$V37,0)</f>
        <v/>
      </c>
      <c r="JK37" s="68">
        <f>IF(JH37&gt;0,(JH37-JK$10)/JK$10,0)</f>
        <v/>
      </c>
      <c r="JL37" s="14" t="n"/>
      <c r="JM37" s="15">
        <f>IF(JH37&gt;0,(JH37-JH$10)/JH$10,0)</f>
        <v/>
      </c>
      <c r="JO37" s="122" t="n">
        <v>13.75</v>
      </c>
      <c r="JP37" s="68">
        <f>IF(JO37&gt;0,((JO37-JO36)/JO36),0)</f>
        <v/>
      </c>
      <c r="JQ37" s="68">
        <f>IF(JO37&gt;0,JP37-$V37,0)</f>
        <v/>
      </c>
      <c r="JR37" s="68">
        <f>IF(JO37&gt;0,(JO37-JR$10)/JR$10,0)</f>
        <v/>
      </c>
      <c r="JS37" s="14" t="n"/>
      <c r="JT37" s="15">
        <f>IF(JO37&gt;0,(JO37-JO$10)/JO$10,0)</f>
        <v/>
      </c>
      <c r="JV37" s="122" t="n">
        <v>1.75</v>
      </c>
      <c r="JW37" s="68">
        <f>IF(JV37&gt;0,((JV37-JV36)/JV36),0)</f>
        <v/>
      </c>
      <c r="JX37" s="68">
        <f>IF(JV37&gt;0,JW37-$V37,0)</f>
        <v/>
      </c>
      <c r="JY37" s="68">
        <f>IF(JV37&gt;0,(JV37-JY$10)/JY$10,0)</f>
        <v/>
      </c>
      <c r="JZ37" s="14" t="n"/>
      <c r="KA37" s="15">
        <f>IF(JV37&gt;0,(JV37-JV$10)/JV$10,0)</f>
        <v/>
      </c>
      <c r="KC37" s="122" t="n">
        <v>22.63</v>
      </c>
      <c r="KD37" s="68">
        <f>IF(KC37&gt;0,((KC37-KC36)/KC36),0)</f>
        <v/>
      </c>
      <c r="KE37" s="68">
        <f>IF(KC37&gt;0,KD37-$V37,0)</f>
        <v/>
      </c>
      <c r="KF37" s="68">
        <f>IF(KC37&gt;0,(KC37-KF$10)/KF$10,0)</f>
        <v/>
      </c>
      <c r="KG37" s="14" t="n"/>
      <c r="KH37" s="15">
        <f>IF(KC37&gt;0,(KC37-KC$10)/KC$10,0)</f>
        <v/>
      </c>
      <c r="KI37" s="18" t="n"/>
      <c r="KJ37" s="122" t="n">
        <v>73.56</v>
      </c>
      <c r="KK37" s="68">
        <f>IF(KJ37&gt;0,((KJ37-KJ36)/KJ36),0)</f>
        <v/>
      </c>
      <c r="KL37" s="68">
        <f>IF(KJ37&gt;0,KK37-$V37,0)</f>
        <v/>
      </c>
      <c r="KM37" s="68">
        <f>IF(KJ37&gt;0,(KJ37-KM$10)/KM$10,0)</f>
        <v/>
      </c>
      <c r="KN37" s="14" t="n"/>
      <c r="KO37" s="15">
        <f>IF(KJ37&gt;0,(KJ37-KJ$10)/KJ$10,0)</f>
        <v/>
      </c>
      <c r="KQ37" s="122" t="n">
        <v>1.34</v>
      </c>
      <c r="KR37" s="68">
        <f>IF(KQ37&gt;0,((KQ37-KQ36)/KQ36),0)</f>
        <v/>
      </c>
      <c r="KS37" s="68">
        <f>IF(KQ37&gt;0,KR37-$V37,0)</f>
        <v/>
      </c>
      <c r="KT37" s="68">
        <f>IF(KQ37&gt;0,(KQ37-KT$10)/KT$10,0)</f>
        <v/>
      </c>
      <c r="KU37" s="14" t="n"/>
      <c r="KV37" s="15">
        <f>IF(KQ37&gt;0,(KQ37-KQ$10)/KQ$10,0)</f>
        <v/>
      </c>
      <c r="KW37" s="18" t="n"/>
      <c r="KX37" s="122" t="n">
        <v>29.14</v>
      </c>
      <c r="KY37" s="68">
        <f>IF(KX37&gt;0,((KX37-KX36)/KX36),0)</f>
        <v/>
      </c>
      <c r="KZ37" s="68">
        <f>IF(KX37&gt;0,KY37-$V37,0)</f>
        <v/>
      </c>
      <c r="LA37" s="68">
        <f>IF(KX37&gt;0,(KX37-LA$10)/LA$10,0)</f>
        <v/>
      </c>
      <c r="LB37" s="14" t="n"/>
      <c r="LC37" s="15">
        <f>IF(KX37&gt;0,(KX37-KX$10)/KX$10,0)</f>
        <v/>
      </c>
      <c r="LD37" s="18" t="n"/>
      <c r="LE37" s="122" t="n">
        <v>53.76</v>
      </c>
      <c r="LF37" s="68">
        <f>IF(LE37&gt;0,((LE37-LE36)/LE36),0)</f>
        <v/>
      </c>
      <c r="LG37" s="68">
        <f>IF(LE37&gt;0,LF37-$V37,0)</f>
        <v/>
      </c>
      <c r="LH37" s="68">
        <f>IF(LE37&gt;0,(LE37-LH$10)/LH$10,0)</f>
        <v/>
      </c>
      <c r="LI37" s="14" t="n"/>
      <c r="LJ37" s="15">
        <f>IF(LE37&gt;0,(LE37-LE$10)/LE$10,0)</f>
        <v/>
      </c>
      <c r="LL37" s="122" t="n">
        <v>98.36</v>
      </c>
      <c r="LM37" s="68">
        <f>IF(LL37&gt;0,((LL37-LL36)/LL36),0)</f>
        <v/>
      </c>
      <c r="LN37" s="68">
        <f>IF(LL37&gt;0,LM37-$V37,0)</f>
        <v/>
      </c>
      <c r="LO37" s="68">
        <f>IF(LL37&gt;0,(LL37-LO$10)/LO$10,0)</f>
        <v/>
      </c>
      <c r="LP37" s="14" t="n"/>
      <c r="LQ37" s="15">
        <f>IF(LL37&gt;0,(LL37-LL$10)/LL$10,0)</f>
        <v/>
      </c>
      <c r="LS37" s="122" t="n">
        <v>12.03</v>
      </c>
      <c r="LT37" s="68">
        <f>IF(LS37&gt;0,((LS37-LS36)/LS36),0)</f>
        <v/>
      </c>
      <c r="LU37" s="68">
        <f>IF(LS37&gt;0,LT37-$V37,0)</f>
        <v/>
      </c>
      <c r="LV37" s="68" t="n"/>
      <c r="LW37" s="14" t="n"/>
      <c r="LX37" s="15">
        <f>IF(LS37&gt;0,(LS37-LS$10)/LS$10,0)</f>
        <v/>
      </c>
      <c r="LZ37" s="122" t="n">
        <v>13.02</v>
      </c>
      <c r="MA37" s="68">
        <f>IF(LZ37&gt;0,((LZ37-LZ36)/LZ36),0)</f>
        <v/>
      </c>
      <c r="MB37" s="68">
        <f>IF(LZ37&gt;0,MA37-$V37,0)</f>
        <v/>
      </c>
      <c r="MC37" s="68">
        <f>IF(LZ37&gt;0,(LZ37-MC$10)/MC$10,0)</f>
        <v/>
      </c>
      <c r="MD37" s="14" t="n"/>
      <c r="ME37" s="15">
        <f>IF(LZ37&gt;0,(LZ37-LZ$10)/LZ$10,0)</f>
        <v/>
      </c>
      <c r="MG37" s="122" t="n">
        <v>50.14</v>
      </c>
      <c r="MH37" s="68">
        <f>IF(MG37&gt;0,((MG37-MG36)/MG36),0)</f>
        <v/>
      </c>
      <c r="MI37" s="68">
        <f>IF(MG37&gt;0,MH37-$V37,0)</f>
        <v/>
      </c>
      <c r="MJ37" s="68">
        <f>IF(MG37&gt;0,(MG37-MJ$10)/MJ$10,0)</f>
        <v/>
      </c>
      <c r="MK37" s="14" t="n"/>
      <c r="ML37" s="15">
        <f>IF(MG37&gt;0,(MG37-MG$10)/MG$10,0)</f>
        <v/>
      </c>
      <c r="MN37" s="122" t="n">
        <v>111.88</v>
      </c>
      <c r="MO37" s="68">
        <f>IF(MN37&gt;0,((MN37-MN36)/MN36),0)</f>
        <v/>
      </c>
      <c r="MP37" s="68">
        <f>IF(MN37&gt;0,MO37-$V37,0)</f>
        <v/>
      </c>
      <c r="MQ37" s="68">
        <f>IF(MN37&gt;0,(MN37-MQ$10)/MQ$10,0)</f>
        <v/>
      </c>
      <c r="MR37" s="14" t="n"/>
      <c r="MS37" s="15">
        <f>IF(MN37&gt;0,(MN37-MN$10)/MN$10,0)</f>
        <v/>
      </c>
      <c r="MU37" s="122" t="n">
        <v>11.89</v>
      </c>
      <c r="MV37" s="68">
        <f>IF(MU37&gt;0,((MU37-MU36)/MU36),0)</f>
        <v/>
      </c>
      <c r="MW37" s="68">
        <f>IF(MU37&gt;0,MV37-$V37,0)</f>
        <v/>
      </c>
      <c r="MX37" s="68">
        <f>IF(MU37&gt;0,(MU37-MX$10)/MX$10,0)</f>
        <v/>
      </c>
      <c r="MY37" s="14" t="n"/>
      <c r="MZ37" s="15">
        <f>IF(MU37&gt;0,(MU37-MU$10)/MU$10,0)</f>
        <v/>
      </c>
      <c r="NB37" s="122" t="n">
        <v>208.87</v>
      </c>
      <c r="NC37" s="68">
        <f>IF(NB37&gt;0,((NB37-NB36)/NB36),0)</f>
        <v/>
      </c>
      <c r="ND37" s="68">
        <f>IF(NB37&gt;0,NC37-$V37,0)</f>
        <v/>
      </c>
      <c r="NE37" s="68">
        <f>IF(NB37&gt;0,(NB37-NE$10)/NE$10,0)</f>
        <v/>
      </c>
      <c r="NF37" s="14" t="n"/>
      <c r="NG37" s="15">
        <f>IF(NB37&gt;0,(NB37-NB$10)/NB$10,0)</f>
        <v/>
      </c>
      <c r="NI37" s="122" t="n">
        <v>6.05</v>
      </c>
      <c r="NJ37" s="68">
        <f>IF(NI37&gt;0,((NI37-NI36)/NI36),0)</f>
        <v/>
      </c>
      <c r="NK37" s="68">
        <f>IF(NI37&gt;0,NJ37-$V37,0)</f>
        <v/>
      </c>
      <c r="NL37" s="68">
        <f>IF(NI37&gt;0,(NI37-NL$10)/NL$10,0)</f>
        <v/>
      </c>
      <c r="NM37" s="14" t="n"/>
      <c r="NN37" s="15">
        <f>IF(NI37&gt;0,(NI37-NI$10)/NI$10,0)</f>
        <v/>
      </c>
      <c r="NP37" s="122" t="n">
        <v>372.98</v>
      </c>
      <c r="NQ37" s="68">
        <f>IF(NP37&gt;0,((NP37-NP36)/NP36),0)</f>
        <v/>
      </c>
      <c r="NR37" s="68">
        <f>IF(NP37&gt;0,NQ37-$V37,0)</f>
        <v/>
      </c>
      <c r="NS37" s="68">
        <f>IF(NP37&gt;0,(NP37-NS$10)/NS$10,0)</f>
        <v/>
      </c>
      <c r="NT37" s="14" t="n"/>
      <c r="NU37" s="15">
        <f>IF(NP37&gt;0,(NP37-NP$10)/NP$10,0)</f>
        <v/>
      </c>
      <c r="NW37" s="122" t="n">
        <v>185.32</v>
      </c>
      <c r="NX37" s="68">
        <f>IF(NW37&gt;0,((NW37-NW36)/NW36),0)</f>
        <v/>
      </c>
      <c r="NY37" s="68">
        <f>IF(NW37&gt;0,NX37-$V37,0)</f>
        <v/>
      </c>
      <c r="NZ37" s="68">
        <f>IF(NW37&gt;0,(NW37-NZ$10)/NZ$10,0)</f>
        <v/>
      </c>
      <c r="OA37" s="14" t="n"/>
      <c r="OB37" s="15">
        <f>IF(NW37&gt;0,(NW37-NW$10)/NW$10,0)</f>
        <v/>
      </c>
      <c r="OD37" s="122" t="n">
        <v>1.44</v>
      </c>
      <c r="OE37" s="68">
        <f>IF(OD37&gt;0,((OD37-OD36)/OD36),0)</f>
        <v/>
      </c>
      <c r="OF37" s="68">
        <f>IF(OD37&gt;0,OE37-$V37,0)</f>
        <v/>
      </c>
      <c r="OG37" s="68">
        <f>IF(OD37&gt;0,(OD37-OG$10)/OG$10,0)</f>
        <v/>
      </c>
      <c r="OH37" s="14" t="n"/>
      <c r="OI37" s="15">
        <f>IF(OD37&gt;0,(OD37-OD$10)/OD$10,0)</f>
        <v/>
      </c>
      <c r="OK37" s="122" t="n">
        <v>114.02</v>
      </c>
      <c r="OL37" s="68">
        <f>IF(OK37&gt;0,((OK37-OK36)/OK36),0)</f>
        <v/>
      </c>
      <c r="OM37" s="68">
        <f>IF(OK37&gt;0,OL37-$V37,0)</f>
        <v/>
      </c>
      <c r="ON37" s="68">
        <f>IF(OK37&gt;0,(OK37-ON$10)/ON$10,0)</f>
        <v/>
      </c>
      <c r="OO37" s="14" t="n"/>
      <c r="OP37" s="15">
        <f>IF(OK37&gt;0,(OK37-OK$10)/OK$10,0)</f>
        <v/>
      </c>
      <c r="OR37" s="122" t="n">
        <v>1.79</v>
      </c>
      <c r="OS37" s="68">
        <f>IF(OR37&gt;0,((OR37-OR36)/OR36),0)</f>
        <v/>
      </c>
      <c r="OT37" s="68">
        <f>IF(OR37&gt;0,OS37-$V37,0)</f>
        <v/>
      </c>
      <c r="OU37" s="68">
        <f>IF(OR37&gt;0,(OR37-OU$10)/OU$10,0)</f>
        <v/>
      </c>
      <c r="OV37" s="14" t="n"/>
      <c r="OW37" s="15">
        <f>IF(OR37&gt;0,(OR37-OR$10)/OR$10,0)</f>
        <v/>
      </c>
      <c r="OY37" s="122" t="n">
        <v>127.81</v>
      </c>
      <c r="OZ37" s="68">
        <f>IF(OY37&gt;0,((OY37-OY36)/OY36),0)</f>
        <v/>
      </c>
      <c r="PA37" s="68">
        <f>IF(OY37&gt;0,OZ37-$V37,0)</f>
        <v/>
      </c>
      <c r="PB37" s="68">
        <f>IF(OY37&gt;0,(OY37-PB$10)/PB$10,0)</f>
        <v/>
      </c>
      <c r="PC37" s="14" t="n"/>
      <c r="PD37" s="15">
        <f>IF(OY37&gt;0,(OY37-OY$10)/OY$10,0)</f>
        <v/>
      </c>
      <c r="PE37" s="18" t="n"/>
      <c r="PF37" s="122" t="n">
        <v>205.62</v>
      </c>
      <c r="PG37" s="68">
        <f>IF(PF37&gt;0,((PF37-PF36)/PF36),0)</f>
        <v/>
      </c>
      <c r="PH37" s="68">
        <f>IF(PF37&gt;0,PG37-$V37,0)</f>
        <v/>
      </c>
      <c r="PI37" s="68">
        <f>IF(PF37&gt;0,(PF37-PI$10)/PI$10,0)</f>
        <v/>
      </c>
      <c r="PJ37" s="14" t="n"/>
      <c r="PK37" s="15">
        <f>IF(PF37&gt;0,(PF37-PF$10)/PF$10,0)</f>
        <v/>
      </c>
      <c r="PM37" s="122" t="n"/>
      <c r="PN37" s="68">
        <f>IF(PM37&gt;0,((PM37-PM36)/PM36),0)</f>
        <v/>
      </c>
      <c r="PO37" s="68">
        <f>PN37-$V37</f>
        <v/>
      </c>
      <c r="PP37" s="68">
        <f>IF(PM37&gt;0,(PM37-PP$10)/PP$10,0)</f>
        <v/>
      </c>
      <c r="PQ37" s="14" t="n"/>
      <c r="PR37" s="15">
        <f>IF(PM37&gt;0,(PM37-PM$10)/PM$10,0)</f>
        <v/>
      </c>
      <c r="PT37" s="122" t="n">
        <v>4.98</v>
      </c>
      <c r="PU37" s="68">
        <f>IF(PT37&gt;0,((PT37-PT36)/PT36),0)</f>
        <v/>
      </c>
      <c r="PV37" s="68">
        <f>IF(PT37&gt;0,PU37-$V37,0)</f>
        <v/>
      </c>
      <c r="PW37" s="68">
        <f>IF(PT37&gt;0,(PT37-PW$10)/PW$10,0)</f>
        <v/>
      </c>
      <c r="PX37" s="14" t="n"/>
      <c r="PY37" s="15">
        <f>IF(PT37&gt;0,(PT37-PT$10)/PT$10,0)</f>
        <v/>
      </c>
      <c r="QA37" s="122" t="n">
        <v>205.99</v>
      </c>
      <c r="QB37" s="68">
        <f>IF(QA37&gt;0,((QA37-QA36)/QA36),0)</f>
        <v/>
      </c>
      <c r="QC37" s="68">
        <f>IF(QA37&gt;0,QB37-$V37,0)</f>
        <v/>
      </c>
      <c r="QD37" s="68">
        <f>IF(QA37&gt;0,(QA37-QD$10)/QD$10,0)</f>
        <v/>
      </c>
      <c r="QE37" s="14" t="n"/>
      <c r="QF37" s="15">
        <f>IF(QA37&gt;0,(QA37-QA$10)/QA$10,0)</f>
        <v/>
      </c>
      <c r="QH37" s="122" t="n">
        <v>1.37</v>
      </c>
      <c r="QI37" s="68">
        <f>IF(QH37&gt;0,((QH37-QH36)/QH36),0)</f>
        <v/>
      </c>
      <c r="QJ37" s="68">
        <f>IF(QH37&gt;0,QI37-$V37,0)</f>
        <v/>
      </c>
      <c r="QK37" s="68">
        <f>IF(QH37&gt;0,(QH37-QK$10)/QK$10,0)</f>
        <v/>
      </c>
      <c r="QL37" s="14" t="n"/>
      <c r="QM37" s="15">
        <f>IF(QH37&gt;0,(QH37-QH$10)/QH$10,0)</f>
        <v/>
      </c>
      <c r="QO37" s="122" t="n">
        <v>11.97</v>
      </c>
      <c r="QP37" s="68">
        <f>IF(QO37&gt;0,((QO37-QO36)/QO36),0)</f>
        <v/>
      </c>
      <c r="QQ37" s="68">
        <f>IF(QO37&gt;0,QP37-$V37,0)</f>
        <v/>
      </c>
      <c r="QR37" s="68">
        <f>IF(QO37&gt;0,(QO37-QR$10)/QR$10,0)</f>
        <v/>
      </c>
      <c r="QS37" s="14" t="n"/>
      <c r="QT37" s="15">
        <f>IF(QO37&gt;0,(QO37-QO$10)/QO$10,0)</f>
        <v/>
      </c>
      <c r="QV37" s="122" t="n">
        <v>1.96</v>
      </c>
      <c r="QW37" s="68">
        <f>IF(QV37&gt;0,((QV37-QV36)/QV36),0)</f>
        <v/>
      </c>
      <c r="QX37" s="68">
        <f>IF(QV37&gt;0,QW37-$V37,0)</f>
        <v/>
      </c>
      <c r="QY37" s="68">
        <f>IF(QV37&gt;0,(QV37-QY$10)/QY$10,0)</f>
        <v/>
      </c>
      <c r="QZ37" s="14" t="n"/>
      <c r="RA37" s="15">
        <f>IF(QV37&gt;0,(QV37-QV$10)/QV$10,0)</f>
        <v/>
      </c>
      <c r="RC37" s="122" t="n">
        <v>26.38</v>
      </c>
      <c r="RD37" s="68">
        <f>IF(RC37&gt;0,((RC37-RC36)/RC36),0)</f>
        <v/>
      </c>
      <c r="RE37" s="68">
        <f>IF(RC37&gt;0,RD37-$V37,0)</f>
        <v/>
      </c>
      <c r="RF37" s="68">
        <f>IF(RC37&gt;0,(RC37-RF$10)/RF$10,0)</f>
        <v/>
      </c>
      <c r="RG37" s="14" t="n"/>
      <c r="RH37" s="15">
        <f>IF(RC37&gt;0,(RC37-RC$10)/RC$10,0)</f>
        <v/>
      </c>
      <c r="RJ37" s="122" t="n">
        <v>207.93</v>
      </c>
      <c r="RK37" s="68">
        <f>IF(RJ37&gt;0,((RJ37-RJ36)/RJ36),0)</f>
        <v/>
      </c>
      <c r="RL37" s="68">
        <f>RK37-$V37</f>
        <v/>
      </c>
      <c r="RM37" s="68">
        <f>IF(RJ37&gt;0,(RJ37-RM$10)/RM$10,0)</f>
        <v/>
      </c>
      <c r="RN37" s="14" t="n"/>
      <c r="RO37" s="15">
        <f>IF(RJ37&gt;0,(RJ37-RJ$10)/RJ$10,0)</f>
        <v/>
      </c>
      <c r="RQ37" s="122" t="n">
        <v>17.21</v>
      </c>
      <c r="RR37" s="68">
        <f>IF(RQ37&gt;0,((RQ37-RQ36)/RQ36),0)</f>
        <v/>
      </c>
      <c r="RS37" s="68">
        <f>RR37-$V37</f>
        <v/>
      </c>
      <c r="RT37" s="68">
        <f>IF(RQ37&gt;0,(RQ37-RT$10)/RT$10,0)</f>
        <v/>
      </c>
      <c r="RU37" s="14" t="n"/>
      <c r="RV37" s="15">
        <f>IF(RQ37&gt;0,(RQ37-RQ$10)/RQ$10,0)</f>
        <v/>
      </c>
      <c r="RX37" s="122" t="n">
        <v>112.62</v>
      </c>
      <c r="RY37" s="68">
        <f>IF(RX37&gt;0,((RX37-RX36)/RX36),0)</f>
        <v/>
      </c>
      <c r="RZ37" s="68">
        <f>RY37-$V37</f>
        <v/>
      </c>
      <c r="SA37" s="68">
        <f>IF(RX37&gt;0,(RX37-SA$10)/SA$10,0)</f>
        <v/>
      </c>
      <c r="SB37" s="14" t="n"/>
      <c r="SC37" s="15">
        <f>IF(RX37&gt;0,(RX37-RX$10)/RX$10,0)</f>
        <v/>
      </c>
      <c r="SE37" s="122" t="n">
        <v>11.02</v>
      </c>
      <c r="SF37" s="68">
        <f>IF(SE37&gt;0,((SE37-SE36)/SE36),0)</f>
        <v/>
      </c>
      <c r="SG37" s="68">
        <f>SF37-$V37</f>
        <v/>
      </c>
      <c r="SH37" s="68">
        <f>IF(SE37&gt;0,(SE37-SH$10)/SH$10,0)</f>
        <v/>
      </c>
      <c r="SI37" s="14" t="n"/>
      <c r="SJ37" s="15">
        <f>IF(SE37&gt;0,(SE37-SE$10)/SE$10,0)</f>
        <v/>
      </c>
      <c r="SL37" s="122" t="n">
        <v>0.637</v>
      </c>
      <c r="SM37" s="68">
        <f>IF(SL37&gt;0,((SL37-SL36)/SL36),0)</f>
        <v/>
      </c>
      <c r="SN37" s="68">
        <f>SM37-$V37</f>
        <v/>
      </c>
      <c r="SO37" s="68">
        <f>IF(SL37&gt;0,(SL37-SO$10)/SO$10,0)</f>
        <v/>
      </c>
      <c r="SP37" s="14" t="n"/>
      <c r="SQ37" s="15">
        <f>IF(SL37&gt;0,(SL37-SL$10)/SL$10,0)</f>
        <v/>
      </c>
      <c r="SS37" s="122" t="n">
        <v>5.33</v>
      </c>
      <c r="ST37" s="68">
        <f>IF(SS37&gt;0,((SS37-SS36)/SS36),0)</f>
        <v/>
      </c>
      <c r="SU37" s="68">
        <f>ST37-$V37</f>
        <v/>
      </c>
      <c r="SV37" s="68">
        <f>IF(SS37&gt;0,(SS37-SV$10)/SV$10,0)</f>
        <v/>
      </c>
      <c r="SW37" s="14" t="n"/>
      <c r="SX37" s="15">
        <f>IF(SS37&gt;0,(SS37-SS$10)/SS$10,0)</f>
        <v/>
      </c>
      <c r="SZ37" s="122" t="n">
        <v>24.69</v>
      </c>
      <c r="TA37" s="68">
        <f>IF(SZ37&gt;0,((SZ37-SZ36)/SZ36),0)</f>
        <v/>
      </c>
      <c r="TB37" s="68">
        <f>TA37-$V37</f>
        <v/>
      </c>
      <c r="TC37" s="68">
        <f>IF(SZ37&gt;0,(SZ37-TC$10)/TC$10,0)</f>
        <v/>
      </c>
      <c r="TD37" s="14" t="n"/>
      <c r="TE37" s="15">
        <f>IF(SZ37&gt;0,(SZ37-SZ$10)/SZ$10,0)</f>
        <v/>
      </c>
      <c r="TG37" s="122" t="n">
        <v>0.192</v>
      </c>
      <c r="TH37" s="68">
        <f>IF(TG37&gt;0,((TG37-TG36)/TG36),0)</f>
        <v/>
      </c>
      <c r="TI37" s="68">
        <f>TH37-$V37</f>
        <v/>
      </c>
      <c r="TJ37" s="68">
        <f>IF(TG37&gt;0,(TG37-TJ$10)/TJ$10,0)</f>
        <v/>
      </c>
      <c r="TK37" s="14" t="n"/>
      <c r="TL37" s="15">
        <f>IF(TG37&gt;0,(TG37-TG$10)/TG$10,0)</f>
        <v/>
      </c>
      <c r="TN37" s="122" t="n">
        <v>41.45</v>
      </c>
      <c r="TO37" s="68">
        <f>IF(TN37&gt;0,((TN37-TN36)/TN36),0)</f>
        <v/>
      </c>
      <c r="TP37" s="68">
        <f>TO37-$V37</f>
        <v/>
      </c>
      <c r="TQ37" s="68">
        <f>IF(TN37&gt;0,(TN37-TQ$10)/TQ$10,0)</f>
        <v/>
      </c>
      <c r="TR37" s="14" t="n"/>
      <c r="TS37" s="15">
        <f>IF(TN37&gt;0,(TN37-TN$10)/TN$10,0)</f>
        <v/>
      </c>
      <c r="TU37" s="122" t="n">
        <v>2.18</v>
      </c>
      <c r="TV37" s="68">
        <f>IF(TU37&gt;0,((TU37-TU36)/TU36),0)</f>
        <v/>
      </c>
      <c r="TW37" s="68">
        <f>TV37-$V37</f>
        <v/>
      </c>
      <c r="TX37" s="68">
        <f>IF(TU37&gt;0,(TU37-TX$10)/TX$10,0)</f>
        <v/>
      </c>
      <c r="TY37" s="14" t="n"/>
      <c r="TZ37" s="15">
        <f>IF(TU37&gt;0,(TU37-TU$10)/TU$10,0)</f>
        <v/>
      </c>
      <c r="UB37" s="122" t="n"/>
      <c r="UC37" s="68">
        <f>IF(UB37&gt;0,((UB37-UB36)/UB36),0)</f>
        <v/>
      </c>
      <c r="UD37" s="68">
        <f>UC37-$V37</f>
        <v/>
      </c>
      <c r="UE37" s="68">
        <f>IF(UB37&gt;0,(UB37-UE$10)/UE$10,0)</f>
        <v/>
      </c>
      <c r="UF37" s="14" t="n"/>
      <c r="UG37" s="15">
        <f>IF(UB37&gt;0,(UB37-UB$10)/UB$10,0)</f>
        <v/>
      </c>
      <c r="UI37" s="122" t="n"/>
      <c r="UJ37" s="68">
        <f>IF(UI37&gt;0,((UI37-UI36)/UI36),0)</f>
        <v/>
      </c>
      <c r="UK37" s="68">
        <f>UJ37-$V37</f>
        <v/>
      </c>
      <c r="UL37" s="68">
        <f>IF(UI37&gt;0,(UI37-UL$10)/UL$10,0)</f>
        <v/>
      </c>
      <c r="UM37" s="14" t="n"/>
      <c r="UN37" s="15">
        <f>IF(UI37&gt;0,(UI37-UI$10)/UI$10,0)</f>
        <v/>
      </c>
      <c r="UP37" s="122" t="n"/>
      <c r="UQ37" s="68">
        <f>IF(UP37&gt;0,((UP37-UP36)/UP36),0)</f>
        <v/>
      </c>
      <c r="UR37" s="68">
        <f>UQ37-$V37</f>
        <v/>
      </c>
      <c r="US37" s="68">
        <f>IF(UP37&gt;0,(UP37-US$10)/US$10,0)</f>
        <v/>
      </c>
      <c r="UT37" s="14" t="n"/>
      <c r="UU37" s="15">
        <f>IF(UP37&gt;0,(UP37-UP$10)/UP$10,0)</f>
        <v/>
      </c>
      <c r="UW37" s="122" t="n"/>
      <c r="UX37" s="68">
        <f>IF(UW37&gt;0,((UW37-UW36)/UW36),0)</f>
        <v/>
      </c>
      <c r="UY37" s="68">
        <f>UX37-$V37</f>
        <v/>
      </c>
      <c r="UZ37" s="68">
        <f>IF(UW37&gt;0,(UW37-UZ$10)/UZ$10,0)</f>
        <v/>
      </c>
      <c r="VA37" s="14" t="n"/>
      <c r="VB37" s="15">
        <f>IF(UW37&gt;0,(UW37-UW$10)/UW$10,0)</f>
        <v/>
      </c>
      <c r="VD37" s="122" t="n"/>
      <c r="VE37" s="68">
        <f>IF(VD37&gt;0,((VD37-VD36)/VD36),0)</f>
        <v/>
      </c>
      <c r="VF37" s="68">
        <f>VE37-$V37</f>
        <v/>
      </c>
      <c r="VG37" s="68">
        <f>IF(VD37&gt;0,(VD37-VG$10)/VG$10,0)</f>
        <v/>
      </c>
      <c r="VH37" s="14" t="n"/>
      <c r="VI37" s="15">
        <f>IF(VD37&gt;0,(VD37-VD$10)/VD$10,0)</f>
        <v/>
      </c>
      <c r="VM37" s="21">
        <f>IF($C37&gt;0,(($IK$5*IG37)+($GT$5*GP37)+($JM$5*JI37)+($JF$5*JB37)+($IY$5*IU37)+($IR$5*IN37)+($ID$5*HZ37)+($HW$5*HS37)+($HP$5*HL37)+($HI$5*HE37)+($GF$5*GB37)+($FY$5*FU37)+($FR$5*FN37)+($FK$5*FG37)+($FD$5*EZ37)+($EW$5*ES37)+($EP$5*EL37)+($EI$5*EE37)+($EB$5*DX37)+($DU$5*DQ37)+($DN$5*DJ37)+($DG$5*DC37)+($CZ$5*CV37)+($CS$5*CO37)+($CL$5*CH37)+($CE$5*CA37)+($BX$5*BT37)+($BQ$5*BM37)+($BJ$5*BF37)+($BC$5*AY37)+($AV$5*AR37)+($AO$5*AK37)+($AH$5*AD37)+($JT$5*JP37)+($KA$5*JW37)+($KO$5*KK37)+($PR$5*PN37)+($GM$5*GI37)+($HA$5*GW37)+($KV$5*KR37)+($KH$5*KD37)+($LC$5*KY37)+($MS$5*MO37)+($ML$5*MH37)+($ME$5*MA37)+($LX$5*LT37)+($LQ$5*LM37)+($LJ$5*LF37)+(MV37*$MZ$5)+(NC37*$NG$5)+(NJ37*$NN$5)+($OI$5*OE37)+($NU$5*NQ37)+($OB$5*NX37)+($PK$5*PG37)+($OP$5*OL37)+($OW$5*OS37)+($PD$5*OZ37)+(PU37*$PY$5)+(QB37*$QF$5)+(QI37*$QM$5)+(QP37*$QT$5)+(QW37*$RA$5)+(RD37*$RH$5)+(RK37*$RO$5)+(RR37*$RV$5)+(RY37*$SC$5)+(SF37*$SJ$5)+(SM37*$SQ$5)+(ST37*$SX$5)+(TA37*$TE$5))+(TH37*$TL$5)+(TO37*$TS$5))/$VM$5</f>
        <v/>
      </c>
      <c r="VN37" s="538" t="n"/>
      <c r="VO37" s="21">
        <f>IF($C37&gt;0,(($IK$5*II37)+($GT$5*GR37)+($JM$5*JK37)+($JF$5*JD37)+($IY$5*IW37)+($IR$5*IP37)+($ID$5*IB37)+($HW$5*HU37)+($HP$5*HN37)+($HI$5*HG37)+($GF$5*GD37)+($FY$5*FW37)+($FR$5*FP37)+($FK$5*FI37)+($FD$5*FB37)+($EW$5*EU37)+($EP$5*EN37)+($EI$5*EG37)+($EB$5*DZ37)+($DU$5*DS37)+($DN$5*DL37)+($DG$5*DE37)+($CZ$5*CX37)+($CS$5*CQ37)+($CL$5*CJ37)+($CE$5*CC37)+($BX$5*BV37)+($BQ$5*BO37)+($BJ$5*BH37)+($BC$5*BA37)+($AV$5*AT37)+($AO$5*AM37)+($AH$5*AF37)+($KO$5*KM37)+($KH$5*KF37)+($KA$5*JY37)+($JT$5*JR37)+($PR$5*PP37)+($GM$5*GK37)+($HA$5*GY37)+($KV$5*KT37)+($LC$5*LA37)+($MS$5*MQ37)+($ML$5*MJ37)+($ME$5*MC37)+($LX$5*LV37)+($LQ$5*LO37)+($LJ$5*LH37)+(MX37*$MZ$5)+(NE37*$NG$5)+(NL37*$NN$5)+($OI$5*OG37)+($NU$5*NS37)+($OB$5*NZ37)+($PD$5*PB37)+($OW$5*OU37)+($OP$5*ON37)+($PK$5*PI37)+($PY$5*PW37)+($QF$5*QD37)+($QM$5*QK37)+($QT$5*QR37)+($RA$5*QY37)+($RH$5*RF37)+($RO$5*RM37)+(RT37*$RV$5)+(SA37*$SC$5)+(SH37*$SJ$5)+(SO37*$SQ$5)+(SV37*$SX$5)+(TC37*$TE$5)+(TJ37*$TL$5)+(TQ37*$TS$5))/$VM$5,0)</f>
        <v/>
      </c>
      <c r="VP37" s="14" t="n"/>
      <c r="VQ37" s="21">
        <f>IF($C37&gt;0,(($IK$5*IK37)+($GT$5*GT37)+($JM$5*JM37)+($JF$5*JF37)+($IY$5*IY37)+($IR$5*IR37)+($ID$5*ID37)+($HW$5*HW37)+($HP$5*HP37)+($HI$5*HI37)+($GF$5*GF37)+($FY$5*FY37)+($FR$5*FR37)+($FK$5*FK37)+($FD$5*FD37)+($EW$5*EW37)+($EP$5*EP37)+($EI$5*EI37)+($EB$5*EB37)+($DU$5*DU37)+($DN$5*DN37)+($DG$5*DG37)+($CZ$5*CZ37)+($CS$5*CS37)+($CL$5*CL37)+($CE$5*CE37)+($BX$5*BX37)+($BQ$5*BQ37)+($BJ$5*BJ37)+($BC$5*BC37)+($AV$5*AV37)+($AO$5*AO37)+($AH$5*AH37)+($KO$5*KO37)+($PR$5*PR37)+($GM$5*GM37)+($HA$5*HA37)+($KH$5*KH37)+($KA$5*KA37)+($JT$5*JT37)+($KV$5*KV37)+($LC$5*LC37)+($MS$5*MS37)+($ML$5*ML37)+($ME$5*ME37)+($LX$5*LX37)+($LQ$5*LQ37)+($LJ$5*LJ37)+($OI$5*OI37)+($NU$5*NU37)+($NN$5*NN37)+($NG$5*NG37)+($MZ$5*MZ37)+(OB37*$OB$5)+($PD$5*PD37)+($OW$5*OW37)+($OP$5*OP37)+($PK$5*PK37)+(PY37*$PY$5)+(QF37*$QF$5)+(QM37*$QM$5)+(QT37*$QT$5)+(RA37*$RA$5)+(RH37*$RH$5)+(RO37*$RO$5)+(RV37*$RV$5)+(SC37*$SC$5)+(SJ37*$SJ$5)+(SQ37*$SQ$5)+(SX37*$SX$5)+(TE37*$TE$5)+(TL37*$TL$5)+(TS37*$TS$5))/$VM$5,0)</f>
        <v/>
      </c>
    </row>
    <row r="38" ht="16" customHeight="1" s="545">
      <c r="A38" s="127" t="n">
        <v>45700</v>
      </c>
      <c r="B38" s="77">
        <f>A38</f>
        <v/>
      </c>
      <c r="C38" s="13" t="n">
        <v>44368.62</v>
      </c>
      <c r="D38" s="138">
        <f>IF(C38&gt;0,C38-C37,0)</f>
        <v/>
      </c>
      <c r="E38" s="68">
        <f>IF(C38&gt;0,D38/C37,0)</f>
        <v/>
      </c>
      <c r="F38" s="15">
        <f>IF(C38&gt;0,(C38-C$10)/C$10,0)</f>
        <v/>
      </c>
      <c r="G38" s="13" t="n">
        <v>6051.94</v>
      </c>
      <c r="H38" s="138">
        <f>IF(G38&gt;0,G38-G37,0)</f>
        <v/>
      </c>
      <c r="I38" s="68">
        <f>IF(G38&gt;0,H38/G37,0)</f>
        <v/>
      </c>
      <c r="J38" s="15">
        <f>IF(G38&gt;0,(G38-G$10)/G$10,0)</f>
        <v/>
      </c>
      <c r="K38" s="13" t="n">
        <v>19649.95</v>
      </c>
      <c r="L38" s="138">
        <f>IF(K38&gt;0,K38-K37,0)</f>
        <v/>
      </c>
      <c r="M38" s="68">
        <f>IF(K38&gt;0,L38/K37,0)</f>
        <v/>
      </c>
      <c r="N38" s="15">
        <f>IF(K38&gt;0,(K38-K$10)/K$10,0)</f>
        <v/>
      </c>
      <c r="O38" s="13" t="n">
        <v>2255.89</v>
      </c>
      <c r="P38" s="138">
        <f>IF(O38&gt;0,O38-O37,0)</f>
        <v/>
      </c>
      <c r="Q38" s="68">
        <f>IF(O38&gt;0,P38/O37,0)</f>
        <v/>
      </c>
      <c r="R38" s="15">
        <f>IF(O38&gt;0,(O38-O$10)/O$10,0)</f>
        <v/>
      </c>
      <c r="S38" s="18">
        <f>IF(O38&gt;0,(((O38*0.7)*Q38)+((K38*0.9)*M38)+((G38*0.65)*I38)+((C38*0.6)*E38))/(O38+K38+G38+C38),0)</f>
        <v/>
      </c>
      <c r="T38" s="121">
        <f>IF(O38&gt;0,(S38*200)+T37,0)</f>
        <v/>
      </c>
      <c r="U38" s="121">
        <f>T38</f>
        <v/>
      </c>
      <c r="V38" s="47">
        <f>IF(T38&gt;0,(T38-T37)/T37,0)</f>
        <v/>
      </c>
      <c r="W38" s="21">
        <f>IF(T38&gt;0,(T38-T$11)/T$11,0)</f>
        <v/>
      </c>
      <c r="X38" s="18">
        <f>IF(T38&gt;0,((Q38+M38+I38+E38)/4),0)</f>
        <v/>
      </c>
      <c r="Y38" s="123">
        <f>122752.19+222898.6</f>
        <v/>
      </c>
      <c r="Z38" s="15" t="n">
        <v>2e-06</v>
      </c>
      <c r="AA38" s="21">
        <f>Z38-$V38</f>
        <v/>
      </c>
      <c r="AB38" s="548" t="n"/>
      <c r="AC38" s="122" t="n">
        <v>231.92</v>
      </c>
      <c r="AD38" s="68">
        <f>IF(AC38&gt;0,((AC38-AC37)/AC37),0)</f>
        <v/>
      </c>
      <c r="AE38" s="68">
        <f>IF(AC38&gt;0,AD38-$V38,0)</f>
        <v/>
      </c>
      <c r="AF38" s="68">
        <f>IF(AC38&gt;0,(AC38-AF$10)/AF$10,0)</f>
        <v/>
      </c>
      <c r="AG38" s="14" t="n"/>
      <c r="AH38" s="15">
        <f>IF(AC38&gt;0,(AC38-AC$10)/AC$10,0)</f>
        <v/>
      </c>
      <c r="AI38" s="548" t="n"/>
      <c r="AJ38" s="122" t="n">
        <v>22.3</v>
      </c>
      <c r="AK38" s="68">
        <f>IF(AJ38&gt;0,((AJ38-AJ37)/AJ37),0)</f>
        <v/>
      </c>
      <c r="AL38" s="68">
        <f>IF(AJ38&gt;0,AK38-$V38,0)</f>
        <v/>
      </c>
      <c r="AM38" s="68">
        <f>IF(AJ38&gt;0,(AJ38-AM$10)/AM$10,0)</f>
        <v/>
      </c>
      <c r="AN38" s="14" t="n"/>
      <c r="AO38" s="15">
        <f>IF(AJ38&gt;0,(AJ38-AJ$10)/AJ$10,0)</f>
        <v/>
      </c>
      <c r="AP38" s="548" t="n"/>
      <c r="AQ38" s="122" t="n">
        <v>21.94</v>
      </c>
      <c r="AR38" s="68">
        <f>IF(AQ38&gt;0,((AQ38-AQ37)/AQ37),0)</f>
        <v/>
      </c>
      <c r="AS38" s="68">
        <f>IF(AQ38&gt;0,AR38-$V38,0)</f>
        <v/>
      </c>
      <c r="AT38" s="68">
        <f>IF(AQ38&gt;0,(AQ38-AT$10)/AT$10,0)</f>
        <v/>
      </c>
      <c r="AU38" s="14" t="n"/>
      <c r="AV38" s="15">
        <f>IF(AQ38&gt;0,(AQ38-AQ$10)/AQ$10,0)</f>
        <v/>
      </c>
      <c r="AW38" s="548" t="n"/>
      <c r="AX38" s="122" t="n">
        <v>210.36</v>
      </c>
      <c r="AY38" s="68">
        <f>IF(AX38&gt;0,((AX38-AX37)/AX37),0)</f>
        <v/>
      </c>
      <c r="AZ38" s="68">
        <f>IF(AX38&gt;0,AY38-$V38,0)</f>
        <v/>
      </c>
      <c r="BA38" s="68">
        <f>IF(AX38&gt;0,(AX38-BA$10)/BA$10,0)</f>
        <v/>
      </c>
      <c r="BB38" s="14" t="n"/>
      <c r="BC38" s="15">
        <f>IF(AX38&gt;0,(AX38-AX$10)/AX$10,0)</f>
        <v/>
      </c>
      <c r="BD38" s="548" t="n"/>
      <c r="BE38" s="122" t="n">
        <v>77.36</v>
      </c>
      <c r="BF38" s="68">
        <f>IF(BE38&gt;0,((BE38-BE37)/BE37),0)</f>
        <v/>
      </c>
      <c r="BG38" s="68">
        <f>IF(BE38&gt;0,BF38-$V38,0)</f>
        <v/>
      </c>
      <c r="BH38" s="68" t="n"/>
      <c r="BI38" s="14" t="n"/>
      <c r="BJ38" s="15">
        <f>IF(BE38&gt;0,(BE38-BE$10)/BE$10,0)</f>
        <v/>
      </c>
      <c r="BK38" s="548" t="n"/>
      <c r="BL38" s="122" t="n">
        <v>72.05</v>
      </c>
      <c r="BM38" s="68">
        <f>IF(BL38&gt;0,((BL38-BL37)/BL37),0)</f>
        <v/>
      </c>
      <c r="BN38" s="68">
        <f>IF(BL38&gt;0,BM38-$V38,0)</f>
        <v/>
      </c>
      <c r="BO38" s="68">
        <f>IF(BL38&gt;0,(BL38-BO$10)/BO$10,0)</f>
        <v/>
      </c>
      <c r="BP38" s="14" t="n"/>
      <c r="BQ38" s="15">
        <f>IF(BL38&gt;0,(BL38-BL$10)/BL$10,0)</f>
        <v/>
      </c>
      <c r="BR38" s="548" t="n"/>
      <c r="BS38" s="122" t="n">
        <v>40.13</v>
      </c>
      <c r="BT38" s="68">
        <f>IF(BS38&gt;0,((BS38-BS37)/BS37),0)</f>
        <v/>
      </c>
      <c r="BU38" s="68">
        <f>IF(BS38&gt;0,BT38-$V38,0)</f>
        <v/>
      </c>
      <c r="BV38" s="68">
        <f>IF(BS38&gt;0,(BS38-BV$10)/BV$10,0)</f>
        <v/>
      </c>
      <c r="BW38" s="14" t="n"/>
      <c r="BX38" s="15">
        <f>IF(BS38&gt;0,(BS38-BS$10)/BS$10,0)</f>
        <v/>
      </c>
      <c r="BY38" s="548" t="n"/>
      <c r="BZ38" s="122" t="n"/>
      <c r="CA38" s="68">
        <f>IF(BZ38&gt;0,((BZ38-BZ37)/BZ37),0)</f>
        <v/>
      </c>
      <c r="CB38" s="68">
        <f>IF(BZ38&gt;0,CA38-$V38,0)</f>
        <v/>
      </c>
      <c r="CC38" s="68">
        <f>IF(BZ38&gt;0,(BZ38-CC$10)/CC$10,0)</f>
        <v/>
      </c>
      <c r="CD38" s="14" t="n"/>
      <c r="CE38" s="15">
        <f>IF(BZ38&gt;0,(BZ38-BZ$10)/BZ$10,0)</f>
        <v/>
      </c>
      <c r="CF38" s="548" t="n"/>
      <c r="CG38" s="122" t="n">
        <v>35.67</v>
      </c>
      <c r="CH38" s="68">
        <f>IF(CG38&gt;0,((CG38-CG37)/CG37),0)</f>
        <v/>
      </c>
      <c r="CI38" s="68">
        <f>IF(CG38&gt;0,CH38-$V38,0)</f>
        <v/>
      </c>
      <c r="CJ38" s="68">
        <f>IF(CG38&gt;0,(CG38-CJ$10)/CJ$10,0)</f>
        <v/>
      </c>
      <c r="CK38" s="14" t="n"/>
      <c r="CL38" s="15">
        <f>IF(CG38&gt;0,(CG38-CG$10)/CG$10,0)</f>
        <v/>
      </c>
      <c r="CM38" s="548" t="n"/>
      <c r="CN38" s="122" t="n">
        <v>34.28</v>
      </c>
      <c r="CO38" s="68">
        <f>IF(CN38&gt;0,((CN38-CN37)/CN37),0)</f>
        <v/>
      </c>
      <c r="CP38" s="68">
        <f>IF(CN38&gt;0,CO38-$V38,0)</f>
        <v/>
      </c>
      <c r="CQ38" s="68">
        <f>IF(CN38&gt;0,(CN38-CQ$10)/CQ$10,0)</f>
        <v/>
      </c>
      <c r="CR38" s="14" t="n"/>
      <c r="CS38" s="15">
        <f>IF(CN38&gt;0,(CN38-CN$10)/CN$10,0)</f>
        <v/>
      </c>
      <c r="CT38" s="548" t="n"/>
      <c r="CU38" s="122" t="n">
        <v>37.62</v>
      </c>
      <c r="CV38" s="68">
        <f>IF(CU38&gt;0,((CU38-CU37)/CU37),0)</f>
        <v/>
      </c>
      <c r="CW38" s="68">
        <f>IF(CU38&gt;0,CV38-$V38,0)</f>
        <v/>
      </c>
      <c r="CX38" s="68">
        <f>IF(CU38&gt;0,(CU38-CX$10)/CX$10,0)</f>
        <v/>
      </c>
      <c r="CY38" s="14" t="n"/>
      <c r="CZ38" s="15">
        <f>IF(CU38&gt;0,(CU38-CU$10)/CU$10,0)</f>
        <v/>
      </c>
      <c r="DA38" s="548" t="n"/>
      <c r="DB38" s="122" t="n">
        <v>20.77</v>
      </c>
      <c r="DC38" s="68">
        <f>IF(DB38&gt;0,((DB38-DB37)/DB37),0)</f>
        <v/>
      </c>
      <c r="DD38" s="68">
        <f>IF(DB38&gt;0,DC38-$V38,0)</f>
        <v/>
      </c>
      <c r="DE38" s="68">
        <f>IF(DB38&gt;0,(DB38-DE$10)/DE$10,0)</f>
        <v/>
      </c>
      <c r="DF38" s="14" t="n"/>
      <c r="DG38" s="15">
        <f>IF(DB38&gt;0,(DB38-DB$10)/DB$10,0)</f>
        <v/>
      </c>
      <c r="DH38" s="548" t="n"/>
      <c r="DI38" s="122" t="n">
        <v>44.92</v>
      </c>
      <c r="DJ38" s="68">
        <f>IF(DI38&gt;0,((DI38-DI37)/DI37),0)</f>
        <v/>
      </c>
      <c r="DK38" s="68">
        <f>IF(DI38&gt;0,DJ38-$V38,0)</f>
        <v/>
      </c>
      <c r="DL38" s="68">
        <f>IF(DI38&gt;0,(DI38-DL$10)/DL$10,0)</f>
        <v/>
      </c>
      <c r="DM38" s="14" t="n"/>
      <c r="DN38" s="15">
        <f>IF(DI38&gt;0,(DI38-DI$10)/DI$10,0)</f>
        <v/>
      </c>
      <c r="DO38" s="548" t="n"/>
      <c r="DP38" s="122" t="n">
        <v>39.16</v>
      </c>
      <c r="DQ38" s="68">
        <f>IF(DP38&gt;0,((DP38-DP37)/DP37),0)</f>
        <v/>
      </c>
      <c r="DR38" s="68">
        <f>IF(DP38&gt;0,DQ38-$V38,0)</f>
        <v/>
      </c>
      <c r="DS38" s="68" t="n"/>
      <c r="DT38" s="14" t="n"/>
      <c r="DU38" s="15">
        <f>IF(DP38&gt;0,(DP38-DP$10)/DP$10,0)</f>
        <v/>
      </c>
      <c r="DV38" s="18" t="n"/>
      <c r="DW38" s="122" t="n">
        <v>33.67</v>
      </c>
      <c r="DX38" s="68">
        <f>IF(DW38&gt;0,((DW38-DW37)/DW37),0)</f>
        <v/>
      </c>
      <c r="DY38" s="68">
        <f>IF(DW38&gt;0,DX38-$V38,0)</f>
        <v/>
      </c>
      <c r="DZ38" s="68">
        <f>IF(DW38&gt;0,(DW38-DZ$10)/DZ$10,0)</f>
        <v/>
      </c>
      <c r="EA38" s="14" t="n"/>
      <c r="EB38" s="15">
        <f>IF(DW38&gt;0,(DW38-DW$10)/DW$10,0)</f>
        <v/>
      </c>
      <c r="EC38" s="548" t="n"/>
      <c r="ED38" s="122" t="n">
        <v>36.82</v>
      </c>
      <c r="EE38" s="68">
        <f>IF(ED38&gt;0,((ED38-ED37)/ED37),0)</f>
        <v/>
      </c>
      <c r="EF38" s="68">
        <f>IF(ED38&gt;0,EE38-$V38,0)</f>
        <v/>
      </c>
      <c r="EG38" s="68">
        <f>IF(ED38&gt;0,(ED38-EG$10)/EG$10,0)</f>
        <v/>
      </c>
      <c r="EH38" s="14" t="n"/>
      <c r="EI38" s="15">
        <f>IF(ED38&gt;0,(ED38-ED$10)/ED$10,0)</f>
        <v/>
      </c>
      <c r="EJ38" s="548" t="n"/>
      <c r="EK38" s="122" t="n">
        <v>122.16</v>
      </c>
      <c r="EL38" s="68">
        <f>IF(EK38&gt;0,((EK38-EK37)/EK37),0)</f>
        <v/>
      </c>
      <c r="EM38" s="68">
        <f>IF(EK38&gt;0,EL38-$V38,0)</f>
        <v/>
      </c>
      <c r="EN38" s="68">
        <f>IF(EK38&gt;0,(EK38-EN$10)/EN$10,0)</f>
        <v/>
      </c>
      <c r="EO38" s="14" t="n"/>
      <c r="EP38" s="15">
        <f>IF(EK38&gt;0,(EK38-EK$10)/EK$10,0)</f>
        <v/>
      </c>
      <c r="ER38" s="122" t="n">
        <v>39.79</v>
      </c>
      <c r="ES38" s="68">
        <f>IF(ER38&gt;0,((ER38-ER37)/ER37),0)</f>
        <v/>
      </c>
      <c r="ET38" s="68">
        <f>IF(ER38&gt;0,ES38-$V38,0)</f>
        <v/>
      </c>
      <c r="EU38" s="68">
        <f>IF(ER38&gt;0,(ER38-EU$10)/EU$10,0)</f>
        <v/>
      </c>
      <c r="EV38" s="14" t="n"/>
      <c r="EW38" s="15">
        <f>IF(ER38&gt;0,(ER38-ER$10)/ER$10,0)</f>
        <v/>
      </c>
      <c r="EY38" s="122" t="n">
        <v>30.15</v>
      </c>
      <c r="EZ38" s="68">
        <f>IF(EY38&gt;0,((EY38-EY37)/EY37),0)</f>
        <v/>
      </c>
      <c r="FA38" s="68">
        <f>IF(EY38&gt;0,EZ38-$V38,0)</f>
        <v/>
      </c>
      <c r="FB38" s="68" t="n"/>
      <c r="FC38" s="14" t="n"/>
      <c r="FD38" s="15">
        <f>IF(EY38&gt;0,(EY38-EY$10)/EY$10,0)</f>
        <v/>
      </c>
      <c r="FF38" s="122" t="n">
        <v>58.79</v>
      </c>
      <c r="FG38" s="68">
        <f>IF(FF38&gt;0,((FF38-FF37)/FF37),0)</f>
        <v/>
      </c>
      <c r="FH38" s="68">
        <f>IF(FF38&gt;0,FG38-$V38,0)</f>
        <v/>
      </c>
      <c r="FI38" s="68">
        <f>IF(FF38&gt;0,(FF38-FI$10)/FI$10,0)</f>
        <v/>
      </c>
      <c r="FJ38" s="14" t="n"/>
      <c r="FK38" s="15">
        <f>IF(FF38&gt;0,(FF38-FF$10)/FF$10,0)</f>
        <v/>
      </c>
      <c r="FL38" s="548" t="n"/>
      <c r="FM38" s="122" t="n">
        <v>188.41</v>
      </c>
      <c r="FN38" s="68">
        <f>IF(FM38&gt;0,((FM38-FM37)/FM37),0)</f>
        <v/>
      </c>
      <c r="FO38" s="68">
        <f>IF(FM38&gt;0,FN38-$V38,0)</f>
        <v/>
      </c>
      <c r="FP38" s="68">
        <f>IF(FM38&gt;0,(FM38-FP$10)/FP$10,0)</f>
        <v/>
      </c>
      <c r="FQ38" s="14" t="n"/>
      <c r="FR38" s="15">
        <f>IF(FM38&gt;0,(FM38-FM$10)/FM$10,0)</f>
        <v/>
      </c>
      <c r="FS38" s="548" t="n"/>
      <c r="FT38" s="122" t="n">
        <v>91.97</v>
      </c>
      <c r="FU38" s="68">
        <f>IF(FT38&gt;0,((FT38-FT37)/FT37),0)</f>
        <v/>
      </c>
      <c r="FV38" s="68">
        <f>IF(FT38&gt;0,FU38-$V38,0)</f>
        <v/>
      </c>
      <c r="FW38" s="68">
        <f>IF(FT38&gt;0,(FT38-FW$10)/FW$10,0)</f>
        <v/>
      </c>
      <c r="FX38" s="14" t="n"/>
      <c r="FY38" s="15">
        <f>IF(FT38&gt;0,(FT38-FT$10)/FT$10,0)</f>
        <v/>
      </c>
      <c r="FZ38" s="548" t="n"/>
      <c r="GA38" s="122" t="n">
        <v>18.58</v>
      </c>
      <c r="GB38" s="68">
        <f>IF(GA38&gt;0,((GA38-GA37)/GA37),0)</f>
        <v/>
      </c>
      <c r="GC38" s="68">
        <f>IF(GA38&gt;0,GB38-$V38,0)</f>
        <v/>
      </c>
      <c r="GD38" s="68" t="n"/>
      <c r="GE38" s="14" t="n"/>
      <c r="GF38" s="15">
        <f>IF(GA38&gt;0,(GA38-GA$10)/GA$10,0)</f>
        <v/>
      </c>
      <c r="GG38" s="18" t="n"/>
      <c r="GH38" s="122" t="n">
        <v>19.31</v>
      </c>
      <c r="GI38" s="68">
        <f>IF(GH38&gt;0,((GH38-GH37)/GH37),0)</f>
        <v/>
      </c>
      <c r="GJ38" s="68">
        <f>IF(GH38&gt;0,GI38-$V38,0)</f>
        <v/>
      </c>
      <c r="GK38" s="68">
        <f>IF(GH38&gt;0,(GH38-GK$10)/GK$10,0)</f>
        <v/>
      </c>
      <c r="GL38" s="14" t="n"/>
      <c r="GM38" s="15">
        <f>IF(GH38&gt;0,(GH38-GH$10)/GH$10,0)</f>
        <v/>
      </c>
      <c r="GO38" s="122" t="n">
        <v>28.26</v>
      </c>
      <c r="GP38" s="68">
        <f>IF(GO38&gt;0,((GO38-GO37)/GO37),0)</f>
        <v/>
      </c>
      <c r="GQ38" s="68">
        <f>IF(GO38&gt;0,GP38-$V38,0)</f>
        <v/>
      </c>
      <c r="GR38" s="68" t="n"/>
      <c r="GS38" s="14" t="n"/>
      <c r="GT38" s="15">
        <f>IF(GO38&gt;0,(GO38-GO$10)/GO$10,0)</f>
        <v/>
      </c>
      <c r="GV38" s="122" t="n">
        <v>14.22</v>
      </c>
      <c r="GW38" s="68">
        <f>IF(GV38&gt;0,((GV38-GV37)/GV37),0)</f>
        <v/>
      </c>
      <c r="GX38" s="68">
        <f>IF(GV38&gt;0,GW38-$V38,0)</f>
        <v/>
      </c>
      <c r="GY38" s="68">
        <f>IF(GV38&gt;0,(GV38-GY$10)/GY$10,0)</f>
        <v/>
      </c>
      <c r="GZ38" s="14" t="n"/>
      <c r="HA38" s="15">
        <f>IF(GV38&gt;0,(GV38-GV$10)/GV$10,0)</f>
        <v/>
      </c>
      <c r="HD38" s="394" t="n">
        <v>336.51</v>
      </c>
      <c r="HE38" s="68">
        <f>IF(HD38&gt;0,((HD38-HD37)/HD37),0)</f>
        <v/>
      </c>
      <c r="HF38" s="68">
        <f>IF(HD38&gt;0,HE38-$V38,0)</f>
        <v/>
      </c>
      <c r="HG38" s="68">
        <f>IF(HD38&gt;0,(HD38-HG$10)/HG$10,0)</f>
        <v/>
      </c>
      <c r="HH38" s="14" t="n"/>
      <c r="HI38" s="15">
        <f>IF(HD38&gt;0,(HD38-HD$10)/HD$10,0)</f>
        <v/>
      </c>
      <c r="HK38" s="122" t="n">
        <v>31.01</v>
      </c>
      <c r="HL38" s="68">
        <f>IF(HK38&gt;0,((HK38-HK37)/HK37),0)</f>
        <v/>
      </c>
      <c r="HM38" s="68">
        <f>IF(HK38&gt;0,HL38-$V38,0)</f>
        <v/>
      </c>
      <c r="HN38" s="68">
        <f>IF(HK38&gt;0,(HK38-HN$10)/HN$10,0)</f>
        <v/>
      </c>
      <c r="HO38" s="14" t="n"/>
      <c r="HP38" s="15">
        <f>IF(HK38&gt;0,(HK38-HK$10)/HK$10,0)</f>
        <v/>
      </c>
      <c r="HR38" s="394" t="n">
        <v>107.38</v>
      </c>
      <c r="HS38" s="68">
        <f>IF(HR38&gt;0,((HR38-HR37)/HR37),0)</f>
        <v/>
      </c>
      <c r="HT38" s="68">
        <f>IF(HR38&gt;0,HS38-$V38,0)</f>
        <v/>
      </c>
      <c r="HU38" s="68">
        <f>IF(HR38&gt;0,(HR38-HU$10)/HU$10,0)</f>
        <v/>
      </c>
      <c r="HV38" s="14" t="n"/>
      <c r="HW38" s="15">
        <f>IF(HR38&gt;0,(HR38-HR$10)/HR$10,0)</f>
        <v/>
      </c>
      <c r="HY38" s="394" t="n">
        <v>131.14</v>
      </c>
      <c r="HZ38" s="68">
        <f>IF(HY38&gt;0,((HY38-HY37)/HY37),0)</f>
        <v/>
      </c>
      <c r="IA38" s="68">
        <f>IF(HY38&gt;0,HZ38-$V38,0)</f>
        <v/>
      </c>
      <c r="IB38" s="68">
        <f>IF(HY38&gt;0,(HY38-IB$10)/IB$10,0)</f>
        <v/>
      </c>
      <c r="IC38" s="14" t="n"/>
      <c r="ID38" s="15">
        <f>IF(HY38&gt;0,(HY38-HY$10)/HY$10,0)</f>
        <v/>
      </c>
      <c r="IF38" s="122" t="n">
        <v>236.35</v>
      </c>
      <c r="IG38" s="68">
        <f>IF(IF38&gt;0,((IF38-IF37)/IF37),0)</f>
        <v/>
      </c>
      <c r="IH38" s="68">
        <f>IF(IF38&gt;0,IG38-$V38,0)</f>
        <v/>
      </c>
      <c r="II38" s="68">
        <f>IF(IF38&gt;0,(IF38-II$10)/II$10,0)</f>
        <v/>
      </c>
      <c r="IJ38" s="14" t="n"/>
      <c r="IK38" s="15">
        <f>IF(IF38&gt;0,(IF38-IF$10)/IF$10,0)</f>
        <v/>
      </c>
      <c r="IM38" s="122" t="n">
        <v>162.22</v>
      </c>
      <c r="IN38" s="68">
        <f>IF(IM38&gt;0,((IM38-IM37)/IM37),0)</f>
        <v/>
      </c>
      <c r="IO38" s="68">
        <f>IF(IM38&gt;0,IN38-$V38,0)</f>
        <v/>
      </c>
      <c r="IP38" s="68">
        <f>IF(IM38&gt;0,(IM38-IP$10)/IP$10,0)</f>
        <v/>
      </c>
      <c r="IQ38" s="14" t="n"/>
      <c r="IR38" s="15">
        <f>IF(IM38&gt;0,(IM38-IM$10)/IM$10,0)</f>
        <v/>
      </c>
      <c r="IT38" s="122" t="n">
        <v>49.63</v>
      </c>
      <c r="IU38" s="68">
        <f>IF(IT38&gt;0,((IT38-IT37)/IT37),0)</f>
        <v/>
      </c>
      <c r="IV38" s="68">
        <f>IF(IT38&gt;0,IU38-$V38,0)</f>
        <v/>
      </c>
      <c r="IW38" s="68">
        <f>IF(IT38&gt;0,(IT38-IW$10)/IW$10,0)</f>
        <v/>
      </c>
      <c r="IX38" s="14" t="n"/>
      <c r="IY38" s="15">
        <f>IF(IT38&gt;0,(IT38-IT$10)/IT$10,0)</f>
        <v/>
      </c>
      <c r="JA38" s="122" t="n">
        <v>725.38</v>
      </c>
      <c r="JB38" s="68">
        <f>IF(JA38&gt;0,((JA38-JA37)/JA37),0)</f>
        <v/>
      </c>
      <c r="JC38" s="68">
        <f>IF(JA38&gt;0,JB38-$V38,0)</f>
        <v/>
      </c>
      <c r="JD38" s="68">
        <f>IF(JA38&gt;0,(JA38-JD$10)/JD$10,0)</f>
        <v/>
      </c>
      <c r="JE38" s="14" t="n"/>
      <c r="JF38" s="15">
        <f>IF(JA38&gt;0,(JA38-JA$10)/JA$10,0)</f>
        <v/>
      </c>
      <c r="JH38" s="122" t="n">
        <v>409.04</v>
      </c>
      <c r="JI38" s="68">
        <f>IF(JH38&gt;0,((JH38-JH37)/JH37),0)</f>
        <v/>
      </c>
      <c r="JJ38" s="68">
        <f>IF(JH38&gt;0,JI38-$V38,0)</f>
        <v/>
      </c>
      <c r="JK38" s="68">
        <f>IF(JH38&gt;0,(JH38-JK$10)/JK$10,0)</f>
        <v/>
      </c>
      <c r="JL38" s="14" t="n"/>
      <c r="JM38" s="15">
        <f>IF(JH38&gt;0,(JH38-JH$10)/JH$10,0)</f>
        <v/>
      </c>
      <c r="JO38" s="122" t="n">
        <v>13.86</v>
      </c>
      <c r="JP38" s="68">
        <f>IF(JO38&gt;0,((JO38-JO37)/JO37),0)</f>
        <v/>
      </c>
      <c r="JQ38" s="68">
        <f>IF(JO38&gt;0,JP38-$V38,0)</f>
        <v/>
      </c>
      <c r="JR38" s="68">
        <f>IF(JO38&gt;0,(JO38-JR$10)/JR$10,0)</f>
        <v/>
      </c>
      <c r="JS38" s="14" t="n"/>
      <c r="JT38" s="15">
        <f>IF(JO38&gt;0,(JO38-JO$10)/JO$10,0)</f>
        <v/>
      </c>
      <c r="JV38" s="122" t="n">
        <v>1.76</v>
      </c>
      <c r="JW38" s="68">
        <f>IF(JV38&gt;0,((JV38-JV37)/JV37),0)</f>
        <v/>
      </c>
      <c r="JX38" s="68">
        <f>IF(JV38&gt;0,JW38-$V38,0)</f>
        <v/>
      </c>
      <c r="JY38" s="68">
        <f>IF(JV38&gt;0,(JV38-JY$10)/JY$10,0)</f>
        <v/>
      </c>
      <c r="JZ38" s="14" t="n"/>
      <c r="KA38" s="15">
        <f>IF(JV38&gt;0,(JV38-JV$10)/JV$10,0)</f>
        <v/>
      </c>
      <c r="KC38" s="122" t="n">
        <v>21.71</v>
      </c>
      <c r="KD38" s="68">
        <f>IF(KC38&gt;0,((KC38-KC37)/KC37),0)</f>
        <v/>
      </c>
      <c r="KE38" s="68">
        <f>IF(KC38&gt;0,KD38-$V38,0)</f>
        <v/>
      </c>
      <c r="KF38" s="68">
        <f>IF(KC38&gt;0,(KC38-KF$10)/KF$10,0)</f>
        <v/>
      </c>
      <c r="KG38" s="14" t="n"/>
      <c r="KH38" s="15">
        <f>IF(KC38&gt;0,(KC38-KC$10)/KC$10,0)</f>
        <v/>
      </c>
      <c r="KI38" s="18" t="n"/>
      <c r="KJ38" s="122" t="n">
        <v>71.34999999999999</v>
      </c>
      <c r="KK38" s="68">
        <f>IF(KJ38&gt;0,((KJ38-KJ37)/KJ37),0)</f>
        <v/>
      </c>
      <c r="KL38" s="68">
        <f>IF(KJ38&gt;0,KK38-$V38,0)</f>
        <v/>
      </c>
      <c r="KM38" s="68">
        <f>IF(KJ38&gt;0,(KJ38-KM$10)/KM$10,0)</f>
        <v/>
      </c>
      <c r="KN38" s="14" t="n"/>
      <c r="KO38" s="15">
        <f>IF(KJ38&gt;0,(KJ38-KJ$10)/KJ$10,0)</f>
        <v/>
      </c>
      <c r="KQ38" s="122" t="n">
        <v>1.435</v>
      </c>
      <c r="KR38" s="68">
        <f>IF(KQ38&gt;0,((KQ38-KQ37)/KQ37),0)</f>
        <v/>
      </c>
      <c r="KS38" s="68">
        <f>IF(KQ38&gt;0,KR38-$V38,0)</f>
        <v/>
      </c>
      <c r="KT38" s="68">
        <f>IF(KQ38&gt;0,(KQ38-KT$10)/KT$10,0)</f>
        <v/>
      </c>
      <c r="KU38" s="14" t="n"/>
      <c r="KV38" s="15">
        <f>IF(KQ38&gt;0,(KQ38-KQ$10)/KQ$10,0)</f>
        <v/>
      </c>
      <c r="KW38" s="18" t="n"/>
      <c r="KX38" s="122" t="n">
        <v>29.11</v>
      </c>
      <c r="KY38" s="68">
        <f>IF(KX38&gt;0,((KX38-KX37)/KX37),0)</f>
        <v/>
      </c>
      <c r="KZ38" s="68">
        <f>IF(KX38&gt;0,KY38-$V38,0)</f>
        <v/>
      </c>
      <c r="LA38" s="68">
        <f>IF(KX38&gt;0,(KX38-LA$10)/LA$10,0)</f>
        <v/>
      </c>
      <c r="LB38" s="14" t="n"/>
      <c r="LC38" s="15">
        <f>IF(KX38&gt;0,(KX38-KX$10)/KX$10,0)</f>
        <v/>
      </c>
      <c r="LD38" s="18" t="n"/>
      <c r="LE38" s="122" t="n">
        <v>52.39</v>
      </c>
      <c r="LF38" s="68">
        <f>IF(LE38&gt;0,((LE38-LE37)/LE37),0)</f>
        <v/>
      </c>
      <c r="LG38" s="68">
        <f>IF(LE38&gt;0,LF38-$V38,0)</f>
        <v/>
      </c>
      <c r="LH38" s="68">
        <f>IF(LE38&gt;0,(LE38-LH$10)/LH$10,0)</f>
        <v/>
      </c>
      <c r="LI38" s="14" t="n"/>
      <c r="LJ38" s="15">
        <f>IF(LE38&gt;0,(LE38-LE$10)/LE$10,0)</f>
        <v/>
      </c>
      <c r="LL38" s="122" t="n">
        <v>99.55</v>
      </c>
      <c r="LM38" s="68">
        <f>IF(LL38&gt;0,((LL38-LL37)/LL37),0)</f>
        <v/>
      </c>
      <c r="LN38" s="68">
        <f>IF(LL38&gt;0,LM38-$V38,0)</f>
        <v/>
      </c>
      <c r="LO38" s="68">
        <f>IF(LL38&gt;0,(LL38-LO$10)/LO$10,0)</f>
        <v/>
      </c>
      <c r="LP38" s="14" t="n"/>
      <c r="LQ38" s="15">
        <f>IF(LL38&gt;0,(LL38-LL$10)/LL$10,0)</f>
        <v/>
      </c>
      <c r="LS38" s="122" t="n">
        <v>12.12</v>
      </c>
      <c r="LT38" s="68">
        <f>IF(LS38&gt;0,((LS38-LS37)/LS37),0)</f>
        <v/>
      </c>
      <c r="LU38" s="68">
        <f>IF(LS38&gt;0,LT38-$V38,0)</f>
        <v/>
      </c>
      <c r="LV38" s="68" t="n"/>
      <c r="LW38" s="14" t="n"/>
      <c r="LX38" s="15">
        <f>IF(LS38&gt;0,(LS38-LS$10)/LS$10,0)</f>
        <v/>
      </c>
      <c r="LZ38" s="122" t="n">
        <v>13.17</v>
      </c>
      <c r="MA38" s="68">
        <f>IF(LZ38&gt;0,((LZ38-LZ37)/LZ37),0)</f>
        <v/>
      </c>
      <c r="MB38" s="68">
        <f>IF(LZ38&gt;0,MA38-$V38,0)</f>
        <v/>
      </c>
      <c r="MC38" s="68">
        <f>IF(LZ38&gt;0,(LZ38-MC$10)/MC$10,0)</f>
        <v/>
      </c>
      <c r="MD38" s="14" t="n"/>
      <c r="ME38" s="15">
        <f>IF(LZ38&gt;0,(LZ38-LZ$10)/LZ$10,0)</f>
        <v/>
      </c>
      <c r="MG38" s="394" t="n">
        <v>54.41</v>
      </c>
      <c r="MH38" s="68">
        <f>IF(MG38&gt;0,((MG38-MG37)/MG37),0)</f>
        <v/>
      </c>
      <c r="MI38" s="68">
        <f>IF(MG38&gt;0,MH38-$V38,0)</f>
        <v/>
      </c>
      <c r="MJ38" s="68">
        <f>IF(MG38&gt;0,(MG38-MJ$10)/MJ$10,0)</f>
        <v/>
      </c>
      <c r="MK38" s="14" t="n"/>
      <c r="ML38" s="15">
        <f>IF(MG38&gt;0,(MG38-MG$10)/MG$10,0)</f>
        <v/>
      </c>
      <c r="MN38" s="394" t="n">
        <v>109.49</v>
      </c>
      <c r="MO38" s="68">
        <f>IF(MN38&gt;0,((MN38-MN37)/MN37),0)</f>
        <v/>
      </c>
      <c r="MP38" s="68">
        <f>IF(MN38&gt;0,MO38-$V38,0)</f>
        <v/>
      </c>
      <c r="MQ38" s="68">
        <f>IF(MN38&gt;0,(MN38-MQ$10)/MQ$10,0)</f>
        <v/>
      </c>
      <c r="MR38" s="14" t="n"/>
      <c r="MS38" s="15">
        <f>IF(MN38&gt;0,(MN38-MN$10)/MN$10,0)</f>
        <v/>
      </c>
      <c r="MU38" s="122" t="n">
        <v>12.01</v>
      </c>
      <c r="MV38" s="68">
        <f>IF(MU38&gt;0,((MU38-MU37)/MU37),0)</f>
        <v/>
      </c>
      <c r="MW38" s="68">
        <f>IF(MU38&gt;0,MV38-$V38,0)</f>
        <v/>
      </c>
      <c r="MX38" s="68">
        <f>IF(MU38&gt;0,(MU38-MX$10)/MX$10,0)</f>
        <v/>
      </c>
      <c r="MY38" s="14" t="n"/>
      <c r="MZ38" s="15">
        <f>IF(MU38&gt;0,(MU38-MU$10)/MU$10,0)</f>
        <v/>
      </c>
      <c r="NB38" s="122" t="n">
        <v>209.57</v>
      </c>
      <c r="NC38" s="68">
        <f>IF(NB38&gt;0,((NB38-NB37)/NB37),0)</f>
        <v/>
      </c>
      <c r="ND38" s="68">
        <f>IF(NB38&gt;0,NC38-$V38,0)</f>
        <v/>
      </c>
      <c r="NE38" s="68">
        <f>IF(NB38&gt;0,(NB38-NE$10)/NE$10,0)</f>
        <v/>
      </c>
      <c r="NF38" s="14" t="n"/>
      <c r="NG38" s="15">
        <f>IF(NB38&gt;0,(NB38-NB$10)/NB$10,0)</f>
        <v/>
      </c>
      <c r="NI38" s="122" t="n">
        <v>6.28</v>
      </c>
      <c r="NJ38" s="68">
        <f>IF(NI38&gt;0,((NI38-NI37)/NI37),0)</f>
        <v/>
      </c>
      <c r="NK38" s="68">
        <f>IF(NI38&gt;0,NJ38-$V38,0)</f>
        <v/>
      </c>
      <c r="NL38" s="68">
        <f>IF(NI38&gt;0,(NI38-NL$10)/NL$10,0)</f>
        <v/>
      </c>
      <c r="NM38" s="14" t="n"/>
      <c r="NN38" s="15">
        <f>IF(NI38&gt;0,(NI38-NI$10)/NI$10,0)</f>
        <v/>
      </c>
      <c r="NP38" s="122" t="n">
        <v>369.61</v>
      </c>
      <c r="NQ38" s="68">
        <f>IF(NP38&gt;0,((NP38-NP37)/NP37),0)</f>
        <v/>
      </c>
      <c r="NR38" s="68">
        <f>IF(NP38&gt;0,NQ38-$V38,0)</f>
        <v/>
      </c>
      <c r="NS38" s="68">
        <f>IF(NP38&gt;0,(NP38-NS$10)/NS$10,0)</f>
        <v/>
      </c>
      <c r="NT38" s="14" t="n"/>
      <c r="NU38" s="15">
        <f>IF(NP38&gt;0,(NP38-NP$10)/NP$10,0)</f>
        <v/>
      </c>
      <c r="NW38" s="122" t="n">
        <v>183.61</v>
      </c>
      <c r="NX38" s="68">
        <f>IF(NW38&gt;0,((NW38-NW37)/NW37),0)</f>
        <v/>
      </c>
      <c r="NY38" s="68">
        <f>IF(NW38&gt;0,NX38-$V38,0)</f>
        <v/>
      </c>
      <c r="NZ38" s="68">
        <f>IF(NW38&gt;0,(NW38-NZ$10)/NZ$10,0)</f>
        <v/>
      </c>
      <c r="OA38" s="14" t="n"/>
      <c r="OB38" s="15">
        <f>IF(NW38&gt;0,(NW38-NW$10)/NW$10,0)</f>
        <v/>
      </c>
      <c r="OD38" s="122" t="n">
        <v>1.45</v>
      </c>
      <c r="OE38" s="68">
        <f>IF(OD38&gt;0,((OD38-OD37)/OD37),0)</f>
        <v/>
      </c>
      <c r="OF38" s="68">
        <f>IF(OD38&gt;0,OE38-$V38,0)</f>
        <v/>
      </c>
      <c r="OG38" s="68">
        <f>IF(OD38&gt;0,(OD38-OG$10)/OG$10,0)</f>
        <v/>
      </c>
      <c r="OH38" s="14" t="n"/>
      <c r="OI38" s="15">
        <f>IF(OD38&gt;0,(OD38-OD$10)/OD$10,0)</f>
        <v/>
      </c>
      <c r="OK38" s="394" t="n">
        <v>118.66</v>
      </c>
      <c r="OL38" s="68">
        <f>IF(OK38&gt;0,((OK38-OK37)/OK37),0)</f>
        <v/>
      </c>
      <c r="OM38" s="68">
        <f>IF(OK38&gt;0,OL38-$V38,0)</f>
        <v/>
      </c>
      <c r="ON38" s="68">
        <f>IF(OK38&gt;0,(OK38-ON$10)/ON$10,0)</f>
        <v/>
      </c>
      <c r="OO38" s="14" t="n"/>
      <c r="OP38" s="15">
        <f>IF(OK38&gt;0,(OK38-OK$10)/OK$10,0)</f>
        <v/>
      </c>
      <c r="OR38" s="122" t="n">
        <v>1.76</v>
      </c>
      <c r="OS38" s="68">
        <f>IF(OR38&gt;0,((OR38-OR37)/OR37),0)</f>
        <v/>
      </c>
      <c r="OT38" s="68">
        <f>IF(OR38&gt;0,OS38-$V38,0)</f>
        <v/>
      </c>
      <c r="OU38" s="68">
        <f>IF(OR38&gt;0,(OR38-OU$10)/OU$10,0)</f>
        <v/>
      </c>
      <c r="OV38" s="14" t="n"/>
      <c r="OW38" s="15">
        <f>IF(OR38&gt;0,(OR38-OR$10)/OR$10,0)</f>
        <v/>
      </c>
      <c r="OY38" s="122" t="n">
        <v>125.5</v>
      </c>
      <c r="OZ38" s="68">
        <f>IF(OY38&gt;0,((OY38-OY37)/OY37),0)</f>
        <v/>
      </c>
      <c r="PA38" s="68">
        <f>IF(OY38&gt;0,OZ38-$V38,0)</f>
        <v/>
      </c>
      <c r="PB38" s="68">
        <f>IF(OY38&gt;0,(OY38-PB$10)/PB$10,0)</f>
        <v/>
      </c>
      <c r="PC38" s="14" t="n"/>
      <c r="PD38" s="15">
        <f>IF(OY38&gt;0,(OY38-OY$10)/OY$10,0)</f>
        <v/>
      </c>
      <c r="PE38" s="18" t="n"/>
      <c r="PF38" s="122" t="n">
        <v>199.52</v>
      </c>
      <c r="PG38" s="68">
        <f>IF(PF38&gt;0,((PF38-PF37)/PF37),0)</f>
        <v/>
      </c>
      <c r="PH38" s="68">
        <f>IF(PF38&gt;0,PG38-$V38,0)</f>
        <v/>
      </c>
      <c r="PI38" s="68">
        <f>IF(PF38&gt;0,(PF38-PI$10)/PI$10,0)</f>
        <v/>
      </c>
      <c r="PJ38" s="14" t="n"/>
      <c r="PK38" s="15">
        <f>IF(PF38&gt;0,(PF38-PF$10)/PF$10,0)</f>
        <v/>
      </c>
      <c r="PM38" s="122" t="n"/>
      <c r="PN38" s="68">
        <f>IF(PM38&gt;0,((PM38-PM37)/PM37),0)</f>
        <v/>
      </c>
      <c r="PO38" s="68">
        <f>PN38-$V38</f>
        <v/>
      </c>
      <c r="PP38" s="68">
        <f>IF(PM38&gt;0,(PM38-PP$10)/PP$10,0)</f>
        <v/>
      </c>
      <c r="PQ38" s="14" t="n"/>
      <c r="PR38" s="15">
        <f>IF(PM38&gt;0,(PM38-PM$10)/PM$10,0)</f>
        <v/>
      </c>
      <c r="PT38" s="122" t="n">
        <v>5.03</v>
      </c>
      <c r="PU38" s="68">
        <f>IF(PT38&gt;0,((PT38-PT37)/PT37),0)</f>
        <v/>
      </c>
      <c r="PV38" s="68">
        <f>IF(PT38&gt;0,PU38-$V38,0)</f>
        <v/>
      </c>
      <c r="PW38" s="68">
        <f>IF(PT38&gt;0,(PT38-PW$10)/PW$10,0)</f>
        <v/>
      </c>
      <c r="PX38" s="14" t="n"/>
      <c r="PY38" s="15">
        <f>IF(PT38&gt;0,(PT38-PT$10)/PT$10,0)</f>
        <v/>
      </c>
      <c r="QA38" s="122" t="n">
        <v>208.49</v>
      </c>
      <c r="QB38" s="68">
        <f>IF(QA38&gt;0,((QA38-QA37)/QA37),0)</f>
        <v/>
      </c>
      <c r="QC38" s="68">
        <f>IF(QA38&gt;0,QB38-$V38,0)</f>
        <v/>
      </c>
      <c r="QD38" s="68">
        <f>IF(QA38&gt;0,(QA38-QD$10)/QD$10,0)</f>
        <v/>
      </c>
      <c r="QE38" s="14" t="n"/>
      <c r="QF38" s="15">
        <f>IF(QA38&gt;0,(QA38-QA$10)/QA$10,0)</f>
        <v/>
      </c>
      <c r="QH38" s="122" t="n">
        <v>1.37</v>
      </c>
      <c r="QI38" s="68">
        <f>IF(QH38&gt;0,((QH38-QH37)/QH37),0)</f>
        <v/>
      </c>
      <c r="QJ38" s="68">
        <f>IF(QH38&gt;0,QI38-$V38,0)</f>
        <v/>
      </c>
      <c r="QK38" s="68">
        <f>IF(QH38&gt;0,(QH38-QK$10)/QK$10,0)</f>
        <v/>
      </c>
      <c r="QL38" s="14" t="n"/>
      <c r="QM38" s="15">
        <f>IF(QH38&gt;0,(QH38-QH$10)/QH$10,0)</f>
        <v/>
      </c>
      <c r="QO38" s="122" t="n">
        <v>12.09</v>
      </c>
      <c r="QP38" s="68">
        <f>IF(QO38&gt;0,((QO38-QO37)/QO37),0)</f>
        <v/>
      </c>
      <c r="QQ38" s="68">
        <f>IF(QO38&gt;0,QP38-$V38,0)</f>
        <v/>
      </c>
      <c r="QR38" s="68">
        <f>IF(QO38&gt;0,(QO38-QR$10)/QR$10,0)</f>
        <v/>
      </c>
      <c r="QS38" s="14" t="n"/>
      <c r="QT38" s="15">
        <f>IF(QO38&gt;0,(QO38-QO$10)/QO$10,0)</f>
        <v/>
      </c>
      <c r="QV38" s="122" t="n">
        <v>1.924</v>
      </c>
      <c r="QW38" s="68">
        <f>IF(QV38&gt;0,((QV38-QV37)/QV37),0)</f>
        <v/>
      </c>
      <c r="QX38" s="68">
        <f>IF(QV38&gt;0,QW38-$V38,0)</f>
        <v/>
      </c>
      <c r="QY38" s="68">
        <f>IF(QV38&gt;0,(QV38-QY$10)/QY$10,0)</f>
        <v/>
      </c>
      <c r="QZ38" s="14" t="n"/>
      <c r="RA38" s="15">
        <f>IF(QV38&gt;0,(QV38-QV$10)/QV$10,0)</f>
        <v/>
      </c>
      <c r="RC38" s="122" t="n">
        <v>25.66</v>
      </c>
      <c r="RD38" s="68">
        <f>IF(RC38&gt;0,((RC38-RC37)/RC37),0)</f>
        <v/>
      </c>
      <c r="RE38" s="68">
        <f>IF(RC38&gt;0,RD38-$V38,0)</f>
        <v/>
      </c>
      <c r="RF38" s="68">
        <f>IF(RC38&gt;0,(RC38-RF$10)/RF$10,0)</f>
        <v/>
      </c>
      <c r="RG38" s="14" t="n"/>
      <c r="RH38" s="15">
        <f>IF(RC38&gt;0,(RC38-RC$10)/RC$10,0)</f>
        <v/>
      </c>
      <c r="RJ38" s="122" t="n">
        <v>205.58</v>
      </c>
      <c r="RK38" s="68">
        <f>IF(RJ38&gt;0,((RJ38-RJ37)/RJ37),0)</f>
        <v/>
      </c>
      <c r="RL38" s="68">
        <f>RK38-$V38</f>
        <v/>
      </c>
      <c r="RM38" s="68">
        <f>IF(RJ38&gt;0,(RJ38-RM$10)/RM$10,0)</f>
        <v/>
      </c>
      <c r="RN38" s="14" t="n"/>
      <c r="RO38" s="15">
        <f>IF(RJ38&gt;0,(RJ38-RJ$10)/RJ$10,0)</f>
        <v/>
      </c>
      <c r="RQ38" s="122" t="n">
        <v>16.71</v>
      </c>
      <c r="RR38" s="68">
        <f>IF(RQ38&gt;0,((RQ38-RQ37)/RQ37),0)</f>
        <v/>
      </c>
      <c r="RS38" s="68">
        <f>RR38-$V38</f>
        <v/>
      </c>
      <c r="RT38" s="68">
        <f>IF(RQ38&gt;0,(RQ38-RT$10)/RT$10,0)</f>
        <v/>
      </c>
      <c r="RU38" s="14" t="n"/>
      <c r="RV38" s="15">
        <f>IF(RQ38&gt;0,(RQ38-RQ$10)/RQ$10,0)</f>
        <v/>
      </c>
      <c r="RX38" s="122" t="n">
        <v>117.39</v>
      </c>
      <c r="RY38" s="68">
        <f>IF(RX38&gt;0,((RX38-RX37)/RX37),0)</f>
        <v/>
      </c>
      <c r="RZ38" s="68">
        <f>RY38-$V38</f>
        <v/>
      </c>
      <c r="SA38" s="68">
        <f>IF(RX38&gt;0,(RX38-SA$10)/SA$10,0)</f>
        <v/>
      </c>
      <c r="SB38" s="14" t="n"/>
      <c r="SC38" s="15">
        <f>IF(RX38&gt;0,(RX38-RX$10)/RX$10,0)</f>
        <v/>
      </c>
      <c r="SE38" s="122" t="n">
        <v>11.75</v>
      </c>
      <c r="SF38" s="68">
        <f>IF(SE38&gt;0,((SE38-SE37)/SE37),0)</f>
        <v/>
      </c>
      <c r="SG38" s="68">
        <f>SF38-$V38</f>
        <v/>
      </c>
      <c r="SH38" s="68">
        <f>IF(SE38&gt;0,(SE38-SH$10)/SH$10,0)</f>
        <v/>
      </c>
      <c r="SI38" s="14" t="n"/>
      <c r="SJ38" s="15">
        <f>IF(SE38&gt;0,(SE38-SE$10)/SE$10,0)</f>
        <v/>
      </c>
      <c r="SL38" s="122" t="n">
        <v>0.628</v>
      </c>
      <c r="SM38" s="68">
        <f>IF(SL38&gt;0,((SL38-SL37)/SL37),0)</f>
        <v/>
      </c>
      <c r="SN38" s="68">
        <f>SM38-$V38</f>
        <v/>
      </c>
      <c r="SO38" s="68">
        <f>IF(SL38&gt;0,(SL38-SO$10)/SO$10,0)</f>
        <v/>
      </c>
      <c r="SP38" s="14" t="n"/>
      <c r="SQ38" s="15">
        <f>IF(SL38&gt;0,(SL38-SL$10)/SL$10,0)</f>
        <v/>
      </c>
      <c r="SS38" s="122" t="n">
        <v>6.04</v>
      </c>
      <c r="ST38" s="68">
        <f>IF(SS38&gt;0,((SS38-SS37)/SS37),0)</f>
        <v/>
      </c>
      <c r="SU38" s="68">
        <f>ST38-$V38</f>
        <v/>
      </c>
      <c r="SV38" s="68">
        <f>IF(SS38&gt;0,(SS38-SV$10)/SV$10,0)</f>
        <v/>
      </c>
      <c r="SW38" s="14" t="n"/>
      <c r="SX38" s="15">
        <f>IF(SS38&gt;0,(SS38-SS$10)/SS$10,0)</f>
        <v/>
      </c>
      <c r="SZ38" s="122" t="n">
        <v>24.15</v>
      </c>
      <c r="TA38" s="68">
        <f>IF(SZ38&gt;0,((SZ38-SZ37)/SZ37),0)</f>
        <v/>
      </c>
      <c r="TB38" s="68">
        <f>TA38-$V38</f>
        <v/>
      </c>
      <c r="TC38" s="68">
        <f>IF(SZ38&gt;0,(SZ38-TC$10)/TC$10,0)</f>
        <v/>
      </c>
      <c r="TD38" s="14" t="n"/>
      <c r="TE38" s="15">
        <f>IF(SZ38&gt;0,(SZ38-SZ$10)/SZ$10,0)</f>
        <v/>
      </c>
      <c r="TG38" s="122" t="n">
        <v>0.19</v>
      </c>
      <c r="TH38" s="68">
        <f>IF(TG38&gt;0,((TG38-TG37)/TG37),0)</f>
        <v/>
      </c>
      <c r="TI38" s="68">
        <f>TH38-$V38</f>
        <v/>
      </c>
      <c r="TJ38" s="68">
        <f>IF(TG38&gt;0,(TG38-TJ$10)/TJ$10,0)</f>
        <v/>
      </c>
      <c r="TK38" s="14" t="n"/>
      <c r="TL38" s="15">
        <f>IF(TG38&gt;0,(TG38-TG$10)/TG$10,0)</f>
        <v/>
      </c>
      <c r="TN38" s="122" t="n">
        <v>38.97</v>
      </c>
      <c r="TO38" s="68">
        <f>IF(TN38&gt;0,((TN38-TN37)/TN37),0)</f>
        <v/>
      </c>
      <c r="TP38" s="68">
        <f>TO38-$V38</f>
        <v/>
      </c>
      <c r="TQ38" s="68">
        <f>IF(TN38&gt;0,(TN38-TQ$10)/TQ$10,0)</f>
        <v/>
      </c>
      <c r="TR38" s="14" t="n"/>
      <c r="TS38" s="15">
        <f>IF(TN38&gt;0,(TN38-TN$10)/TN$10,0)</f>
        <v/>
      </c>
      <c r="TU38" s="122" t="n">
        <v>2.21</v>
      </c>
      <c r="TV38" s="68">
        <f>IF(TU38&gt;0,((TU38-TU37)/TU37),0)</f>
        <v/>
      </c>
      <c r="TW38" s="68">
        <f>TV38-$V38</f>
        <v/>
      </c>
      <c r="TX38" s="68">
        <f>IF(TU38&gt;0,(TU38-TX$10)/TX$10,0)</f>
        <v/>
      </c>
      <c r="TY38" s="14" t="n"/>
      <c r="TZ38" s="15">
        <f>IF(TU38&gt;0,(TU38-TU$10)/TU$10,0)</f>
        <v/>
      </c>
      <c r="UB38" s="122" t="n"/>
      <c r="UC38" s="68">
        <f>IF(UB38&gt;0,((UB38-UB37)/UB37),0)</f>
        <v/>
      </c>
      <c r="UD38" s="68">
        <f>UC38-$V38</f>
        <v/>
      </c>
      <c r="UE38" s="68">
        <f>IF(UB38&gt;0,(UB38-UE$10)/UE$10,0)</f>
        <v/>
      </c>
      <c r="UF38" s="14" t="n"/>
      <c r="UG38" s="15">
        <f>IF(UB38&gt;0,(UB38-UB$10)/UB$10,0)</f>
        <v/>
      </c>
      <c r="UI38" s="122" t="n"/>
      <c r="UJ38" s="68">
        <f>IF(UI38&gt;0,((UI38-UI37)/UI37),0)</f>
        <v/>
      </c>
      <c r="UK38" s="68">
        <f>UJ38-$V38</f>
        <v/>
      </c>
      <c r="UL38" s="68">
        <f>IF(UI38&gt;0,(UI38-UL$10)/UL$10,0)</f>
        <v/>
      </c>
      <c r="UM38" s="14" t="n"/>
      <c r="UN38" s="15">
        <f>IF(UI38&gt;0,(UI38-UI$10)/UI$10,0)</f>
        <v/>
      </c>
      <c r="UP38" s="122" t="n"/>
      <c r="UQ38" s="68">
        <f>IF(UP38&gt;0,((UP38-UP37)/UP37),0)</f>
        <v/>
      </c>
      <c r="UR38" s="68">
        <f>UQ38-$V38</f>
        <v/>
      </c>
      <c r="US38" s="68">
        <f>IF(UP38&gt;0,(UP38-US$10)/US$10,0)</f>
        <v/>
      </c>
      <c r="UT38" s="14" t="n"/>
      <c r="UU38" s="15">
        <f>IF(UP38&gt;0,(UP38-UP$10)/UP$10,0)</f>
        <v/>
      </c>
      <c r="UW38" s="122" t="n"/>
      <c r="UX38" s="68">
        <f>IF(UW38&gt;0,((UW38-UW37)/UW37),0)</f>
        <v/>
      </c>
      <c r="UY38" s="68">
        <f>UX38-$V38</f>
        <v/>
      </c>
      <c r="UZ38" s="68">
        <f>IF(UW38&gt;0,(UW38-UZ$10)/UZ$10,0)</f>
        <v/>
      </c>
      <c r="VA38" s="14" t="n"/>
      <c r="VB38" s="15">
        <f>IF(UW38&gt;0,(UW38-UW$10)/UW$10,0)</f>
        <v/>
      </c>
      <c r="VD38" s="122" t="n"/>
      <c r="VE38" s="68">
        <f>IF(VD38&gt;0,((VD38-VD37)/VD37),0)</f>
        <v/>
      </c>
      <c r="VF38" s="68">
        <f>VE38-$V38</f>
        <v/>
      </c>
      <c r="VG38" s="68">
        <f>IF(VD38&gt;0,(VD38-VG$10)/VG$10,0)</f>
        <v/>
      </c>
      <c r="VH38" s="14" t="n"/>
      <c r="VI38" s="15">
        <f>IF(VD38&gt;0,(VD38-VD$10)/VD$10,0)</f>
        <v/>
      </c>
      <c r="VM38" s="21">
        <f>IF($C38&gt;0,(($IK$5*IG38)+($GT$5*GP38)+($JM$5*JI38)+($JF$5*JB38)+($IY$5*IU38)+($IR$5*IN38)+($ID$5*HZ38)+($HW$5*HS38)+($HP$5*HL38)+($HI$5*HE38)+($GF$5*GB38)+($FY$5*FU38)+($FR$5*FN38)+($FK$5*FG38)+($FD$5*EZ38)+($EW$5*ES38)+($EP$5*EL38)+($EI$5*EE38)+($EB$5*DX38)+($DU$5*DQ38)+($DN$5*DJ38)+($DG$5*DC38)+($CZ$5*CV38)+($CS$5*CO38)+($CL$5*CH38)+($CE$5*CA38)+($BX$5*BT38)+($BQ$5*BM38)+($BJ$5*BF38)+($BC$5*AY38)+($AV$5*AR38)+($AO$5*AK38)+($AH$5*AD38)+($JT$5*JP38)+($KA$5*JW38)+($KO$5*KK38)+($PR$5*PN38)+($GM$5*GI38)+($HA$5*GW38)+($KV$5*KR38)+($KH$5*KD38)+($LC$5*KY38)+($MS$5*MO38)+($ML$5*MH38)+($ME$5*MA38)+($LX$5*LT38)+($LQ$5*LM38)+($LJ$5*LF38)+(MV38*$MZ$5)+(NC38*$NG$5)+(NJ38*$NN$5)+($OI$5*OE38)+($NU$5*NQ38)+($OB$5*NX38)+($PK$5*PG38)+($OP$5*OL38)+($OW$5*OS38)+($PD$5*OZ38)+(PU38*$PY$5)+(QB38*$QF$5)+(QI38*$QM$5)+(QP38*$QT$5)+(QW38*$RA$5)+(RD38*$RH$5)+(RK38*$RO$5)+(RR38*$RV$5)+(RY38*$SC$5)+(SF38*$SJ$5)+(SM38*$SQ$5)+(ST38*$SX$5)+(TA38*$TE$5))+(TH38*$TL$5)+(TO38*$TS$5))/$VM$5</f>
        <v/>
      </c>
      <c r="VN38" s="538" t="n"/>
      <c r="VO38" s="21">
        <f>IF($C38&gt;0,(($IK$5*II38)+($GT$5*GR38)+($JM$5*JK38)+($JF$5*JD38)+($IY$5*IW38)+($IR$5*IP38)+($ID$5*IB38)+($HW$5*HU38)+($HP$5*HN38)+($HI$5*HG38)+($GF$5*GD38)+($FY$5*FW38)+($FR$5*FP38)+($FK$5*FI38)+($FD$5*FB38)+($EW$5*EU38)+($EP$5*EN38)+($EI$5*EG38)+($EB$5*DZ38)+($DU$5*DS38)+($DN$5*DL38)+($DG$5*DE38)+($CZ$5*CX38)+($CS$5*CQ38)+($CL$5*CJ38)+($CE$5*CC38)+($BX$5*BV38)+($BQ$5*BO38)+($BJ$5*BH38)+($BC$5*BA38)+($AV$5*AT38)+($AO$5*AM38)+($AH$5*AF38)+($KO$5*KM38)+($KH$5*KF38)+($KA$5*JY38)+($JT$5*JR38)+($PR$5*PP38)+($GM$5*GK38)+($HA$5*GY38)+($KV$5*KT38)+($LC$5*LA38)+($MS$5*MQ38)+($ML$5*MJ38)+($ME$5*MC38)+($LX$5*LV38)+($LQ$5*LO38)+($LJ$5*LH38)+(MX38*$MZ$5)+(NE38*$NG$5)+(NL38*$NN$5)+($OI$5*OG38)+($NU$5*NS38)+($OB$5*NZ38)+($PD$5*PB38)+($OW$5*OU38)+($OP$5*ON38)+($PK$5*PI38)+($PY$5*PW38)+($QF$5*QD38)+($QM$5*QK38)+($QT$5*QR38)+($RA$5*QY38)+($RH$5*RF38)+($RO$5*RM38)+(RT38*$RV$5)+(SA38*$SC$5)+(SH38*$SJ$5)+(SO38*$SQ$5)+(SV38*$SX$5)+(TC38*$TE$5)+(TJ38*$TL$5)+(TQ38*$TS$5))/$VM$5,0)</f>
        <v/>
      </c>
      <c r="VP38" s="14" t="n"/>
      <c r="VQ38" s="21">
        <f>IF($C38&gt;0,(($IK$5*IK38)+($GT$5*GT38)+($JM$5*JM38)+($JF$5*JF38)+($IY$5*IY38)+($IR$5*IR38)+($ID$5*ID38)+($HW$5*HW38)+($HP$5*HP38)+($HI$5*HI38)+($GF$5*GF38)+($FY$5*FY38)+($FR$5*FR38)+($FK$5*FK38)+($FD$5*FD38)+($EW$5*EW38)+($EP$5*EP38)+($EI$5*EI38)+($EB$5*EB38)+($DU$5*DU38)+($DN$5*DN38)+($DG$5*DG38)+($CZ$5*CZ38)+($CS$5*CS38)+($CL$5*CL38)+($CE$5*CE38)+($BX$5*BX38)+($BQ$5*BQ38)+($BJ$5*BJ38)+($BC$5*BC38)+($AV$5*AV38)+($AO$5*AO38)+($AH$5*AH38)+($KO$5*KO38)+($PR$5*PR38)+($GM$5*GM38)+($HA$5*HA38)+($KH$5*KH38)+($KA$5*KA38)+($JT$5*JT38)+($KV$5*KV38)+($LC$5*LC38)+($MS$5*MS38)+($ML$5*ML38)+($ME$5*ME38)+($LX$5*LX38)+($LQ$5*LQ38)+($LJ$5*LJ38)+($OI$5*OI38)+($NU$5*NU38)+($NN$5*NN38)+($NG$5*NG38)+($MZ$5*MZ38)+(OB38*$OB$5)+($PD$5*PD38)+($OW$5*OW38)+($OP$5*OP38)+($PK$5*PK38)+(PY38*$PY$5)+(QF38*$QF$5)+(QM38*$QM$5)+(QT38*$QT$5)+(RA38*$RA$5)+(RH38*$RH$5)+(RO38*$RO$5)+(RV38*$RV$5)+(SC38*$SC$5)+(SJ38*$SJ$5)+(SQ38*$SQ$5)+(SX38*$SX$5)+(TE38*$TE$5)+(TL38*$TL$5)+(TS38*$TS$5))/$VM$5,0)</f>
        <v/>
      </c>
    </row>
    <row r="39" ht="15" customHeight="1" s="545">
      <c r="A39" s="127" t="n">
        <v>45701</v>
      </c>
      <c r="B39" s="77">
        <f>A39</f>
        <v/>
      </c>
      <c r="C39" s="27" t="n">
        <v>44711.49</v>
      </c>
      <c r="D39" s="138">
        <f>IF(C39&gt;0,C39-C38,0)</f>
        <v/>
      </c>
      <c r="E39" s="68">
        <f>IF(C39&gt;0,D39/C38,0)</f>
        <v/>
      </c>
      <c r="F39" s="15">
        <f>IF(C39&gt;0,(C39-C$10)/C$10,0)</f>
        <v/>
      </c>
      <c r="G39" s="27" t="n">
        <v>6115.06</v>
      </c>
      <c r="H39" s="138">
        <f>IF(G39&gt;0,G39-G38,0)</f>
        <v/>
      </c>
      <c r="I39" s="68">
        <f>IF(G39&gt;0,H39/G38,0)</f>
        <v/>
      </c>
      <c r="J39" s="15">
        <f>IF(G39&gt;0,(G39-G$10)/G$10,0)</f>
        <v/>
      </c>
      <c r="K39" s="27" t="n">
        <v>19945.64</v>
      </c>
      <c r="L39" s="138">
        <f>IF(K39&gt;0,K39-K38,0)</f>
        <v/>
      </c>
      <c r="M39" s="68">
        <f>IF(K39&gt;0,L39/K38,0)</f>
        <v/>
      </c>
      <c r="N39" s="15">
        <f>IF(K39&gt;0,(K39-K$10)/K$10,0)</f>
        <v/>
      </c>
      <c r="O39" s="27" t="n">
        <v>2282.18</v>
      </c>
      <c r="P39" s="138">
        <f>IF(O39&gt;0,O39-O38,0)</f>
        <v/>
      </c>
      <c r="Q39" s="68">
        <f>IF(O39&gt;0,P39/O38,0)</f>
        <v/>
      </c>
      <c r="R39" s="15">
        <f>IF(O39&gt;0,(O39-O$10)/O$10,0)</f>
        <v/>
      </c>
      <c r="S39" s="18">
        <f>IF(O39&gt;0,(((O39*0.7)*Q39)+((K39*0.9)*M39)+((G39*0.65)*I39)+((C39*0.6)*E39))/(O39+K39+G39+C39),0)</f>
        <v/>
      </c>
      <c r="T39" s="121">
        <f>IF(O39&gt;0,(S39*200)+T38,0)</f>
        <v/>
      </c>
      <c r="U39" s="121">
        <f>T39</f>
        <v/>
      </c>
      <c r="V39" s="137">
        <f>IF(T39&gt;0,(T39-T38)/T38,0)</f>
        <v/>
      </c>
      <c r="W39" s="29">
        <f>IF(T39&gt;0,(T39-T$11)/T$11,0)</f>
        <v/>
      </c>
      <c r="X39" s="18">
        <f>IF(T39&gt;0,((Q39+M39+I39+E39)/4),0)</f>
        <v/>
      </c>
      <c r="Y39" s="352" t="n">
        <v>345653.29</v>
      </c>
      <c r="Z39" s="15" t="n">
        <v>2e-06</v>
      </c>
      <c r="AA39" s="21">
        <f>Z39-$V39</f>
        <v/>
      </c>
      <c r="AC39" s="250" t="n">
        <v>235.51</v>
      </c>
      <c r="AD39" s="68">
        <f>IF(AC39&gt;0,((AC39-AC38)/AC38),0)</f>
        <v/>
      </c>
      <c r="AE39" s="68">
        <f>IF(AC39&gt;0,AD39-$V39,0)</f>
        <v/>
      </c>
      <c r="AF39" s="68">
        <f>IF(AC39&gt;0,(AC39-AF$10)/AF$10,0)</f>
        <v/>
      </c>
      <c r="AG39" s="68" t="n"/>
      <c r="AH39" s="15">
        <f>IF(AC39&gt;0,(AC39-AC$10)/AC$10,0)</f>
        <v/>
      </c>
      <c r="AJ39" s="250" t="n">
        <v>22.52</v>
      </c>
      <c r="AK39" s="68">
        <f>IF(AJ39&gt;0,((AJ39-AJ38)/AJ38),0)</f>
        <v/>
      </c>
      <c r="AL39" s="68">
        <f>IF(AJ39&gt;0,AK39-$V39,0)</f>
        <v/>
      </c>
      <c r="AM39" s="68">
        <f>IF(AJ39&gt;0,(AJ39-AM$10)/AM$10,0)</f>
        <v/>
      </c>
      <c r="AN39" s="68" t="n"/>
      <c r="AO39" s="15">
        <f>IF(AJ39&gt;0,(AJ39-AJ$10)/AJ$10,0)</f>
        <v/>
      </c>
      <c r="AQ39" s="250" t="n">
        <v>22.17</v>
      </c>
      <c r="AR39" s="68">
        <f>IF(AQ39&gt;0,((AQ39-AQ38)/AQ38),0)</f>
        <v/>
      </c>
      <c r="AS39" s="68">
        <f>IF(AQ39&gt;0,AR39-$V39,0)</f>
        <v/>
      </c>
      <c r="AT39" s="68">
        <f>IF(AQ39&gt;0,(AQ39-AT$10)/AT$10,0)</f>
        <v/>
      </c>
      <c r="AU39" s="68" t="n"/>
      <c r="AV39" s="15">
        <f>IF(AQ39&gt;0,(AQ39-AQ$10)/AQ$10,0)</f>
        <v/>
      </c>
      <c r="AX39" s="250" t="n">
        <v>212.55</v>
      </c>
      <c r="AY39" s="68">
        <f>IF(AX39&gt;0,((AX39-AX38)/AX38),0)</f>
        <v/>
      </c>
      <c r="AZ39" s="68">
        <f>IF(AX39&gt;0,AY39-$V39,0)</f>
        <v/>
      </c>
      <c r="BA39" s="68">
        <f>IF(AX39&gt;0,(AX39-BA$10)/BA$10,0)</f>
        <v/>
      </c>
      <c r="BB39" s="68" t="n"/>
      <c r="BC39" s="15">
        <f>IF(AX39&gt;0,(AX39-AX$10)/AX$10,0)</f>
        <v/>
      </c>
      <c r="BE39" s="250" t="n">
        <v>77.8</v>
      </c>
      <c r="BF39" s="68">
        <f>IF(BE39&gt;0,((BE39-BE38)/BE38),0)</f>
        <v/>
      </c>
      <c r="BG39" s="68">
        <f>IF(BE39&gt;0,BF39-$V39,0)</f>
        <v/>
      </c>
      <c r="BH39" s="68" t="n"/>
      <c r="BI39" s="68" t="n"/>
      <c r="BJ39" s="15">
        <f>IF(BE39&gt;0,(BE39-BE$10)/BE$10,0)</f>
        <v/>
      </c>
      <c r="BL39" s="250" t="n">
        <v>73.01000000000001</v>
      </c>
      <c r="BM39" s="68">
        <f>IF(BL39&gt;0,((BL39-BL38)/BL38),0)</f>
        <v/>
      </c>
      <c r="BN39" s="68">
        <f>IF(BL39&gt;0,BM39-$V39,0)</f>
        <v/>
      </c>
      <c r="BO39" s="68">
        <f>IF(BL39&gt;0,(BL39-BO$10)/BO$10,0)</f>
        <v/>
      </c>
      <c r="BP39" s="68" t="n"/>
      <c r="BQ39" s="15">
        <f>IF(BL39&gt;0,(BL39-BL$10)/BL$10,0)</f>
        <v/>
      </c>
      <c r="BS39" s="250" t="n">
        <v>40.51</v>
      </c>
      <c r="BT39" s="68">
        <f>IF(BS39&gt;0,((BS39-BS38)/BS38),0)</f>
        <v/>
      </c>
      <c r="BU39" s="68">
        <f>IF(BS39&gt;0,BT39-$V39,0)</f>
        <v/>
      </c>
      <c r="BV39" s="68">
        <f>IF(BS39&gt;0,(BS39-BV$10)/BV$10,0)</f>
        <v/>
      </c>
      <c r="BW39" s="68" t="n"/>
      <c r="BX39" s="15">
        <f>IF(BS39&gt;0,(BS39-BS$10)/BS$10,0)</f>
        <v/>
      </c>
      <c r="BZ39" s="250" t="n"/>
      <c r="CA39" s="68">
        <f>IF(BZ39&gt;0,((BZ39-BZ38)/BZ38),0)</f>
        <v/>
      </c>
      <c r="CB39" s="68">
        <f>IF(BZ39&gt;0,CA39-$V39,0)</f>
        <v/>
      </c>
      <c r="CC39" s="68">
        <f>IF(BZ39&gt;0,(BZ39-CC$10)/CC$10,0)</f>
        <v/>
      </c>
      <c r="CD39" s="68" t="n"/>
      <c r="CE39" s="15">
        <f>IF(BZ39&gt;0,(BZ39-BZ$10)/BZ$10,0)</f>
        <v/>
      </c>
      <c r="CG39" s="250" t="n">
        <v>36.11</v>
      </c>
      <c r="CH39" s="68">
        <f>IF(CG39&gt;0,((CG39-CG38)/CG38),0)</f>
        <v/>
      </c>
      <c r="CI39" s="68">
        <f>IF(CG39&gt;0,CH39-$V39,0)</f>
        <v/>
      </c>
      <c r="CJ39" s="68">
        <f>IF(CG39&gt;0,(CG39-CJ$10)/CJ$10,0)</f>
        <v/>
      </c>
      <c r="CK39" s="68" t="n"/>
      <c r="CL39" s="15">
        <f>IF(CG39&gt;0,(CG39-CG$10)/CG$10,0)</f>
        <v/>
      </c>
      <c r="CN39" s="250" t="n">
        <v>34.65</v>
      </c>
      <c r="CO39" s="68">
        <f>IF(CN39&gt;0,((CN39-CN38)/CN38),0)</f>
        <v/>
      </c>
      <c r="CP39" s="68">
        <f>IF(CN39&gt;0,CO39-$V39,0)</f>
        <v/>
      </c>
      <c r="CQ39" s="68">
        <f>IF(CN39&gt;0,(CN39-CQ$10)/CQ$10,0)</f>
        <v/>
      </c>
      <c r="CR39" s="68" t="n"/>
      <c r="CS39" s="15">
        <f>IF(CN39&gt;0,(CN39-CN$10)/CN$10,0)</f>
        <v/>
      </c>
      <c r="CU39" s="250" t="n">
        <v>38.05</v>
      </c>
      <c r="CV39" s="68">
        <f>IF(CU39&gt;0,((CU39-CU38)/CU38),0)</f>
        <v/>
      </c>
      <c r="CW39" s="68">
        <f>IF(CU39&gt;0,CV39-$V39,0)</f>
        <v/>
      </c>
      <c r="CX39" s="68">
        <f>IF(CU39&gt;0,(CU39-CX$10)/CX$10,0)</f>
        <v/>
      </c>
      <c r="CY39" s="68" t="n"/>
      <c r="CZ39" s="15">
        <f>IF(CU39&gt;0,(CU39-CU$10)/CU$10,0)</f>
        <v/>
      </c>
      <c r="DB39" s="250" t="n">
        <v>20.96</v>
      </c>
      <c r="DC39" s="68">
        <f>IF(DB39&gt;0,((DB39-DB38)/DB38),0)</f>
        <v/>
      </c>
      <c r="DD39" s="68">
        <f>IF(DB39&gt;0,DC39-$V39,0)</f>
        <v/>
      </c>
      <c r="DE39" s="68">
        <f>IF(DB39&gt;0,(DB39-DE$10)/DE$10,0)</f>
        <v/>
      </c>
      <c r="DF39" s="68" t="n"/>
      <c r="DG39" s="15">
        <f>IF(DB39&gt;0,(DB39-DB$10)/DB$10,0)</f>
        <v/>
      </c>
      <c r="DI39" s="250" t="n">
        <v>45.56</v>
      </c>
      <c r="DJ39" s="68">
        <f>IF(DI39&gt;0,((DI39-DI38)/DI38),0)</f>
        <v/>
      </c>
      <c r="DK39" s="68">
        <f>IF(DI39&gt;0,DJ39-$V39,0)</f>
        <v/>
      </c>
      <c r="DL39" s="68">
        <f>IF(DI39&gt;0,(DI39-DL$10)/DL$10,0)</f>
        <v/>
      </c>
      <c r="DM39" s="68" t="n"/>
      <c r="DN39" s="15">
        <f>IF(DI39&gt;0,(DI39-DI$10)/DI$10,0)</f>
        <v/>
      </c>
      <c r="DP39" s="250" t="n">
        <v>39.44</v>
      </c>
      <c r="DQ39" s="68">
        <f>IF(DP39&gt;0,((DP39-DP38)/DP38),0)</f>
        <v/>
      </c>
      <c r="DR39" s="68">
        <f>IF(DP39&gt;0,DQ39-$V39,0)</f>
        <v/>
      </c>
      <c r="DS39" s="68" t="n"/>
      <c r="DT39" s="68" t="n"/>
      <c r="DU39" s="15">
        <f>IF(DP39&gt;0,(DP39-DP$10)/DP$10,0)</f>
        <v/>
      </c>
      <c r="DV39" s="18" t="n"/>
      <c r="DW39" s="250" t="n">
        <v>34.09</v>
      </c>
      <c r="DX39" s="68">
        <f>IF(DW39&gt;0,((DW39-DW38)/DW38),0)</f>
        <v/>
      </c>
      <c r="DY39" s="68">
        <f>IF(DW39&gt;0,DX39-$V39,0)</f>
        <v/>
      </c>
      <c r="DZ39" s="68">
        <f>IF(DW39&gt;0,(DW39-DZ$10)/DZ$10,0)</f>
        <v/>
      </c>
      <c r="EA39" s="68" t="n"/>
      <c r="EB39" s="15">
        <f>IF(DW39&gt;0,(DW39-DW$10)/DW$10,0)</f>
        <v/>
      </c>
      <c r="ED39" s="250" t="n">
        <v>37.34</v>
      </c>
      <c r="EE39" s="68">
        <f>IF(ED39&gt;0,((ED39-ED38)/ED38),0)</f>
        <v/>
      </c>
      <c r="EF39" s="68">
        <f>IF(ED39&gt;0,EE39-$V39,0)</f>
        <v/>
      </c>
      <c r="EG39" s="68">
        <f>IF(ED39&gt;0,(ED39-EG$10)/EG$10,0)</f>
        <v/>
      </c>
      <c r="EH39" s="68" t="n"/>
      <c r="EI39" s="15">
        <f>IF(ED39&gt;0,(ED39-ED$10)/ED$10,0)</f>
        <v/>
      </c>
      <c r="EK39" s="250" t="n">
        <v>122.77</v>
      </c>
      <c r="EL39" s="68">
        <f>IF(EK39&gt;0,((EK39-EK38)/EK38),0)</f>
        <v/>
      </c>
      <c r="EM39" s="68">
        <f>IF(EK39&gt;0,EL39-$V39,0)</f>
        <v/>
      </c>
      <c r="EN39" s="68">
        <f>IF(EK39&gt;0,(EK39-EN$10)/EN$10,0)</f>
        <v/>
      </c>
      <c r="EO39" s="68" t="n"/>
      <c r="EP39" s="15">
        <f>IF(EK39&gt;0,(EK39-EK$10)/EK$10,0)</f>
        <v/>
      </c>
      <c r="ER39" s="250" t="n">
        <v>39.79</v>
      </c>
      <c r="ES39" s="68">
        <f>IF(ER39&gt;0,((ER39-ER38)/ER38),0)</f>
        <v/>
      </c>
      <c r="ET39" s="68">
        <f>IF(ER39&gt;0,ES39-$V39,0)</f>
        <v/>
      </c>
      <c r="EU39" s="68">
        <f>IF(ER39&gt;0,(ER39-EU$10)/EU$10,0)</f>
        <v/>
      </c>
      <c r="EV39" s="68" t="n"/>
      <c r="EW39" s="15">
        <f>IF(ER39&gt;0,(ER39-ER$10)/ER$10,0)</f>
        <v/>
      </c>
      <c r="EY39" s="250" t="n">
        <v>30.49</v>
      </c>
      <c r="EZ39" s="68">
        <f>IF(EY39&gt;0,((EY39-EY38)/EY38),0)</f>
        <v/>
      </c>
      <c r="FA39" s="68">
        <f>IF(EY39&gt;0,EZ39-$V39,0)</f>
        <v/>
      </c>
      <c r="FB39" s="68" t="n"/>
      <c r="FC39" s="68" t="n"/>
      <c r="FD39" s="15">
        <f>IF(EY39&gt;0,(EY39-EY$10)/EY$10,0)</f>
        <v/>
      </c>
      <c r="FF39" s="250" t="n">
        <v>59.15</v>
      </c>
      <c r="FG39" s="68">
        <f>IF(FF39&gt;0,((FF39-FF38)/FF38),0)</f>
        <v/>
      </c>
      <c r="FH39" s="68">
        <f>IF(FF39&gt;0,FG39-$V39,0)</f>
        <v/>
      </c>
      <c r="FI39" s="68">
        <f>IF(FF39&gt;0,(FF39-FI$10)/FI$10,0)</f>
        <v/>
      </c>
      <c r="FJ39" s="68" t="n"/>
      <c r="FK39" s="15">
        <f>IF(FF39&gt;0,(FF39-FF$10)/FF$10,0)</f>
        <v/>
      </c>
      <c r="FM39" s="250" t="n">
        <v>191.47</v>
      </c>
      <c r="FN39" s="68">
        <f>IF(FM39&gt;0,((FM39-FM38)/FM38),0)</f>
        <v/>
      </c>
      <c r="FO39" s="68">
        <f>IF(FM39&gt;0,FN39-$V39,0)</f>
        <v/>
      </c>
      <c r="FP39" s="68">
        <f>IF(FM39&gt;0,(FM39-FP$10)/FP$10,0)</f>
        <v/>
      </c>
      <c r="FQ39" s="68" t="n"/>
      <c r="FR39" s="15">
        <f>IF(FM39&gt;0,(FM39-FM$10)/FM$10,0)</f>
        <v/>
      </c>
      <c r="FT39" s="250" t="n">
        <v>92.89</v>
      </c>
      <c r="FU39" s="68">
        <f>IF(FT39&gt;0,((FT39-FT38)/FT38),0)</f>
        <v/>
      </c>
      <c r="FV39" s="68">
        <f>IF(FT39&gt;0,FU39-$V39,0)</f>
        <v/>
      </c>
      <c r="FW39" s="68">
        <f>IF(FT39&gt;0,(FT39-FW$10)/FW$10,0)</f>
        <v/>
      </c>
      <c r="FX39" s="68" t="n"/>
      <c r="FY39" s="15">
        <f>IF(FT39&gt;0,(FT39-FT$10)/FT$10,0)</f>
        <v/>
      </c>
      <c r="GA39" s="250" t="n">
        <v>18.58</v>
      </c>
      <c r="GB39" s="68">
        <f>IF(GA39&gt;0,((GA39-GA38)/GA38),0)</f>
        <v/>
      </c>
      <c r="GC39" s="68">
        <f>IF(GA39&gt;0,GB39-$V39,0)</f>
        <v/>
      </c>
      <c r="GD39" s="68" t="n"/>
      <c r="GE39" s="68" t="n"/>
      <c r="GF39" s="15">
        <f>IF(GA39&gt;0,(GA39-GA$10)/GA$10,0)</f>
        <v/>
      </c>
      <c r="GG39" s="18" t="n"/>
      <c r="GH39" s="250" t="n">
        <v>19.52</v>
      </c>
      <c r="GI39" s="68">
        <f>IF(GH39&gt;0,((GH39-GH38)/GH38),0)</f>
        <v/>
      </c>
      <c r="GJ39" s="68">
        <f>IF(GH39&gt;0,GI39-$V39,0)</f>
        <v/>
      </c>
      <c r="GK39" s="68">
        <f>IF(GH39&gt;0,(GH39-GK$10)/GK$10,0)</f>
        <v/>
      </c>
      <c r="GL39" s="68" t="n"/>
      <c r="GM39" s="15">
        <f>IF(GH39&gt;0,(GH39-GH$10)/GH$10,0)</f>
        <v/>
      </c>
      <c r="GO39" s="250" t="n">
        <v>28.41</v>
      </c>
      <c r="GP39" s="68">
        <f>IF(GO39&gt;0,((GO39-GO38)/GO38),0)</f>
        <v/>
      </c>
      <c r="GQ39" s="68">
        <f>IF(GO39&gt;0,GP39-$V39,0)</f>
        <v/>
      </c>
      <c r="GR39" s="68" t="n"/>
      <c r="GS39" s="68" t="n"/>
      <c r="GT39" s="15">
        <f>IF(GO39&gt;0,(GO39-GO$10)/GO$10,0)</f>
        <v/>
      </c>
      <c r="GV39" s="250" t="n">
        <v>14.31</v>
      </c>
      <c r="GW39" s="68">
        <f>IF(GV39&gt;0,((GV39-GV38)/GV38),0)</f>
        <v/>
      </c>
      <c r="GX39" s="68">
        <f>IF(GV39&gt;0,GW39-$V39,0)</f>
        <v/>
      </c>
      <c r="GY39" s="68">
        <f>IF(GV39&gt;0,(GV39-GY$10)/GY$10,0)</f>
        <v/>
      </c>
      <c r="GZ39" s="68" t="n"/>
      <c r="HA39" s="15">
        <f>IF(GV39&gt;0,(GV39-GV$10)/GV$10,0)</f>
        <v/>
      </c>
      <c r="HD39" s="250" t="n">
        <v>355.94</v>
      </c>
      <c r="HE39" s="68">
        <f>IF(HD39&gt;0,((HD39-HD38)/HD38),0)</f>
        <v/>
      </c>
      <c r="HF39" s="68">
        <f>IF(HD39&gt;0,HE39-$V39,0)</f>
        <v/>
      </c>
      <c r="HG39" s="68">
        <f>IF(HD39&gt;0,(HD39-HG$10)/HG$10,0)</f>
        <v/>
      </c>
      <c r="HH39" s="68" t="n"/>
      <c r="HI39" s="15">
        <f>IF(HD39&gt;0,(HD39-HD$10)/HD$10,0)</f>
        <v/>
      </c>
      <c r="HK39" s="250" t="n">
        <v>28.56</v>
      </c>
      <c r="HL39" s="68">
        <f>IF(HK39&gt;0,((HK39-HK38)/HK38),0)</f>
        <v/>
      </c>
      <c r="HM39" s="68">
        <f>IF(HK39&gt;0,HL39-$V39,0)</f>
        <v/>
      </c>
      <c r="HN39" s="68">
        <f>IF(HK39&gt;0,(HK39-HN$10)/HN$10,0)</f>
        <v/>
      </c>
      <c r="HO39" s="68" t="n"/>
      <c r="HP39" s="15">
        <f>IF(HK39&gt;0,(HK39-HK$10)/HK$10,0)</f>
        <v/>
      </c>
      <c r="HR39" s="250" t="n">
        <v>108.12</v>
      </c>
      <c r="HS39" s="68">
        <f>IF(HR39&gt;0,((HR39-HR38)/HR38),0)</f>
        <v/>
      </c>
      <c r="HT39" s="68">
        <f>IF(HR39&gt;0,HS39-$V39,0)</f>
        <v/>
      </c>
      <c r="HU39" s="68">
        <f>IF(HR39&gt;0,(HR39-HU$10)/HU$10,0)</f>
        <v/>
      </c>
      <c r="HV39" s="68" t="n"/>
      <c r="HW39" s="15">
        <f>IF(HR39&gt;0,(HR39-HR$10)/HR$10,0)</f>
        <v/>
      </c>
      <c r="HY39" s="250" t="n">
        <v>135.29</v>
      </c>
      <c r="HZ39" s="68">
        <f>IF(HY39&gt;0,((HY39-HY38)/HY38),0)</f>
        <v/>
      </c>
      <c r="IA39" s="68">
        <f>IF(HY39&gt;0,HZ39-$V39,0)</f>
        <v/>
      </c>
      <c r="IB39" s="68">
        <f>IF(HY39&gt;0,(HY39-IB$10)/IB$10,0)</f>
        <v/>
      </c>
      <c r="IC39" s="68" t="n"/>
      <c r="ID39" s="15">
        <f>IF(HY39&gt;0,(HY39-HY$10)/HY$10,0)</f>
        <v/>
      </c>
      <c r="IF39" s="250" t="n">
        <v>235.8</v>
      </c>
      <c r="IG39" s="68">
        <f>IF(IF39&gt;0,((IF39-IF38)/IF38),0)</f>
        <v/>
      </c>
      <c r="IH39" s="68">
        <f>IF(IF39&gt;0,IG39-$V39,0)</f>
        <v/>
      </c>
      <c r="II39" s="68">
        <f>IF(IF39&gt;0,(IF39-II$10)/II$10,0)</f>
        <v/>
      </c>
      <c r="IJ39" s="68" t="n"/>
      <c r="IK39" s="15">
        <f>IF(IF39&gt;0,(IF39-IF$10)/IF$10,0)</f>
        <v/>
      </c>
      <c r="IM39" s="250" t="n">
        <v>159.57</v>
      </c>
      <c r="IN39" s="68">
        <f>IF(IM39&gt;0,((IM39-IM38)/IM38),0)</f>
        <v/>
      </c>
      <c r="IO39" s="68">
        <f>IF(IM39&gt;0,IN39-$V39,0)</f>
        <v/>
      </c>
      <c r="IP39" s="68">
        <f>IF(IM39&gt;0,(IM39-IP$10)/IP$10,0)</f>
        <v/>
      </c>
      <c r="IQ39" s="68" t="n"/>
      <c r="IR39" s="15">
        <f>IF(IM39&gt;0,(IM39-IM$10)/IM$10,0)</f>
        <v/>
      </c>
      <c r="IT39" s="250" t="n">
        <v>49.08</v>
      </c>
      <c r="IU39" s="68">
        <f>IF(IT39&gt;0,((IT39-IT38)/IT38),0)</f>
        <v/>
      </c>
      <c r="IV39" s="68">
        <f>IF(IT39&gt;0,IU39-$V39,0)</f>
        <v/>
      </c>
      <c r="IW39" s="68">
        <f>IF(IT39&gt;0,(IT39-IW$10)/IW$10,0)</f>
        <v/>
      </c>
      <c r="IX39" s="68" t="n"/>
      <c r="IY39" s="15">
        <f>IF(IT39&gt;0,(IT39-IT$10)/IT$10,0)</f>
        <v/>
      </c>
      <c r="JA39" s="250" t="n">
        <v>728.5599999999999</v>
      </c>
      <c r="JB39" s="68">
        <f>IF(JA39&gt;0,((JA39-JA38)/JA38),0)</f>
        <v/>
      </c>
      <c r="JC39" s="68">
        <f>IF(JA39&gt;0,JB39-$V39,0)</f>
        <v/>
      </c>
      <c r="JD39" s="68">
        <f>IF(JA39&gt;0,(JA39-JD$10)/JD$10,0)</f>
        <v/>
      </c>
      <c r="JE39" s="68" t="n"/>
      <c r="JF39" s="15">
        <f>IF(JA39&gt;0,(JA39-JA$10)/JA$10,0)</f>
        <v/>
      </c>
      <c r="JH39" s="250" t="n">
        <v>410.54</v>
      </c>
      <c r="JI39" s="68">
        <f>IF(JH39&gt;0,((JH39-JH38)/JH38),0)</f>
        <v/>
      </c>
      <c r="JJ39" s="68">
        <f>IF(JH39&gt;0,JI39-$V39,0)</f>
        <v/>
      </c>
      <c r="JK39" s="68">
        <f>IF(JH39&gt;0,(JH39-JK$10)/JK$10,0)</f>
        <v/>
      </c>
      <c r="JL39" s="68" t="n"/>
      <c r="JM39" s="15">
        <f>IF(JH39&gt;0,(JH39-JH$10)/JH$10,0)</f>
        <v/>
      </c>
      <c r="JO39" s="250" t="n">
        <v>14.1</v>
      </c>
      <c r="JP39" s="68">
        <f>IF(JO39&gt;0,((JO39-JO38)/JO38),0)</f>
        <v/>
      </c>
      <c r="JQ39" s="68">
        <f>IF(JO39&gt;0,JP39-$V39,0)</f>
        <v/>
      </c>
      <c r="JR39" s="68">
        <f>IF(JO39&gt;0,(JO39-JR$10)/JR$10,0)</f>
        <v/>
      </c>
      <c r="JS39" s="68" t="n"/>
      <c r="JT39" s="15">
        <f>IF(JO39&gt;0,(JO39-JO$10)/JO$10,0)</f>
        <v/>
      </c>
      <c r="JV39" s="250" t="n">
        <v>1.75</v>
      </c>
      <c r="JW39" s="68">
        <f>IF(JV39&gt;0,((JV39-JV38)/JV38),0)</f>
        <v/>
      </c>
      <c r="JX39" s="68">
        <f>IF(JV39&gt;0,JW39-$V39,0)</f>
        <v/>
      </c>
      <c r="JY39" s="68">
        <f>IF(JV39&gt;0,(JV39-JY$10)/JY$10,0)</f>
        <v/>
      </c>
      <c r="JZ39" s="68" t="n"/>
      <c r="KA39" s="15">
        <f>IF(JV39&gt;0,(JV39-JV$10)/JV$10,0)</f>
        <v/>
      </c>
      <c r="KC39" s="250" t="n">
        <v>21.83</v>
      </c>
      <c r="KD39" s="68">
        <f>IF(KC39&gt;0,((KC39-KC38)/KC38),0)</f>
        <v/>
      </c>
      <c r="KE39" s="68">
        <f>IF(KC39&gt;0,KD39-$V39,0)</f>
        <v/>
      </c>
      <c r="KF39" s="68">
        <f>IF(KC39&gt;0,(KC39-KF$10)/KF$10,0)</f>
        <v/>
      </c>
      <c r="KG39" s="68" t="n"/>
      <c r="KH39" s="15">
        <f>IF(KC39&gt;0,(KC39-KC$10)/KC$10,0)</f>
        <v/>
      </c>
      <c r="KI39" s="18" t="n"/>
      <c r="KJ39" s="250" t="n">
        <v>70.48</v>
      </c>
      <c r="KK39" s="68">
        <f>IF(KJ39&gt;0,((KJ39-KJ38)/KJ38),0)</f>
        <v/>
      </c>
      <c r="KL39" s="68">
        <f>IF(KJ39&gt;0,KK39-$V39,0)</f>
        <v/>
      </c>
      <c r="KM39" s="68">
        <f>IF(KJ39&gt;0,(KJ39-KM$10)/KM$10,0)</f>
        <v/>
      </c>
      <c r="KN39" s="68" t="n"/>
      <c r="KO39" s="15">
        <f>IF(KJ39&gt;0,(KJ39-KJ$10)/KJ$10,0)</f>
        <v/>
      </c>
      <c r="KQ39" s="250" t="n">
        <v>1.445</v>
      </c>
      <c r="KR39" s="68">
        <f>IF(KQ39&gt;0,((KQ39-KQ38)/KQ38),0)</f>
        <v/>
      </c>
      <c r="KS39" s="68">
        <f>IF(KQ39&gt;0,KR39-$V39,0)</f>
        <v/>
      </c>
      <c r="KT39" s="68">
        <f>IF(KQ39&gt;0,(KQ39-KT$10)/KT$10,0)</f>
        <v/>
      </c>
      <c r="KU39" s="68" t="n"/>
      <c r="KV39" s="15">
        <f>IF(KQ39&gt;0,(KQ39-KQ$10)/KQ$10,0)</f>
        <v/>
      </c>
      <c r="KW39" s="18" t="n"/>
      <c r="KX39" s="250" t="n">
        <v>27.72</v>
      </c>
      <c r="KY39" s="68">
        <f>IF(KX39&gt;0,((KX39-KX38)/KX38),0)</f>
        <v/>
      </c>
      <c r="KZ39" s="68">
        <f>IF(KX39&gt;0,KY39-$V39,0)</f>
        <v/>
      </c>
      <c r="LA39" s="68">
        <f>IF(KX39&gt;0,(KX39-LA$10)/LA$10,0)</f>
        <v/>
      </c>
      <c r="LB39" s="68" t="n"/>
      <c r="LC39" s="15">
        <f>IF(KX39&gt;0,(KX39-KX$10)/KX$10,0)</f>
        <v/>
      </c>
      <c r="LD39" s="18" t="n"/>
      <c r="LE39" s="250" t="n">
        <v>52.86</v>
      </c>
      <c r="LF39" s="68">
        <f>IF(LE39&gt;0,((LE39-LE38)/LE38),0)</f>
        <v/>
      </c>
      <c r="LG39" s="68">
        <f>IF(LE39&gt;0,LF39-$V39,0)</f>
        <v/>
      </c>
      <c r="LH39" s="68">
        <f>IF(LE39&gt;0,(LE39-LH$10)/LH$10,0)</f>
        <v/>
      </c>
      <c r="LI39" s="68" t="n"/>
      <c r="LJ39" s="15">
        <f>IF(LE39&gt;0,(LE39-LE$10)/LE$10,0)</f>
        <v/>
      </c>
      <c r="LL39" s="250" t="n">
        <v>100.76</v>
      </c>
      <c r="LM39" s="68">
        <f>IF(LL39&gt;0,((LL39-LL38)/LL38),0)</f>
        <v/>
      </c>
      <c r="LN39" s="68">
        <f>IF(LL39&gt;0,LM39-$V39,0)</f>
        <v/>
      </c>
      <c r="LO39" s="68">
        <f>IF(LL39&gt;0,(LL39-LO$10)/LO$10,0)</f>
        <v/>
      </c>
      <c r="LP39" s="68" t="n"/>
      <c r="LQ39" s="15">
        <f>IF(LL39&gt;0,(LL39-LL$10)/LL$10,0)</f>
        <v/>
      </c>
      <c r="LS39" s="250" t="n">
        <v>11.38</v>
      </c>
      <c r="LT39" s="68">
        <f>IF(LS39&gt;0,((LS39-LS38)/LS38),0)</f>
        <v/>
      </c>
      <c r="LU39" s="68">
        <f>IF(LS39&gt;0,LT39-$V39,0)</f>
        <v/>
      </c>
      <c r="LV39" s="68" t="n"/>
      <c r="LW39" s="68" t="n"/>
      <c r="LX39" s="15">
        <f>IF(LS39&gt;0,(LS39-LS$10)/LS$10,0)</f>
        <v/>
      </c>
      <c r="LZ39" s="250" t="n">
        <v>14.14</v>
      </c>
      <c r="MA39" s="68">
        <f>IF(LZ39&gt;0,((LZ39-LZ38)/LZ38),0)</f>
        <v/>
      </c>
      <c r="MB39" s="68">
        <f>IF(LZ39&gt;0,MA39-$V39,0)</f>
        <v/>
      </c>
      <c r="MC39" s="68">
        <f>IF(LZ39&gt;0,(LZ39-MC$10)/MC$10,0)</f>
        <v/>
      </c>
      <c r="MD39" s="68" t="n"/>
      <c r="ME39" s="15">
        <f>IF(LZ39&gt;0,(LZ39-LZ$10)/LZ$10,0)</f>
        <v/>
      </c>
      <c r="MG39" s="250" t="n">
        <v>55.03</v>
      </c>
      <c r="MH39" s="68">
        <f>IF(MG39&gt;0,((MG39-MG38)/MG38),0)</f>
        <v/>
      </c>
      <c r="MI39" s="68">
        <f>IF(MG39&gt;0,MH39-$V39,0)</f>
        <v/>
      </c>
      <c r="MJ39" s="68">
        <f>IF(MG39&gt;0,(MG39-MJ$10)/MJ$10,0)</f>
        <v/>
      </c>
      <c r="MK39" s="68" t="n"/>
      <c r="ML39" s="15">
        <f>IF(MG39&gt;0,(MG39-MG$10)/MG$10,0)</f>
        <v/>
      </c>
      <c r="MN39" s="250" t="n">
        <v>109.1</v>
      </c>
      <c r="MO39" s="68">
        <f>IF(MN39&gt;0,((MN39-MN38)/MN38),0)</f>
        <v/>
      </c>
      <c r="MP39" s="68">
        <f>IF(MN39&gt;0,MO39-$V39,0)</f>
        <v/>
      </c>
      <c r="MQ39" s="68">
        <f>IF(MN39&gt;0,(MN39-MQ$10)/MQ$10,0)</f>
        <v/>
      </c>
      <c r="MR39" s="68" t="n"/>
      <c r="MS39" s="15">
        <f>IF(MN39&gt;0,(MN39-MN$10)/MN$10,0)</f>
        <v/>
      </c>
      <c r="MU39" s="250" t="n">
        <v>11.97</v>
      </c>
      <c r="MV39" s="68">
        <f>IF(MU39&gt;0,((MU39-MU38)/MU38),0)</f>
        <v/>
      </c>
      <c r="MW39" s="68">
        <f>IF(MU39&gt;0,MV39-$V39,0)</f>
        <v/>
      </c>
      <c r="MX39" s="68">
        <f>IF(MU39&gt;0,(MU39-MX$10)/MX$10,0)</f>
        <v/>
      </c>
      <c r="MY39" s="68" t="n"/>
      <c r="MZ39" s="15">
        <f>IF(MU39&gt;0,(MU39-MU$10)/MU$10,0)</f>
        <v/>
      </c>
      <c r="NB39" s="250" t="n">
        <v>208.36</v>
      </c>
      <c r="NC39" s="68">
        <f>IF(NB39&gt;0,((NB39-NB38)/NB38),0)</f>
        <v/>
      </c>
      <c r="ND39" s="68">
        <f>IF(NB39&gt;0,NC39-$V39,0)</f>
        <v/>
      </c>
      <c r="NE39" s="68">
        <f>IF(NB39&gt;0,(NB39-NE$10)/NE$10,0)</f>
        <v/>
      </c>
      <c r="NF39" s="68" t="n"/>
      <c r="NG39" s="15">
        <f>IF(NB39&gt;0,(NB39-NB$10)/NB$10,0)</f>
        <v/>
      </c>
      <c r="NI39" s="250" t="n">
        <v>6.36</v>
      </c>
      <c r="NJ39" s="68">
        <f>IF(NI39&gt;0,((NI39-NI38)/NI38),0)</f>
        <v/>
      </c>
      <c r="NK39" s="68">
        <f>IF(NI39&gt;0,NJ39-$V39,0)</f>
        <v/>
      </c>
      <c r="NL39" s="68">
        <f>IF(NI39&gt;0,(NI39-NL$10)/NL$10,0)</f>
        <v/>
      </c>
      <c r="NM39" s="68" t="n"/>
      <c r="NN39" s="15">
        <f>IF(NI39&gt;0,(NI39-NI$10)/NI$10,0)</f>
        <v/>
      </c>
      <c r="NP39" s="250" t="n">
        <v>370.04</v>
      </c>
      <c r="NQ39" s="68">
        <f>IF(NP39&gt;0,((NP39-NP38)/NP38),0)</f>
        <v/>
      </c>
      <c r="NR39" s="68">
        <f>IF(NP39&gt;0,NQ39-$V39,0)</f>
        <v/>
      </c>
      <c r="NS39" s="68">
        <f>IF(NP39&gt;0,(NP39-NS$10)/NS$10,0)</f>
        <v/>
      </c>
      <c r="NT39" s="68" t="n"/>
      <c r="NU39" s="15">
        <f>IF(NP39&gt;0,(NP39-NP$10)/NP$10,0)</f>
        <v/>
      </c>
      <c r="NW39" s="250" t="n">
        <v>186.14</v>
      </c>
      <c r="NX39" s="68">
        <f>IF(NW39&gt;0,((NW39-NW38)/NW38),0)</f>
        <v/>
      </c>
      <c r="NY39" s="68">
        <f>IF(NW39&gt;0,NX39-$V39,0)</f>
        <v/>
      </c>
      <c r="NZ39" s="68">
        <f>IF(NW39&gt;0,(NW39-NZ$10)/NZ$10,0)</f>
        <v/>
      </c>
      <c r="OA39" s="68" t="n"/>
      <c r="OB39" s="15">
        <f>IF(NW39&gt;0,(NW39-NW$10)/NW$10,0)</f>
        <v/>
      </c>
      <c r="OD39" s="250" t="n">
        <v>1.54</v>
      </c>
      <c r="OE39" s="68">
        <f>IF(OD39&gt;0,((OD39-OD38)/OD38),0)</f>
        <v/>
      </c>
      <c r="OF39" s="68">
        <f>IF(OD39&gt;0,OE39-$V39,0)</f>
        <v/>
      </c>
      <c r="OG39" s="68">
        <f>IF(OD39&gt;0,(OD39-OG$10)/OG$10,0)</f>
        <v/>
      </c>
      <c r="OH39" s="68" t="n"/>
      <c r="OI39" s="15">
        <f>IF(OD39&gt;0,(OD39-OD$10)/OD$10,0)</f>
        <v/>
      </c>
      <c r="OK39" s="250" t="n">
        <v>117.46</v>
      </c>
      <c r="OL39" s="68">
        <f>IF(OK39&gt;0,((OK39-OK38)/OK38),0)</f>
        <v/>
      </c>
      <c r="OM39" s="68">
        <f>IF(OK39&gt;0,OL39-$V39,0)</f>
        <v/>
      </c>
      <c r="ON39" s="68">
        <f>IF(OK39&gt;0,(OK39-ON$10)/ON$10,0)</f>
        <v/>
      </c>
      <c r="OO39" s="68" t="n"/>
      <c r="OP39" s="15">
        <f>IF(OK39&gt;0,(OK39-OK$10)/OK$10,0)</f>
        <v/>
      </c>
      <c r="OR39" s="250" t="n">
        <v>1.86</v>
      </c>
      <c r="OS39" s="68">
        <f>IF(OR39&gt;0,((OR39-OR38)/OR38),0)</f>
        <v/>
      </c>
      <c r="OT39" s="68">
        <f>IF(OR39&gt;0,OS39-$V39,0)</f>
        <v/>
      </c>
      <c r="OU39" s="68">
        <f>IF(OR39&gt;0,(OR39-OU$10)/OU$10,0)</f>
        <v/>
      </c>
      <c r="OV39" s="68" t="n"/>
      <c r="OW39" s="15">
        <f>IF(OR39&gt;0,(OR39-OR$10)/OR$10,0)</f>
        <v/>
      </c>
      <c r="OY39" s="250" t="n">
        <v>124.57</v>
      </c>
      <c r="OZ39" s="68">
        <f>IF(OY39&gt;0,((OY39-OY38)/OY38),0)</f>
        <v/>
      </c>
      <c r="PA39" s="68">
        <f>IF(OY39&gt;0,OZ39-$V39,0)</f>
        <v/>
      </c>
      <c r="PB39" s="68">
        <f>IF(OY39&gt;0,(OY39-PB$10)/PB$10,0)</f>
        <v/>
      </c>
      <c r="PC39" s="68" t="n"/>
      <c r="PD39" s="15">
        <f>IF(OY39&gt;0,(OY39-OY$10)/OY$10,0)</f>
        <v/>
      </c>
      <c r="PE39" s="18" t="n"/>
      <c r="PF39" s="250" t="n">
        <v>198.91</v>
      </c>
      <c r="PG39" s="68">
        <f>IF(PF39&gt;0,((PF39-PF38)/PF38),0)</f>
        <v/>
      </c>
      <c r="PH39" s="68">
        <f>IF(PF39&gt;0,PG39-$V39,0)</f>
        <v/>
      </c>
      <c r="PI39" s="68">
        <f>IF(PF39&gt;0,(PF39-PI$10)/PI$10,0)</f>
        <v/>
      </c>
      <c r="PJ39" s="68" t="n"/>
      <c r="PK39" s="15">
        <f>IF(PF39&gt;0,(PF39-PF$10)/PF$10,0)</f>
        <v/>
      </c>
      <c r="PM39" s="250" t="n"/>
      <c r="PN39" s="68">
        <f>IF(PM39&gt;0,((PM39-PM38)/PM38),0)</f>
        <v/>
      </c>
      <c r="PO39" s="68">
        <f>PN39-$V39</f>
        <v/>
      </c>
      <c r="PP39" s="68">
        <f>IF(PM39&gt;0,(PM39-PP$10)/PP$10,0)</f>
        <v/>
      </c>
      <c r="PQ39" s="68" t="n"/>
      <c r="PR39" s="15">
        <f>IF(PM39&gt;0,(PM39-PM$10)/PM$10,0)</f>
        <v/>
      </c>
      <c r="PT39" s="250" t="n">
        <v>5.03</v>
      </c>
      <c r="PU39" s="68">
        <f>IF(PT39&gt;0,((PT39-PT38)/PT38),0)</f>
        <v/>
      </c>
      <c r="PV39" s="68">
        <f>IF(PT39&gt;0,PU39-$V39,0)</f>
        <v/>
      </c>
      <c r="PW39" s="68">
        <f>IF(PT39&gt;0,(PT39-PW$10)/PW$10,0)</f>
        <v/>
      </c>
      <c r="PX39" s="68" t="n"/>
      <c r="PY39" s="15">
        <f>IF(PT39&gt;0,(PT39-PT$10)/PT$10,0)</f>
        <v/>
      </c>
      <c r="QA39" s="250" t="n">
        <v>213.29</v>
      </c>
      <c r="QB39" s="68">
        <f>IF(QA39&gt;0,((QA39-QA38)/QA38),0)</f>
        <v/>
      </c>
      <c r="QC39" s="68">
        <f>IF(QA39&gt;0,QB39-$V39,0)</f>
        <v/>
      </c>
      <c r="QD39" s="68">
        <f>IF(QA39&gt;0,(QA39-QD$10)/QD$10,0)</f>
        <v/>
      </c>
      <c r="QE39" s="68" t="n"/>
      <c r="QF39" s="15">
        <f>IF(QA39&gt;0,(QA39-QA$10)/QA$10,0)</f>
        <v/>
      </c>
      <c r="QH39" s="250" t="n">
        <v>1.55</v>
      </c>
      <c r="QI39" s="68">
        <f>IF(QH39&gt;0,((QH39-QH38)/QH38),0)</f>
        <v/>
      </c>
      <c r="QJ39" s="68">
        <f>IF(QH39&gt;0,QI39-$V39,0)</f>
        <v/>
      </c>
      <c r="QK39" s="68">
        <f>IF(QH39&gt;0,(QH39-QK$10)/QK$10,0)</f>
        <v/>
      </c>
      <c r="QL39" s="68" t="n"/>
      <c r="QM39" s="15">
        <f>IF(QH39&gt;0,(QH39-QH$10)/QH$10,0)</f>
        <v/>
      </c>
      <c r="QO39" s="250" t="n">
        <v>11.5</v>
      </c>
      <c r="QP39" s="68">
        <f>IF(QO39&gt;0,((QO39-QO38)/QO38),0)</f>
        <v/>
      </c>
      <c r="QQ39" s="68">
        <f>IF(QO39&gt;0,QP39-$V39,0)</f>
        <v/>
      </c>
      <c r="QR39" s="68">
        <f>IF(QO39&gt;0,(QO39-QR$10)/QR$10,0)</f>
        <v/>
      </c>
      <c r="QS39" s="68" t="n"/>
      <c r="QT39" s="15">
        <f>IF(QO39&gt;0,(QO39-QO$10)/QO$10,0)</f>
        <v/>
      </c>
      <c r="QV39" s="250" t="n">
        <v>2</v>
      </c>
      <c r="QW39" s="68">
        <f>IF(QV39&gt;0,((QV39-QV38)/QV38),0)</f>
        <v/>
      </c>
      <c r="QX39" s="68">
        <f>IF(QV39&gt;0,QW39-$V39,0)</f>
        <v/>
      </c>
      <c r="QY39" s="68">
        <f>IF(QV39&gt;0,(QV39-QY$10)/QY$10,0)</f>
        <v/>
      </c>
      <c r="QZ39" s="68" t="n"/>
      <c r="RA39" s="15">
        <f>IF(QV39&gt;0,(QV39-QV$10)/QV$10,0)</f>
        <v/>
      </c>
      <c r="RC39" s="250" t="n">
        <v>26.16</v>
      </c>
      <c r="RD39" s="68">
        <f>IF(RC39&gt;0,((RC39-RC38)/RC38),0)</f>
        <v/>
      </c>
      <c r="RE39" s="68">
        <f>IF(RC39&gt;0,RD39-$V39,0)</f>
        <v/>
      </c>
      <c r="RF39" s="68">
        <f>IF(RC39&gt;0,(RC39-RF$10)/RF$10,0)</f>
        <v/>
      </c>
      <c r="RG39" s="68" t="n"/>
      <c r="RH39" s="15">
        <f>IF(RC39&gt;0,(RC39-RC$10)/RC$10,0)</f>
        <v/>
      </c>
      <c r="RJ39" s="250" t="n">
        <v>201.05</v>
      </c>
      <c r="RK39" s="68">
        <f>IF(RJ39&gt;0,((RJ39-RJ38)/RJ38),0)</f>
        <v/>
      </c>
      <c r="RL39" s="68">
        <f>RK39-$V39</f>
        <v/>
      </c>
      <c r="RM39" s="68">
        <f>IF(RJ39&gt;0,(RJ39-RM$10)/RM$10,0)</f>
        <v/>
      </c>
      <c r="RN39" s="68" t="n"/>
      <c r="RO39" s="15">
        <f>IF(RJ39&gt;0,(RJ39-RJ$10)/RJ$10,0)</f>
        <v/>
      </c>
      <c r="RQ39" s="250" t="n">
        <v>17.02</v>
      </c>
      <c r="RR39" s="68">
        <f>IF(RQ39&gt;0,((RQ39-RQ38)/RQ38),0)</f>
        <v/>
      </c>
      <c r="RS39" s="68">
        <f>RR39-$V39</f>
        <v/>
      </c>
      <c r="RT39" s="68">
        <f>IF(RQ39&gt;0,(RQ39-RT$10)/RT$10,0)</f>
        <v/>
      </c>
      <c r="RU39" s="68" t="n"/>
      <c r="RV39" s="15">
        <f>IF(RQ39&gt;0,(RQ39-RQ$10)/RQ$10,0)</f>
        <v/>
      </c>
      <c r="RX39" s="250" t="n">
        <v>117.91</v>
      </c>
      <c r="RY39" s="68">
        <f>IF(RX39&gt;0,((RX39-RX38)/RX38),0)</f>
        <v/>
      </c>
      <c r="RZ39" s="68">
        <f>RY39-$V39</f>
        <v/>
      </c>
      <c r="SA39" s="68">
        <f>IF(RX39&gt;0,(RX39-SA$10)/SA$10,0)</f>
        <v/>
      </c>
      <c r="SB39" s="68" t="n"/>
      <c r="SC39" s="15">
        <f>IF(RX39&gt;0,(RX39-RX$10)/RX$10,0)</f>
        <v/>
      </c>
      <c r="SE39" s="250" t="n">
        <v>12.25</v>
      </c>
      <c r="SF39" s="68">
        <f>IF(SE39&gt;0,((SE39-SE38)/SE38),0)</f>
        <v/>
      </c>
      <c r="SG39" s="68">
        <f>SF39-$V39</f>
        <v/>
      </c>
      <c r="SH39" s="68">
        <f>IF(SE39&gt;0,(SE39-SH$10)/SH$10,0)</f>
        <v/>
      </c>
      <c r="SI39" s="68" t="n"/>
      <c r="SJ39" s="15">
        <f>IF(SE39&gt;0,(SE39-SE$10)/SE$10,0)</f>
        <v/>
      </c>
      <c r="SL39" s="250" t="n">
        <v>0.64</v>
      </c>
      <c r="SM39" s="68">
        <f>IF(SL39&gt;0,((SL39-SL38)/SL38),0)</f>
        <v/>
      </c>
      <c r="SN39" s="68">
        <f>SM39-$V39</f>
        <v/>
      </c>
      <c r="SO39" s="68">
        <f>IF(SL39&gt;0,(SL39-SO$10)/SO$10,0)</f>
        <v/>
      </c>
      <c r="SP39" s="68" t="n"/>
      <c r="SQ39" s="15">
        <f>IF(SL39&gt;0,(SL39-SL$10)/SL$10,0)</f>
        <v/>
      </c>
      <c r="SS39" s="250" t="n">
        <v>6.5</v>
      </c>
      <c r="ST39" s="68">
        <f>IF(SS39&gt;0,((SS39-SS38)/SS38),0)</f>
        <v/>
      </c>
      <c r="SU39" s="68">
        <f>ST39-$V39</f>
        <v/>
      </c>
      <c r="SV39" s="68">
        <f>IF(SS39&gt;0,(SS39-SV$10)/SV$10,0)</f>
        <v/>
      </c>
      <c r="SW39" s="68" t="n"/>
      <c r="SX39" s="15">
        <f>IF(SS39&gt;0,(SS39-SS$10)/SS$10,0)</f>
        <v/>
      </c>
      <c r="SZ39" s="250" t="n">
        <v>24.38</v>
      </c>
      <c r="TA39" s="68">
        <f>IF(SZ39&gt;0,((SZ39-SZ38)/SZ38),0)</f>
        <v/>
      </c>
      <c r="TB39" s="68">
        <f>TA39-$V39</f>
        <v/>
      </c>
      <c r="TC39" s="68">
        <f>IF(SZ39&gt;0,(SZ39-TC$10)/TC$10,0)</f>
        <v/>
      </c>
      <c r="TD39" s="68" t="n"/>
      <c r="TE39" s="15">
        <f>IF(SZ39&gt;0,(SZ39-SZ$10)/SZ$10,0)</f>
        <v/>
      </c>
      <c r="TG39" s="250" t="n">
        <v>0.193</v>
      </c>
      <c r="TH39" s="68">
        <f>IF(TG39&gt;0,((TG39-TG38)/TG38),0)</f>
        <v/>
      </c>
      <c r="TI39" s="68">
        <f>TH39-$V39</f>
        <v/>
      </c>
      <c r="TJ39" s="68">
        <f>IF(TG39&gt;0,(TG39-TJ$10)/TJ$10,0)</f>
        <v/>
      </c>
      <c r="TK39" s="68" t="n"/>
      <c r="TL39" s="15">
        <f>IF(TG39&gt;0,(TG39-TG$10)/TG$10,0)</f>
        <v/>
      </c>
      <c r="TN39" s="250" t="n">
        <v>38.33</v>
      </c>
      <c r="TO39" s="68">
        <f>IF(TN39&gt;0,((TN39-TN38)/TN38),0)</f>
        <v/>
      </c>
      <c r="TP39" s="68">
        <f>TO39-$V39</f>
        <v/>
      </c>
      <c r="TQ39" s="68">
        <f>IF(TN39&gt;0,(TN39-TQ$10)/TQ$10,0)</f>
        <v/>
      </c>
      <c r="TR39" s="68" t="n"/>
      <c r="TS39" s="15">
        <f>IF(TN39&gt;0,(TN39-TN$10)/TN$10,0)</f>
        <v/>
      </c>
      <c r="TU39" s="250" t="n">
        <v>2.2</v>
      </c>
      <c r="TV39" s="68">
        <f>IF(TU39&gt;0,((TU39-TU38)/TU38),0)</f>
        <v/>
      </c>
      <c r="TW39" s="68">
        <f>TV39-$V39</f>
        <v/>
      </c>
      <c r="TX39" s="68">
        <f>IF(TU39&gt;0,(TU39-TX$10)/TX$10,0)</f>
        <v/>
      </c>
      <c r="TY39" s="68" t="n"/>
      <c r="TZ39" s="15">
        <f>IF(TU39&gt;0,(TU39-TU$10)/TU$10,0)</f>
        <v/>
      </c>
      <c r="UB39" s="250" t="n"/>
      <c r="UC39" s="68">
        <f>IF(UB39&gt;0,((UB39-UB38)/UB38),0)</f>
        <v/>
      </c>
      <c r="UD39" s="68">
        <f>UC39-$V39</f>
        <v/>
      </c>
      <c r="UE39" s="68">
        <f>IF(UB39&gt;0,(UB39-UE$10)/UE$10,0)</f>
        <v/>
      </c>
      <c r="UF39" s="68" t="n"/>
      <c r="UG39" s="15">
        <f>IF(UB39&gt;0,(UB39-UB$10)/UB$10,0)</f>
        <v/>
      </c>
      <c r="UI39" s="250" t="n"/>
      <c r="UJ39" s="68">
        <f>IF(UI39&gt;0,((UI39-UI38)/UI38),0)</f>
        <v/>
      </c>
      <c r="UK39" s="68">
        <f>UJ39-$V39</f>
        <v/>
      </c>
      <c r="UL39" s="68">
        <f>IF(UI39&gt;0,(UI39-UL$10)/UL$10,0)</f>
        <v/>
      </c>
      <c r="UM39" s="68" t="n"/>
      <c r="UN39" s="15">
        <f>IF(UI39&gt;0,(UI39-UI$10)/UI$10,0)</f>
        <v/>
      </c>
      <c r="UP39" s="250" t="n"/>
      <c r="UQ39" s="68">
        <f>IF(UP39&gt;0,((UP39-UP38)/UP38),0)</f>
        <v/>
      </c>
      <c r="UR39" s="68">
        <f>UQ39-$V39</f>
        <v/>
      </c>
      <c r="US39" s="68">
        <f>IF(UP39&gt;0,(UP39-US$10)/US$10,0)</f>
        <v/>
      </c>
      <c r="UT39" s="68" t="n"/>
      <c r="UU39" s="15">
        <f>IF(UP39&gt;0,(UP39-UP$10)/UP$10,0)</f>
        <v/>
      </c>
      <c r="UW39" s="250" t="n"/>
      <c r="UX39" s="68">
        <f>IF(UW39&gt;0,((UW39-UW38)/UW38),0)</f>
        <v/>
      </c>
      <c r="UY39" s="68">
        <f>UX39-$V39</f>
        <v/>
      </c>
      <c r="UZ39" s="68">
        <f>IF(UW39&gt;0,(UW39-UZ$10)/UZ$10,0)</f>
        <v/>
      </c>
      <c r="VA39" s="68" t="n"/>
      <c r="VB39" s="15">
        <f>IF(UW39&gt;0,(UW39-UW$10)/UW$10,0)</f>
        <v/>
      </c>
      <c r="VD39" s="250" t="n"/>
      <c r="VE39" s="68">
        <f>IF(VD39&gt;0,((VD39-VD38)/VD38),0)</f>
        <v/>
      </c>
      <c r="VF39" s="68">
        <f>VE39-$V39</f>
        <v/>
      </c>
      <c r="VG39" s="68">
        <f>IF(VD39&gt;0,(VD39-VG$10)/VG$10,0)</f>
        <v/>
      </c>
      <c r="VH39" s="68" t="n"/>
      <c r="VI39" s="15">
        <f>IF(VD39&gt;0,(VD39-VD$10)/VD$10,0)</f>
        <v/>
      </c>
      <c r="VM39" s="21">
        <f>IF($C39&gt;0,(($IK$5*IG39)+($GT$5*GP39)+($JM$5*JI39)+($JF$5*JB39)+($IY$5*IU39)+($IR$5*IN39)+($ID$5*HZ39)+($HW$5*HS39)+($HP$5*HL39)+($HI$5*HE39)+($GF$5*GB39)+($FY$5*FU39)+($FR$5*FN39)+($FK$5*FG39)+($FD$5*EZ39)+($EW$5*ES39)+($EP$5*EL39)+($EI$5*EE39)+($EB$5*DX39)+($DU$5*DQ39)+($DN$5*DJ39)+($DG$5*DC39)+($CZ$5*CV39)+($CS$5*CO39)+($CL$5*CH39)+($CE$5*CA39)+($BX$5*BT39)+($BQ$5*BM39)+($BJ$5*BF39)+($BC$5*AY39)+($AV$5*AR39)+($AO$5*AK39)+($AH$5*AD39)+($JT$5*JP39)+($KA$5*JW39)+($KO$5*KK39)+($PR$5*PN39)+($GM$5*GI39)+($HA$5*GW39)+($KV$5*KR39)+($KH$5*KD39)+($LC$5*KY39)+($MS$5*MO39)+($ML$5*MH39)+($ME$5*MA39)+($LX$5*LT39)+($LQ$5*LM39)+($LJ$5*LF39)+(MV39*$MZ$5)+(NC39*$NG$5)+(NJ39*$NN$5)+($OI$5*OE39)+($NU$5*NQ39)+($OB$5*NX39)+($PK$5*PG39)+($OP$5*OL39)+($OW$5*OS39)+($PD$5*OZ39)+(PU39*$PY$5)+(QB39*$QF$5)+(QI39*$QM$5)+(QP39*$QT$5)+(QW39*$RA$5)+(RD39*$RH$5)+(RK39*$RO$5)+(RR39*$RV$5)+(RY39*$SC$5)+(SF39*$SJ$5)+(SM39*$SQ$5)+(ST39*$SX$5)+(TA39*$TE$5))+(TH39*$TL$5)+(TO39*$TS$5))/$VM$5</f>
        <v/>
      </c>
      <c r="VN39" s="538" t="n"/>
      <c r="VO39" s="21">
        <f>IF($C39&gt;0,(($IK$5*II39)+($GT$5*GR39)+($JM$5*JK39)+($JF$5*JD39)+($IY$5*IW39)+($IR$5*IP39)+($ID$5*IB39)+($HW$5*HU39)+($HP$5*HN39)+($HI$5*HG39)+($GF$5*GD39)+($FY$5*FW39)+($FR$5*FP39)+($FK$5*FI39)+($FD$5*FB39)+($EW$5*EU39)+($EP$5*EN39)+($EI$5*EG39)+($EB$5*DZ39)+($DU$5*DS39)+($DN$5*DL39)+($DG$5*DE39)+($CZ$5*CX39)+($CS$5*CQ39)+($CL$5*CJ39)+($CE$5*CC39)+($BX$5*BV39)+($BQ$5*BO39)+($BJ$5*BH39)+($BC$5*BA39)+($AV$5*AT39)+($AO$5*AM39)+($AH$5*AF39)+($KO$5*KM39)+($KH$5*KF39)+($KA$5*JY39)+($JT$5*JR39)+($PR$5*PP39)+($GM$5*GK39)+($HA$5*GY39)+($KV$5*KT39)+($LC$5*LA39)+($MS$5*MQ39)+($ML$5*MJ39)+($ME$5*MC39)+($LX$5*LV39)+($LQ$5*LO39)+($LJ$5*LH39)+(MX39*$MZ$5)+(NE39*$NG$5)+(NL39*$NN$5)+($OI$5*OG39)+($NU$5*NS39)+($OB$5*NZ39)+($PD$5*PB39)+($OW$5*OU39)+($OP$5*ON39)+($PK$5*PI39)+($PY$5*PW39)+($QF$5*QD39)+($QM$5*QK39)+($QT$5*QR39)+($RA$5*QY39)+($RH$5*RF39)+($RO$5*RM39)+(RT39*$RV$5)+(SA39*$SC$5)+(SH39*$SJ$5)+(SO39*$SQ$5)+(SV39*$SX$5)+(TC39*$TE$5)+(TJ39*$TL$5)+(TQ39*$TS$5))/$VM$5,0)</f>
        <v/>
      </c>
      <c r="VP39" s="14" t="n"/>
      <c r="VQ39" s="21">
        <f>IF($C39&gt;0,(($IK$5*IK39)+($GT$5*GT39)+($JM$5*JM39)+($JF$5*JF39)+($IY$5*IY39)+($IR$5*IR39)+($ID$5*ID39)+($HW$5*HW39)+($HP$5*HP39)+($HI$5*HI39)+($GF$5*GF39)+($FY$5*FY39)+($FR$5*FR39)+($FK$5*FK39)+($FD$5*FD39)+($EW$5*EW39)+($EP$5*EP39)+($EI$5*EI39)+($EB$5*EB39)+($DU$5*DU39)+($DN$5*DN39)+($DG$5*DG39)+($CZ$5*CZ39)+($CS$5*CS39)+($CL$5*CL39)+($CE$5*CE39)+($BX$5*BX39)+($BQ$5*BQ39)+($BJ$5*BJ39)+($BC$5*BC39)+($AV$5*AV39)+($AO$5*AO39)+($AH$5*AH39)+($KO$5*KO39)+($PR$5*PR39)+($GM$5*GM39)+($HA$5*HA39)+($KH$5*KH39)+($KA$5*KA39)+($JT$5*JT39)+($KV$5*KV39)+($LC$5*LC39)+($MS$5*MS39)+($ML$5*ML39)+($ME$5*ME39)+($LX$5*LX39)+($LQ$5*LQ39)+($LJ$5*LJ39)+($OI$5*OI39)+($NU$5*NU39)+($NN$5*NN39)+($NG$5*NG39)+($MZ$5*MZ39)+(OB39*$OB$5)+($PD$5*PD39)+($OW$5*OW39)+($OP$5*OP39)+($PK$5*PK39)+(PY39*$PY$5)+(QF39*$QF$5)+(QM39*$QM$5)+(QT39*$QT$5)+(RA39*$RA$5)+(RH39*$RH$5)+(RO39*$RO$5)+(RV39*$RV$5)+(SC39*$SC$5)+(SJ39*$SJ$5)+(SQ39*$SQ$5)+(SX39*$SX$5)+(TE39*$TE$5)+(TL39*$TL$5)+(TS39*$TS$5))/$VM$5,0)</f>
        <v/>
      </c>
    </row>
    <row r="40" ht="15" customHeight="1" s="545">
      <c r="A40" s="127" t="n">
        <v>45702</v>
      </c>
      <c r="B40" s="4">
        <f>A40</f>
        <v/>
      </c>
      <c r="C40" s="13" t="n">
        <v>44546.08</v>
      </c>
      <c r="D40" s="138">
        <f>IF(C40&gt;0,C40-C39,0)</f>
        <v/>
      </c>
      <c r="E40" s="68">
        <f>IF(C40&gt;0,D40/C39,0)</f>
        <v/>
      </c>
      <c r="F40" s="15">
        <f>IF(C40&gt;0,(C40-C$10)/C$10,0)</f>
        <v/>
      </c>
      <c r="G40" s="13" t="n">
        <v>6114.63</v>
      </c>
      <c r="H40" s="138">
        <f>IF(G40&gt;0,G40-G39,0)</f>
        <v/>
      </c>
      <c r="I40" s="68">
        <f>IF(G40&gt;0,H40/G39,0)</f>
        <v/>
      </c>
      <c r="J40" s="15">
        <f>IF(G40&gt;0,(G40-G$10)/G$10,0)</f>
        <v/>
      </c>
      <c r="K40" s="13" t="n">
        <v>20026.77</v>
      </c>
      <c r="L40" s="138">
        <f>IF(K40&gt;0,K40-K39,0)</f>
        <v/>
      </c>
      <c r="M40" s="68">
        <f>IF(K40&gt;0,L40/K39,0)</f>
        <v/>
      </c>
      <c r="N40" s="15">
        <f>IF(K40&gt;0,(K40-K$10)/K$10,0)</f>
        <v/>
      </c>
      <c r="O40" s="13" t="n">
        <v>2279.98</v>
      </c>
      <c r="P40" s="138">
        <f>IF(O40&gt;0,O40-O39,0)</f>
        <v/>
      </c>
      <c r="Q40" s="68">
        <f>IF(O40&gt;0,P40/O39,0)</f>
        <v/>
      </c>
      <c r="R40" s="15">
        <f>IF(O40&gt;0,(O40-O$10)/O$10,0)</f>
        <v/>
      </c>
      <c r="S40" s="18">
        <f>IF(O40&gt;0,(((O40*0.7)*Q40)+((K40*0.9)*M40)+((G40*0.65)*I40)+((C40*0.6)*E40))/(O40+K40+G40+C40),0)</f>
        <v/>
      </c>
      <c r="T40" s="121">
        <f>IF(O40&gt;0,(S40*200)+T39,0)</f>
        <v/>
      </c>
      <c r="U40" s="121">
        <f>T40</f>
        <v/>
      </c>
      <c r="V40" s="134">
        <f>IF(T40&gt;0,(T40-T39)/T39,0)</f>
        <v/>
      </c>
      <c r="W40" s="21">
        <f>IF(T40&gt;0,(T40-T$11)/T$11,0)</f>
        <v/>
      </c>
      <c r="X40" s="18">
        <f>IF(T40&gt;0,((Q40+M40+I40+E40)/4),0)</f>
        <v/>
      </c>
      <c r="Y40" s="352" t="n">
        <v>345653.29</v>
      </c>
      <c r="Z40" s="15" t="n">
        <v>2e-06</v>
      </c>
      <c r="AA40" s="21">
        <f>Z40-$V40</f>
        <v/>
      </c>
      <c r="AC40" s="250" t="n">
        <v>236.82</v>
      </c>
      <c r="AD40" s="68">
        <f>IF(AC40&gt;0,((AC40-AC39)/AC39),0)</f>
        <v/>
      </c>
      <c r="AE40" s="68">
        <f>IF(AC40&gt;0,AD40-$V40,0)</f>
        <v/>
      </c>
      <c r="AF40" s="68">
        <f>IF(AC40&gt;0,(AC40-AF$10)/AF$10,0)</f>
        <v/>
      </c>
      <c r="AG40" s="68" t="n"/>
      <c r="AH40" s="15">
        <f>IF(AC40&gt;0,(AC40-AC$10)/AC$10,0)</f>
        <v/>
      </c>
      <c r="AJ40" s="250" t="n">
        <v>22.58</v>
      </c>
      <c r="AK40" s="68">
        <f>IF(AJ40&gt;0,((AJ40-AJ39)/AJ39),0)</f>
        <v/>
      </c>
      <c r="AL40" s="68">
        <f>IF(AJ40&gt;0,AK40-$V40,0)</f>
        <v/>
      </c>
      <c r="AM40" s="68">
        <f>IF(AJ40&gt;0,(AJ40-AM$10)/AM$10,0)</f>
        <v/>
      </c>
      <c r="AN40" s="68" t="n"/>
      <c r="AO40" s="15">
        <f>IF(AJ40&gt;0,(AJ40-AJ$10)/AJ$10,0)</f>
        <v/>
      </c>
      <c r="AQ40" s="250" t="n">
        <v>22.25</v>
      </c>
      <c r="AR40" s="68">
        <f>IF(AQ40&gt;0,((AQ40-AQ39)/AQ39),0)</f>
        <v/>
      </c>
      <c r="AS40" s="68">
        <f>IF(AQ40&gt;0,AR40-$V40,0)</f>
        <v/>
      </c>
      <c r="AT40" s="68">
        <f>IF(AQ40&gt;0,(AQ40-AT$10)/AT$10,0)</f>
        <v/>
      </c>
      <c r="AU40" s="68" t="n"/>
      <c r="AV40" s="15">
        <f>IF(AQ40&gt;0,(AQ40-AQ$10)/AQ$10,0)</f>
        <v/>
      </c>
      <c r="AX40" s="250" t="n">
        <v>212.59</v>
      </c>
      <c r="AY40" s="68">
        <f>IF(AX40&gt;0,((AX40-AX39)/AX39),0)</f>
        <v/>
      </c>
      <c r="AZ40" s="68">
        <f>IF(AX40&gt;0,AY40-$V40,0)</f>
        <v/>
      </c>
      <c r="BA40" s="68">
        <f>IF(AX40&gt;0,(AX40-BA$10)/BA$10,0)</f>
        <v/>
      </c>
      <c r="BB40" s="68" t="n"/>
      <c r="BC40" s="15">
        <f>IF(AX40&gt;0,(AX40-AX$10)/AX$10,0)</f>
        <v/>
      </c>
      <c r="BE40" s="250" t="n">
        <v>77.65000000000001</v>
      </c>
      <c r="BF40" s="68">
        <f>IF(BE40&gt;0,((BE40-BE39)/BE39),0)</f>
        <v/>
      </c>
      <c r="BG40" s="68">
        <f>IF(BE40&gt;0,BF40-$V40,0)</f>
        <v/>
      </c>
      <c r="BH40" s="68" t="n"/>
      <c r="BI40" s="68" t="n"/>
      <c r="BJ40" s="15">
        <f>IF(BE40&gt;0,(BE40-BE$10)/BE$10,0)</f>
        <v/>
      </c>
      <c r="BL40" s="250" t="n">
        <v>73.26000000000001</v>
      </c>
      <c r="BM40" s="68">
        <f>IF(BL40&gt;0,((BL40-BL39)/BL39),0)</f>
        <v/>
      </c>
      <c r="BN40" s="68">
        <f>IF(BL40&gt;0,BM40-$V40,0)</f>
        <v/>
      </c>
      <c r="BO40" s="68">
        <f>IF(BL40&gt;0,(BL40-BO$10)/BO$10,0)</f>
        <v/>
      </c>
      <c r="BP40" s="68" t="n"/>
      <c r="BQ40" s="15">
        <f>IF(BL40&gt;0,(BL40-BL$10)/BL$10,0)</f>
        <v/>
      </c>
      <c r="BS40" s="250" t="n">
        <v>40.73</v>
      </c>
      <c r="BT40" s="68">
        <f>IF(BS40&gt;0,((BS40-BS39)/BS39),0)</f>
        <v/>
      </c>
      <c r="BU40" s="68">
        <f>IF(BS40&gt;0,BT40-$V40,0)</f>
        <v/>
      </c>
      <c r="BV40" s="68">
        <f>IF(BS40&gt;0,(BS40-BV$10)/BV$10,0)</f>
        <v/>
      </c>
      <c r="BW40" s="68" t="n"/>
      <c r="BX40" s="15">
        <f>IF(BS40&gt;0,(BS40-BS$10)/BS$10,0)</f>
        <v/>
      </c>
      <c r="BZ40" s="250" t="n"/>
      <c r="CA40" s="68">
        <f>IF(BZ40&gt;0,((BZ40-BZ39)/BZ39),0)</f>
        <v/>
      </c>
      <c r="CB40" s="68">
        <f>IF(BZ40&gt;0,CA40-$V40,0)</f>
        <v/>
      </c>
      <c r="CC40" s="68">
        <f>IF(BZ40&gt;0,(BZ40-CC$10)/CC$10,0)</f>
        <v/>
      </c>
      <c r="CD40" s="68" t="n"/>
      <c r="CE40" s="15">
        <f>IF(BZ40&gt;0,(BZ40-BZ$10)/BZ$10,0)</f>
        <v/>
      </c>
      <c r="CG40" s="250" t="n">
        <v>36.03</v>
      </c>
      <c r="CH40" s="68">
        <f>IF(CG40&gt;0,((CG40-CG39)/CG39),0)</f>
        <v/>
      </c>
      <c r="CI40" s="68">
        <f>IF(CG40&gt;0,CH40-$V40,0)</f>
        <v/>
      </c>
      <c r="CJ40" s="68">
        <f>IF(CG40&gt;0,(CG40-CJ$10)/CJ$10,0)</f>
        <v/>
      </c>
      <c r="CK40" s="68" t="n"/>
      <c r="CL40" s="15">
        <f>IF(CG40&gt;0,(CG40-CG$10)/CG$10,0)</f>
        <v/>
      </c>
      <c r="CN40" s="250" t="n">
        <v>34.71</v>
      </c>
      <c r="CO40" s="68">
        <f>IF(CN40&gt;0,((CN40-CN39)/CN39),0)</f>
        <v/>
      </c>
      <c r="CP40" s="68">
        <f>IF(CN40&gt;0,CO40-$V40,0)</f>
        <v/>
      </c>
      <c r="CQ40" s="68">
        <f>IF(CN40&gt;0,(CN40-CQ$10)/CQ$10,0)</f>
        <v/>
      </c>
      <c r="CR40" s="68" t="n"/>
      <c r="CS40" s="15">
        <f>IF(CN40&gt;0,(CN40-CN$10)/CN$10,0)</f>
        <v/>
      </c>
      <c r="CU40" s="250" t="n">
        <v>38.11</v>
      </c>
      <c r="CV40" s="68">
        <f>IF(CU40&gt;0,((CU40-CU39)/CU39),0)</f>
        <v/>
      </c>
      <c r="CW40" s="68">
        <f>IF(CU40&gt;0,CV40-$V40,0)</f>
        <v/>
      </c>
      <c r="CX40" s="68">
        <f>IF(CU40&gt;0,(CU40-CX$10)/CX$10,0)</f>
        <v/>
      </c>
      <c r="CY40" s="68" t="n"/>
      <c r="CZ40" s="15">
        <f>IF(CU40&gt;0,(CU40-CU$10)/CU$10,0)</f>
        <v/>
      </c>
      <c r="DB40" s="250" t="n">
        <v>20.98</v>
      </c>
      <c r="DC40" s="68">
        <f>IF(DB40&gt;0,((DB40-DB39)/DB39),0)</f>
        <v/>
      </c>
      <c r="DD40" s="68">
        <f>IF(DB40&gt;0,DC40-$V40,0)</f>
        <v/>
      </c>
      <c r="DE40" s="68">
        <f>IF(DB40&gt;0,(DB40-DE$10)/DE$10,0)</f>
        <v/>
      </c>
      <c r="DF40" s="68" t="n"/>
      <c r="DG40" s="15">
        <f>IF(DB40&gt;0,(DB40-DB$10)/DB$10,0)</f>
        <v/>
      </c>
      <c r="DI40" s="250" t="n">
        <v>45.45</v>
      </c>
      <c r="DJ40" s="68">
        <f>IF(DI40&gt;0,((DI40-DI39)/DI39),0)</f>
        <v/>
      </c>
      <c r="DK40" s="68">
        <f>IF(DI40&gt;0,DJ40-$V40,0)</f>
        <v/>
      </c>
      <c r="DL40" s="68">
        <f>IF(DI40&gt;0,(DI40-DL$10)/DL$10,0)</f>
        <v/>
      </c>
      <c r="DM40" s="68" t="n"/>
      <c r="DN40" s="15">
        <f>IF(DI40&gt;0,(DI40-DI$10)/DI$10,0)</f>
        <v/>
      </c>
      <c r="DP40" s="250" t="n">
        <v>39.75</v>
      </c>
      <c r="DQ40" s="68">
        <f>IF(DP40&gt;0,((DP40-DP39)/DP39),0)</f>
        <v/>
      </c>
      <c r="DR40" s="68">
        <f>IF(DP40&gt;0,DQ40-$V40,0)</f>
        <v/>
      </c>
      <c r="DS40" s="68" t="n"/>
      <c r="DT40" s="68" t="n"/>
      <c r="DU40" s="15">
        <f>IF(DP40&gt;0,(DP40-DP$10)/DP$10,0)</f>
        <v/>
      </c>
      <c r="DV40" s="18" t="n"/>
      <c r="DW40" s="250" t="n">
        <v>34.5</v>
      </c>
      <c r="DX40" s="68">
        <f>IF(DW40&gt;0,((DW40-DW39)/DW39),0)</f>
        <v/>
      </c>
      <c r="DY40" s="68">
        <f>IF(DW40&gt;0,DX40-$V40,0)</f>
        <v/>
      </c>
      <c r="DZ40" s="68">
        <f>IF(DW40&gt;0,(DW40-DZ$10)/DZ$10,0)</f>
        <v/>
      </c>
      <c r="EA40" s="68" t="n"/>
      <c r="EB40" s="15">
        <f>IF(DW40&gt;0,(DW40-DW$10)/DW$10,0)</f>
        <v/>
      </c>
      <c r="ED40" s="250" t="n">
        <v>37.68</v>
      </c>
      <c r="EE40" s="68">
        <f>IF(ED40&gt;0,((ED40-ED39)/ED39),0)</f>
        <v/>
      </c>
      <c r="EF40" s="68">
        <f>IF(ED40&gt;0,EE40-$V40,0)</f>
        <v/>
      </c>
      <c r="EG40" s="68">
        <f>IF(ED40&gt;0,(ED40-EG$10)/EG$10,0)</f>
        <v/>
      </c>
      <c r="EH40" s="68" t="n"/>
      <c r="EI40" s="15">
        <f>IF(ED40&gt;0,(ED40-ED$10)/ED$10,0)</f>
        <v/>
      </c>
      <c r="EK40" s="250" t="n">
        <v>123.4</v>
      </c>
      <c r="EL40" s="68">
        <f>IF(EK40&gt;0,((EK40-EK39)/EK39),0)</f>
        <v/>
      </c>
      <c r="EM40" s="68">
        <f>IF(EK40&gt;0,EL40-$V40,0)</f>
        <v/>
      </c>
      <c r="EN40" s="68">
        <f>IF(EK40&gt;0,(EK40-EN$10)/EN$10,0)</f>
        <v/>
      </c>
      <c r="EO40" s="68" t="n"/>
      <c r="EP40" s="15">
        <f>IF(EK40&gt;0,(EK40-EK$10)/EK$10,0)</f>
        <v/>
      </c>
      <c r="ER40" s="250" t="n">
        <v>40.53</v>
      </c>
      <c r="ES40" s="68">
        <f>IF(ER40&gt;0,((ER40-ER39)/ER39),0)</f>
        <v/>
      </c>
      <c r="ET40" s="68">
        <f>IF(ER40&gt;0,ES40-$V40,0)</f>
        <v/>
      </c>
      <c r="EU40" s="68">
        <f>IF(ER40&gt;0,(ER40-EU$10)/EU$10,0)</f>
        <v/>
      </c>
      <c r="EV40" s="68" t="n"/>
      <c r="EW40" s="15">
        <f>IF(ER40&gt;0,(ER40-ER$10)/ER$10,0)</f>
        <v/>
      </c>
      <c r="EY40" s="250" t="n">
        <v>29.61</v>
      </c>
      <c r="EZ40" s="68">
        <f>IF(EY40&gt;0,((EY40-EY39)/EY39),0)</f>
        <v/>
      </c>
      <c r="FA40" s="68">
        <f>IF(EY40&gt;0,EZ40-$V40,0)</f>
        <v/>
      </c>
      <c r="FB40" s="68" t="n"/>
      <c r="FC40" s="68" t="n"/>
      <c r="FD40" s="15">
        <f>IF(EY40&gt;0,(EY40-EY$10)/EY$10,0)</f>
        <v/>
      </c>
      <c r="FF40" s="250" t="n">
        <v>59.35</v>
      </c>
      <c r="FG40" s="68">
        <f>IF(FF40&gt;0,((FF40-FF39)/FF39),0)</f>
        <v/>
      </c>
      <c r="FH40" s="68">
        <f>IF(FF40&gt;0,FG40-$V40,0)</f>
        <v/>
      </c>
      <c r="FI40" s="68">
        <f>IF(FF40&gt;0,(FF40-FI$10)/FI$10,0)</f>
        <v/>
      </c>
      <c r="FJ40" s="68" t="n"/>
      <c r="FK40" s="15">
        <f>IF(FF40&gt;0,(FF40-FF$10)/FF$10,0)</f>
        <v/>
      </c>
      <c r="FM40" s="250" t="n">
        <v>191.52</v>
      </c>
      <c r="FN40" s="68">
        <f>IF(FM40&gt;0,((FM40-FM39)/FM39),0)</f>
        <v/>
      </c>
      <c r="FO40" s="68">
        <f>IF(FM40&gt;0,FN40-$V40,0)</f>
        <v/>
      </c>
      <c r="FP40" s="68">
        <f>IF(FM40&gt;0,(FM40-FP$10)/FP$10,0)</f>
        <v/>
      </c>
      <c r="FQ40" s="68" t="n"/>
      <c r="FR40" s="15">
        <f>IF(FM40&gt;0,(FM40-FM$10)/FM$10,0)</f>
        <v/>
      </c>
      <c r="FT40" s="250" t="n">
        <v>91.98999999999999</v>
      </c>
      <c r="FU40" s="68">
        <f>IF(FT40&gt;0,((FT40-FT39)/FT39),0)</f>
        <v/>
      </c>
      <c r="FV40" s="68">
        <f>IF(FT40&gt;0,FU40-$V40,0)</f>
        <v/>
      </c>
      <c r="FW40" s="68">
        <f>IF(FT40&gt;0,(FT40-FW$10)/FW$10,0)</f>
        <v/>
      </c>
      <c r="FX40" s="68" t="n"/>
      <c r="FY40" s="15">
        <f>IF(FT40&gt;0,(FT40-FT$10)/FT$10,0)</f>
        <v/>
      </c>
      <c r="GA40" s="250" t="n">
        <v>18.73</v>
      </c>
      <c r="GB40" s="68">
        <f>IF(GA40&gt;0,((GA40-GA39)/GA39),0)</f>
        <v/>
      </c>
      <c r="GC40" s="68">
        <f>IF(GA40&gt;0,GB40-$V40,0)</f>
        <v/>
      </c>
      <c r="GD40" s="68" t="n"/>
      <c r="GE40" s="68" t="n"/>
      <c r="GF40" s="15">
        <f>IF(GA40&gt;0,(GA40-GA$10)/GA$10,0)</f>
        <v/>
      </c>
      <c r="GG40" s="18" t="n"/>
      <c r="GH40" s="250" t="n">
        <v>19.44</v>
      </c>
      <c r="GI40" s="68">
        <f>IF(GH40&gt;0,((GH40-GH39)/GH39),0)</f>
        <v/>
      </c>
      <c r="GJ40" s="68">
        <f>IF(GH40&gt;0,GI40-$V40,0)</f>
        <v/>
      </c>
      <c r="GK40" s="68">
        <f>IF(GH40&gt;0,(GH40-GK$10)/GK$10,0)</f>
        <v/>
      </c>
      <c r="GL40" s="68" t="n"/>
      <c r="GM40" s="15">
        <f>IF(GH40&gt;0,(GH40-GH$10)/GH$10,0)</f>
        <v/>
      </c>
      <c r="GO40" s="250" t="n">
        <v>28.25</v>
      </c>
      <c r="GP40" s="68">
        <f>IF(GO40&gt;0,((GO40-GO39)/GO39),0)</f>
        <v/>
      </c>
      <c r="GQ40" s="68">
        <f>IF(GO40&gt;0,GP40-$V40,0)</f>
        <v/>
      </c>
      <c r="GR40" s="68" t="n"/>
      <c r="GS40" s="68" t="n"/>
      <c r="GT40" s="15">
        <f>IF(GO40&gt;0,(GO40-GO$10)/GO$10,0)</f>
        <v/>
      </c>
      <c r="GV40" s="250" t="n">
        <v>14.32</v>
      </c>
      <c r="GW40" s="68">
        <f>IF(GV40&gt;0,((GV40-GV39)/GV39),0)</f>
        <v/>
      </c>
      <c r="GX40" s="68">
        <f>IF(GV40&gt;0,GW40-$V40,0)</f>
        <v/>
      </c>
      <c r="GY40" s="68">
        <f>IF(GV40&gt;0,(GV40-GY$10)/GY$10,0)</f>
        <v/>
      </c>
      <c r="GZ40" s="68" t="n"/>
      <c r="HA40" s="15">
        <f>IF(GV40&gt;0,(GV40-GV$10)/GV$10,0)</f>
        <v/>
      </c>
      <c r="HD40" s="250" t="n">
        <v>355.84</v>
      </c>
      <c r="HE40" s="68">
        <f>IF(HD40&gt;0,((HD40-HD39)/HD39),0)</f>
        <v/>
      </c>
      <c r="HF40" s="68">
        <f>IF(HD40&gt;0,HE40-$V40,0)</f>
        <v/>
      </c>
      <c r="HG40" s="68">
        <f>IF(HD40&gt;0,(HD40-HG$10)/HG$10,0)</f>
        <v/>
      </c>
      <c r="HH40" s="68" t="n"/>
      <c r="HI40" s="15">
        <f>IF(HD40&gt;0,(HD40-HD$10)/HD$10,0)</f>
        <v/>
      </c>
      <c r="HK40" s="250" t="n">
        <v>27.16</v>
      </c>
      <c r="HL40" s="68">
        <f>IF(HK40&gt;0,((HK40-HK39)/HK39),0)</f>
        <v/>
      </c>
      <c r="HM40" s="68">
        <f>IF(HK40&gt;0,HL40-$V40,0)</f>
        <v/>
      </c>
      <c r="HN40" s="68">
        <f>IF(HK40&gt;0,(HK40-HN$10)/HN$10,0)</f>
        <v/>
      </c>
      <c r="HO40" s="68" t="n"/>
      <c r="HP40" s="15">
        <f>IF(HK40&gt;0,(HK40-HK$10)/HK$10,0)</f>
        <v/>
      </c>
      <c r="HR40" s="250" t="n">
        <v>108.24</v>
      </c>
      <c r="HS40" s="68">
        <f>IF(HR40&gt;0,((HR40-HR39)/HR39),0)</f>
        <v/>
      </c>
      <c r="HT40" s="68">
        <f>IF(HR40&gt;0,HS40-$V40,0)</f>
        <v/>
      </c>
      <c r="HU40" s="68">
        <f>IF(HR40&gt;0,(HR40-HU$10)/HU$10,0)</f>
        <v/>
      </c>
      <c r="HV40" s="68" t="n"/>
      <c r="HW40" s="15">
        <f>IF(HR40&gt;0,(HR40-HR$10)/HR$10,0)</f>
        <v/>
      </c>
      <c r="HY40" s="250" t="n">
        <v>138.85</v>
      </c>
      <c r="HZ40" s="68">
        <f>IF(HY40&gt;0,((HY40-HY39)/HY39),0)</f>
        <v/>
      </c>
      <c r="IA40" s="68">
        <f>IF(HY40&gt;0,HZ40-$V40,0)</f>
        <v/>
      </c>
      <c r="IB40" s="68">
        <f>IF(HY40&gt;0,(HY40-IB$10)/IB$10,0)</f>
        <v/>
      </c>
      <c r="IC40" s="68" t="n"/>
      <c r="ID40" s="15">
        <f>IF(HY40&gt;0,(HY40-HY$10)/HY$10,0)</f>
        <v/>
      </c>
      <c r="IF40" s="250" t="n">
        <v>233.04</v>
      </c>
      <c r="IG40" s="68">
        <f>IF(IF40&gt;0,((IF40-IF39)/IF39),0)</f>
        <v/>
      </c>
      <c r="IH40" s="68">
        <f>IF(IF40&gt;0,IG40-$V40,0)</f>
        <v/>
      </c>
      <c r="II40" s="68">
        <f>IF(IF40&gt;0,(IF40-II$10)/II$10,0)</f>
        <v/>
      </c>
      <c r="IJ40" s="68" t="n"/>
      <c r="IK40" s="15">
        <f>IF(IF40&gt;0,(IF40-IF$10)/IF$10,0)</f>
        <v/>
      </c>
      <c r="IM40" s="250" t="n">
        <v>160.02</v>
      </c>
      <c r="IN40" s="68">
        <f>IF(IM40&gt;0,((IM40-IM39)/IM39),0)</f>
        <v/>
      </c>
      <c r="IO40" s="68">
        <f>IF(IM40&gt;0,IN40-$V40,0)</f>
        <v/>
      </c>
      <c r="IP40" s="68">
        <f>IF(IM40&gt;0,(IM40-IP$10)/IP$10,0)</f>
        <v/>
      </c>
      <c r="IQ40" s="68" t="n"/>
      <c r="IR40" s="15">
        <f>IF(IM40&gt;0,(IM40-IM$10)/IM$10,0)</f>
        <v/>
      </c>
      <c r="IT40" s="250" t="n">
        <v>47.19</v>
      </c>
      <c r="IU40" s="68">
        <f>IF(IT40&gt;0,((IT40-IT39)/IT39),0)</f>
        <v/>
      </c>
      <c r="IV40" s="68">
        <f>IF(IT40&gt;0,IU40-$V40,0)</f>
        <v/>
      </c>
      <c r="IW40" s="68">
        <f>IF(IT40&gt;0,(IT40-IW$10)/IW$10,0)</f>
        <v/>
      </c>
      <c r="IX40" s="68" t="n"/>
      <c r="IY40" s="15">
        <f>IF(IT40&gt;0,(IT40-IT$10)/IT$10,0)</f>
        <v/>
      </c>
      <c r="JA40" s="250" t="n">
        <v>736.67</v>
      </c>
      <c r="JB40" s="68">
        <f>IF(JA40&gt;0,((JA40-JA39)/JA39),0)</f>
        <v/>
      </c>
      <c r="JC40" s="68">
        <f>IF(JA40&gt;0,JB40-$V40,0)</f>
        <v/>
      </c>
      <c r="JD40" s="68">
        <f>IF(JA40&gt;0,(JA40-JD$10)/JD$10,0)</f>
        <v/>
      </c>
      <c r="JE40" s="68" t="n"/>
      <c r="JF40" s="15">
        <f>IF(JA40&gt;0,(JA40-JA$10)/JA$10,0)</f>
        <v/>
      </c>
      <c r="JH40" s="250" t="n">
        <v>408.43</v>
      </c>
      <c r="JI40" s="68">
        <f>IF(JH40&gt;0,((JH40-JH39)/JH39),0)</f>
        <v/>
      </c>
      <c r="JJ40" s="68">
        <f>IF(JH40&gt;0,JI40-$V40,0)</f>
        <v/>
      </c>
      <c r="JK40" s="68">
        <f>IF(JH40&gt;0,(JH40-JK$10)/JK$10,0)</f>
        <v/>
      </c>
      <c r="JL40" s="68" t="n"/>
      <c r="JM40" s="15">
        <f>IF(JH40&gt;0,(JH40-JH$10)/JH$10,0)</f>
        <v/>
      </c>
      <c r="JO40" s="250" t="n">
        <v>12.86</v>
      </c>
      <c r="JP40" s="68">
        <f>IF(JO40&gt;0,((JO40-JO39)/JO39),0)</f>
        <v/>
      </c>
      <c r="JQ40" s="68">
        <f>IF(JO40&gt;0,JP40-$V40,0)</f>
        <v/>
      </c>
      <c r="JR40" s="68">
        <f>IF(JO40&gt;0,(JO40-JR$10)/JR$10,0)</f>
        <v/>
      </c>
      <c r="JS40" s="68" t="n"/>
      <c r="JT40" s="15">
        <f>IF(JO40&gt;0,(JO40-JO$10)/JO$10,0)</f>
        <v/>
      </c>
      <c r="JV40" s="250" t="n">
        <v>1.62</v>
      </c>
      <c r="JW40" s="68">
        <f>IF(JV40&gt;0,((JV40-JV39)/JV39),0)</f>
        <v/>
      </c>
      <c r="JX40" s="68">
        <f>IF(JV40&gt;0,JW40-$V40,0)</f>
        <v/>
      </c>
      <c r="JY40" s="68">
        <f>IF(JV40&gt;0,(JV40-JY$10)/JY$10,0)</f>
        <v/>
      </c>
      <c r="JZ40" s="68" t="n"/>
      <c r="KA40" s="15">
        <f>IF(JV40&gt;0,(JV40-JV$10)/JV$10,0)</f>
        <v/>
      </c>
      <c r="KC40" s="250" t="n">
        <v>22.46</v>
      </c>
      <c r="KD40" s="68">
        <f>IF(KC40&gt;0,((KC40-KC39)/KC39),0)</f>
        <v/>
      </c>
      <c r="KE40" s="68">
        <f>IF(KC40&gt;0,KD40-$V40,0)</f>
        <v/>
      </c>
      <c r="KF40" s="68">
        <f>IF(KC40&gt;0,(KC40-KF$10)/KF$10,0)</f>
        <v/>
      </c>
      <c r="KG40" s="68" t="n"/>
      <c r="KH40" s="15">
        <f>IF(KC40&gt;0,(KC40-KC$10)/KC$10,0)</f>
        <v/>
      </c>
      <c r="KI40" s="18" t="n"/>
      <c r="KJ40" s="250" t="n">
        <v>70.7</v>
      </c>
      <c r="KK40" s="68">
        <f>IF(KJ40&gt;0,((KJ40-KJ39)/KJ39),0)</f>
        <v/>
      </c>
      <c r="KL40" s="68">
        <f>IF(KJ40&gt;0,KK40-$V40,0)</f>
        <v/>
      </c>
      <c r="KM40" s="68">
        <f>IF(KJ40&gt;0,(KJ40-KM$10)/KM$10,0)</f>
        <v/>
      </c>
      <c r="KN40" s="68" t="n"/>
      <c r="KO40" s="15">
        <f>IF(KJ40&gt;0,(KJ40-KJ$10)/KJ$10,0)</f>
        <v/>
      </c>
      <c r="KQ40" s="250" t="n">
        <v>1.465</v>
      </c>
      <c r="KR40" s="68">
        <f>IF(KQ40&gt;0,((KQ40-KQ39)/KQ39),0)</f>
        <v/>
      </c>
      <c r="KS40" s="68">
        <f>IF(KQ40&gt;0,KR40-$V40,0)</f>
        <v/>
      </c>
      <c r="KT40" s="68">
        <f>IF(KQ40&gt;0,(KQ40-KT$10)/KT$10,0)</f>
        <v/>
      </c>
      <c r="KU40" s="68" t="n"/>
      <c r="KV40" s="15">
        <f>IF(KQ40&gt;0,(KQ40-KQ$10)/KQ$10,0)</f>
        <v/>
      </c>
      <c r="KW40" s="18" t="n"/>
      <c r="KX40" s="250" t="n">
        <v>27.06</v>
      </c>
      <c r="KY40" s="68">
        <f>IF(KX40&gt;0,((KX40-KX39)/KX39),0)</f>
        <v/>
      </c>
      <c r="KZ40" s="68">
        <f>IF(KX40&gt;0,KY40-$V40,0)</f>
        <v/>
      </c>
      <c r="LA40" s="68">
        <f>IF(KX40&gt;0,(KX40-LA$10)/LA$10,0)</f>
        <v/>
      </c>
      <c r="LB40" s="68" t="n"/>
      <c r="LC40" s="15">
        <f>IF(KX40&gt;0,(KX40-KX$10)/KX$10,0)</f>
        <v/>
      </c>
      <c r="LD40" s="18" t="n"/>
      <c r="LE40" s="250" t="n">
        <v>53.43</v>
      </c>
      <c r="LF40" s="68">
        <f>IF(LE40&gt;0,((LE40-LE39)/LE39),0)</f>
        <v/>
      </c>
      <c r="LG40" s="68">
        <f>IF(LE40&gt;0,LF40-$V40,0)</f>
        <v/>
      </c>
      <c r="LH40" s="68">
        <f>IF(LE40&gt;0,(LE40-LH$10)/LH$10,0)</f>
        <v/>
      </c>
      <c r="LI40" s="68" t="n"/>
      <c r="LJ40" s="15">
        <f>IF(LE40&gt;0,(LE40-LE$10)/LE$10,0)</f>
        <v/>
      </c>
      <c r="LL40" s="250" t="n">
        <v>95.84999999999999</v>
      </c>
      <c r="LM40" s="68">
        <f>IF(LL40&gt;0,((LL40-LL39)/LL39),0)</f>
        <v/>
      </c>
      <c r="LN40" s="68">
        <f>IF(LL40&gt;0,LM40-$V40,0)</f>
        <v/>
      </c>
      <c r="LO40" s="68">
        <f>IF(LL40&gt;0,(LL40-LO$10)/LO$10,0)</f>
        <v/>
      </c>
      <c r="LP40" s="68" t="n"/>
      <c r="LQ40" s="15">
        <f>IF(LL40&gt;0,(LL40-LL$10)/LL$10,0)</f>
        <v/>
      </c>
      <c r="LS40" s="250" t="n">
        <v>11.24</v>
      </c>
      <c r="LT40" s="68">
        <f>IF(LS40&gt;0,((LS40-LS39)/LS39),0)</f>
        <v/>
      </c>
      <c r="LU40" s="68">
        <f>IF(LS40&gt;0,LT40-$V40,0)</f>
        <v/>
      </c>
      <c r="LV40" s="68" t="n"/>
      <c r="LW40" s="68" t="n"/>
      <c r="LX40" s="15">
        <f>IF(LS40&gt;0,(LS40-LS$10)/LS$10,0)</f>
        <v/>
      </c>
      <c r="LZ40" s="250" t="n">
        <v>14.45</v>
      </c>
      <c r="MA40" s="68">
        <f>IF(LZ40&gt;0,((LZ40-LZ39)/LZ39),0)</f>
        <v/>
      </c>
      <c r="MB40" s="68">
        <f>IF(LZ40&gt;0,MA40-$V40,0)</f>
        <v/>
      </c>
      <c r="MC40" s="68">
        <f>IF(LZ40&gt;0,(LZ40-MC$10)/MC$10,0)</f>
        <v/>
      </c>
      <c r="MD40" s="68" t="n"/>
      <c r="ME40" s="15">
        <f>IF(LZ40&gt;0,(LZ40-LZ$10)/LZ$10,0)</f>
        <v/>
      </c>
      <c r="MG40" s="250" t="n">
        <v>52.62</v>
      </c>
      <c r="MH40" s="68">
        <f>IF(MG40&gt;0,((MG40-MG39)/MG39),0)</f>
        <v/>
      </c>
      <c r="MI40" s="68">
        <f>IF(MG40&gt;0,MH40-$V40,0)</f>
        <v/>
      </c>
      <c r="MJ40" s="68">
        <f>IF(MG40&gt;0,(MG40-MJ$10)/MJ$10,0)</f>
        <v/>
      </c>
      <c r="MK40" s="68" t="n"/>
      <c r="ML40" s="15">
        <f>IF(MG40&gt;0,(MG40-MG$10)/MG$10,0)</f>
        <v/>
      </c>
      <c r="MN40" s="250" t="n">
        <v>106.83</v>
      </c>
      <c r="MO40" s="68">
        <f>IF(MN40&gt;0,((MN40-MN39)/MN39),0)</f>
        <v/>
      </c>
      <c r="MP40" s="68">
        <f>IF(MN40&gt;0,MO40-$V40,0)</f>
        <v/>
      </c>
      <c r="MQ40" s="68">
        <f>IF(MN40&gt;0,(MN40-MQ$10)/MQ$10,0)</f>
        <v/>
      </c>
      <c r="MR40" s="68" t="n"/>
      <c r="MS40" s="15">
        <f>IF(MN40&gt;0,(MN40-MN$10)/MN$10,0)</f>
        <v/>
      </c>
      <c r="MU40" s="250" t="n">
        <v>9.289999999999999</v>
      </c>
      <c r="MV40" s="68">
        <f>IF(MU40&gt;0,((MU40-MU39)/MU39),0)</f>
        <v/>
      </c>
      <c r="MW40" s="68">
        <f>IF(MU40&gt;0,MV40-$V40,0)</f>
        <v/>
      </c>
      <c r="MX40" s="68">
        <f>IF(MU40&gt;0,(MU40-MX$10)/MX$10,0)</f>
        <v/>
      </c>
      <c r="MY40" s="68" t="n"/>
      <c r="MZ40" s="15">
        <f>IF(MU40&gt;0,(MU40-MU$10)/MU$10,0)</f>
        <v/>
      </c>
      <c r="NB40" s="250" t="n">
        <v>208.27</v>
      </c>
      <c r="NC40" s="68">
        <f>IF(NB40&gt;0,((NB40-NB39)/NB39),0)</f>
        <v/>
      </c>
      <c r="ND40" s="68">
        <f>IF(NB40&gt;0,NC40-$V40,0)</f>
        <v/>
      </c>
      <c r="NE40" s="68">
        <f>IF(NB40&gt;0,(NB40-NE$10)/NE$10,0)</f>
        <v/>
      </c>
      <c r="NF40" s="68" t="n"/>
      <c r="NG40" s="15">
        <f>IF(NB40&gt;0,(NB40-NB$10)/NB$10,0)</f>
        <v/>
      </c>
      <c r="NI40" s="250" t="n">
        <v>5.43</v>
      </c>
      <c r="NJ40" s="68">
        <f>IF(NI40&gt;0,((NI40-NI39)/NI39),0)</f>
        <v/>
      </c>
      <c r="NK40" s="68">
        <f>IF(NI40&gt;0,NJ40-$V40,0)</f>
        <v/>
      </c>
      <c r="NL40" s="68">
        <f>IF(NI40&gt;0,(NI40-NL$10)/NL$10,0)</f>
        <v/>
      </c>
      <c r="NM40" s="68" t="n"/>
      <c r="NN40" s="15">
        <f>IF(NI40&gt;0,(NI40-NI$10)/NI$10,0)</f>
        <v/>
      </c>
      <c r="NP40" s="250" t="n">
        <v>367.59</v>
      </c>
      <c r="NQ40" s="68">
        <f>IF(NP40&gt;0,((NP40-NP39)/NP39),0)</f>
        <v/>
      </c>
      <c r="NR40" s="68">
        <f>IF(NP40&gt;0,NQ40-$V40,0)</f>
        <v/>
      </c>
      <c r="NS40" s="68">
        <f>IF(NP40&gt;0,(NP40-NS$10)/NS$10,0)</f>
        <v/>
      </c>
      <c r="NT40" s="68" t="n"/>
      <c r="NU40" s="15">
        <f>IF(NP40&gt;0,(NP40-NP$10)/NP$10,0)</f>
        <v/>
      </c>
      <c r="NW40" s="250" t="n">
        <v>185.23</v>
      </c>
      <c r="NX40" s="68">
        <f>IF(NW40&gt;0,((NW40-NW39)/NW39),0)</f>
        <v/>
      </c>
      <c r="NY40" s="68">
        <f>IF(NW40&gt;0,NX40-$V40,0)</f>
        <v/>
      </c>
      <c r="NZ40" s="68">
        <f>IF(NW40&gt;0,(NW40-NZ$10)/NZ$10,0)</f>
        <v/>
      </c>
      <c r="OA40" s="68" t="n"/>
      <c r="OB40" s="15">
        <f>IF(NW40&gt;0,(NW40-NW$10)/NW$10,0)</f>
        <v/>
      </c>
      <c r="OD40" s="250" t="n">
        <v>1.5</v>
      </c>
      <c r="OE40" s="68">
        <f>IF(OD40&gt;0,((OD40-OD39)/OD39),0)</f>
        <v/>
      </c>
      <c r="OF40" s="68">
        <f>IF(OD40&gt;0,OE40-$V40,0)</f>
        <v/>
      </c>
      <c r="OG40" s="68">
        <f>IF(OD40&gt;0,(OD40-OG$10)/OG$10,0)</f>
        <v/>
      </c>
      <c r="OH40" s="68" t="n"/>
      <c r="OI40" s="15">
        <f>IF(OD40&gt;0,(OD40-OD$10)/OD$10,0)</f>
        <v/>
      </c>
      <c r="OK40" s="250" t="n">
        <v>113.99</v>
      </c>
      <c r="OL40" s="68">
        <f>IF(OK40&gt;0,((OK40-OK39)/OK39),0)</f>
        <v/>
      </c>
      <c r="OM40" s="68">
        <f>IF(OK40&gt;0,OL40-$V40,0)</f>
        <v/>
      </c>
      <c r="ON40" s="68">
        <f>IF(OK40&gt;0,(OK40-ON$10)/ON$10,0)</f>
        <v/>
      </c>
      <c r="OO40" s="68" t="n"/>
      <c r="OP40" s="15">
        <f>IF(OK40&gt;0,(OK40-OK$10)/OK$10,0)</f>
        <v/>
      </c>
      <c r="OR40" s="250" t="n">
        <v>1.88</v>
      </c>
      <c r="OS40" s="68">
        <f>IF(OR40&gt;0,((OR40-OR39)/OR39),0)</f>
        <v/>
      </c>
      <c r="OT40" s="68">
        <f>IF(OR40&gt;0,OS40-$V40,0)</f>
        <v/>
      </c>
      <c r="OU40" s="68">
        <f>IF(OR40&gt;0,(OR40-OU$10)/OU$10,0)</f>
        <v/>
      </c>
      <c r="OV40" s="68" t="n"/>
      <c r="OW40" s="15">
        <f>IF(OR40&gt;0,(OR40-OR$10)/OR$10,0)</f>
        <v/>
      </c>
      <c r="OY40" s="250" t="n">
        <v>121.18</v>
      </c>
      <c r="OZ40" s="68">
        <f>IF(OY40&gt;0,((OY40-OY39)/OY39),0)</f>
        <v/>
      </c>
      <c r="PA40" s="68">
        <f>IF(OY40&gt;0,OZ40-$V40,0)</f>
        <v/>
      </c>
      <c r="PB40" s="68">
        <f>IF(OY40&gt;0,(OY40-PB$10)/PB$10,0)</f>
        <v/>
      </c>
      <c r="PC40" s="68" t="n"/>
      <c r="PD40" s="15">
        <f>IF(OY40&gt;0,(OY40-OY$10)/OY$10,0)</f>
        <v/>
      </c>
      <c r="PE40" s="18" t="n"/>
      <c r="PF40" s="250" t="n">
        <v>196.53</v>
      </c>
      <c r="PG40" s="68">
        <f>IF(PF40&gt;0,((PF40-PF39)/PF39),0)</f>
        <v/>
      </c>
      <c r="PH40" s="68">
        <f>IF(PF40&gt;0,PG40-$V40,0)</f>
        <v/>
      </c>
      <c r="PI40" s="68">
        <f>IF(PF40&gt;0,(PF40-PI$10)/PI$10,0)</f>
        <v/>
      </c>
      <c r="PJ40" s="68" t="n"/>
      <c r="PK40" s="15">
        <f>IF(PF40&gt;0,(PF40-PF$10)/PF$10,0)</f>
        <v/>
      </c>
      <c r="PM40" s="250" t="n"/>
      <c r="PN40" s="68">
        <f>IF(PM40&gt;0,((PM40-PM39)/PM39),0)</f>
        <v/>
      </c>
      <c r="PO40" s="68">
        <f>PN40-$V40</f>
        <v/>
      </c>
      <c r="PP40" s="68">
        <f>IF(PM40&gt;0,(PM40-PP$10)/PP$10,0)</f>
        <v/>
      </c>
      <c r="PQ40" s="68" t="n"/>
      <c r="PR40" s="15">
        <f>IF(PM40&gt;0,(PM40-PM$10)/PM$10,0)</f>
        <v/>
      </c>
      <c r="PT40" s="250" t="n">
        <v>4.8</v>
      </c>
      <c r="PU40" s="68">
        <f>IF(PT40&gt;0,((PT40-PT39)/PT39),0)</f>
        <v/>
      </c>
      <c r="PV40" s="68">
        <f>IF(PT40&gt;0,PU40-$V40,0)</f>
        <v/>
      </c>
      <c r="PW40" s="68">
        <f>IF(PT40&gt;0,(PT40-PW$10)/PW$10,0)</f>
        <v/>
      </c>
      <c r="PX40" s="68" t="n"/>
      <c r="PY40" s="15">
        <f>IF(PT40&gt;0,(PT40-PT$10)/PT$10,0)</f>
        <v/>
      </c>
      <c r="QA40" s="250" t="n">
        <v>212.61</v>
      </c>
      <c r="QB40" s="68">
        <f>IF(QA40&gt;0,((QA40-QA39)/QA39),0)</f>
        <v/>
      </c>
      <c r="QC40" s="68">
        <f>IF(QA40&gt;0,QB40-$V40,0)</f>
        <v/>
      </c>
      <c r="QD40" s="68">
        <f>IF(QA40&gt;0,(QA40-QD$10)/QD$10,0)</f>
        <v/>
      </c>
      <c r="QE40" s="68" t="n"/>
      <c r="QF40" s="15">
        <f>IF(QA40&gt;0,(QA40-QA$10)/QA$10,0)</f>
        <v/>
      </c>
      <c r="QH40" s="250" t="n">
        <v>1.55</v>
      </c>
      <c r="QI40" s="68">
        <f>IF(QH40&gt;0,((QH40-QH39)/QH39),0)</f>
        <v/>
      </c>
      <c r="QJ40" s="68">
        <f>IF(QH40&gt;0,QI40-$V40,0)</f>
        <v/>
      </c>
      <c r="QK40" s="68">
        <f>IF(QH40&gt;0,(QH40-QK$10)/QK$10,0)</f>
        <v/>
      </c>
      <c r="QL40" s="68" t="n"/>
      <c r="QM40" s="15">
        <f>IF(QH40&gt;0,(QH40-QH$10)/QH$10,0)</f>
        <v/>
      </c>
      <c r="QO40" s="250" t="n">
        <v>11.3</v>
      </c>
      <c r="QP40" s="68">
        <f>IF(QO40&gt;0,((QO40-QO39)/QO39),0)</f>
        <v/>
      </c>
      <c r="QQ40" s="68">
        <f>IF(QO40&gt;0,QP40-$V40,0)</f>
        <v/>
      </c>
      <c r="QR40" s="68">
        <f>IF(QO40&gt;0,(QO40-QR$10)/QR$10,0)</f>
        <v/>
      </c>
      <c r="QS40" s="68" t="n"/>
      <c r="QT40" s="15">
        <f>IF(QO40&gt;0,(QO40-QO$10)/QO$10,0)</f>
        <v/>
      </c>
      <c r="QV40" s="250" t="n">
        <v>1.915</v>
      </c>
      <c r="QW40" s="68">
        <f>IF(QV40&gt;0,((QV40-QV39)/QV39),0)</f>
        <v/>
      </c>
      <c r="QX40" s="68">
        <f>IF(QV40&gt;0,QW40-$V40,0)</f>
        <v/>
      </c>
      <c r="QY40" s="68">
        <f>IF(QV40&gt;0,(QV40-QY$10)/QY$10,0)</f>
        <v/>
      </c>
      <c r="QZ40" s="68" t="n"/>
      <c r="RA40" s="15">
        <f>IF(QV40&gt;0,(QV40-QV$10)/QV$10,0)</f>
        <v/>
      </c>
      <c r="RC40" s="250" t="n">
        <v>26.45</v>
      </c>
      <c r="RD40" s="68">
        <f>IF(RC40&gt;0,((RC40-RC39)/RC39),0)</f>
        <v/>
      </c>
      <c r="RE40" s="68">
        <f>IF(RC40&gt;0,RD40-$V40,0)</f>
        <v/>
      </c>
      <c r="RF40" s="68">
        <f>IF(RC40&gt;0,(RC40-RF$10)/RF$10,0)</f>
        <v/>
      </c>
      <c r="RG40" s="68" t="n"/>
      <c r="RH40" s="15">
        <f>IF(RC40&gt;0,(RC40-RC$10)/RC$10,0)</f>
        <v/>
      </c>
      <c r="RJ40" s="250" t="n">
        <v>203.11</v>
      </c>
      <c r="RK40" s="68">
        <f>IF(RJ40&gt;0,((RJ40-RJ39)/RJ39),0)</f>
        <v/>
      </c>
      <c r="RL40" s="68">
        <f>RK40-$V40</f>
        <v/>
      </c>
      <c r="RM40" s="68">
        <f>IF(RJ40&gt;0,(RJ40-RM$10)/RM$10,0)</f>
        <v/>
      </c>
      <c r="RN40" s="68" t="n"/>
      <c r="RO40" s="15">
        <f>IF(RJ40&gt;0,(RJ40-RJ$10)/RJ$10,0)</f>
        <v/>
      </c>
      <c r="RQ40" s="250" t="n">
        <v>16.13</v>
      </c>
      <c r="RR40" s="68">
        <f>IF(RQ40&gt;0,((RQ40-RQ39)/RQ39),0)</f>
        <v/>
      </c>
      <c r="RS40" s="68">
        <f>RR40-$V40</f>
        <v/>
      </c>
      <c r="RT40" s="68">
        <f>IF(RQ40&gt;0,(RQ40-RT$10)/RT$10,0)</f>
        <v/>
      </c>
      <c r="RU40" s="68" t="n"/>
      <c r="RV40" s="15">
        <f>IF(RQ40&gt;0,(RQ40-RQ$10)/RQ$10,0)</f>
        <v/>
      </c>
      <c r="RX40" s="250" t="n">
        <v>119.16</v>
      </c>
      <c r="RY40" s="68">
        <f>IF(RX40&gt;0,((RX40-RX39)/RX39),0)</f>
        <v/>
      </c>
      <c r="RZ40" s="68">
        <f>RY40-$V40</f>
        <v/>
      </c>
      <c r="SA40" s="68">
        <f>IF(RX40&gt;0,(RX40-SA$10)/SA$10,0)</f>
        <v/>
      </c>
      <c r="SB40" s="68" t="n"/>
      <c r="SC40" s="15">
        <f>IF(RX40&gt;0,(RX40-RX$10)/RX$10,0)</f>
        <v/>
      </c>
      <c r="SE40" s="250" t="n">
        <v>11.81</v>
      </c>
      <c r="SF40" s="68">
        <f>IF(SE40&gt;0,((SE40-SE39)/SE39),0)</f>
        <v/>
      </c>
      <c r="SG40" s="68">
        <f>SF40-$V40</f>
        <v/>
      </c>
      <c r="SH40" s="68">
        <f>IF(SE40&gt;0,(SE40-SH$10)/SH$10,0)</f>
        <v/>
      </c>
      <c r="SI40" s="68" t="n"/>
      <c r="SJ40" s="15">
        <f>IF(SE40&gt;0,(SE40-SE$10)/SE$10,0)</f>
        <v/>
      </c>
      <c r="SL40" s="250" t="n">
        <v>0.62</v>
      </c>
      <c r="SM40" s="68">
        <f>IF(SL40&gt;0,((SL40-SL39)/SL39),0)</f>
        <v/>
      </c>
      <c r="SN40" s="68">
        <f>SM40-$V40</f>
        <v/>
      </c>
      <c r="SO40" s="68">
        <f>IF(SL40&gt;0,(SL40-SO$10)/SO$10,0)</f>
        <v/>
      </c>
      <c r="SP40" s="68" t="n"/>
      <c r="SQ40" s="15">
        <f>IF(SL40&gt;0,(SL40-SL$10)/SL$10,0)</f>
        <v/>
      </c>
      <c r="SS40" s="250" t="n">
        <v>6.37</v>
      </c>
      <c r="ST40" s="68">
        <f>IF(SS40&gt;0,((SS40-SS39)/SS39),0)</f>
        <v/>
      </c>
      <c r="SU40" s="68">
        <f>ST40-$V40</f>
        <v/>
      </c>
      <c r="SV40" s="68">
        <f>IF(SS40&gt;0,(SS40-SV$10)/SV$10,0)</f>
        <v/>
      </c>
      <c r="SW40" s="68" t="n"/>
      <c r="SX40" s="15">
        <f>IF(SS40&gt;0,(SS40-SS$10)/SS$10,0)</f>
        <v/>
      </c>
      <c r="SZ40" s="250" t="n">
        <v>23.72</v>
      </c>
      <c r="TA40" s="68">
        <f>IF(SZ40&gt;0,((SZ40-SZ39)/SZ39),0)</f>
        <v/>
      </c>
      <c r="TB40" s="68">
        <f>TA40-$V40</f>
        <v/>
      </c>
      <c r="TC40" s="68">
        <f>IF(SZ40&gt;0,(SZ40-TC$10)/TC$10,0)</f>
        <v/>
      </c>
      <c r="TD40" s="68" t="n"/>
      <c r="TE40" s="15">
        <f>IF(SZ40&gt;0,(SZ40-SZ$10)/SZ$10,0)</f>
        <v/>
      </c>
      <c r="TG40" s="250" t="n">
        <v>0.1917</v>
      </c>
      <c r="TH40" s="68">
        <f>IF(TG40&gt;0,((TG40-TG39)/TG39),0)</f>
        <v/>
      </c>
      <c r="TI40" s="68">
        <f>TH40-$V40</f>
        <v/>
      </c>
      <c r="TJ40" s="68">
        <f>IF(TG40&gt;0,(TG40-TJ$10)/TJ$10,0)</f>
        <v/>
      </c>
      <c r="TK40" s="68" t="n"/>
      <c r="TL40" s="15">
        <f>IF(TG40&gt;0,(TG40-TG$10)/TG$10,0)</f>
        <v/>
      </c>
      <c r="TN40" s="250" t="n">
        <v>38.67</v>
      </c>
      <c r="TO40" s="68">
        <f>IF(TN40&gt;0,((TN40-TN39)/TN39),0)</f>
        <v/>
      </c>
      <c r="TP40" s="68">
        <f>TO40-$V40</f>
        <v/>
      </c>
      <c r="TQ40" s="68">
        <f>IF(TN40&gt;0,(TN40-TQ$10)/TQ$10,0)</f>
        <v/>
      </c>
      <c r="TR40" s="68" t="n"/>
      <c r="TS40" s="15">
        <f>IF(TN40&gt;0,(TN40-TN$10)/TN$10,0)</f>
        <v/>
      </c>
      <c r="TU40" s="250" t="n">
        <v>2.23</v>
      </c>
      <c r="TV40" s="68">
        <f>IF(TU40&gt;0,((TU40-TU39)/TU39),0)</f>
        <v/>
      </c>
      <c r="TW40" s="68">
        <f>TV40-$V40</f>
        <v/>
      </c>
      <c r="TX40" s="68">
        <f>IF(TU40&gt;0,(TU40-TX$10)/TX$10,0)</f>
        <v/>
      </c>
      <c r="TY40" s="68" t="n"/>
      <c r="TZ40" s="15">
        <f>IF(TU40&gt;0,(TU40-TU$10)/TU$10,0)</f>
        <v/>
      </c>
      <c r="UB40" s="250" t="n"/>
      <c r="UC40" s="68">
        <f>IF(UB40&gt;0,((UB40-UB39)/UB39),0)</f>
        <v/>
      </c>
      <c r="UD40" s="68">
        <f>UC40-$V40</f>
        <v/>
      </c>
      <c r="UE40" s="68">
        <f>IF(UB40&gt;0,(UB40-UE$10)/UE$10,0)</f>
        <v/>
      </c>
      <c r="UF40" s="68" t="n"/>
      <c r="UG40" s="15">
        <f>IF(UB40&gt;0,(UB40-UB$10)/UB$10,0)</f>
        <v/>
      </c>
      <c r="UI40" s="250" t="n"/>
      <c r="UJ40" s="68">
        <f>IF(UI40&gt;0,((UI40-UI39)/UI39),0)</f>
        <v/>
      </c>
      <c r="UK40" s="68">
        <f>UJ40-$V40</f>
        <v/>
      </c>
      <c r="UL40" s="68">
        <f>IF(UI40&gt;0,(UI40-UL$10)/UL$10,0)</f>
        <v/>
      </c>
      <c r="UM40" s="68" t="n"/>
      <c r="UN40" s="15">
        <f>IF(UI40&gt;0,(UI40-UI$10)/UI$10,0)</f>
        <v/>
      </c>
      <c r="UP40" s="250" t="n"/>
      <c r="UQ40" s="68">
        <f>IF(UP40&gt;0,((UP40-UP39)/UP39),0)</f>
        <v/>
      </c>
      <c r="UR40" s="68">
        <f>UQ40-$V40</f>
        <v/>
      </c>
      <c r="US40" s="68">
        <f>IF(UP40&gt;0,(UP40-US$10)/US$10,0)</f>
        <v/>
      </c>
      <c r="UT40" s="68" t="n"/>
      <c r="UU40" s="15">
        <f>IF(UP40&gt;0,(UP40-UP$10)/UP$10,0)</f>
        <v/>
      </c>
      <c r="UW40" s="250" t="n"/>
      <c r="UX40" s="68">
        <f>IF(UW40&gt;0,((UW40-UW39)/UW39),0)</f>
        <v/>
      </c>
      <c r="UY40" s="68">
        <f>UX40-$V40</f>
        <v/>
      </c>
      <c r="UZ40" s="68">
        <f>IF(UW40&gt;0,(UW40-UZ$10)/UZ$10,0)</f>
        <v/>
      </c>
      <c r="VA40" s="68" t="n"/>
      <c r="VB40" s="15">
        <f>IF(UW40&gt;0,(UW40-UW$10)/UW$10,0)</f>
        <v/>
      </c>
      <c r="VD40" s="250" t="n"/>
      <c r="VE40" s="68">
        <f>IF(VD40&gt;0,((VD40-VD39)/VD39),0)</f>
        <v/>
      </c>
      <c r="VF40" s="68">
        <f>VE40-$V40</f>
        <v/>
      </c>
      <c r="VG40" s="68">
        <f>IF(VD40&gt;0,(VD40-VG$10)/VG$10,0)</f>
        <v/>
      </c>
      <c r="VH40" s="68" t="n"/>
      <c r="VI40" s="15">
        <f>IF(VD40&gt;0,(VD40-VD$10)/VD$10,0)</f>
        <v/>
      </c>
      <c r="VM40" s="21">
        <f>IF($C40&gt;0,(($IK$5*IG40)+($GT$5*GP40)+($JM$5*JI40)+($JF$5*JB40)+($IY$5*IU40)+($IR$5*IN40)+($ID$5*HZ40)+($HW$5*HS40)+($HP$5*HL40)+($HI$5*HE40)+($GF$5*GB40)+($FY$5*FU40)+($FR$5*FN40)+($FK$5*FG40)+($FD$5*EZ40)+($EW$5*ES40)+($EP$5*EL40)+($EI$5*EE40)+($EB$5*DX40)+($DU$5*DQ40)+($DN$5*DJ40)+($DG$5*DC40)+($CZ$5*CV40)+($CS$5*CO40)+($CL$5*CH40)+($CE$5*CA40)+($BX$5*BT40)+($BQ$5*BM40)+($BJ$5*BF40)+($BC$5*AY40)+($AV$5*AR40)+($AO$5*AK40)+($AH$5*AD40)+($JT$5*JP40)+($KA$5*JW40)+($KO$5*KK40)+($PR$5*PN40)+($GM$5*GI40)+($HA$5*GW40)+($KV$5*KR40)+($KH$5*KD40)+($LC$5*KY40)+($MS$5*MO40)+($ML$5*MH40)+($ME$5*MA40)+($LX$5*LT40)+($LQ$5*LM40)+($LJ$5*LF40)+(MV40*$MZ$5)+(NC40*$NG$5)+(NJ40*$NN$5)+($OI$5*OE40)+($NU$5*NQ40)+($OB$5*NX40)+($PK$5*PG40)+($OP$5*OL40)+($OW$5*OS40)+($PD$5*OZ40)+(PU40*$PY$5)+(QB40*$QF$5)+(QI40*$QM$5)+(QP40*$QT$5)+(QW40*$RA$5)+(RD40*$RH$5)+(RK40*$RO$5)+(RR40*$RV$5)+(RY40*$SC$5)+(SF40*$SJ$5)+(SM40*$SQ$5)+(ST40*$SX$5)+(TA40*$TE$5))+(TH40*$TL$5)+(TO40*$TS$5))/$VM$5</f>
        <v/>
      </c>
      <c r="VN40" s="538" t="n"/>
      <c r="VO40" s="21">
        <f>IF($C40&gt;0,(($IK$5*II40)+($GT$5*GR40)+($JM$5*JK40)+($JF$5*JD40)+($IY$5*IW40)+($IR$5*IP40)+($ID$5*IB40)+($HW$5*HU40)+($HP$5*HN40)+($HI$5*HG40)+($GF$5*GD40)+($FY$5*FW40)+($FR$5*FP40)+($FK$5*FI40)+($FD$5*FB40)+($EW$5*EU40)+($EP$5*EN40)+($EI$5*EG40)+($EB$5*DZ40)+($DU$5*DS40)+($DN$5*DL40)+($DG$5*DE40)+($CZ$5*CX40)+($CS$5*CQ40)+($CL$5*CJ40)+($CE$5*CC40)+($BX$5*BV40)+($BQ$5*BO40)+($BJ$5*BH40)+($BC$5*BA40)+($AV$5*AT40)+($AO$5*AM40)+($AH$5*AF40)+($KO$5*KM40)+($KH$5*KF40)+($KA$5*JY40)+($JT$5*JR40)+($PR$5*PP40)+($GM$5*GK40)+($HA$5*GY40)+($KV$5*KT40)+($LC$5*LA40)+($MS$5*MQ40)+($ML$5*MJ40)+($ME$5*MC40)+($LX$5*LV40)+($LQ$5*LO40)+($LJ$5*LH40)+(MX40*$MZ$5)+(NE40*$NG$5)+(NL40*$NN$5)+($OI$5*OG40)+($NU$5*NS40)+($OB$5*NZ40)+($PD$5*PB40)+($OW$5*OU40)+($OP$5*ON40)+($PK$5*PI40)+($PY$5*PW40)+($QF$5*QD40)+($QM$5*QK40)+($QT$5*QR40)+($RA$5*QY40)+($RH$5*RF40)+($RO$5*RM40)+(RT40*$RV$5)+(SA40*$SC$5)+(SH40*$SJ$5)+(SO40*$SQ$5)+(SV40*$SX$5)+(TC40*$TE$5)+(TJ40*$TL$5)+(TQ40*$TS$5))/$VM$5,0)</f>
        <v/>
      </c>
      <c r="VP40" s="14" t="n"/>
      <c r="VQ40" s="21">
        <f>IF($C40&gt;0,(($IK$5*IK40)+($GT$5*GT40)+($JM$5*JM40)+($JF$5*JF40)+($IY$5*IY40)+($IR$5*IR40)+($ID$5*ID40)+($HW$5*HW40)+($HP$5*HP40)+($HI$5*HI40)+($GF$5*GF40)+($FY$5*FY40)+($FR$5*FR40)+($FK$5*FK40)+($FD$5*FD40)+($EW$5*EW40)+($EP$5*EP40)+($EI$5*EI40)+($EB$5*EB40)+($DU$5*DU40)+($DN$5*DN40)+($DG$5*DG40)+($CZ$5*CZ40)+($CS$5*CS40)+($CL$5*CL40)+($CE$5*CE40)+($BX$5*BX40)+($BQ$5*BQ40)+($BJ$5*BJ40)+($BC$5*BC40)+($AV$5*AV40)+($AO$5*AO40)+($AH$5*AH40)+($KO$5*KO40)+($PR$5*PR40)+($GM$5*GM40)+($HA$5*HA40)+($KH$5*KH40)+($KA$5*KA40)+($JT$5*JT40)+($KV$5*KV40)+($LC$5*LC40)+($MS$5*MS40)+($ML$5*ML40)+($ME$5*ME40)+($LX$5*LX40)+($LQ$5*LQ40)+($LJ$5*LJ40)+($OI$5*OI40)+($NU$5*NU40)+($NN$5*NN40)+($NG$5*NG40)+($MZ$5*MZ40)+(OB40*$OB$5)+($PD$5*PD40)+($OW$5*OW40)+($OP$5*OP40)+($PK$5*PK40)+(PY40*$PY$5)+(QF40*$QF$5)+(QM40*$QM$5)+(QT40*$QT$5)+(RA40*$RA$5)+(RH40*$RH$5)+(RO40*$RO$5)+(RV40*$RV$5)+(SC40*$SC$5)+(SJ40*$SJ$5)+(SQ40*$SQ$5)+(SX40*$SX$5)+(TE40*$TE$5)+(TL40*$TL$5)+(TS40*$TS$5))/$VM$5,0)</f>
        <v/>
      </c>
    </row>
    <row r="41" ht="16" customHeight="1" s="545">
      <c r="A41" s="127" t="n">
        <v>45706</v>
      </c>
      <c r="B41" s="4">
        <f>A41</f>
        <v/>
      </c>
      <c r="C41" s="13" t="n">
        <v>44556.34</v>
      </c>
      <c r="D41" s="138">
        <f>IF(C41&gt;0,C41-C40,0)</f>
        <v/>
      </c>
      <c r="E41" s="68">
        <f>IF(C41&gt;0,D41/C40,0)</f>
        <v/>
      </c>
      <c r="F41" s="15">
        <f>IF(C41&gt;0,(C41-C$10)/C$10,0)</f>
        <v/>
      </c>
      <c r="G41" s="13" t="n">
        <v>6129.58</v>
      </c>
      <c r="H41" s="138">
        <f>IF(G41&gt;0,G41-G40,0)</f>
        <v/>
      </c>
      <c r="I41" s="68">
        <f>IF(G41&gt;0,H41/G40,0)</f>
        <v/>
      </c>
      <c r="J41" s="15">
        <f>IF(G41&gt;0,(G41-G$10)/G$10,0)</f>
        <v/>
      </c>
      <c r="K41" s="13" t="n">
        <v>20041.26</v>
      </c>
      <c r="L41" s="138">
        <f>IF(K41&gt;0,K41-K40,0)</f>
        <v/>
      </c>
      <c r="M41" s="68">
        <f>IF(K41&gt;0,L41/K40,0)</f>
        <v/>
      </c>
      <c r="N41" s="15">
        <f>IF(K41&gt;0,(K41-K$10)/K$10,0)</f>
        <v/>
      </c>
      <c r="O41" s="13" t="n">
        <v>2290.35</v>
      </c>
      <c r="P41" s="138">
        <f>IF(O41&gt;0,O41-O40,0)</f>
        <v/>
      </c>
      <c r="Q41" s="68">
        <f>IF(O41&gt;0,P41/O40,0)</f>
        <v/>
      </c>
      <c r="R41" s="15">
        <f>IF(O41&gt;0,(O41-O$10)/O$10,0)</f>
        <v/>
      </c>
      <c r="S41" s="18">
        <f>IF(O41&gt;0,(((O41*0.7)*Q41)+((K41*0.9)*M41)+((G41*0.65)*I41)+((C41*0.6)*E41))/(O41+K41+G41+C41),0)</f>
        <v/>
      </c>
      <c r="T41" s="121">
        <f>IF(O41&gt;0,(S41*200)+T40,0)</f>
        <v/>
      </c>
      <c r="U41" s="121">
        <f>T41</f>
        <v/>
      </c>
      <c r="V41" s="134">
        <f>IF(T41&gt;0,(T41-T40)/T40,0)</f>
        <v/>
      </c>
      <c r="W41" s="21">
        <f>IF(T41&gt;0,(T41-T$11)/T$11,0)</f>
        <v/>
      </c>
      <c r="X41" s="18">
        <f>IF(T41&gt;0,((Q41+M41+I41+E41)/4),0)</f>
        <v/>
      </c>
      <c r="Y41" s="352">
        <f>345653.29-30665.52</f>
        <v/>
      </c>
      <c r="Z41" s="15" t="n">
        <v>2e-06</v>
      </c>
      <c r="AA41" s="21">
        <f>Z41-$V41</f>
        <v/>
      </c>
      <c r="AC41" s="250" t="n">
        <v>236.68</v>
      </c>
      <c r="AD41" s="68">
        <f>IF(AC41&gt;0,((AC41-AC40)/AC40),0)</f>
        <v/>
      </c>
      <c r="AE41" s="68">
        <f>IF(AC41&gt;0,AD41-$V41,0)</f>
        <v/>
      </c>
      <c r="AF41" s="68">
        <f>IF(AC41&gt;0,(AC41-AF$10)/AF$10,0)</f>
        <v/>
      </c>
      <c r="AG41" s="68" t="n"/>
      <c r="AH41" s="15">
        <f>IF(AC41&gt;0,(AC41-AC$10)/AC$10,0)</f>
        <v/>
      </c>
      <c r="AJ41" s="250" t="n">
        <v>22.5</v>
      </c>
      <c r="AK41" s="68">
        <f>IF(AJ41&gt;0,((AJ41-AJ40)/AJ40),0)</f>
        <v/>
      </c>
      <c r="AL41" s="68">
        <f>IF(AJ41&gt;0,AK41-$V41,0)</f>
        <v/>
      </c>
      <c r="AM41" s="68">
        <f>IF(AJ41&gt;0,(AJ41-AM$10)/AM$10,0)</f>
        <v/>
      </c>
      <c r="AN41" s="68" t="n"/>
      <c r="AO41" s="15">
        <f>IF(AJ41&gt;0,(AJ41-AJ$10)/AJ$10,0)</f>
        <v/>
      </c>
      <c r="AQ41" s="250" t="n">
        <v>22.21</v>
      </c>
      <c r="AR41" s="68">
        <f>IF(AQ41&gt;0,((AQ41-AQ40)/AQ40),0)</f>
        <v/>
      </c>
      <c r="AS41" s="68">
        <f>IF(AQ41&gt;0,AR41-$V41,0)</f>
        <v/>
      </c>
      <c r="AT41" s="68">
        <f>IF(AQ41&gt;0,(AQ41-AT$10)/AT$10,0)</f>
        <v/>
      </c>
      <c r="AU41" s="68" t="n"/>
      <c r="AV41" s="15">
        <f>IF(AQ41&gt;0,(AQ41-AQ$10)/AQ$10,0)</f>
        <v/>
      </c>
      <c r="AX41" s="250" t="n">
        <v>213.14</v>
      </c>
      <c r="AY41" s="68">
        <f>IF(AX41&gt;0,((AX41-AX40)/AX40),0)</f>
        <v/>
      </c>
      <c r="AZ41" s="68">
        <f>IF(AX41&gt;0,AY41-$V41,0)</f>
        <v/>
      </c>
      <c r="BA41" s="68">
        <f>IF(AX41&gt;0,(AX41-BA$10)/BA$10,0)</f>
        <v/>
      </c>
      <c r="BB41" s="68" t="n"/>
      <c r="BC41" s="15">
        <f>IF(AX41&gt;0,(AX41-AX$10)/AX$10,0)</f>
        <v/>
      </c>
      <c r="BE41" s="250" t="n">
        <v>78.12</v>
      </c>
      <c r="BF41" s="68">
        <f>IF(BE41&gt;0,((BE41-BE40)/BE40),0)</f>
        <v/>
      </c>
      <c r="BG41" s="68">
        <f>IF(BE41&gt;0,BF41-$V41,0)</f>
        <v/>
      </c>
      <c r="BH41" s="68" t="n"/>
      <c r="BI41" s="68" t="n"/>
      <c r="BJ41" s="15">
        <f>IF(BE41&gt;0,(BE41-BE$10)/BE$10,0)</f>
        <v/>
      </c>
      <c r="BL41" s="250" t="n">
        <v>73.69</v>
      </c>
      <c r="BM41" s="68">
        <f>IF(BL41&gt;0,((BL41-BL40)/BL40),0)</f>
        <v/>
      </c>
      <c r="BN41" s="68">
        <f>IF(BL41&gt;0,BM41-$V41,0)</f>
        <v/>
      </c>
      <c r="BO41" s="68">
        <f>IF(BL41&gt;0,(BL41-BO$10)/BO$10,0)</f>
        <v/>
      </c>
      <c r="BP41" s="68" t="n"/>
      <c r="BQ41" s="15">
        <f>IF(BL41&gt;0,(BL41-BL$10)/BL$10,0)</f>
        <v/>
      </c>
      <c r="BS41" s="250" t="n">
        <v>40.86</v>
      </c>
      <c r="BT41" s="68">
        <f>IF(BS41&gt;0,((BS41-BS40)/BS40),0)</f>
        <v/>
      </c>
      <c r="BU41" s="68">
        <f>IF(BS41&gt;0,BT41-$V41,0)</f>
        <v/>
      </c>
      <c r="BV41" s="68">
        <f>IF(BS41&gt;0,(BS41-BV$10)/BV$10,0)</f>
        <v/>
      </c>
      <c r="BW41" s="68" t="n"/>
      <c r="BX41" s="15">
        <f>IF(BS41&gt;0,(BS41-BS$10)/BS$10,0)</f>
        <v/>
      </c>
      <c r="BZ41" s="250" t="n"/>
      <c r="CA41" s="68">
        <f>IF(BZ41&gt;0,((BZ41-BZ40)/BZ40),0)</f>
        <v/>
      </c>
      <c r="CB41" s="68">
        <f>IF(BZ41&gt;0,CA41-$V41,0)</f>
        <v/>
      </c>
      <c r="CC41" s="68">
        <f>IF(BZ41&gt;0,(BZ41-CC$10)/CC$10,0)</f>
        <v/>
      </c>
      <c r="CD41" s="68" t="n"/>
      <c r="CE41" s="15">
        <f>IF(BZ41&gt;0,(BZ41-BZ$10)/BZ$10,0)</f>
        <v/>
      </c>
      <c r="CG41" s="250" t="n">
        <v>36.19</v>
      </c>
      <c r="CH41" s="68">
        <f>IF(CG41&gt;0,((CG41-CG40)/CG40),0)</f>
        <v/>
      </c>
      <c r="CI41" s="68">
        <f>IF(CG41&gt;0,CH41-$V41,0)</f>
        <v/>
      </c>
      <c r="CJ41" s="68">
        <f>IF(CG41&gt;0,(CG41-CJ$10)/CJ$10,0)</f>
        <v/>
      </c>
      <c r="CK41" s="68" t="n"/>
      <c r="CL41" s="15">
        <f>IF(CG41&gt;0,(CG41-CG$10)/CG$10,0)</f>
        <v/>
      </c>
      <c r="CN41" s="250" t="n">
        <v>34.99</v>
      </c>
      <c r="CO41" s="68">
        <f>IF(CN41&gt;0,((CN41-CN40)/CN40),0)</f>
        <v/>
      </c>
      <c r="CP41" s="68">
        <f>IF(CN41&gt;0,CO41-$V41,0)</f>
        <v/>
      </c>
      <c r="CQ41" s="68">
        <f>IF(CN41&gt;0,(CN41-CQ$10)/CQ$10,0)</f>
        <v/>
      </c>
      <c r="CR41" s="68" t="n"/>
      <c r="CS41" s="15">
        <f>IF(CN41&gt;0,(CN41-CN$10)/CN$10,0)</f>
        <v/>
      </c>
      <c r="CU41" s="250" t="n">
        <v>38.31</v>
      </c>
      <c r="CV41" s="68">
        <f>IF(CU41&gt;0,((CU41-CU40)/CU40),0)</f>
        <v/>
      </c>
      <c r="CW41" s="68">
        <f>IF(CU41&gt;0,CV41-$V41,0)</f>
        <v/>
      </c>
      <c r="CX41" s="68">
        <f>IF(CU41&gt;0,(CU41-CX$10)/CX$10,0)</f>
        <v/>
      </c>
      <c r="CY41" s="68" t="n"/>
      <c r="CZ41" s="15">
        <f>IF(CU41&gt;0,(CU41-CU$10)/CU$10,0)</f>
        <v/>
      </c>
      <c r="DB41" s="250" t="n">
        <v>21.07</v>
      </c>
      <c r="DC41" s="68">
        <f>IF(DB41&gt;0,((DB41-DB40)/DB40),0)</f>
        <v/>
      </c>
      <c r="DD41" s="68">
        <f>IF(DB41&gt;0,DC41-$V41,0)</f>
        <v/>
      </c>
      <c r="DE41" s="68">
        <f>IF(DB41&gt;0,(DB41-DE$10)/DE$10,0)</f>
        <v/>
      </c>
      <c r="DF41" s="68" t="n"/>
      <c r="DG41" s="15">
        <f>IF(DB41&gt;0,(DB41-DB$10)/DB$10,0)</f>
        <v/>
      </c>
      <c r="DI41" s="250" t="n">
        <v>45.85</v>
      </c>
      <c r="DJ41" s="68">
        <f>IF(DI41&gt;0,((DI41-DI40)/DI40),0)</f>
        <v/>
      </c>
      <c r="DK41" s="68">
        <f>IF(DI41&gt;0,DJ41-$V41,0)</f>
        <v/>
      </c>
      <c r="DL41" s="68">
        <f>IF(DI41&gt;0,(DI41-DL$10)/DL$10,0)</f>
        <v/>
      </c>
      <c r="DM41" s="68" t="n"/>
      <c r="DN41" s="15">
        <f>IF(DI41&gt;0,(DI41-DI$10)/DI$10,0)</f>
        <v/>
      </c>
      <c r="DP41" s="250" t="n">
        <v>40.15</v>
      </c>
      <c r="DQ41" s="68">
        <f>IF(DP41&gt;0,((DP41-DP40)/DP40),0)</f>
        <v/>
      </c>
      <c r="DR41" s="68">
        <f>IF(DP41&gt;0,DQ41-$V41,0)</f>
        <v/>
      </c>
      <c r="DS41" s="68" t="n"/>
      <c r="DT41" s="68" t="n"/>
      <c r="DU41" s="15">
        <f>IF(DP41&gt;0,(DP41-DP$10)/DP$10,0)</f>
        <v/>
      </c>
      <c r="DV41" s="18" t="n"/>
      <c r="DW41" s="250" t="n">
        <v>35.06</v>
      </c>
      <c r="DX41" s="68">
        <f>IF(DW41&gt;0,((DW41-DW40)/DW40),0)</f>
        <v/>
      </c>
      <c r="DY41" s="68">
        <f>IF(DW41&gt;0,DX41-$V41,0)</f>
        <v/>
      </c>
      <c r="DZ41" s="68">
        <f>IF(DW41&gt;0,(DW41-DZ$10)/DZ$10,0)</f>
        <v/>
      </c>
      <c r="EA41" s="68" t="n"/>
      <c r="EB41" s="15">
        <f>IF(DW41&gt;0,(DW41-DW$10)/DW$10,0)</f>
        <v/>
      </c>
      <c r="ED41" s="250" t="n">
        <v>38</v>
      </c>
      <c r="EE41" s="68">
        <f>IF(ED41&gt;0,((ED41-ED40)/ED40),0)</f>
        <v/>
      </c>
      <c r="EF41" s="68">
        <f>IF(ED41&gt;0,EE41-$V41,0)</f>
        <v/>
      </c>
      <c r="EG41" s="68">
        <f>IF(ED41&gt;0,(ED41-EG$10)/EG$10,0)</f>
        <v/>
      </c>
      <c r="EH41" s="68" t="n"/>
      <c r="EI41" s="15">
        <f>IF(ED41&gt;0,(ED41-ED$10)/ED$10,0)</f>
        <v/>
      </c>
      <c r="EK41" s="250" t="n">
        <v>122.05</v>
      </c>
      <c r="EL41" s="68">
        <f>IF(EK41&gt;0,((EK41-EK40)/EK40),0)</f>
        <v/>
      </c>
      <c r="EM41" s="68">
        <f>IF(EK41&gt;0,EL41-$V41,0)</f>
        <v/>
      </c>
      <c r="EN41" s="68">
        <f>IF(EK41&gt;0,(EK41-EN$10)/EN$10,0)</f>
        <v/>
      </c>
      <c r="EO41" s="68" t="n"/>
      <c r="EP41" s="15">
        <f>IF(EK41&gt;0,(EK41-EK$10)/EK$10,0)</f>
        <v/>
      </c>
      <c r="ER41" s="250" t="n">
        <v>40.69</v>
      </c>
      <c r="ES41" s="68">
        <f>IF(ER41&gt;0,((ER41-ER40)/ER40),0)</f>
        <v/>
      </c>
      <c r="ET41" s="68">
        <f>IF(ER41&gt;0,ES41-$V41,0)</f>
        <v/>
      </c>
      <c r="EU41" s="68">
        <f>IF(ER41&gt;0,(ER41-EU$10)/EU$10,0)</f>
        <v/>
      </c>
      <c r="EV41" s="68" t="n"/>
      <c r="EW41" s="15">
        <f>IF(ER41&gt;0,(ER41-ER$10)/ER$10,0)</f>
        <v/>
      </c>
      <c r="EY41" s="250" t="n">
        <v>29.94</v>
      </c>
      <c r="EZ41" s="68">
        <f>IF(EY41&gt;0,((EY41-EY40)/EY40),0)</f>
        <v/>
      </c>
      <c r="FA41" s="68">
        <f>IF(EY41&gt;0,EZ41-$V41,0)</f>
        <v/>
      </c>
      <c r="FB41" s="68" t="n"/>
      <c r="FC41" s="68" t="n"/>
      <c r="FD41" s="15">
        <f>IF(EY41&gt;0,(EY41-EY$10)/EY$10,0)</f>
        <v/>
      </c>
      <c r="FF41" s="250" t="n">
        <v>60.14</v>
      </c>
      <c r="FG41" s="68">
        <f>IF(FF41&gt;0,((FF41-FF40)/FF40),0)</f>
        <v/>
      </c>
      <c r="FH41" s="68">
        <f>IF(FF41&gt;0,FG41-$V41,0)</f>
        <v/>
      </c>
      <c r="FI41" s="68">
        <f>IF(FF41&gt;0,(FF41-FI$10)/FI$10,0)</f>
        <v/>
      </c>
      <c r="FJ41" s="68" t="n"/>
      <c r="FK41" s="15">
        <f>IF(FF41&gt;0,(FF41-FF$10)/FF$10,0)</f>
        <v/>
      </c>
      <c r="FM41" s="250" t="n">
        <v>192.12</v>
      </c>
      <c r="FN41" s="68">
        <f>IF(FM41&gt;0,((FM41-FM40)/FM40),0)</f>
        <v/>
      </c>
      <c r="FO41" s="68">
        <f>IF(FM41&gt;0,FN41-$V41,0)</f>
        <v/>
      </c>
      <c r="FP41" s="68">
        <f>IF(FM41&gt;0,(FM41-FP$10)/FP$10,0)</f>
        <v/>
      </c>
      <c r="FQ41" s="68" t="n"/>
      <c r="FR41" s="15">
        <f>IF(FM41&gt;0,(FM41-FM$10)/FM$10,0)</f>
        <v/>
      </c>
      <c r="FT41" s="250" t="n">
        <v>92.63</v>
      </c>
      <c r="FU41" s="68">
        <f>IF(FT41&gt;0,((FT41-FT40)/FT40),0)</f>
        <v/>
      </c>
      <c r="FV41" s="68">
        <f>IF(FT41&gt;0,FU41-$V41,0)</f>
        <v/>
      </c>
      <c r="FW41" s="68">
        <f>IF(FT41&gt;0,(FT41-FW$10)/FW$10,0)</f>
        <v/>
      </c>
      <c r="FX41" s="68" t="n"/>
      <c r="FY41" s="15">
        <f>IF(FT41&gt;0,(FT41-FT$10)/FT$10,0)</f>
        <v/>
      </c>
      <c r="GA41" s="250" t="n">
        <v>18.72</v>
      </c>
      <c r="GB41" s="68">
        <f>IF(GA41&gt;0,((GA41-GA40)/GA40),0)</f>
        <v/>
      </c>
      <c r="GC41" s="68">
        <f>IF(GA41&gt;0,GB41-$V41,0)</f>
        <v/>
      </c>
      <c r="GD41" s="68" t="n"/>
      <c r="GE41" s="68" t="n"/>
      <c r="GF41" s="15">
        <f>IF(GA41&gt;0,(GA41-GA$10)/GA$10,0)</f>
        <v/>
      </c>
      <c r="GG41" s="18" t="n"/>
      <c r="GH41" s="250" t="n">
        <v>19.56</v>
      </c>
      <c r="GI41" s="68">
        <f>IF(GH41&gt;0,((GH41-GH40)/GH40),0)</f>
        <v/>
      </c>
      <c r="GJ41" s="68">
        <f>IF(GH41&gt;0,GI41-$V41,0)</f>
        <v/>
      </c>
      <c r="GK41" s="68">
        <f>IF(GH41&gt;0,(GH41-GK$10)/GK$10,0)</f>
        <v/>
      </c>
      <c r="GL41" s="68" t="n"/>
      <c r="GM41" s="15">
        <f>IF(GH41&gt;0,(GH41-GH$10)/GH$10,0)</f>
        <v/>
      </c>
      <c r="GO41" s="250" t="n">
        <v>28.13</v>
      </c>
      <c r="GP41" s="68">
        <f>IF(GO41&gt;0,((GO41-GO40)/GO40),0)</f>
        <v/>
      </c>
      <c r="GQ41" s="68">
        <f>IF(GO41&gt;0,GP41-$V41,0)</f>
        <v/>
      </c>
      <c r="GR41" s="68" t="n"/>
      <c r="GS41" s="68" t="n"/>
      <c r="GT41" s="15">
        <f>IF(GO41&gt;0,(GO41-GO$10)/GO$10,0)</f>
        <v/>
      </c>
      <c r="GV41" s="250" t="n">
        <v>14.39</v>
      </c>
      <c r="GW41" s="68">
        <f>IF(GV41&gt;0,((GV41-GV40)/GV40),0)</f>
        <v/>
      </c>
      <c r="GX41" s="68">
        <f>IF(GV41&gt;0,GW41-$V41,0)</f>
        <v/>
      </c>
      <c r="GY41" s="68">
        <f>IF(GV41&gt;0,(GV41-GY$10)/GY$10,0)</f>
        <v/>
      </c>
      <c r="GZ41" s="68" t="n"/>
      <c r="HA41" s="15">
        <f>IF(GV41&gt;0,(GV41-GV$10)/GV$10,0)</f>
        <v/>
      </c>
      <c r="HD41" s="250" t="n">
        <v>354.11</v>
      </c>
      <c r="HE41" s="68">
        <f>IF(HD41&gt;0,((HD41-HD40)/HD40),0)</f>
        <v/>
      </c>
      <c r="HF41" s="68">
        <f>IF(HD41&gt;0,HE41-$V41,0)</f>
        <v/>
      </c>
      <c r="HG41" s="68">
        <f>IF(HD41&gt;0,(HD41-HG$10)/HG$10,0)</f>
        <v/>
      </c>
      <c r="HH41" s="68" t="n"/>
      <c r="HI41" s="15">
        <f>IF(HD41&gt;0,(HD41-HD$10)/HD$10,0)</f>
        <v/>
      </c>
      <c r="HK41" s="250" t="n">
        <v>27.05</v>
      </c>
      <c r="HL41" s="68">
        <f>IF(HK41&gt;0,((HK41-HK40)/HK40),0)</f>
        <v/>
      </c>
      <c r="HM41" s="68">
        <f>IF(HK41&gt;0,HL41-$V41,0)</f>
        <v/>
      </c>
      <c r="HN41" s="68">
        <f>IF(HK41&gt;0,(HK41-HN$10)/HN$10,0)</f>
        <v/>
      </c>
      <c r="HO41" s="68" t="n"/>
      <c r="HP41" s="15">
        <f>IF(HK41&gt;0,(HK41-HK$10)/HK$10,0)</f>
        <v/>
      </c>
      <c r="HR41" s="250" t="n">
        <v>110.17</v>
      </c>
      <c r="HS41" s="68">
        <f>IF(HR41&gt;0,((HR41-HR40)/HR40),0)</f>
        <v/>
      </c>
      <c r="HT41" s="68">
        <f>IF(HR41&gt;0,HS41-$V41,0)</f>
        <v/>
      </c>
      <c r="HU41" s="68">
        <f>IF(HR41&gt;0,(HR41-HU$10)/HU$10,0)</f>
        <v/>
      </c>
      <c r="HV41" s="68" t="n"/>
      <c r="HW41" s="15">
        <f>IF(HR41&gt;0,(HR41-HR$10)/HR$10,0)</f>
        <v/>
      </c>
      <c r="HY41" s="250" t="n">
        <v>139.4</v>
      </c>
      <c r="HZ41" s="68">
        <f>IF(HY41&gt;0,((HY41-HY40)/HY40),0)</f>
        <v/>
      </c>
      <c r="IA41" s="68">
        <f>IF(HY41&gt;0,HZ41-$V41,0)</f>
        <v/>
      </c>
      <c r="IB41" s="68">
        <f>IF(HY41&gt;0,(HY41-IB$10)/IB$10,0)</f>
        <v/>
      </c>
      <c r="IC41" s="68" t="n"/>
      <c r="ID41" s="15">
        <f>IF(HY41&gt;0,(HY41-HY$10)/HY$10,0)</f>
        <v/>
      </c>
      <c r="IF41" s="250" t="n">
        <v>228.53</v>
      </c>
      <c r="IG41" s="68">
        <f>IF(IF41&gt;0,((IF41-IF40)/IF40),0)</f>
        <v/>
      </c>
      <c r="IH41" s="68">
        <f>IF(IF41&gt;0,IG41-$V41,0)</f>
        <v/>
      </c>
      <c r="II41" s="68">
        <f>IF(IF41&gt;0,(IF41-II$10)/II$10,0)</f>
        <v/>
      </c>
      <c r="IJ41" s="68" t="n"/>
      <c r="IK41" s="15">
        <f>IF(IF41&gt;0,(IF41-IF$10)/IF$10,0)</f>
        <v/>
      </c>
      <c r="IM41" s="250" t="n">
        <v>168.4</v>
      </c>
      <c r="IN41" s="68">
        <f>IF(IM41&gt;0,((IM41-IM40)/IM40),0)</f>
        <v/>
      </c>
      <c r="IO41" s="68">
        <f>IF(IM41&gt;0,IN41-$V41,0)</f>
        <v/>
      </c>
      <c r="IP41" s="68">
        <f>IF(IM41&gt;0,(IM41-IP$10)/IP$10,0)</f>
        <v/>
      </c>
      <c r="IQ41" s="68" t="n"/>
      <c r="IR41" s="15">
        <f>IF(IM41&gt;0,(IM41-IM$10)/IM$10,0)</f>
        <v/>
      </c>
      <c r="IT41" s="250" t="n">
        <v>47.92</v>
      </c>
      <c r="IU41" s="68">
        <f>IF(IT41&gt;0,((IT41-IT40)/IT40),0)</f>
        <v/>
      </c>
      <c r="IV41" s="68">
        <f>IF(IT41&gt;0,IU41-$V41,0)</f>
        <v/>
      </c>
      <c r="IW41" s="68">
        <f>IF(IT41&gt;0,(IT41-IW$10)/IW$10,0)</f>
        <v/>
      </c>
      <c r="IX41" s="68" t="n"/>
      <c r="IY41" s="15">
        <f>IF(IT41&gt;0,(IT41-IT$10)/IT$10,0)</f>
        <v/>
      </c>
      <c r="JA41" s="250" t="n">
        <v>716.37</v>
      </c>
      <c r="JB41" s="68">
        <f>IF(JA41&gt;0,((JA41-JA40)/JA40),0)</f>
        <v/>
      </c>
      <c r="JC41" s="68">
        <f>IF(JA41&gt;0,JB41-$V41,0)</f>
        <v/>
      </c>
      <c r="JD41" s="68">
        <f>IF(JA41&gt;0,(JA41-JD$10)/JD$10,0)</f>
        <v/>
      </c>
      <c r="JE41" s="68" t="n"/>
      <c r="JF41" s="15">
        <f>IF(JA41&gt;0,(JA41-JA$10)/JA$10,0)</f>
        <v/>
      </c>
      <c r="JH41" s="250" t="n">
        <v>409.64</v>
      </c>
      <c r="JI41" s="68">
        <f>IF(JH41&gt;0,((JH41-JH40)/JH40),0)</f>
        <v/>
      </c>
      <c r="JJ41" s="68">
        <f>IF(JH41&gt;0,JI41-$V41,0)</f>
        <v/>
      </c>
      <c r="JK41" s="68">
        <f>IF(JH41&gt;0,(JH41-JK$10)/JK$10,0)</f>
        <v/>
      </c>
      <c r="JL41" s="68" t="n"/>
      <c r="JM41" s="15">
        <f>IF(JH41&gt;0,(JH41-JH$10)/JH$10,0)</f>
        <v/>
      </c>
      <c r="JO41" s="250" t="n">
        <v>13.31</v>
      </c>
      <c r="JP41" s="68">
        <f>IF(JO41&gt;0,((JO41-JO40)/JO40),0)</f>
        <v/>
      </c>
      <c r="JQ41" s="68">
        <f>IF(JO41&gt;0,JP41-$V41,0)</f>
        <v/>
      </c>
      <c r="JR41" s="68">
        <f>IF(JO41&gt;0,(JO41-JR$10)/JR$10,0)</f>
        <v/>
      </c>
      <c r="JS41" s="68" t="n"/>
      <c r="JT41" s="15">
        <f>IF(JO41&gt;0,(JO41-JO$10)/JO$10,0)</f>
        <v/>
      </c>
      <c r="JV41" s="250" t="n">
        <v>1.63</v>
      </c>
      <c r="JW41" s="68">
        <f>IF(JV41&gt;0,((JV41-JV40)/JV40),0)</f>
        <v/>
      </c>
      <c r="JX41" s="68">
        <f>IF(JV41&gt;0,JW41-$V41,0)</f>
        <v/>
      </c>
      <c r="JY41" s="68">
        <f>IF(JV41&gt;0,(JV41-JY$10)/JY$10,0)</f>
        <v/>
      </c>
      <c r="JZ41" s="68" t="n"/>
      <c r="KA41" s="15">
        <f>IF(JV41&gt;0,(JV41-JV$10)/JV$10,0)</f>
        <v/>
      </c>
      <c r="KC41" s="250" t="n">
        <v>22.88</v>
      </c>
      <c r="KD41" s="68">
        <f>IF(KC41&gt;0,((KC41-KC40)/KC40),0)</f>
        <v/>
      </c>
      <c r="KE41" s="68">
        <f>IF(KC41&gt;0,KD41-$V41,0)</f>
        <v/>
      </c>
      <c r="KF41" s="68">
        <f>IF(KC41&gt;0,(KC41-KF$10)/KF$10,0)</f>
        <v/>
      </c>
      <c r="KG41" s="68" t="n"/>
      <c r="KH41" s="15">
        <f>IF(KC41&gt;0,(KC41-KC$10)/KC$10,0)</f>
        <v/>
      </c>
      <c r="KI41" s="18" t="n"/>
      <c r="KJ41" s="250" t="n">
        <v>75.23999999999999</v>
      </c>
      <c r="KK41" s="68">
        <f>IF(KJ41&gt;0,((KJ41-KJ40)/KJ40),0)</f>
        <v/>
      </c>
      <c r="KL41" s="68">
        <f>IF(KJ41&gt;0,KK41-$V41,0)</f>
        <v/>
      </c>
      <c r="KM41" s="68">
        <f>IF(KJ41&gt;0,(KJ41-KM$10)/KM$10,0)</f>
        <v/>
      </c>
      <c r="KN41" s="68" t="n"/>
      <c r="KO41" s="15">
        <f>IF(KJ41&gt;0,(KJ41-KJ$10)/KJ$10,0)</f>
        <v/>
      </c>
      <c r="KQ41" s="250" t="n">
        <v>1.417</v>
      </c>
      <c r="KR41" s="68">
        <f>IF(KQ41&gt;0,((KQ41-KQ40)/KQ40),0)</f>
        <v/>
      </c>
      <c r="KS41" s="68">
        <f>IF(KQ41&gt;0,KR41-$V41,0)</f>
        <v/>
      </c>
      <c r="KT41" s="68">
        <f>IF(KQ41&gt;0,(KQ41-KT$10)/KT$10,0)</f>
        <v/>
      </c>
      <c r="KU41" s="68" t="n"/>
      <c r="KV41" s="15">
        <f>IF(KQ41&gt;0,(KQ41-KQ$10)/KQ$10,0)</f>
        <v/>
      </c>
      <c r="KW41" s="18" t="n"/>
      <c r="KX41" s="250" t="n">
        <v>27.81</v>
      </c>
      <c r="KY41" s="68">
        <f>IF(KX41&gt;0,((KX41-KX40)/KX40),0)</f>
        <v/>
      </c>
      <c r="KZ41" s="68">
        <f>IF(KX41&gt;0,KY41-$V41,0)</f>
        <v/>
      </c>
      <c r="LA41" s="68">
        <f>IF(KX41&gt;0,(KX41-LA$10)/LA$10,0)</f>
        <v/>
      </c>
      <c r="LB41" s="68" t="n"/>
      <c r="LC41" s="15">
        <f>IF(KX41&gt;0,(KX41-KX$10)/KX$10,0)</f>
        <v/>
      </c>
      <c r="LD41" s="18" t="n"/>
      <c r="LE41" s="250" t="n">
        <v>53.78</v>
      </c>
      <c r="LF41" s="68">
        <f>IF(LE41&gt;0,((LE41-LE40)/LE40),0)</f>
        <v/>
      </c>
      <c r="LG41" s="68">
        <f>IF(LE41&gt;0,LF41-$V41,0)</f>
        <v/>
      </c>
      <c r="LH41" s="68">
        <f>IF(LE41&gt;0,(LE41-LH$10)/LH$10,0)</f>
        <v/>
      </c>
      <c r="LI41" s="68" t="n"/>
      <c r="LJ41" s="15">
        <f>IF(LE41&gt;0,(LE41-LE$10)/LE$10,0)</f>
        <v/>
      </c>
      <c r="LL41" s="250" t="n">
        <v>97.31999999999999</v>
      </c>
      <c r="LM41" s="68">
        <f>IF(LL41&gt;0,((LL41-LL40)/LL40),0)</f>
        <v/>
      </c>
      <c r="LN41" s="68">
        <f>IF(LL41&gt;0,LM41-$V41,0)</f>
        <v/>
      </c>
      <c r="LO41" s="68">
        <f>IF(LL41&gt;0,(LL41-LO$10)/LO$10,0)</f>
        <v/>
      </c>
      <c r="LP41" s="68" t="n"/>
      <c r="LQ41" s="15">
        <f>IF(LL41&gt;0,(LL41-LL$10)/LL$10,0)</f>
        <v/>
      </c>
      <c r="LS41" s="250" t="n">
        <v>11.26</v>
      </c>
      <c r="LT41" s="68">
        <f>IF(LS41&gt;0,((LS41-LS40)/LS40),0)</f>
        <v/>
      </c>
      <c r="LU41" s="68">
        <f>IF(LS41&gt;0,LT41-$V41,0)</f>
        <v/>
      </c>
      <c r="LV41" s="68">
        <f>IF(LS41&gt;0,(LS41-LV$10)/LV$10,0)</f>
        <v/>
      </c>
      <c r="LW41" s="68" t="n"/>
      <c r="LX41" s="15">
        <f>IF(LS41&gt;0,(LS41-LS$10)/LS$10,0)</f>
        <v/>
      </c>
      <c r="LZ41" s="250" t="n">
        <v>14.34</v>
      </c>
      <c r="MA41" s="68">
        <f>IF(LZ41&gt;0,((LZ41-LZ40)/LZ40),0)</f>
        <v/>
      </c>
      <c r="MB41" s="68">
        <f>IF(LZ41&gt;0,MA41-$V41,0)</f>
        <v/>
      </c>
      <c r="MC41" s="68">
        <f>IF(LZ41&gt;0,(LZ41-MC$10)/MC$10,0)</f>
        <v/>
      </c>
      <c r="MD41" s="68" t="n"/>
      <c r="ME41" s="15">
        <f>IF(LZ41&gt;0,(LZ41-LZ$10)/LZ$10,0)</f>
        <v/>
      </c>
      <c r="MG41" s="250" t="n">
        <v>50.19</v>
      </c>
      <c r="MH41" s="68">
        <f>IF(MG41&gt;0,((MG41-MG40)/MG40),0)</f>
        <v/>
      </c>
      <c r="MI41" s="68">
        <f>IF(MG41&gt;0,MH41-$V41,0)</f>
        <v/>
      </c>
      <c r="MJ41" s="68">
        <f>IF(MG41&gt;0,(MG41-MJ$10)/MJ$10,0)</f>
        <v/>
      </c>
      <c r="MK41" s="68" t="n"/>
      <c r="ML41" s="15">
        <f>IF(MG41&gt;0,(MG41-MG$10)/MG$10,0)</f>
        <v/>
      </c>
      <c r="MN41" s="250" t="n">
        <v>106.74</v>
      </c>
      <c r="MO41" s="68">
        <f>IF(MN41&gt;0,((MN41-MN40)/MN40),0)</f>
        <v/>
      </c>
      <c r="MP41" s="68">
        <f>IF(MN41&gt;0,MO41-$V41,0)</f>
        <v/>
      </c>
      <c r="MQ41" s="68">
        <f>IF(MN41&gt;0,(MN41-MQ$10)/MQ$10,0)</f>
        <v/>
      </c>
      <c r="MR41" s="68" t="n"/>
      <c r="MS41" s="15">
        <f>IF(MN41&gt;0,(MN41-MN$10)/MN$10,0)</f>
        <v/>
      </c>
      <c r="MU41" s="250" t="n">
        <v>9.720000000000001</v>
      </c>
      <c r="MV41" s="68">
        <f>IF(MU41&gt;0,((MU41-MU40)/MU40),0)</f>
        <v/>
      </c>
      <c r="MW41" s="68">
        <f>IF(MU41&gt;0,MV41-$V41,0)</f>
        <v/>
      </c>
      <c r="MX41" s="68">
        <f>IF(MU41&gt;0,(MU41-MX$10)/MX$10,0)</f>
        <v/>
      </c>
      <c r="MY41" s="68" t="n"/>
      <c r="MZ41" s="15">
        <f>IF(MU41&gt;0,(MU41-MU$10)/MU$10,0)</f>
        <v/>
      </c>
      <c r="NB41" s="250" t="n">
        <v>210.08</v>
      </c>
      <c r="NC41" s="68">
        <f>IF(NB41&gt;0,((NB41-NB40)/NB40),0)</f>
        <v/>
      </c>
      <c r="ND41" s="68">
        <f>IF(NB41&gt;0,NC41-$V41,0)</f>
        <v/>
      </c>
      <c r="NE41" s="68">
        <f>IF(NB41&gt;0,(NB41-NE$10)/NE$10,0)</f>
        <v/>
      </c>
      <c r="NF41" s="68" t="n"/>
      <c r="NG41" s="15">
        <f>IF(NB41&gt;0,(NB41-NB$10)/NB$10,0)</f>
        <v/>
      </c>
      <c r="NI41" s="250" t="n">
        <v>5.55</v>
      </c>
      <c r="NJ41" s="68">
        <f>IF(NI41&gt;0,((NI41-NI40)/NI40),0)</f>
        <v/>
      </c>
      <c r="NK41" s="68">
        <f>IF(NI41&gt;0,NJ41-$V41,0)</f>
        <v/>
      </c>
      <c r="NL41" s="68">
        <f>IF(NI41&gt;0,(NI41-NL$10)/NL$10,0)</f>
        <v/>
      </c>
      <c r="NM41" s="68" t="n"/>
      <c r="NN41" s="15">
        <f>IF(NI41&gt;0,(NI41-NI$10)/NI$10,0)</f>
        <v/>
      </c>
      <c r="NP41" s="250" t="n">
        <v>373.25</v>
      </c>
      <c r="NQ41" s="68">
        <f>IF(NP41&gt;0,((NP41-NP40)/NP40),0)</f>
        <v/>
      </c>
      <c r="NR41" s="68">
        <f>IF(NP41&gt;0,NQ41-$V41,0)</f>
        <v/>
      </c>
      <c r="NS41" s="68">
        <f>IF(NP41&gt;0,(NP41-NS$10)/NS$10,0)</f>
        <v/>
      </c>
      <c r="NT41" s="68" t="n"/>
      <c r="NU41" s="15">
        <f>IF(NP41&gt;0,(NP41-NP$10)/NP$10,0)</f>
        <v/>
      </c>
      <c r="NW41" s="250" t="n">
        <v>183.77</v>
      </c>
      <c r="NX41" s="68">
        <f>IF(NW41&gt;0,((NW41-NW40)/NW40),0)</f>
        <v/>
      </c>
      <c r="NY41" s="68">
        <f>IF(NW41&gt;0,NX41-$V41,0)</f>
        <v/>
      </c>
      <c r="NZ41" s="68">
        <f>IF(NW41&gt;0,(NW41-NZ$10)/NZ$10,0)</f>
        <v/>
      </c>
      <c r="OA41" s="68" t="n"/>
      <c r="OB41" s="15">
        <f>IF(NW41&gt;0,(NW41-NW$10)/NW$10,0)</f>
        <v/>
      </c>
      <c r="OD41" s="250" t="n">
        <v>1.49</v>
      </c>
      <c r="OE41" s="68">
        <f>IF(OD41&gt;0,((OD41-OD40)/OD40),0)</f>
        <v/>
      </c>
      <c r="OF41" s="68">
        <f>IF(OD41&gt;0,OE41-$V41,0)</f>
        <v/>
      </c>
      <c r="OG41" s="68">
        <f>IF(OD41&gt;0,(OD41-OG$10)/OG$10,0)</f>
        <v/>
      </c>
      <c r="OH41" s="68" t="n"/>
      <c r="OI41" s="15">
        <f>IF(OD41&gt;0,(OD41-OD$10)/OD$10,0)</f>
        <v/>
      </c>
      <c r="OK41" s="250" t="n">
        <v>111.66</v>
      </c>
      <c r="OL41" s="68">
        <f>IF(OK41&gt;0,((OK41-OK40)/OK40),0)</f>
        <v/>
      </c>
      <c r="OM41" s="68">
        <f>IF(OK41&gt;0,OL41-$V41,0)</f>
        <v/>
      </c>
      <c r="ON41" s="68">
        <f>IF(OK41&gt;0,(OK41-ON$10)/ON$10,0)</f>
        <v/>
      </c>
      <c r="OO41" s="68" t="n"/>
      <c r="OP41" s="15">
        <f>IF(OK41&gt;0,(OK41-OK$10)/OK$10,0)</f>
        <v/>
      </c>
      <c r="OR41" s="250" t="n">
        <v>2.07</v>
      </c>
      <c r="OS41" s="68">
        <f>IF(OR41&gt;0,((OR41-OR40)/OR40),0)</f>
        <v/>
      </c>
      <c r="OT41" s="68">
        <f>IF(OR41&gt;0,OS41-$V41,0)</f>
        <v/>
      </c>
      <c r="OU41" s="68">
        <f>IF(OR41&gt;0,(OR41-OU$10)/OU$10,0)</f>
        <v/>
      </c>
      <c r="OV41" s="68" t="n"/>
      <c r="OW41" s="15">
        <f>IF(OR41&gt;0,(OR41-OR$10)/OR$10,0)</f>
        <v/>
      </c>
      <c r="OY41" s="250" t="n">
        <v>122.51</v>
      </c>
      <c r="OZ41" s="68">
        <f>IF(OY41&gt;0,((OY41-OY40)/OY40),0)</f>
        <v/>
      </c>
      <c r="PA41" s="68">
        <f>IF(OY41&gt;0,OZ41-$V41,0)</f>
        <v/>
      </c>
      <c r="PB41" s="68">
        <f>IF(OY41&gt;0,(OY41-PB$10)/PB$10,0)</f>
        <v/>
      </c>
      <c r="PC41" s="68" t="n"/>
      <c r="PD41" s="15">
        <f>IF(OY41&gt;0,(OY41-OY$10)/OY$10,0)</f>
        <v/>
      </c>
      <c r="PE41" s="18" t="n"/>
      <c r="PF41" s="250" t="n">
        <v>194.63</v>
      </c>
      <c r="PG41" s="68">
        <f>IF(PF41&gt;0,((PF41-PF40)/PF40),0)</f>
        <v/>
      </c>
      <c r="PH41" s="68">
        <f>IF(PF41&gt;0,PG41-$V41,0)</f>
        <v/>
      </c>
      <c r="PI41" s="68">
        <f>IF(PF41&gt;0,(PF41-PI$10)/PI$10,0)</f>
        <v/>
      </c>
      <c r="PJ41" s="68" t="n"/>
      <c r="PK41" s="15">
        <f>IF(PF41&gt;0,(PF41-PF$10)/PF$10,0)</f>
        <v/>
      </c>
      <c r="PM41" s="250" t="n"/>
      <c r="PN41" s="68">
        <f>IF(PM41&gt;0,((PM41-PM40)/PM40),0)</f>
        <v/>
      </c>
      <c r="PO41" s="68">
        <f>PN41-$V41</f>
        <v/>
      </c>
      <c r="PP41" s="68">
        <f>IF(PM41&gt;0,(PM41-PP$10)/PP$10,0)</f>
        <v/>
      </c>
      <c r="PQ41" s="68" t="n"/>
      <c r="PR41" s="15">
        <f>IF(PM41&gt;0,(PM41-PM$10)/PM$10,0)</f>
        <v/>
      </c>
      <c r="PT41" s="250" t="n">
        <v>4.94</v>
      </c>
      <c r="PU41" s="68">
        <f>IF(PT41&gt;0,((PT41-PT40)/PT40),0)</f>
        <v/>
      </c>
      <c r="PV41" s="68">
        <f>IF(PT41&gt;0,PU41-$V41,0)</f>
        <v/>
      </c>
      <c r="PW41" s="68">
        <f>IF(PT41&gt;0,(PT41-PW$10)/PW$10,0)</f>
        <v/>
      </c>
      <c r="PX41" s="68" t="n"/>
      <c r="PY41" s="15">
        <f>IF(PT41&gt;0,(PT41-PT$10)/PT$10,0)</f>
        <v/>
      </c>
      <c r="QA41" s="250" t="n">
        <v>215.59</v>
      </c>
      <c r="QB41" s="68">
        <f>IF(QA41&gt;0,((QA41-QA40)/QA40),0)</f>
        <v/>
      </c>
      <c r="QC41" s="68">
        <f>IF(QA41&gt;0,QB41-$V41,0)</f>
        <v/>
      </c>
      <c r="QD41" s="68">
        <f>IF(QA41&gt;0,(QA41-QD$10)/QD$10,0)</f>
        <v/>
      </c>
      <c r="QE41" s="68" t="n"/>
      <c r="QF41" s="15">
        <f>IF(QA41&gt;0,(QA41-QA$10)/QA$10,0)</f>
        <v/>
      </c>
      <c r="QH41" s="250" t="n">
        <v>1.577</v>
      </c>
      <c r="QI41" s="68">
        <f>IF(QH41&gt;0,((QH41-QH40)/QH40),0)</f>
        <v/>
      </c>
      <c r="QJ41" s="68">
        <f>IF(QH41&gt;0,QI41-$V41,0)</f>
        <v/>
      </c>
      <c r="QK41" s="68">
        <f>IF(QH41&gt;0,(QH41-QK$10)/QK$10,0)</f>
        <v/>
      </c>
      <c r="QL41" s="68" t="n"/>
      <c r="QM41" s="15">
        <f>IF(QH41&gt;0,(QH41-QH$10)/QH$10,0)</f>
        <v/>
      </c>
      <c r="QO41" s="250" t="n">
        <v>11.07</v>
      </c>
      <c r="QP41" s="68">
        <f>IF(QO41&gt;0,((QO41-QO40)/QO40),0)</f>
        <v/>
      </c>
      <c r="QQ41" s="68">
        <f>IF(QO41&gt;0,QP41-$V41,0)</f>
        <v/>
      </c>
      <c r="QR41" s="68">
        <f>IF(QO41&gt;0,(QO41-QR$10)/QR$10,0)</f>
        <v/>
      </c>
      <c r="QS41" s="68" t="n"/>
      <c r="QT41" s="15">
        <f>IF(QO41&gt;0,(QO41-QO$10)/QO$10,0)</f>
        <v/>
      </c>
      <c r="QV41" s="250" t="n">
        <v>1.923</v>
      </c>
      <c r="QW41" s="68">
        <f>IF(QV41&gt;0,((QV41-QV40)/QV40),0)</f>
        <v/>
      </c>
      <c r="QX41" s="68">
        <f>IF(QV41&gt;0,QW41-$V41,0)</f>
        <v/>
      </c>
      <c r="QY41" s="68">
        <f>IF(QV41&gt;0,(QV41-QY$10)/QY$10,0)</f>
        <v/>
      </c>
      <c r="QZ41" s="68" t="n"/>
      <c r="RA41" s="15">
        <f>IF(QV41&gt;0,(QV41-QV$10)/QV$10,0)</f>
        <v/>
      </c>
      <c r="RC41" s="250" t="n">
        <v>26.04</v>
      </c>
      <c r="RD41" s="68">
        <f>IF(RC41&gt;0,((RC41-RC40)/RC40),0)</f>
        <v/>
      </c>
      <c r="RE41" s="68">
        <f>IF(RC41&gt;0,RD41-$V41,0)</f>
        <v/>
      </c>
      <c r="RF41" s="68">
        <f>IF(RC41&gt;0,(RC41-RF$10)/RF$10,0)</f>
        <v/>
      </c>
      <c r="RG41" s="68" t="n"/>
      <c r="RH41" s="15">
        <f>IF(RC41&gt;0,(RC41-RC$10)/RC$10,0)</f>
        <v/>
      </c>
      <c r="RJ41" s="250" t="n">
        <v>201.95</v>
      </c>
      <c r="RK41" s="68">
        <f>IF(RJ41&gt;0,((RJ41-RJ40)/RJ40),0)</f>
        <v/>
      </c>
      <c r="RL41" s="68">
        <f>RK41-$V41</f>
        <v/>
      </c>
      <c r="RM41" s="68">
        <f>IF(RJ41&gt;0,(RJ41-RM$10)/RM$10,0)</f>
        <v/>
      </c>
      <c r="RN41" s="68" t="n"/>
      <c r="RO41" s="15">
        <f>IF(RJ41&gt;0,(RJ41-RJ$10)/RJ$10,0)</f>
        <v/>
      </c>
      <c r="RQ41" s="250" t="n">
        <v>15.78</v>
      </c>
      <c r="RR41" s="68">
        <f>IF(RQ41&gt;0,((RQ41-RQ40)/RQ40),0)</f>
        <v/>
      </c>
      <c r="RS41" s="68">
        <f>RR41-$V41</f>
        <v/>
      </c>
      <c r="RT41" s="68">
        <f>IF(RQ41&gt;0,(RQ41-RT$10)/RT$10,0)</f>
        <v/>
      </c>
      <c r="RU41" s="68" t="n"/>
      <c r="RV41" s="15">
        <f>IF(RQ41&gt;0,(RQ41-RQ$10)/RQ$10,0)</f>
        <v/>
      </c>
      <c r="RX41" s="250" t="n">
        <v>124.62</v>
      </c>
      <c r="RY41" s="68">
        <f>IF(RX41&gt;0,((RX41-RX40)/RX40),0)</f>
        <v/>
      </c>
      <c r="RZ41" s="68">
        <f>RY41-$V41</f>
        <v/>
      </c>
      <c r="SA41" s="68">
        <f>IF(RX41&gt;0,(RX41-SA$10)/SA$10,0)</f>
        <v/>
      </c>
      <c r="SB41" s="68" t="n"/>
      <c r="SC41" s="15">
        <f>IF(RX41&gt;0,(RX41-RX$10)/RX$10,0)</f>
        <v/>
      </c>
      <c r="SE41" s="250" t="n">
        <v>10.52</v>
      </c>
      <c r="SF41" s="68">
        <f>IF(SE41&gt;0,((SE41-SE40)/SE40),0)</f>
        <v/>
      </c>
      <c r="SG41" s="68">
        <f>SF41-$V41</f>
        <v/>
      </c>
      <c r="SH41" s="68">
        <f>IF(SE41&gt;0,(SE41-SH$10)/SH$10,0)</f>
        <v/>
      </c>
      <c r="SI41" s="68" t="n"/>
      <c r="SJ41" s="15">
        <f>IF(SE41&gt;0,(SE41-SE$10)/SE$10,0)</f>
        <v/>
      </c>
      <c r="SL41" s="250" t="n">
        <v>0.604</v>
      </c>
      <c r="SM41" s="68">
        <f>IF(SL41&gt;0,((SL41-SL40)/SL40),0)</f>
        <v/>
      </c>
      <c r="SN41" s="68">
        <f>SM41-$V41</f>
        <v/>
      </c>
      <c r="SO41" s="68">
        <f>IF(SL41&gt;0,(SL41-SO$10)/SO$10,0)</f>
        <v/>
      </c>
      <c r="SP41" s="68" t="n"/>
      <c r="SQ41" s="15">
        <f>IF(SL41&gt;0,(SL41-SL$10)/SL$10,0)</f>
        <v/>
      </c>
      <c r="SS41" s="250" t="n">
        <v>6.04</v>
      </c>
      <c r="ST41" s="68">
        <f>IF(SS41&gt;0,((SS41-SS40)/SS40),0)</f>
        <v/>
      </c>
      <c r="SU41" s="68">
        <f>ST41-$V41</f>
        <v/>
      </c>
      <c r="SV41" s="68">
        <f>IF(SS41&gt;0,(SS41-SV$10)/SV$10,0)</f>
        <v/>
      </c>
      <c r="SW41" s="68" t="n"/>
      <c r="SX41" s="15">
        <f>IF(SS41&gt;0,(SS41-SS$10)/SS$10,0)</f>
        <v/>
      </c>
      <c r="SZ41" s="250" t="n">
        <v>23.45</v>
      </c>
      <c r="TA41" s="68">
        <f>IF(SZ41&gt;0,((SZ41-SZ40)/SZ40),0)</f>
        <v/>
      </c>
      <c r="TB41" s="68">
        <f>TA41-$V41</f>
        <v/>
      </c>
      <c r="TC41" s="68">
        <f>IF(SZ41&gt;0,(SZ41-TC$10)/TC$10,0)</f>
        <v/>
      </c>
      <c r="TD41" s="68" t="n"/>
      <c r="TE41" s="15">
        <f>IF(SZ41&gt;0,(SZ41-SZ$10)/SZ$10,0)</f>
        <v/>
      </c>
      <c r="TG41" s="250" t="n">
        <v>0.2</v>
      </c>
      <c r="TH41" s="68">
        <f>IF(TG41&gt;0,((TG41-TG40)/TG40),0)</f>
        <v/>
      </c>
      <c r="TI41" s="68">
        <f>TH41-$V41</f>
        <v/>
      </c>
      <c r="TJ41" s="68">
        <f>IF(TG41&gt;0,(TG41-TJ$10)/TJ$10,0)</f>
        <v/>
      </c>
      <c r="TK41" s="68" t="n"/>
      <c r="TL41" s="15">
        <f>IF(TG41&gt;0,(TG41-TG$10)/TG$10,0)</f>
        <v/>
      </c>
      <c r="TN41" s="250" t="n">
        <v>38.18</v>
      </c>
      <c r="TO41" s="68">
        <f>IF(TN41&gt;0,((TN41-TN40)/TN40),0)</f>
        <v/>
      </c>
      <c r="TP41" s="68">
        <f>TO41-$V41</f>
        <v/>
      </c>
      <c r="TQ41" s="68">
        <f>IF(TN41&gt;0,(TN41-TQ$10)/TQ$10,0)</f>
        <v/>
      </c>
      <c r="TR41" s="68" t="n"/>
      <c r="TS41" s="15">
        <f>IF(TN41&gt;0,(TN41-TN$10)/TN$10,0)</f>
        <v/>
      </c>
      <c r="TU41" s="250" t="n">
        <v>2.24</v>
      </c>
      <c r="TV41" s="68">
        <f>IF(TU41&gt;0,((TU41-TU40)/TU40),0)</f>
        <v/>
      </c>
      <c r="TW41" s="68">
        <f>TV41-$V41</f>
        <v/>
      </c>
      <c r="TX41" s="68">
        <f>IF(TU41&gt;0,(TU41-TX$10)/TX$10,0)</f>
        <v/>
      </c>
      <c r="TY41" s="68" t="n"/>
      <c r="TZ41" s="15">
        <f>IF(TU41&gt;0,(TU41-TU$10)/TU$10,0)</f>
        <v/>
      </c>
      <c r="UB41" s="250" t="n"/>
      <c r="UC41" s="68">
        <f>IF(UB41&gt;0,((UB41-UB40)/UB40),0)</f>
        <v/>
      </c>
      <c r="UD41" s="68">
        <f>UC41-$V41</f>
        <v/>
      </c>
      <c r="UE41" s="68">
        <f>IF(UB41&gt;0,(UB41-UE$10)/UE$10,0)</f>
        <v/>
      </c>
      <c r="UF41" s="68" t="n"/>
      <c r="UG41" s="15">
        <f>IF(UB41&gt;0,(UB41-UB$10)/UB$10,0)</f>
        <v/>
      </c>
      <c r="UI41" s="250" t="n"/>
      <c r="UJ41" s="68">
        <f>IF(UI41&gt;0,((UI41-UI40)/UI40),0)</f>
        <v/>
      </c>
      <c r="UK41" s="68">
        <f>UJ41-$V41</f>
        <v/>
      </c>
      <c r="UL41" s="68">
        <f>IF(UI41&gt;0,(UI41-UL$10)/UL$10,0)</f>
        <v/>
      </c>
      <c r="UM41" s="68" t="n"/>
      <c r="UN41" s="15">
        <f>IF(UI41&gt;0,(UI41-UI$10)/UI$10,0)</f>
        <v/>
      </c>
      <c r="UP41" s="250" t="n"/>
      <c r="UQ41" s="68">
        <f>IF(UP41&gt;0,((UP41-UP40)/UP40),0)</f>
        <v/>
      </c>
      <c r="UR41" s="68">
        <f>UQ41-$V41</f>
        <v/>
      </c>
      <c r="US41" s="68">
        <f>IF(UP41&gt;0,(UP41-US$10)/US$10,0)</f>
        <v/>
      </c>
      <c r="UT41" s="68" t="n"/>
      <c r="UU41" s="15">
        <f>IF(UP41&gt;0,(UP41-UP$10)/UP$10,0)</f>
        <v/>
      </c>
      <c r="UW41" s="250" t="n"/>
      <c r="UX41" s="68">
        <f>IF(UW41&gt;0,((UW41-UW40)/UW40),0)</f>
        <v/>
      </c>
      <c r="UY41" s="68">
        <f>UX41-$V41</f>
        <v/>
      </c>
      <c r="UZ41" s="68">
        <f>IF(UW41&gt;0,(UW41-UZ$10)/UZ$10,0)</f>
        <v/>
      </c>
      <c r="VA41" s="68" t="n"/>
      <c r="VB41" s="15">
        <f>IF(UW41&gt;0,(UW41-UW$10)/UW$10,0)</f>
        <v/>
      </c>
      <c r="VD41" s="250" t="n"/>
      <c r="VE41" s="68">
        <f>IF(VD41&gt;0,((VD41-VD40)/VD40),0)</f>
        <v/>
      </c>
      <c r="VF41" s="68">
        <f>VE41-$V41</f>
        <v/>
      </c>
      <c r="VG41" s="68">
        <f>IF(VD41&gt;0,(VD41-VG$10)/VG$10,0)</f>
        <v/>
      </c>
      <c r="VH41" s="68" t="n"/>
      <c r="VI41" s="15">
        <f>IF(VD41&gt;0,(VD41-VD$10)/VD$10,0)</f>
        <v/>
      </c>
      <c r="VM41" s="21">
        <f>IF($C41&gt;0,(($IK$5*IG41)+($GT$5*GP41)+($JM$5*JI41)+($JF$5*JB41)+($IY$5*IU41)+($IR$5*IN41)+($ID$5*HZ41)+($HW$5*HS41)+($HP$5*HL41)+($HI$5*HE41)+($GF$5*GB41)+($FY$5*FU41)+($FR$5*FN41)+($FK$5*FG41)+($FD$5*EZ41)+($EW$5*ES41)+($EP$5*EL41)+($EI$5*EE41)+($EB$5*DX41)+($DU$5*DQ41)+($DN$5*DJ41)+($DG$5*DC41)+($CZ$5*CV41)+($CS$5*CO41)+($CL$5*CH41)+($CE$5*CA41)+($BX$5*BT41)+($BQ$5*BM41)+($BJ$5*BF41)+($BC$5*AY41)+($AV$5*AR41)+($AO$5*AK41)+($AH$5*AD41)+($JT$5*JP41)+($KA$5*JW41)+($KO$5*KK41)+($PR$5*PN41)+($GM$5*GI41)+($HA$5*GW41)+($KV$5*KR41)+($KH$5*KD41)+($LC$5*KY41)+($MS$5*MO41)+($ML$5*MH41)+($ME$5*MA41)+($LX$5*LT41)+($LQ$5*LM41)+($LJ$5*LF41)+(MV41*$MZ$5)+(NC41*$NG$5)+(NJ41*$NN$5)+($OI$5*OE41)+($NU$5*NQ41)+($OB$5*NX41)+($PK$5*PG41)+($OP$5*OL41)+($OW$5*OS41)+($PD$5*OZ41)+(PU41*$PY$5)+(QB41*$QF$5)+(QI41*$QM$5)+(QP41*$QT$5)+(QW41*$RA$5)+(RD41*$RH$5)+(RK41*$RO$5)+(RR41*$RV$5)+(RY41*$SC$5)+(SF41*$SJ$5)+(SM41*$SQ$5)+(ST41*$SX$5)+(TA41*$TE$5))+(TH41*$TL$5)+(TO41*$TS$5))/$VM$5</f>
        <v/>
      </c>
      <c r="VN41" s="538" t="n"/>
      <c r="VO41" s="21">
        <f>IF($C41&gt;0,(($IK$5*II41)+($GT$5*GR41)+($JM$5*JK41)+($JF$5*JD41)+($IY$5*IW41)+($IR$5*IP41)+($ID$5*IB41)+($HW$5*HU41)+($HP$5*HN41)+($HI$5*HG41)+($GF$5*GD41)+($FY$5*FW41)+($FR$5*FP41)+($FK$5*FI41)+($FD$5*FB41)+($EW$5*EU41)+($EP$5*EN41)+($EI$5*EG41)+($EB$5*DZ41)+($DU$5*DS41)+($DN$5*DL41)+($DG$5*DE41)+($CZ$5*CX41)+($CS$5*CQ41)+($CL$5*CJ41)+($CE$5*CC41)+($BX$5*BV41)+($BQ$5*BO41)+($BJ$5*BH41)+($BC$5*BA41)+($AV$5*AT41)+($AO$5*AM41)+($AH$5*AF41)+($KO$5*KM41)+($KH$5*KF41)+($KA$5*JY41)+($JT$5*JR41)+($PR$5*PP41)+($GM$5*GK41)+($HA$5*GY41)+($KV$5*KT41)+($LC$5*LA41)+($MS$5*MQ41)+($ML$5*MJ41)+($ME$5*MC41)+($LX$5*LV41)+($LQ$5*LO41)+($LJ$5*LH41)+(MX41*$MZ$5)+(NE41*$NG$5)+(NL41*$NN$5)+($OI$5*OG41)+($NU$5*NS41)+($OB$5*NZ41)+($PD$5*PB41)+($OW$5*OU41)+($OP$5*ON41)+($PK$5*PI41)+($PY$5*PW41)+($QF$5*QD41)+($QM$5*QK41)+($QT$5*QR41)+($RA$5*QY41)+($RH$5*RF41)+($RO$5*RM41)+(RT41*$RV$5)+(SA41*$SC$5)+(SH41*$SJ$5)+(SO41*$SQ$5)+(SV41*$SX$5)+(TC41*$TE$5)+(TJ41*$TL$5)+(TQ41*$TS$5))/$VM$5,0)</f>
        <v/>
      </c>
      <c r="VP41" s="14" t="n"/>
      <c r="VQ41" s="21">
        <f>IF($C41&gt;0,(($IK$5*IK41)+($GT$5*GT41)+($JM$5*JM41)+($JF$5*JF41)+($IY$5*IY41)+($IR$5*IR41)+($ID$5*ID41)+($HW$5*HW41)+($HP$5*HP41)+($HI$5*HI41)+($GF$5*GF41)+($FY$5*FY41)+($FR$5*FR41)+($FK$5*FK41)+($FD$5*FD41)+($EW$5*EW41)+($EP$5*EP41)+($EI$5*EI41)+($EB$5*EB41)+($DU$5*DU41)+($DN$5*DN41)+($DG$5*DG41)+($CZ$5*CZ41)+($CS$5*CS41)+($CL$5*CL41)+($CE$5*CE41)+($BX$5*BX41)+($BQ$5*BQ41)+($BJ$5*BJ41)+($BC$5*BC41)+($AV$5*AV41)+($AO$5*AO41)+($AH$5*AH41)+($KO$5*KO41)+($PR$5*PR41)+($GM$5*GM41)+($HA$5*HA41)+($KH$5*KH41)+($KA$5*KA41)+($JT$5*JT41)+($KV$5*KV41)+($LC$5*LC41)+($MS$5*MS41)+($ML$5*ML41)+($ME$5*ME41)+($LX$5*LX41)+($LQ$5*LQ41)+($LJ$5*LJ41)+($OI$5*OI41)+($NU$5*NU41)+($NN$5*NN41)+($NG$5*NG41)+($MZ$5*MZ41)+(OB41*$OB$5)+($PD$5*PD41)+($OW$5*OW41)+($OP$5*OP41)+($PK$5*PK41)+(PY41*$PY$5)+(QF41*$QF$5)+(QM41*$QM$5)+(QT41*$QT$5)+(RA41*$RA$5)+(RH41*$RH$5)+(RO41*$RO$5)+(RV41*$RV$5)+(SC41*$SC$5)+(SJ41*$SJ$5)+(SQ41*$SQ$5)+(SX41*$SX$5)+(TE41*$TE$5)+(TL41*$TL$5)+(TS41*$TS$5))/$VM$5,0)</f>
        <v/>
      </c>
    </row>
    <row r="42" ht="16" customHeight="1" s="545">
      <c r="A42" s="127" t="n">
        <v>45707</v>
      </c>
      <c r="B42" s="4">
        <f>A42</f>
        <v/>
      </c>
      <c r="C42" s="13" t="n">
        <v>44627.59</v>
      </c>
      <c r="D42" s="138">
        <f>IF(C42&gt;0,C42-C41,0)</f>
        <v/>
      </c>
      <c r="E42" s="68">
        <f>IF(C42&gt;0,D42/C41,0)</f>
        <v/>
      </c>
      <c r="F42" s="15">
        <f>IF(C42&gt;0,(C42-C$10)/C$10,0)</f>
        <v/>
      </c>
      <c r="G42" s="13" t="n">
        <v>6144.15</v>
      </c>
      <c r="H42" s="138">
        <f>IF(G42&gt;0,G42-G41,0)</f>
        <v/>
      </c>
      <c r="I42" s="68">
        <f>IF(G42&gt;0,H42/G41,0)</f>
        <v/>
      </c>
      <c r="J42" s="15">
        <f>IF(G42&gt;0,(G42-G$10)/G$10,0)</f>
        <v/>
      </c>
      <c r="K42" s="13" t="n">
        <v>20056.25</v>
      </c>
      <c r="L42" s="138">
        <f>IF(K42&gt;0,K42-K41,0)</f>
        <v/>
      </c>
      <c r="M42" s="68">
        <f>IF(K42&gt;0,L42/K41,0)</f>
        <v/>
      </c>
      <c r="N42" s="15">
        <f>IF(K42&gt;0,(K42-K$10)/K$10,0)</f>
        <v/>
      </c>
      <c r="O42" s="13" t="n">
        <v>2282.46</v>
      </c>
      <c r="P42" s="138">
        <f>IF(O42&gt;0,O42-O41,0)</f>
        <v/>
      </c>
      <c r="Q42" s="68">
        <f>IF(O42&gt;0,P42/O41,0)</f>
        <v/>
      </c>
      <c r="R42" s="15">
        <f>IF(O42&gt;0,(O42-O$10)/O$10,0)</f>
        <v/>
      </c>
      <c r="S42" s="18">
        <f>IF(O42&gt;0,(((O42*0.7)*Q42)+((K42*0.9)*M42)+((G42*0.65)*I42)+((C42*0.6)*E42))/(O42+K42+G42+C42),0)</f>
        <v/>
      </c>
      <c r="T42" s="121">
        <f>IF(O42&gt;0,(S42*200)+T41,0)</f>
        <v/>
      </c>
      <c r="U42" s="121">
        <f>T42</f>
        <v/>
      </c>
      <c r="V42" s="134">
        <f>IF(T42&gt;0,(T42-T41)/T41,0)</f>
        <v/>
      </c>
      <c r="W42" s="21">
        <f>IF(T42&gt;0,(T42-T$11)/T$11,0)</f>
        <v/>
      </c>
      <c r="X42" s="18">
        <f>IF(T42&gt;0,((Q42+M42+I42+E42)/4),0)</f>
        <v/>
      </c>
      <c r="Y42" s="352">
        <f>314987.77+71955.27</f>
        <v/>
      </c>
      <c r="Z42" s="15" t="n">
        <v>2e-06</v>
      </c>
      <c r="AA42" s="21">
        <f>Z42-$V42</f>
        <v/>
      </c>
      <c r="AC42" s="250" t="n">
        <v>236.75</v>
      </c>
      <c r="AD42" s="68">
        <f>IF(AC42&gt;0,((AC42-AC41)/AC41),0)</f>
        <v/>
      </c>
      <c r="AE42" s="68">
        <f>IF(AC42&gt;0,AD42-$V42,0)</f>
        <v/>
      </c>
      <c r="AF42" s="68">
        <f>IF(AC42&gt;0,(AC42-AF$10)/AF$10,0)</f>
        <v/>
      </c>
      <c r="AG42" s="68" t="n"/>
      <c r="AH42" s="15">
        <f>IF(AC42&gt;0,(AC42-AC$10)/AC$10,0)</f>
        <v/>
      </c>
      <c r="AJ42" s="250" t="n">
        <v>22.44</v>
      </c>
      <c r="AK42" s="68">
        <f>IF(AJ42&gt;0,((AJ42-AJ41)/AJ41),0)</f>
        <v/>
      </c>
      <c r="AL42" s="68">
        <f>IF(AJ42&gt;0,AK42-$V42,0)</f>
        <v/>
      </c>
      <c r="AM42" s="68">
        <f>IF(AJ42&gt;0,(AJ42-AM$10)/AM$10,0)</f>
        <v/>
      </c>
      <c r="AN42" s="68" t="n"/>
      <c r="AO42" s="15">
        <f>IF(AJ42&gt;0,(AJ42-AJ$10)/AJ$10,0)</f>
        <v/>
      </c>
      <c r="AQ42" s="250" t="n">
        <v>22.25</v>
      </c>
      <c r="AR42" s="68">
        <f>IF(AQ42&gt;0,((AQ42-AQ41)/AQ41),0)</f>
        <v/>
      </c>
      <c r="AS42" s="68">
        <f>IF(AQ42&gt;0,AR42-$V42,0)</f>
        <v/>
      </c>
      <c r="AT42" s="68">
        <f>IF(AQ42&gt;0,(AQ42-AT$10)/AT$10,0)</f>
        <v/>
      </c>
      <c r="AU42" s="68" t="n"/>
      <c r="AV42" s="15">
        <f>IF(AQ42&gt;0,(AQ42-AQ$10)/AQ$10,0)</f>
        <v/>
      </c>
      <c r="AX42" s="250" t="n">
        <v>213.65</v>
      </c>
      <c r="AY42" s="68">
        <f>IF(AX42&gt;0,((AX42-AX41)/AX41),0)</f>
        <v/>
      </c>
      <c r="AZ42" s="68">
        <f>IF(AX42&gt;0,AY42-$V42,0)</f>
        <v/>
      </c>
      <c r="BA42" s="68">
        <f>IF(AX42&gt;0,(AX42-BA$10)/BA$10,0)</f>
        <v/>
      </c>
      <c r="BB42" s="68" t="n"/>
      <c r="BC42" s="15">
        <f>IF(AX42&gt;0,(AX42-AX$10)/AX$10,0)</f>
        <v/>
      </c>
      <c r="BE42" s="250" t="n">
        <v>78.31</v>
      </c>
      <c r="BF42" s="68">
        <f>IF(BE42&gt;0,((BE42-BE41)/BE41),0)</f>
        <v/>
      </c>
      <c r="BG42" s="68">
        <f>IF(BE42&gt;0,BF42-$V42,0)</f>
        <v/>
      </c>
      <c r="BH42" s="68" t="n"/>
      <c r="BI42" s="68" t="n"/>
      <c r="BJ42" s="15">
        <f>IF(BE42&gt;0,(BE42-BE$10)/BE$10,0)</f>
        <v/>
      </c>
      <c r="BL42" s="250" t="n">
        <v>72.09999999999999</v>
      </c>
      <c r="BM42" s="68">
        <f>IF(BL42&gt;0,((BL42-BL41)/BL41),0)</f>
        <v/>
      </c>
      <c r="BN42" s="68">
        <f>IF(BL42&gt;0,BM42-$V42,0)</f>
        <v/>
      </c>
      <c r="BO42" s="68">
        <f>IF(BL42&gt;0,(BL42-BO$10)/BO$10,0)</f>
        <v/>
      </c>
      <c r="BP42" s="68" t="n"/>
      <c r="BQ42" s="15">
        <f>IF(BL42&gt;0,(BL42-BL$10)/BL$10,0)</f>
        <v/>
      </c>
      <c r="BS42" s="250" t="n">
        <v>40.77</v>
      </c>
      <c r="BT42" s="68">
        <f>IF(BS42&gt;0,((BS42-BS41)/BS41),0)</f>
        <v/>
      </c>
      <c r="BU42" s="68">
        <f>IF(BS42&gt;0,BT42-$V42,0)</f>
        <v/>
      </c>
      <c r="BV42" s="68">
        <f>IF(BS42&gt;0,(BS42-BV$10)/BV$10,0)</f>
        <v/>
      </c>
      <c r="BW42" s="68" t="n"/>
      <c r="BX42" s="15">
        <f>IF(BS42&gt;0,(BS42-BS$10)/BS$10,0)</f>
        <v/>
      </c>
      <c r="BZ42" s="250" t="n"/>
      <c r="CA42" s="68">
        <f>IF(BZ42&gt;0,((BZ42-BZ41)/BZ41),0)</f>
        <v/>
      </c>
      <c r="CB42" s="68">
        <f>IF(BZ42&gt;0,CA42-$V42,0)</f>
        <v/>
      </c>
      <c r="CC42" s="68">
        <f>IF(BZ42&gt;0,(BZ42-CC$10)/CC$10,0)</f>
        <v/>
      </c>
      <c r="CD42" s="68" t="n"/>
      <c r="CE42" s="15">
        <f>IF(BZ42&gt;0,(BZ42-BZ$10)/BZ$10,0)</f>
        <v/>
      </c>
      <c r="CG42" s="250" t="n">
        <v>35.68</v>
      </c>
      <c r="CH42" s="68">
        <f>IF(CG42&gt;0,((CG42-CG41)/CG41),0)</f>
        <v/>
      </c>
      <c r="CI42" s="68">
        <f>IF(CG42&gt;0,CH42-$V42,0)</f>
        <v/>
      </c>
      <c r="CJ42" s="68">
        <f>IF(CG42&gt;0,(CG42-CJ$10)/CJ$10,0)</f>
        <v/>
      </c>
      <c r="CK42" s="68" t="n"/>
      <c r="CL42" s="15">
        <f>IF(CG42&gt;0,(CG42-CG$10)/CG$10,0)</f>
        <v/>
      </c>
      <c r="CN42" s="250" t="n">
        <v>34.88</v>
      </c>
      <c r="CO42" s="68">
        <f>IF(CN42&gt;0,((CN42-CN41)/CN41),0)</f>
        <v/>
      </c>
      <c r="CP42" s="68">
        <f>IF(CN42&gt;0,CO42-$V42,0)</f>
        <v/>
      </c>
      <c r="CQ42" s="68">
        <f>IF(CN42&gt;0,(CN42-CQ$10)/CQ$10,0)</f>
        <v/>
      </c>
      <c r="CR42" s="68" t="n"/>
      <c r="CS42" s="15">
        <f>IF(CN42&gt;0,(CN42-CN$10)/CN$10,0)</f>
        <v/>
      </c>
      <c r="CU42" s="250" t="n">
        <v>38.18</v>
      </c>
      <c r="CV42" s="68">
        <f>IF(CU42&gt;0,((CU42-CU41)/CU41),0)</f>
        <v/>
      </c>
      <c r="CW42" s="68">
        <f>IF(CU42&gt;0,CV42-$V42,0)</f>
        <v/>
      </c>
      <c r="CX42" s="68">
        <f>IF(CU42&gt;0,(CU42-CX$10)/CX$10,0)</f>
        <v/>
      </c>
      <c r="CY42" s="68" t="n"/>
      <c r="CZ42" s="15">
        <f>IF(CU42&gt;0,(CU42-CU$10)/CU$10,0)</f>
        <v/>
      </c>
      <c r="DB42" s="250" t="n">
        <v>21.01</v>
      </c>
      <c r="DC42" s="68">
        <f>IF(DB42&gt;0,((DB42-DB41)/DB41),0)</f>
        <v/>
      </c>
      <c r="DD42" s="68">
        <f>IF(DB42&gt;0,DC42-$V42,0)</f>
        <v/>
      </c>
      <c r="DE42" s="68">
        <f>IF(DB42&gt;0,(DB42-DE$10)/DE$10,0)</f>
        <v/>
      </c>
      <c r="DF42" s="68" t="n"/>
      <c r="DG42" s="15">
        <f>IF(DB42&gt;0,(DB42-DB$10)/DB$10,0)</f>
        <v/>
      </c>
      <c r="DI42" s="250" t="n">
        <v>45.46</v>
      </c>
      <c r="DJ42" s="68">
        <f>IF(DI42&gt;0,((DI42-DI41)/DI41),0)</f>
        <v/>
      </c>
      <c r="DK42" s="68">
        <f>IF(DI42&gt;0,DJ42-$V42,0)</f>
        <v/>
      </c>
      <c r="DL42" s="68">
        <f>IF(DI42&gt;0,(DI42-DL$10)/DL$10,0)</f>
        <v/>
      </c>
      <c r="DM42" s="68" t="n"/>
      <c r="DN42" s="15">
        <f>IF(DI42&gt;0,(DI42-DI$10)/DI$10,0)</f>
        <v/>
      </c>
      <c r="DP42" s="250" t="n">
        <v>39.75</v>
      </c>
      <c r="DQ42" s="68">
        <f>IF(DP42&gt;0,((DP42-DP41)/DP41),0)</f>
        <v/>
      </c>
      <c r="DR42" s="68">
        <f>IF(DP42&gt;0,DQ42-$V42,0)</f>
        <v/>
      </c>
      <c r="DS42" s="68" t="n"/>
      <c r="DT42" s="68" t="n"/>
      <c r="DU42" s="15">
        <f>IF(DP42&gt;0,(DP42-DP$10)/DP$10,0)</f>
        <v/>
      </c>
      <c r="DV42" s="18" t="n"/>
      <c r="DW42" s="250" t="n">
        <v>35.36</v>
      </c>
      <c r="DX42" s="68">
        <f>IF(DW42&gt;0,((DW42-DW41)/DW41),0)</f>
        <v/>
      </c>
      <c r="DY42" s="68">
        <f>IF(DW42&gt;0,DX42-$V42,0)</f>
        <v/>
      </c>
      <c r="DZ42" s="68">
        <f>IF(DW42&gt;0,(DW42-DZ$10)/DZ$10,0)</f>
        <v/>
      </c>
      <c r="EA42" s="68" t="n"/>
      <c r="EB42" s="15">
        <f>IF(DW42&gt;0,(DW42-DW$10)/DW$10,0)</f>
        <v/>
      </c>
      <c r="ED42" s="250" t="n">
        <v>38.1</v>
      </c>
      <c r="EE42" s="68">
        <f>IF(ED42&gt;0,((ED42-ED41)/ED41),0)</f>
        <v/>
      </c>
      <c r="EF42" s="68">
        <f>IF(ED42&gt;0,EE42-$V42,0)</f>
        <v/>
      </c>
      <c r="EG42" s="68">
        <f>IF(ED42&gt;0,(ED42-EG$10)/EG$10,0)</f>
        <v/>
      </c>
      <c r="EH42" s="68" t="n"/>
      <c r="EI42" s="15">
        <f>IF(ED42&gt;0,(ED42-ED$10)/ED$10,0)</f>
        <v/>
      </c>
      <c r="EK42" s="250" t="n">
        <v>121.63</v>
      </c>
      <c r="EL42" s="68">
        <f>IF(EK42&gt;0,((EK42-EK41)/EK41),0)</f>
        <v/>
      </c>
      <c r="EM42" s="68">
        <f>IF(EK42&gt;0,EL42-$V42,0)</f>
        <v/>
      </c>
      <c r="EN42" s="68">
        <f>IF(EK42&gt;0,(EK42-EN$10)/EN$10,0)</f>
        <v/>
      </c>
      <c r="EO42" s="68" t="n"/>
      <c r="EP42" s="15">
        <f>IF(EK42&gt;0,(EK42-EK$10)/EK$10,0)</f>
        <v/>
      </c>
      <c r="ER42" s="250" t="n">
        <v>40.44</v>
      </c>
      <c r="ES42" s="68">
        <f>IF(ER42&gt;0,((ER42-ER41)/ER41),0)</f>
        <v/>
      </c>
      <c r="ET42" s="68">
        <f>IF(ER42&gt;0,ES42-$V42,0)</f>
        <v/>
      </c>
      <c r="EU42" s="68">
        <f>IF(ER42&gt;0,(ER42-EU$10)/EU$10,0)</f>
        <v/>
      </c>
      <c r="EV42" s="68" t="n"/>
      <c r="EW42" s="15">
        <f>IF(ER42&gt;0,(ER42-ER$10)/ER$10,0)</f>
        <v/>
      </c>
      <c r="EY42" s="250" t="n">
        <v>29.93</v>
      </c>
      <c r="EZ42" s="68">
        <f>IF(EY42&gt;0,((EY42-EY41)/EY41),0)</f>
        <v/>
      </c>
      <c r="FA42" s="68">
        <f>IF(EY42&gt;0,EZ42-$V42,0)</f>
        <v/>
      </c>
      <c r="FB42" s="68" t="n"/>
      <c r="FC42" s="68" t="n"/>
      <c r="FD42" s="15">
        <f>IF(EY42&gt;0,(EY42-EY$10)/EY$10,0)</f>
        <v/>
      </c>
      <c r="FF42" s="250" t="n">
        <v>60.37</v>
      </c>
      <c r="FG42" s="68">
        <f>IF(FF42&gt;0,((FF42-FF41)/FF41),0)</f>
        <v/>
      </c>
      <c r="FH42" s="68">
        <f>IF(FF42&gt;0,FG42-$V42,0)</f>
        <v/>
      </c>
      <c r="FI42" s="68">
        <f>IF(FF42&gt;0,(FF42-FI$10)/FI$10,0)</f>
        <v/>
      </c>
      <c r="FJ42" s="68" t="n"/>
      <c r="FK42" s="15">
        <f>IF(FF42&gt;0,(FF42-FF$10)/FF$10,0)</f>
        <v/>
      </c>
      <c r="FM42" s="250" t="n">
        <v>191.63</v>
      </c>
      <c r="FN42" s="68">
        <f>IF(FM42&gt;0,((FM42-FM41)/FM41),0)</f>
        <v/>
      </c>
      <c r="FO42" s="68">
        <f>IF(FM42&gt;0,FN42-$V42,0)</f>
        <v/>
      </c>
      <c r="FP42" s="68">
        <f>IF(FM42&gt;0,(FM42-FP$10)/FP$10,0)</f>
        <v/>
      </c>
      <c r="FQ42" s="68" t="n"/>
      <c r="FR42" s="15">
        <f>IF(FM42&gt;0,(FM42-FM$10)/FM$10,0)</f>
        <v/>
      </c>
      <c r="FT42" s="250" t="n">
        <v>92.87</v>
      </c>
      <c r="FU42" s="68">
        <f>IF(FT42&gt;0,((FT42-FT41)/FT41),0)</f>
        <v/>
      </c>
      <c r="FV42" s="68">
        <f>IF(FT42&gt;0,FU42-$V42,0)</f>
        <v/>
      </c>
      <c r="FW42" s="68">
        <f>IF(FT42&gt;0,(FT42-FW$10)/FW$10,0)</f>
        <v/>
      </c>
      <c r="FX42" s="68" t="n"/>
      <c r="FY42" s="15">
        <f>IF(FT42&gt;0,(FT42-FT$10)/FT$10,0)</f>
        <v/>
      </c>
      <c r="GA42" s="250" t="n">
        <v>18.58</v>
      </c>
      <c r="GB42" s="68">
        <f>IF(GA42&gt;0,((GA42-GA41)/GA41),0)</f>
        <v/>
      </c>
      <c r="GC42" s="68">
        <f>IF(GA42&gt;0,GB42-$V42,0)</f>
        <v/>
      </c>
      <c r="GD42" s="68" t="n"/>
      <c r="GE42" s="68" t="n"/>
      <c r="GF42" s="15">
        <f>IF(GA42&gt;0,(GA42-GA$10)/GA$10,0)</f>
        <v/>
      </c>
      <c r="GG42" s="18" t="n"/>
      <c r="GH42" s="250" t="n">
        <v>19.94</v>
      </c>
      <c r="GI42" s="68">
        <f>IF(GH42&gt;0,((GH42-GH41)/GH41),0)</f>
        <v/>
      </c>
      <c r="GJ42" s="68">
        <f>IF(GH42&gt;0,GI42-$V42,0)</f>
        <v/>
      </c>
      <c r="GK42" s="68">
        <f>IF(GH42&gt;0,(GH42-GK$10)/GK$10,0)</f>
        <v/>
      </c>
      <c r="GL42" s="68" t="n"/>
      <c r="GM42" s="15">
        <f>IF(GH42&gt;0,(GH42-GH$10)/GH$10,0)</f>
        <v/>
      </c>
      <c r="GO42" s="250" t="n">
        <v>28.52</v>
      </c>
      <c r="GP42" s="68">
        <f>IF(GO42&gt;0,((GO42-GO41)/GO41),0)</f>
        <v/>
      </c>
      <c r="GQ42" s="68">
        <f>IF(GO42&gt;0,GP42-$V42,0)</f>
        <v/>
      </c>
      <c r="GR42" s="68" t="n"/>
      <c r="GS42" s="68" t="n"/>
      <c r="GT42" s="15">
        <f>IF(GO42&gt;0,(GO42-GO$10)/GO$10,0)</f>
        <v/>
      </c>
      <c r="GV42" s="250" t="n">
        <v>14.4</v>
      </c>
      <c r="GW42" s="68">
        <f>IF(GV42&gt;0,((GV42-GV41)/GV41),0)</f>
        <v/>
      </c>
      <c r="GX42" s="68">
        <f>IF(GV42&gt;0,GW42-$V42,0)</f>
        <v/>
      </c>
      <c r="GY42" s="68">
        <f>IF(GV42&gt;0,(GV42-GY$10)/GY$10,0)</f>
        <v/>
      </c>
      <c r="GZ42" s="68" t="n"/>
      <c r="HA42" s="15">
        <f>IF(GV42&gt;0,(GV42-GV$10)/GV$10,0)</f>
        <v/>
      </c>
      <c r="HD42" s="250" t="n">
        <v>360.56</v>
      </c>
      <c r="HE42" s="68">
        <f>IF(HD42&gt;0,((HD42-HD41)/HD41),0)</f>
        <v/>
      </c>
      <c r="HF42" s="68">
        <f>IF(HD42&gt;0,HE42-$V42,0)</f>
        <v/>
      </c>
      <c r="HG42" s="68">
        <f>IF(HD42&gt;0,(HD42-HG$10)/HG$10,0)</f>
        <v/>
      </c>
      <c r="HH42" s="68" t="n"/>
      <c r="HI42" s="15">
        <f>IF(HD42&gt;0,(HD42-HD$10)/HD$10,0)</f>
        <v/>
      </c>
      <c r="HK42" s="250" t="n">
        <v>26.85</v>
      </c>
      <c r="HL42" s="68">
        <f>IF(HK42&gt;0,((HK42-HK41)/HK41),0)</f>
        <v/>
      </c>
      <c r="HM42" s="68">
        <f>IF(HK42&gt;0,HL42-$V42,0)</f>
        <v/>
      </c>
      <c r="HN42" s="68">
        <f>IF(HK42&gt;0,(HK42-HN$10)/HN$10,0)</f>
        <v/>
      </c>
      <c r="HO42" s="68" t="n"/>
      <c r="HP42" s="15">
        <f>IF(HK42&gt;0,(HK42-HK$10)/HK$10,0)</f>
        <v/>
      </c>
      <c r="HR42" s="250" t="n">
        <v>110.27</v>
      </c>
      <c r="HS42" s="68">
        <f>IF(HR42&gt;0,((HR42-HR41)/HR41),0)</f>
        <v/>
      </c>
      <c r="HT42" s="68">
        <f>IF(HR42&gt;0,HS42-$V42,0)</f>
        <v/>
      </c>
      <c r="HU42" s="68">
        <f>IF(HR42&gt;0,(HR42-HU$10)/HU$10,0)</f>
        <v/>
      </c>
      <c r="HV42" s="68" t="n"/>
      <c r="HW42" s="15">
        <f>IF(HR42&gt;0,(HR42-HR$10)/HR$10,0)</f>
        <v/>
      </c>
      <c r="HY42" s="396" t="n">
        <v>139.23</v>
      </c>
      <c r="HZ42" s="68">
        <f>IF(HY42&gt;0,((HY42-HY41)/HY41),0)</f>
        <v/>
      </c>
      <c r="IA42" s="68">
        <f>IF(HY42&gt;0,HZ42-$V42,0)</f>
        <v/>
      </c>
      <c r="IB42" s="68">
        <f>IF(HY42&gt;0,(HY42-IB$10)/IB$10,0)</f>
        <v/>
      </c>
      <c r="IC42" s="68" t="n"/>
      <c r="ID42" s="15">
        <f>IF(HY42&gt;0,(HY42-HY$10)/HY$10,0)</f>
        <v/>
      </c>
      <c r="IF42" s="396" t="n">
        <v>228.73</v>
      </c>
      <c r="IG42" s="68">
        <f>IF(IF42&gt;0,((IF42-IF41)/IF41),0)</f>
        <v/>
      </c>
      <c r="IH42" s="68">
        <f>IF(IF42&gt;0,IG42-$V42,0)</f>
        <v/>
      </c>
      <c r="II42" s="68">
        <f>IF(IF42&gt;0,(IF42-II$10)/II$10,0)</f>
        <v/>
      </c>
      <c r="IJ42" s="68" t="n"/>
      <c r="IK42" s="15">
        <f>IF(IF42&gt;0,(IF42-IF$10)/IF$10,0)</f>
        <v/>
      </c>
      <c r="IM42" s="250" t="n">
        <v>172.42</v>
      </c>
      <c r="IN42" s="68">
        <f>IF(IM42&gt;0,((IM42-IM41)/IM41),0)</f>
        <v/>
      </c>
      <c r="IO42" s="68">
        <f>IF(IM42&gt;0,IN42-$V42,0)</f>
        <v/>
      </c>
      <c r="IP42" s="68">
        <f>IF(IM42&gt;0,(IM42-IP$10)/IP$10,0)</f>
        <v/>
      </c>
      <c r="IQ42" s="68" t="n"/>
      <c r="IR42" s="15">
        <f>IF(IM42&gt;0,(IM42-IM$10)/IM$10,0)</f>
        <v/>
      </c>
      <c r="IT42" s="250" t="n">
        <v>46.55</v>
      </c>
      <c r="IU42" s="68">
        <f>IF(IT42&gt;0,((IT42-IT41)/IT41),0)</f>
        <v/>
      </c>
      <c r="IV42" s="68">
        <f>IF(IT42&gt;0,IU42-$V42,0)</f>
        <v/>
      </c>
      <c r="IW42" s="68">
        <f>IF(IT42&gt;0,(IT42-IW$10)/IW$10,0)</f>
        <v/>
      </c>
      <c r="IX42" s="68" t="n"/>
      <c r="IY42" s="15">
        <f>IF(IT42&gt;0,(IT42-IT$10)/IT$10,0)</f>
        <v/>
      </c>
      <c r="JA42" s="250" t="n">
        <v>703.77</v>
      </c>
      <c r="JB42" s="68">
        <f>IF(JA42&gt;0,((JA42-JA41)/JA41),0)</f>
        <v/>
      </c>
      <c r="JC42" s="68">
        <f>IF(JA42&gt;0,JB42-$V42,0)</f>
        <v/>
      </c>
      <c r="JD42" s="68">
        <f>IF(JA42&gt;0,(JA42-JD$10)/JD$10,0)</f>
        <v/>
      </c>
      <c r="JE42" s="68" t="n"/>
      <c r="JF42" s="15">
        <f>IF(JA42&gt;0,(JA42-JA$10)/JA$10,0)</f>
        <v/>
      </c>
      <c r="JH42" s="250" t="n">
        <v>414.77</v>
      </c>
      <c r="JI42" s="68">
        <f>IF(JH42&gt;0,((JH42-JH41)/JH41),0)</f>
        <v/>
      </c>
      <c r="JJ42" s="68">
        <f>IF(JH42&gt;0,JI42-$V42,0)</f>
        <v/>
      </c>
      <c r="JK42" s="68">
        <f>IF(JH42&gt;0,(JH42-JK$10)/JK$10,0)</f>
        <v/>
      </c>
      <c r="JL42" s="68" t="n"/>
      <c r="JM42" s="15">
        <f>IF(JH42&gt;0,(JH42-JH$10)/JH$10,0)</f>
        <v/>
      </c>
      <c r="JO42" s="250" t="n">
        <v>13.2</v>
      </c>
      <c r="JP42" s="68">
        <f>IF(JO42&gt;0,((JO42-JO41)/JO41),0)</f>
        <v/>
      </c>
      <c r="JQ42" s="68">
        <f>IF(JO42&gt;0,JP42-$V42,0)</f>
        <v/>
      </c>
      <c r="JR42" s="68">
        <f>IF(JO42&gt;0,(JO42-JR$10)/JR$10,0)</f>
        <v/>
      </c>
      <c r="JS42" s="68" t="n"/>
      <c r="JT42" s="15">
        <f>IF(JO42&gt;0,(JO42-JO$10)/JO$10,0)</f>
        <v/>
      </c>
      <c r="JV42" s="250" t="n">
        <v>1.6</v>
      </c>
      <c r="JW42" s="68">
        <f>IF(JV42&gt;0,((JV42-JV41)/JV41),0)</f>
        <v/>
      </c>
      <c r="JX42" s="68">
        <f>IF(JV42&gt;0,JW42-$V42,0)</f>
        <v/>
      </c>
      <c r="JY42" s="68">
        <f>IF(JV42&gt;0,(JV42-JY$10)/JY$10,0)</f>
        <v/>
      </c>
      <c r="JZ42" s="68" t="n"/>
      <c r="KA42" s="15">
        <f>IF(JV42&gt;0,(JV42-JV$10)/JV$10,0)</f>
        <v/>
      </c>
      <c r="KC42" s="250" t="n">
        <v>22.9</v>
      </c>
      <c r="KD42" s="68">
        <f>IF(KC42&gt;0,((KC42-KC41)/KC41),0)</f>
        <v/>
      </c>
      <c r="KE42" s="68">
        <f>IF(KC42&gt;0,KD42-$V42,0)</f>
        <v/>
      </c>
      <c r="KF42" s="68">
        <f>IF(KC42&gt;0,(KC42-KF$10)/KF$10,0)</f>
        <v/>
      </c>
      <c r="KG42" s="68" t="n"/>
      <c r="KH42" s="15">
        <f>IF(KC42&gt;0,(KC42-KC$10)/KC$10,0)</f>
        <v/>
      </c>
      <c r="KI42" s="18" t="n"/>
      <c r="KJ42" s="250" t="n">
        <v>71.76000000000001</v>
      </c>
      <c r="KK42" s="68">
        <f>IF(KJ42&gt;0,((KJ42-KJ41)/KJ41),0)</f>
        <v/>
      </c>
      <c r="KL42" s="68">
        <f>IF(KJ42&gt;0,KK42-$V42,0)</f>
        <v/>
      </c>
      <c r="KM42" s="68">
        <f>IF(KJ42&gt;0,(KJ42-KM$10)/KM$10,0)</f>
        <v/>
      </c>
      <c r="KN42" s="68" t="n"/>
      <c r="KO42" s="15">
        <f>IF(KJ42&gt;0,(KJ42-KJ$10)/KJ$10,0)</f>
        <v/>
      </c>
      <c r="KQ42" s="250" t="n">
        <v>1.369</v>
      </c>
      <c r="KR42" s="68">
        <f>IF(KQ42&gt;0,((KQ42-KQ41)/KQ41),0)</f>
        <v/>
      </c>
      <c r="KS42" s="68">
        <f>IF(KQ42&gt;0,KR42-$V42,0)</f>
        <v/>
      </c>
      <c r="KT42" s="68">
        <f>IF(KQ42&gt;0,(KQ42-KT$10)/KT$10,0)</f>
        <v/>
      </c>
      <c r="KU42" s="68" t="n"/>
      <c r="KV42" s="15">
        <f>IF(KQ42&gt;0,(KQ42-KQ$10)/KQ$10,0)</f>
        <v/>
      </c>
      <c r="KW42" s="18" t="n"/>
      <c r="KX42" s="250" t="n">
        <v>26.76</v>
      </c>
      <c r="KY42" s="68">
        <f>IF(KX42&gt;0,((KX42-KX41)/KX41),0)</f>
        <v/>
      </c>
      <c r="KZ42" s="68">
        <f>IF(KX42&gt;0,KY42-$V42,0)</f>
        <v/>
      </c>
      <c r="LA42" s="68">
        <f>IF(KX42&gt;0,(KX42-LA$10)/LA$10,0)</f>
        <v/>
      </c>
      <c r="LB42" s="68" t="n"/>
      <c r="LC42" s="15">
        <f>IF(KX42&gt;0,(KX42-KX$10)/KX$10,0)</f>
        <v/>
      </c>
      <c r="LD42" s="18" t="n"/>
      <c r="LE42" s="250" t="n">
        <v>54.2</v>
      </c>
      <c r="LF42" s="68">
        <f>IF(LE42&gt;0,((LE42-LE41)/LE41),0)</f>
        <v/>
      </c>
      <c r="LG42" s="68">
        <f>IF(LE42&gt;0,LF42-$V42,0)</f>
        <v/>
      </c>
      <c r="LH42" s="68">
        <f>IF(LE42&gt;0,(LE42-LH$10)/LH$10,0)</f>
        <v/>
      </c>
      <c r="LI42" s="68" t="n"/>
      <c r="LJ42" s="15">
        <f>IF(LE42&gt;0,(LE42-LE$10)/LE$10,0)</f>
        <v/>
      </c>
      <c r="LL42" s="250" t="n">
        <v>98.04000000000001</v>
      </c>
      <c r="LM42" s="68">
        <f>IF(LL42&gt;0,((LL42-LL41)/LL41),0)</f>
        <v/>
      </c>
      <c r="LN42" s="68">
        <f>IF(LL42&gt;0,LM42-$V42,0)</f>
        <v/>
      </c>
      <c r="LO42" s="68">
        <f>IF(LL42&gt;0,(LL42-LO$10)/LO$10,0)</f>
        <v/>
      </c>
      <c r="LP42" s="68" t="n"/>
      <c r="LQ42" s="15">
        <f>IF(LL42&gt;0,(LL42-LL$10)/LL$10,0)</f>
        <v/>
      </c>
      <c r="LS42" s="250" t="n">
        <v>11.31</v>
      </c>
      <c r="LT42" s="68">
        <f>IF(LS42&gt;0,((LS42-LS41)/LS41),0)</f>
        <v/>
      </c>
      <c r="LU42" s="68">
        <f>IF(LS42&gt;0,LT42-$V42,0)</f>
        <v/>
      </c>
      <c r="LV42" s="68" t="n"/>
      <c r="LW42" s="68" t="n"/>
      <c r="LX42" s="15">
        <f>IF(LS42&gt;0,(LS42-LS$10)/LS$10,0)</f>
        <v/>
      </c>
      <c r="LZ42" s="250" t="n">
        <v>13.52</v>
      </c>
      <c r="MA42" s="68">
        <f>IF(LZ42&gt;0,((LZ42-LZ41)/LZ41),0)</f>
        <v/>
      </c>
      <c r="MB42" s="68">
        <f>IF(LZ42&gt;0,MA42-$V42,0)</f>
        <v/>
      </c>
      <c r="MC42" s="68">
        <f>IF(LZ42&gt;0,(LZ42-MC$10)/MC$10,0)</f>
        <v/>
      </c>
      <c r="MD42" s="68" t="n"/>
      <c r="ME42" s="15">
        <f>IF(LZ42&gt;0,(LZ42-LZ$10)/LZ$10,0)</f>
        <v/>
      </c>
      <c r="MG42" s="250" t="n">
        <v>45.11</v>
      </c>
      <c r="MH42" s="68">
        <f>IF(MG42&gt;0,((MG42-MG41)/MG41),0)</f>
        <v/>
      </c>
      <c r="MI42" s="68">
        <f>IF(MG42&gt;0,MH42-$V42,0)</f>
        <v/>
      </c>
      <c r="MJ42" s="68">
        <f>IF(MG42&gt;0,(MG42-MJ$10)/MJ$10,0)</f>
        <v/>
      </c>
      <c r="MK42" s="68" t="n"/>
      <c r="ML42" s="15">
        <f>IF(MG42&gt;0,(MG42-MG$10)/MG$10,0)</f>
        <v/>
      </c>
      <c r="MN42" s="250" t="n">
        <v>107.71</v>
      </c>
      <c r="MO42" s="68">
        <f>IF(MN42&gt;0,((MN42-MN41)/MN41),0)</f>
        <v/>
      </c>
      <c r="MP42" s="68">
        <f>IF(MN42&gt;0,MO42-$V42,0)</f>
        <v/>
      </c>
      <c r="MQ42" s="68">
        <f>IF(MN42&gt;0,(MN42-MQ$10)/MQ$10,0)</f>
        <v/>
      </c>
      <c r="MR42" s="68" t="n"/>
      <c r="MS42" s="15">
        <f>IF(MN42&gt;0,(MN42-MN$10)/MN$10,0)</f>
        <v/>
      </c>
      <c r="MU42" s="250" t="n">
        <v>9.300000000000001</v>
      </c>
      <c r="MV42" s="68">
        <f>IF(MU42&gt;0,((MU42-MU41)/MU41),0)</f>
        <v/>
      </c>
      <c r="MW42" s="68">
        <f>IF(MU42&gt;0,MV42-$V42,0)</f>
        <v/>
      </c>
      <c r="MX42" s="68">
        <f>IF(MU42&gt;0,(MU42-MX$10)/MX$10,0)</f>
        <v/>
      </c>
      <c r="MY42" s="68" t="n"/>
      <c r="MZ42" s="15">
        <f>IF(MU42&gt;0,(MU42-MU$10)/MU$10,0)</f>
        <v/>
      </c>
      <c r="NB42" s="250" t="n">
        <v>210.5</v>
      </c>
      <c r="NC42" s="68">
        <f>IF(NB42&gt;0,((NB42-NB41)/NB41),0)</f>
        <v/>
      </c>
      <c r="ND42" s="68">
        <f>IF(NB42&gt;0,NC42-$V42,0)</f>
        <v/>
      </c>
      <c r="NE42" s="68">
        <f>IF(NB42&gt;0,(NB42-NE$10)/NE$10,0)</f>
        <v/>
      </c>
      <c r="NF42" s="68" t="n"/>
      <c r="NG42" s="15">
        <f>IF(NB42&gt;0,(NB42-NB$10)/NB$10,0)</f>
        <v/>
      </c>
      <c r="NI42" s="250" t="n">
        <v>5.37</v>
      </c>
      <c r="NJ42" s="68">
        <f>IF(NI42&gt;0,((NI42-NI41)/NI41),0)</f>
        <v/>
      </c>
      <c r="NK42" s="68">
        <f>IF(NI42&gt;0,NJ42-$V42,0)</f>
        <v/>
      </c>
      <c r="NL42" s="68">
        <f>IF(NI42&gt;0,(NI42-NL$10)/NL$10,0)</f>
        <v/>
      </c>
      <c r="NM42" s="68" t="n"/>
      <c r="NN42" s="15">
        <f>IF(NI42&gt;0,(NI42-NI$10)/NI$10,0)</f>
        <v/>
      </c>
      <c r="NP42" s="250" t="n">
        <v>375.2</v>
      </c>
      <c r="NQ42" s="68">
        <f>IF(NP42&gt;0,((NP42-NP41)/NP41),0)</f>
        <v/>
      </c>
      <c r="NR42" s="68">
        <f>IF(NP42&gt;0,NQ42-$V42,0)</f>
        <v/>
      </c>
      <c r="NS42" s="68">
        <f>IF(NP42&gt;0,(NP42-NS$10)/NS$10,0)</f>
        <v/>
      </c>
      <c r="NT42" s="68" t="n"/>
      <c r="NU42" s="15">
        <f>IF(NP42&gt;0,(NP42-NP$10)/NP$10,0)</f>
        <v/>
      </c>
      <c r="NW42" s="396" t="n">
        <v>185.27</v>
      </c>
      <c r="NX42" s="68">
        <f>IF(NW42&gt;0,((NW42-NW41)/NW41),0)</f>
        <v/>
      </c>
      <c r="NY42" s="68">
        <f>IF(NW42&gt;0,NX42-$V42,0)</f>
        <v/>
      </c>
      <c r="NZ42" s="68">
        <f>IF(NW42&gt;0,(NW42-NZ$10)/NZ$10,0)</f>
        <v/>
      </c>
      <c r="OA42" s="68" t="n"/>
      <c r="OB42" s="15">
        <f>IF(NW42&gt;0,(NW42-NW$10)/NW$10,0)</f>
        <v/>
      </c>
      <c r="OD42" s="250" t="n">
        <v>1.48</v>
      </c>
      <c r="OE42" s="68">
        <f>IF(OD42&gt;0,((OD42-OD41)/OD41),0)</f>
        <v/>
      </c>
      <c r="OF42" s="68">
        <f>IF(OD42&gt;0,OE42-$V42,0)</f>
        <v/>
      </c>
      <c r="OG42" s="68">
        <f>IF(OD42&gt;0,(OD42-OG$10)/OG$10,0)</f>
        <v/>
      </c>
      <c r="OH42" s="68" t="n"/>
      <c r="OI42" s="15">
        <f>IF(OD42&gt;0,(OD42-OD$10)/OD$10,0)</f>
        <v/>
      </c>
      <c r="OK42" s="250" t="n">
        <v>106</v>
      </c>
      <c r="OL42" s="68">
        <f>IF(OK42&gt;0,((OK42-OK41)/OK41),0)</f>
        <v/>
      </c>
      <c r="OM42" s="68">
        <f>IF(OK42&gt;0,OL42-$V42,0)</f>
        <v/>
      </c>
      <c r="ON42" s="68">
        <f>IF(OK42&gt;0,(OK42-ON$10)/ON$10,0)</f>
        <v/>
      </c>
      <c r="OO42" s="68" t="n"/>
      <c r="OP42" s="15">
        <f>IF(OK42&gt;0,(OK42-OK$10)/OK$10,0)</f>
        <v/>
      </c>
      <c r="OR42" s="250" t="n">
        <v>2.37</v>
      </c>
      <c r="OS42" s="68">
        <f>IF(OR42&gt;0,((OR42-OR41)/OR41),0)</f>
        <v/>
      </c>
      <c r="OT42" s="68">
        <f>IF(OR42&gt;0,OS42-$V42,0)</f>
        <v/>
      </c>
      <c r="OU42" s="68">
        <f>IF(OR42&gt;0,(OR42-OU$10)/OU$10,0)</f>
        <v/>
      </c>
      <c r="OV42" s="68" t="n"/>
      <c r="OW42" s="15">
        <f>IF(OR42&gt;0,(OR42-OR$10)/OR$10,0)</f>
        <v/>
      </c>
      <c r="OY42" s="250" t="n">
        <v>124.15</v>
      </c>
      <c r="OZ42" s="68">
        <f>IF(OY42&gt;0,((OY42-OY41)/OY41),0)</f>
        <v/>
      </c>
      <c r="PA42" s="68">
        <f>IF(OY42&gt;0,OZ42-$V42,0)</f>
        <v/>
      </c>
      <c r="PB42" s="68">
        <f>IF(OY42&gt;0,(OY42-PB$10)/PB$10,0)</f>
        <v/>
      </c>
      <c r="PC42" s="68" t="n"/>
      <c r="PD42" s="15">
        <f>IF(OY42&gt;0,(OY42-OY$10)/OY$10,0)</f>
        <v/>
      </c>
      <c r="PE42" s="18" t="n"/>
      <c r="PF42" s="250" t="n">
        <v>193.59</v>
      </c>
      <c r="PG42" s="68">
        <f>IF(PF42&gt;0,((PF42-PF41)/PF41),0)</f>
        <v/>
      </c>
      <c r="PH42" s="68">
        <f>IF(PF42&gt;0,PG42-$V42,0)</f>
        <v/>
      </c>
      <c r="PI42" s="68">
        <f>IF(PF42&gt;0,(PF42-PI$10)/PI$10,0)</f>
        <v/>
      </c>
      <c r="PJ42" s="68" t="n"/>
      <c r="PK42" s="15">
        <f>IF(PF42&gt;0,(PF42-PF$10)/PF$10,0)</f>
        <v/>
      </c>
      <c r="PM42" s="250" t="n"/>
      <c r="PN42" s="68">
        <f>IF(PM42&gt;0,((PM42-PM41)/PM41),0)</f>
        <v/>
      </c>
      <c r="PO42" s="68">
        <f>PN42-$V42</f>
        <v/>
      </c>
      <c r="PP42" s="68">
        <f>IF(PM42&gt;0,(PM42-PP$10)/PP$10,0)</f>
        <v/>
      </c>
      <c r="PQ42" s="68" t="n"/>
      <c r="PR42" s="15">
        <f>IF(PM42&gt;0,(PM42-PM$10)/PM$10,0)</f>
        <v/>
      </c>
      <c r="PT42" s="250" t="n">
        <v>4.87</v>
      </c>
      <c r="PU42" s="68">
        <f>IF(PT42&gt;0,((PT42-PT41)/PT41),0)</f>
        <v/>
      </c>
      <c r="PV42" s="68">
        <f>IF(PT42&gt;0,PU42-$V42,0)</f>
        <v/>
      </c>
      <c r="PW42" s="68">
        <f>IF(PT42&gt;0,(PT42-PW$10)/PW$10,0)</f>
        <v/>
      </c>
      <c r="PX42" s="68" t="n"/>
      <c r="PY42" s="15">
        <f>IF(PT42&gt;0,(PT42-PT$10)/PT$10,0)</f>
        <v/>
      </c>
      <c r="QA42" s="250" t="n">
        <v>215.58</v>
      </c>
      <c r="QB42" s="68">
        <f>IF(QA42&gt;0,((QA42-QA41)/QA41),0)</f>
        <v/>
      </c>
      <c r="QC42" s="68">
        <f>IF(QA42&gt;0,QB42-$V42,0)</f>
        <v/>
      </c>
      <c r="QD42" s="68">
        <f>IF(QA42&gt;0,(QA42-QD$10)/QD$10,0)</f>
        <v/>
      </c>
      <c r="QE42" s="68" t="n"/>
      <c r="QF42" s="15">
        <f>IF(QA42&gt;0,(QA42-QA$10)/QA$10,0)</f>
        <v/>
      </c>
      <c r="QH42" s="250" t="n">
        <v>1.51</v>
      </c>
      <c r="QI42" s="68">
        <f>IF(QH42&gt;0,((QH42-QH41)/QH41),0)</f>
        <v/>
      </c>
      <c r="QJ42" s="68">
        <f>IF(QH42&gt;0,QI42-$V42,0)</f>
        <v/>
      </c>
      <c r="QK42" s="68">
        <f>IF(QH42&gt;0,(QH42-QK$10)/QK$10,0)</f>
        <v/>
      </c>
      <c r="QL42" s="68" t="n"/>
      <c r="QM42" s="15">
        <f>IF(QH42&gt;0,(QH42-QH$10)/QH$10,0)</f>
        <v/>
      </c>
      <c r="QO42" s="250" t="n">
        <v>11.05</v>
      </c>
      <c r="QP42" s="68">
        <f>IF(QO42&gt;0,((QO42-QO41)/QO41),0)</f>
        <v/>
      </c>
      <c r="QQ42" s="68">
        <f>IF(QO42&gt;0,QP42-$V42,0)</f>
        <v/>
      </c>
      <c r="QR42" s="68">
        <f>IF(QO42&gt;0,(QO42-QR$10)/QR$10,0)</f>
        <v/>
      </c>
      <c r="QS42" s="68" t="n"/>
      <c r="QT42" s="15">
        <f>IF(QO42&gt;0,(QO42-QO$10)/QO$10,0)</f>
        <v/>
      </c>
      <c r="QV42" s="250" t="n">
        <v>1.87</v>
      </c>
      <c r="QW42" s="68">
        <f>IF(QV42&gt;0,((QV42-QV41)/QV41),0)</f>
        <v/>
      </c>
      <c r="QX42" s="68">
        <f>IF(QV42&gt;0,QW42-$V42,0)</f>
        <v/>
      </c>
      <c r="QY42" s="68">
        <f>IF(QV42&gt;0,(QV42-QY$10)/QY$10,0)</f>
        <v/>
      </c>
      <c r="QZ42" s="68" t="n"/>
      <c r="RA42" s="15">
        <f>IF(QV42&gt;0,(QV42-QV$10)/QV$10,0)</f>
        <v/>
      </c>
      <c r="RC42" s="250" t="n">
        <v>26.34</v>
      </c>
      <c r="RD42" s="68">
        <f>IF(RC42&gt;0,((RC42-RC41)/RC41),0)</f>
        <v/>
      </c>
      <c r="RE42" s="68">
        <f>IF(RC42&gt;0,RD42-$V42,0)</f>
        <v/>
      </c>
      <c r="RF42" s="68">
        <f>IF(RC42&gt;0,(RC42-RF$10)/RF$10,0)</f>
        <v/>
      </c>
      <c r="RG42" s="68" t="n"/>
      <c r="RH42" s="15">
        <f>IF(RC42&gt;0,(RC42-RC$10)/RC$10,0)</f>
        <v/>
      </c>
      <c r="RJ42" s="250" t="n">
        <v>200.17</v>
      </c>
      <c r="RK42" s="68">
        <f>IF(RJ42&gt;0,((RJ42-RJ41)/RJ41),0)</f>
        <v/>
      </c>
      <c r="RL42" s="68">
        <f>RK42-$V42</f>
        <v/>
      </c>
      <c r="RM42" s="68">
        <f>IF(RJ42&gt;0,(RJ42-RM$10)/RM$10,0)</f>
        <v/>
      </c>
      <c r="RN42" s="68" t="n"/>
      <c r="RO42" s="15">
        <f>IF(RJ42&gt;0,(RJ42-RJ$10)/RJ$10,0)</f>
        <v/>
      </c>
      <c r="RQ42" s="250" t="n">
        <v>14.98</v>
      </c>
      <c r="RR42" s="68">
        <f>IF(RQ42&gt;0,((RQ42-RQ41)/RQ41),0)</f>
        <v/>
      </c>
      <c r="RS42" s="68">
        <f>RR42-$V42</f>
        <v/>
      </c>
      <c r="RT42" s="68">
        <f>IF(RQ42&gt;0,(RQ42-RT$10)/RT$10,0)</f>
        <v/>
      </c>
      <c r="RU42" s="68" t="n"/>
      <c r="RV42" s="15">
        <f>IF(RQ42&gt;0,(RQ42-RQ$10)/RQ$10,0)</f>
        <v/>
      </c>
      <c r="RX42" s="250" t="n">
        <v>112.06</v>
      </c>
      <c r="RY42" s="68">
        <f>IF(RX42&gt;0,((RX42-RX41)/RX41),0)</f>
        <v/>
      </c>
      <c r="RZ42" s="68">
        <f>RY42-$V42</f>
        <v/>
      </c>
      <c r="SA42" s="68">
        <f>IF(RX42&gt;0,(RX42-SA$10)/SA$10,0)</f>
        <v/>
      </c>
      <c r="SB42" s="68" t="n"/>
      <c r="SC42" s="15">
        <f>IF(RX42&gt;0,(RX42-RX$10)/RX$10,0)</f>
        <v/>
      </c>
      <c r="SE42" s="250" t="n">
        <v>11.03</v>
      </c>
      <c r="SF42" s="68">
        <f>IF(SE42&gt;0,((SE42-SE41)/SE41),0)</f>
        <v/>
      </c>
      <c r="SG42" s="68">
        <f>SF42-$V42</f>
        <v/>
      </c>
      <c r="SH42" s="68">
        <f>IF(SE42&gt;0,(SE42-SH$10)/SH$10,0)</f>
        <v/>
      </c>
      <c r="SI42" s="68" t="n"/>
      <c r="SJ42" s="15">
        <f>IF(SE42&gt;0,(SE42-SE$10)/SE$10,0)</f>
        <v/>
      </c>
      <c r="SL42" s="250" t="n">
        <v>0.588</v>
      </c>
      <c r="SM42" s="68">
        <f>IF(SL42&gt;0,((SL42-SL41)/SL41),0)</f>
        <v/>
      </c>
      <c r="SN42" s="68">
        <f>SM42-$V42</f>
        <v/>
      </c>
      <c r="SO42" s="68">
        <f>IF(SL42&gt;0,(SL42-SO$10)/SO$10,0)</f>
        <v/>
      </c>
      <c r="SP42" s="68" t="n"/>
      <c r="SQ42" s="15">
        <f>IF(SL42&gt;0,(SL42-SL$10)/SL$10,0)</f>
        <v/>
      </c>
      <c r="SS42" s="250" t="n">
        <v>6.54</v>
      </c>
      <c r="ST42" s="68">
        <f>IF(SS42&gt;0,((SS42-SS41)/SS41),0)</f>
        <v/>
      </c>
      <c r="SU42" s="68">
        <f>ST42-$V42</f>
        <v/>
      </c>
      <c r="SV42" s="68">
        <f>IF(SS42&gt;0,(SS42-SV$10)/SV$10,0)</f>
        <v/>
      </c>
      <c r="SW42" s="68" t="n"/>
      <c r="SX42" s="15">
        <f>IF(SS42&gt;0,(SS42-SS$10)/SS$10,0)</f>
        <v/>
      </c>
      <c r="SZ42" s="250" t="n">
        <v>22.99</v>
      </c>
      <c r="TA42" s="68">
        <f>IF(SZ42&gt;0,((SZ42-SZ41)/SZ41),0)</f>
        <v/>
      </c>
      <c r="TB42" s="68">
        <f>TA42-$V42</f>
        <v/>
      </c>
      <c r="TC42" s="68">
        <f>IF(SZ42&gt;0,(SZ42-TC$10)/TC$10,0)</f>
        <v/>
      </c>
      <c r="TD42" s="68" t="n"/>
      <c r="TE42" s="15">
        <f>IF(SZ42&gt;0,(SZ42-SZ$10)/SZ$10,0)</f>
        <v/>
      </c>
      <c r="TG42" s="250" t="n">
        <v>0.2025</v>
      </c>
      <c r="TH42" s="68">
        <f>IF(TG42&gt;0,((TG42-TG41)/TG41),0)</f>
        <v/>
      </c>
      <c r="TI42" s="68">
        <f>TH42-$V42</f>
        <v/>
      </c>
      <c r="TJ42" s="68">
        <f>IF(TG42&gt;0,(TG42-TJ$10)/TJ$10,0)</f>
        <v/>
      </c>
      <c r="TK42" s="68" t="n"/>
      <c r="TL42" s="15">
        <f>IF(TG42&gt;0,(TG42-TG$10)/TG$10,0)</f>
        <v/>
      </c>
      <c r="TN42" s="250" t="n">
        <v>37.1</v>
      </c>
      <c r="TO42" s="68">
        <f>IF(TN42&gt;0,((TN42-TN41)/TN41),0)</f>
        <v/>
      </c>
      <c r="TP42" s="68">
        <f>TO42-$V42</f>
        <v/>
      </c>
      <c r="TQ42" s="68">
        <f>IF(TN42&gt;0,(TN42-TQ$10)/TQ$10,0)</f>
        <v/>
      </c>
      <c r="TR42" s="68" t="n"/>
      <c r="TS42" s="15">
        <f>IF(TN42&gt;0,(TN42-TN$10)/TN$10,0)</f>
        <v/>
      </c>
      <c r="TU42" s="250" t="n">
        <v>2.26</v>
      </c>
      <c r="TV42" s="68">
        <f>IF(TU42&gt;0,((TU42-TU41)/TU41),0)</f>
        <v/>
      </c>
      <c r="TW42" s="68">
        <f>TV42-$V42</f>
        <v/>
      </c>
      <c r="TX42" s="68">
        <f>IF(TU42&gt;0,(TU42-TX$10)/TX$10,0)</f>
        <v/>
      </c>
      <c r="TY42" s="68" t="n"/>
      <c r="TZ42" s="15">
        <f>IF(TU42&gt;0,(TU42-TU$10)/TU$10,0)</f>
        <v/>
      </c>
      <c r="UB42" s="250" t="n"/>
      <c r="UC42" s="68">
        <f>IF(UB42&gt;0,((UB42-UB41)/UB41),0)</f>
        <v/>
      </c>
      <c r="UD42" s="68">
        <f>UC42-$V42</f>
        <v/>
      </c>
      <c r="UE42" s="68">
        <f>IF(UB42&gt;0,(UB42-UE$10)/UE$10,0)</f>
        <v/>
      </c>
      <c r="UF42" s="68" t="n"/>
      <c r="UG42" s="15">
        <f>IF(UB42&gt;0,(UB42-UB$10)/UB$10,0)</f>
        <v/>
      </c>
      <c r="UI42" s="250" t="n"/>
      <c r="UJ42" s="68">
        <f>IF(UI42&gt;0,((UI42-UI41)/UI41),0)</f>
        <v/>
      </c>
      <c r="UK42" s="68">
        <f>UJ42-$V42</f>
        <v/>
      </c>
      <c r="UL42" s="68">
        <f>IF(UI42&gt;0,(UI42-UL$10)/UL$10,0)</f>
        <v/>
      </c>
      <c r="UM42" s="68" t="n"/>
      <c r="UN42" s="15">
        <f>IF(UI42&gt;0,(UI42-UI$10)/UI$10,0)</f>
        <v/>
      </c>
      <c r="UP42" s="250" t="n"/>
      <c r="UQ42" s="68">
        <f>IF(UP42&gt;0,((UP42-UP41)/UP41),0)</f>
        <v/>
      </c>
      <c r="UR42" s="68">
        <f>UQ42-$V42</f>
        <v/>
      </c>
      <c r="US42" s="68">
        <f>IF(UP42&gt;0,(UP42-US$10)/US$10,0)</f>
        <v/>
      </c>
      <c r="UT42" s="68" t="n"/>
      <c r="UU42" s="15">
        <f>IF(UP42&gt;0,(UP42-UP$10)/UP$10,0)</f>
        <v/>
      </c>
      <c r="UW42" s="250" t="n"/>
      <c r="UX42" s="68">
        <f>IF(UW42&gt;0,((UW42-UW41)/UW41),0)</f>
        <v/>
      </c>
      <c r="UY42" s="68">
        <f>UX42-$V42</f>
        <v/>
      </c>
      <c r="UZ42" s="68">
        <f>IF(UW42&gt;0,(UW42-UZ$10)/UZ$10,0)</f>
        <v/>
      </c>
      <c r="VA42" s="68" t="n"/>
      <c r="VB42" s="15">
        <f>IF(UW42&gt;0,(UW42-UW$10)/UW$10,0)</f>
        <v/>
      </c>
      <c r="VD42" s="250" t="n"/>
      <c r="VE42" s="68">
        <f>IF(VD42&gt;0,((VD42-VD41)/VD41),0)</f>
        <v/>
      </c>
      <c r="VF42" s="68">
        <f>VE42-$V42</f>
        <v/>
      </c>
      <c r="VG42" s="68">
        <f>IF(VD42&gt;0,(VD42-VG$10)/VG$10,0)</f>
        <v/>
      </c>
      <c r="VH42" s="68" t="n"/>
      <c r="VI42" s="15">
        <f>IF(VD42&gt;0,(VD42-VD$10)/VD$10,0)</f>
        <v/>
      </c>
      <c r="VM42" s="21">
        <f>IF($C42&gt;0,(($IK$5*IG42)+($GT$5*GP42)+($JM$5*JI42)+($JF$5*JB42)+($IY$5*IU42)+($IR$5*IN42)+($ID$5*HZ42)+($HW$5*HS42)+($HP$5*HL42)+($HI$5*HE42)+($GF$5*GB42)+($FY$5*FU42)+($FR$5*FN42)+($FK$5*FG42)+($FD$5*EZ42)+($EW$5*ES42)+($EP$5*EL42)+($EI$5*EE42)+($EB$5*DX42)+($DU$5*DQ42)+($DN$5*DJ42)+($DG$5*DC42)+($CZ$5*CV42)+($CS$5*CO42)+($CL$5*CH42)+($CE$5*CA42)+($BX$5*BT42)+($BQ$5*BM42)+($BJ$5*BF42)+($BC$5*AY42)+($AV$5*AR42)+($AO$5*AK42)+($AH$5*AD42)+($JT$5*JP42)+($KA$5*JW42)+($KO$5*KK42)+($PR$5*PN42)+($GM$5*GI42)+($HA$5*GW42)+($KV$5*KR42)+($KH$5*KD42)+($LC$5*KY42)+($MS$5*MO42)+($ML$5*MH42)+($ME$5*MA42)+($LX$5*LT42)+($LQ$5*LM42)+($LJ$5*LF42)+(MV42*$MZ$5)+(NC42*$NG$5)+(NJ42*$NN$5)+($OI$5*OE42)+($NU$5*NQ42)+($OB$5*NX42)+($PK$5*PG42)+($OP$5*OL42)+($OW$5*OS42)+($PD$5*OZ42)+(PU42*$PY$5)+(QB42*$QF$5)+(QI42*$QM$5)+(QP42*$QT$5)+(QW42*$RA$5)+(RD42*$RH$5)+(RK42*$RO$5)+(RR42*$RV$5)+(RY42*$SC$5)+(SF42*$SJ$5)+(SM42*$SQ$5)+(ST42*$SX$5)+(TA42*$TE$5))+(TH42*$TL$5)+(TO42*$TS$5))/$VM$5</f>
        <v/>
      </c>
      <c r="VN42" s="538" t="n"/>
      <c r="VO42" s="21">
        <f>IF($C42&gt;0,(($IK$5*II42)+($GT$5*GR42)+($JM$5*JK42)+($JF$5*JD42)+($IY$5*IW42)+($IR$5*IP42)+($ID$5*IB42)+($HW$5*HU42)+($HP$5*HN42)+($HI$5*HG42)+($GF$5*GD42)+($FY$5*FW42)+($FR$5*FP42)+($FK$5*FI42)+($FD$5*FB42)+($EW$5*EU42)+($EP$5*EN42)+($EI$5*EG42)+($EB$5*DZ42)+($DU$5*DS42)+($DN$5*DL42)+($DG$5*DE42)+($CZ$5*CX42)+($CS$5*CQ42)+($CL$5*CJ42)+($CE$5*CC42)+($BX$5*BV42)+($BQ$5*BO42)+($BJ$5*BH42)+($BC$5*BA42)+($AV$5*AT42)+($AO$5*AM42)+($AH$5*AF42)+($KO$5*KM42)+($KH$5*KF42)+($KA$5*JY42)+($JT$5*JR42)+($PR$5*PP42)+($GM$5*GK42)+($HA$5*GY42)+($KV$5*KT42)+($LC$5*LA42)+($MS$5*MQ42)+($ML$5*MJ42)+($ME$5*MC42)+($LX$5*LV42)+($LQ$5*LO42)+($LJ$5*LH42)+(MX42*$MZ$5)+(NE42*$NG$5)+(NL42*$NN$5)+($OI$5*OG42)+($NU$5*NS42)+($OB$5*NZ42)+($PD$5*PB42)+($OW$5*OU42)+($OP$5*ON42)+($PK$5*PI42)+($PY$5*PW42)+($QF$5*QD42)+($QM$5*QK42)+($QT$5*QR42)+($RA$5*QY42)+($RH$5*RF42)+($RO$5*RM42)+(RT42*$RV$5)+(SA42*$SC$5)+(SH42*$SJ$5)+(SO42*$SQ$5)+(SV42*$SX$5)+(TC42*$TE$5)+(TJ42*$TL$5)+(TQ42*$TS$5))/$VM$5,0)</f>
        <v/>
      </c>
      <c r="VP42" s="14" t="n"/>
      <c r="VQ42" s="21">
        <f>IF($C42&gt;0,(($IK$5*IK42)+($GT$5*GT42)+($JM$5*JM42)+($JF$5*JF42)+($IY$5*IY42)+($IR$5*IR42)+($ID$5*ID42)+($HW$5*HW42)+($HP$5*HP42)+($HI$5*HI42)+($GF$5*GF42)+($FY$5*FY42)+($FR$5*FR42)+($FK$5*FK42)+($FD$5*FD42)+($EW$5*EW42)+($EP$5*EP42)+($EI$5*EI42)+($EB$5*EB42)+($DU$5*DU42)+($DN$5*DN42)+($DG$5*DG42)+($CZ$5*CZ42)+($CS$5*CS42)+($CL$5*CL42)+($CE$5*CE42)+($BX$5*BX42)+($BQ$5*BQ42)+($BJ$5*BJ42)+($BC$5*BC42)+($AV$5*AV42)+($AO$5*AO42)+($AH$5*AH42)+($KO$5*KO42)+($PR$5*PR42)+($GM$5*GM42)+($HA$5*HA42)+($KH$5*KH42)+($KA$5*KA42)+($JT$5*JT42)+($KV$5*KV42)+($LC$5*LC42)+($MS$5*MS42)+($ML$5*ML42)+($ME$5*ME42)+($LX$5*LX42)+($LQ$5*LQ42)+($LJ$5*LJ42)+($OI$5*OI42)+($NU$5*NU42)+($NN$5*NN42)+($NG$5*NG42)+($MZ$5*MZ42)+(OB42*$OB$5)+($PD$5*PD42)+($OW$5*OW42)+($OP$5*OP42)+($PK$5*PK42)+(PY42*$PY$5)+(QF42*$QF$5)+(QM42*$QM$5)+(QT42*$QT$5)+(RA42*$RA$5)+(RH42*$RH$5)+(RO42*$RO$5)+(RV42*$RV$5)+(SC42*$SC$5)+(SJ42*$SJ$5)+(SQ42*$SQ$5)+(SX42*$SX$5)+(TE42*$TE$5)+(TL42*$TL$5)+(TS42*$TS$5))/$VM$5,0)</f>
        <v/>
      </c>
    </row>
    <row r="43" ht="16" customHeight="1" s="545">
      <c r="A43" s="127" t="n">
        <v>45708</v>
      </c>
      <c r="B43" s="4">
        <f>A43</f>
        <v/>
      </c>
      <c r="C43" s="13" t="n">
        <v>44176.9</v>
      </c>
      <c r="D43" s="138">
        <f>IF(C43&gt;0,C43-C42,0)</f>
        <v/>
      </c>
      <c r="E43" s="68">
        <f>IF(C43&gt;0,D43/C42,0)</f>
        <v/>
      </c>
      <c r="F43" s="15">
        <f>IF(C43&gt;0,(C43-C$10)/C$10,0)</f>
        <v/>
      </c>
      <c r="G43" s="13" t="n">
        <v>6117.62</v>
      </c>
      <c r="H43" s="138">
        <f>IF(G43&gt;0,G43-G42,0)</f>
        <v/>
      </c>
      <c r="I43" s="68">
        <f>IF(G43&gt;0,H43/G42,0)</f>
        <v/>
      </c>
      <c r="J43" s="15">
        <f>IF(G43&gt;0,(G43-G$10)/G$10,0)</f>
        <v/>
      </c>
      <c r="K43" s="13" t="n">
        <v>19962.36</v>
      </c>
      <c r="L43" s="138">
        <f>IF(K43&gt;0,K43-K42,0)</f>
        <v/>
      </c>
      <c r="M43" s="68">
        <f>IF(K43&gt;0,L43/K42,0)</f>
        <v/>
      </c>
      <c r="N43" s="15">
        <f>IF(K43&gt;0,(K43-K$10)/K$10,0)</f>
        <v/>
      </c>
      <c r="O43" s="13" t="n">
        <v>2261.74</v>
      </c>
      <c r="P43" s="138">
        <f>IF(O43&gt;0,O43-O42,0)</f>
        <v/>
      </c>
      <c r="Q43" s="68">
        <f>IF(O43&gt;0,P43/O42,0)</f>
        <v/>
      </c>
      <c r="R43" s="15">
        <f>IF(O43&gt;0,(O43-O$10)/O$10,0)</f>
        <v/>
      </c>
      <c r="S43" s="18">
        <f>IF(O43&gt;0,(((O43*0.7)*Q43)+((K43*0.9)*M43)+((G43*0.65)*I43)+((C43*0.6)*E43))/(O43+K43+G43+C43),0)</f>
        <v/>
      </c>
      <c r="T43" s="121">
        <f>IF(O43&gt;0,(S43*200)+T42,0)</f>
        <v/>
      </c>
      <c r="U43" s="121">
        <f>T43</f>
        <v/>
      </c>
      <c r="V43" s="134">
        <f>IF(T43&gt;0,(T43-T42)/T42,0)</f>
        <v/>
      </c>
      <c r="W43" s="21">
        <f>IF(T43&gt;0,(T43-T$11)/T$11,0)</f>
        <v/>
      </c>
      <c r="X43" s="18">
        <f>IF(T43&gt;0,((Q43+M43+I43+E43)/4),0)</f>
        <v/>
      </c>
      <c r="Y43" s="352">
        <f>386943.04</f>
        <v/>
      </c>
      <c r="Z43" s="15" t="n">
        <v>2e-06</v>
      </c>
      <c r="AA43" s="21">
        <f>Z43-$V43</f>
        <v/>
      </c>
      <c r="AC43" s="250" t="n">
        <v>234.68</v>
      </c>
      <c r="AD43" s="68">
        <f>IF(AC43&gt;0,((AC43-AC42)/AC42),0)</f>
        <v/>
      </c>
      <c r="AE43" s="68">
        <f>IF(AC43&gt;0,AD43-$V43,0)</f>
        <v/>
      </c>
      <c r="AF43" s="68">
        <f>IF(AC43&gt;0,(AC43-AF$10)/AF$10,0)</f>
        <v/>
      </c>
      <c r="AG43" s="68" t="n"/>
      <c r="AH43" s="15">
        <f>IF(AC43&gt;0,(AC43-AC$10)/AC$10,0)</f>
        <v/>
      </c>
      <c r="AJ43" s="250" t="n">
        <v>22.26</v>
      </c>
      <c r="AK43" s="68">
        <f>IF(AJ43&gt;0,((AJ43-AJ42)/AJ42),0)</f>
        <v/>
      </c>
      <c r="AL43" s="68">
        <f>IF(AJ43&gt;0,AK43-$V43,0)</f>
        <v/>
      </c>
      <c r="AM43" s="68">
        <f>IF(AJ43&gt;0,(AJ43-AM$10)/AM$10,0)</f>
        <v/>
      </c>
      <c r="AN43" s="68" t="n"/>
      <c r="AO43" s="15">
        <f>IF(AJ43&gt;0,(AJ43-AJ$10)/AJ$10,0)</f>
        <v/>
      </c>
      <c r="AQ43" s="250" t="n">
        <v>22.15</v>
      </c>
      <c r="AR43" s="68">
        <f>IF(AQ43&gt;0,((AQ43-AQ42)/AQ42),0)</f>
        <v/>
      </c>
      <c r="AS43" s="68">
        <f>IF(AQ43&gt;0,AR43-$V43,0)</f>
        <v/>
      </c>
      <c r="AT43" s="68">
        <f>IF(AQ43&gt;0,(AQ43-AT$10)/AT$10,0)</f>
        <v/>
      </c>
      <c r="AU43" s="68" t="n"/>
      <c r="AV43" s="15">
        <f>IF(AQ43&gt;0,(AQ43-AQ$10)/AQ$10,0)</f>
        <v/>
      </c>
      <c r="AX43" s="250" t="n">
        <v>212.75</v>
      </c>
      <c r="AY43" s="68">
        <f>IF(AX43&gt;0,((AX43-AX42)/AX42),0)</f>
        <v/>
      </c>
      <c r="AZ43" s="68">
        <f>IF(AX43&gt;0,AY43-$V43,0)</f>
        <v/>
      </c>
      <c r="BA43" s="68">
        <f>IF(AX43&gt;0,(AX43-BA$10)/BA$10,0)</f>
        <v/>
      </c>
      <c r="BB43" s="68" t="n"/>
      <c r="BC43" s="15">
        <f>IF(AX43&gt;0,(AX43-AX$10)/AX$10,0)</f>
        <v/>
      </c>
      <c r="BE43" s="250" t="n">
        <v>77.94</v>
      </c>
      <c r="BF43" s="68">
        <f>IF(BE43&gt;0,((BE43-BE42)/BE42),0)</f>
        <v/>
      </c>
      <c r="BG43" s="68">
        <f>IF(BE43&gt;0,BF43-$V43,0)</f>
        <v/>
      </c>
      <c r="BH43" s="68" t="n"/>
      <c r="BI43" s="68" t="n"/>
      <c r="BJ43" s="15">
        <f>IF(BE43&gt;0,(BE43-BE$10)/BE$10,0)</f>
        <v/>
      </c>
      <c r="BL43" s="250" t="n">
        <v>70.34999999999999</v>
      </c>
      <c r="BM43" s="68">
        <f>IF(BL43&gt;0,((BL43-BL42)/BL42),0)</f>
        <v/>
      </c>
      <c r="BN43" s="68">
        <f>IF(BL43&gt;0,BM43-$V43,0)</f>
        <v/>
      </c>
      <c r="BO43" s="68">
        <f>IF(BL43&gt;0,(BL43-BO$10)/BO$10,0)</f>
        <v/>
      </c>
      <c r="BP43" s="68" t="n"/>
      <c r="BQ43" s="15">
        <f>IF(BL43&gt;0,(BL43-BL$10)/BL$10,0)</f>
        <v/>
      </c>
      <c r="BS43" s="250" t="n">
        <v>40.29</v>
      </c>
      <c r="BT43" s="68">
        <f>IF(BS43&gt;0,((BS43-BS42)/BS42),0)</f>
        <v/>
      </c>
      <c r="BU43" s="68">
        <f>IF(BS43&gt;0,BT43-$V43,0)</f>
        <v/>
      </c>
      <c r="BV43" s="68">
        <f>IF(BS43&gt;0,(BS43-BV$10)/BV$10,0)</f>
        <v/>
      </c>
      <c r="BW43" s="68" t="n"/>
      <c r="BX43" s="15">
        <f>IF(BS43&gt;0,(BS43-BS$10)/BS$10,0)</f>
        <v/>
      </c>
      <c r="BZ43" s="250" t="n"/>
      <c r="CA43" s="68">
        <f>IF(BZ43&gt;0,((BZ43-BZ42)/BZ42),0)</f>
        <v/>
      </c>
      <c r="CB43" s="68">
        <f>IF(BZ43&gt;0,CA43-$V43,0)</f>
        <v/>
      </c>
      <c r="CC43" s="68">
        <f>IF(BZ43&gt;0,(BZ43-CC$10)/CC$10,0)</f>
        <v/>
      </c>
      <c r="CD43" s="68" t="n"/>
      <c r="CE43" s="15">
        <f>IF(BZ43&gt;0,(BZ43-BZ$10)/BZ$10,0)</f>
        <v/>
      </c>
      <c r="CG43" s="250" t="n">
        <v>34.98</v>
      </c>
      <c r="CH43" s="68">
        <f>IF(CG43&gt;0,((CG43-CG42)/CG42),0)</f>
        <v/>
      </c>
      <c r="CI43" s="68">
        <f>IF(CG43&gt;0,CH43-$V43,0)</f>
        <v/>
      </c>
      <c r="CJ43" s="68">
        <f>IF(CG43&gt;0,(CG43-CJ$10)/CJ$10,0)</f>
        <v/>
      </c>
      <c r="CK43" s="68" t="n"/>
      <c r="CL43" s="15">
        <f>IF(CG43&gt;0,(CG43-CG$10)/CG$10,0)</f>
        <v/>
      </c>
      <c r="CN43" s="250" t="n">
        <v>34.37</v>
      </c>
      <c r="CO43" s="68">
        <f>IF(CN43&gt;0,((CN43-CN42)/CN42),0)</f>
        <v/>
      </c>
      <c r="CP43" s="68">
        <f>IF(CN43&gt;0,CO43-$V43,0)</f>
        <v/>
      </c>
      <c r="CQ43" s="68">
        <f>IF(CN43&gt;0,(CN43-CQ$10)/CQ$10,0)</f>
        <v/>
      </c>
      <c r="CR43" s="68" t="n"/>
      <c r="CS43" s="15">
        <f>IF(CN43&gt;0,(CN43-CN$10)/CN$10,0)</f>
        <v/>
      </c>
      <c r="CU43" s="250" t="n">
        <v>37.73</v>
      </c>
      <c r="CV43" s="68">
        <f>IF(CU43&gt;0,((CU43-CU42)/CU42),0)</f>
        <v/>
      </c>
      <c r="CW43" s="68">
        <f>IF(CU43&gt;0,CV43-$V43,0)</f>
        <v/>
      </c>
      <c r="CX43" s="68">
        <f>IF(CU43&gt;0,(CU43-CX$10)/CX$10,0)</f>
        <v/>
      </c>
      <c r="CY43" s="68" t="n"/>
      <c r="CZ43" s="15">
        <f>IF(CU43&gt;0,(CU43-CU$10)/CU$10,0)</f>
        <v/>
      </c>
      <c r="DB43" s="250" t="n">
        <v>20.84</v>
      </c>
      <c r="DC43" s="68">
        <f>IF(DB43&gt;0,((DB43-DB42)/DB42),0)</f>
        <v/>
      </c>
      <c r="DD43" s="68">
        <f>IF(DB43&gt;0,DC43-$V43,0)</f>
        <v/>
      </c>
      <c r="DE43" s="68">
        <f>IF(DB43&gt;0,(DB43-DE$10)/DE$10,0)</f>
        <v/>
      </c>
      <c r="DF43" s="68" t="n"/>
      <c r="DG43" s="15">
        <f>IF(DB43&gt;0,(DB43-DB$10)/DB$10,0)</f>
        <v/>
      </c>
      <c r="DI43" s="250" t="n">
        <v>45.54</v>
      </c>
      <c r="DJ43" s="68">
        <f>IF(DI43&gt;0,((DI43-DI42)/DI42),0)</f>
        <v/>
      </c>
      <c r="DK43" s="68">
        <f>IF(DI43&gt;0,DJ43-$V43,0)</f>
        <v/>
      </c>
      <c r="DL43" s="68">
        <f>IF(DI43&gt;0,(DI43-DL$10)/DL$10,0)</f>
        <v/>
      </c>
      <c r="DM43" s="68" t="n"/>
      <c r="DN43" s="15">
        <f>IF(DI43&gt;0,(DI43-DI$10)/DI$10,0)</f>
        <v/>
      </c>
      <c r="DP43" s="250" t="n">
        <v>39.84</v>
      </c>
      <c r="DQ43" s="68">
        <f>IF(DP43&gt;0,((DP43-DP42)/DP42),0)</f>
        <v/>
      </c>
      <c r="DR43" s="68">
        <f>IF(DP43&gt;0,DQ43-$V43,0)</f>
        <v/>
      </c>
      <c r="DS43" s="68" t="n"/>
      <c r="DT43" s="68" t="n"/>
      <c r="DU43" s="15">
        <f>IF(DP43&gt;0,(DP43-DP$10)/DP$10,0)</f>
        <v/>
      </c>
      <c r="DV43" s="18" t="n"/>
      <c r="DW43" s="250" t="n">
        <v>35.29</v>
      </c>
      <c r="DX43" s="68">
        <f>IF(DW43&gt;0,((DW43-DW42)/DW42),0)</f>
        <v/>
      </c>
      <c r="DY43" s="68">
        <f>IF(DW43&gt;0,DX43-$V43,0)</f>
        <v/>
      </c>
      <c r="DZ43" s="68">
        <f>IF(DW43&gt;0,(DW43-DZ$10)/DZ$10,0)</f>
        <v/>
      </c>
      <c r="EA43" s="68" t="n"/>
      <c r="EB43" s="15">
        <f>IF(DW43&gt;0,(DW43-DW$10)/DW$10,0)</f>
        <v/>
      </c>
      <c r="ED43" s="250" t="n">
        <v>37.95</v>
      </c>
      <c r="EE43" s="68">
        <f>IF(ED43&gt;0,((ED43-ED42)/ED42),0)</f>
        <v/>
      </c>
      <c r="EF43" s="68">
        <f>IF(ED43&gt;0,EE43-$V43,0)</f>
        <v/>
      </c>
      <c r="EG43" s="68">
        <f>IF(ED43&gt;0,(ED43-EG$10)/EG$10,0)</f>
        <v/>
      </c>
      <c r="EH43" s="68" t="n"/>
      <c r="EI43" s="15">
        <f>IF(ED43&gt;0,(ED43-ED$10)/ED$10,0)</f>
        <v/>
      </c>
      <c r="EK43" s="250" t="n">
        <v>120.69</v>
      </c>
      <c r="EL43" s="68">
        <f>IF(EK43&gt;0,((EK43-EK42)/EK42),0)</f>
        <v/>
      </c>
      <c r="EM43" s="68">
        <f>IF(EK43&gt;0,EL43-$V43,0)</f>
        <v/>
      </c>
      <c r="EN43" s="68">
        <f>IF(EK43&gt;0,(EK43-EN$10)/EN$10,0)</f>
        <v/>
      </c>
      <c r="EO43" s="68" t="n"/>
      <c r="EP43" s="15">
        <f>IF(EK43&gt;0,(EK43-EK$10)/EK$10,0)</f>
        <v/>
      </c>
      <c r="ER43" s="250" t="n">
        <v>40.5</v>
      </c>
      <c r="ES43" s="68">
        <f>IF(ER43&gt;0,((ER43-ER42)/ER42),0)</f>
        <v/>
      </c>
      <c r="ET43" s="68">
        <f>IF(ER43&gt;0,ES43-$V43,0)</f>
        <v/>
      </c>
      <c r="EU43" s="68">
        <f>IF(ER43&gt;0,(ER43-EU$10)/EU$10,0)</f>
        <v/>
      </c>
      <c r="EV43" s="68" t="n"/>
      <c r="EW43" s="15">
        <f>IF(ER43&gt;0,(ER43-ER$10)/ER$10,0)</f>
        <v/>
      </c>
      <c r="EY43" s="250" t="n">
        <v>30.22</v>
      </c>
      <c r="EZ43" s="68">
        <f>IF(EY43&gt;0,((EY43-EY42)/EY42),0)</f>
        <v/>
      </c>
      <c r="FA43" s="68">
        <f>IF(EY43&gt;0,EZ43-$V43,0)</f>
        <v/>
      </c>
      <c r="FB43" s="68" t="n"/>
      <c r="FC43" s="68" t="n"/>
      <c r="FD43" s="15">
        <f>IF(EY43&gt;0,(EY43-EY$10)/EY$10,0)</f>
        <v/>
      </c>
      <c r="FF43" s="250" t="n">
        <v>60.79</v>
      </c>
      <c r="FG43" s="68">
        <f>IF(FF43&gt;0,((FF43-FF42)/FF42),0)</f>
        <v/>
      </c>
      <c r="FH43" s="68">
        <f>IF(FF43&gt;0,FG43-$V43,0)</f>
        <v/>
      </c>
      <c r="FI43" s="68">
        <f>IF(FF43&gt;0,(FF43-FI$10)/FI$10,0)</f>
        <v/>
      </c>
      <c r="FJ43" s="68" t="n"/>
      <c r="FK43" s="15">
        <f>IF(FF43&gt;0,(FF43-FF$10)/FF$10,0)</f>
        <v/>
      </c>
      <c r="FM43" s="250" t="n">
        <v>188.17</v>
      </c>
      <c r="FN43" s="68">
        <f>IF(FM43&gt;0,((FM43-FM42)/FM42),0)</f>
        <v/>
      </c>
      <c r="FO43" s="68">
        <f>IF(FM43&gt;0,FN43-$V43,0)</f>
        <v/>
      </c>
      <c r="FP43" s="68">
        <f>IF(FM43&gt;0,(FM43-FP$10)/FP$10,0)</f>
        <v/>
      </c>
      <c r="FQ43" s="68" t="n"/>
      <c r="FR43" s="15">
        <f>IF(FM43&gt;0,(FM43-FM$10)/FM$10,0)</f>
        <v/>
      </c>
      <c r="FT43" s="250" t="n">
        <v>92.48999999999999</v>
      </c>
      <c r="FU43" s="68">
        <f>IF(FT43&gt;0,((FT43-FT42)/FT42),0)</f>
        <v/>
      </c>
      <c r="FV43" s="68">
        <f>IF(FT43&gt;0,FU43-$V43,0)</f>
        <v/>
      </c>
      <c r="FW43" s="68">
        <f>IF(FT43&gt;0,(FT43-FW$10)/FW$10,0)</f>
        <v/>
      </c>
      <c r="FX43" s="68" t="n"/>
      <c r="FY43" s="15">
        <f>IF(FT43&gt;0,(FT43-FT$10)/FT$10,0)</f>
        <v/>
      </c>
      <c r="GA43" s="250" t="n">
        <v>18.52</v>
      </c>
      <c r="GB43" s="68">
        <f>IF(GA43&gt;0,((GA43-GA42)/GA42),0)</f>
        <v/>
      </c>
      <c r="GC43" s="68">
        <f>IF(GA43&gt;0,GB43-$V43,0)</f>
        <v/>
      </c>
      <c r="GD43" s="68" t="n"/>
      <c r="GE43" s="68" t="n"/>
      <c r="GF43" s="15">
        <f>IF(GA43&gt;0,(GA43-GA$10)/GA$10,0)</f>
        <v/>
      </c>
      <c r="GG43" s="18" t="n"/>
      <c r="GH43" s="250" t="n">
        <v>20.17</v>
      </c>
      <c r="GI43" s="68">
        <f>IF(GH43&gt;0,((GH43-GH42)/GH42),0)</f>
        <v/>
      </c>
      <c r="GJ43" s="68">
        <f>IF(GH43&gt;0,GI43-$V43,0)</f>
        <v/>
      </c>
      <c r="GK43" s="68">
        <f>IF(GH43&gt;0,(GH43-GK$10)/GK$10,0)</f>
        <v/>
      </c>
      <c r="GL43" s="68" t="n"/>
      <c r="GM43" s="15">
        <f>IF(GH43&gt;0,(GH43-GH$10)/GH$10,0)</f>
        <v/>
      </c>
      <c r="GO43" s="250" t="n">
        <v>28.53</v>
      </c>
      <c r="GP43" s="68">
        <f>IF(GO43&gt;0,((GO43-GO42)/GO42),0)</f>
        <v/>
      </c>
      <c r="GQ43" s="68">
        <f>IF(GO43&gt;0,GP43-$V43,0)</f>
        <v/>
      </c>
      <c r="GR43" s="68" t="n"/>
      <c r="GS43" s="68" t="n"/>
      <c r="GT43" s="15">
        <f>IF(GO43&gt;0,(GO43-GO$10)/GO$10,0)</f>
        <v/>
      </c>
      <c r="GV43" s="250" t="n">
        <v>14.42</v>
      </c>
      <c r="GW43" s="68">
        <f>IF(GV43&gt;0,((GV43-GV42)/GV42),0)</f>
        <v/>
      </c>
      <c r="GX43" s="68">
        <f>IF(GV43&gt;0,GW43-$V43,0)</f>
        <v/>
      </c>
      <c r="GY43" s="68">
        <f>IF(GV43&gt;0,(GV43-GY$10)/GY$10,0)</f>
        <v/>
      </c>
      <c r="GZ43" s="68" t="n"/>
      <c r="HA43" s="15">
        <f>IF(GV43&gt;0,(GV43-GV$10)/GV$10,0)</f>
        <v/>
      </c>
      <c r="HD43" s="250" t="n">
        <v>354.4</v>
      </c>
      <c r="HE43" s="68">
        <f>IF(HD43&gt;0,((HD43-HD42)/HD42),0)</f>
        <v/>
      </c>
      <c r="HF43" s="68">
        <f>IF(HD43&gt;0,HE43-$V43,0)</f>
        <v/>
      </c>
      <c r="HG43" s="68">
        <f>IF(HD43&gt;0,(HD43-HG$10)/HG$10,0)</f>
        <v/>
      </c>
      <c r="HH43" s="68" t="n"/>
      <c r="HI43" s="15">
        <f>IF(HD43&gt;0,(HD43-HD$10)/HD$10,0)</f>
        <v/>
      </c>
      <c r="HK43" s="250" t="n">
        <v>25.99</v>
      </c>
      <c r="HL43" s="68">
        <f>IF(HK43&gt;0,((HK43-HK42)/HK42),0)</f>
        <v/>
      </c>
      <c r="HM43" s="68">
        <f>IF(HK43&gt;0,HL43-$V43,0)</f>
        <v/>
      </c>
      <c r="HN43" s="68">
        <f>IF(HK43&gt;0,(HK43-HN$10)/HN$10,0)</f>
        <v/>
      </c>
      <c r="HO43" s="68" t="n"/>
      <c r="HP43" s="15">
        <f>IF(HK43&gt;0,(HK43-HK$10)/HK$10,0)</f>
        <v/>
      </c>
      <c r="HR43" s="250" t="n">
        <v>112</v>
      </c>
      <c r="HS43" s="68">
        <f>IF(HR43&gt;0,((HR43-HR42)/HR42),0)</f>
        <v/>
      </c>
      <c r="HT43" s="68">
        <f>IF(HR43&gt;0,HS43-$V43,0)</f>
        <v/>
      </c>
      <c r="HU43" s="68">
        <f>IF(HR43&gt;0,(HR43-HU$10)/HU$10,0)</f>
        <v/>
      </c>
      <c r="HV43" s="68" t="n"/>
      <c r="HW43" s="15">
        <f>IF(HR43&gt;0,(HR43-HR$10)/HR$10,0)</f>
        <v/>
      </c>
      <c r="HY43" s="250" t="n">
        <v>140.11</v>
      </c>
      <c r="HZ43" s="68">
        <f>IF(HY43&gt;0,((HY43-HY42)/HY42),0)</f>
        <v/>
      </c>
      <c r="IA43" s="68">
        <f>IF(HY43&gt;0,HZ43-$V43,0)</f>
        <v/>
      </c>
      <c r="IB43" s="68">
        <f>IF(HY43&gt;0,(HY43-IB$10)/IB$10,0)</f>
        <v/>
      </c>
      <c r="IC43" s="68" t="n"/>
      <c r="ID43" s="15">
        <f>IF(HY43&gt;0,(HY43-HY$10)/HY$10,0)</f>
        <v/>
      </c>
      <c r="IF43" s="250" t="n">
        <v>226.74</v>
      </c>
      <c r="IG43" s="68">
        <f>IF(IF43&gt;0,((IF43-IF42)/IF42),0)</f>
        <v/>
      </c>
      <c r="IH43" s="68">
        <f>IF(IF43&gt;0,IG43-$V43,0)</f>
        <v/>
      </c>
      <c r="II43" s="68">
        <f>IF(IF43&gt;0,(IF43-II$10)/II$10,0)</f>
        <v/>
      </c>
      <c r="IJ43" s="68" t="n"/>
      <c r="IK43" s="15">
        <f>IF(IF43&gt;0,(IF43-IF$10)/IF$10,0)</f>
        <v/>
      </c>
      <c r="IM43" s="250" t="n">
        <v>176.51</v>
      </c>
      <c r="IN43" s="68">
        <f>IF(IM43&gt;0,((IM43-IM42)/IM42),0)</f>
        <v/>
      </c>
      <c r="IO43" s="68">
        <f>IF(IM43&gt;0,IN43-$V43,0)</f>
        <v/>
      </c>
      <c r="IP43" s="68">
        <f>IF(IM43&gt;0,(IM43-IP$10)/IP$10,0)</f>
        <v/>
      </c>
      <c r="IQ43" s="68" t="n"/>
      <c r="IR43" s="15">
        <f>IF(IM43&gt;0,(IM43-IM$10)/IM$10,0)</f>
        <v/>
      </c>
      <c r="IT43" s="250" t="n">
        <v>46.54</v>
      </c>
      <c r="IU43" s="68">
        <f>IF(IT43&gt;0,((IT43-IT42)/IT42),0)</f>
        <v/>
      </c>
      <c r="IV43" s="68">
        <f>IF(IT43&gt;0,IU43-$V43,0)</f>
        <v/>
      </c>
      <c r="IW43" s="68">
        <f>IF(IT43&gt;0,(IT43-IW$10)/IW$10,0)</f>
        <v/>
      </c>
      <c r="IX43" s="68" t="n"/>
      <c r="IY43" s="15">
        <f>IF(IT43&gt;0,(IT43-IT$10)/IT$10,0)</f>
        <v/>
      </c>
      <c r="JA43" s="250" t="n">
        <v>694.84</v>
      </c>
      <c r="JB43" s="68">
        <f>IF(JA43&gt;0,((JA43-JA42)/JA42),0)</f>
        <v/>
      </c>
      <c r="JC43" s="68">
        <f>IF(JA43&gt;0,JB43-$V43,0)</f>
        <v/>
      </c>
      <c r="JD43" s="68">
        <f>IF(JA43&gt;0,(JA43-JD$10)/JD$10,0)</f>
        <v/>
      </c>
      <c r="JE43" s="68" t="n"/>
      <c r="JF43" s="15">
        <f>IF(JA43&gt;0,(JA43-JA$10)/JA$10,0)</f>
        <v/>
      </c>
      <c r="JH43" s="250" t="n">
        <v>416.13</v>
      </c>
      <c r="JI43" s="68">
        <f>IF(JH43&gt;0,((JH43-JH42)/JH42),0)</f>
        <v/>
      </c>
      <c r="JJ43" s="68">
        <f>IF(JH43&gt;0,JI43-$V43,0)</f>
        <v/>
      </c>
      <c r="JK43" s="68">
        <f>IF(JH43&gt;0,(JH43-JK$10)/JK$10,0)</f>
        <v/>
      </c>
      <c r="JL43" s="68" t="n"/>
      <c r="JM43" s="15">
        <f>IF(JH43&gt;0,(JH43-JH$10)/JH$10,0)</f>
        <v/>
      </c>
      <c r="JO43" s="250" t="n">
        <v>13.37</v>
      </c>
      <c r="JP43" s="68">
        <f>IF(JO43&gt;0,((JO43-JO42)/JO42),0)</f>
        <v/>
      </c>
      <c r="JQ43" s="68">
        <f>IF(JO43&gt;0,JP43-$V43,0)</f>
        <v/>
      </c>
      <c r="JR43" s="68">
        <f>IF(JO43&gt;0,(JO43-JR$10)/JR$10,0)</f>
        <v/>
      </c>
      <c r="JS43" s="68" t="n"/>
      <c r="JT43" s="15">
        <f>IF(JO43&gt;0,(JO43-JO$10)/JO$10,0)</f>
        <v/>
      </c>
      <c r="JV43" s="250" t="n">
        <v>1.58</v>
      </c>
      <c r="JW43" s="68">
        <f>IF(JV43&gt;0,((JV43-JV42)/JV42),0)</f>
        <v/>
      </c>
      <c r="JX43" s="68">
        <f>IF(JV43&gt;0,JW43-$V43,0)</f>
        <v/>
      </c>
      <c r="JY43" s="68">
        <f>IF(JV43&gt;0,(JV43-JY$10)/JY$10,0)</f>
        <v/>
      </c>
      <c r="JZ43" s="68" t="n"/>
      <c r="KA43" s="15">
        <f>IF(JV43&gt;0,(JV43-JV$10)/JV$10,0)</f>
        <v/>
      </c>
      <c r="KC43" s="250" t="n">
        <v>22.93</v>
      </c>
      <c r="KD43" s="68">
        <f>IF(KC43&gt;0,((KC43-KC42)/KC42),0)</f>
        <v/>
      </c>
      <c r="KE43" s="68">
        <f>IF(KC43&gt;0,KD43-$V43,0)</f>
        <v/>
      </c>
      <c r="KF43" s="68">
        <f>IF(KC43&gt;0,(KC43-KF$10)/KF$10,0)</f>
        <v/>
      </c>
      <c r="KG43" s="68" t="n"/>
      <c r="KH43" s="15">
        <f>IF(KC43&gt;0,(KC43-KC$10)/KC$10,0)</f>
        <v/>
      </c>
      <c r="KI43" s="18" t="n"/>
      <c r="KJ43" s="250" t="n">
        <v>71.28</v>
      </c>
      <c r="KK43" s="68">
        <f>IF(KJ43&gt;0,((KJ43-KJ42)/KJ42),0)</f>
        <v/>
      </c>
      <c r="KL43" s="68">
        <f>IF(KJ43&gt;0,KK43-$V43,0)</f>
        <v/>
      </c>
      <c r="KM43" s="68">
        <f>IF(KJ43&gt;0,(KJ43-KM$10)/KM$10,0)</f>
        <v/>
      </c>
      <c r="KN43" s="68" t="n"/>
      <c r="KO43" s="15">
        <f>IF(KJ43&gt;0,(KJ43-KJ$10)/KJ$10,0)</f>
        <v/>
      </c>
      <c r="KQ43" s="250" t="n">
        <v>1.416</v>
      </c>
      <c r="KR43" s="68">
        <f>IF(KQ43&gt;0,((KQ43-KQ42)/KQ42),0)</f>
        <v/>
      </c>
      <c r="KS43" s="68">
        <f>IF(KQ43&gt;0,KR43-$V43,0)</f>
        <v/>
      </c>
      <c r="KT43" s="68">
        <f>IF(KQ43&gt;0,(KQ43-KT$10)/KT$10,0)</f>
        <v/>
      </c>
      <c r="KU43" s="68" t="n"/>
      <c r="KV43" s="15">
        <f>IF(KQ43&gt;0,(KQ43-KQ$10)/KQ$10,0)</f>
        <v/>
      </c>
      <c r="KW43" s="18" t="n"/>
      <c r="KX43" s="250" t="n">
        <v>26.09</v>
      </c>
      <c r="KY43" s="68">
        <f>IF(KX43&gt;0,((KX43-KX42)/KX42),0)</f>
        <v/>
      </c>
      <c r="KZ43" s="68">
        <f>IF(KX43&gt;0,KY43-$V43,0)</f>
        <v/>
      </c>
      <c r="LA43" s="68">
        <f>IF(KX43&gt;0,(KX43-LA$10)/LA$10,0)</f>
        <v/>
      </c>
      <c r="LB43" s="68" t="n"/>
      <c r="LC43" s="15">
        <f>IF(KX43&gt;0,(KX43-KX$10)/KX$10,0)</f>
        <v/>
      </c>
      <c r="LD43" s="18" t="n"/>
      <c r="LE43" s="250" t="n">
        <v>52.57</v>
      </c>
      <c r="LF43" s="68">
        <f>IF(LE43&gt;0,((LE43-LE42)/LE42),0)</f>
        <v/>
      </c>
      <c r="LG43" s="68">
        <f>IF(LE43&gt;0,LF43-$V43,0)</f>
        <v/>
      </c>
      <c r="LH43" s="68">
        <f>IF(LE43&gt;0,(LE43-LH$10)/LH$10,0)</f>
        <v/>
      </c>
      <c r="LI43" s="68" t="n"/>
      <c r="LJ43" s="15">
        <f>IF(LE43&gt;0,(LE43-LE$10)/LE$10,0)</f>
        <v/>
      </c>
      <c r="LL43" s="250" t="n">
        <v>98.02</v>
      </c>
      <c r="LM43" s="68">
        <f>IF(LL43&gt;0,((LL43-LL42)/LL42),0)</f>
        <v/>
      </c>
      <c r="LN43" s="68">
        <f>IF(LL43&gt;0,LM43-$V43,0)</f>
        <v/>
      </c>
      <c r="LO43" s="68">
        <f>IF(LL43&gt;0,(LL43-LO$10)/LO$10,0)</f>
        <v/>
      </c>
      <c r="LP43" s="68" t="n"/>
      <c r="LQ43" s="15">
        <f>IF(LL43&gt;0,(LL43-LL$10)/LL$10,0)</f>
        <v/>
      </c>
      <c r="LS43" s="250" t="n">
        <v>11.51</v>
      </c>
      <c r="LT43" s="68">
        <f>IF(LS43&gt;0,((LS43-LS42)/LS42),0)</f>
        <v/>
      </c>
      <c r="LU43" s="68">
        <f>IF(LS43&gt;0,LT43-$V43,0)</f>
        <v/>
      </c>
      <c r="LV43" s="68" t="n"/>
      <c r="LW43" s="68" t="n"/>
      <c r="LX43" s="15">
        <f>IF(LS43&gt;0,(LS43-LS$10)/LS$10,0)</f>
        <v/>
      </c>
      <c r="LZ43" s="250" t="n">
        <v>13.61</v>
      </c>
      <c r="MA43" s="68">
        <f>IF(LZ43&gt;0,((LZ43-LZ42)/LZ42),0)</f>
        <v/>
      </c>
      <c r="MB43" s="68">
        <f>IF(LZ43&gt;0,MA43-$V43,0)</f>
        <v/>
      </c>
      <c r="MC43" s="68">
        <f>IF(LZ43&gt;0,(LZ43-MC$10)/MC$10,0)</f>
        <v/>
      </c>
      <c r="MD43" s="68" t="n"/>
      <c r="ME43" s="15">
        <f>IF(LZ43&gt;0,(LZ43-LZ$10)/LZ$10,0)</f>
        <v/>
      </c>
      <c r="MG43" s="250" t="n">
        <v>42.69</v>
      </c>
      <c r="MH43" s="68">
        <f>IF(MG43&gt;0,((MG43-MG42)/MG42),0)</f>
        <v/>
      </c>
      <c r="MI43" s="68">
        <f>IF(MG43&gt;0,MH43-$V43,0)</f>
        <v/>
      </c>
      <c r="MJ43" s="68">
        <f>IF(MG43&gt;0,(MG43-MJ$10)/MJ$10,0)</f>
        <v/>
      </c>
      <c r="MK43" s="68" t="n"/>
      <c r="ML43" s="15">
        <f>IF(MG43&gt;0,(MG43-MG$10)/MG$10,0)</f>
        <v/>
      </c>
      <c r="MN43" s="250" t="n">
        <v>104.81</v>
      </c>
      <c r="MO43" s="68">
        <f>IF(MN43&gt;0,((MN43-MN42)/MN42),0)</f>
        <v/>
      </c>
      <c r="MP43" s="68">
        <f>IF(MN43&gt;0,MO43-$V43,0)</f>
        <v/>
      </c>
      <c r="MQ43" s="68">
        <f>IF(MN43&gt;0,(MN43-MQ$10)/MQ$10,0)</f>
        <v/>
      </c>
      <c r="MR43" s="68" t="n"/>
      <c r="MS43" s="15">
        <f>IF(MN43&gt;0,(MN43-MN$10)/MN$10,0)</f>
        <v/>
      </c>
      <c r="MU43" s="250" t="n">
        <v>9.23</v>
      </c>
      <c r="MV43" s="68">
        <f>IF(MU43&gt;0,((MU43-MU42)/MU42),0)</f>
        <v/>
      </c>
      <c r="MW43" s="68">
        <f>IF(MU43&gt;0,MV43-$V43,0)</f>
        <v/>
      </c>
      <c r="MX43" s="68">
        <f>IF(MU43&gt;0,(MU43-MX$10)/MX$10,0)</f>
        <v/>
      </c>
      <c r="MY43" s="68" t="n"/>
      <c r="MZ43" s="15">
        <f>IF(MU43&gt;0,(MU43-MU$10)/MU$10,0)</f>
        <v/>
      </c>
      <c r="NB43" s="250" t="n">
        <v>208.79</v>
      </c>
      <c r="NC43" s="68">
        <f>IF(NB43&gt;0,((NB43-NB42)/NB42),0)</f>
        <v/>
      </c>
      <c r="ND43" s="68">
        <f>IF(NB43&gt;0,NC43-$V43,0)</f>
        <v/>
      </c>
      <c r="NE43" s="68">
        <f>IF(NB43&gt;0,(NB43-NE$10)/NE$10,0)</f>
        <v/>
      </c>
      <c r="NF43" s="68" t="n"/>
      <c r="NG43" s="15">
        <f>IF(NB43&gt;0,(NB43-NB$10)/NB$10,0)</f>
        <v/>
      </c>
      <c r="NI43" s="250" t="n">
        <v>5.62</v>
      </c>
      <c r="NJ43" s="68">
        <f>IF(NI43&gt;0,((NI43-NI42)/NI42),0)</f>
        <v/>
      </c>
      <c r="NK43" s="68">
        <f>IF(NI43&gt;0,NJ43-$V43,0)</f>
        <v/>
      </c>
      <c r="NL43" s="68">
        <f>IF(NI43&gt;0,(NI43-NL$10)/NL$10,0)</f>
        <v/>
      </c>
      <c r="NM43" s="68" t="n"/>
      <c r="NN43" s="15">
        <f>IF(NI43&gt;0,(NI43-NI$10)/NI$10,0)</f>
        <v/>
      </c>
      <c r="NP43" s="250" t="n">
        <v>359.56</v>
      </c>
      <c r="NQ43" s="68">
        <f>IF(NP43&gt;0,((NP43-NP42)/NP42),0)</f>
        <v/>
      </c>
      <c r="NR43" s="68">
        <f>IF(NP43&gt;0,NQ43-$V43,0)</f>
        <v/>
      </c>
      <c r="NS43" s="68">
        <f>IF(NP43&gt;0,(NP43-NS$10)/NS$10,0)</f>
        <v/>
      </c>
      <c r="NT43" s="68" t="n"/>
      <c r="NU43" s="15">
        <f>IF(NP43&gt;0,(NP43-NP$10)/NP$10,0)</f>
        <v/>
      </c>
      <c r="NW43" s="250" t="n">
        <v>184.56</v>
      </c>
      <c r="NX43" s="68">
        <f>IF(NW43&gt;0,((NW43-NW42)/NW42),0)</f>
        <v/>
      </c>
      <c r="NY43" s="68">
        <f>IF(NW43&gt;0,NX43-$V43,0)</f>
        <v/>
      </c>
      <c r="NZ43" s="68">
        <f>IF(NW43&gt;0,(NW43-NZ$10)/NZ$10,0)</f>
        <v/>
      </c>
      <c r="OA43" s="68" t="n"/>
      <c r="OB43" s="15">
        <f>IF(NW43&gt;0,(NW43-NW$10)/NW$10,0)</f>
        <v/>
      </c>
      <c r="OD43" s="250" t="n">
        <v>1.45</v>
      </c>
      <c r="OE43" s="68">
        <f>IF(OD43&gt;0,((OD43-OD42)/OD42),0)</f>
        <v/>
      </c>
      <c r="OF43" s="68">
        <f>IF(OD43&gt;0,OE43-$V43,0)</f>
        <v/>
      </c>
      <c r="OG43" s="68">
        <f>IF(OD43&gt;0,(OD43-OG$10)/OG$10,0)</f>
        <v/>
      </c>
      <c r="OH43" s="68" t="n"/>
      <c r="OI43" s="15">
        <f>IF(OD43&gt;0,(OD43-OD$10)/OD$10,0)</f>
        <v/>
      </c>
      <c r="OK43" s="250" t="n">
        <v>104.05</v>
      </c>
      <c r="OL43" s="68">
        <f>IF(OK43&gt;0,((OK43-OK42)/OK42),0)</f>
        <v/>
      </c>
      <c r="OM43" s="68">
        <f>IF(OK43&gt;0,OL43-$V43,0)</f>
        <v/>
      </c>
      <c r="ON43" s="68">
        <f>IF(OK43&gt;0,(OK43-ON$10)/ON$10,0)</f>
        <v/>
      </c>
      <c r="OO43" s="68" t="n"/>
      <c r="OP43" s="15">
        <f>IF(OK43&gt;0,(OK43-OK$10)/OK$10,0)</f>
        <v/>
      </c>
      <c r="OR43" s="250" t="n">
        <v>2.22</v>
      </c>
      <c r="OS43" s="68">
        <f>IF(OR43&gt;0,((OR43-OR42)/OR42),0)</f>
        <v/>
      </c>
      <c r="OT43" s="68">
        <f>IF(OR43&gt;0,OS43-$V43,0)</f>
        <v/>
      </c>
      <c r="OU43" s="68">
        <f>IF(OR43&gt;0,(OR43-OU$10)/OU$10,0)</f>
        <v/>
      </c>
      <c r="OV43" s="68" t="n"/>
      <c r="OW43" s="15">
        <f>IF(OR43&gt;0,(OR43-OR$10)/OR$10,0)</f>
        <v/>
      </c>
      <c r="OY43" s="250" t="n">
        <v>123.85</v>
      </c>
      <c r="OZ43" s="68">
        <f>IF(OY43&gt;0,((OY43-OY42)/OY42),0)</f>
        <v/>
      </c>
      <c r="PA43" s="68">
        <f>IF(OY43&gt;0,OZ43-$V43,0)</f>
        <v/>
      </c>
      <c r="PB43" s="68">
        <f>IF(OY43&gt;0,(OY43-PB$10)/PB$10,0)</f>
        <v/>
      </c>
      <c r="PC43" s="68" t="n"/>
      <c r="PD43" s="15">
        <f>IF(OY43&gt;0,(OY43-OY$10)/OY$10,0)</f>
        <v/>
      </c>
      <c r="PE43" s="18" t="n"/>
      <c r="PF43" s="250" t="n">
        <v>196.15</v>
      </c>
      <c r="PG43" s="68">
        <f>IF(PF43&gt;0,((PF43-PF42)/PF42),0)</f>
        <v/>
      </c>
      <c r="PH43" s="68">
        <f>IF(PF43&gt;0,PG43-$V43,0)</f>
        <v/>
      </c>
      <c r="PI43" s="68">
        <f>IF(PF43&gt;0,(PF43-PI$10)/PI$10,0)</f>
        <v/>
      </c>
      <c r="PJ43" s="68" t="n"/>
      <c r="PK43" s="15">
        <f>IF(PF43&gt;0,(PF43-PF$10)/PF$10,0)</f>
        <v/>
      </c>
      <c r="PM43" s="250" t="n"/>
      <c r="PN43" s="68">
        <f>IF(PM43&gt;0,((PM43-PM42)/PM42),0)</f>
        <v/>
      </c>
      <c r="PO43" s="68">
        <f>PN43-$V43</f>
        <v/>
      </c>
      <c r="PP43" s="68">
        <f>IF(PM43&gt;0,(PM43-PP$10)/PP$10,0)</f>
        <v/>
      </c>
      <c r="PQ43" s="68" t="n"/>
      <c r="PR43" s="15">
        <f>IF(PM43&gt;0,(PM43-PM$10)/PM$10,0)</f>
        <v/>
      </c>
      <c r="PT43" s="250" t="n">
        <v>4.87</v>
      </c>
      <c r="PU43" s="68">
        <f>IF(PT43&gt;0,((PT43-PT42)/PT42),0)</f>
        <v/>
      </c>
      <c r="PV43" s="68">
        <f>IF(PT43&gt;0,PU43-$V43,0)</f>
        <v/>
      </c>
      <c r="PW43" s="68">
        <f>IF(PT43&gt;0,(PT43-PW$10)/PW$10,0)</f>
        <v/>
      </c>
      <c r="PX43" s="68" t="n"/>
      <c r="PY43" s="15">
        <f>IF(PT43&gt;0,(PT43-PT$10)/PT$10,0)</f>
        <v/>
      </c>
      <c r="QA43" s="250" t="n">
        <v>215.3</v>
      </c>
      <c r="QB43" s="68">
        <f>IF(QA43&gt;0,((QA43-QA42)/QA42),0)</f>
        <v/>
      </c>
      <c r="QC43" s="68">
        <f>IF(QA43&gt;0,QB43-$V43,0)</f>
        <v/>
      </c>
      <c r="QD43" s="68">
        <f>IF(QA43&gt;0,(QA43-QD$10)/QD$10,0)</f>
        <v/>
      </c>
      <c r="QE43" s="68" t="n"/>
      <c r="QF43" s="15">
        <f>IF(QA43&gt;0,(QA43-QA$10)/QA$10,0)</f>
        <v/>
      </c>
      <c r="QH43" s="250" t="n">
        <v>1.471</v>
      </c>
      <c r="QI43" s="68">
        <f>IF(QH43&gt;0,((QH43-QH42)/QH42),0)</f>
        <v/>
      </c>
      <c r="QJ43" s="68">
        <f>IF(QH43&gt;0,QI43-$V43,0)</f>
        <v/>
      </c>
      <c r="QK43" s="68">
        <f>IF(QH43&gt;0,(QH43-QK$10)/QK$10,0)</f>
        <v/>
      </c>
      <c r="QL43" s="68" t="n"/>
      <c r="QM43" s="15">
        <f>IF(QH43&gt;0,(QH43-QH$10)/QH$10,0)</f>
        <v/>
      </c>
      <c r="QO43" s="250" t="n">
        <v>11.07</v>
      </c>
      <c r="QP43" s="68">
        <f>IF(QO43&gt;0,((QO43-QO42)/QO42),0)</f>
        <v/>
      </c>
      <c r="QQ43" s="68">
        <f>IF(QO43&gt;0,QP43-$V43,0)</f>
        <v/>
      </c>
      <c r="QR43" s="68">
        <f>IF(QO43&gt;0,(QO43-QR$10)/QR$10,0)</f>
        <v/>
      </c>
      <c r="QS43" s="68" t="n"/>
      <c r="QT43" s="15">
        <f>IF(QO43&gt;0,(QO43-QO$10)/QO$10,0)</f>
        <v/>
      </c>
      <c r="QV43" s="250" t="n">
        <v>1.865</v>
      </c>
      <c r="QW43" s="68">
        <f>IF(QV43&gt;0,((QV43-QV42)/QV42),0)</f>
        <v/>
      </c>
      <c r="QX43" s="68">
        <f>IF(QV43&gt;0,QW43-$V43,0)</f>
        <v/>
      </c>
      <c r="QY43" s="68">
        <f>IF(QV43&gt;0,(QV43-QY$10)/QY$10,0)</f>
        <v/>
      </c>
      <c r="QZ43" s="68" t="n"/>
      <c r="RA43" s="15">
        <f>IF(QV43&gt;0,(QV43-QV$10)/QV$10,0)</f>
        <v/>
      </c>
      <c r="RC43" s="250" t="n">
        <v>26.02</v>
      </c>
      <c r="RD43" s="68">
        <f>IF(RC43&gt;0,((RC43-RC42)/RC42),0)</f>
        <v/>
      </c>
      <c r="RE43" s="68">
        <f>IF(RC43&gt;0,RD43-$V43,0)</f>
        <v/>
      </c>
      <c r="RF43" s="68">
        <f>IF(RC43&gt;0,(RC43-RF$10)/RF$10,0)</f>
        <v/>
      </c>
      <c r="RG43" s="68" t="n"/>
      <c r="RH43" s="15">
        <f>IF(RC43&gt;0,(RC43-RC$10)/RC$10,0)</f>
        <v/>
      </c>
      <c r="RJ43" s="250" t="n">
        <v>199.32</v>
      </c>
      <c r="RK43" s="68">
        <f>IF(RJ43&gt;0,((RJ43-RJ42)/RJ42),0)</f>
        <v/>
      </c>
      <c r="RL43" s="68">
        <f>RK43-$V43</f>
        <v/>
      </c>
      <c r="RM43" s="68">
        <f>IF(RJ43&gt;0,(RJ43-RM$10)/RM$10,0)</f>
        <v/>
      </c>
      <c r="RN43" s="68" t="n"/>
      <c r="RO43" s="15">
        <f>IF(RJ43&gt;0,(RJ43-RJ$10)/RJ$10,0)</f>
        <v/>
      </c>
      <c r="RQ43" s="250" t="n">
        <v>15.5</v>
      </c>
      <c r="RR43" s="68">
        <f>IF(RQ43&gt;0,((RQ43-RQ42)/RQ42),0)</f>
        <v/>
      </c>
      <c r="RS43" s="68">
        <f>RR43-$V43</f>
        <v/>
      </c>
      <c r="RT43" s="68">
        <f>IF(RQ43&gt;0,(RQ43-RT$10)/RT$10,0)</f>
        <v/>
      </c>
      <c r="RU43" s="68" t="n"/>
      <c r="RV43" s="15">
        <f>IF(RQ43&gt;0,(RQ43-RQ$10)/RQ$10,0)</f>
        <v/>
      </c>
      <c r="RX43" s="250" t="n">
        <v>106.27</v>
      </c>
      <c r="RY43" s="68">
        <f>IF(RX43&gt;0,((RX43-RX42)/RX42),0)</f>
        <v/>
      </c>
      <c r="RZ43" s="68">
        <f>RY43-$V43</f>
        <v/>
      </c>
      <c r="SA43" s="68">
        <f>IF(RX43&gt;0,(RX43-SA$10)/SA$10,0)</f>
        <v/>
      </c>
      <c r="SB43" s="68" t="n"/>
      <c r="SC43" s="15">
        <f>IF(RX43&gt;0,(RX43-RX$10)/RX$10,0)</f>
        <v/>
      </c>
      <c r="SE43" s="250" t="n">
        <v>11.47</v>
      </c>
      <c r="SF43" s="68">
        <f>IF(SE43&gt;0,((SE43-SE42)/SE42),0)</f>
        <v/>
      </c>
      <c r="SG43" s="68">
        <f>SF43-$V43</f>
        <v/>
      </c>
      <c r="SH43" s="68">
        <f>IF(SE43&gt;0,(SE43-SH$10)/SH$10,0)</f>
        <v/>
      </c>
      <c r="SI43" s="68" t="n"/>
      <c r="SJ43" s="15">
        <f>IF(SE43&gt;0,(SE43-SE$10)/SE$10,0)</f>
        <v/>
      </c>
      <c r="SL43" s="250" t="n">
        <v>0.574</v>
      </c>
      <c r="SM43" s="68">
        <f>IF(SL43&gt;0,((SL43-SL42)/SL42),0)</f>
        <v/>
      </c>
      <c r="SN43" s="68">
        <f>SM43-$V43</f>
        <v/>
      </c>
      <c r="SO43" s="68">
        <f>IF(SL43&gt;0,(SL43-SO$10)/SO$10,0)</f>
        <v/>
      </c>
      <c r="SP43" s="68" t="n"/>
      <c r="SQ43" s="15">
        <f>IF(SL43&gt;0,(SL43-SL$10)/SL$10,0)</f>
        <v/>
      </c>
      <c r="SS43" s="250" t="n">
        <v>7.39</v>
      </c>
      <c r="ST43" s="68">
        <f>IF(SS43&gt;0,((SS43-SS42)/SS42),0)</f>
        <v/>
      </c>
      <c r="SU43" s="68">
        <f>ST43-$V43</f>
        <v/>
      </c>
      <c r="SV43" s="68">
        <f>IF(SS43&gt;0,(SS43-SV$10)/SV$10,0)</f>
        <v/>
      </c>
      <c r="SW43" s="68" t="n"/>
      <c r="SX43" s="15">
        <f>IF(SS43&gt;0,(SS43-SS$10)/SS$10,0)</f>
        <v/>
      </c>
      <c r="SZ43" s="250" t="n">
        <v>23.18</v>
      </c>
      <c r="TA43" s="68">
        <f>IF(SZ43&gt;0,((SZ43-SZ42)/SZ42),0)</f>
        <v/>
      </c>
      <c r="TB43" s="68">
        <f>TA43-$V43</f>
        <v/>
      </c>
      <c r="TC43" s="68">
        <f>IF(SZ43&gt;0,(SZ43-TC$10)/TC$10,0)</f>
        <v/>
      </c>
      <c r="TD43" s="68" t="n"/>
      <c r="TE43" s="15">
        <f>IF(SZ43&gt;0,(SZ43-SZ$10)/SZ$10,0)</f>
        <v/>
      </c>
      <c r="TG43" s="250" t="n">
        <v>0.203</v>
      </c>
      <c r="TH43" s="68">
        <f>IF(TG43&gt;0,((TG43-TG42)/TG42),0)</f>
        <v/>
      </c>
      <c r="TI43" s="68">
        <f>TH43-$V43</f>
        <v/>
      </c>
      <c r="TJ43" s="68">
        <f>IF(TG43&gt;0,(TG43-TJ$10)/TJ$10,0)</f>
        <v/>
      </c>
      <c r="TK43" s="68" t="n"/>
      <c r="TL43" s="15">
        <f>IF(TG43&gt;0,(TG43-TG$10)/TG$10,0)</f>
        <v/>
      </c>
      <c r="TN43" s="250" t="n">
        <v>35.6</v>
      </c>
      <c r="TO43" s="68">
        <f>IF(TN43&gt;0,((TN43-TN42)/TN42),0)</f>
        <v/>
      </c>
      <c r="TP43" s="68">
        <f>TO43-$V43</f>
        <v/>
      </c>
      <c r="TQ43" s="68">
        <f>IF(TN43&gt;0,(TN43-TQ$10)/TQ$10,0)</f>
        <v/>
      </c>
      <c r="TR43" s="68" t="n"/>
      <c r="TS43" s="15">
        <f>IF(TN43&gt;0,(TN43-TN$10)/TN$10,0)</f>
        <v/>
      </c>
      <c r="TU43" s="250" t="n">
        <v>2.2</v>
      </c>
      <c r="TV43" s="68">
        <f>IF(TU43&gt;0,((TU43-TU42)/TU42),0)</f>
        <v/>
      </c>
      <c r="TW43" s="68">
        <f>TV43-$V43</f>
        <v/>
      </c>
      <c r="TX43" s="68">
        <f>IF(TU43&gt;0,(TU43-TX$10)/TX$10,0)</f>
        <v/>
      </c>
      <c r="TY43" s="68" t="n"/>
      <c r="TZ43" s="15">
        <f>IF(TU43&gt;0,(TU43-TU$10)/TU$10,0)</f>
        <v/>
      </c>
      <c r="UB43" s="250" t="n"/>
      <c r="UC43" s="68">
        <f>IF(UB43&gt;0,((UB43-UB42)/UB42),0)</f>
        <v/>
      </c>
      <c r="UD43" s="68">
        <f>UC43-$V43</f>
        <v/>
      </c>
      <c r="UE43" s="68">
        <f>IF(UB43&gt;0,(UB43-UE$10)/UE$10,0)</f>
        <v/>
      </c>
      <c r="UF43" s="68" t="n"/>
      <c r="UG43" s="15">
        <f>IF(UB43&gt;0,(UB43-UB$10)/UB$10,0)</f>
        <v/>
      </c>
      <c r="UI43" s="250" t="n"/>
      <c r="UJ43" s="68">
        <f>IF(UI43&gt;0,((UI43-UI42)/UI42),0)</f>
        <v/>
      </c>
      <c r="UK43" s="68">
        <f>UJ43-$V43</f>
        <v/>
      </c>
      <c r="UL43" s="68">
        <f>IF(UI43&gt;0,(UI43-UL$10)/UL$10,0)</f>
        <v/>
      </c>
      <c r="UM43" s="68" t="n"/>
      <c r="UN43" s="15">
        <f>IF(UI43&gt;0,(UI43-UI$10)/UI$10,0)</f>
        <v/>
      </c>
      <c r="UP43" s="250" t="n"/>
      <c r="UQ43" s="68">
        <f>IF(UP43&gt;0,((UP43-UP42)/UP42),0)</f>
        <v/>
      </c>
      <c r="UR43" s="68">
        <f>UQ43-$V43</f>
        <v/>
      </c>
      <c r="US43" s="68">
        <f>IF(UP43&gt;0,(UP43-US$10)/US$10,0)</f>
        <v/>
      </c>
      <c r="UT43" s="68" t="n"/>
      <c r="UU43" s="15">
        <f>IF(UP43&gt;0,(UP43-UP$10)/UP$10,0)</f>
        <v/>
      </c>
      <c r="UW43" s="250" t="n"/>
      <c r="UX43" s="68">
        <f>IF(UW43&gt;0,((UW43-UW42)/UW42),0)</f>
        <v/>
      </c>
      <c r="UY43" s="68">
        <f>UX43-$V43</f>
        <v/>
      </c>
      <c r="UZ43" s="68">
        <f>IF(UW43&gt;0,(UW43-UZ$10)/UZ$10,0)</f>
        <v/>
      </c>
      <c r="VA43" s="68" t="n"/>
      <c r="VB43" s="15">
        <f>IF(UW43&gt;0,(UW43-UW$10)/UW$10,0)</f>
        <v/>
      </c>
      <c r="VD43" s="250" t="n"/>
      <c r="VE43" s="68">
        <f>IF(VD43&gt;0,((VD43-VD42)/VD42),0)</f>
        <v/>
      </c>
      <c r="VF43" s="68">
        <f>VE43-$V43</f>
        <v/>
      </c>
      <c r="VG43" s="68">
        <f>IF(VD43&gt;0,(VD43-VG$10)/VG$10,0)</f>
        <v/>
      </c>
      <c r="VH43" s="68" t="n"/>
      <c r="VI43" s="15">
        <f>IF(VD43&gt;0,(VD43-VD$10)/VD$10,0)</f>
        <v/>
      </c>
      <c r="VM43" s="21">
        <f>IF($C43&gt;0,(($IK$5*IG43)+($GT$5*GP43)+($JM$5*JI43)+($JF$5*JB43)+($IY$5*IU43)+($IR$5*IN43)+($ID$5*HZ43)+($HW$5*HS43)+($HP$5*HL43)+($HI$5*HE43)+($GF$5*GB43)+($FY$5*FU43)+($FR$5*FN43)+($FK$5*FG43)+($FD$5*EZ43)+($EW$5*ES43)+($EP$5*EL43)+($EI$5*EE43)+($EB$5*DX43)+($DU$5*DQ43)+($DN$5*DJ43)+($DG$5*DC43)+($CZ$5*CV43)+($CS$5*CO43)+($CL$5*CH43)+($CE$5*CA43)+($BX$5*BT43)+($BQ$5*BM43)+($BJ$5*BF43)+($BC$5*AY43)+($AV$5*AR43)+($AO$5*AK43)+($AH$5*AD43)+($JT$5*JP43)+($KA$5*JW43)+($KO$5*KK43)+($PR$5*PN43)+($GM$5*GI43)+($HA$5*GW43)+($KV$5*KR43)+($KH$5*KD43)+($LC$5*KY43)+($MS$5*MO43)+($ML$5*MH43)+($ME$5*MA43)+($LX$5*LT43)+($LQ$5*LM43)+($LJ$5*LF43)+(MV43*$MZ$5)+(NC43*$NG$5)+(NJ43*$NN$5)+($OI$5*OE43)+($NU$5*NQ43)+($OB$5*NX43)+($PK$5*PG43)+($OP$5*OL43)+($OW$5*OS43)+($PD$5*OZ43)+(PU43*$PY$5)+(QB43*$QF$5)+(QI43*$QM$5)+(QP43*$QT$5)+(QW43*$RA$5)+(RD43*$RH$5)+(RK43*$RO$5)+(RR43*$RV$5)+(RY43*$SC$5)+(SF43*$SJ$5)+(SM43*$SQ$5)+(ST43*$SX$5)+(TA43*$TE$5))+(TH43*$TL$5)+(TO43*$TS$5))/$VM$5</f>
        <v/>
      </c>
      <c r="VN43" s="538" t="n"/>
      <c r="VO43" s="21">
        <f>IF($C43&gt;0,(($IK$5*II43)+($GT$5*GR43)+($JM$5*JK43)+($JF$5*JD43)+($IY$5*IW43)+($IR$5*IP43)+($ID$5*IB43)+($HW$5*HU43)+($HP$5*HN43)+($HI$5*HG43)+($GF$5*GD43)+($FY$5*FW43)+($FR$5*FP43)+($FK$5*FI43)+($FD$5*FB43)+($EW$5*EU43)+($EP$5*EN43)+($EI$5*EG43)+($EB$5*DZ43)+($DU$5*DS43)+($DN$5*DL43)+($DG$5*DE43)+($CZ$5*CX43)+($CS$5*CQ43)+($CL$5*CJ43)+($CE$5*CC43)+($BX$5*BV43)+($BQ$5*BO43)+($BJ$5*BH43)+($BC$5*BA43)+($AV$5*AT43)+($AO$5*AM43)+($AH$5*AF43)+($KO$5*KM43)+($KH$5*KF43)+($KA$5*JY43)+($JT$5*JR43)+($PR$5*PP43)+($GM$5*GK43)+($HA$5*GY43)+($KV$5*KT43)+($LC$5*LA43)+($MS$5*MQ43)+($ML$5*MJ43)+($ME$5*MC43)+($LX$5*LV43)+($LQ$5*LO43)+($LJ$5*LH43)+(MX43*$MZ$5)+(NE43*$NG$5)+(NL43*$NN$5)+($OI$5*OG43)+($NU$5*NS43)+($OB$5*NZ43)+($PD$5*PB43)+($OW$5*OU43)+($OP$5*ON43)+($PK$5*PI43)+($PY$5*PW43)+($QF$5*QD43)+($QM$5*QK43)+($QT$5*QR43)+($RA$5*QY43)+($RH$5*RF43)+($RO$5*RM43)+(RT43*$RV$5)+(SA43*$SC$5)+(SH43*$SJ$5)+(SO43*$SQ$5)+(SV43*$SX$5)+(TC43*$TE$5)+(TJ43*$TL$5)+(TQ43*$TS$5))/$VM$5,0)</f>
        <v/>
      </c>
      <c r="VP43" s="14" t="n"/>
      <c r="VQ43" s="21">
        <f>IF($C43&gt;0,(($IK$5*IK43)+($GT$5*GT43)+($JM$5*JM43)+($JF$5*JF43)+($IY$5*IY43)+($IR$5*IR43)+($ID$5*ID43)+($HW$5*HW43)+($HP$5*HP43)+($HI$5*HI43)+($GF$5*GF43)+($FY$5*FY43)+($FR$5*FR43)+($FK$5*FK43)+($FD$5*FD43)+($EW$5*EW43)+($EP$5*EP43)+($EI$5*EI43)+($EB$5*EB43)+($DU$5*DU43)+($DN$5*DN43)+($DG$5*DG43)+($CZ$5*CZ43)+($CS$5*CS43)+($CL$5*CL43)+($CE$5*CE43)+($BX$5*BX43)+($BQ$5*BQ43)+($BJ$5*BJ43)+($BC$5*BC43)+($AV$5*AV43)+($AO$5*AO43)+($AH$5*AH43)+($KO$5*KO43)+($PR$5*PR43)+($GM$5*GM43)+($HA$5*HA43)+($KH$5*KH43)+($KA$5*KA43)+($JT$5*JT43)+($KV$5*KV43)+($LC$5*LC43)+($MS$5*MS43)+($ML$5*ML43)+($ME$5*ME43)+($LX$5*LX43)+($LQ$5*LQ43)+($LJ$5*LJ43)+($OI$5*OI43)+($NU$5*NU43)+($NN$5*NN43)+($NG$5*NG43)+($MZ$5*MZ43)+(OB43*$OB$5)+($PD$5*PD43)+($OW$5*OW43)+($OP$5*OP43)+($PK$5*PK43)+(PY43*$PY$5)+(QF43*$QF$5)+(QM43*$QM$5)+(QT43*$QT$5)+(RA43*$RA$5)+(RH43*$RH$5)+(RO43*$RO$5)+(RV43*$RV$5)+(SC43*$SC$5)+(SJ43*$SJ$5)+(SQ43*$SQ$5)+(SX43*$SX$5)+(TE43*$TE$5)+(TL43*$TL$5)+(TS43*$TS$5))/$VM$5,0)</f>
        <v/>
      </c>
    </row>
    <row r="44" ht="16" customHeight="1" s="545">
      <c r="A44" s="127" t="n">
        <v>45709</v>
      </c>
      <c r="B44" s="4">
        <f>A44</f>
        <v/>
      </c>
      <c r="C44" s="13" t="n">
        <v>43428.02</v>
      </c>
      <c r="D44" s="138">
        <f>IF(C44&gt;0,C44-C43,0)</f>
        <v/>
      </c>
      <c r="E44" s="68">
        <f>IF(C44&gt;0,D44/C43,0)</f>
        <v/>
      </c>
      <c r="F44" s="15">
        <f>IF(C44&gt;0,(C44-C$10)/C$10,0)</f>
        <v/>
      </c>
      <c r="G44" s="13" t="n">
        <v>6013.13</v>
      </c>
      <c r="H44" s="138">
        <f>IF(G44&gt;0,G44-G43,0)</f>
        <v/>
      </c>
      <c r="I44" s="68">
        <f>IF(G44&gt;0,H44/G43,0)</f>
        <v/>
      </c>
      <c r="J44" s="15">
        <f>IF(G44&gt;0,(G44-G$10)/G$10,0)</f>
        <v/>
      </c>
      <c r="K44" s="13" t="n">
        <v>19524.01</v>
      </c>
      <c r="L44" s="138">
        <f>IF(K44&gt;0,K44-K43,0)</f>
        <v/>
      </c>
      <c r="M44" s="68">
        <f>IF(K44&gt;0,L44/K43,0)</f>
        <v/>
      </c>
      <c r="N44" s="15">
        <f>IF(K44&gt;0,(K44-K$10)/K$10,0)</f>
        <v/>
      </c>
      <c r="O44" s="13" t="n">
        <v>2195.35</v>
      </c>
      <c r="P44" s="138">
        <f>IF(O44&gt;0,O44-O43,0)</f>
        <v/>
      </c>
      <c r="Q44" s="68">
        <f>IF(O44&gt;0,P44/O43,0)</f>
        <v/>
      </c>
      <c r="R44" s="15">
        <f>IF(O44&gt;0,(O44-O$10)/O$10,0)</f>
        <v/>
      </c>
      <c r="S44" s="18">
        <f>IF(O44&gt;0,(((O44*0.7)*Q44)+((K44*0.9)*M44)+((G44*0.65)*I44)+((C44*0.6)*E44))/(O44+K44+G44+C44),0)</f>
        <v/>
      </c>
      <c r="T44" s="121">
        <f>IF(O44&gt;0,(S44*200)+T43,0)</f>
        <v/>
      </c>
      <c r="U44" s="121">
        <f>T44</f>
        <v/>
      </c>
      <c r="V44" s="134">
        <f>IF(T44&gt;0,(T44-T43)/T43,0)</f>
        <v/>
      </c>
      <c r="W44" s="21">
        <f>IF(T44&gt;0,(T44-T$11)/T$11,0)</f>
        <v/>
      </c>
      <c r="X44" s="18">
        <f>IF(T44&gt;0,((Q44+M44+I44+E44)/4),0)</f>
        <v/>
      </c>
      <c r="Y44" s="352">
        <f>386972.04-29942.5</f>
        <v/>
      </c>
      <c r="Z44" s="15" t="n">
        <v>2e-06</v>
      </c>
      <c r="AA44" s="21">
        <f>Z44-$V44</f>
        <v/>
      </c>
      <c r="AC44" s="250" t="n">
        <v>228.24</v>
      </c>
      <c r="AD44" s="68">
        <f>IF(AC44&gt;0,((AC44-AC43)/AC43),0)</f>
        <v/>
      </c>
      <c r="AE44" s="68">
        <f>IF(AC44&gt;0,AD44-$V44,0)</f>
        <v/>
      </c>
      <c r="AF44" s="68">
        <f>IF(AC44&gt;0,(AC44-AF$10)/AF$10,0)</f>
        <v/>
      </c>
      <c r="AG44" s="68" t="n"/>
      <c r="AH44" s="15">
        <f>IF(AC44&gt;0,(AC44-AC$10)/AC$10,0)</f>
        <v/>
      </c>
      <c r="AJ44" s="250" t="n">
        <v>21.8</v>
      </c>
      <c r="AK44" s="68">
        <f>IF(AJ44&gt;0,((AJ44-AJ43)/AJ43),0)</f>
        <v/>
      </c>
      <c r="AL44" s="68">
        <f>IF(AJ44&gt;0,AK44-$V44,0)</f>
        <v/>
      </c>
      <c r="AM44" s="68">
        <f>IF(AJ44&gt;0,(AJ44-AM$10)/AM$10,0)</f>
        <v/>
      </c>
      <c r="AN44" s="68" t="n"/>
      <c r="AO44" s="15">
        <f>IF(AJ44&gt;0,(AJ44-AJ$10)/AJ$10,0)</f>
        <v/>
      </c>
      <c r="AQ44" s="250" t="n">
        <v>21.68</v>
      </c>
      <c r="AR44" s="68">
        <f>IF(AQ44&gt;0,((AQ44-AQ43)/AQ43),0)</f>
        <v/>
      </c>
      <c r="AS44" s="68">
        <f>IF(AQ44&gt;0,AR44-$V44,0)</f>
        <v/>
      </c>
      <c r="AT44" s="68">
        <f>IF(AQ44&gt;0,(AQ44-AT$10)/AT$10,0)</f>
        <v/>
      </c>
      <c r="AU44" s="68" t="n"/>
      <c r="AV44" s="15">
        <f>IF(AQ44&gt;0,(AQ44-AQ$10)/AQ$10,0)</f>
        <v/>
      </c>
      <c r="AX44" s="250" t="n">
        <v>209.13</v>
      </c>
      <c r="AY44" s="68">
        <f>IF(AX44&gt;0,((AX44-AX43)/AX43),0)</f>
        <v/>
      </c>
      <c r="AZ44" s="68">
        <f>IF(AX44&gt;0,AY44-$V44,0)</f>
        <v/>
      </c>
      <c r="BA44" s="68">
        <f>IF(AX44&gt;0,(AX44-BA$10)/BA$10,0)</f>
        <v/>
      </c>
      <c r="BB44" s="68" t="n"/>
      <c r="BC44" s="15">
        <f>IF(AX44&gt;0,(AX44-AX$10)/AX$10,0)</f>
        <v/>
      </c>
      <c r="BE44" s="250" t="n">
        <v>76.93000000000001</v>
      </c>
      <c r="BF44" s="68">
        <f>IF(BE44&gt;0,((BE44-BE43)/BE43),0)</f>
        <v/>
      </c>
      <c r="BG44" s="68">
        <f>IF(BE44&gt;0,BF44-$V44,0)</f>
        <v/>
      </c>
      <c r="BH44" s="68" t="n"/>
      <c r="BI44" s="68" t="n"/>
      <c r="BJ44" s="15">
        <f>IF(BE44&gt;0,(BE44-BE$10)/BE$10,0)</f>
        <v/>
      </c>
      <c r="BL44" s="250" t="n">
        <v>67.55</v>
      </c>
      <c r="BM44" s="68">
        <f>IF(BL44&gt;0,((BL44-BL43)/BL43),0)</f>
        <v/>
      </c>
      <c r="BN44" s="68">
        <f>IF(BL44&gt;0,BM44-$V44,0)</f>
        <v/>
      </c>
      <c r="BO44" s="68">
        <f>IF(BL44&gt;0,(BL44-BO$10)/BO$10,0)</f>
        <v/>
      </c>
      <c r="BP44" s="68" t="n"/>
      <c r="BQ44" s="15">
        <f>IF(BL44&gt;0,(BL44-BL$10)/BL$10,0)</f>
        <v/>
      </c>
      <c r="BS44" s="250" t="n">
        <v>38.87</v>
      </c>
      <c r="BT44" s="68">
        <f>IF(BS44&gt;0,((BS44-BS43)/BS43),0)</f>
        <v/>
      </c>
      <c r="BU44" s="68">
        <f>IF(BS44&gt;0,BT44-$V44,0)</f>
        <v/>
      </c>
      <c r="BV44" s="68">
        <f>IF(BS44&gt;0,(BS44-BV$10)/BV$10,0)</f>
        <v/>
      </c>
      <c r="BW44" s="68" t="n"/>
      <c r="BX44" s="15">
        <f>IF(BS44&gt;0,(BS44-BS$10)/BS$10,0)</f>
        <v/>
      </c>
      <c r="BZ44" s="250" t="n"/>
      <c r="CA44" s="68">
        <f>IF(BZ44&gt;0,((BZ44-BZ43)/BZ43),0)</f>
        <v/>
      </c>
      <c r="CB44" s="68">
        <f>IF(BZ44&gt;0,CA44-$V44,0)</f>
        <v/>
      </c>
      <c r="CC44" s="68">
        <f>IF(BZ44&gt;0,(BZ44-CC$10)/CC$10,0)</f>
        <v/>
      </c>
      <c r="CD44" s="68" t="n"/>
      <c r="CE44" s="15">
        <f>IF(BZ44&gt;0,(BZ44-BZ$10)/BZ$10,0)</f>
        <v/>
      </c>
      <c r="CG44" s="250" t="n">
        <v>33.92</v>
      </c>
      <c r="CH44" s="68">
        <f>IF(CG44&gt;0,((CG44-CG43)/CG43),0)</f>
        <v/>
      </c>
      <c r="CI44" s="68">
        <f>IF(CG44&gt;0,CH44-$V44,0)</f>
        <v/>
      </c>
      <c r="CJ44" s="68">
        <f>IF(CG44&gt;0,(CG44-CJ$10)/CJ$10,0)</f>
        <v/>
      </c>
      <c r="CK44" s="68" t="n"/>
      <c r="CL44" s="15">
        <f>IF(CG44&gt;0,(CG44-CG$10)/CG$10,0)</f>
        <v/>
      </c>
      <c r="CN44" s="250" t="n">
        <v>33.04</v>
      </c>
      <c r="CO44" s="68">
        <f>IF(CN44&gt;0,((CN44-CN43)/CN43),0)</f>
        <v/>
      </c>
      <c r="CP44" s="68">
        <f>IF(CN44&gt;0,CO44-$V44,0)</f>
        <v/>
      </c>
      <c r="CQ44" s="68">
        <f>IF(CN44&gt;0,(CN44-CQ$10)/CQ$10,0)</f>
        <v/>
      </c>
      <c r="CR44" s="68" t="n"/>
      <c r="CS44" s="15">
        <f>IF(CN44&gt;0,(CN44-CN$10)/CN$10,0)</f>
        <v/>
      </c>
      <c r="CU44" s="250" t="n">
        <v>36.74</v>
      </c>
      <c r="CV44" s="68">
        <f>IF(CU44&gt;0,((CU44-CU43)/CU43),0)</f>
        <v/>
      </c>
      <c r="CW44" s="68">
        <f>IF(CU44&gt;0,CV44-$V44,0)</f>
        <v/>
      </c>
      <c r="CX44" s="68">
        <f>IF(CU44&gt;0,(CU44-CX$10)/CX$10,0)</f>
        <v/>
      </c>
      <c r="CY44" s="68" t="n"/>
      <c r="CZ44" s="15">
        <f>IF(CU44&gt;0,(CU44-CU$10)/CU$10,0)</f>
        <v/>
      </c>
      <c r="DB44" s="250" t="n">
        <v>20.32</v>
      </c>
      <c r="DC44" s="68">
        <f>IF(DB44&gt;0,((DB44-DB43)/DB43),0)</f>
        <v/>
      </c>
      <c r="DD44" s="68">
        <f>IF(DB44&gt;0,DC44-$V44,0)</f>
        <v/>
      </c>
      <c r="DE44" s="68">
        <f>IF(DB44&gt;0,(DB44-DE$10)/DE$10,0)</f>
        <v/>
      </c>
      <c r="DF44" s="68" t="n"/>
      <c r="DG44" s="15">
        <f>IF(DB44&gt;0,(DB44-DB$10)/DB$10,0)</f>
        <v/>
      </c>
      <c r="DI44" s="250" t="n">
        <v>45.04</v>
      </c>
      <c r="DJ44" s="68">
        <f>IF(DI44&gt;0,((DI44-DI43)/DI43),0)</f>
        <v/>
      </c>
      <c r="DK44" s="68">
        <f>IF(DI44&gt;0,DJ44-$V44,0)</f>
        <v/>
      </c>
      <c r="DL44" s="68">
        <f>IF(DI44&gt;0,(DI44-DL$10)/DL$10,0)</f>
        <v/>
      </c>
      <c r="DM44" s="68" t="n"/>
      <c r="DN44" s="15">
        <f>IF(DI44&gt;0,(DI44-DI$10)/DI$10,0)</f>
        <v/>
      </c>
      <c r="DP44" s="250" t="n">
        <v>39.75</v>
      </c>
      <c r="DQ44" s="68">
        <f>IF(DP44&gt;0,((DP44-DP43)/DP43),0)</f>
        <v/>
      </c>
      <c r="DR44" s="68">
        <f>IF(DP44&gt;0,DQ44-$V44,0)</f>
        <v/>
      </c>
      <c r="DS44" s="68" t="n"/>
      <c r="DT44" s="68" t="n"/>
      <c r="DU44" s="15">
        <f>IF(DP44&gt;0,(DP44-DP$10)/DP$10,0)</f>
        <v/>
      </c>
      <c r="DV44" s="18" t="n"/>
      <c r="DW44" s="250" t="n">
        <v>34.05</v>
      </c>
      <c r="DX44" s="68">
        <f>IF(DW44&gt;0,((DW44-DW43)/DW43),0)</f>
        <v/>
      </c>
      <c r="DY44" s="68">
        <f>IF(DW44&gt;0,DX44-$V44,0)</f>
        <v/>
      </c>
      <c r="DZ44" s="68">
        <f>IF(DW44&gt;0,(DW44-DZ$10)/DZ$10,0)</f>
        <v/>
      </c>
      <c r="EA44" s="68" t="n"/>
      <c r="EB44" s="15">
        <f>IF(DW44&gt;0,(DW44-DW$10)/DW$10,0)</f>
        <v/>
      </c>
      <c r="ED44" s="250" t="n">
        <v>36.89</v>
      </c>
      <c r="EE44" s="68">
        <f>IF(ED44&gt;0,((ED44-ED43)/ED43),0)</f>
        <v/>
      </c>
      <c r="EF44" s="68">
        <f>IF(ED44&gt;0,EE44-$V44,0)</f>
        <v/>
      </c>
      <c r="EG44" s="68">
        <f>IF(ED44&gt;0,(ED44-EG$10)/EG$10,0)</f>
        <v/>
      </c>
      <c r="EH44" s="68" t="n"/>
      <c r="EI44" s="15">
        <f>IF(ED44&gt;0,(ED44-ED$10)/ED$10,0)</f>
        <v/>
      </c>
      <c r="EK44" s="250" t="n">
        <v>118.55</v>
      </c>
      <c r="EL44" s="68">
        <f>IF(EK44&gt;0,((EK44-EK43)/EK43),0)</f>
        <v/>
      </c>
      <c r="EM44" s="68">
        <f>IF(EK44&gt;0,EL44-$V44,0)</f>
        <v/>
      </c>
      <c r="EN44" s="68">
        <f>IF(EK44&gt;0,(EK44-EN$10)/EN$10,0)</f>
        <v/>
      </c>
      <c r="EO44" s="68" t="n"/>
      <c r="EP44" s="15">
        <f>IF(EK44&gt;0,(EK44-EK$10)/EK$10,0)</f>
        <v/>
      </c>
      <c r="ER44" s="250" t="n">
        <v>40.5</v>
      </c>
      <c r="ES44" s="68">
        <f>IF(ER44&gt;0,((ER44-ER43)/ER43),0)</f>
        <v/>
      </c>
      <c r="ET44" s="68">
        <f>IF(ER44&gt;0,ES44-$V44,0)</f>
        <v/>
      </c>
      <c r="EU44" s="68">
        <f>IF(ER44&gt;0,(ER44-EU$10)/EU$10,0)</f>
        <v/>
      </c>
      <c r="EV44" s="68" t="n"/>
      <c r="EW44" s="15">
        <f>IF(ER44&gt;0,(ER44-ER$10)/ER$10,0)</f>
        <v/>
      </c>
      <c r="EY44" s="250" t="n">
        <v>29.39</v>
      </c>
      <c r="EZ44" s="68">
        <f>IF(EY44&gt;0,((EY44-EY43)/EY43),0)</f>
        <v/>
      </c>
      <c r="FA44" s="68">
        <f>IF(EY44&gt;0,EZ44-$V44,0)</f>
        <v/>
      </c>
      <c r="FB44" s="68" t="n"/>
      <c r="FC44" s="68" t="n"/>
      <c r="FD44" s="15">
        <f>IF(EY44&gt;0,(EY44-EY$10)/EY$10,0)</f>
        <v/>
      </c>
      <c r="FF44" s="250" t="n">
        <v>59.12</v>
      </c>
      <c r="FG44" s="68">
        <f>IF(FF44&gt;0,((FF44-FF43)/FF43),0)</f>
        <v/>
      </c>
      <c r="FH44" s="68">
        <f>IF(FF44&gt;0,FG44-$V44,0)</f>
        <v/>
      </c>
      <c r="FI44" s="68">
        <f>IF(FF44&gt;0,(FF44-FI$10)/FI$10,0)</f>
        <v/>
      </c>
      <c r="FJ44" s="68" t="n"/>
      <c r="FK44" s="15">
        <f>IF(FF44&gt;0,(FF44-FF$10)/FF$10,0)</f>
        <v/>
      </c>
      <c r="FM44" s="250" t="n">
        <v>184.09</v>
      </c>
      <c r="FN44" s="68">
        <f>IF(FM44&gt;0,((FM44-FM43)/FM43),0)</f>
        <v/>
      </c>
      <c r="FO44" s="68">
        <f>IF(FM44&gt;0,FN44-$V44,0)</f>
        <v/>
      </c>
      <c r="FP44" s="68">
        <f>IF(FM44&gt;0,(FM44-FP$10)/FP$10,0)</f>
        <v/>
      </c>
      <c r="FQ44" s="68" t="n"/>
      <c r="FR44" s="15">
        <f>IF(FM44&gt;0,(FM44-FM$10)/FM$10,0)</f>
        <v/>
      </c>
      <c r="FT44" s="250" t="n">
        <v>91.69</v>
      </c>
      <c r="FU44" s="68">
        <f>IF(FT44&gt;0,((FT44-FT43)/FT43),0)</f>
        <v/>
      </c>
      <c r="FV44" s="68">
        <f>IF(FT44&gt;0,FU44-$V44,0)</f>
        <v/>
      </c>
      <c r="FW44" s="68">
        <f>IF(FT44&gt;0,(FT44-FW$10)/FW$10,0)</f>
        <v/>
      </c>
      <c r="FX44" s="68" t="n"/>
      <c r="FY44" s="15">
        <f>IF(FT44&gt;0,(FT44-FT$10)/FT$10,0)</f>
        <v/>
      </c>
      <c r="GA44" s="250" t="n">
        <v>18.42</v>
      </c>
      <c r="GB44" s="68">
        <f>IF(GA44&gt;0,((GA44-GA43)/GA43),0)</f>
        <v/>
      </c>
      <c r="GC44" s="68">
        <f>IF(GA44&gt;0,GB44-$V44,0)</f>
        <v/>
      </c>
      <c r="GD44" s="68" t="n"/>
      <c r="GE44" s="68" t="n"/>
      <c r="GF44" s="15">
        <f>IF(GA44&gt;0,(GA44-GA$10)/GA$10,0)</f>
        <v/>
      </c>
      <c r="GG44" s="18" t="n"/>
      <c r="GH44" s="250" t="n">
        <v>20.11</v>
      </c>
      <c r="GI44" s="68">
        <f>IF(GH44&gt;0,((GH44-GH43)/GH43),0)</f>
        <v/>
      </c>
      <c r="GJ44" s="68">
        <f>IF(GH44&gt;0,GI44-$V44,0)</f>
        <v/>
      </c>
      <c r="GK44" s="68">
        <f>IF(GH44&gt;0,(GH44-GK$10)/GK$10,0)</f>
        <v/>
      </c>
      <c r="GL44" s="68" t="n"/>
      <c r="GM44" s="15">
        <f>IF(GH44&gt;0,(GH44-GH$10)/GH$10,0)</f>
        <v/>
      </c>
      <c r="GO44" s="250" t="n">
        <v>27.96</v>
      </c>
      <c r="GP44" s="68">
        <f>IF(GO44&gt;0,((GO44-GO43)/GO43),0)</f>
        <v/>
      </c>
      <c r="GQ44" s="68">
        <f>IF(GO44&gt;0,GP44-$V44,0)</f>
        <v/>
      </c>
      <c r="GR44" s="68" t="n"/>
      <c r="GS44" s="68" t="n"/>
      <c r="GT44" s="15">
        <f>IF(GO44&gt;0,(GO44-GO$10)/GO$10,0)</f>
        <v/>
      </c>
      <c r="GV44" s="250" t="n">
        <v>14.32</v>
      </c>
      <c r="GW44" s="68">
        <f>IF(GV44&gt;0,((GV44-GV43)/GV43),0)</f>
        <v/>
      </c>
      <c r="GX44" s="68">
        <f>IF(GV44&gt;0,GW44-$V44,0)</f>
        <v/>
      </c>
      <c r="GY44" s="68">
        <f>IF(GV44&gt;0,(GV44-GY$10)/GY$10,0)</f>
        <v/>
      </c>
      <c r="GZ44" s="68" t="n"/>
      <c r="HA44" s="15">
        <f>IF(GV44&gt;0,(GV44-GV$10)/GV$10,0)</f>
        <v/>
      </c>
      <c r="HD44" s="250" t="n">
        <v>337.8</v>
      </c>
      <c r="HE44" s="68">
        <f>IF(HD44&gt;0,((HD44-HD43)/HD43),0)</f>
        <v/>
      </c>
      <c r="HF44" s="68">
        <f>IF(HD44&gt;0,HE44-$V44,0)</f>
        <v/>
      </c>
      <c r="HG44" s="68">
        <f>IF(HD44&gt;0,(HD44-HG$10)/HG$10,0)</f>
        <v/>
      </c>
      <c r="HH44" s="68" t="n"/>
      <c r="HI44" s="15">
        <f>IF(HD44&gt;0,(HD44-HD$10)/HD$10,0)</f>
        <v/>
      </c>
      <c r="HK44" s="250" t="n">
        <v>25.29</v>
      </c>
      <c r="HL44" s="68">
        <f>IF(HK44&gt;0,((HK44-HK43)/HK43),0)</f>
        <v/>
      </c>
      <c r="HM44" s="68">
        <f>IF(HK44&gt;0,HL44-$V44,0)</f>
        <v/>
      </c>
      <c r="HN44" s="68">
        <f>IF(HK44&gt;0,(HK44-HN$10)/HN$10,0)</f>
        <v/>
      </c>
      <c r="HO44" s="68" t="n"/>
      <c r="HP44" s="15">
        <f>IF(HK44&gt;0,(HK44-HK$10)/HK$10,0)</f>
        <v/>
      </c>
      <c r="HR44" s="250" t="n">
        <v>110.69</v>
      </c>
      <c r="HS44" s="68">
        <f>IF(HR44&gt;0,((HR44-HR43)/HR43),0)</f>
        <v/>
      </c>
      <c r="HT44" s="68">
        <f>IF(HR44&gt;0,HS44-$V44,0)</f>
        <v/>
      </c>
      <c r="HU44" s="68">
        <f>IF(HR44&gt;0,(HR44-HU$10)/HU$10,0)</f>
        <v/>
      </c>
      <c r="HV44" s="68" t="n"/>
      <c r="HW44" s="15">
        <f>IF(HR44&gt;0,(HR44-HR$10)/HR$10,0)</f>
        <v/>
      </c>
      <c r="HY44" s="250" t="n">
        <v>134.43</v>
      </c>
      <c r="HZ44" s="68">
        <f>IF(HY44&gt;0,((HY44-HY43)/HY43),0)</f>
        <v/>
      </c>
      <c r="IA44" s="68">
        <f>IF(HY44&gt;0,HZ44-$V44,0)</f>
        <v/>
      </c>
      <c r="IB44" s="68">
        <f>IF(HY44&gt;0,(HY44-IB$10)/IB$10,0)</f>
        <v/>
      </c>
      <c r="IC44" s="68" t="n"/>
      <c r="ID44" s="15">
        <f>IF(HY44&gt;0,(HY44-HY$10)/HY$10,0)</f>
        <v/>
      </c>
      <c r="IF44" s="250" t="n">
        <v>218.66</v>
      </c>
      <c r="IG44" s="68">
        <f>IF(IF44&gt;0,((IF44-IF43)/IF43),0)</f>
        <v/>
      </c>
      <c r="IH44" s="68">
        <f>IF(IF44&gt;0,IG44-$V44,0)</f>
        <v/>
      </c>
      <c r="II44" s="68">
        <f>IF(IF44&gt;0,(IF44-II$10)/II$10,0)</f>
        <v/>
      </c>
      <c r="IJ44" s="68" t="n"/>
      <c r="IK44" s="15">
        <f>IF(IF44&gt;0,(IF44-IF$10)/IF$10,0)</f>
        <v/>
      </c>
      <c r="IM44" s="250" t="n">
        <v>168.97</v>
      </c>
      <c r="IN44" s="68">
        <f>IF(IM44&gt;0,((IM44-IM43)/IM43),0)</f>
        <v/>
      </c>
      <c r="IO44" s="68">
        <f>IF(IM44&gt;0,IN44-$V44,0)</f>
        <v/>
      </c>
      <c r="IP44" s="68">
        <f>IF(IM44&gt;0,(IM44-IP$10)/IP$10,0)</f>
        <v/>
      </c>
      <c r="IQ44" s="68" t="n"/>
      <c r="IR44" s="15">
        <f>IF(IM44&gt;0,(IM44-IM$10)/IM$10,0)</f>
        <v/>
      </c>
      <c r="IT44" s="250" t="n">
        <v>43.48</v>
      </c>
      <c r="IU44" s="68">
        <f>IF(IT44&gt;0,((IT44-IT43)/IT43),0)</f>
        <v/>
      </c>
      <c r="IV44" s="68">
        <f>IF(IT44&gt;0,IU44-$V44,0)</f>
        <v/>
      </c>
      <c r="IW44" s="68">
        <f>IF(IT44&gt;0,(IT44-IW$10)/IW$10,0)</f>
        <v/>
      </c>
      <c r="IX44" s="68" t="n"/>
      <c r="IY44" s="15">
        <f>IF(IT44&gt;0,(IT44-IT$10)/IT$10,0)</f>
        <v/>
      </c>
      <c r="JA44" s="250" t="n">
        <v>683.55</v>
      </c>
      <c r="JB44" s="68">
        <f>IF(JA44&gt;0,((JA44-JA43)/JA43),0)</f>
        <v/>
      </c>
      <c r="JC44" s="68">
        <f>IF(JA44&gt;0,JB44-$V44,0)</f>
        <v/>
      </c>
      <c r="JD44" s="68">
        <f>IF(JA44&gt;0,(JA44-JD$10)/JD$10,0)</f>
        <v/>
      </c>
      <c r="JE44" s="68" t="n"/>
      <c r="JF44" s="15">
        <f>IF(JA44&gt;0,(JA44-JA$10)/JA$10,0)</f>
        <v/>
      </c>
      <c r="JH44" s="250" t="n">
        <v>408.21</v>
      </c>
      <c r="JI44" s="68">
        <f>IF(JH44&gt;0,((JH44-JH43)/JH43),0)</f>
        <v/>
      </c>
      <c r="JJ44" s="68">
        <f>IF(JH44&gt;0,JI44-$V44,0)</f>
        <v/>
      </c>
      <c r="JK44" s="68">
        <f>IF(JH44&gt;0,(JH44-JK$10)/JK$10,0)</f>
        <v/>
      </c>
      <c r="JL44" s="68" t="n"/>
      <c r="JM44" s="15">
        <f>IF(JH44&gt;0,(JH44-JH$10)/JH$10,0)</f>
        <v/>
      </c>
      <c r="JO44" s="250" t="n">
        <v>12.66</v>
      </c>
      <c r="JP44" s="68">
        <f>IF(JO44&gt;0,((JO44-JO43)/JO43),0)</f>
        <v/>
      </c>
      <c r="JQ44" s="68">
        <f>IF(JO44&gt;0,JP44-$V44,0)</f>
        <v/>
      </c>
      <c r="JR44" s="68">
        <f>IF(JO44&gt;0,(JO44-JR$10)/JR$10,0)</f>
        <v/>
      </c>
      <c r="JS44" s="68" t="n"/>
      <c r="JT44" s="15">
        <f>IF(JO44&gt;0,(JO44-JO$10)/JO$10,0)</f>
        <v/>
      </c>
      <c r="JV44" s="250" t="n">
        <v>1.54</v>
      </c>
      <c r="JW44" s="68">
        <f>IF(JV44&gt;0,((JV44-JV43)/JV43),0)</f>
        <v/>
      </c>
      <c r="JX44" s="68">
        <f>IF(JV44&gt;0,JW44-$V44,0)</f>
        <v/>
      </c>
      <c r="JY44" s="68">
        <f>IF(JV44&gt;0,(JV44-JY$10)/JY$10,0)</f>
        <v/>
      </c>
      <c r="JZ44" s="68" t="n"/>
      <c r="KA44" s="15">
        <f>IF(JV44&gt;0,(JV44-JV$10)/JV$10,0)</f>
        <v/>
      </c>
      <c r="KC44" s="250" t="n">
        <v>22.12</v>
      </c>
      <c r="KD44" s="68">
        <f>IF(KC44&gt;0,((KC44-KC43)/KC43),0)</f>
        <v/>
      </c>
      <c r="KE44" s="68">
        <f>IF(KC44&gt;0,KD44-$V44,0)</f>
        <v/>
      </c>
      <c r="KF44" s="68">
        <f>IF(KC44&gt;0,(KC44-KF$10)/KF$10,0)</f>
        <v/>
      </c>
      <c r="KG44" s="68" t="n"/>
      <c r="KH44" s="15">
        <f>IF(KC44&gt;0,(KC44-KC$10)/KC$10,0)</f>
        <v/>
      </c>
      <c r="KI44" s="18" t="n"/>
      <c r="KJ44" s="250" t="n">
        <v>66.78</v>
      </c>
      <c r="KK44" s="68">
        <f>IF(KJ44&gt;0,((KJ44-KJ43)/KJ43),0)</f>
        <v/>
      </c>
      <c r="KL44" s="68">
        <f>IF(KJ44&gt;0,KK44-$V44,0)</f>
        <v/>
      </c>
      <c r="KM44" s="68">
        <f>IF(KJ44&gt;0,(KJ44-KM$10)/KM$10,0)</f>
        <v/>
      </c>
      <c r="KN44" s="68" t="n"/>
      <c r="KO44" s="15">
        <f>IF(KJ44&gt;0,(KJ44-KJ$10)/KJ$10,0)</f>
        <v/>
      </c>
      <c r="KQ44" s="250" t="n">
        <v>1.336</v>
      </c>
      <c r="KR44" s="68">
        <f>IF(KQ44&gt;0,((KQ44-KQ43)/KQ43),0)</f>
        <v/>
      </c>
      <c r="KS44" s="68">
        <f>IF(KQ44&gt;0,KR44-$V44,0)</f>
        <v/>
      </c>
      <c r="KT44" s="68">
        <f>IF(KQ44&gt;0,(KQ44-KT$10)/KT$10,0)</f>
        <v/>
      </c>
      <c r="KU44" s="68" t="n"/>
      <c r="KV44" s="15">
        <f>IF(KQ44&gt;0,(KQ44-KQ$10)/KQ$10,0)</f>
        <v/>
      </c>
      <c r="KW44" s="18" t="n"/>
      <c r="KX44" s="250" t="n">
        <v>24.47</v>
      </c>
      <c r="KY44" s="68">
        <f>IF(KX44&gt;0,((KX44-KX43)/KX43),0)</f>
        <v/>
      </c>
      <c r="KZ44" s="68">
        <f>IF(KX44&gt;0,KY44-$V44,0)</f>
        <v/>
      </c>
      <c r="LA44" s="68">
        <f>IF(KX44&gt;0,(KX44-LA$10)/LA$10,0)</f>
        <v/>
      </c>
      <c r="LB44" s="68" t="n"/>
      <c r="LC44" s="15">
        <f>IF(KX44&gt;0,(KX44-KX$10)/KX$10,0)</f>
        <v/>
      </c>
      <c r="LD44" s="18" t="n"/>
      <c r="LE44" s="250" t="n">
        <v>50.24</v>
      </c>
      <c r="LF44" s="68">
        <f>IF(LE44&gt;0,((LE44-LE43)/LE43),0)</f>
        <v/>
      </c>
      <c r="LG44" s="68">
        <f>IF(LE44&gt;0,LF44-$V44,0)</f>
        <v/>
      </c>
      <c r="LH44" s="68">
        <f>IF(LE44&gt;0,(LE44-LH$10)/LH$10,0)</f>
        <v/>
      </c>
      <c r="LI44" s="68" t="n"/>
      <c r="LJ44" s="15">
        <f>IF(LE44&gt;0,(LE44-LE$10)/LE$10,0)</f>
        <v/>
      </c>
      <c r="LL44" s="250" t="n">
        <v>96.09999999999999</v>
      </c>
      <c r="LM44" s="68">
        <f>IF(LL44&gt;0,((LL44-LL43)/LL43),0)</f>
        <v/>
      </c>
      <c r="LN44" s="68">
        <f>IF(LL44&gt;0,LM44-$V44,0)</f>
        <v/>
      </c>
      <c r="LO44" s="68">
        <f>IF(LL44&gt;0,(LL44-LO$10)/LO$10,0)</f>
        <v/>
      </c>
      <c r="LP44" s="68" t="n"/>
      <c r="LQ44" s="15">
        <f>IF(LL44&gt;0,(LL44-LL$10)/LL$10,0)</f>
        <v/>
      </c>
      <c r="LS44" s="250" t="n">
        <v>10.94</v>
      </c>
      <c r="LT44" s="68">
        <f>IF(LS44&gt;0,((LS44-LS43)/LS43),0)</f>
        <v/>
      </c>
      <c r="LU44" s="68">
        <f>IF(LS44&gt;0,LT44-$V44,0)</f>
        <v/>
      </c>
      <c r="LV44" s="68" t="n"/>
      <c r="LW44" s="68" t="n"/>
      <c r="LX44" s="15">
        <f>IF(LS44&gt;0,(LS44-LS$10)/LS$10,0)</f>
        <v/>
      </c>
      <c r="LZ44" s="250" t="n">
        <v>12.81</v>
      </c>
      <c r="MA44" s="68">
        <f>IF(LZ44&gt;0,((LZ44-LZ43)/LZ43),0)</f>
        <v/>
      </c>
      <c r="MB44" s="68">
        <f>IF(LZ44&gt;0,MA44-$V44,0)</f>
        <v/>
      </c>
      <c r="MC44" s="68">
        <f>IF(LZ44&gt;0,(LZ44-MC$10)/MC$10,0)</f>
        <v/>
      </c>
      <c r="MD44" s="68" t="n"/>
      <c r="ME44" s="15">
        <f>IF(LZ44&gt;0,(LZ44-LZ$10)/LZ$10,0)</f>
        <v/>
      </c>
      <c r="MG44" s="250" t="n">
        <v>38.79</v>
      </c>
      <c r="MH44" s="68">
        <f>IF(MG44&gt;0,((MG44-MG43)/MG43),0)</f>
        <v/>
      </c>
      <c r="MI44" s="68">
        <f>IF(MG44&gt;0,MH44-$V44,0)</f>
        <v/>
      </c>
      <c r="MJ44" s="68">
        <f>IF(MG44&gt;0,(MG44-MJ$10)/MJ$10,0)</f>
        <v/>
      </c>
      <c r="MK44" s="68" t="n"/>
      <c r="ML44" s="15">
        <f>IF(MG44&gt;0,(MG44-MG$10)/MG$10,0)</f>
        <v/>
      </c>
      <c r="MN44" s="250" t="n">
        <v>101.38</v>
      </c>
      <c r="MO44" s="68">
        <f>IF(MN44&gt;0,((MN44-MN43)/MN43),0)</f>
        <v/>
      </c>
      <c r="MP44" s="68">
        <f>IF(MN44&gt;0,MO44-$V44,0)</f>
        <v/>
      </c>
      <c r="MQ44" s="68">
        <f>IF(MN44&gt;0,(MN44-MQ$10)/MQ$10,0)</f>
        <v/>
      </c>
      <c r="MR44" s="68" t="n"/>
      <c r="MS44" s="15">
        <f>IF(MN44&gt;0,(MN44-MN$10)/MN$10,0)</f>
        <v/>
      </c>
      <c r="MU44" s="250" t="n">
        <v>8.35</v>
      </c>
      <c r="MV44" s="68">
        <f>IF(MU44&gt;0,((MU44-MU43)/MU43),0)</f>
        <v/>
      </c>
      <c r="MW44" s="68">
        <f>IF(MU44&gt;0,MV44-$V44,0)</f>
        <v/>
      </c>
      <c r="MX44" s="68">
        <f>IF(MU44&gt;0,(MU44-MX$10)/MX$10,0)</f>
        <v/>
      </c>
      <c r="MY44" s="68" t="n"/>
      <c r="MZ44" s="15">
        <f>IF(MU44&gt;0,(MU44-MU$10)/MU$10,0)</f>
        <v/>
      </c>
      <c r="NB44" s="250" t="n">
        <v>199.83</v>
      </c>
      <c r="NC44" s="68">
        <f>IF(NB44&gt;0,((NB44-NB43)/NB43),0)</f>
        <v/>
      </c>
      <c r="ND44" s="68">
        <f>IF(NB44&gt;0,NC44-$V44,0)</f>
        <v/>
      </c>
      <c r="NE44" s="68">
        <f>IF(NB44&gt;0,(NB44-NE$10)/NE$10,0)</f>
        <v/>
      </c>
      <c r="NF44" s="68" t="n"/>
      <c r="NG44" s="15">
        <f>IF(NB44&gt;0,(NB44-NB$10)/NB$10,0)</f>
        <v/>
      </c>
      <c r="NI44" s="250" t="n">
        <v>5.21</v>
      </c>
      <c r="NJ44" s="68">
        <f>IF(NI44&gt;0,((NI44-NI43)/NI43),0)</f>
        <v/>
      </c>
      <c r="NK44" s="68">
        <f>IF(NI44&gt;0,NJ44-$V44,0)</f>
        <v/>
      </c>
      <c r="NL44" s="68">
        <f>IF(NI44&gt;0,(NI44-NL$10)/NL$10,0)</f>
        <v/>
      </c>
      <c r="NM44" s="68" t="n"/>
      <c r="NN44" s="15">
        <f>IF(NI44&gt;0,(NI44-NI$10)/NI$10,0)</f>
        <v/>
      </c>
      <c r="NP44" s="250" t="n">
        <v>327.88</v>
      </c>
      <c r="NQ44" s="68">
        <f>IF(NP44&gt;0,((NP44-NP43)/NP43),0)</f>
        <v/>
      </c>
      <c r="NR44" s="68">
        <f>IF(NP44&gt;0,NQ44-$V44,0)</f>
        <v/>
      </c>
      <c r="NS44" s="68">
        <f>IF(NP44&gt;0,(NP44-NS$10)/NS$10,0)</f>
        <v/>
      </c>
      <c r="NT44" s="68" t="n"/>
      <c r="NU44" s="15">
        <f>IF(NP44&gt;0,(NP44-NP$10)/NP$10,0)</f>
        <v/>
      </c>
      <c r="NW44" s="250" t="n">
        <v>179.66</v>
      </c>
      <c r="NX44" s="68">
        <f>IF(NW44&gt;0,((NW44-NW43)/NW43),0)</f>
        <v/>
      </c>
      <c r="NY44" s="68">
        <f>IF(NW44&gt;0,NX44-$V44,0)</f>
        <v/>
      </c>
      <c r="NZ44" s="68">
        <f>IF(NW44&gt;0,(NW44-NZ$10)/NZ$10,0)</f>
        <v/>
      </c>
      <c r="OA44" s="68" t="n"/>
      <c r="OB44" s="15">
        <f>IF(NW44&gt;0,(NW44-NW$10)/NW$10,0)</f>
        <v/>
      </c>
      <c r="OD44" s="250" t="n">
        <v>1.4</v>
      </c>
      <c r="OE44" s="68">
        <f>IF(OD44&gt;0,((OD44-OD43)/OD43),0)</f>
        <v/>
      </c>
      <c r="OF44" s="68">
        <f>IF(OD44&gt;0,OE44-$V44,0)</f>
        <v/>
      </c>
      <c r="OG44" s="68">
        <f>IF(OD44&gt;0,(OD44-OG$10)/OG$10,0)</f>
        <v/>
      </c>
      <c r="OH44" s="68" t="n"/>
      <c r="OI44" s="15">
        <f>IF(OD44&gt;0,(OD44-OD$10)/OD$10,0)</f>
        <v/>
      </c>
      <c r="OK44" s="250" t="n">
        <v>98.27</v>
      </c>
      <c r="OL44" s="68">
        <f>IF(OK44&gt;0,((OK44-OK43)/OK43),0)</f>
        <v/>
      </c>
      <c r="OM44" s="68">
        <f>IF(OK44&gt;0,OL44-$V44,0)</f>
        <v/>
      </c>
      <c r="ON44" s="68">
        <f>IF(OK44&gt;0,(OK44-ON$10)/ON$10,0)</f>
        <v/>
      </c>
      <c r="OO44" s="68" t="n"/>
      <c r="OP44" s="15">
        <f>IF(OK44&gt;0,(OK44-OK$10)/OK$10,0)</f>
        <v/>
      </c>
      <c r="OR44" s="250" t="n">
        <v>1.96</v>
      </c>
      <c r="OS44" s="68">
        <f>IF(OR44&gt;0,((OR44-OR43)/OR43),0)</f>
        <v/>
      </c>
      <c r="OT44" s="68">
        <f>IF(OR44&gt;0,OS44-$V44,0)</f>
        <v/>
      </c>
      <c r="OU44" s="68">
        <f>IF(OR44&gt;0,(OR44-OU$10)/OU$10,0)</f>
        <v/>
      </c>
      <c r="OV44" s="68" t="n"/>
      <c r="OW44" s="15">
        <f>IF(OR44&gt;0,(OR44-OR$10)/OR$10,0)</f>
        <v/>
      </c>
      <c r="OY44" s="250" t="n">
        <v>122.66</v>
      </c>
      <c r="OZ44" s="68">
        <f>IF(OY44&gt;0,((OY44-OY43)/OY43),0)</f>
        <v/>
      </c>
      <c r="PA44" s="68">
        <f>IF(OY44&gt;0,OZ44-$V44,0)</f>
        <v/>
      </c>
      <c r="PB44" s="68">
        <f>IF(OY44&gt;0,(OY44-PB$10)/PB$10,0)</f>
        <v/>
      </c>
      <c r="PC44" s="68" t="n"/>
      <c r="PD44" s="15">
        <f>IF(OY44&gt;0,(OY44-OY$10)/OY$10,0)</f>
        <v/>
      </c>
      <c r="PE44" s="18" t="n"/>
      <c r="PF44" s="250" t="n">
        <v>197.93</v>
      </c>
      <c r="PG44" s="68">
        <f>IF(PF44&gt;0,((PF44-PF43)/PF43),0)</f>
        <v/>
      </c>
      <c r="PH44" s="68">
        <f>IF(PF44&gt;0,PG44-$V44,0)</f>
        <v/>
      </c>
      <c r="PI44" s="68">
        <f>IF(PF44&gt;0,(PF44-PI$10)/PI$10,0)</f>
        <v/>
      </c>
      <c r="PJ44" s="68" t="n"/>
      <c r="PK44" s="15">
        <f>IF(PF44&gt;0,(PF44-PF$10)/PF$10,0)</f>
        <v/>
      </c>
      <c r="PM44" s="250" t="n"/>
      <c r="PN44" s="68">
        <f>IF(PM44&gt;0,((PM44-PM43)/PM43),0)</f>
        <v/>
      </c>
      <c r="PO44" s="68">
        <f>PN44-$V44</f>
        <v/>
      </c>
      <c r="PP44" s="68">
        <f>IF(PM44&gt;0,(PM44-PP$10)/PP$10,0)</f>
        <v/>
      </c>
      <c r="PQ44" s="68" t="n"/>
      <c r="PR44" s="15">
        <f>IF(PM44&gt;0,(PM44-PM$10)/PM$10,0)</f>
        <v/>
      </c>
      <c r="PT44" s="250" t="n">
        <v>4.64</v>
      </c>
      <c r="PU44" s="68">
        <f>IF(PT44&gt;0,((PT44-PT43)/PT43),0)</f>
        <v/>
      </c>
      <c r="PV44" s="68">
        <f>IF(PT44&gt;0,PU44-$V44,0)</f>
        <v/>
      </c>
      <c r="PW44" s="68">
        <f>IF(PT44&gt;0,(PT44-PW$10)/PW$10,0)</f>
        <v/>
      </c>
      <c r="PX44" s="68" t="n"/>
      <c r="PY44" s="15">
        <f>IF(PT44&gt;0,(PT44-PT$10)/PT$10,0)</f>
        <v/>
      </c>
      <c r="QA44" s="250" t="n">
        <v>209.74</v>
      </c>
      <c r="QB44" s="68">
        <f>IF(QA44&gt;0,((QA44-QA43)/QA43),0)</f>
        <v/>
      </c>
      <c r="QC44" s="68">
        <f>IF(QA44&gt;0,QB44-$V44,0)</f>
        <v/>
      </c>
      <c r="QD44" s="68">
        <f>IF(QA44&gt;0,(QA44-QD$10)/QD$10,0)</f>
        <v/>
      </c>
      <c r="QE44" s="68" t="n"/>
      <c r="QF44" s="15">
        <f>IF(QA44&gt;0,(QA44-QA$10)/QA$10,0)</f>
        <v/>
      </c>
      <c r="QH44" s="250" t="n">
        <v>1.4</v>
      </c>
      <c r="QI44" s="68">
        <f>IF(QH44&gt;0,((QH44-QH43)/QH43),0)</f>
        <v/>
      </c>
      <c r="QJ44" s="68">
        <f>IF(QH44&gt;0,QI44-$V44,0)</f>
        <v/>
      </c>
      <c r="QK44" s="68">
        <f>IF(QH44&gt;0,(QH44-QK$10)/QK$10,0)</f>
        <v/>
      </c>
      <c r="QL44" s="68" t="n"/>
      <c r="QM44" s="15">
        <f>IF(QH44&gt;0,(QH44-QH$10)/QH$10,0)</f>
        <v/>
      </c>
      <c r="QO44" s="250" t="n">
        <v>11</v>
      </c>
      <c r="QP44" s="68">
        <f>IF(QO44&gt;0,((QO44-QO43)/QO43),0)</f>
        <v/>
      </c>
      <c r="QQ44" s="68">
        <f>IF(QO44&gt;0,QP44-$V44,0)</f>
        <v/>
      </c>
      <c r="QR44" s="68">
        <f>IF(QO44&gt;0,(QO44-QR$10)/QR$10,0)</f>
        <v/>
      </c>
      <c r="QS44" s="68" t="n"/>
      <c r="QT44" s="15">
        <f>IF(QO44&gt;0,(QO44-QO$10)/QO$10,0)</f>
        <v/>
      </c>
      <c r="QV44" s="250" t="n">
        <v>1.78</v>
      </c>
      <c r="QW44" s="68">
        <f>IF(QV44&gt;0,((QV44-QV43)/QV43),0)</f>
        <v/>
      </c>
      <c r="QX44" s="68">
        <f>IF(QV44&gt;0,QW44-$V44,0)</f>
        <v/>
      </c>
      <c r="QY44" s="68">
        <f>IF(QV44&gt;0,(QV44-QY$10)/QY$10,0)</f>
        <v/>
      </c>
      <c r="QZ44" s="68" t="n"/>
      <c r="RA44" s="15">
        <f>IF(QV44&gt;0,(QV44-QV$10)/QV$10,0)</f>
        <v/>
      </c>
      <c r="RC44" s="250" t="n">
        <v>25.36</v>
      </c>
      <c r="RD44" s="68">
        <f>IF(RC44&gt;0,((RC44-RC43)/RC43),0)</f>
        <v/>
      </c>
      <c r="RE44" s="68">
        <f>IF(RC44&gt;0,RD44-$V44,0)</f>
        <v/>
      </c>
      <c r="RF44" s="68">
        <f>IF(RC44&gt;0,(RC44-RF$10)/RF$10,0)</f>
        <v/>
      </c>
      <c r="RG44" s="68" t="n"/>
      <c r="RH44" s="15">
        <f>IF(RC44&gt;0,(RC44-RC$10)/RC$10,0)</f>
        <v/>
      </c>
      <c r="RJ44" s="250" t="n">
        <v>197.47</v>
      </c>
      <c r="RK44" s="68">
        <f>IF(RJ44&gt;0,((RJ44-RJ43)/RJ43),0)</f>
        <v/>
      </c>
      <c r="RL44" s="68">
        <f>RK44-$V44</f>
        <v/>
      </c>
      <c r="RM44" s="68">
        <f>IF(RJ44&gt;0,(RJ44-RM$10)/RM$10,0)</f>
        <v/>
      </c>
      <c r="RN44" s="68" t="n"/>
      <c r="RO44" s="15">
        <f>IF(RJ44&gt;0,(RJ44-RJ$10)/RJ$10,0)</f>
        <v/>
      </c>
      <c r="RQ44" s="250" t="n">
        <v>14.64</v>
      </c>
      <c r="RR44" s="68">
        <f>IF(RQ44&gt;0,((RQ44-RQ43)/RQ43),0)</f>
        <v/>
      </c>
      <c r="RS44" s="68">
        <f>RR44-$V44</f>
        <v/>
      </c>
      <c r="RT44" s="68">
        <f>IF(RQ44&gt;0,(RQ44-RT$10)/RT$10,0)</f>
        <v/>
      </c>
      <c r="RU44" s="68" t="n"/>
      <c r="RV44" s="15">
        <f>IF(RQ44&gt;0,(RQ44-RQ$10)/RQ$10,0)</f>
        <v/>
      </c>
      <c r="RX44" s="250" t="n">
        <v>101.35</v>
      </c>
      <c r="RY44" s="68">
        <f>IF(RX44&gt;0,((RX44-RX43)/RX43),0)</f>
        <v/>
      </c>
      <c r="RZ44" s="68">
        <f>RY44-$V44</f>
        <v/>
      </c>
      <c r="SA44" s="68">
        <f>IF(RX44&gt;0,(RX44-SA$10)/SA$10,0)</f>
        <v/>
      </c>
      <c r="SB44" s="68" t="n"/>
      <c r="SC44" s="15">
        <f>IF(RX44&gt;0,(RX44-RX$10)/RX$10,0)</f>
        <v/>
      </c>
      <c r="SE44" s="250" t="n">
        <v>10.75</v>
      </c>
      <c r="SF44" s="68">
        <f>IF(SE44&gt;0,((SE44-SE43)/SE43),0)</f>
        <v/>
      </c>
      <c r="SG44" s="68">
        <f>SF44-$V44</f>
        <v/>
      </c>
      <c r="SH44" s="68">
        <f>IF(SE44&gt;0,(SE44-SH$10)/SH$10,0)</f>
        <v/>
      </c>
      <c r="SI44" s="68" t="n"/>
      <c r="SJ44" s="15">
        <f>IF(SE44&gt;0,(SE44-SE$10)/SE$10,0)</f>
        <v/>
      </c>
      <c r="SL44" s="250" t="n">
        <v>0.537</v>
      </c>
      <c r="SM44" s="68">
        <f>IF(SL44&gt;0,((SL44-SL43)/SL43),0)</f>
        <v/>
      </c>
      <c r="SN44" s="68">
        <f>SM44-$V44</f>
        <v/>
      </c>
      <c r="SO44" s="68">
        <f>IF(SL44&gt;0,(SL44-SO$10)/SO$10,0)</f>
        <v/>
      </c>
      <c r="SP44" s="68" t="n"/>
      <c r="SQ44" s="15">
        <f>IF(SL44&gt;0,(SL44-SL$10)/SL$10,0)</f>
        <v/>
      </c>
      <c r="SS44" s="250" t="n">
        <v>7.25</v>
      </c>
      <c r="ST44" s="68">
        <f>IF(SS44&gt;0,((SS44-SS43)/SS43),0)</f>
        <v/>
      </c>
      <c r="SU44" s="68">
        <f>ST44-$V44</f>
        <v/>
      </c>
      <c r="SV44" s="68">
        <f>IF(SS44&gt;0,(SS44-SV$10)/SV$10,0)</f>
        <v/>
      </c>
      <c r="SW44" s="68" t="n"/>
      <c r="SX44" s="15">
        <f>IF(SS44&gt;0,(SS44-SS$10)/SS$10,0)</f>
        <v/>
      </c>
      <c r="SZ44" s="250" t="n">
        <v>24.3</v>
      </c>
      <c r="TA44" s="68">
        <f>IF(SZ44&gt;0,((SZ44-SZ43)/SZ43),0)</f>
        <v/>
      </c>
      <c r="TB44" s="68">
        <f>TA44-$V44</f>
        <v/>
      </c>
      <c r="TC44" s="68">
        <f>IF(SZ44&gt;0,(SZ44-TC$10)/TC$10,0)</f>
        <v/>
      </c>
      <c r="TD44" s="68" t="n"/>
      <c r="TE44" s="15">
        <f>IF(SZ44&gt;0,(SZ44-SZ$10)/SZ$10,0)</f>
        <v/>
      </c>
      <c r="TG44" s="250" t="n">
        <v>0.199</v>
      </c>
      <c r="TH44" s="68">
        <f>IF(TG44&gt;0,((TG44-TG43)/TG43),0)</f>
        <v/>
      </c>
      <c r="TI44" s="68">
        <f>TH44-$V44</f>
        <v/>
      </c>
      <c r="TJ44" s="68">
        <f>IF(TG44&gt;0,(TG44-TJ$10)/TJ$10,0)</f>
        <v/>
      </c>
      <c r="TK44" s="68" t="n"/>
      <c r="TL44" s="15">
        <f>IF(TG44&gt;0,(TG44-TG$10)/TG$10,0)</f>
        <v/>
      </c>
      <c r="TN44" s="250" t="n">
        <v>32.5</v>
      </c>
      <c r="TO44" s="68">
        <f>IF(TN44&gt;0,((TN44-TN43)/TN43),0)</f>
        <v/>
      </c>
      <c r="TP44" s="68">
        <f>TO44-$V44</f>
        <v/>
      </c>
      <c r="TQ44" s="68">
        <f>IF(TN44&gt;0,(TN44-TQ$10)/TQ$10,0)</f>
        <v/>
      </c>
      <c r="TR44" s="68" t="n"/>
      <c r="TS44" s="15">
        <f>IF(TN44&gt;0,(TN44-TN$10)/TN$10,0)</f>
        <v/>
      </c>
      <c r="TU44" s="250" t="n">
        <v>2.08</v>
      </c>
      <c r="TV44" s="68">
        <f>IF(TU44&gt;0,((TU44-TU43)/TU43),0)</f>
        <v/>
      </c>
      <c r="TW44" s="68">
        <f>TV44-$V44</f>
        <v/>
      </c>
      <c r="TX44" s="68">
        <f>IF(TU44&gt;0,(TU44-TX$10)/TX$10,0)</f>
        <v/>
      </c>
      <c r="TY44" s="68" t="n"/>
      <c r="TZ44" s="15">
        <f>IF(TU44&gt;0,(TU44-TU$10)/TU$10,0)</f>
        <v/>
      </c>
      <c r="UB44" s="250" t="n"/>
      <c r="UC44" s="68">
        <f>IF(UB44&gt;0,((UB44-UB43)/UB43),0)</f>
        <v/>
      </c>
      <c r="UD44" s="68">
        <f>UC44-$V44</f>
        <v/>
      </c>
      <c r="UE44" s="68">
        <f>IF(UB44&gt;0,(UB44-UE$10)/UE$10,0)</f>
        <v/>
      </c>
      <c r="UF44" s="68" t="n"/>
      <c r="UG44" s="15">
        <f>IF(UB44&gt;0,(UB44-UB$10)/UB$10,0)</f>
        <v/>
      </c>
      <c r="UI44" s="250" t="n"/>
      <c r="UJ44" s="68">
        <f>IF(UI44&gt;0,((UI44-UI43)/UI43),0)</f>
        <v/>
      </c>
      <c r="UK44" s="68">
        <f>UJ44-$V44</f>
        <v/>
      </c>
      <c r="UL44" s="68">
        <f>IF(UI44&gt;0,(UI44-UL$10)/UL$10,0)</f>
        <v/>
      </c>
      <c r="UM44" s="68" t="n"/>
      <c r="UN44" s="15">
        <f>IF(UI44&gt;0,(UI44-UI$10)/UI$10,0)</f>
        <v/>
      </c>
      <c r="UP44" s="250" t="n"/>
      <c r="UQ44" s="68">
        <f>IF(UP44&gt;0,((UP44-UP43)/UP43),0)</f>
        <v/>
      </c>
      <c r="UR44" s="68">
        <f>UQ44-$V44</f>
        <v/>
      </c>
      <c r="US44" s="68">
        <f>IF(UP44&gt;0,(UP44-US$10)/US$10,0)</f>
        <v/>
      </c>
      <c r="UT44" s="68" t="n"/>
      <c r="UU44" s="15">
        <f>IF(UP44&gt;0,(UP44-UP$10)/UP$10,0)</f>
        <v/>
      </c>
      <c r="UW44" s="250" t="n"/>
      <c r="UX44" s="68">
        <f>IF(UW44&gt;0,((UW44-UW43)/UW43),0)</f>
        <v/>
      </c>
      <c r="UY44" s="68">
        <f>UX44-$V44</f>
        <v/>
      </c>
      <c r="UZ44" s="68">
        <f>IF(UW44&gt;0,(UW44-UZ$10)/UZ$10,0)</f>
        <v/>
      </c>
      <c r="VA44" s="68" t="n"/>
      <c r="VB44" s="15">
        <f>IF(UW44&gt;0,(UW44-UW$10)/UW$10,0)</f>
        <v/>
      </c>
      <c r="VD44" s="250" t="n"/>
      <c r="VE44" s="68">
        <f>IF(VD44&gt;0,((VD44-VD43)/VD43),0)</f>
        <v/>
      </c>
      <c r="VF44" s="68">
        <f>VE44-$V44</f>
        <v/>
      </c>
      <c r="VG44" s="68">
        <f>IF(VD44&gt;0,(VD44-VG$10)/VG$10,0)</f>
        <v/>
      </c>
      <c r="VH44" s="68" t="n"/>
      <c r="VI44" s="15">
        <f>IF(VD44&gt;0,(VD44-VD$10)/VD$10,0)</f>
        <v/>
      </c>
      <c r="VM44" s="21">
        <f>IF($C44&gt;0,(($IK$5*IG44)+($GT$5*GP44)+($JM$5*JI44)+($JF$5*JB44)+($IY$5*IU44)+($IR$5*IN44)+($ID$5*HZ44)+($HW$5*HS44)+($HP$5*HL44)+($HI$5*HE44)+($GF$5*GB44)+($FY$5*FU44)+($FR$5*FN44)+($FK$5*FG44)+($FD$5*EZ44)+($EW$5*ES44)+($EP$5*EL44)+($EI$5*EE44)+($EB$5*DX44)+($DU$5*DQ44)+($DN$5*DJ44)+($DG$5*DC44)+($CZ$5*CV44)+($CS$5*CO44)+($CL$5*CH44)+($CE$5*CA44)+($BX$5*BT44)+($BQ$5*BM44)+($BJ$5*BF44)+($BC$5*AY44)+($AV$5*AR44)+($AO$5*AK44)+($AH$5*AD44)+($JT$5*JP44)+($KA$5*JW44)+($KO$5*KK44)+($PR$5*PN44)+($GM$5*GI44)+($HA$5*GW44)+($KV$5*KR44)+($KH$5*KD44)+($LC$5*KY44)+($MS$5*MO44)+($ML$5*MH44)+($ME$5*MA44)+($LX$5*LT44)+($LQ$5*LM44)+($LJ$5*LF44)+(MV44*$MZ$5)+(NC44*$NG$5)+(NJ44*$NN$5)+($OI$5*OE44)+($NU$5*NQ44)+($OB$5*NX44)+($PK$5*PG44)+($OP$5*OL44)+($OW$5*OS44)+($PD$5*OZ44)+(PU44*$PY$5)+(QB44*$QF$5)+(QI44*$QM$5)+(QP44*$QT$5)+(QW44*$RA$5)+(RD44*$RH$5)+(RK44*$RO$5)+(RR44*$RV$5)+(RY44*$SC$5)+(SF44*$SJ$5)+(SM44*$SQ$5)+(ST44*$SX$5)+(TA44*$TE$5))+(TH44*$TL$5)+(TO44*$TS$5))/$VM$5</f>
        <v/>
      </c>
      <c r="VN44" s="538" t="n"/>
      <c r="VO44" s="21">
        <f>IF($C44&gt;0,(($IK$5*II44)+($GT$5*GR44)+($JM$5*JK44)+($JF$5*JD44)+($IY$5*IW44)+($IR$5*IP44)+($ID$5*IB44)+($HW$5*HU44)+($HP$5*HN44)+($HI$5*HG44)+($GF$5*GD44)+($FY$5*FW44)+($FR$5*FP44)+($FK$5*FI44)+($FD$5*FB44)+($EW$5*EU44)+($EP$5*EN44)+($EI$5*EG44)+($EB$5*DZ44)+($DU$5*DS44)+($DN$5*DL44)+($DG$5*DE44)+($CZ$5*CX44)+($CS$5*CQ44)+($CL$5*CJ44)+($CE$5*CC44)+($BX$5*BV44)+($BQ$5*BO44)+($BJ$5*BH44)+($BC$5*BA44)+($AV$5*AT44)+($AO$5*AM44)+($AH$5*AF44)+($KO$5*KM44)+($KH$5*KF44)+($KA$5*JY44)+($JT$5*JR44)+($PR$5*PP44)+($GM$5*GK44)+($HA$5*GY44)+($KV$5*KT44)+($LC$5*LA44)+($MS$5*MQ44)+($ML$5*MJ44)+($ME$5*MC44)+($LX$5*LV44)+($LQ$5*LO44)+($LJ$5*LH44)+(MX44*$MZ$5)+(NE44*$NG$5)+(NL44*$NN$5)+($OI$5*OG44)+($NU$5*NS44)+($OB$5*NZ44)+($PD$5*PB44)+($OW$5*OU44)+($OP$5*ON44)+($PK$5*PI44)+($PY$5*PW44)+($QF$5*QD44)+($QM$5*QK44)+($QT$5*QR44)+($RA$5*QY44)+($RH$5*RF44)+($RO$5*RM44)+(RT44*$RV$5)+(SA44*$SC$5)+(SH44*$SJ$5)+(SO44*$SQ$5)+(SV44*$SX$5)+(TC44*$TE$5)+(TJ44*$TL$5)+(TQ44*$TS$5))/$VM$5,0)</f>
        <v/>
      </c>
      <c r="VP44" s="14" t="n"/>
      <c r="VQ44" s="21">
        <f>IF($C44&gt;0,(($IK$5*IK44)+($GT$5*GT44)+($JM$5*JM44)+($JF$5*JF44)+($IY$5*IY44)+($IR$5*IR44)+($ID$5*ID44)+($HW$5*HW44)+($HP$5*HP44)+($HI$5*HI44)+($GF$5*GF44)+($FY$5*FY44)+($FR$5*FR44)+($FK$5*FK44)+($FD$5*FD44)+($EW$5*EW44)+($EP$5*EP44)+($EI$5*EI44)+($EB$5*EB44)+($DU$5*DU44)+($DN$5*DN44)+($DG$5*DG44)+($CZ$5*CZ44)+($CS$5*CS44)+($CL$5*CL44)+($CE$5*CE44)+($BX$5*BX44)+($BQ$5*BQ44)+($BJ$5*BJ44)+($BC$5*BC44)+($AV$5*AV44)+($AO$5*AO44)+($AH$5*AH44)+($KO$5*KO44)+($PR$5*PR44)+($GM$5*GM44)+($HA$5*HA44)+($KH$5*KH44)+($KA$5*KA44)+($JT$5*JT44)+($KV$5*KV44)+($LC$5*LC44)+($MS$5*MS44)+($ML$5*ML44)+($ME$5*ME44)+($LX$5*LX44)+($LQ$5*LQ44)+($LJ$5*LJ44)+($OI$5*OI44)+($NU$5*NU44)+($NN$5*NN44)+($NG$5*NG44)+($MZ$5*MZ44)+(OB44*$OB$5)+($PD$5*PD44)+($OW$5*OW44)+($OP$5*OP44)+($PK$5*PK44)+(PY44*$PY$5)+(QF44*$QF$5)+(QM44*$QM$5)+(QT44*$QT$5)+(RA44*$RA$5)+(RH44*$RH$5)+(RO44*$RO$5)+(RV44*$RV$5)+(SC44*$SC$5)+(SJ44*$SJ$5)+(SQ44*$SQ$5)+(SX44*$SX$5)+(TE44*$TE$5)+(TL44*$TL$5)+(TS44*$TS$5))/$VM$5,0)</f>
        <v/>
      </c>
    </row>
    <row r="45" ht="16" customHeight="1" s="545">
      <c r="A45" s="127" t="n">
        <v>45712</v>
      </c>
      <c r="B45" s="4">
        <f>A45</f>
        <v/>
      </c>
      <c r="C45" s="13" t="n">
        <v>43461.65</v>
      </c>
      <c r="D45" s="138">
        <f>IF(C45&gt;0,C45-C44,0)</f>
        <v/>
      </c>
      <c r="E45" s="68">
        <f>IF(C45&gt;0,D45/C44,0)</f>
        <v/>
      </c>
      <c r="F45" s="15">
        <f>IF(C45&gt;0,(C45-C$10)/C$10,0)</f>
        <v/>
      </c>
      <c r="G45" s="13" t="n">
        <v>5983.44</v>
      </c>
      <c r="H45" s="138">
        <f>IF(G45&gt;0,G45-G44,0)</f>
        <v/>
      </c>
      <c r="I45" s="68">
        <f>IF(G45&gt;0,H45/G44,0)</f>
        <v/>
      </c>
      <c r="J45" s="15">
        <f>IF(G45&gt;0,(G45-G$10)/G$10,0)</f>
        <v/>
      </c>
      <c r="K45" s="13" t="n">
        <v>19286.93</v>
      </c>
      <c r="L45" s="138">
        <f>IF(K45&gt;0,K45-K44,0)</f>
        <v/>
      </c>
      <c r="M45" s="68">
        <f>IF(K45&gt;0,L45/K44,0)</f>
        <v/>
      </c>
      <c r="N45" s="15">
        <f>IF(K45&gt;0,(K45-K$10)/K$10,0)</f>
        <v/>
      </c>
      <c r="O45" s="13" t="n">
        <v>2178.27</v>
      </c>
      <c r="P45" s="138">
        <f>IF(O45&gt;0,O45-O44,0)</f>
        <v/>
      </c>
      <c r="Q45" s="68">
        <f>IF(O45&gt;0,P45/O44,0)</f>
        <v/>
      </c>
      <c r="R45" s="15">
        <f>IF(O45&gt;0,(O45-O$10)/O$10,0)</f>
        <v/>
      </c>
      <c r="S45" s="18">
        <f>IF(O45&gt;0,(((O45*0.7)*Q45)+((K45*0.9)*M45)+((G45*0.65)*I45)+((C45*0.6)*E45))/(O45+K45+G45+C45),0)</f>
        <v/>
      </c>
      <c r="T45" s="121">
        <f>IF(O45&gt;0,(S45*200)+T44,0)</f>
        <v/>
      </c>
      <c r="U45" s="121">
        <f>T45</f>
        <v/>
      </c>
      <c r="V45" s="134">
        <f>IF(T45&gt;0,(T45-T44)/T44,0)</f>
        <v/>
      </c>
      <c r="W45" s="21">
        <f>IF(T45&gt;0,(T45-T$11)/T$11,0)</f>
        <v/>
      </c>
      <c r="X45" s="18">
        <f>IF(T45&gt;0,((Q45+M45+I45+E45)/4),0)</f>
        <v/>
      </c>
      <c r="Y45" s="352">
        <f>357029.54-70583.5</f>
        <v/>
      </c>
      <c r="Z45" s="15" t="n">
        <v>2e-06</v>
      </c>
      <c r="AA45" s="21">
        <f>Z45-$V45</f>
        <v/>
      </c>
      <c r="AC45" s="250" t="n">
        <v>225.3</v>
      </c>
      <c r="AD45" s="68">
        <f>IF(AC45&gt;0,((AC45-AC44)/AC44),0)</f>
        <v/>
      </c>
      <c r="AE45" s="68">
        <f>IF(AC45&gt;0,AD45-$V45,0)</f>
        <v/>
      </c>
      <c r="AF45" s="68">
        <f>IF(AC45&gt;0,(AC45-AF$10)/AF$10,0)</f>
        <v/>
      </c>
      <c r="AG45" s="68" t="n"/>
      <c r="AH45" s="15">
        <f>IF(AC45&gt;0,(AC45-AC$10)/AC$10,0)</f>
        <v/>
      </c>
      <c r="AJ45" s="250" t="n">
        <v>21.64</v>
      </c>
      <c r="AK45" s="68">
        <f>IF(AJ45&gt;0,((AJ45-AJ44)/AJ44),0)</f>
        <v/>
      </c>
      <c r="AL45" s="68">
        <f>IF(AJ45&gt;0,AK45-$V45,0)</f>
        <v/>
      </c>
      <c r="AM45" s="68">
        <f>IF(AJ45&gt;0,(AJ45-AM$10)/AM$10,0)</f>
        <v/>
      </c>
      <c r="AN45" s="68" t="n"/>
      <c r="AO45" s="15">
        <f>IF(AJ45&gt;0,(AJ45-AJ$10)/AJ$10,0)</f>
        <v/>
      </c>
      <c r="AQ45" s="250" t="n">
        <v>21.39</v>
      </c>
      <c r="AR45" s="68">
        <f>IF(AQ45&gt;0,((AQ45-AQ44)/AQ44),0)</f>
        <v/>
      </c>
      <c r="AS45" s="68">
        <f>IF(AQ45&gt;0,AR45-$V45,0)</f>
        <v/>
      </c>
      <c r="AT45" s="68">
        <f>IF(AQ45&gt;0,(AQ45-AT$10)/AT$10,0)</f>
        <v/>
      </c>
      <c r="AU45" s="68" t="n"/>
      <c r="AV45" s="15">
        <f>IF(AQ45&gt;0,(AQ45-AQ$10)/AQ$10,0)</f>
        <v/>
      </c>
      <c r="AX45" s="250" t="n">
        <v>208.1</v>
      </c>
      <c r="AY45" s="68">
        <f>IF(AX45&gt;0,((AX45-AX44)/AX44),0)</f>
        <v/>
      </c>
      <c r="AZ45" s="68">
        <f>IF(AX45&gt;0,AY45-$V45,0)</f>
        <v/>
      </c>
      <c r="BA45" s="68">
        <f>IF(AX45&gt;0,(AX45-BA$10)/BA$10,0)</f>
        <v/>
      </c>
      <c r="BB45" s="68" t="n"/>
      <c r="BC45" s="15">
        <f>IF(AX45&gt;0,(AX45-AX$10)/AX$10,0)</f>
        <v/>
      </c>
      <c r="BE45" s="250" t="n">
        <v>76.83</v>
      </c>
      <c r="BF45" s="68">
        <f>IF(BE45&gt;0,((BE45-BE44)/BE44),0)</f>
        <v/>
      </c>
      <c r="BG45" s="68">
        <f>IF(BE45&gt;0,BF45-$V45,0)</f>
        <v/>
      </c>
      <c r="BH45" s="68" t="n"/>
      <c r="BI45" s="68" t="n"/>
      <c r="BJ45" s="15">
        <f>IF(BE45&gt;0,(BE45-BE$10)/BE$10,0)</f>
        <v/>
      </c>
      <c r="BL45" s="250" t="n">
        <v>66.62</v>
      </c>
      <c r="BM45" s="68">
        <f>IF(BL45&gt;0,((BL45-BL44)/BL44),0)</f>
        <v/>
      </c>
      <c r="BN45" s="68">
        <f>IF(BL45&gt;0,BM45-$V45,0)</f>
        <v/>
      </c>
      <c r="BO45" s="68">
        <f>IF(BL45&gt;0,(BL45-BO$10)/BO$10,0)</f>
        <v/>
      </c>
      <c r="BP45" s="68" t="n"/>
      <c r="BQ45" s="15">
        <f>IF(BL45&gt;0,(BL45-BL$10)/BL$10,0)</f>
        <v/>
      </c>
      <c r="BS45" s="250" t="n">
        <v>38.14</v>
      </c>
      <c r="BT45" s="68">
        <f>IF(BS45&gt;0,((BS45-BS44)/BS44),0)</f>
        <v/>
      </c>
      <c r="BU45" s="68">
        <f>IF(BS45&gt;0,BT45-$V45,0)</f>
        <v/>
      </c>
      <c r="BV45" s="68">
        <f>IF(BS45&gt;0,(BS45-BV$10)/BV$10,0)</f>
        <v/>
      </c>
      <c r="BW45" s="68" t="n"/>
      <c r="BX45" s="15">
        <f>IF(BS45&gt;0,(BS45-BS$10)/BS$10,0)</f>
        <v/>
      </c>
      <c r="BZ45" s="250" t="n"/>
      <c r="CA45" s="68">
        <f>IF(BZ45&gt;0,((BZ45-BZ44)/BZ44),0)</f>
        <v/>
      </c>
      <c r="CB45" s="68">
        <f>IF(BZ45&gt;0,CA45-$V45,0)</f>
        <v/>
      </c>
      <c r="CC45" s="68">
        <f>IF(BZ45&gt;0,(BZ45-CC$10)/CC$10,0)</f>
        <v/>
      </c>
      <c r="CD45" s="68" t="n"/>
      <c r="CE45" s="15">
        <f>IF(BZ45&gt;0,(BZ45-BZ$10)/BZ$10,0)</f>
        <v/>
      </c>
      <c r="CG45" s="250" t="n">
        <v>33.84</v>
      </c>
      <c r="CH45" s="68">
        <f>IF(CG45&gt;0,((CG45-CG44)/CG44),0)</f>
        <v/>
      </c>
      <c r="CI45" s="68">
        <f>IF(CG45&gt;0,CH45-$V45,0)</f>
        <v/>
      </c>
      <c r="CJ45" s="68">
        <f>IF(CG45&gt;0,(CG45-CJ$10)/CJ$10,0)</f>
        <v/>
      </c>
      <c r="CK45" s="68" t="n"/>
      <c r="CL45" s="15">
        <f>IF(CG45&gt;0,(CG45-CG$10)/CG$10,0)</f>
        <v/>
      </c>
      <c r="CN45" s="250" t="n">
        <v>32.84</v>
      </c>
      <c r="CO45" s="68">
        <f>IF(CN45&gt;0,((CN45-CN44)/CN44),0)</f>
        <v/>
      </c>
      <c r="CP45" s="68">
        <f>IF(CN45&gt;0,CO45-$V45,0)</f>
        <v/>
      </c>
      <c r="CQ45" s="68">
        <f>IF(CN45&gt;0,(CN45-CQ$10)/CQ$10,0)</f>
        <v/>
      </c>
      <c r="CR45" s="68" t="n"/>
      <c r="CS45" s="15">
        <f>IF(CN45&gt;0,(CN45-CN$10)/CN$10,0)</f>
        <v/>
      </c>
      <c r="CU45" s="250" t="n">
        <v>36.49</v>
      </c>
      <c r="CV45" s="68">
        <f>IF(CU45&gt;0,((CU45-CU44)/CU44),0)</f>
        <v/>
      </c>
      <c r="CW45" s="68">
        <f>IF(CU45&gt;0,CV45-$V45,0)</f>
        <v/>
      </c>
      <c r="CX45" s="68">
        <f>IF(CU45&gt;0,(CU45-CX$10)/CX$10,0)</f>
        <v/>
      </c>
      <c r="CY45" s="68" t="n"/>
      <c r="CZ45" s="15">
        <f>IF(CU45&gt;0,(CU45-CU$10)/CU$10,0)</f>
        <v/>
      </c>
      <c r="DB45" s="250" t="n">
        <v>20.23</v>
      </c>
      <c r="DC45" s="68">
        <f>IF(DB45&gt;0,((DB45-DB44)/DB44),0)</f>
        <v/>
      </c>
      <c r="DD45" s="68">
        <f>IF(DB45&gt;0,DC45-$V45,0)</f>
        <v/>
      </c>
      <c r="DE45" s="68">
        <f>IF(DB45&gt;0,(DB45-DE$10)/DE$10,0)</f>
        <v/>
      </c>
      <c r="DF45" s="68" t="n"/>
      <c r="DG45" s="15">
        <f>IF(DB45&gt;0,(DB45-DB$10)/DB$10,0)</f>
        <v/>
      </c>
      <c r="DI45" s="250" t="n">
        <v>44.8</v>
      </c>
      <c r="DJ45" s="68">
        <f>IF(DI45&gt;0,((DI45-DI44)/DI44),0)</f>
        <v/>
      </c>
      <c r="DK45" s="68">
        <f>IF(DI45&gt;0,DJ45-$V45,0)</f>
        <v/>
      </c>
      <c r="DL45" s="68">
        <f>IF(DI45&gt;0,(DI45-DL$10)/DL$10,0)</f>
        <v/>
      </c>
      <c r="DM45" s="68" t="n"/>
      <c r="DN45" s="15">
        <f>IF(DI45&gt;0,(DI45-DI$10)/DI$10,0)</f>
        <v/>
      </c>
      <c r="DP45" s="250" t="n">
        <v>38.85</v>
      </c>
      <c r="DQ45" s="68">
        <f>IF(DP45&gt;0,((DP45-DP44)/DP44),0)</f>
        <v/>
      </c>
      <c r="DR45" s="68">
        <f>IF(DP45&gt;0,DQ45-$V45,0)</f>
        <v/>
      </c>
      <c r="DS45" s="68" t="n"/>
      <c r="DT45" s="68" t="n"/>
      <c r="DU45" s="15">
        <f>IF(DP45&gt;0,(DP45-DP$10)/DP$10,0)</f>
        <v/>
      </c>
      <c r="DV45" s="18" t="n"/>
      <c r="DW45" s="250" t="n">
        <v>33.04</v>
      </c>
      <c r="DX45" s="68">
        <f>IF(DW45&gt;0,((DW45-DW44)/DW44),0)</f>
        <v/>
      </c>
      <c r="DY45" s="68">
        <f>IF(DW45&gt;0,DX45-$V45,0)</f>
        <v/>
      </c>
      <c r="DZ45" s="68">
        <f>IF(DW45&gt;0,(DW45-DZ$10)/DZ$10,0)</f>
        <v/>
      </c>
      <c r="EA45" s="68" t="n"/>
      <c r="EB45" s="15">
        <f>IF(DW45&gt;0,(DW45-DW$10)/DW$10,0)</f>
        <v/>
      </c>
      <c r="ED45" s="250" t="n">
        <v>36.22</v>
      </c>
      <c r="EE45" s="68">
        <f>IF(ED45&gt;0,((ED45-ED44)/ED44),0)</f>
        <v/>
      </c>
      <c r="EF45" s="68">
        <f>IF(ED45&gt;0,EE45-$V45,0)</f>
        <v/>
      </c>
      <c r="EG45" s="68">
        <f>IF(ED45&gt;0,(ED45-EG$10)/EG$10,0)</f>
        <v/>
      </c>
      <c r="EH45" s="68" t="n"/>
      <c r="EI45" s="15">
        <f>IF(ED45&gt;0,(ED45-ED$10)/ED$10,0)</f>
        <v/>
      </c>
      <c r="EK45" s="250" t="n">
        <v>117.83</v>
      </c>
      <c r="EL45" s="68">
        <f>IF(EK45&gt;0,((EK45-EK44)/EK44),0)</f>
        <v/>
      </c>
      <c r="EM45" s="68">
        <f>IF(EK45&gt;0,EL45-$V45,0)</f>
        <v/>
      </c>
      <c r="EN45" s="68">
        <f>IF(EK45&gt;0,(EK45-EN$10)/EN$10,0)</f>
        <v/>
      </c>
      <c r="EO45" s="68" t="n"/>
      <c r="EP45" s="15">
        <f>IF(EK45&gt;0,(EK45-EK$10)/EK$10,0)</f>
        <v/>
      </c>
      <c r="ER45" s="250" t="n">
        <v>39.03</v>
      </c>
      <c r="ES45" s="68">
        <f>IF(ER45&gt;0,((ER45-ER44)/ER44),0)</f>
        <v/>
      </c>
      <c r="ET45" s="68">
        <f>IF(ER45&gt;0,ES45-$V45,0)</f>
        <v/>
      </c>
      <c r="EU45" s="68">
        <f>IF(ER45&gt;0,(ER45-EU$10)/EU$10,0)</f>
        <v/>
      </c>
      <c r="EV45" s="68" t="n"/>
      <c r="EW45" s="15">
        <f>IF(ER45&gt;0,(ER45-ER$10)/ER$10,0)</f>
        <v/>
      </c>
      <c r="EY45" s="250" t="n">
        <v>29.51</v>
      </c>
      <c r="EZ45" s="68">
        <f>IF(EY45&gt;0,((EY45-EY44)/EY44),0)</f>
        <v/>
      </c>
      <c r="FA45" s="68">
        <f>IF(EY45&gt;0,EZ45-$V45,0)</f>
        <v/>
      </c>
      <c r="FB45" s="68" t="n"/>
      <c r="FC45" s="68" t="n"/>
      <c r="FD45" s="15">
        <f>IF(EY45&gt;0,(EY45-EY$10)/EY$10,0)</f>
        <v/>
      </c>
      <c r="FF45" s="250" t="n">
        <v>58.78</v>
      </c>
      <c r="FG45" s="68">
        <f>IF(FF45&gt;0,((FF45-FF44)/FF44),0)</f>
        <v/>
      </c>
      <c r="FH45" s="68">
        <f>IF(FF45&gt;0,FG45-$V45,0)</f>
        <v/>
      </c>
      <c r="FI45" s="68">
        <f>IF(FF45&gt;0,(FF45-FI$10)/FI$10,0)</f>
        <v/>
      </c>
      <c r="FJ45" s="68" t="n"/>
      <c r="FK45" s="15">
        <f>IF(FF45&gt;0,(FF45-FF$10)/FF$10,0)</f>
        <v/>
      </c>
      <c r="FM45" s="250" t="n">
        <v>182.29</v>
      </c>
      <c r="FN45" s="68">
        <f>IF(FM45&gt;0,((FM45-FM44)/FM44),0)</f>
        <v/>
      </c>
      <c r="FO45" s="68">
        <f>IF(FM45&gt;0,FN45-$V45,0)</f>
        <v/>
      </c>
      <c r="FP45" s="68">
        <f>IF(FM45&gt;0,(FM45-FP$10)/FP$10,0)</f>
        <v/>
      </c>
      <c r="FQ45" s="68" t="n"/>
      <c r="FR45" s="15">
        <f>IF(FM45&gt;0,(FM45-FM$10)/FM$10,0)</f>
        <v/>
      </c>
      <c r="FT45" s="250" t="n">
        <v>93.09</v>
      </c>
      <c r="FU45" s="68">
        <f>IF(FT45&gt;0,((FT45-FT44)/FT44),0)</f>
        <v/>
      </c>
      <c r="FV45" s="68">
        <f>IF(FT45&gt;0,FU45-$V45,0)</f>
        <v/>
      </c>
      <c r="FW45" s="68">
        <f>IF(FT45&gt;0,(FT45-FW$10)/FW$10,0)</f>
        <v/>
      </c>
      <c r="FX45" s="68" t="n"/>
      <c r="FY45" s="15">
        <f>IF(FT45&gt;0,(FT45-FT$10)/FT$10,0)</f>
        <v/>
      </c>
      <c r="GA45" s="250" t="n">
        <v>18.3</v>
      </c>
      <c r="GB45" s="68">
        <f>IF(GA45&gt;0,((GA45-GA44)/GA44),0)</f>
        <v/>
      </c>
      <c r="GC45" s="68">
        <f>IF(GA45&gt;0,GB45-$V45,0)</f>
        <v/>
      </c>
      <c r="GD45" s="68" t="n"/>
      <c r="GE45" s="68" t="n"/>
      <c r="GF45" s="15">
        <f>IF(GA45&gt;0,(GA45-GA$10)/GA$10,0)</f>
        <v/>
      </c>
      <c r="GG45" s="18" t="n"/>
      <c r="GH45" s="250" t="n">
        <v>19.85</v>
      </c>
      <c r="GI45" s="68">
        <f>IF(GH45&gt;0,((GH45-GH44)/GH44),0)</f>
        <v/>
      </c>
      <c r="GJ45" s="68">
        <f>IF(GH45&gt;0,GI45-$V45,0)</f>
        <v/>
      </c>
      <c r="GK45" s="68">
        <f>IF(GH45&gt;0,(GH45-GK$10)/GK$10,0)</f>
        <v/>
      </c>
      <c r="GL45" s="68" t="n"/>
      <c r="GM45" s="15">
        <f>IF(GH45&gt;0,(GH45-GH$10)/GH$10,0)</f>
        <v/>
      </c>
      <c r="GO45" s="250" t="n">
        <v>27.89</v>
      </c>
      <c r="GP45" s="68">
        <f>IF(GO45&gt;0,((GO45-GO44)/GO44),0)</f>
        <v/>
      </c>
      <c r="GQ45" s="68">
        <f>IF(GO45&gt;0,GP45-$V45,0)</f>
        <v/>
      </c>
      <c r="GR45" s="68" t="n"/>
      <c r="GS45" s="68" t="n"/>
      <c r="GT45" s="15">
        <f>IF(GO45&gt;0,(GO45-GO$10)/GO$10,0)</f>
        <v/>
      </c>
      <c r="GV45" s="250" t="n">
        <v>14.3</v>
      </c>
      <c r="GW45" s="68">
        <f>IF(GV45&gt;0,((GV45-GV44)/GV44),0)</f>
        <v/>
      </c>
      <c r="GX45" s="68">
        <f>IF(GV45&gt;0,GW45-$V45,0)</f>
        <v/>
      </c>
      <c r="GY45" s="68">
        <f>IF(GV45&gt;0,(GV45-GY$10)/GY$10,0)</f>
        <v/>
      </c>
      <c r="GZ45" s="68" t="n"/>
      <c r="HA45" s="15">
        <f>IF(GV45&gt;0,(GV45-GV$10)/GV$10,0)</f>
        <v/>
      </c>
      <c r="HD45" s="396" t="n">
        <v>330.53</v>
      </c>
      <c r="HE45" s="68">
        <f>IF(HD45&gt;0,((HD45-HD44)/HD44),0)</f>
        <v/>
      </c>
      <c r="HF45" s="68">
        <f>IF(HD45&gt;0,HE45-$V45,0)</f>
        <v/>
      </c>
      <c r="HG45" s="68">
        <f>IF(HD45&gt;0,(HD45-HG$10)/HG$10,0)</f>
        <v/>
      </c>
      <c r="HH45" s="68" t="n"/>
      <c r="HI45" s="15">
        <f>IF(HD45&gt;0,(HD45-HD$10)/HD$10,0)</f>
        <v/>
      </c>
      <c r="HK45" s="250" t="n">
        <v>24.39</v>
      </c>
      <c r="HL45" s="68">
        <f>IF(HK45&gt;0,((HK45-HK44)/HK44),0)</f>
        <v/>
      </c>
      <c r="HM45" s="68">
        <f>IF(HK45&gt;0,HL45-$V45,0)</f>
        <v/>
      </c>
      <c r="HN45" s="68">
        <f>IF(HK45&gt;0,(HK45-HN$10)/HN$10,0)</f>
        <v/>
      </c>
      <c r="HO45" s="68" t="n"/>
      <c r="HP45" s="15">
        <f>IF(HK45&gt;0,(HK45-HK$10)/HK$10,0)</f>
        <v/>
      </c>
      <c r="HR45" s="250" t="n">
        <v>111.3</v>
      </c>
      <c r="HS45" s="68">
        <f>IF(HR45&gt;0,((HR45-HR44)/HR44),0)</f>
        <v/>
      </c>
      <c r="HT45" s="68">
        <f>IF(HR45&gt;0,HS45-$V45,0)</f>
        <v/>
      </c>
      <c r="HU45" s="68">
        <f>IF(HR45&gt;0,(HR45-HU$10)/HU$10,0)</f>
        <v/>
      </c>
      <c r="HV45" s="68" t="n"/>
      <c r="HW45" s="15">
        <f>IF(HR45&gt;0,(HR45-HR$10)/HR$10,0)</f>
        <v/>
      </c>
      <c r="HY45" s="396" t="n">
        <v>130.28</v>
      </c>
      <c r="HZ45" s="68">
        <f>IF(HY45&gt;0,((HY45-HY44)/HY44),0)</f>
        <v/>
      </c>
      <c r="IA45" s="68">
        <f>IF(HY45&gt;0,HZ45-$V45,0)</f>
        <v/>
      </c>
      <c r="IB45" s="68">
        <f>IF(HY45&gt;0,(HY45-IB$10)/IB$10,0)</f>
        <v/>
      </c>
      <c r="IC45" s="68" t="n"/>
      <c r="ID45" s="15">
        <f>IF(HY45&gt;0,(HY45-HY$10)/HY$10,0)</f>
        <v/>
      </c>
      <c r="IF45" s="250" t="n">
        <v>207.93</v>
      </c>
      <c r="IG45" s="68">
        <f>IF(IF45&gt;0,((IF45-IF44)/IF44),0)</f>
        <v/>
      </c>
      <c r="IH45" s="68">
        <f>IF(IF45&gt;0,IG45-$V45,0)</f>
        <v/>
      </c>
      <c r="II45" s="68">
        <f>IF(IF45&gt;0,(IF45-II$10)/II$10,0)</f>
        <v/>
      </c>
      <c r="IJ45" s="68" t="n"/>
      <c r="IK45" s="15">
        <f>IF(IF45&gt;0,(IF45-IF$10)/IF$10,0)</f>
        <v/>
      </c>
      <c r="IM45" s="250" t="n">
        <v>167.5</v>
      </c>
      <c r="IN45" s="68">
        <f>IF(IM45&gt;0,((IM45-IM44)/IM44),0)</f>
        <v/>
      </c>
      <c r="IO45" s="68">
        <f>IF(IM45&gt;0,IN45-$V45,0)</f>
        <v/>
      </c>
      <c r="IP45" s="68">
        <f>IF(IM45&gt;0,(IM45-IP$10)/IP$10,0)</f>
        <v/>
      </c>
      <c r="IQ45" s="68" t="n"/>
      <c r="IR45" s="15">
        <f>IF(IM45&gt;0,(IM45-IM$10)/IM$10,0)</f>
        <v/>
      </c>
      <c r="IT45" s="250" t="n">
        <v>43.28</v>
      </c>
      <c r="IU45" s="68">
        <f>IF(IT45&gt;0,((IT45-IT44)/IT44),0)</f>
        <v/>
      </c>
      <c r="IV45" s="68">
        <f>IF(IT45&gt;0,IU45-$V45,0)</f>
        <v/>
      </c>
      <c r="IW45" s="68">
        <f>IF(IT45&gt;0,(IT45-IW$10)/IW$10,0)</f>
        <v/>
      </c>
      <c r="IX45" s="68" t="n"/>
      <c r="IY45" s="15">
        <f>IF(IT45&gt;0,(IT45-IT$10)/IT$10,0)</f>
        <v/>
      </c>
      <c r="JA45" s="250" t="n">
        <v>668.13</v>
      </c>
      <c r="JB45" s="68">
        <f>IF(JA45&gt;0,((JA45-JA44)/JA44),0)</f>
        <v/>
      </c>
      <c r="JC45" s="68">
        <f>IF(JA45&gt;0,JB45-$V45,0)</f>
        <v/>
      </c>
      <c r="JD45" s="68">
        <f>IF(JA45&gt;0,(JA45-JD$10)/JD$10,0)</f>
        <v/>
      </c>
      <c r="JE45" s="68" t="n"/>
      <c r="JF45" s="15">
        <f>IF(JA45&gt;0,(JA45-JA$10)/JA$10,0)</f>
        <v/>
      </c>
      <c r="JH45" s="250" t="n">
        <v>404</v>
      </c>
      <c r="JI45" s="68">
        <f>IF(JH45&gt;0,((JH45-JH44)/JH44),0)</f>
        <v/>
      </c>
      <c r="JJ45" s="68">
        <f>IF(JH45&gt;0,JI45-$V45,0)</f>
        <v/>
      </c>
      <c r="JK45" s="68">
        <f>IF(JH45&gt;0,(JH45-JK$10)/JK$10,0)</f>
        <v/>
      </c>
      <c r="JL45" s="68" t="n"/>
      <c r="JM45" s="15">
        <f>IF(JH45&gt;0,(JH45-JH$10)/JH$10,0)</f>
        <v/>
      </c>
      <c r="JO45" s="250" t="n">
        <v>12.25</v>
      </c>
      <c r="JP45" s="68">
        <f>IF(JO45&gt;0,((JO45-JO44)/JO44),0)</f>
        <v/>
      </c>
      <c r="JQ45" s="68">
        <f>IF(JO45&gt;0,JP45-$V45,0)</f>
        <v/>
      </c>
      <c r="JR45" s="68">
        <f>IF(JO45&gt;0,(JO45-JR$10)/JR$10,0)</f>
        <v/>
      </c>
      <c r="JS45" s="68" t="n"/>
      <c r="JT45" s="15">
        <f>IF(JO45&gt;0,(JO45-JO$10)/JO$10,0)</f>
        <v/>
      </c>
      <c r="JV45" s="250" t="n">
        <v>1.55</v>
      </c>
      <c r="JW45" s="68">
        <f>IF(JV45&gt;0,((JV45-JV44)/JV44),0)</f>
        <v/>
      </c>
      <c r="JX45" s="68">
        <f>IF(JV45&gt;0,JW45-$V45,0)</f>
        <v/>
      </c>
      <c r="JY45" s="68">
        <f>IF(JV45&gt;0,(JV45-JY$10)/JY$10,0)</f>
        <v/>
      </c>
      <c r="JZ45" s="68" t="n"/>
      <c r="KA45" s="15">
        <f>IF(JV45&gt;0,(JV45-JV$10)/JV$10,0)</f>
        <v/>
      </c>
      <c r="KC45" s="250" t="n">
        <v>22.2</v>
      </c>
      <c r="KD45" s="68">
        <f>IF(KC45&gt;0,((KC45-KC44)/KC44),0)</f>
        <v/>
      </c>
      <c r="KE45" s="68">
        <f>IF(KC45&gt;0,KD45-$V45,0)</f>
        <v/>
      </c>
      <c r="KF45" s="68">
        <f>IF(KC45&gt;0,(KC45-KF$10)/KF$10,0)</f>
        <v/>
      </c>
      <c r="KG45" s="68" t="n"/>
      <c r="KH45" s="15">
        <f>IF(KC45&gt;0,(KC45-KC$10)/KC$10,0)</f>
        <v/>
      </c>
      <c r="KI45" s="18" t="n"/>
      <c r="KJ45" s="250" t="n">
        <v>60.22</v>
      </c>
      <c r="KK45" s="68">
        <f>IF(KJ45&gt;0,((KJ45-KJ44)/KJ44),0)</f>
        <v/>
      </c>
      <c r="KL45" s="68">
        <f>IF(KJ45&gt;0,KK45-$V45,0)</f>
        <v/>
      </c>
      <c r="KM45" s="68">
        <f>IF(KJ45&gt;0,(KJ45-KM$10)/KM$10,0)</f>
        <v/>
      </c>
      <c r="KN45" s="68" t="n"/>
      <c r="KO45" s="15">
        <f>IF(KJ45&gt;0,(KJ45-KJ$10)/KJ$10,0)</f>
        <v/>
      </c>
      <c r="KQ45" s="250" t="n">
        <v>1.309</v>
      </c>
      <c r="KR45" s="68">
        <f>IF(KQ45&gt;0,((KQ45-KQ44)/KQ44),0)</f>
        <v/>
      </c>
      <c r="KS45" s="68">
        <f>IF(KQ45&gt;0,KR45-$V45,0)</f>
        <v/>
      </c>
      <c r="KT45" s="68">
        <f>IF(KQ45&gt;0,(KQ45-KT$10)/KT$10,0)</f>
        <v/>
      </c>
      <c r="KU45" s="68" t="n"/>
      <c r="KV45" s="15">
        <f>IF(KQ45&gt;0,(KQ45-KQ$10)/KQ$10,0)</f>
        <v/>
      </c>
      <c r="KW45" s="18" t="n"/>
      <c r="KX45" s="250" t="n">
        <v>24.38</v>
      </c>
      <c r="KY45" s="68">
        <f>IF(KX45&gt;0,((KX45-KX44)/KX44),0)</f>
        <v/>
      </c>
      <c r="KZ45" s="68">
        <f>IF(KX45&gt;0,KY45-$V45,0)</f>
        <v/>
      </c>
      <c r="LA45" s="68">
        <f>IF(KX45&gt;0,(KX45-LA$10)/LA$10,0)</f>
        <v/>
      </c>
      <c r="LB45" s="68" t="n"/>
      <c r="LC45" s="15">
        <f>IF(KX45&gt;0,(KX45-KX$10)/KX$10,0)</f>
        <v/>
      </c>
      <c r="LD45" s="18" t="n"/>
      <c r="LE45" s="250" t="n">
        <v>50.08</v>
      </c>
      <c r="LF45" s="68">
        <f>IF(LE45&gt;0,((LE45-LE44)/LE44),0)</f>
        <v/>
      </c>
      <c r="LG45" s="68">
        <f>IF(LE45&gt;0,LF45-$V45,0)</f>
        <v/>
      </c>
      <c r="LH45" s="68">
        <f>IF(LE45&gt;0,(LE45-LH$10)/LH$10,0)</f>
        <v/>
      </c>
      <c r="LI45" s="68" t="n"/>
      <c r="LJ45" s="15">
        <f>IF(LE45&gt;0,(LE45-LE$10)/LE$10,0)</f>
        <v/>
      </c>
      <c r="LL45" s="250" t="n">
        <v>97.5</v>
      </c>
      <c r="LM45" s="68">
        <f>IF(LL45&gt;0,((LL45-LL44)/LL44),0)</f>
        <v/>
      </c>
      <c r="LN45" s="68">
        <f>IF(LL45&gt;0,LM45-$V45,0)</f>
        <v/>
      </c>
      <c r="LO45" s="68">
        <f>IF(LL45&gt;0,(LL45-LO$10)/LO$10,0)</f>
        <v/>
      </c>
      <c r="LP45" s="68" t="n"/>
      <c r="LQ45" s="15">
        <f>IF(LL45&gt;0,(LL45-LL$10)/LL$10,0)</f>
        <v/>
      </c>
      <c r="LS45" s="250" t="n">
        <v>11.02</v>
      </c>
      <c r="LT45" s="68">
        <f>IF(LS45&gt;0,((LS45-LS44)/LS44),0)</f>
        <v/>
      </c>
      <c r="LU45" s="68">
        <f>IF(LS45&gt;0,LT45-$V45,0)</f>
        <v/>
      </c>
      <c r="LV45" s="68" t="n"/>
      <c r="LW45" s="68" t="n"/>
      <c r="LX45" s="15">
        <f>IF(LS45&gt;0,(LS45-LS$10)/LS$10,0)</f>
        <v/>
      </c>
      <c r="LZ45" s="250" t="n">
        <v>12.94</v>
      </c>
      <c r="MA45" s="68">
        <f>IF(LZ45&gt;0,((LZ45-LZ44)/LZ44),0)</f>
        <v/>
      </c>
      <c r="MB45" s="68">
        <f>IF(LZ45&gt;0,MA45-$V45,0)</f>
        <v/>
      </c>
      <c r="MC45" s="68">
        <f>IF(LZ45&gt;0,(LZ45-MC$10)/MC$10,0)</f>
        <v/>
      </c>
      <c r="MD45" s="68" t="n"/>
      <c r="ME45" s="15">
        <f>IF(LZ45&gt;0,(LZ45-LZ$10)/LZ$10,0)</f>
        <v/>
      </c>
      <c r="MG45" s="250" t="n">
        <v>34.08</v>
      </c>
      <c r="MH45" s="68">
        <f>IF(MG45&gt;0,((MG45-MG44)/MG44),0)</f>
        <v/>
      </c>
      <c r="MI45" s="68">
        <f>IF(MG45&gt;0,MH45-$V45,0)</f>
        <v/>
      </c>
      <c r="MJ45" s="68">
        <f>IF(MG45&gt;0,(MG45-MJ$10)/MJ$10,0)</f>
        <v/>
      </c>
      <c r="MK45" s="68" t="n"/>
      <c r="ML45" s="15">
        <f>IF(MG45&gt;0,(MG45-MG$10)/MG$10,0)</f>
        <v/>
      </c>
      <c r="MN45" s="250" t="n">
        <v>99.84999999999999</v>
      </c>
      <c r="MO45" s="68">
        <f>IF(MN45&gt;0,((MN45-MN44)/MN44),0)</f>
        <v/>
      </c>
      <c r="MP45" s="68">
        <f>IF(MN45&gt;0,MO45-$V45,0)</f>
        <v/>
      </c>
      <c r="MQ45" s="68">
        <f>IF(MN45&gt;0,(MN45-MQ$10)/MQ$10,0)</f>
        <v/>
      </c>
      <c r="MR45" s="68" t="n"/>
      <c r="MS45" s="15">
        <f>IF(MN45&gt;0,(MN45-MN$10)/MN$10,0)</f>
        <v/>
      </c>
      <c r="MU45" s="250" t="n">
        <v>8.029999999999999</v>
      </c>
      <c r="MV45" s="68">
        <f>IF(MU45&gt;0,((MU45-MU44)/MU44),0)</f>
        <v/>
      </c>
      <c r="MW45" s="68">
        <f>IF(MU45&gt;0,MV45-$V45,0)</f>
        <v/>
      </c>
      <c r="MX45" s="68">
        <f>IF(MU45&gt;0,(MU45-MX$10)/MX$10,0)</f>
        <v/>
      </c>
      <c r="MY45" s="68" t="n"/>
      <c r="MZ45" s="15">
        <f>IF(MU45&gt;0,(MU45-MU$10)/MU$10,0)</f>
        <v/>
      </c>
      <c r="NB45" s="250" t="n">
        <v>198.79</v>
      </c>
      <c r="NC45" s="68">
        <f>IF(NB45&gt;0,((NB45-NB44)/NB44),0)</f>
        <v/>
      </c>
      <c r="ND45" s="68">
        <f>IF(NB45&gt;0,NC45-$V45,0)</f>
        <v/>
      </c>
      <c r="NE45" s="68">
        <f>IF(NB45&gt;0,(NB45-NE$10)/NE$10,0)</f>
        <v/>
      </c>
      <c r="NF45" s="68" t="n"/>
      <c r="NG45" s="15">
        <f>IF(NB45&gt;0,(NB45-NB$10)/NB$10,0)</f>
        <v/>
      </c>
      <c r="NI45" s="250" t="n">
        <v>5.23</v>
      </c>
      <c r="NJ45" s="68">
        <f>IF(NI45&gt;0,((NI45-NI44)/NI44),0)</f>
        <v/>
      </c>
      <c r="NK45" s="68">
        <f>IF(NI45&gt;0,NJ45-$V45,0)</f>
        <v/>
      </c>
      <c r="NL45" s="68">
        <f>IF(NI45&gt;0,(NI45-NL$10)/NL$10,0)</f>
        <v/>
      </c>
      <c r="NM45" s="68" t="n"/>
      <c r="NN45" s="15">
        <f>IF(NI45&gt;0,(NI45-NI$10)/NI$10,0)</f>
        <v/>
      </c>
      <c r="NP45" s="250" t="n">
        <v>316.12</v>
      </c>
      <c r="NQ45" s="68">
        <f>IF(NP45&gt;0,((NP45-NP44)/NP44),0)</f>
        <v/>
      </c>
      <c r="NR45" s="68">
        <f>IF(NP45&gt;0,NQ45-$V45,0)</f>
        <v/>
      </c>
      <c r="NS45" s="68">
        <f>IF(NP45&gt;0,(NP45-NS$10)/NS$10,0)</f>
        <v/>
      </c>
      <c r="NT45" s="68" t="n"/>
      <c r="NU45" s="15">
        <f>IF(NP45&gt;0,(NP45-NP$10)/NP$10,0)</f>
        <v/>
      </c>
      <c r="NW45" s="250" t="n">
        <v>179.25</v>
      </c>
      <c r="NX45" s="68">
        <f>IF(NW45&gt;0,((NW45-NW44)/NW44),0)</f>
        <v/>
      </c>
      <c r="NY45" s="68">
        <f>IF(NW45&gt;0,NX45-$V45,0)</f>
        <v/>
      </c>
      <c r="NZ45" s="68">
        <f>IF(NW45&gt;0,(NW45-NZ$10)/NZ$10,0)</f>
        <v/>
      </c>
      <c r="OA45" s="68" t="n"/>
      <c r="OB45" s="15">
        <f>IF(NW45&gt;0,(NW45-NW$10)/NW$10,0)</f>
        <v/>
      </c>
      <c r="OD45" s="250" t="n">
        <v>1.34</v>
      </c>
      <c r="OE45" s="68">
        <f>IF(OD45&gt;0,((OD45-OD44)/OD44),0)</f>
        <v/>
      </c>
      <c r="OF45" s="68">
        <f>IF(OD45&gt;0,OE45-$V45,0)</f>
        <v/>
      </c>
      <c r="OG45" s="68">
        <f>IF(OD45&gt;0,(OD45-OG$10)/OG$10,0)</f>
        <v/>
      </c>
      <c r="OH45" s="68" t="n"/>
      <c r="OI45" s="15">
        <f>IF(OD45&gt;0,(OD45-OD$10)/OD$10,0)</f>
        <v/>
      </c>
      <c r="OK45" s="250" t="n">
        <v>89.56999999999999</v>
      </c>
      <c r="OL45" s="68">
        <f>IF(OK45&gt;0,((OK45-OK44)/OK44),0)</f>
        <v/>
      </c>
      <c r="OM45" s="68">
        <f>IF(OK45&gt;0,OL45-$V45,0)</f>
        <v/>
      </c>
      <c r="ON45" s="68">
        <f>IF(OK45&gt;0,(OK45-ON$10)/ON$10,0)</f>
        <v/>
      </c>
      <c r="OO45" s="68" t="n"/>
      <c r="OP45" s="15">
        <f>IF(OK45&gt;0,(OK45-OK$10)/OK$10,0)</f>
        <v/>
      </c>
      <c r="OR45" s="250" t="n">
        <v>1.97</v>
      </c>
      <c r="OS45" s="68">
        <f>IF(OR45&gt;0,((OR45-OR44)/OR44),0)</f>
        <v/>
      </c>
      <c r="OT45" s="68">
        <f>IF(OR45&gt;0,OS45-$V45,0)</f>
        <v/>
      </c>
      <c r="OU45" s="68">
        <f>IF(OR45&gt;0,(OR45-OU$10)/OU$10,0)</f>
        <v/>
      </c>
      <c r="OV45" s="68" t="n"/>
      <c r="OW45" s="15">
        <f>IF(OR45&gt;0,(OR45-OR$10)/OR$10,0)</f>
        <v/>
      </c>
      <c r="OY45" s="250" t="n">
        <v>124.79</v>
      </c>
      <c r="OZ45" s="68">
        <f>IF(OY45&gt;0,((OY45-OY44)/OY44),0)</f>
        <v/>
      </c>
      <c r="PA45" s="68">
        <f>IF(OY45&gt;0,OZ45-$V45,0)</f>
        <v/>
      </c>
      <c r="PB45" s="68">
        <f>IF(OY45&gt;0,(OY45-PB$10)/PB$10,0)</f>
        <v/>
      </c>
      <c r="PC45" s="68" t="n"/>
      <c r="PD45" s="15">
        <f>IF(OY45&gt;0,(OY45-OY$10)/OY$10,0)</f>
        <v/>
      </c>
      <c r="PE45" s="18" t="n"/>
      <c r="PF45" s="250" t="n">
        <v>198.76</v>
      </c>
      <c r="PG45" s="68">
        <f>IF(PF45&gt;0,((PF45-PF44)/PF44),0)</f>
        <v/>
      </c>
      <c r="PH45" s="68">
        <f>IF(PF45&gt;0,PG45-$V45,0)</f>
        <v/>
      </c>
      <c r="PI45" s="68">
        <f>IF(PF45&gt;0,(PF45-PI$10)/PI$10,0)</f>
        <v/>
      </c>
      <c r="PJ45" s="68" t="n"/>
      <c r="PK45" s="15">
        <f>IF(PF45&gt;0,(PF45-PF$10)/PF$10,0)</f>
        <v/>
      </c>
      <c r="PM45" s="250" t="n"/>
      <c r="PN45" s="68">
        <f>IF(PM45&gt;0,((PM45-PM44)/PM44),0)</f>
        <v/>
      </c>
      <c r="PO45" s="68">
        <f>PN45-$V45</f>
        <v/>
      </c>
      <c r="PP45" s="68">
        <f>IF(PM45&gt;0,(PM45-PP$10)/PP$10,0)</f>
        <v/>
      </c>
      <c r="PQ45" s="68" t="n"/>
      <c r="PR45" s="15">
        <f>IF(PM45&gt;0,(PM45-PM$10)/PM$10,0)</f>
        <v/>
      </c>
      <c r="PT45" s="250" t="n">
        <v>4.56</v>
      </c>
      <c r="PU45" s="68">
        <f>IF(PT45&gt;0,((PT45-PT44)/PT44),0)</f>
        <v/>
      </c>
      <c r="PV45" s="68">
        <f>IF(PT45&gt;0,PU45-$V45,0)</f>
        <v/>
      </c>
      <c r="PW45" s="68">
        <f>IF(PT45&gt;0,(PT45-PW$10)/PW$10,0)</f>
        <v/>
      </c>
      <c r="PX45" s="68" t="n"/>
      <c r="PY45" s="15">
        <f>IF(PT45&gt;0,(PT45-PT$10)/PT$10,0)</f>
        <v/>
      </c>
      <c r="QA45" s="250" t="n">
        <v>208.05</v>
      </c>
      <c r="QB45" s="68">
        <f>IF(QA45&gt;0,((QA45-QA44)/QA44),0)</f>
        <v/>
      </c>
      <c r="QC45" s="68">
        <f>IF(QA45&gt;0,QB45-$V45,0)</f>
        <v/>
      </c>
      <c r="QD45" s="68">
        <f>IF(QA45&gt;0,(QA45-QD$10)/QD$10,0)</f>
        <v/>
      </c>
      <c r="QE45" s="68" t="n"/>
      <c r="QF45" s="15">
        <f>IF(QA45&gt;0,(QA45-QA$10)/QA$10,0)</f>
        <v/>
      </c>
      <c r="QH45" s="250" t="n">
        <v>1.385</v>
      </c>
      <c r="QI45" s="68">
        <f>IF(QH45&gt;0,((QH45-QH44)/QH44),0)</f>
        <v/>
      </c>
      <c r="QJ45" s="68">
        <f>IF(QH45&gt;0,QI45-$V45,0)</f>
        <v/>
      </c>
      <c r="QK45" s="68">
        <f>IF(QH45&gt;0,(QH45-QK$10)/QK$10,0)</f>
        <v/>
      </c>
      <c r="QL45" s="68" t="n"/>
      <c r="QM45" s="15">
        <f>IF(QH45&gt;0,(QH45-QH$10)/QH$10,0)</f>
        <v/>
      </c>
      <c r="QO45" s="250" t="n">
        <v>11.25</v>
      </c>
      <c r="QP45" s="68">
        <f>IF(QO45&gt;0,((QO45-QO44)/QO44),0)</f>
        <v/>
      </c>
      <c r="QQ45" s="68">
        <f>IF(QO45&gt;0,QP45-$V45,0)</f>
        <v/>
      </c>
      <c r="QR45" s="68">
        <f>IF(QO45&gt;0,(QO45-QR$10)/QR$10,0)</f>
        <v/>
      </c>
      <c r="QS45" s="68" t="n"/>
      <c r="QT45" s="15">
        <f>IF(QO45&gt;0,(QO45-QO$10)/QO$10,0)</f>
        <v/>
      </c>
      <c r="QV45" s="250" t="n">
        <v>1.765</v>
      </c>
      <c r="QW45" s="68">
        <f>IF(QV45&gt;0,((QV45-QV44)/QV44),0)</f>
        <v/>
      </c>
      <c r="QX45" s="68">
        <f>IF(QV45&gt;0,QW45-$V45,0)</f>
        <v/>
      </c>
      <c r="QY45" s="68">
        <f>IF(QV45&gt;0,(QV45-QY$10)/QY$10,0)</f>
        <v/>
      </c>
      <c r="QZ45" s="68" t="n"/>
      <c r="RA45" s="15">
        <f>IF(QV45&gt;0,(QV45-QV$10)/QV$10,0)</f>
        <v/>
      </c>
      <c r="RC45" s="250" t="n">
        <v>24.63</v>
      </c>
      <c r="RD45" s="68">
        <f>IF(RC45&gt;0,((RC45-RC44)/RC44),0)</f>
        <v/>
      </c>
      <c r="RE45" s="68">
        <f>IF(RC45&gt;0,RD45-$V45,0)</f>
        <v/>
      </c>
      <c r="RF45" s="68">
        <f>IF(RC45&gt;0,(RC45-RF$10)/RF$10,0)</f>
        <v/>
      </c>
      <c r="RG45" s="68" t="n"/>
      <c r="RH45" s="15">
        <f>IF(RC45&gt;0,(RC45-RC$10)/RC$10,0)</f>
        <v/>
      </c>
      <c r="RJ45" s="250" t="n">
        <v>190.91</v>
      </c>
      <c r="RK45" s="68">
        <f>IF(RJ45&gt;0,((RJ45-RJ44)/RJ44),0)</f>
        <v/>
      </c>
      <c r="RL45" s="68">
        <f>RK45-$V45</f>
        <v/>
      </c>
      <c r="RM45" s="68">
        <f>IF(RJ45&gt;0,(RJ45-RM$10)/RM$10,0)</f>
        <v/>
      </c>
      <c r="RN45" s="68" t="n"/>
      <c r="RO45" s="15">
        <f>IF(RJ45&gt;0,(RJ45-RJ$10)/RJ$10,0)</f>
        <v/>
      </c>
      <c r="RQ45" s="250" t="n">
        <v>14.94</v>
      </c>
      <c r="RR45" s="68">
        <f>IF(RQ45&gt;0,((RQ45-RQ44)/RQ44),0)</f>
        <v/>
      </c>
      <c r="RS45" s="68">
        <f>RR45-$V45</f>
        <v/>
      </c>
      <c r="RT45" s="68">
        <f>IF(RQ45&gt;0,(RQ45-RT$10)/RT$10,0)</f>
        <v/>
      </c>
      <c r="RU45" s="68" t="n"/>
      <c r="RV45" s="15">
        <f>IF(RQ45&gt;0,(RQ45-RQ$10)/RQ$10,0)</f>
        <v/>
      </c>
      <c r="RX45" s="250" t="n">
        <v>90.68000000000001</v>
      </c>
      <c r="RY45" s="68">
        <f>IF(RX45&gt;0,((RX45-RX44)/RX44),0)</f>
        <v/>
      </c>
      <c r="RZ45" s="68">
        <f>RY45-$V45</f>
        <v/>
      </c>
      <c r="SA45" s="68">
        <f>IF(RX45&gt;0,(RX45-SA$10)/SA$10,0)</f>
        <v/>
      </c>
      <c r="SB45" s="68" t="n"/>
      <c r="SC45" s="15">
        <f>IF(RX45&gt;0,(RX45-RX$10)/RX$10,0)</f>
        <v/>
      </c>
      <c r="SE45" s="250" t="n">
        <v>10.12</v>
      </c>
      <c r="SF45" s="68">
        <f>IF(SE45&gt;0,((SE45-SE44)/SE44),0)</f>
        <v/>
      </c>
      <c r="SG45" s="68">
        <f>SF45-$V45</f>
        <v/>
      </c>
      <c r="SH45" s="68">
        <f>IF(SE45&gt;0,(SE45-SH$10)/SH$10,0)</f>
        <v/>
      </c>
      <c r="SI45" s="68" t="n"/>
      <c r="SJ45" s="15">
        <f>IF(SE45&gt;0,(SE45-SE$10)/SE$10,0)</f>
        <v/>
      </c>
      <c r="SL45" s="250" t="n">
        <v>0.548</v>
      </c>
      <c r="SM45" s="68">
        <f>IF(SL45&gt;0,((SL45-SL44)/SL44),0)</f>
        <v/>
      </c>
      <c r="SN45" s="68">
        <f>SM45-$V45</f>
        <v/>
      </c>
      <c r="SO45" s="68">
        <f>IF(SL45&gt;0,(SL45-SO$10)/SO$10,0)</f>
        <v/>
      </c>
      <c r="SP45" s="68" t="n"/>
      <c r="SQ45" s="15">
        <f>IF(SL45&gt;0,(SL45-SL$10)/SL$10,0)</f>
        <v/>
      </c>
      <c r="SS45" s="250" t="n">
        <v>6.41</v>
      </c>
      <c r="ST45" s="68">
        <f>IF(SS45&gt;0,((SS45-SS44)/SS44),0)</f>
        <v/>
      </c>
      <c r="SU45" s="68">
        <f>ST45-$V45</f>
        <v/>
      </c>
      <c r="SV45" s="68">
        <f>IF(SS45&gt;0,(SS45-SV$10)/SV$10,0)</f>
        <v/>
      </c>
      <c r="SW45" s="68" t="n"/>
      <c r="SX45" s="15">
        <f>IF(SS45&gt;0,(SS45-SS$10)/SS$10,0)</f>
        <v/>
      </c>
      <c r="SZ45" s="250" t="n">
        <v>24.27</v>
      </c>
      <c r="TA45" s="68">
        <f>IF(SZ45&gt;0,((SZ45-SZ44)/SZ44),0)</f>
        <v/>
      </c>
      <c r="TB45" s="68">
        <f>TA45-$V45</f>
        <v/>
      </c>
      <c r="TC45" s="68">
        <f>IF(SZ45&gt;0,(SZ45-TC$10)/TC$10,0)</f>
        <v/>
      </c>
      <c r="TD45" s="68" t="n"/>
      <c r="TE45" s="15">
        <f>IF(SZ45&gt;0,(SZ45-SZ$10)/SZ$10,0)</f>
        <v/>
      </c>
      <c r="TG45" s="250" t="n">
        <v>0.1928</v>
      </c>
      <c r="TH45" s="68">
        <f>IF(TG45&gt;0,((TG45-TG44)/TG44),0)</f>
        <v/>
      </c>
      <c r="TI45" s="68">
        <f>TH45-$V45</f>
        <v/>
      </c>
      <c r="TJ45" s="68">
        <f>IF(TG45&gt;0,(TG45-TJ$10)/TJ$10,0)</f>
        <v/>
      </c>
      <c r="TK45" s="68" t="n"/>
      <c r="TL45" s="15">
        <f>IF(TG45&gt;0,(TG45-TG$10)/TG$10,0)</f>
        <v/>
      </c>
      <c r="TN45" s="250" t="n">
        <v>32.9</v>
      </c>
      <c r="TO45" s="68">
        <f>IF(TN45&gt;0,((TN45-TN44)/TN44),0)</f>
        <v/>
      </c>
      <c r="TP45" s="68">
        <f>TO45-$V45</f>
        <v/>
      </c>
      <c r="TQ45" s="68">
        <f>IF(TN45&gt;0,(TN45-TQ$10)/TQ$10,0)</f>
        <v/>
      </c>
      <c r="TR45" s="68" t="n"/>
      <c r="TS45" s="15">
        <f>IF(TN45&gt;0,(TN45-TN$10)/TN$10,0)</f>
        <v/>
      </c>
      <c r="TU45" s="250" t="n">
        <v>2</v>
      </c>
      <c r="TV45" s="68">
        <f>IF(TU45&gt;0,((TU45-TU44)/TU44),0)</f>
        <v/>
      </c>
      <c r="TW45" s="68">
        <f>TV45-$V45</f>
        <v/>
      </c>
      <c r="TX45" s="68">
        <f>IF(TU45&gt;0,(TU45-TX$10)/TX$10,0)</f>
        <v/>
      </c>
      <c r="TY45" s="68" t="n"/>
      <c r="TZ45" s="15">
        <f>IF(TU45&gt;0,(TU45-TU$10)/TU$10,0)</f>
        <v/>
      </c>
      <c r="UB45" s="250" t="n"/>
      <c r="UC45" s="68">
        <f>IF(UB45&gt;0,((UB45-UB44)/UB44),0)</f>
        <v/>
      </c>
      <c r="UD45" s="68">
        <f>UC45-$V45</f>
        <v/>
      </c>
      <c r="UE45" s="68">
        <f>IF(UB45&gt;0,(UB45-UE$10)/UE$10,0)</f>
        <v/>
      </c>
      <c r="UF45" s="68" t="n"/>
      <c r="UG45" s="15">
        <f>IF(UB45&gt;0,(UB45-UB$10)/UB$10,0)</f>
        <v/>
      </c>
      <c r="UI45" s="250" t="n"/>
      <c r="UJ45" s="68">
        <f>IF(UI45&gt;0,((UI45-UI44)/UI44),0)</f>
        <v/>
      </c>
      <c r="UK45" s="68">
        <f>UJ45-$V45</f>
        <v/>
      </c>
      <c r="UL45" s="68">
        <f>IF(UI45&gt;0,(UI45-UL$10)/UL$10,0)</f>
        <v/>
      </c>
      <c r="UM45" s="68" t="n"/>
      <c r="UN45" s="15">
        <f>IF(UI45&gt;0,(UI45-UI$10)/UI$10,0)</f>
        <v/>
      </c>
      <c r="UP45" s="250" t="n"/>
      <c r="UQ45" s="68">
        <f>IF(UP45&gt;0,((UP45-UP44)/UP44),0)</f>
        <v/>
      </c>
      <c r="UR45" s="68">
        <f>UQ45-$V45</f>
        <v/>
      </c>
      <c r="US45" s="68">
        <f>IF(UP45&gt;0,(UP45-US$10)/US$10,0)</f>
        <v/>
      </c>
      <c r="UT45" s="68" t="n"/>
      <c r="UU45" s="15">
        <f>IF(UP45&gt;0,(UP45-UP$10)/UP$10,0)</f>
        <v/>
      </c>
      <c r="UW45" s="250" t="n"/>
      <c r="UX45" s="68">
        <f>IF(UW45&gt;0,((UW45-UW44)/UW44),0)</f>
        <v/>
      </c>
      <c r="UY45" s="68">
        <f>UX45-$V45</f>
        <v/>
      </c>
      <c r="UZ45" s="68">
        <f>IF(UW45&gt;0,(UW45-UZ$10)/UZ$10,0)</f>
        <v/>
      </c>
      <c r="VA45" s="68" t="n"/>
      <c r="VB45" s="15">
        <f>IF(UW45&gt;0,(UW45-UW$10)/UW$10,0)</f>
        <v/>
      </c>
      <c r="VD45" s="250" t="n"/>
      <c r="VE45" s="68">
        <f>IF(VD45&gt;0,((VD45-VD44)/VD44),0)</f>
        <v/>
      </c>
      <c r="VF45" s="68">
        <f>VE45-$V45</f>
        <v/>
      </c>
      <c r="VG45" s="68">
        <f>IF(VD45&gt;0,(VD45-VG$10)/VG$10,0)</f>
        <v/>
      </c>
      <c r="VH45" s="68" t="n"/>
      <c r="VI45" s="15">
        <f>IF(VD45&gt;0,(VD45-VD$10)/VD$10,0)</f>
        <v/>
      </c>
      <c r="VM45" s="21">
        <f>IF($C45&gt;0,(($IK$5*IG45)+($GT$5*GP45)+($JM$5*JI45)+($JF$5*JB45)+($IY$5*IU45)+($IR$5*IN45)+($ID$5*HZ45)+($HW$5*HS45)+($HP$5*HL45)+($HI$5*HE45)+($GF$5*GB45)+($FY$5*FU45)+($FR$5*FN45)+($FK$5*FG45)+($FD$5*EZ45)+($EW$5*ES45)+($EP$5*EL45)+($EI$5*EE45)+($EB$5*DX45)+($DU$5*DQ45)+($DN$5*DJ45)+($DG$5*DC45)+($CZ$5*CV45)+($CS$5*CO45)+($CL$5*CH45)+($CE$5*CA45)+($BX$5*BT45)+($BQ$5*BM45)+($BJ$5*BF45)+($BC$5*AY45)+($AV$5*AR45)+($AO$5*AK45)+($AH$5*AD45)+($JT$5*JP45)+($KA$5*JW45)+($KO$5*KK45)+($PR$5*PN45)+($GM$5*GI45)+($HA$5*GW45)+($KV$5*KR45)+($KH$5*KD45)+($LC$5*KY45)+($MS$5*MO45)+($ML$5*MH45)+($ME$5*MA45)+($LX$5*LT45)+($LQ$5*LM45)+($LJ$5*LF45)+(MV45*$MZ$5)+(NC45*$NG$5)+(NJ45*$NN$5)+($OI$5*OE45)+($NU$5*NQ45)+($OB$5*NX45)+($PK$5*PG45)+($OP$5*OL45)+($OW$5*OS45)+($PD$5*OZ45)+(PU45*$PY$5)+(QB45*$QF$5)+(QI45*$QM$5)+(QP45*$QT$5)+(QW45*$RA$5)+(RD45*$RH$5)+(RK45*$RO$5)+(RR45*$RV$5)+(RY45*$SC$5)+(SF45*$SJ$5)+(SM45*$SQ$5)+(ST45*$SX$5)+(TA45*$TE$5))+(TH45*$TL$5)+(TO45*$TS$5))/$VM$5</f>
        <v/>
      </c>
      <c r="VN45" s="538" t="n"/>
      <c r="VO45" s="21">
        <f>IF($C45&gt;0,(($IK$5*II45)+($GT$5*GR45)+($JM$5*JK45)+($JF$5*JD45)+($IY$5*IW45)+($IR$5*IP45)+($ID$5*IB45)+($HW$5*HU45)+($HP$5*HN45)+($HI$5*HG45)+($GF$5*GD45)+($FY$5*FW45)+($FR$5*FP45)+($FK$5*FI45)+($FD$5*FB45)+($EW$5*EU45)+($EP$5*EN45)+($EI$5*EG45)+($EB$5*DZ45)+($DU$5*DS45)+($DN$5*DL45)+($DG$5*DE45)+($CZ$5*CX45)+($CS$5*CQ45)+($CL$5*CJ45)+($CE$5*CC45)+($BX$5*BV45)+($BQ$5*BO45)+($BJ$5*BH45)+($BC$5*BA45)+($AV$5*AT45)+($AO$5*AM45)+($AH$5*AF45)+($KO$5*KM45)+($KH$5*KF45)+($KA$5*JY45)+($JT$5*JR45)+($PR$5*PP45)+($GM$5*GK45)+($HA$5*GY45)+($KV$5*KT45)+($LC$5*LA45)+($MS$5*MQ45)+($ML$5*MJ45)+($ME$5*MC45)+($LX$5*LV45)+($LQ$5*LO45)+($LJ$5*LH45)+(MX45*$MZ$5)+(NE45*$NG$5)+(NL45*$NN$5)+($OI$5*OG45)+($NU$5*NS45)+($OB$5*NZ45)+($PD$5*PB45)+($OW$5*OU45)+($OP$5*ON45)+($PK$5*PI45)+($PY$5*PW45)+($QF$5*QD45)+($QM$5*QK45)+($QT$5*QR45)+($RA$5*QY45)+($RH$5*RF45)+($RO$5*RM45)+(RT45*$RV$5)+(SA45*$SC$5)+(SH45*$SJ$5)+(SO45*$SQ$5)+(SV45*$SX$5)+(TC45*$TE$5)+(TJ45*$TL$5)+(TQ45*$TS$5))/$VM$5,0)</f>
        <v/>
      </c>
      <c r="VP45" s="14" t="n"/>
      <c r="VQ45" s="21">
        <f>IF($C45&gt;0,(($IK$5*IK45)+($GT$5*GT45)+($JM$5*JM45)+($JF$5*JF45)+($IY$5*IY45)+($IR$5*IR45)+($ID$5*ID45)+($HW$5*HW45)+($HP$5*HP45)+($HI$5*HI45)+($GF$5*GF45)+($FY$5*FY45)+($FR$5*FR45)+($FK$5*FK45)+($FD$5*FD45)+($EW$5*EW45)+($EP$5*EP45)+($EI$5*EI45)+($EB$5*EB45)+($DU$5*DU45)+($DN$5*DN45)+($DG$5*DG45)+($CZ$5*CZ45)+($CS$5*CS45)+($CL$5*CL45)+($CE$5*CE45)+($BX$5*BX45)+($BQ$5*BQ45)+($BJ$5*BJ45)+($BC$5*BC45)+($AV$5*AV45)+($AO$5*AO45)+($AH$5*AH45)+($KO$5*KO45)+($PR$5*PR45)+($GM$5*GM45)+($HA$5*HA45)+($KH$5*KH45)+($KA$5*KA45)+($JT$5*JT45)+($KV$5*KV45)+($LC$5*LC45)+($MS$5*MS45)+($ML$5*ML45)+($ME$5*ME45)+($LX$5*LX45)+($LQ$5*LQ45)+($LJ$5*LJ45)+($OI$5*OI45)+($NU$5*NU45)+($NN$5*NN45)+($NG$5*NG45)+($MZ$5*MZ45)+(OB45*$OB$5)+($PD$5*PD45)+($OW$5*OW45)+($OP$5*OP45)+($PK$5*PK45)+(PY45*$PY$5)+(QF45*$QF$5)+(QM45*$QM$5)+(QT45*$QT$5)+(RA45*$RA$5)+(RH45*$RH$5)+(RO45*$RO$5)+(RV45*$RV$5)+(SC45*$SC$5)+(SJ45*$SJ$5)+(SQ45*$SQ$5)+(SX45*$SX$5)+(TE45*$TE$5)+(TL45*$TL$5)+(TS45*$TS$5))/$VM$5,0)</f>
        <v/>
      </c>
    </row>
    <row r="46" ht="16" customHeight="1" s="545">
      <c r="A46" s="127" t="n">
        <v>45713</v>
      </c>
      <c r="B46" s="4">
        <f>A46</f>
        <v/>
      </c>
      <c r="C46" s="13" t="n">
        <v>43621.16</v>
      </c>
      <c r="D46" s="138">
        <f>IF(C46&gt;0,C46-C45,0)</f>
        <v/>
      </c>
      <c r="E46" s="68">
        <f>IF(C46&gt;0,D46/C45,0)</f>
        <v/>
      </c>
      <c r="F46" s="15">
        <f>IF(C46&gt;0,(C46-C$10)/C$10,0)</f>
        <v/>
      </c>
      <c r="G46" s="13" t="n">
        <v>5955.25</v>
      </c>
      <c r="H46" s="138">
        <f>IF(G46&gt;0,G46-G45,0)</f>
        <v/>
      </c>
      <c r="I46" s="68">
        <f>IF(G46&gt;0,H46/G45,0)</f>
        <v/>
      </c>
      <c r="J46" s="15">
        <f>IF(G46&gt;0,(G46-G$10)/G$10,0)</f>
        <v/>
      </c>
      <c r="K46" s="13" t="n">
        <v>19026.39</v>
      </c>
      <c r="L46" s="138">
        <f>IF(K46&gt;0,K46-K45,0)</f>
        <v/>
      </c>
      <c r="M46" s="68">
        <f>IF(K46&gt;0,L46/K45,0)</f>
        <v/>
      </c>
      <c r="N46" s="15">
        <f>IF(K46&gt;0,(K46-K$10)/K$10,0)</f>
        <v/>
      </c>
      <c r="O46" s="13" t="n">
        <v>2170.08</v>
      </c>
      <c r="P46" s="138">
        <f>IF(O46&gt;0,O46-O45,0)</f>
        <v/>
      </c>
      <c r="Q46" s="68">
        <f>IF(O46&gt;0,P46/O45,0)</f>
        <v/>
      </c>
      <c r="R46" s="15">
        <f>IF(O46&gt;0,(O46-O$10)/O$10,0)</f>
        <v/>
      </c>
      <c r="S46" s="18">
        <f>IF(O46&gt;0,(((O46*0.7)*Q46)+((K46*0.9)*M46)+((G46*0.65)*I46)+((C46*0.6)*E46))/(O46+K46+G46+C46),0)</f>
        <v/>
      </c>
      <c r="T46" s="121">
        <f>IF(O46&gt;0,(S46*200)+T45,0)</f>
        <v/>
      </c>
      <c r="U46" s="121">
        <f>T46</f>
        <v/>
      </c>
      <c r="V46" s="134">
        <f>IF(T46&gt;0,(T46-T45)/T45,0)</f>
        <v/>
      </c>
      <c r="W46" s="21">
        <f>IF(T46&gt;0,(T46-T$11)/T$11,0)</f>
        <v/>
      </c>
      <c r="X46" s="18">
        <f>IF(T46&gt;0,((Q46+M46+I46+E46)/4),0)</f>
        <v/>
      </c>
      <c r="Y46" s="352">
        <f>286446.04-16740.15</f>
        <v/>
      </c>
      <c r="Z46" s="15" t="n">
        <v>2e-06</v>
      </c>
      <c r="AA46" s="21">
        <f>Z46-$V46</f>
        <v/>
      </c>
      <c r="AC46" s="250" t="n">
        <v>222.27</v>
      </c>
      <c r="AD46" s="68">
        <f>IF(AC46&gt;0,((AC46-AC45)/AC45),0)</f>
        <v/>
      </c>
      <c r="AE46" s="68">
        <f>IF(AC46&gt;0,AD46-$V46,0)</f>
        <v/>
      </c>
      <c r="AF46" s="68">
        <f>IF(AC46&gt;0,(AC46-AF$10)/AF$10,0)</f>
        <v/>
      </c>
      <c r="AG46" s="68" t="n"/>
      <c r="AH46" s="15">
        <f>IF(AC46&gt;0,(AC46-AC$10)/AC$10,0)</f>
        <v/>
      </c>
      <c r="AJ46" s="250" t="n">
        <v>21.47</v>
      </c>
      <c r="AK46" s="68">
        <f>IF(AJ46&gt;0,((AJ46-AJ45)/AJ45),0)</f>
        <v/>
      </c>
      <c r="AL46" s="68">
        <f>IF(AJ46&gt;0,AK46-$V46,0)</f>
        <v/>
      </c>
      <c r="AM46" s="68">
        <f>IF(AJ46&gt;0,(AJ46-AM$10)/AM$10,0)</f>
        <v/>
      </c>
      <c r="AN46" s="68" t="n"/>
      <c r="AO46" s="15">
        <f>IF(AJ46&gt;0,(AJ46-AJ$10)/AJ$10,0)</f>
        <v/>
      </c>
      <c r="AQ46" s="250" t="n">
        <v>21.11</v>
      </c>
      <c r="AR46" s="68">
        <f>IF(AQ46&gt;0,((AQ46-AQ45)/AQ45),0)</f>
        <v/>
      </c>
      <c r="AS46" s="68">
        <f>IF(AQ46&gt;0,AR46-$V46,0)</f>
        <v/>
      </c>
      <c r="AT46" s="68">
        <f>IF(AQ46&gt;0,(AQ46-AT$10)/AT$10,0)</f>
        <v/>
      </c>
      <c r="AU46" s="68" t="n"/>
      <c r="AV46" s="15">
        <f>IF(AQ46&gt;0,(AQ46-AQ$10)/AQ$10,0)</f>
        <v/>
      </c>
      <c r="AX46" s="250" t="n">
        <v>207.12</v>
      </c>
      <c r="AY46" s="68">
        <f>IF(AX46&gt;0,((AX46-AX45)/AX45),0)</f>
        <v/>
      </c>
      <c r="AZ46" s="68">
        <f>IF(AX46&gt;0,AY46-$V46,0)</f>
        <v/>
      </c>
      <c r="BA46" s="68">
        <f>IF(AX46&gt;0,(AX46-BA$10)/BA$10,0)</f>
        <v/>
      </c>
      <c r="BB46" s="68" t="n"/>
      <c r="BC46" s="15">
        <f>IF(AX46&gt;0,(AX46-AX$10)/AX$10,0)</f>
        <v/>
      </c>
      <c r="BE46" s="250" t="n">
        <v>77.06</v>
      </c>
      <c r="BF46" s="68">
        <f>IF(BE46&gt;0,((BE46-BE45)/BE45),0)</f>
        <v/>
      </c>
      <c r="BG46" s="68">
        <f>IF(BE46&gt;0,BF46-$V46,0)</f>
        <v/>
      </c>
      <c r="BH46" s="68" t="n"/>
      <c r="BI46" s="68" t="n"/>
      <c r="BJ46" s="15">
        <f>IF(BE46&gt;0,(BE46-BE$10)/BE$10,0)</f>
        <v/>
      </c>
      <c r="BL46" s="250" t="n">
        <v>65.8</v>
      </c>
      <c r="BM46" s="68">
        <f>IF(BL46&gt;0,((BL46-BL45)/BL45),0)</f>
        <v/>
      </c>
      <c r="BN46" s="68">
        <f>IF(BL46&gt;0,BM46-$V46,0)</f>
        <v/>
      </c>
      <c r="BO46" s="68">
        <f>IF(BL46&gt;0,(BL46-BO$10)/BO$10,0)</f>
        <v/>
      </c>
      <c r="BP46" s="68" t="n"/>
      <c r="BQ46" s="15">
        <f>IF(BL46&gt;0,(BL46-BL$10)/BL$10,0)</f>
        <v/>
      </c>
      <c r="BS46" s="250" t="n">
        <v>37.74</v>
      </c>
      <c r="BT46" s="68">
        <f>IF(BS46&gt;0,((BS46-BS45)/BS45),0)</f>
        <v/>
      </c>
      <c r="BU46" s="68">
        <f>IF(BS46&gt;0,BT46-$V46,0)</f>
        <v/>
      </c>
      <c r="BV46" s="68">
        <f>IF(BS46&gt;0,(BS46-BV$10)/BV$10,0)</f>
        <v/>
      </c>
      <c r="BW46" s="68" t="n"/>
      <c r="BX46" s="15">
        <f>IF(BS46&gt;0,(BS46-BS$10)/BS$10,0)</f>
        <v/>
      </c>
      <c r="BZ46" s="250" t="n"/>
      <c r="CA46" s="68">
        <f>IF(BZ46&gt;0,((BZ46-BZ45)/BZ45),0)</f>
        <v/>
      </c>
      <c r="CB46" s="68">
        <f>IF(BZ46&gt;0,CA46-$V46,0)</f>
        <v/>
      </c>
      <c r="CC46" s="68">
        <f>IF(BZ46&gt;0,(BZ46-CC$10)/CC$10,0)</f>
        <v/>
      </c>
      <c r="CD46" s="68" t="n"/>
      <c r="CE46" s="15">
        <f>IF(BZ46&gt;0,(BZ46-BZ$10)/BZ$10,0)</f>
        <v/>
      </c>
      <c r="CG46" s="250" t="n">
        <v>33.65</v>
      </c>
      <c r="CH46" s="68">
        <f>IF(CG46&gt;0,((CG46-CG45)/CG45),0)</f>
        <v/>
      </c>
      <c r="CI46" s="68">
        <f>IF(CG46&gt;0,CH46-$V46,0)</f>
        <v/>
      </c>
      <c r="CJ46" s="68">
        <f>IF(CG46&gt;0,(CG46-CJ$10)/CJ$10,0)</f>
        <v/>
      </c>
      <c r="CK46" s="68" t="n"/>
      <c r="CL46" s="15">
        <f>IF(CG46&gt;0,(CG46-CG$10)/CG$10,0)</f>
        <v/>
      </c>
      <c r="CN46" s="250" t="n">
        <v>32.48</v>
      </c>
      <c r="CO46" s="68">
        <f>IF(CN46&gt;0,((CN46-CN45)/CN45),0)</f>
        <v/>
      </c>
      <c r="CP46" s="68">
        <f>IF(CN46&gt;0,CO46-$V46,0)</f>
        <v/>
      </c>
      <c r="CQ46" s="68">
        <f>IF(CN46&gt;0,(CN46-CQ$10)/CQ$10,0)</f>
        <v/>
      </c>
      <c r="CR46" s="68" t="n"/>
      <c r="CS46" s="15">
        <f>IF(CN46&gt;0,(CN46-CN$10)/CN$10,0)</f>
        <v/>
      </c>
      <c r="CU46" s="250" t="n">
        <v>36.35</v>
      </c>
      <c r="CV46" s="68">
        <f>IF(CU46&gt;0,((CU46-CU45)/CU45),0)</f>
        <v/>
      </c>
      <c r="CW46" s="68">
        <f>IF(CU46&gt;0,CV46-$V46,0)</f>
        <v/>
      </c>
      <c r="CX46" s="68">
        <f>IF(CU46&gt;0,(CU46-CX$10)/CX$10,0)</f>
        <v/>
      </c>
      <c r="CY46" s="68" t="n"/>
      <c r="CZ46" s="15">
        <f>IF(CU46&gt;0,(CU46-CU$10)/CU$10,0)</f>
        <v/>
      </c>
      <c r="DB46" s="250" t="n">
        <v>20.26</v>
      </c>
      <c r="DC46" s="68">
        <f>IF(DB46&gt;0,((DB46-DB45)/DB45),0)</f>
        <v/>
      </c>
      <c r="DD46" s="68">
        <f>IF(DB46&gt;0,DC46-$V46,0)</f>
        <v/>
      </c>
      <c r="DE46" s="68">
        <f>IF(DB46&gt;0,(DB46-DE$10)/DE$10,0)</f>
        <v/>
      </c>
      <c r="DF46" s="68" t="n"/>
      <c r="DG46" s="15">
        <f>IF(DB46&gt;0,(DB46-DB$10)/DB$10,0)</f>
        <v/>
      </c>
      <c r="DI46" s="250" t="n">
        <v>45.01</v>
      </c>
      <c r="DJ46" s="68">
        <f>IF(DI46&gt;0,((DI46-DI45)/DI45),0)</f>
        <v/>
      </c>
      <c r="DK46" s="68">
        <f>IF(DI46&gt;0,DJ46-$V46,0)</f>
        <v/>
      </c>
      <c r="DL46" s="68">
        <f>IF(DI46&gt;0,(DI46-DL$10)/DL$10,0)</f>
        <v/>
      </c>
      <c r="DM46" s="68" t="n"/>
      <c r="DN46" s="15">
        <f>IF(DI46&gt;0,(DI46-DI$10)/DI$10,0)</f>
        <v/>
      </c>
      <c r="DP46" s="250" t="n">
        <v>38.73</v>
      </c>
      <c r="DQ46" s="68">
        <f>IF(DP46&gt;0,((DP46-DP45)/DP45),0)</f>
        <v/>
      </c>
      <c r="DR46" s="68">
        <f>IF(DP46&gt;0,DQ46-$V46,0)</f>
        <v/>
      </c>
      <c r="DS46" s="68" t="n"/>
      <c r="DT46" s="68" t="n"/>
      <c r="DU46" s="15">
        <f>IF(DP46&gt;0,(DP46-DP$10)/DP$10,0)</f>
        <v/>
      </c>
      <c r="DV46" s="18" t="n"/>
      <c r="DW46" s="250" t="n">
        <v>32.21</v>
      </c>
      <c r="DX46" s="68">
        <f>IF(DW46&gt;0,((DW46-DW45)/DW45),0)</f>
        <v/>
      </c>
      <c r="DY46" s="68">
        <f>IF(DW46&gt;0,DX46-$V46,0)</f>
        <v/>
      </c>
      <c r="DZ46" s="68">
        <f>IF(DW46&gt;0,(DW46-DZ$10)/DZ$10,0)</f>
        <v/>
      </c>
      <c r="EA46" s="68" t="n"/>
      <c r="EB46" s="15">
        <f>IF(DW46&gt;0,(DW46-DW$10)/DW$10,0)</f>
        <v/>
      </c>
      <c r="ED46" s="250" t="n">
        <v>35.61</v>
      </c>
      <c r="EE46" s="68">
        <f>IF(ED46&gt;0,((ED46-ED45)/ED45),0)</f>
        <v/>
      </c>
      <c r="EF46" s="68">
        <f>IF(ED46&gt;0,EE46-$V46,0)</f>
        <v/>
      </c>
      <c r="EG46" s="68">
        <f>IF(ED46&gt;0,(ED46-EG$10)/EG$10,0)</f>
        <v/>
      </c>
      <c r="EH46" s="68" t="n"/>
      <c r="EI46" s="15">
        <f>IF(ED46&gt;0,(ED46-ED$10)/ED$10,0)</f>
        <v/>
      </c>
      <c r="EK46" s="250" t="n">
        <v>115.9</v>
      </c>
      <c r="EL46" s="68">
        <f>IF(EK46&gt;0,((EK46-EK45)/EK45),0)</f>
        <v/>
      </c>
      <c r="EM46" s="68">
        <f>IF(EK46&gt;0,EL46-$V46,0)</f>
        <v/>
      </c>
      <c r="EN46" s="68">
        <f>IF(EK46&gt;0,(EK46-EN$10)/EN$10,0)</f>
        <v/>
      </c>
      <c r="EO46" s="68" t="n"/>
      <c r="EP46" s="15">
        <f>IF(EK46&gt;0,(EK46-EK$10)/EK$10,0)</f>
        <v/>
      </c>
      <c r="ER46" s="250" t="n">
        <v>39.29</v>
      </c>
      <c r="ES46" s="68">
        <f>IF(ER46&gt;0,((ER46-ER45)/ER45),0)</f>
        <v/>
      </c>
      <c r="ET46" s="68">
        <f>IF(ER46&gt;0,ES46-$V46,0)</f>
        <v/>
      </c>
      <c r="EU46" s="68">
        <f>IF(ER46&gt;0,(ER46-EU$10)/EU$10,0)</f>
        <v/>
      </c>
      <c r="EV46" s="68" t="n"/>
      <c r="EW46" s="15">
        <f>IF(ER46&gt;0,(ER46-ER$10)/ER$10,0)</f>
        <v/>
      </c>
      <c r="EY46" s="250" t="n">
        <v>29.2</v>
      </c>
      <c r="EZ46" s="68">
        <f>IF(EY46&gt;0,((EY46-EY45)/EY45),0)</f>
        <v/>
      </c>
      <c r="FA46" s="68">
        <f>IF(EY46&gt;0,EZ46-$V46,0)</f>
        <v/>
      </c>
      <c r="FB46" s="68" t="n"/>
      <c r="FC46" s="68" t="n"/>
      <c r="FD46" s="15">
        <f>IF(EY46&gt;0,(EY46-EY$10)/EY$10,0)</f>
        <v/>
      </c>
      <c r="FF46" s="250" t="n">
        <v>57.81</v>
      </c>
      <c r="FG46" s="68">
        <f>IF(FF46&gt;0,((FF46-FF45)/FF45),0)</f>
        <v/>
      </c>
      <c r="FH46" s="68">
        <f>IF(FF46&gt;0,FG46-$V46,0)</f>
        <v/>
      </c>
      <c r="FI46" s="68">
        <f>IF(FF46&gt;0,(FF46-FI$10)/FI$10,0)</f>
        <v/>
      </c>
      <c r="FJ46" s="68" t="n"/>
      <c r="FK46" s="15">
        <f>IF(FF46&gt;0,(FF46-FF$10)/FF$10,0)</f>
        <v/>
      </c>
      <c r="FM46" s="250" t="n">
        <v>180.31</v>
      </c>
      <c r="FN46" s="68">
        <f>IF(FM46&gt;0,((FM46-FM45)/FM45),0)</f>
        <v/>
      </c>
      <c r="FO46" s="68">
        <f>IF(FM46&gt;0,FN46-$V46,0)</f>
        <v/>
      </c>
      <c r="FP46" s="68">
        <f>IF(FM46&gt;0,(FM46-FP$10)/FP$10,0)</f>
        <v/>
      </c>
      <c r="FQ46" s="68" t="n"/>
      <c r="FR46" s="15">
        <f>IF(FM46&gt;0,(FM46-FM$10)/FM$10,0)</f>
        <v/>
      </c>
      <c r="FT46" s="250" t="n">
        <v>94.18000000000001</v>
      </c>
      <c r="FU46" s="68">
        <f>IF(FT46&gt;0,((FT46-FT45)/FT45),0)</f>
        <v/>
      </c>
      <c r="FV46" s="68">
        <f>IF(FT46&gt;0,FU46-$V46,0)</f>
        <v/>
      </c>
      <c r="FW46" s="68">
        <f>IF(FT46&gt;0,(FT46-FW$10)/FW$10,0)</f>
        <v/>
      </c>
      <c r="FX46" s="68" t="n"/>
      <c r="FY46" s="15">
        <f>IF(FT46&gt;0,(FT46-FT$10)/FT$10,0)</f>
        <v/>
      </c>
      <c r="GA46" s="250" t="n">
        <v>18.41</v>
      </c>
      <c r="GB46" s="68">
        <f>IF(GA46&gt;0,((GA46-GA45)/GA45),0)</f>
        <v/>
      </c>
      <c r="GC46" s="68">
        <f>IF(GA46&gt;0,GB46-$V46,0)</f>
        <v/>
      </c>
      <c r="GD46" s="68" t="n"/>
      <c r="GE46" s="68" t="n"/>
      <c r="GF46" s="15">
        <f>IF(GA46&gt;0,(GA46-GA$10)/GA$10,0)</f>
        <v/>
      </c>
      <c r="GG46" s="18" t="n"/>
      <c r="GH46" s="250" t="n">
        <v>19.61</v>
      </c>
      <c r="GI46" s="68">
        <f>IF(GH46&gt;0,((GH46-GH45)/GH45),0)</f>
        <v/>
      </c>
      <c r="GJ46" s="68">
        <f>IF(GH46&gt;0,GI46-$V46,0)</f>
        <v/>
      </c>
      <c r="GK46" s="68">
        <f>IF(GH46&gt;0,(GH46-GK$10)/GK$10,0)</f>
        <v/>
      </c>
      <c r="GL46" s="68" t="n"/>
      <c r="GM46" s="15">
        <f>IF(GH46&gt;0,(GH46-GH$10)/GH$10,0)</f>
        <v/>
      </c>
      <c r="GO46" s="250" t="n">
        <v>27.67</v>
      </c>
      <c r="GP46" s="68">
        <f>IF(GO46&gt;0,((GO46-GO45)/GO45),0)</f>
        <v/>
      </c>
      <c r="GQ46" s="68">
        <f>IF(GO46&gt;0,GP46-$V46,0)</f>
        <v/>
      </c>
      <c r="GR46" s="68" t="n"/>
      <c r="GS46" s="68" t="n"/>
      <c r="GT46" s="15">
        <f>IF(GO46&gt;0,(GO46-GO$10)/GO$10,0)</f>
        <v/>
      </c>
      <c r="GV46" s="250" t="n">
        <v>14.22</v>
      </c>
      <c r="GW46" s="68">
        <f>IF(GV46&gt;0,((GV46-GV45)/GV45),0)</f>
        <v/>
      </c>
      <c r="GX46" s="68">
        <f>IF(GV46&gt;0,GW46-$V46,0)</f>
        <v/>
      </c>
      <c r="GY46" s="68">
        <f>IF(GV46&gt;0,(GV46-GY$10)/GY$10,0)</f>
        <v/>
      </c>
      <c r="GZ46" s="68" t="n"/>
      <c r="HA46" s="15">
        <f>IF(GV46&gt;0,(GV46-GV$10)/GV$10,0)</f>
        <v/>
      </c>
      <c r="HD46" s="250" t="n">
        <v>302.8</v>
      </c>
      <c r="HE46" s="68">
        <f>IF(HD46&gt;0,((HD46-HD45)/HD45),0)</f>
        <v/>
      </c>
      <c r="HF46" s="68">
        <f>IF(HD46&gt;0,HE46-$V46,0)</f>
        <v/>
      </c>
      <c r="HG46" s="68">
        <f>IF(HD46&gt;0,(HD46-HG$10)/HG$10,0)</f>
        <v/>
      </c>
      <c r="HH46" s="68" t="n"/>
      <c r="HI46" s="15">
        <f>IF(HD46&gt;0,(HD46-HD$10)/HD$10,0)</f>
        <v/>
      </c>
      <c r="HK46" s="250" t="n">
        <v>25.11</v>
      </c>
      <c r="HL46" s="68">
        <f>IF(HK46&gt;0,((HK46-HK45)/HK45),0)</f>
        <v/>
      </c>
      <c r="HM46" s="68">
        <f>IF(HK46&gt;0,HL46-$V46,0)</f>
        <v/>
      </c>
      <c r="HN46" s="68">
        <f>IF(HK46&gt;0,(HK46-HN$10)/HN$10,0)</f>
        <v/>
      </c>
      <c r="HO46" s="68" t="n"/>
      <c r="HP46" s="15">
        <f>IF(HK46&gt;0,(HK46-HK$10)/HK$10,0)</f>
        <v/>
      </c>
      <c r="HR46" s="250" t="n">
        <v>109.73</v>
      </c>
      <c r="HS46" s="68">
        <f>IF(HR46&gt;0,((HR46-HR45)/HR45),0)</f>
        <v/>
      </c>
      <c r="HT46" s="68">
        <f>IF(HR46&gt;0,HS46-$V46,0)</f>
        <v/>
      </c>
      <c r="HU46" s="68">
        <f>IF(HR46&gt;0,(HR46-HU$10)/HU$10,0)</f>
        <v/>
      </c>
      <c r="HV46" s="68" t="n"/>
      <c r="HW46" s="15">
        <f>IF(HR46&gt;0,(HR46-HR$10)/HR$10,0)</f>
        <v/>
      </c>
      <c r="HY46" s="250" t="n">
        <v>126.63</v>
      </c>
      <c r="HZ46" s="68">
        <f>IF(HY46&gt;0,((HY46-HY45)/HY45),0)</f>
        <v/>
      </c>
      <c r="IA46" s="68">
        <f>IF(HY46&gt;0,HZ46-$V46,0)</f>
        <v/>
      </c>
      <c r="IB46" s="68">
        <f>IF(HY46&gt;0,(HY46-IB$10)/IB$10,0)</f>
        <v/>
      </c>
      <c r="IC46" s="68" t="n"/>
      <c r="ID46" s="15">
        <f>IF(HY46&gt;0,(HY46-HY$10)/HY$10,0)</f>
        <v/>
      </c>
      <c r="IF46" s="396" t="n">
        <v>202.54</v>
      </c>
      <c r="IG46" s="68">
        <f>IF(IF46&gt;0,((IF46-IF45)/IF45),0)</f>
        <v/>
      </c>
      <c r="IH46" s="68">
        <f>IF(IF46&gt;0,IG46-$V46,0)</f>
        <v/>
      </c>
      <c r="II46" s="68">
        <f>IF(IF46&gt;0,(IF46-II$10)/II$10,0)</f>
        <v/>
      </c>
      <c r="IJ46" s="68" t="n"/>
      <c r="IK46" s="15">
        <f>IF(IF46&gt;0,(IF46-IF$10)/IF$10,0)</f>
        <v/>
      </c>
      <c r="IM46" s="250" t="n">
        <v>174.12</v>
      </c>
      <c r="IN46" s="68">
        <f>IF(IM46&gt;0,((IM46-IM45)/IM45),0)</f>
        <v/>
      </c>
      <c r="IO46" s="68">
        <f>IF(IM46&gt;0,IN46-$V46,0)</f>
        <v/>
      </c>
      <c r="IP46" s="68">
        <f>IF(IM46&gt;0,(IM46-IP$10)/IP$10,0)</f>
        <v/>
      </c>
      <c r="IQ46" s="68" t="n"/>
      <c r="IR46" s="15">
        <f>IF(IM46&gt;0,(IM46-IM$10)/IM$10,0)</f>
        <v/>
      </c>
      <c r="IT46" s="250" t="n">
        <v>43.59</v>
      </c>
      <c r="IU46" s="68">
        <f>IF(IT46&gt;0,((IT46-IT45)/IT45),0)</f>
        <v/>
      </c>
      <c r="IV46" s="68">
        <f>IF(IT46&gt;0,IU46-$V46,0)</f>
        <v/>
      </c>
      <c r="IW46" s="68">
        <f>IF(IT46&gt;0,(IT46-IW$10)/IW$10,0)</f>
        <v/>
      </c>
      <c r="IX46" s="68" t="n"/>
      <c r="IY46" s="15">
        <f>IF(IT46&gt;0,(IT46-IT$10)/IT$10,0)</f>
        <v/>
      </c>
      <c r="JA46" s="250" t="n">
        <v>657.5</v>
      </c>
      <c r="JB46" s="68">
        <f>IF(JA46&gt;0,((JA46-JA45)/JA45),0)</f>
        <v/>
      </c>
      <c r="JC46" s="68">
        <f>IF(JA46&gt;0,JB46-$V46,0)</f>
        <v/>
      </c>
      <c r="JD46" s="68">
        <f>IF(JA46&gt;0,(JA46-JD$10)/JD$10,0)</f>
        <v/>
      </c>
      <c r="JE46" s="68" t="n"/>
      <c r="JF46" s="15">
        <f>IF(JA46&gt;0,(JA46-JA$10)/JA$10,0)</f>
        <v/>
      </c>
      <c r="JH46" s="250" t="n">
        <v>397.9</v>
      </c>
      <c r="JI46" s="68">
        <f>IF(JH46&gt;0,((JH46-JH45)/JH45),0)</f>
        <v/>
      </c>
      <c r="JJ46" s="68">
        <f>IF(JH46&gt;0,JI46-$V46,0)</f>
        <v/>
      </c>
      <c r="JK46" s="68">
        <f>IF(JH46&gt;0,(JH46-JK$10)/JK$10,0)</f>
        <v/>
      </c>
      <c r="JL46" s="68" t="n"/>
      <c r="JM46" s="15">
        <f>IF(JH46&gt;0,(JH46-JH$10)/JH$10,0)</f>
        <v/>
      </c>
      <c r="JO46" s="250" t="n">
        <v>11.98</v>
      </c>
      <c r="JP46" s="68">
        <f>IF(JO46&gt;0,((JO46-JO45)/JO45),0)</f>
        <v/>
      </c>
      <c r="JQ46" s="68">
        <f>IF(JO46&gt;0,JP46-$V46,0)</f>
        <v/>
      </c>
      <c r="JR46" s="68">
        <f>IF(JO46&gt;0,(JO46-JR$10)/JR$10,0)</f>
        <v/>
      </c>
      <c r="JS46" s="68" t="n"/>
      <c r="JT46" s="15">
        <f>IF(JO46&gt;0,(JO46-JO$10)/JO$10,0)</f>
        <v/>
      </c>
      <c r="JV46" s="250" t="n">
        <v>1.48</v>
      </c>
      <c r="JW46" s="68">
        <f>IF(JV46&gt;0,((JV46-JV45)/JV45),0)</f>
        <v/>
      </c>
      <c r="JX46" s="68">
        <f>IF(JV46&gt;0,JW46-$V46,0)</f>
        <v/>
      </c>
      <c r="JY46" s="68">
        <f>IF(JV46&gt;0,(JV46-JY$10)/JY$10,0)</f>
        <v/>
      </c>
      <c r="JZ46" s="68" t="n"/>
      <c r="KA46" s="15">
        <f>IF(JV46&gt;0,(JV46-JV$10)/JV$10,0)</f>
        <v/>
      </c>
      <c r="KC46" s="250" t="n">
        <v>21.72</v>
      </c>
      <c r="KD46" s="68">
        <f>IF(KC46&gt;0,((KC46-KC45)/KC45),0)</f>
        <v/>
      </c>
      <c r="KE46" s="68">
        <f>IF(KC46&gt;0,KD46-$V46,0)</f>
        <v/>
      </c>
      <c r="KF46" s="68">
        <f>IF(KC46&gt;0,(KC46-KF$10)/KF$10,0)</f>
        <v/>
      </c>
      <c r="KG46" s="68" t="n"/>
      <c r="KH46" s="15">
        <f>IF(KC46&gt;0,(KC46-KC$10)/KC$10,0)</f>
        <v/>
      </c>
      <c r="KI46" s="18" t="n"/>
      <c r="KJ46" s="250" t="n">
        <v>56.97</v>
      </c>
      <c r="KK46" s="68">
        <f>IF(KJ46&gt;0,((KJ46-KJ45)/KJ45),0)</f>
        <v/>
      </c>
      <c r="KL46" s="68">
        <f>IF(KJ46&gt;0,KK46-$V46,0)</f>
        <v/>
      </c>
      <c r="KM46" s="68">
        <f>IF(KJ46&gt;0,(KJ46-KM$10)/KM$10,0)</f>
        <v/>
      </c>
      <c r="KN46" s="68" t="n"/>
      <c r="KO46" s="15">
        <f>IF(KJ46&gt;0,(KJ46-KJ$10)/KJ$10,0)</f>
        <v/>
      </c>
      <c r="KQ46" s="250" t="n">
        <v>1.27</v>
      </c>
      <c r="KR46" s="68">
        <f>IF(KQ46&gt;0,((KQ46-KQ45)/KQ45),0)</f>
        <v/>
      </c>
      <c r="KS46" s="68">
        <f>IF(KQ46&gt;0,KR46-$V46,0)</f>
        <v/>
      </c>
      <c r="KT46" s="68">
        <f>IF(KQ46&gt;0,(KQ46-KT$10)/KT$10,0)</f>
        <v/>
      </c>
      <c r="KU46" s="68" t="n"/>
      <c r="KV46" s="15">
        <f>IF(KQ46&gt;0,(KQ46-KQ$10)/KQ$10,0)</f>
        <v/>
      </c>
      <c r="KW46" s="18" t="n"/>
      <c r="KX46" s="250" t="n">
        <v>23.45</v>
      </c>
      <c r="KY46" s="68">
        <f>IF(KX46&gt;0,((KX46-KX45)/KX45),0)</f>
        <v/>
      </c>
      <c r="KZ46" s="68">
        <f>IF(KX46&gt;0,KY46-$V46,0)</f>
        <v/>
      </c>
      <c r="LA46" s="68">
        <f>IF(KX46&gt;0,(KX46-LA$10)/LA$10,0)</f>
        <v/>
      </c>
      <c r="LB46" s="68" t="n"/>
      <c r="LC46" s="15">
        <f>IF(KX46&gt;0,(KX46-KX$10)/KX$10,0)</f>
        <v/>
      </c>
      <c r="LD46" s="18" t="n"/>
      <c r="LE46" s="250" t="n">
        <v>48.84</v>
      </c>
      <c r="LF46" s="68">
        <f>IF(LE46&gt;0,((LE46-LE45)/LE45),0)</f>
        <v/>
      </c>
      <c r="LG46" s="68">
        <f>IF(LE46&gt;0,LF46-$V46,0)</f>
        <v/>
      </c>
      <c r="LH46" s="68">
        <f>IF(LE46&gt;0,(LE46-LH$10)/LH$10,0)</f>
        <v/>
      </c>
      <c r="LI46" s="68" t="n"/>
      <c r="LJ46" s="15">
        <f>IF(LE46&gt;0,(LE46-LE$10)/LE$10,0)</f>
        <v/>
      </c>
      <c r="LL46" s="250" t="n">
        <v>96.84999999999999</v>
      </c>
      <c r="LM46" s="68">
        <f>IF(LL46&gt;0,((LL46-LL45)/LL45),0)</f>
        <v/>
      </c>
      <c r="LN46" s="68">
        <f>IF(LL46&gt;0,LM46-$V46,0)</f>
        <v/>
      </c>
      <c r="LO46" s="68">
        <f>IF(LL46&gt;0,(LL46-LO$10)/LO$10,0)</f>
        <v/>
      </c>
      <c r="LP46" s="68" t="n"/>
      <c r="LQ46" s="15">
        <f>IF(LL46&gt;0,(LL46-LL$10)/LL$10,0)</f>
        <v/>
      </c>
      <c r="LS46" s="250" t="n">
        <v>10.77</v>
      </c>
      <c r="LT46" s="68">
        <f>IF(LS46&gt;0,((LS46-LS45)/LS45),0)</f>
        <v/>
      </c>
      <c r="LU46" s="68">
        <f>IF(LS46&gt;0,LT46-$V46,0)</f>
        <v/>
      </c>
      <c r="LV46" s="68" t="n"/>
      <c r="LW46" s="68" t="n"/>
      <c r="LX46" s="15">
        <f>IF(LS46&gt;0,(LS46-LS$10)/LS$10,0)</f>
        <v/>
      </c>
      <c r="LZ46" s="250" t="n">
        <v>12.76</v>
      </c>
      <c r="MA46" s="68">
        <f>IF(LZ46&gt;0,((LZ46-LZ45)/LZ45),0)</f>
        <v/>
      </c>
      <c r="MB46" s="68">
        <f>IF(LZ46&gt;0,MA46-$V46,0)</f>
        <v/>
      </c>
      <c r="MC46" s="68">
        <f>IF(LZ46&gt;0,(LZ46-MC$10)/MC$10,0)</f>
        <v/>
      </c>
      <c r="MD46" s="68" t="n"/>
      <c r="ME46" s="15">
        <f>IF(LZ46&gt;0,(LZ46-LZ$10)/LZ$10,0)</f>
        <v/>
      </c>
      <c r="MG46" s="250" t="n">
        <v>32.07</v>
      </c>
      <c r="MH46" s="68">
        <f>IF(MG46&gt;0,((MG46-MG45)/MG45),0)</f>
        <v/>
      </c>
      <c r="MI46" s="68">
        <f>IF(MG46&gt;0,MH46-$V46,0)</f>
        <v/>
      </c>
      <c r="MJ46" s="68">
        <f>IF(MG46&gt;0,(MG46-MJ$10)/MJ$10,0)</f>
        <v/>
      </c>
      <c r="MK46" s="68" t="n"/>
      <c r="ML46" s="15">
        <f>IF(MG46&gt;0,(MG46-MG$10)/MG$10,0)</f>
        <v/>
      </c>
      <c r="MN46" s="250" t="n">
        <v>104.07</v>
      </c>
      <c r="MO46" s="68">
        <f>IF(MN46&gt;0,((MN46-MN45)/MN45),0)</f>
        <v/>
      </c>
      <c r="MP46" s="68">
        <f>IF(MN46&gt;0,MO46-$V46,0)</f>
        <v/>
      </c>
      <c r="MQ46" s="68">
        <f>IF(MN46&gt;0,(MN46-MQ$10)/MQ$10,0)</f>
        <v/>
      </c>
      <c r="MR46" s="68" t="n"/>
      <c r="MS46" s="15">
        <f>IF(MN46&gt;0,(MN46-MN$10)/MN$10,0)</f>
        <v/>
      </c>
      <c r="MU46" s="250" t="n">
        <v>8.16</v>
      </c>
      <c r="MV46" s="68">
        <f>IF(MU46&gt;0,((MU46-MU45)/MU45),0)</f>
        <v/>
      </c>
      <c r="MW46" s="68">
        <f>IF(MU46&gt;0,MV46-$V46,0)</f>
        <v/>
      </c>
      <c r="MX46" s="68">
        <f>IF(MU46&gt;0,(MU46-MX$10)/MX$10,0)</f>
        <v/>
      </c>
      <c r="MY46" s="68" t="n"/>
      <c r="MZ46" s="15">
        <f>IF(MU46&gt;0,(MU46-MU$10)/MU$10,0)</f>
        <v/>
      </c>
      <c r="NB46" s="250" t="n">
        <v>199.27</v>
      </c>
      <c r="NC46" s="68">
        <f>IF(NB46&gt;0,((NB46-NB45)/NB45),0)</f>
        <v/>
      </c>
      <c r="ND46" s="68">
        <f>IF(NB46&gt;0,NC46-$V46,0)</f>
        <v/>
      </c>
      <c r="NE46" s="68">
        <f>IF(NB46&gt;0,(NB46-NE$10)/NE$10,0)</f>
        <v/>
      </c>
      <c r="NF46" s="68" t="n"/>
      <c r="NG46" s="15">
        <f>IF(NB46&gt;0,(NB46-NB$10)/NB$10,0)</f>
        <v/>
      </c>
      <c r="NI46" s="250" t="n">
        <v>5.2</v>
      </c>
      <c r="NJ46" s="68">
        <f>IF(NI46&gt;0,((NI46-NI45)/NI45),0)</f>
        <v/>
      </c>
      <c r="NK46" s="68">
        <f>IF(NI46&gt;0,NJ46-$V46,0)</f>
        <v/>
      </c>
      <c r="NL46" s="68">
        <f>IF(NI46&gt;0,(NI46-NL$10)/NL$10,0)</f>
        <v/>
      </c>
      <c r="NM46" s="68" t="n"/>
      <c r="NN46" s="15">
        <f>IF(NI46&gt;0,(NI46-NI$10)/NI$10,0)</f>
        <v/>
      </c>
      <c r="NP46" s="250" t="n">
        <v>317.69</v>
      </c>
      <c r="NQ46" s="68">
        <f>IF(NP46&gt;0,((NP46-NP45)/NP45),0)</f>
        <v/>
      </c>
      <c r="NR46" s="68">
        <f>IF(NP46&gt;0,NQ46-$V46,0)</f>
        <v/>
      </c>
      <c r="NS46" s="68">
        <f>IF(NP46&gt;0,(NP46-NS$10)/NS$10,0)</f>
        <v/>
      </c>
      <c r="NT46" s="68" t="n"/>
      <c r="NU46" s="15">
        <f>IF(NP46&gt;0,(NP46-NP$10)/NP$10,0)</f>
        <v/>
      </c>
      <c r="NW46" s="250" t="n">
        <v>175.42</v>
      </c>
      <c r="NX46" s="68">
        <f>IF(NW46&gt;0,((NW46-NW45)/NW45),0)</f>
        <v/>
      </c>
      <c r="NY46" s="68">
        <f>IF(NW46&gt;0,NX46-$V46,0)</f>
        <v/>
      </c>
      <c r="NZ46" s="68">
        <f>IF(NW46&gt;0,(NW46-NZ$10)/NZ$10,0)</f>
        <v/>
      </c>
      <c r="OA46" s="68" t="n"/>
      <c r="OB46" s="15">
        <f>IF(NW46&gt;0,(NW46-NW$10)/NW$10,0)</f>
        <v/>
      </c>
      <c r="OD46" s="250" t="n">
        <v>1.26</v>
      </c>
      <c r="OE46" s="68">
        <f>IF(OD46&gt;0,((OD46-OD45)/OD45),0)</f>
        <v/>
      </c>
      <c r="OF46" s="68">
        <f>IF(OD46&gt;0,OE46-$V46,0)</f>
        <v/>
      </c>
      <c r="OG46" s="68">
        <f>IF(OD46&gt;0,(OD46-OG$10)/OG$10,0)</f>
        <v/>
      </c>
      <c r="OH46" s="68" t="n"/>
      <c r="OI46" s="15">
        <f>IF(OD46&gt;0,(OD46-OD$10)/OD$10,0)</f>
        <v/>
      </c>
      <c r="OK46" s="250" t="n">
        <v>87.63</v>
      </c>
      <c r="OL46" s="68">
        <f>IF(OK46&gt;0,((OK46-OK45)/OK45),0)</f>
        <v/>
      </c>
      <c r="OM46" s="68">
        <f>IF(OK46&gt;0,OL46-$V46,0)</f>
        <v/>
      </c>
      <c r="ON46" s="68">
        <f>IF(OK46&gt;0,(OK46-ON$10)/ON$10,0)</f>
        <v/>
      </c>
      <c r="OO46" s="68" t="n"/>
      <c r="OP46" s="15">
        <f>IF(OK46&gt;0,(OK46-OK$10)/OK$10,0)</f>
        <v/>
      </c>
      <c r="OR46" s="250" t="n">
        <v>1.85</v>
      </c>
      <c r="OS46" s="68">
        <f>IF(OR46&gt;0,((OR46-OR45)/OR45),0)</f>
        <v/>
      </c>
      <c r="OT46" s="68">
        <f>IF(OR46&gt;0,OS46-$V46,0)</f>
        <v/>
      </c>
      <c r="OU46" s="68">
        <f>IF(OR46&gt;0,(OR46-OU$10)/OU$10,0)</f>
        <v/>
      </c>
      <c r="OV46" s="68" t="n"/>
      <c r="OW46" s="15">
        <f>IF(OR46&gt;0,(OR46-OR$10)/OR$10,0)</f>
        <v/>
      </c>
      <c r="OY46" s="250" t="n">
        <v>126.69</v>
      </c>
      <c r="OZ46" s="68">
        <f>IF(OY46&gt;0,((OY46-OY45)/OY45),0)</f>
        <v/>
      </c>
      <c r="PA46" s="68">
        <f>IF(OY46&gt;0,OZ46-$V46,0)</f>
        <v/>
      </c>
      <c r="PB46" s="68">
        <f>IF(OY46&gt;0,(OY46-PB$10)/PB$10,0)</f>
        <v/>
      </c>
      <c r="PC46" s="68" t="n"/>
      <c r="PD46" s="15">
        <f>IF(OY46&gt;0,(OY46-OY$10)/OY$10,0)</f>
        <v/>
      </c>
      <c r="PE46" s="18" t="n"/>
      <c r="PF46" s="250" t="n">
        <v>202.86</v>
      </c>
      <c r="PG46" s="68">
        <f>IF(PF46&gt;0,((PF46-PF45)/PF45),0)</f>
        <v/>
      </c>
      <c r="PH46" s="68">
        <f>IF(PF46&gt;0,PG46-$V46,0)</f>
        <v/>
      </c>
      <c r="PI46" s="68">
        <f>IF(PF46&gt;0,(PF46-PI$10)/PI$10,0)</f>
        <v/>
      </c>
      <c r="PJ46" s="68" t="n"/>
      <c r="PK46" s="15">
        <f>IF(PF46&gt;0,(PF46-PF$10)/PF$10,0)</f>
        <v/>
      </c>
      <c r="PM46" s="250" t="n"/>
      <c r="PN46" s="68">
        <f>IF(PM46&gt;0,((PM46-PM45)/PM45),0)</f>
        <v/>
      </c>
      <c r="PO46" s="68">
        <f>PN46-$V46</f>
        <v/>
      </c>
      <c r="PP46" s="68">
        <f>IF(PM46&gt;0,(PM46-PP$10)/PP$10,0)</f>
        <v/>
      </c>
      <c r="PQ46" s="68" t="n"/>
      <c r="PR46" s="15">
        <f>IF(PM46&gt;0,(PM46-PM$10)/PM$10,0)</f>
        <v/>
      </c>
      <c r="PT46" s="250" t="n">
        <v>4.36</v>
      </c>
      <c r="PU46" s="68">
        <f>IF(PT46&gt;0,((PT46-PT45)/PT45),0)</f>
        <v/>
      </c>
      <c r="PV46" s="68">
        <f>IF(PT46&gt;0,PU46-$V46,0)</f>
        <v/>
      </c>
      <c r="PW46" s="68">
        <f>IF(PT46&gt;0,(PT46-PW$10)/PW$10,0)</f>
        <v/>
      </c>
      <c r="PX46" s="68" t="n"/>
      <c r="PY46" s="15">
        <f>IF(PT46&gt;0,(PT46-PT$10)/PT$10,0)</f>
        <v/>
      </c>
      <c r="QA46" s="250" t="n">
        <v>207.7</v>
      </c>
      <c r="QB46" s="68">
        <f>IF(QA46&gt;0,((QA46-QA45)/QA45),0)</f>
        <v/>
      </c>
      <c r="QC46" s="68">
        <f>IF(QA46&gt;0,QB46-$V46,0)</f>
        <v/>
      </c>
      <c r="QD46" s="68">
        <f>IF(QA46&gt;0,(QA46-QD$10)/QD$10,0)</f>
        <v/>
      </c>
      <c r="QE46" s="68" t="n"/>
      <c r="QF46" s="15">
        <f>IF(QA46&gt;0,(QA46-QA$10)/QA$10,0)</f>
        <v/>
      </c>
      <c r="QH46" s="250" t="n">
        <v>1.34</v>
      </c>
      <c r="QI46" s="68">
        <f>IF(QH46&gt;0,((QH46-QH45)/QH45),0)</f>
        <v/>
      </c>
      <c r="QJ46" s="68">
        <f>IF(QH46&gt;0,QI46-$V46,0)</f>
        <v/>
      </c>
      <c r="QK46" s="68">
        <f>IF(QH46&gt;0,(QH46-QK$10)/QK$10,0)</f>
        <v/>
      </c>
      <c r="QL46" s="68" t="n"/>
      <c r="QM46" s="15">
        <f>IF(QH46&gt;0,(QH46-QH$10)/QH$10,0)</f>
        <v/>
      </c>
      <c r="QO46" s="250" t="n">
        <v>11.34</v>
      </c>
      <c r="QP46" s="68">
        <f>IF(QO46&gt;0,((QO46-QO45)/QO45),0)</f>
        <v/>
      </c>
      <c r="QQ46" s="68">
        <f>IF(QO46&gt;0,QP46-$V46,0)</f>
        <v/>
      </c>
      <c r="QR46" s="68">
        <f>IF(QO46&gt;0,(QO46-QR$10)/QR$10,0)</f>
        <v/>
      </c>
      <c r="QS46" s="68" t="n"/>
      <c r="QT46" s="15">
        <f>IF(QO46&gt;0,(QO46-QO$10)/QO$10,0)</f>
        <v/>
      </c>
      <c r="QV46" s="250" t="n">
        <v>1.745</v>
      </c>
      <c r="QW46" s="68">
        <f>IF(QV46&gt;0,((QV46-QV45)/QV45),0)</f>
        <v/>
      </c>
      <c r="QX46" s="68">
        <f>IF(QV46&gt;0,QW46-$V46,0)</f>
        <v/>
      </c>
      <c r="QY46" s="68">
        <f>IF(QV46&gt;0,(QV46-QY$10)/QY$10,0)</f>
        <v/>
      </c>
      <c r="QZ46" s="68" t="n"/>
      <c r="RA46" s="15">
        <f>IF(QV46&gt;0,(QV46-QV$10)/QV$10,0)</f>
        <v/>
      </c>
      <c r="RC46" s="250" t="n">
        <v>24.24</v>
      </c>
      <c r="RD46" s="68">
        <f>IF(RC46&gt;0,((RC46-RC45)/RC45),0)</f>
        <v/>
      </c>
      <c r="RE46" s="68">
        <f>IF(RC46&gt;0,RD46-$V46,0)</f>
        <v/>
      </c>
      <c r="RF46" s="68">
        <f>IF(RC46&gt;0,(RC46-RF$10)/RF$10,0)</f>
        <v/>
      </c>
      <c r="RG46" s="68" t="n"/>
      <c r="RH46" s="15">
        <f>IF(RC46&gt;0,(RC46-RC$10)/RC$10,0)</f>
        <v/>
      </c>
      <c r="RJ46" s="250" t="n">
        <v>188.64</v>
      </c>
      <c r="RK46" s="68">
        <f>IF(RJ46&gt;0,((RJ46-RJ45)/RJ45),0)</f>
        <v/>
      </c>
      <c r="RL46" s="68">
        <f>RK46-$V46</f>
        <v/>
      </c>
      <c r="RM46" s="68">
        <f>IF(RJ46&gt;0,(RJ46-RM$10)/RM$10,0)</f>
        <v/>
      </c>
      <c r="RN46" s="68" t="n"/>
      <c r="RO46" s="15">
        <f>IF(RJ46&gt;0,(RJ46-RJ$10)/RJ$10,0)</f>
        <v/>
      </c>
      <c r="RQ46" s="250" t="n">
        <v>14.38</v>
      </c>
      <c r="RR46" s="68">
        <f>IF(RQ46&gt;0,((RQ46-RQ45)/RQ45),0)</f>
        <v/>
      </c>
      <c r="RS46" s="68">
        <f>RR46-$V46</f>
        <v/>
      </c>
      <c r="RT46" s="68">
        <f>IF(RQ46&gt;0,(RQ46-RT$10)/RT$10,0)</f>
        <v/>
      </c>
      <c r="RU46" s="68" t="n"/>
      <c r="RV46" s="15">
        <f>IF(RQ46&gt;0,(RQ46-RQ$10)/RQ$10,0)</f>
        <v/>
      </c>
      <c r="RX46" s="250" t="n">
        <v>87.84</v>
      </c>
      <c r="RY46" s="68">
        <f>IF(RX46&gt;0,((RX46-RX45)/RX45),0)</f>
        <v/>
      </c>
      <c r="RZ46" s="68">
        <f>RY46-$V46</f>
        <v/>
      </c>
      <c r="SA46" s="68">
        <f>IF(RX46&gt;0,(RX46-SA$10)/SA$10,0)</f>
        <v/>
      </c>
      <c r="SB46" s="68" t="n"/>
      <c r="SC46" s="15">
        <f>IF(RX46&gt;0,(RX46-RX$10)/RX$10,0)</f>
        <v/>
      </c>
      <c r="SE46" s="250" t="n">
        <v>9.029999999999999</v>
      </c>
      <c r="SF46" s="68">
        <f>IF(SE46&gt;0,((SE46-SE45)/SE45),0)</f>
        <v/>
      </c>
      <c r="SG46" s="68">
        <f>SF46-$V46</f>
        <v/>
      </c>
      <c r="SH46" s="68">
        <f>IF(SE46&gt;0,(SE46-SH$10)/SH$10,0)</f>
        <v/>
      </c>
      <c r="SI46" s="68" t="n"/>
      <c r="SJ46" s="15">
        <f>IF(SE46&gt;0,(SE46-SE$10)/SE$10,0)</f>
        <v/>
      </c>
      <c r="SL46" s="250" t="n">
        <v>0.504</v>
      </c>
      <c r="SM46" s="68">
        <f>IF(SL46&gt;0,((SL46-SL45)/SL45),0)</f>
        <v/>
      </c>
      <c r="SN46" s="68">
        <f>SM46-$V46</f>
        <v/>
      </c>
      <c r="SO46" s="68">
        <f>IF(SL46&gt;0,(SL46-SO$10)/SO$10,0)</f>
        <v/>
      </c>
      <c r="SP46" s="68" t="n"/>
      <c r="SQ46" s="15">
        <f>IF(SL46&gt;0,(SL46-SL$10)/SL$10,0)</f>
        <v/>
      </c>
      <c r="SS46" s="250" t="n">
        <v>5.92</v>
      </c>
      <c r="ST46" s="68">
        <f>IF(SS46&gt;0,((SS46-SS45)/SS45),0)</f>
        <v/>
      </c>
      <c r="SU46" s="68">
        <f>ST46-$V46</f>
        <v/>
      </c>
      <c r="SV46" s="68">
        <f>IF(SS46&gt;0,(SS46-SV$10)/SV$10,0)</f>
        <v/>
      </c>
      <c r="SW46" s="68" t="n"/>
      <c r="SX46" s="15">
        <f>IF(SS46&gt;0,(SS46-SS$10)/SS$10,0)</f>
        <v/>
      </c>
      <c r="SZ46" s="250" t="n">
        <v>23.56</v>
      </c>
      <c r="TA46" s="68">
        <f>IF(SZ46&gt;0,((SZ46-SZ45)/SZ45),0)</f>
        <v/>
      </c>
      <c r="TB46" s="68">
        <f>TA46-$V46</f>
        <v/>
      </c>
      <c r="TC46" s="68">
        <f>IF(SZ46&gt;0,(SZ46-TC$10)/TC$10,0)</f>
        <v/>
      </c>
      <c r="TD46" s="68" t="n"/>
      <c r="TE46" s="15">
        <f>IF(SZ46&gt;0,(SZ46-SZ$10)/SZ$10,0)</f>
        <v/>
      </c>
      <c r="TG46" s="250" t="n">
        <v>0.1885</v>
      </c>
      <c r="TH46" s="68">
        <f>IF(TG46&gt;0,((TG46-TG45)/TG45),0)</f>
        <v/>
      </c>
      <c r="TI46" s="68">
        <f>TH46-$V46</f>
        <v/>
      </c>
      <c r="TJ46" s="68">
        <f>IF(TG46&gt;0,(TG46-TJ$10)/TJ$10,0)</f>
        <v/>
      </c>
      <c r="TK46" s="68" t="n"/>
      <c r="TL46" s="15">
        <f>IF(TG46&gt;0,(TG46-TG$10)/TG$10,0)</f>
        <v/>
      </c>
      <c r="TN46" s="250" t="n">
        <v>30.43</v>
      </c>
      <c r="TO46" s="68">
        <f>IF(TN46&gt;0,((TN46-TN45)/TN45),0)</f>
        <v/>
      </c>
      <c r="TP46" s="68">
        <f>TO46-$V46</f>
        <v/>
      </c>
      <c r="TQ46" s="68">
        <f>IF(TN46&gt;0,(TN46-TQ$10)/TQ$10,0)</f>
        <v/>
      </c>
      <c r="TR46" s="68" t="n"/>
      <c r="TS46" s="15">
        <f>IF(TN46&gt;0,(TN46-TN$10)/TN$10,0)</f>
        <v/>
      </c>
      <c r="TU46" s="250" t="n">
        <v>1.93</v>
      </c>
      <c r="TV46" s="68">
        <f>IF(TU46&gt;0,((TU46-TU45)/TU45),0)</f>
        <v/>
      </c>
      <c r="TW46" s="68">
        <f>TV46-$V46</f>
        <v/>
      </c>
      <c r="TX46" s="68">
        <f>IF(TU46&gt;0,(TU46-TX$10)/TX$10,0)</f>
        <v/>
      </c>
      <c r="TY46" s="68" t="n"/>
      <c r="TZ46" s="15">
        <f>IF(TU46&gt;0,(TU46-TU$10)/TU$10,0)</f>
        <v/>
      </c>
      <c r="UB46" s="250" t="n"/>
      <c r="UC46" s="68">
        <f>IF(UB46&gt;0,((UB46-UB45)/UB45),0)</f>
        <v/>
      </c>
      <c r="UD46" s="68">
        <f>UC46-$V46</f>
        <v/>
      </c>
      <c r="UE46" s="68">
        <f>IF(UB46&gt;0,(UB46-UE$10)/UE$10,0)</f>
        <v/>
      </c>
      <c r="UF46" s="68" t="n"/>
      <c r="UG46" s="15">
        <f>IF(UB46&gt;0,(UB46-UB$10)/UB$10,0)</f>
        <v/>
      </c>
      <c r="UI46" s="250" t="n"/>
      <c r="UJ46" s="68">
        <f>IF(UI46&gt;0,((UI46-UI45)/UI45),0)</f>
        <v/>
      </c>
      <c r="UK46" s="68">
        <f>UJ46-$V46</f>
        <v/>
      </c>
      <c r="UL46" s="68">
        <f>IF(UI46&gt;0,(UI46-UL$10)/UL$10,0)</f>
        <v/>
      </c>
      <c r="UM46" s="68" t="n"/>
      <c r="UN46" s="15">
        <f>IF(UI46&gt;0,(UI46-UI$10)/UI$10,0)</f>
        <v/>
      </c>
      <c r="UP46" s="250" t="n"/>
      <c r="UQ46" s="68">
        <f>IF(UP46&gt;0,((UP46-UP45)/UP45),0)</f>
        <v/>
      </c>
      <c r="UR46" s="68">
        <f>UQ46-$V46</f>
        <v/>
      </c>
      <c r="US46" s="68">
        <f>IF(UP46&gt;0,(UP46-US$10)/US$10,0)</f>
        <v/>
      </c>
      <c r="UT46" s="68" t="n"/>
      <c r="UU46" s="15">
        <f>IF(UP46&gt;0,(UP46-UP$10)/UP$10,0)</f>
        <v/>
      </c>
      <c r="UW46" s="250" t="n"/>
      <c r="UX46" s="68">
        <f>IF(UW46&gt;0,((UW46-UW45)/UW45),0)</f>
        <v/>
      </c>
      <c r="UY46" s="68">
        <f>UX46-$V46</f>
        <v/>
      </c>
      <c r="UZ46" s="68">
        <f>IF(UW46&gt;0,(UW46-UZ$10)/UZ$10,0)</f>
        <v/>
      </c>
      <c r="VA46" s="68" t="n"/>
      <c r="VB46" s="15">
        <f>IF(UW46&gt;0,(UW46-UW$10)/UW$10,0)</f>
        <v/>
      </c>
      <c r="VD46" s="250" t="n"/>
      <c r="VE46" s="68">
        <f>IF(VD46&gt;0,((VD46-VD45)/VD45),0)</f>
        <v/>
      </c>
      <c r="VF46" s="68">
        <f>VE46-$V46</f>
        <v/>
      </c>
      <c r="VG46" s="68">
        <f>IF(VD46&gt;0,(VD46-VG$10)/VG$10,0)</f>
        <v/>
      </c>
      <c r="VH46" s="68" t="n"/>
      <c r="VI46" s="15">
        <f>IF(VD46&gt;0,(VD46-VD$10)/VD$10,0)</f>
        <v/>
      </c>
      <c r="VM46" s="21">
        <f>IF($C46&gt;0,(($IK$5*IG46)+($GT$5*GP46)+($JM$5*JI46)+($JF$5*JB46)+($IY$5*IU46)+($IR$5*IN46)+($ID$5*HZ46)+($HW$5*HS46)+($HP$5*HL46)+($HI$5*HE46)+($GF$5*GB46)+($FY$5*FU46)+($FR$5*FN46)+($FK$5*FG46)+($FD$5*EZ46)+($EW$5*ES46)+($EP$5*EL46)+($EI$5*EE46)+($EB$5*DX46)+($DU$5*DQ46)+($DN$5*DJ46)+($DG$5*DC46)+($CZ$5*CV46)+($CS$5*CO46)+($CL$5*CH46)+($CE$5*CA46)+($BX$5*BT46)+($BQ$5*BM46)+($BJ$5*BF46)+($BC$5*AY46)+($AV$5*AR46)+($AO$5*AK46)+($AH$5*AD46)+($JT$5*JP46)+($KA$5*JW46)+($KO$5*KK46)+($PR$5*PN46)+($GM$5*GI46)+($HA$5*GW46)+($KV$5*KR46)+($KH$5*KD46)+($LC$5*KY46)+($MS$5*MO46)+($ML$5*MH46)+($ME$5*MA46)+($LX$5*LT46)+($LQ$5*LM46)+($LJ$5*LF46)+(MV46*$MZ$5)+(NC46*$NG$5)+(NJ46*$NN$5)+($OI$5*OE46)+($NU$5*NQ46)+($OB$5*NX46)+($PK$5*PG46)+($OP$5*OL46)+($OW$5*OS46)+($PD$5*OZ46)+(PU46*$PY$5)+(QB46*$QF$5)+(QI46*$QM$5)+(QP46*$QT$5)+(QW46*$RA$5)+(RD46*$RH$5)+(RK46*$RO$5)+(RR46*$RV$5)+(RY46*$SC$5)+(SF46*$SJ$5)+(SM46*$SQ$5)+(ST46*$SX$5)+(TA46*$TE$5))+(TH46*$TL$5)+(TO46*$TS$5))/$VM$5</f>
        <v/>
      </c>
      <c r="VN46" s="538" t="n"/>
      <c r="VO46" s="21">
        <f>IF($C46&gt;0,(($IK$5*II46)+($GT$5*GR46)+($JM$5*JK46)+($JF$5*JD46)+($IY$5*IW46)+($IR$5*IP46)+($ID$5*IB46)+($HW$5*HU46)+($HP$5*HN46)+($HI$5*HG46)+($GF$5*GD46)+($FY$5*FW46)+($FR$5*FP46)+($FK$5*FI46)+($FD$5*FB46)+($EW$5*EU46)+($EP$5*EN46)+($EI$5*EG46)+($EB$5*DZ46)+($DU$5*DS46)+($DN$5*DL46)+($DG$5*DE46)+($CZ$5*CX46)+($CS$5*CQ46)+($CL$5*CJ46)+($CE$5*CC46)+($BX$5*BV46)+($BQ$5*BO46)+($BJ$5*BH46)+($BC$5*BA46)+($AV$5*AT46)+($AO$5*AM46)+($AH$5*AF46)+($KO$5*KM46)+($KH$5*KF46)+($KA$5*JY46)+($JT$5*JR46)+($PR$5*PP46)+($GM$5*GK46)+($HA$5*GY46)+($KV$5*KT46)+($LC$5*LA46)+($MS$5*MQ46)+($ML$5*MJ46)+($ME$5*MC46)+($LX$5*LV46)+($LQ$5*LO46)+($LJ$5*LH46)+(MX46*$MZ$5)+(NE46*$NG$5)+(NL46*$NN$5)+($OI$5*OG46)+($NU$5*NS46)+($OB$5*NZ46)+($PD$5*PB46)+($OW$5*OU46)+($OP$5*ON46)+($PK$5*PI46)+($PY$5*PW46)+($QF$5*QD46)+($QM$5*QK46)+($QT$5*QR46)+($RA$5*QY46)+($RH$5*RF46)+($RO$5*RM46)+(RT46*$RV$5)+(SA46*$SC$5)+(SH46*$SJ$5)+(SO46*$SQ$5)+(SV46*$SX$5)+(TC46*$TE$5)+(TJ46*$TL$5)+(TQ46*$TS$5))/$VM$5,0)</f>
        <v/>
      </c>
      <c r="VP46" s="14" t="n"/>
      <c r="VQ46" s="21">
        <f>IF($C46&gt;0,(($IK$5*IK46)+($GT$5*GT46)+($JM$5*JM46)+($JF$5*JF46)+($IY$5*IY46)+($IR$5*IR46)+($ID$5*ID46)+($HW$5*HW46)+($HP$5*HP46)+($HI$5*HI46)+($GF$5*GF46)+($FY$5*FY46)+($FR$5*FR46)+($FK$5*FK46)+($FD$5*FD46)+($EW$5*EW46)+($EP$5*EP46)+($EI$5*EI46)+($EB$5*EB46)+($DU$5*DU46)+($DN$5*DN46)+($DG$5*DG46)+($CZ$5*CZ46)+($CS$5*CS46)+($CL$5*CL46)+($CE$5*CE46)+($BX$5*BX46)+($BQ$5*BQ46)+($BJ$5*BJ46)+($BC$5*BC46)+($AV$5*AV46)+($AO$5*AO46)+($AH$5*AH46)+($KO$5*KO46)+($PR$5*PR46)+($GM$5*GM46)+($HA$5*HA46)+($KH$5*KH46)+($KA$5*KA46)+($JT$5*JT46)+($KV$5*KV46)+($LC$5*LC46)+($MS$5*MS46)+($ML$5*ML46)+($ME$5*ME46)+($LX$5*LX46)+($LQ$5*LQ46)+($LJ$5*LJ46)+($OI$5*OI46)+($NU$5*NU46)+($NN$5*NN46)+($NG$5*NG46)+($MZ$5*MZ46)+(OB46*$OB$5)+($PD$5*PD46)+($OW$5*OW46)+($OP$5*OP46)+($PK$5*PK46)+(PY46*$PY$5)+(QF46*$QF$5)+(QM46*$QM$5)+(QT46*$QT$5)+(RA46*$RA$5)+(RH46*$RH$5)+(RO46*$RO$5)+(RV46*$RV$5)+(SC46*$SC$5)+(SJ46*$SJ$5)+(SQ46*$SQ$5)+(SX46*$SX$5)+(TE46*$TE$5)+(TL46*$TL$5)+(TS46*$TS$5))/$VM$5,0)</f>
        <v/>
      </c>
    </row>
    <row r="47" ht="16" customHeight="1" s="545">
      <c r="A47" s="127" t="n">
        <v>45714</v>
      </c>
      <c r="B47" s="4">
        <f>A47</f>
        <v/>
      </c>
      <c r="C47" s="13" t="n">
        <v>43433.12</v>
      </c>
      <c r="D47" s="138">
        <f>IF(C47&gt;0,C47-C46,0)</f>
        <v/>
      </c>
      <c r="E47" s="68">
        <f>IF(C47&gt;0,D47/C46,0)</f>
        <v/>
      </c>
      <c r="F47" s="15">
        <f>IF(C47&gt;0,(C47-C$10)/C$10,0)</f>
        <v/>
      </c>
      <c r="G47" s="13" t="n">
        <v>5956.06</v>
      </c>
      <c r="H47" s="138">
        <f>IF(G47&gt;0,G47-G46,0)</f>
        <v/>
      </c>
      <c r="I47" s="68">
        <f>IF(G47&gt;0,H47/G46,0)</f>
        <v/>
      </c>
      <c r="J47" s="15">
        <f>IF(G47&gt;0,(G47-G$10)/G$10,0)</f>
        <v/>
      </c>
      <c r="K47" s="13" t="n">
        <v>19075.26</v>
      </c>
      <c r="L47" s="138">
        <f>IF(K47&gt;0,K47-K46,0)</f>
        <v/>
      </c>
      <c r="M47" s="68">
        <f>IF(K47&gt;0,L47/K46,0)</f>
        <v/>
      </c>
      <c r="N47" s="15">
        <f>IF(K47&gt;0,(K47-K$10)/K$10,0)</f>
        <v/>
      </c>
      <c r="O47" s="13" t="n">
        <v>2174.17</v>
      </c>
      <c r="P47" s="138">
        <f>IF(O47&gt;0,O47-O46,0)</f>
        <v/>
      </c>
      <c r="Q47" s="68">
        <f>IF(O47&gt;0,P47/O46,0)</f>
        <v/>
      </c>
      <c r="R47" s="15">
        <f>IF(O47&gt;0,(O47-O$10)/O$10,0)</f>
        <v/>
      </c>
      <c r="S47" s="18">
        <f>IF(O47&gt;0,(((O47*0.7)*Q47)+((K47*0.9)*M47)+((G47*0.65)*I47)+((C47*0.6)*E47))/(O47+K47+G47+C47),0)</f>
        <v/>
      </c>
      <c r="T47" s="121">
        <f>IF(O47&gt;0,(S47*200)+T46,0)</f>
        <v/>
      </c>
      <c r="U47" s="121">
        <f>T47</f>
        <v/>
      </c>
      <c r="V47" s="134">
        <f>IF(T47&gt;0,(T47-T46)/T46,0)</f>
        <v/>
      </c>
      <c r="W47" s="21">
        <f>IF(T47&gt;0,(T47-T$11)/T$11,0)</f>
        <v/>
      </c>
      <c r="X47" s="18">
        <f>IF(T47&gt;0,((Q47+M47+I47+E47)/4),0)</f>
        <v/>
      </c>
      <c r="Y47" s="352">
        <f>269705.89-36274</f>
        <v/>
      </c>
      <c r="Z47" s="15" t="n">
        <v>2e-06</v>
      </c>
      <c r="AA47" s="21">
        <f>Z47-$V47</f>
        <v/>
      </c>
      <c r="AC47" s="250" t="n">
        <v>223.71</v>
      </c>
      <c r="AD47" s="68">
        <f>IF(AC47&gt;0,((AC47-AC46)/AC46),0)</f>
        <v/>
      </c>
      <c r="AE47" s="68">
        <f>IF(AC47&gt;0,AD47-$V47,0)</f>
        <v/>
      </c>
      <c r="AF47" s="68">
        <f>IF(AC47&gt;0,(AC47-AF$10)/AF$10,0)</f>
        <v/>
      </c>
      <c r="AG47" s="68" t="n"/>
      <c r="AH47" s="15">
        <f>IF(AC47&gt;0,(AC47-AC$10)/AC$10,0)</f>
        <v/>
      </c>
      <c r="AJ47" s="250" t="n">
        <v>21.65</v>
      </c>
      <c r="AK47" s="68">
        <f>IF(AJ47&gt;0,((AJ47-AJ46)/AJ46),0)</f>
        <v/>
      </c>
      <c r="AL47" s="68">
        <f>IF(AJ47&gt;0,AK47-$V47,0)</f>
        <v/>
      </c>
      <c r="AM47" s="68">
        <f>IF(AJ47&gt;0,(AJ47-AM$10)/AM$10,0)</f>
        <v/>
      </c>
      <c r="AN47" s="68" t="n"/>
      <c r="AO47" s="15">
        <f>IF(AJ47&gt;0,(AJ47-AJ$10)/AJ$10,0)</f>
        <v/>
      </c>
      <c r="AQ47" s="250" t="n">
        <v>21.25</v>
      </c>
      <c r="AR47" s="68">
        <f>IF(AQ47&gt;0,((AQ47-AQ46)/AQ46),0)</f>
        <v/>
      </c>
      <c r="AS47" s="68">
        <f>IF(AQ47&gt;0,AR47-$V47,0)</f>
        <v/>
      </c>
      <c r="AT47" s="68">
        <f>IF(AQ47&gt;0,(AQ47-AT$10)/AT$10,0)</f>
        <v/>
      </c>
      <c r="AU47" s="68" t="n"/>
      <c r="AV47" s="15">
        <f>IF(AQ47&gt;0,(AQ47-AQ$10)/AQ$10,0)</f>
        <v/>
      </c>
      <c r="AX47" s="250" t="n">
        <v>207.16</v>
      </c>
      <c r="AY47" s="68">
        <f>IF(AX47&gt;0,((AX47-AX46)/AX46),0)</f>
        <v/>
      </c>
      <c r="AZ47" s="68">
        <f>IF(AX47&gt;0,AY47-$V47,0)</f>
        <v/>
      </c>
      <c r="BA47" s="68">
        <f>IF(AX47&gt;0,(AX47-BA$10)/BA$10,0)</f>
        <v/>
      </c>
      <c r="BB47" s="68" t="n"/>
      <c r="BC47" s="15">
        <f>IF(AX47&gt;0,(AX47-AX$10)/AX$10,0)</f>
        <v/>
      </c>
      <c r="BE47" s="250" t="n">
        <v>76.87</v>
      </c>
      <c r="BF47" s="68">
        <f>IF(BE47&gt;0,((BE47-BE46)/BE46),0)</f>
        <v/>
      </c>
      <c r="BG47" s="68">
        <f>IF(BE47&gt;0,BF47-$V47,0)</f>
        <v/>
      </c>
      <c r="BH47" s="68" t="n"/>
      <c r="BI47" s="68" t="n"/>
      <c r="BJ47" s="15">
        <f>IF(BE47&gt;0,(BE47-BE$10)/BE$10,0)</f>
        <v/>
      </c>
      <c r="BL47" s="250" t="n">
        <v>66.5</v>
      </c>
      <c r="BM47" s="68">
        <f>IF(BL47&gt;0,((BL47-BL46)/BL46),0)</f>
        <v/>
      </c>
      <c r="BN47" s="68">
        <f>IF(BL47&gt;0,BM47-$V47,0)</f>
        <v/>
      </c>
      <c r="BO47" s="68">
        <f>IF(BL47&gt;0,(BL47-BO$10)/BO$10,0)</f>
        <v/>
      </c>
      <c r="BP47" s="68" t="n"/>
      <c r="BQ47" s="15">
        <f>IF(BL47&gt;0,(BL47-BL$10)/BL$10,0)</f>
        <v/>
      </c>
      <c r="BS47" s="250" t="n">
        <v>38.32</v>
      </c>
      <c r="BT47" s="68">
        <f>IF(BS47&gt;0,((BS47-BS46)/BS46),0)</f>
        <v/>
      </c>
      <c r="BU47" s="68">
        <f>IF(BS47&gt;0,BT47-$V47,0)</f>
        <v/>
      </c>
      <c r="BV47" s="68">
        <f>IF(BS47&gt;0,(BS47-BV$10)/BV$10,0)</f>
        <v/>
      </c>
      <c r="BW47" s="68" t="n"/>
      <c r="BX47" s="15">
        <f>IF(BS47&gt;0,(BS47-BS$10)/BS$10,0)</f>
        <v/>
      </c>
      <c r="BZ47" s="250" t="n"/>
      <c r="CA47" s="68">
        <f>IF(BZ47&gt;0,((BZ47-BZ46)/BZ46),0)</f>
        <v/>
      </c>
      <c r="CB47" s="68">
        <f>IF(BZ47&gt;0,CA47-$V47,0)</f>
        <v/>
      </c>
      <c r="CC47" s="68">
        <f>IF(BZ47&gt;0,(BZ47-CC$10)/CC$10,0)</f>
        <v/>
      </c>
      <c r="CD47" s="68" t="n"/>
      <c r="CE47" s="15">
        <f>IF(BZ47&gt;0,(BZ47-BZ$10)/BZ$10,0)</f>
        <v/>
      </c>
      <c r="CG47" s="250" t="n">
        <v>33.82</v>
      </c>
      <c r="CH47" s="68">
        <f>IF(CG47&gt;0,((CG47-CG46)/CG46),0)</f>
        <v/>
      </c>
      <c r="CI47" s="68">
        <f>IF(CG47&gt;0,CH47-$V47,0)</f>
        <v/>
      </c>
      <c r="CJ47" s="68">
        <f>IF(CG47&gt;0,(CG47-CJ$10)/CJ$10,0)</f>
        <v/>
      </c>
      <c r="CK47" s="68" t="n"/>
      <c r="CL47" s="15">
        <f>IF(CG47&gt;0,(CG47-CG$10)/CG$10,0)</f>
        <v/>
      </c>
      <c r="CN47" s="250" t="n">
        <v>32.71</v>
      </c>
      <c r="CO47" s="68">
        <f>IF(CN47&gt;0,((CN47-CN46)/CN46),0)</f>
        <v/>
      </c>
      <c r="CP47" s="68">
        <f>IF(CN47&gt;0,CO47-$V47,0)</f>
        <v/>
      </c>
      <c r="CQ47" s="68">
        <f>IF(CN47&gt;0,(CN47-CQ$10)/CQ$10,0)</f>
        <v/>
      </c>
      <c r="CR47" s="68" t="n"/>
      <c r="CS47" s="15">
        <f>IF(CN47&gt;0,(CN47-CN$10)/CN$10,0)</f>
        <v/>
      </c>
      <c r="CU47" s="250" t="n">
        <v>36.4</v>
      </c>
      <c r="CV47" s="68">
        <f>IF(CU47&gt;0,((CU47-CU46)/CU46),0)</f>
        <v/>
      </c>
      <c r="CW47" s="68">
        <f>IF(CU47&gt;0,CV47-$V47,0)</f>
        <v/>
      </c>
      <c r="CX47" s="68">
        <f>IF(CU47&gt;0,(CU47-CX$10)/CX$10,0)</f>
        <v/>
      </c>
      <c r="CY47" s="68" t="n"/>
      <c r="CZ47" s="15">
        <f>IF(CU47&gt;0,(CU47-CU$10)/CU$10,0)</f>
        <v/>
      </c>
      <c r="DB47" s="250" t="n">
        <v>20.22</v>
      </c>
      <c r="DC47" s="68">
        <f>IF(DB47&gt;0,((DB47-DB46)/DB46),0)</f>
        <v/>
      </c>
      <c r="DD47" s="68">
        <f>IF(DB47&gt;0,DC47-$V47,0)</f>
        <v/>
      </c>
      <c r="DE47" s="68">
        <f>IF(DB47&gt;0,(DB47-DE$10)/DE$10,0)</f>
        <v/>
      </c>
      <c r="DF47" s="68" t="n"/>
      <c r="DG47" s="15">
        <f>IF(DB47&gt;0,(DB47-DB$10)/DB$10,0)</f>
        <v/>
      </c>
      <c r="DI47" s="250" t="n">
        <v>45.13</v>
      </c>
      <c r="DJ47" s="68">
        <f>IF(DI47&gt;0,((DI47-DI46)/DI46),0)</f>
        <v/>
      </c>
      <c r="DK47" s="68">
        <f>IF(DI47&gt;0,DJ47-$V47,0)</f>
        <v/>
      </c>
      <c r="DL47" s="68">
        <f>IF(DI47&gt;0,(DI47-DL$10)/DL$10,0)</f>
        <v/>
      </c>
      <c r="DM47" s="68" t="n"/>
      <c r="DN47" s="15">
        <f>IF(DI47&gt;0,(DI47-DI$10)/DI$10,0)</f>
        <v/>
      </c>
      <c r="DP47" s="250" t="n">
        <v>39.09</v>
      </c>
      <c r="DQ47" s="68">
        <f>IF(DP47&gt;0,((DP47-DP46)/DP46),0)</f>
        <v/>
      </c>
      <c r="DR47" s="68">
        <f>IF(DP47&gt;0,DQ47-$V47,0)</f>
        <v/>
      </c>
      <c r="DS47" s="68" t="n"/>
      <c r="DT47" s="68" t="n"/>
      <c r="DU47" s="15">
        <f>IF(DP47&gt;0,(DP47-DP$10)/DP$10,0)</f>
        <v/>
      </c>
      <c r="DV47" s="18" t="n"/>
      <c r="DW47" s="250" t="n">
        <v>33.01</v>
      </c>
      <c r="DX47" s="68">
        <f>IF(DW47&gt;0,((DW47-DW46)/DW46),0)</f>
        <v/>
      </c>
      <c r="DY47" s="68">
        <f>IF(DW47&gt;0,DX47-$V47,0)</f>
        <v/>
      </c>
      <c r="DZ47" s="68">
        <f>IF(DW47&gt;0,(DW47-DZ$10)/DZ$10,0)</f>
        <v/>
      </c>
      <c r="EA47" s="68" t="n"/>
      <c r="EB47" s="15">
        <f>IF(DW47&gt;0,(DW47-DW$10)/DW$10,0)</f>
        <v/>
      </c>
      <c r="ED47" s="250" t="n">
        <v>35.94</v>
      </c>
      <c r="EE47" s="68">
        <f>IF(ED47&gt;0,((ED47-ED46)/ED46),0)</f>
        <v/>
      </c>
      <c r="EF47" s="68">
        <f>IF(ED47&gt;0,EE47-$V47,0)</f>
        <v/>
      </c>
      <c r="EG47" s="68">
        <f>IF(ED47&gt;0,(ED47-EG$10)/EG$10,0)</f>
        <v/>
      </c>
      <c r="EH47" s="68" t="n"/>
      <c r="EI47" s="15">
        <f>IF(ED47&gt;0,(ED47-ED$10)/ED$10,0)</f>
        <v/>
      </c>
      <c r="EK47" s="250" t="n">
        <v>116.26</v>
      </c>
      <c r="EL47" s="68">
        <f>IF(EK47&gt;0,((EK47-EK46)/EK46),0)</f>
        <v/>
      </c>
      <c r="EM47" s="68">
        <f>IF(EK47&gt;0,EL47-$V47,0)</f>
        <v/>
      </c>
      <c r="EN47" s="68">
        <f>IF(EK47&gt;0,(EK47-EN$10)/EN$10,0)</f>
        <v/>
      </c>
      <c r="EO47" s="68" t="n"/>
      <c r="EP47" s="15">
        <f>IF(EK47&gt;0,(EK47-EK$10)/EK$10,0)</f>
        <v/>
      </c>
      <c r="ER47" s="250" t="n">
        <v>39.38</v>
      </c>
      <c r="ES47" s="68">
        <f>IF(ER47&gt;0,((ER47-ER46)/ER46),0)</f>
        <v/>
      </c>
      <c r="ET47" s="68">
        <f>IF(ER47&gt;0,ES47-$V47,0)</f>
        <v/>
      </c>
      <c r="EU47" s="68">
        <f>IF(ER47&gt;0,(ER47-EU$10)/EU$10,0)</f>
        <v/>
      </c>
      <c r="EV47" s="68" t="n"/>
      <c r="EW47" s="15">
        <f>IF(ER47&gt;0,(ER47-ER$10)/ER$10,0)</f>
        <v/>
      </c>
      <c r="EY47" s="250" t="n">
        <v>29.63</v>
      </c>
      <c r="EZ47" s="68">
        <f>IF(EY47&gt;0,((EY47-EY46)/EY46),0)</f>
        <v/>
      </c>
      <c r="FA47" s="68">
        <f>IF(EY47&gt;0,EZ47-$V47,0)</f>
        <v/>
      </c>
      <c r="FB47" s="68" t="n"/>
      <c r="FC47" s="68" t="n"/>
      <c r="FD47" s="15">
        <f>IF(EY47&gt;0,(EY47-EY$10)/EY$10,0)</f>
        <v/>
      </c>
      <c r="FF47" s="250" t="n">
        <v>57.66</v>
      </c>
      <c r="FG47" s="68">
        <f>IF(FF47&gt;0,((FF47-FF46)/FF46),0)</f>
        <v/>
      </c>
      <c r="FH47" s="68">
        <f>IF(FF47&gt;0,FG47-$V47,0)</f>
        <v/>
      </c>
      <c r="FI47" s="68">
        <f>IF(FF47&gt;0,(FF47-FI$10)/FI$10,0)</f>
        <v/>
      </c>
      <c r="FJ47" s="68" t="n"/>
      <c r="FK47" s="15">
        <f>IF(FF47&gt;0,(FF47-FF$10)/FF$10,0)</f>
        <v/>
      </c>
      <c r="FM47" s="250" t="n">
        <v>181.67</v>
      </c>
      <c r="FN47" s="68">
        <f>IF(FM47&gt;0,((FM47-FM46)/FM46),0)</f>
        <v/>
      </c>
      <c r="FO47" s="68">
        <f>IF(FM47&gt;0,FN47-$V47,0)</f>
        <v/>
      </c>
      <c r="FP47" s="68">
        <f>IF(FM47&gt;0,(FM47-FP$10)/FP$10,0)</f>
        <v/>
      </c>
      <c r="FQ47" s="68" t="n"/>
      <c r="FR47" s="15">
        <f>IF(FM47&gt;0,(FM47-FM$10)/FM$10,0)</f>
        <v/>
      </c>
      <c r="FT47" s="250" t="n">
        <v>93.61</v>
      </c>
      <c r="FU47" s="68">
        <f>IF(FT47&gt;0,((FT47-FT46)/FT46),0)</f>
        <v/>
      </c>
      <c r="FV47" s="68">
        <f>IF(FT47&gt;0,FU47-$V47,0)</f>
        <v/>
      </c>
      <c r="FW47" s="68">
        <f>IF(FT47&gt;0,(FT47-FW$10)/FW$10,0)</f>
        <v/>
      </c>
      <c r="FX47" s="68" t="n"/>
      <c r="FY47" s="15">
        <f>IF(FT47&gt;0,(FT47-FT$10)/FT$10,0)</f>
        <v/>
      </c>
      <c r="GA47" s="250" t="n">
        <v>18.39</v>
      </c>
      <c r="GB47" s="68">
        <f>IF(GA47&gt;0,((GA47-GA46)/GA46),0)</f>
        <v/>
      </c>
      <c r="GC47" s="68">
        <f>IF(GA47&gt;0,GB47-$V47,0)</f>
        <v/>
      </c>
      <c r="GD47" s="68" t="n"/>
      <c r="GE47" s="68" t="n"/>
      <c r="GF47" s="15">
        <f>IF(GA47&gt;0,(GA47-GA$10)/GA$10,0)</f>
        <v/>
      </c>
      <c r="GG47" s="18" t="n"/>
      <c r="GH47" s="250" t="n">
        <v>19.43</v>
      </c>
      <c r="GI47" s="68">
        <f>IF(GH47&gt;0,((GH47-GH46)/GH46),0)</f>
        <v/>
      </c>
      <c r="GJ47" s="68">
        <f>IF(GH47&gt;0,GI47-$V47,0)</f>
        <v/>
      </c>
      <c r="GK47" s="68">
        <f>IF(GH47&gt;0,(GH47-GK$10)/GK$10,0)</f>
        <v/>
      </c>
      <c r="GL47" s="68" t="n"/>
      <c r="GM47" s="15">
        <f>IF(GH47&gt;0,(GH47-GH$10)/GH$10,0)</f>
        <v/>
      </c>
      <c r="GO47" s="250" t="n">
        <v>27.78</v>
      </c>
      <c r="GP47" s="68">
        <f>IF(GO47&gt;0,((GO47-GO46)/GO46),0)</f>
        <v/>
      </c>
      <c r="GQ47" s="68">
        <f>IF(GO47&gt;0,GP47-$V47,0)</f>
        <v/>
      </c>
      <c r="GR47" s="68" t="n"/>
      <c r="GS47" s="68" t="n"/>
      <c r="GT47" s="15">
        <f>IF(GO47&gt;0,(GO47-GO$10)/GO$10,0)</f>
        <v/>
      </c>
      <c r="GV47" s="250" t="n">
        <v>14.29</v>
      </c>
      <c r="GW47" s="68">
        <f>IF(GV47&gt;0,((GV47-GV46)/GV46),0)</f>
        <v/>
      </c>
      <c r="GX47" s="68">
        <f>IF(GV47&gt;0,GW47-$V47,0)</f>
        <v/>
      </c>
      <c r="GY47" s="68">
        <f>IF(GV47&gt;0,(GV47-GY$10)/GY$10,0)</f>
        <v/>
      </c>
      <c r="GZ47" s="68" t="n"/>
      <c r="HA47" s="15">
        <f>IF(GV47&gt;0,(GV47-GV$10)/GV$10,0)</f>
        <v/>
      </c>
      <c r="HD47" s="250" t="n">
        <v>290.8</v>
      </c>
      <c r="HE47" s="68">
        <f>IF(HD47&gt;0,((HD47-HD46)/HD46),0)</f>
        <v/>
      </c>
      <c r="HF47" s="68">
        <f>IF(HD47&gt;0,HE47-$V47,0)</f>
        <v/>
      </c>
      <c r="HG47" s="68">
        <f>IF(HD47&gt;0,(HD47-HG$10)/HG$10,0)</f>
        <v/>
      </c>
      <c r="HH47" s="68" t="n"/>
      <c r="HI47" s="15">
        <f>IF(HD47&gt;0,(HD47-HD$10)/HD$10,0)</f>
        <v/>
      </c>
      <c r="HK47" s="250" t="n">
        <v>24.96</v>
      </c>
      <c r="HL47" s="68">
        <f>IF(HK47&gt;0,((HK47-HK46)/HK46),0)</f>
        <v/>
      </c>
      <c r="HM47" s="68">
        <f>IF(HK47&gt;0,HL47-$V47,0)</f>
        <v/>
      </c>
      <c r="HN47" s="68">
        <f>IF(HK47&gt;0,(HK47-HN$10)/HN$10,0)</f>
        <v/>
      </c>
      <c r="HO47" s="68" t="n"/>
      <c r="HP47" s="15">
        <f>IF(HK47&gt;0,(HK47-HK$10)/HK$10,0)</f>
        <v/>
      </c>
      <c r="HR47" s="250" t="n">
        <v>109.46</v>
      </c>
      <c r="HS47" s="68">
        <f>IF(HR47&gt;0,((HR47-HR46)/HR46),0)</f>
        <v/>
      </c>
      <c r="HT47" s="68">
        <f>IF(HR47&gt;0,HS47-$V47,0)</f>
        <v/>
      </c>
      <c r="HU47" s="68">
        <f>IF(HR47&gt;0,(HR47-HU$10)/HU$10,0)</f>
        <v/>
      </c>
      <c r="HV47" s="68" t="n"/>
      <c r="HW47" s="15">
        <f>IF(HR47&gt;0,(HR47-HR$10)/HR$10,0)</f>
        <v/>
      </c>
      <c r="HY47" s="250" t="n">
        <v>131.28</v>
      </c>
      <c r="HZ47" s="68">
        <f>IF(HY47&gt;0,((HY47-HY46)/HY46),0)</f>
        <v/>
      </c>
      <c r="IA47" s="68">
        <f>IF(HY47&gt;0,HZ47-$V47,0)</f>
        <v/>
      </c>
      <c r="IB47" s="68">
        <f>IF(HY47&gt;0,(HY47-IB$10)/IB$10,0)</f>
        <v/>
      </c>
      <c r="IC47" s="68" t="n"/>
      <c r="ID47" s="15">
        <f>IF(HY47&gt;0,(HY47-HY$10)/HY$10,0)</f>
        <v/>
      </c>
      <c r="IF47" s="250" t="n">
        <v>212.94</v>
      </c>
      <c r="IG47" s="68">
        <f>IF(IF47&gt;0,((IF47-IF46)/IF46),0)</f>
        <v/>
      </c>
      <c r="IH47" s="68">
        <f>IF(IF47&gt;0,IG47-$V47,0)</f>
        <v/>
      </c>
      <c r="II47" s="68">
        <f>IF(IF47&gt;0,(IF47-II$10)/II$10,0)</f>
        <v/>
      </c>
      <c r="IJ47" s="68" t="n"/>
      <c r="IK47" s="15">
        <f>IF(IF47&gt;0,(IF47-IF$10)/IF$10,0)</f>
        <v/>
      </c>
      <c r="IM47" s="250" t="n">
        <v>171.85</v>
      </c>
      <c r="IN47" s="68">
        <f>IF(IM47&gt;0,((IM47-IM46)/IM46),0)</f>
        <v/>
      </c>
      <c r="IO47" s="68">
        <f>IF(IM47&gt;0,IN47-$V47,0)</f>
        <v/>
      </c>
      <c r="IP47" s="68">
        <f>IF(IM47&gt;0,(IM47-IP$10)/IP$10,0)</f>
        <v/>
      </c>
      <c r="IQ47" s="68" t="n"/>
      <c r="IR47" s="15">
        <f>IF(IM47&gt;0,(IM47-IM$10)/IM$10,0)</f>
        <v/>
      </c>
      <c r="IT47" s="250" t="n">
        <v>44.72</v>
      </c>
      <c r="IU47" s="68">
        <f>IF(IT47&gt;0,((IT47-IT46)/IT46),0)</f>
        <v/>
      </c>
      <c r="IV47" s="68">
        <f>IF(IT47&gt;0,IU47-$V47,0)</f>
        <v/>
      </c>
      <c r="IW47" s="68">
        <f>IF(IT47&gt;0,(IT47-IW$10)/IW$10,0)</f>
        <v/>
      </c>
      <c r="IX47" s="68" t="n"/>
      <c r="IY47" s="15">
        <f>IF(IT47&gt;0,(IT47-IT$10)/IT$10,0)</f>
        <v/>
      </c>
      <c r="JA47" s="250" t="n">
        <v>673.7</v>
      </c>
      <c r="JB47" s="68">
        <f>IF(JA47&gt;0,((JA47-JA46)/JA46),0)</f>
        <v/>
      </c>
      <c r="JC47" s="68">
        <f>IF(JA47&gt;0,JB47-$V47,0)</f>
        <v/>
      </c>
      <c r="JD47" s="68">
        <f>IF(JA47&gt;0,(JA47-JD$10)/JD$10,0)</f>
        <v/>
      </c>
      <c r="JE47" s="68" t="n"/>
      <c r="JF47" s="15">
        <f>IF(JA47&gt;0,(JA47-JA$10)/JA$10,0)</f>
        <v/>
      </c>
      <c r="JH47" s="250" t="n">
        <v>399.73</v>
      </c>
      <c r="JI47" s="68">
        <f>IF(JH47&gt;0,((JH47-JH46)/JH46),0)</f>
        <v/>
      </c>
      <c r="JJ47" s="68">
        <f>IF(JH47&gt;0,JI47-$V47,0)</f>
        <v/>
      </c>
      <c r="JK47" s="68">
        <f>IF(JH47&gt;0,(JH47-JK$10)/JK$10,0)</f>
        <v/>
      </c>
      <c r="JL47" s="68" t="n"/>
      <c r="JM47" s="15">
        <f>IF(JH47&gt;0,(JH47-JH$10)/JH$10,0)</f>
        <v/>
      </c>
      <c r="JO47" s="250" t="n">
        <v>12.15</v>
      </c>
      <c r="JP47" s="68">
        <f>IF(JO47&gt;0,((JO47-JO46)/JO46),0)</f>
        <v/>
      </c>
      <c r="JQ47" s="68">
        <f>IF(JO47&gt;0,JP47-$V47,0)</f>
        <v/>
      </c>
      <c r="JR47" s="68">
        <f>IF(JO47&gt;0,(JO47-JR$10)/JR$10,0)</f>
        <v/>
      </c>
      <c r="JS47" s="68" t="n"/>
      <c r="JT47" s="15">
        <f>IF(JO47&gt;0,(JO47-JO$10)/JO$10,0)</f>
        <v/>
      </c>
      <c r="JV47" s="250" t="n">
        <v>1.5</v>
      </c>
      <c r="JW47" s="68">
        <f>IF(JV47&gt;0,((JV47-JV46)/JV46),0)</f>
        <v/>
      </c>
      <c r="JX47" s="68">
        <f>IF(JV47&gt;0,JW47-$V47,0)</f>
        <v/>
      </c>
      <c r="JY47" s="68">
        <f>IF(JV47&gt;0,(JV47-JY$10)/JY$10,0)</f>
        <v/>
      </c>
      <c r="JZ47" s="68" t="n"/>
      <c r="KA47" s="15">
        <f>IF(JV47&gt;0,(JV47-JV$10)/JV$10,0)</f>
        <v/>
      </c>
      <c r="KC47" s="250" t="n">
        <v>21.36</v>
      </c>
      <c r="KD47" s="68">
        <f>IF(KC47&gt;0,((KC47-KC46)/KC46),0)</f>
        <v/>
      </c>
      <c r="KE47" s="68">
        <f>IF(KC47&gt;0,KD47-$V47,0)</f>
        <v/>
      </c>
      <c r="KF47" s="68">
        <f>IF(KC47&gt;0,(KC47-KF$10)/KF$10,0)</f>
        <v/>
      </c>
      <c r="KG47" s="68" t="n"/>
      <c r="KH47" s="15">
        <f>IF(KC47&gt;0,(KC47-KC$10)/KC$10,0)</f>
        <v/>
      </c>
      <c r="KI47" s="18" t="n"/>
      <c r="KJ47" s="250" t="n">
        <v>61.29</v>
      </c>
      <c r="KK47" s="68">
        <f>IF(KJ47&gt;0,((KJ47-KJ46)/KJ46),0)</f>
        <v/>
      </c>
      <c r="KL47" s="68">
        <f>IF(KJ47&gt;0,KK47-$V47,0)</f>
        <v/>
      </c>
      <c r="KM47" s="68">
        <f>IF(KJ47&gt;0,(KJ47-KM$10)/KM$10,0)</f>
        <v/>
      </c>
      <c r="KN47" s="68" t="n"/>
      <c r="KO47" s="15">
        <f>IF(KJ47&gt;0,(KJ47-KJ$10)/KJ$10,0)</f>
        <v/>
      </c>
      <c r="KQ47" s="250" t="n">
        <v>1.303</v>
      </c>
      <c r="KR47" s="68">
        <f>IF(KQ47&gt;0,((KQ47-KQ46)/KQ46),0)</f>
        <v/>
      </c>
      <c r="KS47" s="68">
        <f>IF(KQ47&gt;0,KR47-$V47,0)</f>
        <v/>
      </c>
      <c r="KT47" s="68">
        <f>IF(KQ47&gt;0,(KQ47-KT$10)/KT$10,0)</f>
        <v/>
      </c>
      <c r="KU47" s="68" t="n"/>
      <c r="KV47" s="15">
        <f>IF(KQ47&gt;0,(KQ47-KQ$10)/KQ$10,0)</f>
        <v/>
      </c>
      <c r="KW47" s="18" t="n"/>
      <c r="KX47" s="250" t="n">
        <v>23.72</v>
      </c>
      <c r="KY47" s="68">
        <f>IF(KX47&gt;0,((KX47-KX46)/KX46),0)</f>
        <v/>
      </c>
      <c r="KZ47" s="68">
        <f>IF(KX47&gt;0,KY47-$V47,0)</f>
        <v/>
      </c>
      <c r="LA47" s="68">
        <f>IF(KX47&gt;0,(KX47-LA$10)/LA$10,0)</f>
        <v/>
      </c>
      <c r="LB47" s="68" t="n"/>
      <c r="LC47" s="15">
        <f>IF(KX47&gt;0,(KX47-KX$10)/KX$10,0)</f>
        <v/>
      </c>
      <c r="LD47" s="18" t="n"/>
      <c r="LE47" s="250" t="n">
        <v>48.79</v>
      </c>
      <c r="LF47" s="68">
        <f>IF(LE47&gt;0,((LE47-LE46)/LE46),0)</f>
        <v/>
      </c>
      <c r="LG47" s="68">
        <f>IF(LE47&gt;0,LF47-$V47,0)</f>
        <v/>
      </c>
      <c r="LH47" s="68">
        <f>IF(LE47&gt;0,(LE47-LH$10)/LH$10,0)</f>
        <v/>
      </c>
      <c r="LI47" s="68" t="n"/>
      <c r="LJ47" s="15">
        <f>IF(LE47&gt;0,(LE47-LE$10)/LE$10,0)</f>
        <v/>
      </c>
      <c r="LL47" s="250" t="n">
        <v>98.36</v>
      </c>
      <c r="LM47" s="68">
        <f>IF(LL47&gt;0,((LL47-LL46)/LL46),0)</f>
        <v/>
      </c>
      <c r="LN47" s="68">
        <f>IF(LL47&gt;0,LM47-$V47,0)</f>
        <v/>
      </c>
      <c r="LO47" s="68">
        <f>IF(LL47&gt;0,(LL47-LO$10)/LO$10,0)</f>
        <v/>
      </c>
      <c r="LP47" s="68" t="n"/>
      <c r="LQ47" s="15">
        <f>IF(LL47&gt;0,(LL47-LL$10)/LL$10,0)</f>
        <v/>
      </c>
      <c r="LS47" s="250" t="n">
        <v>11.05</v>
      </c>
      <c r="LT47" s="68">
        <f>IF(LS47&gt;0,((LS47-LS46)/LS46),0)</f>
        <v/>
      </c>
      <c r="LU47" s="68">
        <f>IF(LS47&gt;0,LT47-$V47,0)</f>
        <v/>
      </c>
      <c r="LV47" s="68" t="n"/>
      <c r="LW47" s="68" t="n"/>
      <c r="LX47" s="15">
        <f>IF(LS47&gt;0,(LS47-LS$10)/LS$10,0)</f>
        <v/>
      </c>
      <c r="LZ47" s="250" t="n">
        <v>12.84</v>
      </c>
      <c r="MA47" s="68">
        <f>IF(LZ47&gt;0,((LZ47-LZ46)/LZ46),0)</f>
        <v/>
      </c>
      <c r="MB47" s="68">
        <f>IF(LZ47&gt;0,MA47-$V47,0)</f>
        <v/>
      </c>
      <c r="MC47" s="68">
        <f>IF(LZ47&gt;0,(LZ47-MC$10)/MC$10,0)</f>
        <v/>
      </c>
      <c r="MD47" s="68" t="n"/>
      <c r="ME47" s="15">
        <f>IF(LZ47&gt;0,(LZ47-LZ$10)/LZ$10,0)</f>
        <v/>
      </c>
      <c r="MG47" s="250" t="n">
        <v>35.19</v>
      </c>
      <c r="MH47" s="68">
        <f>IF(MG47&gt;0,((MG47-MG46)/MG46),0)</f>
        <v/>
      </c>
      <c r="MI47" s="68">
        <f>IF(MG47&gt;0,MH47-$V47,0)</f>
        <v/>
      </c>
      <c r="MJ47" s="68">
        <f>IF(MG47&gt;0,(MG47-MJ$10)/MJ$10,0)</f>
        <v/>
      </c>
      <c r="MK47" s="68" t="n"/>
      <c r="ML47" s="15">
        <f>IF(MG47&gt;0,(MG47-MG$10)/MG$10,0)</f>
        <v/>
      </c>
      <c r="MN47" s="396" t="n">
        <v>106.64</v>
      </c>
      <c r="MO47" s="68">
        <f>IF(MN47&gt;0,((MN47-MN46)/MN46),0)</f>
        <v/>
      </c>
      <c r="MP47" s="68">
        <f>IF(MN47&gt;0,MO47-$V47,0)</f>
        <v/>
      </c>
      <c r="MQ47" s="68">
        <f>IF(MN47&gt;0,(MN47-MQ$10)/MQ$10,0)</f>
        <v/>
      </c>
      <c r="MR47" s="68" t="n"/>
      <c r="MS47" s="15">
        <f>IF(MN47&gt;0,(MN47-MN$10)/MN$10,0)</f>
        <v/>
      </c>
      <c r="MU47" s="250" t="n">
        <v>8.529999999999999</v>
      </c>
      <c r="MV47" s="68">
        <f>IF(MU47&gt;0,((MU47-MU46)/MU46),0)</f>
        <v/>
      </c>
      <c r="MW47" s="68">
        <f>IF(MU47&gt;0,MV47-$V47,0)</f>
        <v/>
      </c>
      <c r="MX47" s="68">
        <f>IF(MU47&gt;0,(MU47-MX$10)/MX$10,0)</f>
        <v/>
      </c>
      <c r="MY47" s="68" t="n"/>
      <c r="MZ47" s="15">
        <f>IF(MU47&gt;0,(MU47-MU$10)/MU$10,0)</f>
        <v/>
      </c>
      <c r="NB47" s="250" t="n">
        <v>201.61</v>
      </c>
      <c r="NC47" s="68">
        <f>IF(NB47&gt;0,((NB47-NB46)/NB46),0)</f>
        <v/>
      </c>
      <c r="ND47" s="68">
        <f>IF(NB47&gt;0,NC47-$V47,0)</f>
        <v/>
      </c>
      <c r="NE47" s="68">
        <f>IF(NB47&gt;0,(NB47-NE$10)/NE$10,0)</f>
        <v/>
      </c>
      <c r="NF47" s="68" t="n"/>
      <c r="NG47" s="15">
        <f>IF(NB47&gt;0,(NB47-NB$10)/NB$10,0)</f>
        <v/>
      </c>
      <c r="NI47" s="250" t="n">
        <v>5.22</v>
      </c>
      <c r="NJ47" s="68">
        <f>IF(NI47&gt;0,((NI47-NI46)/NI46),0)</f>
        <v/>
      </c>
      <c r="NK47" s="68">
        <f>IF(NI47&gt;0,NJ47-$V47,0)</f>
        <v/>
      </c>
      <c r="NL47" s="68">
        <f>IF(NI47&gt;0,(NI47-NL$10)/NL$10,0)</f>
        <v/>
      </c>
      <c r="NM47" s="68" t="n"/>
      <c r="NN47" s="15">
        <f>IF(NI47&gt;0,(NI47-NI$10)/NI$10,0)</f>
        <v/>
      </c>
      <c r="NP47" s="396" t="n">
        <v>335.24</v>
      </c>
      <c r="NQ47" s="68">
        <f>IF(NP47&gt;0,((NP47-NP46)/NP46),0)</f>
        <v/>
      </c>
      <c r="NR47" s="68">
        <f>IF(NP47&gt;0,NQ47-$V47,0)</f>
        <v/>
      </c>
      <c r="NS47" s="68">
        <f>IF(NP47&gt;0,(NP47-NS$10)/NS$10,0)</f>
        <v/>
      </c>
      <c r="NT47" s="68" t="n"/>
      <c r="NU47" s="15">
        <f>IF(NP47&gt;0,(NP47-NP$10)/NP$10,0)</f>
        <v/>
      </c>
      <c r="NW47" s="250" t="n">
        <v>172.73</v>
      </c>
      <c r="NX47" s="68">
        <f>IF(NW47&gt;0,((NW47-NW46)/NW46),0)</f>
        <v/>
      </c>
      <c r="NY47" s="68">
        <f>IF(NW47&gt;0,NX47-$V47,0)</f>
        <v/>
      </c>
      <c r="NZ47" s="68">
        <f>IF(NW47&gt;0,(NW47-NZ$10)/NZ$10,0)</f>
        <v/>
      </c>
      <c r="OA47" s="68" t="n"/>
      <c r="OB47" s="15">
        <f>IF(NW47&gt;0,(NW47-NW$10)/NW$10,0)</f>
        <v/>
      </c>
      <c r="OD47" s="250" t="n">
        <v>1.33</v>
      </c>
      <c r="OE47" s="68">
        <f>IF(OD47&gt;0,((OD47-OD46)/OD46),0)</f>
        <v/>
      </c>
      <c r="OF47" s="68">
        <f>IF(OD47&gt;0,OE47-$V47,0)</f>
        <v/>
      </c>
      <c r="OG47" s="68">
        <f>IF(OD47&gt;0,(OD47-OG$10)/OG$10,0)</f>
        <v/>
      </c>
      <c r="OH47" s="68" t="n"/>
      <c r="OI47" s="15">
        <f>IF(OD47&gt;0,(OD47-OD$10)/OD$10,0)</f>
        <v/>
      </c>
      <c r="OK47" s="250" t="n">
        <v>93.5</v>
      </c>
      <c r="OL47" s="68">
        <f>IF(OK47&gt;0,((OK47-OK46)/OK46),0)</f>
        <v/>
      </c>
      <c r="OM47" s="68">
        <f>IF(OK47&gt;0,OL47-$V47,0)</f>
        <v/>
      </c>
      <c r="ON47" s="68">
        <f>IF(OK47&gt;0,(OK47-ON$10)/ON$10,0)</f>
        <v/>
      </c>
      <c r="OO47" s="68" t="n"/>
      <c r="OP47" s="15">
        <f>IF(OK47&gt;0,(OK47-OK$10)/OK$10,0)</f>
        <v/>
      </c>
      <c r="OR47" s="250" t="n">
        <v>1.86</v>
      </c>
      <c r="OS47" s="68">
        <f>IF(OR47&gt;0,((OR47-OR46)/OR46),0)</f>
        <v/>
      </c>
      <c r="OT47" s="68">
        <f>IF(OR47&gt;0,OS47-$V47,0)</f>
        <v/>
      </c>
      <c r="OU47" s="68">
        <f>IF(OR47&gt;0,(OR47-OU$10)/OU$10,0)</f>
        <v/>
      </c>
      <c r="OV47" s="68" t="n"/>
      <c r="OW47" s="15">
        <f>IF(OR47&gt;0,(OR47-OR$10)/OR$10,0)</f>
        <v/>
      </c>
      <c r="OY47" s="250" t="n">
        <v>126.66</v>
      </c>
      <c r="OZ47" s="68">
        <f>IF(OY47&gt;0,((OY47-OY46)/OY46),0)</f>
        <v/>
      </c>
      <c r="PA47" s="68">
        <f>IF(OY47&gt;0,OZ47-$V47,0)</f>
        <v/>
      </c>
      <c r="PB47" s="68">
        <f>IF(OY47&gt;0,(OY47-PB$10)/PB$10,0)</f>
        <v/>
      </c>
      <c r="PC47" s="68" t="n"/>
      <c r="PD47" s="15">
        <f>IF(OY47&gt;0,(OY47-OY$10)/OY$10,0)</f>
        <v/>
      </c>
      <c r="PE47" s="18" t="n"/>
      <c r="PF47" s="250" t="n">
        <v>201.23</v>
      </c>
      <c r="PG47" s="68">
        <f>IF(PF47&gt;0,((PF47-PF46)/PF46),0)</f>
        <v/>
      </c>
      <c r="PH47" s="68">
        <f>IF(PF47&gt;0,PG47-$V47,0)</f>
        <v/>
      </c>
      <c r="PI47" s="68">
        <f>IF(PF47&gt;0,(PF47-PI$10)/PI$10,0)</f>
        <v/>
      </c>
      <c r="PJ47" s="68" t="n"/>
      <c r="PK47" s="15">
        <f>IF(PF47&gt;0,(PF47-PF$10)/PF$10,0)</f>
        <v/>
      </c>
      <c r="PM47" s="250" t="n"/>
      <c r="PN47" s="68">
        <f>IF(PM47&gt;0,((PM47-PM46)/PM46),0)</f>
        <v/>
      </c>
      <c r="PO47" s="68">
        <f>PN47-$V47</f>
        <v/>
      </c>
      <c r="PP47" s="68">
        <f>IF(PM47&gt;0,(PM47-PP$10)/PP$10,0)</f>
        <v/>
      </c>
      <c r="PQ47" s="68" t="n"/>
      <c r="PR47" s="15">
        <f>IF(PM47&gt;0,(PM47-PM$10)/PM$10,0)</f>
        <v/>
      </c>
      <c r="PT47" s="250" t="n">
        <v>4.44</v>
      </c>
      <c r="PU47" s="68">
        <f>IF(PT47&gt;0,((PT47-PT46)/PT46),0)</f>
        <v/>
      </c>
      <c r="PV47" s="68">
        <f>IF(PT47&gt;0,PU47-$V47,0)</f>
        <v/>
      </c>
      <c r="PW47" s="68">
        <f>IF(PT47&gt;0,(PT47-PW$10)/PW$10,0)</f>
        <v/>
      </c>
      <c r="PX47" s="68" t="n"/>
      <c r="PY47" s="15">
        <f>IF(PT47&gt;0,(PT47-PT$10)/PT$10,0)</f>
        <v/>
      </c>
      <c r="QA47" s="250" t="n">
        <v>207.95</v>
      </c>
      <c r="QB47" s="68">
        <f>IF(QA47&gt;0,((QA47-QA46)/QA46),0)</f>
        <v/>
      </c>
      <c r="QC47" s="68">
        <f>IF(QA47&gt;0,QB47-$V47,0)</f>
        <v/>
      </c>
      <c r="QD47" s="68">
        <f>IF(QA47&gt;0,(QA47-QD$10)/QD$10,0)</f>
        <v/>
      </c>
      <c r="QE47" s="68" t="n"/>
      <c r="QF47" s="15">
        <f>IF(QA47&gt;0,(QA47-QA$10)/QA$10,0)</f>
        <v/>
      </c>
      <c r="QH47" s="250" t="n">
        <v>1.35</v>
      </c>
      <c r="QI47" s="68">
        <f>IF(QH47&gt;0,((QH47-QH46)/QH46),0)</f>
        <v/>
      </c>
      <c r="QJ47" s="68">
        <f>IF(QH47&gt;0,QI47-$V47,0)</f>
        <v/>
      </c>
      <c r="QK47" s="68">
        <f>IF(QH47&gt;0,(QH47-QK$10)/QK$10,0)</f>
        <v/>
      </c>
      <c r="QL47" s="68" t="n"/>
      <c r="QM47" s="15">
        <f>IF(QH47&gt;0,(QH47-QH$10)/QH$10,0)</f>
        <v/>
      </c>
      <c r="QO47" s="250" t="n">
        <v>11.05</v>
      </c>
      <c r="QP47" s="68">
        <f>IF(QO47&gt;0,((QO47-QO46)/QO46),0)</f>
        <v/>
      </c>
      <c r="QQ47" s="68">
        <f>IF(QO47&gt;0,QP47-$V47,0)</f>
        <v/>
      </c>
      <c r="QR47" s="68">
        <f>IF(QO47&gt;0,(QO47-QR$10)/QR$10,0)</f>
        <v/>
      </c>
      <c r="QS47" s="68" t="n"/>
      <c r="QT47" s="15">
        <f>IF(QO47&gt;0,(QO47-QO$10)/QO$10,0)</f>
        <v/>
      </c>
      <c r="QV47" s="250" t="n">
        <v>1.79</v>
      </c>
      <c r="QW47" s="68">
        <f>IF(QV47&gt;0,((QV47-QV46)/QV46),0)</f>
        <v/>
      </c>
      <c r="QX47" s="68">
        <f>IF(QV47&gt;0,QW47-$V47,0)</f>
        <v/>
      </c>
      <c r="QY47" s="68">
        <f>IF(QV47&gt;0,(QV47-QY$10)/QY$10,0)</f>
        <v/>
      </c>
      <c r="QZ47" s="68" t="n"/>
      <c r="RA47" s="15">
        <f>IF(QV47&gt;0,(QV47-QV$10)/QV$10,0)</f>
        <v/>
      </c>
      <c r="RC47" s="250" t="n">
        <v>24.83</v>
      </c>
      <c r="RD47" s="68">
        <f>IF(RC47&gt;0,((RC47-RC46)/RC46),0)</f>
        <v/>
      </c>
      <c r="RE47" s="68">
        <f>IF(RC47&gt;0,RD47-$V47,0)</f>
        <v/>
      </c>
      <c r="RF47" s="68">
        <f>IF(RC47&gt;0,(RC47-RF$10)/RF$10,0)</f>
        <v/>
      </c>
      <c r="RG47" s="68" t="n"/>
      <c r="RH47" s="15">
        <f>IF(RC47&gt;0,(RC47-RC$10)/RC$10,0)</f>
        <v/>
      </c>
      <c r="RJ47" s="250" t="n">
        <v>193.86</v>
      </c>
      <c r="RK47" s="68">
        <f>IF(RJ47&gt;0,((RJ47-RJ46)/RJ46),0)</f>
        <v/>
      </c>
      <c r="RL47" s="68">
        <f>RK47-$V47</f>
        <v/>
      </c>
      <c r="RM47" s="68">
        <f>IF(RJ47&gt;0,(RJ47-RM$10)/RM$10,0)</f>
        <v/>
      </c>
      <c r="RN47" s="68" t="n"/>
      <c r="RO47" s="15">
        <f>IF(RJ47&gt;0,(RJ47-RJ$10)/RJ$10,0)</f>
        <v/>
      </c>
      <c r="RQ47" s="250" t="n">
        <v>14.16</v>
      </c>
      <c r="RR47" s="68">
        <f>IF(RQ47&gt;0,((RQ47-RQ46)/RQ46),0)</f>
        <v/>
      </c>
      <c r="RS47" s="68">
        <f>RR47-$V47</f>
        <v/>
      </c>
      <c r="RT47" s="68">
        <f>IF(RQ47&gt;0,(RQ47-RT$10)/RT$10,0)</f>
        <v/>
      </c>
      <c r="RU47" s="68" t="n"/>
      <c r="RV47" s="15">
        <f>IF(RQ47&gt;0,(RQ47-RQ$10)/RQ$10,0)</f>
        <v/>
      </c>
      <c r="RX47" s="250" t="n">
        <v>89.31</v>
      </c>
      <c r="RY47" s="68">
        <f>IF(RX47&gt;0,((RX47-RX46)/RX46),0)</f>
        <v/>
      </c>
      <c r="RZ47" s="68">
        <f>RY47-$V47</f>
        <v/>
      </c>
      <c r="SA47" s="68">
        <f>IF(RX47&gt;0,(RX47-SA$10)/SA$10,0)</f>
        <v/>
      </c>
      <c r="SB47" s="68" t="n"/>
      <c r="SC47" s="15">
        <f>IF(RX47&gt;0,(RX47-RX$10)/RX$10,0)</f>
        <v/>
      </c>
      <c r="SE47" s="250" t="n">
        <v>9.279999999999999</v>
      </c>
      <c r="SF47" s="68">
        <f>IF(SE47&gt;0,((SE47-SE46)/SE46),0)</f>
        <v/>
      </c>
      <c r="SG47" s="68">
        <f>SF47-$V47</f>
        <v/>
      </c>
      <c r="SH47" s="68">
        <f>IF(SE47&gt;0,(SE47-SH$10)/SH$10,0)</f>
        <v/>
      </c>
      <c r="SI47" s="68" t="n"/>
      <c r="SJ47" s="15">
        <f>IF(SE47&gt;0,(SE47-SE$10)/SE$10,0)</f>
        <v/>
      </c>
      <c r="SL47" s="250" t="n">
        <v>0.53</v>
      </c>
      <c r="SM47" s="68">
        <f>IF(SL47&gt;0,((SL47-SL46)/SL46),0)</f>
        <v/>
      </c>
      <c r="SN47" s="68">
        <f>SM47-$V47</f>
        <v/>
      </c>
      <c r="SO47" s="68">
        <f>IF(SL47&gt;0,(SL47-SO$10)/SO$10,0)</f>
        <v/>
      </c>
      <c r="SP47" s="68" t="n"/>
      <c r="SQ47" s="15">
        <f>IF(SL47&gt;0,(SL47-SL$10)/SL$10,0)</f>
        <v/>
      </c>
      <c r="SS47" s="250" t="n">
        <v>6.14</v>
      </c>
      <c r="ST47" s="68">
        <f>IF(SS47&gt;0,((SS47-SS46)/SS46),0)</f>
        <v/>
      </c>
      <c r="SU47" s="68">
        <f>ST47-$V47</f>
        <v/>
      </c>
      <c r="SV47" s="68">
        <f>IF(SS47&gt;0,(SS47-SV$10)/SV$10,0)</f>
        <v/>
      </c>
      <c r="SW47" s="68" t="n"/>
      <c r="SX47" s="15">
        <f>IF(SS47&gt;0,(SS47-SS$10)/SS$10,0)</f>
        <v/>
      </c>
      <c r="SZ47" s="250" t="n">
        <v>23.77</v>
      </c>
      <c r="TA47" s="68">
        <f>IF(SZ47&gt;0,((SZ47-SZ46)/SZ46),0)</f>
        <v/>
      </c>
      <c r="TB47" s="68">
        <f>TA47-$V47</f>
        <v/>
      </c>
      <c r="TC47" s="68">
        <f>IF(SZ47&gt;0,(SZ47-TC$10)/TC$10,0)</f>
        <v/>
      </c>
      <c r="TD47" s="68" t="n"/>
      <c r="TE47" s="15">
        <f>IF(SZ47&gt;0,(SZ47-SZ$10)/SZ$10,0)</f>
        <v/>
      </c>
      <c r="TG47" s="250" t="n">
        <v>0.1895</v>
      </c>
      <c r="TH47" s="68">
        <f>IF(TG47&gt;0,((TG47-TG46)/TG46),0)</f>
        <v/>
      </c>
      <c r="TI47" s="68">
        <f>TH47-$V47</f>
        <v/>
      </c>
      <c r="TJ47" s="68">
        <f>IF(TG47&gt;0,(TG47-TJ$10)/TJ$10,0)</f>
        <v/>
      </c>
      <c r="TK47" s="68" t="n"/>
      <c r="TL47" s="15">
        <f>IF(TG47&gt;0,(TG47-TG$10)/TG$10,0)</f>
        <v/>
      </c>
      <c r="TN47" s="250" t="n">
        <v>34.21</v>
      </c>
      <c r="TO47" s="68">
        <f>IF(TN47&gt;0,((TN47-TN46)/TN46),0)</f>
        <v/>
      </c>
      <c r="TP47" s="68">
        <f>TO47-$V47</f>
        <v/>
      </c>
      <c r="TQ47" s="68">
        <f>IF(TN47&gt;0,(TN47-TQ$10)/TQ$10,0)</f>
        <v/>
      </c>
      <c r="TR47" s="68" t="n"/>
      <c r="TS47" s="15">
        <f>IF(TN47&gt;0,(TN47-TN$10)/TN$10,0)</f>
        <v/>
      </c>
      <c r="TU47" s="250" t="n">
        <v>1.97</v>
      </c>
      <c r="TV47" s="68">
        <f>IF(TU47&gt;0,((TU47-TU46)/TU46),0)</f>
        <v/>
      </c>
      <c r="TW47" s="68">
        <f>TV47-$V47</f>
        <v/>
      </c>
      <c r="TX47" s="68">
        <f>IF(TU47&gt;0,(TU47-TX$10)/TX$10,0)</f>
        <v/>
      </c>
      <c r="TY47" s="68" t="n"/>
      <c r="TZ47" s="15">
        <f>IF(TU47&gt;0,(TU47-TU$10)/TU$10,0)</f>
        <v/>
      </c>
      <c r="UB47" s="250" t="n"/>
      <c r="UC47" s="68">
        <f>IF(UB47&gt;0,((UB47-UB46)/UB46),0)</f>
        <v/>
      </c>
      <c r="UD47" s="68">
        <f>UC47-$V47</f>
        <v/>
      </c>
      <c r="UE47" s="68">
        <f>IF(UB47&gt;0,(UB47-UE$10)/UE$10,0)</f>
        <v/>
      </c>
      <c r="UF47" s="68" t="n"/>
      <c r="UG47" s="15">
        <f>IF(UB47&gt;0,(UB47-UB$10)/UB$10,0)</f>
        <v/>
      </c>
      <c r="UI47" s="250" t="n"/>
      <c r="UJ47" s="68">
        <f>IF(UI47&gt;0,((UI47-UI46)/UI46),0)</f>
        <v/>
      </c>
      <c r="UK47" s="68">
        <f>UJ47-$V47</f>
        <v/>
      </c>
      <c r="UL47" s="68">
        <f>IF(UI47&gt;0,(UI47-UL$10)/UL$10,0)</f>
        <v/>
      </c>
      <c r="UM47" s="68" t="n"/>
      <c r="UN47" s="15">
        <f>IF(UI47&gt;0,(UI47-UI$10)/UI$10,0)</f>
        <v/>
      </c>
      <c r="UP47" s="250" t="n"/>
      <c r="UQ47" s="68">
        <f>IF(UP47&gt;0,((UP47-UP46)/UP46),0)</f>
        <v/>
      </c>
      <c r="UR47" s="68">
        <f>UQ47-$V47</f>
        <v/>
      </c>
      <c r="US47" s="68">
        <f>IF(UP47&gt;0,(UP47-US$10)/US$10,0)</f>
        <v/>
      </c>
      <c r="UT47" s="68" t="n"/>
      <c r="UU47" s="15">
        <f>IF(UP47&gt;0,(UP47-UP$10)/UP$10,0)</f>
        <v/>
      </c>
      <c r="UW47" s="250" t="n"/>
      <c r="UX47" s="68">
        <f>IF(UW47&gt;0,((UW47-UW46)/UW46),0)</f>
        <v/>
      </c>
      <c r="UY47" s="68">
        <f>UX47-$V47</f>
        <v/>
      </c>
      <c r="UZ47" s="68">
        <f>IF(UW47&gt;0,(UW47-UZ$10)/UZ$10,0)</f>
        <v/>
      </c>
      <c r="VA47" s="68" t="n"/>
      <c r="VB47" s="15">
        <f>IF(UW47&gt;0,(UW47-UW$10)/UW$10,0)</f>
        <v/>
      </c>
      <c r="VD47" s="250" t="n"/>
      <c r="VE47" s="68">
        <f>IF(VD47&gt;0,((VD47-VD46)/VD46),0)</f>
        <v/>
      </c>
      <c r="VF47" s="68">
        <f>VE47-$V47</f>
        <v/>
      </c>
      <c r="VG47" s="68">
        <f>IF(VD47&gt;0,(VD47-VG$10)/VG$10,0)</f>
        <v/>
      </c>
      <c r="VH47" s="68" t="n"/>
      <c r="VI47" s="15">
        <f>IF(VD47&gt;0,(VD47-VD$10)/VD$10,0)</f>
        <v/>
      </c>
      <c r="VM47" s="21">
        <f>IF($C47&gt;0,(($IK$5*IG47)+($GT$5*GP47)+($JM$5*JI47)+($JF$5*JB47)+($IY$5*IU47)+($IR$5*IN47)+($ID$5*HZ47)+($HW$5*HS47)+($HP$5*HL47)+($HI$5*HE47)+($GF$5*GB47)+($FY$5*FU47)+($FR$5*FN47)+($FK$5*FG47)+($FD$5*EZ47)+($EW$5*ES47)+($EP$5*EL47)+($EI$5*EE47)+($EB$5*DX47)+($DU$5*DQ47)+($DN$5*DJ47)+($DG$5*DC47)+($CZ$5*CV47)+($CS$5*CO47)+($CL$5*CH47)+($CE$5*CA47)+($BX$5*BT47)+($BQ$5*BM47)+($BJ$5*BF47)+($BC$5*AY47)+($AV$5*AR47)+($AO$5*AK47)+($AH$5*AD47)+($JT$5*JP47)+($KA$5*JW47)+($KO$5*KK47)+($PR$5*PN47)+($GM$5*GI47)+($HA$5*GW47)+($KV$5*KR47)+($KH$5*KD47)+($LC$5*KY47)+($MS$5*MO47)+($ML$5*MH47)+($ME$5*MA47)+($LX$5*LT47)+($LQ$5*LM47)+($LJ$5*LF47)+(MV47*$MZ$5)+(NC47*$NG$5)+(NJ47*$NN$5)+($OI$5*OE47)+($NU$5*NQ47)+($OB$5*NX47)+($PK$5*PG47)+($OP$5*OL47)+($OW$5*OS47)+($PD$5*OZ47)+(PU47*$PY$5)+(QB47*$QF$5)+(QI47*$QM$5)+(QP47*$QT$5)+(QW47*$RA$5)+(RD47*$RH$5)+(RK47*$RO$5)+(RR47*$RV$5)+(RY47*$SC$5)+(SF47*$SJ$5)+(SM47*$SQ$5)+(ST47*$SX$5)+(TA47*$TE$5))+(TH47*$TL$5)+(TO47*$TS$5))/$VM$5</f>
        <v/>
      </c>
      <c r="VN47" s="538" t="n"/>
      <c r="VO47" s="21">
        <f>IF($C47&gt;0,(($IK$5*II47)+($GT$5*GR47)+($JM$5*JK47)+($JF$5*JD47)+($IY$5*IW47)+($IR$5*IP47)+($ID$5*IB47)+($HW$5*HU47)+($HP$5*HN47)+($HI$5*HG47)+($GF$5*GD47)+($FY$5*FW47)+($FR$5*FP47)+($FK$5*FI47)+($FD$5*FB47)+($EW$5*EU47)+($EP$5*EN47)+($EI$5*EG47)+($EB$5*DZ47)+($DU$5*DS47)+($DN$5*DL47)+($DG$5*DE47)+($CZ$5*CX47)+($CS$5*CQ47)+($CL$5*CJ47)+($CE$5*CC47)+($BX$5*BV47)+($BQ$5*BO47)+($BJ$5*BH47)+($BC$5*BA47)+($AV$5*AT47)+($AO$5*AM47)+($AH$5*AF47)+($KO$5*KM47)+($KH$5*KF47)+($KA$5*JY47)+($JT$5*JR47)+($PR$5*PP47)+($GM$5*GK47)+($HA$5*GY47)+($KV$5*KT47)+($LC$5*LA47)+($MS$5*MQ47)+($ML$5*MJ47)+($ME$5*MC47)+($LX$5*LV47)+($LQ$5*LO47)+($LJ$5*LH47)+(MX47*$MZ$5)+(NE47*$NG$5)+(NL47*$NN$5)+($OI$5*OG47)+($NU$5*NS47)+($OB$5*NZ47)+($PD$5*PB47)+($OW$5*OU47)+($OP$5*ON47)+($PK$5*PI47)+($PY$5*PW47)+($QF$5*QD47)+($QM$5*QK47)+($QT$5*QR47)+($RA$5*QY47)+($RH$5*RF47)+($RO$5*RM47)+(RT47*$RV$5)+(SA47*$SC$5)+(SH47*$SJ$5)+(SO47*$SQ$5)+(SV47*$SX$5)+(TC47*$TE$5)+(TJ47*$TL$5)+(TQ47*$TS$5))/$VM$5,0)</f>
        <v/>
      </c>
      <c r="VP47" s="14" t="n"/>
      <c r="VQ47" s="21">
        <f>IF($C47&gt;0,(($IK$5*IK47)+($GT$5*GT47)+($JM$5*JM47)+($JF$5*JF47)+($IY$5*IY47)+($IR$5*IR47)+($ID$5*ID47)+($HW$5*HW47)+($HP$5*HP47)+($HI$5*HI47)+($GF$5*GF47)+($FY$5*FY47)+($FR$5*FR47)+($FK$5*FK47)+($FD$5*FD47)+($EW$5*EW47)+($EP$5*EP47)+($EI$5*EI47)+($EB$5*EB47)+($DU$5*DU47)+($DN$5*DN47)+($DG$5*DG47)+($CZ$5*CZ47)+($CS$5*CS47)+($CL$5*CL47)+($CE$5*CE47)+($BX$5*BX47)+($BQ$5*BQ47)+($BJ$5*BJ47)+($BC$5*BC47)+($AV$5*AV47)+($AO$5*AO47)+($AH$5*AH47)+($KO$5*KO47)+($PR$5*PR47)+($GM$5*GM47)+($HA$5*HA47)+($KH$5*KH47)+($KA$5*KA47)+($JT$5*JT47)+($KV$5*KV47)+($LC$5*LC47)+($MS$5*MS47)+($ML$5*ML47)+($ME$5*ME47)+($LX$5*LX47)+($LQ$5*LQ47)+($LJ$5*LJ47)+($OI$5*OI47)+($NU$5*NU47)+($NN$5*NN47)+($NG$5*NG47)+($MZ$5*MZ47)+(OB47*$OB$5)+($PD$5*PD47)+($OW$5*OW47)+($OP$5*OP47)+($PK$5*PK47)+(PY47*$PY$5)+(QF47*$QF$5)+(QM47*$QM$5)+(QT47*$QT$5)+(RA47*$RA$5)+(RH47*$RH$5)+(RO47*$RO$5)+(RV47*$RV$5)+(SC47*$SC$5)+(SJ47*$SJ$5)+(SQ47*$SQ$5)+(SX47*$SX$5)+(TE47*$TE$5)+(TL47*$TL$5)+(TS47*$TS$5))/$VM$5,0)</f>
        <v/>
      </c>
    </row>
    <row r="48" ht="16" customHeight="1" s="545">
      <c r="A48" s="127" t="n">
        <v>45715</v>
      </c>
      <c r="B48" s="4">
        <f>A48</f>
        <v/>
      </c>
      <c r="C48" s="13" t="n">
        <v>43239.5</v>
      </c>
      <c r="D48" s="138">
        <f>IF(C48&gt;0,C48-C47,0)</f>
        <v/>
      </c>
      <c r="E48" s="68">
        <f>IF(C48&gt;0,D48/C47,0)</f>
        <v/>
      </c>
      <c r="F48" s="15">
        <f>IF(C48&gt;0,(C48-C$10)/C$10,0)</f>
        <v/>
      </c>
      <c r="G48" s="13" t="n">
        <v>5861.57</v>
      </c>
      <c r="H48" s="138">
        <f>IF(G48&gt;0,G48-G47,0)</f>
        <v/>
      </c>
      <c r="I48" s="68">
        <f>IF(G48&gt;0,H48/G47,0)</f>
        <v/>
      </c>
      <c r="J48" s="15">
        <f>IF(G48&gt;0,(G48-G$10)/G$10,0)</f>
        <v/>
      </c>
      <c r="K48" s="13" t="n">
        <v>18544.42</v>
      </c>
      <c r="L48" s="138">
        <f>IF(K48&gt;0,K48-K47,0)</f>
        <v/>
      </c>
      <c r="M48" s="68">
        <f>IF(K48&gt;0,L48/K47,0)</f>
        <v/>
      </c>
      <c r="N48" s="15">
        <f>IF(K48&gt;0,(K48-K$10)/K$10,0)</f>
        <v/>
      </c>
      <c r="O48" s="13" t="n">
        <v>2139.66</v>
      </c>
      <c r="P48" s="138">
        <f>IF(O48&gt;0,O48-O47,0)</f>
        <v/>
      </c>
      <c r="Q48" s="68">
        <f>IF(O48&gt;0,P48/O47,0)</f>
        <v/>
      </c>
      <c r="R48" s="15">
        <f>IF(O48&gt;0,(O48-O$10)/O$10,0)</f>
        <v/>
      </c>
      <c r="S48" s="18">
        <f>IF(O48&gt;0,(((O48*0.7)*Q48)+((K48*0.9)*M48)+((G48*0.65)*I48)+((C48*0.6)*E48))/(O48+K48+G48+C48),0)</f>
        <v/>
      </c>
      <c r="T48" s="121">
        <f>IF(O48&gt;0,(S48*200)+T47,0)</f>
        <v/>
      </c>
      <c r="U48" s="121">
        <f>T48</f>
        <v/>
      </c>
      <c r="V48" s="134">
        <f>IF(T48&gt;0,(T48-T47)/T47,0)</f>
        <v/>
      </c>
      <c r="W48" s="21">
        <f>IF(T48&gt;0,(T48-T$11)/T$11,0)</f>
        <v/>
      </c>
      <c r="X48" s="18">
        <f>IF(T48&gt;0,((Q48+M48+I48+E48)/4),0)</f>
        <v/>
      </c>
      <c r="Y48" s="352" t="n">
        <v>233431.89</v>
      </c>
      <c r="Z48" s="15" t="n">
        <v>2e-06</v>
      </c>
      <c r="AA48" s="21">
        <f>Z48-$V48</f>
        <v/>
      </c>
      <c r="AC48" s="250" t="n">
        <v>216.74</v>
      </c>
      <c r="AD48" s="68">
        <f>IF(AC48&gt;0,((AC48-AC47)/AC47),0)</f>
        <v/>
      </c>
      <c r="AE48" s="68">
        <f>IF(AC48&gt;0,AD48-$V48,0)</f>
        <v/>
      </c>
      <c r="AF48" s="68">
        <f>IF(AC48&gt;0,(AC48-AF$10)/AF$10,0)</f>
        <v/>
      </c>
      <c r="AG48" s="68" t="n"/>
      <c r="AH48" s="15">
        <f>IF(AC48&gt;0,(AC48-AC$10)/AC$10,0)</f>
        <v/>
      </c>
      <c r="AJ48" s="250" t="n">
        <v>21.23</v>
      </c>
      <c r="AK48" s="68">
        <f>IF(AJ48&gt;0,((AJ48-AJ47)/AJ47),0)</f>
        <v/>
      </c>
      <c r="AL48" s="68">
        <f>IF(AJ48&gt;0,AK48-$V48,0)</f>
        <v/>
      </c>
      <c r="AM48" s="68">
        <f>IF(AJ48&gt;0,(AJ48-AM$10)/AM$10,0)</f>
        <v/>
      </c>
      <c r="AN48" s="68" t="n"/>
      <c r="AO48" s="15">
        <f>IF(AJ48&gt;0,(AJ48-AJ$10)/AJ$10,0)</f>
        <v/>
      </c>
      <c r="AQ48" s="250" t="n">
        <v>20.57</v>
      </c>
      <c r="AR48" s="68">
        <f>IF(AQ48&gt;0,((AQ48-AQ47)/AQ47),0)</f>
        <v/>
      </c>
      <c r="AS48" s="68">
        <f>IF(AQ48&gt;0,AR48-$V48,0)</f>
        <v/>
      </c>
      <c r="AT48" s="68">
        <f>IF(AQ48&gt;0,(AQ48-AT$10)/AT$10,0)</f>
        <v/>
      </c>
      <c r="AU48" s="68" t="n"/>
      <c r="AV48" s="15">
        <f>IF(AQ48&gt;0,(AQ48-AQ$10)/AQ$10,0)</f>
        <v/>
      </c>
      <c r="AX48" s="250" t="n">
        <v>203.87</v>
      </c>
      <c r="AY48" s="68">
        <f>IF(AX48&gt;0,((AX48-AX47)/AX47),0)</f>
        <v/>
      </c>
      <c r="AZ48" s="68">
        <f>IF(AX48&gt;0,AY48-$V48,0)</f>
        <v/>
      </c>
      <c r="BA48" s="68">
        <f>IF(AX48&gt;0,(AX48-BA$10)/BA$10,0)</f>
        <v/>
      </c>
      <c r="BB48" s="68" t="n"/>
      <c r="BC48" s="15">
        <f>IF(AX48&gt;0,(AX48-AX$10)/AX$10,0)</f>
        <v/>
      </c>
      <c r="BE48" s="250" t="n">
        <v>76.59999999999999</v>
      </c>
      <c r="BF48" s="68">
        <f>IF(BE48&gt;0,((BE48-BE47)/BE47),0)</f>
        <v/>
      </c>
      <c r="BG48" s="68">
        <f>IF(BE48&gt;0,BF48-$V48,0)</f>
        <v/>
      </c>
      <c r="BH48" s="68" t="n"/>
      <c r="BI48" s="68" t="n"/>
      <c r="BJ48" s="15">
        <f>IF(BE48&gt;0,(BE48-BE$10)/BE$10,0)</f>
        <v/>
      </c>
      <c r="BL48" s="250" t="n">
        <v>65.11</v>
      </c>
      <c r="BM48" s="68">
        <f>IF(BL48&gt;0,((BL48-BL47)/BL47),0)</f>
        <v/>
      </c>
      <c r="BN48" s="68">
        <f>IF(BL48&gt;0,BM48-$V48,0)</f>
        <v/>
      </c>
      <c r="BO48" s="68">
        <f>IF(BL48&gt;0,(BL48-BO$10)/BO$10,0)</f>
        <v/>
      </c>
      <c r="BP48" s="68" t="n"/>
      <c r="BQ48" s="15">
        <f>IF(BL48&gt;0,(BL48-BL$10)/BL$10,0)</f>
        <v/>
      </c>
      <c r="BS48" s="250" t="n">
        <v>37.09</v>
      </c>
      <c r="BT48" s="68">
        <f>IF(BS48&gt;0,((BS48-BS47)/BS47),0)</f>
        <v/>
      </c>
      <c r="BU48" s="68">
        <f>IF(BS48&gt;0,BT48-$V48,0)</f>
        <v/>
      </c>
      <c r="BV48" s="68">
        <f>IF(BS48&gt;0,(BS48-BV$10)/BV$10,0)</f>
        <v/>
      </c>
      <c r="BW48" s="68" t="n"/>
      <c r="BX48" s="15">
        <f>IF(BS48&gt;0,(BS48-BS$10)/BS$10,0)</f>
        <v/>
      </c>
      <c r="BZ48" s="250" t="n"/>
      <c r="CA48" s="68">
        <f>IF(BZ48&gt;0,((BZ48-BZ47)/BZ47),0)</f>
        <v/>
      </c>
      <c r="CB48" s="68">
        <f>IF(BZ48&gt;0,CA48-$V48,0)</f>
        <v/>
      </c>
      <c r="CC48" s="68">
        <f>IF(BZ48&gt;0,(BZ48-CC$10)/CC$10,0)</f>
        <v/>
      </c>
      <c r="CD48" s="68" t="n"/>
      <c r="CE48" s="15">
        <f>IF(BZ48&gt;0,(BZ48-BZ$10)/BZ$10,0)</f>
        <v/>
      </c>
      <c r="CG48" s="250" t="n">
        <v>33.04</v>
      </c>
      <c r="CH48" s="68">
        <f>IF(CG48&gt;0,((CG48-CG47)/CG47),0)</f>
        <v/>
      </c>
      <c r="CI48" s="68">
        <f>IF(CG48&gt;0,CH48-$V48,0)</f>
        <v/>
      </c>
      <c r="CJ48" s="68">
        <f>IF(CG48&gt;0,(CG48-CJ$10)/CJ$10,0)</f>
        <v/>
      </c>
      <c r="CK48" s="68" t="n"/>
      <c r="CL48" s="15">
        <f>IF(CG48&gt;0,(CG48-CG$10)/CG$10,0)</f>
        <v/>
      </c>
      <c r="CN48" s="250" t="n">
        <v>32.05</v>
      </c>
      <c r="CO48" s="68">
        <f>IF(CN48&gt;0,((CN48-CN47)/CN47),0)</f>
        <v/>
      </c>
      <c r="CP48" s="68">
        <f>IF(CN48&gt;0,CO48-$V48,0)</f>
        <v/>
      </c>
      <c r="CQ48" s="68">
        <f>IF(CN48&gt;0,(CN48-CQ$10)/CQ$10,0)</f>
        <v/>
      </c>
      <c r="CR48" s="68" t="n"/>
      <c r="CS48" s="15">
        <f>IF(CN48&gt;0,(CN48-CN$10)/CN$10,0)</f>
        <v/>
      </c>
      <c r="CU48" s="250" t="n">
        <v>35.84</v>
      </c>
      <c r="CV48" s="68">
        <f>IF(CU48&gt;0,((CU48-CU47)/CU47),0)</f>
        <v/>
      </c>
      <c r="CW48" s="68">
        <f>IF(CU48&gt;0,CV48-$V48,0)</f>
        <v/>
      </c>
      <c r="CX48" s="68">
        <f>IF(CU48&gt;0,(CU48-CX$10)/CX$10,0)</f>
        <v/>
      </c>
      <c r="CY48" s="68" t="n"/>
      <c r="CZ48" s="15">
        <f>IF(CU48&gt;0,(CU48-CU$10)/CU$10,0)</f>
        <v/>
      </c>
      <c r="DB48" s="250" t="n">
        <v>20</v>
      </c>
      <c r="DC48" s="68">
        <f>IF(DB48&gt;0,((DB48-DB47)/DB47),0)</f>
        <v/>
      </c>
      <c r="DD48" s="68">
        <f>IF(DB48&gt;0,DC48-$V48,0)</f>
        <v/>
      </c>
      <c r="DE48" s="68">
        <f>IF(DB48&gt;0,(DB48-DE$10)/DE$10,0)</f>
        <v/>
      </c>
      <c r="DF48" s="68" t="n"/>
      <c r="DG48" s="15">
        <f>IF(DB48&gt;0,(DB48-DB$10)/DB$10,0)</f>
        <v/>
      </c>
      <c r="DI48" s="250" t="n">
        <v>44.59</v>
      </c>
      <c r="DJ48" s="68">
        <f>IF(DI48&gt;0,((DI48-DI47)/DI47),0)</f>
        <v/>
      </c>
      <c r="DK48" s="68">
        <f>IF(DI48&gt;0,DJ48-$V48,0)</f>
        <v/>
      </c>
      <c r="DL48" s="68">
        <f>IF(DI48&gt;0,(DI48-DL$10)/DL$10,0)</f>
        <v/>
      </c>
      <c r="DM48" s="68" t="n"/>
      <c r="DN48" s="15">
        <f>IF(DI48&gt;0,(DI48-DI$10)/DI$10,0)</f>
        <v/>
      </c>
      <c r="DP48" s="250" t="n">
        <v>38.2</v>
      </c>
      <c r="DQ48" s="68">
        <f>IF(DP48&gt;0,((DP48-DP47)/DP47),0)</f>
        <v/>
      </c>
      <c r="DR48" s="68">
        <f>IF(DP48&gt;0,DQ48-$V48,0)</f>
        <v/>
      </c>
      <c r="DS48" s="68" t="n"/>
      <c r="DT48" s="68" t="n"/>
      <c r="DU48" s="15">
        <f>IF(DP48&gt;0,(DP48-DP$10)/DP$10,0)</f>
        <v/>
      </c>
      <c r="DV48" s="18" t="n"/>
      <c r="DW48" s="250" t="n">
        <v>30.81</v>
      </c>
      <c r="DX48" s="68">
        <f>IF(DW48&gt;0,((DW48-DW47)/DW47),0)</f>
        <v/>
      </c>
      <c r="DY48" s="68">
        <f>IF(DW48&gt;0,DX48-$V48,0)</f>
        <v/>
      </c>
      <c r="DZ48" s="68">
        <f>IF(DW48&gt;0,(DW48-DZ$10)/DZ$10,0)</f>
        <v/>
      </c>
      <c r="EA48" s="68" t="n"/>
      <c r="EB48" s="15">
        <f>IF(DW48&gt;0,(DW48-DW$10)/DW$10,0)</f>
        <v/>
      </c>
      <c r="ED48" s="250" t="n">
        <v>34.52</v>
      </c>
      <c r="EE48" s="68">
        <f>IF(ED48&gt;0,((ED48-ED47)/ED47),0)</f>
        <v/>
      </c>
      <c r="EF48" s="68">
        <f>IF(ED48&gt;0,EE48-$V48,0)</f>
        <v/>
      </c>
      <c r="EG48" s="68">
        <f>IF(ED48&gt;0,(ED48-EG$10)/EG$10,0)</f>
        <v/>
      </c>
      <c r="EH48" s="68" t="n"/>
      <c r="EI48" s="15">
        <f>IF(ED48&gt;0,(ED48-ED$10)/ED$10,0)</f>
        <v/>
      </c>
      <c r="EK48" s="250" t="n">
        <v>114.23</v>
      </c>
      <c r="EL48" s="68">
        <f>IF(EK48&gt;0,((EK48-EK47)/EK47),0)</f>
        <v/>
      </c>
      <c r="EM48" s="68">
        <f>IF(EK48&gt;0,EL48-$V48,0)</f>
        <v/>
      </c>
      <c r="EN48" s="68">
        <f>IF(EK48&gt;0,(EK48-EN$10)/EN$10,0)</f>
        <v/>
      </c>
      <c r="EO48" s="68" t="n"/>
      <c r="EP48" s="15">
        <f>IF(EK48&gt;0,(EK48-EK$10)/EK$10,0)</f>
        <v/>
      </c>
      <c r="ER48" s="250" t="n">
        <v>38.92</v>
      </c>
      <c r="ES48" s="68">
        <f>IF(ER48&gt;0,((ER48-ER47)/ER47),0)</f>
        <v/>
      </c>
      <c r="ET48" s="68">
        <f>IF(ER48&gt;0,ES48-$V48,0)</f>
        <v/>
      </c>
      <c r="EU48" s="68">
        <f>IF(ER48&gt;0,(ER48-EU$10)/EU$10,0)</f>
        <v/>
      </c>
      <c r="EV48" s="68" t="n"/>
      <c r="EW48" s="15">
        <f>IF(ER48&gt;0,(ER48-ER$10)/ER$10,0)</f>
        <v/>
      </c>
      <c r="EY48" s="250" t="n">
        <v>28.73</v>
      </c>
      <c r="EZ48" s="68">
        <f>IF(EY48&gt;0,((EY48-EY47)/EY47),0)</f>
        <v/>
      </c>
      <c r="FA48" s="68">
        <f>IF(EY48&gt;0,EZ48-$V48,0)</f>
        <v/>
      </c>
      <c r="FB48" s="68" t="n"/>
      <c r="FC48" s="68" t="n"/>
      <c r="FD48" s="15">
        <f>IF(EY48&gt;0,(EY48-EY$10)/EY$10,0)</f>
        <v/>
      </c>
      <c r="FF48" s="250" t="n">
        <v>57.57</v>
      </c>
      <c r="FG48" s="68">
        <f>IF(FF48&gt;0,((FF48-FF47)/FF47),0)</f>
        <v/>
      </c>
      <c r="FH48" s="68">
        <f>IF(FF48&gt;0,FG48-$V48,0)</f>
        <v/>
      </c>
      <c r="FI48" s="68">
        <f>IF(FF48&gt;0,(FF48-FI$10)/FI$10,0)</f>
        <v/>
      </c>
      <c r="FJ48" s="68" t="n"/>
      <c r="FK48" s="15">
        <f>IF(FF48&gt;0,(FF48-FF$10)/FF$10,0)</f>
        <v/>
      </c>
      <c r="FM48" s="250" t="n">
        <v>180.26</v>
      </c>
      <c r="FN48" s="68">
        <f>IF(FM48&gt;0,((FM48-FM47)/FM47),0)</f>
        <v/>
      </c>
      <c r="FO48" s="68">
        <f>IF(FM48&gt;0,FN48-$V48,0)</f>
        <v/>
      </c>
      <c r="FP48" s="68">
        <f>IF(FM48&gt;0,(FM48-FP$10)/FP$10,0)</f>
        <v/>
      </c>
      <c r="FQ48" s="68" t="n"/>
      <c r="FR48" s="15">
        <f>IF(FM48&gt;0,(FM48-FM$10)/FM$10,0)</f>
        <v/>
      </c>
      <c r="FT48" s="250" t="n">
        <v>95.25</v>
      </c>
      <c r="FU48" s="68">
        <f>IF(FT48&gt;0,((FT48-FT47)/FT47),0)</f>
        <v/>
      </c>
      <c r="FV48" s="68">
        <f>IF(FT48&gt;0,FU48-$V48,0)</f>
        <v/>
      </c>
      <c r="FW48" s="68">
        <f>IF(FT48&gt;0,(FT48-FW$10)/FW$10,0)</f>
        <v/>
      </c>
      <c r="FX48" s="68" t="n"/>
      <c r="FY48" s="15">
        <f>IF(FT48&gt;0,(FT48-FT$10)/FT$10,0)</f>
        <v/>
      </c>
      <c r="GA48" s="250" t="n">
        <v>18.16</v>
      </c>
      <c r="GB48" s="68">
        <f>IF(GA48&gt;0,((GA48-GA47)/GA47),0)</f>
        <v/>
      </c>
      <c r="GC48" s="68">
        <f>IF(GA48&gt;0,GB48-$V48,0)</f>
        <v/>
      </c>
      <c r="GD48" s="68" t="n"/>
      <c r="GE48" s="68" t="n"/>
      <c r="GF48" s="15">
        <f>IF(GA48&gt;0,(GA48-GA$10)/GA$10,0)</f>
        <v/>
      </c>
      <c r="GG48" s="18" t="n"/>
      <c r="GH48" s="250" t="n">
        <v>19.27</v>
      </c>
      <c r="GI48" s="68">
        <f>IF(GH48&gt;0,((GH48-GH47)/GH47),0)</f>
        <v/>
      </c>
      <c r="GJ48" s="68">
        <f>IF(GH48&gt;0,GI48-$V48,0)</f>
        <v/>
      </c>
      <c r="GK48" s="68">
        <f>IF(GH48&gt;0,(GH48-GK$10)/GK$10,0)</f>
        <v/>
      </c>
      <c r="GL48" s="68" t="n"/>
      <c r="GM48" s="15">
        <f>IF(GH48&gt;0,(GH48-GH$10)/GH$10,0)</f>
        <v/>
      </c>
      <c r="GO48" s="250" t="n">
        <v>27.53</v>
      </c>
      <c r="GP48" s="68">
        <f>IF(GO48&gt;0,((GO48-GO47)/GO47),0)</f>
        <v/>
      </c>
      <c r="GQ48" s="68">
        <f>IF(GO48&gt;0,GP48-$V48,0)</f>
        <v/>
      </c>
      <c r="GR48" s="68" t="n"/>
      <c r="GS48" s="68" t="n"/>
      <c r="GT48" s="15">
        <f>IF(GO48&gt;0,(GO48-GO$10)/GO$10,0)</f>
        <v/>
      </c>
      <c r="GV48" s="250" t="n">
        <v>14.11</v>
      </c>
      <c r="GW48" s="68">
        <f>IF(GV48&gt;0,((GV48-GV47)/GV47),0)</f>
        <v/>
      </c>
      <c r="GX48" s="68">
        <f>IF(GV48&gt;0,GW48-$V48,0)</f>
        <v/>
      </c>
      <c r="GY48" s="68">
        <f>IF(GV48&gt;0,(GV48-GY$10)/GY$10,0)</f>
        <v/>
      </c>
      <c r="GZ48" s="68" t="n"/>
      <c r="HA48" s="15">
        <f>IF(GV48&gt;0,(GV48-GV$10)/GV$10,0)</f>
        <v/>
      </c>
      <c r="HD48" s="250" t="n">
        <v>281.95</v>
      </c>
      <c r="HE48" s="68">
        <f>IF(HD48&gt;0,((HD48-HD47)/HD47),0)</f>
        <v/>
      </c>
      <c r="HF48" s="68">
        <f>IF(HD48&gt;0,HE48-$V48,0)</f>
        <v/>
      </c>
      <c r="HG48" s="68">
        <f>IF(HD48&gt;0,(HD48-HG$10)/HG$10,0)</f>
        <v/>
      </c>
      <c r="HH48" s="68" t="n"/>
      <c r="HI48" s="15">
        <f>IF(HD48&gt;0,(HD48-HD$10)/HD$10,0)</f>
        <v/>
      </c>
      <c r="HK48" s="250" t="n">
        <v>26.27</v>
      </c>
      <c r="HL48" s="68">
        <f>IF(HK48&gt;0,((HK48-HK47)/HK47),0)</f>
        <v/>
      </c>
      <c r="HM48" s="68">
        <f>IF(HK48&gt;0,HL48-$V48,0)</f>
        <v/>
      </c>
      <c r="HN48" s="68">
        <f>IF(HK48&gt;0,(HK48-HN$10)/HN$10,0)</f>
        <v/>
      </c>
      <c r="HO48" s="68" t="n"/>
      <c r="HP48" s="15">
        <f>IF(HK48&gt;0,(HK48-HK$10)/HK$10,0)</f>
        <v/>
      </c>
      <c r="HR48" s="250" t="n">
        <v>110.15</v>
      </c>
      <c r="HS48" s="68">
        <f>IF(HR48&gt;0,((HR48-HR47)/HR47),0)</f>
        <v/>
      </c>
      <c r="HT48" s="68">
        <f>IF(HR48&gt;0,HS48-$V48,0)</f>
        <v/>
      </c>
      <c r="HU48" s="68">
        <f>IF(HR48&gt;0,(HR48-HU$10)/HU$10,0)</f>
        <v/>
      </c>
      <c r="HV48" s="68" t="n"/>
      <c r="HW48" s="15">
        <f>IF(HR48&gt;0,(HR48-HR$10)/HR$10,0)</f>
        <v/>
      </c>
      <c r="HY48" s="250" t="n">
        <v>120.15</v>
      </c>
      <c r="HZ48" s="68">
        <f>IF(HY48&gt;0,((HY48-HY47)/HY47),0)</f>
        <v/>
      </c>
      <c r="IA48" s="68">
        <f>IF(HY48&gt;0,HZ48-$V48,0)</f>
        <v/>
      </c>
      <c r="IB48" s="68">
        <f>IF(HY48&gt;0,(HY48-IB$10)/IB$10,0)</f>
        <v/>
      </c>
      <c r="IC48" s="68" t="n"/>
      <c r="ID48" s="15">
        <f>IF(HY48&gt;0,(HY48-HY$10)/HY$10,0)</f>
        <v/>
      </c>
      <c r="IF48" s="250" t="n">
        <v>197.8</v>
      </c>
      <c r="IG48" s="68">
        <f>IF(IF48&gt;0,((IF48-IF47)/IF47),0)</f>
        <v/>
      </c>
      <c r="IH48" s="68">
        <f>IF(IF48&gt;0,IG48-$V48,0)</f>
        <v/>
      </c>
      <c r="II48" s="68">
        <f>IF(IF48&gt;0,(IF48-II$10)/II$10,0)</f>
        <v/>
      </c>
      <c r="IJ48" s="68" t="n"/>
      <c r="IK48" s="15">
        <f>IF(IF48&gt;0,(IF48-IF$10)/IF$10,0)</f>
        <v/>
      </c>
      <c r="IM48" s="250" t="n">
        <v>172.93</v>
      </c>
      <c r="IN48" s="68">
        <f>IF(IM48&gt;0,((IM48-IM47)/IM47),0)</f>
        <v/>
      </c>
      <c r="IO48" s="68">
        <f>IF(IM48&gt;0,IN48-$V48,0)</f>
        <v/>
      </c>
      <c r="IP48" s="68">
        <f>IF(IM48&gt;0,(IM48-IP$10)/IP$10,0)</f>
        <v/>
      </c>
      <c r="IQ48" s="68" t="n"/>
      <c r="IR48" s="15">
        <f>IF(IM48&gt;0,(IM48-IM$10)/IM$10,0)</f>
        <v/>
      </c>
      <c r="IT48" s="250" t="n">
        <v>43.48</v>
      </c>
      <c r="IU48" s="68">
        <f>IF(IT48&gt;0,((IT48-IT47)/IT47),0)</f>
        <v/>
      </c>
      <c r="IV48" s="68">
        <f>IF(IT48&gt;0,IU48-$V48,0)</f>
        <v/>
      </c>
      <c r="IW48" s="68">
        <f>IF(IT48&gt;0,(IT48-IW$10)/IW$10,0)</f>
        <v/>
      </c>
      <c r="IX48" s="68" t="n"/>
      <c r="IY48" s="15">
        <f>IF(IT48&gt;0,(IT48-IT$10)/IT$10,0)</f>
        <v/>
      </c>
      <c r="JA48" s="250" t="n">
        <v>658.24</v>
      </c>
      <c r="JB48" s="68">
        <f>IF(JA48&gt;0,((JA48-JA47)/JA47),0)</f>
        <v/>
      </c>
      <c r="JC48" s="68">
        <f>IF(JA48&gt;0,JB48-$V48,0)</f>
        <v/>
      </c>
      <c r="JD48" s="68">
        <f>IF(JA48&gt;0,(JA48-JD$10)/JD$10,0)</f>
        <v/>
      </c>
      <c r="JE48" s="68" t="n"/>
      <c r="JF48" s="15">
        <f>IF(JA48&gt;0,(JA48-JA$10)/JA$10,0)</f>
        <v/>
      </c>
      <c r="JH48" s="250" t="n">
        <v>392.53</v>
      </c>
      <c r="JI48" s="68">
        <f>IF(JH48&gt;0,((JH48-JH47)/JH47),0)</f>
        <v/>
      </c>
      <c r="JJ48" s="68">
        <f>IF(JH48&gt;0,JI48-$V48,0)</f>
        <v/>
      </c>
      <c r="JK48" s="68">
        <f>IF(JH48&gt;0,(JH48-JK$10)/JK$10,0)</f>
        <v/>
      </c>
      <c r="JL48" s="68" t="n"/>
      <c r="JM48" s="15">
        <f>IF(JH48&gt;0,(JH48-JH$10)/JH$10,0)</f>
        <v/>
      </c>
      <c r="JO48" s="250" t="n">
        <v>11.79</v>
      </c>
      <c r="JP48" s="68">
        <f>IF(JO48&gt;0,((JO48-JO47)/JO47),0)</f>
        <v/>
      </c>
      <c r="JQ48" s="68">
        <f>IF(JO48&gt;0,JP48-$V48,0)</f>
        <v/>
      </c>
      <c r="JR48" s="68">
        <f>IF(JO48&gt;0,(JO48-JR$10)/JR$10,0)</f>
        <v/>
      </c>
      <c r="JS48" s="68" t="n"/>
      <c r="JT48" s="15">
        <f>IF(JO48&gt;0,(JO48-JO$10)/JO$10,0)</f>
        <v/>
      </c>
      <c r="JV48" s="250" t="n">
        <v>1.45</v>
      </c>
      <c r="JW48" s="68">
        <f>IF(JV48&gt;0,((JV48-JV47)/JV47),0)</f>
        <v/>
      </c>
      <c r="JX48" s="68">
        <f>IF(JV48&gt;0,JW48-$V48,0)</f>
        <v/>
      </c>
      <c r="JY48" s="68">
        <f>IF(JV48&gt;0,(JV48-JY$10)/JY$10,0)</f>
        <v/>
      </c>
      <c r="JZ48" s="68" t="n"/>
      <c r="KA48" s="15">
        <f>IF(JV48&gt;0,(JV48-JV$10)/JV$10,0)</f>
        <v/>
      </c>
      <c r="KC48" s="250" t="n">
        <v>19.82</v>
      </c>
      <c r="KD48" s="68">
        <f>IF(KC48&gt;0,((KC48-KC47)/KC47),0)</f>
        <v/>
      </c>
      <c r="KE48" s="68">
        <f>IF(KC48&gt;0,KD48-$V48,0)</f>
        <v/>
      </c>
      <c r="KF48" s="68">
        <f>IF(KC48&gt;0,(KC48-KF$10)/KF$10,0)</f>
        <v/>
      </c>
      <c r="KG48" s="68" t="n"/>
      <c r="KH48" s="15">
        <f>IF(KC48&gt;0,(KC48-KC$10)/KC$10,0)</f>
        <v/>
      </c>
      <c r="KI48" s="18" t="n"/>
      <c r="KJ48" s="250" t="n">
        <v>52.6</v>
      </c>
      <c r="KK48" s="68">
        <f>IF(KJ48&gt;0,((KJ48-KJ47)/KJ47),0)</f>
        <v/>
      </c>
      <c r="KL48" s="68">
        <f>IF(KJ48&gt;0,KK48-$V48,0)</f>
        <v/>
      </c>
      <c r="KM48" s="68">
        <f>IF(KJ48&gt;0,(KJ48-KM$10)/KM$10,0)</f>
        <v/>
      </c>
      <c r="KN48" s="68" t="n"/>
      <c r="KO48" s="15">
        <f>IF(KJ48&gt;0,(KJ48-KJ$10)/KJ$10,0)</f>
        <v/>
      </c>
      <c r="KQ48" s="250" t="n">
        <v>1.24</v>
      </c>
      <c r="KR48" s="68">
        <f>IF(KQ48&gt;0,((KQ48-KQ47)/KQ47),0)</f>
        <v/>
      </c>
      <c r="KS48" s="68">
        <f>IF(KQ48&gt;0,KR48-$V48,0)</f>
        <v/>
      </c>
      <c r="KT48" s="68">
        <f>IF(KQ48&gt;0,(KQ48-KT$10)/KT$10,0)</f>
        <v/>
      </c>
      <c r="KU48" s="68" t="n"/>
      <c r="KV48" s="15">
        <f>IF(KQ48&gt;0,(KQ48-KQ$10)/KQ$10,0)</f>
        <v/>
      </c>
      <c r="KW48" s="18" t="n"/>
      <c r="KX48" s="250" t="n">
        <v>22.94</v>
      </c>
      <c r="KY48" s="68">
        <f>IF(KX48&gt;0,((KX48-KX47)/KX47),0)</f>
        <v/>
      </c>
      <c r="KZ48" s="68">
        <f>IF(KX48&gt;0,KY48-$V48,0)</f>
        <v/>
      </c>
      <c r="LA48" s="68">
        <f>IF(KX48&gt;0,(KX48-LA$10)/LA$10,0)</f>
        <v/>
      </c>
      <c r="LB48" s="68" t="n"/>
      <c r="LC48" s="15">
        <f>IF(KX48&gt;0,(KX48-KX$10)/KX$10,0)</f>
        <v/>
      </c>
      <c r="LD48" s="18" t="n"/>
      <c r="LE48" s="250" t="n">
        <v>46.63</v>
      </c>
      <c r="LF48" s="68">
        <f>IF(LE48&gt;0,((LE48-LE47)/LE47),0)</f>
        <v/>
      </c>
      <c r="LG48" s="68">
        <f>IF(LE48&gt;0,LF48-$V48,0)</f>
        <v/>
      </c>
      <c r="LH48" s="68">
        <f>IF(LE48&gt;0,(LE48-LH$10)/LH$10,0)</f>
        <v/>
      </c>
      <c r="LI48" s="68" t="n"/>
      <c r="LJ48" s="15">
        <f>IF(LE48&gt;0,(LE48-LE$10)/LE$10,0)</f>
        <v/>
      </c>
      <c r="LL48" s="250" t="n">
        <v>95.09</v>
      </c>
      <c r="LM48" s="68">
        <f>IF(LL48&gt;0,((LL48-LL47)/LL47),0)</f>
        <v/>
      </c>
      <c r="LN48" s="68">
        <f>IF(LL48&gt;0,LM48-$V48,0)</f>
        <v/>
      </c>
      <c r="LO48" s="68">
        <f>IF(LL48&gt;0,(LL48-LO$10)/LO$10,0)</f>
        <v/>
      </c>
      <c r="LP48" s="68" t="n"/>
      <c r="LQ48" s="15">
        <f>IF(LL48&gt;0,(LL48-LL$10)/LL$10,0)</f>
        <v/>
      </c>
      <c r="LS48" s="250" t="n">
        <v>10.59</v>
      </c>
      <c r="LT48" s="68">
        <f>IF(LS48&gt;0,((LS48-LS47)/LS47),0)</f>
        <v/>
      </c>
      <c r="LU48" s="68">
        <f>IF(LS48&gt;0,LT48-$V48,0)</f>
        <v/>
      </c>
      <c r="LV48" s="68" t="n"/>
      <c r="LW48" s="68" t="n"/>
      <c r="LX48" s="15">
        <f>IF(LS48&gt;0,(LS48-LS$10)/LS$10,0)</f>
        <v/>
      </c>
      <c r="LZ48" s="250" t="n">
        <v>12</v>
      </c>
      <c r="MA48" s="68">
        <f>IF(LZ48&gt;0,((LZ48-LZ47)/LZ47),0)</f>
        <v/>
      </c>
      <c r="MB48" s="68">
        <f>IF(LZ48&gt;0,MA48-$V48,0)</f>
        <v/>
      </c>
      <c r="MC48" s="68">
        <f>IF(LZ48&gt;0,(LZ48-MC$10)/MC$10,0)</f>
        <v/>
      </c>
      <c r="MD48" s="68" t="n"/>
      <c r="ME48" s="15">
        <f>IF(LZ48&gt;0,(LZ48-LZ$10)/LZ$10,0)</f>
        <v/>
      </c>
      <c r="MG48" s="250" t="n">
        <v>32.39</v>
      </c>
      <c r="MH48" s="68">
        <f>IF(MG48&gt;0,((MG48-MG47)/MG47),0)</f>
        <v/>
      </c>
      <c r="MI48" s="68">
        <f>IF(MG48&gt;0,MH48-$V48,0)</f>
        <v/>
      </c>
      <c r="MJ48" s="68">
        <f>IF(MG48&gt;0,(MG48-MJ$10)/MJ$10,0)</f>
        <v/>
      </c>
      <c r="MK48" s="68" t="n"/>
      <c r="ML48" s="15">
        <f>IF(MG48&gt;0,(MG48-MG$10)/MG$10,0)</f>
        <v/>
      </c>
      <c r="MN48" s="250" t="n">
        <v>102.13</v>
      </c>
      <c r="MO48" s="68">
        <f>IF(MN48&gt;0,((MN48-MN47)/MN47),0)</f>
        <v/>
      </c>
      <c r="MP48" s="68">
        <f>IF(MN48&gt;0,MO48-$V48,0)</f>
        <v/>
      </c>
      <c r="MQ48" s="68">
        <f>IF(MN48&gt;0,(MN48-MQ$10)/MQ$10,0)</f>
        <v/>
      </c>
      <c r="MR48" s="68" t="n"/>
      <c r="MS48" s="15">
        <f>IF(MN48&gt;0,(MN48-MN$10)/MN$10,0)</f>
        <v/>
      </c>
      <c r="MU48" s="250" t="n">
        <v>8.26</v>
      </c>
      <c r="MV48" s="68">
        <f>IF(MU48&gt;0,((MU48-MU47)/MU47),0)</f>
        <v/>
      </c>
      <c r="MW48" s="68">
        <f>IF(MU48&gt;0,MV48-$V48,0)</f>
        <v/>
      </c>
      <c r="MX48" s="68">
        <f>IF(MU48&gt;0,(MU48-MX$10)/MX$10,0)</f>
        <v/>
      </c>
      <c r="MY48" s="68" t="n"/>
      <c r="MZ48" s="15">
        <f>IF(MU48&gt;0,(MU48-MU$10)/MU$10,0)</f>
        <v/>
      </c>
      <c r="NB48" s="250" t="n">
        <v>201.43</v>
      </c>
      <c r="NC48" s="68">
        <f>IF(NB48&gt;0,((NB48-NB47)/NB47),0)</f>
        <v/>
      </c>
      <c r="ND48" s="68">
        <f>IF(NB48&gt;0,NC48-$V48,0)</f>
        <v/>
      </c>
      <c r="NE48" s="68">
        <f>IF(NB48&gt;0,(NB48-NE$10)/NE$10,0)</f>
        <v/>
      </c>
      <c r="NF48" s="68" t="n"/>
      <c r="NG48" s="15">
        <f>IF(NB48&gt;0,(NB48-NB$10)/NB$10,0)</f>
        <v/>
      </c>
      <c r="NI48" s="250" t="n">
        <v>5.06</v>
      </c>
      <c r="NJ48" s="68">
        <f>IF(NI48&gt;0,((NI48-NI47)/NI47),0)</f>
        <v/>
      </c>
      <c r="NK48" s="68">
        <f>IF(NI48&gt;0,NJ48-$V48,0)</f>
        <v/>
      </c>
      <c r="NL48" s="68">
        <f>IF(NI48&gt;0,(NI48-NL$10)/NL$10,0)</f>
        <v/>
      </c>
      <c r="NM48" s="68" t="n"/>
      <c r="NN48" s="15">
        <f>IF(NI48&gt;0,(NI48-NI$10)/NI$10,0)</f>
        <v/>
      </c>
      <c r="NP48" s="250" t="n">
        <v>326.28</v>
      </c>
      <c r="NQ48" s="68">
        <f>IF(NP48&gt;0,((NP48-NP47)/NP47),0)</f>
        <v/>
      </c>
      <c r="NR48" s="68">
        <f>IF(NP48&gt;0,NQ48-$V48,0)</f>
        <v/>
      </c>
      <c r="NS48" s="68">
        <f>IF(NP48&gt;0,(NP48-NS$10)/NS$10,0)</f>
        <v/>
      </c>
      <c r="NT48" s="68" t="n"/>
      <c r="NU48" s="15">
        <f>IF(NP48&gt;0,(NP48-NP$10)/NP$10,0)</f>
        <v/>
      </c>
      <c r="NW48" s="250" t="n">
        <v>168.5</v>
      </c>
      <c r="NX48" s="68">
        <f>IF(NW48&gt;0,((NW48-NW47)/NW47),0)</f>
        <v/>
      </c>
      <c r="NY48" s="68">
        <f>IF(NW48&gt;0,NX48-$V48,0)</f>
        <v/>
      </c>
      <c r="NZ48" s="68">
        <f>IF(NW48&gt;0,(NW48-NZ$10)/NZ$10,0)</f>
        <v/>
      </c>
      <c r="OA48" s="68" t="n"/>
      <c r="OB48" s="15">
        <f>IF(NW48&gt;0,(NW48-NW$10)/NW$10,0)</f>
        <v/>
      </c>
      <c r="OD48" s="250" t="n">
        <v>1.29</v>
      </c>
      <c r="OE48" s="68">
        <f>IF(OD48&gt;0,((OD48-OD47)/OD47),0)</f>
        <v/>
      </c>
      <c r="OF48" s="68">
        <f>IF(OD48&gt;0,OE48-$V48,0)</f>
        <v/>
      </c>
      <c r="OG48" s="68">
        <f>IF(OD48&gt;0,(OD48-OG$10)/OG$10,0)</f>
        <v/>
      </c>
      <c r="OH48" s="68" t="n"/>
      <c r="OI48" s="15">
        <f>IF(OD48&gt;0,(OD48-OD$10)/OD$10,0)</f>
        <v/>
      </c>
      <c r="OK48" s="250" t="n">
        <v>89.52</v>
      </c>
      <c r="OL48" s="68">
        <f>IF(OK48&gt;0,((OK48-OK47)/OK47),0)</f>
        <v/>
      </c>
      <c r="OM48" s="68">
        <f>IF(OK48&gt;0,OL48-$V48,0)</f>
        <v/>
      </c>
      <c r="ON48" s="68">
        <f>IF(OK48&gt;0,(OK48-ON$10)/ON$10,0)</f>
        <v/>
      </c>
      <c r="OO48" s="68" t="n"/>
      <c r="OP48" s="15">
        <f>IF(OK48&gt;0,(OK48-OK$10)/OK$10,0)</f>
        <v/>
      </c>
      <c r="OR48" s="250" t="n">
        <v>1.7</v>
      </c>
      <c r="OS48" s="68">
        <f>IF(OR48&gt;0,((OR48-OR47)/OR47),0)</f>
        <v/>
      </c>
      <c r="OT48" s="68">
        <f>IF(OR48&gt;0,OS48-$V48,0)</f>
        <v/>
      </c>
      <c r="OU48" s="68">
        <f>IF(OR48&gt;0,(OR48-OU$10)/OU$10,0)</f>
        <v/>
      </c>
      <c r="OV48" s="68" t="n"/>
      <c r="OW48" s="15">
        <f>IF(OR48&gt;0,(OR48-OR$10)/OR$10,0)</f>
        <v/>
      </c>
      <c r="OY48" s="250" t="n">
        <v>129.86</v>
      </c>
      <c r="OZ48" s="68">
        <f>IF(OY48&gt;0,((OY48-OY47)/OY47),0)</f>
        <v/>
      </c>
      <c r="PA48" s="68">
        <f>IF(OY48&gt;0,OZ48-$V48,0)</f>
        <v/>
      </c>
      <c r="PB48" s="68">
        <f>IF(OY48&gt;0,(OY48-PB$10)/PB$10,0)</f>
        <v/>
      </c>
      <c r="PC48" s="68" t="n"/>
      <c r="PD48" s="15">
        <f>IF(OY48&gt;0,(OY48-OY$10)/OY$10,0)</f>
        <v/>
      </c>
      <c r="PE48" s="18" t="n"/>
      <c r="PF48" s="250" t="n">
        <v>203.78</v>
      </c>
      <c r="PG48" s="68">
        <f>IF(PF48&gt;0,((PF48-PF47)/PF47),0)</f>
        <v/>
      </c>
      <c r="PH48" s="68">
        <f>IF(PF48&gt;0,PG48-$V48,0)</f>
        <v/>
      </c>
      <c r="PI48" s="68">
        <f>IF(PF48&gt;0,(PF48-PI$10)/PI$10,0)</f>
        <v/>
      </c>
      <c r="PJ48" s="68" t="n"/>
      <c r="PK48" s="15">
        <f>IF(PF48&gt;0,(PF48-PF$10)/PF$10,0)</f>
        <v/>
      </c>
      <c r="PM48" s="250" t="n"/>
      <c r="PN48" s="68">
        <f>IF(PM48&gt;0,((PM48-PM47)/PM47),0)</f>
        <v/>
      </c>
      <c r="PO48" s="68">
        <f>PN48-$V48</f>
        <v/>
      </c>
      <c r="PP48" s="68">
        <f>IF(PM48&gt;0,(PM48-PP$10)/PP$10,0)</f>
        <v/>
      </c>
      <c r="PQ48" s="68" t="n"/>
      <c r="PR48" s="15">
        <f>IF(PM48&gt;0,(PM48-PM$10)/PM$10,0)</f>
        <v/>
      </c>
      <c r="PT48" s="250" t="n">
        <v>4.02</v>
      </c>
      <c r="PU48" s="68">
        <f>IF(PT48&gt;0,((PT48-PT47)/PT47),0)</f>
        <v/>
      </c>
      <c r="PV48" s="68">
        <f>IF(PT48&gt;0,PU48-$V48,0)</f>
        <v/>
      </c>
      <c r="PW48" s="68">
        <f>IF(PT48&gt;0,(PT48-PW$10)/PW$10,0)</f>
        <v/>
      </c>
      <c r="PX48" s="68" t="n"/>
      <c r="PY48" s="15">
        <f>IF(PT48&gt;0,(PT48-PT$10)/PT$10,0)</f>
        <v/>
      </c>
      <c r="QA48" s="250" t="n">
        <v>208.26</v>
      </c>
      <c r="QB48" s="68">
        <f>IF(QA48&gt;0,((QA48-QA47)/QA47),0)</f>
        <v/>
      </c>
      <c r="QC48" s="68">
        <f>IF(QA48&gt;0,QB48-$V48,0)</f>
        <v/>
      </c>
      <c r="QD48" s="68">
        <f>IF(QA48&gt;0,(QA48-QD$10)/QD$10,0)</f>
        <v/>
      </c>
      <c r="QE48" s="68" t="n"/>
      <c r="QF48" s="15">
        <f>IF(QA48&gt;0,(QA48-QA$10)/QA$10,0)</f>
        <v/>
      </c>
      <c r="QH48" s="250" t="n">
        <v>1.288</v>
      </c>
      <c r="QI48" s="68">
        <f>IF(QH48&gt;0,((QH48-QH47)/QH47),0)</f>
        <v/>
      </c>
      <c r="QJ48" s="68">
        <f>IF(QH48&gt;0,QI48-$V48,0)</f>
        <v/>
      </c>
      <c r="QK48" s="68">
        <f>IF(QH48&gt;0,(QH48-QK$10)/QK$10,0)</f>
        <v/>
      </c>
      <c r="QL48" s="68" t="n"/>
      <c r="QM48" s="15">
        <f>IF(QH48&gt;0,(QH48-QH$10)/QH$10,0)</f>
        <v/>
      </c>
      <c r="QO48" s="250" t="n">
        <v>11.06</v>
      </c>
      <c r="QP48" s="68">
        <f>IF(QO48&gt;0,((QO48-QO47)/QO47),0)</f>
        <v/>
      </c>
      <c r="QQ48" s="68">
        <f>IF(QO48&gt;0,QP48-$V48,0)</f>
        <v/>
      </c>
      <c r="QR48" s="68">
        <f>IF(QO48&gt;0,(QO48-QR$10)/QR$10,0)</f>
        <v/>
      </c>
      <c r="QS48" s="68" t="n"/>
      <c r="QT48" s="15">
        <f>IF(QO48&gt;0,(QO48-QO$10)/QO$10,0)</f>
        <v/>
      </c>
      <c r="QV48" s="250" t="n">
        <v>1.73</v>
      </c>
      <c r="QW48" s="68">
        <f>IF(QV48&gt;0,((QV48-QV47)/QV47),0)</f>
        <v/>
      </c>
      <c r="QX48" s="68">
        <f>IF(QV48&gt;0,QW48-$V48,0)</f>
        <v/>
      </c>
      <c r="QY48" s="68">
        <f>IF(QV48&gt;0,(QV48-QY$10)/QY$10,0)</f>
        <v/>
      </c>
      <c r="QZ48" s="68" t="n"/>
      <c r="RA48" s="15">
        <f>IF(QV48&gt;0,(QV48-QV$10)/QV$10,0)</f>
        <v/>
      </c>
      <c r="RC48" s="250" t="n">
        <v>24.1</v>
      </c>
      <c r="RD48" s="68">
        <f>IF(RC48&gt;0,((RC48-RC47)/RC47),0)</f>
        <v/>
      </c>
      <c r="RE48" s="68">
        <f>IF(RC48&gt;0,RD48-$V48,0)</f>
        <v/>
      </c>
      <c r="RF48" s="68">
        <f>IF(RC48&gt;0,(RC48-RF$10)/RF$10,0)</f>
        <v/>
      </c>
      <c r="RG48" s="68" t="n"/>
      <c r="RH48" s="15">
        <f>IF(RC48&gt;0,(RC48-RC$10)/RC$10,0)</f>
        <v/>
      </c>
      <c r="RJ48" s="250" t="n">
        <v>180.39</v>
      </c>
      <c r="RK48" s="68">
        <f>IF(RJ48&gt;0,((RJ48-RJ47)/RJ47),0)</f>
        <v/>
      </c>
      <c r="RL48" s="68">
        <f>RK48-$V48</f>
        <v/>
      </c>
      <c r="RM48" s="68">
        <f>IF(RJ48&gt;0,(RJ48-RM$10)/RM$10,0)</f>
        <v/>
      </c>
      <c r="RN48" s="68" t="n"/>
      <c r="RO48" s="15">
        <f>IF(RJ48&gt;0,(RJ48-RJ$10)/RJ$10,0)</f>
        <v/>
      </c>
      <c r="RQ48" s="250" t="n">
        <v>13.74</v>
      </c>
      <c r="RR48" s="68">
        <f>IF(RQ48&gt;0,((RQ48-RQ47)/RQ47),0)</f>
        <v/>
      </c>
      <c r="RS48" s="68">
        <f>RR48-$V48</f>
        <v/>
      </c>
      <c r="RT48" s="68">
        <f>IF(RQ48&gt;0,(RQ48-RT$10)/RT$10,0)</f>
        <v/>
      </c>
      <c r="RU48" s="68" t="n"/>
      <c r="RV48" s="15">
        <f>IF(RQ48&gt;0,(RQ48-RQ$10)/RQ$10,0)</f>
        <v/>
      </c>
      <c r="RX48" s="250" t="n">
        <v>84.77</v>
      </c>
      <c r="RY48" s="68">
        <f>IF(RX48&gt;0,((RX48-RX47)/RX47),0)</f>
        <v/>
      </c>
      <c r="RZ48" s="68">
        <f>RY48-$V48</f>
        <v/>
      </c>
      <c r="SA48" s="68">
        <f>IF(RX48&gt;0,(RX48-SA$10)/SA$10,0)</f>
        <v/>
      </c>
      <c r="SB48" s="68" t="n"/>
      <c r="SC48" s="15">
        <f>IF(RX48&gt;0,(RX48-RX$10)/RX$10,0)</f>
        <v/>
      </c>
      <c r="SE48" s="250" t="n">
        <v>8.029999999999999</v>
      </c>
      <c r="SF48" s="68">
        <f>IF(SE48&gt;0,((SE48-SE47)/SE47),0)</f>
        <v/>
      </c>
      <c r="SG48" s="68">
        <f>SF48-$V48</f>
        <v/>
      </c>
      <c r="SH48" s="68">
        <f>IF(SE48&gt;0,(SE48-SH$10)/SH$10,0)</f>
        <v/>
      </c>
      <c r="SI48" s="68" t="n"/>
      <c r="SJ48" s="15">
        <f>IF(SE48&gt;0,(SE48-SE$10)/SE$10,0)</f>
        <v/>
      </c>
      <c r="SL48" s="250" t="n">
        <v>0.57</v>
      </c>
      <c r="SM48" s="68">
        <f>IF(SL48&gt;0,((SL48-SL47)/SL47),0)</f>
        <v/>
      </c>
      <c r="SN48" s="68">
        <f>SM48-$V48</f>
        <v/>
      </c>
      <c r="SO48" s="68">
        <f>IF(SL48&gt;0,(SL48-SO$10)/SO$10,0)</f>
        <v/>
      </c>
      <c r="SP48" s="68" t="n"/>
      <c r="SQ48" s="15">
        <f>IF(SL48&gt;0,(SL48-SL$10)/SL$10,0)</f>
        <v/>
      </c>
      <c r="SS48" s="250" t="n">
        <v>5.56</v>
      </c>
      <c r="ST48" s="68">
        <f>IF(SS48&gt;0,((SS48-SS47)/SS47),0)</f>
        <v/>
      </c>
      <c r="SU48" s="68">
        <f>ST48-$V48</f>
        <v/>
      </c>
      <c r="SV48" s="68">
        <f>IF(SS48&gt;0,(SS48-SV$10)/SV$10,0)</f>
        <v/>
      </c>
      <c r="SW48" s="68" t="n"/>
      <c r="SX48" s="15">
        <f>IF(SS48&gt;0,(SS48-SS$10)/SS$10,0)</f>
        <v/>
      </c>
      <c r="SZ48" s="250" t="n">
        <v>23.46</v>
      </c>
      <c r="TA48" s="68">
        <f>IF(SZ48&gt;0,((SZ48-SZ47)/SZ47),0)</f>
        <v/>
      </c>
      <c r="TB48" s="68">
        <f>TA48-$V48</f>
        <v/>
      </c>
      <c r="TC48" s="68">
        <f>IF(SZ48&gt;0,(SZ48-TC$10)/TC$10,0)</f>
        <v/>
      </c>
      <c r="TD48" s="68" t="n"/>
      <c r="TE48" s="15">
        <f>IF(SZ48&gt;0,(SZ48-SZ$10)/SZ$10,0)</f>
        <v/>
      </c>
      <c r="TG48" s="250" t="n">
        <v>0.1806</v>
      </c>
      <c r="TH48" s="68">
        <f>IF(TG48&gt;0,((TG48-TG47)/TG47),0)</f>
        <v/>
      </c>
      <c r="TI48" s="68">
        <f>TH48-$V48</f>
        <v/>
      </c>
      <c r="TJ48" s="68">
        <f>IF(TG48&gt;0,(TG48-TJ$10)/TJ$10,0)</f>
        <v/>
      </c>
      <c r="TK48" s="68" t="n"/>
      <c r="TL48" s="15">
        <f>IF(TG48&gt;0,(TG48-TG$10)/TG$10,0)</f>
        <v/>
      </c>
      <c r="TN48" s="250" t="n">
        <v>33.24</v>
      </c>
      <c r="TO48" s="68">
        <f>IF(TN48&gt;0,((TN48-TN47)/TN47),0)</f>
        <v/>
      </c>
      <c r="TP48" s="68">
        <f>TO48-$V48</f>
        <v/>
      </c>
      <c r="TQ48" s="68">
        <f>IF(TN48&gt;0,(TN48-TQ$10)/TQ$10,0)</f>
        <v/>
      </c>
      <c r="TR48" s="68" t="n"/>
      <c r="TS48" s="15">
        <f>IF(TN48&gt;0,(TN48-TN$10)/TN$10,0)</f>
        <v/>
      </c>
      <c r="TU48" s="250" t="n">
        <v>1.92</v>
      </c>
      <c r="TV48" s="68">
        <f>IF(TU48&gt;0,((TU48-TU47)/TU47),0)</f>
        <v/>
      </c>
      <c r="TW48" s="68">
        <f>TV48-$V48</f>
        <v/>
      </c>
      <c r="TX48" s="68">
        <f>IF(TU48&gt;0,(TU48-TX$10)/TX$10,0)</f>
        <v/>
      </c>
      <c r="TY48" s="68" t="n"/>
      <c r="TZ48" s="15">
        <f>IF(TU48&gt;0,(TU48-TU$10)/TU$10,0)</f>
        <v/>
      </c>
      <c r="UB48" s="250" t="n"/>
      <c r="UC48" s="68">
        <f>IF(UB48&gt;0,((UB48-UB47)/UB47),0)</f>
        <v/>
      </c>
      <c r="UD48" s="68">
        <f>UC48-$V48</f>
        <v/>
      </c>
      <c r="UE48" s="68">
        <f>IF(UB48&gt;0,(UB48-UE$10)/UE$10,0)</f>
        <v/>
      </c>
      <c r="UF48" s="68" t="n"/>
      <c r="UG48" s="15">
        <f>IF(UB48&gt;0,(UB48-UB$10)/UB$10,0)</f>
        <v/>
      </c>
      <c r="UI48" s="250" t="n"/>
      <c r="UJ48" s="68">
        <f>IF(UI48&gt;0,((UI48-UI47)/UI47),0)</f>
        <v/>
      </c>
      <c r="UK48" s="68">
        <f>UJ48-$V48</f>
        <v/>
      </c>
      <c r="UL48" s="68">
        <f>IF(UI48&gt;0,(UI48-UL$10)/UL$10,0)</f>
        <v/>
      </c>
      <c r="UM48" s="68" t="n"/>
      <c r="UN48" s="15">
        <f>IF(UI48&gt;0,(UI48-UI$10)/UI$10,0)</f>
        <v/>
      </c>
      <c r="UP48" s="250" t="n"/>
      <c r="UQ48" s="68">
        <f>IF(UP48&gt;0,((UP48-UP47)/UP47),0)</f>
        <v/>
      </c>
      <c r="UR48" s="68">
        <f>UQ48-$V48</f>
        <v/>
      </c>
      <c r="US48" s="68">
        <f>IF(UP48&gt;0,(UP48-US$10)/US$10,0)</f>
        <v/>
      </c>
      <c r="UT48" s="68" t="n"/>
      <c r="UU48" s="15">
        <f>IF(UP48&gt;0,(UP48-UP$10)/UP$10,0)</f>
        <v/>
      </c>
      <c r="UW48" s="250" t="n"/>
      <c r="UX48" s="68">
        <f>IF(UW48&gt;0,((UW48-UW47)/UW47),0)</f>
        <v/>
      </c>
      <c r="UY48" s="68">
        <f>UX48-$V48</f>
        <v/>
      </c>
      <c r="UZ48" s="68">
        <f>IF(UW48&gt;0,(UW48-UZ$10)/UZ$10,0)</f>
        <v/>
      </c>
      <c r="VA48" s="68" t="n"/>
      <c r="VB48" s="15">
        <f>IF(UW48&gt;0,(UW48-UW$10)/UW$10,0)</f>
        <v/>
      </c>
      <c r="VD48" s="250" t="n"/>
      <c r="VE48" s="68">
        <f>IF(VD48&gt;0,((VD48-VD47)/VD47),0)</f>
        <v/>
      </c>
      <c r="VF48" s="68">
        <f>VE48-$V48</f>
        <v/>
      </c>
      <c r="VG48" s="68">
        <f>IF(VD48&gt;0,(VD48-VG$10)/VG$10,0)</f>
        <v/>
      </c>
      <c r="VH48" s="68" t="n"/>
      <c r="VI48" s="15">
        <f>IF(VD48&gt;0,(VD48-VD$10)/VD$10,0)</f>
        <v/>
      </c>
      <c r="VM48" s="21">
        <f>IF($C48&gt;0,(($IK$5*IG48)+($GT$5*GP48)+($JM$5*JI48)+($JF$5*JB48)+($IY$5*IU48)+($IR$5*IN48)+($ID$5*HZ48)+($HW$5*HS48)+($HP$5*HL48)+($HI$5*HE48)+($GF$5*GB48)+($FY$5*FU48)+($FR$5*FN48)+($FK$5*FG48)+($FD$5*EZ48)+($EW$5*ES48)+($EP$5*EL48)+($EI$5*EE48)+($EB$5*DX48)+($DU$5*DQ48)+($DN$5*DJ48)+($DG$5*DC48)+($CZ$5*CV48)+($CS$5*CO48)+($CL$5*CH48)+($CE$5*CA48)+($BX$5*BT48)+($BQ$5*BM48)+($BJ$5*BF48)+($BC$5*AY48)+($AV$5*AR48)+($AO$5*AK48)+($AH$5*AD48)+($JT$5*JP48)+($KA$5*JW48)+($KO$5*KK48)+($PR$5*PN48)+($GM$5*GI48)+($HA$5*GW48)+($KV$5*KR48)+($KH$5*KD48)+($LC$5*KY48)+($MS$5*MO48)+($ML$5*MH48)+($ME$5*MA48)+($LX$5*LT48)+($LQ$5*LM48)+($LJ$5*LF48)+(MV48*$MZ$5)+(NC48*$NG$5)+(NJ48*$NN$5)+($OI$5*OE48)+($NU$5*NQ48)+($OB$5*NX48)+($PK$5*PG48)+($OP$5*OL48)+($OW$5*OS48)+($PD$5*OZ48)+(PU48*$PY$5)+(QB48*$QF$5)+(QI48*$QM$5)+(QP48*$QT$5)+(QW48*$RA$5)+(RD48*$RH$5)+(RK48*$RO$5)+(RR48*$RV$5)+(RY48*$SC$5)+(SF48*$SJ$5)+(SM48*$SQ$5)+(ST48*$SX$5)+(TA48*$TE$5))+(TH48*$TL$5)+(TO48*$TS$5))/$VM$5</f>
        <v/>
      </c>
      <c r="VN48" s="538" t="n"/>
      <c r="VO48" s="21">
        <f>IF($C48&gt;0,(($IK$5*II48)+($GT$5*GR48)+($JM$5*JK48)+($JF$5*JD48)+($IY$5*IW48)+($IR$5*IP48)+($ID$5*IB48)+($HW$5*HU48)+($HP$5*HN48)+($HI$5*HG48)+($GF$5*GD48)+($FY$5*FW48)+($FR$5*FP48)+($FK$5*FI48)+($FD$5*FB48)+($EW$5*EU48)+($EP$5*EN48)+($EI$5*EG48)+($EB$5*DZ48)+($DU$5*DS48)+($DN$5*DL48)+($DG$5*DE48)+($CZ$5*CX48)+($CS$5*CQ48)+($CL$5*CJ48)+($CE$5*CC48)+($BX$5*BV48)+($BQ$5*BO48)+($BJ$5*BH48)+($BC$5*BA48)+($AV$5*AT48)+($AO$5*AM48)+($AH$5*AF48)+($KO$5*KM48)+($KH$5*KF48)+($KA$5*JY48)+($JT$5*JR48)+($PR$5*PP48)+($GM$5*GK48)+($HA$5*GY48)+($KV$5*KT48)+($LC$5*LA48)+($MS$5*MQ48)+($ML$5*MJ48)+($ME$5*MC48)+($LX$5*LV48)+($LQ$5*LO48)+($LJ$5*LH48)+(MX48*$MZ$5)+(NE48*$NG$5)+(NL48*$NN$5)+($OI$5*OG48)+($NU$5*NS48)+($OB$5*NZ48)+($PD$5*PB48)+($OW$5*OU48)+($OP$5*ON48)+($PK$5*PI48)+($PY$5*PW48)+($QF$5*QD48)+($QM$5*QK48)+($QT$5*QR48)+($RA$5*QY48)+($RH$5*RF48)+($RO$5*RM48)+(RT48*$RV$5)+(SA48*$SC$5)+(SH48*$SJ$5)+(SO48*$SQ$5)+(SV48*$SX$5)+(TC48*$TE$5)+(TJ48*$TL$5)+(TQ48*$TS$5))/$VM$5,0)</f>
        <v/>
      </c>
      <c r="VP48" s="14" t="n"/>
      <c r="VQ48" s="21">
        <f>IF($C48&gt;0,(($IK$5*IK48)+($GT$5*GT48)+($JM$5*JM48)+($JF$5*JF48)+($IY$5*IY48)+($IR$5*IR48)+($ID$5*ID48)+($HW$5*HW48)+($HP$5*HP48)+($HI$5*HI48)+($GF$5*GF48)+($FY$5*FY48)+($FR$5*FR48)+($FK$5*FK48)+($FD$5*FD48)+($EW$5*EW48)+($EP$5*EP48)+($EI$5*EI48)+($EB$5*EB48)+($DU$5*DU48)+($DN$5*DN48)+($DG$5*DG48)+($CZ$5*CZ48)+($CS$5*CS48)+($CL$5*CL48)+($CE$5*CE48)+($BX$5*BX48)+($BQ$5*BQ48)+($BJ$5*BJ48)+($BC$5*BC48)+($AV$5*AV48)+($AO$5*AO48)+($AH$5*AH48)+($KO$5*KO48)+($PR$5*PR48)+($GM$5*GM48)+($HA$5*HA48)+($KH$5*KH48)+($KA$5*KA48)+($JT$5*JT48)+($KV$5*KV48)+($LC$5*LC48)+($MS$5*MS48)+($ML$5*ML48)+($ME$5*ME48)+($LX$5*LX48)+($LQ$5*LQ48)+($LJ$5*LJ48)+($OI$5*OI48)+($NU$5*NU48)+($NN$5*NN48)+($NG$5*NG48)+($MZ$5*MZ48)+(OB48*$OB$5)+($PD$5*PD48)+($OW$5*OW48)+($OP$5*OP48)+($PK$5*PK48)+(PY48*$PY$5)+(QF48*$QF$5)+(QM48*$QM$5)+(QT48*$QT$5)+(RA48*$RA$5)+(RH48*$RH$5)+(RO48*$RO$5)+(RV48*$RV$5)+(SC48*$SC$5)+(SJ48*$SJ$5)+(SQ48*$SQ$5)+(SX48*$SX$5)+(TE48*$TE$5)+(TL48*$TL$5)+(TS48*$TS$5))/$VM$5,0)</f>
        <v/>
      </c>
    </row>
    <row r="49" ht="16" customHeight="1" s="545">
      <c r="A49" s="127" t="n">
        <v>45716</v>
      </c>
      <c r="B49" s="4">
        <f>A49</f>
        <v/>
      </c>
      <c r="C49" s="13" t="n">
        <v>43840.91</v>
      </c>
      <c r="D49" s="138">
        <f>IF(C49&gt;0,C49-C48,0)</f>
        <v/>
      </c>
      <c r="E49" s="68">
        <f>IF(C49&gt;0,D49/C48,0)</f>
        <v/>
      </c>
      <c r="F49" s="15">
        <f>IF(C49&gt;0,(C49-C$10)/C$10,0)</f>
        <v/>
      </c>
      <c r="G49" s="13" t="n">
        <v>5954.5</v>
      </c>
      <c r="H49" s="138">
        <f>IF(G49&gt;0,G49-G48,0)</f>
        <v/>
      </c>
      <c r="I49" s="68">
        <f>IF(G49&gt;0,H49/G48,0)</f>
        <v/>
      </c>
      <c r="J49" s="15">
        <f>IF(G49&gt;0,(G49-G$10)/G$10,0)</f>
        <v/>
      </c>
      <c r="K49" s="13" t="n">
        <v>18847.28</v>
      </c>
      <c r="L49" s="138">
        <f>IF(K49&gt;0,K49-K48,0)</f>
        <v/>
      </c>
      <c r="M49" s="68">
        <f>IF(K49&gt;0,L49/K48,0)</f>
        <v/>
      </c>
      <c r="N49" s="15">
        <f>IF(K49&gt;0,(K49-K$10)/K$10,0)</f>
        <v/>
      </c>
      <c r="O49" s="13" t="n">
        <v>2163.07</v>
      </c>
      <c r="P49" s="138">
        <f>IF(O49&gt;0,O49-O48,0)</f>
        <v/>
      </c>
      <c r="Q49" s="68">
        <f>IF(O49&gt;0,P49/O48,0)</f>
        <v/>
      </c>
      <c r="R49" s="15">
        <f>IF(O49&gt;0,(O49-O$10)/O$10,0)</f>
        <v/>
      </c>
      <c r="S49" s="18">
        <f>IF(O49&gt;0,(((O49*0.7)*Q49)+((K49*0.9)*M49)+((G49*0.65)*I49)+((C49*0.6)*E49))/(O49+K49+G49+C49),0)</f>
        <v/>
      </c>
      <c r="T49" s="121">
        <f>IF(O49&gt;0,(S49*200)+T48,0)</f>
        <v/>
      </c>
      <c r="U49" s="121">
        <f>T49</f>
        <v/>
      </c>
      <c r="V49" s="134">
        <f>IF(T49&gt;0,(T49-T48)/T48,0)</f>
        <v/>
      </c>
      <c r="W49" s="21">
        <f>IF(T49&gt;0,(T49-T$11)/T$11,0)</f>
        <v/>
      </c>
      <c r="X49" s="18">
        <f>IF(T49&gt;0,((Q49+M49+I49+E49)/4),0)</f>
        <v/>
      </c>
      <c r="Y49" s="352" t="n">
        <v>233431.89</v>
      </c>
      <c r="Z49" s="15" t="n">
        <v>2e-06</v>
      </c>
      <c r="AA49" s="21">
        <f>Z49-$V49</f>
        <v/>
      </c>
      <c r="AC49" s="250" t="n">
        <v>220.72</v>
      </c>
      <c r="AD49" s="68">
        <f>IF(AC49&gt;0,((AC49-AC48)/AC48),0)</f>
        <v/>
      </c>
      <c r="AE49" s="68">
        <f>IF(AC49&gt;0,AD49-$V49,0)</f>
        <v/>
      </c>
      <c r="AF49" s="68">
        <f>IF(AC49&gt;0,(AC49-AF$10)/AF$10,0)</f>
        <v/>
      </c>
      <c r="AG49" s="68" t="n"/>
      <c r="AH49" s="15">
        <f>IF(AC49&gt;0,(AC49-AC$10)/AC$10,0)</f>
        <v/>
      </c>
      <c r="AJ49" s="250" t="n">
        <v>21.6</v>
      </c>
      <c r="AK49" s="68">
        <f>IF(AJ49&gt;0,((AJ49-AJ48)/AJ48),0)</f>
        <v/>
      </c>
      <c r="AL49" s="68">
        <f>IF(AJ49&gt;0,AK49-$V49,0)</f>
        <v/>
      </c>
      <c r="AM49" s="68">
        <f>IF(AJ49&gt;0,(AJ49-AM$10)/AM$10,0)</f>
        <v/>
      </c>
      <c r="AN49" s="68" t="n"/>
      <c r="AO49" s="15">
        <f>IF(AJ49&gt;0,(AJ49-AJ$10)/AJ$10,0)</f>
        <v/>
      </c>
      <c r="AQ49" s="250" t="n">
        <v>20.95</v>
      </c>
      <c r="AR49" s="68">
        <f>IF(AQ49&gt;0,((AQ49-AQ48)/AQ48),0)</f>
        <v/>
      </c>
      <c r="AS49" s="68">
        <f>IF(AQ49&gt;0,AR49-$V49,0)</f>
        <v/>
      </c>
      <c r="AT49" s="68">
        <f>IF(AQ49&gt;0,(AQ49-AT$10)/AT$10,0)</f>
        <v/>
      </c>
      <c r="AU49" s="68" t="n"/>
      <c r="AV49" s="15">
        <f>IF(AQ49&gt;0,(AQ49-AQ$10)/AQ$10,0)</f>
        <v/>
      </c>
      <c r="AX49" s="250" t="n">
        <v>207.13</v>
      </c>
      <c r="AY49" s="68">
        <f>IF(AX49&gt;0,((AX49-AX48)/AX48),0)</f>
        <v/>
      </c>
      <c r="AZ49" s="68">
        <f>IF(AX49&gt;0,AY49-$V49,0)</f>
        <v/>
      </c>
      <c r="BA49" s="68">
        <f>IF(AX49&gt;0,(AX49-BA$10)/BA$10,0)</f>
        <v/>
      </c>
      <c r="BB49" s="68" t="n"/>
      <c r="BC49" s="15">
        <f>IF(AX49&gt;0,(AX49-AX$10)/AX$10,0)</f>
        <v/>
      </c>
      <c r="BE49" s="250" t="n">
        <v>77.56</v>
      </c>
      <c r="BF49" s="68">
        <f>IF(BE49&gt;0,((BE49-BE48)/BE48),0)</f>
        <v/>
      </c>
      <c r="BG49" s="68">
        <f>IF(BE49&gt;0,BF49-$V49,0)</f>
        <v/>
      </c>
      <c r="BH49" s="68" t="n"/>
      <c r="BI49" s="68" t="n"/>
      <c r="BJ49" s="15">
        <f>IF(BE49&gt;0,(BE49-BE$10)/BE$10,0)</f>
        <v/>
      </c>
      <c r="BL49" s="250" t="n">
        <v>66.03</v>
      </c>
      <c r="BM49" s="68">
        <f>IF(BL49&gt;0,((BL49-BL48)/BL48),0)</f>
        <v/>
      </c>
      <c r="BN49" s="68">
        <f>IF(BL49&gt;0,BM49-$V49,0)</f>
        <v/>
      </c>
      <c r="BO49" s="68">
        <f>IF(BL49&gt;0,(BL49-BO$10)/BO$10,0)</f>
        <v/>
      </c>
      <c r="BP49" s="68" t="n"/>
      <c r="BQ49" s="15">
        <f>IF(BL49&gt;0,(BL49-BL$10)/BL$10,0)</f>
        <v/>
      </c>
      <c r="BS49" s="250" t="n">
        <v>37.61</v>
      </c>
      <c r="BT49" s="68">
        <f>IF(BS49&gt;0,((BS49-BS48)/BS48),0)</f>
        <v/>
      </c>
      <c r="BU49" s="68">
        <f>IF(BS49&gt;0,BT49-$V49,0)</f>
        <v/>
      </c>
      <c r="BV49" s="68">
        <f>IF(BS49&gt;0,(BS49-BV$10)/BV$10,0)</f>
        <v/>
      </c>
      <c r="BW49" s="68" t="n"/>
      <c r="BX49" s="15">
        <f>IF(BS49&gt;0,(BS49-BS$10)/BS$10,0)</f>
        <v/>
      </c>
      <c r="BZ49" s="250" t="n"/>
      <c r="CA49" s="68">
        <f>IF(BZ49&gt;0,((BZ49-BZ48)/BZ48),0)</f>
        <v/>
      </c>
      <c r="CB49" s="68">
        <f>IF(BZ49&gt;0,CA49-$V49,0)</f>
        <v/>
      </c>
      <c r="CC49" s="68">
        <f>IF(BZ49&gt;0,(BZ49-CC$10)/CC$10,0)</f>
        <v/>
      </c>
      <c r="CD49" s="68" t="n"/>
      <c r="CE49" s="15">
        <f>IF(BZ49&gt;0,(BZ49-BZ$10)/BZ$10,0)</f>
        <v/>
      </c>
      <c r="CG49" s="250" t="n">
        <v>33.39</v>
      </c>
      <c r="CH49" s="68">
        <f>IF(CG49&gt;0,((CG49-CG48)/CG48),0)</f>
        <v/>
      </c>
      <c r="CI49" s="68">
        <f>IF(CG49&gt;0,CH49-$V49,0)</f>
        <v/>
      </c>
      <c r="CJ49" s="68">
        <f>IF(CG49&gt;0,(CG49-CJ$10)/CJ$10,0)</f>
        <v/>
      </c>
      <c r="CK49" s="68" t="n"/>
      <c r="CL49" s="15">
        <f>IF(CG49&gt;0,(CG49-CG$10)/CG$10,0)</f>
        <v/>
      </c>
      <c r="CN49" s="250" t="n">
        <v>32.51</v>
      </c>
      <c r="CO49" s="68">
        <f>IF(CN49&gt;0,((CN49-CN48)/CN48),0)</f>
        <v/>
      </c>
      <c r="CP49" s="68">
        <f>IF(CN49&gt;0,CO49-$V49,0)</f>
        <v/>
      </c>
      <c r="CQ49" s="68">
        <f>IF(CN49&gt;0,(CN49-CQ$10)/CQ$10,0)</f>
        <v/>
      </c>
      <c r="CR49" s="68" t="n"/>
      <c r="CS49" s="15">
        <f>IF(CN49&gt;0,(CN49-CN$10)/CN$10,0)</f>
        <v/>
      </c>
      <c r="CU49" s="250" t="n">
        <v>36.16</v>
      </c>
      <c r="CV49" s="68">
        <f>IF(CU49&gt;0,((CU49-CU48)/CU48),0)</f>
        <v/>
      </c>
      <c r="CW49" s="68">
        <f>IF(CU49&gt;0,CV49-$V49,0)</f>
        <v/>
      </c>
      <c r="CX49" s="68">
        <f>IF(CU49&gt;0,(CU49-CX$10)/CX$10,0)</f>
        <v/>
      </c>
      <c r="CY49" s="68" t="n"/>
      <c r="CZ49" s="15">
        <f>IF(CU49&gt;0,(CU49-CU$10)/CU$10,0)</f>
        <v/>
      </c>
      <c r="DB49" s="250" t="n">
        <v>20.17</v>
      </c>
      <c r="DC49" s="68">
        <f>IF(DB49&gt;0,((DB49-DB48)/DB48),0)</f>
        <v/>
      </c>
      <c r="DD49" s="68">
        <f>IF(DB49&gt;0,DC49-$V49,0)</f>
        <v/>
      </c>
      <c r="DE49" s="68">
        <f>IF(DB49&gt;0,(DB49-DE$10)/DE$10,0)</f>
        <v/>
      </c>
      <c r="DF49" s="68" t="n"/>
      <c r="DG49" s="15">
        <f>IF(DB49&gt;0,(DB49-DB$10)/DB$10,0)</f>
        <v/>
      </c>
      <c r="DI49" s="250" t="n">
        <v>44.87</v>
      </c>
      <c r="DJ49" s="68">
        <f>IF(DI49&gt;0,((DI49-DI48)/DI48),0)</f>
        <v/>
      </c>
      <c r="DK49" s="68">
        <f>IF(DI49&gt;0,DJ49-$V49,0)</f>
        <v/>
      </c>
      <c r="DL49" s="68">
        <f>IF(DI49&gt;0,(DI49-DL$10)/DL$10,0)</f>
        <v/>
      </c>
      <c r="DM49" s="68" t="n"/>
      <c r="DN49" s="15">
        <f>IF(DI49&gt;0,(DI49-DI$10)/DI$10,0)</f>
        <v/>
      </c>
      <c r="DP49" s="250" t="n">
        <v>37.89</v>
      </c>
      <c r="DQ49" s="68">
        <f>IF(DP49&gt;0,((DP49-DP48)/DP48),0)</f>
        <v/>
      </c>
      <c r="DR49" s="68">
        <f>IF(DP49&gt;0,DQ49-$V49,0)</f>
        <v/>
      </c>
      <c r="DS49" s="68" t="n"/>
      <c r="DT49" s="68" t="n"/>
      <c r="DU49" s="15">
        <f>IF(DP49&gt;0,(DP49-DP$10)/DP$10,0)</f>
        <v/>
      </c>
      <c r="DV49" s="18" t="n"/>
      <c r="DW49" s="250" t="n">
        <v>31.34</v>
      </c>
      <c r="DX49" s="68">
        <f>IF(DW49&gt;0,((DW49-DW48)/DW48),0)</f>
        <v/>
      </c>
      <c r="DY49" s="68">
        <f>IF(DW49&gt;0,DX49-$V49,0)</f>
        <v/>
      </c>
      <c r="DZ49" s="68">
        <f>IF(DW49&gt;0,(DW49-DZ$10)/DZ$10,0)</f>
        <v/>
      </c>
      <c r="EA49" s="68" t="n"/>
      <c r="EB49" s="15">
        <f>IF(DW49&gt;0,(DW49-DW$10)/DW$10,0)</f>
        <v/>
      </c>
      <c r="ED49" s="250" t="n">
        <v>35.17</v>
      </c>
      <c r="EE49" s="68">
        <f>IF(ED49&gt;0,((ED49-ED48)/ED48),0)</f>
        <v/>
      </c>
      <c r="EF49" s="68">
        <f>IF(ED49&gt;0,EE49-$V49,0)</f>
        <v/>
      </c>
      <c r="EG49" s="68">
        <f>IF(ED49&gt;0,(ED49-EG$10)/EG$10,0)</f>
        <v/>
      </c>
      <c r="EH49" s="68" t="n"/>
      <c r="EI49" s="15">
        <f>IF(ED49&gt;0,(ED49-ED$10)/ED$10,0)</f>
        <v/>
      </c>
      <c r="EK49" s="250" t="n">
        <v>115.97</v>
      </c>
      <c r="EL49" s="68">
        <f>IF(EK49&gt;0,((EK49-EK48)/EK48),0)</f>
        <v/>
      </c>
      <c r="EM49" s="68">
        <f>IF(EK49&gt;0,EL49-$V49,0)</f>
        <v/>
      </c>
      <c r="EN49" s="68">
        <f>IF(EK49&gt;0,(EK49-EN$10)/EN$10,0)</f>
        <v/>
      </c>
      <c r="EO49" s="68" t="n"/>
      <c r="EP49" s="15">
        <f>IF(EK49&gt;0,(EK49-EK$10)/EK$10,0)</f>
        <v/>
      </c>
      <c r="ER49" s="250" t="n">
        <v>39.32</v>
      </c>
      <c r="ES49" s="68">
        <f>IF(ER49&gt;0,((ER49-ER48)/ER48),0)</f>
        <v/>
      </c>
      <c r="ET49" s="68">
        <f>IF(ER49&gt;0,ES49-$V49,0)</f>
        <v/>
      </c>
      <c r="EU49" s="68">
        <f>IF(ER49&gt;0,(ER49-EU$10)/EU$10,0)</f>
        <v/>
      </c>
      <c r="EV49" s="68" t="n"/>
      <c r="EW49" s="15">
        <f>IF(ER49&gt;0,(ER49-ER$10)/ER$10,0)</f>
        <v/>
      </c>
      <c r="EY49" s="250" t="n">
        <v>28.94</v>
      </c>
      <c r="EZ49" s="68">
        <f>IF(EY49&gt;0,((EY49-EY48)/EY48),0)</f>
        <v/>
      </c>
      <c r="FA49" s="68">
        <f>IF(EY49&gt;0,EZ49-$V49,0)</f>
        <v/>
      </c>
      <c r="FB49" s="68" t="n"/>
      <c r="FC49" s="68" t="n"/>
      <c r="FD49" s="15">
        <f>IF(EY49&gt;0,(EY49-EY$10)/EY$10,0)</f>
        <v/>
      </c>
      <c r="FF49" s="250" t="n">
        <v>58.36</v>
      </c>
      <c r="FG49" s="68">
        <f>IF(FF49&gt;0,((FF49-FF48)/FF48),0)</f>
        <v/>
      </c>
      <c r="FH49" s="68">
        <f>IF(FF49&gt;0,FG49-$V49,0)</f>
        <v/>
      </c>
      <c r="FI49" s="68">
        <f>IF(FF49&gt;0,(FF49-FI$10)/FI$10,0)</f>
        <v/>
      </c>
      <c r="FJ49" s="68" t="n"/>
      <c r="FK49" s="15">
        <f>IF(FF49&gt;0,(FF49-FF$10)/FF$10,0)</f>
        <v/>
      </c>
      <c r="FM49" s="250" t="n">
        <v>183.84</v>
      </c>
      <c r="FN49" s="68">
        <f>IF(FM49&gt;0,((FM49-FM48)/FM48),0)</f>
        <v/>
      </c>
      <c r="FO49" s="68">
        <f>IF(FM49&gt;0,FN49-$V49,0)</f>
        <v/>
      </c>
      <c r="FP49" s="68">
        <f>IF(FM49&gt;0,(FM49-FP$10)/FP$10,0)</f>
        <v/>
      </c>
      <c r="FQ49" s="68" t="n"/>
      <c r="FR49" s="15">
        <f>IF(FM49&gt;0,(FM49-FM$10)/FM$10,0)</f>
        <v/>
      </c>
      <c r="FT49" s="250" t="n">
        <v>96.7</v>
      </c>
      <c r="FU49" s="68">
        <f>IF(FT49&gt;0,((FT49-FT48)/FT48),0)</f>
        <v/>
      </c>
      <c r="FV49" s="68">
        <f>IF(FT49&gt;0,FU49-$V49,0)</f>
        <v/>
      </c>
      <c r="FW49" s="68">
        <f>IF(FT49&gt;0,(FT49-FW$10)/FW$10,0)</f>
        <v/>
      </c>
      <c r="FX49" s="68" t="n"/>
      <c r="FY49" s="15">
        <f>IF(FT49&gt;0,(FT49-FT$10)/FT$10,0)</f>
        <v/>
      </c>
      <c r="GA49" s="250" t="n">
        <v>18.36</v>
      </c>
      <c r="GB49" s="68">
        <f>IF(GA49&gt;0,((GA49-GA48)/GA48),0)</f>
        <v/>
      </c>
      <c r="GC49" s="68">
        <f>IF(GA49&gt;0,GB49-$V49,0)</f>
        <v/>
      </c>
      <c r="GD49" s="68" t="n"/>
      <c r="GE49" s="68" t="n"/>
      <c r="GF49" s="15">
        <f>IF(GA49&gt;0,(GA49-GA$10)/GA$10,0)</f>
        <v/>
      </c>
      <c r="GG49" s="18" t="n"/>
      <c r="GH49" s="250" t="n">
        <v>19.63</v>
      </c>
      <c r="GI49" s="68">
        <f>IF(GH49&gt;0,((GH49-GH48)/GH48),0)</f>
        <v/>
      </c>
      <c r="GJ49" s="68">
        <f>IF(GH49&gt;0,GI49-$V49,0)</f>
        <v/>
      </c>
      <c r="GK49" s="68">
        <f>IF(GH49&gt;0,(GH49-GK$10)/GK$10,0)</f>
        <v/>
      </c>
      <c r="GL49" s="68" t="n"/>
      <c r="GM49" s="15">
        <f>IF(GH49&gt;0,(GH49-GH$10)/GH$10,0)</f>
        <v/>
      </c>
      <c r="GO49" s="250" t="n">
        <v>27.93</v>
      </c>
      <c r="GP49" s="68">
        <f>IF(GO49&gt;0,((GO49-GO48)/GO48),0)</f>
        <v/>
      </c>
      <c r="GQ49" s="68">
        <f>IF(GO49&gt;0,GP49-$V49,0)</f>
        <v/>
      </c>
      <c r="GR49" s="68" t="n"/>
      <c r="GS49" s="68" t="n"/>
      <c r="GT49" s="15">
        <f>IF(GO49&gt;0,(GO49-GO$10)/GO$10,0)</f>
        <v/>
      </c>
      <c r="GV49" s="250" t="n">
        <v>14.33</v>
      </c>
      <c r="GW49" s="68">
        <f>IF(GV49&gt;0,((GV49-GV48)/GV48),0)</f>
        <v/>
      </c>
      <c r="GX49" s="68">
        <f>IF(GV49&gt;0,GW49-$V49,0)</f>
        <v/>
      </c>
      <c r="GY49" s="68">
        <f>IF(GV49&gt;0,(GV49-GY$10)/GY$10,0)</f>
        <v/>
      </c>
      <c r="GZ49" s="68" t="n"/>
      <c r="HA49" s="15">
        <f>IF(GV49&gt;0,(GV49-GV$10)/GV$10,0)</f>
        <v/>
      </c>
      <c r="HD49" s="250" t="n">
        <v>292.98</v>
      </c>
      <c r="HE49" s="68">
        <f>IF(HD49&gt;0,((HD49-HD48)/HD48),0)</f>
        <v/>
      </c>
      <c r="HF49" s="68">
        <f>IF(HD49&gt;0,HE49-$V49,0)</f>
        <v/>
      </c>
      <c r="HG49" s="68">
        <f>IF(HD49&gt;0,(HD49-HG$10)/HG$10,0)</f>
        <v/>
      </c>
      <c r="HH49" s="68" t="n"/>
      <c r="HI49" s="15">
        <f>IF(HD49&gt;0,(HD49-HD$10)/HD$10,0)</f>
        <v/>
      </c>
      <c r="HK49" s="250" t="n">
        <v>26.39</v>
      </c>
      <c r="HL49" s="68">
        <f>IF(HK49&gt;0,((HK49-HK48)/HK48),0)</f>
        <v/>
      </c>
      <c r="HM49" s="68">
        <f>IF(HK49&gt;0,HL49-$V49,0)</f>
        <v/>
      </c>
      <c r="HN49" s="68">
        <f>IF(HK49&gt;0,(HK49-HN$10)/HN$10,0)</f>
        <v/>
      </c>
      <c r="HO49" s="68" t="n"/>
      <c r="HP49" s="15">
        <f>IF(HK49&gt;0,(HK49-HK$10)/HK$10,0)</f>
        <v/>
      </c>
      <c r="HR49" s="250" t="n">
        <v>111.33</v>
      </c>
      <c r="HS49" s="68">
        <f>IF(HR49&gt;0,((HR49-HR48)/HR48),0)</f>
        <v/>
      </c>
      <c r="HT49" s="68">
        <f>IF(HR49&gt;0,HS49-$V49,0)</f>
        <v/>
      </c>
      <c r="HU49" s="68">
        <f>IF(HR49&gt;0,(HR49-HU$10)/HU$10,0)</f>
        <v/>
      </c>
      <c r="HV49" s="68" t="n"/>
      <c r="HW49" s="15">
        <f>IF(HR49&gt;0,(HR49-HR$10)/HR$10,0)</f>
        <v/>
      </c>
      <c r="HY49" s="250" t="n">
        <v>124.92</v>
      </c>
      <c r="HZ49" s="68">
        <f>IF(HY49&gt;0,((HY49-HY48)/HY48),0)</f>
        <v/>
      </c>
      <c r="IA49" s="68">
        <f>IF(HY49&gt;0,HZ49-$V49,0)</f>
        <v/>
      </c>
      <c r="IB49" s="68">
        <f>IF(HY49&gt;0,(HY49-IB$10)/IB$10,0)</f>
        <v/>
      </c>
      <c r="IC49" s="68" t="n"/>
      <c r="ID49" s="15">
        <f>IF(HY49&gt;0,(HY49-HY$10)/HY$10,0)</f>
        <v/>
      </c>
      <c r="IF49" s="250" t="n">
        <v>199.43</v>
      </c>
      <c r="IG49" s="68">
        <f>IF(IF49&gt;0,((IF49-IF48)/IF48),0)</f>
        <v/>
      </c>
      <c r="IH49" s="68">
        <f>IF(IF49&gt;0,IG49-$V49,0)</f>
        <v/>
      </c>
      <c r="II49" s="68">
        <f>IF(IF49&gt;0,(IF49-II$10)/II$10,0)</f>
        <v/>
      </c>
      <c r="IJ49" s="68" t="n"/>
      <c r="IK49" s="15">
        <f>IF(IF49&gt;0,(IF49-IF$10)/IF$10,0)</f>
        <v/>
      </c>
      <c r="IM49" s="250" t="n">
        <v>175.58</v>
      </c>
      <c r="IN49" s="68">
        <f>IF(IM49&gt;0,((IM49-IM48)/IM48),0)</f>
        <v/>
      </c>
      <c r="IO49" s="68">
        <f>IF(IM49&gt;0,IN49-$V49,0)</f>
        <v/>
      </c>
      <c r="IP49" s="68">
        <f>IF(IM49&gt;0,(IM49-IP$10)/IP$10,0)</f>
        <v/>
      </c>
      <c r="IQ49" s="68" t="n"/>
      <c r="IR49" s="15">
        <f>IF(IM49&gt;0,(IM49-IM$10)/IM$10,0)</f>
        <v/>
      </c>
      <c r="IT49" s="250" t="n">
        <v>44.04</v>
      </c>
      <c r="IU49" s="68">
        <f>IF(IT49&gt;0,((IT49-IT48)/IT48),0)</f>
        <v/>
      </c>
      <c r="IV49" s="68">
        <f>IF(IT49&gt;0,IU49-$V49,0)</f>
        <v/>
      </c>
      <c r="IW49" s="68">
        <f>IF(IT49&gt;0,(IT49-IW$10)/IW$10,0)</f>
        <v/>
      </c>
      <c r="IX49" s="68" t="n"/>
      <c r="IY49" s="15">
        <f>IF(IT49&gt;0,(IT49-IT$10)/IT$10,0)</f>
        <v/>
      </c>
      <c r="JA49" s="250" t="n">
        <v>668.2</v>
      </c>
      <c r="JB49" s="68">
        <f>IF(JA49&gt;0,((JA49-JA48)/JA48),0)</f>
        <v/>
      </c>
      <c r="JC49" s="68">
        <f>IF(JA49&gt;0,JB49-$V49,0)</f>
        <v/>
      </c>
      <c r="JD49" s="68">
        <f>IF(JA49&gt;0,(JA49-JD$10)/JD$10,0)</f>
        <v/>
      </c>
      <c r="JE49" s="68" t="n"/>
      <c r="JF49" s="15">
        <f>IF(JA49&gt;0,(JA49-JA$10)/JA$10,0)</f>
        <v/>
      </c>
      <c r="JH49" s="250" t="n">
        <v>396.99</v>
      </c>
      <c r="JI49" s="68">
        <f>IF(JH49&gt;0,((JH49-JH48)/JH48),0)</f>
        <v/>
      </c>
      <c r="JJ49" s="68">
        <f>IF(JH49&gt;0,JI49-$V49,0)</f>
        <v/>
      </c>
      <c r="JK49" s="68">
        <f>IF(JH49&gt;0,(JH49-JK$10)/JK$10,0)</f>
        <v/>
      </c>
      <c r="JL49" s="68" t="n"/>
      <c r="JM49" s="15">
        <f>IF(JH49&gt;0,(JH49-JH$10)/JH$10,0)</f>
        <v/>
      </c>
      <c r="JO49" s="250" t="n">
        <v>11.74</v>
      </c>
      <c r="JP49" s="68">
        <f>IF(JO49&gt;0,((JO49-JO48)/JO48),0)</f>
        <v/>
      </c>
      <c r="JQ49" s="68">
        <f>IF(JO49&gt;0,JP49-$V49,0)</f>
        <v/>
      </c>
      <c r="JR49" s="68">
        <f>IF(JO49&gt;0,(JO49-JR$10)/JR$10,0)</f>
        <v/>
      </c>
      <c r="JS49" s="68" t="n"/>
      <c r="JT49" s="15">
        <f>IF(JO49&gt;0,(JO49-JO$10)/JO$10,0)</f>
        <v/>
      </c>
      <c r="JV49" s="250" t="n">
        <v>1.49</v>
      </c>
      <c r="JW49" s="68">
        <f>IF(JV49&gt;0,((JV49-JV48)/JV48),0)</f>
        <v/>
      </c>
      <c r="JX49" s="68">
        <f>IF(JV49&gt;0,JW49-$V49,0)</f>
        <v/>
      </c>
      <c r="JY49" s="68">
        <f>IF(JV49&gt;0,(JV49-JY$10)/JY$10,0)</f>
        <v/>
      </c>
      <c r="JZ49" s="68" t="n"/>
      <c r="KA49" s="15">
        <f>IF(JV49&gt;0,(JV49-JV$10)/JV$10,0)</f>
        <v/>
      </c>
      <c r="KC49" s="250" t="n">
        <v>20.09</v>
      </c>
      <c r="KD49" s="68">
        <f>IF(KC49&gt;0,((KC49-KC48)/KC48),0)</f>
        <v/>
      </c>
      <c r="KE49" s="68">
        <f>IF(KC49&gt;0,KD49-$V49,0)</f>
        <v/>
      </c>
      <c r="KF49" s="68">
        <f>IF(KC49&gt;0,(KC49-KF$10)/KF$10,0)</f>
        <v/>
      </c>
      <c r="KG49" s="68" t="n"/>
      <c r="KH49" s="15">
        <f>IF(KC49&gt;0,(KC49-KC$10)/KC$10,0)</f>
        <v/>
      </c>
      <c r="KI49" s="18" t="n"/>
      <c r="KJ49" s="250" t="n">
        <v>55.18</v>
      </c>
      <c r="KK49" s="68">
        <f>IF(KJ49&gt;0,((KJ49-KJ48)/KJ48),0)</f>
        <v/>
      </c>
      <c r="KL49" s="68">
        <f>IF(KJ49&gt;0,KK49-$V49,0)</f>
        <v/>
      </c>
      <c r="KM49" s="68">
        <f>IF(KJ49&gt;0,(KJ49-KM$10)/KM$10,0)</f>
        <v/>
      </c>
      <c r="KN49" s="68" t="n"/>
      <c r="KO49" s="15">
        <f>IF(KJ49&gt;0,(KJ49-KJ$10)/KJ$10,0)</f>
        <v/>
      </c>
      <c r="KQ49" s="250" t="n">
        <v>1.22</v>
      </c>
      <c r="KR49" s="68">
        <f>IF(KQ49&gt;0,((KQ49-KQ48)/KQ48),0)</f>
        <v/>
      </c>
      <c r="KS49" s="68">
        <f>IF(KQ49&gt;0,KR49-$V49,0)</f>
        <v/>
      </c>
      <c r="KT49" s="68">
        <f>IF(KQ49&gt;0,(KQ49-KT$10)/KT$10,0)</f>
        <v/>
      </c>
      <c r="KU49" s="68" t="n"/>
      <c r="KV49" s="15">
        <f>IF(KQ49&gt;0,(KQ49-KQ$10)/KQ$10,0)</f>
        <v/>
      </c>
      <c r="KW49" s="18" t="n"/>
      <c r="KX49" s="250" t="n">
        <v>22.7</v>
      </c>
      <c r="KY49" s="68">
        <f>IF(KX49&gt;0,((KX49-KX48)/KX48),0)</f>
        <v/>
      </c>
      <c r="KZ49" s="68">
        <f>IF(KX49&gt;0,KY49-$V49,0)</f>
        <v/>
      </c>
      <c r="LA49" s="68">
        <f>IF(KX49&gt;0,(KX49-LA$10)/LA$10,0)</f>
        <v/>
      </c>
      <c r="LB49" s="68" t="n"/>
      <c r="LC49" s="15">
        <f>IF(KX49&gt;0,(KX49-KX$10)/KX$10,0)</f>
        <v/>
      </c>
      <c r="LD49" s="18" t="n"/>
      <c r="LE49" s="250" t="n">
        <v>48.17</v>
      </c>
      <c r="LF49" s="68">
        <f>IF(LE49&gt;0,((LE49-LE48)/LE48),0)</f>
        <v/>
      </c>
      <c r="LG49" s="68">
        <f>IF(LE49&gt;0,LF49-$V49,0)</f>
        <v/>
      </c>
      <c r="LH49" s="68">
        <f>IF(LE49&gt;0,(LE49-LH$10)/LH$10,0)</f>
        <v/>
      </c>
      <c r="LI49" s="68" t="n"/>
      <c r="LJ49" s="15">
        <f>IF(LE49&gt;0,(LE49-LE$10)/LE$10,0)</f>
        <v/>
      </c>
      <c r="LL49" s="250" t="n">
        <v>96.28</v>
      </c>
      <c r="LM49" s="68">
        <f>IF(LL49&gt;0,((LL49-LL48)/LL48),0)</f>
        <v/>
      </c>
      <c r="LN49" s="68">
        <f>IF(LL49&gt;0,LM49-$V49,0)</f>
        <v/>
      </c>
      <c r="LO49" s="68">
        <f>IF(LL49&gt;0,(LL49-LO$10)/LO$10,0)</f>
        <v/>
      </c>
      <c r="LP49" s="68" t="n"/>
      <c r="LQ49" s="15">
        <f>IF(LL49&gt;0,(LL49-LL$10)/LL$10,0)</f>
        <v/>
      </c>
      <c r="LS49" s="250" t="n">
        <v>10.69</v>
      </c>
      <c r="LT49" s="68">
        <f>IF(LS49&gt;0,((LS49-LS48)/LS48),0)</f>
        <v/>
      </c>
      <c r="LU49" s="68">
        <f>IF(LS49&gt;0,LT49-$V49,0)</f>
        <v/>
      </c>
      <c r="LV49" s="68" t="n"/>
      <c r="LW49" s="68" t="n"/>
      <c r="LX49" s="15">
        <f>IF(LS49&gt;0,(LS49-LS$10)/LS$10,0)</f>
        <v/>
      </c>
      <c r="LZ49" s="250" t="n">
        <v>11.82</v>
      </c>
      <c r="MA49" s="68">
        <f>IF(LZ49&gt;0,((LZ49-LZ48)/LZ48),0)</f>
        <v/>
      </c>
      <c r="MB49" s="68">
        <f>IF(LZ49&gt;0,MA49-$V49,0)</f>
        <v/>
      </c>
      <c r="MC49" s="68">
        <f>IF(LZ49&gt;0,(LZ49-MC$10)/MC$10,0)</f>
        <v/>
      </c>
      <c r="MD49" s="68" t="n"/>
      <c r="ME49" s="15">
        <f>IF(LZ49&gt;0,(LZ49-LZ$10)/LZ$10,0)</f>
        <v/>
      </c>
      <c r="MG49" s="250" t="n">
        <v>33.39</v>
      </c>
      <c r="MH49" s="68">
        <f>IF(MG49&gt;0,((MG49-MG48)/MG48),0)</f>
        <v/>
      </c>
      <c r="MI49" s="68">
        <f>IF(MG49&gt;0,MH49-$V49,0)</f>
        <v/>
      </c>
      <c r="MJ49" s="68">
        <f>IF(MG49&gt;0,(MG49-MJ$10)/MJ$10,0)</f>
        <v/>
      </c>
      <c r="MK49" s="68" t="n"/>
      <c r="ML49" s="15">
        <f>IF(MG49&gt;0,(MG49-MG$10)/MG$10,0)</f>
        <v/>
      </c>
      <c r="MN49" s="250" t="n">
        <v>103.97</v>
      </c>
      <c r="MO49" s="68">
        <f>IF(MN49&gt;0,((MN49-MN48)/MN48),0)</f>
        <v/>
      </c>
      <c r="MP49" s="68">
        <f>IF(MN49&gt;0,MO49-$V49,0)</f>
        <v/>
      </c>
      <c r="MQ49" s="68">
        <f>IF(MN49&gt;0,(MN49-MQ$10)/MQ$10,0)</f>
        <v/>
      </c>
      <c r="MR49" s="68" t="n"/>
      <c r="MS49" s="15">
        <f>IF(MN49&gt;0,(MN49-MN$10)/MN$10,0)</f>
        <v/>
      </c>
      <c r="MU49" s="250" t="n">
        <v>8.58</v>
      </c>
      <c r="MV49" s="68">
        <f>IF(MU49&gt;0,((MU49-MU48)/MU48),0)</f>
        <v/>
      </c>
      <c r="MW49" s="68">
        <f>IF(MU49&gt;0,MV49-$V49,0)</f>
        <v/>
      </c>
      <c r="MX49" s="68">
        <f>IF(MU49&gt;0,(MU49-MX$10)/MX$10,0)</f>
        <v/>
      </c>
      <c r="MY49" s="68" t="n"/>
      <c r="MZ49" s="15">
        <f>IF(MU49&gt;0,(MU49-MU$10)/MU$10,0)</f>
        <v/>
      </c>
      <c r="NB49" s="250" t="n">
        <v>206.98</v>
      </c>
      <c r="NC49" s="68">
        <f>IF(NB49&gt;0,((NB49-NB48)/NB48),0)</f>
        <v/>
      </c>
      <c r="ND49" s="68">
        <f>IF(NB49&gt;0,NC49-$V49,0)</f>
        <v/>
      </c>
      <c r="NE49" s="68">
        <f>IF(NB49&gt;0,(NB49-NE$10)/NE$10,0)</f>
        <v/>
      </c>
      <c r="NF49" s="68" t="n"/>
      <c r="NG49" s="15">
        <f>IF(NB49&gt;0,(NB49-NB$10)/NB$10,0)</f>
        <v/>
      </c>
      <c r="NI49" s="250" t="n">
        <v>5.12</v>
      </c>
      <c r="NJ49" s="68">
        <f>IF(NI49&gt;0,((NI49-NI48)/NI48),0)</f>
        <v/>
      </c>
      <c r="NK49" s="68">
        <f>IF(NI49&gt;0,NJ49-$V49,0)</f>
        <v/>
      </c>
      <c r="NL49" s="68">
        <f>IF(NI49&gt;0,(NI49-NL$10)/NL$10,0)</f>
        <v/>
      </c>
      <c r="NM49" s="68" t="n"/>
      <c r="NN49" s="15">
        <f>IF(NI49&gt;0,(NI49-NI$10)/NI$10,0)</f>
        <v/>
      </c>
      <c r="NP49" s="250" t="n">
        <v>335.18</v>
      </c>
      <c r="NQ49" s="68">
        <f>IF(NP49&gt;0,((NP49-NP48)/NP48),0)</f>
        <v/>
      </c>
      <c r="NR49" s="68">
        <f>IF(NP49&gt;0,NQ49-$V49,0)</f>
        <v/>
      </c>
      <c r="NS49" s="68">
        <f>IF(NP49&gt;0,(NP49-NS$10)/NS$10,0)</f>
        <v/>
      </c>
      <c r="NT49" s="68" t="n"/>
      <c r="NU49" s="15">
        <f>IF(NP49&gt;0,(NP49-NP$10)/NP$10,0)</f>
        <v/>
      </c>
      <c r="NW49" s="250" t="n">
        <v>170.28</v>
      </c>
      <c r="NX49" s="68">
        <f>IF(NW49&gt;0,((NW49-NW48)/NW48),0)</f>
        <v/>
      </c>
      <c r="NY49" s="68">
        <f>IF(NW49&gt;0,NX49-$V49,0)</f>
        <v/>
      </c>
      <c r="NZ49" s="68">
        <f>IF(NW49&gt;0,(NW49-NZ$10)/NZ$10,0)</f>
        <v/>
      </c>
      <c r="OA49" s="68" t="n"/>
      <c r="OB49" s="15">
        <f>IF(NW49&gt;0,(NW49-NW$10)/NW$10,0)</f>
        <v/>
      </c>
      <c r="OD49" s="250" t="n">
        <v>1.3</v>
      </c>
      <c r="OE49" s="68">
        <f>IF(OD49&gt;0,((OD49-OD48)/OD48),0)</f>
        <v/>
      </c>
      <c r="OF49" s="68">
        <f>IF(OD49&gt;0,OE49-$V49,0)</f>
        <v/>
      </c>
      <c r="OG49" s="68">
        <f>IF(OD49&gt;0,(OD49-OG$10)/OG$10,0)</f>
        <v/>
      </c>
      <c r="OH49" s="68" t="n"/>
      <c r="OI49" s="15">
        <f>IF(OD49&gt;0,(OD49-OD$10)/OD$10,0)</f>
        <v/>
      </c>
      <c r="OK49" s="250" t="n">
        <v>90.73</v>
      </c>
      <c r="OL49" s="68">
        <f>IF(OK49&gt;0,((OK49-OK48)/OK48),0)</f>
        <v/>
      </c>
      <c r="OM49" s="68">
        <f>IF(OK49&gt;0,OL49-$V49,0)</f>
        <v/>
      </c>
      <c r="ON49" s="68">
        <f>IF(OK49&gt;0,(OK49-ON$10)/ON$10,0)</f>
        <v/>
      </c>
      <c r="OO49" s="68" t="n"/>
      <c r="OP49" s="15">
        <f>IF(OK49&gt;0,(OK49-OK$10)/OK$10,0)</f>
        <v/>
      </c>
      <c r="OR49" s="250" t="n">
        <v>1.71</v>
      </c>
      <c r="OS49" s="68">
        <f>IF(OR49&gt;0,((OR49-OR48)/OR48),0)</f>
        <v/>
      </c>
      <c r="OT49" s="68">
        <f>IF(OR49&gt;0,OS49-$V49,0)</f>
        <v/>
      </c>
      <c r="OU49" s="68">
        <f>IF(OR49&gt;0,(OR49-OU$10)/OU$10,0)</f>
        <v/>
      </c>
      <c r="OV49" s="68" t="n"/>
      <c r="OW49" s="15">
        <f>IF(OR49&gt;0,(OR49-OR$10)/OR$10,0)</f>
        <v/>
      </c>
      <c r="OY49" s="250" t="n">
        <v>132.32</v>
      </c>
      <c r="OZ49" s="68">
        <f>IF(OY49&gt;0,((OY49-OY48)/OY48),0)</f>
        <v/>
      </c>
      <c r="PA49" s="68">
        <f>IF(OY49&gt;0,OZ49-$V49,0)</f>
        <v/>
      </c>
      <c r="PB49" s="68">
        <f>IF(OY49&gt;0,(OY49-PB$10)/PB$10,0)</f>
        <v/>
      </c>
      <c r="PC49" s="68" t="n"/>
      <c r="PD49" s="15">
        <f>IF(OY49&gt;0,(OY49-OY$10)/OY$10,0)</f>
        <v/>
      </c>
      <c r="PE49" s="18" t="n"/>
      <c r="PF49" s="250" t="n">
        <v>204.99</v>
      </c>
      <c r="PG49" s="68">
        <f>IF(PF49&gt;0,((PF49-PF48)/PF48),0)</f>
        <v/>
      </c>
      <c r="PH49" s="68">
        <f>IF(PF49&gt;0,PG49-$V49,0)</f>
        <v/>
      </c>
      <c r="PI49" s="68">
        <f>IF(PF49&gt;0,(PF49-PI$10)/PI$10,0)</f>
        <v/>
      </c>
      <c r="PJ49" s="68" t="n"/>
      <c r="PK49" s="15">
        <f>IF(PF49&gt;0,(PF49-PF$10)/PF$10,0)</f>
        <v/>
      </c>
      <c r="PM49" s="250" t="n"/>
      <c r="PN49" s="68">
        <f>IF(PM49&gt;0,((PM49-PM48)/PM48),0)</f>
        <v/>
      </c>
      <c r="PO49" s="68">
        <f>PN49-$V49</f>
        <v/>
      </c>
      <c r="PP49" s="68">
        <f>IF(PM49&gt;0,(PM49-PP$10)/PP$10,0)</f>
        <v/>
      </c>
      <c r="PQ49" s="68" t="n"/>
      <c r="PR49" s="15">
        <f>IF(PM49&gt;0,(PM49-PM$10)/PM$10,0)</f>
        <v/>
      </c>
      <c r="PT49" s="250" t="n">
        <v>4.12</v>
      </c>
      <c r="PU49" s="68">
        <f>IF(PT49&gt;0,((PT49-PT48)/PT48),0)</f>
        <v/>
      </c>
      <c r="PV49" s="68">
        <f>IF(PT49&gt;0,PU49-$V49,0)</f>
        <v/>
      </c>
      <c r="PW49" s="68">
        <f>IF(PT49&gt;0,(PT49-PW$10)/PW$10,0)</f>
        <v/>
      </c>
      <c r="PX49" s="68" t="n"/>
      <c r="PY49" s="15">
        <f>IF(PT49&gt;0,(PT49-PT$10)/PT$10,0)</f>
        <v/>
      </c>
      <c r="QA49" s="250" t="n">
        <v>211.97</v>
      </c>
      <c r="QB49" s="68">
        <f>IF(QA49&gt;0,((QA49-QA48)/QA48),0)</f>
        <v/>
      </c>
      <c r="QC49" s="68">
        <f>IF(QA49&gt;0,QB49-$V49,0)</f>
        <v/>
      </c>
      <c r="QD49" s="68">
        <f>IF(QA49&gt;0,(QA49-QD$10)/QD$10,0)</f>
        <v/>
      </c>
      <c r="QE49" s="68" t="n"/>
      <c r="QF49" s="15">
        <f>IF(QA49&gt;0,(QA49-QA$10)/QA$10,0)</f>
        <v/>
      </c>
      <c r="QH49" s="250" t="n">
        <v>1.27</v>
      </c>
      <c r="QI49" s="68">
        <f>IF(QH49&gt;0,((QH49-QH48)/QH48),0)</f>
        <v/>
      </c>
      <c r="QJ49" s="68">
        <f>IF(QH49&gt;0,QI49-$V49,0)</f>
        <v/>
      </c>
      <c r="QK49" s="68">
        <f>IF(QH49&gt;0,(QH49-QK$10)/QK$10,0)</f>
        <v/>
      </c>
      <c r="QL49" s="68" t="n"/>
      <c r="QM49" s="15">
        <f>IF(QH49&gt;0,(QH49-QH$10)/QH$10,0)</f>
        <v/>
      </c>
      <c r="QO49" s="250" t="n">
        <v>11.13</v>
      </c>
      <c r="QP49" s="68">
        <f>IF(QO49&gt;0,((QO49-QO48)/QO48),0)</f>
        <v/>
      </c>
      <c r="QQ49" s="68">
        <f>IF(QO49&gt;0,QP49-$V49,0)</f>
        <v/>
      </c>
      <c r="QR49" s="68">
        <f>IF(QO49&gt;0,(QO49-QR$10)/QR$10,0)</f>
        <v/>
      </c>
      <c r="QS49" s="68" t="n"/>
      <c r="QT49" s="15">
        <f>IF(QO49&gt;0,(QO49-QO$10)/QO$10,0)</f>
        <v/>
      </c>
      <c r="QV49" s="250" t="n">
        <v>1.7</v>
      </c>
      <c r="QW49" s="68">
        <f>IF(QV49&gt;0,((QV49-QV48)/QV48),0)</f>
        <v/>
      </c>
      <c r="QX49" s="68">
        <f>IF(QV49&gt;0,QW49-$V49,0)</f>
        <v/>
      </c>
      <c r="QY49" s="68">
        <f>IF(QV49&gt;0,(QV49-QY$10)/QY$10,0)</f>
        <v/>
      </c>
      <c r="QZ49" s="68" t="n"/>
      <c r="RA49" s="15">
        <f>IF(QV49&gt;0,(QV49-QV$10)/QV$10,0)</f>
        <v/>
      </c>
      <c r="RC49" s="250" t="n">
        <v>24.11</v>
      </c>
      <c r="RD49" s="68">
        <f>IF(RC49&gt;0,((RC49-RC48)/RC48),0)</f>
        <v/>
      </c>
      <c r="RE49" s="68">
        <f>IF(RC49&gt;0,RD49-$V49,0)</f>
        <v/>
      </c>
      <c r="RF49" s="68">
        <f>IF(RC49&gt;0,(RC49-RF$10)/RF$10,0)</f>
        <v/>
      </c>
      <c r="RG49" s="68" t="n"/>
      <c r="RH49" s="15">
        <f>IF(RC49&gt;0,(RC49-RC$10)/RC$10,0)</f>
        <v/>
      </c>
      <c r="RJ49" s="250" t="n">
        <v>179.83</v>
      </c>
      <c r="RK49" s="68">
        <f>IF(RJ49&gt;0,((RJ49-RJ48)/RJ48),0)</f>
        <v/>
      </c>
      <c r="RL49" s="68">
        <f>RK49-$V49</f>
        <v/>
      </c>
      <c r="RM49" s="68">
        <f>IF(RJ49&gt;0,(RJ49-RM$10)/RM$10,0)</f>
        <v/>
      </c>
      <c r="RN49" s="68" t="n"/>
      <c r="RO49" s="15">
        <f>IF(RJ49&gt;0,(RJ49-RJ$10)/RJ$10,0)</f>
        <v/>
      </c>
      <c r="RQ49" s="250" t="n">
        <v>13.79</v>
      </c>
      <c r="RR49" s="68">
        <f>IF(RQ49&gt;0,((RQ49-RQ48)/RQ48),0)</f>
        <v/>
      </c>
      <c r="RS49" s="68">
        <f>RR49-$V49</f>
        <v/>
      </c>
      <c r="RT49" s="68">
        <f>IF(RQ49&gt;0,(RQ49-RT$10)/RT$10,0)</f>
        <v/>
      </c>
      <c r="RU49" s="68" t="n"/>
      <c r="RV49" s="15">
        <f>IF(RQ49&gt;0,(RQ49-RQ$10)/RQ$10,0)</f>
        <v/>
      </c>
      <c r="RX49" s="250" t="n">
        <v>84.92</v>
      </c>
      <c r="RY49" s="68">
        <f>IF(RX49&gt;0,((RX49-RX48)/RX48),0)</f>
        <v/>
      </c>
      <c r="RZ49" s="68">
        <f>RY49-$V49</f>
        <v/>
      </c>
      <c r="SA49" s="68">
        <f>IF(RX49&gt;0,(RX49-SA$10)/SA$10,0)</f>
        <v/>
      </c>
      <c r="SB49" s="68" t="n"/>
      <c r="SC49" s="15">
        <f>IF(RX49&gt;0,(RX49-RX$10)/RX$10,0)</f>
        <v/>
      </c>
      <c r="SE49" s="250" t="n">
        <v>8.460000000000001</v>
      </c>
      <c r="SF49" s="68">
        <f>IF(SE49&gt;0,((SE49-SE48)/SE48),0)</f>
        <v/>
      </c>
      <c r="SG49" s="68">
        <f>SF49-$V49</f>
        <v/>
      </c>
      <c r="SH49" s="68">
        <f>IF(SE49&gt;0,(SE49-SH$10)/SH$10,0)</f>
        <v/>
      </c>
      <c r="SI49" s="68" t="n"/>
      <c r="SJ49" s="15">
        <f>IF(SE49&gt;0,(SE49-SE$10)/SE$10,0)</f>
        <v/>
      </c>
      <c r="SL49" s="250" t="n">
        <v>0.643</v>
      </c>
      <c r="SM49" s="68">
        <f>IF(SL49&gt;0,((SL49-SL48)/SL48),0)</f>
        <v/>
      </c>
      <c r="SN49" s="68">
        <f>SM49-$V49</f>
        <v/>
      </c>
      <c r="SO49" s="68">
        <f>IF(SL49&gt;0,(SL49-SO$10)/SO$10,0)</f>
        <v/>
      </c>
      <c r="SP49" s="68" t="n"/>
      <c r="SQ49" s="15">
        <f>IF(SL49&gt;0,(SL49-SL$10)/SL$10,0)</f>
        <v/>
      </c>
      <c r="SS49" s="250" t="n">
        <v>5.48</v>
      </c>
      <c r="ST49" s="68">
        <f>IF(SS49&gt;0,((SS49-SS48)/SS48),0)</f>
        <v/>
      </c>
      <c r="SU49" s="68">
        <f>ST49-$V49</f>
        <v/>
      </c>
      <c r="SV49" s="68">
        <f>IF(SS49&gt;0,(SS49-SV$10)/SV$10,0)</f>
        <v/>
      </c>
      <c r="SW49" s="68" t="n"/>
      <c r="SX49" s="15">
        <f>IF(SS49&gt;0,(SS49-SS$10)/SS$10,0)</f>
        <v/>
      </c>
      <c r="SZ49" s="250" t="n">
        <v>24.01</v>
      </c>
      <c r="TA49" s="68">
        <f>IF(SZ49&gt;0,((SZ49-SZ48)/SZ48),0)</f>
        <v/>
      </c>
      <c r="TB49" s="68">
        <f>TA49-$V49</f>
        <v/>
      </c>
      <c r="TC49" s="68">
        <f>IF(SZ49&gt;0,(SZ49-TC$10)/TC$10,0)</f>
        <v/>
      </c>
      <c r="TD49" s="68" t="n"/>
      <c r="TE49" s="15">
        <f>IF(SZ49&gt;0,(SZ49-SZ$10)/SZ$10,0)</f>
        <v/>
      </c>
      <c r="TG49" s="250" t="n">
        <v>0.19</v>
      </c>
      <c r="TH49" s="68">
        <f>IF(TG49&gt;0,((TG49-TG48)/TG48),0)</f>
        <v/>
      </c>
      <c r="TI49" s="68">
        <f>TH49-$V49</f>
        <v/>
      </c>
      <c r="TJ49" s="68">
        <f>IF(TG49&gt;0,(TG49-TJ$10)/TJ$10,0)</f>
        <v/>
      </c>
      <c r="TK49" s="68" t="n"/>
      <c r="TL49" s="15">
        <f>IF(TG49&gt;0,(TG49-TG$10)/TG$10,0)</f>
        <v/>
      </c>
      <c r="TN49" s="250" t="n">
        <v>33.37</v>
      </c>
      <c r="TO49" s="68">
        <f>IF(TN49&gt;0,((TN49-TN48)/TN48),0)</f>
        <v/>
      </c>
      <c r="TP49" s="68">
        <f>TO49-$V49</f>
        <v/>
      </c>
      <c r="TQ49" s="68">
        <f>IF(TN49&gt;0,(TN49-TQ$10)/TQ$10,0)</f>
        <v/>
      </c>
      <c r="TR49" s="68" t="n"/>
      <c r="TS49" s="15">
        <f>IF(TN49&gt;0,(TN49-TN$10)/TN$10,0)</f>
        <v/>
      </c>
      <c r="TU49" s="250" t="n">
        <v>1.93</v>
      </c>
      <c r="TV49" s="68">
        <f>IF(TU49&gt;0,((TU49-TU48)/TU48),0)</f>
        <v/>
      </c>
      <c r="TW49" s="68">
        <f>TV49-$V49</f>
        <v/>
      </c>
      <c r="TX49" s="68">
        <f>IF(TU49&gt;0,(TU49-TX$10)/TX$10,0)</f>
        <v/>
      </c>
      <c r="TY49" s="68" t="n"/>
      <c r="TZ49" s="15">
        <f>IF(TU49&gt;0,(TU49-TU$10)/TU$10,0)</f>
        <v/>
      </c>
      <c r="UB49" s="250" t="n"/>
      <c r="UC49" s="68">
        <f>IF(UB49&gt;0,((UB49-UB48)/UB48),0)</f>
        <v/>
      </c>
      <c r="UD49" s="68">
        <f>UC49-$V49</f>
        <v/>
      </c>
      <c r="UE49" s="68">
        <f>IF(UB49&gt;0,(UB49-UE$10)/UE$10,0)</f>
        <v/>
      </c>
      <c r="UF49" s="68" t="n"/>
      <c r="UG49" s="15">
        <f>IF(UB49&gt;0,(UB49-UB$10)/UB$10,0)</f>
        <v/>
      </c>
      <c r="UI49" s="250" t="n"/>
      <c r="UJ49" s="68">
        <f>IF(UI49&gt;0,((UI49-UI48)/UI48),0)</f>
        <v/>
      </c>
      <c r="UK49" s="68">
        <f>UJ49-$V49</f>
        <v/>
      </c>
      <c r="UL49" s="68">
        <f>IF(UI49&gt;0,(UI49-UL$10)/UL$10,0)</f>
        <v/>
      </c>
      <c r="UM49" s="68" t="n"/>
      <c r="UN49" s="15">
        <f>IF(UI49&gt;0,(UI49-UI$10)/UI$10,0)</f>
        <v/>
      </c>
      <c r="UP49" s="250" t="n"/>
      <c r="UQ49" s="68">
        <f>IF(UP49&gt;0,((UP49-UP48)/UP48),0)</f>
        <v/>
      </c>
      <c r="UR49" s="68">
        <f>UQ49-$V49</f>
        <v/>
      </c>
      <c r="US49" s="68">
        <f>IF(UP49&gt;0,(UP49-US$10)/US$10,0)</f>
        <v/>
      </c>
      <c r="UT49" s="68" t="n"/>
      <c r="UU49" s="15">
        <f>IF(UP49&gt;0,(UP49-UP$10)/UP$10,0)</f>
        <v/>
      </c>
      <c r="UW49" s="250" t="n"/>
      <c r="UX49" s="68">
        <f>IF(UW49&gt;0,((UW49-UW48)/UW48),0)</f>
        <v/>
      </c>
      <c r="UY49" s="68">
        <f>UX49-$V49</f>
        <v/>
      </c>
      <c r="UZ49" s="68">
        <f>IF(UW49&gt;0,(UW49-UZ$10)/UZ$10,0)</f>
        <v/>
      </c>
      <c r="VA49" s="68" t="n"/>
      <c r="VB49" s="15">
        <f>IF(UW49&gt;0,(UW49-UW$10)/UW$10,0)</f>
        <v/>
      </c>
      <c r="VD49" s="250" t="n"/>
      <c r="VE49" s="68">
        <f>IF(VD49&gt;0,((VD49-VD48)/VD48),0)</f>
        <v/>
      </c>
      <c r="VF49" s="68">
        <f>VE49-$V49</f>
        <v/>
      </c>
      <c r="VG49" s="68">
        <f>IF(VD49&gt;0,(VD49-VG$10)/VG$10,0)</f>
        <v/>
      </c>
      <c r="VH49" s="68" t="n"/>
      <c r="VI49" s="15">
        <f>IF(VD49&gt;0,(VD49-VD$10)/VD$10,0)</f>
        <v/>
      </c>
      <c r="VM49" s="21">
        <f>IF($C49&gt;0,(($IK$5*IG49)+($GT$5*GP49)+($JM$5*JI49)+($JF$5*JB49)+($IY$5*IU49)+($IR$5*IN49)+($ID$5*HZ49)+($HW$5*HS49)+($HP$5*HL49)+($HI$5*HE49)+($GF$5*GB49)+($FY$5*FU49)+($FR$5*FN49)+($FK$5*FG49)+($FD$5*EZ49)+($EW$5*ES49)+($EP$5*EL49)+($EI$5*EE49)+($EB$5*DX49)+($DU$5*DQ49)+($DN$5*DJ49)+($DG$5*DC49)+($CZ$5*CV49)+($CS$5*CO49)+($CL$5*CH49)+($CE$5*CA49)+($BX$5*BT49)+($BQ$5*BM49)+($BJ$5*BF49)+($BC$5*AY49)+($AV$5*AR49)+($AO$5*AK49)+($AH$5*AD49)+($JT$5*JP49)+($KA$5*JW49)+($KO$5*KK49)+($PR$5*PN49)+($GM$5*GI49)+($HA$5*GW49)+($KV$5*KR49)+($KH$5*KD49)+($LC$5*KY49)+($MS$5*MO49)+($ML$5*MH49)+($ME$5*MA49)+($LX$5*LT49)+($LQ$5*LM49)+($LJ$5*LF49)+(MV49*$MZ$5)+(NC49*$NG$5)+(NJ49*$NN$5)+($OI$5*OE49)+($NU$5*NQ49)+($OB$5*NX49)+($PK$5*PG49)+($OP$5*OL49)+($OW$5*OS49)+($PD$5*OZ49)+(PU49*$PY$5)+(QB49*$QF$5)+(QI49*$QM$5)+(QP49*$QT$5)+(QW49*$RA$5)+(RD49*$RH$5)+(RK49*$RO$5)+(RR49*$RV$5)+(RY49*$SC$5)+(SF49*$SJ$5)+(SM49*$SQ$5)+(ST49*$SX$5)+(TA49*$TE$5))+(TH49*$TL$5)+(TO49*$TS$5))/$VM$5</f>
        <v/>
      </c>
      <c r="VN49" s="538" t="n"/>
      <c r="VO49" s="21">
        <f>IF($C49&gt;0,(($IK$5*II49)+($GT$5*GR49)+($JM$5*JK49)+($JF$5*JD49)+($IY$5*IW49)+($IR$5*IP49)+($ID$5*IB49)+($HW$5*HU49)+($HP$5*HN49)+($HI$5*HG49)+($GF$5*GD49)+($FY$5*FW49)+($FR$5*FP49)+($FK$5*FI49)+($FD$5*FB49)+($EW$5*EU49)+($EP$5*EN49)+($EI$5*EG49)+($EB$5*DZ49)+($DU$5*DS49)+($DN$5*DL49)+($DG$5*DE49)+($CZ$5*CX49)+($CS$5*CQ49)+($CL$5*CJ49)+($CE$5*CC49)+($BX$5*BV49)+($BQ$5*BO49)+($BJ$5*BH49)+($BC$5*BA49)+($AV$5*AT49)+($AO$5*AM49)+($AH$5*AF49)+($KO$5*KM49)+($KH$5*KF49)+($KA$5*JY49)+($JT$5*JR49)+($PR$5*PP49)+($GM$5*GK49)+($HA$5*GY49)+($KV$5*KT49)+($LC$5*LA49)+($MS$5*MQ49)+($ML$5*MJ49)+($ME$5*MC49)+($LX$5*LV49)+($LQ$5*LO49)+($LJ$5*LH49)+(MX49*$MZ$5)+(NE49*$NG$5)+(NL49*$NN$5)+($OI$5*OG49)+($NU$5*NS49)+($OB$5*NZ49)+($PD$5*PB49)+($OW$5*OU49)+($OP$5*ON49)+($PK$5*PI49)+($PY$5*PW49)+($QF$5*QD49)+($QM$5*QK49)+($QT$5*QR49)+($RA$5*QY49)+($RH$5*RF49)+($RO$5*RM49)+(RT49*$RV$5)+(SA49*$SC$5)+(SH49*$SJ$5)+(SO49*$SQ$5)+(SV49*$SX$5)+(TC49*$TE$5)+(TJ49*$TL$5)+(TQ49*$TS$5))/$VM$5,0)</f>
        <v/>
      </c>
      <c r="VP49" s="14" t="n"/>
      <c r="VQ49" s="21">
        <f>IF($C49&gt;0,(($IK$5*IK49)+($GT$5*GT49)+($JM$5*JM49)+($JF$5*JF49)+($IY$5*IY49)+($IR$5*IR49)+($ID$5*ID49)+($HW$5*HW49)+($HP$5*HP49)+($HI$5*HI49)+($GF$5*GF49)+($FY$5*FY49)+($FR$5*FR49)+($FK$5*FK49)+($FD$5*FD49)+($EW$5*EW49)+($EP$5*EP49)+($EI$5*EI49)+($EB$5*EB49)+($DU$5*DU49)+($DN$5*DN49)+($DG$5*DG49)+($CZ$5*CZ49)+($CS$5*CS49)+($CL$5*CL49)+($CE$5*CE49)+($BX$5*BX49)+($BQ$5*BQ49)+($BJ$5*BJ49)+($BC$5*BC49)+($AV$5*AV49)+($AO$5*AO49)+($AH$5*AH49)+($KO$5*KO49)+($PR$5*PR49)+($GM$5*GM49)+($HA$5*HA49)+($KH$5*KH49)+($KA$5*KA49)+($JT$5*JT49)+($KV$5*KV49)+($LC$5*LC49)+($MS$5*MS49)+($ML$5*ML49)+($ME$5*ME49)+($LX$5*LX49)+($LQ$5*LQ49)+($LJ$5*LJ49)+($OI$5*OI49)+($NU$5*NU49)+($NN$5*NN49)+($NG$5*NG49)+($MZ$5*MZ49)+(OB49*$OB$5)+($PD$5*PD49)+($OW$5*OW49)+($OP$5*OP49)+($PK$5*PK49)+(PY49*$PY$5)+(QF49*$QF$5)+(QM49*$QM$5)+(QT49*$QT$5)+(RA49*$RA$5)+(RH49*$RH$5)+(RO49*$RO$5)+(RV49*$RV$5)+(SC49*$SC$5)+(SJ49*$SJ$5)+(SQ49*$SQ$5)+(SX49*$SX$5)+(TE49*$TE$5)+(TL49*$TL$5)+(TS49*$TS$5))/$VM$5,0)</f>
        <v/>
      </c>
    </row>
    <row r="50" ht="16" customHeight="1" s="545">
      <c r="A50" s="127" t="n">
        <v>45719</v>
      </c>
      <c r="B50" s="4">
        <f>A50</f>
        <v/>
      </c>
      <c r="C50" s="13" t="n">
        <v>43191.24</v>
      </c>
      <c r="D50" s="138">
        <f>IF(C50&gt;0,C50-C49,0)</f>
        <v/>
      </c>
      <c r="E50" s="68">
        <f>IF(C50&gt;0,D50/C49,0)</f>
        <v/>
      </c>
      <c r="F50" s="15">
        <f>IF(C50&gt;0,(C50-C$10)/C$10,0)</f>
        <v/>
      </c>
      <c r="G50" s="13" t="n">
        <v>5849.72</v>
      </c>
      <c r="H50" s="138">
        <f>IF(G50&gt;0,G50-G49,0)</f>
        <v/>
      </c>
      <c r="I50" s="68">
        <f>IF(G50&gt;0,H50/G49,0)</f>
        <v/>
      </c>
      <c r="J50" s="15">
        <f>IF(G50&gt;0,(G50-G$10)/G$10,0)</f>
        <v/>
      </c>
      <c r="K50" s="13" t="n">
        <v>18350.19</v>
      </c>
      <c r="L50" s="138">
        <f>IF(K50&gt;0,K50-K49,0)</f>
        <v/>
      </c>
      <c r="M50" s="68">
        <f>IF(K50&gt;0,L50/K49,0)</f>
        <v/>
      </c>
      <c r="N50" s="15">
        <f>IF(K50&gt;0,(K50-K$10)/K$10,0)</f>
        <v/>
      </c>
      <c r="O50" s="13" t="n">
        <v>2102.24</v>
      </c>
      <c r="P50" s="138">
        <f>IF(O50&gt;0,O50-O49,0)</f>
        <v/>
      </c>
      <c r="Q50" s="68">
        <f>IF(O50&gt;0,P50/O49,0)</f>
        <v/>
      </c>
      <c r="R50" s="15">
        <f>IF(O50&gt;0,(O50-O$10)/O$10,0)</f>
        <v/>
      </c>
      <c r="S50" s="18">
        <f>IF(O50&gt;0,(((O50*0.7)*Q50)+((K50*0.9)*M50)+((G50*0.65)*I50)+((C50*0.6)*E50))/(O50+K50+G50+C50),0)</f>
        <v/>
      </c>
      <c r="T50" s="121">
        <f>IF(O50&gt;0,(S50*200)+T49,0)</f>
        <v/>
      </c>
      <c r="U50" s="121">
        <f>T50</f>
        <v/>
      </c>
      <c r="V50" s="134">
        <f>IF(T50&gt;0,(T50-T49)/T49,0)</f>
        <v/>
      </c>
      <c r="W50" s="21">
        <f>IF(T50&gt;0,(T50-T$11)/T$11,0)</f>
        <v/>
      </c>
      <c r="X50" s="18">
        <f>IF(T50&gt;0,((Q50+M50+I50+E50)/4),0)</f>
        <v/>
      </c>
      <c r="Y50" s="352">
        <f>236246.82-3600</f>
        <v/>
      </c>
      <c r="Z50" s="15" t="n">
        <v>2e-06</v>
      </c>
      <c r="AA50" s="21">
        <f>Z50-$V50</f>
        <v/>
      </c>
      <c r="AC50" s="250" t="n">
        <v>213.94</v>
      </c>
      <c r="AD50" s="68">
        <f>IF(AC50&gt;0,((AC50-AC49)/AC49),0)</f>
        <v/>
      </c>
      <c r="AE50" s="68">
        <f>IF(AC50&gt;0,AD50-$V50,0)</f>
        <v/>
      </c>
      <c r="AF50" s="68">
        <f>IF(AC50&gt;0,(AC50-AF$10)/AF$10,0)</f>
        <v/>
      </c>
      <c r="AG50" s="68" t="n"/>
      <c r="AH50" s="15">
        <f>IF(AC50&gt;0,(AC50-AC$10)/AC$10,0)</f>
        <v/>
      </c>
      <c r="AJ50" s="250" t="n">
        <v>21.11</v>
      </c>
      <c r="AK50" s="68">
        <f>IF(AJ50&gt;0,((AJ50-AJ49)/AJ49),0)</f>
        <v/>
      </c>
      <c r="AL50" s="68">
        <f>IF(AJ50&gt;0,AK50-$V50,0)</f>
        <v/>
      </c>
      <c r="AM50" s="68">
        <f>IF(AJ50&gt;0,(AJ50-AM$10)/AM$10,0)</f>
        <v/>
      </c>
      <c r="AN50" s="68" t="n"/>
      <c r="AO50" s="15">
        <f>IF(AJ50&gt;0,(AJ50-AJ$10)/AJ$10,0)</f>
        <v/>
      </c>
      <c r="AQ50" s="250" t="n">
        <v>20.35</v>
      </c>
      <c r="AR50" s="68">
        <f>IF(AQ50&gt;0,((AQ50-AQ49)/AQ49),0)</f>
        <v/>
      </c>
      <c r="AS50" s="68">
        <f>IF(AQ50&gt;0,AR50-$V50,0)</f>
        <v/>
      </c>
      <c r="AT50" s="68">
        <f>IF(AQ50&gt;0,(AQ50-AT$10)/AT$10,0)</f>
        <v/>
      </c>
      <c r="AU50" s="68" t="n"/>
      <c r="AV50" s="15">
        <f>IF(AQ50&gt;0,(AQ50-AQ$10)/AQ$10,0)</f>
        <v/>
      </c>
      <c r="AX50" s="250" t="n">
        <v>203.5</v>
      </c>
      <c r="AY50" s="68">
        <f>IF(AX50&gt;0,((AX50-AX49)/AX49),0)</f>
        <v/>
      </c>
      <c r="AZ50" s="68">
        <f>IF(AX50&gt;0,AY50-$V50,0)</f>
        <v/>
      </c>
      <c r="BA50" s="68">
        <f>IF(AX50&gt;0,(AX50-BA$10)/BA$10,0)</f>
        <v/>
      </c>
      <c r="BB50" s="68" t="n"/>
      <c r="BC50" s="15">
        <f>IF(AX50&gt;0,(AX50-AX$10)/AX$10,0)</f>
        <v/>
      </c>
      <c r="BE50" s="250" t="n">
        <v>76.98999999999999</v>
      </c>
      <c r="BF50" s="68">
        <f>IF(BE50&gt;0,((BE50-BE49)/BE49),0)</f>
        <v/>
      </c>
      <c r="BG50" s="68">
        <f>IF(BE50&gt;0,BF50-$V50,0)</f>
        <v/>
      </c>
      <c r="BH50" s="68" t="n"/>
      <c r="BI50" s="68" t="n"/>
      <c r="BJ50" s="15">
        <f>IF(BE50&gt;0,(BE50-BE$10)/BE$10,0)</f>
        <v/>
      </c>
      <c r="BL50" s="250" t="n">
        <v>64.44</v>
      </c>
      <c r="BM50" s="68">
        <f>IF(BL50&gt;0,((BL50-BL49)/BL49),0)</f>
        <v/>
      </c>
      <c r="BN50" s="68">
        <f>IF(BL50&gt;0,BM50-$V50,0)</f>
        <v/>
      </c>
      <c r="BO50" s="68">
        <f>IF(BL50&gt;0,(BL50-BO$10)/BO$10,0)</f>
        <v/>
      </c>
      <c r="BP50" s="68" t="n"/>
      <c r="BQ50" s="15">
        <f>IF(BL50&gt;0,(BL50-BL$10)/BL$10,0)</f>
        <v/>
      </c>
      <c r="BS50" s="250" t="n">
        <v>36.36</v>
      </c>
      <c r="BT50" s="68">
        <f>IF(BS50&gt;0,((BS50-BS49)/BS49),0)</f>
        <v/>
      </c>
      <c r="BU50" s="68">
        <f>IF(BS50&gt;0,BT50-$V50,0)</f>
        <v/>
      </c>
      <c r="BV50" s="68">
        <f>IF(BS50&gt;0,(BS50-BV$10)/BV$10,0)</f>
        <v/>
      </c>
      <c r="BW50" s="68" t="n"/>
      <c r="BX50" s="15">
        <f>IF(BS50&gt;0,(BS50-BS$10)/BS$10,0)</f>
        <v/>
      </c>
      <c r="BZ50" s="250" t="n"/>
      <c r="CA50" s="68">
        <f>IF(BZ50&gt;0,((BZ50-BZ49)/BZ49),0)</f>
        <v/>
      </c>
      <c r="CB50" s="68">
        <f>IF(BZ50&gt;0,CA50-$V50,0)</f>
        <v/>
      </c>
      <c r="CC50" s="68">
        <f>IF(BZ50&gt;0,(BZ50-CC$10)/CC$10,0)</f>
        <v/>
      </c>
      <c r="CD50" s="68" t="n"/>
      <c r="CE50" s="15">
        <f>IF(BZ50&gt;0,(BZ50-BZ$10)/BZ$10,0)</f>
        <v/>
      </c>
      <c r="CG50" s="250" t="n">
        <v>32.22</v>
      </c>
      <c r="CH50" s="68">
        <f>IF(CG50&gt;0,((CG50-CG49)/CG49),0)</f>
        <v/>
      </c>
      <c r="CI50" s="68">
        <f>IF(CG50&gt;0,CH50-$V50,0)</f>
        <v/>
      </c>
      <c r="CJ50" s="68">
        <f>IF(CG50&gt;0,(CG50-CJ$10)/CJ$10,0)</f>
        <v/>
      </c>
      <c r="CK50" s="68" t="n"/>
      <c r="CL50" s="15">
        <f>IF(CG50&gt;0,(CG50-CG$10)/CG$10,0)</f>
        <v/>
      </c>
      <c r="CN50" s="250" t="n">
        <v>31.46</v>
      </c>
      <c r="CO50" s="68">
        <f>IF(CN50&gt;0,((CN50-CN49)/CN49),0)</f>
        <v/>
      </c>
      <c r="CP50" s="68">
        <f>IF(CN50&gt;0,CO50-$V50,0)</f>
        <v/>
      </c>
      <c r="CQ50" s="68">
        <f>IF(CN50&gt;0,(CN50-CQ$10)/CQ$10,0)</f>
        <v/>
      </c>
      <c r="CR50" s="68" t="n"/>
      <c r="CS50" s="15">
        <f>IF(CN50&gt;0,(CN50-CN$10)/CN$10,0)</f>
        <v/>
      </c>
      <c r="CU50" s="250" t="n">
        <v>35.22</v>
      </c>
      <c r="CV50" s="68">
        <f>IF(CU50&gt;0,((CU50-CU49)/CU49),0)</f>
        <v/>
      </c>
      <c r="CW50" s="68">
        <f>IF(CU50&gt;0,CV50-$V50,0)</f>
        <v/>
      </c>
      <c r="CX50" s="68">
        <f>IF(CU50&gt;0,(CU50-CX$10)/CX$10,0)</f>
        <v/>
      </c>
      <c r="CY50" s="68" t="n"/>
      <c r="CZ50" s="15">
        <f>IF(CU50&gt;0,(CU50-CU$10)/CU$10,0)</f>
        <v/>
      </c>
      <c r="DB50" s="250" t="n">
        <v>19.68</v>
      </c>
      <c r="DC50" s="68">
        <f>IF(DB50&gt;0,((DB50-DB49)/DB49),0)</f>
        <v/>
      </c>
      <c r="DD50" s="68">
        <f>IF(DB50&gt;0,DC50-$V50,0)</f>
        <v/>
      </c>
      <c r="DE50" s="68">
        <f>IF(DB50&gt;0,(DB50-DE$10)/DE$10,0)</f>
        <v/>
      </c>
      <c r="DF50" s="68" t="n"/>
      <c r="DG50" s="15">
        <f>IF(DB50&gt;0,(DB50-DB$10)/DB$10,0)</f>
        <v/>
      </c>
      <c r="DI50" s="250" t="n">
        <v>45.11</v>
      </c>
      <c r="DJ50" s="68">
        <f>IF(DI50&gt;0,((DI50-DI49)/DI49),0)</f>
        <v/>
      </c>
      <c r="DK50" s="68">
        <f>IF(DI50&gt;0,DJ50-$V50,0)</f>
        <v/>
      </c>
      <c r="DL50" s="68">
        <f>IF(DI50&gt;0,(DI50-DL$10)/DL$10,0)</f>
        <v/>
      </c>
      <c r="DM50" s="68" t="n"/>
      <c r="DN50" s="15">
        <f>IF(DI50&gt;0,(DI50-DI$10)/DI$10,0)</f>
        <v/>
      </c>
      <c r="DP50" s="250" t="n">
        <v>37.46</v>
      </c>
      <c r="DQ50" s="68">
        <f>IF(DP50&gt;0,((DP50-DP49)/DP49),0)</f>
        <v/>
      </c>
      <c r="DR50" s="68">
        <f>IF(DP50&gt;0,DQ50-$V50,0)</f>
        <v/>
      </c>
      <c r="DS50" s="68" t="n"/>
      <c r="DT50" s="68" t="n"/>
      <c r="DU50" s="15">
        <f>IF(DP50&gt;0,(DP50-DP$10)/DP$10,0)</f>
        <v/>
      </c>
      <c r="DV50" s="18" t="n"/>
      <c r="DW50" s="250" t="n">
        <v>29.82</v>
      </c>
      <c r="DX50" s="68">
        <f>IF(DW50&gt;0,((DW50-DW49)/DW49),0)</f>
        <v/>
      </c>
      <c r="DY50" s="68">
        <f>IF(DW50&gt;0,DX50-$V50,0)</f>
        <v/>
      </c>
      <c r="DZ50" s="68">
        <f>IF(DW50&gt;0,(DW50-DZ$10)/DZ$10,0)</f>
        <v/>
      </c>
      <c r="EA50" s="68" t="n"/>
      <c r="EB50" s="15">
        <f>IF(DW50&gt;0,(DW50-DW$10)/DW$10,0)</f>
        <v/>
      </c>
      <c r="ED50" s="250" t="n">
        <v>33.84</v>
      </c>
      <c r="EE50" s="68">
        <f>IF(ED50&gt;0,((ED50-ED49)/ED49),0)</f>
        <v/>
      </c>
      <c r="EF50" s="68">
        <f>IF(ED50&gt;0,EE50-$V50,0)</f>
        <v/>
      </c>
      <c r="EG50" s="68">
        <f>IF(ED50&gt;0,(ED50-EG$10)/EG$10,0)</f>
        <v/>
      </c>
      <c r="EH50" s="68" t="n"/>
      <c r="EI50" s="15">
        <f>IF(ED50&gt;0,(ED50-ED$10)/ED$10,0)</f>
        <v/>
      </c>
      <c r="EK50" s="250" t="n">
        <v>114.02</v>
      </c>
      <c r="EL50" s="68">
        <f>IF(EK50&gt;0,((EK50-EK49)/EK49),0)</f>
        <v/>
      </c>
      <c r="EM50" s="68">
        <f>IF(EK50&gt;0,EL50-$V50,0)</f>
        <v/>
      </c>
      <c r="EN50" s="68">
        <f>IF(EK50&gt;0,(EK50-EN$10)/EN$10,0)</f>
        <v/>
      </c>
      <c r="EO50" s="68" t="n"/>
      <c r="EP50" s="15">
        <f>IF(EK50&gt;0,(EK50-EK$10)/EK$10,0)</f>
        <v/>
      </c>
      <c r="ER50" s="250" t="n">
        <v>38.67</v>
      </c>
      <c r="ES50" s="68">
        <f>IF(ER50&gt;0,((ER50-ER49)/ER49),0)</f>
        <v/>
      </c>
      <c r="ET50" s="68">
        <f>IF(ER50&gt;0,ES50-$V50,0)</f>
        <v/>
      </c>
      <c r="EU50" s="68">
        <f>IF(ER50&gt;0,(ER50-EU$10)/EU$10,0)</f>
        <v/>
      </c>
      <c r="EV50" s="68" t="n"/>
      <c r="EW50" s="15">
        <f>IF(ER50&gt;0,(ER50-ER$10)/ER$10,0)</f>
        <v/>
      </c>
      <c r="EY50" s="250" t="n">
        <v>28.83</v>
      </c>
      <c r="EZ50" s="68">
        <f>IF(EY50&gt;0,((EY50-EY49)/EY49),0)</f>
        <v/>
      </c>
      <c r="FA50" s="68">
        <f>IF(EY50&gt;0,EZ50-$V50,0)</f>
        <v/>
      </c>
      <c r="FB50" s="68" t="n"/>
      <c r="FC50" s="68" t="n"/>
      <c r="FD50" s="15">
        <f>IF(EY50&gt;0,(EY50-EY$10)/EY$10,0)</f>
        <v/>
      </c>
      <c r="FF50" s="250" t="n">
        <v>55.99</v>
      </c>
      <c r="FG50" s="68">
        <f>IF(FF50&gt;0,((FF50-FF49)/FF49),0)</f>
        <v/>
      </c>
      <c r="FH50" s="68">
        <f>IF(FF50&gt;0,FG50-$V50,0)</f>
        <v/>
      </c>
      <c r="FI50" s="68">
        <f>IF(FF50&gt;0,(FF50-FI$10)/FI$10,0)</f>
        <v/>
      </c>
      <c r="FJ50" s="68" t="n"/>
      <c r="FK50" s="15">
        <f>IF(FF50&gt;0,(FF50-FF$10)/FF$10,0)</f>
        <v/>
      </c>
      <c r="FM50" s="250" t="n">
        <v>180.89</v>
      </c>
      <c r="FN50" s="68">
        <f>IF(FM50&gt;0,((FM50-FM49)/FM49),0)</f>
        <v/>
      </c>
      <c r="FO50" s="68">
        <f>IF(FM50&gt;0,FN50-$V50,0)</f>
        <v/>
      </c>
      <c r="FP50" s="68">
        <f>IF(FM50&gt;0,(FM50-FP$10)/FP$10,0)</f>
        <v/>
      </c>
      <c r="FQ50" s="68" t="n"/>
      <c r="FR50" s="15">
        <f>IF(FM50&gt;0,(FM50-FM$10)/FM$10,0)</f>
        <v/>
      </c>
      <c r="FT50" s="250" t="n">
        <v>97.25</v>
      </c>
      <c r="FU50" s="68">
        <f>IF(FT50&gt;0,((FT50-FT49)/FT49),0)</f>
        <v/>
      </c>
      <c r="FV50" s="68">
        <f>IF(FT50&gt;0,FU50-$V50,0)</f>
        <v/>
      </c>
      <c r="FW50" s="68">
        <f>IF(FT50&gt;0,(FT50-FW$10)/FW$10,0)</f>
        <v/>
      </c>
      <c r="FX50" s="68" t="n"/>
      <c r="FY50" s="15">
        <f>IF(FT50&gt;0,(FT50-FT$10)/FT$10,0)</f>
        <v/>
      </c>
      <c r="GA50" s="250" t="n">
        <v>18.18</v>
      </c>
      <c r="GB50" s="68">
        <f>IF(GA50&gt;0,((GA50-GA49)/GA49),0)</f>
        <v/>
      </c>
      <c r="GC50" s="68">
        <f>IF(GA50&gt;0,GB50-$V50,0)</f>
        <v/>
      </c>
      <c r="GD50" s="68" t="n"/>
      <c r="GE50" s="68" t="n"/>
      <c r="GF50" s="15">
        <f>IF(GA50&gt;0,(GA50-GA$10)/GA$10,0)</f>
        <v/>
      </c>
      <c r="GG50" s="18" t="n"/>
      <c r="GH50" s="250" t="n">
        <v>19.21</v>
      </c>
      <c r="GI50" s="68">
        <f>IF(GH50&gt;0,((GH50-GH49)/GH49),0)</f>
        <v/>
      </c>
      <c r="GJ50" s="68">
        <f>IF(GH50&gt;0,GI50-$V50,0)</f>
        <v/>
      </c>
      <c r="GK50" s="68">
        <f>IF(GH50&gt;0,(GH50-GK$10)/GK$10,0)</f>
        <v/>
      </c>
      <c r="GL50" s="68" t="n"/>
      <c r="GM50" s="15">
        <f>IF(GH50&gt;0,(GH50-GH$10)/GH$10,0)</f>
        <v/>
      </c>
      <c r="GO50" s="250" t="n">
        <v>27.69</v>
      </c>
      <c r="GP50" s="68">
        <f>IF(GO50&gt;0,((GO50-GO49)/GO49),0)</f>
        <v/>
      </c>
      <c r="GQ50" s="68">
        <f>IF(GO50&gt;0,GP50-$V50,0)</f>
        <v/>
      </c>
      <c r="GR50" s="68" t="n"/>
      <c r="GS50" s="68" t="n"/>
      <c r="GT50" s="15">
        <f>IF(GO50&gt;0,(GO50-GO$10)/GO$10,0)</f>
        <v/>
      </c>
      <c r="GV50" s="250" t="n">
        <v>14.29</v>
      </c>
      <c r="GW50" s="68">
        <f>IF(GV50&gt;0,((GV50-GV49)/GV49),0)</f>
        <v/>
      </c>
      <c r="GX50" s="68">
        <f>IF(GV50&gt;0,GW50-$V50,0)</f>
        <v/>
      </c>
      <c r="GY50" s="68">
        <f>IF(GV50&gt;0,(GV50-GY$10)/GY$10,0)</f>
        <v/>
      </c>
      <c r="GZ50" s="68" t="n"/>
      <c r="HA50" s="15">
        <f>IF(GV50&gt;0,(GV50-GV$10)/GV$10,0)</f>
        <v/>
      </c>
      <c r="HD50" s="250" t="n">
        <v>284.65</v>
      </c>
      <c r="HE50" s="68">
        <f>IF(HD50&gt;0,((HD50-HD49)/HD49),0)</f>
        <v/>
      </c>
      <c r="HF50" s="68">
        <f>IF(HD50&gt;0,HE50-$V50,0)</f>
        <v/>
      </c>
      <c r="HG50" s="68">
        <f>IF(HD50&gt;0,(HD50-HG$10)/HG$10,0)</f>
        <v/>
      </c>
      <c r="HH50" s="68" t="n"/>
      <c r="HI50" s="15">
        <f>IF(HD50&gt;0,(HD50-HD$10)/HD$10,0)</f>
        <v/>
      </c>
      <c r="HK50" s="250" t="n">
        <v>26.01</v>
      </c>
      <c r="HL50" s="68">
        <f>IF(HK50&gt;0,((HK50-HK49)/HK49),0)</f>
        <v/>
      </c>
      <c r="HM50" s="68">
        <f>IF(HK50&gt;0,HL50-$V50,0)</f>
        <v/>
      </c>
      <c r="HN50" s="68">
        <f>IF(HK50&gt;0,(HK50-HN$10)/HN$10,0)</f>
        <v/>
      </c>
      <c r="HO50" s="68" t="n"/>
      <c r="HP50" s="15">
        <f>IF(HK50&gt;0,(HK50-HK$10)/HK$10,0)</f>
        <v/>
      </c>
      <c r="HR50" s="250" t="n">
        <v>107.76</v>
      </c>
      <c r="HS50" s="68">
        <f>IF(HR50&gt;0,((HR50-HR49)/HR49),0)</f>
        <v/>
      </c>
      <c r="HT50" s="68">
        <f>IF(HR50&gt;0,HS50-$V50,0)</f>
        <v/>
      </c>
      <c r="HU50" s="68">
        <f>IF(HR50&gt;0,(HR50-HU$10)/HU$10,0)</f>
        <v/>
      </c>
      <c r="HV50" s="68" t="n"/>
      <c r="HW50" s="15">
        <f>IF(HR50&gt;0,(HR50-HR$10)/HR$10,0)</f>
        <v/>
      </c>
      <c r="HY50" s="250" t="n">
        <v>114.06</v>
      </c>
      <c r="HZ50" s="68">
        <f>IF(HY50&gt;0,((HY50-HY49)/HY49),0)</f>
        <v/>
      </c>
      <c r="IA50" s="68">
        <f>IF(HY50&gt;0,HZ50-$V50,0)</f>
        <v/>
      </c>
      <c r="IB50" s="68">
        <f>IF(HY50&gt;0,(HY50-IB$10)/IB$10,0)</f>
        <v/>
      </c>
      <c r="IC50" s="68" t="n"/>
      <c r="ID50" s="15">
        <f>IF(HY50&gt;0,(HY50-HY$10)/HY$10,0)</f>
        <v/>
      </c>
      <c r="IF50" s="250" t="n">
        <v>187.37</v>
      </c>
      <c r="IG50" s="68">
        <f>IF(IF50&gt;0,((IF50-IF49)/IF49),0)</f>
        <v/>
      </c>
      <c r="IH50" s="68">
        <f>IF(IF50&gt;0,IG50-$V50,0)</f>
        <v/>
      </c>
      <c r="II50" s="68">
        <f>IF(IF50&gt;0,(IF50-II$10)/II$10,0)</f>
        <v/>
      </c>
      <c r="IJ50" s="68" t="n"/>
      <c r="IK50" s="15">
        <f>IF(IF50&gt;0,(IF50-IF$10)/IF$10,0)</f>
        <v/>
      </c>
      <c r="IM50" s="250" t="n">
        <v>172.68</v>
      </c>
      <c r="IN50" s="68">
        <f>IF(IM50&gt;0,((IM50-IM49)/IM49),0)</f>
        <v/>
      </c>
      <c r="IO50" s="68">
        <f>IF(IM50&gt;0,IN50-$V50,0)</f>
        <v/>
      </c>
      <c r="IP50" s="68">
        <f>IF(IM50&gt;0,(IM50-IP$10)/IP$10,0)</f>
        <v/>
      </c>
      <c r="IQ50" s="68" t="n"/>
      <c r="IR50" s="15">
        <f>IF(IM50&gt;0,(IM50-IM$10)/IM$10,0)</f>
        <v/>
      </c>
      <c r="IT50" s="250" t="n">
        <v>41.11</v>
      </c>
      <c r="IU50" s="68">
        <f>IF(IT50&gt;0,((IT50-IT49)/IT49),0)</f>
        <v/>
      </c>
      <c r="IV50" s="68">
        <f>IF(IT50&gt;0,IU50-$V50,0)</f>
        <v/>
      </c>
      <c r="IW50" s="68">
        <f>IF(IT50&gt;0,(IT50-IW$10)/IW$10,0)</f>
        <v/>
      </c>
      <c r="IX50" s="68" t="n"/>
      <c r="IY50" s="15">
        <f>IF(IT50&gt;0,(IT50-IT$10)/IT$10,0)</f>
        <v/>
      </c>
      <c r="JA50" s="250" t="n">
        <v>655.05</v>
      </c>
      <c r="JB50" s="68">
        <f>IF(JA50&gt;0,((JA50-JA49)/JA49),0)</f>
        <v/>
      </c>
      <c r="JC50" s="68">
        <f>IF(JA50&gt;0,JB50-$V50,0)</f>
        <v/>
      </c>
      <c r="JD50" s="68">
        <f>IF(JA50&gt;0,(JA50-JD$10)/JD$10,0)</f>
        <v/>
      </c>
      <c r="JE50" s="68" t="n"/>
      <c r="JF50" s="15">
        <f>IF(JA50&gt;0,(JA50-JA$10)/JA$10,0)</f>
        <v/>
      </c>
      <c r="JH50" s="250" t="n">
        <v>388.49</v>
      </c>
      <c r="JI50" s="68">
        <f>IF(JH50&gt;0,((JH50-JH49)/JH49),0)</f>
        <v/>
      </c>
      <c r="JJ50" s="68">
        <f>IF(JH50&gt;0,JI50-$V50,0)</f>
        <v/>
      </c>
      <c r="JK50" s="68">
        <f>IF(JH50&gt;0,(JH50-JK$10)/JK$10,0)</f>
        <v/>
      </c>
      <c r="JL50" s="68" t="n"/>
      <c r="JM50" s="15">
        <f>IF(JH50&gt;0,(JH50-JH$10)/JH$10,0)</f>
        <v/>
      </c>
      <c r="JO50" s="250" t="n">
        <v>11.42</v>
      </c>
      <c r="JP50" s="68">
        <f>IF(JO50&gt;0,((JO50-JO49)/JO49),0)</f>
        <v/>
      </c>
      <c r="JQ50" s="68">
        <f>IF(JO50&gt;0,JP50-$V50,0)</f>
        <v/>
      </c>
      <c r="JR50" s="68">
        <f>IF(JO50&gt;0,(JO50-JR$10)/JR$10,0)</f>
        <v/>
      </c>
      <c r="JS50" s="68" t="n"/>
      <c r="JT50" s="15">
        <f>IF(JO50&gt;0,(JO50-JO$10)/JO$10,0)</f>
        <v/>
      </c>
      <c r="JV50" s="250" t="n">
        <v>1.37</v>
      </c>
      <c r="JW50" s="68">
        <f>IF(JV50&gt;0,((JV50-JV49)/JV49),0)</f>
        <v/>
      </c>
      <c r="JX50" s="68">
        <f>IF(JV50&gt;0,JW50-$V50,0)</f>
        <v/>
      </c>
      <c r="JY50" s="68">
        <f>IF(JV50&gt;0,(JV50-JY$10)/JY$10,0)</f>
        <v/>
      </c>
      <c r="JZ50" s="68" t="n"/>
      <c r="KA50" s="15">
        <f>IF(JV50&gt;0,(JV50-JV$10)/JV$10,0)</f>
        <v/>
      </c>
      <c r="KC50" s="250" t="n">
        <v>18.34</v>
      </c>
      <c r="KD50" s="68">
        <f>IF(KC50&gt;0,((KC50-KC49)/KC49),0)</f>
        <v/>
      </c>
      <c r="KE50" s="68">
        <f>IF(KC50&gt;0,KD50-$V50,0)</f>
        <v/>
      </c>
      <c r="KF50" s="68">
        <f>IF(KC50&gt;0,(KC50-KF$10)/KF$10,0)</f>
        <v/>
      </c>
      <c r="KG50" s="68" t="n"/>
      <c r="KH50" s="15">
        <f>IF(KC50&gt;0,(KC50-KC$10)/KC$10,0)</f>
        <v/>
      </c>
      <c r="KI50" s="18" t="n"/>
      <c r="KJ50" s="250" t="n">
        <v>50.42</v>
      </c>
      <c r="KK50" s="68">
        <f>IF(KJ50&gt;0,((KJ50-KJ49)/KJ49),0)</f>
        <v/>
      </c>
      <c r="KL50" s="68">
        <f>IF(KJ50&gt;0,KK50-$V50,0)</f>
        <v/>
      </c>
      <c r="KM50" s="68">
        <f>IF(KJ50&gt;0,(KJ50-KM$10)/KM$10,0)</f>
        <v/>
      </c>
      <c r="KN50" s="68" t="n"/>
      <c r="KO50" s="15">
        <f>IF(KJ50&gt;0,(KJ50-KJ$10)/KJ$10,0)</f>
        <v/>
      </c>
      <c r="KQ50" s="250" t="n">
        <v>1.178</v>
      </c>
      <c r="KR50" s="68">
        <f>IF(KQ50&gt;0,((KQ50-KQ49)/KQ49),0)</f>
        <v/>
      </c>
      <c r="KS50" s="68">
        <f>IF(KQ50&gt;0,KR50-$V50,0)</f>
        <v/>
      </c>
      <c r="KT50" s="68">
        <f>IF(KQ50&gt;0,(KQ50-KT$10)/KT$10,0)</f>
        <v/>
      </c>
      <c r="KU50" s="68" t="n"/>
      <c r="KV50" s="15">
        <f>IF(KQ50&gt;0,(KQ50-KQ$10)/KQ$10,0)</f>
        <v/>
      </c>
      <c r="KW50" s="18" t="n"/>
      <c r="KX50" s="250" t="n">
        <v>21.05</v>
      </c>
      <c r="KY50" s="68">
        <f>IF(KX50&gt;0,((KX50-KX49)/KX49),0)</f>
        <v/>
      </c>
      <c r="KZ50" s="68">
        <f>IF(KX50&gt;0,KY50-$V50,0)</f>
        <v/>
      </c>
      <c r="LA50" s="68">
        <f>IF(KX50&gt;0,(KX50-LA$10)/LA$10,0)</f>
        <v/>
      </c>
      <c r="LB50" s="68" t="n"/>
      <c r="LC50" s="15">
        <f>IF(KX50&gt;0,(KX50-KX$10)/KX$10,0)</f>
        <v/>
      </c>
      <c r="LD50" s="18" t="n"/>
      <c r="LE50" s="250" t="n">
        <v>48.71</v>
      </c>
      <c r="LF50" s="68">
        <f>IF(LE50&gt;0,((LE50-LE49)/LE49),0)</f>
        <v/>
      </c>
      <c r="LG50" s="68">
        <f>IF(LE50&gt;0,LF50-$V50,0)</f>
        <v/>
      </c>
      <c r="LH50" s="68">
        <f>IF(LE50&gt;0,(LE50-LH$10)/LH$10,0)</f>
        <v/>
      </c>
      <c r="LI50" s="68" t="n"/>
      <c r="LJ50" s="15">
        <f>IF(LE50&gt;0,(LE50-LE$10)/LE$10,0)</f>
        <v/>
      </c>
      <c r="LL50" s="250" t="n">
        <v>95.93000000000001</v>
      </c>
      <c r="LM50" s="68">
        <f>IF(LL50&gt;0,((LL50-LL49)/LL49),0)</f>
        <v/>
      </c>
      <c r="LN50" s="68">
        <f>IF(LL50&gt;0,LM50-$V50,0)</f>
        <v/>
      </c>
      <c r="LO50" s="68">
        <f>IF(LL50&gt;0,(LL50-LO$10)/LO$10,0)</f>
        <v/>
      </c>
      <c r="LP50" s="68" t="n"/>
      <c r="LQ50" s="15">
        <f>IF(LL50&gt;0,(LL50-LL$10)/LL$10,0)</f>
        <v/>
      </c>
      <c r="LS50" s="250" t="n">
        <v>10.71</v>
      </c>
      <c r="LT50" s="68">
        <f>IF(LS50&gt;0,((LS50-LS49)/LS49),0)</f>
        <v/>
      </c>
      <c r="LU50" s="68">
        <f>IF(LS50&gt;0,LT50-$V50,0)</f>
        <v/>
      </c>
      <c r="LV50" s="68" t="n"/>
      <c r="LW50" s="68" t="n"/>
      <c r="LX50" s="15">
        <f>IF(LS50&gt;0,(LS50-LS$10)/LS$10,0)</f>
        <v/>
      </c>
      <c r="LZ50" s="250" t="n">
        <v>11.39</v>
      </c>
      <c r="MA50" s="68">
        <f>IF(LZ50&gt;0,((LZ50-LZ49)/LZ49),0)</f>
        <v/>
      </c>
      <c r="MB50" s="68">
        <f>IF(LZ50&gt;0,MA50-$V50,0)</f>
        <v/>
      </c>
      <c r="MC50" s="68">
        <f>IF(LZ50&gt;0,(LZ50-MC$10)/MC$10,0)</f>
        <v/>
      </c>
      <c r="MD50" s="68" t="n"/>
      <c r="ME50" s="15">
        <f>IF(LZ50&gt;0,(LZ50-LZ$10)/LZ$10,0)</f>
        <v/>
      </c>
      <c r="MG50" s="250" t="n">
        <v>29.38</v>
      </c>
      <c r="MH50" s="68">
        <f>IF(MG50&gt;0,((MG50-MG49)/MG49),0)</f>
        <v/>
      </c>
      <c r="MI50" s="68">
        <f>IF(MG50&gt;0,MH50-$V50,0)</f>
        <v/>
      </c>
      <c r="MJ50" s="68">
        <f>IF(MG50&gt;0,(MG50-MJ$10)/MJ$10,0)</f>
        <v/>
      </c>
      <c r="MK50" s="68" t="n"/>
      <c r="ML50" s="15">
        <f>IF(MG50&gt;0,(MG50-MG$10)/MG$10,0)</f>
        <v/>
      </c>
      <c r="MN50" s="250" t="n">
        <v>101.5</v>
      </c>
      <c r="MO50" s="68">
        <f>IF(MN50&gt;0,((MN50-MN49)/MN49),0)</f>
        <v/>
      </c>
      <c r="MP50" s="68">
        <f>IF(MN50&gt;0,MO50-$V50,0)</f>
        <v/>
      </c>
      <c r="MQ50" s="68">
        <f>IF(MN50&gt;0,(MN50-MQ$10)/MQ$10,0)</f>
        <v/>
      </c>
      <c r="MR50" s="68" t="n"/>
      <c r="MS50" s="15">
        <f>IF(MN50&gt;0,(MN50-MN$10)/MN$10,0)</f>
        <v/>
      </c>
      <c r="MU50" s="250" t="n">
        <v>8.550000000000001</v>
      </c>
      <c r="MV50" s="68">
        <f>IF(MU50&gt;0,((MU50-MU49)/MU49),0)</f>
        <v/>
      </c>
      <c r="MW50" s="68">
        <f>IF(MU50&gt;0,MV50-$V50,0)</f>
        <v/>
      </c>
      <c r="MX50" s="68">
        <f>IF(MU50&gt;0,(MU50-MX$10)/MX$10,0)</f>
        <v/>
      </c>
      <c r="MY50" s="68" t="n"/>
      <c r="MZ50" s="15">
        <f>IF(MU50&gt;0,(MU50-MU$10)/MU$10,0)</f>
        <v/>
      </c>
      <c r="NB50" s="250" t="n">
        <v>201.96</v>
      </c>
      <c r="NC50" s="68">
        <f>IF(NB50&gt;0,((NB50-NB49)/NB49),0)</f>
        <v/>
      </c>
      <c r="ND50" s="68">
        <f>IF(NB50&gt;0,NC50-$V50,0)</f>
        <v/>
      </c>
      <c r="NE50" s="68">
        <f>IF(NB50&gt;0,(NB50-NE$10)/NE$10,0)</f>
        <v/>
      </c>
      <c r="NF50" s="68" t="n"/>
      <c r="NG50" s="15">
        <f>IF(NB50&gt;0,(NB50-NB$10)/NB$10,0)</f>
        <v/>
      </c>
      <c r="NI50" s="250" t="n">
        <v>5.07</v>
      </c>
      <c r="NJ50" s="68">
        <f>IF(NI50&gt;0,((NI50-NI49)/NI49),0)</f>
        <v/>
      </c>
      <c r="NK50" s="68">
        <f>IF(NI50&gt;0,NJ50-$V50,0)</f>
        <v/>
      </c>
      <c r="NL50" s="68">
        <f>IF(NI50&gt;0,(NI50-NL$10)/NL$10,0)</f>
        <v/>
      </c>
      <c r="NM50" s="68" t="n"/>
      <c r="NN50" s="15">
        <f>IF(NI50&gt;0,(NI50-NI$10)/NI$10,0)</f>
        <v/>
      </c>
      <c r="NP50" s="250" t="n">
        <v>315.98</v>
      </c>
      <c r="NQ50" s="68">
        <f>IF(NP50&gt;0,((NP50-NP49)/NP49),0)</f>
        <v/>
      </c>
      <c r="NR50" s="68">
        <f>IF(NP50&gt;0,NQ50-$V50,0)</f>
        <v/>
      </c>
      <c r="NS50" s="68">
        <f>IF(NP50&gt;0,(NP50-NS$10)/NS$10,0)</f>
        <v/>
      </c>
      <c r="NT50" s="68" t="n"/>
      <c r="NU50" s="15">
        <f>IF(NP50&gt;0,(NP50-NP$10)/NP$10,0)</f>
        <v/>
      </c>
      <c r="NW50" s="250" t="n">
        <v>167.01</v>
      </c>
      <c r="NX50" s="68">
        <f>IF(NW50&gt;0,((NW50-NW49)/NW49),0)</f>
        <v/>
      </c>
      <c r="NY50" s="68">
        <f>IF(NW50&gt;0,NX50-$V50,0)</f>
        <v/>
      </c>
      <c r="NZ50" s="68">
        <f>IF(NW50&gt;0,(NW50-NZ$10)/NZ$10,0)</f>
        <v/>
      </c>
      <c r="OA50" s="68" t="n"/>
      <c r="OB50" s="15">
        <f>IF(NW50&gt;0,(NW50-NW$10)/NW$10,0)</f>
        <v/>
      </c>
      <c r="OD50" s="250" t="n">
        <v>1.2</v>
      </c>
      <c r="OE50" s="68">
        <f>IF(OD50&gt;0,((OD50-OD49)/OD49),0)</f>
        <v/>
      </c>
      <c r="OF50" s="68">
        <f>IF(OD50&gt;0,OE50-$V50,0)</f>
        <v/>
      </c>
      <c r="OG50" s="68">
        <f>IF(OD50&gt;0,(OD50-OG$10)/OG$10,0)</f>
        <v/>
      </c>
      <c r="OH50" s="68" t="n"/>
      <c r="OI50" s="15">
        <f>IF(OD50&gt;0,(OD50-OD$10)/OD$10,0)</f>
        <v/>
      </c>
      <c r="OK50" s="250" t="n">
        <v>84</v>
      </c>
      <c r="OL50" s="68">
        <f>IF(OK50&gt;0,((OK50-OK49)/OK49),0)</f>
        <v/>
      </c>
      <c r="OM50" s="68">
        <f>IF(OK50&gt;0,OL50-$V50,0)</f>
        <v/>
      </c>
      <c r="ON50" s="68">
        <f>IF(OK50&gt;0,(OK50-ON$10)/ON$10,0)</f>
        <v/>
      </c>
      <c r="OO50" s="68" t="n"/>
      <c r="OP50" s="15">
        <f>IF(OK50&gt;0,(OK50-OK$10)/OK$10,0)</f>
        <v/>
      </c>
      <c r="OR50" s="250" t="n">
        <v>1.69</v>
      </c>
      <c r="OS50" s="68">
        <f>IF(OR50&gt;0,((OR50-OR49)/OR49),0)</f>
        <v/>
      </c>
      <c r="OT50" s="68">
        <f>IF(OR50&gt;0,OS50-$V50,0)</f>
        <v/>
      </c>
      <c r="OU50" s="68">
        <f>IF(OR50&gt;0,(OR50-OU$10)/OU$10,0)</f>
        <v/>
      </c>
      <c r="OV50" s="68" t="n"/>
      <c r="OW50" s="15">
        <f>IF(OR50&gt;0,(OR50-OR$10)/OR$10,0)</f>
        <v/>
      </c>
      <c r="OY50" s="250" t="n">
        <v>133.15</v>
      </c>
      <c r="OZ50" s="68">
        <f>IF(OY50&gt;0,((OY50-OY49)/OY49),0)</f>
        <v/>
      </c>
      <c r="PA50" s="68">
        <f>IF(OY50&gt;0,OZ50-$V50,0)</f>
        <v/>
      </c>
      <c r="PB50" s="68">
        <f>IF(OY50&gt;0,(OY50-PB$10)/PB$10,0)</f>
        <v/>
      </c>
      <c r="PC50" s="68" t="n"/>
      <c r="PD50" s="15">
        <f>IF(OY50&gt;0,(OY50-OY$10)/OY$10,0)</f>
        <v/>
      </c>
      <c r="PE50" s="18" t="n"/>
      <c r="PF50" s="250" t="n">
        <v>206.57</v>
      </c>
      <c r="PG50" s="68">
        <f>IF(PF50&gt;0,((PF50-PF49)/PF49),0)</f>
        <v/>
      </c>
      <c r="PH50" s="68">
        <f>IF(PF50&gt;0,PG50-$V50,0)</f>
        <v/>
      </c>
      <c r="PI50" s="68">
        <f>IF(PF50&gt;0,(PF50-PI$10)/PI$10,0)</f>
        <v/>
      </c>
      <c r="PJ50" s="68" t="n"/>
      <c r="PK50" s="15">
        <f>IF(PF50&gt;0,(PF50-PF$10)/PF$10,0)</f>
        <v/>
      </c>
      <c r="PM50" s="250" t="n"/>
      <c r="PN50" s="68">
        <f>IF(PM50&gt;0,((PM50-PM49)/PM49),0)</f>
        <v/>
      </c>
      <c r="PO50" s="68">
        <f>PN50-$V50</f>
        <v/>
      </c>
      <c r="PP50" s="68">
        <f>IF(PM50&gt;0,(PM50-PP$10)/PP$10,0)</f>
        <v/>
      </c>
      <c r="PQ50" s="68" t="n"/>
      <c r="PR50" s="15">
        <f>IF(PM50&gt;0,(PM50-PM$10)/PM$10,0)</f>
        <v/>
      </c>
      <c r="PT50" s="250" t="n">
        <v>3.8</v>
      </c>
      <c r="PU50" s="68">
        <f>IF(PT50&gt;0,((PT50-PT49)/PT49),0)</f>
        <v/>
      </c>
      <c r="PV50" s="68">
        <f>IF(PT50&gt;0,PU50-$V50,0)</f>
        <v/>
      </c>
      <c r="PW50" s="68">
        <f>IF(PT50&gt;0,(PT50-PW$10)/PW$10,0)</f>
        <v/>
      </c>
      <c r="PX50" s="68" t="n"/>
      <c r="PY50" s="15">
        <f>IF(PT50&gt;0,(PT50-PT$10)/PT$10,0)</f>
        <v/>
      </c>
      <c r="QA50" s="250" t="n">
        <v>206.7</v>
      </c>
      <c r="QB50" s="68">
        <f>IF(QA50&gt;0,((QA50-QA49)/QA49),0)</f>
        <v/>
      </c>
      <c r="QC50" s="68">
        <f>IF(QA50&gt;0,QB50-$V50,0)</f>
        <v/>
      </c>
      <c r="QD50" s="68">
        <f>IF(QA50&gt;0,(QA50-QD$10)/QD$10,0)</f>
        <v/>
      </c>
      <c r="QE50" s="68" t="n"/>
      <c r="QF50" s="15">
        <f>IF(QA50&gt;0,(QA50-QA$10)/QA$10,0)</f>
        <v/>
      </c>
      <c r="QH50" s="250" t="n">
        <v>1.26</v>
      </c>
      <c r="QI50" s="68">
        <f>IF(QH50&gt;0,((QH50-QH49)/QH49),0)</f>
        <v/>
      </c>
      <c r="QJ50" s="68">
        <f>IF(QH50&gt;0,QI50-$V50,0)</f>
        <v/>
      </c>
      <c r="QK50" s="68">
        <f>IF(QH50&gt;0,(QH50-QK$10)/QK$10,0)</f>
        <v/>
      </c>
      <c r="QL50" s="68" t="n"/>
      <c r="QM50" s="15">
        <f>IF(QH50&gt;0,(QH50-QH$10)/QH$10,0)</f>
        <v/>
      </c>
      <c r="QO50" s="250" t="n">
        <v>11.06</v>
      </c>
      <c r="QP50" s="68">
        <f>IF(QO50&gt;0,((QO50-QO49)/QO49),0)</f>
        <v/>
      </c>
      <c r="QQ50" s="68">
        <f>IF(QO50&gt;0,QP50-$V50,0)</f>
        <v/>
      </c>
      <c r="QR50" s="68">
        <f>IF(QO50&gt;0,(QO50-QR$10)/QR$10,0)</f>
        <v/>
      </c>
      <c r="QS50" s="68" t="n"/>
      <c r="QT50" s="15">
        <f>IF(QO50&gt;0,(QO50-QO$10)/QO$10,0)</f>
        <v/>
      </c>
      <c r="QV50" s="250" t="n">
        <v>1.74</v>
      </c>
      <c r="QW50" s="68">
        <f>IF(QV50&gt;0,((QV50-QV49)/QV49),0)</f>
        <v/>
      </c>
      <c r="QX50" s="68">
        <f>IF(QV50&gt;0,QW50-$V50,0)</f>
        <v/>
      </c>
      <c r="QY50" s="68">
        <f>IF(QV50&gt;0,(QV50-QY$10)/QY$10,0)</f>
        <v/>
      </c>
      <c r="QZ50" s="68" t="n"/>
      <c r="RA50" s="15">
        <f>IF(QV50&gt;0,(QV50-QV$10)/QV$10,0)</f>
        <v/>
      </c>
      <c r="RC50" s="250" t="n">
        <v>22.93</v>
      </c>
      <c r="RD50" s="68">
        <f>IF(RC50&gt;0,((RC50-RC49)/RC49),0)</f>
        <v/>
      </c>
      <c r="RE50" s="68">
        <f>IF(RC50&gt;0,RD50-$V50,0)</f>
        <v/>
      </c>
      <c r="RF50" s="68">
        <f>IF(RC50&gt;0,(RC50-RF$10)/RF$10,0)</f>
        <v/>
      </c>
      <c r="RG50" s="68" t="n"/>
      <c r="RH50" s="15">
        <f>IF(RC50&gt;0,(RC50-RC$10)/RC$10,0)</f>
        <v/>
      </c>
      <c r="RJ50" s="250" t="n">
        <v>172.3</v>
      </c>
      <c r="RK50" s="68">
        <f>IF(RJ50&gt;0,((RJ50-RJ49)/RJ49),0)</f>
        <v/>
      </c>
      <c r="RL50" s="68">
        <f>RK50-$V50</f>
        <v/>
      </c>
      <c r="RM50" s="68">
        <f>IF(RJ50&gt;0,(RJ50-RM$10)/RM$10,0)</f>
        <v/>
      </c>
      <c r="RN50" s="68" t="n"/>
      <c r="RO50" s="15">
        <f>IF(RJ50&gt;0,(RJ50-RJ$10)/RJ$10,0)</f>
        <v/>
      </c>
      <c r="RQ50" s="250" t="n">
        <v>13.1</v>
      </c>
      <c r="RR50" s="68">
        <f>IF(RQ50&gt;0,((RQ50-RQ49)/RQ49),0)</f>
        <v/>
      </c>
      <c r="RS50" s="68">
        <f>RR50-$V50</f>
        <v/>
      </c>
      <c r="RT50" s="68">
        <f>IF(RQ50&gt;0,(RQ50-RT$10)/RT$10,0)</f>
        <v/>
      </c>
      <c r="RU50" s="68" t="n"/>
      <c r="RV50" s="15">
        <f>IF(RQ50&gt;0,(RQ50-RQ$10)/RQ$10,0)</f>
        <v/>
      </c>
      <c r="RX50" s="250" t="n">
        <v>83.42</v>
      </c>
      <c r="RY50" s="68">
        <f>IF(RX50&gt;0,((RX50-RX49)/RX49),0)</f>
        <v/>
      </c>
      <c r="RZ50" s="68">
        <f>RY50-$V50</f>
        <v/>
      </c>
      <c r="SA50" s="68">
        <f>IF(RX50&gt;0,(RX50-SA$10)/SA$10,0)</f>
        <v/>
      </c>
      <c r="SB50" s="68" t="n"/>
      <c r="SC50" s="15">
        <f>IF(RX50&gt;0,(RX50-RX$10)/RX$10,0)</f>
        <v/>
      </c>
      <c r="SE50" s="250" t="n">
        <v>7.7</v>
      </c>
      <c r="SF50" s="68">
        <f>IF(SE50&gt;0,((SE50-SE49)/SE49),0)</f>
        <v/>
      </c>
      <c r="SG50" s="68">
        <f>SF50-$V50</f>
        <v/>
      </c>
      <c r="SH50" s="68">
        <f>IF(SE50&gt;0,(SE50-SH$10)/SH$10,0)</f>
        <v/>
      </c>
      <c r="SI50" s="68" t="n"/>
      <c r="SJ50" s="15">
        <f>IF(SE50&gt;0,(SE50-SE$10)/SE$10,0)</f>
        <v/>
      </c>
      <c r="SL50" s="250" t="n">
        <v>0.634</v>
      </c>
      <c r="SM50" s="68">
        <f>IF(SL50&gt;0,((SL50-SL49)/SL49),0)</f>
        <v/>
      </c>
      <c r="SN50" s="68">
        <f>SM50-$V50</f>
        <v/>
      </c>
      <c r="SO50" s="68">
        <f>IF(SL50&gt;0,(SL50-SO$10)/SO$10,0)</f>
        <v/>
      </c>
      <c r="SP50" s="68" t="n"/>
      <c r="SQ50" s="15">
        <f>IF(SL50&gt;0,(SL50-SL$10)/SL$10,0)</f>
        <v/>
      </c>
      <c r="SS50" s="250" t="n">
        <v>4.9</v>
      </c>
      <c r="ST50" s="68">
        <f>IF(SS50&gt;0,((SS50-SS49)/SS49),0)</f>
        <v/>
      </c>
      <c r="SU50" s="68">
        <f>ST50-$V50</f>
        <v/>
      </c>
      <c r="SV50" s="68">
        <f>IF(SS50&gt;0,(SS50-SV$10)/SV$10,0)</f>
        <v/>
      </c>
      <c r="SW50" s="68" t="n"/>
      <c r="SX50" s="15">
        <f>IF(SS50&gt;0,(SS50-SS$10)/SS$10,0)</f>
        <v/>
      </c>
      <c r="SZ50" s="250" t="n">
        <v>22.53</v>
      </c>
      <c r="TA50" s="68">
        <f>IF(SZ50&gt;0,((SZ50-SZ49)/SZ49),0)</f>
        <v/>
      </c>
      <c r="TB50" s="68">
        <f>TA50-$V50</f>
        <v/>
      </c>
      <c r="TC50" s="68">
        <f>IF(SZ50&gt;0,(SZ50-TC$10)/TC$10,0)</f>
        <v/>
      </c>
      <c r="TD50" s="68" t="n"/>
      <c r="TE50" s="15">
        <f>IF(SZ50&gt;0,(SZ50-SZ$10)/SZ$10,0)</f>
        <v/>
      </c>
      <c r="TG50" s="250" t="n">
        <v>0.19</v>
      </c>
      <c r="TH50" s="68">
        <f>IF(TG50&gt;0,((TG50-TG49)/TG49),0)</f>
        <v/>
      </c>
      <c r="TI50" s="68">
        <f>TH50-$V50</f>
        <v/>
      </c>
      <c r="TJ50" s="68">
        <f>IF(TG50&gt;0,(TG50-TJ$10)/TJ$10,0)</f>
        <v/>
      </c>
      <c r="TK50" s="68" t="n"/>
      <c r="TL50" s="15">
        <f>IF(TG50&gt;0,(TG50-TG$10)/TG$10,0)</f>
        <v/>
      </c>
      <c r="TN50" s="250" t="n">
        <v>31.37</v>
      </c>
      <c r="TO50" s="68">
        <f>IF(TN50&gt;0,((TN50-TN49)/TN49),0)</f>
        <v/>
      </c>
      <c r="TP50" s="68">
        <f>TO50-$V50</f>
        <v/>
      </c>
      <c r="TQ50" s="68">
        <f>IF(TN50&gt;0,(TN50-TQ$10)/TQ$10,0)</f>
        <v/>
      </c>
      <c r="TR50" s="68" t="n"/>
      <c r="TS50" s="15">
        <f>IF(TN50&gt;0,(TN50-TN$10)/TN$10,0)</f>
        <v/>
      </c>
      <c r="TU50" s="250" t="n">
        <v>1.9</v>
      </c>
      <c r="TV50" s="68">
        <f>IF(TU50&gt;0,((TU50-TU49)/TU49),0)</f>
        <v/>
      </c>
      <c r="TW50" s="68">
        <f>TV50-$V50</f>
        <v/>
      </c>
      <c r="TX50" s="68">
        <f>IF(TU50&gt;0,(TU50-TX$10)/TX$10,0)</f>
        <v/>
      </c>
      <c r="TY50" s="68" t="n"/>
      <c r="TZ50" s="15">
        <f>IF(TU50&gt;0,(TU50-TU$10)/TU$10,0)</f>
        <v/>
      </c>
      <c r="UB50" s="250" t="n"/>
      <c r="UC50" s="68">
        <f>IF(UB50&gt;0,((UB50-UB49)/UB49),0)</f>
        <v/>
      </c>
      <c r="UD50" s="68">
        <f>UC50-$V50</f>
        <v/>
      </c>
      <c r="UE50" s="68">
        <f>IF(UB50&gt;0,(UB50-UE$10)/UE$10,0)</f>
        <v/>
      </c>
      <c r="UF50" s="68" t="n"/>
      <c r="UG50" s="15">
        <f>IF(UB50&gt;0,(UB50-UB$10)/UB$10,0)</f>
        <v/>
      </c>
      <c r="UI50" s="250" t="n"/>
      <c r="UJ50" s="68">
        <f>IF(UI50&gt;0,((UI50-UI49)/UI49),0)</f>
        <v/>
      </c>
      <c r="UK50" s="68">
        <f>UJ50-$V50</f>
        <v/>
      </c>
      <c r="UL50" s="68">
        <f>IF(UI50&gt;0,(UI50-UL$10)/UL$10,0)</f>
        <v/>
      </c>
      <c r="UM50" s="68" t="n"/>
      <c r="UN50" s="15">
        <f>IF(UI50&gt;0,(UI50-UI$10)/UI$10,0)</f>
        <v/>
      </c>
      <c r="UP50" s="250" t="n"/>
      <c r="UQ50" s="68">
        <f>IF(UP50&gt;0,((UP50-UP49)/UP49),0)</f>
        <v/>
      </c>
      <c r="UR50" s="68">
        <f>UQ50-$V50</f>
        <v/>
      </c>
      <c r="US50" s="68">
        <f>IF(UP50&gt;0,(UP50-US$10)/US$10,0)</f>
        <v/>
      </c>
      <c r="UT50" s="68" t="n"/>
      <c r="UU50" s="15">
        <f>IF(UP50&gt;0,(UP50-UP$10)/UP$10,0)</f>
        <v/>
      </c>
      <c r="UW50" s="250" t="n"/>
      <c r="UX50" s="68">
        <f>IF(UW50&gt;0,((UW50-UW49)/UW49),0)</f>
        <v/>
      </c>
      <c r="UY50" s="68">
        <f>UX50-$V50</f>
        <v/>
      </c>
      <c r="UZ50" s="68">
        <f>IF(UW50&gt;0,(UW50-UZ$10)/UZ$10,0)</f>
        <v/>
      </c>
      <c r="VA50" s="68" t="n"/>
      <c r="VB50" s="15">
        <f>IF(UW50&gt;0,(UW50-UW$10)/UW$10,0)</f>
        <v/>
      </c>
      <c r="VD50" s="250" t="n"/>
      <c r="VE50" s="68">
        <f>IF(VD50&gt;0,((VD50-VD49)/VD49),0)</f>
        <v/>
      </c>
      <c r="VF50" s="68">
        <f>VE50-$V50</f>
        <v/>
      </c>
      <c r="VG50" s="68">
        <f>IF(VD50&gt;0,(VD50-VG$10)/VG$10,0)</f>
        <v/>
      </c>
      <c r="VH50" s="68" t="n"/>
      <c r="VI50" s="15">
        <f>IF(VD50&gt;0,(VD50-VD$10)/VD$10,0)</f>
        <v/>
      </c>
      <c r="VM50" s="21">
        <f>IF($C50&gt;0,(($IK$5*IG50)+($GT$5*GP50)+($JM$5*JI50)+($JF$5*JB50)+($IY$5*IU50)+($IR$5*IN50)+($ID$5*HZ50)+($HW$5*HS50)+($HP$5*HL50)+($HI$5*HE50)+($GF$5*GB50)+($FY$5*FU50)+($FR$5*FN50)+($FK$5*FG50)+($FD$5*EZ50)+($EW$5*ES50)+($EP$5*EL50)+($EI$5*EE50)+($EB$5*DX50)+($DU$5*DQ50)+($DN$5*DJ50)+($DG$5*DC50)+($CZ$5*CV50)+($CS$5*CO50)+($CL$5*CH50)+($CE$5*CA50)+($BX$5*BT50)+($BQ$5*BM50)+($BJ$5*BF50)+($BC$5*AY50)+($AV$5*AR50)+($AO$5*AK50)+($AH$5*AD50)+($JT$5*JP50)+($KA$5*JW50)+($KO$5*KK50)+($PR$5*PN50)+($GM$5*GI50)+($HA$5*GW50)+($KV$5*KR50)+($KH$5*KD50)+($LC$5*KY50)+($MS$5*MO50)+($ML$5*MH50)+($ME$5*MA50)+($LX$5*LT50)+($LQ$5*LM50)+($LJ$5*LF50)+(MV50*$MZ$5)+(NC50*$NG$5)+(NJ50*$NN$5)+($OI$5*OE50)+($NU$5*NQ50)+($OB$5*NX50)+($PK$5*PG50)+($OP$5*OL50)+($OW$5*OS50)+($PD$5*OZ50)+(PU50*$PY$5)+(QB50*$QF$5)+(QI50*$QM$5)+(QP50*$QT$5)+(QW50*$RA$5)+(RD50*$RH$5)+(RK50*$RO$5)+(RR50*$RV$5)+(RY50*$SC$5)+(SF50*$SJ$5)+(SM50*$SQ$5)+(ST50*$SX$5)+(TA50*$TE$5))+(TH50*$TL$5)+(TO50*$TS$5))/$VM$5</f>
        <v/>
      </c>
      <c r="VN50" s="538" t="n"/>
      <c r="VO50" s="21">
        <f>IF($C50&gt;0,(($IK$5*II50)+($GT$5*GR50)+($JM$5*JK50)+($JF$5*JD50)+($IY$5*IW50)+($IR$5*IP50)+($ID$5*IB50)+($HW$5*HU50)+($HP$5*HN50)+($HI$5*HG50)+($GF$5*GD50)+($FY$5*FW50)+($FR$5*FP50)+($FK$5*FI50)+($FD$5*FB50)+($EW$5*EU50)+($EP$5*EN50)+($EI$5*EG50)+($EB$5*DZ50)+($DU$5*DS50)+($DN$5*DL50)+($DG$5*DE50)+($CZ$5*CX50)+($CS$5*CQ50)+($CL$5*CJ50)+($CE$5*CC50)+($BX$5*BV50)+($BQ$5*BO50)+($BJ$5*BH50)+($BC$5*BA50)+($AV$5*AT50)+($AO$5*AM50)+($AH$5*AF50)+($KO$5*KM50)+($KH$5*KF50)+($KA$5*JY50)+($JT$5*JR50)+($PR$5*PP50)+($GM$5*GK50)+($HA$5*GY50)+($KV$5*KT50)+($LC$5*LA50)+($MS$5*MQ50)+($ML$5*MJ50)+($ME$5*MC50)+($LX$5*LV50)+($LQ$5*LO50)+($LJ$5*LH50)+(MX50*$MZ$5)+(NE50*$NG$5)+(NL50*$NN$5)+($OI$5*OG50)+($NU$5*NS50)+($OB$5*NZ50)+($PD$5*PB50)+($OW$5*OU50)+($OP$5*ON50)+($PK$5*PI50)+($PY$5*PW50)+($QF$5*QD50)+($QM$5*QK50)+($QT$5*QR50)+($RA$5*QY50)+($RH$5*RF50)+($RO$5*RM50)+(RT50*$RV$5)+(SA50*$SC$5)+(SH50*$SJ$5)+(SO50*$SQ$5)+(SV50*$SX$5)+(TC50*$TE$5)+(TJ50*$TL$5)+(TQ50*$TS$5))/$VM$5,0)</f>
        <v/>
      </c>
      <c r="VP50" s="14" t="n"/>
      <c r="VQ50" s="21">
        <f>IF($C50&gt;0,(($IK$5*IK50)+($GT$5*GT50)+($JM$5*JM50)+($JF$5*JF50)+($IY$5*IY50)+($IR$5*IR50)+($ID$5*ID50)+($HW$5*HW50)+($HP$5*HP50)+($HI$5*HI50)+($GF$5*GF50)+($FY$5*FY50)+($FR$5*FR50)+($FK$5*FK50)+($FD$5*FD50)+($EW$5*EW50)+($EP$5*EP50)+($EI$5*EI50)+($EB$5*EB50)+($DU$5*DU50)+($DN$5*DN50)+($DG$5*DG50)+($CZ$5*CZ50)+($CS$5*CS50)+($CL$5*CL50)+($CE$5*CE50)+($BX$5*BX50)+($BQ$5*BQ50)+($BJ$5*BJ50)+($BC$5*BC50)+($AV$5*AV50)+($AO$5*AO50)+($AH$5*AH50)+($KO$5*KO50)+($PR$5*PR50)+($GM$5*GM50)+($HA$5*HA50)+($KH$5*KH50)+($KA$5*KA50)+($JT$5*JT50)+($KV$5*KV50)+($LC$5*LC50)+($MS$5*MS50)+($ML$5*ML50)+($ME$5*ME50)+($LX$5*LX50)+($LQ$5*LQ50)+($LJ$5*LJ50)+($OI$5*OI50)+($NU$5*NU50)+($NN$5*NN50)+($NG$5*NG50)+($MZ$5*MZ50)+(OB50*$OB$5)+($PD$5*PD50)+($OW$5*OW50)+($OP$5*OP50)+($PK$5*PK50)+(PY50*$PY$5)+(QF50*$QF$5)+(QM50*$QM$5)+(QT50*$QT$5)+(RA50*$RA$5)+(RH50*$RH$5)+(RO50*$RO$5)+(RV50*$RV$5)+(SC50*$SC$5)+(SJ50*$SJ$5)+(SQ50*$SQ$5)+(SX50*$SX$5)+(TE50*$TE$5)+(TL50*$TL$5)+(TS50*$TS$5))/$VM$5,0)</f>
        <v/>
      </c>
    </row>
    <row r="51" ht="16" customHeight="1" s="545">
      <c r="A51" s="127" t="n">
        <v>45720</v>
      </c>
      <c r="B51" s="4">
        <f>A51</f>
        <v/>
      </c>
      <c r="C51" s="13" t="n">
        <v>42521.36</v>
      </c>
      <c r="D51" s="138">
        <f>IF(C51&gt;0,C51-C50,0)</f>
        <v/>
      </c>
      <c r="E51" s="68">
        <f>IF(C51&gt;0,D51/C50,0)</f>
        <v/>
      </c>
      <c r="F51" s="15">
        <f>IF(C51&gt;0,(C51-C$10)/C$10,0)</f>
        <v/>
      </c>
      <c r="G51" s="13" t="n">
        <v>5778.18</v>
      </c>
      <c r="H51" s="138">
        <f>IF(G51&gt;0,G51-G50,0)</f>
        <v/>
      </c>
      <c r="I51" s="68">
        <f>IF(G51&gt;0,H51/G50,0)</f>
        <v/>
      </c>
      <c r="J51" s="15">
        <f>IF(G51&gt;0,(G51-G$10)/G$10,0)</f>
        <v/>
      </c>
      <c r="K51" s="13" t="n">
        <v>18285.16</v>
      </c>
      <c r="L51" s="138">
        <f>IF(K51&gt;0,K51-K50,0)</f>
        <v/>
      </c>
      <c r="M51" s="68">
        <f>IF(K51&gt;0,L51/K50,0)</f>
        <v/>
      </c>
      <c r="N51" s="15">
        <f>IF(K51&gt;0,(K51-K$10)/K$10,0)</f>
        <v/>
      </c>
      <c r="O51" s="13" t="n">
        <v>2079.53</v>
      </c>
      <c r="P51" s="138">
        <f>IF(O51&gt;0,O51-O50,0)</f>
        <v/>
      </c>
      <c r="Q51" s="68">
        <f>IF(O51&gt;0,P51/O50,0)</f>
        <v/>
      </c>
      <c r="R51" s="15">
        <f>IF(O51&gt;0,(O51-O$10)/O$10,0)</f>
        <v/>
      </c>
      <c r="S51" s="18">
        <f>IF(O51&gt;0,(((O51*0.7)*Q51)+((K51*0.9)*M51)+((G51*0.65)*I51)+((C51*0.6)*E51))/(O51+K51+G51+C51),0)</f>
        <v/>
      </c>
      <c r="T51" s="121">
        <f>IF(O51&gt;0,(S51*200)+T50,0)</f>
        <v/>
      </c>
      <c r="U51" s="121">
        <f>T51</f>
        <v/>
      </c>
      <c r="V51" s="134">
        <f>IF(T51&gt;0,(T51-T50)/T50,0)</f>
        <v/>
      </c>
      <c r="W51" s="21">
        <f>IF(T51&gt;0,(T51-T$11)/T$11,0)</f>
        <v/>
      </c>
      <c r="X51" s="18">
        <f>IF(T51&gt;0,((Q51+M51+I51+E51)/4),0)</f>
        <v/>
      </c>
      <c r="Y51" s="352" t="n">
        <v>232646.82</v>
      </c>
      <c r="Z51" s="15" t="n">
        <v>2e-06</v>
      </c>
      <c r="AA51" s="21">
        <f>Z51-$V51</f>
        <v/>
      </c>
      <c r="AC51" s="250" t="n">
        <v>212.84</v>
      </c>
      <c r="AD51" s="68">
        <f>IF(AC51&gt;0,((AC51-AC50)/AC50),0)</f>
        <v/>
      </c>
      <c r="AE51" s="68">
        <f>IF(AC51&gt;0,AD51-$V51,0)</f>
        <v/>
      </c>
      <c r="AF51" s="68">
        <f>IF(AC51&gt;0,(AC51-AF$10)/AF$10,0)</f>
        <v/>
      </c>
      <c r="AG51" s="68" t="n"/>
      <c r="AH51" s="15">
        <f>IF(AC51&gt;0,(AC51-AC$10)/AC$10,0)</f>
        <v/>
      </c>
      <c r="AJ51" s="250" t="n">
        <v>20.86</v>
      </c>
      <c r="AK51" s="68">
        <f>IF(AJ51&gt;0,((AJ51-AJ50)/AJ50),0)</f>
        <v/>
      </c>
      <c r="AL51" s="68">
        <f>IF(AJ51&gt;0,AK51-$V51,0)</f>
        <v/>
      </c>
      <c r="AM51" s="68">
        <f>IF(AJ51&gt;0,(AJ51-AM$10)/AM$10,0)</f>
        <v/>
      </c>
      <c r="AN51" s="68" t="n"/>
      <c r="AO51" s="15">
        <f>IF(AJ51&gt;0,(AJ51-AJ$10)/AJ$10,0)</f>
        <v/>
      </c>
      <c r="AQ51" s="250" t="n">
        <v>20.37</v>
      </c>
      <c r="AR51" s="68">
        <f>IF(AQ51&gt;0,((AQ51-AQ50)/AQ50),0)</f>
        <v/>
      </c>
      <c r="AS51" s="68">
        <f>IF(AQ51&gt;0,AR51-$V51,0)</f>
        <v/>
      </c>
      <c r="AT51" s="68">
        <f>IF(AQ51&gt;0,(AQ51-AT$10)/AT$10,0)</f>
        <v/>
      </c>
      <c r="AU51" s="68" t="n"/>
      <c r="AV51" s="15">
        <f>IF(AQ51&gt;0,(AQ51-AQ$10)/AQ$10,0)</f>
        <v/>
      </c>
      <c r="AX51" s="250" t="n">
        <v>201.02</v>
      </c>
      <c r="AY51" s="68">
        <f>IF(AX51&gt;0,((AX51-AX50)/AX50),0)</f>
        <v/>
      </c>
      <c r="AZ51" s="68">
        <f>IF(AX51&gt;0,AY51-$V51,0)</f>
        <v/>
      </c>
      <c r="BA51" s="68">
        <f>IF(AX51&gt;0,(AX51-BA$10)/BA$10,0)</f>
        <v/>
      </c>
      <c r="BB51" s="68" t="n"/>
      <c r="BC51" s="15">
        <f>IF(AX51&gt;0,(AX51-AX$10)/AX$10,0)</f>
        <v/>
      </c>
      <c r="BE51" s="250" t="n">
        <v>75.8</v>
      </c>
      <c r="BF51" s="68">
        <f>IF(BE51&gt;0,((BE51-BE50)/BE50),0)</f>
        <v/>
      </c>
      <c r="BG51" s="68">
        <f>IF(BE51&gt;0,BF51-$V51,0)</f>
        <v/>
      </c>
      <c r="BH51" s="68" t="n"/>
      <c r="BI51" s="68" t="n"/>
      <c r="BJ51" s="15">
        <f>IF(BE51&gt;0,(BE51-BE$10)/BE$10,0)</f>
        <v/>
      </c>
      <c r="BL51" s="250" t="n">
        <v>63.58</v>
      </c>
      <c r="BM51" s="68">
        <f>IF(BL51&gt;0,((BL51-BL50)/BL50),0)</f>
        <v/>
      </c>
      <c r="BN51" s="68">
        <f>IF(BL51&gt;0,BM51-$V51,0)</f>
        <v/>
      </c>
      <c r="BO51" s="68">
        <f>IF(BL51&gt;0,(BL51-BO$10)/BO$10,0)</f>
        <v/>
      </c>
      <c r="BP51" s="68" t="n"/>
      <c r="BQ51" s="15">
        <f>IF(BL51&gt;0,(BL51-BL$10)/BL$10,0)</f>
        <v/>
      </c>
      <c r="BS51" s="250" t="n">
        <v>35.94</v>
      </c>
      <c r="BT51" s="68">
        <f>IF(BS51&gt;0,((BS51-BS50)/BS50),0)</f>
        <v/>
      </c>
      <c r="BU51" s="68">
        <f>IF(BS51&gt;0,BT51-$V51,0)</f>
        <v/>
      </c>
      <c r="BV51" s="68">
        <f>IF(BS51&gt;0,(BS51-BV$10)/BV$10,0)</f>
        <v/>
      </c>
      <c r="BW51" s="68" t="n"/>
      <c r="BX51" s="15">
        <f>IF(BS51&gt;0,(BS51-BS$10)/BS$10,0)</f>
        <v/>
      </c>
      <c r="BZ51" s="250" t="n"/>
      <c r="CA51" s="68">
        <f>IF(BZ51&gt;0,((BZ51-BZ50)/BZ50),0)</f>
        <v/>
      </c>
      <c r="CB51" s="68">
        <f>IF(BZ51&gt;0,CA51-$V51,0)</f>
        <v/>
      </c>
      <c r="CC51" s="68">
        <f>IF(BZ51&gt;0,(BZ51-CC$10)/CC$10,0)</f>
        <v/>
      </c>
      <c r="CD51" s="68" t="n"/>
      <c r="CE51" s="15">
        <f>IF(BZ51&gt;0,(BZ51-BZ$10)/BZ$10,0)</f>
        <v/>
      </c>
      <c r="CG51" s="250" t="n">
        <v>32.16</v>
      </c>
      <c r="CH51" s="68">
        <f>IF(CG51&gt;0,((CG51-CG50)/CG50),0)</f>
        <v/>
      </c>
      <c r="CI51" s="68">
        <f>IF(CG51&gt;0,CH51-$V51,0)</f>
        <v/>
      </c>
      <c r="CJ51" s="68">
        <f>IF(CG51&gt;0,(CG51-CJ$10)/CJ$10,0)</f>
        <v/>
      </c>
      <c r="CK51" s="68" t="n"/>
      <c r="CL51" s="15">
        <f>IF(CG51&gt;0,(CG51-CG$10)/CG$10,0)</f>
        <v/>
      </c>
      <c r="CN51" s="250" t="n">
        <v>31.11</v>
      </c>
      <c r="CO51" s="68">
        <f>IF(CN51&gt;0,((CN51-CN50)/CN50),0)</f>
        <v/>
      </c>
      <c r="CP51" s="68">
        <f>IF(CN51&gt;0,CO51-$V51,0)</f>
        <v/>
      </c>
      <c r="CQ51" s="68">
        <f>IF(CN51&gt;0,(CN51-CQ$10)/CQ$10,0)</f>
        <v/>
      </c>
      <c r="CR51" s="68" t="n"/>
      <c r="CS51" s="15">
        <f>IF(CN51&gt;0,(CN51-CN$10)/CN$10,0)</f>
        <v/>
      </c>
      <c r="CU51" s="250" t="n">
        <v>34.76</v>
      </c>
      <c r="CV51" s="68">
        <f>IF(CU51&gt;0,((CU51-CU50)/CU50),0)</f>
        <v/>
      </c>
      <c r="CW51" s="68">
        <f>IF(CU51&gt;0,CV51-$V51,0)</f>
        <v/>
      </c>
      <c r="CX51" s="68">
        <f>IF(CU51&gt;0,(CU51-CX$10)/CX$10,0)</f>
        <v/>
      </c>
      <c r="CY51" s="68" t="n"/>
      <c r="CZ51" s="15">
        <f>IF(CU51&gt;0,(CU51-CU$10)/CU$10,0)</f>
        <v/>
      </c>
      <c r="DB51" s="250" t="n">
        <v>19.42</v>
      </c>
      <c r="DC51" s="68">
        <f>IF(DB51&gt;0,((DB51-DB50)/DB50),0)</f>
        <v/>
      </c>
      <c r="DD51" s="68">
        <f>IF(DB51&gt;0,DC51-$V51,0)</f>
        <v/>
      </c>
      <c r="DE51" s="68">
        <f>IF(DB51&gt;0,(DB51-DE$10)/DE$10,0)</f>
        <v/>
      </c>
      <c r="DF51" s="68" t="n"/>
      <c r="DG51" s="15">
        <f>IF(DB51&gt;0,(DB51-DB$10)/DB$10,0)</f>
        <v/>
      </c>
      <c r="DI51" s="250" t="n">
        <v>45.23</v>
      </c>
      <c r="DJ51" s="68">
        <f>IF(DI51&gt;0,((DI51-DI50)/DI50),0)</f>
        <v/>
      </c>
      <c r="DK51" s="68">
        <f>IF(DI51&gt;0,DJ51-$V51,0)</f>
        <v/>
      </c>
      <c r="DL51" s="68">
        <f>IF(DI51&gt;0,(DI51-DL$10)/DL$10,0)</f>
        <v/>
      </c>
      <c r="DM51" s="68" t="n"/>
      <c r="DN51" s="15">
        <f>IF(DI51&gt;0,(DI51-DI$10)/DI$10,0)</f>
        <v/>
      </c>
      <c r="DP51" s="250" t="n">
        <v>37.74</v>
      </c>
      <c r="DQ51" s="68">
        <f>IF(DP51&gt;0,((DP51-DP50)/DP50),0)</f>
        <v/>
      </c>
      <c r="DR51" s="68">
        <f>IF(DP51&gt;0,DQ51-$V51,0)</f>
        <v/>
      </c>
      <c r="DS51" s="68" t="n"/>
      <c r="DT51" s="68" t="n"/>
      <c r="DU51" s="15">
        <f>IF(DP51&gt;0,(DP51-DP$10)/DP$10,0)</f>
        <v/>
      </c>
      <c r="DV51" s="18" t="n"/>
      <c r="DW51" s="250" t="n">
        <v>30.07</v>
      </c>
      <c r="DX51" s="68">
        <f>IF(DW51&gt;0,((DW51-DW50)/DW50),0)</f>
        <v/>
      </c>
      <c r="DY51" s="68">
        <f>IF(DW51&gt;0,DX51-$V51,0)</f>
        <v/>
      </c>
      <c r="DZ51" s="68">
        <f>IF(DW51&gt;0,(DW51-DZ$10)/DZ$10,0)</f>
        <v/>
      </c>
      <c r="EA51" s="68" t="n"/>
      <c r="EB51" s="15">
        <f>IF(DW51&gt;0,(DW51-DW$10)/DW$10,0)</f>
        <v/>
      </c>
      <c r="ED51" s="250" t="n">
        <v>34.07</v>
      </c>
      <c r="EE51" s="68">
        <f>IF(ED51&gt;0,((ED51-ED50)/ED50),0)</f>
        <v/>
      </c>
      <c r="EF51" s="68">
        <f>IF(ED51&gt;0,EE51-$V51,0)</f>
        <v/>
      </c>
      <c r="EG51" s="68">
        <f>IF(ED51&gt;0,(ED51-EG$10)/EG$10,0)</f>
        <v/>
      </c>
      <c r="EH51" s="68" t="n"/>
      <c r="EI51" s="15">
        <f>IF(ED51&gt;0,(ED51-ED$10)/ED$10,0)</f>
        <v/>
      </c>
      <c r="EK51" s="250" t="n">
        <v>113.08</v>
      </c>
      <c r="EL51" s="68">
        <f>IF(EK51&gt;0,((EK51-EK50)/EK50),0)</f>
        <v/>
      </c>
      <c r="EM51" s="68">
        <f>IF(EK51&gt;0,EL51-$V51,0)</f>
        <v/>
      </c>
      <c r="EN51" s="68">
        <f>IF(EK51&gt;0,(EK51-EN$10)/EN$10,0)</f>
        <v/>
      </c>
      <c r="EO51" s="68" t="n"/>
      <c r="EP51" s="15">
        <f>IF(EK51&gt;0,(EK51-EK$10)/EK$10,0)</f>
        <v/>
      </c>
      <c r="ER51" s="250" t="n">
        <v>38.18</v>
      </c>
      <c r="ES51" s="68">
        <f>IF(ER51&gt;0,((ER51-ER50)/ER50),0)</f>
        <v/>
      </c>
      <c r="ET51" s="68">
        <f>IF(ER51&gt;0,ES51-$V51,0)</f>
        <v/>
      </c>
      <c r="EU51" s="68">
        <f>IF(ER51&gt;0,(ER51-EU$10)/EU$10,0)</f>
        <v/>
      </c>
      <c r="EV51" s="68" t="n"/>
      <c r="EW51" s="15">
        <f>IF(ER51&gt;0,(ER51-ER$10)/ER$10,0)</f>
        <v/>
      </c>
      <c r="EY51" s="250" t="n">
        <v>29.04</v>
      </c>
      <c r="EZ51" s="68">
        <f>IF(EY51&gt;0,((EY51-EY50)/EY50),0)</f>
        <v/>
      </c>
      <c r="FA51" s="68">
        <f>IF(EY51&gt;0,EZ51-$V51,0)</f>
        <v/>
      </c>
      <c r="FB51" s="68" t="n"/>
      <c r="FC51" s="68" t="n"/>
      <c r="FD51" s="15">
        <f>IF(EY51&gt;0,(EY51-EY$10)/EY$10,0)</f>
        <v/>
      </c>
      <c r="FF51" s="250" t="n">
        <v>55.42</v>
      </c>
      <c r="FG51" s="68">
        <f>IF(FF51&gt;0,((FF51-FF50)/FF50),0)</f>
        <v/>
      </c>
      <c r="FH51" s="68">
        <f>IF(FF51&gt;0,FG51-$V51,0)</f>
        <v/>
      </c>
      <c r="FI51" s="68">
        <f>IF(FF51&gt;0,(FF51-FI$10)/FI$10,0)</f>
        <v/>
      </c>
      <c r="FJ51" s="68" t="n"/>
      <c r="FK51" s="15">
        <f>IF(FF51&gt;0,(FF51-FF$10)/FF$10,0)</f>
        <v/>
      </c>
      <c r="FM51" s="250" t="n">
        <v>173.73</v>
      </c>
      <c r="FN51" s="68">
        <f>IF(FM51&gt;0,((FM51-FM50)/FM50),0)</f>
        <v/>
      </c>
      <c r="FO51" s="68">
        <f>IF(FM51&gt;0,FN51-$V51,0)</f>
        <v/>
      </c>
      <c r="FP51" s="68">
        <f>IF(FM51&gt;0,(FM51-FP$10)/FP$10,0)</f>
        <v/>
      </c>
      <c r="FQ51" s="68" t="n"/>
      <c r="FR51" s="15">
        <f>IF(FM51&gt;0,(FM51-FM$10)/FM$10,0)</f>
        <v/>
      </c>
      <c r="FT51" s="250" t="n">
        <v>95.37</v>
      </c>
      <c r="FU51" s="68">
        <f>IF(FT51&gt;0,((FT51-FT50)/FT50),0)</f>
        <v/>
      </c>
      <c r="FV51" s="68">
        <f>IF(FT51&gt;0,FU51-$V51,0)</f>
        <v/>
      </c>
      <c r="FW51" s="68">
        <f>IF(FT51&gt;0,(FT51-FW$10)/FW$10,0)</f>
        <v/>
      </c>
      <c r="FX51" s="68" t="n"/>
      <c r="FY51" s="15">
        <f>IF(FT51&gt;0,(FT51-FT$10)/FT$10,0)</f>
        <v/>
      </c>
      <c r="GA51" s="250" t="n">
        <v>18.08</v>
      </c>
      <c r="GB51" s="68">
        <f>IF(GA51&gt;0,((GA51-GA50)/GA50),0)</f>
        <v/>
      </c>
      <c r="GC51" s="68">
        <f>IF(GA51&gt;0,GB51-$V51,0)</f>
        <v/>
      </c>
      <c r="GD51" s="68" t="n"/>
      <c r="GE51" s="68" t="n"/>
      <c r="GF51" s="15">
        <f>IF(GA51&gt;0,(GA51-GA$10)/GA$10,0)</f>
        <v/>
      </c>
      <c r="GG51" s="18" t="n"/>
      <c r="GH51" s="250" t="n">
        <v>19.21</v>
      </c>
      <c r="GI51" s="68">
        <f>IF(GH51&gt;0,((GH51-GH50)/GH50),0)</f>
        <v/>
      </c>
      <c r="GJ51" s="68">
        <f>IF(GH51&gt;0,GI51-$V51,0)</f>
        <v/>
      </c>
      <c r="GK51" s="68">
        <f>IF(GH51&gt;0,(GH51-GK$10)/GK$10,0)</f>
        <v/>
      </c>
      <c r="GL51" s="68" t="n"/>
      <c r="GM51" s="15">
        <f>IF(GH51&gt;0,(GH51-GH$10)/GH$10,0)</f>
        <v/>
      </c>
      <c r="GO51" s="250" t="n">
        <v>27.64</v>
      </c>
      <c r="GP51" s="68">
        <f>IF(GO51&gt;0,((GO51-GO50)/GO50),0)</f>
        <v/>
      </c>
      <c r="GQ51" s="68">
        <f>IF(GO51&gt;0,GP51-$V51,0)</f>
        <v/>
      </c>
      <c r="GR51" s="68" t="n"/>
      <c r="GS51" s="68" t="n"/>
      <c r="GT51" s="15">
        <f>IF(GO51&gt;0,(GO51-GO$10)/GO$10,0)</f>
        <v/>
      </c>
      <c r="GV51" s="250" t="n">
        <v>14.19</v>
      </c>
      <c r="GW51" s="68">
        <f>IF(GV51&gt;0,((GV51-GV50)/GV50),0)</f>
        <v/>
      </c>
      <c r="GX51" s="68">
        <f>IF(GV51&gt;0,GW51-$V51,0)</f>
        <v/>
      </c>
      <c r="GY51" s="68">
        <f>IF(GV51&gt;0,(GV51-GY$10)/GY$10,0)</f>
        <v/>
      </c>
      <c r="GZ51" s="68" t="n"/>
      <c r="HA51" s="15">
        <f>IF(GV51&gt;0,(GV51-GV$10)/GV$10,0)</f>
        <v/>
      </c>
      <c r="HD51" s="250" t="n">
        <v>272.04</v>
      </c>
      <c r="HE51" s="68">
        <f>IF(HD51&gt;0,((HD51-HD50)/HD50),0)</f>
        <v/>
      </c>
      <c r="HF51" s="68">
        <f>IF(HD51&gt;0,HE51-$V51,0)</f>
        <v/>
      </c>
      <c r="HG51" s="68">
        <f>IF(HD51&gt;0,(HD51-HG$10)/HG$10,0)</f>
        <v/>
      </c>
      <c r="HH51" s="68" t="n"/>
      <c r="HI51" s="15">
        <f>IF(HD51&gt;0,(HD51-HD$10)/HD$10,0)</f>
        <v/>
      </c>
      <c r="HK51" s="250" t="n">
        <v>26.38</v>
      </c>
      <c r="HL51" s="68">
        <f>IF(HK51&gt;0,((HK51-HK50)/HK50),0)</f>
        <v/>
      </c>
      <c r="HM51" s="68">
        <f>IF(HK51&gt;0,HL51-$V51,0)</f>
        <v/>
      </c>
      <c r="HN51" s="68">
        <f>IF(HK51&gt;0,(HK51-HN$10)/HN$10,0)</f>
        <v/>
      </c>
      <c r="HO51" s="68" t="n"/>
      <c r="HP51" s="15">
        <f>IF(HK51&gt;0,(HK51-HK$10)/HK$10,0)</f>
        <v/>
      </c>
      <c r="HR51" s="250" t="n">
        <v>107.54</v>
      </c>
      <c r="HS51" s="68">
        <f>IF(HR51&gt;0,((HR51-HR50)/HR50),0)</f>
        <v/>
      </c>
      <c r="HT51" s="68">
        <f>IF(HR51&gt;0,HS51-$V51,0)</f>
        <v/>
      </c>
      <c r="HU51" s="68">
        <f>IF(HR51&gt;0,(HR51-HU$10)/HU$10,0)</f>
        <v/>
      </c>
      <c r="HV51" s="68" t="n"/>
      <c r="HW51" s="15">
        <f>IF(HR51&gt;0,(HR51-HR$10)/HR$10,0)</f>
        <v/>
      </c>
      <c r="HY51" s="250" t="n">
        <v>115.99</v>
      </c>
      <c r="HZ51" s="68">
        <f>IF(HY51&gt;0,((HY51-HY50)/HY50),0)</f>
        <v/>
      </c>
      <c r="IA51" s="68">
        <f>IF(HY51&gt;0,HZ51-$V51,0)</f>
        <v/>
      </c>
      <c r="IB51" s="68">
        <f>IF(HY51&gt;0,(HY51-IB$10)/IB$10,0)</f>
        <v/>
      </c>
      <c r="IC51" s="68" t="n"/>
      <c r="ID51" s="15">
        <f>IF(HY51&gt;0,(HY51-HY$10)/HY$10,0)</f>
        <v/>
      </c>
      <c r="IF51" s="250" t="n">
        <v>187.48</v>
      </c>
      <c r="IG51" s="68">
        <f>IF(IF51&gt;0,((IF51-IF50)/IF50),0)</f>
        <v/>
      </c>
      <c r="IH51" s="68">
        <f>IF(IF51&gt;0,IG51-$V51,0)</f>
        <v/>
      </c>
      <c r="II51" s="68">
        <f>IF(IF51&gt;0,(IF51-II$10)/II$10,0)</f>
        <v/>
      </c>
      <c r="IJ51" s="68" t="n"/>
      <c r="IK51" s="15">
        <f>IF(IF51&gt;0,(IF51-IF$10)/IF$10,0)</f>
        <v/>
      </c>
      <c r="IM51" s="250" t="n">
        <v>172.3</v>
      </c>
      <c r="IN51" s="68">
        <f>IF(IM51&gt;0,((IM51-IM50)/IM50),0)</f>
        <v/>
      </c>
      <c r="IO51" s="68">
        <f>IF(IM51&gt;0,IN51-$V51,0)</f>
        <v/>
      </c>
      <c r="IP51" s="68">
        <f>IF(IM51&gt;0,(IM51-IP$10)/IP$10,0)</f>
        <v/>
      </c>
      <c r="IQ51" s="68" t="n"/>
      <c r="IR51" s="15">
        <f>IF(IM51&gt;0,(IM51-IM$10)/IM$10,0)</f>
        <v/>
      </c>
      <c r="IT51" s="250" t="n">
        <v>41.89</v>
      </c>
      <c r="IU51" s="68">
        <f>IF(IT51&gt;0,((IT51-IT50)/IT50),0)</f>
        <v/>
      </c>
      <c r="IV51" s="68">
        <f>IF(IT51&gt;0,IU51-$V51,0)</f>
        <v/>
      </c>
      <c r="IW51" s="68">
        <f>IF(IT51&gt;0,(IT51-IW$10)/IW$10,0)</f>
        <v/>
      </c>
      <c r="IX51" s="68" t="n"/>
      <c r="IY51" s="15">
        <f>IF(IT51&gt;0,(IT51-IT$10)/IT$10,0)</f>
        <v/>
      </c>
      <c r="JA51" s="250" t="n">
        <v>640</v>
      </c>
      <c r="JB51" s="68">
        <f>IF(JA51&gt;0,((JA51-JA50)/JA50),0)</f>
        <v/>
      </c>
      <c r="JC51" s="68">
        <f>IF(JA51&gt;0,JB51-$V51,0)</f>
        <v/>
      </c>
      <c r="JD51" s="68">
        <f>IF(JA51&gt;0,(JA51-JD$10)/JD$10,0)</f>
        <v/>
      </c>
      <c r="JE51" s="68" t="n"/>
      <c r="JF51" s="15">
        <f>IF(JA51&gt;0,(JA51-JA$10)/JA$10,0)</f>
        <v/>
      </c>
      <c r="JH51" s="250" t="n">
        <v>388.61</v>
      </c>
      <c r="JI51" s="68">
        <f>IF(JH51&gt;0,((JH51-JH50)/JH50),0)</f>
        <v/>
      </c>
      <c r="JJ51" s="68">
        <f>IF(JH51&gt;0,JI51-$V51,0)</f>
        <v/>
      </c>
      <c r="JK51" s="68">
        <f>IF(JH51&gt;0,(JH51-JK$10)/JK$10,0)</f>
        <v/>
      </c>
      <c r="JL51" s="68" t="n"/>
      <c r="JM51" s="15">
        <f>IF(JH51&gt;0,(JH51-JH$10)/JH$10,0)</f>
        <v/>
      </c>
      <c r="JO51" s="250" t="n">
        <v>11.2</v>
      </c>
      <c r="JP51" s="68">
        <f>IF(JO51&gt;0,((JO51-JO50)/JO50),0)</f>
        <v/>
      </c>
      <c r="JQ51" s="68">
        <f>IF(JO51&gt;0,JP51-$V51,0)</f>
        <v/>
      </c>
      <c r="JR51" s="68">
        <f>IF(JO51&gt;0,(JO51-JR$10)/JR$10,0)</f>
        <v/>
      </c>
      <c r="JS51" s="68" t="n"/>
      <c r="JT51" s="15">
        <f>IF(JO51&gt;0,(JO51-JO$10)/JO$10,0)</f>
        <v/>
      </c>
      <c r="JV51" s="250" t="n">
        <v>1.41</v>
      </c>
      <c r="JW51" s="68">
        <f>IF(JV51&gt;0,((JV51-JV50)/JV50),0)</f>
        <v/>
      </c>
      <c r="JX51" s="68">
        <f>IF(JV51&gt;0,JW51-$V51,0)</f>
        <v/>
      </c>
      <c r="JY51" s="68">
        <f>IF(JV51&gt;0,(JV51-JY$10)/JY$10,0)</f>
        <v/>
      </c>
      <c r="JZ51" s="68" t="n"/>
      <c r="KA51" s="15">
        <f>IF(JV51&gt;0,(JV51-JV$10)/JV$10,0)</f>
        <v/>
      </c>
      <c r="KC51" s="250" t="n">
        <v>18.02</v>
      </c>
      <c r="KD51" s="68">
        <f>IF(KC51&gt;0,((KC51-KC50)/KC50),0)</f>
        <v/>
      </c>
      <c r="KE51" s="68">
        <f>IF(KC51&gt;0,KD51-$V51,0)</f>
        <v/>
      </c>
      <c r="KF51" s="68">
        <f>IF(KC51&gt;0,(KC51-KF$10)/KF$10,0)</f>
        <v/>
      </c>
      <c r="KG51" s="68" t="n"/>
      <c r="KH51" s="15">
        <f>IF(KC51&gt;0,(KC51-KC$10)/KC$10,0)</f>
        <v/>
      </c>
      <c r="KI51" s="18" t="n"/>
      <c r="KJ51" s="250" t="n">
        <v>54.32</v>
      </c>
      <c r="KK51" s="68">
        <f>IF(KJ51&gt;0,((KJ51-KJ50)/KJ50),0)</f>
        <v/>
      </c>
      <c r="KL51" s="68">
        <f>IF(KJ51&gt;0,KK51-$V51,0)</f>
        <v/>
      </c>
      <c r="KM51" s="68">
        <f>IF(KJ51&gt;0,(KJ51-KM$10)/KM$10,0)</f>
        <v/>
      </c>
      <c r="KN51" s="68" t="n"/>
      <c r="KO51" s="15">
        <f>IF(KJ51&gt;0,(KJ51-KJ$10)/KJ$10,0)</f>
        <v/>
      </c>
      <c r="KQ51" s="250" t="n">
        <v>1.18</v>
      </c>
      <c r="KR51" s="68">
        <f>IF(KQ51&gt;0,((KQ51-KQ50)/KQ50),0)</f>
        <v/>
      </c>
      <c r="KS51" s="68">
        <f>IF(KQ51&gt;0,KR51-$V51,0)</f>
        <v/>
      </c>
      <c r="KT51" s="68">
        <f>IF(KQ51&gt;0,(KQ51-KT$10)/KT$10,0)</f>
        <v/>
      </c>
      <c r="KU51" s="68" t="n"/>
      <c r="KV51" s="15">
        <f>IF(KQ51&gt;0,(KQ51-KQ$10)/KQ$10,0)</f>
        <v/>
      </c>
      <c r="KW51" s="18" t="n"/>
      <c r="KX51" s="250" t="n">
        <v>21.87</v>
      </c>
      <c r="KY51" s="68">
        <f>IF(KX51&gt;0,((KX51-KX50)/KX50),0)</f>
        <v/>
      </c>
      <c r="KZ51" s="68">
        <f>IF(KX51&gt;0,KY51-$V51,0)</f>
        <v/>
      </c>
      <c r="LA51" s="68">
        <f>IF(KX51&gt;0,(KX51-LA$10)/LA$10,0)</f>
        <v/>
      </c>
      <c r="LB51" s="68" t="n"/>
      <c r="LC51" s="15">
        <f>IF(KX51&gt;0,(KX51-KX$10)/KX$10,0)</f>
        <v/>
      </c>
      <c r="LD51" s="18" t="n"/>
      <c r="LE51" s="250" t="n">
        <v>50</v>
      </c>
      <c r="LF51" s="68">
        <f>IF(LE51&gt;0,((LE51-LE50)/LE50),0)</f>
        <v/>
      </c>
      <c r="LG51" s="68">
        <f>IF(LE51&gt;0,LF51-$V51,0)</f>
        <v/>
      </c>
      <c r="LH51" s="68">
        <f>IF(LE51&gt;0,(LE51-LH$10)/LH$10,0)</f>
        <v/>
      </c>
      <c r="LI51" s="68" t="n"/>
      <c r="LJ51" s="15">
        <f>IF(LE51&gt;0,(LE51-LE$10)/LE$10,0)</f>
        <v/>
      </c>
      <c r="LL51" s="250" t="n">
        <v>95.84999999999999</v>
      </c>
      <c r="LM51" s="68">
        <f>IF(LL51&gt;0,((LL51-LL50)/LL50),0)</f>
        <v/>
      </c>
      <c r="LN51" s="68">
        <f>IF(LL51&gt;0,LM51-$V51,0)</f>
        <v/>
      </c>
      <c r="LO51" s="68">
        <f>IF(LL51&gt;0,(LL51-LO$10)/LO$10,0)</f>
        <v/>
      </c>
      <c r="LP51" s="68" t="n"/>
      <c r="LQ51" s="15">
        <f>IF(LL51&gt;0,(LL51-LL$10)/LL$10,0)</f>
        <v/>
      </c>
      <c r="LS51" s="250" t="n">
        <v>11.1</v>
      </c>
      <c r="LT51" s="68">
        <f>IF(LS51&gt;0,((LS51-LS50)/LS50),0)</f>
        <v/>
      </c>
      <c r="LU51" s="68">
        <f>IF(LS51&gt;0,LT51-$V51,0)</f>
        <v/>
      </c>
      <c r="LV51" s="68" t="n"/>
      <c r="LW51" s="68" t="n"/>
      <c r="LX51" s="15">
        <f>IF(LS51&gt;0,(LS51-LS$10)/LS$10,0)</f>
        <v/>
      </c>
      <c r="LZ51" s="250" t="n">
        <v>11.52</v>
      </c>
      <c r="MA51" s="68">
        <f>IF(LZ51&gt;0,((LZ51-LZ50)/LZ50),0)</f>
        <v/>
      </c>
      <c r="MB51" s="68">
        <f>IF(LZ51&gt;0,MA51-$V51,0)</f>
        <v/>
      </c>
      <c r="MC51" s="68">
        <f>IF(LZ51&gt;0,(LZ51-MC$10)/MC$10,0)</f>
        <v/>
      </c>
      <c r="MD51" s="68" t="n"/>
      <c r="ME51" s="15">
        <f>IF(LZ51&gt;0,(LZ51-LZ$10)/LZ$10,0)</f>
        <v/>
      </c>
      <c r="MG51" s="250" t="n">
        <v>30.87</v>
      </c>
      <c r="MH51" s="68">
        <f>IF(MG51&gt;0,((MG51-MG50)/MG50),0)</f>
        <v/>
      </c>
      <c r="MI51" s="68">
        <f>IF(MG51&gt;0,MH51-$V51,0)</f>
        <v/>
      </c>
      <c r="MJ51" s="68">
        <f>IF(MG51&gt;0,(MG51-MJ$10)/MJ$10,0)</f>
        <v/>
      </c>
      <c r="MK51" s="68" t="n"/>
      <c r="ML51" s="15">
        <f>IF(MG51&gt;0,(MG51-MG$10)/MG$10,0)</f>
        <v/>
      </c>
      <c r="MN51" s="250" t="n">
        <v>101.17</v>
      </c>
      <c r="MO51" s="68">
        <f>IF(MN51&gt;0,((MN51-MN50)/MN50),0)</f>
        <v/>
      </c>
      <c r="MP51" s="68">
        <f>IF(MN51&gt;0,MO51-$V51,0)</f>
        <v/>
      </c>
      <c r="MQ51" s="68">
        <f>IF(MN51&gt;0,(MN51-MQ$10)/MQ$10,0)</f>
        <v/>
      </c>
      <c r="MR51" s="68" t="n"/>
      <c r="MS51" s="15">
        <f>IF(MN51&gt;0,(MN51-MN$10)/MN$10,0)</f>
        <v/>
      </c>
      <c r="MU51" s="250" t="n">
        <v>8.51</v>
      </c>
      <c r="MV51" s="68">
        <f>IF(MU51&gt;0,((MU51-MU50)/MU50),0)</f>
        <v/>
      </c>
      <c r="MW51" s="68">
        <f>IF(MU51&gt;0,MV51-$V51,0)</f>
        <v/>
      </c>
      <c r="MX51" s="68">
        <f>IF(MU51&gt;0,(MU51-MX$10)/MX$10,0)</f>
        <v/>
      </c>
      <c r="MY51" s="68" t="n"/>
      <c r="MZ51" s="15">
        <f>IF(MU51&gt;0,(MU51-MU$10)/MU$10,0)</f>
        <v/>
      </c>
      <c r="NB51" s="250" t="n">
        <v>198.73</v>
      </c>
      <c r="NC51" s="68">
        <f>IF(NB51&gt;0,((NB51-NB50)/NB50),0)</f>
        <v/>
      </c>
      <c r="ND51" s="68">
        <f>IF(NB51&gt;0,NC51-$V51,0)</f>
        <v/>
      </c>
      <c r="NE51" s="68">
        <f>IF(NB51&gt;0,(NB51-NE$10)/NE$10,0)</f>
        <v/>
      </c>
      <c r="NF51" s="68" t="n"/>
      <c r="NG51" s="15">
        <f>IF(NB51&gt;0,(NB51-NB$10)/NB$10,0)</f>
        <v/>
      </c>
      <c r="NI51" s="250" t="n">
        <v>5.1</v>
      </c>
      <c r="NJ51" s="68">
        <f>IF(NI51&gt;0,((NI51-NI50)/NI50),0)</f>
        <v/>
      </c>
      <c r="NK51" s="68">
        <f>IF(NI51&gt;0,NJ51-$V51,0)</f>
        <v/>
      </c>
      <c r="NL51" s="68">
        <f>IF(NI51&gt;0,(NI51-NL$10)/NL$10,0)</f>
        <v/>
      </c>
      <c r="NM51" s="68" t="n"/>
      <c r="NN51" s="15">
        <f>IF(NI51&gt;0,(NI51-NI$10)/NI$10,0)</f>
        <v/>
      </c>
      <c r="NP51" s="250" t="n">
        <v>313.01</v>
      </c>
      <c r="NQ51" s="68">
        <f>IF(NP51&gt;0,((NP51-NP50)/NP50),0)</f>
        <v/>
      </c>
      <c r="NR51" s="68">
        <f>IF(NP51&gt;0,NQ51-$V51,0)</f>
        <v/>
      </c>
      <c r="NS51" s="68">
        <f>IF(NP51&gt;0,(NP51-NS$10)/NS$10,0)</f>
        <v/>
      </c>
      <c r="NT51" s="68" t="n"/>
      <c r="NU51" s="15">
        <f>IF(NP51&gt;0,(NP51-NP$10)/NP$10,0)</f>
        <v/>
      </c>
      <c r="NW51" s="250" t="n">
        <v>170.92</v>
      </c>
      <c r="NX51" s="68">
        <f>IF(NW51&gt;0,((NW51-NW50)/NW50),0)</f>
        <v/>
      </c>
      <c r="NY51" s="68">
        <f>IF(NW51&gt;0,NX51-$V51,0)</f>
        <v/>
      </c>
      <c r="NZ51" s="68">
        <f>IF(NW51&gt;0,(NW51-NZ$10)/NZ$10,0)</f>
        <v/>
      </c>
      <c r="OA51" s="68" t="n"/>
      <c r="OB51" s="15">
        <f>IF(NW51&gt;0,(NW51-NW$10)/NW$10,0)</f>
        <v/>
      </c>
      <c r="OD51" s="250" t="n">
        <v>1.22</v>
      </c>
      <c r="OE51" s="68">
        <f>IF(OD51&gt;0,((OD51-OD50)/OD50),0)</f>
        <v/>
      </c>
      <c r="OF51" s="68">
        <f>IF(OD51&gt;0,OE51-$V51,0)</f>
        <v/>
      </c>
      <c r="OG51" s="68">
        <f>IF(OD51&gt;0,(OD51-OG$10)/OG$10,0)</f>
        <v/>
      </c>
      <c r="OH51" s="68" t="n"/>
      <c r="OI51" s="15">
        <f>IF(OD51&gt;0,(OD51-OD$10)/OD$10,0)</f>
        <v/>
      </c>
      <c r="OK51" s="250" t="n">
        <v>88.78</v>
      </c>
      <c r="OL51" s="68">
        <f>IF(OK51&gt;0,((OK51-OK50)/OK50),0)</f>
        <v/>
      </c>
      <c r="OM51" s="68">
        <f>IF(OK51&gt;0,OL51-$V51,0)</f>
        <v/>
      </c>
      <c r="ON51" s="68">
        <f>IF(OK51&gt;0,(OK51-ON$10)/ON$10,0)</f>
        <v/>
      </c>
      <c r="OO51" s="68" t="n"/>
      <c r="OP51" s="15">
        <f>IF(OK51&gt;0,(OK51-OK$10)/OK$10,0)</f>
        <v/>
      </c>
      <c r="OR51" s="250" t="n">
        <v>1.68</v>
      </c>
      <c r="OS51" s="68">
        <f>IF(OR51&gt;0,((OR51-OR50)/OR50),0)</f>
        <v/>
      </c>
      <c r="OT51" s="68">
        <f>IF(OR51&gt;0,OS51-$V51,0)</f>
        <v/>
      </c>
      <c r="OU51" s="68">
        <f>IF(OR51&gt;0,(OR51-OU$10)/OU$10,0)</f>
        <v/>
      </c>
      <c r="OV51" s="68" t="n"/>
      <c r="OW51" s="15">
        <f>IF(OR51&gt;0,(OR51-OR$10)/OR$10,0)</f>
        <v/>
      </c>
      <c r="OY51" s="250" t="n">
        <v>128.05</v>
      </c>
      <c r="OZ51" s="68">
        <f>IF(OY51&gt;0,((OY51-OY50)/OY50),0)</f>
        <v/>
      </c>
      <c r="PA51" s="68">
        <f>IF(OY51&gt;0,OZ51-$V51,0)</f>
        <v/>
      </c>
      <c r="PB51" s="68">
        <f>IF(OY51&gt;0,(OY51-PB$10)/PB$10,0)</f>
        <v/>
      </c>
      <c r="PC51" s="68" t="n"/>
      <c r="PD51" s="15">
        <f>IF(OY51&gt;0,(OY51-OY$10)/OY$10,0)</f>
        <v/>
      </c>
      <c r="PE51" s="18" t="n"/>
      <c r="PF51" s="250" t="n">
        <v>205.95</v>
      </c>
      <c r="PG51" s="68">
        <f>IF(PF51&gt;0,((PF51-PF50)/PF50),0)</f>
        <v/>
      </c>
      <c r="PH51" s="68">
        <f>IF(PF51&gt;0,PG51-$V51,0)</f>
        <v/>
      </c>
      <c r="PI51" s="68">
        <f>IF(PF51&gt;0,(PF51-PI$10)/PI$10,0)</f>
        <v/>
      </c>
      <c r="PJ51" s="68" t="n"/>
      <c r="PK51" s="15">
        <f>IF(PF51&gt;0,(PF51-PF$10)/PF$10,0)</f>
        <v/>
      </c>
      <c r="PM51" s="250" t="n"/>
      <c r="PN51" s="68">
        <f>IF(PM51&gt;0,((PM51-PM50)/PM50),0)</f>
        <v/>
      </c>
      <c r="PO51" s="68">
        <f>PN51-$V51</f>
        <v/>
      </c>
      <c r="PP51" s="68">
        <f>IF(PM51&gt;0,(PM51-PP$10)/PP$10,0)</f>
        <v/>
      </c>
      <c r="PQ51" s="68" t="n"/>
      <c r="PR51" s="15">
        <f>IF(PM51&gt;0,(PM51-PM$10)/PM$10,0)</f>
        <v/>
      </c>
      <c r="PT51" s="250" t="n">
        <v>4.04</v>
      </c>
      <c r="PU51" s="68">
        <f>IF(PT51&gt;0,((PT51-PT50)/PT50),0)</f>
        <v/>
      </c>
      <c r="PV51" s="68">
        <f>IF(PT51&gt;0,PU51-$V51,0)</f>
        <v/>
      </c>
      <c r="PW51" s="68">
        <f>IF(PT51&gt;0,(PT51-PW$10)/PW$10,0)</f>
        <v/>
      </c>
      <c r="PX51" s="68" t="n"/>
      <c r="PY51" s="15">
        <f>IF(PT51&gt;0,(PT51-PT$10)/PT$10,0)</f>
        <v/>
      </c>
      <c r="QA51" s="250" t="n">
        <v>203.47</v>
      </c>
      <c r="QB51" s="68">
        <f>IF(QA51&gt;0,((QA51-QA50)/QA50),0)</f>
        <v/>
      </c>
      <c r="QC51" s="68">
        <f>IF(QA51&gt;0,QB51-$V51,0)</f>
        <v/>
      </c>
      <c r="QD51" s="68">
        <f>IF(QA51&gt;0,(QA51-QD$10)/QD$10,0)</f>
        <v/>
      </c>
      <c r="QE51" s="68" t="n"/>
      <c r="QF51" s="15">
        <f>IF(QA51&gt;0,(QA51-QA$10)/QA$10,0)</f>
        <v/>
      </c>
      <c r="QH51" s="250" t="n">
        <v>1.2</v>
      </c>
      <c r="QI51" s="68">
        <f>IF(QH51&gt;0,((QH51-QH50)/QH50),0)</f>
        <v/>
      </c>
      <c r="QJ51" s="68">
        <f>IF(QH51&gt;0,QI51-$V51,0)</f>
        <v/>
      </c>
      <c r="QK51" s="68">
        <f>IF(QH51&gt;0,(QH51-QK$10)/QK$10,0)</f>
        <v/>
      </c>
      <c r="QL51" s="68" t="n"/>
      <c r="QM51" s="15">
        <f>IF(QH51&gt;0,(QH51-QH$10)/QH$10,0)</f>
        <v/>
      </c>
      <c r="QO51" s="250" t="n">
        <v>11.02</v>
      </c>
      <c r="QP51" s="68">
        <f>IF(QO51&gt;0,((QO51-QO50)/QO50),0)</f>
        <v/>
      </c>
      <c r="QQ51" s="68">
        <f>IF(QO51&gt;0,QP51-$V51,0)</f>
        <v/>
      </c>
      <c r="QR51" s="68">
        <f>IF(QO51&gt;0,(QO51-QR$10)/QR$10,0)</f>
        <v/>
      </c>
      <c r="QS51" s="68" t="n"/>
      <c r="QT51" s="15">
        <f>IF(QO51&gt;0,(QO51-QO$10)/QO$10,0)</f>
        <v/>
      </c>
      <c r="QV51" s="250" t="n">
        <v>1.8</v>
      </c>
      <c r="QW51" s="68">
        <f>IF(QV51&gt;0,((QV51-QV50)/QV50),0)</f>
        <v/>
      </c>
      <c r="QX51" s="68">
        <f>IF(QV51&gt;0,QW51-$V51,0)</f>
        <v/>
      </c>
      <c r="QY51" s="68">
        <f>IF(QV51&gt;0,(QV51-QY$10)/QY$10,0)</f>
        <v/>
      </c>
      <c r="QZ51" s="68" t="n"/>
      <c r="RA51" s="15">
        <f>IF(QV51&gt;0,(QV51-QV$10)/QV$10,0)</f>
        <v/>
      </c>
      <c r="RC51" s="250" t="n">
        <v>22.76</v>
      </c>
      <c r="RD51" s="68">
        <f>IF(RC51&gt;0,((RC51-RC50)/RC50),0)</f>
        <v/>
      </c>
      <c r="RE51" s="68">
        <f>IF(RC51&gt;0,RD51-$V51,0)</f>
        <v/>
      </c>
      <c r="RF51" s="68">
        <f>IF(RC51&gt;0,(RC51-RF$10)/RF$10,0)</f>
        <v/>
      </c>
      <c r="RG51" s="68" t="n"/>
      <c r="RH51" s="15">
        <f>IF(RC51&gt;0,(RC51-RC$10)/RC$10,0)</f>
        <v/>
      </c>
      <c r="RJ51" s="250" t="n">
        <v>179.3</v>
      </c>
      <c r="RK51" s="68">
        <f>IF(RJ51&gt;0,((RJ51-RJ50)/RJ50),0)</f>
        <v/>
      </c>
      <c r="RL51" s="68">
        <f>RK51-$V51</f>
        <v/>
      </c>
      <c r="RM51" s="68">
        <f>IF(RJ51&gt;0,(RJ51-RM$10)/RM$10,0)</f>
        <v/>
      </c>
      <c r="RN51" s="68" t="n"/>
      <c r="RO51" s="15">
        <f>IF(RJ51&gt;0,(RJ51-RJ$10)/RJ$10,0)</f>
        <v/>
      </c>
      <c r="RQ51" s="250" t="n">
        <v>12.87</v>
      </c>
      <c r="RR51" s="68">
        <f>IF(RQ51&gt;0,((RQ51-RQ50)/RQ50),0)</f>
        <v/>
      </c>
      <c r="RS51" s="68">
        <f>RR51-$V51</f>
        <v/>
      </c>
      <c r="RT51" s="68">
        <f>IF(RQ51&gt;0,(RQ51-RT$10)/RT$10,0)</f>
        <v/>
      </c>
      <c r="RU51" s="68" t="n"/>
      <c r="RV51" s="15">
        <f>IF(RQ51&gt;0,(RQ51-RQ$10)/RQ$10,0)</f>
        <v/>
      </c>
      <c r="RX51" s="250" t="n">
        <v>84.40000000000001</v>
      </c>
      <c r="RY51" s="68">
        <f>IF(RX51&gt;0,((RX51-RX50)/RX50),0)</f>
        <v/>
      </c>
      <c r="RZ51" s="68">
        <f>RY51-$V51</f>
        <v/>
      </c>
      <c r="SA51" s="68">
        <f>IF(RX51&gt;0,(RX51-SA$10)/SA$10,0)</f>
        <v/>
      </c>
      <c r="SB51" s="68" t="n"/>
      <c r="SC51" s="15">
        <f>IF(RX51&gt;0,(RX51-RX$10)/RX$10,0)</f>
        <v/>
      </c>
      <c r="SE51" s="250" t="n">
        <v>7.86</v>
      </c>
      <c r="SF51" s="68">
        <f>IF(SE51&gt;0,((SE51-SE50)/SE50),0)</f>
        <v/>
      </c>
      <c r="SG51" s="68">
        <f>SF51-$V51</f>
        <v/>
      </c>
      <c r="SH51" s="68">
        <f>IF(SE51&gt;0,(SE51-SH$10)/SH$10,0)</f>
        <v/>
      </c>
      <c r="SI51" s="68" t="n"/>
      <c r="SJ51" s="15">
        <f>IF(SE51&gt;0,(SE51-SE$10)/SE$10,0)</f>
        <v/>
      </c>
      <c r="SL51" s="250" t="n">
        <v>0.652</v>
      </c>
      <c r="SM51" s="68">
        <f>IF(SL51&gt;0,((SL51-SL50)/SL50),0)</f>
        <v/>
      </c>
      <c r="SN51" s="68">
        <f>SM51-$V51</f>
        <v/>
      </c>
      <c r="SO51" s="68">
        <f>IF(SL51&gt;0,(SL51-SO$10)/SO$10,0)</f>
        <v/>
      </c>
      <c r="SP51" s="68" t="n"/>
      <c r="SQ51" s="15">
        <f>IF(SL51&gt;0,(SL51-SL$10)/SL$10,0)</f>
        <v/>
      </c>
      <c r="SS51" s="250" t="n">
        <v>5.32</v>
      </c>
      <c r="ST51" s="68">
        <f>IF(SS51&gt;0,((SS51-SS50)/SS50),0)</f>
        <v/>
      </c>
      <c r="SU51" s="68">
        <f>ST51-$V51</f>
        <v/>
      </c>
      <c r="SV51" s="68">
        <f>IF(SS51&gt;0,(SS51-SV$10)/SV$10,0)</f>
        <v/>
      </c>
      <c r="SW51" s="68" t="n"/>
      <c r="SX51" s="15">
        <f>IF(SS51&gt;0,(SS51-SS$10)/SS$10,0)</f>
        <v/>
      </c>
      <c r="SZ51" s="250" t="n">
        <v>22.45</v>
      </c>
      <c r="TA51" s="68">
        <f>IF(SZ51&gt;0,((SZ51-SZ50)/SZ50),0)</f>
        <v/>
      </c>
      <c r="TB51" s="68">
        <f>TA51-$V51</f>
        <v/>
      </c>
      <c r="TC51" s="68">
        <f>IF(SZ51&gt;0,(SZ51-TC$10)/TC$10,0)</f>
        <v/>
      </c>
      <c r="TD51" s="68" t="n"/>
      <c r="TE51" s="15">
        <f>IF(SZ51&gt;0,(SZ51-SZ$10)/SZ$10,0)</f>
        <v/>
      </c>
      <c r="TG51" s="250" t="n">
        <v>0.188</v>
      </c>
      <c r="TH51" s="68">
        <f>IF(TG51&gt;0,((TG51-TG50)/TG50),0)</f>
        <v/>
      </c>
      <c r="TI51" s="68">
        <f>TH51-$V51</f>
        <v/>
      </c>
      <c r="TJ51" s="68">
        <f>IF(TG51&gt;0,(TG51-TJ$10)/TJ$10,0)</f>
        <v/>
      </c>
      <c r="TK51" s="68" t="n"/>
      <c r="TL51" s="15">
        <f>IF(TG51&gt;0,(TG51-TG$10)/TG$10,0)</f>
        <v/>
      </c>
      <c r="TN51" s="250" t="n">
        <v>28.92</v>
      </c>
      <c r="TO51" s="68">
        <f>IF(TN51&gt;0,((TN51-TN50)/TN50),0)</f>
        <v/>
      </c>
      <c r="TP51" s="68">
        <f>TO51-$V51</f>
        <v/>
      </c>
      <c r="TQ51" s="68">
        <f>IF(TN51&gt;0,(TN51-TQ$10)/TQ$10,0)</f>
        <v/>
      </c>
      <c r="TR51" s="68" t="n"/>
      <c r="TS51" s="15">
        <f>IF(TN51&gt;0,(TN51-TN$10)/TN$10,0)</f>
        <v/>
      </c>
      <c r="TU51" s="250" t="n">
        <v>1.92</v>
      </c>
      <c r="TV51" s="68">
        <f>IF(TU51&gt;0,((TU51-TU50)/TU50),0)</f>
        <v/>
      </c>
      <c r="TW51" s="68">
        <f>TV51-$V51</f>
        <v/>
      </c>
      <c r="TX51" s="68">
        <f>IF(TU51&gt;0,(TU51-TX$10)/TX$10,0)</f>
        <v/>
      </c>
      <c r="TY51" s="68" t="n"/>
      <c r="TZ51" s="15">
        <f>IF(TU51&gt;0,(TU51-TU$10)/TU$10,0)</f>
        <v/>
      </c>
      <c r="UB51" s="250" t="n"/>
      <c r="UC51" s="68">
        <f>IF(UB51&gt;0,((UB51-UB50)/UB50),0)</f>
        <v/>
      </c>
      <c r="UD51" s="68">
        <f>UC51-$V51</f>
        <v/>
      </c>
      <c r="UE51" s="68">
        <f>IF(UB51&gt;0,(UB51-UE$10)/UE$10,0)</f>
        <v/>
      </c>
      <c r="UF51" s="68" t="n"/>
      <c r="UG51" s="15">
        <f>IF(UB51&gt;0,(UB51-UB$10)/UB$10,0)</f>
        <v/>
      </c>
      <c r="UI51" s="250" t="n"/>
      <c r="UJ51" s="68">
        <f>IF(UI51&gt;0,((UI51-UI50)/UI50),0)</f>
        <v/>
      </c>
      <c r="UK51" s="68">
        <f>UJ51-$V51</f>
        <v/>
      </c>
      <c r="UL51" s="68">
        <f>IF(UI51&gt;0,(UI51-UL$10)/UL$10,0)</f>
        <v/>
      </c>
      <c r="UM51" s="68" t="n"/>
      <c r="UN51" s="15">
        <f>IF(UI51&gt;0,(UI51-UI$10)/UI$10,0)</f>
        <v/>
      </c>
      <c r="UP51" s="250" t="n"/>
      <c r="UQ51" s="68">
        <f>IF(UP51&gt;0,((UP51-UP50)/UP50),0)</f>
        <v/>
      </c>
      <c r="UR51" s="68">
        <f>UQ51-$V51</f>
        <v/>
      </c>
      <c r="US51" s="68">
        <f>IF(UP51&gt;0,(UP51-US$10)/US$10,0)</f>
        <v/>
      </c>
      <c r="UT51" s="68" t="n"/>
      <c r="UU51" s="15">
        <f>IF(UP51&gt;0,(UP51-UP$10)/UP$10,0)</f>
        <v/>
      </c>
      <c r="UW51" s="250" t="n"/>
      <c r="UX51" s="68">
        <f>IF(UW51&gt;0,((UW51-UW50)/UW50),0)</f>
        <v/>
      </c>
      <c r="UY51" s="68">
        <f>UX51-$V51</f>
        <v/>
      </c>
      <c r="UZ51" s="68">
        <f>IF(UW51&gt;0,(UW51-UZ$10)/UZ$10,0)</f>
        <v/>
      </c>
      <c r="VA51" s="68" t="n"/>
      <c r="VB51" s="15">
        <f>IF(UW51&gt;0,(UW51-UW$10)/UW$10,0)</f>
        <v/>
      </c>
      <c r="VD51" s="250" t="n"/>
      <c r="VE51" s="68">
        <f>IF(VD51&gt;0,((VD51-VD50)/VD50),0)</f>
        <v/>
      </c>
      <c r="VF51" s="68">
        <f>VE51-$V51</f>
        <v/>
      </c>
      <c r="VG51" s="68">
        <f>IF(VD51&gt;0,(VD51-VG$10)/VG$10,0)</f>
        <v/>
      </c>
      <c r="VH51" s="68" t="n"/>
      <c r="VI51" s="15">
        <f>IF(VD51&gt;0,(VD51-VD$10)/VD$10,0)</f>
        <v/>
      </c>
      <c r="VM51" s="21">
        <f>IF($C51&gt;0,(($IK$5*IG51)+($GT$5*GP51)+($JM$5*JI51)+($JF$5*JB51)+($IY$5*IU51)+($IR$5*IN51)+($ID$5*HZ51)+($HW$5*HS51)+($HP$5*HL51)+($HI$5*HE51)+($GF$5*GB51)+($FY$5*FU51)+($FR$5*FN51)+($FK$5*FG51)+($FD$5*EZ51)+($EW$5*ES51)+($EP$5*EL51)+($EI$5*EE51)+($EB$5*DX51)+($DU$5*DQ51)+($DN$5*DJ51)+($DG$5*DC51)+($CZ$5*CV51)+($CS$5*CO51)+($CL$5*CH51)+($CE$5*CA51)+($BX$5*BT51)+($BQ$5*BM51)+($BJ$5*BF51)+($BC$5*AY51)+($AV$5*AR51)+($AO$5*AK51)+($AH$5*AD51)+($JT$5*JP51)+($KA$5*JW51)+($KO$5*KK51)+($PR$5*PN51)+($GM$5*GI51)+($HA$5*GW51)+($KV$5*KR51)+($KH$5*KD51)+($LC$5*KY51)+($MS$5*MO51)+($ML$5*MH51)+($ME$5*MA51)+($LX$5*LT51)+($LQ$5*LM51)+($LJ$5*LF51)+(MV51*$MZ$5)+(NC51*$NG$5)+(NJ51*$NN$5)+($OI$5*OE51)+($NU$5*NQ51)+($OB$5*NX51)+($PK$5*PG51)+($OP$5*OL51)+($OW$5*OS51)+($PD$5*OZ51)+(PU51*$PY$5)+(QB51*$QF$5)+(QI51*$QM$5)+(QP51*$QT$5)+(QW51*$RA$5)+(RD51*$RH$5)+(RK51*$RO$5)+(RR51*$RV$5)+(RY51*$SC$5)+(SF51*$SJ$5)+(SM51*$SQ$5)+(ST51*$SX$5)+(TA51*$TE$5))+(TH51*$TL$5)+(TO51*$TS$5))/$VM$5</f>
        <v/>
      </c>
      <c r="VN51" s="538" t="n"/>
      <c r="VO51" s="21">
        <f>IF($C51&gt;0,(($IK$5*II51)+($GT$5*GR51)+($JM$5*JK51)+($JF$5*JD51)+($IY$5*IW51)+($IR$5*IP51)+($ID$5*IB51)+($HW$5*HU51)+($HP$5*HN51)+($HI$5*HG51)+($GF$5*GD51)+($FY$5*FW51)+($FR$5*FP51)+($FK$5*FI51)+($FD$5*FB51)+($EW$5*EU51)+($EP$5*EN51)+($EI$5*EG51)+($EB$5*DZ51)+($DU$5*DS51)+($DN$5*DL51)+($DG$5*DE51)+($CZ$5*CX51)+($CS$5*CQ51)+($CL$5*CJ51)+($CE$5*CC51)+($BX$5*BV51)+($BQ$5*BO51)+($BJ$5*BH51)+($BC$5*BA51)+($AV$5*AT51)+($AO$5*AM51)+($AH$5*AF51)+($KO$5*KM51)+($KH$5*KF51)+($KA$5*JY51)+($JT$5*JR51)+($PR$5*PP51)+($GM$5*GK51)+($HA$5*GY51)+($KV$5*KT51)+($LC$5*LA51)+($MS$5*MQ51)+($ML$5*MJ51)+($ME$5*MC51)+($LX$5*LV51)+($LQ$5*LO51)+($LJ$5*LH51)+(MX51*$MZ$5)+(NE51*$NG$5)+(NL51*$NN$5)+($OI$5*OG51)+($NU$5*NS51)+($OB$5*NZ51)+($PD$5*PB51)+($OW$5*OU51)+($OP$5*ON51)+($PK$5*PI51)+($PY$5*PW51)+($QF$5*QD51)+($QM$5*QK51)+($QT$5*QR51)+($RA$5*QY51)+($RH$5*RF51)+($RO$5*RM51)+(RT51*$RV$5)+(SA51*$SC$5)+(SH51*$SJ$5)+(SO51*$SQ$5)+(SV51*$SX$5)+(TC51*$TE$5)+(TJ51*$TL$5)+(TQ51*$TS$5))/$VM$5,0)</f>
        <v/>
      </c>
      <c r="VP51" s="14" t="n"/>
      <c r="VQ51" s="21">
        <f>IF($C51&gt;0,(($IK$5*IK51)+($GT$5*GT51)+($JM$5*JM51)+($JF$5*JF51)+($IY$5*IY51)+($IR$5*IR51)+($ID$5*ID51)+($HW$5*HW51)+($HP$5*HP51)+($HI$5*HI51)+($GF$5*GF51)+($FY$5*FY51)+($FR$5*FR51)+($FK$5*FK51)+($FD$5*FD51)+($EW$5*EW51)+($EP$5*EP51)+($EI$5*EI51)+($EB$5*EB51)+($DU$5*DU51)+($DN$5*DN51)+($DG$5*DG51)+($CZ$5*CZ51)+($CS$5*CS51)+($CL$5*CL51)+($CE$5*CE51)+($BX$5*BX51)+($BQ$5*BQ51)+($BJ$5*BJ51)+($BC$5*BC51)+($AV$5*AV51)+($AO$5*AO51)+($AH$5*AH51)+($KO$5*KO51)+($PR$5*PR51)+($GM$5*GM51)+($HA$5*HA51)+($KH$5*KH51)+($KA$5*KA51)+($JT$5*JT51)+($KV$5*KV51)+($LC$5*LC51)+($MS$5*MS51)+($ML$5*ML51)+($ME$5*ME51)+($LX$5*LX51)+($LQ$5*LQ51)+($LJ$5*LJ51)+($OI$5*OI51)+($NU$5*NU51)+($NN$5*NN51)+($NG$5*NG51)+($MZ$5*MZ51)+(OB51*$OB$5)+($PD$5*PD51)+($OW$5*OW51)+($OP$5*OP51)+($PK$5*PK51)+(PY51*$PY$5)+(QF51*$QF$5)+(QM51*$QM$5)+(QT51*$QT$5)+(RA51*$RA$5)+(RH51*$RH$5)+(RO51*$RO$5)+(RV51*$RV$5)+(SC51*$SC$5)+(SJ51*$SJ$5)+(SQ51*$SQ$5)+(SX51*$SX$5)+(TE51*$TE$5)+(TL51*$TL$5)+(TS51*$TS$5))/$VM$5,0)</f>
        <v/>
      </c>
    </row>
    <row r="52" ht="16" customHeight="1" s="545">
      <c r="A52" s="127" t="n">
        <v>45721</v>
      </c>
      <c r="B52" s="4">
        <f>A52</f>
        <v/>
      </c>
      <c r="C52" s="13" t="n">
        <v>43006.59</v>
      </c>
      <c r="D52" s="138">
        <f>IF(C52&gt;0,C52-C51,0)</f>
        <v/>
      </c>
      <c r="E52" s="68">
        <f>IF(C52&gt;0,D52/C51,0)</f>
        <v/>
      </c>
      <c r="F52" s="15">
        <f>IF(C52&gt;0,(C52-C$10)/C$10,0)</f>
        <v/>
      </c>
      <c r="G52" s="13" t="n">
        <v>5842.63</v>
      </c>
      <c r="H52" s="138">
        <f>IF(G52&gt;0,G52-G51,0)</f>
        <v/>
      </c>
      <c r="I52" s="68">
        <f>IF(G52&gt;0,H52/G51,0)</f>
        <v/>
      </c>
      <c r="J52" s="15">
        <f>IF(G52&gt;0,(G52-G$10)/G$10,0)</f>
        <v/>
      </c>
      <c r="K52" s="13" t="n">
        <v>18552.73</v>
      </c>
      <c r="L52" s="138">
        <f>IF(K52&gt;0,K52-K51,0)</f>
        <v/>
      </c>
      <c r="M52" s="68">
        <f>IF(K52&gt;0,L52/K51,0)</f>
        <v/>
      </c>
      <c r="N52" s="15">
        <f>IF(K52&gt;0,(K52-K$10)/K$10,0)</f>
        <v/>
      </c>
      <c r="O52" s="13" t="n">
        <v>2098.65</v>
      </c>
      <c r="P52" s="138">
        <f>IF(O52&gt;0,O52-O51,0)</f>
        <v/>
      </c>
      <c r="Q52" s="68">
        <f>IF(O52&gt;0,P52/O51,0)</f>
        <v/>
      </c>
      <c r="R52" s="15">
        <f>IF(O52&gt;0,(O52-O$10)/O$10,0)</f>
        <v/>
      </c>
      <c r="S52" s="18">
        <f>IF(O52&gt;0,(((O52*0.7)*Q52)+((K52*0.9)*M52)+((G52*0.65)*I52)+((C52*0.6)*E52))/(O52+K52+G52+C52),0)</f>
        <v/>
      </c>
      <c r="T52" s="121">
        <f>IF(O52&gt;0,(S52*200)+T51,0)</f>
        <v/>
      </c>
      <c r="U52" s="121">
        <f>T52</f>
        <v/>
      </c>
      <c r="V52" s="134">
        <f>IF(T52&gt;0,(T52-T51)/T51,0)</f>
        <v/>
      </c>
      <c r="W52" s="21">
        <f>IF(T52&gt;0,(T52-T$11)/T$11,0)</f>
        <v/>
      </c>
      <c r="X52" s="18">
        <f>IF(T52&gt;0,((Q52+M52+I52+E52)/4),0)</f>
        <v/>
      </c>
      <c r="Y52" s="352" t="n">
        <v>232646.82</v>
      </c>
      <c r="Z52" s="15" t="n">
        <v>2e-06</v>
      </c>
      <c r="AA52" s="21">
        <f>Z52-$V52</f>
        <v/>
      </c>
      <c r="AC52" s="250" t="n">
        <v>216.16</v>
      </c>
      <c r="AD52" s="68">
        <f>IF(AC52&gt;0,((AC52-AC51)/AC51),0)</f>
        <v/>
      </c>
      <c r="AE52" s="68">
        <f>IF(AC52&gt;0,AD52-$V52,0)</f>
        <v/>
      </c>
      <c r="AF52" s="68">
        <f>IF(AC52&gt;0,(AC52-AF$10)/AF$10,0)</f>
        <v/>
      </c>
      <c r="AG52" s="68" t="n"/>
      <c r="AH52" s="15">
        <f>IF(AC52&gt;0,(AC52-AC$10)/AC$10,0)</f>
        <v/>
      </c>
      <c r="AJ52" s="250" t="n">
        <v>21.19</v>
      </c>
      <c r="AK52" s="68">
        <f>IF(AJ52&gt;0,((AJ52-AJ51)/AJ51),0)</f>
        <v/>
      </c>
      <c r="AL52" s="68">
        <f>IF(AJ52&gt;0,AK52-$V52,0)</f>
        <v/>
      </c>
      <c r="AM52" s="68">
        <f>IF(AJ52&gt;0,(AJ52-AM$10)/AM$10,0)</f>
        <v/>
      </c>
      <c r="AN52" s="68" t="n"/>
      <c r="AO52" s="15">
        <f>IF(AJ52&gt;0,(AJ52-AJ$10)/AJ$10,0)</f>
        <v/>
      </c>
      <c r="AQ52" s="250" t="n">
        <v>20.67</v>
      </c>
      <c r="AR52" s="68">
        <f>IF(AQ52&gt;0,((AQ52-AQ51)/AQ51),0)</f>
        <v/>
      </c>
      <c r="AS52" s="68">
        <f>IF(AQ52&gt;0,AR52-$V52,0)</f>
        <v/>
      </c>
      <c r="AT52" s="68">
        <f>IF(AQ52&gt;0,(AQ52-AT$10)/AT$10,0)</f>
        <v/>
      </c>
      <c r="AU52" s="68" t="n"/>
      <c r="AV52" s="15">
        <f>IF(AQ52&gt;0,(AQ52-AQ$10)/AQ$10,0)</f>
        <v/>
      </c>
      <c r="AX52" s="250" t="n">
        <v>203.27</v>
      </c>
      <c r="AY52" s="68">
        <f>IF(AX52&gt;0,((AX52-AX51)/AX51),0)</f>
        <v/>
      </c>
      <c r="AZ52" s="68">
        <f>IF(AX52&gt;0,AY52-$V52,0)</f>
        <v/>
      </c>
      <c r="BA52" s="68">
        <f>IF(AX52&gt;0,(AX52-BA$10)/BA$10,0)</f>
        <v/>
      </c>
      <c r="BB52" s="68" t="n"/>
      <c r="BC52" s="15">
        <f>IF(AX52&gt;0,(AX52-AX$10)/AX$10,0)</f>
        <v/>
      </c>
      <c r="BE52" s="250" t="n">
        <v>76.45999999999999</v>
      </c>
      <c r="BF52" s="68">
        <f>IF(BE52&gt;0,((BE52-BE51)/BE51),0)</f>
        <v/>
      </c>
      <c r="BG52" s="68">
        <f>IF(BE52&gt;0,BF52-$V52,0)</f>
        <v/>
      </c>
      <c r="BH52" s="68" t="n"/>
      <c r="BI52" s="68" t="n"/>
      <c r="BJ52" s="15">
        <f>IF(BE52&gt;0,(BE52-BE$10)/BE$10,0)</f>
        <v/>
      </c>
      <c r="BL52" s="250" t="n">
        <v>64.51000000000001</v>
      </c>
      <c r="BM52" s="68">
        <f>IF(BL52&gt;0,((BL52-BL51)/BL51),0)</f>
        <v/>
      </c>
      <c r="BN52" s="68">
        <f>IF(BL52&gt;0,BM52-$V52,0)</f>
        <v/>
      </c>
      <c r="BO52" s="68">
        <f>IF(BL52&gt;0,(BL52-BO$10)/BO$10,0)</f>
        <v/>
      </c>
      <c r="BP52" s="68" t="n"/>
      <c r="BQ52" s="15">
        <f>IF(BL52&gt;0,(BL52-BL$10)/BL$10,0)</f>
        <v/>
      </c>
      <c r="BS52" s="250" t="n">
        <v>36.58</v>
      </c>
      <c r="BT52" s="68">
        <f>IF(BS52&gt;0,((BS52-BS51)/BS51),0)</f>
        <v/>
      </c>
      <c r="BU52" s="68">
        <f>IF(BS52&gt;0,BT52-$V52,0)</f>
        <v/>
      </c>
      <c r="BV52" s="68">
        <f>IF(BS52&gt;0,(BS52-BV$10)/BV$10,0)</f>
        <v/>
      </c>
      <c r="BW52" s="68" t="n"/>
      <c r="BX52" s="15">
        <f>IF(BS52&gt;0,(BS52-BS$10)/BS$10,0)</f>
        <v/>
      </c>
      <c r="BZ52" s="250" t="n"/>
      <c r="CA52" s="68">
        <f>IF(BZ52&gt;0,((BZ52-BZ51)/BZ51),0)</f>
        <v/>
      </c>
      <c r="CB52" s="68">
        <f>IF(BZ52&gt;0,CA52-$V52,0)</f>
        <v/>
      </c>
      <c r="CC52" s="68">
        <f>IF(BZ52&gt;0,(BZ52-CC$10)/CC$10,0)</f>
        <v/>
      </c>
      <c r="CD52" s="68" t="n"/>
      <c r="CE52" s="15">
        <f>IF(BZ52&gt;0,(BZ52-BZ$10)/BZ$10,0)</f>
        <v/>
      </c>
      <c r="CG52" s="250" t="n">
        <v>32.48</v>
      </c>
      <c r="CH52" s="68">
        <f>IF(CG52&gt;0,((CG52-CG51)/CG51),0)</f>
        <v/>
      </c>
      <c r="CI52" s="68">
        <f>IF(CG52&gt;0,CH52-$V52,0)</f>
        <v/>
      </c>
      <c r="CJ52" s="68">
        <f>IF(CG52&gt;0,(CG52-CJ$10)/CJ$10,0)</f>
        <v/>
      </c>
      <c r="CK52" s="68" t="n"/>
      <c r="CL52" s="15">
        <f>IF(CG52&gt;0,(CG52-CG$10)/CG$10,0)</f>
        <v/>
      </c>
      <c r="CN52" s="250" t="n">
        <v>31.5</v>
      </c>
      <c r="CO52" s="68">
        <f>IF(CN52&gt;0,((CN52-CN51)/CN51),0)</f>
        <v/>
      </c>
      <c r="CP52" s="68">
        <f>IF(CN52&gt;0,CO52-$V52,0)</f>
        <v/>
      </c>
      <c r="CQ52" s="68">
        <f>IF(CN52&gt;0,(CN52-CQ$10)/CQ$10,0)</f>
        <v/>
      </c>
      <c r="CR52" s="68" t="n"/>
      <c r="CS52" s="15">
        <f>IF(CN52&gt;0,(CN52-CN$10)/CN$10,0)</f>
        <v/>
      </c>
      <c r="CU52" s="250" t="n">
        <v>35.23</v>
      </c>
      <c r="CV52" s="68">
        <f>IF(CU52&gt;0,((CU52-CU51)/CU51),0)</f>
        <v/>
      </c>
      <c r="CW52" s="68">
        <f>IF(CU52&gt;0,CV52-$V52,0)</f>
        <v/>
      </c>
      <c r="CX52" s="68">
        <f>IF(CU52&gt;0,(CU52-CX$10)/CX$10,0)</f>
        <v/>
      </c>
      <c r="CY52" s="68" t="n"/>
      <c r="CZ52" s="15">
        <f>IF(CU52&gt;0,(CU52-CU$10)/CU$10,0)</f>
        <v/>
      </c>
      <c r="DB52" s="250" t="n">
        <v>19.63</v>
      </c>
      <c r="DC52" s="68">
        <f>IF(DB52&gt;0,((DB52-DB51)/DB51),0)</f>
        <v/>
      </c>
      <c r="DD52" s="68">
        <f>IF(DB52&gt;0,DC52-$V52,0)</f>
        <v/>
      </c>
      <c r="DE52" s="68">
        <f>IF(DB52&gt;0,(DB52-DE$10)/DE$10,0)</f>
        <v/>
      </c>
      <c r="DF52" s="68" t="n"/>
      <c r="DG52" s="15">
        <f>IF(DB52&gt;0,(DB52-DB$10)/DB$10,0)</f>
        <v/>
      </c>
      <c r="DI52" s="250" t="n">
        <v>46.48</v>
      </c>
      <c r="DJ52" s="68">
        <f>IF(DI52&gt;0,((DI52-DI51)/DI51),0)</f>
        <v/>
      </c>
      <c r="DK52" s="68">
        <f>IF(DI52&gt;0,DJ52-$V52,0)</f>
        <v/>
      </c>
      <c r="DL52" s="68">
        <f>IF(DI52&gt;0,(DI52-DL$10)/DL$10,0)</f>
        <v/>
      </c>
      <c r="DM52" s="68" t="n"/>
      <c r="DN52" s="15">
        <f>IF(DI52&gt;0,(DI52-DI$10)/DI$10,0)</f>
        <v/>
      </c>
      <c r="DP52" s="250" t="n">
        <v>38.82</v>
      </c>
      <c r="DQ52" s="68">
        <f>IF(DP52&gt;0,((DP52-DP51)/DP51),0)</f>
        <v/>
      </c>
      <c r="DR52" s="68">
        <f>IF(DP52&gt;0,DQ52-$V52,0)</f>
        <v/>
      </c>
      <c r="DS52" s="68" t="n"/>
      <c r="DT52" s="68" t="n"/>
      <c r="DU52" s="15">
        <f>IF(DP52&gt;0,(DP52-DP$10)/DP$10,0)</f>
        <v/>
      </c>
      <c r="DV52" s="18" t="n"/>
      <c r="DW52" s="250" t="n">
        <v>30.75</v>
      </c>
      <c r="DX52" s="68">
        <f>IF(DW52&gt;0,((DW52-DW51)/DW51),0)</f>
        <v/>
      </c>
      <c r="DY52" s="68">
        <f>IF(DW52&gt;0,DX52-$V52,0)</f>
        <v/>
      </c>
      <c r="DZ52" s="68">
        <f>IF(DW52&gt;0,(DW52-DZ$10)/DZ$10,0)</f>
        <v/>
      </c>
      <c r="EA52" s="68" t="n"/>
      <c r="EB52" s="15">
        <f>IF(DW52&gt;0,(DW52-DW$10)/DW$10,0)</f>
        <v/>
      </c>
      <c r="ED52" s="250" t="n">
        <v>34.64</v>
      </c>
      <c r="EE52" s="68">
        <f>IF(ED52&gt;0,((ED52-ED51)/ED51),0)</f>
        <v/>
      </c>
      <c r="EF52" s="68">
        <f>IF(ED52&gt;0,EE52-$V52,0)</f>
        <v/>
      </c>
      <c r="EG52" s="68">
        <f>IF(ED52&gt;0,(ED52-EG$10)/EG$10,0)</f>
        <v/>
      </c>
      <c r="EH52" s="68" t="n"/>
      <c r="EI52" s="15">
        <f>IF(ED52&gt;0,(ED52-ED$10)/ED$10,0)</f>
        <v/>
      </c>
      <c r="EK52" s="250" t="n">
        <v>115.02</v>
      </c>
      <c r="EL52" s="68">
        <f>IF(EK52&gt;0,((EK52-EK51)/EK51),0)</f>
        <v/>
      </c>
      <c r="EM52" s="68">
        <f>IF(EK52&gt;0,EL52-$V52,0)</f>
        <v/>
      </c>
      <c r="EN52" s="68">
        <f>IF(EK52&gt;0,(EK52-EN$10)/EN$10,0)</f>
        <v/>
      </c>
      <c r="EO52" s="68" t="n"/>
      <c r="EP52" s="15">
        <f>IF(EK52&gt;0,(EK52-EK$10)/EK$10,0)</f>
        <v/>
      </c>
      <c r="ER52" s="250" t="n">
        <v>38.94</v>
      </c>
      <c r="ES52" s="68">
        <f>IF(ER52&gt;0,((ER52-ER51)/ER51),0)</f>
        <v/>
      </c>
      <c r="ET52" s="68">
        <f>IF(ER52&gt;0,ES52-$V52,0)</f>
        <v/>
      </c>
      <c r="EU52" s="68">
        <f>IF(ER52&gt;0,(ER52-EU$10)/EU$10,0)</f>
        <v/>
      </c>
      <c r="EV52" s="68" t="n"/>
      <c r="EW52" s="15">
        <f>IF(ER52&gt;0,(ER52-ER$10)/ER$10,0)</f>
        <v/>
      </c>
      <c r="EY52" s="250" t="n">
        <v>30.08</v>
      </c>
      <c r="EZ52" s="68">
        <f>IF(EY52&gt;0,((EY52-EY51)/EY51),0)</f>
        <v/>
      </c>
      <c r="FA52" s="68">
        <f>IF(EY52&gt;0,EZ52-$V52,0)</f>
        <v/>
      </c>
      <c r="FB52" s="68" t="n"/>
      <c r="FC52" s="68" t="n"/>
      <c r="FD52" s="15">
        <f>IF(EY52&gt;0,(EY52-EY$10)/EY$10,0)</f>
        <v/>
      </c>
      <c r="FF52" s="250" t="n">
        <v>54.68</v>
      </c>
      <c r="FG52" s="68">
        <f>IF(FF52&gt;0,((FF52-FF51)/FF51),0)</f>
        <v/>
      </c>
      <c r="FH52" s="68">
        <f>IF(FF52&gt;0,FG52-$V52,0)</f>
        <v/>
      </c>
      <c r="FI52" s="68">
        <f>IF(FF52&gt;0,(FF52-FI$10)/FI$10,0)</f>
        <v/>
      </c>
      <c r="FJ52" s="68" t="n"/>
      <c r="FK52" s="15">
        <f>IF(FF52&gt;0,(FF52-FF$10)/FF$10,0)</f>
        <v/>
      </c>
      <c r="FM52" s="250" t="n">
        <v>176.42</v>
      </c>
      <c r="FN52" s="68">
        <f>IF(FM52&gt;0,((FM52-FM51)/FM51),0)</f>
        <v/>
      </c>
      <c r="FO52" s="68">
        <f>IF(FM52&gt;0,FN52-$V52,0)</f>
        <v/>
      </c>
      <c r="FP52" s="68">
        <f>IF(FM52&gt;0,(FM52-FP$10)/FP$10,0)</f>
        <v/>
      </c>
      <c r="FQ52" s="68" t="n"/>
      <c r="FR52" s="15">
        <f>IF(FM52&gt;0,(FM52-FM$10)/FM$10,0)</f>
        <v/>
      </c>
      <c r="FT52" s="250" t="n">
        <v>96.03</v>
      </c>
      <c r="FU52" s="68">
        <f>IF(FT52&gt;0,((FT52-FT51)/FT51),0)</f>
        <v/>
      </c>
      <c r="FV52" s="68">
        <f>IF(FT52&gt;0,FU52-$V52,0)</f>
        <v/>
      </c>
      <c r="FW52" s="68">
        <f>IF(FT52&gt;0,(FT52-FW$10)/FW$10,0)</f>
        <v/>
      </c>
      <c r="FX52" s="68" t="n"/>
      <c r="FY52" s="15">
        <f>IF(FT52&gt;0,(FT52-FT$10)/FT$10,0)</f>
        <v/>
      </c>
      <c r="GA52" s="250" t="n">
        <v>18.31</v>
      </c>
      <c r="GB52" s="68">
        <f>IF(GA52&gt;0,((GA52-GA51)/GA51),0)</f>
        <v/>
      </c>
      <c r="GC52" s="68">
        <f>IF(GA52&gt;0,GB52-$V52,0)</f>
        <v/>
      </c>
      <c r="GD52" s="68" t="n"/>
      <c r="GE52" s="68" t="n"/>
      <c r="GF52" s="15">
        <f>IF(GA52&gt;0,(GA52-GA$10)/GA$10,0)</f>
        <v/>
      </c>
      <c r="GG52" s="18" t="n"/>
      <c r="GH52" s="250" t="n">
        <v>19.59</v>
      </c>
      <c r="GI52" s="68">
        <f>IF(GH52&gt;0,((GH52-GH51)/GH51),0)</f>
        <v/>
      </c>
      <c r="GJ52" s="68">
        <f>IF(GH52&gt;0,GI52-$V52,0)</f>
        <v/>
      </c>
      <c r="GK52" s="68">
        <f>IF(GH52&gt;0,(GH52-GK$10)/GK$10,0)</f>
        <v/>
      </c>
      <c r="GL52" s="68" t="n"/>
      <c r="GM52" s="15">
        <f>IF(GH52&gt;0,(GH52-GH$10)/GH$10,0)</f>
        <v/>
      </c>
      <c r="GO52" s="250" t="n">
        <v>27.99</v>
      </c>
      <c r="GP52" s="68">
        <f>IF(GO52&gt;0,((GO52-GO51)/GO51),0)</f>
        <v/>
      </c>
      <c r="GQ52" s="68">
        <f>IF(GO52&gt;0,GP52-$V52,0)</f>
        <v/>
      </c>
      <c r="GR52" s="68" t="n"/>
      <c r="GS52" s="68" t="n"/>
      <c r="GT52" s="15">
        <f>IF(GO52&gt;0,(GO52-GO$10)/GO$10,0)</f>
        <v/>
      </c>
      <c r="GV52" s="250" t="n">
        <v>14.18</v>
      </c>
      <c r="GW52" s="68">
        <f>IF(GV52&gt;0,((GV52-GV51)/GV51),0)</f>
        <v/>
      </c>
      <c r="GX52" s="68">
        <f>IF(GV52&gt;0,GW52-$V52,0)</f>
        <v/>
      </c>
      <c r="GY52" s="68">
        <f>IF(GV52&gt;0,(GV52-GY$10)/GY$10,0)</f>
        <v/>
      </c>
      <c r="GZ52" s="68" t="n"/>
      <c r="HA52" s="15">
        <f>IF(GV52&gt;0,(GV52-GV$10)/GV$10,0)</f>
        <v/>
      </c>
      <c r="HD52" s="250" t="n">
        <v>279.1</v>
      </c>
      <c r="HE52" s="68">
        <f>IF(HD52&gt;0,((HD52-HD51)/HD51),0)</f>
        <v/>
      </c>
      <c r="HF52" s="68">
        <f>IF(HD52&gt;0,HE52-$V52,0)</f>
        <v/>
      </c>
      <c r="HG52" s="68">
        <f>IF(HD52&gt;0,(HD52-HG$10)/HG$10,0)</f>
        <v/>
      </c>
      <c r="HH52" s="68" t="n"/>
      <c r="HI52" s="15">
        <f>IF(HD52&gt;0,(HD52-HD$10)/HD$10,0)</f>
        <v/>
      </c>
      <c r="HK52" s="250" t="n">
        <v>27.81</v>
      </c>
      <c r="HL52" s="68">
        <f>IF(HK52&gt;0,((HK52-HK51)/HK51),0)</f>
        <v/>
      </c>
      <c r="HM52" s="68">
        <f>IF(HK52&gt;0,HL52-$V52,0)</f>
        <v/>
      </c>
      <c r="HN52" s="68">
        <f>IF(HK52&gt;0,(HK52-HN$10)/HN$10,0)</f>
        <v/>
      </c>
      <c r="HO52" s="68" t="n"/>
      <c r="HP52" s="15">
        <f>IF(HK52&gt;0,(HK52-HK$10)/HK$10,0)</f>
        <v/>
      </c>
      <c r="HR52" s="250" t="n">
        <v>105.44</v>
      </c>
      <c r="HS52" s="68">
        <f>IF(HR52&gt;0,((HR52-HR51)/HR51),0)</f>
        <v/>
      </c>
      <c r="HT52" s="68">
        <f>IF(HR52&gt;0,HS52-$V52,0)</f>
        <v/>
      </c>
      <c r="HU52" s="68">
        <f>IF(HR52&gt;0,(HR52-HU$10)/HU$10,0)</f>
        <v/>
      </c>
      <c r="HV52" s="68" t="n"/>
      <c r="HW52" s="15">
        <f>IF(HR52&gt;0,(HR52-HR$10)/HR$10,0)</f>
        <v/>
      </c>
      <c r="HY52" s="250" t="n">
        <v>117.3</v>
      </c>
      <c r="HZ52" s="68">
        <f>IF(HY52&gt;0,((HY52-HY51)/HY51),0)</f>
        <v/>
      </c>
      <c r="IA52" s="68">
        <f>IF(HY52&gt;0,HZ52-$V52,0)</f>
        <v/>
      </c>
      <c r="IB52" s="68">
        <f>IF(HY52&gt;0,(HY52-IB$10)/IB$10,0)</f>
        <v/>
      </c>
      <c r="IC52" s="68" t="n"/>
      <c r="ID52" s="15">
        <f>IF(HY52&gt;0,(HY52-HY$10)/HY$10,0)</f>
        <v/>
      </c>
      <c r="IF52" s="250" t="n">
        <v>191.58</v>
      </c>
      <c r="IG52" s="68">
        <f>IF(IF52&gt;0,((IF52-IF51)/IF51),0)</f>
        <v/>
      </c>
      <c r="IH52" s="68">
        <f>IF(IF52&gt;0,IG52-$V52,0)</f>
        <v/>
      </c>
      <c r="II52" s="68">
        <f>IF(IF52&gt;0,(IF52-II$10)/II$10,0)</f>
        <v/>
      </c>
      <c r="IJ52" s="68" t="n"/>
      <c r="IK52" s="15">
        <f>IF(IF52&gt;0,(IF52-IF$10)/IF$10,0)</f>
        <v/>
      </c>
      <c r="IM52" s="250" t="n">
        <v>193.59</v>
      </c>
      <c r="IN52" s="68">
        <f>IF(IM52&gt;0,((IM52-IM51)/IM51),0)</f>
        <v/>
      </c>
      <c r="IO52" s="68">
        <f>IF(IM52&gt;0,IN52-$V52,0)</f>
        <v/>
      </c>
      <c r="IP52" s="68">
        <f>IF(IM52&gt;0,(IM52-IP$10)/IP$10,0)</f>
        <v/>
      </c>
      <c r="IQ52" s="68" t="n"/>
      <c r="IR52" s="15">
        <f>IF(IM52&gt;0,(IM52-IM$10)/IM$10,0)</f>
        <v/>
      </c>
      <c r="IT52" s="250" t="n">
        <v>42.99</v>
      </c>
      <c r="IU52" s="68">
        <f>IF(IT52&gt;0,((IT52-IT51)/IT51),0)</f>
        <v/>
      </c>
      <c r="IV52" s="68">
        <f>IF(IT52&gt;0,IU52-$V52,0)</f>
        <v/>
      </c>
      <c r="IW52" s="68">
        <f>IF(IT52&gt;0,(IT52-IW$10)/IW$10,0)</f>
        <v/>
      </c>
      <c r="IX52" s="68" t="n"/>
      <c r="IY52" s="15">
        <f>IF(IT52&gt;0,(IT52-IT$10)/IT$10,0)</f>
        <v/>
      </c>
      <c r="JA52" s="250" t="n">
        <v>656.47</v>
      </c>
      <c r="JB52" s="68">
        <f>IF(JA52&gt;0,((JA52-JA51)/JA51),0)</f>
        <v/>
      </c>
      <c r="JC52" s="68">
        <f>IF(JA52&gt;0,JB52-$V52,0)</f>
        <v/>
      </c>
      <c r="JD52" s="68">
        <f>IF(JA52&gt;0,(JA52-JD$10)/JD$10,0)</f>
        <v/>
      </c>
      <c r="JE52" s="68" t="n"/>
      <c r="JF52" s="15">
        <f>IF(JA52&gt;0,(JA52-JA$10)/JA$10,0)</f>
        <v/>
      </c>
      <c r="JH52" s="250" t="n">
        <v>401.02</v>
      </c>
      <c r="JI52" s="68">
        <f>IF(JH52&gt;0,((JH52-JH51)/JH51),0)</f>
        <v/>
      </c>
      <c r="JJ52" s="68">
        <f>IF(JH52&gt;0,JI52-$V52,0)</f>
        <v/>
      </c>
      <c r="JK52" s="68">
        <f>IF(JH52&gt;0,(JH52-JK$10)/JK$10,0)</f>
        <v/>
      </c>
      <c r="JL52" s="68" t="n"/>
      <c r="JM52" s="15">
        <f>IF(JH52&gt;0,(JH52-JH$10)/JH$10,0)</f>
        <v/>
      </c>
      <c r="JO52" s="250" t="n">
        <v>12.06</v>
      </c>
      <c r="JP52" s="68">
        <f>IF(JO52&gt;0,((JO52-JO51)/JO51),0)</f>
        <v/>
      </c>
      <c r="JQ52" s="68">
        <f>IF(JO52&gt;0,JP52-$V52,0)</f>
        <v/>
      </c>
      <c r="JR52" s="68">
        <f>IF(JO52&gt;0,(JO52-JR$10)/JR$10,0)</f>
        <v/>
      </c>
      <c r="JS52" s="68" t="n"/>
      <c r="JT52" s="15">
        <f>IF(JO52&gt;0,(JO52-JO$10)/JO$10,0)</f>
        <v/>
      </c>
      <c r="JV52" s="250" t="n">
        <v>1.45</v>
      </c>
      <c r="JW52" s="68">
        <f>IF(JV52&gt;0,((JV52-JV51)/JV51),0)</f>
        <v/>
      </c>
      <c r="JX52" s="68">
        <f>IF(JV52&gt;0,JW52-$V52,0)</f>
        <v/>
      </c>
      <c r="JY52" s="68">
        <f>IF(JV52&gt;0,(JV52-JY$10)/JY$10,0)</f>
        <v/>
      </c>
      <c r="JZ52" s="68" t="n"/>
      <c r="KA52" s="15">
        <f>IF(JV52&gt;0,(JV52-JV$10)/JV$10,0)</f>
        <v/>
      </c>
      <c r="KC52" s="250" t="n">
        <v>18</v>
      </c>
      <c r="KD52" s="68">
        <f>IF(KC52&gt;0,((KC52-KC51)/KC51),0)</f>
        <v/>
      </c>
      <c r="KE52" s="68">
        <f>IF(KC52&gt;0,KD52-$V52,0)</f>
        <v/>
      </c>
      <c r="KF52" s="68">
        <f>IF(KC52&gt;0,(KC52-KF$10)/KF$10,0)</f>
        <v/>
      </c>
      <c r="KG52" s="68" t="n"/>
      <c r="KH52" s="15">
        <f>IF(KC52&gt;0,(KC52-KC$10)/KC$10,0)</f>
        <v/>
      </c>
      <c r="KI52" s="18" t="n"/>
      <c r="KJ52" s="250" t="n">
        <v>46.73</v>
      </c>
      <c r="KK52" s="68">
        <f>IF(KJ52&gt;0,((KJ52-KJ51)/KJ51),0)</f>
        <v/>
      </c>
      <c r="KL52" s="68">
        <f>IF(KJ52&gt;0,KK52-$V52,0)</f>
        <v/>
      </c>
      <c r="KM52" s="68">
        <f>IF(KJ52&gt;0,(KJ52-KM$10)/KM$10,0)</f>
        <v/>
      </c>
      <c r="KN52" s="68" t="n"/>
      <c r="KO52" s="15">
        <f>IF(KJ52&gt;0,(KJ52-KJ$10)/KJ$10,0)</f>
        <v/>
      </c>
      <c r="KQ52" s="250" t="n">
        <v>1.37</v>
      </c>
      <c r="KR52" s="68">
        <f>IF(KQ52&gt;0,((KQ52-KQ51)/KQ51),0)</f>
        <v/>
      </c>
      <c r="KS52" s="68">
        <f>IF(KQ52&gt;0,KR52-$V52,0)</f>
        <v/>
      </c>
      <c r="KT52" s="68">
        <f>IF(KQ52&gt;0,(KQ52-KT$10)/KT$10,0)</f>
        <v/>
      </c>
      <c r="KU52" s="68" t="n"/>
      <c r="KV52" s="15">
        <f>IF(KQ52&gt;0,(KQ52-KQ$10)/KQ$10,0)</f>
        <v/>
      </c>
      <c r="KW52" s="18" t="n"/>
      <c r="KX52" s="250" t="n">
        <v>22.57</v>
      </c>
      <c r="KY52" s="68">
        <f>IF(KX52&gt;0,((KX52-KX51)/KX51),0)</f>
        <v/>
      </c>
      <c r="KZ52" s="68">
        <f>IF(KX52&gt;0,KY52-$V52,0)</f>
        <v/>
      </c>
      <c r="LA52" s="68">
        <f>IF(KX52&gt;0,(KX52-LA$10)/LA$10,0)</f>
        <v/>
      </c>
      <c r="LB52" s="68" t="n"/>
      <c r="LC52" s="15">
        <f>IF(KX52&gt;0,(KX52-KX$10)/KX$10,0)</f>
        <v/>
      </c>
      <c r="LD52" s="18" t="n"/>
      <c r="LE52" s="250" t="n">
        <v>50.13</v>
      </c>
      <c r="LF52" s="68">
        <f>IF(LE52&gt;0,((LE52-LE51)/LE51),0)</f>
        <v/>
      </c>
      <c r="LG52" s="68">
        <f>IF(LE52&gt;0,LF52-$V52,0)</f>
        <v/>
      </c>
      <c r="LH52" s="68">
        <f>IF(LE52&gt;0,(LE52-LH$10)/LH$10,0)</f>
        <v/>
      </c>
      <c r="LI52" s="68" t="n"/>
      <c r="LJ52" s="15">
        <f>IF(LE52&gt;0,(LE52-LE$10)/LE$10,0)</f>
        <v/>
      </c>
      <c r="LL52" s="250" t="n">
        <v>99.55</v>
      </c>
      <c r="LM52" s="68">
        <f>IF(LL52&gt;0,((LL52-LL51)/LL51),0)</f>
        <v/>
      </c>
      <c r="LN52" s="68">
        <f>IF(LL52&gt;0,LM52-$V52,0)</f>
        <v/>
      </c>
      <c r="LO52" s="68">
        <f>IF(LL52&gt;0,(LL52-LO$10)/LO$10,0)</f>
        <v/>
      </c>
      <c r="LP52" s="68" t="n"/>
      <c r="LQ52" s="15">
        <f>IF(LL52&gt;0,(LL52-LL$10)/LL$10,0)</f>
        <v/>
      </c>
      <c r="LS52" s="250" t="n">
        <v>11.44</v>
      </c>
      <c r="LT52" s="68">
        <f>IF(LS52&gt;0,((LS52-LS51)/LS51),0)</f>
        <v/>
      </c>
      <c r="LU52" s="68">
        <f>IF(LS52&gt;0,LT52-$V52,0)</f>
        <v/>
      </c>
      <c r="LV52" s="68" t="n"/>
      <c r="LW52" s="68" t="n"/>
      <c r="LX52" s="15">
        <f>IF(LS52&gt;0,(LS52-LS$10)/LS$10,0)</f>
        <v/>
      </c>
      <c r="LZ52" s="250" t="n">
        <v>12.36</v>
      </c>
      <c r="MA52" s="68">
        <f>IF(LZ52&gt;0,((LZ52-LZ51)/LZ51),0)</f>
        <v/>
      </c>
      <c r="MB52" s="68">
        <f>IF(LZ52&gt;0,MA52-$V52,0)</f>
        <v/>
      </c>
      <c r="MC52" s="68">
        <f>IF(LZ52&gt;0,(LZ52-MC$10)/MC$10,0)</f>
        <v/>
      </c>
      <c r="MD52" s="68" t="n"/>
      <c r="ME52" s="15">
        <f>IF(LZ52&gt;0,(LZ52-LZ$10)/LZ$10,0)</f>
        <v/>
      </c>
      <c r="MG52" s="250" t="n">
        <v>30.29</v>
      </c>
      <c r="MH52" s="68">
        <f>IF(MG52&gt;0,((MG52-MG51)/MG51),0)</f>
        <v/>
      </c>
      <c r="MI52" s="68">
        <f>IF(MG52&gt;0,MH52-$V52,0)</f>
        <v/>
      </c>
      <c r="MJ52" s="68">
        <f>IF(MG52&gt;0,(MG52-MJ$10)/MJ$10,0)</f>
        <v/>
      </c>
      <c r="MK52" s="68" t="n"/>
      <c r="ML52" s="15">
        <f>IF(MG52&gt;0,(MG52-MG$10)/MG$10,0)</f>
        <v/>
      </c>
      <c r="MN52" s="250" t="n">
        <v>103.94</v>
      </c>
      <c r="MO52" s="68">
        <f>IF(MN52&gt;0,((MN52-MN51)/MN51),0)</f>
        <v/>
      </c>
      <c r="MP52" s="68">
        <f>IF(MN52&gt;0,MO52-$V52,0)</f>
        <v/>
      </c>
      <c r="MQ52" s="68">
        <f>IF(MN52&gt;0,(MN52-MQ$10)/MQ$10,0)</f>
        <v/>
      </c>
      <c r="MR52" s="68" t="n"/>
      <c r="MS52" s="15">
        <f>IF(MN52&gt;0,(MN52-MN$10)/MN$10,0)</f>
        <v/>
      </c>
      <c r="MU52" s="250" t="n">
        <v>9.199999999999999</v>
      </c>
      <c r="MV52" s="68">
        <f>IF(MU52&gt;0,((MU52-MU51)/MU51),0)</f>
        <v/>
      </c>
      <c r="MW52" s="68">
        <f>IF(MU52&gt;0,MV52-$V52,0)</f>
        <v/>
      </c>
      <c r="MX52" s="68">
        <f>IF(MU52&gt;0,(MU52-MX$10)/MX$10,0)</f>
        <v/>
      </c>
      <c r="MY52" s="68" t="n"/>
      <c r="MZ52" s="15">
        <f>IF(MU52&gt;0,(MU52-MU$10)/MU$10,0)</f>
        <v/>
      </c>
      <c r="NB52" s="250" t="n">
        <v>202.5</v>
      </c>
      <c r="NC52" s="68">
        <f>IF(NB52&gt;0,((NB52-NB51)/NB51),0)</f>
        <v/>
      </c>
      <c r="ND52" s="68">
        <f>IF(NB52&gt;0,NC52-$V52,0)</f>
        <v/>
      </c>
      <c r="NE52" s="68">
        <f>IF(NB52&gt;0,(NB52-NE$10)/NE$10,0)</f>
        <v/>
      </c>
      <c r="NF52" s="68" t="n"/>
      <c r="NG52" s="15">
        <f>IF(NB52&gt;0,(NB52-NB$10)/NB$10,0)</f>
        <v/>
      </c>
      <c r="NI52" s="250" t="n">
        <v>5.49</v>
      </c>
      <c r="NJ52" s="68">
        <f>IF(NI52&gt;0,((NI52-NI51)/NI51),0)</f>
        <v/>
      </c>
      <c r="NK52" s="68">
        <f>IF(NI52&gt;0,NJ52-$V52,0)</f>
        <v/>
      </c>
      <c r="NL52" s="68">
        <f>IF(NI52&gt;0,(NI52-NL$10)/NL$10,0)</f>
        <v/>
      </c>
      <c r="NM52" s="68" t="n"/>
      <c r="NN52" s="15">
        <f>IF(NI52&gt;0,(NI52-NI$10)/NI$10,0)</f>
        <v/>
      </c>
      <c r="NP52" s="250" t="n">
        <v>316.8</v>
      </c>
      <c r="NQ52" s="68">
        <f>IF(NP52&gt;0,((NP52-NP51)/NP51),0)</f>
        <v/>
      </c>
      <c r="NR52" s="68">
        <f>IF(NP52&gt;0,NQ52-$V52,0)</f>
        <v/>
      </c>
      <c r="NS52" s="68">
        <f>IF(NP52&gt;0,(NP52-NS$10)/NS$10,0)</f>
        <v/>
      </c>
      <c r="NT52" s="68" t="n"/>
      <c r="NU52" s="15">
        <f>IF(NP52&gt;0,(NP52-NP$10)/NP$10,0)</f>
        <v/>
      </c>
      <c r="NW52" s="250" t="n">
        <v>173.02</v>
      </c>
      <c r="NX52" s="68">
        <f>IF(NW52&gt;0,((NW52-NW51)/NW51),0)</f>
        <v/>
      </c>
      <c r="NY52" s="68">
        <f>IF(NW52&gt;0,NX52-$V52,0)</f>
        <v/>
      </c>
      <c r="NZ52" s="68">
        <f>IF(NW52&gt;0,(NW52-NZ$10)/NZ$10,0)</f>
        <v/>
      </c>
      <c r="OA52" s="68" t="n"/>
      <c r="OB52" s="15">
        <f>IF(NW52&gt;0,(NW52-NW$10)/NW$10,0)</f>
        <v/>
      </c>
      <c r="OD52" s="250" t="n">
        <v>1.37</v>
      </c>
      <c r="OE52" s="68">
        <f>IF(OD52&gt;0,((OD52-OD51)/OD51),0)</f>
        <v/>
      </c>
      <c r="OF52" s="68">
        <f>IF(OD52&gt;0,OE52-$V52,0)</f>
        <v/>
      </c>
      <c r="OG52" s="68">
        <f>IF(OD52&gt;0,(OD52-OG$10)/OG$10,0)</f>
        <v/>
      </c>
      <c r="OH52" s="68" t="n"/>
      <c r="OI52" s="15">
        <f>IF(OD52&gt;0,(OD52-OD$10)/OD$10,0)</f>
        <v/>
      </c>
      <c r="OK52" s="250" t="n">
        <v>84.56</v>
      </c>
      <c r="OL52" s="68">
        <f>IF(OK52&gt;0,((OK52-OK51)/OK51),0)</f>
        <v/>
      </c>
      <c r="OM52" s="68">
        <f>IF(OK52&gt;0,OL52-$V52,0)</f>
        <v/>
      </c>
      <c r="ON52" s="68">
        <f>IF(OK52&gt;0,(OK52-ON$10)/ON$10,0)</f>
        <v/>
      </c>
      <c r="OO52" s="68" t="n"/>
      <c r="OP52" s="15">
        <f>IF(OK52&gt;0,(OK52-OK$10)/OK$10,0)</f>
        <v/>
      </c>
      <c r="OR52" s="250" t="n">
        <v>1.88</v>
      </c>
      <c r="OS52" s="68">
        <f>IF(OR52&gt;0,((OR52-OR51)/OR51),0)</f>
        <v/>
      </c>
      <c r="OT52" s="68">
        <f>IF(OR52&gt;0,OS52-$V52,0)</f>
        <v/>
      </c>
      <c r="OU52" s="68">
        <f>IF(OR52&gt;0,(OR52-OU$10)/OU$10,0)</f>
        <v/>
      </c>
      <c r="OV52" s="68" t="n"/>
      <c r="OW52" s="15">
        <f>IF(OR52&gt;0,(OR52-OR$10)/OR$10,0)</f>
        <v/>
      </c>
      <c r="OY52" s="250" t="n">
        <v>128.98</v>
      </c>
      <c r="OZ52" s="68">
        <f>IF(OY52&gt;0,((OY52-OY51)/OY51),0)</f>
        <v/>
      </c>
      <c r="PA52" s="68">
        <f>IF(OY52&gt;0,OZ52-$V52,0)</f>
        <v/>
      </c>
      <c r="PB52" s="68">
        <f>IF(OY52&gt;0,(OY52-PB$10)/PB$10,0)</f>
        <v/>
      </c>
      <c r="PC52" s="68" t="n"/>
      <c r="PD52" s="15">
        <f>IF(OY52&gt;0,(OY52-OY$10)/OY$10,0)</f>
        <v/>
      </c>
      <c r="PE52" s="18" t="n"/>
      <c r="PF52" s="250" t="n">
        <v>209.38</v>
      </c>
      <c r="PG52" s="68">
        <f>IF(PF52&gt;0,((PF52-PF51)/PF51),0)</f>
        <v/>
      </c>
      <c r="PH52" s="68">
        <f>IF(PF52&gt;0,PG52-$V52,0)</f>
        <v/>
      </c>
      <c r="PI52" s="68">
        <f>IF(PF52&gt;0,(PF52-PI$10)/PI$10,0)</f>
        <v/>
      </c>
      <c r="PJ52" s="68" t="n"/>
      <c r="PK52" s="15">
        <f>IF(PF52&gt;0,(PF52-PF$10)/PF$10,0)</f>
        <v/>
      </c>
      <c r="PM52" s="250" t="n"/>
      <c r="PN52" s="68">
        <f>IF(PM52&gt;0,((PM52-PM51)/PM51),0)</f>
        <v/>
      </c>
      <c r="PO52" s="68">
        <f>PN52-$V52</f>
        <v/>
      </c>
      <c r="PP52" s="68">
        <f>IF(PM52&gt;0,(PM52-PP$10)/PP$10,0)</f>
        <v/>
      </c>
      <c r="PQ52" s="68" t="n"/>
      <c r="PR52" s="15">
        <f>IF(PM52&gt;0,(PM52-PM$10)/PM$10,0)</f>
        <v/>
      </c>
      <c r="PT52" s="250" t="n">
        <v>4.16</v>
      </c>
      <c r="PU52" s="68">
        <f>IF(PT52&gt;0,((PT52-PT51)/PT51),0)</f>
        <v/>
      </c>
      <c r="PV52" s="68">
        <f>IF(PT52&gt;0,PU52-$V52,0)</f>
        <v/>
      </c>
      <c r="PW52" s="68">
        <f>IF(PT52&gt;0,(PT52-PW$10)/PW$10,0)</f>
        <v/>
      </c>
      <c r="PX52" s="68" t="n"/>
      <c r="PY52" s="15">
        <f>IF(PT52&gt;0,(PT52-PT$10)/PT$10,0)</f>
        <v/>
      </c>
      <c r="QA52" s="250" t="n">
        <v>202.57</v>
      </c>
      <c r="QB52" s="68">
        <f>IF(QA52&gt;0,((QA52-QA51)/QA51),0)</f>
        <v/>
      </c>
      <c r="QC52" s="68">
        <f>IF(QA52&gt;0,QB52-$V52,0)</f>
        <v/>
      </c>
      <c r="QD52" s="68">
        <f>IF(QA52&gt;0,(QA52-QD$10)/QD$10,0)</f>
        <v/>
      </c>
      <c r="QE52" s="68" t="n"/>
      <c r="QF52" s="15">
        <f>IF(QA52&gt;0,(QA52-QA$10)/QA$10,0)</f>
        <v/>
      </c>
      <c r="QH52" s="250" t="n">
        <v>1.36</v>
      </c>
      <c r="QI52" s="68">
        <f>IF(QH52&gt;0,((QH52-QH51)/QH51),0)</f>
        <v/>
      </c>
      <c r="QJ52" s="68">
        <f>IF(QH52&gt;0,QI52-$V52,0)</f>
        <v/>
      </c>
      <c r="QK52" s="68">
        <f>IF(QH52&gt;0,(QH52-QK$10)/QK$10,0)</f>
        <v/>
      </c>
      <c r="QL52" s="68" t="n"/>
      <c r="QM52" s="15">
        <f>IF(QH52&gt;0,(QH52-QH$10)/QH$10,0)</f>
        <v/>
      </c>
      <c r="QO52" s="250" t="n">
        <v>11.04</v>
      </c>
      <c r="QP52" s="68">
        <f>IF(QO52&gt;0,((QO52-QO51)/QO51),0)</f>
        <v/>
      </c>
      <c r="QQ52" s="68">
        <f>IF(QO52&gt;0,QP52-$V52,0)</f>
        <v/>
      </c>
      <c r="QR52" s="68">
        <f>IF(QO52&gt;0,(QO52-QR$10)/QR$10,0)</f>
        <v/>
      </c>
      <c r="QS52" s="68" t="n"/>
      <c r="QT52" s="15">
        <f>IF(QO52&gt;0,(QO52-QO$10)/QO$10,0)</f>
        <v/>
      </c>
      <c r="QV52" s="250" t="n">
        <v>1.92</v>
      </c>
      <c r="QW52" s="68">
        <f>IF(QV52&gt;0,((QV52-QV51)/QV51),0)</f>
        <v/>
      </c>
      <c r="QX52" s="68">
        <f>IF(QV52&gt;0,QW52-$V52,0)</f>
        <v/>
      </c>
      <c r="QY52" s="68">
        <f>IF(QV52&gt;0,(QV52-QY$10)/QY$10,0)</f>
        <v/>
      </c>
      <c r="QZ52" s="68" t="n"/>
      <c r="RA52" s="15">
        <f>IF(QV52&gt;0,(QV52-QV$10)/QV$10,0)</f>
        <v/>
      </c>
      <c r="RC52" s="250" t="n">
        <v>23.16</v>
      </c>
      <c r="RD52" s="68">
        <f>IF(RC52&gt;0,((RC52-RC51)/RC51),0)</f>
        <v/>
      </c>
      <c r="RE52" s="68">
        <f>IF(RC52&gt;0,RD52-$V52,0)</f>
        <v/>
      </c>
      <c r="RF52" s="68">
        <f>IF(RC52&gt;0,(RC52-RF$10)/RF$10,0)</f>
        <v/>
      </c>
      <c r="RG52" s="68" t="n"/>
      <c r="RH52" s="15">
        <f>IF(RC52&gt;0,(RC52-RC$10)/RC$10,0)</f>
        <v/>
      </c>
      <c r="RJ52" s="250" t="n">
        <v>183.56</v>
      </c>
      <c r="RK52" s="68">
        <f>IF(RJ52&gt;0,((RJ52-RJ51)/RJ51),0)</f>
        <v/>
      </c>
      <c r="RL52" s="68">
        <f>RK52-$V52</f>
        <v/>
      </c>
      <c r="RM52" s="68">
        <f>IF(RJ52&gt;0,(RJ52-RM$10)/RM$10,0)</f>
        <v/>
      </c>
      <c r="RN52" s="68" t="n"/>
      <c r="RO52" s="15">
        <f>IF(RJ52&gt;0,(RJ52-RJ$10)/RJ$10,0)</f>
        <v/>
      </c>
      <c r="RQ52" s="250" t="n">
        <v>12.72</v>
      </c>
      <c r="RR52" s="68">
        <f>IF(RQ52&gt;0,((RQ52-RQ51)/RQ51),0)</f>
        <v/>
      </c>
      <c r="RS52" s="68">
        <f>RR52-$V52</f>
        <v/>
      </c>
      <c r="RT52" s="68">
        <f>IF(RQ52&gt;0,(RQ52-RT$10)/RT$10,0)</f>
        <v/>
      </c>
      <c r="RU52" s="68" t="n"/>
      <c r="RV52" s="15">
        <f>IF(RQ52&gt;0,(RQ52-RQ$10)/RQ$10,0)</f>
        <v/>
      </c>
      <c r="RX52" s="250" t="n">
        <v>90.13</v>
      </c>
      <c r="RY52" s="68">
        <f>IF(RX52&gt;0,((RX52-RX51)/RX51),0)</f>
        <v/>
      </c>
      <c r="RZ52" s="68">
        <f>RY52-$V52</f>
        <v/>
      </c>
      <c r="SA52" s="68">
        <f>IF(RX52&gt;0,(RX52-SA$10)/SA$10,0)</f>
        <v/>
      </c>
      <c r="SB52" s="68" t="n"/>
      <c r="SC52" s="15">
        <f>IF(RX52&gt;0,(RX52-RX$10)/RX$10,0)</f>
        <v/>
      </c>
      <c r="SE52" s="250" t="n">
        <v>8.18</v>
      </c>
      <c r="SF52" s="68">
        <f>IF(SE52&gt;0,((SE52-SE51)/SE51),0)</f>
        <v/>
      </c>
      <c r="SG52" s="68">
        <f>SF52-$V52</f>
        <v/>
      </c>
      <c r="SH52" s="68">
        <f>IF(SE52&gt;0,(SE52-SH$10)/SH$10,0)</f>
        <v/>
      </c>
      <c r="SI52" s="68" t="n"/>
      <c r="SJ52" s="15">
        <f>IF(SE52&gt;0,(SE52-SE$10)/SE$10,0)</f>
        <v/>
      </c>
      <c r="SL52" s="250" t="n">
        <v>0.62</v>
      </c>
      <c r="SM52" s="68">
        <f>IF(SL52&gt;0,((SL52-SL51)/SL51),0)</f>
        <v/>
      </c>
      <c r="SN52" s="68">
        <f>SM52-$V52</f>
        <v/>
      </c>
      <c r="SO52" s="68">
        <f>IF(SL52&gt;0,(SL52-SO$10)/SO$10,0)</f>
        <v/>
      </c>
      <c r="SP52" s="68" t="n"/>
      <c r="SQ52" s="15">
        <f>IF(SL52&gt;0,(SL52-SL$10)/SL$10,0)</f>
        <v/>
      </c>
      <c r="SS52" s="250" t="n">
        <v>5.6</v>
      </c>
      <c r="ST52" s="68">
        <f>IF(SS52&gt;0,((SS52-SS51)/SS51),0)</f>
        <v/>
      </c>
      <c r="SU52" s="68">
        <f>ST52-$V52</f>
        <v/>
      </c>
      <c r="SV52" s="68">
        <f>IF(SS52&gt;0,(SS52-SV$10)/SV$10,0)</f>
        <v/>
      </c>
      <c r="SW52" s="68" t="n"/>
      <c r="SX52" s="15">
        <f>IF(SS52&gt;0,(SS52-SS$10)/SS$10,0)</f>
        <v/>
      </c>
      <c r="SZ52" s="250" t="n">
        <v>25.66</v>
      </c>
      <c r="TA52" s="68">
        <f>IF(SZ52&gt;0,((SZ52-SZ51)/SZ51),0)</f>
        <v/>
      </c>
      <c r="TB52" s="68">
        <f>TA52-$V52</f>
        <v/>
      </c>
      <c r="TC52" s="68">
        <f>IF(SZ52&gt;0,(SZ52-TC$10)/TC$10,0)</f>
        <v/>
      </c>
      <c r="TD52" s="68" t="n"/>
      <c r="TE52" s="15">
        <f>IF(SZ52&gt;0,(SZ52-SZ$10)/SZ$10,0)</f>
        <v/>
      </c>
      <c r="TG52" s="250" t="n">
        <v>0.1975</v>
      </c>
      <c r="TH52" s="68">
        <f>IF(TG52&gt;0,((TG52-TG51)/TG51),0)</f>
        <v/>
      </c>
      <c r="TI52" s="68">
        <f>TH52-$V52</f>
        <v/>
      </c>
      <c r="TJ52" s="68">
        <f>IF(TG52&gt;0,(TG52-TJ$10)/TJ$10,0)</f>
        <v/>
      </c>
      <c r="TK52" s="68" t="n"/>
      <c r="TL52" s="15">
        <f>IF(TG52&gt;0,(TG52-TG$10)/TG$10,0)</f>
        <v/>
      </c>
      <c r="TN52" s="250" t="n">
        <v>31.1</v>
      </c>
      <c r="TO52" s="68">
        <f>IF(TN52&gt;0,((TN52-TN51)/TN51),0)</f>
        <v/>
      </c>
      <c r="TP52" s="68">
        <f>TO52-$V52</f>
        <v/>
      </c>
      <c r="TQ52" s="68">
        <f>IF(TN52&gt;0,(TN52-TQ$10)/TQ$10,0)</f>
        <v/>
      </c>
      <c r="TR52" s="68" t="n"/>
      <c r="TS52" s="15">
        <f>IF(TN52&gt;0,(TN52-TN$10)/TN$10,0)</f>
        <v/>
      </c>
      <c r="TU52" s="250" t="n">
        <v>2.07</v>
      </c>
      <c r="TV52" s="68">
        <f>IF(TU52&gt;0,((TU52-TU51)/TU51),0)</f>
        <v/>
      </c>
      <c r="TW52" s="68">
        <f>TV52-$V52</f>
        <v/>
      </c>
      <c r="TX52" s="68">
        <f>IF(TU52&gt;0,(TU52-TX$10)/TX$10,0)</f>
        <v/>
      </c>
      <c r="TY52" s="68" t="n"/>
      <c r="TZ52" s="15">
        <f>IF(TU52&gt;0,(TU52-TU$10)/TU$10,0)</f>
        <v/>
      </c>
      <c r="UB52" s="250" t="n"/>
      <c r="UC52" s="68">
        <f>IF(UB52&gt;0,((UB52-UB51)/UB51),0)</f>
        <v/>
      </c>
      <c r="UD52" s="68">
        <f>UC52-$V52</f>
        <v/>
      </c>
      <c r="UE52" s="68">
        <f>IF(UB52&gt;0,(UB52-UE$10)/UE$10,0)</f>
        <v/>
      </c>
      <c r="UF52" s="68" t="n"/>
      <c r="UG52" s="15">
        <f>IF(UB52&gt;0,(UB52-UB$10)/UB$10,0)</f>
        <v/>
      </c>
      <c r="UI52" s="250" t="n"/>
      <c r="UJ52" s="68">
        <f>IF(UI52&gt;0,((UI52-UI51)/UI51),0)</f>
        <v/>
      </c>
      <c r="UK52" s="68">
        <f>UJ52-$V52</f>
        <v/>
      </c>
      <c r="UL52" s="68">
        <f>IF(UI52&gt;0,(UI52-UL$10)/UL$10,0)</f>
        <v/>
      </c>
      <c r="UM52" s="68" t="n"/>
      <c r="UN52" s="15">
        <f>IF(UI52&gt;0,(UI52-UI$10)/UI$10,0)</f>
        <v/>
      </c>
      <c r="UP52" s="250" t="n"/>
      <c r="UQ52" s="68">
        <f>IF(UP52&gt;0,((UP52-UP51)/UP51),0)</f>
        <v/>
      </c>
      <c r="UR52" s="68">
        <f>UQ52-$V52</f>
        <v/>
      </c>
      <c r="US52" s="68">
        <f>IF(UP52&gt;0,(UP52-US$10)/US$10,0)</f>
        <v/>
      </c>
      <c r="UT52" s="68" t="n"/>
      <c r="UU52" s="15">
        <f>IF(UP52&gt;0,(UP52-UP$10)/UP$10,0)</f>
        <v/>
      </c>
      <c r="UW52" s="250" t="n"/>
      <c r="UX52" s="68">
        <f>IF(UW52&gt;0,((UW52-UW51)/UW51),0)</f>
        <v/>
      </c>
      <c r="UY52" s="68">
        <f>UX52-$V52</f>
        <v/>
      </c>
      <c r="UZ52" s="68">
        <f>IF(UW52&gt;0,(UW52-UZ$10)/UZ$10,0)</f>
        <v/>
      </c>
      <c r="VA52" s="68" t="n"/>
      <c r="VB52" s="15">
        <f>IF(UW52&gt;0,(UW52-UW$10)/UW$10,0)</f>
        <v/>
      </c>
      <c r="VD52" s="250" t="n"/>
      <c r="VE52" s="68">
        <f>IF(VD52&gt;0,((VD52-VD51)/VD51),0)</f>
        <v/>
      </c>
      <c r="VF52" s="68">
        <f>VE52-$V52</f>
        <v/>
      </c>
      <c r="VG52" s="68">
        <f>IF(VD52&gt;0,(VD52-VG$10)/VG$10,0)</f>
        <v/>
      </c>
      <c r="VH52" s="68" t="n"/>
      <c r="VI52" s="15">
        <f>IF(VD52&gt;0,(VD52-VD$10)/VD$10,0)</f>
        <v/>
      </c>
      <c r="VM52" s="21">
        <f>IF($C52&gt;0,(($IK$5*IG52)+($GT$5*GP52)+($JM$5*JI52)+($JF$5*JB52)+($IY$5*IU52)+($IR$5*IN52)+($ID$5*HZ52)+($HW$5*HS52)+($HP$5*HL52)+($HI$5*HE52)+($GF$5*GB52)+($FY$5*FU52)+($FR$5*FN52)+($FK$5*FG52)+($FD$5*EZ52)+($EW$5*ES52)+($EP$5*EL52)+($EI$5*EE52)+($EB$5*DX52)+($DU$5*DQ52)+($DN$5*DJ52)+($DG$5*DC52)+($CZ$5*CV52)+($CS$5*CO52)+($CL$5*CH52)+($CE$5*CA52)+($BX$5*BT52)+($BQ$5*BM52)+($BJ$5*BF52)+($BC$5*AY52)+($AV$5*AR52)+($AO$5*AK52)+($AH$5*AD52)+($JT$5*JP52)+($KA$5*JW52)+($KO$5*KK52)+($PR$5*PN52)+($GM$5*GI52)+($HA$5*GW52)+($KV$5*KR52)+($KH$5*KD52)+($LC$5*KY52)+($MS$5*MO52)+($ML$5*MH52)+($ME$5*MA52)+($LX$5*LT52)+($LQ$5*LM52)+($LJ$5*LF52)+(MV52*$MZ$5)+(NC52*$NG$5)+(NJ52*$NN$5)+($OI$5*OE52)+($NU$5*NQ52)+($OB$5*NX52)+($PK$5*PG52)+($OP$5*OL52)+($OW$5*OS52)+($PD$5*OZ52)+(PU52*$PY$5)+(QB52*$QF$5)+(QI52*$QM$5)+(QP52*$QT$5)+(QW52*$RA$5)+(RD52*$RH$5)+(RK52*$RO$5)+(RR52*$RV$5)+(RY52*$SC$5)+(SF52*$SJ$5)+(SM52*$SQ$5)+(ST52*$SX$5)+(TA52*$TE$5))+(TH52*$TL$5)+(TO52*$TS$5))/$VM$5</f>
        <v/>
      </c>
      <c r="VN52" s="538" t="n"/>
      <c r="VO52" s="21">
        <f>IF($C52&gt;0,(($IK$5*II52)+($GT$5*GR52)+($JM$5*JK52)+($JF$5*JD52)+($IY$5*IW52)+($IR$5*IP52)+($ID$5*IB52)+($HW$5*HU52)+($HP$5*HN52)+($HI$5*HG52)+($GF$5*GD52)+($FY$5*FW52)+($FR$5*FP52)+($FK$5*FI52)+($FD$5*FB52)+($EW$5*EU52)+($EP$5*EN52)+($EI$5*EG52)+($EB$5*DZ52)+($DU$5*DS52)+($DN$5*DL52)+($DG$5*DE52)+($CZ$5*CX52)+($CS$5*CQ52)+($CL$5*CJ52)+($CE$5*CC52)+($BX$5*BV52)+($BQ$5*BO52)+($BJ$5*BH52)+($BC$5*BA52)+($AV$5*AT52)+($AO$5*AM52)+($AH$5*AF52)+($KO$5*KM52)+($KH$5*KF52)+($KA$5*JY52)+($JT$5*JR52)+($PR$5*PP52)+($GM$5*GK52)+($HA$5*GY52)+($KV$5*KT52)+($LC$5*LA52)+($MS$5*MQ52)+($ML$5*MJ52)+($ME$5*MC52)+($LX$5*LV52)+($LQ$5*LO52)+($LJ$5*LH52)+(MX52*$MZ$5)+(NE52*$NG$5)+(NL52*$NN$5)+($OI$5*OG52)+($NU$5*NS52)+($OB$5*NZ52)+($PD$5*PB52)+($OW$5*OU52)+($OP$5*ON52)+($PK$5*PI52)+($PY$5*PW52)+($QF$5*QD52)+($QM$5*QK52)+($QT$5*QR52)+($RA$5*QY52)+($RH$5*RF52)+($RO$5*RM52)+(RT52*$RV$5)+(SA52*$SC$5)+(SH52*$SJ$5)+(SO52*$SQ$5)+(SV52*$SX$5)+(TC52*$TE$5)+(TJ52*$TL$5)+(TQ52*$TS$5))/$VM$5,0)</f>
        <v/>
      </c>
      <c r="VP52" s="14" t="n"/>
      <c r="VQ52" s="21">
        <f>IF($C52&gt;0,(($IK$5*IK52)+($GT$5*GT52)+($JM$5*JM52)+($JF$5*JF52)+($IY$5*IY52)+($IR$5*IR52)+($ID$5*ID52)+($HW$5*HW52)+($HP$5*HP52)+($HI$5*HI52)+($GF$5*GF52)+($FY$5*FY52)+($FR$5*FR52)+($FK$5*FK52)+($FD$5*FD52)+($EW$5*EW52)+($EP$5*EP52)+($EI$5*EI52)+($EB$5*EB52)+($DU$5*DU52)+($DN$5*DN52)+($DG$5*DG52)+($CZ$5*CZ52)+($CS$5*CS52)+($CL$5*CL52)+($CE$5*CE52)+($BX$5*BX52)+($BQ$5*BQ52)+($BJ$5*BJ52)+($BC$5*BC52)+($AV$5*AV52)+($AO$5*AO52)+($AH$5*AH52)+($KO$5*KO52)+($PR$5*PR52)+($GM$5*GM52)+($HA$5*HA52)+($KH$5*KH52)+($KA$5*KA52)+($JT$5*JT52)+($KV$5*KV52)+($LC$5*LC52)+($MS$5*MS52)+($ML$5*ML52)+($ME$5*ME52)+($LX$5*LX52)+($LQ$5*LQ52)+($LJ$5*LJ52)+($OI$5*OI52)+($NU$5*NU52)+($NN$5*NN52)+($NG$5*NG52)+($MZ$5*MZ52)+(OB52*$OB$5)+($PD$5*PD52)+($OW$5*OW52)+($OP$5*OP52)+($PK$5*PK52)+(PY52*$PY$5)+(QF52*$QF$5)+(QM52*$QM$5)+(QT52*$QT$5)+(RA52*$RA$5)+(RH52*$RH$5)+(RO52*$RO$5)+(RV52*$RV$5)+(SC52*$SC$5)+(SJ52*$SJ$5)+(SQ52*$SQ$5)+(SX52*$SX$5)+(TE52*$TE$5)+(TL52*$TL$5)+(TS52*$TS$5))/$VM$5,0)</f>
        <v/>
      </c>
    </row>
    <row r="53" ht="16" customHeight="1" s="545">
      <c r="A53" s="127" t="n">
        <v>45722</v>
      </c>
      <c r="B53" s="4">
        <f>A53</f>
        <v/>
      </c>
      <c r="C53" s="13" t="n">
        <v>42579.08</v>
      </c>
      <c r="D53" s="138">
        <f>IF(C53&gt;0,C53-C52,0)</f>
        <v/>
      </c>
      <c r="E53" s="68">
        <f>IF(C53&gt;0,D53/C52,0)</f>
        <v/>
      </c>
      <c r="F53" s="15">
        <f>IF(C53&gt;0,(C53-C$10)/C$10,0)</f>
        <v/>
      </c>
      <c r="G53" s="13" t="n">
        <v>5738.52</v>
      </c>
      <c r="H53" s="138">
        <f>IF(G53&gt;0,G53-G52,0)</f>
        <v/>
      </c>
      <c r="I53" s="68">
        <f>IF(G53&gt;0,H53/G52,0)</f>
        <v/>
      </c>
      <c r="J53" s="15">
        <f>IF(G53&gt;0,(G53-G$10)/G$10,0)</f>
        <v/>
      </c>
      <c r="K53" s="13" t="n">
        <v>18069.26</v>
      </c>
      <c r="L53" s="138">
        <f>IF(K53&gt;0,K53-K52,0)</f>
        <v/>
      </c>
      <c r="M53" s="68">
        <f>IF(K53&gt;0,L53/K52,0)</f>
        <v/>
      </c>
      <c r="N53" s="15">
        <f>IF(K53&gt;0,(K53-K$10)/K$10,0)</f>
        <v/>
      </c>
      <c r="O53" s="13" t="n">
        <v>2066.55</v>
      </c>
      <c r="P53" s="138">
        <f>IF(O53&gt;0,O53-O52,0)</f>
        <v/>
      </c>
      <c r="Q53" s="68">
        <f>IF(O53&gt;0,P53/O52,0)</f>
        <v/>
      </c>
      <c r="R53" s="15">
        <f>IF(O53&gt;0,(O53-O$10)/O$10,0)</f>
        <v/>
      </c>
      <c r="S53" s="18">
        <f>IF(O53&gt;0,(((O53*0.7)*Q53)+((K53*0.9)*M53)+((G53*0.65)*I53)+((C53*0.6)*E53))/(O53+K53+G53+C53),0)</f>
        <v/>
      </c>
      <c r="T53" s="121">
        <f>IF(O53&gt;0,(S53*200)+T52,0)</f>
        <v/>
      </c>
      <c r="U53" s="121">
        <f>T53</f>
        <v/>
      </c>
      <c r="V53" s="134">
        <f>IF(T53&gt;0,(T53-T52)/T52,0)</f>
        <v/>
      </c>
      <c r="W53" s="21">
        <f>IF(T53&gt;0,(T53-T$11)/T$11,0)</f>
        <v/>
      </c>
      <c r="X53" s="18">
        <f>IF(T53&gt;0,((Q53+M53+I53+E53)/4),0)</f>
        <v/>
      </c>
      <c r="Y53" s="352" t="n">
        <v>232646.82</v>
      </c>
      <c r="Z53" s="15" t="n">
        <v>2e-06</v>
      </c>
      <c r="AA53" s="21">
        <f>Z53-$V53</f>
        <v/>
      </c>
      <c r="AC53" s="250" t="n">
        <v>207.77</v>
      </c>
      <c r="AD53" s="68">
        <f>IF(AC53&gt;0,((AC53-AC52)/AC52),0)</f>
        <v/>
      </c>
      <c r="AE53" s="68">
        <f>IF(AC53&gt;0,AD53-$V53,0)</f>
        <v/>
      </c>
      <c r="AF53" s="68">
        <f>IF(AC53&gt;0,(AC53-AF$10)/AF$10,0)</f>
        <v/>
      </c>
      <c r="AG53" s="68" t="n"/>
      <c r="AH53" s="15">
        <f>IF(AC53&gt;0,(AC53-AC$10)/AC$10,0)</f>
        <v/>
      </c>
      <c r="AJ53" s="250" t="n">
        <v>20.6</v>
      </c>
      <c r="AK53" s="68">
        <f>IF(AJ53&gt;0,((AJ53-AJ52)/AJ52),0)</f>
        <v/>
      </c>
      <c r="AL53" s="68">
        <f>IF(AJ53&gt;0,AK53-$V53,0)</f>
        <v/>
      </c>
      <c r="AM53" s="68">
        <f>IF(AJ53&gt;0,(AJ53-AM$10)/AM$10,0)</f>
        <v/>
      </c>
      <c r="AN53" s="68" t="n"/>
      <c r="AO53" s="15">
        <f>IF(AJ53&gt;0,(AJ53-AJ$10)/AJ$10,0)</f>
        <v/>
      </c>
      <c r="AQ53" s="250" t="n">
        <v>20.01</v>
      </c>
      <c r="AR53" s="68">
        <f>IF(AQ53&gt;0,((AQ53-AQ52)/AQ52),0)</f>
        <v/>
      </c>
      <c r="AS53" s="68">
        <f>IF(AQ53&gt;0,AR53-$V53,0)</f>
        <v/>
      </c>
      <c r="AT53" s="68">
        <f>IF(AQ53&gt;0,(AQ53-AT$10)/AT$10,0)</f>
        <v/>
      </c>
      <c r="AU53" s="68" t="n"/>
      <c r="AV53" s="15">
        <f>IF(AQ53&gt;0,(AQ53-AQ$10)/AQ$10,0)</f>
        <v/>
      </c>
      <c r="AX53" s="250" t="n">
        <v>199.65</v>
      </c>
      <c r="AY53" s="68">
        <f>IF(AX53&gt;0,((AX53-AX52)/AX52),0)</f>
        <v/>
      </c>
      <c r="AZ53" s="68">
        <f>IF(AX53&gt;0,AY53-$V53,0)</f>
        <v/>
      </c>
      <c r="BA53" s="68">
        <f>IF(AX53&gt;0,(AX53-BA$10)/BA$10,0)</f>
        <v/>
      </c>
      <c r="BB53" s="68" t="n"/>
      <c r="BC53" s="15">
        <f>IF(AX53&gt;0,(AX53-AX$10)/AX$10,0)</f>
        <v/>
      </c>
      <c r="BE53" s="250" t="n">
        <v>76.04000000000001</v>
      </c>
      <c r="BF53" s="68">
        <f>IF(BE53&gt;0,((BE53-BE52)/BE52),0)</f>
        <v/>
      </c>
      <c r="BG53" s="68">
        <f>IF(BE53&gt;0,BF53-$V53,0)</f>
        <v/>
      </c>
      <c r="BH53" s="68" t="n"/>
      <c r="BI53" s="68" t="n"/>
      <c r="BJ53" s="15">
        <f>IF(BE53&gt;0,(BE53-BE$10)/BE$10,0)</f>
        <v/>
      </c>
      <c r="BL53" s="250" t="n">
        <v>61.73</v>
      </c>
      <c r="BM53" s="68">
        <f>IF(BL53&gt;0,((BL53-BL52)/BL52),0)</f>
        <v/>
      </c>
      <c r="BN53" s="68">
        <f>IF(BL53&gt;0,BM53-$V53,0)</f>
        <v/>
      </c>
      <c r="BO53" s="68">
        <f>IF(BL53&gt;0,(BL53-BO$10)/BO$10,0)</f>
        <v/>
      </c>
      <c r="BP53" s="68" t="n"/>
      <c r="BQ53" s="15">
        <f>IF(BL53&gt;0,(BL53-BL$10)/BL$10,0)</f>
        <v/>
      </c>
      <c r="BS53" s="250" t="n">
        <v>35.19</v>
      </c>
      <c r="BT53" s="68">
        <f>IF(BS53&gt;0,((BS53-BS52)/BS52),0)</f>
        <v/>
      </c>
      <c r="BU53" s="68">
        <f>IF(BS53&gt;0,BT53-$V53,0)</f>
        <v/>
      </c>
      <c r="BV53" s="68">
        <f>IF(BS53&gt;0,(BS53-BV$10)/BV$10,0)</f>
        <v/>
      </c>
      <c r="BW53" s="68" t="n"/>
      <c r="BX53" s="15">
        <f>IF(BS53&gt;0,(BS53-BS$10)/BS$10,0)</f>
        <v/>
      </c>
      <c r="BZ53" s="250" t="n"/>
      <c r="CA53" s="68">
        <f>IF(BZ53&gt;0,((BZ53-BZ52)/BZ52),0)</f>
        <v/>
      </c>
      <c r="CB53" s="68">
        <f>IF(BZ53&gt;0,CA53-$V53,0)</f>
        <v/>
      </c>
      <c r="CC53" s="68">
        <f>IF(BZ53&gt;0,(BZ53-CC$10)/CC$10,0)</f>
        <v/>
      </c>
      <c r="CD53" s="68" t="n"/>
      <c r="CE53" s="15">
        <f>IF(BZ53&gt;0,(BZ53-BZ$10)/BZ$10,0)</f>
        <v/>
      </c>
      <c r="CG53" s="250" t="n">
        <v>31.63</v>
      </c>
      <c r="CH53" s="68">
        <f>IF(CG53&gt;0,((CG53-CG52)/CG52),0)</f>
        <v/>
      </c>
      <c r="CI53" s="68">
        <f>IF(CG53&gt;0,CH53-$V53,0)</f>
        <v/>
      </c>
      <c r="CJ53" s="68">
        <f>IF(CG53&gt;0,(CG53-CJ$10)/CJ$10,0)</f>
        <v/>
      </c>
      <c r="CK53" s="68" t="n"/>
      <c r="CL53" s="15">
        <f>IF(CG53&gt;0,(CG53-CG$10)/CG$10,0)</f>
        <v/>
      </c>
      <c r="CN53" s="250" t="n">
        <v>30.56</v>
      </c>
      <c r="CO53" s="68">
        <f>IF(CN53&gt;0,((CN53-CN52)/CN52),0)</f>
        <v/>
      </c>
      <c r="CP53" s="68">
        <f>IF(CN53&gt;0,CO53-$V53,0)</f>
        <v/>
      </c>
      <c r="CQ53" s="68">
        <f>IF(CN53&gt;0,(CN53-CQ$10)/CQ$10,0)</f>
        <v/>
      </c>
      <c r="CR53" s="68" t="n"/>
      <c r="CS53" s="15">
        <f>IF(CN53&gt;0,(CN53-CN$10)/CN$10,0)</f>
        <v/>
      </c>
      <c r="CU53" s="250" t="n">
        <v>34.61</v>
      </c>
      <c r="CV53" s="68">
        <f>IF(CU53&gt;0,((CU53-CU52)/CU52),0)</f>
        <v/>
      </c>
      <c r="CW53" s="68">
        <f>IF(CU53&gt;0,CV53-$V53,0)</f>
        <v/>
      </c>
      <c r="CX53" s="68">
        <f>IF(CU53&gt;0,(CU53-CX$10)/CX$10,0)</f>
        <v/>
      </c>
      <c r="CY53" s="68" t="n"/>
      <c r="CZ53" s="15">
        <f>IF(CU53&gt;0,(CU53-CU$10)/CU$10,0)</f>
        <v/>
      </c>
      <c r="DB53" s="250" t="n">
        <v>19.37</v>
      </c>
      <c r="DC53" s="68">
        <f>IF(DB53&gt;0,((DB53-DB52)/DB52),0)</f>
        <v/>
      </c>
      <c r="DD53" s="68">
        <f>IF(DB53&gt;0,DC53-$V53,0)</f>
        <v/>
      </c>
      <c r="DE53" s="68">
        <f>IF(DB53&gt;0,(DB53-DE$10)/DE$10,0)</f>
        <v/>
      </c>
      <c r="DF53" s="68" t="n"/>
      <c r="DG53" s="15">
        <f>IF(DB53&gt;0,(DB53-DB$10)/DB$10,0)</f>
        <v/>
      </c>
      <c r="DI53" s="250" t="n">
        <v>45.79</v>
      </c>
      <c r="DJ53" s="68">
        <f>IF(DI53&gt;0,((DI53-DI52)/DI52),0)</f>
        <v/>
      </c>
      <c r="DK53" s="68">
        <f>IF(DI53&gt;0,DJ53-$V53,0)</f>
        <v/>
      </c>
      <c r="DL53" s="68">
        <f>IF(DI53&gt;0,(DI53-DL$10)/DL$10,0)</f>
        <v/>
      </c>
      <c r="DM53" s="68" t="n"/>
      <c r="DN53" s="15">
        <f>IF(DI53&gt;0,(DI53-DI$10)/DI$10,0)</f>
        <v/>
      </c>
      <c r="DP53" s="250" t="n">
        <v>38.31</v>
      </c>
      <c r="DQ53" s="68">
        <f>IF(DP53&gt;0,((DP53-DP52)/DP52),0)</f>
        <v/>
      </c>
      <c r="DR53" s="68">
        <f>IF(DP53&gt;0,DQ53-$V53,0)</f>
        <v/>
      </c>
      <c r="DS53" s="68" t="n"/>
      <c r="DT53" s="68" t="n"/>
      <c r="DU53" s="15">
        <f>IF(DP53&gt;0,(DP53-DP$10)/DP$10,0)</f>
        <v/>
      </c>
      <c r="DV53" s="18" t="n"/>
      <c r="DW53" s="250" t="n">
        <v>29.04</v>
      </c>
      <c r="DX53" s="68">
        <f>IF(DW53&gt;0,((DW53-DW52)/DW52),0)</f>
        <v/>
      </c>
      <c r="DY53" s="68">
        <f>IF(DW53&gt;0,DX53-$V53,0)</f>
        <v/>
      </c>
      <c r="DZ53" s="68">
        <f>IF(DW53&gt;0,(DW53-DZ$10)/DZ$10,0)</f>
        <v/>
      </c>
      <c r="EA53" s="68" t="n"/>
      <c r="EB53" s="15">
        <f>IF(DW53&gt;0,(DW53-DW$10)/DW$10,0)</f>
        <v/>
      </c>
      <c r="ED53" s="250" t="n">
        <v>33.27</v>
      </c>
      <c r="EE53" s="68">
        <f>IF(ED53&gt;0,((ED53-ED52)/ED52),0)</f>
        <v/>
      </c>
      <c r="EF53" s="68">
        <f>IF(ED53&gt;0,EE53-$V53,0)</f>
        <v/>
      </c>
      <c r="EG53" s="68">
        <f>IF(ED53&gt;0,(ED53-EG$10)/EG$10,0)</f>
        <v/>
      </c>
      <c r="EH53" s="68" t="n"/>
      <c r="EI53" s="15">
        <f>IF(ED53&gt;0,(ED53-ED$10)/ED$10,0)</f>
        <v/>
      </c>
      <c r="EK53" s="250" t="n">
        <v>111.68</v>
      </c>
      <c r="EL53" s="68">
        <f>IF(EK53&gt;0,((EK53-EK52)/EK52),0)</f>
        <v/>
      </c>
      <c r="EM53" s="68">
        <f>IF(EK53&gt;0,EL53-$V53,0)</f>
        <v/>
      </c>
      <c r="EN53" s="68">
        <f>IF(EK53&gt;0,(EK53-EN$10)/EN$10,0)</f>
        <v/>
      </c>
      <c r="EO53" s="68" t="n"/>
      <c r="EP53" s="15">
        <f>IF(EK53&gt;0,(EK53-EK$10)/EK$10,0)</f>
        <v/>
      </c>
      <c r="ER53" s="250" t="n">
        <v>37.88</v>
      </c>
      <c r="ES53" s="68">
        <f>IF(ER53&gt;0,((ER53-ER52)/ER52),0)</f>
        <v/>
      </c>
      <c r="ET53" s="68">
        <f>IF(ER53&gt;0,ES53-$V53,0)</f>
        <v/>
      </c>
      <c r="EU53" s="68">
        <f>IF(ER53&gt;0,(ER53-EU$10)/EU$10,0)</f>
        <v/>
      </c>
      <c r="EV53" s="68" t="n"/>
      <c r="EW53" s="15">
        <f>IF(ER53&gt;0,(ER53-ER$10)/ER$10,0)</f>
        <v/>
      </c>
      <c r="EY53" s="250" t="n">
        <v>29.77</v>
      </c>
      <c r="EZ53" s="68">
        <f>IF(EY53&gt;0,((EY53-EY52)/EY52),0)</f>
        <v/>
      </c>
      <c r="FA53" s="68">
        <f>IF(EY53&gt;0,EZ53-$V53,0)</f>
        <v/>
      </c>
      <c r="FB53" s="68" t="n"/>
      <c r="FC53" s="68" t="n"/>
      <c r="FD53" s="15">
        <f>IF(EY53&gt;0,(EY53-EY$10)/EY$10,0)</f>
        <v/>
      </c>
      <c r="FF53" s="250" t="n">
        <v>54.77</v>
      </c>
      <c r="FG53" s="68">
        <f>IF(FF53&gt;0,((FF53-FF52)/FF52),0)</f>
        <v/>
      </c>
      <c r="FH53" s="68">
        <f>IF(FF53&gt;0,FG53-$V53,0)</f>
        <v/>
      </c>
      <c r="FI53" s="68">
        <f>IF(FF53&gt;0,(FF53-FI$10)/FI$10,0)</f>
        <v/>
      </c>
      <c r="FJ53" s="68" t="n"/>
      <c r="FK53" s="15">
        <f>IF(FF53&gt;0,(FF53-FF$10)/FF$10,0)</f>
        <v/>
      </c>
      <c r="FM53" s="250" t="n">
        <v>171.28</v>
      </c>
      <c r="FN53" s="68">
        <f>IF(FM53&gt;0,((FM53-FM52)/FM52),0)</f>
        <v/>
      </c>
      <c r="FO53" s="68">
        <f>IF(FM53&gt;0,FN53-$V53,0)</f>
        <v/>
      </c>
      <c r="FP53" s="68">
        <f>IF(FM53&gt;0,(FM53-FP$10)/FP$10,0)</f>
        <v/>
      </c>
      <c r="FQ53" s="68" t="n"/>
      <c r="FR53" s="15">
        <f>IF(FM53&gt;0,(FM53-FM$10)/FM$10,0)</f>
        <v/>
      </c>
      <c r="FT53" s="250" t="n">
        <v>95.45999999999999</v>
      </c>
      <c r="FU53" s="68">
        <f>IF(FT53&gt;0,((FT53-FT52)/FT52),0)</f>
        <v/>
      </c>
      <c r="FV53" s="68">
        <f>IF(FT53&gt;0,FU53-$V53,0)</f>
        <v/>
      </c>
      <c r="FW53" s="68">
        <f>IF(FT53&gt;0,(FT53-FW$10)/FW$10,0)</f>
        <v/>
      </c>
      <c r="FX53" s="68" t="n"/>
      <c r="FY53" s="15">
        <f>IF(FT53&gt;0,(FT53-FT$10)/FT$10,0)</f>
        <v/>
      </c>
      <c r="GA53" s="250" t="n">
        <v>18.05</v>
      </c>
      <c r="GB53" s="68">
        <f>IF(GA53&gt;0,((GA53-GA52)/GA52),0)</f>
        <v/>
      </c>
      <c r="GC53" s="68">
        <f>IF(GA53&gt;0,GB53-$V53,0)</f>
        <v/>
      </c>
      <c r="GD53" s="68" t="n"/>
      <c r="GE53" s="68" t="n"/>
      <c r="GF53" s="15">
        <f>IF(GA53&gt;0,(GA53-GA$10)/GA$10,0)</f>
        <v/>
      </c>
      <c r="GG53" s="18" t="n"/>
      <c r="GH53" s="250" t="n">
        <v>19.44</v>
      </c>
      <c r="GI53" s="68">
        <f>IF(GH53&gt;0,((GH53-GH52)/GH52),0)</f>
        <v/>
      </c>
      <c r="GJ53" s="68">
        <f>IF(GH53&gt;0,GI53-$V53,0)</f>
        <v/>
      </c>
      <c r="GK53" s="68">
        <f>IF(GH53&gt;0,(GH53-GK$10)/GK$10,0)</f>
        <v/>
      </c>
      <c r="GL53" s="68" t="n"/>
      <c r="GM53" s="15">
        <f>IF(GH53&gt;0,(GH53-GH$10)/GH$10,0)</f>
        <v/>
      </c>
      <c r="GO53" s="250" t="n">
        <v>27.67</v>
      </c>
      <c r="GP53" s="68">
        <f>IF(GO53&gt;0,((GO53-GO52)/GO52),0)</f>
        <v/>
      </c>
      <c r="GQ53" s="68">
        <f>IF(GO53&gt;0,GP53-$V53,0)</f>
        <v/>
      </c>
      <c r="GR53" s="68" t="n"/>
      <c r="GS53" s="68" t="n"/>
      <c r="GT53" s="15">
        <f>IF(GO53&gt;0,(GO53-GO$10)/GO$10,0)</f>
        <v/>
      </c>
      <c r="GV53" s="250" t="n">
        <v>13.9</v>
      </c>
      <c r="GW53" s="68">
        <f>IF(GV53&gt;0,((GV53-GV52)/GV52),0)</f>
        <v/>
      </c>
      <c r="GX53" s="68">
        <f>IF(GV53&gt;0,GW53-$V53,0)</f>
        <v/>
      </c>
      <c r="GY53" s="68">
        <f>IF(GV53&gt;0,(GV53-GY$10)/GY$10,0)</f>
        <v/>
      </c>
      <c r="GZ53" s="68" t="n"/>
      <c r="HA53" s="15">
        <f>IF(GV53&gt;0,(GV53-GV$10)/GV$10,0)</f>
        <v/>
      </c>
      <c r="HD53" s="250" t="n">
        <v>263.45</v>
      </c>
      <c r="HE53" s="68">
        <f>IF(HD53&gt;0,((HD53-HD52)/HD52),0)</f>
        <v/>
      </c>
      <c r="HF53" s="68">
        <f>IF(HD53&gt;0,HE53-$V53,0)</f>
        <v/>
      </c>
      <c r="HG53" s="68">
        <f>IF(HD53&gt;0,(HD53-HG$10)/HG$10,0)</f>
        <v/>
      </c>
      <c r="HH53" s="68" t="n"/>
      <c r="HI53" s="15">
        <f>IF(HD53&gt;0,(HD53-HD$10)/HD$10,0)</f>
        <v/>
      </c>
      <c r="HK53" s="250" t="n">
        <v>26.88</v>
      </c>
      <c r="HL53" s="68">
        <f>IF(HK53&gt;0,((HK53-HK52)/HK52),0)</f>
        <v/>
      </c>
      <c r="HM53" s="68">
        <f>IF(HK53&gt;0,HL53-$V53,0)</f>
        <v/>
      </c>
      <c r="HN53" s="68">
        <f>IF(HK53&gt;0,(HK53-HN$10)/HN$10,0)</f>
        <v/>
      </c>
      <c r="HO53" s="68" t="n"/>
      <c r="HP53" s="15">
        <f>IF(HK53&gt;0,(HK53-HK$10)/HK$10,0)</f>
        <v/>
      </c>
      <c r="HR53" s="250" t="n">
        <v>107.62</v>
      </c>
      <c r="HS53" s="68">
        <f>IF(HR53&gt;0,((HR53-HR52)/HR52),0)</f>
        <v/>
      </c>
      <c r="HT53" s="68">
        <f>IF(HR53&gt;0,HS53-$V53,0)</f>
        <v/>
      </c>
      <c r="HU53" s="68">
        <f>IF(HR53&gt;0,(HR53-HU$10)/HU$10,0)</f>
        <v/>
      </c>
      <c r="HV53" s="68" t="n"/>
      <c r="HW53" s="15">
        <f>IF(HR53&gt;0,(HR53-HR$10)/HR$10,0)</f>
        <v/>
      </c>
      <c r="HY53" s="250" t="n">
        <v>110.57</v>
      </c>
      <c r="HZ53" s="68">
        <f>IF(HY53&gt;0,((HY53-HY52)/HY52),0)</f>
        <v/>
      </c>
      <c r="IA53" s="68">
        <f>IF(HY53&gt;0,HZ53-$V53,0)</f>
        <v/>
      </c>
      <c r="IB53" s="68">
        <f>IF(HY53&gt;0,(HY53-IB$10)/IB$10,0)</f>
        <v/>
      </c>
      <c r="IC53" s="68" t="n"/>
      <c r="ID53" s="15">
        <f>IF(HY53&gt;0,(HY53-HY$10)/HY$10,0)</f>
        <v/>
      </c>
      <c r="IF53" s="250" t="n">
        <v>179.45</v>
      </c>
      <c r="IG53" s="68">
        <f>IF(IF53&gt;0,((IF53-IF52)/IF52),0)</f>
        <v/>
      </c>
      <c r="IH53" s="68">
        <f>IF(IF53&gt;0,IG53-$V53,0)</f>
        <v/>
      </c>
      <c r="II53" s="68">
        <f>IF(IF53&gt;0,(IF53-II$10)/II$10,0)</f>
        <v/>
      </c>
      <c r="IJ53" s="68" t="n"/>
      <c r="IK53" s="15">
        <f>IF(IF53&gt;0,(IF53-IF$10)/IF$10,0)</f>
        <v/>
      </c>
      <c r="IM53" s="250" t="n">
        <v>193.93</v>
      </c>
      <c r="IN53" s="68">
        <f>IF(IM53&gt;0,((IM53-IM52)/IM52),0)</f>
        <v/>
      </c>
      <c r="IO53" s="68">
        <f>IF(IM53&gt;0,IN53-$V53,0)</f>
        <v/>
      </c>
      <c r="IP53" s="68">
        <f>IF(IM53&gt;0,(IM53-IP$10)/IP$10,0)</f>
        <v/>
      </c>
      <c r="IQ53" s="68" t="n"/>
      <c r="IR53" s="15">
        <f>IF(IM53&gt;0,(IM53-IM$10)/IM$10,0)</f>
        <v/>
      </c>
      <c r="IT53" s="250" t="n">
        <v>42.13</v>
      </c>
      <c r="IU53" s="68">
        <f>IF(IT53&gt;0,((IT53-IT52)/IT52),0)</f>
        <v/>
      </c>
      <c r="IV53" s="68">
        <f>IF(IT53&gt;0,IU53-$V53,0)</f>
        <v/>
      </c>
      <c r="IW53" s="68">
        <f>IF(IT53&gt;0,(IT53-IW$10)/IW$10,0)</f>
        <v/>
      </c>
      <c r="IX53" s="68" t="n"/>
      <c r="IY53" s="15">
        <f>IF(IT53&gt;0,(IT53-IT$10)/IT$10,0)</f>
        <v/>
      </c>
      <c r="JA53" s="250" t="n">
        <v>627.9299999999999</v>
      </c>
      <c r="JB53" s="68">
        <f>IF(JA53&gt;0,((JA53-JA52)/JA52),0)</f>
        <v/>
      </c>
      <c r="JC53" s="68">
        <f>IF(JA53&gt;0,JB53-$V53,0)</f>
        <v/>
      </c>
      <c r="JD53" s="68">
        <f>IF(JA53&gt;0,(JA53-JD$10)/JD$10,0)</f>
        <v/>
      </c>
      <c r="JE53" s="68" t="n"/>
      <c r="JF53" s="15">
        <f>IF(JA53&gt;0,(JA53-JA$10)/JA$10,0)</f>
        <v/>
      </c>
      <c r="JH53" s="250" t="n">
        <v>396.89</v>
      </c>
      <c r="JI53" s="68">
        <f>IF(JH53&gt;0,((JH53-JH52)/JH52),0)</f>
        <v/>
      </c>
      <c r="JJ53" s="68">
        <f>IF(JH53&gt;0,JI53-$V53,0)</f>
        <v/>
      </c>
      <c r="JK53" s="68">
        <f>IF(JH53&gt;0,(JH53-JK$10)/JK$10,0)</f>
        <v/>
      </c>
      <c r="JL53" s="68" t="n"/>
      <c r="JM53" s="15">
        <f>IF(JH53&gt;0,(JH53-JH$10)/JH$10,0)</f>
        <v/>
      </c>
      <c r="JO53" s="250" t="n">
        <v>11.28</v>
      </c>
      <c r="JP53" s="68">
        <f>IF(JO53&gt;0,((JO53-JO52)/JO52),0)</f>
        <v/>
      </c>
      <c r="JQ53" s="68">
        <f>IF(JO53&gt;0,JP53-$V53,0)</f>
        <v/>
      </c>
      <c r="JR53" s="68">
        <f>IF(JO53&gt;0,(JO53-JR$10)/JR$10,0)</f>
        <v/>
      </c>
      <c r="JS53" s="68" t="n"/>
      <c r="JT53" s="15">
        <f>IF(JO53&gt;0,(JO53-JO$10)/JO$10,0)</f>
        <v/>
      </c>
      <c r="JV53" s="250" t="n">
        <v>1.43</v>
      </c>
      <c r="JW53" s="68">
        <f>IF(JV53&gt;0,((JV53-JV52)/JV52),0)</f>
        <v/>
      </c>
      <c r="JX53" s="68">
        <f>IF(JV53&gt;0,JW53-$V53,0)</f>
        <v/>
      </c>
      <c r="JY53" s="68">
        <f>IF(JV53&gt;0,(JV53-JY$10)/JY$10,0)</f>
        <v/>
      </c>
      <c r="JZ53" s="68" t="n"/>
      <c r="KA53" s="15">
        <f>IF(JV53&gt;0,(JV53-JV$10)/JV$10,0)</f>
        <v/>
      </c>
      <c r="KC53" s="250" t="n">
        <v>18.2</v>
      </c>
      <c r="KD53" s="68">
        <f>IF(KC53&gt;0,((KC53-KC52)/KC52),0)</f>
        <v/>
      </c>
      <c r="KE53" s="68">
        <f>IF(KC53&gt;0,KD53-$V53,0)</f>
        <v/>
      </c>
      <c r="KF53" s="68">
        <f>IF(KC53&gt;0,(KC53-KF$10)/KF$10,0)</f>
        <v/>
      </c>
      <c r="KG53" s="68" t="n"/>
      <c r="KH53" s="15">
        <f>IF(KC53&gt;0,(KC53-KC$10)/KC$10,0)</f>
        <v/>
      </c>
      <c r="KI53" s="18" t="n"/>
      <c r="KJ53" s="250" t="n">
        <v>42.07</v>
      </c>
      <c r="KK53" s="68">
        <f>IF(KJ53&gt;0,((KJ53-KJ52)/KJ52),0)</f>
        <v/>
      </c>
      <c r="KL53" s="68">
        <f>IF(KJ53&gt;0,KK53-$V53,0)</f>
        <v/>
      </c>
      <c r="KM53" s="68">
        <f>IF(KJ53&gt;0,(KJ53-KM$10)/KM$10,0)</f>
        <v/>
      </c>
      <c r="KN53" s="68" t="n"/>
      <c r="KO53" s="15">
        <f>IF(KJ53&gt;0,(KJ53-KJ$10)/KJ$10,0)</f>
        <v/>
      </c>
      <c r="KQ53" s="250" t="n">
        <v>1.38</v>
      </c>
      <c r="KR53" s="68">
        <f>IF(KQ53&gt;0,((KQ53-KQ52)/KQ52),0)</f>
        <v/>
      </c>
      <c r="KS53" s="68">
        <f>IF(KQ53&gt;0,KR53-$V53,0)</f>
        <v/>
      </c>
      <c r="KT53" s="68">
        <f>IF(KQ53&gt;0,(KQ53-KT$10)/KT$10,0)</f>
        <v/>
      </c>
      <c r="KU53" s="68" t="n"/>
      <c r="KV53" s="15">
        <f>IF(KQ53&gt;0,(KQ53-KQ$10)/KQ$10,0)</f>
        <v/>
      </c>
      <c r="KW53" s="18" t="n"/>
      <c r="KX53" s="250" t="n">
        <v>21.96</v>
      </c>
      <c r="KY53" s="68">
        <f>IF(KX53&gt;0,((KX53-KX52)/KX52),0)</f>
        <v/>
      </c>
      <c r="KZ53" s="68">
        <f>IF(KX53&gt;0,KY53-$V53,0)</f>
        <v/>
      </c>
      <c r="LA53" s="68">
        <f>IF(KX53&gt;0,(KX53-LA$10)/LA$10,0)</f>
        <v/>
      </c>
      <c r="LB53" s="68" t="n"/>
      <c r="LC53" s="15">
        <f>IF(KX53&gt;0,(KX53-KX$10)/KX$10,0)</f>
        <v/>
      </c>
      <c r="LD53" s="18" t="n"/>
      <c r="LE53" s="250" t="n">
        <v>46.16</v>
      </c>
      <c r="LF53" s="68">
        <f>IF(LE53&gt;0,((LE53-LE52)/LE52),0)</f>
        <v/>
      </c>
      <c r="LG53" s="68">
        <f>IF(LE53&gt;0,LF53-$V53,0)</f>
        <v/>
      </c>
      <c r="LH53" s="68">
        <f>IF(LE53&gt;0,(LE53-LH$10)/LH$10,0)</f>
        <v/>
      </c>
      <c r="LI53" s="68" t="n"/>
      <c r="LJ53" s="15">
        <f>IF(LE53&gt;0,(LE53-LE$10)/LE$10,0)</f>
        <v/>
      </c>
      <c r="LL53" s="250" t="n">
        <v>97.88</v>
      </c>
      <c r="LM53" s="68">
        <f>IF(LL53&gt;0,((LL53-LL52)/LL52),0)</f>
        <v/>
      </c>
      <c r="LN53" s="68">
        <f>IF(LL53&gt;0,LM53-$V53,0)</f>
        <v/>
      </c>
      <c r="LO53" s="68">
        <f>IF(LL53&gt;0,(LL53-LO$10)/LO$10,0)</f>
        <v/>
      </c>
      <c r="LP53" s="68" t="n"/>
      <c r="LQ53" s="15">
        <f>IF(LL53&gt;0,(LL53-LL$10)/LL$10,0)</f>
        <v/>
      </c>
      <c r="LS53" s="250" t="n">
        <v>11.14</v>
      </c>
      <c r="LT53" s="68">
        <f>IF(LS53&gt;0,((LS53-LS52)/LS52),0)</f>
        <v/>
      </c>
      <c r="LU53" s="68">
        <f>IF(LS53&gt;0,LT53-$V53,0)</f>
        <v/>
      </c>
      <c r="LV53" s="68" t="n"/>
      <c r="LW53" s="68" t="n"/>
      <c r="LX53" s="15">
        <f>IF(LS53&gt;0,(LS53-LS$10)/LS$10,0)</f>
        <v/>
      </c>
      <c r="LZ53" s="250" t="n">
        <v>12.34</v>
      </c>
      <c r="MA53" s="68">
        <f>IF(LZ53&gt;0,((LZ53-LZ52)/LZ52),0)</f>
        <v/>
      </c>
      <c r="MB53" s="68">
        <f>IF(LZ53&gt;0,MA53-$V53,0)</f>
        <v/>
      </c>
      <c r="MC53" s="68">
        <f>IF(LZ53&gt;0,(LZ53-MC$10)/MC$10,0)</f>
        <v/>
      </c>
      <c r="MD53" s="68" t="n"/>
      <c r="ME53" s="15">
        <f>IF(LZ53&gt;0,(LZ53-LZ$10)/LZ$10,0)</f>
        <v/>
      </c>
      <c r="MG53" s="250" t="n">
        <v>25.97</v>
      </c>
      <c r="MH53" s="68">
        <f>IF(MG53&gt;0,((MG53-MG52)/MG52),0)</f>
        <v/>
      </c>
      <c r="MI53" s="68">
        <f>IF(MG53&gt;0,MH53-$V53,0)</f>
        <v/>
      </c>
      <c r="MJ53" s="68">
        <f>IF(MG53&gt;0,(MG53-MJ$10)/MJ$10,0)</f>
        <v/>
      </c>
      <c r="MK53" s="68" t="n"/>
      <c r="ML53" s="15">
        <f>IF(MG53&gt;0,(MG53-MG$10)/MG$10,0)</f>
        <v/>
      </c>
      <c r="MN53" s="250" t="n">
        <v>100.24</v>
      </c>
      <c r="MO53" s="68">
        <f>IF(MN53&gt;0,((MN53-MN52)/MN52),0)</f>
        <v/>
      </c>
      <c r="MP53" s="68">
        <f>IF(MN53&gt;0,MO53-$V53,0)</f>
        <v/>
      </c>
      <c r="MQ53" s="68">
        <f>IF(MN53&gt;0,(MN53-MQ$10)/MQ$10,0)</f>
        <v/>
      </c>
      <c r="MR53" s="68" t="n"/>
      <c r="MS53" s="15">
        <f>IF(MN53&gt;0,(MN53-MN$10)/MN$10,0)</f>
        <v/>
      </c>
      <c r="MU53" s="250" t="n">
        <v>8.800000000000001</v>
      </c>
      <c r="MV53" s="68">
        <f>IF(MU53&gt;0,((MU53-MU52)/MU52),0)</f>
        <v/>
      </c>
      <c r="MW53" s="68">
        <f>IF(MU53&gt;0,MV53-$V53,0)</f>
        <v/>
      </c>
      <c r="MX53" s="68">
        <f>IF(MU53&gt;0,(MU53-MX$10)/MX$10,0)</f>
        <v/>
      </c>
      <c r="MY53" s="68" t="n"/>
      <c r="MZ53" s="15">
        <f>IF(MU53&gt;0,(MU53-MU$10)/MU$10,0)</f>
        <v/>
      </c>
      <c r="NB53" s="250" t="n">
        <v>196.05</v>
      </c>
      <c r="NC53" s="68">
        <f>IF(NB53&gt;0,((NB53-NB52)/NB52),0)</f>
        <v/>
      </c>
      <c r="ND53" s="68">
        <f>IF(NB53&gt;0,NC53-$V53,0)</f>
        <v/>
      </c>
      <c r="NE53" s="68">
        <f>IF(NB53&gt;0,(NB53-NE$10)/NE$10,0)</f>
        <v/>
      </c>
      <c r="NF53" s="68" t="n"/>
      <c r="NG53" s="15">
        <f>IF(NB53&gt;0,(NB53-NB$10)/NB$10,0)</f>
        <v/>
      </c>
      <c r="NI53" s="250" t="n">
        <v>5.41</v>
      </c>
      <c r="NJ53" s="68">
        <f>IF(NI53&gt;0,((NI53-NI52)/NI52),0)</f>
        <v/>
      </c>
      <c r="NK53" s="68">
        <f>IF(NI53&gt;0,NJ53-$V53,0)</f>
        <v/>
      </c>
      <c r="NL53" s="68">
        <f>IF(NI53&gt;0,(NI53-NL$10)/NL$10,0)</f>
        <v/>
      </c>
      <c r="NM53" s="68" t="n"/>
      <c r="NN53" s="15">
        <f>IF(NI53&gt;0,(NI53-NI$10)/NI$10,0)</f>
        <v/>
      </c>
      <c r="NP53" s="250" t="n">
        <v>293.21</v>
      </c>
      <c r="NQ53" s="68">
        <f>IF(NP53&gt;0,((NP53-NP52)/NP52),0)</f>
        <v/>
      </c>
      <c r="NR53" s="68">
        <f>IF(NP53&gt;0,NQ53-$V53,0)</f>
        <v/>
      </c>
      <c r="NS53" s="68">
        <f>IF(NP53&gt;0,(NP53-NS$10)/NS$10,0)</f>
        <v/>
      </c>
      <c r="NT53" s="68" t="n"/>
      <c r="NU53" s="15">
        <f>IF(NP53&gt;0,(NP53-NP$10)/NP$10,0)</f>
        <v/>
      </c>
      <c r="NW53" s="250" t="n">
        <v>172.35</v>
      </c>
      <c r="NX53" s="68">
        <f>IF(NW53&gt;0,((NW53-NW52)/NW52),0)</f>
        <v/>
      </c>
      <c r="NY53" s="68">
        <f>IF(NW53&gt;0,NX53-$V53,0)</f>
        <v/>
      </c>
      <c r="NZ53" s="68">
        <f>IF(NW53&gt;0,(NW53-NZ$10)/NZ$10,0)</f>
        <v/>
      </c>
      <c r="OA53" s="68" t="n"/>
      <c r="OB53" s="15">
        <f>IF(NW53&gt;0,(NW53-NW$10)/NW$10,0)</f>
        <v/>
      </c>
      <c r="OD53" s="250" t="n">
        <v>1.29</v>
      </c>
      <c r="OE53" s="68">
        <f>IF(OD53&gt;0,((OD53-OD52)/OD52),0)</f>
        <v/>
      </c>
      <c r="OF53" s="68">
        <f>IF(OD53&gt;0,OE53-$V53,0)</f>
        <v/>
      </c>
      <c r="OG53" s="68">
        <f>IF(OD53&gt;0,(OD53-OG$10)/OG$10,0)</f>
        <v/>
      </c>
      <c r="OH53" s="68" t="n"/>
      <c r="OI53" s="15">
        <f>IF(OD53&gt;0,(OD53-OD$10)/OD$10,0)</f>
        <v/>
      </c>
      <c r="OK53" s="250" t="n">
        <v>79.72</v>
      </c>
      <c r="OL53" s="68">
        <f>IF(OK53&gt;0,((OK53-OK52)/OK52),0)</f>
        <v/>
      </c>
      <c r="OM53" s="68">
        <f>IF(OK53&gt;0,OL53-$V53,0)</f>
        <v/>
      </c>
      <c r="ON53" s="68">
        <f>IF(OK53&gt;0,(OK53-ON$10)/ON$10,0)</f>
        <v/>
      </c>
      <c r="OO53" s="68" t="n"/>
      <c r="OP53" s="15">
        <f>IF(OK53&gt;0,(OK53-OK$10)/OK$10,0)</f>
        <v/>
      </c>
      <c r="OR53" s="250" t="n">
        <v>1.91</v>
      </c>
      <c r="OS53" s="68">
        <f>IF(OR53&gt;0,((OR53-OR52)/OR52),0)</f>
        <v/>
      </c>
      <c r="OT53" s="68">
        <f>IF(OR53&gt;0,OS53-$V53,0)</f>
        <v/>
      </c>
      <c r="OU53" s="68">
        <f>IF(OR53&gt;0,(OR53-OU$10)/OU$10,0)</f>
        <v/>
      </c>
      <c r="OV53" s="68" t="n"/>
      <c r="OW53" s="15">
        <f>IF(OR53&gt;0,(OR53-OR$10)/OR$10,0)</f>
        <v/>
      </c>
      <c r="OY53" s="250" t="n">
        <v>127.63</v>
      </c>
      <c r="OZ53" s="68">
        <f>IF(OY53&gt;0,((OY53-OY52)/OY52),0)</f>
        <v/>
      </c>
      <c r="PA53" s="68">
        <f>IF(OY53&gt;0,OZ53-$V53,0)</f>
        <v/>
      </c>
      <c r="PB53" s="68">
        <f>IF(OY53&gt;0,(OY53-PB$10)/PB$10,0)</f>
        <v/>
      </c>
      <c r="PC53" s="68" t="n"/>
      <c r="PD53" s="15">
        <f>IF(OY53&gt;0,(OY53-OY$10)/OY$10,0)</f>
        <v/>
      </c>
      <c r="PE53" s="18" t="n"/>
      <c r="PF53" s="250" t="n">
        <v>212.62</v>
      </c>
      <c r="PG53" s="68">
        <f>IF(PF53&gt;0,((PF53-PF52)/PF52),0)</f>
        <v/>
      </c>
      <c r="PH53" s="68">
        <f>IF(PF53&gt;0,PG53-$V53,0)</f>
        <v/>
      </c>
      <c r="PI53" s="68">
        <f>IF(PF53&gt;0,(PF53-PI$10)/PI$10,0)</f>
        <v/>
      </c>
      <c r="PJ53" s="68" t="n"/>
      <c r="PK53" s="15">
        <f>IF(PF53&gt;0,(PF53-PF$10)/PF$10,0)</f>
        <v/>
      </c>
      <c r="PM53" s="250" t="n"/>
      <c r="PN53" s="68">
        <f>IF(PM53&gt;0,((PM53-PM52)/PM52),0)</f>
        <v/>
      </c>
      <c r="PO53" s="68">
        <f>PN53-$V53</f>
        <v/>
      </c>
      <c r="PP53" s="68">
        <f>IF(PM53&gt;0,(PM53-PP$10)/PP$10,0)</f>
        <v/>
      </c>
      <c r="PQ53" s="68" t="n"/>
      <c r="PR53" s="15">
        <f>IF(PM53&gt;0,(PM53-PM$10)/PM$10,0)</f>
        <v/>
      </c>
      <c r="PT53" s="250" t="n">
        <v>4.19</v>
      </c>
      <c r="PU53" s="68">
        <f>IF(PT53&gt;0,((PT53-PT52)/PT52),0)</f>
        <v/>
      </c>
      <c r="PV53" s="68">
        <f>IF(PT53&gt;0,PU53-$V53,0)</f>
        <v/>
      </c>
      <c r="PW53" s="68">
        <f>IF(PT53&gt;0,(PT53-PW$10)/PW$10,0)</f>
        <v/>
      </c>
      <c r="PX53" s="68" t="n"/>
      <c r="PY53" s="15">
        <f>IF(PT53&gt;0,(PT53-PT$10)/PT$10,0)</f>
        <v/>
      </c>
      <c r="QA53" s="250" t="n">
        <v>207.88</v>
      </c>
      <c r="QB53" s="68">
        <f>IF(QA53&gt;0,((QA53-QA52)/QA52),0)</f>
        <v/>
      </c>
      <c r="QC53" s="68">
        <f>IF(QA53&gt;0,QB53-$V53,0)</f>
        <v/>
      </c>
      <c r="QD53" s="68">
        <f>IF(QA53&gt;0,(QA53-QD$10)/QD$10,0)</f>
        <v/>
      </c>
      <c r="QE53" s="68" t="n"/>
      <c r="QF53" s="15">
        <f>IF(QA53&gt;0,(QA53-QA$10)/QA$10,0)</f>
        <v/>
      </c>
      <c r="QH53" s="250" t="n">
        <v>1.407</v>
      </c>
      <c r="QI53" s="68">
        <f>IF(QH53&gt;0,((QH53-QH52)/QH52),0)</f>
        <v/>
      </c>
      <c r="QJ53" s="68">
        <f>IF(QH53&gt;0,QI53-$V53,0)</f>
        <v/>
      </c>
      <c r="QK53" s="68">
        <f>IF(QH53&gt;0,(QH53-QK$10)/QK$10,0)</f>
        <v/>
      </c>
      <c r="QL53" s="68" t="n"/>
      <c r="QM53" s="15">
        <f>IF(QH53&gt;0,(QH53-QH$10)/QH$10,0)</f>
        <v/>
      </c>
      <c r="QO53" s="250" t="n">
        <v>10.7</v>
      </c>
      <c r="QP53" s="68">
        <f>IF(QO53&gt;0,((QO53-QO52)/QO52),0)</f>
        <v/>
      </c>
      <c r="QQ53" s="68">
        <f>IF(QO53&gt;0,QP53-$V53,0)</f>
        <v/>
      </c>
      <c r="QR53" s="68">
        <f>IF(QO53&gt;0,(QO53-QR$10)/QR$10,0)</f>
        <v/>
      </c>
      <c r="QS53" s="68" t="n"/>
      <c r="QT53" s="15">
        <f>IF(QO53&gt;0,(QO53-QO$10)/QO$10,0)</f>
        <v/>
      </c>
      <c r="QV53" s="250" t="n">
        <v>1.86</v>
      </c>
      <c r="QW53" s="68">
        <f>IF(QV53&gt;0,((QV53-QV52)/QV52),0)</f>
        <v/>
      </c>
      <c r="QX53" s="68">
        <f>IF(QV53&gt;0,QW53-$V53,0)</f>
        <v/>
      </c>
      <c r="QY53" s="68">
        <f>IF(QV53&gt;0,(QV53-QY$10)/QY$10,0)</f>
        <v/>
      </c>
      <c r="QZ53" s="68" t="n"/>
      <c r="RA53" s="15">
        <f>IF(QV53&gt;0,(QV53-QV$10)/QV$10,0)</f>
        <v/>
      </c>
      <c r="RC53" s="250" t="n">
        <v>22.7</v>
      </c>
      <c r="RD53" s="68">
        <f>IF(RC53&gt;0,((RC53-RC52)/RC52),0)</f>
        <v/>
      </c>
      <c r="RE53" s="68">
        <f>IF(RC53&gt;0,RD53-$V53,0)</f>
        <v/>
      </c>
      <c r="RF53" s="68">
        <f>IF(RC53&gt;0,(RC53-RF$10)/RF$10,0)</f>
        <v/>
      </c>
      <c r="RG53" s="68" t="n"/>
      <c r="RH53" s="15">
        <f>IF(RC53&gt;0,(RC53-RC$10)/RC$10,0)</f>
        <v/>
      </c>
      <c r="RJ53" s="250" t="n">
        <v>175.17</v>
      </c>
      <c r="RK53" s="68">
        <f>IF(RJ53&gt;0,((RJ53-RJ52)/RJ52),0)</f>
        <v/>
      </c>
      <c r="RL53" s="68">
        <f>RK53-$V53</f>
        <v/>
      </c>
      <c r="RM53" s="68">
        <f>IF(RJ53&gt;0,(RJ53-RM$10)/RM$10,0)</f>
        <v/>
      </c>
      <c r="RN53" s="68" t="n"/>
      <c r="RO53" s="15">
        <f>IF(RJ53&gt;0,(RJ53-RJ$10)/RJ$10,0)</f>
        <v/>
      </c>
      <c r="RQ53" s="250" t="n">
        <v>12.86</v>
      </c>
      <c r="RR53" s="68">
        <f>IF(RQ53&gt;0,((RQ53-RQ52)/RQ52),0)</f>
        <v/>
      </c>
      <c r="RS53" s="68">
        <f>RR53-$V53</f>
        <v/>
      </c>
      <c r="RT53" s="68">
        <f>IF(RQ53&gt;0,(RQ53-RT$10)/RT$10,0)</f>
        <v/>
      </c>
      <c r="RU53" s="68" t="n"/>
      <c r="RV53" s="15">
        <f>IF(RQ53&gt;0,(RQ53-RQ$10)/RQ$10,0)</f>
        <v/>
      </c>
      <c r="RX53" s="250" t="n">
        <v>80.45999999999999</v>
      </c>
      <c r="RY53" s="68">
        <f>IF(RX53&gt;0,((RX53-RX52)/RX52),0)</f>
        <v/>
      </c>
      <c r="RZ53" s="68">
        <f>RY53-$V53</f>
        <v/>
      </c>
      <c r="SA53" s="68">
        <f>IF(RX53&gt;0,(RX53-SA$10)/SA$10,0)</f>
        <v/>
      </c>
      <c r="SB53" s="68" t="n"/>
      <c r="SC53" s="15">
        <f>IF(RX53&gt;0,(RX53-RX$10)/RX$10,0)</f>
        <v/>
      </c>
      <c r="SE53" s="250" t="n">
        <v>8.51</v>
      </c>
      <c r="SF53" s="68">
        <f>IF(SE53&gt;0,((SE53-SE52)/SE52),0)</f>
        <v/>
      </c>
      <c r="SG53" s="68">
        <f>SF53-$V53</f>
        <v/>
      </c>
      <c r="SH53" s="68">
        <f>IF(SE53&gt;0,(SE53-SH$10)/SH$10,0)</f>
        <v/>
      </c>
      <c r="SI53" s="68" t="n"/>
      <c r="SJ53" s="15">
        <f>IF(SE53&gt;0,(SE53-SE$10)/SE$10,0)</f>
        <v/>
      </c>
      <c r="SL53" s="250" t="n">
        <v>0.603</v>
      </c>
      <c r="SM53" s="68">
        <f>IF(SL53&gt;0,((SL53-SL52)/SL52),0)</f>
        <v/>
      </c>
      <c r="SN53" s="68">
        <f>SM53-$V53</f>
        <v/>
      </c>
      <c r="SO53" s="68">
        <f>IF(SL53&gt;0,(SL53-SO$10)/SO$10,0)</f>
        <v/>
      </c>
      <c r="SP53" s="68" t="n"/>
      <c r="SQ53" s="15">
        <f>IF(SL53&gt;0,(SL53-SL$10)/SL$10,0)</f>
        <v/>
      </c>
      <c r="SS53" s="250" t="n">
        <v>5.23</v>
      </c>
      <c r="ST53" s="68">
        <f>IF(SS53&gt;0,((SS53-SS52)/SS52),0)</f>
        <v/>
      </c>
      <c r="SU53" s="68">
        <f>ST53-$V53</f>
        <v/>
      </c>
      <c r="SV53" s="68">
        <f>IF(SS53&gt;0,(SS53-SV$10)/SV$10,0)</f>
        <v/>
      </c>
      <c r="SW53" s="68" t="n"/>
      <c r="SX53" s="15">
        <f>IF(SS53&gt;0,(SS53-SS$10)/SS$10,0)</f>
        <v/>
      </c>
      <c r="SZ53" s="250" t="n">
        <v>24.4</v>
      </c>
      <c r="TA53" s="68">
        <f>IF(SZ53&gt;0,((SZ53-SZ52)/SZ52),0)</f>
        <v/>
      </c>
      <c r="TB53" s="68">
        <f>TA53-$V53</f>
        <v/>
      </c>
      <c r="TC53" s="68">
        <f>IF(SZ53&gt;0,(SZ53-TC$10)/TC$10,0)</f>
        <v/>
      </c>
      <c r="TD53" s="68" t="n"/>
      <c r="TE53" s="15">
        <f>IF(SZ53&gt;0,(SZ53-SZ$10)/SZ$10,0)</f>
        <v/>
      </c>
      <c r="TG53" s="250" t="n">
        <v>0.198</v>
      </c>
      <c r="TH53" s="68">
        <f>IF(TG53&gt;0,((TG53-TG52)/TG52),0)</f>
        <v/>
      </c>
      <c r="TI53" s="68">
        <f>TH53-$V53</f>
        <v/>
      </c>
      <c r="TJ53" s="68">
        <f>IF(TG53&gt;0,(TG53-TJ$10)/TJ$10,0)</f>
        <v/>
      </c>
      <c r="TK53" s="68" t="n"/>
      <c r="TL53" s="15">
        <f>IF(TG53&gt;0,(TG53-TG$10)/TG$10,0)</f>
        <v/>
      </c>
      <c r="TN53" s="250" t="n">
        <v>26.94</v>
      </c>
      <c r="TO53" s="68">
        <f>IF(TN53&gt;0,((TN53-TN52)/TN52),0)</f>
        <v/>
      </c>
      <c r="TP53" s="68">
        <f>TO53-$V53</f>
        <v/>
      </c>
      <c r="TQ53" s="68">
        <f>IF(TN53&gt;0,(TN53-TQ$10)/TQ$10,0)</f>
        <v/>
      </c>
      <c r="TR53" s="68" t="n"/>
      <c r="TS53" s="15">
        <f>IF(TN53&gt;0,(TN53-TN$10)/TN$10,0)</f>
        <v/>
      </c>
      <c r="TU53" s="250" t="n">
        <v>2.04</v>
      </c>
      <c r="TV53" s="68">
        <f>IF(TU53&gt;0,((TU53-TU52)/TU52),0)</f>
        <v/>
      </c>
      <c r="TW53" s="68">
        <f>TV53-$V53</f>
        <v/>
      </c>
      <c r="TX53" s="68">
        <f>IF(TU53&gt;0,(TU53-TX$10)/TX$10,0)</f>
        <v/>
      </c>
      <c r="TY53" s="68" t="n"/>
      <c r="TZ53" s="15">
        <f>IF(TU53&gt;0,(TU53-TU$10)/TU$10,0)</f>
        <v/>
      </c>
      <c r="UB53" s="250" t="n"/>
      <c r="UC53" s="68">
        <f>IF(UB53&gt;0,((UB53-UB52)/UB52),0)</f>
        <v/>
      </c>
      <c r="UD53" s="68">
        <f>UC53-$V53</f>
        <v/>
      </c>
      <c r="UE53" s="68">
        <f>IF(UB53&gt;0,(UB53-UE$10)/UE$10,0)</f>
        <v/>
      </c>
      <c r="UF53" s="68" t="n"/>
      <c r="UG53" s="15">
        <f>IF(UB53&gt;0,(UB53-UB$10)/UB$10,0)</f>
        <v/>
      </c>
      <c r="UI53" s="250" t="n"/>
      <c r="UJ53" s="68">
        <f>IF(UI53&gt;0,((UI53-UI52)/UI52),0)</f>
        <v/>
      </c>
      <c r="UK53" s="68">
        <f>UJ53-$V53</f>
        <v/>
      </c>
      <c r="UL53" s="68">
        <f>IF(UI53&gt;0,(UI53-UL$10)/UL$10,0)</f>
        <v/>
      </c>
      <c r="UM53" s="68" t="n"/>
      <c r="UN53" s="15">
        <f>IF(UI53&gt;0,(UI53-UI$10)/UI$10,0)</f>
        <v/>
      </c>
      <c r="UP53" s="250" t="n"/>
      <c r="UQ53" s="68">
        <f>IF(UP53&gt;0,((UP53-UP52)/UP52),0)</f>
        <v/>
      </c>
      <c r="UR53" s="68">
        <f>UQ53-$V53</f>
        <v/>
      </c>
      <c r="US53" s="68">
        <f>IF(UP53&gt;0,(UP53-US$10)/US$10,0)</f>
        <v/>
      </c>
      <c r="UT53" s="68" t="n"/>
      <c r="UU53" s="15">
        <f>IF(UP53&gt;0,(UP53-UP$10)/UP$10,0)</f>
        <v/>
      </c>
      <c r="UW53" s="250" t="n"/>
      <c r="UX53" s="68">
        <f>IF(UW53&gt;0,((UW53-UW52)/UW52),0)</f>
        <v/>
      </c>
      <c r="UY53" s="68">
        <f>UX53-$V53</f>
        <v/>
      </c>
      <c r="UZ53" s="68">
        <f>IF(UW53&gt;0,(UW53-UZ$10)/UZ$10,0)</f>
        <v/>
      </c>
      <c r="VA53" s="68" t="n"/>
      <c r="VB53" s="15">
        <f>IF(UW53&gt;0,(UW53-UW$10)/UW$10,0)</f>
        <v/>
      </c>
      <c r="VD53" s="250" t="n"/>
      <c r="VE53" s="68">
        <f>IF(VD53&gt;0,((VD53-VD52)/VD52),0)</f>
        <v/>
      </c>
      <c r="VF53" s="68">
        <f>VE53-$V53</f>
        <v/>
      </c>
      <c r="VG53" s="68">
        <f>IF(VD53&gt;0,(VD53-VG$10)/VG$10,0)</f>
        <v/>
      </c>
      <c r="VH53" s="68" t="n"/>
      <c r="VI53" s="15">
        <f>IF(VD53&gt;0,(VD53-VD$10)/VD$10,0)</f>
        <v/>
      </c>
      <c r="VM53" s="21">
        <f>IF($C53&gt;0,(($IK$5*IG53)+($GT$5*GP53)+($JM$5*JI53)+($JF$5*JB53)+($IY$5*IU53)+($IR$5*IN53)+($ID$5*HZ53)+($HW$5*HS53)+($HP$5*HL53)+($HI$5*HE53)+($GF$5*GB53)+($FY$5*FU53)+($FR$5*FN53)+($FK$5*FG53)+($FD$5*EZ53)+($EW$5*ES53)+($EP$5*EL53)+($EI$5*EE53)+($EB$5*DX53)+($DU$5*DQ53)+($DN$5*DJ53)+($DG$5*DC53)+($CZ$5*CV53)+($CS$5*CO53)+($CL$5*CH53)+($CE$5*CA53)+($BX$5*BT53)+($BQ$5*BM53)+($BJ$5*BF53)+($BC$5*AY53)+($AV$5*AR53)+($AO$5*AK53)+($AH$5*AD53)+($JT$5*JP53)+($KA$5*JW53)+($KO$5*KK53)+($PR$5*PN53)+($GM$5*GI53)+($HA$5*GW53)+($KV$5*KR53)+($KH$5*KD53)+($LC$5*KY53)+($MS$5*MO53)+($ML$5*MH53)+($ME$5*MA53)+($LX$5*LT53)+($LQ$5*LM53)+($LJ$5*LF53)+(MV53*$MZ$5)+(NC53*$NG$5)+(NJ53*$NN$5)+($OI$5*OE53)+($NU$5*NQ53)+($OB$5*NX53)+($PK$5*PG53)+($OP$5*OL53)+($OW$5*OS53)+($PD$5*OZ53)+(PU53*$PY$5)+(QB53*$QF$5)+(QI53*$QM$5)+(QP53*$QT$5)+(QW53*$RA$5)+(RD53*$RH$5)+(RK53*$RO$5)+(RR53*$RV$5)+(RY53*$SC$5)+(SF53*$SJ$5)+(SM53*$SQ$5)+(ST53*$SX$5)+(TA53*$TE$5))+(TH53*$TL$5)+(TO53*$TS$5))/$VM$5</f>
        <v/>
      </c>
      <c r="VN53" s="538" t="n"/>
      <c r="VO53" s="21">
        <f>IF($C53&gt;0,(($IK$5*II53)+($GT$5*GR53)+($JM$5*JK53)+($JF$5*JD53)+($IY$5*IW53)+($IR$5*IP53)+($ID$5*IB53)+($HW$5*HU53)+($HP$5*HN53)+($HI$5*HG53)+($GF$5*GD53)+($FY$5*FW53)+($FR$5*FP53)+($FK$5*FI53)+($FD$5*FB53)+($EW$5*EU53)+($EP$5*EN53)+($EI$5*EG53)+($EB$5*DZ53)+($DU$5*DS53)+($DN$5*DL53)+($DG$5*DE53)+($CZ$5*CX53)+($CS$5*CQ53)+($CL$5*CJ53)+($CE$5*CC53)+($BX$5*BV53)+($BQ$5*BO53)+($BJ$5*BH53)+($BC$5*BA53)+($AV$5*AT53)+($AO$5*AM53)+($AH$5*AF53)+($KO$5*KM53)+($KH$5*KF53)+($KA$5*JY53)+($JT$5*JR53)+($PR$5*PP53)+($GM$5*GK53)+($HA$5*GY53)+($KV$5*KT53)+($LC$5*LA53)+($MS$5*MQ53)+($ML$5*MJ53)+($ME$5*MC53)+($LX$5*LV53)+($LQ$5*LO53)+($LJ$5*LH53)+(MX53*$MZ$5)+(NE53*$NG$5)+(NL53*$NN$5)+($OI$5*OG53)+($NU$5*NS53)+($OB$5*NZ53)+($PD$5*PB53)+($OW$5*OU53)+($OP$5*ON53)+($PK$5*PI53)+($PY$5*PW53)+($QF$5*QD53)+($QM$5*QK53)+($QT$5*QR53)+($RA$5*QY53)+($RH$5*RF53)+($RO$5*RM53)+(RT53*$RV$5)+(SA53*$SC$5)+(SH53*$SJ$5)+(SO53*$SQ$5)+(SV53*$SX$5)+(TC53*$TE$5)+(TJ53*$TL$5)+(TQ53*$TS$5))/$VM$5,0)</f>
        <v/>
      </c>
      <c r="VP53" s="14" t="n"/>
      <c r="VQ53" s="21">
        <f>IF($C53&gt;0,(($IK$5*IK53)+($GT$5*GT53)+($JM$5*JM53)+($JF$5*JF53)+($IY$5*IY53)+($IR$5*IR53)+($ID$5*ID53)+($HW$5*HW53)+($HP$5*HP53)+($HI$5*HI53)+($GF$5*GF53)+($FY$5*FY53)+($FR$5*FR53)+($FK$5*FK53)+($FD$5*FD53)+($EW$5*EW53)+($EP$5*EP53)+($EI$5*EI53)+($EB$5*EB53)+($DU$5*DU53)+($DN$5*DN53)+($DG$5*DG53)+($CZ$5*CZ53)+($CS$5*CS53)+($CL$5*CL53)+($CE$5*CE53)+($BX$5*BX53)+($BQ$5*BQ53)+($BJ$5*BJ53)+($BC$5*BC53)+($AV$5*AV53)+($AO$5*AO53)+($AH$5*AH53)+($KO$5*KO53)+($PR$5*PR53)+($GM$5*GM53)+($HA$5*HA53)+($KH$5*KH53)+($KA$5*KA53)+($JT$5*JT53)+($KV$5*KV53)+($LC$5*LC53)+($MS$5*MS53)+($ML$5*ML53)+($ME$5*ME53)+($LX$5*LX53)+($LQ$5*LQ53)+($LJ$5*LJ53)+($OI$5*OI53)+($NU$5*NU53)+($NN$5*NN53)+($NG$5*NG53)+($MZ$5*MZ53)+(OB53*$OB$5)+($PD$5*PD53)+($OW$5*OW53)+($OP$5*OP53)+($PK$5*PK53)+(PY53*$PY$5)+(QF53*$QF$5)+(QM53*$QM$5)+(QT53*$QT$5)+(RA53*$RA$5)+(RH53*$RH$5)+(RO53*$RO$5)+(RV53*$RV$5)+(SC53*$SC$5)+(SJ53*$SJ$5)+(SQ53*$SQ$5)+(SX53*$SX$5)+(TE53*$TE$5)+(TL53*$TL$5)+(TS53*$TS$5))/$VM$5,0)</f>
        <v/>
      </c>
    </row>
    <row r="54" ht="16" customHeight="1" s="545">
      <c r="A54" s="127" t="n">
        <v>45723</v>
      </c>
      <c r="B54" s="4">
        <f>A54</f>
        <v/>
      </c>
      <c r="C54" s="13" t="n">
        <v>42801.72</v>
      </c>
      <c r="D54" s="138">
        <f>IF(C54&gt;0,C54-C53,0)</f>
        <v/>
      </c>
      <c r="E54" s="68">
        <f>IF(C54&gt;0,D54/C53,0)</f>
        <v/>
      </c>
      <c r="F54" s="15">
        <f>IF(C54&gt;0,(C54-C$10)/C$10,0)</f>
        <v/>
      </c>
      <c r="G54" s="13" t="n">
        <v>5770.2</v>
      </c>
      <c r="H54" s="138">
        <f>IF(G54&gt;0,G54-G53,0)</f>
        <v/>
      </c>
      <c r="I54" s="68">
        <f>IF(G54&gt;0,H54/G53,0)</f>
        <v/>
      </c>
      <c r="J54" s="15">
        <f>IF(G54&gt;0,(G54-G$10)/G$10,0)</f>
        <v/>
      </c>
      <c r="K54" s="13" t="n">
        <v>18196.22</v>
      </c>
      <c r="L54" s="138">
        <f>IF(K54&gt;0,K54-K53,0)</f>
        <v/>
      </c>
      <c r="M54" s="68">
        <f>IF(K54&gt;0,L54/K53,0)</f>
        <v/>
      </c>
      <c r="N54" s="15">
        <f>IF(K54&gt;0,(K54-K$10)/K$10,0)</f>
        <v/>
      </c>
      <c r="O54" s="13" t="n">
        <v>2075.48</v>
      </c>
      <c r="P54" s="138">
        <f>IF(O54&gt;0,O54-O53,0)</f>
        <v/>
      </c>
      <c r="Q54" s="68">
        <f>IF(O54&gt;0,P54/O53,0)</f>
        <v/>
      </c>
      <c r="R54" s="15">
        <f>IF(O54&gt;0,(O54-O$10)/O$10,0)</f>
        <v/>
      </c>
      <c r="S54" s="18">
        <f>IF(O54&gt;0,(((O54*0.7)*Q54)+((K54*0.9)*M54)+((G54*0.65)*I54)+((C54*0.6)*E54))/(O54+K54+G54+C54),0)</f>
        <v/>
      </c>
      <c r="T54" s="121">
        <f>IF(O54&gt;0,(S54*200)+T53,0)</f>
        <v/>
      </c>
      <c r="U54" s="121">
        <f>T54</f>
        <v/>
      </c>
      <c r="V54" s="134">
        <f>IF(T54&gt;0,(T54-T53)/T53,0)</f>
        <v/>
      </c>
      <c r="W54" s="21">
        <f>IF(T54&gt;0,(T54-T$11)/T$11,0)</f>
        <v/>
      </c>
      <c r="X54" s="18">
        <f>IF(T54&gt;0,((Q54+M54+I54+E54)/4),0)</f>
        <v/>
      </c>
      <c r="Y54" s="352" t="n">
        <v>232646.82</v>
      </c>
      <c r="Z54" s="15" t="n">
        <v>2e-06</v>
      </c>
      <c r="AA54" s="21">
        <f>Z54-$V54</f>
        <v/>
      </c>
      <c r="AC54" s="250" t="n">
        <v>208.07</v>
      </c>
      <c r="AD54" s="68">
        <f>IF(AC54&gt;0,((AC54-AC53)/AC53),0)</f>
        <v/>
      </c>
      <c r="AE54" s="68">
        <f>IF(AC54&gt;0,AD54-$V54,0)</f>
        <v/>
      </c>
      <c r="AF54" s="68">
        <f>IF(AC54&gt;0,(AC54-AF$10)/AF$10,0)</f>
        <v/>
      </c>
      <c r="AG54" s="68" t="n"/>
      <c r="AH54" s="15">
        <f>IF(AC54&gt;0,(AC54-AC$10)/AC$10,0)</f>
        <v/>
      </c>
      <c r="AJ54" s="250" t="n">
        <v>20.55</v>
      </c>
      <c r="AK54" s="68">
        <f>IF(AJ54&gt;0,((AJ54-AJ53)/AJ53),0)</f>
        <v/>
      </c>
      <c r="AL54" s="68">
        <f>IF(AJ54&gt;0,AK54-$V54,0)</f>
        <v/>
      </c>
      <c r="AM54" s="68">
        <f>IF(AJ54&gt;0,(AJ54-AM$10)/AM$10,0)</f>
        <v/>
      </c>
      <c r="AN54" s="68" t="n"/>
      <c r="AO54" s="15">
        <f>IF(AJ54&gt;0,(AJ54-AJ$10)/AJ$10,0)</f>
        <v/>
      </c>
      <c r="AQ54" s="250" t="n">
        <v>20.07</v>
      </c>
      <c r="AR54" s="68">
        <f>IF(AQ54&gt;0,((AQ54-AQ53)/AQ53),0)</f>
        <v/>
      </c>
      <c r="AS54" s="68">
        <f>IF(AQ54&gt;0,AR54-$V54,0)</f>
        <v/>
      </c>
      <c r="AT54" s="68">
        <f>IF(AQ54&gt;0,(AQ54-AT$10)/AT$10,0)</f>
        <v/>
      </c>
      <c r="AU54" s="68" t="n"/>
      <c r="AV54" s="15">
        <f>IF(AQ54&gt;0,(AQ54-AQ$10)/AQ$10,0)</f>
        <v/>
      </c>
      <c r="AX54" s="250" t="n">
        <v>200.78</v>
      </c>
      <c r="AY54" s="68">
        <f>IF(AX54&gt;0,((AX54-AX53)/AX53),0)</f>
        <v/>
      </c>
      <c r="AZ54" s="68">
        <f>IF(AX54&gt;0,AY54-$V54,0)</f>
        <v/>
      </c>
      <c r="BA54" s="68">
        <f>IF(AX54&gt;0,(AX54-BA$10)/BA$10,0)</f>
        <v/>
      </c>
      <c r="BB54" s="68" t="n"/>
      <c r="BC54" s="15">
        <f>IF(AX54&gt;0,(AX54-AX$10)/AX$10,0)</f>
        <v/>
      </c>
      <c r="BE54" s="250" t="n">
        <v>76.51000000000001</v>
      </c>
      <c r="BF54" s="68">
        <f>IF(BE54&gt;0,((BE54-BE53)/BE53),0)</f>
        <v/>
      </c>
      <c r="BG54" s="68">
        <f>IF(BE54&gt;0,BF54-$V54,0)</f>
        <v/>
      </c>
      <c r="BH54" s="68" t="n"/>
      <c r="BI54" s="68" t="n"/>
      <c r="BJ54" s="15">
        <f>IF(BE54&gt;0,(BE54-BE$10)/BE$10,0)</f>
        <v/>
      </c>
      <c r="BL54" s="250" t="n">
        <v>62.01</v>
      </c>
      <c r="BM54" s="68">
        <f>IF(BL54&gt;0,((BL54-BL53)/BL53),0)</f>
        <v/>
      </c>
      <c r="BN54" s="68">
        <f>IF(BL54&gt;0,BM54-$V54,0)</f>
        <v/>
      </c>
      <c r="BO54" s="68">
        <f>IF(BL54&gt;0,(BL54-BO$10)/BO$10,0)</f>
        <v/>
      </c>
      <c r="BP54" s="68" t="n"/>
      <c r="BQ54" s="15">
        <f>IF(BL54&gt;0,(BL54-BL$10)/BL$10,0)</f>
        <v/>
      </c>
      <c r="BS54" s="250" t="n">
        <v>35.23</v>
      </c>
      <c r="BT54" s="68">
        <f>IF(BS54&gt;0,((BS54-BS53)/BS53),0)</f>
        <v/>
      </c>
      <c r="BU54" s="68">
        <f>IF(BS54&gt;0,BT54-$V54,0)</f>
        <v/>
      </c>
      <c r="BV54" s="68">
        <f>IF(BS54&gt;0,(BS54-BV$10)/BV$10,0)</f>
        <v/>
      </c>
      <c r="BW54" s="68" t="n"/>
      <c r="BX54" s="15">
        <f>IF(BS54&gt;0,(BS54-BS$10)/BS$10,0)</f>
        <v/>
      </c>
      <c r="BZ54" s="250" t="n"/>
      <c r="CA54" s="68">
        <f>IF(BZ54&gt;0,((BZ54-BZ53)/BZ53),0)</f>
        <v/>
      </c>
      <c r="CB54" s="68">
        <f>IF(BZ54&gt;0,CA54-$V54,0)</f>
        <v/>
      </c>
      <c r="CC54" s="68">
        <f>IF(BZ54&gt;0,(BZ54-CC$10)/CC$10,0)</f>
        <v/>
      </c>
      <c r="CD54" s="68" t="n"/>
      <c r="CE54" s="15">
        <f>IF(BZ54&gt;0,(BZ54-BZ$10)/BZ$10,0)</f>
        <v/>
      </c>
      <c r="CG54" s="250" t="n">
        <v>31.76</v>
      </c>
      <c r="CH54" s="68">
        <f>IF(CG54&gt;0,((CG54-CG53)/CG53),0)</f>
        <v/>
      </c>
      <c r="CI54" s="68">
        <f>IF(CG54&gt;0,CH54-$V54,0)</f>
        <v/>
      </c>
      <c r="CJ54" s="68">
        <f>IF(CG54&gt;0,(CG54-CJ$10)/CJ$10,0)</f>
        <v/>
      </c>
      <c r="CK54" s="68" t="n"/>
      <c r="CL54" s="15">
        <f>IF(CG54&gt;0,(CG54-CG$10)/CG$10,0)</f>
        <v/>
      </c>
      <c r="CN54" s="250" t="n">
        <v>30.51</v>
      </c>
      <c r="CO54" s="68">
        <f>IF(CN54&gt;0,((CN54-CN53)/CN53),0)</f>
        <v/>
      </c>
      <c r="CP54" s="68">
        <f>IF(CN54&gt;0,CO54-$V54,0)</f>
        <v/>
      </c>
      <c r="CQ54" s="68">
        <f>IF(CN54&gt;0,(CN54-CQ$10)/CQ$10,0)</f>
        <v/>
      </c>
      <c r="CR54" s="68" t="n"/>
      <c r="CS54" s="15">
        <f>IF(CN54&gt;0,(CN54-CN$10)/CN$10,0)</f>
        <v/>
      </c>
      <c r="CU54" s="250" t="n">
        <v>34.67</v>
      </c>
      <c r="CV54" s="68">
        <f>IF(CU54&gt;0,((CU54-CU53)/CU53),0)</f>
        <v/>
      </c>
      <c r="CW54" s="68">
        <f>IF(CU54&gt;0,CV54-$V54,0)</f>
        <v/>
      </c>
      <c r="CX54" s="68">
        <f>IF(CU54&gt;0,(CU54-CX$10)/CX$10,0)</f>
        <v/>
      </c>
      <c r="CY54" s="68" t="n"/>
      <c r="CZ54" s="15">
        <f>IF(CU54&gt;0,(CU54-CU$10)/CU$10,0)</f>
        <v/>
      </c>
      <c r="DB54" s="250" t="n">
        <v>19.46</v>
      </c>
      <c r="DC54" s="68">
        <f>IF(DB54&gt;0,((DB54-DB53)/DB53),0)</f>
        <v/>
      </c>
      <c r="DD54" s="68">
        <f>IF(DB54&gt;0,DC54-$V54,0)</f>
        <v/>
      </c>
      <c r="DE54" s="68">
        <f>IF(DB54&gt;0,(DB54-DE$10)/DE$10,0)</f>
        <v/>
      </c>
      <c r="DF54" s="68" t="n"/>
      <c r="DG54" s="15">
        <f>IF(DB54&gt;0,(DB54-DB$10)/DB$10,0)</f>
        <v/>
      </c>
      <c r="DI54" s="250" t="n">
        <v>46.12</v>
      </c>
      <c r="DJ54" s="68">
        <f>IF(DI54&gt;0,((DI54-DI53)/DI53),0)</f>
        <v/>
      </c>
      <c r="DK54" s="68">
        <f>IF(DI54&gt;0,DJ54-$V54,0)</f>
        <v/>
      </c>
      <c r="DL54" s="68">
        <f>IF(DI54&gt;0,(DI54-DL$10)/DL$10,0)</f>
        <v/>
      </c>
      <c r="DM54" s="68" t="n"/>
      <c r="DN54" s="15">
        <f>IF(DI54&gt;0,(DI54-DI$10)/DI$10,0)</f>
        <v/>
      </c>
      <c r="DP54" s="250" t="n">
        <v>38.47</v>
      </c>
      <c r="DQ54" s="68">
        <f>IF(DP54&gt;0,((DP54-DP53)/DP53),0)</f>
        <v/>
      </c>
      <c r="DR54" s="68">
        <f>IF(DP54&gt;0,DQ54-$V54,0)</f>
        <v/>
      </c>
      <c r="DS54" s="68" t="n"/>
      <c r="DT54" s="68" t="n"/>
      <c r="DU54" s="15">
        <f>IF(DP54&gt;0,(DP54-DP$10)/DP$10,0)</f>
        <v/>
      </c>
      <c r="DV54" s="18" t="n"/>
      <c r="DW54" s="250" t="n">
        <v>29.98</v>
      </c>
      <c r="DX54" s="68">
        <f>IF(DW54&gt;0,((DW54-DW53)/DW53),0)</f>
        <v/>
      </c>
      <c r="DY54" s="68">
        <f>IF(DW54&gt;0,DX54-$V54,0)</f>
        <v/>
      </c>
      <c r="DZ54" s="68">
        <f>IF(DW54&gt;0,(DW54-DZ$10)/DZ$10,0)</f>
        <v/>
      </c>
      <c r="EA54" s="68" t="n"/>
      <c r="EB54" s="15">
        <f>IF(DW54&gt;0,(DW54-DW$10)/DW$10,0)</f>
        <v/>
      </c>
      <c r="ED54" s="250" t="n">
        <v>33.64</v>
      </c>
      <c r="EE54" s="68">
        <f>IF(ED54&gt;0,((ED54-ED53)/ED53),0)</f>
        <v/>
      </c>
      <c r="EF54" s="68">
        <f>IF(ED54&gt;0,EE54-$V54,0)</f>
        <v/>
      </c>
      <c r="EG54" s="68">
        <f>IF(ED54&gt;0,(ED54-EG$10)/EG$10,0)</f>
        <v/>
      </c>
      <c r="EH54" s="68" t="n"/>
      <c r="EI54" s="15">
        <f>IF(ED54&gt;0,(ED54-ED$10)/ED$10,0)</f>
        <v/>
      </c>
      <c r="EK54" s="250" t="n">
        <v>111.52</v>
      </c>
      <c r="EL54" s="68">
        <f>IF(EK54&gt;0,((EK54-EK53)/EK53),0)</f>
        <v/>
      </c>
      <c r="EM54" s="68">
        <f>IF(EK54&gt;0,EL54-$V54,0)</f>
        <v/>
      </c>
      <c r="EN54" s="68">
        <f>IF(EK54&gt;0,(EK54-EN$10)/EN$10,0)</f>
        <v/>
      </c>
      <c r="EO54" s="68" t="n"/>
      <c r="EP54" s="15">
        <f>IF(EK54&gt;0,(EK54-EK$10)/EK$10,0)</f>
        <v/>
      </c>
      <c r="ER54" s="250" t="n">
        <v>37.61</v>
      </c>
      <c r="ES54" s="68">
        <f>IF(ER54&gt;0,((ER54-ER53)/ER53),0)</f>
        <v/>
      </c>
      <c r="ET54" s="68">
        <f>IF(ER54&gt;0,ES54-$V54,0)</f>
        <v/>
      </c>
      <c r="EU54" s="68">
        <f>IF(ER54&gt;0,(ER54-EU$10)/EU$10,0)</f>
        <v/>
      </c>
      <c r="EV54" s="68" t="n"/>
      <c r="EW54" s="15">
        <f>IF(ER54&gt;0,(ER54-ER$10)/ER$10,0)</f>
        <v/>
      </c>
      <c r="EY54" s="250" t="n">
        <v>29.94</v>
      </c>
      <c r="EZ54" s="68">
        <f>IF(EY54&gt;0,((EY54-EY53)/EY53),0)</f>
        <v/>
      </c>
      <c r="FA54" s="68">
        <f>IF(EY54&gt;0,EZ54-$V54,0)</f>
        <v/>
      </c>
      <c r="FB54" s="68" t="n"/>
      <c r="FC54" s="68" t="n"/>
      <c r="FD54" s="15">
        <f>IF(EY54&gt;0,(EY54-EY$10)/EY$10,0)</f>
        <v/>
      </c>
      <c r="FF54" s="250" t="n">
        <v>55.6</v>
      </c>
      <c r="FG54" s="68">
        <f>IF(FF54&gt;0,((FF54-FF53)/FF53),0)</f>
        <v/>
      </c>
      <c r="FH54" s="68">
        <f>IF(FF54&gt;0,FG54-$V54,0)</f>
        <v/>
      </c>
      <c r="FI54" s="68">
        <f>IF(FF54&gt;0,(FF54-FI$10)/FI$10,0)</f>
        <v/>
      </c>
      <c r="FJ54" s="68" t="n"/>
      <c r="FK54" s="15">
        <f>IF(FF54&gt;0,(FF54-FF$10)/FF$10,0)</f>
        <v/>
      </c>
      <c r="FM54" s="250" t="n">
        <v>170.12</v>
      </c>
      <c r="FN54" s="68">
        <f>IF(FM54&gt;0,((FM54-FM53)/FM53),0)</f>
        <v/>
      </c>
      <c r="FO54" s="68">
        <f>IF(FM54&gt;0,FN54-$V54,0)</f>
        <v/>
      </c>
      <c r="FP54" s="68">
        <f>IF(FM54&gt;0,(FM54-FP$10)/FP$10,0)</f>
        <v/>
      </c>
      <c r="FQ54" s="68" t="n"/>
      <c r="FR54" s="15">
        <f>IF(FM54&gt;0,(FM54-FM$10)/FM$10,0)</f>
        <v/>
      </c>
      <c r="FT54" s="250" t="n">
        <v>95.06</v>
      </c>
      <c r="FU54" s="68">
        <f>IF(FT54&gt;0,((FT54-FT53)/FT53),0)</f>
        <v/>
      </c>
      <c r="FV54" s="68">
        <f>IF(FT54&gt;0,FU54-$V54,0)</f>
        <v/>
      </c>
      <c r="FW54" s="68">
        <f>IF(FT54&gt;0,(FT54-FW$10)/FW$10,0)</f>
        <v/>
      </c>
      <c r="FX54" s="68" t="n"/>
      <c r="FY54" s="15">
        <f>IF(FT54&gt;0,(FT54-FT$10)/FT$10,0)</f>
        <v/>
      </c>
      <c r="GA54" s="250" t="n">
        <v>17.96</v>
      </c>
      <c r="GB54" s="68">
        <f>IF(GA54&gt;0,((GA54-GA53)/GA53),0)</f>
        <v/>
      </c>
      <c r="GC54" s="68">
        <f>IF(GA54&gt;0,GB54-$V54,0)</f>
        <v/>
      </c>
      <c r="GD54" s="68" t="n"/>
      <c r="GE54" s="68" t="n"/>
      <c r="GF54" s="15">
        <f>IF(GA54&gt;0,(GA54-GA$10)/GA$10,0)</f>
        <v/>
      </c>
      <c r="GG54" s="18" t="n"/>
      <c r="GH54" s="250" t="n">
        <v>19.48</v>
      </c>
      <c r="GI54" s="68">
        <f>IF(GH54&gt;0,((GH54-GH53)/GH53),0)</f>
        <v/>
      </c>
      <c r="GJ54" s="68">
        <f>IF(GH54&gt;0,GI54-$V54,0)</f>
        <v/>
      </c>
      <c r="GK54" s="68">
        <f>IF(GH54&gt;0,(GH54-GK$10)/GK$10,0)</f>
        <v/>
      </c>
      <c r="GL54" s="68" t="n"/>
      <c r="GM54" s="15">
        <f>IF(GH54&gt;0,(GH54-GH$10)/GH$10,0)</f>
        <v/>
      </c>
      <c r="GO54" s="250" t="n">
        <v>27.48</v>
      </c>
      <c r="GP54" s="68">
        <f>IF(GO54&gt;0,((GO54-GO53)/GO53),0)</f>
        <v/>
      </c>
      <c r="GQ54" s="68">
        <f>IF(GO54&gt;0,GP54-$V54,0)</f>
        <v/>
      </c>
      <c r="GR54" s="68" t="n"/>
      <c r="GS54" s="68" t="n"/>
      <c r="GT54" s="15">
        <f>IF(GO54&gt;0,(GO54-GO$10)/GO$10,0)</f>
        <v/>
      </c>
      <c r="GV54" s="250" t="n">
        <v>14.07</v>
      </c>
      <c r="GW54" s="68">
        <f>IF(GV54&gt;0,((GV54-GV53)/GV53),0)</f>
        <v/>
      </c>
      <c r="GX54" s="68">
        <f>IF(GV54&gt;0,GW54-$V54,0)</f>
        <v/>
      </c>
      <c r="GY54" s="68">
        <f>IF(GV54&gt;0,(GV54-GY$10)/GY$10,0)</f>
        <v/>
      </c>
      <c r="GZ54" s="68" t="n"/>
      <c r="HA54" s="15">
        <f>IF(GV54&gt;0,(GV54-GV$10)/GV$10,0)</f>
        <v/>
      </c>
      <c r="HD54" s="250" t="n">
        <v>262.67</v>
      </c>
      <c r="HE54" s="68">
        <f>IF(HD54&gt;0,((HD54-HD53)/HD53),0)</f>
        <v/>
      </c>
      <c r="HF54" s="68">
        <f>IF(HD54&gt;0,HE54-$V54,0)</f>
        <v/>
      </c>
      <c r="HG54" s="68">
        <f>IF(HD54&gt;0,(HD54-HG$10)/HG$10,0)</f>
        <v/>
      </c>
      <c r="HH54" s="68" t="n"/>
      <c r="HI54" s="15">
        <f>IF(HD54&gt;0,(HD54-HD$10)/HD$10,0)</f>
        <v/>
      </c>
      <c r="HK54" s="250" t="n">
        <v>27.29</v>
      </c>
      <c r="HL54" s="68">
        <f>IF(HK54&gt;0,((HK54-HK53)/HK53),0)</f>
        <v/>
      </c>
      <c r="HM54" s="68">
        <f>IF(HK54&gt;0,HL54-$V54,0)</f>
        <v/>
      </c>
      <c r="HN54" s="68">
        <f>IF(HK54&gt;0,(HK54-HN$10)/HN$10,0)</f>
        <v/>
      </c>
      <c r="HO54" s="68" t="n"/>
      <c r="HP54" s="15">
        <f>IF(HK54&gt;0,(HK54-HK$10)/HK$10,0)</f>
        <v/>
      </c>
      <c r="HR54" s="250" t="n">
        <v>109.02</v>
      </c>
      <c r="HS54" s="68">
        <f>IF(HR54&gt;0,((HR54-HR53)/HR53),0)</f>
        <v/>
      </c>
      <c r="HT54" s="68">
        <f>IF(HR54&gt;0,HS54-$V54,0)</f>
        <v/>
      </c>
      <c r="HU54" s="68">
        <f>IF(HR54&gt;0,(HR54-HU$10)/HU$10,0)</f>
        <v/>
      </c>
      <c r="HV54" s="68" t="n"/>
      <c r="HW54" s="15">
        <f>IF(HR54&gt;0,(HR54-HR$10)/HR$10,0)</f>
        <v/>
      </c>
      <c r="HY54" s="250" t="n">
        <v>112.69</v>
      </c>
      <c r="HZ54" s="68">
        <f>IF(HY54&gt;0,((HY54-HY53)/HY53),0)</f>
        <v/>
      </c>
      <c r="IA54" s="68">
        <f>IF(HY54&gt;0,HZ54-$V54,0)</f>
        <v/>
      </c>
      <c r="IB54" s="68">
        <f>IF(HY54&gt;0,(HY54-IB$10)/IB$10,0)</f>
        <v/>
      </c>
      <c r="IC54" s="68" t="n"/>
      <c r="ID54" s="15">
        <f>IF(HY54&gt;0,(HY54-HY$10)/HY$10,0)</f>
        <v/>
      </c>
      <c r="IF54" s="250" t="n">
        <v>194.96</v>
      </c>
      <c r="IG54" s="68">
        <f>IF(IF54&gt;0,((IF54-IF53)/IF53),0)</f>
        <v/>
      </c>
      <c r="IH54" s="68">
        <f>IF(IF54&gt;0,IG54-$V54,0)</f>
        <v/>
      </c>
      <c r="II54" s="68">
        <f>IF(IF54&gt;0,(IF54-II$10)/II$10,0)</f>
        <v/>
      </c>
      <c r="IJ54" s="68" t="n"/>
      <c r="IK54" s="15">
        <f>IF(IF54&gt;0,(IF54-IF$10)/IF$10,0)</f>
        <v/>
      </c>
      <c r="IM54" s="250" t="n">
        <v>195.97</v>
      </c>
      <c r="IN54" s="68">
        <f>IF(IM54&gt;0,((IM54-IM53)/IM53),0)</f>
        <v/>
      </c>
      <c r="IO54" s="68">
        <f>IF(IM54&gt;0,IN54-$V54,0)</f>
        <v/>
      </c>
      <c r="IP54" s="68">
        <f>IF(IM54&gt;0,(IM54-IP$10)/IP$10,0)</f>
        <v/>
      </c>
      <c r="IQ54" s="68" t="n"/>
      <c r="IR54" s="15">
        <f>IF(IM54&gt;0,(IM54-IM$10)/IM$10,0)</f>
        <v/>
      </c>
      <c r="IT54" s="250" t="n">
        <v>41.83</v>
      </c>
      <c r="IU54" s="68">
        <f>IF(IT54&gt;0,((IT54-IT53)/IT53),0)</f>
        <v/>
      </c>
      <c r="IV54" s="68">
        <f>IF(IT54&gt;0,IU54-$V54,0)</f>
        <v/>
      </c>
      <c r="IW54" s="68">
        <f>IF(IT54&gt;0,(IT54-IW$10)/IW$10,0)</f>
        <v/>
      </c>
      <c r="IX54" s="68" t="n"/>
      <c r="IY54" s="15">
        <f>IF(IT54&gt;0,(IT54-IT$10)/IT$10,0)</f>
        <v/>
      </c>
      <c r="JA54" s="250" t="n">
        <v>625.66</v>
      </c>
      <c r="JB54" s="68">
        <f>IF(JA54&gt;0,((JA54-JA53)/JA53),0)</f>
        <v/>
      </c>
      <c r="JC54" s="68">
        <f>IF(JA54&gt;0,JB54-$V54,0)</f>
        <v/>
      </c>
      <c r="JD54" s="68">
        <f>IF(JA54&gt;0,(JA54-JD$10)/JD$10,0)</f>
        <v/>
      </c>
      <c r="JE54" s="68" t="n"/>
      <c r="JF54" s="15">
        <f>IF(JA54&gt;0,(JA54-JA$10)/JA$10,0)</f>
        <v/>
      </c>
      <c r="JH54" s="250" t="n">
        <v>393.31</v>
      </c>
      <c r="JI54" s="68">
        <f>IF(JH54&gt;0,((JH54-JH53)/JH53),0)</f>
        <v/>
      </c>
      <c r="JJ54" s="68">
        <f>IF(JH54&gt;0,JI54-$V54,0)</f>
        <v/>
      </c>
      <c r="JK54" s="68">
        <f>IF(JH54&gt;0,(JH54-JK$10)/JK$10,0)</f>
        <v/>
      </c>
      <c r="JL54" s="68" t="n"/>
      <c r="JM54" s="15">
        <f>IF(JH54&gt;0,(JH54-JH$10)/JH$10,0)</f>
        <v/>
      </c>
      <c r="JO54" s="250" t="n">
        <v>11.34</v>
      </c>
      <c r="JP54" s="68">
        <f>IF(JO54&gt;0,((JO54-JO53)/JO53),0)</f>
        <v/>
      </c>
      <c r="JQ54" s="68">
        <f>IF(JO54&gt;0,JP54-$V54,0)</f>
        <v/>
      </c>
      <c r="JR54" s="68">
        <f>IF(JO54&gt;0,(JO54-JR$10)/JR$10,0)</f>
        <v/>
      </c>
      <c r="JS54" s="68" t="n"/>
      <c r="JT54" s="15">
        <f>IF(JO54&gt;0,(JO54-JO$10)/JO$10,0)</f>
        <v/>
      </c>
      <c r="JV54" s="250" t="n">
        <v>1.39</v>
      </c>
      <c r="JW54" s="68">
        <f>IF(JV54&gt;0,((JV54-JV53)/JV53),0)</f>
        <v/>
      </c>
      <c r="JX54" s="68">
        <f>IF(JV54&gt;0,JW54-$V54,0)</f>
        <v/>
      </c>
      <c r="JY54" s="68">
        <f>IF(JV54&gt;0,(JV54-JY$10)/JY$10,0)</f>
        <v/>
      </c>
      <c r="JZ54" s="68" t="n"/>
      <c r="KA54" s="15">
        <f>IF(JV54&gt;0,(JV54-JV$10)/JV$10,0)</f>
        <v/>
      </c>
      <c r="KC54" s="250" t="n">
        <v>18.29</v>
      </c>
      <c r="KD54" s="68">
        <f>IF(KC54&gt;0,((KC54-KC53)/KC53),0)</f>
        <v/>
      </c>
      <c r="KE54" s="68">
        <f>IF(KC54&gt;0,KD54-$V54,0)</f>
        <v/>
      </c>
      <c r="KF54" s="68">
        <f>IF(KC54&gt;0,(KC54-KF$10)/KF$10,0)</f>
        <v/>
      </c>
      <c r="KG54" s="68" t="n"/>
      <c r="KH54" s="15">
        <f>IF(KC54&gt;0,(KC54-KC$10)/KC$10,0)</f>
        <v/>
      </c>
      <c r="KI54" s="18" t="n"/>
      <c r="KJ54" s="250" t="n">
        <v>43.7</v>
      </c>
      <c r="KK54" s="68">
        <f>IF(KJ54&gt;0,((KJ54-KJ53)/KJ53),0)</f>
        <v/>
      </c>
      <c r="KL54" s="68">
        <f>IF(KJ54&gt;0,KK54-$V54,0)</f>
        <v/>
      </c>
      <c r="KM54" s="68">
        <f>IF(KJ54&gt;0,(KJ54-KM$10)/KM$10,0)</f>
        <v/>
      </c>
      <c r="KN54" s="68" t="n"/>
      <c r="KO54" s="15">
        <f>IF(KJ54&gt;0,(KJ54-KJ$10)/KJ$10,0)</f>
        <v/>
      </c>
      <c r="KQ54" s="250" t="n">
        <v>1.311</v>
      </c>
      <c r="KR54" s="68">
        <f>IF(KQ54&gt;0,((KQ54-KQ53)/KQ53),0)</f>
        <v/>
      </c>
      <c r="KS54" s="68">
        <f>IF(KQ54&gt;0,KR54-$V54,0)</f>
        <v/>
      </c>
      <c r="KT54" s="68">
        <f>IF(KQ54&gt;0,(KQ54-KT$10)/KT$10,0)</f>
        <v/>
      </c>
      <c r="KU54" s="68" t="n"/>
      <c r="KV54" s="15">
        <f>IF(KQ54&gt;0,(KQ54-KQ$10)/KQ$10,0)</f>
        <v/>
      </c>
      <c r="KW54" s="18" t="n"/>
      <c r="KX54" s="250" t="n">
        <v>23.29</v>
      </c>
      <c r="KY54" s="68">
        <f>IF(KX54&gt;0,((KX54-KX53)/KX53),0)</f>
        <v/>
      </c>
      <c r="KZ54" s="68">
        <f>IF(KX54&gt;0,KY54-$V54,0)</f>
        <v/>
      </c>
      <c r="LA54" s="68">
        <f>IF(KX54&gt;0,(KX54-LA$10)/LA$10,0)</f>
        <v/>
      </c>
      <c r="LB54" s="68" t="n"/>
      <c r="LC54" s="15">
        <f>IF(KX54&gt;0,(KX54-KX$10)/KX$10,0)</f>
        <v/>
      </c>
      <c r="LD54" s="18" t="n"/>
      <c r="LE54" s="250" t="n">
        <v>47</v>
      </c>
      <c r="LF54" s="68">
        <f>IF(LE54&gt;0,((LE54-LE53)/LE53),0)</f>
        <v/>
      </c>
      <c r="LG54" s="68">
        <f>IF(LE54&gt;0,LF54-$V54,0)</f>
        <v/>
      </c>
      <c r="LH54" s="68">
        <f>IF(LE54&gt;0,(LE54-LH$10)/LH$10,0)</f>
        <v/>
      </c>
      <c r="LI54" s="68" t="n"/>
      <c r="LJ54" s="15">
        <f>IF(LE54&gt;0,(LE54-LE$10)/LE$10,0)</f>
        <v/>
      </c>
      <c r="LL54" s="250" t="n">
        <v>98.79000000000001</v>
      </c>
      <c r="LM54" s="68">
        <f>IF(LL54&gt;0,((LL54-LL53)/LL53),0)</f>
        <v/>
      </c>
      <c r="LN54" s="68">
        <f>IF(LL54&gt;0,LM54-$V54,0)</f>
        <v/>
      </c>
      <c r="LO54" s="68">
        <f>IF(LL54&gt;0,(LL54-LO$10)/LO$10,0)</f>
        <v/>
      </c>
      <c r="LP54" s="68" t="n"/>
      <c r="LQ54" s="15">
        <f>IF(LL54&gt;0,(LL54-LL$10)/LL$10,0)</f>
        <v/>
      </c>
      <c r="LS54" s="250" t="n">
        <v>11.15</v>
      </c>
      <c r="LT54" s="68">
        <f>IF(LS54&gt;0,((LS54-LS53)/LS53),0)</f>
        <v/>
      </c>
      <c r="LU54" s="68">
        <f>IF(LS54&gt;0,LT54-$V54,0)</f>
        <v/>
      </c>
      <c r="LV54" s="68" t="n"/>
      <c r="LW54" s="68" t="n"/>
      <c r="LX54" s="15">
        <f>IF(LS54&gt;0,(LS54-LS$10)/LS$10,0)</f>
        <v/>
      </c>
      <c r="LZ54" s="250" t="n">
        <v>12.28</v>
      </c>
      <c r="MA54" s="68">
        <f>IF(LZ54&gt;0,((LZ54-LZ53)/LZ53),0)</f>
        <v/>
      </c>
      <c r="MB54" s="68">
        <f>IF(LZ54&gt;0,MA54-$V54,0)</f>
        <v/>
      </c>
      <c r="MC54" s="68">
        <f>IF(LZ54&gt;0,(LZ54-MC$10)/MC$10,0)</f>
        <v/>
      </c>
      <c r="MD54" s="68" t="n"/>
      <c r="ME54" s="15">
        <f>IF(LZ54&gt;0,(LZ54-LZ$10)/LZ$10,0)</f>
        <v/>
      </c>
      <c r="MG54" s="250" t="n">
        <v>26.27</v>
      </c>
      <c r="MH54" s="68">
        <f>IF(MG54&gt;0,((MG54-MG53)/MG53),0)</f>
        <v/>
      </c>
      <c r="MI54" s="68">
        <f>IF(MG54&gt;0,MH54-$V54,0)</f>
        <v/>
      </c>
      <c r="MJ54" s="68">
        <f>IF(MG54&gt;0,(MG54-MJ$10)/MJ$10,0)</f>
        <v/>
      </c>
      <c r="MK54" s="68" t="n"/>
      <c r="ML54" s="15">
        <f>IF(MG54&gt;0,(MG54-MG$10)/MG$10,0)</f>
        <v/>
      </c>
      <c r="MN54" s="250" t="n">
        <v>99.56</v>
      </c>
      <c r="MO54" s="68">
        <f>IF(MN54&gt;0,((MN54-MN53)/MN53),0)</f>
        <v/>
      </c>
      <c r="MP54" s="68">
        <f>IF(MN54&gt;0,MO54-$V54,0)</f>
        <v/>
      </c>
      <c r="MQ54" s="68">
        <f>IF(MN54&gt;0,(MN54-MQ$10)/MQ$10,0)</f>
        <v/>
      </c>
      <c r="MR54" s="68" t="n"/>
      <c r="MS54" s="15">
        <f>IF(MN54&gt;0,(MN54-MN$10)/MN$10,0)</f>
        <v/>
      </c>
      <c r="MU54" s="250" t="n">
        <v>8.859999999999999</v>
      </c>
      <c r="MV54" s="68">
        <f>IF(MU54&gt;0,((MU54-MU53)/MU53),0)</f>
        <v/>
      </c>
      <c r="MW54" s="68">
        <f>IF(MU54&gt;0,MV54-$V54,0)</f>
        <v/>
      </c>
      <c r="MX54" s="68">
        <f>IF(MU54&gt;0,(MU54-MX$10)/MX$10,0)</f>
        <v/>
      </c>
      <c r="MY54" s="68" t="n"/>
      <c r="MZ54" s="15">
        <f>IF(MU54&gt;0,(MU54-MU$10)/MU$10,0)</f>
        <v/>
      </c>
      <c r="NB54" s="250" t="n">
        <v>193.85</v>
      </c>
      <c r="NC54" s="68">
        <f>IF(NB54&gt;0,((NB54-NB53)/NB53),0)</f>
        <v/>
      </c>
      <c r="ND54" s="68">
        <f>IF(NB54&gt;0,NC54-$V54,0)</f>
        <v/>
      </c>
      <c r="NE54" s="68">
        <f>IF(NB54&gt;0,(NB54-NE$10)/NE$10,0)</f>
        <v/>
      </c>
      <c r="NF54" s="68" t="n"/>
      <c r="NG54" s="15">
        <f>IF(NB54&gt;0,(NB54-NB$10)/NB$10,0)</f>
        <v/>
      </c>
      <c r="NI54" s="250" t="n">
        <v>5.42</v>
      </c>
      <c r="NJ54" s="68">
        <f>IF(NI54&gt;0,((NI54-NI53)/NI53),0)</f>
        <v/>
      </c>
      <c r="NK54" s="68">
        <f>IF(NI54&gt;0,NJ54-$V54,0)</f>
        <v/>
      </c>
      <c r="NL54" s="68">
        <f>IF(NI54&gt;0,(NI54-NL$10)/NL$10,0)</f>
        <v/>
      </c>
      <c r="NM54" s="68" t="n"/>
      <c r="NN54" s="15">
        <f>IF(NI54&gt;0,(NI54-NI$10)/NI$10,0)</f>
        <v/>
      </c>
      <c r="NP54" s="250" t="n">
        <v>289.3</v>
      </c>
      <c r="NQ54" s="68">
        <f>IF(NP54&gt;0,((NP54-NP53)/NP53),0)</f>
        <v/>
      </c>
      <c r="NR54" s="68">
        <f>IF(NP54&gt;0,NQ54-$V54,0)</f>
        <v/>
      </c>
      <c r="NS54" s="68">
        <f>IF(NP54&gt;0,(NP54-NS$10)/NS$10,0)</f>
        <v/>
      </c>
      <c r="NT54" s="68" t="n"/>
      <c r="NU54" s="15">
        <f>IF(NP54&gt;0,(NP54-NP$10)/NP$10,0)</f>
        <v/>
      </c>
      <c r="NW54" s="250" t="n">
        <v>173.86</v>
      </c>
      <c r="NX54" s="68">
        <f>IF(NW54&gt;0,((NW54-NW53)/NW53),0)</f>
        <v/>
      </c>
      <c r="NY54" s="68">
        <f>IF(NW54&gt;0,NX54-$V54,0)</f>
        <v/>
      </c>
      <c r="NZ54" s="68">
        <f>IF(NW54&gt;0,(NW54-NZ$10)/NZ$10,0)</f>
        <v/>
      </c>
      <c r="OA54" s="68" t="n"/>
      <c r="OB54" s="15">
        <f>IF(NW54&gt;0,(NW54-NW$10)/NW$10,0)</f>
        <v/>
      </c>
      <c r="OD54" s="250" t="n">
        <v>1.31</v>
      </c>
      <c r="OE54" s="68">
        <f>IF(OD54&gt;0,((OD54-OD53)/OD53),0)</f>
        <v/>
      </c>
      <c r="OF54" s="68">
        <f>IF(OD54&gt;0,OE54-$V54,0)</f>
        <v/>
      </c>
      <c r="OG54" s="68">
        <f>IF(OD54&gt;0,(OD54-OG$10)/OG$10,0)</f>
        <v/>
      </c>
      <c r="OH54" s="68" t="n"/>
      <c r="OI54" s="15">
        <f>IF(OD54&gt;0,(OD54-OD$10)/OD$10,0)</f>
        <v/>
      </c>
      <c r="OK54" s="250" t="n">
        <v>79.81</v>
      </c>
      <c r="OL54" s="68">
        <f>IF(OK54&gt;0,((OK54-OK53)/OK53),0)</f>
        <v/>
      </c>
      <c r="OM54" s="68">
        <f>IF(OK54&gt;0,OL54-$V54,0)</f>
        <v/>
      </c>
      <c r="ON54" s="68">
        <f>IF(OK54&gt;0,(OK54-ON$10)/ON$10,0)</f>
        <v/>
      </c>
      <c r="OO54" s="68" t="n"/>
      <c r="OP54" s="15">
        <f>IF(OK54&gt;0,(OK54-OK$10)/OK$10,0)</f>
        <v/>
      </c>
      <c r="OR54" s="250" t="n">
        <v>1.82</v>
      </c>
      <c r="OS54" s="68">
        <f>IF(OR54&gt;0,((OR54-OR53)/OR53),0)</f>
        <v/>
      </c>
      <c r="OT54" s="68">
        <f>IF(OR54&gt;0,OS54-$V54,0)</f>
        <v/>
      </c>
      <c r="OU54" s="68">
        <f>IF(OR54&gt;0,(OR54-OU$10)/OU$10,0)</f>
        <v/>
      </c>
      <c r="OV54" s="68" t="n"/>
      <c r="OW54" s="15">
        <f>IF(OR54&gt;0,(OR54-OR$10)/OR$10,0)</f>
        <v/>
      </c>
      <c r="OY54" s="250" t="n">
        <v>127.75</v>
      </c>
      <c r="OZ54" s="68">
        <f>IF(OY54&gt;0,((OY54-OY53)/OY53),0)</f>
        <v/>
      </c>
      <c r="PA54" s="68">
        <f>IF(OY54&gt;0,OZ54-$V54,0)</f>
        <v/>
      </c>
      <c r="PB54" s="68">
        <f>IF(OY54&gt;0,(OY54-PB$10)/PB$10,0)</f>
        <v/>
      </c>
      <c r="PC54" s="68" t="n"/>
      <c r="PD54" s="15">
        <f>IF(OY54&gt;0,(OY54-OY$10)/OY$10,0)</f>
        <v/>
      </c>
      <c r="PE54" s="18" t="n"/>
      <c r="PF54" s="250" t="n">
        <v>218.9</v>
      </c>
      <c r="PG54" s="68">
        <f>IF(PF54&gt;0,((PF54-PF53)/PF53),0)</f>
        <v/>
      </c>
      <c r="PH54" s="68">
        <f>IF(PF54&gt;0,PG54-$V54,0)</f>
        <v/>
      </c>
      <c r="PI54" s="68">
        <f>IF(PF54&gt;0,(PF54-PI$10)/PI$10,0)</f>
        <v/>
      </c>
      <c r="PJ54" s="68" t="n"/>
      <c r="PK54" s="15">
        <f>IF(PF54&gt;0,(PF54-PF$10)/PF$10,0)</f>
        <v/>
      </c>
      <c r="PM54" s="250" t="n"/>
      <c r="PN54" s="68">
        <f>IF(PM54&gt;0,((PM54-PM53)/PM53),0)</f>
        <v/>
      </c>
      <c r="PO54" s="68">
        <f>PN54-$V54</f>
        <v/>
      </c>
      <c r="PP54" s="68">
        <f>IF(PM54&gt;0,(PM54-PP$10)/PP$10,0)</f>
        <v/>
      </c>
      <c r="PQ54" s="68" t="n"/>
      <c r="PR54" s="15">
        <f>IF(PM54&gt;0,(PM54-PM$10)/PM$10,0)</f>
        <v/>
      </c>
      <c r="PT54" s="250" t="n">
        <v>4.07</v>
      </c>
      <c r="PU54" s="68">
        <f>IF(PT54&gt;0,((PT54-PT53)/PT53),0)</f>
        <v/>
      </c>
      <c r="PV54" s="68">
        <f>IF(PT54&gt;0,PU54-$V54,0)</f>
        <v/>
      </c>
      <c r="PW54" s="68">
        <f>IF(PT54&gt;0,(PT54-PW$10)/PW$10,0)</f>
        <v/>
      </c>
      <c r="PX54" s="68" t="n"/>
      <c r="PY54" s="15">
        <f>IF(PT54&gt;0,(PT54-PT$10)/PT$10,0)</f>
        <v/>
      </c>
      <c r="QA54" s="250" t="n">
        <v>213.59</v>
      </c>
      <c r="QB54" s="68">
        <f>IF(QA54&gt;0,((QA54-QA53)/QA53),0)</f>
        <v/>
      </c>
      <c r="QC54" s="68">
        <f>IF(QA54&gt;0,QB54-$V54,0)</f>
        <v/>
      </c>
      <c r="QD54" s="68">
        <f>IF(QA54&gt;0,(QA54-QD$10)/QD$10,0)</f>
        <v/>
      </c>
      <c r="QE54" s="68" t="n"/>
      <c r="QF54" s="15">
        <f>IF(QA54&gt;0,(QA54-QA$10)/QA$10,0)</f>
        <v/>
      </c>
      <c r="QH54" s="250" t="n">
        <v>1.36</v>
      </c>
      <c r="QI54" s="68">
        <f>IF(QH54&gt;0,((QH54-QH53)/QH53),0)</f>
        <v/>
      </c>
      <c r="QJ54" s="68">
        <f>IF(QH54&gt;0,QI54-$V54,0)</f>
        <v/>
      </c>
      <c r="QK54" s="68">
        <f>IF(QH54&gt;0,(QH54-QK$10)/QK$10,0)</f>
        <v/>
      </c>
      <c r="QL54" s="68" t="n"/>
      <c r="QM54" s="15">
        <f>IF(QH54&gt;0,(QH54-QH$10)/QH$10,0)</f>
        <v/>
      </c>
      <c r="QO54" s="250" t="n">
        <v>12.99</v>
      </c>
      <c r="QP54" s="68">
        <f>IF(QO54&gt;0,((QO54-QO53)/QO53),0)</f>
        <v/>
      </c>
      <c r="QQ54" s="68">
        <f>IF(QO54&gt;0,QP54-$V54,0)</f>
        <v/>
      </c>
      <c r="QR54" s="68">
        <f>IF(QO54&gt;0,(QO54-QR$10)/QR$10,0)</f>
        <v/>
      </c>
      <c r="QS54" s="68" t="n"/>
      <c r="QT54" s="15">
        <f>IF(QO54&gt;0,(QO54-QO$10)/QO$10,0)</f>
        <v/>
      </c>
      <c r="QV54" s="250" t="n">
        <v>1.83</v>
      </c>
      <c r="QW54" s="68">
        <f>IF(QV54&gt;0,((QV54-QV53)/QV53),0)</f>
        <v/>
      </c>
      <c r="QX54" s="68">
        <f>IF(QV54&gt;0,QW54-$V54,0)</f>
        <v/>
      </c>
      <c r="QY54" s="68">
        <f>IF(QV54&gt;0,(QV54-QY$10)/QY$10,0)</f>
        <v/>
      </c>
      <c r="QZ54" s="68" t="n"/>
      <c r="RA54" s="15">
        <f>IF(QV54&gt;0,(QV54-QV$10)/QV$10,0)</f>
        <v/>
      </c>
      <c r="RC54" s="250" t="n">
        <v>22.96</v>
      </c>
      <c r="RD54" s="68">
        <f>IF(RC54&gt;0,((RC54-RC53)/RC53),0)</f>
        <v/>
      </c>
      <c r="RE54" s="68">
        <f>IF(RC54&gt;0,RD54-$V54,0)</f>
        <v/>
      </c>
      <c r="RF54" s="68">
        <f>IF(RC54&gt;0,(RC54-RF$10)/RF$10,0)</f>
        <v/>
      </c>
      <c r="RG54" s="68" t="n"/>
      <c r="RH54" s="15">
        <f>IF(RC54&gt;0,(RC54-RC$10)/RC$10,0)</f>
        <v/>
      </c>
      <c r="RJ54" s="250" t="n">
        <v>176.41</v>
      </c>
      <c r="RK54" s="68">
        <f>IF(RJ54&gt;0,((RJ54-RJ53)/RJ53),0)</f>
        <v/>
      </c>
      <c r="RL54" s="68">
        <f>RK54-$V54</f>
        <v/>
      </c>
      <c r="RM54" s="68">
        <f>IF(RJ54&gt;0,(RJ54-RM$10)/RM$10,0)</f>
        <v/>
      </c>
      <c r="RN54" s="68" t="n"/>
      <c r="RO54" s="15">
        <f>IF(RJ54&gt;0,(RJ54-RJ$10)/RJ$10,0)</f>
        <v/>
      </c>
      <c r="RQ54" s="250" t="n">
        <v>12.48</v>
      </c>
      <c r="RR54" s="68">
        <f>IF(RQ54&gt;0,((RQ54-RQ53)/RQ53),0)</f>
        <v/>
      </c>
      <c r="RS54" s="68">
        <f>RR54-$V54</f>
        <v/>
      </c>
      <c r="RT54" s="68">
        <f>IF(RQ54&gt;0,(RQ54-RT$10)/RT$10,0)</f>
        <v/>
      </c>
      <c r="RU54" s="68" t="n"/>
      <c r="RV54" s="15">
        <f>IF(RQ54&gt;0,(RQ54-RQ$10)/RQ$10,0)</f>
        <v/>
      </c>
      <c r="RX54" s="250" t="n">
        <v>84.91</v>
      </c>
      <c r="RY54" s="68">
        <f>IF(RX54&gt;0,((RX54-RX53)/RX53),0)</f>
        <v/>
      </c>
      <c r="RZ54" s="68">
        <f>RY54-$V54</f>
        <v/>
      </c>
      <c r="SA54" s="68">
        <f>IF(RX54&gt;0,(RX54-SA$10)/SA$10,0)</f>
        <v/>
      </c>
      <c r="SB54" s="68" t="n"/>
      <c r="SC54" s="15">
        <f>IF(RX54&gt;0,(RX54-RX$10)/RX$10,0)</f>
        <v/>
      </c>
      <c r="SE54" s="250" t="n">
        <v>9.35</v>
      </c>
      <c r="SF54" s="68">
        <f>IF(SE54&gt;0,((SE54-SE53)/SE53),0)</f>
        <v/>
      </c>
      <c r="SG54" s="68">
        <f>SF54-$V54</f>
        <v/>
      </c>
      <c r="SH54" s="68">
        <f>IF(SE54&gt;0,(SE54-SH$10)/SH$10,0)</f>
        <v/>
      </c>
      <c r="SI54" s="68" t="n"/>
      <c r="SJ54" s="15">
        <f>IF(SE54&gt;0,(SE54-SE$10)/SE$10,0)</f>
        <v/>
      </c>
      <c r="SL54" s="250" t="n">
        <v>0.556</v>
      </c>
      <c r="SM54" s="68">
        <f>IF(SL54&gt;0,((SL54-SL53)/SL53),0)</f>
        <v/>
      </c>
      <c r="SN54" s="68">
        <f>SM54-$V54</f>
        <v/>
      </c>
      <c r="SO54" s="68">
        <f>IF(SL54&gt;0,(SL54-SO$10)/SO$10,0)</f>
        <v/>
      </c>
      <c r="SP54" s="68" t="n"/>
      <c r="SQ54" s="15">
        <f>IF(SL54&gt;0,(SL54-SL$10)/SL$10,0)</f>
        <v/>
      </c>
      <c r="SS54" s="250" t="n">
        <v>5.18</v>
      </c>
      <c r="ST54" s="68">
        <f>IF(SS54&gt;0,((SS54-SS53)/SS53),0)</f>
        <v/>
      </c>
      <c r="SU54" s="68">
        <f>ST54-$V54</f>
        <v/>
      </c>
      <c r="SV54" s="68">
        <f>IF(SS54&gt;0,(SS54-SV$10)/SV$10,0)</f>
        <v/>
      </c>
      <c r="SW54" s="68" t="n"/>
      <c r="SX54" s="15">
        <f>IF(SS54&gt;0,(SS54-SS$10)/SS$10,0)</f>
        <v/>
      </c>
      <c r="SZ54" s="250" t="n">
        <v>24.98</v>
      </c>
      <c r="TA54" s="68">
        <f>IF(SZ54&gt;0,((SZ54-SZ53)/SZ53),0)</f>
        <v/>
      </c>
      <c r="TB54" s="68">
        <f>TA54-$V54</f>
        <v/>
      </c>
      <c r="TC54" s="68">
        <f>IF(SZ54&gt;0,(SZ54-TC$10)/TC$10,0)</f>
        <v/>
      </c>
      <c r="TD54" s="68" t="n"/>
      <c r="TE54" s="15">
        <f>IF(SZ54&gt;0,(SZ54-SZ$10)/SZ$10,0)</f>
        <v/>
      </c>
      <c r="TG54" s="250" t="n">
        <v>0.1951</v>
      </c>
      <c r="TH54" s="68">
        <f>IF(TG54&gt;0,((TG54-TG53)/TG53),0)</f>
        <v/>
      </c>
      <c r="TI54" s="68">
        <f>TH54-$V54</f>
        <v/>
      </c>
      <c r="TJ54" s="68">
        <f>IF(TG54&gt;0,(TG54-TJ$10)/TJ$10,0)</f>
        <v/>
      </c>
      <c r="TK54" s="68" t="n"/>
      <c r="TL54" s="15">
        <f>IF(TG54&gt;0,(TG54-TG$10)/TG$10,0)</f>
        <v/>
      </c>
      <c r="TN54" s="250" t="n">
        <v>27.45</v>
      </c>
      <c r="TO54" s="68">
        <f>IF(TN54&gt;0,((TN54-TN53)/TN53),0)</f>
        <v/>
      </c>
      <c r="TP54" s="68">
        <f>TO54-$V54</f>
        <v/>
      </c>
      <c r="TQ54" s="68">
        <f>IF(TN54&gt;0,(TN54-TQ$10)/TQ$10,0)</f>
        <v/>
      </c>
      <c r="TR54" s="68" t="n"/>
      <c r="TS54" s="15">
        <f>IF(TN54&gt;0,(TN54-TN$10)/TN$10,0)</f>
        <v/>
      </c>
      <c r="TU54" s="250" t="n">
        <v>2.07</v>
      </c>
      <c r="TV54" s="68">
        <f>IF(TU54&gt;0,((TU54-TU53)/TU53),0)</f>
        <v/>
      </c>
      <c r="TW54" s="68">
        <f>TV54-$V54</f>
        <v/>
      </c>
      <c r="TX54" s="68">
        <f>IF(TU54&gt;0,(TU54-TX$10)/TX$10,0)</f>
        <v/>
      </c>
      <c r="TY54" s="68" t="n"/>
      <c r="TZ54" s="15">
        <f>IF(TU54&gt;0,(TU54-TU$10)/TU$10,0)</f>
        <v/>
      </c>
      <c r="UB54" s="250" t="n"/>
      <c r="UC54" s="68">
        <f>IF(UB54&gt;0,((UB54-UB53)/UB53),0)</f>
        <v/>
      </c>
      <c r="UD54" s="68">
        <f>UC54-$V54</f>
        <v/>
      </c>
      <c r="UE54" s="68">
        <f>IF(UB54&gt;0,(UB54-UE$10)/UE$10,0)</f>
        <v/>
      </c>
      <c r="UF54" s="68" t="n"/>
      <c r="UG54" s="15">
        <f>IF(UB54&gt;0,(UB54-UB$10)/UB$10,0)</f>
        <v/>
      </c>
      <c r="UI54" s="250" t="n"/>
      <c r="UJ54" s="68">
        <f>IF(UI54&gt;0,((UI54-UI53)/UI53),0)</f>
        <v/>
      </c>
      <c r="UK54" s="68">
        <f>UJ54-$V54</f>
        <v/>
      </c>
      <c r="UL54" s="68">
        <f>IF(UI54&gt;0,(UI54-UL$10)/UL$10,0)</f>
        <v/>
      </c>
      <c r="UM54" s="68" t="n"/>
      <c r="UN54" s="15">
        <f>IF(UI54&gt;0,(UI54-UI$10)/UI$10,0)</f>
        <v/>
      </c>
      <c r="UP54" s="250" t="n"/>
      <c r="UQ54" s="68">
        <f>IF(UP54&gt;0,((UP54-UP53)/UP53),0)</f>
        <v/>
      </c>
      <c r="UR54" s="68">
        <f>UQ54-$V54</f>
        <v/>
      </c>
      <c r="US54" s="68">
        <f>IF(UP54&gt;0,(UP54-US$10)/US$10,0)</f>
        <v/>
      </c>
      <c r="UT54" s="68" t="n"/>
      <c r="UU54" s="15">
        <f>IF(UP54&gt;0,(UP54-UP$10)/UP$10,0)</f>
        <v/>
      </c>
      <c r="UW54" s="250" t="n"/>
      <c r="UX54" s="68">
        <f>IF(UW54&gt;0,((UW54-UW53)/UW53),0)</f>
        <v/>
      </c>
      <c r="UY54" s="68">
        <f>UX54-$V54</f>
        <v/>
      </c>
      <c r="UZ54" s="68">
        <f>IF(UW54&gt;0,(UW54-UZ$10)/UZ$10,0)</f>
        <v/>
      </c>
      <c r="VA54" s="68" t="n"/>
      <c r="VB54" s="15">
        <f>IF(UW54&gt;0,(UW54-UW$10)/UW$10,0)</f>
        <v/>
      </c>
      <c r="VD54" s="250" t="n"/>
      <c r="VE54" s="68">
        <f>IF(VD54&gt;0,((VD54-VD53)/VD53),0)</f>
        <v/>
      </c>
      <c r="VF54" s="68">
        <f>VE54-$V54</f>
        <v/>
      </c>
      <c r="VG54" s="68">
        <f>IF(VD54&gt;0,(VD54-VG$10)/VG$10,0)</f>
        <v/>
      </c>
      <c r="VH54" s="68" t="n"/>
      <c r="VI54" s="15">
        <f>IF(VD54&gt;0,(VD54-VD$10)/VD$10,0)</f>
        <v/>
      </c>
      <c r="VM54" s="21">
        <f>IF($C54&gt;0,(($IK$5*IG54)+($GT$5*GP54)+($JM$5*JI54)+($JF$5*JB54)+($IY$5*IU54)+($IR$5*IN54)+($ID$5*HZ54)+($HW$5*HS54)+($HP$5*HL54)+($HI$5*HE54)+($GF$5*GB54)+($FY$5*FU54)+($FR$5*FN54)+($FK$5*FG54)+($FD$5*EZ54)+($EW$5*ES54)+($EP$5*EL54)+($EI$5*EE54)+($EB$5*DX54)+($DU$5*DQ54)+($DN$5*DJ54)+($DG$5*DC54)+($CZ$5*CV54)+($CS$5*CO54)+($CL$5*CH54)+($CE$5*CA54)+($BX$5*BT54)+($BQ$5*BM54)+($BJ$5*BF54)+($BC$5*AY54)+($AV$5*AR54)+($AO$5*AK54)+($AH$5*AD54)+($JT$5*JP54)+($KA$5*JW54)+($KO$5*KK54)+($PR$5*PN54)+($GM$5*GI54)+($HA$5*GW54)+($KV$5*KR54)+($KH$5*KD54)+($LC$5*KY54)+($MS$5*MO54)+($ML$5*MH54)+($ME$5*MA54)+($LX$5*LT54)+($LQ$5*LM54)+($LJ$5*LF54)+(MV54*$MZ$5)+(NC54*$NG$5)+(NJ54*$NN$5)+($OI$5*OE54)+($NU$5*NQ54)+($OB$5*NX54)+($PK$5*PG54)+($OP$5*OL54)+($OW$5*OS54)+($PD$5*OZ54)+(PU54*$PY$5)+(QB54*$QF$5)+(QI54*$QM$5)+(QP54*$QT$5)+(QW54*$RA$5)+(RD54*$RH$5)+(RK54*$RO$5)+(RR54*$RV$5)+(RY54*$SC$5)+(SF54*$SJ$5)+(SM54*$SQ$5)+(ST54*$SX$5)+(TA54*$TE$5))+(TH54*$TL$5)+(TO54*$TS$5))/$VM$5</f>
        <v/>
      </c>
      <c r="VN54" s="538" t="n"/>
      <c r="VO54" s="21">
        <f>IF($C54&gt;0,(($IK$5*II54)+($GT$5*GR54)+($JM$5*JK54)+($JF$5*JD54)+($IY$5*IW54)+($IR$5*IP54)+($ID$5*IB54)+($HW$5*HU54)+($HP$5*HN54)+($HI$5*HG54)+($GF$5*GD54)+($FY$5*FW54)+($FR$5*FP54)+($FK$5*FI54)+($FD$5*FB54)+($EW$5*EU54)+($EP$5*EN54)+($EI$5*EG54)+($EB$5*DZ54)+($DU$5*DS54)+($DN$5*DL54)+($DG$5*DE54)+($CZ$5*CX54)+($CS$5*CQ54)+($CL$5*CJ54)+($CE$5*CC54)+($BX$5*BV54)+($BQ$5*BO54)+($BJ$5*BH54)+($BC$5*BA54)+($AV$5*AT54)+($AO$5*AM54)+($AH$5*AF54)+($KO$5*KM54)+($KH$5*KF54)+($KA$5*JY54)+($JT$5*JR54)+($PR$5*PP54)+($GM$5*GK54)+($HA$5*GY54)+($KV$5*KT54)+($LC$5*LA54)+($MS$5*MQ54)+($ML$5*MJ54)+($ME$5*MC54)+($LX$5*LV54)+($LQ$5*LO54)+($LJ$5*LH54)+(MX54*$MZ$5)+(NE54*$NG$5)+(NL54*$NN$5)+($OI$5*OG54)+($NU$5*NS54)+($OB$5*NZ54)+($PD$5*PB54)+($OW$5*OU54)+($OP$5*ON54)+($PK$5*PI54)+($PY$5*PW54)+($QF$5*QD54)+($QM$5*QK54)+($QT$5*QR54)+($RA$5*QY54)+($RH$5*RF54)+($RO$5*RM54)+(RT54*$RV$5)+(SA54*$SC$5)+(SH54*$SJ$5)+(SO54*$SQ$5)+(SV54*$SX$5)+(TC54*$TE$5)+(TJ54*$TL$5)+(TQ54*$TS$5))/$VM$5,0)</f>
        <v/>
      </c>
      <c r="VP54" s="14" t="n"/>
      <c r="VQ54" s="21">
        <f>IF($C54&gt;0,(($IK$5*IK54)+($GT$5*GT54)+($JM$5*JM54)+($JF$5*JF54)+($IY$5*IY54)+($IR$5*IR54)+($ID$5*ID54)+($HW$5*HW54)+($HP$5*HP54)+($HI$5*HI54)+($GF$5*GF54)+($FY$5*FY54)+($FR$5*FR54)+($FK$5*FK54)+($FD$5*FD54)+($EW$5*EW54)+($EP$5*EP54)+($EI$5*EI54)+($EB$5*EB54)+($DU$5*DU54)+($DN$5*DN54)+($DG$5*DG54)+($CZ$5*CZ54)+($CS$5*CS54)+($CL$5*CL54)+($CE$5*CE54)+($BX$5*BX54)+($BQ$5*BQ54)+($BJ$5*BJ54)+($BC$5*BC54)+($AV$5*AV54)+($AO$5*AO54)+($AH$5*AH54)+($KO$5*KO54)+($PR$5*PR54)+($GM$5*GM54)+($HA$5*HA54)+($KH$5*KH54)+($KA$5*KA54)+($JT$5*JT54)+($KV$5*KV54)+($LC$5*LC54)+($MS$5*MS54)+($ML$5*ML54)+($ME$5*ME54)+($LX$5*LX54)+($LQ$5*LQ54)+($LJ$5*LJ54)+($OI$5*OI54)+($NU$5*NU54)+($NN$5*NN54)+($NG$5*NG54)+($MZ$5*MZ54)+(OB54*$OB$5)+($PD$5*PD54)+($OW$5*OW54)+($OP$5*OP54)+($PK$5*PK54)+(PY54*$PY$5)+(QF54*$QF$5)+(QM54*$QM$5)+(QT54*$QT$5)+(RA54*$RA$5)+(RH54*$RH$5)+(RO54*$RO$5)+(RV54*$RV$5)+(SC54*$SC$5)+(SJ54*$SJ$5)+(SQ54*$SQ$5)+(SX54*$SX$5)+(TE54*$TE$5)+(TL54*$TL$5)+(TS54*$TS$5))/$VM$5,0)</f>
        <v/>
      </c>
    </row>
    <row r="55" ht="16" customHeight="1" s="545">
      <c r="A55" s="127" t="n">
        <v>45726</v>
      </c>
      <c r="B55" s="4">
        <f>A55</f>
        <v/>
      </c>
      <c r="C55" s="13" t="n">
        <v>41911.71</v>
      </c>
      <c r="D55" s="138">
        <f>IF(C55&gt;0,C55-C54,0)</f>
        <v/>
      </c>
      <c r="E55" s="68">
        <f>IF(C55&gt;0,D55/C54,0)</f>
        <v/>
      </c>
      <c r="F55" s="15">
        <f>IF(C55&gt;0,(C55-C$10)/C$10,0)</f>
        <v/>
      </c>
      <c r="G55" s="13" t="n">
        <v>5614.56</v>
      </c>
      <c r="H55" s="138">
        <f>IF(G55&gt;0,G55-G54,0)</f>
        <v/>
      </c>
      <c r="I55" s="68">
        <f>IF(G55&gt;0,H55/G54,0)</f>
        <v/>
      </c>
      <c r="J55" s="15">
        <f>IF(G55&gt;0,(G55-G$10)/G$10,0)</f>
        <v/>
      </c>
      <c r="K55" s="13" t="n">
        <v>17468.32</v>
      </c>
      <c r="L55" s="138">
        <f>IF(K55&gt;0,K55-K54,0)</f>
        <v/>
      </c>
      <c r="M55" s="68">
        <f>IF(K55&gt;0,L55/K54,0)</f>
        <v/>
      </c>
      <c r="N55" s="15">
        <f>IF(K55&gt;0,(K55-K$10)/K$10,0)</f>
        <v/>
      </c>
      <c r="O55" s="13" t="n">
        <v>2019.07</v>
      </c>
      <c r="P55" s="138">
        <f>IF(O55&gt;0,O55-O54,0)</f>
        <v/>
      </c>
      <c r="Q55" s="68">
        <f>IF(O55&gt;0,P55/O54,0)</f>
        <v/>
      </c>
      <c r="R55" s="15">
        <f>IF(O55&gt;0,(O55-O$10)/O$10,0)</f>
        <v/>
      </c>
      <c r="S55" s="18">
        <f>IF(O55&gt;0,(((O55*0.7)*Q55)+((K55*0.9)*M55)+((G55*0.65)*I55)+((C55*0.6)*E55))/(O55+K55+G55+C55),0)</f>
        <v/>
      </c>
      <c r="T55" s="121">
        <f>IF(O55&gt;0,(S55*200)+T54,0)</f>
        <v/>
      </c>
      <c r="U55" s="121">
        <f>T55</f>
        <v/>
      </c>
      <c r="V55" s="134">
        <f>IF(T55&gt;0,(T55-T54)/T54,0)</f>
        <v/>
      </c>
      <c r="W55" s="21">
        <f>IF(T55&gt;0,(T55-T$11)/T$11,0)</f>
        <v/>
      </c>
      <c r="X55" s="18">
        <f>IF(T55&gt;0,((Q55+M55+I55+E55)/4),0)</f>
        <v/>
      </c>
      <c r="Y55" s="352" t="n">
        <v>232748.82</v>
      </c>
      <c r="Z55" s="15" t="n">
        <v>2e-06</v>
      </c>
      <c r="AA55" s="21">
        <f>Z55-$V55</f>
        <v/>
      </c>
      <c r="AC55" s="250" t="n">
        <v>198.86</v>
      </c>
      <c r="AD55" s="68">
        <f>IF(AC55&gt;0,((AC55-AC54)/AC54),0)</f>
        <v/>
      </c>
      <c r="AE55" s="68">
        <f>IF(AC55&gt;0,AD55-$V55,0)</f>
        <v/>
      </c>
      <c r="AF55" s="68">
        <f>IF(AC55&gt;0,(AC55-AF$10)/AF$10,0)</f>
        <v/>
      </c>
      <c r="AG55" s="68" t="n"/>
      <c r="AH55" s="15">
        <f>IF(AC55&gt;0,(AC55-AC$10)/AC$10,0)</f>
        <v/>
      </c>
      <c r="AJ55" s="250" t="n">
        <v>19.92</v>
      </c>
      <c r="AK55" s="68">
        <f>IF(AJ55&gt;0,((AJ55-AJ54)/AJ54),0)</f>
        <v/>
      </c>
      <c r="AL55" s="68">
        <f>IF(AJ55&gt;0,AK55-$V55,0)</f>
        <v/>
      </c>
      <c r="AM55" s="68">
        <f>IF(AJ55&gt;0,(AJ55-AM$10)/AM$10,0)</f>
        <v/>
      </c>
      <c r="AN55" s="68" t="n"/>
      <c r="AO55" s="15">
        <f>IF(AJ55&gt;0,(AJ55-AJ$10)/AJ$10,0)</f>
        <v/>
      </c>
      <c r="AQ55" s="250" t="n">
        <v>19.28</v>
      </c>
      <c r="AR55" s="68">
        <f>IF(AQ55&gt;0,((AQ55-AQ54)/AQ54),0)</f>
        <v/>
      </c>
      <c r="AS55" s="68">
        <f>IF(AQ55&gt;0,AR55-$V55,0)</f>
        <v/>
      </c>
      <c r="AT55" s="68">
        <f>IF(AQ55&gt;0,(AQ55-AT$10)/AT$10,0)</f>
        <v/>
      </c>
      <c r="AU55" s="68" t="n"/>
      <c r="AV55" s="15">
        <f>IF(AQ55&gt;0,(AQ55-AQ$10)/AQ$10,0)</f>
        <v/>
      </c>
      <c r="AX55" s="250" t="n">
        <v>195.4</v>
      </c>
      <c r="AY55" s="68">
        <f>IF(AX55&gt;0,((AX55-AX54)/AX54),0)</f>
        <v/>
      </c>
      <c r="AZ55" s="68">
        <f>IF(AX55&gt;0,AY55-$V55,0)</f>
        <v/>
      </c>
      <c r="BA55" s="68">
        <f>IF(AX55&gt;0,(AX55-BA$10)/BA$10,0)</f>
        <v/>
      </c>
      <c r="BB55" s="68" t="n"/>
      <c r="BC55" s="15">
        <f>IF(AX55&gt;0,(AX55-AX$10)/AX$10,0)</f>
        <v/>
      </c>
      <c r="BE55" s="250" t="n">
        <v>75.36</v>
      </c>
      <c r="BF55" s="68">
        <f>IF(BE55&gt;0,((BE55-BE54)/BE54),0)</f>
        <v/>
      </c>
      <c r="BG55" s="68">
        <f>IF(BE55&gt;0,BF55-$V55,0)</f>
        <v/>
      </c>
      <c r="BH55" s="68" t="n"/>
      <c r="BI55" s="68" t="n"/>
      <c r="BJ55" s="15">
        <f>IF(BE55&gt;0,(BE55-BE$10)/BE$10,0)</f>
        <v/>
      </c>
      <c r="BL55" s="250" t="n">
        <v>59.15</v>
      </c>
      <c r="BM55" s="68">
        <f>IF(BL55&gt;0,((BL55-BL54)/BL54),0)</f>
        <v/>
      </c>
      <c r="BN55" s="68">
        <f>IF(BL55&gt;0,BM55-$V55,0)</f>
        <v/>
      </c>
      <c r="BO55" s="68">
        <f>IF(BL55&gt;0,(BL55-BO$10)/BO$10,0)</f>
        <v/>
      </c>
      <c r="BP55" s="68" t="n"/>
      <c r="BQ55" s="15">
        <f>IF(BL55&gt;0,(BL55-BL$10)/BL$10,0)</f>
        <v/>
      </c>
      <c r="BS55" s="250" t="n">
        <v>33.94</v>
      </c>
      <c r="BT55" s="68">
        <f>IF(BS55&gt;0,((BS55-BS54)/BS54),0)</f>
        <v/>
      </c>
      <c r="BU55" s="68">
        <f>IF(BS55&gt;0,BT55-$V55,0)</f>
        <v/>
      </c>
      <c r="BV55" s="68">
        <f>IF(BS55&gt;0,(BS55-BV$10)/BV$10,0)</f>
        <v/>
      </c>
      <c r="BW55" s="68" t="n"/>
      <c r="BX55" s="15">
        <f>IF(BS55&gt;0,(BS55-BS$10)/BS$10,0)</f>
        <v/>
      </c>
      <c r="BZ55" s="250" t="n"/>
      <c r="CA55" s="68">
        <f>IF(BZ55&gt;0,((BZ55-BZ54)/BZ54),0)</f>
        <v/>
      </c>
      <c r="CB55" s="68">
        <f>IF(BZ55&gt;0,CA55-$V55,0)</f>
        <v/>
      </c>
      <c r="CC55" s="68">
        <f>IF(BZ55&gt;0,(BZ55-CC$10)/CC$10,0)</f>
        <v/>
      </c>
      <c r="CD55" s="68" t="n"/>
      <c r="CE55" s="15">
        <f>IF(BZ55&gt;0,(BZ55-BZ$10)/BZ$10,0)</f>
        <v/>
      </c>
      <c r="CG55" s="250" t="n">
        <v>30.43</v>
      </c>
      <c r="CH55" s="68">
        <f>IF(CG55&gt;0,((CG55-CG54)/CG54),0)</f>
        <v/>
      </c>
      <c r="CI55" s="68">
        <f>IF(CG55&gt;0,CH55-$V55,0)</f>
        <v/>
      </c>
      <c r="CJ55" s="68">
        <f>IF(CG55&gt;0,(CG55-CJ$10)/CJ$10,0)</f>
        <v/>
      </c>
      <c r="CK55" s="68" t="n"/>
      <c r="CL55" s="15">
        <f>IF(CG55&gt;0,(CG55-CG$10)/CG$10,0)</f>
        <v/>
      </c>
      <c r="CN55" s="250" t="n">
        <v>29.48</v>
      </c>
      <c r="CO55" s="68">
        <f>IF(CN55&gt;0,((CN55-CN54)/CN54),0)</f>
        <v/>
      </c>
      <c r="CP55" s="68">
        <f>IF(CN55&gt;0,CO55-$V55,0)</f>
        <v/>
      </c>
      <c r="CQ55" s="68">
        <f>IF(CN55&gt;0,(CN55-CQ$10)/CQ$10,0)</f>
        <v/>
      </c>
      <c r="CR55" s="68" t="n"/>
      <c r="CS55" s="15">
        <f>IF(CN55&gt;0,(CN55-CN$10)/CN$10,0)</f>
        <v/>
      </c>
      <c r="CU55" s="250" t="n">
        <v>33.77</v>
      </c>
      <c r="CV55" s="68">
        <f>IF(CU55&gt;0,((CU55-CU54)/CU54),0)</f>
        <v/>
      </c>
      <c r="CW55" s="68">
        <f>IF(CU55&gt;0,CV55-$V55,0)</f>
        <v/>
      </c>
      <c r="CX55" s="68">
        <f>IF(CU55&gt;0,(CU55-CX$10)/CX$10,0)</f>
        <v/>
      </c>
      <c r="CY55" s="68" t="n"/>
      <c r="CZ55" s="15">
        <f>IF(CU55&gt;0,(CU55-CU$10)/CU$10,0)</f>
        <v/>
      </c>
      <c r="DB55" s="250" t="n">
        <v>19.03</v>
      </c>
      <c r="DC55" s="68">
        <f>IF(DB55&gt;0,((DB55-DB54)/DB54),0)</f>
        <v/>
      </c>
      <c r="DD55" s="68">
        <f>IF(DB55&gt;0,DC55-$V55,0)</f>
        <v/>
      </c>
      <c r="DE55" s="68">
        <f>IF(DB55&gt;0,(DB55-DE$10)/DE$10,0)</f>
        <v/>
      </c>
      <c r="DF55" s="68" t="n"/>
      <c r="DG55" s="15">
        <f>IF(DB55&gt;0,(DB55-DB$10)/DB$10,0)</f>
        <v/>
      </c>
      <c r="DI55" s="250" t="n">
        <v>44.56</v>
      </c>
      <c r="DJ55" s="68">
        <f>IF(DI55&gt;0,((DI55-DI54)/DI54),0)</f>
        <v/>
      </c>
      <c r="DK55" s="68">
        <f>IF(DI55&gt;0,DJ55-$V55,0)</f>
        <v/>
      </c>
      <c r="DL55" s="68">
        <f>IF(DI55&gt;0,(DI55-DL$10)/DL$10,0)</f>
        <v/>
      </c>
      <c r="DM55" s="68" t="n"/>
      <c r="DN55" s="15">
        <f>IF(DI55&gt;0,(DI55-DI$10)/DI$10,0)</f>
        <v/>
      </c>
      <c r="DP55" s="250" t="n">
        <v>37.35</v>
      </c>
      <c r="DQ55" s="68">
        <f>IF(DP55&gt;0,((DP55-DP54)/DP54),0)</f>
        <v/>
      </c>
      <c r="DR55" s="68">
        <f>IF(DP55&gt;0,DQ55-$V55,0)</f>
        <v/>
      </c>
      <c r="DS55" s="68" t="n"/>
      <c r="DT55" s="68" t="n"/>
      <c r="DU55" s="15">
        <f>IF(DP55&gt;0,(DP55-DP$10)/DP$10,0)</f>
        <v/>
      </c>
      <c r="DV55" s="18" t="n"/>
      <c r="DW55" s="250" t="n">
        <v>28.55</v>
      </c>
      <c r="DX55" s="68">
        <f>IF(DW55&gt;0,((DW55-DW54)/DW54),0)</f>
        <v/>
      </c>
      <c r="DY55" s="68">
        <f>IF(DW55&gt;0,DX55-$V55,0)</f>
        <v/>
      </c>
      <c r="DZ55" s="68">
        <f>IF(DW55&gt;0,(DW55-DZ$10)/DZ$10,0)</f>
        <v/>
      </c>
      <c r="EA55" s="68" t="n"/>
      <c r="EB55" s="15">
        <f>IF(DW55&gt;0,(DW55-DW$10)/DW$10,0)</f>
        <v/>
      </c>
      <c r="ED55" s="250" t="n">
        <v>32.09</v>
      </c>
      <c r="EE55" s="68">
        <f>IF(ED55&gt;0,((ED55-ED54)/ED54),0)</f>
        <v/>
      </c>
      <c r="EF55" s="68">
        <f>IF(ED55&gt;0,EE55-$V55,0)</f>
        <v/>
      </c>
      <c r="EG55" s="68">
        <f>IF(ED55&gt;0,(ED55-EG$10)/EG$10,0)</f>
        <v/>
      </c>
      <c r="EH55" s="68" t="n"/>
      <c r="EI55" s="15">
        <f>IF(ED55&gt;0,(ED55-ED$10)/ED$10,0)</f>
        <v/>
      </c>
      <c r="EK55" s="250" t="n">
        <v>107.53</v>
      </c>
      <c r="EL55" s="68">
        <f>IF(EK55&gt;0,((EK55-EK54)/EK54),0)</f>
        <v/>
      </c>
      <c r="EM55" s="68">
        <f>IF(EK55&gt;0,EL55-$V55,0)</f>
        <v/>
      </c>
      <c r="EN55" s="68">
        <f>IF(EK55&gt;0,(EK55-EN$10)/EN$10,0)</f>
        <v/>
      </c>
      <c r="EO55" s="68" t="n"/>
      <c r="EP55" s="15">
        <f>IF(EK55&gt;0,(EK55-EK$10)/EK$10,0)</f>
        <v/>
      </c>
      <c r="ER55" s="250" t="n">
        <v>36.89</v>
      </c>
      <c r="ES55" s="68">
        <f>IF(ER55&gt;0,((ER55-ER54)/ER54),0)</f>
        <v/>
      </c>
      <c r="ET55" s="68">
        <f>IF(ER55&gt;0,ES55-$V55,0)</f>
        <v/>
      </c>
      <c r="EU55" s="68">
        <f>IF(ER55&gt;0,(ER55-EU$10)/EU$10,0)</f>
        <v/>
      </c>
      <c r="EV55" s="68" t="n"/>
      <c r="EW55" s="15">
        <f>IF(ER55&gt;0,(ER55-ER$10)/ER$10,0)</f>
        <v/>
      </c>
      <c r="EY55" s="250" t="n">
        <v>29.18</v>
      </c>
      <c r="EZ55" s="68">
        <f>IF(EY55&gt;0,((EY55-EY54)/EY54),0)</f>
        <v/>
      </c>
      <c r="FA55" s="68">
        <f>IF(EY55&gt;0,EZ55-$V55,0)</f>
        <v/>
      </c>
      <c r="FB55" s="68" t="n"/>
      <c r="FC55" s="68" t="n"/>
      <c r="FD55" s="15">
        <f>IF(EY55&gt;0,(EY55-EY$10)/EY$10,0)</f>
        <v/>
      </c>
      <c r="FF55" s="250" t="n">
        <v>55.59</v>
      </c>
      <c r="FG55" s="68">
        <f>IF(FF55&gt;0,((FF55-FF54)/FF54),0)</f>
        <v/>
      </c>
      <c r="FH55" s="68">
        <f>IF(FF55&gt;0,FG55-$V55,0)</f>
        <v/>
      </c>
      <c r="FI55" s="68">
        <f>IF(FF55&gt;0,(FF55-FI$10)/FI$10,0)</f>
        <v/>
      </c>
      <c r="FJ55" s="68" t="n"/>
      <c r="FK55" s="15">
        <f>IF(FF55&gt;0,(FF55-FF$10)/FF$10,0)</f>
        <v/>
      </c>
      <c r="FM55" s="250" t="n">
        <v>162.09</v>
      </c>
      <c r="FN55" s="68">
        <f>IF(FM55&gt;0,((FM55-FM54)/FM54),0)</f>
        <v/>
      </c>
      <c r="FO55" s="68">
        <f>IF(FM55&gt;0,FN55-$V55,0)</f>
        <v/>
      </c>
      <c r="FP55" s="68">
        <f>IF(FM55&gt;0,(FM55-FP$10)/FP$10,0)</f>
        <v/>
      </c>
      <c r="FQ55" s="68" t="n"/>
      <c r="FR55" s="15">
        <f>IF(FM55&gt;0,(FM55-FM$10)/FM$10,0)</f>
        <v/>
      </c>
      <c r="FT55" s="250" t="n">
        <v>94.45999999999999</v>
      </c>
      <c r="FU55" s="68">
        <f>IF(FT55&gt;0,((FT55-FT54)/FT54),0)</f>
        <v/>
      </c>
      <c r="FV55" s="68">
        <f>IF(FT55&gt;0,FU55-$V55,0)</f>
        <v/>
      </c>
      <c r="FW55" s="68">
        <f>IF(FT55&gt;0,(FT55-FW$10)/FW$10,0)</f>
        <v/>
      </c>
      <c r="FX55" s="68" t="n"/>
      <c r="FY55" s="15">
        <f>IF(FT55&gt;0,(FT55-FT$10)/FT$10,0)</f>
        <v/>
      </c>
      <c r="GA55" s="250" t="n">
        <v>17.62</v>
      </c>
      <c r="GB55" s="68">
        <f>IF(GA55&gt;0,((GA55-GA54)/GA54),0)</f>
        <v/>
      </c>
      <c r="GC55" s="68">
        <f>IF(GA55&gt;0,GB55-$V55,0)</f>
        <v/>
      </c>
      <c r="GD55" s="68" t="n"/>
      <c r="GE55" s="68" t="n"/>
      <c r="GF55" s="15">
        <f>IF(GA55&gt;0,(GA55-GA$10)/GA$10,0)</f>
        <v/>
      </c>
      <c r="GG55" s="18" t="n"/>
      <c r="GH55" s="250" t="n">
        <v>19.32</v>
      </c>
      <c r="GI55" s="68">
        <f>IF(GH55&gt;0,((GH55-GH54)/GH54),0)</f>
        <v/>
      </c>
      <c r="GJ55" s="68">
        <f>IF(GH55&gt;0,GI55-$V55,0)</f>
        <v/>
      </c>
      <c r="GK55" s="68">
        <f>IF(GH55&gt;0,(GH55-GK$10)/GK$10,0)</f>
        <v/>
      </c>
      <c r="GL55" s="68" t="n"/>
      <c r="GM55" s="15">
        <f>IF(GH55&gt;0,(GH55-GH$10)/GH$10,0)</f>
        <v/>
      </c>
      <c r="GO55" s="250" t="n">
        <v>26.54</v>
      </c>
      <c r="GP55" s="68">
        <f>IF(GO55&gt;0,((GO55-GO54)/GO54),0)</f>
        <v/>
      </c>
      <c r="GQ55" s="68">
        <f>IF(GO55&gt;0,GP55-$V55,0)</f>
        <v/>
      </c>
      <c r="GR55" s="68" t="n"/>
      <c r="GS55" s="68" t="n"/>
      <c r="GT55" s="15">
        <f>IF(GO55&gt;0,(GO55-GO$10)/GO$10,0)</f>
        <v/>
      </c>
      <c r="GV55" s="250" t="n">
        <v>13.99</v>
      </c>
      <c r="GW55" s="68">
        <f>IF(GV55&gt;0,((GV55-GV54)/GV54),0)</f>
        <v/>
      </c>
      <c r="GX55" s="68">
        <f>IF(GV55&gt;0,GW55-$V55,0)</f>
        <v/>
      </c>
      <c r="GY55" s="68">
        <f>IF(GV55&gt;0,(GV55-GY$10)/GY$10,0)</f>
        <v/>
      </c>
      <c r="GZ55" s="68" t="n"/>
      <c r="HA55" s="15">
        <f>IF(GV55&gt;0,(GV55-GV$10)/GV$10,0)</f>
        <v/>
      </c>
      <c r="HD55" s="250" t="n">
        <v>222.15</v>
      </c>
      <c r="HE55" s="68">
        <f>IF(HD55&gt;0,((HD55-HD54)/HD54),0)</f>
        <v/>
      </c>
      <c r="HF55" s="68">
        <f>IF(HD55&gt;0,HE55-$V55,0)</f>
        <v/>
      </c>
      <c r="HG55" s="68">
        <f>IF(HD55&gt;0,(HD55-HG$10)/HG$10,0)</f>
        <v/>
      </c>
      <c r="HH55" s="68" t="n"/>
      <c r="HI55" s="15">
        <f>IF(HD55&gt;0,(HD55-HD$10)/HD$10,0)</f>
        <v/>
      </c>
      <c r="HK55" s="250" t="n">
        <v>29.18</v>
      </c>
      <c r="HL55" s="68">
        <f>IF(HK55&gt;0,((HK55-HK54)/HK54),0)</f>
        <v/>
      </c>
      <c r="HM55" s="68">
        <f>IF(HK55&gt;0,HL55-$V55,0)</f>
        <v/>
      </c>
      <c r="HN55" s="68">
        <f>IF(HK55&gt;0,(HK55-HN$10)/HN$10,0)</f>
        <v/>
      </c>
      <c r="HO55" s="68" t="n"/>
      <c r="HP55" s="15">
        <f>IF(HK55&gt;0,(HK55-HK$10)/HK$10,0)</f>
        <v/>
      </c>
      <c r="HR55" s="250" t="n">
        <v>111.8</v>
      </c>
      <c r="HS55" s="68">
        <f>IF(HR55&gt;0,((HR55-HR54)/HR54),0)</f>
        <v/>
      </c>
      <c r="HT55" s="68">
        <f>IF(HR55&gt;0,HS55-$V55,0)</f>
        <v/>
      </c>
      <c r="HU55" s="68">
        <f>IF(HR55&gt;0,(HR55-HU$10)/HU$10,0)</f>
        <v/>
      </c>
      <c r="HV55" s="68" t="n"/>
      <c r="HW55" s="15">
        <f>IF(HR55&gt;0,(HR55-HR$10)/HR$10,0)</f>
        <v/>
      </c>
      <c r="HY55" s="250" t="n">
        <v>106.98</v>
      </c>
      <c r="HZ55" s="68">
        <f>IF(HY55&gt;0,((HY55-HY54)/HY54),0)</f>
        <v/>
      </c>
      <c r="IA55" s="68">
        <f>IF(HY55&gt;0,HZ55-$V55,0)</f>
        <v/>
      </c>
      <c r="IB55" s="68">
        <f>IF(HY55&gt;0,(HY55-IB$10)/IB$10,0)</f>
        <v/>
      </c>
      <c r="IC55" s="68" t="n"/>
      <c r="ID55" s="15">
        <f>IF(HY55&gt;0,(HY55-HY$10)/HY$10,0)</f>
        <v/>
      </c>
      <c r="IF55" s="250" t="n">
        <v>184.45</v>
      </c>
      <c r="IG55" s="68">
        <f>IF(IF55&gt;0,((IF55-IF54)/IF54),0)</f>
        <v/>
      </c>
      <c r="IH55" s="68">
        <f>IF(IF55&gt;0,IG55-$V55,0)</f>
        <v/>
      </c>
      <c r="II55" s="68">
        <f>IF(IF55&gt;0,(IF55-II$10)/II$10,0)</f>
        <v/>
      </c>
      <c r="IJ55" s="68" t="n"/>
      <c r="IK55" s="15">
        <f>IF(IF55&gt;0,(IF55-IF$10)/IF$10,0)</f>
        <v/>
      </c>
      <c r="IM55" s="250" t="n">
        <v>197.03</v>
      </c>
      <c r="IN55" s="68">
        <f>IF(IM55&gt;0,((IM55-IM54)/IM54),0)</f>
        <v/>
      </c>
      <c r="IO55" s="68">
        <f>IF(IM55&gt;0,IN55-$V55,0)</f>
        <v/>
      </c>
      <c r="IP55" s="68">
        <f>IF(IM55&gt;0,(IM55-IP$10)/IP$10,0)</f>
        <v/>
      </c>
      <c r="IQ55" s="68" t="n"/>
      <c r="IR55" s="15">
        <f>IF(IM55&gt;0,(IM55-IM$10)/IM$10,0)</f>
        <v/>
      </c>
      <c r="IT55" s="250" t="n">
        <v>40.64</v>
      </c>
      <c r="IU55" s="68">
        <f>IF(IT55&gt;0,((IT55-IT54)/IT54),0)</f>
        <v/>
      </c>
      <c r="IV55" s="68">
        <f>IF(IT55&gt;0,IU55-$V55,0)</f>
        <v/>
      </c>
      <c r="IW55" s="68">
        <f>IF(IT55&gt;0,(IT55-IW$10)/IW$10,0)</f>
        <v/>
      </c>
      <c r="IX55" s="68" t="n"/>
      <c r="IY55" s="15">
        <f>IF(IT55&gt;0,(IT55-IT$10)/IT$10,0)</f>
        <v/>
      </c>
      <c r="JA55" s="250" t="n">
        <v>597.99</v>
      </c>
      <c r="JB55" s="68">
        <f>IF(JA55&gt;0,((JA55-JA54)/JA54),0)</f>
        <v/>
      </c>
      <c r="JC55" s="68">
        <f>IF(JA55&gt;0,JB55-$V55,0)</f>
        <v/>
      </c>
      <c r="JD55" s="68">
        <f>IF(JA55&gt;0,(JA55-JD$10)/JD$10,0)</f>
        <v/>
      </c>
      <c r="JE55" s="68" t="n"/>
      <c r="JF55" s="15">
        <f>IF(JA55&gt;0,(JA55-JA$10)/JA$10,0)</f>
        <v/>
      </c>
      <c r="JH55" s="250" t="n">
        <v>380.16</v>
      </c>
      <c r="JI55" s="68">
        <f>IF(JH55&gt;0,((JH55-JH54)/JH54),0)</f>
        <v/>
      </c>
      <c r="JJ55" s="68">
        <f>IF(JH55&gt;0,JI55-$V55,0)</f>
        <v/>
      </c>
      <c r="JK55" s="68">
        <f>IF(JH55&gt;0,(JH55-JK$10)/JK$10,0)</f>
        <v/>
      </c>
      <c r="JL55" s="68" t="n"/>
      <c r="JM55" s="15">
        <f>IF(JH55&gt;0,(JH55-JH$10)/JH$10,0)</f>
        <v/>
      </c>
      <c r="JO55" s="250" t="n">
        <v>10.51</v>
      </c>
      <c r="JP55" s="68">
        <f>IF(JO55&gt;0,((JO55-JO54)/JO54),0)</f>
        <v/>
      </c>
      <c r="JQ55" s="68">
        <f>IF(JO55&gt;0,JP55-$V55,0)</f>
        <v/>
      </c>
      <c r="JR55" s="68">
        <f>IF(JO55&gt;0,(JO55-JR$10)/JR$10,0)</f>
        <v/>
      </c>
      <c r="JS55" s="68" t="n"/>
      <c r="JT55" s="15">
        <f>IF(JO55&gt;0,(JO55-JO$10)/JO$10,0)</f>
        <v/>
      </c>
      <c r="JV55" s="250" t="n">
        <v>1.3</v>
      </c>
      <c r="JW55" s="68">
        <f>IF(JV55&gt;0,((JV55-JV54)/JV54),0)</f>
        <v/>
      </c>
      <c r="JX55" s="68">
        <f>IF(JV55&gt;0,JW55-$V55,0)</f>
        <v/>
      </c>
      <c r="JY55" s="68">
        <f>IF(JV55&gt;0,(JV55-JY$10)/JY$10,0)</f>
        <v/>
      </c>
      <c r="JZ55" s="68" t="n"/>
      <c r="KA55" s="15">
        <f>IF(JV55&gt;0,(JV55-JV$10)/JV$10,0)</f>
        <v/>
      </c>
      <c r="KC55" s="250" t="n">
        <v>18.46</v>
      </c>
      <c r="KD55" s="68">
        <f>IF(KC55&gt;0,((KC55-KC54)/KC54),0)</f>
        <v/>
      </c>
      <c r="KE55" s="68">
        <f>IF(KC55&gt;0,KD55-$V55,0)</f>
        <v/>
      </c>
      <c r="KF55" s="68">
        <f>IF(KC55&gt;0,(KC55-KF$10)/KF$10,0)</f>
        <v/>
      </c>
      <c r="KG55" s="68" t="n"/>
      <c r="KH55" s="15">
        <f>IF(KC55&gt;0,(KC55-KC$10)/KC$10,0)</f>
        <v/>
      </c>
      <c r="KI55" s="18" t="n"/>
      <c r="KJ55" s="250" t="n">
        <v>39.45</v>
      </c>
      <c r="KK55" s="68">
        <f>IF(KJ55&gt;0,((KJ55-KJ54)/KJ54),0)</f>
        <v/>
      </c>
      <c r="KL55" s="68">
        <f>IF(KJ55&gt;0,KK55-$V55,0)</f>
        <v/>
      </c>
      <c r="KM55" s="68">
        <f>IF(KJ55&gt;0,(KJ55-KM$10)/KM$10,0)</f>
        <v/>
      </c>
      <c r="KN55" s="68" t="n"/>
      <c r="KO55" s="15">
        <f>IF(KJ55&gt;0,(KJ55-KJ$10)/KJ$10,0)</f>
        <v/>
      </c>
      <c r="KQ55" s="250" t="n">
        <v>1.237</v>
      </c>
      <c r="KR55" s="68">
        <f>IF(KQ55&gt;0,((KQ55-KQ54)/KQ54),0)</f>
        <v/>
      </c>
      <c r="KS55" s="68">
        <f>IF(KQ55&gt;0,KR55-$V55,0)</f>
        <v/>
      </c>
      <c r="KT55" s="68">
        <f>IF(KQ55&gt;0,(KQ55-KT$10)/KT$10,0)</f>
        <v/>
      </c>
      <c r="KU55" s="68" t="n"/>
      <c r="KV55" s="15">
        <f>IF(KQ55&gt;0,(KQ55-KQ$10)/KQ$10,0)</f>
        <v/>
      </c>
      <c r="KW55" s="18" t="n"/>
      <c r="KX55" s="250" t="n">
        <v>21.17</v>
      </c>
      <c r="KY55" s="68">
        <f>IF(KX55&gt;0,((KX55-KX54)/KX54),0)</f>
        <v/>
      </c>
      <c r="KZ55" s="68">
        <f>IF(KX55&gt;0,KY55-$V55,0)</f>
        <v/>
      </c>
      <c r="LA55" s="68">
        <f>IF(KX55&gt;0,(KX55-LA$10)/LA$10,0)</f>
        <v/>
      </c>
      <c r="LB55" s="68" t="n"/>
      <c r="LC55" s="15">
        <f>IF(KX55&gt;0,(KX55-KX$10)/KX$10,0)</f>
        <v/>
      </c>
      <c r="LD55" s="18" t="n"/>
      <c r="LE55" s="250" t="n">
        <v>47.49</v>
      </c>
      <c r="LF55" s="68">
        <f>IF(LE55&gt;0,((LE55-LE54)/LE54),0)</f>
        <v/>
      </c>
      <c r="LG55" s="68">
        <f>IF(LE55&gt;0,LF55-$V55,0)</f>
        <v/>
      </c>
      <c r="LH55" s="68">
        <f>IF(LE55&gt;0,(LE55-LH$10)/LH$10,0)</f>
        <v/>
      </c>
      <c r="LI55" s="68" t="n"/>
      <c r="LJ55" s="15">
        <f>IF(LE55&gt;0,(LE55-LE$10)/LE$10,0)</f>
        <v/>
      </c>
      <c r="LL55" s="250" t="n">
        <v>97.03</v>
      </c>
      <c r="LM55" s="68">
        <f>IF(LL55&gt;0,((LL55-LL54)/LL54),0)</f>
        <v/>
      </c>
      <c r="LN55" s="68">
        <f>IF(LL55&gt;0,LM55-$V55,0)</f>
        <v/>
      </c>
      <c r="LO55" s="68">
        <f>IF(LL55&gt;0,(LL55-LO$10)/LO$10,0)</f>
        <v/>
      </c>
      <c r="LP55" s="68" t="n"/>
      <c r="LQ55" s="15">
        <f>IF(LL55&gt;0,(LL55-LL$10)/LL$10,0)</f>
        <v/>
      </c>
      <c r="LS55" s="250" t="n">
        <v>10.56</v>
      </c>
      <c r="LT55" s="68">
        <f>IF(LS55&gt;0,((LS55-LS54)/LS54),0)</f>
        <v/>
      </c>
      <c r="LU55" s="68">
        <f>IF(LS55&gt;0,LT55-$V55,0)</f>
        <v/>
      </c>
      <c r="LV55" s="68" t="n"/>
      <c r="LW55" s="68" t="n"/>
      <c r="LX55" s="15">
        <f>IF(LS55&gt;0,(LS55-LS$10)/LS$10,0)</f>
        <v/>
      </c>
      <c r="LZ55" s="250" t="n">
        <v>11.82</v>
      </c>
      <c r="MA55" s="68">
        <f>IF(LZ55&gt;0,((LZ55-LZ54)/LZ54),0)</f>
        <v/>
      </c>
      <c r="MB55" s="68">
        <f>IF(LZ55&gt;0,MA55-$V55,0)</f>
        <v/>
      </c>
      <c r="MC55" s="68">
        <f>IF(LZ55&gt;0,(LZ55-MC$10)/MC$10,0)</f>
        <v/>
      </c>
      <c r="MD55" s="68" t="n"/>
      <c r="ME55" s="15">
        <f>IF(LZ55&gt;0,(LZ55-LZ$10)/LZ$10,0)</f>
        <v/>
      </c>
      <c r="MG55" s="250" t="n">
        <v>23.69</v>
      </c>
      <c r="MH55" s="68">
        <f>IF(MG55&gt;0,((MG55-MG54)/MG54),0)</f>
        <v/>
      </c>
      <c r="MI55" s="68">
        <f>IF(MG55&gt;0,MH55-$V55,0)</f>
        <v/>
      </c>
      <c r="MJ55" s="68">
        <f>IF(MG55&gt;0,(MG55-MJ$10)/MJ$10,0)</f>
        <v/>
      </c>
      <c r="MK55" s="68" t="n"/>
      <c r="ML55" s="15">
        <f>IF(MG55&gt;0,(MG55-MG$10)/MG$10,0)</f>
        <v/>
      </c>
      <c r="MN55" s="250" t="n">
        <v>96.59</v>
      </c>
      <c r="MO55" s="68">
        <f>IF(MN55&gt;0,((MN55-MN54)/MN54),0)</f>
        <v/>
      </c>
      <c r="MP55" s="68">
        <f>IF(MN55&gt;0,MO55-$V55,0)</f>
        <v/>
      </c>
      <c r="MQ55" s="68">
        <f>IF(MN55&gt;0,(MN55-MQ$10)/MQ$10,0)</f>
        <v/>
      </c>
      <c r="MR55" s="68" t="n"/>
      <c r="MS55" s="15">
        <f>IF(MN55&gt;0,(MN55-MN$10)/MN$10,0)</f>
        <v/>
      </c>
      <c r="MU55" s="250" t="n">
        <v>8.19</v>
      </c>
      <c r="MV55" s="68">
        <f>IF(MU55&gt;0,((MU55-MU54)/MU54),0)</f>
        <v/>
      </c>
      <c r="MW55" s="68">
        <f>IF(MU55&gt;0,MV55-$V55,0)</f>
        <v/>
      </c>
      <c r="MX55" s="68">
        <f>IF(MU55&gt;0,(MU55-MX$10)/MX$10,0)</f>
        <v/>
      </c>
      <c r="MY55" s="68" t="n"/>
      <c r="MZ55" s="15">
        <f>IF(MU55&gt;0,(MU55-MU$10)/MU$10,0)</f>
        <v/>
      </c>
      <c r="NB55" s="250" t="n">
        <v>192.12</v>
      </c>
      <c r="NC55" s="68">
        <f>IF(NB55&gt;0,((NB55-NB54)/NB54),0)</f>
        <v/>
      </c>
      <c r="ND55" s="68">
        <f>IF(NB55&gt;0,NC55-$V55,0)</f>
        <v/>
      </c>
      <c r="NE55" s="68">
        <f>IF(NB55&gt;0,(NB55-NE$10)/NE$10,0)</f>
        <v/>
      </c>
      <c r="NF55" s="68" t="n"/>
      <c r="NG55" s="15">
        <f>IF(NB55&gt;0,(NB55-NB$10)/NB$10,0)</f>
        <v/>
      </c>
      <c r="NI55" s="250" t="n">
        <v>5.15</v>
      </c>
      <c r="NJ55" s="68">
        <f>IF(NI55&gt;0,((NI55-NI54)/NI54),0)</f>
        <v/>
      </c>
      <c r="NK55" s="68">
        <f>IF(NI55&gt;0,NJ55-$V55,0)</f>
        <v/>
      </c>
      <c r="NL55" s="68">
        <f>IF(NI55&gt;0,(NI55-NL$10)/NL$10,0)</f>
        <v/>
      </c>
      <c r="NM55" s="68" t="n"/>
      <c r="NN55" s="15">
        <f>IF(NI55&gt;0,(NI55-NI$10)/NI$10,0)</f>
        <v/>
      </c>
      <c r="NP55" s="250" t="n">
        <v>270.13</v>
      </c>
      <c r="NQ55" s="68">
        <f>IF(NP55&gt;0,((NP55-NP54)/NP54),0)</f>
        <v/>
      </c>
      <c r="NR55" s="68">
        <f>IF(NP55&gt;0,NQ55-$V55,0)</f>
        <v/>
      </c>
      <c r="NS55" s="68">
        <f>IF(NP55&gt;0,(NP55-NS$10)/NS$10,0)</f>
        <v/>
      </c>
      <c r="NT55" s="68" t="n"/>
      <c r="NU55" s="15">
        <f>IF(NP55&gt;0,(NP55-NP$10)/NP$10,0)</f>
        <v/>
      </c>
      <c r="NW55" s="250" t="n">
        <v>165.87</v>
      </c>
      <c r="NX55" s="68">
        <f>IF(NW55&gt;0,((NW55-NW54)/NW54),0)</f>
        <v/>
      </c>
      <c r="NY55" s="68">
        <f>IF(NW55&gt;0,NX55-$V55,0)</f>
        <v/>
      </c>
      <c r="NZ55" s="68">
        <f>IF(NW55&gt;0,(NW55-NZ$10)/NZ$10,0)</f>
        <v/>
      </c>
      <c r="OA55" s="68" t="n"/>
      <c r="OB55" s="15">
        <f>IF(NW55&gt;0,(NW55-NW$10)/NW$10,0)</f>
        <v/>
      </c>
      <c r="OD55" s="250" t="n">
        <v>1.23</v>
      </c>
      <c r="OE55" s="68">
        <f>IF(OD55&gt;0,((OD55-OD54)/OD54),0)</f>
        <v/>
      </c>
      <c r="OF55" s="68">
        <f>IF(OD55&gt;0,OE55-$V55,0)</f>
        <v/>
      </c>
      <c r="OG55" s="68">
        <f>IF(OD55&gt;0,(OD55-OG$10)/OG$10,0)</f>
        <v/>
      </c>
      <c r="OH55" s="68" t="n"/>
      <c r="OI55" s="15">
        <f>IF(OD55&gt;0,(OD55-OD$10)/OD$10,0)</f>
        <v/>
      </c>
      <c r="OK55" s="250" t="n">
        <v>74.01000000000001</v>
      </c>
      <c r="OL55" s="68">
        <f>IF(OK55&gt;0,((OK55-OK54)/OK54),0)</f>
        <v/>
      </c>
      <c r="OM55" s="68">
        <f>IF(OK55&gt;0,OL55-$V55,0)</f>
        <v/>
      </c>
      <c r="ON55" s="68">
        <f>IF(OK55&gt;0,(OK55-ON$10)/ON$10,0)</f>
        <v/>
      </c>
      <c r="OO55" s="68" t="n"/>
      <c r="OP55" s="15">
        <f>IF(OK55&gt;0,(OK55-OK$10)/OK$10,0)</f>
        <v/>
      </c>
      <c r="OR55" s="250" t="n">
        <v>1.74</v>
      </c>
      <c r="OS55" s="68">
        <f>IF(OR55&gt;0,((OR55-OR54)/OR54),0)</f>
        <v/>
      </c>
      <c r="OT55" s="68">
        <f>IF(OR55&gt;0,OS55-$V55,0)</f>
        <v/>
      </c>
      <c r="OU55" s="68">
        <f>IF(OR55&gt;0,(OR55-OU$10)/OU$10,0)</f>
        <v/>
      </c>
      <c r="OV55" s="68" t="n"/>
      <c r="OW55" s="15">
        <f>IF(OR55&gt;0,(OR55-OR$10)/OR$10,0)</f>
        <v/>
      </c>
      <c r="OY55" s="250" t="n">
        <v>127.87</v>
      </c>
      <c r="OZ55" s="68">
        <f>IF(OY55&gt;0,((OY55-OY54)/OY54),0)</f>
        <v/>
      </c>
      <c r="PA55" s="68">
        <f>IF(OY55&gt;0,OZ55-$V55,0)</f>
        <v/>
      </c>
      <c r="PB55" s="68">
        <f>IF(OY55&gt;0,(OY55-PB$10)/PB$10,0)</f>
        <v/>
      </c>
      <c r="PC55" s="68" t="n"/>
      <c r="PD55" s="15">
        <f>IF(OY55&gt;0,(OY55-OY$10)/OY$10,0)</f>
        <v/>
      </c>
      <c r="PE55" s="18" t="n"/>
      <c r="PF55" s="250" t="n">
        <v>217.85</v>
      </c>
      <c r="PG55" s="68">
        <f>IF(PF55&gt;0,((PF55-PF54)/PF54),0)</f>
        <v/>
      </c>
      <c r="PH55" s="68">
        <f>IF(PF55&gt;0,PG55-$V55,0)</f>
        <v/>
      </c>
      <c r="PI55" s="68">
        <f>IF(PF55&gt;0,(PF55-PI$10)/PI$10,0)</f>
        <v/>
      </c>
      <c r="PJ55" s="68" t="n"/>
      <c r="PK55" s="15">
        <f>IF(PF55&gt;0,(PF55-PF$10)/PF$10,0)</f>
        <v/>
      </c>
      <c r="PM55" s="250" t="n"/>
      <c r="PN55" s="68">
        <f>IF(PM55&gt;0,((PM55-PM54)/PM54),0)</f>
        <v/>
      </c>
      <c r="PO55" s="68">
        <f>PN55-$V55</f>
        <v/>
      </c>
      <c r="PP55" s="68">
        <f>IF(PM55&gt;0,(PM55-PP$10)/PP$10,0)</f>
        <v/>
      </c>
      <c r="PQ55" s="68" t="n"/>
      <c r="PR55" s="15">
        <f>IF(PM55&gt;0,(PM55-PM$10)/PM$10,0)</f>
        <v/>
      </c>
      <c r="PT55" s="250" t="n">
        <v>3.96</v>
      </c>
      <c r="PU55" s="68">
        <f>IF(PT55&gt;0,((PT55-PT54)/PT54),0)</f>
        <v/>
      </c>
      <c r="PV55" s="68">
        <f>IF(PT55&gt;0,PU55-$V55,0)</f>
        <v/>
      </c>
      <c r="PW55" s="68">
        <f>IF(PT55&gt;0,(PT55-PW$10)/PW$10,0)</f>
        <v/>
      </c>
      <c r="PX55" s="68" t="n"/>
      <c r="PY55" s="15">
        <f>IF(PT55&gt;0,(PT55-PT$10)/PT$10,0)</f>
        <v/>
      </c>
      <c r="QA55" s="250" t="n">
        <v>208.89</v>
      </c>
      <c r="QB55" s="68">
        <f>IF(QA55&gt;0,((QA55-QA54)/QA54),0)</f>
        <v/>
      </c>
      <c r="QC55" s="68">
        <f>IF(QA55&gt;0,QB55-$V55,0)</f>
        <v/>
      </c>
      <c r="QD55" s="68">
        <f>IF(QA55&gt;0,(QA55-QD$10)/QD$10,0)</f>
        <v/>
      </c>
      <c r="QE55" s="68" t="n"/>
      <c r="QF55" s="15">
        <f>IF(QA55&gt;0,(QA55-QA$10)/QA$10,0)</f>
        <v/>
      </c>
      <c r="QH55" s="250" t="n">
        <v>1.27</v>
      </c>
      <c r="QI55" s="68">
        <f>IF(QH55&gt;0,((QH55-QH54)/QH54),0)</f>
        <v/>
      </c>
      <c r="QJ55" s="68">
        <f>IF(QH55&gt;0,QI55-$V55,0)</f>
        <v/>
      </c>
      <c r="QK55" s="68">
        <f>IF(QH55&gt;0,(QH55-QK$10)/QK$10,0)</f>
        <v/>
      </c>
      <c r="QL55" s="68" t="n"/>
      <c r="QM55" s="15">
        <f>IF(QH55&gt;0,(QH55-QH$10)/QH$10,0)</f>
        <v/>
      </c>
      <c r="QO55" s="250" t="n">
        <v>10.91</v>
      </c>
      <c r="QP55" s="68">
        <f>IF(QO55&gt;0,((QO55-QO54)/QO54),0)</f>
        <v/>
      </c>
      <c r="QQ55" s="68">
        <f>IF(QO55&gt;0,QP55-$V55,0)</f>
        <v/>
      </c>
      <c r="QR55" s="68">
        <f>IF(QO55&gt;0,(QO55-QR$10)/QR$10,0)</f>
        <v/>
      </c>
      <c r="QS55" s="68" t="n"/>
      <c r="QT55" s="15">
        <f>IF(QO55&gt;0,(QO55-QO$10)/QO$10,0)</f>
        <v/>
      </c>
      <c r="QV55" s="250" t="n">
        <v>1.63</v>
      </c>
      <c r="QW55" s="68">
        <f>IF(QV55&gt;0,((QV55-QV54)/QV54),0)</f>
        <v/>
      </c>
      <c r="QX55" s="68">
        <f>IF(QV55&gt;0,QW55-$V55,0)</f>
        <v/>
      </c>
      <c r="QY55" s="68">
        <f>IF(QV55&gt;0,(QV55-QY$10)/QY$10,0)</f>
        <v/>
      </c>
      <c r="QZ55" s="68" t="n"/>
      <c r="RA55" s="15">
        <f>IF(QV55&gt;0,(QV55-QV$10)/QV$10,0)</f>
        <v/>
      </c>
      <c r="RC55" s="250" t="n">
        <v>21.89</v>
      </c>
      <c r="RD55" s="68">
        <f>IF(RC55&gt;0,((RC55-RC54)/RC54),0)</f>
        <v/>
      </c>
      <c r="RE55" s="68">
        <f>IF(RC55&gt;0,RD55-$V55,0)</f>
        <v/>
      </c>
      <c r="RF55" s="68">
        <f>IF(RC55&gt;0,(RC55-RF$10)/RF$10,0)</f>
        <v/>
      </c>
      <c r="RG55" s="68" t="n"/>
      <c r="RH55" s="15">
        <f>IF(RC55&gt;0,(RC55-RC$10)/RC$10,0)</f>
        <v/>
      </c>
      <c r="RJ55" s="250" t="n">
        <v>169.99</v>
      </c>
      <c r="RK55" s="68">
        <f>IF(RJ55&gt;0,((RJ55-RJ54)/RJ54),0)</f>
        <v/>
      </c>
      <c r="RL55" s="68">
        <f>RK55-$V55</f>
        <v/>
      </c>
      <c r="RM55" s="68">
        <f>IF(RJ55&gt;0,(RJ55-RM$10)/RM$10,0)</f>
        <v/>
      </c>
      <c r="RN55" s="68" t="n"/>
      <c r="RO55" s="15">
        <f>IF(RJ55&gt;0,(RJ55-RJ$10)/RJ$10,0)</f>
        <v/>
      </c>
      <c r="RQ55" s="250" t="n">
        <v>12.9</v>
      </c>
      <c r="RR55" s="68">
        <f>IF(RQ55&gt;0,((RQ55-RQ54)/RQ54),0)</f>
        <v/>
      </c>
      <c r="RS55" s="68">
        <f>RR55-$V55</f>
        <v/>
      </c>
      <c r="RT55" s="68">
        <f>IF(RQ55&gt;0,(RQ55-RT$10)/RT$10,0)</f>
        <v/>
      </c>
      <c r="RU55" s="68" t="n"/>
      <c r="RV55" s="15">
        <f>IF(RQ55&gt;0,(RQ55-RQ$10)/RQ$10,0)</f>
        <v/>
      </c>
      <c r="RX55" s="250" t="n">
        <v>76.38</v>
      </c>
      <c r="RY55" s="68">
        <f>IF(RX55&gt;0,((RX55-RX54)/RX54),0)</f>
        <v/>
      </c>
      <c r="RZ55" s="68">
        <f>RY55-$V55</f>
        <v/>
      </c>
      <c r="SA55" s="68">
        <f>IF(RX55&gt;0,(RX55-SA$10)/SA$10,0)</f>
        <v/>
      </c>
      <c r="SB55" s="68" t="n"/>
      <c r="SC55" s="15">
        <f>IF(RX55&gt;0,(RX55-RX$10)/RX$10,0)</f>
        <v/>
      </c>
      <c r="SE55" s="250" t="n">
        <v>7.91</v>
      </c>
      <c r="SF55" s="68">
        <f>IF(SE55&gt;0,((SE55-SE54)/SE54),0)</f>
        <v/>
      </c>
      <c r="SG55" s="68">
        <f>SF55-$V55</f>
        <v/>
      </c>
      <c r="SH55" s="68">
        <f>IF(SE55&gt;0,(SE55-SH$10)/SH$10,0)</f>
        <v/>
      </c>
      <c r="SI55" s="68" t="n"/>
      <c r="SJ55" s="15">
        <f>IF(SE55&gt;0,(SE55-SE$10)/SE$10,0)</f>
        <v/>
      </c>
      <c r="SL55" s="250" t="n">
        <v>0.483</v>
      </c>
      <c r="SM55" s="68">
        <f>IF(SL55&gt;0,((SL55-SL54)/SL54),0)</f>
        <v/>
      </c>
      <c r="SN55" s="68">
        <f>SM55-$V55</f>
        <v/>
      </c>
      <c r="SO55" s="68">
        <f>IF(SL55&gt;0,(SL55-SO$10)/SO$10,0)</f>
        <v/>
      </c>
      <c r="SP55" s="68" t="n"/>
      <c r="SQ55" s="15">
        <f>IF(SL55&gt;0,(SL55-SL$10)/SL$10,0)</f>
        <v/>
      </c>
      <c r="SS55" s="250" t="n">
        <v>4.63</v>
      </c>
      <c r="ST55" s="68">
        <f>IF(SS55&gt;0,((SS55-SS54)/SS54),0)</f>
        <v/>
      </c>
      <c r="SU55" s="68">
        <f>ST55-$V55</f>
        <v/>
      </c>
      <c r="SV55" s="68">
        <f>IF(SS55&gt;0,(SS55-SV$10)/SV$10,0)</f>
        <v/>
      </c>
      <c r="SW55" s="68" t="n"/>
      <c r="SX55" s="15">
        <f>IF(SS55&gt;0,(SS55-SS$10)/SS$10,0)</f>
        <v/>
      </c>
      <c r="SZ55" s="250" t="n">
        <v>24.42</v>
      </c>
      <c r="TA55" s="68">
        <f>IF(SZ55&gt;0,((SZ55-SZ54)/SZ54),0)</f>
        <v/>
      </c>
      <c r="TB55" s="68">
        <f>TA55-$V55</f>
        <v/>
      </c>
      <c r="TC55" s="68">
        <f>IF(SZ55&gt;0,(SZ55-TC$10)/TC$10,0)</f>
        <v/>
      </c>
      <c r="TD55" s="68" t="n"/>
      <c r="TE55" s="15">
        <f>IF(SZ55&gt;0,(SZ55-SZ$10)/SZ$10,0)</f>
        <v/>
      </c>
      <c r="TG55" s="250" t="n">
        <v>0.2037</v>
      </c>
      <c r="TH55" s="68">
        <f>IF(TG55&gt;0,((TG55-TG54)/TG54),0)</f>
        <v/>
      </c>
      <c r="TI55" s="68">
        <f>TH55-$V55</f>
        <v/>
      </c>
      <c r="TJ55" s="68">
        <f>IF(TG55&gt;0,(TG55-TJ$10)/TJ$10,0)</f>
        <v/>
      </c>
      <c r="TK55" s="68" t="n"/>
      <c r="TL55" s="15">
        <f>IF(TG55&gt;0,(TG55-TG$10)/TG$10,0)</f>
        <v/>
      </c>
      <c r="TN55" s="250" t="n">
        <v>27.1</v>
      </c>
      <c r="TO55" s="68">
        <f>IF(TN55&gt;0,((TN55-TN54)/TN54),0)</f>
        <v/>
      </c>
      <c r="TP55" s="68">
        <f>TO55-$V55</f>
        <v/>
      </c>
      <c r="TQ55" s="68">
        <f>IF(TN55&gt;0,(TN55-TQ$10)/TQ$10,0)</f>
        <v/>
      </c>
      <c r="TR55" s="68" t="n"/>
      <c r="TS55" s="15">
        <f>IF(TN55&gt;0,(TN55-TN$10)/TN$10,0)</f>
        <v/>
      </c>
      <c r="TU55" s="250" t="n">
        <v>1.97</v>
      </c>
      <c r="TV55" s="68">
        <f>IF(TU55&gt;0,((TU55-TU54)/TU54),0)</f>
        <v/>
      </c>
      <c r="TW55" s="68">
        <f>TV55-$V55</f>
        <v/>
      </c>
      <c r="TX55" s="68">
        <f>IF(TU55&gt;0,(TU55-TX$10)/TX$10,0)</f>
        <v/>
      </c>
      <c r="TY55" s="68" t="n"/>
      <c r="TZ55" s="15">
        <f>IF(TU55&gt;0,(TU55-TU$10)/TU$10,0)</f>
        <v/>
      </c>
      <c r="UB55" s="250" t="n"/>
      <c r="UC55" s="68">
        <f>IF(UB55&gt;0,((UB55-UB54)/UB54),0)</f>
        <v/>
      </c>
      <c r="UD55" s="68">
        <f>UC55-$V55</f>
        <v/>
      </c>
      <c r="UE55" s="68">
        <f>IF(UB55&gt;0,(UB55-UE$10)/UE$10,0)</f>
        <v/>
      </c>
      <c r="UF55" s="68" t="n"/>
      <c r="UG55" s="15">
        <f>IF(UB55&gt;0,(UB55-UB$10)/UB$10,0)</f>
        <v/>
      </c>
      <c r="UI55" s="250" t="n"/>
      <c r="UJ55" s="68">
        <f>IF(UI55&gt;0,((UI55-UI54)/UI54),0)</f>
        <v/>
      </c>
      <c r="UK55" s="68">
        <f>UJ55-$V55</f>
        <v/>
      </c>
      <c r="UL55" s="68">
        <f>IF(UI55&gt;0,(UI55-UL$10)/UL$10,0)</f>
        <v/>
      </c>
      <c r="UM55" s="68" t="n"/>
      <c r="UN55" s="15">
        <f>IF(UI55&gt;0,(UI55-UI$10)/UI$10,0)</f>
        <v/>
      </c>
      <c r="UP55" s="250" t="n"/>
      <c r="UQ55" s="68">
        <f>IF(UP55&gt;0,((UP55-UP54)/UP54),0)</f>
        <v/>
      </c>
      <c r="UR55" s="68">
        <f>UQ55-$V55</f>
        <v/>
      </c>
      <c r="US55" s="68">
        <f>IF(UP55&gt;0,(UP55-US$10)/US$10,0)</f>
        <v/>
      </c>
      <c r="UT55" s="68" t="n"/>
      <c r="UU55" s="15">
        <f>IF(UP55&gt;0,(UP55-UP$10)/UP$10,0)</f>
        <v/>
      </c>
      <c r="UW55" s="250" t="n"/>
      <c r="UX55" s="68">
        <f>IF(UW55&gt;0,((UW55-UW54)/UW54),0)</f>
        <v/>
      </c>
      <c r="UY55" s="68">
        <f>UX55-$V55</f>
        <v/>
      </c>
      <c r="UZ55" s="68">
        <f>IF(UW55&gt;0,(UW55-UZ$10)/UZ$10,0)</f>
        <v/>
      </c>
      <c r="VA55" s="68" t="n"/>
      <c r="VB55" s="15">
        <f>IF(UW55&gt;0,(UW55-UW$10)/UW$10,0)</f>
        <v/>
      </c>
      <c r="VD55" s="250" t="n"/>
      <c r="VE55" s="68">
        <f>IF(VD55&gt;0,((VD55-VD54)/VD54),0)</f>
        <v/>
      </c>
      <c r="VF55" s="68">
        <f>VE55-$V55</f>
        <v/>
      </c>
      <c r="VG55" s="68">
        <f>IF(VD55&gt;0,(VD55-VG$10)/VG$10,0)</f>
        <v/>
      </c>
      <c r="VH55" s="68" t="n"/>
      <c r="VI55" s="15">
        <f>IF(VD55&gt;0,(VD55-VD$10)/VD$10,0)</f>
        <v/>
      </c>
      <c r="VM55" s="21">
        <f>IF($C55&gt;0,(($IK$5*IG55)+($GT$5*GP55)+($JM$5*JI55)+($JF$5*JB55)+($IY$5*IU55)+($IR$5*IN55)+($ID$5*HZ55)+($HW$5*HS55)+($HP$5*HL55)+($HI$5*HE55)+($GF$5*GB55)+($FY$5*FU55)+($FR$5*FN55)+($FK$5*FG55)+($FD$5*EZ55)+($EW$5*ES55)+($EP$5*EL55)+($EI$5*EE55)+($EB$5*DX55)+($DU$5*DQ55)+($DN$5*DJ55)+($DG$5*DC55)+($CZ$5*CV55)+($CS$5*CO55)+($CL$5*CH55)+($CE$5*CA55)+($BX$5*BT55)+($BQ$5*BM55)+($BJ$5*BF55)+($BC$5*AY55)+($AV$5*AR55)+($AO$5*AK55)+($AH$5*AD55)+($JT$5*JP55)+($KA$5*JW55)+($KO$5*KK55)+($PR$5*PN55)+($GM$5*GI55)+($HA$5*GW55)+($KV$5*KR55)+($KH$5*KD55)+($LC$5*KY55)+($MS$5*MO55)+($ML$5*MH55)+($ME$5*MA55)+($LX$5*LT55)+($LQ$5*LM55)+($LJ$5*LF55)+(MV55*$MZ$5)+(NC55*$NG$5)+(NJ55*$NN$5)+($OI$5*OE55)+($NU$5*NQ55)+($OB$5*NX55)+($PK$5*PG55)+($OP$5*OL55)+($OW$5*OS55)+($PD$5*OZ55)+(PU55*$PY$5)+(QB55*$QF$5)+(QI55*$QM$5)+(QP55*$QT$5)+(QW55*$RA$5)+(RD55*$RH$5)+(RK55*$RO$5)+(RR55*$RV$5)+(RY55*$SC$5)+(SF55*$SJ$5)+(SM55*$SQ$5)+(ST55*$SX$5)+(TA55*$TE$5))+(TH55*$TL$5)+(TO55*$TS$5))/$VM$5</f>
        <v/>
      </c>
      <c r="VN55" s="538" t="n"/>
      <c r="VO55" s="21">
        <f>IF($C55&gt;0,(($IK$5*II55)+($GT$5*GR55)+($JM$5*JK55)+($JF$5*JD55)+($IY$5*IW55)+($IR$5*IP55)+($ID$5*IB55)+($HW$5*HU55)+($HP$5*HN55)+($HI$5*HG55)+($GF$5*GD55)+($FY$5*FW55)+($FR$5*FP55)+($FK$5*FI55)+($FD$5*FB55)+($EW$5*EU55)+($EP$5*EN55)+($EI$5*EG55)+($EB$5*DZ55)+($DU$5*DS55)+($DN$5*DL55)+($DG$5*DE55)+($CZ$5*CX55)+($CS$5*CQ55)+($CL$5*CJ55)+($CE$5*CC55)+($BX$5*BV55)+($BQ$5*BO55)+($BJ$5*BH55)+($BC$5*BA55)+($AV$5*AT55)+($AO$5*AM55)+($AH$5*AF55)+($KO$5*KM55)+($KH$5*KF55)+($KA$5*JY55)+($JT$5*JR55)+($PR$5*PP55)+($GM$5*GK55)+($HA$5*GY55)+($KV$5*KT55)+($LC$5*LA55)+($MS$5*MQ55)+($ML$5*MJ55)+($ME$5*MC55)+($LX$5*LV55)+($LQ$5*LO55)+($LJ$5*LH55)+(MX55*$MZ$5)+(NE55*$NG$5)+(NL55*$NN$5)+($OI$5*OG55)+($NU$5*NS55)+($OB$5*NZ55)+($PD$5*PB55)+($OW$5*OU55)+($OP$5*ON55)+($PK$5*PI55)+($PY$5*PW55)+($QF$5*QD55)+($QM$5*QK55)+($QT$5*QR55)+($RA$5*QY55)+($RH$5*RF55)+($RO$5*RM55)+(RT55*$RV$5)+(SA55*$SC$5)+(SH55*$SJ$5)+(SO55*$SQ$5)+(SV55*$SX$5)+(TC55*$TE$5)+(TJ55*$TL$5)+(TQ55*$TS$5))/$VM$5,0)</f>
        <v/>
      </c>
      <c r="VP55" s="14" t="n"/>
      <c r="VQ55" s="21">
        <f>IF($C55&gt;0,(($IK$5*IK55)+($GT$5*GT55)+($JM$5*JM55)+($JF$5*JF55)+($IY$5*IY55)+($IR$5*IR55)+($ID$5*ID55)+($HW$5*HW55)+($HP$5*HP55)+($HI$5*HI55)+($GF$5*GF55)+($FY$5*FY55)+($FR$5*FR55)+($FK$5*FK55)+($FD$5*FD55)+($EW$5*EW55)+($EP$5*EP55)+($EI$5*EI55)+($EB$5*EB55)+($DU$5*DU55)+($DN$5*DN55)+($DG$5*DG55)+($CZ$5*CZ55)+($CS$5*CS55)+($CL$5*CL55)+($CE$5*CE55)+($BX$5*BX55)+($BQ$5*BQ55)+($BJ$5*BJ55)+($BC$5*BC55)+($AV$5*AV55)+($AO$5*AO55)+($AH$5*AH55)+($KO$5*KO55)+($PR$5*PR55)+($GM$5*GM55)+($HA$5*HA55)+($KH$5*KH55)+($KA$5*KA55)+($JT$5*JT55)+($KV$5*KV55)+($LC$5*LC55)+($MS$5*MS55)+($ML$5*ML55)+($ME$5*ME55)+($LX$5*LX55)+($LQ$5*LQ55)+($LJ$5*LJ55)+($OI$5*OI55)+($NU$5*NU55)+($NN$5*NN55)+($NG$5*NG55)+($MZ$5*MZ55)+(OB55*$OB$5)+($PD$5*PD55)+($OW$5*OW55)+($OP$5*OP55)+($PK$5*PK55)+(PY55*$PY$5)+(QF55*$QF$5)+(QM55*$QM$5)+(QT55*$QT$5)+(RA55*$RA$5)+(RH55*$RH$5)+(RO55*$RO$5)+(RV55*$RV$5)+(SC55*$SC$5)+(SJ55*$SJ$5)+(SQ55*$SQ$5)+(SX55*$SX$5)+(TE55*$TE$5)+(TL55*$TL$5)+(TS55*$TS$5))/$VM$5,0)</f>
        <v/>
      </c>
    </row>
    <row r="56" ht="16" customHeight="1" s="545">
      <c r="A56" s="127" t="n">
        <v>45727</v>
      </c>
      <c r="B56" s="4">
        <f>A56</f>
        <v/>
      </c>
      <c r="C56" s="13" t="n">
        <v>41433.48</v>
      </c>
      <c r="D56" s="138">
        <f>IF(C56&gt;0,C56-C55,0)</f>
        <v/>
      </c>
      <c r="E56" s="68">
        <f>IF(C56&gt;0,D56/C55,0)</f>
        <v/>
      </c>
      <c r="F56" s="15">
        <f>IF(C56&gt;0,(C56-C$10)/C$10,0)</f>
        <v/>
      </c>
      <c r="G56" s="13" t="n">
        <v>5572.07</v>
      </c>
      <c r="H56" s="138">
        <f>IF(G56&gt;0,G56-G55,0)</f>
        <v/>
      </c>
      <c r="I56" s="68">
        <f>IF(G56&gt;0,H56/G55,0)</f>
        <v/>
      </c>
      <c r="J56" s="15">
        <f>IF(G56&gt;0,(G56-G$10)/G$10,0)</f>
        <v/>
      </c>
      <c r="K56" s="13" t="n">
        <v>17436.1</v>
      </c>
      <c r="L56" s="138">
        <f>IF(K56&gt;0,K56-K55,0)</f>
        <v/>
      </c>
      <c r="M56" s="68">
        <f>IF(K56&gt;0,L56/K55,0)</f>
        <v/>
      </c>
      <c r="N56" s="15">
        <f>IF(K56&gt;0,(K56-K$10)/K$10,0)</f>
        <v/>
      </c>
      <c r="O56" s="13" t="n">
        <v>2023.59</v>
      </c>
      <c r="P56" s="138">
        <f>IF(O56&gt;0,O56-O55,0)</f>
        <v/>
      </c>
      <c r="Q56" s="68">
        <f>IF(O56&gt;0,P56/O55,0)</f>
        <v/>
      </c>
      <c r="R56" s="15">
        <f>IF(O56&gt;0,(O56-O$10)/O$10,0)</f>
        <v/>
      </c>
      <c r="S56" s="18">
        <f>IF(O56&gt;0,(((O56*0.7)*Q56)+((K56*0.9)*M56)+((G56*0.65)*I56)+((C56*0.6)*E56))/(O56+K56+G56+C56),0)</f>
        <v/>
      </c>
      <c r="T56" s="121">
        <f>IF(O56&gt;0,(S56*200)+T55,0)</f>
        <v/>
      </c>
      <c r="U56" s="121">
        <f>T56</f>
        <v/>
      </c>
      <c r="V56" s="134">
        <f>IF(T56&gt;0,(T56-T55)/T55,0)</f>
        <v/>
      </c>
      <c r="W56" s="21">
        <f>IF(T56&gt;0,(T56-T$11)/T$11,0)</f>
        <v/>
      </c>
      <c r="X56" s="18">
        <f>IF(T56&gt;0,((Q56+M56+I56+E56)/4),0)</f>
        <v/>
      </c>
      <c r="Y56" s="352" t="n">
        <v>232748.82</v>
      </c>
      <c r="Z56" s="15" t="n">
        <v>2e-06</v>
      </c>
      <c r="AA56" s="21">
        <f>Z56-$V56</f>
        <v/>
      </c>
      <c r="AC56" s="250" t="n">
        <v>199.5</v>
      </c>
      <c r="AD56" s="68">
        <f>IF(AC56&gt;0,((AC56-AC55)/AC55),0)</f>
        <v/>
      </c>
      <c r="AE56" s="68">
        <f>IF(AC56&gt;0,AD56-$V56,0)</f>
        <v/>
      </c>
      <c r="AF56" s="68">
        <f>IF(AC56&gt;0,(AC56-AF$10)/AF$10,0)</f>
        <v/>
      </c>
      <c r="AG56" s="68" t="n"/>
      <c r="AH56" s="15">
        <f>IF(AC56&gt;0,(AC56-AC$10)/AC$10,0)</f>
        <v/>
      </c>
      <c r="AJ56" s="250" t="n">
        <v>19.98</v>
      </c>
      <c r="AK56" s="68">
        <f>IF(AJ56&gt;0,((AJ56-AJ55)/AJ55),0)</f>
        <v/>
      </c>
      <c r="AL56" s="68">
        <f>IF(AJ56&gt;0,AK56-$V56,0)</f>
        <v/>
      </c>
      <c r="AM56" s="68">
        <f>IF(AJ56&gt;0,(AJ56-AM$10)/AM$10,0)</f>
        <v/>
      </c>
      <c r="AN56" s="68" t="n"/>
      <c r="AO56" s="15">
        <f>IF(AJ56&gt;0,(AJ56-AJ$10)/AJ$10,0)</f>
        <v/>
      </c>
      <c r="AQ56" s="250" t="n">
        <v>19.29</v>
      </c>
      <c r="AR56" s="68">
        <f>IF(AQ56&gt;0,((AQ56-AQ55)/AQ55),0)</f>
        <v/>
      </c>
      <c r="AS56" s="68">
        <f>IF(AQ56&gt;0,AR56-$V56,0)</f>
        <v/>
      </c>
      <c r="AT56" s="68">
        <f>IF(AQ56&gt;0,(AQ56-AT$10)/AT$10,0)</f>
        <v/>
      </c>
      <c r="AU56" s="68" t="n"/>
      <c r="AV56" s="15">
        <f>IF(AQ56&gt;0,(AQ56-AQ$10)/AQ$10,0)</f>
        <v/>
      </c>
      <c r="AX56" s="250" t="n">
        <v>193.93</v>
      </c>
      <c r="AY56" s="68">
        <f>IF(AX56&gt;0,((AX56-AX55)/AX55),0)</f>
        <v/>
      </c>
      <c r="AZ56" s="68">
        <f>IF(AX56&gt;0,AY56-$V56,0)</f>
        <v/>
      </c>
      <c r="BA56" s="68">
        <f>IF(AX56&gt;0,(AX56-BA$10)/BA$10,0)</f>
        <v/>
      </c>
      <c r="BB56" s="68" t="n"/>
      <c r="BC56" s="15">
        <f>IF(AX56&gt;0,(AX56-AX$10)/AX$10,0)</f>
        <v/>
      </c>
      <c r="BE56" s="250" t="n">
        <v>74.45</v>
      </c>
      <c r="BF56" s="68">
        <f>IF(BE56&gt;0,((BE56-BE55)/BE55),0)</f>
        <v/>
      </c>
      <c r="BG56" s="68">
        <f>IF(BE56&gt;0,BF56-$V56,0)</f>
        <v/>
      </c>
      <c r="BH56" s="68" t="n"/>
      <c r="BI56" s="68" t="n"/>
      <c r="BJ56" s="15">
        <f>IF(BE56&gt;0,(BE56-BE$10)/BE$10,0)</f>
        <v/>
      </c>
      <c r="BL56" s="250" t="n">
        <v>59.62</v>
      </c>
      <c r="BM56" s="68">
        <f>IF(BL56&gt;0,((BL56-BL55)/BL55),0)</f>
        <v/>
      </c>
      <c r="BN56" s="68">
        <f>IF(BL56&gt;0,BM56-$V56,0)</f>
        <v/>
      </c>
      <c r="BO56" s="68">
        <f>IF(BL56&gt;0,(BL56-BO$10)/BO$10,0)</f>
        <v/>
      </c>
      <c r="BP56" s="68" t="n"/>
      <c r="BQ56" s="15">
        <f>IF(BL56&gt;0,(BL56-BL$10)/BL$10,0)</f>
        <v/>
      </c>
      <c r="BS56" s="250" t="n">
        <v>34.17</v>
      </c>
      <c r="BT56" s="68">
        <f>IF(BS56&gt;0,((BS56-BS55)/BS55),0)</f>
        <v/>
      </c>
      <c r="BU56" s="68">
        <f>IF(BS56&gt;0,BT56-$V56,0)</f>
        <v/>
      </c>
      <c r="BV56" s="68">
        <f>IF(BS56&gt;0,(BS56-BV$10)/BV$10,0)</f>
        <v/>
      </c>
      <c r="BW56" s="68" t="n"/>
      <c r="BX56" s="15">
        <f>IF(BS56&gt;0,(BS56-BS$10)/BS$10,0)</f>
        <v/>
      </c>
      <c r="BZ56" s="250" t="n"/>
      <c r="CA56" s="68">
        <f>IF(BZ56&gt;0,((BZ56-BZ55)/BZ55),0)</f>
        <v/>
      </c>
      <c r="CB56" s="68">
        <f>IF(BZ56&gt;0,CA56-$V56,0)</f>
        <v/>
      </c>
      <c r="CC56" s="68">
        <f>IF(BZ56&gt;0,(BZ56-CC$10)/CC$10,0)</f>
        <v/>
      </c>
      <c r="CD56" s="68" t="n"/>
      <c r="CE56" s="15">
        <f>IF(BZ56&gt;0,(BZ56-BZ$10)/BZ$10,0)</f>
        <v/>
      </c>
      <c r="CG56" s="250" t="n">
        <v>30.32</v>
      </c>
      <c r="CH56" s="68">
        <f>IF(CG56&gt;0,((CG56-CG55)/CG55),0)</f>
        <v/>
      </c>
      <c r="CI56" s="68">
        <f>IF(CG56&gt;0,CH56-$V56,0)</f>
        <v/>
      </c>
      <c r="CJ56" s="68">
        <f>IF(CG56&gt;0,(CG56-CJ$10)/CJ$10,0)</f>
        <v/>
      </c>
      <c r="CK56" s="68" t="n"/>
      <c r="CL56" s="15">
        <f>IF(CG56&gt;0,(CG56-CG$10)/CG$10,0)</f>
        <v/>
      </c>
      <c r="CN56" s="250" t="n">
        <v>29.86</v>
      </c>
      <c r="CO56" s="68">
        <f>IF(CN56&gt;0,((CN56-CN55)/CN55),0)</f>
        <v/>
      </c>
      <c r="CP56" s="68">
        <f>IF(CN56&gt;0,CO56-$V56,0)</f>
        <v/>
      </c>
      <c r="CQ56" s="68">
        <f>IF(CN56&gt;0,(CN56-CQ$10)/CQ$10,0)</f>
        <v/>
      </c>
      <c r="CR56" s="68" t="n"/>
      <c r="CS56" s="15">
        <f>IF(CN56&gt;0,(CN56-CN$10)/CN$10,0)</f>
        <v/>
      </c>
      <c r="CU56" s="250" t="n">
        <v>33.86</v>
      </c>
      <c r="CV56" s="68">
        <f>IF(CU56&gt;0,((CU56-CU55)/CU55),0)</f>
        <v/>
      </c>
      <c r="CW56" s="68">
        <f>IF(CU56&gt;0,CV56-$V56,0)</f>
        <v/>
      </c>
      <c r="CX56" s="68">
        <f>IF(CU56&gt;0,(CU56-CX$10)/CX$10,0)</f>
        <v/>
      </c>
      <c r="CY56" s="68" t="n"/>
      <c r="CZ56" s="15">
        <f>IF(CU56&gt;0,(CU56-CU$10)/CU$10,0)</f>
        <v/>
      </c>
      <c r="DB56" s="250" t="n">
        <v>19.04</v>
      </c>
      <c r="DC56" s="68">
        <f>IF(DB56&gt;0,((DB56-DB55)/DB55),0)</f>
        <v/>
      </c>
      <c r="DD56" s="68">
        <f>IF(DB56&gt;0,DC56-$V56,0)</f>
        <v/>
      </c>
      <c r="DE56" s="68">
        <f>IF(DB56&gt;0,(DB56-DE$10)/DE$10,0)</f>
        <v/>
      </c>
      <c r="DF56" s="68" t="n"/>
      <c r="DG56" s="15">
        <f>IF(DB56&gt;0,(DB56-DB$10)/DB$10,0)</f>
        <v/>
      </c>
      <c r="DI56" s="250" t="n">
        <v>44.49</v>
      </c>
      <c r="DJ56" s="68">
        <f>IF(DI56&gt;0,((DI56-DI55)/DI55),0)</f>
        <v/>
      </c>
      <c r="DK56" s="68">
        <f>IF(DI56&gt;0,DJ56-$V56,0)</f>
        <v/>
      </c>
      <c r="DL56" s="68">
        <f>IF(DI56&gt;0,(DI56-DL$10)/DL$10,0)</f>
        <v/>
      </c>
      <c r="DM56" s="68" t="n"/>
      <c r="DN56" s="15">
        <f>IF(DI56&gt;0,(DI56-DI$10)/DI$10,0)</f>
        <v/>
      </c>
      <c r="DP56" s="250" t="n">
        <v>37.58</v>
      </c>
      <c r="DQ56" s="68">
        <f>IF(DP56&gt;0,((DP56-DP55)/DP55),0)</f>
        <v/>
      </c>
      <c r="DR56" s="68">
        <f>IF(DP56&gt;0,DQ56-$V56,0)</f>
        <v/>
      </c>
      <c r="DS56" s="68" t="n"/>
      <c r="DT56" s="68" t="n"/>
      <c r="DU56" s="15">
        <f>IF(DP56&gt;0,(DP56-DP$10)/DP$10,0)</f>
        <v/>
      </c>
      <c r="DV56" s="18" t="n"/>
      <c r="DW56" s="250" t="n">
        <v>28.61</v>
      </c>
      <c r="DX56" s="68">
        <f>IF(DW56&gt;0,((DW56-DW55)/DW55),0)</f>
        <v/>
      </c>
      <c r="DY56" s="68">
        <f>IF(DW56&gt;0,DX56-$V56,0)</f>
        <v/>
      </c>
      <c r="DZ56" s="68">
        <f>IF(DW56&gt;0,(DW56-DZ$10)/DZ$10,0)</f>
        <v/>
      </c>
      <c r="EA56" s="68" t="n"/>
      <c r="EB56" s="15">
        <f>IF(DW56&gt;0,(DW56-DW$10)/DW$10,0)</f>
        <v/>
      </c>
      <c r="ED56" s="250" t="n">
        <v>32.01</v>
      </c>
      <c r="EE56" s="68">
        <f>IF(ED56&gt;0,((ED56-ED55)/ED55),0)</f>
        <v/>
      </c>
      <c r="EF56" s="68">
        <f>IF(ED56&gt;0,EE56-$V56,0)</f>
        <v/>
      </c>
      <c r="EG56" s="68">
        <f>IF(ED56&gt;0,(ED56-EG$10)/EG$10,0)</f>
        <v/>
      </c>
      <c r="EH56" s="68" t="n"/>
      <c r="EI56" s="15">
        <f>IF(ED56&gt;0,(ED56-ED$10)/ED$10,0)</f>
        <v/>
      </c>
      <c r="EK56" s="250" t="n">
        <v>106.83</v>
      </c>
      <c r="EL56" s="68">
        <f>IF(EK56&gt;0,((EK56-EK55)/EK55),0)</f>
        <v/>
      </c>
      <c r="EM56" s="68">
        <f>IF(EK56&gt;0,EL56-$V56,0)</f>
        <v/>
      </c>
      <c r="EN56" s="68">
        <f>IF(EK56&gt;0,(EK56-EN$10)/EN$10,0)</f>
        <v/>
      </c>
      <c r="EO56" s="68" t="n"/>
      <c r="EP56" s="15">
        <f>IF(EK56&gt;0,(EK56-EK$10)/EK$10,0)</f>
        <v/>
      </c>
      <c r="ER56" s="250" t="n">
        <v>36.66</v>
      </c>
      <c r="ES56" s="68">
        <f>IF(ER56&gt;0,((ER56-ER55)/ER55),0)</f>
        <v/>
      </c>
      <c r="ET56" s="68">
        <f>IF(ER56&gt;0,ES56-$V56,0)</f>
        <v/>
      </c>
      <c r="EU56" s="68">
        <f>IF(ER56&gt;0,(ER56-EU$10)/EU$10,0)</f>
        <v/>
      </c>
      <c r="EV56" s="68" t="n"/>
      <c r="EW56" s="15">
        <f>IF(ER56&gt;0,(ER56-ER$10)/ER$10,0)</f>
        <v/>
      </c>
      <c r="EY56" s="250" t="n">
        <v>30.1</v>
      </c>
      <c r="EZ56" s="68">
        <f>IF(EY56&gt;0,((EY56-EY55)/EY55),0)</f>
        <v/>
      </c>
      <c r="FA56" s="68">
        <f>IF(EY56&gt;0,EZ56-$V56,0)</f>
        <v/>
      </c>
      <c r="FB56" s="68" t="n"/>
      <c r="FC56" s="68" t="n"/>
      <c r="FD56" s="15">
        <f>IF(EY56&gt;0,(EY56-EY$10)/EY$10,0)</f>
        <v/>
      </c>
      <c r="FF56" s="250" t="n">
        <v>55.43</v>
      </c>
      <c r="FG56" s="68">
        <f>IF(FF56&gt;0,((FF56-FF55)/FF55),0)</f>
        <v/>
      </c>
      <c r="FH56" s="68">
        <f>IF(FF56&gt;0,FG56-$V56,0)</f>
        <v/>
      </c>
      <c r="FI56" s="68">
        <f>IF(FF56&gt;0,(FF56-FI$10)/FI$10,0)</f>
        <v/>
      </c>
      <c r="FJ56" s="68" t="n"/>
      <c r="FK56" s="15">
        <f>IF(FF56&gt;0,(FF56-FF$10)/FF$10,0)</f>
        <v/>
      </c>
      <c r="FM56" s="250" t="n">
        <v>163.26</v>
      </c>
      <c r="FN56" s="68">
        <f>IF(FM56&gt;0,((FM56-FM55)/FM55),0)</f>
        <v/>
      </c>
      <c r="FO56" s="68">
        <f>IF(FM56&gt;0,FN56-$V56,0)</f>
        <v/>
      </c>
      <c r="FP56" s="68">
        <f>IF(FM56&gt;0,(FM56-FP$10)/FP$10,0)</f>
        <v/>
      </c>
      <c r="FQ56" s="68" t="n"/>
      <c r="FR56" s="15">
        <f>IF(FM56&gt;0,(FM56-FM$10)/FM$10,0)</f>
        <v/>
      </c>
      <c r="FT56" s="250" t="n">
        <v>94.18000000000001</v>
      </c>
      <c r="FU56" s="68">
        <f>IF(FT56&gt;0,((FT56-FT55)/FT55),0)</f>
        <v/>
      </c>
      <c r="FV56" s="68">
        <f>IF(FT56&gt;0,FU56-$V56,0)</f>
        <v/>
      </c>
      <c r="FW56" s="68">
        <f>IF(FT56&gt;0,(FT56-FW$10)/FW$10,0)</f>
        <v/>
      </c>
      <c r="FX56" s="68" t="n"/>
      <c r="FY56" s="15">
        <f>IF(FT56&gt;0,(FT56-FT$10)/FT$10,0)</f>
        <v/>
      </c>
      <c r="GA56" s="250" t="n">
        <v>17.55</v>
      </c>
      <c r="GB56" s="68">
        <f>IF(GA56&gt;0,((GA56-GA55)/GA55),0)</f>
        <v/>
      </c>
      <c r="GC56" s="68">
        <f>IF(GA56&gt;0,GB56-$V56,0)</f>
        <v/>
      </c>
      <c r="GD56" s="68" t="n"/>
      <c r="GE56" s="68" t="n"/>
      <c r="GF56" s="15">
        <f>IF(GA56&gt;0,(GA56-GA$10)/GA$10,0)</f>
        <v/>
      </c>
      <c r="GG56" s="18" t="n"/>
      <c r="GH56" s="250" t="n">
        <v>19.3</v>
      </c>
      <c r="GI56" s="68">
        <f>IF(GH56&gt;0,((GH56-GH55)/GH55),0)</f>
        <v/>
      </c>
      <c r="GJ56" s="68">
        <f>IF(GH56&gt;0,GI56-$V56,0)</f>
        <v/>
      </c>
      <c r="GK56" s="68">
        <f>IF(GH56&gt;0,(GH56-GK$10)/GK$10,0)</f>
        <v/>
      </c>
      <c r="GL56" s="68" t="n"/>
      <c r="GM56" s="15">
        <f>IF(GH56&gt;0,(GH56-GH$10)/GH$10,0)</f>
        <v/>
      </c>
      <c r="GO56" s="250" t="n">
        <v>26.74</v>
      </c>
      <c r="GP56" s="68">
        <f>IF(GO56&gt;0,((GO56-GO55)/GO55),0)</f>
        <v/>
      </c>
      <c r="GQ56" s="68">
        <f>IF(GO56&gt;0,GP56-$V56,0)</f>
        <v/>
      </c>
      <c r="GR56" s="68" t="n"/>
      <c r="GS56" s="68" t="n"/>
      <c r="GT56" s="15">
        <f>IF(GO56&gt;0,(GO56-GO$10)/GO$10,0)</f>
        <v/>
      </c>
      <c r="GV56" s="250" t="n">
        <v>13.99</v>
      </c>
      <c r="GW56" s="68">
        <f>IF(GV56&gt;0,((GV56-GV55)/GV55),0)</f>
        <v/>
      </c>
      <c r="GX56" s="68">
        <f>IF(GV56&gt;0,GW56-$V56,0)</f>
        <v/>
      </c>
      <c r="GY56" s="68">
        <f>IF(GV56&gt;0,(GV56-GY$10)/GY$10,0)</f>
        <v/>
      </c>
      <c r="GZ56" s="68" t="n"/>
      <c r="HA56" s="15">
        <f>IF(GV56&gt;0,(GV56-GV$10)/GV$10,0)</f>
        <v/>
      </c>
      <c r="HD56" s="250" t="n">
        <v>230.58</v>
      </c>
      <c r="HE56" s="68">
        <f>IF(HD56&gt;0,((HD56-HD55)/HD55),0)</f>
        <v/>
      </c>
      <c r="HF56" s="68">
        <f>IF(HD56&gt;0,HE56-$V56,0)</f>
        <v/>
      </c>
      <c r="HG56" s="68">
        <f>IF(HD56&gt;0,(HD56-HG$10)/HG$10,0)</f>
        <v/>
      </c>
      <c r="HH56" s="68" t="n"/>
      <c r="HI56" s="15">
        <f>IF(HD56&gt;0,(HD56-HD$10)/HD$10,0)</f>
        <v/>
      </c>
      <c r="HK56" s="250" t="n">
        <v>29.06</v>
      </c>
      <c r="HL56" s="68">
        <f>IF(HK56&gt;0,((HK56-HK55)/HK55),0)</f>
        <v/>
      </c>
      <c r="HM56" s="68">
        <f>IF(HK56&gt;0,HL56-$V56,0)</f>
        <v/>
      </c>
      <c r="HN56" s="68">
        <f>IF(HK56&gt;0,(HK56-HN$10)/HN$10,0)</f>
        <v/>
      </c>
      <c r="HO56" s="68" t="n"/>
      <c r="HP56" s="15">
        <f>IF(HK56&gt;0,(HK56-HK$10)/HK$10,0)</f>
        <v/>
      </c>
      <c r="HR56" s="250" t="n">
        <v>109.16</v>
      </c>
      <c r="HS56" s="68">
        <f>IF(HR56&gt;0,((HR56-HR55)/HR55),0)</f>
        <v/>
      </c>
      <c r="HT56" s="68">
        <f>IF(HR56&gt;0,HS56-$V56,0)</f>
        <v/>
      </c>
      <c r="HU56" s="68">
        <f>IF(HR56&gt;0,(HR56-HU$10)/HU$10,0)</f>
        <v/>
      </c>
      <c r="HV56" s="68" t="n"/>
      <c r="HW56" s="15">
        <f>IF(HR56&gt;0,(HR56-HR$10)/HR$10,0)</f>
        <v/>
      </c>
      <c r="HY56" s="250" t="n">
        <v>108.76</v>
      </c>
      <c r="HZ56" s="68">
        <f>IF(HY56&gt;0,((HY56-HY55)/HY55),0)</f>
        <v/>
      </c>
      <c r="IA56" s="68">
        <f>IF(HY56&gt;0,HZ56-$V56,0)</f>
        <v/>
      </c>
      <c r="IB56" s="68">
        <f>IF(HY56&gt;0,(HY56-IB$10)/IB$10,0)</f>
        <v/>
      </c>
      <c r="IC56" s="68" t="n"/>
      <c r="ID56" s="15">
        <f>IF(HY56&gt;0,(HY56-HY$10)/HY$10,0)</f>
        <v/>
      </c>
      <c r="IF56" s="250" t="n">
        <v>190.09</v>
      </c>
      <c r="IG56" s="68">
        <f>IF(IF56&gt;0,((IF56-IF55)/IF55),0)</f>
        <v/>
      </c>
      <c r="IH56" s="68">
        <f>IF(IF56&gt;0,IG56-$V56,0)</f>
        <v/>
      </c>
      <c r="II56" s="68">
        <f>IF(IF56&gt;0,(IF56-II$10)/II$10,0)</f>
        <v/>
      </c>
      <c r="IJ56" s="68" t="n"/>
      <c r="IK56" s="15">
        <f>IF(IF56&gt;0,(IF56-IF$10)/IF$10,0)</f>
        <v/>
      </c>
      <c r="IM56" s="250" t="n">
        <v>195.01</v>
      </c>
      <c r="IN56" s="68">
        <f>IF(IM56&gt;0,((IM56-IM55)/IM55),0)</f>
        <v/>
      </c>
      <c r="IO56" s="68">
        <f>IF(IM56&gt;0,IN56-$V56,0)</f>
        <v/>
      </c>
      <c r="IP56" s="68">
        <f>IF(IM56&gt;0,(IM56-IP$10)/IP$10,0)</f>
        <v/>
      </c>
      <c r="IQ56" s="68" t="n"/>
      <c r="IR56" s="15">
        <f>IF(IM56&gt;0,(IM56-IM$10)/IM$10,0)</f>
        <v/>
      </c>
      <c r="IT56" s="250" t="n">
        <v>41.73</v>
      </c>
      <c r="IU56" s="68">
        <f>IF(IT56&gt;0,((IT56-IT55)/IT55),0)</f>
        <v/>
      </c>
      <c r="IV56" s="68">
        <f>IF(IT56&gt;0,IU56-$V56,0)</f>
        <v/>
      </c>
      <c r="IW56" s="68">
        <f>IF(IT56&gt;0,(IT56-IW$10)/IW$10,0)</f>
        <v/>
      </c>
      <c r="IX56" s="68" t="n"/>
      <c r="IY56" s="15">
        <f>IF(IT56&gt;0,(IT56-IT$10)/IT$10,0)</f>
        <v/>
      </c>
      <c r="JA56" s="250" t="n">
        <v>605.71</v>
      </c>
      <c r="JB56" s="68">
        <f>IF(JA56&gt;0,((JA56-JA55)/JA55),0)</f>
        <v/>
      </c>
      <c r="JC56" s="68">
        <f>IF(JA56&gt;0,JB56-$V56,0)</f>
        <v/>
      </c>
      <c r="JD56" s="68">
        <f>IF(JA56&gt;0,(JA56-JD$10)/JD$10,0)</f>
        <v/>
      </c>
      <c r="JE56" s="68" t="n"/>
      <c r="JF56" s="15">
        <f>IF(JA56&gt;0,(JA56-JA$10)/JA$10,0)</f>
        <v/>
      </c>
      <c r="JH56" s="250" t="n">
        <v>380.45</v>
      </c>
      <c r="JI56" s="68">
        <f>IF(JH56&gt;0,((JH56-JH55)/JH55),0)</f>
        <v/>
      </c>
      <c r="JJ56" s="68">
        <f>IF(JH56&gt;0,JI56-$V56,0)</f>
        <v/>
      </c>
      <c r="JK56" s="68">
        <f>IF(JH56&gt;0,(JH56-JK$10)/JK$10,0)</f>
        <v/>
      </c>
      <c r="JL56" s="68" t="n"/>
      <c r="JM56" s="15">
        <f>IF(JH56&gt;0,(JH56-JH$10)/JH$10,0)</f>
        <v/>
      </c>
      <c r="JO56" s="250" t="n">
        <v>11.08</v>
      </c>
      <c r="JP56" s="68">
        <f>IF(JO56&gt;0,((JO56-JO55)/JO55),0)</f>
        <v/>
      </c>
      <c r="JQ56" s="68">
        <f>IF(JO56&gt;0,JP56-$V56,0)</f>
        <v/>
      </c>
      <c r="JR56" s="68">
        <f>IF(JO56&gt;0,(JO56-JR$10)/JR$10,0)</f>
        <v/>
      </c>
      <c r="JS56" s="68" t="n"/>
      <c r="JT56" s="15">
        <f>IF(JO56&gt;0,(JO56-JO$10)/JO$10,0)</f>
        <v/>
      </c>
      <c r="JV56" s="250" t="n">
        <v>1.36</v>
      </c>
      <c r="JW56" s="68">
        <f>IF(JV56&gt;0,((JV56-JV55)/JV55),0)</f>
        <v/>
      </c>
      <c r="JX56" s="68">
        <f>IF(JV56&gt;0,JW56-$V56,0)</f>
        <v/>
      </c>
      <c r="JY56" s="68">
        <f>IF(JV56&gt;0,(JV56-JY$10)/JY$10,0)</f>
        <v/>
      </c>
      <c r="JZ56" s="68" t="n"/>
      <c r="KA56" s="15">
        <f>IF(JV56&gt;0,(JV56-JV$10)/JV$10,0)</f>
        <v/>
      </c>
      <c r="KC56" s="250" t="n">
        <v>18.64</v>
      </c>
      <c r="KD56" s="68">
        <f>IF(KC56&gt;0,((KC56-KC55)/KC55),0)</f>
        <v/>
      </c>
      <c r="KE56" s="68">
        <f>IF(KC56&gt;0,KD56-$V56,0)</f>
        <v/>
      </c>
      <c r="KF56" s="68">
        <f>IF(KC56&gt;0,(KC56-KF$10)/KF$10,0)</f>
        <v/>
      </c>
      <c r="KG56" s="68" t="n"/>
      <c r="KH56" s="15">
        <f>IF(KC56&gt;0,(KC56-KC$10)/KC$10,0)</f>
        <v/>
      </c>
      <c r="KI56" s="18" t="n"/>
      <c r="KJ56" s="250" t="n">
        <v>43.36</v>
      </c>
      <c r="KK56" s="68">
        <f>IF(KJ56&gt;0,((KJ56-KJ55)/KJ55),0)</f>
        <v/>
      </c>
      <c r="KL56" s="68">
        <f>IF(KJ56&gt;0,KK56-$V56,0)</f>
        <v/>
      </c>
      <c r="KM56" s="68">
        <f>IF(KJ56&gt;0,(KJ56-KM$10)/KM$10,0)</f>
        <v/>
      </c>
      <c r="KN56" s="68" t="n"/>
      <c r="KO56" s="15">
        <f>IF(KJ56&gt;0,(KJ56-KJ$10)/KJ$10,0)</f>
        <v/>
      </c>
      <c r="KQ56" s="250" t="n">
        <v>1.321</v>
      </c>
      <c r="KR56" s="68">
        <f>IF(KQ56&gt;0,((KQ56-KQ55)/KQ55),0)</f>
        <v/>
      </c>
      <c r="KS56" s="68">
        <f>IF(KQ56&gt;0,KR56-$V56,0)</f>
        <v/>
      </c>
      <c r="KT56" s="68">
        <f>IF(KQ56&gt;0,(KQ56-KT$10)/KT$10,0)</f>
        <v/>
      </c>
      <c r="KU56" s="68" t="n"/>
      <c r="KV56" s="15">
        <f>IF(KQ56&gt;0,(KQ56-KQ$10)/KQ$10,0)</f>
        <v/>
      </c>
      <c r="KW56" s="18" t="n"/>
      <c r="KX56" s="250" t="n">
        <v>21.15</v>
      </c>
      <c r="KY56" s="68">
        <f>IF(KX56&gt;0,((KX56-KX55)/KX55),0)</f>
        <v/>
      </c>
      <c r="KZ56" s="68">
        <f>IF(KX56&gt;0,KY56-$V56,0)</f>
        <v/>
      </c>
      <c r="LA56" s="68">
        <f>IF(KX56&gt;0,(KX56-LA$10)/LA$10,0)</f>
        <v/>
      </c>
      <c r="LB56" s="68" t="n"/>
      <c r="LC56" s="15">
        <f>IF(KX56&gt;0,(KX56-KX$10)/KX$10,0)</f>
        <v/>
      </c>
      <c r="LD56" s="18" t="n"/>
      <c r="LE56" s="250" t="n">
        <v>49.11</v>
      </c>
      <c r="LF56" s="68">
        <f>IF(LE56&gt;0,((LE56-LE55)/LE55),0)</f>
        <v/>
      </c>
      <c r="LG56" s="68">
        <f>IF(LE56&gt;0,LF56-$V56,0)</f>
        <v/>
      </c>
      <c r="LH56" s="68">
        <f>IF(LE56&gt;0,(LE56-LH$10)/LH$10,0)</f>
        <v/>
      </c>
      <c r="LI56" s="68" t="n"/>
      <c r="LJ56" s="15">
        <f>IF(LE56&gt;0,(LE56-LE$10)/LE$10,0)</f>
        <v/>
      </c>
      <c r="LL56" s="250" t="n">
        <v>100.57</v>
      </c>
      <c r="LM56" s="68">
        <f>IF(LL56&gt;0,((LL56-LL55)/LL55),0)</f>
        <v/>
      </c>
      <c r="LN56" s="68">
        <f>IF(LL56&gt;0,LM56-$V56,0)</f>
        <v/>
      </c>
      <c r="LO56" s="68">
        <f>IF(LL56&gt;0,(LL56-LO$10)/LO$10,0)</f>
        <v/>
      </c>
      <c r="LP56" s="68" t="n"/>
      <c r="LQ56" s="15">
        <f>IF(LL56&gt;0,(LL56-LL$10)/LL$10,0)</f>
        <v/>
      </c>
      <c r="LS56" s="250" t="n">
        <v>11.17</v>
      </c>
      <c r="LT56" s="68">
        <f>IF(LS56&gt;0,((LS56-LS55)/LS55),0)</f>
        <v/>
      </c>
      <c r="LU56" s="68">
        <f>IF(LS56&gt;0,LT56-$V56,0)</f>
        <v/>
      </c>
      <c r="LV56" s="68" t="n"/>
      <c r="LW56" s="68" t="n"/>
      <c r="LX56" s="15">
        <f>IF(LS56&gt;0,(LS56-LS$10)/LS$10,0)</f>
        <v/>
      </c>
      <c r="LZ56" s="250" t="n">
        <v>12.16</v>
      </c>
      <c r="MA56" s="68">
        <f>IF(LZ56&gt;0,((LZ56-LZ55)/LZ55),0)</f>
        <v/>
      </c>
      <c r="MB56" s="68">
        <f>IF(LZ56&gt;0,MA56-$V56,0)</f>
        <v/>
      </c>
      <c r="MC56" s="68">
        <f>IF(LZ56&gt;0,(LZ56-MC$10)/MC$10,0)</f>
        <v/>
      </c>
      <c r="MD56" s="68" t="n"/>
      <c r="ME56" s="15">
        <f>IF(LZ56&gt;0,(LZ56-LZ$10)/LZ$10,0)</f>
        <v/>
      </c>
      <c r="MG56" s="250" t="n">
        <v>25.47</v>
      </c>
      <c r="MH56" s="68">
        <f>IF(MG56&gt;0,((MG56-MG55)/MG55),0)</f>
        <v/>
      </c>
      <c r="MI56" s="68">
        <f>IF(MG56&gt;0,MH56-$V56,0)</f>
        <v/>
      </c>
      <c r="MJ56" s="68">
        <f>IF(MG56&gt;0,(MG56-MJ$10)/MJ$10,0)</f>
        <v/>
      </c>
      <c r="MK56" s="68" t="n"/>
      <c r="ML56" s="15">
        <f>IF(MG56&gt;0,(MG56-MG$10)/MG$10,0)</f>
        <v/>
      </c>
      <c r="MN56" s="250" t="n">
        <v>96.90000000000001</v>
      </c>
      <c r="MO56" s="68">
        <f>IF(MN56&gt;0,((MN56-MN55)/MN55),0)</f>
        <v/>
      </c>
      <c r="MP56" s="68">
        <f>IF(MN56&gt;0,MO56-$V56,0)</f>
        <v/>
      </c>
      <c r="MQ56" s="68">
        <f>IF(MN56&gt;0,(MN56-MQ$10)/MQ$10,0)</f>
        <v/>
      </c>
      <c r="MR56" s="68" t="n"/>
      <c r="MS56" s="15">
        <f>IF(MN56&gt;0,(MN56-MN$10)/MN$10,0)</f>
        <v/>
      </c>
      <c r="MU56" s="250" t="n">
        <v>9.19</v>
      </c>
      <c r="MV56" s="68">
        <f>IF(MU56&gt;0,((MU56-MU55)/MU55),0)</f>
        <v/>
      </c>
      <c r="MW56" s="68">
        <f>IF(MU56&gt;0,MV56-$V56,0)</f>
        <v/>
      </c>
      <c r="MX56" s="68">
        <f>IF(MU56&gt;0,(MU56-MX$10)/MX$10,0)</f>
        <v/>
      </c>
      <c r="MY56" s="68" t="n"/>
      <c r="MZ56" s="15">
        <f>IF(MU56&gt;0,(MU56-MU$10)/MU$10,0)</f>
        <v/>
      </c>
      <c r="NB56" s="250" t="n">
        <v>191.72</v>
      </c>
      <c r="NC56" s="68">
        <f>IF(NB56&gt;0,((NB56-NB55)/NB55),0)</f>
        <v/>
      </c>
      <c r="ND56" s="68">
        <f>IF(NB56&gt;0,NC56-$V56,0)</f>
        <v/>
      </c>
      <c r="NE56" s="68">
        <f>IF(NB56&gt;0,(NB56-NE$10)/NE$10,0)</f>
        <v/>
      </c>
      <c r="NF56" s="68" t="n"/>
      <c r="NG56" s="15">
        <f>IF(NB56&gt;0,(NB56-NB$10)/NB$10,0)</f>
        <v/>
      </c>
      <c r="NI56" s="250" t="n">
        <v>5.43</v>
      </c>
      <c r="NJ56" s="68">
        <f>IF(NI56&gt;0,((NI56-NI55)/NI55),0)</f>
        <v/>
      </c>
      <c r="NK56" s="68">
        <f>IF(NI56&gt;0,NJ56-$V56,0)</f>
        <v/>
      </c>
      <c r="NL56" s="68">
        <f>IF(NI56&gt;0,(NI56-NL$10)/NL$10,0)</f>
        <v/>
      </c>
      <c r="NM56" s="68" t="n"/>
      <c r="NN56" s="15">
        <f>IF(NI56&gt;0,(NI56-NI$10)/NI$10,0)</f>
        <v/>
      </c>
      <c r="NP56" s="250" t="n">
        <v>284.21</v>
      </c>
      <c r="NQ56" s="68">
        <f>IF(NP56&gt;0,((NP56-NP55)/NP55),0)</f>
        <v/>
      </c>
      <c r="NR56" s="68">
        <f>IF(NP56&gt;0,NQ56-$V56,0)</f>
        <v/>
      </c>
      <c r="NS56" s="68">
        <f>IF(NP56&gt;0,(NP56-NS$10)/NS$10,0)</f>
        <v/>
      </c>
      <c r="NT56" s="68" t="n"/>
      <c r="NU56" s="15">
        <f>IF(NP56&gt;0,(NP56-NP$10)/NP$10,0)</f>
        <v/>
      </c>
      <c r="NW56" s="250" t="n">
        <v>164.04</v>
      </c>
      <c r="NX56" s="68">
        <f>IF(NW56&gt;0,((NW56-NW55)/NW55),0)</f>
        <v/>
      </c>
      <c r="NY56" s="68">
        <f>IF(NW56&gt;0,NX56-$V56,0)</f>
        <v/>
      </c>
      <c r="NZ56" s="68">
        <f>IF(NW56&gt;0,(NW56-NZ$10)/NZ$10,0)</f>
        <v/>
      </c>
      <c r="OA56" s="68" t="n"/>
      <c r="OB56" s="15">
        <f>IF(NW56&gt;0,(NW56-NW$10)/NW$10,0)</f>
        <v/>
      </c>
      <c r="OD56" s="250" t="n">
        <v>1.33</v>
      </c>
      <c r="OE56" s="68">
        <f>IF(OD56&gt;0,((OD56-OD55)/OD55),0)</f>
        <v/>
      </c>
      <c r="OF56" s="68">
        <f>IF(OD56&gt;0,OE56-$V56,0)</f>
        <v/>
      </c>
      <c r="OG56" s="68">
        <f>IF(OD56&gt;0,(OD56-OG$10)/OG$10,0)</f>
        <v/>
      </c>
      <c r="OH56" s="68" t="n"/>
      <c r="OI56" s="15">
        <f>IF(OD56&gt;0,(OD56-OD$10)/OD$10,0)</f>
        <v/>
      </c>
      <c r="OK56" s="250" t="n">
        <v>73.95999999999999</v>
      </c>
      <c r="OL56" s="68">
        <f>IF(OK56&gt;0,((OK56-OK55)/OK55),0)</f>
        <v/>
      </c>
      <c r="OM56" s="68">
        <f>IF(OK56&gt;0,OL56-$V56,0)</f>
        <v/>
      </c>
      <c r="ON56" s="68">
        <f>IF(OK56&gt;0,(OK56-ON$10)/ON$10,0)</f>
        <v/>
      </c>
      <c r="OO56" s="68" t="n"/>
      <c r="OP56" s="15">
        <f>IF(OK56&gt;0,(OK56-OK$10)/OK$10,0)</f>
        <v/>
      </c>
      <c r="OR56" s="250" t="n">
        <v>1.75</v>
      </c>
      <c r="OS56" s="68">
        <f>IF(OR56&gt;0,((OR56-OR55)/OR55),0)</f>
        <v/>
      </c>
      <c r="OT56" s="68">
        <f>IF(OR56&gt;0,OS56-$V56,0)</f>
        <v/>
      </c>
      <c r="OU56" s="68">
        <f>IF(OR56&gt;0,(OR56-OU$10)/OU$10,0)</f>
        <v/>
      </c>
      <c r="OV56" s="68" t="n"/>
      <c r="OW56" s="15">
        <f>IF(OR56&gt;0,(OR56-OR$10)/OR$10,0)</f>
        <v/>
      </c>
      <c r="OY56" s="250" t="n">
        <v>127.46</v>
      </c>
      <c r="OZ56" s="68">
        <f>IF(OY56&gt;0,((OY56-OY55)/OY55),0)</f>
        <v/>
      </c>
      <c r="PA56" s="68">
        <f>IF(OY56&gt;0,OZ56-$V56,0)</f>
        <v/>
      </c>
      <c r="PB56" s="68">
        <f>IF(OY56&gt;0,(OY56-PB$10)/PB$10,0)</f>
        <v/>
      </c>
      <c r="PC56" s="68" t="n"/>
      <c r="PD56" s="15">
        <f>IF(OY56&gt;0,(OY56-OY$10)/OY$10,0)</f>
        <v/>
      </c>
      <c r="PE56" s="18" t="n"/>
      <c r="PF56" s="250" t="n">
        <v>212.33</v>
      </c>
      <c r="PG56" s="68">
        <f>IF(PF56&gt;0,((PF56-PF55)/PF55),0)</f>
        <v/>
      </c>
      <c r="PH56" s="68">
        <f>IF(PF56&gt;0,PG56-$V56,0)</f>
        <v/>
      </c>
      <c r="PI56" s="68">
        <f>IF(PF56&gt;0,(PF56-PI$10)/PI$10,0)</f>
        <v/>
      </c>
      <c r="PJ56" s="68" t="n"/>
      <c r="PK56" s="15">
        <f>IF(PF56&gt;0,(PF56-PF$10)/PF$10,0)</f>
        <v/>
      </c>
      <c r="PM56" s="250" t="n"/>
      <c r="PN56" s="68">
        <f>IF(PM56&gt;0,((PM56-PM55)/PM55),0)</f>
        <v/>
      </c>
      <c r="PO56" s="68">
        <f>PN56-$V56</f>
        <v/>
      </c>
      <c r="PP56" s="68">
        <f>IF(PM56&gt;0,(PM56-PP$10)/PP$10,0)</f>
        <v/>
      </c>
      <c r="PQ56" s="68" t="n"/>
      <c r="PR56" s="15">
        <f>IF(PM56&gt;0,(PM56-PM$10)/PM$10,0)</f>
        <v/>
      </c>
      <c r="PT56" s="250" t="n">
        <v>4.16</v>
      </c>
      <c r="PU56" s="68">
        <f>IF(PT56&gt;0,((PT56-PT55)/PT55),0)</f>
        <v/>
      </c>
      <c r="PV56" s="68">
        <f>IF(PT56&gt;0,PU56-$V56,0)</f>
        <v/>
      </c>
      <c r="PW56" s="68">
        <f>IF(PT56&gt;0,(PT56-PW$10)/PW$10,0)</f>
        <v/>
      </c>
      <c r="PX56" s="68" t="n"/>
      <c r="PY56" s="15">
        <f>IF(PT56&gt;0,(PT56-PT$10)/PT$10,0)</f>
        <v/>
      </c>
      <c r="QA56" s="250" t="n">
        <v>210.92</v>
      </c>
      <c r="QB56" s="68">
        <f>IF(QA56&gt;0,((QA56-QA55)/QA55),0)</f>
        <v/>
      </c>
      <c r="QC56" s="68">
        <f>IF(QA56&gt;0,QB56-$V56,0)</f>
        <v/>
      </c>
      <c r="QD56" s="68">
        <f>IF(QA56&gt;0,(QA56-QD$10)/QD$10,0)</f>
        <v/>
      </c>
      <c r="QE56" s="68" t="n"/>
      <c r="QF56" s="15">
        <f>IF(QA56&gt;0,(QA56-QA$10)/QA$10,0)</f>
        <v/>
      </c>
      <c r="QH56" s="250" t="n">
        <v>1.19</v>
      </c>
      <c r="QI56" s="68">
        <f>IF(QH56&gt;0,((QH56-QH55)/QH55),0)</f>
        <v/>
      </c>
      <c r="QJ56" s="68">
        <f>IF(QH56&gt;0,QI56-$V56,0)</f>
        <v/>
      </c>
      <c r="QK56" s="68">
        <f>IF(QH56&gt;0,(QH56-QK$10)/QK$10,0)</f>
        <v/>
      </c>
      <c r="QL56" s="68" t="n"/>
      <c r="QM56" s="15">
        <f>IF(QH56&gt;0,(QH56-QH$10)/QH$10,0)</f>
        <v/>
      </c>
      <c r="QO56" s="250" t="n">
        <v>11.5</v>
      </c>
      <c r="QP56" s="68">
        <f>IF(QO56&gt;0,((QO56-QO55)/QO55),0)</f>
        <v/>
      </c>
      <c r="QQ56" s="68">
        <f>IF(QO56&gt;0,QP56-$V56,0)</f>
        <v/>
      </c>
      <c r="QR56" s="68">
        <f>IF(QO56&gt;0,(QO56-QR$10)/QR$10,0)</f>
        <v/>
      </c>
      <c r="QS56" s="68" t="n"/>
      <c r="QT56" s="15">
        <f>IF(QO56&gt;0,(QO56-QO$10)/QO$10,0)</f>
        <v/>
      </c>
      <c r="QV56" s="250" t="n">
        <v>1.67</v>
      </c>
      <c r="QW56" s="68">
        <f>IF(QV56&gt;0,((QV56-QV55)/QV55),0)</f>
        <v/>
      </c>
      <c r="QX56" s="68">
        <f>IF(QV56&gt;0,QW56-$V56,0)</f>
        <v/>
      </c>
      <c r="QY56" s="68">
        <f>IF(QV56&gt;0,(QV56-QY$10)/QY$10,0)</f>
        <v/>
      </c>
      <c r="QZ56" s="68" t="n"/>
      <c r="RA56" s="15">
        <f>IF(QV56&gt;0,(QV56-QV$10)/QV$10,0)</f>
        <v/>
      </c>
      <c r="RC56" s="250" t="n">
        <v>22.05</v>
      </c>
      <c r="RD56" s="68">
        <f>IF(RC56&gt;0,((RC56-RC55)/RC55),0)</f>
        <v/>
      </c>
      <c r="RE56" s="68">
        <f>IF(RC56&gt;0,RD56-$V56,0)</f>
        <v/>
      </c>
      <c r="RF56" s="68">
        <f>IF(RC56&gt;0,(RC56-RF$10)/RF$10,0)</f>
        <v/>
      </c>
      <c r="RG56" s="68" t="n"/>
      <c r="RH56" s="15">
        <f>IF(RC56&gt;0,(RC56-RC$10)/RC$10,0)</f>
        <v/>
      </c>
      <c r="RJ56" s="250" t="n">
        <v>170.31</v>
      </c>
      <c r="RK56" s="68">
        <f>IF(RJ56&gt;0,((RJ56-RJ55)/RJ55),0)</f>
        <v/>
      </c>
      <c r="RL56" s="68">
        <f>RK56-$V56</f>
        <v/>
      </c>
      <c r="RM56" s="68">
        <f>IF(RJ56&gt;0,(RJ56-RM$10)/RM$10,0)</f>
        <v/>
      </c>
      <c r="RN56" s="68" t="n"/>
      <c r="RO56" s="15">
        <f>IF(RJ56&gt;0,(RJ56-RJ$10)/RJ$10,0)</f>
        <v/>
      </c>
      <c r="RQ56" s="250" t="n">
        <v>13.81</v>
      </c>
      <c r="RR56" s="68">
        <f>IF(RQ56&gt;0,((RQ56-RQ55)/RQ55),0)</f>
        <v/>
      </c>
      <c r="RS56" s="68">
        <f>RR56-$V56</f>
        <v/>
      </c>
      <c r="RT56" s="68">
        <f>IF(RQ56&gt;0,(RQ56-RT$10)/RT$10,0)</f>
        <v/>
      </c>
      <c r="RU56" s="68" t="n"/>
      <c r="RV56" s="15">
        <f>IF(RQ56&gt;0,(RQ56-RQ$10)/RQ$10,0)</f>
        <v/>
      </c>
      <c r="RX56" s="250" t="n">
        <v>78.05</v>
      </c>
      <c r="RY56" s="68">
        <f>IF(RX56&gt;0,((RX56-RX55)/RX55),0)</f>
        <v/>
      </c>
      <c r="RZ56" s="68">
        <f>RY56-$V56</f>
        <v/>
      </c>
      <c r="SA56" s="68">
        <f>IF(RX56&gt;0,(RX56-SA$10)/SA$10,0)</f>
        <v/>
      </c>
      <c r="SB56" s="68" t="n"/>
      <c r="SC56" s="15">
        <f>IF(RX56&gt;0,(RX56-RX$10)/RX$10,0)</f>
        <v/>
      </c>
      <c r="SE56" s="250" t="n">
        <v>8.050000000000001</v>
      </c>
      <c r="SF56" s="68">
        <f>IF(SE56&gt;0,((SE56-SE55)/SE55),0)</f>
        <v/>
      </c>
      <c r="SG56" s="68">
        <f>SF56-$V56</f>
        <v/>
      </c>
      <c r="SH56" s="68">
        <f>IF(SE56&gt;0,(SE56-SH$10)/SH$10,0)</f>
        <v/>
      </c>
      <c r="SI56" s="68" t="n"/>
      <c r="SJ56" s="15">
        <f>IF(SE56&gt;0,(SE56-SE$10)/SE$10,0)</f>
        <v/>
      </c>
      <c r="SL56" s="250" t="n">
        <v>0.507</v>
      </c>
      <c r="SM56" s="68">
        <f>IF(SL56&gt;0,((SL56-SL55)/SL55),0)</f>
        <v/>
      </c>
      <c r="SN56" s="68">
        <f>SM56-$V56</f>
        <v/>
      </c>
      <c r="SO56" s="68">
        <f>IF(SL56&gt;0,(SL56-SO$10)/SO$10,0)</f>
        <v/>
      </c>
      <c r="SP56" s="68" t="n"/>
      <c r="SQ56" s="15">
        <f>IF(SL56&gt;0,(SL56-SL$10)/SL$10,0)</f>
        <v/>
      </c>
      <c r="SS56" s="250" t="n">
        <v>5.38</v>
      </c>
      <c r="ST56" s="68">
        <f>IF(SS56&gt;0,((SS56-SS55)/SS55),0)</f>
        <v/>
      </c>
      <c r="SU56" s="68">
        <f>ST56-$V56</f>
        <v/>
      </c>
      <c r="SV56" s="68">
        <f>IF(SS56&gt;0,(SS56-SV$10)/SV$10,0)</f>
        <v/>
      </c>
      <c r="SW56" s="68" t="n"/>
      <c r="SX56" s="15">
        <f>IF(SS56&gt;0,(SS56-SS$10)/SS$10,0)</f>
        <v/>
      </c>
      <c r="SZ56" s="250" t="n">
        <v>24.01</v>
      </c>
      <c r="TA56" s="68">
        <f>IF(SZ56&gt;0,((SZ56-SZ55)/SZ55),0)</f>
        <v/>
      </c>
      <c r="TB56" s="68">
        <f>TA56-$V56</f>
        <v/>
      </c>
      <c r="TC56" s="68">
        <f>IF(SZ56&gt;0,(SZ56-TC$10)/TC$10,0)</f>
        <v/>
      </c>
      <c r="TD56" s="68" t="n"/>
      <c r="TE56" s="15">
        <f>IF(SZ56&gt;0,(SZ56-SZ$10)/SZ$10,0)</f>
        <v/>
      </c>
      <c r="TG56" s="250" t="n">
        <v>0.1935</v>
      </c>
      <c r="TH56" s="68">
        <f>IF(TG56&gt;0,((TG56-TG55)/TG55),0)</f>
        <v/>
      </c>
      <c r="TI56" s="68">
        <f>TH56-$V56</f>
        <v/>
      </c>
      <c r="TJ56" s="68">
        <f>IF(TG56&gt;0,(TG56-TJ$10)/TJ$10,0)</f>
        <v/>
      </c>
      <c r="TK56" s="68" t="n"/>
      <c r="TL56" s="15">
        <f>IF(TG56&gt;0,(TG56-TG$10)/TG$10,0)</f>
        <v/>
      </c>
      <c r="TN56" s="250" t="n">
        <v>28.98</v>
      </c>
      <c r="TO56" s="68">
        <f>IF(TN56&gt;0,((TN56-TN55)/TN55),0)</f>
        <v/>
      </c>
      <c r="TP56" s="68">
        <f>TO56-$V56</f>
        <v/>
      </c>
      <c r="TQ56" s="68">
        <f>IF(TN56&gt;0,(TN56-TQ$10)/TQ$10,0)</f>
        <v/>
      </c>
      <c r="TR56" s="68" t="n"/>
      <c r="TS56" s="15">
        <f>IF(TN56&gt;0,(TN56-TN$10)/TN$10,0)</f>
        <v/>
      </c>
      <c r="TU56" s="250" t="n">
        <v>2.05</v>
      </c>
      <c r="TV56" s="68">
        <f>IF(TU56&gt;0,((TU56-TU55)/TU55),0)</f>
        <v/>
      </c>
      <c r="TW56" s="68">
        <f>TV56-$V56</f>
        <v/>
      </c>
      <c r="TX56" s="68">
        <f>IF(TU56&gt;0,(TU56-TX$10)/TX$10,0)</f>
        <v/>
      </c>
      <c r="TY56" s="68" t="n"/>
      <c r="TZ56" s="15">
        <f>IF(TU56&gt;0,(TU56-TU$10)/TU$10,0)</f>
        <v/>
      </c>
      <c r="UB56" s="250" t="n"/>
      <c r="UC56" s="68">
        <f>IF(UB56&gt;0,((UB56-UB55)/UB55),0)</f>
        <v/>
      </c>
      <c r="UD56" s="68">
        <f>UC56-$V56</f>
        <v/>
      </c>
      <c r="UE56" s="68">
        <f>IF(UB56&gt;0,(UB56-UE$10)/UE$10,0)</f>
        <v/>
      </c>
      <c r="UF56" s="68" t="n"/>
      <c r="UG56" s="15">
        <f>IF(UB56&gt;0,(UB56-UB$10)/UB$10,0)</f>
        <v/>
      </c>
      <c r="UI56" s="250" t="n"/>
      <c r="UJ56" s="68">
        <f>IF(UI56&gt;0,((UI56-UI55)/UI55),0)</f>
        <v/>
      </c>
      <c r="UK56" s="68">
        <f>UJ56-$V56</f>
        <v/>
      </c>
      <c r="UL56" s="68">
        <f>IF(UI56&gt;0,(UI56-UL$10)/UL$10,0)</f>
        <v/>
      </c>
      <c r="UM56" s="68" t="n"/>
      <c r="UN56" s="15">
        <f>IF(UI56&gt;0,(UI56-UI$10)/UI$10,0)</f>
        <v/>
      </c>
      <c r="UP56" s="250" t="n"/>
      <c r="UQ56" s="68">
        <f>IF(UP56&gt;0,((UP56-UP55)/UP55),0)</f>
        <v/>
      </c>
      <c r="UR56" s="68">
        <f>UQ56-$V56</f>
        <v/>
      </c>
      <c r="US56" s="68">
        <f>IF(UP56&gt;0,(UP56-US$10)/US$10,0)</f>
        <v/>
      </c>
      <c r="UT56" s="68" t="n"/>
      <c r="UU56" s="15">
        <f>IF(UP56&gt;0,(UP56-UP$10)/UP$10,0)</f>
        <v/>
      </c>
      <c r="UW56" s="250" t="n"/>
      <c r="UX56" s="68">
        <f>IF(UW56&gt;0,((UW56-UW55)/UW55),0)</f>
        <v/>
      </c>
      <c r="UY56" s="68">
        <f>UX56-$V56</f>
        <v/>
      </c>
      <c r="UZ56" s="68">
        <f>IF(UW56&gt;0,(UW56-UZ$10)/UZ$10,0)</f>
        <v/>
      </c>
      <c r="VA56" s="68" t="n"/>
      <c r="VB56" s="15">
        <f>IF(UW56&gt;0,(UW56-UW$10)/UW$10,0)</f>
        <v/>
      </c>
      <c r="VD56" s="250" t="n"/>
      <c r="VE56" s="68">
        <f>IF(VD56&gt;0,((VD56-VD55)/VD55),0)</f>
        <v/>
      </c>
      <c r="VF56" s="68">
        <f>VE56-$V56</f>
        <v/>
      </c>
      <c r="VG56" s="68">
        <f>IF(VD56&gt;0,(VD56-VG$10)/VG$10,0)</f>
        <v/>
      </c>
      <c r="VH56" s="68" t="n"/>
      <c r="VI56" s="15">
        <f>IF(VD56&gt;0,(VD56-VD$10)/VD$10,0)</f>
        <v/>
      </c>
      <c r="VM56" s="21">
        <f>IF($C56&gt;0,(($IK$5*IG56)+($GT$5*GP56)+($JM$5*JI56)+($JF$5*JB56)+($IY$5*IU56)+($IR$5*IN56)+($ID$5*HZ56)+($HW$5*HS56)+($HP$5*HL56)+($HI$5*HE56)+($GF$5*GB56)+($FY$5*FU56)+($FR$5*FN56)+($FK$5*FG56)+($FD$5*EZ56)+($EW$5*ES56)+($EP$5*EL56)+($EI$5*EE56)+($EB$5*DX56)+($DU$5*DQ56)+($DN$5*DJ56)+($DG$5*DC56)+($CZ$5*CV56)+($CS$5*CO56)+($CL$5*CH56)+($CE$5*CA56)+($BX$5*BT56)+($BQ$5*BM56)+($BJ$5*BF56)+($BC$5*AY56)+($AV$5*AR56)+($AO$5*AK56)+($AH$5*AD56)+($JT$5*JP56)+($KA$5*JW56)+($KO$5*KK56)+($PR$5*PN56)+($GM$5*GI56)+($HA$5*GW56)+($KV$5*KR56)+($KH$5*KD56)+($LC$5*KY56)+($MS$5*MO56)+($ML$5*MH56)+($ME$5*MA56)+($LX$5*LT56)+($LQ$5*LM56)+($LJ$5*LF56)+(MV56*$MZ$5)+(NC56*$NG$5)+(NJ56*$NN$5)+($OI$5*OE56)+($NU$5*NQ56)+($OB$5*NX56)+($PK$5*PG56)+($OP$5*OL56)+($OW$5*OS56)+($PD$5*OZ56)+(PU56*$PY$5)+(QB56*$QF$5)+(QI56*$QM$5)+(QP56*$QT$5)+(QW56*$RA$5)+(RD56*$RH$5)+(RK56*$RO$5)+(RR56*$RV$5)+(RY56*$SC$5)+(SF56*$SJ$5)+(SM56*$SQ$5)+(ST56*$SX$5)+(TA56*$TE$5))+(TH56*$TL$5)+(TO56*$TS$5))/$VM$5</f>
        <v/>
      </c>
      <c r="VN56" s="538" t="n"/>
      <c r="VO56" s="21">
        <f>IF($C56&gt;0,(($IK$5*II56)+($GT$5*GR56)+($JM$5*JK56)+($JF$5*JD56)+($IY$5*IW56)+($IR$5*IP56)+($ID$5*IB56)+($HW$5*HU56)+($HP$5*HN56)+($HI$5*HG56)+($GF$5*GD56)+($FY$5*FW56)+($FR$5*FP56)+($FK$5*FI56)+($FD$5*FB56)+($EW$5*EU56)+($EP$5*EN56)+($EI$5*EG56)+($EB$5*DZ56)+($DU$5*DS56)+($DN$5*DL56)+($DG$5*DE56)+($CZ$5*CX56)+($CS$5*CQ56)+($CL$5*CJ56)+($CE$5*CC56)+($BX$5*BV56)+($BQ$5*BO56)+($BJ$5*BH56)+($BC$5*BA56)+($AV$5*AT56)+($AO$5*AM56)+($AH$5*AF56)+($KO$5*KM56)+($KH$5*KF56)+($KA$5*JY56)+($JT$5*JR56)+($PR$5*PP56)+($GM$5*GK56)+($HA$5*GY56)+($KV$5*KT56)+($LC$5*LA56)+($MS$5*MQ56)+($ML$5*MJ56)+($ME$5*MC56)+($LX$5*LV56)+($LQ$5*LO56)+($LJ$5*LH56)+(MX56*$MZ$5)+(NE56*$NG$5)+(NL56*$NN$5)+($OI$5*OG56)+($NU$5*NS56)+($OB$5*NZ56)+($PD$5*PB56)+($OW$5*OU56)+($OP$5*ON56)+($PK$5*PI56)+($PY$5*PW56)+($QF$5*QD56)+($QM$5*QK56)+($QT$5*QR56)+($RA$5*QY56)+($RH$5*RF56)+($RO$5*RM56)+(RT56*$RV$5)+(SA56*$SC$5)+(SH56*$SJ$5)+(SO56*$SQ$5)+(SV56*$SX$5)+(TC56*$TE$5)+(TJ56*$TL$5)+(TQ56*$TS$5))/$VM$5,0)</f>
        <v/>
      </c>
      <c r="VP56" s="14" t="n"/>
      <c r="VQ56" s="21">
        <f>IF($C56&gt;0,(($IK$5*IK56)+($GT$5*GT56)+($JM$5*JM56)+($JF$5*JF56)+($IY$5*IY56)+($IR$5*IR56)+($ID$5*ID56)+($HW$5*HW56)+($HP$5*HP56)+($HI$5*HI56)+($GF$5*GF56)+($FY$5*FY56)+($FR$5*FR56)+($FK$5*FK56)+($FD$5*FD56)+($EW$5*EW56)+($EP$5*EP56)+($EI$5*EI56)+($EB$5*EB56)+($DU$5*DU56)+($DN$5*DN56)+($DG$5*DG56)+($CZ$5*CZ56)+($CS$5*CS56)+($CL$5*CL56)+($CE$5*CE56)+($BX$5*BX56)+($BQ$5*BQ56)+($BJ$5*BJ56)+($BC$5*BC56)+($AV$5*AV56)+($AO$5*AO56)+($AH$5*AH56)+($KO$5*KO56)+($PR$5*PR56)+($GM$5*GM56)+($HA$5*HA56)+($KH$5*KH56)+($KA$5*KA56)+($JT$5*JT56)+($KV$5*KV56)+($LC$5*LC56)+($MS$5*MS56)+($ML$5*ML56)+($ME$5*ME56)+($LX$5*LX56)+($LQ$5*LQ56)+($LJ$5*LJ56)+($OI$5*OI56)+($NU$5*NU56)+($NN$5*NN56)+($NG$5*NG56)+($MZ$5*MZ56)+(OB56*$OB$5)+($PD$5*PD56)+($OW$5*OW56)+($OP$5*OP56)+($PK$5*PK56)+(PY56*$PY$5)+(QF56*$QF$5)+(QM56*$QM$5)+(QT56*$QT$5)+(RA56*$RA$5)+(RH56*$RH$5)+(RO56*$RO$5)+(RV56*$RV$5)+(SC56*$SC$5)+(SJ56*$SJ$5)+(SQ56*$SQ$5)+(SX56*$SX$5)+(TE56*$TE$5)+(TL56*$TL$5)+(TS56*$TS$5))/$VM$5,0)</f>
        <v/>
      </c>
    </row>
    <row r="57" ht="16" customHeight="1" s="545">
      <c r="A57" s="127" t="n">
        <v>45728</v>
      </c>
      <c r="B57" s="4">
        <f>A57</f>
        <v/>
      </c>
      <c r="C57" s="13" t="n">
        <v>41350.93</v>
      </c>
      <c r="D57" s="138">
        <f>IF(C57&gt;0,C57-C56,0)</f>
        <v/>
      </c>
      <c r="E57" s="68">
        <f>IF(C57&gt;0,D57/C56,0)</f>
        <v/>
      </c>
      <c r="F57" s="15">
        <f>IF(C57&gt;0,(C57-C$10)/C$10,0)</f>
        <v/>
      </c>
      <c r="G57" s="13" t="n">
        <v>5599.3</v>
      </c>
      <c r="H57" s="138">
        <f>IF(G57&gt;0,G57-G56,0)</f>
        <v/>
      </c>
      <c r="I57" s="68">
        <f>IF(G57&gt;0,H57/G56,0)</f>
        <v/>
      </c>
      <c r="J57" s="15">
        <f>IF(G57&gt;0,(G57-G$10)/G$10,0)</f>
        <v/>
      </c>
      <c r="K57" s="13" t="n">
        <v>17648.45</v>
      </c>
      <c r="L57" s="138">
        <f>IF(K57&gt;0,K57-K56,0)</f>
        <v/>
      </c>
      <c r="M57" s="68">
        <f>IF(K57&gt;0,L57/K56,0)</f>
        <v/>
      </c>
      <c r="N57" s="15">
        <f>IF(K57&gt;0,(K57-K$10)/K$10,0)</f>
        <v/>
      </c>
      <c r="O57" s="13" t="n">
        <v>2026.47</v>
      </c>
      <c r="P57" s="138">
        <f>IF(O57&gt;0,O57-O56,0)</f>
        <v/>
      </c>
      <c r="Q57" s="68">
        <f>IF(O57&gt;0,P57/O56,0)</f>
        <v/>
      </c>
      <c r="R57" s="15">
        <f>IF(O57&gt;0,(O57-O$10)/O$10,0)</f>
        <v/>
      </c>
      <c r="S57" s="18">
        <f>IF(O57&gt;0,(((O57*0.7)*Q57)+((K57*0.9)*M57)+((G57*0.65)*I57)+((C57*0.6)*E57))/(O57+K57+G57+C57),0)</f>
        <v/>
      </c>
      <c r="T57" s="121">
        <f>IF(O57&gt;0,(S57*200)+T56,0)</f>
        <v/>
      </c>
      <c r="U57" s="121">
        <f>T57</f>
        <v/>
      </c>
      <c r="V57" s="134">
        <f>IF(T57&gt;0,(T57-T56)/T56,0)</f>
        <v/>
      </c>
      <c r="W57" s="21">
        <f>IF(T57&gt;0,(T57-T$11)/T$11,0)</f>
        <v/>
      </c>
      <c r="X57" s="18">
        <f>IF(T57&gt;0,((Q57+M57+I57+E57)/4),0)</f>
        <v/>
      </c>
      <c r="Y57" s="352">
        <f>232748.82-81610.5</f>
        <v/>
      </c>
      <c r="Z57" s="15" t="n">
        <v>2e-06</v>
      </c>
      <c r="AA57" s="21">
        <f>Z57-$V57</f>
        <v/>
      </c>
      <c r="AC57" s="250" t="n">
        <v>202.82</v>
      </c>
      <c r="AD57" s="68">
        <f>IF(AC57&gt;0,((AC57-AC56)/AC56),0)</f>
        <v/>
      </c>
      <c r="AE57" s="68">
        <f>IF(AC57&gt;0,AD57-$V57,0)</f>
        <v/>
      </c>
      <c r="AF57" s="68">
        <f>IF(AC57&gt;0,(AC57-AF$10)/AF$10,0)</f>
        <v/>
      </c>
      <c r="AG57" s="68" t="n"/>
      <c r="AH57" s="15">
        <f>IF(AC57&gt;0,(AC57-AC$10)/AC$10,0)</f>
        <v/>
      </c>
      <c r="AJ57" s="250" t="n">
        <v>20.26</v>
      </c>
      <c r="AK57" s="68">
        <f>IF(AJ57&gt;0,((AJ57-AJ56)/AJ56),0)</f>
        <v/>
      </c>
      <c r="AL57" s="68">
        <f>IF(AJ57&gt;0,AK57-$V57,0)</f>
        <v/>
      </c>
      <c r="AM57" s="68">
        <f>IF(AJ57&gt;0,(AJ57-AM$10)/AM$10,0)</f>
        <v/>
      </c>
      <c r="AN57" s="68" t="n"/>
      <c r="AO57" s="15">
        <f>IF(AJ57&gt;0,(AJ57-AJ$10)/AJ$10,0)</f>
        <v/>
      </c>
      <c r="AQ57" s="250" t="n">
        <v>19.58</v>
      </c>
      <c r="AR57" s="68">
        <f>IF(AQ57&gt;0,((AQ57-AQ56)/AQ56),0)</f>
        <v/>
      </c>
      <c r="AS57" s="68">
        <f>IF(AQ57&gt;0,AR57-$V57,0)</f>
        <v/>
      </c>
      <c r="AT57" s="68">
        <f>IF(AQ57&gt;0,(AQ57-AT$10)/AT$10,0)</f>
        <v/>
      </c>
      <c r="AU57" s="68" t="n"/>
      <c r="AV57" s="15">
        <f>IF(AQ57&gt;0,(AQ57-AQ$10)/AQ$10,0)</f>
        <v/>
      </c>
      <c r="AX57" s="250" t="n">
        <v>194.88</v>
      </c>
      <c r="AY57" s="68">
        <f>IF(AX57&gt;0,((AX57-AX56)/AX56),0)</f>
        <v/>
      </c>
      <c r="AZ57" s="68">
        <f>IF(AX57&gt;0,AY57-$V57,0)</f>
        <v/>
      </c>
      <c r="BA57" s="68">
        <f>IF(AX57&gt;0,(AX57-BA$10)/BA$10,0)</f>
        <v/>
      </c>
      <c r="BB57" s="68" t="n"/>
      <c r="BC57" s="15">
        <f>IF(AX57&gt;0,(AX57-AX$10)/AX$10,0)</f>
        <v/>
      </c>
      <c r="BE57" s="250" t="n">
        <v>74.19</v>
      </c>
      <c r="BF57" s="68">
        <f>IF(BE57&gt;0,((BE57-BE56)/BE56),0)</f>
        <v/>
      </c>
      <c r="BG57" s="68">
        <f>IF(BE57&gt;0,BF57-$V57,0)</f>
        <v/>
      </c>
      <c r="BH57" s="68" t="n"/>
      <c r="BI57" s="68" t="n"/>
      <c r="BJ57" s="15">
        <f>IF(BE57&gt;0,(BE57-BE$10)/BE$10,0)</f>
        <v/>
      </c>
      <c r="BL57" s="250" t="n">
        <v>60.79</v>
      </c>
      <c r="BM57" s="68">
        <f>IF(BL57&gt;0,((BL57-BL56)/BL56),0)</f>
        <v/>
      </c>
      <c r="BN57" s="68">
        <f>IF(BL57&gt;0,BM57-$V57,0)</f>
        <v/>
      </c>
      <c r="BO57" s="68">
        <f>IF(BL57&gt;0,(BL57-BO$10)/BO$10,0)</f>
        <v/>
      </c>
      <c r="BP57" s="68" t="n"/>
      <c r="BQ57" s="15">
        <f>IF(BL57&gt;0,(BL57-BL$10)/BL$10,0)</f>
        <v/>
      </c>
      <c r="BS57" s="250" t="n">
        <v>34.82</v>
      </c>
      <c r="BT57" s="68">
        <f>IF(BS57&gt;0,((BS57-BS56)/BS56),0)</f>
        <v/>
      </c>
      <c r="BU57" s="68">
        <f>IF(BS57&gt;0,BT57-$V57,0)</f>
        <v/>
      </c>
      <c r="BV57" s="68">
        <f>IF(BS57&gt;0,(BS57-BV$10)/BV$10,0)</f>
        <v/>
      </c>
      <c r="BW57" s="68" t="n"/>
      <c r="BX57" s="15">
        <f>IF(BS57&gt;0,(BS57-BS$10)/BS$10,0)</f>
        <v/>
      </c>
      <c r="BZ57" s="250" t="n"/>
      <c r="CA57" s="68">
        <f>IF(BZ57&gt;0,((BZ57-BZ56)/BZ56),0)</f>
        <v/>
      </c>
      <c r="CB57" s="68">
        <f>IF(BZ57&gt;0,CA57-$V57,0)</f>
        <v/>
      </c>
      <c r="CC57" s="68">
        <f>IF(BZ57&gt;0,(BZ57-CC$10)/CC$10,0)</f>
        <v/>
      </c>
      <c r="CD57" s="68" t="n"/>
      <c r="CE57" s="15">
        <f>IF(BZ57&gt;0,(BZ57-BZ$10)/BZ$10,0)</f>
        <v/>
      </c>
      <c r="CG57" s="250" t="n">
        <v>30.54</v>
      </c>
      <c r="CH57" s="68">
        <f>IF(CG57&gt;0,((CG57-CG56)/CG56),0)</f>
        <v/>
      </c>
      <c r="CI57" s="68">
        <f>IF(CG57&gt;0,CH57-$V57,0)</f>
        <v/>
      </c>
      <c r="CJ57" s="68">
        <f>IF(CG57&gt;0,(CG57-CJ$10)/CJ$10,0)</f>
        <v/>
      </c>
      <c r="CK57" s="68" t="n"/>
      <c r="CL57" s="15">
        <f>IF(CG57&gt;0,(CG57-CG$10)/CG$10,0)</f>
        <v/>
      </c>
      <c r="CN57" s="250" t="n">
        <v>30.09</v>
      </c>
      <c r="CO57" s="68">
        <f>IF(CN57&gt;0,((CN57-CN56)/CN56),0)</f>
        <v/>
      </c>
      <c r="CP57" s="68">
        <f>IF(CN57&gt;0,CO57-$V57,0)</f>
        <v/>
      </c>
      <c r="CQ57" s="68">
        <f>IF(CN57&gt;0,(CN57-CQ$10)/CQ$10,0)</f>
        <v/>
      </c>
      <c r="CR57" s="68" t="n"/>
      <c r="CS57" s="15">
        <f>IF(CN57&gt;0,(CN57-CN$10)/CN$10,0)</f>
        <v/>
      </c>
      <c r="CU57" s="250" t="n">
        <v>33.97</v>
      </c>
      <c r="CV57" s="68">
        <f>IF(CU57&gt;0,((CU57-CU56)/CU56),0)</f>
        <v/>
      </c>
      <c r="CW57" s="68">
        <f>IF(CU57&gt;0,CV57-$V57,0)</f>
        <v/>
      </c>
      <c r="CX57" s="68">
        <f>IF(CU57&gt;0,(CU57-CX$10)/CX$10,0)</f>
        <v/>
      </c>
      <c r="CY57" s="68" t="n"/>
      <c r="CZ57" s="15">
        <f>IF(CU57&gt;0,(CU57-CU$10)/CU$10,0)</f>
        <v/>
      </c>
      <c r="DB57" s="250" t="n">
        <v>19.04</v>
      </c>
      <c r="DC57" s="68">
        <f>IF(DB57&gt;0,((DB57-DB56)/DB56),0)</f>
        <v/>
      </c>
      <c r="DD57" s="68">
        <f>IF(DB57&gt;0,DC57-$V57,0)</f>
        <v/>
      </c>
      <c r="DE57" s="68">
        <f>IF(DB57&gt;0,(DB57-DE$10)/DE$10,0)</f>
        <v/>
      </c>
      <c r="DF57" s="68" t="n"/>
      <c r="DG57" s="15">
        <f>IF(DB57&gt;0,(DB57-DB$10)/DB$10,0)</f>
        <v/>
      </c>
      <c r="DI57" s="250" t="n">
        <v>45.05</v>
      </c>
      <c r="DJ57" s="68">
        <f>IF(DI57&gt;0,((DI57-DI56)/DI56),0)</f>
        <v/>
      </c>
      <c r="DK57" s="68">
        <f>IF(DI57&gt;0,DJ57-$V57,0)</f>
        <v/>
      </c>
      <c r="DL57" s="68">
        <f>IF(DI57&gt;0,(DI57-DL$10)/DL$10,0)</f>
        <v/>
      </c>
      <c r="DM57" s="68" t="n"/>
      <c r="DN57" s="15">
        <f>IF(DI57&gt;0,(DI57-DI$10)/DI$10,0)</f>
        <v/>
      </c>
      <c r="DP57" s="250" t="n">
        <v>37.99</v>
      </c>
      <c r="DQ57" s="68">
        <f>IF(DP57&gt;0,((DP57-DP56)/DP56),0)</f>
        <v/>
      </c>
      <c r="DR57" s="68">
        <f>IF(DP57&gt;0,DQ57-$V57,0)</f>
        <v/>
      </c>
      <c r="DS57" s="68" t="n"/>
      <c r="DT57" s="68" t="n"/>
      <c r="DU57" s="15">
        <f>IF(DP57&gt;0,(DP57-DP$10)/DP$10,0)</f>
        <v/>
      </c>
      <c r="DV57" s="18" t="n"/>
      <c r="DW57" s="250" t="n">
        <v>29.53</v>
      </c>
      <c r="DX57" s="68">
        <f>IF(DW57&gt;0,((DW57-DW56)/DW56),0)</f>
        <v/>
      </c>
      <c r="DY57" s="68">
        <f>IF(DW57&gt;0,DX57-$V57,0)</f>
        <v/>
      </c>
      <c r="DZ57" s="68">
        <f>IF(DW57&gt;0,(DW57-DZ$10)/DZ$10,0)</f>
        <v/>
      </c>
      <c r="EA57" s="68" t="n"/>
      <c r="EB57" s="15">
        <f>IF(DW57&gt;0,(DW57-DW$10)/DW$10,0)</f>
        <v/>
      </c>
      <c r="ED57" s="250" t="n">
        <v>32.65</v>
      </c>
      <c r="EE57" s="68">
        <f>IF(ED57&gt;0,((ED57-ED56)/ED56),0)</f>
        <v/>
      </c>
      <c r="EF57" s="68">
        <f>IF(ED57&gt;0,EE57-$V57,0)</f>
        <v/>
      </c>
      <c r="EG57" s="68">
        <f>IF(ED57&gt;0,(ED57-EG$10)/EG$10,0)</f>
        <v/>
      </c>
      <c r="EH57" s="68" t="n"/>
      <c r="EI57" s="15">
        <f>IF(ED57&gt;0,(ED57-ED$10)/ED$10,0)</f>
        <v/>
      </c>
      <c r="EK57" s="250" t="n">
        <v>108.35</v>
      </c>
      <c r="EL57" s="68">
        <f>IF(EK57&gt;0,((EK57-EK56)/EK56),0)</f>
        <v/>
      </c>
      <c r="EM57" s="68">
        <f>IF(EK57&gt;0,EL57-$V57,0)</f>
        <v/>
      </c>
      <c r="EN57" s="68">
        <f>IF(EK57&gt;0,(EK57-EN$10)/EN$10,0)</f>
        <v/>
      </c>
      <c r="EO57" s="68" t="n"/>
      <c r="EP57" s="15">
        <f>IF(EK57&gt;0,(EK57-EK$10)/EK$10,0)</f>
        <v/>
      </c>
      <c r="ER57" s="250" t="n">
        <v>36.57</v>
      </c>
      <c r="ES57" s="68">
        <f>IF(ER57&gt;0,((ER57-ER56)/ER56),0)</f>
        <v/>
      </c>
      <c r="ET57" s="68">
        <f>IF(ER57&gt;0,ES57-$V57,0)</f>
        <v/>
      </c>
      <c r="EU57" s="68">
        <f>IF(ER57&gt;0,(ER57-EU$10)/EU$10,0)</f>
        <v/>
      </c>
      <c r="EV57" s="68" t="n"/>
      <c r="EW57" s="15">
        <f>IF(ER57&gt;0,(ER57-ER$10)/ER$10,0)</f>
        <v/>
      </c>
      <c r="EY57" s="250" t="n">
        <v>30.35</v>
      </c>
      <c r="EZ57" s="68">
        <f>IF(EY57&gt;0,((EY57-EY56)/EY56),0)</f>
        <v/>
      </c>
      <c r="FA57" s="68">
        <f>IF(EY57&gt;0,EZ57-$V57,0)</f>
        <v/>
      </c>
      <c r="FB57" s="68" t="n"/>
      <c r="FC57" s="68" t="n"/>
      <c r="FD57" s="15">
        <f>IF(EY57&gt;0,(EY57-EY$10)/EY$10,0)</f>
        <v/>
      </c>
      <c r="FF57" s="250" t="n">
        <v>56.05</v>
      </c>
      <c r="FG57" s="68">
        <f>IF(FF57&gt;0,((FF57-FF56)/FF56),0)</f>
        <v/>
      </c>
      <c r="FH57" s="68">
        <f>IF(FF57&gt;0,FG57-$V57,0)</f>
        <v/>
      </c>
      <c r="FI57" s="68">
        <f>IF(FF57&gt;0,(FF57-FI$10)/FI$10,0)</f>
        <v/>
      </c>
      <c r="FJ57" s="68" t="n"/>
      <c r="FK57" s="15">
        <f>IF(FF57&gt;0,(FF57-FF$10)/FF$10,0)</f>
        <v/>
      </c>
      <c r="FM57" s="250" t="n">
        <v>164.77</v>
      </c>
      <c r="FN57" s="68">
        <f>IF(FM57&gt;0,((FM57-FM56)/FM56),0)</f>
        <v/>
      </c>
      <c r="FO57" s="68">
        <f>IF(FM57&gt;0,FN57-$V57,0)</f>
        <v/>
      </c>
      <c r="FP57" s="68">
        <f>IF(FM57&gt;0,(FM57-FP$10)/FP$10,0)</f>
        <v/>
      </c>
      <c r="FQ57" s="68" t="n"/>
      <c r="FR57" s="15">
        <f>IF(FM57&gt;0,(FM57-FM$10)/FM$10,0)</f>
        <v/>
      </c>
      <c r="FT57" s="250" t="n">
        <v>93.44</v>
      </c>
      <c r="FU57" s="68">
        <f>IF(FT57&gt;0,((FT57-FT56)/FT56),0)</f>
        <v/>
      </c>
      <c r="FV57" s="68">
        <f>IF(FT57&gt;0,FU57-$V57,0)</f>
        <v/>
      </c>
      <c r="FW57" s="68">
        <f>IF(FT57&gt;0,(FT57-FW$10)/FW$10,0)</f>
        <v/>
      </c>
      <c r="FX57" s="68" t="n"/>
      <c r="FY57" s="15">
        <f>IF(FT57&gt;0,(FT57-FT$10)/FT$10,0)</f>
        <v/>
      </c>
      <c r="GA57" s="250" t="n">
        <v>17.52</v>
      </c>
      <c r="GB57" s="68">
        <f>IF(GA57&gt;0,((GA57-GA56)/GA56),0)</f>
        <v/>
      </c>
      <c r="GC57" s="68">
        <f>IF(GA57&gt;0,GB57-$V57,0)</f>
        <v/>
      </c>
      <c r="GD57" s="68" t="n"/>
      <c r="GE57" s="68" t="n"/>
      <c r="GF57" s="15">
        <f>IF(GA57&gt;0,(GA57-GA$10)/GA$10,0)</f>
        <v/>
      </c>
      <c r="GG57" s="18" t="n"/>
      <c r="GH57" s="250" t="n">
        <v>19.51</v>
      </c>
      <c r="GI57" s="68">
        <f>IF(GH57&gt;0,((GH57-GH56)/GH56),0)</f>
        <v/>
      </c>
      <c r="GJ57" s="68">
        <f>IF(GH57&gt;0,GI57-$V57,0)</f>
        <v/>
      </c>
      <c r="GK57" s="68">
        <f>IF(GH57&gt;0,(GH57-GK$10)/GK$10,0)</f>
        <v/>
      </c>
      <c r="GL57" s="68" t="n"/>
      <c r="GM57" s="15">
        <f>IF(GH57&gt;0,(GH57-GH$10)/GH$10,0)</f>
        <v/>
      </c>
      <c r="GO57" s="250" t="n">
        <v>26.93</v>
      </c>
      <c r="GP57" s="68">
        <f>IF(GO57&gt;0,((GO57-GO56)/GO56),0)</f>
        <v/>
      </c>
      <c r="GQ57" s="68">
        <f>IF(GO57&gt;0,GP57-$V57,0)</f>
        <v/>
      </c>
      <c r="GR57" s="68" t="n"/>
      <c r="GS57" s="68" t="n"/>
      <c r="GT57" s="15">
        <f>IF(GO57&gt;0,(GO57-GO$10)/GO$10,0)</f>
        <v/>
      </c>
      <c r="GV57" s="250" t="n">
        <v>14.02</v>
      </c>
      <c r="GW57" s="68">
        <f>IF(GV57&gt;0,((GV57-GV56)/GV56),0)</f>
        <v/>
      </c>
      <c r="GX57" s="68">
        <f>IF(GV57&gt;0,GW57-$V57,0)</f>
        <v/>
      </c>
      <c r="GY57" s="68">
        <f>IF(GV57&gt;0,(GV57-GY$10)/GY$10,0)</f>
        <v/>
      </c>
      <c r="GZ57" s="68" t="n"/>
      <c r="HA57" s="15">
        <f>IF(GV57&gt;0,(GV57-GV$10)/GV$10,0)</f>
        <v/>
      </c>
      <c r="HD57" s="250" t="n">
        <v>248.09</v>
      </c>
      <c r="HE57" s="68">
        <f>IF(HD57&gt;0,((HD57-HD56)/HD56),0)</f>
        <v/>
      </c>
      <c r="HF57" s="68">
        <f>IF(HD57&gt;0,HE57-$V57,0)</f>
        <v/>
      </c>
      <c r="HG57" s="68">
        <f>IF(HD57&gt;0,(HD57-HG$10)/HG$10,0)</f>
        <v/>
      </c>
      <c r="HH57" s="68" t="n"/>
      <c r="HI57" s="15">
        <f>IF(HD57&gt;0,(HD57-HD$10)/HD$10,0)</f>
        <v/>
      </c>
      <c r="HK57" s="250" t="n">
        <v>29.6</v>
      </c>
      <c r="HL57" s="68">
        <f>IF(HK57&gt;0,((HK57-HK56)/HK56),0)</f>
        <v/>
      </c>
      <c r="HM57" s="68">
        <f>IF(HK57&gt;0,HL57-$V57,0)</f>
        <v/>
      </c>
      <c r="HN57" s="68">
        <f>IF(HK57&gt;0,(HK57-HN$10)/HN$10,0)</f>
        <v/>
      </c>
      <c r="HO57" s="68" t="n"/>
      <c r="HP57" s="15">
        <f>IF(HK57&gt;0,(HK57-HK$10)/HK$10,0)</f>
        <v/>
      </c>
      <c r="HR57" s="250" t="n">
        <v>109.07</v>
      </c>
      <c r="HS57" s="68">
        <f>IF(HR57&gt;0,((HR57-HR56)/HR56),0)</f>
        <v/>
      </c>
      <c r="HT57" s="68">
        <f>IF(HR57&gt;0,HS57-$V57,0)</f>
        <v/>
      </c>
      <c r="HU57" s="68">
        <f>IF(HR57&gt;0,(HR57-HU$10)/HU$10,0)</f>
        <v/>
      </c>
      <c r="HV57" s="68" t="n"/>
      <c r="HW57" s="15">
        <f>IF(HR57&gt;0,(HR57-HR$10)/HR$10,0)</f>
        <v/>
      </c>
      <c r="HY57" s="250" t="n">
        <v>115.74</v>
      </c>
      <c r="HZ57" s="68">
        <f>IF(HY57&gt;0,((HY57-HY56)/HY56),0)</f>
        <v/>
      </c>
      <c r="IA57" s="68">
        <f>IF(HY57&gt;0,HZ57-$V57,0)</f>
        <v/>
      </c>
      <c r="IB57" s="68">
        <f>IF(HY57&gt;0,(HY57-IB$10)/IB$10,0)</f>
        <v/>
      </c>
      <c r="IC57" s="68" t="n"/>
      <c r="ID57" s="15">
        <f>IF(HY57&gt;0,(HY57-HY$10)/HY$10,0)</f>
        <v/>
      </c>
      <c r="IF57" s="250" t="n">
        <v>194.23</v>
      </c>
      <c r="IG57" s="68">
        <f>IF(IF57&gt;0,((IF57-IF56)/IF56),0)</f>
        <v/>
      </c>
      <c r="IH57" s="68">
        <f>IF(IF57&gt;0,IG57-$V57,0)</f>
        <v/>
      </c>
      <c r="II57" s="68">
        <f>IF(IF57&gt;0,(IF57-II$10)/II$10,0)</f>
        <v/>
      </c>
      <c r="IJ57" s="68" t="n"/>
      <c r="IK57" s="15">
        <f>IF(IF57&gt;0,(IF57-IF$10)/IF$10,0)</f>
        <v/>
      </c>
      <c r="IM57" s="250" t="n">
        <v>191.73</v>
      </c>
      <c r="IN57" s="68">
        <f>IF(IM57&gt;0,((IM57-IM56)/IM56),0)</f>
        <v/>
      </c>
      <c r="IO57" s="68">
        <f>IF(IM57&gt;0,IN57-$V57,0)</f>
        <v/>
      </c>
      <c r="IP57" s="68">
        <f>IF(IM57&gt;0,(IM57-IP$10)/IP$10,0)</f>
        <v/>
      </c>
      <c r="IQ57" s="68" t="n"/>
      <c r="IR57" s="15">
        <f>IF(IM57&gt;0,(IM57-IM$10)/IM$10,0)</f>
        <v/>
      </c>
      <c r="IT57" s="250" t="n">
        <v>42.6</v>
      </c>
      <c r="IU57" s="68">
        <f>IF(IT57&gt;0,((IT57-IT56)/IT56),0)</f>
        <v/>
      </c>
      <c r="IV57" s="68">
        <f>IF(IT57&gt;0,IU57-$V57,0)</f>
        <v/>
      </c>
      <c r="IW57" s="68">
        <f>IF(IT57&gt;0,(IT57-IW$10)/IW$10,0)</f>
        <v/>
      </c>
      <c r="IX57" s="68" t="n"/>
      <c r="IY57" s="15">
        <f>IF(IT57&gt;0,(IT57-IT$10)/IT$10,0)</f>
        <v/>
      </c>
      <c r="JA57" s="250" t="n">
        <v>619.5599999999999</v>
      </c>
      <c r="JB57" s="68">
        <f>IF(JA57&gt;0,((JA57-JA56)/JA56),0)</f>
        <v/>
      </c>
      <c r="JC57" s="68">
        <f>IF(JA57&gt;0,JB57-$V57,0)</f>
        <v/>
      </c>
      <c r="JD57" s="68">
        <f>IF(JA57&gt;0,(JA57-JD$10)/JD$10,0)</f>
        <v/>
      </c>
      <c r="JE57" s="68" t="n"/>
      <c r="JF57" s="15">
        <f>IF(JA57&gt;0,(JA57-JA$10)/JA$10,0)</f>
        <v/>
      </c>
      <c r="JH57" s="250" t="n">
        <v>383.27</v>
      </c>
      <c r="JI57" s="68">
        <f>IF(JH57&gt;0,((JH57-JH56)/JH56),0)</f>
        <v/>
      </c>
      <c r="JJ57" s="68">
        <f>IF(JH57&gt;0,JI57-$V57,0)</f>
        <v/>
      </c>
      <c r="JK57" s="68">
        <f>IF(JH57&gt;0,(JH57-JK$10)/JK$10,0)</f>
        <v/>
      </c>
      <c r="JL57" s="68" t="n"/>
      <c r="JM57" s="15">
        <f>IF(JH57&gt;0,(JH57-JH$10)/JH$10,0)</f>
        <v/>
      </c>
      <c r="JO57" s="250" t="n">
        <v>11.51</v>
      </c>
      <c r="JP57" s="68">
        <f>IF(JO57&gt;0,((JO57-JO56)/JO56),0)</f>
        <v/>
      </c>
      <c r="JQ57" s="68">
        <f>IF(JO57&gt;0,JP57-$V57,0)</f>
        <v/>
      </c>
      <c r="JR57" s="68">
        <f>IF(JO57&gt;0,(JO57-JR$10)/JR$10,0)</f>
        <v/>
      </c>
      <c r="JS57" s="68" t="n"/>
      <c r="JT57" s="15">
        <f>IF(JO57&gt;0,(JO57-JO$10)/JO$10,0)</f>
        <v/>
      </c>
      <c r="JV57" s="250" t="n">
        <v>1.42</v>
      </c>
      <c r="JW57" s="68">
        <f>IF(JV57&gt;0,((JV57-JV56)/JV56),0)</f>
        <v/>
      </c>
      <c r="JX57" s="68">
        <f>IF(JV57&gt;0,JW57-$V57,0)</f>
        <v/>
      </c>
      <c r="JY57" s="68">
        <f>IF(JV57&gt;0,(JV57-JY$10)/JY$10,0)</f>
        <v/>
      </c>
      <c r="JZ57" s="68" t="n"/>
      <c r="KA57" s="15">
        <f>IF(JV57&gt;0,(JV57-JV$10)/JV$10,0)</f>
        <v/>
      </c>
      <c r="KC57" s="250" t="n">
        <v>19.07</v>
      </c>
      <c r="KD57" s="68">
        <f>IF(KC57&gt;0,((KC57-KC56)/KC56),0)</f>
        <v/>
      </c>
      <c r="KE57" s="68">
        <f>IF(KC57&gt;0,KD57-$V57,0)</f>
        <v/>
      </c>
      <c r="KF57" s="68">
        <f>IF(KC57&gt;0,(KC57-KF$10)/KF$10,0)</f>
        <v/>
      </c>
      <c r="KG57" s="68" t="n"/>
      <c r="KH57" s="15">
        <f>IF(KC57&gt;0,(KC57-KC$10)/KC$10,0)</f>
        <v/>
      </c>
      <c r="KI57" s="18" t="n"/>
      <c r="KJ57" s="250" t="n">
        <v>47.53</v>
      </c>
      <c r="KK57" s="68">
        <f>IF(KJ57&gt;0,((KJ57-KJ56)/KJ56),0)</f>
        <v/>
      </c>
      <c r="KL57" s="68">
        <f>IF(KJ57&gt;0,KK57-$V57,0)</f>
        <v/>
      </c>
      <c r="KM57" s="68">
        <f>IF(KJ57&gt;0,(KJ57-KM$10)/KM$10,0)</f>
        <v/>
      </c>
      <c r="KN57" s="68" t="n"/>
      <c r="KO57" s="15">
        <f>IF(KJ57&gt;0,(KJ57-KJ$10)/KJ$10,0)</f>
        <v/>
      </c>
      <c r="KQ57" s="250" t="n">
        <v>1.383</v>
      </c>
      <c r="KR57" s="68">
        <f>IF(KQ57&gt;0,((KQ57-KQ56)/KQ56),0)</f>
        <v/>
      </c>
      <c r="KS57" s="68">
        <f>IF(KQ57&gt;0,KR57-$V57,0)</f>
        <v/>
      </c>
      <c r="KT57" s="68">
        <f>IF(KQ57&gt;0,(KQ57-KT$10)/KT$10,0)</f>
        <v/>
      </c>
      <c r="KU57" s="68" t="n"/>
      <c r="KV57" s="15">
        <f>IF(KQ57&gt;0,(KQ57-KQ$10)/KQ$10,0)</f>
        <v/>
      </c>
      <c r="KW57" s="18" t="n"/>
      <c r="KX57" s="250" t="n">
        <v>21.35</v>
      </c>
      <c r="KY57" s="68">
        <f>IF(KX57&gt;0,((KX57-KX56)/KX56),0)</f>
        <v/>
      </c>
      <c r="KZ57" s="68">
        <f>IF(KX57&gt;0,KY57-$V57,0)</f>
        <v/>
      </c>
      <c r="LA57" s="68">
        <f>IF(KX57&gt;0,(KX57-LA$10)/LA$10,0)</f>
        <v/>
      </c>
      <c r="LB57" s="68" t="n"/>
      <c r="LC57" s="15">
        <f>IF(KX57&gt;0,(KX57-KX$10)/KX$10,0)</f>
        <v/>
      </c>
      <c r="LD57" s="18" t="n"/>
      <c r="LE57" s="250" t="n">
        <v>48.95</v>
      </c>
      <c r="LF57" s="68">
        <f>IF(LE57&gt;0,((LE57-LE56)/LE56),0)</f>
        <v/>
      </c>
      <c r="LG57" s="68">
        <f>IF(LE57&gt;0,LF57-$V57,0)</f>
        <v/>
      </c>
      <c r="LH57" s="68">
        <f>IF(LE57&gt;0,(LE57-LH$10)/LH$10,0)</f>
        <v/>
      </c>
      <c r="LI57" s="68" t="n"/>
      <c r="LJ57" s="15">
        <f>IF(LE57&gt;0,(LE57-LE$10)/LE$10,0)</f>
        <v/>
      </c>
      <c r="LL57" s="250" t="n">
        <v>101.05</v>
      </c>
      <c r="LM57" s="68">
        <f>IF(LL57&gt;0,((LL57-LL56)/LL56),0)</f>
        <v/>
      </c>
      <c r="LN57" s="68">
        <f>IF(LL57&gt;0,LM57-$V57,0)</f>
        <v/>
      </c>
      <c r="LO57" s="68">
        <f>IF(LL57&gt;0,(LL57-LO$10)/LO$10,0)</f>
        <v/>
      </c>
      <c r="LP57" s="68" t="n"/>
      <c r="LQ57" s="15">
        <f>IF(LL57&gt;0,(LL57-LL$10)/LL$10,0)</f>
        <v/>
      </c>
      <c r="LS57" s="250" t="n">
        <v>11.13</v>
      </c>
      <c r="LT57" s="68">
        <f>IF(LS57&gt;0,((LS57-LS56)/LS56),0)</f>
        <v/>
      </c>
      <c r="LU57" s="68">
        <f>IF(LS57&gt;0,LT57-$V57,0)</f>
        <v/>
      </c>
      <c r="LV57" s="68" t="n"/>
      <c r="LW57" s="68" t="n"/>
      <c r="LX57" s="15">
        <f>IF(LS57&gt;0,(LS57-LS$10)/LS$10,0)</f>
        <v/>
      </c>
      <c r="LZ57" s="250" t="n">
        <v>12.43</v>
      </c>
      <c r="MA57" s="68">
        <f>IF(LZ57&gt;0,((LZ57-LZ56)/LZ56),0)</f>
        <v/>
      </c>
      <c r="MB57" s="68">
        <f>IF(LZ57&gt;0,MA57-$V57,0)</f>
        <v/>
      </c>
      <c r="MC57" s="68">
        <f>IF(LZ57&gt;0,(LZ57-MC$10)/MC$10,0)</f>
        <v/>
      </c>
      <c r="MD57" s="68" t="n"/>
      <c r="ME57" s="15">
        <f>IF(LZ57&gt;0,(LZ57-LZ$10)/LZ$10,0)</f>
        <v/>
      </c>
      <c r="MG57" s="396" t="n">
        <v>26.19</v>
      </c>
      <c r="MH57" s="68">
        <f>IF(MG57&gt;0,((MG57-MG56)/MG56),0)</f>
        <v/>
      </c>
      <c r="MI57" s="68">
        <f>IF(MG57&gt;0,MH57-$V57,0)</f>
        <v/>
      </c>
      <c r="MJ57" s="68">
        <f>IF(MG57&gt;0,(MG57-MJ$10)/MJ$10,0)</f>
        <v/>
      </c>
      <c r="MK57" s="68" t="n"/>
      <c r="ML57" s="15">
        <f>IF(MG57&gt;0,(MG57-MG$10)/MG$10,0)</f>
        <v/>
      </c>
      <c r="MN57" s="396" t="n">
        <v>98.06999999999999</v>
      </c>
      <c r="MO57" s="68">
        <f>IF(MN57&gt;0,((MN57-MN56)/MN56),0)</f>
        <v/>
      </c>
      <c r="MP57" s="68">
        <f>IF(MN57&gt;0,MO57-$V57,0)</f>
        <v/>
      </c>
      <c r="MQ57" s="68">
        <f>IF(MN57&gt;0,(MN57-MQ$10)/MQ$10,0)</f>
        <v/>
      </c>
      <c r="MR57" s="68" t="n"/>
      <c r="MS57" s="15">
        <f>IF(MN57&gt;0,(MN57-MN$10)/MN$10,0)</f>
        <v/>
      </c>
      <c r="MU57" s="250" t="n">
        <v>9.220000000000001</v>
      </c>
      <c r="MV57" s="68">
        <f>IF(MU57&gt;0,((MU57-MU56)/MU56),0)</f>
        <v/>
      </c>
      <c r="MW57" s="68">
        <f>IF(MU57&gt;0,MV57-$V57,0)</f>
        <v/>
      </c>
      <c r="MX57" s="68">
        <f>IF(MU57&gt;0,(MU57-MX$10)/MX$10,0)</f>
        <v/>
      </c>
      <c r="MY57" s="68" t="n"/>
      <c r="MZ57" s="15">
        <f>IF(MU57&gt;0,(MU57-MU$10)/MU$10,0)</f>
        <v/>
      </c>
      <c r="NB57" s="250" t="n">
        <v>195</v>
      </c>
      <c r="NC57" s="68">
        <f>IF(NB57&gt;0,((NB57-NB56)/NB56),0)</f>
        <v/>
      </c>
      <c r="ND57" s="68">
        <f>IF(NB57&gt;0,NC57-$V57,0)</f>
        <v/>
      </c>
      <c r="NE57" s="68">
        <f>IF(NB57&gt;0,(NB57-NE$10)/NE$10,0)</f>
        <v/>
      </c>
      <c r="NF57" s="68" t="n"/>
      <c r="NG57" s="15">
        <f>IF(NB57&gt;0,(NB57-NB$10)/NB$10,0)</f>
        <v/>
      </c>
      <c r="NI57" s="250" t="n">
        <v>5.57</v>
      </c>
      <c r="NJ57" s="68">
        <f>IF(NI57&gt;0,((NI57-NI56)/NI56),0)</f>
        <v/>
      </c>
      <c r="NK57" s="68">
        <f>IF(NI57&gt;0,NJ57-$V57,0)</f>
        <v/>
      </c>
      <c r="NL57" s="68">
        <f>IF(NI57&gt;0,(NI57-NL$10)/NL$10,0)</f>
        <v/>
      </c>
      <c r="NM57" s="68" t="n"/>
      <c r="NN57" s="15">
        <f>IF(NI57&gt;0,(NI57-NI$10)/NI$10,0)</f>
        <v/>
      </c>
      <c r="NP57" s="250" t="n">
        <v>298.68</v>
      </c>
      <c r="NQ57" s="68">
        <f>IF(NP57&gt;0,((NP57-NP56)/NP56),0)</f>
        <v/>
      </c>
      <c r="NR57" s="68">
        <f>IF(NP57&gt;0,NQ57-$V57,0)</f>
        <v/>
      </c>
      <c r="NS57" s="68">
        <f>IF(NP57&gt;0,(NP57-NS$10)/NS$10,0)</f>
        <v/>
      </c>
      <c r="NT57" s="68" t="n"/>
      <c r="NU57" s="15">
        <f>IF(NP57&gt;0,(NP57-NP$10)/NP$10,0)</f>
        <v/>
      </c>
      <c r="NW57" s="250" t="n">
        <v>167.11</v>
      </c>
      <c r="NX57" s="68">
        <f>IF(NW57&gt;0,((NW57-NW56)/NW56),0)</f>
        <v/>
      </c>
      <c r="NY57" s="68">
        <f>IF(NW57&gt;0,NX57-$V57,0)</f>
        <v/>
      </c>
      <c r="NZ57" s="68">
        <f>IF(NW57&gt;0,(NW57-NZ$10)/NZ$10,0)</f>
        <v/>
      </c>
      <c r="OA57" s="68" t="n"/>
      <c r="OB57" s="15">
        <f>IF(NW57&gt;0,(NW57-NW$10)/NW$10,0)</f>
        <v/>
      </c>
      <c r="OD57" s="250" t="n">
        <v>1.32</v>
      </c>
      <c r="OE57" s="68">
        <f>IF(OD57&gt;0,((OD57-OD56)/OD56),0)</f>
        <v/>
      </c>
      <c r="OF57" s="68">
        <f>IF(OD57&gt;0,OE57-$V57,0)</f>
        <v/>
      </c>
      <c r="OG57" s="68">
        <f>IF(OD57&gt;0,(OD57-OG$10)/OG$10,0)</f>
        <v/>
      </c>
      <c r="OH57" s="68" t="n"/>
      <c r="OI57" s="15">
        <f>IF(OD57&gt;0,(OD57-OD$10)/OD$10,0)</f>
        <v/>
      </c>
      <c r="OK57" s="396" t="n">
        <v>74.23999999999999</v>
      </c>
      <c r="OL57" s="68">
        <f>IF(OK57&gt;0,((OK57-OK56)/OK56),0)</f>
        <v/>
      </c>
      <c r="OM57" s="68">
        <f>IF(OK57&gt;0,OL57-$V57,0)</f>
        <v/>
      </c>
      <c r="ON57" s="68">
        <f>IF(OK57&gt;0,(OK57-ON$10)/ON$10,0)</f>
        <v/>
      </c>
      <c r="OO57" s="68" t="n"/>
      <c r="OP57" s="15">
        <f>IF(OK57&gt;0,(OK57-OK$10)/OK$10,0)</f>
        <v/>
      </c>
      <c r="OR57" s="250" t="n">
        <v>1.78</v>
      </c>
      <c r="OS57" s="68">
        <f>IF(OR57&gt;0,((OR57-OR56)/OR56),0)</f>
        <v/>
      </c>
      <c r="OT57" s="68">
        <f>IF(OR57&gt;0,OS57-$V57,0)</f>
        <v/>
      </c>
      <c r="OU57" s="68">
        <f>IF(OR57&gt;0,(OR57-OU$10)/OU$10,0)</f>
        <v/>
      </c>
      <c r="OV57" s="68" t="n"/>
      <c r="OW57" s="15">
        <f>IF(OR57&gt;0,(OR57-OR$10)/OR$10,0)</f>
        <v/>
      </c>
      <c r="OY57" s="250" t="n">
        <v>127.31</v>
      </c>
      <c r="OZ57" s="68">
        <f>IF(OY57&gt;0,((OY57-OY56)/OY56),0)</f>
        <v/>
      </c>
      <c r="PA57" s="68">
        <f>IF(OY57&gt;0,OZ57-$V57,0)</f>
        <v/>
      </c>
      <c r="PB57" s="68">
        <f>IF(OY57&gt;0,(OY57-PB$10)/PB$10,0)</f>
        <v/>
      </c>
      <c r="PC57" s="68" t="n"/>
      <c r="PD57" s="15">
        <f>IF(OY57&gt;0,(OY57-OY$10)/OY$10,0)</f>
        <v/>
      </c>
      <c r="PE57" s="18" t="n"/>
      <c r="PF57" s="250" t="n">
        <v>208.95</v>
      </c>
      <c r="PG57" s="68">
        <f>IF(PF57&gt;0,((PF57-PF56)/PF56),0)</f>
        <v/>
      </c>
      <c r="PH57" s="68">
        <f>IF(PF57&gt;0,PG57-$V57,0)</f>
        <v/>
      </c>
      <c r="PI57" s="68">
        <f>IF(PF57&gt;0,(PF57-PI$10)/PI$10,0)</f>
        <v/>
      </c>
      <c r="PJ57" s="68" t="n"/>
      <c r="PK57" s="15">
        <f>IF(PF57&gt;0,(PF57-PF$10)/PF$10,0)</f>
        <v/>
      </c>
      <c r="PM57" s="250" t="n"/>
      <c r="PN57" s="68">
        <f>IF(PM57&gt;0,((PM57-PM56)/PM56),0)</f>
        <v/>
      </c>
      <c r="PO57" s="68">
        <f>PN57-$V57</f>
        <v/>
      </c>
      <c r="PP57" s="68">
        <f>IF(PM57&gt;0,(PM57-PP$10)/PP$10,0)</f>
        <v/>
      </c>
      <c r="PQ57" s="68" t="n"/>
      <c r="PR57" s="15">
        <f>IF(PM57&gt;0,(PM57-PM$10)/PM$10,0)</f>
        <v/>
      </c>
      <c r="PT57" s="250" t="n">
        <v>4.16</v>
      </c>
      <c r="PU57" s="68">
        <f>IF(PT57&gt;0,((PT57-PT56)/PT56),0)</f>
        <v/>
      </c>
      <c r="PV57" s="68">
        <f>IF(PT57&gt;0,PU57-$V57,0)</f>
        <v/>
      </c>
      <c r="PW57" s="68">
        <f>IF(PT57&gt;0,(PT57-PW$10)/PW$10,0)</f>
        <v/>
      </c>
      <c r="PX57" s="68" t="n"/>
      <c r="PY57" s="15">
        <f>IF(PT57&gt;0,(PT57-PT$10)/PT$10,0)</f>
        <v/>
      </c>
      <c r="QA57" s="250" t="n">
        <v>210.81</v>
      </c>
      <c r="QB57" s="68">
        <f>IF(QA57&gt;0,((QA57-QA56)/QA56),0)</f>
        <v/>
      </c>
      <c r="QC57" s="68">
        <f>IF(QA57&gt;0,QB57-$V57,0)</f>
        <v/>
      </c>
      <c r="QD57" s="68">
        <f>IF(QA57&gt;0,(QA57-QD$10)/QD$10,0)</f>
        <v/>
      </c>
      <c r="QE57" s="68" t="n"/>
      <c r="QF57" s="15">
        <f>IF(QA57&gt;0,(QA57-QA$10)/QA$10,0)</f>
        <v/>
      </c>
      <c r="QH57" s="250" t="n">
        <v>1.34</v>
      </c>
      <c r="QI57" s="68">
        <f>IF(QH57&gt;0,((QH57-QH56)/QH56),0)</f>
        <v/>
      </c>
      <c r="QJ57" s="68">
        <f>IF(QH57&gt;0,QI57-$V57,0)</f>
        <v/>
      </c>
      <c r="QK57" s="68">
        <f>IF(QH57&gt;0,(QH57-QK$10)/QK$10,0)</f>
        <v/>
      </c>
      <c r="QL57" s="68" t="n"/>
      <c r="QM57" s="15">
        <f>IF(QH57&gt;0,(QH57-QH$10)/QH$10,0)</f>
        <v/>
      </c>
      <c r="QO57" s="250" t="n">
        <v>11</v>
      </c>
      <c r="QP57" s="68">
        <f>IF(QO57&gt;0,((QO57-QO56)/QO56),0)</f>
        <v/>
      </c>
      <c r="QQ57" s="68">
        <f>IF(QO57&gt;0,QP57-$V57,0)</f>
        <v/>
      </c>
      <c r="QR57" s="68">
        <f>IF(QO57&gt;0,(QO57-QR$10)/QR$10,0)</f>
        <v/>
      </c>
      <c r="QS57" s="68" t="n"/>
      <c r="QT57" s="15">
        <f>IF(QO57&gt;0,(QO57-QO$10)/QO$10,0)</f>
        <v/>
      </c>
      <c r="QV57" s="250" t="n">
        <v>1.68</v>
      </c>
      <c r="QW57" s="68">
        <f>IF(QV57&gt;0,((QV57-QV56)/QV56),0)</f>
        <v/>
      </c>
      <c r="QX57" s="68">
        <f>IF(QV57&gt;0,QW57-$V57,0)</f>
        <v/>
      </c>
      <c r="QY57" s="68">
        <f>IF(QV57&gt;0,(QV57-QY$10)/QY$10,0)</f>
        <v/>
      </c>
      <c r="QZ57" s="68" t="n"/>
      <c r="RA57" s="15">
        <f>IF(QV57&gt;0,(QV57-QV$10)/QV$10,0)</f>
        <v/>
      </c>
      <c r="RC57" s="250" t="n">
        <v>22.01</v>
      </c>
      <c r="RD57" s="68">
        <f>IF(RC57&gt;0,((RC57-RC56)/RC56),0)</f>
        <v/>
      </c>
      <c r="RE57" s="68">
        <f>IF(RC57&gt;0,RD57-$V57,0)</f>
        <v/>
      </c>
      <c r="RF57" s="68">
        <f>IF(RC57&gt;0,(RC57-RF$10)/RF$10,0)</f>
        <v/>
      </c>
      <c r="RG57" s="68" t="n"/>
      <c r="RH57" s="15">
        <f>IF(RC57&gt;0,(RC57-RC$10)/RC$10,0)</f>
        <v/>
      </c>
      <c r="RJ57" s="250" t="n">
        <v>176.48</v>
      </c>
      <c r="RK57" s="68">
        <f>IF(RJ57&gt;0,((RJ57-RJ56)/RJ56),0)</f>
        <v/>
      </c>
      <c r="RL57" s="68">
        <f>RK57-$V57</f>
        <v/>
      </c>
      <c r="RM57" s="68">
        <f>IF(RJ57&gt;0,(RJ57-RM$10)/RM$10,0)</f>
        <v/>
      </c>
      <c r="RN57" s="68" t="n"/>
      <c r="RO57" s="15">
        <f>IF(RJ57&gt;0,(RJ57-RJ$10)/RJ$10,0)</f>
        <v/>
      </c>
      <c r="RQ57" s="396" t="n">
        <v>12.58</v>
      </c>
      <c r="RR57" s="68">
        <f>IF(RQ57&gt;0,((RQ57-RQ56)/RQ56),0)</f>
        <v/>
      </c>
      <c r="RS57" s="68">
        <f>RR57-$V57</f>
        <v/>
      </c>
      <c r="RT57" s="68">
        <f>IF(RQ57&gt;0,(RQ57-RT$10)/RT$10,0)</f>
        <v/>
      </c>
      <c r="RU57" s="68" t="n"/>
      <c r="RV57" s="15">
        <f>IF(RQ57&gt;0,(RQ57-RQ$10)/RQ$10,0)</f>
        <v/>
      </c>
      <c r="RX57" s="250" t="n">
        <v>83.65000000000001</v>
      </c>
      <c r="RY57" s="68">
        <f>IF(RX57&gt;0,((RX57-RX56)/RX56),0)</f>
        <v/>
      </c>
      <c r="RZ57" s="68">
        <f>RY57-$V57</f>
        <v/>
      </c>
      <c r="SA57" s="68">
        <f>IF(RX57&gt;0,(RX57-SA$10)/SA$10,0)</f>
        <v/>
      </c>
      <c r="SB57" s="68" t="n"/>
      <c r="SC57" s="15">
        <f>IF(RX57&gt;0,(RX57-RX$10)/RX$10,0)</f>
        <v/>
      </c>
      <c r="SE57" s="250" t="n">
        <v>8.949999999999999</v>
      </c>
      <c r="SF57" s="68">
        <f>IF(SE57&gt;0,((SE57-SE56)/SE56),0)</f>
        <v/>
      </c>
      <c r="SG57" s="68">
        <f>SF57-$V57</f>
        <v/>
      </c>
      <c r="SH57" s="68">
        <f>IF(SE57&gt;0,(SE57-SH$10)/SH$10,0)</f>
        <v/>
      </c>
      <c r="SI57" s="68" t="n"/>
      <c r="SJ57" s="15">
        <f>IF(SE57&gt;0,(SE57-SE$10)/SE$10,0)</f>
        <v/>
      </c>
      <c r="SL57" s="250" t="n">
        <v>0.49</v>
      </c>
      <c r="SM57" s="68">
        <f>IF(SL57&gt;0,((SL57-SL56)/SL56),0)</f>
        <v/>
      </c>
      <c r="SN57" s="68">
        <f>SM57-$V57</f>
        <v/>
      </c>
      <c r="SO57" s="68">
        <f>IF(SL57&gt;0,(SL57-SO$10)/SO$10,0)</f>
        <v/>
      </c>
      <c r="SP57" s="68" t="n"/>
      <c r="SQ57" s="15">
        <f>IF(SL57&gt;0,(SL57-SL$10)/SL$10,0)</f>
        <v/>
      </c>
      <c r="SS57" s="250" t="n">
        <v>5.82</v>
      </c>
      <c r="ST57" s="68">
        <f>IF(SS57&gt;0,((SS57-SS56)/SS56),0)</f>
        <v/>
      </c>
      <c r="SU57" s="68">
        <f>ST57-$V57</f>
        <v/>
      </c>
      <c r="SV57" s="68">
        <f>IF(SS57&gt;0,(SS57-SV$10)/SV$10,0)</f>
        <v/>
      </c>
      <c r="SW57" s="68" t="n"/>
      <c r="SX57" s="15">
        <f>IF(SS57&gt;0,(SS57-SS$10)/SS$10,0)</f>
        <v/>
      </c>
      <c r="SZ57" s="250" t="n">
        <v>24.34</v>
      </c>
      <c r="TA57" s="68">
        <f>IF(SZ57&gt;0,((SZ57-SZ56)/SZ56),0)</f>
        <v/>
      </c>
      <c r="TB57" s="68">
        <f>TA57-$V57</f>
        <v/>
      </c>
      <c r="TC57" s="68">
        <f>IF(SZ57&gt;0,(SZ57-TC$10)/TC$10,0)</f>
        <v/>
      </c>
      <c r="TD57" s="68" t="n"/>
      <c r="TE57" s="15">
        <f>IF(SZ57&gt;0,(SZ57-SZ$10)/SZ$10,0)</f>
        <v/>
      </c>
      <c r="TG57" s="250" t="n">
        <v>0.1855</v>
      </c>
      <c r="TH57" s="68">
        <f>IF(TG57&gt;0,((TG57-TG56)/TG56),0)</f>
        <v/>
      </c>
      <c r="TI57" s="68">
        <f>TH57-$V57</f>
        <v/>
      </c>
      <c r="TJ57" s="68">
        <f>IF(TG57&gt;0,(TG57-TJ$10)/TJ$10,0)</f>
        <v/>
      </c>
      <c r="TK57" s="68" t="n"/>
      <c r="TL57" s="15">
        <f>IF(TG57&gt;0,(TG57-TG$10)/TG$10,0)</f>
        <v/>
      </c>
      <c r="TN57" s="250" t="n">
        <v>29.39</v>
      </c>
      <c r="TO57" s="68">
        <f>IF(TN57&gt;0,((TN57-TN56)/TN56),0)</f>
        <v/>
      </c>
      <c r="TP57" s="68">
        <f>TO57-$V57</f>
        <v/>
      </c>
      <c r="TQ57" s="68">
        <f>IF(TN57&gt;0,(TN57-TQ$10)/TQ$10,0)</f>
        <v/>
      </c>
      <c r="TR57" s="68" t="n"/>
      <c r="TS57" s="15">
        <f>IF(TN57&gt;0,(TN57-TN$10)/TN$10,0)</f>
        <v/>
      </c>
      <c r="TU57" s="250" t="n">
        <v>2.13</v>
      </c>
      <c r="TV57" s="68">
        <f>IF(TU57&gt;0,((TU57-TU56)/TU56),0)</f>
        <v/>
      </c>
      <c r="TW57" s="68">
        <f>TV57-$V57</f>
        <v/>
      </c>
      <c r="TX57" s="68">
        <f>IF(TU57&gt;0,(TU57-TX$10)/TX$10,0)</f>
        <v/>
      </c>
      <c r="TY57" s="68" t="n"/>
      <c r="TZ57" s="15">
        <f>IF(TU57&gt;0,(TU57-TU$10)/TU$10,0)</f>
        <v/>
      </c>
      <c r="UB57" s="250" t="n"/>
      <c r="UC57" s="68">
        <f>IF(UB57&gt;0,((UB57-UB56)/UB56),0)</f>
        <v/>
      </c>
      <c r="UD57" s="68">
        <f>UC57-$V57</f>
        <v/>
      </c>
      <c r="UE57" s="68">
        <f>IF(UB57&gt;0,(UB57-UE$10)/UE$10,0)</f>
        <v/>
      </c>
      <c r="UF57" s="68" t="n"/>
      <c r="UG57" s="15">
        <f>IF(UB57&gt;0,(UB57-UB$10)/UB$10,0)</f>
        <v/>
      </c>
      <c r="UI57" s="250" t="n"/>
      <c r="UJ57" s="68">
        <f>IF(UI57&gt;0,((UI57-UI56)/UI56),0)</f>
        <v/>
      </c>
      <c r="UK57" s="68">
        <f>UJ57-$V57</f>
        <v/>
      </c>
      <c r="UL57" s="68">
        <f>IF(UI57&gt;0,(UI57-UL$10)/UL$10,0)</f>
        <v/>
      </c>
      <c r="UM57" s="68" t="n"/>
      <c r="UN57" s="15">
        <f>IF(UI57&gt;0,(UI57-UI$10)/UI$10,0)</f>
        <v/>
      </c>
      <c r="UP57" s="250" t="n"/>
      <c r="UQ57" s="68">
        <f>IF(UP57&gt;0,((UP57-UP56)/UP56),0)</f>
        <v/>
      </c>
      <c r="UR57" s="68">
        <f>UQ57-$V57</f>
        <v/>
      </c>
      <c r="US57" s="68">
        <f>IF(UP57&gt;0,(UP57-US$10)/US$10,0)</f>
        <v/>
      </c>
      <c r="UT57" s="68" t="n"/>
      <c r="UU57" s="15">
        <f>IF(UP57&gt;0,(UP57-UP$10)/UP$10,0)</f>
        <v/>
      </c>
      <c r="UW57" s="250" t="n"/>
      <c r="UX57" s="68">
        <f>IF(UW57&gt;0,((UW57-UW56)/UW56),0)</f>
        <v/>
      </c>
      <c r="UY57" s="68">
        <f>UX57-$V57</f>
        <v/>
      </c>
      <c r="UZ57" s="68">
        <f>IF(UW57&gt;0,(UW57-UZ$10)/UZ$10,0)</f>
        <v/>
      </c>
      <c r="VA57" s="68" t="n"/>
      <c r="VB57" s="15">
        <f>IF(UW57&gt;0,(UW57-UW$10)/UW$10,0)</f>
        <v/>
      </c>
      <c r="VD57" s="250" t="n"/>
      <c r="VE57" s="68">
        <f>IF(VD57&gt;0,((VD57-VD56)/VD56),0)</f>
        <v/>
      </c>
      <c r="VF57" s="68">
        <f>VE57-$V57</f>
        <v/>
      </c>
      <c r="VG57" s="68">
        <f>IF(VD57&gt;0,(VD57-VG$10)/VG$10,0)</f>
        <v/>
      </c>
      <c r="VH57" s="68" t="n"/>
      <c r="VI57" s="15">
        <f>IF(VD57&gt;0,(VD57-VD$10)/VD$10,0)</f>
        <v/>
      </c>
      <c r="VM57" s="21">
        <f>IF($C57&gt;0,(($IK$5*IG57)+($GT$5*GP57)+($JM$5*JI57)+($JF$5*JB57)+($IY$5*IU57)+($IR$5*IN57)+($ID$5*HZ57)+($HW$5*HS57)+($HP$5*HL57)+($HI$5*HE57)+($GF$5*GB57)+($FY$5*FU57)+($FR$5*FN57)+($FK$5*FG57)+($FD$5*EZ57)+($EW$5*ES57)+($EP$5*EL57)+($EI$5*EE57)+($EB$5*DX57)+($DU$5*DQ57)+($DN$5*DJ57)+($DG$5*DC57)+($CZ$5*CV57)+($CS$5*CO57)+($CL$5*CH57)+($CE$5*CA57)+($BX$5*BT57)+($BQ$5*BM57)+($BJ$5*BF57)+($BC$5*AY57)+($AV$5*AR57)+($AO$5*AK57)+($AH$5*AD57)+($JT$5*JP57)+($KA$5*JW57)+($KO$5*KK57)+($PR$5*PN57)+($GM$5*GI57)+($HA$5*GW57)+($KV$5*KR57)+($KH$5*KD57)+($LC$5*KY57)+($MS$5*MO57)+($ML$5*MH57)+($ME$5*MA57)+($LX$5*LT57)+($LQ$5*LM57)+($LJ$5*LF57)+(MV57*$MZ$5)+(NC57*$NG$5)+(NJ57*$NN$5)+($OI$5*OE57)+($NU$5*NQ57)+($OB$5*NX57)+($PK$5*PG57)+($OP$5*OL57)+($OW$5*OS57)+($PD$5*OZ57)+(PU57*$PY$5)+(QB57*$QF$5)+(QI57*$QM$5)+(QP57*$QT$5)+(QW57*$RA$5)+(RD57*$RH$5)+(RK57*$RO$5)+(RR57*$RV$5)+(RY57*$SC$5)+(SF57*$SJ$5)+(SM57*$SQ$5)+(ST57*$SX$5)+(TA57*$TE$5))+(TH57*$TL$5)+(TO57*$TS$5))/$VM$5</f>
        <v/>
      </c>
      <c r="VN57" s="538" t="n"/>
      <c r="VO57" s="21">
        <f>IF($C57&gt;0,(($IK$5*II57)+($GT$5*GR57)+($JM$5*JK57)+($JF$5*JD57)+($IY$5*IW57)+($IR$5*IP57)+($ID$5*IB57)+($HW$5*HU57)+($HP$5*HN57)+($HI$5*HG57)+($GF$5*GD57)+($FY$5*FW57)+($FR$5*FP57)+($FK$5*FI57)+($FD$5*FB57)+($EW$5*EU57)+($EP$5*EN57)+($EI$5*EG57)+($EB$5*DZ57)+($DU$5*DS57)+($DN$5*DL57)+($DG$5*DE57)+($CZ$5*CX57)+($CS$5*CQ57)+($CL$5*CJ57)+($CE$5*CC57)+($BX$5*BV57)+($BQ$5*BO57)+($BJ$5*BH57)+($BC$5*BA57)+($AV$5*AT57)+($AO$5*AM57)+($AH$5*AF57)+($KO$5*KM57)+($KH$5*KF57)+($KA$5*JY57)+($JT$5*JR57)+($PR$5*PP57)+($GM$5*GK57)+($HA$5*GY57)+($KV$5*KT57)+($LC$5*LA57)+($MS$5*MQ57)+($ML$5*MJ57)+($ME$5*MC57)+($LX$5*LV57)+($LQ$5*LO57)+($LJ$5*LH57)+(MX57*$MZ$5)+(NE57*$NG$5)+(NL57*$NN$5)+($OI$5*OG57)+($NU$5*NS57)+($OB$5*NZ57)+($PD$5*PB57)+($OW$5*OU57)+($OP$5*ON57)+($PK$5*PI57)+($PY$5*PW57)+($QF$5*QD57)+($QM$5*QK57)+($QT$5*QR57)+($RA$5*QY57)+($RH$5*RF57)+($RO$5*RM57)+(RT57*$RV$5)+(SA57*$SC$5)+(SH57*$SJ$5)+(SO57*$SQ$5)+(SV57*$SX$5)+(TC57*$TE$5)+(TJ57*$TL$5)+(TQ57*$TS$5))/$VM$5,0)</f>
        <v/>
      </c>
      <c r="VP57" s="14" t="n"/>
      <c r="VQ57" s="21">
        <f>IF($C57&gt;0,(($IK$5*IK57)+($GT$5*GT57)+($JM$5*JM57)+($JF$5*JF57)+($IY$5*IY57)+($IR$5*IR57)+($ID$5*ID57)+($HW$5*HW57)+($HP$5*HP57)+($HI$5*HI57)+($GF$5*GF57)+($FY$5*FY57)+($FR$5*FR57)+($FK$5*FK57)+($FD$5*FD57)+($EW$5*EW57)+($EP$5*EP57)+($EI$5*EI57)+($EB$5*EB57)+($DU$5*DU57)+($DN$5*DN57)+($DG$5*DG57)+($CZ$5*CZ57)+($CS$5*CS57)+($CL$5*CL57)+($CE$5*CE57)+($BX$5*BX57)+($BQ$5*BQ57)+($BJ$5*BJ57)+($BC$5*BC57)+($AV$5*AV57)+($AO$5*AO57)+($AH$5*AH57)+($KO$5*KO57)+($PR$5*PR57)+($GM$5*GM57)+($HA$5*HA57)+($KH$5*KH57)+($KA$5*KA57)+($JT$5*JT57)+($KV$5*KV57)+($LC$5*LC57)+($MS$5*MS57)+($ML$5*ML57)+($ME$5*ME57)+($LX$5*LX57)+($LQ$5*LQ57)+($LJ$5*LJ57)+($OI$5*OI57)+($NU$5*NU57)+($NN$5*NN57)+($NG$5*NG57)+($MZ$5*MZ57)+(OB57*$OB$5)+($PD$5*PD57)+($OW$5*OW57)+($OP$5*OP57)+($PK$5*PK57)+(PY57*$PY$5)+(QF57*$QF$5)+(QM57*$QM$5)+(QT57*$QT$5)+(RA57*$RA$5)+(RH57*$RH$5)+(RO57*$RO$5)+(RV57*$RV$5)+(SC57*$SC$5)+(SJ57*$SJ$5)+(SQ57*$SQ$5)+(SX57*$SX$5)+(TE57*$TE$5)+(TL57*$TL$5)+(TS57*$TS$5))/$VM$5,0)</f>
        <v/>
      </c>
    </row>
    <row r="58" ht="16" customHeight="1" s="545">
      <c r="A58" s="127" t="n">
        <v>45729</v>
      </c>
      <c r="B58" s="4">
        <f>A58</f>
        <v/>
      </c>
      <c r="C58" s="13" t="n">
        <v>40813.57</v>
      </c>
      <c r="D58" s="138">
        <f>IF(C58&gt;0,C58-C57,0)</f>
        <v/>
      </c>
      <c r="E58" s="68">
        <f>IF(C58&gt;0,D58/C57,0)</f>
        <v/>
      </c>
      <c r="F58" s="15">
        <f>IF(C58&gt;0,(C58-C$10)/C$10,0)</f>
        <v/>
      </c>
      <c r="G58" s="13" t="n">
        <v>5521.52</v>
      </c>
      <c r="H58" s="138">
        <f>IF(G58&gt;0,G58-G57,0)</f>
        <v/>
      </c>
      <c r="I58" s="68">
        <f>IF(G58&gt;0,H58/G57,0)</f>
        <v/>
      </c>
      <c r="J58" s="15">
        <f>IF(G58&gt;0,(G58-G$10)/G$10,0)</f>
        <v/>
      </c>
      <c r="K58" s="13" t="n">
        <v>17303.01</v>
      </c>
      <c r="L58" s="138">
        <f>IF(K58&gt;0,K58-K57,0)</f>
        <v/>
      </c>
      <c r="M58" s="68">
        <f>IF(K58&gt;0,L58/K57,0)</f>
        <v/>
      </c>
      <c r="N58" s="15">
        <f>IF(K58&gt;0,(K58-K$10)/K$10,0)</f>
        <v/>
      </c>
      <c r="O58" s="13" t="n">
        <v>1993.69</v>
      </c>
      <c r="P58" s="138">
        <f>IF(O58&gt;0,O58-O57,0)</f>
        <v/>
      </c>
      <c r="Q58" s="68">
        <f>IF(O58&gt;0,P58/O57,0)</f>
        <v/>
      </c>
      <c r="R58" s="15">
        <f>IF(O58&gt;0,(O58-O$10)/O$10,0)</f>
        <v/>
      </c>
      <c r="S58" s="18">
        <f>IF(O58&gt;0,(((O58*0.7)*Q58)+((K58*0.9)*M58)+((G58*0.65)*I58)+((C58*0.6)*E58))/(O58+K58+G58+C58),0)</f>
        <v/>
      </c>
      <c r="T58" s="121">
        <f>IF(O58&gt;0,(S58*200)+T57,0)</f>
        <v/>
      </c>
      <c r="U58" s="121">
        <f>T58</f>
        <v/>
      </c>
      <c r="V58" s="134">
        <f>IF(T58&gt;0,(T58-T57)/T57,0)</f>
        <v/>
      </c>
      <c r="W58" s="21">
        <f>IF(T58&gt;0,(T58-T$11)/T$11,0)</f>
        <v/>
      </c>
      <c r="X58" s="18">
        <f>IF(T58&gt;0,((Q58+M58+I58+E58)/4),0)</f>
        <v/>
      </c>
      <c r="Y58" s="352" t="n">
        <v>151142.47</v>
      </c>
      <c r="Z58" s="15" t="n">
        <v>2e-06</v>
      </c>
      <c r="AA58" s="21">
        <f>Z58-$V58</f>
        <v/>
      </c>
      <c r="AC58" s="250" t="n">
        <v>198.36</v>
      </c>
      <c r="AD58" s="68">
        <f>IF(AC58&gt;0,((AC58-AC57)/AC57),0)</f>
        <v/>
      </c>
      <c r="AE58" s="68">
        <f>IF(AC58&gt;0,AD58-$V58,0)</f>
        <v/>
      </c>
      <c r="AF58" s="68">
        <f>IF(AC58&gt;0,(AC58-AF$10)/AF$10,0)</f>
        <v/>
      </c>
      <c r="AG58" s="68" t="n"/>
      <c r="AH58" s="15">
        <f>IF(AC58&gt;0,(AC58-AC$10)/AC$10,0)</f>
        <v/>
      </c>
      <c r="AJ58" s="250" t="n">
        <v>19.89</v>
      </c>
      <c r="AK58" s="68">
        <f>IF(AJ58&gt;0,((AJ58-AJ57)/AJ57),0)</f>
        <v/>
      </c>
      <c r="AL58" s="68">
        <f>IF(AJ58&gt;0,AK58-$V58,0)</f>
        <v/>
      </c>
      <c r="AM58" s="68">
        <f>IF(AJ58&gt;0,(AJ58-AM$10)/AM$10,0)</f>
        <v/>
      </c>
      <c r="AN58" s="68" t="n"/>
      <c r="AO58" s="15">
        <f>IF(AJ58&gt;0,(AJ58-AJ$10)/AJ$10,0)</f>
        <v/>
      </c>
      <c r="AQ58" s="250" t="n">
        <v>19.2</v>
      </c>
      <c r="AR58" s="68">
        <f>IF(AQ58&gt;0,((AQ58-AQ57)/AQ57),0)</f>
        <v/>
      </c>
      <c r="AS58" s="68">
        <f>IF(AQ58&gt;0,AR58-$V58,0)</f>
        <v/>
      </c>
      <c r="AT58" s="68">
        <f>IF(AQ58&gt;0,(AQ58-AT$10)/AT$10,0)</f>
        <v/>
      </c>
      <c r="AU58" s="68" t="n"/>
      <c r="AV58" s="15">
        <f>IF(AQ58&gt;0,(AQ58-AQ$10)/AQ$10,0)</f>
        <v/>
      </c>
      <c r="AX58" s="250" t="n">
        <v>192.19</v>
      </c>
      <c r="AY58" s="68">
        <f>IF(AX58&gt;0,((AX58-AX57)/AX57),0)</f>
        <v/>
      </c>
      <c r="AZ58" s="68">
        <f>IF(AX58&gt;0,AY58-$V58,0)</f>
        <v/>
      </c>
      <c r="BA58" s="68">
        <f>IF(AX58&gt;0,(AX58-BA$10)/BA$10,0)</f>
        <v/>
      </c>
      <c r="BB58" s="68" t="n"/>
      <c r="BC58" s="15">
        <f>IF(AX58&gt;0,(AX58-AX$10)/AX$10,0)</f>
        <v/>
      </c>
      <c r="BE58" s="250" t="n">
        <v>73.69</v>
      </c>
      <c r="BF58" s="68">
        <f>IF(BE58&gt;0,((BE58-BE57)/BE57),0)</f>
        <v/>
      </c>
      <c r="BG58" s="68">
        <f>IF(BE58&gt;0,BF58-$V58,0)</f>
        <v/>
      </c>
      <c r="BH58" s="68" t="n"/>
      <c r="BI58" s="68" t="n"/>
      <c r="BJ58" s="15">
        <f>IF(BE58&gt;0,(BE58-BE$10)/BE$10,0)</f>
        <v/>
      </c>
      <c r="BL58" s="250" t="n">
        <v>59.12</v>
      </c>
      <c r="BM58" s="68">
        <f>IF(BL58&gt;0,((BL58-BL57)/BL57),0)</f>
        <v/>
      </c>
      <c r="BN58" s="68">
        <f>IF(BL58&gt;0,BM58-$V58,0)</f>
        <v/>
      </c>
      <c r="BO58" s="68">
        <f>IF(BL58&gt;0,(BL58-BO$10)/BO$10,0)</f>
        <v/>
      </c>
      <c r="BP58" s="68" t="n"/>
      <c r="BQ58" s="15">
        <f>IF(BL58&gt;0,(BL58-BL$10)/BL$10,0)</f>
        <v/>
      </c>
      <c r="BS58" s="250" t="n">
        <v>34.02</v>
      </c>
      <c r="BT58" s="68">
        <f>IF(BS58&gt;0,((BS58-BS57)/BS57),0)</f>
        <v/>
      </c>
      <c r="BU58" s="68">
        <f>IF(BS58&gt;0,BT58-$V58,0)</f>
        <v/>
      </c>
      <c r="BV58" s="68">
        <f>IF(BS58&gt;0,(BS58-BV$10)/BV$10,0)</f>
        <v/>
      </c>
      <c r="BW58" s="68" t="n"/>
      <c r="BX58" s="15">
        <f>IF(BS58&gt;0,(BS58-BS$10)/BS$10,0)</f>
        <v/>
      </c>
      <c r="BZ58" s="250" t="n"/>
      <c r="CA58" s="68">
        <f>IF(BZ58&gt;0,((BZ58-BZ57)/BZ57),0)</f>
        <v/>
      </c>
      <c r="CB58" s="68">
        <f>IF(BZ58&gt;0,CA58-$V58,0)</f>
        <v/>
      </c>
      <c r="CC58" s="68">
        <f>IF(BZ58&gt;0,(BZ58-CC$10)/CC$10,0)</f>
        <v/>
      </c>
      <c r="CD58" s="68" t="n"/>
      <c r="CE58" s="15">
        <f>IF(BZ58&gt;0,(BZ58-BZ$10)/BZ$10,0)</f>
        <v/>
      </c>
      <c r="CG58" s="250" t="n">
        <v>29.68</v>
      </c>
      <c r="CH58" s="68">
        <f>IF(CG58&gt;0,((CG58-CG57)/CG57),0)</f>
        <v/>
      </c>
      <c r="CI58" s="68">
        <f>IF(CG58&gt;0,CH58-$V58,0)</f>
        <v/>
      </c>
      <c r="CJ58" s="68">
        <f>IF(CG58&gt;0,(CG58-CJ$10)/CJ$10,0)</f>
        <v/>
      </c>
      <c r="CK58" s="68" t="n"/>
      <c r="CL58" s="15">
        <f>IF(CG58&gt;0,(CG58-CG$10)/CG$10,0)</f>
        <v/>
      </c>
      <c r="CN58" s="250" t="n">
        <v>29.51</v>
      </c>
      <c r="CO58" s="68">
        <f>IF(CN58&gt;0,((CN58-CN57)/CN57),0)</f>
        <v/>
      </c>
      <c r="CP58" s="68">
        <f>IF(CN58&gt;0,CO58-$V58,0)</f>
        <v/>
      </c>
      <c r="CQ58" s="68">
        <f>IF(CN58&gt;0,(CN58-CQ$10)/CQ$10,0)</f>
        <v/>
      </c>
      <c r="CR58" s="68" t="n"/>
      <c r="CS58" s="15">
        <f>IF(CN58&gt;0,(CN58-CN$10)/CN$10,0)</f>
        <v/>
      </c>
      <c r="CU58" s="250" t="n">
        <v>33.45</v>
      </c>
      <c r="CV58" s="68">
        <f>IF(CU58&gt;0,((CU58-CU57)/CU57),0)</f>
        <v/>
      </c>
      <c r="CW58" s="68">
        <f>IF(CU58&gt;0,CV58-$V58,0)</f>
        <v/>
      </c>
      <c r="CX58" s="68">
        <f>IF(CU58&gt;0,(CU58-CX$10)/CX$10,0)</f>
        <v/>
      </c>
      <c r="CY58" s="68" t="n"/>
      <c r="CZ58" s="15">
        <f>IF(CU58&gt;0,(CU58-CU$10)/CU$10,0)</f>
        <v/>
      </c>
      <c r="DB58" s="250" t="n">
        <v>18.76</v>
      </c>
      <c r="DC58" s="68">
        <f>IF(DB58&gt;0,((DB58-DB57)/DB57),0)</f>
        <v/>
      </c>
      <c r="DD58" s="68">
        <f>IF(DB58&gt;0,DC58-$V58,0)</f>
        <v/>
      </c>
      <c r="DE58" s="68">
        <f>IF(DB58&gt;0,(DB58-DE$10)/DE$10,0)</f>
        <v/>
      </c>
      <c r="DF58" s="68" t="n"/>
      <c r="DG58" s="15">
        <f>IF(DB58&gt;0,(DB58-DB$10)/DB$10,0)</f>
        <v/>
      </c>
      <c r="DI58" s="250" t="n">
        <v>44.67</v>
      </c>
      <c r="DJ58" s="68">
        <f>IF(DI58&gt;0,((DI58-DI57)/DI57),0)</f>
        <v/>
      </c>
      <c r="DK58" s="68">
        <f>IF(DI58&gt;0,DJ58-$V58,0)</f>
        <v/>
      </c>
      <c r="DL58" s="68">
        <f>IF(DI58&gt;0,(DI58-DL$10)/DL$10,0)</f>
        <v/>
      </c>
      <c r="DM58" s="68" t="n"/>
      <c r="DN58" s="15">
        <f>IF(DI58&gt;0,(DI58-DI$10)/DI$10,0)</f>
        <v/>
      </c>
      <c r="DP58" s="250" t="n">
        <v>37.71</v>
      </c>
      <c r="DQ58" s="68">
        <f>IF(DP58&gt;0,((DP58-DP57)/DP57),0)</f>
        <v/>
      </c>
      <c r="DR58" s="68">
        <f>IF(DP58&gt;0,DQ58-$V58,0)</f>
        <v/>
      </c>
      <c r="DS58" s="68" t="n"/>
      <c r="DT58" s="68" t="n"/>
      <c r="DU58" s="15">
        <f>IF(DP58&gt;0,(DP58-DP$10)/DP$10,0)</f>
        <v/>
      </c>
      <c r="DV58" s="18" t="n"/>
      <c r="DW58" s="250" t="n">
        <v>29.15</v>
      </c>
      <c r="DX58" s="68">
        <f>IF(DW58&gt;0,((DW58-DW57)/DW57),0)</f>
        <v/>
      </c>
      <c r="DY58" s="68">
        <f>IF(DW58&gt;0,DX58-$V58,0)</f>
        <v/>
      </c>
      <c r="DZ58" s="68">
        <f>IF(DW58&gt;0,(DW58-DZ$10)/DZ$10,0)</f>
        <v/>
      </c>
      <c r="EA58" s="68" t="n"/>
      <c r="EB58" s="15">
        <f>IF(DW58&gt;0,(DW58-DW$10)/DW$10,0)</f>
        <v/>
      </c>
      <c r="ED58" s="250" t="n">
        <v>32.06</v>
      </c>
      <c r="EE58" s="68">
        <f>IF(ED58&gt;0,((ED58-ED57)/ED57),0)</f>
        <v/>
      </c>
      <c r="EF58" s="68">
        <f>IF(ED58&gt;0,EE58-$V58,0)</f>
        <v/>
      </c>
      <c r="EG58" s="68">
        <f>IF(ED58&gt;0,(ED58-EG$10)/EG$10,0)</f>
        <v/>
      </c>
      <c r="EH58" s="68" t="n"/>
      <c r="EI58" s="15">
        <f>IF(ED58&gt;0,(ED58-ED$10)/ED$10,0)</f>
        <v/>
      </c>
      <c r="EK58" s="250" t="n">
        <v>105.38</v>
      </c>
      <c r="EL58" s="68">
        <f>IF(EK58&gt;0,((EK58-EK57)/EK57),0)</f>
        <v/>
      </c>
      <c r="EM58" s="68">
        <f>IF(EK58&gt;0,EL58-$V58,0)</f>
        <v/>
      </c>
      <c r="EN58" s="68">
        <f>IF(EK58&gt;0,(EK58-EN$10)/EN$10,0)</f>
        <v/>
      </c>
      <c r="EO58" s="68" t="n"/>
      <c r="EP58" s="15">
        <f>IF(EK58&gt;0,(EK58-EK$10)/EK$10,0)</f>
        <v/>
      </c>
      <c r="ER58" s="250" t="n">
        <v>35.64</v>
      </c>
      <c r="ES58" s="68">
        <f>IF(ER58&gt;0,((ER58-ER57)/ER57),0)</f>
        <v/>
      </c>
      <c r="ET58" s="68">
        <f>IF(ER58&gt;0,ES58-$V58,0)</f>
        <v/>
      </c>
      <c r="EU58" s="68">
        <f>IF(ER58&gt;0,(ER58-EU$10)/EU$10,0)</f>
        <v/>
      </c>
      <c r="EV58" s="68" t="n"/>
      <c r="EW58" s="15">
        <f>IF(ER58&gt;0,(ER58-ER$10)/ER$10,0)</f>
        <v/>
      </c>
      <c r="EY58" s="250" t="n">
        <v>31.06</v>
      </c>
      <c r="EZ58" s="68">
        <f>IF(EY58&gt;0,((EY58-EY57)/EY57),0)</f>
        <v/>
      </c>
      <c r="FA58" s="68">
        <f>IF(EY58&gt;0,EZ58-$V58,0)</f>
        <v/>
      </c>
      <c r="FB58" s="68" t="n"/>
      <c r="FC58" s="68" t="n"/>
      <c r="FD58" s="15">
        <f>IF(EY58&gt;0,(EY58-EY$10)/EY$10,0)</f>
        <v/>
      </c>
      <c r="FF58" s="250" t="n">
        <v>55.52</v>
      </c>
      <c r="FG58" s="68">
        <f>IF(FF58&gt;0,((FF58-FF57)/FF57),0)</f>
        <v/>
      </c>
      <c r="FH58" s="68">
        <f>IF(FF58&gt;0,FG58-$V58,0)</f>
        <v/>
      </c>
      <c r="FI58" s="68">
        <f>IF(FF58&gt;0,(FF58-FI$10)/FI$10,0)</f>
        <v/>
      </c>
      <c r="FJ58" s="68" t="n"/>
      <c r="FK58" s="15">
        <f>IF(FF58&gt;0,(FF58-FF$10)/FF$10,0)</f>
        <v/>
      </c>
      <c r="FM58" s="250" t="n">
        <v>161.45</v>
      </c>
      <c r="FN58" s="68">
        <f>IF(FM58&gt;0,((FM58-FM57)/FM57),0)</f>
        <v/>
      </c>
      <c r="FO58" s="68">
        <f>IF(FM58&gt;0,FN58-$V58,0)</f>
        <v/>
      </c>
      <c r="FP58" s="68">
        <f>IF(FM58&gt;0,(FM58-FP$10)/FP$10,0)</f>
        <v/>
      </c>
      <c r="FQ58" s="68" t="n"/>
      <c r="FR58" s="15">
        <f>IF(FM58&gt;0,(FM58-FM$10)/FM$10,0)</f>
        <v/>
      </c>
      <c r="FT58" s="250" t="n">
        <v>93.48</v>
      </c>
      <c r="FU58" s="68">
        <f>IF(FT58&gt;0,((FT58-FT57)/FT57),0)</f>
        <v/>
      </c>
      <c r="FV58" s="68">
        <f>IF(FT58&gt;0,FU58-$V58,0)</f>
        <v/>
      </c>
      <c r="FW58" s="68">
        <f>IF(FT58&gt;0,(FT58-FW$10)/FW$10,0)</f>
        <v/>
      </c>
      <c r="FX58" s="68" t="n"/>
      <c r="FY58" s="15">
        <f>IF(FT58&gt;0,(FT58-FT$10)/FT$10,0)</f>
        <v/>
      </c>
      <c r="GA58" s="250" t="n">
        <v>17.2</v>
      </c>
      <c r="GB58" s="68">
        <f>IF(GA58&gt;0,((GA58-GA57)/GA57),0)</f>
        <v/>
      </c>
      <c r="GC58" s="68">
        <f>IF(GA58&gt;0,GB58-$V58,0)</f>
        <v/>
      </c>
      <c r="GD58" s="68" t="n"/>
      <c r="GE58" s="68" t="n"/>
      <c r="GF58" s="15">
        <f>IF(GA58&gt;0,(GA58-GA$10)/GA$10,0)</f>
        <v/>
      </c>
      <c r="GG58" s="18" t="n"/>
      <c r="GH58" s="250" t="n">
        <v>19.3</v>
      </c>
      <c r="GI58" s="68">
        <f>IF(GH58&gt;0,((GH58-GH57)/GH57),0)</f>
        <v/>
      </c>
      <c r="GJ58" s="68">
        <f>IF(GH58&gt;0,GI58-$V58,0)</f>
        <v/>
      </c>
      <c r="GK58" s="68">
        <f>IF(GH58&gt;0,(GH58-GK$10)/GK$10,0)</f>
        <v/>
      </c>
      <c r="GL58" s="68" t="n"/>
      <c r="GM58" s="15">
        <f>IF(GH58&gt;0,(GH58-GH$10)/GH$10,0)</f>
        <v/>
      </c>
      <c r="GO58" s="250" t="n">
        <v>26.61</v>
      </c>
      <c r="GP58" s="68">
        <f>IF(GO58&gt;0,((GO58-GO57)/GO57),0)</f>
        <v/>
      </c>
      <c r="GQ58" s="68">
        <f>IF(GO58&gt;0,GP58-$V58,0)</f>
        <v/>
      </c>
      <c r="GR58" s="68" t="n"/>
      <c r="GS58" s="68" t="n"/>
      <c r="GT58" s="15">
        <f>IF(GO58&gt;0,(GO58-GO$10)/GO$10,0)</f>
        <v/>
      </c>
      <c r="GV58" s="250" t="n">
        <v>13.99</v>
      </c>
      <c r="GW58" s="68">
        <f>IF(GV58&gt;0,((GV58-GV57)/GV57),0)</f>
        <v/>
      </c>
      <c r="GX58" s="68">
        <f>IF(GV58&gt;0,GW58-$V58,0)</f>
        <v/>
      </c>
      <c r="GY58" s="68">
        <f>IF(GV58&gt;0,(GV58-GY$10)/GY$10,0)</f>
        <v/>
      </c>
      <c r="GZ58" s="68" t="n"/>
      <c r="HA58" s="15">
        <f>IF(GV58&gt;0,(GV58-GV$10)/GV$10,0)</f>
        <v/>
      </c>
      <c r="HD58" s="250" t="n">
        <v>240.68</v>
      </c>
      <c r="HE58" s="68">
        <f>IF(HD58&gt;0,((HD58-HD57)/HD57),0)</f>
        <v/>
      </c>
      <c r="HF58" s="68">
        <f>IF(HD58&gt;0,HE58-$V58,0)</f>
        <v/>
      </c>
      <c r="HG58" s="68">
        <f>IF(HD58&gt;0,(HD58-HG$10)/HG$10,0)</f>
        <v/>
      </c>
      <c r="HH58" s="68" t="n"/>
      <c r="HI58" s="15">
        <f>IF(HD58&gt;0,(HD58-HD$10)/HD$10,0)</f>
        <v/>
      </c>
      <c r="HK58" s="250" t="n">
        <v>29.52</v>
      </c>
      <c r="HL58" s="68">
        <f>IF(HK58&gt;0,((HK58-HK57)/HK57),0)</f>
        <v/>
      </c>
      <c r="HM58" s="68">
        <f>IF(HK58&gt;0,HL58-$V58,0)</f>
        <v/>
      </c>
      <c r="HN58" s="68">
        <f>IF(HK58&gt;0,(HK58-HN$10)/HN$10,0)</f>
        <v/>
      </c>
      <c r="HO58" s="68" t="n"/>
      <c r="HP58" s="15">
        <f>IF(HK58&gt;0,(HK58-HK$10)/HK$10,0)</f>
        <v/>
      </c>
      <c r="HR58" s="250" t="n">
        <v>108.67</v>
      </c>
      <c r="HS58" s="68">
        <f>IF(HR58&gt;0,((HR58-HR57)/HR57),0)</f>
        <v/>
      </c>
      <c r="HT58" s="68">
        <f>IF(HR58&gt;0,HS58-$V58,0)</f>
        <v/>
      </c>
      <c r="HU58" s="68">
        <f>IF(HR58&gt;0,(HR58-HU$10)/HU$10,0)</f>
        <v/>
      </c>
      <c r="HV58" s="68" t="n"/>
      <c r="HW58" s="15">
        <f>IF(HR58&gt;0,(HR58-HR$10)/HR$10,0)</f>
        <v/>
      </c>
      <c r="HY58" s="250" t="n">
        <v>115.58</v>
      </c>
      <c r="HZ58" s="68">
        <f>IF(HY58&gt;0,((HY58-HY57)/HY57),0)</f>
        <v/>
      </c>
      <c r="IA58" s="68">
        <f>IF(HY58&gt;0,HZ58-$V58,0)</f>
        <v/>
      </c>
      <c r="IB58" s="68">
        <f>IF(HY58&gt;0,(HY58-IB$10)/IB$10,0)</f>
        <v/>
      </c>
      <c r="IC58" s="68" t="n"/>
      <c r="ID58" s="15">
        <f>IF(HY58&gt;0,(HY58-HY$10)/HY$10,0)</f>
        <v/>
      </c>
      <c r="IF58" s="250" t="n">
        <v>191.36</v>
      </c>
      <c r="IG58" s="68">
        <f>IF(IF58&gt;0,((IF58-IF57)/IF57),0)</f>
        <v/>
      </c>
      <c r="IH58" s="68">
        <f>IF(IF58&gt;0,IG58-$V58,0)</f>
        <v/>
      </c>
      <c r="II58" s="68">
        <f>IF(IF58&gt;0,(IF58-II$10)/II$10,0)</f>
        <v/>
      </c>
      <c r="IJ58" s="68" t="n"/>
      <c r="IK58" s="15">
        <f>IF(IF58&gt;0,(IF58-IF$10)/IF$10,0)</f>
        <v/>
      </c>
      <c r="IM58" s="250" t="n">
        <v>195.51</v>
      </c>
      <c r="IN58" s="68">
        <f>IF(IM58&gt;0,((IM58-IM57)/IM57),0)</f>
        <v/>
      </c>
      <c r="IO58" s="68">
        <f>IF(IM58&gt;0,IN58-$V58,0)</f>
        <v/>
      </c>
      <c r="IP58" s="68">
        <f>IF(IM58&gt;0,(IM58-IP$10)/IP$10,0)</f>
        <v/>
      </c>
      <c r="IQ58" s="68" t="n"/>
      <c r="IR58" s="15">
        <f>IF(IM58&gt;0,(IM58-IM$10)/IM$10,0)</f>
        <v/>
      </c>
      <c r="IT58" s="250" t="n">
        <v>41.81</v>
      </c>
      <c r="IU58" s="68">
        <f>IF(IT58&gt;0,((IT58-IT57)/IT57),0)</f>
        <v/>
      </c>
      <c r="IV58" s="68">
        <f>IF(IT58&gt;0,IU58-$V58,0)</f>
        <v/>
      </c>
      <c r="IW58" s="68">
        <f>IF(IT58&gt;0,(IT58-IW$10)/IW$10,0)</f>
        <v/>
      </c>
      <c r="IX58" s="68" t="n"/>
      <c r="IY58" s="15">
        <f>IF(IT58&gt;0,(IT58-IT$10)/IT$10,0)</f>
        <v/>
      </c>
      <c r="JA58" s="250" t="n">
        <v>590.64</v>
      </c>
      <c r="JB58" s="68">
        <f>IF(JA58&gt;0,((JA58-JA57)/JA57),0)</f>
        <v/>
      </c>
      <c r="JC58" s="68">
        <f>IF(JA58&gt;0,JB58-$V58,0)</f>
        <v/>
      </c>
      <c r="JD58" s="68">
        <f>IF(JA58&gt;0,(JA58-JD$10)/JD$10,0)</f>
        <v/>
      </c>
      <c r="JE58" s="68" t="n"/>
      <c r="JF58" s="15">
        <f>IF(JA58&gt;0,(JA58-JA$10)/JA$10,0)</f>
        <v/>
      </c>
      <c r="JH58" s="250" t="n">
        <v>378.77</v>
      </c>
      <c r="JI58" s="68">
        <f>IF(JH58&gt;0,((JH58-JH57)/JH57),0)</f>
        <v/>
      </c>
      <c r="JJ58" s="68">
        <f>IF(JH58&gt;0,JI58-$V58,0)</f>
        <v/>
      </c>
      <c r="JK58" s="68">
        <f>IF(JH58&gt;0,(JH58-JK$10)/JK$10,0)</f>
        <v/>
      </c>
      <c r="JL58" s="68" t="n"/>
      <c r="JM58" s="15">
        <f>IF(JH58&gt;0,(JH58-JH$10)/JH$10,0)</f>
        <v/>
      </c>
      <c r="JO58" s="250" t="n">
        <v>12.66</v>
      </c>
      <c r="JP58" s="68">
        <f>IF(JO58&gt;0,((JO58-JO57)/JO57),0)</f>
        <v/>
      </c>
      <c r="JQ58" s="68">
        <f>IF(JO58&gt;0,JP58-$V58,0)</f>
        <v/>
      </c>
      <c r="JR58" s="68">
        <f>IF(JO58&gt;0,(JO58-JR$10)/JR$10,0)</f>
        <v/>
      </c>
      <c r="JS58" s="68" t="n"/>
      <c r="JT58" s="15">
        <f>IF(JO58&gt;0,(JO58-JO$10)/JO$10,0)</f>
        <v/>
      </c>
      <c r="JV58" s="250" t="n">
        <v>1.4</v>
      </c>
      <c r="JW58" s="68">
        <f>IF(JV58&gt;0,((JV58-JV57)/JV57),0)</f>
        <v/>
      </c>
      <c r="JX58" s="68">
        <f>IF(JV58&gt;0,JW58-$V58,0)</f>
        <v/>
      </c>
      <c r="JY58" s="68">
        <f>IF(JV58&gt;0,(JV58-JY$10)/JY$10,0)</f>
        <v/>
      </c>
      <c r="JZ58" s="68" t="n"/>
      <c r="KA58" s="15">
        <f>IF(JV58&gt;0,(JV58-JV$10)/JV$10,0)</f>
        <v/>
      </c>
      <c r="KC58" s="250" t="n">
        <v>18.48</v>
      </c>
      <c r="KD58" s="68">
        <f>IF(KC58&gt;0,((KC58-KC57)/KC57),0)</f>
        <v/>
      </c>
      <c r="KE58" s="68">
        <f>IF(KC58&gt;0,KD58-$V58,0)</f>
        <v/>
      </c>
      <c r="KF58" s="68">
        <f>IF(KC58&gt;0,(KC58-KF$10)/KF$10,0)</f>
        <v/>
      </c>
      <c r="KG58" s="68" t="n"/>
      <c r="KH58" s="15">
        <f>IF(KC58&gt;0,(KC58-KC$10)/KC$10,0)</f>
        <v/>
      </c>
      <c r="KI58" s="18" t="n"/>
      <c r="KJ58" s="250" t="n">
        <v>44.95</v>
      </c>
      <c r="KK58" s="68">
        <f>IF(KJ58&gt;0,((KJ58-KJ57)/KJ57),0)</f>
        <v/>
      </c>
      <c r="KL58" s="68">
        <f>IF(KJ58&gt;0,KK58-$V58,0)</f>
        <v/>
      </c>
      <c r="KM58" s="68">
        <f>IF(KJ58&gt;0,(KJ58-KM$10)/KM$10,0)</f>
        <v/>
      </c>
      <c r="KN58" s="68" t="n"/>
      <c r="KO58" s="15">
        <f>IF(KJ58&gt;0,(KJ58-KJ$10)/KJ$10,0)</f>
        <v/>
      </c>
      <c r="KQ58" s="250" t="n">
        <v>1.385</v>
      </c>
      <c r="KR58" s="68">
        <f>IF(KQ58&gt;0,((KQ58-KQ57)/KQ57),0)</f>
        <v/>
      </c>
      <c r="KS58" s="68">
        <f>IF(KQ58&gt;0,KR58-$V58,0)</f>
        <v/>
      </c>
      <c r="KT58" s="68">
        <f>IF(KQ58&gt;0,(KQ58-KT$10)/KT$10,0)</f>
        <v/>
      </c>
      <c r="KU58" s="68" t="n"/>
      <c r="KV58" s="15">
        <f>IF(KQ58&gt;0,(KQ58-KQ$10)/KQ$10,0)</f>
        <v/>
      </c>
      <c r="KW58" s="18" t="n"/>
      <c r="KX58" s="250" t="n">
        <v>20.56</v>
      </c>
      <c r="KY58" s="68">
        <f>IF(KX58&gt;0,((KX58-KX57)/KX57),0)</f>
        <v/>
      </c>
      <c r="KZ58" s="68">
        <f>IF(KX58&gt;0,KY58-$V58,0)</f>
        <v/>
      </c>
      <c r="LA58" s="68">
        <f>IF(KX58&gt;0,(KX58-LA$10)/LA$10,0)</f>
        <v/>
      </c>
      <c r="LB58" s="68" t="n"/>
      <c r="LC58" s="15">
        <f>IF(KX58&gt;0,(KX58-KX$10)/KX$10,0)</f>
        <v/>
      </c>
      <c r="LD58" s="18" t="n"/>
      <c r="LE58" s="250" t="n">
        <v>48.86</v>
      </c>
      <c r="LF58" s="68">
        <f>IF(LE58&gt;0,((LE58-LE57)/LE57),0)</f>
        <v/>
      </c>
      <c r="LG58" s="68">
        <f>IF(LE58&gt;0,LF58-$V58,0)</f>
        <v/>
      </c>
      <c r="LH58" s="68">
        <f>IF(LE58&gt;0,(LE58-LH$10)/LH$10,0)</f>
        <v/>
      </c>
      <c r="LI58" s="68" t="n"/>
      <c r="LJ58" s="15">
        <f>IF(LE58&gt;0,(LE58-LE$10)/LE$10,0)</f>
        <v/>
      </c>
      <c r="LL58" s="250" t="n">
        <v>102.68</v>
      </c>
      <c r="LM58" s="68">
        <f>IF(LL58&gt;0,((LL58-LL57)/LL57),0)</f>
        <v/>
      </c>
      <c r="LN58" s="68">
        <f>IF(LL58&gt;0,LM58-$V58,0)</f>
        <v/>
      </c>
      <c r="LO58" s="68">
        <f>IF(LL58&gt;0,(LL58-LO$10)/LO$10,0)</f>
        <v/>
      </c>
      <c r="LP58" s="68" t="n"/>
      <c r="LQ58" s="15">
        <f>IF(LL58&gt;0,(LL58-LL$10)/LL$10,0)</f>
        <v/>
      </c>
      <c r="LS58" s="250" t="n">
        <v>11.4</v>
      </c>
      <c r="LT58" s="68">
        <f>IF(LS58&gt;0,((LS58-LS57)/LS57),0)</f>
        <v/>
      </c>
      <c r="LU58" s="68">
        <f>IF(LS58&gt;0,LT58-$V58,0)</f>
        <v/>
      </c>
      <c r="LV58" s="68" t="n"/>
      <c r="LW58" s="68" t="n"/>
      <c r="LX58" s="15">
        <f>IF(LS58&gt;0,(LS58-LS$10)/LS$10,0)</f>
        <v/>
      </c>
      <c r="LZ58" s="250" t="n">
        <v>12.44</v>
      </c>
      <c r="MA58" s="68">
        <f>IF(LZ58&gt;0,((LZ58-LZ57)/LZ57),0)</f>
        <v/>
      </c>
      <c r="MB58" s="68">
        <f>IF(LZ58&gt;0,MA58-$V58,0)</f>
        <v/>
      </c>
      <c r="MC58" s="68">
        <f>IF(LZ58&gt;0,(LZ58-MC$10)/MC$10,0)</f>
        <v/>
      </c>
      <c r="MD58" s="68" t="n"/>
      <c r="ME58" s="15">
        <f>IF(LZ58&gt;0,(LZ58-LZ$10)/LZ$10,0)</f>
        <v/>
      </c>
      <c r="MG58" s="250" t="n">
        <v>23.95</v>
      </c>
      <c r="MH58" s="68">
        <f>IF(MG58&gt;0,((MG58-MG57)/MG57),0)</f>
        <v/>
      </c>
      <c r="MI58" s="68">
        <f>IF(MG58&gt;0,MH58-$V58,0)</f>
        <v/>
      </c>
      <c r="MJ58" s="68">
        <f>IF(MG58&gt;0,(MG58-MJ$10)/MJ$10,0)</f>
        <v/>
      </c>
      <c r="MK58" s="68" t="n"/>
      <c r="ML58" s="15">
        <f>IF(MG58&gt;0,(MG58-MG$10)/MG$10,0)</f>
        <v/>
      </c>
      <c r="MN58" s="250" t="n">
        <v>97.06999999999999</v>
      </c>
      <c r="MO58" s="68">
        <f>IF(MN58&gt;0,((MN58-MN57)/MN57),0)</f>
        <v/>
      </c>
      <c r="MP58" s="68">
        <f>IF(MN58&gt;0,MO58-$V58,0)</f>
        <v/>
      </c>
      <c r="MQ58" s="68">
        <f>IF(MN58&gt;0,(MN58-MQ$10)/MQ$10,0)</f>
        <v/>
      </c>
      <c r="MR58" s="68" t="n"/>
      <c r="MS58" s="15">
        <f>IF(MN58&gt;0,(MN58-MN$10)/MN$10,0)</f>
        <v/>
      </c>
      <c r="MU58" s="250" t="n">
        <v>9.460000000000001</v>
      </c>
      <c r="MV58" s="68">
        <f>IF(MU58&gt;0,((MU58-MU57)/MU57),0)</f>
        <v/>
      </c>
      <c r="MW58" s="68">
        <f>IF(MU58&gt;0,MV58-$V58,0)</f>
        <v/>
      </c>
      <c r="MX58" s="68">
        <f>IF(MU58&gt;0,(MU58-MX$10)/MX$10,0)</f>
        <v/>
      </c>
      <c r="MY58" s="68" t="n"/>
      <c r="MZ58" s="15">
        <f>IF(MU58&gt;0,(MU58-MU$10)/MU$10,0)</f>
        <v/>
      </c>
      <c r="NB58" s="250" t="n">
        <v>192.42</v>
      </c>
      <c r="NC58" s="68">
        <f>IF(NB58&gt;0,((NB58-NB57)/NB57),0)</f>
        <v/>
      </c>
      <c r="ND58" s="68">
        <f>IF(NB58&gt;0,NC58-$V58,0)</f>
        <v/>
      </c>
      <c r="NE58" s="68">
        <f>IF(NB58&gt;0,(NB58-NE$10)/NE$10,0)</f>
        <v/>
      </c>
      <c r="NF58" s="68" t="n"/>
      <c r="NG58" s="15">
        <f>IF(NB58&gt;0,(NB58-NB$10)/NB$10,0)</f>
        <v/>
      </c>
      <c r="NI58" s="250" t="n">
        <v>5.77</v>
      </c>
      <c r="NJ58" s="68">
        <f>IF(NI58&gt;0,((NI58-NI57)/NI57),0)</f>
        <v/>
      </c>
      <c r="NK58" s="68">
        <f>IF(NI58&gt;0,NJ58-$V58,0)</f>
        <v/>
      </c>
      <c r="NL58" s="68">
        <f>IF(NI58&gt;0,(NI58-NL$10)/NL$10,0)</f>
        <v/>
      </c>
      <c r="NM58" s="68" t="n"/>
      <c r="NN58" s="15">
        <f>IF(NI58&gt;0,(NI58-NI$10)/NI$10,0)</f>
        <v/>
      </c>
      <c r="NP58" s="250" t="n">
        <v>300.24</v>
      </c>
      <c r="NQ58" s="68">
        <f>IF(NP58&gt;0,((NP58-NP57)/NP57),0)</f>
        <v/>
      </c>
      <c r="NR58" s="68">
        <f>IF(NP58&gt;0,NQ58-$V58,0)</f>
        <v/>
      </c>
      <c r="NS58" s="68">
        <f>IF(NP58&gt;0,(NP58-NS$10)/NS$10,0)</f>
        <v/>
      </c>
      <c r="NT58" s="68" t="n"/>
      <c r="NU58" s="15">
        <f>IF(NP58&gt;0,(NP58-NP$10)/NP$10,0)</f>
        <v/>
      </c>
      <c r="NW58" s="250" t="n">
        <v>162.76</v>
      </c>
      <c r="NX58" s="68">
        <f>IF(NW58&gt;0,((NW58-NW57)/NW57),0)</f>
        <v/>
      </c>
      <c r="NY58" s="68">
        <f>IF(NW58&gt;0,NX58-$V58,0)</f>
        <v/>
      </c>
      <c r="NZ58" s="68">
        <f>IF(NW58&gt;0,(NW58-NZ$10)/NZ$10,0)</f>
        <v/>
      </c>
      <c r="OA58" s="68" t="n"/>
      <c r="OB58" s="15">
        <f>IF(NW58&gt;0,(NW58-NW$10)/NW$10,0)</f>
        <v/>
      </c>
      <c r="OD58" s="250" t="n">
        <v>1.34</v>
      </c>
      <c r="OE58" s="68">
        <f>IF(OD58&gt;0,((OD58-OD57)/OD57),0)</f>
        <v/>
      </c>
      <c r="OF58" s="68">
        <f>IF(OD58&gt;0,OE58-$V58,0)</f>
        <v/>
      </c>
      <c r="OG58" s="68">
        <f>IF(OD58&gt;0,(OD58-OG$10)/OG$10,0)</f>
        <v/>
      </c>
      <c r="OH58" s="68" t="n"/>
      <c r="OI58" s="15">
        <f>IF(OD58&gt;0,(OD58-OD$10)/OD$10,0)</f>
        <v/>
      </c>
      <c r="OK58" s="250" t="n">
        <v>71.95999999999999</v>
      </c>
      <c r="OL58" s="68">
        <f>IF(OK58&gt;0,((OK58-OK57)/OK57),0)</f>
        <v/>
      </c>
      <c r="OM58" s="68">
        <f>IF(OK58&gt;0,OL58-$V58,0)</f>
        <v/>
      </c>
      <c r="ON58" s="68">
        <f>IF(OK58&gt;0,(OK58-ON$10)/ON$10,0)</f>
        <v/>
      </c>
      <c r="OO58" s="68" t="n"/>
      <c r="OP58" s="15">
        <f>IF(OK58&gt;0,(OK58-OK$10)/OK$10,0)</f>
        <v/>
      </c>
      <c r="OR58" s="250" t="n">
        <v>1.73</v>
      </c>
      <c r="OS58" s="68">
        <f>IF(OR58&gt;0,((OR58-OR57)/OR57),0)</f>
        <v/>
      </c>
      <c r="OT58" s="68">
        <f>IF(OR58&gt;0,OS58-$V58,0)</f>
        <v/>
      </c>
      <c r="OU58" s="68">
        <f>IF(OR58&gt;0,(OR58-OU$10)/OU$10,0)</f>
        <v/>
      </c>
      <c r="OV58" s="68" t="n"/>
      <c r="OW58" s="15">
        <f>IF(OR58&gt;0,(OR58-OR$10)/OR$10,0)</f>
        <v/>
      </c>
      <c r="OY58" s="250" t="n">
        <v>128.54</v>
      </c>
      <c r="OZ58" s="68">
        <f>IF(OY58&gt;0,((OY58-OY57)/OY57),0)</f>
        <v/>
      </c>
      <c r="PA58" s="68">
        <f>IF(OY58&gt;0,OZ58-$V58,0)</f>
        <v/>
      </c>
      <c r="PB58" s="68">
        <f>IF(OY58&gt;0,(OY58-PB$10)/PB$10,0)</f>
        <v/>
      </c>
      <c r="PC58" s="68" t="n"/>
      <c r="PD58" s="15">
        <f>IF(OY58&gt;0,(OY58-OY$10)/OY$10,0)</f>
        <v/>
      </c>
      <c r="PE58" s="18" t="n"/>
      <c r="PF58" s="250" t="n">
        <v>211.18</v>
      </c>
      <c r="PG58" s="68">
        <f>IF(PF58&gt;0,((PF58-PF57)/PF57),0)</f>
        <v/>
      </c>
      <c r="PH58" s="68">
        <f>IF(PF58&gt;0,PG58-$V58,0)</f>
        <v/>
      </c>
      <c r="PI58" s="68">
        <f>IF(PF58&gt;0,(PF58-PI$10)/PI$10,0)</f>
        <v/>
      </c>
      <c r="PJ58" s="68" t="n"/>
      <c r="PK58" s="15">
        <f>IF(PF58&gt;0,(PF58-PF$10)/PF$10,0)</f>
        <v/>
      </c>
      <c r="PM58" s="250" t="n"/>
      <c r="PN58" s="68">
        <f>IF(PM58&gt;0,((PM58-PM57)/PM57),0)</f>
        <v/>
      </c>
      <c r="PO58" s="68">
        <f>PN58-$V58</f>
        <v/>
      </c>
      <c r="PP58" s="68">
        <f>IF(PM58&gt;0,(PM58-PP$10)/PP$10,0)</f>
        <v/>
      </c>
      <c r="PQ58" s="68" t="n"/>
      <c r="PR58" s="15">
        <f>IF(PM58&gt;0,(PM58-PM$10)/PM$10,0)</f>
        <v/>
      </c>
      <c r="PT58" s="250" t="n">
        <v>4.18</v>
      </c>
      <c r="PU58" s="68">
        <f>IF(PT58&gt;0,((PT58-PT57)/PT57),0)</f>
        <v/>
      </c>
      <c r="PV58" s="68">
        <f>IF(PT58&gt;0,PU58-$V58,0)</f>
        <v/>
      </c>
      <c r="PW58" s="68">
        <f>IF(PT58&gt;0,(PT58-PW$10)/PW$10,0)</f>
        <v/>
      </c>
      <c r="PX58" s="68" t="n"/>
      <c r="PY58" s="15">
        <f>IF(PT58&gt;0,(PT58-PT$10)/PT$10,0)</f>
        <v/>
      </c>
      <c r="QA58" s="250" t="n">
        <v>206.6</v>
      </c>
      <c r="QB58" s="68">
        <f>IF(QA58&gt;0,((QA58-QA57)/QA57),0)</f>
        <v/>
      </c>
      <c r="QC58" s="68">
        <f>IF(QA58&gt;0,QB58-$V58,0)</f>
        <v/>
      </c>
      <c r="QD58" s="68">
        <f>IF(QA58&gt;0,(QA58-QD$10)/QD$10,0)</f>
        <v/>
      </c>
      <c r="QE58" s="68" t="n"/>
      <c r="QF58" s="15">
        <f>IF(QA58&gt;0,(QA58-QA$10)/QA$10,0)</f>
        <v/>
      </c>
      <c r="QH58" s="250" t="n">
        <v>1.25</v>
      </c>
      <c r="QI58" s="68">
        <f>IF(QH58&gt;0,((QH58-QH57)/QH57),0)</f>
        <v/>
      </c>
      <c r="QJ58" s="68">
        <f>IF(QH58&gt;0,QI58-$V58,0)</f>
        <v/>
      </c>
      <c r="QK58" s="68">
        <f>IF(QH58&gt;0,(QH58-QK$10)/QK$10,0)</f>
        <v/>
      </c>
      <c r="QL58" s="68" t="n"/>
      <c r="QM58" s="15">
        <f>IF(QH58&gt;0,(QH58-QH$10)/QH$10,0)</f>
        <v/>
      </c>
      <c r="QO58" s="250" t="n">
        <v>10.78</v>
      </c>
      <c r="QP58" s="68">
        <f>IF(QO58&gt;0,((QO58-QO57)/QO57),0)</f>
        <v/>
      </c>
      <c r="QQ58" s="68">
        <f>IF(QO58&gt;0,QP58-$V58,0)</f>
        <v/>
      </c>
      <c r="QR58" s="68">
        <f>IF(QO58&gt;0,(QO58-QR$10)/QR$10,0)</f>
        <v/>
      </c>
      <c r="QS58" s="68" t="n"/>
      <c r="QT58" s="15">
        <f>IF(QO58&gt;0,(QO58-QO$10)/QO$10,0)</f>
        <v/>
      </c>
      <c r="QV58" s="250" t="n">
        <v>1.77</v>
      </c>
      <c r="QW58" s="68">
        <f>IF(QV58&gt;0,((QV58-QV57)/QV57),0)</f>
        <v/>
      </c>
      <c r="QX58" s="68">
        <f>IF(QV58&gt;0,QW58-$V58,0)</f>
        <v/>
      </c>
      <c r="QY58" s="68">
        <f>IF(QV58&gt;0,(QV58-QY$10)/QY$10,0)</f>
        <v/>
      </c>
      <c r="QZ58" s="68" t="n"/>
      <c r="RA58" s="15">
        <f>IF(QV58&gt;0,(QV58-QV$10)/QV$10,0)</f>
        <v/>
      </c>
      <c r="RC58" s="250" t="n">
        <v>21.17</v>
      </c>
      <c r="RD58" s="68">
        <f>IF(RC58&gt;0,((RC58-RC57)/RC57),0)</f>
        <v/>
      </c>
      <c r="RE58" s="68">
        <f>IF(RC58&gt;0,RD58-$V58,0)</f>
        <v/>
      </c>
      <c r="RF58" s="68">
        <f>IF(RC58&gt;0,(RC58-RF$10)/RF$10,0)</f>
        <v/>
      </c>
      <c r="RG58" s="68" t="n"/>
      <c r="RH58" s="15">
        <f>IF(RC58&gt;0,(RC58-RC$10)/RC$10,0)</f>
        <v/>
      </c>
      <c r="RJ58" s="250" t="n">
        <v>170.92</v>
      </c>
      <c r="RK58" s="68">
        <f>IF(RJ58&gt;0,((RJ58-RJ57)/RJ57),0)</f>
        <v/>
      </c>
      <c r="RL58" s="68">
        <f>RK58-$V58</f>
        <v/>
      </c>
      <c r="RM58" s="68">
        <f>IF(RJ58&gt;0,(RJ58-RM$10)/RM$10,0)</f>
        <v/>
      </c>
      <c r="RN58" s="68" t="n"/>
      <c r="RO58" s="15">
        <f>IF(RJ58&gt;0,(RJ58-RJ$10)/RJ$10,0)</f>
        <v/>
      </c>
      <c r="RQ58" s="250" t="n">
        <v>13.01</v>
      </c>
      <c r="RR58" s="68">
        <f>IF(RQ58&gt;0,((RQ58-RQ57)/RQ57),0)</f>
        <v/>
      </c>
      <c r="RS58" s="68">
        <f>RR58-$V58</f>
        <v/>
      </c>
      <c r="RT58" s="68">
        <f>IF(RQ58&gt;0,(RQ58-RT$10)/RT$10,0)</f>
        <v/>
      </c>
      <c r="RU58" s="68" t="n"/>
      <c r="RV58" s="15">
        <f>IF(RQ58&gt;0,(RQ58-RQ$10)/RQ$10,0)</f>
        <v/>
      </c>
      <c r="RX58" s="250" t="n">
        <v>79.62</v>
      </c>
      <c r="RY58" s="68">
        <f>IF(RX58&gt;0,((RX58-RX57)/RX57),0)</f>
        <v/>
      </c>
      <c r="RZ58" s="68">
        <f>RY58-$V58</f>
        <v/>
      </c>
      <c r="SA58" s="68">
        <f>IF(RX58&gt;0,(RX58-SA$10)/SA$10,0)</f>
        <v/>
      </c>
      <c r="SB58" s="68" t="n"/>
      <c r="SC58" s="15">
        <f>IF(RX58&gt;0,(RX58-RX$10)/RX$10,0)</f>
        <v/>
      </c>
      <c r="SE58" s="250" t="n">
        <v>8.75</v>
      </c>
      <c r="SF58" s="68">
        <f>IF(SE58&gt;0,((SE58-SE57)/SE57),0)</f>
        <v/>
      </c>
      <c r="SG58" s="68">
        <f>SF58-$V58</f>
        <v/>
      </c>
      <c r="SH58" s="68">
        <f>IF(SE58&gt;0,(SE58-SH$10)/SH$10,0)</f>
        <v/>
      </c>
      <c r="SI58" s="68" t="n"/>
      <c r="SJ58" s="15">
        <f>IF(SE58&gt;0,(SE58-SE$10)/SE$10,0)</f>
        <v/>
      </c>
      <c r="SL58" s="250" t="n">
        <v>0.463</v>
      </c>
      <c r="SM58" s="68">
        <f>IF(SL58&gt;0,((SL58-SL57)/SL57),0)</f>
        <v/>
      </c>
      <c r="SN58" s="68">
        <f>SM58-$V58</f>
        <v/>
      </c>
      <c r="SO58" s="68">
        <f>IF(SL58&gt;0,(SL58-SO$10)/SO$10,0)</f>
        <v/>
      </c>
      <c r="SP58" s="68" t="n"/>
      <c r="SQ58" s="15">
        <f>IF(SL58&gt;0,(SL58-SL$10)/SL$10,0)</f>
        <v/>
      </c>
      <c r="SS58" s="250" t="n">
        <v>6.91</v>
      </c>
      <c r="ST58" s="68">
        <f>IF(SS58&gt;0,((SS58-SS57)/SS57),0)</f>
        <v/>
      </c>
      <c r="SU58" s="68">
        <f>ST58-$V58</f>
        <v/>
      </c>
      <c r="SV58" s="68">
        <f>IF(SS58&gt;0,(SS58-SV$10)/SV$10,0)</f>
        <v/>
      </c>
      <c r="SW58" s="68" t="n"/>
      <c r="SX58" s="15">
        <f>IF(SS58&gt;0,(SS58-SS$10)/SS$10,0)</f>
        <v/>
      </c>
      <c r="SZ58" s="250" t="n">
        <v>24.38</v>
      </c>
      <c r="TA58" s="68">
        <f>IF(SZ58&gt;0,((SZ58-SZ57)/SZ57),0)</f>
        <v/>
      </c>
      <c r="TB58" s="68">
        <f>TA58-$V58</f>
        <v/>
      </c>
      <c r="TC58" s="68">
        <f>IF(SZ58&gt;0,(SZ58-TC$10)/TC$10,0)</f>
        <v/>
      </c>
      <c r="TD58" s="68" t="n"/>
      <c r="TE58" s="15">
        <f>IF(SZ58&gt;0,(SZ58-SZ$10)/SZ$10,0)</f>
        <v/>
      </c>
      <c r="TG58" s="250" t="n">
        <v>0.18</v>
      </c>
      <c r="TH58" s="68">
        <f>IF(TG58&gt;0,((TG58-TG57)/TG57),0)</f>
        <v/>
      </c>
      <c r="TI58" s="68">
        <f>TH58-$V58</f>
        <v/>
      </c>
      <c r="TJ58" s="68">
        <f>IF(TG58&gt;0,(TG58-TJ$10)/TJ$10,0)</f>
        <v/>
      </c>
      <c r="TK58" s="68" t="n"/>
      <c r="TL58" s="15">
        <f>IF(TG58&gt;0,(TG58-TG$10)/TG$10,0)</f>
        <v/>
      </c>
      <c r="TN58" s="250" t="n">
        <v>28.74</v>
      </c>
      <c r="TO58" s="68">
        <f>IF(TN58&gt;0,((TN58-TN57)/TN57),0)</f>
        <v/>
      </c>
      <c r="TP58" s="68">
        <f>TO58-$V58</f>
        <v/>
      </c>
      <c r="TQ58" s="68">
        <f>IF(TN58&gt;0,(TN58-TQ$10)/TQ$10,0)</f>
        <v/>
      </c>
      <c r="TR58" s="68" t="n"/>
      <c r="TS58" s="15">
        <f>IF(TN58&gt;0,(TN58-TN$10)/TN$10,0)</f>
        <v/>
      </c>
      <c r="TU58" s="250" t="n">
        <v>2.22</v>
      </c>
      <c r="TV58" s="68">
        <f>IF(TU58&gt;0,((TU58-TU57)/TU57),0)</f>
        <v/>
      </c>
      <c r="TW58" s="68">
        <f>TV58-$V58</f>
        <v/>
      </c>
      <c r="TX58" s="68">
        <f>IF(TU58&gt;0,(TU58-TX$10)/TX$10,0)</f>
        <v/>
      </c>
      <c r="TY58" s="68" t="n"/>
      <c r="TZ58" s="15">
        <f>IF(TU58&gt;0,(TU58-TU$10)/TU$10,0)</f>
        <v/>
      </c>
      <c r="UB58" s="250" t="n"/>
      <c r="UC58" s="68">
        <f>IF(UB58&gt;0,((UB58-UB57)/UB57),0)</f>
        <v/>
      </c>
      <c r="UD58" s="68">
        <f>UC58-$V58</f>
        <v/>
      </c>
      <c r="UE58" s="68">
        <f>IF(UB58&gt;0,(UB58-UE$10)/UE$10,0)</f>
        <v/>
      </c>
      <c r="UF58" s="68" t="n"/>
      <c r="UG58" s="15">
        <f>IF(UB58&gt;0,(UB58-UB$10)/UB$10,0)</f>
        <v/>
      </c>
      <c r="UI58" s="250" t="n"/>
      <c r="UJ58" s="68">
        <f>IF(UI58&gt;0,((UI58-UI57)/UI57),0)</f>
        <v/>
      </c>
      <c r="UK58" s="68">
        <f>UJ58-$V58</f>
        <v/>
      </c>
      <c r="UL58" s="68">
        <f>IF(UI58&gt;0,(UI58-UL$10)/UL$10,0)</f>
        <v/>
      </c>
      <c r="UM58" s="68" t="n"/>
      <c r="UN58" s="15">
        <f>IF(UI58&gt;0,(UI58-UI$10)/UI$10,0)</f>
        <v/>
      </c>
      <c r="UP58" s="250" t="n"/>
      <c r="UQ58" s="68">
        <f>IF(UP58&gt;0,((UP58-UP57)/UP57),0)</f>
        <v/>
      </c>
      <c r="UR58" s="68">
        <f>UQ58-$V58</f>
        <v/>
      </c>
      <c r="US58" s="68">
        <f>IF(UP58&gt;0,(UP58-US$10)/US$10,0)</f>
        <v/>
      </c>
      <c r="UT58" s="68" t="n"/>
      <c r="UU58" s="15">
        <f>IF(UP58&gt;0,(UP58-UP$10)/UP$10,0)</f>
        <v/>
      </c>
      <c r="UW58" s="250" t="n"/>
      <c r="UX58" s="68">
        <f>IF(UW58&gt;0,((UW58-UW57)/UW57),0)</f>
        <v/>
      </c>
      <c r="UY58" s="68">
        <f>UX58-$V58</f>
        <v/>
      </c>
      <c r="UZ58" s="68">
        <f>IF(UW58&gt;0,(UW58-UZ$10)/UZ$10,0)</f>
        <v/>
      </c>
      <c r="VA58" s="68" t="n"/>
      <c r="VB58" s="15">
        <f>IF(UW58&gt;0,(UW58-UW$10)/UW$10,0)</f>
        <v/>
      </c>
      <c r="VD58" s="250" t="n"/>
      <c r="VE58" s="68">
        <f>IF(VD58&gt;0,((VD58-VD57)/VD57),0)</f>
        <v/>
      </c>
      <c r="VF58" s="68">
        <f>VE58-$V58</f>
        <v/>
      </c>
      <c r="VG58" s="68">
        <f>IF(VD58&gt;0,(VD58-VG$10)/VG$10,0)</f>
        <v/>
      </c>
      <c r="VH58" s="68" t="n"/>
      <c r="VI58" s="15">
        <f>IF(VD58&gt;0,(VD58-VD$10)/VD$10,0)</f>
        <v/>
      </c>
      <c r="VM58" s="21">
        <f>IF($C58&gt;0,(($IK$5*IG58)+($GT$5*GP58)+($JM$5*JI58)+($JF$5*JB58)+($IY$5*IU58)+($IR$5*IN58)+($ID$5*HZ58)+($HW$5*HS58)+($HP$5*HL58)+($HI$5*HE58)+($GF$5*GB58)+($FY$5*FU58)+($FR$5*FN58)+($FK$5*FG58)+($FD$5*EZ58)+($EW$5*ES58)+($EP$5*EL58)+($EI$5*EE58)+($EB$5*DX58)+($DU$5*DQ58)+($DN$5*DJ58)+($DG$5*DC58)+($CZ$5*CV58)+($CS$5*CO58)+($CL$5*CH58)+($CE$5*CA58)+($BX$5*BT58)+($BQ$5*BM58)+($BJ$5*BF58)+($BC$5*AY58)+($AV$5*AR58)+($AO$5*AK58)+($AH$5*AD58)+($JT$5*JP58)+($KA$5*JW58)+($KO$5*KK58)+($PR$5*PN58)+($GM$5*GI58)+($HA$5*GW58)+($KV$5*KR58)+($KH$5*KD58)+($LC$5*KY58)+($MS$5*MO58)+($ML$5*MH58)+($ME$5*MA58)+($LX$5*LT58)+($LQ$5*LM58)+($LJ$5*LF58)+(MV58*$MZ$5)+(NC58*$NG$5)+(NJ58*$NN$5)+($OI$5*OE58)+($NU$5*NQ58)+($OB$5*NX58)+($PK$5*PG58)+($OP$5*OL58)+($OW$5*OS58)+($PD$5*OZ58)+(PU58*$PY$5)+(QB58*$QF$5)+(QI58*$QM$5)+(QP58*$QT$5)+(QW58*$RA$5)+(RD58*$RH$5)+(RK58*$RO$5)+(RR58*$RV$5)+(RY58*$SC$5)+(SF58*$SJ$5)+(SM58*$SQ$5)+(ST58*$SX$5)+(TA58*$TE$5))+(TH58*$TL$5)+(TO58*$TS$5))/$VM$5</f>
        <v/>
      </c>
      <c r="VN58" s="538" t="n"/>
      <c r="VO58" s="21">
        <f>IF($C58&gt;0,(($IK$5*II58)+($GT$5*GR58)+($JM$5*JK58)+($JF$5*JD58)+($IY$5*IW58)+($IR$5*IP58)+($ID$5*IB58)+($HW$5*HU58)+($HP$5*HN58)+($HI$5*HG58)+($GF$5*GD58)+($FY$5*FW58)+($FR$5*FP58)+($FK$5*FI58)+($FD$5*FB58)+($EW$5*EU58)+($EP$5*EN58)+($EI$5*EG58)+($EB$5*DZ58)+($DU$5*DS58)+($DN$5*DL58)+($DG$5*DE58)+($CZ$5*CX58)+($CS$5*CQ58)+($CL$5*CJ58)+($CE$5*CC58)+($BX$5*BV58)+($BQ$5*BO58)+($BJ$5*BH58)+($BC$5*BA58)+($AV$5*AT58)+($AO$5*AM58)+($AH$5*AF58)+($KO$5*KM58)+($KH$5*KF58)+($KA$5*JY58)+($JT$5*JR58)+($PR$5*PP58)+($GM$5*GK58)+($HA$5*GY58)+($KV$5*KT58)+($LC$5*LA58)+($MS$5*MQ58)+($ML$5*MJ58)+($ME$5*MC58)+($LX$5*LV58)+($LQ$5*LO58)+($LJ$5*LH58)+(MX58*$MZ$5)+(NE58*$NG$5)+(NL58*$NN$5)+($OI$5*OG58)+($NU$5*NS58)+($OB$5*NZ58)+($PD$5*PB58)+($OW$5*OU58)+($OP$5*ON58)+($PK$5*PI58)+($PY$5*PW58)+($QF$5*QD58)+($QM$5*QK58)+($QT$5*QR58)+($RA$5*QY58)+($RH$5*RF58)+($RO$5*RM58)+(RT58*$RV$5)+(SA58*$SC$5)+(SH58*$SJ$5)+(SO58*$SQ$5)+(SV58*$SX$5)+(TC58*$TE$5)+(TJ58*$TL$5)+(TQ58*$TS$5))/$VM$5,0)</f>
        <v/>
      </c>
      <c r="VP58" s="14" t="n"/>
      <c r="VQ58" s="21">
        <f>IF($C58&gt;0,(($IK$5*IK58)+($GT$5*GT58)+($JM$5*JM58)+($JF$5*JF58)+($IY$5*IY58)+($IR$5*IR58)+($ID$5*ID58)+($HW$5*HW58)+($HP$5*HP58)+($HI$5*HI58)+($GF$5*GF58)+($FY$5*FY58)+($FR$5*FR58)+($FK$5*FK58)+($FD$5*FD58)+($EW$5*EW58)+($EP$5*EP58)+($EI$5*EI58)+($EB$5*EB58)+($DU$5*DU58)+($DN$5*DN58)+($DG$5*DG58)+($CZ$5*CZ58)+($CS$5*CS58)+($CL$5*CL58)+($CE$5*CE58)+($BX$5*BX58)+($BQ$5*BQ58)+($BJ$5*BJ58)+($BC$5*BC58)+($AV$5*AV58)+($AO$5*AO58)+($AH$5*AH58)+($KO$5*KO58)+($PR$5*PR58)+($GM$5*GM58)+($HA$5*HA58)+($KH$5*KH58)+($KA$5*KA58)+($JT$5*JT58)+($KV$5*KV58)+($LC$5*LC58)+($MS$5*MS58)+($ML$5*ML58)+($ME$5*ME58)+($LX$5*LX58)+($LQ$5*LQ58)+($LJ$5*LJ58)+($OI$5*OI58)+($NU$5*NU58)+($NN$5*NN58)+($NG$5*NG58)+($MZ$5*MZ58)+(OB58*$OB$5)+($PD$5*PD58)+($OW$5*OW58)+($OP$5*OP58)+($PK$5*PK58)+(PY58*$PY$5)+(QF58*$QF$5)+(QM58*$QM$5)+(QT58*$QT$5)+(RA58*$RA$5)+(RH58*$RH$5)+(RO58*$RO$5)+(RV58*$RV$5)+(SC58*$SC$5)+(SJ58*$SJ$5)+(SQ58*$SQ$5)+(SX58*$SX$5)+(TE58*$TE$5)+(TL58*$TL$5)+(TS58*$TS$5))/$VM$5,0)</f>
        <v/>
      </c>
    </row>
    <row r="59" ht="16" customHeight="1" s="545">
      <c r="A59" s="127" t="n">
        <v>45730</v>
      </c>
      <c r="B59" s="4">
        <f>A59</f>
        <v/>
      </c>
      <c r="C59" s="13" t="n">
        <v>41488.19</v>
      </c>
      <c r="D59" s="138">
        <f>IF(C59&gt;0,C59-C58,0)</f>
        <v/>
      </c>
      <c r="E59" s="68">
        <f>IF(C59&gt;0,D59/C58,0)</f>
        <v/>
      </c>
      <c r="F59" s="15">
        <f>IF(C59&gt;0,(C59-C$10)/C$10,0)</f>
        <v/>
      </c>
      <c r="G59" s="13" t="n">
        <v>5638.94</v>
      </c>
      <c r="H59" s="138">
        <f>IF(G59&gt;0,G59-G58,0)</f>
        <v/>
      </c>
      <c r="I59" s="68">
        <f>IF(G59&gt;0,H59/G58,0)</f>
        <v/>
      </c>
      <c r="J59" s="15">
        <f>IF(G59&gt;0,(G59-G$10)/G$10,0)</f>
        <v/>
      </c>
      <c r="K59" s="13" t="n">
        <v>17754.09</v>
      </c>
      <c r="L59" s="138">
        <f>IF(K59&gt;0,K59-K58,0)</f>
        <v/>
      </c>
      <c r="M59" s="68">
        <f>IF(K59&gt;0,L59/K58,0)</f>
        <v/>
      </c>
      <c r="N59" s="15">
        <f>IF(K59&gt;0,(K59-K$10)/K$10,0)</f>
        <v/>
      </c>
      <c r="O59" s="13" t="n">
        <v>2044.1</v>
      </c>
      <c r="P59" s="138">
        <f>IF(O59&gt;0,O59-O58,0)</f>
        <v/>
      </c>
      <c r="Q59" s="68">
        <f>IF(O59&gt;0,P59/O58,0)</f>
        <v/>
      </c>
      <c r="R59" s="15">
        <f>IF(O59&gt;0,(O59-O$10)/O$10,0)</f>
        <v/>
      </c>
      <c r="S59" s="18">
        <f>IF(O59&gt;0,(((O59*0.7)*Q59)+((K59*0.9)*M59)+((G59*0.65)*I59)+((C59*0.6)*E59))/(O59+K59+G59+C59),0)</f>
        <v/>
      </c>
      <c r="T59" s="121">
        <f>IF(O59&gt;0,(S59*200)+T58,0)</f>
        <v/>
      </c>
      <c r="U59" s="121">
        <f>T59</f>
        <v/>
      </c>
      <c r="V59" s="134">
        <f>IF(T59&gt;0,(T59-T58)/T58,0)</f>
        <v/>
      </c>
      <c r="W59" s="21">
        <f>IF(T59&gt;0,(T59-T$11)/T$11,0)</f>
        <v/>
      </c>
      <c r="X59" s="18">
        <f>IF(T59&gt;0,((Q59+M59+I59+E59)/4),0)</f>
        <v/>
      </c>
      <c r="Y59" s="352">
        <f>151142.47-21840.3</f>
        <v/>
      </c>
      <c r="Z59" s="15" t="n">
        <v>2e-06</v>
      </c>
      <c r="AA59" s="21">
        <f>Z59-$V59</f>
        <v/>
      </c>
      <c r="AC59" s="250" t="n">
        <v>203.67</v>
      </c>
      <c r="AD59" s="68">
        <f>IF(AC59&gt;0,((AC59-AC58)/AC58),0)</f>
        <v/>
      </c>
      <c r="AE59" s="68">
        <f>IF(AC59&gt;0,AD59-$V59,0)</f>
        <v/>
      </c>
      <c r="AF59" s="68">
        <f>IF(AC59&gt;0,(AC59-AF$10)/AF$10,0)</f>
        <v/>
      </c>
      <c r="AG59" s="68" t="n"/>
      <c r="AH59" s="15">
        <f>IF(AC59&gt;0,(AC59-AC$10)/AC$10,0)</f>
        <v/>
      </c>
      <c r="AJ59" s="250" t="n">
        <v>20.37</v>
      </c>
      <c r="AK59" s="68">
        <f>IF(AJ59&gt;0,((AJ59-AJ58)/AJ58),0)</f>
        <v/>
      </c>
      <c r="AL59" s="68">
        <f>IF(AJ59&gt;0,AK59-$V59,0)</f>
        <v/>
      </c>
      <c r="AM59" s="68">
        <f>IF(AJ59&gt;0,(AJ59-AM$10)/AM$10,0)</f>
        <v/>
      </c>
      <c r="AN59" s="68" t="n"/>
      <c r="AO59" s="15">
        <f>IF(AJ59&gt;0,(AJ59-AJ$10)/AJ$10,0)</f>
        <v/>
      </c>
      <c r="AQ59" s="250" t="n">
        <v>19.65</v>
      </c>
      <c r="AR59" s="68">
        <f>IF(AQ59&gt;0,((AQ59-AQ58)/AQ58),0)</f>
        <v/>
      </c>
      <c r="AS59" s="68">
        <f>IF(AQ59&gt;0,AR59-$V59,0)</f>
        <v/>
      </c>
      <c r="AT59" s="68">
        <f>IF(AQ59&gt;0,(AQ59-AT$10)/AT$10,0)</f>
        <v/>
      </c>
      <c r="AU59" s="68" t="n"/>
      <c r="AV59" s="15">
        <f>IF(AQ59&gt;0,(AQ59-AQ$10)/AQ$10,0)</f>
        <v/>
      </c>
      <c r="AX59" s="250" t="n">
        <v>196.31</v>
      </c>
      <c r="AY59" s="68">
        <f>IF(AX59&gt;0,((AX59-AX58)/AX58),0)</f>
        <v/>
      </c>
      <c r="AZ59" s="68">
        <f>IF(AX59&gt;0,AY59-$V59,0)</f>
        <v/>
      </c>
      <c r="BA59" s="68">
        <f>IF(AX59&gt;0,(AX59-BA$10)/BA$10,0)</f>
        <v/>
      </c>
      <c r="BB59" s="68" t="n"/>
      <c r="BC59" s="15">
        <f>IF(AX59&gt;0,(AX59-AX$10)/AX$10,0)</f>
        <v/>
      </c>
      <c r="BE59" s="250" t="n">
        <v>74.93000000000001</v>
      </c>
      <c r="BF59" s="68">
        <f>IF(BE59&gt;0,((BE59-BE58)/BE58),0)</f>
        <v/>
      </c>
      <c r="BG59" s="68">
        <f>IF(BE59&gt;0,BF59-$V59,0)</f>
        <v/>
      </c>
      <c r="BH59" s="68" t="n"/>
      <c r="BI59" s="68" t="n"/>
      <c r="BJ59" s="15">
        <f>IF(BE59&gt;0,(BE59-BE$10)/BE$10,0)</f>
        <v/>
      </c>
      <c r="BL59" s="250" t="n">
        <v>61.12</v>
      </c>
      <c r="BM59" s="68">
        <f>IF(BL59&gt;0,((BL59-BL58)/BL58),0)</f>
        <v/>
      </c>
      <c r="BN59" s="68">
        <f>IF(BL59&gt;0,BM59-$V59,0)</f>
        <v/>
      </c>
      <c r="BO59" s="68">
        <f>IF(BL59&gt;0,(BL59-BO$10)/BO$10,0)</f>
        <v/>
      </c>
      <c r="BP59" s="68" t="n"/>
      <c r="BQ59" s="15">
        <f>IF(BL59&gt;0,(BL59-BL$10)/BL$10,0)</f>
        <v/>
      </c>
      <c r="BS59" s="250" t="n">
        <v>35.1</v>
      </c>
      <c r="BT59" s="68">
        <f>IF(BS59&gt;0,((BS59-BS58)/BS58),0)</f>
        <v/>
      </c>
      <c r="BU59" s="68">
        <f>IF(BS59&gt;0,BT59-$V59,0)</f>
        <v/>
      </c>
      <c r="BV59" s="68">
        <f>IF(BS59&gt;0,(BS59-BV$10)/BV$10,0)</f>
        <v/>
      </c>
      <c r="BW59" s="68" t="n"/>
      <c r="BX59" s="15">
        <f>IF(BS59&gt;0,(BS59-BS$10)/BS$10,0)</f>
        <v/>
      </c>
      <c r="BZ59" s="250" t="n"/>
      <c r="CA59" s="68">
        <f>IF(BZ59&gt;0,((BZ59-BZ58)/BZ58),0)</f>
        <v/>
      </c>
      <c r="CB59" s="68">
        <f>IF(BZ59&gt;0,CA59-$V59,0)</f>
        <v/>
      </c>
      <c r="CC59" s="68">
        <f>IF(BZ59&gt;0,(BZ59-CC$10)/CC$10,0)</f>
        <v/>
      </c>
      <c r="CD59" s="68" t="n"/>
      <c r="CE59" s="15">
        <f>IF(BZ59&gt;0,(BZ59-BZ$10)/BZ$10,0)</f>
        <v/>
      </c>
      <c r="CG59" s="250" t="n">
        <v>30.34</v>
      </c>
      <c r="CH59" s="68">
        <f>IF(CG59&gt;0,((CG59-CG58)/CG58),0)</f>
        <v/>
      </c>
      <c r="CI59" s="68">
        <f>IF(CG59&gt;0,CH59-$V59,0)</f>
        <v/>
      </c>
      <c r="CJ59" s="68">
        <f>IF(CG59&gt;0,(CG59-CJ$10)/CJ$10,0)</f>
        <v/>
      </c>
      <c r="CK59" s="68" t="n"/>
      <c r="CL59" s="15">
        <f>IF(CG59&gt;0,(CG59-CG$10)/CG$10,0)</f>
        <v/>
      </c>
      <c r="CN59" s="250" t="n">
        <v>30.24</v>
      </c>
      <c r="CO59" s="68">
        <f>IF(CN59&gt;0,((CN59-CN58)/CN58),0)</f>
        <v/>
      </c>
      <c r="CP59" s="68">
        <f>IF(CN59&gt;0,CO59-$V59,0)</f>
        <v/>
      </c>
      <c r="CQ59" s="68">
        <f>IF(CN59&gt;0,(CN59-CQ$10)/CQ$10,0)</f>
        <v/>
      </c>
      <c r="CR59" s="68" t="n"/>
      <c r="CS59" s="15">
        <f>IF(CN59&gt;0,(CN59-CN$10)/CN$10,0)</f>
        <v/>
      </c>
      <c r="CU59" s="250" t="n">
        <v>34.2</v>
      </c>
      <c r="CV59" s="68">
        <f>IF(CU59&gt;0,((CU59-CU58)/CU58),0)</f>
        <v/>
      </c>
      <c r="CW59" s="68">
        <f>IF(CU59&gt;0,CV59-$V59,0)</f>
        <v/>
      </c>
      <c r="CX59" s="68">
        <f>IF(CU59&gt;0,(CU59-CX$10)/CX$10,0)</f>
        <v/>
      </c>
      <c r="CY59" s="68" t="n"/>
      <c r="CZ59" s="15">
        <f>IF(CU59&gt;0,(CU59-CU$10)/CU$10,0)</f>
        <v/>
      </c>
      <c r="DB59" s="250" t="n">
        <v>19.18</v>
      </c>
      <c r="DC59" s="68">
        <f>IF(DB59&gt;0,((DB59-DB58)/DB58),0)</f>
        <v/>
      </c>
      <c r="DD59" s="68">
        <f>IF(DB59&gt;0,DC59-$V59,0)</f>
        <v/>
      </c>
      <c r="DE59" s="68">
        <f>IF(DB59&gt;0,(DB59-DE$10)/DE$10,0)</f>
        <v/>
      </c>
      <c r="DF59" s="68" t="n"/>
      <c r="DG59" s="15">
        <f>IF(DB59&gt;0,(DB59-DB$10)/DB$10,0)</f>
        <v/>
      </c>
      <c r="DI59" s="250" t="n">
        <v>45.64</v>
      </c>
      <c r="DJ59" s="68">
        <f>IF(DI59&gt;0,((DI59-DI58)/DI58),0)</f>
        <v/>
      </c>
      <c r="DK59" s="68">
        <f>IF(DI59&gt;0,DJ59-$V59,0)</f>
        <v/>
      </c>
      <c r="DL59" s="68">
        <f>IF(DI59&gt;0,(DI59-DL$10)/DL$10,0)</f>
        <v/>
      </c>
      <c r="DM59" s="68" t="n"/>
      <c r="DN59" s="15">
        <f>IF(DI59&gt;0,(DI59-DI$10)/DI$10,0)</f>
        <v/>
      </c>
      <c r="DP59" s="250" t="n">
        <v>38.41</v>
      </c>
      <c r="DQ59" s="68">
        <f>IF(DP59&gt;0,((DP59-DP58)/DP58),0)</f>
        <v/>
      </c>
      <c r="DR59" s="68">
        <f>IF(DP59&gt;0,DQ59-$V59,0)</f>
        <v/>
      </c>
      <c r="DS59" s="68" t="n"/>
      <c r="DT59" s="68" t="n"/>
      <c r="DU59" s="15">
        <f>IF(DP59&gt;0,(DP59-DP$10)/DP$10,0)</f>
        <v/>
      </c>
      <c r="DV59" s="18" t="n"/>
      <c r="DW59" s="250" t="n">
        <v>30.25</v>
      </c>
      <c r="DX59" s="68">
        <f>IF(DW59&gt;0,((DW59-DW58)/DW58),0)</f>
        <v/>
      </c>
      <c r="DY59" s="68">
        <f>IF(DW59&gt;0,DX59-$V59,0)</f>
        <v/>
      </c>
      <c r="DZ59" s="68">
        <f>IF(DW59&gt;0,(DW59-DZ$10)/DZ$10,0)</f>
        <v/>
      </c>
      <c r="EA59" s="68" t="n"/>
      <c r="EB59" s="15">
        <f>IF(DW59&gt;0,(DW59-DW$10)/DW$10,0)</f>
        <v/>
      </c>
      <c r="ED59" s="250" t="n">
        <v>33.09</v>
      </c>
      <c r="EE59" s="68">
        <f>IF(ED59&gt;0,((ED59-ED58)/ED58),0)</f>
        <v/>
      </c>
      <c r="EF59" s="68">
        <f>IF(ED59&gt;0,EE59-$V59,0)</f>
        <v/>
      </c>
      <c r="EG59" s="68">
        <f>IF(ED59&gt;0,(ED59-EG$10)/EG$10,0)</f>
        <v/>
      </c>
      <c r="EH59" s="68" t="n"/>
      <c r="EI59" s="15">
        <f>IF(ED59&gt;0,(ED59-ED$10)/ED$10,0)</f>
        <v/>
      </c>
      <c r="EK59" s="250" t="n">
        <v>107.52</v>
      </c>
      <c r="EL59" s="68">
        <f>IF(EK59&gt;0,((EK59-EK58)/EK58),0)</f>
        <v/>
      </c>
      <c r="EM59" s="68">
        <f>IF(EK59&gt;0,EL59-$V59,0)</f>
        <v/>
      </c>
      <c r="EN59" s="68">
        <f>IF(EK59&gt;0,(EK59-EN$10)/EN$10,0)</f>
        <v/>
      </c>
      <c r="EO59" s="68" t="n"/>
      <c r="EP59" s="15">
        <f>IF(EK59&gt;0,(EK59-EK$10)/EK$10,0)</f>
        <v/>
      </c>
      <c r="ER59" s="250" t="n">
        <v>36.48</v>
      </c>
      <c r="ES59" s="68">
        <f>IF(ER59&gt;0,((ER59-ER58)/ER58),0)</f>
        <v/>
      </c>
      <c r="ET59" s="68">
        <f>IF(ER59&gt;0,ES59-$V59,0)</f>
        <v/>
      </c>
      <c r="EU59" s="68">
        <f>IF(ER59&gt;0,(ER59-EU$10)/EU$10,0)</f>
        <v/>
      </c>
      <c r="EV59" s="68" t="n"/>
      <c r="EW59" s="15">
        <f>IF(ER59&gt;0,(ER59-ER$10)/ER$10,0)</f>
        <v/>
      </c>
      <c r="EY59" s="250" t="n">
        <v>31.57</v>
      </c>
      <c r="EZ59" s="68">
        <f>IF(EY59&gt;0,((EY59-EY58)/EY58),0)</f>
        <v/>
      </c>
      <c r="FA59" s="68">
        <f>IF(EY59&gt;0,EZ59-$V59,0)</f>
        <v/>
      </c>
      <c r="FB59" s="68" t="n"/>
      <c r="FC59" s="68" t="n"/>
      <c r="FD59" s="15">
        <f>IF(EY59&gt;0,(EY59-EY$10)/EY$10,0)</f>
        <v/>
      </c>
      <c r="FF59" s="250" t="n">
        <v>57.24</v>
      </c>
      <c r="FG59" s="68">
        <f>IF(FF59&gt;0,((FF59-FF58)/FF58),0)</f>
        <v/>
      </c>
      <c r="FH59" s="68">
        <f>IF(FF59&gt;0,FG59-$V59,0)</f>
        <v/>
      </c>
      <c r="FI59" s="68">
        <f>IF(FF59&gt;0,(FF59-FI$10)/FI$10,0)</f>
        <v/>
      </c>
      <c r="FJ59" s="68" t="n"/>
      <c r="FK59" s="15">
        <f>IF(FF59&gt;0,(FF59-FF$10)/FF$10,0)</f>
        <v/>
      </c>
      <c r="FM59" s="250" t="n">
        <v>165.95</v>
      </c>
      <c r="FN59" s="68">
        <f>IF(FM59&gt;0,((FM59-FM58)/FM58),0)</f>
        <v/>
      </c>
      <c r="FO59" s="68">
        <f>IF(FM59&gt;0,FN59-$V59,0)</f>
        <v/>
      </c>
      <c r="FP59" s="68">
        <f>IF(FM59&gt;0,(FM59-FP$10)/FP$10,0)</f>
        <v/>
      </c>
      <c r="FQ59" s="68" t="n"/>
      <c r="FR59" s="15">
        <f>IF(FM59&gt;0,(FM59-FM$10)/FM$10,0)</f>
        <v/>
      </c>
      <c r="FT59" s="250" t="n">
        <v>95.3</v>
      </c>
      <c r="FU59" s="68">
        <f>IF(FT59&gt;0,((FT59-FT58)/FT58),0)</f>
        <v/>
      </c>
      <c r="FV59" s="68">
        <f>IF(FT59&gt;0,FU59-$V59,0)</f>
        <v/>
      </c>
      <c r="FW59" s="68">
        <f>IF(FT59&gt;0,(FT59-FW$10)/FW$10,0)</f>
        <v/>
      </c>
      <c r="FX59" s="68" t="n"/>
      <c r="FY59" s="15">
        <f>IF(FT59&gt;0,(FT59-FT$10)/FT$10,0)</f>
        <v/>
      </c>
      <c r="GA59" s="250" t="n">
        <v>17.45</v>
      </c>
      <c r="GB59" s="68">
        <f>IF(GA59&gt;0,((GA59-GA58)/GA58),0)</f>
        <v/>
      </c>
      <c r="GC59" s="68">
        <f>IF(GA59&gt;0,GB59-$V59,0)</f>
        <v/>
      </c>
      <c r="GD59" s="68" t="n"/>
      <c r="GE59" s="68" t="n"/>
      <c r="GF59" s="15">
        <f>IF(GA59&gt;0,(GA59-GA$10)/GA$10,0)</f>
        <v/>
      </c>
      <c r="GG59" s="18" t="n"/>
      <c r="GH59" s="250" t="n">
        <v>19.42</v>
      </c>
      <c r="GI59" s="68">
        <f>IF(GH59&gt;0,((GH59-GH58)/GH58),0)</f>
        <v/>
      </c>
      <c r="GJ59" s="68">
        <f>IF(GH59&gt;0,GI59-$V59,0)</f>
        <v/>
      </c>
      <c r="GK59" s="68">
        <f>IF(GH59&gt;0,(GH59-GK$10)/GK$10,0)</f>
        <v/>
      </c>
      <c r="GL59" s="68" t="n"/>
      <c r="GM59" s="15">
        <f>IF(GH59&gt;0,(GH59-GH$10)/GH$10,0)</f>
        <v/>
      </c>
      <c r="GO59" s="250" t="n">
        <v>27.04</v>
      </c>
      <c r="GP59" s="68">
        <f>IF(GO59&gt;0,((GO59-GO58)/GO58),0)</f>
        <v/>
      </c>
      <c r="GQ59" s="68">
        <f>IF(GO59&gt;0,GP59-$V59,0)</f>
        <v/>
      </c>
      <c r="GR59" s="68" t="n"/>
      <c r="GS59" s="68" t="n"/>
      <c r="GT59" s="15">
        <f>IF(GO59&gt;0,(GO59-GO$10)/GO$10,0)</f>
        <v/>
      </c>
      <c r="GV59" s="250" t="n">
        <v>14.25</v>
      </c>
      <c r="GW59" s="68">
        <f>IF(GV59&gt;0,((GV59-GV58)/GV58),0)</f>
        <v/>
      </c>
      <c r="GX59" s="68">
        <f>IF(GV59&gt;0,GW59-$V59,0)</f>
        <v/>
      </c>
      <c r="GY59" s="68">
        <f>IF(GV59&gt;0,(GV59-GY$10)/GY$10,0)</f>
        <v/>
      </c>
      <c r="GZ59" s="68" t="n"/>
      <c r="HA59" s="15">
        <f>IF(GV59&gt;0,(GV59-GV$10)/GV$10,0)</f>
        <v/>
      </c>
      <c r="HD59" s="250" t="n">
        <v>249.98</v>
      </c>
      <c r="HE59" s="68">
        <f>IF(HD59&gt;0,((HD59-HD58)/HD58),0)</f>
        <v/>
      </c>
      <c r="HF59" s="68">
        <f>IF(HD59&gt;0,HE59-$V59,0)</f>
        <v/>
      </c>
      <c r="HG59" s="68">
        <f>IF(HD59&gt;0,(HD59-HG$10)/HG$10,0)</f>
        <v/>
      </c>
      <c r="HH59" s="68" t="n"/>
      <c r="HI59" s="15">
        <f>IF(HD59&gt;0,(HD59-HD$10)/HD$10,0)</f>
        <v/>
      </c>
      <c r="HK59" s="250" t="n">
        <v>30.43</v>
      </c>
      <c r="HL59" s="68">
        <f>IF(HK59&gt;0,((HK59-HK58)/HK58),0)</f>
        <v/>
      </c>
      <c r="HM59" s="68">
        <f>IF(HK59&gt;0,HL59-$V59,0)</f>
        <v/>
      </c>
      <c r="HN59" s="68">
        <f>IF(HK59&gt;0,(HK59-HN$10)/HN$10,0)</f>
        <v/>
      </c>
      <c r="HO59" s="68" t="n"/>
      <c r="HP59" s="15">
        <f>IF(HK59&gt;0,(HK59-HK$10)/HK$10,0)</f>
        <v/>
      </c>
      <c r="HR59" s="250" t="n">
        <v>111.86</v>
      </c>
      <c r="HS59" s="68">
        <f>IF(HR59&gt;0,((HR59-HR58)/HR58),0)</f>
        <v/>
      </c>
      <c r="HT59" s="68">
        <f>IF(HR59&gt;0,HS59-$V59,0)</f>
        <v/>
      </c>
      <c r="HU59" s="68">
        <f>IF(HR59&gt;0,(HR59-HU$10)/HU$10,0)</f>
        <v/>
      </c>
      <c r="HV59" s="68" t="n"/>
      <c r="HW59" s="15">
        <f>IF(HR59&gt;0,(HR59-HR$10)/HR$10,0)</f>
        <v/>
      </c>
      <c r="HY59" s="250" t="n">
        <v>121.67</v>
      </c>
      <c r="HZ59" s="68">
        <f>IF(HY59&gt;0,((HY59-HY58)/HY58),0)</f>
        <v/>
      </c>
      <c r="IA59" s="68">
        <f>IF(HY59&gt;0,HZ59-$V59,0)</f>
        <v/>
      </c>
      <c r="IB59" s="68">
        <f>IF(HY59&gt;0,(HY59-IB$10)/IB$10,0)</f>
        <v/>
      </c>
      <c r="IC59" s="68" t="n"/>
      <c r="ID59" s="15">
        <f>IF(HY59&gt;0,(HY59-HY$10)/HY$10,0)</f>
        <v/>
      </c>
      <c r="IF59" s="250" t="n">
        <v>195.54</v>
      </c>
      <c r="IG59" s="68">
        <f>IF(IF59&gt;0,((IF59-IF58)/IF58),0)</f>
        <v/>
      </c>
      <c r="IH59" s="68">
        <f>IF(IF59&gt;0,IG59-$V59,0)</f>
        <v/>
      </c>
      <c r="II59" s="68">
        <f>IF(IF59&gt;0,(IF59-II$10)/II$10,0)</f>
        <v/>
      </c>
      <c r="IJ59" s="68" t="n"/>
      <c r="IK59" s="15">
        <f>IF(IF59&gt;0,(IF59-IF$10)/IF$10,0)</f>
        <v/>
      </c>
      <c r="IM59" s="250" t="n">
        <v>196.16</v>
      </c>
      <c r="IN59" s="68">
        <f>IF(IM59&gt;0,((IM59-IM58)/IM58),0)</f>
        <v/>
      </c>
      <c r="IO59" s="68">
        <f>IF(IM59&gt;0,IN59-$V59,0)</f>
        <v/>
      </c>
      <c r="IP59" s="68">
        <f>IF(IM59&gt;0,(IM59-IP$10)/IP$10,0)</f>
        <v/>
      </c>
      <c r="IQ59" s="68" t="n"/>
      <c r="IR59" s="15">
        <f>IF(IM59&gt;0,(IM59-IM$10)/IM$10,0)</f>
        <v/>
      </c>
      <c r="IT59" s="250" t="n">
        <v>42.47</v>
      </c>
      <c r="IU59" s="68">
        <f>IF(IT59&gt;0,((IT59-IT58)/IT58),0)</f>
        <v/>
      </c>
      <c r="IV59" s="68">
        <f>IF(IT59&gt;0,IU59-$V59,0)</f>
        <v/>
      </c>
      <c r="IW59" s="68">
        <f>IF(IT59&gt;0,(IT59-IW$10)/IW$10,0)</f>
        <v/>
      </c>
      <c r="IX59" s="68" t="n"/>
      <c r="IY59" s="15">
        <f>IF(IT59&gt;0,(IT59-IT$10)/IT$10,0)</f>
        <v/>
      </c>
      <c r="JA59" s="250" t="n">
        <v>607.6</v>
      </c>
      <c r="JB59" s="68">
        <f>IF(JA59&gt;0,((JA59-JA58)/JA58),0)</f>
        <v/>
      </c>
      <c r="JC59" s="68">
        <f>IF(JA59&gt;0,JB59-$V59,0)</f>
        <v/>
      </c>
      <c r="JD59" s="68">
        <f>IF(JA59&gt;0,(JA59-JD$10)/JD$10,0)</f>
        <v/>
      </c>
      <c r="JE59" s="68" t="n"/>
      <c r="JF59" s="15">
        <f>IF(JA59&gt;0,(JA59-JA$10)/JA$10,0)</f>
        <v/>
      </c>
      <c r="JH59" s="250" t="n">
        <v>388.56</v>
      </c>
      <c r="JI59" s="68">
        <f>IF(JH59&gt;0,((JH59-JH58)/JH58),0)</f>
        <v/>
      </c>
      <c r="JJ59" s="68">
        <f>IF(JH59&gt;0,JI59-$V59,0)</f>
        <v/>
      </c>
      <c r="JK59" s="68">
        <f>IF(JH59&gt;0,(JH59-JK$10)/JK$10,0)</f>
        <v/>
      </c>
      <c r="JL59" s="68" t="n"/>
      <c r="JM59" s="15">
        <f>IF(JH59&gt;0,(JH59-JH$10)/JH$10,0)</f>
        <v/>
      </c>
      <c r="JO59" s="250" t="n">
        <v>12.26</v>
      </c>
      <c r="JP59" s="68">
        <f>IF(JO59&gt;0,((JO59-JO58)/JO58),0)</f>
        <v/>
      </c>
      <c r="JQ59" s="68">
        <f>IF(JO59&gt;0,JP59-$V59,0)</f>
        <v/>
      </c>
      <c r="JR59" s="68">
        <f>IF(JO59&gt;0,(JO59-JR$10)/JR$10,0)</f>
        <v/>
      </c>
      <c r="JS59" s="68" t="n"/>
      <c r="JT59" s="15">
        <f>IF(JO59&gt;0,(JO59-JO$10)/JO$10,0)</f>
        <v/>
      </c>
      <c r="JV59" s="250" t="n">
        <v>1.38</v>
      </c>
      <c r="JW59" s="68">
        <f>IF(JV59&gt;0,((JV59-JV58)/JV58),0)</f>
        <v/>
      </c>
      <c r="JX59" s="68">
        <f>IF(JV59&gt;0,JW59-$V59,0)</f>
        <v/>
      </c>
      <c r="JY59" s="68">
        <f>IF(JV59&gt;0,(JV59-JY$10)/JY$10,0)</f>
        <v/>
      </c>
      <c r="JZ59" s="68" t="n"/>
      <c r="KA59" s="15">
        <f>IF(JV59&gt;0,(JV59-JV$10)/JV$10,0)</f>
        <v/>
      </c>
      <c r="KC59" s="250" t="n">
        <v>19.03</v>
      </c>
      <c r="KD59" s="68">
        <f>IF(KC59&gt;0,((KC59-KC58)/KC58),0)</f>
        <v/>
      </c>
      <c r="KE59" s="68">
        <f>IF(KC59&gt;0,KD59-$V59,0)</f>
        <v/>
      </c>
      <c r="KF59" s="68">
        <f>IF(KC59&gt;0,(KC59-KF$10)/KF$10,0)</f>
        <v/>
      </c>
      <c r="KG59" s="68" t="n"/>
      <c r="KH59" s="15">
        <f>IF(KC59&gt;0,(KC59-KC$10)/KC$10,0)</f>
        <v/>
      </c>
      <c r="KI59" s="18" t="n"/>
      <c r="KJ59" s="250" t="n">
        <v>49.15</v>
      </c>
      <c r="KK59" s="68">
        <f>IF(KJ59&gt;0,((KJ59-KJ58)/KJ58),0)</f>
        <v/>
      </c>
      <c r="KL59" s="68">
        <f>IF(KJ59&gt;0,KK59-$V59,0)</f>
        <v/>
      </c>
      <c r="KM59" s="68">
        <f>IF(KJ59&gt;0,(KJ59-KM$10)/KM$10,0)</f>
        <v/>
      </c>
      <c r="KN59" s="68" t="n"/>
      <c r="KO59" s="15">
        <f>IF(KJ59&gt;0,(KJ59-KJ$10)/KJ$10,0)</f>
        <v/>
      </c>
      <c r="KQ59" s="250" t="n">
        <v>1.43</v>
      </c>
      <c r="KR59" s="68">
        <f>IF(KQ59&gt;0,((KQ59-KQ58)/KQ58),0)</f>
        <v/>
      </c>
      <c r="KS59" s="68">
        <f>IF(KQ59&gt;0,KR59-$V59,0)</f>
        <v/>
      </c>
      <c r="KT59" s="68">
        <f>IF(KQ59&gt;0,(KQ59-KT$10)/KT$10,0)</f>
        <v/>
      </c>
      <c r="KU59" s="68" t="n"/>
      <c r="KV59" s="15">
        <f>IF(KQ59&gt;0,(KQ59-KQ$10)/KQ$10,0)</f>
        <v/>
      </c>
      <c r="KW59" s="18" t="n"/>
      <c r="KX59" s="250" t="n">
        <v>21.65</v>
      </c>
      <c r="KY59" s="68">
        <f>IF(KX59&gt;0,((KX59-KX58)/KX58),0)</f>
        <v/>
      </c>
      <c r="KZ59" s="68">
        <f>IF(KX59&gt;0,KY59-$V59,0)</f>
        <v/>
      </c>
      <c r="LA59" s="68">
        <f>IF(KX59&gt;0,(KX59-LA$10)/LA$10,0)</f>
        <v/>
      </c>
      <c r="LB59" s="68" t="n"/>
      <c r="LC59" s="15">
        <f>IF(KX59&gt;0,(KX59-KX$10)/KX$10,0)</f>
        <v/>
      </c>
      <c r="LD59" s="18" t="n"/>
      <c r="LE59" s="250" t="n">
        <v>50.72</v>
      </c>
      <c r="LF59" s="68">
        <f>IF(LE59&gt;0,((LE59-LE58)/LE58),0)</f>
        <v/>
      </c>
      <c r="LG59" s="68">
        <f>IF(LE59&gt;0,LF59-$V59,0)</f>
        <v/>
      </c>
      <c r="LH59" s="68">
        <f>IF(LE59&gt;0,(LE59-LH$10)/LH$10,0)</f>
        <v/>
      </c>
      <c r="LI59" s="68" t="n"/>
      <c r="LJ59" s="15">
        <f>IF(LE59&gt;0,(LE59-LE$10)/LE$10,0)</f>
        <v/>
      </c>
      <c r="LL59" s="250" t="n">
        <v>103.58</v>
      </c>
      <c r="LM59" s="68">
        <f>IF(LL59&gt;0,((LL59-LL58)/LL58),0)</f>
        <v/>
      </c>
      <c r="LN59" s="68">
        <f>IF(LL59&gt;0,LM59-$V59,0)</f>
        <v/>
      </c>
      <c r="LO59" s="68">
        <f>IF(LL59&gt;0,(LL59-LO$10)/LO$10,0)</f>
        <v/>
      </c>
      <c r="LP59" s="68" t="n"/>
      <c r="LQ59" s="15">
        <f>IF(LL59&gt;0,(LL59-LL$10)/LL$10,0)</f>
        <v/>
      </c>
      <c r="LS59" s="250" t="n">
        <v>11.63</v>
      </c>
      <c r="LT59" s="68">
        <f>IF(LS59&gt;0,((LS59-LS58)/LS58),0)</f>
        <v/>
      </c>
      <c r="LU59" s="68">
        <f>IF(LS59&gt;0,LT59-$V59,0)</f>
        <v/>
      </c>
      <c r="LV59" s="68" t="n"/>
      <c r="LW59" s="68" t="n"/>
      <c r="LX59" s="15">
        <f>IF(LS59&gt;0,(LS59-LS$10)/LS$10,0)</f>
        <v/>
      </c>
      <c r="LZ59" s="250" t="n">
        <v>12.63</v>
      </c>
      <c r="MA59" s="68">
        <f>IF(LZ59&gt;0,((LZ59-LZ58)/LZ58),0)</f>
        <v/>
      </c>
      <c r="MB59" s="68">
        <f>IF(LZ59&gt;0,MA59-$V59,0)</f>
        <v/>
      </c>
      <c r="MC59" s="68">
        <f>IF(LZ59&gt;0,(LZ59-MC$10)/MC$10,0)</f>
        <v/>
      </c>
      <c r="MD59" s="68" t="n"/>
      <c r="ME59" s="15">
        <f>IF(LZ59&gt;0,(LZ59-LZ$10)/LZ$10,0)</f>
        <v/>
      </c>
      <c r="MG59" s="250" t="n">
        <v>27.67</v>
      </c>
      <c r="MH59" s="68">
        <f>IF(MG59&gt;0,((MG59-MG58)/MG58),0)</f>
        <v/>
      </c>
      <c r="MI59" s="68">
        <f>IF(MG59&gt;0,MH59-$V59,0)</f>
        <v/>
      </c>
      <c r="MJ59" s="68">
        <f>IF(MG59&gt;0,(MG59-MJ$10)/MJ$10,0)</f>
        <v/>
      </c>
      <c r="MK59" s="68" t="n"/>
      <c r="ML59" s="15">
        <f>IF(MG59&gt;0,(MG59-MG$10)/MG$10,0)</f>
        <v/>
      </c>
      <c r="MN59" s="250" t="n">
        <v>98.28</v>
      </c>
      <c r="MO59" s="68">
        <f>IF(MN59&gt;0,((MN59-MN58)/MN58),0)</f>
        <v/>
      </c>
      <c r="MP59" s="68">
        <f>IF(MN59&gt;0,MO59-$V59,0)</f>
        <v/>
      </c>
      <c r="MQ59" s="68">
        <f>IF(MN59&gt;0,(MN59-MQ$10)/MQ$10,0)</f>
        <v/>
      </c>
      <c r="MR59" s="68" t="n"/>
      <c r="MS59" s="15">
        <f>IF(MN59&gt;0,(MN59-MN$10)/MN$10,0)</f>
        <v/>
      </c>
      <c r="MU59" s="250" t="n">
        <v>9.84</v>
      </c>
      <c r="MV59" s="68">
        <f>IF(MU59&gt;0,((MU59-MU58)/MU58),0)</f>
        <v/>
      </c>
      <c r="MW59" s="68">
        <f>IF(MU59&gt;0,MV59-$V59,0)</f>
        <v/>
      </c>
      <c r="MX59" s="68">
        <f>IF(MU59&gt;0,(MU59-MX$10)/MX$10,0)</f>
        <v/>
      </c>
      <c r="MY59" s="68" t="n"/>
      <c r="MZ59" s="15">
        <f>IF(MU59&gt;0,(MU59-MU$10)/MU$10,0)</f>
        <v/>
      </c>
      <c r="NB59" s="250" t="n">
        <v>197.08</v>
      </c>
      <c r="NC59" s="68">
        <f>IF(NB59&gt;0,((NB59-NB58)/NB58),0)</f>
        <v/>
      </c>
      <c r="ND59" s="68">
        <f>IF(NB59&gt;0,NC59-$V59,0)</f>
        <v/>
      </c>
      <c r="NE59" s="68">
        <f>IF(NB59&gt;0,(NB59-NE$10)/NE$10,0)</f>
        <v/>
      </c>
      <c r="NF59" s="68" t="n"/>
      <c r="NG59" s="15">
        <f>IF(NB59&gt;0,(NB59-NB$10)/NB$10,0)</f>
        <v/>
      </c>
      <c r="NI59" s="250" t="n">
        <v>5.74</v>
      </c>
      <c r="NJ59" s="68">
        <f>IF(NI59&gt;0,((NI59-NI58)/NI58),0)</f>
        <v/>
      </c>
      <c r="NK59" s="68">
        <f>IF(NI59&gt;0,NJ59-$V59,0)</f>
        <v/>
      </c>
      <c r="NL59" s="68">
        <f>IF(NI59&gt;0,(NI59-NL$10)/NL$10,0)</f>
        <v/>
      </c>
      <c r="NM59" s="68" t="n"/>
      <c r="NN59" s="15">
        <f>IF(NI59&gt;0,(NI59-NI$10)/NI$10,0)</f>
        <v/>
      </c>
      <c r="NP59" s="250" t="n">
        <v>313.8</v>
      </c>
      <c r="NQ59" s="68">
        <f>IF(NP59&gt;0,((NP59-NP58)/NP58),0)</f>
        <v/>
      </c>
      <c r="NR59" s="68">
        <f>IF(NP59&gt;0,NQ59-$V59,0)</f>
        <v/>
      </c>
      <c r="NS59" s="68">
        <f>IF(NP59&gt;0,(NP59-NS$10)/NS$10,0)</f>
        <v/>
      </c>
      <c r="NT59" s="68" t="n"/>
      <c r="NU59" s="15">
        <f>IF(NP59&gt;0,(NP59-NP$10)/NP$10,0)</f>
        <v/>
      </c>
      <c r="NW59" s="250" t="n">
        <v>165.49</v>
      </c>
      <c r="NX59" s="68">
        <f>IF(NW59&gt;0,((NW59-NW58)/NW58),0)</f>
        <v/>
      </c>
      <c r="NY59" s="68">
        <f>IF(NW59&gt;0,NX59-$V59,0)</f>
        <v/>
      </c>
      <c r="NZ59" s="68">
        <f>IF(NW59&gt;0,(NW59-NZ$10)/NZ$10,0)</f>
        <v/>
      </c>
      <c r="OA59" s="68" t="n"/>
      <c r="OB59" s="15">
        <f>IF(NW59&gt;0,(NW59-NW$10)/NW$10,0)</f>
        <v/>
      </c>
      <c r="OD59" s="250" t="n">
        <v>1.45</v>
      </c>
      <c r="OE59" s="68">
        <f>IF(OD59&gt;0,((OD59-OD58)/OD58),0)</f>
        <v/>
      </c>
      <c r="OF59" s="68">
        <f>IF(OD59&gt;0,OE59-$V59,0)</f>
        <v/>
      </c>
      <c r="OG59" s="68">
        <f>IF(OD59&gt;0,(OD59-OG$10)/OG$10,0)</f>
        <v/>
      </c>
      <c r="OH59" s="68" t="n"/>
      <c r="OI59" s="15">
        <f>IF(OD59&gt;0,(OD59-OD$10)/OD$10,0)</f>
        <v/>
      </c>
      <c r="OK59" s="250" t="n">
        <v>76.38</v>
      </c>
      <c r="OL59" s="68">
        <f>IF(OK59&gt;0,((OK59-OK58)/OK58),0)</f>
        <v/>
      </c>
      <c r="OM59" s="68">
        <f>IF(OK59&gt;0,OL59-$V59,0)</f>
        <v/>
      </c>
      <c r="ON59" s="68">
        <f>IF(OK59&gt;0,(OK59-ON$10)/ON$10,0)</f>
        <v/>
      </c>
      <c r="OO59" s="68" t="n"/>
      <c r="OP59" s="15">
        <f>IF(OK59&gt;0,(OK59-OK$10)/OK$10,0)</f>
        <v/>
      </c>
      <c r="OR59" s="250" t="n">
        <v>1.85</v>
      </c>
      <c r="OS59" s="68">
        <f>IF(OR59&gt;0,((OR59-OR58)/OR58),0)</f>
        <v/>
      </c>
      <c r="OT59" s="68">
        <f>IF(OR59&gt;0,OS59-$V59,0)</f>
        <v/>
      </c>
      <c r="OU59" s="68">
        <f>IF(OR59&gt;0,(OR59-OU$10)/OU$10,0)</f>
        <v/>
      </c>
      <c r="OV59" s="68" t="n"/>
      <c r="OW59" s="15">
        <f>IF(OR59&gt;0,(OR59-OR$10)/OR$10,0)</f>
        <v/>
      </c>
      <c r="OY59" s="250" t="n">
        <v>129.33</v>
      </c>
      <c r="OZ59" s="68">
        <f>IF(OY59&gt;0,((OY59-OY58)/OY58),0)</f>
        <v/>
      </c>
      <c r="PA59" s="68">
        <f>IF(OY59&gt;0,OZ59-$V59,0)</f>
        <v/>
      </c>
      <c r="PB59" s="68">
        <f>IF(OY59&gt;0,(OY59-PB$10)/PB$10,0)</f>
        <v/>
      </c>
      <c r="PC59" s="68" t="n"/>
      <c r="PD59" s="15">
        <f>IF(OY59&gt;0,(OY59-OY$10)/OY$10,0)</f>
        <v/>
      </c>
      <c r="PE59" s="18" t="n"/>
      <c r="PF59" s="250" t="n">
        <v>211.06</v>
      </c>
      <c r="PG59" s="68">
        <f>IF(PF59&gt;0,((PF59-PF58)/PF58),0)</f>
        <v/>
      </c>
      <c r="PH59" s="68">
        <f>IF(PF59&gt;0,PG59-$V59,0)</f>
        <v/>
      </c>
      <c r="PI59" s="68">
        <f>IF(PF59&gt;0,(PF59-PI$10)/PI$10,0)</f>
        <v/>
      </c>
      <c r="PJ59" s="68" t="n"/>
      <c r="PK59" s="15">
        <f>IF(PF59&gt;0,(PF59-PF$10)/PF$10,0)</f>
        <v/>
      </c>
      <c r="PM59" s="250" t="n"/>
      <c r="PN59" s="68">
        <f>IF(PM59&gt;0,((PM59-PM58)/PM58),0)</f>
        <v/>
      </c>
      <c r="PO59" s="68">
        <f>PN59-$V59</f>
        <v/>
      </c>
      <c r="PP59" s="68">
        <f>IF(PM59&gt;0,(PM59-PP$10)/PP$10,0)</f>
        <v/>
      </c>
      <c r="PQ59" s="68" t="n"/>
      <c r="PR59" s="15">
        <f>IF(PM59&gt;0,(PM59-PM$10)/PM$10,0)</f>
        <v/>
      </c>
      <c r="PT59" s="250" t="n">
        <v>4.13</v>
      </c>
      <c r="PU59" s="68">
        <f>IF(PT59&gt;0,((PT59-PT58)/PT58),0)</f>
        <v/>
      </c>
      <c r="PV59" s="68">
        <f>IF(PT59&gt;0,PU59-$V59,0)</f>
        <v/>
      </c>
      <c r="PW59" s="68">
        <f>IF(PT59&gt;0,(PT59-PW$10)/PW$10,0)</f>
        <v/>
      </c>
      <c r="PX59" s="68" t="n"/>
      <c r="PY59" s="15">
        <f>IF(PT59&gt;0,(PT59-PT$10)/PT$10,0)</f>
        <v/>
      </c>
      <c r="QA59" s="250" t="n">
        <v>215.39</v>
      </c>
      <c r="QB59" s="68">
        <f>IF(QA59&gt;0,((QA59-QA58)/QA58),0)</f>
        <v/>
      </c>
      <c r="QC59" s="68">
        <f>IF(QA59&gt;0,QB59-$V59,0)</f>
        <v/>
      </c>
      <c r="QD59" s="68">
        <f>IF(QA59&gt;0,(QA59-QD$10)/QD$10,0)</f>
        <v/>
      </c>
      <c r="QE59" s="68" t="n"/>
      <c r="QF59" s="15">
        <f>IF(QA59&gt;0,(QA59-QA$10)/QA$10,0)</f>
        <v/>
      </c>
      <c r="QH59" s="250" t="n">
        <v>1.328</v>
      </c>
      <c r="QI59" s="68">
        <f>IF(QH59&gt;0,((QH59-QH58)/QH58),0)</f>
        <v/>
      </c>
      <c r="QJ59" s="68">
        <f>IF(QH59&gt;0,QI59-$V59,0)</f>
        <v/>
      </c>
      <c r="QK59" s="68">
        <f>IF(QH59&gt;0,(QH59-QK$10)/QK$10,0)</f>
        <v/>
      </c>
      <c r="QL59" s="68" t="n"/>
      <c r="QM59" s="15">
        <f>IF(QH59&gt;0,(QH59-QH$10)/QH$10,0)</f>
        <v/>
      </c>
      <c r="QO59" s="250" t="n">
        <v>18.55</v>
      </c>
      <c r="QP59" s="68">
        <f>IF(QO59&gt;0,((QO59-QO58)/QO58),0)</f>
        <v/>
      </c>
      <c r="QQ59" s="68">
        <f>IF(QO59&gt;0,QP59-$V59,0)</f>
        <v/>
      </c>
      <c r="QR59" s="68">
        <f>IF(QO59&gt;0,(QO59-QR$10)/QR$10,0)</f>
        <v/>
      </c>
      <c r="QS59" s="68" t="n"/>
      <c r="QT59" s="15">
        <f>IF(QO59&gt;0,(QO59-QO$10)/QO$10,0)</f>
        <v/>
      </c>
      <c r="QV59" s="250" t="n">
        <v>1.99</v>
      </c>
      <c r="QW59" s="68">
        <f>IF(QV59&gt;0,((QV59-QV58)/QV58),0)</f>
        <v/>
      </c>
      <c r="QX59" s="68">
        <f>IF(QV59&gt;0,QW59-$V59,0)</f>
        <v/>
      </c>
      <c r="QY59" s="68">
        <f>IF(QV59&gt;0,(QV59-QY$10)/QY$10,0)</f>
        <v/>
      </c>
      <c r="QZ59" s="68" t="n"/>
      <c r="RA59" s="15">
        <f>IF(QV59&gt;0,(QV59-QV$10)/QV$10,0)</f>
        <v/>
      </c>
      <c r="RC59" s="250" t="n">
        <v>21.83</v>
      </c>
      <c r="RD59" s="68">
        <f>IF(RC59&gt;0,((RC59-RC58)/RC58),0)</f>
        <v/>
      </c>
      <c r="RE59" s="68">
        <f>IF(RC59&gt;0,RD59-$V59,0)</f>
        <v/>
      </c>
      <c r="RF59" s="68">
        <f>IF(RC59&gt;0,(RC59-RF$10)/RF$10,0)</f>
        <v/>
      </c>
      <c r="RG59" s="68" t="n"/>
      <c r="RH59" s="15">
        <f>IF(RC59&gt;0,(RC59-RC$10)/RC$10,0)</f>
        <v/>
      </c>
      <c r="RJ59" s="250" t="n">
        <v>173.41</v>
      </c>
      <c r="RK59" s="68">
        <f>IF(RJ59&gt;0,((RJ59-RJ58)/RJ58),0)</f>
        <v/>
      </c>
      <c r="RL59" s="68">
        <f>RK59-$V59</f>
        <v/>
      </c>
      <c r="RM59" s="68">
        <f>IF(RJ59&gt;0,(RJ59-RM$10)/RM$10,0)</f>
        <v/>
      </c>
      <c r="RN59" s="68" t="n"/>
      <c r="RO59" s="15">
        <f>IF(RJ59&gt;0,(RJ59-RJ$10)/RJ$10,0)</f>
        <v/>
      </c>
      <c r="RQ59" s="250" t="n">
        <v>13.34</v>
      </c>
      <c r="RR59" s="68">
        <f>IF(RQ59&gt;0,((RQ59-RQ58)/RQ58),0)</f>
        <v/>
      </c>
      <c r="RS59" s="68">
        <f>RR59-$V59</f>
        <v/>
      </c>
      <c r="RT59" s="68">
        <f>IF(RQ59&gt;0,(RQ59-RT$10)/RT$10,0)</f>
        <v/>
      </c>
      <c r="RU59" s="68" t="n"/>
      <c r="RV59" s="15">
        <f>IF(RQ59&gt;0,(RQ59-RQ$10)/RQ$10,0)</f>
        <v/>
      </c>
      <c r="RX59" s="250" t="n">
        <v>86.23999999999999</v>
      </c>
      <c r="RY59" s="68">
        <f>IF(RX59&gt;0,((RX59-RX58)/RX58),0)</f>
        <v/>
      </c>
      <c r="RZ59" s="68">
        <f>RY59-$V59</f>
        <v/>
      </c>
      <c r="SA59" s="68">
        <f>IF(RX59&gt;0,(RX59-SA$10)/SA$10,0)</f>
        <v/>
      </c>
      <c r="SB59" s="68" t="n"/>
      <c r="SC59" s="15">
        <f>IF(RX59&gt;0,(RX59-RX$10)/RX$10,0)</f>
        <v/>
      </c>
      <c r="SE59" s="250" t="n">
        <v>11.22</v>
      </c>
      <c r="SF59" s="68">
        <f>IF(SE59&gt;0,((SE59-SE58)/SE58),0)</f>
        <v/>
      </c>
      <c r="SG59" s="68">
        <f>SF59-$V59</f>
        <v/>
      </c>
      <c r="SH59" s="68">
        <f>IF(SE59&gt;0,(SE59-SH$10)/SH$10,0)</f>
        <v/>
      </c>
      <c r="SI59" s="68" t="n"/>
      <c r="SJ59" s="15">
        <f>IF(SE59&gt;0,(SE59-SE$10)/SE$10,0)</f>
        <v/>
      </c>
      <c r="SL59" s="250" t="n">
        <v>0.48</v>
      </c>
      <c r="SM59" s="68">
        <f>IF(SL59&gt;0,((SL59-SL58)/SL58),0)</f>
        <v/>
      </c>
      <c r="SN59" s="68">
        <f>SM59-$V59</f>
        <v/>
      </c>
      <c r="SO59" s="68">
        <f>IF(SL59&gt;0,(SL59-SO$10)/SO$10,0)</f>
        <v/>
      </c>
      <c r="SP59" s="68" t="n"/>
      <c r="SQ59" s="15">
        <f>IF(SL59&gt;0,(SL59-SL$10)/SL$10,0)</f>
        <v/>
      </c>
      <c r="SS59" s="250" t="n">
        <v>10.15</v>
      </c>
      <c r="ST59" s="68">
        <f>IF(SS59&gt;0,((SS59-SS58)/SS58),0)</f>
        <v/>
      </c>
      <c r="SU59" s="68">
        <f>ST59-$V59</f>
        <v/>
      </c>
      <c r="SV59" s="68">
        <f>IF(SS59&gt;0,(SS59-SV$10)/SV$10,0)</f>
        <v/>
      </c>
      <c r="SW59" s="68" t="n"/>
      <c r="SX59" s="15">
        <f>IF(SS59&gt;0,(SS59-SS$10)/SS$10,0)</f>
        <v/>
      </c>
      <c r="SZ59" s="250" t="n">
        <v>26.83</v>
      </c>
      <c r="TA59" s="68">
        <f>IF(SZ59&gt;0,((SZ59-SZ58)/SZ58),0)</f>
        <v/>
      </c>
      <c r="TB59" s="68">
        <f>TA59-$V59</f>
        <v/>
      </c>
      <c r="TC59" s="68">
        <f>IF(SZ59&gt;0,(SZ59-TC$10)/TC$10,0)</f>
        <v/>
      </c>
      <c r="TD59" s="68" t="n"/>
      <c r="TE59" s="15">
        <f>IF(SZ59&gt;0,(SZ59-SZ$10)/SZ$10,0)</f>
        <v/>
      </c>
      <c r="TG59" s="250" t="n">
        <v>0.1829</v>
      </c>
      <c r="TH59" s="68">
        <f>IF(TG59&gt;0,((TG59-TG58)/TG58),0)</f>
        <v/>
      </c>
      <c r="TI59" s="68">
        <f>TH59-$V59</f>
        <v/>
      </c>
      <c r="TJ59" s="68">
        <f>IF(TG59&gt;0,(TG59-TJ$10)/TJ$10,0)</f>
        <v/>
      </c>
      <c r="TK59" s="68" t="n"/>
      <c r="TL59" s="15">
        <f>IF(TG59&gt;0,(TG59-TG$10)/TG$10,0)</f>
        <v/>
      </c>
      <c r="TN59" s="250" t="n">
        <v>30.49</v>
      </c>
      <c r="TO59" s="68">
        <f>IF(TN59&gt;0,((TN59-TN58)/TN58),0)</f>
        <v/>
      </c>
      <c r="TP59" s="68">
        <f>TO59-$V59</f>
        <v/>
      </c>
      <c r="TQ59" s="68">
        <f>IF(TN59&gt;0,(TN59-TQ$10)/TQ$10,0)</f>
        <v/>
      </c>
      <c r="TR59" s="68" t="n"/>
      <c r="TS59" s="15">
        <f>IF(TN59&gt;0,(TN59-TN$10)/TN$10,0)</f>
        <v/>
      </c>
      <c r="TU59" s="250" t="n">
        <v>2.24</v>
      </c>
      <c r="TV59" s="68">
        <f>IF(TU59&gt;0,((TU59-TU58)/TU58),0)</f>
        <v/>
      </c>
      <c r="TW59" s="68">
        <f>TV59-$V59</f>
        <v/>
      </c>
      <c r="TX59" s="68">
        <f>IF(TU59&gt;0,(TU59-TX$10)/TX$10,0)</f>
        <v/>
      </c>
      <c r="TY59" s="68" t="n"/>
      <c r="TZ59" s="15">
        <f>IF(TU59&gt;0,(TU59-TU$10)/TU$10,0)</f>
        <v/>
      </c>
      <c r="UB59" s="250" t="n"/>
      <c r="UC59" s="68">
        <f>IF(UB59&gt;0,((UB59-UB58)/UB58),0)</f>
        <v/>
      </c>
      <c r="UD59" s="68">
        <f>UC59-$V59</f>
        <v/>
      </c>
      <c r="UE59" s="68">
        <f>IF(UB59&gt;0,(UB59-UE$10)/UE$10,0)</f>
        <v/>
      </c>
      <c r="UF59" s="68" t="n"/>
      <c r="UG59" s="15">
        <f>IF(UB59&gt;0,(UB59-UB$10)/UB$10,0)</f>
        <v/>
      </c>
      <c r="UI59" s="250" t="n"/>
      <c r="UJ59" s="68">
        <f>IF(UI59&gt;0,((UI59-UI58)/UI58),0)</f>
        <v/>
      </c>
      <c r="UK59" s="68">
        <f>UJ59-$V59</f>
        <v/>
      </c>
      <c r="UL59" s="68">
        <f>IF(UI59&gt;0,(UI59-UL$10)/UL$10,0)</f>
        <v/>
      </c>
      <c r="UM59" s="68" t="n"/>
      <c r="UN59" s="15">
        <f>IF(UI59&gt;0,(UI59-UI$10)/UI$10,0)</f>
        <v/>
      </c>
      <c r="UP59" s="250" t="n"/>
      <c r="UQ59" s="68">
        <f>IF(UP59&gt;0,((UP59-UP58)/UP58),0)</f>
        <v/>
      </c>
      <c r="UR59" s="68">
        <f>UQ59-$V59</f>
        <v/>
      </c>
      <c r="US59" s="68">
        <f>IF(UP59&gt;0,(UP59-US$10)/US$10,0)</f>
        <v/>
      </c>
      <c r="UT59" s="68" t="n"/>
      <c r="UU59" s="15">
        <f>IF(UP59&gt;0,(UP59-UP$10)/UP$10,0)</f>
        <v/>
      </c>
      <c r="UW59" s="250" t="n"/>
      <c r="UX59" s="68">
        <f>IF(UW59&gt;0,((UW59-UW58)/UW58),0)</f>
        <v/>
      </c>
      <c r="UY59" s="68">
        <f>UX59-$V59</f>
        <v/>
      </c>
      <c r="UZ59" s="68">
        <f>IF(UW59&gt;0,(UW59-UZ$10)/UZ$10,0)</f>
        <v/>
      </c>
      <c r="VA59" s="68" t="n"/>
      <c r="VB59" s="15">
        <f>IF(UW59&gt;0,(UW59-UW$10)/UW$10,0)</f>
        <v/>
      </c>
      <c r="VD59" s="250" t="n"/>
      <c r="VE59" s="68">
        <f>IF(VD59&gt;0,((VD59-VD58)/VD58),0)</f>
        <v/>
      </c>
      <c r="VF59" s="68">
        <f>VE59-$V59</f>
        <v/>
      </c>
      <c r="VG59" s="68">
        <f>IF(VD59&gt;0,(VD59-VG$10)/VG$10,0)</f>
        <v/>
      </c>
      <c r="VH59" s="68" t="n"/>
      <c r="VI59" s="15">
        <f>IF(VD59&gt;0,(VD59-VD$10)/VD$10,0)</f>
        <v/>
      </c>
      <c r="VM59" s="21">
        <f>IF($C59&gt;0,(($IK$5*IG59)+($GT$5*GP59)+($JM$5*JI59)+($JF$5*JB59)+($IY$5*IU59)+($IR$5*IN59)+($ID$5*HZ59)+($HW$5*HS59)+($HP$5*HL59)+($HI$5*HE59)+($GF$5*GB59)+($FY$5*FU59)+($FR$5*FN59)+($FK$5*FG59)+($FD$5*EZ59)+($EW$5*ES59)+($EP$5*EL59)+($EI$5*EE59)+($EB$5*DX59)+($DU$5*DQ59)+($DN$5*DJ59)+($DG$5*DC59)+($CZ$5*CV59)+($CS$5*CO59)+($CL$5*CH59)+($CE$5*CA59)+($BX$5*BT59)+($BQ$5*BM59)+($BJ$5*BF59)+($BC$5*AY59)+($AV$5*AR59)+($AO$5*AK59)+($AH$5*AD59)+($JT$5*JP59)+($KA$5*JW59)+($KO$5*KK59)+($PR$5*PN59)+($GM$5*GI59)+($HA$5*GW59)+($KV$5*KR59)+($KH$5*KD59)+($LC$5*KY59)+($MS$5*MO59)+($ML$5*MH59)+($ME$5*MA59)+($LX$5*LT59)+($LQ$5*LM59)+($LJ$5*LF59)+(MV59*$MZ$5)+(NC59*$NG$5)+(NJ59*$NN$5)+($OI$5*OE59)+($NU$5*NQ59)+($OB$5*NX59)+($PK$5*PG59)+($OP$5*OL59)+($OW$5*OS59)+($PD$5*OZ59)+(PU59*$PY$5)+(QB59*$QF$5)+(QI59*$QM$5)+(QP59*$QT$5)+(QW59*$RA$5)+(RD59*$RH$5)+(RK59*$RO$5)+(RR59*$RV$5)+(RY59*$SC$5)+(SF59*$SJ$5)+(SM59*$SQ$5)+(ST59*$SX$5)+(TA59*$TE$5))+(TH59*$TL$5)+(TO59*$TS$5))/$VM$5</f>
        <v/>
      </c>
      <c r="VN59" s="538" t="n"/>
      <c r="VO59" s="21">
        <f>IF($C59&gt;0,(($IK$5*II59)+($GT$5*GR59)+($JM$5*JK59)+($JF$5*JD59)+($IY$5*IW59)+($IR$5*IP59)+($ID$5*IB59)+($HW$5*HU59)+($HP$5*HN59)+($HI$5*HG59)+($GF$5*GD59)+($FY$5*FW59)+($FR$5*FP59)+($FK$5*FI59)+($FD$5*FB59)+($EW$5*EU59)+($EP$5*EN59)+($EI$5*EG59)+($EB$5*DZ59)+($DU$5*DS59)+($DN$5*DL59)+($DG$5*DE59)+($CZ$5*CX59)+($CS$5*CQ59)+($CL$5*CJ59)+($CE$5*CC59)+($BX$5*BV59)+($BQ$5*BO59)+($BJ$5*BH59)+($BC$5*BA59)+($AV$5*AT59)+($AO$5*AM59)+($AH$5*AF59)+($KO$5*KM59)+($KH$5*KF59)+($KA$5*JY59)+($JT$5*JR59)+($PR$5*PP59)+($GM$5*GK59)+($HA$5*GY59)+($KV$5*KT59)+($LC$5*LA59)+($MS$5*MQ59)+($ML$5*MJ59)+($ME$5*MC59)+($LX$5*LV59)+($LQ$5*LO59)+($LJ$5*LH59)+(MX59*$MZ$5)+(NE59*$NG$5)+(NL59*$NN$5)+($OI$5*OG59)+($NU$5*NS59)+($OB$5*NZ59)+($PD$5*PB59)+($OW$5*OU59)+($OP$5*ON59)+($PK$5*PI59)+($PY$5*PW59)+($QF$5*QD59)+($QM$5*QK59)+($QT$5*QR59)+($RA$5*QY59)+($RH$5*RF59)+($RO$5*RM59)+(RT59*$RV$5)+(SA59*$SC$5)+(SH59*$SJ$5)+(SO59*$SQ$5)+(SV59*$SX$5)+(TC59*$TE$5)+(TJ59*$TL$5)+(TQ59*$TS$5))/$VM$5,0)</f>
        <v/>
      </c>
      <c r="VP59" s="14" t="n"/>
      <c r="VQ59" s="21">
        <f>IF($C59&gt;0,(($IK$5*IK59)+($GT$5*GT59)+($JM$5*JM59)+($JF$5*JF59)+($IY$5*IY59)+($IR$5*IR59)+($ID$5*ID59)+($HW$5*HW59)+($HP$5*HP59)+($HI$5*HI59)+($GF$5*GF59)+($FY$5*FY59)+($FR$5*FR59)+($FK$5*FK59)+($FD$5*FD59)+($EW$5*EW59)+($EP$5*EP59)+($EI$5*EI59)+($EB$5*EB59)+($DU$5*DU59)+($DN$5*DN59)+($DG$5*DG59)+($CZ$5*CZ59)+($CS$5*CS59)+($CL$5*CL59)+($CE$5*CE59)+($BX$5*BX59)+($BQ$5*BQ59)+($BJ$5*BJ59)+($BC$5*BC59)+($AV$5*AV59)+($AO$5*AO59)+($AH$5*AH59)+($KO$5*KO59)+($PR$5*PR59)+($GM$5*GM59)+($HA$5*HA59)+($KH$5*KH59)+($KA$5*KA59)+($JT$5*JT59)+($KV$5*KV59)+($LC$5*LC59)+($MS$5*MS59)+($ML$5*ML59)+($ME$5*ME59)+($LX$5*LX59)+($LQ$5*LQ59)+($LJ$5*LJ59)+($OI$5*OI59)+($NU$5*NU59)+($NN$5*NN59)+($NG$5*NG59)+($MZ$5*MZ59)+(OB59*$OB$5)+($PD$5*PD59)+($OW$5*OW59)+($OP$5*OP59)+($PK$5*PK59)+(PY59*$PY$5)+(QF59*$QF$5)+(QM59*$QM$5)+(QT59*$QT$5)+(RA59*$RA$5)+(RH59*$RH$5)+(RO59*$RO$5)+(RV59*$RV$5)+(SC59*$SC$5)+(SJ59*$SJ$5)+(SQ59*$SQ$5)+(SX59*$SX$5)+(TE59*$TE$5)+(TL59*$TL$5)+(TS59*$TS$5))/$VM$5,0)</f>
        <v/>
      </c>
    </row>
    <row r="60" ht="16" customHeight="1" s="545">
      <c r="A60" s="127" t="n">
        <v>45733</v>
      </c>
      <c r="B60" s="4">
        <f>A60</f>
        <v/>
      </c>
      <c r="C60" s="13" t="n">
        <v>41841.63</v>
      </c>
      <c r="D60" s="138">
        <f>IF(C60&gt;0,C60-C59,0)</f>
        <v/>
      </c>
      <c r="E60" s="68">
        <f>IF(C60&gt;0,D60/C59,0)</f>
        <v/>
      </c>
      <c r="F60" s="15">
        <f>IF(C60&gt;0,(C60-C$10)/C$10,0)</f>
        <v/>
      </c>
      <c r="G60" s="13" t="n">
        <v>5675.12</v>
      </c>
      <c r="H60" s="138">
        <f>IF(G60&gt;0,G60-G59,0)</f>
        <v/>
      </c>
      <c r="I60" s="68">
        <f>IF(G60&gt;0,H60/G59,0)</f>
        <v/>
      </c>
      <c r="J60" s="15">
        <f>IF(G60&gt;0,(G60-G$10)/G$10,0)</f>
        <v/>
      </c>
      <c r="K60" s="13" t="n">
        <v>17808.66</v>
      </c>
      <c r="L60" s="138">
        <f>IF(K60&gt;0,K60-K59,0)</f>
        <v/>
      </c>
      <c r="M60" s="68">
        <f>IF(K60&gt;0,L60/K59,0)</f>
        <v/>
      </c>
      <c r="N60" s="15">
        <f>IF(K60&gt;0,(K60-K$10)/K$10,0)</f>
        <v/>
      </c>
      <c r="O60" s="13" t="n">
        <v>2068.33</v>
      </c>
      <c r="P60" s="138">
        <f>IF(O60&gt;0,O60-O59,0)</f>
        <v/>
      </c>
      <c r="Q60" s="68">
        <f>IF(O60&gt;0,P60/O59,0)</f>
        <v/>
      </c>
      <c r="R60" s="15">
        <f>IF(O60&gt;0,(O60-O$10)/O$10,0)</f>
        <v/>
      </c>
      <c r="S60" s="18">
        <f>IF(O60&gt;0,(((O60*0.7)*Q60)+((K60*0.9)*M60)+((G60*0.65)*I60)+((C60*0.6)*E60))/(O60+K60+G60+C60),0)</f>
        <v/>
      </c>
      <c r="T60" s="121">
        <f>IF(O60&gt;0,(S60*200)+T59,0)</f>
        <v/>
      </c>
      <c r="U60" s="121">
        <f>T60</f>
        <v/>
      </c>
      <c r="V60" s="134">
        <f>IF(T60&gt;0,(T60-T59)/T59,0)</f>
        <v/>
      </c>
      <c r="W60" s="21">
        <f>IF(T60&gt;0,(T60-T$11)/T$11,0)</f>
        <v/>
      </c>
      <c r="X60" s="18">
        <f>IF(T60&gt;0,((Q60+M60+I60+E60)/4),0)</f>
        <v/>
      </c>
      <c r="Y60" s="352">
        <f>129350.97-39913.91</f>
        <v/>
      </c>
      <c r="Z60" s="15" t="n">
        <v>2e-06</v>
      </c>
      <c r="AA60" s="21">
        <f>Z60-$V60</f>
        <v/>
      </c>
      <c r="AC60" s="250" t="n">
        <v>204.46</v>
      </c>
      <c r="AD60" s="68">
        <f>IF(AC60&gt;0,((AC60-AC59)/AC59),0)</f>
        <v/>
      </c>
      <c r="AE60" s="68">
        <f>IF(AC60&gt;0,AD60-$V60,0)</f>
        <v/>
      </c>
      <c r="AF60" s="68">
        <f>IF(AC60&gt;0,(AC60-AF$10)/AF$10,0)</f>
        <v/>
      </c>
      <c r="AG60" s="68" t="n"/>
      <c r="AH60" s="15">
        <f>IF(AC60&gt;0,(AC60-AC$10)/AC$10,0)</f>
        <v/>
      </c>
      <c r="AJ60" s="250" t="n">
        <v>20.48</v>
      </c>
      <c r="AK60" s="68">
        <f>IF(AJ60&gt;0,((AJ60-AJ59)/AJ59),0)</f>
        <v/>
      </c>
      <c r="AL60" s="68">
        <f>IF(AJ60&gt;0,AK60-$V60,0)</f>
        <v/>
      </c>
      <c r="AM60" s="68">
        <f>IF(AJ60&gt;0,(AJ60-AM$10)/AM$10,0)</f>
        <v/>
      </c>
      <c r="AN60" s="68" t="n"/>
      <c r="AO60" s="15">
        <f>IF(AJ60&gt;0,(AJ60-AJ$10)/AJ$10,0)</f>
        <v/>
      </c>
      <c r="AQ60" s="250" t="n">
        <v>19.71</v>
      </c>
      <c r="AR60" s="68">
        <f>IF(AQ60&gt;0,((AQ60-AQ59)/AQ59),0)</f>
        <v/>
      </c>
      <c r="AS60" s="68">
        <f>IF(AQ60&gt;0,AR60-$V60,0)</f>
        <v/>
      </c>
      <c r="AT60" s="68">
        <f>IF(AQ60&gt;0,(AQ60-AT$10)/AT$10,0)</f>
        <v/>
      </c>
      <c r="AU60" s="68" t="n"/>
      <c r="AV60" s="15">
        <f>IF(AQ60&gt;0,(AQ60-AQ$10)/AQ$10,0)</f>
        <v/>
      </c>
      <c r="AX60" s="250" t="n">
        <v>197.59</v>
      </c>
      <c r="AY60" s="68">
        <f>IF(AX60&gt;0,((AX60-AX59)/AX59),0)</f>
        <v/>
      </c>
      <c r="AZ60" s="68">
        <f>IF(AX60&gt;0,AY60-$V60,0)</f>
        <v/>
      </c>
      <c r="BA60" s="68">
        <f>IF(AX60&gt;0,(AX60-BA$10)/BA$10,0)</f>
        <v/>
      </c>
      <c r="BB60" s="68" t="n"/>
      <c r="BC60" s="15">
        <f>IF(AX60&gt;0,(AX60-AX$10)/AX$10,0)</f>
        <v/>
      </c>
      <c r="BE60" s="250" t="n">
        <v>75.81</v>
      </c>
      <c r="BF60" s="68">
        <f>IF(BE60&gt;0,((BE60-BE59)/BE59),0)</f>
        <v/>
      </c>
      <c r="BG60" s="68">
        <f>IF(BE60&gt;0,BF60-$V60,0)</f>
        <v/>
      </c>
      <c r="BH60" s="68" t="n"/>
      <c r="BI60" s="68" t="n"/>
      <c r="BJ60" s="15">
        <f>IF(BE60&gt;0,(BE60-BE$10)/BE$10,0)</f>
        <v/>
      </c>
      <c r="BL60" s="250" t="n">
        <v>62.14</v>
      </c>
      <c r="BM60" s="68">
        <f>IF(BL60&gt;0,((BL60-BL59)/BL59),0)</f>
        <v/>
      </c>
      <c r="BN60" s="68">
        <f>IF(BL60&gt;0,BM60-$V60,0)</f>
        <v/>
      </c>
      <c r="BO60" s="68">
        <f>IF(BL60&gt;0,(BL60-BO$10)/BO$10,0)</f>
        <v/>
      </c>
      <c r="BP60" s="68" t="n"/>
      <c r="BQ60" s="15">
        <f>IF(BL60&gt;0,(BL60-BL$10)/BL$10,0)</f>
        <v/>
      </c>
      <c r="BS60" s="250" t="n">
        <v>35.55</v>
      </c>
      <c r="BT60" s="68">
        <f>IF(BS60&gt;0,((BS60-BS59)/BS59),0)</f>
        <v/>
      </c>
      <c r="BU60" s="68">
        <f>IF(BS60&gt;0,BT60-$V60,0)</f>
        <v/>
      </c>
      <c r="BV60" s="68">
        <f>IF(BS60&gt;0,(BS60-BV$10)/BV$10,0)</f>
        <v/>
      </c>
      <c r="BW60" s="68" t="n"/>
      <c r="BX60" s="15">
        <f>IF(BS60&gt;0,(BS60-BS$10)/BS$10,0)</f>
        <v/>
      </c>
      <c r="BZ60" s="250" t="n"/>
      <c r="CA60" s="68">
        <f>IF(BZ60&gt;0,((BZ60-BZ59)/BZ59),0)</f>
        <v/>
      </c>
      <c r="CB60" s="68">
        <f>IF(BZ60&gt;0,CA60-$V60,0)</f>
        <v/>
      </c>
      <c r="CC60" s="68">
        <f>IF(BZ60&gt;0,(BZ60-CC$10)/CC$10,0)</f>
        <v/>
      </c>
      <c r="CD60" s="68" t="n"/>
      <c r="CE60" s="15">
        <f>IF(BZ60&gt;0,(BZ60-BZ$10)/BZ$10,0)</f>
        <v/>
      </c>
      <c r="CG60" s="250" t="n">
        <v>30.76</v>
      </c>
      <c r="CH60" s="68">
        <f>IF(CG60&gt;0,((CG60-CG59)/CG59),0)</f>
        <v/>
      </c>
      <c r="CI60" s="68">
        <f>IF(CG60&gt;0,CH60-$V60,0)</f>
        <v/>
      </c>
      <c r="CJ60" s="68">
        <f>IF(CG60&gt;0,(CG60-CJ$10)/CJ$10,0)</f>
        <v/>
      </c>
      <c r="CK60" s="68" t="n"/>
      <c r="CL60" s="15">
        <f>IF(CG60&gt;0,(CG60-CG$10)/CG$10,0)</f>
        <v/>
      </c>
      <c r="CN60" s="250" t="n">
        <v>30.62</v>
      </c>
      <c r="CO60" s="68">
        <f>IF(CN60&gt;0,((CN60-CN59)/CN59),0)</f>
        <v/>
      </c>
      <c r="CP60" s="68">
        <f>IF(CN60&gt;0,CO60-$V60,0)</f>
        <v/>
      </c>
      <c r="CQ60" s="68">
        <f>IF(CN60&gt;0,(CN60-CQ$10)/CQ$10,0)</f>
        <v/>
      </c>
      <c r="CR60" s="68" t="n"/>
      <c r="CS60" s="15">
        <f>IF(CN60&gt;0,(CN60-CN$10)/CN$10,0)</f>
        <v/>
      </c>
      <c r="CU60" s="250" t="n">
        <v>34.56</v>
      </c>
      <c r="CV60" s="68">
        <f>IF(CU60&gt;0,((CU60-CU59)/CU59),0)</f>
        <v/>
      </c>
      <c r="CW60" s="68">
        <f>IF(CU60&gt;0,CV60-$V60,0)</f>
        <v/>
      </c>
      <c r="CX60" s="68">
        <f>IF(CU60&gt;0,(CU60-CX$10)/CX$10,0)</f>
        <v/>
      </c>
      <c r="CY60" s="68" t="n"/>
      <c r="CZ60" s="15">
        <f>IF(CU60&gt;0,(CU60-CU$10)/CU$10,0)</f>
        <v/>
      </c>
      <c r="DB60" s="250" t="n">
        <v>19.4</v>
      </c>
      <c r="DC60" s="68">
        <f>IF(DB60&gt;0,((DB60-DB59)/DB59),0)</f>
        <v/>
      </c>
      <c r="DD60" s="68">
        <f>IF(DB60&gt;0,DC60-$V60,0)</f>
        <v/>
      </c>
      <c r="DE60" s="68">
        <f>IF(DB60&gt;0,(DB60-DE$10)/DE$10,0)</f>
        <v/>
      </c>
      <c r="DF60" s="68" t="n"/>
      <c r="DG60" s="15">
        <f>IF(DB60&gt;0,(DB60-DB$10)/DB$10,0)</f>
        <v/>
      </c>
      <c r="DI60" s="250" t="n">
        <v>46.2</v>
      </c>
      <c r="DJ60" s="68">
        <f>IF(DI60&gt;0,((DI60-DI59)/DI59),0)</f>
        <v/>
      </c>
      <c r="DK60" s="68">
        <f>IF(DI60&gt;0,DJ60-$V60,0)</f>
        <v/>
      </c>
      <c r="DL60" s="68">
        <f>IF(DI60&gt;0,(DI60-DL$10)/DL$10,0)</f>
        <v/>
      </c>
      <c r="DM60" s="68" t="n"/>
      <c r="DN60" s="15">
        <f>IF(DI60&gt;0,(DI60-DI$10)/DI$10,0)</f>
        <v/>
      </c>
      <c r="DP60" s="250" t="n">
        <v>39.01</v>
      </c>
      <c r="DQ60" s="68">
        <f>IF(DP60&gt;0,((DP60-DP59)/DP59),0)</f>
        <v/>
      </c>
      <c r="DR60" s="68">
        <f>IF(DP60&gt;0,DQ60-$V60,0)</f>
        <v/>
      </c>
      <c r="DS60" s="68" t="n"/>
      <c r="DT60" s="68" t="n"/>
      <c r="DU60" s="15">
        <f>IF(DP60&gt;0,(DP60-DP$10)/DP$10,0)</f>
        <v/>
      </c>
      <c r="DV60" s="18" t="n"/>
      <c r="DW60" s="250" t="n">
        <v>30.43</v>
      </c>
      <c r="DX60" s="68">
        <f>IF(DW60&gt;0,((DW60-DW59)/DW59),0)</f>
        <v/>
      </c>
      <c r="DY60" s="68">
        <f>IF(DW60&gt;0,DX60-$V60,0)</f>
        <v/>
      </c>
      <c r="DZ60" s="68">
        <f>IF(DW60&gt;0,(DW60-DZ$10)/DZ$10,0)</f>
        <v/>
      </c>
      <c r="EA60" s="68" t="n"/>
      <c r="EB60" s="15">
        <f>IF(DW60&gt;0,(DW60-DW$10)/DW$10,0)</f>
        <v/>
      </c>
      <c r="ED60" s="250" t="n">
        <v>33.23</v>
      </c>
      <c r="EE60" s="68">
        <f>IF(ED60&gt;0,((ED60-ED59)/ED59),0)</f>
        <v/>
      </c>
      <c r="EF60" s="68">
        <f>IF(ED60&gt;0,EE60-$V60,0)</f>
        <v/>
      </c>
      <c r="EG60" s="68">
        <f>IF(ED60&gt;0,(ED60-EG$10)/EG$10,0)</f>
        <v/>
      </c>
      <c r="EH60" s="68" t="n"/>
      <c r="EI60" s="15">
        <f>IF(ED60&gt;0,(ED60-ED$10)/ED$10,0)</f>
        <v/>
      </c>
      <c r="EK60" s="250" t="n">
        <v>108.11</v>
      </c>
      <c r="EL60" s="68">
        <f>IF(EK60&gt;0,((EK60-EK59)/EK59),0)</f>
        <v/>
      </c>
      <c r="EM60" s="68">
        <f>IF(EK60&gt;0,EL60-$V60,0)</f>
        <v/>
      </c>
      <c r="EN60" s="68">
        <f>IF(EK60&gt;0,(EK60-EN$10)/EN$10,0)</f>
        <v/>
      </c>
      <c r="EO60" s="68" t="n"/>
      <c r="EP60" s="15">
        <f>IF(EK60&gt;0,(EK60-EK$10)/EK$10,0)</f>
        <v/>
      </c>
      <c r="ER60" s="250" t="n">
        <v>37.07</v>
      </c>
      <c r="ES60" s="68">
        <f>IF(ER60&gt;0,((ER60-ER59)/ER59),0)</f>
        <v/>
      </c>
      <c r="ET60" s="68">
        <f>IF(ER60&gt;0,ES60-$V60,0)</f>
        <v/>
      </c>
      <c r="EU60" s="68">
        <f>IF(ER60&gt;0,(ER60-EU$10)/EU$10,0)</f>
        <v/>
      </c>
      <c r="EV60" s="68" t="n"/>
      <c r="EW60" s="15">
        <f>IF(ER60&gt;0,(ER60-ER$10)/ER$10,0)</f>
        <v/>
      </c>
      <c r="EY60" s="250" t="n">
        <v>32.21</v>
      </c>
      <c r="EZ60" s="68">
        <f>IF(EY60&gt;0,((EY60-EY59)/EY59),0)</f>
        <v/>
      </c>
      <c r="FA60" s="68">
        <f>IF(EY60&gt;0,EZ60-$V60,0)</f>
        <v/>
      </c>
      <c r="FB60" s="68" t="n"/>
      <c r="FC60" s="68" t="n"/>
      <c r="FD60" s="15">
        <f>IF(EY60&gt;0,(EY60-EY$10)/EY$10,0)</f>
        <v/>
      </c>
      <c r="FF60" s="250" t="n">
        <v>58.23</v>
      </c>
      <c r="FG60" s="68">
        <f>IF(FF60&gt;0,((FF60-FF59)/FF59),0)</f>
        <v/>
      </c>
      <c r="FH60" s="68">
        <f>IF(FF60&gt;0,FG60-$V60,0)</f>
        <v/>
      </c>
      <c r="FI60" s="68">
        <f>IF(FF60&gt;0,(FF60-FI$10)/FI$10,0)</f>
        <v/>
      </c>
      <c r="FJ60" s="68" t="n"/>
      <c r="FK60" s="15">
        <f>IF(FF60&gt;0,(FF60-FF$10)/FF$10,0)</f>
        <v/>
      </c>
      <c r="FM60" s="250" t="n">
        <v>169.93</v>
      </c>
      <c r="FN60" s="68">
        <f>IF(FM60&gt;0,((FM60-FM59)/FM59),0)</f>
        <v/>
      </c>
      <c r="FO60" s="68">
        <f>IF(FM60&gt;0,FN60-$V60,0)</f>
        <v/>
      </c>
      <c r="FP60" s="68">
        <f>IF(FM60&gt;0,(FM60-FP$10)/FP$10,0)</f>
        <v/>
      </c>
      <c r="FQ60" s="68" t="n"/>
      <c r="FR60" s="15">
        <f>IF(FM60&gt;0,(FM60-FM$10)/FM$10,0)</f>
        <v/>
      </c>
      <c r="FT60" s="250" t="n">
        <v>96.42</v>
      </c>
      <c r="FU60" s="68">
        <f>IF(FT60&gt;0,((FT60-FT59)/FT59),0)</f>
        <v/>
      </c>
      <c r="FV60" s="68">
        <f>IF(FT60&gt;0,FU60-$V60,0)</f>
        <v/>
      </c>
      <c r="FW60" s="68">
        <f>IF(FT60&gt;0,(FT60-FW$10)/FW$10,0)</f>
        <v/>
      </c>
      <c r="FX60" s="68" t="n"/>
      <c r="FY60" s="15">
        <f>IF(FT60&gt;0,(FT60-FT$10)/FT$10,0)</f>
        <v/>
      </c>
      <c r="GA60" s="250" t="n">
        <v>17.6</v>
      </c>
      <c r="GB60" s="68">
        <f>IF(GA60&gt;0,((GA60-GA59)/GA59),0)</f>
        <v/>
      </c>
      <c r="GC60" s="68">
        <f>IF(GA60&gt;0,GB60-$V60,0)</f>
        <v/>
      </c>
      <c r="GD60" s="68" t="n"/>
      <c r="GE60" s="68" t="n"/>
      <c r="GF60" s="15">
        <f>IF(GA60&gt;0,(GA60-GA$10)/GA$10,0)</f>
        <v/>
      </c>
      <c r="GG60" s="18" t="n"/>
      <c r="GH60" s="250" t="n">
        <v>19.78</v>
      </c>
      <c r="GI60" s="68">
        <f>IF(GH60&gt;0,((GH60-GH59)/GH59),0)</f>
        <v/>
      </c>
      <c r="GJ60" s="68">
        <f>IF(GH60&gt;0,GI60-$V60,0)</f>
        <v/>
      </c>
      <c r="GK60" s="68">
        <f>IF(GH60&gt;0,(GH60-GK$10)/GK$10,0)</f>
        <v/>
      </c>
      <c r="GL60" s="68" t="n"/>
      <c r="GM60" s="15">
        <f>IF(GH60&gt;0,(GH60-GH$10)/GH$10,0)</f>
        <v/>
      </c>
      <c r="GO60" s="250" t="n">
        <v>27.51</v>
      </c>
      <c r="GP60" s="68">
        <f>IF(GO60&gt;0,((GO60-GO59)/GO59),0)</f>
        <v/>
      </c>
      <c r="GQ60" s="68">
        <f>IF(GO60&gt;0,GP60-$V60,0)</f>
        <v/>
      </c>
      <c r="GR60" s="68" t="n"/>
      <c r="GS60" s="68" t="n"/>
      <c r="GT60" s="15">
        <f>IF(GO60&gt;0,(GO60-GO$10)/GO$10,0)</f>
        <v/>
      </c>
      <c r="GV60" s="250" t="n">
        <v>14.41</v>
      </c>
      <c r="GW60" s="68">
        <f>IF(GV60&gt;0,((GV60-GV59)/GV59),0)</f>
        <v/>
      </c>
      <c r="GX60" s="68">
        <f>IF(GV60&gt;0,GW60-$V60,0)</f>
        <v/>
      </c>
      <c r="GY60" s="68">
        <f>IF(GV60&gt;0,(GV60-GY$10)/GY$10,0)</f>
        <v/>
      </c>
      <c r="GZ60" s="68" t="n"/>
      <c r="HA60" s="15">
        <f>IF(GV60&gt;0,(GV60-GV$10)/GV$10,0)</f>
        <v/>
      </c>
      <c r="HD60" s="250" t="n">
        <v>238.01</v>
      </c>
      <c r="HE60" s="68">
        <f>IF(HD60&gt;0,((HD60-HD59)/HD59),0)</f>
        <v/>
      </c>
      <c r="HF60" s="68">
        <f>IF(HD60&gt;0,HE60-$V60,0)</f>
        <v/>
      </c>
      <c r="HG60" s="68">
        <f>IF(HD60&gt;0,(HD60-HG$10)/HG$10,0)</f>
        <v/>
      </c>
      <c r="HH60" s="68" t="n"/>
      <c r="HI60" s="15">
        <f>IF(HD60&gt;0,(HD60-HD$10)/HD$10,0)</f>
        <v/>
      </c>
      <c r="HK60" s="250" t="n">
        <v>31.89</v>
      </c>
      <c r="HL60" s="68">
        <f>IF(HK60&gt;0,((HK60-HK59)/HK59),0)</f>
        <v/>
      </c>
      <c r="HM60" s="68">
        <f>IF(HK60&gt;0,HL60-$V60,0)</f>
        <v/>
      </c>
      <c r="HN60" s="68">
        <f>IF(HK60&gt;0,(HK60-HN$10)/HN$10,0)</f>
        <v/>
      </c>
      <c r="HO60" s="68" t="n"/>
      <c r="HP60" s="15">
        <f>IF(HK60&gt;0,(HK60-HK$10)/HK$10,0)</f>
        <v/>
      </c>
      <c r="HR60" s="250" t="n">
        <v>113.8</v>
      </c>
      <c r="HS60" s="68">
        <f>IF(HR60&gt;0,((HR60-HR59)/HR59),0)</f>
        <v/>
      </c>
      <c r="HT60" s="68">
        <f>IF(HR60&gt;0,HS60-$V60,0)</f>
        <v/>
      </c>
      <c r="HU60" s="68">
        <f>IF(HR60&gt;0,(HR60-HU$10)/HU$10,0)</f>
        <v/>
      </c>
      <c r="HV60" s="68" t="n"/>
      <c r="HW60" s="15">
        <f>IF(HR60&gt;0,(HR60-HR$10)/HR$10,0)</f>
        <v/>
      </c>
      <c r="HY60" s="396" t="n">
        <v>119.53</v>
      </c>
      <c r="HZ60" s="68">
        <f>IF(HY60&gt;0,((HY60-HY59)/HY59),0)</f>
        <v/>
      </c>
      <c r="IA60" s="68">
        <f>IF(HY60&gt;0,HZ60-$V60,0)</f>
        <v/>
      </c>
      <c r="IB60" s="68">
        <f>IF(HY60&gt;0,(HY60-IB$10)/IB$10,0)</f>
        <v/>
      </c>
      <c r="IC60" s="68" t="n"/>
      <c r="ID60" s="15">
        <f>IF(HY60&gt;0,(HY60-HY$10)/HY$10,0)</f>
        <v/>
      </c>
      <c r="IF60" s="250" t="n">
        <v>194.5</v>
      </c>
      <c r="IG60" s="68">
        <f>IF(IF60&gt;0,((IF60-IF59)/IF59),0)</f>
        <v/>
      </c>
      <c r="IH60" s="68">
        <f>IF(IF60&gt;0,IG60-$V60,0)</f>
        <v/>
      </c>
      <c r="II60" s="68">
        <f>IF(IF60&gt;0,(IF60-II$10)/II$10,0)</f>
        <v/>
      </c>
      <c r="IJ60" s="68" t="n"/>
      <c r="IK60" s="15">
        <f>IF(IF60&gt;0,(IF60-IF$10)/IF$10,0)</f>
        <v/>
      </c>
      <c r="IM60" s="250" t="n">
        <v>207.13</v>
      </c>
      <c r="IN60" s="68">
        <f>IF(IM60&gt;0,((IM60-IM59)/IM59),0)</f>
        <v/>
      </c>
      <c r="IO60" s="68">
        <f>IF(IM60&gt;0,IN60-$V60,0)</f>
        <v/>
      </c>
      <c r="IP60" s="68">
        <f>IF(IM60&gt;0,(IM60-IP$10)/IP$10,0)</f>
        <v/>
      </c>
      <c r="IQ60" s="68" t="n"/>
      <c r="IR60" s="15">
        <f>IF(IM60&gt;0,(IM60-IM$10)/IM$10,0)</f>
        <v/>
      </c>
      <c r="IT60" s="250" t="n">
        <v>43.33</v>
      </c>
      <c r="IU60" s="68">
        <f>IF(IT60&gt;0,((IT60-IT59)/IT59),0)</f>
        <v/>
      </c>
      <c r="IV60" s="68">
        <f>IF(IT60&gt;0,IU60-$V60,0)</f>
        <v/>
      </c>
      <c r="IW60" s="68">
        <f>IF(IT60&gt;0,(IT60-IW$10)/IW$10,0)</f>
        <v/>
      </c>
      <c r="IX60" s="68" t="n"/>
      <c r="IY60" s="15">
        <f>IF(IT60&gt;0,(IT60-IT$10)/IT$10,0)</f>
        <v/>
      </c>
      <c r="JA60" s="250" t="n">
        <v>604.9</v>
      </c>
      <c r="JB60" s="68">
        <f>IF(JA60&gt;0,((JA60-JA59)/JA59),0)</f>
        <v/>
      </c>
      <c r="JC60" s="68">
        <f>IF(JA60&gt;0,JB60-$V60,0)</f>
        <v/>
      </c>
      <c r="JD60" s="68">
        <f>IF(JA60&gt;0,(JA60-JD$10)/JD$10,0)</f>
        <v/>
      </c>
      <c r="JE60" s="68" t="n"/>
      <c r="JF60" s="15">
        <f>IF(JA60&gt;0,(JA60-JA$10)/JA$10,0)</f>
        <v/>
      </c>
      <c r="JH60" s="250" t="n">
        <v>388.7</v>
      </c>
      <c r="JI60" s="68">
        <f>IF(JH60&gt;0,((JH60-JH59)/JH59),0)</f>
        <v/>
      </c>
      <c r="JJ60" s="68">
        <f>IF(JH60&gt;0,JI60-$V60,0)</f>
        <v/>
      </c>
      <c r="JK60" s="68">
        <f>IF(JH60&gt;0,(JH60-JK$10)/JK$10,0)</f>
        <v/>
      </c>
      <c r="JL60" s="68" t="n"/>
      <c r="JM60" s="15">
        <f>IF(JH60&gt;0,(JH60-JH$10)/JH$10,0)</f>
        <v/>
      </c>
      <c r="JO60" s="250" t="n">
        <v>12.99</v>
      </c>
      <c r="JP60" s="68">
        <f>IF(JO60&gt;0,((JO60-JO59)/JO59),0)</f>
        <v/>
      </c>
      <c r="JQ60" s="68">
        <f>IF(JO60&gt;0,JP60-$V60,0)</f>
        <v/>
      </c>
      <c r="JR60" s="68">
        <f>IF(JO60&gt;0,(JO60-JR$10)/JR$10,0)</f>
        <v/>
      </c>
      <c r="JS60" s="68" t="n"/>
      <c r="JT60" s="15">
        <f>IF(JO60&gt;0,(JO60-JO$10)/JO$10,0)</f>
        <v/>
      </c>
      <c r="JV60" s="250" t="n">
        <v>1.45</v>
      </c>
      <c r="JW60" s="68">
        <f>IF(JV60&gt;0,((JV60-JV59)/JV59),0)</f>
        <v/>
      </c>
      <c r="JX60" s="68">
        <f>IF(JV60&gt;0,JW60-$V60,0)</f>
        <v/>
      </c>
      <c r="JY60" s="68">
        <f>IF(JV60&gt;0,(JV60-JY$10)/JY$10,0)</f>
        <v/>
      </c>
      <c r="JZ60" s="68" t="n"/>
      <c r="KA60" s="15">
        <f>IF(JV60&gt;0,(JV60-JV$10)/JV$10,0)</f>
        <v/>
      </c>
      <c r="KC60" s="250" t="n">
        <v>19.44</v>
      </c>
      <c r="KD60" s="68">
        <f>IF(KC60&gt;0,((KC60-KC59)/KC59),0)</f>
        <v/>
      </c>
      <c r="KE60" s="68">
        <f>IF(KC60&gt;0,KD60-$V60,0)</f>
        <v/>
      </c>
      <c r="KF60" s="68">
        <f>IF(KC60&gt;0,(KC60-KF$10)/KF$10,0)</f>
        <v/>
      </c>
      <c r="KG60" s="68" t="n"/>
      <c r="KH60" s="15">
        <f>IF(KC60&gt;0,(KC60-KC$10)/KC$10,0)</f>
        <v/>
      </c>
      <c r="KI60" s="18" t="n"/>
      <c r="KJ60" s="250" t="n">
        <v>47.02</v>
      </c>
      <c r="KK60" s="68">
        <f>IF(KJ60&gt;0,((KJ60-KJ59)/KJ59),0)</f>
        <v/>
      </c>
      <c r="KL60" s="68">
        <f>IF(KJ60&gt;0,KK60-$V60,0)</f>
        <v/>
      </c>
      <c r="KM60" s="68">
        <f>IF(KJ60&gt;0,(KJ60-KM$10)/KM$10,0)</f>
        <v/>
      </c>
      <c r="KN60" s="68" t="n"/>
      <c r="KO60" s="15">
        <f>IF(KJ60&gt;0,(KJ60-KJ$10)/KJ$10,0)</f>
        <v/>
      </c>
      <c r="KQ60" s="250" t="n">
        <v>1.548</v>
      </c>
      <c r="KR60" s="68">
        <f>IF(KQ60&gt;0,((KQ60-KQ59)/KQ59),0)</f>
        <v/>
      </c>
      <c r="KS60" s="68">
        <f>IF(KQ60&gt;0,KR60-$V60,0)</f>
        <v/>
      </c>
      <c r="KT60" s="68">
        <f>IF(KQ60&gt;0,(KQ60-KT$10)/KT$10,0)</f>
        <v/>
      </c>
      <c r="KU60" s="68" t="n"/>
      <c r="KV60" s="15">
        <f>IF(KQ60&gt;0,(KQ60-KQ$10)/KQ$10,0)</f>
        <v/>
      </c>
      <c r="KW60" s="18" t="n"/>
      <c r="KX60" s="250" t="n">
        <v>22.31</v>
      </c>
      <c r="KY60" s="68">
        <f>IF(KX60&gt;0,((KX60-KX59)/KX59),0)</f>
        <v/>
      </c>
      <c r="KZ60" s="68">
        <f>IF(KX60&gt;0,KY60-$V60,0)</f>
        <v/>
      </c>
      <c r="LA60" s="68">
        <f>IF(KX60&gt;0,(KX60-LA$10)/LA$10,0)</f>
        <v/>
      </c>
      <c r="LB60" s="68" t="n"/>
      <c r="LC60" s="15">
        <f>IF(KX60&gt;0,(KX60-KX$10)/KX$10,0)</f>
        <v/>
      </c>
      <c r="LD60" s="18" t="n"/>
      <c r="LE60" s="250" t="n">
        <v>51.66</v>
      </c>
      <c r="LF60" s="68">
        <f>IF(LE60&gt;0,((LE60-LE59)/LE59),0)</f>
        <v/>
      </c>
      <c r="LG60" s="68">
        <f>IF(LE60&gt;0,LF60-$V60,0)</f>
        <v/>
      </c>
      <c r="LH60" s="68">
        <f>IF(LE60&gt;0,(LE60-LH$10)/LH$10,0)</f>
        <v/>
      </c>
      <c r="LI60" s="68" t="n"/>
      <c r="LJ60" s="15">
        <f>IF(LE60&gt;0,(LE60-LE$10)/LE$10,0)</f>
        <v/>
      </c>
      <c r="LL60" s="250" t="n">
        <v>105.28</v>
      </c>
      <c r="LM60" s="68">
        <f>IF(LL60&gt;0,((LL60-LL59)/LL59),0)</f>
        <v/>
      </c>
      <c r="LN60" s="68">
        <f>IF(LL60&gt;0,LM60-$V60,0)</f>
        <v/>
      </c>
      <c r="LO60" s="68">
        <f>IF(LL60&gt;0,(LL60-LO$10)/LO$10,0)</f>
        <v/>
      </c>
      <c r="LP60" s="68" t="n"/>
      <c r="LQ60" s="15">
        <f>IF(LL60&gt;0,(LL60-LL$10)/LL$10,0)</f>
        <v/>
      </c>
      <c r="LS60" s="250" t="n">
        <v>12.02</v>
      </c>
      <c r="LT60" s="68">
        <f>IF(LS60&gt;0,((LS60-LS59)/LS59),0)</f>
        <v/>
      </c>
      <c r="LU60" s="68">
        <f>IF(LS60&gt;0,LT60-$V60,0)</f>
        <v/>
      </c>
      <c r="LV60" s="68" t="n"/>
      <c r="LW60" s="68" t="n"/>
      <c r="LX60" s="15">
        <f>IF(LS60&gt;0,(LS60-LS$10)/LS$10,0)</f>
        <v/>
      </c>
      <c r="LZ60" s="250" t="n">
        <v>13.19</v>
      </c>
      <c r="MA60" s="68">
        <f>IF(LZ60&gt;0,((LZ60-LZ59)/LZ59),0)</f>
        <v/>
      </c>
      <c r="MB60" s="68">
        <f>IF(LZ60&gt;0,MA60-$V60,0)</f>
        <v/>
      </c>
      <c r="MC60" s="68">
        <f>IF(LZ60&gt;0,(LZ60-MC$10)/MC$10,0)</f>
        <v/>
      </c>
      <c r="MD60" s="68" t="n"/>
      <c r="ME60" s="15">
        <f>IF(LZ60&gt;0,(LZ60-LZ$10)/LZ$10,0)</f>
        <v/>
      </c>
      <c r="MG60" s="250" t="n">
        <v>27.99</v>
      </c>
      <c r="MH60" s="68">
        <f>IF(MG60&gt;0,((MG60-MG59)/MG59),0)</f>
        <v/>
      </c>
      <c r="MI60" s="68">
        <f>IF(MG60&gt;0,MH60-$V60,0)</f>
        <v/>
      </c>
      <c r="MJ60" s="68">
        <f>IF(MG60&gt;0,(MG60-MJ$10)/MJ$10,0)</f>
        <v/>
      </c>
      <c r="MK60" s="68" t="n"/>
      <c r="ML60" s="15">
        <f>IF(MG60&gt;0,(MG60-MG$10)/MG$10,0)</f>
        <v/>
      </c>
      <c r="MN60" s="250" t="n">
        <v>99.98</v>
      </c>
      <c r="MO60" s="68">
        <f>IF(MN60&gt;0,((MN60-MN59)/MN59),0)</f>
        <v/>
      </c>
      <c r="MP60" s="68">
        <f>IF(MN60&gt;0,MO60-$V60,0)</f>
        <v/>
      </c>
      <c r="MQ60" s="68">
        <f>IF(MN60&gt;0,(MN60-MQ$10)/MQ$10,0)</f>
        <v/>
      </c>
      <c r="MR60" s="68" t="n"/>
      <c r="MS60" s="15">
        <f>IF(MN60&gt;0,(MN60-MN$10)/MN$10,0)</f>
        <v/>
      </c>
      <c r="MU60" s="250" t="n">
        <v>10.68</v>
      </c>
      <c r="MV60" s="68">
        <f>IF(MU60&gt;0,((MU60-MU59)/MU59),0)</f>
        <v/>
      </c>
      <c r="MW60" s="68">
        <f>IF(MU60&gt;0,MV60-$V60,0)</f>
        <v/>
      </c>
      <c r="MX60" s="68">
        <f>IF(MU60&gt;0,(MU60-MX$10)/MX$10,0)</f>
        <v/>
      </c>
      <c r="MY60" s="68" t="n"/>
      <c r="MZ60" s="15">
        <f>IF(MU60&gt;0,(MU60-MU$10)/MU$10,0)</f>
        <v/>
      </c>
      <c r="NB60" s="250" t="n">
        <v>202.03</v>
      </c>
      <c r="NC60" s="68">
        <f>IF(NB60&gt;0,((NB60-NB59)/NB59),0)</f>
        <v/>
      </c>
      <c r="ND60" s="68">
        <f>IF(NB60&gt;0,NC60-$V60,0)</f>
        <v/>
      </c>
      <c r="NE60" s="68">
        <f>IF(NB60&gt;0,(NB60-NE$10)/NE$10,0)</f>
        <v/>
      </c>
      <c r="NF60" s="68" t="n"/>
      <c r="NG60" s="15">
        <f>IF(NB60&gt;0,(NB60-NB$10)/NB$10,0)</f>
        <v/>
      </c>
      <c r="NI60" s="250" t="n">
        <v>5.88</v>
      </c>
      <c r="NJ60" s="68">
        <f>IF(NI60&gt;0,((NI60-NI59)/NI59),0)</f>
        <v/>
      </c>
      <c r="NK60" s="68">
        <f>IF(NI60&gt;0,NJ60-$V60,0)</f>
        <v/>
      </c>
      <c r="NL60" s="68">
        <f>IF(NI60&gt;0,(NI60-NL$10)/NL$10,0)</f>
        <v/>
      </c>
      <c r="NM60" s="68" t="n"/>
      <c r="NN60" s="15">
        <f>IF(NI60&gt;0,(NI60-NI$10)/NI$10,0)</f>
        <v/>
      </c>
      <c r="NP60" s="250" t="n">
        <v>331.96</v>
      </c>
      <c r="NQ60" s="68">
        <f>IF(NP60&gt;0,((NP60-NP59)/NP59),0)</f>
        <v/>
      </c>
      <c r="NR60" s="68">
        <f>IF(NP60&gt;0,NQ60-$V60,0)</f>
        <v/>
      </c>
      <c r="NS60" s="68">
        <f>IF(NP60&gt;0,(NP60-NS$10)/NS$10,0)</f>
        <v/>
      </c>
      <c r="NT60" s="68" t="n"/>
      <c r="NU60" s="15">
        <f>IF(NP60&gt;0,(NP60-NP$10)/NP$10,0)</f>
        <v/>
      </c>
      <c r="NW60" s="250" t="n">
        <v>164.29</v>
      </c>
      <c r="NX60" s="68">
        <f>IF(NW60&gt;0,((NW60-NW59)/NW59),0)</f>
        <v/>
      </c>
      <c r="NY60" s="68">
        <f>IF(NW60&gt;0,NX60-$V60,0)</f>
        <v/>
      </c>
      <c r="NZ60" s="68">
        <f>IF(NW60&gt;0,(NW60-NZ$10)/NZ$10,0)</f>
        <v/>
      </c>
      <c r="OA60" s="68" t="n"/>
      <c r="OB60" s="15">
        <f>IF(NW60&gt;0,(NW60-NW$10)/NW$10,0)</f>
        <v/>
      </c>
      <c r="OD60" s="250" t="n">
        <v>1.4</v>
      </c>
      <c r="OE60" s="68">
        <f>IF(OD60&gt;0,((OD60-OD59)/OD59),0)</f>
        <v/>
      </c>
      <c r="OF60" s="68">
        <f>IF(OD60&gt;0,OE60-$V60,0)</f>
        <v/>
      </c>
      <c r="OG60" s="68">
        <f>IF(OD60&gt;0,(OD60-OG$10)/OG$10,0)</f>
        <v/>
      </c>
      <c r="OH60" s="68" t="n"/>
      <c r="OI60" s="15">
        <f>IF(OD60&gt;0,(OD60-OD$10)/OD$10,0)</f>
        <v/>
      </c>
      <c r="OK60" s="250" t="n">
        <v>76.05</v>
      </c>
      <c r="OL60" s="68">
        <f>IF(OK60&gt;0,((OK60-OK59)/OK59),0)</f>
        <v/>
      </c>
      <c r="OM60" s="68">
        <f>IF(OK60&gt;0,OL60-$V60,0)</f>
        <v/>
      </c>
      <c r="ON60" s="68">
        <f>IF(OK60&gt;0,(OK60-ON$10)/ON$10,0)</f>
        <v/>
      </c>
      <c r="OO60" s="68" t="n"/>
      <c r="OP60" s="15">
        <f>IF(OK60&gt;0,(OK60-OK$10)/OK$10,0)</f>
        <v/>
      </c>
      <c r="OR60" s="250" t="n">
        <v>1.81</v>
      </c>
      <c r="OS60" s="68">
        <f>IF(OR60&gt;0,((OR60-OR59)/OR59),0)</f>
        <v/>
      </c>
      <c r="OT60" s="68">
        <f>IF(OR60&gt;0,OS60-$V60,0)</f>
        <v/>
      </c>
      <c r="OU60" s="68">
        <f>IF(OR60&gt;0,(OR60-OU$10)/OU$10,0)</f>
        <v/>
      </c>
      <c r="OV60" s="68" t="n"/>
      <c r="OW60" s="15">
        <f>IF(OR60&gt;0,(OR60-OR$10)/OR$10,0)</f>
        <v/>
      </c>
      <c r="OY60" s="250" t="n">
        <v>131.38</v>
      </c>
      <c r="OZ60" s="68">
        <f>IF(OY60&gt;0,((OY60-OY59)/OY59),0)</f>
        <v/>
      </c>
      <c r="PA60" s="68">
        <f>IF(OY60&gt;0,OZ60-$V60,0)</f>
        <v/>
      </c>
      <c r="PB60" s="68">
        <f>IF(OY60&gt;0,(OY60-PB$10)/PB$10,0)</f>
        <v/>
      </c>
      <c r="PC60" s="68" t="n"/>
      <c r="PD60" s="15">
        <f>IF(OY60&gt;0,(OY60-OY$10)/OY$10,0)</f>
        <v/>
      </c>
      <c r="PE60" s="18" t="n"/>
      <c r="PF60" s="250" t="n">
        <v>212.98</v>
      </c>
      <c r="PG60" s="68">
        <f>IF(PF60&gt;0,((PF60-PF59)/PF59),0)</f>
        <v/>
      </c>
      <c r="PH60" s="68">
        <f>IF(PF60&gt;0,PG60-$V60,0)</f>
        <v/>
      </c>
      <c r="PI60" s="68">
        <f>IF(PF60&gt;0,(PF60-PI$10)/PI$10,0)</f>
        <v/>
      </c>
      <c r="PJ60" s="68" t="n"/>
      <c r="PK60" s="15">
        <f>IF(PF60&gt;0,(PF60-PF$10)/PF$10,0)</f>
        <v/>
      </c>
      <c r="PM60" s="250" t="n"/>
      <c r="PN60" s="68">
        <f>IF(PM60&gt;0,((PM60-PM59)/PM59),0)</f>
        <v/>
      </c>
      <c r="PO60" s="68">
        <f>PN60-$V60</f>
        <v/>
      </c>
      <c r="PP60" s="68">
        <f>IF(PM60&gt;0,(PM60-PP$10)/PP$10,0)</f>
        <v/>
      </c>
      <c r="PQ60" s="68" t="n"/>
      <c r="PR60" s="15">
        <f>IF(PM60&gt;0,(PM60-PM$10)/PM$10,0)</f>
        <v/>
      </c>
      <c r="PT60" s="250" t="n">
        <v>4.35</v>
      </c>
      <c r="PU60" s="68">
        <f>IF(PT60&gt;0,((PT60-PT59)/PT59),0)</f>
        <v/>
      </c>
      <c r="PV60" s="68">
        <f>IF(PT60&gt;0,PU60-$V60,0)</f>
        <v/>
      </c>
      <c r="PW60" s="68">
        <f>IF(PT60&gt;0,(PT60-PW$10)/PW$10,0)</f>
        <v/>
      </c>
      <c r="PX60" s="68" t="n"/>
      <c r="PY60" s="15">
        <f>IF(PT60&gt;0,(PT60-PT$10)/PT$10,0)</f>
        <v/>
      </c>
      <c r="QA60" s="250" t="n">
        <v>217.91</v>
      </c>
      <c r="QB60" s="68">
        <f>IF(QA60&gt;0,((QA60-QA59)/QA59),0)</f>
        <v/>
      </c>
      <c r="QC60" s="68">
        <f>IF(QA60&gt;0,QB60-$V60,0)</f>
        <v/>
      </c>
      <c r="QD60" s="68">
        <f>IF(QA60&gt;0,(QA60-QD$10)/QD$10,0)</f>
        <v/>
      </c>
      <c r="QE60" s="68" t="n"/>
      <c r="QF60" s="15">
        <f>IF(QA60&gt;0,(QA60-QA$10)/QA$10,0)</f>
        <v/>
      </c>
      <c r="QH60" s="250" t="n">
        <v>1.365</v>
      </c>
      <c r="QI60" s="68">
        <f>IF(QH60&gt;0,((QH60-QH59)/QH59),0)</f>
        <v/>
      </c>
      <c r="QJ60" s="68">
        <f>IF(QH60&gt;0,QI60-$V60,0)</f>
        <v/>
      </c>
      <c r="QK60" s="68">
        <f>IF(QH60&gt;0,(QH60-QK$10)/QK$10,0)</f>
        <v/>
      </c>
      <c r="QL60" s="68" t="n"/>
      <c r="QM60" s="15">
        <f>IF(QH60&gt;0,(QH60-QH$10)/QH$10,0)</f>
        <v/>
      </c>
      <c r="QO60" s="250" t="n">
        <v>14.13</v>
      </c>
      <c r="QP60" s="68">
        <f>IF(QO60&gt;0,((QO60-QO59)/QO59),0)</f>
        <v/>
      </c>
      <c r="QQ60" s="68">
        <f>IF(QO60&gt;0,QP60-$V60,0)</f>
        <v/>
      </c>
      <c r="QR60" s="68">
        <f>IF(QO60&gt;0,(QO60-QR$10)/QR$10,0)</f>
        <v/>
      </c>
      <c r="QS60" s="68" t="n"/>
      <c r="QT60" s="15">
        <f>IF(QO60&gt;0,(QO60-QO$10)/QO$10,0)</f>
        <v/>
      </c>
      <c r="QV60" s="250" t="n">
        <v>2.09</v>
      </c>
      <c r="QW60" s="68">
        <f>IF(QV60&gt;0,((QV60-QV59)/QV59),0)</f>
        <v/>
      </c>
      <c r="QX60" s="68">
        <f>IF(QV60&gt;0,QW60-$V60,0)</f>
        <v/>
      </c>
      <c r="QY60" s="68">
        <f>IF(QV60&gt;0,(QV60-QY$10)/QY$10,0)</f>
        <v/>
      </c>
      <c r="QZ60" s="68" t="n"/>
      <c r="RA60" s="15">
        <f>IF(QV60&gt;0,(QV60-QV$10)/QV$10,0)</f>
        <v/>
      </c>
      <c r="RC60" s="250" t="n">
        <v>22.13</v>
      </c>
      <c r="RD60" s="68">
        <f>IF(RC60&gt;0,((RC60-RC59)/RC59),0)</f>
        <v/>
      </c>
      <c r="RE60" s="68">
        <f>IF(RC60&gt;0,RD60-$V60,0)</f>
        <v/>
      </c>
      <c r="RF60" s="68">
        <f>IF(RC60&gt;0,(RC60-RF$10)/RF$10,0)</f>
        <v/>
      </c>
      <c r="RG60" s="68" t="n"/>
      <c r="RH60" s="15">
        <f>IF(RC60&gt;0,(RC60-RC$10)/RC$10,0)</f>
        <v/>
      </c>
      <c r="RJ60" s="250" t="n">
        <v>175.56</v>
      </c>
      <c r="RK60" s="68">
        <f>IF(RJ60&gt;0,((RJ60-RJ59)/RJ59),0)</f>
        <v/>
      </c>
      <c r="RL60" s="68">
        <f>RK60-$V60</f>
        <v/>
      </c>
      <c r="RM60" s="68">
        <f>IF(RJ60&gt;0,(RJ60-RM$10)/RM$10,0)</f>
        <v/>
      </c>
      <c r="RN60" s="68" t="n"/>
      <c r="RO60" s="15">
        <f>IF(RJ60&gt;0,(RJ60-RJ$10)/RJ$10,0)</f>
        <v/>
      </c>
      <c r="RQ60" s="250" t="n">
        <v>13.35</v>
      </c>
      <c r="RR60" s="68">
        <f>IF(RQ60&gt;0,((RQ60-RQ59)/RQ59),0)</f>
        <v/>
      </c>
      <c r="RS60" s="68">
        <f>RR60-$V60</f>
        <v/>
      </c>
      <c r="RT60" s="68">
        <f>IF(RQ60&gt;0,(RQ60-RT$10)/RT$10,0)</f>
        <v/>
      </c>
      <c r="RU60" s="68" t="n"/>
      <c r="RV60" s="15">
        <f>IF(RQ60&gt;0,(RQ60-RQ$10)/RQ$10,0)</f>
        <v/>
      </c>
      <c r="RX60" s="250" t="n">
        <v>87.34999999999999</v>
      </c>
      <c r="RY60" s="68">
        <f>IF(RX60&gt;0,((RX60-RX59)/RX59),0)</f>
        <v/>
      </c>
      <c r="RZ60" s="68">
        <f>RY60-$V60</f>
        <v/>
      </c>
      <c r="SA60" s="68">
        <f>IF(RX60&gt;0,(RX60-SA$10)/SA$10,0)</f>
        <v/>
      </c>
      <c r="SB60" s="68" t="n"/>
      <c r="SC60" s="15">
        <f>IF(RX60&gt;0,(RX60-RX$10)/RX$10,0)</f>
        <v/>
      </c>
      <c r="SE60" s="396" t="n">
        <v>11.16</v>
      </c>
      <c r="SF60" s="68">
        <f>IF(SE60&gt;0,((SE60-SE59)/SE59),0)</f>
        <v/>
      </c>
      <c r="SG60" s="68">
        <f>SF60-$V60</f>
        <v/>
      </c>
      <c r="SH60" s="68">
        <f>IF(SE60&gt;0,(SE60-SH$10)/SH$10,0)</f>
        <v/>
      </c>
      <c r="SI60" s="68" t="n"/>
      <c r="SJ60" s="15">
        <f>IF(SE60&gt;0,(SE60-SE$10)/SE$10,0)</f>
        <v/>
      </c>
      <c r="SL60" s="250" t="n">
        <v>0.484</v>
      </c>
      <c r="SM60" s="68">
        <f>IF(SL60&gt;0,((SL60-SL59)/SL59),0)</f>
        <v/>
      </c>
      <c r="SN60" s="68">
        <f>SM60-$V60</f>
        <v/>
      </c>
      <c r="SO60" s="68">
        <f>IF(SL60&gt;0,(SL60-SO$10)/SO$10,0)</f>
        <v/>
      </c>
      <c r="SP60" s="68" t="n"/>
      <c r="SQ60" s="15">
        <f>IF(SL60&gt;0,(SL60-SL$10)/SL$10,0)</f>
        <v/>
      </c>
      <c r="SS60" s="250" t="n">
        <v>11.18</v>
      </c>
      <c r="ST60" s="68">
        <f>IF(SS60&gt;0,((SS60-SS59)/SS59),0)</f>
        <v/>
      </c>
      <c r="SU60" s="68">
        <f>ST60-$V60</f>
        <v/>
      </c>
      <c r="SV60" s="68">
        <f>IF(SS60&gt;0,(SS60-SV$10)/SV$10,0)</f>
        <v/>
      </c>
      <c r="SW60" s="68" t="n"/>
      <c r="SX60" s="15">
        <f>IF(SS60&gt;0,(SS60-SS$10)/SS$10,0)</f>
        <v/>
      </c>
      <c r="SZ60" s="250" t="n">
        <v>26.69</v>
      </c>
      <c r="TA60" s="68">
        <f>IF(SZ60&gt;0,((SZ60-SZ59)/SZ59),0)</f>
        <v/>
      </c>
      <c r="TB60" s="68">
        <f>TA60-$V60</f>
        <v/>
      </c>
      <c r="TC60" s="68">
        <f>IF(SZ60&gt;0,(SZ60-TC$10)/TC$10,0)</f>
        <v/>
      </c>
      <c r="TD60" s="68" t="n"/>
      <c r="TE60" s="15">
        <f>IF(SZ60&gt;0,(SZ60-SZ$10)/SZ$10,0)</f>
        <v/>
      </c>
      <c r="TG60" s="250" t="n">
        <v>0.182</v>
      </c>
      <c r="TH60" s="68">
        <f>IF(TG60&gt;0,((TG60-TG59)/TG59),0)</f>
        <v/>
      </c>
      <c r="TI60" s="68">
        <f>TH60-$V60</f>
        <v/>
      </c>
      <c r="TJ60" s="68">
        <f>IF(TG60&gt;0,(TG60-TJ$10)/TJ$10,0)</f>
        <v/>
      </c>
      <c r="TK60" s="68" t="n"/>
      <c r="TL60" s="15">
        <f>IF(TG60&gt;0,(TG60-TG$10)/TG$10,0)</f>
        <v/>
      </c>
      <c r="TN60" s="250" t="n">
        <v>33.09</v>
      </c>
      <c r="TO60" s="68">
        <f>IF(TN60&gt;0,((TN60-TN59)/TN59),0)</f>
        <v/>
      </c>
      <c r="TP60" s="68">
        <f>TO60-$V60</f>
        <v/>
      </c>
      <c r="TQ60" s="68">
        <f>IF(TN60&gt;0,(TN60-TQ$10)/TQ$10,0)</f>
        <v/>
      </c>
      <c r="TR60" s="68" t="n"/>
      <c r="TS60" s="15">
        <f>IF(TN60&gt;0,(TN60-TN$10)/TN$10,0)</f>
        <v/>
      </c>
      <c r="TU60" s="250" t="n">
        <v>2.36</v>
      </c>
      <c r="TV60" s="68">
        <f>IF(TU60&gt;0,((TU60-TU59)/TU59),0)</f>
        <v/>
      </c>
      <c r="TW60" s="68">
        <f>TV60-$V60</f>
        <v/>
      </c>
      <c r="TX60" s="68">
        <f>IF(TU60&gt;0,(TU60-TX$10)/TX$10,0)</f>
        <v/>
      </c>
      <c r="TY60" s="68" t="n"/>
      <c r="TZ60" s="15">
        <f>IF(TU60&gt;0,(TU60-TU$10)/TU$10,0)</f>
        <v/>
      </c>
      <c r="UB60" s="250" t="n"/>
      <c r="UC60" s="68">
        <f>IF(UB60&gt;0,((UB60-UB59)/UB59),0)</f>
        <v/>
      </c>
      <c r="UD60" s="68">
        <f>UC60-$V60</f>
        <v/>
      </c>
      <c r="UE60" s="68">
        <f>IF(UB60&gt;0,(UB60-UE$10)/UE$10,0)</f>
        <v/>
      </c>
      <c r="UF60" s="68" t="n"/>
      <c r="UG60" s="15">
        <f>IF(UB60&gt;0,(UB60-UB$10)/UB$10,0)</f>
        <v/>
      </c>
      <c r="UI60" s="250" t="n"/>
      <c r="UJ60" s="68">
        <f>IF(UI60&gt;0,((UI60-UI59)/UI59),0)</f>
        <v/>
      </c>
      <c r="UK60" s="68">
        <f>UJ60-$V60</f>
        <v/>
      </c>
      <c r="UL60" s="68">
        <f>IF(UI60&gt;0,(UI60-UL$10)/UL$10,0)</f>
        <v/>
      </c>
      <c r="UM60" s="68" t="n"/>
      <c r="UN60" s="15">
        <f>IF(UI60&gt;0,(UI60-UI$10)/UI$10,0)</f>
        <v/>
      </c>
      <c r="UP60" s="250" t="n"/>
      <c r="UQ60" s="68">
        <f>IF(UP60&gt;0,((UP60-UP59)/UP59),0)</f>
        <v/>
      </c>
      <c r="UR60" s="68">
        <f>UQ60-$V60</f>
        <v/>
      </c>
      <c r="US60" s="68">
        <f>IF(UP60&gt;0,(UP60-US$10)/US$10,0)</f>
        <v/>
      </c>
      <c r="UT60" s="68" t="n"/>
      <c r="UU60" s="15">
        <f>IF(UP60&gt;0,(UP60-UP$10)/UP$10,0)</f>
        <v/>
      </c>
      <c r="UW60" s="250" t="n"/>
      <c r="UX60" s="68">
        <f>IF(UW60&gt;0,((UW60-UW59)/UW59),0)</f>
        <v/>
      </c>
      <c r="UY60" s="68">
        <f>UX60-$V60</f>
        <v/>
      </c>
      <c r="UZ60" s="68">
        <f>IF(UW60&gt;0,(UW60-UZ$10)/UZ$10,0)</f>
        <v/>
      </c>
      <c r="VA60" s="68" t="n"/>
      <c r="VB60" s="15">
        <f>IF(UW60&gt;0,(UW60-UW$10)/UW$10,0)</f>
        <v/>
      </c>
      <c r="VD60" s="250" t="n"/>
      <c r="VE60" s="68">
        <f>IF(VD60&gt;0,((VD60-VD59)/VD59),0)</f>
        <v/>
      </c>
      <c r="VF60" s="68">
        <f>VE60-$V60</f>
        <v/>
      </c>
      <c r="VG60" s="68">
        <f>IF(VD60&gt;0,(VD60-VG$10)/VG$10,0)</f>
        <v/>
      </c>
      <c r="VH60" s="68" t="n"/>
      <c r="VI60" s="15">
        <f>IF(VD60&gt;0,(VD60-VD$10)/VD$10,0)</f>
        <v/>
      </c>
      <c r="VM60" s="21">
        <f>IF($C60&gt;0,(($IK$5*IG60)+($GT$5*GP60)+($JM$5*JI60)+($JF$5*JB60)+($IY$5*IU60)+($IR$5*IN60)+($ID$5*HZ60)+($HW$5*HS60)+($HP$5*HL60)+($HI$5*HE60)+($GF$5*GB60)+($FY$5*FU60)+($FR$5*FN60)+($FK$5*FG60)+($FD$5*EZ60)+($EW$5*ES60)+($EP$5*EL60)+($EI$5*EE60)+($EB$5*DX60)+($DU$5*DQ60)+($DN$5*DJ60)+($DG$5*DC60)+($CZ$5*CV60)+($CS$5*CO60)+($CL$5*CH60)+($CE$5*CA60)+($BX$5*BT60)+($BQ$5*BM60)+($BJ$5*BF60)+($BC$5*AY60)+($AV$5*AR60)+($AO$5*AK60)+($AH$5*AD60)+($JT$5*JP60)+($KA$5*JW60)+($KO$5*KK60)+($PR$5*PN60)+($GM$5*GI60)+($HA$5*GW60)+($KV$5*KR60)+($KH$5*KD60)+($LC$5*KY60)+($MS$5*MO60)+($ML$5*MH60)+($ME$5*MA60)+($LX$5*LT60)+($LQ$5*LM60)+($LJ$5*LF60)+(MV60*$MZ$5)+(NC60*$NG$5)+(NJ60*$NN$5)+($OI$5*OE60)+($NU$5*NQ60)+($OB$5*NX60)+($PK$5*PG60)+($OP$5*OL60)+($OW$5*OS60)+($PD$5*OZ60)+(PU60*$PY$5)+(QB60*$QF$5)+(QI60*$QM$5)+(QP60*$QT$5)+(QW60*$RA$5)+(RD60*$RH$5)+(RK60*$RO$5)+(RR60*$RV$5)+(RY60*$SC$5)+(SF60*$SJ$5)+(SM60*$SQ$5)+(ST60*$SX$5)+(TA60*$TE$5))+(TH60*$TL$5)+(TO60*$TS$5))/$VM$5</f>
        <v/>
      </c>
      <c r="VN60" s="538" t="n"/>
      <c r="VO60" s="21">
        <f>IF($C60&gt;0,(($IK$5*II60)+($GT$5*GR60)+($JM$5*JK60)+($JF$5*JD60)+($IY$5*IW60)+($IR$5*IP60)+($ID$5*IB60)+($HW$5*HU60)+($HP$5*HN60)+($HI$5*HG60)+($GF$5*GD60)+($FY$5*FW60)+($FR$5*FP60)+($FK$5*FI60)+($FD$5*FB60)+($EW$5*EU60)+($EP$5*EN60)+($EI$5*EG60)+($EB$5*DZ60)+($DU$5*DS60)+($DN$5*DL60)+($DG$5*DE60)+($CZ$5*CX60)+($CS$5*CQ60)+($CL$5*CJ60)+($CE$5*CC60)+($BX$5*BV60)+($BQ$5*BO60)+($BJ$5*BH60)+($BC$5*BA60)+($AV$5*AT60)+($AO$5*AM60)+($AH$5*AF60)+($KO$5*KM60)+($KH$5*KF60)+($KA$5*JY60)+($JT$5*JR60)+($PR$5*PP60)+($GM$5*GK60)+($HA$5*GY60)+($KV$5*KT60)+($LC$5*LA60)+($MS$5*MQ60)+($ML$5*MJ60)+($ME$5*MC60)+($LX$5*LV60)+($LQ$5*LO60)+($LJ$5*LH60)+(MX60*$MZ$5)+(NE60*$NG$5)+(NL60*$NN$5)+($OI$5*OG60)+($NU$5*NS60)+($OB$5*NZ60)+($PD$5*PB60)+($OW$5*OU60)+($OP$5*ON60)+($PK$5*PI60)+($PY$5*PW60)+($QF$5*QD60)+($QM$5*QK60)+($QT$5*QR60)+($RA$5*QY60)+($RH$5*RF60)+($RO$5*RM60)+(RT60*$RV$5)+(SA60*$SC$5)+(SH60*$SJ$5)+(SO60*$SQ$5)+(SV60*$SX$5)+(TC60*$TE$5)+(TJ60*$TL$5)+(TQ60*$TS$5))/$VM$5,0)</f>
        <v/>
      </c>
      <c r="VP60" s="14" t="n"/>
      <c r="VQ60" s="21">
        <f>IF($C60&gt;0,(($IK$5*IK60)+($GT$5*GT60)+($JM$5*JM60)+($JF$5*JF60)+($IY$5*IY60)+($IR$5*IR60)+($ID$5*ID60)+($HW$5*HW60)+($HP$5*HP60)+($HI$5*HI60)+($GF$5*GF60)+($FY$5*FY60)+($FR$5*FR60)+($FK$5*FK60)+($FD$5*FD60)+($EW$5*EW60)+($EP$5*EP60)+($EI$5*EI60)+($EB$5*EB60)+($DU$5*DU60)+($DN$5*DN60)+($DG$5*DG60)+($CZ$5*CZ60)+($CS$5*CS60)+($CL$5*CL60)+($CE$5*CE60)+($BX$5*BX60)+($BQ$5*BQ60)+($BJ$5*BJ60)+($BC$5*BC60)+($AV$5*AV60)+($AO$5*AO60)+($AH$5*AH60)+($KO$5*KO60)+($PR$5*PR60)+($GM$5*GM60)+($HA$5*HA60)+($KH$5*KH60)+($KA$5*KA60)+($JT$5*JT60)+($KV$5*KV60)+($LC$5*LC60)+($MS$5*MS60)+($ML$5*ML60)+($ME$5*ME60)+($LX$5*LX60)+($LQ$5*LQ60)+($LJ$5*LJ60)+($OI$5*OI60)+($NU$5*NU60)+($NN$5*NN60)+($NG$5*NG60)+($MZ$5*MZ60)+(OB60*$OB$5)+($PD$5*PD60)+($OW$5*OW60)+($OP$5*OP60)+($PK$5*PK60)+(PY60*$PY$5)+(QF60*$QF$5)+(QM60*$QM$5)+(QT60*$QT$5)+(RA60*$RA$5)+(RH60*$RH$5)+(RO60*$RO$5)+(RV60*$RV$5)+(SC60*$SC$5)+(SJ60*$SJ$5)+(SQ60*$SQ$5)+(SX60*$SX$5)+(TE60*$TE$5)+(TL60*$TL$5)+(TS60*$TS$5))/$VM$5,0)</f>
        <v/>
      </c>
    </row>
    <row r="61" ht="16" customHeight="1" s="545">
      <c r="A61" s="127" t="n">
        <v>45734</v>
      </c>
      <c r="B61" s="77">
        <f>A61</f>
        <v/>
      </c>
      <c r="C61" s="13" t="n">
        <v>41581.31</v>
      </c>
      <c r="D61" s="138">
        <f>IF(C61&gt;0,C61-C60,0)</f>
        <v/>
      </c>
      <c r="E61" s="68">
        <f>IF(C61&gt;0,D61/C60,0)</f>
        <v/>
      </c>
      <c r="F61" s="15">
        <f>IF(C61&gt;0,(C61-C$10)/C$10,0)</f>
        <v/>
      </c>
      <c r="G61" s="13" t="n">
        <v>5614.66</v>
      </c>
      <c r="H61" s="138">
        <f>IF(G61&gt;0,G61-G60,0)</f>
        <v/>
      </c>
      <c r="I61" s="68">
        <f>IF(G61&gt;0,H61/G60,0)</f>
        <v/>
      </c>
      <c r="J61" s="15">
        <f>IF(G61&gt;0,(G61-G$10)/G$10,0)</f>
        <v/>
      </c>
      <c r="K61" s="13" t="n">
        <v>17504.12</v>
      </c>
      <c r="L61" s="138">
        <f>IF(K61&gt;0,K61-K60,0)</f>
        <v/>
      </c>
      <c r="M61" s="68">
        <f>IF(K61&gt;0,L61/K60,0)</f>
        <v/>
      </c>
      <c r="N61" s="15">
        <f>IF(K61&gt;0,(K61-K$10)/K$10,0)</f>
        <v/>
      </c>
      <c r="O61" s="13" t="n">
        <v>2049.94</v>
      </c>
      <c r="P61" s="138">
        <f>IF(O61&gt;0,O61-O60,0)</f>
        <v/>
      </c>
      <c r="Q61" s="68">
        <f>IF(O61&gt;0,P61/O60,0)</f>
        <v/>
      </c>
      <c r="R61" s="15">
        <f>IF(O61&gt;0,(O61-O$10)/O$10,0)</f>
        <v/>
      </c>
      <c r="S61" s="18">
        <f>IF(O61&gt;0,(((O61*0.7)*Q61)+((K61*0.9)*M61)+((G61*0.65)*I61)+((C61*0.6)*E61))/(O61+K61+G61+C61),0)</f>
        <v/>
      </c>
      <c r="T61" s="121">
        <f>IF(O61&gt;0,(S61*200)+T60,0)</f>
        <v/>
      </c>
      <c r="U61" s="121">
        <f>T61</f>
        <v/>
      </c>
      <c r="V61" s="137">
        <f>IF(T61&gt;0,(T61-T60)/T60,0)</f>
        <v/>
      </c>
      <c r="W61" s="29">
        <f>IF(T61&gt;0,(T61-T$11)/T$11,0)</f>
        <v/>
      </c>
      <c r="X61" s="18">
        <f>IF(T61&gt;0,((Q61+M61+I61+E61)/4),0)</f>
        <v/>
      </c>
      <c r="Y61" s="352" t="n">
        <v>89440.94</v>
      </c>
      <c r="Z61" s="15" t="n">
        <v>2e-06</v>
      </c>
      <c r="AA61" s="21">
        <f>Z61-$V61</f>
        <v/>
      </c>
      <c r="AC61" s="250" t="n">
        <v>200.25</v>
      </c>
      <c r="AD61" s="68">
        <f>IF(AC61&gt;0,((AC61-AC60)/AC60),0)</f>
        <v/>
      </c>
      <c r="AE61" s="68">
        <f>IF(AC61&gt;0,AD61-$V61,0)</f>
        <v/>
      </c>
      <c r="AF61" s="68">
        <f>IF(AC61&gt;0,(AC61-AF$10)/AF$10,0)</f>
        <v/>
      </c>
      <c r="AG61" s="68" t="n"/>
      <c r="AH61" s="15">
        <f>IF(AC61&gt;0,(AC61-AC$10)/AC$10,0)</f>
        <v/>
      </c>
      <c r="AJ61" s="250" t="n">
        <v>20.16</v>
      </c>
      <c r="AK61" s="68">
        <f>IF(AJ61&gt;0,((AJ61-AJ60)/AJ60),0)</f>
        <v/>
      </c>
      <c r="AL61" s="68">
        <f>IF(AJ61&gt;0,AK61-$V61,0)</f>
        <v/>
      </c>
      <c r="AM61" s="68">
        <f>IF(AJ61&gt;0,(AJ61-AM$10)/AM$10,0)</f>
        <v/>
      </c>
      <c r="AN61" s="68" t="n"/>
      <c r="AO61" s="15">
        <f>IF(AJ61&gt;0,(AJ61-AJ$10)/AJ$10,0)</f>
        <v/>
      </c>
      <c r="AQ61" s="250" t="n">
        <v>19.35</v>
      </c>
      <c r="AR61" s="68">
        <f>IF(AQ61&gt;0,((AQ61-AQ60)/AQ60),0)</f>
        <v/>
      </c>
      <c r="AS61" s="68">
        <f>IF(AQ61&gt;0,AR61-$V61,0)</f>
        <v/>
      </c>
      <c r="AT61" s="68">
        <f>IF(AQ61&gt;0,(AQ61-AT$10)/AT$10,0)</f>
        <v/>
      </c>
      <c r="AU61" s="68" t="n"/>
      <c r="AV61" s="15">
        <f>IF(AQ61&gt;0,(AQ61-AQ$10)/AQ$10,0)</f>
        <v/>
      </c>
      <c r="AX61" s="250" t="n">
        <v>195.49</v>
      </c>
      <c r="AY61" s="68">
        <f>IF(AX61&gt;0,((AX61-AX60)/AX60),0)</f>
        <v/>
      </c>
      <c r="AZ61" s="68">
        <f>IF(AX61&gt;0,AY61-$V61,0)</f>
        <v/>
      </c>
      <c r="BA61" s="68">
        <f>IF(AX61&gt;0,(AX61-BA$10)/BA$10,0)</f>
        <v/>
      </c>
      <c r="BB61" s="68" t="n"/>
      <c r="BC61" s="15">
        <f>IF(AX61&gt;0,(AX61-AX$10)/AX$10,0)</f>
        <v/>
      </c>
      <c r="BE61" s="250" t="n">
        <v>75.54000000000001</v>
      </c>
      <c r="BF61" s="68">
        <f>IF(BE61&gt;0,((BE61-BE60)/BE60),0)</f>
        <v/>
      </c>
      <c r="BG61" s="68">
        <f>IF(BE61&gt;0,BF61-$V61,0)</f>
        <v/>
      </c>
      <c r="BH61" s="68" t="n"/>
      <c r="BI61" s="68" t="n"/>
      <c r="BJ61" s="15">
        <f>IF(BE61&gt;0,(BE61-BE$10)/BE$10,0)</f>
        <v/>
      </c>
      <c r="BL61" s="250" t="n">
        <v>60.91</v>
      </c>
      <c r="BM61" s="68">
        <f>IF(BL61&gt;0,((BL61-BL60)/BL60),0)</f>
        <v/>
      </c>
      <c r="BN61" s="68">
        <f>IF(BL61&gt;0,BM61-$V61,0)</f>
        <v/>
      </c>
      <c r="BO61" s="68">
        <f>IF(BL61&gt;0,(BL61-BO$10)/BO$10,0)</f>
        <v/>
      </c>
      <c r="BP61" s="68" t="n"/>
      <c r="BQ61" s="15">
        <f>IF(BL61&gt;0,(BL61-BL$10)/BL$10,0)</f>
        <v/>
      </c>
      <c r="BS61" s="250" t="n">
        <v>34.98</v>
      </c>
      <c r="BT61" s="68">
        <f>IF(BS61&gt;0,((BS61-BS60)/BS60),0)</f>
        <v/>
      </c>
      <c r="BU61" s="68">
        <f>IF(BS61&gt;0,BT61-$V61,0)</f>
        <v/>
      </c>
      <c r="BV61" s="68">
        <f>IF(BS61&gt;0,(BS61-BV$10)/BV$10,0)</f>
        <v/>
      </c>
      <c r="BW61" s="68" t="n"/>
      <c r="BX61" s="15">
        <f>IF(BS61&gt;0,(BS61-BS$10)/BS$10,0)</f>
        <v/>
      </c>
      <c r="BZ61" s="250" t="n"/>
      <c r="CA61" s="68">
        <f>IF(BZ61&gt;0,((BZ61-BZ60)/BZ60),0)</f>
        <v/>
      </c>
      <c r="CB61" s="68">
        <f>IF(BZ61&gt;0,CA61-$V61,0)</f>
        <v/>
      </c>
      <c r="CC61" s="68">
        <f>IF(BZ61&gt;0,(BZ61-CC$10)/CC$10,0)</f>
        <v/>
      </c>
      <c r="CD61" s="68" t="n"/>
      <c r="CE61" s="15">
        <f>IF(BZ61&gt;0,(BZ61-BZ$10)/BZ$10,0)</f>
        <v/>
      </c>
      <c r="CG61" s="250" t="n">
        <v>30.37</v>
      </c>
      <c r="CH61" s="68">
        <f>IF(CG61&gt;0,((CG61-CG60)/CG60),0)</f>
        <v/>
      </c>
      <c r="CI61" s="68">
        <f>IF(CG61&gt;0,CH61-$V61,0)</f>
        <v/>
      </c>
      <c r="CJ61" s="68">
        <f>IF(CG61&gt;0,(CG61-CJ$10)/CJ$10,0)</f>
        <v/>
      </c>
      <c r="CK61" s="68" t="n"/>
      <c r="CL61" s="15">
        <f>IF(CG61&gt;0,(CG61-CG$10)/CG$10,0)</f>
        <v/>
      </c>
      <c r="CN61" s="250" t="n">
        <v>30.27</v>
      </c>
      <c r="CO61" s="68">
        <f>IF(CN61&gt;0,((CN61-CN60)/CN60),0)</f>
        <v/>
      </c>
      <c r="CP61" s="68">
        <f>IF(CN61&gt;0,CO61-$V61,0)</f>
        <v/>
      </c>
      <c r="CQ61" s="68">
        <f>IF(CN61&gt;0,(CN61-CQ$10)/CQ$10,0)</f>
        <v/>
      </c>
      <c r="CR61" s="68" t="n"/>
      <c r="CS61" s="15">
        <f>IF(CN61&gt;0,(CN61-CN$10)/CN$10,0)</f>
        <v/>
      </c>
      <c r="CU61" s="250" t="n">
        <v>34.28</v>
      </c>
      <c r="CV61" s="68">
        <f>IF(CU61&gt;0,((CU61-CU60)/CU60),0)</f>
        <v/>
      </c>
      <c r="CW61" s="68">
        <f>IF(CU61&gt;0,CV61-$V61,0)</f>
        <v/>
      </c>
      <c r="CX61" s="68">
        <f>IF(CU61&gt;0,(CU61-CX$10)/CX$10,0)</f>
        <v/>
      </c>
      <c r="CY61" s="68" t="n"/>
      <c r="CZ61" s="15">
        <f>IF(CU61&gt;0,(CU61-CU$10)/CU$10,0)</f>
        <v/>
      </c>
      <c r="DB61" s="250" t="n">
        <v>19.37</v>
      </c>
      <c r="DC61" s="68">
        <f>IF(DB61&gt;0,((DB61-DB60)/DB60),0)</f>
        <v/>
      </c>
      <c r="DD61" s="68">
        <f>IF(DB61&gt;0,DC61-$V61,0)</f>
        <v/>
      </c>
      <c r="DE61" s="68">
        <f>IF(DB61&gt;0,(DB61-DE$10)/DE$10,0)</f>
        <v/>
      </c>
      <c r="DF61" s="68" t="n"/>
      <c r="DG61" s="15">
        <f>IF(DB61&gt;0,(DB61-DB$10)/DB$10,0)</f>
        <v/>
      </c>
      <c r="DI61" s="250" t="n">
        <v>46.19</v>
      </c>
      <c r="DJ61" s="68">
        <f>IF(DI61&gt;0,((DI61-DI60)/DI60),0)</f>
        <v/>
      </c>
      <c r="DK61" s="68">
        <f>IF(DI61&gt;0,DJ61-$V61,0)</f>
        <v/>
      </c>
      <c r="DL61" s="68">
        <f>IF(DI61&gt;0,(DI61-DL$10)/DL$10,0)</f>
        <v/>
      </c>
      <c r="DM61" s="68" t="n"/>
      <c r="DN61" s="15">
        <f>IF(DI61&gt;0,(DI61-DI$10)/DI$10,0)</f>
        <v/>
      </c>
      <c r="DP61" s="250" t="n">
        <v>38.81</v>
      </c>
      <c r="DQ61" s="68">
        <f>IF(DP61&gt;0,((DP61-DP60)/DP60),0)</f>
        <v/>
      </c>
      <c r="DR61" s="68">
        <f>IF(DP61&gt;0,DQ61-$V61,0)</f>
        <v/>
      </c>
      <c r="DS61" s="68" t="n"/>
      <c r="DT61" s="68" t="n"/>
      <c r="DU61" s="15">
        <f>IF(DP61&gt;0,(DP61-DP$10)/DP$10,0)</f>
        <v/>
      </c>
      <c r="DV61" s="18" t="n"/>
      <c r="DW61" s="250" t="n">
        <v>29.77</v>
      </c>
      <c r="DX61" s="68">
        <f>IF(DW61&gt;0,((DW61-DW60)/DW60),0)</f>
        <v/>
      </c>
      <c r="DY61" s="68">
        <f>IF(DW61&gt;0,DX61-$V61,0)</f>
        <v/>
      </c>
      <c r="DZ61" s="68">
        <f>IF(DW61&gt;0,(DW61-DZ$10)/DZ$10,0)</f>
        <v/>
      </c>
      <c r="EA61" s="68" t="n"/>
      <c r="EB61" s="15">
        <f>IF(DW61&gt;0,(DW61-DW$10)/DW$10,0)</f>
        <v/>
      </c>
      <c r="ED61" s="250" t="n">
        <v>32.66</v>
      </c>
      <c r="EE61" s="68">
        <f>IF(ED61&gt;0,((ED61-ED60)/ED60),0)</f>
        <v/>
      </c>
      <c r="EF61" s="68">
        <f>IF(ED61&gt;0,EE61-$V61,0)</f>
        <v/>
      </c>
      <c r="EG61" s="68">
        <f>IF(ED61&gt;0,(ED61-EG$10)/EG$10,0)</f>
        <v/>
      </c>
      <c r="EH61" s="68" t="n"/>
      <c r="EI61" s="15">
        <f>IF(ED61&gt;0,(ED61-ED$10)/ED$10,0)</f>
        <v/>
      </c>
      <c r="EK61" s="250" t="n">
        <v>105.82</v>
      </c>
      <c r="EL61" s="68">
        <f>IF(EK61&gt;0,((EK61-EK60)/EK60),0)</f>
        <v/>
      </c>
      <c r="EM61" s="68">
        <f>IF(EK61&gt;0,EL61-$V61,0)</f>
        <v/>
      </c>
      <c r="EN61" s="68">
        <f>IF(EK61&gt;0,(EK61-EN$10)/EN$10,0)</f>
        <v/>
      </c>
      <c r="EO61" s="68" t="n"/>
      <c r="EP61" s="15">
        <f>IF(EK61&gt;0,(EK61-EK$10)/EK$10,0)</f>
        <v/>
      </c>
      <c r="ER61" s="250" t="n">
        <v>36.8</v>
      </c>
      <c r="ES61" s="68">
        <f>IF(ER61&gt;0,((ER61-ER60)/ER60),0)</f>
        <v/>
      </c>
      <c r="ET61" s="68">
        <f>IF(ER61&gt;0,ES61-$V61,0)</f>
        <v/>
      </c>
      <c r="EU61" s="68">
        <f>IF(ER61&gt;0,(ER61-EU$10)/EU$10,0)</f>
        <v/>
      </c>
      <c r="EV61" s="68" t="n"/>
      <c r="EW61" s="15">
        <f>IF(ER61&gt;0,(ER61-ER$10)/ER$10,0)</f>
        <v/>
      </c>
      <c r="EY61" s="250" t="n">
        <v>32.39</v>
      </c>
      <c r="EZ61" s="68">
        <f>IF(EY61&gt;0,((EY61-EY60)/EY60),0)</f>
        <v/>
      </c>
      <c r="FA61" s="68">
        <f>IF(EY61&gt;0,EZ61-$V61,0)</f>
        <v/>
      </c>
      <c r="FB61" s="68" t="n"/>
      <c r="FC61" s="68" t="n"/>
      <c r="FD61" s="15">
        <f>IF(EY61&gt;0,(EY61-EY$10)/EY$10,0)</f>
        <v/>
      </c>
      <c r="FF61" s="250" t="n">
        <v>58.3</v>
      </c>
      <c r="FG61" s="68">
        <f>IF(FF61&gt;0,((FF61-FF60)/FF60),0)</f>
        <v/>
      </c>
      <c r="FH61" s="68">
        <f>IF(FF61&gt;0,FG61-$V61,0)</f>
        <v/>
      </c>
      <c r="FI61" s="68">
        <f>IF(FF61&gt;0,(FF61-FI$10)/FI$10,0)</f>
        <v/>
      </c>
      <c r="FJ61" s="68" t="n"/>
      <c r="FK61" s="15">
        <f>IF(FF61&gt;0,(FF61-FF$10)/FF$10,0)</f>
        <v/>
      </c>
      <c r="FM61" s="250" t="n">
        <v>168.73</v>
      </c>
      <c r="FN61" s="68">
        <f>IF(FM61&gt;0,((FM61-FM60)/FM60),0)</f>
        <v/>
      </c>
      <c r="FO61" s="68">
        <f>IF(FM61&gt;0,FN61-$V61,0)</f>
        <v/>
      </c>
      <c r="FP61" s="68">
        <f>IF(FM61&gt;0,(FM61-FP$10)/FP$10,0)</f>
        <v/>
      </c>
      <c r="FQ61" s="68" t="n"/>
      <c r="FR61" s="15">
        <f>IF(FM61&gt;0,(FM61-FM$10)/FM$10,0)</f>
        <v/>
      </c>
      <c r="FT61" s="250" t="n">
        <v>95.70999999999999</v>
      </c>
      <c r="FU61" s="68">
        <f>IF(FT61&gt;0,((FT61-FT60)/FT60),0)</f>
        <v/>
      </c>
      <c r="FV61" s="68">
        <f>IF(FT61&gt;0,FU61-$V61,0)</f>
        <v/>
      </c>
      <c r="FW61" s="68">
        <f>IF(FT61&gt;0,(FT61-FW$10)/FW$10,0)</f>
        <v/>
      </c>
      <c r="FX61" s="68" t="n"/>
      <c r="FY61" s="15">
        <f>IF(FT61&gt;0,(FT61-FT$10)/FT$10,0)</f>
        <v/>
      </c>
      <c r="GA61" s="250" t="n">
        <v>17.37</v>
      </c>
      <c r="GB61" s="68">
        <f>IF(GA61&gt;0,((GA61-GA60)/GA60),0)</f>
        <v/>
      </c>
      <c r="GC61" s="68">
        <f>IF(GA61&gt;0,GB61-$V61,0)</f>
        <v/>
      </c>
      <c r="GD61" s="68" t="n"/>
      <c r="GE61" s="68" t="n"/>
      <c r="GF61" s="15">
        <f>IF(GA61&gt;0,(GA61-GA$10)/GA$10,0)</f>
        <v/>
      </c>
      <c r="GG61" s="18" t="n"/>
      <c r="GH61" s="250" t="n">
        <v>19.53</v>
      </c>
      <c r="GI61" s="68">
        <f>IF(GH61&gt;0,((GH61-GH60)/GH60),0)</f>
        <v/>
      </c>
      <c r="GJ61" s="68">
        <f>IF(GH61&gt;0,GI61-$V61,0)</f>
        <v/>
      </c>
      <c r="GK61" s="68">
        <f>IF(GH61&gt;0,(GH61-GK$10)/GK$10,0)</f>
        <v/>
      </c>
      <c r="GL61" s="68" t="n"/>
      <c r="GM61" s="15">
        <f>IF(GH61&gt;0,(GH61-GH$10)/GH$10,0)</f>
        <v/>
      </c>
      <c r="GO61" s="250" t="n">
        <v>27.4</v>
      </c>
      <c r="GP61" s="68">
        <f>IF(GO61&gt;0,((GO61-GO60)/GO60),0)</f>
        <v/>
      </c>
      <c r="GQ61" s="68">
        <f>IF(GO61&gt;0,GP61-$V61,0)</f>
        <v/>
      </c>
      <c r="GR61" s="68" t="n"/>
      <c r="GS61" s="68" t="n"/>
      <c r="GT61" s="15">
        <f>IF(GO61&gt;0,(GO61-GO$10)/GO$10,0)</f>
        <v/>
      </c>
      <c r="GV61" s="250" t="n">
        <v>14.35</v>
      </c>
      <c r="GW61" s="68">
        <f>IF(GV61&gt;0,((GV61-GV60)/GV60),0)</f>
        <v/>
      </c>
      <c r="GX61" s="68">
        <f>IF(GV61&gt;0,GW61-$V61,0)</f>
        <v/>
      </c>
      <c r="GY61" s="68">
        <f>IF(GV61&gt;0,(GV61-GY$10)/GY$10,0)</f>
        <v/>
      </c>
      <c r="GZ61" s="68" t="n"/>
      <c r="HA61" s="15">
        <f>IF(GV61&gt;0,(GV61-GV$10)/GV$10,0)</f>
        <v/>
      </c>
      <c r="HD61" s="250" t="n">
        <v>225.31</v>
      </c>
      <c r="HE61" s="68">
        <f>IF(HD61&gt;0,((HD61-HD60)/HD60),0)</f>
        <v/>
      </c>
      <c r="HF61" s="68">
        <f>IF(HD61&gt;0,HE61-$V61,0)</f>
        <v/>
      </c>
      <c r="HG61" s="68">
        <f>IF(HD61&gt;0,(HD61-HG$10)/HG$10,0)</f>
        <v/>
      </c>
      <c r="HH61" s="68" t="n"/>
      <c r="HI61" s="15">
        <f>IF(HD61&gt;0,(HD61-HD$10)/HD$10,0)</f>
        <v/>
      </c>
      <c r="HK61" s="250" t="n">
        <v>31.25</v>
      </c>
      <c r="HL61" s="68">
        <f>IF(HK61&gt;0,((HK61-HK60)/HK60),0)</f>
        <v/>
      </c>
      <c r="HM61" s="68">
        <f>IF(HK61&gt;0,HL61-$V61,0)</f>
        <v/>
      </c>
      <c r="HN61" s="68">
        <f>IF(HK61&gt;0,(HK61-HN$10)/HN$10,0)</f>
        <v/>
      </c>
      <c r="HO61" s="68" t="n"/>
      <c r="HP61" s="15">
        <f>IF(HK61&gt;0,(HK61-HK$10)/HK$10,0)</f>
        <v/>
      </c>
      <c r="HR61" s="250" t="n">
        <v>113.64</v>
      </c>
      <c r="HS61" s="68">
        <f>IF(HR61&gt;0,((HR61-HR60)/HR60),0)</f>
        <v/>
      </c>
      <c r="HT61" s="68">
        <f>IF(HR61&gt;0,HS61-$V61,0)</f>
        <v/>
      </c>
      <c r="HU61" s="68">
        <f>IF(HR61&gt;0,(HR61-HU$10)/HU$10,0)</f>
        <v/>
      </c>
      <c r="HV61" s="68" t="n"/>
      <c r="HW61" s="15">
        <f>IF(HR61&gt;0,(HR61-HR$10)/HR$10,0)</f>
        <v/>
      </c>
      <c r="HY61" s="250" t="n">
        <v>115.43</v>
      </c>
      <c r="HZ61" s="68">
        <f>IF(HY61&gt;0,((HY61-HY60)/HY60),0)</f>
        <v/>
      </c>
      <c r="IA61" s="68">
        <f>IF(HY61&gt;0,HZ61-$V61,0)</f>
        <v/>
      </c>
      <c r="IB61" s="68">
        <f>IF(HY61&gt;0,(HY61-IB$10)/IB$10,0)</f>
        <v/>
      </c>
      <c r="IC61" s="68" t="n"/>
      <c r="ID61" s="15">
        <f>IF(HY61&gt;0,(HY61-HY$10)/HY$10,0)</f>
        <v/>
      </c>
      <c r="IF61" s="250" t="n">
        <v>188.67</v>
      </c>
      <c r="IG61" s="68">
        <f>IF(IF61&gt;0,((IF61-IF60)/IF60),0)</f>
        <v/>
      </c>
      <c r="IH61" s="68">
        <f>IF(IF61&gt;0,IG61-$V61,0)</f>
        <v/>
      </c>
      <c r="II61" s="68">
        <f>IF(IF61&gt;0,(IF61-II$10)/II$10,0)</f>
        <v/>
      </c>
      <c r="IJ61" s="68" t="n"/>
      <c r="IK61" s="15">
        <f>IF(IF61&gt;0,(IF61-IF$10)/IF$10,0)</f>
        <v/>
      </c>
      <c r="IM61" s="250" t="n">
        <v>208.57</v>
      </c>
      <c r="IN61" s="68">
        <f>IF(IM61&gt;0,((IM61-IM60)/IM60),0)</f>
        <v/>
      </c>
      <c r="IO61" s="68">
        <f>IF(IM61&gt;0,IN61-$V61,0)</f>
        <v/>
      </c>
      <c r="IP61" s="68">
        <f>IF(IM61&gt;0,(IM61-IP$10)/IP$10,0)</f>
        <v/>
      </c>
      <c r="IQ61" s="68" t="n"/>
      <c r="IR61" s="15">
        <f>IF(IM61&gt;0,(IM61-IM$10)/IM$10,0)</f>
        <v/>
      </c>
      <c r="IT61" s="250" t="n">
        <v>43.09</v>
      </c>
      <c r="IU61" s="68">
        <f>IF(IT61&gt;0,((IT61-IT60)/IT60),0)</f>
        <v/>
      </c>
      <c r="IV61" s="68">
        <f>IF(IT61&gt;0,IU61-$V61,0)</f>
        <v/>
      </c>
      <c r="IW61" s="68">
        <f>IF(IT61&gt;0,(IT61-IW$10)/IW$10,0)</f>
        <v/>
      </c>
      <c r="IX61" s="68" t="n"/>
      <c r="IY61" s="15">
        <f>IF(IT61&gt;0,(IT61-IT$10)/IT$10,0)</f>
        <v/>
      </c>
      <c r="JA61" s="250" t="n">
        <v>582.36</v>
      </c>
      <c r="JB61" s="68">
        <f>IF(JA61&gt;0,((JA61-JA60)/JA60),0)</f>
        <v/>
      </c>
      <c r="JC61" s="68">
        <f>IF(JA61&gt;0,JB61-$V61,0)</f>
        <v/>
      </c>
      <c r="JD61" s="68">
        <f>IF(JA61&gt;0,(JA61-JD$10)/JD$10,0)</f>
        <v/>
      </c>
      <c r="JE61" s="68" t="n"/>
      <c r="JF61" s="15">
        <f>IF(JA61&gt;0,(JA61-JA$10)/JA$10,0)</f>
        <v/>
      </c>
      <c r="JH61" s="250" t="n">
        <v>383.52</v>
      </c>
      <c r="JI61" s="68">
        <f>IF(JH61&gt;0,((JH61-JH60)/JH60),0)</f>
        <v/>
      </c>
      <c r="JJ61" s="68">
        <f>IF(JH61&gt;0,JI61-$V61,0)</f>
        <v/>
      </c>
      <c r="JK61" s="68">
        <f>IF(JH61&gt;0,(JH61-JK$10)/JK$10,0)</f>
        <v/>
      </c>
      <c r="JL61" s="68" t="n"/>
      <c r="JM61" s="15">
        <f>IF(JH61&gt;0,(JH61-JH$10)/JH$10,0)</f>
        <v/>
      </c>
      <c r="JO61" s="250" t="n">
        <v>12.99</v>
      </c>
      <c r="JP61" s="68">
        <f>IF(JO61&gt;0,((JO61-JO60)/JO60),0)</f>
        <v/>
      </c>
      <c r="JQ61" s="68">
        <f>IF(JO61&gt;0,JP61-$V61,0)</f>
        <v/>
      </c>
      <c r="JR61" s="68">
        <f>IF(JO61&gt;0,(JO61-JR$10)/JR$10,0)</f>
        <v/>
      </c>
      <c r="JS61" s="68" t="n"/>
      <c r="JT61" s="15">
        <f>IF(JO61&gt;0,(JO61-JO$10)/JO$10,0)</f>
        <v/>
      </c>
      <c r="JV61" s="250" t="n">
        <v>1.46</v>
      </c>
      <c r="JW61" s="68">
        <f>IF(JV61&gt;0,((JV61-JV60)/JV60),0)</f>
        <v/>
      </c>
      <c r="JX61" s="68">
        <f>IF(JV61&gt;0,JW61-$V61,0)</f>
        <v/>
      </c>
      <c r="JY61" s="68">
        <f>IF(JV61&gt;0,(JV61-JY$10)/JY$10,0)</f>
        <v/>
      </c>
      <c r="JZ61" s="68" t="n"/>
      <c r="KA61" s="15">
        <f>IF(JV61&gt;0,(JV61-JV$10)/JV$10,0)</f>
        <v/>
      </c>
      <c r="KC61" s="250" t="n">
        <v>19.58</v>
      </c>
      <c r="KD61" s="68">
        <f>IF(KC61&gt;0,((KC61-KC60)/KC60),0)</f>
        <v/>
      </c>
      <c r="KE61" s="68">
        <f>IF(KC61&gt;0,KD61-$V61,0)</f>
        <v/>
      </c>
      <c r="KF61" s="68">
        <f>IF(KC61&gt;0,(KC61-KF$10)/KF$10,0)</f>
        <v/>
      </c>
      <c r="KG61" s="68" t="n"/>
      <c r="KH61" s="15">
        <f>IF(KC61&gt;0,(KC61-KC$10)/KC$10,0)</f>
        <v/>
      </c>
      <c r="KI61" s="18" t="n"/>
      <c r="KJ61" s="250" t="n">
        <v>44.07</v>
      </c>
      <c r="KK61" s="68">
        <f>IF(KJ61&gt;0,((KJ61-KJ60)/KJ60),0)</f>
        <v/>
      </c>
      <c r="KL61" s="68">
        <f>IF(KJ61&gt;0,KK61-$V61,0)</f>
        <v/>
      </c>
      <c r="KM61" s="68">
        <f>IF(KJ61&gt;0,(KJ61-KM$10)/KM$10,0)</f>
        <v/>
      </c>
      <c r="KN61" s="68" t="n"/>
      <c r="KO61" s="15">
        <f>IF(KJ61&gt;0,(KJ61-KJ$10)/KJ$10,0)</f>
        <v/>
      </c>
      <c r="KQ61" s="250" t="n">
        <v>1.59</v>
      </c>
      <c r="KR61" s="68">
        <f>IF(KQ61&gt;0,((KQ61-KQ60)/KQ60),0)</f>
        <v/>
      </c>
      <c r="KS61" s="68">
        <f>IF(KQ61&gt;0,KR61-$V61,0)</f>
        <v/>
      </c>
      <c r="KT61" s="68">
        <f>IF(KQ61&gt;0,(KQ61-KT$10)/KT$10,0)</f>
        <v/>
      </c>
      <c r="KU61" s="68" t="n"/>
      <c r="KV61" s="15">
        <f>IF(KQ61&gt;0,(KQ61-KQ$10)/KQ$10,0)</f>
        <v/>
      </c>
      <c r="KW61" s="18" t="n"/>
      <c r="KX61" s="250" t="n">
        <v>20.99</v>
      </c>
      <c r="KY61" s="68">
        <f>IF(KX61&gt;0,((KX61-KX60)/KX60),0)</f>
        <v/>
      </c>
      <c r="KZ61" s="68">
        <f>IF(KX61&gt;0,KY61-$V61,0)</f>
        <v/>
      </c>
      <c r="LA61" s="68">
        <f>IF(KX61&gt;0,(KX61-LA$10)/LA$10,0)</f>
        <v/>
      </c>
      <c r="LB61" s="68" t="n"/>
      <c r="LC61" s="15">
        <f>IF(KX61&gt;0,(KX61-KX$10)/KX$10,0)</f>
        <v/>
      </c>
      <c r="LD61" s="18" t="n"/>
      <c r="LE61" s="250" t="n">
        <v>52.56</v>
      </c>
      <c r="LF61" s="68">
        <f>IF(LE61&gt;0,((LE61-LE60)/LE60),0)</f>
        <v/>
      </c>
      <c r="LG61" s="68">
        <f>IF(LE61&gt;0,LF61-$V61,0)</f>
        <v/>
      </c>
      <c r="LH61" s="68">
        <f>IF(LE61&gt;0,(LE61-LH$10)/LH$10,0)</f>
        <v/>
      </c>
      <c r="LI61" s="68" t="n"/>
      <c r="LJ61" s="15">
        <f>IF(LE61&gt;0,(LE61-LE$10)/LE$10,0)</f>
        <v/>
      </c>
      <c r="LL61" s="250" t="n">
        <v>105.82</v>
      </c>
      <c r="LM61" s="68">
        <f>IF(LL61&gt;0,((LL61-LL60)/LL60),0)</f>
        <v/>
      </c>
      <c r="LN61" s="68">
        <f>IF(LL61&gt;0,LM61-$V61,0)</f>
        <v/>
      </c>
      <c r="LO61" s="68">
        <f>IF(LL61&gt;0,(LL61-LO$10)/LO$10,0)</f>
        <v/>
      </c>
      <c r="LP61" s="68" t="n"/>
      <c r="LQ61" s="15">
        <f>IF(LL61&gt;0,(LL61-LL$10)/LL$10,0)</f>
        <v/>
      </c>
      <c r="LS61" s="250" t="n">
        <v>12.02</v>
      </c>
      <c r="LT61" s="68">
        <f>IF(LS61&gt;0,((LS61-LS60)/LS60),0)</f>
        <v/>
      </c>
      <c r="LU61" s="68">
        <f>IF(LS61&gt;0,LT61-$V61,0)</f>
        <v/>
      </c>
      <c r="LV61" s="68" t="n"/>
      <c r="LW61" s="68" t="n"/>
      <c r="LX61" s="15">
        <f>IF(LS61&gt;0,(LS61-LS$10)/LS$10,0)</f>
        <v/>
      </c>
      <c r="LZ61" s="250" t="n">
        <v>13.71</v>
      </c>
      <c r="MA61" s="68">
        <f>IF(LZ61&gt;0,((LZ61-LZ60)/LZ60),0)</f>
        <v/>
      </c>
      <c r="MB61" s="68">
        <f>IF(LZ61&gt;0,MA61-$V61,0)</f>
        <v/>
      </c>
      <c r="MC61" s="68">
        <f>IF(LZ61&gt;0,(LZ61-MC$10)/MC$10,0)</f>
        <v/>
      </c>
      <c r="MD61" s="68" t="n"/>
      <c r="ME61" s="15">
        <f>IF(LZ61&gt;0,(LZ61-LZ$10)/LZ$10,0)</f>
        <v/>
      </c>
      <c r="MG61" s="250" t="n">
        <v>26.02</v>
      </c>
      <c r="MH61" s="68">
        <f>IF(MG61&gt;0,((MG61-MG60)/MG60),0)</f>
        <v/>
      </c>
      <c r="MI61" s="68">
        <f>IF(MG61&gt;0,MH61-$V61,0)</f>
        <v/>
      </c>
      <c r="MJ61" s="68">
        <f>IF(MG61&gt;0,(MG61-MJ$10)/MJ$10,0)</f>
        <v/>
      </c>
      <c r="MK61" s="68" t="n"/>
      <c r="ML61" s="15">
        <f>IF(MG61&gt;0,(MG61-MG$10)/MG$10,0)</f>
        <v/>
      </c>
      <c r="MN61" s="250" t="n">
        <v>98.95999999999999</v>
      </c>
      <c r="MO61" s="68">
        <f>IF(MN61&gt;0,((MN61-MN60)/MN60),0)</f>
        <v/>
      </c>
      <c r="MP61" s="68">
        <f>IF(MN61&gt;0,MO61-$V61,0)</f>
        <v/>
      </c>
      <c r="MQ61" s="68">
        <f>IF(MN61&gt;0,(MN61-MQ$10)/MQ$10,0)</f>
        <v/>
      </c>
      <c r="MR61" s="68" t="n"/>
      <c r="MS61" s="15">
        <f>IF(MN61&gt;0,(MN61-MN$10)/MN$10,0)</f>
        <v/>
      </c>
      <c r="MU61" s="250" t="n">
        <v>10.77</v>
      </c>
      <c r="MV61" s="68">
        <f>IF(MU61&gt;0,((MU61-MU60)/MU60),0)</f>
        <v/>
      </c>
      <c r="MW61" s="68">
        <f>IF(MU61&gt;0,MV61-$V61,0)</f>
        <v/>
      </c>
      <c r="MX61" s="68">
        <f>IF(MU61&gt;0,(MU61-MX$10)/MX$10,0)</f>
        <v/>
      </c>
      <c r="MY61" s="68" t="n"/>
      <c r="MZ61" s="15">
        <f>IF(MU61&gt;0,(MU61-MU$10)/MU$10,0)</f>
        <v/>
      </c>
      <c r="NB61" s="250" t="n">
        <v>200.79</v>
      </c>
      <c r="NC61" s="68">
        <f>IF(NB61&gt;0,((NB61-NB60)/NB60),0)</f>
        <v/>
      </c>
      <c r="ND61" s="68">
        <f>IF(NB61&gt;0,NC61-$V61,0)</f>
        <v/>
      </c>
      <c r="NE61" s="68">
        <f>IF(NB61&gt;0,(NB61-NE$10)/NE$10,0)</f>
        <v/>
      </c>
      <c r="NF61" s="68" t="n"/>
      <c r="NG61" s="15">
        <f>IF(NB61&gt;0,(NB61-NB$10)/NB$10,0)</f>
        <v/>
      </c>
      <c r="NI61" s="250" t="n">
        <v>5.88</v>
      </c>
      <c r="NJ61" s="68">
        <f>IF(NI61&gt;0,((NI61-NI60)/NI60),0)</f>
        <v/>
      </c>
      <c r="NK61" s="68">
        <f>IF(NI61&gt;0,NJ61-$V61,0)</f>
        <v/>
      </c>
      <c r="NL61" s="68">
        <f>IF(NI61&gt;0,(NI61-NL$10)/NL$10,0)</f>
        <v/>
      </c>
      <c r="NM61" s="68" t="n"/>
      <c r="NN61" s="15">
        <f>IF(NI61&gt;0,(NI61-NI$10)/NI$10,0)</f>
        <v/>
      </c>
      <c r="NP61" s="250" t="n">
        <v>318.93</v>
      </c>
      <c r="NQ61" s="68">
        <f>IF(NP61&gt;0,((NP61-NP60)/NP60),0)</f>
        <v/>
      </c>
      <c r="NR61" s="68">
        <f>IF(NP61&gt;0,NQ61-$V61,0)</f>
        <v/>
      </c>
      <c r="NS61" s="68">
        <f>IF(NP61&gt;0,(NP61-NS$10)/NS$10,0)</f>
        <v/>
      </c>
      <c r="NT61" s="68" t="n"/>
      <c r="NU61" s="15">
        <f>IF(NP61&gt;0,(NP61-NP$10)/NP$10,0)</f>
        <v/>
      </c>
      <c r="NW61" s="250" t="n">
        <v>160.67</v>
      </c>
      <c r="NX61" s="68">
        <f>IF(NW61&gt;0,((NW61-NW60)/NW60),0)</f>
        <v/>
      </c>
      <c r="NY61" s="68">
        <f>IF(NW61&gt;0,NX61-$V61,0)</f>
        <v/>
      </c>
      <c r="NZ61" s="68">
        <f>IF(NW61&gt;0,(NW61-NZ$10)/NZ$10,0)</f>
        <v/>
      </c>
      <c r="OA61" s="68" t="n"/>
      <c r="OB61" s="15">
        <f>IF(NW61&gt;0,(NW61-NW$10)/NW$10,0)</f>
        <v/>
      </c>
      <c r="OD61" s="250" t="n">
        <v>1.37</v>
      </c>
      <c r="OE61" s="68">
        <f>IF(OD61&gt;0,((OD61-OD60)/OD60),0)</f>
        <v/>
      </c>
      <c r="OF61" s="68">
        <f>IF(OD61&gt;0,OE61-$V61,0)</f>
        <v/>
      </c>
      <c r="OG61" s="68">
        <f>IF(OD61&gt;0,(OD61-OG$10)/OG$10,0)</f>
        <v/>
      </c>
      <c r="OH61" s="68" t="n"/>
      <c r="OI61" s="15">
        <f>IF(OD61&gt;0,(OD61-OD$10)/OD$10,0)</f>
        <v/>
      </c>
      <c r="OK61" s="250" t="n">
        <v>73.09999999999999</v>
      </c>
      <c r="OL61" s="68">
        <f>IF(OK61&gt;0,((OK61-OK60)/OK60),0)</f>
        <v/>
      </c>
      <c r="OM61" s="68">
        <f>IF(OK61&gt;0,OL61-$V61,0)</f>
        <v/>
      </c>
      <c r="ON61" s="68">
        <f>IF(OK61&gt;0,(OK61-ON$10)/ON$10,0)</f>
        <v/>
      </c>
      <c r="OO61" s="68" t="n"/>
      <c r="OP61" s="15">
        <f>IF(OK61&gt;0,(OK61-OK$10)/OK$10,0)</f>
        <v/>
      </c>
      <c r="OR61" s="250" t="n">
        <v>1.89</v>
      </c>
      <c r="OS61" s="68">
        <f>IF(OR61&gt;0,((OR61-OR60)/OR60),0)</f>
        <v/>
      </c>
      <c r="OT61" s="68">
        <f>IF(OR61&gt;0,OS61-$V61,0)</f>
        <v/>
      </c>
      <c r="OU61" s="68">
        <f>IF(OR61&gt;0,(OR61-OU$10)/OU$10,0)</f>
        <v/>
      </c>
      <c r="OV61" s="68" t="n"/>
      <c r="OW61" s="15">
        <f>IF(OR61&gt;0,(OR61-OR$10)/OR$10,0)</f>
        <v/>
      </c>
      <c r="OY61" s="250" t="n">
        <v>132.02</v>
      </c>
      <c r="OZ61" s="68">
        <f>IF(OY61&gt;0,((OY61-OY60)/OY60),0)</f>
        <v/>
      </c>
      <c r="PA61" s="68">
        <f>IF(OY61&gt;0,OZ61-$V61,0)</f>
        <v/>
      </c>
      <c r="PB61" s="68">
        <f>IF(OY61&gt;0,(OY61-PB$10)/PB$10,0)</f>
        <v/>
      </c>
      <c r="PC61" s="68" t="n"/>
      <c r="PD61" s="15">
        <f>IF(OY61&gt;0,(OY61-OY$10)/OY$10,0)</f>
        <v/>
      </c>
      <c r="PE61" s="18" t="n"/>
      <c r="PF61" s="250" t="n">
        <v>212.43</v>
      </c>
      <c r="PG61" s="68">
        <f>IF(PF61&gt;0,((PF61-PF60)/PF60),0)</f>
        <v/>
      </c>
      <c r="PH61" s="68">
        <f>IF(PF61&gt;0,PG61-$V61,0)</f>
        <v/>
      </c>
      <c r="PI61" s="68">
        <f>IF(PF61&gt;0,(PF61-PI$10)/PI$10,0)</f>
        <v/>
      </c>
      <c r="PJ61" s="68" t="n"/>
      <c r="PK61" s="15">
        <f>IF(PF61&gt;0,(PF61-PF$10)/PF$10,0)</f>
        <v/>
      </c>
      <c r="PM61" s="250" t="n"/>
      <c r="PN61" s="68">
        <f>IF(PM61&gt;0,((PM61-PM60)/PM60),0)</f>
        <v/>
      </c>
      <c r="PO61" s="68">
        <f>PN61-$V61</f>
        <v/>
      </c>
      <c r="PP61" s="68">
        <f>IF(PM61&gt;0,(PM61-PP$10)/PP$10,0)</f>
        <v/>
      </c>
      <c r="PQ61" s="68" t="n"/>
      <c r="PR61" s="15">
        <f>IF(PM61&gt;0,(PM61-PM$10)/PM$10,0)</f>
        <v/>
      </c>
      <c r="PT61" s="250" t="n">
        <v>4.25</v>
      </c>
      <c r="PU61" s="68">
        <f>IF(PT61&gt;0,((PT61-PT60)/PT60),0)</f>
        <v/>
      </c>
      <c r="PV61" s="68">
        <f>IF(PT61&gt;0,PU61-$V61,0)</f>
        <v/>
      </c>
      <c r="PW61" s="68">
        <f>IF(PT61&gt;0,(PT61-PW$10)/PW$10,0)</f>
        <v/>
      </c>
      <c r="PX61" s="68" t="n"/>
      <c r="PY61" s="15">
        <f>IF(PT61&gt;0,(PT61-PT$10)/PT$10,0)</f>
        <v/>
      </c>
      <c r="QA61" s="250" t="n">
        <v>217.33</v>
      </c>
      <c r="QB61" s="68">
        <f>IF(QA61&gt;0,((QA61-QA60)/QA60),0)</f>
        <v/>
      </c>
      <c r="QC61" s="68">
        <f>IF(QA61&gt;0,QB61-$V61,0)</f>
        <v/>
      </c>
      <c r="QD61" s="68">
        <f>IF(QA61&gt;0,(QA61-QD$10)/QD$10,0)</f>
        <v/>
      </c>
      <c r="QE61" s="68" t="n"/>
      <c r="QF61" s="15">
        <f>IF(QA61&gt;0,(QA61-QA$10)/QA$10,0)</f>
        <v/>
      </c>
      <c r="QH61" s="250" t="n">
        <v>1.395</v>
      </c>
      <c r="QI61" s="68">
        <f>IF(QH61&gt;0,((QH61-QH60)/QH60),0)</f>
        <v/>
      </c>
      <c r="QJ61" s="68">
        <f>IF(QH61&gt;0,QI61-$V61,0)</f>
        <v/>
      </c>
      <c r="QK61" s="68">
        <f>IF(QH61&gt;0,(QH61-QK$10)/QK$10,0)</f>
        <v/>
      </c>
      <c r="QL61" s="68" t="n"/>
      <c r="QM61" s="15">
        <f>IF(QH61&gt;0,(QH61-QH$10)/QH$10,0)</f>
        <v/>
      </c>
      <c r="QO61" s="250" t="n">
        <v>17.35</v>
      </c>
      <c r="QP61" s="68">
        <f>IF(QO61&gt;0,((QO61-QO60)/QO60),0)</f>
        <v/>
      </c>
      <c r="QQ61" s="68">
        <f>IF(QO61&gt;0,QP61-$V61,0)</f>
        <v/>
      </c>
      <c r="QR61" s="68">
        <f>IF(QO61&gt;0,(QO61-QR$10)/QR$10,0)</f>
        <v/>
      </c>
      <c r="QS61" s="68" t="n"/>
      <c r="QT61" s="15">
        <f>IF(QO61&gt;0,(QO61-QO$10)/QO$10,0)</f>
        <v/>
      </c>
      <c r="QV61" s="250" t="n">
        <v>2</v>
      </c>
      <c r="QW61" s="68">
        <f>IF(QV61&gt;0,((QV61-QV60)/QV60),0)</f>
        <v/>
      </c>
      <c r="QX61" s="68">
        <f>IF(QV61&gt;0,QW61-$V61,0)</f>
        <v/>
      </c>
      <c r="QY61" s="68">
        <f>IF(QV61&gt;0,(QV61-QY$10)/QY$10,0)</f>
        <v/>
      </c>
      <c r="QZ61" s="68" t="n"/>
      <c r="RA61" s="15">
        <f>IF(QV61&gt;0,(QV61-QV$10)/QV$10,0)</f>
        <v/>
      </c>
      <c r="RC61" s="250" t="n">
        <v>21.81</v>
      </c>
      <c r="RD61" s="68">
        <f>IF(RC61&gt;0,((RC61-RC60)/RC60),0)</f>
        <v/>
      </c>
      <c r="RE61" s="68">
        <f>IF(RC61&gt;0,RD61-$V61,0)</f>
        <v/>
      </c>
      <c r="RF61" s="68">
        <f>IF(RC61&gt;0,(RC61-RF$10)/RF$10,0)</f>
        <v/>
      </c>
      <c r="RG61" s="68" t="n"/>
      <c r="RH61" s="15">
        <f>IF(RC61&gt;0,(RC61-RC$10)/RC$10,0)</f>
        <v/>
      </c>
      <c r="RJ61" s="250" t="n">
        <v>173.13</v>
      </c>
      <c r="RK61" s="68">
        <f>IF(RJ61&gt;0,((RJ61-RJ60)/RJ60),0)</f>
        <v/>
      </c>
      <c r="RL61" s="68">
        <f>RK61-$V61</f>
        <v/>
      </c>
      <c r="RM61" s="68">
        <f>IF(RJ61&gt;0,(RJ61-RM$10)/RM$10,0)</f>
        <v/>
      </c>
      <c r="RN61" s="68" t="n"/>
      <c r="RO61" s="15">
        <f>IF(RJ61&gt;0,(RJ61-RJ$10)/RJ$10,0)</f>
        <v/>
      </c>
      <c r="RQ61" s="250" t="n">
        <v>14.18</v>
      </c>
      <c r="RR61" s="68">
        <f>IF(RQ61&gt;0,((RQ61-RQ60)/RQ60),0)</f>
        <v/>
      </c>
      <c r="RS61" s="68">
        <f>RR61-$V61</f>
        <v/>
      </c>
      <c r="RT61" s="68">
        <f>IF(RQ61&gt;0,(RQ61-RT$10)/RT$10,0)</f>
        <v/>
      </c>
      <c r="RU61" s="68" t="n"/>
      <c r="RV61" s="15">
        <f>IF(RQ61&gt;0,(RQ61-RQ$10)/RQ$10,0)</f>
        <v/>
      </c>
      <c r="RX61" s="250" t="n">
        <v>83.89</v>
      </c>
      <c r="RY61" s="68">
        <f>IF(RX61&gt;0,((RX61-RX60)/RX60),0)</f>
        <v/>
      </c>
      <c r="RZ61" s="68">
        <f>RY61-$V61</f>
        <v/>
      </c>
      <c r="SA61" s="68">
        <f>IF(RX61&gt;0,(RX61-SA$10)/SA$10,0)</f>
        <v/>
      </c>
      <c r="SB61" s="68" t="n"/>
      <c r="SC61" s="15">
        <f>IF(RX61&gt;0,(RX61-RX$10)/RX$10,0)</f>
        <v/>
      </c>
      <c r="SE61" s="250" t="n">
        <v>10.26</v>
      </c>
      <c r="SF61" s="68">
        <f>IF(SE61&gt;0,((SE61-SE60)/SE60),0)</f>
        <v/>
      </c>
      <c r="SG61" s="68">
        <f>SF61-$V61</f>
        <v/>
      </c>
      <c r="SH61" s="68">
        <f>IF(SE61&gt;0,(SE61-SH$10)/SH$10,0)</f>
        <v/>
      </c>
      <c r="SI61" s="68" t="n"/>
      <c r="SJ61" s="15">
        <f>IF(SE61&gt;0,(SE61-SE$10)/SE$10,0)</f>
        <v/>
      </c>
      <c r="SL61" s="250" t="n">
        <v>0.477</v>
      </c>
      <c r="SM61" s="68">
        <f>IF(SL61&gt;0,((SL61-SL60)/SL60),0)</f>
        <v/>
      </c>
      <c r="SN61" s="68">
        <f>SM61-$V61</f>
        <v/>
      </c>
      <c r="SO61" s="68">
        <f>IF(SL61&gt;0,(SL61-SO$10)/SO$10,0)</f>
        <v/>
      </c>
      <c r="SP61" s="68" t="n"/>
      <c r="SQ61" s="15">
        <f>IF(SL61&gt;0,(SL61-SL$10)/SL$10,0)</f>
        <v/>
      </c>
      <c r="SS61" s="250" t="n">
        <v>10.8</v>
      </c>
      <c r="ST61" s="68">
        <f>IF(SS61&gt;0,((SS61-SS60)/SS60),0)</f>
        <v/>
      </c>
      <c r="SU61" s="68">
        <f>ST61-$V61</f>
        <v/>
      </c>
      <c r="SV61" s="68">
        <f>IF(SS61&gt;0,(SS61-SV$10)/SV$10,0)</f>
        <v/>
      </c>
      <c r="SW61" s="68" t="n"/>
      <c r="SX61" s="15">
        <f>IF(SS61&gt;0,(SS61-SS$10)/SS$10,0)</f>
        <v/>
      </c>
      <c r="SZ61" s="250" t="n">
        <v>26.83</v>
      </c>
      <c r="TA61" s="68">
        <f>IF(SZ61&gt;0,((SZ61-SZ60)/SZ60),0)</f>
        <v/>
      </c>
      <c r="TB61" s="68">
        <f>TA61-$V61</f>
        <v/>
      </c>
      <c r="TC61" s="68">
        <f>IF(SZ61&gt;0,(SZ61-TC$10)/TC$10,0)</f>
        <v/>
      </c>
      <c r="TD61" s="68" t="n"/>
      <c r="TE61" s="15">
        <f>IF(SZ61&gt;0,(SZ61-SZ$10)/SZ$10,0)</f>
        <v/>
      </c>
      <c r="TG61" s="250" t="n">
        <v>0.185</v>
      </c>
      <c r="TH61" s="68">
        <f>IF(TG61&gt;0,((TG61-TG60)/TG60),0)</f>
        <v/>
      </c>
      <c r="TI61" s="68">
        <f>TH61-$V61</f>
        <v/>
      </c>
      <c r="TJ61" s="68">
        <f>IF(TG61&gt;0,(TG61-TJ$10)/TJ$10,0)</f>
        <v/>
      </c>
      <c r="TK61" s="68" t="n"/>
      <c r="TL61" s="15">
        <f>IF(TG61&gt;0,(TG61-TG$10)/TG$10,0)</f>
        <v/>
      </c>
      <c r="TN61" s="250" t="n">
        <v>32.06</v>
      </c>
      <c r="TO61" s="68">
        <f>IF(TN61&gt;0,((TN61-TN60)/TN60),0)</f>
        <v/>
      </c>
      <c r="TP61" s="68">
        <f>TO61-$V61</f>
        <v/>
      </c>
      <c r="TQ61" s="68">
        <f>IF(TN61&gt;0,(TN61-TQ$10)/TQ$10,0)</f>
        <v/>
      </c>
      <c r="TR61" s="68" t="n"/>
      <c r="TS61" s="15">
        <f>IF(TN61&gt;0,(TN61-TN$10)/TN$10,0)</f>
        <v/>
      </c>
      <c r="TU61" s="250" t="n">
        <v>2.4</v>
      </c>
      <c r="TV61" s="68">
        <f>IF(TU61&gt;0,((TU61-TU60)/TU60),0)</f>
        <v/>
      </c>
      <c r="TW61" s="68">
        <f>TV61-$V61</f>
        <v/>
      </c>
      <c r="TX61" s="68">
        <f>IF(TU61&gt;0,(TU61-TX$10)/TX$10,0)</f>
        <v/>
      </c>
      <c r="TY61" s="68" t="n"/>
      <c r="TZ61" s="15">
        <f>IF(TU61&gt;0,(TU61-TU$10)/TU$10,0)</f>
        <v/>
      </c>
      <c r="UB61" s="250" t="n"/>
      <c r="UC61" s="68">
        <f>IF(UB61&gt;0,((UB61-UB60)/UB60),0)</f>
        <v/>
      </c>
      <c r="UD61" s="68">
        <f>UC61-$V61</f>
        <v/>
      </c>
      <c r="UE61" s="68">
        <f>IF(UB61&gt;0,(UB61-UE$10)/UE$10,0)</f>
        <v/>
      </c>
      <c r="UF61" s="68" t="n"/>
      <c r="UG61" s="15">
        <f>IF(UB61&gt;0,(UB61-UB$10)/UB$10,0)</f>
        <v/>
      </c>
      <c r="UI61" s="250" t="n"/>
      <c r="UJ61" s="68">
        <f>IF(UI61&gt;0,((UI61-UI60)/UI60),0)</f>
        <v/>
      </c>
      <c r="UK61" s="68">
        <f>UJ61-$V61</f>
        <v/>
      </c>
      <c r="UL61" s="68">
        <f>IF(UI61&gt;0,(UI61-UL$10)/UL$10,0)</f>
        <v/>
      </c>
      <c r="UM61" s="68" t="n"/>
      <c r="UN61" s="15">
        <f>IF(UI61&gt;0,(UI61-UI$10)/UI$10,0)</f>
        <v/>
      </c>
      <c r="UP61" s="250" t="n"/>
      <c r="UQ61" s="68">
        <f>IF(UP61&gt;0,((UP61-UP60)/UP60),0)</f>
        <v/>
      </c>
      <c r="UR61" s="68">
        <f>UQ61-$V61</f>
        <v/>
      </c>
      <c r="US61" s="68">
        <f>IF(UP61&gt;0,(UP61-US$10)/US$10,0)</f>
        <v/>
      </c>
      <c r="UT61" s="68" t="n"/>
      <c r="UU61" s="15">
        <f>IF(UP61&gt;0,(UP61-UP$10)/UP$10,0)</f>
        <v/>
      </c>
      <c r="UW61" s="250" t="n"/>
      <c r="UX61" s="68">
        <f>IF(UW61&gt;0,((UW61-UW60)/UW60),0)</f>
        <v/>
      </c>
      <c r="UY61" s="68">
        <f>UX61-$V61</f>
        <v/>
      </c>
      <c r="UZ61" s="68">
        <f>IF(UW61&gt;0,(UW61-UZ$10)/UZ$10,0)</f>
        <v/>
      </c>
      <c r="VA61" s="68" t="n"/>
      <c r="VB61" s="15">
        <f>IF(UW61&gt;0,(UW61-UW$10)/UW$10,0)</f>
        <v/>
      </c>
      <c r="VD61" s="250" t="n"/>
      <c r="VE61" s="68">
        <f>IF(VD61&gt;0,((VD61-VD60)/VD60),0)</f>
        <v/>
      </c>
      <c r="VF61" s="68">
        <f>VE61-$V61</f>
        <v/>
      </c>
      <c r="VG61" s="68">
        <f>IF(VD61&gt;0,(VD61-VG$10)/VG$10,0)</f>
        <v/>
      </c>
      <c r="VH61" s="68" t="n"/>
      <c r="VI61" s="15">
        <f>IF(VD61&gt;0,(VD61-VD$10)/VD$10,0)</f>
        <v/>
      </c>
      <c r="VM61" s="21">
        <f>IF($C61&gt;0,(($IK$5*IG61)+($GT$5*GP61)+($JM$5*JI61)+($JF$5*JB61)+($IY$5*IU61)+($IR$5*IN61)+($ID$5*HZ61)+($HW$5*HS61)+($HP$5*HL61)+($HI$5*HE61)+($GF$5*GB61)+($FY$5*FU61)+($FR$5*FN61)+($FK$5*FG61)+($FD$5*EZ61)+($EW$5*ES61)+($EP$5*EL61)+($EI$5*EE61)+($EB$5*DX61)+($DU$5*DQ61)+($DN$5*DJ61)+($DG$5*DC61)+($CZ$5*CV61)+($CS$5*CO61)+($CL$5*CH61)+($CE$5*CA61)+($BX$5*BT61)+($BQ$5*BM61)+($BJ$5*BF61)+($BC$5*AY61)+($AV$5*AR61)+($AO$5*AK61)+($AH$5*AD61)+($JT$5*JP61)+($KA$5*JW61)+($KO$5*KK61)+($PR$5*PN61)+($GM$5*GI61)+($HA$5*GW61)+($KV$5*KR61)+($KH$5*KD61)+($LC$5*KY61)+($MS$5*MO61)+($ML$5*MH61)+($ME$5*MA61)+($LX$5*LT61)+($LQ$5*LM61)+($LJ$5*LF61)+(MV61*$MZ$5)+(NC61*$NG$5)+(NJ61*$NN$5)+($OI$5*OE61)+($NU$5*NQ61)+($OB$5*NX61)+($PK$5*PG61)+($OP$5*OL61)+($OW$5*OS61)+($PD$5*OZ61)+(PU61*$PY$5)+(QB61*$QF$5)+(QI61*$QM$5)+(QP61*$QT$5)+(QW61*$RA$5)+(RD61*$RH$5)+(RK61*$RO$5)+(RR61*$RV$5)+(RY61*$SC$5)+(SF61*$SJ$5)+(SM61*$SQ$5)+(ST61*$SX$5)+(TA61*$TE$5))+(TH61*$TL$5)+(TO61*$TS$5))/$VM$5</f>
        <v/>
      </c>
      <c r="VN61" s="538" t="n"/>
      <c r="VO61" s="21">
        <f>IF($C61&gt;0,(($IK$5*II61)+($GT$5*GR61)+($JM$5*JK61)+($JF$5*JD61)+($IY$5*IW61)+($IR$5*IP61)+($ID$5*IB61)+($HW$5*HU61)+($HP$5*HN61)+($HI$5*HG61)+($GF$5*GD61)+($FY$5*FW61)+($FR$5*FP61)+($FK$5*FI61)+($FD$5*FB61)+($EW$5*EU61)+($EP$5*EN61)+($EI$5*EG61)+($EB$5*DZ61)+($DU$5*DS61)+($DN$5*DL61)+($DG$5*DE61)+($CZ$5*CX61)+($CS$5*CQ61)+($CL$5*CJ61)+($CE$5*CC61)+($BX$5*BV61)+($BQ$5*BO61)+($BJ$5*BH61)+($BC$5*BA61)+($AV$5*AT61)+($AO$5*AM61)+($AH$5*AF61)+($KO$5*KM61)+($KH$5*KF61)+($KA$5*JY61)+($JT$5*JR61)+($PR$5*PP61)+($GM$5*GK61)+($HA$5*GY61)+($KV$5*KT61)+($LC$5*LA61)+($MS$5*MQ61)+($ML$5*MJ61)+($ME$5*MC61)+($LX$5*LV61)+($LQ$5*LO61)+($LJ$5*LH61)+(MX61*$MZ$5)+(NE61*$NG$5)+(NL61*$NN$5)+($OI$5*OG61)+($NU$5*NS61)+($OB$5*NZ61)+($PD$5*PB61)+($OW$5*OU61)+($OP$5*ON61)+($PK$5*PI61)+($PY$5*PW61)+($QF$5*QD61)+($QM$5*QK61)+($QT$5*QR61)+($RA$5*QY61)+($RH$5*RF61)+($RO$5*RM61)+(RT61*$RV$5)+(SA61*$SC$5)+(SH61*$SJ$5)+(SO61*$SQ$5)+(SV61*$SX$5)+(TC61*$TE$5)+(TJ61*$TL$5)+(TQ61*$TS$5))/$VM$5,0)</f>
        <v/>
      </c>
      <c r="VP61" s="14" t="n"/>
      <c r="VQ61" s="21">
        <f>IF($C61&gt;0,(($IK$5*IK61)+($GT$5*GT61)+($JM$5*JM61)+($JF$5*JF61)+($IY$5*IY61)+($IR$5*IR61)+($ID$5*ID61)+($HW$5*HW61)+($HP$5*HP61)+($HI$5*HI61)+($GF$5*GF61)+($FY$5*FY61)+($FR$5*FR61)+($FK$5*FK61)+($FD$5*FD61)+($EW$5*EW61)+($EP$5*EP61)+($EI$5*EI61)+($EB$5*EB61)+($DU$5*DU61)+($DN$5*DN61)+($DG$5*DG61)+($CZ$5*CZ61)+($CS$5*CS61)+($CL$5*CL61)+($CE$5*CE61)+($BX$5*BX61)+($BQ$5*BQ61)+($BJ$5*BJ61)+($BC$5*BC61)+($AV$5*AV61)+($AO$5*AO61)+($AH$5*AH61)+($KO$5*KO61)+($PR$5*PR61)+($GM$5*GM61)+($HA$5*HA61)+($KH$5*KH61)+($KA$5*KA61)+($JT$5*JT61)+($KV$5*KV61)+($LC$5*LC61)+($MS$5*MS61)+($ML$5*ML61)+($ME$5*ME61)+($LX$5*LX61)+($LQ$5*LQ61)+($LJ$5*LJ61)+($OI$5*OI61)+($NU$5*NU61)+($NN$5*NN61)+($NG$5*NG61)+($MZ$5*MZ61)+(OB61*$OB$5)+($PD$5*PD61)+($OW$5*OW61)+($OP$5*OP61)+($PK$5*PK61)+(PY61*$PY$5)+(QF61*$QF$5)+(QM61*$QM$5)+(QT61*$QT$5)+(RA61*$RA$5)+(RH61*$RH$5)+(RO61*$RO$5)+(RV61*$RV$5)+(SC61*$SC$5)+(SJ61*$SJ$5)+(SQ61*$SQ$5)+(SX61*$SX$5)+(TE61*$TE$5)+(TL61*$TL$5)+(TS61*$TS$5))/$VM$5,0)</f>
        <v/>
      </c>
    </row>
    <row r="62" ht="16" customHeight="1" s="545">
      <c r="A62" s="127" t="n">
        <v>45735</v>
      </c>
      <c r="B62" s="4">
        <f>A62</f>
        <v/>
      </c>
      <c r="C62" s="13" t="n">
        <v>41965.43</v>
      </c>
      <c r="D62" s="138">
        <f>IF(C62&gt;0,C62-C61,0)</f>
        <v/>
      </c>
      <c r="E62" s="68">
        <f>IF(C62&gt;0,D62/C61,0)</f>
        <v/>
      </c>
      <c r="F62" s="15">
        <f>IF(C62&gt;0,(C62-C$10)/C$10,0)</f>
        <v/>
      </c>
      <c r="G62" s="13" t="n">
        <v>5675.3</v>
      </c>
      <c r="H62" s="138">
        <f>IF(G62&gt;0,G62-G61,0)</f>
        <v/>
      </c>
      <c r="I62" s="68">
        <f>IF(G62&gt;0,H62/G61,0)</f>
        <v/>
      </c>
      <c r="J62" s="15">
        <f>IF(G62&gt;0,(G62-G$10)/G$10,0)</f>
        <v/>
      </c>
      <c r="K62" s="13" t="n">
        <v>17750.79</v>
      </c>
      <c r="L62" s="138">
        <f>IF(K62&gt;0,K62-K61,0)</f>
        <v/>
      </c>
      <c r="M62" s="68">
        <f>IF(K62&gt;0,L62/K61,0)</f>
        <v/>
      </c>
      <c r="N62" s="15">
        <f>IF(K62&gt;0,(K62-K$10)/K$10,0)</f>
        <v/>
      </c>
      <c r="O62" s="13" t="n">
        <v>2082.08</v>
      </c>
      <c r="P62" s="138">
        <f>IF(O62&gt;0,O62-O61,0)</f>
        <v/>
      </c>
      <c r="Q62" s="68">
        <f>IF(O62&gt;0,P62/O61,0)</f>
        <v/>
      </c>
      <c r="R62" s="15">
        <f>IF(O62&gt;0,(O62-O$10)/O$10,0)</f>
        <v/>
      </c>
      <c r="S62" s="18">
        <f>IF(O62&gt;0,(((O62*0.7)*Q62)+((K62*0.9)*M62)+((G62*0.65)*I62)+((C62*0.6)*E62))/(O62+K62+G62+C62),0)</f>
        <v/>
      </c>
      <c r="T62" s="121">
        <f>IF(O62&gt;0,(S62*200)+T61,0)</f>
        <v/>
      </c>
      <c r="U62" s="121">
        <f>T62</f>
        <v/>
      </c>
      <c r="V62" s="134">
        <f>IF(T62&gt;0,(T62-T61)/T61,0)</f>
        <v/>
      </c>
      <c r="W62" s="21">
        <f>IF(T62&gt;0,(T62-T$11)/T$11,0)</f>
        <v/>
      </c>
      <c r="X62" s="18">
        <f>IF(T62&gt;0,((Q62+M62+I62+E62)/4),0)</f>
        <v/>
      </c>
      <c r="Y62" s="352">
        <f>89440.94-24340.57</f>
        <v/>
      </c>
      <c r="Z62" s="15" t="n">
        <v>2e-06</v>
      </c>
      <c r="AA62" s="21">
        <f>Z62-$V62</f>
        <v/>
      </c>
      <c r="AC62" s="250" t="n">
        <v>203.8</v>
      </c>
      <c r="AD62" s="68">
        <f>IF(AC62&gt;0,((AC62-AC61)/AC61),0)</f>
        <v/>
      </c>
      <c r="AE62" s="68">
        <f>IF(AC62&gt;0,AD62-$V62,0)</f>
        <v/>
      </c>
      <c r="AF62" s="68">
        <f>IF(AC62&gt;0,(AC62-AF$10)/AF$10,0)</f>
        <v/>
      </c>
      <c r="AG62" s="68" t="n"/>
      <c r="AH62" s="15">
        <f>IF(AC62&gt;0,(AC62-AC$10)/AC$10,0)</f>
        <v/>
      </c>
      <c r="AJ62" s="250" t="n">
        <v>20.41</v>
      </c>
      <c r="AK62" s="68">
        <f>IF(AJ62&gt;0,((AJ62-AJ61)/AJ61),0)</f>
        <v/>
      </c>
      <c r="AL62" s="68">
        <f>IF(AJ62&gt;0,AK62-$V62,0)</f>
        <v/>
      </c>
      <c r="AM62" s="68">
        <f>IF(AJ62&gt;0,(AJ62-AM$10)/AM$10,0)</f>
        <v/>
      </c>
      <c r="AN62" s="68" t="n"/>
      <c r="AO62" s="15">
        <f>IF(AJ62&gt;0,(AJ62-AJ$10)/AJ$10,0)</f>
        <v/>
      </c>
      <c r="AQ62" s="250" t="n">
        <v>19.61</v>
      </c>
      <c r="AR62" s="68">
        <f>IF(AQ62&gt;0,((AQ62-AQ61)/AQ61),0)</f>
        <v/>
      </c>
      <c r="AS62" s="68">
        <f>IF(AQ62&gt;0,AR62-$V62,0)</f>
        <v/>
      </c>
      <c r="AT62" s="68">
        <f>IF(AQ62&gt;0,(AQ62-AT$10)/AT$10,0)</f>
        <v/>
      </c>
      <c r="AU62" s="68" t="n"/>
      <c r="AV62" s="15">
        <f>IF(AQ62&gt;0,(AQ62-AQ$10)/AQ$10,0)</f>
        <v/>
      </c>
      <c r="AX62" s="250" t="n">
        <v>197.6</v>
      </c>
      <c r="AY62" s="68">
        <f>IF(AX62&gt;0,((AX62-AX61)/AX61),0)</f>
        <v/>
      </c>
      <c r="AZ62" s="68">
        <f>IF(AX62&gt;0,AY62-$V62,0)</f>
        <v/>
      </c>
      <c r="BA62" s="68">
        <f>IF(AX62&gt;0,(AX62-BA$10)/BA$10,0)</f>
        <v/>
      </c>
      <c r="BB62" s="68" t="n"/>
      <c r="BC62" s="15">
        <f>IF(AX62&gt;0,(AX62-AX$10)/AX$10,0)</f>
        <v/>
      </c>
      <c r="BE62" s="250" t="n">
        <v>76.04000000000001</v>
      </c>
      <c r="BF62" s="68">
        <f>IF(BE62&gt;0,((BE62-BE61)/BE61),0)</f>
        <v/>
      </c>
      <c r="BG62" s="68">
        <f>IF(BE62&gt;0,BF62-$V62,0)</f>
        <v/>
      </c>
      <c r="BH62" s="68" t="n"/>
      <c r="BI62" s="68" t="n"/>
      <c r="BJ62" s="15">
        <f>IF(BE62&gt;0,(BE62-BE$10)/BE$10,0)</f>
        <v/>
      </c>
      <c r="BL62" s="250" t="n">
        <v>62.56</v>
      </c>
      <c r="BM62" s="68">
        <f>IF(BL62&gt;0,((BL62-BL61)/BL61),0)</f>
        <v/>
      </c>
      <c r="BN62" s="68">
        <f>IF(BL62&gt;0,BM62-$V62,0)</f>
        <v/>
      </c>
      <c r="BO62" s="68">
        <f>IF(BL62&gt;0,(BL62-BO$10)/BO$10,0)</f>
        <v/>
      </c>
      <c r="BP62" s="68" t="n"/>
      <c r="BQ62" s="15">
        <f>IF(BL62&gt;0,(BL62-BL$10)/BL$10,0)</f>
        <v/>
      </c>
      <c r="BS62" s="250" t="n">
        <v>35.66</v>
      </c>
      <c r="BT62" s="68">
        <f>IF(BS62&gt;0,((BS62-BS61)/BS61),0)</f>
        <v/>
      </c>
      <c r="BU62" s="68">
        <f>IF(BS62&gt;0,BT62-$V62,0)</f>
        <v/>
      </c>
      <c r="BV62" s="68">
        <f>IF(BS62&gt;0,(BS62-BV$10)/BV$10,0)</f>
        <v/>
      </c>
      <c r="BW62" s="68" t="n"/>
      <c r="BX62" s="15">
        <f>IF(BS62&gt;0,(BS62-BS$10)/BS$10,0)</f>
        <v/>
      </c>
      <c r="BZ62" s="250" t="n"/>
      <c r="CA62" s="68">
        <f>IF(BZ62&gt;0,((BZ62-BZ61)/BZ61),0)</f>
        <v/>
      </c>
      <c r="CB62" s="68">
        <f>IF(BZ62&gt;0,CA62-$V62,0)</f>
        <v/>
      </c>
      <c r="CC62" s="68">
        <f>IF(BZ62&gt;0,(BZ62-CC$10)/CC$10,0)</f>
        <v/>
      </c>
      <c r="CD62" s="68" t="n"/>
      <c r="CE62" s="15">
        <f>IF(BZ62&gt;0,(BZ62-BZ$10)/BZ$10,0)</f>
        <v/>
      </c>
      <c r="CG62" s="250" t="n">
        <v>30.63</v>
      </c>
      <c r="CH62" s="68">
        <f>IF(CG62&gt;0,((CG62-CG61)/CG61),0)</f>
        <v/>
      </c>
      <c r="CI62" s="68">
        <f>IF(CG62&gt;0,CH62-$V62,0)</f>
        <v/>
      </c>
      <c r="CJ62" s="68">
        <f>IF(CG62&gt;0,(CG62-CJ$10)/CJ$10,0)</f>
        <v/>
      </c>
      <c r="CK62" s="68" t="n"/>
      <c r="CL62" s="15">
        <f>IF(CG62&gt;0,(CG62-CG$10)/CG$10,0)</f>
        <v/>
      </c>
      <c r="CN62" s="250" t="n">
        <v>30.89</v>
      </c>
      <c r="CO62" s="68">
        <f>IF(CN62&gt;0,((CN62-CN61)/CN61),0)</f>
        <v/>
      </c>
      <c r="CP62" s="68">
        <f>IF(CN62&gt;0,CO62-$V62,0)</f>
        <v/>
      </c>
      <c r="CQ62" s="68">
        <f>IF(CN62&gt;0,(CN62-CQ$10)/CQ$10,0)</f>
        <v/>
      </c>
      <c r="CR62" s="68" t="n"/>
      <c r="CS62" s="15">
        <f>IF(CN62&gt;0,(CN62-CN$10)/CN$10,0)</f>
        <v/>
      </c>
      <c r="CU62" s="250" t="n">
        <v>34.79</v>
      </c>
      <c r="CV62" s="68">
        <f>IF(CU62&gt;0,((CU62-CU61)/CU61),0)</f>
        <v/>
      </c>
      <c r="CW62" s="68">
        <f>IF(CU62&gt;0,CV62-$V62,0)</f>
        <v/>
      </c>
      <c r="CX62" s="68">
        <f>IF(CU62&gt;0,(CU62-CX$10)/CX$10,0)</f>
        <v/>
      </c>
      <c r="CY62" s="68" t="n"/>
      <c r="CZ62" s="15">
        <f>IF(CU62&gt;0,(CU62-CU$10)/CU$10,0)</f>
        <v/>
      </c>
      <c r="DB62" s="250" t="n">
        <v>19.61</v>
      </c>
      <c r="DC62" s="68">
        <f>IF(DB62&gt;0,((DB62-DB61)/DB61),0)</f>
        <v/>
      </c>
      <c r="DD62" s="68">
        <f>IF(DB62&gt;0,DC62-$V62,0)</f>
        <v/>
      </c>
      <c r="DE62" s="68">
        <f>IF(DB62&gt;0,(DB62-DE$10)/DE$10,0)</f>
        <v/>
      </c>
      <c r="DF62" s="68" t="n"/>
      <c r="DG62" s="15">
        <f>IF(DB62&gt;0,(DB62-DB$10)/DB$10,0)</f>
        <v/>
      </c>
      <c r="DI62" s="250" t="n">
        <v>46.38</v>
      </c>
      <c r="DJ62" s="68">
        <f>IF(DI62&gt;0,((DI62-DI61)/DI61),0)</f>
        <v/>
      </c>
      <c r="DK62" s="68">
        <f>IF(DI62&gt;0,DJ62-$V62,0)</f>
        <v/>
      </c>
      <c r="DL62" s="68">
        <f>IF(DI62&gt;0,(DI62-DL$10)/DL$10,0)</f>
        <v/>
      </c>
      <c r="DM62" s="68" t="n"/>
      <c r="DN62" s="15">
        <f>IF(DI62&gt;0,(DI62-DI$10)/DI$10,0)</f>
        <v/>
      </c>
      <c r="DP62" s="250" t="n">
        <v>38.99</v>
      </c>
      <c r="DQ62" s="68">
        <f>IF(DP62&gt;0,((DP62-DP61)/DP61),0)</f>
        <v/>
      </c>
      <c r="DR62" s="68">
        <f>IF(DP62&gt;0,DQ62-$V62,0)</f>
        <v/>
      </c>
      <c r="DS62" s="68" t="n"/>
      <c r="DT62" s="68" t="n"/>
      <c r="DU62" s="15">
        <f>IF(DP62&gt;0,(DP62-DP$10)/DP$10,0)</f>
        <v/>
      </c>
      <c r="DV62" s="18" t="n"/>
      <c r="DW62" s="250" t="n">
        <v>30.16</v>
      </c>
      <c r="DX62" s="68">
        <f>IF(DW62&gt;0,((DW62-DW61)/DW61),0)</f>
        <v/>
      </c>
      <c r="DY62" s="68">
        <f>IF(DW62&gt;0,DX62-$V62,0)</f>
        <v/>
      </c>
      <c r="DZ62" s="68">
        <f>IF(DW62&gt;0,(DW62-DZ$10)/DZ$10,0)</f>
        <v/>
      </c>
      <c r="EA62" s="68" t="n"/>
      <c r="EB62" s="15">
        <f>IF(DW62&gt;0,(DW62-DW$10)/DW$10,0)</f>
        <v/>
      </c>
      <c r="ED62" s="250" t="n">
        <v>33.09</v>
      </c>
      <c r="EE62" s="68">
        <f>IF(ED62&gt;0,((ED62-ED61)/ED61),0)</f>
        <v/>
      </c>
      <c r="EF62" s="68">
        <f>IF(ED62&gt;0,EE62-$V62,0)</f>
        <v/>
      </c>
      <c r="EG62" s="68">
        <f>IF(ED62&gt;0,(ED62-EG$10)/EG$10,0)</f>
        <v/>
      </c>
      <c r="EH62" s="68" t="n"/>
      <c r="EI62" s="15">
        <f>IF(ED62&gt;0,(ED62-ED$10)/ED$10,0)</f>
        <v/>
      </c>
      <c r="EK62" s="250" t="n">
        <v>107.21</v>
      </c>
      <c r="EL62" s="68">
        <f>IF(EK62&gt;0,((EK62-EK61)/EK61),0)</f>
        <v/>
      </c>
      <c r="EM62" s="68">
        <f>IF(EK62&gt;0,EL62-$V62,0)</f>
        <v/>
      </c>
      <c r="EN62" s="68">
        <f>IF(EK62&gt;0,(EK62-EN$10)/EN$10,0)</f>
        <v/>
      </c>
      <c r="EO62" s="68" t="n"/>
      <c r="EP62" s="15">
        <f>IF(EK62&gt;0,(EK62-EK$10)/EK$10,0)</f>
        <v/>
      </c>
      <c r="ER62" s="250" t="n">
        <v>36.8</v>
      </c>
      <c r="ES62" s="68">
        <f>IF(ER62&gt;0,((ER62-ER61)/ER61),0)</f>
        <v/>
      </c>
      <c r="ET62" s="68">
        <f>IF(ER62&gt;0,ES62-$V62,0)</f>
        <v/>
      </c>
      <c r="EU62" s="68">
        <f>IF(ER62&gt;0,(ER62-EU$10)/EU$10,0)</f>
        <v/>
      </c>
      <c r="EV62" s="68" t="n"/>
      <c r="EW62" s="15">
        <f>IF(ER62&gt;0,(ER62-ER$10)/ER$10,0)</f>
        <v/>
      </c>
      <c r="EY62" s="250" t="n">
        <v>32.48</v>
      </c>
      <c r="EZ62" s="68">
        <f>IF(EY62&gt;0,((EY62-EY61)/EY61),0)</f>
        <v/>
      </c>
      <c r="FA62" s="68">
        <f>IF(EY62&gt;0,EZ62-$V62,0)</f>
        <v/>
      </c>
      <c r="FB62" s="68" t="n"/>
      <c r="FC62" s="68" t="n"/>
      <c r="FD62" s="15">
        <f>IF(EY62&gt;0,(EY62-EY$10)/EY$10,0)</f>
        <v/>
      </c>
      <c r="FF62" s="250" t="n">
        <v>59.35</v>
      </c>
      <c r="FG62" s="68">
        <f>IF(FF62&gt;0,((FF62-FF61)/FF61),0)</f>
        <v/>
      </c>
      <c r="FH62" s="68">
        <f>IF(FF62&gt;0,FG62-$V62,0)</f>
        <v/>
      </c>
      <c r="FI62" s="68">
        <f>IF(FF62&gt;0,(FF62-FI$10)/FI$10,0)</f>
        <v/>
      </c>
      <c r="FJ62" s="68" t="n"/>
      <c r="FK62" s="15">
        <f>IF(FF62&gt;0,(FF62-FF$10)/FF$10,0)</f>
        <v/>
      </c>
      <c r="FM62" s="250" t="n">
        <v>172.23</v>
      </c>
      <c r="FN62" s="68">
        <f>IF(FM62&gt;0,((FM62-FM61)/FM61),0)</f>
        <v/>
      </c>
      <c r="FO62" s="68">
        <f>IF(FM62&gt;0,FN62-$V62,0)</f>
        <v/>
      </c>
      <c r="FP62" s="68">
        <f>IF(FM62&gt;0,(FM62-FP$10)/FP$10,0)</f>
        <v/>
      </c>
      <c r="FQ62" s="68" t="n"/>
      <c r="FR62" s="15">
        <f>IF(FM62&gt;0,(FM62-FM$10)/FM$10,0)</f>
        <v/>
      </c>
      <c r="FT62" s="250" t="n">
        <v>95.78</v>
      </c>
      <c r="FU62" s="68">
        <f>IF(FT62&gt;0,((FT62-FT61)/FT61),0)</f>
        <v/>
      </c>
      <c r="FV62" s="68">
        <f>IF(FT62&gt;0,FU62-$V62,0)</f>
        <v/>
      </c>
      <c r="FW62" s="68">
        <f>IF(FT62&gt;0,(FT62-FW$10)/FW$10,0)</f>
        <v/>
      </c>
      <c r="FX62" s="68" t="n"/>
      <c r="FY62" s="15">
        <f>IF(FT62&gt;0,(FT62-FT$10)/FT$10,0)</f>
        <v/>
      </c>
      <c r="GA62" s="250" t="n">
        <v>17.55</v>
      </c>
      <c r="GB62" s="68">
        <f>IF(GA62&gt;0,((GA62-GA61)/GA61),0)</f>
        <v/>
      </c>
      <c r="GC62" s="68">
        <f>IF(GA62&gt;0,GB62-$V62,0)</f>
        <v/>
      </c>
      <c r="GD62" s="68" t="n"/>
      <c r="GE62" s="68" t="n"/>
      <c r="GF62" s="15">
        <f>IF(GA62&gt;0,(GA62-GA$10)/GA$10,0)</f>
        <v/>
      </c>
      <c r="GG62" s="18" t="n"/>
      <c r="GH62" s="250" t="n">
        <v>19.62</v>
      </c>
      <c r="GI62" s="68">
        <f>IF(GH62&gt;0,((GH62-GH61)/GH61),0)</f>
        <v/>
      </c>
      <c r="GJ62" s="68">
        <f>IF(GH62&gt;0,GI62-$V62,0)</f>
        <v/>
      </c>
      <c r="GK62" s="68">
        <f>IF(GH62&gt;0,(GH62-GK$10)/GK$10,0)</f>
        <v/>
      </c>
      <c r="GL62" s="68" t="n"/>
      <c r="GM62" s="15">
        <f>IF(GH62&gt;0,(GH62-GH$10)/GH$10,0)</f>
        <v/>
      </c>
      <c r="GO62" s="250" t="n">
        <v>27.62</v>
      </c>
      <c r="GP62" s="68">
        <f>IF(GO62&gt;0,((GO62-GO61)/GO61),0)</f>
        <v/>
      </c>
      <c r="GQ62" s="68">
        <f>IF(GO62&gt;0,GP62-$V62,0)</f>
        <v/>
      </c>
      <c r="GR62" s="68" t="n"/>
      <c r="GS62" s="68" t="n"/>
      <c r="GT62" s="15">
        <f>IF(GO62&gt;0,(GO62-GO$10)/GO$10,0)</f>
        <v/>
      </c>
      <c r="GV62" s="250" t="n">
        <v>14.41</v>
      </c>
      <c r="GW62" s="68">
        <f>IF(GV62&gt;0,((GV62-GV61)/GV61),0)</f>
        <v/>
      </c>
      <c r="GX62" s="68">
        <f>IF(GV62&gt;0,GW62-$V62,0)</f>
        <v/>
      </c>
      <c r="GY62" s="68">
        <f>IF(GV62&gt;0,(GV62-GY$10)/GY$10,0)</f>
        <v/>
      </c>
      <c r="GZ62" s="68" t="n"/>
      <c r="HA62" s="15">
        <f>IF(GV62&gt;0,(GV62-GV$10)/GV$10,0)</f>
        <v/>
      </c>
      <c r="HD62" s="250" t="n">
        <v>235.86</v>
      </c>
      <c r="HE62" s="68">
        <f>IF(HD62&gt;0,((HD62-HD61)/HD61),0)</f>
        <v/>
      </c>
      <c r="HF62" s="68">
        <f>IF(HD62&gt;0,HE62-$V62,0)</f>
        <v/>
      </c>
      <c r="HG62" s="68">
        <f>IF(HD62&gt;0,(HD62-HG$10)/HG$10,0)</f>
        <v/>
      </c>
      <c r="HH62" s="68" t="n"/>
      <c r="HI62" s="15">
        <f>IF(HD62&gt;0,(HD62-HD$10)/HD$10,0)</f>
        <v/>
      </c>
      <c r="HK62" s="250" t="n">
        <v>32.56</v>
      </c>
      <c r="HL62" s="68">
        <f>IF(HK62&gt;0,((HK62-HK61)/HK61),0)</f>
        <v/>
      </c>
      <c r="HM62" s="68">
        <f>IF(HK62&gt;0,HL62-$V62,0)</f>
        <v/>
      </c>
      <c r="HN62" s="68">
        <f>IF(HK62&gt;0,(HK62-HN$10)/HN$10,0)</f>
        <v/>
      </c>
      <c r="HO62" s="68" t="n"/>
      <c r="HP62" s="15">
        <f>IF(HK62&gt;0,(HK62-HK$10)/HK$10,0)</f>
        <v/>
      </c>
      <c r="HR62" s="250" t="n">
        <v>115.42</v>
      </c>
      <c r="HS62" s="68">
        <f>IF(HR62&gt;0,((HR62-HR61)/HR61),0)</f>
        <v/>
      </c>
      <c r="HT62" s="68">
        <f>IF(HR62&gt;0,HS62-$V62,0)</f>
        <v/>
      </c>
      <c r="HU62" s="68">
        <f>IF(HR62&gt;0,(HR62-HU$10)/HU$10,0)</f>
        <v/>
      </c>
      <c r="HV62" s="68" t="n"/>
      <c r="HW62" s="15">
        <f>IF(HR62&gt;0,(HR62-HR$10)/HR$10,0)</f>
        <v/>
      </c>
      <c r="HY62" s="250" t="n">
        <v>117.52</v>
      </c>
      <c r="HZ62" s="68">
        <f>IF(HY62&gt;0,((HY62-HY61)/HY61),0)</f>
        <v/>
      </c>
      <c r="IA62" s="68">
        <f>IF(HY62&gt;0,HZ62-$V62,0)</f>
        <v/>
      </c>
      <c r="IB62" s="68">
        <f>IF(HY62&gt;0,(HY62-IB$10)/IB$10,0)</f>
        <v/>
      </c>
      <c r="IC62" s="68" t="n"/>
      <c r="ID62" s="15">
        <f>IF(HY62&gt;0,(HY62-HY$10)/HY$10,0)</f>
        <v/>
      </c>
      <c r="IF62" s="250" t="n">
        <v>195.57</v>
      </c>
      <c r="IG62" s="68">
        <f>IF(IF62&gt;0,((IF62-IF61)/IF61),0)</f>
        <v/>
      </c>
      <c r="IH62" s="68">
        <f>IF(IF62&gt;0,IG62-$V62,0)</f>
        <v/>
      </c>
      <c r="II62" s="68">
        <f>IF(IF62&gt;0,(IF62-II$10)/II$10,0)</f>
        <v/>
      </c>
      <c r="IJ62" s="68" t="n"/>
      <c r="IK62" s="15">
        <f>IF(IF62&gt;0,(IF62-IF$10)/IF$10,0)</f>
        <v/>
      </c>
      <c r="IM62" s="250" t="n">
        <v>207.43</v>
      </c>
      <c r="IN62" s="68">
        <f>IF(IM62&gt;0,((IM62-IM61)/IM61),0)</f>
        <v/>
      </c>
      <c r="IO62" s="68">
        <f>IF(IM62&gt;0,IN62-$V62,0)</f>
        <v/>
      </c>
      <c r="IP62" s="68">
        <f>IF(IM62&gt;0,(IM62-IP$10)/IP$10,0)</f>
        <v/>
      </c>
      <c r="IQ62" s="68" t="n"/>
      <c r="IR62" s="15">
        <f>IF(IM62&gt;0,(IM62-IM$10)/IM$10,0)</f>
        <v/>
      </c>
      <c r="IT62" s="250" t="n">
        <v>44.19</v>
      </c>
      <c r="IU62" s="68">
        <f>IF(IT62&gt;0,((IT62-IT61)/IT61),0)</f>
        <v/>
      </c>
      <c r="IV62" s="68">
        <f>IF(IT62&gt;0,IU62-$V62,0)</f>
        <v/>
      </c>
      <c r="IW62" s="68">
        <f>IF(IT62&gt;0,(IT62-IW$10)/IW$10,0)</f>
        <v/>
      </c>
      <c r="IX62" s="68" t="n"/>
      <c r="IY62" s="15">
        <f>IF(IT62&gt;0,(IT62-IT$10)/IT$10,0)</f>
        <v/>
      </c>
      <c r="JA62" s="250" t="n">
        <v>584.0599999999999</v>
      </c>
      <c r="JB62" s="68">
        <f>IF(JA62&gt;0,((JA62-JA61)/JA61),0)</f>
        <v/>
      </c>
      <c r="JC62" s="68">
        <f>IF(JA62&gt;0,JB62-$V62,0)</f>
        <v/>
      </c>
      <c r="JD62" s="68">
        <f>IF(JA62&gt;0,(JA62-JD$10)/JD$10,0)</f>
        <v/>
      </c>
      <c r="JE62" s="68" t="n"/>
      <c r="JF62" s="15">
        <f>IF(JA62&gt;0,(JA62-JA$10)/JA$10,0)</f>
        <v/>
      </c>
      <c r="JH62" s="250" t="n">
        <v>387.82</v>
      </c>
      <c r="JI62" s="68">
        <f>IF(JH62&gt;0,((JH62-JH61)/JH61),0)</f>
        <v/>
      </c>
      <c r="JJ62" s="68">
        <f>IF(JH62&gt;0,JI62-$V62,0)</f>
        <v/>
      </c>
      <c r="JK62" s="68">
        <f>IF(JH62&gt;0,(JH62-JK$10)/JK$10,0)</f>
        <v/>
      </c>
      <c r="JL62" s="68" t="n"/>
      <c r="JM62" s="15">
        <f>IF(JH62&gt;0,(JH62-JH$10)/JH$10,0)</f>
        <v/>
      </c>
      <c r="JO62" s="250" t="n">
        <v>13.01</v>
      </c>
      <c r="JP62" s="68">
        <f>IF(JO62&gt;0,((JO62-JO61)/JO61),0)</f>
        <v/>
      </c>
      <c r="JQ62" s="68">
        <f>IF(JO62&gt;0,JP62-$V62,0)</f>
        <v/>
      </c>
      <c r="JR62" s="68">
        <f>IF(JO62&gt;0,(JO62-JR$10)/JR$10,0)</f>
        <v/>
      </c>
      <c r="JS62" s="68" t="n"/>
      <c r="JT62" s="15">
        <f>IF(JO62&gt;0,(JO62-JO$10)/JO$10,0)</f>
        <v/>
      </c>
      <c r="JV62" s="250" t="n">
        <v>1.49</v>
      </c>
      <c r="JW62" s="68">
        <f>IF(JV62&gt;0,((JV62-JV61)/JV61),0)</f>
        <v/>
      </c>
      <c r="JX62" s="68">
        <f>IF(JV62&gt;0,JW62-$V62,0)</f>
        <v/>
      </c>
      <c r="JY62" s="68">
        <f>IF(JV62&gt;0,(JV62-JY$10)/JY$10,0)</f>
        <v/>
      </c>
      <c r="JZ62" s="68" t="n"/>
      <c r="KA62" s="15">
        <f>IF(JV62&gt;0,(JV62-JV$10)/JV$10,0)</f>
        <v/>
      </c>
      <c r="KC62" s="250" t="n">
        <v>20.2</v>
      </c>
      <c r="KD62" s="68">
        <f>IF(KC62&gt;0,((KC62-KC61)/KC61),0)</f>
        <v/>
      </c>
      <c r="KE62" s="68">
        <f>IF(KC62&gt;0,KD62-$V62,0)</f>
        <v/>
      </c>
      <c r="KF62" s="68">
        <f>IF(KC62&gt;0,(KC62-KF$10)/KF$10,0)</f>
        <v/>
      </c>
      <c r="KG62" s="68" t="n"/>
      <c r="KH62" s="15">
        <f>IF(KC62&gt;0,(KC62-KC$10)/KC$10,0)</f>
        <v/>
      </c>
      <c r="KI62" s="18" t="n"/>
      <c r="KJ62" s="250" t="n">
        <v>46.77</v>
      </c>
      <c r="KK62" s="68">
        <f>IF(KJ62&gt;0,((KJ62-KJ61)/KJ61),0)</f>
        <v/>
      </c>
      <c r="KL62" s="68">
        <f>IF(KJ62&gt;0,KK62-$V62,0)</f>
        <v/>
      </c>
      <c r="KM62" s="68">
        <f>IF(KJ62&gt;0,(KJ62-KM$10)/KM$10,0)</f>
        <v/>
      </c>
      <c r="KN62" s="68" t="n"/>
      <c r="KO62" s="15">
        <f>IF(KJ62&gt;0,(KJ62-KJ$10)/KJ$10,0)</f>
        <v/>
      </c>
      <c r="KQ62" s="250" t="n">
        <v>1.58</v>
      </c>
      <c r="KR62" s="68">
        <f>IF(KQ62&gt;0,((KQ62-KQ61)/KQ61),0)</f>
        <v/>
      </c>
      <c r="KS62" s="68">
        <f>IF(KQ62&gt;0,KR62-$V62,0)</f>
        <v/>
      </c>
      <c r="KT62" s="68">
        <f>IF(KQ62&gt;0,(KQ62-KT$10)/KT$10,0)</f>
        <v/>
      </c>
      <c r="KU62" s="68" t="n"/>
      <c r="KV62" s="15">
        <f>IF(KQ62&gt;0,(KQ62-KQ$10)/KQ$10,0)</f>
        <v/>
      </c>
      <c r="KW62" s="18" t="n"/>
      <c r="KX62" s="250" t="n">
        <v>21.5</v>
      </c>
      <c r="KY62" s="68">
        <f>IF(KX62&gt;0,((KX62-KX61)/KX61),0)</f>
        <v/>
      </c>
      <c r="KZ62" s="68">
        <f>IF(KX62&gt;0,KY62-$V62,0)</f>
        <v/>
      </c>
      <c r="LA62" s="68">
        <f>IF(KX62&gt;0,(KX62-LA$10)/LA$10,0)</f>
        <v/>
      </c>
      <c r="LB62" s="68" t="n"/>
      <c r="LC62" s="15">
        <f>IF(KX62&gt;0,(KX62-KX$10)/KX$10,0)</f>
        <v/>
      </c>
      <c r="LD62" s="18" t="n"/>
      <c r="LE62" s="250" t="n">
        <v>53.61</v>
      </c>
      <c r="LF62" s="68">
        <f>IF(LE62&gt;0,((LE62-LE61)/LE61),0)</f>
        <v/>
      </c>
      <c r="LG62" s="68">
        <f>IF(LE62&gt;0,LF62-$V62,0)</f>
        <v/>
      </c>
      <c r="LH62" s="68">
        <f>IF(LE62&gt;0,(LE62-LH$10)/LH$10,0)</f>
        <v/>
      </c>
      <c r="LI62" s="68" t="n"/>
      <c r="LJ62" s="15">
        <f>IF(LE62&gt;0,(LE62-LE$10)/LE$10,0)</f>
        <v/>
      </c>
      <c r="LL62" s="250" t="n">
        <v>105.5</v>
      </c>
      <c r="LM62" s="68">
        <f>IF(LL62&gt;0,((LL62-LL61)/LL61),0)</f>
        <v/>
      </c>
      <c r="LN62" s="68">
        <f>IF(LL62&gt;0,LM62-$V62,0)</f>
        <v/>
      </c>
      <c r="LO62" s="68">
        <f>IF(LL62&gt;0,(LL62-LO$10)/LO$10,0)</f>
        <v/>
      </c>
      <c r="LP62" s="68" t="n"/>
      <c r="LQ62" s="15">
        <f>IF(LL62&gt;0,(LL62-LL$10)/LL$10,0)</f>
        <v/>
      </c>
      <c r="LS62" s="250" t="n">
        <v>12.2</v>
      </c>
      <c r="LT62" s="68">
        <f>IF(LS62&gt;0,((LS62-LS61)/LS61),0)</f>
        <v/>
      </c>
      <c r="LU62" s="68">
        <f>IF(LS62&gt;0,LT62-$V62,0)</f>
        <v/>
      </c>
      <c r="LV62" s="68" t="n"/>
      <c r="LW62" s="68" t="n"/>
      <c r="LX62" s="15">
        <f>IF(LS62&gt;0,(LS62-LS$10)/LS$10,0)</f>
        <v/>
      </c>
      <c r="LZ62" s="250" t="n">
        <v>13.91</v>
      </c>
      <c r="MA62" s="68">
        <f>IF(LZ62&gt;0,((LZ62-LZ61)/LZ61),0)</f>
        <v/>
      </c>
      <c r="MB62" s="68">
        <f>IF(LZ62&gt;0,MA62-$V62,0)</f>
        <v/>
      </c>
      <c r="MC62" s="68">
        <f>IF(LZ62&gt;0,(LZ62-MC$10)/MC$10,0)</f>
        <v/>
      </c>
      <c r="MD62" s="68" t="n"/>
      <c r="ME62" s="15">
        <f>IF(LZ62&gt;0,(LZ62-LZ$10)/LZ$10,0)</f>
        <v/>
      </c>
      <c r="MG62" s="250" t="n">
        <v>28.06</v>
      </c>
      <c r="MH62" s="68">
        <f>IF(MG62&gt;0,((MG62-MG61)/MG61),0)</f>
        <v/>
      </c>
      <c r="MI62" s="68">
        <f>IF(MG62&gt;0,MH62-$V62,0)</f>
        <v/>
      </c>
      <c r="MJ62" s="68">
        <f>IF(MG62&gt;0,(MG62-MJ$10)/MJ$10,0)</f>
        <v/>
      </c>
      <c r="MK62" s="68" t="n"/>
      <c r="ML62" s="15">
        <f>IF(MG62&gt;0,(MG62-MG$10)/MG$10,0)</f>
        <v/>
      </c>
      <c r="MN62" s="250" t="n">
        <v>102.53</v>
      </c>
      <c r="MO62" s="68">
        <f>IF(MN62&gt;0,((MN62-MN61)/MN61),0)</f>
        <v/>
      </c>
      <c r="MP62" s="68">
        <f>IF(MN62&gt;0,MO62-$V62,0)</f>
        <v/>
      </c>
      <c r="MQ62" s="68">
        <f>IF(MN62&gt;0,(MN62-MQ$10)/MQ$10,0)</f>
        <v/>
      </c>
      <c r="MR62" s="68" t="n"/>
      <c r="MS62" s="15">
        <f>IF(MN62&gt;0,(MN62-MN$10)/MN$10,0)</f>
        <v/>
      </c>
      <c r="MU62" s="250" t="n">
        <v>11.15</v>
      </c>
      <c r="MV62" s="68">
        <f>IF(MU62&gt;0,((MU62-MU61)/MU61),0)</f>
        <v/>
      </c>
      <c r="MW62" s="68">
        <f>IF(MU62&gt;0,MV62-$V62,0)</f>
        <v/>
      </c>
      <c r="MX62" s="68">
        <f>IF(MU62&gt;0,(MU62-MX$10)/MX$10,0)</f>
        <v/>
      </c>
      <c r="MY62" s="68" t="n"/>
      <c r="MZ62" s="15">
        <f>IF(MU62&gt;0,(MU62-MU$10)/MU$10,0)</f>
        <v/>
      </c>
      <c r="NB62" s="250" t="n">
        <v>205.57</v>
      </c>
      <c r="NC62" s="68">
        <f>IF(NB62&gt;0,((NB62-NB61)/NB61),0)</f>
        <v/>
      </c>
      <c r="ND62" s="68">
        <f>IF(NB62&gt;0,NC62-$V62,0)</f>
        <v/>
      </c>
      <c r="NE62" s="68">
        <f>IF(NB62&gt;0,(NB62-NE$10)/NE$10,0)</f>
        <v/>
      </c>
      <c r="NF62" s="68" t="n"/>
      <c r="NG62" s="15">
        <f>IF(NB62&gt;0,(NB62-NB$10)/NB$10,0)</f>
        <v/>
      </c>
      <c r="NI62" s="250" t="n">
        <v>5.83</v>
      </c>
      <c r="NJ62" s="68">
        <f>IF(NI62&gt;0,((NI62-NI61)/NI61),0)</f>
        <v/>
      </c>
      <c r="NK62" s="68">
        <f>IF(NI62&gt;0,NJ62-$V62,0)</f>
        <v/>
      </c>
      <c r="NL62" s="68">
        <f>IF(NI62&gt;0,(NI62-NL$10)/NL$10,0)</f>
        <v/>
      </c>
      <c r="NM62" s="68" t="n"/>
      <c r="NN62" s="15">
        <f>IF(NI62&gt;0,(NI62-NI$10)/NI$10,0)</f>
        <v/>
      </c>
      <c r="NP62" s="250" t="n">
        <v>335.81</v>
      </c>
      <c r="NQ62" s="68">
        <f>IF(NP62&gt;0,((NP62-NP61)/NP61),0)</f>
        <v/>
      </c>
      <c r="NR62" s="68">
        <f>IF(NP62&gt;0,NQ62-$V62,0)</f>
        <v/>
      </c>
      <c r="NS62" s="68">
        <f>IF(NP62&gt;0,(NP62-NS$10)/NS$10,0)</f>
        <v/>
      </c>
      <c r="NT62" s="68" t="n"/>
      <c r="NU62" s="15">
        <f>IF(NP62&gt;0,(NP62-NP$10)/NP$10,0)</f>
        <v/>
      </c>
      <c r="NW62" s="250" t="n">
        <v>163.89</v>
      </c>
      <c r="NX62" s="68">
        <f>IF(NW62&gt;0,((NW62-NW61)/NW61),0)</f>
        <v/>
      </c>
      <c r="NY62" s="68">
        <f>IF(NW62&gt;0,NX62-$V62,0)</f>
        <v/>
      </c>
      <c r="NZ62" s="68">
        <f>IF(NW62&gt;0,(NW62-NZ$10)/NZ$10,0)</f>
        <v/>
      </c>
      <c r="OA62" s="68" t="n"/>
      <c r="OB62" s="15">
        <f>IF(NW62&gt;0,(NW62-NW$10)/NW$10,0)</f>
        <v/>
      </c>
      <c r="OD62" s="250" t="n">
        <v>1.3</v>
      </c>
      <c r="OE62" s="68">
        <f>IF(OD62&gt;0,((OD62-OD61)/OD61),0)</f>
        <v/>
      </c>
      <c r="OF62" s="68">
        <f>IF(OD62&gt;0,OE62-$V62,0)</f>
        <v/>
      </c>
      <c r="OG62" s="68">
        <f>IF(OD62&gt;0,(OD62-OG$10)/OG$10,0)</f>
        <v/>
      </c>
      <c r="OH62" s="68" t="n"/>
      <c r="OI62" s="15">
        <f>IF(OD62&gt;0,(OD62-OD$10)/OD$10,0)</f>
        <v/>
      </c>
      <c r="OK62" s="250" t="n">
        <v>75.92</v>
      </c>
      <c r="OL62" s="68">
        <f>IF(OK62&gt;0,((OK62-OK61)/OK61),0)</f>
        <v/>
      </c>
      <c r="OM62" s="68">
        <f>IF(OK62&gt;0,OL62-$V62,0)</f>
        <v/>
      </c>
      <c r="ON62" s="68">
        <f>IF(OK62&gt;0,(OK62-ON$10)/ON$10,0)</f>
        <v/>
      </c>
      <c r="OO62" s="68" t="n"/>
      <c r="OP62" s="15">
        <f>IF(OK62&gt;0,(OK62-OK$10)/OK$10,0)</f>
        <v/>
      </c>
      <c r="OR62" s="250" t="n">
        <v>1.87</v>
      </c>
      <c r="OS62" s="68">
        <f>IF(OR62&gt;0,((OR62-OR61)/OR61),0)</f>
        <v/>
      </c>
      <c r="OT62" s="68">
        <f>IF(OR62&gt;0,OS62-$V62,0)</f>
        <v/>
      </c>
      <c r="OU62" s="68">
        <f>IF(OR62&gt;0,(OR62-OU$10)/OU$10,0)</f>
        <v/>
      </c>
      <c r="OV62" s="68" t="n"/>
      <c r="OW62" s="15">
        <f>IF(OR62&gt;0,(OR62-OR$10)/OR$10,0)</f>
        <v/>
      </c>
      <c r="OY62" s="250" t="n">
        <v>134.63</v>
      </c>
      <c r="OZ62" s="68">
        <f>IF(OY62&gt;0,((OY62-OY61)/OY61),0)</f>
        <v/>
      </c>
      <c r="PA62" s="68">
        <f>IF(OY62&gt;0,OZ62-$V62,0)</f>
        <v/>
      </c>
      <c r="PB62" s="68">
        <f>IF(OY62&gt;0,(OY62-PB$10)/PB$10,0)</f>
        <v/>
      </c>
      <c r="PC62" s="68" t="n"/>
      <c r="PD62" s="15">
        <f>IF(OY62&gt;0,(OY62-OY$10)/OY$10,0)</f>
        <v/>
      </c>
      <c r="PE62" s="18" t="n"/>
      <c r="PF62" s="250" t="n">
        <v>213.04</v>
      </c>
      <c r="PG62" s="68">
        <f>IF(PF62&gt;0,((PF62-PF61)/PF61),0)</f>
        <v/>
      </c>
      <c r="PH62" s="68">
        <f>IF(PF62&gt;0,PG62-$V62,0)</f>
        <v/>
      </c>
      <c r="PI62" s="68">
        <f>IF(PF62&gt;0,(PF62-PI$10)/PI$10,0)</f>
        <v/>
      </c>
      <c r="PJ62" s="68" t="n"/>
      <c r="PK62" s="15">
        <f>IF(PF62&gt;0,(PF62-PF$10)/PF$10,0)</f>
        <v/>
      </c>
      <c r="PM62" s="250" t="n"/>
      <c r="PN62" s="68">
        <f>IF(PM62&gt;0,((PM62-PM61)/PM61),0)</f>
        <v/>
      </c>
      <c r="PO62" s="68">
        <f>PN62-$V62</f>
        <v/>
      </c>
      <c r="PP62" s="68">
        <f>IF(PM62&gt;0,(PM62-PP$10)/PP$10,0)</f>
        <v/>
      </c>
      <c r="PQ62" s="68" t="n"/>
      <c r="PR62" s="15">
        <f>IF(PM62&gt;0,(PM62-PM$10)/PM$10,0)</f>
        <v/>
      </c>
      <c r="PT62" s="250" t="n">
        <v>4.28</v>
      </c>
      <c r="PU62" s="68">
        <f>IF(PT62&gt;0,((PT62-PT61)/PT61),0)</f>
        <v/>
      </c>
      <c r="PV62" s="68">
        <f>IF(PT62&gt;0,PU62-$V62,0)</f>
        <v/>
      </c>
      <c r="PW62" s="68">
        <f>IF(PT62&gt;0,(PT62-PW$10)/PW$10,0)</f>
        <v/>
      </c>
      <c r="PX62" s="68" t="n"/>
      <c r="PY62" s="15">
        <f>IF(PT62&gt;0,(PT62-PT$10)/PT$10,0)</f>
        <v/>
      </c>
      <c r="QA62" s="250" t="n">
        <v>219.12</v>
      </c>
      <c r="QB62" s="68">
        <f>IF(QA62&gt;0,((QA62-QA61)/QA61),0)</f>
        <v/>
      </c>
      <c r="QC62" s="68">
        <f>IF(QA62&gt;0,QB62-$V62,0)</f>
        <v/>
      </c>
      <c r="QD62" s="68">
        <f>IF(QA62&gt;0,(QA62-QD$10)/QD$10,0)</f>
        <v/>
      </c>
      <c r="QE62" s="68" t="n"/>
      <c r="QF62" s="15">
        <f>IF(QA62&gt;0,(QA62-QA$10)/QA$10,0)</f>
        <v/>
      </c>
      <c r="QH62" s="250" t="n">
        <v>1.47</v>
      </c>
      <c r="QI62" s="68">
        <f>IF(QH62&gt;0,((QH62-QH61)/QH61),0)</f>
        <v/>
      </c>
      <c r="QJ62" s="68">
        <f>IF(QH62&gt;0,QI62-$V62,0)</f>
        <v/>
      </c>
      <c r="QK62" s="68">
        <f>IF(QH62&gt;0,(QH62-QK$10)/QK$10,0)</f>
        <v/>
      </c>
      <c r="QL62" s="68" t="n"/>
      <c r="QM62" s="15">
        <f>IF(QH62&gt;0,(QH62-QH$10)/QH$10,0)</f>
        <v/>
      </c>
      <c r="QO62" s="250" t="n">
        <v>15.52</v>
      </c>
      <c r="QP62" s="68">
        <f>IF(QO62&gt;0,((QO62-QO61)/QO61),0)</f>
        <v/>
      </c>
      <c r="QQ62" s="68">
        <f>IF(QO62&gt;0,QP62-$V62,0)</f>
        <v/>
      </c>
      <c r="QR62" s="68">
        <f>IF(QO62&gt;0,(QO62-QR$10)/QR$10,0)</f>
        <v/>
      </c>
      <c r="QS62" s="68" t="n"/>
      <c r="QT62" s="15">
        <f>IF(QO62&gt;0,(QO62-QO$10)/QO$10,0)</f>
        <v/>
      </c>
      <c r="QV62" s="250" t="n">
        <v>2.11</v>
      </c>
      <c r="QW62" s="68">
        <f>IF(QV62&gt;0,((QV62-QV61)/QV61),0)</f>
        <v/>
      </c>
      <c r="QX62" s="68">
        <f>IF(QV62&gt;0,QW62-$V62,0)</f>
        <v/>
      </c>
      <c r="QY62" s="68">
        <f>IF(QV62&gt;0,(QV62-QY$10)/QY$10,0)</f>
        <v/>
      </c>
      <c r="QZ62" s="68" t="n"/>
      <c r="RA62" s="15">
        <f>IF(QV62&gt;0,(QV62-QV$10)/QV$10,0)</f>
        <v/>
      </c>
      <c r="RC62" s="250" t="n">
        <v>22.61</v>
      </c>
      <c r="RD62" s="68">
        <f>IF(RC62&gt;0,((RC62-RC61)/RC61),0)</f>
        <v/>
      </c>
      <c r="RE62" s="68">
        <f>IF(RC62&gt;0,RD62-$V62,0)</f>
        <v/>
      </c>
      <c r="RF62" s="68">
        <f>IF(RC62&gt;0,(RC62-RF$10)/RF$10,0)</f>
        <v/>
      </c>
      <c r="RG62" s="68" t="n"/>
      <c r="RH62" s="15">
        <f>IF(RC62&gt;0,(RC62-RC$10)/RC$10,0)</f>
        <v/>
      </c>
      <c r="RJ62" s="250" t="n">
        <v>173.76</v>
      </c>
      <c r="RK62" s="68">
        <f>IF(RJ62&gt;0,((RJ62-RJ61)/RJ61),0)</f>
        <v/>
      </c>
      <c r="RL62" s="68">
        <f>RK62-$V62</f>
        <v/>
      </c>
      <c r="RM62" s="68">
        <f>IF(RJ62&gt;0,(RJ62-RM$10)/RM$10,0)</f>
        <v/>
      </c>
      <c r="RN62" s="68" t="n"/>
      <c r="RO62" s="15">
        <f>IF(RJ62&gt;0,(RJ62-RJ$10)/RJ$10,0)</f>
        <v/>
      </c>
      <c r="RQ62" s="250" t="n">
        <v>14</v>
      </c>
      <c r="RR62" s="68">
        <f>IF(RQ62&gt;0,((RQ62-RQ61)/RQ61),0)</f>
        <v/>
      </c>
      <c r="RS62" s="68">
        <f>RR62-$V62</f>
        <v/>
      </c>
      <c r="RT62" s="68">
        <f>IF(RQ62&gt;0,(RQ62-RT$10)/RT$10,0)</f>
        <v/>
      </c>
      <c r="RU62" s="68" t="n"/>
      <c r="RV62" s="15">
        <f>IF(RQ62&gt;0,(RQ62-RQ$10)/RQ$10,0)</f>
        <v/>
      </c>
      <c r="RX62" s="250" t="n">
        <v>86.09999999999999</v>
      </c>
      <c r="RY62" s="68">
        <f>IF(RX62&gt;0,((RX62-RX61)/RX61),0)</f>
        <v/>
      </c>
      <c r="RZ62" s="68">
        <f>RY62-$V62</f>
        <v/>
      </c>
      <c r="SA62" s="68">
        <f>IF(RX62&gt;0,(RX62-SA$10)/SA$10,0)</f>
        <v/>
      </c>
      <c r="SB62" s="68" t="n"/>
      <c r="SC62" s="15">
        <f>IF(RX62&gt;0,(RX62-RX$10)/RX$10,0)</f>
        <v/>
      </c>
      <c r="SE62" s="396" t="n">
        <v>9.9</v>
      </c>
      <c r="SF62" s="68">
        <f>IF(SE62&gt;0,((SE62-SE61)/SE61),0)</f>
        <v/>
      </c>
      <c r="SG62" s="68">
        <f>SF62-$V62</f>
        <v/>
      </c>
      <c r="SH62" s="68">
        <f>IF(SE62&gt;0,(SE62-SH$10)/SH$10,0)</f>
        <v/>
      </c>
      <c r="SI62" s="68" t="n"/>
      <c r="SJ62" s="15">
        <f>IF(SE62&gt;0,(SE62-SE$10)/SE$10,0)</f>
        <v/>
      </c>
      <c r="SL62" s="250" t="n">
        <v>0.458</v>
      </c>
      <c r="SM62" s="68">
        <f>IF(SL62&gt;0,((SL62-SL61)/SL61),0)</f>
        <v/>
      </c>
      <c r="SN62" s="68">
        <f>SM62-$V62</f>
        <v/>
      </c>
      <c r="SO62" s="68">
        <f>IF(SL62&gt;0,(SL62-SO$10)/SO$10,0)</f>
        <v/>
      </c>
      <c r="SP62" s="68" t="n"/>
      <c r="SQ62" s="15">
        <f>IF(SL62&gt;0,(SL62-SL$10)/SL$10,0)</f>
        <v/>
      </c>
      <c r="SS62" s="250" t="n">
        <v>10.6</v>
      </c>
      <c r="ST62" s="68">
        <f>IF(SS62&gt;0,((SS62-SS61)/SS61),0)</f>
        <v/>
      </c>
      <c r="SU62" s="68">
        <f>ST62-$V62</f>
        <v/>
      </c>
      <c r="SV62" s="68">
        <f>IF(SS62&gt;0,(SS62-SV$10)/SV$10,0)</f>
        <v/>
      </c>
      <c r="SW62" s="68" t="n"/>
      <c r="SX62" s="15">
        <f>IF(SS62&gt;0,(SS62-SS$10)/SS$10,0)</f>
        <v/>
      </c>
      <c r="SZ62" s="250" t="n">
        <v>26.81</v>
      </c>
      <c r="TA62" s="68">
        <f>IF(SZ62&gt;0,((SZ62-SZ61)/SZ61),0)</f>
        <v/>
      </c>
      <c r="TB62" s="68">
        <f>TA62-$V62</f>
        <v/>
      </c>
      <c r="TC62" s="68">
        <f>IF(SZ62&gt;0,(SZ62-TC$10)/TC$10,0)</f>
        <v/>
      </c>
      <c r="TD62" s="68" t="n"/>
      <c r="TE62" s="15">
        <f>IF(SZ62&gt;0,(SZ62-SZ$10)/SZ$10,0)</f>
        <v/>
      </c>
      <c r="TG62" s="250" t="n">
        <v>0.1855</v>
      </c>
      <c r="TH62" s="68">
        <f>IF(TG62&gt;0,((TG62-TG61)/TG61),0)</f>
        <v/>
      </c>
      <c r="TI62" s="68">
        <f>TH62-$V62</f>
        <v/>
      </c>
      <c r="TJ62" s="68">
        <f>IF(TG62&gt;0,(TG62-TJ$10)/TJ$10,0)</f>
        <v/>
      </c>
      <c r="TK62" s="68" t="n"/>
      <c r="TL62" s="15">
        <f>IF(TG62&gt;0,(TG62-TG$10)/TG$10,0)</f>
        <v/>
      </c>
      <c r="TN62" s="250" t="n">
        <v>34.52</v>
      </c>
      <c r="TO62" s="68">
        <f>IF(TN62&gt;0,((TN62-TN61)/TN61),0)</f>
        <v/>
      </c>
      <c r="TP62" s="68">
        <f>TO62-$V62</f>
        <v/>
      </c>
      <c r="TQ62" s="68">
        <f>IF(TN62&gt;0,(TN62-TQ$10)/TQ$10,0)</f>
        <v/>
      </c>
      <c r="TR62" s="68" t="n"/>
      <c r="TS62" s="15">
        <f>IF(TN62&gt;0,(TN62-TN$10)/TN$10,0)</f>
        <v/>
      </c>
      <c r="TU62" s="250" t="n">
        <v>2.38</v>
      </c>
      <c r="TV62" s="68">
        <f>IF(TU62&gt;0,((TU62-TU61)/TU61),0)</f>
        <v/>
      </c>
      <c r="TW62" s="68">
        <f>TV62-$V62</f>
        <v/>
      </c>
      <c r="TX62" s="68">
        <f>IF(TU62&gt;0,(TU62-TX$10)/TX$10,0)</f>
        <v/>
      </c>
      <c r="TY62" s="68" t="n"/>
      <c r="TZ62" s="15">
        <f>IF(TU62&gt;0,(TU62-TU$10)/TU$10,0)</f>
        <v/>
      </c>
      <c r="UB62" s="250" t="n"/>
      <c r="UC62" s="68">
        <f>IF(UB62&gt;0,((UB62-UB61)/UB61),0)</f>
        <v/>
      </c>
      <c r="UD62" s="68">
        <f>UC62-$V62</f>
        <v/>
      </c>
      <c r="UE62" s="68">
        <f>IF(UB62&gt;0,(UB62-UE$10)/UE$10,0)</f>
        <v/>
      </c>
      <c r="UF62" s="68" t="n"/>
      <c r="UG62" s="15">
        <f>IF(UB62&gt;0,(UB62-UB$10)/UB$10,0)</f>
        <v/>
      </c>
      <c r="UI62" s="250" t="n"/>
      <c r="UJ62" s="68">
        <f>IF(UI62&gt;0,((UI62-UI61)/UI61),0)</f>
        <v/>
      </c>
      <c r="UK62" s="68">
        <f>UJ62-$V62</f>
        <v/>
      </c>
      <c r="UL62" s="68">
        <f>IF(UI62&gt;0,(UI62-UL$10)/UL$10,0)</f>
        <v/>
      </c>
      <c r="UM62" s="68" t="n"/>
      <c r="UN62" s="15">
        <f>IF(UI62&gt;0,(UI62-UI$10)/UI$10,0)</f>
        <v/>
      </c>
      <c r="UP62" s="250" t="n"/>
      <c r="UQ62" s="68">
        <f>IF(UP62&gt;0,((UP62-UP61)/UP61),0)</f>
        <v/>
      </c>
      <c r="UR62" s="68">
        <f>UQ62-$V62</f>
        <v/>
      </c>
      <c r="US62" s="68">
        <f>IF(UP62&gt;0,(UP62-US$10)/US$10,0)</f>
        <v/>
      </c>
      <c r="UT62" s="68" t="n"/>
      <c r="UU62" s="15">
        <f>IF(UP62&gt;0,(UP62-UP$10)/UP$10,0)</f>
        <v/>
      </c>
      <c r="UW62" s="250" t="n"/>
      <c r="UX62" s="68">
        <f>IF(UW62&gt;0,((UW62-UW61)/UW61),0)</f>
        <v/>
      </c>
      <c r="UY62" s="68">
        <f>UX62-$V62</f>
        <v/>
      </c>
      <c r="UZ62" s="68">
        <f>IF(UW62&gt;0,(UW62-UZ$10)/UZ$10,0)</f>
        <v/>
      </c>
      <c r="VA62" s="68" t="n"/>
      <c r="VB62" s="15">
        <f>IF(UW62&gt;0,(UW62-UW$10)/UW$10,0)</f>
        <v/>
      </c>
      <c r="VD62" s="250" t="n"/>
      <c r="VE62" s="68">
        <f>IF(VD62&gt;0,((VD62-VD61)/VD61),0)</f>
        <v/>
      </c>
      <c r="VF62" s="68">
        <f>VE62-$V62</f>
        <v/>
      </c>
      <c r="VG62" s="68">
        <f>IF(VD62&gt;0,(VD62-VG$10)/VG$10,0)</f>
        <v/>
      </c>
      <c r="VH62" s="68" t="n"/>
      <c r="VI62" s="15">
        <f>IF(VD62&gt;0,(VD62-VD$10)/VD$10,0)</f>
        <v/>
      </c>
      <c r="VM62" s="21">
        <f>IF($C62&gt;0,(($IK$5*IG62)+($GT$5*GP62)+($JM$5*JI62)+($JF$5*JB62)+($IY$5*IU62)+($IR$5*IN62)+($ID$5*HZ62)+($HW$5*HS62)+($HP$5*HL62)+($HI$5*HE62)+($GF$5*GB62)+($FY$5*FU62)+($FR$5*FN62)+($FK$5*FG62)+($FD$5*EZ62)+($EW$5*ES62)+($EP$5*EL62)+($EI$5*EE62)+($EB$5*DX62)+($DU$5*DQ62)+($DN$5*DJ62)+($DG$5*DC62)+($CZ$5*CV62)+($CS$5*CO62)+($CL$5*CH62)+($CE$5*CA62)+($BX$5*BT62)+($BQ$5*BM62)+($BJ$5*BF62)+($BC$5*AY62)+($AV$5*AR62)+($AO$5*AK62)+($AH$5*AD62)+($JT$5*JP62)+($KA$5*JW62)+($KO$5*KK62)+($PR$5*PN62)+($GM$5*GI62)+($HA$5*GW62)+($KV$5*KR62)+($KH$5*KD62)+($LC$5*KY62)+($MS$5*MO62)+($ML$5*MH62)+($ME$5*MA62)+($LX$5*LT62)+($LQ$5*LM62)+($LJ$5*LF62)+(MV62*$MZ$5)+(NC62*$NG$5)+(NJ62*$NN$5)+($OI$5*OE62)+($NU$5*NQ62)+($OB$5*NX62)+($PK$5*PG62)+($OP$5*OL62)+($OW$5*OS62)+($PD$5*OZ62)+(PU62*$PY$5)+(QB62*$QF$5)+(QI62*$QM$5)+(QP62*$QT$5)+(QW62*$RA$5)+(RD62*$RH$5)+(RK62*$RO$5)+(RR62*$RV$5)+(RY62*$SC$5)+(SF62*$SJ$5)+(SM62*$SQ$5)+(ST62*$SX$5)+(TA62*$TE$5))+(TH62*$TL$5)+(TO62*$TS$5))/$VM$5</f>
        <v/>
      </c>
      <c r="VN62" s="538" t="n"/>
      <c r="VO62" s="21">
        <f>IF($C62&gt;0,(($IK$5*II62)+($GT$5*GR62)+($JM$5*JK62)+($JF$5*JD62)+($IY$5*IW62)+($IR$5*IP62)+($ID$5*IB62)+($HW$5*HU62)+($HP$5*HN62)+($HI$5*HG62)+($GF$5*GD62)+($FY$5*FW62)+($FR$5*FP62)+($FK$5*FI62)+($FD$5*FB62)+($EW$5*EU62)+($EP$5*EN62)+($EI$5*EG62)+($EB$5*DZ62)+($DU$5*DS62)+($DN$5*DL62)+($DG$5*DE62)+($CZ$5*CX62)+($CS$5*CQ62)+($CL$5*CJ62)+($CE$5*CC62)+($BX$5*BV62)+($BQ$5*BO62)+($BJ$5*BH62)+($BC$5*BA62)+($AV$5*AT62)+($AO$5*AM62)+($AH$5*AF62)+($KO$5*KM62)+($KH$5*KF62)+($KA$5*JY62)+($JT$5*JR62)+($PR$5*PP62)+($GM$5*GK62)+($HA$5*GY62)+($KV$5*KT62)+($LC$5*LA62)+($MS$5*MQ62)+($ML$5*MJ62)+($ME$5*MC62)+($LX$5*LV62)+($LQ$5*LO62)+($LJ$5*LH62)+(MX62*$MZ$5)+(NE62*$NG$5)+(NL62*$NN$5)+($OI$5*OG62)+($NU$5*NS62)+($OB$5*NZ62)+($PD$5*PB62)+($OW$5*OU62)+($OP$5*ON62)+($PK$5*PI62)+($PY$5*PW62)+($QF$5*QD62)+($QM$5*QK62)+($QT$5*QR62)+($RA$5*QY62)+($RH$5*RF62)+($RO$5*RM62)+(RT62*$RV$5)+(SA62*$SC$5)+(SH62*$SJ$5)+(SO62*$SQ$5)+(SV62*$SX$5)+(TC62*$TE$5)+(TJ62*$TL$5)+(TQ62*$TS$5))/$VM$5,0)</f>
        <v/>
      </c>
      <c r="VP62" s="14" t="n"/>
      <c r="VQ62" s="21">
        <f>IF($C62&gt;0,(($IK$5*IK62)+($GT$5*GT62)+($JM$5*JM62)+($JF$5*JF62)+($IY$5*IY62)+($IR$5*IR62)+($ID$5*ID62)+($HW$5*HW62)+($HP$5*HP62)+($HI$5*HI62)+($GF$5*GF62)+($FY$5*FY62)+($FR$5*FR62)+($FK$5*FK62)+($FD$5*FD62)+($EW$5*EW62)+($EP$5*EP62)+($EI$5*EI62)+($EB$5*EB62)+($DU$5*DU62)+($DN$5*DN62)+($DG$5*DG62)+($CZ$5*CZ62)+($CS$5*CS62)+($CL$5*CL62)+($CE$5*CE62)+($BX$5*BX62)+($BQ$5*BQ62)+($BJ$5*BJ62)+($BC$5*BC62)+($AV$5*AV62)+($AO$5*AO62)+($AH$5*AH62)+($KO$5*KO62)+($PR$5*PR62)+($GM$5*GM62)+($HA$5*HA62)+($KH$5*KH62)+($KA$5*KA62)+($JT$5*JT62)+($KV$5*KV62)+($LC$5*LC62)+($MS$5*MS62)+($ML$5*ML62)+($ME$5*ME62)+($LX$5*LX62)+($LQ$5*LQ62)+($LJ$5*LJ62)+($OI$5*OI62)+($NU$5*NU62)+($NN$5*NN62)+($NG$5*NG62)+($MZ$5*MZ62)+(OB62*$OB$5)+($PD$5*PD62)+($OW$5*OW62)+($OP$5*OP62)+($PK$5*PK62)+(PY62*$PY$5)+(QF62*$QF$5)+(QM62*$QM$5)+(QT62*$QT$5)+(RA62*$RA$5)+(RH62*$RH$5)+(RO62*$RO$5)+(RV62*$RV$5)+(SC62*$SC$5)+(SJ62*$SJ$5)+(SQ62*$SQ$5)+(SX62*$SX$5)+(TE62*$TE$5)+(TL62*$TL$5)+(TS62*$TS$5))/$VM$5,0)</f>
        <v/>
      </c>
    </row>
    <row r="63" ht="16" customHeight="1" s="545">
      <c r="A63" s="127" t="n">
        <v>45736</v>
      </c>
      <c r="B63" s="4">
        <f>A63</f>
        <v/>
      </c>
      <c r="C63" s="13" t="n">
        <v>41953.32</v>
      </c>
      <c r="D63" s="138">
        <f>IF(C63&gt;0,C63-C62,0)</f>
        <v/>
      </c>
      <c r="E63" s="68">
        <f>IF(C63&gt;0,D63/C62,0)</f>
        <v/>
      </c>
      <c r="F63" s="15">
        <f>IF(C63&gt;0,(C63-C$10)/C$10,0)</f>
        <v/>
      </c>
      <c r="G63" s="13" t="n">
        <v>5662.89</v>
      </c>
      <c r="H63" s="138">
        <f>IF(G63&gt;0,G63-G62,0)</f>
        <v/>
      </c>
      <c r="I63" s="68">
        <f>IF(G63&gt;0,H63/G62,0)</f>
        <v/>
      </c>
      <c r="J63" s="15">
        <f>IF(G63&gt;0,(G63-G$10)/G$10,0)</f>
        <v/>
      </c>
      <c r="K63" s="13" t="n">
        <v>17691.63</v>
      </c>
      <c r="L63" s="138">
        <f>IF(K63&gt;0,K63-K62,0)</f>
        <v/>
      </c>
      <c r="M63" s="68">
        <f>IF(K63&gt;0,L63/K62,0)</f>
        <v/>
      </c>
      <c r="N63" s="15">
        <f>IF(K63&gt;0,(K63-K$10)/K$10,0)</f>
        <v/>
      </c>
      <c r="O63" s="13" t="n">
        <v>2068.63</v>
      </c>
      <c r="P63" s="138">
        <f>IF(O63&gt;0,O63-O62,0)</f>
        <v/>
      </c>
      <c r="Q63" s="68">
        <f>IF(O63&gt;0,P63/O62,0)</f>
        <v/>
      </c>
      <c r="R63" s="15">
        <f>IF(O63&gt;0,(O63-O$10)/O$10,0)</f>
        <v/>
      </c>
      <c r="S63" s="18">
        <f>IF(O63&gt;0,(((O63*0.7)*Q63)+((K63*0.9)*M63)+((G63*0.65)*I63)+((C63*0.6)*E63))/(O63+K63+G63+C63),0)</f>
        <v/>
      </c>
      <c r="T63" s="121">
        <f>IF(O63&gt;0,(S63*200)+T62,0)</f>
        <v/>
      </c>
      <c r="U63" s="121">
        <f>T63</f>
        <v/>
      </c>
      <c r="V63" s="134">
        <f>IF(T63&gt;0,(T63-T62)/T62,0)</f>
        <v/>
      </c>
      <c r="W63" s="21">
        <f>IF(T63&gt;0,(T63-T$11)/T$11,0)</f>
        <v/>
      </c>
      <c r="X63" s="18">
        <f>IF(T63&gt;0,((Q63+M63+I63+E63)/4),0)</f>
        <v/>
      </c>
      <c r="Y63" s="352" t="n">
        <v>65100.37</v>
      </c>
      <c r="Z63" s="15" t="n">
        <v>2e-06</v>
      </c>
      <c r="AA63" s="21">
        <f>Z63-$V63</f>
        <v/>
      </c>
      <c r="AC63" s="250" t="n">
        <v>203.75</v>
      </c>
      <c r="AD63" s="68">
        <f>IF(AC63&gt;0,((AC63-AC62)/AC62),0)</f>
        <v/>
      </c>
      <c r="AE63" s="68">
        <f>IF(AC63&gt;0,AD63-$V63,0)</f>
        <v/>
      </c>
      <c r="AF63" s="68">
        <f>IF(AC63&gt;0,(AC63-AF$10)/AF$10,0)</f>
        <v/>
      </c>
      <c r="AG63" s="68" t="n"/>
      <c r="AH63" s="15">
        <f>IF(AC63&gt;0,(AC63-AC$10)/AC$10,0)</f>
        <v/>
      </c>
      <c r="AJ63" s="250" t="n">
        <v>20.4</v>
      </c>
      <c r="AK63" s="68">
        <f>IF(AJ63&gt;0,((AJ63-AJ62)/AJ62),0)</f>
        <v/>
      </c>
      <c r="AL63" s="68">
        <f>IF(AJ63&gt;0,AK63-$V63,0)</f>
        <v/>
      </c>
      <c r="AM63" s="68">
        <f>IF(AJ63&gt;0,(AJ63-AM$10)/AM$10,0)</f>
        <v/>
      </c>
      <c r="AN63" s="68" t="n"/>
      <c r="AO63" s="15">
        <f>IF(AJ63&gt;0,(AJ63-AJ$10)/AJ$10,0)</f>
        <v/>
      </c>
      <c r="AQ63" s="250" t="n">
        <v>19.6</v>
      </c>
      <c r="AR63" s="68">
        <f>IF(AQ63&gt;0,((AQ63-AQ62)/AQ62),0)</f>
        <v/>
      </c>
      <c r="AS63" s="68">
        <f>IF(AQ63&gt;0,AR63-$V63,0)</f>
        <v/>
      </c>
      <c r="AT63" s="68">
        <f>IF(AQ63&gt;0,(AQ63-AT$10)/AT$10,0)</f>
        <v/>
      </c>
      <c r="AU63" s="68" t="n"/>
      <c r="AV63" s="15">
        <f>IF(AQ63&gt;0,(AQ63-AQ$10)/AQ$10,0)</f>
        <v/>
      </c>
      <c r="AX63" s="250" t="n">
        <v>197.19</v>
      </c>
      <c r="AY63" s="68">
        <f>IF(AX63&gt;0,((AX63-AX62)/AX62),0)</f>
        <v/>
      </c>
      <c r="AZ63" s="68">
        <f>IF(AX63&gt;0,AY63-$V63,0)</f>
        <v/>
      </c>
      <c r="BA63" s="68">
        <f>IF(AX63&gt;0,(AX63-BA$10)/BA$10,0)</f>
        <v/>
      </c>
      <c r="BB63" s="68" t="n"/>
      <c r="BC63" s="15">
        <f>IF(AX63&gt;0,(AX63-AX$10)/AX$10,0)</f>
        <v/>
      </c>
      <c r="BE63" s="250" t="n">
        <v>75.83</v>
      </c>
      <c r="BF63" s="68">
        <f>IF(BE63&gt;0,((BE63-BE62)/BE62),0)</f>
        <v/>
      </c>
      <c r="BG63" s="68">
        <f>IF(BE63&gt;0,BF63-$V63,0)</f>
        <v/>
      </c>
      <c r="BH63" s="68" t="n"/>
      <c r="BI63" s="68" t="n"/>
      <c r="BJ63" s="15">
        <f>IF(BE63&gt;0,(BE63-BE$10)/BE$10,0)</f>
        <v/>
      </c>
      <c r="BL63" s="250" t="n">
        <v>62.38</v>
      </c>
      <c r="BM63" s="68">
        <f>IF(BL63&gt;0,((BL63-BL62)/BL62),0)</f>
        <v/>
      </c>
      <c r="BN63" s="68">
        <f>IF(BL63&gt;0,BM63-$V63,0)</f>
        <v/>
      </c>
      <c r="BO63" s="68">
        <f>IF(BL63&gt;0,(BL63-BO$10)/BO$10,0)</f>
        <v/>
      </c>
      <c r="BP63" s="68" t="n"/>
      <c r="BQ63" s="15">
        <f>IF(BL63&gt;0,(BL63-BL$10)/BL$10,0)</f>
        <v/>
      </c>
      <c r="BS63" s="250" t="n">
        <v>35.64</v>
      </c>
      <c r="BT63" s="68">
        <f>IF(BS63&gt;0,((BS63-BS62)/BS62),0)</f>
        <v/>
      </c>
      <c r="BU63" s="68">
        <f>IF(BS63&gt;0,BT63-$V63,0)</f>
        <v/>
      </c>
      <c r="BV63" s="68">
        <f>IF(BS63&gt;0,(BS63-BV$10)/BV$10,0)</f>
        <v/>
      </c>
      <c r="BW63" s="68" t="n"/>
      <c r="BX63" s="15">
        <f>IF(BS63&gt;0,(BS63-BS$10)/BS$10,0)</f>
        <v/>
      </c>
      <c r="BZ63" s="250" t="n"/>
      <c r="CA63" s="68">
        <f>IF(BZ63&gt;0,((BZ63-BZ62)/BZ62),0)</f>
        <v/>
      </c>
      <c r="CB63" s="68">
        <f>IF(BZ63&gt;0,CA63-$V63,0)</f>
        <v/>
      </c>
      <c r="CC63" s="68">
        <f>IF(BZ63&gt;0,(BZ63-CC$10)/CC$10,0)</f>
        <v/>
      </c>
      <c r="CD63" s="68" t="n"/>
      <c r="CE63" s="15">
        <f>IF(BZ63&gt;0,(BZ63-BZ$10)/BZ$10,0)</f>
        <v/>
      </c>
      <c r="CG63" s="250" t="n">
        <v>30.44</v>
      </c>
      <c r="CH63" s="68">
        <f>IF(CG63&gt;0,((CG63-CG62)/CG62),0)</f>
        <v/>
      </c>
      <c r="CI63" s="68">
        <f>IF(CG63&gt;0,CH63-$V63,0)</f>
        <v/>
      </c>
      <c r="CJ63" s="68">
        <f>IF(CG63&gt;0,(CG63-CJ$10)/CJ$10,0)</f>
        <v/>
      </c>
      <c r="CK63" s="68" t="n"/>
      <c r="CL63" s="15">
        <f>IF(CG63&gt;0,(CG63-CG$10)/CG$10,0)</f>
        <v/>
      </c>
      <c r="CN63" s="250" t="n">
        <v>30.7</v>
      </c>
      <c r="CO63" s="68">
        <f>IF(CN63&gt;0,((CN63-CN62)/CN62),0)</f>
        <v/>
      </c>
      <c r="CP63" s="68">
        <f>IF(CN63&gt;0,CO63-$V63,0)</f>
        <v/>
      </c>
      <c r="CQ63" s="68">
        <f>IF(CN63&gt;0,(CN63-CQ$10)/CQ$10,0)</f>
        <v/>
      </c>
      <c r="CR63" s="68" t="n"/>
      <c r="CS63" s="15">
        <f>IF(CN63&gt;0,(CN63-CN$10)/CN$10,0)</f>
        <v/>
      </c>
      <c r="CU63" s="250" t="n">
        <v>34.59</v>
      </c>
      <c r="CV63" s="68">
        <f>IF(CU63&gt;0,((CU63-CU62)/CU62),0)</f>
        <v/>
      </c>
      <c r="CW63" s="68">
        <f>IF(CU63&gt;0,CV63-$V63,0)</f>
        <v/>
      </c>
      <c r="CX63" s="68">
        <f>IF(CU63&gt;0,(CU63-CX$10)/CX$10,0)</f>
        <v/>
      </c>
      <c r="CY63" s="68" t="n"/>
      <c r="CZ63" s="15">
        <f>IF(CU63&gt;0,(CU63-CU$10)/CU$10,0)</f>
        <v/>
      </c>
      <c r="DB63" s="250" t="n">
        <v>19.45</v>
      </c>
      <c r="DC63" s="68">
        <f>IF(DB63&gt;0,((DB63-DB62)/DB62),0)</f>
        <v/>
      </c>
      <c r="DD63" s="68">
        <f>IF(DB63&gt;0,DC63-$V63,0)</f>
        <v/>
      </c>
      <c r="DE63" s="68">
        <f>IF(DB63&gt;0,(DB63-DE$10)/DE$10,0)</f>
        <v/>
      </c>
      <c r="DF63" s="68" t="n"/>
      <c r="DG63" s="15">
        <f>IF(DB63&gt;0,(DB63-DB$10)/DB$10,0)</f>
        <v/>
      </c>
      <c r="DI63" s="250" t="n">
        <v>46.08</v>
      </c>
      <c r="DJ63" s="68">
        <f>IF(DI63&gt;0,((DI63-DI62)/DI62),0)</f>
        <v/>
      </c>
      <c r="DK63" s="68">
        <f>IF(DI63&gt;0,DJ63-$V63,0)</f>
        <v/>
      </c>
      <c r="DL63" s="68">
        <f>IF(DI63&gt;0,(DI63-DL$10)/DL$10,0)</f>
        <v/>
      </c>
      <c r="DM63" s="68" t="n"/>
      <c r="DN63" s="15">
        <f>IF(DI63&gt;0,(DI63-DI$10)/DI$10,0)</f>
        <v/>
      </c>
      <c r="DP63" s="250" t="n">
        <v>38.87</v>
      </c>
      <c r="DQ63" s="68">
        <f>IF(DP63&gt;0,((DP63-DP62)/DP62),0)</f>
        <v/>
      </c>
      <c r="DR63" s="68">
        <f>IF(DP63&gt;0,DQ63-$V63,0)</f>
        <v/>
      </c>
      <c r="DS63" s="68" t="n"/>
      <c r="DT63" s="68" t="n"/>
      <c r="DU63" s="15">
        <f>IF(DP63&gt;0,(DP63-DP$10)/DP$10,0)</f>
        <v/>
      </c>
      <c r="DV63" s="18" t="n"/>
      <c r="DW63" s="250" t="n">
        <v>30.06</v>
      </c>
      <c r="DX63" s="68">
        <f>IF(DW63&gt;0,((DW63-DW62)/DW62),0)</f>
        <v/>
      </c>
      <c r="DY63" s="68">
        <f>IF(DW63&gt;0,DX63-$V63,0)</f>
        <v/>
      </c>
      <c r="DZ63" s="68">
        <f>IF(DW63&gt;0,(DW63-DZ$10)/DZ$10,0)</f>
        <v/>
      </c>
      <c r="EA63" s="68" t="n"/>
      <c r="EB63" s="15">
        <f>IF(DW63&gt;0,(DW63-DW$10)/DW$10,0)</f>
        <v/>
      </c>
      <c r="ED63" s="250" t="n">
        <v>33.05</v>
      </c>
      <c r="EE63" s="68">
        <f>IF(ED63&gt;0,((ED63-ED62)/ED62),0)</f>
        <v/>
      </c>
      <c r="EF63" s="68">
        <f>IF(ED63&gt;0,EE63-$V63,0)</f>
        <v/>
      </c>
      <c r="EG63" s="68">
        <f>IF(ED63&gt;0,(ED63-EG$10)/EG$10,0)</f>
        <v/>
      </c>
      <c r="EH63" s="68" t="n"/>
      <c r="EI63" s="15">
        <f>IF(ED63&gt;0,(ED63-ED$10)/ED$10,0)</f>
        <v/>
      </c>
      <c r="EK63" s="250" t="n">
        <v>107.12</v>
      </c>
      <c r="EL63" s="68">
        <f>IF(EK63&gt;0,((EK63-EK62)/EK62),0)</f>
        <v/>
      </c>
      <c r="EM63" s="68">
        <f>IF(EK63&gt;0,EL63-$V63,0)</f>
        <v/>
      </c>
      <c r="EN63" s="68">
        <f>IF(EK63&gt;0,(EK63-EN$10)/EN$10,0)</f>
        <v/>
      </c>
      <c r="EO63" s="68" t="n"/>
      <c r="EP63" s="15">
        <f>IF(EK63&gt;0,(EK63-EK$10)/EK$10,0)</f>
        <v/>
      </c>
      <c r="ER63" s="250" t="n">
        <v>36.81</v>
      </c>
      <c r="ES63" s="68">
        <f>IF(ER63&gt;0,((ER63-ER62)/ER62),0)</f>
        <v/>
      </c>
      <c r="ET63" s="68">
        <f>IF(ER63&gt;0,ES63-$V63,0)</f>
        <v/>
      </c>
      <c r="EU63" s="68">
        <f>IF(ER63&gt;0,(ER63-EU$10)/EU$10,0)</f>
        <v/>
      </c>
      <c r="EV63" s="68" t="n"/>
      <c r="EW63" s="15">
        <f>IF(ER63&gt;0,(ER63-ER$10)/ER$10,0)</f>
        <v/>
      </c>
      <c r="EY63" s="250" t="n">
        <v>32.47</v>
      </c>
      <c r="EZ63" s="68">
        <f>IF(EY63&gt;0,((EY63-EY62)/EY62),0)</f>
        <v/>
      </c>
      <c r="FA63" s="68">
        <f>IF(EY63&gt;0,EZ63-$V63,0)</f>
        <v/>
      </c>
      <c r="FB63" s="68" t="n"/>
      <c r="FC63" s="68" t="n"/>
      <c r="FD63" s="15">
        <f>IF(EY63&gt;0,(EY63-EY$10)/EY$10,0)</f>
        <v/>
      </c>
      <c r="FF63" s="250" t="n">
        <v>59.66</v>
      </c>
      <c r="FG63" s="68">
        <f>IF(FF63&gt;0,((FF63-FF62)/FF62),0)</f>
        <v/>
      </c>
      <c r="FH63" s="68">
        <f>IF(FF63&gt;0,FG63-$V63,0)</f>
        <v/>
      </c>
      <c r="FI63" s="68">
        <f>IF(FF63&gt;0,(FF63-FI$10)/FI$10,0)</f>
        <v/>
      </c>
      <c r="FJ63" s="68" t="n"/>
      <c r="FK63" s="15">
        <f>IF(FF63&gt;0,(FF63-FF$10)/FF$10,0)</f>
        <v/>
      </c>
      <c r="FM63" s="250" t="n">
        <v>172.11</v>
      </c>
      <c r="FN63" s="68">
        <f>IF(FM63&gt;0,((FM63-FM62)/FM62),0)</f>
        <v/>
      </c>
      <c r="FO63" s="68">
        <f>IF(FM63&gt;0,FN63-$V63,0)</f>
        <v/>
      </c>
      <c r="FP63" s="68">
        <f>IF(FM63&gt;0,(FM63-FP$10)/FP$10,0)</f>
        <v/>
      </c>
      <c r="FQ63" s="68" t="n"/>
      <c r="FR63" s="15">
        <f>IF(FM63&gt;0,(FM63-FM$10)/FM$10,0)</f>
        <v/>
      </c>
      <c r="FT63" s="250" t="n">
        <v>96</v>
      </c>
      <c r="FU63" s="68">
        <f>IF(FT63&gt;0,((FT63-FT62)/FT62),0)</f>
        <v/>
      </c>
      <c r="FV63" s="68">
        <f>IF(FT63&gt;0,FU63-$V63,0)</f>
        <v/>
      </c>
      <c r="FW63" s="68">
        <f>IF(FT63&gt;0,(FT63-FW$10)/FW$10,0)</f>
        <v/>
      </c>
      <c r="FX63" s="68" t="n"/>
      <c r="FY63" s="15">
        <f>IF(FT63&gt;0,(FT63-FT$10)/FT$10,0)</f>
        <v/>
      </c>
      <c r="GA63" s="250" t="n">
        <v>17.47</v>
      </c>
      <c r="GB63" s="68">
        <f>IF(GA63&gt;0,((GA63-GA62)/GA62),0)</f>
        <v/>
      </c>
      <c r="GC63" s="68">
        <f>IF(GA63&gt;0,GB63-$V63,0)</f>
        <v/>
      </c>
      <c r="GD63" s="68" t="n"/>
      <c r="GE63" s="68" t="n"/>
      <c r="GF63" s="15">
        <f>IF(GA63&gt;0,(GA63-GA$10)/GA$10,0)</f>
        <v/>
      </c>
      <c r="GG63" s="18" t="n"/>
      <c r="GH63" s="250" t="n">
        <v>19.48</v>
      </c>
      <c r="GI63" s="68">
        <f>IF(GH63&gt;0,((GH63-GH62)/GH62),0)</f>
        <v/>
      </c>
      <c r="GJ63" s="68">
        <f>IF(GH63&gt;0,GI63-$V63,0)</f>
        <v/>
      </c>
      <c r="GK63" s="68">
        <f>IF(GH63&gt;0,(GH63-GK$10)/GK$10,0)</f>
        <v/>
      </c>
      <c r="GL63" s="68" t="n"/>
      <c r="GM63" s="15">
        <f>IF(GH63&gt;0,(GH63-GH$10)/GH$10,0)</f>
        <v/>
      </c>
      <c r="GO63" s="250" t="n">
        <v>27.59</v>
      </c>
      <c r="GP63" s="68">
        <f>IF(GO63&gt;0,((GO63-GO62)/GO62),0)</f>
        <v/>
      </c>
      <c r="GQ63" s="68">
        <f>IF(GO63&gt;0,GP63-$V63,0)</f>
        <v/>
      </c>
      <c r="GR63" s="68" t="n"/>
      <c r="GS63" s="68" t="n"/>
      <c r="GT63" s="15">
        <f>IF(GO63&gt;0,(GO63-GO$10)/GO$10,0)</f>
        <v/>
      </c>
      <c r="GV63" s="250" t="n">
        <v>14.45</v>
      </c>
      <c r="GW63" s="68">
        <f>IF(GV63&gt;0,((GV63-GV62)/GV62),0)</f>
        <v/>
      </c>
      <c r="GX63" s="68">
        <f>IF(GV63&gt;0,GW63-$V63,0)</f>
        <v/>
      </c>
      <c r="GY63" s="68">
        <f>IF(GV63&gt;0,(GV63-GY$10)/GY$10,0)</f>
        <v/>
      </c>
      <c r="GZ63" s="68" t="n"/>
      <c r="HA63" s="15">
        <f>IF(GV63&gt;0,(GV63-GV$10)/GV$10,0)</f>
        <v/>
      </c>
      <c r="HD63" s="250" t="n">
        <v>236.26</v>
      </c>
      <c r="HE63" s="68">
        <f>IF(HD63&gt;0,((HD63-HD62)/HD62),0)</f>
        <v/>
      </c>
      <c r="HF63" s="68">
        <f>IF(HD63&gt;0,HE63-$V63,0)</f>
        <v/>
      </c>
      <c r="HG63" s="68">
        <f>IF(HD63&gt;0,(HD63-HG$10)/HG$10,0)</f>
        <v/>
      </c>
      <c r="HH63" s="68" t="n"/>
      <c r="HI63" s="15">
        <f>IF(HD63&gt;0,(HD63-HD$10)/HD$10,0)</f>
        <v/>
      </c>
      <c r="HK63" s="250" t="n">
        <v>31.7</v>
      </c>
      <c r="HL63" s="68">
        <f>IF(HK63&gt;0,((HK63-HK62)/HK62),0)</f>
        <v/>
      </c>
      <c r="HM63" s="68">
        <f>IF(HK63&gt;0,HL63-$V63,0)</f>
        <v/>
      </c>
      <c r="HN63" s="68">
        <f>IF(HK63&gt;0,(HK63-HN$10)/HN$10,0)</f>
        <v/>
      </c>
      <c r="HO63" s="68" t="n"/>
      <c r="HP63" s="15">
        <f>IF(HK63&gt;0,(HK63-HK$10)/HK$10,0)</f>
        <v/>
      </c>
      <c r="HR63" s="250" t="n">
        <v>115.9</v>
      </c>
      <c r="HS63" s="68">
        <f>IF(HR63&gt;0,((HR63-HR62)/HR62),0)</f>
        <v/>
      </c>
      <c r="HT63" s="68">
        <f>IF(HR63&gt;0,HS63-$V63,0)</f>
        <v/>
      </c>
      <c r="HU63" s="68">
        <f>IF(HR63&gt;0,(HR63-HU$10)/HU$10,0)</f>
        <v/>
      </c>
      <c r="HV63" s="68" t="n"/>
      <c r="HW63" s="15">
        <f>IF(HR63&gt;0,(HR63-HR$10)/HR$10,0)</f>
        <v/>
      </c>
      <c r="HY63" s="250" t="n">
        <v>118.53</v>
      </c>
      <c r="HZ63" s="68">
        <f>IF(HY63&gt;0,((HY63-HY62)/HY62),0)</f>
        <v/>
      </c>
      <c r="IA63" s="68">
        <f>IF(HY63&gt;0,HZ63-$V63,0)</f>
        <v/>
      </c>
      <c r="IB63" s="68">
        <f>IF(HY63&gt;0,(HY63-IB$10)/IB$10,0)</f>
        <v/>
      </c>
      <c r="IC63" s="68" t="n"/>
      <c r="ID63" s="15">
        <f>IF(HY63&gt;0,(HY63-HY$10)/HY$10,0)</f>
        <v/>
      </c>
      <c r="IF63" s="250" t="n">
        <v>190.54</v>
      </c>
      <c r="IG63" s="68">
        <f>IF(IF63&gt;0,((IF63-IF62)/IF62),0)</f>
        <v/>
      </c>
      <c r="IH63" s="68">
        <f>IF(IF63&gt;0,IG63-$V63,0)</f>
        <v/>
      </c>
      <c r="II63" s="68">
        <f>IF(IF63&gt;0,(IF63-II$10)/II$10,0)</f>
        <v/>
      </c>
      <c r="IJ63" s="68" t="n"/>
      <c r="IK63" s="15">
        <f>IF(IF63&gt;0,(IF63-IF$10)/IF$10,0)</f>
        <v/>
      </c>
      <c r="IM63" s="250" t="n">
        <v>201.71</v>
      </c>
      <c r="IN63" s="68">
        <f>IF(IM63&gt;0,((IM63-IM62)/IM62),0)</f>
        <v/>
      </c>
      <c r="IO63" s="68">
        <f>IF(IM63&gt;0,IN63-$V63,0)</f>
        <v/>
      </c>
      <c r="IP63" s="68">
        <f>IF(IM63&gt;0,(IM63-IP$10)/IP$10,0)</f>
        <v/>
      </c>
      <c r="IQ63" s="68" t="n"/>
      <c r="IR63" s="15">
        <f>IF(IM63&gt;0,(IM63-IM$10)/IM$10,0)</f>
        <v/>
      </c>
      <c r="IT63" s="250" t="n">
        <v>44.85</v>
      </c>
      <c r="IU63" s="68">
        <f>IF(IT63&gt;0,((IT63-IT62)/IT62),0)</f>
        <v/>
      </c>
      <c r="IV63" s="68">
        <f>IF(IT63&gt;0,IU63-$V63,0)</f>
        <v/>
      </c>
      <c r="IW63" s="68">
        <f>IF(IT63&gt;0,(IT63-IW$10)/IW$10,0)</f>
        <v/>
      </c>
      <c r="IX63" s="68" t="n"/>
      <c r="IY63" s="15">
        <f>IF(IT63&gt;0,(IT63-IT$10)/IT$10,0)</f>
        <v/>
      </c>
      <c r="JA63" s="250" t="n">
        <v>586</v>
      </c>
      <c r="JB63" s="68">
        <f>IF(JA63&gt;0,((JA63-JA62)/JA62),0)</f>
        <v/>
      </c>
      <c r="JC63" s="68">
        <f>IF(JA63&gt;0,JB63-$V63,0)</f>
        <v/>
      </c>
      <c r="JD63" s="68">
        <f>IF(JA63&gt;0,(JA63-JD$10)/JD$10,0)</f>
        <v/>
      </c>
      <c r="JE63" s="68" t="n"/>
      <c r="JF63" s="15">
        <f>IF(JA63&gt;0,(JA63-JA$10)/JA$10,0)</f>
        <v/>
      </c>
      <c r="JH63" s="250" t="n">
        <v>386.84</v>
      </c>
      <c r="JI63" s="68">
        <f>IF(JH63&gt;0,((JH63-JH62)/JH62),0)</f>
        <v/>
      </c>
      <c r="JJ63" s="68">
        <f>IF(JH63&gt;0,JI63-$V63,0)</f>
        <v/>
      </c>
      <c r="JK63" s="68">
        <f>IF(JH63&gt;0,(JH63-JK$10)/JK$10,0)</f>
        <v/>
      </c>
      <c r="JL63" s="68" t="n"/>
      <c r="JM63" s="15">
        <f>IF(JH63&gt;0,(JH63-JH$10)/JH$10,0)</f>
        <v/>
      </c>
      <c r="JO63" s="250" t="n">
        <v>12.9</v>
      </c>
      <c r="JP63" s="68">
        <f>IF(JO63&gt;0,((JO63-JO62)/JO62),0)</f>
        <v/>
      </c>
      <c r="JQ63" s="68">
        <f>IF(JO63&gt;0,JP63-$V63,0)</f>
        <v/>
      </c>
      <c r="JR63" s="68">
        <f>IF(JO63&gt;0,(JO63-JR$10)/JR$10,0)</f>
        <v/>
      </c>
      <c r="JS63" s="68" t="n"/>
      <c r="JT63" s="15">
        <f>IF(JO63&gt;0,(JO63-JO$10)/JO$10,0)</f>
        <v/>
      </c>
      <c r="JV63" s="250" t="n">
        <v>1.53</v>
      </c>
      <c r="JW63" s="68">
        <f>IF(JV63&gt;0,((JV63-JV62)/JV62),0)</f>
        <v/>
      </c>
      <c r="JX63" s="68">
        <f>IF(JV63&gt;0,JW63-$V63,0)</f>
        <v/>
      </c>
      <c r="JY63" s="68">
        <f>IF(JV63&gt;0,(JV63-JY$10)/JY$10,0)</f>
        <v/>
      </c>
      <c r="JZ63" s="68" t="n"/>
      <c r="KA63" s="15">
        <f>IF(JV63&gt;0,(JV63-JV$10)/JV$10,0)</f>
        <v/>
      </c>
      <c r="KC63" s="250" t="n">
        <v>19.97</v>
      </c>
      <c r="KD63" s="68">
        <f>IF(KC63&gt;0,((KC63-KC62)/KC62),0)</f>
        <v/>
      </c>
      <c r="KE63" s="68">
        <f>IF(KC63&gt;0,KD63-$V63,0)</f>
        <v/>
      </c>
      <c r="KF63" s="68">
        <f>IF(KC63&gt;0,(KC63-KF$10)/KF$10,0)</f>
        <v/>
      </c>
      <c r="KG63" s="68" t="n"/>
      <c r="KH63" s="15">
        <f>IF(KC63&gt;0,(KC63-KC$10)/KC$10,0)</f>
        <v/>
      </c>
      <c r="KI63" s="18" t="n"/>
      <c r="KJ63" s="250" t="n">
        <v>46.49</v>
      </c>
      <c r="KK63" s="68">
        <f>IF(KJ63&gt;0,((KJ63-KJ62)/KJ62),0)</f>
        <v/>
      </c>
      <c r="KL63" s="68">
        <f>IF(KJ63&gt;0,KK63-$V63,0)</f>
        <v/>
      </c>
      <c r="KM63" s="68">
        <f>IF(KJ63&gt;0,(KJ63-KM$10)/KM$10,0)</f>
        <v/>
      </c>
      <c r="KN63" s="68" t="n"/>
      <c r="KO63" s="15">
        <f>IF(KJ63&gt;0,(KJ63-KJ$10)/KJ$10,0)</f>
        <v/>
      </c>
      <c r="KQ63" s="250" t="n">
        <v>1.56</v>
      </c>
      <c r="KR63" s="68">
        <f>IF(KQ63&gt;0,((KQ63-KQ62)/KQ62),0)</f>
        <v/>
      </c>
      <c r="KS63" s="68">
        <f>IF(KQ63&gt;0,KR63-$V63,0)</f>
        <v/>
      </c>
      <c r="KT63" s="68">
        <f>IF(KQ63&gt;0,(KQ63-KT$10)/KT$10,0)</f>
        <v/>
      </c>
      <c r="KU63" s="68" t="n"/>
      <c r="KV63" s="15">
        <f>IF(KQ63&gt;0,(KQ63-KQ$10)/KQ$10,0)</f>
        <v/>
      </c>
      <c r="KW63" s="18" t="n"/>
      <c r="KX63" s="250" t="n">
        <v>21.65</v>
      </c>
      <c r="KY63" s="68">
        <f>IF(KX63&gt;0,((KX63-KX62)/KX62),0)</f>
        <v/>
      </c>
      <c r="KZ63" s="68">
        <f>IF(KX63&gt;0,KY63-$V63,0)</f>
        <v/>
      </c>
      <c r="LA63" s="68">
        <f>IF(KX63&gt;0,(KX63-LA$10)/LA$10,0)</f>
        <v/>
      </c>
      <c r="LB63" s="68" t="n"/>
      <c r="LC63" s="15">
        <f>IF(KX63&gt;0,(KX63-KX$10)/KX$10,0)</f>
        <v/>
      </c>
      <c r="LD63" s="18" t="n"/>
      <c r="LE63" s="250" t="n">
        <v>53.73</v>
      </c>
      <c r="LF63" s="68">
        <f>IF(LE63&gt;0,((LE63-LE62)/LE62),0)</f>
        <v/>
      </c>
      <c r="LG63" s="68">
        <f>IF(LE63&gt;0,LF63-$V63,0)</f>
        <v/>
      </c>
      <c r="LH63" s="68">
        <f>IF(LE63&gt;0,(LE63-LH$10)/LH$10,0)</f>
        <v/>
      </c>
      <c r="LI63" s="68" t="n"/>
      <c r="LJ63" s="15">
        <f>IF(LE63&gt;0,(LE63-LE$10)/LE$10,0)</f>
        <v/>
      </c>
      <c r="LL63" s="250" t="n">
        <v>105.41</v>
      </c>
      <c r="LM63" s="68">
        <f>IF(LL63&gt;0,((LL63-LL62)/LL62),0)</f>
        <v/>
      </c>
      <c r="LN63" s="68">
        <f>IF(LL63&gt;0,LM63-$V63,0)</f>
        <v/>
      </c>
      <c r="LO63" s="68">
        <f>IF(LL63&gt;0,(LL63-LO$10)/LO$10,0)</f>
        <v/>
      </c>
      <c r="LP63" s="68" t="n"/>
      <c r="LQ63" s="15">
        <f>IF(LL63&gt;0,(LL63-LL$10)/LL$10,0)</f>
        <v/>
      </c>
      <c r="LS63" s="250" t="n">
        <v>12.32</v>
      </c>
      <c r="LT63" s="68">
        <f>IF(LS63&gt;0,((LS63-LS62)/LS62),0)</f>
        <v/>
      </c>
      <c r="LU63" s="68">
        <f>IF(LS63&gt;0,LT63-$V63,0)</f>
        <v/>
      </c>
      <c r="LV63" s="68" t="n"/>
      <c r="LW63" s="68" t="n"/>
      <c r="LX63" s="15">
        <f>IF(LS63&gt;0,(LS63-LS$10)/LS$10,0)</f>
        <v/>
      </c>
      <c r="LZ63" s="250" t="n">
        <v>13.82</v>
      </c>
      <c r="MA63" s="68">
        <f>IF(LZ63&gt;0,((LZ63-LZ62)/LZ62),0)</f>
        <v/>
      </c>
      <c r="MB63" s="68">
        <f>IF(LZ63&gt;0,MA63-$V63,0)</f>
        <v/>
      </c>
      <c r="MC63" s="68">
        <f>IF(LZ63&gt;0,(LZ63-MC$10)/MC$10,0)</f>
        <v/>
      </c>
      <c r="MD63" s="68" t="n"/>
      <c r="ME63" s="15">
        <f>IF(LZ63&gt;0,(LZ63-LZ$10)/LZ$10,0)</f>
        <v/>
      </c>
      <c r="MG63" s="250" t="n">
        <v>27.77</v>
      </c>
      <c r="MH63" s="68">
        <f>IF(MG63&gt;0,((MG63-MG62)/MG62),0)</f>
        <v/>
      </c>
      <c r="MI63" s="68">
        <f>IF(MG63&gt;0,MH63-$V63,0)</f>
        <v/>
      </c>
      <c r="MJ63" s="68">
        <f>IF(MG63&gt;0,(MG63-MJ$10)/MJ$10,0)</f>
        <v/>
      </c>
      <c r="MK63" s="68" t="n"/>
      <c r="ML63" s="15">
        <f>IF(MG63&gt;0,(MG63-MG$10)/MG$10,0)</f>
        <v/>
      </c>
      <c r="MN63" s="250" t="n">
        <v>100.39</v>
      </c>
      <c r="MO63" s="68">
        <f>IF(MN63&gt;0,((MN63-MN62)/MN62),0)</f>
        <v/>
      </c>
      <c r="MP63" s="68">
        <f>IF(MN63&gt;0,MO63-$V63,0)</f>
        <v/>
      </c>
      <c r="MQ63" s="68">
        <f>IF(MN63&gt;0,(MN63-MQ$10)/MQ$10,0)</f>
        <v/>
      </c>
      <c r="MR63" s="68" t="n"/>
      <c r="MS63" s="15">
        <f>IF(MN63&gt;0,(MN63-MN$10)/MN$10,0)</f>
        <v/>
      </c>
      <c r="MU63" s="250" t="n">
        <v>11.46</v>
      </c>
      <c r="MV63" s="68">
        <f>IF(MU63&gt;0,((MU63-MU62)/MU62),0)</f>
        <v/>
      </c>
      <c r="MW63" s="68">
        <f>IF(MU63&gt;0,MV63-$V63,0)</f>
        <v/>
      </c>
      <c r="MX63" s="68">
        <f>IF(MU63&gt;0,(MU63-MX$10)/MX$10,0)</f>
        <v/>
      </c>
      <c r="MY63" s="68" t="n"/>
      <c r="MZ63" s="15">
        <f>IF(MU63&gt;0,(MU63-MU$10)/MU$10,0)</f>
        <v/>
      </c>
      <c r="NB63" s="250" t="n">
        <v>203.93</v>
      </c>
      <c r="NC63" s="68">
        <f>IF(NB63&gt;0,((NB63-NB62)/NB62),0)</f>
        <v/>
      </c>
      <c r="ND63" s="68">
        <f>IF(NB63&gt;0,NC63-$V63,0)</f>
        <v/>
      </c>
      <c r="NE63" s="68">
        <f>IF(NB63&gt;0,(NB63-NE$10)/NE$10,0)</f>
        <v/>
      </c>
      <c r="NF63" s="68" t="n"/>
      <c r="NG63" s="15">
        <f>IF(NB63&gt;0,(NB63-NB$10)/NB$10,0)</f>
        <v/>
      </c>
      <c r="NI63" s="250" t="n">
        <v>5.85</v>
      </c>
      <c r="NJ63" s="68">
        <f>IF(NI63&gt;0,((NI63-NI62)/NI62),0)</f>
        <v/>
      </c>
      <c r="NK63" s="68">
        <f>IF(NI63&gt;0,NJ63-$V63,0)</f>
        <v/>
      </c>
      <c r="NL63" s="68">
        <f>IF(NI63&gt;0,(NI63-NL$10)/NL$10,0)</f>
        <v/>
      </c>
      <c r="NM63" s="68" t="n"/>
      <c r="NN63" s="15">
        <f>IF(NI63&gt;0,(NI63-NI$10)/NI$10,0)</f>
        <v/>
      </c>
      <c r="NP63" s="250" t="n">
        <v>336.83</v>
      </c>
      <c r="NQ63" s="68">
        <f>IF(NP63&gt;0,((NP63-NP62)/NP62),0)</f>
        <v/>
      </c>
      <c r="NR63" s="68">
        <f>IF(NP63&gt;0,NQ63-$V63,0)</f>
        <v/>
      </c>
      <c r="NS63" s="68">
        <f>IF(NP63&gt;0,(NP63-NS$10)/NS$10,0)</f>
        <v/>
      </c>
      <c r="NT63" s="68" t="n"/>
      <c r="NU63" s="15">
        <f>IF(NP63&gt;0,(NP63-NP$10)/NP$10,0)</f>
        <v/>
      </c>
      <c r="NW63" s="250" t="n">
        <v>162.8</v>
      </c>
      <c r="NX63" s="68">
        <f>IF(NW63&gt;0,((NW63-NW62)/NW62),0)</f>
        <v/>
      </c>
      <c r="NY63" s="68">
        <f>IF(NW63&gt;0,NX63-$V63,0)</f>
        <v/>
      </c>
      <c r="NZ63" s="68">
        <f>IF(NW63&gt;0,(NW63-NZ$10)/NZ$10,0)</f>
        <v/>
      </c>
      <c r="OA63" s="68" t="n"/>
      <c r="OB63" s="15">
        <f>IF(NW63&gt;0,(NW63-NW$10)/NW$10,0)</f>
        <v/>
      </c>
      <c r="OD63" s="250" t="n">
        <v>1.31</v>
      </c>
      <c r="OE63" s="68">
        <f>IF(OD63&gt;0,((OD63-OD62)/OD62),0)</f>
        <v/>
      </c>
      <c r="OF63" s="68">
        <f>IF(OD63&gt;0,OE63-$V63,0)</f>
        <v/>
      </c>
      <c r="OG63" s="68">
        <f>IF(OD63&gt;0,(OD63-OG$10)/OG$10,0)</f>
        <v/>
      </c>
      <c r="OH63" s="68" t="n"/>
      <c r="OI63" s="15">
        <f>IF(OD63&gt;0,(OD63-OD$10)/OD$10,0)</f>
        <v/>
      </c>
      <c r="OK63" s="250" t="n">
        <v>74.28</v>
      </c>
      <c r="OL63" s="68">
        <f>IF(OK63&gt;0,((OK63-OK62)/OK62),0)</f>
        <v/>
      </c>
      <c r="OM63" s="68">
        <f>IF(OK63&gt;0,OL63-$V63,0)</f>
        <v/>
      </c>
      <c r="ON63" s="68">
        <f>IF(OK63&gt;0,(OK63-ON$10)/ON$10,0)</f>
        <v/>
      </c>
      <c r="OO63" s="68" t="n"/>
      <c r="OP63" s="15">
        <f>IF(OK63&gt;0,(OK63-OK$10)/OK$10,0)</f>
        <v/>
      </c>
      <c r="OR63" s="250" t="n">
        <v>1.77</v>
      </c>
      <c r="OS63" s="68">
        <f>IF(OR63&gt;0,((OR63-OR62)/OR62),0)</f>
        <v/>
      </c>
      <c r="OT63" s="68">
        <f>IF(OR63&gt;0,OS63-$V63,0)</f>
        <v/>
      </c>
      <c r="OU63" s="68">
        <f>IF(OR63&gt;0,(OR63-OU$10)/OU$10,0)</f>
        <v/>
      </c>
      <c r="OV63" s="68" t="n"/>
      <c r="OW63" s="15">
        <f>IF(OR63&gt;0,(OR63-OR$10)/OR$10,0)</f>
        <v/>
      </c>
      <c r="OY63" s="250" t="n">
        <v>133.79</v>
      </c>
      <c r="OZ63" s="68">
        <f>IF(OY63&gt;0,((OY63-OY62)/OY62),0)</f>
        <v/>
      </c>
      <c r="PA63" s="68">
        <f>IF(OY63&gt;0,OZ63-$V63,0)</f>
        <v/>
      </c>
      <c r="PB63" s="68">
        <f>IF(OY63&gt;0,(OY63-PB$10)/PB$10,0)</f>
        <v/>
      </c>
      <c r="PC63" s="68" t="n"/>
      <c r="PD63" s="15">
        <f>IF(OY63&gt;0,(OY63-OY$10)/OY$10,0)</f>
        <v/>
      </c>
      <c r="PE63" s="18" t="n"/>
      <c r="PF63" s="250" t="n">
        <v>209.89</v>
      </c>
      <c r="PG63" s="68">
        <f>IF(PF63&gt;0,((PF63-PF62)/PF62),0)</f>
        <v/>
      </c>
      <c r="PH63" s="68">
        <f>IF(PF63&gt;0,PG63-$V63,0)</f>
        <v/>
      </c>
      <c r="PI63" s="68">
        <f>IF(PF63&gt;0,(PF63-PI$10)/PI$10,0)</f>
        <v/>
      </c>
      <c r="PJ63" s="68" t="n"/>
      <c r="PK63" s="15">
        <f>IF(PF63&gt;0,(PF63-PF$10)/PF$10,0)</f>
        <v/>
      </c>
      <c r="PM63" s="250" t="n"/>
      <c r="PN63" s="68">
        <f>IF(PM63&gt;0,((PM63-PM62)/PM62),0)</f>
        <v/>
      </c>
      <c r="PO63" s="68">
        <f>PN63-$V63</f>
        <v/>
      </c>
      <c r="PP63" s="68">
        <f>IF(PM63&gt;0,(PM63-PP$10)/PP$10,0)</f>
        <v/>
      </c>
      <c r="PQ63" s="68" t="n"/>
      <c r="PR63" s="15">
        <f>IF(PM63&gt;0,(PM63-PM$10)/PM$10,0)</f>
        <v/>
      </c>
      <c r="PT63" s="250" t="n">
        <v>4.35</v>
      </c>
      <c r="PU63" s="68">
        <f>IF(PT63&gt;0,((PT63-PT62)/PT62),0)</f>
        <v/>
      </c>
      <c r="PV63" s="68">
        <f>IF(PT63&gt;0,PU63-$V63,0)</f>
        <v/>
      </c>
      <c r="PW63" s="68">
        <f>IF(PT63&gt;0,(PT63-PW$10)/PW$10,0)</f>
        <v/>
      </c>
      <c r="PX63" s="68" t="n"/>
      <c r="PY63" s="15">
        <f>IF(PT63&gt;0,(PT63-PT$10)/PT$10,0)</f>
        <v/>
      </c>
      <c r="QA63" s="250" t="n">
        <v>217.42</v>
      </c>
      <c r="QB63" s="68">
        <f>IF(QA63&gt;0,((QA63-QA62)/QA62),0)</f>
        <v/>
      </c>
      <c r="QC63" s="68">
        <f>IF(QA63&gt;0,QB63-$V63,0)</f>
        <v/>
      </c>
      <c r="QD63" s="68">
        <f>IF(QA63&gt;0,(QA63-QD$10)/QD$10,0)</f>
        <v/>
      </c>
      <c r="QE63" s="68" t="n"/>
      <c r="QF63" s="15">
        <f>IF(QA63&gt;0,(QA63-QA$10)/QA$10,0)</f>
        <v/>
      </c>
      <c r="QH63" s="250" t="n">
        <v>1.49</v>
      </c>
      <c r="QI63" s="68">
        <f>IF(QH63&gt;0,((QH63-QH62)/QH62),0)</f>
        <v/>
      </c>
      <c r="QJ63" s="68">
        <f>IF(QH63&gt;0,QI63-$V63,0)</f>
        <v/>
      </c>
      <c r="QK63" s="68">
        <f>IF(QH63&gt;0,(QH63-QK$10)/QK$10,0)</f>
        <v/>
      </c>
      <c r="QL63" s="68" t="n"/>
      <c r="QM63" s="15">
        <f>IF(QH63&gt;0,(QH63-QH$10)/QH$10,0)</f>
        <v/>
      </c>
      <c r="QO63" s="250" t="n">
        <v>12</v>
      </c>
      <c r="QP63" s="68">
        <f>IF(QO63&gt;0,((QO63-QO62)/QO62),0)</f>
        <v/>
      </c>
      <c r="QQ63" s="68">
        <f>IF(QO63&gt;0,QP63-$V63,0)</f>
        <v/>
      </c>
      <c r="QR63" s="68">
        <f>IF(QO63&gt;0,(QO63-QR$10)/QR$10,0)</f>
        <v/>
      </c>
      <c r="QS63" s="68" t="n"/>
      <c r="QT63" s="15">
        <f>IF(QO63&gt;0,(QO63-QO$10)/QO$10,0)</f>
        <v/>
      </c>
      <c r="QV63" s="250" t="n">
        <v>2.02</v>
      </c>
      <c r="QW63" s="68">
        <f>IF(QV63&gt;0,((QV63-QV62)/QV62),0)</f>
        <v/>
      </c>
      <c r="QX63" s="68">
        <f>IF(QV63&gt;0,QW63-$V63,0)</f>
        <v/>
      </c>
      <c r="QY63" s="68">
        <f>IF(QV63&gt;0,(QV63-QY$10)/QY$10,0)</f>
        <v/>
      </c>
      <c r="QZ63" s="68" t="n"/>
      <c r="RA63" s="15">
        <f>IF(QV63&gt;0,(QV63-QV$10)/QV$10,0)</f>
        <v/>
      </c>
      <c r="RC63" s="250" t="n">
        <v>22.63</v>
      </c>
      <c r="RD63" s="68">
        <f>IF(RC63&gt;0,((RC63-RC62)/RC62),0)</f>
        <v/>
      </c>
      <c r="RE63" s="68">
        <f>IF(RC63&gt;0,RD63-$V63,0)</f>
        <v/>
      </c>
      <c r="RF63" s="68">
        <f>IF(RC63&gt;0,(RC63-RF$10)/RF$10,0)</f>
        <v/>
      </c>
      <c r="RG63" s="68" t="n"/>
      <c r="RH63" s="15">
        <f>IF(RC63&gt;0,(RC63-RC$10)/RC$10,0)</f>
        <v/>
      </c>
      <c r="RJ63" s="250" t="n">
        <v>177.47</v>
      </c>
      <c r="RK63" s="68">
        <f>IF(RJ63&gt;0,((RJ63-RJ62)/RJ62),0)</f>
        <v/>
      </c>
      <c r="RL63" s="68">
        <f>RK63-$V63</f>
        <v/>
      </c>
      <c r="RM63" s="68">
        <f>IF(RJ63&gt;0,(RJ63-RM$10)/RM$10,0)</f>
        <v/>
      </c>
      <c r="RN63" s="68" t="n"/>
      <c r="RO63" s="15">
        <f>IF(RJ63&gt;0,(RJ63-RJ$10)/RJ$10,0)</f>
        <v/>
      </c>
      <c r="RQ63" s="250" t="n">
        <v>13.84</v>
      </c>
      <c r="RR63" s="68">
        <f>IF(RQ63&gt;0,((RQ63-RQ62)/RQ62),0)</f>
        <v/>
      </c>
      <c r="RS63" s="68">
        <f>RR63-$V63</f>
        <v/>
      </c>
      <c r="RT63" s="68">
        <f>IF(RQ63&gt;0,(RQ63-RT$10)/RT$10,0)</f>
        <v/>
      </c>
      <c r="RU63" s="68" t="n"/>
      <c r="RV63" s="15">
        <f>IF(RQ63&gt;0,(RQ63-RQ$10)/RQ$10,0)</f>
        <v/>
      </c>
      <c r="RX63" s="250" t="n">
        <v>87.39</v>
      </c>
      <c r="RY63" s="68">
        <f>IF(RX63&gt;0,((RX63-RX62)/RX62),0)</f>
        <v/>
      </c>
      <c r="RZ63" s="68">
        <f>RY63-$V63</f>
        <v/>
      </c>
      <c r="SA63" s="68">
        <f>IF(RX63&gt;0,(RX63-SA$10)/SA$10,0)</f>
        <v/>
      </c>
      <c r="SB63" s="68" t="n"/>
      <c r="SC63" s="15">
        <f>IF(RX63&gt;0,(RX63-RX$10)/RX$10,0)</f>
        <v/>
      </c>
      <c r="SE63" s="250" t="n">
        <v>8.99</v>
      </c>
      <c r="SF63" s="68">
        <f>IF(SE63&gt;0,((SE63-SE62)/SE62),0)</f>
        <v/>
      </c>
      <c r="SG63" s="68">
        <f>SF63-$V63</f>
        <v/>
      </c>
      <c r="SH63" s="68">
        <f>IF(SE63&gt;0,(SE63-SH$10)/SH$10,0)</f>
        <v/>
      </c>
      <c r="SI63" s="68" t="n"/>
      <c r="SJ63" s="15">
        <f>IF(SE63&gt;0,(SE63-SE$10)/SE$10,0)</f>
        <v/>
      </c>
      <c r="SL63" s="250" t="n">
        <v>0.442</v>
      </c>
      <c r="SM63" s="68">
        <f>IF(SL63&gt;0,((SL63-SL62)/SL62),0)</f>
        <v/>
      </c>
      <c r="SN63" s="68">
        <f>SM63-$V63</f>
        <v/>
      </c>
      <c r="SO63" s="68">
        <f>IF(SL63&gt;0,(SL63-SO$10)/SO$10,0)</f>
        <v/>
      </c>
      <c r="SP63" s="68" t="n"/>
      <c r="SQ63" s="15">
        <f>IF(SL63&gt;0,(SL63-SL$10)/SL$10,0)</f>
        <v/>
      </c>
      <c r="SS63" s="250" t="n">
        <v>8.69</v>
      </c>
      <c r="ST63" s="68">
        <f>IF(SS63&gt;0,((SS63-SS62)/SS62),0)</f>
        <v/>
      </c>
      <c r="SU63" s="68">
        <f>ST63-$V63</f>
        <v/>
      </c>
      <c r="SV63" s="68">
        <f>IF(SS63&gt;0,(SS63-SV$10)/SV$10,0)</f>
        <v/>
      </c>
      <c r="SW63" s="68" t="n"/>
      <c r="SX63" s="15">
        <f>IF(SS63&gt;0,(SS63-SS$10)/SS$10,0)</f>
        <v/>
      </c>
      <c r="SZ63" s="250" t="n">
        <v>26.25</v>
      </c>
      <c r="TA63" s="68">
        <f>IF(SZ63&gt;0,((SZ63-SZ62)/SZ62),0)</f>
        <v/>
      </c>
      <c r="TB63" s="68">
        <f>TA63-$V63</f>
        <v/>
      </c>
      <c r="TC63" s="68">
        <f>IF(SZ63&gt;0,(SZ63-TC$10)/TC$10,0)</f>
        <v/>
      </c>
      <c r="TD63" s="68" t="n"/>
      <c r="TE63" s="15">
        <f>IF(SZ63&gt;0,(SZ63-SZ$10)/SZ$10,0)</f>
        <v/>
      </c>
      <c r="TG63" s="250" t="n">
        <v>0.184</v>
      </c>
      <c r="TH63" s="68">
        <f>IF(TG63&gt;0,((TG63-TG62)/TG62),0)</f>
        <v/>
      </c>
      <c r="TI63" s="68">
        <f>TH63-$V63</f>
        <v/>
      </c>
      <c r="TJ63" s="68">
        <f>IF(TG63&gt;0,(TG63-TJ$10)/TJ$10,0)</f>
        <v/>
      </c>
      <c r="TK63" s="68" t="n"/>
      <c r="TL63" s="15">
        <f>IF(TG63&gt;0,(TG63-TG$10)/TG$10,0)</f>
        <v/>
      </c>
      <c r="TN63" s="250" t="n">
        <v>32</v>
      </c>
      <c r="TO63" s="68">
        <f>IF(TN63&gt;0,((TN63-TN62)/TN62),0)</f>
        <v/>
      </c>
      <c r="TP63" s="68">
        <f>TO63-$V63</f>
        <v/>
      </c>
      <c r="TQ63" s="68">
        <f>IF(TN63&gt;0,(TN63-TQ$10)/TQ$10,0)</f>
        <v/>
      </c>
      <c r="TR63" s="68" t="n"/>
      <c r="TS63" s="15">
        <f>IF(TN63&gt;0,(TN63-TN$10)/TN$10,0)</f>
        <v/>
      </c>
      <c r="TU63" s="250" t="n">
        <v>2.36</v>
      </c>
      <c r="TV63" s="68">
        <f>IF(TU63&gt;0,((TU63-TU62)/TU62),0)</f>
        <v/>
      </c>
      <c r="TW63" s="68">
        <f>TV63-$V63</f>
        <v/>
      </c>
      <c r="TX63" s="68">
        <f>IF(TU63&gt;0,(TU63-TX$10)/TX$10,0)</f>
        <v/>
      </c>
      <c r="TY63" s="68" t="n"/>
      <c r="TZ63" s="15">
        <f>IF(TU63&gt;0,(TU63-TU$10)/TU$10,0)</f>
        <v/>
      </c>
      <c r="UB63" s="250" t="n"/>
      <c r="UC63" s="68">
        <f>IF(UB63&gt;0,((UB63-UB62)/UB62),0)</f>
        <v/>
      </c>
      <c r="UD63" s="68">
        <f>UC63-$V63</f>
        <v/>
      </c>
      <c r="UE63" s="68">
        <f>IF(UB63&gt;0,(UB63-UE$10)/UE$10,0)</f>
        <v/>
      </c>
      <c r="UF63" s="68" t="n"/>
      <c r="UG63" s="15">
        <f>IF(UB63&gt;0,(UB63-UB$10)/UB$10,0)</f>
        <v/>
      </c>
      <c r="UI63" s="250" t="n"/>
      <c r="UJ63" s="68">
        <f>IF(UI63&gt;0,((UI63-UI62)/UI62),0)</f>
        <v/>
      </c>
      <c r="UK63" s="68">
        <f>UJ63-$V63</f>
        <v/>
      </c>
      <c r="UL63" s="68">
        <f>IF(UI63&gt;0,(UI63-UL$10)/UL$10,0)</f>
        <v/>
      </c>
      <c r="UM63" s="68" t="n"/>
      <c r="UN63" s="15">
        <f>IF(UI63&gt;0,(UI63-UI$10)/UI$10,0)</f>
        <v/>
      </c>
      <c r="UP63" s="250" t="n"/>
      <c r="UQ63" s="68">
        <f>IF(UP63&gt;0,((UP63-UP62)/UP62),0)</f>
        <v/>
      </c>
      <c r="UR63" s="68">
        <f>UQ63-$V63</f>
        <v/>
      </c>
      <c r="US63" s="68">
        <f>IF(UP63&gt;0,(UP63-US$10)/US$10,0)</f>
        <v/>
      </c>
      <c r="UT63" s="68" t="n"/>
      <c r="UU63" s="15">
        <f>IF(UP63&gt;0,(UP63-UP$10)/UP$10,0)</f>
        <v/>
      </c>
      <c r="UW63" s="250" t="n"/>
      <c r="UX63" s="68">
        <f>IF(UW63&gt;0,((UW63-UW62)/UW62),0)</f>
        <v/>
      </c>
      <c r="UY63" s="68">
        <f>UX63-$V63</f>
        <v/>
      </c>
      <c r="UZ63" s="68">
        <f>IF(UW63&gt;0,(UW63-UZ$10)/UZ$10,0)</f>
        <v/>
      </c>
      <c r="VA63" s="68" t="n"/>
      <c r="VB63" s="15">
        <f>IF(UW63&gt;0,(UW63-UW$10)/UW$10,0)</f>
        <v/>
      </c>
      <c r="VD63" s="250" t="n"/>
      <c r="VE63" s="68">
        <f>IF(VD63&gt;0,((VD63-VD62)/VD62),0)</f>
        <v/>
      </c>
      <c r="VF63" s="68">
        <f>VE63-$V63</f>
        <v/>
      </c>
      <c r="VG63" s="68">
        <f>IF(VD63&gt;0,(VD63-VG$10)/VG$10,0)</f>
        <v/>
      </c>
      <c r="VH63" s="68" t="n"/>
      <c r="VI63" s="15">
        <f>IF(VD63&gt;0,(VD63-VD$10)/VD$10,0)</f>
        <v/>
      </c>
      <c r="VM63" s="21">
        <f>IF($C63&gt;0,(($IK$5*IG63)+($GT$5*GP63)+($JM$5*JI63)+($JF$5*JB63)+($IY$5*IU63)+($IR$5*IN63)+($ID$5*HZ63)+($HW$5*HS63)+($HP$5*HL63)+($HI$5*HE63)+($GF$5*GB63)+($FY$5*FU63)+($FR$5*FN63)+($FK$5*FG63)+($FD$5*EZ63)+($EW$5*ES63)+($EP$5*EL63)+($EI$5*EE63)+($EB$5*DX63)+($DU$5*DQ63)+($DN$5*DJ63)+($DG$5*DC63)+($CZ$5*CV63)+($CS$5*CO63)+($CL$5*CH63)+($CE$5*CA63)+($BX$5*BT63)+($BQ$5*BM63)+($BJ$5*BF63)+($BC$5*AY63)+($AV$5*AR63)+($AO$5*AK63)+($AH$5*AD63)+($JT$5*JP63)+($KA$5*JW63)+($KO$5*KK63)+($PR$5*PN63)+($GM$5*GI63)+($HA$5*GW63)+($KV$5*KR63)+($KH$5*KD63)+($LC$5*KY63)+($MS$5*MO63)+($ML$5*MH63)+($ME$5*MA63)+($LX$5*LT63)+($LQ$5*LM63)+($LJ$5*LF63)+(MV63*$MZ$5)+(NC63*$NG$5)+(NJ63*$NN$5)+($OI$5*OE63)+($NU$5*NQ63)+($OB$5*NX63)+($PK$5*PG63)+($OP$5*OL63)+($OW$5*OS63)+($PD$5*OZ63)+(PU63*$PY$5)+(QB63*$QF$5)+(QI63*$QM$5)+(QP63*$QT$5)+(QW63*$RA$5)+(RD63*$RH$5)+(RK63*$RO$5)+(RR63*$RV$5)+(RY63*$SC$5)+(SF63*$SJ$5)+(SM63*$SQ$5)+(ST63*$SX$5)+(TA63*$TE$5))+(TH63*$TL$5)+(TO63*$TS$5))/$VM$5</f>
        <v/>
      </c>
      <c r="VN63" s="538" t="n"/>
      <c r="VO63" s="21">
        <f>IF($C63&gt;0,(($IK$5*II63)+($GT$5*GR63)+($JM$5*JK63)+($JF$5*JD63)+($IY$5*IW63)+($IR$5*IP63)+($ID$5*IB63)+($HW$5*HU63)+($HP$5*HN63)+($HI$5*HG63)+($GF$5*GD63)+($FY$5*FW63)+($FR$5*FP63)+($FK$5*FI63)+($FD$5*FB63)+($EW$5*EU63)+($EP$5*EN63)+($EI$5*EG63)+($EB$5*DZ63)+($DU$5*DS63)+($DN$5*DL63)+($DG$5*DE63)+($CZ$5*CX63)+($CS$5*CQ63)+($CL$5*CJ63)+($CE$5*CC63)+($BX$5*BV63)+($BQ$5*BO63)+($BJ$5*BH63)+($BC$5*BA63)+($AV$5*AT63)+($AO$5*AM63)+($AH$5*AF63)+($KO$5*KM63)+($KH$5*KF63)+($KA$5*JY63)+($JT$5*JR63)+($PR$5*PP63)+($GM$5*GK63)+($HA$5*GY63)+($KV$5*KT63)+($LC$5*LA63)+($MS$5*MQ63)+($ML$5*MJ63)+($ME$5*MC63)+($LX$5*LV63)+($LQ$5*LO63)+($LJ$5*LH63)+(MX63*$MZ$5)+(NE63*$NG$5)+(NL63*$NN$5)+($OI$5*OG63)+($NU$5*NS63)+($OB$5*NZ63)+($PD$5*PB63)+($OW$5*OU63)+($OP$5*ON63)+($PK$5*PI63)+($PY$5*PW63)+($QF$5*QD63)+($QM$5*QK63)+($QT$5*QR63)+($RA$5*QY63)+($RH$5*RF63)+($RO$5*RM63)+(RT63*$RV$5)+(SA63*$SC$5)+(SH63*$SJ$5)+(SO63*$SQ$5)+(SV63*$SX$5)+(TC63*$TE$5)+(TJ63*$TL$5)+(TQ63*$TS$5))/$VM$5,0)</f>
        <v/>
      </c>
      <c r="VP63" s="14" t="n"/>
      <c r="VQ63" s="21">
        <f>IF($C63&gt;0,(($IK$5*IK63)+($GT$5*GT63)+($JM$5*JM63)+($JF$5*JF63)+($IY$5*IY63)+($IR$5*IR63)+($ID$5*ID63)+($HW$5*HW63)+($HP$5*HP63)+($HI$5*HI63)+($GF$5*GF63)+($FY$5*FY63)+($FR$5*FR63)+($FK$5*FK63)+($FD$5*FD63)+($EW$5*EW63)+($EP$5*EP63)+($EI$5*EI63)+($EB$5*EB63)+($DU$5*DU63)+($DN$5*DN63)+($DG$5*DG63)+($CZ$5*CZ63)+($CS$5*CS63)+($CL$5*CL63)+($CE$5*CE63)+($BX$5*BX63)+($BQ$5*BQ63)+($BJ$5*BJ63)+($BC$5*BC63)+($AV$5*AV63)+($AO$5*AO63)+($AH$5*AH63)+($KO$5*KO63)+($PR$5*PR63)+($GM$5*GM63)+($HA$5*HA63)+($KH$5*KH63)+($KA$5*KA63)+($JT$5*JT63)+($KV$5*KV63)+($LC$5*LC63)+($MS$5*MS63)+($ML$5*ML63)+($ME$5*ME63)+($LX$5*LX63)+($LQ$5*LQ63)+($LJ$5*LJ63)+($OI$5*OI63)+($NU$5*NU63)+($NN$5*NN63)+($NG$5*NG63)+($MZ$5*MZ63)+(OB63*$OB$5)+($PD$5*PD63)+($OW$5*OW63)+($OP$5*OP63)+($PK$5*PK63)+(PY63*$PY$5)+(QF63*$QF$5)+(QM63*$QM$5)+(QT63*$QT$5)+(RA63*$RA$5)+(RH63*$RH$5)+(RO63*$RO$5)+(RV63*$RV$5)+(SC63*$SC$5)+(SJ63*$SJ$5)+(SQ63*$SQ$5)+(SX63*$SX$5)+(TE63*$TE$5)+(TL63*$TL$5)+(TS63*$TS$5))/$VM$5,0)</f>
        <v/>
      </c>
    </row>
    <row r="64" ht="16" customHeight="1" s="545">
      <c r="A64" s="127" t="n">
        <v>45737</v>
      </c>
      <c r="B64" s="4">
        <f>A64</f>
        <v/>
      </c>
      <c r="C64" s="13" t="n">
        <v>41985.35</v>
      </c>
      <c r="D64" s="138">
        <f>IF(C64&gt;0,C64-C63,0)</f>
        <v/>
      </c>
      <c r="E64" s="68">
        <f>IF(C64&gt;0,D64/C63,0)</f>
        <v/>
      </c>
      <c r="F64" s="15">
        <f>IF(C64&gt;0,(C64-C$10)/C$10,0)</f>
        <v/>
      </c>
      <c r="G64" s="13" t="n">
        <v>5667.56</v>
      </c>
      <c r="H64" s="138">
        <f>IF(G64&gt;0,G64-G63,0)</f>
        <v/>
      </c>
      <c r="I64" s="68">
        <f>IF(G64&gt;0,H64/G63,0)</f>
        <v/>
      </c>
      <c r="J64" s="15">
        <f>IF(G64&gt;0,(G64-G$10)/G$10,0)</f>
        <v/>
      </c>
      <c r="K64" s="13" t="n">
        <v>17784.05</v>
      </c>
      <c r="L64" s="138">
        <f>IF(K64&gt;0,K64-K63,0)</f>
        <v/>
      </c>
      <c r="M64" s="68">
        <f>IF(K64&gt;0,L64/K63,0)</f>
        <v/>
      </c>
      <c r="N64" s="15">
        <f>IF(K64&gt;0,(K64-K$10)/K$10,0)</f>
        <v/>
      </c>
      <c r="O64" s="13" t="n">
        <v>2056.98</v>
      </c>
      <c r="P64" s="138">
        <f>IF(O64&gt;0,O64-O63,0)</f>
        <v/>
      </c>
      <c r="Q64" s="68">
        <f>IF(O64&gt;0,P64/O63,0)</f>
        <v/>
      </c>
      <c r="R64" s="15">
        <f>IF(O64&gt;0,(O64-O$10)/O$10,0)</f>
        <v/>
      </c>
      <c r="S64" s="18">
        <f>IF(O64&gt;0,(((O64*0.7)*Q64)+((K64*0.9)*M64)+((G64*0.65)*I64)+((C64*0.6)*E64))/(O64+K64+G64+C64),0)</f>
        <v/>
      </c>
      <c r="T64" s="121">
        <f>IF(O64&gt;0,(S64*200)+T63,0)</f>
        <v/>
      </c>
      <c r="U64" s="121">
        <f>T64</f>
        <v/>
      </c>
      <c r="V64" s="134">
        <f>IF(T64&gt;0,(T64-T63)/T63,0)</f>
        <v/>
      </c>
      <c r="W64" s="21">
        <f>IF(T64&gt;0,(T64-T$11)/T$11,0)</f>
        <v/>
      </c>
      <c r="X64" s="18">
        <f>IF(T64&gt;0,((Q64+M64+I64+E64)/4),0)</f>
        <v/>
      </c>
      <c r="Y64" s="352">
        <f>65100.37+8359.76</f>
        <v/>
      </c>
      <c r="Z64" s="15" t="n">
        <v>2e-06</v>
      </c>
      <c r="AA64" s="21">
        <f>Z64-$V64</f>
        <v/>
      </c>
      <c r="AC64" s="250" t="n">
        <v>204.97</v>
      </c>
      <c r="AD64" s="68">
        <f>IF(AC64&gt;0,((AC64-AC63)/AC63),0)</f>
        <v/>
      </c>
      <c r="AE64" s="68">
        <f>IF(AC64&gt;0,AD64-$V64,0)</f>
        <v/>
      </c>
      <c r="AF64" s="68">
        <f>IF(AC64&gt;0,(AC64-AF$10)/AF$10,0)</f>
        <v/>
      </c>
      <c r="AG64" s="68" t="n"/>
      <c r="AH64" s="15">
        <f>IF(AC64&gt;0,(AC64-AC$10)/AC$10,0)</f>
        <v/>
      </c>
      <c r="AJ64" s="250" t="n">
        <v>20.46</v>
      </c>
      <c r="AK64" s="68">
        <f>IF(AJ64&gt;0,((AJ64-AJ63)/AJ63),0)</f>
        <v/>
      </c>
      <c r="AL64" s="68">
        <f>IF(AJ64&gt;0,AK64-$V64,0)</f>
        <v/>
      </c>
      <c r="AM64" s="68">
        <f>IF(AJ64&gt;0,(AJ64-AM$10)/AM$10,0)</f>
        <v/>
      </c>
      <c r="AN64" s="68" t="n"/>
      <c r="AO64" s="15">
        <f>IF(AJ64&gt;0,(AJ64-AJ$10)/AJ$10,0)</f>
        <v/>
      </c>
      <c r="AQ64" s="250" t="n">
        <v>19.72</v>
      </c>
      <c r="AR64" s="68">
        <f>IF(AQ64&gt;0,((AQ64-AQ63)/AQ63),0)</f>
        <v/>
      </c>
      <c r="AS64" s="68">
        <f>IF(AQ64&gt;0,AR64-$V64,0)</f>
        <v/>
      </c>
      <c r="AT64" s="68">
        <f>IF(AQ64&gt;0,(AQ64-AT$10)/AT$10,0)</f>
        <v/>
      </c>
      <c r="AU64" s="68" t="n"/>
      <c r="AV64" s="15">
        <f>IF(AQ64&gt;0,(AQ64-AQ$10)/AQ$10,0)</f>
        <v/>
      </c>
      <c r="AX64" s="250" t="n">
        <v>197.36</v>
      </c>
      <c r="AY64" s="68">
        <f>IF(AX64&gt;0,((AX64-AX63)/AX63),0)</f>
        <v/>
      </c>
      <c r="AZ64" s="68">
        <f>IF(AX64&gt;0,AY64-$V64,0)</f>
        <v/>
      </c>
      <c r="BA64" s="68">
        <f>IF(AX64&gt;0,(AX64-BA$10)/BA$10,0)</f>
        <v/>
      </c>
      <c r="BB64" s="68" t="n"/>
      <c r="BC64" s="15">
        <f>IF(AX64&gt;0,(AX64-AX$10)/AX$10,0)</f>
        <v/>
      </c>
      <c r="BE64" s="250" t="n">
        <v>75.69</v>
      </c>
      <c r="BF64" s="68">
        <f>IF(BE64&gt;0,((BE64-BE63)/BE63),0)</f>
        <v/>
      </c>
      <c r="BG64" s="68">
        <f>IF(BE64&gt;0,BF64-$V64,0)</f>
        <v/>
      </c>
      <c r="BH64" s="68" t="n"/>
      <c r="BI64" s="68" t="n"/>
      <c r="BJ64" s="15">
        <f>IF(BE64&gt;0,(BE64-BE$10)/BE$10,0)</f>
        <v/>
      </c>
      <c r="BL64" s="250" t="n">
        <v>62.71</v>
      </c>
      <c r="BM64" s="68">
        <f>IF(BL64&gt;0,((BL64-BL63)/BL63),0)</f>
        <v/>
      </c>
      <c r="BN64" s="68">
        <f>IF(BL64&gt;0,BM64-$V64,0)</f>
        <v/>
      </c>
      <c r="BO64" s="68">
        <f>IF(BL64&gt;0,(BL64-BO$10)/BO$10,0)</f>
        <v/>
      </c>
      <c r="BP64" s="68" t="n"/>
      <c r="BQ64" s="15">
        <f>IF(BL64&gt;0,(BL64-BL$10)/BL$10,0)</f>
        <v/>
      </c>
      <c r="BS64" s="250" t="n">
        <v>35.5</v>
      </c>
      <c r="BT64" s="68">
        <f>IF(BS64&gt;0,((BS64-BS63)/BS63),0)</f>
        <v/>
      </c>
      <c r="BU64" s="68">
        <f>IF(BS64&gt;0,BT64-$V64,0)</f>
        <v/>
      </c>
      <c r="BV64" s="68">
        <f>IF(BS64&gt;0,(BS64-BV$10)/BV$10,0)</f>
        <v/>
      </c>
      <c r="BW64" s="68" t="n"/>
      <c r="BX64" s="15">
        <f>IF(BS64&gt;0,(BS64-BS$10)/BS$10,0)</f>
        <v/>
      </c>
      <c r="BZ64" s="250" t="n"/>
      <c r="CA64" s="68">
        <f>IF(BZ64&gt;0,((BZ64-BZ63)/BZ63),0)</f>
        <v/>
      </c>
      <c r="CB64" s="68">
        <f>IF(BZ64&gt;0,CA64-$V64,0)</f>
        <v/>
      </c>
      <c r="CC64" s="68">
        <f>IF(BZ64&gt;0,(BZ64-CC$10)/CC$10,0)</f>
        <v/>
      </c>
      <c r="CD64" s="68" t="n"/>
      <c r="CE64" s="15">
        <f>IF(BZ64&gt;0,(BZ64-BZ$10)/BZ$10,0)</f>
        <v/>
      </c>
      <c r="CG64" s="250" t="n">
        <v>30.47</v>
      </c>
      <c r="CH64" s="68">
        <f>IF(CG64&gt;0,((CG64-CG63)/CG63),0)</f>
        <v/>
      </c>
      <c r="CI64" s="68">
        <f>IF(CG64&gt;0,CH64-$V64,0)</f>
        <v/>
      </c>
      <c r="CJ64" s="68">
        <f>IF(CG64&gt;0,(CG64-CJ$10)/CJ$10,0)</f>
        <v/>
      </c>
      <c r="CK64" s="68" t="n"/>
      <c r="CL64" s="15">
        <f>IF(CG64&gt;0,(CG64-CG$10)/CG$10,0)</f>
        <v/>
      </c>
      <c r="CN64" s="250" t="n">
        <v>30.55</v>
      </c>
      <c r="CO64" s="68">
        <f>IF(CN64&gt;0,((CN64-CN63)/CN63),0)</f>
        <v/>
      </c>
      <c r="CP64" s="68">
        <f>IF(CN64&gt;0,CO64-$V64,0)</f>
        <v/>
      </c>
      <c r="CQ64" s="68">
        <f>IF(CN64&gt;0,(CN64-CQ$10)/CQ$10,0)</f>
        <v/>
      </c>
      <c r="CR64" s="68" t="n"/>
      <c r="CS64" s="15">
        <f>IF(CN64&gt;0,(CN64-CN$10)/CN$10,0)</f>
        <v/>
      </c>
      <c r="CU64" s="250" t="n">
        <v>34.39</v>
      </c>
      <c r="CV64" s="68">
        <f>IF(CU64&gt;0,((CU64-CU63)/CU63),0)</f>
        <v/>
      </c>
      <c r="CW64" s="68">
        <f>IF(CU64&gt;0,CV64-$V64,0)</f>
        <v/>
      </c>
      <c r="CX64" s="68">
        <f>IF(CU64&gt;0,(CU64-CX$10)/CX$10,0)</f>
        <v/>
      </c>
      <c r="CY64" s="68" t="n"/>
      <c r="CZ64" s="15">
        <f>IF(CU64&gt;0,(CU64-CU$10)/CU$10,0)</f>
        <v/>
      </c>
      <c r="DB64" s="250" t="n">
        <v>19.31</v>
      </c>
      <c r="DC64" s="68">
        <f>IF(DB64&gt;0,((DB64-DB63)/DB63),0)</f>
        <v/>
      </c>
      <c r="DD64" s="68">
        <f>IF(DB64&gt;0,DC64-$V64,0)</f>
        <v/>
      </c>
      <c r="DE64" s="68">
        <f>IF(DB64&gt;0,(DB64-DE$10)/DE$10,0)</f>
        <v/>
      </c>
      <c r="DF64" s="68" t="n"/>
      <c r="DG64" s="15">
        <f>IF(DB64&gt;0,(DB64-DB$10)/DB$10,0)</f>
        <v/>
      </c>
      <c r="DI64" s="250" t="n">
        <v>45.7</v>
      </c>
      <c r="DJ64" s="68">
        <f>IF(DI64&gt;0,((DI64-DI63)/DI63),0)</f>
        <v/>
      </c>
      <c r="DK64" s="68">
        <f>IF(DI64&gt;0,DJ64-$V64,0)</f>
        <v/>
      </c>
      <c r="DL64" s="68">
        <f>IF(DI64&gt;0,(DI64-DL$10)/DL$10,0)</f>
        <v/>
      </c>
      <c r="DM64" s="68" t="n"/>
      <c r="DN64" s="15">
        <f>IF(DI64&gt;0,(DI64-DI$10)/DI$10,0)</f>
        <v/>
      </c>
      <c r="DP64" s="250" t="n">
        <v>38.74</v>
      </c>
      <c r="DQ64" s="68">
        <f>IF(DP64&gt;0,((DP64-DP63)/DP63),0)</f>
        <v/>
      </c>
      <c r="DR64" s="68">
        <f>IF(DP64&gt;0,DQ64-$V64,0)</f>
        <v/>
      </c>
      <c r="DS64" s="68" t="n"/>
      <c r="DT64" s="68" t="n"/>
      <c r="DU64" s="15">
        <f>IF(DP64&gt;0,(DP64-DP$10)/DP$10,0)</f>
        <v/>
      </c>
      <c r="DV64" s="18" t="n"/>
      <c r="DW64" s="250" t="n">
        <v>29.76</v>
      </c>
      <c r="DX64" s="68">
        <f>IF(DW64&gt;0,((DW64-DW63)/DW63),0)</f>
        <v/>
      </c>
      <c r="DY64" s="68">
        <f>IF(DW64&gt;0,DX64-$V64,0)</f>
        <v/>
      </c>
      <c r="DZ64" s="68">
        <f>IF(DW64&gt;0,(DW64-DZ$10)/DZ$10,0)</f>
        <v/>
      </c>
      <c r="EA64" s="68" t="n"/>
      <c r="EB64" s="15">
        <f>IF(DW64&gt;0,(DW64-DW$10)/DW$10,0)</f>
        <v/>
      </c>
      <c r="ED64" s="250" t="n">
        <v>33.13</v>
      </c>
      <c r="EE64" s="68">
        <f>IF(ED64&gt;0,((ED64-ED63)/ED63),0)</f>
        <v/>
      </c>
      <c r="EF64" s="68">
        <f>IF(ED64&gt;0,EE64-$V64,0)</f>
        <v/>
      </c>
      <c r="EG64" s="68">
        <f>IF(ED64&gt;0,(ED64-EG$10)/EG$10,0)</f>
        <v/>
      </c>
      <c r="EH64" s="68" t="n"/>
      <c r="EI64" s="15">
        <f>IF(ED64&gt;0,(ED64-ED$10)/ED$10,0)</f>
        <v/>
      </c>
      <c r="EK64" s="250" t="n">
        <v>108.2</v>
      </c>
      <c r="EL64" s="68">
        <f>IF(EK64&gt;0,((EK64-EK63)/EK63),0)</f>
        <v/>
      </c>
      <c r="EM64" s="68">
        <f>IF(EK64&gt;0,EL64-$V64,0)</f>
        <v/>
      </c>
      <c r="EN64" s="68">
        <f>IF(EK64&gt;0,(EK64-EN$10)/EN$10,0)</f>
        <v/>
      </c>
      <c r="EO64" s="68" t="n"/>
      <c r="EP64" s="15">
        <f>IF(EK64&gt;0,(EK64-EK$10)/EK$10,0)</f>
        <v/>
      </c>
      <c r="ER64" s="250" t="n">
        <v>36.45</v>
      </c>
      <c r="ES64" s="68">
        <f>IF(ER64&gt;0,((ER64-ER63)/ER63),0)</f>
        <v/>
      </c>
      <c r="ET64" s="68">
        <f>IF(ER64&gt;0,ES64-$V64,0)</f>
        <v/>
      </c>
      <c r="EU64" s="68">
        <f>IF(ER64&gt;0,(ER64-EU$10)/EU$10,0)</f>
        <v/>
      </c>
      <c r="EV64" s="68" t="n"/>
      <c r="EW64" s="15">
        <f>IF(ER64&gt;0,(ER64-ER$10)/ER$10,0)</f>
        <v/>
      </c>
      <c r="EY64" s="250" t="n">
        <v>32.15</v>
      </c>
      <c r="EZ64" s="68">
        <f>IF(EY64&gt;0,((EY64-EY63)/EY63),0)</f>
        <v/>
      </c>
      <c r="FA64" s="68">
        <f>IF(EY64&gt;0,EZ64-$V64,0)</f>
        <v/>
      </c>
      <c r="FB64" s="68" t="n"/>
      <c r="FC64" s="68" t="n"/>
      <c r="FD64" s="15">
        <f>IF(EY64&gt;0,(EY64-EY$10)/EY$10,0)</f>
        <v/>
      </c>
      <c r="FF64" s="250" t="n">
        <v>59.28</v>
      </c>
      <c r="FG64" s="68">
        <f>IF(FF64&gt;0,((FF64-FF63)/FF63),0)</f>
        <v/>
      </c>
      <c r="FH64" s="68">
        <f>IF(FF64&gt;0,FG64-$V64,0)</f>
        <v/>
      </c>
      <c r="FI64" s="68">
        <f>IF(FF64&gt;0,(FF64-FI$10)/FI$10,0)</f>
        <v/>
      </c>
      <c r="FJ64" s="68" t="n"/>
      <c r="FK64" s="15">
        <f>IF(FF64&gt;0,(FF64-FF$10)/FF$10,0)</f>
        <v/>
      </c>
      <c r="FM64" s="250" t="n">
        <v>171.49</v>
      </c>
      <c r="FN64" s="68">
        <f>IF(FM64&gt;0,((FM64-FM63)/FM63),0)</f>
        <v/>
      </c>
      <c r="FO64" s="68">
        <f>IF(FM64&gt;0,FN64-$V64,0)</f>
        <v/>
      </c>
      <c r="FP64" s="68">
        <f>IF(FM64&gt;0,(FM64-FP$10)/FP$10,0)</f>
        <v/>
      </c>
      <c r="FQ64" s="68" t="n"/>
      <c r="FR64" s="15">
        <f>IF(FM64&gt;0,(FM64-FM$10)/FM$10,0)</f>
        <v/>
      </c>
      <c r="FT64" s="250" t="n">
        <v>95.34</v>
      </c>
      <c r="FU64" s="68">
        <f>IF(FT64&gt;0,((FT64-FT63)/FT63),0)</f>
        <v/>
      </c>
      <c r="FV64" s="68">
        <f>IF(FT64&gt;0,FU64-$V64,0)</f>
        <v/>
      </c>
      <c r="FW64" s="68">
        <f>IF(FT64&gt;0,(FT64-FW$10)/FW$10,0)</f>
        <v/>
      </c>
      <c r="FX64" s="68" t="n"/>
      <c r="FY64" s="15">
        <f>IF(FT64&gt;0,(FT64-FT$10)/FT$10,0)</f>
        <v/>
      </c>
      <c r="GA64" s="250" t="n">
        <v>17.44</v>
      </c>
      <c r="GB64" s="68">
        <f>IF(GA64&gt;0,((GA64-GA63)/GA63),0)</f>
        <v/>
      </c>
      <c r="GC64" s="68">
        <f>IF(GA64&gt;0,GB64-$V64,0)</f>
        <v/>
      </c>
      <c r="GD64" s="68" t="n"/>
      <c r="GE64" s="68" t="n"/>
      <c r="GF64" s="15">
        <f>IF(GA64&gt;0,(GA64-GA$10)/GA$10,0)</f>
        <v/>
      </c>
      <c r="GG64" s="18" t="n"/>
      <c r="GH64" s="250" t="n">
        <v>19.5</v>
      </c>
      <c r="GI64" s="68">
        <f>IF(GH64&gt;0,((GH64-GH63)/GH63),0)</f>
        <v/>
      </c>
      <c r="GJ64" s="68">
        <f>IF(GH64&gt;0,GI64-$V64,0)</f>
        <v/>
      </c>
      <c r="GK64" s="68">
        <f>IF(GH64&gt;0,(GH64-GK$10)/GK$10,0)</f>
        <v/>
      </c>
      <c r="GL64" s="68" t="n"/>
      <c r="GM64" s="15">
        <f>IF(GH64&gt;0,(GH64-GH$10)/GH$10,0)</f>
        <v/>
      </c>
      <c r="GO64" s="250" t="n">
        <v>27.64</v>
      </c>
      <c r="GP64" s="68">
        <f>IF(GO64&gt;0,((GO64-GO63)/GO63),0)</f>
        <v/>
      </c>
      <c r="GQ64" s="68">
        <f>IF(GO64&gt;0,GP64-$V64,0)</f>
        <v/>
      </c>
      <c r="GR64" s="68" t="n"/>
      <c r="GS64" s="68" t="n"/>
      <c r="GT64" s="15">
        <f>IF(GO64&gt;0,(GO64-GO$10)/GO$10,0)</f>
        <v/>
      </c>
      <c r="GV64" s="250" t="n">
        <v>14.34</v>
      </c>
      <c r="GW64" s="68">
        <f>IF(GV64&gt;0,((GV64-GV63)/GV63),0)</f>
        <v/>
      </c>
      <c r="GX64" s="68">
        <f>IF(GV64&gt;0,GW64-$V64,0)</f>
        <v/>
      </c>
      <c r="GY64" s="68">
        <f>IF(GV64&gt;0,(GV64-GY$10)/GY$10,0)</f>
        <v/>
      </c>
      <c r="GZ64" s="68" t="n"/>
      <c r="HA64" s="15">
        <f>IF(GV64&gt;0,(GV64-GV$10)/GV$10,0)</f>
        <v/>
      </c>
      <c r="HD64" s="250" t="n">
        <v>248.71</v>
      </c>
      <c r="HE64" s="68">
        <f>IF(HD64&gt;0,((HD64-HD63)/HD63),0)</f>
        <v/>
      </c>
      <c r="HF64" s="68">
        <f>IF(HD64&gt;0,HE64-$V64,0)</f>
        <v/>
      </c>
      <c r="HG64" s="68">
        <f>IF(HD64&gt;0,(HD64-HG$10)/HG$10,0)</f>
        <v/>
      </c>
      <c r="HH64" s="68" t="n"/>
      <c r="HI64" s="15">
        <f>IF(HD64&gt;0,(HD64-HD$10)/HD$10,0)</f>
        <v/>
      </c>
      <c r="HK64" s="250" t="n">
        <v>30.81</v>
      </c>
      <c r="HL64" s="68">
        <f>IF(HK64&gt;0,((HK64-HK63)/HK63),0)</f>
        <v/>
      </c>
      <c r="HM64" s="68">
        <f>IF(HK64&gt;0,HL64-$V64,0)</f>
        <v/>
      </c>
      <c r="HN64" s="68">
        <f>IF(HK64&gt;0,(HK64-HN$10)/HN$10,0)</f>
        <v/>
      </c>
      <c r="HO64" s="68" t="n"/>
      <c r="HP64" s="15">
        <f>IF(HK64&gt;0,(HK64-HK$10)/HK$10,0)</f>
        <v/>
      </c>
      <c r="HR64" s="250" t="n">
        <v>115.5</v>
      </c>
      <c r="HS64" s="68">
        <f>IF(HR64&gt;0,((HR64-HR63)/HR63),0)</f>
        <v/>
      </c>
      <c r="HT64" s="68">
        <f>IF(HR64&gt;0,HS64-$V64,0)</f>
        <v/>
      </c>
      <c r="HU64" s="68">
        <f>IF(HR64&gt;0,(HR64-HU$10)/HU$10,0)</f>
        <v/>
      </c>
      <c r="HV64" s="68" t="n"/>
      <c r="HW64" s="15">
        <f>IF(HR64&gt;0,(HR64-HR$10)/HR$10,0)</f>
        <v/>
      </c>
      <c r="HY64" s="250" t="n">
        <v>117.7</v>
      </c>
      <c r="HZ64" s="68">
        <f>IF(HY64&gt;0,((HY64-HY63)/HY63),0)</f>
        <v/>
      </c>
      <c r="IA64" s="68">
        <f>IF(HY64&gt;0,HZ64-$V64,0)</f>
        <v/>
      </c>
      <c r="IB64" s="68">
        <f>IF(HY64&gt;0,(HY64-IB$10)/IB$10,0)</f>
        <v/>
      </c>
      <c r="IC64" s="68" t="n"/>
      <c r="ID64" s="15">
        <f>IF(HY64&gt;0,(HY64-HY$10)/HY$10,0)</f>
        <v/>
      </c>
      <c r="IF64" s="250" t="n">
        <v>191.66</v>
      </c>
      <c r="IG64" s="68">
        <f>IF(IF64&gt;0,((IF64-IF63)/IF63),0)</f>
        <v/>
      </c>
      <c r="IH64" s="68">
        <f>IF(IF64&gt;0,IG64-$V64,0)</f>
        <v/>
      </c>
      <c r="II64" s="68">
        <f>IF(IF64&gt;0,(IF64-II$10)/II$10,0)</f>
        <v/>
      </c>
      <c r="IJ64" s="68" t="n"/>
      <c r="IK64" s="15">
        <f>IF(IF64&gt;0,(IF64-IF$10)/IF$10,0)</f>
        <v/>
      </c>
      <c r="IM64" s="250" t="n">
        <v>201.47</v>
      </c>
      <c r="IN64" s="68">
        <f>IF(IM64&gt;0,((IM64-IM63)/IM63),0)</f>
        <v/>
      </c>
      <c r="IO64" s="68">
        <f>IF(IM64&gt;0,IN64-$V64,0)</f>
        <v/>
      </c>
      <c r="IP64" s="68">
        <f>IF(IM64&gt;0,(IM64-IP$10)/IP$10,0)</f>
        <v/>
      </c>
      <c r="IQ64" s="68" t="n"/>
      <c r="IR64" s="15">
        <f>IF(IM64&gt;0,(IM64-IM$10)/IM$10,0)</f>
        <v/>
      </c>
      <c r="IT64" s="250" t="n">
        <v>44.53</v>
      </c>
      <c r="IU64" s="68">
        <f>IF(IT64&gt;0,((IT64-IT63)/IT63),0)</f>
        <v/>
      </c>
      <c r="IV64" s="68">
        <f>IF(IT64&gt;0,IU64-$V64,0)</f>
        <v/>
      </c>
      <c r="IW64" s="68">
        <f>IF(IT64&gt;0,(IT64-IW$10)/IW$10,0)</f>
        <v/>
      </c>
      <c r="IX64" s="68" t="n"/>
      <c r="IY64" s="15">
        <f>IF(IT64&gt;0,(IT64-IT$10)/IT$10,0)</f>
        <v/>
      </c>
      <c r="JA64" s="250" t="n">
        <v>596.25</v>
      </c>
      <c r="JB64" s="68">
        <f>IF(JA64&gt;0,((JA64-JA63)/JA63),0)</f>
        <v/>
      </c>
      <c r="JC64" s="68">
        <f>IF(JA64&gt;0,JB64-$V64,0)</f>
        <v/>
      </c>
      <c r="JD64" s="68">
        <f>IF(JA64&gt;0,(JA64-JD$10)/JD$10,0)</f>
        <v/>
      </c>
      <c r="JE64" s="68" t="n"/>
      <c r="JF64" s="15">
        <f>IF(JA64&gt;0,(JA64-JA$10)/JA$10,0)</f>
        <v/>
      </c>
      <c r="JH64" s="250" t="n">
        <v>391.26</v>
      </c>
      <c r="JI64" s="68">
        <f>IF(JH64&gt;0,((JH64-JH63)/JH63),0)</f>
        <v/>
      </c>
      <c r="JJ64" s="68">
        <f>IF(JH64&gt;0,JI64-$V64,0)</f>
        <v/>
      </c>
      <c r="JK64" s="68">
        <f>IF(JH64&gt;0,(JH64-JK$10)/JK$10,0)</f>
        <v/>
      </c>
      <c r="JL64" s="68" t="n"/>
      <c r="JM64" s="15">
        <f>IF(JH64&gt;0,(JH64-JH$10)/JH$10,0)</f>
        <v/>
      </c>
      <c r="JO64" s="250" t="n">
        <v>12.84</v>
      </c>
      <c r="JP64" s="68">
        <f>IF(JO64&gt;0,((JO64-JO63)/JO63),0)</f>
        <v/>
      </c>
      <c r="JQ64" s="68">
        <f>IF(JO64&gt;0,JP64-$V64,0)</f>
        <v/>
      </c>
      <c r="JR64" s="68">
        <f>IF(JO64&gt;0,(JO64-JR$10)/JR$10,0)</f>
        <v/>
      </c>
      <c r="JS64" s="68" t="n"/>
      <c r="JT64" s="15">
        <f>IF(JO64&gt;0,(JO64-JO$10)/JO$10,0)</f>
        <v/>
      </c>
      <c r="JV64" s="250" t="n">
        <v>1.5</v>
      </c>
      <c r="JW64" s="68">
        <f>IF(JV64&gt;0,((JV64-JV63)/JV63),0)</f>
        <v/>
      </c>
      <c r="JX64" s="68">
        <f>IF(JV64&gt;0,JW64-$V64,0)</f>
        <v/>
      </c>
      <c r="JY64" s="68">
        <f>IF(JV64&gt;0,(JV64-JY$10)/JY$10,0)</f>
        <v/>
      </c>
      <c r="JZ64" s="68" t="n"/>
      <c r="KA64" s="15">
        <f>IF(JV64&gt;0,(JV64-JV$10)/JV$10,0)</f>
        <v/>
      </c>
      <c r="KC64" s="250" t="n">
        <v>20.01</v>
      </c>
      <c r="KD64" s="68">
        <f>IF(KC64&gt;0,((KC64-KC63)/KC63),0)</f>
        <v/>
      </c>
      <c r="KE64" s="68">
        <f>IF(KC64&gt;0,KD64-$V64,0)</f>
        <v/>
      </c>
      <c r="KF64" s="68">
        <f>IF(KC64&gt;0,(KC64-KF$10)/KF$10,0)</f>
        <v/>
      </c>
      <c r="KG64" s="68" t="n"/>
      <c r="KH64" s="15">
        <f>IF(KC64&gt;0,(KC64-KC$10)/KC$10,0)</f>
        <v/>
      </c>
      <c r="KI64" s="18" t="n"/>
      <c r="KJ64" s="250" t="n">
        <v>46.34</v>
      </c>
      <c r="KK64" s="68">
        <f>IF(KJ64&gt;0,((KJ64-KJ63)/KJ63),0)</f>
        <v/>
      </c>
      <c r="KL64" s="68">
        <f>IF(KJ64&gt;0,KK64-$V64,0)</f>
        <v/>
      </c>
      <c r="KM64" s="68">
        <f>IF(KJ64&gt;0,(KJ64-KM$10)/KM$10,0)</f>
        <v/>
      </c>
      <c r="KN64" s="68" t="n"/>
      <c r="KO64" s="15">
        <f>IF(KJ64&gt;0,(KJ64-KJ$10)/KJ$10,0)</f>
        <v/>
      </c>
      <c r="KQ64" s="250" t="n">
        <v>1.624</v>
      </c>
      <c r="KR64" s="68">
        <f>IF(KQ64&gt;0,((KQ64-KQ63)/KQ63),0)</f>
        <v/>
      </c>
      <c r="KS64" s="68">
        <f>IF(KQ64&gt;0,KR64-$V64,0)</f>
        <v/>
      </c>
      <c r="KT64" s="68">
        <f>IF(KQ64&gt;0,(KQ64-KT$10)/KT$10,0)</f>
        <v/>
      </c>
      <c r="KU64" s="68" t="n"/>
      <c r="KV64" s="15">
        <f>IF(KQ64&gt;0,(KQ64-KQ$10)/KQ$10,0)</f>
        <v/>
      </c>
      <c r="KW64" s="18" t="n"/>
      <c r="KX64" s="250" t="n">
        <v>22.39</v>
      </c>
      <c r="KY64" s="68">
        <f>IF(KX64&gt;0,((KX64-KX63)/KX63),0)</f>
        <v/>
      </c>
      <c r="KZ64" s="68">
        <f>IF(KX64&gt;0,KY64-$V64,0)</f>
        <v/>
      </c>
      <c r="LA64" s="68">
        <f>IF(KX64&gt;0,(KX64-LA$10)/LA$10,0)</f>
        <v/>
      </c>
      <c r="LB64" s="68" t="n"/>
      <c r="LC64" s="15">
        <f>IF(KX64&gt;0,(KX64-KX$10)/KX$10,0)</f>
        <v/>
      </c>
      <c r="LD64" s="18" t="n"/>
      <c r="LE64" s="250" t="n">
        <v>52.88</v>
      </c>
      <c r="LF64" s="68">
        <f>IF(LE64&gt;0,((LE64-LE63)/LE63),0)</f>
        <v/>
      </c>
      <c r="LG64" s="68">
        <f>IF(LE64&gt;0,LF64-$V64,0)</f>
        <v/>
      </c>
      <c r="LH64" s="68">
        <f>IF(LE64&gt;0,(LE64-LH$10)/LH$10,0)</f>
        <v/>
      </c>
      <c r="LI64" s="68" t="n"/>
      <c r="LJ64" s="15">
        <f>IF(LE64&gt;0,(LE64-LE$10)/LE$10,0)</f>
        <v/>
      </c>
      <c r="LL64" s="250" t="n">
        <v>104.34</v>
      </c>
      <c r="LM64" s="68">
        <f>IF(LL64&gt;0,((LL64-LL63)/LL63),0)</f>
        <v/>
      </c>
      <c r="LN64" s="68">
        <f>IF(LL64&gt;0,LM64-$V64,0)</f>
        <v/>
      </c>
      <c r="LO64" s="68">
        <f>IF(LL64&gt;0,(LL64-LO$10)/LO$10,0)</f>
        <v/>
      </c>
      <c r="LP64" s="68" t="n"/>
      <c r="LQ64" s="15">
        <f>IF(LL64&gt;0,(LL64-LL$10)/LL$10,0)</f>
        <v/>
      </c>
      <c r="LS64" s="250" t="n">
        <v>12.16</v>
      </c>
      <c r="LT64" s="68">
        <f>IF(LS64&gt;0,((LS64-LS63)/LS63),0)</f>
        <v/>
      </c>
      <c r="LU64" s="68">
        <f>IF(LS64&gt;0,LT64-$V64,0)</f>
        <v/>
      </c>
      <c r="LV64" s="68" t="n"/>
      <c r="LW64" s="68" t="n"/>
      <c r="LX64" s="15">
        <f>IF(LS64&gt;0,(LS64-LS$10)/LS$10,0)</f>
        <v/>
      </c>
      <c r="LZ64" s="250" t="n">
        <v>13.4</v>
      </c>
      <c r="MA64" s="68">
        <f>IF(LZ64&gt;0,((LZ64-LZ63)/LZ63),0)</f>
        <v/>
      </c>
      <c r="MB64" s="68">
        <f>IF(LZ64&gt;0,MA64-$V64,0)</f>
        <v/>
      </c>
      <c r="MC64" s="68">
        <f>IF(LZ64&gt;0,(LZ64-MC$10)/MC$10,0)</f>
        <v/>
      </c>
      <c r="MD64" s="68" t="n"/>
      <c r="ME64" s="15">
        <f>IF(LZ64&gt;0,(LZ64-LZ$10)/LZ$10,0)</f>
        <v/>
      </c>
      <c r="MG64" s="250" t="n">
        <v>27.16</v>
      </c>
      <c r="MH64" s="68">
        <f>IF(MG64&gt;0,((MG64-MG63)/MG63),0)</f>
        <v/>
      </c>
      <c r="MI64" s="68">
        <f>IF(MG64&gt;0,MH64-$V64,0)</f>
        <v/>
      </c>
      <c r="MJ64" s="68">
        <f>IF(MG64&gt;0,(MG64-MJ$10)/MJ$10,0)</f>
        <v/>
      </c>
      <c r="MK64" s="68" t="n"/>
      <c r="ML64" s="15">
        <f>IF(MG64&gt;0,(MG64-MG$10)/MG$10,0)</f>
        <v/>
      </c>
      <c r="MN64" s="250" t="n">
        <v>99.38</v>
      </c>
      <c r="MO64" s="68">
        <f>IF(MN64&gt;0,((MN64-MN63)/MN63),0)</f>
        <v/>
      </c>
      <c r="MP64" s="68">
        <f>IF(MN64&gt;0,MO64-$V64,0)</f>
        <v/>
      </c>
      <c r="MQ64" s="68">
        <f>IF(MN64&gt;0,(MN64-MQ$10)/MQ$10,0)</f>
        <v/>
      </c>
      <c r="MR64" s="68" t="n"/>
      <c r="MS64" s="15">
        <f>IF(MN64&gt;0,(MN64-MN$10)/MN$10,0)</f>
        <v/>
      </c>
      <c r="MU64" s="250" t="n">
        <v>11.2</v>
      </c>
      <c r="MV64" s="68">
        <f>IF(MU64&gt;0,((MU64-MU63)/MU63),0)</f>
        <v/>
      </c>
      <c r="MW64" s="68">
        <f>IF(MU64&gt;0,MV64-$V64,0)</f>
        <v/>
      </c>
      <c r="MX64" s="68">
        <f>IF(MU64&gt;0,(MU64-MX$10)/MX$10,0)</f>
        <v/>
      </c>
      <c r="MY64" s="68" t="n"/>
      <c r="MZ64" s="15">
        <f>IF(MU64&gt;0,(MU64-MU$10)/MU$10,0)</f>
        <v/>
      </c>
      <c r="NB64" s="250" t="n">
        <v>204.13</v>
      </c>
      <c r="NC64" s="68">
        <f>IF(NB64&gt;0,((NB64-NB63)/NB63),0)</f>
        <v/>
      </c>
      <c r="ND64" s="68">
        <f>IF(NB64&gt;0,NC64-$V64,0)</f>
        <v/>
      </c>
      <c r="NE64" s="68">
        <f>IF(NB64&gt;0,(NB64-NE$10)/NE$10,0)</f>
        <v/>
      </c>
      <c r="NF64" s="68" t="n"/>
      <c r="NG64" s="15">
        <f>IF(NB64&gt;0,(NB64-NB$10)/NB$10,0)</f>
        <v/>
      </c>
      <c r="NI64" s="250" t="n">
        <v>5.76</v>
      </c>
      <c r="NJ64" s="68">
        <f>IF(NI64&gt;0,((NI64-NI63)/NI63),0)</f>
        <v/>
      </c>
      <c r="NK64" s="68">
        <f>IF(NI64&gt;0,NJ64-$V64,0)</f>
        <v/>
      </c>
      <c r="NL64" s="68">
        <f>IF(NI64&gt;0,(NI64-NL$10)/NL$10,0)</f>
        <v/>
      </c>
      <c r="NM64" s="68" t="n"/>
      <c r="NN64" s="15">
        <f>IF(NI64&gt;0,(NI64-NI$10)/NI$10,0)</f>
        <v/>
      </c>
      <c r="NP64" s="250" t="n">
        <v>333.87</v>
      </c>
      <c r="NQ64" s="68">
        <f>IF(NP64&gt;0,((NP64-NP63)/NP63),0)</f>
        <v/>
      </c>
      <c r="NR64" s="68">
        <f>IF(NP64&gt;0,NQ64-$V64,0)</f>
        <v/>
      </c>
      <c r="NS64" s="68">
        <f>IF(NP64&gt;0,(NP64-NS$10)/NS$10,0)</f>
        <v/>
      </c>
      <c r="NT64" s="68" t="n"/>
      <c r="NU64" s="15">
        <f>IF(NP64&gt;0,(NP64-NP$10)/NP$10,0)</f>
        <v/>
      </c>
      <c r="NW64" s="250" t="n">
        <v>163.99</v>
      </c>
      <c r="NX64" s="68">
        <f>IF(NW64&gt;0,((NW64-NW63)/NW63),0)</f>
        <v/>
      </c>
      <c r="NY64" s="68">
        <f>IF(NW64&gt;0,NX64-$V64,0)</f>
        <v/>
      </c>
      <c r="NZ64" s="68">
        <f>IF(NW64&gt;0,(NW64-NZ$10)/NZ$10,0)</f>
        <v/>
      </c>
      <c r="OA64" s="68" t="n"/>
      <c r="OB64" s="15">
        <f>IF(NW64&gt;0,(NW64-NW$10)/NW$10,0)</f>
        <v/>
      </c>
      <c r="OD64" s="250" t="n">
        <v>1.3</v>
      </c>
      <c r="OE64" s="68">
        <f>IF(OD64&gt;0,((OD64-OD63)/OD63),0)</f>
        <v/>
      </c>
      <c r="OF64" s="68">
        <f>IF(OD64&gt;0,OE64-$V64,0)</f>
        <v/>
      </c>
      <c r="OG64" s="68">
        <f>IF(OD64&gt;0,(OD64-OG$10)/OG$10,0)</f>
        <v/>
      </c>
      <c r="OH64" s="68" t="n"/>
      <c r="OI64" s="15">
        <f>IF(OD64&gt;0,(OD64-OD$10)/OD$10,0)</f>
        <v/>
      </c>
      <c r="OK64" s="250" t="n">
        <v>74.02</v>
      </c>
      <c r="OL64" s="68">
        <f>IF(OK64&gt;0,((OK64-OK63)/OK63),0)</f>
        <v/>
      </c>
      <c r="OM64" s="68">
        <f>IF(OK64&gt;0,OL64-$V64,0)</f>
        <v/>
      </c>
      <c r="ON64" s="68">
        <f>IF(OK64&gt;0,(OK64-ON$10)/ON$10,0)</f>
        <v/>
      </c>
      <c r="OO64" s="68" t="n"/>
      <c r="OP64" s="15">
        <f>IF(OK64&gt;0,(OK64-OK$10)/OK$10,0)</f>
        <v/>
      </c>
      <c r="OR64" s="250" t="n">
        <v>1.82</v>
      </c>
      <c r="OS64" s="68">
        <f>IF(OR64&gt;0,((OR64-OR63)/OR63),0)</f>
        <v/>
      </c>
      <c r="OT64" s="68">
        <f>IF(OR64&gt;0,OS64-$V64,0)</f>
        <v/>
      </c>
      <c r="OU64" s="68">
        <f>IF(OR64&gt;0,(OR64-OU$10)/OU$10,0)</f>
        <v/>
      </c>
      <c r="OV64" s="68" t="n"/>
      <c r="OW64" s="15">
        <f>IF(OR64&gt;0,(OR64-OR$10)/OR$10,0)</f>
        <v/>
      </c>
      <c r="OY64" s="250" t="n">
        <v>131.7</v>
      </c>
      <c r="OZ64" s="68">
        <f>IF(OY64&gt;0,((OY64-OY63)/OY63),0)</f>
        <v/>
      </c>
      <c r="PA64" s="68">
        <f>IF(OY64&gt;0,OZ64-$V64,0)</f>
        <v/>
      </c>
      <c r="PB64" s="68">
        <f>IF(OY64&gt;0,(OY64-PB$10)/PB$10,0)</f>
        <v/>
      </c>
      <c r="PC64" s="68" t="n"/>
      <c r="PD64" s="15">
        <f>IF(OY64&gt;0,(OY64-OY$10)/OY$10,0)</f>
        <v/>
      </c>
      <c r="PE64" s="18" t="n"/>
      <c r="PF64" s="250" t="n">
        <v>207.98</v>
      </c>
      <c r="PG64" s="68">
        <f>IF(PF64&gt;0,((PF64-PF63)/PF63),0)</f>
        <v/>
      </c>
      <c r="PH64" s="68">
        <f>IF(PF64&gt;0,PG64-$V64,0)</f>
        <v/>
      </c>
      <c r="PI64" s="68">
        <f>IF(PF64&gt;0,(PF64-PI$10)/PI$10,0)</f>
        <v/>
      </c>
      <c r="PJ64" s="68" t="n"/>
      <c r="PK64" s="15">
        <f>IF(PF64&gt;0,(PF64-PF$10)/PF$10,0)</f>
        <v/>
      </c>
      <c r="PM64" s="250" t="n"/>
      <c r="PN64" s="68">
        <f>IF(PM64&gt;0,((PM64-PM63)/PM63),0)</f>
        <v/>
      </c>
      <c r="PO64" s="68">
        <f>PN64-$V64</f>
        <v/>
      </c>
      <c r="PP64" s="68">
        <f>IF(PM64&gt;0,(PM64-PP$10)/PP$10,0)</f>
        <v/>
      </c>
      <c r="PQ64" s="68" t="n"/>
      <c r="PR64" s="15">
        <f>IF(PM64&gt;0,(PM64-PM$10)/PM$10,0)</f>
        <v/>
      </c>
      <c r="PT64" s="250" t="n">
        <v>4.36</v>
      </c>
      <c r="PU64" s="68">
        <f>IF(PT64&gt;0,((PT64-PT63)/PT63),0)</f>
        <v/>
      </c>
      <c r="PV64" s="68">
        <f>IF(PT64&gt;0,PU64-$V64,0)</f>
        <v/>
      </c>
      <c r="PW64" s="68">
        <f>IF(PT64&gt;0,(PT64-PW$10)/PW$10,0)</f>
        <v/>
      </c>
      <c r="PX64" s="68" t="n"/>
      <c r="PY64" s="15">
        <f>IF(PT64&gt;0,(PT64-PT$10)/PT$10,0)</f>
        <v/>
      </c>
      <c r="QA64" s="250" t="n">
        <v>215.65</v>
      </c>
      <c r="QB64" s="68">
        <f>IF(QA64&gt;0,((QA64-QA63)/QA63),0)</f>
        <v/>
      </c>
      <c r="QC64" s="68">
        <f>IF(QA64&gt;0,QB64-$V64,0)</f>
        <v/>
      </c>
      <c r="QD64" s="68">
        <f>IF(QA64&gt;0,(QA64-QD$10)/QD$10,0)</f>
        <v/>
      </c>
      <c r="QE64" s="68" t="n"/>
      <c r="QF64" s="15">
        <f>IF(QA64&gt;0,(QA64-QA$10)/QA$10,0)</f>
        <v/>
      </c>
      <c r="QH64" s="250" t="n">
        <v>1.48</v>
      </c>
      <c r="QI64" s="68">
        <f>IF(QH64&gt;0,((QH64-QH63)/QH63),0)</f>
        <v/>
      </c>
      <c r="QJ64" s="68">
        <f>IF(QH64&gt;0,QI64-$V64,0)</f>
        <v/>
      </c>
      <c r="QK64" s="68">
        <f>IF(QH64&gt;0,(QH64-QK$10)/QK$10,0)</f>
        <v/>
      </c>
      <c r="QL64" s="68" t="n"/>
      <c r="QM64" s="15">
        <f>IF(QH64&gt;0,(QH64-QH$10)/QH$10,0)</f>
        <v/>
      </c>
      <c r="QO64" s="250" t="n">
        <v>11.1</v>
      </c>
      <c r="QP64" s="68">
        <f>IF(QO64&gt;0,((QO64-QO63)/QO63),0)</f>
        <v/>
      </c>
      <c r="QQ64" s="68">
        <f>IF(QO64&gt;0,QP64-$V64,0)</f>
        <v/>
      </c>
      <c r="QR64" s="68">
        <f>IF(QO64&gt;0,(QO64-QR$10)/QR$10,0)</f>
        <v/>
      </c>
      <c r="QS64" s="68" t="n"/>
      <c r="QT64" s="15">
        <f>IF(QO64&gt;0,(QO64-QO$10)/QO$10,0)</f>
        <v/>
      </c>
      <c r="QV64" s="250" t="n">
        <v>1.993</v>
      </c>
      <c r="QW64" s="68">
        <f>IF(QV64&gt;0,((QV64-QV63)/QV63),0)</f>
        <v/>
      </c>
      <c r="QX64" s="68">
        <f>IF(QV64&gt;0,QW64-$V64,0)</f>
        <v/>
      </c>
      <c r="QY64" s="68">
        <f>IF(QV64&gt;0,(QV64-QY$10)/QY$10,0)</f>
        <v/>
      </c>
      <c r="QZ64" s="68" t="n"/>
      <c r="RA64" s="15">
        <f>IF(QV64&gt;0,(QV64-QV$10)/QV$10,0)</f>
        <v/>
      </c>
      <c r="RC64" s="250" t="n">
        <v>22.77</v>
      </c>
      <c r="RD64" s="68">
        <f>IF(RC64&gt;0,((RC64-RC63)/RC63),0)</f>
        <v/>
      </c>
      <c r="RE64" s="68">
        <f>IF(RC64&gt;0,RD64-$V64,0)</f>
        <v/>
      </c>
      <c r="RF64" s="68">
        <f>IF(RC64&gt;0,(RC64-RF$10)/RF$10,0)</f>
        <v/>
      </c>
      <c r="RG64" s="68" t="n"/>
      <c r="RH64" s="15">
        <f>IF(RC64&gt;0,(RC64-RC$10)/RC$10,0)</f>
        <v/>
      </c>
      <c r="RJ64" s="250" t="n">
        <v>176.73</v>
      </c>
      <c r="RK64" s="68">
        <f>IF(RJ64&gt;0,((RJ64-RJ63)/RJ63),0)</f>
        <v/>
      </c>
      <c r="RL64" s="68">
        <f>RK64-$V64</f>
        <v/>
      </c>
      <c r="RM64" s="68">
        <f>IF(RJ64&gt;0,(RJ64-RM$10)/RM$10,0)</f>
        <v/>
      </c>
      <c r="RN64" s="68" t="n"/>
      <c r="RO64" s="15">
        <f>IF(RJ64&gt;0,(RJ64-RJ$10)/RJ$10,0)</f>
        <v/>
      </c>
      <c r="RQ64" s="250" t="n">
        <v>14</v>
      </c>
      <c r="RR64" s="68">
        <f>IF(RQ64&gt;0,((RQ64-RQ63)/RQ63),0)</f>
        <v/>
      </c>
      <c r="RS64" s="68">
        <f>RR64-$V64</f>
        <v/>
      </c>
      <c r="RT64" s="68">
        <f>IF(RQ64&gt;0,(RQ64-RT$10)/RT$10,0)</f>
        <v/>
      </c>
      <c r="RU64" s="68" t="n"/>
      <c r="RV64" s="15">
        <f>IF(RQ64&gt;0,(RQ64-RQ$10)/RQ$10,0)</f>
        <v/>
      </c>
      <c r="RX64" s="250" t="n">
        <v>90.95999999999999</v>
      </c>
      <c r="RY64" s="68">
        <f>IF(RX64&gt;0,((RX64-RX63)/RX63),0)</f>
        <v/>
      </c>
      <c r="RZ64" s="68">
        <f>RY64-$V64</f>
        <v/>
      </c>
      <c r="SA64" s="68">
        <f>IF(RX64&gt;0,(RX64-SA$10)/SA$10,0)</f>
        <v/>
      </c>
      <c r="SB64" s="68" t="n"/>
      <c r="SC64" s="15">
        <f>IF(RX64&gt;0,(RX64-RX$10)/RX$10,0)</f>
        <v/>
      </c>
      <c r="SE64" s="250" t="n">
        <v>9.07</v>
      </c>
      <c r="SF64" s="68">
        <f>IF(SE64&gt;0,((SE64-SE63)/SE63),0)</f>
        <v/>
      </c>
      <c r="SG64" s="68">
        <f>SF64-$V64</f>
        <v/>
      </c>
      <c r="SH64" s="68">
        <f>IF(SE64&gt;0,(SE64-SH$10)/SH$10,0)</f>
        <v/>
      </c>
      <c r="SI64" s="68" t="n"/>
      <c r="SJ64" s="15">
        <f>IF(SE64&gt;0,(SE64-SE$10)/SE$10,0)</f>
        <v/>
      </c>
      <c r="SL64" s="250" t="n">
        <v>0.5</v>
      </c>
      <c r="SM64" s="68">
        <f>IF(SL64&gt;0,((SL64-SL63)/SL63),0)</f>
        <v/>
      </c>
      <c r="SN64" s="68">
        <f>SM64-$V64</f>
        <v/>
      </c>
      <c r="SO64" s="68">
        <f>IF(SL64&gt;0,(SL64-SO$10)/SO$10,0)</f>
        <v/>
      </c>
      <c r="SP64" s="68" t="n"/>
      <c r="SQ64" s="15">
        <f>IF(SL64&gt;0,(SL64-SL$10)/SL$10,0)</f>
        <v/>
      </c>
      <c r="SS64" s="250" t="n">
        <v>8.359999999999999</v>
      </c>
      <c r="ST64" s="68">
        <f>IF(SS64&gt;0,((SS64-SS63)/SS63),0)</f>
        <v/>
      </c>
      <c r="SU64" s="68">
        <f>ST64-$V64</f>
        <v/>
      </c>
      <c r="SV64" s="68">
        <f>IF(SS64&gt;0,(SS64-SV$10)/SV$10,0)</f>
        <v/>
      </c>
      <c r="SW64" s="68" t="n"/>
      <c r="SX64" s="15">
        <f>IF(SS64&gt;0,(SS64-SS$10)/SS$10,0)</f>
        <v/>
      </c>
      <c r="SZ64" s="250" t="n">
        <v>25.9</v>
      </c>
      <c r="TA64" s="68">
        <f>IF(SZ64&gt;0,((SZ64-SZ63)/SZ63),0)</f>
        <v/>
      </c>
      <c r="TB64" s="68">
        <f>TA64-$V64</f>
        <v/>
      </c>
      <c r="TC64" s="68">
        <f>IF(SZ64&gt;0,(SZ64-TC$10)/TC$10,0)</f>
        <v/>
      </c>
      <c r="TD64" s="68" t="n"/>
      <c r="TE64" s="15">
        <f>IF(SZ64&gt;0,(SZ64-SZ$10)/SZ$10,0)</f>
        <v/>
      </c>
      <c r="TG64" s="250" t="n">
        <v>0.1885</v>
      </c>
      <c r="TH64" s="68">
        <f>IF(TG64&gt;0,((TG64-TG63)/TG63),0)</f>
        <v/>
      </c>
      <c r="TI64" s="68">
        <f>TH64-$V64</f>
        <v/>
      </c>
      <c r="TJ64" s="68">
        <f>IF(TG64&gt;0,(TG64-TJ$10)/TJ$10,0)</f>
        <v/>
      </c>
      <c r="TK64" s="68" t="n"/>
      <c r="TL64" s="15">
        <f>IF(TG64&gt;0,(TG64-TG$10)/TG$10,0)</f>
        <v/>
      </c>
      <c r="TN64" s="250" t="n">
        <v>30.54</v>
      </c>
      <c r="TO64" s="68">
        <f>IF(TN64&gt;0,((TN64-TN63)/TN63),0)</f>
        <v/>
      </c>
      <c r="TP64" s="68">
        <f>TO64-$V64</f>
        <v/>
      </c>
      <c r="TQ64" s="68">
        <f>IF(TN64&gt;0,(TN64-TQ$10)/TQ$10,0)</f>
        <v/>
      </c>
      <c r="TR64" s="68" t="n"/>
      <c r="TS64" s="15">
        <f>IF(TN64&gt;0,(TN64-TN$10)/TN$10,0)</f>
        <v/>
      </c>
      <c r="TU64" s="250" t="n">
        <v>2.23</v>
      </c>
      <c r="TV64" s="68">
        <f>IF(TU64&gt;0,((TU64-TU63)/TU63),0)</f>
        <v/>
      </c>
      <c r="TW64" s="68">
        <f>TV64-$V64</f>
        <v/>
      </c>
      <c r="TX64" s="68">
        <f>IF(TU64&gt;0,(TU64-TX$10)/TX$10,0)</f>
        <v/>
      </c>
      <c r="TY64" s="68" t="n"/>
      <c r="TZ64" s="15">
        <f>IF(TU64&gt;0,(TU64-TU$10)/TU$10,0)</f>
        <v/>
      </c>
      <c r="UB64" s="250" t="n"/>
      <c r="UC64" s="68">
        <f>IF(UB64&gt;0,((UB64-UB63)/UB63),0)</f>
        <v/>
      </c>
      <c r="UD64" s="68">
        <f>UC64-$V64</f>
        <v/>
      </c>
      <c r="UE64" s="68">
        <f>IF(UB64&gt;0,(UB64-UE$10)/UE$10,0)</f>
        <v/>
      </c>
      <c r="UF64" s="68" t="n"/>
      <c r="UG64" s="15">
        <f>IF(UB64&gt;0,(UB64-UB$10)/UB$10,0)</f>
        <v/>
      </c>
      <c r="UI64" s="250" t="n"/>
      <c r="UJ64" s="68">
        <f>IF(UI64&gt;0,((UI64-UI63)/UI63),0)</f>
        <v/>
      </c>
      <c r="UK64" s="68">
        <f>UJ64-$V64</f>
        <v/>
      </c>
      <c r="UL64" s="68">
        <f>IF(UI64&gt;0,(UI64-UL$10)/UL$10,0)</f>
        <v/>
      </c>
      <c r="UM64" s="68" t="n"/>
      <c r="UN64" s="15">
        <f>IF(UI64&gt;0,(UI64-UI$10)/UI$10,0)</f>
        <v/>
      </c>
      <c r="UP64" s="250" t="n"/>
      <c r="UQ64" s="68">
        <f>IF(UP64&gt;0,((UP64-UP63)/UP63),0)</f>
        <v/>
      </c>
      <c r="UR64" s="68">
        <f>UQ64-$V64</f>
        <v/>
      </c>
      <c r="US64" s="68">
        <f>IF(UP64&gt;0,(UP64-US$10)/US$10,0)</f>
        <v/>
      </c>
      <c r="UT64" s="68" t="n"/>
      <c r="UU64" s="15">
        <f>IF(UP64&gt;0,(UP64-UP$10)/UP$10,0)</f>
        <v/>
      </c>
      <c r="UW64" s="250" t="n"/>
      <c r="UX64" s="68">
        <f>IF(UW64&gt;0,((UW64-UW63)/UW63),0)</f>
        <v/>
      </c>
      <c r="UY64" s="68">
        <f>UX64-$V64</f>
        <v/>
      </c>
      <c r="UZ64" s="68">
        <f>IF(UW64&gt;0,(UW64-UZ$10)/UZ$10,0)</f>
        <v/>
      </c>
      <c r="VA64" s="68" t="n"/>
      <c r="VB64" s="15">
        <f>IF(UW64&gt;0,(UW64-UW$10)/UW$10,0)</f>
        <v/>
      </c>
      <c r="VD64" s="250" t="n"/>
      <c r="VE64" s="68">
        <f>IF(VD64&gt;0,((VD64-VD63)/VD63),0)</f>
        <v/>
      </c>
      <c r="VF64" s="68">
        <f>VE64-$V64</f>
        <v/>
      </c>
      <c r="VG64" s="68">
        <f>IF(VD64&gt;0,(VD64-VG$10)/VG$10,0)</f>
        <v/>
      </c>
      <c r="VH64" s="68" t="n"/>
      <c r="VI64" s="15">
        <f>IF(VD64&gt;0,(VD64-VD$10)/VD$10,0)</f>
        <v/>
      </c>
      <c r="VM64" s="21">
        <f>IF($C64&gt;0,(($IK$5*IG64)+($GT$5*GP64)+($JM$5*JI64)+($JF$5*JB64)+($IY$5*IU64)+($IR$5*IN64)+($ID$5*HZ64)+($HW$5*HS64)+($HP$5*HL64)+($HI$5*HE64)+($GF$5*GB64)+($FY$5*FU64)+($FR$5*FN64)+($FK$5*FG64)+($FD$5*EZ64)+($EW$5*ES64)+($EP$5*EL64)+($EI$5*EE64)+($EB$5*DX64)+($DU$5*DQ64)+($DN$5*DJ64)+($DG$5*DC64)+($CZ$5*CV64)+($CS$5*CO64)+($CL$5*CH64)+($CE$5*CA64)+($BX$5*BT64)+($BQ$5*BM64)+($BJ$5*BF64)+($BC$5*AY64)+($AV$5*AR64)+($AO$5*AK64)+($AH$5*AD64)+($JT$5*JP64)+($KA$5*JW64)+($KO$5*KK64)+($PR$5*PN64)+($GM$5*GI64)+($HA$5*GW64)+($KV$5*KR64)+($KH$5*KD64)+($LC$5*KY64)+($MS$5*MO64)+($ML$5*MH64)+($ME$5*MA64)+($LX$5*LT64)+($LQ$5*LM64)+($LJ$5*LF64)+(MV64*$MZ$5)+(NC64*$NG$5)+(NJ64*$NN$5)+($OI$5*OE64)+($NU$5*NQ64)+($OB$5*NX64)+($PK$5*PG64)+($OP$5*OL64)+($OW$5*OS64)+($PD$5*OZ64)+(PU64*$PY$5)+(QB64*$QF$5)+(QI64*$QM$5)+(QP64*$QT$5)+(QW64*$RA$5)+(RD64*$RH$5)+(RK64*$RO$5)+(RR64*$RV$5)+(RY64*$SC$5)+(SF64*$SJ$5)+(SM64*$SQ$5)+(ST64*$SX$5)+(TA64*$TE$5))+(TH64*$TL$5)+(TO64*$TS$5))/$VM$5</f>
        <v/>
      </c>
      <c r="VN64" s="538" t="n"/>
      <c r="VO64" s="21">
        <f>IF($C64&gt;0,(($IK$5*II64)+($GT$5*GR64)+($JM$5*JK64)+($JF$5*JD64)+($IY$5*IW64)+($IR$5*IP64)+($ID$5*IB64)+($HW$5*HU64)+($HP$5*HN64)+($HI$5*HG64)+($GF$5*GD64)+($FY$5*FW64)+($FR$5*FP64)+($FK$5*FI64)+($FD$5*FB64)+($EW$5*EU64)+($EP$5*EN64)+($EI$5*EG64)+($EB$5*DZ64)+($DU$5*DS64)+($DN$5*DL64)+($DG$5*DE64)+($CZ$5*CX64)+($CS$5*CQ64)+($CL$5*CJ64)+($CE$5*CC64)+($BX$5*BV64)+($BQ$5*BO64)+($BJ$5*BH64)+($BC$5*BA64)+($AV$5*AT64)+($AO$5*AM64)+($AH$5*AF64)+($KO$5*KM64)+($KH$5*KF64)+($KA$5*JY64)+($JT$5*JR64)+($PR$5*PP64)+($GM$5*GK64)+($HA$5*GY64)+($KV$5*KT64)+($LC$5*LA64)+($MS$5*MQ64)+($ML$5*MJ64)+($ME$5*MC64)+($LX$5*LV64)+($LQ$5*LO64)+($LJ$5*LH64)+(MX64*$MZ$5)+(NE64*$NG$5)+(NL64*$NN$5)+($OI$5*OG64)+($NU$5*NS64)+($OB$5*NZ64)+($PD$5*PB64)+($OW$5*OU64)+($OP$5*ON64)+($PK$5*PI64)+($PY$5*PW64)+($QF$5*QD64)+($QM$5*QK64)+($QT$5*QR64)+($RA$5*QY64)+($RH$5*RF64)+($RO$5*RM64)+(RT64*$RV$5)+(SA64*$SC$5)+(SH64*$SJ$5)+(SO64*$SQ$5)+(SV64*$SX$5)+(TC64*$TE$5)+(TJ64*$TL$5)+(TQ64*$TS$5))/$VM$5,0)</f>
        <v/>
      </c>
      <c r="VP64" s="14" t="n"/>
      <c r="VQ64" s="21">
        <f>IF($C64&gt;0,(($IK$5*IK64)+($GT$5*GT64)+($JM$5*JM64)+($JF$5*JF64)+($IY$5*IY64)+($IR$5*IR64)+($ID$5*ID64)+($HW$5*HW64)+($HP$5*HP64)+($HI$5*HI64)+($GF$5*GF64)+($FY$5*FY64)+($FR$5*FR64)+($FK$5*FK64)+($FD$5*FD64)+($EW$5*EW64)+($EP$5*EP64)+($EI$5*EI64)+($EB$5*EB64)+($DU$5*DU64)+($DN$5*DN64)+($DG$5*DG64)+($CZ$5*CZ64)+($CS$5*CS64)+($CL$5*CL64)+($CE$5*CE64)+($BX$5*BX64)+($BQ$5*BQ64)+($BJ$5*BJ64)+($BC$5*BC64)+($AV$5*AV64)+($AO$5*AO64)+($AH$5*AH64)+($KO$5*KO64)+($PR$5*PR64)+($GM$5*GM64)+($HA$5*HA64)+($KH$5*KH64)+($KA$5*KA64)+($JT$5*JT64)+($KV$5*KV64)+($LC$5*LC64)+($MS$5*MS64)+($ML$5*ML64)+($ME$5*ME64)+($LX$5*LX64)+($LQ$5*LQ64)+($LJ$5*LJ64)+($OI$5*OI64)+($NU$5*NU64)+($NN$5*NN64)+($NG$5*NG64)+($MZ$5*MZ64)+(OB64*$OB$5)+($PD$5*PD64)+($OW$5*OW64)+($OP$5*OP64)+($PK$5*PK64)+(PY64*$PY$5)+(QF64*$QF$5)+(QM64*$QM$5)+(QT64*$QT$5)+(RA64*$RA$5)+(RH64*$RH$5)+(RO64*$RO$5)+(RV64*$RV$5)+(SC64*$SC$5)+(SJ64*$SJ$5)+(SQ64*$SQ$5)+(SX64*$SX$5)+(TE64*$TE$5)+(TL64*$TL$5)+(TS64*$TS$5))/$VM$5,0)</f>
        <v/>
      </c>
    </row>
    <row r="65" ht="16" customHeight="1" s="545">
      <c r="A65" s="127" t="n">
        <v>45740</v>
      </c>
      <c r="B65" s="4">
        <f>A65</f>
        <v/>
      </c>
      <c r="C65" s="13" t="n">
        <v>42583.32</v>
      </c>
      <c r="D65" s="138">
        <f>IF(C65&gt;0,C65-C64,0)</f>
        <v/>
      </c>
      <c r="E65" s="68">
        <f>IF(C65&gt;0,D65/C64,0)</f>
        <v/>
      </c>
      <c r="F65" s="15">
        <f>IF(C65&gt;0,(C65-C$10)/C$10,0)</f>
        <v/>
      </c>
      <c r="G65" s="13" t="n">
        <v>5767.57</v>
      </c>
      <c r="H65" s="138">
        <f>IF(G65&gt;0,G65-G64,0)</f>
        <v/>
      </c>
      <c r="I65" s="68">
        <f>IF(G65&gt;0,H65/G64,0)</f>
        <v/>
      </c>
      <c r="J65" s="15">
        <f>IF(G65&gt;0,(G65-G$10)/G$10,0)</f>
        <v/>
      </c>
      <c r="K65" s="13" t="n">
        <v>18188.59</v>
      </c>
      <c r="L65" s="138">
        <f>IF(K65&gt;0,K65-K64,0)</f>
        <v/>
      </c>
      <c r="M65" s="68">
        <f>IF(K65&gt;0,L65/K64,0)</f>
        <v/>
      </c>
      <c r="N65" s="15">
        <f>IF(K65&gt;0,(K65-K$10)/K$10,0)</f>
        <v/>
      </c>
      <c r="O65" s="13" t="n">
        <v>2109.38</v>
      </c>
      <c r="P65" s="138">
        <f>IF(O65&gt;0,O65-O64,0)</f>
        <v/>
      </c>
      <c r="Q65" s="68">
        <f>IF(O65&gt;0,P65/O64,0)</f>
        <v/>
      </c>
      <c r="R65" s="15">
        <f>IF(O65&gt;0,(O65-O$10)/O$10,0)</f>
        <v/>
      </c>
      <c r="S65" s="18">
        <f>IF(O65&gt;0,(((O65*0.7)*Q65)+((K65*0.9)*M65)+((G65*0.65)*I65)+((C65*0.6)*E65))/(O65+K65+G65+C65),0)</f>
        <v/>
      </c>
      <c r="T65" s="121">
        <f>IF(O65&gt;0,(S65*200)+T64,0)</f>
        <v/>
      </c>
      <c r="U65" s="121">
        <f>T65</f>
        <v/>
      </c>
      <c r="V65" s="134">
        <f>IF(T65&gt;0,(T65-T64)/T64,0)</f>
        <v/>
      </c>
      <c r="W65" s="21">
        <f>IF(T65&gt;0,(T65-T$11)/T$11,0)</f>
        <v/>
      </c>
      <c r="X65" s="18">
        <f>IF(T65&gt;0,((Q65+M65+I65+E65)/4),0)</f>
        <v/>
      </c>
      <c r="Y65" s="352" t="n">
        <v>73460.13</v>
      </c>
      <c r="Z65" s="15" t="n">
        <v>2e-06</v>
      </c>
      <c r="AA65" s="21">
        <f>Z65-$V65</f>
        <v/>
      </c>
      <c r="AC65" s="250" t="n">
        <v>210.42</v>
      </c>
      <c r="AD65" s="68">
        <f>IF(AC65&gt;0,((AC65-AC64)/AC64),0)</f>
        <v/>
      </c>
      <c r="AE65" s="68">
        <f>IF(AC65&gt;0,AD65-$V65,0)</f>
        <v/>
      </c>
      <c r="AF65" s="68">
        <f>IF(AC65&gt;0,(AC65-AF$10)/AF$10,0)</f>
        <v/>
      </c>
      <c r="AG65" s="68" t="n"/>
      <c r="AH65" s="15">
        <f>IF(AC65&gt;0,(AC65-AC$10)/AC$10,0)</f>
        <v/>
      </c>
      <c r="AJ65" s="250" t="n">
        <v>20.91</v>
      </c>
      <c r="AK65" s="68">
        <f>IF(AJ65&gt;0,((AJ65-AJ64)/AJ64),0)</f>
        <v/>
      </c>
      <c r="AL65" s="68">
        <f>IF(AJ65&gt;0,AK65-$V65,0)</f>
        <v/>
      </c>
      <c r="AM65" s="68">
        <f>IF(AJ65&gt;0,(AJ65-AM$10)/AM$10,0)</f>
        <v/>
      </c>
      <c r="AN65" s="68" t="n"/>
      <c r="AO65" s="15">
        <f>IF(AJ65&gt;0,(AJ65-AJ$10)/AJ$10,0)</f>
        <v/>
      </c>
      <c r="AQ65" s="250" t="n">
        <v>20.11</v>
      </c>
      <c r="AR65" s="68">
        <f>IF(AQ65&gt;0,((AQ65-AQ64)/AQ64),0)</f>
        <v/>
      </c>
      <c r="AS65" s="68">
        <f>IF(AQ65&gt;0,AR65-$V65,0)</f>
        <v/>
      </c>
      <c r="AT65" s="68">
        <f>IF(AQ65&gt;0,(AQ65-AT$10)/AT$10,0)</f>
        <v/>
      </c>
      <c r="AU65" s="68" t="n"/>
      <c r="AV65" s="15">
        <f>IF(AQ65&gt;0,(AQ65-AQ$10)/AQ$10,0)</f>
        <v/>
      </c>
      <c r="AX65" s="250" t="n">
        <v>200.84</v>
      </c>
      <c r="AY65" s="68">
        <f>IF(AX65&gt;0,((AX65-AX64)/AX64),0)</f>
        <v/>
      </c>
      <c r="AZ65" s="68">
        <f>IF(AX65&gt;0,AY65-$V65,0)</f>
        <v/>
      </c>
      <c r="BA65" s="68">
        <f>IF(AX65&gt;0,(AX65-BA$10)/BA$10,0)</f>
        <v/>
      </c>
      <c r="BB65" s="68" t="n"/>
      <c r="BC65" s="15">
        <f>IF(AX65&gt;0,(AX65-AX$10)/AX$10,0)</f>
        <v/>
      </c>
      <c r="BE65" s="250" t="n">
        <v>76.53</v>
      </c>
      <c r="BF65" s="68">
        <f>IF(BE65&gt;0,((BE65-BE64)/BE64),0)</f>
        <v/>
      </c>
      <c r="BG65" s="68">
        <f>IF(BE65&gt;0,BF65-$V65,0)</f>
        <v/>
      </c>
      <c r="BH65" s="68" t="n"/>
      <c r="BI65" s="68" t="n"/>
      <c r="BJ65" s="15">
        <f>IF(BE65&gt;0,(BE65-BE$10)/BE$10,0)</f>
        <v/>
      </c>
      <c r="BL65" s="250" t="n">
        <v>64.97</v>
      </c>
      <c r="BM65" s="68">
        <f>IF(BL65&gt;0,((BL65-BL64)/BL64),0)</f>
        <v/>
      </c>
      <c r="BN65" s="68">
        <f>IF(BL65&gt;0,BM65-$V65,0)</f>
        <v/>
      </c>
      <c r="BO65" s="68">
        <f>IF(BL65&gt;0,(BL65-BO$10)/BO$10,0)</f>
        <v/>
      </c>
      <c r="BP65" s="68" t="n"/>
      <c r="BQ65" s="15">
        <f>IF(BL65&gt;0,(BL65-BL$10)/BL$10,0)</f>
        <v/>
      </c>
      <c r="BS65" s="250" t="n">
        <v>36.61</v>
      </c>
      <c r="BT65" s="68">
        <f>IF(BS65&gt;0,((BS65-BS64)/BS64),0)</f>
        <v/>
      </c>
      <c r="BU65" s="68">
        <f>IF(BS65&gt;0,BT65-$V65,0)</f>
        <v/>
      </c>
      <c r="BV65" s="68">
        <f>IF(BS65&gt;0,(BS65-BV$10)/BV$10,0)</f>
        <v/>
      </c>
      <c r="BW65" s="68" t="n"/>
      <c r="BX65" s="15">
        <f>IF(BS65&gt;0,(BS65-BS$10)/BS$10,0)</f>
        <v/>
      </c>
      <c r="BZ65" s="250" t="n"/>
      <c r="CA65" s="68">
        <f>IF(BZ65&gt;0,((BZ65-BZ64)/BZ64),0)</f>
        <v/>
      </c>
      <c r="CB65" s="68">
        <f>IF(BZ65&gt;0,CA65-$V65,0)</f>
        <v/>
      </c>
      <c r="CC65" s="68">
        <f>IF(BZ65&gt;0,(BZ65-CC$10)/CC$10,0)</f>
        <v/>
      </c>
      <c r="CD65" s="68" t="n"/>
      <c r="CE65" s="15">
        <f>IF(BZ65&gt;0,(BZ65-BZ$10)/BZ$10,0)</f>
        <v/>
      </c>
      <c r="CG65" s="250" t="n">
        <v>31.2</v>
      </c>
      <c r="CH65" s="68">
        <f>IF(CG65&gt;0,((CG65-CG64)/CG64),0)</f>
        <v/>
      </c>
      <c r="CI65" s="68">
        <f>IF(CG65&gt;0,CH65-$V65,0)</f>
        <v/>
      </c>
      <c r="CJ65" s="68">
        <f>IF(CG65&gt;0,(CG65-CJ$10)/CJ$10,0)</f>
        <v/>
      </c>
      <c r="CK65" s="68" t="n"/>
      <c r="CL65" s="15">
        <f>IF(CG65&gt;0,(CG65-CG$10)/CG$10,0)</f>
        <v/>
      </c>
      <c r="CN65" s="250" t="n">
        <v>31.54</v>
      </c>
      <c r="CO65" s="68">
        <f>IF(CN65&gt;0,((CN65-CN64)/CN64),0)</f>
        <v/>
      </c>
      <c r="CP65" s="68">
        <f>IF(CN65&gt;0,CO65-$V65,0)</f>
        <v/>
      </c>
      <c r="CQ65" s="68">
        <f>IF(CN65&gt;0,(CN65-CQ$10)/CQ$10,0)</f>
        <v/>
      </c>
      <c r="CR65" s="68" t="n"/>
      <c r="CS65" s="15">
        <f>IF(CN65&gt;0,(CN65-CN$10)/CN$10,0)</f>
        <v/>
      </c>
      <c r="CU65" s="250" t="n">
        <v>35.31</v>
      </c>
      <c r="CV65" s="68">
        <f>IF(CU65&gt;0,((CU65-CU64)/CU64),0)</f>
        <v/>
      </c>
      <c r="CW65" s="68">
        <f>IF(CU65&gt;0,CV65-$V65,0)</f>
        <v/>
      </c>
      <c r="CX65" s="68">
        <f>IF(CU65&gt;0,(CU65-CX$10)/CX$10,0)</f>
        <v/>
      </c>
      <c r="CY65" s="68" t="n"/>
      <c r="CZ65" s="15">
        <f>IF(CU65&gt;0,(CU65-CU$10)/CU$10,0)</f>
        <v/>
      </c>
      <c r="DB65" s="250" t="n">
        <v>19.81</v>
      </c>
      <c r="DC65" s="68">
        <f>IF(DB65&gt;0,((DB65-DB64)/DB64),0)</f>
        <v/>
      </c>
      <c r="DD65" s="68">
        <f>IF(DB65&gt;0,DC65-$V65,0)</f>
        <v/>
      </c>
      <c r="DE65" s="68">
        <f>IF(DB65&gt;0,(DB65-DE$10)/DE$10,0)</f>
        <v/>
      </c>
      <c r="DF65" s="68" t="n"/>
      <c r="DG65" s="15">
        <f>IF(DB65&gt;0,(DB65-DB$10)/DB$10,0)</f>
        <v/>
      </c>
      <c r="DI65" s="250" t="n">
        <v>45.84</v>
      </c>
      <c r="DJ65" s="68">
        <f>IF(DI65&gt;0,((DI65-DI64)/DI64),0)</f>
        <v/>
      </c>
      <c r="DK65" s="68">
        <f>IF(DI65&gt;0,DJ65-$V65,0)</f>
        <v/>
      </c>
      <c r="DL65" s="68">
        <f>IF(DI65&gt;0,(DI65-DL$10)/DL$10,0)</f>
        <v/>
      </c>
      <c r="DM65" s="68" t="n"/>
      <c r="DN65" s="15">
        <f>IF(DI65&gt;0,(DI65-DI$10)/DI$10,0)</f>
        <v/>
      </c>
      <c r="DP65" s="250" t="n">
        <v>38.99</v>
      </c>
      <c r="DQ65" s="68">
        <f>IF(DP65&gt;0,((DP65-DP64)/DP64),0)</f>
        <v/>
      </c>
      <c r="DR65" s="68">
        <f>IF(DP65&gt;0,DQ65-$V65,0)</f>
        <v/>
      </c>
      <c r="DS65" s="68" t="n"/>
      <c r="DT65" s="68" t="n"/>
      <c r="DU65" s="15">
        <f>IF(DP65&gt;0,(DP65-DP$10)/DP$10,0)</f>
        <v/>
      </c>
      <c r="DV65" s="18" t="n"/>
      <c r="DW65" s="250" t="n">
        <v>30.61</v>
      </c>
      <c r="DX65" s="68">
        <f>IF(DW65&gt;0,((DW65-DW64)/DW64),0)</f>
        <v/>
      </c>
      <c r="DY65" s="68">
        <f>IF(DW65&gt;0,DX65-$V65,0)</f>
        <v/>
      </c>
      <c r="DZ65" s="68">
        <f>IF(DW65&gt;0,(DW65-DZ$10)/DZ$10,0)</f>
        <v/>
      </c>
      <c r="EA65" s="68" t="n"/>
      <c r="EB65" s="15">
        <f>IF(DW65&gt;0,(DW65-DW$10)/DW$10,0)</f>
        <v/>
      </c>
      <c r="ED65" s="250" t="n">
        <v>33.87</v>
      </c>
      <c r="EE65" s="68">
        <f>IF(ED65&gt;0,((ED65-ED64)/ED64),0)</f>
        <v/>
      </c>
      <c r="EF65" s="68">
        <f>IF(ED65&gt;0,EE65-$V65,0)</f>
        <v/>
      </c>
      <c r="EG65" s="68">
        <f>IF(ED65&gt;0,(ED65-EG$10)/EG$10,0)</f>
        <v/>
      </c>
      <c r="EH65" s="68" t="n"/>
      <c r="EI65" s="15">
        <f>IF(ED65&gt;0,(ED65-ED$10)/ED$10,0)</f>
        <v/>
      </c>
      <c r="EK65" s="250" t="n">
        <v>110.49</v>
      </c>
      <c r="EL65" s="68">
        <f>IF(EK65&gt;0,((EK65-EK64)/EK64),0)</f>
        <v/>
      </c>
      <c r="EM65" s="68">
        <f>IF(EK65&gt;0,EL65-$V65,0)</f>
        <v/>
      </c>
      <c r="EN65" s="68">
        <f>IF(EK65&gt;0,(EK65-EN$10)/EN$10,0)</f>
        <v/>
      </c>
      <c r="EO65" s="68" t="n"/>
      <c r="EP65" s="15">
        <f>IF(EK65&gt;0,(EK65-EK$10)/EK$10,0)</f>
        <v/>
      </c>
      <c r="ER65" s="250" t="n">
        <v>37.26</v>
      </c>
      <c r="ES65" s="68">
        <f>IF(ER65&gt;0,((ER65-ER64)/ER64),0)</f>
        <v/>
      </c>
      <c r="ET65" s="68">
        <f>IF(ER65&gt;0,ES65-$V65,0)</f>
        <v/>
      </c>
      <c r="EU65" s="68">
        <f>IF(ER65&gt;0,(ER65-EU$10)/EU$10,0)</f>
        <v/>
      </c>
      <c r="EV65" s="68" t="n"/>
      <c r="EW65" s="15">
        <f>IF(ER65&gt;0,(ER65-ER$10)/ER$10,0)</f>
        <v/>
      </c>
      <c r="EY65" s="250" t="n">
        <v>32.07</v>
      </c>
      <c r="EZ65" s="68">
        <f>IF(EY65&gt;0,((EY65-EY64)/EY64),0)</f>
        <v/>
      </c>
      <c r="FA65" s="68">
        <f>IF(EY65&gt;0,EZ65-$V65,0)</f>
        <v/>
      </c>
      <c r="FB65" s="68" t="n"/>
      <c r="FC65" s="68" t="n"/>
      <c r="FD65" s="15">
        <f>IF(EY65&gt;0,(EY65-EY$10)/EY$10,0)</f>
        <v/>
      </c>
      <c r="FF65" s="250" t="n">
        <v>59.93</v>
      </c>
      <c r="FG65" s="68">
        <f>IF(FF65&gt;0,((FF65-FF64)/FF64),0)</f>
        <v/>
      </c>
      <c r="FH65" s="68">
        <f>IF(FF65&gt;0,FG65-$V65,0)</f>
        <v/>
      </c>
      <c r="FI65" s="68">
        <f>IF(FF65&gt;0,(FF65-FI$10)/FI$10,0)</f>
        <v/>
      </c>
      <c r="FJ65" s="68" t="n"/>
      <c r="FK65" s="15">
        <f>IF(FF65&gt;0,(FF65-FF$10)/FF$10,0)</f>
        <v/>
      </c>
      <c r="FM65" s="250" t="n">
        <v>176.35</v>
      </c>
      <c r="FN65" s="68">
        <f>IF(FM65&gt;0,((FM65-FM64)/FM64),0)</f>
        <v/>
      </c>
      <c r="FO65" s="68">
        <f>IF(FM65&gt;0,FN65-$V65,0)</f>
        <v/>
      </c>
      <c r="FP65" s="68">
        <f>IF(FM65&gt;0,(FM65-FP$10)/FP$10,0)</f>
        <v/>
      </c>
      <c r="FQ65" s="68" t="n"/>
      <c r="FR65" s="15">
        <f>IF(FM65&gt;0,(FM65-FM$10)/FM$10,0)</f>
        <v/>
      </c>
      <c r="FT65" s="250" t="n">
        <v>96.59999999999999</v>
      </c>
      <c r="FU65" s="68">
        <f>IF(FT65&gt;0,((FT65-FT64)/FT64),0)</f>
        <v/>
      </c>
      <c r="FV65" s="68">
        <f>IF(FT65&gt;0,FU65-$V65,0)</f>
        <v/>
      </c>
      <c r="FW65" s="68">
        <f>IF(FT65&gt;0,(FT65-FW$10)/FW$10,0)</f>
        <v/>
      </c>
      <c r="FX65" s="68" t="n"/>
      <c r="FY65" s="15">
        <f>IF(FT65&gt;0,(FT65-FT$10)/FT$10,0)</f>
        <v/>
      </c>
      <c r="GA65" s="250" t="n">
        <v>17.7</v>
      </c>
      <c r="GB65" s="68">
        <f>IF(GA65&gt;0,((GA65-GA64)/GA64),0)</f>
        <v/>
      </c>
      <c r="GC65" s="68">
        <f>IF(GA65&gt;0,GB65-$V65,0)</f>
        <v/>
      </c>
      <c r="GD65" s="68" t="n"/>
      <c r="GE65" s="68" t="n"/>
      <c r="GF65" s="15">
        <f>IF(GA65&gt;0,(GA65-GA$10)/GA$10,0)</f>
        <v/>
      </c>
      <c r="GG65" s="18" t="n"/>
      <c r="GH65" s="250" t="n">
        <v>19.77</v>
      </c>
      <c r="GI65" s="68">
        <f>IF(GH65&gt;0,((GH65-GH64)/GH64),0)</f>
        <v/>
      </c>
      <c r="GJ65" s="68">
        <f>IF(GH65&gt;0,GI65-$V65,0)</f>
        <v/>
      </c>
      <c r="GK65" s="68">
        <f>IF(GH65&gt;0,(GH65-GK$10)/GK$10,0)</f>
        <v/>
      </c>
      <c r="GL65" s="68" t="n"/>
      <c r="GM65" s="15">
        <f>IF(GH65&gt;0,(GH65-GH$10)/GH$10,0)</f>
        <v/>
      </c>
      <c r="GO65" s="250" t="n">
        <v>28.03</v>
      </c>
      <c r="GP65" s="68">
        <f>IF(GO65&gt;0,((GO65-GO64)/GO64),0)</f>
        <v/>
      </c>
      <c r="GQ65" s="68">
        <f>IF(GO65&gt;0,GP65-$V65,0)</f>
        <v/>
      </c>
      <c r="GR65" s="68" t="n"/>
      <c r="GS65" s="68" t="n"/>
      <c r="GT65" s="15">
        <f>IF(GO65&gt;0,(GO65-GO$10)/GO$10,0)</f>
        <v/>
      </c>
      <c r="GV65" s="250" t="n">
        <v>14.43</v>
      </c>
      <c r="GW65" s="68">
        <f>IF(GV65&gt;0,((GV65-GV64)/GV64),0)</f>
        <v/>
      </c>
      <c r="GX65" s="68">
        <f>IF(GV65&gt;0,GW65-$V65,0)</f>
        <v/>
      </c>
      <c r="GY65" s="68">
        <f>IF(GV65&gt;0,(GV65-GY$10)/GY$10,0)</f>
        <v/>
      </c>
      <c r="GZ65" s="68" t="n"/>
      <c r="HA65" s="15">
        <f>IF(GV65&gt;0,(GV65-GV$10)/GV$10,0)</f>
        <v/>
      </c>
      <c r="HD65" s="250" t="n">
        <v>278.39</v>
      </c>
      <c r="HE65" s="68">
        <f>IF(HD65&gt;0,((HD65-HD64)/HD64),0)</f>
        <v/>
      </c>
      <c r="HF65" s="68">
        <f>IF(HD65&gt;0,HE65-$V65,0)</f>
        <v/>
      </c>
      <c r="HG65" s="68">
        <f>IF(HD65&gt;0,(HD65-HG$10)/HG$10,0)</f>
        <v/>
      </c>
      <c r="HH65" s="68" t="n"/>
      <c r="HI65" s="15">
        <f>IF(HD65&gt;0,(HD65-HD$10)/HD$10,0)</f>
        <v/>
      </c>
      <c r="HK65" s="250" t="n">
        <v>32.53</v>
      </c>
      <c r="HL65" s="68">
        <f>IF(HK65&gt;0,((HK65-HK64)/HK64),0)</f>
        <v/>
      </c>
      <c r="HM65" s="68">
        <f>IF(HK65&gt;0,HL65-$V65,0)</f>
        <v/>
      </c>
      <c r="HN65" s="68">
        <f>IF(HK65&gt;0,(HK65-HN$10)/HN$10,0)</f>
        <v/>
      </c>
      <c r="HO65" s="68" t="n"/>
      <c r="HP65" s="15">
        <f>IF(HK65&gt;0,(HK65-HK$10)/HK$10,0)</f>
        <v/>
      </c>
      <c r="HR65" s="250" t="n">
        <v>115.8</v>
      </c>
      <c r="HS65" s="68">
        <f>IF(HR65&gt;0,((HR65-HR64)/HR64),0)</f>
        <v/>
      </c>
      <c r="HT65" s="68">
        <f>IF(HR65&gt;0,HS65-$V65,0)</f>
        <v/>
      </c>
      <c r="HU65" s="68">
        <f>IF(HR65&gt;0,(HR65-HU$10)/HU$10,0)</f>
        <v/>
      </c>
      <c r="HV65" s="68" t="n"/>
      <c r="HW65" s="15">
        <f>IF(HR65&gt;0,(HR65-HR$10)/HR$10,0)</f>
        <v/>
      </c>
      <c r="HY65" s="250" t="n">
        <v>121.41</v>
      </c>
      <c r="HZ65" s="68">
        <f>IF(HY65&gt;0,((HY65-HY64)/HY64),0)</f>
        <v/>
      </c>
      <c r="IA65" s="68">
        <f>IF(HY65&gt;0,HZ65-$V65,0)</f>
        <v/>
      </c>
      <c r="IB65" s="68">
        <f>IF(HY65&gt;0,(HY65-IB$10)/IB$10,0)</f>
        <v/>
      </c>
      <c r="IC65" s="68" t="n"/>
      <c r="ID65" s="15">
        <f>IF(HY65&gt;0,(HY65-HY$10)/HY$10,0)</f>
        <v/>
      </c>
      <c r="IF65" s="250" t="n">
        <v>191.25</v>
      </c>
      <c r="IG65" s="68">
        <f>IF(IF65&gt;0,((IF65-IF64)/IF64),0)</f>
        <v/>
      </c>
      <c r="IH65" s="68">
        <f>IF(IF65&gt;0,IG65-$V65,0)</f>
        <v/>
      </c>
      <c r="II65" s="68">
        <f>IF(IF65&gt;0,(IF65-II$10)/II$10,0)</f>
        <v/>
      </c>
      <c r="IJ65" s="68" t="n"/>
      <c r="IK65" s="15">
        <f>IF(IF65&gt;0,(IF65-IF$10)/IF$10,0)</f>
        <v/>
      </c>
      <c r="IM65" s="250" t="n">
        <v>205.89</v>
      </c>
      <c r="IN65" s="68">
        <f>IF(IM65&gt;0,((IM65-IM64)/IM64),0)</f>
        <v/>
      </c>
      <c r="IO65" s="68">
        <f>IF(IM65&gt;0,IN65-$V65,0)</f>
        <v/>
      </c>
      <c r="IP65" s="68">
        <f>IF(IM65&gt;0,(IM65-IP$10)/IP$10,0)</f>
        <v/>
      </c>
      <c r="IQ65" s="68" t="n"/>
      <c r="IR65" s="15">
        <f>IF(IM65&gt;0,(IM65-IM$10)/IM$10,0)</f>
        <v/>
      </c>
      <c r="IT65" s="250" t="n">
        <v>45.74</v>
      </c>
      <c r="IU65" s="68">
        <f>IF(IT65&gt;0,((IT65-IT64)/IT64),0)</f>
        <v/>
      </c>
      <c r="IV65" s="68">
        <f>IF(IT65&gt;0,IU65-$V65,0)</f>
        <v/>
      </c>
      <c r="IW65" s="68">
        <f>IF(IT65&gt;0,(IT65-IW$10)/IW$10,0)</f>
        <v/>
      </c>
      <c r="IX65" s="68" t="n"/>
      <c r="IY65" s="15">
        <f>IF(IT65&gt;0,(IT65-IT$10)/IT$10,0)</f>
        <v/>
      </c>
      <c r="JA65" s="250" t="n">
        <v>618.85</v>
      </c>
      <c r="JB65" s="68">
        <f>IF(JA65&gt;0,((JA65-JA64)/JA64),0)</f>
        <v/>
      </c>
      <c r="JC65" s="68">
        <f>IF(JA65&gt;0,JB65-$V65,0)</f>
        <v/>
      </c>
      <c r="JD65" s="68">
        <f>IF(JA65&gt;0,(JA65-JD$10)/JD$10,0)</f>
        <v/>
      </c>
      <c r="JE65" s="68" t="n"/>
      <c r="JF65" s="15">
        <f>IF(JA65&gt;0,(JA65-JA$10)/JA$10,0)</f>
        <v/>
      </c>
      <c r="JH65" s="250" t="n">
        <v>393.08</v>
      </c>
      <c r="JI65" s="68">
        <f>IF(JH65&gt;0,((JH65-JH64)/JH64),0)</f>
        <v/>
      </c>
      <c r="JJ65" s="68">
        <f>IF(JH65&gt;0,JI65-$V65,0)</f>
        <v/>
      </c>
      <c r="JK65" s="68">
        <f>IF(JH65&gt;0,(JH65-JK$10)/JK$10,0)</f>
        <v/>
      </c>
      <c r="JL65" s="68" t="n"/>
      <c r="JM65" s="15">
        <f>IF(JH65&gt;0,(JH65-JH$10)/JH$10,0)</f>
        <v/>
      </c>
      <c r="JO65" s="250" t="n">
        <v>13.79</v>
      </c>
      <c r="JP65" s="68">
        <f>IF(JO65&gt;0,((JO65-JO64)/JO64),0)</f>
        <v/>
      </c>
      <c r="JQ65" s="68">
        <f>IF(JO65&gt;0,JP65-$V65,0)</f>
        <v/>
      </c>
      <c r="JR65" s="68">
        <f>IF(JO65&gt;0,(JO65-JR$10)/JR$10,0)</f>
        <v/>
      </c>
      <c r="JS65" s="68" t="n"/>
      <c r="JT65" s="15">
        <f>IF(JO65&gt;0,(JO65-JO$10)/JO$10,0)</f>
        <v/>
      </c>
      <c r="JV65" s="250" t="n">
        <v>1.51</v>
      </c>
      <c r="JW65" s="68">
        <f>IF(JV65&gt;0,((JV65-JV64)/JV64),0)</f>
        <v/>
      </c>
      <c r="JX65" s="68">
        <f>IF(JV65&gt;0,JW65-$V65,0)</f>
        <v/>
      </c>
      <c r="JY65" s="68">
        <f>IF(JV65&gt;0,(JV65-JY$10)/JY$10,0)</f>
        <v/>
      </c>
      <c r="JZ65" s="68" t="n"/>
      <c r="KA65" s="15">
        <f>IF(JV65&gt;0,(JV65-JV$10)/JV$10,0)</f>
        <v/>
      </c>
      <c r="KC65" s="250" t="n">
        <v>20.23</v>
      </c>
      <c r="KD65" s="68">
        <f>IF(KC65&gt;0,((KC65-KC64)/KC64),0)</f>
        <v/>
      </c>
      <c r="KE65" s="68">
        <f>IF(KC65&gt;0,KD65-$V65,0)</f>
        <v/>
      </c>
      <c r="KF65" s="68">
        <f>IF(KC65&gt;0,(KC65-KF$10)/KF$10,0)</f>
        <v/>
      </c>
      <c r="KG65" s="68" t="n"/>
      <c r="KH65" s="15">
        <f>IF(KC65&gt;0,(KC65-KC$10)/KC$10,0)</f>
        <v/>
      </c>
      <c r="KI65" s="18" t="n"/>
      <c r="KJ65" s="250" t="n">
        <v>50.53</v>
      </c>
      <c r="KK65" s="68">
        <f>IF(KJ65&gt;0,((KJ65-KJ64)/KJ64),0)</f>
        <v/>
      </c>
      <c r="KL65" s="68">
        <f>IF(KJ65&gt;0,KK65-$V65,0)</f>
        <v/>
      </c>
      <c r="KM65" s="68">
        <f>IF(KJ65&gt;0,(KJ65-KM$10)/KM$10,0)</f>
        <v/>
      </c>
      <c r="KN65" s="68" t="n"/>
      <c r="KO65" s="15">
        <f>IF(KJ65&gt;0,(KJ65-KJ$10)/KJ$10,0)</f>
        <v/>
      </c>
      <c r="KQ65" s="250" t="n">
        <v>1.58</v>
      </c>
      <c r="KR65" s="68">
        <f>IF(KQ65&gt;0,((KQ65-KQ64)/KQ64),0)</f>
        <v/>
      </c>
      <c r="KS65" s="68">
        <f>IF(KQ65&gt;0,KR65-$V65,0)</f>
        <v/>
      </c>
      <c r="KT65" s="68">
        <f>IF(KQ65&gt;0,(KQ65-KT$10)/KT$10,0)</f>
        <v/>
      </c>
      <c r="KU65" s="68" t="n"/>
      <c r="KV65" s="15">
        <f>IF(KQ65&gt;0,(KQ65-KQ$10)/KQ$10,0)</f>
        <v/>
      </c>
      <c r="KW65" s="18" t="n"/>
      <c r="KX65" s="250" t="n">
        <v>23.5</v>
      </c>
      <c r="KY65" s="68">
        <f>IF(KX65&gt;0,((KX65-KX64)/KX64),0)</f>
        <v/>
      </c>
      <c r="KZ65" s="68">
        <f>IF(KX65&gt;0,KY65-$V65,0)</f>
        <v/>
      </c>
      <c r="LA65" s="68">
        <f>IF(KX65&gt;0,(KX65-LA$10)/LA$10,0)</f>
        <v/>
      </c>
      <c r="LB65" s="68" t="n"/>
      <c r="LC65" s="15">
        <f>IF(KX65&gt;0,(KX65-KX$10)/KX$10,0)</f>
        <v/>
      </c>
      <c r="LD65" s="18" t="n"/>
      <c r="LE65" s="250" t="n">
        <v>54</v>
      </c>
      <c r="LF65" s="68">
        <f>IF(LE65&gt;0,((LE65-LE64)/LE64),0)</f>
        <v/>
      </c>
      <c r="LG65" s="68">
        <f>IF(LE65&gt;0,LF65-$V65,0)</f>
        <v/>
      </c>
      <c r="LH65" s="68">
        <f>IF(LE65&gt;0,(LE65-LH$10)/LH$10,0)</f>
        <v/>
      </c>
      <c r="LI65" s="68" t="n"/>
      <c r="LJ65" s="15">
        <f>IF(LE65&gt;0,(LE65-LE$10)/LE$10,0)</f>
        <v/>
      </c>
      <c r="LL65" s="250" t="n">
        <v>104.18</v>
      </c>
      <c r="LM65" s="68">
        <f>IF(LL65&gt;0,((LL65-LL64)/LL64),0)</f>
        <v/>
      </c>
      <c r="LN65" s="68">
        <f>IF(LL65&gt;0,LM65-$V65,0)</f>
        <v/>
      </c>
      <c r="LO65" s="68">
        <f>IF(LL65&gt;0,(LL65-LO$10)/LO$10,0)</f>
        <v/>
      </c>
      <c r="LP65" s="68" t="n"/>
      <c r="LQ65" s="15">
        <f>IF(LL65&gt;0,(LL65-LL$10)/LL$10,0)</f>
        <v/>
      </c>
      <c r="LS65" s="250" t="n">
        <v>12.2</v>
      </c>
      <c r="LT65" s="68">
        <f>IF(LS65&gt;0,((LS65-LS64)/LS64),0)</f>
        <v/>
      </c>
      <c r="LU65" s="68">
        <f>IF(LS65&gt;0,LT65-$V65,0)</f>
        <v/>
      </c>
      <c r="LV65" s="68" t="n"/>
      <c r="LW65" s="68" t="n"/>
      <c r="LX65" s="15">
        <f>IF(LS65&gt;0,(LS65-LS$10)/LS$10,0)</f>
        <v/>
      </c>
      <c r="LZ65" s="250" t="n">
        <v>13.87</v>
      </c>
      <c r="MA65" s="68">
        <f>IF(LZ65&gt;0,((LZ65-LZ64)/LZ64),0)</f>
        <v/>
      </c>
      <c r="MB65" s="68">
        <f>IF(LZ65&gt;0,MA65-$V65,0)</f>
        <v/>
      </c>
      <c r="MC65" s="68">
        <f>IF(LZ65&gt;0,(LZ65-MC$10)/MC$10,0)</f>
        <v/>
      </c>
      <c r="MD65" s="68" t="n"/>
      <c r="ME65" s="15">
        <f>IF(LZ65&gt;0,(LZ65-LZ$10)/LZ$10,0)</f>
        <v/>
      </c>
      <c r="MG65" s="250" t="n">
        <v>30.91</v>
      </c>
      <c r="MH65" s="68">
        <f>IF(MG65&gt;0,((MG65-MG64)/MG64),0)</f>
        <v/>
      </c>
      <c r="MI65" s="68">
        <f>IF(MG65&gt;0,MH65-$V65,0)</f>
        <v/>
      </c>
      <c r="MJ65" s="68">
        <f>IF(MG65&gt;0,(MG65-MJ$10)/MJ$10,0)</f>
        <v/>
      </c>
      <c r="MK65" s="68" t="n"/>
      <c r="ML65" s="15">
        <f>IF(MG65&gt;0,(MG65-MG$10)/MG$10,0)</f>
        <v/>
      </c>
      <c r="MN65" s="250" t="n">
        <v>104.08</v>
      </c>
      <c r="MO65" s="68">
        <f>IF(MN65&gt;0,((MN65-MN64)/MN64),0)</f>
        <v/>
      </c>
      <c r="MP65" s="68">
        <f>IF(MN65&gt;0,MO65-$V65,0)</f>
        <v/>
      </c>
      <c r="MQ65" s="68">
        <f>IF(MN65&gt;0,(MN65-MQ$10)/MQ$10,0)</f>
        <v/>
      </c>
      <c r="MR65" s="68" t="n"/>
      <c r="MS65" s="15">
        <f>IF(MN65&gt;0,(MN65-MN$10)/MN$10,0)</f>
        <v/>
      </c>
      <c r="MU65" s="250" t="n">
        <v>11.15</v>
      </c>
      <c r="MV65" s="68">
        <f>IF(MU65&gt;0,((MU65-MU64)/MU64),0)</f>
        <v/>
      </c>
      <c r="MW65" s="68">
        <f>IF(MU65&gt;0,MV65-$V65,0)</f>
        <v/>
      </c>
      <c r="MX65" s="68">
        <f>IF(MU65&gt;0,(MU65-MX$10)/MX$10,0)</f>
        <v/>
      </c>
      <c r="MY65" s="68" t="n"/>
      <c r="MZ65" s="15">
        <f>IF(MU65&gt;0,(MU65-MU$10)/MU$10,0)</f>
        <v/>
      </c>
      <c r="NB65" s="250" t="n">
        <v>210.23</v>
      </c>
      <c r="NC65" s="68">
        <f>IF(NB65&gt;0,((NB65-NB64)/NB64),0)</f>
        <v/>
      </c>
      <c r="ND65" s="68">
        <f>IF(NB65&gt;0,NC65-$V65,0)</f>
        <v/>
      </c>
      <c r="NE65" s="68">
        <f>IF(NB65&gt;0,(NB65-NE$10)/NE$10,0)</f>
        <v/>
      </c>
      <c r="NF65" s="68" t="n"/>
      <c r="NG65" s="15">
        <f>IF(NB65&gt;0,(NB65-NB$10)/NB$10,0)</f>
        <v/>
      </c>
      <c r="NI65" s="250" t="n">
        <v>5.87</v>
      </c>
      <c r="NJ65" s="68">
        <f>IF(NI65&gt;0,((NI65-NI64)/NI64),0)</f>
        <v/>
      </c>
      <c r="NK65" s="68">
        <f>IF(NI65&gt;0,NJ65-$V65,0)</f>
        <v/>
      </c>
      <c r="NL65" s="68">
        <f>IF(NI65&gt;0,(NI65-NL$10)/NL$10,0)</f>
        <v/>
      </c>
      <c r="NM65" s="68" t="n"/>
      <c r="NN65" s="15">
        <f>IF(NI65&gt;0,(NI65-NI$10)/NI$10,0)</f>
        <v/>
      </c>
      <c r="NP65" s="250" t="n">
        <v>343.57</v>
      </c>
      <c r="NQ65" s="68">
        <f>IF(NP65&gt;0,((NP65-NP64)/NP64),0)</f>
        <v/>
      </c>
      <c r="NR65" s="68">
        <f>IF(NP65&gt;0,NQ65-$V65,0)</f>
        <v/>
      </c>
      <c r="NS65" s="68">
        <f>IF(NP65&gt;0,(NP65-NS$10)/NS$10,0)</f>
        <v/>
      </c>
      <c r="NT65" s="68" t="n"/>
      <c r="NU65" s="15">
        <f>IF(NP65&gt;0,(NP65-NP$10)/NP$10,0)</f>
        <v/>
      </c>
      <c r="NW65" s="250" t="n">
        <v>167.68</v>
      </c>
      <c r="NX65" s="68">
        <f>IF(NW65&gt;0,((NW65-NW64)/NW64),0)</f>
        <v/>
      </c>
      <c r="NY65" s="68">
        <f>IF(NW65&gt;0,NX65-$V65,0)</f>
        <v/>
      </c>
      <c r="NZ65" s="68">
        <f>IF(NW65&gt;0,(NW65-NZ$10)/NZ$10,0)</f>
        <v/>
      </c>
      <c r="OA65" s="68" t="n"/>
      <c r="OB65" s="15">
        <f>IF(NW65&gt;0,(NW65-NW$10)/NW$10,0)</f>
        <v/>
      </c>
      <c r="OD65" s="250" t="n">
        <v>1.31</v>
      </c>
      <c r="OE65" s="68">
        <f>IF(OD65&gt;0,((OD65-OD64)/OD64),0)</f>
        <v/>
      </c>
      <c r="OF65" s="68">
        <f>IF(OD65&gt;0,OE65-$V65,0)</f>
        <v/>
      </c>
      <c r="OG65" s="68">
        <f>IF(OD65&gt;0,(OD65-OG$10)/OG$10,0)</f>
        <v/>
      </c>
      <c r="OH65" s="68" t="n"/>
      <c r="OI65" s="15">
        <f>IF(OD65&gt;0,(OD65-OD$10)/OD$10,0)</f>
        <v/>
      </c>
      <c r="OK65" s="250" t="n">
        <v>76.87</v>
      </c>
      <c r="OL65" s="68">
        <f>IF(OK65&gt;0,((OK65-OK64)/OK64),0)</f>
        <v/>
      </c>
      <c r="OM65" s="68">
        <f>IF(OK65&gt;0,OL65-$V65,0)</f>
        <v/>
      </c>
      <c r="ON65" s="68">
        <f>IF(OK65&gt;0,(OK65-ON$10)/ON$10,0)</f>
        <v/>
      </c>
      <c r="OO65" s="68" t="n"/>
      <c r="OP65" s="15">
        <f>IF(OK65&gt;0,(OK65-OK$10)/OK$10,0)</f>
        <v/>
      </c>
      <c r="OR65" s="250" t="n">
        <v>1.78</v>
      </c>
      <c r="OS65" s="68">
        <f>IF(OR65&gt;0,((OR65-OR64)/OR64),0)</f>
        <v/>
      </c>
      <c r="OT65" s="68">
        <f>IF(OR65&gt;0,OS65-$V65,0)</f>
        <v/>
      </c>
      <c r="OU65" s="68">
        <f>IF(OR65&gt;0,(OR65-OU$10)/OU$10,0)</f>
        <v/>
      </c>
      <c r="OV65" s="68" t="n"/>
      <c r="OW65" s="15">
        <f>IF(OR65&gt;0,(OR65-OR$10)/OR$10,0)</f>
        <v/>
      </c>
      <c r="OY65" s="250" t="n">
        <v>134.01</v>
      </c>
      <c r="OZ65" s="68">
        <f>IF(OY65&gt;0,((OY65-OY64)/OY64),0)</f>
        <v/>
      </c>
      <c r="PA65" s="68">
        <f>IF(OY65&gt;0,OZ65-$V65,0)</f>
        <v/>
      </c>
      <c r="PB65" s="68">
        <f>IF(OY65&gt;0,(OY65-PB$10)/PB$10,0)</f>
        <v/>
      </c>
      <c r="PC65" s="68" t="n"/>
      <c r="PD65" s="15">
        <f>IF(OY65&gt;0,(OY65-OY$10)/OY$10,0)</f>
        <v/>
      </c>
      <c r="PE65" s="18" t="n"/>
      <c r="PF65" s="250" t="n">
        <v>210.71</v>
      </c>
      <c r="PG65" s="68">
        <f>IF(PF65&gt;0,((PF65-PF64)/PF64),0)</f>
        <v/>
      </c>
      <c r="PH65" s="68">
        <f>IF(PF65&gt;0,PG65-$V65,0)</f>
        <v/>
      </c>
      <c r="PI65" s="68">
        <f>IF(PF65&gt;0,(PF65-PI$10)/PI$10,0)</f>
        <v/>
      </c>
      <c r="PJ65" s="68" t="n"/>
      <c r="PK65" s="15">
        <f>IF(PF65&gt;0,(PF65-PF$10)/PF$10,0)</f>
        <v/>
      </c>
      <c r="PM65" s="250" t="n"/>
      <c r="PN65" s="68">
        <f>IF(PM65&gt;0,((PM65-PM64)/PM64),0)</f>
        <v/>
      </c>
      <c r="PO65" s="68">
        <f>PN65-$V65</f>
        <v/>
      </c>
      <c r="PP65" s="68">
        <f>IF(PM65&gt;0,(PM65-PP$10)/PP$10,0)</f>
        <v/>
      </c>
      <c r="PQ65" s="68" t="n"/>
      <c r="PR65" s="15">
        <f>IF(PM65&gt;0,(PM65-PM$10)/PM$10,0)</f>
        <v/>
      </c>
      <c r="PT65" s="250" t="n">
        <v>4.29</v>
      </c>
      <c r="PU65" s="68">
        <f>IF(PT65&gt;0,((PT65-PT64)/PT64),0)</f>
        <v/>
      </c>
      <c r="PV65" s="68">
        <f>IF(PT65&gt;0,PU65-$V65,0)</f>
        <v/>
      </c>
      <c r="PW65" s="68">
        <f>IF(PT65&gt;0,(PT65-PW$10)/PW$10,0)</f>
        <v/>
      </c>
      <c r="PX65" s="68" t="n"/>
      <c r="PY65" s="15">
        <f>IF(PT65&gt;0,(PT65-PT$10)/PT$10,0)</f>
        <v/>
      </c>
      <c r="QA65" s="250" t="n">
        <v>219.86</v>
      </c>
      <c r="QB65" s="68">
        <f>IF(QA65&gt;0,((QA65-QA64)/QA64),0)</f>
        <v/>
      </c>
      <c r="QC65" s="68">
        <f>IF(QA65&gt;0,QB65-$V65,0)</f>
        <v/>
      </c>
      <c r="QD65" s="68">
        <f>IF(QA65&gt;0,(QA65-QD$10)/QD$10,0)</f>
        <v/>
      </c>
      <c r="QE65" s="68" t="n"/>
      <c r="QF65" s="15">
        <f>IF(QA65&gt;0,(QA65-QA$10)/QA$10,0)</f>
        <v/>
      </c>
      <c r="QH65" s="250" t="n">
        <v>1.48</v>
      </c>
      <c r="QI65" s="68">
        <f>IF(QH65&gt;0,((QH65-QH64)/QH64),0)</f>
        <v/>
      </c>
      <c r="QJ65" s="68">
        <f>IF(QH65&gt;0,QI65-$V65,0)</f>
        <v/>
      </c>
      <c r="QK65" s="68">
        <f>IF(QH65&gt;0,(QH65-QK$10)/QK$10,0)</f>
        <v/>
      </c>
      <c r="QL65" s="68" t="n"/>
      <c r="QM65" s="15">
        <f>IF(QH65&gt;0,(QH65-QH$10)/QH$10,0)</f>
        <v/>
      </c>
      <c r="QO65" s="250" t="n">
        <v>9.5</v>
      </c>
      <c r="QP65" s="68">
        <f>IF(QO65&gt;0,((QO65-QO64)/QO64),0)</f>
        <v/>
      </c>
      <c r="QQ65" s="68">
        <f>IF(QO65&gt;0,QP65-$V65,0)</f>
        <v/>
      </c>
      <c r="QR65" s="68">
        <f>IF(QO65&gt;0,(QO65-QR$10)/QR$10,0)</f>
        <v/>
      </c>
      <c r="QS65" s="68" t="n"/>
      <c r="QT65" s="15">
        <f>IF(QO65&gt;0,(QO65-QO$10)/QO$10,0)</f>
        <v/>
      </c>
      <c r="QV65" s="250" t="n">
        <v>2.01</v>
      </c>
      <c r="QW65" s="68">
        <f>IF(QV65&gt;0,((QV65-QV64)/QV64),0)</f>
        <v/>
      </c>
      <c r="QX65" s="68">
        <f>IF(QV65&gt;0,QW65-$V65,0)</f>
        <v/>
      </c>
      <c r="QY65" s="68">
        <f>IF(QV65&gt;0,(QV65-QY$10)/QY$10,0)</f>
        <v/>
      </c>
      <c r="QZ65" s="68" t="n"/>
      <c r="RA65" s="15">
        <f>IF(QV65&gt;0,(QV65-QV$10)/QV$10,0)</f>
        <v/>
      </c>
      <c r="RC65" s="250" t="n">
        <v>23.42</v>
      </c>
      <c r="RD65" s="68">
        <f>IF(RC65&gt;0,((RC65-RC64)/RC64),0)</f>
        <v/>
      </c>
      <c r="RE65" s="68">
        <f>IF(RC65&gt;0,RD65-$V65,0)</f>
        <v/>
      </c>
      <c r="RF65" s="68">
        <f>IF(RC65&gt;0,(RC65-RF$10)/RF$10,0)</f>
        <v/>
      </c>
      <c r="RG65" s="68" t="n"/>
      <c r="RH65" s="15">
        <f>IF(RC65&gt;0,(RC65-RC$10)/RC$10,0)</f>
        <v/>
      </c>
      <c r="RJ65" s="250" t="n">
        <v>181.16</v>
      </c>
      <c r="RK65" s="68">
        <f>IF(RJ65&gt;0,((RJ65-RJ64)/RJ64),0)</f>
        <v/>
      </c>
      <c r="RL65" s="68">
        <f>RK65-$V65</f>
        <v/>
      </c>
      <c r="RM65" s="68">
        <f>IF(RJ65&gt;0,(RJ65-RM$10)/RM$10,0)</f>
        <v/>
      </c>
      <c r="RN65" s="68" t="n"/>
      <c r="RO65" s="15">
        <f>IF(RJ65&gt;0,(RJ65-RJ$10)/RJ$10,0)</f>
        <v/>
      </c>
      <c r="RQ65" s="250" t="n">
        <v>14.5</v>
      </c>
      <c r="RR65" s="68">
        <f>IF(RQ65&gt;0,((RQ65-RQ64)/RQ64),0)</f>
        <v/>
      </c>
      <c r="RS65" s="68">
        <f>RR65-$V65</f>
        <v/>
      </c>
      <c r="RT65" s="68">
        <f>IF(RQ65&gt;0,(RQ65-RT$10)/RT$10,0)</f>
        <v/>
      </c>
      <c r="RU65" s="68" t="n"/>
      <c r="RV65" s="15">
        <f>IF(RQ65&gt;0,(RQ65-RQ$10)/RQ$10,0)</f>
        <v/>
      </c>
      <c r="RX65" s="250" t="n">
        <v>96.75</v>
      </c>
      <c r="RY65" s="68">
        <f>IF(RX65&gt;0,((RX65-RX64)/RX64),0)</f>
        <v/>
      </c>
      <c r="RZ65" s="68">
        <f>RY65-$V65</f>
        <v/>
      </c>
      <c r="SA65" s="68">
        <f>IF(RX65&gt;0,(RX65-SA$10)/SA$10,0)</f>
        <v/>
      </c>
      <c r="SB65" s="68" t="n"/>
      <c r="SC65" s="15">
        <f>IF(RX65&gt;0,(RX65-RX$10)/RX$10,0)</f>
        <v/>
      </c>
      <c r="SE65" s="250" t="n">
        <v>9.779999999999999</v>
      </c>
      <c r="SF65" s="68">
        <f>IF(SE65&gt;0,((SE65-SE64)/SE64),0)</f>
        <v/>
      </c>
      <c r="SG65" s="68">
        <f>SF65-$V65</f>
        <v/>
      </c>
      <c r="SH65" s="68">
        <f>IF(SE65&gt;0,(SE65-SH$10)/SH$10,0)</f>
        <v/>
      </c>
      <c r="SI65" s="68" t="n"/>
      <c r="SJ65" s="15">
        <f>IF(SE65&gt;0,(SE65-SE$10)/SE$10,0)</f>
        <v/>
      </c>
      <c r="SL65" s="250" t="n">
        <v>0.623</v>
      </c>
      <c r="SM65" s="68">
        <f>IF(SL65&gt;0,((SL65-SL64)/SL64),0)</f>
        <v/>
      </c>
      <c r="SN65" s="68">
        <f>SM65-$V65</f>
        <v/>
      </c>
      <c r="SO65" s="68">
        <f>IF(SL65&gt;0,(SL65-SO$10)/SO$10,0)</f>
        <v/>
      </c>
      <c r="SP65" s="68" t="n"/>
      <c r="SQ65" s="15">
        <f>IF(SL65&gt;0,(SL65-SL$10)/SL$10,0)</f>
        <v/>
      </c>
      <c r="SS65" s="250" t="n">
        <v>8.720000000000001</v>
      </c>
      <c r="ST65" s="68">
        <f>IF(SS65&gt;0,((SS65-SS64)/SS64),0)</f>
        <v/>
      </c>
      <c r="SU65" s="68">
        <f>ST65-$V65</f>
        <v/>
      </c>
      <c r="SV65" s="68">
        <f>IF(SS65&gt;0,(SS65-SV$10)/SV$10,0)</f>
        <v/>
      </c>
      <c r="SW65" s="68" t="n"/>
      <c r="SX65" s="15">
        <f>IF(SS65&gt;0,(SS65-SS$10)/SS$10,0)</f>
        <v/>
      </c>
      <c r="SZ65" s="250" t="n">
        <v>26.46</v>
      </c>
      <c r="TA65" s="68">
        <f>IF(SZ65&gt;0,((SZ65-SZ64)/SZ64),0)</f>
        <v/>
      </c>
      <c r="TB65" s="68">
        <f>TA65-$V65</f>
        <v/>
      </c>
      <c r="TC65" s="68">
        <f>IF(SZ65&gt;0,(SZ65-TC$10)/TC$10,0)</f>
        <v/>
      </c>
      <c r="TD65" s="68" t="n"/>
      <c r="TE65" s="15">
        <f>IF(SZ65&gt;0,(SZ65-SZ$10)/SZ$10,0)</f>
        <v/>
      </c>
      <c r="TG65" s="250" t="n">
        <v>0.194</v>
      </c>
      <c r="TH65" s="68">
        <f>IF(TG65&gt;0,((TG65-TG64)/TG64),0)</f>
        <v/>
      </c>
      <c r="TI65" s="68">
        <f>TH65-$V65</f>
        <v/>
      </c>
      <c r="TJ65" s="68">
        <f>IF(TG65&gt;0,(TG65-TJ$10)/TJ$10,0)</f>
        <v/>
      </c>
      <c r="TK65" s="68" t="n"/>
      <c r="TL65" s="15">
        <f>IF(TG65&gt;0,(TG65-TG$10)/TG$10,0)</f>
        <v/>
      </c>
      <c r="TN65" s="250" t="n">
        <v>29.83</v>
      </c>
      <c r="TO65" s="68">
        <f>IF(TN65&gt;0,((TN65-TN64)/TN64),0)</f>
        <v/>
      </c>
      <c r="TP65" s="68">
        <f>TO65-$V65</f>
        <v/>
      </c>
      <c r="TQ65" s="68">
        <f>IF(TN65&gt;0,(TN65-TQ$10)/TQ$10,0)</f>
        <v/>
      </c>
      <c r="TR65" s="68" t="n"/>
      <c r="TS65" s="15">
        <f>IF(TN65&gt;0,(TN65-TN$10)/TN$10,0)</f>
        <v/>
      </c>
      <c r="TU65" s="250" t="n">
        <v>2.32</v>
      </c>
      <c r="TV65" s="68">
        <f>IF(TU65&gt;0,((TU65-TU64)/TU64),0)</f>
        <v/>
      </c>
      <c r="TW65" s="68">
        <f>TV65-$V65</f>
        <v/>
      </c>
      <c r="TX65" s="68">
        <f>IF(TU65&gt;0,(TU65-TX$10)/TX$10,0)</f>
        <v/>
      </c>
      <c r="TY65" s="68" t="n"/>
      <c r="TZ65" s="15">
        <f>IF(TU65&gt;0,(TU65-TU$10)/TU$10,0)</f>
        <v/>
      </c>
      <c r="UB65" s="250" t="n"/>
      <c r="UC65" s="68">
        <f>IF(UB65&gt;0,((UB65-UB64)/UB64),0)</f>
        <v/>
      </c>
      <c r="UD65" s="68">
        <f>UC65-$V65</f>
        <v/>
      </c>
      <c r="UE65" s="68">
        <f>IF(UB65&gt;0,(UB65-UE$10)/UE$10,0)</f>
        <v/>
      </c>
      <c r="UF65" s="68" t="n"/>
      <c r="UG65" s="15">
        <f>IF(UB65&gt;0,(UB65-UB$10)/UB$10,0)</f>
        <v/>
      </c>
      <c r="UI65" s="250" t="n"/>
      <c r="UJ65" s="68">
        <f>IF(UI65&gt;0,((UI65-UI64)/UI64),0)</f>
        <v/>
      </c>
      <c r="UK65" s="68">
        <f>UJ65-$V65</f>
        <v/>
      </c>
      <c r="UL65" s="68">
        <f>IF(UI65&gt;0,(UI65-UL$10)/UL$10,0)</f>
        <v/>
      </c>
      <c r="UM65" s="68" t="n"/>
      <c r="UN65" s="15">
        <f>IF(UI65&gt;0,(UI65-UI$10)/UI$10,0)</f>
        <v/>
      </c>
      <c r="UP65" s="250" t="n"/>
      <c r="UQ65" s="68">
        <f>IF(UP65&gt;0,((UP65-UP64)/UP64),0)</f>
        <v/>
      </c>
      <c r="UR65" s="68">
        <f>UQ65-$V65</f>
        <v/>
      </c>
      <c r="US65" s="68">
        <f>IF(UP65&gt;0,(UP65-US$10)/US$10,0)</f>
        <v/>
      </c>
      <c r="UT65" s="68" t="n"/>
      <c r="UU65" s="15">
        <f>IF(UP65&gt;0,(UP65-UP$10)/UP$10,0)</f>
        <v/>
      </c>
      <c r="UW65" s="250" t="n"/>
      <c r="UX65" s="68">
        <f>IF(UW65&gt;0,((UW65-UW64)/UW64),0)</f>
        <v/>
      </c>
      <c r="UY65" s="68">
        <f>UX65-$V65</f>
        <v/>
      </c>
      <c r="UZ65" s="68">
        <f>IF(UW65&gt;0,(UW65-UZ$10)/UZ$10,0)</f>
        <v/>
      </c>
      <c r="VA65" s="68" t="n"/>
      <c r="VB65" s="15">
        <f>IF(UW65&gt;0,(UW65-UW$10)/UW$10,0)</f>
        <v/>
      </c>
      <c r="VD65" s="250" t="n"/>
      <c r="VE65" s="68">
        <f>IF(VD65&gt;0,((VD65-VD64)/VD64),0)</f>
        <v/>
      </c>
      <c r="VF65" s="68">
        <f>VE65-$V65</f>
        <v/>
      </c>
      <c r="VG65" s="68">
        <f>IF(VD65&gt;0,(VD65-VG$10)/VG$10,0)</f>
        <v/>
      </c>
      <c r="VH65" s="68" t="n"/>
      <c r="VI65" s="15">
        <f>IF(VD65&gt;0,(VD65-VD$10)/VD$10,0)</f>
        <v/>
      </c>
      <c r="VM65" s="21">
        <f>IF($C65&gt;0,(($IK$5*IG65)+($GT$5*GP65)+($JM$5*JI65)+($JF$5*JB65)+($IY$5*IU65)+($IR$5*IN65)+($ID$5*HZ65)+($HW$5*HS65)+($HP$5*HL65)+($HI$5*HE65)+($GF$5*GB65)+($FY$5*FU65)+($FR$5*FN65)+($FK$5*FG65)+($FD$5*EZ65)+($EW$5*ES65)+($EP$5*EL65)+($EI$5*EE65)+($EB$5*DX65)+($DU$5*DQ65)+($DN$5*DJ65)+($DG$5*DC65)+($CZ$5*CV65)+($CS$5*CO65)+($CL$5*CH65)+($CE$5*CA65)+($BX$5*BT65)+($BQ$5*BM65)+($BJ$5*BF65)+($BC$5*AY65)+($AV$5*AR65)+($AO$5*AK65)+($AH$5*AD65)+($JT$5*JP65)+($KA$5*JW65)+($KO$5*KK65)+($PR$5*PN65)+($GM$5*GI65)+($HA$5*GW65)+($KV$5*KR65)+($KH$5*KD65)+($LC$5*KY65)+($MS$5*MO65)+($ML$5*MH65)+($ME$5*MA65)+($LX$5*LT65)+($LQ$5*LM65)+($LJ$5*LF65)+(MV65*$MZ$5)+(NC65*$NG$5)+(NJ65*$NN$5)+($OI$5*OE65)+($NU$5*NQ65)+($OB$5*NX65)+($PK$5*PG65)+($OP$5*OL65)+($OW$5*OS65)+($PD$5*OZ65)+(PU65*$PY$5)+(QB65*$QF$5)+(QI65*$QM$5)+(QP65*$QT$5)+(QW65*$RA$5)+(RD65*$RH$5)+(RK65*$RO$5)+(RR65*$RV$5)+(RY65*$SC$5)+(SF65*$SJ$5)+(SM65*$SQ$5)+(ST65*$SX$5)+(TA65*$TE$5))+(TH65*$TL$5)+(TO65*$TS$5))/$VM$5</f>
        <v/>
      </c>
      <c r="VN65" s="538" t="n"/>
      <c r="VO65" s="21">
        <f>IF($C65&gt;0,(($IK$5*II65)+($GT$5*GR65)+($JM$5*JK65)+($JF$5*JD65)+($IY$5*IW65)+($IR$5*IP65)+($ID$5*IB65)+($HW$5*HU65)+($HP$5*HN65)+($HI$5*HG65)+($GF$5*GD65)+($FY$5*FW65)+($FR$5*FP65)+($FK$5*FI65)+($FD$5*FB65)+($EW$5*EU65)+($EP$5*EN65)+($EI$5*EG65)+($EB$5*DZ65)+($DU$5*DS65)+($DN$5*DL65)+($DG$5*DE65)+($CZ$5*CX65)+($CS$5*CQ65)+($CL$5*CJ65)+($CE$5*CC65)+($BX$5*BV65)+($BQ$5*BO65)+($BJ$5*BH65)+($BC$5*BA65)+($AV$5*AT65)+($AO$5*AM65)+($AH$5*AF65)+($KO$5*KM65)+($KH$5*KF65)+($KA$5*JY65)+($JT$5*JR65)+($PR$5*PP65)+($GM$5*GK65)+($HA$5*GY65)+($KV$5*KT65)+($LC$5*LA65)+($MS$5*MQ65)+($ML$5*MJ65)+($ME$5*MC65)+($LX$5*LV65)+($LQ$5*LO65)+($LJ$5*LH65)+(MX65*$MZ$5)+(NE65*$NG$5)+(NL65*$NN$5)+($OI$5*OG65)+($NU$5*NS65)+($OB$5*NZ65)+($PD$5*PB65)+($OW$5*OU65)+($OP$5*ON65)+($PK$5*PI65)+($PY$5*PW65)+($QF$5*QD65)+($QM$5*QK65)+($QT$5*QR65)+($RA$5*QY65)+($RH$5*RF65)+($RO$5*RM65)+(RT65*$RV$5)+(SA65*$SC$5)+(SH65*$SJ$5)+(SO65*$SQ$5)+(SV65*$SX$5)+(TC65*$TE$5)+(TJ65*$TL$5)+(TQ65*$TS$5))/$VM$5,0)</f>
        <v/>
      </c>
      <c r="VP65" s="14" t="n"/>
      <c r="VQ65" s="21">
        <f>IF($C65&gt;0,(($IK$5*IK65)+($GT$5*GT65)+($JM$5*JM65)+($JF$5*JF65)+($IY$5*IY65)+($IR$5*IR65)+($ID$5*ID65)+($HW$5*HW65)+($HP$5*HP65)+($HI$5*HI65)+($GF$5*GF65)+($FY$5*FY65)+($FR$5*FR65)+($FK$5*FK65)+($FD$5*FD65)+($EW$5*EW65)+($EP$5*EP65)+($EI$5*EI65)+($EB$5*EB65)+($DU$5*DU65)+($DN$5*DN65)+($DG$5*DG65)+($CZ$5*CZ65)+($CS$5*CS65)+($CL$5*CL65)+($CE$5*CE65)+($BX$5*BX65)+($BQ$5*BQ65)+($BJ$5*BJ65)+($BC$5*BC65)+($AV$5*AV65)+($AO$5*AO65)+($AH$5*AH65)+($KO$5*KO65)+($PR$5*PR65)+($GM$5*GM65)+($HA$5*HA65)+($KH$5*KH65)+($KA$5*KA65)+($JT$5*JT65)+($KV$5*KV65)+($LC$5*LC65)+($MS$5*MS65)+($ML$5*ML65)+($ME$5*ME65)+($LX$5*LX65)+($LQ$5*LQ65)+($LJ$5*LJ65)+($OI$5*OI65)+($NU$5*NU65)+($NN$5*NN65)+($NG$5*NG65)+($MZ$5*MZ65)+(OB65*$OB$5)+($PD$5*PD65)+($OW$5*OW65)+($OP$5*OP65)+($PK$5*PK65)+(PY65*$PY$5)+(QF65*$QF$5)+(QM65*$QM$5)+(QT65*$QT$5)+(RA65*$RA$5)+(RH65*$RH$5)+(RO65*$RO$5)+(RV65*$RV$5)+(SC65*$SC$5)+(SJ65*$SJ$5)+(SQ65*$SQ$5)+(SX65*$SX$5)+(TE65*$TE$5)+(TL65*$TL$5)+(TS65*$TS$5))/$VM$5,0)</f>
        <v/>
      </c>
    </row>
    <row r="66" ht="16" customHeight="1" s="545">
      <c r="A66" s="127" t="n">
        <v>45741</v>
      </c>
      <c r="B66" s="4">
        <f>A66</f>
        <v/>
      </c>
      <c r="C66" s="13" t="n">
        <v>42587.5</v>
      </c>
      <c r="D66" s="138">
        <f>IF(C66&gt;0,C66-C65,0)</f>
        <v/>
      </c>
      <c r="E66" s="68">
        <f>IF(C66&gt;0,D66/C65,0)</f>
        <v/>
      </c>
      <c r="F66" s="15">
        <f>IF(C66&gt;0,(C66-C$10)/C$10,0)</f>
        <v/>
      </c>
      <c r="G66" s="13" t="n">
        <v>5776.65</v>
      </c>
      <c r="H66" s="138">
        <f>IF(G66&gt;0,G66-G65,0)</f>
        <v/>
      </c>
      <c r="I66" s="68">
        <f>IF(G66&gt;0,H66/G65,0)</f>
        <v/>
      </c>
      <c r="J66" s="15">
        <f>IF(G66&gt;0,(G66-G$10)/G$10,0)</f>
        <v/>
      </c>
      <c r="K66" s="13" t="n">
        <v>18271.86</v>
      </c>
      <c r="L66" s="138">
        <f>IF(K66&gt;0,K66-K65,0)</f>
        <v/>
      </c>
      <c r="M66" s="68">
        <f>IF(K66&gt;0,L66/K65,0)</f>
        <v/>
      </c>
      <c r="N66" s="15">
        <f>IF(K66&gt;0,(K66-K$10)/K$10,0)</f>
        <v/>
      </c>
      <c r="O66" s="13" t="n">
        <v>2095.38</v>
      </c>
      <c r="P66" s="138">
        <f>IF(O66&gt;0,O66-O65,0)</f>
        <v/>
      </c>
      <c r="Q66" s="68">
        <f>IF(O66&gt;0,P66/O65,0)</f>
        <v/>
      </c>
      <c r="R66" s="15">
        <f>IF(O66&gt;0,(O66-O$10)/O$10,0)</f>
        <v/>
      </c>
      <c r="S66" s="18">
        <f>IF(O66&gt;0,(((O66*0.7)*Q66)+((K66*0.9)*M66)+((G66*0.65)*I66)+((C66*0.6)*E66))/(O66+K66+G66+C66),0)</f>
        <v/>
      </c>
      <c r="T66" s="121">
        <f>IF(O66&gt;0,(S66*200)+T65,0)</f>
        <v/>
      </c>
      <c r="U66" s="121">
        <f>T66</f>
        <v/>
      </c>
      <c r="V66" s="134">
        <f>IF(T66&gt;0,(T66-T65)/T65,0)</f>
        <v/>
      </c>
      <c r="W66" s="21">
        <f>IF(T66&gt;0,(T66-T$11)/T$11,0)</f>
        <v/>
      </c>
      <c r="X66" s="18">
        <f>IF(T66&gt;0,((Q66+M66+I66+E66)/4),0)</f>
        <v/>
      </c>
      <c r="Y66" s="352" t="n">
        <v>73460.13</v>
      </c>
      <c r="Z66" s="15" t="n">
        <v>2e-06</v>
      </c>
      <c r="AA66" s="21">
        <f>Z66-$V66</f>
        <v/>
      </c>
      <c r="AC66" s="250" t="n">
        <v>211.14</v>
      </c>
      <c r="AD66" s="68">
        <f>IF(AC66&gt;0,((AC66-AC65)/AC65),0)</f>
        <v/>
      </c>
      <c r="AE66" s="68">
        <f>IF(AC66&gt;0,AD66-$V66,0)</f>
        <v/>
      </c>
      <c r="AF66" s="68">
        <f>IF(AC66&gt;0,(AC66-AF$10)/AF$10,0)</f>
        <v/>
      </c>
      <c r="AG66" s="68" t="n"/>
      <c r="AH66" s="15">
        <f>IF(AC66&gt;0,(AC66-AC$10)/AC$10,0)</f>
        <v/>
      </c>
      <c r="AJ66" s="250" t="n">
        <v>21</v>
      </c>
      <c r="AK66" s="68">
        <f>IF(AJ66&gt;0,((AJ66-AJ65)/AJ65),0)</f>
        <v/>
      </c>
      <c r="AL66" s="68">
        <f>IF(AJ66&gt;0,AK66-$V66,0)</f>
        <v/>
      </c>
      <c r="AM66" s="68">
        <f>IF(AJ66&gt;0,(AJ66-AM$10)/AM$10,0)</f>
        <v/>
      </c>
      <c r="AN66" s="68" t="n"/>
      <c r="AO66" s="15">
        <f>IF(AJ66&gt;0,(AJ66-AJ$10)/AJ$10,0)</f>
        <v/>
      </c>
      <c r="AQ66" s="250" t="n">
        <v>20.18</v>
      </c>
      <c r="AR66" s="68">
        <f>IF(AQ66&gt;0,((AQ66-AQ65)/AQ65),0)</f>
        <v/>
      </c>
      <c r="AS66" s="68">
        <f>IF(AQ66&gt;0,AR66-$V66,0)</f>
        <v/>
      </c>
      <c r="AT66" s="68">
        <f>IF(AQ66&gt;0,(AQ66-AT$10)/AT$10,0)</f>
        <v/>
      </c>
      <c r="AU66" s="68" t="n"/>
      <c r="AV66" s="15">
        <f>IF(AQ66&gt;0,(AQ66-AQ$10)/AQ$10,0)</f>
        <v/>
      </c>
      <c r="AX66" s="250" t="n">
        <v>201.17</v>
      </c>
      <c r="AY66" s="68">
        <f>IF(AX66&gt;0,((AX66-AX65)/AX65),0)</f>
        <v/>
      </c>
      <c r="AZ66" s="68">
        <f>IF(AX66&gt;0,AY66-$V66,0)</f>
        <v/>
      </c>
      <c r="BA66" s="68">
        <f>IF(AX66&gt;0,(AX66-BA$10)/BA$10,0)</f>
        <v/>
      </c>
      <c r="BB66" s="68" t="n"/>
      <c r="BC66" s="15">
        <f>IF(AX66&gt;0,(AX66-AX$10)/AX$10,0)</f>
        <v/>
      </c>
      <c r="BE66" s="250" t="n">
        <v>76.37</v>
      </c>
      <c r="BF66" s="68">
        <f>IF(BE66&gt;0,((BE66-BE65)/BE65),0)</f>
        <v/>
      </c>
      <c r="BG66" s="68">
        <f>IF(BE66&gt;0,BF66-$V66,0)</f>
        <v/>
      </c>
      <c r="BH66" s="68" t="n"/>
      <c r="BI66" s="68" t="n"/>
      <c r="BJ66" s="15">
        <f>IF(BE66&gt;0,(BE66-BE$10)/BE$10,0)</f>
        <v/>
      </c>
      <c r="BL66" s="250" t="n">
        <v>65.04000000000001</v>
      </c>
      <c r="BM66" s="68">
        <f>IF(BL66&gt;0,((BL66-BL65)/BL65),0)</f>
        <v/>
      </c>
      <c r="BN66" s="68">
        <f>IF(BL66&gt;0,BM66-$V66,0)</f>
        <v/>
      </c>
      <c r="BO66" s="68">
        <f>IF(BL66&gt;0,(BL66-BO$10)/BO$10,0)</f>
        <v/>
      </c>
      <c r="BP66" s="68" t="n"/>
      <c r="BQ66" s="15">
        <f>IF(BL66&gt;0,(BL66-BL$10)/BL$10,0)</f>
        <v/>
      </c>
      <c r="BS66" s="250" t="n">
        <v>36.53</v>
      </c>
      <c r="BT66" s="68">
        <f>IF(BS66&gt;0,((BS66-BS65)/BS65),0)</f>
        <v/>
      </c>
      <c r="BU66" s="68">
        <f>IF(BS66&gt;0,BT66-$V66,0)</f>
        <v/>
      </c>
      <c r="BV66" s="68">
        <f>IF(BS66&gt;0,(BS66-BV$10)/BV$10,0)</f>
        <v/>
      </c>
      <c r="BW66" s="68" t="n"/>
      <c r="BX66" s="15">
        <f>IF(BS66&gt;0,(BS66-BS$10)/BS$10,0)</f>
        <v/>
      </c>
      <c r="BZ66" s="250" t="n"/>
      <c r="CA66" s="68">
        <f>IF(BZ66&gt;0,((BZ66-BZ65)/BZ65),0)</f>
        <v/>
      </c>
      <c r="CB66" s="68">
        <f>IF(BZ66&gt;0,CA66-$V66,0)</f>
        <v/>
      </c>
      <c r="CC66" s="68">
        <f>IF(BZ66&gt;0,(BZ66-CC$10)/CC$10,0)</f>
        <v/>
      </c>
      <c r="CD66" s="68" t="n"/>
      <c r="CE66" s="15">
        <f>IF(BZ66&gt;0,(BZ66-BZ$10)/BZ$10,0)</f>
        <v/>
      </c>
      <c r="CG66" s="250" t="n">
        <v>30.93</v>
      </c>
      <c r="CH66" s="68">
        <f>IF(CG66&gt;0,((CG66-CG65)/CG65),0)</f>
        <v/>
      </c>
      <c r="CI66" s="68">
        <f>IF(CG66&gt;0,CH66-$V66,0)</f>
        <v/>
      </c>
      <c r="CJ66" s="68">
        <f>IF(CG66&gt;0,(CG66-CJ$10)/CJ$10,0)</f>
        <v/>
      </c>
      <c r="CK66" s="68" t="n"/>
      <c r="CL66" s="15">
        <f>IF(CG66&gt;0,(CG66-CG$10)/CG$10,0)</f>
        <v/>
      </c>
      <c r="CN66" s="250" t="n">
        <v>31.39</v>
      </c>
      <c r="CO66" s="68">
        <f>IF(CN66&gt;0,((CN66-CN65)/CN65),0)</f>
        <v/>
      </c>
      <c r="CP66" s="68">
        <f>IF(CN66&gt;0,CO66-$V66,0)</f>
        <v/>
      </c>
      <c r="CQ66" s="68">
        <f>IF(CN66&gt;0,(CN66-CQ$10)/CQ$10,0)</f>
        <v/>
      </c>
      <c r="CR66" s="68" t="n"/>
      <c r="CS66" s="15">
        <f>IF(CN66&gt;0,(CN66-CN$10)/CN$10,0)</f>
        <v/>
      </c>
      <c r="CU66" s="250" t="n">
        <v>35.2</v>
      </c>
      <c r="CV66" s="68">
        <f>IF(CU66&gt;0,((CU66-CU65)/CU65),0)</f>
        <v/>
      </c>
      <c r="CW66" s="68">
        <f>IF(CU66&gt;0,CV66-$V66,0)</f>
        <v/>
      </c>
      <c r="CX66" s="68">
        <f>IF(CU66&gt;0,(CU66-CX$10)/CX$10,0)</f>
        <v/>
      </c>
      <c r="CY66" s="68" t="n"/>
      <c r="CZ66" s="15">
        <f>IF(CU66&gt;0,(CU66-CU$10)/CU$10,0)</f>
        <v/>
      </c>
      <c r="DB66" s="250" t="n">
        <v>19.71</v>
      </c>
      <c r="DC66" s="68">
        <f>IF(DB66&gt;0,((DB66-DB65)/DB65),0)</f>
        <v/>
      </c>
      <c r="DD66" s="68">
        <f>IF(DB66&gt;0,DC66-$V66,0)</f>
        <v/>
      </c>
      <c r="DE66" s="68">
        <f>IF(DB66&gt;0,(DB66-DE$10)/DE$10,0)</f>
        <v/>
      </c>
      <c r="DF66" s="68" t="n"/>
      <c r="DG66" s="15">
        <f>IF(DB66&gt;0,(DB66-DB$10)/DB$10,0)</f>
        <v/>
      </c>
      <c r="DI66" s="250" t="n">
        <v>46.06</v>
      </c>
      <c r="DJ66" s="68">
        <f>IF(DI66&gt;0,((DI66-DI65)/DI65),0)</f>
        <v/>
      </c>
      <c r="DK66" s="68">
        <f>IF(DI66&gt;0,DJ66-$V66,0)</f>
        <v/>
      </c>
      <c r="DL66" s="68">
        <f>IF(DI66&gt;0,(DI66-DL$10)/DL$10,0)</f>
        <v/>
      </c>
      <c r="DM66" s="68" t="n"/>
      <c r="DN66" s="15">
        <f>IF(DI66&gt;0,(DI66-DI$10)/DI$10,0)</f>
        <v/>
      </c>
      <c r="DP66" s="250" t="n">
        <v>38.89</v>
      </c>
      <c r="DQ66" s="68">
        <f>IF(DP66&gt;0,((DP66-DP65)/DP65),0)</f>
        <v/>
      </c>
      <c r="DR66" s="68">
        <f>IF(DP66&gt;0,DQ66-$V66,0)</f>
        <v/>
      </c>
      <c r="DS66" s="68" t="n"/>
      <c r="DT66" s="68" t="n"/>
      <c r="DU66" s="15">
        <f>IF(DP66&gt;0,(DP66-DP$10)/DP$10,0)</f>
        <v/>
      </c>
      <c r="DV66" s="18" t="n"/>
      <c r="DW66" s="250" t="n">
        <v>30.34</v>
      </c>
      <c r="DX66" s="68">
        <f>IF(DW66&gt;0,((DW66-DW65)/DW65),0)</f>
        <v/>
      </c>
      <c r="DY66" s="68">
        <f>IF(DW66&gt;0,DX66-$V66,0)</f>
        <v/>
      </c>
      <c r="DZ66" s="68">
        <f>IF(DW66&gt;0,(DW66-DZ$10)/DZ$10,0)</f>
        <v/>
      </c>
      <c r="EA66" s="68" t="n"/>
      <c r="EB66" s="15">
        <f>IF(DW66&gt;0,(DW66-DW$10)/DW$10,0)</f>
        <v/>
      </c>
      <c r="ED66" s="250" t="n">
        <v>33.88</v>
      </c>
      <c r="EE66" s="68">
        <f>IF(ED66&gt;0,((ED66-ED65)/ED65),0)</f>
        <v/>
      </c>
      <c r="EF66" s="68">
        <f>IF(ED66&gt;0,EE66-$V66,0)</f>
        <v/>
      </c>
      <c r="EG66" s="68">
        <f>IF(ED66&gt;0,(ED66-EG$10)/EG$10,0)</f>
        <v/>
      </c>
      <c r="EH66" s="68" t="n"/>
      <c r="EI66" s="15">
        <f>IF(ED66&gt;0,(ED66-ED$10)/ED$10,0)</f>
        <v/>
      </c>
      <c r="EK66" s="250" t="n">
        <v>111.84</v>
      </c>
      <c r="EL66" s="68">
        <f>IF(EK66&gt;0,((EK66-EK65)/EK65),0)</f>
        <v/>
      </c>
      <c r="EM66" s="68">
        <f>IF(EK66&gt;0,EL66-$V66,0)</f>
        <v/>
      </c>
      <c r="EN66" s="68">
        <f>IF(EK66&gt;0,(EK66-EN$10)/EN$10,0)</f>
        <v/>
      </c>
      <c r="EO66" s="68" t="n"/>
      <c r="EP66" s="15">
        <f>IF(EK66&gt;0,(EK66-EK$10)/EK$10,0)</f>
        <v/>
      </c>
      <c r="ER66" s="250" t="n">
        <v>37.07</v>
      </c>
      <c r="ES66" s="68">
        <f>IF(ER66&gt;0,((ER66-ER65)/ER65),0)</f>
        <v/>
      </c>
      <c r="ET66" s="68">
        <f>IF(ER66&gt;0,ES66-$V66,0)</f>
        <v/>
      </c>
      <c r="EU66" s="68">
        <f>IF(ER66&gt;0,(ER66-EU$10)/EU$10,0)</f>
        <v/>
      </c>
      <c r="EV66" s="68" t="n"/>
      <c r="EW66" s="15">
        <f>IF(ER66&gt;0,(ER66-ER$10)/ER$10,0)</f>
        <v/>
      </c>
      <c r="EY66" s="250" t="n">
        <v>32.55</v>
      </c>
      <c r="EZ66" s="68">
        <f>IF(EY66&gt;0,((EY66-EY65)/EY65),0)</f>
        <v/>
      </c>
      <c r="FA66" s="68">
        <f>IF(EY66&gt;0,EZ66-$V66,0)</f>
        <v/>
      </c>
      <c r="FB66" s="68" t="n"/>
      <c r="FC66" s="68" t="n"/>
      <c r="FD66" s="15">
        <f>IF(EY66&gt;0,(EY66-EY$10)/EY$10,0)</f>
        <v/>
      </c>
      <c r="FF66" s="250" t="n">
        <v>60.19</v>
      </c>
      <c r="FG66" s="68">
        <f>IF(FF66&gt;0,((FF66-FF65)/FF65),0)</f>
        <v/>
      </c>
      <c r="FH66" s="68">
        <f>IF(FF66&gt;0,FG66-$V66,0)</f>
        <v/>
      </c>
      <c r="FI66" s="68">
        <f>IF(FF66&gt;0,(FF66-FI$10)/FI$10,0)</f>
        <v/>
      </c>
      <c r="FJ66" s="68" t="n"/>
      <c r="FK66" s="15">
        <f>IF(FF66&gt;0,(FF66-FF$10)/FF$10,0)</f>
        <v/>
      </c>
      <c r="FM66" s="250" t="n">
        <v>177.34</v>
      </c>
      <c r="FN66" s="68">
        <f>IF(FM66&gt;0,((FM66-FM65)/FM65),0)</f>
        <v/>
      </c>
      <c r="FO66" s="68">
        <f>IF(FM66&gt;0,FN66-$V66,0)</f>
        <v/>
      </c>
      <c r="FP66" s="68">
        <f>IF(FM66&gt;0,(FM66-FP$10)/FP$10,0)</f>
        <v/>
      </c>
      <c r="FQ66" s="68" t="n"/>
      <c r="FR66" s="15">
        <f>IF(FM66&gt;0,(FM66-FM$10)/FM$10,0)</f>
        <v/>
      </c>
      <c r="FT66" s="250" t="n">
        <v>96.86</v>
      </c>
      <c r="FU66" s="68">
        <f>IF(FT66&gt;0,((FT66-FT65)/FT65),0)</f>
        <v/>
      </c>
      <c r="FV66" s="68">
        <f>IF(FT66&gt;0,FU66-$V66,0)</f>
        <v/>
      </c>
      <c r="FW66" s="68">
        <f>IF(FT66&gt;0,(FT66-FW$10)/FW$10,0)</f>
        <v/>
      </c>
      <c r="FX66" s="68" t="n"/>
      <c r="FY66" s="15">
        <f>IF(FT66&gt;0,(FT66-FT$10)/FT$10,0)</f>
        <v/>
      </c>
      <c r="GA66" s="250" t="n">
        <v>17.7</v>
      </c>
      <c r="GB66" s="68">
        <f>IF(GA66&gt;0,((GA66-GA65)/GA65),0)</f>
        <v/>
      </c>
      <c r="GC66" s="68">
        <f>IF(GA66&gt;0,GB66-$V66,0)</f>
        <v/>
      </c>
      <c r="GD66" s="68" t="n"/>
      <c r="GE66" s="68" t="n"/>
      <c r="GF66" s="15">
        <f>IF(GA66&gt;0,(GA66-GA$10)/GA$10,0)</f>
        <v/>
      </c>
      <c r="GG66" s="18" t="n"/>
      <c r="GH66" s="250" t="n">
        <v>19.34</v>
      </c>
      <c r="GI66" s="68">
        <f>IF(GH66&gt;0,((GH66-GH65)/GH65),0)</f>
        <v/>
      </c>
      <c r="GJ66" s="68">
        <f>IF(GH66&gt;0,GI66-$V66,0)</f>
        <v/>
      </c>
      <c r="GK66" s="68">
        <f>IF(GH66&gt;0,(GH66-GK$10)/GK$10,0)</f>
        <v/>
      </c>
      <c r="GL66" s="68" t="n"/>
      <c r="GM66" s="15">
        <f>IF(GH66&gt;0,(GH66-GH$10)/GH$10,0)</f>
        <v/>
      </c>
      <c r="GO66" s="250" t="n">
        <v>27.73</v>
      </c>
      <c r="GP66" s="68">
        <f>IF(GO66&gt;0,((GO66-GO65)/GO65),0)</f>
        <v/>
      </c>
      <c r="GQ66" s="68">
        <f>IF(GO66&gt;0,GP66-$V66,0)</f>
        <v/>
      </c>
      <c r="GR66" s="68" t="n"/>
      <c r="GS66" s="68" t="n"/>
      <c r="GT66" s="15">
        <f>IF(GO66&gt;0,(GO66-GO$10)/GO$10,0)</f>
        <v/>
      </c>
      <c r="GV66" s="250" t="n">
        <v>14.37</v>
      </c>
      <c r="GW66" s="68">
        <f>IF(GV66&gt;0,((GV66-GV65)/GV65),0)</f>
        <v/>
      </c>
      <c r="GX66" s="68">
        <f>IF(GV66&gt;0,GW66-$V66,0)</f>
        <v/>
      </c>
      <c r="GY66" s="68">
        <f>IF(GV66&gt;0,(GV66-GY$10)/GY$10,0)</f>
        <v/>
      </c>
      <c r="GZ66" s="68" t="n"/>
      <c r="HA66" s="15">
        <f>IF(GV66&gt;0,(GV66-GV$10)/GV$10,0)</f>
        <v/>
      </c>
      <c r="HD66" s="250" t="n">
        <v>287.99</v>
      </c>
      <c r="HE66" s="68">
        <f>IF(HD66&gt;0,((HD66-HD65)/HD65),0)</f>
        <v/>
      </c>
      <c r="HF66" s="68">
        <f>IF(HD66&gt;0,HE66-$V66,0)</f>
        <v/>
      </c>
      <c r="HG66" s="68">
        <f>IF(HD66&gt;0,(HD66-HG$10)/HG$10,0)</f>
        <v/>
      </c>
      <c r="HH66" s="68" t="n"/>
      <c r="HI66" s="15">
        <f>IF(HD66&gt;0,(HD66-HD$10)/HD$10,0)</f>
        <v/>
      </c>
      <c r="HK66" s="250" t="n">
        <v>32.96</v>
      </c>
      <c r="HL66" s="68">
        <f>IF(HK66&gt;0,((HK66-HK65)/HK65),0)</f>
        <v/>
      </c>
      <c r="HM66" s="68">
        <f>IF(HK66&gt;0,HL66-$V66,0)</f>
        <v/>
      </c>
      <c r="HN66" s="68">
        <f>IF(HK66&gt;0,(HK66-HN$10)/HN$10,0)</f>
        <v/>
      </c>
      <c r="HO66" s="68" t="n"/>
      <c r="HP66" s="15">
        <f>IF(HK66&gt;0,(HK66-HK$10)/HK$10,0)</f>
        <v/>
      </c>
      <c r="HR66" s="250" t="n">
        <v>116.62</v>
      </c>
      <c r="HS66" s="68">
        <f>IF(HR66&gt;0,((HR66-HR65)/HR65),0)</f>
        <v/>
      </c>
      <c r="HT66" s="68">
        <f>IF(HR66&gt;0,HS66-$V66,0)</f>
        <v/>
      </c>
      <c r="HU66" s="68">
        <f>IF(HR66&gt;0,(HR66-HU$10)/HU$10,0)</f>
        <v/>
      </c>
      <c r="HV66" s="68" t="n"/>
      <c r="HW66" s="15">
        <f>IF(HR66&gt;0,(HR66-HR$10)/HR$10,0)</f>
        <v/>
      </c>
      <c r="HY66" s="250" t="n">
        <v>120.69</v>
      </c>
      <c r="HZ66" s="68">
        <f>IF(HY66&gt;0,((HY66-HY65)/HY65),0)</f>
        <v/>
      </c>
      <c r="IA66" s="68">
        <f>IF(HY66&gt;0,HZ66-$V66,0)</f>
        <v/>
      </c>
      <c r="IB66" s="68">
        <f>IF(HY66&gt;0,(HY66-IB$10)/IB$10,0)</f>
        <v/>
      </c>
      <c r="IC66" s="68" t="n"/>
      <c r="ID66" s="15">
        <f>IF(HY66&gt;0,(HY66-HY$10)/HY$10,0)</f>
        <v/>
      </c>
      <c r="IF66" s="250" t="n">
        <v>188.26</v>
      </c>
      <c r="IG66" s="68">
        <f>IF(IF66&gt;0,((IF66-IF65)/IF65),0)</f>
        <v/>
      </c>
      <c r="IH66" s="68">
        <f>IF(IF66&gt;0,IG66-$V66,0)</f>
        <v/>
      </c>
      <c r="II66" s="68">
        <f>IF(IF66&gt;0,(IF66-II$10)/II$10,0)</f>
        <v/>
      </c>
      <c r="IJ66" s="68" t="n"/>
      <c r="IK66" s="15">
        <f>IF(IF66&gt;0,(IF66-IF$10)/IF$10,0)</f>
        <v/>
      </c>
      <c r="IM66" s="250" t="n">
        <v>206.25</v>
      </c>
      <c r="IN66" s="68">
        <f>IF(IM66&gt;0,((IM66-IM65)/IM65),0)</f>
        <v/>
      </c>
      <c r="IO66" s="68">
        <f>IF(IM66&gt;0,IN66-$V66,0)</f>
        <v/>
      </c>
      <c r="IP66" s="68">
        <f>IF(IM66&gt;0,(IM66-IP$10)/IP$10,0)</f>
        <v/>
      </c>
      <c r="IQ66" s="68" t="n"/>
      <c r="IR66" s="15">
        <f>IF(IM66&gt;0,(IM66-IM$10)/IM$10,0)</f>
        <v/>
      </c>
      <c r="IT66" s="250" t="n">
        <v>44.48</v>
      </c>
      <c r="IU66" s="68">
        <f>IF(IT66&gt;0,((IT66-IT65)/IT65),0)</f>
        <v/>
      </c>
      <c r="IV66" s="68">
        <f>IF(IT66&gt;0,IU66-$V66,0)</f>
        <v/>
      </c>
      <c r="IW66" s="68">
        <f>IF(IT66&gt;0,(IT66-IW$10)/IW$10,0)</f>
        <v/>
      </c>
      <c r="IX66" s="68" t="n"/>
      <c r="IY66" s="15">
        <f>IF(IT66&gt;0,(IT66-IT$10)/IT$10,0)</f>
        <v/>
      </c>
      <c r="JA66" s="250" t="n">
        <v>626.3099999999999</v>
      </c>
      <c r="JB66" s="68">
        <f>IF(JA66&gt;0,((JA66-JA65)/JA65),0)</f>
        <v/>
      </c>
      <c r="JC66" s="68">
        <f>IF(JA66&gt;0,JB66-$V66,0)</f>
        <v/>
      </c>
      <c r="JD66" s="68">
        <f>IF(JA66&gt;0,(JA66-JD$10)/JD$10,0)</f>
        <v/>
      </c>
      <c r="JE66" s="68" t="n"/>
      <c r="JF66" s="15">
        <f>IF(JA66&gt;0,(JA66-JA$10)/JA$10,0)</f>
        <v/>
      </c>
      <c r="JH66" s="250" t="n">
        <v>395.16</v>
      </c>
      <c r="JI66" s="68">
        <f>IF(JH66&gt;0,((JH66-JH65)/JH65),0)</f>
        <v/>
      </c>
      <c r="JJ66" s="68">
        <f>IF(JH66&gt;0,JI66-$V66,0)</f>
        <v/>
      </c>
      <c r="JK66" s="68">
        <f>IF(JH66&gt;0,(JH66-JK$10)/JK$10,0)</f>
        <v/>
      </c>
      <c r="JL66" s="68" t="n"/>
      <c r="JM66" s="15">
        <f>IF(JH66&gt;0,(JH66-JH$10)/JH$10,0)</f>
        <v/>
      </c>
      <c r="JO66" s="250" t="n">
        <v>13.94</v>
      </c>
      <c r="JP66" s="68">
        <f>IF(JO66&gt;0,((JO66-JO65)/JO65),0)</f>
        <v/>
      </c>
      <c r="JQ66" s="68">
        <f>IF(JO66&gt;0,JP66-$V66,0)</f>
        <v/>
      </c>
      <c r="JR66" s="68">
        <f>IF(JO66&gt;0,(JO66-JR$10)/JR$10,0)</f>
        <v/>
      </c>
      <c r="JS66" s="68" t="n"/>
      <c r="JT66" s="15">
        <f>IF(JO66&gt;0,(JO66-JO$10)/JO$10,0)</f>
        <v/>
      </c>
      <c r="JV66" s="250" t="n">
        <v>1.47</v>
      </c>
      <c r="JW66" s="68">
        <f>IF(JV66&gt;0,((JV66-JV65)/JV65),0)</f>
        <v/>
      </c>
      <c r="JX66" s="68">
        <f>IF(JV66&gt;0,JW66-$V66,0)</f>
        <v/>
      </c>
      <c r="JY66" s="68">
        <f>IF(JV66&gt;0,(JV66-JY$10)/JY$10,0)</f>
        <v/>
      </c>
      <c r="JZ66" s="68" t="n"/>
      <c r="KA66" s="15">
        <f>IF(JV66&gt;0,(JV66-JV$10)/JV$10,0)</f>
        <v/>
      </c>
      <c r="KC66" s="250" t="n">
        <v>20.28</v>
      </c>
      <c r="KD66" s="68">
        <f>IF(KC66&gt;0,((KC66-KC65)/KC65),0)</f>
        <v/>
      </c>
      <c r="KE66" s="68">
        <f>IF(KC66&gt;0,KD66-$V66,0)</f>
        <v/>
      </c>
      <c r="KF66" s="68">
        <f>IF(KC66&gt;0,(KC66-KF$10)/KF$10,0)</f>
        <v/>
      </c>
      <c r="KG66" s="68" t="n"/>
      <c r="KH66" s="15">
        <f>IF(KC66&gt;0,(KC66-KC$10)/KC$10,0)</f>
        <v/>
      </c>
      <c r="KI66" s="18" t="n"/>
      <c r="KJ66" s="250" t="n">
        <v>49.18</v>
      </c>
      <c r="KK66" s="68">
        <f>IF(KJ66&gt;0,((KJ66-KJ65)/KJ65),0)</f>
        <v/>
      </c>
      <c r="KL66" s="68">
        <f>IF(KJ66&gt;0,KK66-$V66,0)</f>
        <v/>
      </c>
      <c r="KM66" s="68">
        <f>IF(KJ66&gt;0,(KJ66-KM$10)/KM$10,0)</f>
        <v/>
      </c>
      <c r="KN66" s="68" t="n"/>
      <c r="KO66" s="15">
        <f>IF(KJ66&gt;0,(KJ66-KJ$10)/KJ$10,0)</f>
        <v/>
      </c>
      <c r="KQ66" s="250" t="n">
        <v>1.656</v>
      </c>
      <c r="KR66" s="68">
        <f>IF(KQ66&gt;0,((KQ66-KQ65)/KQ65),0)</f>
        <v/>
      </c>
      <c r="KS66" s="68">
        <f>IF(KQ66&gt;0,KR66-$V66,0)</f>
        <v/>
      </c>
      <c r="KT66" s="68">
        <f>IF(KQ66&gt;0,(KQ66-KT$10)/KT$10,0)</f>
        <v/>
      </c>
      <c r="KU66" s="68" t="n"/>
      <c r="KV66" s="15">
        <f>IF(KQ66&gt;0,(KQ66-KQ$10)/KQ$10,0)</f>
        <v/>
      </c>
      <c r="KW66" s="18" t="n"/>
      <c r="KX66" s="250" t="n">
        <v>23.38</v>
      </c>
      <c r="KY66" s="68">
        <f>IF(KX66&gt;0,((KX66-KX65)/KX65),0)</f>
        <v/>
      </c>
      <c r="KZ66" s="68">
        <f>IF(KX66&gt;0,KY66-$V66,0)</f>
        <v/>
      </c>
      <c r="LA66" s="68">
        <f>IF(KX66&gt;0,(KX66-LA$10)/LA$10,0)</f>
        <v/>
      </c>
      <c r="LB66" s="68" t="n"/>
      <c r="LC66" s="15">
        <f>IF(KX66&gt;0,(KX66-KX$10)/KX$10,0)</f>
        <v/>
      </c>
      <c r="LD66" s="18" t="n"/>
      <c r="LE66" s="250" t="n">
        <v>54.25</v>
      </c>
      <c r="LF66" s="68">
        <f>IF(LE66&gt;0,((LE66-LE65)/LE65),0)</f>
        <v/>
      </c>
      <c r="LG66" s="68">
        <f>IF(LE66&gt;0,LF66-$V66,0)</f>
        <v/>
      </c>
      <c r="LH66" s="68">
        <f>IF(LE66&gt;0,(LE66-LH$10)/LH$10,0)</f>
        <v/>
      </c>
      <c r="LI66" s="68" t="n"/>
      <c r="LJ66" s="15">
        <f>IF(LE66&gt;0,(LE66-LE$10)/LE$10,0)</f>
        <v/>
      </c>
      <c r="LL66" s="250" t="n">
        <v>105.45</v>
      </c>
      <c r="LM66" s="68">
        <f>IF(LL66&gt;0,((LL66-LL65)/LL65),0)</f>
        <v/>
      </c>
      <c r="LN66" s="68">
        <f>IF(LL66&gt;0,LM66-$V66,0)</f>
        <v/>
      </c>
      <c r="LO66" s="68">
        <f>IF(LL66&gt;0,(LL66-LO$10)/LO$10,0)</f>
        <v/>
      </c>
      <c r="LP66" s="68" t="n"/>
      <c r="LQ66" s="15">
        <f>IF(LL66&gt;0,(LL66-LL$10)/LL$10,0)</f>
        <v/>
      </c>
      <c r="LS66" s="250" t="n">
        <v>12.3</v>
      </c>
      <c r="LT66" s="68">
        <f>IF(LS66&gt;0,((LS66-LS65)/LS65),0)</f>
        <v/>
      </c>
      <c r="LU66" s="68">
        <f>IF(LS66&gt;0,LT66-$V66,0)</f>
        <v/>
      </c>
      <c r="LV66" s="68" t="n"/>
      <c r="LW66" s="68" t="n"/>
      <c r="LX66" s="15">
        <f>IF(LS66&gt;0,(LS66-LS$10)/LS$10,0)</f>
        <v/>
      </c>
      <c r="LZ66" s="250" t="n">
        <v>13.99</v>
      </c>
      <c r="MA66" s="68">
        <f>IF(LZ66&gt;0,((LZ66-LZ65)/LZ65),0)</f>
        <v/>
      </c>
      <c r="MB66" s="68">
        <f>IF(LZ66&gt;0,MA66-$V66,0)</f>
        <v/>
      </c>
      <c r="MC66" s="68">
        <f>IF(LZ66&gt;0,(LZ66-MC$10)/MC$10,0)</f>
        <v/>
      </c>
      <c r="MD66" s="68" t="n"/>
      <c r="ME66" s="15">
        <f>IF(LZ66&gt;0,(LZ66-LZ$10)/LZ$10,0)</f>
        <v/>
      </c>
      <c r="MG66" s="250" t="n">
        <v>28.92</v>
      </c>
      <c r="MH66" s="68">
        <f>IF(MG66&gt;0,((MG66-MG65)/MG65),0)</f>
        <v/>
      </c>
      <c r="MI66" s="68">
        <f>IF(MG66&gt;0,MH66-$V66,0)</f>
        <v/>
      </c>
      <c r="MJ66" s="68">
        <f>IF(MG66&gt;0,(MG66-MJ$10)/MJ$10,0)</f>
        <v/>
      </c>
      <c r="MK66" s="68" t="n"/>
      <c r="ML66" s="15">
        <f>IF(MG66&gt;0,(MG66-MG$10)/MG$10,0)</f>
        <v/>
      </c>
      <c r="MN66" s="250" t="n">
        <v>104.76</v>
      </c>
      <c r="MO66" s="68">
        <f>IF(MN66&gt;0,((MN66-MN65)/MN65),0)</f>
        <v/>
      </c>
      <c r="MP66" s="68">
        <f>IF(MN66&gt;0,MO66-$V66,0)</f>
        <v/>
      </c>
      <c r="MQ66" s="68">
        <f>IF(MN66&gt;0,(MN66-MQ$10)/MQ$10,0)</f>
        <v/>
      </c>
      <c r="MR66" s="68" t="n"/>
      <c r="MS66" s="15">
        <f>IF(MN66&gt;0,(MN66-MN$10)/MN$10,0)</f>
        <v/>
      </c>
      <c r="MU66" s="250" t="n">
        <v>11.2</v>
      </c>
      <c r="MV66" s="68">
        <f>IF(MU66&gt;0,((MU66-MU65)/MU65),0)</f>
        <v/>
      </c>
      <c r="MW66" s="68">
        <f>IF(MU66&gt;0,MV66-$V66,0)</f>
        <v/>
      </c>
      <c r="MX66" s="68">
        <f>IF(MU66&gt;0,(MU66-MX$10)/MX$10,0)</f>
        <v/>
      </c>
      <c r="MY66" s="68" t="n"/>
      <c r="MZ66" s="15">
        <f>IF(MU66&gt;0,(MU66-MU$10)/MU$10,0)</f>
        <v/>
      </c>
      <c r="NB66" s="250" t="n">
        <v>212.13</v>
      </c>
      <c r="NC66" s="68">
        <f>IF(NB66&gt;0,((NB66-NB65)/NB65),0)</f>
        <v/>
      </c>
      <c r="ND66" s="68">
        <f>IF(NB66&gt;0,NC66-$V66,0)</f>
        <v/>
      </c>
      <c r="NE66" s="68">
        <f>IF(NB66&gt;0,(NB66-NE$10)/NE$10,0)</f>
        <v/>
      </c>
      <c r="NF66" s="68" t="n"/>
      <c r="NG66" s="15">
        <f>IF(NB66&gt;0,(NB66-NB$10)/NB$10,0)</f>
        <v/>
      </c>
      <c r="NI66" s="250" t="n">
        <v>5.83</v>
      </c>
      <c r="NJ66" s="68">
        <f>IF(NI66&gt;0,((NI66-NI65)/NI65),0)</f>
        <v/>
      </c>
      <c r="NK66" s="68">
        <f>IF(NI66&gt;0,NJ66-$V66,0)</f>
        <v/>
      </c>
      <c r="NL66" s="68">
        <f>IF(NI66&gt;0,(NI66-NL$10)/NL$10,0)</f>
        <v/>
      </c>
      <c r="NM66" s="68" t="n"/>
      <c r="NN66" s="15">
        <f>IF(NI66&gt;0,(NI66-NI$10)/NI$10,0)</f>
        <v/>
      </c>
      <c r="NP66" s="250" t="n">
        <v>336.11</v>
      </c>
      <c r="NQ66" s="68">
        <f>IF(NP66&gt;0,((NP66-NP65)/NP65),0)</f>
        <v/>
      </c>
      <c r="NR66" s="68">
        <f>IF(NP66&gt;0,NQ66-$V66,0)</f>
        <v/>
      </c>
      <c r="NS66" s="68">
        <f>IF(NP66&gt;0,(NP66-NS$10)/NS$10,0)</f>
        <v/>
      </c>
      <c r="NT66" s="68" t="n"/>
      <c r="NU66" s="15">
        <f>IF(NP66&gt;0,(NP66-NP$10)/NP$10,0)</f>
        <v/>
      </c>
      <c r="NW66" s="250" t="n">
        <v>170.56</v>
      </c>
      <c r="NX66" s="68">
        <f>IF(NW66&gt;0,((NW66-NW65)/NW65),0)</f>
        <v/>
      </c>
      <c r="NY66" s="68">
        <f>IF(NW66&gt;0,NX66-$V66,0)</f>
        <v/>
      </c>
      <c r="NZ66" s="68">
        <f>IF(NW66&gt;0,(NW66-NZ$10)/NZ$10,0)</f>
        <v/>
      </c>
      <c r="OA66" s="68" t="n"/>
      <c r="OB66" s="15">
        <f>IF(NW66&gt;0,(NW66-NW$10)/NW$10,0)</f>
        <v/>
      </c>
      <c r="OD66" s="250" t="n">
        <v>1.38</v>
      </c>
      <c r="OE66" s="68">
        <f>IF(OD66&gt;0,((OD66-OD65)/OD65),0)</f>
        <v/>
      </c>
      <c r="OF66" s="68">
        <f>IF(OD66&gt;0,OE66-$V66,0)</f>
        <v/>
      </c>
      <c r="OG66" s="68">
        <f>IF(OD66&gt;0,(OD66-OG$10)/OG$10,0)</f>
        <v/>
      </c>
      <c r="OH66" s="68" t="n"/>
      <c r="OI66" s="15">
        <f>IF(OD66&gt;0,(OD66-OD$10)/OD$10,0)</f>
        <v/>
      </c>
      <c r="OK66" s="250" t="n">
        <v>73.38</v>
      </c>
      <c r="OL66" s="68">
        <f>IF(OK66&gt;0,((OK66-OK65)/OK65),0)</f>
        <v/>
      </c>
      <c r="OM66" s="68">
        <f>IF(OK66&gt;0,OL66-$V66,0)</f>
        <v/>
      </c>
      <c r="ON66" s="68">
        <f>IF(OK66&gt;0,(OK66-ON$10)/ON$10,0)</f>
        <v/>
      </c>
      <c r="OO66" s="68" t="n"/>
      <c r="OP66" s="15">
        <f>IF(OK66&gt;0,(OK66-OK$10)/OK$10,0)</f>
        <v/>
      </c>
      <c r="OR66" s="250" t="n">
        <v>1.79</v>
      </c>
      <c r="OS66" s="68">
        <f>IF(OR66&gt;0,((OR66-OR65)/OR65),0)</f>
        <v/>
      </c>
      <c r="OT66" s="68">
        <f>IF(OR66&gt;0,OS66-$V66,0)</f>
        <v/>
      </c>
      <c r="OU66" s="68">
        <f>IF(OR66&gt;0,(OR66-OU$10)/OU$10,0)</f>
        <v/>
      </c>
      <c r="OV66" s="68" t="n"/>
      <c r="OW66" s="15">
        <f>IF(OR66&gt;0,(OR66-OR$10)/OR$10,0)</f>
        <v/>
      </c>
      <c r="OY66" s="250" t="n">
        <v>134.97</v>
      </c>
      <c r="OZ66" s="68">
        <f>IF(OY66&gt;0,((OY66-OY65)/OY65),0)</f>
        <v/>
      </c>
      <c r="PA66" s="68">
        <f>IF(OY66&gt;0,OZ66-$V66,0)</f>
        <v/>
      </c>
      <c r="PB66" s="68">
        <f>IF(OY66&gt;0,(OY66-PB$10)/PB$10,0)</f>
        <v/>
      </c>
      <c r="PC66" s="68" t="n"/>
      <c r="PD66" s="15">
        <f>IF(OY66&gt;0,(OY66-OY$10)/OY$10,0)</f>
        <v/>
      </c>
      <c r="PE66" s="18" t="n"/>
      <c r="PF66" s="250" t="n">
        <v>212.56</v>
      </c>
      <c r="PG66" s="68">
        <f>IF(PF66&gt;0,((PF66-PF65)/PF65),0)</f>
        <v/>
      </c>
      <c r="PH66" s="68">
        <f>IF(PF66&gt;0,PG66-$V66,0)</f>
        <v/>
      </c>
      <c r="PI66" s="68">
        <f>IF(PF66&gt;0,(PF66-PI$10)/PI$10,0)</f>
        <v/>
      </c>
      <c r="PJ66" s="68" t="n"/>
      <c r="PK66" s="15">
        <f>IF(PF66&gt;0,(PF66-PF$10)/PF$10,0)</f>
        <v/>
      </c>
      <c r="PM66" s="250" t="n"/>
      <c r="PN66" s="68">
        <f>IF(PM66&gt;0,((PM66-PM65)/PM65),0)</f>
        <v/>
      </c>
      <c r="PO66" s="68">
        <f>PN66-$V66</f>
        <v/>
      </c>
      <c r="PP66" s="68">
        <f>IF(PM66&gt;0,(PM66-PP$10)/PP$10,0)</f>
        <v/>
      </c>
      <c r="PQ66" s="68" t="n"/>
      <c r="PR66" s="15">
        <f>IF(PM66&gt;0,(PM66-PM$10)/PM$10,0)</f>
        <v/>
      </c>
      <c r="PT66" s="250" t="n">
        <v>4.18</v>
      </c>
      <c r="PU66" s="68">
        <f>IF(PT66&gt;0,((PT66-PT65)/PT65),0)</f>
        <v/>
      </c>
      <c r="PV66" s="68">
        <f>IF(PT66&gt;0,PU66-$V66,0)</f>
        <v/>
      </c>
      <c r="PW66" s="68">
        <f>IF(PT66&gt;0,(PT66-PW$10)/PW$10,0)</f>
        <v/>
      </c>
      <c r="PX66" s="68" t="n"/>
      <c r="PY66" s="15">
        <f>IF(PT66&gt;0,(PT66-PT$10)/PT$10,0)</f>
        <v/>
      </c>
      <c r="QA66" s="250" t="n">
        <v>223.95</v>
      </c>
      <c r="QB66" s="68">
        <f>IF(QA66&gt;0,((QA66-QA65)/QA65),0)</f>
        <v/>
      </c>
      <c r="QC66" s="68">
        <f>IF(QA66&gt;0,QB66-$V66,0)</f>
        <v/>
      </c>
      <c r="QD66" s="68">
        <f>IF(QA66&gt;0,(QA66-QD$10)/QD$10,0)</f>
        <v/>
      </c>
      <c r="QE66" s="68" t="n"/>
      <c r="QF66" s="15">
        <f>IF(QA66&gt;0,(QA66-QA$10)/QA$10,0)</f>
        <v/>
      </c>
      <c r="QH66" s="250" t="n">
        <v>1.47</v>
      </c>
      <c r="QI66" s="68">
        <f>IF(QH66&gt;0,((QH66-QH65)/QH65),0)</f>
        <v/>
      </c>
      <c r="QJ66" s="68">
        <f>IF(QH66&gt;0,QI66-$V66,0)</f>
        <v/>
      </c>
      <c r="QK66" s="68">
        <f>IF(QH66&gt;0,(QH66-QK$10)/QK$10,0)</f>
        <v/>
      </c>
      <c r="QL66" s="68" t="n"/>
      <c r="QM66" s="15">
        <f>IF(QH66&gt;0,(QH66-QH$10)/QH$10,0)</f>
        <v/>
      </c>
      <c r="QO66" s="250" t="n">
        <v>6.71</v>
      </c>
      <c r="QP66" s="68">
        <f>IF(QO66&gt;0,((QO66-QO65)/QO65),0)</f>
        <v/>
      </c>
      <c r="QQ66" s="68">
        <f>IF(QO66&gt;0,QP66-$V66,0)</f>
        <v/>
      </c>
      <c r="QR66" s="68">
        <f>IF(QO66&gt;0,(QO66-QR$10)/QR$10,0)</f>
        <v/>
      </c>
      <c r="QS66" s="68" t="n"/>
      <c r="QT66" s="15">
        <f>IF(QO66&gt;0,(QO66-QO$10)/QO$10,0)</f>
        <v/>
      </c>
      <c r="QV66" s="250" t="n">
        <v>1.95</v>
      </c>
      <c r="QW66" s="68">
        <f>IF(QV66&gt;0,((QV66-QV65)/QV65),0)</f>
        <v/>
      </c>
      <c r="QX66" s="68">
        <f>IF(QV66&gt;0,QW66-$V66,0)</f>
        <v/>
      </c>
      <c r="QY66" s="68">
        <f>IF(QV66&gt;0,(QV66-QY$10)/QY$10,0)</f>
        <v/>
      </c>
      <c r="QZ66" s="68" t="n"/>
      <c r="RA66" s="15">
        <f>IF(QV66&gt;0,(QV66-QV$10)/QV$10,0)</f>
        <v/>
      </c>
      <c r="RC66" s="250" t="n">
        <v>22.89</v>
      </c>
      <c r="RD66" s="68">
        <f>IF(RC66&gt;0,((RC66-RC65)/RC65),0)</f>
        <v/>
      </c>
      <c r="RE66" s="68">
        <f>IF(RC66&gt;0,RD66-$V66,0)</f>
        <v/>
      </c>
      <c r="RF66" s="68">
        <f>IF(RC66&gt;0,(RC66-RF$10)/RF$10,0)</f>
        <v/>
      </c>
      <c r="RG66" s="68" t="n"/>
      <c r="RH66" s="15">
        <f>IF(RC66&gt;0,(RC66-RC$10)/RC$10,0)</f>
        <v/>
      </c>
      <c r="RJ66" s="250" t="n">
        <v>180.9</v>
      </c>
      <c r="RK66" s="68">
        <f>IF(RJ66&gt;0,((RJ66-RJ65)/RJ65),0)</f>
        <v/>
      </c>
      <c r="RL66" s="68">
        <f>RK66-$V66</f>
        <v/>
      </c>
      <c r="RM66" s="68">
        <f>IF(RJ66&gt;0,(RJ66-RM$10)/RM$10,0)</f>
        <v/>
      </c>
      <c r="RN66" s="68" t="n"/>
      <c r="RO66" s="15">
        <f>IF(RJ66&gt;0,(RJ66-RJ$10)/RJ$10,0)</f>
        <v/>
      </c>
      <c r="RQ66" s="250" t="n">
        <v>14.4</v>
      </c>
      <c r="RR66" s="68">
        <f>IF(RQ66&gt;0,((RQ66-RQ65)/RQ65),0)</f>
        <v/>
      </c>
      <c r="RS66" s="68">
        <f>RR66-$V66</f>
        <v/>
      </c>
      <c r="RT66" s="68">
        <f>IF(RQ66&gt;0,(RQ66-RT$10)/RT$10,0)</f>
        <v/>
      </c>
      <c r="RU66" s="68" t="n"/>
      <c r="RV66" s="15">
        <f>IF(RQ66&gt;0,(RQ66-RQ$10)/RQ$10,0)</f>
        <v/>
      </c>
      <c r="RX66" s="250" t="n">
        <v>96.5</v>
      </c>
      <c r="RY66" s="68">
        <f>IF(RX66&gt;0,((RX66-RX65)/RX65),0)</f>
        <v/>
      </c>
      <c r="RZ66" s="68">
        <f>RY66-$V66</f>
        <v/>
      </c>
      <c r="SA66" s="68">
        <f>IF(RX66&gt;0,(RX66-SA$10)/SA$10,0)</f>
        <v/>
      </c>
      <c r="SB66" s="68" t="n"/>
      <c r="SC66" s="15">
        <f>IF(RX66&gt;0,(RX66-RX$10)/RX$10,0)</f>
        <v/>
      </c>
      <c r="SE66" s="250" t="n">
        <v>9.82</v>
      </c>
      <c r="SF66" s="68">
        <f>IF(SE66&gt;0,((SE66-SE65)/SE65),0)</f>
        <v/>
      </c>
      <c r="SG66" s="68">
        <f>SF66-$V66</f>
        <v/>
      </c>
      <c r="SH66" s="68">
        <f>IF(SE66&gt;0,(SE66-SH$10)/SH$10,0)</f>
        <v/>
      </c>
      <c r="SI66" s="68" t="n"/>
      <c r="SJ66" s="15">
        <f>IF(SE66&gt;0,(SE66-SE$10)/SE$10,0)</f>
        <v/>
      </c>
      <c r="SL66" s="250" t="n">
        <v>0.592</v>
      </c>
      <c r="SM66" s="68">
        <f>IF(SL66&gt;0,((SL66-SL65)/SL65),0)</f>
        <v/>
      </c>
      <c r="SN66" s="68">
        <f>SM66-$V66</f>
        <v/>
      </c>
      <c r="SO66" s="68">
        <f>IF(SL66&gt;0,(SL66-SO$10)/SO$10,0)</f>
        <v/>
      </c>
      <c r="SP66" s="68" t="n"/>
      <c r="SQ66" s="15">
        <f>IF(SL66&gt;0,(SL66-SL$10)/SL$10,0)</f>
        <v/>
      </c>
      <c r="SS66" s="250" t="n">
        <v>8.779999999999999</v>
      </c>
      <c r="ST66" s="68">
        <f>IF(SS66&gt;0,((SS66-SS65)/SS65),0)</f>
        <v/>
      </c>
      <c r="SU66" s="68">
        <f>ST66-$V66</f>
        <v/>
      </c>
      <c r="SV66" s="68">
        <f>IF(SS66&gt;0,(SS66-SV$10)/SV$10,0)</f>
        <v/>
      </c>
      <c r="SW66" s="68" t="n"/>
      <c r="SX66" s="15">
        <f>IF(SS66&gt;0,(SS66-SS$10)/SS$10,0)</f>
        <v/>
      </c>
      <c r="SZ66" s="250" t="n">
        <v>26.93</v>
      </c>
      <c r="TA66" s="68">
        <f>IF(SZ66&gt;0,((SZ66-SZ65)/SZ65),0)</f>
        <v/>
      </c>
      <c r="TB66" s="68">
        <f>TA66-$V66</f>
        <v/>
      </c>
      <c r="TC66" s="68">
        <f>IF(SZ66&gt;0,(SZ66-TC$10)/TC$10,0)</f>
        <v/>
      </c>
      <c r="TD66" s="68" t="n"/>
      <c r="TE66" s="15">
        <f>IF(SZ66&gt;0,(SZ66-SZ$10)/SZ$10,0)</f>
        <v/>
      </c>
      <c r="TG66" s="250" t="n">
        <v>0.19</v>
      </c>
      <c r="TH66" s="68">
        <f>IF(TG66&gt;0,((TG66-TG65)/TG65),0)</f>
        <v/>
      </c>
      <c r="TI66" s="68">
        <f>TH66-$V66</f>
        <v/>
      </c>
      <c r="TJ66" s="68">
        <f>IF(TG66&gt;0,(TG66-TJ$10)/TJ$10,0)</f>
        <v/>
      </c>
      <c r="TK66" s="68" t="n"/>
      <c r="TL66" s="15">
        <f>IF(TG66&gt;0,(TG66-TG$10)/TG$10,0)</f>
        <v/>
      </c>
      <c r="TN66" s="250" t="n">
        <v>31.96</v>
      </c>
      <c r="TO66" s="68">
        <f>IF(TN66&gt;0,((TN66-TN65)/TN65),0)</f>
        <v/>
      </c>
      <c r="TP66" s="68">
        <f>TO66-$V66</f>
        <v/>
      </c>
      <c r="TQ66" s="68">
        <f>IF(TN66&gt;0,(TN66-TQ$10)/TQ$10,0)</f>
        <v/>
      </c>
      <c r="TR66" s="68" t="n"/>
      <c r="TS66" s="15">
        <f>IF(TN66&gt;0,(TN66-TN$10)/TN$10,0)</f>
        <v/>
      </c>
      <c r="TU66" s="250" t="n">
        <v>2.36</v>
      </c>
      <c r="TV66" s="68">
        <f>IF(TU66&gt;0,((TU66-TU65)/TU65),0)</f>
        <v/>
      </c>
      <c r="TW66" s="68">
        <f>TV66-$V66</f>
        <v/>
      </c>
      <c r="TX66" s="68">
        <f>IF(TU66&gt;0,(TU66-TX$10)/TX$10,0)</f>
        <v/>
      </c>
      <c r="TY66" s="68" t="n"/>
      <c r="TZ66" s="15">
        <f>IF(TU66&gt;0,(TU66-TU$10)/TU$10,0)</f>
        <v/>
      </c>
      <c r="UB66" s="250" t="n"/>
      <c r="UC66" s="68">
        <f>IF(UB66&gt;0,((UB66-UB65)/UB65),0)</f>
        <v/>
      </c>
      <c r="UD66" s="68">
        <f>UC66-$V66</f>
        <v/>
      </c>
      <c r="UE66" s="68">
        <f>IF(UB66&gt;0,(UB66-UE$10)/UE$10,0)</f>
        <v/>
      </c>
      <c r="UF66" s="68" t="n"/>
      <c r="UG66" s="15">
        <f>IF(UB66&gt;0,(UB66-UB$10)/UB$10,0)</f>
        <v/>
      </c>
      <c r="UI66" s="250" t="n"/>
      <c r="UJ66" s="68">
        <f>IF(UI66&gt;0,((UI66-UI65)/UI65),0)</f>
        <v/>
      </c>
      <c r="UK66" s="68">
        <f>UJ66-$V66</f>
        <v/>
      </c>
      <c r="UL66" s="68">
        <f>IF(UI66&gt;0,(UI66-UL$10)/UL$10,0)</f>
        <v/>
      </c>
      <c r="UM66" s="68" t="n"/>
      <c r="UN66" s="15">
        <f>IF(UI66&gt;0,(UI66-UI$10)/UI$10,0)</f>
        <v/>
      </c>
      <c r="UP66" s="250" t="n"/>
      <c r="UQ66" s="68">
        <f>IF(UP66&gt;0,((UP66-UP65)/UP65),0)</f>
        <v/>
      </c>
      <c r="UR66" s="68">
        <f>UQ66-$V66</f>
        <v/>
      </c>
      <c r="US66" s="68">
        <f>IF(UP66&gt;0,(UP66-US$10)/US$10,0)</f>
        <v/>
      </c>
      <c r="UT66" s="68" t="n"/>
      <c r="UU66" s="15">
        <f>IF(UP66&gt;0,(UP66-UP$10)/UP$10,0)</f>
        <v/>
      </c>
      <c r="UW66" s="250" t="n"/>
      <c r="UX66" s="68">
        <f>IF(UW66&gt;0,((UW66-UW65)/UW65),0)</f>
        <v/>
      </c>
      <c r="UY66" s="68">
        <f>UX66-$V66</f>
        <v/>
      </c>
      <c r="UZ66" s="68">
        <f>IF(UW66&gt;0,(UW66-UZ$10)/UZ$10,0)</f>
        <v/>
      </c>
      <c r="VA66" s="68" t="n"/>
      <c r="VB66" s="15">
        <f>IF(UW66&gt;0,(UW66-UW$10)/UW$10,0)</f>
        <v/>
      </c>
      <c r="VD66" s="250" t="n"/>
      <c r="VE66" s="68">
        <f>IF(VD66&gt;0,((VD66-VD65)/VD65),0)</f>
        <v/>
      </c>
      <c r="VF66" s="68">
        <f>VE66-$V66</f>
        <v/>
      </c>
      <c r="VG66" s="68">
        <f>IF(VD66&gt;0,(VD66-VG$10)/VG$10,0)</f>
        <v/>
      </c>
      <c r="VH66" s="68" t="n"/>
      <c r="VI66" s="15">
        <f>IF(VD66&gt;0,(VD66-VD$10)/VD$10,0)</f>
        <v/>
      </c>
      <c r="VM66" s="21">
        <f>IF($C66&gt;0,(($IK$5*IG66)+($GT$5*GP66)+($JM$5*JI66)+($JF$5*JB66)+($IY$5*IU66)+($IR$5*IN66)+($ID$5*HZ66)+($HW$5*HS66)+($HP$5*HL66)+($HI$5*HE66)+($GF$5*GB66)+($FY$5*FU66)+($FR$5*FN66)+($FK$5*FG66)+($FD$5*EZ66)+($EW$5*ES66)+($EP$5*EL66)+($EI$5*EE66)+($EB$5*DX66)+($DU$5*DQ66)+($DN$5*DJ66)+($DG$5*DC66)+($CZ$5*CV66)+($CS$5*CO66)+($CL$5*CH66)+($CE$5*CA66)+($BX$5*BT66)+($BQ$5*BM66)+($BJ$5*BF66)+($BC$5*AY66)+($AV$5*AR66)+($AO$5*AK66)+($AH$5*AD66)+($JT$5*JP66)+($KA$5*JW66)+($KO$5*KK66)+($PR$5*PN66)+($GM$5*GI66)+($HA$5*GW66)+($KV$5*KR66)+($KH$5*KD66)+($LC$5*KY66)+($MS$5*MO66)+($ML$5*MH66)+($ME$5*MA66)+($LX$5*LT66)+($LQ$5*LM66)+($LJ$5*LF66)+(MV66*$MZ$5)+(NC66*$NG$5)+(NJ66*$NN$5)+($OI$5*OE66)+($NU$5*NQ66)+($OB$5*NX66)+($PK$5*PG66)+($OP$5*OL66)+($OW$5*OS66)+($PD$5*OZ66)+(PU66*$PY$5)+(QB66*$QF$5)+(QI66*$QM$5)+(QP66*$QT$5)+(QW66*$RA$5)+(RD66*$RH$5)+(RK66*$RO$5)+(RR66*$RV$5)+(RY66*$SC$5)+(SF66*$SJ$5)+(SM66*$SQ$5)+(ST66*$SX$5)+(TA66*$TE$5))+(TH66*$TL$5)+(TO66*$TS$5))/$VM$5</f>
        <v/>
      </c>
      <c r="VN66" s="538" t="n"/>
      <c r="VO66" s="21">
        <f>IF($C66&gt;0,(($IK$5*II66)+($GT$5*GR66)+($JM$5*JK66)+($JF$5*JD66)+($IY$5*IW66)+($IR$5*IP66)+($ID$5*IB66)+($HW$5*HU66)+($HP$5*HN66)+($HI$5*HG66)+($GF$5*GD66)+($FY$5*FW66)+($FR$5*FP66)+($FK$5*FI66)+($FD$5*FB66)+($EW$5*EU66)+($EP$5*EN66)+($EI$5*EG66)+($EB$5*DZ66)+($DU$5*DS66)+($DN$5*DL66)+($DG$5*DE66)+($CZ$5*CX66)+($CS$5*CQ66)+($CL$5*CJ66)+($CE$5*CC66)+($BX$5*BV66)+($BQ$5*BO66)+($BJ$5*BH66)+($BC$5*BA66)+($AV$5*AT66)+($AO$5*AM66)+($AH$5*AF66)+($KO$5*KM66)+($KH$5*KF66)+($KA$5*JY66)+($JT$5*JR66)+($PR$5*PP66)+($GM$5*GK66)+($HA$5*GY66)+($KV$5*KT66)+($LC$5*LA66)+($MS$5*MQ66)+($ML$5*MJ66)+($ME$5*MC66)+($LX$5*LV66)+($LQ$5*LO66)+($LJ$5*LH66)+(MX66*$MZ$5)+(NE66*$NG$5)+(NL66*$NN$5)+($OI$5*OG66)+($NU$5*NS66)+($OB$5*NZ66)+($PD$5*PB66)+($OW$5*OU66)+($OP$5*ON66)+($PK$5*PI66)+($PY$5*PW66)+($QF$5*QD66)+($QM$5*QK66)+($QT$5*QR66)+($RA$5*QY66)+($RH$5*RF66)+($RO$5*RM66)+(RT66*$RV$5)+(SA66*$SC$5)+(SH66*$SJ$5)+(SO66*$SQ$5)+(SV66*$SX$5)+(TC66*$TE$5)+(TJ66*$TL$5)+(TQ66*$TS$5))/$VM$5,0)</f>
        <v/>
      </c>
      <c r="VP66" s="14" t="n"/>
      <c r="VQ66" s="21">
        <f>IF($C66&gt;0,(($IK$5*IK66)+($GT$5*GT66)+($JM$5*JM66)+($JF$5*JF66)+($IY$5*IY66)+($IR$5*IR66)+($ID$5*ID66)+($HW$5*HW66)+($HP$5*HP66)+($HI$5*HI66)+($GF$5*GF66)+($FY$5*FY66)+($FR$5*FR66)+($FK$5*FK66)+($FD$5*FD66)+($EW$5*EW66)+($EP$5*EP66)+($EI$5*EI66)+($EB$5*EB66)+($DU$5*DU66)+($DN$5*DN66)+($DG$5*DG66)+($CZ$5*CZ66)+($CS$5*CS66)+($CL$5*CL66)+($CE$5*CE66)+($BX$5*BX66)+($BQ$5*BQ66)+($BJ$5*BJ66)+($BC$5*BC66)+($AV$5*AV66)+($AO$5*AO66)+($AH$5*AH66)+($KO$5*KO66)+($PR$5*PR66)+($GM$5*GM66)+($HA$5*HA66)+($KH$5*KH66)+($KA$5*KA66)+($JT$5*JT66)+($KV$5*KV66)+($LC$5*LC66)+($MS$5*MS66)+($ML$5*ML66)+($ME$5*ME66)+($LX$5*LX66)+($LQ$5*LQ66)+($LJ$5*LJ66)+($OI$5*OI66)+($NU$5*NU66)+($NN$5*NN66)+($NG$5*NG66)+($MZ$5*MZ66)+(OB66*$OB$5)+($PD$5*PD66)+($OW$5*OW66)+($OP$5*OP66)+($PK$5*PK66)+(PY66*$PY$5)+(QF66*$QF$5)+(QM66*$QM$5)+(QT66*$QT$5)+(RA66*$RA$5)+(RH66*$RH$5)+(RO66*$RO$5)+(RV66*$RV$5)+(SC66*$SC$5)+(SJ66*$SJ$5)+(SQ66*$SQ$5)+(SX66*$SX$5)+(TE66*$TE$5)+(TL66*$TL$5)+(TS66*$TS$5))/$VM$5,0)</f>
        <v/>
      </c>
    </row>
    <row r="67" ht="16" customHeight="1" s="545">
      <c r="A67" s="127" t="n">
        <v>45742</v>
      </c>
      <c r="B67" s="4">
        <f>A67</f>
        <v/>
      </c>
      <c r="C67" s="13" t="n">
        <v>42454.79</v>
      </c>
      <c r="D67" s="138">
        <f>IF(C67&gt;0,C67-C66,0)</f>
        <v/>
      </c>
      <c r="E67" s="68">
        <f>IF(C67&gt;0,D67/C66,0)</f>
        <v/>
      </c>
      <c r="F67" s="15">
        <f>IF(C67&gt;0,(C67-C$10)/C$10,0)</f>
        <v/>
      </c>
      <c r="G67" s="13" t="n">
        <v>5712.2</v>
      </c>
      <c r="H67" s="138">
        <f>IF(G67&gt;0,G67-G66,0)</f>
        <v/>
      </c>
      <c r="I67" s="68">
        <f>IF(G67&gt;0,H67/G66,0)</f>
        <v/>
      </c>
      <c r="J67" s="15">
        <f>IF(G67&gt;0,(G67-G$10)/G$10,0)</f>
        <v/>
      </c>
      <c r="K67" s="13" t="n">
        <v>17899.02</v>
      </c>
      <c r="L67" s="138">
        <f>IF(K67&gt;0,K67-K66,0)</f>
        <v/>
      </c>
      <c r="M67" s="68">
        <f>IF(K67&gt;0,L67/K66,0)</f>
        <v/>
      </c>
      <c r="N67" s="15">
        <f>IF(K67&gt;0,(K67-K$10)/K$10,0)</f>
        <v/>
      </c>
      <c r="O67" s="13" t="n">
        <v>2073.83</v>
      </c>
      <c r="P67" s="138">
        <f>IF(O67&gt;0,O67-O66,0)</f>
        <v/>
      </c>
      <c r="Q67" s="68">
        <f>IF(O67&gt;0,P67/O66,0)</f>
        <v/>
      </c>
      <c r="R67" s="15">
        <f>IF(O67&gt;0,(O67-O$10)/O$10,0)</f>
        <v/>
      </c>
      <c r="S67" s="18">
        <f>IF(O67&gt;0,(((O67*0.7)*Q67)+((K67*0.9)*M67)+((G67*0.65)*I67)+((C67*0.6)*E67))/(O67+K67+G67+C67),0)</f>
        <v/>
      </c>
      <c r="T67" s="121">
        <f>IF(O67&gt;0,(S67*200)+T66,0)</f>
        <v/>
      </c>
      <c r="U67" s="121">
        <f>T67</f>
        <v/>
      </c>
      <c r="V67" s="134">
        <f>IF(T67&gt;0,(T67-T66)/T66,0)</f>
        <v/>
      </c>
      <c r="W67" s="21">
        <f>IF(T67&gt;0,(T67-T$11)/T$11,0)</f>
        <v/>
      </c>
      <c r="X67" s="18">
        <f>IF(T67&gt;0,((Q67+M67+I67+E67)/4),0)</f>
        <v/>
      </c>
      <c r="Y67" s="352" t="n">
        <v>73665.03999999999</v>
      </c>
      <c r="Z67" s="15" t="n">
        <v>2e-06</v>
      </c>
      <c r="AA67" s="21">
        <f>Z67-$V67</f>
        <v/>
      </c>
      <c r="AC67" s="250" t="n">
        <v>205.55</v>
      </c>
      <c r="AD67" s="68">
        <f>IF(AC67&gt;0,((AC67-AC66)/AC66),0)</f>
        <v/>
      </c>
      <c r="AE67" s="68">
        <f>IF(AC67&gt;0,AD67-$V67,0)</f>
        <v/>
      </c>
      <c r="AF67" s="68">
        <f>IF(AC67&gt;0,(AC67-AF$10)/AF$10,0)</f>
        <v/>
      </c>
      <c r="AG67" s="68" t="n"/>
      <c r="AH67" s="15">
        <f>IF(AC67&gt;0,(AC67-AC$10)/AC$10,0)</f>
        <v/>
      </c>
      <c r="AJ67" s="250" t="n">
        <v>20.63</v>
      </c>
      <c r="AK67" s="68">
        <f>IF(AJ67&gt;0,((AJ67-AJ66)/AJ66),0)</f>
        <v/>
      </c>
      <c r="AL67" s="68">
        <f>IF(AJ67&gt;0,AK67-$V67,0)</f>
        <v/>
      </c>
      <c r="AM67" s="68">
        <f>IF(AJ67&gt;0,(AJ67-AM$10)/AM$10,0)</f>
        <v/>
      </c>
      <c r="AN67" s="68" t="n"/>
      <c r="AO67" s="15">
        <f>IF(AJ67&gt;0,(AJ67-AJ$10)/AJ$10,0)</f>
        <v/>
      </c>
      <c r="AQ67" s="250" t="n">
        <v>19.71</v>
      </c>
      <c r="AR67" s="68">
        <f>IF(AQ67&gt;0,((AQ67-AQ66)/AQ66),0)</f>
        <v/>
      </c>
      <c r="AS67" s="68">
        <f>IF(AQ67&gt;0,AR67-$V67,0)</f>
        <v/>
      </c>
      <c r="AT67" s="68">
        <f>IF(AQ67&gt;0,(AQ67-AT$10)/AT$10,0)</f>
        <v/>
      </c>
      <c r="AU67" s="68" t="n"/>
      <c r="AV67" s="15">
        <f>IF(AQ67&gt;0,(AQ67-AQ$10)/AQ$10,0)</f>
        <v/>
      </c>
      <c r="AX67" s="250" t="n">
        <v>198.92</v>
      </c>
      <c r="AY67" s="68">
        <f>IF(AX67&gt;0,((AX67-AX66)/AX66),0)</f>
        <v/>
      </c>
      <c r="AZ67" s="68">
        <f>IF(AX67&gt;0,AY67-$V67,0)</f>
        <v/>
      </c>
      <c r="BA67" s="68">
        <f>IF(AX67&gt;0,(AX67-BA$10)/BA$10,0)</f>
        <v/>
      </c>
      <c r="BB67" s="68" t="n"/>
      <c r="BC67" s="15">
        <f>IF(AX67&gt;0,(AX67-AX$10)/AX$10,0)</f>
        <v/>
      </c>
      <c r="BE67" s="250" t="n">
        <v>76.34</v>
      </c>
      <c r="BF67" s="68">
        <f>IF(BE67&gt;0,((BE67-BE66)/BE66),0)</f>
        <v/>
      </c>
      <c r="BG67" s="68">
        <f>IF(BE67&gt;0,BF67-$V67,0)</f>
        <v/>
      </c>
      <c r="BH67" s="68" t="n"/>
      <c r="BI67" s="68" t="n"/>
      <c r="BJ67" s="15">
        <f>IF(BE67&gt;0,(BE67-BE$10)/BE$10,0)</f>
        <v/>
      </c>
      <c r="BL67" s="250" t="n">
        <v>63.61</v>
      </c>
      <c r="BM67" s="68">
        <f>IF(BL67&gt;0,((BL67-BL66)/BL66),0)</f>
        <v/>
      </c>
      <c r="BN67" s="68">
        <f>IF(BL67&gt;0,BM67-$V67,0)</f>
        <v/>
      </c>
      <c r="BO67" s="68">
        <f>IF(BL67&gt;0,(BL67-BO$10)/BO$10,0)</f>
        <v/>
      </c>
      <c r="BP67" s="68" t="n"/>
      <c r="BQ67" s="15">
        <f>IF(BL67&gt;0,(BL67-BL$10)/BL$10,0)</f>
        <v/>
      </c>
      <c r="BS67" s="250" t="n">
        <v>35.59</v>
      </c>
      <c r="BT67" s="68">
        <f>IF(BS67&gt;0,((BS67-BS66)/BS66),0)</f>
        <v/>
      </c>
      <c r="BU67" s="68">
        <f>IF(BS67&gt;0,BT67-$V67,0)</f>
        <v/>
      </c>
      <c r="BV67" s="68">
        <f>IF(BS67&gt;0,(BS67-BV$10)/BV$10,0)</f>
        <v/>
      </c>
      <c r="BW67" s="68" t="n"/>
      <c r="BX67" s="15">
        <f>IF(BS67&gt;0,(BS67-BS$10)/BS$10,0)</f>
        <v/>
      </c>
      <c r="BZ67" s="250" t="n"/>
      <c r="CA67" s="68">
        <f>IF(BZ67&gt;0,((BZ67-BZ66)/BZ66),0)</f>
        <v/>
      </c>
      <c r="CB67" s="68">
        <f>IF(BZ67&gt;0,CA67-$V67,0)</f>
        <v/>
      </c>
      <c r="CC67" s="68">
        <f>IF(BZ67&gt;0,(BZ67-CC$10)/CC$10,0)</f>
        <v/>
      </c>
      <c r="CD67" s="68" t="n"/>
      <c r="CE67" s="15">
        <f>IF(BZ67&gt;0,(BZ67-BZ$10)/BZ$10,0)</f>
        <v/>
      </c>
      <c r="CG67" s="250" t="n">
        <v>30.38</v>
      </c>
      <c r="CH67" s="68">
        <f>IF(CG67&gt;0,((CG67-CG66)/CG66),0)</f>
        <v/>
      </c>
      <c r="CI67" s="68">
        <f>IF(CG67&gt;0,CH67-$V67,0)</f>
        <v/>
      </c>
      <c r="CJ67" s="68">
        <f>IF(CG67&gt;0,(CG67-CJ$10)/CJ$10,0)</f>
        <v/>
      </c>
      <c r="CK67" s="68" t="n"/>
      <c r="CL67" s="15">
        <f>IF(CG67&gt;0,(CG67-CG$10)/CG$10,0)</f>
        <v/>
      </c>
      <c r="CN67" s="250" t="n">
        <v>30.82</v>
      </c>
      <c r="CO67" s="68">
        <f>IF(CN67&gt;0,((CN67-CN66)/CN66),0)</f>
        <v/>
      </c>
      <c r="CP67" s="68">
        <f>IF(CN67&gt;0,CO67-$V67,0)</f>
        <v/>
      </c>
      <c r="CQ67" s="68">
        <f>IF(CN67&gt;0,(CN67-CQ$10)/CQ$10,0)</f>
        <v/>
      </c>
      <c r="CR67" s="68" t="n"/>
      <c r="CS67" s="15">
        <f>IF(CN67&gt;0,(CN67-CN$10)/CN$10,0)</f>
        <v/>
      </c>
      <c r="CU67" s="250" t="n">
        <v>34.82</v>
      </c>
      <c r="CV67" s="68">
        <f>IF(CU67&gt;0,((CU67-CU66)/CU66),0)</f>
        <v/>
      </c>
      <c r="CW67" s="68">
        <f>IF(CU67&gt;0,CV67-$V67,0)</f>
        <v/>
      </c>
      <c r="CX67" s="68">
        <f>IF(CU67&gt;0,(CU67-CX$10)/CX$10,0)</f>
        <v/>
      </c>
      <c r="CY67" s="68" t="n"/>
      <c r="CZ67" s="15">
        <f>IF(CU67&gt;0,(CU67-CU$10)/CU$10,0)</f>
        <v/>
      </c>
      <c r="DB67" s="250" t="n">
        <v>19.61</v>
      </c>
      <c r="DC67" s="68">
        <f>IF(DB67&gt;0,((DB67-DB66)/DB66),0)</f>
        <v/>
      </c>
      <c r="DD67" s="68">
        <f>IF(DB67&gt;0,DC67-$V67,0)</f>
        <v/>
      </c>
      <c r="DE67" s="68">
        <f>IF(DB67&gt;0,(DB67-DE$10)/DE$10,0)</f>
        <v/>
      </c>
      <c r="DF67" s="68" t="n"/>
      <c r="DG67" s="15">
        <f>IF(DB67&gt;0,(DB67-DB$10)/DB$10,0)</f>
        <v/>
      </c>
      <c r="DI67" s="250" t="n">
        <v>45.41</v>
      </c>
      <c r="DJ67" s="68">
        <f>IF(DI67&gt;0,((DI67-DI66)/DI66),0)</f>
        <v/>
      </c>
      <c r="DK67" s="68">
        <f>IF(DI67&gt;0,DJ67-$V67,0)</f>
        <v/>
      </c>
      <c r="DL67" s="68">
        <f>IF(DI67&gt;0,(DI67-DL$10)/DL$10,0)</f>
        <v/>
      </c>
      <c r="DM67" s="68" t="n"/>
      <c r="DN67" s="15">
        <f>IF(DI67&gt;0,(DI67-DI$10)/DI$10,0)</f>
        <v/>
      </c>
      <c r="DP67" s="250" t="n">
        <v>38.42</v>
      </c>
      <c r="DQ67" s="68">
        <f>IF(DP67&gt;0,((DP67-DP66)/DP66),0)</f>
        <v/>
      </c>
      <c r="DR67" s="68">
        <f>IF(DP67&gt;0,DQ67-$V67,0)</f>
        <v/>
      </c>
      <c r="DS67" s="68" t="n"/>
      <c r="DT67" s="68" t="n"/>
      <c r="DU67" s="15">
        <f>IF(DP67&gt;0,(DP67-DP$10)/DP$10,0)</f>
        <v/>
      </c>
      <c r="DV67" s="18" t="n"/>
      <c r="DW67" s="250" t="n">
        <v>29.18</v>
      </c>
      <c r="DX67" s="68">
        <f>IF(DW67&gt;0,((DW67-DW66)/DW66),0)</f>
        <v/>
      </c>
      <c r="DY67" s="68">
        <f>IF(DW67&gt;0,DX67-$V67,0)</f>
        <v/>
      </c>
      <c r="DZ67" s="68">
        <f>IF(DW67&gt;0,(DW67-DZ$10)/DZ$10,0)</f>
        <v/>
      </c>
      <c r="EA67" s="68" t="n"/>
      <c r="EB67" s="15">
        <f>IF(DW67&gt;0,(DW67-DW$10)/DW$10,0)</f>
        <v/>
      </c>
      <c r="ED67" s="250" t="n">
        <v>32.97</v>
      </c>
      <c r="EE67" s="68">
        <f>IF(ED67&gt;0,((ED67-ED66)/ED66),0)</f>
        <v/>
      </c>
      <c r="EF67" s="68">
        <f>IF(ED67&gt;0,EE67-$V67,0)</f>
        <v/>
      </c>
      <c r="EG67" s="68">
        <f>IF(ED67&gt;0,(ED67-EG$10)/EG$10,0)</f>
        <v/>
      </c>
      <c r="EH67" s="68" t="n"/>
      <c r="EI67" s="15">
        <f>IF(ED67&gt;0,(ED67-ED$10)/ED$10,0)</f>
        <v/>
      </c>
      <c r="EK67" s="250" t="n">
        <v>109.94</v>
      </c>
      <c r="EL67" s="68">
        <f>IF(EK67&gt;0,((EK67-EK66)/EK66),0)</f>
        <v/>
      </c>
      <c r="EM67" s="68">
        <f>IF(EK67&gt;0,EL67-$V67,0)</f>
        <v/>
      </c>
      <c r="EN67" s="68">
        <f>IF(EK67&gt;0,(EK67-EN$10)/EN$10,0)</f>
        <v/>
      </c>
      <c r="EO67" s="68" t="n"/>
      <c r="EP67" s="15">
        <f>IF(EK67&gt;0,(EK67-EK$10)/EK$10,0)</f>
        <v/>
      </c>
      <c r="ER67" s="250" t="n">
        <v>36.88</v>
      </c>
      <c r="ES67" s="68">
        <f>IF(ER67&gt;0,((ER67-ER66)/ER66),0)</f>
        <v/>
      </c>
      <c r="ET67" s="68">
        <f>IF(ER67&gt;0,ES67-$V67,0)</f>
        <v/>
      </c>
      <c r="EU67" s="68">
        <f>IF(ER67&gt;0,(ER67-EU$10)/EU$10,0)</f>
        <v/>
      </c>
      <c r="EV67" s="68" t="n"/>
      <c r="EW67" s="15">
        <f>IF(ER67&gt;0,(ER67-ER$10)/ER$10,0)</f>
        <v/>
      </c>
      <c r="EY67" s="250" t="n">
        <v>32.19</v>
      </c>
      <c r="EZ67" s="68">
        <f>IF(EY67&gt;0,((EY67-EY66)/EY66),0)</f>
        <v/>
      </c>
      <c r="FA67" s="68">
        <f>IF(EY67&gt;0,EZ67-$V67,0)</f>
        <v/>
      </c>
      <c r="FB67" s="68" t="n"/>
      <c r="FC67" s="68" t="n"/>
      <c r="FD67" s="15">
        <f>IF(EY67&gt;0,(EY67-EY$10)/EY$10,0)</f>
        <v/>
      </c>
      <c r="FF67" s="250" t="n">
        <v>60.44</v>
      </c>
      <c r="FG67" s="68">
        <f>IF(FF67&gt;0,((FF67-FF66)/FF66),0)</f>
        <v/>
      </c>
      <c r="FH67" s="68">
        <f>IF(FF67&gt;0,FG67-$V67,0)</f>
        <v/>
      </c>
      <c r="FI67" s="68">
        <f>IF(FF67&gt;0,(FF67-FI$10)/FI$10,0)</f>
        <v/>
      </c>
      <c r="FJ67" s="68" t="n"/>
      <c r="FK67" s="15">
        <f>IF(FF67&gt;0,(FF67-FF$10)/FF$10,0)</f>
        <v/>
      </c>
      <c r="FM67" s="250" t="n">
        <v>174.57</v>
      </c>
      <c r="FN67" s="68">
        <f>IF(FM67&gt;0,((FM67-FM66)/FM66),0)</f>
        <v/>
      </c>
      <c r="FO67" s="68">
        <f>IF(FM67&gt;0,FN67-$V67,0)</f>
        <v/>
      </c>
      <c r="FP67" s="68">
        <f>IF(FM67&gt;0,(FM67-FP$10)/FP$10,0)</f>
        <v/>
      </c>
      <c r="FQ67" s="68" t="n"/>
      <c r="FR67" s="15">
        <f>IF(FM67&gt;0,(FM67-FM$10)/FM$10,0)</f>
        <v/>
      </c>
      <c r="FT67" s="250" t="n">
        <v>97.13</v>
      </c>
      <c r="FU67" s="68">
        <f>IF(FT67&gt;0,((FT67-FT66)/FT66),0)</f>
        <v/>
      </c>
      <c r="FV67" s="68">
        <f>IF(FT67&gt;0,FU67-$V67,0)</f>
        <v/>
      </c>
      <c r="FW67" s="68">
        <f>IF(FT67&gt;0,(FT67-FW$10)/FW$10,0)</f>
        <v/>
      </c>
      <c r="FX67" s="68" t="n"/>
      <c r="FY67" s="15">
        <f>IF(FT67&gt;0,(FT67-FT$10)/FT$10,0)</f>
        <v/>
      </c>
      <c r="GA67" s="250" t="n">
        <v>17.59</v>
      </c>
      <c r="GB67" s="68">
        <f>IF(GA67&gt;0,((GA67-GA66)/GA66),0)</f>
        <v/>
      </c>
      <c r="GC67" s="68">
        <f>IF(GA67&gt;0,GB67-$V67,0)</f>
        <v/>
      </c>
      <c r="GD67" s="68" t="n"/>
      <c r="GE67" s="68" t="n"/>
      <c r="GF67" s="15">
        <f>IF(GA67&gt;0,(GA67-GA$10)/GA$10,0)</f>
        <v/>
      </c>
      <c r="GG67" s="18" t="n"/>
      <c r="GH67" s="250" t="n">
        <v>18.95</v>
      </c>
      <c r="GI67" s="68">
        <f>IF(GH67&gt;0,((GH67-GH66)/GH66),0)</f>
        <v/>
      </c>
      <c r="GJ67" s="68">
        <f>IF(GH67&gt;0,GI67-$V67,0)</f>
        <v/>
      </c>
      <c r="GK67" s="68">
        <f>IF(GH67&gt;0,(GH67-GK$10)/GK$10,0)</f>
        <v/>
      </c>
      <c r="GL67" s="68" t="n"/>
      <c r="GM67" s="15">
        <f>IF(GH67&gt;0,(GH67-GH$10)/GH$10,0)</f>
        <v/>
      </c>
      <c r="GO67" s="250" t="n">
        <v>27.35</v>
      </c>
      <c r="GP67" s="68">
        <f>IF(GO67&gt;0,((GO67-GO66)/GO66),0)</f>
        <v/>
      </c>
      <c r="GQ67" s="68">
        <f>IF(GO67&gt;0,GP67-$V67,0)</f>
        <v/>
      </c>
      <c r="GR67" s="68" t="n"/>
      <c r="GS67" s="68" t="n"/>
      <c r="GT67" s="15">
        <f>IF(GO67&gt;0,(GO67-GO$10)/GO$10,0)</f>
        <v/>
      </c>
      <c r="GV67" s="250" t="n">
        <v>14.36</v>
      </c>
      <c r="GW67" s="68">
        <f>IF(GV67&gt;0,((GV67-GV66)/GV66),0)</f>
        <v/>
      </c>
      <c r="GX67" s="68">
        <f>IF(GV67&gt;0,GW67-$V67,0)</f>
        <v/>
      </c>
      <c r="GY67" s="68">
        <f>IF(GV67&gt;0,(GV67-GY$10)/GY$10,0)</f>
        <v/>
      </c>
      <c r="GZ67" s="68" t="n"/>
      <c r="HA67" s="15">
        <f>IF(GV67&gt;0,(GV67-GV$10)/GV$10,0)</f>
        <v/>
      </c>
      <c r="HD67" s="250" t="n">
        <v>272.06</v>
      </c>
      <c r="HE67" s="68">
        <f>IF(HD67&gt;0,((HD67-HD66)/HD66),0)</f>
        <v/>
      </c>
      <c r="HF67" s="68">
        <f>IF(HD67&gt;0,HE67-$V67,0)</f>
        <v/>
      </c>
      <c r="HG67" s="68">
        <f>IF(HD67&gt;0,(HD67-HG$10)/HG$10,0)</f>
        <v/>
      </c>
      <c r="HH67" s="68" t="n"/>
      <c r="HI67" s="15">
        <f>IF(HD67&gt;0,(HD67-HD$10)/HD$10,0)</f>
        <v/>
      </c>
      <c r="HK67" s="250" t="n">
        <v>31.42</v>
      </c>
      <c r="HL67" s="68">
        <f>IF(HK67&gt;0,((HK67-HK66)/HK66),0)</f>
        <v/>
      </c>
      <c r="HM67" s="68">
        <f>IF(HK67&gt;0,HL67-$V67,0)</f>
        <v/>
      </c>
      <c r="HN67" s="68">
        <f>IF(HK67&gt;0,(HK67-HN$10)/HN$10,0)</f>
        <v/>
      </c>
      <c r="HO67" s="68" t="n"/>
      <c r="HP67" s="15">
        <f>IF(HK67&gt;0,(HK67-HK$10)/HK$10,0)</f>
        <v/>
      </c>
      <c r="HR67" s="250" t="n">
        <v>118.27</v>
      </c>
      <c r="HS67" s="68">
        <f>IF(HR67&gt;0,((HR67-HR66)/HR66),0)</f>
        <v/>
      </c>
      <c r="HT67" s="68">
        <f>IF(HR67&gt;0,HS67-$V67,0)</f>
        <v/>
      </c>
      <c r="HU67" s="68">
        <f>IF(HR67&gt;0,(HR67-HU$10)/HU$10,0)</f>
        <v/>
      </c>
      <c r="HV67" s="68" t="n"/>
      <c r="HW67" s="15">
        <f>IF(HR67&gt;0,(HR67-HR$10)/HR$10,0)</f>
        <v/>
      </c>
      <c r="HY67" s="250" t="n">
        <v>113.76</v>
      </c>
      <c r="HZ67" s="68">
        <f>IF(HY67&gt;0,((HY67-HY66)/HY66),0)</f>
        <v/>
      </c>
      <c r="IA67" s="68">
        <f>IF(HY67&gt;0,HZ67-$V67,0)</f>
        <v/>
      </c>
      <c r="IB67" s="68">
        <f>IF(HY67&gt;0,(HY67-IB$10)/IB$10,0)</f>
        <v/>
      </c>
      <c r="IC67" s="68" t="n"/>
      <c r="ID67" s="15">
        <f>IF(HY67&gt;0,(HY67-HY$10)/HY$10,0)</f>
        <v/>
      </c>
      <c r="IF67" s="250" t="n">
        <v>179.27</v>
      </c>
      <c r="IG67" s="68">
        <f>IF(IF67&gt;0,((IF67-IF66)/IF66),0)</f>
        <v/>
      </c>
      <c r="IH67" s="68">
        <f>IF(IF67&gt;0,IG67-$V67,0)</f>
        <v/>
      </c>
      <c r="II67" s="68">
        <f>IF(IF67&gt;0,(IF67-II$10)/II$10,0)</f>
        <v/>
      </c>
      <c r="IJ67" s="68" t="n"/>
      <c r="IK67" s="15">
        <f>IF(IF67&gt;0,(IF67-IF$10)/IF$10,0)</f>
        <v/>
      </c>
      <c r="IM67" s="250" t="n">
        <v>203.27</v>
      </c>
      <c r="IN67" s="68">
        <f>IF(IM67&gt;0,((IM67-IM66)/IM66),0)</f>
        <v/>
      </c>
      <c r="IO67" s="68">
        <f>IF(IM67&gt;0,IN67-$V67,0)</f>
        <v/>
      </c>
      <c r="IP67" s="68">
        <f>IF(IM67&gt;0,(IM67-IP$10)/IP$10,0)</f>
        <v/>
      </c>
      <c r="IQ67" s="68" t="n"/>
      <c r="IR67" s="15">
        <f>IF(IM67&gt;0,(IM67-IM$10)/IM$10,0)</f>
        <v/>
      </c>
      <c r="IT67" s="250" t="n">
        <v>43.25</v>
      </c>
      <c r="IU67" s="68">
        <f>IF(IT67&gt;0,((IT67-IT66)/IT66),0)</f>
        <v/>
      </c>
      <c r="IV67" s="68">
        <f>IF(IT67&gt;0,IU67-$V67,0)</f>
        <v/>
      </c>
      <c r="IW67" s="68">
        <f>IF(IT67&gt;0,(IT67-IW$10)/IW$10,0)</f>
        <v/>
      </c>
      <c r="IX67" s="68" t="n"/>
      <c r="IY67" s="15">
        <f>IF(IT67&gt;0,(IT67-IT$10)/IT$10,0)</f>
        <v/>
      </c>
      <c r="JA67" s="250" t="n">
        <v>610.98</v>
      </c>
      <c r="JB67" s="68">
        <f>IF(JA67&gt;0,((JA67-JA66)/JA66),0)</f>
        <v/>
      </c>
      <c r="JC67" s="68">
        <f>IF(JA67&gt;0,JB67-$V67,0)</f>
        <v/>
      </c>
      <c r="JD67" s="68">
        <f>IF(JA67&gt;0,(JA67-JD$10)/JD$10,0)</f>
        <v/>
      </c>
      <c r="JE67" s="68" t="n"/>
      <c r="JF67" s="15">
        <f>IF(JA67&gt;0,(JA67-JA$10)/JA$10,0)</f>
        <v/>
      </c>
      <c r="JH67" s="250" t="n">
        <v>389.97</v>
      </c>
      <c r="JI67" s="68">
        <f>IF(JH67&gt;0,((JH67-JH66)/JH66),0)</f>
        <v/>
      </c>
      <c r="JJ67" s="68">
        <f>IF(JH67&gt;0,JI67-$V67,0)</f>
        <v/>
      </c>
      <c r="JK67" s="68">
        <f>IF(JH67&gt;0,(JH67-JK$10)/JK$10,0)</f>
        <v/>
      </c>
      <c r="JL67" s="68" t="n"/>
      <c r="JM67" s="15">
        <f>IF(JH67&gt;0,(JH67-JH$10)/JH$10,0)</f>
        <v/>
      </c>
      <c r="JO67" s="250" t="n">
        <v>13.3</v>
      </c>
      <c r="JP67" s="68">
        <f>IF(JO67&gt;0,((JO67-JO66)/JO66),0)</f>
        <v/>
      </c>
      <c r="JQ67" s="68">
        <f>IF(JO67&gt;0,JP67-$V67,0)</f>
        <v/>
      </c>
      <c r="JR67" s="68">
        <f>IF(JO67&gt;0,(JO67-JR$10)/JR$10,0)</f>
        <v/>
      </c>
      <c r="JS67" s="68" t="n"/>
      <c r="JT67" s="15">
        <f>IF(JO67&gt;0,(JO67-JO$10)/JO$10,0)</f>
        <v/>
      </c>
      <c r="JV67" s="250" t="n">
        <v>1.43</v>
      </c>
      <c r="JW67" s="68">
        <f>IF(JV67&gt;0,((JV67-JV66)/JV66),0)</f>
        <v/>
      </c>
      <c r="JX67" s="68">
        <f>IF(JV67&gt;0,JW67-$V67,0)</f>
        <v/>
      </c>
      <c r="JY67" s="68">
        <f>IF(JV67&gt;0,(JV67-JY$10)/JY$10,0)</f>
        <v/>
      </c>
      <c r="JZ67" s="68" t="n"/>
      <c r="KA67" s="15">
        <f>IF(JV67&gt;0,(JV67-JV$10)/JV$10,0)</f>
        <v/>
      </c>
      <c r="KC67" s="250" t="n">
        <v>20.48</v>
      </c>
      <c r="KD67" s="68">
        <f>IF(KC67&gt;0,((KC67-KC66)/KC66),0)</f>
        <v/>
      </c>
      <c r="KE67" s="68">
        <f>IF(KC67&gt;0,KD67-$V67,0)</f>
        <v/>
      </c>
      <c r="KF67" s="68">
        <f>IF(KC67&gt;0,(KC67-KF$10)/KF$10,0)</f>
        <v/>
      </c>
      <c r="KG67" s="68" t="n"/>
      <c r="KH67" s="15">
        <f>IF(KC67&gt;0,(KC67-KC$10)/KC$10,0)</f>
        <v/>
      </c>
      <c r="KI67" s="18" t="n"/>
      <c r="KJ67" s="250" t="n">
        <v>44.95</v>
      </c>
      <c r="KK67" s="68">
        <f>IF(KJ67&gt;0,((KJ67-KJ66)/KJ66),0)</f>
        <v/>
      </c>
      <c r="KL67" s="68">
        <f>IF(KJ67&gt;0,KK67-$V67,0)</f>
        <v/>
      </c>
      <c r="KM67" s="68">
        <f>IF(KJ67&gt;0,(KJ67-KM$10)/KM$10,0)</f>
        <v/>
      </c>
      <c r="KN67" s="68" t="n"/>
      <c r="KO67" s="15">
        <f>IF(KJ67&gt;0,(KJ67-KJ$10)/KJ$10,0)</f>
        <v/>
      </c>
      <c r="KQ67" s="250" t="n">
        <v>1.724</v>
      </c>
      <c r="KR67" s="68">
        <f>IF(KQ67&gt;0,((KQ67-KQ66)/KQ66),0)</f>
        <v/>
      </c>
      <c r="KS67" s="68">
        <f>IF(KQ67&gt;0,KR67-$V67,0)</f>
        <v/>
      </c>
      <c r="KT67" s="68">
        <f>IF(KQ67&gt;0,(KQ67-KT$10)/KT$10,0)</f>
        <v/>
      </c>
      <c r="KU67" s="68" t="n"/>
      <c r="KV67" s="15">
        <f>IF(KQ67&gt;0,(KQ67-KQ$10)/KQ$10,0)</f>
        <v/>
      </c>
      <c r="KW67" s="18" t="n"/>
      <c r="KX67" s="250" t="n">
        <v>22.15</v>
      </c>
      <c r="KY67" s="68">
        <f>IF(KX67&gt;0,((KX67-KX66)/KX66),0)</f>
        <v/>
      </c>
      <c r="KZ67" s="68">
        <f>IF(KX67&gt;0,KY67-$V67,0)</f>
        <v/>
      </c>
      <c r="LA67" s="68">
        <f>IF(KX67&gt;0,(KX67-LA$10)/LA$10,0)</f>
        <v/>
      </c>
      <c r="LB67" s="68" t="n"/>
      <c r="LC67" s="15">
        <f>IF(KX67&gt;0,(KX67-KX$10)/KX$10,0)</f>
        <v/>
      </c>
      <c r="LD67" s="18" t="n"/>
      <c r="LE67" s="250" t="n">
        <v>52.92</v>
      </c>
      <c r="LF67" s="68">
        <f>IF(LE67&gt;0,((LE67-LE66)/LE66),0)</f>
        <v/>
      </c>
      <c r="LG67" s="68">
        <f>IF(LE67&gt;0,LF67-$V67,0)</f>
        <v/>
      </c>
      <c r="LH67" s="68">
        <f>IF(LE67&gt;0,(LE67-LH$10)/LH$10,0)</f>
        <v/>
      </c>
      <c r="LI67" s="68" t="n"/>
      <c r="LJ67" s="15">
        <f>IF(LE67&gt;0,(LE67-LE$10)/LE$10,0)</f>
        <v/>
      </c>
      <c r="LL67" s="250" t="n">
        <v>104.75</v>
      </c>
      <c r="LM67" s="68">
        <f>IF(LL67&gt;0,((LL67-LL66)/LL66),0)</f>
        <v/>
      </c>
      <c r="LN67" s="68">
        <f>IF(LL67&gt;0,LM67-$V67,0)</f>
        <v/>
      </c>
      <c r="LO67" s="68">
        <f>IF(LL67&gt;0,(LL67-LO$10)/LO$10,0)</f>
        <v/>
      </c>
      <c r="LP67" s="68" t="n"/>
      <c r="LQ67" s="15">
        <f>IF(LL67&gt;0,(LL67-LL$10)/LL$10,0)</f>
        <v/>
      </c>
      <c r="LS67" s="250" t="n">
        <v>12.2</v>
      </c>
      <c r="LT67" s="68">
        <f>IF(LS67&gt;0,((LS67-LS66)/LS66),0)</f>
        <v/>
      </c>
      <c r="LU67" s="68">
        <f>IF(LS67&gt;0,LT67-$V67,0)</f>
        <v/>
      </c>
      <c r="LV67" s="68" t="n"/>
      <c r="LW67" s="68" t="n"/>
      <c r="LX67" s="15">
        <f>IF(LS67&gt;0,(LS67-LS$10)/LS$10,0)</f>
        <v/>
      </c>
      <c r="LZ67" s="250" t="n">
        <v>13.39</v>
      </c>
      <c r="MA67" s="68">
        <f>IF(LZ67&gt;0,((LZ67-LZ66)/LZ66),0)</f>
        <v/>
      </c>
      <c r="MB67" s="68">
        <f>IF(LZ67&gt;0,MA67-$V67,0)</f>
        <v/>
      </c>
      <c r="MC67" s="68">
        <f>IF(LZ67&gt;0,(LZ67-MC$10)/MC$10,0)</f>
        <v/>
      </c>
      <c r="MD67" s="68" t="n"/>
      <c r="ME67" s="15">
        <f>IF(LZ67&gt;0,(LZ67-LZ$10)/LZ$10,0)</f>
        <v/>
      </c>
      <c r="MG67" s="250" t="n">
        <v>26.37</v>
      </c>
      <c r="MH67" s="68">
        <f>IF(MG67&gt;0,((MG67-MG66)/MG66),0)</f>
        <v/>
      </c>
      <c r="MI67" s="68">
        <f>IF(MG67&gt;0,MH67-$V67,0)</f>
        <v/>
      </c>
      <c r="MJ67" s="68">
        <f>IF(MG67&gt;0,(MG67-MJ$10)/MJ$10,0)</f>
        <v/>
      </c>
      <c r="MK67" s="68" t="n"/>
      <c r="ML67" s="15">
        <f>IF(MG67&gt;0,(MG67-MG$10)/MG$10,0)</f>
        <v/>
      </c>
      <c r="MN67" s="250" t="n">
        <v>102.34</v>
      </c>
      <c r="MO67" s="68">
        <f>IF(MN67&gt;0,((MN67-MN66)/MN66),0)</f>
        <v/>
      </c>
      <c r="MP67" s="68">
        <f>IF(MN67&gt;0,MO67-$V67,0)</f>
        <v/>
      </c>
      <c r="MQ67" s="68">
        <f>IF(MN67&gt;0,(MN67-MQ$10)/MQ$10,0)</f>
        <v/>
      </c>
      <c r="MR67" s="68" t="n"/>
      <c r="MS67" s="15">
        <f>IF(MN67&gt;0,(MN67-MN$10)/MN$10,0)</f>
        <v/>
      </c>
      <c r="MU67" s="250" t="n">
        <v>10.92</v>
      </c>
      <c r="MV67" s="68">
        <f>IF(MU67&gt;0,((MU67-MU66)/MU66),0)</f>
        <v/>
      </c>
      <c r="MW67" s="68">
        <f>IF(MU67&gt;0,MV67-$V67,0)</f>
        <v/>
      </c>
      <c r="MX67" s="68">
        <f>IF(MU67&gt;0,(MU67-MX$10)/MX$10,0)</f>
        <v/>
      </c>
      <c r="MY67" s="68" t="n"/>
      <c r="MZ67" s="15">
        <f>IF(MU67&gt;0,(MU67-MU$10)/MU$10,0)</f>
        <v/>
      </c>
      <c r="NB67" s="250" t="n">
        <v>207.37</v>
      </c>
      <c r="NC67" s="68">
        <f>IF(NB67&gt;0,((NB67-NB66)/NB66),0)</f>
        <v/>
      </c>
      <c r="ND67" s="68">
        <f>IF(NB67&gt;0,NC67-$V67,0)</f>
        <v/>
      </c>
      <c r="NE67" s="68">
        <f>IF(NB67&gt;0,(NB67-NE$10)/NE$10,0)</f>
        <v/>
      </c>
      <c r="NF67" s="68" t="n"/>
      <c r="NG67" s="15">
        <f>IF(NB67&gt;0,(NB67-NB$10)/NB$10,0)</f>
        <v/>
      </c>
      <c r="NI67" s="250" t="n">
        <v>5.76</v>
      </c>
      <c r="NJ67" s="68">
        <f>IF(NI67&gt;0,((NI67-NI66)/NI66),0)</f>
        <v/>
      </c>
      <c r="NK67" s="68">
        <f>IF(NI67&gt;0,NJ67-$V67,0)</f>
        <v/>
      </c>
      <c r="NL67" s="68">
        <f>IF(NI67&gt;0,(NI67-NL$10)/NL$10,0)</f>
        <v/>
      </c>
      <c r="NM67" s="68" t="n"/>
      <c r="NN67" s="15">
        <f>IF(NI67&gt;0,(NI67-NI$10)/NI$10,0)</f>
        <v/>
      </c>
      <c r="NP67" s="250" t="n">
        <v>317.7</v>
      </c>
      <c r="NQ67" s="68">
        <f>IF(NP67&gt;0,((NP67-NP66)/NP66),0)</f>
        <v/>
      </c>
      <c r="NR67" s="68">
        <f>IF(NP67&gt;0,NQ67-$V67,0)</f>
        <v/>
      </c>
      <c r="NS67" s="68">
        <f>IF(NP67&gt;0,(NP67-NS$10)/NS$10,0)</f>
        <v/>
      </c>
      <c r="NT67" s="68" t="n"/>
      <c r="NU67" s="15">
        <f>IF(NP67&gt;0,(NP67-NP$10)/NP$10,0)</f>
        <v/>
      </c>
      <c r="NW67" s="250" t="n">
        <v>165.06</v>
      </c>
      <c r="NX67" s="68">
        <f>IF(NW67&gt;0,((NW67-NW66)/NW66),0)</f>
        <v/>
      </c>
      <c r="NY67" s="68">
        <f>IF(NW67&gt;0,NX67-$V67,0)</f>
        <v/>
      </c>
      <c r="NZ67" s="68">
        <f>IF(NW67&gt;0,(NW67-NZ$10)/NZ$10,0)</f>
        <v/>
      </c>
      <c r="OA67" s="68" t="n"/>
      <c r="OB67" s="15">
        <f>IF(NW67&gt;0,(NW67-NW$10)/NW$10,0)</f>
        <v/>
      </c>
      <c r="OD67" s="250" t="n">
        <v>1.35</v>
      </c>
      <c r="OE67" s="68">
        <f>IF(OD67&gt;0,((OD67-OD66)/OD66),0)</f>
        <v/>
      </c>
      <c r="OF67" s="68">
        <f>IF(OD67&gt;0,OE67-$V67,0)</f>
        <v/>
      </c>
      <c r="OG67" s="68">
        <f>IF(OD67&gt;0,(OD67-OG$10)/OG$10,0)</f>
        <v/>
      </c>
      <c r="OH67" s="68" t="n"/>
      <c r="OI67" s="15">
        <f>IF(OD67&gt;0,(OD67-OD$10)/OD$10,0)</f>
        <v/>
      </c>
      <c r="OK67" s="250" t="n">
        <v>69.98999999999999</v>
      </c>
      <c r="OL67" s="68">
        <f>IF(OK67&gt;0,((OK67-OK66)/OK66),0)</f>
        <v/>
      </c>
      <c r="OM67" s="68">
        <f>IF(OK67&gt;0,OL67-$V67,0)</f>
        <v/>
      </c>
      <c r="ON67" s="68">
        <f>IF(OK67&gt;0,(OK67-ON$10)/ON$10,0)</f>
        <v/>
      </c>
      <c r="OO67" s="68" t="n"/>
      <c r="OP67" s="15">
        <f>IF(OK67&gt;0,(OK67-OK$10)/OK$10,0)</f>
        <v/>
      </c>
      <c r="OR67" s="250" t="n">
        <v>1.66</v>
      </c>
      <c r="OS67" s="68">
        <f>IF(OR67&gt;0,((OR67-OR66)/OR66),0)</f>
        <v/>
      </c>
      <c r="OT67" s="68">
        <f>IF(OR67&gt;0,OS67-$V67,0)</f>
        <v/>
      </c>
      <c r="OU67" s="68">
        <f>IF(OR67&gt;0,(OR67-OU$10)/OU$10,0)</f>
        <v/>
      </c>
      <c r="OV67" s="68" t="n"/>
      <c r="OW67" s="15">
        <f>IF(OR67&gt;0,(OR67-OR$10)/OR$10,0)</f>
        <v/>
      </c>
      <c r="OY67" s="250" t="n">
        <v>133.65</v>
      </c>
      <c r="OZ67" s="68">
        <f>IF(OY67&gt;0,((OY67-OY66)/OY66),0)</f>
        <v/>
      </c>
      <c r="PA67" s="68">
        <f>IF(OY67&gt;0,OZ67-$V67,0)</f>
        <v/>
      </c>
      <c r="PB67" s="68">
        <f>IF(OY67&gt;0,(OY67-PB$10)/PB$10,0)</f>
        <v/>
      </c>
      <c r="PC67" s="68" t="n"/>
      <c r="PD67" s="15">
        <f>IF(OY67&gt;0,(OY67-OY$10)/OY$10,0)</f>
        <v/>
      </c>
      <c r="PE67" s="18" t="n"/>
      <c r="PF67" s="250" t="n">
        <v>211.93</v>
      </c>
      <c r="PG67" s="68">
        <f>IF(PF67&gt;0,((PF67-PF66)/PF66),0)</f>
        <v/>
      </c>
      <c r="PH67" s="68">
        <f>IF(PF67&gt;0,PG67-$V67,0)</f>
        <v/>
      </c>
      <c r="PI67" s="68">
        <f>IF(PF67&gt;0,(PF67-PI$10)/PI$10,0)</f>
        <v/>
      </c>
      <c r="PJ67" s="68" t="n"/>
      <c r="PK67" s="15">
        <f>IF(PF67&gt;0,(PF67-PF$10)/PF$10,0)</f>
        <v/>
      </c>
      <c r="PM67" s="250" t="n"/>
      <c r="PN67" s="68">
        <f>IF(PM67&gt;0,((PM67-PM66)/PM66),0)</f>
        <v/>
      </c>
      <c r="PO67" s="68">
        <f>PN67-$V67</f>
        <v/>
      </c>
      <c r="PP67" s="68">
        <f>IF(PM67&gt;0,(PM67-PP$10)/PP$10,0)</f>
        <v/>
      </c>
      <c r="PQ67" s="68" t="n"/>
      <c r="PR67" s="15">
        <f>IF(PM67&gt;0,(PM67-PM$10)/PM$10,0)</f>
        <v/>
      </c>
      <c r="PT67" s="250" t="n">
        <v>4.13</v>
      </c>
      <c r="PU67" s="68">
        <f>IF(PT67&gt;0,((PT67-PT66)/PT66),0)</f>
        <v/>
      </c>
      <c r="PV67" s="68">
        <f>IF(PT67&gt;0,PU67-$V67,0)</f>
        <v/>
      </c>
      <c r="PW67" s="68">
        <f>IF(PT67&gt;0,(PT67-PW$10)/PW$10,0)</f>
        <v/>
      </c>
      <c r="PX67" s="68" t="n"/>
      <c r="PY67" s="15">
        <f>IF(PT67&gt;0,(PT67-PT$10)/PT$10,0)</f>
        <v/>
      </c>
      <c r="QA67" s="250" t="n">
        <v>220.86</v>
      </c>
      <c r="QB67" s="68">
        <f>IF(QA67&gt;0,((QA67-QA66)/QA66),0)</f>
        <v/>
      </c>
      <c r="QC67" s="68">
        <f>IF(QA67&gt;0,QB67-$V67,0)</f>
        <v/>
      </c>
      <c r="QD67" s="68">
        <f>IF(QA67&gt;0,(QA67-QD$10)/QD$10,0)</f>
        <v/>
      </c>
      <c r="QE67" s="68" t="n"/>
      <c r="QF67" s="15">
        <f>IF(QA67&gt;0,(QA67-QA$10)/QA$10,0)</f>
        <v/>
      </c>
      <c r="QH67" s="250" t="n">
        <v>1.46</v>
      </c>
      <c r="QI67" s="68">
        <f>IF(QH67&gt;0,((QH67-QH66)/QH66),0)</f>
        <v/>
      </c>
      <c r="QJ67" s="68">
        <f>IF(QH67&gt;0,QI67-$V67,0)</f>
        <v/>
      </c>
      <c r="QK67" s="68">
        <f>IF(QH67&gt;0,(QH67-QK$10)/QK$10,0)</f>
        <v/>
      </c>
      <c r="QL67" s="68" t="n"/>
      <c r="QM67" s="15">
        <f>IF(QH67&gt;0,(QH67-QH$10)/QH$10,0)</f>
        <v/>
      </c>
      <c r="QO67" s="250" t="n">
        <v>5.75</v>
      </c>
      <c r="QP67" s="68">
        <f>IF(QO67&gt;0,((QO67-QO66)/QO66),0)</f>
        <v/>
      </c>
      <c r="QQ67" s="68">
        <f>IF(QO67&gt;0,QP67-$V67,0)</f>
        <v/>
      </c>
      <c r="QR67" s="68">
        <f>IF(QO67&gt;0,(QO67-QR$10)/QR$10,0)</f>
        <v/>
      </c>
      <c r="QS67" s="68" t="n"/>
      <c r="QT67" s="15">
        <f>IF(QO67&gt;0,(QO67-QO$10)/QO$10,0)</f>
        <v/>
      </c>
      <c r="QV67" s="250" t="n">
        <v>1.91</v>
      </c>
      <c r="QW67" s="68">
        <f>IF(QV67&gt;0,((QV67-QV66)/QV66),0)</f>
        <v/>
      </c>
      <c r="QX67" s="68">
        <f>IF(QV67&gt;0,QW67-$V67,0)</f>
        <v/>
      </c>
      <c r="QY67" s="68">
        <f>IF(QV67&gt;0,(QV67-QY$10)/QY$10,0)</f>
        <v/>
      </c>
      <c r="QZ67" s="68" t="n"/>
      <c r="RA67" s="15">
        <f>IF(QV67&gt;0,(QV67-QV$10)/QV$10,0)</f>
        <v/>
      </c>
      <c r="RC67" s="250" t="n">
        <v>22.32</v>
      </c>
      <c r="RD67" s="68">
        <f>IF(RC67&gt;0,((RC67-RC66)/RC66),0)</f>
        <v/>
      </c>
      <c r="RE67" s="68">
        <f>IF(RC67&gt;0,RD67-$V67,0)</f>
        <v/>
      </c>
      <c r="RF67" s="68">
        <f>IF(RC67&gt;0,(RC67-RF$10)/RF$10,0)</f>
        <v/>
      </c>
      <c r="RG67" s="68" t="n"/>
      <c r="RH67" s="15">
        <f>IF(RC67&gt;0,(RC67-RC$10)/RC$10,0)</f>
        <v/>
      </c>
      <c r="RJ67" s="250" t="n">
        <v>173.5</v>
      </c>
      <c r="RK67" s="68">
        <f>IF(RJ67&gt;0,((RJ67-RJ66)/RJ66),0)</f>
        <v/>
      </c>
      <c r="RL67" s="68">
        <f>RK67-$V67</f>
        <v/>
      </c>
      <c r="RM67" s="68">
        <f>IF(RJ67&gt;0,(RJ67-RM$10)/RM$10,0)</f>
        <v/>
      </c>
      <c r="RN67" s="68" t="n"/>
      <c r="RO67" s="15">
        <f>IF(RJ67&gt;0,(RJ67-RJ$10)/RJ$10,0)</f>
        <v/>
      </c>
      <c r="RQ67" s="250" t="n">
        <v>14.05</v>
      </c>
      <c r="RR67" s="68">
        <f>IF(RQ67&gt;0,((RQ67-RQ66)/RQ66),0)</f>
        <v/>
      </c>
      <c r="RS67" s="68">
        <f>RR67-$V67</f>
        <v/>
      </c>
      <c r="RT67" s="68">
        <f>IF(RQ67&gt;0,(RQ67-RT$10)/RT$10,0)</f>
        <v/>
      </c>
      <c r="RU67" s="68" t="n"/>
      <c r="RV67" s="15">
        <f>IF(RQ67&gt;0,(RQ67-RQ$10)/RQ$10,0)</f>
        <v/>
      </c>
      <c r="RX67" s="250" t="n">
        <v>92.28</v>
      </c>
      <c r="RY67" s="68">
        <f>IF(RX67&gt;0,((RX67-RX66)/RX66),0)</f>
        <v/>
      </c>
      <c r="RZ67" s="68">
        <f>RY67-$V67</f>
        <v/>
      </c>
      <c r="SA67" s="68">
        <f>IF(RX67&gt;0,(RX67-SA$10)/SA$10,0)</f>
        <v/>
      </c>
      <c r="SB67" s="68" t="n"/>
      <c r="SC67" s="15">
        <f>IF(RX67&gt;0,(RX67-RX$10)/RX$10,0)</f>
        <v/>
      </c>
      <c r="SE67" s="250" t="n">
        <v>9.18</v>
      </c>
      <c r="SF67" s="68">
        <f>IF(SE67&gt;0,((SE67-SE66)/SE66),0)</f>
        <v/>
      </c>
      <c r="SG67" s="68">
        <f>SF67-$V67</f>
        <v/>
      </c>
      <c r="SH67" s="68">
        <f>IF(SE67&gt;0,(SE67-SH$10)/SH$10,0)</f>
        <v/>
      </c>
      <c r="SI67" s="68" t="n"/>
      <c r="SJ67" s="15">
        <f>IF(SE67&gt;0,(SE67-SE$10)/SE$10,0)</f>
        <v/>
      </c>
      <c r="SL67" s="250" t="n">
        <v>0.55</v>
      </c>
      <c r="SM67" s="68">
        <f>IF(SL67&gt;0,((SL67-SL66)/SL66),0)</f>
        <v/>
      </c>
      <c r="SN67" s="68">
        <f>SM67-$V67</f>
        <v/>
      </c>
      <c r="SO67" s="68">
        <f>IF(SL67&gt;0,(SL67-SO$10)/SO$10,0)</f>
        <v/>
      </c>
      <c r="SP67" s="68" t="n"/>
      <c r="SQ67" s="15">
        <f>IF(SL67&gt;0,(SL67-SL$10)/SL$10,0)</f>
        <v/>
      </c>
      <c r="SS67" s="250" t="n">
        <v>8.27</v>
      </c>
      <c r="ST67" s="68">
        <f>IF(SS67&gt;0,((SS67-SS66)/SS66),0)</f>
        <v/>
      </c>
      <c r="SU67" s="68">
        <f>ST67-$V67</f>
        <v/>
      </c>
      <c r="SV67" s="68">
        <f>IF(SS67&gt;0,(SS67-SV$10)/SV$10,0)</f>
        <v/>
      </c>
      <c r="SW67" s="68" t="n"/>
      <c r="SX67" s="15">
        <f>IF(SS67&gt;0,(SS67-SS$10)/SS$10,0)</f>
        <v/>
      </c>
      <c r="SZ67" s="250" t="n">
        <v>26.06</v>
      </c>
      <c r="TA67" s="68">
        <f>IF(SZ67&gt;0,((SZ67-SZ66)/SZ66),0)</f>
        <v/>
      </c>
      <c r="TB67" s="68">
        <f>TA67-$V67</f>
        <v/>
      </c>
      <c r="TC67" s="68">
        <f>IF(SZ67&gt;0,(SZ67-TC$10)/TC$10,0)</f>
        <v/>
      </c>
      <c r="TD67" s="68" t="n"/>
      <c r="TE67" s="15">
        <f>IF(SZ67&gt;0,(SZ67-SZ$10)/SZ$10,0)</f>
        <v/>
      </c>
      <c r="TG67" s="250" t="n">
        <v>0.1841</v>
      </c>
      <c r="TH67" s="68">
        <f>IF(TG67&gt;0,((TG67-TG66)/TG66),0)</f>
        <v/>
      </c>
      <c r="TI67" s="68">
        <f>TH67-$V67</f>
        <v/>
      </c>
      <c r="TJ67" s="68">
        <f>IF(TG67&gt;0,(TG67-TJ$10)/TJ$10,0)</f>
        <v/>
      </c>
      <c r="TK67" s="68" t="n"/>
      <c r="TL67" s="15">
        <f>IF(TG67&gt;0,(TG67-TG$10)/TG$10,0)</f>
        <v/>
      </c>
      <c r="TN67" s="250" t="n">
        <v>30.07</v>
      </c>
      <c r="TO67" s="68">
        <f>IF(TN67&gt;0,((TN67-TN66)/TN66),0)</f>
        <v/>
      </c>
      <c r="TP67" s="68">
        <f>TO67-$V67</f>
        <v/>
      </c>
      <c r="TQ67" s="68">
        <f>IF(TN67&gt;0,(TN67-TQ$10)/TQ$10,0)</f>
        <v/>
      </c>
      <c r="TR67" s="68" t="n"/>
      <c r="TS67" s="15">
        <f>IF(TN67&gt;0,(TN67-TN$10)/TN$10,0)</f>
        <v/>
      </c>
      <c r="TU67" s="250" t="n">
        <v>2.28</v>
      </c>
      <c r="TV67" s="68">
        <f>IF(TU67&gt;0,((TU67-TU66)/TU66),0)</f>
        <v/>
      </c>
      <c r="TW67" s="68">
        <f>TV67-$V67</f>
        <v/>
      </c>
      <c r="TX67" s="68">
        <f>IF(TU67&gt;0,(TU67-TX$10)/TX$10,0)</f>
        <v/>
      </c>
      <c r="TY67" s="68" t="n"/>
      <c r="TZ67" s="15">
        <f>IF(TU67&gt;0,(TU67-TU$10)/TU$10,0)</f>
        <v/>
      </c>
      <c r="UB67" s="250" t="n"/>
      <c r="UC67" s="68">
        <f>IF(UB67&gt;0,((UB67-UB66)/UB66),0)</f>
        <v/>
      </c>
      <c r="UD67" s="68">
        <f>UC67-$V67</f>
        <v/>
      </c>
      <c r="UE67" s="68">
        <f>IF(UB67&gt;0,(UB67-UE$10)/UE$10,0)</f>
        <v/>
      </c>
      <c r="UF67" s="68" t="n"/>
      <c r="UG67" s="15">
        <f>IF(UB67&gt;0,(UB67-UB$10)/UB$10,0)</f>
        <v/>
      </c>
      <c r="UI67" s="250" t="n"/>
      <c r="UJ67" s="68">
        <f>IF(UI67&gt;0,((UI67-UI66)/UI66),0)</f>
        <v/>
      </c>
      <c r="UK67" s="68">
        <f>UJ67-$V67</f>
        <v/>
      </c>
      <c r="UL67" s="68">
        <f>IF(UI67&gt;0,(UI67-UL$10)/UL$10,0)</f>
        <v/>
      </c>
      <c r="UM67" s="68" t="n"/>
      <c r="UN67" s="15">
        <f>IF(UI67&gt;0,(UI67-UI$10)/UI$10,0)</f>
        <v/>
      </c>
      <c r="UP67" s="250" t="n"/>
      <c r="UQ67" s="68">
        <f>IF(UP67&gt;0,((UP67-UP66)/UP66),0)</f>
        <v/>
      </c>
      <c r="UR67" s="68">
        <f>UQ67-$V67</f>
        <v/>
      </c>
      <c r="US67" s="68">
        <f>IF(UP67&gt;0,(UP67-US$10)/US$10,0)</f>
        <v/>
      </c>
      <c r="UT67" s="68" t="n"/>
      <c r="UU67" s="15">
        <f>IF(UP67&gt;0,(UP67-UP$10)/UP$10,0)</f>
        <v/>
      </c>
      <c r="UW67" s="250" t="n"/>
      <c r="UX67" s="68">
        <f>IF(UW67&gt;0,((UW67-UW66)/UW66),0)</f>
        <v/>
      </c>
      <c r="UY67" s="68">
        <f>UX67-$V67</f>
        <v/>
      </c>
      <c r="UZ67" s="68">
        <f>IF(UW67&gt;0,(UW67-UZ$10)/UZ$10,0)</f>
        <v/>
      </c>
      <c r="VA67" s="68" t="n"/>
      <c r="VB67" s="15">
        <f>IF(UW67&gt;0,(UW67-UW$10)/UW$10,0)</f>
        <v/>
      </c>
      <c r="VD67" s="250" t="n"/>
      <c r="VE67" s="68">
        <f>IF(VD67&gt;0,((VD67-VD66)/VD66),0)</f>
        <v/>
      </c>
      <c r="VF67" s="68">
        <f>VE67-$V67</f>
        <v/>
      </c>
      <c r="VG67" s="68">
        <f>IF(VD67&gt;0,(VD67-VG$10)/VG$10,0)</f>
        <v/>
      </c>
      <c r="VH67" s="68" t="n"/>
      <c r="VI67" s="15">
        <f>IF(VD67&gt;0,(VD67-VD$10)/VD$10,0)</f>
        <v/>
      </c>
      <c r="VM67" s="21">
        <f>IF($C67&gt;0,(($IK$5*IG67)+($GT$5*GP67)+($JM$5*JI67)+($JF$5*JB67)+($IY$5*IU67)+($IR$5*IN67)+($ID$5*HZ67)+($HW$5*HS67)+($HP$5*HL67)+($HI$5*HE67)+($GF$5*GB67)+($FY$5*FU67)+($FR$5*FN67)+($FK$5*FG67)+($FD$5*EZ67)+($EW$5*ES67)+($EP$5*EL67)+($EI$5*EE67)+($EB$5*DX67)+($DU$5*DQ67)+($DN$5*DJ67)+($DG$5*DC67)+($CZ$5*CV67)+($CS$5*CO67)+($CL$5*CH67)+($CE$5*CA67)+($BX$5*BT67)+($BQ$5*BM67)+($BJ$5*BF67)+($BC$5*AY67)+($AV$5*AR67)+($AO$5*AK67)+($AH$5*AD67)+($JT$5*JP67)+($KA$5*JW67)+($KO$5*KK67)+($PR$5*PN67)+($GM$5*GI67)+($HA$5*GW67)+($KV$5*KR67)+($KH$5*KD67)+($LC$5*KY67)+($MS$5*MO67)+($ML$5*MH67)+($ME$5*MA67)+($LX$5*LT67)+($LQ$5*LM67)+($LJ$5*LF67)+(MV67*$MZ$5)+(NC67*$NG$5)+(NJ67*$NN$5)+($OI$5*OE67)+($NU$5*NQ67)+($OB$5*NX67)+($PK$5*PG67)+($OP$5*OL67)+($OW$5*OS67)+($PD$5*OZ67)+(PU67*$PY$5)+(QB67*$QF$5)+(QI67*$QM$5)+(QP67*$QT$5)+(QW67*$RA$5)+(RD67*$RH$5)+(RK67*$RO$5)+(RR67*$RV$5)+(RY67*$SC$5)+(SF67*$SJ$5)+(SM67*$SQ$5)+(ST67*$SX$5)+(TA67*$TE$5))+(TH67*$TL$5)+(TO67*$TS$5))/$VM$5</f>
        <v/>
      </c>
      <c r="VN67" s="538" t="n"/>
      <c r="VO67" s="21">
        <f>IF($C67&gt;0,(($IK$5*II67)+($GT$5*GR67)+($JM$5*JK67)+($JF$5*JD67)+($IY$5*IW67)+($IR$5*IP67)+($ID$5*IB67)+($HW$5*HU67)+($HP$5*HN67)+($HI$5*HG67)+($GF$5*GD67)+($FY$5*FW67)+($FR$5*FP67)+($FK$5*FI67)+($FD$5*FB67)+($EW$5*EU67)+($EP$5*EN67)+($EI$5*EG67)+($EB$5*DZ67)+($DU$5*DS67)+($DN$5*DL67)+($DG$5*DE67)+($CZ$5*CX67)+($CS$5*CQ67)+($CL$5*CJ67)+($CE$5*CC67)+($BX$5*BV67)+($BQ$5*BO67)+($BJ$5*BH67)+($BC$5*BA67)+($AV$5*AT67)+($AO$5*AM67)+($AH$5*AF67)+($KO$5*KM67)+($KH$5*KF67)+($KA$5*JY67)+($JT$5*JR67)+($PR$5*PP67)+($GM$5*GK67)+($HA$5*GY67)+($KV$5*KT67)+($LC$5*LA67)+($MS$5*MQ67)+($ML$5*MJ67)+($ME$5*MC67)+($LX$5*LV67)+($LQ$5*LO67)+($LJ$5*LH67)+(MX67*$MZ$5)+(NE67*$NG$5)+(NL67*$NN$5)+($OI$5*OG67)+($NU$5*NS67)+($OB$5*NZ67)+($PD$5*PB67)+($OW$5*OU67)+($OP$5*ON67)+($PK$5*PI67)+($PY$5*PW67)+($QF$5*QD67)+($QM$5*QK67)+($QT$5*QR67)+($RA$5*QY67)+($RH$5*RF67)+($RO$5*RM67)+(RT67*$RV$5)+(SA67*$SC$5)+(SH67*$SJ$5)+(SO67*$SQ$5)+(SV67*$SX$5)+(TC67*$TE$5)+(TJ67*$TL$5)+(TQ67*$TS$5))/$VM$5,0)</f>
        <v/>
      </c>
      <c r="VP67" s="14" t="n"/>
      <c r="VQ67" s="21">
        <f>IF($C67&gt;0,(($IK$5*IK67)+($GT$5*GT67)+($JM$5*JM67)+($JF$5*JF67)+($IY$5*IY67)+($IR$5*IR67)+($ID$5*ID67)+($HW$5*HW67)+($HP$5*HP67)+($HI$5*HI67)+($GF$5*GF67)+($FY$5*FY67)+($FR$5*FR67)+($FK$5*FK67)+($FD$5*FD67)+($EW$5*EW67)+($EP$5*EP67)+($EI$5*EI67)+($EB$5*EB67)+($DU$5*DU67)+($DN$5*DN67)+($DG$5*DG67)+($CZ$5*CZ67)+($CS$5*CS67)+($CL$5*CL67)+($CE$5*CE67)+($BX$5*BX67)+($BQ$5*BQ67)+($BJ$5*BJ67)+($BC$5*BC67)+($AV$5*AV67)+($AO$5*AO67)+($AH$5*AH67)+($KO$5*KO67)+($PR$5*PR67)+($GM$5*GM67)+($HA$5*HA67)+($KH$5*KH67)+($KA$5*KA67)+($JT$5*JT67)+($KV$5*KV67)+($LC$5*LC67)+($MS$5*MS67)+($ML$5*ML67)+($ME$5*ME67)+($LX$5*LX67)+($LQ$5*LQ67)+($LJ$5*LJ67)+($OI$5*OI67)+($NU$5*NU67)+($NN$5*NN67)+($NG$5*NG67)+($MZ$5*MZ67)+(OB67*$OB$5)+($PD$5*PD67)+($OW$5*OW67)+($OP$5*OP67)+($PK$5*PK67)+(PY67*$PY$5)+(QF67*$QF$5)+(QM67*$QM$5)+(QT67*$QT$5)+(RA67*$RA$5)+(RH67*$RH$5)+(RO67*$RO$5)+(RV67*$RV$5)+(SC67*$SC$5)+(SJ67*$SJ$5)+(SQ67*$SQ$5)+(SX67*$SX$5)+(TE67*$TE$5)+(TL67*$TL$5)+(TS67*$TS$5))/$VM$5,0)</f>
        <v/>
      </c>
    </row>
    <row r="68" ht="16" customHeight="1" s="545">
      <c r="A68" s="127" t="n">
        <v>45743</v>
      </c>
      <c r="B68" s="4">
        <f>A68</f>
        <v/>
      </c>
      <c r="C68" s="13" t="n">
        <v>42299.7</v>
      </c>
      <c r="D68" s="138">
        <f>IF(C68&gt;0,C68-C67,0)</f>
        <v/>
      </c>
      <c r="E68" s="68">
        <f>IF(C68&gt;0,D68/C67,0)</f>
        <v/>
      </c>
      <c r="F68" s="15">
        <f>IF(C68&gt;0,(C68-C$10)/C$10,0)</f>
        <v/>
      </c>
      <c r="G68" s="13" t="n">
        <v>5693.31</v>
      </c>
      <c r="H68" s="138">
        <f>IF(G68&gt;0,G68-G67,0)</f>
        <v/>
      </c>
      <c r="I68" s="68">
        <f>IF(G68&gt;0,H68/G67,0)</f>
        <v/>
      </c>
      <c r="J68" s="15">
        <f>IF(G68&gt;0,(G68-G$10)/G$10,0)</f>
        <v/>
      </c>
      <c r="K68" s="13" t="n">
        <v>17804.03</v>
      </c>
      <c r="L68" s="138">
        <f>IF(K68&gt;0,K68-K67,0)</f>
        <v/>
      </c>
      <c r="M68" s="68">
        <f>IF(K68&gt;0,L68/K67,0)</f>
        <v/>
      </c>
      <c r="N68" s="15">
        <f>IF(K68&gt;0,(K68-K$10)/K$10,0)</f>
        <v/>
      </c>
      <c r="O68" s="13" t="n">
        <v>2065.7</v>
      </c>
      <c r="P68" s="138">
        <f>IF(O68&gt;0,O68-O67,0)</f>
        <v/>
      </c>
      <c r="Q68" s="68">
        <f>IF(O68&gt;0,P68/O67,0)</f>
        <v/>
      </c>
      <c r="R68" s="15">
        <f>IF(O68&gt;0,(O68-O$10)/O$10,0)</f>
        <v/>
      </c>
      <c r="S68" s="18">
        <f>IF(O68&gt;0,(((O68*0.7)*Q68)+((K68*0.9)*M68)+((G68*0.65)*I68)+((C68*0.6)*E68))/(O68+K68+G68+C68),0)</f>
        <v/>
      </c>
      <c r="T68" s="121">
        <f>IF(O68&gt;0,(S68*200)+T67,0)</f>
        <v/>
      </c>
      <c r="U68" s="121">
        <f>T68</f>
        <v/>
      </c>
      <c r="V68" s="134">
        <f>IF(T68&gt;0,(T68-T67)/T67,0)</f>
        <v/>
      </c>
      <c r="W68" s="21">
        <f>IF(T68&gt;0,(T68-T$11)/T$11,0)</f>
        <v/>
      </c>
      <c r="X68" s="18">
        <f>IF(T68&gt;0,((Q68+M68+I68+E68)/4),0)</f>
        <v/>
      </c>
      <c r="Y68" s="352" t="n">
        <v>73682.53999999999</v>
      </c>
      <c r="Z68" s="15" t="n">
        <v>2e-06</v>
      </c>
      <c r="AA68" s="21">
        <f>Z68-$V68</f>
        <v/>
      </c>
      <c r="AC68" s="250" t="n">
        <v>203.61</v>
      </c>
      <c r="AD68" s="68">
        <f>IF(AC68&gt;0,((AC68-AC67)/AC67),0)</f>
        <v/>
      </c>
      <c r="AE68" s="68">
        <f>IF(AC68&gt;0,AD68-$V68,0)</f>
        <v/>
      </c>
      <c r="AF68" s="68">
        <f>IF(AC68&gt;0,(AC68-AF$10)/AF$10,0)</f>
        <v/>
      </c>
      <c r="AG68" s="68" t="n"/>
      <c r="AH68" s="15">
        <f>IF(AC68&gt;0,(AC68-AC$10)/AC$10,0)</f>
        <v/>
      </c>
      <c r="AJ68" s="250" t="n">
        <v>20.51</v>
      </c>
      <c r="AK68" s="68">
        <f>IF(AJ68&gt;0,((AJ68-AJ67)/AJ67),0)</f>
        <v/>
      </c>
      <c r="AL68" s="68">
        <f>IF(AJ68&gt;0,AK68-$V68,0)</f>
        <v/>
      </c>
      <c r="AM68" s="68">
        <f>IF(AJ68&gt;0,(AJ68-AM$10)/AM$10,0)</f>
        <v/>
      </c>
      <c r="AN68" s="68" t="n"/>
      <c r="AO68" s="15">
        <f>IF(AJ68&gt;0,(AJ68-AJ$10)/AJ$10,0)</f>
        <v/>
      </c>
      <c r="AQ68" s="250" t="n">
        <v>19.59</v>
      </c>
      <c r="AR68" s="68">
        <f>IF(AQ68&gt;0,((AQ68-AQ67)/AQ67),0)</f>
        <v/>
      </c>
      <c r="AS68" s="68">
        <f>IF(AQ68&gt;0,AR68-$V68,0)</f>
        <v/>
      </c>
      <c r="AT68" s="68">
        <f>IF(AQ68&gt;0,(AQ68-AT$10)/AT$10,0)</f>
        <v/>
      </c>
      <c r="AU68" s="68" t="n"/>
      <c r="AV68" s="15">
        <f>IF(AQ68&gt;0,(AQ68-AQ$10)/AQ$10,0)</f>
        <v/>
      </c>
      <c r="AX68" s="250" t="n">
        <v>198.27</v>
      </c>
      <c r="AY68" s="68">
        <f>IF(AX68&gt;0,((AX68-AX67)/AX67),0)</f>
        <v/>
      </c>
      <c r="AZ68" s="68">
        <f>IF(AX68&gt;0,AY68-$V68,0)</f>
        <v/>
      </c>
      <c r="BA68" s="68">
        <f>IF(AX68&gt;0,(AX68-BA$10)/BA$10,0)</f>
        <v/>
      </c>
      <c r="BB68" s="68" t="n"/>
      <c r="BC68" s="15">
        <f>IF(AX68&gt;0,(AX68-AX$10)/AX$10,0)</f>
        <v/>
      </c>
      <c r="BE68" s="250" t="n">
        <v>76.26000000000001</v>
      </c>
      <c r="BF68" s="68">
        <f>IF(BE68&gt;0,((BE68-BE67)/BE67),0)</f>
        <v/>
      </c>
      <c r="BG68" s="68">
        <f>IF(BE68&gt;0,BF68-$V68,0)</f>
        <v/>
      </c>
      <c r="BH68" s="68" t="n"/>
      <c r="BI68" s="68" t="n"/>
      <c r="BJ68" s="15">
        <f>IF(BE68&gt;0,(BE68-BE$10)/BE$10,0)</f>
        <v/>
      </c>
      <c r="BL68" s="250" t="n">
        <v>62.53</v>
      </c>
      <c r="BM68" s="68">
        <f>IF(BL68&gt;0,((BL68-BL67)/BL67),0)</f>
        <v/>
      </c>
      <c r="BN68" s="68">
        <f>IF(BL68&gt;0,BM68-$V68,0)</f>
        <v/>
      </c>
      <c r="BO68" s="68">
        <f>IF(BL68&gt;0,(BL68-BO$10)/BO$10,0)</f>
        <v/>
      </c>
      <c r="BP68" s="68" t="n"/>
      <c r="BQ68" s="15">
        <f>IF(BL68&gt;0,(BL68-BL$10)/BL$10,0)</f>
        <v/>
      </c>
      <c r="BS68" s="250" t="n">
        <v>35.09</v>
      </c>
      <c r="BT68" s="68">
        <f>IF(BS68&gt;0,((BS68-BS67)/BS67),0)</f>
        <v/>
      </c>
      <c r="BU68" s="68">
        <f>IF(BS68&gt;0,BT68-$V68,0)</f>
        <v/>
      </c>
      <c r="BV68" s="68">
        <f>IF(BS68&gt;0,(BS68-BV$10)/BV$10,0)</f>
        <v/>
      </c>
      <c r="BW68" s="68" t="n"/>
      <c r="BX68" s="15">
        <f>IF(BS68&gt;0,(BS68-BS$10)/BS$10,0)</f>
        <v/>
      </c>
      <c r="BZ68" s="250" t="n"/>
      <c r="CA68" s="68">
        <f>IF(BZ68&gt;0,((BZ68-BZ67)/BZ67),0)</f>
        <v/>
      </c>
      <c r="CB68" s="68">
        <f>IF(BZ68&gt;0,CA68-$V68,0)</f>
        <v/>
      </c>
      <c r="CC68" s="68">
        <f>IF(BZ68&gt;0,(BZ68-CC$10)/CC$10,0)</f>
        <v/>
      </c>
      <c r="CD68" s="68" t="n"/>
      <c r="CE68" s="15">
        <f>IF(BZ68&gt;0,(BZ68-BZ$10)/BZ$10,0)</f>
        <v/>
      </c>
      <c r="CG68" s="250" t="n">
        <v>30.3</v>
      </c>
      <c r="CH68" s="68">
        <f>IF(CG68&gt;0,((CG68-CG67)/CG67),0)</f>
        <v/>
      </c>
      <c r="CI68" s="68">
        <f>IF(CG68&gt;0,CH68-$V68,0)</f>
        <v/>
      </c>
      <c r="CJ68" s="68">
        <f>IF(CG68&gt;0,(CG68-CJ$10)/CJ$10,0)</f>
        <v/>
      </c>
      <c r="CK68" s="68" t="n"/>
      <c r="CL68" s="15">
        <f>IF(CG68&gt;0,(CG68-CG$10)/CG$10,0)</f>
        <v/>
      </c>
      <c r="CN68" s="250" t="n">
        <v>30.57</v>
      </c>
      <c r="CO68" s="68">
        <f>IF(CN68&gt;0,((CN68-CN67)/CN67),0)</f>
        <v/>
      </c>
      <c r="CP68" s="68">
        <f>IF(CN68&gt;0,CO68-$V68,0)</f>
        <v/>
      </c>
      <c r="CQ68" s="68">
        <f>IF(CN68&gt;0,(CN68-CQ$10)/CQ$10,0)</f>
        <v/>
      </c>
      <c r="CR68" s="68" t="n"/>
      <c r="CS68" s="15">
        <f>IF(CN68&gt;0,(CN68-CN$10)/CN$10,0)</f>
        <v/>
      </c>
      <c r="CU68" s="250" t="n">
        <v>34.59</v>
      </c>
      <c r="CV68" s="68">
        <f>IF(CU68&gt;0,((CU68-CU67)/CU67),0)</f>
        <v/>
      </c>
      <c r="CW68" s="68">
        <f>IF(CU68&gt;0,CV68-$V68,0)</f>
        <v/>
      </c>
      <c r="CX68" s="68">
        <f>IF(CU68&gt;0,(CU68-CX$10)/CX$10,0)</f>
        <v/>
      </c>
      <c r="CY68" s="68" t="n"/>
      <c r="CZ68" s="15">
        <f>IF(CU68&gt;0,(CU68-CU$10)/CU$10,0)</f>
        <v/>
      </c>
      <c r="DB68" s="250" t="n">
        <v>19.54</v>
      </c>
      <c r="DC68" s="68">
        <f>IF(DB68&gt;0,((DB68-DB67)/DB67),0)</f>
        <v/>
      </c>
      <c r="DD68" s="68">
        <f>IF(DB68&gt;0,DC68-$V68,0)</f>
        <v/>
      </c>
      <c r="DE68" s="68">
        <f>IF(DB68&gt;0,(DB68-DE$10)/DE$10,0)</f>
        <v/>
      </c>
      <c r="DF68" s="68" t="n"/>
      <c r="DG68" s="15">
        <f>IF(DB68&gt;0,(DB68-DB$10)/DB$10,0)</f>
        <v/>
      </c>
      <c r="DI68" s="250" t="n">
        <v>45.44</v>
      </c>
      <c r="DJ68" s="68">
        <f>IF(DI68&gt;0,((DI68-DI67)/DI67),0)</f>
        <v/>
      </c>
      <c r="DK68" s="68">
        <f>IF(DI68&gt;0,DJ68-$V68,0)</f>
        <v/>
      </c>
      <c r="DL68" s="68">
        <f>IF(DI68&gt;0,(DI68-DL$10)/DL$10,0)</f>
        <v/>
      </c>
      <c r="DM68" s="68" t="n"/>
      <c r="DN68" s="15">
        <f>IF(DI68&gt;0,(DI68-DI$10)/DI$10,0)</f>
        <v/>
      </c>
      <c r="DP68" s="250" t="n">
        <v>38.6</v>
      </c>
      <c r="DQ68" s="68">
        <f>IF(DP68&gt;0,((DP68-DP67)/DP67),0)</f>
        <v/>
      </c>
      <c r="DR68" s="68">
        <f>IF(DP68&gt;0,DQ68-$V68,0)</f>
        <v/>
      </c>
      <c r="DS68" s="68" t="n"/>
      <c r="DT68" s="68" t="n"/>
      <c r="DU68" s="15">
        <f>IF(DP68&gt;0,(DP68-DP$10)/DP$10,0)</f>
        <v/>
      </c>
      <c r="DV68" s="18" t="n"/>
      <c r="DW68" s="250" t="n">
        <v>28.48</v>
      </c>
      <c r="DX68" s="68">
        <f>IF(DW68&gt;0,((DW68-DW67)/DW67),0)</f>
        <v/>
      </c>
      <c r="DY68" s="68">
        <f>IF(DW68&gt;0,DX68-$V68,0)</f>
        <v/>
      </c>
      <c r="DZ68" s="68">
        <f>IF(DW68&gt;0,(DW68-DZ$10)/DZ$10,0)</f>
        <v/>
      </c>
      <c r="EA68" s="68" t="n"/>
      <c r="EB68" s="15">
        <f>IF(DW68&gt;0,(DW68-DW$10)/DW$10,0)</f>
        <v/>
      </c>
      <c r="ED68" s="250" t="n">
        <v>32.59</v>
      </c>
      <c r="EE68" s="68">
        <f>IF(ED68&gt;0,((ED68-ED67)/ED67),0)</f>
        <v/>
      </c>
      <c r="EF68" s="68">
        <f>IF(ED68&gt;0,EE68-$V68,0)</f>
        <v/>
      </c>
      <c r="EG68" s="68">
        <f>IF(ED68&gt;0,(ED68-EG$10)/EG$10,0)</f>
        <v/>
      </c>
      <c r="EH68" s="68" t="n"/>
      <c r="EI68" s="15">
        <f>IF(ED68&gt;0,(ED68-ED$10)/ED$10,0)</f>
        <v/>
      </c>
      <c r="EK68" s="250" t="n">
        <v>109.15</v>
      </c>
      <c r="EL68" s="68">
        <f>IF(EK68&gt;0,((EK68-EK67)/EK67),0)</f>
        <v/>
      </c>
      <c r="EM68" s="68">
        <f>IF(EK68&gt;0,EL68-$V68,0)</f>
        <v/>
      </c>
      <c r="EN68" s="68">
        <f>IF(EK68&gt;0,(EK68-EN$10)/EN$10,0)</f>
        <v/>
      </c>
      <c r="EO68" s="68" t="n"/>
      <c r="EP68" s="15">
        <f>IF(EK68&gt;0,(EK68-EK$10)/EK$10,0)</f>
        <v/>
      </c>
      <c r="ER68" s="250" t="n">
        <v>36.66</v>
      </c>
      <c r="ES68" s="68">
        <f>IF(ER68&gt;0,((ER68-ER67)/ER67),0)</f>
        <v/>
      </c>
      <c r="ET68" s="68">
        <f>IF(ER68&gt;0,ES68-$V68,0)</f>
        <v/>
      </c>
      <c r="EU68" s="68">
        <f>IF(ER68&gt;0,(ER68-EU$10)/EU$10,0)</f>
        <v/>
      </c>
      <c r="EV68" s="68" t="n"/>
      <c r="EW68" s="15">
        <f>IF(ER68&gt;0,(ER68-ER$10)/ER$10,0)</f>
        <v/>
      </c>
      <c r="EY68" s="250" t="n">
        <v>32.93</v>
      </c>
      <c r="EZ68" s="68">
        <f>IF(EY68&gt;0,((EY68-EY67)/EY67),0)</f>
        <v/>
      </c>
      <c r="FA68" s="68">
        <f>IF(EY68&gt;0,EZ68-$V68,0)</f>
        <v/>
      </c>
      <c r="FB68" s="68" t="n"/>
      <c r="FC68" s="68" t="n"/>
      <c r="FD68" s="15">
        <f>IF(EY68&gt;0,(EY68-EY$10)/EY$10,0)</f>
        <v/>
      </c>
      <c r="FF68" s="250" t="n">
        <v>59.88</v>
      </c>
      <c r="FG68" s="68">
        <f>IF(FF68&gt;0,((FF68-FF67)/FF67),0)</f>
        <v/>
      </c>
      <c r="FH68" s="68">
        <f>IF(FF68&gt;0,FG68-$V68,0)</f>
        <v/>
      </c>
      <c r="FI68" s="68">
        <f>IF(FF68&gt;0,(FF68-FI$10)/FI$10,0)</f>
        <v/>
      </c>
      <c r="FJ68" s="68" t="n"/>
      <c r="FK68" s="15">
        <f>IF(FF68&gt;0,(FF68-FF$10)/FF$10,0)</f>
        <v/>
      </c>
      <c r="FM68" s="250" t="n">
        <v>172.15</v>
      </c>
      <c r="FN68" s="68">
        <f>IF(FM68&gt;0,((FM68-FM67)/FM67),0)</f>
        <v/>
      </c>
      <c r="FO68" s="68">
        <f>IF(FM68&gt;0,FN68-$V68,0)</f>
        <v/>
      </c>
      <c r="FP68" s="68">
        <f>IF(FM68&gt;0,(FM68-FP$10)/FP$10,0)</f>
        <v/>
      </c>
      <c r="FQ68" s="68" t="n"/>
      <c r="FR68" s="15">
        <f>IF(FM68&gt;0,(FM68-FM$10)/FM$10,0)</f>
        <v/>
      </c>
      <c r="FT68" s="250" t="n">
        <v>97.54000000000001</v>
      </c>
      <c r="FU68" s="68">
        <f>IF(FT68&gt;0,((FT68-FT67)/FT67),0)</f>
        <v/>
      </c>
      <c r="FV68" s="68">
        <f>IF(FT68&gt;0,FU68-$V68,0)</f>
        <v/>
      </c>
      <c r="FW68" s="68">
        <f>IF(FT68&gt;0,(FT68-FW$10)/FW$10,0)</f>
        <v/>
      </c>
      <c r="FX68" s="68" t="n"/>
      <c r="FY68" s="15">
        <f>IF(FT68&gt;0,(FT68-FT$10)/FT$10,0)</f>
        <v/>
      </c>
      <c r="GA68" s="250" t="n">
        <v>17.72</v>
      </c>
      <c r="GB68" s="68">
        <f>IF(GA68&gt;0,((GA68-GA67)/GA67),0)</f>
        <v/>
      </c>
      <c r="GC68" s="68">
        <f>IF(GA68&gt;0,GB68-$V68,0)</f>
        <v/>
      </c>
      <c r="GD68" s="68" t="n"/>
      <c r="GE68" s="68" t="n"/>
      <c r="GF68" s="15">
        <f>IF(GA68&gt;0,(GA68-GA$10)/GA$10,0)</f>
        <v/>
      </c>
      <c r="GG68" s="18" t="n"/>
      <c r="GH68" s="250" t="n">
        <v>19</v>
      </c>
      <c r="GI68" s="68">
        <f>IF(GH68&gt;0,((GH68-GH67)/GH67),0)</f>
        <v/>
      </c>
      <c r="GJ68" s="68">
        <f>IF(GH68&gt;0,GI68-$V68,0)</f>
        <v/>
      </c>
      <c r="GK68" s="68">
        <f>IF(GH68&gt;0,(GH68-GK$10)/GK$10,0)</f>
        <v/>
      </c>
      <c r="GL68" s="68" t="n"/>
      <c r="GM68" s="15">
        <f>IF(GH68&gt;0,(GH68-GH$10)/GH$10,0)</f>
        <v/>
      </c>
      <c r="GO68" s="250" t="n">
        <v>27.35</v>
      </c>
      <c r="GP68" s="68">
        <f>IF(GO68&gt;0,((GO68-GO67)/GO67),0)</f>
        <v/>
      </c>
      <c r="GQ68" s="68">
        <f>IF(GO68&gt;0,GP68-$V68,0)</f>
        <v/>
      </c>
      <c r="GR68" s="68" t="n"/>
      <c r="GS68" s="68" t="n"/>
      <c r="GT68" s="15">
        <f>IF(GO68&gt;0,(GO68-GO$10)/GO$10,0)</f>
        <v/>
      </c>
      <c r="GV68" s="250" t="n">
        <v>14.34</v>
      </c>
      <c r="GW68" s="68">
        <f>IF(GV68&gt;0,((GV68-GV67)/GV67),0)</f>
        <v/>
      </c>
      <c r="GX68" s="68">
        <f>IF(GV68&gt;0,GW68-$V68,0)</f>
        <v/>
      </c>
      <c r="GY68" s="68">
        <f>IF(GV68&gt;0,(GV68-GY$10)/GY$10,0)</f>
        <v/>
      </c>
      <c r="GZ68" s="68" t="n"/>
      <c r="HA68" s="15">
        <f>IF(GV68&gt;0,(GV68-GV$10)/GV$10,0)</f>
        <v/>
      </c>
      <c r="HD68" s="250" t="n">
        <v>273.13</v>
      </c>
      <c r="HE68" s="68">
        <f>IF(HD68&gt;0,((HD68-HD67)/HD67),0)</f>
        <v/>
      </c>
      <c r="HF68" s="68">
        <f>IF(HD68&gt;0,HE68-$V68,0)</f>
        <v/>
      </c>
      <c r="HG68" s="68">
        <f>IF(HD68&gt;0,(HD68-HG$10)/HG$10,0)</f>
        <v/>
      </c>
      <c r="HH68" s="68" t="n"/>
      <c r="HI68" s="15">
        <f>IF(HD68&gt;0,(HD68-HD$10)/HD$10,0)</f>
        <v/>
      </c>
      <c r="HK68" s="250" t="n">
        <v>31.47</v>
      </c>
      <c r="HL68" s="68">
        <f>IF(HK68&gt;0,((HK68-HK67)/HK67),0)</f>
        <v/>
      </c>
      <c r="HM68" s="68">
        <f>IF(HK68&gt;0,HL68-$V68,0)</f>
        <v/>
      </c>
      <c r="HN68" s="68">
        <f>IF(HK68&gt;0,(HK68-HN$10)/HN$10,0)</f>
        <v/>
      </c>
      <c r="HO68" s="68" t="n"/>
      <c r="HP68" s="15">
        <f>IF(HK68&gt;0,(HK68-HK$10)/HK$10,0)</f>
        <v/>
      </c>
      <c r="HR68" s="250" t="n">
        <v>117.89</v>
      </c>
      <c r="HS68" s="68">
        <f>IF(HR68&gt;0,((HR68-HR67)/HR67),0)</f>
        <v/>
      </c>
      <c r="HT68" s="68">
        <f>IF(HR68&gt;0,HS68-$V68,0)</f>
        <v/>
      </c>
      <c r="HU68" s="68">
        <f>IF(HR68&gt;0,(HR68-HU$10)/HU$10,0)</f>
        <v/>
      </c>
      <c r="HV68" s="68" t="n"/>
      <c r="HW68" s="15">
        <f>IF(HR68&gt;0,(HR68-HR$10)/HR$10,0)</f>
        <v/>
      </c>
      <c r="HY68" s="250" t="n">
        <v>111.43</v>
      </c>
      <c r="HZ68" s="68">
        <f>IF(HY68&gt;0,((HY68-HY67)/HY67),0)</f>
        <v/>
      </c>
      <c r="IA68" s="68">
        <f>IF(HY68&gt;0,HZ68-$V68,0)</f>
        <v/>
      </c>
      <c r="IB68" s="68">
        <f>IF(HY68&gt;0,(HY68-IB$10)/IB$10,0)</f>
        <v/>
      </c>
      <c r="IC68" s="68" t="n"/>
      <c r="ID68" s="15">
        <f>IF(HY68&gt;0,(HY68-HY$10)/HY$10,0)</f>
        <v/>
      </c>
      <c r="IF68" s="250" t="n">
        <v>171.99</v>
      </c>
      <c r="IG68" s="68">
        <f>IF(IF68&gt;0,((IF68-IF67)/IF67),0)</f>
        <v/>
      </c>
      <c r="IH68" s="68">
        <f>IF(IF68&gt;0,IG68-$V68,0)</f>
        <v/>
      </c>
      <c r="II68" s="68">
        <f>IF(IF68&gt;0,(IF68-II$10)/II$10,0)</f>
        <v/>
      </c>
      <c r="IJ68" s="68" t="n"/>
      <c r="IK68" s="15">
        <f>IF(IF68&gt;0,(IF68-IF$10)/IF$10,0)</f>
        <v/>
      </c>
      <c r="IM68" s="250" t="n">
        <v>203.15</v>
      </c>
      <c r="IN68" s="68">
        <f>IF(IM68&gt;0,((IM68-IM67)/IM67),0)</f>
        <v/>
      </c>
      <c r="IO68" s="68">
        <f>IF(IM68&gt;0,IN68-$V68,0)</f>
        <v/>
      </c>
      <c r="IP68" s="68">
        <f>IF(IM68&gt;0,(IM68-IP$10)/IP$10,0)</f>
        <v/>
      </c>
      <c r="IQ68" s="68" t="n"/>
      <c r="IR68" s="15">
        <f>IF(IM68&gt;0,(IM68-IM$10)/IM$10,0)</f>
        <v/>
      </c>
      <c r="IT68" s="250" t="n">
        <v>42.63</v>
      </c>
      <c r="IU68" s="68">
        <f>IF(IT68&gt;0,((IT68-IT67)/IT67),0)</f>
        <v/>
      </c>
      <c r="IV68" s="68">
        <f>IF(IT68&gt;0,IU68-$V68,0)</f>
        <v/>
      </c>
      <c r="IW68" s="68">
        <f>IF(IT68&gt;0,(IT68-IW$10)/IW$10,0)</f>
        <v/>
      </c>
      <c r="IX68" s="68" t="n"/>
      <c r="IY68" s="15">
        <f>IF(IT68&gt;0,(IT68-IT$10)/IT$10,0)</f>
        <v/>
      </c>
      <c r="JA68" s="250" t="n">
        <v>602.58</v>
      </c>
      <c r="JB68" s="68">
        <f>IF(JA68&gt;0,((JA68-JA67)/JA67),0)</f>
        <v/>
      </c>
      <c r="JC68" s="68">
        <f>IF(JA68&gt;0,JB68-$V68,0)</f>
        <v/>
      </c>
      <c r="JD68" s="68">
        <f>IF(JA68&gt;0,(JA68-JD$10)/JD$10,0)</f>
        <v/>
      </c>
      <c r="JE68" s="68" t="n"/>
      <c r="JF68" s="15">
        <f>IF(JA68&gt;0,(JA68-JA$10)/JA$10,0)</f>
        <v/>
      </c>
      <c r="JH68" s="250" t="n">
        <v>390.58</v>
      </c>
      <c r="JI68" s="68">
        <f>IF(JH68&gt;0,((JH68-JH67)/JH67),0)</f>
        <v/>
      </c>
      <c r="JJ68" s="68">
        <f>IF(JH68&gt;0,JI68-$V68,0)</f>
        <v/>
      </c>
      <c r="JK68" s="68">
        <f>IF(JH68&gt;0,(JH68-JK$10)/JK$10,0)</f>
        <v/>
      </c>
      <c r="JL68" s="68" t="n"/>
      <c r="JM68" s="15">
        <f>IF(JH68&gt;0,(JH68-JH$10)/JH$10,0)</f>
        <v/>
      </c>
      <c r="JO68" s="250" t="n">
        <v>13.84</v>
      </c>
      <c r="JP68" s="68">
        <f>IF(JO68&gt;0,((JO68-JO67)/JO67),0)</f>
        <v/>
      </c>
      <c r="JQ68" s="68">
        <f>IF(JO68&gt;0,JP68-$V68,0)</f>
        <v/>
      </c>
      <c r="JR68" s="68">
        <f>IF(JO68&gt;0,(JO68-JR$10)/JR$10,0)</f>
        <v/>
      </c>
      <c r="JS68" s="68" t="n"/>
      <c r="JT68" s="15">
        <f>IF(JO68&gt;0,(JO68-JO$10)/JO$10,0)</f>
        <v/>
      </c>
      <c r="JV68" s="250" t="n">
        <v>1.39</v>
      </c>
      <c r="JW68" s="68">
        <f>IF(JV68&gt;0,((JV68-JV67)/JV67),0)</f>
        <v/>
      </c>
      <c r="JX68" s="68">
        <f>IF(JV68&gt;0,JW68-$V68,0)</f>
        <v/>
      </c>
      <c r="JY68" s="68">
        <f>IF(JV68&gt;0,(JV68-JY$10)/JY$10,0)</f>
        <v/>
      </c>
      <c r="JZ68" s="68" t="n"/>
      <c r="KA68" s="15">
        <f>IF(JV68&gt;0,(JV68-JV$10)/JV$10,0)</f>
        <v/>
      </c>
      <c r="KC68" s="250" t="n">
        <v>20.58</v>
      </c>
      <c r="KD68" s="68">
        <f>IF(KC68&gt;0,((KC68-KC67)/KC67),0)</f>
        <v/>
      </c>
      <c r="KE68" s="68">
        <f>IF(KC68&gt;0,KD68-$V68,0)</f>
        <v/>
      </c>
      <c r="KF68" s="68">
        <f>IF(KC68&gt;0,(KC68-KF$10)/KF$10,0)</f>
        <v/>
      </c>
      <c r="KG68" s="68" t="n"/>
      <c r="KH68" s="15">
        <f>IF(KC68&gt;0,(KC68-KC$10)/KC$10,0)</f>
        <v/>
      </c>
      <c r="KI68" s="18" t="n"/>
      <c r="KJ68" s="250" t="n">
        <v>42.43</v>
      </c>
      <c r="KK68" s="68">
        <f>IF(KJ68&gt;0,((KJ68-KJ67)/KJ67),0)</f>
        <v/>
      </c>
      <c r="KL68" s="68">
        <f>IF(KJ68&gt;0,KK68-$V68,0)</f>
        <v/>
      </c>
      <c r="KM68" s="68">
        <f>IF(KJ68&gt;0,(KJ68-KM$10)/KM$10,0)</f>
        <v/>
      </c>
      <c r="KN68" s="68" t="n"/>
      <c r="KO68" s="15">
        <f>IF(KJ68&gt;0,(KJ68-KJ$10)/KJ$10,0)</f>
        <v/>
      </c>
      <c r="KQ68" s="250" t="n">
        <v>1.698</v>
      </c>
      <c r="KR68" s="68">
        <f>IF(KQ68&gt;0,((KQ68-KQ67)/KQ67),0)</f>
        <v/>
      </c>
      <c r="KS68" s="68">
        <f>IF(KQ68&gt;0,KR68-$V68,0)</f>
        <v/>
      </c>
      <c r="KT68" s="68">
        <f>IF(KQ68&gt;0,(KQ68-KT$10)/KT$10,0)</f>
        <v/>
      </c>
      <c r="KU68" s="68" t="n"/>
      <c r="KV68" s="15">
        <f>IF(KQ68&gt;0,(KQ68-KQ$10)/KQ$10,0)</f>
        <v/>
      </c>
      <c r="KW68" s="18" t="n"/>
      <c r="KX68" s="250" t="n">
        <v>21.51</v>
      </c>
      <c r="KY68" s="68">
        <f>IF(KX68&gt;0,((KX68-KX67)/KX67),0)</f>
        <v/>
      </c>
      <c r="KZ68" s="68">
        <f>IF(KX68&gt;0,KY68-$V68,0)</f>
        <v/>
      </c>
      <c r="LA68" s="68">
        <f>IF(KX68&gt;0,(KX68-LA$10)/LA$10,0)</f>
        <v/>
      </c>
      <c r="LB68" s="68" t="n"/>
      <c r="LC68" s="15">
        <f>IF(KX68&gt;0,(KX68-KX$10)/KX$10,0)</f>
        <v/>
      </c>
      <c r="LD68" s="18" t="n"/>
      <c r="LE68" s="250" t="n">
        <v>52.32</v>
      </c>
      <c r="LF68" s="68">
        <f>IF(LE68&gt;0,((LE68-LE67)/LE67),0)</f>
        <v/>
      </c>
      <c r="LG68" s="68">
        <f>IF(LE68&gt;0,LF68-$V68,0)</f>
        <v/>
      </c>
      <c r="LH68" s="68">
        <f>IF(LE68&gt;0,(LE68-LH$10)/LH$10,0)</f>
        <v/>
      </c>
      <c r="LI68" s="68" t="n"/>
      <c r="LJ68" s="15">
        <f>IF(LE68&gt;0,(LE68-LE$10)/LE$10,0)</f>
        <v/>
      </c>
      <c r="LL68" s="250" t="n">
        <v>107.83</v>
      </c>
      <c r="LM68" s="68">
        <f>IF(LL68&gt;0,((LL68-LL67)/LL67),0)</f>
        <v/>
      </c>
      <c r="LN68" s="68">
        <f>IF(LL68&gt;0,LM68-$V68,0)</f>
        <v/>
      </c>
      <c r="LO68" s="68">
        <f>IF(LL68&gt;0,(LL68-LO$10)/LO$10,0)</f>
        <v/>
      </c>
      <c r="LP68" s="68" t="n"/>
      <c r="LQ68" s="15">
        <f>IF(LL68&gt;0,(LL68-LL$10)/LL$10,0)</f>
        <v/>
      </c>
      <c r="LS68" s="250" t="n">
        <v>12.51</v>
      </c>
      <c r="LT68" s="68">
        <f>IF(LS68&gt;0,((LS68-LS67)/LS67),0)</f>
        <v/>
      </c>
      <c r="LU68" s="68">
        <f>IF(LS68&gt;0,LT68-$V68,0)</f>
        <v/>
      </c>
      <c r="LV68" s="68" t="n"/>
      <c r="LW68" s="68" t="n"/>
      <c r="LX68" s="15">
        <f>IF(LS68&gt;0,(LS68-LS$10)/LS$10,0)</f>
        <v/>
      </c>
      <c r="LZ68" s="250" t="n">
        <v>13.07</v>
      </c>
      <c r="MA68" s="68">
        <f>IF(LZ68&gt;0,((LZ68-LZ67)/LZ67),0)</f>
        <v/>
      </c>
      <c r="MB68" s="68">
        <f>IF(LZ68&gt;0,MA68-$V68,0)</f>
        <v/>
      </c>
      <c r="MC68" s="68">
        <f>IF(LZ68&gt;0,(LZ68-MC$10)/MC$10,0)</f>
        <v/>
      </c>
      <c r="MD68" s="68" t="n"/>
      <c r="ME68" s="15">
        <f>IF(LZ68&gt;0,(LZ68-LZ$10)/LZ$10,0)</f>
        <v/>
      </c>
      <c r="MG68" s="250" t="n">
        <v>23.82</v>
      </c>
      <c r="MH68" s="68">
        <f>IF(MG68&gt;0,((MG68-MG67)/MG67),0)</f>
        <v/>
      </c>
      <c r="MI68" s="68">
        <f>IF(MG68&gt;0,MH68-$V68,0)</f>
        <v/>
      </c>
      <c r="MJ68" s="68">
        <f>IF(MG68&gt;0,(MG68-MJ$10)/MJ$10,0)</f>
        <v/>
      </c>
      <c r="MK68" s="68" t="n"/>
      <c r="ML68" s="15">
        <f>IF(MG68&gt;0,(MG68-MG$10)/MG$10,0)</f>
        <v/>
      </c>
      <c r="MN68" s="250" t="n">
        <v>101.44</v>
      </c>
      <c r="MO68" s="68">
        <f>IF(MN68&gt;0,((MN68-MN67)/MN67),0)</f>
        <v/>
      </c>
      <c r="MP68" s="68">
        <f>IF(MN68&gt;0,MO68-$V68,0)</f>
        <v/>
      </c>
      <c r="MQ68" s="68">
        <f>IF(MN68&gt;0,(MN68-MQ$10)/MQ$10,0)</f>
        <v/>
      </c>
      <c r="MR68" s="68" t="n"/>
      <c r="MS68" s="15">
        <f>IF(MN68&gt;0,(MN68-MN$10)/MN$10,0)</f>
        <v/>
      </c>
      <c r="MU68" s="250" t="n">
        <v>11.08</v>
      </c>
      <c r="MV68" s="68">
        <f>IF(MU68&gt;0,((MU68-MU67)/MU67),0)</f>
        <v/>
      </c>
      <c r="MW68" s="68">
        <f>IF(MU68&gt;0,MV68-$V68,0)</f>
        <v/>
      </c>
      <c r="MX68" s="68">
        <f>IF(MU68&gt;0,(MU68-MX$10)/MX$10,0)</f>
        <v/>
      </c>
      <c r="MY68" s="68" t="n"/>
      <c r="MZ68" s="15">
        <f>IF(MU68&gt;0,(MU68-MU$10)/MU$10,0)</f>
        <v/>
      </c>
      <c r="NB68" s="250" t="n">
        <v>205.88</v>
      </c>
      <c r="NC68" s="68">
        <f>IF(NB68&gt;0,((NB68-NB67)/NB67),0)</f>
        <v/>
      </c>
      <c r="ND68" s="68">
        <f>IF(NB68&gt;0,NC68-$V68,0)</f>
        <v/>
      </c>
      <c r="NE68" s="68">
        <f>IF(NB68&gt;0,(NB68-NE$10)/NE$10,0)</f>
        <v/>
      </c>
      <c r="NF68" s="68" t="n"/>
      <c r="NG68" s="15">
        <f>IF(NB68&gt;0,(NB68-NB$10)/NB$10,0)</f>
        <v/>
      </c>
      <c r="NI68" s="250" t="n">
        <v>5.88</v>
      </c>
      <c r="NJ68" s="68">
        <f>IF(NI68&gt;0,((NI68-NI67)/NI67),0)</f>
        <v/>
      </c>
      <c r="NK68" s="68">
        <f>IF(NI68&gt;0,NJ68-$V68,0)</f>
        <v/>
      </c>
      <c r="NL68" s="68">
        <f>IF(NI68&gt;0,(NI68-NL$10)/NL$10,0)</f>
        <v/>
      </c>
      <c r="NM68" s="68" t="n"/>
      <c r="NN68" s="15">
        <f>IF(NI68&gt;0,(NI68-NI$10)/NI$10,0)</f>
        <v/>
      </c>
      <c r="NP68" s="250" t="n">
        <v>303</v>
      </c>
      <c r="NQ68" s="68">
        <f>IF(NP68&gt;0,((NP68-NP67)/NP67),0)</f>
        <v/>
      </c>
      <c r="NR68" s="68">
        <f>IF(NP68&gt;0,NQ68-$V68,0)</f>
        <v/>
      </c>
      <c r="NS68" s="68">
        <f>IF(NP68&gt;0,(NP68-NS$10)/NS$10,0)</f>
        <v/>
      </c>
      <c r="NT68" s="68" t="n"/>
      <c r="NU68" s="15">
        <f>IF(NP68&gt;0,(NP68-NP$10)/NP$10,0)</f>
        <v/>
      </c>
      <c r="NW68" s="250" t="n">
        <v>162.24</v>
      </c>
      <c r="NX68" s="68">
        <f>IF(NW68&gt;0,((NW68-NW67)/NW67),0)</f>
        <v/>
      </c>
      <c r="NY68" s="68">
        <f>IF(NW68&gt;0,NX68-$V68,0)</f>
        <v/>
      </c>
      <c r="NZ68" s="68">
        <f>IF(NW68&gt;0,(NW68-NZ$10)/NZ$10,0)</f>
        <v/>
      </c>
      <c r="OA68" s="68" t="n"/>
      <c r="OB68" s="15">
        <f>IF(NW68&gt;0,(NW68-NW$10)/NW$10,0)</f>
        <v/>
      </c>
      <c r="OD68" s="250" t="n">
        <v>1.36</v>
      </c>
      <c r="OE68" s="68">
        <f>IF(OD68&gt;0,((OD68-OD67)/OD67),0)</f>
        <v/>
      </c>
      <c r="OF68" s="68">
        <f>IF(OD68&gt;0,OE68-$V68,0)</f>
        <v/>
      </c>
      <c r="OG68" s="68">
        <f>IF(OD68&gt;0,(OD68-OG$10)/OG$10,0)</f>
        <v/>
      </c>
      <c r="OH68" s="68" t="n"/>
      <c r="OI68" s="15">
        <f>IF(OD68&gt;0,(OD68-OD$10)/OD$10,0)</f>
        <v/>
      </c>
      <c r="OK68" s="250" t="n">
        <v>69.09999999999999</v>
      </c>
      <c r="OL68" s="68">
        <f>IF(OK68&gt;0,((OK68-OK67)/OK67),0)</f>
        <v/>
      </c>
      <c r="OM68" s="68">
        <f>IF(OK68&gt;0,OL68-$V68,0)</f>
        <v/>
      </c>
      <c r="ON68" s="68">
        <f>IF(OK68&gt;0,(OK68-ON$10)/ON$10,0)</f>
        <v/>
      </c>
      <c r="OO68" s="68" t="n"/>
      <c r="OP68" s="15">
        <f>IF(OK68&gt;0,(OK68-OK$10)/OK$10,0)</f>
        <v/>
      </c>
      <c r="OR68" s="250" t="n">
        <v>1.7</v>
      </c>
      <c r="OS68" s="68">
        <f>IF(OR68&gt;0,((OR68-OR67)/OR67),0)</f>
        <v/>
      </c>
      <c r="OT68" s="68">
        <f>IF(OR68&gt;0,OS68-$V68,0)</f>
        <v/>
      </c>
      <c r="OU68" s="68">
        <f>IF(OR68&gt;0,(OR68-OU$10)/OU$10,0)</f>
        <v/>
      </c>
      <c r="OV68" s="68" t="n"/>
      <c r="OW68" s="15">
        <f>IF(OR68&gt;0,(OR68-OR$10)/OR$10,0)</f>
        <v/>
      </c>
      <c r="OY68" s="250" t="n">
        <v>132.75</v>
      </c>
      <c r="OZ68" s="68">
        <f>IF(OY68&gt;0,((OY68-OY67)/OY67),0)</f>
        <v/>
      </c>
      <c r="PA68" s="68">
        <f>IF(OY68&gt;0,OZ68-$V68,0)</f>
        <v/>
      </c>
      <c r="PB68" s="68">
        <f>IF(OY68&gt;0,(OY68-PB$10)/PB$10,0)</f>
        <v/>
      </c>
      <c r="PC68" s="68" t="n"/>
      <c r="PD68" s="15">
        <f>IF(OY68&gt;0,(OY68-OY$10)/OY$10,0)</f>
        <v/>
      </c>
      <c r="PE68" s="18" t="n"/>
      <c r="PF68" s="250" t="n">
        <v>212.7</v>
      </c>
      <c r="PG68" s="68">
        <f>IF(PF68&gt;0,((PF68-PF67)/PF67),0)</f>
        <v/>
      </c>
      <c r="PH68" s="68">
        <f>IF(PF68&gt;0,PG68-$V68,0)</f>
        <v/>
      </c>
      <c r="PI68" s="68">
        <f>IF(PF68&gt;0,(PF68-PI$10)/PI$10,0)</f>
        <v/>
      </c>
      <c r="PJ68" s="68" t="n"/>
      <c r="PK68" s="15">
        <f>IF(PF68&gt;0,(PF68-PF$10)/PF$10,0)</f>
        <v/>
      </c>
      <c r="PM68" s="250" t="n"/>
      <c r="PN68" s="68">
        <f>IF(PM68&gt;0,((PM68-PM67)/PM67),0)</f>
        <v/>
      </c>
      <c r="PO68" s="68">
        <f>PN68-$V68</f>
        <v/>
      </c>
      <c r="PP68" s="68">
        <f>IF(PM68&gt;0,(PM68-PP$10)/PP$10,0)</f>
        <v/>
      </c>
      <c r="PQ68" s="68" t="n"/>
      <c r="PR68" s="15">
        <f>IF(PM68&gt;0,(PM68-PM$10)/PM$10,0)</f>
        <v/>
      </c>
      <c r="PT68" s="250" t="n">
        <v>4.02</v>
      </c>
      <c r="PU68" s="68">
        <f>IF(PT68&gt;0,((PT68-PT67)/PT67),0)</f>
        <v/>
      </c>
      <c r="PV68" s="68">
        <f>IF(PT68&gt;0,PU68-$V68,0)</f>
        <v/>
      </c>
      <c r="PW68" s="68">
        <f>IF(PT68&gt;0,(PT68-PW$10)/PW$10,0)</f>
        <v/>
      </c>
      <c r="PX68" s="68" t="n"/>
      <c r="PY68" s="15">
        <f>IF(PT68&gt;0,(PT68-PT$10)/PT$10,0)</f>
        <v/>
      </c>
      <c r="QA68" s="250" t="n">
        <v>213.36</v>
      </c>
      <c r="QB68" s="68">
        <f>IF(QA68&gt;0,((QA68-QA67)/QA67),0)</f>
        <v/>
      </c>
      <c r="QC68" s="68">
        <f>IF(QA68&gt;0,QB68-$V68,0)</f>
        <v/>
      </c>
      <c r="QD68" s="68">
        <f>IF(QA68&gt;0,(QA68-QD$10)/QD$10,0)</f>
        <v/>
      </c>
      <c r="QE68" s="68" t="n"/>
      <c r="QF68" s="15">
        <f>IF(QA68&gt;0,(QA68-QA$10)/QA$10,0)</f>
        <v/>
      </c>
      <c r="QH68" s="250" t="n">
        <v>1.36</v>
      </c>
      <c r="QI68" s="68">
        <f>IF(QH68&gt;0,((QH68-QH67)/QH67),0)</f>
        <v/>
      </c>
      <c r="QJ68" s="68">
        <f>IF(QH68&gt;0,QI68-$V68,0)</f>
        <v/>
      </c>
      <c r="QK68" s="68">
        <f>IF(QH68&gt;0,(QH68-QK$10)/QK$10,0)</f>
        <v/>
      </c>
      <c r="QL68" s="68" t="n"/>
      <c r="QM68" s="15">
        <f>IF(QH68&gt;0,(QH68-QH$10)/QH$10,0)</f>
        <v/>
      </c>
      <c r="QO68" s="250" t="n">
        <v>6.08</v>
      </c>
      <c r="QP68" s="68">
        <f>IF(QO68&gt;0,((QO68-QO67)/QO67),0)</f>
        <v/>
      </c>
      <c r="QQ68" s="68">
        <f>IF(QO68&gt;0,QP68-$V68,0)</f>
        <v/>
      </c>
      <c r="QR68" s="68">
        <f>IF(QO68&gt;0,(QO68-QR$10)/QR$10,0)</f>
        <v/>
      </c>
      <c r="QS68" s="68" t="n"/>
      <c r="QT68" s="15">
        <f>IF(QO68&gt;0,(QO68-QO$10)/QO$10,0)</f>
        <v/>
      </c>
      <c r="QV68" s="250" t="n">
        <v>1.913</v>
      </c>
      <c r="QW68" s="68">
        <f>IF(QV68&gt;0,((QV68-QV67)/QV67),0)</f>
        <v/>
      </c>
      <c r="QX68" s="68">
        <f>IF(QV68&gt;0,QW68-$V68,0)</f>
        <v/>
      </c>
      <c r="QY68" s="68">
        <f>IF(QV68&gt;0,(QV68-QY$10)/QY$10,0)</f>
        <v/>
      </c>
      <c r="QZ68" s="68" t="n"/>
      <c r="RA68" s="15">
        <f>IF(QV68&gt;0,(QV68-QV$10)/QV$10,0)</f>
        <v/>
      </c>
      <c r="RC68" s="250" t="n">
        <v>21.54</v>
      </c>
      <c r="RD68" s="68">
        <f>IF(RC68&gt;0,((RC68-RC67)/RC67),0)</f>
        <v/>
      </c>
      <c r="RE68" s="68">
        <f>IF(RC68&gt;0,RD68-$V68,0)</f>
        <v/>
      </c>
      <c r="RF68" s="68">
        <f>IF(RC68&gt;0,(RC68-RF$10)/RF$10,0)</f>
        <v/>
      </c>
      <c r="RG68" s="68" t="n"/>
      <c r="RH68" s="15">
        <f>IF(RC68&gt;0,(RC68-RC$10)/RC$10,0)</f>
        <v/>
      </c>
      <c r="RJ68" s="250" t="n">
        <v>168.24</v>
      </c>
      <c r="RK68" s="68">
        <f>IF(RJ68&gt;0,((RJ68-RJ67)/RJ67),0)</f>
        <v/>
      </c>
      <c r="RL68" s="68">
        <f>RK68-$V68</f>
        <v/>
      </c>
      <c r="RM68" s="68">
        <f>IF(RJ68&gt;0,(RJ68-RM$10)/RM$10,0)</f>
        <v/>
      </c>
      <c r="RN68" s="68" t="n"/>
      <c r="RO68" s="15">
        <f>IF(RJ68&gt;0,(RJ68-RJ$10)/RJ$10,0)</f>
        <v/>
      </c>
      <c r="RQ68" s="250" t="n">
        <v>14.34</v>
      </c>
      <c r="RR68" s="68">
        <f>IF(RQ68&gt;0,((RQ68-RQ67)/RQ67),0)</f>
        <v/>
      </c>
      <c r="RS68" s="68">
        <f>RR68-$V68</f>
        <v/>
      </c>
      <c r="RT68" s="68">
        <f>IF(RQ68&gt;0,(RQ68-RT$10)/RT$10,0)</f>
        <v/>
      </c>
      <c r="RU68" s="68" t="n"/>
      <c r="RV68" s="15">
        <f>IF(RQ68&gt;0,(RQ68-RQ$10)/RQ$10,0)</f>
        <v/>
      </c>
      <c r="RX68" s="250" t="n">
        <v>90.09</v>
      </c>
      <c r="RY68" s="68">
        <f>IF(RX68&gt;0,((RX68-RX67)/RX67),0)</f>
        <v/>
      </c>
      <c r="RZ68" s="68">
        <f>RY68-$V68</f>
        <v/>
      </c>
      <c r="SA68" s="68">
        <f>IF(RX68&gt;0,(RX68-SA$10)/SA$10,0)</f>
        <v/>
      </c>
      <c r="SB68" s="68" t="n"/>
      <c r="SC68" s="15">
        <f>IF(RX68&gt;0,(RX68-RX$10)/RX$10,0)</f>
        <v/>
      </c>
      <c r="SE68" s="250" t="n">
        <v>8.470000000000001</v>
      </c>
      <c r="SF68" s="68">
        <f>IF(SE68&gt;0,((SE68-SE67)/SE67),0)</f>
        <v/>
      </c>
      <c r="SG68" s="68">
        <f>SF68-$V68</f>
        <v/>
      </c>
      <c r="SH68" s="68">
        <f>IF(SE68&gt;0,(SE68-SH$10)/SH$10,0)</f>
        <v/>
      </c>
      <c r="SI68" s="68" t="n"/>
      <c r="SJ68" s="15">
        <f>IF(SE68&gt;0,(SE68-SE$10)/SE$10,0)</f>
        <v/>
      </c>
      <c r="SL68" s="250" t="n">
        <v>0.53</v>
      </c>
      <c r="SM68" s="68">
        <f>IF(SL68&gt;0,((SL68-SL67)/SL67),0)</f>
        <v/>
      </c>
      <c r="SN68" s="68">
        <f>SM68-$V68</f>
        <v/>
      </c>
      <c r="SO68" s="68">
        <f>IF(SL68&gt;0,(SL68-SO$10)/SO$10,0)</f>
        <v/>
      </c>
      <c r="SP68" s="68" t="n"/>
      <c r="SQ68" s="15">
        <f>IF(SL68&gt;0,(SL68-SL$10)/SL$10,0)</f>
        <v/>
      </c>
      <c r="SS68" s="250" t="n">
        <v>8.06</v>
      </c>
      <c r="ST68" s="68">
        <f>IF(SS68&gt;0,((SS68-SS67)/SS67),0)</f>
        <v/>
      </c>
      <c r="SU68" s="68">
        <f>ST68-$V68</f>
        <v/>
      </c>
      <c r="SV68" s="68">
        <f>IF(SS68&gt;0,(SS68-SV$10)/SV$10,0)</f>
        <v/>
      </c>
      <c r="SW68" s="68" t="n"/>
      <c r="SX68" s="15">
        <f>IF(SS68&gt;0,(SS68-SS$10)/SS$10,0)</f>
        <v/>
      </c>
      <c r="SZ68" s="250" t="n">
        <v>26.17</v>
      </c>
      <c r="TA68" s="68">
        <f>IF(SZ68&gt;0,((SZ68-SZ67)/SZ67),0)</f>
        <v/>
      </c>
      <c r="TB68" s="68">
        <f>TA68-$V68</f>
        <v/>
      </c>
      <c r="TC68" s="68">
        <f>IF(SZ68&gt;0,(SZ68-TC$10)/TC$10,0)</f>
        <v/>
      </c>
      <c r="TD68" s="68" t="n"/>
      <c r="TE68" s="15">
        <f>IF(SZ68&gt;0,(SZ68-SZ$10)/SZ$10,0)</f>
        <v/>
      </c>
      <c r="TG68" s="250" t="n">
        <v>0.187</v>
      </c>
      <c r="TH68" s="68">
        <f>IF(TG68&gt;0,((TG68-TG67)/TG67),0)</f>
        <v/>
      </c>
      <c r="TI68" s="68">
        <f>TH68-$V68</f>
        <v/>
      </c>
      <c r="TJ68" s="68">
        <f>IF(TG68&gt;0,(TG68-TJ$10)/TJ$10,0)</f>
        <v/>
      </c>
      <c r="TK68" s="68" t="n"/>
      <c r="TL68" s="15">
        <f>IF(TG68&gt;0,(TG68-TG$10)/TG$10,0)</f>
        <v/>
      </c>
      <c r="TN68" s="250" t="n">
        <v>29.25</v>
      </c>
      <c r="TO68" s="68">
        <f>IF(TN68&gt;0,((TN68-TN67)/TN67),0)</f>
        <v/>
      </c>
      <c r="TP68" s="68">
        <f>TO68-$V68</f>
        <v/>
      </c>
      <c r="TQ68" s="68">
        <f>IF(TN68&gt;0,(TN68-TQ$10)/TQ$10,0)</f>
        <v/>
      </c>
      <c r="TR68" s="68" t="n"/>
      <c r="TS68" s="15">
        <f>IF(TN68&gt;0,(TN68-TN$10)/TN$10,0)</f>
        <v/>
      </c>
      <c r="TU68" s="250" t="n">
        <v>2.36</v>
      </c>
      <c r="TV68" s="68">
        <f>IF(TU68&gt;0,((TU68-TU67)/TU67),0)</f>
        <v/>
      </c>
      <c r="TW68" s="68">
        <f>TV68-$V68</f>
        <v/>
      </c>
      <c r="TX68" s="68">
        <f>IF(TU68&gt;0,(TU68-TX$10)/TX$10,0)</f>
        <v/>
      </c>
      <c r="TY68" s="68" t="n"/>
      <c r="TZ68" s="15">
        <f>IF(TU68&gt;0,(TU68-TU$10)/TU$10,0)</f>
        <v/>
      </c>
      <c r="UB68" s="250" t="n"/>
      <c r="UC68" s="68">
        <f>IF(UB68&gt;0,((UB68-UB67)/UB67),0)</f>
        <v/>
      </c>
      <c r="UD68" s="68">
        <f>UC68-$V68</f>
        <v/>
      </c>
      <c r="UE68" s="68">
        <f>IF(UB68&gt;0,(UB68-UE$10)/UE$10,0)</f>
        <v/>
      </c>
      <c r="UF68" s="68" t="n"/>
      <c r="UG68" s="15">
        <f>IF(UB68&gt;0,(UB68-UB$10)/UB$10,0)</f>
        <v/>
      </c>
      <c r="UI68" s="250" t="n"/>
      <c r="UJ68" s="68">
        <f>IF(UI68&gt;0,((UI68-UI67)/UI67),0)</f>
        <v/>
      </c>
      <c r="UK68" s="68">
        <f>UJ68-$V68</f>
        <v/>
      </c>
      <c r="UL68" s="68">
        <f>IF(UI68&gt;0,(UI68-UL$10)/UL$10,0)</f>
        <v/>
      </c>
      <c r="UM68" s="68" t="n"/>
      <c r="UN68" s="15">
        <f>IF(UI68&gt;0,(UI68-UI$10)/UI$10,0)</f>
        <v/>
      </c>
      <c r="UP68" s="250" t="n"/>
      <c r="UQ68" s="68">
        <f>IF(UP68&gt;0,((UP68-UP67)/UP67),0)</f>
        <v/>
      </c>
      <c r="UR68" s="68">
        <f>UQ68-$V68</f>
        <v/>
      </c>
      <c r="US68" s="68">
        <f>IF(UP68&gt;0,(UP68-US$10)/US$10,0)</f>
        <v/>
      </c>
      <c r="UT68" s="68" t="n"/>
      <c r="UU68" s="15">
        <f>IF(UP68&gt;0,(UP68-UP$10)/UP$10,0)</f>
        <v/>
      </c>
      <c r="UW68" s="250" t="n"/>
      <c r="UX68" s="68">
        <f>IF(UW68&gt;0,((UW68-UW67)/UW67),0)</f>
        <v/>
      </c>
      <c r="UY68" s="68">
        <f>UX68-$V68</f>
        <v/>
      </c>
      <c r="UZ68" s="68">
        <f>IF(UW68&gt;0,(UW68-UZ$10)/UZ$10,0)</f>
        <v/>
      </c>
      <c r="VA68" s="68" t="n"/>
      <c r="VB68" s="15">
        <f>IF(UW68&gt;0,(UW68-UW$10)/UW$10,0)</f>
        <v/>
      </c>
      <c r="VD68" s="250" t="n"/>
      <c r="VE68" s="68">
        <f>IF(VD68&gt;0,((VD68-VD67)/VD67),0)</f>
        <v/>
      </c>
      <c r="VF68" s="68">
        <f>VE68-$V68</f>
        <v/>
      </c>
      <c r="VG68" s="68">
        <f>IF(VD68&gt;0,(VD68-VG$10)/VG$10,0)</f>
        <v/>
      </c>
      <c r="VH68" s="68" t="n"/>
      <c r="VI68" s="15">
        <f>IF(VD68&gt;0,(VD68-VD$10)/VD$10,0)</f>
        <v/>
      </c>
      <c r="VM68" s="21">
        <f>IF($C68&gt;0,(($IK$5*IG68)+($GT$5*GP68)+($JM$5*JI68)+($JF$5*JB68)+($IY$5*IU68)+($IR$5*IN68)+($ID$5*HZ68)+($HW$5*HS68)+($HP$5*HL68)+($HI$5*HE68)+($GF$5*GB68)+($FY$5*FU68)+($FR$5*FN68)+($FK$5*FG68)+($FD$5*EZ68)+($EW$5*ES68)+($EP$5*EL68)+($EI$5*EE68)+($EB$5*DX68)+($DU$5*DQ68)+($DN$5*DJ68)+($DG$5*DC68)+($CZ$5*CV68)+($CS$5*CO68)+($CL$5*CH68)+($CE$5*CA68)+($BX$5*BT68)+($BQ$5*BM68)+($BJ$5*BF68)+($BC$5*AY68)+($AV$5*AR68)+($AO$5*AK68)+($AH$5*AD68)+($JT$5*JP68)+($KA$5*JW68)+($KO$5*KK68)+($PR$5*PN68)+($GM$5*GI68)+($HA$5*GW68)+($KV$5*KR68)+($KH$5*KD68)+($LC$5*KY68)+($MS$5*MO68)+($ML$5*MH68)+($ME$5*MA68)+($LX$5*LT68)+($LQ$5*LM68)+($LJ$5*LF68)+(MV68*$MZ$5)+(NC68*$NG$5)+(NJ68*$NN$5)+($OI$5*OE68)+($NU$5*NQ68)+($OB$5*NX68)+($PK$5*PG68)+($OP$5*OL68)+($OW$5*OS68)+($PD$5*OZ68)+(PU68*$PY$5)+(QB68*$QF$5)+(QI68*$QM$5)+(QP68*$QT$5)+(QW68*$RA$5)+(RD68*$RH$5)+(RK68*$RO$5)+(RR68*$RV$5)+(RY68*$SC$5)+(SF68*$SJ$5)+(SM68*$SQ$5)+(ST68*$SX$5)+(TA68*$TE$5))+(TH68*$TL$5)+(TO68*$TS$5))/$VM$5</f>
        <v/>
      </c>
      <c r="VN68" s="538" t="n"/>
      <c r="VO68" s="21">
        <f>IF($C68&gt;0,(($IK$5*II68)+($GT$5*GR68)+($JM$5*JK68)+($JF$5*JD68)+($IY$5*IW68)+($IR$5*IP68)+($ID$5*IB68)+($HW$5*HU68)+($HP$5*HN68)+($HI$5*HG68)+($GF$5*GD68)+($FY$5*FW68)+($FR$5*FP68)+($FK$5*FI68)+($FD$5*FB68)+($EW$5*EU68)+($EP$5*EN68)+($EI$5*EG68)+($EB$5*DZ68)+($DU$5*DS68)+($DN$5*DL68)+($DG$5*DE68)+($CZ$5*CX68)+($CS$5*CQ68)+($CL$5*CJ68)+($CE$5*CC68)+($BX$5*BV68)+($BQ$5*BO68)+($BJ$5*BH68)+($BC$5*BA68)+($AV$5*AT68)+($AO$5*AM68)+($AH$5*AF68)+($KO$5*KM68)+($KH$5*KF68)+($KA$5*JY68)+($JT$5*JR68)+($PR$5*PP68)+($GM$5*GK68)+($HA$5*GY68)+($KV$5*KT68)+($LC$5*LA68)+($MS$5*MQ68)+($ML$5*MJ68)+($ME$5*MC68)+($LX$5*LV68)+($LQ$5*LO68)+($LJ$5*LH68)+(MX68*$MZ$5)+(NE68*$NG$5)+(NL68*$NN$5)+($OI$5*OG68)+($NU$5*NS68)+($OB$5*NZ68)+($PD$5*PB68)+($OW$5*OU68)+($OP$5*ON68)+($PK$5*PI68)+($PY$5*PW68)+($QF$5*QD68)+($QM$5*QK68)+($QT$5*QR68)+($RA$5*QY68)+($RH$5*RF68)+($RO$5*RM68)+(RT68*$RV$5)+(SA68*$SC$5)+(SH68*$SJ$5)+(SO68*$SQ$5)+(SV68*$SX$5)+(TC68*$TE$5)+(TJ68*$TL$5)+(TQ68*$TS$5))/$VM$5,0)</f>
        <v/>
      </c>
      <c r="VP68" s="14" t="n"/>
      <c r="VQ68" s="21">
        <f>IF($C68&gt;0,(($IK$5*IK68)+($GT$5*GT68)+($JM$5*JM68)+($JF$5*JF68)+($IY$5*IY68)+($IR$5*IR68)+($ID$5*ID68)+($HW$5*HW68)+($HP$5*HP68)+($HI$5*HI68)+($GF$5*GF68)+($FY$5*FY68)+($FR$5*FR68)+($FK$5*FK68)+($FD$5*FD68)+($EW$5*EW68)+($EP$5*EP68)+($EI$5*EI68)+($EB$5*EB68)+($DU$5*DU68)+($DN$5*DN68)+($DG$5*DG68)+($CZ$5*CZ68)+($CS$5*CS68)+($CL$5*CL68)+($CE$5*CE68)+($BX$5*BX68)+($BQ$5*BQ68)+($BJ$5*BJ68)+($BC$5*BC68)+($AV$5*AV68)+($AO$5*AO68)+($AH$5*AH68)+($KO$5*KO68)+($PR$5*PR68)+($GM$5*GM68)+($HA$5*HA68)+($KH$5*KH68)+($KA$5*KA68)+($JT$5*JT68)+($KV$5*KV68)+($LC$5*LC68)+($MS$5*MS68)+($ML$5*ML68)+($ME$5*ME68)+($LX$5*LX68)+($LQ$5*LQ68)+($LJ$5*LJ68)+($OI$5*OI68)+($NU$5*NU68)+($NN$5*NN68)+($NG$5*NG68)+($MZ$5*MZ68)+(OB68*$OB$5)+($PD$5*PD68)+($OW$5*OW68)+($OP$5*OP68)+($PK$5*PK68)+(PY68*$PY$5)+(QF68*$QF$5)+(QM68*$QM$5)+(QT68*$QT$5)+(RA68*$RA$5)+(RH68*$RH$5)+(RO68*$RO$5)+(RV68*$RV$5)+(SC68*$SC$5)+(SJ68*$SJ$5)+(SQ68*$SQ$5)+(SX68*$SX$5)+(TE68*$TE$5)+(TL68*$TL$5)+(TS68*$TS$5))/$VM$5,0)</f>
        <v/>
      </c>
    </row>
    <row r="69" ht="16" customHeight="1" s="545">
      <c r="A69" s="127" t="n">
        <v>45744</v>
      </c>
      <c r="B69" s="4">
        <f>A69</f>
        <v/>
      </c>
      <c r="C69" s="13" t="n">
        <v>41583.59</v>
      </c>
      <c r="D69" s="138">
        <f>IF(C69&gt;0,C69-C68,0)</f>
        <v/>
      </c>
      <c r="E69" s="68">
        <f>IF(C69&gt;0,D69/C68,0)</f>
        <v/>
      </c>
      <c r="F69" s="15">
        <f>IF(C69&gt;0,(C69-C$10)/C$10,0)</f>
        <v/>
      </c>
      <c r="G69" s="13" t="n">
        <v>5580.95</v>
      </c>
      <c r="H69" s="138">
        <f>IF(G69&gt;0,G69-G68,0)</f>
        <v/>
      </c>
      <c r="I69" s="68">
        <f>IF(G69&gt;0,H69/G68,0)</f>
        <v/>
      </c>
      <c r="J69" s="15">
        <f>IF(G69&gt;0,(G69-G$10)/G$10,0)</f>
        <v/>
      </c>
      <c r="K69" s="13" t="n">
        <v>17322.99</v>
      </c>
      <c r="L69" s="138">
        <f>IF(K69&gt;0,K69-K68,0)</f>
        <v/>
      </c>
      <c r="M69" s="68">
        <f>IF(K69&gt;0,L69/K68,0)</f>
        <v/>
      </c>
      <c r="N69" s="15">
        <f>IF(K69&gt;0,(K69-K$10)/K$10,0)</f>
        <v/>
      </c>
      <c r="O69" s="13" t="n">
        <v>2023.27</v>
      </c>
      <c r="P69" s="138">
        <f>IF(O69&gt;0,O69-O68,0)</f>
        <v/>
      </c>
      <c r="Q69" s="68">
        <f>IF(O69&gt;0,P69/O68,0)</f>
        <v/>
      </c>
      <c r="R69" s="15">
        <f>IF(O69&gt;0,(O69-O$10)/O$10,0)</f>
        <v/>
      </c>
      <c r="S69" s="18">
        <f>IF(O69&gt;0,(((O69*0.7)*Q69)+((K69*0.9)*M69)+((G69*0.65)*I69)+((C69*0.6)*E69))/(O69+K69+G69+C69),0)</f>
        <v/>
      </c>
      <c r="T69" s="121">
        <f>IF(O69&gt;0,(S69*200)+T68,0)</f>
        <v/>
      </c>
      <c r="U69" s="121">
        <f>T69</f>
        <v/>
      </c>
      <c r="V69" s="134">
        <f>IF(T69&gt;0,(T69-T68)/T68,0)</f>
        <v/>
      </c>
      <c r="W69" s="21">
        <f>IF(T69&gt;0,(T69-T$11)/T$11,0)</f>
        <v/>
      </c>
      <c r="X69" s="18">
        <f>IF(T69&gt;0,((Q69+M69+I69+E69)/4),0)</f>
        <v/>
      </c>
      <c r="Y69" s="352" t="n">
        <v>73773.03999999999</v>
      </c>
      <c r="Z69" s="15" t="n">
        <v>2e-06</v>
      </c>
      <c r="AA69" s="21">
        <f>Z69-$V69</f>
        <v/>
      </c>
      <c r="AC69" s="250" t="n">
        <v>197.99</v>
      </c>
      <c r="AD69" s="68">
        <f>IF(AC69&gt;0,((AC69-AC68)/AC68),0)</f>
        <v/>
      </c>
      <c r="AE69" s="68">
        <f>IF(AC69&gt;0,AD69-$V69,0)</f>
        <v/>
      </c>
      <c r="AF69" s="68">
        <f>IF(AC69&gt;0,(AC69-AF$10)/AF$10,0)</f>
        <v/>
      </c>
      <c r="AG69" s="68" t="n"/>
      <c r="AH69" s="15">
        <f>IF(AC69&gt;0,(AC69-AC$10)/AC$10,0)</f>
        <v/>
      </c>
      <c r="AJ69" s="250" t="n">
        <v>20</v>
      </c>
      <c r="AK69" s="68">
        <f>IF(AJ69&gt;0,((AJ69-AJ68)/AJ68),0)</f>
        <v/>
      </c>
      <c r="AL69" s="68">
        <f>IF(AJ69&gt;0,AK69-$V69,0)</f>
        <v/>
      </c>
      <c r="AM69" s="68">
        <f>IF(AJ69&gt;0,(AJ69-AM$10)/AM$10,0)</f>
        <v/>
      </c>
      <c r="AN69" s="68" t="n"/>
      <c r="AO69" s="15">
        <f>IF(AJ69&gt;0,(AJ69-AJ$10)/AJ$10,0)</f>
        <v/>
      </c>
      <c r="AQ69" s="250" t="n">
        <v>19.06</v>
      </c>
      <c r="AR69" s="68">
        <f>IF(AQ69&gt;0,((AQ69-AQ68)/AQ68),0)</f>
        <v/>
      </c>
      <c r="AS69" s="68">
        <f>IF(AQ69&gt;0,AR69-$V69,0)</f>
        <v/>
      </c>
      <c r="AT69" s="68">
        <f>IF(AQ69&gt;0,(AQ69-AT$10)/AT$10,0)</f>
        <v/>
      </c>
      <c r="AU69" s="68" t="n"/>
      <c r="AV69" s="15">
        <f>IF(AQ69&gt;0,(AQ69-AQ$10)/AQ$10,0)</f>
        <v/>
      </c>
      <c r="AX69" s="250" t="n">
        <v>194.36</v>
      </c>
      <c r="AY69" s="68">
        <f>IF(AX69&gt;0,((AX69-AX68)/AX68),0)</f>
        <v/>
      </c>
      <c r="AZ69" s="68">
        <f>IF(AX69&gt;0,AY69-$V69,0)</f>
        <v/>
      </c>
      <c r="BA69" s="68">
        <f>IF(AX69&gt;0,(AX69-BA$10)/BA$10,0)</f>
        <v/>
      </c>
      <c r="BB69" s="68" t="n"/>
      <c r="BC69" s="15">
        <f>IF(AX69&gt;0,(AX69-AX$10)/AX$10,0)</f>
        <v/>
      </c>
      <c r="BE69" s="250" t="n">
        <v>75.38</v>
      </c>
      <c r="BF69" s="68">
        <f>IF(BE69&gt;0,((BE69-BE68)/BE68),0)</f>
        <v/>
      </c>
      <c r="BG69" s="68">
        <f>IF(BE69&gt;0,BF69-$V69,0)</f>
        <v/>
      </c>
      <c r="BH69" s="68" t="n"/>
      <c r="BI69" s="68" t="n"/>
      <c r="BJ69" s="15">
        <f>IF(BE69&gt;0,(BE69-BE$10)/BE$10,0)</f>
        <v/>
      </c>
      <c r="BL69" s="250" t="n">
        <v>61.17</v>
      </c>
      <c r="BM69" s="68">
        <f>IF(BL69&gt;0,((BL69-BL68)/BL68),0)</f>
        <v/>
      </c>
      <c r="BN69" s="68">
        <f>IF(BL69&gt;0,BM69-$V69,0)</f>
        <v/>
      </c>
      <c r="BO69" s="68">
        <f>IF(BL69&gt;0,(BL69-BO$10)/BO$10,0)</f>
        <v/>
      </c>
      <c r="BP69" s="68" t="n"/>
      <c r="BQ69" s="15">
        <f>IF(BL69&gt;0,(BL69-BL$10)/BL$10,0)</f>
        <v/>
      </c>
      <c r="BS69" s="250" t="n">
        <v>34.16</v>
      </c>
      <c r="BT69" s="68">
        <f>IF(BS69&gt;0,((BS69-BS68)/BS68),0)</f>
        <v/>
      </c>
      <c r="BU69" s="68">
        <f>IF(BS69&gt;0,BT69-$V69,0)</f>
        <v/>
      </c>
      <c r="BV69" s="68">
        <f>IF(BS69&gt;0,(BS69-BV$10)/BV$10,0)</f>
        <v/>
      </c>
      <c r="BW69" s="68" t="n"/>
      <c r="BX69" s="15">
        <f>IF(BS69&gt;0,(BS69-BS$10)/BS$10,0)</f>
        <v/>
      </c>
      <c r="BZ69" s="250" t="n"/>
      <c r="CA69" s="68">
        <f>IF(BZ69&gt;0,((BZ69-BZ68)/BZ68),0)</f>
        <v/>
      </c>
      <c r="CB69" s="68">
        <f>IF(BZ69&gt;0,CA69-$V69,0)</f>
        <v/>
      </c>
      <c r="CC69" s="68">
        <f>IF(BZ69&gt;0,(BZ69-CC$10)/CC$10,0)</f>
        <v/>
      </c>
      <c r="CD69" s="68" t="n"/>
      <c r="CE69" s="15">
        <f>IF(BZ69&gt;0,(BZ69-BZ$10)/BZ$10,0)</f>
        <v/>
      </c>
      <c r="CG69" s="250" t="n">
        <v>29.51</v>
      </c>
      <c r="CH69" s="68">
        <f>IF(CG69&gt;0,((CG69-CG68)/CG68),0)</f>
        <v/>
      </c>
      <c r="CI69" s="68">
        <f>IF(CG69&gt;0,CH69-$V69,0)</f>
        <v/>
      </c>
      <c r="CJ69" s="68">
        <f>IF(CG69&gt;0,(CG69-CJ$10)/CJ$10,0)</f>
        <v/>
      </c>
      <c r="CK69" s="68" t="n"/>
      <c r="CL69" s="15">
        <f>IF(CG69&gt;0,(CG69-CG$10)/CG$10,0)</f>
        <v/>
      </c>
      <c r="CN69" s="250" t="n">
        <v>29.91</v>
      </c>
      <c r="CO69" s="68">
        <f>IF(CN69&gt;0,((CN69-CN68)/CN68),0)</f>
        <v/>
      </c>
      <c r="CP69" s="68">
        <f>IF(CN69&gt;0,CO69-$V69,0)</f>
        <v/>
      </c>
      <c r="CQ69" s="68">
        <f>IF(CN69&gt;0,(CN69-CQ$10)/CQ$10,0)</f>
        <v/>
      </c>
      <c r="CR69" s="68" t="n"/>
      <c r="CS69" s="15">
        <f>IF(CN69&gt;0,(CN69-CN$10)/CN$10,0)</f>
        <v/>
      </c>
      <c r="CU69" s="250" t="n">
        <v>33.97</v>
      </c>
      <c r="CV69" s="68">
        <f>IF(CU69&gt;0,((CU69-CU68)/CU68),0)</f>
        <v/>
      </c>
      <c r="CW69" s="68">
        <f>IF(CU69&gt;0,CV69-$V69,0)</f>
        <v/>
      </c>
      <c r="CX69" s="68">
        <f>IF(CU69&gt;0,(CU69-CX$10)/CX$10,0)</f>
        <v/>
      </c>
      <c r="CY69" s="68" t="n"/>
      <c r="CZ69" s="15">
        <f>IF(CU69&gt;0,(CU69-CU$10)/CU$10,0)</f>
        <v/>
      </c>
      <c r="DB69" s="250" t="n">
        <v>19.22</v>
      </c>
      <c r="DC69" s="68">
        <f>IF(DB69&gt;0,((DB69-DB68)/DB68),0)</f>
        <v/>
      </c>
      <c r="DD69" s="68">
        <f>IF(DB69&gt;0,DC69-$V69,0)</f>
        <v/>
      </c>
      <c r="DE69" s="68">
        <f>IF(DB69&gt;0,(DB69-DE$10)/DE$10,0)</f>
        <v/>
      </c>
      <c r="DF69" s="68" t="n"/>
      <c r="DG69" s="15">
        <f>IF(DB69&gt;0,(DB69-DB$10)/DB$10,0)</f>
        <v/>
      </c>
      <c r="DI69" s="250" t="n">
        <v>44.88</v>
      </c>
      <c r="DJ69" s="68">
        <f>IF(DI69&gt;0,((DI69-DI68)/DI68),0)</f>
        <v/>
      </c>
      <c r="DK69" s="68">
        <f>IF(DI69&gt;0,DJ69-$V69,0)</f>
        <v/>
      </c>
      <c r="DL69" s="68">
        <f>IF(DI69&gt;0,(DI69-DL$10)/DL$10,0)</f>
        <v/>
      </c>
      <c r="DM69" s="68" t="n"/>
      <c r="DN69" s="15">
        <f>IF(DI69&gt;0,(DI69-DI$10)/DI$10,0)</f>
        <v/>
      </c>
      <c r="DP69" s="250" t="n">
        <v>37.89</v>
      </c>
      <c r="DQ69" s="68">
        <f>IF(DP69&gt;0,((DP69-DP68)/DP68),0)</f>
        <v/>
      </c>
      <c r="DR69" s="68">
        <f>IF(DP69&gt;0,DQ69-$V69,0)</f>
        <v/>
      </c>
      <c r="DS69" s="68" t="n"/>
      <c r="DT69" s="68" t="n"/>
      <c r="DU69" s="15">
        <f>IF(DP69&gt;0,(DP69-DP$10)/DP$10,0)</f>
        <v/>
      </c>
      <c r="DV69" s="18" t="n"/>
      <c r="DW69" s="250" t="n">
        <v>27.67</v>
      </c>
      <c r="DX69" s="68">
        <f>IF(DW69&gt;0,((DW69-DW68)/DW68),0)</f>
        <v/>
      </c>
      <c r="DY69" s="68">
        <f>IF(DW69&gt;0,DX69-$V69,0)</f>
        <v/>
      </c>
      <c r="DZ69" s="68">
        <f>IF(DW69&gt;0,(DW69-DZ$10)/DZ$10,0)</f>
        <v/>
      </c>
      <c r="EA69" s="68" t="n"/>
      <c r="EB69" s="15">
        <f>IF(DW69&gt;0,(DW69-DW$10)/DW$10,0)</f>
        <v/>
      </c>
      <c r="ED69" s="250" t="n">
        <v>31.73</v>
      </c>
      <c r="EE69" s="68">
        <f>IF(ED69&gt;0,((ED69-ED68)/ED68),0)</f>
        <v/>
      </c>
      <c r="EF69" s="68">
        <f>IF(ED69&gt;0,EE69-$V69,0)</f>
        <v/>
      </c>
      <c r="EG69" s="68">
        <f>IF(ED69&gt;0,(ED69-EG$10)/EG$10,0)</f>
        <v/>
      </c>
      <c r="EH69" s="68" t="n"/>
      <c r="EI69" s="15">
        <f>IF(ED69&gt;0,(ED69-ED$10)/ED$10,0)</f>
        <v/>
      </c>
      <c r="EK69" s="250" t="n">
        <v>105.62</v>
      </c>
      <c r="EL69" s="68">
        <f>IF(EK69&gt;0,((EK69-EK68)/EK68),0)</f>
        <v/>
      </c>
      <c r="EM69" s="68">
        <f>IF(EK69&gt;0,EL69-$V69,0)</f>
        <v/>
      </c>
      <c r="EN69" s="68">
        <f>IF(EK69&gt;0,(EK69-EN$10)/EN$10,0)</f>
        <v/>
      </c>
      <c r="EO69" s="68" t="n"/>
      <c r="EP69" s="15">
        <f>IF(EK69&gt;0,(EK69-EK$10)/EK$10,0)</f>
        <v/>
      </c>
      <c r="ER69" s="250" t="n">
        <v>36.04</v>
      </c>
      <c r="ES69" s="68">
        <f>IF(ER69&gt;0,((ER69-ER68)/ER68),0)</f>
        <v/>
      </c>
      <c r="ET69" s="68">
        <f>IF(ER69&gt;0,ES69-$V69,0)</f>
        <v/>
      </c>
      <c r="EU69" s="68">
        <f>IF(ER69&gt;0,(ER69-EU$10)/EU$10,0)</f>
        <v/>
      </c>
      <c r="EV69" s="68" t="n"/>
      <c r="EW69" s="15">
        <f>IF(ER69&gt;0,(ER69-ER$10)/ER$10,0)</f>
        <v/>
      </c>
      <c r="EY69" s="250" t="n">
        <v>32.73</v>
      </c>
      <c r="EZ69" s="68">
        <f>IF(EY69&gt;0,((EY69-EY68)/EY68),0)</f>
        <v/>
      </c>
      <c r="FA69" s="68">
        <f>IF(EY69&gt;0,EZ69-$V69,0)</f>
        <v/>
      </c>
      <c r="FB69" s="68" t="n"/>
      <c r="FC69" s="68" t="n"/>
      <c r="FD69" s="15">
        <f>IF(EY69&gt;0,(EY69-EY$10)/EY$10,0)</f>
        <v/>
      </c>
      <c r="FF69" s="250" t="n">
        <v>59.39</v>
      </c>
      <c r="FG69" s="68">
        <f>IF(FF69&gt;0,((FF69-FF68)/FF68),0)</f>
        <v/>
      </c>
      <c r="FH69" s="68">
        <f>IF(FF69&gt;0,FG69-$V69,0)</f>
        <v/>
      </c>
      <c r="FI69" s="68">
        <f>IF(FF69&gt;0,(FF69-FI$10)/FI$10,0)</f>
        <v/>
      </c>
      <c r="FJ69" s="68" t="n"/>
      <c r="FK69" s="15">
        <f>IF(FF69&gt;0,(FF69-FF$10)/FF$10,0)</f>
        <v/>
      </c>
      <c r="FM69" s="250" t="n">
        <v>168.35</v>
      </c>
      <c r="FN69" s="68">
        <f>IF(FM69&gt;0,((FM69-FM68)/FM68),0)</f>
        <v/>
      </c>
      <c r="FO69" s="68">
        <f>IF(FM69&gt;0,FN69-$V69,0)</f>
        <v/>
      </c>
      <c r="FP69" s="68">
        <f>IF(FM69&gt;0,(FM69-FP$10)/FP$10,0)</f>
        <v/>
      </c>
      <c r="FQ69" s="68" t="n"/>
      <c r="FR69" s="15">
        <f>IF(FM69&gt;0,(FM69-FM$10)/FM$10,0)</f>
        <v/>
      </c>
      <c r="FT69" s="250" t="n">
        <v>96.55</v>
      </c>
      <c r="FU69" s="68">
        <f>IF(FT69&gt;0,((FT69-FT68)/FT68),0)</f>
        <v/>
      </c>
      <c r="FV69" s="68">
        <f>IF(FT69&gt;0,FU69-$V69,0)</f>
        <v/>
      </c>
      <c r="FW69" s="68">
        <f>IF(FT69&gt;0,(FT69-FW$10)/FW$10,0)</f>
        <v/>
      </c>
      <c r="FX69" s="68" t="n"/>
      <c r="FY69" s="15">
        <f>IF(FT69&gt;0,(FT69-FT$10)/FT$10,0)</f>
        <v/>
      </c>
      <c r="GA69" s="250" t="n">
        <v>17.4</v>
      </c>
      <c r="GB69" s="68">
        <f>IF(GA69&gt;0,((GA69-GA68)/GA68),0)</f>
        <v/>
      </c>
      <c r="GC69" s="68">
        <f>IF(GA69&gt;0,GB69-$V69,0)</f>
        <v/>
      </c>
      <c r="GD69" s="68" t="n"/>
      <c r="GE69" s="68" t="n"/>
      <c r="GF69" s="15">
        <f>IF(GA69&gt;0,(GA69-GA$10)/GA$10,0)</f>
        <v/>
      </c>
      <c r="GG69" s="18" t="n"/>
      <c r="GH69" s="250" t="n">
        <v>18.9</v>
      </c>
      <c r="GI69" s="68">
        <f>IF(GH69&gt;0,((GH69-GH68)/GH68),0)</f>
        <v/>
      </c>
      <c r="GJ69" s="68">
        <f>IF(GH69&gt;0,GI69-$V69,0)</f>
        <v/>
      </c>
      <c r="GK69" s="68">
        <f>IF(GH69&gt;0,(GH69-GK$10)/GK$10,0)</f>
        <v/>
      </c>
      <c r="GL69" s="68" t="n"/>
      <c r="GM69" s="15">
        <f>IF(GH69&gt;0,(GH69-GH$10)/GH$10,0)</f>
        <v/>
      </c>
      <c r="GO69" s="250" t="n">
        <v>27.09</v>
      </c>
      <c r="GP69" s="68">
        <f>IF(GO69&gt;0,((GO69-GO68)/GO68),0)</f>
        <v/>
      </c>
      <c r="GQ69" s="68">
        <f>IF(GO69&gt;0,GP69-$V69,0)</f>
        <v/>
      </c>
      <c r="GR69" s="68" t="n"/>
      <c r="GS69" s="68" t="n"/>
      <c r="GT69" s="15">
        <f>IF(GO69&gt;0,(GO69-GO$10)/GO$10,0)</f>
        <v/>
      </c>
      <c r="GV69" s="250" t="n">
        <v>14.38</v>
      </c>
      <c r="GW69" s="68">
        <f>IF(GV69&gt;0,((GV69-GV68)/GV68),0)</f>
        <v/>
      </c>
      <c r="GX69" s="68">
        <f>IF(GV69&gt;0,GW69-$V69,0)</f>
        <v/>
      </c>
      <c r="GY69" s="68">
        <f>IF(GV69&gt;0,(GV69-GY$10)/GY$10,0)</f>
        <v/>
      </c>
      <c r="GZ69" s="68" t="n"/>
      <c r="HA69" s="15">
        <f>IF(GV69&gt;0,(GV69-GV$10)/GV$10,0)</f>
        <v/>
      </c>
      <c r="HD69" s="250" t="n">
        <v>263.55</v>
      </c>
      <c r="HE69" s="68">
        <f>IF(HD69&gt;0,((HD69-HD68)/HD68),0)</f>
        <v/>
      </c>
      <c r="HF69" s="68">
        <f>IF(HD69&gt;0,HE69-$V69,0)</f>
        <v/>
      </c>
      <c r="HG69" s="68">
        <f>IF(HD69&gt;0,(HD69-HG$10)/HG$10,0)</f>
        <v/>
      </c>
      <c r="HH69" s="68" t="n"/>
      <c r="HI69" s="15">
        <f>IF(HD69&gt;0,(HD69-HD$10)/HD$10,0)</f>
        <v/>
      </c>
      <c r="HK69" s="250" t="n">
        <v>30.68</v>
      </c>
      <c r="HL69" s="68">
        <f>IF(HK69&gt;0,((HK69-HK68)/HK68),0)</f>
        <v/>
      </c>
      <c r="HM69" s="68">
        <f>IF(HK69&gt;0,HL69-$V69,0)</f>
        <v/>
      </c>
      <c r="HN69" s="68">
        <f>IF(HK69&gt;0,(HK69-HN$10)/HN$10,0)</f>
        <v/>
      </c>
      <c r="HO69" s="68" t="n"/>
      <c r="HP69" s="15">
        <f>IF(HK69&gt;0,(HK69-HK$10)/HK$10,0)</f>
        <v/>
      </c>
      <c r="HR69" s="250" t="n">
        <v>117.7</v>
      </c>
      <c r="HS69" s="68">
        <f>IF(HR69&gt;0,((HR69-HR68)/HR68),0)</f>
        <v/>
      </c>
      <c r="HT69" s="68">
        <f>IF(HR69&gt;0,HS69-$V69,0)</f>
        <v/>
      </c>
      <c r="HU69" s="68">
        <f>IF(HR69&gt;0,(HR69-HU$10)/HU$10,0)</f>
        <v/>
      </c>
      <c r="HV69" s="68" t="n"/>
      <c r="HW69" s="15">
        <f>IF(HR69&gt;0,(HR69-HR$10)/HR$10,0)</f>
        <v/>
      </c>
      <c r="HY69" s="250" t="n">
        <v>109.67</v>
      </c>
      <c r="HZ69" s="68">
        <f>IF(HY69&gt;0,((HY69-HY68)/HY68),0)</f>
        <v/>
      </c>
      <c r="IA69" s="68">
        <f>IF(HY69&gt;0,HZ69-$V69,0)</f>
        <v/>
      </c>
      <c r="IB69" s="68">
        <f>IF(HY69&gt;0,(HY69-IB$10)/IB$10,0)</f>
        <v/>
      </c>
      <c r="IC69" s="68" t="n"/>
      <c r="ID69" s="15">
        <f>IF(HY69&gt;0,(HY69-HY$10)/HY$10,0)</f>
        <v/>
      </c>
      <c r="IF69" s="250" t="n">
        <v>169.12</v>
      </c>
      <c r="IG69" s="68">
        <f>IF(IF69&gt;0,((IF69-IF68)/IF68),0)</f>
        <v/>
      </c>
      <c r="IH69" s="68">
        <f>IF(IF69&gt;0,IG69-$V69,0)</f>
        <v/>
      </c>
      <c r="II69" s="68">
        <f>IF(IF69&gt;0,(IF69-II$10)/II$10,0)</f>
        <v/>
      </c>
      <c r="IJ69" s="68" t="n"/>
      <c r="IK69" s="15">
        <f>IF(IF69&gt;0,(IF69-IF$10)/IF$10,0)</f>
        <v/>
      </c>
      <c r="IM69" s="250" t="n">
        <v>205.32</v>
      </c>
      <c r="IN69" s="68">
        <f>IF(IM69&gt;0,((IM69-IM68)/IM68),0)</f>
        <v/>
      </c>
      <c r="IO69" s="68">
        <f>IF(IM69&gt;0,IN69-$V69,0)</f>
        <v/>
      </c>
      <c r="IP69" s="68">
        <f>IF(IM69&gt;0,(IM69-IP$10)/IP$10,0)</f>
        <v/>
      </c>
      <c r="IQ69" s="68" t="n"/>
      <c r="IR69" s="15">
        <f>IF(IM69&gt;0,(IM69-IM$10)/IM$10,0)</f>
        <v/>
      </c>
      <c r="IT69" s="250" t="n">
        <v>41.83</v>
      </c>
      <c r="IU69" s="68">
        <f>IF(IT69&gt;0,((IT69-IT68)/IT68),0)</f>
        <v/>
      </c>
      <c r="IV69" s="68">
        <f>IF(IT69&gt;0,IU69-$V69,0)</f>
        <v/>
      </c>
      <c r="IW69" s="68">
        <f>IF(IT69&gt;0,(IT69-IW$10)/IW$10,0)</f>
        <v/>
      </c>
      <c r="IX69" s="68" t="n"/>
      <c r="IY69" s="15">
        <f>IF(IT69&gt;0,(IT69-IT$10)/IT$10,0)</f>
        <v/>
      </c>
      <c r="JA69" s="250" t="n">
        <v>576.74</v>
      </c>
      <c r="JB69" s="68">
        <f>IF(JA69&gt;0,((JA69-JA68)/JA68),0)</f>
        <v/>
      </c>
      <c r="JC69" s="68">
        <f>IF(JA69&gt;0,JB69-$V69,0)</f>
        <v/>
      </c>
      <c r="JD69" s="68">
        <f>IF(JA69&gt;0,(JA69-JD$10)/JD$10,0)</f>
        <v/>
      </c>
      <c r="JE69" s="68" t="n"/>
      <c r="JF69" s="15">
        <f>IF(JA69&gt;0,(JA69-JA$10)/JA$10,0)</f>
        <v/>
      </c>
      <c r="JH69" s="250" t="n">
        <v>378.8</v>
      </c>
      <c r="JI69" s="68">
        <f>IF(JH69&gt;0,((JH69-JH68)/JH68),0)</f>
        <v/>
      </c>
      <c r="JJ69" s="68">
        <f>IF(JH69&gt;0,JI69-$V69,0)</f>
        <v/>
      </c>
      <c r="JK69" s="68">
        <f>IF(JH69&gt;0,(JH69-JK$10)/JK$10,0)</f>
        <v/>
      </c>
      <c r="JL69" s="68" t="n"/>
      <c r="JM69" s="15">
        <f>IF(JH69&gt;0,(JH69-JH$10)/JH$10,0)</f>
        <v/>
      </c>
      <c r="JO69" s="250" t="n">
        <v>13.43</v>
      </c>
      <c r="JP69" s="68">
        <f>IF(JO69&gt;0,((JO69-JO68)/JO68),0)</f>
        <v/>
      </c>
      <c r="JQ69" s="68">
        <f>IF(JO69&gt;0,JP69-$V69,0)</f>
        <v/>
      </c>
      <c r="JR69" s="68">
        <f>IF(JO69&gt;0,(JO69-JR$10)/JR$10,0)</f>
        <v/>
      </c>
      <c r="JS69" s="68" t="n"/>
      <c r="JT69" s="15">
        <f>IF(JO69&gt;0,(JO69-JO$10)/JO$10,0)</f>
        <v/>
      </c>
      <c r="JV69" s="250" t="n">
        <v>1.33</v>
      </c>
      <c r="JW69" s="68">
        <f>IF(JV69&gt;0,((JV69-JV68)/JV68),0)</f>
        <v/>
      </c>
      <c r="JX69" s="68">
        <f>IF(JV69&gt;0,JW69-$V69,0)</f>
        <v/>
      </c>
      <c r="JY69" s="68">
        <f>IF(JV69&gt;0,(JV69-JY$10)/JY$10,0)</f>
        <v/>
      </c>
      <c r="JZ69" s="68" t="n"/>
      <c r="KA69" s="15">
        <f>IF(JV69&gt;0,(JV69-JV$10)/JV$10,0)</f>
        <v/>
      </c>
      <c r="KC69" s="250" t="n">
        <v>20.31</v>
      </c>
      <c r="KD69" s="68">
        <f>IF(KC69&gt;0,((KC69-KC68)/KC68),0)</f>
        <v/>
      </c>
      <c r="KE69" s="68">
        <f>IF(KC69&gt;0,KD69-$V69,0)</f>
        <v/>
      </c>
      <c r="KF69" s="68">
        <f>IF(KC69&gt;0,(KC69-KF$10)/KF$10,0)</f>
        <v/>
      </c>
      <c r="KG69" s="68" t="n"/>
      <c r="KH69" s="15">
        <f>IF(KC69&gt;0,(KC69-KC$10)/KC$10,0)</f>
        <v/>
      </c>
      <c r="KI69" s="18" t="n"/>
      <c r="KJ69" s="250" t="n">
        <v>40.51</v>
      </c>
      <c r="KK69" s="68">
        <f>IF(KJ69&gt;0,((KJ69-KJ68)/KJ68),0)</f>
        <v/>
      </c>
      <c r="KL69" s="68">
        <f>IF(KJ69&gt;0,KK69-$V69,0)</f>
        <v/>
      </c>
      <c r="KM69" s="68">
        <f>IF(KJ69&gt;0,(KJ69-KM$10)/KM$10,0)</f>
        <v/>
      </c>
      <c r="KN69" s="68" t="n"/>
      <c r="KO69" s="15">
        <f>IF(KJ69&gt;0,(KJ69-KJ$10)/KJ$10,0)</f>
        <v/>
      </c>
      <c r="KQ69" s="250" t="n">
        <v>1.58</v>
      </c>
      <c r="KR69" s="68">
        <f>IF(KQ69&gt;0,((KQ69-KQ68)/KQ68),0)</f>
        <v/>
      </c>
      <c r="KS69" s="68">
        <f>IF(KQ69&gt;0,KR69-$V69,0)</f>
        <v/>
      </c>
      <c r="KT69" s="68">
        <f>IF(KQ69&gt;0,(KQ69-KT$10)/KT$10,0)</f>
        <v/>
      </c>
      <c r="KU69" s="68" t="n"/>
      <c r="KV69" s="15">
        <f>IF(KQ69&gt;0,(KQ69-KQ$10)/KQ$10,0)</f>
        <v/>
      </c>
      <c r="KW69" s="18" t="n"/>
      <c r="KX69" s="250" t="n">
        <v>20.16</v>
      </c>
      <c r="KY69" s="68">
        <f>IF(KX69&gt;0,((KX69-KX68)/KX68),0)</f>
        <v/>
      </c>
      <c r="KZ69" s="68">
        <f>IF(KX69&gt;0,KY69-$V69,0)</f>
        <v/>
      </c>
      <c r="LA69" s="68">
        <f>IF(KX69&gt;0,(KX69-LA$10)/LA$10,0)</f>
        <v/>
      </c>
      <c r="LB69" s="68" t="n"/>
      <c r="LC69" s="15">
        <f>IF(KX69&gt;0,(KX69-KX$10)/KX$10,0)</f>
        <v/>
      </c>
      <c r="LD69" s="18" t="n"/>
      <c r="LE69" s="250" t="n">
        <v>53.01</v>
      </c>
      <c r="LF69" s="68">
        <f>IF(LE69&gt;0,((LE69-LE68)/LE68),0)</f>
        <v/>
      </c>
      <c r="LG69" s="68">
        <f>IF(LE69&gt;0,LF69-$V69,0)</f>
        <v/>
      </c>
      <c r="LH69" s="68">
        <f>IF(LE69&gt;0,(LE69-LH$10)/LH$10,0)</f>
        <v/>
      </c>
      <c r="LI69" s="68" t="n"/>
      <c r="LJ69" s="15">
        <f>IF(LE69&gt;0,(LE69-LE$10)/LE$10,0)</f>
        <v/>
      </c>
      <c r="LL69" s="250" t="n">
        <v>107.39</v>
      </c>
      <c r="LM69" s="68">
        <f>IF(LL69&gt;0,((LL69-LL68)/LL68),0)</f>
        <v/>
      </c>
      <c r="LN69" s="68">
        <f>IF(LL69&gt;0,LM69-$V69,0)</f>
        <v/>
      </c>
      <c r="LO69" s="68">
        <f>IF(LL69&gt;0,(LL69-LO$10)/LO$10,0)</f>
        <v/>
      </c>
      <c r="LP69" s="68" t="n"/>
      <c r="LQ69" s="15">
        <f>IF(LL69&gt;0,(LL69-LL$10)/LL$10,0)</f>
        <v/>
      </c>
      <c r="LS69" s="250" t="n">
        <v>12.49</v>
      </c>
      <c r="LT69" s="68">
        <f>IF(LS69&gt;0,((LS69-LS68)/LS68),0)</f>
        <v/>
      </c>
      <c r="LU69" s="68">
        <f>IF(LS69&gt;0,LT69-$V69,0)</f>
        <v/>
      </c>
      <c r="LV69" s="68" t="n"/>
      <c r="LW69" s="68" t="n"/>
      <c r="LX69" s="15">
        <f>IF(LS69&gt;0,(LS69-LS$10)/LS$10,0)</f>
        <v/>
      </c>
      <c r="LZ69" s="250" t="n">
        <v>12.24</v>
      </c>
      <c r="MA69" s="68">
        <f>IF(LZ69&gt;0,((LZ69-LZ68)/LZ68),0)</f>
        <v/>
      </c>
      <c r="MB69" s="68">
        <f>IF(LZ69&gt;0,MA69-$V69,0)</f>
        <v/>
      </c>
      <c r="MC69" s="68">
        <f>IF(LZ69&gt;0,(LZ69-MC$10)/MC$10,0)</f>
        <v/>
      </c>
      <c r="MD69" s="68" t="n"/>
      <c r="ME69" s="15">
        <f>IF(LZ69&gt;0,(LZ69-LZ$10)/LZ$10,0)</f>
        <v/>
      </c>
      <c r="MG69" s="250" t="n">
        <v>22.38</v>
      </c>
      <c r="MH69" s="68">
        <f>IF(MG69&gt;0,((MG69-MG68)/MG68),0)</f>
        <v/>
      </c>
      <c r="MI69" s="68">
        <f>IF(MG69&gt;0,MH69-$V69,0)</f>
        <v/>
      </c>
      <c r="MJ69" s="68">
        <f>IF(MG69&gt;0,(MG69-MJ$10)/MJ$10,0)</f>
        <v/>
      </c>
      <c r="MK69" s="68" t="n"/>
      <c r="ML69" s="15">
        <f>IF(MG69&gt;0,(MG69-MG$10)/MG$10,0)</f>
        <v/>
      </c>
      <c r="MN69" s="250" t="n">
        <v>99.20999999999999</v>
      </c>
      <c r="MO69" s="68">
        <f>IF(MN69&gt;0,((MN69-MN68)/MN68),0)</f>
        <v/>
      </c>
      <c r="MP69" s="68">
        <f>IF(MN69&gt;0,MO69-$V69,0)</f>
        <v/>
      </c>
      <c r="MQ69" s="68">
        <f>IF(MN69&gt;0,(MN69-MQ$10)/MQ$10,0)</f>
        <v/>
      </c>
      <c r="MR69" s="68" t="n"/>
      <c r="MS69" s="15">
        <f>IF(MN69&gt;0,(MN69-MN$10)/MN$10,0)</f>
        <v/>
      </c>
      <c r="MU69" s="250" t="n">
        <v>10.95</v>
      </c>
      <c r="MV69" s="68">
        <f>IF(MU69&gt;0,((MU69-MU68)/MU68),0)</f>
        <v/>
      </c>
      <c r="MW69" s="68">
        <f>IF(MU69&gt;0,MV69-$V69,0)</f>
        <v/>
      </c>
      <c r="MX69" s="68">
        <f>IF(MU69&gt;0,(MU69-MX$10)/MX$10,0)</f>
        <v/>
      </c>
      <c r="MY69" s="68" t="n"/>
      <c r="MZ69" s="15">
        <f>IF(MU69&gt;0,(MU69-MU$10)/MU$10,0)</f>
        <v/>
      </c>
      <c r="NB69" s="250" t="n">
        <v>199.89</v>
      </c>
      <c r="NC69" s="68">
        <f>IF(NB69&gt;0,((NB69-NB68)/NB68),0)</f>
        <v/>
      </c>
      <c r="ND69" s="68">
        <f>IF(NB69&gt;0,NC69-$V69,0)</f>
        <v/>
      </c>
      <c r="NE69" s="68">
        <f>IF(NB69&gt;0,(NB69-NE$10)/NE$10,0)</f>
        <v/>
      </c>
      <c r="NF69" s="68" t="n"/>
      <c r="NG69" s="15">
        <f>IF(NB69&gt;0,(NB69-NB$10)/NB$10,0)</f>
        <v/>
      </c>
      <c r="NI69" s="250" t="n">
        <v>5.67</v>
      </c>
      <c r="NJ69" s="68">
        <f>IF(NI69&gt;0,((NI69-NI68)/NI68),0)</f>
        <v/>
      </c>
      <c r="NK69" s="68">
        <f>IF(NI69&gt;0,NJ69-$V69,0)</f>
        <v/>
      </c>
      <c r="NL69" s="68">
        <f>IF(NI69&gt;0,(NI69-NL$10)/NL$10,0)</f>
        <v/>
      </c>
      <c r="NM69" s="68" t="n"/>
      <c r="NN69" s="15">
        <f>IF(NI69&gt;0,(NI69-NI$10)/NI$10,0)</f>
        <v/>
      </c>
      <c r="NP69" s="250" t="n">
        <v>302.83</v>
      </c>
      <c r="NQ69" s="68">
        <f>IF(NP69&gt;0,((NP69-NP68)/NP68),0)</f>
        <v/>
      </c>
      <c r="NR69" s="68">
        <f>IF(NP69&gt;0,NQ69-$V69,0)</f>
        <v/>
      </c>
      <c r="NS69" s="68">
        <f>IF(NP69&gt;0,(NP69-NS$10)/NS$10,0)</f>
        <v/>
      </c>
      <c r="NT69" s="68" t="n"/>
      <c r="NU69" s="15">
        <f>IF(NP69&gt;0,(NP69-NP$10)/NP$10,0)</f>
        <v/>
      </c>
      <c r="NW69" s="250" t="n">
        <v>154.33</v>
      </c>
      <c r="NX69" s="68">
        <f>IF(NW69&gt;0,((NW69-NW68)/NW68),0)</f>
        <v/>
      </c>
      <c r="NY69" s="68">
        <f>IF(NW69&gt;0,NX69-$V69,0)</f>
        <v/>
      </c>
      <c r="NZ69" s="68">
        <f>IF(NW69&gt;0,(NW69-NZ$10)/NZ$10,0)</f>
        <v/>
      </c>
      <c r="OA69" s="68" t="n"/>
      <c r="OB69" s="15">
        <f>IF(NW69&gt;0,(NW69-NW$10)/NW$10,0)</f>
        <v/>
      </c>
      <c r="OD69" s="250" t="n">
        <v>1.29</v>
      </c>
      <c r="OE69" s="68">
        <f>IF(OD69&gt;0,((OD69-OD68)/OD68),0)</f>
        <v/>
      </c>
      <c r="OF69" s="68">
        <f>IF(OD69&gt;0,OE69-$V69,0)</f>
        <v/>
      </c>
      <c r="OG69" s="68">
        <f>IF(OD69&gt;0,(OD69-OG$10)/OG$10,0)</f>
        <v/>
      </c>
      <c r="OH69" s="68" t="n"/>
      <c r="OI69" s="15">
        <f>IF(OD69&gt;0,(OD69-OD$10)/OD$10,0)</f>
        <v/>
      </c>
      <c r="OK69" s="250" t="n">
        <v>66.22</v>
      </c>
      <c r="OL69" s="68">
        <f>IF(OK69&gt;0,((OK69-OK68)/OK68),0)</f>
        <v/>
      </c>
      <c r="OM69" s="68">
        <f>IF(OK69&gt;0,OL69-$V69,0)</f>
        <v/>
      </c>
      <c r="ON69" s="68">
        <f>IF(OK69&gt;0,(OK69-ON$10)/ON$10,0)</f>
        <v/>
      </c>
      <c r="OO69" s="68" t="n"/>
      <c r="OP69" s="15">
        <f>IF(OK69&gt;0,(OK69-OK$10)/OK$10,0)</f>
        <v/>
      </c>
      <c r="OR69" s="250" t="n">
        <v>1.72</v>
      </c>
      <c r="OS69" s="68">
        <f>IF(OR69&gt;0,((OR69-OR68)/OR68),0)</f>
        <v/>
      </c>
      <c r="OT69" s="68">
        <f>IF(OR69&gt;0,OS69-$V69,0)</f>
        <v/>
      </c>
      <c r="OU69" s="68">
        <f>IF(OR69&gt;0,(OR69-OU$10)/OU$10,0)</f>
        <v/>
      </c>
      <c r="OV69" s="68" t="n"/>
      <c r="OW69" s="15">
        <f>IF(OR69&gt;0,(OR69-OR$10)/OR$10,0)</f>
        <v/>
      </c>
      <c r="OY69" s="250" t="n">
        <v>131.05</v>
      </c>
      <c r="OZ69" s="68">
        <f>IF(OY69&gt;0,((OY69-OY68)/OY68),0)</f>
        <v/>
      </c>
      <c r="PA69" s="68">
        <f>IF(OY69&gt;0,OZ69-$V69,0)</f>
        <v/>
      </c>
      <c r="PB69" s="68">
        <f>IF(OY69&gt;0,(OY69-PB$10)/PB$10,0)</f>
        <v/>
      </c>
      <c r="PC69" s="68" t="n"/>
      <c r="PD69" s="15">
        <f>IF(OY69&gt;0,(OY69-OY$10)/OY$10,0)</f>
        <v/>
      </c>
      <c r="PE69" s="18" t="n"/>
      <c r="PF69" s="250" t="n">
        <v>207.75</v>
      </c>
      <c r="PG69" s="68">
        <f>IF(PF69&gt;0,((PF69-PF68)/PF68),0)</f>
        <v/>
      </c>
      <c r="PH69" s="68">
        <f>IF(PF69&gt;0,PG69-$V69,0)</f>
        <v/>
      </c>
      <c r="PI69" s="68">
        <f>IF(PF69&gt;0,(PF69-PI$10)/PI$10,0)</f>
        <v/>
      </c>
      <c r="PJ69" s="68" t="n"/>
      <c r="PK69" s="15">
        <f>IF(PF69&gt;0,(PF69-PF$10)/PF$10,0)</f>
        <v/>
      </c>
      <c r="PM69" s="250" t="n"/>
      <c r="PN69" s="68">
        <f>IF(PM69&gt;0,((PM69-PM68)/PM68),0)</f>
        <v/>
      </c>
      <c r="PO69" s="68">
        <f>PN69-$V69</f>
        <v/>
      </c>
      <c r="PP69" s="68">
        <f>IF(PM69&gt;0,(PM69-PP$10)/PP$10,0)</f>
        <v/>
      </c>
      <c r="PQ69" s="68" t="n"/>
      <c r="PR69" s="15">
        <f>IF(PM69&gt;0,(PM69-PM$10)/PM$10,0)</f>
        <v/>
      </c>
      <c r="PT69" s="250" t="n">
        <v>3.75</v>
      </c>
      <c r="PU69" s="68">
        <f>IF(PT69&gt;0,((PT69-PT68)/PT68),0)</f>
        <v/>
      </c>
      <c r="PV69" s="68">
        <f>IF(PT69&gt;0,PU69-$V69,0)</f>
        <v/>
      </c>
      <c r="PW69" s="68">
        <f>IF(PT69&gt;0,(PT69-PW$10)/PW$10,0)</f>
        <v/>
      </c>
      <c r="PX69" s="68" t="n"/>
      <c r="PY69" s="15">
        <f>IF(PT69&gt;0,(PT69-PT$10)/PT$10,0)</f>
        <v/>
      </c>
      <c r="QA69" s="250" t="n">
        <v>208.39</v>
      </c>
      <c r="QB69" s="68">
        <f>IF(QA69&gt;0,((QA69-QA68)/QA68),0)</f>
        <v/>
      </c>
      <c r="QC69" s="68">
        <f>IF(QA69&gt;0,QB69-$V69,0)</f>
        <v/>
      </c>
      <c r="QD69" s="68">
        <f>IF(QA69&gt;0,(QA69-QD$10)/QD$10,0)</f>
        <v/>
      </c>
      <c r="QE69" s="68" t="n"/>
      <c r="QF69" s="15">
        <f>IF(QA69&gt;0,(QA69-QA$10)/QA$10,0)</f>
        <v/>
      </c>
      <c r="QH69" s="250" t="n">
        <v>1.34</v>
      </c>
      <c r="QI69" s="68">
        <f>IF(QH69&gt;0,((QH69-QH68)/QH68),0)</f>
        <v/>
      </c>
      <c r="QJ69" s="68">
        <f>IF(QH69&gt;0,QI69-$V69,0)</f>
        <v/>
      </c>
      <c r="QK69" s="68">
        <f>IF(QH69&gt;0,(QH69-QK$10)/QK$10,0)</f>
        <v/>
      </c>
      <c r="QL69" s="68" t="n"/>
      <c r="QM69" s="15">
        <f>IF(QH69&gt;0,(QH69-QH$10)/QH$10,0)</f>
        <v/>
      </c>
      <c r="QO69" s="250" t="n">
        <v>5.95</v>
      </c>
      <c r="QP69" s="68">
        <f>IF(QO69&gt;0,((QO69-QO68)/QO68),0)</f>
        <v/>
      </c>
      <c r="QQ69" s="68">
        <f>IF(QO69&gt;0,QP69-$V69,0)</f>
        <v/>
      </c>
      <c r="QR69" s="68">
        <f>IF(QO69&gt;0,(QO69-QR$10)/QR$10,0)</f>
        <v/>
      </c>
      <c r="QS69" s="68" t="n"/>
      <c r="QT69" s="15">
        <f>IF(QO69&gt;0,(QO69-QO$10)/QO$10,0)</f>
        <v/>
      </c>
      <c r="QV69" s="250" t="n">
        <v>1.816</v>
      </c>
      <c r="QW69" s="68">
        <f>IF(QV69&gt;0,((QV69-QV68)/QV68),0)</f>
        <v/>
      </c>
      <c r="QX69" s="68">
        <f>IF(QV69&gt;0,QW69-$V69,0)</f>
        <v/>
      </c>
      <c r="QY69" s="68">
        <f>IF(QV69&gt;0,(QV69-QY$10)/QY$10,0)</f>
        <v/>
      </c>
      <c r="QZ69" s="68" t="n"/>
      <c r="RA69" s="15">
        <f>IF(QV69&gt;0,(QV69-QV$10)/QV$10,0)</f>
        <v/>
      </c>
      <c r="RC69" s="250" t="n">
        <v>20.86</v>
      </c>
      <c r="RD69" s="68">
        <f>IF(RC69&gt;0,((RC69-RC68)/RC68),0)</f>
        <v/>
      </c>
      <c r="RE69" s="68">
        <f>IF(RC69&gt;0,RD69-$V69,0)</f>
        <v/>
      </c>
      <c r="RF69" s="68">
        <f>IF(RC69&gt;0,(RC69-RF$10)/RF$10,0)</f>
        <v/>
      </c>
      <c r="RG69" s="68" t="n"/>
      <c r="RH69" s="15">
        <f>IF(RC69&gt;0,(RC69-RC$10)/RC$10,0)</f>
        <v/>
      </c>
      <c r="RJ69" s="250" t="n">
        <v>165.25</v>
      </c>
      <c r="RK69" s="68">
        <f>IF(RJ69&gt;0,((RJ69-RJ68)/RJ68),0)</f>
        <v/>
      </c>
      <c r="RL69" s="68">
        <f>RK69-$V69</f>
        <v/>
      </c>
      <c r="RM69" s="68">
        <f>IF(RJ69&gt;0,(RJ69-RM$10)/RM$10,0)</f>
        <v/>
      </c>
      <c r="RN69" s="68" t="n"/>
      <c r="RO69" s="15">
        <f>IF(RJ69&gt;0,(RJ69-RJ$10)/RJ$10,0)</f>
        <v/>
      </c>
      <c r="RQ69" s="250" t="n">
        <v>13.73</v>
      </c>
      <c r="RR69" s="68">
        <f>IF(RQ69&gt;0,((RQ69-RQ68)/RQ68),0)</f>
        <v/>
      </c>
      <c r="RS69" s="68">
        <f>RR69-$V69</f>
        <v/>
      </c>
      <c r="RT69" s="68">
        <f>IF(RQ69&gt;0,(RQ69-RT$10)/RT$10,0)</f>
        <v/>
      </c>
      <c r="RU69" s="68" t="n"/>
      <c r="RV69" s="15">
        <f>IF(RQ69&gt;0,(RQ69-RQ$10)/RQ$10,0)</f>
        <v/>
      </c>
      <c r="RX69" s="250" t="n">
        <v>85.84999999999999</v>
      </c>
      <c r="RY69" s="68">
        <f>IF(RX69&gt;0,((RX69-RX68)/RX68),0)</f>
        <v/>
      </c>
      <c r="RZ69" s="68">
        <f>RY69-$V69</f>
        <v/>
      </c>
      <c r="SA69" s="68">
        <f>IF(RX69&gt;0,(RX69-SA$10)/SA$10,0)</f>
        <v/>
      </c>
      <c r="SB69" s="68" t="n"/>
      <c r="SC69" s="15">
        <f>IF(RX69&gt;0,(RX69-RX$10)/RX$10,0)</f>
        <v/>
      </c>
      <c r="SE69" s="250" t="n">
        <v>8.15</v>
      </c>
      <c r="SF69" s="68">
        <f>IF(SE69&gt;0,((SE69-SE68)/SE68),0)</f>
        <v/>
      </c>
      <c r="SG69" s="68">
        <f>SF69-$V69</f>
        <v/>
      </c>
      <c r="SH69" s="68">
        <f>IF(SE69&gt;0,(SE69-SH$10)/SH$10,0)</f>
        <v/>
      </c>
      <c r="SI69" s="68" t="n"/>
      <c r="SJ69" s="15">
        <f>IF(SE69&gt;0,(SE69-SE$10)/SE$10,0)</f>
        <v/>
      </c>
      <c r="SL69" s="250" t="n">
        <v>0.49</v>
      </c>
      <c r="SM69" s="68">
        <f>IF(SL69&gt;0,((SL69-SL68)/SL68),0)</f>
        <v/>
      </c>
      <c r="SN69" s="68">
        <f>SM69-$V69</f>
        <v/>
      </c>
      <c r="SO69" s="68">
        <f>IF(SL69&gt;0,(SL69-SO$10)/SO$10,0)</f>
        <v/>
      </c>
      <c r="SP69" s="68" t="n"/>
      <c r="SQ69" s="15">
        <f>IF(SL69&gt;0,(SL69-SL$10)/SL$10,0)</f>
        <v/>
      </c>
      <c r="SS69" s="250" t="n">
        <v>7.58</v>
      </c>
      <c r="ST69" s="68">
        <f>IF(SS69&gt;0,((SS69-SS68)/SS68),0)</f>
        <v/>
      </c>
      <c r="SU69" s="68">
        <f>ST69-$V69</f>
        <v/>
      </c>
      <c r="SV69" s="68">
        <f>IF(SS69&gt;0,(SS69-SV$10)/SV$10,0)</f>
        <v/>
      </c>
      <c r="SW69" s="68" t="n"/>
      <c r="SX69" s="15">
        <f>IF(SS69&gt;0,(SS69-SS$10)/SS$10,0)</f>
        <v/>
      </c>
      <c r="SZ69" s="250" t="n">
        <v>25.97</v>
      </c>
      <c r="TA69" s="68">
        <f>IF(SZ69&gt;0,((SZ69-SZ68)/SZ68),0)</f>
        <v/>
      </c>
      <c r="TB69" s="68">
        <f>TA69-$V69</f>
        <v/>
      </c>
      <c r="TC69" s="68">
        <f>IF(SZ69&gt;0,(SZ69-TC$10)/TC$10,0)</f>
        <v/>
      </c>
      <c r="TD69" s="68" t="n"/>
      <c r="TE69" s="15">
        <f>IF(SZ69&gt;0,(SZ69-SZ$10)/SZ$10,0)</f>
        <v/>
      </c>
      <c r="TG69" s="250" t="n">
        <v>0.1852</v>
      </c>
      <c r="TH69" s="68">
        <f>IF(TG69&gt;0,((TG69-TG68)/TG68),0)</f>
        <v/>
      </c>
      <c r="TI69" s="68">
        <f>TH69-$V69</f>
        <v/>
      </c>
      <c r="TJ69" s="68">
        <f>IF(TG69&gt;0,(TG69-TJ$10)/TJ$10,0)</f>
        <v/>
      </c>
      <c r="TK69" s="68" t="n"/>
      <c r="TL69" s="15">
        <f>IF(TG69&gt;0,(TG69-TG$10)/TG$10,0)</f>
        <v/>
      </c>
      <c r="TN69" s="250" t="n">
        <v>26.19</v>
      </c>
      <c r="TO69" s="68">
        <f>IF(TN69&gt;0,((TN69-TN68)/TN68),0)</f>
        <v/>
      </c>
      <c r="TP69" s="68">
        <f>TO69-$V69</f>
        <v/>
      </c>
      <c r="TQ69" s="68">
        <f>IF(TN69&gt;0,(TN69-TQ$10)/TQ$10,0)</f>
        <v/>
      </c>
      <c r="TR69" s="68" t="n"/>
      <c r="TS69" s="15">
        <f>IF(TN69&gt;0,(TN69-TN$10)/TN$10,0)</f>
        <v/>
      </c>
      <c r="TU69" s="250" t="n">
        <v>2.3</v>
      </c>
      <c r="TV69" s="68">
        <f>IF(TU69&gt;0,((TU69-TU68)/TU68),0)</f>
        <v/>
      </c>
      <c r="TW69" s="68">
        <f>TV69-$V69</f>
        <v/>
      </c>
      <c r="TX69" s="68">
        <f>IF(TU69&gt;0,(TU69-TX$10)/TX$10,0)</f>
        <v/>
      </c>
      <c r="TY69" s="68" t="n"/>
      <c r="TZ69" s="15">
        <f>IF(TU69&gt;0,(TU69-TU$10)/TU$10,0)</f>
        <v/>
      </c>
      <c r="UB69" s="250" t="n"/>
      <c r="UC69" s="68">
        <f>IF(UB69&gt;0,((UB69-UB68)/UB68),0)</f>
        <v/>
      </c>
      <c r="UD69" s="68">
        <f>UC69-$V69</f>
        <v/>
      </c>
      <c r="UE69" s="68">
        <f>IF(UB69&gt;0,(UB69-UE$10)/UE$10,0)</f>
        <v/>
      </c>
      <c r="UF69" s="68" t="n"/>
      <c r="UG69" s="15">
        <f>IF(UB69&gt;0,(UB69-UB$10)/UB$10,0)</f>
        <v/>
      </c>
      <c r="UI69" s="250" t="n"/>
      <c r="UJ69" s="68">
        <f>IF(UI69&gt;0,((UI69-UI68)/UI68),0)</f>
        <v/>
      </c>
      <c r="UK69" s="68">
        <f>UJ69-$V69</f>
        <v/>
      </c>
      <c r="UL69" s="68">
        <f>IF(UI69&gt;0,(UI69-UL$10)/UL$10,0)</f>
        <v/>
      </c>
      <c r="UM69" s="68" t="n"/>
      <c r="UN69" s="15">
        <f>IF(UI69&gt;0,(UI69-UI$10)/UI$10,0)</f>
        <v/>
      </c>
      <c r="UP69" s="250" t="n"/>
      <c r="UQ69" s="68">
        <f>IF(UP69&gt;0,((UP69-UP68)/UP68),0)</f>
        <v/>
      </c>
      <c r="UR69" s="68">
        <f>UQ69-$V69</f>
        <v/>
      </c>
      <c r="US69" s="68">
        <f>IF(UP69&gt;0,(UP69-US$10)/US$10,0)</f>
        <v/>
      </c>
      <c r="UT69" s="68" t="n"/>
      <c r="UU69" s="15">
        <f>IF(UP69&gt;0,(UP69-UP$10)/UP$10,0)</f>
        <v/>
      </c>
      <c r="UW69" s="250" t="n"/>
      <c r="UX69" s="68">
        <f>IF(UW69&gt;0,((UW69-UW68)/UW68),0)</f>
        <v/>
      </c>
      <c r="UY69" s="68">
        <f>UX69-$V69</f>
        <v/>
      </c>
      <c r="UZ69" s="68">
        <f>IF(UW69&gt;0,(UW69-UZ$10)/UZ$10,0)</f>
        <v/>
      </c>
      <c r="VA69" s="68" t="n"/>
      <c r="VB69" s="15">
        <f>IF(UW69&gt;0,(UW69-UW$10)/UW$10,0)</f>
        <v/>
      </c>
      <c r="VD69" s="250" t="n"/>
      <c r="VE69" s="68">
        <f>IF(VD69&gt;0,((VD69-VD68)/VD68),0)</f>
        <v/>
      </c>
      <c r="VF69" s="68">
        <f>VE69-$V69</f>
        <v/>
      </c>
      <c r="VG69" s="68">
        <f>IF(VD69&gt;0,(VD69-VG$10)/VG$10,0)</f>
        <v/>
      </c>
      <c r="VH69" s="68" t="n"/>
      <c r="VI69" s="15">
        <f>IF(VD69&gt;0,(VD69-VD$10)/VD$10,0)</f>
        <v/>
      </c>
      <c r="VM69" s="21">
        <f>IF($C69&gt;0,(($IK$5*IG69)+($GT$5*GP69)+($JM$5*JI69)+($JF$5*JB69)+($IY$5*IU69)+($IR$5*IN69)+($ID$5*HZ69)+($HW$5*HS69)+($HP$5*HL69)+($HI$5*HE69)+($GF$5*GB69)+($FY$5*FU69)+($FR$5*FN69)+($FK$5*FG69)+($FD$5*EZ69)+($EW$5*ES69)+($EP$5*EL69)+($EI$5*EE69)+($EB$5*DX69)+($DU$5*DQ69)+($DN$5*DJ69)+($DG$5*DC69)+($CZ$5*CV69)+($CS$5*CO69)+($CL$5*CH69)+($CE$5*CA69)+($BX$5*BT69)+($BQ$5*BM69)+($BJ$5*BF69)+($BC$5*AY69)+($AV$5*AR69)+($AO$5*AK69)+($AH$5*AD69)+($JT$5*JP69)+($KA$5*JW69)+($KO$5*KK69)+($PR$5*PN69)+($GM$5*GI69)+($HA$5*GW69)+($KV$5*KR69)+($KH$5*KD69)+($LC$5*KY69)+($MS$5*MO69)+($ML$5*MH69)+($ME$5*MA69)+($LX$5*LT69)+($LQ$5*LM69)+($LJ$5*LF69)+(MV69*$MZ$5)+(NC69*$NG$5)+(NJ69*$NN$5)+($OI$5*OE69)+($NU$5*NQ69)+($OB$5*NX69)+($PK$5*PG69)+($OP$5*OL69)+($OW$5*OS69)+($PD$5*OZ69)+(PU69*$PY$5)+(QB69*$QF$5)+(QI69*$QM$5)+(QP69*$QT$5)+(QW69*$RA$5)+(RD69*$RH$5)+(RK69*$RO$5)+(RR69*$RV$5)+(RY69*$SC$5)+(SF69*$SJ$5)+(SM69*$SQ$5)+(ST69*$SX$5)+(TA69*$TE$5))+(TH69*$TL$5)+(TO69*$TS$5))/$VM$5</f>
        <v/>
      </c>
      <c r="VN69" s="538" t="n"/>
      <c r="VO69" s="21">
        <f>IF($C69&gt;0,(($IK$5*II69)+($GT$5*GR69)+($JM$5*JK69)+($JF$5*JD69)+($IY$5*IW69)+($IR$5*IP69)+($ID$5*IB69)+($HW$5*HU69)+($HP$5*HN69)+($HI$5*HG69)+($GF$5*GD69)+($FY$5*FW69)+($FR$5*FP69)+($FK$5*FI69)+($FD$5*FB69)+($EW$5*EU69)+($EP$5*EN69)+($EI$5*EG69)+($EB$5*DZ69)+($DU$5*DS69)+($DN$5*DL69)+($DG$5*DE69)+($CZ$5*CX69)+($CS$5*CQ69)+($CL$5*CJ69)+($CE$5*CC69)+($BX$5*BV69)+($BQ$5*BO69)+($BJ$5*BH69)+($BC$5*BA69)+($AV$5*AT69)+($AO$5*AM69)+($AH$5*AF69)+($KO$5*KM69)+($KH$5*KF69)+($KA$5*JY69)+($JT$5*JR69)+($PR$5*PP69)+($GM$5*GK69)+($HA$5*GY69)+($KV$5*KT69)+($LC$5*LA69)+($MS$5*MQ69)+($ML$5*MJ69)+($ME$5*MC69)+($LX$5*LV69)+($LQ$5*LO69)+($LJ$5*LH69)+(MX69*$MZ$5)+(NE69*$NG$5)+(NL69*$NN$5)+($OI$5*OG69)+($NU$5*NS69)+($OB$5*NZ69)+($PD$5*PB69)+($OW$5*OU69)+($OP$5*ON69)+($PK$5*PI69)+($PY$5*PW69)+($QF$5*QD69)+($QM$5*QK69)+($QT$5*QR69)+($RA$5*QY69)+($RH$5*RF69)+($RO$5*RM69)+(RT69*$RV$5)+(SA69*$SC$5)+(SH69*$SJ$5)+(SO69*$SQ$5)+(SV69*$SX$5)+(TC69*$TE$5)+(TJ69*$TL$5)+(TQ69*$TS$5))/$VM$5,0)</f>
        <v/>
      </c>
      <c r="VP69" s="14" t="n"/>
      <c r="VQ69" s="21">
        <f>IF($C69&gt;0,(($IK$5*IK69)+($GT$5*GT69)+($JM$5*JM69)+($JF$5*JF69)+($IY$5*IY69)+($IR$5*IR69)+($ID$5*ID69)+($HW$5*HW69)+($HP$5*HP69)+($HI$5*HI69)+($GF$5*GF69)+($FY$5*FY69)+($FR$5*FR69)+($FK$5*FK69)+($FD$5*FD69)+($EW$5*EW69)+($EP$5*EP69)+($EI$5*EI69)+($EB$5*EB69)+($DU$5*DU69)+($DN$5*DN69)+($DG$5*DG69)+($CZ$5*CZ69)+($CS$5*CS69)+($CL$5*CL69)+($CE$5*CE69)+($BX$5*BX69)+($BQ$5*BQ69)+($BJ$5*BJ69)+($BC$5*BC69)+($AV$5*AV69)+($AO$5*AO69)+($AH$5*AH69)+($KO$5*KO69)+($PR$5*PR69)+($GM$5*GM69)+($HA$5*HA69)+($KH$5*KH69)+($KA$5*KA69)+($JT$5*JT69)+($KV$5*KV69)+($LC$5*LC69)+($MS$5*MS69)+($ML$5*ML69)+($ME$5*ME69)+($LX$5*LX69)+($LQ$5*LQ69)+($LJ$5*LJ69)+($OI$5*OI69)+($NU$5*NU69)+($NN$5*NN69)+($NG$5*NG69)+($MZ$5*MZ69)+(OB69*$OB$5)+($PD$5*PD69)+($OW$5*OW69)+($OP$5*OP69)+($PK$5*PK69)+(PY69*$PY$5)+(QF69*$QF$5)+(QM69*$QM$5)+(QT69*$QT$5)+(RA69*$RA$5)+(RH69*$RH$5)+(RO69*$RO$5)+(RV69*$RV$5)+(SC69*$SC$5)+(SJ69*$SJ$5)+(SQ69*$SQ$5)+(SX69*$SX$5)+(TE69*$TE$5)+(TL69*$TL$5)+(TS69*$TS$5))/$VM$5,0)</f>
        <v/>
      </c>
    </row>
    <row r="70" ht="16" customHeight="1" s="545">
      <c r="A70" s="127" t="n">
        <v>45747</v>
      </c>
      <c r="B70" s="4">
        <f>A70</f>
        <v/>
      </c>
      <c r="C70" s="13" t="n">
        <v>42002.01</v>
      </c>
      <c r="D70" s="138">
        <f>IF(C70&gt;0,C70-C69,0)</f>
        <v/>
      </c>
      <c r="E70" s="68">
        <f>IF(C70&gt;0,D70/C69,0)</f>
        <v/>
      </c>
      <c r="F70" s="15">
        <f>IF(C70&gt;0,(C70-C$10)/C$10,0)</f>
        <v/>
      </c>
      <c r="G70" s="13" t="n">
        <v>5611.93</v>
      </c>
      <c r="H70" s="138">
        <f>IF(G70&gt;0,G70-G69,0)</f>
        <v/>
      </c>
      <c r="I70" s="68">
        <f>IF(G70&gt;0,H70/G69,0)</f>
        <v/>
      </c>
      <c r="J70" s="15">
        <f>IF(G70&gt;0,(G70-G$10)/G$10,0)</f>
        <v/>
      </c>
      <c r="K70" s="13" t="n">
        <v>17299.29</v>
      </c>
      <c r="L70" s="138">
        <f>IF(K70&gt;0,K70-K69,0)</f>
        <v/>
      </c>
      <c r="M70" s="68">
        <f>IF(K70&gt;0,L70/K69,0)</f>
        <v/>
      </c>
      <c r="N70" s="15">
        <f>IF(K70&gt;0,(K70-K$10)/K$10,0)</f>
        <v/>
      </c>
      <c r="O70" s="13" t="n">
        <v>2011.91</v>
      </c>
      <c r="P70" s="138">
        <f>IF(O70&gt;0,O70-O69,0)</f>
        <v/>
      </c>
      <c r="Q70" s="68">
        <f>IF(O70&gt;0,P70/O69,0)</f>
        <v/>
      </c>
      <c r="R70" s="15">
        <f>IF(O70&gt;0,(O70-O$10)/O$10,0)</f>
        <v/>
      </c>
      <c r="S70" s="18">
        <f>IF(O70&gt;0,(((O70*0.7)*Q70)+((K70*0.9)*M70)+((G70*0.65)*I70)+((C70*0.6)*E70))/(O70+K70+G70+C70),0)</f>
        <v/>
      </c>
      <c r="T70" s="121">
        <f>IF(O70&gt;0,(S70*200)+T69,0)</f>
        <v/>
      </c>
      <c r="U70" s="121">
        <f>T70</f>
        <v/>
      </c>
      <c r="V70" s="134">
        <f>IF(T70&gt;0,(T70-T69)/T69,0)</f>
        <v/>
      </c>
      <c r="W70" s="21">
        <f>IF(T70&gt;0,(T70-T$11)/T$11,0)</f>
        <v/>
      </c>
      <c r="X70" s="18">
        <f>IF(T70&gt;0,((Q70+M70+I70+E70)/4),0)</f>
        <v/>
      </c>
      <c r="Y70" s="352" t="n">
        <v>73846.81</v>
      </c>
      <c r="Z70" s="15" t="n">
        <v>2e-06</v>
      </c>
      <c r="AA70" s="21">
        <f>Z70-$V70</f>
        <v/>
      </c>
      <c r="AC70" s="250" t="n">
        <v>197.51</v>
      </c>
      <c r="AD70" s="68">
        <f>IF(AC70&gt;0,((AC70-AC69)/AC69),0)</f>
        <v/>
      </c>
      <c r="AE70" s="68">
        <f>IF(AC70&gt;0,AD70-$V70,0)</f>
        <v/>
      </c>
      <c r="AF70" s="68">
        <f>IF(AC70&gt;0,(AC70-AF$10)/AF$10,0)</f>
        <v/>
      </c>
      <c r="AG70" s="68" t="n"/>
      <c r="AH70" s="15">
        <f>IF(AC70&gt;0,(AC70-AC$10)/AC$10,0)</f>
        <v/>
      </c>
      <c r="AJ70" s="250" t="n">
        <v>20.02</v>
      </c>
      <c r="AK70" s="68">
        <f>IF(AJ70&gt;0,((AJ70-AJ69)/AJ69),0)</f>
        <v/>
      </c>
      <c r="AL70" s="68">
        <f>IF(AJ70&gt;0,AK70-$V70,0)</f>
        <v/>
      </c>
      <c r="AM70" s="68">
        <f>IF(AJ70&gt;0,(AJ70-AM$10)/AM$10,0)</f>
        <v/>
      </c>
      <c r="AN70" s="68" t="n"/>
      <c r="AO70" s="15">
        <f>IF(AJ70&gt;0,(AJ70-AJ$10)/AJ$10,0)</f>
        <v/>
      </c>
      <c r="AQ70" s="250" t="n">
        <v>19.06</v>
      </c>
      <c r="AR70" s="68">
        <f>IF(AQ70&gt;0,((AQ70-AQ69)/AQ69),0)</f>
        <v/>
      </c>
      <c r="AS70" s="68">
        <f>IF(AQ70&gt;0,AR70-$V70,0)</f>
        <v/>
      </c>
      <c r="AT70" s="68">
        <f>IF(AQ70&gt;0,(AQ70-AT$10)/AT$10,0)</f>
        <v/>
      </c>
      <c r="AU70" s="68" t="n"/>
      <c r="AV70" s="15">
        <f>IF(AQ70&gt;0,(AQ70-AQ$10)/AQ$10,0)</f>
        <v/>
      </c>
      <c r="AX70" s="250" t="n">
        <v>195.46</v>
      </c>
      <c r="AY70" s="68">
        <f>IF(AX70&gt;0,((AX70-AX69)/AX69),0)</f>
        <v/>
      </c>
      <c r="AZ70" s="68">
        <f>IF(AX70&gt;0,AY70-$V70,0)</f>
        <v/>
      </c>
      <c r="BA70" s="68">
        <f>IF(AX70&gt;0,(AX70-BA$10)/BA$10,0)</f>
        <v/>
      </c>
      <c r="BB70" s="68" t="n"/>
      <c r="BC70" s="15">
        <f>IF(AX70&gt;0,(AX70-AX$10)/AX$10,0)</f>
        <v/>
      </c>
      <c r="BE70" s="250" t="n">
        <v>76.06999999999999</v>
      </c>
      <c r="BF70" s="68">
        <f>IF(BE70&gt;0,((BE70-BE69)/BE69),0)</f>
        <v/>
      </c>
      <c r="BG70" s="68">
        <f>IF(BE70&gt;0,BF70-$V70,0)</f>
        <v/>
      </c>
      <c r="BH70" s="68" t="n"/>
      <c r="BI70" s="68" t="n"/>
      <c r="BJ70" s="15">
        <f>IF(BE70&gt;0,(BE70-BE$10)/BE$10,0)</f>
        <v/>
      </c>
      <c r="BL70" s="250" t="n">
        <v>61.04</v>
      </c>
      <c r="BM70" s="68">
        <f>IF(BL70&gt;0,((BL70-BL69)/BL69),0)</f>
        <v/>
      </c>
      <c r="BN70" s="68">
        <f>IF(BL70&gt;0,BM70-$V70,0)</f>
        <v/>
      </c>
      <c r="BO70" s="68">
        <f>IF(BL70&gt;0,(BL70-BO$10)/BO$10,0)</f>
        <v/>
      </c>
      <c r="BP70" s="68" t="n"/>
      <c r="BQ70" s="15">
        <f>IF(BL70&gt;0,(BL70-BL$10)/BL$10,0)</f>
        <v/>
      </c>
      <c r="BS70" s="250" t="n">
        <v>34.07</v>
      </c>
      <c r="BT70" s="68">
        <f>IF(BS70&gt;0,((BS70-BS69)/BS69),0)</f>
        <v/>
      </c>
      <c r="BU70" s="68">
        <f>IF(BS70&gt;0,BT70-$V70,0)</f>
        <v/>
      </c>
      <c r="BV70" s="68">
        <f>IF(BS70&gt;0,(BS70-BV$10)/BV$10,0)</f>
        <v/>
      </c>
      <c r="BW70" s="68" t="n"/>
      <c r="BX70" s="15">
        <f>IF(BS70&gt;0,(BS70-BS$10)/BS$10,0)</f>
        <v/>
      </c>
      <c r="BZ70" s="250" t="n"/>
      <c r="CA70" s="68">
        <f>IF(BZ70&gt;0,((BZ70-BZ69)/BZ69),0)</f>
        <v/>
      </c>
      <c r="CB70" s="68">
        <f>IF(BZ70&gt;0,CA70-$V70,0)</f>
        <v/>
      </c>
      <c r="CC70" s="68">
        <f>IF(BZ70&gt;0,(BZ70-CC$10)/CC$10,0)</f>
        <v/>
      </c>
      <c r="CD70" s="68" t="n"/>
      <c r="CE70" s="15">
        <f>IF(BZ70&gt;0,(BZ70-BZ$10)/BZ$10,0)</f>
        <v/>
      </c>
      <c r="CG70" s="250" t="n">
        <v>29.27</v>
      </c>
      <c r="CH70" s="68">
        <f>IF(CG70&gt;0,((CG70-CG69)/CG69),0)</f>
        <v/>
      </c>
      <c r="CI70" s="68">
        <f>IF(CG70&gt;0,CH70-$V70,0)</f>
        <v/>
      </c>
      <c r="CJ70" s="68">
        <f>IF(CG70&gt;0,(CG70-CJ$10)/CJ$10,0)</f>
        <v/>
      </c>
      <c r="CK70" s="68" t="n"/>
      <c r="CL70" s="15">
        <f>IF(CG70&gt;0,(CG70-CG$10)/CG$10,0)</f>
        <v/>
      </c>
      <c r="CN70" s="250" t="n">
        <v>29.77</v>
      </c>
      <c r="CO70" s="68">
        <f>IF(CN70&gt;0,((CN70-CN69)/CN69),0)</f>
        <v/>
      </c>
      <c r="CP70" s="68">
        <f>IF(CN70&gt;0,CO70-$V70,0)</f>
        <v/>
      </c>
      <c r="CQ70" s="68">
        <f>IF(CN70&gt;0,(CN70-CQ$10)/CQ$10,0)</f>
        <v/>
      </c>
      <c r="CR70" s="68" t="n"/>
      <c r="CS70" s="15">
        <f>IF(CN70&gt;0,(CN70-CN$10)/CN$10,0)</f>
        <v/>
      </c>
      <c r="CU70" s="250" t="n">
        <v>33.87</v>
      </c>
      <c r="CV70" s="68">
        <f>IF(CU70&gt;0,((CU70-CU69)/CU69),0)</f>
        <v/>
      </c>
      <c r="CW70" s="68">
        <f>IF(CU70&gt;0,CV70-$V70,0)</f>
        <v/>
      </c>
      <c r="CX70" s="68">
        <f>IF(CU70&gt;0,(CU70-CX$10)/CX$10,0)</f>
        <v/>
      </c>
      <c r="CY70" s="68" t="n"/>
      <c r="CZ70" s="15">
        <f>IF(CU70&gt;0,(CU70-CU$10)/CU$10,0)</f>
        <v/>
      </c>
      <c r="DB70" s="250" t="n">
        <v>19.2</v>
      </c>
      <c r="DC70" s="68">
        <f>IF(DB70&gt;0,((DB70-DB69)/DB69),0)</f>
        <v/>
      </c>
      <c r="DD70" s="68">
        <f>IF(DB70&gt;0,DC70-$V70,0)</f>
        <v/>
      </c>
      <c r="DE70" s="68">
        <f>IF(DB70&gt;0,(DB70-DE$10)/DE$10,0)</f>
        <v/>
      </c>
      <c r="DF70" s="68" t="n"/>
      <c r="DG70" s="15">
        <f>IF(DB70&gt;0,(DB70-DB$10)/DB$10,0)</f>
        <v/>
      </c>
      <c r="DI70" s="250" t="n">
        <v>44.33</v>
      </c>
      <c r="DJ70" s="68">
        <f>IF(DI70&gt;0,((DI70-DI69)/DI69),0)</f>
        <v/>
      </c>
      <c r="DK70" s="68">
        <f>IF(DI70&gt;0,DJ70-$V70,0)</f>
        <v/>
      </c>
      <c r="DL70" s="68">
        <f>IF(DI70&gt;0,(DI70-DL$10)/DL$10,0)</f>
        <v/>
      </c>
      <c r="DM70" s="68" t="n"/>
      <c r="DN70" s="15">
        <f>IF(DI70&gt;0,(DI70-DI$10)/DI$10,0)</f>
        <v/>
      </c>
      <c r="DP70" s="250" t="n">
        <v>37.63</v>
      </c>
      <c r="DQ70" s="68">
        <f>IF(DP70&gt;0,((DP70-DP69)/DP69),0)</f>
        <v/>
      </c>
      <c r="DR70" s="68">
        <f>IF(DP70&gt;0,DQ70-$V70,0)</f>
        <v/>
      </c>
      <c r="DS70" s="68" t="n"/>
      <c r="DT70" s="68" t="n"/>
      <c r="DU70" s="15">
        <f>IF(DP70&gt;0,(DP70-DP$10)/DP$10,0)</f>
        <v/>
      </c>
      <c r="DV70" s="18" t="n"/>
      <c r="DW70" s="250" t="n">
        <v>27.49</v>
      </c>
      <c r="DX70" s="68">
        <f>IF(DW70&gt;0,((DW70-DW69)/DW69),0)</f>
        <v/>
      </c>
      <c r="DY70" s="68">
        <f>IF(DW70&gt;0,DX70-$V70,0)</f>
        <v/>
      </c>
      <c r="DZ70" s="68">
        <f>IF(DW70&gt;0,(DW70-DZ$10)/DZ$10,0)</f>
        <v/>
      </c>
      <c r="EA70" s="68" t="n"/>
      <c r="EB70" s="15">
        <f>IF(DW70&gt;0,(DW70-DW$10)/DW$10,0)</f>
        <v/>
      </c>
      <c r="ED70" s="250" t="n">
        <v>31.62</v>
      </c>
      <c r="EE70" s="68">
        <f>IF(ED70&gt;0,((ED70-ED69)/ED69),0)</f>
        <v/>
      </c>
      <c r="EF70" s="68">
        <f>IF(ED70&gt;0,EE70-$V70,0)</f>
        <v/>
      </c>
      <c r="EG70" s="68">
        <f>IF(ED70&gt;0,(ED70-EG$10)/EG$10,0)</f>
        <v/>
      </c>
      <c r="EH70" s="68" t="n"/>
      <c r="EI70" s="15">
        <f>IF(ED70&gt;0,(ED70-ED$10)/ED$10,0)</f>
        <v/>
      </c>
      <c r="EK70" s="250" t="n">
        <v>105.68</v>
      </c>
      <c r="EL70" s="68">
        <f>IF(EK70&gt;0,((EK70-EK69)/EK69),0)</f>
        <v/>
      </c>
      <c r="EM70" s="68">
        <f>IF(EK70&gt;0,EL70-$V70,0)</f>
        <v/>
      </c>
      <c r="EN70" s="68">
        <f>IF(EK70&gt;0,(EK70-EN$10)/EN$10,0)</f>
        <v/>
      </c>
      <c r="EO70" s="68" t="n"/>
      <c r="EP70" s="15">
        <f>IF(EK70&gt;0,(EK70-EK$10)/EK$10,0)</f>
        <v/>
      </c>
      <c r="ER70" s="250" t="n">
        <v>36.26</v>
      </c>
      <c r="ES70" s="68">
        <f>IF(ER70&gt;0,((ER70-ER69)/ER69),0)</f>
        <v/>
      </c>
      <c r="ET70" s="68">
        <f>IF(ER70&gt;0,ES70-$V70,0)</f>
        <v/>
      </c>
      <c r="EU70" s="68">
        <f>IF(ER70&gt;0,(ER70-EU$10)/EU$10,0)</f>
        <v/>
      </c>
      <c r="EV70" s="68" t="n"/>
      <c r="EW70" s="15">
        <f>IF(ER70&gt;0,(ER70-ER$10)/ER$10,0)</f>
        <v/>
      </c>
      <c r="EY70" s="250" t="n">
        <v>32.93</v>
      </c>
      <c r="EZ70" s="68">
        <f>IF(EY70&gt;0,((EY70-EY69)/EY69),0)</f>
        <v/>
      </c>
      <c r="FA70" s="68">
        <f>IF(EY70&gt;0,EZ70-$V70,0)</f>
        <v/>
      </c>
      <c r="FB70" s="68" t="n"/>
      <c r="FC70" s="68" t="n"/>
      <c r="FD70" s="15">
        <f>IF(EY70&gt;0,(EY70-EY$10)/EY$10,0)</f>
        <v/>
      </c>
      <c r="FF70" s="250" t="n">
        <v>59.91</v>
      </c>
      <c r="FG70" s="68">
        <f>IF(FF70&gt;0,((FF70-FF69)/FF69),0)</f>
        <v/>
      </c>
      <c r="FH70" s="68">
        <f>IF(FF70&gt;0,FG70-$V70,0)</f>
        <v/>
      </c>
      <c r="FI70" s="68">
        <f>IF(FF70&gt;0,(FF70-FI$10)/FI$10,0)</f>
        <v/>
      </c>
      <c r="FJ70" s="68" t="n"/>
      <c r="FK70" s="15">
        <f>IF(FF70&gt;0,(FF70-FF$10)/FF$10,0)</f>
        <v/>
      </c>
      <c r="FM70" s="250" t="n">
        <v>168.84</v>
      </c>
      <c r="FN70" s="68">
        <f>IF(FM70&gt;0,((FM70-FM69)/FM69),0)</f>
        <v/>
      </c>
      <c r="FO70" s="68">
        <f>IF(FM70&gt;0,FN70-$V70,0)</f>
        <v/>
      </c>
      <c r="FP70" s="68">
        <f>IF(FM70&gt;0,(FM70-FP$10)/FP$10,0)</f>
        <v/>
      </c>
      <c r="FQ70" s="68" t="n"/>
      <c r="FR70" s="15">
        <f>IF(FM70&gt;0,(FM70-FM$10)/FM$10,0)</f>
        <v/>
      </c>
      <c r="FT70" s="250" t="n">
        <v>97.52</v>
      </c>
      <c r="FU70" s="68">
        <f>IF(FT70&gt;0,((FT70-FT69)/FT69),0)</f>
        <v/>
      </c>
      <c r="FV70" s="68">
        <f>IF(FT70&gt;0,FU70-$V70,0)</f>
        <v/>
      </c>
      <c r="FW70" s="68">
        <f>IF(FT70&gt;0,(FT70-FW$10)/FW$10,0)</f>
        <v/>
      </c>
      <c r="FX70" s="68" t="n"/>
      <c r="FY70" s="15">
        <f>IF(FT70&gt;0,(FT70-FT$10)/FT$10,0)</f>
        <v/>
      </c>
      <c r="GA70" s="250" t="n">
        <v>17.41</v>
      </c>
      <c r="GB70" s="68">
        <f>IF(GA70&gt;0,((GA70-GA69)/GA69),0)</f>
        <v/>
      </c>
      <c r="GC70" s="68">
        <f>IF(GA70&gt;0,GB70-$V70,0)</f>
        <v/>
      </c>
      <c r="GD70" s="68" t="n"/>
      <c r="GE70" s="68" t="n"/>
      <c r="GF70" s="15">
        <f>IF(GA70&gt;0,(GA70-GA$10)/GA$10,0)</f>
        <v/>
      </c>
      <c r="GG70" s="18" t="n"/>
      <c r="GH70" s="250" t="n">
        <v>18.64</v>
      </c>
      <c r="GI70" s="68">
        <f>IF(GH70&gt;0,((GH70-GH69)/GH69),0)</f>
        <v/>
      </c>
      <c r="GJ70" s="68">
        <f>IF(GH70&gt;0,GI70-$V70,0)</f>
        <v/>
      </c>
      <c r="GK70" s="68">
        <f>IF(GH70&gt;0,(GH70-GK$10)/GK$10,0)</f>
        <v/>
      </c>
      <c r="GL70" s="68" t="n"/>
      <c r="GM70" s="15">
        <f>IF(GH70&gt;0,(GH70-GH$10)/GH$10,0)</f>
        <v/>
      </c>
      <c r="GO70" s="250" t="n">
        <v>26.97</v>
      </c>
      <c r="GP70" s="68">
        <f>IF(GO70&gt;0,((GO70-GO69)/GO69),0)</f>
        <v/>
      </c>
      <c r="GQ70" s="68">
        <f>IF(GO70&gt;0,GP70-$V70,0)</f>
        <v/>
      </c>
      <c r="GR70" s="68" t="n"/>
      <c r="GS70" s="68" t="n"/>
      <c r="GT70" s="15">
        <f>IF(GO70&gt;0,(GO70-GO$10)/GO$10,0)</f>
        <v/>
      </c>
      <c r="GV70" s="250" t="n">
        <v>14.46</v>
      </c>
      <c r="GW70" s="68">
        <f>IF(GV70&gt;0,((GV70-GV69)/GV69),0)</f>
        <v/>
      </c>
      <c r="GX70" s="68">
        <f>IF(GV70&gt;0,GW70-$V70,0)</f>
        <v/>
      </c>
      <c r="GY70" s="68">
        <f>IF(GV70&gt;0,(GV70-GY$10)/GY$10,0)</f>
        <v/>
      </c>
      <c r="GZ70" s="68" t="n"/>
      <c r="HA70" s="15">
        <f>IF(GV70&gt;0,(GV70-GV$10)/GV$10,0)</f>
        <v/>
      </c>
      <c r="HD70" s="250" t="n">
        <v>259.16</v>
      </c>
      <c r="HE70" s="68">
        <f>IF(HD70&gt;0,((HD70-HD69)/HD69),0)</f>
        <v/>
      </c>
      <c r="HF70" s="68">
        <f>IF(HD70&gt;0,HE70-$V70,0)</f>
        <v/>
      </c>
      <c r="HG70" s="68">
        <f>IF(HD70&gt;0,(HD70-HG$10)/HG$10,0)</f>
        <v/>
      </c>
      <c r="HH70" s="68" t="n"/>
      <c r="HI70" s="15">
        <f>IF(HD70&gt;0,(HD70-HD$10)/HD$10,0)</f>
        <v/>
      </c>
      <c r="HK70" s="250" t="n">
        <v>29.69</v>
      </c>
      <c r="HL70" s="68">
        <f>IF(HK70&gt;0,((HK70-HK69)/HK69),0)</f>
        <v/>
      </c>
      <c r="HM70" s="68">
        <f>IF(HK70&gt;0,HL70-$V70,0)</f>
        <v/>
      </c>
      <c r="HN70" s="68">
        <f>IF(HK70&gt;0,(HK70-HN$10)/HN$10,0)</f>
        <v/>
      </c>
      <c r="HO70" s="68" t="n"/>
      <c r="HP70" s="15">
        <f>IF(HK70&gt;0,(HK70-HK$10)/HK$10,0)</f>
        <v/>
      </c>
      <c r="HR70" s="250" t="n">
        <v>118.97</v>
      </c>
      <c r="HS70" s="68">
        <f>IF(HR70&gt;0,((HR70-HR69)/HR69),0)</f>
        <v/>
      </c>
      <c r="HT70" s="68">
        <f>IF(HR70&gt;0,HS70-$V70,0)</f>
        <v/>
      </c>
      <c r="HU70" s="68">
        <f>IF(HR70&gt;0,(HR70-HU$10)/HU$10,0)</f>
        <v/>
      </c>
      <c r="HV70" s="68" t="n"/>
      <c r="HW70" s="15">
        <f>IF(HR70&gt;0,(HR70-HR$10)/HR$10,0)</f>
        <v/>
      </c>
      <c r="HY70" s="250" t="n">
        <v>108.38</v>
      </c>
      <c r="HZ70" s="68">
        <f>IF(HY70&gt;0,((HY70-HY69)/HY69),0)</f>
        <v/>
      </c>
      <c r="IA70" s="68">
        <f>IF(HY70&gt;0,HZ70-$V70,0)</f>
        <v/>
      </c>
      <c r="IB70" s="68">
        <f>IF(HY70&gt;0,(HY70-IB$10)/IB$10,0)</f>
        <v/>
      </c>
      <c r="IC70" s="68" t="n"/>
      <c r="ID70" s="15">
        <f>IF(HY70&gt;0,(HY70-HY$10)/HY$10,0)</f>
        <v/>
      </c>
      <c r="IF70" s="250" t="n">
        <v>167.43</v>
      </c>
      <c r="IG70" s="68">
        <f>IF(IF70&gt;0,((IF70-IF69)/IF69),0)</f>
        <v/>
      </c>
      <c r="IH70" s="68">
        <f>IF(IF70&gt;0,IG70-$V70,0)</f>
        <v/>
      </c>
      <c r="II70" s="68">
        <f>IF(IF70&gt;0,(IF70-II$10)/II$10,0)</f>
        <v/>
      </c>
      <c r="IJ70" s="68" t="n"/>
      <c r="IK70" s="15">
        <f>IF(IF70&gt;0,(IF70-IF$10)/IF$10,0)</f>
        <v/>
      </c>
      <c r="IM70" s="250" t="n">
        <v>204.04</v>
      </c>
      <c r="IN70" s="68">
        <f>IF(IM70&gt;0,((IM70-IM69)/IM69),0)</f>
        <v/>
      </c>
      <c r="IO70" s="68">
        <f>IF(IM70&gt;0,IN70-$V70,0)</f>
        <v/>
      </c>
      <c r="IP70" s="68">
        <f>IF(IM70&gt;0,(IM70-IP$10)/IP$10,0)</f>
        <v/>
      </c>
      <c r="IQ70" s="68" t="n"/>
      <c r="IR70" s="15">
        <f>IF(IM70&gt;0,(IM70-IM$10)/IM$10,0)</f>
        <v/>
      </c>
      <c r="IT70" s="250" t="n">
        <v>41.16</v>
      </c>
      <c r="IU70" s="68">
        <f>IF(IT70&gt;0,((IT70-IT69)/IT69),0)</f>
        <v/>
      </c>
      <c r="IV70" s="68">
        <f>IF(IT70&gt;0,IU70-$V70,0)</f>
        <v/>
      </c>
      <c r="IW70" s="68">
        <f>IF(IT70&gt;0,(IT70-IW$10)/IW$10,0)</f>
        <v/>
      </c>
      <c r="IX70" s="68" t="n"/>
      <c r="IY70" s="15">
        <f>IF(IT70&gt;0,(IT70-IT$10)/IT$10,0)</f>
        <v/>
      </c>
      <c r="JA70" s="250" t="n">
        <v>576.36</v>
      </c>
      <c r="JB70" s="68">
        <f>IF(JA70&gt;0,((JA70-JA69)/JA69),0)</f>
        <v/>
      </c>
      <c r="JC70" s="68">
        <f>IF(JA70&gt;0,JB70-$V70,0)</f>
        <v/>
      </c>
      <c r="JD70" s="68">
        <f>IF(JA70&gt;0,(JA70-JD$10)/JD$10,0)</f>
        <v/>
      </c>
      <c r="JE70" s="68" t="n"/>
      <c r="JF70" s="15">
        <f>IF(JA70&gt;0,(JA70-JA$10)/JA$10,0)</f>
        <v/>
      </c>
      <c r="JH70" s="250" t="n">
        <v>375.39</v>
      </c>
      <c r="JI70" s="68">
        <f>IF(JH70&gt;0,((JH70-JH69)/JH69),0)</f>
        <v/>
      </c>
      <c r="JJ70" s="68">
        <f>IF(JH70&gt;0,JI70-$V70,0)</f>
        <v/>
      </c>
      <c r="JK70" s="68">
        <f>IF(JH70&gt;0,(JH70-JK$10)/JK$10,0)</f>
        <v/>
      </c>
      <c r="JL70" s="68" t="n"/>
      <c r="JM70" s="15">
        <f>IF(JH70&gt;0,(JH70-JH$10)/JH$10,0)</f>
        <v/>
      </c>
      <c r="JO70" s="250" t="n">
        <v>14.31</v>
      </c>
      <c r="JP70" s="68">
        <f>IF(JO70&gt;0,((JO70-JO69)/JO69),0)</f>
        <v/>
      </c>
      <c r="JQ70" s="68">
        <f>IF(JO70&gt;0,JP70-$V70,0)</f>
        <v/>
      </c>
      <c r="JR70" s="68">
        <f>IF(JO70&gt;0,(JO70-JR$10)/JR$10,0)</f>
        <v/>
      </c>
      <c r="JS70" s="68" t="n"/>
      <c r="JT70" s="15">
        <f>IF(JO70&gt;0,(JO70-JO$10)/JO$10,0)</f>
        <v/>
      </c>
      <c r="JV70" s="250" t="n">
        <v>1.3</v>
      </c>
      <c r="JW70" s="68">
        <f>IF(JV70&gt;0,((JV70-JV69)/JV69),0)</f>
        <v/>
      </c>
      <c r="JX70" s="68">
        <f>IF(JV70&gt;0,JW70-$V70,0)</f>
        <v/>
      </c>
      <c r="JY70" s="68">
        <f>IF(JV70&gt;0,(JV70-JY$10)/JY$10,0)</f>
        <v/>
      </c>
      <c r="JZ70" s="68" t="n"/>
      <c r="KA70" s="15">
        <f>IF(JV70&gt;0,(JV70-JV$10)/JV$10,0)</f>
        <v/>
      </c>
      <c r="KC70" s="250" t="n">
        <v>20.4</v>
      </c>
      <c r="KD70" s="68">
        <f>IF(KC70&gt;0,((KC70-KC69)/KC69),0)</f>
        <v/>
      </c>
      <c r="KE70" s="68">
        <f>IF(KC70&gt;0,KD70-$V70,0)</f>
        <v/>
      </c>
      <c r="KF70" s="68">
        <f>IF(KC70&gt;0,(KC70-KF$10)/KF$10,0)</f>
        <v/>
      </c>
      <c r="KG70" s="68" t="n"/>
      <c r="KH70" s="15">
        <f>IF(KC70&gt;0,(KC70-KC$10)/KC$10,0)</f>
        <v/>
      </c>
      <c r="KI70" s="18" t="n"/>
      <c r="KJ70" s="250" t="n">
        <v>40.16</v>
      </c>
      <c r="KK70" s="68">
        <f>IF(KJ70&gt;0,((KJ70-KJ69)/KJ69),0)</f>
        <v/>
      </c>
      <c r="KL70" s="68">
        <f>IF(KJ70&gt;0,KK70-$V70,0)</f>
        <v/>
      </c>
      <c r="KM70" s="68">
        <f>IF(KJ70&gt;0,(KJ70-KM$10)/KM$10,0)</f>
        <v/>
      </c>
      <c r="KN70" s="68" t="n"/>
      <c r="KO70" s="15">
        <f>IF(KJ70&gt;0,(KJ70-KJ$10)/KJ$10,0)</f>
        <v/>
      </c>
      <c r="KQ70" s="250" t="n">
        <v>1.577</v>
      </c>
      <c r="KR70" s="68">
        <f>IF(KQ70&gt;0,((KQ70-KQ69)/KQ69),0)</f>
        <v/>
      </c>
      <c r="KS70" s="68">
        <f>IF(KQ70&gt;0,KR70-$V70,0)</f>
        <v/>
      </c>
      <c r="KT70" s="68">
        <f>IF(KQ70&gt;0,(KQ70-KT$10)/KT$10,0)</f>
        <v/>
      </c>
      <c r="KU70" s="68" t="n"/>
      <c r="KV70" s="15">
        <f>IF(KQ70&gt;0,(KQ70-KQ$10)/KQ$10,0)</f>
        <v/>
      </c>
      <c r="KW70" s="18" t="n"/>
      <c r="KX70" s="250" t="n">
        <v>20.21</v>
      </c>
      <c r="KY70" s="68">
        <f>IF(KX70&gt;0,((KX70-KX69)/KX69),0)</f>
        <v/>
      </c>
      <c r="KZ70" s="68">
        <f>IF(KX70&gt;0,KY70-$V70,0)</f>
        <v/>
      </c>
      <c r="LA70" s="68">
        <f>IF(KX70&gt;0,(KX70-LA$10)/LA$10,0)</f>
        <v/>
      </c>
      <c r="LB70" s="68" t="n"/>
      <c r="LC70" s="15">
        <f>IF(KX70&gt;0,(KX70-KX$10)/KX$10,0)</f>
        <v/>
      </c>
      <c r="LD70" s="18" t="n"/>
      <c r="LE70" s="250" t="n">
        <v>53.44</v>
      </c>
      <c r="LF70" s="68">
        <f>IF(LE70&gt;0,((LE70-LE69)/LE69),0)</f>
        <v/>
      </c>
      <c r="LG70" s="68">
        <f>IF(LE70&gt;0,LF70-$V70,0)</f>
        <v/>
      </c>
      <c r="LH70" s="68">
        <f>IF(LE70&gt;0,(LE70-LH$10)/LH$10,0)</f>
        <v/>
      </c>
      <c r="LI70" s="68" t="n"/>
      <c r="LJ70" s="15">
        <f>IF(LE70&gt;0,(LE70-LE$10)/LE$10,0)</f>
        <v/>
      </c>
      <c r="LL70" s="250" t="n">
        <v>108.4</v>
      </c>
      <c r="LM70" s="68">
        <f>IF(LL70&gt;0,((LL70-LL69)/LL69),0)</f>
        <v/>
      </c>
      <c r="LN70" s="68">
        <f>IF(LL70&gt;0,LM70-$V70,0)</f>
        <v/>
      </c>
      <c r="LO70" s="68">
        <f>IF(LL70&gt;0,(LL70-LO$10)/LO$10,0)</f>
        <v/>
      </c>
      <c r="LP70" s="68" t="n"/>
      <c r="LQ70" s="15">
        <f>IF(LL70&gt;0,(LL70-LL$10)/LL$10,0)</f>
        <v/>
      </c>
      <c r="LS70" s="250" t="n">
        <v>12.61</v>
      </c>
      <c r="LT70" s="68">
        <f>IF(LS70&gt;0,((LS70-LS69)/LS69),0)</f>
        <v/>
      </c>
      <c r="LU70" s="68">
        <f>IF(LS70&gt;0,LT70-$V70,0)</f>
        <v/>
      </c>
      <c r="LV70" s="68" t="n"/>
      <c r="LW70" s="68" t="n"/>
      <c r="LX70" s="15">
        <f>IF(LS70&gt;0,(LS70-LS$10)/LS$10,0)</f>
        <v/>
      </c>
      <c r="LZ70" s="250" t="n">
        <v>12.12</v>
      </c>
      <c r="MA70" s="68">
        <f>IF(LZ70&gt;0,((LZ70-LZ69)/LZ69),0)</f>
        <v/>
      </c>
      <c r="MB70" s="68">
        <f>IF(LZ70&gt;0,MA70-$V70,0)</f>
        <v/>
      </c>
      <c r="MC70" s="68">
        <f>IF(LZ70&gt;0,(LZ70-MC$10)/MC$10,0)</f>
        <v/>
      </c>
      <c r="MD70" s="68" t="n"/>
      <c r="ME70" s="15">
        <f>IF(LZ70&gt;0,(LZ70-LZ$10)/LZ$10,0)</f>
        <v/>
      </c>
      <c r="MG70" s="250" t="n">
        <v>21.67</v>
      </c>
      <c r="MH70" s="68">
        <f>IF(MG70&gt;0,((MG70-MG69)/MG69),0)</f>
        <v/>
      </c>
      <c r="MI70" s="68">
        <f>IF(MG70&gt;0,MH70-$V70,0)</f>
        <v/>
      </c>
      <c r="MJ70" s="68">
        <f>IF(MG70&gt;0,(MG70-MJ$10)/MJ$10,0)</f>
        <v/>
      </c>
      <c r="MK70" s="68" t="n"/>
      <c r="ML70" s="15">
        <f>IF(MG70&gt;0,(MG70-MG$10)/MG$10,0)</f>
        <v/>
      </c>
      <c r="MN70" s="250" t="n">
        <v>98.65000000000001</v>
      </c>
      <c r="MO70" s="68">
        <f>IF(MN70&gt;0,((MN70-MN69)/MN69),0)</f>
        <v/>
      </c>
      <c r="MP70" s="68">
        <f>IF(MN70&gt;0,MO70-$V70,0)</f>
        <v/>
      </c>
      <c r="MQ70" s="68">
        <f>IF(MN70&gt;0,(MN70-MQ$10)/MQ$10,0)</f>
        <v/>
      </c>
      <c r="MR70" s="68" t="n"/>
      <c r="MS70" s="15">
        <f>IF(MN70&gt;0,(MN70-MN$10)/MN$10,0)</f>
        <v/>
      </c>
      <c r="MU70" s="250" t="n">
        <v>10.69</v>
      </c>
      <c r="MV70" s="68">
        <f>IF(MU70&gt;0,((MU70-MU69)/MU69),0)</f>
        <v/>
      </c>
      <c r="MW70" s="68">
        <f>IF(MU70&gt;0,MV70-$V70,0)</f>
        <v/>
      </c>
      <c r="MX70" s="68">
        <f>IF(MU70&gt;0,(MU70-MX$10)/MX$10,0)</f>
        <v/>
      </c>
      <c r="MY70" s="68" t="n"/>
      <c r="MZ70" s="15">
        <f>IF(MU70&gt;0,(MU70-MU$10)/MU$10,0)</f>
        <v/>
      </c>
      <c r="NB70" s="250" t="n">
        <v>200.26</v>
      </c>
      <c r="NC70" s="68">
        <f>IF(NB70&gt;0,((NB70-NB69)/NB69),0)</f>
        <v/>
      </c>
      <c r="ND70" s="68">
        <f>IF(NB70&gt;0,NC70-$V70,0)</f>
        <v/>
      </c>
      <c r="NE70" s="68">
        <f>IF(NB70&gt;0,(NB70-NE$10)/NE$10,0)</f>
        <v/>
      </c>
      <c r="NF70" s="68" t="n"/>
      <c r="NG70" s="15">
        <f>IF(NB70&gt;0,(NB70-NB$10)/NB$10,0)</f>
        <v/>
      </c>
      <c r="NI70" s="250" t="n">
        <v>5.56</v>
      </c>
      <c r="NJ70" s="68">
        <f>IF(NI70&gt;0,((NI70-NI69)/NI69),0)</f>
        <v/>
      </c>
      <c r="NK70" s="68">
        <f>IF(NI70&gt;0,NJ70-$V70,0)</f>
        <v/>
      </c>
      <c r="NL70" s="68">
        <f>IF(NI70&gt;0,(NI70-NL$10)/NL$10,0)</f>
        <v/>
      </c>
      <c r="NM70" s="68" t="n"/>
      <c r="NN70" s="15">
        <f>IF(NI70&gt;0,(NI70-NI$10)/NI$10,0)</f>
        <v/>
      </c>
      <c r="NP70" s="250" t="n">
        <v>305.2</v>
      </c>
      <c r="NQ70" s="68">
        <f>IF(NP70&gt;0,((NP70-NP69)/NP69),0)</f>
        <v/>
      </c>
      <c r="NR70" s="68">
        <f>IF(NP70&gt;0,NQ70-$V70,0)</f>
        <v/>
      </c>
      <c r="NS70" s="68">
        <f>IF(NP70&gt;0,(NP70-NS$10)/NS$10,0)</f>
        <v/>
      </c>
      <c r="NT70" s="68" t="n"/>
      <c r="NU70" s="15">
        <f>IF(NP70&gt;0,(NP70-NP$10)/NP$10,0)</f>
        <v/>
      </c>
      <c r="NW70" s="250" t="n">
        <v>154.64</v>
      </c>
      <c r="NX70" s="68">
        <f>IF(NW70&gt;0,((NW70-NW69)/NW69),0)</f>
        <v/>
      </c>
      <c r="NY70" s="68">
        <f>IF(NW70&gt;0,NX70-$V70,0)</f>
        <v/>
      </c>
      <c r="NZ70" s="68">
        <f>IF(NW70&gt;0,(NW70-NZ$10)/NZ$10,0)</f>
        <v/>
      </c>
      <c r="OA70" s="68" t="n"/>
      <c r="OB70" s="15">
        <f>IF(NW70&gt;0,(NW70-NW$10)/NW$10,0)</f>
        <v/>
      </c>
      <c r="OD70" s="250" t="n">
        <v>1.27</v>
      </c>
      <c r="OE70" s="68">
        <f>IF(OD70&gt;0,((OD70-OD69)/OD69),0)</f>
        <v/>
      </c>
      <c r="OF70" s="68">
        <f>IF(OD70&gt;0,OE70-$V70,0)</f>
        <v/>
      </c>
      <c r="OG70" s="68">
        <f>IF(OD70&gt;0,(OD70-OG$10)/OG$10,0)</f>
        <v/>
      </c>
      <c r="OH70" s="68" t="n"/>
      <c r="OI70" s="15">
        <f>IF(OD70&gt;0,(OD70-OD$10)/OD$10,0)</f>
        <v/>
      </c>
      <c r="OK70" s="250" t="n">
        <v>62.16</v>
      </c>
      <c r="OL70" s="68">
        <f>IF(OK70&gt;0,((OK70-OK69)/OK69),0)</f>
        <v/>
      </c>
      <c r="OM70" s="68">
        <f>IF(OK70&gt;0,OL70-$V70,0)</f>
        <v/>
      </c>
      <c r="ON70" s="68">
        <f>IF(OK70&gt;0,(OK70-ON$10)/ON$10,0)</f>
        <v/>
      </c>
      <c r="OO70" s="68" t="n"/>
      <c r="OP70" s="15">
        <f>IF(OK70&gt;0,(OK70-OK$10)/OK$10,0)</f>
        <v/>
      </c>
      <c r="OR70" s="250" t="n">
        <v>1.72</v>
      </c>
      <c r="OS70" s="68">
        <f>IF(OR70&gt;0,((OR70-OR69)/OR69),0)</f>
        <v/>
      </c>
      <c r="OT70" s="68">
        <f>IF(OR70&gt;0,OS70-$V70,0)</f>
        <v/>
      </c>
      <c r="OU70" s="68">
        <f>IF(OR70&gt;0,(OR70-OU$10)/OU$10,0)</f>
        <v/>
      </c>
      <c r="OV70" s="68" t="n"/>
      <c r="OW70" s="15">
        <f>IF(OR70&gt;0,(OR70-OR$10)/OR$10,0)</f>
        <v/>
      </c>
      <c r="OY70" s="250" t="n">
        <v>131.79</v>
      </c>
      <c r="OZ70" s="68">
        <f>IF(OY70&gt;0,((OY70-OY69)/OY69),0)</f>
        <v/>
      </c>
      <c r="PA70" s="68">
        <f>IF(OY70&gt;0,OZ70-$V70,0)</f>
        <v/>
      </c>
      <c r="PB70" s="68">
        <f>IF(OY70&gt;0,(OY70-PB$10)/PB$10,0)</f>
        <v/>
      </c>
      <c r="PC70" s="68" t="n"/>
      <c r="PD70" s="15">
        <f>IF(OY70&gt;0,(OY70-OY$10)/OY$10,0)</f>
        <v/>
      </c>
      <c r="PE70" s="18" t="n"/>
      <c r="PF70" s="250" t="n">
        <v>209.31</v>
      </c>
      <c r="PG70" s="68">
        <f>IF(PF70&gt;0,((PF70-PF69)/PF69),0)</f>
        <v/>
      </c>
      <c r="PH70" s="68">
        <f>IF(PF70&gt;0,PG70-$V70,0)</f>
        <v/>
      </c>
      <c r="PI70" s="68">
        <f>IF(PF70&gt;0,(PF70-PI$10)/PI$10,0)</f>
        <v/>
      </c>
      <c r="PJ70" s="68" t="n"/>
      <c r="PK70" s="15">
        <f>IF(PF70&gt;0,(PF70-PF$10)/PF$10,0)</f>
        <v/>
      </c>
      <c r="PM70" s="250" t="n"/>
      <c r="PN70" s="68">
        <f>IF(PM70&gt;0,((PM70-PM69)/PM69),0)</f>
        <v/>
      </c>
      <c r="PO70" s="68">
        <f>PN70-$V70</f>
        <v/>
      </c>
      <c r="PP70" s="68">
        <f>IF(PM70&gt;0,(PM70-PP$10)/PP$10,0)</f>
        <v/>
      </c>
      <c r="PQ70" s="68" t="n"/>
      <c r="PR70" s="15">
        <f>IF(PM70&gt;0,(PM70-PM$10)/PM$10,0)</f>
        <v/>
      </c>
      <c r="PT70" s="250" t="n">
        <v>3.73</v>
      </c>
      <c r="PU70" s="68">
        <f>IF(PT70&gt;0,((PT70-PT69)/PT69),0)</f>
        <v/>
      </c>
      <c r="PV70" s="68">
        <f>IF(PT70&gt;0,PU70-$V70,0)</f>
        <v/>
      </c>
      <c r="PW70" s="68">
        <f>IF(PT70&gt;0,(PT70-PW$10)/PW$10,0)</f>
        <v/>
      </c>
      <c r="PX70" s="68" t="n"/>
      <c r="PY70" s="15">
        <f>IF(PT70&gt;0,(PT70-PT$10)/PT$10,0)</f>
        <v/>
      </c>
      <c r="QA70" s="250" t="n">
        <v>205.13</v>
      </c>
      <c r="QB70" s="68">
        <f>IF(QA70&gt;0,((QA70-QA69)/QA69),0)</f>
        <v/>
      </c>
      <c r="QC70" s="68">
        <f>IF(QA70&gt;0,QB70-$V70,0)</f>
        <v/>
      </c>
      <c r="QD70" s="68">
        <f>IF(QA70&gt;0,(QA70-QD$10)/QD$10,0)</f>
        <v/>
      </c>
      <c r="QE70" s="68" t="n"/>
      <c r="QF70" s="15">
        <f>IF(QA70&gt;0,(QA70-QA$10)/QA$10,0)</f>
        <v/>
      </c>
      <c r="QH70" s="250" t="n">
        <v>1.3</v>
      </c>
      <c r="QI70" s="68">
        <f>IF(QH70&gt;0,((QH70-QH69)/QH69),0)</f>
        <v/>
      </c>
      <c r="QJ70" s="68">
        <f>IF(QH70&gt;0,QI70-$V70,0)</f>
        <v/>
      </c>
      <c r="QK70" s="68">
        <f>IF(QH70&gt;0,(QH70-QK$10)/QK$10,0)</f>
        <v/>
      </c>
      <c r="QL70" s="68" t="n"/>
      <c r="QM70" s="15">
        <f>IF(QH70&gt;0,(QH70-QH$10)/QH$10,0)</f>
        <v/>
      </c>
      <c r="QO70" s="250" t="n">
        <v>5.94</v>
      </c>
      <c r="QP70" s="68">
        <f>IF(QO70&gt;0,((QO70-QO69)/QO69),0)</f>
        <v/>
      </c>
      <c r="QQ70" s="68">
        <f>IF(QO70&gt;0,QP70-$V70,0)</f>
        <v/>
      </c>
      <c r="QR70" s="68">
        <f>IF(QO70&gt;0,(QO70-QR$10)/QR$10,0)</f>
        <v/>
      </c>
      <c r="QS70" s="68" t="n"/>
      <c r="QT70" s="15">
        <f>IF(QO70&gt;0,(QO70-QO$10)/QO$10,0)</f>
        <v/>
      </c>
      <c r="QV70" s="250" t="n">
        <v>1.724</v>
      </c>
      <c r="QW70" s="68">
        <f>IF(QV70&gt;0,((QV70-QV69)/QV69),0)</f>
        <v/>
      </c>
      <c r="QX70" s="68">
        <f>IF(QV70&gt;0,QW70-$V70,0)</f>
        <v/>
      </c>
      <c r="QY70" s="68">
        <f>IF(QV70&gt;0,(QV70-QY$10)/QY$10,0)</f>
        <v/>
      </c>
      <c r="QZ70" s="68" t="n"/>
      <c r="RA70" s="15">
        <f>IF(QV70&gt;0,(QV70-QV$10)/QV$10,0)</f>
        <v/>
      </c>
      <c r="RC70" s="250" t="n">
        <v>20.51</v>
      </c>
      <c r="RD70" s="68">
        <f>IF(RC70&gt;0,((RC70-RC69)/RC69),0)</f>
        <v/>
      </c>
      <c r="RE70" s="68">
        <f>IF(RC70&gt;0,RD70-$V70,0)</f>
        <v/>
      </c>
      <c r="RF70" s="68">
        <f>IF(RC70&gt;0,(RC70-RF$10)/RF$10,0)</f>
        <v/>
      </c>
      <c r="RG70" s="68" t="n"/>
      <c r="RH70" s="15">
        <f>IF(RC70&gt;0,(RC70-RC$10)/RC$10,0)</f>
        <v/>
      </c>
      <c r="RJ70" s="250" t="n">
        <v>166</v>
      </c>
      <c r="RK70" s="68">
        <f>IF(RJ70&gt;0,((RJ70-RJ69)/RJ69),0)</f>
        <v/>
      </c>
      <c r="RL70" s="68">
        <f>RK70-$V70</f>
        <v/>
      </c>
      <c r="RM70" s="68">
        <f>IF(RJ70&gt;0,(RJ70-RM$10)/RM$10,0)</f>
        <v/>
      </c>
      <c r="RN70" s="68" t="n"/>
      <c r="RO70" s="15">
        <f>IF(RJ70&gt;0,(RJ70-RJ$10)/RJ$10,0)</f>
        <v/>
      </c>
      <c r="RQ70" s="250" t="n">
        <v>13.55</v>
      </c>
      <c r="RR70" s="68">
        <f>IF(RQ70&gt;0,((RQ70-RQ69)/RQ69),0)</f>
        <v/>
      </c>
      <c r="RS70" s="68">
        <f>RR70-$V70</f>
        <v/>
      </c>
      <c r="RT70" s="68">
        <f>IF(RQ70&gt;0,(RQ70-RT$10)/RT$10,0)</f>
        <v/>
      </c>
      <c r="RU70" s="68" t="n"/>
      <c r="RV70" s="15">
        <f>IF(RQ70&gt;0,(RQ70-RQ$10)/RQ$10,0)</f>
        <v/>
      </c>
      <c r="RX70" s="250" t="n">
        <v>84.40000000000001</v>
      </c>
      <c r="RY70" s="68">
        <f>IF(RX70&gt;0,((RX70-RX69)/RX69),0)</f>
        <v/>
      </c>
      <c r="RZ70" s="68">
        <f>RY70-$V70</f>
        <v/>
      </c>
      <c r="SA70" s="68">
        <f>IF(RX70&gt;0,(RX70-SA$10)/SA$10,0)</f>
        <v/>
      </c>
      <c r="SB70" s="68" t="n"/>
      <c r="SC70" s="15">
        <f>IF(RX70&gt;0,(RX70-RX$10)/RX$10,0)</f>
        <v/>
      </c>
      <c r="SE70" s="250" t="n">
        <v>7.92</v>
      </c>
      <c r="SF70" s="68">
        <f>IF(SE70&gt;0,((SE70-SE69)/SE69),0)</f>
        <v/>
      </c>
      <c r="SG70" s="68">
        <f>SF70-$V70</f>
        <v/>
      </c>
      <c r="SH70" s="68">
        <f>IF(SE70&gt;0,(SE70-SH$10)/SH$10,0)</f>
        <v/>
      </c>
      <c r="SI70" s="68" t="n"/>
      <c r="SJ70" s="15">
        <f>IF(SE70&gt;0,(SE70-SE$10)/SE$10,0)</f>
        <v/>
      </c>
      <c r="SL70" s="250" t="n">
        <v>0.467</v>
      </c>
      <c r="SM70" s="68">
        <f>IF(SL70&gt;0,((SL70-SL69)/SL69),0)</f>
        <v/>
      </c>
      <c r="SN70" s="68">
        <f>SM70-$V70</f>
        <v/>
      </c>
      <c r="SO70" s="68">
        <f>IF(SL70&gt;0,(SL70-SO$10)/SO$10,0)</f>
        <v/>
      </c>
      <c r="SP70" s="68" t="n"/>
      <c r="SQ70" s="15">
        <f>IF(SL70&gt;0,(SL70-SL$10)/SL$10,0)</f>
        <v/>
      </c>
      <c r="SS70" s="250" t="n">
        <v>7.6</v>
      </c>
      <c r="ST70" s="68">
        <f>IF(SS70&gt;0,((SS70-SS69)/SS69),0)</f>
        <v/>
      </c>
      <c r="SU70" s="68">
        <f>ST70-$V70</f>
        <v/>
      </c>
      <c r="SV70" s="68">
        <f>IF(SS70&gt;0,(SS70-SV$10)/SV$10,0)</f>
        <v/>
      </c>
      <c r="SW70" s="68" t="n"/>
      <c r="SX70" s="15">
        <f>IF(SS70&gt;0,(SS70-SS$10)/SS$10,0)</f>
        <v/>
      </c>
      <c r="SZ70" s="250" t="n">
        <v>24.41</v>
      </c>
      <c r="TA70" s="68">
        <f>IF(SZ70&gt;0,((SZ70-SZ69)/SZ69),0)</f>
        <v/>
      </c>
      <c r="TB70" s="68">
        <f>TA70-$V70</f>
        <v/>
      </c>
      <c r="TC70" s="68">
        <f>IF(SZ70&gt;0,(SZ70-TC$10)/TC$10,0)</f>
        <v/>
      </c>
      <c r="TD70" s="68" t="n"/>
      <c r="TE70" s="15">
        <f>IF(SZ70&gt;0,(SZ70-SZ$10)/SZ$10,0)</f>
        <v/>
      </c>
      <c r="TG70" s="250" t="n">
        <v>0.18</v>
      </c>
      <c r="TH70" s="68">
        <f>IF(TG70&gt;0,((TG70-TG69)/TG69),0)</f>
        <v/>
      </c>
      <c r="TI70" s="68">
        <f>TH70-$V70</f>
        <v/>
      </c>
      <c r="TJ70" s="68">
        <f>IF(TG70&gt;0,(TG70-TJ$10)/TJ$10,0)</f>
        <v/>
      </c>
      <c r="TK70" s="68" t="n"/>
      <c r="TL70" s="15">
        <f>IF(TG70&gt;0,(TG70-TG$10)/TG$10,0)</f>
        <v/>
      </c>
      <c r="TN70" s="250" t="n">
        <v>25.28</v>
      </c>
      <c r="TO70" s="68">
        <f>IF(TN70&gt;0,((TN70-TN69)/TN69),0)</f>
        <v/>
      </c>
      <c r="TP70" s="68">
        <f>TO70-$V70</f>
        <v/>
      </c>
      <c r="TQ70" s="68">
        <f>IF(TN70&gt;0,(TN70-TQ$10)/TQ$10,0)</f>
        <v/>
      </c>
      <c r="TR70" s="68" t="n"/>
      <c r="TS70" s="15">
        <f>IF(TN70&gt;0,(TN70-TN$10)/TN$10,0)</f>
        <v/>
      </c>
      <c r="TU70" s="250" t="n">
        <v>2.27</v>
      </c>
      <c r="TV70" s="68">
        <f>IF(TU70&gt;0,((TU70-TU69)/TU69),0)</f>
        <v/>
      </c>
      <c r="TW70" s="68">
        <f>TV70-$V70</f>
        <v/>
      </c>
      <c r="TX70" s="68">
        <f>IF(TU70&gt;0,(TU70-TX$10)/TX$10,0)</f>
        <v/>
      </c>
      <c r="TY70" s="68" t="n"/>
      <c r="TZ70" s="15">
        <f>IF(TU70&gt;0,(TU70-TU$10)/TU$10,0)</f>
        <v/>
      </c>
      <c r="UB70" s="250" t="n"/>
      <c r="UC70" s="68">
        <f>IF(UB70&gt;0,((UB70-UB69)/UB69),0)</f>
        <v/>
      </c>
      <c r="UD70" s="68">
        <f>UC70-$V70</f>
        <v/>
      </c>
      <c r="UE70" s="68">
        <f>IF(UB70&gt;0,(UB70-UE$10)/UE$10,0)</f>
        <v/>
      </c>
      <c r="UF70" s="68" t="n"/>
      <c r="UG70" s="15">
        <f>IF(UB70&gt;0,(UB70-UB$10)/UB$10,0)</f>
        <v/>
      </c>
      <c r="UI70" s="250" t="n"/>
      <c r="UJ70" s="68">
        <f>IF(UI70&gt;0,((UI70-UI69)/UI69),0)</f>
        <v/>
      </c>
      <c r="UK70" s="68">
        <f>UJ70-$V70</f>
        <v/>
      </c>
      <c r="UL70" s="68">
        <f>IF(UI70&gt;0,(UI70-UL$10)/UL$10,0)</f>
        <v/>
      </c>
      <c r="UM70" s="68" t="n"/>
      <c r="UN70" s="15">
        <f>IF(UI70&gt;0,(UI70-UI$10)/UI$10,0)</f>
        <v/>
      </c>
      <c r="UP70" s="250" t="n"/>
      <c r="UQ70" s="68">
        <f>IF(UP70&gt;0,((UP70-UP69)/UP69),0)</f>
        <v/>
      </c>
      <c r="UR70" s="68">
        <f>UQ70-$V70</f>
        <v/>
      </c>
      <c r="US70" s="68">
        <f>IF(UP70&gt;0,(UP70-US$10)/US$10,0)</f>
        <v/>
      </c>
      <c r="UT70" s="68" t="n"/>
      <c r="UU70" s="15">
        <f>IF(UP70&gt;0,(UP70-UP$10)/UP$10,0)</f>
        <v/>
      </c>
      <c r="UW70" s="250" t="n"/>
      <c r="UX70" s="68">
        <f>IF(UW70&gt;0,((UW70-UW69)/UW69),0)</f>
        <v/>
      </c>
      <c r="UY70" s="68">
        <f>UX70-$V70</f>
        <v/>
      </c>
      <c r="UZ70" s="68">
        <f>IF(UW70&gt;0,(UW70-UZ$10)/UZ$10,0)</f>
        <v/>
      </c>
      <c r="VA70" s="68" t="n"/>
      <c r="VB70" s="15">
        <f>IF(UW70&gt;0,(UW70-UW$10)/UW$10,0)</f>
        <v/>
      </c>
      <c r="VD70" s="250" t="n"/>
      <c r="VE70" s="68">
        <f>IF(VD70&gt;0,((VD70-VD69)/VD69),0)</f>
        <v/>
      </c>
      <c r="VF70" s="68">
        <f>VE70-$V70</f>
        <v/>
      </c>
      <c r="VG70" s="68">
        <f>IF(VD70&gt;0,(VD70-VG$10)/VG$10,0)</f>
        <v/>
      </c>
      <c r="VH70" s="68" t="n"/>
      <c r="VI70" s="15">
        <f>IF(VD70&gt;0,(VD70-VD$10)/VD$10,0)</f>
        <v/>
      </c>
      <c r="VM70" s="21">
        <f>IF($C70&gt;0,(($IK$5*IG70)+($GT$5*GP70)+($JM$5*JI70)+($JF$5*JB70)+($IY$5*IU70)+($IR$5*IN70)+($ID$5*HZ70)+($HW$5*HS70)+($HP$5*HL70)+($HI$5*HE70)+($GF$5*GB70)+($FY$5*FU70)+($FR$5*FN70)+($FK$5*FG70)+($FD$5*EZ70)+($EW$5*ES70)+($EP$5*EL70)+($EI$5*EE70)+($EB$5*DX70)+($DU$5*DQ70)+($DN$5*DJ70)+($DG$5*DC70)+($CZ$5*CV70)+($CS$5*CO70)+($CL$5*CH70)+($CE$5*CA70)+($BX$5*BT70)+($BQ$5*BM70)+($BJ$5*BF70)+($BC$5*AY70)+($AV$5*AR70)+($AO$5*AK70)+($AH$5*AD70)+($JT$5*JP70)+($KA$5*JW70)+($KO$5*KK70)+($PR$5*PN70)+($GM$5*GI70)+($HA$5*GW70)+($KV$5*KR70)+($KH$5*KD70)+($LC$5*KY70)+($MS$5*MO70)+($ML$5*MH70)+($ME$5*MA70)+($LX$5*LT70)+($LQ$5*LM70)+($LJ$5*LF70)+(MV70*$MZ$5)+(NC70*$NG$5)+(NJ70*$NN$5)+($OI$5*OE70)+($NU$5*NQ70)+($OB$5*NX70)+($PK$5*PG70)+($OP$5*OL70)+($OW$5*OS70)+($PD$5*OZ70)+(PU70*$PY$5)+(QB70*$QF$5)+(QI70*$QM$5)+(QP70*$QT$5)+(QW70*$RA$5)+(RD70*$RH$5)+(RK70*$RO$5)+(RR70*$RV$5)+(RY70*$SC$5)+(SF70*$SJ$5)+(SM70*$SQ$5)+(ST70*$SX$5)+(TA70*$TE$5))+(TH70*$TL$5)+(TO70*$TS$5))/$VM$5</f>
        <v/>
      </c>
      <c r="VN70" s="538" t="n"/>
      <c r="VO70" s="21">
        <f>IF($C70&gt;0,(($IK$5*II70)+($GT$5*GR70)+($JM$5*JK70)+($JF$5*JD70)+($IY$5*IW70)+($IR$5*IP70)+($ID$5*IB70)+($HW$5*HU70)+($HP$5*HN70)+($HI$5*HG70)+($GF$5*GD70)+($FY$5*FW70)+($FR$5*FP70)+($FK$5*FI70)+($FD$5*FB70)+($EW$5*EU70)+($EP$5*EN70)+($EI$5*EG70)+($EB$5*DZ70)+($DU$5*DS70)+($DN$5*DL70)+($DG$5*DE70)+($CZ$5*CX70)+($CS$5*CQ70)+($CL$5*CJ70)+($CE$5*CC70)+($BX$5*BV70)+($BQ$5*BO70)+($BJ$5*BH70)+($BC$5*BA70)+($AV$5*AT70)+($AO$5*AM70)+($AH$5*AF70)+($KO$5*KM70)+($KH$5*KF70)+($KA$5*JY70)+($JT$5*JR70)+($PR$5*PP70)+($GM$5*GK70)+($HA$5*GY70)+($KV$5*KT70)+($LC$5*LA70)+($MS$5*MQ70)+($ML$5*MJ70)+($ME$5*MC70)+($LX$5*LV70)+($LQ$5*LO70)+($LJ$5*LH70)+(MX70*$MZ$5)+(NE70*$NG$5)+(NL70*$NN$5)+($OI$5*OG70)+($NU$5*NS70)+($OB$5*NZ70)+($PD$5*PB70)+($OW$5*OU70)+($OP$5*ON70)+($PK$5*PI70)+($PY$5*PW70)+($QF$5*QD70)+($QM$5*QK70)+($QT$5*QR70)+($RA$5*QY70)+($RH$5*RF70)+($RO$5*RM70)+(RT70*$RV$5)+(SA70*$SC$5)+(SH70*$SJ$5)+(SO70*$SQ$5)+(SV70*$SX$5)+(TC70*$TE$5)+(TJ70*$TL$5)+(TQ70*$TS$5))/$VM$5,0)</f>
        <v/>
      </c>
      <c r="VP70" s="14" t="n"/>
      <c r="VQ70" s="21">
        <f>IF($C70&gt;0,(($IK$5*IK70)+($GT$5*GT70)+($JM$5*JM70)+($JF$5*JF70)+($IY$5*IY70)+($IR$5*IR70)+($ID$5*ID70)+($HW$5*HW70)+($HP$5*HP70)+($HI$5*HI70)+($GF$5*GF70)+($FY$5*FY70)+($FR$5*FR70)+($FK$5*FK70)+($FD$5*FD70)+($EW$5*EW70)+($EP$5*EP70)+($EI$5*EI70)+($EB$5*EB70)+($DU$5*DU70)+($DN$5*DN70)+($DG$5*DG70)+($CZ$5*CZ70)+($CS$5*CS70)+($CL$5*CL70)+($CE$5*CE70)+($BX$5*BX70)+($BQ$5*BQ70)+($BJ$5*BJ70)+($BC$5*BC70)+($AV$5*AV70)+($AO$5*AO70)+($AH$5*AH70)+($KO$5*KO70)+($PR$5*PR70)+($GM$5*GM70)+($HA$5*HA70)+($KH$5*KH70)+($KA$5*KA70)+($JT$5*JT70)+($KV$5*KV70)+($LC$5*LC70)+($MS$5*MS70)+($ML$5*ML70)+($ME$5*ME70)+($LX$5*LX70)+($LQ$5*LQ70)+($LJ$5*LJ70)+($OI$5*OI70)+($NU$5*NU70)+($NN$5*NN70)+($NG$5*NG70)+($MZ$5*MZ70)+(OB70*$OB$5)+($PD$5*PD70)+($OW$5*OW70)+($OP$5*OP70)+($PK$5*PK70)+(PY70*$PY$5)+(QF70*$QF$5)+(QM70*$QM$5)+(QT70*$QT$5)+(RA70*$RA$5)+(RH70*$RH$5)+(RO70*$RO$5)+(RV70*$RV$5)+(SC70*$SC$5)+(SJ70*$SJ$5)+(SQ70*$SQ$5)+(SX70*$SX$5)+(TE70*$TE$5)+(TL70*$TL$5)+(TS70*$TS$5))/$VM$5,0)</f>
        <v/>
      </c>
    </row>
    <row r="71" ht="16" customHeight="1" s="545">
      <c r="A71" s="127" t="n">
        <v>45748</v>
      </c>
      <c r="B71" s="4">
        <f>A71</f>
        <v/>
      </c>
      <c r="C71" s="13" t="n">
        <v>41989.84</v>
      </c>
      <c r="D71" s="138">
        <f>IF(C71&gt;0,C71-C70,0)</f>
        <v/>
      </c>
      <c r="E71" s="68">
        <f>IF(C71&gt;0,D71/C70,0)</f>
        <v/>
      </c>
      <c r="F71" s="15">
        <f>IF(C71&gt;0,(C71-C$10)/C$10,0)</f>
        <v/>
      </c>
      <c r="G71" s="13" t="n">
        <v>5633.08</v>
      </c>
      <c r="H71" s="138">
        <f>IF(G71&gt;0,G71-G70,0)</f>
        <v/>
      </c>
      <c r="I71" s="68">
        <f>IF(G71&gt;0,H71/G70,0)</f>
        <v/>
      </c>
      <c r="J71" s="15">
        <f>IF(G71&gt;0,(G71-G$10)/G$10,0)</f>
        <v/>
      </c>
      <c r="K71" s="13" t="n">
        <v>17449.89</v>
      </c>
      <c r="L71" s="138">
        <f>IF(K71&gt;0,K71-K70,0)</f>
        <v/>
      </c>
      <c r="M71" s="68">
        <f>IF(K71&gt;0,L71/K70,0)</f>
        <v/>
      </c>
      <c r="N71" s="15">
        <f>IF(K71&gt;0,(K71-K$10)/K$10,0)</f>
        <v/>
      </c>
      <c r="O71" s="13" t="n">
        <v>2012.24</v>
      </c>
      <c r="P71" s="138">
        <f>IF(O71&gt;0,O71-O70,0)</f>
        <v/>
      </c>
      <c r="Q71" s="68">
        <f>IF(O71&gt;0,P71/O70,0)</f>
        <v/>
      </c>
      <c r="R71" s="15">
        <f>IF(O71&gt;0,(O71-O$10)/O$10,0)</f>
        <v/>
      </c>
      <c r="S71" s="18">
        <f>IF(O71&gt;0,(((O71*0.7)*Q71)+((K71*0.9)*M71)+((G71*0.65)*I71)+((C71*0.6)*E71))/(O71+K71+G71+C71),0)</f>
        <v/>
      </c>
      <c r="T71" s="121">
        <f>IF(O71&gt;0,(S71*200)+T70,0)</f>
        <v/>
      </c>
      <c r="U71" s="121">
        <f>T71</f>
        <v/>
      </c>
      <c r="V71" s="134">
        <f>IF(T71&gt;0,(T71-T70)/T70,0)</f>
        <v/>
      </c>
      <c r="W71" s="21">
        <f>IF(T71&gt;0,(T71-T$11)/T$11,0)</f>
        <v/>
      </c>
      <c r="X71" s="18">
        <f>IF(T71&gt;0,((Q71+M71+I71+E71)/4),0)</f>
        <v/>
      </c>
      <c r="Y71" s="352" t="n">
        <v>74343.91</v>
      </c>
      <c r="Z71" s="15" t="n">
        <v>2e-06</v>
      </c>
      <c r="AA71" s="21">
        <f>Z71-$V71</f>
        <v/>
      </c>
      <c r="AC71" s="250" t="n">
        <v>199.57</v>
      </c>
      <c r="AD71" s="68">
        <f>IF(AC71&gt;0,((AC71-AC70)/AC70),0)</f>
        <v/>
      </c>
      <c r="AE71" s="68">
        <f>IF(AC71&gt;0,AD71-$V71,0)</f>
        <v/>
      </c>
      <c r="AF71" s="68">
        <f>IF(AC71&gt;0,(AC71-AF$10)/AF$10,0)</f>
        <v/>
      </c>
      <c r="AG71" s="68" t="n"/>
      <c r="AH71" s="15">
        <f>IF(AC71&gt;0,(AC71-AC$10)/AC$10,0)</f>
        <v/>
      </c>
      <c r="AJ71" s="250" t="n">
        <v>20.17</v>
      </c>
      <c r="AK71" s="68">
        <f>IF(AJ71&gt;0,((AJ71-AJ70)/AJ70),0)</f>
        <v/>
      </c>
      <c r="AL71" s="68">
        <f>IF(AJ71&gt;0,AK71-$V71,0)</f>
        <v/>
      </c>
      <c r="AM71" s="68">
        <f>IF(AJ71&gt;0,(AJ71-AM$10)/AM$10,0)</f>
        <v/>
      </c>
      <c r="AN71" s="68" t="n"/>
      <c r="AO71" s="15">
        <f>IF(AJ71&gt;0,(AJ71-AJ$10)/AJ$10,0)</f>
        <v/>
      </c>
      <c r="AQ71" s="250" t="n">
        <v>19.21</v>
      </c>
      <c r="AR71" s="68">
        <f>IF(AQ71&gt;0,((AQ71-AQ70)/AQ70),0)</f>
        <v/>
      </c>
      <c r="AS71" s="68">
        <f>IF(AQ71&gt;0,AR71-$V71,0)</f>
        <v/>
      </c>
      <c r="AT71" s="68">
        <f>IF(AQ71&gt;0,(AQ71-AT$10)/AT$10,0)</f>
        <v/>
      </c>
      <c r="AU71" s="68" t="n"/>
      <c r="AV71" s="15">
        <f>IF(AQ71&gt;0,(AQ71-AQ$10)/AQ$10,0)</f>
        <v/>
      </c>
      <c r="AX71" s="250" t="n">
        <v>196.2</v>
      </c>
      <c r="AY71" s="68">
        <f>IF(AX71&gt;0,((AX71-AX70)/AX70),0)</f>
        <v/>
      </c>
      <c r="AZ71" s="68">
        <f>IF(AX71&gt;0,AY71-$V71,0)</f>
        <v/>
      </c>
      <c r="BA71" s="68">
        <f>IF(AX71&gt;0,(AX71-BA$10)/BA$10,0)</f>
        <v/>
      </c>
      <c r="BB71" s="68" t="n"/>
      <c r="BC71" s="15">
        <f>IF(AX71&gt;0,(AX71-AX$10)/AX$10,0)</f>
        <v/>
      </c>
      <c r="BE71" s="250" t="n">
        <v>76.09999999999999</v>
      </c>
      <c r="BF71" s="68">
        <f>IF(BE71&gt;0,((BE71-BE70)/BE70),0)</f>
        <v/>
      </c>
      <c r="BG71" s="68">
        <f>IF(BE71&gt;0,BF71-$V71,0)</f>
        <v/>
      </c>
      <c r="BH71" s="68" t="n"/>
      <c r="BI71" s="68" t="n"/>
      <c r="BJ71" s="15">
        <f>IF(BE71&gt;0,(BE71-BE$10)/BE$10,0)</f>
        <v/>
      </c>
      <c r="BL71" s="250" t="n">
        <v>61.79</v>
      </c>
      <c r="BM71" s="68">
        <f>IF(BL71&gt;0,((BL71-BL70)/BL70),0)</f>
        <v/>
      </c>
      <c r="BN71" s="68">
        <f>IF(BL71&gt;0,BM71-$V71,0)</f>
        <v/>
      </c>
      <c r="BO71" s="68">
        <f>IF(BL71&gt;0,(BL71-BO$10)/BO$10,0)</f>
        <v/>
      </c>
      <c r="BP71" s="68" t="n"/>
      <c r="BQ71" s="15">
        <f>IF(BL71&gt;0,(BL71-BL$10)/BL$10,0)</f>
        <v/>
      </c>
      <c r="BS71" s="250" t="n">
        <v>34.47</v>
      </c>
      <c r="BT71" s="68">
        <f>IF(BS71&gt;0,((BS71-BS70)/BS70),0)</f>
        <v/>
      </c>
      <c r="BU71" s="68">
        <f>IF(BS71&gt;0,BT71-$V71,0)</f>
        <v/>
      </c>
      <c r="BV71" s="68">
        <f>IF(BS71&gt;0,(BS71-BV$10)/BV$10,0)</f>
        <v/>
      </c>
      <c r="BW71" s="68" t="n"/>
      <c r="BX71" s="15">
        <f>IF(BS71&gt;0,(BS71-BS$10)/BS$10,0)</f>
        <v/>
      </c>
      <c r="BZ71" s="250" t="n"/>
      <c r="CA71" s="68">
        <f>IF(BZ71&gt;0,((BZ71-BZ70)/BZ70),0)</f>
        <v/>
      </c>
      <c r="CB71" s="68">
        <f>IF(BZ71&gt;0,CA71-$V71,0)</f>
        <v/>
      </c>
      <c r="CC71" s="68">
        <f>IF(BZ71&gt;0,(BZ71-CC$10)/CC$10,0)</f>
        <v/>
      </c>
      <c r="CD71" s="68" t="n"/>
      <c r="CE71" s="15">
        <f>IF(BZ71&gt;0,(BZ71-BZ$10)/BZ$10,0)</f>
        <v/>
      </c>
      <c r="CG71" s="250" t="n">
        <v>29.19</v>
      </c>
      <c r="CH71" s="68">
        <f>IF(CG71&gt;0,((CG71-CG70)/CG70),0)</f>
        <v/>
      </c>
      <c r="CI71" s="68">
        <f>IF(CG71&gt;0,CH71-$V71,0)</f>
        <v/>
      </c>
      <c r="CJ71" s="68">
        <f>IF(CG71&gt;0,(CG71-CJ$10)/CJ$10,0)</f>
        <v/>
      </c>
      <c r="CK71" s="68" t="n"/>
      <c r="CL71" s="15">
        <f>IF(CG71&gt;0,(CG71-CG$10)/CG$10,0)</f>
        <v/>
      </c>
      <c r="CN71" s="250" t="n">
        <v>29.74</v>
      </c>
      <c r="CO71" s="68">
        <f>IF(CN71&gt;0,((CN71-CN70)/CN70),0)</f>
        <v/>
      </c>
      <c r="CP71" s="68">
        <f>IF(CN71&gt;0,CO71-$V71,0)</f>
        <v/>
      </c>
      <c r="CQ71" s="68">
        <f>IF(CN71&gt;0,(CN71-CQ$10)/CQ$10,0)</f>
        <v/>
      </c>
      <c r="CR71" s="68" t="n"/>
      <c r="CS71" s="15">
        <f>IF(CN71&gt;0,(CN71-CN$10)/CN$10,0)</f>
        <v/>
      </c>
      <c r="CU71" s="250" t="n">
        <v>33.96</v>
      </c>
      <c r="CV71" s="68">
        <f>IF(CU71&gt;0,((CU71-CU70)/CU70),0)</f>
        <v/>
      </c>
      <c r="CW71" s="68">
        <f>IF(CU71&gt;0,CV71-$V71,0)</f>
        <v/>
      </c>
      <c r="CX71" s="68">
        <f>IF(CU71&gt;0,(CU71-CX$10)/CX$10,0)</f>
        <v/>
      </c>
      <c r="CY71" s="68" t="n"/>
      <c r="CZ71" s="15">
        <f>IF(CU71&gt;0,(CU71-CU$10)/CU$10,0)</f>
        <v/>
      </c>
      <c r="DB71" s="250" t="n">
        <v>19.24</v>
      </c>
      <c r="DC71" s="68">
        <f>IF(DB71&gt;0,((DB71-DB70)/DB70),0)</f>
        <v/>
      </c>
      <c r="DD71" s="68">
        <f>IF(DB71&gt;0,DC71-$V71,0)</f>
        <v/>
      </c>
      <c r="DE71" s="68">
        <f>IF(DB71&gt;0,(DB71-DE$10)/DE$10,0)</f>
        <v/>
      </c>
      <c r="DF71" s="68" t="n"/>
      <c r="DG71" s="15">
        <f>IF(DB71&gt;0,(DB71-DB$10)/DB$10,0)</f>
        <v/>
      </c>
      <c r="DI71" s="250" t="n">
        <v>44.52</v>
      </c>
      <c r="DJ71" s="68">
        <f>IF(DI71&gt;0,((DI71-DI70)/DI70),0)</f>
        <v/>
      </c>
      <c r="DK71" s="68">
        <f>IF(DI71&gt;0,DJ71-$V71,0)</f>
        <v/>
      </c>
      <c r="DL71" s="68">
        <f>IF(DI71&gt;0,(DI71-DL$10)/DL$10,0)</f>
        <v/>
      </c>
      <c r="DM71" s="68" t="n"/>
      <c r="DN71" s="15">
        <f>IF(DI71&gt;0,(DI71-DI$10)/DI$10,0)</f>
        <v/>
      </c>
      <c r="DP71" s="250" t="n">
        <v>37.88</v>
      </c>
      <c r="DQ71" s="68">
        <f>IF(DP71&gt;0,((DP71-DP70)/DP70),0)</f>
        <v/>
      </c>
      <c r="DR71" s="68">
        <f>IF(DP71&gt;0,DQ71-$V71,0)</f>
        <v/>
      </c>
      <c r="DS71" s="68" t="n"/>
      <c r="DT71" s="68" t="n"/>
      <c r="DU71" s="15">
        <f>IF(DP71&gt;0,(DP71-DP$10)/DP$10,0)</f>
        <v/>
      </c>
      <c r="DV71" s="18" t="n"/>
      <c r="DW71" s="250" t="n">
        <v>27.71</v>
      </c>
      <c r="DX71" s="68">
        <f>IF(DW71&gt;0,((DW71-DW70)/DW70),0)</f>
        <v/>
      </c>
      <c r="DY71" s="68">
        <f>IF(DW71&gt;0,DX71-$V71,0)</f>
        <v/>
      </c>
      <c r="DZ71" s="68">
        <f>IF(DW71&gt;0,(DW71-DZ$10)/DZ$10,0)</f>
        <v/>
      </c>
      <c r="EA71" s="68" t="n"/>
      <c r="EB71" s="15">
        <f>IF(DW71&gt;0,(DW71-DW$10)/DW$10,0)</f>
        <v/>
      </c>
      <c r="ED71" s="250" t="n">
        <v>31.98</v>
      </c>
      <c r="EE71" s="68">
        <f>IF(ED71&gt;0,((ED71-ED70)/ED70),0)</f>
        <v/>
      </c>
      <c r="EF71" s="68">
        <f>IF(ED71&gt;0,EE71-$V71,0)</f>
        <v/>
      </c>
      <c r="EG71" s="68">
        <f>IF(ED71&gt;0,(ED71-EG$10)/EG$10,0)</f>
        <v/>
      </c>
      <c r="EH71" s="68" t="n"/>
      <c r="EI71" s="15">
        <f>IF(ED71&gt;0,(ED71-ED$10)/ED$10,0)</f>
        <v/>
      </c>
      <c r="EK71" s="250" t="n">
        <v>106.68</v>
      </c>
      <c r="EL71" s="68">
        <f>IF(EK71&gt;0,((EK71-EK70)/EK70),0)</f>
        <v/>
      </c>
      <c r="EM71" s="68">
        <f>IF(EK71&gt;0,EL71-$V71,0)</f>
        <v/>
      </c>
      <c r="EN71" s="68">
        <f>IF(EK71&gt;0,(EK71-EN$10)/EN$10,0)</f>
        <v/>
      </c>
      <c r="EO71" s="68" t="n"/>
      <c r="EP71" s="15">
        <f>IF(EK71&gt;0,(EK71-EK$10)/EK$10,0)</f>
        <v/>
      </c>
      <c r="ER71" s="250" t="n">
        <v>36.36</v>
      </c>
      <c r="ES71" s="68">
        <f>IF(ER71&gt;0,((ER71-ER70)/ER70),0)</f>
        <v/>
      </c>
      <c r="ET71" s="68">
        <f>IF(ER71&gt;0,ES71-$V71,0)</f>
        <v/>
      </c>
      <c r="EU71" s="68">
        <f>IF(ER71&gt;0,(ER71-EU$10)/EU$10,0)</f>
        <v/>
      </c>
      <c r="EV71" s="68" t="n"/>
      <c r="EW71" s="15">
        <f>IF(ER71&gt;0,(ER71-ER$10)/ER$10,0)</f>
        <v/>
      </c>
      <c r="EY71" s="250" t="n">
        <v>32.94</v>
      </c>
      <c r="EZ71" s="68">
        <f>IF(EY71&gt;0,((EY71-EY70)/EY70),0)</f>
        <v/>
      </c>
      <c r="FA71" s="68">
        <f>IF(EY71&gt;0,EZ71-$V71,0)</f>
        <v/>
      </c>
      <c r="FB71" s="68" t="n"/>
      <c r="FC71" s="68" t="n"/>
      <c r="FD71" s="15">
        <f>IF(EY71&gt;0,(EY71-EY$10)/EY$10,0)</f>
        <v/>
      </c>
      <c r="FF71" s="250" t="n">
        <v>60.37</v>
      </c>
      <c r="FG71" s="68">
        <f>IF(FF71&gt;0,((FF71-FF70)/FF70),0)</f>
        <v/>
      </c>
      <c r="FH71" s="68">
        <f>IF(FF71&gt;0,FG71-$V71,0)</f>
        <v/>
      </c>
      <c r="FI71" s="68">
        <f>IF(FF71&gt;0,(FF71-FI$10)/FI$10,0)</f>
        <v/>
      </c>
      <c r="FJ71" s="68" t="n"/>
      <c r="FK71" s="15">
        <f>IF(FF71&gt;0,(FF71-FF$10)/FF$10,0)</f>
        <v/>
      </c>
      <c r="FM71" s="250" t="n">
        <v>170.22</v>
      </c>
      <c r="FN71" s="68">
        <f>IF(FM71&gt;0,((FM71-FM70)/FM70),0)</f>
        <v/>
      </c>
      <c r="FO71" s="68">
        <f>IF(FM71&gt;0,FN71-$V71,0)</f>
        <v/>
      </c>
      <c r="FP71" s="68">
        <f>IF(FM71&gt;0,(FM71-FP$10)/FP$10,0)</f>
        <v/>
      </c>
      <c r="FQ71" s="68" t="n"/>
      <c r="FR71" s="15">
        <f>IF(FM71&gt;0,(FM71-FM$10)/FM$10,0)</f>
        <v/>
      </c>
      <c r="FT71" s="250" t="n">
        <v>97.79000000000001</v>
      </c>
      <c r="FU71" s="68">
        <f>IF(FT71&gt;0,((FT71-FT70)/FT70),0)</f>
        <v/>
      </c>
      <c r="FV71" s="68">
        <f>IF(FT71&gt;0,FU71-$V71,0)</f>
        <v/>
      </c>
      <c r="FW71" s="68">
        <f>IF(FT71&gt;0,(FT71-FW$10)/FW$10,0)</f>
        <v/>
      </c>
      <c r="FX71" s="68" t="n"/>
      <c r="FY71" s="15">
        <f>IF(FT71&gt;0,(FT71-FT$10)/FT$10,0)</f>
        <v/>
      </c>
      <c r="GA71" s="250" t="n">
        <v>17.5</v>
      </c>
      <c r="GB71" s="68">
        <f>IF(GA71&gt;0,((GA71-GA70)/GA70),0)</f>
        <v/>
      </c>
      <c r="GC71" s="68">
        <f>IF(GA71&gt;0,GB71-$V71,0)</f>
        <v/>
      </c>
      <c r="GD71" s="68" t="n"/>
      <c r="GE71" s="68" t="n"/>
      <c r="GF71" s="15">
        <f>IF(GA71&gt;0,(GA71-GA$10)/GA$10,0)</f>
        <v/>
      </c>
      <c r="GG71" s="18" t="n"/>
      <c r="GH71" s="250" t="n">
        <v>17.99</v>
      </c>
      <c r="GI71" s="68">
        <f>IF(GH71&gt;0,((GH71-GH70)/GH70),0)</f>
        <v/>
      </c>
      <c r="GJ71" s="68">
        <f>IF(GH71&gt;0,GI71-$V71,0)</f>
        <v/>
      </c>
      <c r="GK71" s="68">
        <f>IF(GH71&gt;0,(GH71-GK$10)/GK$10,0)</f>
        <v/>
      </c>
      <c r="GL71" s="68" t="n"/>
      <c r="GM71" s="15">
        <f>IF(GH71&gt;0,(GH71-GH$10)/GH$10,0)</f>
        <v/>
      </c>
      <c r="GO71" s="250" t="n">
        <v>26.6</v>
      </c>
      <c r="GP71" s="68">
        <f>IF(GO71&gt;0,((GO71-GO70)/GO70),0)</f>
        <v/>
      </c>
      <c r="GQ71" s="68">
        <f>IF(GO71&gt;0,GP71-$V71,0)</f>
        <v/>
      </c>
      <c r="GR71" s="68" t="n"/>
      <c r="GS71" s="68" t="n"/>
      <c r="GT71" s="15">
        <f>IF(GO71&gt;0,(GO71-GO$10)/GO$10,0)</f>
        <v/>
      </c>
      <c r="GV71" s="250" t="n">
        <v>14.53</v>
      </c>
      <c r="GW71" s="68">
        <f>IF(GV71&gt;0,((GV71-GV70)/GV70),0)</f>
        <v/>
      </c>
      <c r="GX71" s="68">
        <f>IF(GV71&gt;0,GW71-$V71,0)</f>
        <v/>
      </c>
      <c r="GY71" s="68">
        <f>IF(GV71&gt;0,(GV71-GY$10)/GY$10,0)</f>
        <v/>
      </c>
      <c r="GZ71" s="68" t="n"/>
      <c r="HA71" s="15">
        <f>IF(GV71&gt;0,(GV71-GV$10)/GV$10,0)</f>
        <v/>
      </c>
      <c r="HD71" s="250" t="n">
        <v>268.46</v>
      </c>
      <c r="HE71" s="68">
        <f>IF(HD71&gt;0,((HD71-HD70)/HD70),0)</f>
        <v/>
      </c>
      <c r="HF71" s="68">
        <f>IF(HD71&gt;0,HE71-$V71,0)</f>
        <v/>
      </c>
      <c r="HG71" s="68">
        <f>IF(HD71&gt;0,(HD71-HG$10)/HG$10,0)</f>
        <v/>
      </c>
      <c r="HH71" s="68" t="n"/>
      <c r="HI71" s="15">
        <f>IF(HD71&gt;0,(HD71-HD$10)/HD$10,0)</f>
        <v/>
      </c>
      <c r="HK71" s="250" t="n">
        <v>29.3</v>
      </c>
      <c r="HL71" s="68">
        <f>IF(HK71&gt;0,((HK71-HK70)/HK70),0)</f>
        <v/>
      </c>
      <c r="HM71" s="68">
        <f>IF(HK71&gt;0,HL71-$V71,0)</f>
        <v/>
      </c>
      <c r="HN71" s="68">
        <f>IF(HK71&gt;0,(HK71-HN$10)/HN$10,0)</f>
        <v/>
      </c>
      <c r="HO71" s="68" t="n"/>
      <c r="HP71" s="15">
        <f>IF(HK71&gt;0,(HK71-HK$10)/HK$10,0)</f>
        <v/>
      </c>
      <c r="HR71" s="250" t="n">
        <v>119.04</v>
      </c>
      <c r="HS71" s="68">
        <f>IF(HR71&gt;0,((HR71-HR70)/HR70),0)</f>
        <v/>
      </c>
      <c r="HT71" s="68">
        <f>IF(HR71&gt;0,HS71-$V71,0)</f>
        <v/>
      </c>
      <c r="HU71" s="68">
        <f>IF(HR71&gt;0,(HR71-HU$10)/HU$10,0)</f>
        <v/>
      </c>
      <c r="HV71" s="68" t="n"/>
      <c r="HW71" s="15">
        <f>IF(HR71&gt;0,(HR71-HR$10)/HR$10,0)</f>
        <v/>
      </c>
      <c r="HY71" s="250" t="n">
        <v>110.15</v>
      </c>
      <c r="HZ71" s="68">
        <f>IF(HY71&gt;0,((HY71-HY70)/HY70),0)</f>
        <v/>
      </c>
      <c r="IA71" s="68">
        <f>IF(HY71&gt;0,HZ71-$V71,0)</f>
        <v/>
      </c>
      <c r="IB71" s="68">
        <f>IF(HY71&gt;0,(HY71-IB$10)/IB$10,0)</f>
        <v/>
      </c>
      <c r="IC71" s="68" t="n"/>
      <c r="ID71" s="15">
        <f>IF(HY71&gt;0,(HY71-HY$10)/HY$10,0)</f>
        <v/>
      </c>
      <c r="IF71" s="250" t="n">
        <v>168.52</v>
      </c>
      <c r="IG71" s="68">
        <f>IF(IF71&gt;0,((IF71-IF70)/IF70),0)</f>
        <v/>
      </c>
      <c r="IH71" s="68">
        <f>IF(IF71&gt;0,IG71-$V71,0)</f>
        <v/>
      </c>
      <c r="II71" s="68">
        <f>IF(IF71&gt;0,(IF71-II$10)/II$10,0)</f>
        <v/>
      </c>
      <c r="IJ71" s="68" t="n"/>
      <c r="IK71" s="15">
        <f>IF(IF71&gt;0,(IF71-IF$10)/IF$10,0)</f>
        <v/>
      </c>
      <c r="IM71" s="250" t="n">
        <v>202.2</v>
      </c>
      <c r="IN71" s="68">
        <f>IF(IM71&gt;0,((IM71-IM70)/IM70),0)</f>
        <v/>
      </c>
      <c r="IO71" s="68">
        <f>IF(IM71&gt;0,IN71-$V71,0)</f>
        <v/>
      </c>
      <c r="IP71" s="68">
        <f>IF(IM71&gt;0,(IM71-IP$10)/IP$10,0)</f>
        <v/>
      </c>
      <c r="IQ71" s="68" t="n"/>
      <c r="IR71" s="15">
        <f>IF(IM71&gt;0,(IM71-IM$10)/IM$10,0)</f>
        <v/>
      </c>
      <c r="IT71" s="250" t="n">
        <v>41.8</v>
      </c>
      <c r="IU71" s="68">
        <f>IF(IT71&gt;0,((IT71-IT70)/IT70),0)</f>
        <v/>
      </c>
      <c r="IV71" s="68">
        <f>IF(IT71&gt;0,IU71-$V71,0)</f>
        <v/>
      </c>
      <c r="IW71" s="68">
        <f>IF(IT71&gt;0,(IT71-IW$10)/IW$10,0)</f>
        <v/>
      </c>
      <c r="IX71" s="68" t="n"/>
      <c r="IY71" s="15">
        <f>IF(IT71&gt;0,(IT71-IT$10)/IT$10,0)</f>
        <v/>
      </c>
      <c r="JA71" s="250" t="n">
        <v>586</v>
      </c>
      <c r="JB71" s="68">
        <f>IF(JA71&gt;0,((JA71-JA70)/JA70),0)</f>
        <v/>
      </c>
      <c r="JC71" s="68">
        <f>IF(JA71&gt;0,JB71-$V71,0)</f>
        <v/>
      </c>
      <c r="JD71" s="68">
        <f>IF(JA71&gt;0,(JA71-JD$10)/JD$10,0)</f>
        <v/>
      </c>
      <c r="JE71" s="68" t="n"/>
      <c r="JF71" s="15">
        <f>IF(JA71&gt;0,(JA71-JA$10)/JA$10,0)</f>
        <v/>
      </c>
      <c r="JH71" s="250" t="n">
        <v>382.19</v>
      </c>
      <c r="JI71" s="68">
        <f>IF(JH71&gt;0,((JH71-JH70)/JH70),0)</f>
        <v/>
      </c>
      <c r="JJ71" s="68">
        <f>IF(JH71&gt;0,JI71-$V71,0)</f>
        <v/>
      </c>
      <c r="JK71" s="68">
        <f>IF(JH71&gt;0,(JH71-JK$10)/JK$10,0)</f>
        <v/>
      </c>
      <c r="JL71" s="68" t="n"/>
      <c r="JM71" s="15">
        <f>IF(JH71&gt;0,(JH71-JH$10)/JH$10,0)</f>
        <v/>
      </c>
      <c r="JO71" s="250" t="n">
        <v>14.81</v>
      </c>
      <c r="JP71" s="68">
        <f>IF(JO71&gt;0,((JO71-JO70)/JO70),0)</f>
        <v/>
      </c>
      <c r="JQ71" s="68">
        <f>IF(JO71&gt;0,JP71-$V71,0)</f>
        <v/>
      </c>
      <c r="JR71" s="68">
        <f>IF(JO71&gt;0,(JO71-JR$10)/JR$10,0)</f>
        <v/>
      </c>
      <c r="JS71" s="68" t="n"/>
      <c r="JT71" s="15">
        <f>IF(JO71&gt;0,(JO71-JO$10)/JO$10,0)</f>
        <v/>
      </c>
      <c r="JV71" s="250" t="n">
        <v>1.3</v>
      </c>
      <c r="JW71" s="68">
        <f>IF(JV71&gt;0,((JV71-JV70)/JV70),0)</f>
        <v/>
      </c>
      <c r="JX71" s="68">
        <f>IF(JV71&gt;0,JW71-$V71,0)</f>
        <v/>
      </c>
      <c r="JY71" s="68">
        <f>IF(JV71&gt;0,(JV71-JY$10)/JY$10,0)</f>
        <v/>
      </c>
      <c r="JZ71" s="68" t="n"/>
      <c r="KA71" s="15">
        <f>IF(JV71&gt;0,(JV71-JV$10)/JV$10,0)</f>
        <v/>
      </c>
      <c r="KC71" s="250" t="n">
        <v>20.51</v>
      </c>
      <c r="KD71" s="68">
        <f>IF(KC71&gt;0,((KC71-KC70)/KC70),0)</f>
        <v/>
      </c>
      <c r="KE71" s="68">
        <f>IF(KC71&gt;0,KD71-$V71,0)</f>
        <v/>
      </c>
      <c r="KF71" s="68">
        <f>IF(KC71&gt;0,(KC71-KF$10)/KF$10,0)</f>
        <v/>
      </c>
      <c r="KG71" s="68" t="n"/>
      <c r="KH71" s="15">
        <f>IF(KC71&gt;0,(KC71-KC$10)/KC$10,0)</f>
        <v/>
      </c>
      <c r="KI71" s="18" t="n"/>
      <c r="KJ71" s="250" t="n">
        <v>41.72</v>
      </c>
      <c r="KK71" s="68">
        <f>IF(KJ71&gt;0,((KJ71-KJ70)/KJ70),0)</f>
        <v/>
      </c>
      <c r="KL71" s="68">
        <f>IF(KJ71&gt;0,KK71-$V71,0)</f>
        <v/>
      </c>
      <c r="KM71" s="68">
        <f>IF(KJ71&gt;0,(KJ71-KM$10)/KM$10,0)</f>
        <v/>
      </c>
      <c r="KN71" s="68" t="n"/>
      <c r="KO71" s="15">
        <f>IF(KJ71&gt;0,(KJ71-KJ$10)/KJ$10,0)</f>
        <v/>
      </c>
      <c r="KQ71" s="250" t="n">
        <v>1.564</v>
      </c>
      <c r="KR71" s="68">
        <f>IF(KQ71&gt;0,((KQ71-KQ70)/KQ70),0)</f>
        <v/>
      </c>
      <c r="KS71" s="68">
        <f>IF(KQ71&gt;0,KR71-$V71,0)</f>
        <v/>
      </c>
      <c r="KT71" s="68">
        <f>IF(KQ71&gt;0,(KQ71-KT$10)/KT$10,0)</f>
        <v/>
      </c>
      <c r="KU71" s="68" t="n"/>
      <c r="KV71" s="15">
        <f>IF(KQ71&gt;0,(KQ71-KQ$10)/KQ$10,0)</f>
        <v/>
      </c>
      <c r="KW71" s="18" t="n"/>
      <c r="KX71" s="250" t="n">
        <v>20.9</v>
      </c>
      <c r="KY71" s="68">
        <f>IF(KX71&gt;0,((KX71-KX70)/KX70),0)</f>
        <v/>
      </c>
      <c r="KZ71" s="68">
        <f>IF(KX71&gt;0,KY71-$V71,0)</f>
        <v/>
      </c>
      <c r="LA71" s="68">
        <f>IF(KX71&gt;0,(KX71-LA$10)/LA$10,0)</f>
        <v/>
      </c>
      <c r="LB71" s="68" t="n"/>
      <c r="LC71" s="15">
        <f>IF(KX71&gt;0,(KX71-KX$10)/KX$10,0)</f>
        <v/>
      </c>
      <c r="LD71" s="18" t="n"/>
      <c r="LE71" s="250" t="n">
        <v>53.83</v>
      </c>
      <c r="LF71" s="68">
        <f>IF(LE71&gt;0,((LE71-LE70)/LE70),0)</f>
        <v/>
      </c>
      <c r="LG71" s="68">
        <f>IF(LE71&gt;0,LF71-$V71,0)</f>
        <v/>
      </c>
      <c r="LH71" s="68">
        <f>IF(LE71&gt;0,(LE71-LH$10)/LH$10,0)</f>
        <v/>
      </c>
      <c r="LI71" s="68" t="n"/>
      <c r="LJ71" s="15">
        <f>IF(LE71&gt;0,(LE71-LE$10)/LE$10,0)</f>
        <v/>
      </c>
      <c r="LL71" s="250" t="n">
        <v>108.22</v>
      </c>
      <c r="LM71" s="68">
        <f>IF(LL71&gt;0,((LL71-LL70)/LL70),0)</f>
        <v/>
      </c>
      <c r="LN71" s="68">
        <f>IF(LL71&gt;0,LM71-$V71,0)</f>
        <v/>
      </c>
      <c r="LO71" s="68">
        <f>IF(LL71&gt;0,(LL71-LO$10)/LO$10,0)</f>
        <v/>
      </c>
      <c r="LP71" s="68" t="n"/>
      <c r="LQ71" s="15">
        <f>IF(LL71&gt;0,(LL71-LL$10)/LL$10,0)</f>
        <v/>
      </c>
      <c r="LS71" s="250" t="n">
        <v>12.6</v>
      </c>
      <c r="LT71" s="68">
        <f>IF(LS71&gt;0,((LS71-LS70)/LS70),0)</f>
        <v/>
      </c>
      <c r="LU71" s="68">
        <f>IF(LS71&gt;0,LT71-$V71,0)</f>
        <v/>
      </c>
      <c r="LV71" s="68" t="n"/>
      <c r="LW71" s="68" t="n"/>
      <c r="LX71" s="15">
        <f>IF(LS71&gt;0,(LS71-LS$10)/LS$10,0)</f>
        <v/>
      </c>
      <c r="LZ71" s="250" t="n">
        <v>12.31</v>
      </c>
      <c r="MA71" s="68">
        <f>IF(LZ71&gt;0,((LZ71-LZ70)/LZ70),0)</f>
        <v/>
      </c>
      <c r="MB71" s="68">
        <f>IF(LZ71&gt;0,MA71-$V71,0)</f>
        <v/>
      </c>
      <c r="MC71" s="68">
        <f>IF(LZ71&gt;0,(LZ71-MC$10)/MC$10,0)</f>
        <v/>
      </c>
      <c r="MD71" s="68" t="n"/>
      <c r="ME71" s="15">
        <f>IF(LZ71&gt;0,(LZ71-LZ$10)/LZ$10,0)</f>
        <v/>
      </c>
      <c r="MG71" s="250" t="n">
        <v>22.54</v>
      </c>
      <c r="MH71" s="68">
        <f>IF(MG71&gt;0,((MG71-MG70)/MG70),0)</f>
        <v/>
      </c>
      <c r="MI71" s="68">
        <f>IF(MG71&gt;0,MH71-$V71,0)</f>
        <v/>
      </c>
      <c r="MJ71" s="68">
        <f>IF(MG71&gt;0,(MG71-MJ$10)/MJ$10,0)</f>
        <v/>
      </c>
      <c r="MK71" s="68" t="n"/>
      <c r="ML71" s="15">
        <f>IF(MG71&gt;0,(MG71-MG$10)/MG$10,0)</f>
        <v/>
      </c>
      <c r="MN71" s="250" t="n">
        <v>100.52</v>
      </c>
      <c r="MO71" s="68">
        <f>IF(MN71&gt;0,((MN71-MN70)/MN70),0)</f>
        <v/>
      </c>
      <c r="MP71" s="68">
        <f>IF(MN71&gt;0,MO71-$V71,0)</f>
        <v/>
      </c>
      <c r="MQ71" s="68">
        <f>IF(MN71&gt;0,(MN71-MQ$10)/MQ$10,0)</f>
        <v/>
      </c>
      <c r="MR71" s="68" t="n"/>
      <c r="MS71" s="15">
        <f>IF(MN71&gt;0,(MN71-MN$10)/MN$10,0)</f>
        <v/>
      </c>
      <c r="MU71" s="250" t="n">
        <v>10.76</v>
      </c>
      <c r="MV71" s="68">
        <f>IF(MU71&gt;0,((MU71-MU70)/MU70),0)</f>
        <v/>
      </c>
      <c r="MW71" s="68">
        <f>IF(MU71&gt;0,MV71-$V71,0)</f>
        <v/>
      </c>
      <c r="MX71" s="68">
        <f>IF(MU71&gt;0,(MU71-MX$10)/MX$10,0)</f>
        <v/>
      </c>
      <c r="MY71" s="68" t="n"/>
      <c r="MZ71" s="15">
        <f>IF(MU71&gt;0,(MU71-MU$10)/MU$10,0)</f>
        <v/>
      </c>
      <c r="NB71" s="250" t="n">
        <v>203.84</v>
      </c>
      <c r="NC71" s="68">
        <f>IF(NB71&gt;0,((NB71-NB70)/NB70),0)</f>
        <v/>
      </c>
      <c r="ND71" s="68">
        <f>IF(NB71&gt;0,NC71-$V71,0)</f>
        <v/>
      </c>
      <c r="NE71" s="68">
        <f>IF(NB71&gt;0,(NB71-NE$10)/NE$10,0)</f>
        <v/>
      </c>
      <c r="NF71" s="68" t="n"/>
      <c r="NG71" s="15">
        <f>IF(NB71&gt;0,(NB71-NB$10)/NB$10,0)</f>
        <v/>
      </c>
      <c r="NI71" s="250" t="n">
        <v>5.48</v>
      </c>
      <c r="NJ71" s="68">
        <f>IF(NI71&gt;0,((NI71-NI70)/NI70),0)</f>
        <v/>
      </c>
      <c r="NK71" s="68">
        <f>IF(NI71&gt;0,NJ71-$V71,0)</f>
        <v/>
      </c>
      <c r="NL71" s="68">
        <f>IF(NI71&gt;0,(NI71-NL$10)/NL$10,0)</f>
        <v/>
      </c>
      <c r="NM71" s="68" t="n"/>
      <c r="NN71" s="15">
        <f>IF(NI71&gt;0,(NI71-NI$10)/NI$10,0)</f>
        <v/>
      </c>
      <c r="NP71" s="250" t="n">
        <v>315.58</v>
      </c>
      <c r="NQ71" s="68">
        <f>IF(NP71&gt;0,((NP71-NP70)/NP70),0)</f>
        <v/>
      </c>
      <c r="NR71" s="68">
        <f>IF(NP71&gt;0,NQ71-$V71,0)</f>
        <v/>
      </c>
      <c r="NS71" s="68">
        <f>IF(NP71&gt;0,(NP71-NS$10)/NS$10,0)</f>
        <v/>
      </c>
      <c r="NT71" s="68" t="n"/>
      <c r="NU71" s="15">
        <f>IF(NP71&gt;0,(NP71-NP$10)/NP$10,0)</f>
        <v/>
      </c>
      <c r="NW71" s="250" t="n">
        <v>157.07</v>
      </c>
      <c r="NX71" s="68">
        <f>IF(NW71&gt;0,((NW71-NW70)/NW70),0)</f>
        <v/>
      </c>
      <c r="NY71" s="68">
        <f>IF(NW71&gt;0,NX71-$V71,0)</f>
        <v/>
      </c>
      <c r="NZ71" s="68">
        <f>IF(NW71&gt;0,(NW71-NZ$10)/NZ$10,0)</f>
        <v/>
      </c>
      <c r="OA71" s="68" t="n"/>
      <c r="OB71" s="15">
        <f>IF(NW71&gt;0,(NW71-NW$10)/NW$10,0)</f>
        <v/>
      </c>
      <c r="OD71" s="250" t="n">
        <v>1.31</v>
      </c>
      <c r="OE71" s="68">
        <f>IF(OD71&gt;0,((OD71-OD70)/OD70),0)</f>
        <v/>
      </c>
      <c r="OF71" s="68">
        <f>IF(OD71&gt;0,OE71-$V71,0)</f>
        <v/>
      </c>
      <c r="OG71" s="68">
        <f>IF(OD71&gt;0,(OD71-OG$10)/OG$10,0)</f>
        <v/>
      </c>
      <c r="OH71" s="68" t="n"/>
      <c r="OI71" s="15">
        <f>IF(OD71&gt;0,(OD71-OD$10)/OD$10,0)</f>
        <v/>
      </c>
      <c r="OK71" s="250" t="n">
        <v>64.81999999999999</v>
      </c>
      <c r="OL71" s="68">
        <f>IF(OK71&gt;0,((OK71-OK70)/OK70),0)</f>
        <v/>
      </c>
      <c r="OM71" s="68">
        <f>IF(OK71&gt;0,OL71-$V71,0)</f>
        <v/>
      </c>
      <c r="ON71" s="68">
        <f>IF(OK71&gt;0,(OK71-ON$10)/ON$10,0)</f>
        <v/>
      </c>
      <c r="OO71" s="68" t="n"/>
      <c r="OP71" s="15">
        <f>IF(OK71&gt;0,(OK71-OK$10)/OK$10,0)</f>
        <v/>
      </c>
      <c r="OR71" s="250" t="n">
        <v>1.66</v>
      </c>
      <c r="OS71" s="68">
        <f>IF(OR71&gt;0,((OR71-OR70)/OR70),0)</f>
        <v/>
      </c>
      <c r="OT71" s="68">
        <f>IF(OR71&gt;0,OS71-$V71,0)</f>
        <v/>
      </c>
      <c r="OU71" s="68">
        <f>IF(OR71&gt;0,(OR71-OU$10)/OU$10,0)</f>
        <v/>
      </c>
      <c r="OV71" s="68" t="n"/>
      <c r="OW71" s="15">
        <f>IF(OR71&gt;0,(OR71-OR$10)/OR$10,0)</f>
        <v/>
      </c>
      <c r="OY71" s="250" t="n">
        <v>132.18</v>
      </c>
      <c r="OZ71" s="68">
        <f>IF(OY71&gt;0,((OY71-OY70)/OY70),0)</f>
        <v/>
      </c>
      <c r="PA71" s="68">
        <f>IF(OY71&gt;0,OZ71-$V71,0)</f>
        <v/>
      </c>
      <c r="PB71" s="68">
        <f>IF(OY71&gt;0,(OY71-PB$10)/PB$10,0)</f>
        <v/>
      </c>
      <c r="PC71" s="68" t="n"/>
      <c r="PD71" s="15">
        <f>IF(OY71&gt;0,(OY71-OY$10)/OY$10,0)</f>
        <v/>
      </c>
      <c r="PE71" s="18" t="n"/>
      <c r="PF71" s="250" t="n">
        <v>209.75</v>
      </c>
      <c r="PG71" s="68">
        <f>IF(PF71&gt;0,((PF71-PF70)/PF70),0)</f>
        <v/>
      </c>
      <c r="PH71" s="68">
        <f>IF(PF71&gt;0,PG71-$V71,0)</f>
        <v/>
      </c>
      <c r="PI71" s="68">
        <f>IF(PF71&gt;0,(PF71-PI$10)/PI$10,0)</f>
        <v/>
      </c>
      <c r="PJ71" s="68" t="n"/>
      <c r="PK71" s="15">
        <f>IF(PF71&gt;0,(PF71-PF$10)/PF$10,0)</f>
        <v/>
      </c>
      <c r="PM71" s="250" t="n"/>
      <c r="PN71" s="68">
        <f>IF(PM71&gt;0,((PM71-PM70)/PM70),0)</f>
        <v/>
      </c>
      <c r="PO71" s="68">
        <f>PN71-$V71</f>
        <v/>
      </c>
      <c r="PP71" s="68">
        <f>IF(PM71&gt;0,(PM71-PP$10)/PP$10,0)</f>
        <v/>
      </c>
      <c r="PQ71" s="68" t="n"/>
      <c r="PR71" s="15">
        <f>IF(PM71&gt;0,(PM71-PM$10)/PM$10,0)</f>
        <v/>
      </c>
      <c r="PT71" s="250" t="n">
        <v>3.67</v>
      </c>
      <c r="PU71" s="68">
        <f>IF(PT71&gt;0,((PT71-PT70)/PT70),0)</f>
        <v/>
      </c>
      <c r="PV71" s="68">
        <f>IF(PT71&gt;0,PU71-$V71,0)</f>
        <v/>
      </c>
      <c r="PW71" s="68">
        <f>IF(PT71&gt;0,(PT71-PW$10)/PW$10,0)</f>
        <v/>
      </c>
      <c r="PX71" s="68" t="n"/>
      <c r="PY71" s="15">
        <f>IF(PT71&gt;0,(PT71-PT$10)/PT$10,0)</f>
        <v/>
      </c>
      <c r="QA71" s="250" t="n">
        <v>203.32</v>
      </c>
      <c r="QB71" s="68">
        <f>IF(QA71&gt;0,((QA71-QA70)/QA70),0)</f>
        <v/>
      </c>
      <c r="QC71" s="68">
        <f>IF(QA71&gt;0,QB71-$V71,0)</f>
        <v/>
      </c>
      <c r="QD71" s="68">
        <f>IF(QA71&gt;0,(QA71-QD$10)/QD$10,0)</f>
        <v/>
      </c>
      <c r="QE71" s="68" t="n"/>
      <c r="QF71" s="15">
        <f>IF(QA71&gt;0,(QA71-QA$10)/QA$10,0)</f>
        <v/>
      </c>
      <c r="QH71" s="250" t="n">
        <v>1.35</v>
      </c>
      <c r="QI71" s="68">
        <f>IF(QH71&gt;0,((QH71-QH70)/QH70),0)</f>
        <v/>
      </c>
      <c r="QJ71" s="68">
        <f>IF(QH71&gt;0,QI71-$V71,0)</f>
        <v/>
      </c>
      <c r="QK71" s="68">
        <f>IF(QH71&gt;0,(QH71-QK$10)/QK$10,0)</f>
        <v/>
      </c>
      <c r="QL71" s="68" t="n"/>
      <c r="QM71" s="15">
        <f>IF(QH71&gt;0,(QH71-QH$10)/QH$10,0)</f>
        <v/>
      </c>
      <c r="QO71" s="250" t="n">
        <v>6.28</v>
      </c>
      <c r="QP71" s="68">
        <f>IF(QO71&gt;0,((QO71-QO70)/QO70),0)</f>
        <v/>
      </c>
      <c r="QQ71" s="68">
        <f>IF(QO71&gt;0,QP71-$V71,0)</f>
        <v/>
      </c>
      <c r="QR71" s="68">
        <f>IF(QO71&gt;0,(QO71-QR$10)/QR$10,0)</f>
        <v/>
      </c>
      <c r="QS71" s="68" t="n"/>
      <c r="QT71" s="15">
        <f>IF(QO71&gt;0,(QO71-QO$10)/QO$10,0)</f>
        <v/>
      </c>
      <c r="QV71" s="250" t="n">
        <v>1.76</v>
      </c>
      <c r="QW71" s="68">
        <f>IF(QV71&gt;0,((QV71-QV70)/QV70),0)</f>
        <v/>
      </c>
      <c r="QX71" s="68">
        <f>IF(QV71&gt;0,QW71-$V71,0)</f>
        <v/>
      </c>
      <c r="QY71" s="68">
        <f>IF(QV71&gt;0,(QV71-QY$10)/QY$10,0)</f>
        <v/>
      </c>
      <c r="QZ71" s="68" t="n"/>
      <c r="RA71" s="15">
        <f>IF(QV71&gt;0,(QV71-QV$10)/QV$10,0)</f>
        <v/>
      </c>
      <c r="RC71" s="250" t="n">
        <v>20.71</v>
      </c>
      <c r="RD71" s="68">
        <f>IF(RC71&gt;0,((RC71-RC70)/RC70),0)</f>
        <v/>
      </c>
      <c r="RE71" s="68">
        <f>IF(RC71&gt;0,RD71-$V71,0)</f>
        <v/>
      </c>
      <c r="RF71" s="68">
        <f>IF(RC71&gt;0,(RC71-RF$10)/RF$10,0)</f>
        <v/>
      </c>
      <c r="RG71" s="68" t="n"/>
      <c r="RH71" s="15">
        <f>IF(RC71&gt;0,(RC71-RC$10)/RC$10,0)</f>
        <v/>
      </c>
      <c r="RJ71" s="250" t="n">
        <v>168.64</v>
      </c>
      <c r="RK71" s="68">
        <f>IF(RJ71&gt;0,((RJ71-RJ70)/RJ70),0)</f>
        <v/>
      </c>
      <c r="RL71" s="68">
        <f>RK71-$V71</f>
        <v/>
      </c>
      <c r="RM71" s="68">
        <f>IF(RJ71&gt;0,(RJ71-RM$10)/RM$10,0)</f>
        <v/>
      </c>
      <c r="RN71" s="68" t="n"/>
      <c r="RO71" s="15">
        <f>IF(RJ71&gt;0,(RJ71-RJ$10)/RJ$10,0)</f>
        <v/>
      </c>
      <c r="RQ71" s="250" t="n">
        <v>13.53</v>
      </c>
      <c r="RR71" s="68">
        <f>IF(RQ71&gt;0,((RQ71-RQ70)/RQ70),0)</f>
        <v/>
      </c>
      <c r="RS71" s="68">
        <f>RR71-$V71</f>
        <v/>
      </c>
      <c r="RT71" s="68">
        <f>IF(RQ71&gt;0,(RQ71-RT$10)/RT$10,0)</f>
        <v/>
      </c>
      <c r="RU71" s="68" t="n"/>
      <c r="RV71" s="15">
        <f>IF(RQ71&gt;0,(RQ71-RQ$10)/RQ$10,0)</f>
        <v/>
      </c>
      <c r="RX71" s="250" t="n">
        <v>84.68000000000001</v>
      </c>
      <c r="RY71" s="68">
        <f>IF(RX71&gt;0,((RX71-RX70)/RX70),0)</f>
        <v/>
      </c>
      <c r="RZ71" s="68">
        <f>RY71-$V71</f>
        <v/>
      </c>
      <c r="SA71" s="68">
        <f>IF(RX71&gt;0,(RX71-SA$10)/SA$10,0)</f>
        <v/>
      </c>
      <c r="SB71" s="68" t="n"/>
      <c r="SC71" s="15">
        <f>IF(RX71&gt;0,(RX71-RX$10)/RX$10,0)</f>
        <v/>
      </c>
      <c r="SE71" s="250" t="n">
        <v>7.81</v>
      </c>
      <c r="SF71" s="68">
        <f>IF(SE71&gt;0,((SE71-SE70)/SE70),0)</f>
        <v/>
      </c>
      <c r="SG71" s="68">
        <f>SF71-$V71</f>
        <v/>
      </c>
      <c r="SH71" s="68">
        <f>IF(SE71&gt;0,(SE71-SH$10)/SH$10,0)</f>
        <v/>
      </c>
      <c r="SI71" s="68" t="n"/>
      <c r="SJ71" s="15">
        <f>IF(SE71&gt;0,(SE71-SE$10)/SE$10,0)</f>
        <v/>
      </c>
      <c r="SL71" s="250" t="n">
        <v>0.435</v>
      </c>
      <c r="SM71" s="68">
        <f>IF(SL71&gt;0,((SL71-SL70)/SL70),0)</f>
        <v/>
      </c>
      <c r="SN71" s="68">
        <f>SM71-$V71</f>
        <v/>
      </c>
      <c r="SO71" s="68">
        <f>IF(SL71&gt;0,(SL71-SO$10)/SO$10,0)</f>
        <v/>
      </c>
      <c r="SP71" s="68" t="n"/>
      <c r="SQ71" s="15">
        <f>IF(SL71&gt;0,(SL71-SL$10)/SL$10,0)</f>
        <v/>
      </c>
      <c r="SS71" s="250" t="n">
        <v>7.42</v>
      </c>
      <c r="ST71" s="68">
        <f>IF(SS71&gt;0,((SS71-SS70)/SS70),0)</f>
        <v/>
      </c>
      <c r="SU71" s="68">
        <f>ST71-$V71</f>
        <v/>
      </c>
      <c r="SV71" s="68">
        <f>IF(SS71&gt;0,(SS71-SV$10)/SV$10,0)</f>
        <v/>
      </c>
      <c r="SW71" s="68" t="n"/>
      <c r="SX71" s="15">
        <f>IF(SS71&gt;0,(SS71-SS$10)/SS$10,0)</f>
        <v/>
      </c>
      <c r="SZ71" s="250" t="n">
        <v>25.17</v>
      </c>
      <c r="TA71" s="68">
        <f>IF(SZ71&gt;0,((SZ71-SZ70)/SZ70),0)</f>
        <v/>
      </c>
      <c r="TB71" s="68">
        <f>TA71-$V71</f>
        <v/>
      </c>
      <c r="TC71" s="68">
        <f>IF(SZ71&gt;0,(SZ71-TC$10)/TC$10,0)</f>
        <v/>
      </c>
      <c r="TD71" s="68" t="n"/>
      <c r="TE71" s="15">
        <f>IF(SZ71&gt;0,(SZ71-SZ$10)/SZ$10,0)</f>
        <v/>
      </c>
      <c r="TG71" s="250" t="n">
        <v>0.18</v>
      </c>
      <c r="TH71" s="68">
        <f>IF(TG71&gt;0,((TG71-TG70)/TG70),0)</f>
        <v/>
      </c>
      <c r="TI71" s="68">
        <f>TH71-$V71</f>
        <v/>
      </c>
      <c r="TJ71" s="68">
        <f>IF(TG71&gt;0,(TG71-TJ$10)/TJ$10,0)</f>
        <v/>
      </c>
      <c r="TK71" s="68" t="n"/>
      <c r="TL71" s="15">
        <f>IF(TG71&gt;0,(TG71-TG$10)/TG$10,0)</f>
        <v/>
      </c>
      <c r="TN71" s="250" t="n">
        <v>25.92</v>
      </c>
      <c r="TO71" s="68">
        <f>IF(TN71&gt;0,((TN71-TN70)/TN70),0)</f>
        <v/>
      </c>
      <c r="TP71" s="68">
        <f>TO71-$V71</f>
        <v/>
      </c>
      <c r="TQ71" s="68">
        <f>IF(TN71&gt;0,(TN71-TQ$10)/TQ$10,0)</f>
        <v/>
      </c>
      <c r="TR71" s="68" t="n"/>
      <c r="TS71" s="15">
        <f>IF(TN71&gt;0,(TN71-TN$10)/TN$10,0)</f>
        <v/>
      </c>
      <c r="TU71" s="250" t="n">
        <v>2.3</v>
      </c>
      <c r="TV71" s="68">
        <f>IF(TU71&gt;0,((TU71-TU70)/TU70),0)</f>
        <v/>
      </c>
      <c r="TW71" s="68">
        <f>TV71-$V71</f>
        <v/>
      </c>
      <c r="TX71" s="68">
        <f>IF(TU71&gt;0,(TU71-TX$10)/TX$10,0)</f>
        <v/>
      </c>
      <c r="TY71" s="68" t="n"/>
      <c r="TZ71" s="15">
        <f>IF(TU71&gt;0,(TU71-TU$10)/TU$10,0)</f>
        <v/>
      </c>
      <c r="UB71" s="250" t="n"/>
      <c r="UC71" s="68">
        <f>IF(UB71&gt;0,((UB71-UB70)/UB70),0)</f>
        <v/>
      </c>
      <c r="UD71" s="68">
        <f>UC71-$V71</f>
        <v/>
      </c>
      <c r="UE71" s="68">
        <f>IF(UB71&gt;0,(UB71-UE$10)/UE$10,0)</f>
        <v/>
      </c>
      <c r="UF71" s="68" t="n"/>
      <c r="UG71" s="15">
        <f>IF(UB71&gt;0,(UB71-UB$10)/UB$10,0)</f>
        <v/>
      </c>
      <c r="UI71" s="250" t="n"/>
      <c r="UJ71" s="68">
        <f>IF(UI71&gt;0,((UI71-UI70)/UI70),0)</f>
        <v/>
      </c>
      <c r="UK71" s="68">
        <f>UJ71-$V71</f>
        <v/>
      </c>
      <c r="UL71" s="68">
        <f>IF(UI71&gt;0,(UI71-UL$10)/UL$10,0)</f>
        <v/>
      </c>
      <c r="UM71" s="68" t="n"/>
      <c r="UN71" s="15">
        <f>IF(UI71&gt;0,(UI71-UI$10)/UI$10,0)</f>
        <v/>
      </c>
      <c r="UP71" s="250" t="n"/>
      <c r="UQ71" s="68">
        <f>IF(UP71&gt;0,((UP71-UP70)/UP70),0)</f>
        <v/>
      </c>
      <c r="UR71" s="68">
        <f>UQ71-$V71</f>
        <v/>
      </c>
      <c r="US71" s="68">
        <f>IF(UP71&gt;0,(UP71-US$10)/US$10,0)</f>
        <v/>
      </c>
      <c r="UT71" s="68" t="n"/>
      <c r="UU71" s="15">
        <f>IF(UP71&gt;0,(UP71-UP$10)/UP$10,0)</f>
        <v/>
      </c>
      <c r="UW71" s="250" t="n"/>
      <c r="UX71" s="68">
        <f>IF(UW71&gt;0,((UW71-UW70)/UW70),0)</f>
        <v/>
      </c>
      <c r="UY71" s="68">
        <f>UX71-$V71</f>
        <v/>
      </c>
      <c r="UZ71" s="68">
        <f>IF(UW71&gt;0,(UW71-UZ$10)/UZ$10,0)</f>
        <v/>
      </c>
      <c r="VA71" s="68" t="n"/>
      <c r="VB71" s="15">
        <f>IF(UW71&gt;0,(UW71-UW$10)/UW$10,0)</f>
        <v/>
      </c>
      <c r="VD71" s="250" t="n"/>
      <c r="VE71" s="68">
        <f>IF(VD71&gt;0,((VD71-VD70)/VD70),0)</f>
        <v/>
      </c>
      <c r="VF71" s="68">
        <f>VE71-$V71</f>
        <v/>
      </c>
      <c r="VG71" s="68">
        <f>IF(VD71&gt;0,(VD71-VG$10)/VG$10,0)</f>
        <v/>
      </c>
      <c r="VH71" s="68" t="n"/>
      <c r="VI71" s="15">
        <f>IF(VD71&gt;0,(VD71-VD$10)/VD$10,0)</f>
        <v/>
      </c>
      <c r="VM71" s="21">
        <f>IF($C71&gt;0,(($IK$5*IG71)+($GT$5*GP71)+($JM$5*JI71)+($JF$5*JB71)+($IY$5*IU71)+($IR$5*IN71)+($ID$5*HZ71)+($HW$5*HS71)+($HP$5*HL71)+($HI$5*HE71)+($GF$5*GB71)+($FY$5*FU71)+($FR$5*FN71)+($FK$5*FG71)+($FD$5*EZ71)+($EW$5*ES71)+($EP$5*EL71)+($EI$5*EE71)+($EB$5*DX71)+($DU$5*DQ71)+($DN$5*DJ71)+($DG$5*DC71)+($CZ$5*CV71)+($CS$5*CO71)+($CL$5*CH71)+($CE$5*CA71)+($BX$5*BT71)+($BQ$5*BM71)+($BJ$5*BF71)+($BC$5*AY71)+($AV$5*AR71)+($AO$5*AK71)+($AH$5*AD71)+($JT$5*JP71)+($KA$5*JW71)+($KO$5*KK71)+($PR$5*PN71)+($GM$5*GI71)+($HA$5*GW71)+($KV$5*KR71)+($KH$5*KD71)+($LC$5*KY71)+($MS$5*MO71)+($ML$5*MH71)+($ME$5*MA71)+($LX$5*LT71)+($LQ$5*LM71)+($LJ$5*LF71)+(MV71*$MZ$5)+(NC71*$NG$5)+(NJ71*$NN$5)+($OI$5*OE71)+($NU$5*NQ71)+($OB$5*NX71)+($PK$5*PG71)+($OP$5*OL71)+($OW$5*OS71)+($PD$5*OZ71)+(PU71*$PY$5)+(QB71*$QF$5)+(QI71*$QM$5)+(QP71*$QT$5)+(QW71*$RA$5)+(RD71*$RH$5)+(RK71*$RO$5)+(RR71*$RV$5)+(RY71*$SC$5)+(SF71*$SJ$5)+(SM71*$SQ$5)+(ST71*$SX$5)+(TA71*$TE$5))+(TH71*$TL$5)+(TO71*$TS$5))/$VM$5</f>
        <v/>
      </c>
      <c r="VN71" s="538" t="n"/>
      <c r="VO71" s="21">
        <f>IF($C71&gt;0,(($IK$5*II71)+($GT$5*GR71)+($JM$5*JK71)+($JF$5*JD71)+($IY$5*IW71)+($IR$5*IP71)+($ID$5*IB71)+($HW$5*HU71)+($HP$5*HN71)+($HI$5*HG71)+($GF$5*GD71)+($FY$5*FW71)+($FR$5*FP71)+($FK$5*FI71)+($FD$5*FB71)+($EW$5*EU71)+($EP$5*EN71)+($EI$5*EG71)+($EB$5*DZ71)+($DU$5*DS71)+($DN$5*DL71)+($DG$5*DE71)+($CZ$5*CX71)+($CS$5*CQ71)+($CL$5*CJ71)+($CE$5*CC71)+($BX$5*BV71)+($BQ$5*BO71)+($BJ$5*BH71)+($BC$5*BA71)+($AV$5*AT71)+($AO$5*AM71)+($AH$5*AF71)+($KO$5*KM71)+($KH$5*KF71)+($KA$5*JY71)+($JT$5*JR71)+($PR$5*PP71)+($GM$5*GK71)+($HA$5*GY71)+($KV$5*KT71)+($LC$5*LA71)+($MS$5*MQ71)+($ML$5*MJ71)+($ME$5*MC71)+($LX$5*LV71)+($LQ$5*LO71)+($LJ$5*LH71)+(MX71*$MZ$5)+(NE71*$NG$5)+(NL71*$NN$5)+($OI$5*OG71)+($NU$5*NS71)+($OB$5*NZ71)+($PD$5*PB71)+($OW$5*OU71)+($OP$5*ON71)+($PK$5*PI71)+($PY$5*PW71)+($QF$5*QD71)+($QM$5*QK71)+($QT$5*QR71)+($RA$5*QY71)+($RH$5*RF71)+($RO$5*RM71)+(RT71*$RV$5)+(SA71*$SC$5)+(SH71*$SJ$5)+(SO71*$SQ$5)+(SV71*$SX$5)+(TC71*$TE$5)+(TJ71*$TL$5)+(TQ71*$TS$5))/$VM$5,0)</f>
        <v/>
      </c>
      <c r="VP71" s="14" t="n"/>
      <c r="VQ71" s="21">
        <f>IF($C71&gt;0,(($IK$5*IK71)+($GT$5*GT71)+($JM$5*JM71)+($JF$5*JF71)+($IY$5*IY71)+($IR$5*IR71)+($ID$5*ID71)+($HW$5*HW71)+($HP$5*HP71)+($HI$5*HI71)+($GF$5*GF71)+($FY$5*FY71)+($FR$5*FR71)+($FK$5*FK71)+($FD$5*FD71)+($EW$5*EW71)+($EP$5*EP71)+($EI$5*EI71)+($EB$5*EB71)+($DU$5*DU71)+($DN$5*DN71)+($DG$5*DG71)+($CZ$5*CZ71)+($CS$5*CS71)+($CL$5*CL71)+($CE$5*CE71)+($BX$5*BX71)+($BQ$5*BQ71)+($BJ$5*BJ71)+($BC$5*BC71)+($AV$5*AV71)+($AO$5*AO71)+($AH$5*AH71)+($KO$5*KO71)+($PR$5*PR71)+($GM$5*GM71)+($HA$5*HA71)+($KH$5*KH71)+($KA$5*KA71)+($JT$5*JT71)+($KV$5*KV71)+($LC$5*LC71)+($MS$5*MS71)+($ML$5*ML71)+($ME$5*ME71)+($LX$5*LX71)+($LQ$5*LQ71)+($LJ$5*LJ71)+($OI$5*OI71)+($NU$5*NU71)+($NN$5*NN71)+($NG$5*NG71)+($MZ$5*MZ71)+(OB71*$OB$5)+($PD$5*PD71)+($OW$5*OW71)+($OP$5*OP71)+($PK$5*PK71)+(PY71*$PY$5)+(QF71*$QF$5)+(QM71*$QM$5)+(QT71*$QT$5)+(RA71*$RA$5)+(RH71*$RH$5)+(RO71*$RO$5)+(RV71*$RV$5)+(SC71*$SC$5)+(SJ71*$SJ$5)+(SQ71*$SQ$5)+(SX71*$SX$5)+(TE71*$TE$5)+(TL71*$TL$5)+(TS71*$TS$5))/$VM$5,0)</f>
        <v/>
      </c>
    </row>
    <row r="72" ht="16" customHeight="1" s="545">
      <c r="A72" s="127" t="n">
        <v>45749</v>
      </c>
      <c r="B72" s="4">
        <f>A72</f>
        <v/>
      </c>
      <c r="C72" s="13" t="n">
        <v>42225.32</v>
      </c>
      <c r="D72" s="138">
        <f>IF(C72&gt;0,C72-C71,0)</f>
        <v/>
      </c>
      <c r="E72" s="68">
        <f>IF(C72&gt;0,D72/C71,0)</f>
        <v/>
      </c>
      <c r="F72" s="15">
        <f>IF(C72&gt;0,(C72-C$10)/C$10,0)</f>
        <v/>
      </c>
      <c r="G72" s="13" t="n">
        <v>5670.97</v>
      </c>
      <c r="H72" s="138">
        <f>IF(G72&gt;0,G72-G71,0)</f>
        <v/>
      </c>
      <c r="I72" s="68">
        <f>IF(G72&gt;0,H72/G71,0)</f>
        <v/>
      </c>
      <c r="J72" s="15">
        <f>IF(G72&gt;0,(G72-G$10)/G$10,0)</f>
        <v/>
      </c>
      <c r="K72" s="13" t="n">
        <v>17601.05</v>
      </c>
      <c r="L72" s="138">
        <f>IF(K72&gt;0,K72-K71,0)</f>
        <v/>
      </c>
      <c r="M72" s="68">
        <f>IF(K72&gt;0,L72/K71,0)</f>
        <v/>
      </c>
      <c r="N72" s="15">
        <f>IF(K72&gt;0,(K72-K$10)/K$10,0)</f>
        <v/>
      </c>
      <c r="O72" s="13" t="n">
        <v>2045.36</v>
      </c>
      <c r="P72" s="138">
        <f>IF(O72&gt;0,O72-O71,0)</f>
        <v/>
      </c>
      <c r="Q72" s="68">
        <f>IF(O72&gt;0,P72/O71,0)</f>
        <v/>
      </c>
      <c r="R72" s="15">
        <f>IF(O72&gt;0,(O72-O$10)/O$10,0)</f>
        <v/>
      </c>
      <c r="S72" s="18">
        <f>IF(O72&gt;0,(((O72*0.7)*Q72)+((K72*0.9)*M72)+((G72*0.65)*I72)+((C72*0.6)*E72))/(O72+K72+G72+C72),0)</f>
        <v/>
      </c>
      <c r="T72" s="121">
        <f>IF(O72&gt;0,(S72*200)+T71,0)</f>
        <v/>
      </c>
      <c r="U72" s="121">
        <f>T72</f>
        <v/>
      </c>
      <c r="V72" s="134">
        <f>IF(T72&gt;0,(T72-T71)/T71,0)</f>
        <v/>
      </c>
      <c r="W72" s="21">
        <f>IF(T72&gt;0,(T72-T$11)/T$11,0)</f>
        <v/>
      </c>
      <c r="X72" s="18">
        <f>IF(T72&gt;0,((Q72+M72+I72+E72)/4),0)</f>
        <v/>
      </c>
      <c r="Y72" s="352" t="n">
        <v>74345.41</v>
      </c>
      <c r="Z72" s="15" t="n">
        <v>2e-06</v>
      </c>
      <c r="AA72" s="21">
        <f>Z72-$V72</f>
        <v/>
      </c>
      <c r="AC72" s="13" t="n">
        <v>201.67</v>
      </c>
      <c r="AD72" s="68">
        <f>IF(AC72&gt;0,((AC72-AC71)/AC71),0)</f>
        <v/>
      </c>
      <c r="AE72" s="68">
        <f>IF(AC72&gt;0,AD72-$V72,0)</f>
        <v/>
      </c>
      <c r="AF72" s="68">
        <f>IF(AC72&gt;0,(AC72-AF$10)/AF$10,0)</f>
        <v/>
      </c>
      <c r="AG72" s="68" t="n"/>
      <c r="AH72" s="15">
        <f>IF(AC72&gt;0,(AC72-AC$10)/AC$10,0)</f>
        <v/>
      </c>
      <c r="AJ72" s="13" t="n">
        <v>20.3</v>
      </c>
      <c r="AK72" s="68">
        <f>IF(AJ72&gt;0,((AJ72-AJ71)/AJ71),0)</f>
        <v/>
      </c>
      <c r="AL72" s="68">
        <f>IF(AJ72&gt;0,AK72-$V72,0)</f>
        <v/>
      </c>
      <c r="AM72" s="68">
        <f>IF(AJ72&gt;0,(AJ72-AM$10)/AM$10,0)</f>
        <v/>
      </c>
      <c r="AN72" s="68" t="n"/>
      <c r="AO72" s="15">
        <f>IF(AJ72&gt;0,(AJ72-AJ$10)/AJ$10,0)</f>
        <v/>
      </c>
      <c r="AQ72" s="13" t="n">
        <v>19.32</v>
      </c>
      <c r="AR72" s="68">
        <f>IF(AQ72&gt;0,((AQ72-AQ71)/AQ71),0)</f>
        <v/>
      </c>
      <c r="AS72" s="68">
        <f>IF(AQ72&gt;0,AR72-$V72,0)</f>
        <v/>
      </c>
      <c r="AT72" s="68">
        <f>IF(AQ72&gt;0,(AQ72-AT$10)/AT$10,0)</f>
        <v/>
      </c>
      <c r="AU72" s="68" t="n"/>
      <c r="AV72" s="15">
        <f>IF(AQ72&gt;0,(AQ72-AQ$10)/AQ$10,0)</f>
        <v/>
      </c>
      <c r="AX72" s="13" t="n">
        <v>197.53</v>
      </c>
      <c r="AY72" s="68">
        <f>IF(AX72&gt;0,((AX72-AX71)/AX71),0)</f>
        <v/>
      </c>
      <c r="AZ72" s="68">
        <f>IF(AX72&gt;0,AY72-$V72,0)</f>
        <v/>
      </c>
      <c r="BA72" s="68">
        <f>IF(AX72&gt;0,(AX72-BA$10)/BA$10,0)</f>
        <v/>
      </c>
      <c r="BB72" s="68" t="n"/>
      <c r="BC72" s="15">
        <f>IF(AX72&gt;0,(AX72-AX$10)/AX$10,0)</f>
        <v/>
      </c>
      <c r="BE72" s="13" t="n">
        <v>76.52</v>
      </c>
      <c r="BF72" s="68">
        <f>IF(BE72&gt;0,((BE72-BE71)/BE71),0)</f>
        <v/>
      </c>
      <c r="BG72" s="68">
        <f>IF(BE72&gt;0,BF72-$V72,0)</f>
        <v/>
      </c>
      <c r="BH72" s="68" t="n"/>
      <c r="BI72" s="68" t="n"/>
      <c r="BJ72" s="15">
        <f>IF(BE72&gt;0,(BE72-BE$10)/BE$10,0)</f>
        <v/>
      </c>
      <c r="BL72" s="13" t="n">
        <v>63.01</v>
      </c>
      <c r="BM72" s="68">
        <f>IF(BL72&gt;0,((BL72-BL71)/BL71),0)</f>
        <v/>
      </c>
      <c r="BN72" s="68">
        <f>IF(BL72&gt;0,BM72-$V72,0)</f>
        <v/>
      </c>
      <c r="BO72" s="68">
        <f>IF(BL72&gt;0,(BL72-BO$10)/BO$10,0)</f>
        <v/>
      </c>
      <c r="BP72" s="68" t="n"/>
      <c r="BQ72" s="15">
        <f>IF(BL72&gt;0,(BL72-BL$10)/BL$10,0)</f>
        <v/>
      </c>
      <c r="BS72" s="13" t="n">
        <v>35.07</v>
      </c>
      <c r="BT72" s="68">
        <f>IF(BS72&gt;0,((BS72-BS71)/BS71),0)</f>
        <v/>
      </c>
      <c r="BU72" s="68">
        <f>IF(BS72&gt;0,BT72-$V72,0)</f>
        <v/>
      </c>
      <c r="BV72" s="68">
        <f>IF(BS72&gt;0,(BS72-BV$10)/BV$10,0)</f>
        <v/>
      </c>
      <c r="BW72" s="68" t="n"/>
      <c r="BX72" s="15">
        <f>IF(BS72&gt;0,(BS72-BS$10)/BS$10,0)</f>
        <v/>
      </c>
      <c r="BZ72" s="13" t="n"/>
      <c r="CA72" s="68">
        <f>IF(BZ72&gt;0,((BZ72-BZ71)/BZ71),0)</f>
        <v/>
      </c>
      <c r="CB72" s="68">
        <f>IF(BZ72&gt;0,CA72-$V72,0)</f>
        <v/>
      </c>
      <c r="CC72" s="68">
        <f>IF(BZ72&gt;0,(BZ72-CC$10)/CC$10,0)</f>
        <v/>
      </c>
      <c r="CD72" s="68" t="n"/>
      <c r="CE72" s="15">
        <f>IF(BZ72&gt;0,(BZ72-BZ$10)/BZ$10,0)</f>
        <v/>
      </c>
      <c r="CG72" s="13" t="n">
        <v>29.69</v>
      </c>
      <c r="CH72" s="68">
        <f>IF(CG72&gt;0,((CG72-CG71)/CG71),0)</f>
        <v/>
      </c>
      <c r="CI72" s="68">
        <f>IF(CG72&gt;0,CH72-$V72,0)</f>
        <v/>
      </c>
      <c r="CJ72" s="68">
        <f>IF(CG72&gt;0,(CG72-CJ$10)/CJ$10,0)</f>
        <v/>
      </c>
      <c r="CK72" s="68" t="n"/>
      <c r="CL72" s="15">
        <f>IF(CG72&gt;0,(CG72-CG$10)/CG$10,0)</f>
        <v/>
      </c>
      <c r="CN72" s="13" t="n">
        <v>30.3</v>
      </c>
      <c r="CO72" s="68">
        <f>IF(CN72&gt;0,((CN72-CN71)/CN71),0)</f>
        <v/>
      </c>
      <c r="CP72" s="68">
        <f>IF(CN72&gt;0,CO72-$V72,0)</f>
        <v/>
      </c>
      <c r="CQ72" s="68">
        <f>IF(CN72&gt;0,(CN72-CQ$10)/CQ$10,0)</f>
        <v/>
      </c>
      <c r="CR72" s="68" t="n"/>
      <c r="CS72" s="15">
        <f>IF(CN72&gt;0,(CN72-CN$10)/CN$10,0)</f>
        <v/>
      </c>
      <c r="CU72" s="13" t="n">
        <v>34.62</v>
      </c>
      <c r="CV72" s="68">
        <f>IF(CU72&gt;0,((CU72-CU71)/CU71),0)</f>
        <v/>
      </c>
      <c r="CW72" s="68">
        <f>IF(CU72&gt;0,CV72-$V72,0)</f>
        <v/>
      </c>
      <c r="CX72" s="68">
        <f>IF(CU72&gt;0,(CU72-CX$10)/CX$10,0)</f>
        <v/>
      </c>
      <c r="CY72" s="68" t="n"/>
      <c r="CZ72" s="15">
        <f>IF(CU72&gt;0,(CU72-CU$10)/CU$10,0)</f>
        <v/>
      </c>
      <c r="DB72" s="13" t="n">
        <v>19.58</v>
      </c>
      <c r="DC72" s="68">
        <f>IF(DB72&gt;0,((DB72-DB71)/DB71),0)</f>
        <v/>
      </c>
      <c r="DD72" s="68">
        <f>IF(DB72&gt;0,DC72-$V72,0)</f>
        <v/>
      </c>
      <c r="DE72" s="68">
        <f>IF(DB72&gt;0,(DB72-DE$10)/DE$10,0)</f>
        <v/>
      </c>
      <c r="DF72" s="68" t="n"/>
      <c r="DG72" s="15">
        <f>IF(DB72&gt;0,(DB72-DB$10)/DB$10,0)</f>
        <v/>
      </c>
      <c r="DI72" s="13" t="n">
        <v>44.79</v>
      </c>
      <c r="DJ72" s="68">
        <f>IF(DI72&gt;0,((DI72-DI71)/DI71),0)</f>
        <v/>
      </c>
      <c r="DK72" s="68">
        <f>IF(DI72&gt;0,DJ72-$V72,0)</f>
        <v/>
      </c>
      <c r="DL72" s="68">
        <f>IF(DI72&gt;0,(DI72-DL$10)/DL$10,0)</f>
        <v/>
      </c>
      <c r="DM72" s="68" t="n"/>
      <c r="DN72" s="15">
        <f>IF(DI72&gt;0,(DI72-DI$10)/DI$10,0)</f>
        <v/>
      </c>
      <c r="DP72" s="13" t="n">
        <v>38</v>
      </c>
      <c r="DQ72" s="68">
        <f>IF(DP72&gt;0,((DP72-DP71)/DP71),0)</f>
        <v/>
      </c>
      <c r="DR72" s="68">
        <f>IF(DP72&gt;0,DQ72-$V72,0)</f>
        <v/>
      </c>
      <c r="DS72" s="68" t="n"/>
      <c r="DT72" s="68" t="n"/>
      <c r="DU72" s="15">
        <f>IF(DP72&gt;0,(DP72-DP$10)/DP$10,0)</f>
        <v/>
      </c>
      <c r="DV72" s="18" t="n"/>
      <c r="DW72" s="13" t="n">
        <v>28.04</v>
      </c>
      <c r="DX72" s="68">
        <f>IF(DW72&gt;0,((DW72-DW71)/DW71),0)</f>
        <v/>
      </c>
      <c r="DY72" s="68">
        <f>IF(DW72&gt;0,DX72-$V72,0)</f>
        <v/>
      </c>
      <c r="DZ72" s="68">
        <f>IF(DW72&gt;0,(DW72-DZ$10)/DZ$10,0)</f>
        <v/>
      </c>
      <c r="EA72" s="68" t="n"/>
      <c r="EB72" s="15">
        <f>IF(DW72&gt;0,(DW72-DW$10)/DW$10,0)</f>
        <v/>
      </c>
      <c r="ED72" s="13" t="n">
        <v>32.27</v>
      </c>
      <c r="EE72" s="68">
        <f>IF(ED72&gt;0,((ED72-ED71)/ED71),0)</f>
        <v/>
      </c>
      <c r="EF72" s="68">
        <f>IF(ED72&gt;0,EE72-$V72,0)</f>
        <v/>
      </c>
      <c r="EG72" s="68">
        <f>IF(ED72&gt;0,(ED72-EG$10)/EG$10,0)</f>
        <v/>
      </c>
      <c r="EH72" s="68" t="n"/>
      <c r="EI72" s="15">
        <f>IF(ED72&gt;0,(ED72-ED$10)/ED$10,0)</f>
        <v/>
      </c>
      <c r="EK72" s="13" t="n">
        <v>106.83</v>
      </c>
      <c r="EL72" s="68">
        <f>IF(EK72&gt;0,((EK72-EK71)/EK71),0)</f>
        <v/>
      </c>
      <c r="EM72" s="68">
        <f>IF(EK72&gt;0,EL72-$V72,0)</f>
        <v/>
      </c>
      <c r="EN72" s="68">
        <f>IF(EK72&gt;0,(EK72-EN$10)/EN$10,0)</f>
        <v/>
      </c>
      <c r="EO72" s="68" t="n"/>
      <c r="EP72" s="15">
        <f>IF(EK72&gt;0,(EK72-EK$10)/EK$10,0)</f>
        <v/>
      </c>
      <c r="ER72" s="13" t="n">
        <v>36.76</v>
      </c>
      <c r="ES72" s="68">
        <f>IF(ER72&gt;0,((ER72-ER71)/ER71),0)</f>
        <v/>
      </c>
      <c r="ET72" s="68">
        <f>IF(ER72&gt;0,ES72-$V72,0)</f>
        <v/>
      </c>
      <c r="EU72" s="68">
        <f>IF(ER72&gt;0,(ER72-EU$10)/EU$10,0)</f>
        <v/>
      </c>
      <c r="EV72" s="68" t="n"/>
      <c r="EW72" s="15">
        <f>IF(ER72&gt;0,(ER72-ER$10)/ER$10,0)</f>
        <v/>
      </c>
      <c r="EY72" s="13" t="n">
        <v>32.93</v>
      </c>
      <c r="EZ72" s="68">
        <f>IF(EY72&gt;0,((EY72-EY71)/EY71),0)</f>
        <v/>
      </c>
      <c r="FA72" s="68">
        <f>IF(EY72&gt;0,EZ72-$V72,0)</f>
        <v/>
      </c>
      <c r="FB72" s="68" t="n"/>
      <c r="FC72" s="68" t="n"/>
      <c r="FD72" s="15">
        <f>IF(EY72&gt;0,(EY72-EY$10)/EY$10,0)</f>
        <v/>
      </c>
      <c r="FF72" s="13" t="n">
        <v>60.62</v>
      </c>
      <c r="FG72" s="68">
        <f>IF(FF72&gt;0,((FF72-FF71)/FF71),0)</f>
        <v/>
      </c>
      <c r="FH72" s="68">
        <f>IF(FF72&gt;0,FG72-$V72,0)</f>
        <v/>
      </c>
      <c r="FI72" s="68">
        <f>IF(FF72&gt;0,(FF72-FI$10)/FI$10,0)</f>
        <v/>
      </c>
      <c r="FJ72" s="68" t="n"/>
      <c r="FK72" s="15">
        <f>IF(FF72&gt;0,(FF72-FF$10)/FF$10,0)</f>
        <v/>
      </c>
      <c r="FM72" s="13" t="n">
        <v>173.09</v>
      </c>
      <c r="FN72" s="68">
        <f>IF(FM72&gt;0,((FM72-FM71)/FM71),0)</f>
        <v/>
      </c>
      <c r="FO72" s="68">
        <f>IF(FM72&gt;0,FN72-$V72,0)</f>
        <v/>
      </c>
      <c r="FP72" s="68">
        <f>IF(FM72&gt;0,(FM72-FP$10)/FP$10,0)</f>
        <v/>
      </c>
      <c r="FQ72" s="68" t="n"/>
      <c r="FR72" s="15">
        <f>IF(FM72&gt;0,(FM72-FM$10)/FM$10,0)</f>
        <v/>
      </c>
      <c r="FT72" s="13" t="n">
        <v>97.94</v>
      </c>
      <c r="FU72" s="68">
        <f>IF(FT72&gt;0,((FT72-FT71)/FT71),0)</f>
        <v/>
      </c>
      <c r="FV72" s="68">
        <f>IF(FT72&gt;0,FU72-$V72,0)</f>
        <v/>
      </c>
      <c r="FW72" s="68">
        <f>IF(FT72&gt;0,(FT72-FW$10)/FW$10,0)</f>
        <v/>
      </c>
      <c r="FX72" s="68" t="n"/>
      <c r="FY72" s="15">
        <f>IF(FT72&gt;0,(FT72-FT$10)/FT$10,0)</f>
        <v/>
      </c>
      <c r="GA72" s="13" t="n">
        <v>17.64</v>
      </c>
      <c r="GB72" s="68">
        <f>IF(GA72&gt;0,((GA72-GA71)/GA71),0)</f>
        <v/>
      </c>
      <c r="GC72" s="68">
        <f>IF(GA72&gt;0,GB72-$V72,0)</f>
        <v/>
      </c>
      <c r="GD72" s="68" t="n"/>
      <c r="GE72" s="68" t="n"/>
      <c r="GF72" s="15">
        <f>IF(GA72&gt;0,(GA72-GA$10)/GA$10,0)</f>
        <v/>
      </c>
      <c r="GG72" s="18" t="n"/>
      <c r="GH72" s="13" t="n">
        <v>18.33</v>
      </c>
      <c r="GI72" s="68">
        <f>IF(GH72&gt;0,((GH72-GH71)/GH71),0)</f>
        <v/>
      </c>
      <c r="GJ72" s="68">
        <f>IF(GH72&gt;0,GI72-$V72,0)</f>
        <v/>
      </c>
      <c r="GK72" s="68">
        <f>IF(GH72&gt;0,(GH72-GK$10)/GK$10,0)</f>
        <v/>
      </c>
      <c r="GL72" s="68" t="n"/>
      <c r="GM72" s="15">
        <f>IF(GH72&gt;0,(GH72-GH$10)/GH$10,0)</f>
        <v/>
      </c>
      <c r="GO72" s="13" t="n">
        <v>26.96</v>
      </c>
      <c r="GP72" s="68">
        <f>IF(GO72&gt;0,((GO72-GO71)/GO71),0)</f>
        <v/>
      </c>
      <c r="GQ72" s="68">
        <f>IF(GO72&gt;0,GP72-$V72,0)</f>
        <v/>
      </c>
      <c r="GR72" s="68" t="n"/>
      <c r="GS72" s="68" t="n"/>
      <c r="GT72" s="15">
        <f>IF(GO72&gt;0,(GO72-GO$10)/GO$10,0)</f>
        <v/>
      </c>
      <c r="GV72" s="13" t="n">
        <v>14.63</v>
      </c>
      <c r="GW72" s="68">
        <f>IF(GV72&gt;0,((GV72-GV71)/GV71),0)</f>
        <v/>
      </c>
      <c r="GX72" s="68">
        <f>IF(GV72&gt;0,GW72-$V72,0)</f>
        <v/>
      </c>
      <c r="GY72" s="68">
        <f>IF(GV72&gt;0,(GV72-GY$10)/GY$10,0)</f>
        <v/>
      </c>
      <c r="GZ72" s="68" t="n"/>
      <c r="HA72" s="15">
        <f>IF(GV72&gt;0,(GV72-GV$10)/GV$10,0)</f>
        <v/>
      </c>
      <c r="HD72" s="13" t="n">
        <v>282.76</v>
      </c>
      <c r="HE72" s="68">
        <f>IF(HD72&gt;0,((HD72-HD71)/HD71),0)</f>
        <v/>
      </c>
      <c r="HF72" s="68">
        <f>IF(HD72&gt;0,HE72-$V72,0)</f>
        <v/>
      </c>
      <c r="HG72" s="68">
        <f>IF(HD72&gt;0,(HD72-HG$10)/HG$10,0)</f>
        <v/>
      </c>
      <c r="HH72" s="68" t="n"/>
      <c r="HI72" s="15">
        <f>IF(HD72&gt;0,(HD72-HD$10)/HD$10,0)</f>
        <v/>
      </c>
      <c r="HK72" s="13" t="n">
        <v>31.16</v>
      </c>
      <c r="HL72" s="68">
        <f>IF(HK72&gt;0,((HK72-HK71)/HK71),0)</f>
        <v/>
      </c>
      <c r="HM72" s="68">
        <f>IF(HK72&gt;0,HL72-$V72,0)</f>
        <v/>
      </c>
      <c r="HN72" s="68">
        <f>IF(HK72&gt;0,(HK72-HN$10)/HN$10,0)</f>
        <v/>
      </c>
      <c r="HO72" s="68" t="n"/>
      <c r="HP72" s="15">
        <f>IF(HK72&gt;0,(HK72-HK$10)/HK$10,0)</f>
        <v/>
      </c>
      <c r="HR72" s="13" t="n">
        <v>118.65</v>
      </c>
      <c r="HS72" s="68">
        <f>IF(HR72&gt;0,((HR72-HR71)/HR71),0)</f>
        <v/>
      </c>
      <c r="HT72" s="68">
        <f>IF(HR72&gt;0,HS72-$V72,0)</f>
        <v/>
      </c>
      <c r="HU72" s="68">
        <f>IF(HR72&gt;0,(HR72-HU$10)/HU$10,0)</f>
        <v/>
      </c>
      <c r="HV72" s="68" t="n"/>
      <c r="HW72" s="15">
        <f>IF(HR72&gt;0,(HR72-HR$10)/HR$10,0)</f>
        <v/>
      </c>
      <c r="HY72" s="13" t="n">
        <v>110.42</v>
      </c>
      <c r="HZ72" s="68">
        <f>IF(HY72&gt;0,((HY72-HY71)/HY71),0)</f>
        <v/>
      </c>
      <c r="IA72" s="68">
        <f>IF(HY72&gt;0,HZ72-$V72,0)</f>
        <v/>
      </c>
      <c r="IB72" s="68">
        <f>IF(HY72&gt;0,(HY72-IB$10)/IB$10,0)</f>
        <v/>
      </c>
      <c r="IC72" s="68" t="n"/>
      <c r="ID72" s="15">
        <f>IF(HY72&gt;0,(HY72-HY$10)/HY$10,0)</f>
        <v/>
      </c>
      <c r="IF72" s="13" t="n">
        <v>172.09</v>
      </c>
      <c r="IG72" s="68">
        <f>IF(IF72&gt;0,((IF72-IF71)/IF71),0)</f>
        <v/>
      </c>
      <c r="IH72" s="68">
        <f>IF(IF72&gt;0,IG72-$V72,0)</f>
        <v/>
      </c>
      <c r="II72" s="68">
        <f>IF(IF72&gt;0,(IF72-II$10)/II$10,0)</f>
        <v/>
      </c>
      <c r="IJ72" s="68" t="n"/>
      <c r="IK72" s="15">
        <f>IF(IF72&gt;0,(IF72-IF$10)/IF$10,0)</f>
        <v/>
      </c>
      <c r="IM72" s="13" t="n">
        <v>204.93</v>
      </c>
      <c r="IN72" s="68">
        <f>IF(IM72&gt;0,((IM72-IM71)/IM71),0)</f>
        <v/>
      </c>
      <c r="IO72" s="68">
        <f>IF(IM72&gt;0,IN72-$V72,0)</f>
        <v/>
      </c>
      <c r="IP72" s="68">
        <f>IF(IM72&gt;0,(IM72-IP$10)/IP$10,0)</f>
        <v/>
      </c>
      <c r="IQ72" s="68" t="n"/>
      <c r="IR72" s="15">
        <f>IF(IM72&gt;0,(IM72-IM$10)/IM$10,0)</f>
        <v/>
      </c>
      <c r="IT72" s="13" t="n">
        <v>42.47</v>
      </c>
      <c r="IU72" s="68">
        <f>IF(IT72&gt;0,((IT72-IT71)/IT71),0)</f>
        <v/>
      </c>
      <c r="IV72" s="68">
        <f>IF(IT72&gt;0,IU72-$V72,0)</f>
        <v/>
      </c>
      <c r="IW72" s="68">
        <f>IF(IT72&gt;0,(IT72-IW$10)/IW$10,0)</f>
        <v/>
      </c>
      <c r="IX72" s="68" t="n"/>
      <c r="IY72" s="15">
        <f>IF(IT72&gt;0,(IT72-IT$10)/IT$10,0)</f>
        <v/>
      </c>
      <c r="JA72" s="13" t="n">
        <v>583.9299999999999</v>
      </c>
      <c r="JB72" s="68">
        <f>IF(JA72&gt;0,((JA72-JA71)/JA71),0)</f>
        <v/>
      </c>
      <c r="JC72" s="68">
        <f>IF(JA72&gt;0,JB72-$V72,0)</f>
        <v/>
      </c>
      <c r="JD72" s="68">
        <f>IF(JA72&gt;0,(JA72-JD$10)/JD$10,0)</f>
        <v/>
      </c>
      <c r="JE72" s="68" t="n"/>
      <c r="JF72" s="15">
        <f>IF(JA72&gt;0,(JA72-JA$10)/JA$10,0)</f>
        <v/>
      </c>
      <c r="JH72" s="13" t="n">
        <v>382.14</v>
      </c>
      <c r="JI72" s="68">
        <f>IF(JH72&gt;0,((JH72-JH71)/JH71),0)</f>
        <v/>
      </c>
      <c r="JJ72" s="68">
        <f>IF(JH72&gt;0,JI72-$V72,0)</f>
        <v/>
      </c>
      <c r="JK72" s="68">
        <f>IF(JH72&gt;0,(JH72-JK$10)/JK$10,0)</f>
        <v/>
      </c>
      <c r="JL72" s="68" t="n"/>
      <c r="JM72" s="15">
        <f>IF(JH72&gt;0,(JH72-JH$10)/JH$10,0)</f>
        <v/>
      </c>
      <c r="JO72" s="13" t="n">
        <v>15.19</v>
      </c>
      <c r="JP72" s="68">
        <f>IF(JO72&gt;0,((JO72-JO71)/JO71),0)</f>
        <v/>
      </c>
      <c r="JQ72" s="68">
        <f>IF(JO72&gt;0,JP72-$V72,0)</f>
        <v/>
      </c>
      <c r="JR72" s="68">
        <f>IF(JO72&gt;0,(JO72-JR$10)/JR$10,0)</f>
        <v/>
      </c>
      <c r="JS72" s="68" t="n"/>
      <c r="JT72" s="15">
        <f>IF(JO72&gt;0,(JO72-JO$10)/JO$10,0)</f>
        <v/>
      </c>
      <c r="JV72" s="13" t="n">
        <v>1.3</v>
      </c>
      <c r="JW72" s="68">
        <f>IF(JV72&gt;0,((JV72-JV71)/JV71),0)</f>
        <v/>
      </c>
      <c r="JX72" s="68">
        <f>IF(JV72&gt;0,JW72-$V72,0)</f>
        <v/>
      </c>
      <c r="JY72" s="68">
        <f>IF(JV72&gt;0,(JV72-JY$10)/JY$10,0)</f>
        <v/>
      </c>
      <c r="JZ72" s="68" t="n"/>
      <c r="KA72" s="15">
        <f>IF(JV72&gt;0,(JV72-JV$10)/JV$10,0)</f>
        <v/>
      </c>
      <c r="KC72" s="13" t="n">
        <v>20.62</v>
      </c>
      <c r="KD72" s="68">
        <f>IF(KC72&gt;0,((KC72-KC71)/KC71),0)</f>
        <v/>
      </c>
      <c r="KE72" s="68">
        <f>IF(KC72&gt;0,KD72-$V72,0)</f>
        <v/>
      </c>
      <c r="KF72" s="68">
        <f>IF(KC72&gt;0,(KC72-KF$10)/KF$10,0)</f>
        <v/>
      </c>
      <c r="KG72" s="68" t="n"/>
      <c r="KH72" s="15">
        <f>IF(KC72&gt;0,(KC72-KC$10)/KC$10,0)</f>
        <v/>
      </c>
      <c r="KI72" s="18" t="n"/>
      <c r="KJ72" s="13" t="n">
        <v>43.04</v>
      </c>
      <c r="KK72" s="68">
        <f>IF(KJ72&gt;0,((KJ72-KJ71)/KJ71),0)</f>
        <v/>
      </c>
      <c r="KL72" s="68">
        <f>IF(KJ72&gt;0,KK72-$V72,0)</f>
        <v/>
      </c>
      <c r="KM72" s="68">
        <f>IF(KJ72&gt;0,(KJ72-KM$10)/KM$10,0)</f>
        <v/>
      </c>
      <c r="KN72" s="68" t="n"/>
      <c r="KO72" s="15">
        <f>IF(KJ72&gt;0,(KJ72-KJ$10)/KJ$10,0)</f>
        <v/>
      </c>
      <c r="KQ72" s="13" t="n">
        <v>1.585</v>
      </c>
      <c r="KR72" s="68">
        <f>IF(KQ72&gt;0,((KQ72-KQ71)/KQ71),0)</f>
        <v/>
      </c>
      <c r="KS72" s="68">
        <f>IF(KQ72&gt;0,KR72-$V72,0)</f>
        <v/>
      </c>
      <c r="KT72" s="68">
        <f>IF(KQ72&gt;0,(KQ72-KT$10)/KT$10,0)</f>
        <v/>
      </c>
      <c r="KU72" s="68" t="n"/>
      <c r="KV72" s="15">
        <f>IF(KQ72&gt;0,(KQ72-KQ$10)/KQ$10,0)</f>
        <v/>
      </c>
      <c r="KW72" s="18" t="n"/>
      <c r="KX72" s="13" t="n">
        <v>22.03</v>
      </c>
      <c r="KY72" s="68">
        <f>IF(KX72&gt;0,((KX72-KX71)/KX71),0)</f>
        <v/>
      </c>
      <c r="KZ72" s="68">
        <f>IF(KX72&gt;0,KY72-$V72,0)</f>
        <v/>
      </c>
      <c r="LA72" s="68">
        <f>IF(KX72&gt;0,(KX72-LA$10)/LA$10,0)</f>
        <v/>
      </c>
      <c r="LB72" s="68" t="n"/>
      <c r="LC72" s="15">
        <f>IF(KX72&gt;0,(KX72-KX$10)/KX$10,0)</f>
        <v/>
      </c>
      <c r="LD72" s="18" t="n"/>
      <c r="LE72" s="13" t="n">
        <v>54.62</v>
      </c>
      <c r="LF72" s="68">
        <f>IF(LE72&gt;0,((LE72-LE71)/LE71),0)</f>
        <v/>
      </c>
      <c r="LG72" s="68">
        <f>IF(LE72&gt;0,LF72-$V72,0)</f>
        <v/>
      </c>
      <c r="LH72" s="68">
        <f>IF(LE72&gt;0,(LE72-LH$10)/LH$10,0)</f>
        <v/>
      </c>
      <c r="LI72" s="68" t="n"/>
      <c r="LJ72" s="15">
        <f>IF(LE72&gt;0,(LE72-LE$10)/LE$10,0)</f>
        <v/>
      </c>
      <c r="LL72" s="13" t="n">
        <v>107.53</v>
      </c>
      <c r="LM72" s="68">
        <f>IF(LL72&gt;0,((LL72-LL71)/LL71),0)</f>
        <v/>
      </c>
      <c r="LN72" s="68">
        <f>IF(LL72&gt;0,LM72-$V72,0)</f>
        <v/>
      </c>
      <c r="LO72" s="68">
        <f>IF(LL72&gt;0,(LL72-LO$10)/LO$10,0)</f>
        <v/>
      </c>
      <c r="LP72" s="68" t="n"/>
      <c r="LQ72" s="15">
        <f>IF(LL72&gt;0,(LL72-LL$10)/LL$10,0)</f>
        <v/>
      </c>
      <c r="LS72" s="13" t="n">
        <v>12.85</v>
      </c>
      <c r="LT72" s="68">
        <f>IF(LS72&gt;0,((LS72-LS71)/LS71),0)</f>
        <v/>
      </c>
      <c r="LU72" s="68">
        <f>IF(LS72&gt;0,LT72-$V72,0)</f>
        <v/>
      </c>
      <c r="LV72" s="68" t="n"/>
      <c r="LW72" s="68" t="n"/>
      <c r="LX72" s="15">
        <f>IF(LS72&gt;0,(LS72-LS$10)/LS$10,0)</f>
        <v/>
      </c>
      <c r="LZ72" s="13" t="n">
        <v>12.47</v>
      </c>
      <c r="MA72" s="68">
        <f>IF(LZ72&gt;0,((LZ72-LZ71)/LZ71),0)</f>
        <v/>
      </c>
      <c r="MB72" s="68">
        <f>IF(LZ72&gt;0,MA72-$V72,0)</f>
        <v/>
      </c>
      <c r="MC72" s="68">
        <f>IF(LZ72&gt;0,(LZ72-MC$10)/MC$10,0)</f>
        <v/>
      </c>
      <c r="MD72" s="68" t="n"/>
      <c r="ME72" s="15">
        <f>IF(LZ72&gt;0,(LZ72-LZ$10)/LZ$10,0)</f>
        <v/>
      </c>
      <c r="MG72" s="13" t="n">
        <v>22.7</v>
      </c>
      <c r="MH72" s="68">
        <f>IF(MG72&gt;0,((MG72-MG71)/MG71),0)</f>
        <v/>
      </c>
      <c r="MI72" s="68">
        <f>IF(MG72&gt;0,MH72-$V72,0)</f>
        <v/>
      </c>
      <c r="MJ72" s="68">
        <f>IF(MG72&gt;0,(MG72-MJ$10)/MJ$10,0)</f>
        <v/>
      </c>
      <c r="MK72" s="68" t="n"/>
      <c r="ML72" s="15">
        <f>IF(MG72&gt;0,(MG72-MG$10)/MG$10,0)</f>
        <v/>
      </c>
      <c r="MN72" s="13" t="n">
        <v>101.9</v>
      </c>
      <c r="MO72" s="68">
        <f>IF(MN72&gt;0,((MN72-MN71)/MN71),0)</f>
        <v/>
      </c>
      <c r="MP72" s="68">
        <f>IF(MN72&gt;0,MO72-$V72,0)</f>
        <v/>
      </c>
      <c r="MQ72" s="68">
        <f>IF(MN72&gt;0,(MN72-MQ$10)/MQ$10,0)</f>
        <v/>
      </c>
      <c r="MR72" s="68" t="n"/>
      <c r="MS72" s="15">
        <f>IF(MN72&gt;0,(MN72-MN$10)/MN$10,0)</f>
        <v/>
      </c>
      <c r="MU72" s="13" t="n">
        <v>10.95</v>
      </c>
      <c r="MV72" s="68">
        <f>IF(MU72&gt;0,((MU72-MU71)/MU71),0)</f>
        <v/>
      </c>
      <c r="MW72" s="68">
        <f>IF(MU72&gt;0,MV72-$V72,0)</f>
        <v/>
      </c>
      <c r="MX72" s="68">
        <f>IF(MU72&gt;0,(MU72-MX$10)/MX$10,0)</f>
        <v/>
      </c>
      <c r="MY72" s="68" t="n"/>
      <c r="MZ72" s="15">
        <f>IF(MU72&gt;0,(MU72-MU$10)/MU$10,0)</f>
        <v/>
      </c>
      <c r="NB72" s="13" t="n">
        <v>199.77</v>
      </c>
      <c r="NC72" s="68">
        <f>IF(NB72&gt;0,((NB72-NB71)/NB71),0)</f>
        <v/>
      </c>
      <c r="ND72" s="68">
        <f>IF(NB72&gt;0,NC72-$V72,0)</f>
        <v/>
      </c>
      <c r="NE72" s="68">
        <f>IF(NB72&gt;0,(NB72-NE$10)/NE$10,0)</f>
        <v/>
      </c>
      <c r="NF72" s="68" t="n"/>
      <c r="NG72" s="15">
        <f>IF(NB72&gt;0,(NB72-NB$10)/NB$10,0)</f>
        <v/>
      </c>
      <c r="NI72" s="13" t="n">
        <v>5.62</v>
      </c>
      <c r="NJ72" s="68">
        <f>IF(NI72&gt;0,((NI72-NI71)/NI71),0)</f>
        <v/>
      </c>
      <c r="NK72" s="68">
        <f>IF(NI72&gt;0,NJ72-$V72,0)</f>
        <v/>
      </c>
      <c r="NL72" s="68">
        <f>IF(NI72&gt;0,(NI72-NL$10)/NL$10,0)</f>
        <v/>
      </c>
      <c r="NM72" s="68" t="n"/>
      <c r="NN72" s="15">
        <f>IF(NI72&gt;0,(NI72-NI$10)/NI$10,0)</f>
        <v/>
      </c>
      <c r="NP72" s="13" t="n">
        <v>330.8</v>
      </c>
      <c r="NQ72" s="68">
        <f>IF(NP72&gt;0,((NP72-NP71)/NP71),0)</f>
        <v/>
      </c>
      <c r="NR72" s="68">
        <f>IF(NP72&gt;0,NQ72-$V72,0)</f>
        <v/>
      </c>
      <c r="NS72" s="68">
        <f>IF(NP72&gt;0,(NP72-NS$10)/NS$10,0)</f>
        <v/>
      </c>
      <c r="NT72" s="68" t="n"/>
      <c r="NU72" s="15">
        <f>IF(NP72&gt;0,(NP72-NP$10)/NP$10,0)</f>
        <v/>
      </c>
      <c r="NW72" s="13" t="n">
        <v>157.04</v>
      </c>
      <c r="NX72" s="68">
        <f>IF(NW72&gt;0,((NW72-NW71)/NW71),0)</f>
        <v/>
      </c>
      <c r="NY72" s="68">
        <f>IF(NW72&gt;0,NX72-$V72,0)</f>
        <v/>
      </c>
      <c r="NZ72" s="68">
        <f>IF(NW72&gt;0,(NW72-NZ$10)/NZ$10,0)</f>
        <v/>
      </c>
      <c r="OA72" s="68" t="n"/>
      <c r="OB72" s="15">
        <f>IF(NW72&gt;0,(NW72-NW$10)/NW$10,0)</f>
        <v/>
      </c>
      <c r="OD72" s="13" t="n">
        <v>1.32</v>
      </c>
      <c r="OE72" s="68">
        <f>IF(OD72&gt;0,((OD72-OD71)/OD71),0)</f>
        <v/>
      </c>
      <c r="OF72" s="68">
        <f>IF(OD72&gt;0,OE72-$V72,0)</f>
        <v/>
      </c>
      <c r="OG72" s="68">
        <f>IF(OD72&gt;0,(OD72-OG$10)/OG$10,0)</f>
        <v/>
      </c>
      <c r="OH72" s="68" t="n"/>
      <c r="OI72" s="15">
        <f>IF(OD72&gt;0,(OD72-OD$10)/OD$10,0)</f>
        <v/>
      </c>
      <c r="OK72" s="13" t="n">
        <v>63.01</v>
      </c>
      <c r="OL72" s="68">
        <f>IF(OK72&gt;0,((OK72-OK71)/OK71),0)</f>
        <v/>
      </c>
      <c r="OM72" s="68">
        <f>IF(OK72&gt;0,OL72-$V72,0)</f>
        <v/>
      </c>
      <c r="ON72" s="68">
        <f>IF(OK72&gt;0,(OK72-ON$10)/ON$10,0)</f>
        <v/>
      </c>
      <c r="OO72" s="68" t="n"/>
      <c r="OP72" s="15">
        <f>IF(OK72&gt;0,(OK72-OK$10)/OK$10,0)</f>
        <v/>
      </c>
      <c r="OR72" s="13" t="n">
        <v>1.94</v>
      </c>
      <c r="OS72" s="68">
        <f>IF(OR72&gt;0,((OR72-OR71)/OR71),0)</f>
        <v/>
      </c>
      <c r="OT72" s="68">
        <f>IF(OR72&gt;0,OS72-$V72,0)</f>
        <v/>
      </c>
      <c r="OU72" s="68">
        <f>IF(OR72&gt;0,(OR72-OU$10)/OU$10,0)</f>
        <v/>
      </c>
      <c r="OV72" s="68" t="n"/>
      <c r="OW72" s="15">
        <f>IF(OR72&gt;0,(OR72-OR$10)/OR$10,0)</f>
        <v/>
      </c>
      <c r="OY72" s="13" t="n">
        <v>132.47</v>
      </c>
      <c r="OZ72" s="68">
        <f>IF(OY72&gt;0,((OY72-OY71)/OY71),0)</f>
        <v/>
      </c>
      <c r="PA72" s="68">
        <f>IF(OY72&gt;0,OZ72-$V72,0)</f>
        <v/>
      </c>
      <c r="PB72" s="68">
        <f>IF(OY72&gt;0,(OY72-PB$10)/PB$10,0)</f>
        <v/>
      </c>
      <c r="PC72" s="68" t="n"/>
      <c r="PD72" s="15">
        <f>IF(OY72&gt;0,(OY72-OY$10)/OY$10,0)</f>
        <v/>
      </c>
      <c r="PE72" s="18" t="n"/>
      <c r="PF72" s="13" t="n">
        <v>211.9</v>
      </c>
      <c r="PG72" s="68">
        <f>IF(PF72&gt;0,((PF72-PF71)/PF71),0)</f>
        <v/>
      </c>
      <c r="PH72" s="68">
        <f>IF(PF72&gt;0,PG72-$V72,0)</f>
        <v/>
      </c>
      <c r="PI72" s="68">
        <f>IF(PF72&gt;0,(PF72-PI$10)/PI$10,0)</f>
        <v/>
      </c>
      <c r="PJ72" s="68" t="n"/>
      <c r="PK72" s="15">
        <f>IF(PF72&gt;0,(PF72-PF$10)/PF$10,0)</f>
        <v/>
      </c>
      <c r="PM72" s="13" t="n"/>
      <c r="PN72" s="68">
        <f>IF(PM72&gt;0,((PM72-PM71)/PM71),0)</f>
        <v/>
      </c>
      <c r="PO72" s="68">
        <f>PN72-$V72</f>
        <v/>
      </c>
      <c r="PP72" s="68">
        <f>IF(PM72&gt;0,(PM72-PP$10)/PP$10,0)</f>
        <v/>
      </c>
      <c r="PQ72" s="68" t="n"/>
      <c r="PR72" s="15">
        <f>IF(PM72&gt;0,(PM72-PM$10)/PM$10,0)</f>
        <v/>
      </c>
      <c r="PT72" s="13" t="n">
        <v>3.77</v>
      </c>
      <c r="PU72" s="68">
        <f>IF(PT72&gt;0,((PT72-PT71)/PT71),0)</f>
        <v/>
      </c>
      <c r="PV72" s="68">
        <f>IF(PT72&gt;0,PU72-$V72,0)</f>
        <v/>
      </c>
      <c r="PW72" s="68">
        <f>IF(PT72&gt;0,(PT72-PW$10)/PW$10,0)</f>
        <v/>
      </c>
      <c r="PX72" s="68" t="n"/>
      <c r="PY72" s="15">
        <f>IF(PT72&gt;0,(PT72-PT$10)/PT$10,0)</f>
        <v/>
      </c>
      <c r="QA72" s="13" t="n">
        <v>206.64</v>
      </c>
      <c r="QB72" s="68">
        <f>IF(QA72&gt;0,((QA72-QA71)/QA71),0)</f>
        <v/>
      </c>
      <c r="QC72" s="68">
        <f>IF(QA72&gt;0,QB72-$V72,0)</f>
        <v/>
      </c>
      <c r="QD72" s="68">
        <f>IF(QA72&gt;0,(QA72-QD$10)/QD$10,0)</f>
        <v/>
      </c>
      <c r="QE72" s="68" t="n"/>
      <c r="QF72" s="15">
        <f>IF(QA72&gt;0,(QA72-QA$10)/QA$10,0)</f>
        <v/>
      </c>
      <c r="QH72" s="13" t="n">
        <v>1.378</v>
      </c>
      <c r="QI72" s="68">
        <f>IF(QH72&gt;0,((QH72-QH71)/QH71),0)</f>
        <v/>
      </c>
      <c r="QJ72" s="68">
        <f>IF(QH72&gt;0,QI72-$V72,0)</f>
        <v/>
      </c>
      <c r="QK72" s="68">
        <f>IF(QH72&gt;0,(QH72-QK$10)/QK$10,0)</f>
        <v/>
      </c>
      <c r="QL72" s="68" t="n"/>
      <c r="QM72" s="15">
        <f>IF(QH72&gt;0,(QH72-QH$10)/QH$10,0)</f>
        <v/>
      </c>
      <c r="QO72" s="13" t="n">
        <v>6.85</v>
      </c>
      <c r="QP72" s="68">
        <f>IF(QO72&gt;0,((QO72-QO71)/QO71),0)</f>
        <v/>
      </c>
      <c r="QQ72" s="68">
        <f>IF(QO72&gt;0,QP72-$V72,0)</f>
        <v/>
      </c>
      <c r="QR72" s="68">
        <f>IF(QO72&gt;0,(QO72-QR$10)/QR$10,0)</f>
        <v/>
      </c>
      <c r="QS72" s="68" t="n"/>
      <c r="QT72" s="15">
        <f>IF(QO72&gt;0,(QO72-QO$10)/QO$10,0)</f>
        <v/>
      </c>
      <c r="QV72" s="13" t="n">
        <v>1.663</v>
      </c>
      <c r="QW72" s="68">
        <f>IF(QV72&gt;0,((QV72-QV71)/QV71),0)</f>
        <v/>
      </c>
      <c r="QX72" s="68">
        <f>IF(QV72&gt;0,QW72-$V72,0)</f>
        <v/>
      </c>
      <c r="QY72" s="68">
        <f>IF(QV72&gt;0,(QV72-QY$10)/QY$10,0)</f>
        <v/>
      </c>
      <c r="QZ72" s="68" t="n"/>
      <c r="RA72" s="15">
        <f>IF(QV72&gt;0,(QV72-QV$10)/QV$10,0)</f>
        <v/>
      </c>
      <c r="RC72" s="13" t="n">
        <v>21.08</v>
      </c>
      <c r="RD72" s="68">
        <f>IF(RC72&gt;0,((RC72-RC71)/RC71),0)</f>
        <v/>
      </c>
      <c r="RE72" s="68">
        <f>IF(RC72&gt;0,RD72-$V72,0)</f>
        <v/>
      </c>
      <c r="RF72" s="68">
        <f>IF(RC72&gt;0,(RC72-RF$10)/RF$10,0)</f>
        <v/>
      </c>
      <c r="RG72" s="68" t="n"/>
      <c r="RH72" s="15">
        <f>IF(RC72&gt;0,(RC72-RC$10)/RC$10,0)</f>
        <v/>
      </c>
      <c r="RJ72" s="13" t="n">
        <v>170.39</v>
      </c>
      <c r="RK72" s="68">
        <f>IF(RJ72&gt;0,((RJ72-RJ71)/RJ71),0)</f>
        <v/>
      </c>
      <c r="RL72" s="68">
        <f>RK72-$V72</f>
        <v/>
      </c>
      <c r="RM72" s="68">
        <f>IF(RJ72&gt;0,(RJ72-RM$10)/RM$10,0)</f>
        <v/>
      </c>
      <c r="RN72" s="68" t="n"/>
      <c r="RO72" s="15">
        <f>IF(RJ72&gt;0,(RJ72-RJ$10)/RJ$10,0)</f>
        <v/>
      </c>
      <c r="RQ72" s="13" t="n">
        <v>13.29</v>
      </c>
      <c r="RR72" s="68">
        <f>IF(RQ72&gt;0,((RQ72-RQ71)/RQ71),0)</f>
        <v/>
      </c>
      <c r="RS72" s="68">
        <f>RR72-$V72</f>
        <v/>
      </c>
      <c r="RT72" s="68">
        <f>IF(RQ72&gt;0,(RQ72-RT$10)/RT$10,0)</f>
        <v/>
      </c>
      <c r="RU72" s="68" t="n"/>
      <c r="RV72" s="15">
        <f>IF(RQ72&gt;0,(RQ72-RQ$10)/RQ$10,0)</f>
        <v/>
      </c>
      <c r="RX72" s="13" t="n">
        <v>87.45</v>
      </c>
      <c r="RY72" s="68">
        <f>IF(RX72&gt;0,((RX72-RX71)/RX71),0)</f>
        <v/>
      </c>
      <c r="RZ72" s="68">
        <f>RY72-$V72</f>
        <v/>
      </c>
      <c r="SA72" s="68">
        <f>IF(RX72&gt;0,(RX72-SA$10)/SA$10,0)</f>
        <v/>
      </c>
      <c r="SB72" s="68" t="n"/>
      <c r="SC72" s="15">
        <f>IF(RX72&gt;0,(RX72-RX$10)/RX$10,0)</f>
        <v/>
      </c>
      <c r="SE72" s="13" t="n">
        <v>8.49</v>
      </c>
      <c r="SF72" s="68">
        <f>IF(SE72&gt;0,((SE72-SE71)/SE71),0)</f>
        <v/>
      </c>
      <c r="SG72" s="68">
        <f>SF72-$V72</f>
        <v/>
      </c>
      <c r="SH72" s="68">
        <f>IF(SE72&gt;0,(SE72-SH$10)/SH$10,0)</f>
        <v/>
      </c>
      <c r="SI72" s="68" t="n"/>
      <c r="SJ72" s="15">
        <f>IF(SE72&gt;0,(SE72-SE$10)/SE$10,0)</f>
        <v/>
      </c>
      <c r="SL72" s="13" t="n">
        <v>0.443</v>
      </c>
      <c r="SM72" s="68">
        <f>IF(SL72&gt;0,((SL72-SL71)/SL71),0)</f>
        <v/>
      </c>
      <c r="SN72" s="68">
        <f>SM72-$V72</f>
        <v/>
      </c>
      <c r="SO72" s="68">
        <f>IF(SL72&gt;0,(SL72-SO$10)/SO$10,0)</f>
        <v/>
      </c>
      <c r="SP72" s="68" t="n"/>
      <c r="SQ72" s="15">
        <f>IF(SL72&gt;0,(SL72-SL$10)/SL$10,0)</f>
        <v/>
      </c>
      <c r="SS72" s="13" t="n">
        <v>7.34</v>
      </c>
      <c r="ST72" s="68">
        <f>IF(SS72&gt;0,((SS72-SS71)/SS71),0)</f>
        <v/>
      </c>
      <c r="SU72" s="68">
        <f>ST72-$V72</f>
        <v/>
      </c>
      <c r="SV72" s="68">
        <f>IF(SS72&gt;0,(SS72-SV$10)/SV$10,0)</f>
        <v/>
      </c>
      <c r="SW72" s="68" t="n"/>
      <c r="SX72" s="15">
        <f>IF(SS72&gt;0,(SS72-SS$10)/SS$10,0)</f>
        <v/>
      </c>
      <c r="SZ72" s="13" t="n">
        <v>25.16</v>
      </c>
      <c r="TA72" s="68">
        <f>IF(SZ72&gt;0,((SZ72-SZ71)/SZ71),0)</f>
        <v/>
      </c>
      <c r="TB72" s="68">
        <f>TA72-$V72</f>
        <v/>
      </c>
      <c r="TC72" s="68">
        <f>IF(SZ72&gt;0,(SZ72-TC$10)/TC$10,0)</f>
        <v/>
      </c>
      <c r="TD72" s="68" t="n"/>
      <c r="TE72" s="15">
        <f>IF(SZ72&gt;0,(SZ72-SZ$10)/SZ$10,0)</f>
        <v/>
      </c>
      <c r="TG72" s="13" t="n">
        <v>0.18</v>
      </c>
      <c r="TH72" s="68">
        <f>IF(TG72&gt;0,((TG72-TG71)/TG71),0)</f>
        <v/>
      </c>
      <c r="TI72" s="68">
        <f>TH72-$V72</f>
        <v/>
      </c>
      <c r="TJ72" s="68">
        <f>IF(TG72&gt;0,(TG72-TJ$10)/TJ$10,0)</f>
        <v/>
      </c>
      <c r="TK72" s="68" t="n"/>
      <c r="TL72" s="15">
        <f>IF(TG72&gt;0,(TG72-TG$10)/TG$10,0)</f>
        <v/>
      </c>
      <c r="TN72" s="13" t="n">
        <v>26.61</v>
      </c>
      <c r="TO72" s="68">
        <f>IF(TN72&gt;0,((TN72-TN71)/TN71),0)</f>
        <v/>
      </c>
      <c r="TP72" s="68">
        <f>TO72-$V72</f>
        <v/>
      </c>
      <c r="TQ72" s="68">
        <f>IF(TN72&gt;0,(TN72-TQ$10)/TQ$10,0)</f>
        <v/>
      </c>
      <c r="TR72" s="68" t="n"/>
      <c r="TS72" s="15">
        <f>IF(TN72&gt;0,(TN72-TN$10)/TN$10,0)</f>
        <v/>
      </c>
      <c r="TU72" s="13" t="n">
        <v>2.24</v>
      </c>
      <c r="TV72" s="68">
        <f>IF(TU72&gt;0,((TU72-TU71)/TU71),0)</f>
        <v/>
      </c>
      <c r="TW72" s="68">
        <f>TV72-$V72</f>
        <v/>
      </c>
      <c r="TX72" s="68">
        <f>IF(TU72&gt;0,(TU72-TX$10)/TX$10,0)</f>
        <v/>
      </c>
      <c r="TY72" s="68" t="n"/>
      <c r="TZ72" s="15">
        <f>IF(TU72&gt;0,(TU72-TU$10)/TU$10,0)</f>
        <v/>
      </c>
      <c r="UB72" s="13" t="n"/>
      <c r="UC72" s="68">
        <f>IF(UB72&gt;0,((UB72-UB71)/UB71),0)</f>
        <v/>
      </c>
      <c r="UD72" s="68">
        <f>UC72-$V72</f>
        <v/>
      </c>
      <c r="UE72" s="68">
        <f>IF(UB72&gt;0,(UB72-UE$10)/UE$10,0)</f>
        <v/>
      </c>
      <c r="UF72" s="68" t="n"/>
      <c r="UG72" s="15">
        <f>IF(UB72&gt;0,(UB72-UB$10)/UB$10,0)</f>
        <v/>
      </c>
      <c r="UI72" s="13" t="n"/>
      <c r="UJ72" s="68">
        <f>IF(UI72&gt;0,((UI72-UI71)/UI71),0)</f>
        <v/>
      </c>
      <c r="UK72" s="68">
        <f>UJ72-$V72</f>
        <v/>
      </c>
      <c r="UL72" s="68">
        <f>IF(UI72&gt;0,(UI72-UL$10)/UL$10,0)</f>
        <v/>
      </c>
      <c r="UM72" s="68" t="n"/>
      <c r="UN72" s="15">
        <f>IF(UI72&gt;0,(UI72-UI$10)/UI$10,0)</f>
        <v/>
      </c>
      <c r="UP72" s="13" t="n"/>
      <c r="UQ72" s="68">
        <f>IF(UP72&gt;0,((UP72-UP71)/UP71),0)</f>
        <v/>
      </c>
      <c r="UR72" s="68">
        <f>UQ72-$V72</f>
        <v/>
      </c>
      <c r="US72" s="68">
        <f>IF(UP72&gt;0,(UP72-US$10)/US$10,0)</f>
        <v/>
      </c>
      <c r="UT72" s="68" t="n"/>
      <c r="UU72" s="15">
        <f>IF(UP72&gt;0,(UP72-UP$10)/UP$10,0)</f>
        <v/>
      </c>
      <c r="UW72" s="13" t="n"/>
      <c r="UX72" s="68">
        <f>IF(UW72&gt;0,((UW72-UW71)/UW71),0)</f>
        <v/>
      </c>
      <c r="UY72" s="68">
        <f>UX72-$V72</f>
        <v/>
      </c>
      <c r="UZ72" s="68">
        <f>IF(UW72&gt;0,(UW72-UZ$10)/UZ$10,0)</f>
        <v/>
      </c>
      <c r="VA72" s="68" t="n"/>
      <c r="VB72" s="15">
        <f>IF(UW72&gt;0,(UW72-UW$10)/UW$10,0)</f>
        <v/>
      </c>
      <c r="VD72" s="13" t="n"/>
      <c r="VE72" s="68">
        <f>IF(VD72&gt;0,((VD72-VD71)/VD71),0)</f>
        <v/>
      </c>
      <c r="VF72" s="68">
        <f>VE72-$V72</f>
        <v/>
      </c>
      <c r="VG72" s="68">
        <f>IF(VD72&gt;0,(VD72-VG$10)/VG$10,0)</f>
        <v/>
      </c>
      <c r="VH72" s="68" t="n"/>
      <c r="VI72" s="15">
        <f>IF(VD72&gt;0,(VD72-VD$10)/VD$10,0)</f>
        <v/>
      </c>
      <c r="VM72" s="21">
        <f>IF($C72&gt;0,(($IK$5*IG72)+($GT$5*GP72)+($JM$5*JI72)+($JF$5*JB72)+($IY$5*IU72)+($IR$5*IN72)+($ID$5*HZ72)+($HW$5*HS72)+($HP$5*HL72)+($HI$5*HE72)+($GF$5*GB72)+($FY$5*FU72)+($FR$5*FN72)+($FK$5*FG72)+($FD$5*EZ72)+($EW$5*ES72)+($EP$5*EL72)+($EI$5*EE72)+($EB$5*DX72)+($DU$5*DQ72)+($DN$5*DJ72)+($DG$5*DC72)+($CZ$5*CV72)+($CS$5*CO72)+($CL$5*CH72)+($CE$5*CA72)+($BX$5*BT72)+($BQ$5*BM72)+($BJ$5*BF72)+($BC$5*AY72)+($AV$5*AR72)+($AO$5*AK72)+($AH$5*AD72)+($JT$5*JP72)+($KA$5*JW72)+($KO$5*KK72)+($PR$5*PN72)+($GM$5*GI72)+($HA$5*GW72)+($KV$5*KR72)+($KH$5*KD72)+($LC$5*KY72)+($MS$5*MO72)+($ML$5*MH72)+($ME$5*MA72)+($LX$5*LT72)+($LQ$5*LM72)+($LJ$5*LF72)+(MV72*$MZ$5)+(NC72*$NG$5)+(NJ72*$NN$5)+($OI$5*OE72)+($NU$5*NQ72)+($OB$5*NX72)+($PK$5*PG72)+($OP$5*OL72)+($OW$5*OS72)+($PD$5*OZ72)+(PU72*$PY$5)+(QB72*$QF$5)+(QI72*$QM$5)+(QP72*$QT$5)+(QW72*$RA$5)+(RD72*$RH$5)+(RK72*$RO$5)+(RR72*$RV$5)+(RY72*$SC$5)+(SF72*$SJ$5)+(SM72*$SQ$5)+(ST72*$SX$5)+(TA72*$TE$5))+(TH72*$TL$5)+(TO72*$TS$5))/$VM$5</f>
        <v/>
      </c>
      <c r="VN72" s="538" t="n"/>
      <c r="VO72" s="21">
        <f>IF($C72&gt;0,(($IK$5*II72)+($GT$5*GR72)+($JM$5*JK72)+($JF$5*JD72)+($IY$5*IW72)+($IR$5*IP72)+($ID$5*IB72)+($HW$5*HU72)+($HP$5*HN72)+($HI$5*HG72)+($GF$5*GD72)+($FY$5*FW72)+($FR$5*FP72)+($FK$5*FI72)+($FD$5*FB72)+($EW$5*EU72)+($EP$5*EN72)+($EI$5*EG72)+($EB$5*DZ72)+($DU$5*DS72)+($DN$5*DL72)+($DG$5*DE72)+($CZ$5*CX72)+($CS$5*CQ72)+($CL$5*CJ72)+($CE$5*CC72)+($BX$5*BV72)+($BQ$5*BO72)+($BJ$5*BH72)+($BC$5*BA72)+($AV$5*AT72)+($AO$5*AM72)+($AH$5*AF72)+($KO$5*KM72)+($KH$5*KF72)+($KA$5*JY72)+($JT$5*JR72)+($PR$5*PP72)+($GM$5*GK72)+($HA$5*GY72)+($KV$5*KT72)+($LC$5*LA72)+($MS$5*MQ72)+($ML$5*MJ72)+($ME$5*MC72)+($LX$5*LV72)+($LQ$5*LO72)+($LJ$5*LH72)+(MX72*$MZ$5)+(NE72*$NG$5)+(NL72*$NN$5)+($OI$5*OG72)+($NU$5*NS72)+($OB$5*NZ72)+($PD$5*PB72)+($OW$5*OU72)+($OP$5*ON72)+($PK$5*PI72)+($PY$5*PW72)+($QF$5*QD72)+($QM$5*QK72)+($QT$5*QR72)+($RA$5*QY72)+($RH$5*RF72)+($RO$5*RM72)+(RT72*$RV$5)+(SA72*$SC$5)+(SH72*$SJ$5)+(SO72*$SQ$5)+(SV72*$SX$5)+(TC72*$TE$5)+(TJ72*$TL$5)+(TQ72*$TS$5))/$VM$5,0)</f>
        <v/>
      </c>
      <c r="VP72" s="14" t="n"/>
      <c r="VQ72" s="21">
        <f>IF($C72&gt;0,(($IK$5*IK72)+($GT$5*GT72)+($JM$5*JM72)+($JF$5*JF72)+($IY$5*IY72)+($IR$5*IR72)+($ID$5*ID72)+($HW$5*HW72)+($HP$5*HP72)+($HI$5*HI72)+($GF$5*GF72)+($FY$5*FY72)+($FR$5*FR72)+($FK$5*FK72)+($FD$5*FD72)+($EW$5*EW72)+($EP$5*EP72)+($EI$5*EI72)+($EB$5*EB72)+($DU$5*DU72)+($DN$5*DN72)+($DG$5*DG72)+($CZ$5*CZ72)+($CS$5*CS72)+($CL$5*CL72)+($CE$5*CE72)+($BX$5*BX72)+($BQ$5*BQ72)+($BJ$5*BJ72)+($BC$5*BC72)+($AV$5*AV72)+($AO$5*AO72)+($AH$5*AH72)+($KO$5*KO72)+($PR$5*PR72)+($GM$5*GM72)+($HA$5*HA72)+($KH$5*KH72)+($KA$5*KA72)+($JT$5*JT72)+($KV$5*KV72)+($LC$5*LC72)+($MS$5*MS72)+($ML$5*ML72)+($ME$5*ME72)+($LX$5*LX72)+($LQ$5*LQ72)+($LJ$5*LJ72)+($OI$5*OI72)+($NU$5*NU72)+($NN$5*NN72)+($NG$5*NG72)+($MZ$5*MZ72)+(OB72*$OB$5)+($PD$5*PD72)+($OW$5*OW72)+($OP$5*OP72)+($PK$5*PK72)+(PY72*$PY$5)+(QF72*$QF$5)+(QM72*$QM$5)+(QT72*$QT$5)+(RA72*$RA$5)+(RH72*$RH$5)+(RO72*$RO$5)+(RV72*$RV$5)+(SC72*$SC$5)+(SJ72*$SJ$5)+(SQ72*$SQ$5)+(SX72*$SX$5)+(TE72*$TE$5)+(TL72*$TL$5)+(TS72*$TS$5))/$VM$5,0)</f>
        <v/>
      </c>
    </row>
    <row r="73" ht="16" customHeight="1" s="545">
      <c r="A73" s="127" t="n">
        <v>45750</v>
      </c>
      <c r="B73" s="4">
        <f>A73</f>
        <v/>
      </c>
      <c r="C73" s="13" t="n">
        <v>40545.93</v>
      </c>
      <c r="D73" s="138">
        <f>IF(C73&gt;0,C73-C72,0)</f>
        <v/>
      </c>
      <c r="E73" s="68">
        <f>IF(C73&gt;0,D73/C72,0)</f>
        <v/>
      </c>
      <c r="F73" s="15">
        <f>IF(C73&gt;0,(C73-C$10)/C$10,0)</f>
        <v/>
      </c>
      <c r="G73" s="13" t="n">
        <v>5396.52</v>
      </c>
      <c r="H73" s="138">
        <f>IF(G73&gt;0,G73-G72,0)</f>
        <v/>
      </c>
      <c r="I73" s="68">
        <f>IF(G73&gt;0,H73/G72,0)</f>
        <v/>
      </c>
      <c r="J73" s="15">
        <f>IF(G73&gt;0,(G73-G$10)/G$10,0)</f>
        <v/>
      </c>
      <c r="K73" s="13" t="n">
        <v>16550.61</v>
      </c>
      <c r="L73" s="138">
        <f>IF(K73&gt;0,K73-K72,0)</f>
        <v/>
      </c>
      <c r="M73" s="68">
        <f>IF(K73&gt;0,L73/K72,0)</f>
        <v/>
      </c>
      <c r="N73" s="15">
        <f>IF(K73&gt;0,(K73-K$10)/K$10,0)</f>
        <v/>
      </c>
      <c r="O73" s="13" t="n">
        <v>1910.55</v>
      </c>
      <c r="P73" s="138">
        <f>IF(O73&gt;0,O73-O72,0)</f>
        <v/>
      </c>
      <c r="Q73" s="68">
        <f>IF(O73&gt;0,P73/O72,0)</f>
        <v/>
      </c>
      <c r="R73" s="15">
        <f>IF(O73&gt;0,(O73-O$10)/O$10,0)</f>
        <v/>
      </c>
      <c r="S73" s="18">
        <f>IF(O73&gt;0,(((O73*0.7)*Q73)+((K73*0.9)*M73)+((G73*0.65)*I73)+((C73*0.6)*E73))/(O73+K73+G73+C73),0)</f>
        <v/>
      </c>
      <c r="T73" s="121">
        <f>IF(O73&gt;0,(S73*200)+T72,0)</f>
        <v/>
      </c>
      <c r="U73" s="121">
        <f>T73</f>
        <v/>
      </c>
      <c r="V73" s="134">
        <f>IF(T73&gt;0,(T73-T72)/T72,0)</f>
        <v/>
      </c>
      <c r="W73" s="21">
        <f>IF(T73&gt;0,(T73-T$11)/T$11,0)</f>
        <v/>
      </c>
      <c r="X73" s="18">
        <f>IF(T73&gt;0,((Q73+M73+I73+E73)/4),0)</f>
        <v/>
      </c>
      <c r="Y73" s="352" t="n">
        <v>77149.23</v>
      </c>
      <c r="Z73" s="15" t="n">
        <v>2e-06</v>
      </c>
      <c r="AA73" s="21">
        <f>Z73-$V73</f>
        <v/>
      </c>
      <c r="AC73" s="13" t="n">
        <v>187.02</v>
      </c>
      <c r="AD73" s="68">
        <f>IF(AC73&gt;0,((AC73-AC72)/AC72),0)</f>
        <v/>
      </c>
      <c r="AE73" s="68">
        <f>IF(AC73&gt;0,AD73-$V73,0)</f>
        <v/>
      </c>
      <c r="AF73" s="68">
        <f>IF(AC73&gt;0,(AC73-AF$10)/AF$10,0)</f>
        <v/>
      </c>
      <c r="AG73" s="68" t="n"/>
      <c r="AH73" s="15">
        <f>IF(AC73&gt;0,(AC73-AC$10)/AC$10,0)</f>
        <v/>
      </c>
      <c r="AJ73" s="13" t="n">
        <v>19.24</v>
      </c>
      <c r="AK73" s="68">
        <f>IF(AJ73&gt;0,((AJ73-AJ72)/AJ72),0)</f>
        <v/>
      </c>
      <c r="AL73" s="68">
        <f>IF(AJ73&gt;0,AK73-$V73,0)</f>
        <v/>
      </c>
      <c r="AM73" s="68">
        <f>IF(AJ73&gt;0,(AJ73-AM$10)/AM$10,0)</f>
        <v/>
      </c>
      <c r="AN73" s="68" t="n"/>
      <c r="AO73" s="15">
        <f>IF(AJ73&gt;0,(AJ73-AJ$10)/AJ$10,0)</f>
        <v/>
      </c>
      <c r="AQ73" s="13" t="n">
        <v>18.19</v>
      </c>
      <c r="AR73" s="68">
        <f>IF(AQ73&gt;0,((AQ73-AQ72)/AQ72),0)</f>
        <v/>
      </c>
      <c r="AS73" s="68">
        <f>IF(AQ73&gt;0,AR73-$V73,0)</f>
        <v/>
      </c>
      <c r="AT73" s="68">
        <f>IF(AQ73&gt;0,(AQ73-AT$10)/AT$10,0)</f>
        <v/>
      </c>
      <c r="AU73" s="68" t="n"/>
      <c r="AV73" s="15">
        <f>IF(AQ73&gt;0,(AQ73-AQ$10)/AQ$10,0)</f>
        <v/>
      </c>
      <c r="AX73" s="13" t="n">
        <v>187.98</v>
      </c>
      <c r="AY73" s="68">
        <f>IF(AX73&gt;0,((AX73-AX72)/AX72),0)</f>
        <v/>
      </c>
      <c r="AZ73" s="68">
        <f>IF(AX73&gt;0,AY73-$V73,0)</f>
        <v/>
      </c>
      <c r="BA73" s="68">
        <f>IF(AX73&gt;0,(AX73-BA$10)/BA$10,0)</f>
        <v/>
      </c>
      <c r="BB73" s="68" t="n"/>
      <c r="BC73" s="15">
        <f>IF(AX73&gt;0,(AX73-AX$10)/AX$10,0)</f>
        <v/>
      </c>
      <c r="BE73" s="13" t="n">
        <v>73.83</v>
      </c>
      <c r="BF73" s="68">
        <f>IF(BE73&gt;0,((BE73-BE72)/BE72),0)</f>
        <v/>
      </c>
      <c r="BG73" s="68">
        <f>IF(BE73&gt;0,BF73-$V73,0)</f>
        <v/>
      </c>
      <c r="BH73" s="68" t="n"/>
      <c r="BI73" s="68" t="n"/>
      <c r="BJ73" s="15">
        <f>IF(BE73&gt;0,(BE73-BE$10)/BE$10,0)</f>
        <v/>
      </c>
      <c r="BL73" s="13" t="n">
        <v>58.95</v>
      </c>
      <c r="BM73" s="68">
        <f>IF(BL73&gt;0,((BL73-BL72)/BL72),0)</f>
        <v/>
      </c>
      <c r="BN73" s="68">
        <f>IF(BL73&gt;0,BM73-$V73,0)</f>
        <v/>
      </c>
      <c r="BO73" s="68">
        <f>IF(BL73&gt;0,(BL73-BO$10)/BO$10,0)</f>
        <v/>
      </c>
      <c r="BP73" s="68" t="n"/>
      <c r="BQ73" s="15">
        <f>IF(BL73&gt;0,(BL73-BL$10)/BL$10,0)</f>
        <v/>
      </c>
      <c r="BS73" s="13" t="n">
        <v>32.18</v>
      </c>
      <c r="BT73" s="68">
        <f>IF(BS73&gt;0,((BS73-BS72)/BS72),0)</f>
        <v/>
      </c>
      <c r="BU73" s="68">
        <f>IF(BS73&gt;0,BT73-$V73,0)</f>
        <v/>
      </c>
      <c r="BV73" s="68">
        <f>IF(BS73&gt;0,(BS73-BV$10)/BV$10,0)</f>
        <v/>
      </c>
      <c r="BW73" s="68" t="n"/>
      <c r="BX73" s="15">
        <f>IF(BS73&gt;0,(BS73-BS$10)/BS$10,0)</f>
        <v/>
      </c>
      <c r="BZ73" s="13" t="n"/>
      <c r="CA73" s="68">
        <f>IF(BZ73&gt;0,((BZ73-BZ72)/BZ72),0)</f>
        <v/>
      </c>
      <c r="CB73" s="68">
        <f>IF(BZ73&gt;0,CA73-$V73,0)</f>
        <v/>
      </c>
      <c r="CC73" s="68">
        <f>IF(BZ73&gt;0,(BZ73-CC$10)/CC$10,0)</f>
        <v/>
      </c>
      <c r="CD73" s="68" t="n"/>
      <c r="CE73" s="15">
        <f>IF(BZ73&gt;0,(BZ73-BZ$10)/BZ$10,0)</f>
        <v/>
      </c>
      <c r="CG73" s="13" t="n">
        <v>27.52</v>
      </c>
      <c r="CH73" s="68">
        <f>IF(CG73&gt;0,((CG73-CG72)/CG72),0)</f>
        <v/>
      </c>
      <c r="CI73" s="68">
        <f>IF(CG73&gt;0,CH73-$V73,0)</f>
        <v/>
      </c>
      <c r="CJ73" s="68">
        <f>IF(CG73&gt;0,(CG73-CJ$10)/CJ$10,0)</f>
        <v/>
      </c>
      <c r="CK73" s="68" t="n"/>
      <c r="CL73" s="15">
        <f>IF(CG73&gt;0,(CG73-CG$10)/CG$10,0)</f>
        <v/>
      </c>
      <c r="CN73" s="13" t="n">
        <v>28.33</v>
      </c>
      <c r="CO73" s="68">
        <f>IF(CN73&gt;0,((CN73-CN72)/CN72),0)</f>
        <v/>
      </c>
      <c r="CP73" s="68">
        <f>IF(CN73&gt;0,CO73-$V73,0)</f>
        <v/>
      </c>
      <c r="CQ73" s="68">
        <f>IF(CN73&gt;0,(CN73-CQ$10)/CQ$10,0)</f>
        <v/>
      </c>
      <c r="CR73" s="68" t="n"/>
      <c r="CS73" s="15">
        <f>IF(CN73&gt;0,(CN73-CN$10)/CN$10,0)</f>
        <v/>
      </c>
      <c r="CU73" s="13" t="n">
        <v>32.29</v>
      </c>
      <c r="CV73" s="68">
        <f>IF(CU73&gt;0,((CU73-CU72)/CU72),0)</f>
        <v/>
      </c>
      <c r="CW73" s="68">
        <f>IF(CU73&gt;0,CV73-$V73,0)</f>
        <v/>
      </c>
      <c r="CX73" s="68">
        <f>IF(CU73&gt;0,(CU73-CX$10)/CX$10,0)</f>
        <v/>
      </c>
      <c r="CY73" s="68" t="n"/>
      <c r="CZ73" s="15">
        <f>IF(CU73&gt;0,(CU73-CU$10)/CU$10,0)</f>
        <v/>
      </c>
      <c r="DB73" s="13" t="n">
        <v>18.26</v>
      </c>
      <c r="DC73" s="68">
        <f>IF(DB73&gt;0,((DB73-DB72)/DB72),0)</f>
        <v/>
      </c>
      <c r="DD73" s="68">
        <f>IF(DB73&gt;0,DC73-$V73,0)</f>
        <v/>
      </c>
      <c r="DE73" s="68">
        <f>IF(DB73&gt;0,(DB73-DE$10)/DE$10,0)</f>
        <v/>
      </c>
      <c r="DF73" s="68" t="n"/>
      <c r="DG73" s="15">
        <f>IF(DB73&gt;0,(DB73-DB$10)/DB$10,0)</f>
        <v/>
      </c>
      <c r="DI73" s="13" t="n">
        <v>43.61</v>
      </c>
      <c r="DJ73" s="68">
        <f>IF(DI73&gt;0,((DI73-DI72)/DI72),0)</f>
        <v/>
      </c>
      <c r="DK73" s="68">
        <f>IF(DI73&gt;0,DJ73-$V73,0)</f>
        <v/>
      </c>
      <c r="DL73" s="68">
        <f>IF(DI73&gt;0,(DI73-DL$10)/DL$10,0)</f>
        <v/>
      </c>
      <c r="DM73" s="68" t="n"/>
      <c r="DN73" s="15">
        <f>IF(DI73&gt;0,(DI73-DI$10)/DI$10,0)</f>
        <v/>
      </c>
      <c r="DP73" s="13" t="n">
        <v>37.16</v>
      </c>
      <c r="DQ73" s="68">
        <f>IF(DP73&gt;0,((DP73-DP72)/DP72),0)</f>
        <v/>
      </c>
      <c r="DR73" s="68">
        <f>IF(DP73&gt;0,DQ73-$V73,0)</f>
        <v/>
      </c>
      <c r="DS73" s="68" t="n"/>
      <c r="DT73" s="68" t="n"/>
      <c r="DU73" s="15">
        <f>IF(DP73&gt;0,(DP73-DP$10)/DP$10,0)</f>
        <v/>
      </c>
      <c r="DV73" s="18" t="n"/>
      <c r="DW73" s="13" t="n">
        <v>25.03</v>
      </c>
      <c r="DX73" s="68">
        <f>IF(DW73&gt;0,((DW73-DW72)/DW72),0)</f>
        <v/>
      </c>
      <c r="DY73" s="68">
        <f>IF(DW73&gt;0,DX73-$V73,0)</f>
        <v/>
      </c>
      <c r="DZ73" s="68">
        <f>IF(DW73&gt;0,(DW73-DZ$10)/DZ$10,0)</f>
        <v/>
      </c>
      <c r="EA73" s="68" t="n"/>
      <c r="EB73" s="15">
        <f>IF(DW73&gt;0,(DW73-DW$10)/DW$10,0)</f>
        <v/>
      </c>
      <c r="ED73" s="13" t="n">
        <v>29.69</v>
      </c>
      <c r="EE73" s="68">
        <f>IF(ED73&gt;0,((ED73-ED72)/ED72),0)</f>
        <v/>
      </c>
      <c r="EF73" s="68">
        <f>IF(ED73&gt;0,EE73-$V73,0)</f>
        <v/>
      </c>
      <c r="EG73" s="68">
        <f>IF(ED73&gt;0,(ED73-EG$10)/EG$10,0)</f>
        <v/>
      </c>
      <c r="EH73" s="68" t="n"/>
      <c r="EI73" s="15">
        <f>IF(ED73&gt;0,(ED73-ED$10)/ED$10,0)</f>
        <v/>
      </c>
      <c r="EK73" s="13" t="n">
        <v>101.33</v>
      </c>
      <c r="EL73" s="68">
        <f>IF(EK73&gt;0,((EK73-EK72)/EK72),0)</f>
        <v/>
      </c>
      <c r="EM73" s="68">
        <f>IF(EK73&gt;0,EL73-$V73,0)</f>
        <v/>
      </c>
      <c r="EN73" s="68">
        <f>IF(EK73&gt;0,(EK73-EN$10)/EN$10,0)</f>
        <v/>
      </c>
      <c r="EO73" s="68" t="n"/>
      <c r="EP73" s="15">
        <f>IF(EK73&gt;0,(EK73-EK$10)/EK$10,0)</f>
        <v/>
      </c>
      <c r="ER73" s="13" t="n">
        <v>34.91</v>
      </c>
      <c r="ES73" s="68">
        <f>IF(ER73&gt;0,((ER73-ER72)/ER72),0)</f>
        <v/>
      </c>
      <c r="ET73" s="68">
        <f>IF(ER73&gt;0,ES73-$V73,0)</f>
        <v/>
      </c>
      <c r="EU73" s="68">
        <f>IF(ER73&gt;0,(ER73-EU$10)/EU$10,0)</f>
        <v/>
      </c>
      <c r="EV73" s="68" t="n"/>
      <c r="EW73" s="15">
        <f>IF(ER73&gt;0,(ER73-ER$10)/ER$10,0)</f>
        <v/>
      </c>
      <c r="EY73" s="13" t="n">
        <v>33.1</v>
      </c>
      <c r="EZ73" s="68">
        <f>IF(EY73&gt;0,((EY73-EY72)/EY72),0)</f>
        <v/>
      </c>
      <c r="FA73" s="68">
        <f>IF(EY73&gt;0,EZ73-$V73,0)</f>
        <v/>
      </c>
      <c r="FB73" s="68" t="n"/>
      <c r="FC73" s="68" t="n"/>
      <c r="FD73" s="15">
        <f>IF(EY73&gt;0,(EY73-EY$10)/EY$10,0)</f>
        <v/>
      </c>
      <c r="FF73" s="13" t="n">
        <v>55.65</v>
      </c>
      <c r="FG73" s="68">
        <f>IF(FF73&gt;0,((FF73-FF72)/FF72),0)</f>
        <v/>
      </c>
      <c r="FH73" s="68">
        <f>IF(FF73&gt;0,FG73-$V73,0)</f>
        <v/>
      </c>
      <c r="FI73" s="68">
        <f>IF(FF73&gt;0,(FF73-FI$10)/FI$10,0)</f>
        <v/>
      </c>
      <c r="FJ73" s="68" t="n"/>
      <c r="FK73" s="15">
        <f>IF(FF73&gt;0,(FF73-FF$10)/FF$10,0)</f>
        <v/>
      </c>
      <c r="FM73" s="13" t="n">
        <v>158.96</v>
      </c>
      <c r="FN73" s="68">
        <f>IF(FM73&gt;0,((FM73-FM72)/FM72),0)</f>
        <v/>
      </c>
      <c r="FO73" s="68">
        <f>IF(FM73&gt;0,FN73-$V73,0)</f>
        <v/>
      </c>
      <c r="FP73" s="68">
        <f>IF(FM73&gt;0,(FM73-FP$10)/FP$10,0)</f>
        <v/>
      </c>
      <c r="FQ73" s="68" t="n"/>
      <c r="FR73" s="15">
        <f>IF(FM73&gt;0,(FM73-FM$10)/FM$10,0)</f>
        <v/>
      </c>
      <c r="FT73" s="13" t="n">
        <v>96.23</v>
      </c>
      <c r="FU73" s="68">
        <f>IF(FT73&gt;0,((FT73-FT72)/FT72),0)</f>
        <v/>
      </c>
      <c r="FV73" s="68">
        <f>IF(FT73&gt;0,FU73-$V73,0)</f>
        <v/>
      </c>
      <c r="FW73" s="68">
        <f>IF(FT73&gt;0,(FT73-FW$10)/FW$10,0)</f>
        <v/>
      </c>
      <c r="FX73" s="68" t="n"/>
      <c r="FY73" s="15">
        <f>IF(FT73&gt;0,(FT73-FT$10)/FT$10,0)</f>
        <v/>
      </c>
      <c r="GA73" s="13" t="n">
        <v>17.12</v>
      </c>
      <c r="GB73" s="68">
        <f>IF(GA73&gt;0,((GA73-GA72)/GA72),0)</f>
        <v/>
      </c>
      <c r="GC73" s="68">
        <f>IF(GA73&gt;0,GB73-$V73,0)</f>
        <v/>
      </c>
      <c r="GD73" s="68" t="n"/>
      <c r="GE73" s="68" t="n"/>
      <c r="GF73" s="15">
        <f>IF(GA73&gt;0,(GA73-GA$10)/GA$10,0)</f>
        <v/>
      </c>
      <c r="GG73" s="18" t="n"/>
      <c r="GH73" s="13" t="n">
        <v>17.96</v>
      </c>
      <c r="GI73" s="68">
        <f>IF(GH73&gt;0,((GH73-GH72)/GH72),0)</f>
        <v/>
      </c>
      <c r="GJ73" s="68">
        <f>IF(GH73&gt;0,GI73-$V73,0)</f>
        <v/>
      </c>
      <c r="GK73" s="68">
        <f>IF(GH73&gt;0,(GH73-GK$10)/GK$10,0)</f>
        <v/>
      </c>
      <c r="GL73" s="68" t="n"/>
      <c r="GM73" s="15">
        <f>IF(GH73&gt;0,(GH73-GH$10)/GH$10,0)</f>
        <v/>
      </c>
      <c r="GO73" s="13" t="n">
        <v>26.5</v>
      </c>
      <c r="GP73" s="68">
        <f>IF(GO73&gt;0,((GO73-GO72)/GO72),0)</f>
        <v/>
      </c>
      <c r="GQ73" s="68">
        <f>IF(GO73&gt;0,GP73-$V73,0)</f>
        <v/>
      </c>
      <c r="GR73" s="68" t="n"/>
      <c r="GS73" s="68" t="n"/>
      <c r="GT73" s="15">
        <f>IF(GO73&gt;0,(GO73-GO$10)/GO$10,0)</f>
        <v/>
      </c>
      <c r="GV73" s="13" t="n">
        <v>14.52</v>
      </c>
      <c r="GW73" s="68">
        <f>IF(GV73&gt;0,((GV73-GV72)/GV72),0)</f>
        <v/>
      </c>
      <c r="GX73" s="68">
        <f>IF(GV73&gt;0,GW73-$V73,0)</f>
        <v/>
      </c>
      <c r="GY73" s="68">
        <f>IF(GV73&gt;0,(GV73-GY$10)/GY$10,0)</f>
        <v/>
      </c>
      <c r="GZ73" s="68" t="n"/>
      <c r="HA73" s="15">
        <f>IF(GV73&gt;0,(GV73-GV$10)/GV$10,0)</f>
        <v/>
      </c>
      <c r="HD73" s="13" t="n">
        <v>267.28</v>
      </c>
      <c r="HE73" s="68">
        <f>IF(HD73&gt;0,((HD73-HD72)/HD72),0)</f>
        <v/>
      </c>
      <c r="HF73" s="68">
        <f>IF(HD73&gt;0,HE73-$V73,0)</f>
        <v/>
      </c>
      <c r="HG73" s="68">
        <f>IF(HD73&gt;0,(HD73-HG$10)/HG$10,0)</f>
        <v/>
      </c>
      <c r="HH73" s="68" t="n"/>
      <c r="HI73" s="15">
        <f>IF(HD73&gt;0,(HD73-HD$10)/HD$10,0)</f>
        <v/>
      </c>
      <c r="HK73" s="13" t="n">
        <v>30.42</v>
      </c>
      <c r="HL73" s="68">
        <f>IF(HK73&gt;0,((HK73-HK72)/HK72),0)</f>
        <v/>
      </c>
      <c r="HM73" s="68">
        <f>IF(HK73&gt;0,HL73-$V73,0)</f>
        <v/>
      </c>
      <c r="HN73" s="68">
        <f>IF(HK73&gt;0,(HK73-HN$10)/HN$10,0)</f>
        <v/>
      </c>
      <c r="HO73" s="68" t="n"/>
      <c r="HP73" s="15">
        <f>IF(HK73&gt;0,(HK73-HK$10)/HK$10,0)</f>
        <v/>
      </c>
      <c r="HR73" s="13" t="n">
        <v>112.43</v>
      </c>
      <c r="HS73" s="68">
        <f>IF(HR73&gt;0,((HR73-HR72)/HR72),0)</f>
        <v/>
      </c>
      <c r="HT73" s="68">
        <f>IF(HR73&gt;0,HS73-$V73,0)</f>
        <v/>
      </c>
      <c r="HU73" s="68">
        <f>IF(HR73&gt;0,(HR73-HU$10)/HU$10,0)</f>
        <v/>
      </c>
      <c r="HV73" s="68" t="n"/>
      <c r="HW73" s="15">
        <f>IF(HR73&gt;0,(HR73-HR$10)/HR$10,0)</f>
        <v/>
      </c>
      <c r="HY73" s="13" t="n">
        <v>101.8</v>
      </c>
      <c r="HZ73" s="68">
        <f>IF(HY73&gt;0,((HY73-HY72)/HY72),0)</f>
        <v/>
      </c>
      <c r="IA73" s="68">
        <f>IF(HY73&gt;0,HZ73-$V73,0)</f>
        <v/>
      </c>
      <c r="IB73" s="68">
        <f>IF(HY73&gt;0,(HY73-IB$10)/IB$10,0)</f>
        <v/>
      </c>
      <c r="IC73" s="68" t="n"/>
      <c r="ID73" s="15">
        <f>IF(HY73&gt;0,(HY73-HY$10)/HY$10,0)</f>
        <v/>
      </c>
      <c r="IF73" s="13" t="n">
        <v>154.01</v>
      </c>
      <c r="IG73" s="68">
        <f>IF(IF73&gt;0,((IF73-IF72)/IF72),0)</f>
        <v/>
      </c>
      <c r="IH73" s="68">
        <f>IF(IF73&gt;0,IG73-$V73,0)</f>
        <v/>
      </c>
      <c r="II73" s="68">
        <f>IF(IF73&gt;0,(IF73-II$10)/II$10,0)</f>
        <v/>
      </c>
      <c r="IJ73" s="68" t="n"/>
      <c r="IK73" s="15">
        <f>IF(IF73&gt;0,(IF73-IF$10)/IF$10,0)</f>
        <v/>
      </c>
      <c r="IM73" s="13" t="n">
        <v>199.22</v>
      </c>
      <c r="IN73" s="68">
        <f>IF(IM73&gt;0,((IM73-IM72)/IM72),0)</f>
        <v/>
      </c>
      <c r="IO73" s="68">
        <f>IF(IM73&gt;0,IN73-$V73,0)</f>
        <v/>
      </c>
      <c r="IP73" s="68">
        <f>IF(IM73&gt;0,(IM73-IP$10)/IP$10,0)</f>
        <v/>
      </c>
      <c r="IQ73" s="68" t="n"/>
      <c r="IR73" s="15">
        <f>IF(IM73&gt;0,(IM73-IM$10)/IM$10,0)</f>
        <v/>
      </c>
      <c r="IT73" s="13" t="n">
        <v>40.91</v>
      </c>
      <c r="IU73" s="68">
        <f>IF(IT73&gt;0,((IT73-IT72)/IT72),0)</f>
        <v/>
      </c>
      <c r="IV73" s="68">
        <f>IF(IT73&gt;0,IU73-$V73,0)</f>
        <v/>
      </c>
      <c r="IW73" s="68">
        <f>IF(IT73&gt;0,(IT73-IW$10)/IW$10,0)</f>
        <v/>
      </c>
      <c r="IX73" s="68" t="n"/>
      <c r="IY73" s="15">
        <f>IF(IT73&gt;0,(IT73-IT$10)/IT$10,0)</f>
        <v/>
      </c>
      <c r="JA73" s="13" t="n">
        <v>531.62</v>
      </c>
      <c r="JB73" s="68">
        <f>IF(JA73&gt;0,((JA73-JA72)/JA72),0)</f>
        <v/>
      </c>
      <c r="JC73" s="68">
        <f>IF(JA73&gt;0,JB73-$V73,0)</f>
        <v/>
      </c>
      <c r="JD73" s="68">
        <f>IF(JA73&gt;0,(JA73-JD$10)/JD$10,0)</f>
        <v/>
      </c>
      <c r="JE73" s="68" t="n"/>
      <c r="JF73" s="15">
        <f>IF(JA73&gt;0,(JA73-JA$10)/JA$10,0)</f>
        <v/>
      </c>
      <c r="JH73" s="13" t="n">
        <v>373.11</v>
      </c>
      <c r="JI73" s="68">
        <f>IF(JH73&gt;0,((JH73-JH72)/JH72),0)</f>
        <v/>
      </c>
      <c r="JJ73" s="68">
        <f>IF(JH73&gt;0,JI73-$V73,0)</f>
        <v/>
      </c>
      <c r="JK73" s="68">
        <f>IF(JH73&gt;0,(JH73-JK$10)/JK$10,0)</f>
        <v/>
      </c>
      <c r="JL73" s="68" t="n"/>
      <c r="JM73" s="15">
        <f>IF(JH73&gt;0,(JH73-JH$10)/JH$10,0)</f>
        <v/>
      </c>
      <c r="JO73" s="13" t="n">
        <v>15.94</v>
      </c>
      <c r="JP73" s="68">
        <f>IF(JO73&gt;0,((JO73-JO72)/JO72),0)</f>
        <v/>
      </c>
      <c r="JQ73" s="68">
        <f>IF(JO73&gt;0,JP73-$V73,0)</f>
        <v/>
      </c>
      <c r="JR73" s="68">
        <f>IF(JO73&gt;0,(JO73-JR$10)/JR$10,0)</f>
        <v/>
      </c>
      <c r="JS73" s="68" t="n"/>
      <c r="JT73" s="15">
        <f>IF(JO73&gt;0,(JO73-JO$10)/JO$10,0)</f>
        <v/>
      </c>
      <c r="JV73" s="13" t="n">
        <v>1.24</v>
      </c>
      <c r="JW73" s="68">
        <f>IF(JV73&gt;0,((JV73-JV72)/JV72),0)</f>
        <v/>
      </c>
      <c r="JX73" s="68">
        <f>IF(JV73&gt;0,JW73-$V73,0)</f>
        <v/>
      </c>
      <c r="JY73" s="68">
        <f>IF(JV73&gt;0,(JV73-JY$10)/JY$10,0)</f>
        <v/>
      </c>
      <c r="JZ73" s="68" t="n"/>
      <c r="KA73" s="15">
        <f>IF(JV73&gt;0,(JV73-JV$10)/JV$10,0)</f>
        <v/>
      </c>
      <c r="KC73" s="13" t="n">
        <v>17.22</v>
      </c>
      <c r="KD73" s="68">
        <f>IF(KC73&gt;0,((KC73-KC72)/KC72),0)</f>
        <v/>
      </c>
      <c r="KE73" s="68">
        <f>IF(KC73&gt;0,KD73-$V73,0)</f>
        <v/>
      </c>
      <c r="KF73" s="68">
        <f>IF(KC73&gt;0,(KC73-KF$10)/KF$10,0)</f>
        <v/>
      </c>
      <c r="KG73" s="68" t="n"/>
      <c r="KH73" s="15">
        <f>IF(KC73&gt;0,(KC73-KC$10)/KC$10,0)</f>
        <v/>
      </c>
      <c r="KI73" s="18" t="n"/>
      <c r="KJ73" s="13" t="n">
        <v>37.14</v>
      </c>
      <c r="KK73" s="68">
        <f>IF(KJ73&gt;0,((KJ73-KJ72)/KJ72),0)</f>
        <v/>
      </c>
      <c r="KL73" s="68">
        <f>IF(KJ73&gt;0,KK73-$V73,0)</f>
        <v/>
      </c>
      <c r="KM73" s="68">
        <f>IF(KJ73&gt;0,(KJ73-KM$10)/KM$10,0)</f>
        <v/>
      </c>
      <c r="KN73" s="68" t="n"/>
      <c r="KO73" s="15">
        <f>IF(KJ73&gt;0,(KJ73-KJ$10)/KJ$10,0)</f>
        <v/>
      </c>
      <c r="KQ73" s="13" t="n">
        <v>1.52</v>
      </c>
      <c r="KR73" s="68">
        <f>IF(KQ73&gt;0,((KQ73-KQ72)/KQ72),0)</f>
        <v/>
      </c>
      <c r="KS73" s="68">
        <f>IF(KQ73&gt;0,KR73-$V73,0)</f>
        <v/>
      </c>
      <c r="KT73" s="68">
        <f>IF(KQ73&gt;0,(KQ73-KT$10)/KT$10,0)</f>
        <v/>
      </c>
      <c r="KU73" s="68" t="n"/>
      <c r="KV73" s="15">
        <f>IF(KQ73&gt;0,(KQ73-KQ$10)/KQ$10,0)</f>
        <v/>
      </c>
      <c r="KW73" s="18" t="n"/>
      <c r="KX73" s="13" t="n">
        <v>18.24</v>
      </c>
      <c r="KY73" s="68">
        <f>IF(KX73&gt;0,((KX73-KX72)/KX72),0)</f>
        <v/>
      </c>
      <c r="KZ73" s="68">
        <f>IF(KX73&gt;0,KY73-$V73,0)</f>
        <v/>
      </c>
      <c r="LA73" s="68">
        <f>IF(KX73&gt;0,(KX73-LA$10)/LA$10,0)</f>
        <v/>
      </c>
      <c r="LB73" s="68" t="n"/>
      <c r="LC73" s="15">
        <f>IF(KX73&gt;0,(KX73-KX$10)/KX$10,0)</f>
        <v/>
      </c>
      <c r="LD73" s="18" t="n"/>
      <c r="LE73" s="13" t="n">
        <v>52.09</v>
      </c>
      <c r="LF73" s="68">
        <f>IF(LE73&gt;0,((LE73-LE72)/LE72),0)</f>
        <v/>
      </c>
      <c r="LG73" s="68">
        <f>IF(LE73&gt;0,LF73-$V73,0)</f>
        <v/>
      </c>
      <c r="LH73" s="68">
        <f>IF(LE73&gt;0,(LE73-LH$10)/LH$10,0)</f>
        <v/>
      </c>
      <c r="LI73" s="68" t="n"/>
      <c r="LJ73" s="15">
        <f>IF(LE73&gt;0,(LE73-LE$10)/LE$10,0)</f>
        <v/>
      </c>
      <c r="LL73" s="13" t="n">
        <v>108.49</v>
      </c>
      <c r="LM73" s="68">
        <f>IF(LL73&gt;0,((LL73-LL72)/LL72),0)</f>
        <v/>
      </c>
      <c r="LN73" s="68">
        <f>IF(LL73&gt;0,LM73-$V73,0)</f>
        <v/>
      </c>
      <c r="LO73" s="68">
        <f>IF(LL73&gt;0,(LL73-LO$10)/LO$10,0)</f>
        <v/>
      </c>
      <c r="LP73" s="68" t="n"/>
      <c r="LQ73" s="15">
        <f>IF(LL73&gt;0,(LL73-LL$10)/LL$10,0)</f>
        <v/>
      </c>
      <c r="LS73" s="13" t="n">
        <v>12.69</v>
      </c>
      <c r="LT73" s="68">
        <f>IF(LS73&gt;0,((LS73-LS72)/LS72),0)</f>
        <v/>
      </c>
      <c r="LU73" s="68">
        <f>IF(LS73&gt;0,LT73-$V73,0)</f>
        <v/>
      </c>
      <c r="LV73" s="68" t="n"/>
      <c r="LW73" s="68" t="n"/>
      <c r="LX73" s="15">
        <f>IF(LS73&gt;0,(LS73-LS$10)/LS$10,0)</f>
        <v/>
      </c>
      <c r="LZ73" s="13" t="n">
        <v>11.25</v>
      </c>
      <c r="MA73" s="68">
        <f>IF(LZ73&gt;0,((LZ73-LZ72)/LZ72),0)</f>
        <v/>
      </c>
      <c r="MB73" s="68">
        <f>IF(LZ73&gt;0,MA73-$V73,0)</f>
        <v/>
      </c>
      <c r="MC73" s="68">
        <f>IF(LZ73&gt;0,(LZ73-MC$10)/MC$10,0)</f>
        <v/>
      </c>
      <c r="MD73" s="68" t="n"/>
      <c r="ME73" s="15">
        <f>IF(LZ73&gt;0,(LZ73-LZ$10)/LZ$10,0)</f>
        <v/>
      </c>
      <c r="MG73" s="13" t="n">
        <v>21.89</v>
      </c>
      <c r="MH73" s="68">
        <f>IF(MG73&gt;0,((MG73-MG72)/MG72),0)</f>
        <v/>
      </c>
      <c r="MI73" s="68">
        <f>IF(MG73&gt;0,MH73-$V73,0)</f>
        <v/>
      </c>
      <c r="MJ73" s="68">
        <f>IF(MG73&gt;0,(MG73-MJ$10)/MJ$10,0)</f>
        <v/>
      </c>
      <c r="MK73" s="68" t="n"/>
      <c r="ML73" s="15">
        <f>IF(MG73&gt;0,(MG73-MG$10)/MG$10,0)</f>
        <v/>
      </c>
      <c r="MN73" s="13" t="n">
        <v>95.42</v>
      </c>
      <c r="MO73" s="68">
        <f>IF(MN73&gt;0,((MN73-MN72)/MN72),0)</f>
        <v/>
      </c>
      <c r="MP73" s="68">
        <f>IF(MN73&gt;0,MO73-$V73,0)</f>
        <v/>
      </c>
      <c r="MQ73" s="68">
        <f>IF(MN73&gt;0,(MN73-MQ$10)/MQ$10,0)</f>
        <v/>
      </c>
      <c r="MR73" s="68" t="n"/>
      <c r="MS73" s="15">
        <f>IF(MN73&gt;0,(MN73-MN$10)/MN$10,0)</f>
        <v/>
      </c>
      <c r="MU73" s="13" t="n">
        <v>11.2</v>
      </c>
      <c r="MV73" s="68">
        <f>IF(MU73&gt;0,((MU73-MU72)/MU72),0)</f>
        <v/>
      </c>
      <c r="MW73" s="68">
        <f>IF(MU73&gt;0,MV73-$V73,0)</f>
        <v/>
      </c>
      <c r="MX73" s="68">
        <f>IF(MU73&gt;0,(MU73-MX$10)/MX$10,0)</f>
        <v/>
      </c>
      <c r="MY73" s="68" t="n"/>
      <c r="MZ73" s="15">
        <f>IF(MU73&gt;0,(MU73-MU$10)/MU$10,0)</f>
        <v/>
      </c>
      <c r="NB73" s="13" t="n">
        <v>187.63</v>
      </c>
      <c r="NC73" s="68">
        <f>IF(NB73&gt;0,((NB73-NB72)/NB72),0)</f>
        <v/>
      </c>
      <c r="ND73" s="68">
        <f>IF(NB73&gt;0,NC73-$V73,0)</f>
        <v/>
      </c>
      <c r="NE73" s="68">
        <f>IF(NB73&gt;0,(NB73-NE$10)/NE$10,0)</f>
        <v/>
      </c>
      <c r="NF73" s="68" t="n"/>
      <c r="NG73" s="15">
        <f>IF(NB73&gt;0,(NB73-NB$10)/NB$10,0)</f>
        <v/>
      </c>
      <c r="NI73" s="13" t="n">
        <v>5.35</v>
      </c>
      <c r="NJ73" s="68">
        <f>IF(NI73&gt;0,((NI73-NI72)/NI72),0)</f>
        <v/>
      </c>
      <c r="NK73" s="68">
        <f>IF(NI73&gt;0,NJ73-$V73,0)</f>
        <v/>
      </c>
      <c r="NL73" s="68">
        <f>IF(NI73&gt;0,(NI73-NL$10)/NL$10,0)</f>
        <v/>
      </c>
      <c r="NM73" s="68" t="n"/>
      <c r="NN73" s="15">
        <f>IF(NI73&gt;0,(NI73-NI$10)/NI$10,0)</f>
        <v/>
      </c>
      <c r="NP73" s="13" t="n">
        <v>297.66</v>
      </c>
      <c r="NQ73" s="68">
        <f>IF(NP73&gt;0,((NP73-NP72)/NP72),0)</f>
        <v/>
      </c>
      <c r="NR73" s="68">
        <f>IF(NP73&gt;0,NQ73-$V73,0)</f>
        <v/>
      </c>
      <c r="NS73" s="68">
        <f>IF(NP73&gt;0,(NP73-NS$10)/NS$10,0)</f>
        <v/>
      </c>
      <c r="NT73" s="68" t="n"/>
      <c r="NU73" s="15">
        <f>IF(NP73&gt;0,(NP73-NP$10)/NP$10,0)</f>
        <v/>
      </c>
      <c r="NW73" s="13" t="n">
        <v>150.72</v>
      </c>
      <c r="NX73" s="68">
        <f>IF(NW73&gt;0,((NW73-NW72)/NW72),0)</f>
        <v/>
      </c>
      <c r="NY73" s="68">
        <f>IF(NW73&gt;0,NX73-$V73,0)</f>
        <v/>
      </c>
      <c r="NZ73" s="68">
        <f>IF(NW73&gt;0,(NW73-NZ$10)/NZ$10,0)</f>
        <v/>
      </c>
      <c r="OA73" s="68" t="n"/>
      <c r="OB73" s="15">
        <f>IF(NW73&gt;0,(NW73-NW$10)/NW$10,0)</f>
        <v/>
      </c>
      <c r="OD73" s="13" t="n">
        <v>1.26</v>
      </c>
      <c r="OE73" s="68">
        <f>IF(OD73&gt;0,((OD73-OD72)/OD72),0)</f>
        <v/>
      </c>
      <c r="OF73" s="68">
        <f>IF(OD73&gt;0,OE73-$V73,0)</f>
        <v/>
      </c>
      <c r="OG73" s="68">
        <f>IF(OD73&gt;0,(OD73-OG$10)/OG$10,0)</f>
        <v/>
      </c>
      <c r="OH73" s="68" t="n"/>
      <c r="OI73" s="15">
        <f>IF(OD73&gt;0,(OD73-OD$10)/OD$10,0)</f>
        <v/>
      </c>
      <c r="OK73" s="13" t="n">
        <v>57.71</v>
      </c>
      <c r="OL73" s="68">
        <f>IF(OK73&gt;0,((OK73-OK72)/OK72),0)</f>
        <v/>
      </c>
      <c r="OM73" s="68">
        <f>IF(OK73&gt;0,OL73-$V73,0)</f>
        <v/>
      </c>
      <c r="ON73" s="68">
        <f>IF(OK73&gt;0,(OK73-ON$10)/ON$10,0)</f>
        <v/>
      </c>
      <c r="OO73" s="68" t="n"/>
      <c r="OP73" s="15">
        <f>IF(OK73&gt;0,(OK73-OK$10)/OK$10,0)</f>
        <v/>
      </c>
      <c r="OR73" s="13" t="n">
        <v>1.95</v>
      </c>
      <c r="OS73" s="68">
        <f>IF(OR73&gt;0,((OR73-OR72)/OR72),0)</f>
        <v/>
      </c>
      <c r="OT73" s="68">
        <f>IF(OR73&gt;0,OS73-$V73,0)</f>
        <v/>
      </c>
      <c r="OU73" s="68">
        <f>IF(OR73&gt;0,(OR73-OU$10)/OU$10,0)</f>
        <v/>
      </c>
      <c r="OV73" s="68" t="n"/>
      <c r="OW73" s="15">
        <f>IF(OR73&gt;0,(OR73-OR$10)/OR$10,0)</f>
        <v/>
      </c>
      <c r="OY73" s="13" t="n">
        <v>129.57</v>
      </c>
      <c r="OZ73" s="68">
        <f>IF(OY73&gt;0,((OY73-OY72)/OY72),0)</f>
        <v/>
      </c>
      <c r="PA73" s="68">
        <f>IF(OY73&gt;0,OZ73-$V73,0)</f>
        <v/>
      </c>
      <c r="PB73" s="68">
        <f>IF(OY73&gt;0,(OY73-PB$10)/PB$10,0)</f>
        <v/>
      </c>
      <c r="PC73" s="68" t="n"/>
      <c r="PD73" s="15">
        <f>IF(OY73&gt;0,(OY73-OY$10)/OY$10,0)</f>
        <v/>
      </c>
      <c r="PE73" s="18" t="n"/>
      <c r="PF73" s="13" t="n">
        <v>209.94</v>
      </c>
      <c r="PG73" s="68">
        <f>IF(PF73&gt;0,((PF73-PF72)/PF72),0)</f>
        <v/>
      </c>
      <c r="PH73" s="68">
        <f>IF(PF73&gt;0,PG73-$V73,0)</f>
        <v/>
      </c>
      <c r="PI73" s="68">
        <f>IF(PF73&gt;0,(PF73-PI$10)/PI$10,0)</f>
        <v/>
      </c>
      <c r="PJ73" s="68" t="n"/>
      <c r="PK73" s="15">
        <f>IF(PF73&gt;0,(PF73-PF$10)/PF$10,0)</f>
        <v/>
      </c>
      <c r="PM73" s="13" t="n"/>
      <c r="PN73" s="68">
        <f>IF(PM73&gt;0,((PM73-PM72)/PM72),0)</f>
        <v/>
      </c>
      <c r="PO73" s="68">
        <f>PN73-$V73</f>
        <v/>
      </c>
      <c r="PP73" s="68">
        <f>IF(PM73&gt;0,(PM73-PP$10)/PP$10,0)</f>
        <v/>
      </c>
      <c r="PQ73" s="68" t="n"/>
      <c r="PR73" s="15">
        <f>IF(PM73&gt;0,(PM73-PM$10)/PM$10,0)</f>
        <v/>
      </c>
      <c r="PT73" s="13" t="n">
        <v>3.63</v>
      </c>
      <c r="PU73" s="68">
        <f>IF(PT73&gt;0,((PT73-PT72)/PT72),0)</f>
        <v/>
      </c>
      <c r="PV73" s="68">
        <f>IF(PT73&gt;0,PU73-$V73,0)</f>
        <v/>
      </c>
      <c r="PW73" s="68">
        <f>IF(PT73&gt;0,(PT73-PW$10)/PW$10,0)</f>
        <v/>
      </c>
      <c r="PX73" s="68" t="n"/>
      <c r="PY73" s="15">
        <f>IF(PT73&gt;0,(PT73-PT$10)/PT$10,0)</f>
        <v/>
      </c>
      <c r="QA73" s="13" t="n">
        <v>196.52</v>
      </c>
      <c r="QB73" s="68">
        <f>IF(QA73&gt;0,((QA73-QA72)/QA72),0)</f>
        <v/>
      </c>
      <c r="QC73" s="68">
        <f>IF(QA73&gt;0,QB73-$V73,0)</f>
        <v/>
      </c>
      <c r="QD73" s="68">
        <f>IF(QA73&gt;0,(QA73-QD$10)/QD$10,0)</f>
        <v/>
      </c>
      <c r="QE73" s="68" t="n"/>
      <c r="QF73" s="15">
        <f>IF(QA73&gt;0,(QA73-QA$10)/QA$10,0)</f>
        <v/>
      </c>
      <c r="QH73" s="13" t="n">
        <v>1.31</v>
      </c>
      <c r="QI73" s="68">
        <f>IF(QH73&gt;0,((QH73-QH72)/QH72),0)</f>
        <v/>
      </c>
      <c r="QJ73" s="68">
        <f>IF(QH73&gt;0,QI73-$V73,0)</f>
        <v/>
      </c>
      <c r="QK73" s="68">
        <f>IF(QH73&gt;0,(QH73-QK$10)/QK$10,0)</f>
        <v/>
      </c>
      <c r="QL73" s="68" t="n"/>
      <c r="QM73" s="15">
        <f>IF(QH73&gt;0,(QH73-QH$10)/QH$10,0)</f>
        <v/>
      </c>
      <c r="QO73" s="13" t="n">
        <v>6.5</v>
      </c>
      <c r="QP73" s="68">
        <f>IF(QO73&gt;0,((QO73-QO72)/QO72),0)</f>
        <v/>
      </c>
      <c r="QQ73" s="68">
        <f>IF(QO73&gt;0,QP73-$V73,0)</f>
        <v/>
      </c>
      <c r="QR73" s="68">
        <f>IF(QO73&gt;0,(QO73-QR$10)/QR$10,0)</f>
        <v/>
      </c>
      <c r="QS73" s="68" t="n"/>
      <c r="QT73" s="15">
        <f>IF(QO73&gt;0,(QO73-QO$10)/QO$10,0)</f>
        <v/>
      </c>
      <c r="QV73" s="13" t="n">
        <v>1.535</v>
      </c>
      <c r="QW73" s="68">
        <f>IF(QV73&gt;0,((QV73-QV72)/QV72),0)</f>
        <v/>
      </c>
      <c r="QX73" s="68">
        <f>IF(QV73&gt;0,QW73-$V73,0)</f>
        <v/>
      </c>
      <c r="QY73" s="68">
        <f>IF(QV73&gt;0,(QV73-QY$10)/QY$10,0)</f>
        <v/>
      </c>
      <c r="QZ73" s="68" t="n"/>
      <c r="RA73" s="15">
        <f>IF(QV73&gt;0,(QV73-QV$10)/QV$10,0)</f>
        <v/>
      </c>
      <c r="RC73" s="13" t="n">
        <v>18.78</v>
      </c>
      <c r="RD73" s="68">
        <f>IF(RC73&gt;0,((RC73-RC72)/RC72),0)</f>
        <v/>
      </c>
      <c r="RE73" s="68">
        <f>IF(RC73&gt;0,RD73-$V73,0)</f>
        <v/>
      </c>
      <c r="RF73" s="68">
        <f>IF(RC73&gt;0,(RC73-RF$10)/RF$10,0)</f>
        <v/>
      </c>
      <c r="RG73" s="68" t="n"/>
      <c r="RH73" s="15">
        <f>IF(RC73&gt;0,(RC73-RC$10)/RC$10,0)</f>
        <v/>
      </c>
      <c r="RJ73" s="13" t="n">
        <v>157.38</v>
      </c>
      <c r="RK73" s="68">
        <f>IF(RJ73&gt;0,((RJ73-RJ72)/RJ72),0)</f>
        <v/>
      </c>
      <c r="RL73" s="68">
        <f>RK73-$V73</f>
        <v/>
      </c>
      <c r="RM73" s="68">
        <f>IF(RJ73&gt;0,(RJ73-RM$10)/RM$10,0)</f>
        <v/>
      </c>
      <c r="RN73" s="68" t="n"/>
      <c r="RO73" s="15">
        <f>IF(RJ73&gt;0,(RJ73-RJ$10)/RJ$10,0)</f>
        <v/>
      </c>
      <c r="RQ73" s="13" t="n">
        <v>11.95</v>
      </c>
      <c r="RR73" s="68">
        <f>IF(RQ73&gt;0,((RQ73-RQ72)/RQ72),0)</f>
        <v/>
      </c>
      <c r="RS73" s="68">
        <f>RR73-$V73</f>
        <v/>
      </c>
      <c r="RT73" s="68">
        <f>IF(RQ73&gt;0,(RQ73-RT$10)/RT$10,0)</f>
        <v/>
      </c>
      <c r="RU73" s="68" t="n"/>
      <c r="RV73" s="15">
        <f>IF(RQ73&gt;0,(RQ73-RQ$10)/RQ$10,0)</f>
        <v/>
      </c>
      <c r="RX73" s="13" t="n">
        <v>83.59999999999999</v>
      </c>
      <c r="RY73" s="68">
        <f>IF(RX73&gt;0,((RX73-RX72)/RX72),0)</f>
        <v/>
      </c>
      <c r="RZ73" s="68">
        <f>RY73-$V73</f>
        <v/>
      </c>
      <c r="SA73" s="68">
        <f>IF(RX73&gt;0,(RX73-SA$10)/SA$10,0)</f>
        <v/>
      </c>
      <c r="SB73" s="68" t="n"/>
      <c r="SC73" s="15">
        <f>IF(RX73&gt;0,(RX73-RX$10)/RX$10,0)</f>
        <v/>
      </c>
      <c r="SE73" s="13" t="n">
        <v>8.15</v>
      </c>
      <c r="SF73" s="68">
        <f>IF(SE73&gt;0,((SE73-SE72)/SE72),0)</f>
        <v/>
      </c>
      <c r="SG73" s="68">
        <f>SF73-$V73</f>
        <v/>
      </c>
      <c r="SH73" s="68">
        <f>IF(SE73&gt;0,(SE73-SH$10)/SH$10,0)</f>
        <v/>
      </c>
      <c r="SI73" s="68" t="n"/>
      <c r="SJ73" s="15">
        <f>IF(SE73&gt;0,(SE73-SE$10)/SE$10,0)</f>
        <v/>
      </c>
      <c r="SL73" s="13" t="n">
        <v>0.415</v>
      </c>
      <c r="SM73" s="68">
        <f>IF(SL73&gt;0,((SL73-SL72)/SL72),0)</f>
        <v/>
      </c>
      <c r="SN73" s="68">
        <f>SM73-$V73</f>
        <v/>
      </c>
      <c r="SO73" s="68">
        <f>IF(SL73&gt;0,(SL73-SO$10)/SO$10,0)</f>
        <v/>
      </c>
      <c r="SP73" s="68" t="n"/>
      <c r="SQ73" s="15">
        <f>IF(SL73&gt;0,(SL73-SL$10)/SL$10,0)</f>
        <v/>
      </c>
      <c r="SS73" s="13" t="n">
        <v>7.16</v>
      </c>
      <c r="ST73" s="68">
        <f>IF(SS73&gt;0,((SS73-SS72)/SS72),0)</f>
        <v/>
      </c>
      <c r="SU73" s="68">
        <f>ST73-$V73</f>
        <v/>
      </c>
      <c r="SV73" s="68">
        <f>IF(SS73&gt;0,(SS73-SV$10)/SV$10,0)</f>
        <v/>
      </c>
      <c r="SW73" s="68" t="n"/>
      <c r="SX73" s="15">
        <f>IF(SS73&gt;0,(SS73-SS$10)/SS$10,0)</f>
        <v/>
      </c>
      <c r="SZ73" s="13" t="n">
        <v>24.82</v>
      </c>
      <c r="TA73" s="68">
        <f>IF(SZ73&gt;0,((SZ73-SZ72)/SZ72),0)</f>
        <v/>
      </c>
      <c r="TB73" s="68">
        <f>TA73-$V73</f>
        <v/>
      </c>
      <c r="TC73" s="68">
        <f>IF(SZ73&gt;0,(SZ73-TC$10)/TC$10,0)</f>
        <v/>
      </c>
      <c r="TD73" s="68" t="n"/>
      <c r="TE73" s="15">
        <f>IF(SZ73&gt;0,(SZ73-SZ$10)/SZ$10,0)</f>
        <v/>
      </c>
      <c r="TG73" s="13" t="n">
        <v>0.1794</v>
      </c>
      <c r="TH73" s="68">
        <f>IF(TG73&gt;0,((TG73-TG72)/TG72),0)</f>
        <v/>
      </c>
      <c r="TI73" s="68">
        <f>TH73-$V73</f>
        <v/>
      </c>
      <c r="TJ73" s="68">
        <f>IF(TG73&gt;0,(TG73-TJ$10)/TJ$10,0)</f>
        <v/>
      </c>
      <c r="TK73" s="68" t="n"/>
      <c r="TL73" s="15">
        <f>IF(TG73&gt;0,(TG73-TG$10)/TG$10,0)</f>
        <v/>
      </c>
      <c r="TN73" s="13" t="n">
        <v>22.06</v>
      </c>
      <c r="TO73" s="68">
        <f>IF(TN73&gt;0,((TN73-TN72)/TN72),0)</f>
        <v/>
      </c>
      <c r="TP73" s="68">
        <f>TO73-$V73</f>
        <v/>
      </c>
      <c r="TQ73" s="68">
        <f>IF(TN73&gt;0,(TN73-TQ$10)/TQ$10,0)</f>
        <v/>
      </c>
      <c r="TR73" s="68" t="n"/>
      <c r="TS73" s="15">
        <f>IF(TN73&gt;0,(TN73-TN$10)/TN$10,0)</f>
        <v/>
      </c>
      <c r="TU73" s="13" t="n">
        <v>2.15</v>
      </c>
      <c r="TV73" s="68">
        <f>IF(TU73&gt;0,((TU73-TU72)/TU72),0)</f>
        <v/>
      </c>
      <c r="TW73" s="68">
        <f>TV73-$V73</f>
        <v/>
      </c>
      <c r="TX73" s="68">
        <f>IF(TU73&gt;0,(TU73-TX$10)/TX$10,0)</f>
        <v/>
      </c>
      <c r="TY73" s="68" t="n"/>
      <c r="TZ73" s="15">
        <f>IF(TU73&gt;0,(TU73-TU$10)/TU$10,0)</f>
        <v/>
      </c>
      <c r="UB73" s="13" t="n"/>
      <c r="UC73" s="68">
        <f>IF(UB73&gt;0,((UB73-UB72)/UB72),0)</f>
        <v/>
      </c>
      <c r="UD73" s="68">
        <f>UC73-$V73</f>
        <v/>
      </c>
      <c r="UE73" s="68">
        <f>IF(UB73&gt;0,(UB73-UE$10)/UE$10,0)</f>
        <v/>
      </c>
      <c r="UF73" s="68" t="n"/>
      <c r="UG73" s="15">
        <f>IF(UB73&gt;0,(UB73-UB$10)/UB$10,0)</f>
        <v/>
      </c>
      <c r="UI73" s="13" t="n"/>
      <c r="UJ73" s="68">
        <f>IF(UI73&gt;0,((UI73-UI72)/UI72),0)</f>
        <v/>
      </c>
      <c r="UK73" s="68">
        <f>UJ73-$V73</f>
        <v/>
      </c>
      <c r="UL73" s="68">
        <f>IF(UI73&gt;0,(UI73-UL$10)/UL$10,0)</f>
        <v/>
      </c>
      <c r="UM73" s="68" t="n"/>
      <c r="UN73" s="15">
        <f>IF(UI73&gt;0,(UI73-UI$10)/UI$10,0)</f>
        <v/>
      </c>
      <c r="UP73" s="13" t="n"/>
      <c r="UQ73" s="68">
        <f>IF(UP73&gt;0,((UP73-UP72)/UP72),0)</f>
        <v/>
      </c>
      <c r="UR73" s="68">
        <f>UQ73-$V73</f>
        <v/>
      </c>
      <c r="US73" s="68">
        <f>IF(UP73&gt;0,(UP73-US$10)/US$10,0)</f>
        <v/>
      </c>
      <c r="UT73" s="68" t="n"/>
      <c r="UU73" s="15">
        <f>IF(UP73&gt;0,(UP73-UP$10)/UP$10,0)</f>
        <v/>
      </c>
      <c r="UW73" s="13" t="n"/>
      <c r="UX73" s="68">
        <f>IF(UW73&gt;0,((UW73-UW72)/UW72),0)</f>
        <v/>
      </c>
      <c r="UY73" s="68">
        <f>UX73-$V73</f>
        <v/>
      </c>
      <c r="UZ73" s="68">
        <f>IF(UW73&gt;0,(UW73-UZ$10)/UZ$10,0)</f>
        <v/>
      </c>
      <c r="VA73" s="68" t="n"/>
      <c r="VB73" s="15">
        <f>IF(UW73&gt;0,(UW73-UW$10)/UW$10,0)</f>
        <v/>
      </c>
      <c r="VD73" s="13" t="n"/>
      <c r="VE73" s="68">
        <f>IF(VD73&gt;0,((VD73-VD72)/VD72),0)</f>
        <v/>
      </c>
      <c r="VF73" s="68">
        <f>VE73-$V73</f>
        <v/>
      </c>
      <c r="VG73" s="68">
        <f>IF(VD73&gt;0,(VD73-VG$10)/VG$10,0)</f>
        <v/>
      </c>
      <c r="VH73" s="68" t="n"/>
      <c r="VI73" s="15">
        <f>IF(VD73&gt;0,(VD73-VD$10)/VD$10,0)</f>
        <v/>
      </c>
      <c r="VM73" s="21">
        <f>IF($C73&gt;0,(($IK$5*IG73)+($GT$5*GP73)+($JM$5*JI73)+($JF$5*JB73)+($IY$5*IU73)+($IR$5*IN73)+($ID$5*HZ73)+($HW$5*HS73)+($HP$5*HL73)+($HI$5*HE73)+($GF$5*GB73)+($FY$5*FU73)+($FR$5*FN73)+($FK$5*FG73)+($FD$5*EZ73)+($EW$5*ES73)+($EP$5*EL73)+($EI$5*EE73)+($EB$5*DX73)+($DU$5*DQ73)+($DN$5*DJ73)+($DG$5*DC73)+($CZ$5*CV73)+($CS$5*CO73)+($CL$5*CH73)+($CE$5*CA73)+($BX$5*BT73)+($BQ$5*BM73)+($BJ$5*BF73)+($BC$5*AY73)+($AV$5*AR73)+($AO$5*AK73)+($AH$5*AD73)+($JT$5*JP73)+($KA$5*JW73)+($KO$5*KK73)+($PR$5*PN73)+($GM$5*GI73)+($HA$5*GW73)+($KV$5*KR73)+($KH$5*KD73)+($LC$5*KY73)+($MS$5*MO73)+($ML$5*MH73)+($ME$5*MA73)+($LX$5*LT73)+($LQ$5*LM73)+($LJ$5*LF73)+(MV73*$MZ$5)+(NC73*$NG$5)+(NJ73*$NN$5)+($OI$5*OE73)+($NU$5*NQ73)+($OB$5*NX73)+($PK$5*PG73)+($OP$5*OL73)+($OW$5*OS73)+($PD$5*OZ73)+(PU73*$PY$5)+(QB73*$QF$5)+(QI73*$QM$5)+(QP73*$QT$5)+(QW73*$RA$5)+(RD73*$RH$5)+(RK73*$RO$5)+(RR73*$RV$5)+(RY73*$SC$5)+(SF73*$SJ$5)+(SM73*$SQ$5)+(ST73*$SX$5)+(TA73*$TE$5))+(TH73*$TL$5)+(TO73*$TS$5))/$VM$5</f>
        <v/>
      </c>
      <c r="VN73" s="538" t="n"/>
      <c r="VO73" s="21">
        <f>IF($C73&gt;0,(($IK$5*II73)+($GT$5*GR73)+($JM$5*JK73)+($JF$5*JD73)+($IY$5*IW73)+($IR$5*IP73)+($ID$5*IB73)+($HW$5*HU73)+($HP$5*HN73)+($HI$5*HG73)+($GF$5*GD73)+($FY$5*FW73)+($FR$5*FP73)+($FK$5*FI73)+($FD$5*FB73)+($EW$5*EU73)+($EP$5*EN73)+($EI$5*EG73)+($EB$5*DZ73)+($DU$5*DS73)+($DN$5*DL73)+($DG$5*DE73)+($CZ$5*CX73)+($CS$5*CQ73)+($CL$5*CJ73)+($CE$5*CC73)+($BX$5*BV73)+($BQ$5*BO73)+($BJ$5*BH73)+($BC$5*BA73)+($AV$5*AT73)+($AO$5*AM73)+($AH$5*AF73)+($KO$5*KM73)+($KH$5*KF73)+($KA$5*JY73)+($JT$5*JR73)+($PR$5*PP73)+($GM$5*GK73)+($HA$5*GY73)+($KV$5*KT73)+($LC$5*LA73)+($MS$5*MQ73)+($ML$5*MJ73)+($ME$5*MC73)+($LX$5*LV73)+($LQ$5*LO73)+($LJ$5*LH73)+(MX73*$MZ$5)+(NE73*$NG$5)+(NL73*$NN$5)+($OI$5*OG73)+($NU$5*NS73)+($OB$5*NZ73)+($PD$5*PB73)+($OW$5*OU73)+($OP$5*ON73)+($PK$5*PI73)+($PY$5*PW73)+($QF$5*QD73)+($QM$5*QK73)+($QT$5*QR73)+($RA$5*QY73)+($RH$5*RF73)+($RO$5*RM73)+(RT73*$RV$5)+(SA73*$SC$5)+(SH73*$SJ$5)+(SO73*$SQ$5)+(SV73*$SX$5)+(TC73*$TE$5)+(TJ73*$TL$5)+(TQ73*$TS$5))/$VM$5,0)</f>
        <v/>
      </c>
      <c r="VP73" s="14" t="n"/>
      <c r="VQ73" s="21">
        <f>IF($C73&gt;0,(($IK$5*IK73)+($GT$5*GT73)+($JM$5*JM73)+($JF$5*JF73)+($IY$5*IY73)+($IR$5*IR73)+($ID$5*ID73)+($HW$5*HW73)+($HP$5*HP73)+($HI$5*HI73)+($GF$5*GF73)+($FY$5*FY73)+($FR$5*FR73)+($FK$5*FK73)+($FD$5*FD73)+($EW$5*EW73)+($EP$5*EP73)+($EI$5*EI73)+($EB$5*EB73)+($DU$5*DU73)+($DN$5*DN73)+($DG$5*DG73)+($CZ$5*CZ73)+($CS$5*CS73)+($CL$5*CL73)+($CE$5*CE73)+($BX$5*BX73)+($BQ$5*BQ73)+($BJ$5*BJ73)+($BC$5*BC73)+($AV$5*AV73)+($AO$5*AO73)+($AH$5*AH73)+($KO$5*KO73)+($PR$5*PR73)+($GM$5*GM73)+($HA$5*HA73)+($KH$5*KH73)+($KA$5*KA73)+($JT$5*JT73)+($KV$5*KV73)+($LC$5*LC73)+($MS$5*MS73)+($ML$5*ML73)+($ME$5*ME73)+($LX$5*LX73)+($LQ$5*LQ73)+($LJ$5*LJ73)+($OI$5*OI73)+($NU$5*NU73)+($NN$5*NN73)+($NG$5*NG73)+($MZ$5*MZ73)+(OB73*$OB$5)+($PD$5*PD73)+($OW$5*OW73)+($OP$5*OP73)+($PK$5*PK73)+(PY73*$PY$5)+(QF73*$QF$5)+(QM73*$QM$5)+(QT73*$QT$5)+(RA73*$RA$5)+(RH73*$RH$5)+(RO73*$RO$5)+(RV73*$RV$5)+(SC73*$SC$5)+(SJ73*$SJ$5)+(SQ73*$SQ$5)+(SX73*$SX$5)+(TE73*$TE$5)+(TL73*$TL$5)+(TS73*$TS$5))/$VM$5,0)</f>
        <v/>
      </c>
    </row>
    <row r="74" ht="16" customHeight="1" s="545">
      <c r="A74" s="127" t="n">
        <v>45751</v>
      </c>
      <c r="B74" s="4">
        <f>A74</f>
        <v/>
      </c>
      <c r="C74" s="13" t="n">
        <v>38314.86</v>
      </c>
      <c r="D74" s="138">
        <f>IF(C74&gt;0,C74-C73,0)</f>
        <v/>
      </c>
      <c r="E74" s="68">
        <f>IF(C74&gt;0,D74/C73,0)</f>
        <v/>
      </c>
      <c r="F74" s="15">
        <f>IF(C74&gt;0,(C74-C$10)/C$10,0)</f>
        <v/>
      </c>
      <c r="G74" s="13" t="n">
        <v>5074.08</v>
      </c>
      <c r="H74" s="138">
        <f>IF(G74&gt;0,G74-G73,0)</f>
        <v/>
      </c>
      <c r="I74" s="68">
        <f>IF(G74&gt;0,H74/G73,0)</f>
        <v/>
      </c>
      <c r="J74" s="15">
        <f>IF(G74&gt;0,(G74-G$10)/G$10,0)</f>
        <v/>
      </c>
      <c r="K74" s="13" t="n">
        <v>15587.79</v>
      </c>
      <c r="L74" s="138">
        <f>IF(K74&gt;0,K74-K73,0)</f>
        <v/>
      </c>
      <c r="M74" s="68">
        <f>IF(K74&gt;0,L74/K73,0)</f>
        <v/>
      </c>
      <c r="N74" s="15">
        <f>IF(K74&gt;0,(K74-K$10)/K$10,0)</f>
        <v/>
      </c>
      <c r="O74" s="13" t="n">
        <v>1827.03</v>
      </c>
      <c r="P74" s="138">
        <f>IF(O74&gt;0,O74-O73,0)</f>
        <v/>
      </c>
      <c r="Q74" s="68">
        <f>IF(O74&gt;0,P74/O73,0)</f>
        <v/>
      </c>
      <c r="R74" s="15">
        <f>IF(O74&gt;0,(O74-O$10)/O$10,0)</f>
        <v/>
      </c>
      <c r="S74" s="18">
        <f>IF(O74&gt;0,(((O74*0.7)*Q74)+((K74*0.9)*M74)+((G74*0.65)*I74)+((C74*0.6)*E74))/(O74+K74+G74+C74),0)</f>
        <v/>
      </c>
      <c r="T74" s="121">
        <f>IF(O74&gt;0,(S74*200)+T73,0)</f>
        <v/>
      </c>
      <c r="U74" s="121">
        <f>T74</f>
        <v/>
      </c>
      <c r="V74" s="134">
        <f>IF(T74&gt;0,(T74-T73)/T73,0)</f>
        <v/>
      </c>
      <c r="W74" s="21">
        <f>IF(T74&gt;0,(T74-T$11)/T$11,0)</f>
        <v/>
      </c>
      <c r="X74" s="18">
        <f>IF(T74&gt;0,((Q74+M74+I74+E74)/4),0)</f>
        <v/>
      </c>
      <c r="Y74" s="352">
        <f>73549.23+204293.56</f>
        <v/>
      </c>
      <c r="Z74" s="15" t="n">
        <v>2e-06</v>
      </c>
      <c r="AA74" s="21">
        <f>Z74-$V74</f>
        <v/>
      </c>
      <c r="AC74" s="13" t="n">
        <v>176.31</v>
      </c>
      <c r="AD74" s="68">
        <f>IF(AC74&gt;0,((AC74-AC73)/AC73),0)</f>
        <v/>
      </c>
      <c r="AE74" s="68">
        <f>IF(AC74&gt;0,AD74-$V74,0)</f>
        <v/>
      </c>
      <c r="AF74" s="68">
        <f>IF(AC74&gt;0,(AC74-AF$10)/AF$10,0)</f>
        <v/>
      </c>
      <c r="AG74" s="68" t="n"/>
      <c r="AH74" s="15">
        <f>IF(AC74&gt;0,(AC74-AC$10)/AC$10,0)</f>
        <v/>
      </c>
      <c r="AJ74" s="13" t="n">
        <v>18.16</v>
      </c>
      <c r="AK74" s="68">
        <f>IF(AJ74&gt;0,((AJ74-AJ73)/AJ73),0)</f>
        <v/>
      </c>
      <c r="AL74" s="68">
        <f>IF(AJ74&gt;0,AK74-$V74,0)</f>
        <v/>
      </c>
      <c r="AM74" s="68">
        <f>IF(AJ74&gt;0,(AJ74-AM$10)/AM$10,0)</f>
        <v/>
      </c>
      <c r="AN74" s="68" t="n"/>
      <c r="AO74" s="15">
        <f>IF(AJ74&gt;0,(AJ74-AJ$10)/AJ$10,0)</f>
        <v/>
      </c>
      <c r="AQ74" s="13" t="n">
        <v>17.17</v>
      </c>
      <c r="AR74" s="68">
        <f>IF(AQ74&gt;0,((AQ74-AQ73)/AQ73),0)</f>
        <v/>
      </c>
      <c r="AS74" s="68">
        <f>IF(AQ74&gt;0,AR74-$V74,0)</f>
        <v/>
      </c>
      <c r="AT74" s="68">
        <f>IF(AQ74&gt;0,(AQ74-AT$10)/AT$10,0)</f>
        <v/>
      </c>
      <c r="AU74" s="68" t="n"/>
      <c r="AV74" s="15">
        <f>IF(AQ74&gt;0,(AQ74-AQ$10)/AQ$10,0)</f>
        <v/>
      </c>
      <c r="AX74" s="13" t="n">
        <v>176.18</v>
      </c>
      <c r="AY74" s="68">
        <f>IF(AX74&gt;0,((AX74-AX73)/AX73),0)</f>
        <v/>
      </c>
      <c r="AZ74" s="68">
        <f>IF(AX74&gt;0,AY74-$V74,0)</f>
        <v/>
      </c>
      <c r="BA74" s="68">
        <f>IF(AX74&gt;0,(AX74-BA$10)/BA$10,0)</f>
        <v/>
      </c>
      <c r="BB74" s="68" t="n"/>
      <c r="BC74" s="15">
        <f>IF(AX74&gt;0,(AX74-AX$10)/AX$10,0)</f>
        <v/>
      </c>
      <c r="BE74" s="13" t="n">
        <v>69.13</v>
      </c>
      <c r="BF74" s="68">
        <f>IF(BE74&gt;0,((BE74-BE73)/BE73),0)</f>
        <v/>
      </c>
      <c r="BG74" s="68">
        <f>IF(BE74&gt;0,BF74-$V74,0)</f>
        <v/>
      </c>
      <c r="BH74" s="68" t="n"/>
      <c r="BI74" s="68" t="n"/>
      <c r="BJ74" s="15">
        <f>IF(BE74&gt;0,(BE74-BE$10)/BE$10,0)</f>
        <v/>
      </c>
      <c r="BL74" s="13" t="n">
        <v>54.81</v>
      </c>
      <c r="BM74" s="68">
        <f>IF(BL74&gt;0,((BL74-BL73)/BL73),0)</f>
        <v/>
      </c>
      <c r="BN74" s="68">
        <f>IF(BL74&gt;0,BM74-$V74,0)</f>
        <v/>
      </c>
      <c r="BO74" s="68">
        <f>IF(BL74&gt;0,(BL74-BO$10)/BO$10,0)</f>
        <v/>
      </c>
      <c r="BP74" s="68" t="n"/>
      <c r="BQ74" s="15">
        <f>IF(BL74&gt;0,(BL74-BL$10)/BL$10,0)</f>
        <v/>
      </c>
      <c r="BS74" s="13" t="n">
        <v>30.2</v>
      </c>
      <c r="BT74" s="68">
        <f>IF(BS74&gt;0,((BS74-BS73)/BS73),0)</f>
        <v/>
      </c>
      <c r="BU74" s="68">
        <f>IF(BS74&gt;0,BT74-$V74,0)</f>
        <v/>
      </c>
      <c r="BV74" s="68">
        <f>IF(BS74&gt;0,(BS74-BV$10)/BV$10,0)</f>
        <v/>
      </c>
      <c r="BW74" s="68" t="n"/>
      <c r="BX74" s="15">
        <f>IF(BS74&gt;0,(BS74-BS$10)/BS$10,0)</f>
        <v/>
      </c>
      <c r="BZ74" s="13" t="n"/>
      <c r="CA74" s="68">
        <f>IF(BZ74&gt;0,((BZ74-BZ73)/BZ73),0)</f>
        <v/>
      </c>
      <c r="CB74" s="68">
        <f>IF(BZ74&gt;0,CA74-$V74,0)</f>
        <v/>
      </c>
      <c r="CC74" s="68">
        <f>IF(BZ74&gt;0,(BZ74-CC$10)/CC$10,0)</f>
        <v/>
      </c>
      <c r="CD74" s="68" t="n"/>
      <c r="CE74" s="15">
        <f>IF(BZ74&gt;0,(BZ74-BZ$10)/BZ$10,0)</f>
        <v/>
      </c>
      <c r="CG74" s="13" t="n">
        <v>26.34</v>
      </c>
      <c r="CH74" s="68">
        <f>IF(CG74&gt;0,((CG74-CG73)/CG73),0)</f>
        <v/>
      </c>
      <c r="CI74" s="68">
        <f>IF(CG74&gt;0,CH74-$V74,0)</f>
        <v/>
      </c>
      <c r="CJ74" s="68">
        <f>IF(CG74&gt;0,(CG74-CJ$10)/CJ$10,0)</f>
        <v/>
      </c>
      <c r="CK74" s="68" t="n"/>
      <c r="CL74" s="15">
        <f>IF(CG74&gt;0,(CG74-CG$10)/CG$10,0)</f>
        <v/>
      </c>
      <c r="CN74" s="13" t="n">
        <v>26.89</v>
      </c>
      <c r="CO74" s="68">
        <f>IF(CN74&gt;0,((CN74-CN73)/CN73),0)</f>
        <v/>
      </c>
      <c r="CP74" s="68">
        <f>IF(CN74&gt;0,CO74-$V74,0)</f>
        <v/>
      </c>
      <c r="CQ74" s="68">
        <f>IF(CN74&gt;0,(CN74-CQ$10)/CQ$10,0)</f>
        <v/>
      </c>
      <c r="CR74" s="68" t="n"/>
      <c r="CS74" s="15">
        <f>IF(CN74&gt;0,(CN74-CN$10)/CN$10,0)</f>
        <v/>
      </c>
      <c r="CU74" s="13" t="n">
        <v>30.95</v>
      </c>
      <c r="CV74" s="68">
        <f>IF(CU74&gt;0,((CU74-CU73)/CU73),0)</f>
        <v/>
      </c>
      <c r="CW74" s="68">
        <f>IF(CU74&gt;0,CV74-$V74,0)</f>
        <v/>
      </c>
      <c r="CX74" s="68">
        <f>IF(CU74&gt;0,(CU74-CX$10)/CX$10,0)</f>
        <v/>
      </c>
      <c r="CY74" s="68" t="n"/>
      <c r="CZ74" s="15">
        <f>IF(CU74&gt;0,(CU74-CU$10)/CU$10,0)</f>
        <v/>
      </c>
      <c r="DB74" s="13" t="n">
        <v>17.44</v>
      </c>
      <c r="DC74" s="68">
        <f>IF(DB74&gt;0,((DB74-DB73)/DB73),0)</f>
        <v/>
      </c>
      <c r="DD74" s="68">
        <f>IF(DB74&gt;0,DC74-$V74,0)</f>
        <v/>
      </c>
      <c r="DE74" s="68">
        <f>IF(DB74&gt;0,(DB74-DE$10)/DE$10,0)</f>
        <v/>
      </c>
      <c r="DF74" s="68" t="n"/>
      <c r="DG74" s="15">
        <f>IF(DB74&gt;0,(DB74-DB$10)/DB$10,0)</f>
        <v/>
      </c>
      <c r="DI74" s="13" t="n">
        <v>40.52</v>
      </c>
      <c r="DJ74" s="68">
        <f>IF(DI74&gt;0,((DI74-DI73)/DI73),0)</f>
        <v/>
      </c>
      <c r="DK74" s="68">
        <f>IF(DI74&gt;0,DJ74-$V74,0)</f>
        <v/>
      </c>
      <c r="DL74" s="68">
        <f>IF(DI74&gt;0,(DI74-DL$10)/DL$10,0)</f>
        <v/>
      </c>
      <c r="DM74" s="68" t="n"/>
      <c r="DN74" s="15">
        <f>IF(DI74&gt;0,(DI74-DI$10)/DI$10,0)</f>
        <v/>
      </c>
      <c r="DP74" s="13" t="n">
        <v>35.2</v>
      </c>
      <c r="DQ74" s="68">
        <f>IF(DP74&gt;0,((DP74-DP73)/DP73),0)</f>
        <v/>
      </c>
      <c r="DR74" s="68">
        <f>IF(DP74&gt;0,DQ74-$V74,0)</f>
        <v/>
      </c>
      <c r="DS74" s="68" t="n"/>
      <c r="DT74" s="68" t="n"/>
      <c r="DU74" s="15">
        <f>IF(DP74&gt;0,(DP74-DP$10)/DP$10,0)</f>
        <v/>
      </c>
      <c r="DV74" s="18" t="n"/>
      <c r="DW74" s="13" t="n">
        <v>23.24</v>
      </c>
      <c r="DX74" s="68">
        <f>IF(DW74&gt;0,((DW74-DW73)/DW73),0)</f>
        <v/>
      </c>
      <c r="DY74" s="68">
        <f>IF(DW74&gt;0,DX74-$V74,0)</f>
        <v/>
      </c>
      <c r="DZ74" s="68">
        <f>IF(DW74&gt;0,(DW74-DZ$10)/DZ$10,0)</f>
        <v/>
      </c>
      <c r="EA74" s="68" t="n"/>
      <c r="EB74" s="15">
        <f>IF(DW74&gt;0,(DW74-DW$10)/DW$10,0)</f>
        <v/>
      </c>
      <c r="ED74" s="13" t="n">
        <v>27.72</v>
      </c>
      <c r="EE74" s="68">
        <f>IF(ED74&gt;0,((ED74-ED73)/ED73),0)</f>
        <v/>
      </c>
      <c r="EF74" s="68">
        <f>IF(ED74&gt;0,EE74-$V74,0)</f>
        <v/>
      </c>
      <c r="EG74" s="68">
        <f>IF(ED74&gt;0,(ED74-EG$10)/EG$10,0)</f>
        <v/>
      </c>
      <c r="EH74" s="68" t="n"/>
      <c r="EI74" s="15">
        <f>IF(ED74&gt;0,(ED74-ED$10)/ED$10,0)</f>
        <v/>
      </c>
      <c r="EK74" s="13" t="n">
        <v>95.41</v>
      </c>
      <c r="EL74" s="68">
        <f>IF(EK74&gt;0,((EK74-EK73)/EK73),0)</f>
        <v/>
      </c>
      <c r="EM74" s="68">
        <f>IF(EK74&gt;0,EL74-$V74,0)</f>
        <v/>
      </c>
      <c r="EN74" s="68">
        <f>IF(EK74&gt;0,(EK74-EN$10)/EN$10,0)</f>
        <v/>
      </c>
      <c r="EO74" s="68" t="n"/>
      <c r="EP74" s="15">
        <f>IF(EK74&gt;0,(EK74-EK$10)/EK$10,0)</f>
        <v/>
      </c>
      <c r="ER74" s="13" t="n">
        <v>33.61</v>
      </c>
      <c r="ES74" s="68">
        <f>IF(ER74&gt;0,((ER74-ER73)/ER73),0)</f>
        <v/>
      </c>
      <c r="ET74" s="68">
        <f>IF(ER74&gt;0,ES74-$V74,0)</f>
        <v/>
      </c>
      <c r="EU74" s="68">
        <f>IF(ER74&gt;0,(ER74-EU$10)/EU$10,0)</f>
        <v/>
      </c>
      <c r="EV74" s="68" t="n"/>
      <c r="EW74" s="15">
        <f>IF(ER74&gt;0,(ER74-ER$10)/ER$10,0)</f>
        <v/>
      </c>
      <c r="EY74" s="13" t="n">
        <v>30.3</v>
      </c>
      <c r="EZ74" s="68">
        <f>IF(EY74&gt;0,((EY74-EY73)/EY73),0)</f>
        <v/>
      </c>
      <c r="FA74" s="68">
        <f>IF(EY74&gt;0,EZ74-$V74,0)</f>
        <v/>
      </c>
      <c r="FB74" s="68" t="n"/>
      <c r="FC74" s="68" t="n"/>
      <c r="FD74" s="15">
        <f>IF(EY74&gt;0,(EY74-EY$10)/EY$10,0)</f>
        <v/>
      </c>
      <c r="FF74" s="13" t="n">
        <v>50.41</v>
      </c>
      <c r="FG74" s="68">
        <f>IF(FF74&gt;0,((FF74-FF73)/FF73),0)</f>
        <v/>
      </c>
      <c r="FH74" s="68">
        <f>IF(FF74&gt;0,FG74-$V74,0)</f>
        <v/>
      </c>
      <c r="FI74" s="68">
        <f>IF(FF74&gt;0,(FF74-FI$10)/FI$10,0)</f>
        <v/>
      </c>
      <c r="FJ74" s="68" t="n"/>
      <c r="FK74" s="15">
        <f>IF(FF74&gt;0,(FF74-FF$10)/FF$10,0)</f>
        <v/>
      </c>
      <c r="FM74" s="13" t="n">
        <v>146.33</v>
      </c>
      <c r="FN74" s="68">
        <f>IF(FM74&gt;0,((FM74-FM73)/FM73),0)</f>
        <v/>
      </c>
      <c r="FO74" s="68">
        <f>IF(FM74&gt;0,FN74-$V74,0)</f>
        <v/>
      </c>
      <c r="FP74" s="68">
        <f>IF(FM74&gt;0,(FM74-FP$10)/FP$10,0)</f>
        <v/>
      </c>
      <c r="FQ74" s="68" t="n"/>
      <c r="FR74" s="15">
        <f>IF(FM74&gt;0,(FM74-FM$10)/FM$10,0)</f>
        <v/>
      </c>
      <c r="FT74" s="13" t="n">
        <v>88.58</v>
      </c>
      <c r="FU74" s="68">
        <f>IF(FT74&gt;0,((FT74-FT73)/FT73),0)</f>
        <v/>
      </c>
      <c r="FV74" s="68">
        <f>IF(FT74&gt;0,FU74-$V74,0)</f>
        <v/>
      </c>
      <c r="FW74" s="68">
        <f>IF(FT74&gt;0,(FT74-FW$10)/FW$10,0)</f>
        <v/>
      </c>
      <c r="FX74" s="68" t="n"/>
      <c r="FY74" s="15">
        <f>IF(FT74&gt;0,(FT74-FT$10)/FT$10,0)</f>
        <v/>
      </c>
      <c r="GA74" s="13" t="n">
        <v>16.4</v>
      </c>
      <c r="GB74" s="68">
        <f>IF(GA74&gt;0,((GA74-GA73)/GA73),0)</f>
        <v/>
      </c>
      <c r="GC74" s="68">
        <f>IF(GA74&gt;0,GB74-$V74,0)</f>
        <v/>
      </c>
      <c r="GD74" s="68" t="n"/>
      <c r="GE74" s="68" t="n"/>
      <c r="GF74" s="15">
        <f>IF(GA74&gt;0,(GA74-GA$10)/GA$10,0)</f>
        <v/>
      </c>
      <c r="GG74" s="18" t="n"/>
      <c r="GH74" s="13" t="n">
        <v>16.91</v>
      </c>
      <c r="GI74" s="68">
        <f>IF(GH74&gt;0,((GH74-GH73)/GH73),0)</f>
        <v/>
      </c>
      <c r="GJ74" s="68">
        <f>IF(GH74&gt;0,GI74-$V74,0)</f>
        <v/>
      </c>
      <c r="GK74" s="68">
        <f>IF(GH74&gt;0,(GH74-GK$10)/GK$10,0)</f>
        <v/>
      </c>
      <c r="GL74" s="68" t="n"/>
      <c r="GM74" s="15">
        <f>IF(GH74&gt;0,(GH74-GH$10)/GH$10,0)</f>
        <v/>
      </c>
      <c r="GO74" s="13" t="n">
        <v>25.14</v>
      </c>
      <c r="GP74" s="68">
        <f>IF(GO74&gt;0,((GO74-GO73)/GO73),0)</f>
        <v/>
      </c>
      <c r="GQ74" s="68">
        <f>IF(GO74&gt;0,GP74-$V74,0)</f>
        <v/>
      </c>
      <c r="GR74" s="68" t="n"/>
      <c r="GS74" s="68" t="n"/>
      <c r="GT74" s="15">
        <f>IF(GO74&gt;0,(GO74-GO$10)/GO$10,0)</f>
        <v/>
      </c>
      <c r="GV74" s="13" t="n">
        <v>13.75</v>
      </c>
      <c r="GW74" s="68">
        <f>IF(GV74&gt;0,((GV74-GV73)/GV73),0)</f>
        <v/>
      </c>
      <c r="GX74" s="68">
        <f>IF(GV74&gt;0,GW74-$V74,0)</f>
        <v/>
      </c>
      <c r="GY74" s="68">
        <f>IF(GV74&gt;0,(GV74-GY$10)/GY$10,0)</f>
        <v/>
      </c>
      <c r="GZ74" s="68" t="n"/>
      <c r="HA74" s="15">
        <f>IF(GV74&gt;0,(GV74-GV$10)/GV$10,0)</f>
        <v/>
      </c>
      <c r="HD74" s="26" t="n">
        <v>239.43</v>
      </c>
      <c r="HE74" s="68">
        <f>IF(HD74&gt;0,((HD74-HD73)/HD73),0)</f>
        <v/>
      </c>
      <c r="HF74" s="68">
        <f>IF(HD74&gt;0,HE74-$V74,0)</f>
        <v/>
      </c>
      <c r="HG74" s="68">
        <f>IF(HD74&gt;0,(HD74-HG$10)/HG$10,0)</f>
        <v/>
      </c>
      <c r="HH74" s="68" t="n"/>
      <c r="HI74" s="15">
        <f>IF(HD74&gt;0,(HD74-HD$10)/HD$10,0)</f>
        <v/>
      </c>
      <c r="HK74" s="13" t="n">
        <v>27.82</v>
      </c>
      <c r="HL74" s="68">
        <f>IF(HK74&gt;0,((HK74-HK73)/HK73),0)</f>
        <v/>
      </c>
      <c r="HM74" s="68">
        <f>IF(HK74&gt;0,HL74-$V74,0)</f>
        <v/>
      </c>
      <c r="HN74" s="68">
        <f>IF(HK74&gt;0,(HK74-HN$10)/HN$10,0)</f>
        <v/>
      </c>
      <c r="HO74" s="68" t="n"/>
      <c r="HP74" s="15">
        <f>IF(HK74&gt;0,(HK74-HK$10)/HK$10,0)</f>
        <v/>
      </c>
      <c r="HR74" s="13" t="n">
        <v>104.34</v>
      </c>
      <c r="HS74" s="68">
        <f>IF(HR74&gt;0,((HR74-HR73)/HR73),0)</f>
        <v/>
      </c>
      <c r="HT74" s="68">
        <f>IF(HR74&gt;0,HS74-$V74,0)</f>
        <v/>
      </c>
      <c r="HU74" s="68">
        <f>IF(HR74&gt;0,(HR74-HU$10)/HU$10,0)</f>
        <v/>
      </c>
      <c r="HV74" s="68" t="n"/>
      <c r="HW74" s="15">
        <f>IF(HR74&gt;0,(HR74-HR$10)/HR$10,0)</f>
        <v/>
      </c>
      <c r="HY74" s="26" t="n">
        <v>94.31</v>
      </c>
      <c r="HZ74" s="68">
        <f>IF(HY74&gt;0,((HY74-HY73)/HY73),0)</f>
        <v/>
      </c>
      <c r="IA74" s="68">
        <f>IF(HY74&gt;0,HZ74-$V74,0)</f>
        <v/>
      </c>
      <c r="IB74" s="68">
        <f>IF(HY74&gt;0,(HY74-IB$10)/IB$10,0)</f>
        <v/>
      </c>
      <c r="IC74" s="68" t="n"/>
      <c r="ID74" s="15">
        <f>IF(HY74&gt;0,(HY74-HY$10)/HY$10,0)</f>
        <v/>
      </c>
      <c r="IF74" s="26" t="n">
        <v>146.29</v>
      </c>
      <c r="IG74" s="68">
        <f>IF(IF74&gt;0,((IF74-IF73)/IF73),0)</f>
        <v/>
      </c>
      <c r="IH74" s="68">
        <f>IF(IF74&gt;0,IG74-$V74,0)</f>
        <v/>
      </c>
      <c r="II74" s="68">
        <f>IF(IF74&gt;0,(IF74-II$10)/II$10,0)</f>
        <v/>
      </c>
      <c r="IJ74" s="68" t="n"/>
      <c r="IK74" s="15">
        <f>IF(IF74&gt;0,(IF74-IF$10)/IF$10,0)</f>
        <v/>
      </c>
      <c r="IM74" s="13" t="n">
        <v>184.95</v>
      </c>
      <c r="IN74" s="68">
        <f>IF(IM74&gt;0,((IM74-IM73)/IM73),0)</f>
        <v/>
      </c>
      <c r="IO74" s="68">
        <f>IF(IM74&gt;0,IN74-$V74,0)</f>
        <v/>
      </c>
      <c r="IP74" s="68">
        <f>IF(IM74&gt;0,(IM74-IP$10)/IP$10,0)</f>
        <v/>
      </c>
      <c r="IQ74" s="68" t="n"/>
      <c r="IR74" s="15">
        <f>IF(IM74&gt;0,(IM74-IM$10)/IM$10,0)</f>
        <v/>
      </c>
      <c r="IT74" s="13" t="n">
        <v>37.83</v>
      </c>
      <c r="IU74" s="68">
        <f>IF(IT74&gt;0,((IT74-IT73)/IT73),0)</f>
        <v/>
      </c>
      <c r="IV74" s="68">
        <f>IF(IT74&gt;0,IU74-$V74,0)</f>
        <v/>
      </c>
      <c r="IW74" s="68">
        <f>IF(IT74&gt;0,(IT74-IW$10)/IW$10,0)</f>
        <v/>
      </c>
      <c r="IX74" s="68" t="n"/>
      <c r="IY74" s="15">
        <f>IF(IT74&gt;0,(IT74-IT$10)/IT$10,0)</f>
        <v/>
      </c>
      <c r="JA74" s="26" t="n">
        <v>504.73</v>
      </c>
      <c r="JB74" s="68">
        <f>IF(JA74&gt;0,((JA74-JA73)/JA73),0)</f>
        <v/>
      </c>
      <c r="JC74" s="68">
        <f>IF(JA74&gt;0,JB74-$V74,0)</f>
        <v/>
      </c>
      <c r="JD74" s="68">
        <f>IF(JA74&gt;0,(JA74-JD$10)/JD$10,0)</f>
        <v/>
      </c>
      <c r="JE74" s="68" t="n"/>
      <c r="JF74" s="15">
        <f>IF(JA74&gt;0,(JA74-JA$10)/JA$10,0)</f>
        <v/>
      </c>
      <c r="JH74" s="13" t="n">
        <v>359.84</v>
      </c>
      <c r="JI74" s="68">
        <f>IF(JH74&gt;0,((JH74-JH73)/JH73),0)</f>
        <v/>
      </c>
      <c r="JJ74" s="68">
        <f>IF(JH74&gt;0,JI74-$V74,0)</f>
        <v/>
      </c>
      <c r="JK74" s="68">
        <f>IF(JH74&gt;0,(JH74-JK$10)/JK$10,0)</f>
        <v/>
      </c>
      <c r="JL74" s="68" t="n"/>
      <c r="JM74" s="15">
        <f>IF(JH74&gt;0,(JH74-JH$10)/JH$10,0)</f>
        <v/>
      </c>
      <c r="JO74" s="13" t="n">
        <v>14.96</v>
      </c>
      <c r="JP74" s="68">
        <f>IF(JO74&gt;0,((JO74-JO73)/JO73),0)</f>
        <v/>
      </c>
      <c r="JQ74" s="68">
        <f>IF(JO74&gt;0,JP74-$V74,0)</f>
        <v/>
      </c>
      <c r="JR74" s="68">
        <f>IF(JO74&gt;0,(JO74-JR$10)/JR$10,0)</f>
        <v/>
      </c>
      <c r="JS74" s="68" t="n"/>
      <c r="JT74" s="15">
        <f>IF(JO74&gt;0,(JO74-JO$10)/JO$10,0)</f>
        <v/>
      </c>
      <c r="JV74" s="13" t="n">
        <v>1.19</v>
      </c>
      <c r="JW74" s="68">
        <f>IF(JV74&gt;0,((JV74-JV73)/JV73),0)</f>
        <v/>
      </c>
      <c r="JX74" s="68">
        <f>IF(JV74&gt;0,JW74-$V74,0)</f>
        <v/>
      </c>
      <c r="JY74" s="68">
        <f>IF(JV74&gt;0,(JV74-JY$10)/JY$10,0)</f>
        <v/>
      </c>
      <c r="JZ74" s="68" t="n"/>
      <c r="KA74" s="15">
        <f>IF(JV74&gt;0,(JV74-JV$10)/JV$10,0)</f>
        <v/>
      </c>
      <c r="KC74" s="13" t="n">
        <v>14.73</v>
      </c>
      <c r="KD74" s="68">
        <f>IF(KC74&gt;0,((KC74-KC73)/KC73),0)</f>
        <v/>
      </c>
      <c r="KE74" s="68">
        <f>IF(KC74&gt;0,KD74-$V74,0)</f>
        <v/>
      </c>
      <c r="KF74" s="68">
        <f>IF(KC74&gt;0,(KC74-KF$10)/KF$10,0)</f>
        <v/>
      </c>
      <c r="KG74" s="68" t="n"/>
      <c r="KH74" s="15">
        <f>IF(KC74&gt;0,(KC74-KC$10)/KC$10,0)</f>
        <v/>
      </c>
      <c r="KI74" s="18" t="n"/>
      <c r="KJ74" s="13" t="n">
        <v>33.3</v>
      </c>
      <c r="KK74" s="68">
        <f>IF(KJ74&gt;0,((KJ74-KJ73)/KJ73),0)</f>
        <v/>
      </c>
      <c r="KL74" s="68">
        <f>IF(KJ74&gt;0,KK74-$V74,0)</f>
        <v/>
      </c>
      <c r="KM74" s="68">
        <f>IF(KJ74&gt;0,(KJ74-KM$10)/KM$10,0)</f>
        <v/>
      </c>
      <c r="KN74" s="68" t="n"/>
      <c r="KO74" s="15">
        <f>IF(KJ74&gt;0,(KJ74-KJ$10)/KJ$10,0)</f>
        <v/>
      </c>
      <c r="KQ74" s="13" t="n">
        <v>1.35</v>
      </c>
      <c r="KR74" s="68">
        <f>IF(KQ74&gt;0,((KQ74-KQ73)/KQ73),0)</f>
        <v/>
      </c>
      <c r="KS74" s="68">
        <f>IF(KQ74&gt;0,KR74-$V74,0)</f>
        <v/>
      </c>
      <c r="KT74" s="68">
        <f>IF(KQ74&gt;0,(KQ74-KT$10)/KT$10,0)</f>
        <v/>
      </c>
      <c r="KU74" s="68" t="n"/>
      <c r="KV74" s="15">
        <f>IF(KQ74&gt;0,(KQ74-KQ$10)/KQ$10,0)</f>
        <v/>
      </c>
      <c r="KW74" s="18" t="n"/>
      <c r="KX74" s="13" t="n">
        <v>17.5</v>
      </c>
      <c r="KY74" s="68">
        <f>IF(KX74&gt;0,((KX74-KX73)/KX73),0)</f>
        <v/>
      </c>
      <c r="KZ74" s="68">
        <f>IF(KX74&gt;0,KY74-$V74,0)</f>
        <v/>
      </c>
      <c r="LA74" s="68">
        <f>IF(KX74&gt;0,(KX74-LA$10)/LA$10,0)</f>
        <v/>
      </c>
      <c r="LB74" s="68" t="n"/>
      <c r="LC74" s="15">
        <f>IF(KX74&gt;0,(KX74-KX$10)/KX$10,0)</f>
        <v/>
      </c>
      <c r="LD74" s="18" t="n"/>
      <c r="LE74" s="13" t="n">
        <v>46.11</v>
      </c>
      <c r="LF74" s="68">
        <f>IF(LE74&gt;0,((LE74-LE73)/LE73),0)</f>
        <v/>
      </c>
      <c r="LG74" s="68">
        <f>IF(LE74&gt;0,LF74-$V74,0)</f>
        <v/>
      </c>
      <c r="LH74" s="68">
        <f>IF(LE74&gt;0,(LE74-LH$10)/LH$10,0)</f>
        <v/>
      </c>
      <c r="LI74" s="68" t="n"/>
      <c r="LJ74" s="15">
        <f>IF(LE74&gt;0,(LE74-LE$10)/LE$10,0)</f>
        <v/>
      </c>
      <c r="LL74" s="13" t="n">
        <v>99.48</v>
      </c>
      <c r="LM74" s="68">
        <f>IF(LL74&gt;0,((LL74-LL73)/LL73),0)</f>
        <v/>
      </c>
      <c r="LN74" s="68">
        <f>IF(LL74&gt;0,LM74-$V74,0)</f>
        <v/>
      </c>
      <c r="LO74" s="68">
        <f>IF(LL74&gt;0,(LL74-LO$10)/LO$10,0)</f>
        <v/>
      </c>
      <c r="LP74" s="68" t="n"/>
      <c r="LQ74" s="15">
        <f>IF(LL74&gt;0,(LL74-LL$10)/LL$10,0)</f>
        <v/>
      </c>
      <c r="LS74" s="13" t="n">
        <v>11.79</v>
      </c>
      <c r="LT74" s="68">
        <f>IF(LS74&gt;0,((LS74-LS73)/LS73),0)</f>
        <v/>
      </c>
      <c r="LU74" s="68">
        <f>IF(LS74&gt;0,LT74-$V74,0)</f>
        <v/>
      </c>
      <c r="LV74" s="68" t="n"/>
      <c r="LW74" s="68" t="n"/>
      <c r="LX74" s="15">
        <f>IF(LS74&gt;0,(LS74-LS$10)/LS$10,0)</f>
        <v/>
      </c>
      <c r="LZ74" s="13" t="n">
        <v>9.91</v>
      </c>
      <c r="MA74" s="68">
        <f>IF(LZ74&gt;0,((LZ74-LZ73)/LZ73),0)</f>
        <v/>
      </c>
      <c r="MB74" s="68">
        <f>IF(LZ74&gt;0,MA74-$V74,0)</f>
        <v/>
      </c>
      <c r="MC74" s="68">
        <f>IF(LZ74&gt;0,(LZ74-MC$10)/MC$10,0)</f>
        <v/>
      </c>
      <c r="MD74" s="68" t="n"/>
      <c r="ME74" s="15">
        <f>IF(LZ74&gt;0,(LZ74-LZ$10)/LZ$10,0)</f>
        <v/>
      </c>
      <c r="MG74" s="13" t="n">
        <v>19.8</v>
      </c>
      <c r="MH74" s="68">
        <f>IF(MG74&gt;0,((MG74-MG73)/MG73),0)</f>
        <v/>
      </c>
      <c r="MI74" s="68">
        <f>IF(MG74&gt;0,MH74-$V74,0)</f>
        <v/>
      </c>
      <c r="MJ74" s="68">
        <f>IF(MG74&gt;0,(MG74-MJ$10)/MJ$10,0)</f>
        <v/>
      </c>
      <c r="MK74" s="68" t="n"/>
      <c r="ML74" s="15">
        <f>IF(MG74&gt;0,(MG74-MG$10)/MG$10,0)</f>
        <v/>
      </c>
      <c r="MN74" s="26" t="n">
        <v>89.23999999999999</v>
      </c>
      <c r="MO74" s="68">
        <f>IF(MN74&gt;0,((MN74-MN73)/MN73),0)</f>
        <v/>
      </c>
      <c r="MP74" s="68">
        <f>IF(MN74&gt;0,MO74-$V74,0)</f>
        <v/>
      </c>
      <c r="MQ74" s="68">
        <f>IF(MN74&gt;0,(MN74-MQ$10)/MQ$10,0)</f>
        <v/>
      </c>
      <c r="MR74" s="68" t="n"/>
      <c r="MS74" s="15">
        <f>IF(MN74&gt;0,(MN74-MN$10)/MN$10,0)</f>
        <v/>
      </c>
      <c r="MU74" s="13" t="n">
        <v>9.31</v>
      </c>
      <c r="MV74" s="68">
        <f>IF(MU74&gt;0,((MU74-MU73)/MU73),0)</f>
        <v/>
      </c>
      <c r="MW74" s="68">
        <f>IF(MU74&gt;0,MV74-$V74,0)</f>
        <v/>
      </c>
      <c r="MX74" s="68">
        <f>IF(MU74&gt;0,(MU74-MX$10)/MX$10,0)</f>
        <v/>
      </c>
      <c r="MY74" s="68" t="n"/>
      <c r="MZ74" s="15">
        <f>IF(MU74&gt;0,(MU74-MU$10)/MU$10,0)</f>
        <v/>
      </c>
      <c r="NB74" s="13" t="n">
        <v>166.81</v>
      </c>
      <c r="NC74" s="68">
        <f>IF(NB74&gt;0,((NB74-NB73)/NB73),0)</f>
        <v/>
      </c>
      <c r="ND74" s="68">
        <f>IF(NB74&gt;0,NC74-$V74,0)</f>
        <v/>
      </c>
      <c r="NE74" s="68">
        <f>IF(NB74&gt;0,(NB74-NE$10)/NE$10,0)</f>
        <v/>
      </c>
      <c r="NF74" s="68" t="n"/>
      <c r="NG74" s="15">
        <f>IF(NB74&gt;0,(NB74-NB$10)/NB$10,0)</f>
        <v/>
      </c>
      <c r="NI74" s="13" t="n">
        <v>4.72</v>
      </c>
      <c r="NJ74" s="68">
        <f>IF(NI74&gt;0,((NI74-NI73)/NI73),0)</f>
        <v/>
      </c>
      <c r="NK74" s="68">
        <f>IF(NI74&gt;0,NJ74-$V74,0)</f>
        <v/>
      </c>
      <c r="NL74" s="68">
        <f>IF(NI74&gt;0,(NI74-NL$10)/NL$10,0)</f>
        <v/>
      </c>
      <c r="NM74" s="68" t="n"/>
      <c r="NN74" s="15">
        <f>IF(NI74&gt;0,(NI74-NI$10)/NI$10,0)</f>
        <v/>
      </c>
      <c r="NP74" s="13" t="n">
        <v>271.48</v>
      </c>
      <c r="NQ74" s="68">
        <f>IF(NP74&gt;0,((NP74-NP73)/NP73),0)</f>
        <v/>
      </c>
      <c r="NR74" s="68">
        <f>IF(NP74&gt;0,NQ74-$V74,0)</f>
        <v/>
      </c>
      <c r="NS74" s="68">
        <f>IF(NP74&gt;0,(NP74-NS$10)/NS$10,0)</f>
        <v/>
      </c>
      <c r="NT74" s="68" t="n"/>
      <c r="NU74" s="15">
        <f>IF(NP74&gt;0,(NP74-NP$10)/NP$10,0)</f>
        <v/>
      </c>
      <c r="NW74" s="13" t="n">
        <v>145.6</v>
      </c>
      <c r="NX74" s="68">
        <f>IF(NW74&gt;0,((NW74-NW73)/NW73),0)</f>
        <v/>
      </c>
      <c r="NY74" s="68">
        <f>IF(NW74&gt;0,NX74-$V74,0)</f>
        <v/>
      </c>
      <c r="NZ74" s="68">
        <f>IF(NW74&gt;0,(NW74-NZ$10)/NZ$10,0)</f>
        <v/>
      </c>
      <c r="OA74" s="68" t="n"/>
      <c r="OB74" s="15">
        <f>IF(NW74&gt;0,(NW74-NW$10)/NW$10,0)</f>
        <v/>
      </c>
      <c r="OD74" s="13" t="n">
        <v>1.19</v>
      </c>
      <c r="OE74" s="68">
        <f>IF(OD74&gt;0,((OD74-OD73)/OD73),0)</f>
        <v/>
      </c>
      <c r="OF74" s="68">
        <f>IF(OD74&gt;0,OE74-$V74,0)</f>
        <v/>
      </c>
      <c r="OG74" s="68">
        <f>IF(OD74&gt;0,(OD74-OG$10)/OG$10,0)</f>
        <v/>
      </c>
      <c r="OH74" s="68" t="n"/>
      <c r="OI74" s="15">
        <f>IF(OD74&gt;0,(OD74-OD$10)/OD$10,0)</f>
        <v/>
      </c>
      <c r="OK74" s="13" t="n">
        <v>54.43</v>
      </c>
      <c r="OL74" s="68">
        <f>IF(OK74&gt;0,((OK74-OK73)/OK73),0)</f>
        <v/>
      </c>
      <c r="OM74" s="68">
        <f>IF(OK74&gt;0,OL74-$V74,0)</f>
        <v/>
      </c>
      <c r="ON74" s="68">
        <f>IF(OK74&gt;0,(OK74-ON$10)/ON$10,0)</f>
        <v/>
      </c>
      <c r="OO74" s="68" t="n"/>
      <c r="OP74" s="15">
        <f>IF(OK74&gt;0,(OK74-OK$10)/OK$10,0)</f>
        <v/>
      </c>
      <c r="OR74" s="13" t="n">
        <v>1.83</v>
      </c>
      <c r="OS74" s="68">
        <f>IF(OR74&gt;0,((OR74-OR73)/OR73),0)</f>
        <v/>
      </c>
      <c r="OT74" s="68">
        <f>IF(OR74&gt;0,OS74-$V74,0)</f>
        <v/>
      </c>
      <c r="OU74" s="68">
        <f>IF(OR74&gt;0,(OR74-OU$10)/OU$10,0)</f>
        <v/>
      </c>
      <c r="OV74" s="68" t="n"/>
      <c r="OW74" s="15">
        <f>IF(OR74&gt;0,(OR74-OR$10)/OR$10,0)</f>
        <v/>
      </c>
      <c r="OY74" s="13" t="n">
        <v>116.85</v>
      </c>
      <c r="OZ74" s="68">
        <f>IF(OY74&gt;0,((OY74-OY73)/OY73),0)</f>
        <v/>
      </c>
      <c r="PA74" s="68">
        <f>IF(OY74&gt;0,OZ74-$V74,0)</f>
        <v/>
      </c>
      <c r="PB74" s="68">
        <f>IF(OY74&gt;0,(OY74-PB$10)/PB$10,0)</f>
        <v/>
      </c>
      <c r="PC74" s="68" t="n"/>
      <c r="PD74" s="15">
        <f>IF(OY74&gt;0,(OY74-OY$10)/OY$10,0)</f>
        <v/>
      </c>
      <c r="PE74" s="18" t="n"/>
      <c r="PF74" s="13" t="n">
        <v>202.06</v>
      </c>
      <c r="PG74" s="68">
        <f>IF(PF74&gt;0,((PF74-PF73)/PF73),0)</f>
        <v/>
      </c>
      <c r="PH74" s="68">
        <f>IF(PF74&gt;0,PG74-$V74,0)</f>
        <v/>
      </c>
      <c r="PI74" s="68">
        <f>IF(PF74&gt;0,(PF74-PI$10)/PI$10,0)</f>
        <v/>
      </c>
      <c r="PJ74" s="68" t="n"/>
      <c r="PK74" s="15">
        <f>IF(PF74&gt;0,(PF74-PF$10)/PF$10,0)</f>
        <v/>
      </c>
      <c r="PM74" s="13" t="n"/>
      <c r="PN74" s="68">
        <f>IF(PM74&gt;0,((PM74-PM73)/PM73),0)</f>
        <v/>
      </c>
      <c r="PO74" s="68">
        <f>PN74-$V74</f>
        <v/>
      </c>
      <c r="PP74" s="68">
        <f>IF(PM74&gt;0,(PM74-PP$10)/PP$10,0)</f>
        <v/>
      </c>
      <c r="PQ74" s="68" t="n"/>
      <c r="PR74" s="15">
        <f>IF(PM74&gt;0,(PM74-PM$10)/PM$10,0)</f>
        <v/>
      </c>
      <c r="PT74" s="13" t="n">
        <v>3.45</v>
      </c>
      <c r="PU74" s="68">
        <f>IF(PT74&gt;0,((PT74-PT73)/PT73),0)</f>
        <v/>
      </c>
      <c r="PV74" s="68">
        <f>IF(PT74&gt;0,PU74-$V74,0)</f>
        <v/>
      </c>
      <c r="PW74" s="68">
        <f>IF(PT74&gt;0,(PT74-PW$10)/PW$10,0)</f>
        <v/>
      </c>
      <c r="PX74" s="68" t="n"/>
      <c r="PY74" s="15">
        <f>IF(PT74&gt;0,(PT74-PT$10)/PT$10,0)</f>
        <v/>
      </c>
      <c r="QA74" s="13" t="n">
        <v>189.81</v>
      </c>
      <c r="QB74" s="68">
        <f>IF(QA74&gt;0,((QA74-QA73)/QA73),0)</f>
        <v/>
      </c>
      <c r="QC74" s="68">
        <f>IF(QA74&gt;0,QB74-$V74,0)</f>
        <v/>
      </c>
      <c r="QD74" s="68">
        <f>IF(QA74&gt;0,(QA74-QD$10)/QD$10,0)</f>
        <v/>
      </c>
      <c r="QE74" s="68" t="n"/>
      <c r="QF74" s="15">
        <f>IF(QA74&gt;0,(QA74-QA$10)/QA$10,0)</f>
        <v/>
      </c>
      <c r="QH74" s="13" t="n">
        <v>1.13</v>
      </c>
      <c r="QI74" s="68">
        <f>IF(QH74&gt;0,((QH74-QH73)/QH73),0)</f>
        <v/>
      </c>
      <c r="QJ74" s="68">
        <f>IF(QH74&gt;0,QI74-$V74,0)</f>
        <v/>
      </c>
      <c r="QK74" s="68">
        <f>IF(QH74&gt;0,(QH74-QK$10)/QK$10,0)</f>
        <v/>
      </c>
      <c r="QL74" s="68" t="n"/>
      <c r="QM74" s="15">
        <f>IF(QH74&gt;0,(QH74-QH$10)/QH$10,0)</f>
        <v/>
      </c>
      <c r="QO74" s="13" t="n">
        <v>7.55</v>
      </c>
      <c r="QP74" s="68">
        <f>IF(QO74&gt;0,((QO74-QO73)/QO73),0)</f>
        <v/>
      </c>
      <c r="QQ74" s="68">
        <f>IF(QO74&gt;0,QP74-$V74,0)</f>
        <v/>
      </c>
      <c r="QR74" s="68">
        <f>IF(QO74&gt;0,(QO74-QR$10)/QR$10,0)</f>
        <v/>
      </c>
      <c r="QS74" s="68" t="n"/>
      <c r="QT74" s="15">
        <f>IF(QO74&gt;0,(QO74-QO$10)/QO$10,0)</f>
        <v/>
      </c>
      <c r="QV74" s="13" t="n">
        <v>1.415</v>
      </c>
      <c r="QW74" s="68">
        <f>IF(QV74&gt;0,((QV74-QV73)/QV73),0)</f>
        <v/>
      </c>
      <c r="QX74" s="68">
        <f>IF(QV74&gt;0,QW74-$V74,0)</f>
        <v/>
      </c>
      <c r="QY74" s="68">
        <f>IF(QV74&gt;0,(QV74-QY$10)/QY$10,0)</f>
        <v/>
      </c>
      <c r="QZ74" s="68" t="n"/>
      <c r="RA74" s="15">
        <f>IF(QV74&gt;0,(QV74-QV$10)/QV$10,0)</f>
        <v/>
      </c>
      <c r="RC74" s="13" t="n">
        <v>17.78</v>
      </c>
      <c r="RD74" s="68">
        <f>IF(RC74&gt;0,((RC74-RC73)/RC73),0)</f>
        <v/>
      </c>
      <c r="RE74" s="68">
        <f>IF(RC74&gt;0,RD74-$V74,0)</f>
        <v/>
      </c>
      <c r="RF74" s="68">
        <f>IF(RC74&gt;0,(RC74-RF$10)/RF$10,0)</f>
        <v/>
      </c>
      <c r="RG74" s="68" t="n"/>
      <c r="RH74" s="15">
        <f>IF(RC74&gt;0,(RC74-RC$10)/RC$10,0)</f>
        <v/>
      </c>
      <c r="RJ74" s="13" t="n">
        <v>146.8</v>
      </c>
      <c r="RK74" s="68">
        <f>IF(RJ74&gt;0,((RJ74-RJ73)/RJ73),0)</f>
        <v/>
      </c>
      <c r="RL74" s="68">
        <f>RK74-$V74</f>
        <v/>
      </c>
      <c r="RM74" s="68">
        <f>IF(RJ74&gt;0,(RJ74-RM$10)/RM$10,0)</f>
        <v/>
      </c>
      <c r="RN74" s="68" t="n"/>
      <c r="RO74" s="15">
        <f>IF(RJ74&gt;0,(RJ74-RJ$10)/RJ$10,0)</f>
        <v/>
      </c>
      <c r="RQ74" s="13" t="n">
        <v>10.47</v>
      </c>
      <c r="RR74" s="68">
        <f>IF(RQ74&gt;0,((RQ74-RQ73)/RQ73),0)</f>
        <v/>
      </c>
      <c r="RS74" s="68">
        <f>RR74-$V74</f>
        <v/>
      </c>
      <c r="RT74" s="68">
        <f>IF(RQ74&gt;0,(RQ74-RT$10)/RT$10,0)</f>
        <v/>
      </c>
      <c r="RU74" s="68" t="n"/>
      <c r="RV74" s="15">
        <f>IF(RQ74&gt;0,(RQ74-RQ$10)/RQ$10,0)</f>
        <v/>
      </c>
      <c r="RX74" s="13" t="n">
        <v>74.01000000000001</v>
      </c>
      <c r="RY74" s="68">
        <f>IF(RX74&gt;0,((RX74-RX73)/RX73),0)</f>
        <v/>
      </c>
      <c r="RZ74" s="68">
        <f>RY74-$V74</f>
        <v/>
      </c>
      <c r="SA74" s="68">
        <f>IF(RX74&gt;0,(RX74-SA$10)/SA$10,0)</f>
        <v/>
      </c>
      <c r="SB74" s="68" t="n"/>
      <c r="SC74" s="15">
        <f>IF(RX74&gt;0,(RX74-RX$10)/RX$10,0)</f>
        <v/>
      </c>
      <c r="SE74" s="26" t="n">
        <v>7.5</v>
      </c>
      <c r="SF74" s="68">
        <f>IF(SE74&gt;0,((SE74-SE73)/SE73),0)</f>
        <v/>
      </c>
      <c r="SG74" s="68">
        <f>SF74-$V74</f>
        <v/>
      </c>
      <c r="SH74" s="68">
        <f>IF(SE74&gt;0,(SE74-SH$10)/SH$10,0)</f>
        <v/>
      </c>
      <c r="SI74" s="68" t="n"/>
      <c r="SJ74" s="15">
        <f>IF(SE74&gt;0,(SE74-SE$10)/SE$10,0)</f>
        <v/>
      </c>
      <c r="SL74" s="13" t="n">
        <v>0.408</v>
      </c>
      <c r="SM74" s="68">
        <f>IF(SL74&gt;0,((SL74-SL73)/SL73),0)</f>
        <v/>
      </c>
      <c r="SN74" s="68">
        <f>SM74-$V74</f>
        <v/>
      </c>
      <c r="SO74" s="68">
        <f>IF(SL74&gt;0,(SL74-SO$10)/SO$10,0)</f>
        <v/>
      </c>
      <c r="SP74" s="68" t="n"/>
      <c r="SQ74" s="15">
        <f>IF(SL74&gt;0,(SL74-SL$10)/SL$10,0)</f>
        <v/>
      </c>
      <c r="SS74" s="13" t="n">
        <v>6.34</v>
      </c>
      <c r="ST74" s="68">
        <f>IF(SS74&gt;0,((SS74-SS73)/SS73),0)</f>
        <v/>
      </c>
      <c r="SU74" s="68">
        <f>ST74-$V74</f>
        <v/>
      </c>
      <c r="SV74" s="68">
        <f>IF(SS74&gt;0,(SS74-SV$10)/SV$10,0)</f>
        <v/>
      </c>
      <c r="SW74" s="68" t="n"/>
      <c r="SX74" s="15">
        <f>IF(SS74&gt;0,(SS74-SS$10)/SS$10,0)</f>
        <v/>
      </c>
      <c r="SZ74" s="13" t="n">
        <v>23.06</v>
      </c>
      <c r="TA74" s="68">
        <f>IF(SZ74&gt;0,((SZ74-SZ73)/SZ73),0)</f>
        <v/>
      </c>
      <c r="TB74" s="68">
        <f>TA74-$V74</f>
        <v/>
      </c>
      <c r="TC74" s="68">
        <f>IF(SZ74&gt;0,(SZ74-TC$10)/TC$10,0)</f>
        <v/>
      </c>
      <c r="TD74" s="68" t="n"/>
      <c r="TE74" s="15">
        <f>IF(SZ74&gt;0,(SZ74-SZ$10)/SZ$10,0)</f>
        <v/>
      </c>
      <c r="TG74" s="13" t="n">
        <v>0.1675</v>
      </c>
      <c r="TH74" s="68">
        <f>IF(TG74&gt;0,((TG74-TG73)/TG73),0)</f>
        <v/>
      </c>
      <c r="TI74" s="68">
        <f>TH74-$V74</f>
        <v/>
      </c>
      <c r="TJ74" s="68">
        <f>IF(TG74&gt;0,(TG74-TJ$10)/TJ$10,0)</f>
        <v/>
      </c>
      <c r="TK74" s="68" t="n"/>
      <c r="TL74" s="15">
        <f>IF(TG74&gt;0,(TG74-TG$10)/TG$10,0)</f>
        <v/>
      </c>
      <c r="TN74" s="13" t="n">
        <v>20.3</v>
      </c>
      <c r="TO74" s="68">
        <f>IF(TN74&gt;0,((TN74-TN73)/TN73),0)</f>
        <v/>
      </c>
      <c r="TP74" s="68">
        <f>TO74-$V74</f>
        <v/>
      </c>
      <c r="TQ74" s="68">
        <f>IF(TN74&gt;0,(TN74-TQ$10)/TQ$10,0)</f>
        <v/>
      </c>
      <c r="TR74" s="68" t="n"/>
      <c r="TS74" s="15">
        <f>IF(TN74&gt;0,(TN74-TN$10)/TN$10,0)</f>
        <v/>
      </c>
      <c r="TU74" s="13" t="n">
        <v>1.87</v>
      </c>
      <c r="TV74" s="68">
        <f>IF(TU74&gt;0,((TU74-TU73)/TU73),0)</f>
        <v/>
      </c>
      <c r="TW74" s="68">
        <f>TV74-$V74</f>
        <v/>
      </c>
      <c r="TX74" s="68">
        <f>IF(TU74&gt;0,(TU74-TX$10)/TX$10,0)</f>
        <v/>
      </c>
      <c r="TY74" s="68" t="n"/>
      <c r="TZ74" s="15">
        <f>IF(TU74&gt;0,(TU74-TU$10)/TU$10,0)</f>
        <v/>
      </c>
      <c r="UB74" s="13" t="n"/>
      <c r="UC74" s="68">
        <f>IF(UB74&gt;0,((UB74-UB73)/UB73),0)</f>
        <v/>
      </c>
      <c r="UD74" s="68">
        <f>UC74-$V74</f>
        <v/>
      </c>
      <c r="UE74" s="68">
        <f>IF(UB74&gt;0,(UB74-UE$10)/UE$10,0)</f>
        <v/>
      </c>
      <c r="UF74" s="68" t="n"/>
      <c r="UG74" s="15">
        <f>IF(UB74&gt;0,(UB74-UB$10)/UB$10,0)</f>
        <v/>
      </c>
      <c r="UI74" s="13" t="n"/>
      <c r="UJ74" s="68">
        <f>IF(UI74&gt;0,((UI74-UI73)/UI73),0)</f>
        <v/>
      </c>
      <c r="UK74" s="68">
        <f>UJ74-$V74</f>
        <v/>
      </c>
      <c r="UL74" s="68">
        <f>IF(UI74&gt;0,(UI74-UL$10)/UL$10,0)</f>
        <v/>
      </c>
      <c r="UM74" s="68" t="n"/>
      <c r="UN74" s="15">
        <f>IF(UI74&gt;0,(UI74-UI$10)/UI$10,0)</f>
        <v/>
      </c>
      <c r="UP74" s="13" t="n"/>
      <c r="UQ74" s="68">
        <f>IF(UP74&gt;0,((UP74-UP73)/UP73),0)</f>
        <v/>
      </c>
      <c r="UR74" s="68">
        <f>UQ74-$V74</f>
        <v/>
      </c>
      <c r="US74" s="68">
        <f>IF(UP74&gt;0,(UP74-US$10)/US$10,0)</f>
        <v/>
      </c>
      <c r="UT74" s="68" t="n"/>
      <c r="UU74" s="15">
        <f>IF(UP74&gt;0,(UP74-UP$10)/UP$10,0)</f>
        <v/>
      </c>
      <c r="UW74" s="13" t="n"/>
      <c r="UX74" s="68">
        <f>IF(UW74&gt;0,((UW74-UW73)/UW73),0)</f>
        <v/>
      </c>
      <c r="UY74" s="68">
        <f>UX74-$V74</f>
        <v/>
      </c>
      <c r="UZ74" s="68">
        <f>IF(UW74&gt;0,(UW74-UZ$10)/UZ$10,0)</f>
        <v/>
      </c>
      <c r="VA74" s="68" t="n"/>
      <c r="VB74" s="15">
        <f>IF(UW74&gt;0,(UW74-UW$10)/UW$10,0)</f>
        <v/>
      </c>
      <c r="VD74" s="13" t="n"/>
      <c r="VE74" s="68">
        <f>IF(VD74&gt;0,((VD74-VD73)/VD73),0)</f>
        <v/>
      </c>
      <c r="VF74" s="68">
        <f>VE74-$V74</f>
        <v/>
      </c>
      <c r="VG74" s="68">
        <f>IF(VD74&gt;0,(VD74-VG$10)/VG$10,0)</f>
        <v/>
      </c>
      <c r="VH74" s="68" t="n"/>
      <c r="VI74" s="15">
        <f>IF(VD74&gt;0,(VD74-VD$10)/VD$10,0)</f>
        <v/>
      </c>
      <c r="VM74" s="21">
        <f>IF($C74&gt;0,(($IK$5*IG74)+($GT$5*GP74)+($JM$5*JI74)+($JF$5*JB74)+($IY$5*IU74)+($IR$5*IN74)+($ID$5*HZ74)+($HW$5*HS74)+($HP$5*HL74)+($HI$5*HE74)+($GF$5*GB74)+($FY$5*FU74)+($FR$5*FN74)+($FK$5*FG74)+($FD$5*EZ74)+($EW$5*ES74)+($EP$5*EL74)+($EI$5*EE74)+($EB$5*DX74)+($DU$5*DQ74)+($DN$5*DJ74)+($DG$5*DC74)+($CZ$5*CV74)+($CS$5*CO74)+($CL$5*CH74)+($CE$5*CA74)+($BX$5*BT74)+($BQ$5*BM74)+($BJ$5*BF74)+($BC$5*AY74)+($AV$5*AR74)+($AO$5*AK74)+($AH$5*AD74)+($JT$5*JP74)+($KA$5*JW74)+($KO$5*KK74)+($PR$5*PN74)+($GM$5*GI74)+($HA$5*GW74)+($KV$5*KR74)+($KH$5*KD74)+($LC$5*KY74)+($MS$5*MO74)+($ML$5*MH74)+($ME$5*MA74)+($LX$5*LT74)+($LQ$5*LM74)+($LJ$5*LF74)+(MV74*$MZ$5)+(NC74*$NG$5)+(NJ74*$NN$5)+($OI$5*OE74)+($NU$5*NQ74)+($OB$5*NX74)+($PK$5*PG74)+($OP$5*OL74)+($OW$5*OS74)+($PD$5*OZ74)+(PU74*$PY$5)+(QB74*$QF$5)+(QI74*$QM$5)+(QP74*$QT$5)+(QW74*$RA$5)+(RD74*$RH$5)+(RK74*$RO$5)+(RR74*$RV$5)+(RY74*$SC$5)+(SF74*$SJ$5)+(SM74*$SQ$5)+(ST74*$SX$5)+(TA74*$TE$5))+(TH74*$TL$5)+(TO74*$TS$5))/$VM$5</f>
        <v/>
      </c>
      <c r="VN74" s="538" t="n"/>
      <c r="VO74" s="21">
        <f>IF($C74&gt;0,(($IK$5*II74)+($GT$5*GR74)+($JM$5*JK74)+($JF$5*JD74)+($IY$5*IW74)+($IR$5*IP74)+($ID$5*IB74)+($HW$5*HU74)+($HP$5*HN74)+($HI$5*HG74)+($GF$5*GD74)+($FY$5*FW74)+($FR$5*FP74)+($FK$5*FI74)+($FD$5*FB74)+($EW$5*EU74)+($EP$5*EN74)+($EI$5*EG74)+($EB$5*DZ74)+($DU$5*DS74)+($DN$5*DL74)+($DG$5*DE74)+($CZ$5*CX74)+($CS$5*CQ74)+($CL$5*CJ74)+($CE$5*CC74)+($BX$5*BV74)+($BQ$5*BO74)+($BJ$5*BH74)+($BC$5*BA74)+($AV$5*AT74)+($AO$5*AM74)+($AH$5*AF74)+($KO$5*KM74)+($KH$5*KF74)+($KA$5*JY74)+($JT$5*JR74)+($PR$5*PP74)+($GM$5*GK74)+($HA$5*GY74)+($KV$5*KT74)+($LC$5*LA74)+($MS$5*MQ74)+($ML$5*MJ74)+($ME$5*MC74)+($LX$5*LV74)+($LQ$5*LO74)+($LJ$5*LH74)+(MX74*$MZ$5)+(NE74*$NG$5)+(NL74*$NN$5)+($OI$5*OG74)+($NU$5*NS74)+($OB$5*NZ74)+($PD$5*PB74)+($OW$5*OU74)+($OP$5*ON74)+($PK$5*PI74)+($PY$5*PW74)+($QF$5*QD74)+($QM$5*QK74)+($QT$5*QR74)+($RA$5*QY74)+($RH$5*RF74)+($RO$5*RM74)+(RT74*$RV$5)+(SA74*$SC$5)+(SH74*$SJ$5)+(SO74*$SQ$5)+(SV74*$SX$5)+(TC74*$TE$5)+(TJ74*$TL$5)+(TQ74*$TS$5))/$VM$5,0)</f>
        <v/>
      </c>
      <c r="VP74" s="14" t="n"/>
      <c r="VQ74" s="21">
        <f>IF($C74&gt;0,(($IK$5*IK74)+($GT$5*GT74)+($JM$5*JM74)+($JF$5*JF74)+($IY$5*IY74)+($IR$5*IR74)+($ID$5*ID74)+($HW$5*HW74)+($HP$5*HP74)+($HI$5*HI74)+($GF$5*GF74)+($FY$5*FY74)+($FR$5*FR74)+($FK$5*FK74)+($FD$5*FD74)+($EW$5*EW74)+($EP$5*EP74)+($EI$5*EI74)+($EB$5*EB74)+($DU$5*DU74)+($DN$5*DN74)+($DG$5*DG74)+($CZ$5*CZ74)+($CS$5*CS74)+($CL$5*CL74)+($CE$5*CE74)+($BX$5*BX74)+($BQ$5*BQ74)+($BJ$5*BJ74)+($BC$5*BC74)+($AV$5*AV74)+($AO$5*AO74)+($AH$5*AH74)+($KO$5*KO74)+($PR$5*PR74)+($GM$5*GM74)+($HA$5*HA74)+($KH$5*KH74)+($KA$5*KA74)+($JT$5*JT74)+($KV$5*KV74)+($LC$5*LC74)+($MS$5*MS74)+($ML$5*ML74)+($ME$5*ME74)+($LX$5*LX74)+($LQ$5*LQ74)+($LJ$5*LJ74)+($OI$5*OI74)+($NU$5*NU74)+($NN$5*NN74)+($NG$5*NG74)+($MZ$5*MZ74)+(OB74*$OB$5)+($PD$5*PD74)+($OW$5*OW74)+($OP$5*OP74)+($PK$5*PK74)+(PY74*$PY$5)+(QF74*$QF$5)+(QM74*$QM$5)+(QT74*$QT$5)+(RA74*$RA$5)+(RH74*$RH$5)+(RO74*$RO$5)+(RV74*$RV$5)+(SC74*$SC$5)+(SJ74*$SJ$5)+(SQ74*$SQ$5)+(SX74*$SX$5)+(TE74*$TE$5)+(TL74*$TL$5)+(TS74*$TS$5))/$VM$5,0)</f>
        <v/>
      </c>
    </row>
    <row r="75" ht="16" customHeight="1" s="545">
      <c r="A75" s="127" t="n">
        <v>45754</v>
      </c>
      <c r="B75" s="4">
        <f>A75</f>
        <v/>
      </c>
      <c r="C75" s="13" t="n">
        <v>37965.6</v>
      </c>
      <c r="D75" s="138">
        <f>IF(C75&gt;0,C75-C74,0)</f>
        <v/>
      </c>
      <c r="E75" s="68">
        <f>IF(C75&gt;0,D75/C74,0)</f>
        <v/>
      </c>
      <c r="F75" s="15">
        <f>IF(C75&gt;0,(C75-C$10)/C$10,0)</f>
        <v/>
      </c>
      <c r="G75" s="13" t="n">
        <v>5062.25</v>
      </c>
      <c r="H75" s="138">
        <f>IF(G75&gt;0,G75-G74,0)</f>
        <v/>
      </c>
      <c r="I75" s="68">
        <f>IF(G75&gt;0,H75/G74,0)</f>
        <v/>
      </c>
      <c r="J75" s="15">
        <f>IF(G75&gt;0,(G75-G$10)/G$10,0)</f>
        <v/>
      </c>
      <c r="K75" s="13" t="n">
        <v>15603.26</v>
      </c>
      <c r="L75" s="138">
        <f>IF(K75&gt;0,K75-K74,0)</f>
        <v/>
      </c>
      <c r="M75" s="68">
        <f>IF(K75&gt;0,L75/K74,0)</f>
        <v/>
      </c>
      <c r="N75" s="15">
        <f>IF(K75&gt;0,(K75-K$10)/K$10,0)</f>
        <v/>
      </c>
      <c r="O75" s="13" t="n">
        <v>1810.14</v>
      </c>
      <c r="P75" s="138">
        <f>IF(O75&gt;0,O75-O74,0)</f>
        <v/>
      </c>
      <c r="Q75" s="68">
        <f>IF(O75&gt;0,P75/O74,0)</f>
        <v/>
      </c>
      <c r="R75" s="15">
        <f>IF(O75&gt;0,(O75-O$10)/O$10,0)</f>
        <v/>
      </c>
      <c r="S75" s="18">
        <f>IF(O75&gt;0,(((O75*0.7)*Q75)+((K75*0.9)*M75)+((G75*0.65)*I75)+((C75*0.6)*E75))/(O75+K75+G75+C75),0)</f>
        <v/>
      </c>
      <c r="T75" s="121">
        <f>IF(O75&gt;0,(S75*200)+T74,0)</f>
        <v/>
      </c>
      <c r="U75" s="121">
        <f>T75</f>
        <v/>
      </c>
      <c r="V75" s="134">
        <f>IF(T75&gt;0,(T75-T74)/T74,0)</f>
        <v/>
      </c>
      <c r="W75" s="21">
        <f>IF(T75&gt;0,(T75-T$11)/T$11,0)</f>
        <v/>
      </c>
      <c r="X75" s="18">
        <f>IF(T75&gt;0,((Q75+M75+I75+E75)/4),0)</f>
        <v/>
      </c>
      <c r="Y75" s="352" t="n">
        <v>277842.79</v>
      </c>
      <c r="Z75" s="15" t="n">
        <v>2e-06</v>
      </c>
      <c r="AA75" s="21">
        <f>Z75-$V75</f>
        <v/>
      </c>
      <c r="AC75" s="13" t="n">
        <v>177.36</v>
      </c>
      <c r="AD75" s="68">
        <f>IF(AC75&gt;0,((AC75-AC74)/AC74),0)</f>
        <v/>
      </c>
      <c r="AE75" s="68">
        <f>IF(AC75&gt;0,AD75-$V75,0)</f>
        <v/>
      </c>
      <c r="AF75" s="68">
        <f>IF(AC75&gt;0,(AC75-AF$10)/AF$10,0)</f>
        <v/>
      </c>
      <c r="AG75" s="68" t="n"/>
      <c r="AH75" s="15">
        <f>IF(AC75&gt;0,(AC75-AC$10)/AC$10,0)</f>
        <v/>
      </c>
      <c r="AJ75" s="13" t="n">
        <v>18.29</v>
      </c>
      <c r="AK75" s="68">
        <f>IF(AJ75&gt;0,((AJ75-AJ74)/AJ74),0)</f>
        <v/>
      </c>
      <c r="AL75" s="68">
        <f>IF(AJ75&gt;0,AK75-$V75,0)</f>
        <v/>
      </c>
      <c r="AM75" s="68">
        <f>IF(AJ75&gt;0,(AJ75-AM$10)/AM$10,0)</f>
        <v/>
      </c>
      <c r="AN75" s="68" t="n"/>
      <c r="AO75" s="15">
        <f>IF(AJ75&gt;0,(AJ75-AJ$10)/AJ$10,0)</f>
        <v/>
      </c>
      <c r="AQ75" s="13" t="n">
        <v>17.25</v>
      </c>
      <c r="AR75" s="68">
        <f>IF(AQ75&gt;0,((AQ75-AQ74)/AQ74),0)</f>
        <v/>
      </c>
      <c r="AS75" s="68">
        <f>IF(AQ75&gt;0,AR75-$V75,0)</f>
        <v/>
      </c>
      <c r="AT75" s="68">
        <f>IF(AQ75&gt;0,(AQ75-AT$10)/AT$10,0)</f>
        <v/>
      </c>
      <c r="AU75" s="68" t="n"/>
      <c r="AV75" s="15">
        <f>IF(AQ75&gt;0,(AQ75-AQ$10)/AQ$10,0)</f>
        <v/>
      </c>
      <c r="AX75" s="13" t="n">
        <v>175.77</v>
      </c>
      <c r="AY75" s="68">
        <f>IF(AX75&gt;0,((AX75-AX74)/AX74),0)</f>
        <v/>
      </c>
      <c r="AZ75" s="68">
        <f>IF(AX75&gt;0,AY75-$V75,0)</f>
        <v/>
      </c>
      <c r="BA75" s="68">
        <f>IF(AX75&gt;0,(AX75-BA$10)/BA$10,0)</f>
        <v/>
      </c>
      <c r="BB75" s="68" t="n"/>
      <c r="BC75" s="15">
        <f>IF(AX75&gt;0,(AX75-AX$10)/AX$10,0)</f>
        <v/>
      </c>
      <c r="BE75" s="13" t="n">
        <v>68.56999999999999</v>
      </c>
      <c r="BF75" s="68">
        <f>IF(BE75&gt;0,((BE75-BE74)/BE74),0)</f>
        <v/>
      </c>
      <c r="BG75" s="68">
        <f>IF(BE75&gt;0,BF75-$V75,0)</f>
        <v/>
      </c>
      <c r="BH75" s="68" t="n"/>
      <c r="BI75" s="68" t="n"/>
      <c r="BJ75" s="15">
        <f>IF(BE75&gt;0,(BE75-BE$10)/BE$10,0)</f>
        <v/>
      </c>
      <c r="BL75" s="13" t="n">
        <v>55.2</v>
      </c>
      <c r="BM75" s="68">
        <f>IF(BL75&gt;0,((BL75-BL74)/BL74),0)</f>
        <v/>
      </c>
      <c r="BN75" s="68">
        <f>IF(BL75&gt;0,BM75-$V75,0)</f>
        <v/>
      </c>
      <c r="BO75" s="68">
        <f>IF(BL75&gt;0,(BL75-BO$10)/BO$10,0)</f>
        <v/>
      </c>
      <c r="BP75" s="68" t="n"/>
      <c r="BQ75" s="15">
        <f>IF(BL75&gt;0,(BL75-BL$10)/BL$10,0)</f>
        <v/>
      </c>
      <c r="BS75" s="13" t="n">
        <v>30.53</v>
      </c>
      <c r="BT75" s="68">
        <f>IF(BS75&gt;0,((BS75-BS74)/BS74),0)</f>
        <v/>
      </c>
      <c r="BU75" s="68">
        <f>IF(BS75&gt;0,BT75-$V75,0)</f>
        <v/>
      </c>
      <c r="BV75" s="68">
        <f>IF(BS75&gt;0,(BS75-BV$10)/BV$10,0)</f>
        <v/>
      </c>
      <c r="BW75" s="68" t="n"/>
      <c r="BX75" s="15">
        <f>IF(BS75&gt;0,(BS75-BS$10)/BS$10,0)</f>
        <v/>
      </c>
      <c r="BZ75" s="13" t="n"/>
      <c r="CA75" s="68">
        <f>IF(BZ75&gt;0,((BZ75-BZ74)/BZ74),0)</f>
        <v/>
      </c>
      <c r="CB75" s="68">
        <f>IF(BZ75&gt;0,CA75-$V75,0)</f>
        <v/>
      </c>
      <c r="CC75" s="68">
        <f>IF(BZ75&gt;0,(BZ75-CC$10)/CC$10,0)</f>
        <v/>
      </c>
      <c r="CD75" s="68" t="n"/>
      <c r="CE75" s="15">
        <f>IF(BZ75&gt;0,(BZ75-BZ$10)/BZ$10,0)</f>
        <v/>
      </c>
      <c r="CG75" s="13" t="n">
        <v>26.4</v>
      </c>
      <c r="CH75" s="68">
        <f>IF(CG75&gt;0,((CG75-CG74)/CG74),0)</f>
        <v/>
      </c>
      <c r="CI75" s="68">
        <f>IF(CG75&gt;0,CH75-$V75,0)</f>
        <v/>
      </c>
      <c r="CJ75" s="68">
        <f>IF(CG75&gt;0,(CG75-CJ$10)/CJ$10,0)</f>
        <v/>
      </c>
      <c r="CK75" s="68" t="n"/>
      <c r="CL75" s="15">
        <f>IF(CG75&gt;0,(CG75-CG$10)/CG$10,0)</f>
        <v/>
      </c>
      <c r="CN75" s="13" t="n">
        <v>26.8</v>
      </c>
      <c r="CO75" s="68">
        <f>IF(CN75&gt;0,((CN75-CN74)/CN74),0)</f>
        <v/>
      </c>
      <c r="CP75" s="68">
        <f>IF(CN75&gt;0,CO75-$V75,0)</f>
        <v/>
      </c>
      <c r="CQ75" s="68">
        <f>IF(CN75&gt;0,(CN75-CQ$10)/CQ$10,0)</f>
        <v/>
      </c>
      <c r="CR75" s="68" t="n"/>
      <c r="CS75" s="15">
        <f>IF(CN75&gt;0,(CN75-CN$10)/CN$10,0)</f>
        <v/>
      </c>
      <c r="CU75" s="13" t="n">
        <v>30.6</v>
      </c>
      <c r="CV75" s="68">
        <f>IF(CU75&gt;0,((CU75-CU74)/CU74),0)</f>
        <v/>
      </c>
      <c r="CW75" s="68">
        <f>IF(CU75&gt;0,CV75-$V75,0)</f>
        <v/>
      </c>
      <c r="CX75" s="68">
        <f>IF(CU75&gt;0,(CU75-CX$10)/CX$10,0)</f>
        <v/>
      </c>
      <c r="CY75" s="68" t="n"/>
      <c r="CZ75" s="15">
        <f>IF(CU75&gt;0,(CU75-CU$10)/CU$10,0)</f>
        <v/>
      </c>
      <c r="DB75" s="13" t="n">
        <v>17.14</v>
      </c>
      <c r="DC75" s="68">
        <f>IF(DB75&gt;0,((DB75-DB74)/DB74),0)</f>
        <v/>
      </c>
      <c r="DD75" s="68">
        <f>IF(DB75&gt;0,DC75-$V75,0)</f>
        <v/>
      </c>
      <c r="DE75" s="68">
        <f>IF(DB75&gt;0,(DB75-DE$10)/DE$10,0)</f>
        <v/>
      </c>
      <c r="DF75" s="68" t="n"/>
      <c r="DG75" s="15">
        <f>IF(DB75&gt;0,(DB75-DB$10)/DB$10,0)</f>
        <v/>
      </c>
      <c r="DI75" s="13" t="n">
        <v>39.73</v>
      </c>
      <c r="DJ75" s="68">
        <f>IF(DI75&gt;0,((DI75-DI74)/DI74),0)</f>
        <v/>
      </c>
      <c r="DK75" s="68">
        <f>IF(DI75&gt;0,DJ75-$V75,0)</f>
        <v/>
      </c>
      <c r="DL75" s="68">
        <f>IF(DI75&gt;0,(DI75-DL$10)/DL$10,0)</f>
        <v/>
      </c>
      <c r="DM75" s="68" t="n"/>
      <c r="DN75" s="15">
        <f>IF(DI75&gt;0,(DI75-DI$10)/DI$10,0)</f>
        <v/>
      </c>
      <c r="DP75" s="13" t="n">
        <v>34.56</v>
      </c>
      <c r="DQ75" s="68">
        <f>IF(DP75&gt;0,((DP75-DP74)/DP74),0)</f>
        <v/>
      </c>
      <c r="DR75" s="68">
        <f>IF(DP75&gt;0,DQ75-$V75,0)</f>
        <v/>
      </c>
      <c r="DS75" s="68" t="n"/>
      <c r="DT75" s="68" t="n"/>
      <c r="DU75" s="15">
        <f>IF(DP75&gt;0,(DP75-DP$10)/DP$10,0)</f>
        <v/>
      </c>
      <c r="DV75" s="18" t="n"/>
      <c r="DW75" s="13" t="n">
        <v>23.95</v>
      </c>
      <c r="DX75" s="68">
        <f>IF(DW75&gt;0,((DW75-DW74)/DW74),0)</f>
        <v/>
      </c>
      <c r="DY75" s="68">
        <f>IF(DW75&gt;0,DX75-$V75,0)</f>
        <v/>
      </c>
      <c r="DZ75" s="68">
        <f>IF(DW75&gt;0,(DW75-DZ$10)/DZ$10,0)</f>
        <v/>
      </c>
      <c r="EA75" s="68" t="n"/>
      <c r="EB75" s="15">
        <f>IF(DW75&gt;0,(DW75-DW$10)/DW$10,0)</f>
        <v/>
      </c>
      <c r="ED75" s="13" t="n">
        <v>27.99</v>
      </c>
      <c r="EE75" s="68">
        <f>IF(ED75&gt;0,((ED75-ED74)/ED74),0)</f>
        <v/>
      </c>
      <c r="EF75" s="68">
        <f>IF(ED75&gt;0,EE75-$V75,0)</f>
        <v/>
      </c>
      <c r="EG75" s="68">
        <f>IF(ED75&gt;0,(ED75-EG$10)/EG$10,0)</f>
        <v/>
      </c>
      <c r="EH75" s="68" t="n"/>
      <c r="EI75" s="15">
        <f>IF(ED75&gt;0,(ED75-ED$10)/ED$10,0)</f>
        <v/>
      </c>
      <c r="EK75" s="13" t="n">
        <v>96.19</v>
      </c>
      <c r="EL75" s="68">
        <f>IF(EK75&gt;0,((EK75-EK74)/EK74),0)</f>
        <v/>
      </c>
      <c r="EM75" s="68">
        <f>IF(EK75&gt;0,EL75-$V75,0)</f>
        <v/>
      </c>
      <c r="EN75" s="68">
        <f>IF(EK75&gt;0,(EK75-EN$10)/EN$10,0)</f>
        <v/>
      </c>
      <c r="EO75" s="68" t="n"/>
      <c r="EP75" s="15">
        <f>IF(EK75&gt;0,(EK75-EK$10)/EK$10,0)</f>
        <v/>
      </c>
      <c r="ER75" s="13" t="n">
        <v>32.92</v>
      </c>
      <c r="ES75" s="68">
        <f>IF(ER75&gt;0,((ER75-ER74)/ER74),0)</f>
        <v/>
      </c>
      <c r="ET75" s="68">
        <f>IF(ER75&gt;0,ES75-$V75,0)</f>
        <v/>
      </c>
      <c r="EU75" s="68">
        <f>IF(ER75&gt;0,(ER75-EU$10)/EU$10,0)</f>
        <v/>
      </c>
      <c r="EV75" s="68" t="n"/>
      <c r="EW75" s="15">
        <f>IF(ER75&gt;0,(ER75-ER$10)/ER$10,0)</f>
        <v/>
      </c>
      <c r="EY75" s="13" t="n">
        <v>30.31</v>
      </c>
      <c r="EZ75" s="68">
        <f>IF(EY75&gt;0,((EY75-EY74)/EY74),0)</f>
        <v/>
      </c>
      <c r="FA75" s="68">
        <f>IF(EY75&gt;0,EZ75-$V75,0)</f>
        <v/>
      </c>
      <c r="FB75" s="68" t="n"/>
      <c r="FC75" s="68" t="n"/>
      <c r="FD75" s="15">
        <f>IF(EY75&gt;0,(EY75-EY$10)/EY$10,0)</f>
        <v/>
      </c>
      <c r="FF75" s="13" t="n">
        <v>49.92</v>
      </c>
      <c r="FG75" s="68">
        <f>IF(FF75&gt;0,((FF75-FF74)/FF74),0)</f>
        <v/>
      </c>
      <c r="FH75" s="68">
        <f>IF(FF75&gt;0,FG75-$V75,0)</f>
        <v/>
      </c>
      <c r="FI75" s="68">
        <f>IF(FF75&gt;0,(FF75-FI$10)/FI$10,0)</f>
        <v/>
      </c>
      <c r="FJ75" s="68" t="n"/>
      <c r="FK75" s="15">
        <f>IF(FF75&gt;0,(FF75-FF$10)/FF$10,0)</f>
        <v/>
      </c>
      <c r="FM75" s="13" t="n">
        <v>146.91</v>
      </c>
      <c r="FN75" s="68">
        <f>IF(FM75&gt;0,((FM75-FM74)/FM74),0)</f>
        <v/>
      </c>
      <c r="FO75" s="68">
        <f>IF(FM75&gt;0,FN75-$V75,0)</f>
        <v/>
      </c>
      <c r="FP75" s="68">
        <f>IF(FM75&gt;0,(FM75-FP$10)/FP$10,0)</f>
        <v/>
      </c>
      <c r="FQ75" s="68" t="n"/>
      <c r="FR75" s="15">
        <f>IF(FM75&gt;0,(FM75-FM$10)/FM$10,0)</f>
        <v/>
      </c>
      <c r="FT75" s="13" t="n">
        <v>86.75</v>
      </c>
      <c r="FU75" s="68">
        <f>IF(FT75&gt;0,((FT75-FT74)/FT74),0)</f>
        <v/>
      </c>
      <c r="FV75" s="68">
        <f>IF(FT75&gt;0,FU75-$V75,0)</f>
        <v/>
      </c>
      <c r="FW75" s="68">
        <f>IF(FT75&gt;0,(FT75-FW$10)/FW$10,0)</f>
        <v/>
      </c>
      <c r="FX75" s="68" t="n"/>
      <c r="FY75" s="15">
        <f>IF(FT75&gt;0,(FT75-FT$10)/FT$10,0)</f>
        <v/>
      </c>
      <c r="GA75" s="13" t="n">
        <v>16.17</v>
      </c>
      <c r="GB75" s="68">
        <f>IF(GA75&gt;0,((GA75-GA74)/GA74),0)</f>
        <v/>
      </c>
      <c r="GC75" s="68">
        <f>IF(GA75&gt;0,GB75-$V75,0)</f>
        <v/>
      </c>
      <c r="GD75" s="68" t="n"/>
      <c r="GE75" s="68" t="n"/>
      <c r="GF75" s="15">
        <f>IF(GA75&gt;0,(GA75-GA$10)/GA$10,0)</f>
        <v/>
      </c>
      <c r="GG75" s="18" t="n"/>
      <c r="GH75" s="13" t="n">
        <v>16.69</v>
      </c>
      <c r="GI75" s="68">
        <f>IF(GH75&gt;0,((GH75-GH74)/GH74),0)</f>
        <v/>
      </c>
      <c r="GJ75" s="68">
        <f>IF(GH75&gt;0,GI75-$V75,0)</f>
        <v/>
      </c>
      <c r="GK75" s="68">
        <f>IF(GH75&gt;0,(GH75-GK$10)/GK$10,0)</f>
        <v/>
      </c>
      <c r="GL75" s="68" t="n"/>
      <c r="GM75" s="15">
        <f>IF(GH75&gt;0,(GH75-GH$10)/GH$10,0)</f>
        <v/>
      </c>
      <c r="GO75" s="13" t="n">
        <v>25.12</v>
      </c>
      <c r="GP75" s="68">
        <f>IF(GO75&gt;0,((GO75-GO74)/GO74),0)</f>
        <v/>
      </c>
      <c r="GQ75" s="68">
        <f>IF(GO75&gt;0,GP75-$V75,0)</f>
        <v/>
      </c>
      <c r="GR75" s="68" t="n"/>
      <c r="GS75" s="68" t="n"/>
      <c r="GT75" s="15">
        <f>IF(GO75&gt;0,(GO75-GO$10)/GO$10,0)</f>
        <v/>
      </c>
      <c r="GV75" s="13" t="n">
        <v>13.48</v>
      </c>
      <c r="GW75" s="68">
        <f>IF(GV75&gt;0,((GV75-GV74)/GV74),0)</f>
        <v/>
      </c>
      <c r="GX75" s="68">
        <f>IF(GV75&gt;0,GW75-$V75,0)</f>
        <v/>
      </c>
      <c r="GY75" s="68">
        <f>IF(GV75&gt;0,(GV75-GY$10)/GY$10,0)</f>
        <v/>
      </c>
      <c r="GZ75" s="68" t="n"/>
      <c r="HA75" s="15">
        <f>IF(GV75&gt;0,(GV75-GV$10)/GV$10,0)</f>
        <v/>
      </c>
      <c r="HD75" s="13" t="n">
        <v>233.29</v>
      </c>
      <c r="HE75" s="68">
        <f>IF(HD75&gt;0,((HD75-HD74)/HD74),0)</f>
        <v/>
      </c>
      <c r="HF75" s="68">
        <f>IF(HD75&gt;0,HE75-$V75,0)</f>
        <v/>
      </c>
      <c r="HG75" s="68">
        <f>IF(HD75&gt;0,(HD75-HG$10)/HG$10,0)</f>
        <v/>
      </c>
      <c r="HH75" s="68" t="n"/>
      <c r="HI75" s="15">
        <f>IF(HD75&gt;0,(HD75-HD$10)/HD$10,0)</f>
        <v/>
      </c>
      <c r="HK75" s="13" t="n">
        <v>28.24</v>
      </c>
      <c r="HL75" s="68">
        <f>IF(HK75&gt;0,((HK75-HK74)/HK74),0)</f>
        <v/>
      </c>
      <c r="HM75" s="68">
        <f>IF(HK75&gt;0,HL75-$V75,0)</f>
        <v/>
      </c>
      <c r="HN75" s="68">
        <f>IF(HK75&gt;0,(HK75-HN$10)/HN$10,0)</f>
        <v/>
      </c>
      <c r="HO75" s="68" t="n"/>
      <c r="HP75" s="15">
        <f>IF(HK75&gt;0,(HK75-HK$10)/HK$10,0)</f>
        <v/>
      </c>
      <c r="HR75" s="13" t="n">
        <v>102.94</v>
      </c>
      <c r="HS75" s="68">
        <f>IF(HR75&gt;0,((HR75-HR74)/HR74),0)</f>
        <v/>
      </c>
      <c r="HT75" s="68">
        <f>IF(HR75&gt;0,HS75-$V75,0)</f>
        <v/>
      </c>
      <c r="HU75" s="68">
        <f>IF(HR75&gt;0,(HR75-HU$10)/HU$10,0)</f>
        <v/>
      </c>
      <c r="HV75" s="68" t="n"/>
      <c r="HW75" s="15">
        <f>IF(HR75&gt;0,(HR75-HR$10)/HR$10,0)</f>
        <v/>
      </c>
      <c r="HY75" s="13" t="n">
        <v>97.64</v>
      </c>
      <c r="HZ75" s="68">
        <f>IF(HY75&gt;0,((HY75-HY74)/HY74),0)</f>
        <v/>
      </c>
      <c r="IA75" s="68">
        <f>IF(HY75&gt;0,HZ75-$V75,0)</f>
        <v/>
      </c>
      <c r="IB75" s="68">
        <f>IF(HY75&gt;0,(HY75-IB$10)/IB$10,0)</f>
        <v/>
      </c>
      <c r="IC75" s="68" t="n"/>
      <c r="ID75" s="15">
        <f>IF(HY75&gt;0,(HY75-HY$10)/HY$10,0)</f>
        <v/>
      </c>
      <c r="IF75" s="13" t="n">
        <v>154.14</v>
      </c>
      <c r="IG75" s="68">
        <f>IF(IF75&gt;0,((IF75-IF74)/IF74),0)</f>
        <v/>
      </c>
      <c r="IH75" s="68">
        <f>IF(IF75&gt;0,IG75-$V75,0)</f>
        <v/>
      </c>
      <c r="II75" s="68">
        <f>IF(IF75&gt;0,(IF75-II$10)/II$10,0)</f>
        <v/>
      </c>
      <c r="IJ75" s="68" t="n"/>
      <c r="IK75" s="15">
        <f>IF(IF75&gt;0,(IF75-IF$10)/IF$10,0)</f>
        <v/>
      </c>
      <c r="IM75" s="13" t="n">
        <v>183.31</v>
      </c>
      <c r="IN75" s="68">
        <f>IF(IM75&gt;0,((IM75-IM74)/IM74),0)</f>
        <v/>
      </c>
      <c r="IO75" s="68">
        <f>IF(IM75&gt;0,IN75-$V75,0)</f>
        <v/>
      </c>
      <c r="IP75" s="68">
        <f>IF(IM75&gt;0,(IM75-IP$10)/IP$10,0)</f>
        <v/>
      </c>
      <c r="IQ75" s="68" t="n"/>
      <c r="IR75" s="15">
        <f>IF(IM75&gt;0,(IM75-IM$10)/IM$10,0)</f>
        <v/>
      </c>
      <c r="IT75" s="13" t="n">
        <v>37.16</v>
      </c>
      <c r="IU75" s="68">
        <f>IF(IT75&gt;0,((IT75-IT74)/IT74),0)</f>
        <v/>
      </c>
      <c r="IV75" s="68">
        <f>IF(IT75&gt;0,IU75-$V75,0)</f>
        <v/>
      </c>
      <c r="IW75" s="68">
        <f>IF(IT75&gt;0,(IT75-IW$10)/IW$10,0)</f>
        <v/>
      </c>
      <c r="IX75" s="68" t="n"/>
      <c r="IY75" s="15">
        <f>IF(IT75&gt;0,(IT75-IT$10)/IT$10,0)</f>
        <v/>
      </c>
      <c r="JA75" s="13" t="n">
        <v>516.25</v>
      </c>
      <c r="JB75" s="68">
        <f>IF(JA75&gt;0,((JA75-JA74)/JA74),0)</f>
        <v/>
      </c>
      <c r="JC75" s="68">
        <f>IF(JA75&gt;0,JB75-$V75,0)</f>
        <v/>
      </c>
      <c r="JD75" s="68">
        <f>IF(JA75&gt;0,(JA75-JD$10)/JD$10,0)</f>
        <v/>
      </c>
      <c r="JE75" s="68" t="n"/>
      <c r="JF75" s="15">
        <f>IF(JA75&gt;0,(JA75-JA$10)/JA$10,0)</f>
        <v/>
      </c>
      <c r="JH75" s="13" t="n">
        <v>357.86</v>
      </c>
      <c r="JI75" s="68">
        <f>IF(JH75&gt;0,((JH75-JH74)/JH74),0)</f>
        <v/>
      </c>
      <c r="JJ75" s="68">
        <f>IF(JH75&gt;0,JI75-$V75,0)</f>
        <v/>
      </c>
      <c r="JK75" s="68">
        <f>IF(JH75&gt;0,(JH75-JK$10)/JK$10,0)</f>
        <v/>
      </c>
      <c r="JL75" s="68" t="n"/>
      <c r="JM75" s="15">
        <f>IF(JH75&gt;0,(JH75-JH$10)/JH$10,0)</f>
        <v/>
      </c>
      <c r="JO75" s="13" t="n">
        <v>15.01</v>
      </c>
      <c r="JP75" s="68">
        <f>IF(JO75&gt;0,((JO75-JO74)/JO74),0)</f>
        <v/>
      </c>
      <c r="JQ75" s="68">
        <f>IF(JO75&gt;0,JP75-$V75,0)</f>
        <v/>
      </c>
      <c r="JR75" s="68">
        <f>IF(JO75&gt;0,(JO75-JR$10)/JR$10,0)</f>
        <v/>
      </c>
      <c r="JS75" s="68" t="n"/>
      <c r="JT75" s="15">
        <f>IF(JO75&gt;0,(JO75-JO$10)/JO$10,0)</f>
        <v/>
      </c>
      <c r="JV75" s="13" t="n">
        <v>1.18</v>
      </c>
      <c r="JW75" s="68">
        <f>IF(JV75&gt;0,((JV75-JV74)/JV74),0)</f>
        <v/>
      </c>
      <c r="JX75" s="68">
        <f>IF(JV75&gt;0,JW75-$V75,0)</f>
        <v/>
      </c>
      <c r="JY75" s="68">
        <f>IF(JV75&gt;0,(JV75-JY$10)/JY$10,0)</f>
        <v/>
      </c>
      <c r="JZ75" s="68" t="n"/>
      <c r="KA75" s="15">
        <f>IF(JV75&gt;0,(JV75-JV$10)/JV$10,0)</f>
        <v/>
      </c>
      <c r="KC75" s="13" t="n">
        <v>14.52</v>
      </c>
      <c r="KD75" s="68">
        <f>IF(KC75&gt;0,((KC75-KC74)/KC74),0)</f>
        <v/>
      </c>
      <c r="KE75" s="68">
        <f>IF(KC75&gt;0,KD75-$V75,0)</f>
        <v/>
      </c>
      <c r="KF75" s="68">
        <f>IF(KC75&gt;0,(KC75-KF$10)/KF$10,0)</f>
        <v/>
      </c>
      <c r="KG75" s="68" t="n"/>
      <c r="KH75" s="15">
        <f>IF(KC75&gt;0,(KC75-KC$10)/KC$10,0)</f>
        <v/>
      </c>
      <c r="KI75" s="18" t="n"/>
      <c r="KJ75" s="13" t="n">
        <v>35.91</v>
      </c>
      <c r="KK75" s="68">
        <f>IF(KJ75&gt;0,((KJ75-KJ74)/KJ74),0)</f>
        <v/>
      </c>
      <c r="KL75" s="68">
        <f>IF(KJ75&gt;0,KK75-$V75,0)</f>
        <v/>
      </c>
      <c r="KM75" s="68">
        <f>IF(KJ75&gt;0,(KJ75-KM$10)/KM$10,0)</f>
        <v/>
      </c>
      <c r="KN75" s="68" t="n"/>
      <c r="KO75" s="15">
        <f>IF(KJ75&gt;0,(KJ75-KJ$10)/KJ$10,0)</f>
        <v/>
      </c>
      <c r="KQ75" s="13" t="n">
        <v>1.37</v>
      </c>
      <c r="KR75" s="68">
        <f>IF(KQ75&gt;0,((KQ75-KQ74)/KQ74),0)</f>
        <v/>
      </c>
      <c r="KS75" s="68">
        <f>IF(KQ75&gt;0,KR75-$V75,0)</f>
        <v/>
      </c>
      <c r="KT75" s="68">
        <f>IF(KQ75&gt;0,(KQ75-KT$10)/KT$10,0)</f>
        <v/>
      </c>
      <c r="KU75" s="68" t="n"/>
      <c r="KV75" s="15">
        <f>IF(KQ75&gt;0,(KQ75-KQ$10)/KQ$10,0)</f>
        <v/>
      </c>
      <c r="KW75" s="18" t="n"/>
      <c r="KX75" s="13" t="n">
        <v>18.56</v>
      </c>
      <c r="KY75" s="68">
        <f>IF(KX75&gt;0,((KX75-KX74)/KX74),0)</f>
        <v/>
      </c>
      <c r="KZ75" s="68">
        <f>IF(KX75&gt;0,KY75-$V75,0)</f>
        <v/>
      </c>
      <c r="LA75" s="68">
        <f>IF(KX75&gt;0,(KX75-LA$10)/LA$10,0)</f>
        <v/>
      </c>
      <c r="LB75" s="68" t="n"/>
      <c r="LC75" s="15">
        <f>IF(KX75&gt;0,(KX75-KX$10)/KX$10,0)</f>
        <v/>
      </c>
      <c r="LD75" s="18" t="n"/>
      <c r="LE75" s="13" t="n">
        <v>47.31</v>
      </c>
      <c r="LF75" s="68">
        <f>IF(LE75&gt;0,((LE75-LE74)/LE74),0)</f>
        <v/>
      </c>
      <c r="LG75" s="68">
        <f>IF(LE75&gt;0,LF75-$V75,0)</f>
        <v/>
      </c>
      <c r="LH75" s="68">
        <f>IF(LE75&gt;0,(LE75-LH$10)/LH$10,0)</f>
        <v/>
      </c>
      <c r="LI75" s="68" t="n"/>
      <c r="LJ75" s="15">
        <f>IF(LE75&gt;0,(LE75-LE$10)/LE$10,0)</f>
        <v/>
      </c>
      <c r="LL75" s="13" t="n">
        <v>99.63</v>
      </c>
      <c r="LM75" s="68">
        <f>IF(LL75&gt;0,((LL75-LL74)/LL74),0)</f>
        <v/>
      </c>
      <c r="LN75" s="68">
        <f>IF(LL75&gt;0,LM75-$V75,0)</f>
        <v/>
      </c>
      <c r="LO75" s="68">
        <f>IF(LL75&gt;0,(LL75-LO$10)/LO$10,0)</f>
        <v/>
      </c>
      <c r="LP75" s="68" t="n"/>
      <c r="LQ75" s="15">
        <f>IF(LL75&gt;0,(LL75-LL$10)/LL$10,0)</f>
        <v/>
      </c>
      <c r="LS75" s="13" t="n">
        <v>11.98</v>
      </c>
      <c r="LT75" s="68">
        <f>IF(LS75&gt;0,((LS75-LS74)/LS74),0)</f>
        <v/>
      </c>
      <c r="LU75" s="68">
        <f>IF(LS75&gt;0,LT75-$V75,0)</f>
        <v/>
      </c>
      <c r="LV75" s="68" t="n"/>
      <c r="LW75" s="68" t="n"/>
      <c r="LX75" s="15">
        <f>IF(LS75&gt;0,(LS75-LS$10)/LS$10,0)</f>
        <v/>
      </c>
      <c r="LZ75" s="13" t="n">
        <v>10.09</v>
      </c>
      <c r="MA75" s="68">
        <f>IF(LZ75&gt;0,((LZ75-LZ74)/LZ74),0)</f>
        <v/>
      </c>
      <c r="MB75" s="68">
        <f>IF(LZ75&gt;0,MA75-$V75,0)</f>
        <v/>
      </c>
      <c r="MC75" s="68">
        <f>IF(LZ75&gt;0,(LZ75-MC$10)/MC$10,0)</f>
        <v/>
      </c>
      <c r="MD75" s="68" t="n"/>
      <c r="ME75" s="15">
        <f>IF(LZ75&gt;0,(LZ75-LZ$10)/LZ$10,0)</f>
        <v/>
      </c>
      <c r="MG75" s="13" t="n">
        <v>21.93</v>
      </c>
      <c r="MH75" s="68">
        <f>IF(MG75&gt;0,((MG75-MG74)/MG74),0)</f>
        <v/>
      </c>
      <c r="MI75" s="68">
        <f>IF(MG75&gt;0,MH75-$V75,0)</f>
        <v/>
      </c>
      <c r="MJ75" s="68">
        <f>IF(MG75&gt;0,(MG75-MJ$10)/MJ$10,0)</f>
        <v/>
      </c>
      <c r="MK75" s="68" t="n"/>
      <c r="ML75" s="15">
        <f>IF(MG75&gt;0,(MG75-MG$10)/MG$10,0)</f>
        <v/>
      </c>
      <c r="MN75" s="13" t="n">
        <v>90.02</v>
      </c>
      <c r="MO75" s="68">
        <f>IF(MN75&gt;0,((MN75-MN74)/MN74),0)</f>
        <v/>
      </c>
      <c r="MP75" s="68">
        <f>IF(MN75&gt;0,MO75-$V75,0)</f>
        <v/>
      </c>
      <c r="MQ75" s="68">
        <f>IF(MN75&gt;0,(MN75-MQ$10)/MQ$10,0)</f>
        <v/>
      </c>
      <c r="MR75" s="68" t="n"/>
      <c r="MS75" s="15">
        <f>IF(MN75&gt;0,(MN75-MN$10)/MN$10,0)</f>
        <v/>
      </c>
      <c r="MU75" s="13" t="n">
        <v>8.98</v>
      </c>
      <c r="MV75" s="68">
        <f>IF(MU75&gt;0,((MU75-MU74)/MU74),0)</f>
        <v/>
      </c>
      <c r="MW75" s="68">
        <f>IF(MU75&gt;0,MV75-$V75,0)</f>
        <v/>
      </c>
      <c r="MX75" s="68">
        <f>IF(MU75&gt;0,(MU75-MX$10)/MX$10,0)</f>
        <v/>
      </c>
      <c r="MY75" s="68" t="n"/>
      <c r="MZ75" s="15">
        <f>IF(MU75&gt;0,(MU75-MU$10)/MU$10,0)</f>
        <v/>
      </c>
      <c r="NB75" s="13" t="n">
        <v>167.7</v>
      </c>
      <c r="NC75" s="68">
        <f>IF(NB75&gt;0,((NB75-NB74)/NB74),0)</f>
        <v/>
      </c>
      <c r="ND75" s="68">
        <f>IF(NB75&gt;0,NC75-$V75,0)</f>
        <v/>
      </c>
      <c r="NE75" s="68">
        <f>IF(NB75&gt;0,(NB75-NE$10)/NE$10,0)</f>
        <v/>
      </c>
      <c r="NF75" s="68" t="n"/>
      <c r="NG75" s="15">
        <f>IF(NB75&gt;0,(NB75-NB$10)/NB$10,0)</f>
        <v/>
      </c>
      <c r="NI75" s="13" t="n">
        <v>4.78</v>
      </c>
      <c r="NJ75" s="68">
        <f>IF(NI75&gt;0,((NI75-NI74)/NI74),0)</f>
        <v/>
      </c>
      <c r="NK75" s="68">
        <f>IF(NI75&gt;0,NJ75-$V75,0)</f>
        <v/>
      </c>
      <c r="NL75" s="68">
        <f>IF(NI75&gt;0,(NI75-NL$10)/NL$10,0)</f>
        <v/>
      </c>
      <c r="NM75" s="68" t="n"/>
      <c r="NN75" s="15">
        <f>IF(NI75&gt;0,(NI75-NI$10)/NI$10,0)</f>
        <v/>
      </c>
      <c r="NP75" s="13" t="n">
        <v>286.07</v>
      </c>
      <c r="NQ75" s="68">
        <f>IF(NP75&gt;0,((NP75-NP74)/NP74),0)</f>
        <v/>
      </c>
      <c r="NR75" s="68">
        <f>IF(NP75&gt;0,NQ75-$V75,0)</f>
        <v/>
      </c>
      <c r="NS75" s="68">
        <f>IF(NP75&gt;0,(NP75-NS$10)/NS$10,0)</f>
        <v/>
      </c>
      <c r="NT75" s="68" t="n"/>
      <c r="NU75" s="15">
        <f>IF(NP75&gt;0,(NP75-NP$10)/NP$10,0)</f>
        <v/>
      </c>
      <c r="NW75" s="13" t="n">
        <v>146.75</v>
      </c>
      <c r="NX75" s="68">
        <f>IF(NW75&gt;0,((NW75-NW74)/NW74),0)</f>
        <v/>
      </c>
      <c r="NY75" s="68">
        <f>IF(NW75&gt;0,NX75-$V75,0)</f>
        <v/>
      </c>
      <c r="NZ75" s="68">
        <f>IF(NW75&gt;0,(NW75-NZ$10)/NZ$10,0)</f>
        <v/>
      </c>
      <c r="OA75" s="68" t="n"/>
      <c r="OB75" s="15">
        <f>IF(NW75&gt;0,(NW75-NW$10)/NW$10,0)</f>
        <v/>
      </c>
      <c r="OD75" s="13" t="n">
        <v>1.18</v>
      </c>
      <c r="OE75" s="68">
        <f>IF(OD75&gt;0,((OD75-OD74)/OD74),0)</f>
        <v/>
      </c>
      <c r="OF75" s="68">
        <f>IF(OD75&gt;0,OE75-$V75,0)</f>
        <v/>
      </c>
      <c r="OG75" s="68">
        <f>IF(OD75&gt;0,(OD75-OG$10)/OG$10,0)</f>
        <v/>
      </c>
      <c r="OH75" s="68" t="n"/>
      <c r="OI75" s="15">
        <f>IF(OD75&gt;0,(OD75-OD$10)/OD$10,0)</f>
        <v/>
      </c>
      <c r="OK75" s="13" t="n">
        <v>58.56</v>
      </c>
      <c r="OL75" s="68">
        <f>IF(OK75&gt;0,((OK75-OK74)/OK74),0)</f>
        <v/>
      </c>
      <c r="OM75" s="68">
        <f>IF(OK75&gt;0,OL75-$V75,0)</f>
        <v/>
      </c>
      <c r="ON75" s="68">
        <f>IF(OK75&gt;0,(OK75-ON$10)/ON$10,0)</f>
        <v/>
      </c>
      <c r="OO75" s="68" t="n"/>
      <c r="OP75" s="15">
        <f>IF(OK75&gt;0,(OK75-OK$10)/OK$10,0)</f>
        <v/>
      </c>
      <c r="OR75" s="13" t="n">
        <v>1.76</v>
      </c>
      <c r="OS75" s="68">
        <f>IF(OR75&gt;0,((OR75-OR74)/OR74),0)</f>
        <v/>
      </c>
      <c r="OT75" s="68">
        <f>IF(OR75&gt;0,OS75-$V75,0)</f>
        <v/>
      </c>
      <c r="OU75" s="68">
        <f>IF(OR75&gt;0,(OR75-OU$10)/OU$10,0)</f>
        <v/>
      </c>
      <c r="OV75" s="68" t="n"/>
      <c r="OW75" s="15">
        <f>IF(OR75&gt;0,(OR75-OR$10)/OR$10,0)</f>
        <v/>
      </c>
      <c r="OY75" s="13" t="n">
        <v>116.72</v>
      </c>
      <c r="OZ75" s="68">
        <f>IF(OY75&gt;0,((OY75-OY74)/OY74),0)</f>
        <v/>
      </c>
      <c r="PA75" s="68">
        <f>IF(OY75&gt;0,OZ75-$V75,0)</f>
        <v/>
      </c>
      <c r="PB75" s="68">
        <f>IF(OY75&gt;0,(OY75-PB$10)/PB$10,0)</f>
        <v/>
      </c>
      <c r="PC75" s="68" t="n"/>
      <c r="PD75" s="15">
        <f>IF(OY75&gt;0,(OY75-OY$10)/OY$10,0)</f>
        <v/>
      </c>
      <c r="PE75" s="18" t="n"/>
      <c r="PF75" s="13" t="n">
        <v>200.21</v>
      </c>
      <c r="PG75" s="68">
        <f>IF(PF75&gt;0,((PF75-PF74)/PF74),0)</f>
        <v/>
      </c>
      <c r="PH75" s="68">
        <f>IF(PF75&gt;0,PG75-$V75,0)</f>
        <v/>
      </c>
      <c r="PI75" s="68">
        <f>IF(PF75&gt;0,(PF75-PI$10)/PI$10,0)</f>
        <v/>
      </c>
      <c r="PJ75" s="68" t="n"/>
      <c r="PK75" s="15">
        <f>IF(PF75&gt;0,(PF75-PF$10)/PF$10,0)</f>
        <v/>
      </c>
      <c r="PM75" s="13" t="n"/>
      <c r="PN75" s="68">
        <f>IF(PM75&gt;0,((PM75-PM74)/PM74),0)</f>
        <v/>
      </c>
      <c r="PO75" s="68">
        <f>PN75-$V75</f>
        <v/>
      </c>
      <c r="PP75" s="68">
        <f>IF(PM75&gt;0,(PM75-PP$10)/PP$10,0)</f>
        <v/>
      </c>
      <c r="PQ75" s="68" t="n"/>
      <c r="PR75" s="15">
        <f>IF(PM75&gt;0,(PM75-PM$10)/PM$10,0)</f>
        <v/>
      </c>
      <c r="PT75" s="13" t="n">
        <v>3.45</v>
      </c>
      <c r="PU75" s="68">
        <f>IF(PT75&gt;0,((PT75-PT74)/PT74),0)</f>
        <v/>
      </c>
      <c r="PV75" s="68">
        <f>IF(PT75&gt;0,PU75-$V75,0)</f>
        <v/>
      </c>
      <c r="PW75" s="68">
        <f>IF(PT75&gt;0,(PT75-PW$10)/PW$10,0)</f>
        <v/>
      </c>
      <c r="PX75" s="68" t="n"/>
      <c r="PY75" s="15">
        <f>IF(PT75&gt;0,(PT75-PT$10)/PT$10,0)</f>
        <v/>
      </c>
      <c r="QA75" s="13" t="n">
        <v>194.17</v>
      </c>
      <c r="QB75" s="68">
        <f>IF(QA75&gt;0,((QA75-QA74)/QA74),0)</f>
        <v/>
      </c>
      <c r="QC75" s="68">
        <f>IF(QA75&gt;0,QB75-$V75,0)</f>
        <v/>
      </c>
      <c r="QD75" s="68">
        <f>IF(QA75&gt;0,(QA75-QD$10)/QD$10,0)</f>
        <v/>
      </c>
      <c r="QE75" s="68" t="n"/>
      <c r="QF75" s="15">
        <f>IF(QA75&gt;0,(QA75-QA$10)/QA$10,0)</f>
        <v/>
      </c>
      <c r="QH75" s="13" t="n">
        <v>1.134</v>
      </c>
      <c r="QI75" s="68">
        <f>IF(QH75&gt;0,((QH75-QH74)/QH74),0)</f>
        <v/>
      </c>
      <c r="QJ75" s="68">
        <f>IF(QH75&gt;0,QI75-$V75,0)</f>
        <v/>
      </c>
      <c r="QK75" s="68">
        <f>IF(QH75&gt;0,(QH75-QK$10)/QK$10,0)</f>
        <v/>
      </c>
      <c r="QL75" s="68" t="n"/>
      <c r="QM75" s="15">
        <f>IF(QH75&gt;0,(QH75-QH$10)/QH$10,0)</f>
        <v/>
      </c>
      <c r="QO75" s="13" t="n">
        <v>9.470000000000001</v>
      </c>
      <c r="QP75" s="68">
        <f>IF(QO75&gt;0,((QO75-QO74)/QO74),0)</f>
        <v/>
      </c>
      <c r="QQ75" s="68">
        <f>IF(QO75&gt;0,QP75-$V75,0)</f>
        <v/>
      </c>
      <c r="QR75" s="68">
        <f>IF(QO75&gt;0,(QO75-QR$10)/QR$10,0)</f>
        <v/>
      </c>
      <c r="QS75" s="68" t="n"/>
      <c r="QT75" s="15">
        <f>IF(QO75&gt;0,(QO75-QO$10)/QO$10,0)</f>
        <v/>
      </c>
      <c r="QV75" s="13" t="n">
        <v>1.315</v>
      </c>
      <c r="QW75" s="68">
        <f>IF(QV75&gt;0,((QV75-QV74)/QV74),0)</f>
        <v/>
      </c>
      <c r="QX75" s="68">
        <f>IF(QV75&gt;0,QW75-$V75,0)</f>
        <v/>
      </c>
      <c r="QY75" s="68">
        <f>IF(QV75&gt;0,(QV75-QY$10)/QY$10,0)</f>
        <v/>
      </c>
      <c r="QZ75" s="68" t="n"/>
      <c r="RA75" s="15">
        <f>IF(QV75&gt;0,(QV75-QV$10)/QV$10,0)</f>
        <v/>
      </c>
      <c r="RC75" s="13" t="n">
        <v>17.97</v>
      </c>
      <c r="RD75" s="68">
        <f>IF(RC75&gt;0,((RC75-RC74)/RC74),0)</f>
        <v/>
      </c>
      <c r="RE75" s="68">
        <f>IF(RC75&gt;0,RD75-$V75,0)</f>
        <v/>
      </c>
      <c r="RF75" s="68">
        <f>IF(RC75&gt;0,(RC75-RF$10)/RF$10,0)</f>
        <v/>
      </c>
      <c r="RG75" s="68" t="n"/>
      <c r="RH75" s="15">
        <f>IF(RC75&gt;0,(RC75-RC$10)/RC$10,0)</f>
        <v/>
      </c>
      <c r="RJ75" s="13" t="n">
        <v>146.17</v>
      </c>
      <c r="RK75" s="68">
        <f>IF(RJ75&gt;0,((RJ75-RJ74)/RJ74),0)</f>
        <v/>
      </c>
      <c r="RL75" s="68">
        <f>RK75-$V75</f>
        <v/>
      </c>
      <c r="RM75" s="68">
        <f>IF(RJ75&gt;0,(RJ75-RM$10)/RM$10,0)</f>
        <v/>
      </c>
      <c r="RN75" s="68" t="n"/>
      <c r="RO75" s="15">
        <f>IF(RJ75&gt;0,(RJ75-RJ$10)/RJ$10,0)</f>
        <v/>
      </c>
      <c r="RQ75" s="13" t="n">
        <v>10.31</v>
      </c>
      <c r="RR75" s="68">
        <f>IF(RQ75&gt;0,((RQ75-RQ74)/RQ74),0)</f>
        <v/>
      </c>
      <c r="RS75" s="68">
        <f>RR75-$V75</f>
        <v/>
      </c>
      <c r="RT75" s="68">
        <f>IF(RQ75&gt;0,(RQ75-RT$10)/RT$10,0)</f>
        <v/>
      </c>
      <c r="RU75" s="68" t="n"/>
      <c r="RV75" s="15">
        <f>IF(RQ75&gt;0,(RQ75-RQ$10)/RQ$10,0)</f>
        <v/>
      </c>
      <c r="RX75" s="13" t="n">
        <v>77.84</v>
      </c>
      <c r="RY75" s="68">
        <f>IF(RX75&gt;0,((RX75-RX74)/RX74),0)</f>
        <v/>
      </c>
      <c r="RZ75" s="68">
        <f>RY75-$V75</f>
        <v/>
      </c>
      <c r="SA75" s="68">
        <f>IF(RX75&gt;0,(RX75-SA$10)/SA$10,0)</f>
        <v/>
      </c>
      <c r="SB75" s="68" t="n"/>
      <c r="SC75" s="15">
        <f>IF(RX75&gt;0,(RX75-RX$10)/RX$10,0)</f>
        <v/>
      </c>
      <c r="SE75" s="13" t="n">
        <v>8.33</v>
      </c>
      <c r="SF75" s="68">
        <f>IF(SE75&gt;0,((SE75-SE74)/SE74),0)</f>
        <v/>
      </c>
      <c r="SG75" s="68">
        <f>SF75-$V75</f>
        <v/>
      </c>
      <c r="SH75" s="68">
        <f>IF(SE75&gt;0,(SE75-SH$10)/SH$10,0)</f>
        <v/>
      </c>
      <c r="SI75" s="68" t="n"/>
      <c r="SJ75" s="15">
        <f>IF(SE75&gt;0,(SE75-SE$10)/SE$10,0)</f>
        <v/>
      </c>
      <c r="SL75" s="13" t="n">
        <v>0.427</v>
      </c>
      <c r="SM75" s="68">
        <f>IF(SL75&gt;0,((SL75-SL74)/SL74),0)</f>
        <v/>
      </c>
      <c r="SN75" s="68">
        <f>SM75-$V75</f>
        <v/>
      </c>
      <c r="SO75" s="68">
        <f>IF(SL75&gt;0,(SL75-SO$10)/SO$10,0)</f>
        <v/>
      </c>
      <c r="SP75" s="68" t="n"/>
      <c r="SQ75" s="15">
        <f>IF(SL75&gt;0,(SL75-SL$10)/SL$10,0)</f>
        <v/>
      </c>
      <c r="SS75" s="13" t="n">
        <v>6.6</v>
      </c>
      <c r="ST75" s="68">
        <f>IF(SS75&gt;0,((SS75-SS74)/SS74),0)</f>
        <v/>
      </c>
      <c r="SU75" s="68">
        <f>ST75-$V75</f>
        <v/>
      </c>
      <c r="SV75" s="68">
        <f>IF(SS75&gt;0,(SS75-SV$10)/SV$10,0)</f>
        <v/>
      </c>
      <c r="SW75" s="68" t="n"/>
      <c r="SX75" s="15">
        <f>IF(SS75&gt;0,(SS75-SS$10)/SS$10,0)</f>
        <v/>
      </c>
      <c r="SZ75" s="13" t="n">
        <v>23.99</v>
      </c>
      <c r="TA75" s="68">
        <f>IF(SZ75&gt;0,((SZ75-SZ74)/SZ74),0)</f>
        <v/>
      </c>
      <c r="TB75" s="68">
        <f>TA75-$V75</f>
        <v/>
      </c>
      <c r="TC75" s="68">
        <f>IF(SZ75&gt;0,(SZ75-TC$10)/TC$10,0)</f>
        <v/>
      </c>
      <c r="TD75" s="68" t="n"/>
      <c r="TE75" s="15">
        <f>IF(SZ75&gt;0,(SZ75-SZ$10)/SZ$10,0)</f>
        <v/>
      </c>
      <c r="TG75" s="13" t="n">
        <v>0.156</v>
      </c>
      <c r="TH75" s="68">
        <f>IF(TG75&gt;0,((TG75-TG74)/TG74),0)</f>
        <v/>
      </c>
      <c r="TI75" s="68">
        <f>TH75-$V75</f>
        <v/>
      </c>
      <c r="TJ75" s="68">
        <f>IF(TG75&gt;0,(TG75-TJ$10)/TJ$10,0)</f>
        <v/>
      </c>
      <c r="TK75" s="68" t="n"/>
      <c r="TL75" s="15">
        <f>IF(TG75&gt;0,(TG75-TG$10)/TG$10,0)</f>
        <v/>
      </c>
      <c r="TN75" s="13" t="n">
        <v>19.99</v>
      </c>
      <c r="TO75" s="68">
        <f>IF(TN75&gt;0,((TN75-TN74)/TN74),0)</f>
        <v/>
      </c>
      <c r="TP75" s="68">
        <f>TO75-$V75</f>
        <v/>
      </c>
      <c r="TQ75" s="68">
        <f>IF(TN75&gt;0,(TN75-TQ$10)/TQ$10,0)</f>
        <v/>
      </c>
      <c r="TR75" s="68" t="n"/>
      <c r="TS75" s="15">
        <f>IF(TN75&gt;0,(TN75-TN$10)/TN$10,0)</f>
        <v/>
      </c>
      <c r="TU75" s="13" t="n">
        <v>1.77</v>
      </c>
      <c r="TV75" s="68">
        <f>IF(TU75&gt;0,((TU75-TU74)/TU74),0)</f>
        <v/>
      </c>
      <c r="TW75" s="68">
        <f>TV75-$V75</f>
        <v/>
      </c>
      <c r="TX75" s="68">
        <f>IF(TU75&gt;0,(TU75-TX$10)/TX$10,0)</f>
        <v/>
      </c>
      <c r="TY75" s="68" t="n"/>
      <c r="TZ75" s="15">
        <f>IF(TU75&gt;0,(TU75-TU$10)/TU$10,0)</f>
        <v/>
      </c>
      <c r="UB75" s="13" t="n"/>
      <c r="UC75" s="68">
        <f>IF(UB75&gt;0,((UB75-UB74)/UB74),0)</f>
        <v/>
      </c>
      <c r="UD75" s="68">
        <f>UC75-$V75</f>
        <v/>
      </c>
      <c r="UE75" s="68">
        <f>IF(UB75&gt;0,(UB75-UE$10)/UE$10,0)</f>
        <v/>
      </c>
      <c r="UF75" s="68" t="n"/>
      <c r="UG75" s="15">
        <f>IF(UB75&gt;0,(UB75-UB$10)/UB$10,0)</f>
        <v/>
      </c>
      <c r="UI75" s="13" t="n"/>
      <c r="UJ75" s="68">
        <f>IF(UI75&gt;0,((UI75-UI74)/UI74),0)</f>
        <v/>
      </c>
      <c r="UK75" s="68">
        <f>UJ75-$V75</f>
        <v/>
      </c>
      <c r="UL75" s="68">
        <f>IF(UI75&gt;0,(UI75-UL$10)/UL$10,0)</f>
        <v/>
      </c>
      <c r="UM75" s="68" t="n"/>
      <c r="UN75" s="15">
        <f>IF(UI75&gt;0,(UI75-UI$10)/UI$10,0)</f>
        <v/>
      </c>
      <c r="UP75" s="13" t="n"/>
      <c r="UQ75" s="68">
        <f>IF(UP75&gt;0,((UP75-UP74)/UP74),0)</f>
        <v/>
      </c>
      <c r="UR75" s="68">
        <f>UQ75-$V75</f>
        <v/>
      </c>
      <c r="US75" s="68">
        <f>IF(UP75&gt;0,(UP75-US$10)/US$10,0)</f>
        <v/>
      </c>
      <c r="UT75" s="68" t="n"/>
      <c r="UU75" s="15">
        <f>IF(UP75&gt;0,(UP75-UP$10)/UP$10,0)</f>
        <v/>
      </c>
      <c r="UW75" s="13" t="n"/>
      <c r="UX75" s="68">
        <f>IF(UW75&gt;0,((UW75-UW74)/UW74),0)</f>
        <v/>
      </c>
      <c r="UY75" s="68">
        <f>UX75-$V75</f>
        <v/>
      </c>
      <c r="UZ75" s="68">
        <f>IF(UW75&gt;0,(UW75-UZ$10)/UZ$10,0)</f>
        <v/>
      </c>
      <c r="VA75" s="68" t="n"/>
      <c r="VB75" s="15">
        <f>IF(UW75&gt;0,(UW75-UW$10)/UW$10,0)</f>
        <v/>
      </c>
      <c r="VD75" s="13" t="n"/>
      <c r="VE75" s="68">
        <f>IF(VD75&gt;0,((VD75-VD74)/VD74),0)</f>
        <v/>
      </c>
      <c r="VF75" s="68">
        <f>VE75-$V75</f>
        <v/>
      </c>
      <c r="VG75" s="68">
        <f>IF(VD75&gt;0,(VD75-VG$10)/VG$10,0)</f>
        <v/>
      </c>
      <c r="VH75" s="68" t="n"/>
      <c r="VI75" s="15">
        <f>IF(VD75&gt;0,(VD75-VD$10)/VD$10,0)</f>
        <v/>
      </c>
      <c r="VM75" s="21">
        <f>IF($C75&gt;0,(($IK$5*IG75)+($GT$5*GP75)+($JM$5*JI75)+($JF$5*JB75)+($IY$5*IU75)+($IR$5*IN75)+($ID$5*HZ75)+($HW$5*HS75)+($HP$5*HL75)+($HI$5*HE75)+($GF$5*GB75)+($FY$5*FU75)+($FR$5*FN75)+($FK$5*FG75)+($FD$5*EZ75)+($EW$5*ES75)+($EP$5*EL75)+($EI$5*EE75)+($EB$5*DX75)+($DU$5*DQ75)+($DN$5*DJ75)+($DG$5*DC75)+($CZ$5*CV75)+($CS$5*CO75)+($CL$5*CH75)+($CE$5*CA75)+($BX$5*BT75)+($BQ$5*BM75)+($BJ$5*BF75)+($BC$5*AY75)+($AV$5*AR75)+($AO$5*AK75)+($AH$5*AD75)+($JT$5*JP75)+($KA$5*JW75)+($KO$5*KK75)+($PR$5*PN75)+($GM$5*GI75)+($HA$5*GW75)+($KV$5*KR75)+($KH$5*KD75)+($LC$5*KY75)+($MS$5*MO75)+($ML$5*MH75)+($ME$5*MA75)+($LX$5*LT75)+($LQ$5*LM75)+($LJ$5*LF75)+(MV75*$MZ$5)+(NC75*$NG$5)+(NJ75*$NN$5)+($OI$5*OE75)+($NU$5*NQ75)+($OB$5*NX75)+($PK$5*PG75)+($OP$5*OL75)+($OW$5*OS75)+($PD$5*OZ75)+(PU75*$PY$5)+(QB75*$QF$5)+(QI75*$QM$5)+(QP75*$QT$5)+(QW75*$RA$5)+(RD75*$RH$5)+(RK75*$RO$5)+(RR75*$RV$5)+(RY75*$SC$5)+(SF75*$SJ$5)+(SM75*$SQ$5)+(ST75*$SX$5)+(TA75*$TE$5))+(TH75*$TL$5)+(TO75*$TS$5))/$VM$5</f>
        <v/>
      </c>
      <c r="VN75" s="538" t="n"/>
      <c r="VO75" s="21">
        <f>IF($C75&gt;0,(($IK$5*II75)+($GT$5*GR75)+($JM$5*JK75)+($JF$5*JD75)+($IY$5*IW75)+($IR$5*IP75)+($ID$5*IB75)+($HW$5*HU75)+($HP$5*HN75)+($HI$5*HG75)+($GF$5*GD75)+($FY$5*FW75)+($FR$5*FP75)+($FK$5*FI75)+($FD$5*FB75)+($EW$5*EU75)+($EP$5*EN75)+($EI$5*EG75)+($EB$5*DZ75)+($DU$5*DS75)+($DN$5*DL75)+($DG$5*DE75)+($CZ$5*CX75)+($CS$5*CQ75)+($CL$5*CJ75)+($CE$5*CC75)+($BX$5*BV75)+($BQ$5*BO75)+($BJ$5*BH75)+($BC$5*BA75)+($AV$5*AT75)+($AO$5*AM75)+($AH$5*AF75)+($KO$5*KM75)+($KH$5*KF75)+($KA$5*JY75)+($JT$5*JR75)+($PR$5*PP75)+($GM$5*GK75)+($HA$5*GY75)+($KV$5*KT75)+($LC$5*LA75)+($MS$5*MQ75)+($ML$5*MJ75)+($ME$5*MC75)+($LX$5*LV75)+($LQ$5*LO75)+($LJ$5*LH75)+(MX75*$MZ$5)+(NE75*$NG$5)+(NL75*$NN$5)+($OI$5*OG75)+($NU$5*NS75)+($OB$5*NZ75)+($PD$5*PB75)+($OW$5*OU75)+($OP$5*ON75)+($PK$5*PI75)+($PY$5*PW75)+($QF$5*QD75)+($QM$5*QK75)+($QT$5*QR75)+($RA$5*QY75)+($RH$5*RF75)+($RO$5*RM75)+(RT75*$RV$5)+(SA75*$SC$5)+(SH75*$SJ$5)+(SO75*$SQ$5)+(SV75*$SX$5)+(TC75*$TE$5)+(TJ75*$TL$5)+(TQ75*$TS$5))/$VM$5,0)</f>
        <v/>
      </c>
      <c r="VP75" s="14" t="n"/>
      <c r="VQ75" s="21">
        <f>IF($C75&gt;0,(($IK$5*IK75)+($GT$5*GT75)+($JM$5*JM75)+($JF$5*JF75)+($IY$5*IY75)+($IR$5*IR75)+($ID$5*ID75)+($HW$5*HW75)+($HP$5*HP75)+($HI$5*HI75)+($GF$5*GF75)+($FY$5*FY75)+($FR$5*FR75)+($FK$5*FK75)+($FD$5*FD75)+($EW$5*EW75)+($EP$5*EP75)+($EI$5*EI75)+($EB$5*EB75)+($DU$5*DU75)+($DN$5*DN75)+($DG$5*DG75)+($CZ$5*CZ75)+($CS$5*CS75)+($CL$5*CL75)+($CE$5*CE75)+($BX$5*BX75)+($BQ$5*BQ75)+($BJ$5*BJ75)+($BC$5*BC75)+($AV$5*AV75)+($AO$5*AO75)+($AH$5*AH75)+($KO$5*KO75)+($PR$5*PR75)+($GM$5*GM75)+($HA$5*HA75)+($KH$5*KH75)+($KA$5*KA75)+($JT$5*JT75)+($KV$5*KV75)+($LC$5*LC75)+($MS$5*MS75)+($ML$5*ML75)+($ME$5*ME75)+($LX$5*LX75)+($LQ$5*LQ75)+($LJ$5*LJ75)+($OI$5*OI75)+($NU$5*NU75)+($NN$5*NN75)+($NG$5*NG75)+($MZ$5*MZ75)+(OB75*$OB$5)+($PD$5*PD75)+($OW$5*OW75)+($OP$5*OP75)+($PK$5*PK75)+(PY75*$PY$5)+(QF75*$QF$5)+(QM75*$QM$5)+(QT75*$QT$5)+(RA75*$RA$5)+(RH75*$RH$5)+(RO75*$RO$5)+(RV75*$RV$5)+(SC75*$SC$5)+(SJ75*$SJ$5)+(SQ75*$SQ$5)+(SX75*$SX$5)+(TE75*$TE$5)+(TL75*$TL$5)+(TS75*$TS$5))/$VM$5,0)</f>
        <v/>
      </c>
    </row>
    <row r="76" ht="16" customHeight="1" s="545">
      <c r="A76" s="127" t="n">
        <v>45755</v>
      </c>
      <c r="B76" s="4">
        <f>A76</f>
        <v/>
      </c>
      <c r="C76" s="13" t="n">
        <v>37645.59</v>
      </c>
      <c r="D76" s="138">
        <f>IF(C76&gt;0,C76-C75,0)</f>
        <v/>
      </c>
      <c r="E76" s="68">
        <f>IF(C76&gt;0,D76/C75,0)</f>
        <v/>
      </c>
      <c r="F76" s="15">
        <f>IF(C76&gt;0,(C76-C$10)/C$10,0)</f>
        <v/>
      </c>
      <c r="G76" s="13" t="n">
        <v>4982.78</v>
      </c>
      <c r="H76" s="138">
        <f>IF(G76&gt;0,G76-G75,0)</f>
        <v/>
      </c>
      <c r="I76" s="68">
        <f>IF(G76&gt;0,H76/G75,0)</f>
        <v/>
      </c>
      <c r="J76" s="15">
        <f>IF(G76&gt;0,(G76-G$10)/G$10,0)</f>
        <v/>
      </c>
      <c r="K76" s="13" t="n">
        <v>15267.91</v>
      </c>
      <c r="L76" s="138">
        <f>IF(K76&gt;0,K76-K75,0)</f>
        <v/>
      </c>
      <c r="M76" s="68">
        <f>IF(K76&gt;0,L76/K75,0)</f>
        <v/>
      </c>
      <c r="N76" s="15">
        <f>IF(K76&gt;0,(K76-K$10)/K$10,0)</f>
        <v/>
      </c>
      <c r="O76" s="13" t="n">
        <v>1760.71</v>
      </c>
      <c r="P76" s="138">
        <f>IF(O76&gt;0,O76-O75,0)</f>
        <v/>
      </c>
      <c r="Q76" s="68">
        <f>IF(O76&gt;0,P76/O75,0)</f>
        <v/>
      </c>
      <c r="R76" s="15">
        <f>IF(O76&gt;0,(O76-O$10)/O$10,0)</f>
        <v/>
      </c>
      <c r="S76" s="18">
        <f>IF(O76&gt;0,(((O76*0.7)*Q76)+((K76*0.9)*M76)+((G76*0.65)*I76)+((C76*0.6)*E76))/(O76+K76+G76+C76),0)</f>
        <v/>
      </c>
      <c r="T76" s="121">
        <f>IF(O76&gt;0,(S76*200)+T75,0)</f>
        <v/>
      </c>
      <c r="U76" s="121">
        <f>T76</f>
        <v/>
      </c>
      <c r="V76" s="134">
        <f>IF(T76&gt;0,(T76-T75)/T75,0)</f>
        <v/>
      </c>
      <c r="W76" s="21">
        <f>IF(T76&gt;0,(T76-T$11)/T$11,0)</f>
        <v/>
      </c>
      <c r="X76" s="18">
        <f>IF(T76&gt;0,((Q76+M76+I76+E76)/4),0)</f>
        <v/>
      </c>
      <c r="Y76" s="352">
        <f>277842.79-16850</f>
        <v/>
      </c>
      <c r="Z76" s="15" t="n">
        <v>2e-06</v>
      </c>
      <c r="AA76" s="21">
        <f>Z76-$V76</f>
        <v/>
      </c>
      <c r="AC76" s="13" t="n">
        <v>173.65</v>
      </c>
      <c r="AD76" s="68">
        <f>IF(AC76&gt;0,((AC76-AC75)/AC75),0)</f>
        <v/>
      </c>
      <c r="AE76" s="68">
        <f>IF(AC76&gt;0,AD76-$V76,0)</f>
        <v/>
      </c>
      <c r="AF76" s="68">
        <f>IF(AC76&gt;0,(AC76-AF$10)/AF$10,0)</f>
        <v/>
      </c>
      <c r="AG76" s="68" t="n"/>
      <c r="AH76" s="15">
        <f>IF(AC76&gt;0,(AC76-AC$10)/AC$10,0)</f>
        <v/>
      </c>
      <c r="AJ76" s="13" t="n">
        <v>18.12</v>
      </c>
      <c r="AK76" s="68">
        <f>IF(AJ76&gt;0,((AJ76-AJ75)/AJ75),0)</f>
        <v/>
      </c>
      <c r="AL76" s="68">
        <f>IF(AJ76&gt;0,AK76-$V76,0)</f>
        <v/>
      </c>
      <c r="AM76" s="68">
        <f>IF(AJ76&gt;0,(AJ76-AM$10)/AM$10,0)</f>
        <v/>
      </c>
      <c r="AN76" s="68" t="n"/>
      <c r="AO76" s="15">
        <f>IF(AJ76&gt;0,(AJ76-AJ$10)/AJ$10,0)</f>
        <v/>
      </c>
      <c r="AQ76" s="13" t="n">
        <v>16.9</v>
      </c>
      <c r="AR76" s="68">
        <f>IF(AQ76&gt;0,((AQ76-AQ75)/AQ75),0)</f>
        <v/>
      </c>
      <c r="AS76" s="68">
        <f>IF(AQ76&gt;0,AR76-$V76,0)</f>
        <v/>
      </c>
      <c r="AT76" s="68">
        <f>IF(AQ76&gt;0,(AQ76-AT$10)/AT$10,0)</f>
        <v/>
      </c>
      <c r="AU76" s="68" t="n"/>
      <c r="AV76" s="15">
        <f>IF(AQ76&gt;0,(AQ76-AQ$10)/AQ$10,0)</f>
        <v/>
      </c>
      <c r="AX76" s="13" t="n">
        <v>173.01</v>
      </c>
      <c r="AY76" s="68">
        <f>IF(AX76&gt;0,((AX76-AX75)/AX75),0)</f>
        <v/>
      </c>
      <c r="AZ76" s="68">
        <f>IF(AX76&gt;0,AY76-$V76,0)</f>
        <v/>
      </c>
      <c r="BA76" s="68">
        <f>IF(AX76&gt;0,(AX76-BA$10)/BA$10,0)</f>
        <v/>
      </c>
      <c r="BB76" s="68" t="n"/>
      <c r="BC76" s="15">
        <f>IF(AX76&gt;0,(AX76-AX$10)/AX$10,0)</f>
        <v/>
      </c>
      <c r="BE76" s="13" t="n">
        <v>67.78</v>
      </c>
      <c r="BF76" s="68">
        <f>IF(BE76&gt;0,((BE76-BE75)/BE75),0)</f>
        <v/>
      </c>
      <c r="BG76" s="68">
        <f>IF(BE76&gt;0,BF76-$V76,0)</f>
        <v/>
      </c>
      <c r="BH76" s="68" t="n"/>
      <c r="BI76" s="68" t="n"/>
      <c r="BJ76" s="15">
        <f>IF(BE76&gt;0,(BE76-BE$10)/BE$10,0)</f>
        <v/>
      </c>
      <c r="BL76" s="13" t="n">
        <v>54.5</v>
      </c>
      <c r="BM76" s="68">
        <f>IF(BL76&gt;0,((BL76-BL75)/BL75),0)</f>
        <v/>
      </c>
      <c r="BN76" s="68">
        <f>IF(BL76&gt;0,BM76-$V76,0)</f>
        <v/>
      </c>
      <c r="BO76" s="68">
        <f>IF(BL76&gt;0,(BL76-BO$10)/BO$10,0)</f>
        <v/>
      </c>
      <c r="BP76" s="68" t="n"/>
      <c r="BQ76" s="15">
        <f>IF(BL76&gt;0,(BL76-BL$10)/BL$10,0)</f>
        <v/>
      </c>
      <c r="BS76" s="13" t="n">
        <v>30.05</v>
      </c>
      <c r="BT76" s="68">
        <f>IF(BS76&gt;0,((BS76-BS75)/BS75),0)</f>
        <v/>
      </c>
      <c r="BU76" s="68">
        <f>IF(BS76&gt;0,BT76-$V76,0)</f>
        <v/>
      </c>
      <c r="BV76" s="68">
        <f>IF(BS76&gt;0,(BS76-BV$10)/BV$10,0)</f>
        <v/>
      </c>
      <c r="BW76" s="68" t="n"/>
      <c r="BX76" s="15">
        <f>IF(BS76&gt;0,(BS76-BS$10)/BS$10,0)</f>
        <v/>
      </c>
      <c r="BZ76" s="13" t="n"/>
      <c r="CA76" s="68">
        <f>IF(BZ76&gt;0,((BZ76-BZ75)/BZ75),0)</f>
        <v/>
      </c>
      <c r="CB76" s="68">
        <f>IF(BZ76&gt;0,CA76-$V76,0)</f>
        <v/>
      </c>
      <c r="CC76" s="68">
        <f>IF(BZ76&gt;0,(BZ76-CC$10)/CC$10,0)</f>
        <v/>
      </c>
      <c r="CD76" s="68" t="n"/>
      <c r="CE76" s="15">
        <f>IF(BZ76&gt;0,(BZ76-BZ$10)/BZ$10,0)</f>
        <v/>
      </c>
      <c r="CG76" s="13" t="n">
        <v>25.38</v>
      </c>
      <c r="CH76" s="68">
        <f>IF(CG76&gt;0,((CG76-CG75)/CG75),0)</f>
        <v/>
      </c>
      <c r="CI76" s="68">
        <f>IF(CG76&gt;0,CH76-$V76,0)</f>
        <v/>
      </c>
      <c r="CJ76" s="68">
        <f>IF(CG76&gt;0,(CG76-CJ$10)/CJ$10,0)</f>
        <v/>
      </c>
      <c r="CK76" s="68" t="n"/>
      <c r="CL76" s="15">
        <f>IF(CG76&gt;0,(CG76-CG$10)/CG$10,0)</f>
        <v/>
      </c>
      <c r="CN76" s="13" t="n">
        <v>26.13</v>
      </c>
      <c r="CO76" s="68">
        <f>IF(CN76&gt;0,((CN76-CN75)/CN75),0)</f>
        <v/>
      </c>
      <c r="CP76" s="68">
        <f>IF(CN76&gt;0,CO76-$V76,0)</f>
        <v/>
      </c>
      <c r="CQ76" s="68">
        <f>IF(CN76&gt;0,(CN76-CQ$10)/CQ$10,0)</f>
        <v/>
      </c>
      <c r="CR76" s="68" t="n"/>
      <c r="CS76" s="15">
        <f>IF(CN76&gt;0,(CN76-CN$10)/CN$10,0)</f>
        <v/>
      </c>
      <c r="CU76" s="13" t="n">
        <v>29.83</v>
      </c>
      <c r="CV76" s="68">
        <f>IF(CU76&gt;0,((CU76-CU75)/CU75),0)</f>
        <v/>
      </c>
      <c r="CW76" s="68">
        <f>IF(CU76&gt;0,CV76-$V76,0)</f>
        <v/>
      </c>
      <c r="CX76" s="68">
        <f>IF(CU76&gt;0,(CU76-CX$10)/CX$10,0)</f>
        <v/>
      </c>
      <c r="CY76" s="68" t="n"/>
      <c r="CZ76" s="15">
        <f>IF(CU76&gt;0,(CU76-CU$10)/CU$10,0)</f>
        <v/>
      </c>
      <c r="DB76" s="13" t="n">
        <v>16.76</v>
      </c>
      <c r="DC76" s="68">
        <f>IF(DB76&gt;0,((DB76-DB75)/DB75),0)</f>
        <v/>
      </c>
      <c r="DD76" s="68">
        <f>IF(DB76&gt;0,DC76-$V76,0)</f>
        <v/>
      </c>
      <c r="DE76" s="68">
        <f>IF(DB76&gt;0,(DB76-DE$10)/DE$10,0)</f>
        <v/>
      </c>
      <c r="DF76" s="68" t="n"/>
      <c r="DG76" s="15">
        <f>IF(DB76&gt;0,(DB76-DB$10)/DB$10,0)</f>
        <v/>
      </c>
      <c r="DI76" s="13" t="n">
        <v>39.68</v>
      </c>
      <c r="DJ76" s="68">
        <f>IF(DI76&gt;0,((DI76-DI75)/DI75),0)</f>
        <v/>
      </c>
      <c r="DK76" s="68">
        <f>IF(DI76&gt;0,DJ76-$V76,0)</f>
        <v/>
      </c>
      <c r="DL76" s="68">
        <f>IF(DI76&gt;0,(DI76-DL$10)/DL$10,0)</f>
        <v/>
      </c>
      <c r="DM76" s="68" t="n"/>
      <c r="DN76" s="15">
        <f>IF(DI76&gt;0,(DI76-DI$10)/DI$10,0)</f>
        <v/>
      </c>
      <c r="DP76" s="13" t="n">
        <v>33.69</v>
      </c>
      <c r="DQ76" s="68">
        <f>IF(DP76&gt;0,((DP76-DP75)/DP75),0)</f>
        <v/>
      </c>
      <c r="DR76" s="68">
        <f>IF(DP76&gt;0,DQ76-$V76,0)</f>
        <v/>
      </c>
      <c r="DS76" s="68" t="n"/>
      <c r="DT76" s="68" t="n"/>
      <c r="DU76" s="15">
        <f>IF(DP76&gt;0,(DP76-DP$10)/DP$10,0)</f>
        <v/>
      </c>
      <c r="DV76" s="18" t="n"/>
      <c r="DW76" s="13" t="n">
        <v>23.21</v>
      </c>
      <c r="DX76" s="68">
        <f>IF(DW76&gt;0,((DW76-DW75)/DW75),0)</f>
        <v/>
      </c>
      <c r="DY76" s="68">
        <f>IF(DW76&gt;0,DX76-$V76,0)</f>
        <v/>
      </c>
      <c r="DZ76" s="68">
        <f>IF(DW76&gt;0,(DW76-DZ$10)/DZ$10,0)</f>
        <v/>
      </c>
      <c r="EA76" s="68" t="n"/>
      <c r="EB76" s="15">
        <f>IF(DW76&gt;0,(DW76-DW$10)/DW$10,0)</f>
        <v/>
      </c>
      <c r="ED76" s="13" t="n">
        <v>27.27</v>
      </c>
      <c r="EE76" s="68">
        <f>IF(ED76&gt;0,((ED76-ED75)/ED75),0)</f>
        <v/>
      </c>
      <c r="EF76" s="68">
        <f>IF(ED76&gt;0,EE76-$V76,0)</f>
        <v/>
      </c>
      <c r="EG76" s="68">
        <f>IF(ED76&gt;0,(ED76-EG$10)/EG$10,0)</f>
        <v/>
      </c>
      <c r="EH76" s="68" t="n"/>
      <c r="EI76" s="15">
        <f>IF(ED76&gt;0,(ED76-ED$10)/ED$10,0)</f>
        <v/>
      </c>
      <c r="EK76" s="13" t="n">
        <v>94.77</v>
      </c>
      <c r="EL76" s="68">
        <f>IF(EK76&gt;0,((EK76-EK75)/EK75),0)</f>
        <v/>
      </c>
      <c r="EM76" s="68">
        <f>IF(EK76&gt;0,EL76-$V76,0)</f>
        <v/>
      </c>
      <c r="EN76" s="68">
        <f>IF(EK76&gt;0,(EK76-EN$10)/EN$10,0)</f>
        <v/>
      </c>
      <c r="EO76" s="68" t="n"/>
      <c r="EP76" s="15">
        <f>IF(EK76&gt;0,(EK76-EK$10)/EK$10,0)</f>
        <v/>
      </c>
      <c r="ER76" s="13" t="n">
        <v>32.03</v>
      </c>
      <c r="ES76" s="68">
        <f>IF(ER76&gt;0,((ER76-ER75)/ER75),0)</f>
        <v/>
      </c>
      <c r="ET76" s="68">
        <f>IF(ER76&gt;0,ES76-$V76,0)</f>
        <v/>
      </c>
      <c r="EU76" s="68">
        <f>IF(ER76&gt;0,(ER76-EU$10)/EU$10,0)</f>
        <v/>
      </c>
      <c r="EV76" s="68" t="n"/>
      <c r="EW76" s="15">
        <f>IF(ER76&gt;0,(ER76-ER$10)/ER$10,0)</f>
        <v/>
      </c>
      <c r="EY76" s="13" t="n">
        <v>30.21</v>
      </c>
      <c r="EZ76" s="68">
        <f>IF(EY76&gt;0,((EY76-EY75)/EY75),0)</f>
        <v/>
      </c>
      <c r="FA76" s="68">
        <f>IF(EY76&gt;0,EZ76-$V76,0)</f>
        <v/>
      </c>
      <c r="FB76" s="68" t="n"/>
      <c r="FC76" s="68" t="n"/>
      <c r="FD76" s="15">
        <f>IF(EY76&gt;0,(EY76-EY$10)/EY$10,0)</f>
        <v/>
      </c>
      <c r="FF76" s="13" t="n">
        <v>48.52</v>
      </c>
      <c r="FG76" s="68">
        <f>IF(FF76&gt;0,((FF76-FF75)/FF75),0)</f>
        <v/>
      </c>
      <c r="FH76" s="68">
        <f>IF(FF76&gt;0,FG76-$V76,0)</f>
        <v/>
      </c>
      <c r="FI76" s="68">
        <f>IF(FF76&gt;0,(FF76-FI$10)/FI$10,0)</f>
        <v/>
      </c>
      <c r="FJ76" s="68" t="n"/>
      <c r="FK76" s="15">
        <f>IF(FF76&gt;0,(FF76-FF$10)/FF$10,0)</f>
        <v/>
      </c>
      <c r="FM76" s="13" t="n">
        <v>145.06</v>
      </c>
      <c r="FN76" s="68">
        <f>IF(FM76&gt;0,((FM76-FM75)/FM75),0)</f>
        <v/>
      </c>
      <c r="FO76" s="68">
        <f>IF(FM76&gt;0,FN76-$V76,0)</f>
        <v/>
      </c>
      <c r="FP76" s="68">
        <f>IF(FM76&gt;0,(FM76-FP$10)/FP$10,0)</f>
        <v/>
      </c>
      <c r="FQ76" s="68" t="n"/>
      <c r="FR76" s="15">
        <f>IF(FM76&gt;0,(FM76-FM$10)/FM$10,0)</f>
        <v/>
      </c>
      <c r="FT76" s="13" t="n">
        <v>86.90000000000001</v>
      </c>
      <c r="FU76" s="68">
        <f>IF(FT76&gt;0,((FT76-FT75)/FT75),0)</f>
        <v/>
      </c>
      <c r="FV76" s="68">
        <f>IF(FT76&gt;0,FU76-$V76,0)</f>
        <v/>
      </c>
      <c r="FW76" s="68">
        <f>IF(FT76&gt;0,(FT76-FW$10)/FW$10,0)</f>
        <v/>
      </c>
      <c r="FX76" s="68" t="n"/>
      <c r="FY76" s="15">
        <f>IF(FT76&gt;0,(FT76-FT$10)/FT$10,0)</f>
        <v/>
      </c>
      <c r="GA76" s="13" t="n">
        <v>15.98</v>
      </c>
      <c r="GB76" s="68">
        <f>IF(GA76&gt;0,((GA76-GA75)/GA75),0)</f>
        <v/>
      </c>
      <c r="GC76" s="68">
        <f>IF(GA76&gt;0,GB76-$V76,0)</f>
        <v/>
      </c>
      <c r="GD76" s="68" t="n"/>
      <c r="GE76" s="68" t="n"/>
      <c r="GF76" s="15">
        <f>IF(GA76&gt;0,(GA76-GA$10)/GA$10,0)</f>
        <v/>
      </c>
      <c r="GG76" s="18" t="n"/>
      <c r="GH76" s="13" t="n">
        <v>16.08</v>
      </c>
      <c r="GI76" s="68">
        <f>IF(GH76&gt;0,((GH76-GH75)/GH75),0)</f>
        <v/>
      </c>
      <c r="GJ76" s="68">
        <f>IF(GH76&gt;0,GI76-$V76,0)</f>
        <v/>
      </c>
      <c r="GK76" s="68">
        <f>IF(GH76&gt;0,(GH76-GK$10)/GK$10,0)</f>
        <v/>
      </c>
      <c r="GL76" s="68" t="n"/>
      <c r="GM76" s="15">
        <f>IF(GH76&gt;0,(GH76-GH$10)/GH$10,0)</f>
        <v/>
      </c>
      <c r="GO76" s="13" t="n">
        <v>24.85</v>
      </c>
      <c r="GP76" s="68">
        <f>IF(GO76&gt;0,((GO76-GO75)/GO75),0)</f>
        <v/>
      </c>
      <c r="GQ76" s="68">
        <f>IF(GO76&gt;0,GP76-$V76,0)</f>
        <v/>
      </c>
      <c r="GR76" s="68" t="n"/>
      <c r="GS76" s="68" t="n"/>
      <c r="GT76" s="15">
        <f>IF(GO76&gt;0,(GO76-GO$10)/GO$10,0)</f>
        <v/>
      </c>
      <c r="GV76" s="13" t="n">
        <v>13.4</v>
      </c>
      <c r="GW76" s="68">
        <f>IF(GV76&gt;0,((GV76-GV75)/GV75),0)</f>
        <v/>
      </c>
      <c r="GX76" s="68">
        <f>IF(GV76&gt;0,GW76-$V76,0)</f>
        <v/>
      </c>
      <c r="GY76" s="68">
        <f>IF(GV76&gt;0,(GV76-GY$10)/GY$10,0)</f>
        <v/>
      </c>
      <c r="GZ76" s="68" t="n"/>
      <c r="HA76" s="15">
        <f>IF(GV76&gt;0,(GV76-GV$10)/GV$10,0)</f>
        <v/>
      </c>
      <c r="HD76" s="13" t="n">
        <v>221.86</v>
      </c>
      <c r="HE76" s="68">
        <f>IF(HD76&gt;0,((HD76-HD75)/HD75),0)</f>
        <v/>
      </c>
      <c r="HF76" s="68">
        <f>IF(HD76&gt;0,HE76-$V76,0)</f>
        <v/>
      </c>
      <c r="HG76" s="68">
        <f>IF(HD76&gt;0,(HD76-HG$10)/HG$10,0)</f>
        <v/>
      </c>
      <c r="HH76" s="68" t="n"/>
      <c r="HI76" s="15">
        <f>IF(HD76&gt;0,(HD76-HD$10)/HD$10,0)</f>
        <v/>
      </c>
      <c r="HK76" s="13" t="n">
        <v>28.92</v>
      </c>
      <c r="HL76" s="68">
        <f>IF(HK76&gt;0,((HK76-HK75)/HK75),0)</f>
        <v/>
      </c>
      <c r="HM76" s="68">
        <f>IF(HK76&gt;0,HL76-$V76,0)</f>
        <v/>
      </c>
      <c r="HN76" s="68">
        <f>IF(HK76&gt;0,(HK76-HN$10)/HN$10,0)</f>
        <v/>
      </c>
      <c r="HO76" s="68" t="n"/>
      <c r="HP76" s="15">
        <f>IF(HK76&gt;0,(HK76-HK$10)/HK$10,0)</f>
        <v/>
      </c>
      <c r="HR76" s="13" t="n">
        <v>100.8</v>
      </c>
      <c r="HS76" s="68">
        <f>IF(HR76&gt;0,((HR76-HR75)/HR75),0)</f>
        <v/>
      </c>
      <c r="HT76" s="68">
        <f>IF(HR76&gt;0,HS76-$V76,0)</f>
        <v/>
      </c>
      <c r="HU76" s="68">
        <f>IF(HR76&gt;0,(HR76-HU$10)/HU$10,0)</f>
        <v/>
      </c>
      <c r="HV76" s="68" t="n"/>
      <c r="HW76" s="15">
        <f>IF(HR76&gt;0,(HR76-HR$10)/HR$10,0)</f>
        <v/>
      </c>
      <c r="HY76" s="13" t="n">
        <v>96.3</v>
      </c>
      <c r="HZ76" s="68">
        <f>IF(HY76&gt;0,((HY76-HY75)/HY75),0)</f>
        <v/>
      </c>
      <c r="IA76" s="68">
        <f>IF(HY76&gt;0,HZ76-$V76,0)</f>
        <v/>
      </c>
      <c r="IB76" s="68">
        <f>IF(HY76&gt;0,(HY76-IB$10)/IB$10,0)</f>
        <v/>
      </c>
      <c r="IC76" s="68" t="n"/>
      <c r="ID76" s="15">
        <f>IF(HY76&gt;0,(HY76-HY$10)/HY$10,0)</f>
        <v/>
      </c>
      <c r="IF76" s="13" t="n">
        <v>156.03</v>
      </c>
      <c r="IG76" s="68">
        <f>IF(IF76&gt;0,((IF76-IF75)/IF75),0)</f>
        <v/>
      </c>
      <c r="IH76" s="68">
        <f>IF(IF76&gt;0,IG76-$V76,0)</f>
        <v/>
      </c>
      <c r="II76" s="68">
        <f>IF(IF76&gt;0,(IF76-II$10)/II$10,0)</f>
        <v/>
      </c>
      <c r="IJ76" s="68" t="n"/>
      <c r="IK76" s="15">
        <f>IF(IF76&gt;0,(IF76-IF$10)/IF$10,0)</f>
        <v/>
      </c>
      <c r="IM76" s="13" t="n">
        <v>187.54</v>
      </c>
      <c r="IN76" s="68">
        <f>IF(IM76&gt;0,((IM76-IM75)/IM75),0)</f>
        <v/>
      </c>
      <c r="IO76" s="68">
        <f>IF(IM76&gt;0,IN76-$V76,0)</f>
        <v/>
      </c>
      <c r="IP76" s="68">
        <f>IF(IM76&gt;0,(IM76-IP$10)/IP$10,0)</f>
        <v/>
      </c>
      <c r="IQ76" s="68" t="n"/>
      <c r="IR76" s="15">
        <f>IF(IM76&gt;0,(IM76-IM$10)/IM$10,0)</f>
        <v/>
      </c>
      <c r="IT76" s="13" t="n">
        <v>36.68</v>
      </c>
      <c r="IU76" s="68">
        <f>IF(IT76&gt;0,((IT76-IT75)/IT75),0)</f>
        <v/>
      </c>
      <c r="IV76" s="68">
        <f>IF(IT76&gt;0,IU76-$V76,0)</f>
        <v/>
      </c>
      <c r="IW76" s="68">
        <f>IF(IT76&gt;0,(IT76-IW$10)/IW$10,0)</f>
        <v/>
      </c>
      <c r="IX76" s="68" t="n"/>
      <c r="IY76" s="15">
        <f>IF(IT76&gt;0,(IT76-IT$10)/IT$10,0)</f>
        <v/>
      </c>
      <c r="JA76" s="13" t="n">
        <v>510.45</v>
      </c>
      <c r="JB76" s="68">
        <f>IF(JA76&gt;0,((JA76-JA75)/JA75),0)</f>
        <v/>
      </c>
      <c r="JC76" s="68">
        <f>IF(JA76&gt;0,JB76-$V76,0)</f>
        <v/>
      </c>
      <c r="JD76" s="68">
        <f>IF(JA76&gt;0,(JA76-JD$10)/JD$10,0)</f>
        <v/>
      </c>
      <c r="JE76" s="68" t="n"/>
      <c r="JF76" s="15">
        <f>IF(JA76&gt;0,(JA76-JA$10)/JA$10,0)</f>
        <v/>
      </c>
      <c r="JH76" s="13" t="n">
        <v>354.56</v>
      </c>
      <c r="JI76" s="68">
        <f>IF(JH76&gt;0,((JH76-JH75)/JH75),0)</f>
        <v/>
      </c>
      <c r="JJ76" s="68">
        <f>IF(JH76&gt;0,JI76-$V76,0)</f>
        <v/>
      </c>
      <c r="JK76" s="68">
        <f>IF(JH76&gt;0,(JH76-JK$10)/JK$10,0)</f>
        <v/>
      </c>
      <c r="JL76" s="68" t="n"/>
      <c r="JM76" s="15">
        <f>IF(JH76&gt;0,(JH76-JH$10)/JH$10,0)</f>
        <v/>
      </c>
      <c r="JO76" s="13" t="n">
        <v>14.55</v>
      </c>
      <c r="JP76" s="68">
        <f>IF(JO76&gt;0,((JO76-JO75)/JO75),0)</f>
        <v/>
      </c>
      <c r="JQ76" s="68">
        <f>IF(JO76&gt;0,JP76-$V76,0)</f>
        <v/>
      </c>
      <c r="JR76" s="68">
        <f>IF(JO76&gt;0,(JO76-JR$10)/JR$10,0)</f>
        <v/>
      </c>
      <c r="JS76" s="68" t="n"/>
      <c r="JT76" s="15">
        <f>IF(JO76&gt;0,(JO76-JO$10)/JO$10,0)</f>
        <v/>
      </c>
      <c r="JV76" s="13" t="n">
        <v>1.15</v>
      </c>
      <c r="JW76" s="68">
        <f>IF(JV76&gt;0,((JV76-JV75)/JV75),0)</f>
        <v/>
      </c>
      <c r="JX76" s="68">
        <f>IF(JV76&gt;0,JW76-$V76,0)</f>
        <v/>
      </c>
      <c r="JY76" s="68">
        <f>IF(JV76&gt;0,(JV76-JY$10)/JY$10,0)</f>
        <v/>
      </c>
      <c r="JZ76" s="68" t="n"/>
      <c r="KA76" s="15">
        <f>IF(JV76&gt;0,(JV76-JV$10)/JV$10,0)</f>
        <v/>
      </c>
      <c r="KC76" s="13" t="n">
        <v>13.62</v>
      </c>
      <c r="KD76" s="68">
        <f>IF(KC76&gt;0,((KC76-KC75)/KC75),0)</f>
        <v/>
      </c>
      <c r="KE76" s="68">
        <f>IF(KC76&gt;0,KD76-$V76,0)</f>
        <v/>
      </c>
      <c r="KF76" s="68">
        <f>IF(KC76&gt;0,(KC76-KF$10)/KF$10,0)</f>
        <v/>
      </c>
      <c r="KG76" s="68" t="n"/>
      <c r="KH76" s="15">
        <f>IF(KC76&gt;0,(KC76-KC$10)/KC$10,0)</f>
        <v/>
      </c>
      <c r="KI76" s="18" t="n"/>
      <c r="KJ76" s="13" t="n">
        <v>35.3</v>
      </c>
      <c r="KK76" s="68">
        <f>IF(KJ76&gt;0,((KJ76-KJ75)/KJ75),0)</f>
        <v/>
      </c>
      <c r="KL76" s="68">
        <f>IF(KJ76&gt;0,KK76-$V76,0)</f>
        <v/>
      </c>
      <c r="KM76" s="68">
        <f>IF(KJ76&gt;0,(KJ76-KM$10)/KM$10,0)</f>
        <v/>
      </c>
      <c r="KN76" s="68" t="n"/>
      <c r="KO76" s="15">
        <f>IF(KJ76&gt;0,(KJ76-KJ$10)/KJ$10,0)</f>
        <v/>
      </c>
      <c r="KQ76" s="13" t="n">
        <v>1.27</v>
      </c>
      <c r="KR76" s="68">
        <f>IF(KQ76&gt;0,((KQ76-KQ75)/KQ75),0)</f>
        <v/>
      </c>
      <c r="KS76" s="68">
        <f>IF(KQ76&gt;0,KR76-$V76,0)</f>
        <v/>
      </c>
      <c r="KT76" s="68">
        <f>IF(KQ76&gt;0,(KQ76-KT$10)/KT$10,0)</f>
        <v/>
      </c>
      <c r="KU76" s="68" t="n"/>
      <c r="KV76" s="15">
        <f>IF(KQ76&gt;0,(KQ76-KQ$10)/KQ$10,0)</f>
        <v/>
      </c>
      <c r="KW76" s="18" t="n"/>
      <c r="KX76" s="13" t="n">
        <v>17.88</v>
      </c>
      <c r="KY76" s="68">
        <f>IF(KX76&gt;0,((KX76-KX75)/KX75),0)</f>
        <v/>
      </c>
      <c r="KZ76" s="68">
        <f>IF(KX76&gt;0,KY76-$V76,0)</f>
        <v/>
      </c>
      <c r="LA76" s="68">
        <f>IF(KX76&gt;0,(KX76-LA$10)/LA$10,0)</f>
        <v/>
      </c>
      <c r="LB76" s="68" t="n"/>
      <c r="LC76" s="15">
        <f>IF(KX76&gt;0,(KX76-KX$10)/KX$10,0)</f>
        <v/>
      </c>
      <c r="LD76" s="18" t="n"/>
      <c r="LE76" s="13" t="n">
        <v>47.51</v>
      </c>
      <c r="LF76" s="68">
        <f>IF(LE76&gt;0,((LE76-LE75)/LE75),0)</f>
        <v/>
      </c>
      <c r="LG76" s="68">
        <f>IF(LE76&gt;0,LF76-$V76,0)</f>
        <v/>
      </c>
      <c r="LH76" s="68">
        <f>IF(LE76&gt;0,(LE76-LH$10)/LH$10,0)</f>
        <v/>
      </c>
      <c r="LI76" s="68" t="n"/>
      <c r="LJ76" s="15">
        <f>IF(LE76&gt;0,(LE76-LE$10)/LE$10,0)</f>
        <v/>
      </c>
      <c r="LL76" s="13" t="n">
        <v>100.13</v>
      </c>
      <c r="LM76" s="68">
        <f>IF(LL76&gt;0,((LL76-LL75)/LL75),0)</f>
        <v/>
      </c>
      <c r="LN76" s="68">
        <f>IF(LL76&gt;0,LM76-$V76,0)</f>
        <v/>
      </c>
      <c r="LO76" s="68">
        <f>IF(LL76&gt;0,(LL76-LO$10)/LO$10,0)</f>
        <v/>
      </c>
      <c r="LP76" s="68" t="n"/>
      <c r="LQ76" s="15">
        <f>IF(LL76&gt;0,(LL76-LL$10)/LL$10,0)</f>
        <v/>
      </c>
      <c r="LS76" s="13" t="n">
        <v>11.96</v>
      </c>
      <c r="LT76" s="68">
        <f>IF(LS76&gt;0,((LS76-LS75)/LS75),0)</f>
        <v/>
      </c>
      <c r="LU76" s="68">
        <f>IF(LS76&gt;0,LT76-$V76,0)</f>
        <v/>
      </c>
      <c r="LV76" s="68" t="n"/>
      <c r="LW76" s="68" t="n"/>
      <c r="LX76" s="15">
        <f>IF(LS76&gt;0,(LS76-LS$10)/LS$10,0)</f>
        <v/>
      </c>
      <c r="LZ76" s="13" t="n">
        <v>9.65</v>
      </c>
      <c r="MA76" s="68">
        <f>IF(LZ76&gt;0,((LZ76-LZ75)/LZ75),0)</f>
        <v/>
      </c>
      <c r="MB76" s="68">
        <f>IF(LZ76&gt;0,MA76-$V76,0)</f>
        <v/>
      </c>
      <c r="MC76" s="68">
        <f>IF(LZ76&gt;0,(LZ76-MC$10)/MC$10,0)</f>
        <v/>
      </c>
      <c r="MD76" s="68" t="n"/>
      <c r="ME76" s="15">
        <f>IF(LZ76&gt;0,(LZ76-LZ$10)/LZ$10,0)</f>
        <v/>
      </c>
      <c r="MG76" s="13" t="n">
        <v>20.24</v>
      </c>
      <c r="MH76" s="68">
        <f>IF(MG76&gt;0,((MG76-MG75)/MG75),0)</f>
        <v/>
      </c>
      <c r="MI76" s="68">
        <f>IF(MG76&gt;0,MH76-$V76,0)</f>
        <v/>
      </c>
      <c r="MJ76" s="68">
        <f>IF(MG76&gt;0,(MG76-MJ$10)/MJ$10,0)</f>
        <v/>
      </c>
      <c r="MK76" s="68" t="n"/>
      <c r="ML76" s="15">
        <f>IF(MG76&gt;0,(MG76-MG$10)/MG$10,0)</f>
        <v/>
      </c>
      <c r="MN76" s="13" t="n">
        <v>93.18000000000001</v>
      </c>
      <c r="MO76" s="68">
        <f>IF(MN76&gt;0,((MN76-MN75)/MN75),0)</f>
        <v/>
      </c>
      <c r="MP76" s="68">
        <f>IF(MN76&gt;0,MO76-$V76,0)</f>
        <v/>
      </c>
      <c r="MQ76" s="68">
        <f>IF(MN76&gt;0,(MN76-MQ$10)/MQ$10,0)</f>
        <v/>
      </c>
      <c r="MR76" s="68" t="n"/>
      <c r="MS76" s="15">
        <f>IF(MN76&gt;0,(MN76-MN$10)/MN$10,0)</f>
        <v/>
      </c>
      <c r="MU76" s="13" t="n">
        <v>9.529999999999999</v>
      </c>
      <c r="MV76" s="68">
        <f>IF(MU76&gt;0,((MU76-MU75)/MU75),0)</f>
        <v/>
      </c>
      <c r="MW76" s="68">
        <f>IF(MU76&gt;0,MV76-$V76,0)</f>
        <v/>
      </c>
      <c r="MX76" s="68">
        <f>IF(MU76&gt;0,(MU76-MX$10)/MX$10,0)</f>
        <v/>
      </c>
      <c r="MY76" s="68" t="n"/>
      <c r="MZ76" s="15">
        <f>IF(MU76&gt;0,(MU76-MU$10)/MU$10,0)</f>
        <v/>
      </c>
      <c r="NB76" s="13" t="n">
        <v>169.4</v>
      </c>
      <c r="NC76" s="68">
        <f>IF(NB76&gt;0,((NB76-NB75)/NB75),0)</f>
        <v/>
      </c>
      <c r="ND76" s="68">
        <f>IF(NB76&gt;0,NC76-$V76,0)</f>
        <v/>
      </c>
      <c r="NE76" s="68">
        <f>IF(NB76&gt;0,(NB76-NE$10)/NE$10,0)</f>
        <v/>
      </c>
      <c r="NF76" s="68" t="n"/>
      <c r="NG76" s="15">
        <f>IF(NB76&gt;0,(NB76-NB$10)/NB$10,0)</f>
        <v/>
      </c>
      <c r="NI76" s="13" t="n">
        <v>4.71</v>
      </c>
      <c r="NJ76" s="68">
        <f>IF(NI76&gt;0,((NI76-NI75)/NI75),0)</f>
        <v/>
      </c>
      <c r="NK76" s="68">
        <f>IF(NI76&gt;0,NJ76-$V76,0)</f>
        <v/>
      </c>
      <c r="NL76" s="68">
        <f>IF(NI76&gt;0,(NI76-NL$10)/NL$10,0)</f>
        <v/>
      </c>
      <c r="NM76" s="68" t="n"/>
      <c r="NN76" s="15">
        <f>IF(NI76&gt;0,(NI76-NI$10)/NI$10,0)</f>
        <v/>
      </c>
      <c r="NP76" s="13" t="n">
        <v>286.89</v>
      </c>
      <c r="NQ76" s="68">
        <f>IF(NP76&gt;0,((NP76-NP75)/NP75),0)</f>
        <v/>
      </c>
      <c r="NR76" s="68">
        <f>IF(NP76&gt;0,NQ76-$V76,0)</f>
        <v/>
      </c>
      <c r="NS76" s="68">
        <f>IF(NP76&gt;0,(NP76-NS$10)/NS$10,0)</f>
        <v/>
      </c>
      <c r="NT76" s="68" t="n"/>
      <c r="NU76" s="15">
        <f>IF(NP76&gt;0,(NP76-NP$10)/NP$10,0)</f>
        <v/>
      </c>
      <c r="NW76" s="13" t="n">
        <v>144.7</v>
      </c>
      <c r="NX76" s="68">
        <f>IF(NW76&gt;0,((NW76-NW75)/NW75),0)</f>
        <v/>
      </c>
      <c r="NY76" s="68">
        <f>IF(NW76&gt;0,NX76-$V76,0)</f>
        <v/>
      </c>
      <c r="NZ76" s="68">
        <f>IF(NW76&gt;0,(NW76-NZ$10)/NZ$10,0)</f>
        <v/>
      </c>
      <c r="OA76" s="68" t="n"/>
      <c r="OB76" s="15">
        <f>IF(NW76&gt;0,(NW76-NW$10)/NW$10,0)</f>
        <v/>
      </c>
      <c r="OD76" s="13" t="n">
        <v>1.11</v>
      </c>
      <c r="OE76" s="68">
        <f>IF(OD76&gt;0,((OD76-OD75)/OD75),0)</f>
        <v/>
      </c>
      <c r="OF76" s="68">
        <f>IF(OD76&gt;0,OE76-$V76,0)</f>
        <v/>
      </c>
      <c r="OG76" s="68">
        <f>IF(OD76&gt;0,(OD76-OG$10)/OG$10,0)</f>
        <v/>
      </c>
      <c r="OH76" s="68" t="n"/>
      <c r="OI76" s="15">
        <f>IF(OD76&gt;0,(OD76-OD$10)/OD$10,0)</f>
        <v/>
      </c>
      <c r="OK76" s="13" t="n">
        <v>55.31</v>
      </c>
      <c r="OL76" s="68">
        <f>IF(OK76&gt;0,((OK76-OK75)/OK75),0)</f>
        <v/>
      </c>
      <c r="OM76" s="68">
        <f>IF(OK76&gt;0,OL76-$V76,0)</f>
        <v/>
      </c>
      <c r="ON76" s="68">
        <f>IF(OK76&gt;0,(OK76-ON$10)/ON$10,0)</f>
        <v/>
      </c>
      <c r="OO76" s="68" t="n"/>
      <c r="OP76" s="15">
        <f>IF(OK76&gt;0,(OK76-OK$10)/OK$10,0)</f>
        <v/>
      </c>
      <c r="OR76" s="13" t="n">
        <v>1.62</v>
      </c>
      <c r="OS76" s="68">
        <f>IF(OR76&gt;0,((OR76-OR75)/OR75),0)</f>
        <v/>
      </c>
      <c r="OT76" s="68">
        <f>IF(OR76&gt;0,OS76-$V76,0)</f>
        <v/>
      </c>
      <c r="OU76" s="68">
        <f>IF(OR76&gt;0,(OR76-OU$10)/OU$10,0)</f>
        <v/>
      </c>
      <c r="OV76" s="68" t="n"/>
      <c r="OW76" s="15">
        <f>IF(OR76&gt;0,(OR76-OR$10)/OR$10,0)</f>
        <v/>
      </c>
      <c r="OY76" s="13" t="n">
        <v>119.85</v>
      </c>
      <c r="OZ76" s="68">
        <f>IF(OY76&gt;0,((OY76-OY75)/OY75),0)</f>
        <v/>
      </c>
      <c r="PA76" s="68">
        <f>IF(OY76&gt;0,OZ76-$V76,0)</f>
        <v/>
      </c>
      <c r="PB76" s="68">
        <f>IF(OY76&gt;0,(OY76-PB$10)/PB$10,0)</f>
        <v/>
      </c>
      <c r="PC76" s="68" t="n"/>
      <c r="PD76" s="15">
        <f>IF(OY76&gt;0,(OY76-OY$10)/OY$10,0)</f>
        <v/>
      </c>
      <c r="PE76" s="18" t="n"/>
      <c r="PF76" s="13" t="n">
        <v>200.75</v>
      </c>
      <c r="PG76" s="68">
        <f>IF(PF76&gt;0,((PF76-PF75)/PF75),0)</f>
        <v/>
      </c>
      <c r="PH76" s="68">
        <f>IF(PF76&gt;0,PG76-$V76,0)</f>
        <v/>
      </c>
      <c r="PI76" s="68">
        <f>IF(PF76&gt;0,(PF76-PI$10)/PI$10,0)</f>
        <v/>
      </c>
      <c r="PJ76" s="68" t="n"/>
      <c r="PK76" s="15">
        <f>IF(PF76&gt;0,(PF76-PF$10)/PF$10,0)</f>
        <v/>
      </c>
      <c r="PM76" s="13" t="n"/>
      <c r="PN76" s="68">
        <f>IF(PM76&gt;0,((PM76-PM75)/PM75),0)</f>
        <v/>
      </c>
      <c r="PO76" s="68">
        <f>PN76-$V76</f>
        <v/>
      </c>
      <c r="PP76" s="68">
        <f>IF(PM76&gt;0,(PM76-PP$10)/PP$10,0)</f>
        <v/>
      </c>
      <c r="PQ76" s="68" t="n"/>
      <c r="PR76" s="15">
        <f>IF(PM76&gt;0,(PM76-PM$10)/PM$10,0)</f>
        <v/>
      </c>
      <c r="PT76" s="13" t="n">
        <v>3.44</v>
      </c>
      <c r="PU76" s="68">
        <f>IF(PT76&gt;0,((PT76-PT75)/PT75),0)</f>
        <v/>
      </c>
      <c r="PV76" s="68">
        <f>IF(PT76&gt;0,PU76-$V76,0)</f>
        <v/>
      </c>
      <c r="PW76" s="68">
        <f>IF(PT76&gt;0,(PT76-PW$10)/PW$10,0)</f>
        <v/>
      </c>
      <c r="PX76" s="68" t="n"/>
      <c r="PY76" s="15">
        <f>IF(PT76&gt;0,(PT76-PT$10)/PT$10,0)</f>
        <v/>
      </c>
      <c r="QA76" s="13" t="n">
        <v>189.59</v>
      </c>
      <c r="QB76" s="68">
        <f>IF(QA76&gt;0,((QA76-QA75)/QA75),0)</f>
        <v/>
      </c>
      <c r="QC76" s="68">
        <f>IF(QA76&gt;0,QB76-$V76,0)</f>
        <v/>
      </c>
      <c r="QD76" s="68">
        <f>IF(QA76&gt;0,(QA76-QD$10)/QD$10,0)</f>
        <v/>
      </c>
      <c r="QE76" s="68" t="n"/>
      <c r="QF76" s="15">
        <f>IF(QA76&gt;0,(QA76-QA$10)/QA$10,0)</f>
        <v/>
      </c>
      <c r="QH76" s="13" t="n">
        <v>1.05</v>
      </c>
      <c r="QI76" s="68">
        <f>IF(QH76&gt;0,((QH76-QH75)/QH75),0)</f>
        <v/>
      </c>
      <c r="QJ76" s="68">
        <f>IF(QH76&gt;0,QI76-$V76,0)</f>
        <v/>
      </c>
      <c r="QK76" s="68">
        <f>IF(QH76&gt;0,(QH76-QK$10)/QK$10,0)</f>
        <v/>
      </c>
      <c r="QL76" s="68" t="n"/>
      <c r="QM76" s="15">
        <f>IF(QH76&gt;0,(QH76-QH$10)/QH$10,0)</f>
        <v/>
      </c>
      <c r="QO76" s="13" t="n">
        <v>8.4</v>
      </c>
      <c r="QP76" s="68">
        <f>IF(QO76&gt;0,((QO76-QO75)/QO75),0)</f>
        <v/>
      </c>
      <c r="QQ76" s="68">
        <f>IF(QO76&gt;0,QP76-$V76,0)</f>
        <v/>
      </c>
      <c r="QR76" s="68">
        <f>IF(QO76&gt;0,(QO76-QR$10)/QR$10,0)</f>
        <v/>
      </c>
      <c r="QS76" s="68" t="n"/>
      <c r="QT76" s="15">
        <f>IF(QO76&gt;0,(QO76-QO$10)/QO$10,0)</f>
        <v/>
      </c>
      <c r="QV76" s="13" t="n">
        <v>1.27</v>
      </c>
      <c r="QW76" s="68">
        <f>IF(QV76&gt;0,((QV76-QV75)/QV75),0)</f>
        <v/>
      </c>
      <c r="QX76" s="68">
        <f>IF(QV76&gt;0,QW76-$V76,0)</f>
        <v/>
      </c>
      <c r="QY76" s="68">
        <f>IF(QV76&gt;0,(QV76-QY$10)/QY$10,0)</f>
        <v/>
      </c>
      <c r="QZ76" s="68" t="n"/>
      <c r="RA76" s="15">
        <f>IF(QV76&gt;0,(QV76-QV$10)/QV$10,0)</f>
        <v/>
      </c>
      <c r="RC76" s="13" t="n">
        <v>17.57</v>
      </c>
      <c r="RD76" s="68">
        <f>IF(RC76&gt;0,((RC76-RC75)/RC75),0)</f>
        <v/>
      </c>
      <c r="RE76" s="68">
        <f>IF(RC76&gt;0,RD76-$V76,0)</f>
        <v/>
      </c>
      <c r="RF76" s="68">
        <f>IF(RC76&gt;0,(RC76-RF$10)/RF$10,0)</f>
        <v/>
      </c>
      <c r="RG76" s="68" t="n"/>
      <c r="RH76" s="15">
        <f>IF(RC76&gt;0,(RC76-RC$10)/RC$10,0)</f>
        <v/>
      </c>
      <c r="RJ76" s="13" t="n">
        <v>141.37</v>
      </c>
      <c r="RK76" s="68">
        <f>IF(RJ76&gt;0,((RJ76-RJ75)/RJ75),0)</f>
        <v/>
      </c>
      <c r="RL76" s="68">
        <f>RK76-$V76</f>
        <v/>
      </c>
      <c r="RM76" s="68">
        <f>IF(RJ76&gt;0,(RJ76-RM$10)/RM$10,0)</f>
        <v/>
      </c>
      <c r="RN76" s="68" t="n"/>
      <c r="RO76" s="15">
        <f>IF(RJ76&gt;0,(RJ76-RJ$10)/RJ$10,0)</f>
        <v/>
      </c>
      <c r="RQ76" s="13" t="n">
        <v>11.24</v>
      </c>
      <c r="RR76" s="68">
        <f>IF(RQ76&gt;0,((RQ76-RQ75)/RQ75),0)</f>
        <v/>
      </c>
      <c r="RS76" s="68">
        <f>RR76-$V76</f>
        <v/>
      </c>
      <c r="RT76" s="68">
        <f>IF(RQ76&gt;0,(RQ76-RT$10)/RT$10,0)</f>
        <v/>
      </c>
      <c r="RU76" s="68" t="n"/>
      <c r="RV76" s="15">
        <f>IF(RQ76&gt;0,(RQ76-RQ$10)/RQ$10,0)</f>
        <v/>
      </c>
      <c r="RX76" s="13" t="n">
        <v>77.31999999999999</v>
      </c>
      <c r="RY76" s="68">
        <f>IF(RX76&gt;0,((RX76-RX75)/RX75),0)</f>
        <v/>
      </c>
      <c r="RZ76" s="68">
        <f>RY76-$V76</f>
        <v/>
      </c>
      <c r="SA76" s="68">
        <f>IF(RX76&gt;0,(RX76-SA$10)/SA$10,0)</f>
        <v/>
      </c>
      <c r="SB76" s="68" t="n"/>
      <c r="SC76" s="15">
        <f>IF(RX76&gt;0,(RX76-RX$10)/RX$10,0)</f>
        <v/>
      </c>
      <c r="SE76" s="13" t="n">
        <v>7.72</v>
      </c>
      <c r="SF76" s="68">
        <f>IF(SE76&gt;0,((SE76-SE75)/SE75),0)</f>
        <v/>
      </c>
      <c r="SG76" s="68">
        <f>SF76-$V76</f>
        <v/>
      </c>
      <c r="SH76" s="68">
        <f>IF(SE76&gt;0,(SE76-SH$10)/SH$10,0)</f>
        <v/>
      </c>
      <c r="SI76" s="68" t="n"/>
      <c r="SJ76" s="15">
        <f>IF(SE76&gt;0,(SE76-SE$10)/SE$10,0)</f>
        <v/>
      </c>
      <c r="SL76" s="13" t="n">
        <v>0.403</v>
      </c>
      <c r="SM76" s="68">
        <f>IF(SL76&gt;0,((SL76-SL75)/SL75),0)</f>
        <v/>
      </c>
      <c r="SN76" s="68">
        <f>SM76-$V76</f>
        <v/>
      </c>
      <c r="SO76" s="68">
        <f>IF(SL76&gt;0,(SL76-SO$10)/SO$10,0)</f>
        <v/>
      </c>
      <c r="SP76" s="68" t="n"/>
      <c r="SQ76" s="15">
        <f>IF(SL76&gt;0,(SL76-SL$10)/SL$10,0)</f>
        <v/>
      </c>
      <c r="SS76" s="13" t="n">
        <v>6.22</v>
      </c>
      <c r="ST76" s="68">
        <f>IF(SS76&gt;0,((SS76-SS75)/SS75),0)</f>
        <v/>
      </c>
      <c r="SU76" s="68">
        <f>ST76-$V76</f>
        <v/>
      </c>
      <c r="SV76" s="68">
        <f>IF(SS76&gt;0,(SS76-SV$10)/SV$10,0)</f>
        <v/>
      </c>
      <c r="SW76" s="68" t="n"/>
      <c r="SX76" s="15">
        <f>IF(SS76&gt;0,(SS76-SS$10)/SS$10,0)</f>
        <v/>
      </c>
      <c r="SZ76" s="13" t="n">
        <v>21.94</v>
      </c>
      <c r="TA76" s="68">
        <f>IF(SZ76&gt;0,((SZ76-SZ75)/SZ75),0)</f>
        <v/>
      </c>
      <c r="TB76" s="68">
        <f>TA76-$V76</f>
        <v/>
      </c>
      <c r="TC76" s="68">
        <f>IF(SZ76&gt;0,(SZ76-TC$10)/TC$10,0)</f>
        <v/>
      </c>
      <c r="TD76" s="68" t="n"/>
      <c r="TE76" s="15">
        <f>IF(SZ76&gt;0,(SZ76-SZ$10)/SZ$10,0)</f>
        <v/>
      </c>
      <c r="TG76" s="13" t="n">
        <v>0.162</v>
      </c>
      <c r="TH76" s="68">
        <f>IF(TG76&gt;0,((TG76-TG75)/TG75),0)</f>
        <v/>
      </c>
      <c r="TI76" s="68">
        <f>TH76-$V76</f>
        <v/>
      </c>
      <c r="TJ76" s="68">
        <f>IF(TG76&gt;0,(TG76-TJ$10)/TJ$10,0)</f>
        <v/>
      </c>
      <c r="TK76" s="68" t="n"/>
      <c r="TL76" s="15">
        <f>IF(TG76&gt;0,(TG76-TG$10)/TG$10,0)</f>
        <v/>
      </c>
      <c r="TN76" s="13" t="n">
        <v>18.7</v>
      </c>
      <c r="TO76" s="68">
        <f>IF(TN76&gt;0,((TN76-TN75)/TN75),0)</f>
        <v/>
      </c>
      <c r="TP76" s="68">
        <f>TO76-$V76</f>
        <v/>
      </c>
      <c r="TQ76" s="68">
        <f>IF(TN76&gt;0,(TN76-TQ$10)/TQ$10,0)</f>
        <v/>
      </c>
      <c r="TR76" s="68" t="n"/>
      <c r="TS76" s="15">
        <f>IF(TN76&gt;0,(TN76-TN$10)/TN$10,0)</f>
        <v/>
      </c>
      <c r="TU76" s="13" t="n">
        <v>1.71</v>
      </c>
      <c r="TV76" s="68">
        <f>IF(TU76&gt;0,((TU76-TU75)/TU75),0)</f>
        <v/>
      </c>
      <c r="TW76" s="68">
        <f>TV76-$V76</f>
        <v/>
      </c>
      <c r="TX76" s="68">
        <f>IF(TU76&gt;0,(TU76-TX$10)/TX$10,0)</f>
        <v/>
      </c>
      <c r="TY76" s="68" t="n"/>
      <c r="TZ76" s="15">
        <f>IF(TU76&gt;0,(TU76-TU$10)/TU$10,0)</f>
        <v/>
      </c>
      <c r="UB76" s="13" t="n"/>
      <c r="UC76" s="68">
        <f>IF(UB76&gt;0,((UB76-UB75)/UB75),0)</f>
        <v/>
      </c>
      <c r="UD76" s="68">
        <f>UC76-$V76</f>
        <v/>
      </c>
      <c r="UE76" s="68">
        <f>IF(UB76&gt;0,(UB76-UE$10)/UE$10,0)</f>
        <v/>
      </c>
      <c r="UF76" s="68" t="n"/>
      <c r="UG76" s="15">
        <f>IF(UB76&gt;0,(UB76-UB$10)/UB$10,0)</f>
        <v/>
      </c>
      <c r="UI76" s="13" t="n"/>
      <c r="UJ76" s="68">
        <f>IF(UI76&gt;0,((UI76-UI75)/UI75),0)</f>
        <v/>
      </c>
      <c r="UK76" s="68">
        <f>UJ76-$V76</f>
        <v/>
      </c>
      <c r="UL76" s="68">
        <f>IF(UI76&gt;0,(UI76-UL$10)/UL$10,0)</f>
        <v/>
      </c>
      <c r="UM76" s="68" t="n"/>
      <c r="UN76" s="15">
        <f>IF(UI76&gt;0,(UI76-UI$10)/UI$10,0)</f>
        <v/>
      </c>
      <c r="UP76" s="13" t="n"/>
      <c r="UQ76" s="68">
        <f>IF(UP76&gt;0,((UP76-UP75)/UP75),0)</f>
        <v/>
      </c>
      <c r="UR76" s="68">
        <f>UQ76-$V76</f>
        <v/>
      </c>
      <c r="US76" s="68">
        <f>IF(UP76&gt;0,(UP76-US$10)/US$10,0)</f>
        <v/>
      </c>
      <c r="UT76" s="68" t="n"/>
      <c r="UU76" s="15">
        <f>IF(UP76&gt;0,(UP76-UP$10)/UP$10,0)</f>
        <v/>
      </c>
      <c r="UW76" s="13" t="n"/>
      <c r="UX76" s="68">
        <f>IF(UW76&gt;0,((UW76-UW75)/UW75),0)</f>
        <v/>
      </c>
      <c r="UY76" s="68">
        <f>UX76-$V76</f>
        <v/>
      </c>
      <c r="UZ76" s="68">
        <f>IF(UW76&gt;0,(UW76-UZ$10)/UZ$10,0)</f>
        <v/>
      </c>
      <c r="VA76" s="68" t="n"/>
      <c r="VB76" s="15">
        <f>IF(UW76&gt;0,(UW76-UW$10)/UW$10,0)</f>
        <v/>
      </c>
      <c r="VD76" s="13" t="n"/>
      <c r="VE76" s="68">
        <f>IF(VD76&gt;0,((VD76-VD75)/VD75),0)</f>
        <v/>
      </c>
      <c r="VF76" s="68">
        <f>VE76-$V76</f>
        <v/>
      </c>
      <c r="VG76" s="68">
        <f>IF(VD76&gt;0,(VD76-VG$10)/VG$10,0)</f>
        <v/>
      </c>
      <c r="VH76" s="68" t="n"/>
      <c r="VI76" s="15">
        <f>IF(VD76&gt;0,(VD76-VD$10)/VD$10,0)</f>
        <v/>
      </c>
      <c r="VM76" s="21">
        <f>IF($C76&gt;0,(($IK$5*IG76)+($GT$5*GP76)+($JM$5*JI76)+($JF$5*JB76)+($IY$5*IU76)+($IR$5*IN76)+($ID$5*HZ76)+($HW$5*HS76)+($HP$5*HL76)+($HI$5*HE76)+($GF$5*GB76)+($FY$5*FU76)+($FR$5*FN76)+($FK$5*FG76)+($FD$5*EZ76)+($EW$5*ES76)+($EP$5*EL76)+($EI$5*EE76)+($EB$5*DX76)+($DU$5*DQ76)+($DN$5*DJ76)+($DG$5*DC76)+($CZ$5*CV76)+($CS$5*CO76)+($CL$5*CH76)+($CE$5*CA76)+($BX$5*BT76)+($BQ$5*BM76)+($BJ$5*BF76)+($BC$5*AY76)+($AV$5*AR76)+($AO$5*AK76)+($AH$5*AD76)+($JT$5*JP76)+($KA$5*JW76)+($KO$5*KK76)+($PR$5*PN76)+($GM$5*GI76)+($HA$5*GW76)+($KV$5*KR76)+($KH$5*KD76)+($LC$5*KY76)+($MS$5*MO76)+($ML$5*MH76)+($ME$5*MA76)+($LX$5*LT76)+($LQ$5*LM76)+($LJ$5*LF76)+(MV76*$MZ$5)+(NC76*$NG$5)+(NJ76*$NN$5)+($OI$5*OE76)+($NU$5*NQ76)+($OB$5*NX76)+($PK$5*PG76)+($OP$5*OL76)+($OW$5*OS76)+($PD$5*OZ76)+(PU76*$PY$5)+(QB76*$QF$5)+(QI76*$QM$5)+(QP76*$QT$5)+(QW76*$RA$5)+(RD76*$RH$5)+(RK76*$RO$5)+(RR76*$RV$5)+(RY76*$SC$5)+(SF76*$SJ$5)+(SM76*$SQ$5)+(ST76*$SX$5)+(TA76*$TE$5))+(TH76*$TL$5)+(TO76*$TS$5))/$VM$5</f>
        <v/>
      </c>
      <c r="VN76" s="538" t="n"/>
      <c r="VO76" s="21">
        <f>IF($C76&gt;0,(($IK$5*II76)+($GT$5*GR76)+($JM$5*JK76)+($JF$5*JD76)+($IY$5*IW76)+($IR$5*IP76)+($ID$5*IB76)+($HW$5*HU76)+($HP$5*HN76)+($HI$5*HG76)+($GF$5*GD76)+($FY$5*FW76)+($FR$5*FP76)+($FK$5*FI76)+($FD$5*FB76)+($EW$5*EU76)+($EP$5*EN76)+($EI$5*EG76)+($EB$5*DZ76)+($DU$5*DS76)+($DN$5*DL76)+($DG$5*DE76)+($CZ$5*CX76)+($CS$5*CQ76)+($CL$5*CJ76)+($CE$5*CC76)+($BX$5*BV76)+($BQ$5*BO76)+($BJ$5*BH76)+($BC$5*BA76)+($AV$5*AT76)+($AO$5*AM76)+($AH$5*AF76)+($KO$5*KM76)+($KH$5*KF76)+($KA$5*JY76)+($JT$5*JR76)+($PR$5*PP76)+($GM$5*GK76)+($HA$5*GY76)+($KV$5*KT76)+($LC$5*LA76)+($MS$5*MQ76)+($ML$5*MJ76)+($ME$5*MC76)+($LX$5*LV76)+($LQ$5*LO76)+($LJ$5*LH76)+(MX76*$MZ$5)+(NE76*$NG$5)+(NL76*$NN$5)+($OI$5*OG76)+($NU$5*NS76)+($OB$5*NZ76)+($PD$5*PB76)+($OW$5*OU76)+($OP$5*ON76)+($PK$5*PI76)+($PY$5*PW76)+($QF$5*QD76)+($QM$5*QK76)+($QT$5*QR76)+($RA$5*QY76)+($RH$5*RF76)+($RO$5*RM76)+(RT76*$RV$5)+(SA76*$SC$5)+(SH76*$SJ$5)+(SO76*$SQ$5)+(SV76*$SX$5)+(TC76*$TE$5)+(TJ76*$TL$5)+(TQ76*$TS$5))/$VM$5,0)</f>
        <v/>
      </c>
      <c r="VP76" s="14" t="n"/>
      <c r="VQ76" s="21">
        <f>IF($C76&gt;0,(($IK$5*IK76)+($GT$5*GT76)+($JM$5*JM76)+($JF$5*JF76)+($IY$5*IY76)+($IR$5*IR76)+($ID$5*ID76)+($HW$5*HW76)+($HP$5*HP76)+($HI$5*HI76)+($GF$5*GF76)+($FY$5*FY76)+($FR$5*FR76)+($FK$5*FK76)+($FD$5*FD76)+($EW$5*EW76)+($EP$5*EP76)+($EI$5*EI76)+($EB$5*EB76)+($DU$5*DU76)+($DN$5*DN76)+($DG$5*DG76)+($CZ$5*CZ76)+($CS$5*CS76)+($CL$5*CL76)+($CE$5*CE76)+($BX$5*BX76)+($BQ$5*BQ76)+($BJ$5*BJ76)+($BC$5*BC76)+($AV$5*AV76)+($AO$5*AO76)+($AH$5*AH76)+($KO$5*KO76)+($PR$5*PR76)+($GM$5*GM76)+($HA$5*HA76)+($KH$5*KH76)+($KA$5*KA76)+($JT$5*JT76)+($KV$5*KV76)+($LC$5*LC76)+($MS$5*MS76)+($ML$5*ML76)+($ME$5*ME76)+($LX$5*LX76)+($LQ$5*LQ76)+($LJ$5*LJ76)+($OI$5*OI76)+($NU$5*NU76)+($NN$5*NN76)+($NG$5*NG76)+($MZ$5*MZ76)+(OB76*$OB$5)+($PD$5*PD76)+($OW$5*OW76)+($OP$5*OP76)+($PK$5*PK76)+(PY76*$PY$5)+(QF76*$QF$5)+(QM76*$QM$5)+(QT76*$QT$5)+(RA76*$RA$5)+(RH76*$RH$5)+(RO76*$RO$5)+(RV76*$RV$5)+(SC76*$SC$5)+(SJ76*$SJ$5)+(SQ76*$SQ$5)+(SX76*$SX$5)+(TE76*$TE$5)+(TL76*$TL$5)+(TS76*$TS$5))/$VM$5,0)</f>
        <v/>
      </c>
    </row>
    <row r="77" ht="16" customHeight="1" s="545">
      <c r="A77" s="127" t="n">
        <v>45756</v>
      </c>
      <c r="B77" s="4">
        <f>A77</f>
        <v/>
      </c>
      <c r="C77" s="13" t="n">
        <v>40608.45</v>
      </c>
      <c r="D77" s="138">
        <f>IF(C77&gt;0,C77-C76,0)</f>
        <v/>
      </c>
      <c r="E77" s="68">
        <f>IF(C77&gt;0,D77/C76,0)</f>
        <v/>
      </c>
      <c r="F77" s="15">
        <f>IF(C77&gt;0,(C77-C$10)/C$10,0)</f>
        <v/>
      </c>
      <c r="G77" s="13" t="n">
        <v>5456.8</v>
      </c>
      <c r="H77" s="138">
        <f>IF(G77&gt;0,G77-G76,0)</f>
        <v/>
      </c>
      <c r="I77" s="68">
        <f>IF(G77&gt;0,H77/G76,0)</f>
        <v/>
      </c>
      <c r="J77" s="15">
        <f>IF(G77&gt;0,(G77-G$10)/G$10,0)</f>
        <v/>
      </c>
      <c r="K77" s="13" t="n">
        <v>17124.97</v>
      </c>
      <c r="L77" s="138">
        <f>IF(K77&gt;0,K77-K76,0)</f>
        <v/>
      </c>
      <c r="M77" s="68">
        <f>IF(K77&gt;0,L77/K76,0)</f>
        <v/>
      </c>
      <c r="N77" s="15">
        <f>IF(K77&gt;0,(K77-K$10)/K$10,0)</f>
        <v/>
      </c>
      <c r="O77" s="13" t="n">
        <v>1913.16</v>
      </c>
      <c r="P77" s="138">
        <f>IF(O77&gt;0,O77-O76,0)</f>
        <v/>
      </c>
      <c r="Q77" s="68">
        <f>IF(O77&gt;0,P77/O76,0)</f>
        <v/>
      </c>
      <c r="R77" s="15">
        <f>IF(O77&gt;0,(O77-O$10)/O$10,0)</f>
        <v/>
      </c>
      <c r="S77" s="18">
        <f>IF(O77&gt;0,(((O77*0.7)*Q77)+((K77*0.9)*M77)+((G77*0.65)*I77)+((C77*0.6)*E77))/(O77+K77+G77+C77),0)</f>
        <v/>
      </c>
      <c r="T77" s="121">
        <f>IF(O77&gt;0,(S77*200)+T76,0)</f>
        <v/>
      </c>
      <c r="U77" s="121">
        <f>T77</f>
        <v/>
      </c>
      <c r="V77" s="134">
        <f>IF(T77&gt;0,(T77-T76)/T76,0)</f>
        <v/>
      </c>
      <c r="W77" s="21">
        <f>IF(T77&gt;0,(T77-T$11)/T$11,0)</f>
        <v/>
      </c>
      <c r="X77" s="18">
        <f>IF(T77&gt;0,((Q77+M77+I77+E77)/4),0)</f>
        <v/>
      </c>
      <c r="Y77" s="352">
        <f>260992.79-23848.65</f>
        <v/>
      </c>
      <c r="Z77" s="15" t="n">
        <v>2e-06</v>
      </c>
      <c r="AA77" s="21">
        <f>Z77-$V77</f>
        <v/>
      </c>
      <c r="AC77" s="13" t="n">
        <v>195.67</v>
      </c>
      <c r="AD77" s="68">
        <f>IF(AC77&gt;0,((AC77-AC76)/AC76),0)</f>
        <v/>
      </c>
      <c r="AE77" s="68">
        <f>IF(AC77&gt;0,AD77-$V77,0)</f>
        <v/>
      </c>
      <c r="AF77" s="68">
        <f>IF(AC77&gt;0,(AC77-AF$10)/AF$10,0)</f>
        <v/>
      </c>
      <c r="AG77" s="68" t="n"/>
      <c r="AH77" s="15">
        <f>IF(AC77&gt;0,(AC77-AC$10)/AC$10,0)</f>
        <v/>
      </c>
      <c r="AJ77" s="13" t="n">
        <v>19.89</v>
      </c>
      <c r="AK77" s="68">
        <f>IF(AJ77&gt;0,((AJ77-AJ76)/AJ76),0)</f>
        <v/>
      </c>
      <c r="AL77" s="68">
        <f>IF(AJ77&gt;0,AK77-$V77,0)</f>
        <v/>
      </c>
      <c r="AM77" s="68">
        <f>IF(AJ77&gt;0,(AJ77-AM$10)/AM$10,0)</f>
        <v/>
      </c>
      <c r="AN77" s="68" t="n"/>
      <c r="AO77" s="15">
        <f>IF(AJ77&gt;0,(AJ77-AJ$10)/AJ$10,0)</f>
        <v/>
      </c>
      <c r="AQ77" s="13" t="n">
        <v>18.78</v>
      </c>
      <c r="AR77" s="68">
        <f>IF(AQ77&gt;0,((AQ77-AQ76)/AQ76),0)</f>
        <v/>
      </c>
      <c r="AS77" s="68">
        <f>IF(AQ77&gt;0,AR77-$V77,0)</f>
        <v/>
      </c>
      <c r="AT77" s="68">
        <f>IF(AQ77&gt;0,(AQ77-AT$10)/AT$10,0)</f>
        <v/>
      </c>
      <c r="AU77" s="68" t="n"/>
      <c r="AV77" s="15">
        <f>IF(AQ77&gt;0,(AQ77-AQ$10)/AQ$10,0)</f>
        <v/>
      </c>
      <c r="AX77" s="13" t="n">
        <v>189.47</v>
      </c>
      <c r="AY77" s="68">
        <f>IF(AX77&gt;0,((AX77-AX76)/AX76),0)</f>
        <v/>
      </c>
      <c r="AZ77" s="68">
        <f>IF(AX77&gt;0,AY77-$V77,0)</f>
        <v/>
      </c>
      <c r="BA77" s="68">
        <f>IF(AX77&gt;0,(AX77-BA$10)/BA$10,0)</f>
        <v/>
      </c>
      <c r="BB77" s="68" t="n"/>
      <c r="BC77" s="15">
        <f>IF(AX77&gt;0,(AX77-AX$10)/AX$10,0)</f>
        <v/>
      </c>
      <c r="BE77" s="13" t="n">
        <v>72.20999999999999</v>
      </c>
      <c r="BF77" s="68">
        <f>IF(BE77&gt;0,((BE77-BE76)/BE76),0)</f>
        <v/>
      </c>
      <c r="BG77" s="68">
        <f>IF(BE77&gt;0,BF77-$V77,0)</f>
        <v/>
      </c>
      <c r="BH77" s="68" t="n"/>
      <c r="BI77" s="68" t="n"/>
      <c r="BJ77" s="15">
        <f>IF(BE77&gt;0,(BE77-BE$10)/BE$10,0)</f>
        <v/>
      </c>
      <c r="BL77" s="13" t="n">
        <v>60.52</v>
      </c>
      <c r="BM77" s="68">
        <f>IF(BL77&gt;0,((BL77-BL76)/BL76),0)</f>
        <v/>
      </c>
      <c r="BN77" s="68">
        <f>IF(BL77&gt;0,BM77-$V77,0)</f>
        <v/>
      </c>
      <c r="BO77" s="68">
        <f>IF(BL77&gt;0,(BL77-BO$10)/BO$10,0)</f>
        <v/>
      </c>
      <c r="BP77" s="68" t="n"/>
      <c r="BQ77" s="15">
        <f>IF(BL77&gt;0,(BL77-BL$10)/BL$10,0)</f>
        <v/>
      </c>
      <c r="BS77" s="13" t="n">
        <v>33.8</v>
      </c>
      <c r="BT77" s="68">
        <f>IF(BS77&gt;0,((BS77-BS76)/BS76),0)</f>
        <v/>
      </c>
      <c r="BU77" s="68">
        <f>IF(BS77&gt;0,BT77-$V77,0)</f>
        <v/>
      </c>
      <c r="BV77" s="68">
        <f>IF(BS77&gt;0,(BS77-BV$10)/BV$10,0)</f>
        <v/>
      </c>
      <c r="BW77" s="68" t="n"/>
      <c r="BX77" s="15">
        <f>IF(BS77&gt;0,(BS77-BS$10)/BS$10,0)</f>
        <v/>
      </c>
      <c r="BZ77" s="13" t="n"/>
      <c r="CA77" s="68">
        <f>IF(BZ77&gt;0,((BZ77-BZ76)/BZ76),0)</f>
        <v/>
      </c>
      <c r="CB77" s="68">
        <f>IF(BZ77&gt;0,CA77-$V77,0)</f>
        <v/>
      </c>
      <c r="CC77" s="68">
        <f>IF(BZ77&gt;0,(BZ77-CC$10)/CC$10,0)</f>
        <v/>
      </c>
      <c r="CD77" s="68" t="n"/>
      <c r="CE77" s="15">
        <f>IF(BZ77&gt;0,(BZ77-BZ$10)/BZ$10,0)</f>
        <v/>
      </c>
      <c r="CG77" s="13" t="n">
        <v>28.05</v>
      </c>
      <c r="CH77" s="68">
        <f>IF(CG77&gt;0,((CG77-CG76)/CG76),0)</f>
        <v/>
      </c>
      <c r="CI77" s="68">
        <f>IF(CG77&gt;0,CH77-$V77,0)</f>
        <v/>
      </c>
      <c r="CJ77" s="68">
        <f>IF(CG77&gt;0,(CG77-CJ$10)/CJ$10,0)</f>
        <v/>
      </c>
      <c r="CK77" s="68" t="n"/>
      <c r="CL77" s="15">
        <f>IF(CG77&gt;0,(CG77-CG$10)/CG$10,0)</f>
        <v/>
      </c>
      <c r="CN77" s="13" t="n">
        <v>28.66</v>
      </c>
      <c r="CO77" s="68">
        <f>IF(CN77&gt;0,((CN77-CN76)/CN76),0)</f>
        <v/>
      </c>
      <c r="CP77" s="68">
        <f>IF(CN77&gt;0,CO77-$V77,0)</f>
        <v/>
      </c>
      <c r="CQ77" s="68">
        <f>IF(CN77&gt;0,(CN77-CQ$10)/CQ$10,0)</f>
        <v/>
      </c>
      <c r="CR77" s="68" t="n"/>
      <c r="CS77" s="15">
        <f>IF(CN77&gt;0,(CN77-CN$10)/CN$10,0)</f>
        <v/>
      </c>
      <c r="CU77" s="13" t="n">
        <v>32.55</v>
      </c>
      <c r="CV77" s="68">
        <f>IF(CU77&gt;0,((CU77-CU76)/CU76),0)</f>
        <v/>
      </c>
      <c r="CW77" s="68">
        <f>IF(CU77&gt;0,CV77-$V77,0)</f>
        <v/>
      </c>
      <c r="CX77" s="68">
        <f>IF(CU77&gt;0,(CU77-CX$10)/CX$10,0)</f>
        <v/>
      </c>
      <c r="CY77" s="68" t="n"/>
      <c r="CZ77" s="15">
        <f>IF(CU77&gt;0,(CU77-CU$10)/CU$10,0)</f>
        <v/>
      </c>
      <c r="DB77" s="13" t="n">
        <v>18.12</v>
      </c>
      <c r="DC77" s="68">
        <f>IF(DB77&gt;0,((DB77-DB76)/DB76),0)</f>
        <v/>
      </c>
      <c r="DD77" s="68">
        <f>IF(DB77&gt;0,DC77-$V77,0)</f>
        <v/>
      </c>
      <c r="DE77" s="68">
        <f>IF(DB77&gt;0,(DB77-DE$10)/DE$10,0)</f>
        <v/>
      </c>
      <c r="DF77" s="68" t="n"/>
      <c r="DG77" s="15">
        <f>IF(DB77&gt;0,(DB77-DB$10)/DB$10,0)</f>
        <v/>
      </c>
      <c r="DI77" s="13" t="n">
        <v>42.78</v>
      </c>
      <c r="DJ77" s="68">
        <f>IF(DI77&gt;0,((DI77-DI76)/DI76),0)</f>
        <v/>
      </c>
      <c r="DK77" s="68">
        <f>IF(DI77&gt;0,DJ77-$V77,0)</f>
        <v/>
      </c>
      <c r="DL77" s="68">
        <f>IF(DI77&gt;0,(DI77-DL$10)/DL$10,0)</f>
        <v/>
      </c>
      <c r="DM77" s="68" t="n"/>
      <c r="DN77" s="15">
        <f>IF(DI77&gt;0,(DI77-DI$10)/DI$10,0)</f>
        <v/>
      </c>
      <c r="DP77" s="13" t="n">
        <v>35.9</v>
      </c>
      <c r="DQ77" s="68">
        <f>IF(DP77&gt;0,((DP77-DP76)/DP76),0)</f>
        <v/>
      </c>
      <c r="DR77" s="68">
        <f>IF(DP77&gt;0,DQ77-$V77,0)</f>
        <v/>
      </c>
      <c r="DS77" s="68" t="n"/>
      <c r="DT77" s="68" t="n"/>
      <c r="DU77" s="15">
        <f>IF(DP77&gt;0,(DP77-DP$10)/DP$10,0)</f>
        <v/>
      </c>
      <c r="DV77" s="18" t="n"/>
      <c r="DW77" s="13" t="n">
        <v>27.58</v>
      </c>
      <c r="DX77" s="68">
        <f>IF(DW77&gt;0,((DW77-DW76)/DW76),0)</f>
        <v/>
      </c>
      <c r="DY77" s="68">
        <f>IF(DW77&gt;0,DX77-$V77,0)</f>
        <v/>
      </c>
      <c r="DZ77" s="68">
        <f>IF(DW77&gt;0,(DW77-DZ$10)/DZ$10,0)</f>
        <v/>
      </c>
      <c r="EA77" s="68" t="n"/>
      <c r="EB77" s="15">
        <f>IF(DW77&gt;0,(DW77-DW$10)/DW$10,0)</f>
        <v/>
      </c>
      <c r="ED77" s="13" t="n">
        <v>31.31</v>
      </c>
      <c r="EE77" s="68">
        <f>IF(ED77&gt;0,((ED77-ED76)/ED76),0)</f>
        <v/>
      </c>
      <c r="EF77" s="68">
        <f>IF(ED77&gt;0,EE77-$V77,0)</f>
        <v/>
      </c>
      <c r="EG77" s="68">
        <f>IF(ED77&gt;0,(ED77-EG$10)/EG$10,0)</f>
        <v/>
      </c>
      <c r="EH77" s="68" t="n"/>
      <c r="EI77" s="15">
        <f>IF(ED77&gt;0,(ED77-ED$10)/ED$10,0)</f>
        <v/>
      </c>
      <c r="EK77" s="13" t="n">
        <v>103.96</v>
      </c>
      <c r="EL77" s="68">
        <f>IF(EK77&gt;0,((EK77-EK76)/EK76),0)</f>
        <v/>
      </c>
      <c r="EM77" s="68">
        <f>IF(EK77&gt;0,EL77-$V77,0)</f>
        <v/>
      </c>
      <c r="EN77" s="68">
        <f>IF(EK77&gt;0,(EK77-EN$10)/EN$10,0)</f>
        <v/>
      </c>
      <c r="EO77" s="68" t="n"/>
      <c r="EP77" s="15">
        <f>IF(EK77&gt;0,(EK77-EK$10)/EK$10,0)</f>
        <v/>
      </c>
      <c r="ER77" s="13" t="n">
        <v>34.34</v>
      </c>
      <c r="ES77" s="68">
        <f>IF(ER77&gt;0,((ER77-ER76)/ER76),0)</f>
        <v/>
      </c>
      <c r="ET77" s="68">
        <f>IF(ER77&gt;0,ES77-$V77,0)</f>
        <v/>
      </c>
      <c r="EU77" s="68">
        <f>IF(ER77&gt;0,(ER77-EU$10)/EU$10,0)</f>
        <v/>
      </c>
      <c r="EV77" s="68" t="n"/>
      <c r="EW77" s="15">
        <f>IF(ER77&gt;0,(ER77-ER$10)/ER$10,0)</f>
        <v/>
      </c>
      <c r="EY77" s="13" t="n">
        <v>32.35</v>
      </c>
      <c r="EZ77" s="68">
        <f>IF(EY77&gt;0,((EY77-EY76)/EY76),0)</f>
        <v/>
      </c>
      <c r="FA77" s="68">
        <f>IF(EY77&gt;0,EZ77-$V77,0)</f>
        <v/>
      </c>
      <c r="FB77" s="68" t="n"/>
      <c r="FC77" s="68" t="n"/>
      <c r="FD77" s="15">
        <f>IF(EY77&gt;0,(EY77-EY$10)/EY$10,0)</f>
        <v/>
      </c>
      <c r="FF77" s="13" t="n">
        <v>52.69</v>
      </c>
      <c r="FG77" s="68">
        <f>IF(FF77&gt;0,((FF77-FF76)/FF76),0)</f>
        <v/>
      </c>
      <c r="FH77" s="68">
        <f>IF(FF77&gt;0,FG77-$V77,0)</f>
        <v/>
      </c>
      <c r="FI77" s="68">
        <f>IF(FF77&gt;0,(FF77-FI$10)/FI$10,0)</f>
        <v/>
      </c>
      <c r="FJ77" s="68" t="n"/>
      <c r="FK77" s="15">
        <f>IF(FF77&gt;0,(FF77-FF$10)/FF$10,0)</f>
        <v/>
      </c>
      <c r="FM77" s="13" t="n">
        <v>160.31</v>
      </c>
      <c r="FN77" s="68">
        <f>IF(FM77&gt;0,((FM77-FM76)/FM76),0)</f>
        <v/>
      </c>
      <c r="FO77" s="68">
        <f>IF(FM77&gt;0,FN77-$V77,0)</f>
        <v/>
      </c>
      <c r="FP77" s="68">
        <f>IF(FM77&gt;0,(FM77-FP$10)/FP$10,0)</f>
        <v/>
      </c>
      <c r="FQ77" s="68" t="n"/>
      <c r="FR77" s="15">
        <f>IF(FM77&gt;0,(FM77-FM$10)/FM$10,0)</f>
        <v/>
      </c>
      <c r="FT77" s="13" t="n">
        <v>92.11</v>
      </c>
      <c r="FU77" s="68">
        <f>IF(FT77&gt;0,((FT77-FT76)/FT76),0)</f>
        <v/>
      </c>
      <c r="FV77" s="68">
        <f>IF(FT77&gt;0,FU77-$V77,0)</f>
        <v/>
      </c>
      <c r="FW77" s="68">
        <f>IF(FT77&gt;0,(FT77-FW$10)/FW$10,0)</f>
        <v/>
      </c>
      <c r="FX77" s="68" t="n"/>
      <c r="FY77" s="15">
        <f>IF(FT77&gt;0,(FT77-FT$10)/FT$10,0)</f>
        <v/>
      </c>
      <c r="GA77" s="13" t="n">
        <v>17.09</v>
      </c>
      <c r="GB77" s="68">
        <f>IF(GA77&gt;0,((GA77-GA76)/GA76),0)</f>
        <v/>
      </c>
      <c r="GC77" s="68">
        <f>IF(GA77&gt;0,GB77-$V77,0)</f>
        <v/>
      </c>
      <c r="GD77" s="68" t="n"/>
      <c r="GE77" s="68" t="n"/>
      <c r="GF77" s="15">
        <f>IF(GA77&gt;0,(GA77-GA$10)/GA$10,0)</f>
        <v/>
      </c>
      <c r="GG77" s="18" t="n"/>
      <c r="GH77" s="13" t="n">
        <v>16.83</v>
      </c>
      <c r="GI77" s="68">
        <f>IF(GH77&gt;0,((GH77-GH76)/GH76),0)</f>
        <v/>
      </c>
      <c r="GJ77" s="68">
        <f>IF(GH77&gt;0,GI77-$V77,0)</f>
        <v/>
      </c>
      <c r="GK77" s="68">
        <f>IF(GH77&gt;0,(GH77-GK$10)/GK$10,0)</f>
        <v/>
      </c>
      <c r="GL77" s="68" t="n"/>
      <c r="GM77" s="15">
        <f>IF(GH77&gt;0,(GH77-GH$10)/GH$10,0)</f>
        <v/>
      </c>
      <c r="GO77" s="13" t="n">
        <v>26.32</v>
      </c>
      <c r="GP77" s="68">
        <f>IF(GO77&gt;0,((GO77-GO76)/GO76),0)</f>
        <v/>
      </c>
      <c r="GQ77" s="68">
        <f>IF(GO77&gt;0,GP77-$V77,0)</f>
        <v/>
      </c>
      <c r="GR77" s="68" t="n"/>
      <c r="GS77" s="68" t="n"/>
      <c r="GT77" s="15">
        <f>IF(GO77&gt;0,(GO77-GO$10)/GO$10,0)</f>
        <v/>
      </c>
      <c r="GV77" s="13" t="n">
        <v>13.88</v>
      </c>
      <c r="GW77" s="68">
        <f>IF(GV77&gt;0,((GV77-GV76)/GV76),0)</f>
        <v/>
      </c>
      <c r="GX77" s="68">
        <f>IF(GV77&gt;0,GW77-$V77,0)</f>
        <v/>
      </c>
      <c r="GY77" s="68">
        <f>IF(GV77&gt;0,(GV77-GY$10)/GY$10,0)</f>
        <v/>
      </c>
      <c r="GZ77" s="68" t="n"/>
      <c r="HA77" s="15">
        <f>IF(GV77&gt;0,(GV77-GV$10)/GV$10,0)</f>
        <v/>
      </c>
      <c r="HD77" s="26" t="n">
        <v>272.2</v>
      </c>
      <c r="HE77" s="68">
        <f>IF(HD77&gt;0,((HD77-HD76)/HD76),0)</f>
        <v/>
      </c>
      <c r="HF77" s="68">
        <f>IF(HD77&gt;0,HE77-$V77,0)</f>
        <v/>
      </c>
      <c r="HG77" s="68">
        <f>IF(HD77&gt;0,(HD77-HG$10)/HG$10,0)</f>
        <v/>
      </c>
      <c r="HH77" s="68" t="n"/>
      <c r="HI77" s="15">
        <f>IF(HD77&gt;0,(HD77-HD$10)/HD$10,0)</f>
        <v/>
      </c>
      <c r="HK77" s="13" t="n">
        <v>31.83</v>
      </c>
      <c r="HL77" s="68">
        <f>IF(HK77&gt;0,((HK77-HK76)/HK76),0)</f>
        <v/>
      </c>
      <c r="HM77" s="68">
        <f>IF(HK77&gt;0,HL77-$V77,0)</f>
        <v/>
      </c>
      <c r="HN77" s="68">
        <f>IF(HK77&gt;0,(HK77-HN$10)/HN$10,0)</f>
        <v/>
      </c>
      <c r="HO77" s="68" t="n"/>
      <c r="HP77" s="15">
        <f>IF(HK77&gt;0,(HK77-HK$10)/HK$10,0)</f>
        <v/>
      </c>
      <c r="HR77" s="13" t="n">
        <v>105.74</v>
      </c>
      <c r="HS77" s="68">
        <f>IF(HR77&gt;0,((HR77-HR76)/HR76),0)</f>
        <v/>
      </c>
      <c r="HT77" s="68">
        <f>IF(HR77&gt;0,HS77-$V77,0)</f>
        <v/>
      </c>
      <c r="HU77" s="68">
        <f>IF(HR77&gt;0,(HR77-HU$10)/HU$10,0)</f>
        <v/>
      </c>
      <c r="HV77" s="68" t="n"/>
      <c r="HW77" s="15">
        <f>IF(HR77&gt;0,(HR77-HR$10)/HR$10,0)</f>
        <v/>
      </c>
      <c r="HY77" s="13" t="n">
        <v>114.33</v>
      </c>
      <c r="HZ77" s="68">
        <f>IF(HY77&gt;0,((HY77-HY76)/HY76),0)</f>
        <v/>
      </c>
      <c r="IA77" s="68">
        <f>IF(HY77&gt;0,HZ77-$V77,0)</f>
        <v/>
      </c>
      <c r="IB77" s="68">
        <f>IF(HY77&gt;0,(HY77-IB$10)/IB$10,0)</f>
        <v/>
      </c>
      <c r="IC77" s="68" t="n"/>
      <c r="ID77" s="15">
        <f>IF(HY77&gt;0,(HY77-HY$10)/HY$10,0)</f>
        <v/>
      </c>
      <c r="IF77" s="13" t="n">
        <v>185.15</v>
      </c>
      <c r="IG77" s="68">
        <f>IF(IF77&gt;0,((IF77-IF76)/IF76),0)</f>
        <v/>
      </c>
      <c r="IH77" s="68">
        <f>IF(IF77&gt;0,IG77-$V77,0)</f>
        <v/>
      </c>
      <c r="II77" s="68">
        <f>IF(IF77&gt;0,(IF77-II$10)/II$10,0)</f>
        <v/>
      </c>
      <c r="IJ77" s="68" t="n"/>
      <c r="IK77" s="15">
        <f>IF(IF77&gt;0,(IF77-IF$10)/IF$10,0)</f>
        <v/>
      </c>
      <c r="IM77" s="13" t="n">
        <v>200.08</v>
      </c>
      <c r="IN77" s="68">
        <f>IF(IM77&gt;0,((IM77-IM76)/IM76),0)</f>
        <v/>
      </c>
      <c r="IO77" s="68">
        <f>IF(IM77&gt;0,IN77-$V77,0)</f>
        <v/>
      </c>
      <c r="IP77" s="68">
        <f>IF(IM77&gt;0,(IM77-IP$10)/IP$10,0)</f>
        <v/>
      </c>
      <c r="IQ77" s="68" t="n"/>
      <c r="IR77" s="15">
        <f>IF(IM77&gt;0,(IM77-IM$10)/IM$10,0)</f>
        <v/>
      </c>
      <c r="IT77" s="13" t="n">
        <v>40.05</v>
      </c>
      <c r="IU77" s="68">
        <f>IF(IT77&gt;0,((IT77-IT76)/IT76),0)</f>
        <v/>
      </c>
      <c r="IV77" s="68">
        <f>IF(IT77&gt;0,IU77-$V77,0)</f>
        <v/>
      </c>
      <c r="IW77" s="68">
        <f>IF(IT77&gt;0,(IT77-IW$10)/IW$10,0)</f>
        <v/>
      </c>
      <c r="IX77" s="68" t="n"/>
      <c r="IY77" s="15">
        <f>IF(IT77&gt;0,(IT77-IT$10)/IT$10,0)</f>
        <v/>
      </c>
      <c r="JA77" s="13" t="n">
        <v>585.77</v>
      </c>
      <c r="JB77" s="68">
        <f>IF(JA77&gt;0,((JA77-JA76)/JA76),0)</f>
        <v/>
      </c>
      <c r="JC77" s="68">
        <f>IF(JA77&gt;0,JB77-$V77,0)</f>
        <v/>
      </c>
      <c r="JD77" s="68">
        <f>IF(JA77&gt;0,(JA77-JD$10)/JD$10,0)</f>
        <v/>
      </c>
      <c r="JE77" s="68" t="n"/>
      <c r="JF77" s="15">
        <f>IF(JA77&gt;0,(JA77-JA$10)/JA$10,0)</f>
        <v/>
      </c>
      <c r="JH77" s="13" t="n">
        <v>390.49</v>
      </c>
      <c r="JI77" s="68">
        <f>IF(JH77&gt;0,((JH77-JH76)/JH76),0)</f>
        <v/>
      </c>
      <c r="JJ77" s="68">
        <f>IF(JH77&gt;0,JI77-$V77,0)</f>
        <v/>
      </c>
      <c r="JK77" s="68">
        <f>IF(JH77&gt;0,(JH77-JK$10)/JK$10,0)</f>
        <v/>
      </c>
      <c r="JL77" s="68" t="n"/>
      <c r="JM77" s="15">
        <f>IF(JH77&gt;0,(JH77-JH$10)/JH$10,0)</f>
        <v/>
      </c>
      <c r="JO77" s="13" t="n">
        <v>15.75</v>
      </c>
      <c r="JP77" s="68">
        <f>IF(JO77&gt;0,((JO77-JO76)/JO76),0)</f>
        <v/>
      </c>
      <c r="JQ77" s="68">
        <f>IF(JO77&gt;0,JP77-$V77,0)</f>
        <v/>
      </c>
      <c r="JR77" s="68">
        <f>IF(JO77&gt;0,(JO77-JR$10)/JR$10,0)</f>
        <v/>
      </c>
      <c r="JS77" s="68" t="n"/>
      <c r="JT77" s="15">
        <f>IF(JO77&gt;0,(JO77-JO$10)/JO$10,0)</f>
        <v/>
      </c>
      <c r="JV77" s="13" t="n">
        <v>1.3</v>
      </c>
      <c r="JW77" s="68">
        <f>IF(JV77&gt;0,((JV77-JV76)/JV76),0)</f>
        <v/>
      </c>
      <c r="JX77" s="68">
        <f>IF(JV77&gt;0,JW77-$V77,0)</f>
        <v/>
      </c>
      <c r="JY77" s="68">
        <f>IF(JV77&gt;0,(JV77-JY$10)/JY$10,0)</f>
        <v/>
      </c>
      <c r="JZ77" s="68" t="n"/>
      <c r="KA77" s="15">
        <f>IF(JV77&gt;0,(JV77-JV$10)/JV$10,0)</f>
        <v/>
      </c>
      <c r="KC77" s="13" t="n">
        <v>16.22</v>
      </c>
      <c r="KD77" s="68">
        <f>IF(KC77&gt;0,((KC77-KC76)/KC76),0)</f>
        <v/>
      </c>
      <c r="KE77" s="68">
        <f>IF(KC77&gt;0,KD77-$V77,0)</f>
        <v/>
      </c>
      <c r="KF77" s="68">
        <f>IF(KC77&gt;0,(KC77-KF$10)/KF$10,0)</f>
        <v/>
      </c>
      <c r="KG77" s="68" t="n"/>
      <c r="KH77" s="15">
        <f>IF(KC77&gt;0,(KC77-KC$10)/KC$10,0)</f>
        <v/>
      </c>
      <c r="KI77" s="18" t="n"/>
      <c r="KJ77" s="13" t="n">
        <v>43.27</v>
      </c>
      <c r="KK77" s="68">
        <f>IF(KJ77&gt;0,((KJ77-KJ76)/KJ76),0)</f>
        <v/>
      </c>
      <c r="KL77" s="68">
        <f>IF(KJ77&gt;0,KK77-$V77,0)</f>
        <v/>
      </c>
      <c r="KM77" s="68">
        <f>IF(KJ77&gt;0,(KJ77-KM$10)/KM$10,0)</f>
        <v/>
      </c>
      <c r="KN77" s="68" t="n"/>
      <c r="KO77" s="15">
        <f>IF(KJ77&gt;0,(KJ77-KJ$10)/KJ$10,0)</f>
        <v/>
      </c>
      <c r="KQ77" s="13" t="n">
        <v>1.435</v>
      </c>
      <c r="KR77" s="68">
        <f>IF(KQ77&gt;0,((KQ77-KQ76)/KQ76),0)</f>
        <v/>
      </c>
      <c r="KS77" s="68">
        <f>IF(KQ77&gt;0,KR77-$V77,0)</f>
        <v/>
      </c>
      <c r="KT77" s="68">
        <f>IF(KQ77&gt;0,(KQ77-KT$10)/KT$10,0)</f>
        <v/>
      </c>
      <c r="KU77" s="68" t="n"/>
      <c r="KV77" s="15">
        <f>IF(KQ77&gt;0,(KQ77-KQ$10)/KQ$10,0)</f>
        <v/>
      </c>
      <c r="KW77" s="18" t="n"/>
      <c r="KX77" s="13" t="n">
        <v>21.38</v>
      </c>
      <c r="KY77" s="68">
        <f>IF(KX77&gt;0,((KX77-KX76)/KX76),0)</f>
        <v/>
      </c>
      <c r="KZ77" s="68">
        <f>IF(KX77&gt;0,KY77-$V77,0)</f>
        <v/>
      </c>
      <c r="LA77" s="68">
        <f>IF(KX77&gt;0,(KX77-LA$10)/LA$10,0)</f>
        <v/>
      </c>
      <c r="LB77" s="68" t="n"/>
      <c r="LC77" s="15">
        <f>IF(KX77&gt;0,(KX77-KX$10)/KX$10,0)</f>
        <v/>
      </c>
      <c r="LD77" s="18" t="n"/>
      <c r="LE77" s="13" t="n">
        <v>50.14</v>
      </c>
      <c r="LF77" s="68">
        <f>IF(LE77&gt;0,((LE77-LE76)/LE76),0)</f>
        <v/>
      </c>
      <c r="LG77" s="68">
        <f>IF(LE77&gt;0,LF77-$V77,0)</f>
        <v/>
      </c>
      <c r="LH77" s="68">
        <f>IF(LE77&gt;0,(LE77-LH$10)/LH$10,0)</f>
        <v/>
      </c>
      <c r="LI77" s="68" t="n"/>
      <c r="LJ77" s="15">
        <f>IF(LE77&gt;0,(LE77-LE$10)/LE$10,0)</f>
        <v/>
      </c>
      <c r="LL77" s="13" t="n">
        <v>105.8</v>
      </c>
      <c r="LM77" s="68">
        <f>IF(LL77&gt;0,((LL77-LL76)/LL76),0)</f>
        <v/>
      </c>
      <c r="LN77" s="68">
        <f>IF(LL77&gt;0,LM77-$V77,0)</f>
        <v/>
      </c>
      <c r="LO77" s="68">
        <f>IF(LL77&gt;0,(LL77-LO$10)/LO$10,0)</f>
        <v/>
      </c>
      <c r="LP77" s="68" t="n"/>
      <c r="LQ77" s="15">
        <f>IF(LL77&gt;0,(LL77-LL$10)/LL$10,0)</f>
        <v/>
      </c>
      <c r="LS77" s="13" t="n">
        <v>13.02</v>
      </c>
      <c r="LT77" s="68">
        <f>IF(LS77&gt;0,((LS77-LS76)/LS76),0)</f>
        <v/>
      </c>
      <c r="LU77" s="68">
        <f>IF(LS77&gt;0,LT77-$V77,0)</f>
        <v/>
      </c>
      <c r="LV77" s="68" t="n"/>
      <c r="LW77" s="68" t="n"/>
      <c r="LX77" s="15">
        <f>IF(LS77&gt;0,(LS77-LS$10)/LS$10,0)</f>
        <v/>
      </c>
      <c r="LZ77" s="13" t="n">
        <v>10.68</v>
      </c>
      <c r="MA77" s="68">
        <f>IF(LZ77&gt;0,((LZ77-LZ76)/LZ76),0)</f>
        <v/>
      </c>
      <c r="MB77" s="68">
        <f>IF(LZ77&gt;0,MA77-$V77,0)</f>
        <v/>
      </c>
      <c r="MC77" s="68">
        <f>IF(LZ77&gt;0,(LZ77-MC$10)/MC$10,0)</f>
        <v/>
      </c>
      <c r="MD77" s="68" t="n"/>
      <c r="ME77" s="15">
        <f>IF(LZ77&gt;0,(LZ77-LZ$10)/LZ$10,0)</f>
        <v/>
      </c>
      <c r="MG77" s="13" t="n">
        <v>24.06</v>
      </c>
      <c r="MH77" s="68">
        <f>IF(MG77&gt;0,((MG77-MG76)/MG76),0)</f>
        <v/>
      </c>
      <c r="MI77" s="68">
        <f>IF(MG77&gt;0,MH77-$V77,0)</f>
        <v/>
      </c>
      <c r="MJ77" s="68">
        <f>IF(MG77&gt;0,(MG77-MJ$10)/MJ$10,0)</f>
        <v/>
      </c>
      <c r="MK77" s="68" t="n"/>
      <c r="ML77" s="15">
        <f>IF(MG77&gt;0,(MG77-MG$10)/MG$10,0)</f>
        <v/>
      </c>
      <c r="MN77" s="26" t="n">
        <v>104.15</v>
      </c>
      <c r="MO77" s="68">
        <f>IF(MN77&gt;0,((MN77-MN76)/MN76),0)</f>
        <v/>
      </c>
      <c r="MP77" s="68">
        <f>IF(MN77&gt;0,MO77-$V77,0)</f>
        <v/>
      </c>
      <c r="MQ77" s="68">
        <f>IF(MN77&gt;0,(MN77-MQ$10)/MQ$10,0)</f>
        <v/>
      </c>
      <c r="MR77" s="68" t="n"/>
      <c r="MS77" s="15">
        <f>IF(MN77&gt;0,(MN77-MN$10)/MN$10,0)</f>
        <v/>
      </c>
      <c r="MU77" s="13" t="n">
        <v>10.82</v>
      </c>
      <c r="MV77" s="68">
        <f>IF(MU77&gt;0,((MU77-MU76)/MU76),0)</f>
        <v/>
      </c>
      <c r="MW77" s="68">
        <f>IF(MU77&gt;0,MV77-$V77,0)</f>
        <v/>
      </c>
      <c r="MX77" s="68">
        <f>IF(MU77&gt;0,(MU77-MX$10)/MX$10,0)</f>
        <v/>
      </c>
      <c r="MY77" s="68" t="n"/>
      <c r="MZ77" s="15">
        <f>IF(MU77&gt;0,(MU77-MU$10)/MU$10,0)</f>
        <v/>
      </c>
      <c r="NB77" s="13" t="n">
        <v>187.2</v>
      </c>
      <c r="NC77" s="68">
        <f>IF(NB77&gt;0,((NB77-NB76)/NB76),0)</f>
        <v/>
      </c>
      <c r="ND77" s="68">
        <f>IF(NB77&gt;0,NC77-$V77,0)</f>
        <v/>
      </c>
      <c r="NE77" s="68">
        <f>IF(NB77&gt;0,(NB77-NE$10)/NE$10,0)</f>
        <v/>
      </c>
      <c r="NF77" s="68" t="n"/>
      <c r="NG77" s="15">
        <f>IF(NB77&gt;0,(NB77-NB$10)/NB$10,0)</f>
        <v/>
      </c>
      <c r="NI77" s="13" t="n">
        <v>5.28</v>
      </c>
      <c r="NJ77" s="68">
        <f>IF(NI77&gt;0,((NI77-NI76)/NI76),0)</f>
        <v/>
      </c>
      <c r="NK77" s="68">
        <f>IF(NI77&gt;0,NJ77-$V77,0)</f>
        <v/>
      </c>
      <c r="NL77" s="68">
        <f>IF(NI77&gt;0,(NI77-NL$10)/NL$10,0)</f>
        <v/>
      </c>
      <c r="NM77" s="68" t="n"/>
      <c r="NN77" s="15">
        <f>IF(NI77&gt;0,(NI77-NI$10)/NI$10,0)</f>
        <v/>
      </c>
      <c r="NP77" s="13" t="n">
        <v>326.85</v>
      </c>
      <c r="NQ77" s="68">
        <f>IF(NP77&gt;0,((NP77-NP76)/NP76),0)</f>
        <v/>
      </c>
      <c r="NR77" s="68">
        <f>IF(NP77&gt;0,NQ77-$V77,0)</f>
        <v/>
      </c>
      <c r="NS77" s="68">
        <f>IF(NP77&gt;0,(NP77-NS$10)/NS$10,0)</f>
        <v/>
      </c>
      <c r="NT77" s="68" t="n"/>
      <c r="NU77" s="15">
        <f>IF(NP77&gt;0,(NP77-NP$10)/NP$10,0)</f>
        <v/>
      </c>
      <c r="NW77" s="13" t="n">
        <v>158.71</v>
      </c>
      <c r="NX77" s="68">
        <f>IF(NW77&gt;0,((NW77-NW76)/NW76),0)</f>
        <v/>
      </c>
      <c r="NY77" s="68">
        <f>IF(NW77&gt;0,NX77-$V77,0)</f>
        <v/>
      </c>
      <c r="NZ77" s="68">
        <f>IF(NW77&gt;0,(NW77-NZ$10)/NZ$10,0)</f>
        <v/>
      </c>
      <c r="OA77" s="68" t="n"/>
      <c r="OB77" s="15">
        <f>IF(NW77&gt;0,(NW77-NW$10)/NW$10,0)</f>
        <v/>
      </c>
      <c r="OD77" s="13" t="n">
        <v>1.19</v>
      </c>
      <c r="OE77" s="68">
        <f>IF(OD77&gt;0,((OD77-OD76)/OD76),0)</f>
        <v/>
      </c>
      <c r="OF77" s="68">
        <f>IF(OD77&gt;0,OE77-$V77,0)</f>
        <v/>
      </c>
      <c r="OG77" s="68">
        <f>IF(OD77&gt;0,(OD77-OG$10)/OG$10,0)</f>
        <v/>
      </c>
      <c r="OH77" s="68" t="n"/>
      <c r="OI77" s="15">
        <f>IF(OD77&gt;0,(OD77-OD$10)/OD$10,0)</f>
        <v/>
      </c>
      <c r="OK77" s="13" t="n">
        <v>63.87</v>
      </c>
      <c r="OL77" s="68">
        <f>IF(OK77&gt;0,((OK77-OK76)/OK76),0)</f>
        <v/>
      </c>
      <c r="OM77" s="68">
        <f>IF(OK77&gt;0,OL77-$V77,0)</f>
        <v/>
      </c>
      <c r="ON77" s="68">
        <f>IF(OK77&gt;0,(OK77-ON$10)/ON$10,0)</f>
        <v/>
      </c>
      <c r="OO77" s="68" t="n"/>
      <c r="OP77" s="15">
        <f>IF(OK77&gt;0,(OK77-OK$10)/OK$10,0)</f>
        <v/>
      </c>
      <c r="OR77" s="13" t="n">
        <v>1.79</v>
      </c>
      <c r="OS77" s="68">
        <f>IF(OR77&gt;0,((OR77-OR76)/OR76),0)</f>
        <v/>
      </c>
      <c r="OT77" s="68">
        <f>IF(OR77&gt;0,OS77-$V77,0)</f>
        <v/>
      </c>
      <c r="OU77" s="68">
        <f>IF(OR77&gt;0,(OR77-OU$10)/OU$10,0)</f>
        <v/>
      </c>
      <c r="OV77" s="68" t="n"/>
      <c r="OW77" s="15">
        <f>IF(OR77&gt;0,(OR77-OR$10)/OR$10,0)</f>
        <v/>
      </c>
      <c r="OY77" s="13" t="n">
        <v>127.78</v>
      </c>
      <c r="OZ77" s="68">
        <f>IF(OY77&gt;0,((OY77-OY76)/OY76),0)</f>
        <v/>
      </c>
      <c r="PA77" s="68">
        <f>IF(OY77&gt;0,OZ77-$V77,0)</f>
        <v/>
      </c>
      <c r="PB77" s="68">
        <f>IF(OY77&gt;0,(OY77-PB$10)/PB$10,0)</f>
        <v/>
      </c>
      <c r="PC77" s="68" t="n"/>
      <c r="PD77" s="15">
        <f>IF(OY77&gt;0,(OY77-OY$10)/OY$10,0)</f>
        <v/>
      </c>
      <c r="PE77" s="18" t="n"/>
      <c r="PF77" s="13" t="n">
        <v>214.35</v>
      </c>
      <c r="PG77" s="68">
        <f>IF(PF77&gt;0,((PF77-PF76)/PF76),0)</f>
        <v/>
      </c>
      <c r="PH77" s="68">
        <f>IF(PF77&gt;0,PG77-$V77,0)</f>
        <v/>
      </c>
      <c r="PI77" s="68">
        <f>IF(PF77&gt;0,(PF77-PI$10)/PI$10,0)</f>
        <v/>
      </c>
      <c r="PJ77" s="68" t="n"/>
      <c r="PK77" s="15">
        <f>IF(PF77&gt;0,(PF77-PF$10)/PF$10,0)</f>
        <v/>
      </c>
      <c r="PM77" s="13" t="n"/>
      <c r="PN77" s="68">
        <f>IF(PM77&gt;0,((PM77-PM76)/PM76),0)</f>
        <v/>
      </c>
      <c r="PO77" s="68">
        <f>PN77-$V77</f>
        <v/>
      </c>
      <c r="PP77" s="68">
        <f>IF(PM77&gt;0,(PM77-PP$10)/PP$10,0)</f>
        <v/>
      </c>
      <c r="PQ77" s="68" t="n"/>
      <c r="PR77" s="15">
        <f>IF(PM77&gt;0,(PM77-PM$10)/PM$10,0)</f>
        <v/>
      </c>
      <c r="PT77" s="13" t="n">
        <v>3.81</v>
      </c>
      <c r="PU77" s="68">
        <f>IF(PT77&gt;0,((PT77-PT76)/PT76),0)</f>
        <v/>
      </c>
      <c r="PV77" s="68">
        <f>IF(PT77&gt;0,PU77-$V77,0)</f>
        <v/>
      </c>
      <c r="PW77" s="68">
        <f>IF(PT77&gt;0,(PT77-PW$10)/PW$10,0)</f>
        <v/>
      </c>
      <c r="PX77" s="68" t="n"/>
      <c r="PY77" s="15">
        <f>IF(PT77&gt;0,(PT77-PT$10)/PT$10,0)</f>
        <v/>
      </c>
      <c r="QA77" s="13" t="n">
        <v>206.09</v>
      </c>
      <c r="QB77" s="68">
        <f>IF(QA77&gt;0,((QA77-QA76)/QA76),0)</f>
        <v/>
      </c>
      <c r="QC77" s="68">
        <f>IF(QA77&gt;0,QB77-$V77,0)</f>
        <v/>
      </c>
      <c r="QD77" s="68">
        <f>IF(QA77&gt;0,(QA77-QD$10)/QD$10,0)</f>
        <v/>
      </c>
      <c r="QE77" s="68" t="n"/>
      <c r="QF77" s="15">
        <f>IF(QA77&gt;0,(QA77-QA$10)/QA$10,0)</f>
        <v/>
      </c>
      <c r="QH77" s="13" t="n">
        <v>1.196</v>
      </c>
      <c r="QI77" s="68">
        <f>IF(QH77&gt;0,((QH77-QH76)/QH76),0)</f>
        <v/>
      </c>
      <c r="QJ77" s="68">
        <f>IF(QH77&gt;0,QI77-$V77,0)</f>
        <v/>
      </c>
      <c r="QK77" s="68">
        <f>IF(QH77&gt;0,(QH77-QK$10)/QK$10,0)</f>
        <v/>
      </c>
      <c r="QL77" s="68" t="n"/>
      <c r="QM77" s="15">
        <f>IF(QH77&gt;0,(QH77-QH$10)/QH$10,0)</f>
        <v/>
      </c>
      <c r="QO77" s="13" t="n">
        <v>7.37</v>
      </c>
      <c r="QP77" s="68">
        <f>IF(QO77&gt;0,((QO77-QO76)/QO76),0)</f>
        <v/>
      </c>
      <c r="QQ77" s="68">
        <f>IF(QO77&gt;0,QP77-$V77,0)</f>
        <v/>
      </c>
      <c r="QR77" s="68">
        <f>IF(QO77&gt;0,(QO77-QR$10)/QR$10,0)</f>
        <v/>
      </c>
      <c r="QS77" s="68" t="n"/>
      <c r="QT77" s="15">
        <f>IF(QO77&gt;0,(QO77-QO$10)/QO$10,0)</f>
        <v/>
      </c>
      <c r="QV77" s="13" t="n">
        <v>1.42</v>
      </c>
      <c r="QW77" s="68">
        <f>IF(QV77&gt;0,((QV77-QV76)/QV76),0)</f>
        <v/>
      </c>
      <c r="QX77" s="68">
        <f>IF(QV77&gt;0,QW77-$V77,0)</f>
        <v/>
      </c>
      <c r="QY77" s="68">
        <f>IF(QV77&gt;0,(QV77-QY$10)/QY$10,0)</f>
        <v/>
      </c>
      <c r="QZ77" s="68" t="n"/>
      <c r="RA77" s="15">
        <f>IF(QV77&gt;0,(QV77-QV$10)/QV$10,0)</f>
        <v/>
      </c>
      <c r="RC77" s="13" t="n">
        <v>19.84</v>
      </c>
      <c r="RD77" s="68">
        <f>IF(RC77&gt;0,((RC77-RC76)/RC76),0)</f>
        <v/>
      </c>
      <c r="RE77" s="68">
        <f>IF(RC77&gt;0,RD77-$V77,0)</f>
        <v/>
      </c>
      <c r="RF77" s="68">
        <f>IF(RC77&gt;0,(RC77-RF$10)/RF$10,0)</f>
        <v/>
      </c>
      <c r="RG77" s="68" t="n"/>
      <c r="RH77" s="15">
        <f>IF(RC77&gt;0,(RC77-RC$10)/RC$10,0)</f>
        <v/>
      </c>
      <c r="RJ77" s="13" t="n">
        <v>158.75</v>
      </c>
      <c r="RK77" s="68">
        <f>IF(RJ77&gt;0,((RJ77-RJ76)/RJ76),0)</f>
        <v/>
      </c>
      <c r="RL77" s="68">
        <f>RK77-$V77</f>
        <v/>
      </c>
      <c r="RM77" s="68">
        <f>IF(RJ77&gt;0,(RJ77-RM$10)/RM$10,0)</f>
        <v/>
      </c>
      <c r="RN77" s="68" t="n"/>
      <c r="RO77" s="15">
        <f>IF(RJ77&gt;0,(RJ77-RJ$10)/RJ$10,0)</f>
        <v/>
      </c>
      <c r="RQ77" s="13" t="n">
        <v>12.26</v>
      </c>
      <c r="RR77" s="68">
        <f>IF(RQ77&gt;0,((RQ77-RQ76)/RQ76),0)</f>
        <v/>
      </c>
      <c r="RS77" s="68">
        <f>RR77-$V77</f>
        <v/>
      </c>
      <c r="RT77" s="68">
        <f>IF(RQ77&gt;0,(RQ77-RT$10)/RT$10,0)</f>
        <v/>
      </c>
      <c r="RU77" s="68" t="n"/>
      <c r="RV77" s="15">
        <f>IF(RQ77&gt;0,(RQ77-RQ$10)/RQ$10,0)</f>
        <v/>
      </c>
      <c r="RX77" s="13" t="n">
        <v>92.01000000000001</v>
      </c>
      <c r="RY77" s="68">
        <f>IF(RX77&gt;0,((RX77-RX76)/RX76),0)</f>
        <v/>
      </c>
      <c r="RZ77" s="68">
        <f>RY77-$V77</f>
        <v/>
      </c>
      <c r="SA77" s="68">
        <f>IF(RX77&gt;0,(RX77-SA$10)/SA$10,0)</f>
        <v/>
      </c>
      <c r="SB77" s="68" t="n"/>
      <c r="SC77" s="15">
        <f>IF(RX77&gt;0,(RX77-RX$10)/RX$10,0)</f>
        <v/>
      </c>
      <c r="SE77" s="13" t="n">
        <v>9.390000000000001</v>
      </c>
      <c r="SF77" s="68">
        <f>IF(SE77&gt;0,((SE77-SE76)/SE76),0)</f>
        <v/>
      </c>
      <c r="SG77" s="68">
        <f>SF77-$V77</f>
        <v/>
      </c>
      <c r="SH77" s="68">
        <f>IF(SE77&gt;0,(SE77-SH$10)/SH$10,0)</f>
        <v/>
      </c>
      <c r="SI77" s="68" t="n"/>
      <c r="SJ77" s="15">
        <f>IF(SE77&gt;0,(SE77-SE$10)/SE$10,0)</f>
        <v/>
      </c>
      <c r="SL77" s="13" t="n">
        <v>0.476</v>
      </c>
      <c r="SM77" s="68">
        <f>IF(SL77&gt;0,((SL77-SL76)/SL76),0)</f>
        <v/>
      </c>
      <c r="SN77" s="68">
        <f>SM77-$V77</f>
        <v/>
      </c>
      <c r="SO77" s="68">
        <f>IF(SL77&gt;0,(SL77-SO$10)/SO$10,0)</f>
        <v/>
      </c>
      <c r="SP77" s="68" t="n"/>
      <c r="SQ77" s="15">
        <f>IF(SL77&gt;0,(SL77-SL$10)/SL$10,0)</f>
        <v/>
      </c>
      <c r="SS77" s="13" t="n">
        <v>7.2</v>
      </c>
      <c r="ST77" s="68">
        <f>IF(SS77&gt;0,((SS77-SS76)/SS76),0)</f>
        <v/>
      </c>
      <c r="SU77" s="68">
        <f>ST77-$V77</f>
        <v/>
      </c>
      <c r="SV77" s="68">
        <f>IF(SS77&gt;0,(SS77-SV$10)/SV$10,0)</f>
        <v/>
      </c>
      <c r="SW77" s="68" t="n"/>
      <c r="SX77" s="15">
        <f>IF(SS77&gt;0,(SS77-SS$10)/SS$10,0)</f>
        <v/>
      </c>
      <c r="SZ77" s="13" t="n">
        <v>23.81</v>
      </c>
      <c r="TA77" s="68">
        <f>IF(SZ77&gt;0,((SZ77-SZ76)/SZ76),0)</f>
        <v/>
      </c>
      <c r="TB77" s="68">
        <f>TA77-$V77</f>
        <v/>
      </c>
      <c r="TC77" s="68">
        <f>IF(SZ77&gt;0,(SZ77-TC$10)/TC$10,0)</f>
        <v/>
      </c>
      <c r="TD77" s="68" t="n"/>
      <c r="TE77" s="15">
        <f>IF(SZ77&gt;0,(SZ77-SZ$10)/SZ$10,0)</f>
        <v/>
      </c>
      <c r="TG77" s="13" t="n">
        <v>0.17</v>
      </c>
      <c r="TH77" s="68">
        <f>IF(TG77&gt;0,((TG77-TG76)/TG76),0)</f>
        <v/>
      </c>
      <c r="TI77" s="68">
        <f>TH77-$V77</f>
        <v/>
      </c>
      <c r="TJ77" s="68">
        <f>IF(TG77&gt;0,(TG77-TJ$10)/TJ$10,0)</f>
        <v/>
      </c>
      <c r="TK77" s="68" t="n"/>
      <c r="TL77" s="15">
        <f>IF(TG77&gt;0,(TG77-TG$10)/TG$10,0)</f>
        <v/>
      </c>
      <c r="TN77" s="13" t="n">
        <v>22.39</v>
      </c>
      <c r="TO77" s="68">
        <f>IF(TN77&gt;0,((TN77-TN76)/TN76),0)</f>
        <v/>
      </c>
      <c r="TP77" s="68">
        <f>TO77-$V77</f>
        <v/>
      </c>
      <c r="TQ77" s="68">
        <f>IF(TN77&gt;0,(TN77-TQ$10)/TQ$10,0)</f>
        <v/>
      </c>
      <c r="TR77" s="68" t="n"/>
      <c r="TS77" s="15">
        <f>IF(TN77&gt;0,(TN77-TN$10)/TN$10,0)</f>
        <v/>
      </c>
      <c r="TU77" s="13" t="n">
        <v>1.95</v>
      </c>
      <c r="TV77" s="68">
        <f>IF(TU77&gt;0,((TU77-TU76)/TU76),0)</f>
        <v/>
      </c>
      <c r="TW77" s="68">
        <f>TV77-$V77</f>
        <v/>
      </c>
      <c r="TX77" s="68">
        <f>IF(TU77&gt;0,(TU77-TX$10)/TX$10,0)</f>
        <v/>
      </c>
      <c r="TY77" s="68" t="n"/>
      <c r="TZ77" s="15">
        <f>IF(TU77&gt;0,(TU77-TU$10)/TU$10,0)</f>
        <v/>
      </c>
      <c r="UB77" s="13" t="n"/>
      <c r="UC77" s="68">
        <f>IF(UB77&gt;0,((UB77-UB76)/UB76),0)</f>
        <v/>
      </c>
      <c r="UD77" s="68">
        <f>UC77-$V77</f>
        <v/>
      </c>
      <c r="UE77" s="68">
        <f>IF(UB77&gt;0,(UB77-UE$10)/UE$10,0)</f>
        <v/>
      </c>
      <c r="UF77" s="68" t="n"/>
      <c r="UG77" s="15">
        <f>IF(UB77&gt;0,(UB77-UB$10)/UB$10,0)</f>
        <v/>
      </c>
      <c r="UI77" s="13" t="n"/>
      <c r="UJ77" s="68">
        <f>IF(UI77&gt;0,((UI77-UI76)/UI76),0)</f>
        <v/>
      </c>
      <c r="UK77" s="68">
        <f>UJ77-$V77</f>
        <v/>
      </c>
      <c r="UL77" s="68">
        <f>IF(UI77&gt;0,(UI77-UL$10)/UL$10,0)</f>
        <v/>
      </c>
      <c r="UM77" s="68" t="n"/>
      <c r="UN77" s="15">
        <f>IF(UI77&gt;0,(UI77-UI$10)/UI$10,0)</f>
        <v/>
      </c>
      <c r="UP77" s="13" t="n"/>
      <c r="UQ77" s="68">
        <f>IF(UP77&gt;0,((UP77-UP76)/UP76),0)</f>
        <v/>
      </c>
      <c r="UR77" s="68">
        <f>UQ77-$V77</f>
        <v/>
      </c>
      <c r="US77" s="68">
        <f>IF(UP77&gt;0,(UP77-US$10)/US$10,0)</f>
        <v/>
      </c>
      <c r="UT77" s="68" t="n"/>
      <c r="UU77" s="15">
        <f>IF(UP77&gt;0,(UP77-UP$10)/UP$10,0)</f>
        <v/>
      </c>
      <c r="UW77" s="13" t="n"/>
      <c r="UX77" s="68">
        <f>IF(UW77&gt;0,((UW77-UW76)/UW76),0)</f>
        <v/>
      </c>
      <c r="UY77" s="68">
        <f>UX77-$V77</f>
        <v/>
      </c>
      <c r="UZ77" s="68">
        <f>IF(UW77&gt;0,(UW77-UZ$10)/UZ$10,0)</f>
        <v/>
      </c>
      <c r="VA77" s="68" t="n"/>
      <c r="VB77" s="15">
        <f>IF(UW77&gt;0,(UW77-UW$10)/UW$10,0)</f>
        <v/>
      </c>
      <c r="VD77" s="13" t="n"/>
      <c r="VE77" s="68">
        <f>IF(VD77&gt;0,((VD77-VD76)/VD76),0)</f>
        <v/>
      </c>
      <c r="VF77" s="68">
        <f>VE77-$V77</f>
        <v/>
      </c>
      <c r="VG77" s="68">
        <f>IF(VD77&gt;0,(VD77-VG$10)/VG$10,0)</f>
        <v/>
      </c>
      <c r="VH77" s="68" t="n"/>
      <c r="VI77" s="15">
        <f>IF(VD77&gt;0,(VD77-VD$10)/VD$10,0)</f>
        <v/>
      </c>
      <c r="VM77" s="21">
        <f>IF($C77&gt;0,(($IK$5*IG77)+($GT$5*GP77)+($JM$5*JI77)+($JF$5*JB77)+($IY$5*IU77)+($IR$5*IN77)+($ID$5*HZ77)+($HW$5*HS77)+($HP$5*HL77)+($HI$5*HE77)+($GF$5*GB77)+($FY$5*FU77)+($FR$5*FN77)+($FK$5*FG77)+($FD$5*EZ77)+($EW$5*ES77)+($EP$5*EL77)+($EI$5*EE77)+($EB$5*DX77)+($DU$5*DQ77)+($DN$5*DJ77)+($DG$5*DC77)+($CZ$5*CV77)+($CS$5*CO77)+($CL$5*CH77)+($CE$5*CA77)+($BX$5*BT77)+($BQ$5*BM77)+($BJ$5*BF77)+($BC$5*AY77)+($AV$5*AR77)+($AO$5*AK77)+($AH$5*AD77)+($JT$5*JP77)+($KA$5*JW77)+($KO$5*KK77)+($PR$5*PN77)+($GM$5*GI77)+($HA$5*GW77)+($KV$5*KR77)+($KH$5*KD77)+($LC$5*KY77)+($MS$5*MO77)+($ML$5*MH77)+($ME$5*MA77)+($LX$5*LT77)+($LQ$5*LM77)+($LJ$5*LF77)+(MV77*$MZ$5)+(NC77*$NG$5)+(NJ77*$NN$5)+($OI$5*OE77)+($NU$5*NQ77)+($OB$5*NX77)+($PK$5*PG77)+($OP$5*OL77)+($OW$5*OS77)+($PD$5*OZ77)+(PU77*$PY$5)+(QB77*$QF$5)+(QI77*$QM$5)+(QP77*$QT$5)+(QW77*$RA$5)+(RD77*$RH$5)+(RK77*$RO$5)+(RR77*$RV$5)+(RY77*$SC$5)+(SF77*$SJ$5)+(SM77*$SQ$5)+(ST77*$SX$5)+(TA77*$TE$5))+(TH77*$TL$5)+(TO77*$TS$5))/$VM$5</f>
        <v/>
      </c>
      <c r="VN77" s="538" t="n"/>
      <c r="VO77" s="21">
        <f>IF($C77&gt;0,(($IK$5*II77)+($GT$5*GR77)+($JM$5*JK77)+($JF$5*JD77)+($IY$5*IW77)+($IR$5*IP77)+($ID$5*IB77)+($HW$5*HU77)+($HP$5*HN77)+($HI$5*HG77)+($GF$5*GD77)+($FY$5*FW77)+($FR$5*FP77)+($FK$5*FI77)+($FD$5*FB77)+($EW$5*EU77)+($EP$5*EN77)+($EI$5*EG77)+($EB$5*DZ77)+($DU$5*DS77)+($DN$5*DL77)+($DG$5*DE77)+($CZ$5*CX77)+($CS$5*CQ77)+($CL$5*CJ77)+($CE$5*CC77)+($BX$5*BV77)+($BQ$5*BO77)+($BJ$5*BH77)+($BC$5*BA77)+($AV$5*AT77)+($AO$5*AM77)+($AH$5*AF77)+($KO$5*KM77)+($KH$5*KF77)+($KA$5*JY77)+($JT$5*JR77)+($PR$5*PP77)+($GM$5*GK77)+($HA$5*GY77)+($KV$5*KT77)+($LC$5*LA77)+($MS$5*MQ77)+($ML$5*MJ77)+($ME$5*MC77)+($LX$5*LV77)+($LQ$5*LO77)+($LJ$5*LH77)+(MX77*$MZ$5)+(NE77*$NG$5)+(NL77*$NN$5)+($OI$5*OG77)+($NU$5*NS77)+($OB$5*NZ77)+($PD$5*PB77)+($OW$5*OU77)+($OP$5*ON77)+($PK$5*PI77)+($PY$5*PW77)+($QF$5*QD77)+($QM$5*QK77)+($QT$5*QR77)+($RA$5*QY77)+($RH$5*RF77)+($RO$5*RM77)+(RT77*$RV$5)+(SA77*$SC$5)+(SH77*$SJ$5)+(SO77*$SQ$5)+(SV77*$SX$5)+(TC77*$TE$5)+(TJ77*$TL$5)+(TQ77*$TS$5))/$VM$5,0)</f>
        <v/>
      </c>
      <c r="VP77" s="14" t="n"/>
      <c r="VQ77" s="21">
        <f>IF($C77&gt;0,(($IK$5*IK77)+($GT$5*GT77)+($JM$5*JM77)+($JF$5*JF77)+($IY$5*IY77)+($IR$5*IR77)+($ID$5*ID77)+($HW$5*HW77)+($HP$5*HP77)+($HI$5*HI77)+($GF$5*GF77)+($FY$5*FY77)+($FR$5*FR77)+($FK$5*FK77)+($FD$5*FD77)+($EW$5*EW77)+($EP$5*EP77)+($EI$5*EI77)+($EB$5*EB77)+($DU$5*DU77)+($DN$5*DN77)+($DG$5*DG77)+($CZ$5*CZ77)+($CS$5*CS77)+($CL$5*CL77)+($CE$5*CE77)+($BX$5*BX77)+($BQ$5*BQ77)+($BJ$5*BJ77)+($BC$5*BC77)+($AV$5*AV77)+($AO$5*AO77)+($AH$5*AH77)+($KO$5*KO77)+($PR$5*PR77)+($GM$5*GM77)+($HA$5*HA77)+($KH$5*KH77)+($KA$5*KA77)+($JT$5*JT77)+($KV$5*KV77)+($LC$5*LC77)+($MS$5*MS77)+($ML$5*ML77)+($ME$5*ME77)+($LX$5*LX77)+($LQ$5*LQ77)+($LJ$5*LJ77)+($OI$5*OI77)+($NU$5*NU77)+($NN$5*NN77)+($NG$5*NG77)+($MZ$5*MZ77)+(OB77*$OB$5)+($PD$5*PD77)+($OW$5*OW77)+($OP$5*OP77)+($PK$5*PK77)+(PY77*$PY$5)+(QF77*$QF$5)+(QM77*$QM$5)+(QT77*$QT$5)+(RA77*$RA$5)+(RH77*$RH$5)+(RO77*$RO$5)+(RV77*$RV$5)+(SC77*$SC$5)+(SJ77*$SJ$5)+(SQ77*$SQ$5)+(SX77*$SX$5)+(TE77*$TE$5)+(TL77*$TL$5)+(TS77*$TS$5))/$VM$5,0)</f>
        <v/>
      </c>
    </row>
    <row r="78" ht="16" customHeight="1" s="545">
      <c r="A78" s="127" t="n">
        <v>45757</v>
      </c>
      <c r="B78" s="4">
        <f>A78</f>
        <v/>
      </c>
      <c r="C78" s="13" t="n">
        <v>39593.66</v>
      </c>
      <c r="D78" s="138">
        <f>IF(C78&gt;0,C78-C77,0)</f>
        <v/>
      </c>
      <c r="E78" s="68">
        <f>IF(C78&gt;0,D78/C77,0)</f>
        <v/>
      </c>
      <c r="F78" s="15">
        <f>IF(C78&gt;0,(C78-C$10)/C$10,0)</f>
        <v/>
      </c>
      <c r="G78" s="13" t="n">
        <v>5268.05</v>
      </c>
      <c r="H78" s="138">
        <f>IF(G78&gt;0,G78-G77,0)</f>
        <v/>
      </c>
      <c r="I78" s="68">
        <f>IF(G78&gt;0,H78/G77,0)</f>
        <v/>
      </c>
      <c r="J78" s="15">
        <f>IF(G78&gt;0,(G78-G$10)/G$10,0)</f>
        <v/>
      </c>
      <c r="K78" s="13" t="n">
        <v>16387.31</v>
      </c>
      <c r="L78" s="138">
        <f>IF(K78&gt;0,K78-K77,0)</f>
        <v/>
      </c>
      <c r="M78" s="68">
        <f>IF(K78&gt;0,L78/K77,0)</f>
        <v/>
      </c>
      <c r="N78" s="15">
        <f>IF(K78&gt;0,(K78-K$10)/K$10,0)</f>
        <v/>
      </c>
      <c r="O78" s="13" t="n">
        <v>1831.39</v>
      </c>
      <c r="P78" s="138">
        <f>IF(O78&gt;0,O78-O77,0)</f>
        <v/>
      </c>
      <c r="Q78" s="68">
        <f>IF(O78&gt;0,P78/O77,0)</f>
        <v/>
      </c>
      <c r="R78" s="15">
        <f>IF(O78&gt;0,(O78-O$10)/O$10,0)</f>
        <v/>
      </c>
      <c r="S78" s="18">
        <f>IF(O78&gt;0,(((O78*0.7)*Q78)+((K78*0.9)*M78)+((G78*0.65)*I78)+((C78*0.6)*E78))/(O78+K78+G78+C78),0)</f>
        <v/>
      </c>
      <c r="T78" s="121">
        <f>IF(O78&gt;0,(S78*200)+T77,0)</f>
        <v/>
      </c>
      <c r="U78" s="121">
        <f>T78</f>
        <v/>
      </c>
      <c r="V78" s="134">
        <f>IF(T78&gt;0,(T78-T77)/T77,0)</f>
        <v/>
      </c>
      <c r="W78" s="21">
        <f>IF(T78&gt;0,(T78-T$11)/T$11,0)</f>
        <v/>
      </c>
      <c r="X78" s="18">
        <f>IF(T78&gt;0,((Q78+M78+I78+E78)/4),0)</f>
        <v/>
      </c>
      <c r="Y78" s="352">
        <f>237144.14-33290</f>
        <v/>
      </c>
      <c r="Z78" s="15" t="n">
        <v>2e-06</v>
      </c>
      <c r="AA78" s="21">
        <f>Z78-$V78</f>
        <v/>
      </c>
      <c r="AC78" s="13" t="n">
        <v>186.32</v>
      </c>
      <c r="AD78" s="68">
        <f>IF(AC78&gt;0,((AC78-AC77)/AC77),0)</f>
        <v/>
      </c>
      <c r="AE78" s="68">
        <f>IF(AC78&gt;0,AD78-$V78,0)</f>
        <v/>
      </c>
      <c r="AF78" s="68">
        <f>IF(AC78&gt;0,(AC78-AF$10)/AF$10,0)</f>
        <v/>
      </c>
      <c r="AG78" s="68" t="n"/>
      <c r="AH78" s="15">
        <f>IF(AC78&gt;0,(AC78-AC$10)/AC$10,0)</f>
        <v/>
      </c>
      <c r="AJ78" s="13" t="n">
        <v>19.17</v>
      </c>
      <c r="AK78" s="68">
        <f>IF(AJ78&gt;0,((AJ78-AJ77)/AJ77),0)</f>
        <v/>
      </c>
      <c r="AL78" s="68">
        <f>IF(AJ78&gt;0,AK78-$V78,0)</f>
        <v/>
      </c>
      <c r="AM78" s="68">
        <f>IF(AJ78&gt;0,(AJ78-AM$10)/AM$10,0)</f>
        <v/>
      </c>
      <c r="AN78" s="68" t="n"/>
      <c r="AO78" s="15">
        <f>IF(AJ78&gt;0,(AJ78-AJ$10)/AJ$10,0)</f>
        <v/>
      </c>
      <c r="AQ78" s="13" t="n">
        <v>17.97</v>
      </c>
      <c r="AR78" s="68">
        <f>IF(AQ78&gt;0,((AQ78-AQ77)/AQ77),0)</f>
        <v/>
      </c>
      <c r="AS78" s="68">
        <f>IF(AQ78&gt;0,AR78-$V78,0)</f>
        <v/>
      </c>
      <c r="AT78" s="68">
        <f>IF(AQ78&gt;0,(AQ78-AT$10)/AT$10,0)</f>
        <v/>
      </c>
      <c r="AU78" s="68" t="n"/>
      <c r="AV78" s="15">
        <f>IF(AQ78&gt;0,(AQ78-AQ$10)/AQ$10,0)</f>
        <v/>
      </c>
      <c r="AX78" s="13" t="n">
        <v>182.95</v>
      </c>
      <c r="AY78" s="68">
        <f>IF(AX78&gt;0,((AX78-AX77)/AX77),0)</f>
        <v/>
      </c>
      <c r="AZ78" s="68">
        <f>IF(AX78&gt;0,AY78-$V78,0)</f>
        <v/>
      </c>
      <c r="BA78" s="68">
        <f>IF(AX78&gt;0,(AX78-BA$10)/BA$10,0)</f>
        <v/>
      </c>
      <c r="BB78" s="68" t="n"/>
      <c r="BC78" s="15">
        <f>IF(AX78&gt;0,(AX78-AX$10)/AX$10,0)</f>
        <v/>
      </c>
      <c r="BE78" s="13" t="n">
        <v>70.45</v>
      </c>
      <c r="BF78" s="68">
        <f>IF(BE78&gt;0,((BE78-BE77)/BE77),0)</f>
        <v/>
      </c>
      <c r="BG78" s="68">
        <f>IF(BE78&gt;0,BF78-$V78,0)</f>
        <v/>
      </c>
      <c r="BH78" s="68" t="n"/>
      <c r="BI78" s="68" t="n"/>
      <c r="BJ78" s="15">
        <f>IF(BE78&gt;0,(BE78-BE$10)/BE$10,0)</f>
        <v/>
      </c>
      <c r="BL78" s="13" t="n">
        <v>58.37</v>
      </c>
      <c r="BM78" s="68">
        <f>IF(BL78&gt;0,((BL78-BL77)/BL77),0)</f>
        <v/>
      </c>
      <c r="BN78" s="68">
        <f>IF(BL78&gt;0,BM78-$V78,0)</f>
        <v/>
      </c>
      <c r="BO78" s="68">
        <f>IF(BL78&gt;0,(BL78-BO$10)/BO$10,0)</f>
        <v/>
      </c>
      <c r="BP78" s="68" t="n"/>
      <c r="BQ78" s="15">
        <f>IF(BL78&gt;0,(BL78-BL$10)/BL$10,0)</f>
        <v/>
      </c>
      <c r="BS78" s="13" t="n">
        <v>32.2</v>
      </c>
      <c r="BT78" s="68">
        <f>IF(BS78&gt;0,((BS78-BS77)/BS77),0)</f>
        <v/>
      </c>
      <c r="BU78" s="68">
        <f>IF(BS78&gt;0,BT78-$V78,0)</f>
        <v/>
      </c>
      <c r="BV78" s="68">
        <f>IF(BS78&gt;0,(BS78-BV$10)/BV$10,0)</f>
        <v/>
      </c>
      <c r="BW78" s="68" t="n"/>
      <c r="BX78" s="15">
        <f>IF(BS78&gt;0,(BS78-BS$10)/BS$10,0)</f>
        <v/>
      </c>
      <c r="BZ78" s="13" t="n"/>
      <c r="CA78" s="68">
        <f>IF(BZ78&gt;0,((BZ78-BZ77)/BZ77),0)</f>
        <v/>
      </c>
      <c r="CB78" s="68">
        <f>IF(BZ78&gt;0,CA78-$V78,0)</f>
        <v/>
      </c>
      <c r="CC78" s="68">
        <f>IF(BZ78&gt;0,(BZ78-CC$10)/CC$10,0)</f>
        <v/>
      </c>
      <c r="CD78" s="68" t="n"/>
      <c r="CE78" s="15">
        <f>IF(BZ78&gt;0,(BZ78-BZ$10)/BZ$10,0)</f>
        <v/>
      </c>
      <c r="CG78" s="13" t="n">
        <v>26.88</v>
      </c>
      <c r="CH78" s="68">
        <f>IF(CG78&gt;0,((CG78-CG77)/CG77),0)</f>
        <v/>
      </c>
      <c r="CI78" s="68">
        <f>IF(CG78&gt;0,CH78-$V78,0)</f>
        <v/>
      </c>
      <c r="CJ78" s="68">
        <f>IF(CG78&gt;0,(CG78-CJ$10)/CJ$10,0)</f>
        <v/>
      </c>
      <c r="CK78" s="68" t="n"/>
      <c r="CL78" s="15">
        <f>IF(CG78&gt;0,(CG78-CG$10)/CG$10,0)</f>
        <v/>
      </c>
      <c r="CN78" s="13" t="n">
        <v>27.46</v>
      </c>
      <c r="CO78" s="68">
        <f>IF(CN78&gt;0,((CN78-CN77)/CN77),0)</f>
        <v/>
      </c>
      <c r="CP78" s="68">
        <f>IF(CN78&gt;0,CO78-$V78,0)</f>
        <v/>
      </c>
      <c r="CQ78" s="68">
        <f>IF(CN78&gt;0,(CN78-CQ$10)/CQ$10,0)</f>
        <v/>
      </c>
      <c r="CR78" s="68" t="n"/>
      <c r="CS78" s="15">
        <f>IF(CN78&gt;0,(CN78-CN$10)/CN$10,0)</f>
        <v/>
      </c>
      <c r="CU78" s="13" t="n">
        <v>31.24</v>
      </c>
      <c r="CV78" s="68">
        <f>IF(CU78&gt;0,((CU78-CU77)/CU77),0)</f>
        <v/>
      </c>
      <c r="CW78" s="68">
        <f>IF(CU78&gt;0,CV78-$V78,0)</f>
        <v/>
      </c>
      <c r="CX78" s="68">
        <f>IF(CU78&gt;0,(CU78-CX$10)/CX$10,0)</f>
        <v/>
      </c>
      <c r="CY78" s="68" t="n"/>
      <c r="CZ78" s="15">
        <f>IF(CU78&gt;0,(CU78-CU$10)/CU$10,0)</f>
        <v/>
      </c>
      <c r="DB78" s="13" t="n">
        <v>17.35</v>
      </c>
      <c r="DC78" s="68">
        <f>IF(DB78&gt;0,((DB78-DB77)/DB77),0)</f>
        <v/>
      </c>
      <c r="DD78" s="68">
        <f>IF(DB78&gt;0,DC78-$V78,0)</f>
        <v/>
      </c>
      <c r="DE78" s="68">
        <f>IF(DB78&gt;0,(DB78-DE$10)/DE$10,0)</f>
        <v/>
      </c>
      <c r="DF78" s="68" t="n"/>
      <c r="DG78" s="15">
        <f>IF(DB78&gt;0,(DB78-DB$10)/DB$10,0)</f>
        <v/>
      </c>
      <c r="DI78" s="13" t="n">
        <v>42.02</v>
      </c>
      <c r="DJ78" s="68">
        <f>IF(DI78&gt;0,((DI78-DI77)/DI77),0)</f>
        <v/>
      </c>
      <c r="DK78" s="68">
        <f>IF(DI78&gt;0,DJ78-$V78,0)</f>
        <v/>
      </c>
      <c r="DL78" s="68">
        <f>IF(DI78&gt;0,(DI78-DL$10)/DL$10,0)</f>
        <v/>
      </c>
      <c r="DM78" s="68" t="n"/>
      <c r="DN78" s="15">
        <f>IF(DI78&gt;0,(DI78-DI$10)/DI$10,0)</f>
        <v/>
      </c>
      <c r="DP78" s="13" t="n">
        <v>35.01</v>
      </c>
      <c r="DQ78" s="68">
        <f>IF(DP78&gt;0,((DP78-DP77)/DP77),0)</f>
        <v/>
      </c>
      <c r="DR78" s="68">
        <f>IF(DP78&gt;0,DQ78-$V78,0)</f>
        <v/>
      </c>
      <c r="DS78" s="68" t="n"/>
      <c r="DT78" s="68" t="n"/>
      <c r="DU78" s="15">
        <f>IF(DP78&gt;0,(DP78-DP$10)/DP$10,0)</f>
        <v/>
      </c>
      <c r="DV78" s="18" t="n"/>
      <c r="DW78" s="13" t="n">
        <v>25.42</v>
      </c>
      <c r="DX78" s="68">
        <f>IF(DW78&gt;0,((DW78-DW77)/DW77),0)</f>
        <v/>
      </c>
      <c r="DY78" s="68">
        <f>IF(DW78&gt;0,DX78-$V78,0)</f>
        <v/>
      </c>
      <c r="DZ78" s="68">
        <f>IF(DW78&gt;0,(DW78-DZ$10)/DZ$10,0)</f>
        <v/>
      </c>
      <c r="EA78" s="68" t="n"/>
      <c r="EB78" s="15">
        <f>IF(DW78&gt;0,(DW78-DW$10)/DW$10,0)</f>
        <v/>
      </c>
      <c r="ED78" s="13" t="n">
        <v>29.63</v>
      </c>
      <c r="EE78" s="68">
        <f>IF(ED78&gt;0,((ED78-ED77)/ED77),0)</f>
        <v/>
      </c>
      <c r="EF78" s="68">
        <f>IF(ED78&gt;0,EE78-$V78,0)</f>
        <v/>
      </c>
      <c r="EG78" s="68">
        <f>IF(ED78&gt;0,(ED78-EG$10)/EG$10,0)</f>
        <v/>
      </c>
      <c r="EH78" s="68" t="n"/>
      <c r="EI78" s="15">
        <f>IF(ED78&gt;0,(ED78-ED$10)/ED$10,0)</f>
        <v/>
      </c>
      <c r="EK78" s="13" t="n">
        <v>99.69</v>
      </c>
      <c r="EL78" s="68">
        <f>IF(EK78&gt;0,((EK78-EK77)/EK77),0)</f>
        <v/>
      </c>
      <c r="EM78" s="68">
        <f>IF(EK78&gt;0,EL78-$V78,0)</f>
        <v/>
      </c>
      <c r="EN78" s="68">
        <f>IF(EK78&gt;0,(EK78-EN$10)/EN$10,0)</f>
        <v/>
      </c>
      <c r="EO78" s="68" t="n"/>
      <c r="EP78" s="15">
        <f>IF(EK78&gt;0,(EK78-EK$10)/EK$10,0)</f>
        <v/>
      </c>
      <c r="ER78" s="13" t="n">
        <v>33.25</v>
      </c>
      <c r="ES78" s="68">
        <f>IF(ER78&gt;0,((ER78-ER77)/ER77),0)</f>
        <v/>
      </c>
      <c r="ET78" s="68">
        <f>IF(ER78&gt;0,ES78-$V78,0)</f>
        <v/>
      </c>
      <c r="EU78" s="68">
        <f>IF(ER78&gt;0,(ER78-EU$10)/EU$10,0)</f>
        <v/>
      </c>
      <c r="EV78" s="68" t="n"/>
      <c r="EW78" s="15">
        <f>IF(ER78&gt;0,(ER78-ER$10)/ER$10,0)</f>
        <v/>
      </c>
      <c r="EY78" s="13" t="n">
        <v>33.91</v>
      </c>
      <c r="EZ78" s="68">
        <f>IF(EY78&gt;0,((EY78-EY77)/EY77),0)</f>
        <v/>
      </c>
      <c r="FA78" s="68">
        <f>IF(EY78&gt;0,EZ78-$V78,0)</f>
        <v/>
      </c>
      <c r="FB78" s="68" t="n"/>
      <c r="FC78" s="68" t="n"/>
      <c r="FD78" s="15">
        <f>IF(EY78&gt;0,(EY78-EY$10)/EY$10,0)</f>
        <v/>
      </c>
      <c r="FF78" s="13" t="n">
        <v>49.24</v>
      </c>
      <c r="FG78" s="68">
        <f>IF(FF78&gt;0,((FF78-FF77)/FF77),0)</f>
        <v/>
      </c>
      <c r="FH78" s="68">
        <f>IF(FF78&gt;0,FG78-$V78,0)</f>
        <v/>
      </c>
      <c r="FI78" s="68">
        <f>IF(FF78&gt;0,(FF78-FI$10)/FI$10,0)</f>
        <v/>
      </c>
      <c r="FJ78" s="68" t="n"/>
      <c r="FK78" s="15">
        <f>IF(FF78&gt;0,(FF78-FF$10)/FF$10,0)</f>
        <v/>
      </c>
      <c r="FM78" s="13" t="n">
        <v>154.27</v>
      </c>
      <c r="FN78" s="68">
        <f>IF(FM78&gt;0,((FM78-FM77)/FM77),0)</f>
        <v/>
      </c>
      <c r="FO78" s="68">
        <f>IF(FM78&gt;0,FN78-$V78,0)</f>
        <v/>
      </c>
      <c r="FP78" s="68">
        <f>IF(FM78&gt;0,(FM78-FP$10)/FP$10,0)</f>
        <v/>
      </c>
      <c r="FQ78" s="68" t="n"/>
      <c r="FR78" s="15">
        <f>IF(FM78&gt;0,(FM78-FM$10)/FM$10,0)</f>
        <v/>
      </c>
      <c r="FT78" s="13" t="n">
        <v>90.65000000000001</v>
      </c>
      <c r="FU78" s="68">
        <f>IF(FT78&gt;0,((FT78-FT77)/FT77),0)</f>
        <v/>
      </c>
      <c r="FV78" s="68">
        <f>IF(FT78&gt;0,FU78-$V78,0)</f>
        <v/>
      </c>
      <c r="FW78" s="68">
        <f>IF(FT78&gt;0,(FT78-FW$10)/FW$10,0)</f>
        <v/>
      </c>
      <c r="FX78" s="68" t="n"/>
      <c r="FY78" s="15">
        <f>IF(FT78&gt;0,(FT78-FT$10)/FT$10,0)</f>
        <v/>
      </c>
      <c r="GA78" s="13" t="n">
        <v>16.83</v>
      </c>
      <c r="GB78" s="68">
        <f>IF(GA78&gt;0,((GA78-GA77)/GA77),0)</f>
        <v/>
      </c>
      <c r="GC78" s="68">
        <f>IF(GA78&gt;0,GB78-$V78,0)</f>
        <v/>
      </c>
      <c r="GD78" s="68" t="n"/>
      <c r="GE78" s="68" t="n"/>
      <c r="GF78" s="15">
        <f>IF(GA78&gt;0,(GA78-GA$10)/GA$10,0)</f>
        <v/>
      </c>
      <c r="GG78" s="18" t="n"/>
      <c r="GH78" s="13" t="n">
        <v>16.29</v>
      </c>
      <c r="GI78" s="68">
        <f>IF(GH78&gt;0,((GH78-GH77)/GH77),0)</f>
        <v/>
      </c>
      <c r="GJ78" s="68">
        <f>IF(GH78&gt;0,GI78-$V78,0)</f>
        <v/>
      </c>
      <c r="GK78" s="68">
        <f>IF(GH78&gt;0,(GH78-GK$10)/GK$10,0)</f>
        <v/>
      </c>
      <c r="GL78" s="68" t="n"/>
      <c r="GM78" s="15">
        <f>IF(GH78&gt;0,(GH78-GH$10)/GH$10,0)</f>
        <v/>
      </c>
      <c r="GO78" s="13" t="n">
        <v>25.71</v>
      </c>
      <c r="GP78" s="68">
        <f>IF(GO78&gt;0,((GO78-GO77)/GO77),0)</f>
        <v/>
      </c>
      <c r="GQ78" s="68">
        <f>IF(GO78&gt;0,GP78-$V78,0)</f>
        <v/>
      </c>
      <c r="GR78" s="68" t="n"/>
      <c r="GS78" s="68" t="n"/>
      <c r="GT78" s="15">
        <f>IF(GO78&gt;0,(GO78-GO$10)/GO$10,0)</f>
        <v/>
      </c>
      <c r="GV78" s="13" t="n">
        <v>13.84</v>
      </c>
      <c r="GW78" s="68">
        <f>IF(GV78&gt;0,((GV78-GV77)/GV77),0)</f>
        <v/>
      </c>
      <c r="GX78" s="68">
        <f>IF(GV78&gt;0,GW78-$V78,0)</f>
        <v/>
      </c>
      <c r="GY78" s="68">
        <f>IF(GV78&gt;0,(GV78-GY$10)/GY$10,0)</f>
        <v/>
      </c>
      <c r="GZ78" s="68" t="n"/>
      <c r="HA78" s="15">
        <f>IF(GV78&gt;0,(GV78-GV$10)/GV$10,0)</f>
        <v/>
      </c>
      <c r="HD78" s="13" t="n">
        <v>252.4</v>
      </c>
      <c r="HE78" s="68">
        <f>IF(HD78&gt;0,((HD78-HD77)/HD77),0)</f>
        <v/>
      </c>
      <c r="HF78" s="68">
        <f>IF(HD78&gt;0,HE78-$V78,0)</f>
        <v/>
      </c>
      <c r="HG78" s="68">
        <f>IF(HD78&gt;0,(HD78-HG$10)/HG$10,0)</f>
        <v/>
      </c>
      <c r="HH78" s="68" t="n"/>
      <c r="HI78" s="15">
        <f>IF(HD78&gt;0,(HD78-HD$10)/HD$10,0)</f>
        <v/>
      </c>
      <c r="HK78" s="13" t="n">
        <v>31.71</v>
      </c>
      <c r="HL78" s="68">
        <f>IF(HK78&gt;0,((HK78-HK77)/HK77),0)</f>
        <v/>
      </c>
      <c r="HM78" s="68">
        <f>IF(HK78&gt;0,HL78-$V78,0)</f>
        <v/>
      </c>
      <c r="HN78" s="68">
        <f>IF(HK78&gt;0,(HK78-HN$10)/HN$10,0)</f>
        <v/>
      </c>
      <c r="HO78" s="68" t="n"/>
      <c r="HP78" s="15">
        <f>IF(HK78&gt;0,(HK78-HK$10)/HK$10,0)</f>
        <v/>
      </c>
      <c r="HR78" s="13" t="n">
        <v>99.93000000000001</v>
      </c>
      <c r="HS78" s="68">
        <f>IF(HR78&gt;0,((HR78-HR77)/HR77),0)</f>
        <v/>
      </c>
      <c r="HT78" s="68">
        <f>IF(HR78&gt;0,HS78-$V78,0)</f>
        <v/>
      </c>
      <c r="HU78" s="68">
        <f>IF(HR78&gt;0,(HR78-HU$10)/HU$10,0)</f>
        <v/>
      </c>
      <c r="HV78" s="68" t="n"/>
      <c r="HW78" s="15">
        <f>IF(HR78&gt;0,(HR78-HR$10)/HR$10,0)</f>
        <v/>
      </c>
      <c r="HY78" s="13" t="n">
        <v>107.57</v>
      </c>
      <c r="HZ78" s="68">
        <f>IF(HY78&gt;0,((HY78-HY77)/HY77),0)</f>
        <v/>
      </c>
      <c r="IA78" s="68">
        <f>IF(HY78&gt;0,HZ78-$V78,0)</f>
        <v/>
      </c>
      <c r="IB78" s="68">
        <f>IF(HY78&gt;0,(HY78-IB$10)/IB$10,0)</f>
        <v/>
      </c>
      <c r="IC78" s="68" t="n"/>
      <c r="ID78" s="15">
        <f>IF(HY78&gt;0,(HY78-HY$10)/HY$10,0)</f>
        <v/>
      </c>
      <c r="IF78" s="26" t="n">
        <v>172.3</v>
      </c>
      <c r="IG78" s="68">
        <f>IF(IF78&gt;0,((IF78-IF77)/IF77),0)</f>
        <v/>
      </c>
      <c r="IH78" s="68">
        <f>IF(IF78&gt;0,IG78-$V78,0)</f>
        <v/>
      </c>
      <c r="II78" s="68">
        <f>IF(IF78&gt;0,(IF78-II$10)/II$10,0)</f>
        <v/>
      </c>
      <c r="IJ78" s="68" t="n"/>
      <c r="IK78" s="15">
        <f>IF(IF78&gt;0,(IF78-IF$10)/IF$10,0)</f>
        <v/>
      </c>
      <c r="IM78" s="13" t="n">
        <v>200.89</v>
      </c>
      <c r="IN78" s="68">
        <f>IF(IM78&gt;0,((IM78-IM77)/IM77),0)</f>
        <v/>
      </c>
      <c r="IO78" s="68">
        <f>IF(IM78&gt;0,IN78-$V78,0)</f>
        <v/>
      </c>
      <c r="IP78" s="68">
        <f>IF(IM78&gt;0,(IM78-IP$10)/IP$10,0)</f>
        <v/>
      </c>
      <c r="IQ78" s="68" t="n"/>
      <c r="IR78" s="15">
        <f>IF(IM78&gt;0,(IM78-IM$10)/IM$10,0)</f>
        <v/>
      </c>
      <c r="IT78" s="13" t="n">
        <v>38.68</v>
      </c>
      <c r="IU78" s="68">
        <f>IF(IT78&gt;0,((IT78-IT77)/IT77),0)</f>
        <v/>
      </c>
      <c r="IV78" s="68">
        <f>IF(IT78&gt;0,IU78-$V78,0)</f>
        <v/>
      </c>
      <c r="IW78" s="68">
        <f>IF(IT78&gt;0,(IT78-IW$10)/IW$10,0)</f>
        <v/>
      </c>
      <c r="IX78" s="68" t="n"/>
      <c r="IY78" s="15">
        <f>IF(IT78&gt;0,(IT78-IT$10)/IT$10,0)</f>
        <v/>
      </c>
      <c r="JA78" s="13" t="n">
        <v>546.29</v>
      </c>
      <c r="JB78" s="68">
        <f>IF(JA78&gt;0,((JA78-JA77)/JA77),0)</f>
        <v/>
      </c>
      <c r="JC78" s="68">
        <f>IF(JA78&gt;0,JB78-$V78,0)</f>
        <v/>
      </c>
      <c r="JD78" s="68">
        <f>IF(JA78&gt;0,(JA78-JD$10)/JD$10,0)</f>
        <v/>
      </c>
      <c r="JE78" s="68" t="n"/>
      <c r="JF78" s="15">
        <f>IF(JA78&gt;0,(JA78-JA$10)/JA$10,0)</f>
        <v/>
      </c>
      <c r="JH78" s="13" t="n">
        <v>381.35</v>
      </c>
      <c r="JI78" s="68">
        <f>IF(JH78&gt;0,((JH78-JH77)/JH77),0)</f>
        <v/>
      </c>
      <c r="JJ78" s="68">
        <f>IF(JH78&gt;0,JI78-$V78,0)</f>
        <v/>
      </c>
      <c r="JK78" s="68">
        <f>IF(JH78&gt;0,(JH78-JK$10)/JK$10,0)</f>
        <v/>
      </c>
      <c r="JL78" s="68" t="n"/>
      <c r="JM78" s="15">
        <f>IF(JH78&gt;0,(JH78-JH$10)/JH$10,0)</f>
        <v/>
      </c>
      <c r="JO78" s="13" t="n">
        <v>16.51</v>
      </c>
      <c r="JP78" s="68">
        <f>IF(JO78&gt;0,((JO78-JO77)/JO77),0)</f>
        <v/>
      </c>
      <c r="JQ78" s="68">
        <f>IF(JO78&gt;0,JP78-$V78,0)</f>
        <v/>
      </c>
      <c r="JR78" s="68">
        <f>IF(JO78&gt;0,(JO78-JR$10)/JR$10,0)</f>
        <v/>
      </c>
      <c r="JS78" s="68" t="n"/>
      <c r="JT78" s="15">
        <f>IF(JO78&gt;0,(JO78-JO$10)/JO$10,0)</f>
        <v/>
      </c>
      <c r="JV78" s="13" t="n">
        <v>1.24</v>
      </c>
      <c r="JW78" s="68">
        <f>IF(JV78&gt;0,((JV78-JV77)/JV77),0)</f>
        <v/>
      </c>
      <c r="JX78" s="68">
        <f>IF(JV78&gt;0,JW78-$V78,0)</f>
        <v/>
      </c>
      <c r="JY78" s="68">
        <f>IF(JV78&gt;0,(JV78-JY$10)/JY$10,0)</f>
        <v/>
      </c>
      <c r="JZ78" s="68" t="n"/>
      <c r="KA78" s="15">
        <f>IF(JV78&gt;0,(JV78-JV$10)/JV$10,0)</f>
        <v/>
      </c>
      <c r="KC78" s="13" t="n">
        <v>14.17</v>
      </c>
      <c r="KD78" s="68">
        <f>IF(KC78&gt;0,((KC78-KC77)/KC77),0)</f>
        <v/>
      </c>
      <c r="KE78" s="68">
        <f>IF(KC78&gt;0,KD78-$V78,0)</f>
        <v/>
      </c>
      <c r="KF78" s="68">
        <f>IF(KC78&gt;0,(KC78-KF$10)/KF$10,0)</f>
        <v/>
      </c>
      <c r="KG78" s="68" t="n"/>
      <c r="KH78" s="15">
        <f>IF(KC78&gt;0,(KC78-KC$10)/KC$10,0)</f>
        <v/>
      </c>
      <c r="KI78" s="18" t="n"/>
      <c r="KJ78" s="13" t="n">
        <v>38.24</v>
      </c>
      <c r="KK78" s="68">
        <f>IF(KJ78&gt;0,((KJ78-KJ77)/KJ77),0)</f>
        <v/>
      </c>
      <c r="KL78" s="68">
        <f>IF(KJ78&gt;0,KK78-$V78,0)</f>
        <v/>
      </c>
      <c r="KM78" s="68">
        <f>IF(KJ78&gt;0,(KJ78-KM$10)/KM$10,0)</f>
        <v/>
      </c>
      <c r="KN78" s="68" t="n"/>
      <c r="KO78" s="15">
        <f>IF(KJ78&gt;0,(KJ78-KJ$10)/KJ$10,0)</f>
        <v/>
      </c>
      <c r="KQ78" s="13" t="n">
        <v>1.36</v>
      </c>
      <c r="KR78" s="68">
        <f>IF(KQ78&gt;0,((KQ78-KQ77)/KQ77),0)</f>
        <v/>
      </c>
      <c r="KS78" s="68">
        <f>IF(KQ78&gt;0,KR78-$V78,0)</f>
        <v/>
      </c>
      <c r="KT78" s="68">
        <f>IF(KQ78&gt;0,(KQ78-KT$10)/KT$10,0)</f>
        <v/>
      </c>
      <c r="KU78" s="68" t="n"/>
      <c r="KV78" s="15">
        <f>IF(KQ78&gt;0,(KQ78-KQ$10)/KQ$10,0)</f>
        <v/>
      </c>
      <c r="KW78" s="18" t="n"/>
      <c r="KX78" s="13" t="n">
        <v>20.02</v>
      </c>
      <c r="KY78" s="68">
        <f>IF(KX78&gt;0,((KX78-KX77)/KX77),0)</f>
        <v/>
      </c>
      <c r="KZ78" s="68">
        <f>IF(KX78&gt;0,KY78-$V78,0)</f>
        <v/>
      </c>
      <c r="LA78" s="68">
        <f>IF(KX78&gt;0,(KX78-LA$10)/LA$10,0)</f>
        <v/>
      </c>
      <c r="LB78" s="68" t="n"/>
      <c r="LC78" s="15">
        <f>IF(KX78&gt;0,(KX78-KX$10)/KX$10,0)</f>
        <v/>
      </c>
      <c r="LD78" s="18" t="n"/>
      <c r="LE78" s="13" t="n">
        <v>48.49</v>
      </c>
      <c r="LF78" s="68">
        <f>IF(LE78&gt;0,((LE78-LE77)/LE77),0)</f>
        <v/>
      </c>
      <c r="LG78" s="68">
        <f>IF(LE78&gt;0,LF78-$V78,0)</f>
        <v/>
      </c>
      <c r="LH78" s="68">
        <f>IF(LE78&gt;0,(LE78-LH$10)/LH$10,0)</f>
        <v/>
      </c>
      <c r="LI78" s="68" t="n"/>
      <c r="LJ78" s="15">
        <f>IF(LE78&gt;0,(LE78-LE$10)/LE$10,0)</f>
        <v/>
      </c>
      <c r="LL78" s="13" t="n">
        <v>111.55</v>
      </c>
      <c r="LM78" s="68">
        <f>IF(LL78&gt;0,((LL78-LL77)/LL77),0)</f>
        <v/>
      </c>
      <c r="LN78" s="68">
        <f>IF(LL78&gt;0,LM78-$V78,0)</f>
        <v/>
      </c>
      <c r="LO78" s="68">
        <f>IF(LL78&gt;0,(LL78-LO$10)/LO$10,0)</f>
        <v/>
      </c>
      <c r="LP78" s="68" t="n"/>
      <c r="LQ78" s="15">
        <f>IF(LL78&gt;0,(LL78-LL$10)/LL$10,0)</f>
        <v/>
      </c>
      <c r="LS78" s="13" t="n">
        <v>13.69</v>
      </c>
      <c r="LT78" s="68">
        <f>IF(LS78&gt;0,((LS78-LS77)/LS77),0)</f>
        <v/>
      </c>
      <c r="LU78" s="68">
        <f>IF(LS78&gt;0,LT78-$V78,0)</f>
        <v/>
      </c>
      <c r="LV78" s="68" t="n"/>
      <c r="LW78" s="68" t="n"/>
      <c r="LX78" s="15">
        <f>IF(LS78&gt;0,(LS78-LS$10)/LS$10,0)</f>
        <v/>
      </c>
      <c r="LZ78" s="13" t="n">
        <v>9.93</v>
      </c>
      <c r="MA78" s="68">
        <f>IF(LZ78&gt;0,((LZ78-LZ77)/LZ77),0)</f>
        <v/>
      </c>
      <c r="MB78" s="68">
        <f>IF(LZ78&gt;0,MA78-$V78,0)</f>
        <v/>
      </c>
      <c r="MC78" s="68">
        <f>IF(LZ78&gt;0,(LZ78-MC$10)/MC$10,0)</f>
        <v/>
      </c>
      <c r="MD78" s="68" t="n"/>
      <c r="ME78" s="15">
        <f>IF(LZ78&gt;0,(LZ78-LZ$10)/LZ$10,0)</f>
        <v/>
      </c>
      <c r="MG78" s="13" t="n">
        <v>22.72</v>
      </c>
      <c r="MH78" s="68">
        <f>IF(MG78&gt;0,((MG78-MG77)/MG77),0)</f>
        <v/>
      </c>
      <c r="MI78" s="68">
        <f>IF(MG78&gt;0,MH78-$V78,0)</f>
        <v/>
      </c>
      <c r="MJ78" s="68">
        <f>IF(MG78&gt;0,(MG78-MJ$10)/MJ$10,0)</f>
        <v/>
      </c>
      <c r="MK78" s="68" t="n"/>
      <c r="ML78" s="15">
        <f>IF(MG78&gt;0,(MG78-MG$10)/MG$10,0)</f>
        <v/>
      </c>
      <c r="MN78" s="13" t="n">
        <v>101.02</v>
      </c>
      <c r="MO78" s="68">
        <f>IF(MN78&gt;0,((MN78-MN77)/MN77),0)</f>
        <v/>
      </c>
      <c r="MP78" s="68">
        <f>IF(MN78&gt;0,MO78-$V78,0)</f>
        <v/>
      </c>
      <c r="MQ78" s="68">
        <f>IF(MN78&gt;0,(MN78-MQ$10)/MQ$10,0)</f>
        <v/>
      </c>
      <c r="MR78" s="68" t="n"/>
      <c r="MS78" s="15">
        <f>IF(MN78&gt;0,(MN78-MN$10)/MN$10,0)</f>
        <v/>
      </c>
      <c r="MU78" s="13" t="n">
        <v>11.11</v>
      </c>
      <c r="MV78" s="68">
        <f>IF(MU78&gt;0,((MU78-MU77)/MU77),0)</f>
        <v/>
      </c>
      <c r="MW78" s="68">
        <f>IF(MU78&gt;0,MV78-$V78,0)</f>
        <v/>
      </c>
      <c r="MX78" s="68">
        <f>IF(MU78&gt;0,(MU78-MX$10)/MX$10,0)</f>
        <v/>
      </c>
      <c r="MY78" s="68" t="n"/>
      <c r="MZ78" s="15">
        <f>IF(MU78&gt;0,(MU78-MU$10)/MU$10,0)</f>
        <v/>
      </c>
      <c r="NB78" s="13" t="n">
        <v>181.51</v>
      </c>
      <c r="NC78" s="68">
        <f>IF(NB78&gt;0,((NB78-NB77)/NB77),0)</f>
        <v/>
      </c>
      <c r="ND78" s="68">
        <f>IF(NB78&gt;0,NC78-$V78,0)</f>
        <v/>
      </c>
      <c r="NE78" s="68">
        <f>IF(NB78&gt;0,(NB78-NE$10)/NE$10,0)</f>
        <v/>
      </c>
      <c r="NF78" s="68" t="n"/>
      <c r="NG78" s="15">
        <f>IF(NB78&gt;0,(NB78-NB$10)/NB$10,0)</f>
        <v/>
      </c>
      <c r="NI78" s="13" t="n">
        <v>5.47</v>
      </c>
      <c r="NJ78" s="68">
        <f>IF(NI78&gt;0,((NI78-NI77)/NI77),0)</f>
        <v/>
      </c>
      <c r="NK78" s="68">
        <f>IF(NI78&gt;0,NJ78-$V78,0)</f>
        <v/>
      </c>
      <c r="NL78" s="68">
        <f>IF(NI78&gt;0,(NI78-NL$10)/NL$10,0)</f>
        <v/>
      </c>
      <c r="NM78" s="68" t="n"/>
      <c r="NN78" s="15">
        <f>IF(NI78&gt;0,(NI78-NI$10)/NI$10,0)</f>
        <v/>
      </c>
      <c r="NP78" s="26" t="n">
        <v>309.95</v>
      </c>
      <c r="NQ78" s="68">
        <f>IF(NP78&gt;0,((NP78-NP77)/NP77),0)</f>
        <v/>
      </c>
      <c r="NR78" s="68">
        <f>IF(NP78&gt;0,NQ78-$V78,0)</f>
        <v/>
      </c>
      <c r="NS78" s="68">
        <f>IF(NP78&gt;0,(NP78-NS$10)/NS$10,0)</f>
        <v/>
      </c>
      <c r="NT78" s="68" t="n"/>
      <c r="NU78" s="15">
        <f>IF(NP78&gt;0,(NP78-NP$10)/NP$10,0)</f>
        <v/>
      </c>
      <c r="NW78" s="13" t="n">
        <v>152.82</v>
      </c>
      <c r="NX78" s="68">
        <f>IF(NW78&gt;0,((NW78-NW77)/NW77),0)</f>
        <v/>
      </c>
      <c r="NY78" s="68">
        <f>IF(NW78&gt;0,NX78-$V78,0)</f>
        <v/>
      </c>
      <c r="NZ78" s="68">
        <f>IF(NW78&gt;0,(NW78-NZ$10)/NZ$10,0)</f>
        <v/>
      </c>
      <c r="OA78" s="68" t="n"/>
      <c r="OB78" s="15">
        <f>IF(NW78&gt;0,(NW78-NW$10)/NW$10,0)</f>
        <v/>
      </c>
      <c r="OD78" s="13" t="n">
        <v>1.2</v>
      </c>
      <c r="OE78" s="68">
        <f>IF(OD78&gt;0,((OD78-OD77)/OD77),0)</f>
        <v/>
      </c>
      <c r="OF78" s="68">
        <f>IF(OD78&gt;0,OE78-$V78,0)</f>
        <v/>
      </c>
      <c r="OG78" s="68">
        <f>IF(OD78&gt;0,(OD78-OG$10)/OG$10,0)</f>
        <v/>
      </c>
      <c r="OH78" s="68" t="n"/>
      <c r="OI78" s="15">
        <f>IF(OD78&gt;0,(OD78-OD$10)/OD$10,0)</f>
        <v/>
      </c>
      <c r="OK78" s="13" t="n">
        <v>60.38</v>
      </c>
      <c r="OL78" s="68">
        <f>IF(OK78&gt;0,((OK78-OK77)/OK77),0)</f>
        <v/>
      </c>
      <c r="OM78" s="68">
        <f>IF(OK78&gt;0,OL78-$V78,0)</f>
        <v/>
      </c>
      <c r="ON78" s="68">
        <f>IF(OK78&gt;0,(OK78-ON$10)/ON$10,0)</f>
        <v/>
      </c>
      <c r="OO78" s="68" t="n"/>
      <c r="OP78" s="15">
        <f>IF(OK78&gt;0,(OK78-OK$10)/OK$10,0)</f>
        <v/>
      </c>
      <c r="OR78" s="13" t="n">
        <v>1.86</v>
      </c>
      <c r="OS78" s="68">
        <f>IF(OR78&gt;0,((OR78-OR77)/OR77),0)</f>
        <v/>
      </c>
      <c r="OT78" s="68">
        <f>IF(OR78&gt;0,OS78-$V78,0)</f>
        <v/>
      </c>
      <c r="OU78" s="68">
        <f>IF(OR78&gt;0,(OR78-OU$10)/OU$10,0)</f>
        <v/>
      </c>
      <c r="OV78" s="68" t="n"/>
      <c r="OW78" s="15">
        <f>IF(OR78&gt;0,(OR78-OR$10)/OR$10,0)</f>
        <v/>
      </c>
      <c r="OY78" s="13" t="n">
        <v>126.43</v>
      </c>
      <c r="OZ78" s="68">
        <f>IF(OY78&gt;0,((OY78-OY77)/OY77),0)</f>
        <v/>
      </c>
      <c r="PA78" s="68">
        <f>IF(OY78&gt;0,OZ78-$V78,0)</f>
        <v/>
      </c>
      <c r="PB78" s="68">
        <f>IF(OY78&gt;0,(OY78-PB$10)/PB$10,0)</f>
        <v/>
      </c>
      <c r="PC78" s="68" t="n"/>
      <c r="PD78" s="15">
        <f>IF(OY78&gt;0,(OY78-OY$10)/OY$10,0)</f>
        <v/>
      </c>
      <c r="PE78" s="18" t="n"/>
      <c r="PF78" s="13" t="n">
        <v>213.51</v>
      </c>
      <c r="PG78" s="68">
        <f>IF(PF78&gt;0,((PF78-PF77)/PF77),0)</f>
        <v/>
      </c>
      <c r="PH78" s="68">
        <f>IF(PF78&gt;0,PG78-$V78,0)</f>
        <v/>
      </c>
      <c r="PI78" s="68">
        <f>IF(PF78&gt;0,(PF78-PI$10)/PI$10,0)</f>
        <v/>
      </c>
      <c r="PJ78" s="68" t="n"/>
      <c r="PK78" s="15">
        <f>IF(PF78&gt;0,(PF78-PF$10)/PF$10,0)</f>
        <v/>
      </c>
      <c r="PM78" s="13" t="n"/>
      <c r="PN78" s="68">
        <f>IF(PM78&gt;0,((PM78-PM77)/PM77),0)</f>
        <v/>
      </c>
      <c r="PO78" s="68">
        <f>PN78-$V78</f>
        <v/>
      </c>
      <c r="PP78" s="68">
        <f>IF(PM78&gt;0,(PM78-PP$10)/PP$10,0)</f>
        <v/>
      </c>
      <c r="PQ78" s="68" t="n"/>
      <c r="PR78" s="15">
        <f>IF(PM78&gt;0,(PM78-PM$10)/PM$10,0)</f>
        <v/>
      </c>
      <c r="PT78" s="13" t="n">
        <v>3.79</v>
      </c>
      <c r="PU78" s="68">
        <f>IF(PT78&gt;0,((PT78-PT77)/PT77),0)</f>
        <v/>
      </c>
      <c r="PV78" s="68">
        <f>IF(PT78&gt;0,PU78-$V78,0)</f>
        <v/>
      </c>
      <c r="PW78" s="68">
        <f>IF(PT78&gt;0,(PT78-PW$10)/PW$10,0)</f>
        <v/>
      </c>
      <c r="PX78" s="68" t="n"/>
      <c r="PY78" s="15">
        <f>IF(PT78&gt;0,(PT78-PT$10)/PT$10,0)</f>
        <v/>
      </c>
      <c r="QA78" s="13" t="n">
        <v>201.6</v>
      </c>
      <c r="QB78" s="68">
        <f>IF(QA78&gt;0,((QA78-QA77)/QA77),0)</f>
        <v/>
      </c>
      <c r="QC78" s="68">
        <f>IF(QA78&gt;0,QB78-$V78,0)</f>
        <v/>
      </c>
      <c r="QD78" s="68">
        <f>IF(QA78&gt;0,(QA78-QD$10)/QD$10,0)</f>
        <v/>
      </c>
      <c r="QE78" s="68" t="n"/>
      <c r="QF78" s="15">
        <f>IF(QA78&gt;0,(QA78-QA$10)/QA$10,0)</f>
        <v/>
      </c>
      <c r="QH78" s="13" t="n">
        <v>1.11</v>
      </c>
      <c r="QI78" s="68">
        <f>IF(QH78&gt;0,((QH78-QH77)/QH77),0)</f>
        <v/>
      </c>
      <c r="QJ78" s="68">
        <f>IF(QH78&gt;0,QI78-$V78,0)</f>
        <v/>
      </c>
      <c r="QK78" s="68">
        <f>IF(QH78&gt;0,(QH78-QK$10)/QK$10,0)</f>
        <v/>
      </c>
      <c r="QL78" s="68" t="n"/>
      <c r="QM78" s="15">
        <f>IF(QH78&gt;0,(QH78-QH$10)/QH$10,0)</f>
        <v/>
      </c>
      <c r="QO78" s="13" t="n">
        <v>8.49</v>
      </c>
      <c r="QP78" s="68">
        <f>IF(QO78&gt;0,((QO78-QO77)/QO77),0)</f>
        <v/>
      </c>
      <c r="QQ78" s="68">
        <f>IF(QO78&gt;0,QP78-$V78,0)</f>
        <v/>
      </c>
      <c r="QR78" s="68">
        <f>IF(QO78&gt;0,(QO78-QR$10)/QR$10,0)</f>
        <v/>
      </c>
      <c r="QS78" s="68" t="n"/>
      <c r="QT78" s="15">
        <f>IF(QO78&gt;0,(QO78-QO$10)/QO$10,0)</f>
        <v/>
      </c>
      <c r="QV78" s="13" t="n">
        <v>1.323</v>
      </c>
      <c r="QW78" s="68">
        <f>IF(QV78&gt;0,((QV78-QV77)/QV77),0)</f>
        <v/>
      </c>
      <c r="QX78" s="68">
        <f>IF(QV78&gt;0,QW78-$V78,0)</f>
        <v/>
      </c>
      <c r="QY78" s="68">
        <f>IF(QV78&gt;0,(QV78-QY$10)/QY$10,0)</f>
        <v/>
      </c>
      <c r="QZ78" s="68" t="n"/>
      <c r="RA78" s="15">
        <f>IF(QV78&gt;0,(QV78-QV$10)/QV$10,0)</f>
        <v/>
      </c>
      <c r="RC78" s="13" t="n">
        <v>18.82</v>
      </c>
      <c r="RD78" s="68">
        <f>IF(RC78&gt;0,((RC78-RC77)/RC77),0)</f>
        <v/>
      </c>
      <c r="RE78" s="68">
        <f>IF(RC78&gt;0,RD78-$V78,0)</f>
        <v/>
      </c>
      <c r="RF78" s="68">
        <f>IF(RC78&gt;0,(RC78-RF$10)/RF$10,0)</f>
        <v/>
      </c>
      <c r="RG78" s="68" t="n"/>
      <c r="RH78" s="15">
        <f>IF(RC78&gt;0,(RC78-RC$10)/RC$10,0)</f>
        <v/>
      </c>
      <c r="RJ78" s="13" t="n">
        <v>151.13</v>
      </c>
      <c r="RK78" s="68">
        <f>IF(RJ78&gt;0,((RJ78-RJ77)/RJ77),0)</f>
        <v/>
      </c>
      <c r="RL78" s="68">
        <f>RK78-$V78</f>
        <v/>
      </c>
      <c r="RM78" s="68">
        <f>IF(RJ78&gt;0,(RJ78-RM$10)/RM$10,0)</f>
        <v/>
      </c>
      <c r="RN78" s="68" t="n"/>
      <c r="RO78" s="15">
        <f>IF(RJ78&gt;0,(RJ78-RJ$10)/RJ$10,0)</f>
        <v/>
      </c>
      <c r="RQ78" s="13" t="n">
        <v>11.23</v>
      </c>
      <c r="RR78" s="68">
        <f>IF(RQ78&gt;0,((RQ78-RQ77)/RQ77),0)</f>
        <v/>
      </c>
      <c r="RS78" s="68">
        <f>RR78-$V78</f>
        <v/>
      </c>
      <c r="RT78" s="68">
        <f>IF(RQ78&gt;0,(RQ78-RT$10)/RT$10,0)</f>
        <v/>
      </c>
      <c r="RU78" s="68" t="n"/>
      <c r="RV78" s="15">
        <f>IF(RQ78&gt;0,(RQ78-RQ$10)/RQ$10,0)</f>
        <v/>
      </c>
      <c r="RX78" s="13" t="n">
        <v>88.59</v>
      </c>
      <c r="RY78" s="68">
        <f>IF(RX78&gt;0,((RX78-RX77)/RX77),0)</f>
        <v/>
      </c>
      <c r="RZ78" s="68">
        <f>RY78-$V78</f>
        <v/>
      </c>
      <c r="SA78" s="68">
        <f>IF(RX78&gt;0,(RX78-SA$10)/SA$10,0)</f>
        <v/>
      </c>
      <c r="SB78" s="68" t="n"/>
      <c r="SC78" s="15">
        <f>IF(RX78&gt;0,(RX78-RX$10)/RX$10,0)</f>
        <v/>
      </c>
      <c r="SE78" s="13" t="n">
        <v>9.42</v>
      </c>
      <c r="SF78" s="68">
        <f>IF(SE78&gt;0,((SE78-SE77)/SE77),0)</f>
        <v/>
      </c>
      <c r="SG78" s="68">
        <f>SF78-$V78</f>
        <v/>
      </c>
      <c r="SH78" s="68">
        <f>IF(SE78&gt;0,(SE78-SH$10)/SH$10,0)</f>
        <v/>
      </c>
      <c r="SI78" s="68" t="n"/>
      <c r="SJ78" s="15">
        <f>IF(SE78&gt;0,(SE78-SE$10)/SE$10,0)</f>
        <v/>
      </c>
      <c r="SL78" s="13" t="n">
        <v>0.477</v>
      </c>
      <c r="SM78" s="68">
        <f>IF(SL78&gt;0,((SL78-SL77)/SL77),0)</f>
        <v/>
      </c>
      <c r="SN78" s="68">
        <f>SM78-$V78</f>
        <v/>
      </c>
      <c r="SO78" s="68">
        <f>IF(SL78&gt;0,(SL78-SO$10)/SO$10,0)</f>
        <v/>
      </c>
      <c r="SP78" s="68" t="n"/>
      <c r="SQ78" s="15">
        <f>IF(SL78&gt;0,(SL78-SL$10)/SL$10,0)</f>
        <v/>
      </c>
      <c r="SS78" s="13" t="n">
        <v>7.2</v>
      </c>
      <c r="ST78" s="68">
        <f>IF(SS78&gt;0,((SS78-SS77)/SS77),0)</f>
        <v/>
      </c>
      <c r="SU78" s="68">
        <f>ST78-$V78</f>
        <v/>
      </c>
      <c r="SV78" s="68">
        <f>IF(SS78&gt;0,(SS78-SV$10)/SV$10,0)</f>
        <v/>
      </c>
      <c r="SW78" s="68" t="n"/>
      <c r="SX78" s="15">
        <f>IF(SS78&gt;0,(SS78-SS$10)/SS$10,0)</f>
        <v/>
      </c>
      <c r="SZ78" s="13" t="n">
        <v>23.54</v>
      </c>
      <c r="TA78" s="68">
        <f>IF(SZ78&gt;0,((SZ78-SZ77)/SZ77),0)</f>
        <v/>
      </c>
      <c r="TB78" s="68">
        <f>TA78-$V78</f>
        <v/>
      </c>
      <c r="TC78" s="68">
        <f>IF(SZ78&gt;0,(SZ78-TC$10)/TC$10,0)</f>
        <v/>
      </c>
      <c r="TD78" s="68" t="n"/>
      <c r="TE78" s="15">
        <f>IF(SZ78&gt;0,(SZ78-SZ$10)/SZ$10,0)</f>
        <v/>
      </c>
      <c r="TG78" s="13" t="n">
        <v>0.165</v>
      </c>
      <c r="TH78" s="68">
        <f>IF(TG78&gt;0,((TG78-TG77)/TG77),0)</f>
        <v/>
      </c>
      <c r="TI78" s="68">
        <f>TH78-$V78</f>
        <v/>
      </c>
      <c r="TJ78" s="68">
        <f>IF(TG78&gt;0,(TG78-TJ$10)/TJ$10,0)</f>
        <v/>
      </c>
      <c r="TK78" s="68" t="n"/>
      <c r="TL78" s="15">
        <f>IF(TG78&gt;0,(TG78-TG$10)/TG$10,0)</f>
        <v/>
      </c>
      <c r="TN78" s="13" t="n">
        <v>21.14</v>
      </c>
      <c r="TO78" s="68">
        <f>IF(TN78&gt;0,((TN78-TN77)/TN77),0)</f>
        <v/>
      </c>
      <c r="TP78" s="68">
        <f>TO78-$V78</f>
        <v/>
      </c>
      <c r="TQ78" s="68">
        <f>IF(TN78&gt;0,(TN78-TQ$10)/TQ$10,0)</f>
        <v/>
      </c>
      <c r="TR78" s="68" t="n"/>
      <c r="TS78" s="15">
        <f>IF(TN78&gt;0,(TN78-TN$10)/TN$10,0)</f>
        <v/>
      </c>
      <c r="TU78" s="13" t="n">
        <v>1.99</v>
      </c>
      <c r="TV78" s="68">
        <f>IF(TU78&gt;0,((TU78-TU77)/TU77),0)</f>
        <v/>
      </c>
      <c r="TW78" s="68">
        <f>TV78-$V78</f>
        <v/>
      </c>
      <c r="TX78" s="68">
        <f>IF(TU78&gt;0,(TU78-TX$10)/TX$10,0)</f>
        <v/>
      </c>
      <c r="TY78" s="68" t="n"/>
      <c r="TZ78" s="15">
        <f>IF(TU78&gt;0,(TU78-TU$10)/TU$10,0)</f>
        <v/>
      </c>
      <c r="UB78" s="13" t="n"/>
      <c r="UC78" s="68">
        <f>IF(UB78&gt;0,((UB78-UB77)/UB77),0)</f>
        <v/>
      </c>
      <c r="UD78" s="68">
        <f>UC78-$V78</f>
        <v/>
      </c>
      <c r="UE78" s="68">
        <f>IF(UB78&gt;0,(UB78-UE$10)/UE$10,0)</f>
        <v/>
      </c>
      <c r="UF78" s="68" t="n"/>
      <c r="UG78" s="15">
        <f>IF(UB78&gt;0,(UB78-UB$10)/UB$10,0)</f>
        <v/>
      </c>
      <c r="UI78" s="13" t="n"/>
      <c r="UJ78" s="68">
        <f>IF(UI78&gt;0,((UI78-UI77)/UI77),0)</f>
        <v/>
      </c>
      <c r="UK78" s="68">
        <f>UJ78-$V78</f>
        <v/>
      </c>
      <c r="UL78" s="68">
        <f>IF(UI78&gt;0,(UI78-UL$10)/UL$10,0)</f>
        <v/>
      </c>
      <c r="UM78" s="68" t="n"/>
      <c r="UN78" s="15">
        <f>IF(UI78&gt;0,(UI78-UI$10)/UI$10,0)</f>
        <v/>
      </c>
      <c r="UP78" s="13" t="n"/>
      <c r="UQ78" s="68">
        <f>IF(UP78&gt;0,((UP78-UP77)/UP77),0)</f>
        <v/>
      </c>
      <c r="UR78" s="68">
        <f>UQ78-$V78</f>
        <v/>
      </c>
      <c r="US78" s="68">
        <f>IF(UP78&gt;0,(UP78-US$10)/US$10,0)</f>
        <v/>
      </c>
      <c r="UT78" s="68" t="n"/>
      <c r="UU78" s="15">
        <f>IF(UP78&gt;0,(UP78-UP$10)/UP$10,0)</f>
        <v/>
      </c>
      <c r="UW78" s="13" t="n"/>
      <c r="UX78" s="68">
        <f>IF(UW78&gt;0,((UW78-UW77)/UW77),0)</f>
        <v/>
      </c>
      <c r="UY78" s="68">
        <f>UX78-$V78</f>
        <v/>
      </c>
      <c r="UZ78" s="68">
        <f>IF(UW78&gt;0,(UW78-UZ$10)/UZ$10,0)</f>
        <v/>
      </c>
      <c r="VA78" s="68" t="n"/>
      <c r="VB78" s="15">
        <f>IF(UW78&gt;0,(UW78-UW$10)/UW$10,0)</f>
        <v/>
      </c>
      <c r="VD78" s="13" t="n"/>
      <c r="VE78" s="68">
        <f>IF(VD78&gt;0,((VD78-VD77)/VD77),0)</f>
        <v/>
      </c>
      <c r="VF78" s="68">
        <f>VE78-$V78</f>
        <v/>
      </c>
      <c r="VG78" s="68">
        <f>IF(VD78&gt;0,(VD78-VG$10)/VG$10,0)</f>
        <v/>
      </c>
      <c r="VH78" s="68" t="n"/>
      <c r="VI78" s="15">
        <f>IF(VD78&gt;0,(VD78-VD$10)/VD$10,0)</f>
        <v/>
      </c>
      <c r="VM78" s="21">
        <f>IF($C78&gt;0,(($IK$5*IG78)+($GT$5*GP78)+($JM$5*JI78)+($JF$5*JB78)+($IY$5*IU78)+($IR$5*IN78)+($ID$5*HZ78)+($HW$5*HS78)+($HP$5*HL78)+($HI$5*HE78)+($GF$5*GB78)+($FY$5*FU78)+($FR$5*FN78)+($FK$5*FG78)+($FD$5*EZ78)+($EW$5*ES78)+($EP$5*EL78)+($EI$5*EE78)+($EB$5*DX78)+($DU$5*DQ78)+($DN$5*DJ78)+($DG$5*DC78)+($CZ$5*CV78)+($CS$5*CO78)+($CL$5*CH78)+($CE$5*CA78)+($BX$5*BT78)+($BQ$5*BM78)+($BJ$5*BF78)+($BC$5*AY78)+($AV$5*AR78)+($AO$5*AK78)+($AH$5*AD78)+($JT$5*JP78)+($KA$5*JW78)+($KO$5*KK78)+($PR$5*PN78)+($GM$5*GI78)+($HA$5*GW78)+($KV$5*KR78)+($KH$5*KD78)+($LC$5*KY78)+($MS$5*MO78)+($ML$5*MH78)+($ME$5*MA78)+($LX$5*LT78)+($LQ$5*LM78)+($LJ$5*LF78)+(MV78*$MZ$5)+(NC78*$NG$5)+(NJ78*$NN$5)+($OI$5*OE78)+($NU$5*NQ78)+($OB$5*NX78)+($PK$5*PG78)+($OP$5*OL78)+($OW$5*OS78)+($PD$5*OZ78)+(PU78*$PY$5)+(QB78*$QF$5)+(QI78*$QM$5)+(QP78*$QT$5)+(QW78*$RA$5)+(RD78*$RH$5)+(RK78*$RO$5)+(RR78*$RV$5)+(RY78*$SC$5)+(SF78*$SJ$5)+(SM78*$SQ$5)+(ST78*$SX$5)+(TA78*$TE$5))+(TH78*$TL$5)+(TO78*$TS$5))/$VM$5</f>
        <v/>
      </c>
      <c r="VN78" s="538" t="n"/>
      <c r="VO78" s="21">
        <f>IF($C78&gt;0,(($IK$5*II78)+($GT$5*GR78)+($JM$5*JK78)+($JF$5*JD78)+($IY$5*IW78)+($IR$5*IP78)+($ID$5*IB78)+($HW$5*HU78)+($HP$5*HN78)+($HI$5*HG78)+($GF$5*GD78)+($FY$5*FW78)+($FR$5*FP78)+($FK$5*FI78)+($FD$5*FB78)+($EW$5*EU78)+($EP$5*EN78)+($EI$5*EG78)+($EB$5*DZ78)+($DU$5*DS78)+($DN$5*DL78)+($DG$5*DE78)+($CZ$5*CX78)+($CS$5*CQ78)+($CL$5*CJ78)+($CE$5*CC78)+($BX$5*BV78)+($BQ$5*BO78)+($BJ$5*BH78)+($BC$5*BA78)+($AV$5*AT78)+($AO$5*AM78)+($AH$5*AF78)+($KO$5*KM78)+($KH$5*KF78)+($KA$5*JY78)+($JT$5*JR78)+($PR$5*PP78)+($GM$5*GK78)+($HA$5*GY78)+($KV$5*KT78)+($LC$5*LA78)+($MS$5*MQ78)+($ML$5*MJ78)+($ME$5*MC78)+($LX$5*LV78)+($LQ$5*LO78)+($LJ$5*LH78)+(MX78*$MZ$5)+(NE78*$NG$5)+(NL78*$NN$5)+($OI$5*OG78)+($NU$5*NS78)+($OB$5*NZ78)+($PD$5*PB78)+($OW$5*OU78)+($OP$5*ON78)+($PK$5*PI78)+($PY$5*PW78)+($QF$5*QD78)+($QM$5*QK78)+($QT$5*QR78)+($RA$5*QY78)+($RH$5*RF78)+($RO$5*RM78)+(RT78*$RV$5)+(SA78*$SC$5)+(SH78*$SJ$5)+(SO78*$SQ$5)+(SV78*$SX$5)+(TC78*$TE$5)+(TJ78*$TL$5)+(TQ78*$TS$5))/$VM$5,0)</f>
        <v/>
      </c>
      <c r="VP78" s="14" t="n"/>
      <c r="VQ78" s="21">
        <f>IF($C78&gt;0,(($IK$5*IK78)+($GT$5*GT78)+($JM$5*JM78)+($JF$5*JF78)+($IY$5*IY78)+($IR$5*IR78)+($ID$5*ID78)+($HW$5*HW78)+($HP$5*HP78)+($HI$5*HI78)+($GF$5*GF78)+($FY$5*FY78)+($FR$5*FR78)+($FK$5*FK78)+($FD$5*FD78)+($EW$5*EW78)+($EP$5*EP78)+($EI$5*EI78)+($EB$5*EB78)+($DU$5*DU78)+($DN$5*DN78)+($DG$5*DG78)+($CZ$5*CZ78)+($CS$5*CS78)+($CL$5*CL78)+($CE$5*CE78)+($BX$5*BX78)+($BQ$5*BQ78)+($BJ$5*BJ78)+($BC$5*BC78)+($AV$5*AV78)+($AO$5*AO78)+($AH$5*AH78)+($KO$5*KO78)+($PR$5*PR78)+($GM$5*GM78)+($HA$5*HA78)+($KH$5*KH78)+($KA$5*KA78)+($JT$5*JT78)+($KV$5*KV78)+($LC$5*LC78)+($MS$5*MS78)+($ML$5*ML78)+($ME$5*ME78)+($LX$5*LX78)+($LQ$5*LQ78)+($LJ$5*LJ78)+($OI$5*OI78)+($NU$5*NU78)+($NN$5*NN78)+($NG$5*NG78)+($MZ$5*MZ78)+(OB78*$OB$5)+($PD$5*PD78)+($OW$5*OW78)+($OP$5*OP78)+($PK$5*PK78)+(PY78*$PY$5)+(QF78*$QF$5)+(QM78*$QM$5)+(QT78*$QT$5)+(RA78*$RA$5)+(RH78*$RH$5)+(RO78*$RO$5)+(RV78*$RV$5)+(SC78*$SC$5)+(SJ78*$SJ$5)+(SQ78*$SQ$5)+(SX78*$SX$5)+(TE78*$TE$5)+(TL78*$TL$5)+(TS78*$TS$5))/$VM$5,0)</f>
        <v/>
      </c>
    </row>
    <row r="79" ht="16" customHeight="1" s="545">
      <c r="A79" s="127" t="n">
        <v>45758</v>
      </c>
      <c r="B79" s="4">
        <f>A79</f>
        <v/>
      </c>
      <c r="C79" s="13" t="n">
        <v>40212.71</v>
      </c>
      <c r="D79" s="138">
        <f>IF(C79&gt;0,C79-C78,0)</f>
        <v/>
      </c>
      <c r="E79" s="68">
        <f>IF(C79&gt;0,D79/C78,0)</f>
        <v/>
      </c>
      <c r="F79" s="15">
        <f>IF(C79&gt;0,(C79-C$10)/C$10,0)</f>
        <v/>
      </c>
      <c r="G79" s="13" t="n">
        <v>5363.36</v>
      </c>
      <c r="H79" s="138">
        <f>IF(G79&gt;0,G79-G78,0)</f>
        <v/>
      </c>
      <c r="I79" s="68">
        <f>IF(G79&gt;0,H79/G78,0)</f>
        <v/>
      </c>
      <c r="J79" s="15">
        <f>IF(G79&gt;0,(G79-G$10)/G$10,0)</f>
        <v/>
      </c>
      <c r="K79" s="13" t="n">
        <v>16724.46</v>
      </c>
      <c r="L79" s="138">
        <f>IF(K79&gt;0,K79-K78,0)</f>
        <v/>
      </c>
      <c r="M79" s="68">
        <f>IF(K79&gt;0,L79/K78,0)</f>
        <v/>
      </c>
      <c r="N79" s="15">
        <f>IF(K79&gt;0,(K79-K$10)/K$10,0)</f>
        <v/>
      </c>
      <c r="O79" s="13" t="n">
        <v>1860.2</v>
      </c>
      <c r="P79" s="138">
        <f>IF(O79&gt;0,O79-O78,0)</f>
        <v/>
      </c>
      <c r="Q79" s="68">
        <f>IF(O79&gt;0,P79/O78,0)</f>
        <v/>
      </c>
      <c r="R79" s="15">
        <f>IF(O79&gt;0,(O79-O$10)/O$10,0)</f>
        <v/>
      </c>
      <c r="S79" s="18">
        <f>IF(O79&gt;0,(((O79*0.7)*Q79)+((K79*0.9)*M79)+((G79*0.65)*I79)+((C79*0.6)*E79))/(O79+K79+G79+C79),0)</f>
        <v/>
      </c>
      <c r="T79" s="121">
        <f>IF(O79&gt;0,(S79*200)+T78,0)</f>
        <v/>
      </c>
      <c r="U79" s="121">
        <f>T79</f>
        <v/>
      </c>
      <c r="V79" s="134">
        <f>IF(T79&gt;0,(T79-T78)/T78,0)</f>
        <v/>
      </c>
      <c r="W79" s="21">
        <f>IF(T79&gt;0,(T79-T$11)/T$11,0)</f>
        <v/>
      </c>
      <c r="X79" s="18">
        <f>IF(T79&gt;0,((Q79+M79+I79+E79)/4),0)</f>
        <v/>
      </c>
      <c r="Y79" s="352" t="n">
        <v>203854.14</v>
      </c>
      <c r="Z79" s="15" t="n">
        <v>2e-06</v>
      </c>
      <c r="AA79" s="21">
        <f>Z79-$V79</f>
        <v/>
      </c>
      <c r="AC79" s="13" t="n">
        <v>189.7</v>
      </c>
      <c r="AD79" s="68">
        <f>IF(AC79&gt;0,((AC79-AC78)/AC78),0)</f>
        <v/>
      </c>
      <c r="AE79" s="68">
        <f>IF(AC79&gt;0,AD79-$V79,0)</f>
        <v/>
      </c>
      <c r="AF79" s="68">
        <f>IF(AC79&gt;0,(AC79-AF$10)/AF$10,0)</f>
        <v/>
      </c>
      <c r="AG79" s="68" t="n"/>
      <c r="AH79" s="15">
        <f>IF(AC79&gt;0,(AC79-AC$10)/AC$10,0)</f>
        <v/>
      </c>
      <c r="AJ79" s="13" t="n">
        <v>19.45</v>
      </c>
      <c r="AK79" s="68">
        <f>IF(AJ79&gt;0,((AJ79-AJ78)/AJ78),0)</f>
        <v/>
      </c>
      <c r="AL79" s="68">
        <f>IF(AJ79&gt;0,AK79-$V79,0)</f>
        <v/>
      </c>
      <c r="AM79" s="68">
        <f>IF(AJ79&gt;0,(AJ79-AM$10)/AM$10,0)</f>
        <v/>
      </c>
      <c r="AN79" s="68" t="n"/>
      <c r="AO79" s="15">
        <f>IF(AJ79&gt;0,(AJ79-AJ$10)/AJ$10,0)</f>
        <v/>
      </c>
      <c r="AQ79" s="13" t="n">
        <v>18.35</v>
      </c>
      <c r="AR79" s="68">
        <f>IF(AQ79&gt;0,((AQ79-AQ78)/AQ78),0)</f>
        <v/>
      </c>
      <c r="AS79" s="68">
        <f>IF(AQ79&gt;0,AR79-$V79,0)</f>
        <v/>
      </c>
      <c r="AT79" s="68">
        <f>IF(AQ79&gt;0,(AQ79-AT$10)/AT$10,0)</f>
        <v/>
      </c>
      <c r="AU79" s="68" t="n"/>
      <c r="AV79" s="15">
        <f>IF(AQ79&gt;0,(AQ79-AQ$10)/AQ$10,0)</f>
        <v/>
      </c>
      <c r="AX79" s="13" t="n">
        <v>186.26</v>
      </c>
      <c r="AY79" s="68">
        <f>IF(AX79&gt;0,((AX79-AX78)/AX78),0)</f>
        <v/>
      </c>
      <c r="AZ79" s="68">
        <f>IF(AX79&gt;0,AY79-$V79,0)</f>
        <v/>
      </c>
      <c r="BA79" s="68">
        <f>IF(AX79&gt;0,(AX79-BA$10)/BA$10,0)</f>
        <v/>
      </c>
      <c r="BB79" s="68" t="n"/>
      <c r="BC79" s="15">
        <f>IF(AX79&gt;0,(AX79-AX$10)/AX$10,0)</f>
        <v/>
      </c>
      <c r="BE79" s="13" t="n">
        <v>71.64</v>
      </c>
      <c r="BF79" s="68">
        <f>IF(BE79&gt;0,((BE79-BE78)/BE78),0)</f>
        <v/>
      </c>
      <c r="BG79" s="68">
        <f>IF(BE79&gt;0,BF79-$V79,0)</f>
        <v/>
      </c>
      <c r="BH79" s="68" t="n"/>
      <c r="BI79" s="68" t="n"/>
      <c r="BJ79" s="15">
        <f>IF(BE79&gt;0,(BE79-BE$10)/BE$10,0)</f>
        <v/>
      </c>
      <c r="BL79" s="13" t="n">
        <v>59.29</v>
      </c>
      <c r="BM79" s="68">
        <f>IF(BL79&gt;0,((BL79-BL78)/BL78),0)</f>
        <v/>
      </c>
      <c r="BN79" s="68">
        <f>IF(BL79&gt;0,BM79-$V79,0)</f>
        <v/>
      </c>
      <c r="BO79" s="68">
        <f>IF(BL79&gt;0,(BL79-BO$10)/BO$10,0)</f>
        <v/>
      </c>
      <c r="BP79" s="68" t="n"/>
      <c r="BQ79" s="15">
        <f>IF(BL79&gt;0,(BL79-BL$10)/BL$10,0)</f>
        <v/>
      </c>
      <c r="BS79" s="13" t="n">
        <v>32.69</v>
      </c>
      <c r="BT79" s="68">
        <f>IF(BS79&gt;0,((BS79-BS78)/BS78),0)</f>
        <v/>
      </c>
      <c r="BU79" s="68">
        <f>IF(BS79&gt;0,BT79-$V79,0)</f>
        <v/>
      </c>
      <c r="BV79" s="68">
        <f>IF(BS79&gt;0,(BS79-BV$10)/BV$10,0)</f>
        <v/>
      </c>
      <c r="BW79" s="68" t="n"/>
      <c r="BX79" s="15">
        <f>IF(BS79&gt;0,(BS79-BS$10)/BS$10,0)</f>
        <v/>
      </c>
      <c r="BZ79" s="13" t="n"/>
      <c r="CA79" s="68">
        <f>IF(BZ79&gt;0,((BZ79-BZ78)/BZ78),0)</f>
        <v/>
      </c>
      <c r="CB79" s="68">
        <f>IF(BZ79&gt;0,CA79-$V79,0)</f>
        <v/>
      </c>
      <c r="CC79" s="68">
        <f>IF(BZ79&gt;0,(BZ79-CC$10)/CC$10,0)</f>
        <v/>
      </c>
      <c r="CD79" s="68" t="n"/>
      <c r="CE79" s="15">
        <f>IF(BZ79&gt;0,(BZ79-BZ$10)/BZ$10,0)</f>
        <v/>
      </c>
      <c r="CG79" s="13" t="n">
        <v>27.38</v>
      </c>
      <c r="CH79" s="68">
        <f>IF(CG79&gt;0,((CG79-CG78)/CG78),0)</f>
        <v/>
      </c>
      <c r="CI79" s="68">
        <f>IF(CG79&gt;0,CH79-$V79,0)</f>
        <v/>
      </c>
      <c r="CJ79" s="68">
        <f>IF(CG79&gt;0,(CG79-CJ$10)/CJ$10,0)</f>
        <v/>
      </c>
      <c r="CK79" s="68" t="n"/>
      <c r="CL79" s="15">
        <f>IF(CG79&gt;0,(CG79-CG$10)/CG$10,0)</f>
        <v/>
      </c>
      <c r="CN79" s="13" t="n">
        <v>28.03</v>
      </c>
      <c r="CO79" s="68">
        <f>IF(CN79&gt;0,((CN79-CN78)/CN78),0)</f>
        <v/>
      </c>
      <c r="CP79" s="68">
        <f>IF(CN79&gt;0,CO79-$V79,0)</f>
        <v/>
      </c>
      <c r="CQ79" s="68">
        <f>IF(CN79&gt;0,(CN79-CQ$10)/CQ$10,0)</f>
        <v/>
      </c>
      <c r="CR79" s="68" t="n"/>
      <c r="CS79" s="15">
        <f>IF(CN79&gt;0,(CN79-CN$10)/CN$10,0)</f>
        <v/>
      </c>
      <c r="CU79" s="13" t="n">
        <v>31.77</v>
      </c>
      <c r="CV79" s="68">
        <f>IF(CU79&gt;0,((CU79-CU78)/CU78),0)</f>
        <v/>
      </c>
      <c r="CW79" s="68">
        <f>IF(CU79&gt;0,CV79-$V79,0)</f>
        <v/>
      </c>
      <c r="CX79" s="68">
        <f>IF(CU79&gt;0,(CU79-CX$10)/CX$10,0)</f>
        <v/>
      </c>
      <c r="CY79" s="68" t="n"/>
      <c r="CZ79" s="15">
        <f>IF(CU79&gt;0,(CU79-CU$10)/CU$10,0)</f>
        <v/>
      </c>
      <c r="DB79" s="13" t="n">
        <v>17.54</v>
      </c>
      <c r="DC79" s="68">
        <f>IF(DB79&gt;0,((DB79-DB78)/DB78),0)</f>
        <v/>
      </c>
      <c r="DD79" s="68">
        <f>IF(DB79&gt;0,DC79-$V79,0)</f>
        <v/>
      </c>
      <c r="DE79" s="68">
        <f>IF(DB79&gt;0,(DB79-DE$10)/DE$10,0)</f>
        <v/>
      </c>
      <c r="DF79" s="68" t="n"/>
      <c r="DG79" s="15">
        <f>IF(DB79&gt;0,(DB79-DB$10)/DB$10,0)</f>
        <v/>
      </c>
      <c r="DI79" s="13" t="n">
        <v>43.18</v>
      </c>
      <c r="DJ79" s="68">
        <f>IF(DI79&gt;0,((DI79-DI78)/DI78),0)</f>
        <v/>
      </c>
      <c r="DK79" s="68">
        <f>IF(DI79&gt;0,DJ79-$V79,0)</f>
        <v/>
      </c>
      <c r="DL79" s="68">
        <f>IF(DI79&gt;0,(DI79-DL$10)/DL$10,0)</f>
        <v/>
      </c>
      <c r="DM79" s="68" t="n"/>
      <c r="DN79" s="15">
        <f>IF(DI79&gt;0,(DI79-DI$10)/DI$10,0)</f>
        <v/>
      </c>
      <c r="DP79" s="13" t="n">
        <v>36.01</v>
      </c>
      <c r="DQ79" s="68">
        <f>IF(DP79&gt;0,((DP79-DP78)/DP78),0)</f>
        <v/>
      </c>
      <c r="DR79" s="68">
        <f>IF(DP79&gt;0,DQ79-$V79,0)</f>
        <v/>
      </c>
      <c r="DS79" s="68" t="n"/>
      <c r="DT79" s="68" t="n"/>
      <c r="DU79" s="15">
        <f>IF(DP79&gt;0,(DP79-DP$10)/DP$10,0)</f>
        <v/>
      </c>
      <c r="DV79" s="18" t="n"/>
      <c r="DW79" s="13" t="n">
        <v>24.69</v>
      </c>
      <c r="DX79" s="68">
        <f>IF(DW79&gt;0,((DW79-DW78)/DW78),0)</f>
        <v/>
      </c>
      <c r="DY79" s="68">
        <f>IF(DW79&gt;0,DX79-$V79,0)</f>
        <v/>
      </c>
      <c r="DZ79" s="68">
        <f>IF(DW79&gt;0,(DW79-DZ$10)/DZ$10,0)</f>
        <v/>
      </c>
      <c r="EA79" s="68" t="n"/>
      <c r="EB79" s="15">
        <f>IF(DW79&gt;0,(DW79-DW$10)/DW$10,0)</f>
        <v/>
      </c>
      <c r="ED79" s="13" t="n">
        <v>29.41</v>
      </c>
      <c r="EE79" s="68">
        <f>IF(ED79&gt;0,((ED79-ED78)/ED78),0)</f>
        <v/>
      </c>
      <c r="EF79" s="68">
        <f>IF(ED79&gt;0,EE79-$V79,0)</f>
        <v/>
      </c>
      <c r="EG79" s="68">
        <f>IF(ED79&gt;0,(ED79-EG$10)/EG$10,0)</f>
        <v/>
      </c>
      <c r="EH79" s="68" t="n"/>
      <c r="EI79" s="15">
        <f>IF(ED79&gt;0,(ED79-ED$10)/ED$10,0)</f>
        <v/>
      </c>
      <c r="EK79" s="13" t="n">
        <v>98.95999999999999</v>
      </c>
      <c r="EL79" s="68">
        <f>IF(EK79&gt;0,((EK79-EK78)/EK78),0)</f>
        <v/>
      </c>
      <c r="EM79" s="68">
        <f>IF(EK79&gt;0,EL79-$V79,0)</f>
        <v/>
      </c>
      <c r="EN79" s="68">
        <f>IF(EK79&gt;0,(EK79-EN$10)/EN$10,0)</f>
        <v/>
      </c>
      <c r="EO79" s="68" t="n"/>
      <c r="EP79" s="15">
        <f>IF(EK79&gt;0,(EK79-EK$10)/EK$10,0)</f>
        <v/>
      </c>
      <c r="ER79" s="13" t="n">
        <v>33.25</v>
      </c>
      <c r="ES79" s="68">
        <f>IF(ER79&gt;0,((ER79-ER78)/ER78),0)</f>
        <v/>
      </c>
      <c r="ET79" s="68">
        <f>IF(ER79&gt;0,ES79-$V79,0)</f>
        <v/>
      </c>
      <c r="EU79" s="68">
        <f>IF(ER79&gt;0,(ER79-EU$10)/EU$10,0)</f>
        <v/>
      </c>
      <c r="EV79" s="68" t="n"/>
      <c r="EW79" s="15">
        <f>IF(ER79&gt;0,(ER79-ER$10)/ER$10,0)</f>
        <v/>
      </c>
      <c r="EY79" s="13" t="n">
        <v>35.86</v>
      </c>
      <c r="EZ79" s="68">
        <f>IF(EY79&gt;0,((EY79-EY78)/EY78),0)</f>
        <v/>
      </c>
      <c r="FA79" s="68">
        <f>IF(EY79&gt;0,EZ79-$V79,0)</f>
        <v/>
      </c>
      <c r="FB79" s="68" t="n"/>
      <c r="FC79" s="68" t="n"/>
      <c r="FD79" s="15">
        <f>IF(EY79&gt;0,(EY79-EY$10)/EY$10,0)</f>
        <v/>
      </c>
      <c r="FF79" s="13" t="n">
        <v>50.51</v>
      </c>
      <c r="FG79" s="68">
        <f>IF(FF79&gt;0,((FF79-FF78)/FF78),0)</f>
        <v/>
      </c>
      <c r="FH79" s="68">
        <f>IF(FF79&gt;0,FG79-$V79,0)</f>
        <v/>
      </c>
      <c r="FI79" s="68">
        <f>IF(FF79&gt;0,(FF79-FI$10)/FI$10,0)</f>
        <v/>
      </c>
      <c r="FJ79" s="68" t="n"/>
      <c r="FK79" s="15">
        <f>IF(FF79&gt;0,(FF79-FF$10)/FF$10,0)</f>
        <v/>
      </c>
      <c r="FM79" s="13" t="n">
        <v>156.93</v>
      </c>
      <c r="FN79" s="68">
        <f>IF(FM79&gt;0,((FM79-FM78)/FM78),0)</f>
        <v/>
      </c>
      <c r="FO79" s="68">
        <f>IF(FM79&gt;0,FN79-$V79,0)</f>
        <v/>
      </c>
      <c r="FP79" s="68">
        <f>IF(FM79&gt;0,(FM79-FP$10)/FP$10,0)</f>
        <v/>
      </c>
      <c r="FQ79" s="68" t="n"/>
      <c r="FR79" s="15">
        <f>IF(FM79&gt;0,(FM79-FM$10)/FM$10,0)</f>
        <v/>
      </c>
      <c r="FT79" s="13" t="n">
        <v>91.23</v>
      </c>
      <c r="FU79" s="68">
        <f>IF(FT79&gt;0,((FT79-FT78)/FT78),0)</f>
        <v/>
      </c>
      <c r="FV79" s="68">
        <f>IF(FT79&gt;0,FU79-$V79,0)</f>
        <v/>
      </c>
      <c r="FW79" s="68">
        <f>IF(FT79&gt;0,(FT79-FW$10)/FW$10,0)</f>
        <v/>
      </c>
      <c r="FX79" s="68" t="n"/>
      <c r="FY79" s="15">
        <f>IF(FT79&gt;0,(FT79-FT$10)/FT$10,0)</f>
        <v/>
      </c>
      <c r="GA79" s="13" t="n">
        <v>16.97</v>
      </c>
      <c r="GB79" s="68">
        <f>IF(GA79&gt;0,((GA79-GA78)/GA78),0)</f>
        <v/>
      </c>
      <c r="GC79" s="68">
        <f>IF(GA79&gt;0,GB79-$V79,0)</f>
        <v/>
      </c>
      <c r="GD79" s="68" t="n"/>
      <c r="GE79" s="68" t="n"/>
      <c r="GF79" s="15">
        <f>IF(GA79&gt;0,(GA79-GA$10)/GA$10,0)</f>
        <v/>
      </c>
      <c r="GG79" s="18" t="n"/>
      <c r="GH79" s="13" t="n">
        <v>16.77</v>
      </c>
      <c r="GI79" s="68">
        <f>IF(GH79&gt;0,((GH79-GH78)/GH78),0)</f>
        <v/>
      </c>
      <c r="GJ79" s="68">
        <f>IF(GH79&gt;0,GI79-$V79,0)</f>
        <v/>
      </c>
      <c r="GK79" s="68">
        <f>IF(GH79&gt;0,(GH79-GK$10)/GK$10,0)</f>
        <v/>
      </c>
      <c r="GL79" s="68" t="n"/>
      <c r="GM79" s="15">
        <f>IF(GH79&gt;0,(GH79-GH$10)/GH$10,0)</f>
        <v/>
      </c>
      <c r="GO79" s="13" t="n">
        <v>25.68</v>
      </c>
      <c r="GP79" s="68">
        <f>IF(GO79&gt;0,((GO79-GO78)/GO78),0)</f>
        <v/>
      </c>
      <c r="GQ79" s="68">
        <f>IF(GO79&gt;0,GP79-$V79,0)</f>
        <v/>
      </c>
      <c r="GR79" s="68" t="n"/>
      <c r="GS79" s="68" t="n"/>
      <c r="GT79" s="15">
        <f>IF(GO79&gt;0,(GO79-GO$10)/GO$10,0)</f>
        <v/>
      </c>
      <c r="GV79" s="13" t="n">
        <v>14.1</v>
      </c>
      <c r="GW79" s="68">
        <f>IF(GV79&gt;0,((GV79-GV78)/GV78),0)</f>
        <v/>
      </c>
      <c r="GX79" s="68">
        <f>IF(GV79&gt;0,GW79-$V79,0)</f>
        <v/>
      </c>
      <c r="GY79" s="68">
        <f>IF(GV79&gt;0,(GV79-GY$10)/GY$10,0)</f>
        <v/>
      </c>
      <c r="GZ79" s="68" t="n"/>
      <c r="HA79" s="15">
        <f>IF(GV79&gt;0,(GV79-GV$10)/GV$10,0)</f>
        <v/>
      </c>
      <c r="HD79" s="13" t="n">
        <v>252.24</v>
      </c>
      <c r="HE79" s="68">
        <f>IF(HD79&gt;0,((HD79-HD78)/HD78),0)</f>
        <v/>
      </c>
      <c r="HF79" s="68">
        <f>IF(HD79&gt;0,HE79-$V79,0)</f>
        <v/>
      </c>
      <c r="HG79" s="68">
        <f>IF(HD79&gt;0,(HD79-HG$10)/HG$10,0)</f>
        <v/>
      </c>
      <c r="HH79" s="68" t="n"/>
      <c r="HI79" s="15">
        <f>IF(HD79&gt;0,(HD79-HD$10)/HD$10,0)</f>
        <v/>
      </c>
      <c r="HK79" s="13" t="n">
        <v>33.24</v>
      </c>
      <c r="HL79" s="68">
        <f>IF(HK79&gt;0,((HK79-HK78)/HK78),0)</f>
        <v/>
      </c>
      <c r="HM79" s="68">
        <f>IF(HK79&gt;0,HL79-$V79,0)</f>
        <v/>
      </c>
      <c r="HN79" s="68">
        <f>IF(HK79&gt;0,(HK79-HN$10)/HN$10,0)</f>
        <v/>
      </c>
      <c r="HO79" s="68" t="n"/>
      <c r="HP79" s="15">
        <f>IF(HK79&gt;0,(HK79-HK$10)/HK$10,0)</f>
        <v/>
      </c>
      <c r="HR79" s="13" t="n">
        <v>103.13</v>
      </c>
      <c r="HS79" s="68">
        <f>IF(HR79&gt;0,((HR79-HR78)/HR78),0)</f>
        <v/>
      </c>
      <c r="HT79" s="68">
        <f>IF(HR79&gt;0,HS79-$V79,0)</f>
        <v/>
      </c>
      <c r="HU79" s="68">
        <f>IF(HR79&gt;0,(HR79-HU$10)/HU$10,0)</f>
        <v/>
      </c>
      <c r="HV79" s="68" t="n"/>
      <c r="HW79" s="15">
        <f>IF(HR79&gt;0,(HR79-HR$10)/HR$10,0)</f>
        <v/>
      </c>
      <c r="HY79" s="13" t="n">
        <v>110.93</v>
      </c>
      <c r="HZ79" s="68">
        <f>IF(HY79&gt;0,((HY79-HY78)/HY78),0)</f>
        <v/>
      </c>
      <c r="IA79" s="68">
        <f>IF(HY79&gt;0,HZ79-$V79,0)</f>
        <v/>
      </c>
      <c r="IB79" s="68">
        <f>IF(HY79&gt;0,(HY79-IB$10)/IB$10,0)</f>
        <v/>
      </c>
      <c r="IC79" s="68" t="n"/>
      <c r="ID79" s="15">
        <f>IF(HY79&gt;0,(HY79-HY$10)/HY$10,0)</f>
        <v/>
      </c>
      <c r="IF79" s="13" t="n">
        <v>181.94</v>
      </c>
      <c r="IG79" s="68">
        <f>IF(IF79&gt;0,((IF79-IF78)/IF78),0)</f>
        <v/>
      </c>
      <c r="IH79" s="68">
        <f>IF(IF79&gt;0,IG79-$V79,0)</f>
        <v/>
      </c>
      <c r="II79" s="68">
        <f>IF(IF79&gt;0,(IF79-II$10)/II$10,0)</f>
        <v/>
      </c>
      <c r="IJ79" s="68" t="n"/>
      <c r="IK79" s="15">
        <f>IF(IF79&gt;0,(IF79-IF$10)/IF$10,0)</f>
        <v/>
      </c>
      <c r="IM79" s="13" t="n">
        <v>215.74</v>
      </c>
      <c r="IN79" s="68">
        <f>IF(IM79&gt;0,((IM79-IM78)/IM78),0)</f>
        <v/>
      </c>
      <c r="IO79" s="68">
        <f>IF(IM79&gt;0,IN79-$V79,0)</f>
        <v/>
      </c>
      <c r="IP79" s="68">
        <f>IF(IM79&gt;0,(IM79-IP$10)/IP$10,0)</f>
        <v/>
      </c>
      <c r="IQ79" s="68" t="n"/>
      <c r="IR79" s="15">
        <f>IF(IM79&gt;0,(IM79-IM$10)/IM$10,0)</f>
        <v/>
      </c>
      <c r="IT79" s="13" t="n">
        <v>40.84</v>
      </c>
      <c r="IU79" s="68">
        <f>IF(IT79&gt;0,((IT79-IT78)/IT78),0)</f>
        <v/>
      </c>
      <c r="IV79" s="68">
        <f>IF(IT79&gt;0,IU79-$V79,0)</f>
        <v/>
      </c>
      <c r="IW79" s="68">
        <f>IF(IT79&gt;0,(IT79-IW$10)/IW$10,0)</f>
        <v/>
      </c>
      <c r="IX79" s="68" t="n"/>
      <c r="IY79" s="15">
        <f>IF(IT79&gt;0,(IT79-IT$10)/IT$10,0)</f>
        <v/>
      </c>
      <c r="JA79" s="13" t="n">
        <v>543.5700000000001</v>
      </c>
      <c r="JB79" s="68">
        <f>IF(JA79&gt;0,((JA79-JA78)/JA78),0)</f>
        <v/>
      </c>
      <c r="JC79" s="68">
        <f>IF(JA79&gt;0,JB79-$V79,0)</f>
        <v/>
      </c>
      <c r="JD79" s="68">
        <f>IF(JA79&gt;0,(JA79-JD$10)/JD$10,0)</f>
        <v/>
      </c>
      <c r="JE79" s="68" t="n"/>
      <c r="JF79" s="15">
        <f>IF(JA79&gt;0,(JA79-JA$10)/JA$10,0)</f>
        <v/>
      </c>
      <c r="JH79" s="13" t="n">
        <v>388.45</v>
      </c>
      <c r="JI79" s="68">
        <f>IF(JH79&gt;0,((JH79-JH78)/JH78),0)</f>
        <v/>
      </c>
      <c r="JJ79" s="68">
        <f>IF(JH79&gt;0,JI79-$V79,0)</f>
        <v/>
      </c>
      <c r="JK79" s="68">
        <f>IF(JH79&gt;0,(JH79-JK$10)/JK$10,0)</f>
        <v/>
      </c>
      <c r="JL79" s="68" t="n"/>
      <c r="JM79" s="15">
        <f>IF(JH79&gt;0,(JH79-JH$10)/JH$10,0)</f>
        <v/>
      </c>
      <c r="JO79" s="13" t="n">
        <v>17.12</v>
      </c>
      <c r="JP79" s="68">
        <f>IF(JO79&gt;0,((JO79-JO78)/JO78),0)</f>
        <v/>
      </c>
      <c r="JQ79" s="68">
        <f>IF(JO79&gt;0,JP79-$V79,0)</f>
        <v/>
      </c>
      <c r="JR79" s="68">
        <f>IF(JO79&gt;0,(JO79-JR$10)/JR$10,0)</f>
        <v/>
      </c>
      <c r="JS79" s="68" t="n"/>
      <c r="JT79" s="15">
        <f>IF(JO79&gt;0,(JO79-JO$10)/JO$10,0)</f>
        <v/>
      </c>
      <c r="JV79" s="13" t="n">
        <v>1.31</v>
      </c>
      <c r="JW79" s="68">
        <f>IF(JV79&gt;0,((JV79-JV78)/JV78),0)</f>
        <v/>
      </c>
      <c r="JX79" s="68">
        <f>IF(JV79&gt;0,JW79-$V79,0)</f>
        <v/>
      </c>
      <c r="JY79" s="68">
        <f>IF(JV79&gt;0,(JV79-JY$10)/JY$10,0)</f>
        <v/>
      </c>
      <c r="JZ79" s="68" t="n"/>
      <c r="KA79" s="15">
        <f>IF(JV79&gt;0,(JV79-JV$10)/JV$10,0)</f>
        <v/>
      </c>
      <c r="KC79" s="13" t="n">
        <v>14.6</v>
      </c>
      <c r="KD79" s="68">
        <f>IF(KC79&gt;0,((KC79-KC78)/KC78),0)</f>
        <v/>
      </c>
      <c r="KE79" s="68">
        <f>IF(KC79&gt;0,KD79-$V79,0)</f>
        <v/>
      </c>
      <c r="KF79" s="68">
        <f>IF(KC79&gt;0,(KC79-KF$10)/KF$10,0)</f>
        <v/>
      </c>
      <c r="KG79" s="68" t="n"/>
      <c r="KH79" s="15">
        <f>IF(KC79&gt;0,(KC79-KC$10)/KC$10,0)</f>
        <v/>
      </c>
      <c r="KI79" s="18" t="n"/>
      <c r="KJ79" s="13" t="n">
        <v>38.72</v>
      </c>
      <c r="KK79" s="68">
        <f>IF(KJ79&gt;0,((KJ79-KJ78)/KJ78),0)</f>
        <v/>
      </c>
      <c r="KL79" s="68">
        <f>IF(KJ79&gt;0,KK79-$V79,0)</f>
        <v/>
      </c>
      <c r="KM79" s="68">
        <f>IF(KJ79&gt;0,(KJ79-KM$10)/KM$10,0)</f>
        <v/>
      </c>
      <c r="KN79" s="68" t="n"/>
      <c r="KO79" s="15">
        <f>IF(KJ79&gt;0,(KJ79-KJ$10)/KJ$10,0)</f>
        <v/>
      </c>
      <c r="KQ79" s="13" t="n">
        <v>1.43</v>
      </c>
      <c r="KR79" s="68">
        <f>IF(KQ79&gt;0,((KQ79-KQ78)/KQ78),0)</f>
        <v/>
      </c>
      <c r="KS79" s="68">
        <f>IF(KQ79&gt;0,KR79-$V79,0)</f>
        <v/>
      </c>
      <c r="KT79" s="68">
        <f>IF(KQ79&gt;0,(KQ79-KT$10)/KT$10,0)</f>
        <v/>
      </c>
      <c r="KU79" s="68" t="n"/>
      <c r="KV79" s="15">
        <f>IF(KQ79&gt;0,(KQ79-KQ$10)/KQ$10,0)</f>
        <v/>
      </c>
      <c r="KW79" s="18" t="n"/>
      <c r="KX79" s="13" t="n">
        <v>20.63</v>
      </c>
      <c r="KY79" s="68">
        <f>IF(KX79&gt;0,((KX79-KX78)/KX78),0)</f>
        <v/>
      </c>
      <c r="KZ79" s="68">
        <f>IF(KX79&gt;0,KY79-$V79,0)</f>
        <v/>
      </c>
      <c r="LA79" s="68">
        <f>IF(KX79&gt;0,(KX79-LA$10)/LA$10,0)</f>
        <v/>
      </c>
      <c r="LB79" s="68" t="n"/>
      <c r="LC79" s="15">
        <f>IF(KX79&gt;0,(KX79-KX$10)/KX$10,0)</f>
        <v/>
      </c>
      <c r="LD79" s="18" t="n"/>
      <c r="LE79" s="13" t="n">
        <v>49.66</v>
      </c>
      <c r="LF79" s="68">
        <f>IF(LE79&gt;0,((LE79-LE78)/LE78),0)</f>
        <v/>
      </c>
      <c r="LG79" s="68">
        <f>IF(LE79&gt;0,LF79-$V79,0)</f>
        <v/>
      </c>
      <c r="LH79" s="68">
        <f>IF(LE79&gt;0,(LE79-LH$10)/LH$10,0)</f>
        <v/>
      </c>
      <c r="LI79" s="68" t="n"/>
      <c r="LJ79" s="15">
        <f>IF(LE79&gt;0,(LE79-LE$10)/LE$10,0)</f>
        <v/>
      </c>
      <c r="LL79" s="13" t="n">
        <v>117.64</v>
      </c>
      <c r="LM79" s="68">
        <f>IF(LL79&gt;0,((LL79-LL78)/LL78),0)</f>
        <v/>
      </c>
      <c r="LN79" s="68">
        <f>IF(LL79&gt;0,LM79-$V79,0)</f>
        <v/>
      </c>
      <c r="LO79" s="68">
        <f>IF(LL79&gt;0,(LL79-LO$10)/LO$10,0)</f>
        <v/>
      </c>
      <c r="LP79" s="68" t="n"/>
      <c r="LQ79" s="15">
        <f>IF(LL79&gt;0,(LL79-LL$10)/LL$10,0)</f>
        <v/>
      </c>
      <c r="LS79" s="13" t="n">
        <v>14.38</v>
      </c>
      <c r="LT79" s="68">
        <f>IF(LS79&gt;0,((LS79-LS78)/LS78),0)</f>
        <v/>
      </c>
      <c r="LU79" s="68">
        <f>IF(LS79&gt;0,LT79-$V79,0)</f>
        <v/>
      </c>
      <c r="LV79" s="68" t="n"/>
      <c r="LW79" s="68" t="n"/>
      <c r="LX79" s="15">
        <f>IF(LS79&gt;0,(LS79-LS$10)/LS$10,0)</f>
        <v/>
      </c>
      <c r="LZ79" s="13" t="n">
        <v>10.49</v>
      </c>
      <c r="MA79" s="68">
        <f>IF(LZ79&gt;0,((LZ79-LZ78)/LZ78),0)</f>
        <v/>
      </c>
      <c r="MB79" s="68">
        <f>IF(LZ79&gt;0,MA79-$V79,0)</f>
        <v/>
      </c>
      <c r="MC79" s="68">
        <f>IF(LZ79&gt;0,(LZ79-MC$10)/MC$10,0)</f>
        <v/>
      </c>
      <c r="MD79" s="68" t="n"/>
      <c r="ME79" s="15">
        <f>IF(LZ79&gt;0,(LZ79-LZ$10)/LZ$10,0)</f>
        <v/>
      </c>
      <c r="MG79" s="13" t="n">
        <v>22.48</v>
      </c>
      <c r="MH79" s="68">
        <f>IF(MG79&gt;0,((MG79-MG78)/MG78),0)</f>
        <v/>
      </c>
      <c r="MI79" s="68">
        <f>IF(MG79&gt;0,MH79-$V79,0)</f>
        <v/>
      </c>
      <c r="MJ79" s="68">
        <f>IF(MG79&gt;0,(MG79-MJ$10)/MJ$10,0)</f>
        <v/>
      </c>
      <c r="MK79" s="68" t="n"/>
      <c r="ML79" s="15">
        <f>IF(MG79&gt;0,(MG79-MG$10)/MG$10,0)</f>
        <v/>
      </c>
      <c r="MN79" s="13" t="n">
        <v>103.23</v>
      </c>
      <c r="MO79" s="68">
        <f>IF(MN79&gt;0,((MN79-MN78)/MN78),0)</f>
        <v/>
      </c>
      <c r="MP79" s="68">
        <f>IF(MN79&gt;0,MO79-$V79,0)</f>
        <v/>
      </c>
      <c r="MQ79" s="68">
        <f>IF(MN79&gt;0,(MN79-MQ$10)/MQ$10,0)</f>
        <v/>
      </c>
      <c r="MR79" s="68" t="n"/>
      <c r="MS79" s="15">
        <f>IF(MN79&gt;0,(MN79-MN$10)/MN$10,0)</f>
        <v/>
      </c>
      <c r="MU79" s="13" t="n">
        <v>11.83</v>
      </c>
      <c r="MV79" s="68">
        <f>IF(MU79&gt;0,((MU79-MU78)/MU78),0)</f>
        <v/>
      </c>
      <c r="MW79" s="68">
        <f>IF(MU79&gt;0,MV79-$V79,0)</f>
        <v/>
      </c>
      <c r="MX79" s="68">
        <f>IF(MU79&gt;0,(MU79-MX$10)/MX$10,0)</f>
        <v/>
      </c>
      <c r="MY79" s="68" t="n"/>
      <c r="MZ79" s="15">
        <f>IF(MU79&gt;0,(MU79-MU$10)/MU$10,0)</f>
        <v/>
      </c>
      <c r="NB79" s="13" t="n">
        <v>181.63</v>
      </c>
      <c r="NC79" s="68">
        <f>IF(NB79&gt;0,((NB79-NB78)/NB78),0)</f>
        <v/>
      </c>
      <c r="ND79" s="68">
        <f>IF(NB79&gt;0,NC79-$V79,0)</f>
        <v/>
      </c>
      <c r="NE79" s="68">
        <f>IF(NB79&gt;0,(NB79-NE$10)/NE$10,0)</f>
        <v/>
      </c>
      <c r="NF79" s="68" t="n"/>
      <c r="NG79" s="15">
        <f>IF(NB79&gt;0,(NB79-NB$10)/NB$10,0)</f>
        <v/>
      </c>
      <c r="NI79" s="13" t="n">
        <v>5.78</v>
      </c>
      <c r="NJ79" s="68">
        <f>IF(NI79&gt;0,((NI79-NI78)/NI78),0)</f>
        <v/>
      </c>
      <c r="NK79" s="68">
        <f>IF(NI79&gt;0,NJ79-$V79,0)</f>
        <v/>
      </c>
      <c r="NL79" s="68">
        <f>IF(NI79&gt;0,(NI79-NL$10)/NL$10,0)</f>
        <v/>
      </c>
      <c r="NM79" s="68" t="n"/>
      <c r="NN79" s="15">
        <f>IF(NI79&gt;0,(NI79-NI$10)/NI$10,0)</f>
        <v/>
      </c>
      <c r="NP79" s="13" t="n">
        <v>321.3</v>
      </c>
      <c r="NQ79" s="68">
        <f>IF(NP79&gt;0,((NP79-NP78)/NP78),0)</f>
        <v/>
      </c>
      <c r="NR79" s="68">
        <f>IF(NP79&gt;0,NQ79-$V79,0)</f>
        <v/>
      </c>
      <c r="NS79" s="68">
        <f>IF(NP79&gt;0,(NP79-NS$10)/NS$10,0)</f>
        <v/>
      </c>
      <c r="NT79" s="68" t="n"/>
      <c r="NU79" s="15">
        <f>IF(NP79&gt;0,(NP79-NP$10)/NP$10,0)</f>
        <v/>
      </c>
      <c r="NW79" s="13" t="n">
        <v>157.14</v>
      </c>
      <c r="NX79" s="68">
        <f>IF(NW79&gt;0,((NW79-NW78)/NW78),0)</f>
        <v/>
      </c>
      <c r="NY79" s="68">
        <f>IF(NW79&gt;0,NX79-$V79,0)</f>
        <v/>
      </c>
      <c r="NZ79" s="68">
        <f>IF(NW79&gt;0,(NW79-NZ$10)/NZ$10,0)</f>
        <v/>
      </c>
      <c r="OA79" s="68" t="n"/>
      <c r="OB79" s="15">
        <f>IF(NW79&gt;0,(NW79-NW$10)/NW$10,0)</f>
        <v/>
      </c>
      <c r="OD79" s="13" t="n">
        <v>1.26</v>
      </c>
      <c r="OE79" s="68">
        <f>IF(OD79&gt;0,((OD79-OD78)/OD78),0)</f>
        <v/>
      </c>
      <c r="OF79" s="68">
        <f>IF(OD79&gt;0,OE79-$V79,0)</f>
        <v/>
      </c>
      <c r="OG79" s="68">
        <f>IF(OD79&gt;0,(OD79-OG$10)/OG$10,0)</f>
        <v/>
      </c>
      <c r="OH79" s="68" t="n"/>
      <c r="OI79" s="15">
        <f>IF(OD79&gt;0,(OD79-OD$10)/OD$10,0)</f>
        <v/>
      </c>
      <c r="OK79" s="13" t="n">
        <v>64.17</v>
      </c>
      <c r="OL79" s="68">
        <f>IF(OK79&gt;0,((OK79-OK78)/OK78),0)</f>
        <v/>
      </c>
      <c r="OM79" s="68">
        <f>IF(OK79&gt;0,OL79-$V79,0)</f>
        <v/>
      </c>
      <c r="ON79" s="68">
        <f>IF(OK79&gt;0,(OK79-ON$10)/ON$10,0)</f>
        <v/>
      </c>
      <c r="OO79" s="68" t="n"/>
      <c r="OP79" s="15">
        <f>IF(OK79&gt;0,(OK79-OK$10)/OK$10,0)</f>
        <v/>
      </c>
      <c r="OR79" s="13" t="n">
        <v>1.95</v>
      </c>
      <c r="OS79" s="68">
        <f>IF(OR79&gt;0,((OR79-OR78)/OR78),0)</f>
        <v/>
      </c>
      <c r="OT79" s="68">
        <f>IF(OR79&gt;0,OS79-$V79,0)</f>
        <v/>
      </c>
      <c r="OU79" s="68">
        <f>IF(OR79&gt;0,(OR79-OU$10)/OU$10,0)</f>
        <v/>
      </c>
      <c r="OV79" s="68" t="n"/>
      <c r="OW79" s="15">
        <f>IF(OR79&gt;0,(OR79-OR$10)/OR$10,0)</f>
        <v/>
      </c>
      <c r="OY79" s="13" t="n">
        <v>127.61</v>
      </c>
      <c r="OZ79" s="68">
        <f>IF(OY79&gt;0,((OY79-OY78)/OY78),0)</f>
        <v/>
      </c>
      <c r="PA79" s="68">
        <f>IF(OY79&gt;0,OZ79-$V79,0)</f>
        <v/>
      </c>
      <c r="PB79" s="68">
        <f>IF(OY79&gt;0,(OY79-PB$10)/PB$10,0)</f>
        <v/>
      </c>
      <c r="PC79" s="68" t="n"/>
      <c r="PD79" s="15">
        <f>IF(OY79&gt;0,(OY79-OY$10)/OY$10,0)</f>
        <v/>
      </c>
      <c r="PE79" s="18" t="n"/>
      <c r="PF79" s="13" t="n">
        <v>222.03</v>
      </c>
      <c r="PG79" s="68">
        <f>IF(PF79&gt;0,((PF79-PF78)/PF78),0)</f>
        <v/>
      </c>
      <c r="PH79" s="68">
        <f>IF(PF79&gt;0,PG79-$V79,0)</f>
        <v/>
      </c>
      <c r="PI79" s="68">
        <f>IF(PF79&gt;0,(PF79-PI$10)/PI$10,0)</f>
        <v/>
      </c>
      <c r="PJ79" s="68" t="n"/>
      <c r="PK79" s="15">
        <f>IF(PF79&gt;0,(PF79-PF$10)/PF$10,0)</f>
        <v/>
      </c>
      <c r="PM79" s="13" t="n"/>
      <c r="PN79" s="68">
        <f>IF(PM79&gt;0,((PM79-PM78)/PM78),0)</f>
        <v/>
      </c>
      <c r="PO79" s="68">
        <f>PN79-$V79</f>
        <v/>
      </c>
      <c r="PP79" s="68">
        <f>IF(PM79&gt;0,(PM79-PP$10)/PP$10,0)</f>
        <v/>
      </c>
      <c r="PQ79" s="68" t="n"/>
      <c r="PR79" s="15">
        <f>IF(PM79&gt;0,(PM79-PM$10)/PM$10,0)</f>
        <v/>
      </c>
      <c r="PT79" s="13" t="n">
        <v>4.11</v>
      </c>
      <c r="PU79" s="68">
        <f>IF(PT79&gt;0,((PT79-PT78)/PT78),0)</f>
        <v/>
      </c>
      <c r="PV79" s="68">
        <f>IF(PT79&gt;0,PU79-$V79,0)</f>
        <v/>
      </c>
      <c r="PW79" s="68">
        <f>IF(PT79&gt;0,(PT79-PW$10)/PW$10,0)</f>
        <v/>
      </c>
      <c r="PX79" s="68" t="n"/>
      <c r="PY79" s="15">
        <f>IF(PT79&gt;0,(PT79-PT$10)/PT$10,0)</f>
        <v/>
      </c>
      <c r="QA79" s="13" t="n">
        <v>200.98</v>
      </c>
      <c r="QB79" s="68">
        <f>IF(QA79&gt;0,((QA79-QA78)/QA78),0)</f>
        <v/>
      </c>
      <c r="QC79" s="68">
        <f>IF(QA79&gt;0,QB79-$V79,0)</f>
        <v/>
      </c>
      <c r="QD79" s="68">
        <f>IF(QA79&gt;0,(QA79-QD$10)/QD$10,0)</f>
        <v/>
      </c>
      <c r="QE79" s="68" t="n"/>
      <c r="QF79" s="15">
        <f>IF(QA79&gt;0,(QA79-QA$10)/QA$10,0)</f>
        <v/>
      </c>
      <c r="QH79" s="13" t="n">
        <v>1.235</v>
      </c>
      <c r="QI79" s="68">
        <f>IF(QH79&gt;0,((QH79-QH78)/QH78),0)</f>
        <v/>
      </c>
      <c r="QJ79" s="68">
        <f>IF(QH79&gt;0,QI79-$V79,0)</f>
        <v/>
      </c>
      <c r="QK79" s="68">
        <f>IF(QH79&gt;0,(QH79-QK$10)/QK$10,0)</f>
        <v/>
      </c>
      <c r="QL79" s="68" t="n"/>
      <c r="QM79" s="15">
        <f>IF(QH79&gt;0,(QH79-QH$10)/QH$10,0)</f>
        <v/>
      </c>
      <c r="QO79" s="13" t="n">
        <v>8.31</v>
      </c>
      <c r="QP79" s="68">
        <f>IF(QO79&gt;0,((QO79-QO78)/QO78),0)</f>
        <v/>
      </c>
      <c r="QQ79" s="68">
        <f>IF(QO79&gt;0,QP79-$V79,0)</f>
        <v/>
      </c>
      <c r="QR79" s="68">
        <f>IF(QO79&gt;0,(QO79-QR$10)/QR$10,0)</f>
        <v/>
      </c>
      <c r="QS79" s="68" t="n"/>
      <c r="QT79" s="15">
        <f>IF(QO79&gt;0,(QO79-QO$10)/QO$10,0)</f>
        <v/>
      </c>
      <c r="QV79" s="13" t="n">
        <v>1.53</v>
      </c>
      <c r="QW79" s="68">
        <f>IF(QV79&gt;0,((QV79-QV78)/QV78),0)</f>
        <v/>
      </c>
      <c r="QX79" s="68">
        <f>IF(QV79&gt;0,QW79-$V79,0)</f>
        <v/>
      </c>
      <c r="QY79" s="68">
        <f>IF(QV79&gt;0,(QV79-QY$10)/QY$10,0)</f>
        <v/>
      </c>
      <c r="QZ79" s="68" t="n"/>
      <c r="RA79" s="15">
        <f>IF(QV79&gt;0,(QV79-QV$10)/QV$10,0)</f>
        <v/>
      </c>
      <c r="RC79" s="13" t="n">
        <v>18.65</v>
      </c>
      <c r="RD79" s="68">
        <f>IF(RC79&gt;0,((RC79-RC78)/RC78),0)</f>
        <v/>
      </c>
      <c r="RE79" s="68">
        <f>IF(RC79&gt;0,RD79-$V79,0)</f>
        <v/>
      </c>
      <c r="RF79" s="68">
        <f>IF(RC79&gt;0,(RC79-RF$10)/RF$10,0)</f>
        <v/>
      </c>
      <c r="RG79" s="68" t="n"/>
      <c r="RH79" s="15">
        <f>IF(RC79&gt;0,(RC79-RC$10)/RC$10,0)</f>
        <v/>
      </c>
      <c r="RJ79" s="13" t="n">
        <v>157.08</v>
      </c>
      <c r="RK79" s="68">
        <f>IF(RJ79&gt;0,((RJ79-RJ78)/RJ78),0)</f>
        <v/>
      </c>
      <c r="RL79" s="68">
        <f>RK79-$V79</f>
        <v/>
      </c>
      <c r="RM79" s="68">
        <f>IF(RJ79&gt;0,(RJ79-RM$10)/RM$10,0)</f>
        <v/>
      </c>
      <c r="RN79" s="68" t="n"/>
      <c r="RO79" s="15">
        <f>IF(RJ79&gt;0,(RJ79-RJ$10)/RJ$10,0)</f>
        <v/>
      </c>
      <c r="RQ79" s="13" t="n">
        <v>12.73</v>
      </c>
      <c r="RR79" s="68">
        <f>IF(RQ79&gt;0,((RQ79-RQ78)/RQ78),0)</f>
        <v/>
      </c>
      <c r="RS79" s="68">
        <f>RR79-$V79</f>
        <v/>
      </c>
      <c r="RT79" s="68">
        <f>IF(RQ79&gt;0,(RQ79-RT$10)/RT$10,0)</f>
        <v/>
      </c>
      <c r="RU79" s="68" t="n"/>
      <c r="RV79" s="15">
        <f>IF(RQ79&gt;0,(RQ79-RQ$10)/RQ$10,0)</f>
        <v/>
      </c>
      <c r="RX79" s="13" t="n">
        <v>88.55</v>
      </c>
      <c r="RY79" s="68">
        <f>IF(RX79&gt;0,((RX79-RX78)/RX78),0)</f>
        <v/>
      </c>
      <c r="RZ79" s="68">
        <f>RY79-$V79</f>
        <v/>
      </c>
      <c r="SA79" s="68">
        <f>IF(RX79&gt;0,(RX79-SA$10)/SA$10,0)</f>
        <v/>
      </c>
      <c r="SB79" s="68" t="n"/>
      <c r="SC79" s="15">
        <f>IF(RX79&gt;0,(RX79-RX$10)/RX$10,0)</f>
        <v/>
      </c>
      <c r="SE79" s="13" t="n">
        <v>9.1</v>
      </c>
      <c r="SF79" s="68">
        <f>IF(SE79&gt;0,((SE79-SE78)/SE78),0)</f>
        <v/>
      </c>
      <c r="SG79" s="68">
        <f>SF79-$V79</f>
        <v/>
      </c>
      <c r="SH79" s="68">
        <f>IF(SE79&gt;0,(SE79-SH$10)/SH$10,0)</f>
        <v/>
      </c>
      <c r="SI79" s="68" t="n"/>
      <c r="SJ79" s="15">
        <f>IF(SE79&gt;0,(SE79-SE$10)/SE$10,0)</f>
        <v/>
      </c>
      <c r="SL79" s="13" t="n">
        <v>0.481</v>
      </c>
      <c r="SM79" s="68">
        <f>IF(SL79&gt;0,((SL79-SL78)/SL78),0)</f>
        <v/>
      </c>
      <c r="SN79" s="68">
        <f>SM79-$V79</f>
        <v/>
      </c>
      <c r="SO79" s="68">
        <f>IF(SL79&gt;0,(SL79-SO$10)/SO$10,0)</f>
        <v/>
      </c>
      <c r="SP79" s="68" t="n"/>
      <c r="SQ79" s="15">
        <f>IF(SL79&gt;0,(SL79-SL$10)/SL$10,0)</f>
        <v/>
      </c>
      <c r="SS79" s="13" t="n">
        <v>7.25</v>
      </c>
      <c r="ST79" s="68">
        <f>IF(SS79&gt;0,((SS79-SS78)/SS78),0)</f>
        <v/>
      </c>
      <c r="SU79" s="68">
        <f>ST79-$V79</f>
        <v/>
      </c>
      <c r="SV79" s="68">
        <f>IF(SS79&gt;0,(SS79-SV$10)/SV$10,0)</f>
        <v/>
      </c>
      <c r="SW79" s="68" t="n"/>
      <c r="SX79" s="15">
        <f>IF(SS79&gt;0,(SS79-SS$10)/SS$10,0)</f>
        <v/>
      </c>
      <c r="SZ79" s="13" t="n">
        <v>22.68</v>
      </c>
      <c r="TA79" s="68">
        <f>IF(SZ79&gt;0,((SZ79-SZ78)/SZ78),0)</f>
        <v/>
      </c>
      <c r="TB79" s="68">
        <f>TA79-$V79</f>
        <v/>
      </c>
      <c r="TC79" s="68">
        <f>IF(SZ79&gt;0,(SZ79-TC$10)/TC$10,0)</f>
        <v/>
      </c>
      <c r="TD79" s="68" t="n"/>
      <c r="TE79" s="15">
        <f>IF(SZ79&gt;0,(SZ79-SZ$10)/SZ$10,0)</f>
        <v/>
      </c>
      <c r="TG79" s="13" t="n">
        <v>0.1745</v>
      </c>
      <c r="TH79" s="68">
        <f>IF(TG79&gt;0,((TG79-TG78)/TG78),0)</f>
        <v/>
      </c>
      <c r="TI79" s="68">
        <f>TH79-$V79</f>
        <v/>
      </c>
      <c r="TJ79" s="68">
        <f>IF(TG79&gt;0,(TG79-TJ$10)/TJ$10,0)</f>
        <v/>
      </c>
      <c r="TK79" s="68" t="n"/>
      <c r="TL79" s="15">
        <f>IF(TG79&gt;0,(TG79-TG$10)/TG$10,0)</f>
        <v/>
      </c>
      <c r="TN79" s="13" t="n">
        <v>22.93</v>
      </c>
      <c r="TO79" s="68">
        <f>IF(TN79&gt;0,((TN79-TN78)/TN78),0)</f>
        <v/>
      </c>
      <c r="TP79" s="68">
        <f>TO79-$V79</f>
        <v/>
      </c>
      <c r="TQ79" s="68">
        <f>IF(TN79&gt;0,(TN79-TQ$10)/TQ$10,0)</f>
        <v/>
      </c>
      <c r="TR79" s="68" t="n"/>
      <c r="TS79" s="15">
        <f>IF(TN79&gt;0,(TN79-TN$10)/TN$10,0)</f>
        <v/>
      </c>
      <c r="TU79" s="13" t="n">
        <v>2.12</v>
      </c>
      <c r="TV79" s="68">
        <f>IF(TU79&gt;0,((TU79-TU78)/TU78),0)</f>
        <v/>
      </c>
      <c r="TW79" s="68">
        <f>TV79-$V79</f>
        <v/>
      </c>
      <c r="TX79" s="68">
        <f>IF(TU79&gt;0,(TU79-TX$10)/TX$10,0)</f>
        <v/>
      </c>
      <c r="TY79" s="68" t="n"/>
      <c r="TZ79" s="15">
        <f>IF(TU79&gt;0,(TU79-TU$10)/TU$10,0)</f>
        <v/>
      </c>
      <c r="UB79" s="13" t="n"/>
      <c r="UC79" s="68">
        <f>IF(UB79&gt;0,((UB79-UB78)/UB78),0)</f>
        <v/>
      </c>
      <c r="UD79" s="68">
        <f>UC79-$V79</f>
        <v/>
      </c>
      <c r="UE79" s="68">
        <f>IF(UB79&gt;0,(UB79-UE$10)/UE$10,0)</f>
        <v/>
      </c>
      <c r="UF79" s="68" t="n"/>
      <c r="UG79" s="15">
        <f>IF(UB79&gt;0,(UB79-UB$10)/UB$10,0)</f>
        <v/>
      </c>
      <c r="UI79" s="13" t="n"/>
      <c r="UJ79" s="68">
        <f>IF(UI79&gt;0,((UI79-UI78)/UI78),0)</f>
        <v/>
      </c>
      <c r="UK79" s="68">
        <f>UJ79-$V79</f>
        <v/>
      </c>
      <c r="UL79" s="68">
        <f>IF(UI79&gt;0,(UI79-UL$10)/UL$10,0)</f>
        <v/>
      </c>
      <c r="UM79" s="68" t="n"/>
      <c r="UN79" s="15">
        <f>IF(UI79&gt;0,(UI79-UI$10)/UI$10,0)</f>
        <v/>
      </c>
      <c r="UP79" s="13" t="n"/>
      <c r="UQ79" s="68">
        <f>IF(UP79&gt;0,((UP79-UP78)/UP78),0)</f>
        <v/>
      </c>
      <c r="UR79" s="68">
        <f>UQ79-$V79</f>
        <v/>
      </c>
      <c r="US79" s="68">
        <f>IF(UP79&gt;0,(UP79-US$10)/US$10,0)</f>
        <v/>
      </c>
      <c r="UT79" s="68" t="n"/>
      <c r="UU79" s="15">
        <f>IF(UP79&gt;0,(UP79-UP$10)/UP$10,0)</f>
        <v/>
      </c>
      <c r="UW79" s="13" t="n"/>
      <c r="UX79" s="68">
        <f>IF(UW79&gt;0,((UW79-UW78)/UW78),0)</f>
        <v/>
      </c>
      <c r="UY79" s="68">
        <f>UX79-$V79</f>
        <v/>
      </c>
      <c r="UZ79" s="68">
        <f>IF(UW79&gt;0,(UW79-UZ$10)/UZ$10,0)</f>
        <v/>
      </c>
      <c r="VA79" s="68" t="n"/>
      <c r="VB79" s="15">
        <f>IF(UW79&gt;0,(UW79-UW$10)/UW$10,0)</f>
        <v/>
      </c>
      <c r="VD79" s="13" t="n"/>
      <c r="VE79" s="68">
        <f>IF(VD79&gt;0,((VD79-VD78)/VD78),0)</f>
        <v/>
      </c>
      <c r="VF79" s="68">
        <f>VE79-$V79</f>
        <v/>
      </c>
      <c r="VG79" s="68">
        <f>IF(VD79&gt;0,(VD79-VG$10)/VG$10,0)</f>
        <v/>
      </c>
      <c r="VH79" s="68" t="n"/>
      <c r="VI79" s="15">
        <f>IF(VD79&gt;0,(VD79-VD$10)/VD$10,0)</f>
        <v/>
      </c>
      <c r="VM79" s="21">
        <f>IF($C79&gt;0,(($IK$5*IG79)+($GT$5*GP79)+($JM$5*JI79)+($JF$5*JB79)+($IY$5*IU79)+($IR$5*IN79)+($ID$5*HZ79)+($HW$5*HS79)+($HP$5*HL79)+($HI$5*HE79)+($GF$5*GB79)+($FY$5*FU79)+($FR$5*FN79)+($FK$5*FG79)+($FD$5*EZ79)+($EW$5*ES79)+($EP$5*EL79)+($EI$5*EE79)+($EB$5*DX79)+($DU$5*DQ79)+($DN$5*DJ79)+($DG$5*DC79)+($CZ$5*CV79)+($CS$5*CO79)+($CL$5*CH79)+($CE$5*CA79)+($BX$5*BT79)+($BQ$5*BM79)+($BJ$5*BF79)+($BC$5*AY79)+($AV$5*AR79)+($AO$5*AK79)+($AH$5*AD79)+($JT$5*JP79)+($KA$5*JW79)+($KO$5*KK79)+($PR$5*PN79)+($GM$5*GI79)+($HA$5*GW79)+($KV$5*KR79)+($KH$5*KD79)+($LC$5*KY79)+($MS$5*MO79)+($ML$5*MH79)+($ME$5*MA79)+($LX$5*LT79)+($LQ$5*LM79)+($LJ$5*LF79)+(MV79*$MZ$5)+(NC79*$NG$5)+(NJ79*$NN$5)+($OI$5*OE79)+($NU$5*NQ79)+($OB$5*NX79)+($PK$5*PG79)+($OP$5*OL79)+($OW$5*OS79)+($PD$5*OZ79)+(PU79*$PY$5)+(QB79*$QF$5)+(QI79*$QM$5)+(QP79*$QT$5)+(QW79*$RA$5)+(RD79*$RH$5)+(RK79*$RO$5)+(RR79*$RV$5)+(RY79*$SC$5)+(SF79*$SJ$5)+(SM79*$SQ$5)+(ST79*$SX$5)+(TA79*$TE$5))+(TH79*$TL$5)+(TO79*$TS$5))/$VM$5</f>
        <v/>
      </c>
      <c r="VN79" s="538" t="n"/>
      <c r="VO79" s="21">
        <f>IF($C79&gt;0,(($IK$5*II79)+($GT$5*GR79)+($JM$5*JK79)+($JF$5*JD79)+($IY$5*IW79)+($IR$5*IP79)+($ID$5*IB79)+($HW$5*HU79)+($HP$5*HN79)+($HI$5*HG79)+($GF$5*GD79)+($FY$5*FW79)+($FR$5*FP79)+($FK$5*FI79)+($FD$5*FB79)+($EW$5*EU79)+($EP$5*EN79)+($EI$5*EG79)+($EB$5*DZ79)+($DU$5*DS79)+($DN$5*DL79)+($DG$5*DE79)+($CZ$5*CX79)+($CS$5*CQ79)+($CL$5*CJ79)+($CE$5*CC79)+($BX$5*BV79)+($BQ$5*BO79)+($BJ$5*BH79)+($BC$5*BA79)+($AV$5*AT79)+($AO$5*AM79)+($AH$5*AF79)+($KO$5*KM79)+($KH$5*KF79)+($KA$5*JY79)+($JT$5*JR79)+($PR$5*PP79)+($GM$5*GK79)+($HA$5*GY79)+($KV$5*KT79)+($LC$5*LA79)+($MS$5*MQ79)+($ML$5*MJ79)+($ME$5*MC79)+($LX$5*LV79)+($LQ$5*LO79)+($LJ$5*LH79)+(MX79*$MZ$5)+(NE79*$NG$5)+(NL79*$NN$5)+($OI$5*OG79)+($NU$5*NS79)+($OB$5*NZ79)+($PD$5*PB79)+($OW$5*OU79)+($OP$5*ON79)+($PK$5*PI79)+($PY$5*PW79)+($QF$5*QD79)+($QM$5*QK79)+($QT$5*QR79)+($RA$5*QY79)+($RH$5*RF79)+($RO$5*RM79)+(RT79*$RV$5)+(SA79*$SC$5)+(SH79*$SJ$5)+(SO79*$SQ$5)+(SV79*$SX$5)+(TC79*$TE$5)+(TJ79*$TL$5)+(TQ79*$TS$5))/$VM$5,0)</f>
        <v/>
      </c>
      <c r="VP79" s="14" t="n"/>
      <c r="VQ79" s="21">
        <f>IF($C79&gt;0,(($IK$5*IK79)+($GT$5*GT79)+($JM$5*JM79)+($JF$5*JF79)+($IY$5*IY79)+($IR$5*IR79)+($ID$5*ID79)+($HW$5*HW79)+($HP$5*HP79)+($HI$5*HI79)+($GF$5*GF79)+($FY$5*FY79)+($FR$5*FR79)+($FK$5*FK79)+($FD$5*FD79)+($EW$5*EW79)+($EP$5*EP79)+($EI$5*EI79)+($EB$5*EB79)+($DU$5*DU79)+($DN$5*DN79)+($DG$5*DG79)+($CZ$5*CZ79)+($CS$5*CS79)+($CL$5*CL79)+($CE$5*CE79)+($BX$5*BX79)+($BQ$5*BQ79)+($BJ$5*BJ79)+($BC$5*BC79)+($AV$5*AV79)+($AO$5*AO79)+($AH$5*AH79)+($KO$5*KO79)+($PR$5*PR79)+($GM$5*GM79)+($HA$5*HA79)+($KH$5*KH79)+($KA$5*KA79)+($JT$5*JT79)+($KV$5*KV79)+($LC$5*LC79)+($MS$5*MS79)+($ML$5*ML79)+($ME$5*ME79)+($LX$5*LX79)+($LQ$5*LQ79)+($LJ$5*LJ79)+($OI$5*OI79)+($NU$5*NU79)+($NN$5*NN79)+($NG$5*NG79)+($MZ$5*MZ79)+(OB79*$OB$5)+($PD$5*PD79)+($OW$5*OW79)+($OP$5*OP79)+($PK$5*PK79)+(PY79*$PY$5)+(QF79*$QF$5)+(QM79*$QM$5)+(QT79*$QT$5)+(RA79*$RA$5)+(RH79*$RH$5)+(RO79*$RO$5)+(RV79*$RV$5)+(SC79*$SC$5)+(SJ79*$SJ$5)+(SQ79*$SQ$5)+(SX79*$SX$5)+(TE79*$TE$5)+(TL79*$TL$5)+(TS79*$TS$5))/$VM$5,0)</f>
        <v/>
      </c>
    </row>
    <row r="80" ht="16" customHeight="1" s="545">
      <c r="A80" s="127" t="n">
        <v>45761</v>
      </c>
      <c r="B80" s="4">
        <f>A80</f>
        <v/>
      </c>
      <c r="C80" s="13" t="n">
        <v>40524.79</v>
      </c>
      <c r="D80" s="138">
        <f>IF(C80&gt;0,C80-C79,0)</f>
        <v/>
      </c>
      <c r="E80" s="68">
        <f>IF(C80&gt;0,D80/C79,0)</f>
        <v/>
      </c>
      <c r="F80" s="15">
        <f>IF(C80&gt;0,(C80-C$10)/C$10,0)</f>
        <v/>
      </c>
      <c r="G80" s="13" t="n">
        <v>5405.97</v>
      </c>
      <c r="H80" s="138">
        <f>IF(G80&gt;0,G80-G79,0)</f>
        <v/>
      </c>
      <c r="I80" s="68">
        <f>IF(G80&gt;0,H80/G79,0)</f>
        <v/>
      </c>
      <c r="J80" s="15">
        <f>IF(G80&gt;0,(G80-G$10)/G$10,0)</f>
        <v/>
      </c>
      <c r="K80" s="13" t="n">
        <v>16831.48</v>
      </c>
      <c r="L80" s="138">
        <f>IF(K80&gt;0,K80-K79,0)</f>
        <v/>
      </c>
      <c r="M80" s="68">
        <f>IF(K80&gt;0,L80/K79,0)</f>
        <v/>
      </c>
      <c r="N80" s="15">
        <f>IF(K80&gt;0,(K80-K$10)/K$10,0)</f>
        <v/>
      </c>
      <c r="O80" s="13" t="n">
        <v>1880.88</v>
      </c>
      <c r="P80" s="138">
        <f>IF(O80&gt;0,O80-O79,0)</f>
        <v/>
      </c>
      <c r="Q80" s="68">
        <f>IF(O80&gt;0,P80/O79,0)</f>
        <v/>
      </c>
      <c r="R80" s="15">
        <f>IF(O80&gt;0,(O80-O$10)/O$10,0)</f>
        <v/>
      </c>
      <c r="S80" s="18">
        <f>IF(O80&gt;0,(((O80*0.7)*Q80)+((K80*0.9)*M80)+((G80*0.65)*I80)+((C80*0.6)*E80))/(O80+K80+G80+C80),0)</f>
        <v/>
      </c>
      <c r="T80" s="121">
        <f>IF(O80&gt;0,(S80*200)+T79,0)</f>
        <v/>
      </c>
      <c r="U80" s="121">
        <f>T80</f>
        <v/>
      </c>
      <c r="V80" s="134">
        <f>IF(T80&gt;0,(T80-T79)/T79,0)</f>
        <v/>
      </c>
      <c r="W80" s="21">
        <f>IF(T80&gt;0,(T80-T$11)/T$11,0)</f>
        <v/>
      </c>
      <c r="X80" s="18">
        <f>IF(T80&gt;0,((Q80+M80+I80+E80)/4),0)</f>
        <v/>
      </c>
      <c r="Y80" s="352">
        <f>203902.82-10493</f>
        <v/>
      </c>
      <c r="Z80" s="15" t="n">
        <v>2e-06</v>
      </c>
      <c r="AA80" s="21">
        <f>Z80-$V80</f>
        <v/>
      </c>
      <c r="AC80" s="13" t="n">
        <v>190.17</v>
      </c>
      <c r="AD80" s="68">
        <f>IF(AC80&gt;0,((AC80-AC79)/AC79),0)</f>
        <v/>
      </c>
      <c r="AE80" s="68">
        <f>IF(AC80&gt;0,AD80-$V80,0)</f>
        <v/>
      </c>
      <c r="AF80" s="68">
        <f>IF(AC80&gt;0,(AC80-AF$10)/AF$10,0)</f>
        <v/>
      </c>
      <c r="AG80" s="68" t="n"/>
      <c r="AH80" s="15">
        <f>IF(AC80&gt;0,(AC80-AC$10)/AC$10,0)</f>
        <v/>
      </c>
      <c r="AJ80" s="13" t="n">
        <v>19.48</v>
      </c>
      <c r="AK80" s="68">
        <f>IF(AJ80&gt;0,((AJ80-AJ79)/AJ79),0)</f>
        <v/>
      </c>
      <c r="AL80" s="68">
        <f>IF(AJ80&gt;0,AK80-$V80,0)</f>
        <v/>
      </c>
      <c r="AM80" s="68">
        <f>IF(AJ80&gt;0,(AJ80-AM$10)/AM$10,0)</f>
        <v/>
      </c>
      <c r="AN80" s="68" t="n"/>
      <c r="AO80" s="15">
        <f>IF(AJ80&gt;0,(AJ80-AJ$10)/AJ$10,0)</f>
        <v/>
      </c>
      <c r="AQ80" s="13" t="n">
        <v>18.45</v>
      </c>
      <c r="AR80" s="68">
        <f>IF(AQ80&gt;0,((AQ80-AQ79)/AQ79),0)</f>
        <v/>
      </c>
      <c r="AS80" s="68">
        <f>IF(AQ80&gt;0,AR80-$V80,0)</f>
        <v/>
      </c>
      <c r="AT80" s="68">
        <f>IF(AQ80&gt;0,(AQ80-AT$10)/AT$10,0)</f>
        <v/>
      </c>
      <c r="AU80" s="68" t="n"/>
      <c r="AV80" s="15">
        <f>IF(AQ80&gt;0,(AQ80-AQ$10)/AQ$10,0)</f>
        <v/>
      </c>
      <c r="AX80" s="13" t="n">
        <v>187.74</v>
      </c>
      <c r="AY80" s="68">
        <f>IF(AX80&gt;0,((AX80-AX79)/AX79),0)</f>
        <v/>
      </c>
      <c r="AZ80" s="68">
        <f>IF(AX80&gt;0,AY80-$V80,0)</f>
        <v/>
      </c>
      <c r="BA80" s="68">
        <f>IF(AX80&gt;0,(AX80-BA$10)/BA$10,0)</f>
        <v/>
      </c>
      <c r="BB80" s="68" t="n"/>
      <c r="BC80" s="15">
        <f>IF(AX80&gt;0,(AX80-AX$10)/AX$10,0)</f>
        <v/>
      </c>
      <c r="BE80" s="13" t="n">
        <v>72.40000000000001</v>
      </c>
      <c r="BF80" s="68">
        <f>IF(BE80&gt;0,((BE80-BE79)/BE79),0)</f>
        <v/>
      </c>
      <c r="BG80" s="68">
        <f>IF(BE80&gt;0,BF80-$V80,0)</f>
        <v/>
      </c>
      <c r="BH80" s="68" t="n"/>
      <c r="BI80" s="68" t="n"/>
      <c r="BJ80" s="15">
        <f>IF(BE80&gt;0,(BE80-BE$10)/BE$10,0)</f>
        <v/>
      </c>
      <c r="BL80" s="13" t="n">
        <v>59.86</v>
      </c>
      <c r="BM80" s="68">
        <f>IF(BL80&gt;0,((BL80-BL79)/BL79),0)</f>
        <v/>
      </c>
      <c r="BN80" s="68">
        <f>IF(BL80&gt;0,BM80-$V80,0)</f>
        <v/>
      </c>
      <c r="BO80" s="68">
        <f>IF(BL80&gt;0,(BL80-BO$10)/BO$10,0)</f>
        <v/>
      </c>
      <c r="BP80" s="68" t="n"/>
      <c r="BQ80" s="15">
        <f>IF(BL80&gt;0,(BL80-BL$10)/BL$10,0)</f>
        <v/>
      </c>
      <c r="BS80" s="13" t="n">
        <v>32.86</v>
      </c>
      <c r="BT80" s="68">
        <f>IF(BS80&gt;0,((BS80-BS79)/BS79),0)</f>
        <v/>
      </c>
      <c r="BU80" s="68">
        <f>IF(BS80&gt;0,BT80-$V80,0)</f>
        <v/>
      </c>
      <c r="BV80" s="68">
        <f>IF(BS80&gt;0,(BS80-BV$10)/BV$10,0)</f>
        <v/>
      </c>
      <c r="BW80" s="68" t="n"/>
      <c r="BX80" s="15">
        <f>IF(BS80&gt;0,(BS80-BS$10)/BS$10,0)</f>
        <v/>
      </c>
      <c r="BZ80" s="13" t="n"/>
      <c r="CA80" s="68">
        <f>IF(BZ80&gt;0,((BZ80-BZ79)/BZ79),0)</f>
        <v/>
      </c>
      <c r="CB80" s="68">
        <f>IF(BZ80&gt;0,CA80-$V80,0)</f>
        <v/>
      </c>
      <c r="CC80" s="68">
        <f>IF(BZ80&gt;0,(BZ80-CC$10)/CC$10,0)</f>
        <v/>
      </c>
      <c r="CD80" s="68" t="n"/>
      <c r="CE80" s="15">
        <f>IF(BZ80&gt;0,(BZ80-BZ$10)/BZ$10,0)</f>
        <v/>
      </c>
      <c r="CG80" s="13" t="n">
        <v>27.6</v>
      </c>
      <c r="CH80" s="68">
        <f>IF(CG80&gt;0,((CG80-CG79)/CG79),0)</f>
        <v/>
      </c>
      <c r="CI80" s="68">
        <f>IF(CG80&gt;0,CH80-$V80,0)</f>
        <v/>
      </c>
      <c r="CJ80" s="68">
        <f>IF(CG80&gt;0,(CG80-CJ$10)/CJ$10,0)</f>
        <v/>
      </c>
      <c r="CK80" s="68" t="n"/>
      <c r="CL80" s="15">
        <f>IF(CG80&gt;0,(CG80-CG$10)/CG$10,0)</f>
        <v/>
      </c>
      <c r="CN80" s="13" t="n">
        <v>28.38</v>
      </c>
      <c r="CO80" s="68">
        <f>IF(CN80&gt;0,((CN80-CN79)/CN79),0)</f>
        <v/>
      </c>
      <c r="CP80" s="68">
        <f>IF(CN80&gt;0,CO80-$V80,0)</f>
        <v/>
      </c>
      <c r="CQ80" s="68">
        <f>IF(CN80&gt;0,(CN80-CQ$10)/CQ$10,0)</f>
        <v/>
      </c>
      <c r="CR80" s="68" t="n"/>
      <c r="CS80" s="15">
        <f>IF(CN80&gt;0,(CN80-CN$10)/CN$10,0)</f>
        <v/>
      </c>
      <c r="CU80" s="13" t="n">
        <v>32.17</v>
      </c>
      <c r="CV80" s="68">
        <f>IF(CU80&gt;0,((CU80-CU79)/CU79),0)</f>
        <v/>
      </c>
      <c r="CW80" s="68">
        <f>IF(CU80&gt;0,CV80-$V80,0)</f>
        <v/>
      </c>
      <c r="CX80" s="68">
        <f>IF(CU80&gt;0,(CU80-CX$10)/CX$10,0)</f>
        <v/>
      </c>
      <c r="CY80" s="68" t="n"/>
      <c r="CZ80" s="15">
        <f>IF(CU80&gt;0,(CU80-CU$10)/CU$10,0)</f>
        <v/>
      </c>
      <c r="DB80" s="13" t="n">
        <v>17.79</v>
      </c>
      <c r="DC80" s="68">
        <f>IF(DB80&gt;0,((DB80-DB79)/DB79),0)</f>
        <v/>
      </c>
      <c r="DD80" s="68">
        <f>IF(DB80&gt;0,DC80-$V80,0)</f>
        <v/>
      </c>
      <c r="DE80" s="68">
        <f>IF(DB80&gt;0,(DB80-DE$10)/DE$10,0)</f>
        <v/>
      </c>
      <c r="DF80" s="68" t="n"/>
      <c r="DG80" s="15">
        <f>IF(DB80&gt;0,(DB80-DB$10)/DB$10,0)</f>
        <v/>
      </c>
      <c r="DI80" s="13" t="n">
        <v>43.52</v>
      </c>
      <c r="DJ80" s="68">
        <f>IF(DI80&gt;0,((DI80-DI79)/DI79),0)</f>
        <v/>
      </c>
      <c r="DK80" s="68">
        <f>IF(DI80&gt;0,DJ80-$V80,0)</f>
        <v/>
      </c>
      <c r="DL80" s="68">
        <f>IF(DI80&gt;0,(DI80-DL$10)/DL$10,0)</f>
        <v/>
      </c>
      <c r="DM80" s="68" t="n"/>
      <c r="DN80" s="15">
        <f>IF(DI80&gt;0,(DI80-DI$10)/DI$10,0)</f>
        <v/>
      </c>
      <c r="DP80" s="13" t="n">
        <v>36.33</v>
      </c>
      <c r="DQ80" s="68">
        <f>IF(DP80&gt;0,((DP80-DP79)/DP79),0)</f>
        <v/>
      </c>
      <c r="DR80" s="68">
        <f>IF(DP80&gt;0,DQ80-$V80,0)</f>
        <v/>
      </c>
      <c r="DS80" s="68" t="n"/>
      <c r="DT80" s="68" t="n"/>
      <c r="DU80" s="15">
        <f>IF(DP80&gt;0,(DP80-DP$10)/DP$10,0)</f>
        <v/>
      </c>
      <c r="DV80" s="18" t="n"/>
      <c r="DW80" s="13" t="n">
        <v>24.72</v>
      </c>
      <c r="DX80" s="68">
        <f>IF(DW80&gt;0,((DW80-DW79)/DW79),0)</f>
        <v/>
      </c>
      <c r="DY80" s="68">
        <f>IF(DW80&gt;0,DX80-$V80,0)</f>
        <v/>
      </c>
      <c r="DZ80" s="68">
        <f>IF(DW80&gt;0,(DW80-DZ$10)/DZ$10,0)</f>
        <v/>
      </c>
      <c r="EA80" s="68" t="n"/>
      <c r="EB80" s="15">
        <f>IF(DW80&gt;0,(DW80-DW$10)/DW$10,0)</f>
        <v/>
      </c>
      <c r="ED80" s="13" t="n">
        <v>29.55</v>
      </c>
      <c r="EE80" s="68">
        <f>IF(ED80&gt;0,((ED80-ED79)/ED79),0)</f>
        <v/>
      </c>
      <c r="EF80" s="68">
        <f>IF(ED80&gt;0,EE80-$V80,0)</f>
        <v/>
      </c>
      <c r="EG80" s="68">
        <f>IF(ED80&gt;0,(ED80-EG$10)/EG$10,0)</f>
        <v/>
      </c>
      <c r="EH80" s="68" t="n"/>
      <c r="EI80" s="15">
        <f>IF(ED80&gt;0,(ED80-ED$10)/ED$10,0)</f>
        <v/>
      </c>
      <c r="EK80" s="13" t="n">
        <v>98.90000000000001</v>
      </c>
      <c r="EL80" s="68">
        <f>IF(EK80&gt;0,((EK80-EK79)/EK79),0)</f>
        <v/>
      </c>
      <c r="EM80" s="68">
        <f>IF(EK80&gt;0,EL80-$V80,0)</f>
        <v/>
      </c>
      <c r="EN80" s="68">
        <f>IF(EK80&gt;0,(EK80-EN$10)/EN$10,0)</f>
        <v/>
      </c>
      <c r="EO80" s="68" t="n"/>
      <c r="EP80" s="15">
        <f>IF(EK80&gt;0,(EK80-EK$10)/EK$10,0)</f>
        <v/>
      </c>
      <c r="ER80" s="13" t="n">
        <v>34.01</v>
      </c>
      <c r="ES80" s="68">
        <f>IF(ER80&gt;0,((ER80-ER79)/ER79),0)</f>
        <v/>
      </c>
      <c r="ET80" s="68">
        <f>IF(ER80&gt;0,ES80-$V80,0)</f>
        <v/>
      </c>
      <c r="EU80" s="68">
        <f>IF(ER80&gt;0,(ER80-EU$10)/EU$10,0)</f>
        <v/>
      </c>
      <c r="EV80" s="68" t="n"/>
      <c r="EW80" s="15">
        <f>IF(ER80&gt;0,(ER80-ER$10)/ER$10,0)</f>
        <v/>
      </c>
      <c r="EY80" s="13" t="n">
        <v>36.2</v>
      </c>
      <c r="EZ80" s="68">
        <f>IF(EY80&gt;0,((EY80-EY79)/EY79),0)</f>
        <v/>
      </c>
      <c r="FA80" s="68">
        <f>IF(EY80&gt;0,EZ80-$V80,0)</f>
        <v/>
      </c>
      <c r="FB80" s="68" t="n"/>
      <c r="FC80" s="68" t="n"/>
      <c r="FD80" s="15">
        <f>IF(EY80&gt;0,(EY80-EY$10)/EY$10,0)</f>
        <v/>
      </c>
      <c r="FF80" s="13" t="n">
        <v>50.7</v>
      </c>
      <c r="FG80" s="68">
        <f>IF(FF80&gt;0,((FF80-FF79)/FF79),0)</f>
        <v/>
      </c>
      <c r="FH80" s="68">
        <f>IF(FF80&gt;0,FG80-$V80,0)</f>
        <v/>
      </c>
      <c r="FI80" s="68">
        <f>IF(FF80&gt;0,(FF80-FI$10)/FI$10,0)</f>
        <v/>
      </c>
      <c r="FJ80" s="68" t="n"/>
      <c r="FK80" s="15">
        <f>IF(FF80&gt;0,(FF80-FF$10)/FF$10,0)</f>
        <v/>
      </c>
      <c r="FM80" s="13" t="n">
        <v>158.9</v>
      </c>
      <c r="FN80" s="68">
        <f>IF(FM80&gt;0,((FM80-FM79)/FM79),0)</f>
        <v/>
      </c>
      <c r="FO80" s="68">
        <f>IF(FM80&gt;0,FN80-$V80,0)</f>
        <v/>
      </c>
      <c r="FP80" s="68">
        <f>IF(FM80&gt;0,(FM80-FP$10)/FP$10,0)</f>
        <v/>
      </c>
      <c r="FQ80" s="68" t="n"/>
      <c r="FR80" s="15">
        <f>IF(FM80&gt;0,(FM80-FM$10)/FM$10,0)</f>
        <v/>
      </c>
      <c r="FT80" s="13" t="n">
        <v>92.89</v>
      </c>
      <c r="FU80" s="68">
        <f>IF(FT80&gt;0,((FT80-FT79)/FT79),0)</f>
        <v/>
      </c>
      <c r="FV80" s="68">
        <f>IF(FT80&gt;0,FU80-$V80,0)</f>
        <v/>
      </c>
      <c r="FW80" s="68">
        <f>IF(FT80&gt;0,(FT80-FW$10)/FW$10,0)</f>
        <v/>
      </c>
      <c r="FX80" s="68" t="n"/>
      <c r="FY80" s="15">
        <f>IF(FT80&gt;0,(FT80-FT$10)/FT$10,0)</f>
        <v/>
      </c>
      <c r="GA80" s="13" t="n">
        <v>17.01</v>
      </c>
      <c r="GB80" s="68">
        <f>IF(GA80&gt;0,((GA80-GA79)/GA79),0)</f>
        <v/>
      </c>
      <c r="GC80" s="68">
        <f>IF(GA80&gt;0,GB80-$V80,0)</f>
        <v/>
      </c>
      <c r="GD80" s="68" t="n"/>
      <c r="GE80" s="68" t="n"/>
      <c r="GF80" s="15">
        <f>IF(GA80&gt;0,(GA80-GA$10)/GA$10,0)</f>
        <v/>
      </c>
      <c r="GG80" s="18" t="n"/>
      <c r="GH80" s="13" t="n">
        <v>17.26</v>
      </c>
      <c r="GI80" s="68">
        <f>IF(GH80&gt;0,((GH80-GH79)/GH79),0)</f>
        <v/>
      </c>
      <c r="GJ80" s="68">
        <f>IF(GH80&gt;0,GI80-$V80,0)</f>
        <v/>
      </c>
      <c r="GK80" s="68">
        <f>IF(GH80&gt;0,(GH80-GK$10)/GK$10,0)</f>
        <v/>
      </c>
      <c r="GL80" s="68" t="n"/>
      <c r="GM80" s="15">
        <f>IF(GH80&gt;0,(GH80-GH$10)/GH$10,0)</f>
        <v/>
      </c>
      <c r="GO80" s="13" t="n">
        <v>25.93</v>
      </c>
      <c r="GP80" s="68">
        <f>IF(GO80&gt;0,((GO80-GO79)/GO79),0)</f>
        <v/>
      </c>
      <c r="GQ80" s="68">
        <f>IF(GO80&gt;0,GP80-$V80,0)</f>
        <v/>
      </c>
      <c r="GR80" s="68" t="n"/>
      <c r="GS80" s="68" t="n"/>
      <c r="GT80" s="15">
        <f>IF(GO80&gt;0,(GO80-GO$10)/GO$10,0)</f>
        <v/>
      </c>
      <c r="GV80" s="13" t="n">
        <v>14.29</v>
      </c>
      <c r="GW80" s="68">
        <f>IF(GV80&gt;0,((GV80-GV79)/GV79),0)</f>
        <v/>
      </c>
      <c r="GX80" s="68">
        <f>IF(GV80&gt;0,GW80-$V80,0)</f>
        <v/>
      </c>
      <c r="GY80" s="68">
        <f>IF(GV80&gt;0,(GV80-GY$10)/GY$10,0)</f>
        <v/>
      </c>
      <c r="GZ80" s="68" t="n"/>
      <c r="HA80" s="15">
        <f>IF(GV80&gt;0,(GV80-GV$10)/GV$10,0)</f>
        <v/>
      </c>
      <c r="HD80" s="13" t="n">
        <v>252.35</v>
      </c>
      <c r="HE80" s="68">
        <f>IF(HD80&gt;0,((HD80-HD79)/HD79),0)</f>
        <v/>
      </c>
      <c r="HF80" s="68">
        <f>IF(HD80&gt;0,HE80-$V80,0)</f>
        <v/>
      </c>
      <c r="HG80" s="68">
        <f>IF(HD80&gt;0,(HD80-HG$10)/HG$10,0)</f>
        <v/>
      </c>
      <c r="HH80" s="68" t="n"/>
      <c r="HI80" s="15">
        <f>IF(HD80&gt;0,(HD80-HD$10)/HD$10,0)</f>
        <v/>
      </c>
      <c r="HK80" s="13" t="n">
        <v>32.99</v>
      </c>
      <c r="HL80" s="68">
        <f>IF(HK80&gt;0,((HK80-HK79)/HK79),0)</f>
        <v/>
      </c>
      <c r="HM80" s="68">
        <f>IF(HK80&gt;0,HL80-$V80,0)</f>
        <v/>
      </c>
      <c r="HN80" s="68">
        <f>IF(HK80&gt;0,(HK80-HN$10)/HN$10,0)</f>
        <v/>
      </c>
      <c r="HO80" s="68" t="n"/>
      <c r="HP80" s="15">
        <f>IF(HK80&gt;0,(HK80-HK$10)/HK$10,0)</f>
        <v/>
      </c>
      <c r="HR80" s="13" t="n">
        <v>103.41</v>
      </c>
      <c r="HS80" s="68">
        <f>IF(HR80&gt;0,((HR80-HR79)/HR79),0)</f>
        <v/>
      </c>
      <c r="HT80" s="68">
        <f>IF(HR80&gt;0,HS80-$V80,0)</f>
        <v/>
      </c>
      <c r="HU80" s="68">
        <f>IF(HR80&gt;0,(HR80-HU$10)/HU$10,0)</f>
        <v/>
      </c>
      <c r="HV80" s="68" t="n"/>
      <c r="HW80" s="15">
        <f>IF(HR80&gt;0,(HR80-HR$10)/HR$10,0)</f>
        <v/>
      </c>
      <c r="HY80" s="13" t="n">
        <v>110.71</v>
      </c>
      <c r="HZ80" s="68">
        <f>IF(HY80&gt;0,((HY80-HY79)/HY79),0)</f>
        <v/>
      </c>
      <c r="IA80" s="68">
        <f>IF(HY80&gt;0,HZ80-$V80,0)</f>
        <v/>
      </c>
      <c r="IB80" s="68">
        <f>IF(HY80&gt;0,(HY80-IB$10)/IB$10,0)</f>
        <v/>
      </c>
      <c r="IC80" s="68" t="n"/>
      <c r="ID80" s="15">
        <f>IF(HY80&gt;0,(HY80-HY$10)/HY$10,0)</f>
        <v/>
      </c>
      <c r="IF80" s="13" t="n">
        <v>178.36</v>
      </c>
      <c r="IG80" s="68">
        <f>IF(IF80&gt;0,((IF80-IF79)/IF79),0)</f>
        <v/>
      </c>
      <c r="IH80" s="68">
        <f>IF(IF80&gt;0,IG80-$V80,0)</f>
        <v/>
      </c>
      <c r="II80" s="68">
        <f>IF(IF80&gt;0,(IF80-II$10)/II$10,0)</f>
        <v/>
      </c>
      <c r="IJ80" s="68" t="n"/>
      <c r="IK80" s="15">
        <f>IF(IF80&gt;0,(IF80-IF$10)/IF$10,0)</f>
        <v/>
      </c>
      <c r="IM80" s="13" t="n">
        <v>219.95</v>
      </c>
      <c r="IN80" s="68">
        <f>IF(IM80&gt;0,((IM80-IM79)/IM79),0)</f>
        <v/>
      </c>
      <c r="IO80" s="68">
        <f>IF(IM80&gt;0,IN80-$V80,0)</f>
        <v/>
      </c>
      <c r="IP80" s="68">
        <f>IF(IM80&gt;0,(IM80-IP$10)/IP$10,0)</f>
        <v/>
      </c>
      <c r="IQ80" s="68" t="n"/>
      <c r="IR80" s="15">
        <f>IF(IM80&gt;0,(IM80-IM$10)/IM$10,0)</f>
        <v/>
      </c>
      <c r="IT80" s="13" t="n">
        <v>41.31</v>
      </c>
      <c r="IU80" s="68">
        <f>IF(IT80&gt;0,((IT80-IT79)/IT79),0)</f>
        <v/>
      </c>
      <c r="IV80" s="68">
        <f>IF(IT80&gt;0,IU80-$V80,0)</f>
        <v/>
      </c>
      <c r="IW80" s="68">
        <f>IF(IT80&gt;0,(IT80-IW$10)/IW$10,0)</f>
        <v/>
      </c>
      <c r="IX80" s="68" t="n"/>
      <c r="IY80" s="15">
        <f>IF(IT80&gt;0,(IT80-IT$10)/IT$10,0)</f>
        <v/>
      </c>
      <c r="JA80" s="13" t="n">
        <v>531.48</v>
      </c>
      <c r="JB80" s="68">
        <f>IF(JA80&gt;0,((JA80-JA79)/JA79),0)</f>
        <v/>
      </c>
      <c r="JC80" s="68">
        <f>IF(JA80&gt;0,JB80-$V80,0)</f>
        <v/>
      </c>
      <c r="JD80" s="68">
        <f>IF(JA80&gt;0,(JA80-JD$10)/JD$10,0)</f>
        <v/>
      </c>
      <c r="JE80" s="68" t="n"/>
      <c r="JF80" s="15">
        <f>IF(JA80&gt;0,(JA80-JA$10)/JA$10,0)</f>
        <v/>
      </c>
      <c r="JH80" s="13" t="n">
        <v>387.81</v>
      </c>
      <c r="JI80" s="68">
        <f>IF(JH80&gt;0,((JH80-JH79)/JH79),0)</f>
        <v/>
      </c>
      <c r="JJ80" s="68">
        <f>IF(JH80&gt;0,JI80-$V80,0)</f>
        <v/>
      </c>
      <c r="JK80" s="68">
        <f>IF(JH80&gt;0,(JH80-JK$10)/JK$10,0)</f>
        <v/>
      </c>
      <c r="JL80" s="68" t="n"/>
      <c r="JM80" s="15">
        <f>IF(JH80&gt;0,(JH80-JH$10)/JH$10,0)</f>
        <v/>
      </c>
      <c r="JO80" s="13" t="n">
        <v>17.42</v>
      </c>
      <c r="JP80" s="68">
        <f>IF(JO80&gt;0,((JO80-JO79)/JO79),0)</f>
        <v/>
      </c>
      <c r="JQ80" s="68">
        <f>IF(JO80&gt;0,JP80-$V80,0)</f>
        <v/>
      </c>
      <c r="JR80" s="68">
        <f>IF(JO80&gt;0,(JO80-JR$10)/JR$10,0)</f>
        <v/>
      </c>
      <c r="JS80" s="68" t="n"/>
      <c r="JT80" s="15">
        <f>IF(JO80&gt;0,(JO80-JO$10)/JO$10,0)</f>
        <v/>
      </c>
      <c r="JV80" s="13" t="n">
        <v>1.31</v>
      </c>
      <c r="JW80" s="68">
        <f>IF(JV80&gt;0,((JV80-JV79)/JV79),0)</f>
        <v/>
      </c>
      <c r="JX80" s="68">
        <f>IF(JV80&gt;0,JW80-$V80,0)</f>
        <v/>
      </c>
      <c r="JY80" s="68">
        <f>IF(JV80&gt;0,(JV80-JY$10)/JY$10,0)</f>
        <v/>
      </c>
      <c r="JZ80" s="68" t="n"/>
      <c r="KA80" s="15">
        <f>IF(JV80&gt;0,(JV80-JV$10)/JV$10,0)</f>
        <v/>
      </c>
      <c r="KC80" s="13" t="n">
        <v>14.75</v>
      </c>
      <c r="KD80" s="68">
        <f>IF(KC80&gt;0,((KC80-KC79)/KC79),0)</f>
        <v/>
      </c>
      <c r="KE80" s="68">
        <f>IF(KC80&gt;0,KD80-$V80,0)</f>
        <v/>
      </c>
      <c r="KF80" s="68">
        <f>IF(KC80&gt;0,(KC80-KF$10)/KF$10,0)</f>
        <v/>
      </c>
      <c r="KG80" s="68" t="n"/>
      <c r="KH80" s="15">
        <f>IF(KC80&gt;0,(KC80-KC$10)/KC$10,0)</f>
        <v/>
      </c>
      <c r="KI80" s="18" t="n"/>
      <c r="KJ80" s="13" t="n">
        <v>39.1</v>
      </c>
      <c r="KK80" s="68">
        <f>IF(KJ80&gt;0,((KJ80-KJ79)/KJ79),0)</f>
        <v/>
      </c>
      <c r="KL80" s="68">
        <f>IF(KJ80&gt;0,KK80-$V80,0)</f>
        <v/>
      </c>
      <c r="KM80" s="68">
        <f>IF(KJ80&gt;0,(KJ80-KM$10)/KM$10,0)</f>
        <v/>
      </c>
      <c r="KN80" s="68" t="n"/>
      <c r="KO80" s="15">
        <f>IF(KJ80&gt;0,(KJ80-KJ$10)/KJ$10,0)</f>
        <v/>
      </c>
      <c r="KQ80" s="13" t="n">
        <v>1.505</v>
      </c>
      <c r="KR80" s="68">
        <f>IF(KQ80&gt;0,((KQ80-KQ79)/KQ79),0)</f>
        <v/>
      </c>
      <c r="KS80" s="68">
        <f>IF(KQ80&gt;0,KR80-$V80,0)</f>
        <v/>
      </c>
      <c r="KT80" s="68">
        <f>IF(KQ80&gt;0,(KQ80-KT$10)/KT$10,0)</f>
        <v/>
      </c>
      <c r="KU80" s="68" t="n"/>
      <c r="KV80" s="15">
        <f>IF(KQ80&gt;0,(KQ80-KQ$10)/KQ$10,0)</f>
        <v/>
      </c>
      <c r="KW80" s="18" t="n"/>
      <c r="KX80" s="13" t="n">
        <v>20.41</v>
      </c>
      <c r="KY80" s="68">
        <f>IF(KX80&gt;0,((KX80-KX79)/KX79),0)</f>
        <v/>
      </c>
      <c r="KZ80" s="68">
        <f>IF(KX80&gt;0,KY80-$V80,0)</f>
        <v/>
      </c>
      <c r="LA80" s="68">
        <f>IF(KX80&gt;0,(KX80-LA$10)/LA$10,0)</f>
        <v/>
      </c>
      <c r="LB80" s="68" t="n"/>
      <c r="LC80" s="15">
        <f>IF(KX80&gt;0,(KX80-KX$10)/KX$10,0)</f>
        <v/>
      </c>
      <c r="LD80" s="18" t="n"/>
      <c r="LE80" s="13" t="n">
        <v>49.97</v>
      </c>
      <c r="LF80" s="68">
        <f>IF(LE80&gt;0,((LE80-LE79)/LE79),0)</f>
        <v/>
      </c>
      <c r="LG80" s="68">
        <f>IF(LE80&gt;0,LF80-$V80,0)</f>
        <v/>
      </c>
      <c r="LH80" s="68">
        <f>IF(LE80&gt;0,(LE80-LH$10)/LH$10,0)</f>
        <v/>
      </c>
      <c r="LI80" s="68" t="n"/>
      <c r="LJ80" s="15">
        <f>IF(LE80&gt;0,(LE80-LE$10)/LE$10,0)</f>
        <v/>
      </c>
      <c r="LL80" s="13" t="n">
        <v>118.48</v>
      </c>
      <c r="LM80" s="68">
        <f>IF(LL80&gt;0,((LL80-LL79)/LL79),0)</f>
        <v/>
      </c>
      <c r="LN80" s="68">
        <f>IF(LL80&gt;0,LM80-$V80,0)</f>
        <v/>
      </c>
      <c r="LO80" s="68">
        <f>IF(LL80&gt;0,(LL80-LO$10)/LO$10,0)</f>
        <v/>
      </c>
      <c r="LP80" s="68" t="n"/>
      <c r="LQ80" s="15">
        <f>IF(LL80&gt;0,(LL80-LL$10)/LL$10,0)</f>
        <v/>
      </c>
      <c r="LS80" s="13" t="n">
        <v>14.5</v>
      </c>
      <c r="LT80" s="68">
        <f>IF(LS80&gt;0,((LS80-LS79)/LS79),0)</f>
        <v/>
      </c>
      <c r="LU80" s="68">
        <f>IF(LS80&gt;0,LT80-$V80,0)</f>
        <v/>
      </c>
      <c r="LV80" s="68" t="n"/>
      <c r="LW80" s="68" t="n"/>
      <c r="LX80" s="15">
        <f>IF(LS80&gt;0,(LS80-LS$10)/LS$10,0)</f>
        <v/>
      </c>
      <c r="LZ80" s="13" t="n">
        <v>10.91</v>
      </c>
      <c r="MA80" s="68">
        <f>IF(LZ80&gt;0,((LZ80-LZ79)/LZ79),0)</f>
        <v/>
      </c>
      <c r="MB80" s="68">
        <f>IF(LZ80&gt;0,MA80-$V80,0)</f>
        <v/>
      </c>
      <c r="MC80" s="68">
        <f>IF(LZ80&gt;0,(LZ80-MC$10)/MC$10,0)</f>
        <v/>
      </c>
      <c r="MD80" s="68" t="n"/>
      <c r="ME80" s="15">
        <f>IF(LZ80&gt;0,(LZ80-LZ$10)/LZ$10,0)</f>
        <v/>
      </c>
      <c r="MG80" s="13" t="n">
        <v>22.53</v>
      </c>
      <c r="MH80" s="68">
        <f>IF(MG80&gt;0,((MG80-MG79)/MG79),0)</f>
        <v/>
      </c>
      <c r="MI80" s="68">
        <f>IF(MG80&gt;0,MH80-$V80,0)</f>
        <v/>
      </c>
      <c r="MJ80" s="68">
        <f>IF(MG80&gt;0,(MG80-MJ$10)/MJ$10,0)</f>
        <v/>
      </c>
      <c r="MK80" s="68" t="n"/>
      <c r="ML80" s="15">
        <f>IF(MG80&gt;0,(MG80-MG$10)/MG$10,0)</f>
        <v/>
      </c>
      <c r="MN80" s="13" t="n">
        <v>103.87</v>
      </c>
      <c r="MO80" s="68">
        <f>IF(MN80&gt;0,((MN80-MN79)/MN79),0)</f>
        <v/>
      </c>
      <c r="MP80" s="68">
        <f>IF(MN80&gt;0,MO80-$V80,0)</f>
        <v/>
      </c>
      <c r="MQ80" s="68">
        <f>IF(MN80&gt;0,(MN80-MQ$10)/MQ$10,0)</f>
        <v/>
      </c>
      <c r="MR80" s="68" t="n"/>
      <c r="MS80" s="15">
        <f>IF(MN80&gt;0,(MN80-MN$10)/MN$10,0)</f>
        <v/>
      </c>
      <c r="MU80" s="13" t="n">
        <v>13.74</v>
      </c>
      <c r="MV80" s="68">
        <f>IF(MU80&gt;0,((MU80-MU79)/MU79),0)</f>
        <v/>
      </c>
      <c r="MW80" s="68">
        <f>IF(MU80&gt;0,MV80-$V80,0)</f>
        <v/>
      </c>
      <c r="MX80" s="68">
        <f>IF(MU80&gt;0,(MU80-MX$10)/MX$10,0)</f>
        <v/>
      </c>
      <c r="MY80" s="68" t="n"/>
      <c r="MZ80" s="15">
        <f>IF(MU80&gt;0,(MU80-MU$10)/MU$10,0)</f>
        <v/>
      </c>
      <c r="NB80" s="13" t="n">
        <v>186.05</v>
      </c>
      <c r="NC80" s="68">
        <f>IF(NB80&gt;0,((NB80-NB79)/NB79),0)</f>
        <v/>
      </c>
      <c r="ND80" s="68">
        <f>IF(NB80&gt;0,NC80-$V80,0)</f>
        <v/>
      </c>
      <c r="NE80" s="68">
        <f>IF(NB80&gt;0,(NB80-NE$10)/NE$10,0)</f>
        <v/>
      </c>
      <c r="NF80" s="68" t="n"/>
      <c r="NG80" s="15">
        <f>IF(NB80&gt;0,(NB80-NB$10)/NB$10,0)</f>
        <v/>
      </c>
      <c r="NI80" s="13" t="n">
        <v>5.86</v>
      </c>
      <c r="NJ80" s="68">
        <f>IF(NI80&gt;0,((NI80-NI79)/NI79),0)</f>
        <v/>
      </c>
      <c r="NK80" s="68">
        <f>IF(NI80&gt;0,NJ80-$V80,0)</f>
        <v/>
      </c>
      <c r="NL80" s="68">
        <f>IF(NI80&gt;0,(NI80-NL$10)/NL$10,0)</f>
        <v/>
      </c>
      <c r="NM80" s="68" t="n"/>
      <c r="NN80" s="15">
        <f>IF(NI80&gt;0,(NI80-NI$10)/NI$10,0)</f>
        <v/>
      </c>
      <c r="NP80" s="13" t="n">
        <v>322.26</v>
      </c>
      <c r="NQ80" s="68">
        <f>IF(NP80&gt;0,((NP80-NP79)/NP79),0)</f>
        <v/>
      </c>
      <c r="NR80" s="68">
        <f>IF(NP80&gt;0,NQ80-$V80,0)</f>
        <v/>
      </c>
      <c r="NS80" s="68">
        <f>IF(NP80&gt;0,(NP80-NS$10)/NS$10,0)</f>
        <v/>
      </c>
      <c r="NT80" s="68" t="n"/>
      <c r="NU80" s="15">
        <f>IF(NP80&gt;0,(NP80-NP$10)/NP$10,0)</f>
        <v/>
      </c>
      <c r="NW80" s="13" t="n">
        <v>159.07</v>
      </c>
      <c r="NX80" s="68">
        <f>IF(NW80&gt;0,((NW80-NW79)/NW79),0)</f>
        <v/>
      </c>
      <c r="NY80" s="68">
        <f>IF(NW80&gt;0,NX80-$V80,0)</f>
        <v/>
      </c>
      <c r="NZ80" s="68">
        <f>IF(NW80&gt;0,(NW80-NZ$10)/NZ$10,0)</f>
        <v/>
      </c>
      <c r="OA80" s="68" t="n"/>
      <c r="OB80" s="15">
        <f>IF(NW80&gt;0,(NW80-NW$10)/NW$10,0)</f>
        <v/>
      </c>
      <c r="OD80" s="13" t="n">
        <v>1.34</v>
      </c>
      <c r="OE80" s="68">
        <f>IF(OD80&gt;0,((OD80-OD79)/OD79),0)</f>
        <v/>
      </c>
      <c r="OF80" s="68">
        <f>IF(OD80&gt;0,OE80-$V80,0)</f>
        <v/>
      </c>
      <c r="OG80" s="68">
        <f>IF(OD80&gt;0,(OD80-OG$10)/OG$10,0)</f>
        <v/>
      </c>
      <c r="OH80" s="68" t="n"/>
      <c r="OI80" s="15">
        <f>IF(OD80&gt;0,(OD80-OD$10)/OD$10,0)</f>
        <v/>
      </c>
      <c r="OK80" s="13" t="n">
        <v>64.87</v>
      </c>
      <c r="OL80" s="68">
        <f>IF(OK80&gt;0,((OK80-OK79)/OK79),0)</f>
        <v/>
      </c>
      <c r="OM80" s="68">
        <f>IF(OK80&gt;0,OL80-$V80,0)</f>
        <v/>
      </c>
      <c r="ON80" s="68">
        <f>IF(OK80&gt;0,(OK80-ON$10)/ON$10,0)</f>
        <v/>
      </c>
      <c r="OO80" s="68" t="n"/>
      <c r="OP80" s="15">
        <f>IF(OK80&gt;0,(OK80-OK$10)/OK$10,0)</f>
        <v/>
      </c>
      <c r="OR80" s="13" t="n">
        <v>2.83</v>
      </c>
      <c r="OS80" s="68">
        <f>IF(OR80&gt;0,((OR80-OR79)/OR79),0)</f>
        <v/>
      </c>
      <c r="OT80" s="68">
        <f>IF(OR80&gt;0,OS80-$V80,0)</f>
        <v/>
      </c>
      <c r="OU80" s="68">
        <f>IF(OR80&gt;0,(OR80-OU$10)/OU$10,0)</f>
        <v/>
      </c>
      <c r="OV80" s="68" t="n"/>
      <c r="OW80" s="15">
        <f>IF(OR80&gt;0,(OR80-OR$10)/OR$10,0)</f>
        <v/>
      </c>
      <c r="OY80" s="13" t="n">
        <v>128.49</v>
      </c>
      <c r="OZ80" s="68">
        <f>IF(OY80&gt;0,((OY80-OY79)/OY79),0)</f>
        <v/>
      </c>
      <c r="PA80" s="68">
        <f>IF(OY80&gt;0,OZ80-$V80,0)</f>
        <v/>
      </c>
      <c r="PB80" s="68">
        <f>IF(OY80&gt;0,(OY80-PB$10)/PB$10,0)</f>
        <v/>
      </c>
      <c r="PC80" s="68" t="n"/>
      <c r="PD80" s="15">
        <f>IF(OY80&gt;0,(OY80-OY$10)/OY$10,0)</f>
        <v/>
      </c>
      <c r="PE80" s="18" t="n"/>
      <c r="PF80" s="13" t="n">
        <v>222.69</v>
      </c>
      <c r="PG80" s="68">
        <f>IF(PF80&gt;0,((PF80-PF79)/PF79),0)</f>
        <v/>
      </c>
      <c r="PH80" s="68">
        <f>IF(PF80&gt;0,PG80-$V80,0)</f>
        <v/>
      </c>
      <c r="PI80" s="68">
        <f>IF(PF80&gt;0,(PF80-PI$10)/PI$10,0)</f>
        <v/>
      </c>
      <c r="PJ80" s="68" t="n"/>
      <c r="PK80" s="15">
        <f>IF(PF80&gt;0,(PF80-PF$10)/PF$10,0)</f>
        <v/>
      </c>
      <c r="PM80" s="13" t="n"/>
      <c r="PN80" s="68">
        <f>IF(PM80&gt;0,((PM80-PM79)/PM79),0)</f>
        <v/>
      </c>
      <c r="PO80" s="68">
        <f>PN80-$V80</f>
        <v/>
      </c>
      <c r="PP80" s="68">
        <f>IF(PM80&gt;0,(PM80-PP$10)/PP$10,0)</f>
        <v/>
      </c>
      <c r="PQ80" s="68" t="n"/>
      <c r="PR80" s="15">
        <f>IF(PM80&gt;0,(PM80-PM$10)/PM$10,0)</f>
        <v/>
      </c>
      <c r="PT80" s="13" t="n">
        <v>4.25</v>
      </c>
      <c r="PU80" s="68">
        <f>IF(PT80&gt;0,((PT80-PT79)/PT79),0)</f>
        <v/>
      </c>
      <c r="PV80" s="68">
        <f>IF(PT80&gt;0,PU80-$V80,0)</f>
        <v/>
      </c>
      <c r="PW80" s="68">
        <f>IF(PT80&gt;0,(PT80-PW$10)/PW$10,0)</f>
        <v/>
      </c>
      <c r="PX80" s="68" t="n"/>
      <c r="PY80" s="15">
        <f>IF(PT80&gt;0,(PT80-PT$10)/PT$10,0)</f>
        <v/>
      </c>
      <c r="QA80" s="13" t="n">
        <v>200.81</v>
      </c>
      <c r="QB80" s="68">
        <f>IF(QA80&gt;0,((QA80-QA79)/QA79),0)</f>
        <v/>
      </c>
      <c r="QC80" s="68">
        <f>IF(QA80&gt;0,QB80-$V80,0)</f>
        <v/>
      </c>
      <c r="QD80" s="68">
        <f>IF(QA80&gt;0,(QA80-QD$10)/QD$10,0)</f>
        <v/>
      </c>
      <c r="QE80" s="68" t="n"/>
      <c r="QF80" s="15">
        <f>IF(QA80&gt;0,(QA80-QA$10)/QA$10,0)</f>
        <v/>
      </c>
      <c r="QH80" s="13" t="n">
        <v>1.293</v>
      </c>
      <c r="QI80" s="68">
        <f>IF(QH80&gt;0,((QH80-QH79)/QH79),0)</f>
        <v/>
      </c>
      <c r="QJ80" s="68">
        <f>IF(QH80&gt;0,QI80-$V80,0)</f>
        <v/>
      </c>
      <c r="QK80" s="68">
        <f>IF(QH80&gt;0,(QH80-QK$10)/QK$10,0)</f>
        <v/>
      </c>
      <c r="QL80" s="68" t="n"/>
      <c r="QM80" s="15">
        <f>IF(QH80&gt;0,(QH80-QH$10)/QH$10,0)</f>
        <v/>
      </c>
      <c r="QO80" s="13" t="n">
        <v>11.75</v>
      </c>
      <c r="QP80" s="68">
        <f>IF(QO80&gt;0,((QO80-QO79)/QO79),0)</f>
        <v/>
      </c>
      <c r="QQ80" s="68">
        <f>IF(QO80&gt;0,QP80-$V80,0)</f>
        <v/>
      </c>
      <c r="QR80" s="68">
        <f>IF(QO80&gt;0,(QO80-QR$10)/QR$10,0)</f>
        <v/>
      </c>
      <c r="QS80" s="68" t="n"/>
      <c r="QT80" s="15">
        <f>IF(QO80&gt;0,(QO80-QO$10)/QO$10,0)</f>
        <v/>
      </c>
      <c r="QV80" s="13" t="n">
        <v>1.55</v>
      </c>
      <c r="QW80" s="68">
        <f>IF(QV80&gt;0,((QV80-QV79)/QV79),0)</f>
        <v/>
      </c>
      <c r="QX80" s="68">
        <f>IF(QV80&gt;0,QW80-$V80,0)</f>
        <v/>
      </c>
      <c r="QY80" s="68">
        <f>IF(QV80&gt;0,(QV80-QY$10)/QY$10,0)</f>
        <v/>
      </c>
      <c r="QZ80" s="68" t="n"/>
      <c r="RA80" s="15">
        <f>IF(QV80&gt;0,(QV80-QV$10)/QV$10,0)</f>
        <v/>
      </c>
      <c r="RC80" s="13" t="n">
        <v>18.68</v>
      </c>
      <c r="RD80" s="68">
        <f>IF(RC80&gt;0,((RC80-RC79)/RC79),0)</f>
        <v/>
      </c>
      <c r="RE80" s="68">
        <f>IF(RC80&gt;0,RD80-$V80,0)</f>
        <v/>
      </c>
      <c r="RF80" s="68">
        <f>IF(RC80&gt;0,(RC80-RF$10)/RF$10,0)</f>
        <v/>
      </c>
      <c r="RG80" s="68" t="n"/>
      <c r="RH80" s="15">
        <f>IF(RC80&gt;0,(RC80-RC$10)/RC$10,0)</f>
        <v/>
      </c>
      <c r="RJ80" s="13" t="n">
        <v>155.84</v>
      </c>
      <c r="RK80" s="68">
        <f>IF(RJ80&gt;0,((RJ80-RJ79)/RJ79),0)</f>
        <v/>
      </c>
      <c r="RL80" s="68">
        <f>RK80-$V80</f>
        <v/>
      </c>
      <c r="RM80" s="68">
        <f>IF(RJ80&gt;0,(RJ80-RM$10)/RM$10,0)</f>
        <v/>
      </c>
      <c r="RN80" s="68" t="n"/>
      <c r="RO80" s="15">
        <f>IF(RJ80&gt;0,(RJ80-RJ$10)/RJ$10,0)</f>
        <v/>
      </c>
      <c r="RQ80" s="13" t="n">
        <v>12.03</v>
      </c>
      <c r="RR80" s="68">
        <f>IF(RQ80&gt;0,((RQ80-RQ79)/RQ79),0)</f>
        <v/>
      </c>
      <c r="RS80" s="68">
        <f>RR80-$V80</f>
        <v/>
      </c>
      <c r="RT80" s="68">
        <f>IF(RQ80&gt;0,(RQ80-RT$10)/RT$10,0)</f>
        <v/>
      </c>
      <c r="RU80" s="68" t="n"/>
      <c r="RV80" s="15">
        <f>IF(RQ80&gt;0,(RQ80-RQ$10)/RQ$10,0)</f>
        <v/>
      </c>
      <c r="RX80" s="13" t="n">
        <v>92.62</v>
      </c>
      <c r="RY80" s="68">
        <f>IF(RX80&gt;0,((RX80-RX79)/RX79),0)</f>
        <v/>
      </c>
      <c r="RZ80" s="68">
        <f>RY80-$V80</f>
        <v/>
      </c>
      <c r="SA80" s="68">
        <f>IF(RX80&gt;0,(RX80-SA$10)/SA$10,0)</f>
        <v/>
      </c>
      <c r="SB80" s="68" t="n"/>
      <c r="SC80" s="15">
        <f>IF(RX80&gt;0,(RX80-RX$10)/RX$10,0)</f>
        <v/>
      </c>
      <c r="SE80" s="13" t="n">
        <v>8.859999999999999</v>
      </c>
      <c r="SF80" s="68">
        <f>IF(SE80&gt;0,((SE80-SE79)/SE79),0)</f>
        <v/>
      </c>
      <c r="SG80" s="68">
        <f>SF80-$V80</f>
        <v/>
      </c>
      <c r="SH80" s="68">
        <f>IF(SE80&gt;0,(SE80-SH$10)/SH$10,0)</f>
        <v/>
      </c>
      <c r="SI80" s="68" t="n"/>
      <c r="SJ80" s="15">
        <f>IF(SE80&gt;0,(SE80-SE$10)/SE$10,0)</f>
        <v/>
      </c>
      <c r="SL80" s="13" t="n">
        <v>0.635</v>
      </c>
      <c r="SM80" s="68">
        <f>IF(SL80&gt;0,((SL80-SL79)/SL79),0)</f>
        <v/>
      </c>
      <c r="SN80" s="68">
        <f>SM80-$V80</f>
        <v/>
      </c>
      <c r="SO80" s="68">
        <f>IF(SL80&gt;0,(SL80-SO$10)/SO$10,0)</f>
        <v/>
      </c>
      <c r="SP80" s="68" t="n"/>
      <c r="SQ80" s="15">
        <f>IF(SL80&gt;0,(SL80-SL$10)/SL$10,0)</f>
        <v/>
      </c>
      <c r="SS80" s="13" t="n">
        <v>7.02</v>
      </c>
      <c r="ST80" s="68">
        <f>IF(SS80&gt;0,((SS80-SS79)/SS79),0)</f>
        <v/>
      </c>
      <c r="SU80" s="68">
        <f>ST80-$V80</f>
        <v/>
      </c>
      <c r="SV80" s="68">
        <f>IF(SS80&gt;0,(SS80-SV$10)/SV$10,0)</f>
        <v/>
      </c>
      <c r="SW80" s="68" t="n"/>
      <c r="SX80" s="15">
        <f>IF(SS80&gt;0,(SS80-SS$10)/SS$10,0)</f>
        <v/>
      </c>
      <c r="SZ80" s="13" t="n">
        <v>27.59</v>
      </c>
      <c r="TA80" s="68">
        <f>IF(SZ80&gt;0,((SZ80-SZ79)/SZ79),0)</f>
        <v/>
      </c>
      <c r="TB80" s="68">
        <f>TA80-$V80</f>
        <v/>
      </c>
      <c r="TC80" s="68">
        <f>IF(SZ80&gt;0,(SZ80-TC$10)/TC$10,0)</f>
        <v/>
      </c>
      <c r="TD80" s="68" t="n"/>
      <c r="TE80" s="15">
        <f>IF(SZ80&gt;0,(SZ80-SZ$10)/SZ$10,0)</f>
        <v/>
      </c>
      <c r="TG80" s="13" t="n">
        <v>0.1885</v>
      </c>
      <c r="TH80" s="68">
        <f>IF(TG80&gt;0,((TG80-TG79)/TG79),0)</f>
        <v/>
      </c>
      <c r="TI80" s="68">
        <f>TH80-$V80</f>
        <v/>
      </c>
      <c r="TJ80" s="68">
        <f>IF(TG80&gt;0,(TG80-TJ$10)/TJ$10,0)</f>
        <v/>
      </c>
      <c r="TK80" s="68" t="n"/>
      <c r="TL80" s="15">
        <f>IF(TG80&gt;0,(TG80-TG$10)/TG$10,0)</f>
        <v/>
      </c>
      <c r="TN80" s="13" t="n">
        <v>24.82</v>
      </c>
      <c r="TO80" s="68">
        <f>IF(TN80&gt;0,((TN80-TN79)/TN79),0)</f>
        <v/>
      </c>
      <c r="TP80" s="68">
        <f>TO80-$V80</f>
        <v/>
      </c>
      <c r="TQ80" s="68">
        <f>IF(TN80&gt;0,(TN80-TQ$10)/TQ$10,0)</f>
        <v/>
      </c>
      <c r="TR80" s="68" t="n"/>
      <c r="TS80" s="15">
        <f>IF(TN80&gt;0,(TN80-TN$10)/TN$10,0)</f>
        <v/>
      </c>
      <c r="TU80" s="13" t="n">
        <v>2.21</v>
      </c>
      <c r="TV80" s="68">
        <f>IF(TU80&gt;0,((TU80-TU79)/TU79),0)</f>
        <v/>
      </c>
      <c r="TW80" s="68">
        <f>TV80-$V80</f>
        <v/>
      </c>
      <c r="TX80" s="68">
        <f>IF(TU80&gt;0,(TU80-TX$10)/TX$10,0)</f>
        <v/>
      </c>
      <c r="TY80" s="68" t="n"/>
      <c r="TZ80" s="15">
        <f>IF(TU80&gt;0,(TU80-TU$10)/TU$10,0)</f>
        <v/>
      </c>
      <c r="UB80" s="13" t="n"/>
      <c r="UC80" s="68">
        <f>IF(UB80&gt;0,((UB80-UB79)/UB79),0)</f>
        <v/>
      </c>
      <c r="UD80" s="68">
        <f>UC80-$V80</f>
        <v/>
      </c>
      <c r="UE80" s="68">
        <f>IF(UB80&gt;0,(UB80-UE$10)/UE$10,0)</f>
        <v/>
      </c>
      <c r="UF80" s="68" t="n"/>
      <c r="UG80" s="15">
        <f>IF(UB80&gt;0,(UB80-UB$10)/UB$10,0)</f>
        <v/>
      </c>
      <c r="UI80" s="13" t="n"/>
      <c r="UJ80" s="68">
        <f>IF(UI80&gt;0,((UI80-UI79)/UI79),0)</f>
        <v/>
      </c>
      <c r="UK80" s="68">
        <f>UJ80-$V80</f>
        <v/>
      </c>
      <c r="UL80" s="68">
        <f>IF(UI80&gt;0,(UI80-UL$10)/UL$10,0)</f>
        <v/>
      </c>
      <c r="UM80" s="68" t="n"/>
      <c r="UN80" s="15">
        <f>IF(UI80&gt;0,(UI80-UI$10)/UI$10,0)</f>
        <v/>
      </c>
      <c r="UP80" s="13" t="n"/>
      <c r="UQ80" s="68">
        <f>IF(UP80&gt;0,((UP80-UP79)/UP79),0)</f>
        <v/>
      </c>
      <c r="UR80" s="68">
        <f>UQ80-$V80</f>
        <v/>
      </c>
      <c r="US80" s="68">
        <f>IF(UP80&gt;0,(UP80-US$10)/US$10,0)</f>
        <v/>
      </c>
      <c r="UT80" s="68" t="n"/>
      <c r="UU80" s="15">
        <f>IF(UP80&gt;0,(UP80-UP$10)/UP$10,0)</f>
        <v/>
      </c>
      <c r="UW80" s="13" t="n"/>
      <c r="UX80" s="68">
        <f>IF(UW80&gt;0,((UW80-UW79)/UW79),0)</f>
        <v/>
      </c>
      <c r="UY80" s="68">
        <f>UX80-$V80</f>
        <v/>
      </c>
      <c r="UZ80" s="68">
        <f>IF(UW80&gt;0,(UW80-UZ$10)/UZ$10,0)</f>
        <v/>
      </c>
      <c r="VA80" s="68" t="n"/>
      <c r="VB80" s="15">
        <f>IF(UW80&gt;0,(UW80-UW$10)/UW$10,0)</f>
        <v/>
      </c>
      <c r="VD80" s="13" t="n"/>
      <c r="VE80" s="68">
        <f>IF(VD80&gt;0,((VD80-VD79)/VD79),0)</f>
        <v/>
      </c>
      <c r="VF80" s="68">
        <f>VE80-$V80</f>
        <v/>
      </c>
      <c r="VG80" s="68">
        <f>IF(VD80&gt;0,(VD80-VG$10)/VG$10,0)</f>
        <v/>
      </c>
      <c r="VH80" s="68" t="n"/>
      <c r="VI80" s="15">
        <f>IF(VD80&gt;0,(VD80-VD$10)/VD$10,0)</f>
        <v/>
      </c>
      <c r="VM80" s="21">
        <f>IF($C80&gt;0,(($IK$5*IG80)+($GT$5*GP80)+($JM$5*JI80)+($JF$5*JB80)+($IY$5*IU80)+($IR$5*IN80)+($ID$5*HZ80)+($HW$5*HS80)+($HP$5*HL80)+($HI$5*HE80)+($GF$5*GB80)+($FY$5*FU80)+($FR$5*FN80)+($FK$5*FG80)+($FD$5*EZ80)+($EW$5*ES80)+($EP$5*EL80)+($EI$5*EE80)+($EB$5*DX80)+($DU$5*DQ80)+($DN$5*DJ80)+($DG$5*DC80)+($CZ$5*CV80)+($CS$5*CO80)+($CL$5*CH80)+($CE$5*CA80)+($BX$5*BT80)+($BQ$5*BM80)+($BJ$5*BF80)+($BC$5*AY80)+($AV$5*AR80)+($AO$5*AK80)+($AH$5*AD80)+($JT$5*JP80)+($KA$5*JW80)+($KO$5*KK80)+($PR$5*PN80)+($GM$5*GI80)+($HA$5*GW80)+($KV$5*KR80)+($KH$5*KD80)+($LC$5*KY80)+($MS$5*MO80)+($ML$5*MH80)+($ME$5*MA80)+($LX$5*LT80)+($LQ$5*LM80)+($LJ$5*LF80)+(MV80*$MZ$5)+(NC80*$NG$5)+(NJ80*$NN$5)+($OI$5*OE80)+($NU$5*NQ80)+($OB$5*NX80)+($PK$5*PG80)+($OP$5*OL80)+($OW$5*OS80)+($PD$5*OZ80)+(PU80*$PY$5)+(QB80*$QF$5)+(QI80*$QM$5)+(QP80*$QT$5)+(QW80*$RA$5)+(RD80*$RH$5)+(RK80*$RO$5)+(RR80*$RV$5)+(RY80*$SC$5)+(SF80*$SJ$5)+(SM80*$SQ$5)+(ST80*$SX$5)+(TA80*$TE$5))+(TH80*$TL$5)+(TO80*$TS$5))/$VM$5</f>
        <v/>
      </c>
      <c r="VN80" s="538" t="n"/>
      <c r="VO80" s="21">
        <f>IF($C80&gt;0,(($IK$5*II80)+($GT$5*GR80)+($JM$5*JK80)+($JF$5*JD80)+($IY$5*IW80)+($IR$5*IP80)+($ID$5*IB80)+($HW$5*HU80)+($HP$5*HN80)+($HI$5*HG80)+($GF$5*GD80)+($FY$5*FW80)+($FR$5*FP80)+($FK$5*FI80)+($FD$5*FB80)+($EW$5*EU80)+($EP$5*EN80)+($EI$5*EG80)+($EB$5*DZ80)+($DU$5*DS80)+($DN$5*DL80)+($DG$5*DE80)+($CZ$5*CX80)+($CS$5*CQ80)+($CL$5*CJ80)+($CE$5*CC80)+($BX$5*BV80)+($BQ$5*BO80)+($BJ$5*BH80)+($BC$5*BA80)+($AV$5*AT80)+($AO$5*AM80)+($AH$5*AF80)+($KO$5*KM80)+($KH$5*KF80)+($KA$5*JY80)+($JT$5*JR80)+($PR$5*PP80)+($GM$5*GK80)+($HA$5*GY80)+($KV$5*KT80)+($LC$5*LA80)+($MS$5*MQ80)+($ML$5*MJ80)+($ME$5*MC80)+($LX$5*LV80)+($LQ$5*LO80)+($LJ$5*LH80)+(MX80*$MZ$5)+(NE80*$NG$5)+(NL80*$NN$5)+($OI$5*OG80)+($NU$5*NS80)+($OB$5*NZ80)+($PD$5*PB80)+($OW$5*OU80)+($OP$5*ON80)+($PK$5*PI80)+($PY$5*PW80)+($QF$5*QD80)+($QM$5*QK80)+($QT$5*QR80)+($RA$5*QY80)+($RH$5*RF80)+($RO$5*RM80)+(RT80*$RV$5)+(SA80*$SC$5)+(SH80*$SJ$5)+(SO80*$SQ$5)+(SV80*$SX$5)+(TC80*$TE$5)+(TJ80*$TL$5)+(TQ80*$TS$5))/$VM$5,0)</f>
        <v/>
      </c>
      <c r="VP80" s="14" t="n"/>
      <c r="VQ80" s="21">
        <f>IF($C80&gt;0,(($IK$5*IK80)+($GT$5*GT80)+($JM$5*JM80)+($JF$5*JF80)+($IY$5*IY80)+($IR$5*IR80)+($ID$5*ID80)+($HW$5*HW80)+($HP$5*HP80)+($HI$5*HI80)+($GF$5*GF80)+($FY$5*FY80)+($FR$5*FR80)+($FK$5*FK80)+($FD$5*FD80)+($EW$5*EW80)+($EP$5*EP80)+($EI$5*EI80)+($EB$5*EB80)+($DU$5*DU80)+($DN$5*DN80)+($DG$5*DG80)+($CZ$5*CZ80)+($CS$5*CS80)+($CL$5*CL80)+($CE$5*CE80)+($BX$5*BX80)+($BQ$5*BQ80)+($BJ$5*BJ80)+($BC$5*BC80)+($AV$5*AV80)+($AO$5*AO80)+($AH$5*AH80)+($KO$5*KO80)+($PR$5*PR80)+($GM$5*GM80)+($HA$5*HA80)+($KH$5*KH80)+($KA$5*KA80)+($JT$5*JT80)+($KV$5*KV80)+($LC$5*LC80)+($MS$5*MS80)+($ML$5*ML80)+($ME$5*ME80)+($LX$5*LX80)+($LQ$5*LQ80)+($LJ$5*LJ80)+($OI$5*OI80)+($NU$5*NU80)+($NN$5*NN80)+($NG$5*NG80)+($MZ$5*MZ80)+(OB80*$OB$5)+($PD$5*PD80)+($OW$5*OW80)+($OP$5*OP80)+($PK$5*PK80)+(PY80*$PY$5)+(QF80*$QF$5)+(QM80*$QM$5)+(QT80*$QT$5)+(RA80*$RA$5)+(RH80*$RH$5)+(RO80*$RO$5)+(RV80*$RV$5)+(SC80*$SC$5)+(SJ80*$SJ$5)+(SQ80*$SQ$5)+(SX80*$SX$5)+(TE80*$TE$5)+(TL80*$TL$5)+(TS80*$TS$5))/$VM$5,0)</f>
        <v/>
      </c>
    </row>
    <row r="81" ht="16" customHeight="1" s="545">
      <c r="A81" s="127" t="n">
        <v>45762</v>
      </c>
      <c r="B81" s="4">
        <f>A81</f>
        <v/>
      </c>
      <c r="C81" s="13" t="n">
        <v>40368.96</v>
      </c>
      <c r="D81" s="138">
        <f>IF(C81&gt;0,C81-C80,0)</f>
        <v/>
      </c>
      <c r="E81" s="68">
        <f>IF(C81&gt;0,D81/C80,0)</f>
        <v/>
      </c>
      <c r="F81" s="15">
        <f>IF(C81&gt;0,(C81-C$10)/C$10,0)</f>
        <v/>
      </c>
      <c r="G81" s="13" t="n">
        <v>5396.63</v>
      </c>
      <c r="H81" s="138">
        <f>IF(G81&gt;0,G81-G80,0)</f>
        <v/>
      </c>
      <c r="I81" s="68">
        <f>IF(G81&gt;0,H81/G80,0)</f>
        <v/>
      </c>
      <c r="J81" s="15">
        <f>IF(G81&gt;0,(G81-G$10)/G$10,0)</f>
        <v/>
      </c>
      <c r="K81" s="13" t="n">
        <v>16823.17</v>
      </c>
      <c r="L81" s="138">
        <f>IF(K81&gt;0,K81-K80,0)</f>
        <v/>
      </c>
      <c r="M81" s="68">
        <f>IF(K81&gt;0,L81/K80,0)</f>
        <v/>
      </c>
      <c r="N81" s="15">
        <f>IF(K81&gt;0,(K81-K$10)/K$10,0)</f>
        <v/>
      </c>
      <c r="O81" s="13" t="n">
        <v>1882.92</v>
      </c>
      <c r="P81" s="138">
        <f>IF(O81&gt;0,O81-O80,0)</f>
        <v/>
      </c>
      <c r="Q81" s="68">
        <f>IF(O81&gt;0,P81/O80,0)</f>
        <v/>
      </c>
      <c r="R81" s="15">
        <f>IF(O81&gt;0,(O81-O$10)/O$10,0)</f>
        <v/>
      </c>
      <c r="S81" s="18">
        <f>IF(O81&gt;0,(((O81*0.7)*Q81)+((K81*0.9)*M81)+((G81*0.65)*I81)+((C81*0.6)*E81))/(O81+K81+G81+C81),0)</f>
        <v/>
      </c>
      <c r="T81" s="121">
        <f>IF(O81&gt;0,(S81*200)+T80,0)</f>
        <v/>
      </c>
      <c r="U81" s="121">
        <f>T81</f>
        <v/>
      </c>
      <c r="V81" s="134">
        <f>IF(T81&gt;0,(T81-T80)/T80,0)</f>
        <v/>
      </c>
      <c r="W81" s="21">
        <f>IF(T81&gt;0,(T81-T$11)/T$11,0)</f>
        <v/>
      </c>
      <c r="X81" s="18">
        <f>IF(T81&gt;0,((Q81+M81+I81+E81)/4),0)</f>
        <v/>
      </c>
      <c r="Y81" s="352" t="n">
        <v>193409.82</v>
      </c>
      <c r="Z81" s="15" t="n">
        <v>2e-06</v>
      </c>
      <c r="AA81" s="21">
        <f>Z81-$V81</f>
        <v/>
      </c>
      <c r="AC81" s="13" t="n">
        <v>190.19</v>
      </c>
      <c r="AD81" s="68">
        <f>IF(AC81&gt;0,((AC81-AC80)/AC80),0)</f>
        <v/>
      </c>
      <c r="AE81" s="68">
        <f>IF(AC81&gt;0,AD81-$V81,0)</f>
        <v/>
      </c>
      <c r="AF81" s="68">
        <f>IF(AC81&gt;0,(AC81-AF$10)/AF$10,0)</f>
        <v/>
      </c>
      <c r="AG81" s="68" t="n"/>
      <c r="AH81" s="15">
        <f>IF(AC81&gt;0,(AC81-AC$10)/AC$10,0)</f>
        <v/>
      </c>
      <c r="AJ81" s="13" t="n">
        <v>19.44</v>
      </c>
      <c r="AK81" s="68">
        <f>IF(AJ81&gt;0,((AJ81-AJ80)/AJ80),0)</f>
        <v/>
      </c>
      <c r="AL81" s="68">
        <f>IF(AJ81&gt;0,AK81-$V81,0)</f>
        <v/>
      </c>
      <c r="AM81" s="68">
        <f>IF(AJ81&gt;0,(AJ81-AM$10)/AM$10,0)</f>
        <v/>
      </c>
      <c r="AN81" s="68" t="n"/>
      <c r="AO81" s="15">
        <f>IF(AJ81&gt;0,(AJ81-AJ$10)/AJ$10,0)</f>
        <v/>
      </c>
      <c r="AQ81" s="13" t="n">
        <v>18.41</v>
      </c>
      <c r="AR81" s="68">
        <f>IF(AQ81&gt;0,((AQ81-AQ80)/AQ80),0)</f>
        <v/>
      </c>
      <c r="AS81" s="68">
        <f>IF(AQ81&gt;0,AR81-$V81,0)</f>
        <v/>
      </c>
      <c r="AT81" s="68">
        <f>IF(AQ81&gt;0,(AQ81-AT$10)/AT$10,0)</f>
        <v/>
      </c>
      <c r="AU81" s="68" t="n"/>
      <c r="AV81" s="15">
        <f>IF(AQ81&gt;0,(AQ81-AQ$10)/AQ$10,0)</f>
        <v/>
      </c>
      <c r="AX81" s="13" t="n">
        <v>187.44</v>
      </c>
      <c r="AY81" s="68">
        <f>IF(AX81&gt;0,((AX81-AX80)/AX80),0)</f>
        <v/>
      </c>
      <c r="AZ81" s="68">
        <f>IF(AX81&gt;0,AY81-$V81,0)</f>
        <v/>
      </c>
      <c r="BA81" s="68">
        <f>IF(AX81&gt;0,(AX81-BA$10)/BA$10,0)</f>
        <v/>
      </c>
      <c r="BB81" s="68" t="n"/>
      <c r="BC81" s="15">
        <f>IF(AX81&gt;0,(AX81-AX$10)/AX$10,0)</f>
        <v/>
      </c>
      <c r="BE81" s="13" t="n">
        <v>72.28</v>
      </c>
      <c r="BF81" s="68">
        <f>IF(BE81&gt;0,((BE81-BE80)/BE80),0)</f>
        <v/>
      </c>
      <c r="BG81" s="68">
        <f>IF(BE81&gt;0,BF81-$V81,0)</f>
        <v/>
      </c>
      <c r="BH81" s="68" t="n"/>
      <c r="BI81" s="68" t="n"/>
      <c r="BJ81" s="15">
        <f>IF(BE81&gt;0,(BE81-BE$10)/BE$10,0)</f>
        <v/>
      </c>
      <c r="BL81" s="13" t="n">
        <v>60.35</v>
      </c>
      <c r="BM81" s="68">
        <f>IF(BL81&gt;0,((BL81-BL80)/BL80),0)</f>
        <v/>
      </c>
      <c r="BN81" s="68">
        <f>IF(BL81&gt;0,BM81-$V81,0)</f>
        <v/>
      </c>
      <c r="BO81" s="68">
        <f>IF(BL81&gt;0,(BL81-BO$10)/BO$10,0)</f>
        <v/>
      </c>
      <c r="BP81" s="68" t="n"/>
      <c r="BQ81" s="15">
        <f>IF(BL81&gt;0,(BL81-BL$10)/BL$10,0)</f>
        <v/>
      </c>
      <c r="BS81" s="13" t="n">
        <v>32.92</v>
      </c>
      <c r="BT81" s="68">
        <f>IF(BS81&gt;0,((BS81-BS80)/BS80),0)</f>
        <v/>
      </c>
      <c r="BU81" s="68">
        <f>IF(BS81&gt;0,BT81-$V81,0)</f>
        <v/>
      </c>
      <c r="BV81" s="68">
        <f>IF(BS81&gt;0,(BS81-BV$10)/BV$10,0)</f>
        <v/>
      </c>
      <c r="BW81" s="68" t="n"/>
      <c r="BX81" s="15">
        <f>IF(BS81&gt;0,(BS81-BS$10)/BS$10,0)</f>
        <v/>
      </c>
      <c r="BZ81" s="13" t="n"/>
      <c r="CA81" s="68">
        <f>IF(BZ81&gt;0,((BZ81-BZ80)/BZ80),0)</f>
        <v/>
      </c>
      <c r="CB81" s="68">
        <f>IF(BZ81&gt;0,CA81-$V81,0)</f>
        <v/>
      </c>
      <c r="CC81" s="68">
        <f>IF(BZ81&gt;0,(BZ81-CC$10)/CC$10,0)</f>
        <v/>
      </c>
      <c r="CD81" s="68" t="n"/>
      <c r="CE81" s="15">
        <f>IF(BZ81&gt;0,(BZ81-BZ$10)/BZ$10,0)</f>
        <v/>
      </c>
      <c r="CG81" s="13" t="n">
        <v>27.61</v>
      </c>
      <c r="CH81" s="68">
        <f>IF(CG81&gt;0,((CG81-CG80)/CG80),0)</f>
        <v/>
      </c>
      <c r="CI81" s="68">
        <f>IF(CG81&gt;0,CH81-$V81,0)</f>
        <v/>
      </c>
      <c r="CJ81" s="68">
        <f>IF(CG81&gt;0,(CG81-CJ$10)/CJ$10,0)</f>
        <v/>
      </c>
      <c r="CK81" s="68" t="n"/>
      <c r="CL81" s="15">
        <f>IF(CG81&gt;0,(CG81-CG$10)/CG$10,0)</f>
        <v/>
      </c>
      <c r="CN81" s="13" t="n">
        <v>28.43</v>
      </c>
      <c r="CO81" s="68">
        <f>IF(CN81&gt;0,((CN81-CN80)/CN80),0)</f>
        <v/>
      </c>
      <c r="CP81" s="68">
        <f>IF(CN81&gt;0,CO81-$V81,0)</f>
        <v/>
      </c>
      <c r="CQ81" s="68">
        <f>IF(CN81&gt;0,(CN81-CQ$10)/CQ$10,0)</f>
        <v/>
      </c>
      <c r="CR81" s="68" t="n"/>
      <c r="CS81" s="15">
        <f>IF(CN81&gt;0,(CN81-CN$10)/CN$10,0)</f>
        <v/>
      </c>
      <c r="CU81" s="13" t="n">
        <v>32.12</v>
      </c>
      <c r="CV81" s="68">
        <f>IF(CU81&gt;0,((CU81-CU80)/CU80),0)</f>
        <v/>
      </c>
      <c r="CW81" s="68">
        <f>IF(CU81&gt;0,CV81-$V81,0)</f>
        <v/>
      </c>
      <c r="CX81" s="68">
        <f>IF(CU81&gt;0,(CU81-CX$10)/CX$10,0)</f>
        <v/>
      </c>
      <c r="CY81" s="68" t="n"/>
      <c r="CZ81" s="15">
        <f>IF(CU81&gt;0,(CU81-CU$10)/CU$10,0)</f>
        <v/>
      </c>
      <c r="DB81" s="13" t="n">
        <v>17.77</v>
      </c>
      <c r="DC81" s="68">
        <f>IF(DB81&gt;0,((DB81-DB80)/DB80),0)</f>
        <v/>
      </c>
      <c r="DD81" s="68">
        <f>IF(DB81&gt;0,DC81-$V81,0)</f>
        <v/>
      </c>
      <c r="DE81" s="68">
        <f>IF(DB81&gt;0,(DB81-DE$10)/DE$10,0)</f>
        <v/>
      </c>
      <c r="DF81" s="68" t="n"/>
      <c r="DG81" s="15">
        <f>IF(DB81&gt;0,(DB81-DB$10)/DB$10,0)</f>
        <v/>
      </c>
      <c r="DI81" s="13" t="n">
        <v>44.09</v>
      </c>
      <c r="DJ81" s="68">
        <f>IF(DI81&gt;0,((DI81-DI80)/DI80),0)</f>
        <v/>
      </c>
      <c r="DK81" s="68">
        <f>IF(DI81&gt;0,DJ81-$V81,0)</f>
        <v/>
      </c>
      <c r="DL81" s="68">
        <f>IF(DI81&gt;0,(DI81-DL$10)/DL$10,0)</f>
        <v/>
      </c>
      <c r="DM81" s="68" t="n"/>
      <c r="DN81" s="15">
        <f>IF(DI81&gt;0,(DI81-DI$10)/DI$10,0)</f>
        <v/>
      </c>
      <c r="DP81" s="13" t="n">
        <v>36.53</v>
      </c>
      <c r="DQ81" s="68">
        <f>IF(DP81&gt;0,((DP81-DP80)/DP80),0)</f>
        <v/>
      </c>
      <c r="DR81" s="68">
        <f>IF(DP81&gt;0,DQ81-$V81,0)</f>
        <v/>
      </c>
      <c r="DS81" s="68" t="n"/>
      <c r="DT81" s="68" t="n"/>
      <c r="DU81" s="15">
        <f>IF(DP81&gt;0,(DP81-DP$10)/DP$10,0)</f>
        <v/>
      </c>
      <c r="DV81" s="18" t="n"/>
      <c r="DW81" s="13" t="n">
        <v>24.87</v>
      </c>
      <c r="DX81" s="68">
        <f>IF(DW81&gt;0,((DW81-DW80)/DW80),0)</f>
        <v/>
      </c>
      <c r="DY81" s="68">
        <f>IF(DW81&gt;0,DX81-$V81,0)</f>
        <v/>
      </c>
      <c r="DZ81" s="68">
        <f>IF(DW81&gt;0,(DW81-DZ$10)/DZ$10,0)</f>
        <v/>
      </c>
      <c r="EA81" s="68" t="n"/>
      <c r="EB81" s="15">
        <f>IF(DW81&gt;0,(DW81-DW$10)/DW$10,0)</f>
        <v/>
      </c>
      <c r="ED81" s="13" t="n">
        <v>29.72</v>
      </c>
      <c r="EE81" s="68">
        <f>IF(ED81&gt;0,((ED81-ED80)/ED80),0)</f>
        <v/>
      </c>
      <c r="EF81" s="68">
        <f>IF(ED81&gt;0,EE81-$V81,0)</f>
        <v/>
      </c>
      <c r="EG81" s="68">
        <f>IF(ED81&gt;0,(ED81-EG$10)/EG$10,0)</f>
        <v/>
      </c>
      <c r="EH81" s="68" t="n"/>
      <c r="EI81" s="15">
        <f>IF(ED81&gt;0,(ED81-ED$10)/ED$10,0)</f>
        <v/>
      </c>
      <c r="EK81" s="13" t="n">
        <v>98.84</v>
      </c>
      <c r="EL81" s="68">
        <f>IF(EK81&gt;0,((EK81-EK80)/EK80),0)</f>
        <v/>
      </c>
      <c r="EM81" s="68">
        <f>IF(EK81&gt;0,EL81-$V81,0)</f>
        <v/>
      </c>
      <c r="EN81" s="68">
        <f>IF(EK81&gt;0,(EK81-EN$10)/EN$10,0)</f>
        <v/>
      </c>
      <c r="EO81" s="68" t="n"/>
      <c r="EP81" s="15">
        <f>IF(EK81&gt;0,(EK81-EK$10)/EK$10,0)</f>
        <v/>
      </c>
      <c r="ER81" s="13" t="n">
        <v>34.08</v>
      </c>
      <c r="ES81" s="68">
        <f>IF(ER81&gt;0,((ER81-ER80)/ER80),0)</f>
        <v/>
      </c>
      <c r="ET81" s="68">
        <f>IF(ER81&gt;0,ES81-$V81,0)</f>
        <v/>
      </c>
      <c r="EU81" s="68">
        <f>IF(ER81&gt;0,(ER81-EU$10)/EU$10,0)</f>
        <v/>
      </c>
      <c r="EV81" s="68" t="n"/>
      <c r="EW81" s="15">
        <f>IF(ER81&gt;0,(ER81-ER$10)/ER$10,0)</f>
        <v/>
      </c>
      <c r="EY81" s="13" t="n">
        <v>36.56</v>
      </c>
      <c r="EZ81" s="68">
        <f>IF(EY81&gt;0,((EY81-EY80)/EY80),0)</f>
        <v/>
      </c>
      <c r="FA81" s="68">
        <f>IF(EY81&gt;0,EZ81-$V81,0)</f>
        <v/>
      </c>
      <c r="FB81" s="68" t="n"/>
      <c r="FC81" s="68" t="n"/>
      <c r="FD81" s="15">
        <f>IF(EY81&gt;0,(EY81-EY$10)/EY$10,0)</f>
        <v/>
      </c>
      <c r="FF81" s="13" t="n">
        <v>50.63</v>
      </c>
      <c r="FG81" s="68">
        <f>IF(FF81&gt;0,((FF81-FF80)/FF80),0)</f>
        <v/>
      </c>
      <c r="FH81" s="68">
        <f>IF(FF81&gt;0,FG81-$V81,0)</f>
        <v/>
      </c>
      <c r="FI81" s="68">
        <f>IF(FF81&gt;0,(FF81-FI$10)/FI$10,0)</f>
        <v/>
      </c>
      <c r="FJ81" s="68" t="n"/>
      <c r="FK81" s="15">
        <f>IF(FF81&gt;0,(FF81-FF$10)/FF$10,0)</f>
        <v/>
      </c>
      <c r="FM81" s="13" t="n">
        <v>159.98</v>
      </c>
      <c r="FN81" s="68">
        <f>IF(FM81&gt;0,((FM81-FM80)/FM80),0)</f>
        <v/>
      </c>
      <c r="FO81" s="68">
        <f>IF(FM81&gt;0,FN81-$V81,0)</f>
        <v/>
      </c>
      <c r="FP81" s="68">
        <f>IF(FM81&gt;0,(FM81-FP$10)/FP$10,0)</f>
        <v/>
      </c>
      <c r="FQ81" s="68" t="n"/>
      <c r="FR81" s="15">
        <f>IF(FM81&gt;0,(FM81-FM$10)/FM$10,0)</f>
        <v/>
      </c>
      <c r="FT81" s="13" t="n">
        <v>92.28</v>
      </c>
      <c r="FU81" s="68">
        <f>IF(FT81&gt;0,((FT81-FT80)/FT80),0)</f>
        <v/>
      </c>
      <c r="FV81" s="68">
        <f>IF(FT81&gt;0,FU81-$V81,0)</f>
        <v/>
      </c>
      <c r="FW81" s="68">
        <f>IF(FT81&gt;0,(FT81-FW$10)/FW$10,0)</f>
        <v/>
      </c>
      <c r="FX81" s="68" t="n"/>
      <c r="FY81" s="15">
        <f>IF(FT81&gt;0,(FT81-FT$10)/FT$10,0)</f>
        <v/>
      </c>
      <c r="GA81" s="13" t="n">
        <v>16.86</v>
      </c>
      <c r="GB81" s="68">
        <f>IF(GA81&gt;0,((GA81-GA80)/GA80),0)</f>
        <v/>
      </c>
      <c r="GC81" s="68">
        <f>IF(GA81&gt;0,GB81-$V81,0)</f>
        <v/>
      </c>
      <c r="GD81" s="68" t="n"/>
      <c r="GE81" s="68" t="n"/>
      <c r="GF81" s="15">
        <f>IF(GA81&gt;0,(GA81-GA$10)/GA$10,0)</f>
        <v/>
      </c>
      <c r="GG81" s="18" t="n"/>
      <c r="GH81" s="13" t="n">
        <v>17.23</v>
      </c>
      <c r="GI81" s="68">
        <f>IF(GH81&gt;0,((GH81-GH80)/GH80),0)</f>
        <v/>
      </c>
      <c r="GJ81" s="68">
        <f>IF(GH81&gt;0,GI81-$V81,0)</f>
        <v/>
      </c>
      <c r="GK81" s="68">
        <f>IF(GH81&gt;0,(GH81-GK$10)/GK$10,0)</f>
        <v/>
      </c>
      <c r="GL81" s="68" t="n"/>
      <c r="GM81" s="15">
        <f>IF(GH81&gt;0,(GH81-GH$10)/GH$10,0)</f>
        <v/>
      </c>
      <c r="GO81" s="13" t="n">
        <v>25.82</v>
      </c>
      <c r="GP81" s="68">
        <f>IF(GO81&gt;0,((GO81-GO80)/GO80),0)</f>
        <v/>
      </c>
      <c r="GQ81" s="68">
        <f>IF(GO81&gt;0,GP81-$V81,0)</f>
        <v/>
      </c>
      <c r="GR81" s="68" t="n"/>
      <c r="GS81" s="68" t="n"/>
      <c r="GT81" s="15">
        <f>IF(GO81&gt;0,(GO81-GO$10)/GO$10,0)</f>
        <v/>
      </c>
      <c r="GV81" s="13" t="n">
        <v>14.36</v>
      </c>
      <c r="GW81" s="68">
        <f>IF(GV81&gt;0,((GV81-GV80)/GV80),0)</f>
        <v/>
      </c>
      <c r="GX81" s="68">
        <f>IF(GV81&gt;0,GW81-$V81,0)</f>
        <v/>
      </c>
      <c r="GY81" s="68">
        <f>IF(GV81&gt;0,(GV81-GY$10)/GY$10,0)</f>
        <v/>
      </c>
      <c r="GZ81" s="68" t="n"/>
      <c r="HA81" s="15">
        <f>IF(GV81&gt;0,(GV81-GV$10)/GV$10,0)</f>
        <v/>
      </c>
      <c r="HD81" s="13" t="n">
        <v>254.11</v>
      </c>
      <c r="HE81" s="68">
        <f>IF(HD81&gt;0,((HD81-HD80)/HD80),0)</f>
        <v/>
      </c>
      <c r="HF81" s="68">
        <f>IF(HD81&gt;0,HE81-$V81,0)</f>
        <v/>
      </c>
      <c r="HG81" s="68">
        <f>IF(HD81&gt;0,(HD81-HG$10)/HG$10,0)</f>
        <v/>
      </c>
      <c r="HH81" s="68" t="n"/>
      <c r="HI81" s="15">
        <f>IF(HD81&gt;0,(HD81-HD$10)/HD$10,0)</f>
        <v/>
      </c>
      <c r="HK81" s="13" t="n">
        <v>32.96</v>
      </c>
      <c r="HL81" s="68">
        <f>IF(HK81&gt;0,((HK81-HK80)/HK80),0)</f>
        <v/>
      </c>
      <c r="HM81" s="68">
        <f>IF(HK81&gt;0,HL81-$V81,0)</f>
        <v/>
      </c>
      <c r="HN81" s="68">
        <f>IF(HK81&gt;0,(HK81-HN$10)/HN$10,0)</f>
        <v/>
      </c>
      <c r="HO81" s="68" t="n"/>
      <c r="HP81" s="15">
        <f>IF(HK81&gt;0,(HK81-HK$10)/HK$10,0)</f>
        <v/>
      </c>
      <c r="HR81" s="13" t="n">
        <v>103.1</v>
      </c>
      <c r="HS81" s="68">
        <f>IF(HR81&gt;0,((HR81-HR80)/HR80),0)</f>
        <v/>
      </c>
      <c r="HT81" s="68">
        <f>IF(HR81&gt;0,HS81-$V81,0)</f>
        <v/>
      </c>
      <c r="HU81" s="68">
        <f>IF(HR81&gt;0,(HR81-HU$10)/HU$10,0)</f>
        <v/>
      </c>
      <c r="HV81" s="68" t="n"/>
      <c r="HW81" s="15">
        <f>IF(HR81&gt;0,(HR81-HR$10)/HR$10,0)</f>
        <v/>
      </c>
      <c r="HY81" s="13" t="n">
        <v>112.2</v>
      </c>
      <c r="HZ81" s="68">
        <f>IF(HY81&gt;0,((HY81-HY80)/HY80),0)</f>
        <v/>
      </c>
      <c r="IA81" s="68">
        <f>IF(HY81&gt;0,HZ81-$V81,0)</f>
        <v/>
      </c>
      <c r="IB81" s="68">
        <f>IF(HY81&gt;0,(HY81-IB$10)/IB$10,0)</f>
        <v/>
      </c>
      <c r="IC81" s="68" t="n"/>
      <c r="ID81" s="15">
        <f>IF(HY81&gt;0,(HY81-HY$10)/HY$10,0)</f>
        <v/>
      </c>
      <c r="IF81" s="13" t="n">
        <v>178.95</v>
      </c>
      <c r="IG81" s="68">
        <f>IF(IF81&gt;0,((IF81-IF80)/IF80),0)</f>
        <v/>
      </c>
      <c r="IH81" s="68">
        <f>IF(IF81&gt;0,IG81-$V81,0)</f>
        <v/>
      </c>
      <c r="II81" s="68">
        <f>IF(IF81&gt;0,(IF81-II$10)/II$10,0)</f>
        <v/>
      </c>
      <c r="IJ81" s="68" t="n"/>
      <c r="IK81" s="15">
        <f>IF(IF81&gt;0,(IF81-IF$10)/IF$10,0)</f>
        <v/>
      </c>
      <c r="IM81" s="13" t="n">
        <v>217.98</v>
      </c>
      <c r="IN81" s="68">
        <f>IF(IM81&gt;0,((IM81-IM80)/IM80),0)</f>
        <v/>
      </c>
      <c r="IO81" s="68">
        <f>IF(IM81&gt;0,IN81-$V81,0)</f>
        <v/>
      </c>
      <c r="IP81" s="68">
        <f>IF(IM81&gt;0,(IM81-IP$10)/IP$10,0)</f>
        <v/>
      </c>
      <c r="IQ81" s="68" t="n"/>
      <c r="IR81" s="15">
        <f>IF(IM81&gt;0,(IM81-IM$10)/IM$10,0)</f>
        <v/>
      </c>
      <c r="IT81" s="13" t="n">
        <v>40.81</v>
      </c>
      <c r="IU81" s="68">
        <f>IF(IT81&gt;0,((IT81-IT80)/IT80),0)</f>
        <v/>
      </c>
      <c r="IV81" s="68">
        <f>IF(IT81&gt;0,IU81-$V81,0)</f>
        <v/>
      </c>
      <c r="IW81" s="68">
        <f>IF(IT81&gt;0,(IT81-IW$10)/IW$10,0)</f>
        <v/>
      </c>
      <c r="IX81" s="68" t="n"/>
      <c r="IY81" s="15">
        <f>IF(IT81&gt;0,(IT81-IT$10)/IT$10,0)</f>
        <v/>
      </c>
      <c r="JA81" s="13" t="n">
        <v>521.52</v>
      </c>
      <c r="JB81" s="68">
        <f>IF(JA81&gt;0,((JA81-JA80)/JA80),0)</f>
        <v/>
      </c>
      <c r="JC81" s="68">
        <f>IF(JA81&gt;0,JB81-$V81,0)</f>
        <v/>
      </c>
      <c r="JD81" s="68">
        <f>IF(JA81&gt;0,(JA81-JD$10)/JD$10,0)</f>
        <v/>
      </c>
      <c r="JE81" s="68" t="n"/>
      <c r="JF81" s="15">
        <f>IF(JA81&gt;0,(JA81-JA$10)/JA$10,0)</f>
        <v/>
      </c>
      <c r="JH81" s="13" t="n">
        <v>385.73</v>
      </c>
      <c r="JI81" s="68">
        <f>IF(JH81&gt;0,((JH81-JH80)/JH80),0)</f>
        <v/>
      </c>
      <c r="JJ81" s="68">
        <f>IF(JH81&gt;0,JI81-$V81,0)</f>
        <v/>
      </c>
      <c r="JK81" s="68">
        <f>IF(JH81&gt;0,(JH81-JK$10)/JK$10,0)</f>
        <v/>
      </c>
      <c r="JL81" s="68" t="n"/>
      <c r="JM81" s="15">
        <f>IF(JH81&gt;0,(JH81-JH$10)/JH$10,0)</f>
        <v/>
      </c>
      <c r="JO81" s="13" t="n">
        <v>18.18</v>
      </c>
      <c r="JP81" s="68">
        <f>IF(JO81&gt;0,((JO81-JO80)/JO80),0)</f>
        <v/>
      </c>
      <c r="JQ81" s="68">
        <f>IF(JO81&gt;0,JP81-$V81,0)</f>
        <v/>
      </c>
      <c r="JR81" s="68">
        <f>IF(JO81&gt;0,(JO81-JR$10)/JR$10,0)</f>
        <v/>
      </c>
      <c r="JS81" s="68" t="n"/>
      <c r="JT81" s="15">
        <f>IF(JO81&gt;0,(JO81-JO$10)/JO$10,0)</f>
        <v/>
      </c>
      <c r="JV81" s="13" t="n">
        <v>1.27</v>
      </c>
      <c r="JW81" s="68">
        <f>IF(JV81&gt;0,((JV81-JV80)/JV80),0)</f>
        <v/>
      </c>
      <c r="JX81" s="68">
        <f>IF(JV81&gt;0,JW81-$V81,0)</f>
        <v/>
      </c>
      <c r="JY81" s="68">
        <f>IF(JV81&gt;0,(JV81-JY$10)/JY$10,0)</f>
        <v/>
      </c>
      <c r="JZ81" s="68" t="n"/>
      <c r="KA81" s="15">
        <f>IF(JV81&gt;0,(JV81-JV$10)/JV$10,0)</f>
        <v/>
      </c>
      <c r="KC81" s="13" t="n">
        <v>14.45</v>
      </c>
      <c r="KD81" s="68">
        <f>IF(KC81&gt;0,((KC81-KC80)/KC80),0)</f>
        <v/>
      </c>
      <c r="KE81" s="68">
        <f>IF(KC81&gt;0,KD81-$V81,0)</f>
        <v/>
      </c>
      <c r="KF81" s="68">
        <f>IF(KC81&gt;0,(KC81-KF$10)/KF$10,0)</f>
        <v/>
      </c>
      <c r="KG81" s="68" t="n"/>
      <c r="KH81" s="15">
        <f>IF(KC81&gt;0,(KC81-KC$10)/KC$10,0)</f>
        <v/>
      </c>
      <c r="KI81" s="18" t="n"/>
      <c r="KJ81" s="13" t="n">
        <v>39.18</v>
      </c>
      <c r="KK81" s="68">
        <f>IF(KJ81&gt;0,((KJ81-KJ80)/KJ80),0)</f>
        <v/>
      </c>
      <c r="KL81" s="68">
        <f>IF(KJ81&gt;0,KK81-$V81,0)</f>
        <v/>
      </c>
      <c r="KM81" s="68">
        <f>IF(KJ81&gt;0,(KJ81-KM$10)/KM$10,0)</f>
        <v/>
      </c>
      <c r="KN81" s="68" t="n"/>
      <c r="KO81" s="15">
        <f>IF(KJ81&gt;0,(KJ81-KJ$10)/KJ$10,0)</f>
        <v/>
      </c>
      <c r="KQ81" s="13" t="n">
        <v>1.45</v>
      </c>
      <c r="KR81" s="68">
        <f>IF(KQ81&gt;0,((KQ81-KQ80)/KQ80),0)</f>
        <v/>
      </c>
      <c r="KS81" s="68">
        <f>IF(KQ81&gt;0,KR81-$V81,0)</f>
        <v/>
      </c>
      <c r="KT81" s="68">
        <f>IF(KQ81&gt;0,(KQ81-KT$10)/KT$10,0)</f>
        <v/>
      </c>
      <c r="KU81" s="68" t="n"/>
      <c r="KV81" s="15">
        <f>IF(KQ81&gt;0,(KQ81-KQ$10)/KQ$10,0)</f>
        <v/>
      </c>
      <c r="KW81" s="18" t="n"/>
      <c r="KX81" s="13" t="n">
        <v>20.76</v>
      </c>
      <c r="KY81" s="68">
        <f>IF(KX81&gt;0,((KX81-KX80)/KX80),0)</f>
        <v/>
      </c>
      <c r="KZ81" s="68">
        <f>IF(KX81&gt;0,KY81-$V81,0)</f>
        <v/>
      </c>
      <c r="LA81" s="68">
        <f>IF(KX81&gt;0,(KX81-LA$10)/LA$10,0)</f>
        <v/>
      </c>
      <c r="LB81" s="68" t="n"/>
      <c r="LC81" s="15">
        <f>IF(KX81&gt;0,(KX81-KX$10)/KX$10,0)</f>
        <v/>
      </c>
      <c r="LD81" s="18" t="n"/>
      <c r="LE81" s="13" t="n">
        <v>50.74</v>
      </c>
      <c r="LF81" s="68">
        <f>IF(LE81&gt;0,((LE81-LE80)/LE80),0)</f>
        <v/>
      </c>
      <c r="LG81" s="68">
        <f>IF(LE81&gt;0,LF81-$V81,0)</f>
        <v/>
      </c>
      <c r="LH81" s="68">
        <f>IF(LE81&gt;0,(LE81-LH$10)/LH$10,0)</f>
        <v/>
      </c>
      <c r="LI81" s="68" t="n"/>
      <c r="LJ81" s="15">
        <f>IF(LE81&gt;0,(LE81-LE$10)/LE$10,0)</f>
        <v/>
      </c>
      <c r="LL81" s="13" t="n">
        <v>120.57</v>
      </c>
      <c r="LM81" s="68">
        <f>IF(LL81&gt;0,((LL81-LL80)/LL80),0)</f>
        <v/>
      </c>
      <c r="LN81" s="68">
        <f>IF(LL81&gt;0,LM81-$V81,0)</f>
        <v/>
      </c>
      <c r="LO81" s="68">
        <f>IF(LL81&gt;0,(LL81-LO$10)/LO$10,0)</f>
        <v/>
      </c>
      <c r="LP81" s="68" t="n"/>
      <c r="LQ81" s="15">
        <f>IF(LL81&gt;0,(LL81-LL$10)/LL$10,0)</f>
        <v/>
      </c>
      <c r="LS81" s="13" t="n">
        <v>14.65</v>
      </c>
      <c r="LT81" s="68">
        <f>IF(LS81&gt;0,((LS81-LS80)/LS80),0)</f>
        <v/>
      </c>
      <c r="LU81" s="68">
        <f>IF(LS81&gt;0,LT81-$V81,0)</f>
        <v/>
      </c>
      <c r="LV81" s="68" t="n"/>
      <c r="LW81" s="68" t="n"/>
      <c r="LX81" s="15">
        <f>IF(LS81&gt;0,(LS81-LS$10)/LS$10,0)</f>
        <v/>
      </c>
      <c r="LZ81" s="13" t="n">
        <v>10.51</v>
      </c>
      <c r="MA81" s="68">
        <f>IF(LZ81&gt;0,((LZ81-LZ80)/LZ80),0)</f>
        <v/>
      </c>
      <c r="MB81" s="68">
        <f>IF(LZ81&gt;0,MA81-$V81,0)</f>
        <v/>
      </c>
      <c r="MC81" s="68">
        <f>IF(LZ81&gt;0,(LZ81-MC$10)/MC$10,0)</f>
        <v/>
      </c>
      <c r="MD81" s="68" t="n"/>
      <c r="ME81" s="15">
        <f>IF(LZ81&gt;0,(LZ81-LZ$10)/LZ$10,0)</f>
        <v/>
      </c>
      <c r="MG81" s="13" t="n">
        <v>23</v>
      </c>
      <c r="MH81" s="68">
        <f>IF(MG81&gt;0,((MG81-MG80)/MG80),0)</f>
        <v/>
      </c>
      <c r="MI81" s="68">
        <f>IF(MG81&gt;0,MH81-$V81,0)</f>
        <v/>
      </c>
      <c r="MJ81" s="68">
        <f>IF(MG81&gt;0,(MG81-MJ$10)/MJ$10,0)</f>
        <v/>
      </c>
      <c r="MK81" s="68" t="n"/>
      <c r="ML81" s="15">
        <f>IF(MG81&gt;0,(MG81-MG$10)/MG$10,0)</f>
        <v/>
      </c>
      <c r="MN81" s="13" t="n">
        <v>104.08</v>
      </c>
      <c r="MO81" s="68">
        <f>IF(MN81&gt;0,((MN81-MN80)/MN80),0)</f>
        <v/>
      </c>
      <c r="MP81" s="68">
        <f>IF(MN81&gt;0,MO81-$V81,0)</f>
        <v/>
      </c>
      <c r="MQ81" s="68">
        <f>IF(MN81&gt;0,(MN81-MQ$10)/MQ$10,0)</f>
        <v/>
      </c>
      <c r="MR81" s="68" t="n"/>
      <c r="MS81" s="15">
        <f>IF(MN81&gt;0,(MN81-MN$10)/MN$10,0)</f>
        <v/>
      </c>
      <c r="MU81" s="13" t="n">
        <v>13.26</v>
      </c>
      <c r="MV81" s="68">
        <f>IF(MU81&gt;0,((MU81-MU80)/MU80),0)</f>
        <v/>
      </c>
      <c r="MW81" s="68">
        <f>IF(MU81&gt;0,MV81-$V81,0)</f>
        <v/>
      </c>
      <c r="MX81" s="68">
        <f>IF(MU81&gt;0,(MU81-MX$10)/MX$10,0)</f>
        <v/>
      </c>
      <c r="MY81" s="68" t="n"/>
      <c r="MZ81" s="15">
        <f>IF(MU81&gt;0,(MU81-MU$10)/MU$10,0)</f>
        <v/>
      </c>
      <c r="NB81" s="13" t="n">
        <v>185.67</v>
      </c>
      <c r="NC81" s="68">
        <f>IF(NB81&gt;0,((NB81-NB80)/NB80),0)</f>
        <v/>
      </c>
      <c r="ND81" s="68">
        <f>IF(NB81&gt;0,NC81-$V81,0)</f>
        <v/>
      </c>
      <c r="NE81" s="68">
        <f>IF(NB81&gt;0,(NB81-NE$10)/NE$10,0)</f>
        <v/>
      </c>
      <c r="NF81" s="68" t="n"/>
      <c r="NG81" s="15">
        <f>IF(NB81&gt;0,(NB81-NB$10)/NB$10,0)</f>
        <v/>
      </c>
      <c r="NI81" s="13" t="n">
        <v>5.89</v>
      </c>
      <c r="NJ81" s="68">
        <f>IF(NI81&gt;0,((NI81-NI80)/NI80),0)</f>
        <v/>
      </c>
      <c r="NK81" s="68">
        <f>IF(NI81&gt;0,NJ81-$V81,0)</f>
        <v/>
      </c>
      <c r="NL81" s="68">
        <f>IF(NI81&gt;0,(NI81-NL$10)/NL$10,0)</f>
        <v/>
      </c>
      <c r="NM81" s="68" t="n"/>
      <c r="NN81" s="15">
        <f>IF(NI81&gt;0,(NI81-NI$10)/NI$10,0)</f>
        <v/>
      </c>
      <c r="NP81" s="13" t="n">
        <v>328.56</v>
      </c>
      <c r="NQ81" s="68">
        <f>IF(NP81&gt;0,((NP81-NP80)/NP80),0)</f>
        <v/>
      </c>
      <c r="NR81" s="68">
        <f>IF(NP81&gt;0,NQ81-$V81,0)</f>
        <v/>
      </c>
      <c r="NS81" s="68">
        <f>IF(NP81&gt;0,(NP81-NS$10)/NS$10,0)</f>
        <v/>
      </c>
      <c r="NT81" s="68" t="n"/>
      <c r="NU81" s="15">
        <f>IF(NP81&gt;0,(NP81-NP$10)/NP$10,0)</f>
        <v/>
      </c>
      <c r="NW81" s="13" t="n">
        <v>156.31</v>
      </c>
      <c r="NX81" s="68">
        <f>IF(NW81&gt;0,((NW81-NW80)/NW80),0)</f>
        <v/>
      </c>
      <c r="NY81" s="68">
        <f>IF(NW81&gt;0,NX81-$V81,0)</f>
        <v/>
      </c>
      <c r="NZ81" s="68">
        <f>IF(NW81&gt;0,(NW81-NZ$10)/NZ$10,0)</f>
        <v/>
      </c>
      <c r="OA81" s="68" t="n"/>
      <c r="OB81" s="15">
        <f>IF(NW81&gt;0,(NW81-NW$10)/NW$10,0)</f>
        <v/>
      </c>
      <c r="OD81" s="13" t="n">
        <v>1.31</v>
      </c>
      <c r="OE81" s="68">
        <f>IF(OD81&gt;0,((OD81-OD80)/OD80),0)</f>
        <v/>
      </c>
      <c r="OF81" s="68">
        <f>IF(OD81&gt;0,OE81-$V81,0)</f>
        <v/>
      </c>
      <c r="OG81" s="68">
        <f>IF(OD81&gt;0,(OD81-OG$10)/OG$10,0)</f>
        <v/>
      </c>
      <c r="OH81" s="68" t="n"/>
      <c r="OI81" s="15">
        <f>IF(OD81&gt;0,(OD81-OD$10)/OD$10,0)</f>
        <v/>
      </c>
      <c r="OK81" s="13" t="n">
        <v>63.66</v>
      </c>
      <c r="OL81" s="68">
        <f>IF(OK81&gt;0,((OK81-OK80)/OK80),0)</f>
        <v/>
      </c>
      <c r="OM81" s="68">
        <f>IF(OK81&gt;0,OL81-$V81,0)</f>
        <v/>
      </c>
      <c r="ON81" s="68">
        <f>IF(OK81&gt;0,(OK81-ON$10)/ON$10,0)</f>
        <v/>
      </c>
      <c r="OO81" s="68" t="n"/>
      <c r="OP81" s="15">
        <f>IF(OK81&gt;0,(OK81-OK$10)/OK$10,0)</f>
        <v/>
      </c>
      <c r="OR81" s="13" t="n">
        <v>2.87</v>
      </c>
      <c r="OS81" s="68">
        <f>IF(OR81&gt;0,((OR81-OR80)/OR80),0)</f>
        <v/>
      </c>
      <c r="OT81" s="68">
        <f>IF(OR81&gt;0,OS81-$V81,0)</f>
        <v/>
      </c>
      <c r="OU81" s="68">
        <f>IF(OR81&gt;0,(OR81-OU$10)/OU$10,0)</f>
        <v/>
      </c>
      <c r="OV81" s="68" t="n"/>
      <c r="OW81" s="15">
        <f>IF(OR81&gt;0,(OR81-OR$10)/OR$10,0)</f>
        <v/>
      </c>
      <c r="OY81" s="13" t="n">
        <v>127.99</v>
      </c>
      <c r="OZ81" s="68">
        <f>IF(OY81&gt;0,((OY81-OY80)/OY80),0)</f>
        <v/>
      </c>
      <c r="PA81" s="68">
        <f>IF(OY81&gt;0,OZ81-$V81,0)</f>
        <v/>
      </c>
      <c r="PB81" s="68">
        <f>IF(OY81&gt;0,(OY81-PB$10)/PB$10,0)</f>
        <v/>
      </c>
      <c r="PC81" s="68" t="n"/>
      <c r="PD81" s="15">
        <f>IF(OY81&gt;0,(OY81-OY$10)/OY$10,0)</f>
        <v/>
      </c>
      <c r="PE81" s="18" t="n"/>
      <c r="PF81" s="13" t="n">
        <v>220.95</v>
      </c>
      <c r="PG81" s="68">
        <f>IF(PF81&gt;0,((PF81-PF80)/PF80),0)</f>
        <v/>
      </c>
      <c r="PH81" s="68">
        <f>IF(PF81&gt;0,PG81-$V81,0)</f>
        <v/>
      </c>
      <c r="PI81" s="68">
        <f>IF(PF81&gt;0,(PF81-PI$10)/PI$10,0)</f>
        <v/>
      </c>
      <c r="PJ81" s="68" t="n"/>
      <c r="PK81" s="15">
        <f>IF(PF81&gt;0,(PF81-PF$10)/PF$10,0)</f>
        <v/>
      </c>
      <c r="PM81" s="13" t="n"/>
      <c r="PN81" s="68">
        <f>IF(PM81&gt;0,((PM81-PM80)/PM80),0)</f>
        <v/>
      </c>
      <c r="PO81" s="68">
        <f>PN81-$V81</f>
        <v/>
      </c>
      <c r="PP81" s="68">
        <f>IF(PM81&gt;0,(PM81-PP$10)/PP$10,0)</f>
        <v/>
      </c>
      <c r="PQ81" s="68" t="n"/>
      <c r="PR81" s="15">
        <f>IF(PM81&gt;0,(PM81-PM$10)/PM$10,0)</f>
        <v/>
      </c>
      <c r="PT81" s="13" t="n">
        <v>4.13</v>
      </c>
      <c r="PU81" s="68">
        <f>IF(PT81&gt;0,((PT81-PT80)/PT80),0)</f>
        <v/>
      </c>
      <c r="PV81" s="68">
        <f>IF(PT81&gt;0,PU81-$V81,0)</f>
        <v/>
      </c>
      <c r="PW81" s="68">
        <f>IF(PT81&gt;0,(PT81-PW$10)/PW$10,0)</f>
        <v/>
      </c>
      <c r="PX81" s="68" t="n"/>
      <c r="PY81" s="15">
        <f>IF(PT81&gt;0,(PT81-PT$10)/PT$10,0)</f>
        <v/>
      </c>
      <c r="QA81" s="13" t="n">
        <v>201.97</v>
      </c>
      <c r="QB81" s="68">
        <f>IF(QA81&gt;0,((QA81-QA80)/QA80),0)</f>
        <v/>
      </c>
      <c r="QC81" s="68">
        <f>IF(QA81&gt;0,QB81-$V81,0)</f>
        <v/>
      </c>
      <c r="QD81" s="68">
        <f>IF(QA81&gt;0,(QA81-QD$10)/QD$10,0)</f>
        <v/>
      </c>
      <c r="QE81" s="68" t="n"/>
      <c r="QF81" s="15">
        <f>IF(QA81&gt;0,(QA81-QA$10)/QA$10,0)</f>
        <v/>
      </c>
      <c r="QH81" s="13" t="n">
        <v>1.25</v>
      </c>
      <c r="QI81" s="68">
        <f>IF(QH81&gt;0,((QH81-QH80)/QH80),0)</f>
        <v/>
      </c>
      <c r="QJ81" s="68">
        <f>IF(QH81&gt;0,QI81-$V81,0)</f>
        <v/>
      </c>
      <c r="QK81" s="68">
        <f>IF(QH81&gt;0,(QH81-QK$10)/QK$10,0)</f>
        <v/>
      </c>
      <c r="QL81" s="68" t="n"/>
      <c r="QM81" s="15">
        <f>IF(QH81&gt;0,(QH81-QH$10)/QH$10,0)</f>
        <v/>
      </c>
      <c r="QO81" s="13" t="n">
        <v>13.52</v>
      </c>
      <c r="QP81" s="68">
        <f>IF(QO81&gt;0,((QO81-QO80)/QO80),0)</f>
        <v/>
      </c>
      <c r="QQ81" s="68">
        <f>IF(QO81&gt;0,QP81-$V81,0)</f>
        <v/>
      </c>
      <c r="QR81" s="68">
        <f>IF(QO81&gt;0,(QO81-QR$10)/QR$10,0)</f>
        <v/>
      </c>
      <c r="QS81" s="68" t="n"/>
      <c r="QT81" s="15">
        <f>IF(QO81&gt;0,(QO81-QO$10)/QO$10,0)</f>
        <v/>
      </c>
      <c r="QV81" s="13" t="n">
        <v>1.56</v>
      </c>
      <c r="QW81" s="68">
        <f>IF(QV81&gt;0,((QV81-QV80)/QV80),0)</f>
        <v/>
      </c>
      <c r="QX81" s="68">
        <f>IF(QV81&gt;0,QW81-$V81,0)</f>
        <v/>
      </c>
      <c r="QY81" s="68">
        <f>IF(QV81&gt;0,(QV81-QY$10)/QY$10,0)</f>
        <v/>
      </c>
      <c r="QZ81" s="68" t="n"/>
      <c r="RA81" s="15">
        <f>IF(QV81&gt;0,(QV81-QV$10)/QV$10,0)</f>
        <v/>
      </c>
      <c r="RC81" s="13" t="n">
        <v>18.82</v>
      </c>
      <c r="RD81" s="68">
        <f>IF(RC81&gt;0,((RC81-RC80)/RC80),0)</f>
        <v/>
      </c>
      <c r="RE81" s="68">
        <f>IF(RC81&gt;0,RD81-$V81,0)</f>
        <v/>
      </c>
      <c r="RF81" s="68">
        <f>IF(RC81&gt;0,(RC81-RF$10)/RF$10,0)</f>
        <v/>
      </c>
      <c r="RG81" s="68" t="n"/>
      <c r="RH81" s="15">
        <f>IF(RC81&gt;0,(RC81-RC$10)/RC$10,0)</f>
        <v/>
      </c>
      <c r="RJ81" s="13" t="n">
        <v>157.33</v>
      </c>
      <c r="RK81" s="68">
        <f>IF(RJ81&gt;0,((RJ81-RJ80)/RJ80),0)</f>
        <v/>
      </c>
      <c r="RL81" s="68">
        <f>RK81-$V81</f>
        <v/>
      </c>
      <c r="RM81" s="68">
        <f>IF(RJ81&gt;0,(RJ81-RM$10)/RM$10,0)</f>
        <v/>
      </c>
      <c r="RN81" s="68" t="n"/>
      <c r="RO81" s="15">
        <f>IF(RJ81&gt;0,(RJ81-RJ$10)/RJ$10,0)</f>
        <v/>
      </c>
      <c r="RQ81" s="13" t="n">
        <v>12.37</v>
      </c>
      <c r="RR81" s="68">
        <f>IF(RQ81&gt;0,((RQ81-RQ80)/RQ80),0)</f>
        <v/>
      </c>
      <c r="RS81" s="68">
        <f>RR81-$V81</f>
        <v/>
      </c>
      <c r="RT81" s="68">
        <f>IF(RQ81&gt;0,(RQ81-RT$10)/RT$10,0)</f>
        <v/>
      </c>
      <c r="RU81" s="68" t="n"/>
      <c r="RV81" s="15">
        <f>IF(RQ81&gt;0,(RQ81-RQ$10)/RQ$10,0)</f>
        <v/>
      </c>
      <c r="RX81" s="13" t="n">
        <v>98.40000000000001</v>
      </c>
      <c r="RY81" s="68">
        <f>IF(RX81&gt;0,((RX81-RX80)/RX80),0)</f>
        <v/>
      </c>
      <c r="RZ81" s="68">
        <f>RY81-$V81</f>
        <v/>
      </c>
      <c r="SA81" s="68">
        <f>IF(RX81&gt;0,(RX81-SA$10)/SA$10,0)</f>
        <v/>
      </c>
      <c r="SB81" s="68" t="n"/>
      <c r="SC81" s="15">
        <f>IF(RX81&gt;0,(RX81-RX$10)/RX$10,0)</f>
        <v/>
      </c>
      <c r="SE81" s="13" t="n">
        <v>8.619999999999999</v>
      </c>
      <c r="SF81" s="68">
        <f>IF(SE81&gt;0,((SE81-SE80)/SE80),0)</f>
        <v/>
      </c>
      <c r="SG81" s="68">
        <f>SF81-$V81</f>
        <v/>
      </c>
      <c r="SH81" s="68">
        <f>IF(SE81&gt;0,(SE81-SH$10)/SH$10,0)</f>
        <v/>
      </c>
      <c r="SI81" s="68" t="n"/>
      <c r="SJ81" s="15">
        <f>IF(SE81&gt;0,(SE81-SE$10)/SE$10,0)</f>
        <v/>
      </c>
      <c r="SL81" s="13" t="n">
        <v>0.605</v>
      </c>
      <c r="SM81" s="68">
        <f>IF(SL81&gt;0,((SL81-SL80)/SL80),0)</f>
        <v/>
      </c>
      <c r="SN81" s="68">
        <f>SM81-$V81</f>
        <v/>
      </c>
      <c r="SO81" s="68">
        <f>IF(SL81&gt;0,(SL81-SO$10)/SO$10,0)</f>
        <v/>
      </c>
      <c r="SP81" s="68" t="n"/>
      <c r="SQ81" s="15">
        <f>IF(SL81&gt;0,(SL81-SL$10)/SL$10,0)</f>
        <v/>
      </c>
      <c r="SS81" s="13" t="n">
        <v>6.92</v>
      </c>
      <c r="ST81" s="68">
        <f>IF(SS81&gt;0,((SS81-SS80)/SS80),0)</f>
        <v/>
      </c>
      <c r="SU81" s="68">
        <f>ST81-$V81</f>
        <v/>
      </c>
      <c r="SV81" s="68">
        <f>IF(SS81&gt;0,(SS81-SV$10)/SV$10,0)</f>
        <v/>
      </c>
      <c r="SW81" s="68" t="n"/>
      <c r="SX81" s="15">
        <f>IF(SS81&gt;0,(SS81-SS$10)/SS$10,0)</f>
        <v/>
      </c>
      <c r="SZ81" s="13" t="n">
        <v>25.07</v>
      </c>
      <c r="TA81" s="68">
        <f>IF(SZ81&gt;0,((SZ81-SZ80)/SZ80),0)</f>
        <v/>
      </c>
      <c r="TB81" s="68">
        <f>TA81-$V81</f>
        <v/>
      </c>
      <c r="TC81" s="68">
        <f>IF(SZ81&gt;0,(SZ81-TC$10)/TC$10,0)</f>
        <v/>
      </c>
      <c r="TD81" s="68" t="n"/>
      <c r="TE81" s="15">
        <f>IF(SZ81&gt;0,(SZ81-SZ$10)/SZ$10,0)</f>
        <v/>
      </c>
      <c r="TG81" s="13" t="n">
        <v>0.1947</v>
      </c>
      <c r="TH81" s="68">
        <f>IF(TG81&gt;0,((TG81-TG80)/TG80),0)</f>
        <v/>
      </c>
      <c r="TI81" s="68">
        <f>TH81-$V81</f>
        <v/>
      </c>
      <c r="TJ81" s="68">
        <f>IF(TG81&gt;0,(TG81-TJ$10)/TJ$10,0)</f>
        <v/>
      </c>
      <c r="TK81" s="68" t="n"/>
      <c r="TL81" s="15">
        <f>IF(TG81&gt;0,(TG81-TG$10)/TG$10,0)</f>
        <v/>
      </c>
      <c r="TN81" s="13" t="n">
        <v>24.61</v>
      </c>
      <c r="TO81" s="68">
        <f>IF(TN81&gt;0,((TN81-TN80)/TN80),0)</f>
        <v/>
      </c>
      <c r="TP81" s="68">
        <f>TO81-$V81</f>
        <v/>
      </c>
      <c r="TQ81" s="68">
        <f>IF(TN81&gt;0,(TN81-TQ$10)/TQ$10,0)</f>
        <v/>
      </c>
      <c r="TR81" s="68" t="n"/>
      <c r="TS81" s="15">
        <f>IF(TN81&gt;0,(TN81-TN$10)/TN$10,0)</f>
        <v/>
      </c>
      <c r="TU81" s="13" t="n">
        <v>2.21</v>
      </c>
      <c r="TV81" s="68">
        <f>IF(TU81&gt;0,((TU81-TU80)/TU80),0)</f>
        <v/>
      </c>
      <c r="TW81" s="68">
        <f>TV81-$V81</f>
        <v/>
      </c>
      <c r="TX81" s="68">
        <f>IF(TU81&gt;0,(TU81-TX$10)/TX$10,0)</f>
        <v/>
      </c>
      <c r="TY81" s="68" t="n"/>
      <c r="TZ81" s="15">
        <f>IF(TU81&gt;0,(TU81-TU$10)/TU$10,0)</f>
        <v/>
      </c>
      <c r="UB81" s="13" t="n"/>
      <c r="UC81" s="68">
        <f>IF(UB81&gt;0,((UB81-UB80)/UB80),0)</f>
        <v/>
      </c>
      <c r="UD81" s="68">
        <f>UC81-$V81</f>
        <v/>
      </c>
      <c r="UE81" s="68">
        <f>IF(UB81&gt;0,(UB81-UE$10)/UE$10,0)</f>
        <v/>
      </c>
      <c r="UF81" s="68" t="n"/>
      <c r="UG81" s="15">
        <f>IF(UB81&gt;0,(UB81-UB$10)/UB$10,0)</f>
        <v/>
      </c>
      <c r="UI81" s="13" t="n"/>
      <c r="UJ81" s="68">
        <f>IF(UI81&gt;0,((UI81-UI80)/UI80),0)</f>
        <v/>
      </c>
      <c r="UK81" s="68">
        <f>UJ81-$V81</f>
        <v/>
      </c>
      <c r="UL81" s="68">
        <f>IF(UI81&gt;0,(UI81-UL$10)/UL$10,0)</f>
        <v/>
      </c>
      <c r="UM81" s="68" t="n"/>
      <c r="UN81" s="15">
        <f>IF(UI81&gt;0,(UI81-UI$10)/UI$10,0)</f>
        <v/>
      </c>
      <c r="UP81" s="13" t="n"/>
      <c r="UQ81" s="68">
        <f>IF(UP81&gt;0,((UP81-UP80)/UP80),0)</f>
        <v/>
      </c>
      <c r="UR81" s="68">
        <f>UQ81-$V81</f>
        <v/>
      </c>
      <c r="US81" s="68">
        <f>IF(UP81&gt;0,(UP81-US$10)/US$10,0)</f>
        <v/>
      </c>
      <c r="UT81" s="68" t="n"/>
      <c r="UU81" s="15">
        <f>IF(UP81&gt;0,(UP81-UP$10)/UP$10,0)</f>
        <v/>
      </c>
      <c r="UW81" s="13" t="n"/>
      <c r="UX81" s="68">
        <f>IF(UW81&gt;0,((UW81-UW80)/UW80),0)</f>
        <v/>
      </c>
      <c r="UY81" s="68">
        <f>UX81-$V81</f>
        <v/>
      </c>
      <c r="UZ81" s="68">
        <f>IF(UW81&gt;0,(UW81-UZ$10)/UZ$10,0)</f>
        <v/>
      </c>
      <c r="VA81" s="68" t="n"/>
      <c r="VB81" s="15">
        <f>IF(UW81&gt;0,(UW81-UW$10)/UW$10,0)</f>
        <v/>
      </c>
      <c r="VD81" s="13" t="n"/>
      <c r="VE81" s="68">
        <f>IF(VD81&gt;0,((VD81-VD80)/VD80),0)</f>
        <v/>
      </c>
      <c r="VF81" s="68">
        <f>VE81-$V81</f>
        <v/>
      </c>
      <c r="VG81" s="68">
        <f>IF(VD81&gt;0,(VD81-VG$10)/VG$10,0)</f>
        <v/>
      </c>
      <c r="VH81" s="68" t="n"/>
      <c r="VI81" s="15">
        <f>IF(VD81&gt;0,(VD81-VD$10)/VD$10,0)</f>
        <v/>
      </c>
      <c r="VM81" s="21">
        <f>IF($C81&gt;0,(($IK$5*IG81)+($GT$5*GP81)+($JM$5*JI81)+($JF$5*JB81)+($IY$5*IU81)+($IR$5*IN81)+($ID$5*HZ81)+($HW$5*HS81)+($HP$5*HL81)+($HI$5*HE81)+($GF$5*GB81)+($FY$5*FU81)+($FR$5*FN81)+($FK$5*FG81)+($FD$5*EZ81)+($EW$5*ES81)+($EP$5*EL81)+($EI$5*EE81)+($EB$5*DX81)+($DU$5*DQ81)+($DN$5*DJ81)+($DG$5*DC81)+($CZ$5*CV81)+($CS$5*CO81)+($CL$5*CH81)+($CE$5*CA81)+($BX$5*BT81)+($BQ$5*BM81)+($BJ$5*BF81)+($BC$5*AY81)+($AV$5*AR81)+($AO$5*AK81)+($AH$5*AD81)+($JT$5*JP81)+($KA$5*JW81)+($KO$5*KK81)+($PR$5*PN81)+($GM$5*GI81)+($HA$5*GW81)+($KV$5*KR81)+($KH$5*KD81)+($LC$5*KY81)+($MS$5*MO81)+($ML$5*MH81)+($ME$5*MA81)+($LX$5*LT81)+($LQ$5*LM81)+($LJ$5*LF81)+(MV81*$MZ$5)+(NC81*$NG$5)+(NJ81*$NN$5)+($OI$5*OE81)+($NU$5*NQ81)+($OB$5*NX81)+($PK$5*PG81)+($OP$5*OL81)+($OW$5*OS81)+($PD$5*OZ81)+(PU81*$PY$5)+(QB81*$QF$5)+(QI81*$QM$5)+(QP81*$QT$5)+(QW81*$RA$5)+(RD81*$RH$5)+(RK81*$RO$5)+(RR81*$RV$5)+(RY81*$SC$5)+(SF81*$SJ$5)+(SM81*$SQ$5)+(ST81*$SX$5)+(TA81*$TE$5))+(TH81*$TL$5)+(TO81*$TS$5))/$VM$5</f>
        <v/>
      </c>
      <c r="VN81" s="538" t="n"/>
      <c r="VO81" s="21">
        <f>IF($C81&gt;0,(($IK$5*II81)+($GT$5*GR81)+($JM$5*JK81)+($JF$5*JD81)+($IY$5*IW81)+($IR$5*IP81)+($ID$5*IB81)+($HW$5*HU81)+($HP$5*HN81)+($HI$5*HG81)+($GF$5*GD81)+($FY$5*FW81)+($FR$5*FP81)+($FK$5*FI81)+($FD$5*FB81)+($EW$5*EU81)+($EP$5*EN81)+($EI$5*EG81)+($EB$5*DZ81)+($DU$5*DS81)+($DN$5*DL81)+($DG$5*DE81)+($CZ$5*CX81)+($CS$5*CQ81)+($CL$5*CJ81)+($CE$5*CC81)+($BX$5*BV81)+($BQ$5*BO81)+($BJ$5*BH81)+($BC$5*BA81)+($AV$5*AT81)+($AO$5*AM81)+($AH$5*AF81)+($KO$5*KM81)+($KH$5*KF81)+($KA$5*JY81)+($JT$5*JR81)+($PR$5*PP81)+($GM$5*GK81)+($HA$5*GY81)+($KV$5*KT81)+($LC$5*LA81)+($MS$5*MQ81)+($ML$5*MJ81)+($ME$5*MC81)+($LX$5*LV81)+($LQ$5*LO81)+($LJ$5*LH81)+(MX81*$MZ$5)+(NE81*$NG$5)+(NL81*$NN$5)+($OI$5*OG81)+($NU$5*NS81)+($OB$5*NZ81)+($PD$5*PB81)+($OW$5*OU81)+($OP$5*ON81)+($PK$5*PI81)+($PY$5*PW81)+($QF$5*QD81)+($QM$5*QK81)+($QT$5*QR81)+($RA$5*QY81)+($RH$5*RF81)+($RO$5*RM81)+(RT81*$RV$5)+(SA81*$SC$5)+(SH81*$SJ$5)+(SO81*$SQ$5)+(SV81*$SX$5)+(TC81*$TE$5)+(TJ81*$TL$5)+(TQ81*$TS$5))/$VM$5,0)</f>
        <v/>
      </c>
      <c r="VP81" s="14" t="n"/>
      <c r="VQ81" s="21">
        <f>IF($C81&gt;0,(($IK$5*IK81)+($GT$5*GT81)+($JM$5*JM81)+($JF$5*JF81)+($IY$5*IY81)+($IR$5*IR81)+($ID$5*ID81)+($HW$5*HW81)+($HP$5*HP81)+($HI$5*HI81)+($GF$5*GF81)+($FY$5*FY81)+($FR$5*FR81)+($FK$5*FK81)+($FD$5*FD81)+($EW$5*EW81)+($EP$5*EP81)+($EI$5*EI81)+($EB$5*EB81)+($DU$5*DU81)+($DN$5*DN81)+($DG$5*DG81)+($CZ$5*CZ81)+($CS$5*CS81)+($CL$5*CL81)+($CE$5*CE81)+($BX$5*BX81)+($BQ$5*BQ81)+($BJ$5*BJ81)+($BC$5*BC81)+($AV$5*AV81)+($AO$5*AO81)+($AH$5*AH81)+($KO$5*KO81)+($PR$5*PR81)+($GM$5*GM81)+($HA$5*HA81)+($KH$5*KH81)+($KA$5*KA81)+($JT$5*JT81)+($KV$5*KV81)+($LC$5*LC81)+($MS$5*MS81)+($ML$5*ML81)+($ME$5*ME81)+($LX$5*LX81)+($LQ$5*LQ81)+($LJ$5*LJ81)+($OI$5*OI81)+($NU$5*NU81)+($NN$5*NN81)+($NG$5*NG81)+($MZ$5*MZ81)+(OB81*$OB$5)+($PD$5*PD81)+($OW$5*OW81)+($OP$5*OP81)+($PK$5*PK81)+(PY81*$PY$5)+(QF81*$QF$5)+(QM81*$QM$5)+(QT81*$QT$5)+(RA81*$RA$5)+(RH81*$RH$5)+(RO81*$RO$5)+(RV81*$RV$5)+(SC81*$SC$5)+(SJ81*$SJ$5)+(SQ81*$SQ$5)+(SX81*$SX$5)+(TE81*$TE$5)+(TL81*$TL$5)+(TS81*$TS$5))/$VM$5,0)</f>
        <v/>
      </c>
    </row>
    <row r="82" ht="16" customHeight="1" s="545">
      <c r="A82" s="127" t="n">
        <v>45763</v>
      </c>
      <c r="B82" s="4">
        <f>A82</f>
        <v/>
      </c>
      <c r="C82" s="13" t="n">
        <v>39669.39</v>
      </c>
      <c r="D82" s="138">
        <f>IF(C82&gt;0,C82-C81,0)</f>
        <v/>
      </c>
      <c r="E82" s="68">
        <f>IF(C82&gt;0,D82/C81,0)</f>
        <v/>
      </c>
      <c r="F82" s="15">
        <f>IF(C82&gt;0,(C82-C$10)/C$10,0)</f>
        <v/>
      </c>
      <c r="G82" s="13" t="n">
        <v>5275.7</v>
      </c>
      <c r="H82" s="138">
        <f>IF(G82&gt;0,G82-G81,0)</f>
        <v/>
      </c>
      <c r="I82" s="68">
        <f>IF(G82&gt;0,H82/G81,0)</f>
        <v/>
      </c>
      <c r="J82" s="15">
        <f>IF(G82&gt;0,(G82-G$10)/G$10,0)</f>
        <v/>
      </c>
      <c r="K82" s="13" t="n">
        <v>16307.16</v>
      </c>
      <c r="L82" s="138">
        <f>IF(K82&gt;0,K82-K81,0)</f>
        <v/>
      </c>
      <c r="M82" s="68">
        <f>IF(K82&gt;0,L82/K81,0)</f>
        <v/>
      </c>
      <c r="N82" s="15">
        <f>IF(K82&gt;0,(K82-K$10)/K$10,0)</f>
        <v/>
      </c>
      <c r="O82" s="13" t="n">
        <v>1863.48</v>
      </c>
      <c r="P82" s="138">
        <f>IF(O82&gt;0,O82-O81,0)</f>
        <v/>
      </c>
      <c r="Q82" s="68">
        <f>IF(O82&gt;0,P82/O81,0)</f>
        <v/>
      </c>
      <c r="R82" s="15">
        <f>IF(O82&gt;0,(O82-O$10)/O$10,0)</f>
        <v/>
      </c>
      <c r="S82" s="18">
        <f>IF(O82&gt;0,(((O82*0.7)*Q82)+((K82*0.9)*M82)+((G82*0.65)*I82)+((C82*0.6)*E82))/(O82+K82+G82+C82),0)</f>
        <v/>
      </c>
      <c r="T82" s="121">
        <f>IF(O82&gt;0,(S82*200)+T81,0)</f>
        <v/>
      </c>
      <c r="U82" s="121">
        <f>T82</f>
        <v/>
      </c>
      <c r="V82" s="134">
        <f>IF(T82&gt;0,(T82-T81)/T81,0)</f>
        <v/>
      </c>
      <c r="W82" s="21">
        <f>IF(T82&gt;0,(T82-T$11)/T$11,0)</f>
        <v/>
      </c>
      <c r="X82" s="18">
        <f>IF(T82&gt;0,((Q82+M82+I82+E82)/4),0)</f>
        <v/>
      </c>
      <c r="Y82" s="352">
        <f>193409.82-46064.41</f>
        <v/>
      </c>
      <c r="Z82" s="15" t="n">
        <v>2e-06</v>
      </c>
      <c r="AA82" s="21">
        <f>Z82-$V82</f>
        <v/>
      </c>
      <c r="AC82" s="341" t="n">
        <v>184.45</v>
      </c>
      <c r="AD82" s="68">
        <f>IF(AC82&gt;0,((AC82-AC81)/AC81),0)</f>
        <v/>
      </c>
      <c r="AE82" s="68">
        <f>IF(AC82&gt;0,AD82-$V82,0)</f>
        <v/>
      </c>
      <c r="AF82" s="68">
        <f>IF(AC82&gt;0,(AC82-AF$10)/AF$10,0)</f>
        <v/>
      </c>
      <c r="AG82" s="68" t="n"/>
      <c r="AH82" s="15">
        <f>IF(AC82&gt;0,(AC82-AC$10)/AC$10,0)</f>
        <v/>
      </c>
      <c r="AJ82" s="341" t="n">
        <v>18.97</v>
      </c>
      <c r="AK82" s="68">
        <f>IF(AJ82&gt;0,((AJ82-AJ81)/AJ81),0)</f>
        <v/>
      </c>
      <c r="AL82" s="68">
        <f>IF(AJ82&gt;0,AK82-$V82,0)</f>
        <v/>
      </c>
      <c r="AM82" s="68">
        <f>IF(AJ82&gt;0,(AJ82-AM$10)/AM$10,0)</f>
        <v/>
      </c>
      <c r="AN82" s="68" t="n"/>
      <c r="AO82" s="15">
        <f>IF(AJ82&gt;0,(AJ82-AJ$10)/AJ$10,0)</f>
        <v/>
      </c>
      <c r="AQ82" s="341" t="n">
        <v>17.9</v>
      </c>
      <c r="AR82" s="68">
        <f>IF(AQ82&gt;0,((AQ82-AQ81)/AQ81),0)</f>
        <v/>
      </c>
      <c r="AS82" s="68">
        <f>IF(AQ82&gt;0,AR82-$V82,0)</f>
        <v/>
      </c>
      <c r="AT82" s="68">
        <f>IF(AQ82&gt;0,(AQ82-AT$10)/AT$10,0)</f>
        <v/>
      </c>
      <c r="AU82" s="68" t="n"/>
      <c r="AV82" s="15">
        <f>IF(AQ82&gt;0,(AQ82-AQ$10)/AQ$10,0)</f>
        <v/>
      </c>
      <c r="AX82" s="341" t="n">
        <v>183.24</v>
      </c>
      <c r="AY82" s="68">
        <f>IF(AX82&gt;0,((AX82-AX81)/AX81),0)</f>
        <v/>
      </c>
      <c r="AZ82" s="68">
        <f>IF(AX82&gt;0,AY82-$V82,0)</f>
        <v/>
      </c>
      <c r="BA82" s="68">
        <f>IF(AX82&gt;0,(AX82-BA$10)/BA$10,0)</f>
        <v/>
      </c>
      <c r="BB82" s="68" t="n"/>
      <c r="BC82" s="15">
        <f>IF(AX82&gt;0,(AX82-AX$10)/AX$10,0)</f>
        <v/>
      </c>
      <c r="BE82" s="341" t="n">
        <v>71.48</v>
      </c>
      <c r="BF82" s="68">
        <f>IF(BE82&gt;0,((BE82-BE81)/BE81),0)</f>
        <v/>
      </c>
      <c r="BG82" s="68">
        <f>IF(BE82&gt;0,BF82-$V82,0)</f>
        <v/>
      </c>
      <c r="BH82" s="68" t="n"/>
      <c r="BI82" s="68" t="n"/>
      <c r="BJ82" s="15">
        <f>IF(BE82&gt;0,(BE82-BE$10)/BE$10,0)</f>
        <v/>
      </c>
      <c r="BL82" s="341" t="n">
        <v>59.29</v>
      </c>
      <c r="BM82" s="68">
        <f>IF(BL82&gt;0,((BL82-BL81)/BL81),0)</f>
        <v/>
      </c>
      <c r="BN82" s="68">
        <f>IF(BL82&gt;0,BM82-$V82,0)</f>
        <v/>
      </c>
      <c r="BO82" s="68">
        <f>IF(BL82&gt;0,(BL82-BO$10)/BO$10,0)</f>
        <v/>
      </c>
      <c r="BP82" s="68" t="n"/>
      <c r="BQ82" s="15">
        <f>IF(BL82&gt;0,(BL82-BL$10)/BL$10,0)</f>
        <v/>
      </c>
      <c r="BS82" s="341" t="n">
        <v>32.14</v>
      </c>
      <c r="BT82" s="68">
        <f>IF(BS82&gt;0,((BS82-BS81)/BS81),0)</f>
        <v/>
      </c>
      <c r="BU82" s="68">
        <f>IF(BS82&gt;0,BT82-$V82,0)</f>
        <v/>
      </c>
      <c r="BV82" s="68">
        <f>IF(BS82&gt;0,(BS82-BV$10)/BV$10,0)</f>
        <v/>
      </c>
      <c r="BW82" s="68" t="n"/>
      <c r="BX82" s="15">
        <f>IF(BS82&gt;0,(BS82-BS$10)/BS$10,0)</f>
        <v/>
      </c>
      <c r="BZ82" s="341" t="n"/>
      <c r="CA82" s="68">
        <f>IF(BZ82&gt;0,((BZ82-BZ81)/BZ81),0)</f>
        <v/>
      </c>
      <c r="CB82" s="68">
        <f>IF(BZ82&gt;0,CA82-$V82,0)</f>
        <v/>
      </c>
      <c r="CC82" s="68">
        <f>IF(BZ82&gt;0,(BZ82-CC$10)/CC$10,0)</f>
        <v/>
      </c>
      <c r="CD82" s="68" t="n"/>
      <c r="CE82" s="15">
        <f>IF(BZ82&gt;0,(BZ82-BZ$10)/BZ$10,0)</f>
        <v/>
      </c>
      <c r="CG82" s="341" t="n">
        <v>27.07</v>
      </c>
      <c r="CH82" s="68">
        <f>IF(CG82&gt;0,((CG82-CG81)/CG81),0)</f>
        <v/>
      </c>
      <c r="CI82" s="68">
        <f>IF(CG82&gt;0,CH82-$V82,0)</f>
        <v/>
      </c>
      <c r="CJ82" s="68">
        <f>IF(CG82&gt;0,(CG82-CJ$10)/CJ$10,0)</f>
        <v/>
      </c>
      <c r="CK82" s="68" t="n"/>
      <c r="CL82" s="15">
        <f>IF(CG82&gt;0,(CG82-CG$10)/CG$10,0)</f>
        <v/>
      </c>
      <c r="CN82" s="341" t="n">
        <v>28.05</v>
      </c>
      <c r="CO82" s="68">
        <f>IF(CN82&gt;0,((CN82-CN81)/CN81),0)</f>
        <v/>
      </c>
      <c r="CP82" s="68">
        <f>IF(CN82&gt;0,CO82-$V82,0)</f>
        <v/>
      </c>
      <c r="CQ82" s="68">
        <f>IF(CN82&gt;0,(CN82-CQ$10)/CQ$10,0)</f>
        <v/>
      </c>
      <c r="CR82" s="68" t="n"/>
      <c r="CS82" s="15">
        <f>IF(CN82&gt;0,(CN82-CN$10)/CN$10,0)</f>
        <v/>
      </c>
      <c r="CU82" s="341" t="n">
        <v>31.77</v>
      </c>
      <c r="CV82" s="68">
        <f>IF(CU82&gt;0,((CU82-CU81)/CU81),0)</f>
        <v/>
      </c>
      <c r="CW82" s="68">
        <f>IF(CU82&gt;0,CV82-$V82,0)</f>
        <v/>
      </c>
      <c r="CX82" s="68">
        <f>IF(CU82&gt;0,(CU82-CX$10)/CX$10,0)</f>
        <v/>
      </c>
      <c r="CY82" s="68" t="n"/>
      <c r="CZ82" s="15">
        <f>IF(CU82&gt;0,(CU82-CU$10)/CU$10,0)</f>
        <v/>
      </c>
      <c r="DB82" s="341" t="n">
        <v>17.62</v>
      </c>
      <c r="DC82" s="68">
        <f>IF(DB82&gt;0,((DB82-DB81)/DB81),0)</f>
        <v/>
      </c>
      <c r="DD82" s="68">
        <f>IF(DB82&gt;0,DC82-$V82,0)</f>
        <v/>
      </c>
      <c r="DE82" s="68">
        <f>IF(DB82&gt;0,(DB82-DE$10)/DE$10,0)</f>
        <v/>
      </c>
      <c r="DF82" s="68" t="n"/>
      <c r="DG82" s="15">
        <f>IF(DB82&gt;0,(DB82-DB$10)/DB$10,0)</f>
        <v/>
      </c>
      <c r="DI82" s="341" t="n">
        <v>43.73</v>
      </c>
      <c r="DJ82" s="68">
        <f>IF(DI82&gt;0,((DI82-DI81)/DI81),0)</f>
        <v/>
      </c>
      <c r="DK82" s="68">
        <f>IF(DI82&gt;0,DJ82-$V82,0)</f>
        <v/>
      </c>
      <c r="DL82" s="68">
        <f>IF(DI82&gt;0,(DI82-DL$10)/DL$10,0)</f>
        <v/>
      </c>
      <c r="DM82" s="68" t="n"/>
      <c r="DN82" s="15">
        <f>IF(DI82&gt;0,(DI82-DI$10)/DI$10,0)</f>
        <v/>
      </c>
      <c r="DP82" s="341" t="n">
        <v>35.9</v>
      </c>
      <c r="DQ82" s="68">
        <f>IF(DP82&gt;0,((DP82-DP81)/DP81),0)</f>
        <v/>
      </c>
      <c r="DR82" s="68">
        <f>IF(DP82&gt;0,DQ82-$V82,0)</f>
        <v/>
      </c>
      <c r="DS82" s="68" t="n"/>
      <c r="DT82" s="68" t="n"/>
      <c r="DU82" s="15">
        <f>IF(DP82&gt;0,(DP82-DP$10)/DP$10,0)</f>
        <v/>
      </c>
      <c r="DV82" s="18" t="n"/>
      <c r="DW82" s="341" t="n">
        <v>23.8</v>
      </c>
      <c r="DX82" s="68">
        <f>IF(DW82&gt;0,((DW82-DW81)/DW81),0)</f>
        <v/>
      </c>
      <c r="DY82" s="68">
        <f>IF(DW82&gt;0,DX82-$V82,0)</f>
        <v/>
      </c>
      <c r="DZ82" s="68">
        <f>IF(DW82&gt;0,(DW82-DZ$10)/DZ$10,0)</f>
        <v/>
      </c>
      <c r="EA82" s="68" t="n"/>
      <c r="EB82" s="15">
        <f>IF(DW82&gt;0,(DW82-DW$10)/DW$10,0)</f>
        <v/>
      </c>
      <c r="ED82" s="341" t="n">
        <v>28.64</v>
      </c>
      <c r="EE82" s="68">
        <f>IF(ED82&gt;0,((ED82-ED81)/ED81),0)</f>
        <v/>
      </c>
      <c r="EF82" s="68">
        <f>IF(ED82&gt;0,EE82-$V82,0)</f>
        <v/>
      </c>
      <c r="EG82" s="68">
        <f>IF(ED82&gt;0,(ED82-EG$10)/EG$10,0)</f>
        <v/>
      </c>
      <c r="EH82" s="68" t="n"/>
      <c r="EI82" s="15">
        <f>IF(ED82&gt;0,(ED82-ED$10)/ED$10,0)</f>
        <v/>
      </c>
      <c r="EK82" s="341" t="n">
        <v>96.40000000000001</v>
      </c>
      <c r="EL82" s="68">
        <f>IF(EK82&gt;0,((EK82-EK81)/EK81),0)</f>
        <v/>
      </c>
      <c r="EM82" s="68">
        <f>IF(EK82&gt;0,EL82-$V82,0)</f>
        <v/>
      </c>
      <c r="EN82" s="68">
        <f>IF(EK82&gt;0,(EK82-EN$10)/EN$10,0)</f>
        <v/>
      </c>
      <c r="EO82" s="68" t="n"/>
      <c r="EP82" s="15">
        <f>IF(EK82&gt;0,(EK82-EK$10)/EK$10,0)</f>
        <v/>
      </c>
      <c r="ER82" s="341" t="n">
        <v>34.08</v>
      </c>
      <c r="ES82" s="68">
        <f>IF(ER82&gt;0,((ER82-ER81)/ER81),0)</f>
        <v/>
      </c>
      <c r="ET82" s="68">
        <f>IF(ER82&gt;0,ES82-$V82,0)</f>
        <v/>
      </c>
      <c r="EU82" s="68">
        <f>IF(ER82&gt;0,(ER82-EU$10)/EU$10,0)</f>
        <v/>
      </c>
      <c r="EV82" s="68" t="n"/>
      <c r="EW82" s="15">
        <f>IF(ER82&gt;0,(ER82-ER$10)/ER$10,0)</f>
        <v/>
      </c>
      <c r="EY82" s="341" t="n">
        <v>37.53</v>
      </c>
      <c r="EZ82" s="68">
        <f>IF(EY82&gt;0,((EY82-EY81)/EY81),0)</f>
        <v/>
      </c>
      <c r="FA82" s="68">
        <f>IF(EY82&gt;0,EZ82-$V82,0)</f>
        <v/>
      </c>
      <c r="FB82" s="68" t="n"/>
      <c r="FC82" s="68" t="n"/>
      <c r="FD82" s="15">
        <f>IF(EY82&gt;0,(EY82-EY$10)/EY$10,0)</f>
        <v/>
      </c>
      <c r="FF82" s="341" t="n">
        <v>51.15</v>
      </c>
      <c r="FG82" s="68">
        <f>IF(FF82&gt;0,((FF82-FF81)/FF81),0)</f>
        <v/>
      </c>
      <c r="FH82" s="68">
        <f>IF(FF82&gt;0,FG82-$V82,0)</f>
        <v/>
      </c>
      <c r="FI82" s="68">
        <f>IF(FF82&gt;0,(FF82-FI$10)/FI$10,0)</f>
        <v/>
      </c>
      <c r="FJ82" s="68" t="n"/>
      <c r="FK82" s="15">
        <f>IF(FF82&gt;0,(FF82-FF$10)/FF$10,0)</f>
        <v/>
      </c>
      <c r="FM82" s="341" t="n">
        <v>156.26</v>
      </c>
      <c r="FN82" s="68">
        <f>IF(FM82&gt;0,((FM82-FM81)/FM81),0)</f>
        <v/>
      </c>
      <c r="FO82" s="68">
        <f>IF(FM82&gt;0,FN82-$V82,0)</f>
        <v/>
      </c>
      <c r="FP82" s="68">
        <f>IF(FM82&gt;0,(FM82-FP$10)/FP$10,0)</f>
        <v/>
      </c>
      <c r="FQ82" s="68" t="n"/>
      <c r="FR82" s="15">
        <f>IF(FM82&gt;0,(FM82-FM$10)/FM$10,0)</f>
        <v/>
      </c>
      <c r="FT82" s="341" t="n">
        <v>91.89</v>
      </c>
      <c r="FU82" s="68">
        <f>IF(FT82&gt;0,((FT82-FT81)/FT81),0)</f>
        <v/>
      </c>
      <c r="FV82" s="68">
        <f>IF(FT82&gt;0,FU82-$V82,0)</f>
        <v/>
      </c>
      <c r="FW82" s="68">
        <f>IF(FT82&gt;0,(FT82-FW$10)/FW$10,0)</f>
        <v/>
      </c>
      <c r="FX82" s="68" t="n"/>
      <c r="FY82" s="15">
        <f>IF(FT82&gt;0,(FT82-FT$10)/FT$10,0)</f>
        <v/>
      </c>
      <c r="GA82" s="341" t="n">
        <v>16.62</v>
      </c>
      <c r="GB82" s="68">
        <f>IF(GA82&gt;0,((GA82-GA81)/GA81),0)</f>
        <v/>
      </c>
      <c r="GC82" s="68">
        <f>IF(GA82&gt;0,GB82-$V82,0)</f>
        <v/>
      </c>
      <c r="GD82" s="68" t="n"/>
      <c r="GE82" s="68" t="n"/>
      <c r="GF82" s="15">
        <f>IF(GA82&gt;0,(GA82-GA$10)/GA$10,0)</f>
        <v/>
      </c>
      <c r="GG82" s="18" t="n"/>
      <c r="GH82" s="341" t="n">
        <v>16.84</v>
      </c>
      <c r="GI82" s="68">
        <f>IF(GH82&gt;0,((GH82-GH81)/GH81),0)</f>
        <v/>
      </c>
      <c r="GJ82" s="68">
        <f>IF(GH82&gt;0,GI82-$V82,0)</f>
        <v/>
      </c>
      <c r="GK82" s="68">
        <f>IF(GH82&gt;0,(GH82-GK$10)/GK$10,0)</f>
        <v/>
      </c>
      <c r="GL82" s="68" t="n"/>
      <c r="GM82" s="15">
        <f>IF(GH82&gt;0,(GH82-GH$10)/GH$10,0)</f>
        <v/>
      </c>
      <c r="GO82" s="341" t="n">
        <v>25.67</v>
      </c>
      <c r="GP82" s="68">
        <f>IF(GO82&gt;0,((GO82-GO81)/GO81),0)</f>
        <v/>
      </c>
      <c r="GQ82" s="68">
        <f>IF(GO82&gt;0,GP82-$V82,0)</f>
        <v/>
      </c>
      <c r="GR82" s="68" t="n"/>
      <c r="GS82" s="68" t="n"/>
      <c r="GT82" s="15">
        <f>IF(GO82&gt;0,(GO82-GO$10)/GO$10,0)</f>
        <v/>
      </c>
      <c r="GV82" s="341" t="n">
        <v>14.35</v>
      </c>
      <c r="GW82" s="68">
        <f>IF(GV82&gt;0,((GV82-GV81)/GV81),0)</f>
        <v/>
      </c>
      <c r="GX82" s="68">
        <f>IF(GV82&gt;0,GW82-$V82,0)</f>
        <v/>
      </c>
      <c r="GY82" s="68">
        <f>IF(GV82&gt;0,(GV82-GY$10)/GY$10,0)</f>
        <v/>
      </c>
      <c r="GZ82" s="68" t="n"/>
      <c r="HA82" s="15">
        <f>IF(GV82&gt;0,(GV82-GV$10)/GV$10,0)</f>
        <v/>
      </c>
      <c r="HD82" s="341" t="n">
        <v>241.55</v>
      </c>
      <c r="HE82" s="68">
        <f>IF(HD82&gt;0,((HD82-HD81)/HD81),0)</f>
        <v/>
      </c>
      <c r="HF82" s="68">
        <f>IF(HD82&gt;0,HE82-$V82,0)</f>
        <v/>
      </c>
      <c r="HG82" s="68">
        <f>IF(HD82&gt;0,(HD82-HG$10)/HG$10,0)</f>
        <v/>
      </c>
      <c r="HH82" s="68" t="n"/>
      <c r="HI82" s="15">
        <f>IF(HD82&gt;0,(HD82-HD$10)/HD$10,0)</f>
        <v/>
      </c>
      <c r="HK82" s="341" t="n">
        <v>33.27</v>
      </c>
      <c r="HL82" s="68">
        <f>IF(HK82&gt;0,((HK82-HK81)/HK81),0)</f>
        <v/>
      </c>
      <c r="HM82" s="68">
        <f>IF(HK82&gt;0,HL82-$V82,0)</f>
        <v/>
      </c>
      <c r="HN82" s="68">
        <f>IF(HK82&gt;0,(HK82-HN$10)/HN$10,0)</f>
        <v/>
      </c>
      <c r="HO82" s="68" t="n"/>
      <c r="HP82" s="15">
        <f>IF(HK82&gt;0,(HK82-HK$10)/HK$10,0)</f>
        <v/>
      </c>
      <c r="HR82" s="341" t="n">
        <v>104.18</v>
      </c>
      <c r="HS82" s="68">
        <f>IF(HR82&gt;0,((HR82-HR81)/HR81),0)</f>
        <v/>
      </c>
      <c r="HT82" s="68">
        <f>IF(HR82&gt;0,HS82-$V82,0)</f>
        <v/>
      </c>
      <c r="HU82" s="68">
        <f>IF(HR82&gt;0,(HR82-HU$10)/HU$10,0)</f>
        <v/>
      </c>
      <c r="HV82" s="68" t="n"/>
      <c r="HW82" s="15">
        <f>IF(HR82&gt;0,(HR82-HR$10)/HR$10,0)</f>
        <v/>
      </c>
      <c r="HY82" s="341" t="n">
        <v>104.49</v>
      </c>
      <c r="HZ82" s="68">
        <f>IF(HY82&gt;0,((HY82-HY81)/HY81),0)</f>
        <v/>
      </c>
      <c r="IA82" s="68">
        <f>IF(HY82&gt;0,HZ82-$V82,0)</f>
        <v/>
      </c>
      <c r="IB82" s="68">
        <f>IF(HY82&gt;0,(HY82-IB$10)/IB$10,0)</f>
        <v/>
      </c>
      <c r="IC82" s="68" t="n"/>
      <c r="ID82" s="15">
        <f>IF(HY82&gt;0,(HY82-HY$10)/HY$10,0)</f>
        <v/>
      </c>
      <c r="IF82" s="341" t="n">
        <v>174.61</v>
      </c>
      <c r="IG82" s="68">
        <f>IF(IF82&gt;0,((IF82-IF81)/IF81),0)</f>
        <v/>
      </c>
      <c r="IH82" s="68">
        <f>IF(IF82&gt;0,IG82-$V82,0)</f>
        <v/>
      </c>
      <c r="II82" s="68">
        <f>IF(IF82&gt;0,(IF82-II$10)/II$10,0)</f>
        <v/>
      </c>
      <c r="IJ82" s="68" t="n"/>
      <c r="IK82" s="15">
        <f>IF(IF82&gt;0,(IF82-IF$10)/IF$10,0)</f>
        <v/>
      </c>
      <c r="IM82" s="341" t="n">
        <v>215.6</v>
      </c>
      <c r="IN82" s="68">
        <f>IF(IM82&gt;0,((IM82-IM81)/IM81),0)</f>
        <v/>
      </c>
      <c r="IO82" s="68">
        <f>IF(IM82&gt;0,IN82-$V82,0)</f>
        <v/>
      </c>
      <c r="IP82" s="68">
        <f>IF(IM82&gt;0,(IM82-IP$10)/IP$10,0)</f>
        <v/>
      </c>
      <c r="IQ82" s="68" t="n"/>
      <c r="IR82" s="15">
        <f>IF(IM82&gt;0,(IM82-IM$10)/IM$10,0)</f>
        <v/>
      </c>
      <c r="IT82" s="341" t="n">
        <v>41.28</v>
      </c>
      <c r="IU82" s="68">
        <f>IF(IT82&gt;0,((IT82-IT81)/IT81),0)</f>
        <v/>
      </c>
      <c r="IV82" s="68">
        <f>IF(IT82&gt;0,IU82-$V82,0)</f>
        <v/>
      </c>
      <c r="IW82" s="68">
        <f>IF(IT82&gt;0,(IT82-IW$10)/IW$10,0)</f>
        <v/>
      </c>
      <c r="IX82" s="68" t="n"/>
      <c r="IY82" s="15">
        <f>IF(IT82&gt;0,(IT82-IT$10)/IT$10,0)</f>
        <v/>
      </c>
      <c r="JA82" s="341" t="n">
        <v>502.31</v>
      </c>
      <c r="JB82" s="68">
        <f>IF(JA82&gt;0,((JA82-JA81)/JA81),0)</f>
        <v/>
      </c>
      <c r="JC82" s="68">
        <f>IF(JA82&gt;0,JB82-$V82,0)</f>
        <v/>
      </c>
      <c r="JD82" s="68">
        <f>IF(JA82&gt;0,(JA82-JD$10)/JD$10,0)</f>
        <v/>
      </c>
      <c r="JE82" s="68" t="n"/>
      <c r="JF82" s="15">
        <f>IF(JA82&gt;0,(JA82-JA$10)/JA$10,0)</f>
        <v/>
      </c>
      <c r="JH82" s="341" t="n">
        <v>371.61</v>
      </c>
      <c r="JI82" s="68">
        <f>IF(JH82&gt;0,((JH82-JH81)/JH81),0)</f>
        <v/>
      </c>
      <c r="JJ82" s="68">
        <f>IF(JH82&gt;0,JI82-$V82,0)</f>
        <v/>
      </c>
      <c r="JK82" s="68">
        <f>IF(JH82&gt;0,(JH82-JK$10)/JK$10,0)</f>
        <v/>
      </c>
      <c r="JL82" s="68" t="n"/>
      <c r="JM82" s="15">
        <f>IF(JH82&gt;0,(JH82-JH$10)/JH$10,0)</f>
        <v/>
      </c>
      <c r="JO82" s="341" t="n">
        <v>18.91</v>
      </c>
      <c r="JP82" s="68">
        <f>IF(JO82&gt;0,((JO82-JO81)/JO81),0)</f>
        <v/>
      </c>
      <c r="JQ82" s="68">
        <f>IF(JO82&gt;0,JP82-$V82,0)</f>
        <v/>
      </c>
      <c r="JR82" s="68">
        <f>IF(JO82&gt;0,(JO82-JR$10)/JR$10,0)</f>
        <v/>
      </c>
      <c r="JS82" s="68" t="n"/>
      <c r="JT82" s="15">
        <f>IF(JO82&gt;0,(JO82-JO$10)/JO$10,0)</f>
        <v/>
      </c>
      <c r="JV82" s="341" t="n">
        <v>1.33</v>
      </c>
      <c r="JW82" s="68">
        <f>IF(JV82&gt;0,((JV82-JV81)/JV81),0)</f>
        <v/>
      </c>
      <c r="JX82" s="68">
        <f>IF(JV82&gt;0,JW82-$V82,0)</f>
        <v/>
      </c>
      <c r="JY82" s="68">
        <f>IF(JV82&gt;0,(JV82-JY$10)/JY$10,0)</f>
        <v/>
      </c>
      <c r="JZ82" s="68" t="n"/>
      <c r="KA82" s="15">
        <f>IF(JV82&gt;0,(JV82-JV$10)/JV$10,0)</f>
        <v/>
      </c>
      <c r="KC82" s="341" t="n">
        <v>14.92</v>
      </c>
      <c r="KD82" s="68">
        <f>IF(KC82&gt;0,((KC82-KC81)/KC81),0)</f>
        <v/>
      </c>
      <c r="KE82" s="68">
        <f>IF(KC82&gt;0,KD82-$V82,0)</f>
        <v/>
      </c>
      <c r="KF82" s="68">
        <f>IF(KC82&gt;0,(KC82-KF$10)/KF$10,0)</f>
        <v/>
      </c>
      <c r="KG82" s="68" t="n"/>
      <c r="KH82" s="15">
        <f>IF(KC82&gt;0,(KC82-KC$10)/KC$10,0)</f>
        <v/>
      </c>
      <c r="KI82" s="18" t="n"/>
      <c r="KJ82" s="341" t="n">
        <v>37.72</v>
      </c>
      <c r="KK82" s="68">
        <f>IF(KJ82&gt;0,((KJ82-KJ81)/KJ81),0)</f>
        <v/>
      </c>
      <c r="KL82" s="68">
        <f>IF(KJ82&gt;0,KK82-$V82,0)</f>
        <v/>
      </c>
      <c r="KM82" s="68">
        <f>IF(KJ82&gt;0,(KJ82-KM$10)/KM$10,0)</f>
        <v/>
      </c>
      <c r="KN82" s="68" t="n"/>
      <c r="KO82" s="15">
        <f>IF(KJ82&gt;0,(KJ82-KJ$10)/KJ$10,0)</f>
        <v/>
      </c>
      <c r="KQ82" s="341" t="n">
        <v>1.485</v>
      </c>
      <c r="KR82" s="68">
        <f>IF(KQ82&gt;0,((KQ82-KQ81)/KQ81),0)</f>
        <v/>
      </c>
      <c r="KS82" s="68">
        <f>IF(KQ82&gt;0,KR82-$V82,0)</f>
        <v/>
      </c>
      <c r="KT82" s="68">
        <f>IF(KQ82&gt;0,(KQ82-KT$10)/KT$10,0)</f>
        <v/>
      </c>
      <c r="KU82" s="68" t="n"/>
      <c r="KV82" s="15">
        <f>IF(KQ82&gt;0,(KQ82-KQ$10)/KQ$10,0)</f>
        <v/>
      </c>
      <c r="KW82" s="18" t="n"/>
      <c r="KX82" s="341" t="n">
        <v>20.25</v>
      </c>
      <c r="KY82" s="68">
        <f>IF(KX82&gt;0,((KX82-KX81)/KX81),0)</f>
        <v/>
      </c>
      <c r="KZ82" s="68">
        <f>IF(KX82&gt;0,KY82-$V82,0)</f>
        <v/>
      </c>
      <c r="LA82" s="68">
        <f>IF(KX82&gt;0,(KX82-LA$10)/LA$10,0)</f>
        <v/>
      </c>
      <c r="LB82" s="68" t="n"/>
      <c r="LC82" s="15">
        <f>IF(KX82&gt;0,(KX82-KX$10)/KX$10,0)</f>
        <v/>
      </c>
      <c r="LD82" s="18" t="n"/>
      <c r="LE82" s="341" t="n">
        <v>50.81</v>
      </c>
      <c r="LF82" s="68">
        <f>IF(LE82&gt;0,((LE82-LE81)/LE81),0)</f>
        <v/>
      </c>
      <c r="LG82" s="68">
        <f>IF(LE82&gt;0,LF82-$V82,0)</f>
        <v/>
      </c>
      <c r="LH82" s="68">
        <f>IF(LE82&gt;0,(LE82-LH$10)/LH$10,0)</f>
        <v/>
      </c>
      <c r="LI82" s="68" t="n"/>
      <c r="LJ82" s="15">
        <f>IF(LE82&gt;0,(LE82-LE$10)/LE$10,0)</f>
        <v/>
      </c>
      <c r="LL82" s="405" t="n">
        <v>122.55</v>
      </c>
      <c r="LM82" s="68">
        <f>IF(LL82&gt;0,((LL82-LL81)/LL81),0)</f>
        <v/>
      </c>
      <c r="LN82" s="68">
        <f>IF(LL82&gt;0,LM82-$V82,0)</f>
        <v/>
      </c>
      <c r="LO82" s="68">
        <f>IF(LL82&gt;0,(LL82-LO$10)/LO$10,0)</f>
        <v/>
      </c>
      <c r="LP82" s="68" t="n"/>
      <c r="LQ82" s="15">
        <f>IF(LL82&gt;0,(LL82-LL$10)/LL$10,0)</f>
        <v/>
      </c>
      <c r="LS82" s="341" t="n">
        <v>15.03</v>
      </c>
      <c r="LT82" s="68">
        <f>IF(LS82&gt;0,((LS82-LS81)/LS81),0)</f>
        <v/>
      </c>
      <c r="LU82" s="68">
        <f>IF(LS82&gt;0,LT82-$V82,0)</f>
        <v/>
      </c>
      <c r="LV82" s="68" t="n"/>
      <c r="LW82" s="68" t="n"/>
      <c r="LX82" s="15">
        <f>IF(LS82&gt;0,(LS82-LS$10)/LS$10,0)</f>
        <v/>
      </c>
      <c r="LZ82" s="341" t="n">
        <v>10.93</v>
      </c>
      <c r="MA82" s="68">
        <f>IF(LZ82&gt;0,((LZ82-LZ81)/LZ81),0)</f>
        <v/>
      </c>
      <c r="MB82" s="68">
        <f>IF(LZ82&gt;0,MA82-$V82,0)</f>
        <v/>
      </c>
      <c r="MC82" s="68">
        <f>IF(LZ82&gt;0,(LZ82-MC$10)/MC$10,0)</f>
        <v/>
      </c>
      <c r="MD82" s="68" t="n"/>
      <c r="ME82" s="15">
        <f>IF(LZ82&gt;0,(LZ82-LZ$10)/LZ$10,0)</f>
        <v/>
      </c>
      <c r="MG82" s="341" t="n">
        <v>21.59</v>
      </c>
      <c r="MH82" s="68">
        <f>IF(MG82&gt;0,((MG82-MG81)/MG81),0)</f>
        <v/>
      </c>
      <c r="MI82" s="68">
        <f>IF(MG82&gt;0,MH82-$V82,0)</f>
        <v/>
      </c>
      <c r="MJ82" s="68">
        <f>IF(MG82&gt;0,(MG82-MJ$10)/MJ$10,0)</f>
        <v/>
      </c>
      <c r="MK82" s="68" t="n"/>
      <c r="ML82" s="15">
        <f>IF(MG82&gt;0,(MG82-MG$10)/MG$10,0)</f>
        <v/>
      </c>
      <c r="MN82" s="341" t="n">
        <v>103.88</v>
      </c>
      <c r="MO82" s="68">
        <f>IF(MN82&gt;0,((MN82-MN81)/MN81),0)</f>
        <v/>
      </c>
      <c r="MP82" s="68">
        <f>IF(MN82&gt;0,MO82-$V82,0)</f>
        <v/>
      </c>
      <c r="MQ82" s="68">
        <f>IF(MN82&gt;0,(MN82-MQ$10)/MQ$10,0)</f>
        <v/>
      </c>
      <c r="MR82" s="68" t="n"/>
      <c r="MS82" s="15">
        <f>IF(MN82&gt;0,(MN82-MN$10)/MN$10,0)</f>
        <v/>
      </c>
      <c r="MU82" s="341" t="n">
        <v>13.35</v>
      </c>
      <c r="MV82" s="68">
        <f>IF(MU82&gt;0,((MU82-MU81)/MU81),0)</f>
        <v/>
      </c>
      <c r="MW82" s="68">
        <f>IF(MU82&gt;0,MV82-$V82,0)</f>
        <v/>
      </c>
      <c r="MX82" s="68">
        <f>IF(MU82&gt;0,(MU82-MX$10)/MX$10,0)</f>
        <v/>
      </c>
      <c r="MY82" s="68" t="n"/>
      <c r="MZ82" s="15">
        <f>IF(MU82&gt;0,(MU82-MU$10)/MU$10,0)</f>
        <v/>
      </c>
      <c r="NB82" s="341" t="n">
        <v>182.46</v>
      </c>
      <c r="NC82" s="68">
        <f>IF(NB82&gt;0,((NB82-NB81)/NB81),0)</f>
        <v/>
      </c>
      <c r="ND82" s="68">
        <f>IF(NB82&gt;0,NC82-$V82,0)</f>
        <v/>
      </c>
      <c r="NE82" s="68">
        <f>IF(NB82&gt;0,(NB82-NE$10)/NE$10,0)</f>
        <v/>
      </c>
      <c r="NF82" s="68" t="n"/>
      <c r="NG82" s="15">
        <f>IF(NB82&gt;0,(NB82-NB$10)/NB$10,0)</f>
        <v/>
      </c>
      <c r="NI82" s="341" t="n">
        <v>5.99</v>
      </c>
      <c r="NJ82" s="68">
        <f>IF(NI82&gt;0,((NI82-NI81)/NI81),0)</f>
        <v/>
      </c>
      <c r="NK82" s="68">
        <f>IF(NI82&gt;0,NJ82-$V82,0)</f>
        <v/>
      </c>
      <c r="NL82" s="68">
        <f>IF(NI82&gt;0,(NI82-NL$10)/NL$10,0)</f>
        <v/>
      </c>
      <c r="NM82" s="68" t="n"/>
      <c r="NN82" s="15">
        <f>IF(NI82&gt;0,(NI82-NI$10)/NI$10,0)</f>
        <v/>
      </c>
      <c r="NP82" s="341" t="n">
        <v>327.88</v>
      </c>
      <c r="NQ82" s="68">
        <f>IF(NP82&gt;0,((NP82-NP81)/NP81),0)</f>
        <v/>
      </c>
      <c r="NR82" s="68">
        <f>IF(NP82&gt;0,NQ82-$V82,0)</f>
        <v/>
      </c>
      <c r="NS82" s="68">
        <f>IF(NP82&gt;0,(NP82-NS$10)/NS$10,0)</f>
        <v/>
      </c>
      <c r="NT82" s="68" t="n"/>
      <c r="NU82" s="15">
        <f>IF(NP82&gt;0,(NP82-NP$10)/NP$10,0)</f>
        <v/>
      </c>
      <c r="NW82" s="341" t="n">
        <v>153.33</v>
      </c>
      <c r="NX82" s="68">
        <f>IF(NW82&gt;0,((NW82-NW81)/NW81),0)</f>
        <v/>
      </c>
      <c r="NY82" s="68">
        <f>IF(NW82&gt;0,NX82-$V82,0)</f>
        <v/>
      </c>
      <c r="NZ82" s="68">
        <f>IF(NW82&gt;0,(NW82-NZ$10)/NZ$10,0)</f>
        <v/>
      </c>
      <c r="OA82" s="68" t="n"/>
      <c r="OB82" s="15">
        <f>IF(NW82&gt;0,(NW82-NW$10)/NW$10,0)</f>
        <v/>
      </c>
      <c r="OD82" s="341" t="n">
        <v>1.35</v>
      </c>
      <c r="OE82" s="68">
        <f>IF(OD82&gt;0,((OD82-OD81)/OD81),0)</f>
        <v/>
      </c>
      <c r="OF82" s="68">
        <f>IF(OD82&gt;0,OE82-$V82,0)</f>
        <v/>
      </c>
      <c r="OG82" s="68">
        <f>IF(OD82&gt;0,(OD82-OG$10)/OG$10,0)</f>
        <v/>
      </c>
      <c r="OH82" s="68" t="n"/>
      <c r="OI82" s="15">
        <f>IF(OD82&gt;0,(OD82-OD$10)/OD$10,0)</f>
        <v/>
      </c>
      <c r="OK82" s="341" t="n">
        <v>65.31999999999999</v>
      </c>
      <c r="OL82" s="68">
        <f>IF(OK82&gt;0,((OK82-OK81)/OK81),0)</f>
        <v/>
      </c>
      <c r="OM82" s="68">
        <f>IF(OK82&gt;0,OL82-$V82,0)</f>
        <v/>
      </c>
      <c r="ON82" s="68">
        <f>IF(OK82&gt;0,(OK82-ON$10)/ON$10,0)</f>
        <v/>
      </c>
      <c r="OO82" s="68" t="n"/>
      <c r="OP82" s="15">
        <f>IF(OK82&gt;0,(OK82-OK$10)/OK$10,0)</f>
        <v/>
      </c>
      <c r="OR82" s="341" t="n">
        <v>2.79</v>
      </c>
      <c r="OS82" s="68">
        <f>IF(OR82&gt;0,((OR82-OR81)/OR81),0)</f>
        <v/>
      </c>
      <c r="OT82" s="68">
        <f>IF(OR82&gt;0,OS82-$V82,0)</f>
        <v/>
      </c>
      <c r="OU82" s="68">
        <f>IF(OR82&gt;0,(OR82-OU$10)/OU$10,0)</f>
        <v/>
      </c>
      <c r="OV82" s="68" t="n"/>
      <c r="OW82" s="15">
        <f>IF(OR82&gt;0,(OR82-OR$10)/OR$10,0)</f>
        <v/>
      </c>
      <c r="OY82" s="341" t="n">
        <v>128.59</v>
      </c>
      <c r="OZ82" s="68">
        <f>IF(OY82&gt;0,((OY82-OY81)/OY81),0)</f>
        <v/>
      </c>
      <c r="PA82" s="68">
        <f>IF(OY82&gt;0,OZ82-$V82,0)</f>
        <v/>
      </c>
      <c r="PB82" s="68">
        <f>IF(OY82&gt;0,(OY82-PB$10)/PB$10,0)</f>
        <v/>
      </c>
      <c r="PC82" s="68" t="n"/>
      <c r="PD82" s="15">
        <f>IF(OY82&gt;0,(OY82-OY$10)/OY$10,0)</f>
        <v/>
      </c>
      <c r="PE82" s="18" t="n"/>
      <c r="PF82" s="341" t="n">
        <v>218.88</v>
      </c>
      <c r="PG82" s="68">
        <f>IF(PF82&gt;0,((PF82-PF81)/PF81),0)</f>
        <v/>
      </c>
      <c r="PH82" s="68">
        <f>IF(PF82&gt;0,PG82-$V82,0)</f>
        <v/>
      </c>
      <c r="PI82" s="68">
        <f>IF(PF82&gt;0,(PF82-PI$10)/PI$10,0)</f>
        <v/>
      </c>
      <c r="PJ82" s="68" t="n"/>
      <c r="PK82" s="15">
        <f>IF(PF82&gt;0,(PF82-PF$10)/PF$10,0)</f>
        <v/>
      </c>
      <c r="PM82" s="13" t="n"/>
      <c r="PN82" s="68">
        <f>IF(PM82&gt;0,((PM82-PM81)/PM81),0)</f>
        <v/>
      </c>
      <c r="PO82" s="68">
        <f>PN82-$V82</f>
        <v/>
      </c>
      <c r="PP82" s="68">
        <f>IF(PM82&gt;0,(PM82-PP$10)/PP$10,0)</f>
        <v/>
      </c>
      <c r="PQ82" s="68" t="n"/>
      <c r="PR82" s="15">
        <f>IF(PM82&gt;0,(PM82-PM$10)/PM$10,0)</f>
        <v/>
      </c>
      <c r="PT82" s="341" t="n">
        <v>4.43</v>
      </c>
      <c r="PU82" s="68">
        <f>IF(PT82&gt;0,((PT82-PT81)/PT81),0)</f>
        <v/>
      </c>
      <c r="PV82" s="68">
        <f>IF(PT82&gt;0,PU82-$V82,0)</f>
        <v/>
      </c>
      <c r="PW82" s="68">
        <f>IF(PT82&gt;0,(PT82-PW$10)/PW$10,0)</f>
        <v/>
      </c>
      <c r="PX82" s="68" t="n"/>
      <c r="PY82" s="15">
        <f>IF(PT82&gt;0,(PT82-PT$10)/PT$10,0)</f>
        <v/>
      </c>
      <c r="QA82" s="341" t="n">
        <v>196.05</v>
      </c>
      <c r="QB82" s="68">
        <f>IF(QA82&gt;0,((QA82-QA81)/QA81),0)</f>
        <v/>
      </c>
      <c r="QC82" s="68">
        <f>IF(QA82&gt;0,QB82-$V82,0)</f>
        <v/>
      </c>
      <c r="QD82" s="68">
        <f>IF(QA82&gt;0,(QA82-QD$10)/QD$10,0)</f>
        <v/>
      </c>
      <c r="QE82" s="68" t="n"/>
      <c r="QF82" s="15">
        <f>IF(QA82&gt;0,(QA82-QA$10)/QA$10,0)</f>
        <v/>
      </c>
      <c r="QH82" s="341" t="n">
        <v>1.26</v>
      </c>
      <c r="QI82" s="68">
        <f>IF(QH82&gt;0,((QH82-QH81)/QH81),0)</f>
        <v/>
      </c>
      <c r="QJ82" s="68">
        <f>IF(QH82&gt;0,QI82-$V82,0)</f>
        <v/>
      </c>
      <c r="QK82" s="68">
        <f>IF(QH82&gt;0,(QH82-QK$10)/QK$10,0)</f>
        <v/>
      </c>
      <c r="QL82" s="68" t="n"/>
      <c r="QM82" s="15">
        <f>IF(QH82&gt;0,(QH82-QH$10)/QH$10,0)</f>
        <v/>
      </c>
      <c r="QO82" s="406" t="n">
        <v>15.66</v>
      </c>
      <c r="QP82" s="68">
        <f>IF(QO82&gt;0,((QO82-QO81)/QO81),0)</f>
        <v/>
      </c>
      <c r="QQ82" s="68">
        <f>IF(QO82&gt;0,QP82-$V82,0)</f>
        <v/>
      </c>
      <c r="QR82" s="68">
        <f>IF(QO82&gt;0,(QO82-QR$10)/QR$10,0)</f>
        <v/>
      </c>
      <c r="QS82" s="68" t="n"/>
      <c r="QT82" s="15">
        <f>IF(QO82&gt;0,(QO82-QO$10)/QO$10,0)</f>
        <v/>
      </c>
      <c r="QV82" s="341" t="n">
        <v>1.56</v>
      </c>
      <c r="QW82" s="68">
        <f>IF(QV82&gt;0,((QV82-QV81)/QV81),0)</f>
        <v/>
      </c>
      <c r="QX82" s="68">
        <f>IF(QV82&gt;0,QW82-$V82,0)</f>
        <v/>
      </c>
      <c r="QY82" s="68">
        <f>IF(QV82&gt;0,(QV82-QY$10)/QY$10,0)</f>
        <v/>
      </c>
      <c r="QZ82" s="68" t="n"/>
      <c r="RA82" s="15">
        <f>IF(QV82&gt;0,(QV82-QV$10)/QV$10,0)</f>
        <v/>
      </c>
      <c r="RC82" s="341" t="n">
        <v>18.69</v>
      </c>
      <c r="RD82" s="68">
        <f>IF(RC82&gt;0,((RC82-RC81)/RC81),0)</f>
        <v/>
      </c>
      <c r="RE82" s="68">
        <f>IF(RC82&gt;0,RD82-$V82,0)</f>
        <v/>
      </c>
      <c r="RF82" s="68">
        <f>IF(RC82&gt;0,(RC82-RF$10)/RF$10,0)</f>
        <v/>
      </c>
      <c r="RG82" s="68" t="n"/>
      <c r="RH82" s="15">
        <f>IF(RC82&gt;0,(RC82-RC$10)/RC$10,0)</f>
        <v/>
      </c>
      <c r="RJ82" s="13" t="n">
        <v>151.67</v>
      </c>
      <c r="RK82" s="68">
        <f>IF(RJ82&gt;0,((RJ82-RJ81)/RJ81),0)</f>
        <v/>
      </c>
      <c r="RL82" s="68">
        <f>RK82-$V82</f>
        <v/>
      </c>
      <c r="RM82" s="68">
        <f>IF(RJ82&gt;0,(RJ82-RM$10)/RM$10,0)</f>
        <v/>
      </c>
      <c r="RN82" s="68" t="n"/>
      <c r="RO82" s="15">
        <f>IF(RJ82&gt;0,(RJ82-RJ$10)/RJ$10,0)</f>
        <v/>
      </c>
      <c r="RQ82" s="13" t="n">
        <v>12.23</v>
      </c>
      <c r="RR82" s="68">
        <f>IF(RQ82&gt;0,((RQ82-RQ81)/RQ81),0)</f>
        <v/>
      </c>
      <c r="RS82" s="68">
        <f>RR82-$V82</f>
        <v/>
      </c>
      <c r="RT82" s="68">
        <f>IF(RQ82&gt;0,(RQ82-RT$10)/RT$10,0)</f>
        <v/>
      </c>
      <c r="RU82" s="68" t="n"/>
      <c r="RV82" s="15">
        <f>IF(RQ82&gt;0,(RQ82-RQ$10)/RQ$10,0)</f>
        <v/>
      </c>
      <c r="RX82" s="13" t="n">
        <v>92.70999999999999</v>
      </c>
      <c r="RY82" s="68">
        <f>IF(RX82&gt;0,((RX82-RX81)/RX81),0)</f>
        <v/>
      </c>
      <c r="RZ82" s="68">
        <f>RY82-$V82</f>
        <v/>
      </c>
      <c r="SA82" s="68">
        <f>IF(RX82&gt;0,(RX82-SA$10)/SA$10,0)</f>
        <v/>
      </c>
      <c r="SB82" s="68" t="n"/>
      <c r="SC82" s="15">
        <f>IF(RX82&gt;0,(RX82-RX$10)/RX$10,0)</f>
        <v/>
      </c>
      <c r="SE82" s="13" t="n">
        <v>8.25</v>
      </c>
      <c r="SF82" s="68">
        <f>IF(SE82&gt;0,((SE82-SE81)/SE81),0)</f>
        <v/>
      </c>
      <c r="SG82" s="68">
        <f>SF82-$V82</f>
        <v/>
      </c>
      <c r="SH82" s="68">
        <f>IF(SE82&gt;0,(SE82-SH$10)/SH$10,0)</f>
        <v/>
      </c>
      <c r="SI82" s="68" t="n"/>
      <c r="SJ82" s="15">
        <f>IF(SE82&gt;0,(SE82-SE$10)/SE$10,0)</f>
        <v/>
      </c>
      <c r="SL82" s="13" t="n">
        <v>1.11</v>
      </c>
      <c r="SM82" s="68">
        <f>IF(SL82&gt;0,((SL82-SL81)/SL81),0)</f>
        <v/>
      </c>
      <c r="SN82" s="68">
        <f>SM82-$V82</f>
        <v/>
      </c>
      <c r="SO82" s="68">
        <f>IF(SL82&gt;0,(SL82-SO$10)/SO$10,0)</f>
        <v/>
      </c>
      <c r="SP82" s="68" t="n"/>
      <c r="SQ82" s="15">
        <f>IF(SL82&gt;0,(SL82-SL$10)/SL$10,0)</f>
        <v/>
      </c>
      <c r="SS82" s="13" t="n">
        <v>6.44</v>
      </c>
      <c r="ST82" s="68">
        <f>IF(SS82&gt;0,((SS82-SS81)/SS81),0)</f>
        <v/>
      </c>
      <c r="SU82" s="68">
        <f>ST82-$V82</f>
        <v/>
      </c>
      <c r="SV82" s="68">
        <f>IF(SS82&gt;0,(SS82-SV$10)/SV$10,0)</f>
        <v/>
      </c>
      <c r="SW82" s="68" t="n"/>
      <c r="SX82" s="15">
        <f>IF(SS82&gt;0,(SS82-SS$10)/SS$10,0)</f>
        <v/>
      </c>
      <c r="SZ82" s="13" t="n">
        <v>27.58</v>
      </c>
      <c r="TA82" s="68">
        <f>IF(SZ82&gt;0,((SZ82-SZ81)/SZ81),0)</f>
        <v/>
      </c>
      <c r="TB82" s="68">
        <f>TA82-$V82</f>
        <v/>
      </c>
      <c r="TC82" s="68">
        <f>IF(SZ82&gt;0,(SZ82-TC$10)/TC$10,0)</f>
        <v/>
      </c>
      <c r="TD82" s="68" t="n"/>
      <c r="TE82" s="15">
        <f>IF(SZ82&gt;0,(SZ82-SZ$10)/SZ$10,0)</f>
        <v/>
      </c>
      <c r="TG82" s="13" t="n">
        <v>0.1998</v>
      </c>
      <c r="TH82" s="68">
        <f>IF(TG82&gt;0,((TG82-TG81)/TG81),0)</f>
        <v/>
      </c>
      <c r="TI82" s="68">
        <f>TH82-$V82</f>
        <v/>
      </c>
      <c r="TJ82" s="68">
        <f>IF(TG82&gt;0,(TG82-TJ$10)/TJ$10,0)</f>
        <v/>
      </c>
      <c r="TK82" s="68" t="n"/>
      <c r="TL82" s="15">
        <f>IF(TG82&gt;0,(TG82-TG$10)/TG$10,0)</f>
        <v/>
      </c>
      <c r="TN82" s="13" t="n">
        <v>24.38</v>
      </c>
      <c r="TO82" s="68">
        <f>IF(TN82&gt;0,((TN82-TN81)/TN81),0)</f>
        <v/>
      </c>
      <c r="TP82" s="68">
        <f>TO82-$V82</f>
        <v/>
      </c>
      <c r="TQ82" s="68">
        <f>IF(TN82&gt;0,(TN82-TQ$10)/TQ$10,0)</f>
        <v/>
      </c>
      <c r="TR82" s="68" t="n"/>
      <c r="TS82" s="15">
        <f>IF(TN82&gt;0,(TN82-TN$10)/TN$10,0)</f>
        <v/>
      </c>
      <c r="TU82" s="13" t="n">
        <v>2.27</v>
      </c>
      <c r="TV82" s="68">
        <f>IF(TU82&gt;0,((TU82-TU81)/TU81),0)</f>
        <v/>
      </c>
      <c r="TW82" s="68">
        <f>TV82-$V82</f>
        <v/>
      </c>
      <c r="TX82" s="68">
        <f>IF(TU82&gt;0,(TU82-TX$10)/TX$10,0)</f>
        <v/>
      </c>
      <c r="TY82" s="68" t="n"/>
      <c r="TZ82" s="15">
        <f>IF(TU82&gt;0,(TU82-TU$10)/TU$10,0)</f>
        <v/>
      </c>
      <c r="UB82" s="13" t="n"/>
      <c r="UC82" s="68">
        <f>IF(UB82&gt;0,((UB82-UB81)/UB81),0)</f>
        <v/>
      </c>
      <c r="UD82" s="68">
        <f>UC82-$V82</f>
        <v/>
      </c>
      <c r="UE82" s="68">
        <f>IF(UB82&gt;0,(UB82-UE$10)/UE$10,0)</f>
        <v/>
      </c>
      <c r="UF82" s="68" t="n"/>
      <c r="UG82" s="15">
        <f>IF(UB82&gt;0,(UB82-UB$10)/UB$10,0)</f>
        <v/>
      </c>
      <c r="UI82" s="13" t="n"/>
      <c r="UJ82" s="68">
        <f>IF(UI82&gt;0,((UI82-UI81)/UI81),0)</f>
        <v/>
      </c>
      <c r="UK82" s="68">
        <f>UJ82-$V82</f>
        <v/>
      </c>
      <c r="UL82" s="68">
        <f>IF(UI82&gt;0,(UI82-UL$10)/UL$10,0)</f>
        <v/>
      </c>
      <c r="UM82" s="68" t="n"/>
      <c r="UN82" s="15">
        <f>IF(UI82&gt;0,(UI82-UI$10)/UI$10,0)</f>
        <v/>
      </c>
      <c r="UP82" s="13" t="n"/>
      <c r="UQ82" s="68">
        <f>IF(UP82&gt;0,((UP82-UP81)/UP81),0)</f>
        <v/>
      </c>
      <c r="UR82" s="68">
        <f>UQ82-$V82</f>
        <v/>
      </c>
      <c r="US82" s="68">
        <f>IF(UP82&gt;0,(UP82-US$10)/US$10,0)</f>
        <v/>
      </c>
      <c r="UT82" s="68" t="n"/>
      <c r="UU82" s="15">
        <f>IF(UP82&gt;0,(UP82-UP$10)/UP$10,0)</f>
        <v/>
      </c>
      <c r="UW82" s="13" t="n"/>
      <c r="UX82" s="68">
        <f>IF(UW82&gt;0,((UW82-UW81)/UW81),0)</f>
        <v/>
      </c>
      <c r="UY82" s="68">
        <f>UX82-$V82</f>
        <v/>
      </c>
      <c r="UZ82" s="68">
        <f>IF(UW82&gt;0,(UW82-UZ$10)/UZ$10,0)</f>
        <v/>
      </c>
      <c r="VA82" s="68" t="n"/>
      <c r="VB82" s="15">
        <f>IF(UW82&gt;0,(UW82-UW$10)/UW$10,0)</f>
        <v/>
      </c>
      <c r="VD82" s="13" t="n"/>
      <c r="VE82" s="68">
        <f>IF(VD82&gt;0,((VD82-VD81)/VD81),0)</f>
        <v/>
      </c>
      <c r="VF82" s="68">
        <f>VE82-$V82</f>
        <v/>
      </c>
      <c r="VG82" s="68">
        <f>IF(VD82&gt;0,(VD82-VG$10)/VG$10,0)</f>
        <v/>
      </c>
      <c r="VH82" s="68" t="n"/>
      <c r="VI82" s="15">
        <f>IF(VD82&gt;0,(VD82-VD$10)/VD$10,0)</f>
        <v/>
      </c>
      <c r="VM82" s="21">
        <f>IF($C82&gt;0,(($IK$5*IG82)+($GT$5*GP82)+($JM$5*JI82)+($JF$5*JB82)+($IY$5*IU82)+($IR$5*IN82)+($ID$5*HZ82)+($HW$5*HS82)+($HP$5*HL82)+($HI$5*HE82)+($GF$5*GB82)+($FY$5*FU82)+($FR$5*FN82)+($FK$5*FG82)+($FD$5*EZ82)+($EW$5*ES82)+($EP$5*EL82)+($EI$5*EE82)+($EB$5*DX82)+($DU$5*DQ82)+($DN$5*DJ82)+($DG$5*DC82)+($CZ$5*CV82)+($CS$5*CO82)+($CL$5*CH82)+($CE$5*CA82)+($BX$5*BT82)+($BQ$5*BM82)+($BJ$5*BF82)+($BC$5*AY82)+($AV$5*AR82)+($AO$5*AK82)+($AH$5*AD82)+($JT$5*JP82)+($KA$5*JW82)+($KO$5*KK82)+($PR$5*PN82)+($GM$5*GI82)+($HA$5*GW82)+($KV$5*KR82)+($KH$5*KD82)+($LC$5*KY82)+($MS$5*MO82)+($ML$5*MH82)+($ME$5*MA82)+($LX$5*LT82)+($LQ$5*LM82)+($LJ$5*LF82)+(MV82*$MZ$5)+(NC82*$NG$5)+(NJ82*$NN$5)+($OI$5*OE82)+($NU$5*NQ82)+($OB$5*NX82)+($PK$5*PG82)+($OP$5*OL82)+($OW$5*OS82)+($PD$5*OZ82)+(PU82*$PY$5)+(QB82*$QF$5)+(QI82*$QM$5)+(QP82*$QT$5)+(QW82*$RA$5)+(RD82*$RH$5)+(RK82*$RO$5)+(RR82*$RV$5)+(RY82*$SC$5)+(SF82*$SJ$5)+(SM82*$SQ$5)+(ST82*$SX$5)+(TA82*$TE$5))+(TH82*$TL$5)+(TO82*$TS$5))/$VM$5</f>
        <v/>
      </c>
      <c r="VN82" s="538" t="n"/>
      <c r="VO82" s="21">
        <f>IF($C82&gt;0,(($IK$5*II82)+($GT$5*GR82)+($JM$5*JK82)+($JF$5*JD82)+($IY$5*IW82)+($IR$5*IP82)+($ID$5*IB82)+($HW$5*HU82)+($HP$5*HN82)+($HI$5*HG82)+($GF$5*GD82)+($FY$5*FW82)+($FR$5*FP82)+($FK$5*FI82)+($FD$5*FB82)+($EW$5*EU82)+($EP$5*EN82)+($EI$5*EG82)+($EB$5*DZ82)+($DU$5*DS82)+($DN$5*DL82)+($DG$5*DE82)+($CZ$5*CX82)+($CS$5*CQ82)+($CL$5*CJ82)+($CE$5*CC82)+($BX$5*BV82)+($BQ$5*BO82)+($BJ$5*BH82)+($BC$5*BA82)+($AV$5*AT82)+($AO$5*AM82)+($AH$5*AF82)+($KO$5*KM82)+($KH$5*KF82)+($KA$5*JY82)+($JT$5*JR82)+($PR$5*PP82)+($GM$5*GK82)+($HA$5*GY82)+($KV$5*KT82)+($LC$5*LA82)+($MS$5*MQ82)+($ML$5*MJ82)+($ME$5*MC82)+($LX$5*LV82)+($LQ$5*LO82)+($LJ$5*LH82)+(MX82*$MZ$5)+(NE82*$NG$5)+(NL82*$NN$5)+($OI$5*OG82)+($NU$5*NS82)+($OB$5*NZ82)+($PD$5*PB82)+($OW$5*OU82)+($OP$5*ON82)+($PK$5*PI82)+($PY$5*PW82)+($QF$5*QD82)+($QM$5*QK82)+($QT$5*QR82)+($RA$5*QY82)+($RH$5*RF82)+($RO$5*RM82)+(RT82*$RV$5)+(SA82*$SC$5)+(SH82*$SJ$5)+(SO82*$SQ$5)+(SV82*$SX$5)+(TC82*$TE$5)+(TJ82*$TL$5)+(TQ82*$TS$5))/$VM$5,0)</f>
        <v/>
      </c>
      <c r="VP82" s="14" t="n"/>
      <c r="VQ82" s="21">
        <f>IF($C82&gt;0,(($IK$5*IK82)+($GT$5*GT82)+($JM$5*JM82)+($JF$5*JF82)+($IY$5*IY82)+($IR$5*IR82)+($ID$5*ID82)+($HW$5*HW82)+($HP$5*HP82)+($HI$5*HI82)+($GF$5*GF82)+($FY$5*FY82)+($FR$5*FR82)+($FK$5*FK82)+($FD$5*FD82)+($EW$5*EW82)+($EP$5*EP82)+($EI$5*EI82)+($EB$5*EB82)+($DU$5*DU82)+($DN$5*DN82)+($DG$5*DG82)+($CZ$5*CZ82)+($CS$5*CS82)+($CL$5*CL82)+($CE$5*CE82)+($BX$5*BX82)+($BQ$5*BQ82)+($BJ$5*BJ82)+($BC$5*BC82)+($AV$5*AV82)+($AO$5*AO82)+($AH$5*AH82)+($KO$5*KO82)+($PR$5*PR82)+($GM$5*GM82)+($HA$5*HA82)+($KH$5*KH82)+($KA$5*KA82)+($JT$5*JT82)+($KV$5*KV82)+($LC$5*LC82)+($MS$5*MS82)+($ML$5*ML82)+($ME$5*ME82)+($LX$5*LX82)+($LQ$5*LQ82)+($LJ$5*LJ82)+($OI$5*OI82)+($NU$5*NU82)+($NN$5*NN82)+($NG$5*NG82)+($MZ$5*MZ82)+(OB82*$OB$5)+($PD$5*PD82)+($OW$5*OW82)+($OP$5*OP82)+($PK$5*PK82)+(PY82*$PY$5)+(QF82*$QF$5)+(QM82*$QM$5)+(QT82*$QT$5)+(RA82*$RA$5)+(RH82*$RH$5)+(RO82*$RO$5)+(RV82*$RV$5)+(SC82*$SC$5)+(SJ82*$SJ$5)+(SQ82*$SQ$5)+(SX82*$SX$5)+(TE82*$TE$5)+(TL82*$TL$5)+(TS82*$TS$5))/$VM$5,0)</f>
        <v/>
      </c>
    </row>
    <row r="83" ht="16" customHeight="1" s="545">
      <c r="A83" s="127" t="n">
        <v>45764</v>
      </c>
      <c r="B83" s="4">
        <f>A83</f>
        <v/>
      </c>
      <c r="C83" s="13" t="n">
        <v>39142.23</v>
      </c>
      <c r="D83" s="138">
        <f>IF(C83&gt;0,C83-C82,0)</f>
        <v/>
      </c>
      <c r="E83" s="68">
        <f>IF(C83&gt;0,D83/C82,0)</f>
        <v/>
      </c>
      <c r="F83" s="15">
        <f>IF(C83&gt;0,(C83-C$10)/C$10,0)</f>
        <v/>
      </c>
      <c r="G83" s="13" t="n">
        <v>5282.7</v>
      </c>
      <c r="H83" s="138">
        <f>IF(G83&gt;0,G83-G82,0)</f>
        <v/>
      </c>
      <c r="I83" s="68">
        <f>IF(G83&gt;0,H83/G82,0)</f>
        <v/>
      </c>
      <c r="J83" s="15">
        <f>IF(G83&gt;0,(G83-G$10)/G$10,0)</f>
        <v/>
      </c>
      <c r="K83" s="13" t="n">
        <v>16286.45</v>
      </c>
      <c r="L83" s="138">
        <f>IF(K83&gt;0,K83-K82,0)</f>
        <v/>
      </c>
      <c r="M83" s="68">
        <f>IF(K83&gt;0,L83/K82,0)</f>
        <v/>
      </c>
      <c r="N83" s="15">
        <f>IF(K83&gt;0,(K83-K$10)/K$10,0)</f>
        <v/>
      </c>
      <c r="O83" s="13" t="n">
        <v>1880.62</v>
      </c>
      <c r="P83" s="138">
        <f>IF(O83&gt;0,O83-O82,0)</f>
        <v/>
      </c>
      <c r="Q83" s="68">
        <f>IF(O83&gt;0,P83/O82,0)</f>
        <v/>
      </c>
      <c r="R83" s="15">
        <f>IF(O83&gt;0,(O83-O$10)/O$10,0)</f>
        <v/>
      </c>
      <c r="S83" s="18">
        <f>IF(O83&gt;0,(((O83*0.7)*Q83)+((K83*0.9)*M83)+((G83*0.65)*I83)+((C83*0.6)*E83))/(O83+K83+G83+C83),0)</f>
        <v/>
      </c>
      <c r="T83" s="121">
        <f>IF(O83&gt;0,(S83*200)+T82,0)</f>
        <v/>
      </c>
      <c r="U83" s="121">
        <f>T83</f>
        <v/>
      </c>
      <c r="V83" s="134">
        <f>IF(T83&gt;0,(T83-T82)/T82,0)</f>
        <v/>
      </c>
      <c r="W83" s="21">
        <f>IF(T83&gt;0,(T83-T$11)/T$11,0)</f>
        <v/>
      </c>
      <c r="X83" s="18">
        <f>IF(T83&gt;0,((Q83+M83+I83+E83)/4),0)</f>
        <v/>
      </c>
      <c r="Y83" s="352">
        <f>147367.91-6808</f>
        <v/>
      </c>
      <c r="Z83" s="15" t="n">
        <v>2e-06</v>
      </c>
      <c r="AA83" s="21">
        <f>Z83-$V83</f>
        <v/>
      </c>
      <c r="AC83" s="13" t="n">
        <v>184.77</v>
      </c>
      <c r="AD83" s="68">
        <f>IF(AC83&gt;0,((AC83-AC82)/AC82),0)</f>
        <v/>
      </c>
      <c r="AE83" s="68">
        <f>IF(AC83&gt;0,AD83-$V83,0)</f>
        <v/>
      </c>
      <c r="AF83" s="68">
        <f>IF(AC83&gt;0,(AC83-AF$10)/AF$10,0)</f>
        <v/>
      </c>
      <c r="AG83" s="68" t="n"/>
      <c r="AH83" s="15">
        <f>IF(AC83&gt;0,(AC83-AC$10)/AC$10,0)</f>
        <v/>
      </c>
      <c r="AJ83" s="13" t="n">
        <v>18.97</v>
      </c>
      <c r="AK83" s="68">
        <f>IF(AJ83&gt;0,((AJ83-AJ82)/AJ82),0)</f>
        <v/>
      </c>
      <c r="AL83" s="68">
        <f>IF(AJ83&gt;0,AK83-$V83,0)</f>
        <v/>
      </c>
      <c r="AM83" s="68">
        <f>IF(AJ83&gt;0,(AJ83-AM$10)/AM$10,0)</f>
        <v/>
      </c>
      <c r="AN83" s="68" t="n"/>
      <c r="AO83" s="15">
        <f>IF(AJ83&gt;0,(AJ83-AJ$10)/AJ$10,0)</f>
        <v/>
      </c>
      <c r="AQ83" s="13" t="n">
        <v>17.84</v>
      </c>
      <c r="AR83" s="68">
        <f>IF(AQ83&gt;0,((AQ83-AQ82)/AQ82),0)</f>
        <v/>
      </c>
      <c r="AS83" s="68">
        <f>IF(AQ83&gt;0,AR83-$V83,0)</f>
        <v/>
      </c>
      <c r="AT83" s="68">
        <f>IF(AQ83&gt;0,(AQ83-AT$10)/AT$10,0)</f>
        <v/>
      </c>
      <c r="AU83" s="68" t="n"/>
      <c r="AV83" s="15">
        <f>IF(AQ83&gt;0,(AQ83-AQ$10)/AQ$10,0)</f>
        <v/>
      </c>
      <c r="AX83" s="13" t="n">
        <v>183.49</v>
      </c>
      <c r="AY83" s="68">
        <f>IF(AX83&gt;0,((AX83-AX82)/AX82),0)</f>
        <v/>
      </c>
      <c r="AZ83" s="68">
        <f>IF(AX83&gt;0,AY83-$V83,0)</f>
        <v/>
      </c>
      <c r="BA83" s="68">
        <f>IF(AX83&gt;0,(AX83-BA$10)/BA$10,0)</f>
        <v/>
      </c>
      <c r="BB83" s="68" t="n"/>
      <c r="BC83" s="15">
        <f>IF(AX83&gt;0,(AX83-AX$10)/AX$10,0)</f>
        <v/>
      </c>
      <c r="BE83" s="13" t="n">
        <v>71.77</v>
      </c>
      <c r="BF83" s="68">
        <f>IF(BE83&gt;0,((BE83-BE82)/BE82),0)</f>
        <v/>
      </c>
      <c r="BG83" s="68">
        <f>IF(BE83&gt;0,BF83-$V83,0)</f>
        <v/>
      </c>
      <c r="BH83" s="68" t="n"/>
      <c r="BI83" s="68" t="n"/>
      <c r="BJ83" s="15">
        <f>IF(BE83&gt;0,(BE83-BE$10)/BE$10,0)</f>
        <v/>
      </c>
      <c r="BL83" s="13" t="n">
        <v>59.68</v>
      </c>
      <c r="BM83" s="68">
        <f>IF(BL83&gt;0,((BL83-BL82)/BL82),0)</f>
        <v/>
      </c>
      <c r="BN83" s="68">
        <f>IF(BL83&gt;0,BM83-$V83,0)</f>
        <v/>
      </c>
      <c r="BO83" s="68">
        <f>IF(BL83&gt;0,(BL83-BO$10)/BO$10,0)</f>
        <v/>
      </c>
      <c r="BP83" s="68" t="n"/>
      <c r="BQ83" s="15">
        <f>IF(BL83&gt;0,(BL83-BL$10)/BL$10,0)</f>
        <v/>
      </c>
      <c r="BS83" s="13" t="n">
        <v>32.17</v>
      </c>
      <c r="BT83" s="68">
        <f>IF(BS83&gt;0,((BS83-BS82)/BS82),0)</f>
        <v/>
      </c>
      <c r="BU83" s="68">
        <f>IF(BS83&gt;0,BT83-$V83,0)</f>
        <v/>
      </c>
      <c r="BV83" s="68">
        <f>IF(BS83&gt;0,(BS83-BV$10)/BV$10,0)</f>
        <v/>
      </c>
      <c r="BW83" s="68" t="n"/>
      <c r="BX83" s="15">
        <f>IF(BS83&gt;0,(BS83-BS$10)/BS$10,0)</f>
        <v/>
      </c>
      <c r="BZ83" s="13" t="n"/>
      <c r="CA83" s="68">
        <f>IF(BZ83&gt;0,((BZ83-BZ82)/BZ82),0)</f>
        <v/>
      </c>
      <c r="CB83" s="68">
        <f>IF(BZ83&gt;0,CA83-$V83,0)</f>
        <v/>
      </c>
      <c r="CC83" s="68">
        <f>IF(BZ83&gt;0,(BZ83-CC$10)/CC$10,0)</f>
        <v/>
      </c>
      <c r="CD83" s="68" t="n"/>
      <c r="CE83" s="15">
        <f>IF(BZ83&gt;0,(BZ83-BZ$10)/BZ$10,0)</f>
        <v/>
      </c>
      <c r="CG83" s="13" t="n">
        <v>27.3</v>
      </c>
      <c r="CH83" s="68">
        <f>IF(CG83&gt;0,((CG83-CG82)/CG82),0)</f>
        <v/>
      </c>
      <c r="CI83" s="68">
        <f>IF(CG83&gt;0,CH83-$V83,0)</f>
        <v/>
      </c>
      <c r="CJ83" s="68">
        <f>IF(CG83&gt;0,(CG83-CJ$10)/CJ$10,0)</f>
        <v/>
      </c>
      <c r="CK83" s="68" t="n"/>
      <c r="CL83" s="15">
        <f>IF(CG83&gt;0,(CG83-CG$10)/CG$10,0)</f>
        <v/>
      </c>
      <c r="CN83" s="13" t="n">
        <v>28.18</v>
      </c>
      <c r="CO83" s="68">
        <f>IF(CN83&gt;0,((CN83-CN82)/CN82),0)</f>
        <v/>
      </c>
      <c r="CP83" s="68">
        <f>IF(CN83&gt;0,CO83-$V83,0)</f>
        <v/>
      </c>
      <c r="CQ83" s="68">
        <f>IF(CN83&gt;0,(CN83-CQ$10)/CQ$10,0)</f>
        <v/>
      </c>
      <c r="CR83" s="68" t="n"/>
      <c r="CS83" s="15">
        <f>IF(CN83&gt;0,(CN83-CN$10)/CN$10,0)</f>
        <v/>
      </c>
      <c r="CU83" s="13" t="n">
        <v>32.02</v>
      </c>
      <c r="CV83" s="68">
        <f>IF(CU83&gt;0,((CU83-CU82)/CU82),0)</f>
        <v/>
      </c>
      <c r="CW83" s="68">
        <f>IF(CU83&gt;0,CV83-$V83,0)</f>
        <v/>
      </c>
      <c r="CX83" s="68">
        <f>IF(CU83&gt;0,(CU83-CX$10)/CX$10,0)</f>
        <v/>
      </c>
      <c r="CY83" s="68" t="n"/>
      <c r="CZ83" s="15">
        <f>IF(CU83&gt;0,(CU83-CU$10)/CU$10,0)</f>
        <v/>
      </c>
      <c r="DB83" s="13" t="n">
        <v>17.76</v>
      </c>
      <c r="DC83" s="68">
        <f>IF(DB83&gt;0,((DB83-DB82)/DB82),0)</f>
        <v/>
      </c>
      <c r="DD83" s="68">
        <f>IF(DB83&gt;0,DC83-$V83,0)</f>
        <v/>
      </c>
      <c r="DE83" s="68">
        <f>IF(DB83&gt;0,(DB83-DE$10)/DE$10,0)</f>
        <v/>
      </c>
      <c r="DF83" s="68" t="n"/>
      <c r="DG83" s="15">
        <f>IF(DB83&gt;0,(DB83-DB$10)/DB$10,0)</f>
        <v/>
      </c>
      <c r="DI83" s="13" t="n">
        <v>44.1</v>
      </c>
      <c r="DJ83" s="68">
        <f>IF(DI83&gt;0,((DI83-DI82)/DI82),0)</f>
        <v/>
      </c>
      <c r="DK83" s="68">
        <f>IF(DI83&gt;0,DJ83-$V83,0)</f>
        <v/>
      </c>
      <c r="DL83" s="68">
        <f>IF(DI83&gt;0,(DI83-DL$10)/DL$10,0)</f>
        <v/>
      </c>
      <c r="DM83" s="68" t="n"/>
      <c r="DN83" s="15">
        <f>IF(DI83&gt;0,(DI83-DI$10)/DI$10,0)</f>
        <v/>
      </c>
      <c r="DP83" s="13" t="n">
        <v>36.2</v>
      </c>
      <c r="DQ83" s="68">
        <f>IF(DP83&gt;0,((DP83-DP82)/DP82),0)</f>
        <v/>
      </c>
      <c r="DR83" s="68">
        <f>IF(DP83&gt;0,DQ83-$V83,0)</f>
        <v/>
      </c>
      <c r="DS83" s="68" t="n"/>
      <c r="DT83" s="68" t="n"/>
      <c r="DU83" s="15">
        <f>IF(DP83&gt;0,(DP83-DP$10)/DP$10,0)</f>
        <v/>
      </c>
      <c r="DV83" s="18" t="n"/>
      <c r="DW83" s="13" t="n">
        <v>23.56</v>
      </c>
      <c r="DX83" s="68">
        <f>IF(DW83&gt;0,((DW83-DW82)/DW82),0)</f>
        <v/>
      </c>
      <c r="DY83" s="68">
        <f>IF(DW83&gt;0,DX83-$V83,0)</f>
        <v/>
      </c>
      <c r="DZ83" s="68">
        <f>IF(DW83&gt;0,(DW83-DZ$10)/DZ$10,0)</f>
        <v/>
      </c>
      <c r="EA83" s="68" t="n"/>
      <c r="EB83" s="15">
        <f>IF(DW83&gt;0,(DW83-DW$10)/DW$10,0)</f>
        <v/>
      </c>
      <c r="ED83" s="13" t="n">
        <v>28.46</v>
      </c>
      <c r="EE83" s="68">
        <f>IF(ED83&gt;0,((ED83-ED82)/ED82),0)</f>
        <v/>
      </c>
      <c r="EF83" s="68">
        <f>IF(ED83&gt;0,EE83-$V83,0)</f>
        <v/>
      </c>
      <c r="EG83" s="68">
        <f>IF(ED83&gt;0,(ED83-EG$10)/EG$10,0)</f>
        <v/>
      </c>
      <c r="EH83" s="68" t="n"/>
      <c r="EI83" s="15">
        <f>IF(ED83&gt;0,(ED83-ED$10)/ED$10,0)</f>
        <v/>
      </c>
      <c r="EK83" s="13" t="n">
        <v>96.73999999999999</v>
      </c>
      <c r="EL83" s="68">
        <f>IF(EK83&gt;0,((EK83-EK82)/EK82),0)</f>
        <v/>
      </c>
      <c r="EM83" s="68">
        <f>IF(EK83&gt;0,EL83-$V83,0)</f>
        <v/>
      </c>
      <c r="EN83" s="68">
        <f>IF(EK83&gt;0,(EK83-EN$10)/EN$10,0)</f>
        <v/>
      </c>
      <c r="EO83" s="68" t="n"/>
      <c r="EP83" s="15">
        <f>IF(EK83&gt;0,(EK83-EK$10)/EK$10,0)</f>
        <v/>
      </c>
      <c r="ER83" s="13" t="n">
        <v>33.67</v>
      </c>
      <c r="ES83" s="68">
        <f>IF(ER83&gt;0,((ER83-ER82)/ER82),0)</f>
        <v/>
      </c>
      <c r="ET83" s="68">
        <f>IF(ER83&gt;0,ES83-$V83,0)</f>
        <v/>
      </c>
      <c r="EU83" s="68">
        <f>IF(ER83&gt;0,(ER83-EU$10)/EU$10,0)</f>
        <v/>
      </c>
      <c r="EV83" s="68" t="n"/>
      <c r="EW83" s="15">
        <f>IF(ER83&gt;0,(ER83-ER$10)/ER$10,0)</f>
        <v/>
      </c>
      <c r="EY83" s="13" t="n">
        <v>37.07</v>
      </c>
      <c r="EZ83" s="68">
        <f>IF(EY83&gt;0,((EY83-EY82)/EY82),0)</f>
        <v/>
      </c>
      <c r="FA83" s="68">
        <f>IF(EY83&gt;0,EZ83-$V83,0)</f>
        <v/>
      </c>
      <c r="FB83" s="68" t="n"/>
      <c r="FC83" s="68" t="n"/>
      <c r="FD83" s="15">
        <f>IF(EY83&gt;0,(EY83-EY$10)/EY$10,0)</f>
        <v/>
      </c>
      <c r="FF83" s="13" t="n">
        <v>52.39</v>
      </c>
      <c r="FG83" s="68">
        <f>IF(FF83&gt;0,((FF83-FF82)/FF82),0)</f>
        <v/>
      </c>
      <c r="FH83" s="68">
        <f>IF(FF83&gt;0,FG83-$V83,0)</f>
        <v/>
      </c>
      <c r="FI83" s="68">
        <f>IF(FF83&gt;0,(FF83-FI$10)/FI$10,0)</f>
        <v/>
      </c>
      <c r="FJ83" s="68" t="n"/>
      <c r="FK83" s="15">
        <f>IF(FF83&gt;0,(FF83-FF$10)/FF$10,0)</f>
        <v/>
      </c>
      <c r="FM83" s="13" t="n">
        <v>157.36</v>
      </c>
      <c r="FN83" s="68">
        <f>IF(FM83&gt;0,((FM83-FM82)/FM82),0)</f>
        <v/>
      </c>
      <c r="FO83" s="68">
        <f>IF(FM83&gt;0,FN83-$V83,0)</f>
        <v/>
      </c>
      <c r="FP83" s="68">
        <f>IF(FM83&gt;0,(FM83-FP$10)/FP$10,0)</f>
        <v/>
      </c>
      <c r="FQ83" s="68" t="n"/>
      <c r="FR83" s="15">
        <f>IF(FM83&gt;0,(FM83-FM$10)/FM$10,0)</f>
        <v/>
      </c>
      <c r="FT83" s="13" t="n">
        <v>91.43000000000001</v>
      </c>
      <c r="FU83" s="68">
        <f>IF(FT83&gt;0,((FT83-FT82)/FT82),0)</f>
        <v/>
      </c>
      <c r="FV83" s="68">
        <f>IF(FT83&gt;0,FU83-$V83,0)</f>
        <v/>
      </c>
      <c r="FW83" s="68">
        <f>IF(FT83&gt;0,(FT83-FW$10)/FW$10,0)</f>
        <v/>
      </c>
      <c r="FX83" s="68" t="n"/>
      <c r="FY83" s="15">
        <f>IF(FT83&gt;0,(FT83-FT$10)/FT$10,0)</f>
        <v/>
      </c>
      <c r="GA83" s="13" t="n">
        <v>16.8</v>
      </c>
      <c r="GB83" s="68">
        <f>IF(GA83&gt;0,((GA83-GA82)/GA82),0)</f>
        <v/>
      </c>
      <c r="GC83" s="68">
        <f>IF(GA83&gt;0,GB83-$V83,0)</f>
        <v/>
      </c>
      <c r="GD83" s="68" t="n"/>
      <c r="GE83" s="68" t="n"/>
      <c r="GF83" s="15">
        <f>IF(GA83&gt;0,(GA83-GA$10)/GA$10,0)</f>
        <v/>
      </c>
      <c r="GG83" s="18" t="n"/>
      <c r="GH83" s="13" t="n">
        <v>17.05</v>
      </c>
      <c r="GI83" s="68">
        <f>IF(GH83&gt;0,((GH83-GH82)/GH82),0)</f>
        <v/>
      </c>
      <c r="GJ83" s="68">
        <f>IF(GH83&gt;0,GI83-$V83,0)</f>
        <v/>
      </c>
      <c r="GK83" s="68">
        <f>IF(GH83&gt;0,(GH83-GK$10)/GK$10,0)</f>
        <v/>
      </c>
      <c r="GL83" s="68" t="n"/>
      <c r="GM83" s="15">
        <f>IF(GH83&gt;0,(GH83-GH$10)/GH$10,0)</f>
        <v/>
      </c>
      <c r="GO83" s="13" t="n">
        <v>25</v>
      </c>
      <c r="GP83" s="68">
        <f>IF(GO83&gt;0,((GO83-GO82)/GO82),0)</f>
        <v/>
      </c>
      <c r="GQ83" s="68">
        <f>IF(GO83&gt;0,GP83-$V83,0)</f>
        <v/>
      </c>
      <c r="GR83" s="68" t="n"/>
      <c r="GS83" s="68" t="n"/>
      <c r="GT83" s="15">
        <f>IF(GO83&gt;0,(GO83-GO$10)/GO$10,0)</f>
        <v/>
      </c>
      <c r="GV83" s="13" t="n">
        <v>14.48</v>
      </c>
      <c r="GW83" s="68">
        <f>IF(GV83&gt;0,((GV83-GV82)/GV82),0)</f>
        <v/>
      </c>
      <c r="GX83" s="68">
        <f>IF(GV83&gt;0,GW83-$V83,0)</f>
        <v/>
      </c>
      <c r="GY83" s="68">
        <f>IF(GV83&gt;0,(GV83-GY$10)/GY$10,0)</f>
        <v/>
      </c>
      <c r="GZ83" s="68" t="n"/>
      <c r="HA83" s="15">
        <f>IF(GV83&gt;0,(GV83-GV$10)/GV$10,0)</f>
        <v/>
      </c>
      <c r="HD83" s="13" t="n">
        <v>241.38</v>
      </c>
      <c r="HE83" s="68">
        <f>IF(HD83&gt;0,((HD83-HD82)/HD82),0)</f>
        <v/>
      </c>
      <c r="HF83" s="68">
        <f>IF(HD83&gt;0,HE83-$V83,0)</f>
        <v/>
      </c>
      <c r="HG83" s="68">
        <f>IF(HD83&gt;0,(HD83-HG$10)/HG$10,0)</f>
        <v/>
      </c>
      <c r="HH83" s="68" t="n"/>
      <c r="HI83" s="15">
        <f>IF(HD83&gt;0,(HD83-HD$10)/HD$10,0)</f>
        <v/>
      </c>
      <c r="HK83" s="13" t="n">
        <v>33.09</v>
      </c>
      <c r="HL83" s="68">
        <f>IF(HK83&gt;0,((HK83-HK82)/HK82),0)</f>
        <v/>
      </c>
      <c r="HM83" s="68">
        <f>IF(HK83&gt;0,HL83-$V83,0)</f>
        <v/>
      </c>
      <c r="HN83" s="68">
        <f>IF(HK83&gt;0,(HK83-HN$10)/HN$10,0)</f>
        <v/>
      </c>
      <c r="HO83" s="68" t="n"/>
      <c r="HP83" s="15">
        <f>IF(HK83&gt;0,(HK83-HK$10)/HK$10,0)</f>
        <v/>
      </c>
      <c r="HR83" s="13" t="n">
        <v>106.94</v>
      </c>
      <c r="HS83" s="68">
        <f>IF(HR83&gt;0,((HR83-HR82)/HR82),0)</f>
        <v/>
      </c>
      <c r="HT83" s="68">
        <f>IF(HR83&gt;0,HS83-$V83,0)</f>
        <v/>
      </c>
      <c r="HU83" s="68">
        <f>IF(HR83&gt;0,(HR83-HU$10)/HU$10,0)</f>
        <v/>
      </c>
      <c r="HV83" s="68" t="n"/>
      <c r="HW83" s="15">
        <f>IF(HR83&gt;0,(HR83-HR$10)/HR$10,0)</f>
        <v/>
      </c>
      <c r="HY83" s="13" t="n">
        <v>101.43</v>
      </c>
      <c r="HZ83" s="68">
        <f>IF(HY83&gt;0,((HY83-HY82)/HY82),0)</f>
        <v/>
      </c>
      <c r="IA83" s="68">
        <f>IF(HY83&gt;0,HZ83-$V83,0)</f>
        <v/>
      </c>
      <c r="IB83" s="68">
        <f>IF(HY83&gt;0,(HY83-IB$10)/IB$10,0)</f>
        <v/>
      </c>
      <c r="IC83" s="68" t="n"/>
      <c r="ID83" s="15">
        <f>IF(HY83&gt;0,(HY83-HY$10)/HY$10,0)</f>
        <v/>
      </c>
      <c r="IF83" s="13" t="n">
        <v>170.99</v>
      </c>
      <c r="IG83" s="68">
        <f>IF(IF83&gt;0,((IF83-IF82)/IF82),0)</f>
        <v/>
      </c>
      <c r="IH83" s="68">
        <f>IF(IF83&gt;0,IG83-$V83,0)</f>
        <v/>
      </c>
      <c r="II83" s="68">
        <f>IF(IF83&gt;0,(IF83-II$10)/II$10,0)</f>
        <v/>
      </c>
      <c r="IJ83" s="68" t="n"/>
      <c r="IK83" s="15">
        <f>IF(IF83&gt;0,(IF83-IF$10)/IF$10,0)</f>
        <v/>
      </c>
      <c r="IM83" s="13" t="n">
        <v>219.48</v>
      </c>
      <c r="IN83" s="68">
        <f>IF(IM83&gt;0,((IM83-IM82)/IM82),0)</f>
        <v/>
      </c>
      <c r="IO83" s="68">
        <f>IF(IM83&gt;0,IN83-$V83,0)</f>
        <v/>
      </c>
      <c r="IP83" s="68">
        <f>IF(IM83&gt;0,(IM83-IP$10)/IP$10,0)</f>
        <v/>
      </c>
      <c r="IQ83" s="68" t="n"/>
      <c r="IR83" s="15">
        <f>IF(IM83&gt;0,(IM83-IM$10)/IM$10,0)</f>
        <v/>
      </c>
      <c r="IT83" s="13" t="n">
        <v>41.18</v>
      </c>
      <c r="IU83" s="68">
        <f>IF(IT83&gt;0,((IT83-IT82)/IT82),0)</f>
        <v/>
      </c>
      <c r="IV83" s="68">
        <f>IF(IT83&gt;0,IU83-$V83,0)</f>
        <v/>
      </c>
      <c r="IW83" s="68">
        <f>IF(IT83&gt;0,(IT83-IW$10)/IW$10,0)</f>
        <v/>
      </c>
      <c r="IX83" s="68" t="n"/>
      <c r="IY83" s="15">
        <f>IF(IT83&gt;0,(IT83-IT$10)/IT$10,0)</f>
        <v/>
      </c>
      <c r="JA83" s="13" t="n">
        <v>501.48</v>
      </c>
      <c r="JB83" s="68">
        <f>IF(JA83&gt;0,((JA83-JA82)/JA82),0)</f>
        <v/>
      </c>
      <c r="JC83" s="68">
        <f>IF(JA83&gt;0,JB83-$V83,0)</f>
        <v/>
      </c>
      <c r="JD83" s="68">
        <f>IF(JA83&gt;0,(JA83-JD$10)/JD$10,0)</f>
        <v/>
      </c>
      <c r="JE83" s="68" t="n"/>
      <c r="JF83" s="15">
        <f>IF(JA83&gt;0,(JA83-JA$10)/JA$10,0)</f>
        <v/>
      </c>
      <c r="JH83" s="13" t="n">
        <v>367.78</v>
      </c>
      <c r="JI83" s="68">
        <f>IF(JH83&gt;0,((JH83-JH82)/JH82),0)</f>
        <v/>
      </c>
      <c r="JJ83" s="68">
        <f>IF(JH83&gt;0,JI83-$V83,0)</f>
        <v/>
      </c>
      <c r="JK83" s="68">
        <f>IF(JH83&gt;0,(JH83-JK$10)/JK$10,0)</f>
        <v/>
      </c>
      <c r="JL83" s="68" t="n"/>
      <c r="JM83" s="15">
        <f>IF(JH83&gt;0,(JH83-JH$10)/JH$10,0)</f>
        <v/>
      </c>
      <c r="JO83" s="13" t="n">
        <v>18.08</v>
      </c>
      <c r="JP83" s="68">
        <f>IF(JO83&gt;0,((JO83-JO82)/JO82),0)</f>
        <v/>
      </c>
      <c r="JQ83" s="68">
        <f>IF(JO83&gt;0,JP83-$V83,0)</f>
        <v/>
      </c>
      <c r="JR83" s="68">
        <f>IF(JO83&gt;0,(JO83-JR$10)/JR$10,0)</f>
        <v/>
      </c>
      <c r="JS83" s="68" t="n"/>
      <c r="JT83" s="15">
        <f>IF(JO83&gt;0,(JO83-JO$10)/JO$10,0)</f>
        <v/>
      </c>
      <c r="JV83" s="13" t="n">
        <v>1.38</v>
      </c>
      <c r="JW83" s="68">
        <f>IF(JV83&gt;0,((JV83-JV82)/JV82),0)</f>
        <v/>
      </c>
      <c r="JX83" s="68">
        <f>IF(JV83&gt;0,JW83-$V83,0)</f>
        <v/>
      </c>
      <c r="JY83" s="68">
        <f>IF(JV83&gt;0,(JV83-JY$10)/JY$10,0)</f>
        <v/>
      </c>
      <c r="JZ83" s="68" t="n"/>
      <c r="KA83" s="15">
        <f>IF(JV83&gt;0,(JV83-JV$10)/JV$10,0)</f>
        <v/>
      </c>
      <c r="KC83" s="13" t="n">
        <v>15.64</v>
      </c>
      <c r="KD83" s="68">
        <f>IF(KC83&gt;0,((KC83-KC82)/KC82),0)</f>
        <v/>
      </c>
      <c r="KE83" s="68">
        <f>IF(KC83&gt;0,KD83-$V83,0)</f>
        <v/>
      </c>
      <c r="KF83" s="68">
        <f>IF(KC83&gt;0,(KC83-KF$10)/KF$10,0)</f>
        <v/>
      </c>
      <c r="KG83" s="68" t="n"/>
      <c r="KH83" s="15">
        <f>IF(KC83&gt;0,(KC83-KC$10)/KC$10,0)</f>
        <v/>
      </c>
      <c r="KI83" s="18" t="n"/>
      <c r="KJ83" s="13" t="n">
        <v>36.63</v>
      </c>
      <c r="KK83" s="68">
        <f>IF(KJ83&gt;0,((KJ83-KJ82)/KJ82),0)</f>
        <v/>
      </c>
      <c r="KL83" s="68">
        <f>IF(KJ83&gt;0,KK83-$V83,0)</f>
        <v/>
      </c>
      <c r="KM83" s="68">
        <f>IF(KJ83&gt;0,(KJ83-KM$10)/KM$10,0)</f>
        <v/>
      </c>
      <c r="KN83" s="68" t="n"/>
      <c r="KO83" s="15">
        <f>IF(KJ83&gt;0,(KJ83-KJ$10)/KJ$10,0)</f>
        <v/>
      </c>
      <c r="KQ83" s="13" t="n">
        <v>1.5</v>
      </c>
      <c r="KR83" s="68">
        <f>IF(KQ83&gt;0,((KQ83-KQ82)/KQ82),0)</f>
        <v/>
      </c>
      <c r="KS83" s="68">
        <f>IF(KQ83&gt;0,KR83-$V83,0)</f>
        <v/>
      </c>
      <c r="KT83" s="68">
        <f>IF(KQ83&gt;0,(KQ83-KT$10)/KT$10,0)</f>
        <v/>
      </c>
      <c r="KU83" s="68" t="n"/>
      <c r="KV83" s="15">
        <f>IF(KQ83&gt;0,(KQ83-KQ$10)/KQ$10,0)</f>
        <v/>
      </c>
      <c r="KW83" s="18" t="n"/>
      <c r="KX83" s="13" t="n">
        <v>20.41</v>
      </c>
      <c r="KY83" s="68">
        <f>IF(KX83&gt;0,((KX83-KX82)/KX82),0)</f>
        <v/>
      </c>
      <c r="KZ83" s="68">
        <f>IF(KX83&gt;0,KY83-$V83,0)</f>
        <v/>
      </c>
      <c r="LA83" s="68">
        <f>IF(KX83&gt;0,(KX83-LA$10)/LA$10,0)</f>
        <v/>
      </c>
      <c r="LB83" s="68" t="n"/>
      <c r="LC83" s="15">
        <f>IF(KX83&gt;0,(KX83-KX$10)/KX$10,0)</f>
        <v/>
      </c>
      <c r="LD83" s="18" t="n"/>
      <c r="LE83" s="13" t="n">
        <v>50.96</v>
      </c>
      <c r="LF83" s="68">
        <f>IF(LE83&gt;0,((LE83-LE82)/LE82),0)</f>
        <v/>
      </c>
      <c r="LG83" s="68">
        <f>IF(LE83&gt;0,LF83-$V83,0)</f>
        <v/>
      </c>
      <c r="LH83" s="68">
        <f>IF(LE83&gt;0,(LE83-LH$10)/LH$10,0)</f>
        <v/>
      </c>
      <c r="LI83" s="68" t="n"/>
      <c r="LJ83" s="15">
        <f>IF(LE83&gt;0,(LE83-LE$10)/LE$10,0)</f>
        <v/>
      </c>
      <c r="LL83" s="13" t="n">
        <v>121.55</v>
      </c>
      <c r="LM83" s="68">
        <f>IF(LL83&gt;0,((LL83-LL82)/LL82),0)</f>
        <v/>
      </c>
      <c r="LN83" s="68">
        <f>IF(LL83&gt;0,LM83-$V83,0)</f>
        <v/>
      </c>
      <c r="LO83" s="68">
        <f>IF(LL83&gt;0,(LL83-LO$10)/LO$10,0)</f>
        <v/>
      </c>
      <c r="LP83" s="68" t="n"/>
      <c r="LQ83" s="15">
        <f>IF(LL83&gt;0,(LL83-LL$10)/LL$10,0)</f>
        <v/>
      </c>
      <c r="LS83" s="13" t="n">
        <v>14.8</v>
      </c>
      <c r="LT83" s="68">
        <f>IF(LS83&gt;0,((LS83-LS82)/LS82),0)</f>
        <v/>
      </c>
      <c r="LU83" s="68">
        <f>IF(LS83&gt;0,LT83-$V83,0)</f>
        <v/>
      </c>
      <c r="LV83" s="68" t="n"/>
      <c r="LW83" s="68" t="n"/>
      <c r="LX83" s="15">
        <f>IF(LS83&gt;0,(LS83-LS$10)/LS$10,0)</f>
        <v/>
      </c>
      <c r="LZ83" s="13" t="n">
        <v>10.93</v>
      </c>
      <c r="MA83" s="68">
        <f>IF(LZ83&gt;0,((LZ83-LZ82)/LZ82),0)</f>
        <v/>
      </c>
      <c r="MB83" s="68">
        <f>IF(LZ83&gt;0,MA83-$V83,0)</f>
        <v/>
      </c>
      <c r="MC83" s="68">
        <f>IF(LZ83&gt;0,(LZ83-MC$10)/MC$10,0)</f>
        <v/>
      </c>
      <c r="MD83" s="68" t="n"/>
      <c r="ME83" s="15">
        <f>IF(LZ83&gt;0,(LZ83-LZ$10)/LZ$10,0)</f>
        <v/>
      </c>
      <c r="MG83" s="13" t="n">
        <v>21.99</v>
      </c>
      <c r="MH83" s="68">
        <f>IF(MG83&gt;0,((MG83-MG82)/MG82),0)</f>
        <v/>
      </c>
      <c r="MI83" s="68">
        <f>IF(MG83&gt;0,MH83-$V83,0)</f>
        <v/>
      </c>
      <c r="MJ83" s="68">
        <f>IF(MG83&gt;0,(MG83-MJ$10)/MJ$10,0)</f>
        <v/>
      </c>
      <c r="MK83" s="68" t="n"/>
      <c r="ML83" s="15">
        <f>IF(MG83&gt;0,(MG83-MG$10)/MG$10,0)</f>
        <v/>
      </c>
      <c r="MN83" s="13" t="n">
        <v>103.7</v>
      </c>
      <c r="MO83" s="68">
        <f>IF(MN83&gt;0,((MN83-MN82)/MN82),0)</f>
        <v/>
      </c>
      <c r="MP83" s="68">
        <f>IF(MN83&gt;0,MO83-$V83,0)</f>
        <v/>
      </c>
      <c r="MQ83" s="68">
        <f>IF(MN83&gt;0,(MN83-MQ$10)/MQ$10,0)</f>
        <v/>
      </c>
      <c r="MR83" s="68" t="n"/>
      <c r="MS83" s="15">
        <f>IF(MN83&gt;0,(MN83-MN$10)/MN$10,0)</f>
        <v/>
      </c>
      <c r="MU83" s="13" t="n">
        <v>13.15</v>
      </c>
      <c r="MV83" s="68">
        <f>IF(MU83&gt;0,((MU83-MU82)/MU82),0)</f>
        <v/>
      </c>
      <c r="MW83" s="68">
        <f>IF(MU83&gt;0,MV83-$V83,0)</f>
        <v/>
      </c>
      <c r="MX83" s="68">
        <f>IF(MU83&gt;0,(MU83-MX$10)/MX$10,0)</f>
        <v/>
      </c>
      <c r="MY83" s="68" t="n"/>
      <c r="MZ83" s="15">
        <f>IF(MU83&gt;0,(MU83-MU$10)/MU$10,0)</f>
        <v/>
      </c>
      <c r="NB83" s="13" t="n">
        <v>181.8</v>
      </c>
      <c r="NC83" s="68">
        <f>IF(NB83&gt;0,((NB83-NB82)/NB82),0)</f>
        <v/>
      </c>
      <c r="ND83" s="68">
        <f>IF(NB83&gt;0,NC83-$V83,0)</f>
        <v/>
      </c>
      <c r="NE83" s="68">
        <f>IF(NB83&gt;0,(NB83-NE$10)/NE$10,0)</f>
        <v/>
      </c>
      <c r="NF83" s="68" t="n"/>
      <c r="NG83" s="15">
        <f>IF(NB83&gt;0,(NB83-NB$10)/NB$10,0)</f>
        <v/>
      </c>
      <c r="NI83" s="13" t="n">
        <v>5.81</v>
      </c>
      <c r="NJ83" s="68">
        <f>IF(NI83&gt;0,((NI83-NI82)/NI82),0)</f>
        <v/>
      </c>
      <c r="NK83" s="68">
        <f>IF(NI83&gt;0,NJ83-$V83,0)</f>
        <v/>
      </c>
      <c r="NL83" s="68">
        <f>IF(NI83&gt;0,(NI83-NL$10)/NL$10,0)</f>
        <v/>
      </c>
      <c r="NM83" s="68" t="n"/>
      <c r="NN83" s="15">
        <f>IF(NI83&gt;0,(NI83-NI$10)/NI$10,0)</f>
        <v/>
      </c>
      <c r="NP83" s="13" t="n">
        <v>323.42</v>
      </c>
      <c r="NQ83" s="68">
        <f>IF(NP83&gt;0,((NP83-NP82)/NP82),0)</f>
        <v/>
      </c>
      <c r="NR83" s="68">
        <f>IF(NP83&gt;0,NQ83-$V83,0)</f>
        <v/>
      </c>
      <c r="NS83" s="68">
        <f>IF(NP83&gt;0,(NP83-NS$10)/NS$10,0)</f>
        <v/>
      </c>
      <c r="NT83" s="68" t="n"/>
      <c r="NU83" s="15">
        <f>IF(NP83&gt;0,(NP83-NP$10)/NP$10,0)</f>
        <v/>
      </c>
      <c r="NW83" s="13" t="n">
        <v>151.22</v>
      </c>
      <c r="NX83" s="68">
        <f>IF(NW83&gt;0,((NW83-NW82)/NW82),0)</f>
        <v/>
      </c>
      <c r="NY83" s="68">
        <f>IF(NW83&gt;0,NX83-$V83,0)</f>
        <v/>
      </c>
      <c r="NZ83" s="68">
        <f>IF(NW83&gt;0,(NW83-NZ$10)/NZ$10,0)</f>
        <v/>
      </c>
      <c r="OA83" s="68" t="n"/>
      <c r="OB83" s="15">
        <f>IF(NW83&gt;0,(NW83-NW$10)/NW$10,0)</f>
        <v/>
      </c>
      <c r="OD83" s="13" t="n">
        <v>1.32</v>
      </c>
      <c r="OE83" s="68">
        <f>IF(OD83&gt;0,((OD83-OD82)/OD82),0)</f>
        <v/>
      </c>
      <c r="OF83" s="68">
        <f>IF(OD83&gt;0,OE83-$V83,0)</f>
        <v/>
      </c>
      <c r="OG83" s="68">
        <f>IF(OD83&gt;0,(OD83-OG$10)/OG$10,0)</f>
        <v/>
      </c>
      <c r="OH83" s="68" t="n"/>
      <c r="OI83" s="15">
        <f>IF(OD83&gt;0,(OD83-OD$10)/OD$10,0)</f>
        <v/>
      </c>
      <c r="OK83" s="13" t="n">
        <v>67.38</v>
      </c>
      <c r="OL83" s="68">
        <f>IF(OK83&gt;0,((OK83-OK82)/OK82),0)</f>
        <v/>
      </c>
      <c r="OM83" s="68">
        <f>IF(OK83&gt;0,OL83-$V83,0)</f>
        <v/>
      </c>
      <c r="ON83" s="68">
        <f>IF(OK83&gt;0,(OK83-ON$10)/ON$10,0)</f>
        <v/>
      </c>
      <c r="OO83" s="68" t="n"/>
      <c r="OP83" s="15">
        <f>IF(OK83&gt;0,(OK83-OK$10)/OK$10,0)</f>
        <v/>
      </c>
      <c r="OR83" s="13" t="n">
        <v>2.96</v>
      </c>
      <c r="OS83" s="68">
        <f>IF(OR83&gt;0,((OR83-OR82)/OR82),0)</f>
        <v/>
      </c>
      <c r="OT83" s="68">
        <f>IF(OR83&gt;0,OS83-$V83,0)</f>
        <v/>
      </c>
      <c r="OU83" s="68">
        <f>IF(OR83&gt;0,(OR83-OU$10)/OU$10,0)</f>
        <v/>
      </c>
      <c r="OV83" s="68" t="n"/>
      <c r="OW83" s="15">
        <f>IF(OR83&gt;0,(OR83-OR$10)/OR$10,0)</f>
        <v/>
      </c>
      <c r="OY83" s="13" t="n">
        <v>128.24</v>
      </c>
      <c r="OZ83" s="68">
        <f>IF(OY83&gt;0,((OY83-OY82)/OY82),0)</f>
        <v/>
      </c>
      <c r="PA83" s="68">
        <f>IF(OY83&gt;0,OZ83-$V83,0)</f>
        <v/>
      </c>
      <c r="PB83" s="68">
        <f>IF(OY83&gt;0,(OY83-PB$10)/PB$10,0)</f>
        <v/>
      </c>
      <c r="PC83" s="68" t="n"/>
      <c r="PD83" s="15">
        <f>IF(OY83&gt;0,(OY83-OY$10)/OY$10,0)</f>
        <v/>
      </c>
      <c r="PE83" s="18" t="n"/>
      <c r="PF83" s="13" t="n">
        <v>218.22</v>
      </c>
      <c r="PG83" s="68">
        <f>IF(PF83&gt;0,((PF83-PF82)/PF82),0)</f>
        <v/>
      </c>
      <c r="PH83" s="68">
        <f>IF(PF83&gt;0,PG83-$V83,0)</f>
        <v/>
      </c>
      <c r="PI83" s="68">
        <f>IF(PF83&gt;0,(PF83-PI$10)/PI$10,0)</f>
        <v/>
      </c>
      <c r="PJ83" s="68" t="n"/>
      <c r="PK83" s="15">
        <f>IF(PF83&gt;0,(PF83-PF$10)/PF$10,0)</f>
        <v/>
      </c>
      <c r="PM83" s="13" t="n"/>
      <c r="PN83" s="68">
        <f>IF(PM83&gt;0,((PM83-PM82)/PM82),0)</f>
        <v/>
      </c>
      <c r="PO83" s="68">
        <f>PN83-$V83</f>
        <v/>
      </c>
      <c r="PP83" s="68">
        <f>IF(PM83&gt;0,(PM83-PP$10)/PP$10,0)</f>
        <v/>
      </c>
      <c r="PQ83" s="68" t="n"/>
      <c r="PR83" s="15">
        <f>IF(PM83&gt;0,(PM83-PM$10)/PM$10,0)</f>
        <v/>
      </c>
      <c r="PT83" s="13" t="n">
        <v>4.95</v>
      </c>
      <c r="PU83" s="68">
        <f>IF(PT83&gt;0,((PT83-PT82)/PT82),0)</f>
        <v/>
      </c>
      <c r="PV83" s="68">
        <f>IF(PT83&gt;0,PU83-$V83,0)</f>
        <v/>
      </c>
      <c r="PW83" s="68">
        <f>IF(PT83&gt;0,(PT83-PW$10)/PW$10,0)</f>
        <v/>
      </c>
      <c r="PX83" s="68" t="n"/>
      <c r="PY83" s="15">
        <f>IF(PT83&gt;0,(PT83-PT$10)/PT$10,0)</f>
        <v/>
      </c>
      <c r="QA83" s="13" t="n">
        <v>188.38</v>
      </c>
      <c r="QB83" s="68">
        <f>IF(QA83&gt;0,((QA83-QA82)/QA82),0)</f>
        <v/>
      </c>
      <c r="QC83" s="68">
        <f>IF(QA83&gt;0,QB83-$V83,0)</f>
        <v/>
      </c>
      <c r="QD83" s="68">
        <f>IF(QA83&gt;0,(QA83-QD$10)/QD$10,0)</f>
        <v/>
      </c>
      <c r="QE83" s="68" t="n"/>
      <c r="QF83" s="15">
        <f>IF(QA83&gt;0,(QA83-QA$10)/QA$10,0)</f>
        <v/>
      </c>
      <c r="QH83" s="13" t="n">
        <v>1.236</v>
      </c>
      <c r="QI83" s="68">
        <f>IF(QH83&gt;0,((QH83-QH82)/QH82),0)</f>
        <v/>
      </c>
      <c r="QJ83" s="68">
        <f>IF(QH83&gt;0,QI83-$V83,0)</f>
        <v/>
      </c>
      <c r="QK83" s="68">
        <f>IF(QH83&gt;0,(QH83-QK$10)/QK$10,0)</f>
        <v/>
      </c>
      <c r="QL83" s="68" t="n"/>
      <c r="QM83" s="15">
        <f>IF(QH83&gt;0,(QH83-QH$10)/QH$10,0)</f>
        <v/>
      </c>
      <c r="QO83" s="13" t="n">
        <v>14.09</v>
      </c>
      <c r="QP83" s="68">
        <f>IF(QO83&gt;0,((QO83-QO82)/QO82),0)</f>
        <v/>
      </c>
      <c r="QQ83" s="68">
        <f>IF(QO83&gt;0,QP83-$V83,0)</f>
        <v/>
      </c>
      <c r="QR83" s="68">
        <f>IF(QO83&gt;0,(QO83-QR$10)/QR$10,0)</f>
        <v/>
      </c>
      <c r="QS83" s="68" t="n"/>
      <c r="QT83" s="15">
        <f>IF(QO83&gt;0,(QO83-QO$10)/QO$10,0)</f>
        <v/>
      </c>
      <c r="QV83" s="13" t="n">
        <v>1.618</v>
      </c>
      <c r="QW83" s="68">
        <f>IF(QV83&gt;0,((QV83-QV82)/QV82),0)</f>
        <v/>
      </c>
      <c r="QX83" s="68">
        <f>IF(QV83&gt;0,QW83-$V83,0)</f>
        <v/>
      </c>
      <c r="QY83" s="68">
        <f>IF(QV83&gt;0,(QV83-QY$10)/QY$10,0)</f>
        <v/>
      </c>
      <c r="QZ83" s="68" t="n"/>
      <c r="RA83" s="15">
        <f>IF(QV83&gt;0,(QV83-QV$10)/QV$10,0)</f>
        <v/>
      </c>
      <c r="RC83" s="13" t="n">
        <v>18.65</v>
      </c>
      <c r="RD83" s="68">
        <f>IF(RC83&gt;0,((RC83-RC82)/RC82),0)</f>
        <v/>
      </c>
      <c r="RE83" s="68">
        <f>IF(RC83&gt;0,RD83-$V83,0)</f>
        <v/>
      </c>
      <c r="RF83" s="68">
        <f>IF(RC83&gt;0,(RC83-RF$10)/RF$10,0)</f>
        <v/>
      </c>
      <c r="RG83" s="68" t="n"/>
      <c r="RH83" s="15">
        <f>IF(RC83&gt;0,(RC83-RC$10)/RC$10,0)</f>
        <v/>
      </c>
      <c r="RJ83" s="13" t="n">
        <v>151.74</v>
      </c>
      <c r="RK83" s="68">
        <f>IF(RJ83&gt;0,((RJ83-RJ82)/RJ82),0)</f>
        <v/>
      </c>
      <c r="RL83" s="68">
        <f>RK83-$V83</f>
        <v/>
      </c>
      <c r="RM83" s="68">
        <f>IF(RJ83&gt;0,(RJ83-RM$10)/RM$10,0)</f>
        <v/>
      </c>
      <c r="RN83" s="68" t="n"/>
      <c r="RO83" s="15">
        <f>IF(RJ83&gt;0,(RJ83-RJ$10)/RJ$10,0)</f>
        <v/>
      </c>
      <c r="RQ83" s="13" t="n">
        <v>12.84</v>
      </c>
      <c r="RR83" s="68">
        <f>IF(RQ83&gt;0,((RQ83-RQ82)/RQ82),0)</f>
        <v/>
      </c>
      <c r="RS83" s="68">
        <f>RR83-$V83</f>
        <v/>
      </c>
      <c r="RT83" s="68">
        <f>IF(RQ83&gt;0,(RQ83-RT$10)/RT$10,0)</f>
        <v/>
      </c>
      <c r="RU83" s="68" t="n"/>
      <c r="RV83" s="15">
        <f>IF(RQ83&gt;0,(RQ83-RQ$10)/RQ$10,0)</f>
        <v/>
      </c>
      <c r="RX83" s="13" t="n">
        <v>93.78</v>
      </c>
      <c r="RY83" s="68">
        <f>IF(RX83&gt;0,((RX83-RX82)/RX82),0)</f>
        <v/>
      </c>
      <c r="RZ83" s="68">
        <f>RY83-$V83</f>
        <v/>
      </c>
      <c r="SA83" s="68">
        <f>IF(RX83&gt;0,(RX83-SA$10)/SA$10,0)</f>
        <v/>
      </c>
      <c r="SB83" s="68" t="n"/>
      <c r="SC83" s="15">
        <f>IF(RX83&gt;0,(RX83-RX$10)/RX$10,0)</f>
        <v/>
      </c>
      <c r="SE83" s="13" t="n">
        <v>8.32</v>
      </c>
      <c r="SF83" s="68">
        <f>IF(SE83&gt;0,((SE83-SE82)/SE82),0)</f>
        <v/>
      </c>
      <c r="SG83" s="68">
        <f>SF83-$V83</f>
        <v/>
      </c>
      <c r="SH83" s="68">
        <f>IF(SE83&gt;0,(SE83-SH$10)/SH$10,0)</f>
        <v/>
      </c>
      <c r="SI83" s="68" t="n"/>
      <c r="SJ83" s="15">
        <f>IF(SE83&gt;0,(SE83-SE$10)/SE$10,0)</f>
        <v/>
      </c>
      <c r="SL83" s="13" t="n">
        <v>1.29</v>
      </c>
      <c r="SM83" s="68">
        <f>IF(SL83&gt;0,((SL83-SL82)/SL82),0)</f>
        <v/>
      </c>
      <c r="SN83" s="68">
        <f>SM83-$V83</f>
        <v/>
      </c>
      <c r="SO83" s="68">
        <f>IF(SL83&gt;0,(SL83-SO$10)/SO$10,0)</f>
        <v/>
      </c>
      <c r="SP83" s="68" t="n"/>
      <c r="SQ83" s="15">
        <f>IF(SL83&gt;0,(SL83-SL$10)/SL$10,0)</f>
        <v/>
      </c>
      <c r="SS83" s="13" t="n">
        <v>6.42</v>
      </c>
      <c r="ST83" s="68">
        <f>IF(SS83&gt;0,((SS83-SS82)/SS82),0)</f>
        <v/>
      </c>
      <c r="SU83" s="68">
        <f>ST83-$V83</f>
        <v/>
      </c>
      <c r="SV83" s="68">
        <f>IF(SS83&gt;0,(SS83-SV$10)/SV$10,0)</f>
        <v/>
      </c>
      <c r="SW83" s="68" t="n"/>
      <c r="SX83" s="15">
        <f>IF(SS83&gt;0,(SS83-SS$10)/SS$10,0)</f>
        <v/>
      </c>
      <c r="SZ83" s="13" t="n">
        <v>26.35</v>
      </c>
      <c r="TA83" s="68">
        <f>IF(SZ83&gt;0,((SZ83-SZ82)/SZ82),0)</f>
        <v/>
      </c>
      <c r="TB83" s="68">
        <f>TA83-$V83</f>
        <v/>
      </c>
      <c r="TC83" s="68">
        <f>IF(SZ83&gt;0,(SZ83-TC$10)/TC$10,0)</f>
        <v/>
      </c>
      <c r="TD83" s="68" t="n"/>
      <c r="TE83" s="15">
        <f>IF(SZ83&gt;0,(SZ83-SZ$10)/SZ$10,0)</f>
        <v/>
      </c>
      <c r="TG83" s="13" t="n">
        <v>0.2085</v>
      </c>
      <c r="TH83" s="68">
        <f>IF(TG83&gt;0,((TG83-TG82)/TG82),0)</f>
        <v/>
      </c>
      <c r="TI83" s="68">
        <f>TH83-$V83</f>
        <v/>
      </c>
      <c r="TJ83" s="68">
        <f>IF(TG83&gt;0,(TG83-TJ$10)/TJ$10,0)</f>
        <v/>
      </c>
      <c r="TK83" s="68" t="n"/>
      <c r="TL83" s="15">
        <f>IF(TG83&gt;0,(TG83-TG$10)/TG$10,0)</f>
        <v/>
      </c>
      <c r="TN83" s="13" t="n">
        <v>24.51</v>
      </c>
      <c r="TO83" s="68">
        <f>IF(TN83&gt;0,((TN83-TN82)/TN82),0)</f>
        <v/>
      </c>
      <c r="TP83" s="68">
        <f>TO83-$V83</f>
        <v/>
      </c>
      <c r="TQ83" s="68">
        <f>IF(TN83&gt;0,(TN83-TQ$10)/TQ$10,0)</f>
        <v/>
      </c>
      <c r="TR83" s="68" t="n"/>
      <c r="TS83" s="15">
        <f>IF(TN83&gt;0,(TN83-TN$10)/TN$10,0)</f>
        <v/>
      </c>
      <c r="TU83" s="13" t="n">
        <v>2.2</v>
      </c>
      <c r="TV83" s="68">
        <f>IF(TU83&gt;0,((TU83-TU82)/TU82),0)</f>
        <v/>
      </c>
      <c r="TW83" s="68">
        <f>TV83-$V83</f>
        <v/>
      </c>
      <c r="TX83" s="68">
        <f>IF(TU83&gt;0,(TU83-TX$10)/TX$10,0)</f>
        <v/>
      </c>
      <c r="TY83" s="68" t="n"/>
      <c r="TZ83" s="15">
        <f>IF(TU83&gt;0,(TU83-TU$10)/TU$10,0)</f>
        <v/>
      </c>
      <c r="UB83" s="13" t="n"/>
      <c r="UC83" s="68">
        <f>IF(UB83&gt;0,((UB83-UB82)/UB82),0)</f>
        <v/>
      </c>
      <c r="UD83" s="68">
        <f>UC83-$V83</f>
        <v/>
      </c>
      <c r="UE83" s="68">
        <f>IF(UB83&gt;0,(UB83-UE$10)/UE$10,0)</f>
        <v/>
      </c>
      <c r="UF83" s="68" t="n"/>
      <c r="UG83" s="15">
        <f>IF(UB83&gt;0,(UB83-UB$10)/UB$10,0)</f>
        <v/>
      </c>
      <c r="UI83" s="13" t="n"/>
      <c r="UJ83" s="68">
        <f>IF(UI83&gt;0,((UI83-UI82)/UI82),0)</f>
        <v/>
      </c>
      <c r="UK83" s="68">
        <f>UJ83-$V83</f>
        <v/>
      </c>
      <c r="UL83" s="68">
        <f>IF(UI83&gt;0,(UI83-UL$10)/UL$10,0)</f>
        <v/>
      </c>
      <c r="UM83" s="68" t="n"/>
      <c r="UN83" s="15">
        <f>IF(UI83&gt;0,(UI83-UI$10)/UI$10,0)</f>
        <v/>
      </c>
      <c r="UP83" s="13" t="n"/>
      <c r="UQ83" s="68">
        <f>IF(UP83&gt;0,((UP83-UP82)/UP82),0)</f>
        <v/>
      </c>
      <c r="UR83" s="68">
        <f>UQ83-$V83</f>
        <v/>
      </c>
      <c r="US83" s="68">
        <f>IF(UP83&gt;0,(UP83-US$10)/US$10,0)</f>
        <v/>
      </c>
      <c r="UT83" s="68" t="n"/>
      <c r="UU83" s="15">
        <f>IF(UP83&gt;0,(UP83-UP$10)/UP$10,0)</f>
        <v/>
      </c>
      <c r="UW83" s="13" t="n"/>
      <c r="UX83" s="68">
        <f>IF(UW83&gt;0,((UW83-UW82)/UW82),0)</f>
        <v/>
      </c>
      <c r="UY83" s="68">
        <f>UX83-$V83</f>
        <v/>
      </c>
      <c r="UZ83" s="68">
        <f>IF(UW83&gt;0,(UW83-UZ$10)/UZ$10,0)</f>
        <v/>
      </c>
      <c r="VA83" s="68" t="n"/>
      <c r="VB83" s="15">
        <f>IF(UW83&gt;0,(UW83-UW$10)/UW$10,0)</f>
        <v/>
      </c>
      <c r="VD83" s="13" t="n"/>
      <c r="VE83" s="68">
        <f>IF(VD83&gt;0,((VD83-VD82)/VD82),0)</f>
        <v/>
      </c>
      <c r="VF83" s="68">
        <f>VE83-$V83</f>
        <v/>
      </c>
      <c r="VG83" s="68">
        <f>IF(VD83&gt;0,(VD83-VG$10)/VG$10,0)</f>
        <v/>
      </c>
      <c r="VH83" s="68" t="n"/>
      <c r="VI83" s="15">
        <f>IF(VD83&gt;0,(VD83-VD$10)/VD$10,0)</f>
        <v/>
      </c>
      <c r="VM83" s="21">
        <f>IF($C83&gt;0,(($IK$5*IG83)+($GT$5*GP83)+($JM$5*JI83)+($JF$5*JB83)+($IY$5*IU83)+($IR$5*IN83)+($ID$5*HZ83)+($HW$5*HS83)+($HP$5*HL83)+($HI$5*HE83)+($GF$5*GB83)+($FY$5*FU83)+($FR$5*FN83)+($FK$5*FG83)+($FD$5*EZ83)+($EW$5*ES83)+($EP$5*EL83)+($EI$5*EE83)+($EB$5*DX83)+($DU$5*DQ83)+($DN$5*DJ83)+($DG$5*DC83)+($CZ$5*CV83)+($CS$5*CO83)+($CL$5*CH83)+($CE$5*CA83)+($BX$5*BT83)+($BQ$5*BM83)+($BJ$5*BF83)+($BC$5*AY83)+($AV$5*AR83)+($AO$5*AK83)+($AH$5*AD83)+($JT$5*JP83)+($KA$5*JW83)+($KO$5*KK83)+($PR$5*PN83)+($GM$5*GI83)+($HA$5*GW83)+($KV$5*KR83)+($KH$5*KD83)+($LC$5*KY83)+($MS$5*MO83)+($ML$5*MH83)+($ME$5*MA83)+($LX$5*LT83)+($LQ$5*LM83)+($LJ$5*LF83)+(MV83*$MZ$5)+(NC83*$NG$5)+(NJ83*$NN$5)+($OI$5*OE83)+($NU$5*NQ83)+($OB$5*NX83)+($PK$5*PG83)+($OP$5*OL83)+($OW$5*OS83)+($PD$5*OZ83)+(PU83*$PY$5)+(QB83*$QF$5)+(QI83*$QM$5)+(QP83*$QT$5)+(QW83*$RA$5)+(RD83*$RH$5)+(RK83*$RO$5)+(RR83*$RV$5)+(RY83*$SC$5)+(SF83*$SJ$5)+(SM83*$SQ$5)+(ST83*$SX$5)+(TA83*$TE$5))+(TH83*$TL$5)+(TO83*$TS$5))/$VM$5</f>
        <v/>
      </c>
      <c r="VN83" s="538" t="n"/>
      <c r="VO83" s="21">
        <f>IF($C83&gt;0,(($IK$5*II83)+($GT$5*GR83)+($JM$5*JK83)+($JF$5*JD83)+($IY$5*IW83)+($IR$5*IP83)+($ID$5*IB83)+($HW$5*HU83)+($HP$5*HN83)+($HI$5*HG83)+($GF$5*GD83)+($FY$5*FW83)+($FR$5*FP83)+($FK$5*FI83)+($FD$5*FB83)+($EW$5*EU83)+($EP$5*EN83)+($EI$5*EG83)+($EB$5*DZ83)+($DU$5*DS83)+($DN$5*DL83)+($DG$5*DE83)+($CZ$5*CX83)+($CS$5*CQ83)+($CL$5*CJ83)+($CE$5*CC83)+($BX$5*BV83)+($BQ$5*BO83)+($BJ$5*BH83)+($BC$5*BA83)+($AV$5*AT83)+($AO$5*AM83)+($AH$5*AF83)+($KO$5*KM83)+($KH$5*KF83)+($KA$5*JY83)+($JT$5*JR83)+($PR$5*PP83)+($GM$5*GK83)+($HA$5*GY83)+($KV$5*KT83)+($LC$5*LA83)+($MS$5*MQ83)+($ML$5*MJ83)+($ME$5*MC83)+($LX$5*LV83)+($LQ$5*LO83)+($LJ$5*LH83)+(MX83*$MZ$5)+(NE83*$NG$5)+(NL83*$NN$5)+($OI$5*OG83)+($NU$5*NS83)+($OB$5*NZ83)+($PD$5*PB83)+($OW$5*OU83)+($OP$5*ON83)+($PK$5*PI83)+($PY$5*PW83)+($QF$5*QD83)+($QM$5*QK83)+($QT$5*QR83)+($RA$5*QY83)+($RH$5*RF83)+($RO$5*RM83)+(RT83*$RV$5)+(SA83*$SC$5)+(SH83*$SJ$5)+(SO83*$SQ$5)+(SV83*$SX$5)+(TC83*$TE$5)+(TJ83*$TL$5)+(TQ83*$TS$5))/$VM$5,0)</f>
        <v/>
      </c>
      <c r="VP83" s="14" t="n"/>
      <c r="VQ83" s="21">
        <f>IF($C83&gt;0,(($IK$5*IK83)+($GT$5*GT83)+($JM$5*JM83)+($JF$5*JF83)+($IY$5*IY83)+($IR$5*IR83)+($ID$5*ID83)+($HW$5*HW83)+($HP$5*HP83)+($HI$5*HI83)+($GF$5*GF83)+($FY$5*FY83)+($FR$5*FR83)+($FK$5*FK83)+($FD$5*FD83)+($EW$5*EW83)+($EP$5*EP83)+($EI$5*EI83)+($EB$5*EB83)+($DU$5*DU83)+($DN$5*DN83)+($DG$5*DG83)+($CZ$5*CZ83)+($CS$5*CS83)+($CL$5*CL83)+($CE$5*CE83)+($BX$5*BX83)+($BQ$5*BQ83)+($BJ$5*BJ83)+($BC$5*BC83)+($AV$5*AV83)+($AO$5*AO83)+($AH$5*AH83)+($KO$5*KO83)+($PR$5*PR83)+($GM$5*GM83)+($HA$5*HA83)+($KH$5*KH83)+($KA$5*KA83)+($JT$5*JT83)+($KV$5*KV83)+($LC$5*LC83)+($MS$5*MS83)+($ML$5*ML83)+($ME$5*ME83)+($LX$5*LX83)+($LQ$5*LQ83)+($LJ$5*LJ83)+($OI$5*OI83)+($NU$5*NU83)+($NN$5*NN83)+($NG$5*NG83)+($MZ$5*MZ83)+(OB83*$OB$5)+($PD$5*PD83)+($OW$5*OW83)+($OP$5*OP83)+($PK$5*PK83)+(PY83*$PY$5)+(QF83*$QF$5)+(QM83*$QM$5)+(QT83*$QT$5)+(RA83*$RA$5)+(RH83*$RH$5)+(RO83*$RO$5)+(RV83*$RV$5)+(SC83*$SC$5)+(SJ83*$SJ$5)+(SQ83*$SQ$5)+(SX83*$SX$5)+(TE83*$TE$5)+(TL83*$TL$5)+(TS83*$TS$5))/$VM$5,0)</f>
        <v/>
      </c>
    </row>
    <row r="84" ht="16" customHeight="1" s="545">
      <c r="A84" s="127" t="n">
        <v>45768</v>
      </c>
      <c r="B84" s="4">
        <f>A84</f>
        <v/>
      </c>
      <c r="C84" s="13" t="n">
        <v>38170.41</v>
      </c>
      <c r="D84" s="138">
        <f>IF(C84&gt;0,C84-C83,0)</f>
        <v/>
      </c>
      <c r="E84" s="68">
        <f>IF(C84&gt;0,D84/C83,0)</f>
        <v/>
      </c>
      <c r="F84" s="15">
        <f>IF(C84&gt;0,(C84-C$10)/C$10,0)</f>
        <v/>
      </c>
      <c r="G84" s="13" t="n">
        <v>5158.2</v>
      </c>
      <c r="H84" s="138">
        <f>IF(G84&gt;0,G84-G83,0)</f>
        <v/>
      </c>
      <c r="I84" s="68">
        <f>IF(G84&gt;0,H84/G83,0)</f>
        <v/>
      </c>
      <c r="J84" s="15">
        <f>IF(G84&gt;0,(G84-G$10)/G$10,0)</f>
        <v/>
      </c>
      <c r="K84" s="13" t="n">
        <v>15870.9</v>
      </c>
      <c r="L84" s="138">
        <f>IF(K84&gt;0,K84-K83,0)</f>
        <v/>
      </c>
      <c r="M84" s="68">
        <f>IF(K84&gt;0,L84/K83,0)</f>
        <v/>
      </c>
      <c r="N84" s="15">
        <f>IF(K84&gt;0,(K84-K$10)/K$10,0)</f>
        <v/>
      </c>
      <c r="O84" s="13" t="n">
        <v>1840.32</v>
      </c>
      <c r="P84" s="138">
        <f>IF(O84&gt;0,O84-O83,0)</f>
        <v/>
      </c>
      <c r="Q84" s="68">
        <f>IF(O84&gt;0,P84/O83,0)</f>
        <v/>
      </c>
      <c r="R84" s="15">
        <f>IF(O84&gt;0,(O84-O$10)/O$10,0)</f>
        <v/>
      </c>
      <c r="S84" s="18">
        <f>IF(O84&gt;0,(((O84*0.7)*Q84)+((K84*0.9)*M84)+((G84*0.65)*I84)+((C84*0.6)*E84))/(O84+K84+G84+C84),0)</f>
        <v/>
      </c>
      <c r="T84" s="121">
        <f>IF(O84&gt;0,(S84*200)+T83,0)</f>
        <v/>
      </c>
      <c r="U84" s="121">
        <f>T84</f>
        <v/>
      </c>
      <c r="V84" s="134">
        <f>IF(T84&gt;0,(T84-T83)/T83,0)</f>
        <v/>
      </c>
      <c r="W84" s="21">
        <f>IF(T84&gt;0,(T84-T$11)/T$11,0)</f>
        <v/>
      </c>
      <c r="X84" s="18">
        <f>IF(T84&gt;0,((Q84+M84+I84+E84)/4),0)</f>
        <v/>
      </c>
      <c r="Y84" s="352" t="n">
        <v>140559.91</v>
      </c>
      <c r="Z84" s="15" t="n">
        <v>2e-06</v>
      </c>
      <c r="AA84" s="21">
        <f>Z84-$V84</f>
        <v/>
      </c>
      <c r="AC84" s="13" t="n">
        <v>180.03</v>
      </c>
      <c r="AD84" s="68">
        <f>IF(AC84&gt;0,((AC84-AC83)/AC83),0)</f>
        <v/>
      </c>
      <c r="AE84" s="68">
        <f>IF(AC84&gt;0,AD84-$V84,0)</f>
        <v/>
      </c>
      <c r="AF84" s="68">
        <f>IF(AC84&gt;0,(AC84-AF$10)/AF$10,0)</f>
        <v/>
      </c>
      <c r="AG84" s="68" t="n"/>
      <c r="AH84" s="15">
        <f>IF(AC84&gt;0,(AC84-AC$10)/AC$10,0)</f>
        <v/>
      </c>
      <c r="AJ84" s="13" t="n">
        <v>18.51</v>
      </c>
      <c r="AK84" s="68">
        <f>IF(AJ84&gt;0,((AJ84-AJ83)/AJ83),0)</f>
        <v/>
      </c>
      <c r="AL84" s="68">
        <f>IF(AJ84&gt;0,AK84-$V84,0)</f>
        <v/>
      </c>
      <c r="AM84" s="68">
        <f>IF(AJ84&gt;0,(AJ84-AM$10)/AM$10,0)</f>
        <v/>
      </c>
      <c r="AN84" s="68" t="n"/>
      <c r="AO84" s="15">
        <f>IF(AJ84&gt;0,(AJ84-AJ$10)/AJ$10,0)</f>
        <v/>
      </c>
      <c r="AQ84" s="13" t="n">
        <v>17.44</v>
      </c>
      <c r="AR84" s="68">
        <f>IF(AQ84&gt;0,((AQ84-AQ83)/AQ83),0)</f>
        <v/>
      </c>
      <c r="AS84" s="68">
        <f>IF(AQ84&gt;0,AR84-$V84,0)</f>
        <v/>
      </c>
      <c r="AT84" s="68">
        <f>IF(AQ84&gt;0,(AQ84-AT$10)/AT$10,0)</f>
        <v/>
      </c>
      <c r="AU84" s="68" t="n"/>
      <c r="AV84" s="15">
        <f>IF(AQ84&gt;0,(AQ84-AQ$10)/AQ$10,0)</f>
        <v/>
      </c>
      <c r="AX84" s="13" t="n">
        <v>179.18</v>
      </c>
      <c r="AY84" s="68">
        <f>IF(AX84&gt;0,((AX84-AX83)/AX83),0)</f>
        <v/>
      </c>
      <c r="AZ84" s="68">
        <f>IF(AX84&gt;0,AY84-$V84,0)</f>
        <v/>
      </c>
      <c r="BA84" s="68">
        <f>IF(AX84&gt;0,(AX84-BA$10)/BA$10,0)</f>
        <v/>
      </c>
      <c r="BB84" s="68" t="n"/>
      <c r="BC84" s="15">
        <f>IF(AX84&gt;0,(AX84-AX$10)/AX$10,0)</f>
        <v/>
      </c>
      <c r="BE84" s="13" t="n">
        <v>70.52</v>
      </c>
      <c r="BF84" s="68">
        <f>IF(BE84&gt;0,((BE84-BE83)/BE83),0)</f>
        <v/>
      </c>
      <c r="BG84" s="68">
        <f>IF(BE84&gt;0,BF84-$V84,0)</f>
        <v/>
      </c>
      <c r="BH84" s="68" t="n"/>
      <c r="BI84" s="68" t="n"/>
      <c r="BJ84" s="15">
        <f>IF(BE84&gt;0,(BE84-BE$10)/BE$10,0)</f>
        <v/>
      </c>
      <c r="BL84" s="13" t="n">
        <v>57.79</v>
      </c>
      <c r="BM84" s="68">
        <f>IF(BL84&gt;0,((BL84-BL83)/BL83),0)</f>
        <v/>
      </c>
      <c r="BN84" s="68">
        <f>IF(BL84&gt;0,BM84-$V84,0)</f>
        <v/>
      </c>
      <c r="BO84" s="68">
        <f>IF(BL84&gt;0,(BL84-BO$10)/BO$10,0)</f>
        <v/>
      </c>
      <c r="BP84" s="68" t="n"/>
      <c r="BQ84" s="15">
        <f>IF(BL84&gt;0,(BL84-BL$10)/BL$10,0)</f>
        <v/>
      </c>
      <c r="BS84" s="13" t="n">
        <v>31.09</v>
      </c>
      <c r="BT84" s="68">
        <f>IF(BS84&gt;0,((BS84-BS83)/BS83),0)</f>
        <v/>
      </c>
      <c r="BU84" s="68">
        <f>IF(BS84&gt;0,BT84-$V84,0)</f>
        <v/>
      </c>
      <c r="BV84" s="68">
        <f>IF(BS84&gt;0,(BS84-BV$10)/BV$10,0)</f>
        <v/>
      </c>
      <c r="BW84" s="68" t="n"/>
      <c r="BX84" s="15">
        <f>IF(BS84&gt;0,(BS84-BS$10)/BS$10,0)</f>
        <v/>
      </c>
      <c r="BZ84" s="13" t="n"/>
      <c r="CA84" s="68">
        <f>IF(BZ84&gt;0,((BZ84-BZ83)/BZ83),0)</f>
        <v/>
      </c>
      <c r="CB84" s="68">
        <f>IF(BZ84&gt;0,CA84-$V84,0)</f>
        <v/>
      </c>
      <c r="CC84" s="68">
        <f>IF(BZ84&gt;0,(BZ84-CC$10)/CC$10,0)</f>
        <v/>
      </c>
      <c r="CD84" s="68" t="n"/>
      <c r="CE84" s="15">
        <f>IF(BZ84&gt;0,(BZ84-BZ$10)/BZ$10,0)</f>
        <v/>
      </c>
      <c r="CG84" s="13" t="n">
        <v>26.66</v>
      </c>
      <c r="CH84" s="68">
        <f>IF(CG84&gt;0,((CG84-CG83)/CG83),0)</f>
        <v/>
      </c>
      <c r="CI84" s="68">
        <f>IF(CG84&gt;0,CH84-$V84,0)</f>
        <v/>
      </c>
      <c r="CJ84" s="68">
        <f>IF(CG84&gt;0,(CG84-CJ$10)/CJ$10,0)</f>
        <v/>
      </c>
      <c r="CK84" s="68" t="n"/>
      <c r="CL84" s="15">
        <f>IF(CG84&gt;0,(CG84-CG$10)/CG$10,0)</f>
        <v/>
      </c>
      <c r="CN84" s="13" t="n">
        <v>27.44</v>
      </c>
      <c r="CO84" s="68">
        <f>IF(CN84&gt;0,((CN84-CN83)/CN83),0)</f>
        <v/>
      </c>
      <c r="CP84" s="68">
        <f>IF(CN84&gt;0,CO84-$V84,0)</f>
        <v/>
      </c>
      <c r="CQ84" s="68">
        <f>IF(CN84&gt;0,(CN84-CQ$10)/CQ$10,0)</f>
        <v/>
      </c>
      <c r="CR84" s="68" t="n"/>
      <c r="CS84" s="15">
        <f>IF(CN84&gt;0,(CN84-CN$10)/CN$10,0)</f>
        <v/>
      </c>
      <c r="CU84" s="13" t="n">
        <v>31.25</v>
      </c>
      <c r="CV84" s="68">
        <f>IF(CU84&gt;0,((CU84-CU83)/CU83),0)</f>
        <v/>
      </c>
      <c r="CW84" s="68">
        <f>IF(CU84&gt;0,CV84-$V84,0)</f>
        <v/>
      </c>
      <c r="CX84" s="68">
        <f>IF(CU84&gt;0,(CU84-CX$10)/CX$10,0)</f>
        <v/>
      </c>
      <c r="CY84" s="68" t="n"/>
      <c r="CZ84" s="15">
        <f>IF(CU84&gt;0,(CU84-CU$10)/CU$10,0)</f>
        <v/>
      </c>
      <c r="DB84" s="13" t="n">
        <v>17.35</v>
      </c>
      <c r="DC84" s="68">
        <f>IF(DB84&gt;0,((DB84-DB83)/DB83),0)</f>
        <v/>
      </c>
      <c r="DD84" s="68">
        <f>IF(DB84&gt;0,DC84-$V84,0)</f>
        <v/>
      </c>
      <c r="DE84" s="68">
        <f>IF(DB84&gt;0,(DB84-DE$10)/DE$10,0)</f>
        <v/>
      </c>
      <c r="DF84" s="68" t="n"/>
      <c r="DG84" s="15">
        <f>IF(DB84&gt;0,(DB84-DB$10)/DB$10,0)</f>
        <v/>
      </c>
      <c r="DI84" s="13" t="n">
        <v>44</v>
      </c>
      <c r="DJ84" s="68">
        <f>IF(DI84&gt;0,((DI84-DI83)/DI83),0)</f>
        <v/>
      </c>
      <c r="DK84" s="68">
        <f>IF(DI84&gt;0,DJ84-$V84,0)</f>
        <v/>
      </c>
      <c r="DL84" s="68">
        <f>IF(DI84&gt;0,(DI84-DL$10)/DL$10,0)</f>
        <v/>
      </c>
      <c r="DM84" s="68" t="n"/>
      <c r="DN84" s="15">
        <f>IF(DI84&gt;0,(DI84-DI$10)/DI$10,0)</f>
        <v/>
      </c>
      <c r="DP84" s="13" t="n">
        <v>36.08</v>
      </c>
      <c r="DQ84" s="68">
        <f>IF(DP84&gt;0,((DP84-DP83)/DP83),0)</f>
        <v/>
      </c>
      <c r="DR84" s="68">
        <f>IF(DP84&gt;0,DQ84-$V84,0)</f>
        <v/>
      </c>
      <c r="DS84" s="68" t="n"/>
      <c r="DT84" s="68" t="n"/>
      <c r="DU84" s="15">
        <f>IF(DP84&gt;0,(DP84-DP$10)/DP$10,0)</f>
        <v/>
      </c>
      <c r="DV84" s="18" t="n"/>
      <c r="DW84" s="13" t="n">
        <v>22.88</v>
      </c>
      <c r="DX84" s="68">
        <f>IF(DW84&gt;0,((DW84-DW83)/DW83),0)</f>
        <v/>
      </c>
      <c r="DY84" s="68">
        <f>IF(DW84&gt;0,DX84-$V84,0)</f>
        <v/>
      </c>
      <c r="DZ84" s="68">
        <f>IF(DW84&gt;0,(DW84-DZ$10)/DZ$10,0)</f>
        <v/>
      </c>
      <c r="EA84" s="68" t="n"/>
      <c r="EB84" s="15">
        <f>IF(DW84&gt;0,(DW84-DW$10)/DW$10,0)</f>
        <v/>
      </c>
      <c r="ED84" s="13" t="n">
        <v>27.66</v>
      </c>
      <c r="EE84" s="68">
        <f>IF(ED84&gt;0,((ED84-ED83)/ED83),0)</f>
        <v/>
      </c>
      <c r="EF84" s="68">
        <f>IF(ED84&gt;0,EE84-$V84,0)</f>
        <v/>
      </c>
      <c r="EG84" s="68">
        <f>IF(ED84&gt;0,(ED84-EG$10)/EG$10,0)</f>
        <v/>
      </c>
      <c r="EH84" s="68" t="n"/>
      <c r="EI84" s="15">
        <f>IF(ED84&gt;0,(ED84-ED$10)/ED$10,0)</f>
        <v/>
      </c>
      <c r="EK84" s="13" t="n">
        <v>94.52</v>
      </c>
      <c r="EL84" s="68">
        <f>IF(EK84&gt;0,((EK84-EK83)/EK83),0)</f>
        <v/>
      </c>
      <c r="EM84" s="68">
        <f>IF(EK84&gt;0,EL84-$V84,0)</f>
        <v/>
      </c>
      <c r="EN84" s="68">
        <f>IF(EK84&gt;0,(EK84-EN$10)/EN$10,0)</f>
        <v/>
      </c>
      <c r="EO84" s="68" t="n"/>
      <c r="EP84" s="15">
        <f>IF(EK84&gt;0,(EK84-EK$10)/EK$10,0)</f>
        <v/>
      </c>
      <c r="ER84" s="13" t="n">
        <v>33.35</v>
      </c>
      <c r="ES84" s="68">
        <f>IF(ER84&gt;0,((ER84-ER83)/ER83),0)</f>
        <v/>
      </c>
      <c r="ET84" s="68">
        <f>IF(ER84&gt;0,ES84-$V84,0)</f>
        <v/>
      </c>
      <c r="EU84" s="68">
        <f>IF(ER84&gt;0,(ER84-EU$10)/EU$10,0)</f>
        <v/>
      </c>
      <c r="EV84" s="68" t="n"/>
      <c r="EW84" s="15">
        <f>IF(ER84&gt;0,(ER84-ER$10)/ER$10,0)</f>
        <v/>
      </c>
      <c r="EY84" s="13" t="n">
        <v>37.48</v>
      </c>
      <c r="EZ84" s="68">
        <f>IF(EY84&gt;0,((EY84-EY83)/EY83),0)</f>
        <v/>
      </c>
      <c r="FA84" s="68">
        <f>IF(EY84&gt;0,EZ84-$V84,0)</f>
        <v/>
      </c>
      <c r="FB84" s="68" t="n"/>
      <c r="FC84" s="68" t="n"/>
      <c r="FD84" s="15">
        <f>IF(EY84&gt;0,(EY84-EY$10)/EY$10,0)</f>
        <v/>
      </c>
      <c r="FF84" s="13" t="n">
        <v>51.08</v>
      </c>
      <c r="FG84" s="68">
        <f>IF(FF84&gt;0,((FF84-FF83)/FF83),0)</f>
        <v/>
      </c>
      <c r="FH84" s="68">
        <f>IF(FF84&gt;0,FG84-$V84,0)</f>
        <v/>
      </c>
      <c r="FI84" s="68">
        <f>IF(FF84&gt;0,(FF84-FI$10)/FI$10,0)</f>
        <v/>
      </c>
      <c r="FJ84" s="68" t="n"/>
      <c r="FK84" s="15">
        <f>IF(FF84&gt;0,(FF84-FF$10)/FF$10,0)</f>
        <v/>
      </c>
      <c r="FM84" s="13" t="n">
        <v>152.35</v>
      </c>
      <c r="FN84" s="68">
        <f>IF(FM84&gt;0,((FM84-FM83)/FM83),0)</f>
        <v/>
      </c>
      <c r="FO84" s="68">
        <f>IF(FM84&gt;0,FN84-$V84,0)</f>
        <v/>
      </c>
      <c r="FP84" s="68">
        <f>IF(FM84&gt;0,(FM84-FP$10)/FP$10,0)</f>
        <v/>
      </c>
      <c r="FQ84" s="68" t="n"/>
      <c r="FR84" s="15">
        <f>IF(FM84&gt;0,(FM84-FM$10)/FM$10,0)</f>
        <v/>
      </c>
      <c r="FT84" s="13" t="n">
        <v>89.06999999999999</v>
      </c>
      <c r="FU84" s="68">
        <f>IF(FT84&gt;0,((FT84-FT83)/FT83),0)</f>
        <v/>
      </c>
      <c r="FV84" s="68">
        <f>IF(FT84&gt;0,FU84-$V84,0)</f>
        <v/>
      </c>
      <c r="FW84" s="68">
        <f>IF(FT84&gt;0,(FT84-FW$10)/FW$10,0)</f>
        <v/>
      </c>
      <c r="FX84" s="68" t="n"/>
      <c r="FY84" s="15">
        <f>IF(FT84&gt;0,(FT84-FT$10)/FT$10,0)</f>
        <v/>
      </c>
      <c r="GA84" s="13" t="n">
        <v>16.52</v>
      </c>
      <c r="GB84" s="68">
        <f>IF(GA84&gt;0,((GA84-GA83)/GA83),0)</f>
        <v/>
      </c>
      <c r="GC84" s="68">
        <f>IF(GA84&gt;0,GB84-$V84,0)</f>
        <v/>
      </c>
      <c r="GD84" s="68" t="n"/>
      <c r="GE84" s="68" t="n"/>
      <c r="GF84" s="15">
        <f>IF(GA84&gt;0,(GA84-GA$10)/GA$10,0)</f>
        <v/>
      </c>
      <c r="GG84" s="18" t="n"/>
      <c r="GH84" s="13" t="n">
        <v>16.92</v>
      </c>
      <c r="GI84" s="68">
        <f>IF(GH84&gt;0,((GH84-GH83)/GH83),0)</f>
        <v/>
      </c>
      <c r="GJ84" s="68">
        <f>IF(GH84&gt;0,GI84-$V84,0)</f>
        <v/>
      </c>
      <c r="GK84" s="68">
        <f>IF(GH84&gt;0,(GH84-GK$10)/GK$10,0)</f>
        <v/>
      </c>
      <c r="GL84" s="68" t="n"/>
      <c r="GM84" s="15">
        <f>IF(GH84&gt;0,(GH84-GH$10)/GH$10,0)</f>
        <v/>
      </c>
      <c r="GO84" s="13" t="n">
        <v>24.47</v>
      </c>
      <c r="GP84" s="68">
        <f>IF(GO84&gt;0,((GO84-GO83)/GO83),0)</f>
        <v/>
      </c>
      <c r="GQ84" s="68">
        <f>IF(GO84&gt;0,GP84-$V84,0)</f>
        <v/>
      </c>
      <c r="GR84" s="68" t="n"/>
      <c r="GS84" s="68" t="n"/>
      <c r="GT84" s="15">
        <f>IF(GO84&gt;0,(GO84-GO$10)/GO$10,0)</f>
        <v/>
      </c>
      <c r="GV84" s="13" t="n">
        <v>14.27</v>
      </c>
      <c r="GW84" s="68">
        <f>IF(GV84&gt;0,((GV84-GV83)/GV83),0)</f>
        <v/>
      </c>
      <c r="GX84" s="68">
        <f>IF(GV84&gt;0,GW84-$V84,0)</f>
        <v/>
      </c>
      <c r="GY84" s="68">
        <f>IF(GV84&gt;0,(GV84-GY$10)/GY$10,0)</f>
        <v/>
      </c>
      <c r="GZ84" s="68" t="n"/>
      <c r="HA84" s="15">
        <f>IF(GV84&gt;0,(GV84-GV$10)/GV$10,0)</f>
        <v/>
      </c>
      <c r="HD84" s="13" t="n">
        <v>227.5</v>
      </c>
      <c r="HE84" s="68">
        <f>IF(HD84&gt;0,((HD84-HD83)/HD83),0)</f>
        <v/>
      </c>
      <c r="HF84" s="68">
        <f>IF(HD84&gt;0,HE84-$V84,0)</f>
        <v/>
      </c>
      <c r="HG84" s="68">
        <f>IF(HD84&gt;0,(HD84-HG$10)/HG$10,0)</f>
        <v/>
      </c>
      <c r="HH84" s="68" t="n"/>
      <c r="HI84" s="15">
        <f>IF(HD84&gt;0,(HD84-HD$10)/HD$10,0)</f>
        <v/>
      </c>
      <c r="HK84" s="13" t="n">
        <v>31.92</v>
      </c>
      <c r="HL84" s="68">
        <f>IF(HK84&gt;0,((HK84-HK83)/HK83),0)</f>
        <v/>
      </c>
      <c r="HM84" s="68">
        <f>IF(HK84&gt;0,HL84-$V84,0)</f>
        <v/>
      </c>
      <c r="HN84" s="68">
        <f>IF(HK84&gt;0,(HK84-HN$10)/HN$10,0)</f>
        <v/>
      </c>
      <c r="HO84" s="68" t="n"/>
      <c r="HP84" s="15">
        <f>IF(HK84&gt;0,(HK84-HK$10)/HK$10,0)</f>
        <v/>
      </c>
      <c r="HR84" s="13" t="n">
        <v>105.35</v>
      </c>
      <c r="HS84" s="68">
        <f>IF(HR84&gt;0,((HR84-HR83)/HR83),0)</f>
        <v/>
      </c>
      <c r="HT84" s="68">
        <f>IF(HR84&gt;0,HS84-$V84,0)</f>
        <v/>
      </c>
      <c r="HU84" s="68">
        <f>IF(HR84&gt;0,(HR84-HU$10)/HU$10,0)</f>
        <v/>
      </c>
      <c r="HV84" s="68" t="n"/>
      <c r="HW84" s="15">
        <f>IF(HR84&gt;0,(HR84-HR$10)/HR$10,0)</f>
        <v/>
      </c>
      <c r="HY84" s="13" t="n">
        <v>96.91</v>
      </c>
      <c r="HZ84" s="68">
        <f>IF(HY84&gt;0,((HY84-HY83)/HY83),0)</f>
        <v/>
      </c>
      <c r="IA84" s="68">
        <f>IF(HY84&gt;0,HZ84-$V84,0)</f>
        <v/>
      </c>
      <c r="IB84" s="68">
        <f>IF(HY84&gt;0,(HY84-IB$10)/IB$10,0)</f>
        <v/>
      </c>
      <c r="IC84" s="68" t="n"/>
      <c r="ID84" s="15">
        <f>IF(HY84&gt;0,(HY84-HY$10)/HY$10,0)</f>
        <v/>
      </c>
      <c r="IF84" s="13" t="n">
        <v>166.21</v>
      </c>
      <c r="IG84" s="68">
        <f>IF(IF84&gt;0,((IF84-IF83)/IF83),0)</f>
        <v/>
      </c>
      <c r="IH84" s="68">
        <f>IF(IF84&gt;0,IG84-$V84,0)</f>
        <v/>
      </c>
      <c r="II84" s="68">
        <f>IF(IF84&gt;0,(IF84-II$10)/II$10,0)</f>
        <v/>
      </c>
      <c r="IJ84" s="68" t="n"/>
      <c r="IK84" s="15">
        <f>IF(IF84&gt;0,(IF84-IF$10)/IF$10,0)</f>
        <v/>
      </c>
      <c r="IM84" s="13" t="n">
        <v>217.86</v>
      </c>
      <c r="IN84" s="68">
        <f>IF(IM84&gt;0,((IM84-IM83)/IM83),0)</f>
        <v/>
      </c>
      <c r="IO84" s="68">
        <f>IF(IM84&gt;0,IN84-$V84,0)</f>
        <v/>
      </c>
      <c r="IP84" s="68">
        <f>IF(IM84&gt;0,(IM84-IP$10)/IP$10,0)</f>
        <v/>
      </c>
      <c r="IQ84" s="68" t="n"/>
      <c r="IR84" s="15">
        <f>IF(IM84&gt;0,(IM84-IM$10)/IM$10,0)</f>
        <v/>
      </c>
      <c r="IT84" s="13" t="n">
        <v>39.61</v>
      </c>
      <c r="IU84" s="68">
        <f>IF(IT84&gt;0,((IT84-IT83)/IT83),0)</f>
        <v/>
      </c>
      <c r="IV84" s="68">
        <f>IF(IT84&gt;0,IU84-$V84,0)</f>
        <v/>
      </c>
      <c r="IW84" s="68">
        <f>IF(IT84&gt;0,(IT84-IW$10)/IW$10,0)</f>
        <v/>
      </c>
      <c r="IX84" s="68" t="n"/>
      <c r="IY84" s="15">
        <f>IF(IT84&gt;0,(IT84-IT$10)/IT$10,0)</f>
        <v/>
      </c>
      <c r="JA84" s="13" t="n">
        <v>484.66</v>
      </c>
      <c r="JB84" s="68">
        <f>IF(JA84&gt;0,((JA84-JA83)/JA83),0)</f>
        <v/>
      </c>
      <c r="JC84" s="68">
        <f>IF(JA84&gt;0,JB84-$V84,0)</f>
        <v/>
      </c>
      <c r="JD84" s="68">
        <f>IF(JA84&gt;0,(JA84-JD$10)/JD$10,0)</f>
        <v/>
      </c>
      <c r="JE84" s="68" t="n"/>
      <c r="JF84" s="15">
        <f>IF(JA84&gt;0,(JA84-JA$10)/JA$10,0)</f>
        <v/>
      </c>
      <c r="JH84" s="13" t="n">
        <v>359.12</v>
      </c>
      <c r="JI84" s="68">
        <f>IF(JH84&gt;0,((JH84-JH83)/JH83),0)</f>
        <v/>
      </c>
      <c r="JJ84" s="68">
        <f>IF(JH84&gt;0,JI84-$V84,0)</f>
        <v/>
      </c>
      <c r="JK84" s="68">
        <f>IF(JH84&gt;0,(JH84-JK$10)/JK$10,0)</f>
        <v/>
      </c>
      <c r="JL84" s="68" t="n"/>
      <c r="JM84" s="15">
        <f>IF(JH84&gt;0,(JH84-JH$10)/JH$10,0)</f>
        <v/>
      </c>
      <c r="JO84" s="13" t="n">
        <v>17.87</v>
      </c>
      <c r="JP84" s="68">
        <f>IF(JO84&gt;0,((JO84-JO83)/JO83),0)</f>
        <v/>
      </c>
      <c r="JQ84" s="68">
        <f>IF(JO84&gt;0,JP84-$V84,0)</f>
        <v/>
      </c>
      <c r="JR84" s="68">
        <f>IF(JO84&gt;0,(JO84-JR$10)/JR$10,0)</f>
        <v/>
      </c>
      <c r="JS84" s="68" t="n"/>
      <c r="JT84" s="15">
        <f>IF(JO84&gt;0,(JO84-JO$10)/JO$10,0)</f>
        <v/>
      </c>
      <c r="JV84" s="13" t="n">
        <v>1.27</v>
      </c>
      <c r="JW84" s="68">
        <f>IF(JV84&gt;0,((JV84-JV83)/JV83),0)</f>
        <v/>
      </c>
      <c r="JX84" s="68">
        <f>IF(JV84&gt;0,JW84-$V84,0)</f>
        <v/>
      </c>
      <c r="JY84" s="68">
        <f>IF(JV84&gt;0,(JV84-JY$10)/JY$10,0)</f>
        <v/>
      </c>
      <c r="JZ84" s="68" t="n"/>
      <c r="KA84" s="15">
        <f>IF(JV84&gt;0,(JV84-JV$10)/JV$10,0)</f>
        <v/>
      </c>
      <c r="KC84" s="13" t="n">
        <v>15.05</v>
      </c>
      <c r="KD84" s="68">
        <f>IF(KC84&gt;0,((KC84-KC83)/KC83),0)</f>
        <v/>
      </c>
      <c r="KE84" s="68">
        <f>IF(KC84&gt;0,KD84-$V84,0)</f>
        <v/>
      </c>
      <c r="KF84" s="68">
        <f>IF(KC84&gt;0,(KC84-KF$10)/KF$10,0)</f>
        <v/>
      </c>
      <c r="KG84" s="68" t="n"/>
      <c r="KH84" s="15">
        <f>IF(KC84&gt;0,(KC84-KC$10)/KC$10,0)</f>
        <v/>
      </c>
      <c r="KI84" s="18" t="n"/>
      <c r="KJ84" s="13" t="n">
        <v>34.86</v>
      </c>
      <c r="KK84" s="68">
        <f>IF(KJ84&gt;0,((KJ84-KJ83)/KJ83),0)</f>
        <v/>
      </c>
      <c r="KL84" s="68">
        <f>IF(KJ84&gt;0,KK84-$V84,0)</f>
        <v/>
      </c>
      <c r="KM84" s="68">
        <f>IF(KJ84&gt;0,(KJ84-KM$10)/KM$10,0)</f>
        <v/>
      </c>
      <c r="KN84" s="68" t="n"/>
      <c r="KO84" s="15">
        <f>IF(KJ84&gt;0,(KJ84-KJ$10)/KJ$10,0)</f>
        <v/>
      </c>
      <c r="KQ84" s="13" t="n">
        <v>1.49</v>
      </c>
      <c r="KR84" s="68">
        <f>IF(KQ84&gt;0,((KQ84-KQ83)/KQ83),0)</f>
        <v/>
      </c>
      <c r="KS84" s="68">
        <f>IF(KQ84&gt;0,KR84-$V84,0)</f>
        <v/>
      </c>
      <c r="KT84" s="68">
        <f>IF(KQ84&gt;0,(KQ84-KT$10)/KT$10,0)</f>
        <v/>
      </c>
      <c r="KU84" s="68" t="n"/>
      <c r="KV84" s="15">
        <f>IF(KQ84&gt;0,(KQ84-KQ$10)/KQ$10,0)</f>
        <v/>
      </c>
      <c r="KW84" s="18" t="n"/>
      <c r="KX84" s="13" t="n">
        <v>19.62</v>
      </c>
      <c r="KY84" s="68">
        <f>IF(KX84&gt;0,((KX84-KX83)/KX83),0)</f>
        <v/>
      </c>
      <c r="KZ84" s="68">
        <f>IF(KX84&gt;0,KY84-$V84,0)</f>
        <v/>
      </c>
      <c r="LA84" s="68">
        <f>IF(KX84&gt;0,(KX84-LA$10)/LA$10,0)</f>
        <v/>
      </c>
      <c r="LB84" s="68" t="n"/>
      <c r="LC84" s="15">
        <f>IF(KX84&gt;0,(KX84-KX$10)/KX$10,0)</f>
        <v/>
      </c>
      <c r="LD84" s="18" t="n"/>
      <c r="LE84" s="13" t="n">
        <v>47.68</v>
      </c>
      <c r="LF84" s="68">
        <f>IF(LE84&gt;0,((LE84-LE83)/LE83),0)</f>
        <v/>
      </c>
      <c r="LG84" s="68">
        <f>IF(LE84&gt;0,LF84-$V84,0)</f>
        <v/>
      </c>
      <c r="LH84" s="68">
        <f>IF(LE84&gt;0,(LE84-LH$10)/LH$10,0)</f>
        <v/>
      </c>
      <c r="LI84" s="68" t="n"/>
      <c r="LJ84" s="15">
        <f>IF(LE84&gt;0,(LE84-LE$10)/LE$10,0)</f>
        <v/>
      </c>
      <c r="LL84" s="13" t="n">
        <v>123.47</v>
      </c>
      <c r="LM84" s="68">
        <f>IF(LL84&gt;0,((LL84-LL83)/LL83),0)</f>
        <v/>
      </c>
      <c r="LN84" s="68">
        <f>IF(LL84&gt;0,LM84-$V84,0)</f>
        <v/>
      </c>
      <c r="LO84" s="68">
        <f>IF(LL84&gt;0,(LL84-LO$10)/LO$10,0)</f>
        <v/>
      </c>
      <c r="LP84" s="68" t="n"/>
      <c r="LQ84" s="15">
        <f>IF(LL84&gt;0,(LL84-LL$10)/LL$10,0)</f>
        <v/>
      </c>
      <c r="LS84" s="13" t="n">
        <v>14.93</v>
      </c>
      <c r="LT84" s="68">
        <f>IF(LS84&gt;0,((LS84-LS83)/LS83),0)</f>
        <v/>
      </c>
      <c r="LU84" s="68">
        <f>IF(LS84&gt;0,LT84-$V84,0)</f>
        <v/>
      </c>
      <c r="LV84" s="68" t="n"/>
      <c r="LW84" s="68" t="n"/>
      <c r="LX84" s="15">
        <f>IF(LS84&gt;0,(LS84-LS$10)/LS$10,0)</f>
        <v/>
      </c>
      <c r="LZ84" s="13" t="n">
        <v>10.92</v>
      </c>
      <c r="MA84" s="68">
        <f>IF(LZ84&gt;0,((LZ84-LZ83)/LZ83),0)</f>
        <v/>
      </c>
      <c r="MB84" s="68">
        <f>IF(LZ84&gt;0,MA84-$V84,0)</f>
        <v/>
      </c>
      <c r="MC84" s="68">
        <f>IF(LZ84&gt;0,(LZ84-MC$10)/MC$10,0)</f>
        <v/>
      </c>
      <c r="MD84" s="68" t="n"/>
      <c r="ME84" s="15">
        <f>IF(LZ84&gt;0,(LZ84-LZ$10)/LZ$10,0)</f>
        <v/>
      </c>
      <c r="MG84" s="13" t="n">
        <v>20.39</v>
      </c>
      <c r="MH84" s="68">
        <f>IF(MG84&gt;0,((MG84-MG83)/MG83),0)</f>
        <v/>
      </c>
      <c r="MI84" s="68">
        <f>IF(MG84&gt;0,MH84-$V84,0)</f>
        <v/>
      </c>
      <c r="MJ84" s="68">
        <f>IF(MG84&gt;0,(MG84-MJ$10)/MJ$10,0)</f>
        <v/>
      </c>
      <c r="MK84" s="68" t="n"/>
      <c r="ML84" s="15">
        <f>IF(MG84&gt;0,(MG84-MG$10)/MG$10,0)</f>
        <v/>
      </c>
      <c r="MN84" s="13" t="n">
        <v>100.46</v>
      </c>
      <c r="MO84" s="68">
        <f>IF(MN84&gt;0,((MN84-MN83)/MN83),0)</f>
        <v/>
      </c>
      <c r="MP84" s="68">
        <f>IF(MN84&gt;0,MO84-$V84,0)</f>
        <v/>
      </c>
      <c r="MQ84" s="68">
        <f>IF(MN84&gt;0,(MN84-MQ$10)/MQ$10,0)</f>
        <v/>
      </c>
      <c r="MR84" s="68" t="n"/>
      <c r="MS84" s="15">
        <f>IF(MN84&gt;0,(MN84-MN$10)/MN$10,0)</f>
        <v/>
      </c>
      <c r="MU84" s="13" t="n">
        <v>13.3</v>
      </c>
      <c r="MV84" s="68">
        <f>IF(MU84&gt;0,((MU84-MU83)/MU83),0)</f>
        <v/>
      </c>
      <c r="MW84" s="68">
        <f>IF(MU84&gt;0,MV84-$V84,0)</f>
        <v/>
      </c>
      <c r="MX84" s="68">
        <f>IF(MU84&gt;0,(MU84-MX$10)/MX$10,0)</f>
        <v/>
      </c>
      <c r="MY84" s="68" t="n"/>
      <c r="MZ84" s="15">
        <f>IF(MU84&gt;0,(MU84-MU$10)/MU$10,0)</f>
        <v/>
      </c>
      <c r="NB84" s="13" t="n">
        <v>178.35</v>
      </c>
      <c r="NC84" s="68">
        <f>IF(NB84&gt;0,((NB84-NB83)/NB83),0)</f>
        <v/>
      </c>
      <c r="ND84" s="68">
        <f>IF(NB84&gt;0,NC84-$V84,0)</f>
        <v/>
      </c>
      <c r="NE84" s="68">
        <f>IF(NB84&gt;0,(NB84-NE$10)/NE$10,0)</f>
        <v/>
      </c>
      <c r="NF84" s="68" t="n"/>
      <c r="NG84" s="15">
        <f>IF(NB84&gt;0,(NB84-NB$10)/NB$10,0)</f>
        <v/>
      </c>
      <c r="NI84" s="13" t="n">
        <v>5.94</v>
      </c>
      <c r="NJ84" s="68">
        <f>IF(NI84&gt;0,((NI84-NI83)/NI83),0)</f>
        <v/>
      </c>
      <c r="NK84" s="68">
        <f>IF(NI84&gt;0,NJ84-$V84,0)</f>
        <v/>
      </c>
      <c r="NL84" s="68">
        <f>IF(NI84&gt;0,(NI84-NL$10)/NL$10,0)</f>
        <v/>
      </c>
      <c r="NM84" s="68" t="n"/>
      <c r="NN84" s="15">
        <f>IF(NI84&gt;0,(NI84-NI$10)/NI$10,0)</f>
        <v/>
      </c>
      <c r="NP84" s="13" t="n">
        <v>313.08</v>
      </c>
      <c r="NQ84" s="68">
        <f>IF(NP84&gt;0,((NP84-NP83)/NP83),0)</f>
        <v/>
      </c>
      <c r="NR84" s="68">
        <f>IF(NP84&gt;0,NQ84-$V84,0)</f>
        <v/>
      </c>
      <c r="NS84" s="68">
        <f>IF(NP84&gt;0,(NP84-NS$10)/NS$10,0)</f>
        <v/>
      </c>
      <c r="NT84" s="68" t="n"/>
      <c r="NU84" s="15">
        <f>IF(NP84&gt;0,(NP84-NP$10)/NP$10,0)</f>
        <v/>
      </c>
      <c r="NW84" s="13" t="n">
        <v>147.67</v>
      </c>
      <c r="NX84" s="68">
        <f>IF(NW84&gt;0,((NW84-NW83)/NW83),0)</f>
        <v/>
      </c>
      <c r="NY84" s="68">
        <f>IF(NW84&gt;0,NX84-$V84,0)</f>
        <v/>
      </c>
      <c r="NZ84" s="68">
        <f>IF(NW84&gt;0,(NW84-NZ$10)/NZ$10,0)</f>
        <v/>
      </c>
      <c r="OA84" s="68" t="n"/>
      <c r="OB84" s="15">
        <f>IF(NW84&gt;0,(NW84-NW$10)/NW$10,0)</f>
        <v/>
      </c>
      <c r="OD84" s="13" t="n">
        <v>1.4</v>
      </c>
      <c r="OE84" s="68">
        <f>IF(OD84&gt;0,((OD84-OD83)/OD83),0)</f>
        <v/>
      </c>
      <c r="OF84" s="68">
        <f>IF(OD84&gt;0,OE84-$V84,0)</f>
        <v/>
      </c>
      <c r="OG84" s="68">
        <f>IF(OD84&gt;0,(OD84-OG$10)/OG$10,0)</f>
        <v/>
      </c>
      <c r="OH84" s="68" t="n"/>
      <c r="OI84" s="15">
        <f>IF(OD84&gt;0,(OD84-OD$10)/OD$10,0)</f>
        <v/>
      </c>
      <c r="OK84" s="13" t="n">
        <v>62.63</v>
      </c>
      <c r="OL84" s="68">
        <f>IF(OK84&gt;0,((OK84-OK83)/OK83),0)</f>
        <v/>
      </c>
      <c r="OM84" s="68">
        <f>IF(OK84&gt;0,OL84-$V84,0)</f>
        <v/>
      </c>
      <c r="ON84" s="68">
        <f>IF(OK84&gt;0,(OK84-ON$10)/ON$10,0)</f>
        <v/>
      </c>
      <c r="OO84" s="68" t="n"/>
      <c r="OP84" s="15">
        <f>IF(OK84&gt;0,(OK84-OK$10)/OK$10,0)</f>
        <v/>
      </c>
      <c r="OR84" s="13" t="n">
        <v>2.44</v>
      </c>
      <c r="OS84" s="68">
        <f>IF(OR84&gt;0,((OR84-OR83)/OR83),0)</f>
        <v/>
      </c>
      <c r="OT84" s="68">
        <f>IF(OR84&gt;0,OS84-$V84,0)</f>
        <v/>
      </c>
      <c r="OU84" s="68">
        <f>IF(OR84&gt;0,(OR84-OU$10)/OU$10,0)</f>
        <v/>
      </c>
      <c r="OV84" s="68" t="n"/>
      <c r="OW84" s="15">
        <f>IF(OR84&gt;0,(OR84-OR$10)/OR$10,0)</f>
        <v/>
      </c>
      <c r="OY84" s="13" t="n">
        <v>125.48</v>
      </c>
      <c r="OZ84" s="68">
        <f>IF(OY84&gt;0,((OY84-OY83)/OY83),0)</f>
        <v/>
      </c>
      <c r="PA84" s="68">
        <f>IF(OY84&gt;0,OZ84-$V84,0)</f>
        <v/>
      </c>
      <c r="PB84" s="68">
        <f>IF(OY84&gt;0,(OY84-PB$10)/PB$10,0)</f>
        <v/>
      </c>
      <c r="PC84" s="68" t="n"/>
      <c r="PD84" s="15">
        <f>IF(OY84&gt;0,(OY84-OY$10)/OY$10,0)</f>
        <v/>
      </c>
      <c r="PE84" s="18" t="n"/>
      <c r="PF84" s="13" t="n">
        <v>214.12</v>
      </c>
      <c r="PG84" s="68">
        <f>IF(PF84&gt;0,((PF84-PF83)/PF83),0)</f>
        <v/>
      </c>
      <c r="PH84" s="68">
        <f>IF(PF84&gt;0,PG84-$V84,0)</f>
        <v/>
      </c>
      <c r="PI84" s="68">
        <f>IF(PF84&gt;0,(PF84-PI$10)/PI$10,0)</f>
        <v/>
      </c>
      <c r="PJ84" s="68" t="n"/>
      <c r="PK84" s="15">
        <f>IF(PF84&gt;0,(PF84-PF$10)/PF$10,0)</f>
        <v/>
      </c>
      <c r="PM84" s="13" t="n"/>
      <c r="PN84" s="68">
        <f>IF(PM84&gt;0,((PM84-PM83)/PM83),0)</f>
        <v/>
      </c>
      <c r="PO84" s="68">
        <f>PN84-$V84</f>
        <v/>
      </c>
      <c r="PP84" s="68">
        <f>IF(PM84&gt;0,(PM84-PP$10)/PP$10,0)</f>
        <v/>
      </c>
      <c r="PQ84" s="68" t="n"/>
      <c r="PR84" s="15">
        <f>IF(PM84&gt;0,(PM84-PM$10)/PM$10,0)</f>
        <v/>
      </c>
      <c r="PT84" s="13" t="n">
        <v>4.49</v>
      </c>
      <c r="PU84" s="68">
        <f>IF(PT84&gt;0,((PT84-PT83)/PT83),0)</f>
        <v/>
      </c>
      <c r="PV84" s="68">
        <f>IF(PT84&gt;0,PU84-$V84,0)</f>
        <v/>
      </c>
      <c r="PW84" s="68">
        <f>IF(PT84&gt;0,(PT84-PW$10)/PW$10,0)</f>
        <v/>
      </c>
      <c r="PX84" s="68" t="n"/>
      <c r="PY84" s="15">
        <f>IF(PT84&gt;0,(PT84-PT$10)/PT$10,0)</f>
        <v/>
      </c>
      <c r="QA84" s="13" t="n">
        <v>182.51</v>
      </c>
      <c r="QB84" s="68">
        <f>IF(QA84&gt;0,((QA84-QA83)/QA83),0)</f>
        <v/>
      </c>
      <c r="QC84" s="68">
        <f>IF(QA84&gt;0,QB84-$V84,0)</f>
        <v/>
      </c>
      <c r="QD84" s="68">
        <f>IF(QA84&gt;0,(QA84-QD$10)/QD$10,0)</f>
        <v/>
      </c>
      <c r="QE84" s="68" t="n"/>
      <c r="QF84" s="15">
        <f>IF(QA84&gt;0,(QA84-QA$10)/QA$10,0)</f>
        <v/>
      </c>
      <c r="QH84" s="13" t="n">
        <v>1.25</v>
      </c>
      <c r="QI84" s="68">
        <f>IF(QH84&gt;0,((QH84-QH83)/QH83),0)</f>
        <v/>
      </c>
      <c r="QJ84" s="68">
        <f>IF(QH84&gt;0,QI84-$V84,0)</f>
        <v/>
      </c>
      <c r="QK84" s="68">
        <f>IF(QH84&gt;0,(QH84-QK$10)/QK$10,0)</f>
        <v/>
      </c>
      <c r="QL84" s="68" t="n"/>
      <c r="QM84" s="15">
        <f>IF(QH84&gt;0,(QH84-QH$10)/QH$10,0)</f>
        <v/>
      </c>
      <c r="QO84" s="13" t="n">
        <v>11.74</v>
      </c>
      <c r="QP84" s="68">
        <f>IF(QO84&gt;0,((QO84-QO83)/QO83),0)</f>
        <v/>
      </c>
      <c r="QQ84" s="68">
        <f>IF(QO84&gt;0,QP84-$V84,0)</f>
        <v/>
      </c>
      <c r="QR84" s="68">
        <f>IF(QO84&gt;0,(QO84-QR$10)/QR$10,0)</f>
        <v/>
      </c>
      <c r="QS84" s="68" t="n"/>
      <c r="QT84" s="15">
        <f>IF(QO84&gt;0,(QO84-QO$10)/QO$10,0)</f>
        <v/>
      </c>
      <c r="QV84" s="13" t="n">
        <v>1.57</v>
      </c>
      <c r="QW84" s="68">
        <f>IF(QV84&gt;0,((QV84-QV83)/QV83),0)</f>
        <v/>
      </c>
      <c r="QX84" s="68">
        <f>IF(QV84&gt;0,QW84-$V84,0)</f>
        <v/>
      </c>
      <c r="QY84" s="68">
        <f>IF(QV84&gt;0,(QV84-QY$10)/QY$10,0)</f>
        <v/>
      </c>
      <c r="QZ84" s="68" t="n"/>
      <c r="RA84" s="15">
        <f>IF(QV84&gt;0,(QV84-QV$10)/QV$10,0)</f>
        <v/>
      </c>
      <c r="RC84" s="13" t="n">
        <v>18.21</v>
      </c>
      <c r="RD84" s="68">
        <f>IF(RC84&gt;0,((RC84-RC83)/RC83),0)</f>
        <v/>
      </c>
      <c r="RE84" s="68">
        <f>IF(RC84&gt;0,RD84-$V84,0)</f>
        <v/>
      </c>
      <c r="RF84" s="68">
        <f>IF(RC84&gt;0,(RC84-RF$10)/RF$10,0)</f>
        <v/>
      </c>
      <c r="RG84" s="68" t="n"/>
      <c r="RH84" s="15">
        <f>IF(RC84&gt;0,(RC84-RC$10)/RC$10,0)</f>
        <v/>
      </c>
      <c r="RJ84" s="13" t="n">
        <v>147.86</v>
      </c>
      <c r="RK84" s="68">
        <f>IF(RJ84&gt;0,((RJ84-RJ83)/RJ83),0)</f>
        <v/>
      </c>
      <c r="RL84" s="68">
        <f>RK84-$V84</f>
        <v/>
      </c>
      <c r="RM84" s="68">
        <f>IF(RJ84&gt;0,(RJ84-RM$10)/RM$10,0)</f>
        <v/>
      </c>
      <c r="RN84" s="68" t="n"/>
      <c r="RO84" s="15">
        <f>IF(RJ84&gt;0,(RJ84-RJ$10)/RJ$10,0)</f>
        <v/>
      </c>
      <c r="RQ84" s="13" t="n">
        <v>12.31</v>
      </c>
      <c r="RR84" s="68">
        <f>IF(RQ84&gt;0,((RQ84-RQ83)/RQ83),0)</f>
        <v/>
      </c>
      <c r="RS84" s="68">
        <f>RR84-$V84</f>
        <v/>
      </c>
      <c r="RT84" s="68">
        <f>IF(RQ84&gt;0,(RQ84-RT$10)/RT$10,0)</f>
        <v/>
      </c>
      <c r="RU84" s="68" t="n"/>
      <c r="RV84" s="15">
        <f>IF(RQ84&gt;0,(RQ84-RQ$10)/RQ$10,0)</f>
        <v/>
      </c>
      <c r="RX84" s="13" t="n">
        <v>90.8</v>
      </c>
      <c r="RY84" s="68">
        <f>IF(RX84&gt;0,((RX84-RX83)/RX83),0)</f>
        <v/>
      </c>
      <c r="RZ84" s="68">
        <f>RY84-$V84</f>
        <v/>
      </c>
      <c r="SA84" s="68">
        <f>IF(RX84&gt;0,(RX84-SA$10)/SA$10,0)</f>
        <v/>
      </c>
      <c r="SB84" s="68" t="n"/>
      <c r="SC84" s="15">
        <f>IF(RX84&gt;0,(RX84-RX$10)/RX$10,0)</f>
        <v/>
      </c>
      <c r="SE84" s="13" t="n">
        <v>8.109999999999999</v>
      </c>
      <c r="SF84" s="68">
        <f>IF(SE84&gt;0,((SE84-SE83)/SE83),0)</f>
        <v/>
      </c>
      <c r="SG84" s="68">
        <f>SF84-$V84</f>
        <v/>
      </c>
      <c r="SH84" s="68">
        <f>IF(SE84&gt;0,(SE84-SH$10)/SH$10,0)</f>
        <v/>
      </c>
      <c r="SI84" s="68" t="n"/>
      <c r="SJ84" s="15">
        <f>IF(SE84&gt;0,(SE84-SE$10)/SE$10,0)</f>
        <v/>
      </c>
      <c r="SL84" s="13" t="n">
        <v>1.23</v>
      </c>
      <c r="SM84" s="68">
        <f>IF(SL84&gt;0,((SL84-SL83)/SL83),0)</f>
        <v/>
      </c>
      <c r="SN84" s="68">
        <f>SM84-$V84</f>
        <v/>
      </c>
      <c r="SO84" s="68">
        <f>IF(SL84&gt;0,(SL84-SO$10)/SO$10,0)</f>
        <v/>
      </c>
      <c r="SP84" s="68" t="n"/>
      <c r="SQ84" s="15">
        <f>IF(SL84&gt;0,(SL84-SL$10)/SL$10,0)</f>
        <v/>
      </c>
      <c r="SS84" s="13" t="n">
        <v>6.24</v>
      </c>
      <c r="ST84" s="68">
        <f>IF(SS84&gt;0,((SS84-SS83)/SS83),0)</f>
        <v/>
      </c>
      <c r="SU84" s="68">
        <f>ST84-$V84</f>
        <v/>
      </c>
      <c r="SV84" s="68">
        <f>IF(SS84&gt;0,(SS84-SV$10)/SV$10,0)</f>
        <v/>
      </c>
      <c r="SW84" s="68" t="n"/>
      <c r="SX84" s="15">
        <f>IF(SS84&gt;0,(SS84-SS$10)/SS$10,0)</f>
        <v/>
      </c>
      <c r="SZ84" s="13" t="n">
        <v>23.19</v>
      </c>
      <c r="TA84" s="68">
        <f>IF(SZ84&gt;0,((SZ84-SZ83)/SZ83),0)</f>
        <v/>
      </c>
      <c r="TB84" s="68">
        <f>TA84-$V84</f>
        <v/>
      </c>
      <c r="TC84" s="68">
        <f>IF(SZ84&gt;0,(SZ84-TC$10)/TC$10,0)</f>
        <v/>
      </c>
      <c r="TD84" s="68" t="n"/>
      <c r="TE84" s="15">
        <f>IF(SZ84&gt;0,(SZ84-SZ$10)/SZ$10,0)</f>
        <v/>
      </c>
      <c r="TG84" s="13" t="n">
        <v>0.207</v>
      </c>
      <c r="TH84" s="68">
        <f>IF(TG84&gt;0,((TG84-TG83)/TG83),0)</f>
        <v/>
      </c>
      <c r="TI84" s="68">
        <f>TH84-$V84</f>
        <v/>
      </c>
      <c r="TJ84" s="68">
        <f>IF(TG84&gt;0,(TG84-TJ$10)/TJ$10,0)</f>
        <v/>
      </c>
      <c r="TK84" s="68" t="n"/>
      <c r="TL84" s="15">
        <f>IF(TG84&gt;0,(TG84-TG$10)/TG$10,0)</f>
        <v/>
      </c>
      <c r="TN84" s="13" t="n">
        <v>21.47</v>
      </c>
      <c r="TO84" s="68">
        <f>IF(TN84&gt;0,((TN84-TN83)/TN83),0)</f>
        <v/>
      </c>
      <c r="TP84" s="68">
        <f>TO84-$V84</f>
        <v/>
      </c>
      <c r="TQ84" s="68">
        <f>IF(TN84&gt;0,(TN84-TQ$10)/TQ$10,0)</f>
        <v/>
      </c>
      <c r="TR84" s="68" t="n"/>
      <c r="TS84" s="15">
        <f>IF(TN84&gt;0,(TN84-TN$10)/TN$10,0)</f>
        <v/>
      </c>
      <c r="TU84" s="13" t="n">
        <v>2.16</v>
      </c>
      <c r="TV84" s="68">
        <f>IF(TU84&gt;0,((TU84-TU83)/TU83),0)</f>
        <v/>
      </c>
      <c r="TW84" s="68">
        <f>TV84-$V84</f>
        <v/>
      </c>
      <c r="TX84" s="68">
        <f>IF(TU84&gt;0,(TU84-TX$10)/TX$10,0)</f>
        <v/>
      </c>
      <c r="TY84" s="68" t="n"/>
      <c r="TZ84" s="15">
        <f>IF(TU84&gt;0,(TU84-TU$10)/TU$10,0)</f>
        <v/>
      </c>
      <c r="UB84" s="13" t="n"/>
      <c r="UC84" s="68">
        <f>IF(UB84&gt;0,((UB84-UB83)/UB83),0)</f>
        <v/>
      </c>
      <c r="UD84" s="68">
        <f>UC84-$V84</f>
        <v/>
      </c>
      <c r="UE84" s="68">
        <f>IF(UB84&gt;0,(UB84-UE$10)/UE$10,0)</f>
        <v/>
      </c>
      <c r="UF84" s="68" t="n"/>
      <c r="UG84" s="15">
        <f>IF(UB84&gt;0,(UB84-UB$10)/UB$10,0)</f>
        <v/>
      </c>
      <c r="UI84" s="13" t="n"/>
      <c r="UJ84" s="68">
        <f>IF(UI84&gt;0,((UI84-UI83)/UI83),0)</f>
        <v/>
      </c>
      <c r="UK84" s="68">
        <f>UJ84-$V84</f>
        <v/>
      </c>
      <c r="UL84" s="68">
        <f>IF(UI84&gt;0,(UI84-UL$10)/UL$10,0)</f>
        <v/>
      </c>
      <c r="UM84" s="68" t="n"/>
      <c r="UN84" s="15">
        <f>IF(UI84&gt;0,(UI84-UI$10)/UI$10,0)</f>
        <v/>
      </c>
      <c r="UP84" s="13" t="n"/>
      <c r="UQ84" s="68">
        <f>IF(UP84&gt;0,((UP84-UP83)/UP83),0)</f>
        <v/>
      </c>
      <c r="UR84" s="68">
        <f>UQ84-$V84</f>
        <v/>
      </c>
      <c r="US84" s="68">
        <f>IF(UP84&gt;0,(UP84-US$10)/US$10,0)</f>
        <v/>
      </c>
      <c r="UT84" s="68" t="n"/>
      <c r="UU84" s="15">
        <f>IF(UP84&gt;0,(UP84-UP$10)/UP$10,0)</f>
        <v/>
      </c>
      <c r="UW84" s="13" t="n"/>
      <c r="UX84" s="68">
        <f>IF(UW84&gt;0,((UW84-UW83)/UW83),0)</f>
        <v/>
      </c>
      <c r="UY84" s="68">
        <f>UX84-$V84</f>
        <v/>
      </c>
      <c r="UZ84" s="68">
        <f>IF(UW84&gt;0,(UW84-UZ$10)/UZ$10,0)</f>
        <v/>
      </c>
      <c r="VA84" s="68" t="n"/>
      <c r="VB84" s="15">
        <f>IF(UW84&gt;0,(UW84-UW$10)/UW$10,0)</f>
        <v/>
      </c>
      <c r="VD84" s="13" t="n"/>
      <c r="VE84" s="68">
        <f>IF(VD84&gt;0,((VD84-VD83)/VD83),0)</f>
        <v/>
      </c>
      <c r="VF84" s="68">
        <f>VE84-$V84</f>
        <v/>
      </c>
      <c r="VG84" s="68">
        <f>IF(VD84&gt;0,(VD84-VG$10)/VG$10,0)</f>
        <v/>
      </c>
      <c r="VH84" s="68" t="n"/>
      <c r="VI84" s="15">
        <f>IF(VD84&gt;0,(VD84-VD$10)/VD$10,0)</f>
        <v/>
      </c>
      <c r="VM84" s="21">
        <f>IF($C84&gt;0,(($IK$5*IG84)+($GT$5*GP84)+($JM$5*JI84)+($JF$5*JB84)+($IY$5*IU84)+($IR$5*IN84)+($ID$5*HZ84)+($HW$5*HS84)+($HP$5*HL84)+($HI$5*HE84)+($GF$5*GB84)+($FY$5*FU84)+($FR$5*FN84)+($FK$5*FG84)+($FD$5*EZ84)+($EW$5*ES84)+($EP$5*EL84)+($EI$5*EE84)+($EB$5*DX84)+($DU$5*DQ84)+($DN$5*DJ84)+($DG$5*DC84)+($CZ$5*CV84)+($CS$5*CO84)+($CL$5*CH84)+($CE$5*CA84)+($BX$5*BT84)+($BQ$5*BM84)+($BJ$5*BF84)+($BC$5*AY84)+($AV$5*AR84)+($AO$5*AK84)+($AH$5*AD84)+($JT$5*JP84)+($KA$5*JW84)+($KO$5*KK84)+($PR$5*PN84)+($GM$5*GI84)+($HA$5*GW84)+($KV$5*KR84)+($KH$5*KD84)+($LC$5*KY84)+($MS$5*MO84)+($ML$5*MH84)+($ME$5*MA84)+($LX$5*LT84)+($LQ$5*LM84)+($LJ$5*LF84)+(MV84*$MZ$5)+(NC84*$NG$5)+(NJ84*$NN$5)+($OI$5*OE84)+($NU$5*NQ84)+($OB$5*NX84)+($PK$5*PG84)+($OP$5*OL84)+($OW$5*OS84)+($PD$5*OZ84)+(PU84*$PY$5)+(QB84*$QF$5)+(QI84*$QM$5)+(QP84*$QT$5)+(QW84*$RA$5)+(RD84*$RH$5)+(RK84*$RO$5)+(RR84*$RV$5)+(RY84*$SC$5)+(SF84*$SJ$5)+(SM84*$SQ$5)+(ST84*$SX$5)+(TA84*$TE$5))+(TH84*$TL$5)+(TO84*$TS$5))/$VM$5</f>
        <v/>
      </c>
      <c r="VN84" s="538" t="n"/>
      <c r="VO84" s="21">
        <f>IF($C84&gt;0,(($IK$5*II84)+($GT$5*GR84)+($JM$5*JK84)+($JF$5*JD84)+($IY$5*IW84)+($IR$5*IP84)+($ID$5*IB84)+($HW$5*HU84)+($HP$5*HN84)+($HI$5*HG84)+($GF$5*GD84)+($FY$5*FW84)+($FR$5*FP84)+($FK$5*FI84)+($FD$5*FB84)+($EW$5*EU84)+($EP$5*EN84)+($EI$5*EG84)+($EB$5*DZ84)+($DU$5*DS84)+($DN$5*DL84)+($DG$5*DE84)+($CZ$5*CX84)+($CS$5*CQ84)+($CL$5*CJ84)+($CE$5*CC84)+($BX$5*BV84)+($BQ$5*BO84)+($BJ$5*BH84)+($BC$5*BA84)+($AV$5*AT84)+($AO$5*AM84)+($AH$5*AF84)+($KO$5*KM84)+($KH$5*KF84)+($KA$5*JY84)+($JT$5*JR84)+($PR$5*PP84)+($GM$5*GK84)+($HA$5*GY84)+($KV$5*KT84)+($LC$5*LA84)+($MS$5*MQ84)+($ML$5*MJ84)+($ME$5*MC84)+($LX$5*LV84)+($LQ$5*LO84)+($LJ$5*LH84)+(MX84*$MZ$5)+(NE84*$NG$5)+(NL84*$NN$5)+($OI$5*OG84)+($NU$5*NS84)+($OB$5*NZ84)+($PD$5*PB84)+($OW$5*OU84)+($OP$5*ON84)+($PK$5*PI84)+($PY$5*PW84)+($QF$5*QD84)+($QM$5*QK84)+($QT$5*QR84)+($RA$5*QY84)+($RH$5*RF84)+($RO$5*RM84)+(RT84*$RV$5)+(SA84*$SC$5)+(SH84*$SJ$5)+(SO84*$SQ$5)+(SV84*$SX$5)+(TC84*$TE$5)+(TJ84*$TL$5)+(TQ84*$TS$5))/$VM$5,0)</f>
        <v/>
      </c>
      <c r="VP84" s="14" t="n"/>
      <c r="VQ84" s="21">
        <f>IF($C84&gt;0,(($IK$5*IK84)+($GT$5*GT84)+($JM$5*JM84)+($JF$5*JF84)+($IY$5*IY84)+($IR$5*IR84)+($ID$5*ID84)+($HW$5*HW84)+($HP$5*HP84)+($HI$5*HI84)+($GF$5*GF84)+($FY$5*FY84)+($FR$5*FR84)+($FK$5*FK84)+($FD$5*FD84)+($EW$5*EW84)+($EP$5*EP84)+($EI$5*EI84)+($EB$5*EB84)+($DU$5*DU84)+($DN$5*DN84)+($DG$5*DG84)+($CZ$5*CZ84)+($CS$5*CS84)+($CL$5*CL84)+($CE$5*CE84)+($BX$5*BX84)+($BQ$5*BQ84)+($BJ$5*BJ84)+($BC$5*BC84)+($AV$5*AV84)+($AO$5*AO84)+($AH$5*AH84)+($KO$5*KO84)+($PR$5*PR84)+($GM$5*GM84)+($HA$5*HA84)+($KH$5*KH84)+($KA$5*KA84)+($JT$5*JT84)+($KV$5*KV84)+($LC$5*LC84)+($MS$5*MS84)+($ML$5*ML84)+($ME$5*ME84)+($LX$5*LX84)+($LQ$5*LQ84)+($LJ$5*LJ84)+($OI$5*OI84)+($NU$5*NU84)+($NN$5*NN84)+($NG$5*NG84)+($MZ$5*MZ84)+(OB84*$OB$5)+($PD$5*PD84)+($OW$5*OW84)+($OP$5*OP84)+($PK$5*PK84)+(PY84*$PY$5)+(QF84*$QF$5)+(QM84*$QM$5)+(QT84*$QT$5)+(RA84*$RA$5)+(RH84*$RH$5)+(RO84*$RO$5)+(RV84*$RV$5)+(SC84*$SC$5)+(SJ84*$SJ$5)+(SQ84*$SQ$5)+(SX84*$SX$5)+(TE84*$TE$5)+(TL84*$TL$5)+(TS84*$TS$5))/$VM$5,0)</f>
        <v/>
      </c>
    </row>
    <row r="85" ht="16" customHeight="1" s="545">
      <c r="A85" s="127" t="n">
        <v>45769</v>
      </c>
      <c r="B85" s="4">
        <f>A85</f>
        <v/>
      </c>
      <c r="C85" s="13" t="n">
        <v>39186.98</v>
      </c>
      <c r="D85" s="138">
        <f>IF(C85&gt;0,C85-C84,0)</f>
        <v/>
      </c>
      <c r="E85" s="68">
        <f>IF(C85&gt;0,D85/C84,0)</f>
        <v/>
      </c>
      <c r="F85" s="15">
        <f>IF(C85&gt;0,(C85-C$10)/C$10,0)</f>
        <v/>
      </c>
      <c r="G85" s="13" t="n">
        <v>5287.76</v>
      </c>
      <c r="H85" s="138">
        <f>IF(G85&gt;0,G85-G84,0)</f>
        <v/>
      </c>
      <c r="I85" s="68">
        <f>IF(G85&gt;0,H85/G84,0)</f>
        <v/>
      </c>
      <c r="J85" s="15">
        <f>IF(G85&gt;0,(G85-G$10)/G$10,0)</f>
        <v/>
      </c>
      <c r="K85" s="13" t="n">
        <v>16300.42</v>
      </c>
      <c r="L85" s="138">
        <f>IF(K85&gt;0,K85-K84,0)</f>
        <v/>
      </c>
      <c r="M85" s="68">
        <f>IF(K85&gt;0,L85/K84,0)</f>
        <v/>
      </c>
      <c r="N85" s="15">
        <f>IF(K85&gt;0,(K85-K$10)/K$10,0)</f>
        <v/>
      </c>
      <c r="O85" s="13" t="n">
        <v>1890.28</v>
      </c>
      <c r="P85" s="138">
        <f>IF(O85&gt;0,O85-O84,0)</f>
        <v/>
      </c>
      <c r="Q85" s="68">
        <f>IF(O85&gt;0,P85/O84,0)</f>
        <v/>
      </c>
      <c r="R85" s="15">
        <f>IF(O85&gt;0,(O85-O$10)/O$10,0)</f>
        <v/>
      </c>
      <c r="S85" s="18">
        <f>IF(O85&gt;0,(((O85*0.7)*Q85)+((K85*0.9)*M85)+((G85*0.65)*I85)+((C85*0.6)*E85))/(O85+K85+G85+C85),0)</f>
        <v/>
      </c>
      <c r="T85" s="121">
        <f>IF(O85&gt;0,(S85*200)+T84,0)</f>
        <v/>
      </c>
      <c r="U85" s="121">
        <f>T85</f>
        <v/>
      </c>
      <c r="V85" s="134">
        <f>IF(T85&gt;0,(T85-T84)/T84,0)</f>
        <v/>
      </c>
      <c r="W85" s="21">
        <f>IF(T85&gt;0,(T85-T$11)/T$11,0)</f>
        <v/>
      </c>
      <c r="X85" s="18">
        <f>IF(T85&gt;0,((Q85+M85+I85+E85)/4),0)</f>
        <v/>
      </c>
      <c r="Y85" s="352" t="n">
        <v>140559.91</v>
      </c>
      <c r="Z85" s="15" t="n">
        <v>2e-06</v>
      </c>
      <c r="AA85" s="21">
        <f>Z85-$V85</f>
        <v/>
      </c>
      <c r="AC85" s="13" t="n">
        <v>185.02</v>
      </c>
      <c r="AD85" s="68">
        <f>IF(AC85&gt;0,((AC85-AC84)/AC84),0)</f>
        <v/>
      </c>
      <c r="AE85" s="68">
        <f>IF(AC85&gt;0,AD85-$V85,0)</f>
        <v/>
      </c>
      <c r="AF85" s="68">
        <f>IF(AC85&gt;0,(AC85-AF$10)/AF$10,0)</f>
        <v/>
      </c>
      <c r="AG85" s="68" t="n"/>
      <c r="AH85" s="15">
        <f>IF(AC85&gt;0,(AC85-AC$10)/AC$10,0)</f>
        <v/>
      </c>
      <c r="AJ85" s="13" t="n">
        <v>19</v>
      </c>
      <c r="AK85" s="68">
        <f>IF(AJ85&gt;0,((AJ85-AJ84)/AJ84),0)</f>
        <v/>
      </c>
      <c r="AL85" s="68">
        <f>IF(AJ85&gt;0,AK85-$V85,0)</f>
        <v/>
      </c>
      <c r="AM85" s="68">
        <f>IF(AJ85&gt;0,(AJ85-AM$10)/AM$10,0)</f>
        <v/>
      </c>
      <c r="AN85" s="68" t="n"/>
      <c r="AO85" s="15">
        <f>IF(AJ85&gt;0,(AJ85-AJ$10)/AJ$10,0)</f>
        <v/>
      </c>
      <c r="AQ85" s="13" t="n">
        <v>17.9</v>
      </c>
      <c r="AR85" s="68">
        <f>IF(AQ85&gt;0,((AQ85-AQ84)/AQ84),0)</f>
        <v/>
      </c>
      <c r="AS85" s="68">
        <f>IF(AQ85&gt;0,AR85-$V85,0)</f>
        <v/>
      </c>
      <c r="AT85" s="68">
        <f>IF(AQ85&gt;0,(AQ85-AT$10)/AT$10,0)</f>
        <v/>
      </c>
      <c r="AU85" s="68" t="n"/>
      <c r="AV85" s="15">
        <f>IF(AQ85&gt;0,(AQ85-AQ$10)/AQ$10,0)</f>
        <v/>
      </c>
      <c r="AX85" s="13" t="n">
        <v>183.68</v>
      </c>
      <c r="AY85" s="68">
        <f>IF(AX85&gt;0,((AX85-AX84)/AX84),0)</f>
        <v/>
      </c>
      <c r="AZ85" s="68">
        <f>IF(AX85&gt;0,AY85-$V85,0)</f>
        <v/>
      </c>
      <c r="BA85" s="68">
        <f>IF(AX85&gt;0,(AX85-BA$10)/BA$10,0)</f>
        <v/>
      </c>
      <c r="BB85" s="68" t="n"/>
      <c r="BC85" s="15">
        <f>IF(AX85&gt;0,(AX85-AX$10)/AX$10,0)</f>
        <v/>
      </c>
      <c r="BE85" s="13" t="n">
        <v>72.09999999999999</v>
      </c>
      <c r="BF85" s="68">
        <f>IF(BE85&gt;0,((BE85-BE84)/BE84),0)</f>
        <v/>
      </c>
      <c r="BG85" s="68">
        <f>IF(BE85&gt;0,BF85-$V85,0)</f>
        <v/>
      </c>
      <c r="BH85" s="68" t="n"/>
      <c r="BI85" s="68" t="n"/>
      <c r="BJ85" s="15">
        <f>IF(BE85&gt;0,(BE85-BE$10)/BE$10,0)</f>
        <v/>
      </c>
      <c r="BL85" s="13" t="n">
        <v>59.54</v>
      </c>
      <c r="BM85" s="68">
        <f>IF(BL85&gt;0,((BL85-BL84)/BL84),0)</f>
        <v/>
      </c>
      <c r="BN85" s="68">
        <f>IF(BL85&gt;0,BM85-$V85,0)</f>
        <v/>
      </c>
      <c r="BO85" s="68">
        <f>IF(BL85&gt;0,(BL85-BO$10)/BO$10,0)</f>
        <v/>
      </c>
      <c r="BP85" s="68" t="n"/>
      <c r="BQ85" s="15">
        <f>IF(BL85&gt;0,(BL85-BL$10)/BL$10,0)</f>
        <v/>
      </c>
      <c r="BS85" s="13" t="n">
        <v>32.11</v>
      </c>
      <c r="BT85" s="68">
        <f>IF(BS85&gt;0,((BS85-BS84)/BS84),0)</f>
        <v/>
      </c>
      <c r="BU85" s="68">
        <f>IF(BS85&gt;0,BT85-$V85,0)</f>
        <v/>
      </c>
      <c r="BV85" s="68">
        <f>IF(BS85&gt;0,(BS85-BV$10)/BV$10,0)</f>
        <v/>
      </c>
      <c r="BW85" s="68" t="n"/>
      <c r="BX85" s="15">
        <f>IF(BS85&gt;0,(BS85-BS$10)/BS$10,0)</f>
        <v/>
      </c>
      <c r="BZ85" s="13" t="n"/>
      <c r="CA85" s="68">
        <f>IF(BZ85&gt;0,((BZ85-BZ84)/BZ84),0)</f>
        <v/>
      </c>
      <c r="CB85" s="68">
        <f>IF(BZ85&gt;0,CA85-$V85,0)</f>
        <v/>
      </c>
      <c r="CC85" s="68">
        <f>IF(BZ85&gt;0,(BZ85-CC$10)/CC$10,0)</f>
        <v/>
      </c>
      <c r="CD85" s="68" t="n"/>
      <c r="CE85" s="15">
        <f>IF(BZ85&gt;0,(BZ85-BZ$10)/BZ$10,0)</f>
        <v/>
      </c>
      <c r="CG85" s="13" t="n">
        <v>27.39</v>
      </c>
      <c r="CH85" s="68">
        <f>IF(CG85&gt;0,((CG85-CG84)/CG84),0)</f>
        <v/>
      </c>
      <c r="CI85" s="68">
        <f>IF(CG85&gt;0,CH85-$V85,0)</f>
        <v/>
      </c>
      <c r="CJ85" s="68">
        <f>IF(CG85&gt;0,(CG85-CJ$10)/CJ$10,0)</f>
        <v/>
      </c>
      <c r="CK85" s="68" t="n"/>
      <c r="CL85" s="15">
        <f>IF(CG85&gt;0,(CG85-CG$10)/CG$10,0)</f>
        <v/>
      </c>
      <c r="CN85" s="13" t="n">
        <v>28.11</v>
      </c>
      <c r="CO85" s="68">
        <f>IF(CN85&gt;0,((CN85-CN84)/CN84),0)</f>
        <v/>
      </c>
      <c r="CP85" s="68">
        <f>IF(CN85&gt;0,CO85-$V85,0)</f>
        <v/>
      </c>
      <c r="CQ85" s="68">
        <f>IF(CN85&gt;0,(CN85-CQ$10)/CQ$10,0)</f>
        <v/>
      </c>
      <c r="CR85" s="68" t="n"/>
      <c r="CS85" s="15">
        <f>IF(CN85&gt;0,(CN85-CN$10)/CN$10,0)</f>
        <v/>
      </c>
      <c r="CU85" s="13" t="n">
        <v>32.05</v>
      </c>
      <c r="CV85" s="68">
        <f>IF(CU85&gt;0,((CU85-CU84)/CU84),0)</f>
        <v/>
      </c>
      <c r="CW85" s="68">
        <f>IF(CU85&gt;0,CV85-$V85,0)</f>
        <v/>
      </c>
      <c r="CX85" s="68">
        <f>IF(CU85&gt;0,(CU85-CX$10)/CX$10,0)</f>
        <v/>
      </c>
      <c r="CY85" s="68" t="n"/>
      <c r="CZ85" s="15">
        <f>IF(CU85&gt;0,(CU85-CU$10)/CU$10,0)</f>
        <v/>
      </c>
      <c r="DB85" s="13" t="n">
        <v>17.81</v>
      </c>
      <c r="DC85" s="68">
        <f>IF(DB85&gt;0,((DB85-DB84)/DB84),0)</f>
        <v/>
      </c>
      <c r="DD85" s="68">
        <f>IF(DB85&gt;0,DC85-$V85,0)</f>
        <v/>
      </c>
      <c r="DE85" s="68">
        <f>IF(DB85&gt;0,(DB85-DE$10)/DE$10,0)</f>
        <v/>
      </c>
      <c r="DF85" s="68" t="n"/>
      <c r="DG85" s="15">
        <f>IF(DB85&gt;0,(DB85-DB$10)/DB$10,0)</f>
        <v/>
      </c>
      <c r="DI85" s="13" t="n">
        <v>44.59</v>
      </c>
      <c r="DJ85" s="68">
        <f>IF(DI85&gt;0,((DI85-DI84)/DI84),0)</f>
        <v/>
      </c>
      <c r="DK85" s="68">
        <f>IF(DI85&gt;0,DJ85-$V85,0)</f>
        <v/>
      </c>
      <c r="DL85" s="68">
        <f>IF(DI85&gt;0,(DI85-DL$10)/DL$10,0)</f>
        <v/>
      </c>
      <c r="DM85" s="68" t="n"/>
      <c r="DN85" s="15">
        <f>IF(DI85&gt;0,(DI85-DI$10)/DI$10,0)</f>
        <v/>
      </c>
      <c r="DP85" s="13" t="n">
        <v>36.6</v>
      </c>
      <c r="DQ85" s="68">
        <f>IF(DP85&gt;0,((DP85-DP84)/DP84),0)</f>
        <v/>
      </c>
      <c r="DR85" s="68">
        <f>IF(DP85&gt;0,DQ85-$V85,0)</f>
        <v/>
      </c>
      <c r="DS85" s="68" t="n"/>
      <c r="DT85" s="68" t="n"/>
      <c r="DU85" s="15">
        <f>IF(DP85&gt;0,(DP85-DP$10)/DP$10,0)</f>
        <v/>
      </c>
      <c r="DV85" s="18" t="n"/>
      <c r="DW85" s="13" t="n">
        <v>23.35</v>
      </c>
      <c r="DX85" s="68">
        <f>IF(DW85&gt;0,((DW85-DW84)/DW84),0)</f>
        <v/>
      </c>
      <c r="DY85" s="68">
        <f>IF(DW85&gt;0,DX85-$V85,0)</f>
        <v/>
      </c>
      <c r="DZ85" s="68">
        <f>IF(DW85&gt;0,(DW85-DZ$10)/DZ$10,0)</f>
        <v/>
      </c>
      <c r="EA85" s="68" t="n"/>
      <c r="EB85" s="15">
        <f>IF(DW85&gt;0,(DW85-DW$10)/DW$10,0)</f>
        <v/>
      </c>
      <c r="ED85" s="13" t="n">
        <v>28.31</v>
      </c>
      <c r="EE85" s="68">
        <f>IF(ED85&gt;0,((ED85-ED84)/ED84),0)</f>
        <v/>
      </c>
      <c r="EF85" s="68">
        <f>IF(ED85&gt;0,EE85-$V85,0)</f>
        <v/>
      </c>
      <c r="EG85" s="68">
        <f>IF(ED85&gt;0,(ED85-EG$10)/EG$10,0)</f>
        <v/>
      </c>
      <c r="EH85" s="68" t="n"/>
      <c r="EI85" s="15">
        <f>IF(ED85&gt;0,(ED85-ED$10)/ED$10,0)</f>
        <v/>
      </c>
      <c r="EK85" s="13" t="n">
        <v>97.18000000000001</v>
      </c>
      <c r="EL85" s="68">
        <f>IF(EK85&gt;0,((EK85-EK84)/EK84),0)</f>
        <v/>
      </c>
      <c r="EM85" s="68">
        <f>IF(EK85&gt;0,EL85-$V85,0)</f>
        <v/>
      </c>
      <c r="EN85" s="68">
        <f>IF(EK85&gt;0,(EK85-EN$10)/EN$10,0)</f>
        <v/>
      </c>
      <c r="EO85" s="68" t="n"/>
      <c r="EP85" s="15">
        <f>IF(EK85&gt;0,(EK85-EK$10)/EK$10,0)</f>
        <v/>
      </c>
      <c r="ER85" s="13" t="n">
        <v>34.28</v>
      </c>
      <c r="ES85" s="68">
        <f>IF(ER85&gt;0,((ER85-ER84)/ER84),0)</f>
        <v/>
      </c>
      <c r="ET85" s="68">
        <f>IF(ER85&gt;0,ES85-$V85,0)</f>
        <v/>
      </c>
      <c r="EU85" s="68">
        <f>IF(ER85&gt;0,(ER85-EU$10)/EU$10,0)</f>
        <v/>
      </c>
      <c r="EV85" s="68" t="n"/>
      <c r="EW85" s="15">
        <f>IF(ER85&gt;0,(ER85-ER$10)/ER$10,0)</f>
        <v/>
      </c>
      <c r="EY85" s="13" t="n">
        <v>36.88</v>
      </c>
      <c r="EZ85" s="68">
        <f>IF(EY85&gt;0,((EY85-EY84)/EY84),0)</f>
        <v/>
      </c>
      <c r="FA85" s="68">
        <f>IF(EY85&gt;0,EZ85-$V85,0)</f>
        <v/>
      </c>
      <c r="FB85" s="68" t="n"/>
      <c r="FC85" s="68" t="n"/>
      <c r="FD85" s="15">
        <f>IF(EY85&gt;0,(EY85-EY$10)/EY$10,0)</f>
        <v/>
      </c>
      <c r="FF85" s="13" t="n">
        <v>52.47</v>
      </c>
      <c r="FG85" s="68">
        <f>IF(FF85&gt;0,((FF85-FF84)/FF84),0)</f>
        <v/>
      </c>
      <c r="FH85" s="68">
        <f>IF(FF85&gt;0,FG85-$V85,0)</f>
        <v/>
      </c>
      <c r="FI85" s="68">
        <f>IF(FF85&gt;0,(FF85-FI$10)/FI$10,0)</f>
        <v/>
      </c>
      <c r="FJ85" s="68" t="n"/>
      <c r="FK85" s="15">
        <f>IF(FF85&gt;0,(FF85-FF$10)/FF$10,0)</f>
        <v/>
      </c>
      <c r="FM85" s="13" t="n">
        <v>157.42</v>
      </c>
      <c r="FN85" s="68">
        <f>IF(FM85&gt;0,((FM85-FM84)/FM84),0)</f>
        <v/>
      </c>
      <c r="FO85" s="68">
        <f>IF(FM85&gt;0,FN85-$V85,0)</f>
        <v/>
      </c>
      <c r="FP85" s="68">
        <f>IF(FM85&gt;0,(FM85-FP$10)/FP$10,0)</f>
        <v/>
      </c>
      <c r="FQ85" s="68" t="n"/>
      <c r="FR85" s="15">
        <f>IF(FM85&gt;0,(FM85-FM$10)/FM$10,0)</f>
        <v/>
      </c>
      <c r="FT85" s="13" t="n">
        <v>92.19</v>
      </c>
      <c r="FU85" s="68">
        <f>IF(FT85&gt;0,((FT85-FT84)/FT84),0)</f>
        <v/>
      </c>
      <c r="FV85" s="68">
        <f>IF(FT85&gt;0,FU85-$V85,0)</f>
        <v/>
      </c>
      <c r="FW85" s="68">
        <f>IF(FT85&gt;0,(FT85-FW$10)/FW$10,0)</f>
        <v/>
      </c>
      <c r="FX85" s="68" t="n"/>
      <c r="FY85" s="15">
        <f>IF(FT85&gt;0,(FT85-FT$10)/FT$10,0)</f>
        <v/>
      </c>
      <c r="GA85" s="13" t="n">
        <v>16.9</v>
      </c>
      <c r="GB85" s="68">
        <f>IF(GA85&gt;0,((GA85-GA84)/GA84),0)</f>
        <v/>
      </c>
      <c r="GC85" s="68">
        <f>IF(GA85&gt;0,GB85-$V85,0)</f>
        <v/>
      </c>
      <c r="GD85" s="68" t="n"/>
      <c r="GE85" s="68" t="n"/>
      <c r="GF85" s="15">
        <f>IF(GA85&gt;0,(GA85-GA$10)/GA$10,0)</f>
        <v/>
      </c>
      <c r="GG85" s="18" t="n"/>
      <c r="GH85" s="13" t="n">
        <v>17.36</v>
      </c>
      <c r="GI85" s="68">
        <f>IF(GH85&gt;0,((GH85-GH84)/GH84),0)</f>
        <v/>
      </c>
      <c r="GJ85" s="68">
        <f>IF(GH85&gt;0,GI85-$V85,0)</f>
        <v/>
      </c>
      <c r="GK85" s="68">
        <f>IF(GH85&gt;0,(GH85-GK$10)/GK$10,0)</f>
        <v/>
      </c>
      <c r="GL85" s="68" t="n"/>
      <c r="GM85" s="15">
        <f>IF(GH85&gt;0,(GH85-GH$10)/GH$10,0)</f>
        <v/>
      </c>
      <c r="GO85" s="13" t="n">
        <v>24.97</v>
      </c>
      <c r="GP85" s="68">
        <f>IF(GO85&gt;0,((GO85-GO84)/GO84),0)</f>
        <v/>
      </c>
      <c r="GQ85" s="68">
        <f>IF(GO85&gt;0,GP85-$V85,0)</f>
        <v/>
      </c>
      <c r="GR85" s="68" t="n"/>
      <c r="GS85" s="68" t="n"/>
      <c r="GT85" s="15">
        <f>IF(GO85&gt;0,(GO85-GO$10)/GO$10,0)</f>
        <v/>
      </c>
      <c r="GV85" s="13" t="n">
        <v>14.54</v>
      </c>
      <c r="GW85" s="68">
        <f>IF(GV85&gt;0,((GV85-GV84)/GV84),0)</f>
        <v/>
      </c>
      <c r="GX85" s="68">
        <f>IF(GV85&gt;0,GW85-$V85,0)</f>
        <v/>
      </c>
      <c r="GY85" s="68">
        <f>IF(GV85&gt;0,(GV85-GY$10)/GY$10,0)</f>
        <v/>
      </c>
      <c r="GZ85" s="68" t="n"/>
      <c r="HA85" s="15">
        <f>IF(GV85&gt;0,(GV85-GV$10)/GV$10,0)</f>
        <v/>
      </c>
      <c r="HD85" s="13" t="n">
        <v>237.97</v>
      </c>
      <c r="HE85" s="68">
        <f>IF(HD85&gt;0,((HD85-HD84)/HD84),0)</f>
        <v/>
      </c>
      <c r="HF85" s="68">
        <f>IF(HD85&gt;0,HE85-$V85,0)</f>
        <v/>
      </c>
      <c r="HG85" s="68">
        <f>IF(HD85&gt;0,(HD85-HG$10)/HG$10,0)</f>
        <v/>
      </c>
      <c r="HH85" s="68" t="n"/>
      <c r="HI85" s="15">
        <f>IF(HD85&gt;0,(HD85-HD$10)/HD$10,0)</f>
        <v/>
      </c>
      <c r="HK85" s="13" t="n">
        <v>32.12</v>
      </c>
      <c r="HL85" s="68">
        <f>IF(HK85&gt;0,((HK85-HK84)/HK84),0)</f>
        <v/>
      </c>
      <c r="HM85" s="68">
        <f>IF(HK85&gt;0,HL85-$V85,0)</f>
        <v/>
      </c>
      <c r="HN85" s="68">
        <f>IF(HK85&gt;0,(HK85-HN$10)/HN$10,0)</f>
        <v/>
      </c>
      <c r="HO85" s="68" t="n"/>
      <c r="HP85" s="15">
        <f>IF(HK85&gt;0,(HK85-HK$10)/HK$10,0)</f>
        <v/>
      </c>
      <c r="HR85" s="13" t="n">
        <v>108.3</v>
      </c>
      <c r="HS85" s="68">
        <f>IF(HR85&gt;0,((HR85-HR84)/HR84),0)</f>
        <v/>
      </c>
      <c r="HT85" s="68">
        <f>IF(HR85&gt;0,HS85-$V85,0)</f>
        <v/>
      </c>
      <c r="HU85" s="68">
        <f>IF(HR85&gt;0,(HR85-HU$10)/HU$10,0)</f>
        <v/>
      </c>
      <c r="HV85" s="68" t="n"/>
      <c r="HW85" s="15">
        <f>IF(HR85&gt;0,(HR85-HR$10)/HR$10,0)</f>
        <v/>
      </c>
      <c r="HY85" s="13" t="n">
        <v>98.89</v>
      </c>
      <c r="HZ85" s="68">
        <f>IF(HY85&gt;0,((HY85-HY84)/HY84),0)</f>
        <v/>
      </c>
      <c r="IA85" s="68">
        <f>IF(HY85&gt;0,HZ85-$V85,0)</f>
        <v/>
      </c>
      <c r="IB85" s="68">
        <f>IF(HY85&gt;0,(HY85-IB$10)/IB$10,0)</f>
        <v/>
      </c>
      <c r="IC85" s="68" t="n"/>
      <c r="ID85" s="15">
        <f>IF(HY85&gt;0,(HY85-HY$10)/HY$10,0)</f>
        <v/>
      </c>
      <c r="IF85" s="13" t="n">
        <v>169.58</v>
      </c>
      <c r="IG85" s="68">
        <f>IF(IF85&gt;0,((IF85-IF84)/IF84),0)</f>
        <v/>
      </c>
      <c r="IH85" s="68">
        <f>IF(IF85&gt;0,IG85-$V85,0)</f>
        <v/>
      </c>
      <c r="II85" s="68">
        <f>IF(IF85&gt;0,(IF85-II$10)/II$10,0)</f>
        <v/>
      </c>
      <c r="IJ85" s="68" t="n"/>
      <c r="IK85" s="15">
        <f>IF(IF85&gt;0,(IF85-IF$10)/IF$10,0)</f>
        <v/>
      </c>
      <c r="IM85" s="13" t="n">
        <v>217.22</v>
      </c>
      <c r="IN85" s="68">
        <f>IF(IM85&gt;0,((IM85-IM84)/IM84),0)</f>
        <v/>
      </c>
      <c r="IO85" s="68">
        <f>IF(IM85&gt;0,IN85-$V85,0)</f>
        <v/>
      </c>
      <c r="IP85" s="68">
        <f>IF(IM85&gt;0,(IM85-IP$10)/IP$10,0)</f>
        <v/>
      </c>
      <c r="IQ85" s="68" t="n"/>
      <c r="IR85" s="15">
        <f>IF(IM85&gt;0,(IM85-IM$10)/IM$10,0)</f>
        <v/>
      </c>
      <c r="IT85" s="13" t="n">
        <v>40.18</v>
      </c>
      <c r="IU85" s="68">
        <f>IF(IT85&gt;0,((IT85-IT84)/IT84),0)</f>
        <v/>
      </c>
      <c r="IV85" s="68">
        <f>IF(IT85&gt;0,IU85-$V85,0)</f>
        <v/>
      </c>
      <c r="IW85" s="68">
        <f>IF(IT85&gt;0,(IT85-IW$10)/IW$10,0)</f>
        <v/>
      </c>
      <c r="IX85" s="68" t="n"/>
      <c r="IY85" s="15">
        <f>IF(IT85&gt;0,(IT85-IT$10)/IT$10,0)</f>
        <v/>
      </c>
      <c r="JA85" s="13" t="n">
        <v>500.28</v>
      </c>
      <c r="JB85" s="68">
        <f>IF(JA85&gt;0,((JA85-JA84)/JA84),0)</f>
        <v/>
      </c>
      <c r="JC85" s="68">
        <f>IF(JA85&gt;0,JB85-$V85,0)</f>
        <v/>
      </c>
      <c r="JD85" s="68">
        <f>IF(JA85&gt;0,(JA85-JD$10)/JD$10,0)</f>
        <v/>
      </c>
      <c r="JE85" s="68" t="n"/>
      <c r="JF85" s="15">
        <f>IF(JA85&gt;0,(JA85-JA$10)/JA$10,0)</f>
        <v/>
      </c>
      <c r="JH85" s="13" t="n">
        <v>366.82</v>
      </c>
      <c r="JI85" s="68">
        <f>IF(JH85&gt;0,((JH85-JH84)/JH84),0)</f>
        <v/>
      </c>
      <c r="JJ85" s="68">
        <f>IF(JH85&gt;0,JI85-$V85,0)</f>
        <v/>
      </c>
      <c r="JK85" s="68">
        <f>IF(JH85&gt;0,(JH85-JK$10)/JK$10,0)</f>
        <v/>
      </c>
      <c r="JL85" s="68" t="n"/>
      <c r="JM85" s="15">
        <f>IF(JH85&gt;0,(JH85-JH$10)/JH$10,0)</f>
        <v/>
      </c>
      <c r="JO85" s="13" t="n">
        <v>17.13</v>
      </c>
      <c r="JP85" s="68">
        <f>IF(JO85&gt;0,((JO85-JO84)/JO84),0)</f>
        <v/>
      </c>
      <c r="JQ85" s="68">
        <f>IF(JO85&gt;0,JP85-$V85,0)</f>
        <v/>
      </c>
      <c r="JR85" s="68">
        <f>IF(JO85&gt;0,(JO85-JR$10)/JR$10,0)</f>
        <v/>
      </c>
      <c r="JS85" s="68" t="n"/>
      <c r="JT85" s="15">
        <f>IF(JO85&gt;0,(JO85-JO$10)/JO$10,0)</f>
        <v/>
      </c>
      <c r="JV85" s="13" t="n">
        <v>1.29</v>
      </c>
      <c r="JW85" s="68">
        <f>IF(JV85&gt;0,((JV85-JV84)/JV84),0)</f>
        <v/>
      </c>
      <c r="JX85" s="68">
        <f>IF(JV85&gt;0,JW85-$V85,0)</f>
        <v/>
      </c>
      <c r="JY85" s="68">
        <f>IF(JV85&gt;0,(JV85-JY$10)/JY$10,0)</f>
        <v/>
      </c>
      <c r="JZ85" s="68" t="n"/>
      <c r="KA85" s="15">
        <f>IF(JV85&gt;0,(JV85-JV$10)/JV$10,0)</f>
        <v/>
      </c>
      <c r="KC85" s="13" t="n">
        <v>15.65</v>
      </c>
      <c r="KD85" s="68">
        <f>IF(KC85&gt;0,((KC85-KC84)/KC84),0)</f>
        <v/>
      </c>
      <c r="KE85" s="68">
        <f>IF(KC85&gt;0,KD85-$V85,0)</f>
        <v/>
      </c>
      <c r="KF85" s="68">
        <f>IF(KC85&gt;0,(KC85-KF$10)/KF$10,0)</f>
        <v/>
      </c>
      <c r="KG85" s="68" t="n"/>
      <c r="KH85" s="15">
        <f>IF(KC85&gt;0,(KC85-KC$10)/KC$10,0)</f>
        <v/>
      </c>
      <c r="KI85" s="18" t="n"/>
      <c r="KJ85" s="13" t="n">
        <v>37.02</v>
      </c>
      <c r="KK85" s="68">
        <f>IF(KJ85&gt;0,((KJ85-KJ84)/KJ84),0)</f>
        <v/>
      </c>
      <c r="KL85" s="68">
        <f>IF(KJ85&gt;0,KK85-$V85,0)</f>
        <v/>
      </c>
      <c r="KM85" s="68">
        <f>IF(KJ85&gt;0,(KJ85-KM$10)/KM$10,0)</f>
        <v/>
      </c>
      <c r="KN85" s="68" t="n"/>
      <c r="KO85" s="15">
        <f>IF(KJ85&gt;0,(KJ85-KJ$10)/KJ$10,0)</f>
        <v/>
      </c>
      <c r="KQ85" s="13" t="n">
        <v>1.517</v>
      </c>
      <c r="KR85" s="68">
        <f>IF(KQ85&gt;0,((KQ85-KQ84)/KQ84),0)</f>
        <v/>
      </c>
      <c r="KS85" s="68">
        <f>IF(KQ85&gt;0,KR85-$V85,0)</f>
        <v/>
      </c>
      <c r="KT85" s="68">
        <f>IF(KQ85&gt;0,(KQ85-KT$10)/KT$10,0)</f>
        <v/>
      </c>
      <c r="KU85" s="68" t="n"/>
      <c r="KV85" s="15">
        <f>IF(KQ85&gt;0,(KQ85-KQ$10)/KQ$10,0)</f>
        <v/>
      </c>
      <c r="KW85" s="18" t="n"/>
      <c r="KX85" s="13" t="n">
        <v>20.28</v>
      </c>
      <c r="KY85" s="68">
        <f>IF(KX85&gt;0,((KX85-KX84)/KX84),0)</f>
        <v/>
      </c>
      <c r="KZ85" s="68">
        <f>IF(KX85&gt;0,KY85-$V85,0)</f>
        <v/>
      </c>
      <c r="LA85" s="68">
        <f>IF(KX85&gt;0,(KX85-LA$10)/LA$10,0)</f>
        <v/>
      </c>
      <c r="LB85" s="68" t="n"/>
      <c r="LC85" s="15">
        <f>IF(KX85&gt;0,(KX85-KX$10)/KX$10,0)</f>
        <v/>
      </c>
      <c r="LD85" s="18" t="n"/>
      <c r="LE85" s="13" t="n">
        <v>48.56</v>
      </c>
      <c r="LF85" s="68">
        <f>IF(LE85&gt;0,((LE85-LE84)/LE84),0)</f>
        <v/>
      </c>
      <c r="LG85" s="68">
        <f>IF(LE85&gt;0,LF85-$V85,0)</f>
        <v/>
      </c>
      <c r="LH85" s="68">
        <f>IF(LE85&gt;0,(LE85-LH$10)/LH$10,0)</f>
        <v/>
      </c>
      <c r="LI85" s="68" t="n"/>
      <c r="LJ85" s="15">
        <f>IF(LE85&gt;0,(LE85-LE$10)/LE$10,0)</f>
        <v/>
      </c>
      <c r="LL85" s="13" t="n">
        <v>121.11</v>
      </c>
      <c r="LM85" s="68">
        <f>IF(LL85&gt;0,((LL85-LL84)/LL84),0)</f>
        <v/>
      </c>
      <c r="LN85" s="68">
        <f>IF(LL85&gt;0,LM85-$V85,0)</f>
        <v/>
      </c>
      <c r="LO85" s="68">
        <f>IF(LL85&gt;0,(LL85-LO$10)/LO$10,0)</f>
        <v/>
      </c>
      <c r="LP85" s="68" t="n"/>
      <c r="LQ85" s="15">
        <f>IF(LL85&gt;0,(LL85-LL$10)/LL$10,0)</f>
        <v/>
      </c>
      <c r="LS85" s="13" t="n">
        <v>14.73</v>
      </c>
      <c r="LT85" s="68">
        <f>IF(LS85&gt;0,((LS85-LS84)/LS84),0)</f>
        <v/>
      </c>
      <c r="LU85" s="68">
        <f>IF(LS85&gt;0,LT85-$V85,0)</f>
        <v/>
      </c>
      <c r="LV85" s="68" t="n"/>
      <c r="LW85" s="68" t="n"/>
      <c r="LX85" s="15">
        <f>IF(LS85&gt;0,(LS85-LS$10)/LS$10,0)</f>
        <v/>
      </c>
      <c r="LZ85" s="13" t="n">
        <v>11.23</v>
      </c>
      <c r="MA85" s="68">
        <f>IF(LZ85&gt;0,((LZ85-LZ84)/LZ84),0)</f>
        <v/>
      </c>
      <c r="MB85" s="68">
        <f>IF(LZ85&gt;0,MA85-$V85,0)</f>
        <v/>
      </c>
      <c r="MC85" s="68">
        <f>IF(LZ85&gt;0,(LZ85-MC$10)/MC$10,0)</f>
        <v/>
      </c>
      <c r="MD85" s="68" t="n"/>
      <c r="ME85" s="15">
        <f>IF(LZ85&gt;0,(LZ85-LZ$10)/LZ$10,0)</f>
        <v/>
      </c>
      <c r="MG85" s="13" t="n">
        <v>21.53</v>
      </c>
      <c r="MH85" s="68">
        <f>IF(MG85&gt;0,((MG85-MG84)/MG84),0)</f>
        <v/>
      </c>
      <c r="MI85" s="68">
        <f>IF(MG85&gt;0,MH85-$V85,0)</f>
        <v/>
      </c>
      <c r="MJ85" s="68">
        <f>IF(MG85&gt;0,(MG85-MJ$10)/MJ$10,0)</f>
        <v/>
      </c>
      <c r="MK85" s="68" t="n"/>
      <c r="ML85" s="15">
        <f>IF(MG85&gt;0,(MG85-MG$10)/MG$10,0)</f>
        <v/>
      </c>
      <c r="MN85" s="13" t="n">
        <v>102.35</v>
      </c>
      <c r="MO85" s="68">
        <f>IF(MN85&gt;0,((MN85-MN84)/MN84),0)</f>
        <v/>
      </c>
      <c r="MP85" s="68">
        <f>IF(MN85&gt;0,MO85-$V85,0)</f>
        <v/>
      </c>
      <c r="MQ85" s="68">
        <f>IF(MN85&gt;0,(MN85-MQ$10)/MQ$10,0)</f>
        <v/>
      </c>
      <c r="MR85" s="68" t="n"/>
      <c r="MS85" s="15">
        <f>IF(MN85&gt;0,(MN85-MN$10)/MN$10,0)</f>
        <v/>
      </c>
      <c r="MU85" s="13" t="n">
        <v>13.3</v>
      </c>
      <c r="MV85" s="68">
        <f>IF(MU85&gt;0,((MU85-MU84)/MU84),0)</f>
        <v/>
      </c>
      <c r="MW85" s="68">
        <f>IF(MU85&gt;0,MV85-$V85,0)</f>
        <v/>
      </c>
      <c r="MX85" s="68">
        <f>IF(MU85&gt;0,(MU85-MX$10)/MX$10,0)</f>
        <v/>
      </c>
      <c r="MY85" s="68" t="n"/>
      <c r="MZ85" s="15">
        <f>IF(MU85&gt;0,(MU85-MU$10)/MU$10,0)</f>
        <v/>
      </c>
      <c r="NB85" s="13" t="n">
        <v>189.24</v>
      </c>
      <c r="NC85" s="68">
        <f>IF(NB85&gt;0,((NB85-NB84)/NB84),0)</f>
        <v/>
      </c>
      <c r="ND85" s="68">
        <f>IF(NB85&gt;0,NC85-$V85,0)</f>
        <v/>
      </c>
      <c r="NE85" s="68">
        <f>IF(NB85&gt;0,(NB85-NE$10)/NE$10,0)</f>
        <v/>
      </c>
      <c r="NF85" s="68" t="n"/>
      <c r="NG85" s="15">
        <f>IF(NB85&gt;0,(NB85-NB$10)/NB$10,0)</f>
        <v/>
      </c>
      <c r="NI85" s="13" t="n">
        <v>5.65</v>
      </c>
      <c r="NJ85" s="68">
        <f>IF(NI85&gt;0,((NI85-NI84)/NI84),0)</f>
        <v/>
      </c>
      <c r="NK85" s="68">
        <f>IF(NI85&gt;0,NJ85-$V85,0)</f>
        <v/>
      </c>
      <c r="NL85" s="68">
        <f>IF(NI85&gt;0,(NI85-NL$10)/NL$10,0)</f>
        <v/>
      </c>
      <c r="NM85" s="68" t="n"/>
      <c r="NN85" s="15">
        <f>IF(NI85&gt;0,(NI85-NI$10)/NI$10,0)</f>
        <v/>
      </c>
      <c r="NP85" s="13" t="n">
        <v>326.07</v>
      </c>
      <c r="NQ85" s="68">
        <f>IF(NP85&gt;0,((NP85-NP84)/NP84),0)</f>
        <v/>
      </c>
      <c r="NR85" s="68">
        <f>IF(NP85&gt;0,NQ85-$V85,0)</f>
        <v/>
      </c>
      <c r="NS85" s="68">
        <f>IF(NP85&gt;0,(NP85-NS$10)/NS$10,0)</f>
        <v/>
      </c>
      <c r="NT85" s="68" t="n"/>
      <c r="NU85" s="15">
        <f>IF(NP85&gt;0,(NP85-NP$10)/NP$10,0)</f>
        <v/>
      </c>
      <c r="NW85" s="13" t="n">
        <v>151.47</v>
      </c>
      <c r="NX85" s="68">
        <f>IF(NW85&gt;0,((NW85-NW84)/NW84),0)</f>
        <v/>
      </c>
      <c r="NY85" s="68">
        <f>IF(NW85&gt;0,NX85-$V85,0)</f>
        <v/>
      </c>
      <c r="NZ85" s="68">
        <f>IF(NW85&gt;0,(NW85-NZ$10)/NZ$10,0)</f>
        <v/>
      </c>
      <c r="OA85" s="68" t="n"/>
      <c r="OB85" s="15">
        <f>IF(NW85&gt;0,(NW85-NW$10)/NW$10,0)</f>
        <v/>
      </c>
      <c r="OD85" s="13" t="n">
        <v>1.46</v>
      </c>
      <c r="OE85" s="68">
        <f>IF(OD85&gt;0,((OD85-OD84)/OD84),0)</f>
        <v/>
      </c>
      <c r="OF85" s="68">
        <f>IF(OD85&gt;0,OE85-$V85,0)</f>
        <v/>
      </c>
      <c r="OG85" s="68">
        <f>IF(OD85&gt;0,(OD85-OG$10)/OG$10,0)</f>
        <v/>
      </c>
      <c r="OH85" s="68" t="n"/>
      <c r="OI85" s="15">
        <f>IF(OD85&gt;0,(OD85-OD$10)/OD$10,0)</f>
        <v/>
      </c>
      <c r="OK85" s="13" t="n">
        <v>65.06999999999999</v>
      </c>
      <c r="OL85" s="68">
        <f>IF(OK85&gt;0,((OK85-OK84)/OK84),0)</f>
        <v/>
      </c>
      <c r="OM85" s="68">
        <f>IF(OK85&gt;0,OL85-$V85,0)</f>
        <v/>
      </c>
      <c r="ON85" s="68">
        <f>IF(OK85&gt;0,(OK85-ON$10)/ON$10,0)</f>
        <v/>
      </c>
      <c r="OO85" s="68" t="n"/>
      <c r="OP85" s="15">
        <f>IF(OK85&gt;0,(OK85-OK$10)/OK$10,0)</f>
        <v/>
      </c>
      <c r="OR85" s="13" t="n">
        <v>2.36</v>
      </c>
      <c r="OS85" s="68">
        <f>IF(OR85&gt;0,((OR85-OR84)/OR84),0)</f>
        <v/>
      </c>
      <c r="OT85" s="68">
        <f>IF(OR85&gt;0,OS85-$V85,0)</f>
        <v/>
      </c>
      <c r="OU85" s="68">
        <f>IF(OR85&gt;0,(OR85-OU$10)/OU$10,0)</f>
        <v/>
      </c>
      <c r="OV85" s="68" t="n"/>
      <c r="OW85" s="15">
        <f>IF(OR85&gt;0,(OR85-OR$10)/OR$10,0)</f>
        <v/>
      </c>
      <c r="OY85" s="13" t="n">
        <v>113.17</v>
      </c>
      <c r="OZ85" s="68">
        <f>IF(OY85&gt;0,((OY85-OY84)/OY84),0)</f>
        <v/>
      </c>
      <c r="PA85" s="68">
        <f>IF(OY85&gt;0,OZ85-$V85,0)</f>
        <v/>
      </c>
      <c r="PB85" s="68">
        <f>IF(OY85&gt;0,(OY85-PB$10)/PB$10,0)</f>
        <v/>
      </c>
      <c r="PC85" s="68" t="n"/>
      <c r="PD85" s="15">
        <f>IF(OY85&gt;0,(OY85-OY$10)/OY$10,0)</f>
        <v/>
      </c>
      <c r="PE85" s="18" t="n"/>
      <c r="PF85" s="13" t="n">
        <v>215.08</v>
      </c>
      <c r="PG85" s="68">
        <f>IF(PF85&gt;0,((PF85-PF84)/PF84),0)</f>
        <v/>
      </c>
      <c r="PH85" s="68">
        <f>IF(PF85&gt;0,PG85-$V85,0)</f>
        <v/>
      </c>
      <c r="PI85" s="68">
        <f>IF(PF85&gt;0,(PF85-PI$10)/PI$10,0)</f>
        <v/>
      </c>
      <c r="PJ85" s="68" t="n"/>
      <c r="PK85" s="15">
        <f>IF(PF85&gt;0,(PF85-PF$10)/PF$10,0)</f>
        <v/>
      </c>
      <c r="PM85" s="13" t="n"/>
      <c r="PN85" s="68">
        <f>IF(PM85&gt;0,((PM85-PM84)/PM84),0)</f>
        <v/>
      </c>
      <c r="PO85" s="68">
        <f>PN85-$V85</f>
        <v/>
      </c>
      <c r="PP85" s="68">
        <f>IF(PM85&gt;0,(PM85-PP$10)/PP$10,0)</f>
        <v/>
      </c>
      <c r="PQ85" s="68" t="n"/>
      <c r="PR85" s="15">
        <f>IF(PM85&gt;0,(PM85-PM$10)/PM$10,0)</f>
        <v/>
      </c>
      <c r="PT85" s="13" t="n">
        <v>4.35</v>
      </c>
      <c r="PU85" s="68">
        <f>IF(PT85&gt;0,((PT85-PT84)/PT84),0)</f>
        <v/>
      </c>
      <c r="PV85" s="68">
        <f>IF(PT85&gt;0,PU85-$V85,0)</f>
        <v/>
      </c>
      <c r="PW85" s="68">
        <f>IF(PT85&gt;0,(PT85-PW$10)/PW$10,0)</f>
        <v/>
      </c>
      <c r="PX85" s="68" t="n"/>
      <c r="PY85" s="15">
        <f>IF(PT85&gt;0,(PT85-PT$10)/PT$10,0)</f>
        <v/>
      </c>
      <c r="QA85" s="13" t="n">
        <v>186.11</v>
      </c>
      <c r="QB85" s="68">
        <f>IF(QA85&gt;0,((QA85-QA84)/QA84),0)</f>
        <v/>
      </c>
      <c r="QC85" s="68">
        <f>IF(QA85&gt;0,QB85-$V85,0)</f>
        <v/>
      </c>
      <c r="QD85" s="68">
        <f>IF(QA85&gt;0,(QA85-QD$10)/QD$10,0)</f>
        <v/>
      </c>
      <c r="QE85" s="68" t="n"/>
      <c r="QF85" s="15">
        <f>IF(QA85&gt;0,(QA85-QA$10)/QA$10,0)</f>
        <v/>
      </c>
      <c r="QH85" s="13" t="n">
        <v>1.23</v>
      </c>
      <c r="QI85" s="68">
        <f>IF(QH85&gt;0,((QH85-QH84)/QH84),0)</f>
        <v/>
      </c>
      <c r="QJ85" s="68">
        <f>IF(QH85&gt;0,QI85-$V85,0)</f>
        <v/>
      </c>
      <c r="QK85" s="68">
        <f>IF(QH85&gt;0,(QH85-QK$10)/QK$10,0)</f>
        <v/>
      </c>
      <c r="QL85" s="68" t="n"/>
      <c r="QM85" s="15">
        <f>IF(QH85&gt;0,(QH85-QH$10)/QH$10,0)</f>
        <v/>
      </c>
      <c r="QO85" s="13" t="n">
        <v>10.25</v>
      </c>
      <c r="QP85" s="68">
        <f>IF(QO85&gt;0,((QO85-QO84)/QO84),0)</f>
        <v/>
      </c>
      <c r="QQ85" s="68">
        <f>IF(QO85&gt;0,QP85-$V85,0)</f>
        <v/>
      </c>
      <c r="QR85" s="68">
        <f>IF(QO85&gt;0,(QO85-QR$10)/QR$10,0)</f>
        <v/>
      </c>
      <c r="QS85" s="68" t="n"/>
      <c r="QT85" s="15">
        <f>IF(QO85&gt;0,(QO85-QO$10)/QO$10,0)</f>
        <v/>
      </c>
      <c r="QV85" s="13" t="n">
        <v>1.6</v>
      </c>
      <c r="QW85" s="68">
        <f>IF(QV85&gt;0,((QV85-QV84)/QV84),0)</f>
        <v/>
      </c>
      <c r="QX85" s="68">
        <f>IF(QV85&gt;0,QW85-$V85,0)</f>
        <v/>
      </c>
      <c r="QY85" s="68">
        <f>IF(QV85&gt;0,(QV85-QY$10)/QY$10,0)</f>
        <v/>
      </c>
      <c r="QZ85" s="68" t="n"/>
      <c r="RA85" s="15">
        <f>IF(QV85&gt;0,(QV85-QV$10)/QV$10,0)</f>
        <v/>
      </c>
      <c r="RC85" s="13" t="n">
        <v>18.51</v>
      </c>
      <c r="RD85" s="68">
        <f>IF(RC85&gt;0,((RC85-RC84)/RC84),0)</f>
        <v/>
      </c>
      <c r="RE85" s="68">
        <f>IF(RC85&gt;0,RD85-$V85,0)</f>
        <v/>
      </c>
      <c r="RF85" s="68">
        <f>IF(RC85&gt;0,(RC85-RF$10)/RF$10,0)</f>
        <v/>
      </c>
      <c r="RG85" s="68" t="n"/>
      <c r="RH85" s="15">
        <f>IF(RC85&gt;0,(RC85-RC$10)/RC$10,0)</f>
        <v/>
      </c>
      <c r="RJ85" s="13" t="n">
        <v>151.4</v>
      </c>
      <c r="RK85" s="68">
        <f>IF(RJ85&gt;0,((RJ85-RJ84)/RJ84),0)</f>
        <v/>
      </c>
      <c r="RL85" s="68">
        <f>RK85-$V85</f>
        <v/>
      </c>
      <c r="RM85" s="68">
        <f>IF(RJ85&gt;0,(RJ85-RM$10)/RM$10,0)</f>
        <v/>
      </c>
      <c r="RN85" s="68" t="n"/>
      <c r="RO85" s="15">
        <f>IF(RJ85&gt;0,(RJ85-RJ$10)/RJ$10,0)</f>
        <v/>
      </c>
      <c r="RQ85" s="13" t="n">
        <v>12.42</v>
      </c>
      <c r="RR85" s="68">
        <f>IF(RQ85&gt;0,((RQ85-RQ84)/RQ84),0)</f>
        <v/>
      </c>
      <c r="RS85" s="68">
        <f>RR85-$V85</f>
        <v/>
      </c>
      <c r="RT85" s="68">
        <f>IF(RQ85&gt;0,(RQ85-RT$10)/RT$10,0)</f>
        <v/>
      </c>
      <c r="RU85" s="68" t="n"/>
      <c r="RV85" s="15">
        <f>IF(RQ85&gt;0,(RQ85-RQ$10)/RQ$10,0)</f>
        <v/>
      </c>
      <c r="RX85" s="13" t="n">
        <v>93.98999999999999</v>
      </c>
      <c r="RY85" s="68">
        <f>IF(RX85&gt;0,((RX85-RX84)/RX84),0)</f>
        <v/>
      </c>
      <c r="RZ85" s="68">
        <f>RY85-$V85</f>
        <v/>
      </c>
      <c r="SA85" s="68">
        <f>IF(RX85&gt;0,(RX85-SA$10)/SA$10,0)</f>
        <v/>
      </c>
      <c r="SB85" s="68" t="n"/>
      <c r="SC85" s="15">
        <f>IF(RX85&gt;0,(RX85-RX$10)/RX$10,0)</f>
        <v/>
      </c>
      <c r="SE85" s="13" t="n">
        <v>8.57</v>
      </c>
      <c r="SF85" s="68">
        <f>IF(SE85&gt;0,((SE85-SE84)/SE84),0)</f>
        <v/>
      </c>
      <c r="SG85" s="68">
        <f>SF85-$V85</f>
        <v/>
      </c>
      <c r="SH85" s="68">
        <f>IF(SE85&gt;0,(SE85-SH$10)/SH$10,0)</f>
        <v/>
      </c>
      <c r="SI85" s="68" t="n"/>
      <c r="SJ85" s="15">
        <f>IF(SE85&gt;0,(SE85-SE$10)/SE$10,0)</f>
        <v/>
      </c>
      <c r="SL85" s="13" t="n">
        <v>1.14</v>
      </c>
      <c r="SM85" s="68">
        <f>IF(SL85&gt;0,((SL85-SL84)/SL84),0)</f>
        <v/>
      </c>
      <c r="SN85" s="68">
        <f>SM85-$V85</f>
        <v/>
      </c>
      <c r="SO85" s="68">
        <f>IF(SL85&gt;0,(SL85-SO$10)/SO$10,0)</f>
        <v/>
      </c>
      <c r="SP85" s="68" t="n"/>
      <c r="SQ85" s="15">
        <f>IF(SL85&gt;0,(SL85-SL$10)/SL$10,0)</f>
        <v/>
      </c>
      <c r="SS85" s="13" t="n">
        <v>6.25</v>
      </c>
      <c r="ST85" s="68">
        <f>IF(SS85&gt;0,((SS85-SS84)/SS84),0)</f>
        <v/>
      </c>
      <c r="SU85" s="68">
        <f>ST85-$V85</f>
        <v/>
      </c>
      <c r="SV85" s="68">
        <f>IF(SS85&gt;0,(SS85-SV$10)/SV$10,0)</f>
        <v/>
      </c>
      <c r="SW85" s="68" t="n"/>
      <c r="SX85" s="15">
        <f>IF(SS85&gt;0,(SS85-SS$10)/SS$10,0)</f>
        <v/>
      </c>
      <c r="SZ85" s="13" t="n">
        <v>22.85</v>
      </c>
      <c r="TA85" s="68">
        <f>IF(SZ85&gt;0,((SZ85-SZ84)/SZ84),0)</f>
        <v/>
      </c>
      <c r="TB85" s="68">
        <f>TA85-$V85</f>
        <v/>
      </c>
      <c r="TC85" s="68">
        <f>IF(SZ85&gt;0,(SZ85-TC$10)/TC$10,0)</f>
        <v/>
      </c>
      <c r="TD85" s="68" t="n"/>
      <c r="TE85" s="15">
        <f>IF(SZ85&gt;0,(SZ85-SZ$10)/SZ$10,0)</f>
        <v/>
      </c>
      <c r="TG85" s="13" t="n">
        <v>0.1856</v>
      </c>
      <c r="TH85" s="68">
        <f>IF(TG85&gt;0,((TG85-TG84)/TG84),0)</f>
        <v/>
      </c>
      <c r="TI85" s="68">
        <f>TH85-$V85</f>
        <v/>
      </c>
      <c r="TJ85" s="68">
        <f>IF(TG85&gt;0,(TG85-TJ$10)/TJ$10,0)</f>
        <v/>
      </c>
      <c r="TK85" s="68" t="n"/>
      <c r="TL85" s="15">
        <f>IF(TG85&gt;0,(TG85-TG$10)/TG$10,0)</f>
        <v/>
      </c>
      <c r="TN85" s="13" t="n">
        <v>21.02</v>
      </c>
      <c r="TO85" s="68">
        <f>IF(TN85&gt;0,((TN85-TN84)/TN84),0)</f>
        <v/>
      </c>
      <c r="TP85" s="68">
        <f>TO85-$V85</f>
        <v/>
      </c>
      <c r="TQ85" s="68">
        <f>IF(TN85&gt;0,(TN85-TQ$10)/TQ$10,0)</f>
        <v/>
      </c>
      <c r="TR85" s="68" t="n"/>
      <c r="TS85" s="15">
        <f>IF(TN85&gt;0,(TN85-TN$10)/TN$10,0)</f>
        <v/>
      </c>
      <c r="TU85" s="13" t="n">
        <v>2.14</v>
      </c>
      <c r="TV85" s="68">
        <f>IF(TU85&gt;0,((TU85-TU84)/TU84),0)</f>
        <v/>
      </c>
      <c r="TW85" s="68">
        <f>TV85-$V85</f>
        <v/>
      </c>
      <c r="TX85" s="68">
        <f>IF(TU85&gt;0,(TU85-TX$10)/TX$10,0)</f>
        <v/>
      </c>
      <c r="TY85" s="68" t="n"/>
      <c r="TZ85" s="15">
        <f>IF(TU85&gt;0,(TU85-TU$10)/TU$10,0)</f>
        <v/>
      </c>
      <c r="UB85" s="13" t="n"/>
      <c r="UC85" s="68">
        <f>IF(UB85&gt;0,((UB85-UB84)/UB84),0)</f>
        <v/>
      </c>
      <c r="UD85" s="68">
        <f>UC85-$V85</f>
        <v/>
      </c>
      <c r="UE85" s="68">
        <f>IF(UB85&gt;0,(UB85-UE$10)/UE$10,0)</f>
        <v/>
      </c>
      <c r="UF85" s="68" t="n"/>
      <c r="UG85" s="15">
        <f>IF(UB85&gt;0,(UB85-UB$10)/UB$10,0)</f>
        <v/>
      </c>
      <c r="UI85" s="13" t="n"/>
      <c r="UJ85" s="68">
        <f>IF(UI85&gt;0,((UI85-UI84)/UI84),0)</f>
        <v/>
      </c>
      <c r="UK85" s="68">
        <f>UJ85-$V85</f>
        <v/>
      </c>
      <c r="UL85" s="68">
        <f>IF(UI85&gt;0,(UI85-UL$10)/UL$10,0)</f>
        <v/>
      </c>
      <c r="UM85" s="68" t="n"/>
      <c r="UN85" s="15">
        <f>IF(UI85&gt;0,(UI85-UI$10)/UI$10,0)</f>
        <v/>
      </c>
      <c r="UP85" s="13" t="n"/>
      <c r="UQ85" s="68">
        <f>IF(UP85&gt;0,((UP85-UP84)/UP84),0)</f>
        <v/>
      </c>
      <c r="UR85" s="68">
        <f>UQ85-$V85</f>
        <v/>
      </c>
      <c r="US85" s="68">
        <f>IF(UP85&gt;0,(UP85-US$10)/US$10,0)</f>
        <v/>
      </c>
      <c r="UT85" s="68" t="n"/>
      <c r="UU85" s="15">
        <f>IF(UP85&gt;0,(UP85-UP$10)/UP$10,0)</f>
        <v/>
      </c>
      <c r="UW85" s="13" t="n"/>
      <c r="UX85" s="68">
        <f>IF(UW85&gt;0,((UW85-UW84)/UW84),0)</f>
        <v/>
      </c>
      <c r="UY85" s="68">
        <f>UX85-$V85</f>
        <v/>
      </c>
      <c r="UZ85" s="68">
        <f>IF(UW85&gt;0,(UW85-UZ$10)/UZ$10,0)</f>
        <v/>
      </c>
      <c r="VA85" s="68" t="n"/>
      <c r="VB85" s="15">
        <f>IF(UW85&gt;0,(UW85-UW$10)/UW$10,0)</f>
        <v/>
      </c>
      <c r="VD85" s="13" t="n"/>
      <c r="VE85" s="68">
        <f>IF(VD85&gt;0,((VD85-VD84)/VD84),0)</f>
        <v/>
      </c>
      <c r="VF85" s="68">
        <f>VE85-$V85</f>
        <v/>
      </c>
      <c r="VG85" s="68">
        <f>IF(VD85&gt;0,(VD85-VG$10)/VG$10,0)</f>
        <v/>
      </c>
      <c r="VH85" s="68" t="n"/>
      <c r="VI85" s="15">
        <f>IF(VD85&gt;0,(VD85-VD$10)/VD$10,0)</f>
        <v/>
      </c>
      <c r="VM85" s="21">
        <f>IF($C85&gt;0,(($IK$5*IG85)+($GT$5*GP85)+($JM$5*JI85)+($JF$5*JB85)+($IY$5*IU85)+($IR$5*IN85)+($ID$5*HZ85)+($HW$5*HS85)+($HP$5*HL85)+($HI$5*HE85)+($GF$5*GB85)+($FY$5*FU85)+($FR$5*FN85)+($FK$5*FG85)+($FD$5*EZ85)+($EW$5*ES85)+($EP$5*EL85)+($EI$5*EE85)+($EB$5*DX85)+($DU$5*DQ85)+($DN$5*DJ85)+($DG$5*DC85)+($CZ$5*CV85)+($CS$5*CO85)+($CL$5*CH85)+($CE$5*CA85)+($BX$5*BT85)+($BQ$5*BM85)+($BJ$5*BF85)+($BC$5*AY85)+($AV$5*AR85)+($AO$5*AK85)+($AH$5*AD85)+($JT$5*JP85)+($KA$5*JW85)+($KO$5*KK85)+($PR$5*PN85)+($GM$5*GI85)+($HA$5*GW85)+($KV$5*KR85)+($KH$5*KD85)+($LC$5*KY85)+($MS$5*MO85)+($ML$5*MH85)+($ME$5*MA85)+($LX$5*LT85)+($LQ$5*LM85)+($LJ$5*LF85)+(MV85*$MZ$5)+(NC85*$NG$5)+(NJ85*$NN$5)+($OI$5*OE85)+($NU$5*NQ85)+($OB$5*NX85)+($PK$5*PG85)+($OP$5*OL85)+($OW$5*OS85)+($PD$5*OZ85)+(PU85*$PY$5)+(QB85*$QF$5)+(QI85*$QM$5)+(QP85*$QT$5)+(QW85*$RA$5)+(RD85*$RH$5)+(RK85*$RO$5)+(RR85*$RV$5)+(RY85*$SC$5)+(SF85*$SJ$5)+(SM85*$SQ$5)+(ST85*$SX$5)+(TA85*$TE$5))+(TH85*$TL$5)+(TO85*$TS$5))/$VM$5</f>
        <v/>
      </c>
      <c r="VN85" s="538" t="n"/>
      <c r="VO85" s="21">
        <f>IF($C85&gt;0,(($IK$5*II85)+($GT$5*GR85)+($JM$5*JK85)+($JF$5*JD85)+($IY$5*IW85)+($IR$5*IP85)+($ID$5*IB85)+($HW$5*HU85)+($HP$5*HN85)+($HI$5*HG85)+($GF$5*GD85)+($FY$5*FW85)+($FR$5*FP85)+($FK$5*FI85)+($FD$5*FB85)+($EW$5*EU85)+($EP$5*EN85)+($EI$5*EG85)+($EB$5*DZ85)+($DU$5*DS85)+($DN$5*DL85)+($DG$5*DE85)+($CZ$5*CX85)+($CS$5*CQ85)+($CL$5*CJ85)+($CE$5*CC85)+($BX$5*BV85)+($BQ$5*BO85)+($BJ$5*BH85)+($BC$5*BA85)+($AV$5*AT85)+($AO$5*AM85)+($AH$5*AF85)+($KO$5*KM85)+($KH$5*KF85)+($KA$5*JY85)+($JT$5*JR85)+($PR$5*PP85)+($GM$5*GK85)+($HA$5*GY85)+($KV$5*KT85)+($LC$5*LA85)+($MS$5*MQ85)+($ML$5*MJ85)+($ME$5*MC85)+($LX$5*LV85)+($LQ$5*LO85)+($LJ$5*LH85)+(MX85*$MZ$5)+(NE85*$NG$5)+(NL85*$NN$5)+($OI$5*OG85)+($NU$5*NS85)+($OB$5*NZ85)+($PD$5*PB85)+($OW$5*OU85)+($OP$5*ON85)+($PK$5*PI85)+($PY$5*PW85)+($QF$5*QD85)+($QM$5*QK85)+($QT$5*QR85)+($RA$5*QY85)+($RH$5*RF85)+($RO$5*RM85)+(RT85*$RV$5)+(SA85*$SC$5)+(SH85*$SJ$5)+(SO85*$SQ$5)+(SV85*$SX$5)+(TC85*$TE$5)+(TJ85*$TL$5)+(TQ85*$TS$5))/$VM$5,0)</f>
        <v/>
      </c>
      <c r="VP85" s="14" t="n"/>
      <c r="VQ85" s="21">
        <f>IF($C85&gt;0,(($IK$5*IK85)+($GT$5*GT85)+($JM$5*JM85)+($JF$5*JF85)+($IY$5*IY85)+($IR$5*IR85)+($ID$5*ID85)+($HW$5*HW85)+($HP$5*HP85)+($HI$5*HI85)+($GF$5*GF85)+($FY$5*FY85)+($FR$5*FR85)+($FK$5*FK85)+($FD$5*FD85)+($EW$5*EW85)+($EP$5*EP85)+($EI$5*EI85)+($EB$5*EB85)+($DU$5*DU85)+($DN$5*DN85)+($DG$5*DG85)+($CZ$5*CZ85)+($CS$5*CS85)+($CL$5*CL85)+($CE$5*CE85)+($BX$5*BX85)+($BQ$5*BQ85)+($BJ$5*BJ85)+($BC$5*BC85)+($AV$5*AV85)+($AO$5*AO85)+($AH$5*AH85)+($KO$5*KO85)+($PR$5*PR85)+($GM$5*GM85)+($HA$5*HA85)+($KH$5*KH85)+($KA$5*KA85)+($JT$5*JT85)+($KV$5*KV85)+($LC$5*LC85)+($MS$5*MS85)+($ML$5*ML85)+($ME$5*ME85)+($LX$5*LX85)+($LQ$5*LQ85)+($LJ$5*LJ85)+($OI$5*OI85)+($NU$5*NU85)+($NN$5*NN85)+($NG$5*NG85)+($MZ$5*MZ85)+(OB85*$OB$5)+($PD$5*PD85)+($OW$5*OW85)+($OP$5*OP85)+($PK$5*PK85)+(PY85*$PY$5)+(QF85*$QF$5)+(QM85*$QM$5)+(QT85*$QT$5)+(RA85*$RA$5)+(RH85*$RH$5)+(RO85*$RO$5)+(RV85*$RV$5)+(SC85*$SC$5)+(SJ85*$SJ$5)+(SQ85*$SQ$5)+(SX85*$SX$5)+(TE85*$TE$5)+(TL85*$TL$5)+(TS85*$TS$5))/$VM$5,0)</f>
        <v/>
      </c>
    </row>
    <row r="86" ht="16" customHeight="1" s="545">
      <c r="A86" s="127" t="n">
        <v>45770</v>
      </c>
      <c r="B86" s="4">
        <f>A86</f>
        <v/>
      </c>
      <c r="C86" s="13" t="n">
        <v>39606.57</v>
      </c>
      <c r="D86" s="138">
        <f>IF(C86&gt;0,C86-C85,0)</f>
        <v/>
      </c>
      <c r="E86" s="68">
        <f>IF(C86&gt;0,D86/C85,0)</f>
        <v/>
      </c>
      <c r="F86" s="15">
        <f>IF(C86&gt;0,(C86-C$10)/C$10,0)</f>
        <v/>
      </c>
      <c r="G86" s="13" t="n">
        <v>5375.85</v>
      </c>
      <c r="H86" s="138">
        <f>IF(G86&gt;0,G86-G85,0)</f>
        <v/>
      </c>
      <c r="I86" s="68">
        <f>IF(G86&gt;0,H86/G85,0)</f>
        <v/>
      </c>
      <c r="J86" s="15">
        <f>IF(G86&gt;0,(G86-G$10)/G$10,0)</f>
        <v/>
      </c>
      <c r="K86" s="13" t="n">
        <v>16708.05</v>
      </c>
      <c r="L86" s="138">
        <f>IF(K86&gt;0,K86-K85,0)</f>
        <v/>
      </c>
      <c r="M86" s="68">
        <f>IF(K86&gt;0,L86/K85,0)</f>
        <v/>
      </c>
      <c r="N86" s="15">
        <f>IF(K86&gt;0,(K86-K$10)/K$10,0)</f>
        <v/>
      </c>
      <c r="O86" s="13" t="n">
        <v>1919.14</v>
      </c>
      <c r="P86" s="138">
        <f>IF(O86&gt;0,O86-O85,0)</f>
        <v/>
      </c>
      <c r="Q86" s="68">
        <f>IF(O86&gt;0,P86/O85,0)</f>
        <v/>
      </c>
      <c r="R86" s="15">
        <f>IF(O86&gt;0,(O86-O$10)/O$10,0)</f>
        <v/>
      </c>
      <c r="S86" s="18">
        <f>IF(O86&gt;0,(((O86*0.7)*Q86)+((K86*0.9)*M86)+((G86*0.65)*I86)+((C86*0.6)*E86))/(O86+K86+G86+C86),0)</f>
        <v/>
      </c>
      <c r="T86" s="121">
        <f>IF(O86&gt;0,(S86*200)+T85,0)</f>
        <v/>
      </c>
      <c r="U86" s="121">
        <f>T86</f>
        <v/>
      </c>
      <c r="V86" s="134">
        <f>IF(T86&gt;0,(T86-T85)/T85,0)</f>
        <v/>
      </c>
      <c r="W86" s="21">
        <f>IF(T86&gt;0,(T86-T$11)/T$11,0)</f>
        <v/>
      </c>
      <c r="X86" s="18">
        <f>IF(T86&gt;0,((Q86+M86+I86+E86)/4),0)</f>
        <v/>
      </c>
      <c r="Y86" s="352" t="n">
        <v>140559.91</v>
      </c>
      <c r="Z86" s="15" t="n">
        <v>2e-06</v>
      </c>
      <c r="AA86" s="21">
        <f>Z86-$V86</f>
        <v/>
      </c>
      <c r="AC86" s="13" t="n">
        <v>190.11</v>
      </c>
      <c r="AD86" s="68">
        <f>IF(AC86&gt;0,((AC86-AC85)/AC85),0)</f>
        <v/>
      </c>
      <c r="AE86" s="68">
        <f>IF(AC86&gt;0,AD86-$V86,0)</f>
        <v/>
      </c>
      <c r="AF86" s="68">
        <f>IF(AC86&gt;0,(AC86-AF$10)/AF$10,0)</f>
        <v/>
      </c>
      <c r="AG86" s="68" t="n"/>
      <c r="AH86" s="15">
        <f>IF(AC86&gt;0,(AC86-AC$10)/AC$10,0)</f>
        <v/>
      </c>
      <c r="AJ86" s="13" t="n">
        <v>19.43</v>
      </c>
      <c r="AK86" s="68">
        <f>IF(AJ86&gt;0,((AJ86-AJ85)/AJ85),0)</f>
        <v/>
      </c>
      <c r="AL86" s="68">
        <f>IF(AJ86&gt;0,AK86-$V86,0)</f>
        <v/>
      </c>
      <c r="AM86" s="68">
        <f>IF(AJ86&gt;0,(AJ86-AM$10)/AM$10,0)</f>
        <v/>
      </c>
      <c r="AN86" s="68" t="n"/>
      <c r="AO86" s="15">
        <f>IF(AJ86&gt;0,(AJ86-AJ$10)/AJ$10,0)</f>
        <v/>
      </c>
      <c r="AQ86" s="13" t="n">
        <v>18.3</v>
      </c>
      <c r="AR86" s="68">
        <f>IF(AQ86&gt;0,((AQ86-AQ85)/AQ85),0)</f>
        <v/>
      </c>
      <c r="AS86" s="68">
        <f>IF(AQ86&gt;0,AR86-$V86,0)</f>
        <v/>
      </c>
      <c r="AT86" s="68">
        <f>IF(AQ86&gt;0,(AQ86-AT$10)/AT$10,0)</f>
        <v/>
      </c>
      <c r="AU86" s="68" t="n"/>
      <c r="AV86" s="15">
        <f>IF(AQ86&gt;0,(AQ86-AQ$10)/AQ$10,0)</f>
        <v/>
      </c>
      <c r="AX86" s="13" t="n">
        <v>186.75</v>
      </c>
      <c r="AY86" s="68">
        <f>IF(AX86&gt;0,((AX86-AX85)/AX85),0)</f>
        <v/>
      </c>
      <c r="AZ86" s="68">
        <f>IF(AX86&gt;0,AY86-$V86,0)</f>
        <v/>
      </c>
      <c r="BA86" s="68">
        <f>IF(AX86&gt;0,(AX86-BA$10)/BA$10,0)</f>
        <v/>
      </c>
      <c r="BB86" s="68" t="n"/>
      <c r="BC86" s="15">
        <f>IF(AX86&gt;0,(AX86-AX$10)/AX$10,0)</f>
        <v/>
      </c>
      <c r="BE86" s="13" t="n">
        <v>72.48</v>
      </c>
      <c r="BF86" s="68">
        <f>IF(BE86&gt;0,((BE86-BE85)/BE85),0)</f>
        <v/>
      </c>
      <c r="BG86" s="68">
        <f>IF(BE86&gt;0,BF86-$V86,0)</f>
        <v/>
      </c>
      <c r="BH86" s="68" t="n"/>
      <c r="BI86" s="68" t="n"/>
      <c r="BJ86" s="15">
        <f>IF(BE86&gt;0,(BE86-BE$10)/BE$10,0)</f>
        <v/>
      </c>
      <c r="BL86" s="13" t="n">
        <v>61.12</v>
      </c>
      <c r="BM86" s="68">
        <f>IF(BL86&gt;0,((BL86-BL85)/BL85),0)</f>
        <v/>
      </c>
      <c r="BN86" s="68">
        <f>IF(BL86&gt;0,BM86-$V86,0)</f>
        <v/>
      </c>
      <c r="BO86" s="68">
        <f>IF(BL86&gt;0,(BL86-BO$10)/BO$10,0)</f>
        <v/>
      </c>
      <c r="BP86" s="68" t="n"/>
      <c r="BQ86" s="15">
        <f>IF(BL86&gt;0,(BL86-BL$10)/BL$10,0)</f>
        <v/>
      </c>
      <c r="BS86" s="13" t="n">
        <v>33.07</v>
      </c>
      <c r="BT86" s="68">
        <f>IF(BS86&gt;0,((BS86-BS85)/BS85),0)</f>
        <v/>
      </c>
      <c r="BU86" s="68">
        <f>IF(BS86&gt;0,BT86-$V86,0)</f>
        <v/>
      </c>
      <c r="BV86" s="68">
        <f>IF(BS86&gt;0,(BS86-BV$10)/BV$10,0)</f>
        <v/>
      </c>
      <c r="BW86" s="68" t="n"/>
      <c r="BX86" s="15">
        <f>IF(BS86&gt;0,(BS86-BS$10)/BS$10,0)</f>
        <v/>
      </c>
      <c r="BZ86" s="13" t="n"/>
      <c r="CA86" s="68">
        <f>IF(BZ86&gt;0,((BZ86-BZ85)/BZ85),0)</f>
        <v/>
      </c>
      <c r="CB86" s="68">
        <f>IF(BZ86&gt;0,CA86-$V86,0)</f>
        <v/>
      </c>
      <c r="CC86" s="68">
        <f>IF(BZ86&gt;0,(BZ86-CC$10)/CC$10,0)</f>
        <v/>
      </c>
      <c r="CD86" s="68" t="n"/>
      <c r="CE86" s="15">
        <f>IF(BZ86&gt;0,(BZ86-BZ$10)/BZ$10,0)</f>
        <v/>
      </c>
      <c r="CG86" s="13" t="n">
        <v>27.95</v>
      </c>
      <c r="CH86" s="68">
        <f>IF(CG86&gt;0,((CG86-CG85)/CG85),0)</f>
        <v/>
      </c>
      <c r="CI86" s="68">
        <f>IF(CG86&gt;0,CH86-$V86,0)</f>
        <v/>
      </c>
      <c r="CJ86" s="68">
        <f>IF(CG86&gt;0,(CG86-CJ$10)/CJ$10,0)</f>
        <v/>
      </c>
      <c r="CK86" s="68" t="n"/>
      <c r="CL86" s="15">
        <f>IF(CG86&gt;0,(CG86-CG$10)/CG$10,0)</f>
        <v/>
      </c>
      <c r="CN86" s="13" t="n">
        <v>28.66</v>
      </c>
      <c r="CO86" s="68">
        <f>IF(CN86&gt;0,((CN86-CN85)/CN85),0)</f>
        <v/>
      </c>
      <c r="CP86" s="68">
        <f>IF(CN86&gt;0,CO86-$V86,0)</f>
        <v/>
      </c>
      <c r="CQ86" s="68">
        <f>IF(CN86&gt;0,(CN86-CQ$10)/CQ$10,0)</f>
        <v/>
      </c>
      <c r="CR86" s="68" t="n"/>
      <c r="CS86" s="15">
        <f>IF(CN86&gt;0,(CN86-CN$10)/CN$10,0)</f>
        <v/>
      </c>
      <c r="CU86" s="13" t="n">
        <v>32.55</v>
      </c>
      <c r="CV86" s="68">
        <f>IF(CU86&gt;0,((CU86-CU85)/CU85),0)</f>
        <v/>
      </c>
      <c r="CW86" s="68">
        <f>IF(CU86&gt;0,CV86-$V86,0)</f>
        <v/>
      </c>
      <c r="CX86" s="68">
        <f>IF(CU86&gt;0,(CU86-CX$10)/CX$10,0)</f>
        <v/>
      </c>
      <c r="CY86" s="68" t="n"/>
      <c r="CZ86" s="15">
        <f>IF(CU86&gt;0,(CU86-CU$10)/CU$10,0)</f>
        <v/>
      </c>
      <c r="DB86" s="13" t="n">
        <v>18.02</v>
      </c>
      <c r="DC86" s="68">
        <f>IF(DB86&gt;0,((DB86-DB85)/DB85),0)</f>
        <v/>
      </c>
      <c r="DD86" s="68">
        <f>IF(DB86&gt;0,DC86-$V86,0)</f>
        <v/>
      </c>
      <c r="DE86" s="68">
        <f>IF(DB86&gt;0,(DB86-DE$10)/DE$10,0)</f>
        <v/>
      </c>
      <c r="DF86" s="68" t="n"/>
      <c r="DG86" s="15">
        <f>IF(DB86&gt;0,(DB86-DB$10)/DB$10,0)</f>
        <v/>
      </c>
      <c r="DI86" s="13" t="n">
        <v>44.93</v>
      </c>
      <c r="DJ86" s="68">
        <f>IF(DI86&gt;0,((DI86-DI85)/DI85),0)</f>
        <v/>
      </c>
      <c r="DK86" s="68">
        <f>IF(DI86&gt;0,DJ86-$V86,0)</f>
        <v/>
      </c>
      <c r="DL86" s="68">
        <f>IF(DI86&gt;0,(DI86-DL$10)/DL$10,0)</f>
        <v/>
      </c>
      <c r="DM86" s="68" t="n"/>
      <c r="DN86" s="15">
        <f>IF(DI86&gt;0,(DI86-DI$10)/DI$10,0)</f>
        <v/>
      </c>
      <c r="DP86" s="13" t="n">
        <v>37.3</v>
      </c>
      <c r="DQ86" s="68">
        <f>IF(DP86&gt;0,((DP86-DP85)/DP85),0)</f>
        <v/>
      </c>
      <c r="DR86" s="68">
        <f>IF(DP86&gt;0,DQ86-$V86,0)</f>
        <v/>
      </c>
      <c r="DS86" s="68" t="n"/>
      <c r="DT86" s="68" t="n"/>
      <c r="DU86" s="15">
        <f>IF(DP86&gt;0,(DP86-DP$10)/DP$10,0)</f>
        <v/>
      </c>
      <c r="DV86" s="18" t="n"/>
      <c r="DW86" s="13" t="n">
        <v>24.32</v>
      </c>
      <c r="DX86" s="68">
        <f>IF(DW86&gt;0,((DW86-DW85)/DW85),0)</f>
        <v/>
      </c>
      <c r="DY86" s="68">
        <f>IF(DW86&gt;0,DX86-$V86,0)</f>
        <v/>
      </c>
      <c r="DZ86" s="68">
        <f>IF(DW86&gt;0,(DW86-DZ$10)/DZ$10,0)</f>
        <v/>
      </c>
      <c r="EA86" s="68" t="n"/>
      <c r="EB86" s="15">
        <f>IF(DW86&gt;0,(DW86-DW$10)/DW$10,0)</f>
        <v/>
      </c>
      <c r="ED86" s="13" t="n">
        <v>29.25</v>
      </c>
      <c r="EE86" s="68">
        <f>IF(ED86&gt;0,((ED86-ED85)/ED85),0)</f>
        <v/>
      </c>
      <c r="EF86" s="68">
        <f>IF(ED86&gt;0,EE86-$V86,0)</f>
        <v/>
      </c>
      <c r="EG86" s="68">
        <f>IF(ED86&gt;0,(ED86-EG$10)/EG$10,0)</f>
        <v/>
      </c>
      <c r="EH86" s="68" t="n"/>
      <c r="EI86" s="15">
        <f>IF(ED86&gt;0,(ED86-ED$10)/ED$10,0)</f>
        <v/>
      </c>
      <c r="EK86" s="13" t="n">
        <v>99.58</v>
      </c>
      <c r="EL86" s="68">
        <f>IF(EK86&gt;0,((EK86-EK85)/EK85),0)</f>
        <v/>
      </c>
      <c r="EM86" s="68">
        <f>IF(EK86&gt;0,EL86-$V86,0)</f>
        <v/>
      </c>
      <c r="EN86" s="68">
        <f>IF(EK86&gt;0,(EK86-EN$10)/EN$10,0)</f>
        <v/>
      </c>
      <c r="EO86" s="68" t="n"/>
      <c r="EP86" s="15">
        <f>IF(EK86&gt;0,(EK86-EK$10)/EK$10,0)</f>
        <v/>
      </c>
      <c r="ER86" s="13" t="n">
        <v>34.28</v>
      </c>
      <c r="ES86" s="68">
        <f>IF(ER86&gt;0,((ER86-ER85)/ER85),0)</f>
        <v/>
      </c>
      <c r="ET86" s="68">
        <f>IF(ER86&gt;0,ES86-$V86,0)</f>
        <v/>
      </c>
      <c r="EU86" s="68">
        <f>IF(ER86&gt;0,(ER86-EU$10)/EU$10,0)</f>
        <v/>
      </c>
      <c r="EV86" s="68" t="n"/>
      <c r="EW86" s="15">
        <f>IF(ER86&gt;0,(ER86-ER$10)/ER$10,0)</f>
        <v/>
      </c>
      <c r="EY86" s="13" t="n">
        <v>35.89</v>
      </c>
      <c r="EZ86" s="68">
        <f>IF(EY86&gt;0,((EY86-EY85)/EY85),0)</f>
        <v/>
      </c>
      <c r="FA86" s="68">
        <f>IF(EY86&gt;0,EZ86-$V86,0)</f>
        <v/>
      </c>
      <c r="FB86" s="68" t="n"/>
      <c r="FC86" s="68" t="n"/>
      <c r="FD86" s="15">
        <f>IF(EY86&gt;0,(EY86-EY$10)/EY$10,0)</f>
        <v/>
      </c>
      <c r="FF86" s="13" t="n">
        <v>52.4</v>
      </c>
      <c r="FG86" s="68">
        <f>IF(FF86&gt;0,((FF86-FF85)/FF85),0)</f>
        <v/>
      </c>
      <c r="FH86" s="68">
        <f>IF(FF86&gt;0,FG86-$V86,0)</f>
        <v/>
      </c>
      <c r="FI86" s="68">
        <f>IF(FF86&gt;0,(FF86-FI$10)/FI$10,0)</f>
        <v/>
      </c>
      <c r="FJ86" s="68" t="n"/>
      <c r="FK86" s="15">
        <f>IF(FF86&gt;0,(FF86-FF$10)/FF$10,0)</f>
        <v/>
      </c>
      <c r="FM86" s="13" t="n">
        <v>160.03</v>
      </c>
      <c r="FN86" s="68">
        <f>IF(FM86&gt;0,((FM86-FM85)/FM85),0)</f>
        <v/>
      </c>
      <c r="FO86" s="68">
        <f>IF(FM86&gt;0,FN86-$V86,0)</f>
        <v/>
      </c>
      <c r="FP86" s="68">
        <f>IF(FM86&gt;0,(FM86-FP$10)/FP$10,0)</f>
        <v/>
      </c>
      <c r="FQ86" s="68" t="n"/>
      <c r="FR86" s="15">
        <f>IF(FM86&gt;0,(FM86-FM$10)/FM$10,0)</f>
        <v/>
      </c>
      <c r="FT86" s="13" t="n">
        <v>92.13</v>
      </c>
      <c r="FU86" s="68">
        <f>IF(FT86&gt;0,((FT86-FT85)/FT85),0)</f>
        <v/>
      </c>
      <c r="FV86" s="68">
        <f>IF(FT86&gt;0,FU86-$V86,0)</f>
        <v/>
      </c>
      <c r="FW86" s="68">
        <f>IF(FT86&gt;0,(FT86-FW$10)/FW$10,0)</f>
        <v/>
      </c>
      <c r="FX86" s="68" t="n"/>
      <c r="FY86" s="15">
        <f>IF(FT86&gt;0,(FT86-FT$10)/FT$10,0)</f>
        <v/>
      </c>
      <c r="GA86" s="13" t="n">
        <v>17.08</v>
      </c>
      <c r="GB86" s="68">
        <f>IF(GA86&gt;0,((GA86-GA85)/GA85),0)</f>
        <v/>
      </c>
      <c r="GC86" s="68">
        <f>IF(GA86&gt;0,GB86-$V86,0)</f>
        <v/>
      </c>
      <c r="GD86" s="68" t="n"/>
      <c r="GE86" s="68" t="n"/>
      <c r="GF86" s="15">
        <f>IF(GA86&gt;0,(GA86-GA$10)/GA$10,0)</f>
        <v/>
      </c>
      <c r="GG86" s="18" t="n"/>
      <c r="GH86" s="13" t="n">
        <v>17.61</v>
      </c>
      <c r="GI86" s="68">
        <f>IF(GH86&gt;0,((GH86-GH85)/GH85),0)</f>
        <v/>
      </c>
      <c r="GJ86" s="68">
        <f>IF(GH86&gt;0,GI86-$V86,0)</f>
        <v/>
      </c>
      <c r="GK86" s="68">
        <f>IF(GH86&gt;0,(GH86-GK$10)/GK$10,0)</f>
        <v/>
      </c>
      <c r="GL86" s="68" t="n"/>
      <c r="GM86" s="15">
        <f>IF(GH86&gt;0,(GH86-GH$10)/GH$10,0)</f>
        <v/>
      </c>
      <c r="GO86" s="13" t="n">
        <v>25.32</v>
      </c>
      <c r="GP86" s="68">
        <f>IF(GO86&gt;0,((GO86-GO85)/GO85),0)</f>
        <v/>
      </c>
      <c r="GQ86" s="68">
        <f>IF(GO86&gt;0,GP86-$V86,0)</f>
        <v/>
      </c>
      <c r="GR86" s="68" t="n"/>
      <c r="GS86" s="68" t="n"/>
      <c r="GT86" s="15">
        <f>IF(GO86&gt;0,(GO86-GO$10)/GO$10,0)</f>
        <v/>
      </c>
      <c r="GV86" s="13" t="n">
        <v>14.46</v>
      </c>
      <c r="GW86" s="68">
        <f>IF(GV86&gt;0,((GV86-GV85)/GV85),0)</f>
        <v/>
      </c>
      <c r="GX86" s="68">
        <f>IF(GV86&gt;0,GW86-$V86,0)</f>
        <v/>
      </c>
      <c r="GY86" s="68">
        <f>IF(GV86&gt;0,(GV86-GY$10)/GY$10,0)</f>
        <v/>
      </c>
      <c r="GZ86" s="68" t="n"/>
      <c r="HA86" s="15">
        <f>IF(GV86&gt;0,(GV86-GV$10)/GV$10,0)</f>
        <v/>
      </c>
      <c r="HD86" s="13" t="n">
        <v>250.74</v>
      </c>
      <c r="HE86" s="68">
        <f>IF(HD86&gt;0,((HD86-HD85)/HD85),0)</f>
        <v/>
      </c>
      <c r="HF86" s="68">
        <f>IF(HD86&gt;0,HE86-$V86,0)</f>
        <v/>
      </c>
      <c r="HG86" s="68">
        <f>IF(HD86&gt;0,(HD86-HG$10)/HG$10,0)</f>
        <v/>
      </c>
      <c r="HH86" s="68" t="n"/>
      <c r="HI86" s="15">
        <f>IF(HD86&gt;0,(HD86-HD$10)/HD$10,0)</f>
        <v/>
      </c>
      <c r="HK86" s="13" t="n">
        <v>32.96</v>
      </c>
      <c r="HL86" s="68">
        <f>IF(HK86&gt;0,((HK86-HK85)/HK85),0)</f>
        <v/>
      </c>
      <c r="HM86" s="68">
        <f>IF(HK86&gt;0,HL86-$V86,0)</f>
        <v/>
      </c>
      <c r="HN86" s="68">
        <f>IF(HK86&gt;0,(HK86-HN$10)/HN$10,0)</f>
        <v/>
      </c>
      <c r="HO86" s="68" t="n"/>
      <c r="HP86" s="15">
        <f>IF(HK86&gt;0,(HK86-HK$10)/HK$10,0)</f>
        <v/>
      </c>
      <c r="HR86" s="13" t="n">
        <v>107.32</v>
      </c>
      <c r="HS86" s="68">
        <f>IF(HR86&gt;0,((HR86-HR85)/HR85),0)</f>
        <v/>
      </c>
      <c r="HT86" s="68">
        <f>IF(HR86&gt;0,HS86-$V86,0)</f>
        <v/>
      </c>
      <c r="HU86" s="68">
        <f>IF(HR86&gt;0,(HR86-HU$10)/HU$10,0)</f>
        <v/>
      </c>
      <c r="HV86" s="68" t="n"/>
      <c r="HW86" s="15">
        <f>IF(HR86&gt;0,(HR86-HR$10)/HR$10,0)</f>
        <v/>
      </c>
      <c r="HY86" s="13" t="n">
        <v>102.71</v>
      </c>
      <c r="HZ86" s="68">
        <f>IF(HY86&gt;0,((HY86-HY85)/HY85),0)</f>
        <v/>
      </c>
      <c r="IA86" s="68">
        <f>IF(HY86&gt;0,HZ86-$V86,0)</f>
        <v/>
      </c>
      <c r="IB86" s="68">
        <f>IF(HY86&gt;0,(HY86-IB$10)/IB$10,0)</f>
        <v/>
      </c>
      <c r="IC86" s="68" t="n"/>
      <c r="ID86" s="15">
        <f>IF(HY86&gt;0,(HY86-HY$10)/HY$10,0)</f>
        <v/>
      </c>
      <c r="IF86" s="13" t="n">
        <v>176.91</v>
      </c>
      <c r="IG86" s="68">
        <f>IF(IF86&gt;0,((IF86-IF85)/IF85),0)</f>
        <v/>
      </c>
      <c r="IH86" s="68">
        <f>IF(IF86&gt;0,IG86-$V86,0)</f>
        <v/>
      </c>
      <c r="II86" s="68">
        <f>IF(IF86&gt;0,(IF86-II$10)/II$10,0)</f>
        <v/>
      </c>
      <c r="IJ86" s="68" t="n"/>
      <c r="IK86" s="15">
        <f>IF(IF86&gt;0,(IF86-IF$10)/IF$10,0)</f>
        <v/>
      </c>
      <c r="IM86" s="13" t="n">
        <v>217.93</v>
      </c>
      <c r="IN86" s="68">
        <f>IF(IM86&gt;0,((IM86-IM85)/IM85),0)</f>
        <v/>
      </c>
      <c r="IO86" s="68">
        <f>IF(IM86&gt;0,IN86-$V86,0)</f>
        <v/>
      </c>
      <c r="IP86" s="68">
        <f>IF(IM86&gt;0,(IM86-IP$10)/IP$10,0)</f>
        <v/>
      </c>
      <c r="IQ86" s="68" t="n"/>
      <c r="IR86" s="15">
        <f>IF(IM86&gt;0,(IM86-IM$10)/IM$10,0)</f>
        <v/>
      </c>
      <c r="IT86" s="13" t="n">
        <v>41.97</v>
      </c>
      <c r="IU86" s="68">
        <f>IF(IT86&gt;0,((IT86-IT85)/IT85),0)</f>
        <v/>
      </c>
      <c r="IV86" s="68">
        <f>IF(IT86&gt;0,IU86-$V86,0)</f>
        <v/>
      </c>
      <c r="IW86" s="68">
        <f>IF(IT86&gt;0,(IT86-IW$10)/IW$10,0)</f>
        <v/>
      </c>
      <c r="IX86" s="68" t="n"/>
      <c r="IY86" s="15">
        <f>IF(IT86&gt;0,(IT86-IT$10)/IT$10,0)</f>
        <v/>
      </c>
      <c r="JA86" s="13" t="n">
        <v>520.27</v>
      </c>
      <c r="JB86" s="68">
        <f>IF(JA86&gt;0,((JA86-JA85)/JA85),0)</f>
        <v/>
      </c>
      <c r="JC86" s="68">
        <f>IF(JA86&gt;0,JB86-$V86,0)</f>
        <v/>
      </c>
      <c r="JD86" s="68">
        <f>IF(JA86&gt;0,(JA86-JD$10)/JD$10,0)</f>
        <v/>
      </c>
      <c r="JE86" s="68" t="n"/>
      <c r="JF86" s="15">
        <f>IF(JA86&gt;0,(JA86-JA$10)/JA$10,0)</f>
        <v/>
      </c>
      <c r="JH86" s="13" t="n">
        <v>374.39</v>
      </c>
      <c r="JI86" s="68">
        <f>IF(JH86&gt;0,((JH86-JH85)/JH85),0)</f>
        <v/>
      </c>
      <c r="JJ86" s="68">
        <f>IF(JH86&gt;0,JI86-$V86,0)</f>
        <v/>
      </c>
      <c r="JK86" s="68">
        <f>IF(JH86&gt;0,(JH86-JK$10)/JK$10,0)</f>
        <v/>
      </c>
      <c r="JL86" s="68" t="n"/>
      <c r="JM86" s="15">
        <f>IF(JH86&gt;0,(JH86-JH$10)/JH$10,0)</f>
        <v/>
      </c>
      <c r="JO86" s="13" t="n">
        <v>17.31</v>
      </c>
      <c r="JP86" s="68">
        <f>IF(JO86&gt;0,((JO86-JO85)/JO85),0)</f>
        <v/>
      </c>
      <c r="JQ86" s="68">
        <f>IF(JO86&gt;0,JP86-$V86,0)</f>
        <v/>
      </c>
      <c r="JR86" s="68">
        <f>IF(JO86&gt;0,(JO86-JR$10)/JR$10,0)</f>
        <v/>
      </c>
      <c r="JS86" s="68" t="n"/>
      <c r="JT86" s="15">
        <f>IF(JO86&gt;0,(JO86-JO$10)/JO$10,0)</f>
        <v/>
      </c>
      <c r="JV86" s="13" t="n">
        <v>1.36</v>
      </c>
      <c r="JW86" s="68">
        <f>IF(JV86&gt;0,((JV86-JV85)/JV85),0)</f>
        <v/>
      </c>
      <c r="JX86" s="68">
        <f>IF(JV86&gt;0,JW86-$V86,0)</f>
        <v/>
      </c>
      <c r="JY86" s="68">
        <f>IF(JV86&gt;0,(JV86-JY$10)/JY$10,0)</f>
        <v/>
      </c>
      <c r="JZ86" s="68" t="n"/>
      <c r="KA86" s="15">
        <f>IF(JV86&gt;0,(JV86-JV$10)/JV$10,0)</f>
        <v/>
      </c>
      <c r="KC86" s="13" t="n">
        <v>15.44</v>
      </c>
      <c r="KD86" s="68">
        <f>IF(KC86&gt;0,((KC86-KC85)/KC85),0)</f>
        <v/>
      </c>
      <c r="KE86" s="68">
        <f>IF(KC86&gt;0,KD86-$V86,0)</f>
        <v/>
      </c>
      <c r="KF86" s="68">
        <f>IF(KC86&gt;0,(KC86-KF$10)/KF$10,0)</f>
        <v/>
      </c>
      <c r="KG86" s="68" t="n"/>
      <c r="KH86" s="15">
        <f>IF(KC86&gt;0,(KC86-KC$10)/KC$10,0)</f>
        <v/>
      </c>
      <c r="KI86" s="18" t="n"/>
      <c r="KJ86" s="13" t="n">
        <v>40.49</v>
      </c>
      <c r="KK86" s="68">
        <f>IF(KJ86&gt;0,((KJ86-KJ85)/KJ85),0)</f>
        <v/>
      </c>
      <c r="KL86" s="68">
        <f>IF(KJ86&gt;0,KK86-$V86,0)</f>
        <v/>
      </c>
      <c r="KM86" s="68">
        <f>IF(KJ86&gt;0,(KJ86-KM$10)/KM$10,0)</f>
        <v/>
      </c>
      <c r="KN86" s="68" t="n"/>
      <c r="KO86" s="15">
        <f>IF(KJ86&gt;0,(KJ86-KJ$10)/KJ$10,0)</f>
        <v/>
      </c>
      <c r="KQ86" s="13" t="n">
        <v>1.57</v>
      </c>
      <c r="KR86" s="68">
        <f>IF(KQ86&gt;0,((KQ86-KQ85)/KQ85),0)</f>
        <v/>
      </c>
      <c r="KS86" s="68">
        <f>IF(KQ86&gt;0,KR86-$V86,0)</f>
        <v/>
      </c>
      <c r="KT86" s="68">
        <f>IF(KQ86&gt;0,(KQ86-KT$10)/KT$10,0)</f>
        <v/>
      </c>
      <c r="KU86" s="68" t="n"/>
      <c r="KV86" s="15">
        <f>IF(KQ86&gt;0,(KQ86-KQ$10)/KQ$10,0)</f>
        <v/>
      </c>
      <c r="KW86" s="18" t="n"/>
      <c r="KX86" s="13" t="n">
        <v>21.16</v>
      </c>
      <c r="KY86" s="68">
        <f>IF(KX86&gt;0,((KX86-KX85)/KX85),0)</f>
        <v/>
      </c>
      <c r="KZ86" s="68">
        <f>IF(KX86&gt;0,KY86-$V86,0)</f>
        <v/>
      </c>
      <c r="LA86" s="68">
        <f>IF(KX86&gt;0,(KX86-LA$10)/LA$10,0)</f>
        <v/>
      </c>
      <c r="LB86" s="68" t="n"/>
      <c r="LC86" s="15">
        <f>IF(KX86&gt;0,(KX86-KX$10)/KX$10,0)</f>
        <v/>
      </c>
      <c r="LD86" s="18" t="n"/>
      <c r="LE86" s="13" t="n">
        <v>48.75</v>
      </c>
      <c r="LF86" s="68">
        <f>IF(LE86&gt;0,((LE86-LE85)/LE85),0)</f>
        <v/>
      </c>
      <c r="LG86" s="68">
        <f>IF(LE86&gt;0,LF86-$V86,0)</f>
        <v/>
      </c>
      <c r="LH86" s="68">
        <f>IF(LE86&gt;0,(LE86-LH$10)/LH$10,0)</f>
        <v/>
      </c>
      <c r="LI86" s="68" t="n"/>
      <c r="LJ86" s="15">
        <f>IF(LE86&gt;0,(LE86-LE$10)/LE$10,0)</f>
        <v/>
      </c>
      <c r="LL86" s="13" t="n">
        <v>118.22</v>
      </c>
      <c r="LM86" s="68">
        <f>IF(LL86&gt;0,((LL86-LL85)/LL85),0)</f>
        <v/>
      </c>
      <c r="LN86" s="68">
        <f>IF(LL86&gt;0,LM86-$V86,0)</f>
        <v/>
      </c>
      <c r="LO86" s="68">
        <f>IF(LL86&gt;0,(LL86-LO$10)/LO$10,0)</f>
        <v/>
      </c>
      <c r="LP86" s="68" t="n"/>
      <c r="LQ86" s="15">
        <f>IF(LL86&gt;0,(LL86-LL$10)/LL$10,0)</f>
        <v/>
      </c>
      <c r="LS86" s="13" t="n">
        <v>14.35</v>
      </c>
      <c r="LT86" s="68">
        <f>IF(LS86&gt;0,((LS86-LS85)/LS85),0)</f>
        <v/>
      </c>
      <c r="LU86" s="68">
        <f>IF(LS86&gt;0,LT86-$V86,0)</f>
        <v/>
      </c>
      <c r="LV86" s="68" t="n"/>
      <c r="LW86" s="68" t="n"/>
      <c r="LX86" s="15">
        <f>IF(LS86&gt;0,(LS86-LS$10)/LS$10,0)</f>
        <v/>
      </c>
      <c r="LZ86" s="13" t="n">
        <v>11.89</v>
      </c>
      <c r="MA86" s="68">
        <f>IF(LZ86&gt;0,((LZ86-LZ85)/LZ85),0)</f>
        <v/>
      </c>
      <c r="MB86" s="68">
        <f>IF(LZ86&gt;0,MA86-$V86,0)</f>
        <v/>
      </c>
      <c r="MC86" s="68">
        <f>IF(LZ86&gt;0,(LZ86-MC$10)/MC$10,0)</f>
        <v/>
      </c>
      <c r="MD86" s="68" t="n"/>
      <c r="ME86" s="15">
        <f>IF(LZ86&gt;0,(LZ86-LZ$10)/LZ$10,0)</f>
        <v/>
      </c>
      <c r="MG86" s="13" t="n">
        <v>23.36</v>
      </c>
      <c r="MH86" s="68">
        <f>IF(MG86&gt;0,((MG86-MG85)/MG85),0)</f>
        <v/>
      </c>
      <c r="MI86" s="68">
        <f>IF(MG86&gt;0,MH86-$V86,0)</f>
        <v/>
      </c>
      <c r="MJ86" s="68">
        <f>IF(MG86&gt;0,(MG86-MJ$10)/MJ$10,0)</f>
        <v/>
      </c>
      <c r="MK86" s="68" t="n"/>
      <c r="ML86" s="15">
        <f>IF(MG86&gt;0,(MG86-MG$10)/MG$10,0)</f>
        <v/>
      </c>
      <c r="MN86" s="13" t="n">
        <v>104.64</v>
      </c>
      <c r="MO86" s="68">
        <f>IF(MN86&gt;0,((MN86-MN85)/MN85),0)</f>
        <v/>
      </c>
      <c r="MP86" s="68">
        <f>IF(MN86&gt;0,MO86-$V86,0)</f>
        <v/>
      </c>
      <c r="MQ86" s="68">
        <f>IF(MN86&gt;0,(MN86-MQ$10)/MQ$10,0)</f>
        <v/>
      </c>
      <c r="MR86" s="68" t="n"/>
      <c r="MS86" s="15">
        <f>IF(MN86&gt;0,(MN86-MN$10)/MN$10,0)</f>
        <v/>
      </c>
      <c r="MU86" s="13" t="n">
        <v>13.68</v>
      </c>
      <c r="MV86" s="68">
        <f>IF(MU86&gt;0,((MU86-MU85)/MU85),0)</f>
        <v/>
      </c>
      <c r="MW86" s="68">
        <f>IF(MU86&gt;0,MV86-$V86,0)</f>
        <v/>
      </c>
      <c r="MX86" s="68">
        <f>IF(MU86&gt;0,(MU86-MX$10)/MX$10,0)</f>
        <v/>
      </c>
      <c r="MY86" s="68" t="n"/>
      <c r="MZ86" s="15">
        <f>IF(MU86&gt;0,(MU86-MU$10)/MU$10,0)</f>
        <v/>
      </c>
      <c r="NB86" s="13" t="n">
        <v>193.54</v>
      </c>
      <c r="NC86" s="68">
        <f>IF(NB86&gt;0,((NB86-NB85)/NB85),0)</f>
        <v/>
      </c>
      <c r="ND86" s="68">
        <f>IF(NB86&gt;0,NC86-$V86,0)</f>
        <v/>
      </c>
      <c r="NE86" s="68">
        <f>IF(NB86&gt;0,(NB86-NE$10)/NE$10,0)</f>
        <v/>
      </c>
      <c r="NF86" s="68" t="n"/>
      <c r="NG86" s="15">
        <f>IF(NB86&gt;0,(NB86-NB$10)/NB$10,0)</f>
        <v/>
      </c>
      <c r="NI86" s="13" t="n">
        <v>5.81</v>
      </c>
      <c r="NJ86" s="68">
        <f>IF(NI86&gt;0,((NI86-NI85)/NI85),0)</f>
        <v/>
      </c>
      <c r="NK86" s="68">
        <f>IF(NI86&gt;0,NJ86-$V86,0)</f>
        <v/>
      </c>
      <c r="NL86" s="68">
        <f>IF(NI86&gt;0,(NI86-NL$10)/NL$10,0)</f>
        <v/>
      </c>
      <c r="NM86" s="68" t="n"/>
      <c r="NN86" s="15">
        <f>IF(NI86&gt;0,(NI86-NI$10)/NI$10,0)</f>
        <v/>
      </c>
      <c r="NP86" s="13" t="n">
        <v>335.94</v>
      </c>
      <c r="NQ86" s="68">
        <f>IF(NP86&gt;0,((NP86-NP85)/NP85),0)</f>
        <v/>
      </c>
      <c r="NR86" s="68">
        <f>IF(NP86&gt;0,NQ86-$V86,0)</f>
        <v/>
      </c>
      <c r="NS86" s="68">
        <f>IF(NP86&gt;0,(NP86-NS$10)/NS$10,0)</f>
        <v/>
      </c>
      <c r="NT86" s="68" t="n"/>
      <c r="NU86" s="15">
        <f>IF(NP86&gt;0,(NP86-NP$10)/NP$10,0)</f>
        <v/>
      </c>
      <c r="NW86" s="13" t="n">
        <v>155.35</v>
      </c>
      <c r="NX86" s="68">
        <f>IF(NW86&gt;0,((NW86-NW85)/NW85),0)</f>
        <v/>
      </c>
      <c r="NY86" s="68">
        <f>IF(NW86&gt;0,NX86-$V86,0)</f>
        <v/>
      </c>
      <c r="NZ86" s="68">
        <f>IF(NW86&gt;0,(NW86-NZ$10)/NZ$10,0)</f>
        <v/>
      </c>
      <c r="OA86" s="68" t="n"/>
      <c r="OB86" s="15">
        <f>IF(NW86&gt;0,(NW86-NW$10)/NW$10,0)</f>
        <v/>
      </c>
      <c r="OD86" s="13" t="n">
        <v>1.45</v>
      </c>
      <c r="OE86" s="68">
        <f>IF(OD86&gt;0,((OD86-OD85)/OD85),0)</f>
        <v/>
      </c>
      <c r="OF86" s="68">
        <f>IF(OD86&gt;0,OE86-$V86,0)</f>
        <v/>
      </c>
      <c r="OG86" s="68">
        <f>IF(OD86&gt;0,(OD86-OG$10)/OG$10,0)</f>
        <v/>
      </c>
      <c r="OH86" s="68" t="n"/>
      <c r="OI86" s="15">
        <f>IF(OD86&gt;0,(OD86-OD$10)/OD$10,0)</f>
        <v/>
      </c>
      <c r="OK86" s="13" t="n">
        <v>67.22</v>
      </c>
      <c r="OL86" s="68">
        <f>IF(OK86&gt;0,((OK86-OK85)/OK85),0)</f>
        <v/>
      </c>
      <c r="OM86" s="68">
        <f>IF(OK86&gt;0,OL86-$V86,0)</f>
        <v/>
      </c>
      <c r="ON86" s="68">
        <f>IF(OK86&gt;0,(OK86-ON$10)/ON$10,0)</f>
        <v/>
      </c>
      <c r="OO86" s="68" t="n"/>
      <c r="OP86" s="15">
        <f>IF(OK86&gt;0,(OK86-OK$10)/OK$10,0)</f>
        <v/>
      </c>
      <c r="OR86" s="13" t="n">
        <v>2.55</v>
      </c>
      <c r="OS86" s="68">
        <f>IF(OR86&gt;0,((OR86-OR85)/OR85),0)</f>
        <v/>
      </c>
      <c r="OT86" s="68">
        <f>IF(OR86&gt;0,OS86-$V86,0)</f>
        <v/>
      </c>
      <c r="OU86" s="68">
        <f>IF(OR86&gt;0,(OR86-OU$10)/OU$10,0)</f>
        <v/>
      </c>
      <c r="OV86" s="68" t="n"/>
      <c r="OW86" s="15">
        <f>IF(OR86&gt;0,(OR86-OR$10)/OR$10,0)</f>
        <v/>
      </c>
      <c r="OY86" s="13" t="n">
        <v>119.67</v>
      </c>
      <c r="OZ86" s="68">
        <f>IF(OY86&gt;0,((OY86-OY85)/OY85),0)</f>
        <v/>
      </c>
      <c r="PA86" s="68">
        <f>IF(OY86&gt;0,OZ86-$V86,0)</f>
        <v/>
      </c>
      <c r="PB86" s="68">
        <f>IF(OY86&gt;0,(OY86-PB$10)/PB$10,0)</f>
        <v/>
      </c>
      <c r="PC86" s="68" t="n"/>
      <c r="PD86" s="15">
        <f>IF(OY86&gt;0,(OY86-OY$10)/OY$10,0)</f>
        <v/>
      </c>
      <c r="PE86" s="18" t="n"/>
      <c r="PF86" s="13" t="n">
        <v>216.31</v>
      </c>
      <c r="PG86" s="68">
        <f>IF(PF86&gt;0,((PF86-PF85)/PF85),0)</f>
        <v/>
      </c>
      <c r="PH86" s="68">
        <f>IF(PF86&gt;0,PG86-$V86,0)</f>
        <v/>
      </c>
      <c r="PI86" s="68">
        <f>IF(PF86&gt;0,(PF86-PI$10)/PI$10,0)</f>
        <v/>
      </c>
      <c r="PJ86" s="68" t="n"/>
      <c r="PK86" s="15">
        <f>IF(PF86&gt;0,(PF86-PF$10)/PF$10,0)</f>
        <v/>
      </c>
      <c r="PM86" s="13" t="n"/>
      <c r="PN86" s="68">
        <f>IF(PM86&gt;0,((PM86-PM85)/PM85),0)</f>
        <v/>
      </c>
      <c r="PO86" s="68">
        <f>PN86-$V86</f>
        <v/>
      </c>
      <c r="PP86" s="68">
        <f>IF(PM86&gt;0,(PM86-PP$10)/PP$10,0)</f>
        <v/>
      </c>
      <c r="PQ86" s="68" t="n"/>
      <c r="PR86" s="15">
        <f>IF(PM86&gt;0,(PM86-PM$10)/PM$10,0)</f>
        <v/>
      </c>
      <c r="PT86" s="13" t="n">
        <v>4.48</v>
      </c>
      <c r="PU86" s="68">
        <f>IF(PT86&gt;0,((PT86-PT85)/PT85),0)</f>
        <v/>
      </c>
      <c r="PV86" s="68">
        <f>IF(PT86&gt;0,PU86-$V86,0)</f>
        <v/>
      </c>
      <c r="PW86" s="68">
        <f>IF(PT86&gt;0,(PT86-PW$10)/PW$10,0)</f>
        <v/>
      </c>
      <c r="PX86" s="68" t="n"/>
      <c r="PY86" s="15">
        <f>IF(PT86&gt;0,(PT86-PT$10)/PT$10,0)</f>
        <v/>
      </c>
      <c r="QA86" s="13" t="n">
        <v>190.64</v>
      </c>
      <c r="QB86" s="68">
        <f>IF(QA86&gt;0,((QA86-QA85)/QA85),0)</f>
        <v/>
      </c>
      <c r="QC86" s="68">
        <f>IF(QA86&gt;0,QB86-$V86,0)</f>
        <v/>
      </c>
      <c r="QD86" s="68">
        <f>IF(QA86&gt;0,(QA86-QD$10)/QD$10,0)</f>
        <v/>
      </c>
      <c r="QE86" s="68" t="n"/>
      <c r="QF86" s="15">
        <f>IF(QA86&gt;0,(QA86-QA$10)/QA$10,0)</f>
        <v/>
      </c>
      <c r="QH86" s="13" t="n">
        <v>1.23</v>
      </c>
      <c r="QI86" s="68">
        <f>IF(QH86&gt;0,((QH86-QH85)/QH85),0)</f>
        <v/>
      </c>
      <c r="QJ86" s="68">
        <f>IF(QH86&gt;0,QI86-$V86,0)</f>
        <v/>
      </c>
      <c r="QK86" s="68">
        <f>IF(QH86&gt;0,(QH86-QK$10)/QK$10,0)</f>
        <v/>
      </c>
      <c r="QL86" s="68" t="n"/>
      <c r="QM86" s="15">
        <f>IF(QH86&gt;0,(QH86-QH$10)/QH$10,0)</f>
        <v/>
      </c>
      <c r="QO86" s="13" t="n">
        <v>10.88</v>
      </c>
      <c r="QP86" s="68">
        <f>IF(QO86&gt;0,((QO86-QO85)/QO85),0)</f>
        <v/>
      </c>
      <c r="QQ86" s="68">
        <f>IF(QO86&gt;0,QP86-$V86,0)</f>
        <v/>
      </c>
      <c r="QR86" s="68">
        <f>IF(QO86&gt;0,(QO86-QR$10)/QR$10,0)</f>
        <v/>
      </c>
      <c r="QS86" s="68" t="n"/>
      <c r="QT86" s="15">
        <f>IF(QO86&gt;0,(QO86-QO$10)/QO$10,0)</f>
        <v/>
      </c>
      <c r="QV86" s="13" t="n">
        <v>1.703</v>
      </c>
      <c r="QW86" s="68">
        <f>IF(QV86&gt;0,((QV86-QV85)/QV85),0)</f>
        <v/>
      </c>
      <c r="QX86" s="68">
        <f>IF(QV86&gt;0,QW86-$V86,0)</f>
        <v/>
      </c>
      <c r="QY86" s="68">
        <f>IF(QV86&gt;0,(QV86-QY$10)/QY$10,0)</f>
        <v/>
      </c>
      <c r="QZ86" s="68" t="n"/>
      <c r="RA86" s="15">
        <f>IF(QV86&gt;0,(QV86-QV$10)/QV$10,0)</f>
        <v/>
      </c>
      <c r="RC86" s="13" t="n">
        <v>19.11</v>
      </c>
      <c r="RD86" s="68">
        <f>IF(RC86&gt;0,((RC86-RC85)/RC85),0)</f>
        <v/>
      </c>
      <c r="RE86" s="68">
        <f>IF(RC86&gt;0,RD86-$V86,0)</f>
        <v/>
      </c>
      <c r="RF86" s="68">
        <f>IF(RC86&gt;0,(RC86-RF$10)/RF$10,0)</f>
        <v/>
      </c>
      <c r="RG86" s="68" t="n"/>
      <c r="RH86" s="15">
        <f>IF(RC86&gt;0,(RC86-RC$10)/RC$10,0)</f>
        <v/>
      </c>
      <c r="RJ86" s="13" t="n">
        <v>157.81</v>
      </c>
      <c r="RK86" s="68">
        <f>IF(RJ86&gt;0,((RJ86-RJ85)/RJ85),0)</f>
        <v/>
      </c>
      <c r="RL86" s="68">
        <f>RK86-$V86</f>
        <v/>
      </c>
      <c r="RM86" s="68">
        <f>IF(RJ86&gt;0,(RJ86-RM$10)/RM$10,0)</f>
        <v/>
      </c>
      <c r="RN86" s="68" t="n"/>
      <c r="RO86" s="15">
        <f>IF(RJ86&gt;0,(RJ86-RJ$10)/RJ$10,0)</f>
        <v/>
      </c>
      <c r="RQ86" s="13" t="n">
        <v>12.12</v>
      </c>
      <c r="RR86" s="68">
        <f>IF(RQ86&gt;0,((RQ86-RQ85)/RQ85),0)</f>
        <v/>
      </c>
      <c r="RS86" s="68">
        <f>RR86-$V86</f>
        <v/>
      </c>
      <c r="RT86" s="68">
        <f>IF(RQ86&gt;0,(RQ86-RT$10)/RT$10,0)</f>
        <v/>
      </c>
      <c r="RU86" s="68" t="n"/>
      <c r="RV86" s="15">
        <f>IF(RQ86&gt;0,(RQ86-RQ$10)/RQ$10,0)</f>
        <v/>
      </c>
      <c r="RX86" s="13" t="n">
        <v>100.82</v>
      </c>
      <c r="RY86" s="68">
        <f>IF(RX86&gt;0,((RX86-RX85)/RX85),0)</f>
        <v/>
      </c>
      <c r="RZ86" s="68">
        <f>RY86-$V86</f>
        <v/>
      </c>
      <c r="SA86" s="68">
        <f>IF(RX86&gt;0,(RX86-SA$10)/SA$10,0)</f>
        <v/>
      </c>
      <c r="SB86" s="68" t="n"/>
      <c r="SC86" s="15">
        <f>IF(RX86&gt;0,(RX86-RX$10)/RX$10,0)</f>
        <v/>
      </c>
      <c r="SE86" s="13" t="n">
        <v>9.109999999999999</v>
      </c>
      <c r="SF86" s="68">
        <f>IF(SE86&gt;0,((SE86-SE85)/SE85),0)</f>
        <v/>
      </c>
      <c r="SG86" s="68">
        <f>SF86-$V86</f>
        <v/>
      </c>
      <c r="SH86" s="68">
        <f>IF(SE86&gt;0,(SE86-SH$10)/SH$10,0)</f>
        <v/>
      </c>
      <c r="SI86" s="68" t="n"/>
      <c r="SJ86" s="15">
        <f>IF(SE86&gt;0,(SE86-SE$10)/SE$10,0)</f>
        <v/>
      </c>
      <c r="SL86" s="13" t="n">
        <v>1.1</v>
      </c>
      <c r="SM86" s="68">
        <f>IF(SL86&gt;0,((SL86-SL85)/SL85),0)</f>
        <v/>
      </c>
      <c r="SN86" s="68">
        <f>SM86-$V86</f>
        <v/>
      </c>
      <c r="SO86" s="68">
        <f>IF(SL86&gt;0,(SL86-SO$10)/SO$10,0)</f>
        <v/>
      </c>
      <c r="SP86" s="68" t="n"/>
      <c r="SQ86" s="15">
        <f>IF(SL86&gt;0,(SL86-SL$10)/SL$10,0)</f>
        <v/>
      </c>
      <c r="SS86" s="13" t="n">
        <v>7.13</v>
      </c>
      <c r="ST86" s="68">
        <f>IF(SS86&gt;0,((SS86-SS85)/SS85),0)</f>
        <v/>
      </c>
      <c r="SU86" s="68">
        <f>ST86-$V86</f>
        <v/>
      </c>
      <c r="SV86" s="68">
        <f>IF(SS86&gt;0,(SS86-SV$10)/SV$10,0)</f>
        <v/>
      </c>
      <c r="SW86" s="68" t="n"/>
      <c r="SX86" s="15">
        <f>IF(SS86&gt;0,(SS86-SS$10)/SS$10,0)</f>
        <v/>
      </c>
      <c r="SZ86" s="13" t="n">
        <v>22.89</v>
      </c>
      <c r="TA86" s="68">
        <f>IF(SZ86&gt;0,((SZ86-SZ85)/SZ85),0)</f>
        <v/>
      </c>
      <c r="TB86" s="68">
        <f>TA86-$V86</f>
        <v/>
      </c>
      <c r="TC86" s="68">
        <f>IF(SZ86&gt;0,(SZ86-TC$10)/TC$10,0)</f>
        <v/>
      </c>
      <c r="TD86" s="68" t="n"/>
      <c r="TE86" s="15">
        <f>IF(SZ86&gt;0,(SZ86-SZ$10)/SZ$10,0)</f>
        <v/>
      </c>
      <c r="TG86" s="13" t="n">
        <v>0.195</v>
      </c>
      <c r="TH86" s="68">
        <f>IF(TG86&gt;0,((TG86-TG85)/TG85),0)</f>
        <v/>
      </c>
      <c r="TI86" s="68">
        <f>TH86-$V86</f>
        <v/>
      </c>
      <c r="TJ86" s="68">
        <f>IF(TG86&gt;0,(TG86-TJ$10)/TJ$10,0)</f>
        <v/>
      </c>
      <c r="TK86" s="68" t="n"/>
      <c r="TL86" s="15">
        <f>IF(TG86&gt;0,(TG86-TG$10)/TG$10,0)</f>
        <v/>
      </c>
      <c r="TN86" s="13" t="n">
        <v>24.05</v>
      </c>
      <c r="TO86" s="68">
        <f>IF(TN86&gt;0,((TN86-TN85)/TN85),0)</f>
        <v/>
      </c>
      <c r="TP86" s="68">
        <f>TO86-$V86</f>
        <v/>
      </c>
      <c r="TQ86" s="68">
        <f>IF(TN86&gt;0,(TN86-TQ$10)/TQ$10,0)</f>
        <v/>
      </c>
      <c r="TR86" s="68" t="n"/>
      <c r="TS86" s="15">
        <f>IF(TN86&gt;0,(TN86-TN$10)/TN$10,0)</f>
        <v/>
      </c>
      <c r="TU86" s="13" t="n">
        <v>2.21</v>
      </c>
      <c r="TV86" s="68">
        <f>IF(TU86&gt;0,((TU86-TU85)/TU85),0)</f>
        <v/>
      </c>
      <c r="TW86" s="68">
        <f>TV86-$V86</f>
        <v/>
      </c>
      <c r="TX86" s="68">
        <f>IF(TU86&gt;0,(TU86-TX$10)/TX$10,0)</f>
        <v/>
      </c>
      <c r="TY86" s="68" t="n"/>
      <c r="TZ86" s="15">
        <f>IF(TU86&gt;0,(TU86-TU$10)/TU$10,0)</f>
        <v/>
      </c>
      <c r="UB86" s="13" t="n"/>
      <c r="UC86" s="68">
        <f>IF(UB86&gt;0,((UB86-UB85)/UB85),0)</f>
        <v/>
      </c>
      <c r="UD86" s="68">
        <f>UC86-$V86</f>
        <v/>
      </c>
      <c r="UE86" s="68">
        <f>IF(UB86&gt;0,(UB86-UE$10)/UE$10,0)</f>
        <v/>
      </c>
      <c r="UF86" s="68" t="n"/>
      <c r="UG86" s="15">
        <f>IF(UB86&gt;0,(UB86-UB$10)/UB$10,0)</f>
        <v/>
      </c>
      <c r="UI86" s="13" t="n"/>
      <c r="UJ86" s="68">
        <f>IF(UI86&gt;0,((UI86-UI85)/UI85),0)</f>
        <v/>
      </c>
      <c r="UK86" s="68">
        <f>UJ86-$V86</f>
        <v/>
      </c>
      <c r="UL86" s="68">
        <f>IF(UI86&gt;0,(UI86-UL$10)/UL$10,0)</f>
        <v/>
      </c>
      <c r="UM86" s="68" t="n"/>
      <c r="UN86" s="15">
        <f>IF(UI86&gt;0,(UI86-UI$10)/UI$10,0)</f>
        <v/>
      </c>
      <c r="UP86" s="13" t="n"/>
      <c r="UQ86" s="68">
        <f>IF(UP86&gt;0,((UP86-UP85)/UP85),0)</f>
        <v/>
      </c>
      <c r="UR86" s="68">
        <f>UQ86-$V86</f>
        <v/>
      </c>
      <c r="US86" s="68">
        <f>IF(UP86&gt;0,(UP86-US$10)/US$10,0)</f>
        <v/>
      </c>
      <c r="UT86" s="68" t="n"/>
      <c r="UU86" s="15">
        <f>IF(UP86&gt;0,(UP86-UP$10)/UP$10,0)</f>
        <v/>
      </c>
      <c r="UW86" s="13" t="n"/>
      <c r="UX86" s="68">
        <f>IF(UW86&gt;0,((UW86-UW85)/UW85),0)</f>
        <v/>
      </c>
      <c r="UY86" s="68">
        <f>UX86-$V86</f>
        <v/>
      </c>
      <c r="UZ86" s="68">
        <f>IF(UW86&gt;0,(UW86-UZ$10)/UZ$10,0)</f>
        <v/>
      </c>
      <c r="VA86" s="68" t="n"/>
      <c r="VB86" s="15">
        <f>IF(UW86&gt;0,(UW86-UW$10)/UW$10,0)</f>
        <v/>
      </c>
      <c r="VD86" s="13" t="n"/>
      <c r="VE86" s="68">
        <f>IF(VD86&gt;0,((VD86-VD85)/VD85),0)</f>
        <v/>
      </c>
      <c r="VF86" s="68">
        <f>VE86-$V86</f>
        <v/>
      </c>
      <c r="VG86" s="68">
        <f>IF(VD86&gt;0,(VD86-VG$10)/VG$10,0)</f>
        <v/>
      </c>
      <c r="VH86" s="68" t="n"/>
      <c r="VI86" s="15">
        <f>IF(VD86&gt;0,(VD86-VD$10)/VD$10,0)</f>
        <v/>
      </c>
      <c r="VM86" s="21">
        <f>IF($C86&gt;0,(($IK$5*IG86)+($GT$5*GP86)+($JM$5*JI86)+($JF$5*JB86)+($IY$5*IU86)+($IR$5*IN86)+($ID$5*HZ86)+($HW$5*HS86)+($HP$5*HL86)+($HI$5*HE86)+($GF$5*GB86)+($FY$5*FU86)+($FR$5*FN86)+($FK$5*FG86)+($FD$5*EZ86)+($EW$5*ES86)+($EP$5*EL86)+($EI$5*EE86)+($EB$5*DX86)+($DU$5*DQ86)+($DN$5*DJ86)+($DG$5*DC86)+($CZ$5*CV86)+($CS$5*CO86)+($CL$5*CH86)+($CE$5*CA86)+($BX$5*BT86)+($BQ$5*BM86)+($BJ$5*BF86)+($BC$5*AY86)+($AV$5*AR86)+($AO$5*AK86)+($AH$5*AD86)+($JT$5*JP86)+($KA$5*JW86)+($KO$5*KK86)+($PR$5*PN86)+($GM$5*GI86)+($HA$5*GW86)+($KV$5*KR86)+($KH$5*KD86)+($LC$5*KY86)+($MS$5*MO86)+($ML$5*MH86)+($ME$5*MA86)+($LX$5*LT86)+($LQ$5*LM86)+($LJ$5*LF86)+(MV86*$MZ$5)+(NC86*$NG$5)+(NJ86*$NN$5)+($OI$5*OE86)+($NU$5*NQ86)+($OB$5*NX86)+($PK$5*PG86)+($OP$5*OL86)+($OW$5*OS86)+($PD$5*OZ86)+(PU86*$PY$5)+(QB86*$QF$5)+(QI86*$QM$5)+(QP86*$QT$5)+(QW86*$RA$5)+(RD86*$RH$5)+(RK86*$RO$5)+(RR86*$RV$5)+(RY86*$SC$5)+(SF86*$SJ$5)+(SM86*$SQ$5)+(ST86*$SX$5)+(TA86*$TE$5))+(TH86*$TL$5)+(TO86*$TS$5))/$VM$5</f>
        <v/>
      </c>
      <c r="VN86" s="538" t="n"/>
      <c r="VO86" s="21">
        <f>IF($C86&gt;0,(($IK$5*II86)+($GT$5*GR86)+($JM$5*JK86)+($JF$5*JD86)+($IY$5*IW86)+($IR$5*IP86)+($ID$5*IB86)+($HW$5*HU86)+($HP$5*HN86)+($HI$5*HG86)+($GF$5*GD86)+($FY$5*FW86)+($FR$5*FP86)+($FK$5*FI86)+($FD$5*FB86)+($EW$5*EU86)+($EP$5*EN86)+($EI$5*EG86)+($EB$5*DZ86)+($DU$5*DS86)+($DN$5*DL86)+($DG$5*DE86)+($CZ$5*CX86)+($CS$5*CQ86)+($CL$5*CJ86)+($CE$5*CC86)+($BX$5*BV86)+($BQ$5*BO86)+($BJ$5*BH86)+($BC$5*BA86)+($AV$5*AT86)+($AO$5*AM86)+($AH$5*AF86)+($KO$5*KM86)+($KH$5*KF86)+($KA$5*JY86)+($JT$5*JR86)+($PR$5*PP86)+($GM$5*GK86)+($HA$5*GY86)+($KV$5*KT86)+($LC$5*LA86)+($MS$5*MQ86)+($ML$5*MJ86)+($ME$5*MC86)+($LX$5*LV86)+($LQ$5*LO86)+($LJ$5*LH86)+(MX86*$MZ$5)+(NE86*$NG$5)+(NL86*$NN$5)+($OI$5*OG86)+($NU$5*NS86)+($OB$5*NZ86)+($PD$5*PB86)+($OW$5*OU86)+($OP$5*ON86)+($PK$5*PI86)+($PY$5*PW86)+($QF$5*QD86)+($QM$5*QK86)+($QT$5*QR86)+($RA$5*QY86)+($RH$5*RF86)+($RO$5*RM86)+(RT86*$RV$5)+(SA86*$SC$5)+(SH86*$SJ$5)+(SO86*$SQ$5)+(SV86*$SX$5)+(TC86*$TE$5)+(TJ86*$TL$5)+(TQ86*$TS$5))/$VM$5,0)</f>
        <v/>
      </c>
      <c r="VP86" s="14" t="n"/>
      <c r="VQ86" s="21">
        <f>IF($C86&gt;0,(($IK$5*IK86)+($GT$5*GT86)+($JM$5*JM86)+($JF$5*JF86)+($IY$5*IY86)+($IR$5*IR86)+($ID$5*ID86)+($HW$5*HW86)+($HP$5*HP86)+($HI$5*HI86)+($GF$5*GF86)+($FY$5*FY86)+($FR$5*FR86)+($FK$5*FK86)+($FD$5*FD86)+($EW$5*EW86)+($EP$5*EP86)+($EI$5*EI86)+($EB$5*EB86)+($DU$5*DU86)+($DN$5*DN86)+($DG$5*DG86)+($CZ$5*CZ86)+($CS$5*CS86)+($CL$5*CL86)+($CE$5*CE86)+($BX$5*BX86)+($BQ$5*BQ86)+($BJ$5*BJ86)+($BC$5*BC86)+($AV$5*AV86)+($AO$5*AO86)+($AH$5*AH86)+($KO$5*KO86)+($PR$5*PR86)+($GM$5*GM86)+($HA$5*HA86)+($KH$5*KH86)+($KA$5*KA86)+($JT$5*JT86)+($KV$5*KV86)+($LC$5*LC86)+($MS$5*MS86)+($ML$5*ML86)+($ME$5*ME86)+($LX$5*LX86)+($LQ$5*LQ86)+($LJ$5*LJ86)+($OI$5*OI86)+($NU$5*NU86)+($NN$5*NN86)+($NG$5*NG86)+($MZ$5*MZ86)+(OB86*$OB$5)+($PD$5*PD86)+($OW$5*OW86)+($OP$5*OP86)+($PK$5*PK86)+(PY86*$PY$5)+(QF86*$QF$5)+(QM86*$QM$5)+(QT86*$QT$5)+(RA86*$RA$5)+(RH86*$RH$5)+(RO86*$RO$5)+(RV86*$RV$5)+(SC86*$SC$5)+(SJ86*$SJ$5)+(SQ86*$SQ$5)+(SX86*$SX$5)+(TE86*$TE$5)+(TL86*$TL$5)+(TS86*$TS$5))/$VM$5,0)</f>
        <v/>
      </c>
    </row>
    <row r="87" ht="16" customHeight="1" s="545">
      <c r="A87" s="127" t="n">
        <v>45771</v>
      </c>
      <c r="B87" s="4">
        <f>A87</f>
        <v/>
      </c>
      <c r="C87" s="13" t="n">
        <v>40093.4</v>
      </c>
      <c r="D87" s="138">
        <f>IF(C87&gt;0,C87-C86,0)</f>
        <v/>
      </c>
      <c r="E87" s="68">
        <f>IF(C87&gt;0,D87/C86,0)</f>
        <v/>
      </c>
      <c r="F87" s="15">
        <f>IF(C87&gt;0,(C87-C$10)/C$10,0)</f>
        <v/>
      </c>
      <c r="G87" s="13" t="n">
        <v>5484.78</v>
      </c>
      <c r="H87" s="138">
        <f>IF(G87&gt;0,G87-G86,0)</f>
        <v/>
      </c>
      <c r="I87" s="68">
        <f>IF(G87&gt;0,H87/G86,0)</f>
        <v/>
      </c>
      <c r="J87" s="15">
        <f>IF(G87&gt;0,(G87-G$10)/G$10,0)</f>
        <v/>
      </c>
      <c r="K87" s="13" t="n">
        <v>17166.04</v>
      </c>
      <c r="L87" s="138">
        <f>IF(K87&gt;0,K87-K86,0)</f>
        <v/>
      </c>
      <c r="M87" s="68">
        <f>IF(K87&gt;0,L87/K86,0)</f>
        <v/>
      </c>
      <c r="N87" s="15">
        <f>IF(K87&gt;0,(K87-K$10)/K$10,0)</f>
        <v/>
      </c>
      <c r="O87" s="13" t="n">
        <v>1957.59</v>
      </c>
      <c r="P87" s="138">
        <f>IF(O87&gt;0,O87-O86,0)</f>
        <v/>
      </c>
      <c r="Q87" s="68">
        <f>IF(O87&gt;0,P87/O86,0)</f>
        <v/>
      </c>
      <c r="R87" s="15">
        <f>IF(O87&gt;0,(O87-O$10)/O$10,0)</f>
        <v/>
      </c>
      <c r="S87" s="18">
        <f>IF(O87&gt;0,(((O87*0.7)*Q87)+((K87*0.9)*M87)+((G87*0.65)*I87)+((C87*0.6)*E87))/(O87+K87+G87+C87),0)</f>
        <v/>
      </c>
      <c r="T87" s="121">
        <f>IF(O87&gt;0,(S87*200)+T86,0)</f>
        <v/>
      </c>
      <c r="U87" s="121">
        <f>T87</f>
        <v/>
      </c>
      <c r="V87" s="134">
        <f>IF(T87&gt;0,(T87-T86)/T86,0)</f>
        <v/>
      </c>
      <c r="W87" s="21">
        <f>IF(T87&gt;0,(T87-T$11)/T$11,0)</f>
        <v/>
      </c>
      <c r="X87" s="18">
        <f>IF(T87&gt;0,((Q87+M87+I87+E87)/4),0)</f>
        <v/>
      </c>
      <c r="Y87" s="352" t="n">
        <v>140559.91</v>
      </c>
      <c r="Z87" s="15" t="n">
        <v>2e-06</v>
      </c>
      <c r="AA87" s="21">
        <f>Z87-$V87</f>
        <v/>
      </c>
      <c r="AC87" s="13" t="n">
        <v>195.95</v>
      </c>
      <c r="AD87" s="68">
        <f>IF(AC87&gt;0,((AC87-AC86)/AC86),0)</f>
        <v/>
      </c>
      <c r="AE87" s="68">
        <f>IF(AC87&gt;0,AD87-$V87,0)</f>
        <v/>
      </c>
      <c r="AF87" s="68">
        <f>IF(AC87&gt;0,(AC87-AF$10)/AF$10,0)</f>
        <v/>
      </c>
      <c r="AG87" s="68" t="n"/>
      <c r="AH87" s="15">
        <f>IF(AC87&gt;0,(AC87-AC$10)/AC$10,0)</f>
        <v/>
      </c>
      <c r="AJ87" s="13" t="n">
        <v>19.88</v>
      </c>
      <c r="AK87" s="68">
        <f>IF(AJ87&gt;0,((AJ87-AJ86)/AJ86),0)</f>
        <v/>
      </c>
      <c r="AL87" s="68">
        <f>IF(AJ87&gt;0,AK87-$V87,0)</f>
        <v/>
      </c>
      <c r="AM87" s="68">
        <f>IF(AJ87&gt;0,(AJ87-AM$10)/AM$10,0)</f>
        <v/>
      </c>
      <c r="AN87" s="68" t="n"/>
      <c r="AO87" s="15">
        <f>IF(AJ87&gt;0,(AJ87-AJ$10)/AJ$10,0)</f>
        <v/>
      </c>
      <c r="AQ87" s="13" t="n">
        <v>18.76</v>
      </c>
      <c r="AR87" s="68">
        <f>IF(AQ87&gt;0,((AQ87-AQ86)/AQ86),0)</f>
        <v/>
      </c>
      <c r="AS87" s="68">
        <f>IF(AQ87&gt;0,AR87-$V87,0)</f>
        <v/>
      </c>
      <c r="AT87" s="68">
        <f>IF(AQ87&gt;0,(AQ87-AT$10)/AT$10,0)</f>
        <v/>
      </c>
      <c r="AU87" s="68" t="n"/>
      <c r="AV87" s="15">
        <f>IF(AQ87&gt;0,(AQ87-AQ$10)/AQ$10,0)</f>
        <v/>
      </c>
      <c r="AX87" s="13" t="n">
        <v>190.53</v>
      </c>
      <c r="AY87" s="68">
        <f>IF(AX87&gt;0,((AX87-AX86)/AX86),0)</f>
        <v/>
      </c>
      <c r="AZ87" s="68">
        <f>IF(AX87&gt;0,AY87-$V87,0)</f>
        <v/>
      </c>
      <c r="BA87" s="68">
        <f>IF(AX87&gt;0,(AX87-BA$10)/BA$10,0)</f>
        <v/>
      </c>
      <c r="BB87" s="68" t="n"/>
      <c r="BC87" s="15">
        <f>IF(AX87&gt;0,(AX87-AX$10)/AX$10,0)</f>
        <v/>
      </c>
      <c r="BE87" s="13" t="n">
        <v>73.38</v>
      </c>
      <c r="BF87" s="68">
        <f>IF(BE87&gt;0,((BE87-BE86)/BE86),0)</f>
        <v/>
      </c>
      <c r="BG87" s="68">
        <f>IF(BE87&gt;0,BF87-$V87,0)</f>
        <v/>
      </c>
      <c r="BH87" s="68" t="n"/>
      <c r="BI87" s="68" t="n"/>
      <c r="BJ87" s="15">
        <f>IF(BE87&gt;0,(BE87-BE$10)/BE$10,0)</f>
        <v/>
      </c>
      <c r="BL87" s="13" t="n">
        <v>62.92</v>
      </c>
      <c r="BM87" s="68">
        <f>IF(BL87&gt;0,((BL87-BL86)/BL86),0)</f>
        <v/>
      </c>
      <c r="BN87" s="68">
        <f>IF(BL87&gt;0,BM87-$V87,0)</f>
        <v/>
      </c>
      <c r="BO87" s="68">
        <f>IF(BL87&gt;0,(BL87-BO$10)/BO$10,0)</f>
        <v/>
      </c>
      <c r="BP87" s="68" t="n"/>
      <c r="BQ87" s="15">
        <f>IF(BL87&gt;0,(BL87-BL$10)/BL$10,0)</f>
        <v/>
      </c>
      <c r="BS87" s="13" t="n">
        <v>34.13</v>
      </c>
      <c r="BT87" s="68">
        <f>IF(BS87&gt;0,((BS87-BS86)/BS86),0)</f>
        <v/>
      </c>
      <c r="BU87" s="68">
        <f>IF(BS87&gt;0,BT87-$V87,0)</f>
        <v/>
      </c>
      <c r="BV87" s="68">
        <f>IF(BS87&gt;0,(BS87-BV$10)/BV$10,0)</f>
        <v/>
      </c>
      <c r="BW87" s="68" t="n"/>
      <c r="BX87" s="15">
        <f>IF(BS87&gt;0,(BS87-BS$10)/BS$10,0)</f>
        <v/>
      </c>
      <c r="BZ87" s="13" t="n"/>
      <c r="CA87" s="68">
        <f>IF(BZ87&gt;0,((BZ87-BZ86)/BZ86),0)</f>
        <v/>
      </c>
      <c r="CB87" s="68">
        <f>IF(BZ87&gt;0,CA87-$V87,0)</f>
        <v/>
      </c>
      <c r="CC87" s="68">
        <f>IF(BZ87&gt;0,(BZ87-CC$10)/CC$10,0)</f>
        <v/>
      </c>
      <c r="CD87" s="68" t="n"/>
      <c r="CE87" s="15">
        <f>IF(BZ87&gt;0,(BZ87-BZ$10)/BZ$10,0)</f>
        <v/>
      </c>
      <c r="CG87" s="13" t="n">
        <v>28.45</v>
      </c>
      <c r="CH87" s="68">
        <f>IF(CG87&gt;0,((CG87-CG86)/CG86),0)</f>
        <v/>
      </c>
      <c r="CI87" s="68">
        <f>IF(CG87&gt;0,CH87-$V87,0)</f>
        <v/>
      </c>
      <c r="CJ87" s="68">
        <f>IF(CG87&gt;0,(CG87-CJ$10)/CJ$10,0)</f>
        <v/>
      </c>
      <c r="CK87" s="68" t="n"/>
      <c r="CL87" s="15">
        <f>IF(CG87&gt;0,(CG87-CG$10)/CG$10,0)</f>
        <v/>
      </c>
      <c r="CN87" s="13" t="n">
        <v>29.33</v>
      </c>
      <c r="CO87" s="68">
        <f>IF(CN87&gt;0,((CN87-CN86)/CN86),0)</f>
        <v/>
      </c>
      <c r="CP87" s="68">
        <f>IF(CN87&gt;0,CO87-$V87,0)</f>
        <v/>
      </c>
      <c r="CQ87" s="68">
        <f>IF(CN87&gt;0,(CN87-CQ$10)/CQ$10,0)</f>
        <v/>
      </c>
      <c r="CR87" s="68" t="n"/>
      <c r="CS87" s="15">
        <f>IF(CN87&gt;0,(CN87-CN$10)/CN$10,0)</f>
        <v/>
      </c>
      <c r="CU87" s="13" t="n">
        <v>33.32</v>
      </c>
      <c r="CV87" s="68">
        <f>IF(CU87&gt;0,((CU87-CU86)/CU86),0)</f>
        <v/>
      </c>
      <c r="CW87" s="68">
        <f>IF(CU87&gt;0,CV87-$V87,0)</f>
        <v/>
      </c>
      <c r="CX87" s="68">
        <f>IF(CU87&gt;0,(CU87-CX$10)/CX$10,0)</f>
        <v/>
      </c>
      <c r="CY87" s="68" t="n"/>
      <c r="CZ87" s="15">
        <f>IF(CU87&gt;0,(CU87-CU$10)/CU$10,0)</f>
        <v/>
      </c>
      <c r="DB87" s="13" t="n">
        <v>18.42</v>
      </c>
      <c r="DC87" s="68">
        <f>IF(DB87&gt;0,((DB87-DB86)/DB86),0)</f>
        <v/>
      </c>
      <c r="DD87" s="68">
        <f>IF(DB87&gt;0,DC87-$V87,0)</f>
        <v/>
      </c>
      <c r="DE87" s="68">
        <f>IF(DB87&gt;0,(DB87-DE$10)/DE$10,0)</f>
        <v/>
      </c>
      <c r="DF87" s="68" t="n"/>
      <c r="DG87" s="15">
        <f>IF(DB87&gt;0,(DB87-DB$10)/DB$10,0)</f>
        <v/>
      </c>
      <c r="DI87" s="13" t="n">
        <v>45.59</v>
      </c>
      <c r="DJ87" s="68">
        <f>IF(DI87&gt;0,((DI87-DI86)/DI86),0)</f>
        <v/>
      </c>
      <c r="DK87" s="68">
        <f>IF(DI87&gt;0,DJ87-$V87,0)</f>
        <v/>
      </c>
      <c r="DL87" s="68">
        <f>IF(DI87&gt;0,(DI87-DL$10)/DL$10,0)</f>
        <v/>
      </c>
      <c r="DM87" s="68" t="n"/>
      <c r="DN87" s="15">
        <f>IF(DI87&gt;0,(DI87-DI$10)/DI$10,0)</f>
        <v/>
      </c>
      <c r="DP87" s="13" t="n">
        <v>37.7</v>
      </c>
      <c r="DQ87" s="68">
        <f>IF(DP87&gt;0,((DP87-DP86)/DP86),0)</f>
        <v/>
      </c>
      <c r="DR87" s="68">
        <f>IF(DP87&gt;0,DQ87-$V87,0)</f>
        <v/>
      </c>
      <c r="DS87" s="68" t="n"/>
      <c r="DT87" s="68" t="n"/>
      <c r="DU87" s="15">
        <f>IF(DP87&gt;0,(DP87-DP$10)/DP$10,0)</f>
        <v/>
      </c>
      <c r="DV87" s="18" t="n"/>
      <c r="DW87" s="13" t="n">
        <v>25.69</v>
      </c>
      <c r="DX87" s="68">
        <f>IF(DW87&gt;0,((DW87-DW86)/DW86),0)</f>
        <v/>
      </c>
      <c r="DY87" s="68">
        <f>IF(DW87&gt;0,DX87-$V87,0)</f>
        <v/>
      </c>
      <c r="DZ87" s="68">
        <f>IF(DW87&gt;0,(DW87-DZ$10)/DZ$10,0)</f>
        <v/>
      </c>
      <c r="EA87" s="68" t="n"/>
      <c r="EB87" s="15">
        <f>IF(DW87&gt;0,(DW87-DW$10)/DW$10,0)</f>
        <v/>
      </c>
      <c r="ED87" s="13" t="n">
        <v>30.45</v>
      </c>
      <c r="EE87" s="68">
        <f>IF(ED87&gt;0,((ED87-ED86)/ED86),0)</f>
        <v/>
      </c>
      <c r="EF87" s="68">
        <f>IF(ED87&gt;0,EE87-$V87,0)</f>
        <v/>
      </c>
      <c r="EG87" s="68">
        <f>IF(ED87&gt;0,(ED87-EG$10)/EG$10,0)</f>
        <v/>
      </c>
      <c r="EH87" s="68" t="n"/>
      <c r="EI87" s="15">
        <f>IF(ED87&gt;0,(ED87-ED$10)/ED$10,0)</f>
        <v/>
      </c>
      <c r="EK87" s="13" t="n">
        <v>101.85</v>
      </c>
      <c r="EL87" s="68">
        <f>IF(EK87&gt;0,((EK87-EK86)/EK86),0)</f>
        <v/>
      </c>
      <c r="EM87" s="68">
        <f>IF(EK87&gt;0,EL87-$V87,0)</f>
        <v/>
      </c>
      <c r="EN87" s="68">
        <f>IF(EK87&gt;0,(EK87-EN$10)/EN$10,0)</f>
        <v/>
      </c>
      <c r="EO87" s="68" t="n"/>
      <c r="EP87" s="15">
        <f>IF(EK87&gt;0,(EK87-EK$10)/EK$10,0)</f>
        <v/>
      </c>
      <c r="ER87" s="13" t="n">
        <v>35.16</v>
      </c>
      <c r="ES87" s="68">
        <f>IF(ER87&gt;0,((ER87-ER86)/ER86),0)</f>
        <v/>
      </c>
      <c r="ET87" s="68">
        <f>IF(ER87&gt;0,ES87-$V87,0)</f>
        <v/>
      </c>
      <c r="EU87" s="68">
        <f>IF(ER87&gt;0,(ER87-EU$10)/EU$10,0)</f>
        <v/>
      </c>
      <c r="EV87" s="68" t="n"/>
      <c r="EW87" s="15">
        <f>IF(ER87&gt;0,(ER87-ER$10)/ER$10,0)</f>
        <v/>
      </c>
      <c r="EY87" s="13" t="n">
        <v>36.33</v>
      </c>
      <c r="EZ87" s="68">
        <f>IF(EY87&gt;0,((EY87-EY86)/EY86),0)</f>
        <v/>
      </c>
      <c r="FA87" s="68">
        <f>IF(EY87&gt;0,EZ87-$V87,0)</f>
        <v/>
      </c>
      <c r="FB87" s="68" t="n"/>
      <c r="FC87" s="68" t="n"/>
      <c r="FD87" s="15">
        <f>IF(EY87&gt;0,(EY87-EY$10)/EY$10,0)</f>
        <v/>
      </c>
      <c r="FF87" s="13" t="n">
        <v>53.34</v>
      </c>
      <c r="FG87" s="68">
        <f>IF(FF87&gt;0,((FF87-FF86)/FF86),0)</f>
        <v/>
      </c>
      <c r="FH87" s="68">
        <f>IF(FF87&gt;0,FG87-$V87,0)</f>
        <v/>
      </c>
      <c r="FI87" s="68">
        <f>IF(FF87&gt;0,(FF87-FI$10)/FI$10,0)</f>
        <v/>
      </c>
      <c r="FJ87" s="68" t="n"/>
      <c r="FK87" s="15">
        <f>IF(FF87&gt;0,(FF87-FF$10)/FF$10,0)</f>
        <v/>
      </c>
      <c r="FM87" s="13" t="n">
        <v>164.91</v>
      </c>
      <c r="FN87" s="68">
        <f>IF(FM87&gt;0,((FM87-FM86)/FM86),0)</f>
        <v/>
      </c>
      <c r="FO87" s="68">
        <f>IF(FM87&gt;0,FN87-$V87,0)</f>
        <v/>
      </c>
      <c r="FP87" s="68">
        <f>IF(FM87&gt;0,(FM87-FP$10)/FP$10,0)</f>
        <v/>
      </c>
      <c r="FQ87" s="68" t="n"/>
      <c r="FR87" s="15">
        <f>IF(FM87&gt;0,(FM87-FM$10)/FM$10,0)</f>
        <v/>
      </c>
      <c r="FT87" s="13" t="n">
        <v>91.98</v>
      </c>
      <c r="FU87" s="68">
        <f>IF(FT87&gt;0,((FT87-FT86)/FT86),0)</f>
        <v/>
      </c>
      <c r="FV87" s="68">
        <f>IF(FT87&gt;0,FU87-$V87,0)</f>
        <v/>
      </c>
      <c r="FW87" s="68">
        <f>IF(FT87&gt;0,(FT87-FW$10)/FW$10,0)</f>
        <v/>
      </c>
      <c r="FX87" s="68" t="n"/>
      <c r="FY87" s="15">
        <f>IF(FT87&gt;0,(FT87-FT$10)/FT$10,0)</f>
        <v/>
      </c>
      <c r="GA87" s="13" t="n">
        <v>17.24</v>
      </c>
      <c r="GB87" s="68">
        <f>IF(GA87&gt;0,((GA87-GA86)/GA86),0)</f>
        <v/>
      </c>
      <c r="GC87" s="68">
        <f>IF(GA87&gt;0,GB87-$V87,0)</f>
        <v/>
      </c>
      <c r="GD87" s="68" t="n"/>
      <c r="GE87" s="68" t="n"/>
      <c r="GF87" s="15">
        <f>IF(GA87&gt;0,(GA87-GA$10)/GA$10,0)</f>
        <v/>
      </c>
      <c r="GG87" s="18" t="n"/>
      <c r="GH87" s="13" t="n">
        <v>17.93</v>
      </c>
      <c r="GI87" s="68">
        <f>IF(GH87&gt;0,((GH87-GH86)/GH86),0)</f>
        <v/>
      </c>
      <c r="GJ87" s="68">
        <f>IF(GH87&gt;0,GI87-$V87,0)</f>
        <v/>
      </c>
      <c r="GK87" s="68">
        <f>IF(GH87&gt;0,(GH87-GK$10)/GK$10,0)</f>
        <v/>
      </c>
      <c r="GL87" s="68" t="n"/>
      <c r="GM87" s="15">
        <f>IF(GH87&gt;0,(GH87-GH$10)/GH$10,0)</f>
        <v/>
      </c>
      <c r="GO87" s="13" t="n">
        <v>25.72</v>
      </c>
      <c r="GP87" s="68">
        <f>IF(GO87&gt;0,((GO87-GO86)/GO86),0)</f>
        <v/>
      </c>
      <c r="GQ87" s="68">
        <f>IF(GO87&gt;0,GP87-$V87,0)</f>
        <v/>
      </c>
      <c r="GR87" s="68" t="n"/>
      <c r="GS87" s="68" t="n"/>
      <c r="GT87" s="15">
        <f>IF(GO87&gt;0,(GO87-GO$10)/GO$10,0)</f>
        <v/>
      </c>
      <c r="GV87" s="13" t="n">
        <v>14.55</v>
      </c>
      <c r="GW87" s="68">
        <f>IF(GV87&gt;0,((GV87-GV86)/GV86),0)</f>
        <v/>
      </c>
      <c r="GX87" s="68">
        <f>IF(GV87&gt;0,GW87-$V87,0)</f>
        <v/>
      </c>
      <c r="GY87" s="68">
        <f>IF(GV87&gt;0,(GV87-GY$10)/GY$10,0)</f>
        <v/>
      </c>
      <c r="GZ87" s="68" t="n"/>
      <c r="HA87" s="15">
        <f>IF(GV87&gt;0,(GV87-GV$10)/GV$10,0)</f>
        <v/>
      </c>
      <c r="HD87" s="13" t="n">
        <v>259.51</v>
      </c>
      <c r="HE87" s="68">
        <f>IF(HD87&gt;0,((HD87-HD86)/HD86),0)</f>
        <v/>
      </c>
      <c r="HF87" s="68">
        <f>IF(HD87&gt;0,HE87-$V87,0)</f>
        <v/>
      </c>
      <c r="HG87" s="68">
        <f>IF(HD87&gt;0,(HD87-HG$10)/HG$10,0)</f>
        <v/>
      </c>
      <c r="HH87" s="68" t="n"/>
      <c r="HI87" s="15">
        <f>IF(HD87&gt;0,(HD87-HD$10)/HD$10,0)</f>
        <v/>
      </c>
      <c r="HK87" s="13" t="n">
        <v>33.29</v>
      </c>
      <c r="HL87" s="68">
        <f>IF(HK87&gt;0,((HK87-HK86)/HK86),0)</f>
        <v/>
      </c>
      <c r="HM87" s="68">
        <f>IF(HK87&gt;0,HL87-$V87,0)</f>
        <v/>
      </c>
      <c r="HN87" s="68">
        <f>IF(HK87&gt;0,(HK87-HN$10)/HN$10,0)</f>
        <v/>
      </c>
      <c r="HO87" s="68" t="n"/>
      <c r="HP87" s="15">
        <f>IF(HK87&gt;0,(HK87-HK$10)/HK$10,0)</f>
        <v/>
      </c>
      <c r="HR87" s="13" t="n">
        <v>108.57</v>
      </c>
      <c r="HS87" s="68">
        <f>IF(HR87&gt;0,((HR87-HR86)/HR86),0)</f>
        <v/>
      </c>
      <c r="HT87" s="68">
        <f>IF(HR87&gt;0,HS87-$V87,0)</f>
        <v/>
      </c>
      <c r="HU87" s="68">
        <f>IF(HR87&gt;0,(HR87-HU$10)/HU$10,0)</f>
        <v/>
      </c>
      <c r="HV87" s="68" t="n"/>
      <c r="HW87" s="15">
        <f>IF(HR87&gt;0,(HR87-HR$10)/HR$10,0)</f>
        <v/>
      </c>
      <c r="HY87" s="13" t="n">
        <v>106.43</v>
      </c>
      <c r="HZ87" s="68">
        <f>IF(HY87&gt;0,((HY87-HY86)/HY86),0)</f>
        <v/>
      </c>
      <c r="IA87" s="68">
        <f>IF(HY87&gt;0,HZ87-$V87,0)</f>
        <v/>
      </c>
      <c r="IB87" s="68">
        <f>IF(HY87&gt;0,(HY87-IB$10)/IB$10,0)</f>
        <v/>
      </c>
      <c r="IC87" s="68" t="n"/>
      <c r="ID87" s="15">
        <f>IF(HY87&gt;0,(HY87-HY$10)/HY$10,0)</f>
        <v/>
      </c>
      <c r="IF87" s="13" t="n">
        <v>188.15</v>
      </c>
      <c r="IG87" s="68">
        <f>IF(IF87&gt;0,((IF87-IF86)/IF86),0)</f>
        <v/>
      </c>
      <c r="IH87" s="68">
        <f>IF(IF87&gt;0,IG87-$V87,0)</f>
        <v/>
      </c>
      <c r="II87" s="68">
        <f>IF(IF87&gt;0,(IF87-II$10)/II$10,0)</f>
        <v/>
      </c>
      <c r="IJ87" s="68" t="n"/>
      <c r="IK87" s="15">
        <f>IF(IF87&gt;0,(IF87-IF$10)/IF$10,0)</f>
        <v/>
      </c>
      <c r="IM87" s="13" t="n">
        <v>221.9</v>
      </c>
      <c r="IN87" s="68">
        <f>IF(IM87&gt;0,((IM87-IM86)/IM86),0)</f>
        <v/>
      </c>
      <c r="IO87" s="68">
        <f>IF(IM87&gt;0,IN87-$V87,0)</f>
        <v/>
      </c>
      <c r="IP87" s="68">
        <f>IF(IM87&gt;0,(IM87-IP$10)/IP$10,0)</f>
        <v/>
      </c>
      <c r="IQ87" s="68" t="n"/>
      <c r="IR87" s="15">
        <f>IF(IM87&gt;0,(IM87-IM$10)/IM$10,0)</f>
        <v/>
      </c>
      <c r="IT87" s="13" t="n">
        <v>43.89</v>
      </c>
      <c r="IU87" s="68">
        <f>IF(IT87&gt;0,((IT87-IT86)/IT86),0)</f>
        <v/>
      </c>
      <c r="IV87" s="68">
        <f>IF(IT87&gt;0,IU87-$V87,0)</f>
        <v/>
      </c>
      <c r="IW87" s="68">
        <f>IF(IT87&gt;0,(IT87-IW$10)/IW$10,0)</f>
        <v/>
      </c>
      <c r="IX87" s="68" t="n"/>
      <c r="IY87" s="15">
        <f>IF(IT87&gt;0,(IT87-IT$10)/IT$10,0)</f>
        <v/>
      </c>
      <c r="JA87" s="13" t="n">
        <v>533.15</v>
      </c>
      <c r="JB87" s="68">
        <f>IF(JA87&gt;0,((JA87-JA86)/JA86),0)</f>
        <v/>
      </c>
      <c r="JC87" s="68">
        <f>IF(JA87&gt;0,JB87-$V87,0)</f>
        <v/>
      </c>
      <c r="JD87" s="68">
        <f>IF(JA87&gt;0,(JA87-JD$10)/JD$10,0)</f>
        <v/>
      </c>
      <c r="JE87" s="68" t="n"/>
      <c r="JF87" s="15">
        <f>IF(JA87&gt;0,(JA87-JA$10)/JA$10,0)</f>
        <v/>
      </c>
      <c r="JH87" s="13" t="n">
        <v>387.3</v>
      </c>
      <c r="JI87" s="68">
        <f>IF(JH87&gt;0,((JH87-JH86)/JH86),0)</f>
        <v/>
      </c>
      <c r="JJ87" s="68">
        <f>IF(JH87&gt;0,JI87-$V87,0)</f>
        <v/>
      </c>
      <c r="JK87" s="68">
        <f>IF(JH87&gt;0,(JH87-JK$10)/JK$10,0)</f>
        <v/>
      </c>
      <c r="JL87" s="68" t="n"/>
      <c r="JM87" s="15">
        <f>IF(JH87&gt;0,(JH87-JH$10)/JH$10,0)</f>
        <v/>
      </c>
      <c r="JO87" s="13" t="n">
        <v>18.06</v>
      </c>
      <c r="JP87" s="68">
        <f>IF(JO87&gt;0,((JO87-JO86)/JO86),0)</f>
        <v/>
      </c>
      <c r="JQ87" s="68">
        <f>IF(JO87&gt;0,JP87-$V87,0)</f>
        <v/>
      </c>
      <c r="JR87" s="68">
        <f>IF(JO87&gt;0,(JO87-JR$10)/JR$10,0)</f>
        <v/>
      </c>
      <c r="JS87" s="68" t="n"/>
      <c r="JT87" s="15">
        <f>IF(JO87&gt;0,(JO87-JO$10)/JO$10,0)</f>
        <v/>
      </c>
      <c r="JV87" s="13" t="n">
        <v>1.42</v>
      </c>
      <c r="JW87" s="68">
        <f>IF(JV87&gt;0,((JV87-JV86)/JV86),0)</f>
        <v/>
      </c>
      <c r="JX87" s="68">
        <f>IF(JV87&gt;0,JW87-$V87,0)</f>
        <v/>
      </c>
      <c r="JY87" s="68">
        <f>IF(JV87&gt;0,(JV87-JY$10)/JY$10,0)</f>
        <v/>
      </c>
      <c r="JZ87" s="68" t="n"/>
      <c r="KA87" s="15">
        <f>IF(JV87&gt;0,(JV87-JV$10)/JV$10,0)</f>
        <v/>
      </c>
      <c r="KC87" s="13" t="n">
        <v>16.04</v>
      </c>
      <c r="KD87" s="68">
        <f>IF(KC87&gt;0,((KC87-KC86)/KC86),0)</f>
        <v/>
      </c>
      <c r="KE87" s="68">
        <f>IF(KC87&gt;0,KD87-$V87,0)</f>
        <v/>
      </c>
      <c r="KF87" s="68">
        <f>IF(KC87&gt;0,(KC87-KF$10)/KF$10,0)</f>
        <v/>
      </c>
      <c r="KG87" s="68" t="n"/>
      <c r="KH87" s="15">
        <f>IF(KC87&gt;0,(KC87-KC$10)/KC$10,0)</f>
        <v/>
      </c>
      <c r="KI87" s="18" t="n"/>
      <c r="KJ87" s="13" t="n">
        <v>42.39</v>
      </c>
      <c r="KK87" s="68">
        <f>IF(KJ87&gt;0,((KJ87-KJ86)/KJ86),0)</f>
        <v/>
      </c>
      <c r="KL87" s="68">
        <f>IF(KJ87&gt;0,KK87-$V87,0)</f>
        <v/>
      </c>
      <c r="KM87" s="68">
        <f>IF(KJ87&gt;0,(KJ87-KM$10)/KM$10,0)</f>
        <v/>
      </c>
      <c r="KN87" s="68" t="n"/>
      <c r="KO87" s="15">
        <f>IF(KJ87&gt;0,(KJ87-KJ$10)/KJ$10,0)</f>
        <v/>
      </c>
      <c r="KQ87" s="13" t="n">
        <v>1.585</v>
      </c>
      <c r="KR87" s="68">
        <f>IF(KQ87&gt;0,((KQ87-KQ86)/KQ86),0)</f>
        <v/>
      </c>
      <c r="KS87" s="68">
        <f>IF(KQ87&gt;0,KR87-$V87,0)</f>
        <v/>
      </c>
      <c r="KT87" s="68">
        <f>IF(KQ87&gt;0,(KQ87-KT$10)/KT$10,0)</f>
        <v/>
      </c>
      <c r="KU87" s="68" t="n"/>
      <c r="KV87" s="15">
        <f>IF(KQ87&gt;0,(KQ87-KQ$10)/KQ$10,0)</f>
        <v/>
      </c>
      <c r="KW87" s="18" t="n"/>
      <c r="KX87" s="13" t="n">
        <v>22.06</v>
      </c>
      <c r="KY87" s="68">
        <f>IF(KX87&gt;0,((KX87-KX86)/KX86),0)</f>
        <v/>
      </c>
      <c r="KZ87" s="68">
        <f>IF(KX87&gt;0,KY87-$V87,0)</f>
        <v/>
      </c>
      <c r="LA87" s="68">
        <f>IF(KX87&gt;0,(KX87-LA$10)/LA$10,0)</f>
        <v/>
      </c>
      <c r="LB87" s="68" t="n"/>
      <c r="LC87" s="15">
        <f>IF(KX87&gt;0,(KX87-KX$10)/KX$10,0)</f>
        <v/>
      </c>
      <c r="LD87" s="18" t="n"/>
      <c r="LE87" s="13" t="n">
        <v>48.81</v>
      </c>
      <c r="LF87" s="68">
        <f>IF(LE87&gt;0,((LE87-LE86)/LE86),0)</f>
        <v/>
      </c>
      <c r="LG87" s="68">
        <f>IF(LE87&gt;0,LF87-$V87,0)</f>
        <v/>
      </c>
      <c r="LH87" s="68">
        <f>IF(LE87&gt;0,(LE87-LH$10)/LH$10,0)</f>
        <v/>
      </c>
      <c r="LI87" s="68" t="n"/>
      <c r="LJ87" s="15">
        <f>IF(LE87&gt;0,(LE87-LE$10)/LE$10,0)</f>
        <v/>
      </c>
      <c r="LL87" s="13" t="n">
        <v>119.64</v>
      </c>
      <c r="LM87" s="68">
        <f>IF(LL87&gt;0,((LL87-LL86)/LL86),0)</f>
        <v/>
      </c>
      <c r="LN87" s="68">
        <f>IF(LL87&gt;0,LM87-$V87,0)</f>
        <v/>
      </c>
      <c r="LO87" s="68">
        <f>IF(LL87&gt;0,(LL87-LO$10)/LO$10,0)</f>
        <v/>
      </c>
      <c r="LP87" s="68" t="n"/>
      <c r="LQ87" s="15">
        <f>IF(LL87&gt;0,(LL87-LL$10)/LL$10,0)</f>
        <v/>
      </c>
      <c r="LS87" s="13" t="n">
        <v>14.67</v>
      </c>
      <c r="LT87" s="68">
        <f>IF(LS87&gt;0,((LS87-LS86)/LS86),0)</f>
        <v/>
      </c>
      <c r="LU87" s="68">
        <f>IF(LS87&gt;0,LT87-$V87,0)</f>
        <v/>
      </c>
      <c r="LV87" s="68" t="n"/>
      <c r="LW87" s="68" t="n"/>
      <c r="LX87" s="15">
        <f>IF(LS87&gt;0,(LS87-LS$10)/LS$10,0)</f>
        <v/>
      </c>
      <c r="LZ87" s="13" t="n">
        <v>12.66</v>
      </c>
      <c r="MA87" s="68">
        <f>IF(LZ87&gt;0,((LZ87-LZ86)/LZ86),0)</f>
        <v/>
      </c>
      <c r="MB87" s="68">
        <f>IF(LZ87&gt;0,MA87-$V87,0)</f>
        <v/>
      </c>
      <c r="MC87" s="68">
        <f>IF(LZ87&gt;0,(LZ87-MC$10)/MC$10,0)</f>
        <v/>
      </c>
      <c r="MD87" s="68" t="n"/>
      <c r="ME87" s="15">
        <f>IF(LZ87&gt;0,(LZ87-LZ$10)/LZ$10,0)</f>
        <v/>
      </c>
      <c r="MG87" s="13" t="n">
        <v>24.34</v>
      </c>
      <c r="MH87" s="68">
        <f>IF(MG87&gt;0,((MG87-MG86)/MG86),0)</f>
        <v/>
      </c>
      <c r="MI87" s="68">
        <f>IF(MG87&gt;0,MH87-$V87,0)</f>
        <v/>
      </c>
      <c r="MJ87" s="68">
        <f>IF(MG87&gt;0,(MG87-MJ$10)/MJ$10,0)</f>
        <v/>
      </c>
      <c r="MK87" s="68" t="n"/>
      <c r="ML87" s="15">
        <f>IF(MG87&gt;0,(MG87-MG$10)/MG$10,0)</f>
        <v/>
      </c>
      <c r="MN87" s="13" t="n">
        <v>107.99</v>
      </c>
      <c r="MO87" s="68">
        <f>IF(MN87&gt;0,((MN87-MN86)/MN86),0)</f>
        <v/>
      </c>
      <c r="MP87" s="68">
        <f>IF(MN87&gt;0,MO87-$V87,0)</f>
        <v/>
      </c>
      <c r="MQ87" s="68">
        <f>IF(MN87&gt;0,(MN87-MQ$10)/MQ$10,0)</f>
        <v/>
      </c>
      <c r="MR87" s="68" t="n"/>
      <c r="MS87" s="15">
        <f>IF(MN87&gt;0,(MN87-MN$10)/MN$10,0)</f>
        <v/>
      </c>
      <c r="MU87" s="13" t="n">
        <v>14.3</v>
      </c>
      <c r="MV87" s="68">
        <f>IF(MU87&gt;0,((MU87-MU86)/MU86),0)</f>
        <v/>
      </c>
      <c r="MW87" s="68">
        <f>IF(MU87&gt;0,MV87-$V87,0)</f>
        <v/>
      </c>
      <c r="MX87" s="68">
        <f>IF(MU87&gt;0,(MU87-MX$10)/MX$10,0)</f>
        <v/>
      </c>
      <c r="MY87" s="68" t="n"/>
      <c r="MZ87" s="15">
        <f>IF(MU87&gt;0,(MU87-MU$10)/MU$10,0)</f>
        <v/>
      </c>
      <c r="NB87" s="13" t="n">
        <v>197.35</v>
      </c>
      <c r="NC87" s="68">
        <f>IF(NB87&gt;0,((NB87-NB86)/NB86),0)</f>
        <v/>
      </c>
      <c r="ND87" s="68">
        <f>IF(NB87&gt;0,NC87-$V87,0)</f>
        <v/>
      </c>
      <c r="NE87" s="68">
        <f>IF(NB87&gt;0,(NB87-NE$10)/NE$10,0)</f>
        <v/>
      </c>
      <c r="NF87" s="68" t="n"/>
      <c r="NG87" s="15">
        <f>IF(NB87&gt;0,(NB87-NB$10)/NB$10,0)</f>
        <v/>
      </c>
      <c r="NI87" s="13" t="n">
        <v>5.88</v>
      </c>
      <c r="NJ87" s="68">
        <f>IF(NI87&gt;0,((NI87-NI86)/NI86),0)</f>
        <v/>
      </c>
      <c r="NK87" s="68">
        <f>IF(NI87&gt;0,NJ87-$V87,0)</f>
        <v/>
      </c>
      <c r="NL87" s="68">
        <f>IF(NI87&gt;0,(NI87-NL$10)/NL$10,0)</f>
        <v/>
      </c>
      <c r="NM87" s="68" t="n"/>
      <c r="NN87" s="15">
        <f>IF(NI87&gt;0,(NI87-NI$10)/NI$10,0)</f>
        <v/>
      </c>
      <c r="NP87" s="13" t="n">
        <v>360.39</v>
      </c>
      <c r="NQ87" s="68">
        <f>IF(NP87&gt;0,((NP87-NP86)/NP86),0)</f>
        <v/>
      </c>
      <c r="NR87" s="68">
        <f>IF(NP87&gt;0,NQ87-$V87,0)</f>
        <v/>
      </c>
      <c r="NS87" s="68">
        <f>IF(NP87&gt;0,(NP87-NS$10)/NS$10,0)</f>
        <v/>
      </c>
      <c r="NT87" s="68" t="n"/>
      <c r="NU87" s="15">
        <f>IF(NP87&gt;0,(NP87-NP$10)/NP$10,0)</f>
        <v/>
      </c>
      <c r="NW87" s="13" t="n">
        <v>159.28</v>
      </c>
      <c r="NX87" s="68">
        <f>IF(NW87&gt;0,((NW87-NW86)/NW86),0)</f>
        <v/>
      </c>
      <c r="NY87" s="68">
        <f>IF(NW87&gt;0,NX87-$V87,0)</f>
        <v/>
      </c>
      <c r="NZ87" s="68">
        <f>IF(NW87&gt;0,(NW87-NZ$10)/NZ$10,0)</f>
        <v/>
      </c>
      <c r="OA87" s="68" t="n"/>
      <c r="OB87" s="15">
        <f>IF(NW87&gt;0,(NW87-NW$10)/NW$10,0)</f>
        <v/>
      </c>
      <c r="OD87" s="13" t="n">
        <v>1.6</v>
      </c>
      <c r="OE87" s="68">
        <f>IF(OD87&gt;0,((OD87-OD86)/OD86),0)</f>
        <v/>
      </c>
      <c r="OF87" s="68">
        <f>IF(OD87&gt;0,OE87-$V87,0)</f>
        <v/>
      </c>
      <c r="OG87" s="68">
        <f>IF(OD87&gt;0,(OD87-OG$10)/OG$10,0)</f>
        <v/>
      </c>
      <c r="OH87" s="68" t="n"/>
      <c r="OI87" s="15">
        <f>IF(OD87&gt;0,(OD87-OD$10)/OD$10,0)</f>
        <v/>
      </c>
      <c r="OK87" s="13" t="n">
        <v>68.79000000000001</v>
      </c>
      <c r="OL87" s="68">
        <f>IF(OK87&gt;0,((OK87-OK86)/OK86),0)</f>
        <v/>
      </c>
      <c r="OM87" s="68">
        <f>IF(OK87&gt;0,OL87-$V87,0)</f>
        <v/>
      </c>
      <c r="ON87" s="68">
        <f>IF(OK87&gt;0,(OK87-ON$10)/ON$10,0)</f>
        <v/>
      </c>
      <c r="OO87" s="68" t="n"/>
      <c r="OP87" s="15">
        <f>IF(OK87&gt;0,(OK87-OK$10)/OK$10,0)</f>
        <v/>
      </c>
      <c r="OR87" s="13" t="n">
        <v>3.69</v>
      </c>
      <c r="OS87" s="68">
        <f>IF(OR87&gt;0,((OR87-OR86)/OR86),0)</f>
        <v/>
      </c>
      <c r="OT87" s="68">
        <f>IF(OR87&gt;0,OS87-$V87,0)</f>
        <v/>
      </c>
      <c r="OU87" s="68">
        <f>IF(OR87&gt;0,(OR87-OU$10)/OU$10,0)</f>
        <v/>
      </c>
      <c r="OV87" s="68" t="n"/>
      <c r="OW87" s="15">
        <f>IF(OR87&gt;0,(OR87-OR$10)/OR$10,0)</f>
        <v/>
      </c>
      <c r="OY87" s="13" t="n">
        <v>121.35</v>
      </c>
      <c r="OZ87" s="68">
        <f>IF(OY87&gt;0,((OY87-OY86)/OY86),0)</f>
        <v/>
      </c>
      <c r="PA87" s="68">
        <f>IF(OY87&gt;0,OZ87-$V87,0)</f>
        <v/>
      </c>
      <c r="PB87" s="68">
        <f>IF(OY87&gt;0,(OY87-PB$10)/PB$10,0)</f>
        <v/>
      </c>
      <c r="PC87" s="68" t="n"/>
      <c r="PD87" s="15">
        <f>IF(OY87&gt;0,(OY87-OY$10)/OY$10,0)</f>
        <v/>
      </c>
      <c r="PE87" s="18" t="n"/>
      <c r="PF87" s="13" t="n">
        <v>216.27</v>
      </c>
      <c r="PG87" s="68">
        <f>IF(PF87&gt;0,((PF87-PF86)/PF86),0)</f>
        <v/>
      </c>
      <c r="PH87" s="68">
        <f>IF(PF87&gt;0,PG87-$V87,0)</f>
        <v/>
      </c>
      <c r="PI87" s="68">
        <f>IF(PF87&gt;0,(PF87-PI$10)/PI$10,0)</f>
        <v/>
      </c>
      <c r="PJ87" s="68" t="n"/>
      <c r="PK87" s="15">
        <f>IF(PF87&gt;0,(PF87-PF$10)/PF$10,0)</f>
        <v/>
      </c>
      <c r="PM87" s="13" t="n"/>
      <c r="PN87" s="68">
        <f>IF(PM87&gt;0,((PM87-PM86)/PM86),0)</f>
        <v/>
      </c>
      <c r="PO87" s="68">
        <f>PN87-$V87</f>
        <v/>
      </c>
      <c r="PP87" s="68">
        <f>IF(PM87&gt;0,(PM87-PP$10)/PP$10,0)</f>
        <v/>
      </c>
      <c r="PQ87" s="68" t="n"/>
      <c r="PR87" s="15">
        <f>IF(PM87&gt;0,(PM87-PM$10)/PM$10,0)</f>
        <v/>
      </c>
      <c r="PT87" s="13" t="n">
        <v>4.81</v>
      </c>
      <c r="PU87" s="68">
        <f>IF(PT87&gt;0,((PT87-PT86)/PT86),0)</f>
        <v/>
      </c>
      <c r="PV87" s="68">
        <f>IF(PT87&gt;0,PU87-$V87,0)</f>
        <v/>
      </c>
      <c r="PW87" s="68">
        <f>IF(PT87&gt;0,(PT87-PW$10)/PW$10,0)</f>
        <v/>
      </c>
      <c r="PX87" s="68" t="n"/>
      <c r="PY87" s="15">
        <f>IF(PT87&gt;0,(PT87-PT$10)/PT$10,0)</f>
        <v/>
      </c>
      <c r="QA87" s="13" t="n">
        <v>190.76</v>
      </c>
      <c r="QB87" s="68">
        <f>IF(QA87&gt;0,((QA87-QA86)/QA86),0)</f>
        <v/>
      </c>
      <c r="QC87" s="68">
        <f>IF(QA87&gt;0,QB87-$V87,0)</f>
        <v/>
      </c>
      <c r="QD87" s="68">
        <f>IF(QA87&gt;0,(QA87-QD$10)/QD$10,0)</f>
        <v/>
      </c>
      <c r="QE87" s="68" t="n"/>
      <c r="QF87" s="15">
        <f>IF(QA87&gt;0,(QA87-QA$10)/QA$10,0)</f>
        <v/>
      </c>
      <c r="QH87" s="13" t="n">
        <v>1.282</v>
      </c>
      <c r="QI87" s="68">
        <f>IF(QH87&gt;0,((QH87-QH86)/QH86),0)</f>
        <v/>
      </c>
      <c r="QJ87" s="68">
        <f>IF(QH87&gt;0,QI87-$V87,0)</f>
        <v/>
      </c>
      <c r="QK87" s="68">
        <f>IF(QH87&gt;0,(QH87-QK$10)/QK$10,0)</f>
        <v/>
      </c>
      <c r="QL87" s="68" t="n"/>
      <c r="QM87" s="15">
        <f>IF(QH87&gt;0,(QH87-QH$10)/QH$10,0)</f>
        <v/>
      </c>
      <c r="QO87" s="13" t="n">
        <v>13.23</v>
      </c>
      <c r="QP87" s="68">
        <f>IF(QO87&gt;0,((QO87-QO86)/QO86),0)</f>
        <v/>
      </c>
      <c r="QQ87" s="68">
        <f>IF(QO87&gt;0,QP87-$V87,0)</f>
        <v/>
      </c>
      <c r="QR87" s="68">
        <f>IF(QO87&gt;0,(QO87-QR$10)/QR$10,0)</f>
        <v/>
      </c>
      <c r="QS87" s="68" t="n"/>
      <c r="QT87" s="15">
        <f>IF(QO87&gt;0,(QO87-QO$10)/QO$10,0)</f>
        <v/>
      </c>
      <c r="QV87" s="13" t="n">
        <v>1.78</v>
      </c>
      <c r="QW87" s="68">
        <f>IF(QV87&gt;0,((QV87-QV86)/QV86),0)</f>
        <v/>
      </c>
      <c r="QX87" s="68">
        <f>IF(QV87&gt;0,QW87-$V87,0)</f>
        <v/>
      </c>
      <c r="QY87" s="68">
        <f>IF(QV87&gt;0,(QV87-QY$10)/QY$10,0)</f>
        <v/>
      </c>
      <c r="QZ87" s="68" t="n"/>
      <c r="RA87" s="15">
        <f>IF(QV87&gt;0,(QV87-QV$10)/QV$10,0)</f>
        <v/>
      </c>
      <c r="RC87" s="13" t="n">
        <v>20.04</v>
      </c>
      <c r="RD87" s="68">
        <f>IF(RC87&gt;0,((RC87-RC86)/RC86),0)</f>
        <v/>
      </c>
      <c r="RE87" s="68">
        <f>IF(RC87&gt;0,RD87-$V87,0)</f>
        <v/>
      </c>
      <c r="RF87" s="68">
        <f>IF(RC87&gt;0,(RC87-RF$10)/RF$10,0)</f>
        <v/>
      </c>
      <c r="RG87" s="68" t="n"/>
      <c r="RH87" s="15">
        <f>IF(RC87&gt;0,(RC87-RC$10)/RC$10,0)</f>
        <v/>
      </c>
      <c r="RJ87" s="13" t="n">
        <v>164.18</v>
      </c>
      <c r="RK87" s="68">
        <f>IF(RJ87&gt;0,((RJ87-RJ86)/RJ86),0)</f>
        <v/>
      </c>
      <c r="RL87" s="68">
        <f>RK87-$V87</f>
        <v/>
      </c>
      <c r="RM87" s="68">
        <f>IF(RJ87&gt;0,(RJ87-RM$10)/RM$10,0)</f>
        <v/>
      </c>
      <c r="RN87" s="68" t="n"/>
      <c r="RO87" s="15">
        <f>IF(RJ87&gt;0,(RJ87-RJ$10)/RJ$10,0)</f>
        <v/>
      </c>
      <c r="RQ87" s="13" t="n">
        <v>12.69</v>
      </c>
      <c r="RR87" s="68">
        <f>IF(RQ87&gt;0,((RQ87-RQ86)/RQ86),0)</f>
        <v/>
      </c>
      <c r="RS87" s="68">
        <f>RR87-$V87</f>
        <v/>
      </c>
      <c r="RT87" s="68">
        <f>IF(RQ87&gt;0,(RQ87-RT$10)/RT$10,0)</f>
        <v/>
      </c>
      <c r="RU87" s="68" t="n"/>
      <c r="RV87" s="15">
        <f>IF(RQ87&gt;0,(RQ87-RQ$10)/RQ$10,0)</f>
        <v/>
      </c>
      <c r="RX87" s="13" t="n">
        <v>107.78</v>
      </c>
      <c r="RY87" s="68">
        <f>IF(RX87&gt;0,((RX87-RX86)/RX86),0)</f>
        <v/>
      </c>
      <c r="RZ87" s="68">
        <f>RY87-$V87</f>
        <v/>
      </c>
      <c r="SA87" s="68">
        <f>IF(RX87&gt;0,(RX87-SA$10)/SA$10,0)</f>
        <v/>
      </c>
      <c r="SB87" s="68" t="n"/>
      <c r="SC87" s="15">
        <f>IF(RX87&gt;0,(RX87-RX$10)/RX$10,0)</f>
        <v/>
      </c>
      <c r="SE87" s="13" t="n">
        <v>9.300000000000001</v>
      </c>
      <c r="SF87" s="68">
        <f>IF(SE87&gt;0,((SE87-SE86)/SE86),0)</f>
        <v/>
      </c>
      <c r="SG87" s="68">
        <f>SF87-$V87</f>
        <v/>
      </c>
      <c r="SH87" s="68">
        <f>IF(SE87&gt;0,(SE87-SH$10)/SH$10,0)</f>
        <v/>
      </c>
      <c r="SI87" s="68" t="n"/>
      <c r="SJ87" s="15">
        <f>IF(SE87&gt;0,(SE87-SE$10)/SE$10,0)</f>
        <v/>
      </c>
      <c r="SL87" s="13" t="n">
        <v>1.2</v>
      </c>
      <c r="SM87" s="68">
        <f>IF(SL87&gt;0,((SL87-SL86)/SL86),0)</f>
        <v/>
      </c>
      <c r="SN87" s="68">
        <f>SM87-$V87</f>
        <v/>
      </c>
      <c r="SO87" s="68">
        <f>IF(SL87&gt;0,(SL87-SO$10)/SO$10,0)</f>
        <v/>
      </c>
      <c r="SP87" s="68" t="n"/>
      <c r="SQ87" s="15">
        <f>IF(SL87&gt;0,(SL87-SL$10)/SL$10,0)</f>
        <v/>
      </c>
      <c r="SS87" s="13" t="n">
        <v>7.35</v>
      </c>
      <c r="ST87" s="68">
        <f>IF(SS87&gt;0,((SS87-SS86)/SS86),0)</f>
        <v/>
      </c>
      <c r="SU87" s="68">
        <f>ST87-$V87</f>
        <v/>
      </c>
      <c r="SV87" s="68">
        <f>IF(SS87&gt;0,(SS87-SV$10)/SV$10,0)</f>
        <v/>
      </c>
      <c r="SW87" s="68" t="n"/>
      <c r="SX87" s="15">
        <f>IF(SS87&gt;0,(SS87-SS$10)/SS$10,0)</f>
        <v/>
      </c>
      <c r="SZ87" s="13" t="n">
        <v>26.01</v>
      </c>
      <c r="TA87" s="68">
        <f>IF(SZ87&gt;0,((SZ87-SZ86)/SZ86),0)</f>
        <v/>
      </c>
      <c r="TB87" s="68">
        <f>TA87-$V87</f>
        <v/>
      </c>
      <c r="TC87" s="68">
        <f>IF(SZ87&gt;0,(SZ87-TC$10)/TC$10,0)</f>
        <v/>
      </c>
      <c r="TD87" s="68" t="n"/>
      <c r="TE87" s="15">
        <f>IF(SZ87&gt;0,(SZ87-SZ$10)/SZ$10,0)</f>
        <v/>
      </c>
      <c r="TG87" s="13" t="n">
        <v>0.19</v>
      </c>
      <c r="TH87" s="68">
        <f>IF(TG87&gt;0,((TG87-TG86)/TG86),0)</f>
        <v/>
      </c>
      <c r="TI87" s="68">
        <f>TH87-$V87</f>
        <v/>
      </c>
      <c r="TJ87" s="68">
        <f>IF(TG87&gt;0,(TG87-TJ$10)/TJ$10,0)</f>
        <v/>
      </c>
      <c r="TK87" s="68" t="n"/>
      <c r="TL87" s="15">
        <f>IF(TG87&gt;0,(TG87-TG$10)/TG$10,0)</f>
        <v/>
      </c>
      <c r="TN87" s="13" t="n">
        <v>26.79</v>
      </c>
      <c r="TO87" s="68">
        <f>IF(TN87&gt;0,((TN87-TN86)/TN86),0)</f>
        <v/>
      </c>
      <c r="TP87" s="68">
        <f>TO87-$V87</f>
        <v/>
      </c>
      <c r="TQ87" s="68">
        <f>IF(TN87&gt;0,(TN87-TQ$10)/TQ$10,0)</f>
        <v/>
      </c>
      <c r="TR87" s="68" t="n"/>
      <c r="TS87" s="15">
        <f>IF(TN87&gt;0,(TN87-TN$10)/TN$10,0)</f>
        <v/>
      </c>
      <c r="TU87" s="13" t="n">
        <v>2.22</v>
      </c>
      <c r="TV87" s="68">
        <f>IF(TU87&gt;0,((TU87-TU86)/TU86),0)</f>
        <v/>
      </c>
      <c r="TW87" s="68">
        <f>TV87-$V87</f>
        <v/>
      </c>
      <c r="TX87" s="68">
        <f>IF(TU87&gt;0,(TU87-TX$10)/TX$10,0)</f>
        <v/>
      </c>
      <c r="TY87" s="68" t="n"/>
      <c r="TZ87" s="15">
        <f>IF(TU87&gt;0,(TU87-TU$10)/TU$10,0)</f>
        <v/>
      </c>
      <c r="UB87" s="13" t="n"/>
      <c r="UC87" s="68">
        <f>IF(UB87&gt;0,((UB87-UB86)/UB86),0)</f>
        <v/>
      </c>
      <c r="UD87" s="68">
        <f>UC87-$V87</f>
        <v/>
      </c>
      <c r="UE87" s="68">
        <f>IF(UB87&gt;0,(UB87-UE$10)/UE$10,0)</f>
        <v/>
      </c>
      <c r="UF87" s="68" t="n"/>
      <c r="UG87" s="15">
        <f>IF(UB87&gt;0,(UB87-UB$10)/UB$10,0)</f>
        <v/>
      </c>
      <c r="UI87" s="13" t="n"/>
      <c r="UJ87" s="68">
        <f>IF(UI87&gt;0,((UI87-UI86)/UI86),0)</f>
        <v/>
      </c>
      <c r="UK87" s="68">
        <f>UJ87-$V87</f>
        <v/>
      </c>
      <c r="UL87" s="68">
        <f>IF(UI87&gt;0,(UI87-UL$10)/UL$10,0)</f>
        <v/>
      </c>
      <c r="UM87" s="68" t="n"/>
      <c r="UN87" s="15">
        <f>IF(UI87&gt;0,(UI87-UI$10)/UI$10,0)</f>
        <v/>
      </c>
      <c r="UP87" s="13" t="n"/>
      <c r="UQ87" s="68">
        <f>IF(UP87&gt;0,((UP87-UP86)/UP86),0)</f>
        <v/>
      </c>
      <c r="UR87" s="68">
        <f>UQ87-$V87</f>
        <v/>
      </c>
      <c r="US87" s="68">
        <f>IF(UP87&gt;0,(UP87-US$10)/US$10,0)</f>
        <v/>
      </c>
      <c r="UT87" s="68" t="n"/>
      <c r="UU87" s="15">
        <f>IF(UP87&gt;0,(UP87-UP$10)/UP$10,0)</f>
        <v/>
      </c>
      <c r="UW87" s="13" t="n"/>
      <c r="UX87" s="68">
        <f>IF(UW87&gt;0,((UW87-UW86)/UW86),0)</f>
        <v/>
      </c>
      <c r="UY87" s="68">
        <f>UX87-$V87</f>
        <v/>
      </c>
      <c r="UZ87" s="68">
        <f>IF(UW87&gt;0,(UW87-UZ$10)/UZ$10,0)</f>
        <v/>
      </c>
      <c r="VA87" s="68" t="n"/>
      <c r="VB87" s="15">
        <f>IF(UW87&gt;0,(UW87-UW$10)/UW$10,0)</f>
        <v/>
      </c>
      <c r="VD87" s="13" t="n"/>
      <c r="VE87" s="68">
        <f>IF(VD87&gt;0,((VD87-VD86)/VD86),0)</f>
        <v/>
      </c>
      <c r="VF87" s="68">
        <f>VE87-$V87</f>
        <v/>
      </c>
      <c r="VG87" s="68">
        <f>IF(VD87&gt;0,(VD87-VG$10)/VG$10,0)</f>
        <v/>
      </c>
      <c r="VH87" s="68" t="n"/>
      <c r="VI87" s="15">
        <f>IF(VD87&gt;0,(VD87-VD$10)/VD$10,0)</f>
        <v/>
      </c>
      <c r="VM87" s="21">
        <f>IF($C87&gt;0,(($IK$5*IG87)+($GT$5*GP87)+($JM$5*JI87)+($JF$5*JB87)+($IY$5*IU87)+($IR$5*IN87)+($ID$5*HZ87)+($HW$5*HS87)+($HP$5*HL87)+($HI$5*HE87)+($GF$5*GB87)+($FY$5*FU87)+($FR$5*FN87)+($FK$5*FG87)+($FD$5*EZ87)+($EW$5*ES87)+($EP$5*EL87)+($EI$5*EE87)+($EB$5*DX87)+($DU$5*DQ87)+($DN$5*DJ87)+($DG$5*DC87)+($CZ$5*CV87)+($CS$5*CO87)+($CL$5*CH87)+($CE$5*CA87)+($BX$5*BT87)+($BQ$5*BM87)+($BJ$5*BF87)+($BC$5*AY87)+($AV$5*AR87)+($AO$5*AK87)+($AH$5*AD87)+($JT$5*JP87)+($KA$5*JW87)+($KO$5*KK87)+($PR$5*PN87)+($GM$5*GI87)+($HA$5*GW87)+($KV$5*KR87)+($KH$5*KD87)+($LC$5*KY87)+($MS$5*MO87)+($ML$5*MH87)+($ME$5*MA87)+($LX$5*LT87)+($LQ$5*LM87)+($LJ$5*LF87)+(MV87*$MZ$5)+(NC87*$NG$5)+(NJ87*$NN$5)+($OI$5*OE87)+($NU$5*NQ87)+($OB$5*NX87)+($PK$5*PG87)+($OP$5*OL87)+($OW$5*OS87)+($PD$5*OZ87)+(PU87*$PY$5)+(QB87*$QF$5)+(QI87*$QM$5)+(QP87*$QT$5)+(QW87*$RA$5)+(RD87*$RH$5)+(RK87*$RO$5)+(RR87*$RV$5)+(RY87*$SC$5)+(SF87*$SJ$5)+(SM87*$SQ$5)+(ST87*$SX$5)+(TA87*$TE$5))+(TH87*$TL$5)+(TO87*$TS$5))/$VM$5</f>
        <v/>
      </c>
      <c r="VN87" s="538" t="n"/>
      <c r="VO87" s="21">
        <f>IF($C87&gt;0,(($IK$5*II87)+($GT$5*GR87)+($JM$5*JK87)+($JF$5*JD87)+($IY$5*IW87)+($IR$5*IP87)+($ID$5*IB87)+($HW$5*HU87)+($HP$5*HN87)+($HI$5*HG87)+($GF$5*GD87)+($FY$5*FW87)+($FR$5*FP87)+($FK$5*FI87)+($FD$5*FB87)+($EW$5*EU87)+($EP$5*EN87)+($EI$5*EG87)+($EB$5*DZ87)+($DU$5*DS87)+($DN$5*DL87)+($DG$5*DE87)+($CZ$5*CX87)+($CS$5*CQ87)+($CL$5*CJ87)+($CE$5*CC87)+($BX$5*BV87)+($BQ$5*BO87)+($BJ$5*BH87)+($BC$5*BA87)+($AV$5*AT87)+($AO$5*AM87)+($AH$5*AF87)+($KO$5*KM87)+($KH$5*KF87)+($KA$5*JY87)+($JT$5*JR87)+($PR$5*PP87)+($GM$5*GK87)+($HA$5*GY87)+($KV$5*KT87)+($LC$5*LA87)+($MS$5*MQ87)+($ML$5*MJ87)+($ME$5*MC87)+($LX$5*LV87)+($LQ$5*LO87)+($LJ$5*LH87)+(MX87*$MZ$5)+(NE87*$NG$5)+(NL87*$NN$5)+($OI$5*OG87)+($NU$5*NS87)+($OB$5*NZ87)+($PD$5*PB87)+($OW$5*OU87)+($OP$5*ON87)+($PK$5*PI87)+($PY$5*PW87)+($QF$5*QD87)+($QM$5*QK87)+($QT$5*QR87)+($RA$5*QY87)+($RH$5*RF87)+($RO$5*RM87)+(RT87*$RV$5)+(SA87*$SC$5)+(SH87*$SJ$5)+(SO87*$SQ$5)+(SV87*$SX$5)+(TC87*$TE$5)+(TJ87*$TL$5)+(TQ87*$TS$5))/$VM$5,0)</f>
        <v/>
      </c>
      <c r="VP87" s="14" t="n"/>
      <c r="VQ87" s="21">
        <f>IF($C87&gt;0,(($IK$5*IK87)+($GT$5*GT87)+($JM$5*JM87)+($JF$5*JF87)+($IY$5*IY87)+($IR$5*IR87)+($ID$5*ID87)+($HW$5*HW87)+($HP$5*HP87)+($HI$5*HI87)+($GF$5*GF87)+($FY$5*FY87)+($FR$5*FR87)+($FK$5*FK87)+($FD$5*FD87)+($EW$5*EW87)+($EP$5*EP87)+($EI$5*EI87)+($EB$5*EB87)+($DU$5*DU87)+($DN$5*DN87)+($DG$5*DG87)+($CZ$5*CZ87)+($CS$5*CS87)+($CL$5*CL87)+($CE$5*CE87)+($BX$5*BX87)+($BQ$5*BQ87)+($BJ$5*BJ87)+($BC$5*BC87)+($AV$5*AV87)+($AO$5*AO87)+($AH$5*AH87)+($KO$5*KO87)+($PR$5*PR87)+($GM$5*GM87)+($HA$5*HA87)+($KH$5*KH87)+($KA$5*KA87)+($JT$5*JT87)+($KV$5*KV87)+($LC$5*LC87)+($MS$5*MS87)+($ML$5*ML87)+($ME$5*ME87)+($LX$5*LX87)+($LQ$5*LQ87)+($LJ$5*LJ87)+($OI$5*OI87)+($NU$5*NU87)+($NN$5*NN87)+($NG$5*NG87)+($MZ$5*MZ87)+(OB87*$OB$5)+($PD$5*PD87)+($OW$5*OW87)+($OP$5*OP87)+($PK$5*PK87)+(PY87*$PY$5)+(QF87*$QF$5)+(QM87*$QM$5)+(QT87*$QT$5)+(RA87*$RA$5)+(RH87*$RH$5)+(RO87*$RO$5)+(RV87*$RV$5)+(SC87*$SC$5)+(SJ87*$SJ$5)+(SQ87*$SQ$5)+(SX87*$SX$5)+(TE87*$TE$5)+(TL87*$TL$5)+(TS87*$TS$5))/$VM$5,0)</f>
        <v/>
      </c>
    </row>
    <row r="88" ht="16" customHeight="1" s="545">
      <c r="A88" s="127" t="n">
        <v>45772</v>
      </c>
      <c r="B88" s="4">
        <f>A88</f>
        <v/>
      </c>
      <c r="C88" s="13" t="n">
        <v>40113.5</v>
      </c>
      <c r="D88" s="138">
        <f>IF(C88&gt;0,C88-C87,0)</f>
        <v/>
      </c>
      <c r="E88" s="68">
        <f>IF(C88&gt;0,D88/C87,0)</f>
        <v/>
      </c>
      <c r="F88" s="15">
        <f>IF(C88&gt;0,(C88-C$10)/C$10,0)</f>
        <v/>
      </c>
      <c r="G88" s="13" t="n">
        <v>5525.21</v>
      </c>
      <c r="H88" s="138">
        <f>IF(G88&gt;0,G88-G87,0)</f>
        <v/>
      </c>
      <c r="I88" s="68">
        <f>IF(G88&gt;0,H88/G87,0)</f>
        <v/>
      </c>
      <c r="J88" s="15">
        <f>IF(G88&gt;0,(G88-G$10)/G$10,0)</f>
        <v/>
      </c>
      <c r="K88" s="13" t="n">
        <v>17382.94</v>
      </c>
      <c r="L88" s="138">
        <f>IF(K88&gt;0,K88-K87,0)</f>
        <v/>
      </c>
      <c r="M88" s="68">
        <f>IF(K88&gt;0,L88/K87,0)</f>
        <v/>
      </c>
      <c r="N88" s="15">
        <f>IF(K88&gt;0,(K88-K$10)/K$10,0)</f>
        <v/>
      </c>
      <c r="O88" s="13" t="n">
        <v>1957.62</v>
      </c>
      <c r="P88" s="138">
        <f>IF(O88&gt;0,O88-O87,0)</f>
        <v/>
      </c>
      <c r="Q88" s="68">
        <f>IF(O88&gt;0,P88/O87,0)</f>
        <v/>
      </c>
      <c r="R88" s="15">
        <f>IF(O88&gt;0,(O88-O$10)/O$10,0)</f>
        <v/>
      </c>
      <c r="S88" s="18">
        <f>IF(O88&gt;0,(((O88*0.7)*Q88)+((K88*0.9)*M88)+((G88*0.65)*I88)+((C88*0.6)*E88))/(O88+K88+G88+C88),0)</f>
        <v/>
      </c>
      <c r="T88" s="121">
        <f>IF(O88&gt;0,(S88*200)+T87,0)</f>
        <v/>
      </c>
      <c r="U88" s="121">
        <f>T88</f>
        <v/>
      </c>
      <c r="V88" s="134">
        <f>IF(T88&gt;0,(T88-T87)/T87,0)</f>
        <v/>
      </c>
      <c r="W88" s="21">
        <f>IF(T88&gt;0,(T88-T$11)/T$11,0)</f>
        <v/>
      </c>
      <c r="X88" s="18">
        <f>IF(T88&gt;0,((Q88+M88+I88+E88)/4),0)</f>
        <v/>
      </c>
      <c r="Y88" s="352">
        <f>140568.91+19336.46</f>
        <v/>
      </c>
      <c r="Z88" s="15" t="n">
        <v>2e-06</v>
      </c>
      <c r="AA88" s="21">
        <f>Z88-$V88</f>
        <v/>
      </c>
      <c r="AC88" s="13" t="n">
        <v>198.87</v>
      </c>
      <c r="AD88" s="68">
        <f>IF(AC88&gt;0,((AC88-AC87)/AC87),0)</f>
        <v/>
      </c>
      <c r="AE88" s="68">
        <f>IF(AC88&gt;0,AD88-$V88,0)</f>
        <v/>
      </c>
      <c r="AF88" s="68">
        <f>IF(AC88&gt;0,(AC88-AF$10)/AF$10,0)</f>
        <v/>
      </c>
      <c r="AG88" s="68" t="n"/>
      <c r="AH88" s="15">
        <f>IF(AC88&gt;0,(AC88-AC$10)/AC$10,0)</f>
        <v/>
      </c>
      <c r="AJ88" s="13" t="n">
        <v>20.1</v>
      </c>
      <c r="AK88" s="68">
        <f>IF(AJ88&gt;0,((AJ88-AJ87)/AJ87),0)</f>
        <v/>
      </c>
      <c r="AL88" s="68">
        <f>IF(AJ88&gt;0,AK88-$V88,0)</f>
        <v/>
      </c>
      <c r="AM88" s="68">
        <f>IF(AJ88&gt;0,(AJ88-AM$10)/AM$10,0)</f>
        <v/>
      </c>
      <c r="AN88" s="68" t="n"/>
      <c r="AO88" s="15">
        <f>IF(AJ88&gt;0,(AJ88-AJ$10)/AJ$10,0)</f>
        <v/>
      </c>
      <c r="AQ88" s="13" t="n">
        <v>18.98</v>
      </c>
      <c r="AR88" s="68">
        <f>IF(AQ88&gt;0,((AQ88-AQ87)/AQ87),0)</f>
        <v/>
      </c>
      <c r="AS88" s="68">
        <f>IF(AQ88&gt;0,AR88-$V88,0)</f>
        <v/>
      </c>
      <c r="AT88" s="68">
        <f>IF(AQ88&gt;0,(AQ88-AT$10)/AT$10,0)</f>
        <v/>
      </c>
      <c r="AU88" s="68" t="n"/>
      <c r="AV88" s="15">
        <f>IF(AQ88&gt;0,(AQ88-AQ$10)/AQ$10,0)</f>
        <v/>
      </c>
      <c r="AX88" s="13" t="n">
        <v>191.93</v>
      </c>
      <c r="AY88" s="68">
        <f>IF(AX88&gt;0,((AX88-AX87)/AX87),0)</f>
        <v/>
      </c>
      <c r="AZ88" s="68">
        <f>IF(AX88&gt;0,AY88-$V88,0)</f>
        <v/>
      </c>
      <c r="BA88" s="68">
        <f>IF(AX88&gt;0,(AX88-BA$10)/BA$10,0)</f>
        <v/>
      </c>
      <c r="BB88" s="68" t="n"/>
      <c r="BC88" s="15">
        <f>IF(AX88&gt;0,(AX88-AX$10)/AX$10,0)</f>
        <v/>
      </c>
      <c r="BE88" s="13" t="n">
        <v>73.31</v>
      </c>
      <c r="BF88" s="68">
        <f>IF(BE88&gt;0,((BE88-BE87)/BE87),0)</f>
        <v/>
      </c>
      <c r="BG88" s="68">
        <f>IF(BE88&gt;0,BF88-$V88,0)</f>
        <v/>
      </c>
      <c r="BH88" s="68" t="n"/>
      <c r="BI88" s="68" t="n"/>
      <c r="BJ88" s="15">
        <f>IF(BE88&gt;0,(BE88-BE$10)/BE$10,0)</f>
        <v/>
      </c>
      <c r="BL88" s="13" t="n">
        <v>63.35</v>
      </c>
      <c r="BM88" s="68">
        <f>IF(BL88&gt;0,((BL88-BL87)/BL87),0)</f>
        <v/>
      </c>
      <c r="BN88" s="68">
        <f>IF(BL88&gt;0,BM88-$V88,0)</f>
        <v/>
      </c>
      <c r="BO88" s="68">
        <f>IF(BL88&gt;0,(BL88-BO$10)/BO$10,0)</f>
        <v/>
      </c>
      <c r="BP88" s="68" t="n"/>
      <c r="BQ88" s="15">
        <f>IF(BL88&gt;0,(BL88-BL$10)/BL$10,0)</f>
        <v/>
      </c>
      <c r="BS88" s="13" t="n">
        <v>34.48</v>
      </c>
      <c r="BT88" s="68">
        <f>IF(BS88&gt;0,((BS88-BS87)/BS87),0)</f>
        <v/>
      </c>
      <c r="BU88" s="68">
        <f>IF(BS88&gt;0,BT88-$V88,0)</f>
        <v/>
      </c>
      <c r="BV88" s="68">
        <f>IF(BS88&gt;0,(BS88-BV$10)/BV$10,0)</f>
        <v/>
      </c>
      <c r="BW88" s="68" t="n"/>
      <c r="BX88" s="15">
        <f>IF(BS88&gt;0,(BS88-BS$10)/BS$10,0)</f>
        <v/>
      </c>
      <c r="BZ88" s="13" t="n"/>
      <c r="CA88" s="68">
        <f>IF(BZ88&gt;0,((BZ88-BZ87)/BZ87),0)</f>
        <v/>
      </c>
      <c r="CB88" s="68">
        <f>IF(BZ88&gt;0,CA88-$V88,0)</f>
        <v/>
      </c>
      <c r="CC88" s="68">
        <f>IF(BZ88&gt;0,(BZ88-CC$10)/CC$10,0)</f>
        <v/>
      </c>
      <c r="CD88" s="68" t="n"/>
      <c r="CE88" s="15">
        <f>IF(BZ88&gt;0,(BZ88-BZ$10)/BZ$10,0)</f>
        <v/>
      </c>
      <c r="CG88" s="13" t="n">
        <v>28.52</v>
      </c>
      <c r="CH88" s="68">
        <f>IF(CG88&gt;0,((CG88-CG87)/CG87),0)</f>
        <v/>
      </c>
      <c r="CI88" s="68">
        <f>IF(CG88&gt;0,CH88-$V88,0)</f>
        <v/>
      </c>
      <c r="CJ88" s="68">
        <f>IF(CG88&gt;0,(CG88-CJ$10)/CJ$10,0)</f>
        <v/>
      </c>
      <c r="CK88" s="68" t="n"/>
      <c r="CL88" s="15">
        <f>IF(CG88&gt;0,(CG88-CG$10)/CG$10,0)</f>
        <v/>
      </c>
      <c r="CN88" s="13" t="n">
        <v>29.39</v>
      </c>
      <c r="CO88" s="68">
        <f>IF(CN88&gt;0,((CN88-CN87)/CN87),0)</f>
        <v/>
      </c>
      <c r="CP88" s="68">
        <f>IF(CN88&gt;0,CO88-$V88,0)</f>
        <v/>
      </c>
      <c r="CQ88" s="68">
        <f>IF(CN88&gt;0,(CN88-CQ$10)/CQ$10,0)</f>
        <v/>
      </c>
      <c r="CR88" s="68" t="n"/>
      <c r="CS88" s="15">
        <f>IF(CN88&gt;0,(CN88-CN$10)/CN$10,0)</f>
        <v/>
      </c>
      <c r="CU88" s="13" t="n">
        <v>33.31</v>
      </c>
      <c r="CV88" s="68">
        <f>IF(CU88&gt;0,((CU88-CU87)/CU87),0)</f>
        <v/>
      </c>
      <c r="CW88" s="68">
        <f>IF(CU88&gt;0,CV88-$V88,0)</f>
        <v/>
      </c>
      <c r="CX88" s="68">
        <f>IF(CU88&gt;0,(CU88-CX$10)/CX$10,0)</f>
        <v/>
      </c>
      <c r="CY88" s="68" t="n"/>
      <c r="CZ88" s="15">
        <f>IF(CU88&gt;0,(CU88-CU$10)/CU$10,0)</f>
        <v/>
      </c>
      <c r="DB88" s="13" t="n">
        <v>18.33</v>
      </c>
      <c r="DC88" s="68">
        <f>IF(DB88&gt;0,((DB88-DB87)/DB87),0)</f>
        <v/>
      </c>
      <c r="DD88" s="68">
        <f>IF(DB88&gt;0,DC88-$V88,0)</f>
        <v/>
      </c>
      <c r="DE88" s="68">
        <f>IF(DB88&gt;0,(DB88-DE$10)/DE$10,0)</f>
        <v/>
      </c>
      <c r="DF88" s="68" t="n"/>
      <c r="DG88" s="15">
        <f>IF(DB88&gt;0,(DB88-DB$10)/DB$10,0)</f>
        <v/>
      </c>
      <c r="DI88" s="13" t="n">
        <v>45.91</v>
      </c>
      <c r="DJ88" s="68">
        <f>IF(DI88&gt;0,((DI88-DI87)/DI87),0)</f>
        <v/>
      </c>
      <c r="DK88" s="68">
        <f>IF(DI88&gt;0,DJ88-$V88,0)</f>
        <v/>
      </c>
      <c r="DL88" s="68">
        <f>IF(DI88&gt;0,(DI88-DL$10)/DL$10,0)</f>
        <v/>
      </c>
      <c r="DM88" s="68" t="n"/>
      <c r="DN88" s="15">
        <f>IF(DI88&gt;0,(DI88-DI$10)/DI$10,0)</f>
        <v/>
      </c>
      <c r="DP88" s="13" t="n">
        <v>37.81</v>
      </c>
      <c r="DQ88" s="68">
        <f>IF(DP88&gt;0,((DP88-DP87)/DP87),0)</f>
        <v/>
      </c>
      <c r="DR88" s="68">
        <f>IF(DP88&gt;0,DQ88-$V88,0)</f>
        <v/>
      </c>
      <c r="DS88" s="68" t="n"/>
      <c r="DT88" s="68" t="n"/>
      <c r="DU88" s="15">
        <f>IF(DP88&gt;0,(DP88-DP$10)/DP$10,0)</f>
        <v/>
      </c>
      <c r="DV88" s="18" t="n"/>
      <c r="DW88" s="13" t="n">
        <v>26.18</v>
      </c>
      <c r="DX88" s="68">
        <f>IF(DW88&gt;0,((DW88-DW87)/DW87),0)</f>
        <v/>
      </c>
      <c r="DY88" s="68">
        <f>IF(DW88&gt;0,DX88-$V88,0)</f>
        <v/>
      </c>
      <c r="DZ88" s="68">
        <f>IF(DW88&gt;0,(DW88-DZ$10)/DZ$10,0)</f>
        <v/>
      </c>
      <c r="EA88" s="68" t="n"/>
      <c r="EB88" s="15">
        <f>IF(DW88&gt;0,(DW88-DW$10)/DW$10,0)</f>
        <v/>
      </c>
      <c r="ED88" s="13" t="n">
        <v>30.95</v>
      </c>
      <c r="EE88" s="68">
        <f>IF(ED88&gt;0,((ED88-ED87)/ED87),0)</f>
        <v/>
      </c>
      <c r="EF88" s="68">
        <f>IF(ED88&gt;0,EE88-$V88,0)</f>
        <v/>
      </c>
      <c r="EG88" s="68">
        <f>IF(ED88&gt;0,(ED88-EG$10)/EG$10,0)</f>
        <v/>
      </c>
      <c r="EH88" s="68" t="n"/>
      <c r="EI88" s="15">
        <f>IF(ED88&gt;0,(ED88-ED$10)/ED$10,0)</f>
        <v/>
      </c>
      <c r="EK88" s="13" t="n">
        <v>103.06</v>
      </c>
      <c r="EL88" s="68">
        <f>IF(EK88&gt;0,((EK88-EK87)/EK87),0)</f>
        <v/>
      </c>
      <c r="EM88" s="68">
        <f>IF(EK88&gt;0,EL88-$V88,0)</f>
        <v/>
      </c>
      <c r="EN88" s="68">
        <f>IF(EK88&gt;0,(EK88-EN$10)/EN$10,0)</f>
        <v/>
      </c>
      <c r="EO88" s="68" t="n"/>
      <c r="EP88" s="15">
        <f>IF(EK88&gt;0,(EK88-EK$10)/EK$10,0)</f>
        <v/>
      </c>
      <c r="ER88" s="13" t="n">
        <v>35.1</v>
      </c>
      <c r="ES88" s="68">
        <f>IF(ER88&gt;0,((ER88-ER87)/ER87),0)</f>
        <v/>
      </c>
      <c r="ET88" s="68">
        <f>IF(ER88&gt;0,ES88-$V88,0)</f>
        <v/>
      </c>
      <c r="EU88" s="68">
        <f>IF(ER88&gt;0,(ER88-EU$10)/EU$10,0)</f>
        <v/>
      </c>
      <c r="EV88" s="68" t="n"/>
      <c r="EW88" s="15">
        <f>IF(ER88&gt;0,(ER88-ER$10)/ER$10,0)</f>
        <v/>
      </c>
      <c r="EY88" s="13" t="n">
        <v>35.91</v>
      </c>
      <c r="EZ88" s="68">
        <f>IF(EY88&gt;0,((EY88-EY87)/EY87),0)</f>
        <v/>
      </c>
      <c r="FA88" s="68">
        <f>IF(EY88&gt;0,EZ88-$V88,0)</f>
        <v/>
      </c>
      <c r="FB88" s="68" t="n"/>
      <c r="FC88" s="68" t="n"/>
      <c r="FD88" s="15">
        <f>IF(EY88&gt;0,(EY88-EY$10)/EY$10,0)</f>
        <v/>
      </c>
      <c r="FF88" s="13" t="n">
        <v>53.44</v>
      </c>
      <c r="FG88" s="68">
        <f>IF(FF88&gt;0,((FF88-FF87)/FF87),0)</f>
        <v/>
      </c>
      <c r="FH88" s="68">
        <f>IF(FF88&gt;0,FG88-$V88,0)</f>
        <v/>
      </c>
      <c r="FI88" s="68">
        <f>IF(FF88&gt;0,(FF88-FI$10)/FI$10,0)</f>
        <v/>
      </c>
      <c r="FJ88" s="68" t="n"/>
      <c r="FK88" s="15">
        <f>IF(FF88&gt;0,(FF88-FF$10)/FF$10,0)</f>
        <v/>
      </c>
      <c r="FM88" s="13" t="n">
        <v>165.3</v>
      </c>
      <c r="FN88" s="68">
        <f>IF(FM88&gt;0,((FM88-FM87)/FM87),0)</f>
        <v/>
      </c>
      <c r="FO88" s="68">
        <f>IF(FM88&gt;0,FN88-$V88,0)</f>
        <v/>
      </c>
      <c r="FP88" s="68">
        <f>IF(FM88&gt;0,(FM88-FP$10)/FP$10,0)</f>
        <v/>
      </c>
      <c r="FQ88" s="68" t="n"/>
      <c r="FR88" s="15">
        <f>IF(FM88&gt;0,(FM88-FM$10)/FM$10,0)</f>
        <v/>
      </c>
      <c r="FT88" s="13" t="n">
        <v>90.56999999999999</v>
      </c>
      <c r="FU88" s="68">
        <f>IF(FT88&gt;0,((FT88-FT87)/FT87),0)</f>
        <v/>
      </c>
      <c r="FV88" s="68">
        <f>IF(FT88&gt;0,FU88-$V88,0)</f>
        <v/>
      </c>
      <c r="FW88" s="68">
        <f>IF(FT88&gt;0,(FT88-FW$10)/FW$10,0)</f>
        <v/>
      </c>
      <c r="FX88" s="68" t="n"/>
      <c r="FY88" s="15">
        <f>IF(FT88&gt;0,(FT88-FT$10)/FT$10,0)</f>
        <v/>
      </c>
      <c r="GA88" s="13" t="n">
        <v>17.28</v>
      </c>
      <c r="GB88" s="68">
        <f>IF(GA88&gt;0,((GA88-GA87)/GA87),0)</f>
        <v/>
      </c>
      <c r="GC88" s="68">
        <f>IF(GA88&gt;0,GB88-$V88,0)</f>
        <v/>
      </c>
      <c r="GD88" s="68" t="n"/>
      <c r="GE88" s="68" t="n"/>
      <c r="GF88" s="15">
        <f>IF(GA88&gt;0,(GA88-GA$10)/GA$10,0)</f>
        <v/>
      </c>
      <c r="GG88" s="18" t="n"/>
      <c r="GH88" s="13" t="n">
        <v>17.79</v>
      </c>
      <c r="GI88" s="68">
        <f>IF(GH88&gt;0,((GH88-GH87)/GH87),0)</f>
        <v/>
      </c>
      <c r="GJ88" s="68">
        <f>IF(GH88&gt;0,GI88-$V88,0)</f>
        <v/>
      </c>
      <c r="GK88" s="68">
        <f>IF(GH88&gt;0,(GH88-GK$10)/GK$10,0)</f>
        <v/>
      </c>
      <c r="GL88" s="68" t="n"/>
      <c r="GM88" s="15">
        <f>IF(GH88&gt;0,(GH88-GH$10)/GH$10,0)</f>
        <v/>
      </c>
      <c r="GO88" s="13" t="n">
        <v>25.71</v>
      </c>
      <c r="GP88" s="68">
        <f>IF(GO88&gt;0,((GO88-GO87)/GO87),0)</f>
        <v/>
      </c>
      <c r="GQ88" s="68">
        <f>IF(GO88&gt;0,GP88-$V88,0)</f>
        <v/>
      </c>
      <c r="GR88" s="68" t="n"/>
      <c r="GS88" s="68" t="n"/>
      <c r="GT88" s="15">
        <f>IF(GO88&gt;0,(GO88-GO$10)/GO$10,0)</f>
        <v/>
      </c>
      <c r="GV88" s="13" t="n">
        <v>14.5</v>
      </c>
      <c r="GW88" s="68">
        <f>IF(GV88&gt;0,((GV88-GV87)/GV87),0)</f>
        <v/>
      </c>
      <c r="GX88" s="68">
        <f>IF(GV88&gt;0,GW88-$V88,0)</f>
        <v/>
      </c>
      <c r="GY88" s="68">
        <f>IF(GV88&gt;0,(GV88-GY$10)/GY$10,0)</f>
        <v/>
      </c>
      <c r="GZ88" s="68" t="n"/>
      <c r="HA88" s="15">
        <f>IF(GV88&gt;0,(GV88-GV$10)/GV$10,0)</f>
        <v/>
      </c>
      <c r="HD88" s="13" t="n">
        <v>284.95</v>
      </c>
      <c r="HE88" s="68">
        <f>IF(HD88&gt;0,((HD88-HD87)/HD87),0)</f>
        <v/>
      </c>
      <c r="HF88" s="68">
        <f>IF(HD88&gt;0,HE88-$V88,0)</f>
        <v/>
      </c>
      <c r="HG88" s="68">
        <f>IF(HD88&gt;0,(HD88-HG$10)/HG$10,0)</f>
        <v/>
      </c>
      <c r="HH88" s="68" t="n"/>
      <c r="HI88" s="15">
        <f>IF(HD88&gt;0,(HD88-HD$10)/HD$10,0)</f>
        <v/>
      </c>
      <c r="HK88" s="13" t="n">
        <v>33.59</v>
      </c>
      <c r="HL88" s="68">
        <f>IF(HK88&gt;0,((HK88-HK87)/HK87),0)</f>
        <v/>
      </c>
      <c r="HM88" s="68">
        <f>IF(HK88&gt;0,HL88-$V88,0)</f>
        <v/>
      </c>
      <c r="HN88" s="68">
        <f>IF(HK88&gt;0,(HK88-HN$10)/HN$10,0)</f>
        <v/>
      </c>
      <c r="HO88" s="68" t="n"/>
      <c r="HP88" s="15">
        <f>IF(HK88&gt;0,(HK88-HK$10)/HK$10,0)</f>
        <v/>
      </c>
      <c r="HR88" s="13" t="n">
        <v>108.56</v>
      </c>
      <c r="HS88" s="68">
        <f>IF(HR88&gt;0,((HR88-HR87)/HR87),0)</f>
        <v/>
      </c>
      <c r="HT88" s="68">
        <f>IF(HR88&gt;0,HS88-$V88,0)</f>
        <v/>
      </c>
      <c r="HU88" s="68">
        <f>IF(HR88&gt;0,(HR88-HU$10)/HU$10,0)</f>
        <v/>
      </c>
      <c r="HV88" s="68" t="n"/>
      <c r="HW88" s="15">
        <f>IF(HR88&gt;0,(HR88-HR$10)/HR$10,0)</f>
        <v/>
      </c>
      <c r="HY88" s="13" t="n">
        <v>111.01</v>
      </c>
      <c r="HZ88" s="68">
        <f>IF(HY88&gt;0,((HY88-HY87)/HY87),0)</f>
        <v/>
      </c>
      <c r="IA88" s="68">
        <f>IF(HY88&gt;0,HZ88-$V88,0)</f>
        <v/>
      </c>
      <c r="IB88" s="68">
        <f>IF(HY88&gt;0,(HY88-IB$10)/IB$10,0)</f>
        <v/>
      </c>
      <c r="IC88" s="68" t="n"/>
      <c r="ID88" s="15">
        <f>IF(HY88&gt;0,(HY88-HY$10)/HY$10,0)</f>
        <v/>
      </c>
      <c r="IF88" s="13" t="n">
        <v>192.31</v>
      </c>
      <c r="IG88" s="68">
        <f>IF(IF88&gt;0,((IF88-IF87)/IF87),0)</f>
        <v/>
      </c>
      <c r="IH88" s="68">
        <f>IF(IF88&gt;0,IG88-$V88,0)</f>
        <v/>
      </c>
      <c r="II88" s="68">
        <f>IF(IF88&gt;0,(IF88-II$10)/II$10,0)</f>
        <v/>
      </c>
      <c r="IJ88" s="68" t="n"/>
      <c r="IK88" s="15">
        <f>IF(IF88&gt;0,(IF88-IF$10)/IF$10,0)</f>
        <v/>
      </c>
      <c r="IM88" s="13" t="n">
        <v>226.05</v>
      </c>
      <c r="IN88" s="68">
        <f>IF(IM88&gt;0,((IM88-IM87)/IM87),0)</f>
        <v/>
      </c>
      <c r="IO88" s="68">
        <f>IF(IM88&gt;0,IN88-$V88,0)</f>
        <v/>
      </c>
      <c r="IP88" s="68">
        <f>IF(IM88&gt;0,(IM88-IP$10)/IP$10,0)</f>
        <v/>
      </c>
      <c r="IQ88" s="68" t="n"/>
      <c r="IR88" s="15">
        <f>IF(IM88&gt;0,(IM88-IM$10)/IM$10,0)</f>
        <v/>
      </c>
      <c r="IT88" s="13" t="n">
        <v>43.99</v>
      </c>
      <c r="IU88" s="68">
        <f>IF(IT88&gt;0,((IT88-IT87)/IT87),0)</f>
        <v/>
      </c>
      <c r="IV88" s="68">
        <f>IF(IT88&gt;0,IU88-$V88,0)</f>
        <v/>
      </c>
      <c r="IW88" s="68">
        <f>IF(IT88&gt;0,(IT88-IW$10)/IW$10,0)</f>
        <v/>
      </c>
      <c r="IX88" s="68" t="n"/>
      <c r="IY88" s="15">
        <f>IF(IT88&gt;0,(IT88-IT$10)/IT$10,0)</f>
        <v/>
      </c>
      <c r="JA88" s="13" t="n">
        <v>547.27</v>
      </c>
      <c r="JB88" s="68">
        <f>IF(JA88&gt;0,((JA88-JA87)/JA87),0)</f>
        <v/>
      </c>
      <c r="JC88" s="68">
        <f>IF(JA88&gt;0,JB88-$V88,0)</f>
        <v/>
      </c>
      <c r="JD88" s="68">
        <f>IF(JA88&gt;0,(JA88-JD$10)/JD$10,0)</f>
        <v/>
      </c>
      <c r="JE88" s="68" t="n"/>
      <c r="JF88" s="15">
        <f>IF(JA88&gt;0,(JA88-JA$10)/JA$10,0)</f>
        <v/>
      </c>
      <c r="JH88" s="13" t="n">
        <v>391.85</v>
      </c>
      <c r="JI88" s="68">
        <f>IF(JH88&gt;0,((JH88-JH87)/JH87),0)</f>
        <v/>
      </c>
      <c r="JJ88" s="68">
        <f>IF(JH88&gt;0,JI88-$V88,0)</f>
        <v/>
      </c>
      <c r="JK88" s="68">
        <f>IF(JH88&gt;0,(JH88-JK$10)/JK$10,0)</f>
        <v/>
      </c>
      <c r="JL88" s="68" t="n"/>
      <c r="JM88" s="15">
        <f>IF(JH88&gt;0,(JH88-JH$10)/JH$10,0)</f>
        <v/>
      </c>
      <c r="JO88" s="13" t="n">
        <v>16.85</v>
      </c>
      <c r="JP88" s="68">
        <f>IF(JO88&gt;0,((JO88-JO87)/JO87),0)</f>
        <v/>
      </c>
      <c r="JQ88" s="68">
        <f>IF(JO88&gt;0,JP88-$V88,0)</f>
        <v/>
      </c>
      <c r="JR88" s="68">
        <f>IF(JO88&gt;0,(JO88-JR$10)/JR$10,0)</f>
        <v/>
      </c>
      <c r="JS88" s="68" t="n"/>
      <c r="JT88" s="15">
        <f>IF(JO88&gt;0,(JO88-JO$10)/JO$10,0)</f>
        <v/>
      </c>
      <c r="JV88" s="13" t="n">
        <v>1.39</v>
      </c>
      <c r="JW88" s="68">
        <f>IF(JV88&gt;0,((JV88-JV87)/JV87),0)</f>
        <v/>
      </c>
      <c r="JX88" s="68">
        <f>IF(JV88&gt;0,JW88-$V88,0)</f>
        <v/>
      </c>
      <c r="JY88" s="68">
        <f>IF(JV88&gt;0,(JV88-JY$10)/JY$10,0)</f>
        <v/>
      </c>
      <c r="JZ88" s="68" t="n"/>
      <c r="KA88" s="15">
        <f>IF(JV88&gt;0,(JV88-JV$10)/JV$10,0)</f>
        <v/>
      </c>
      <c r="KC88" s="13" t="n">
        <v>16.13</v>
      </c>
      <c r="KD88" s="68">
        <f>IF(KC88&gt;0,((KC88-KC87)/KC87),0)</f>
        <v/>
      </c>
      <c r="KE88" s="68">
        <f>IF(KC88&gt;0,KD88-$V88,0)</f>
        <v/>
      </c>
      <c r="KF88" s="68">
        <f>IF(KC88&gt;0,(KC88-KF$10)/KF$10,0)</f>
        <v/>
      </c>
      <c r="KG88" s="68" t="n"/>
      <c r="KH88" s="15">
        <f>IF(KC88&gt;0,(KC88-KC$10)/KC$10,0)</f>
        <v/>
      </c>
      <c r="KI88" s="18" t="n"/>
      <c r="KJ88" s="13" t="n">
        <v>43.68</v>
      </c>
      <c r="KK88" s="68">
        <f>IF(KJ88&gt;0,((KJ88-KJ87)/KJ87),0)</f>
        <v/>
      </c>
      <c r="KL88" s="68">
        <f>IF(KJ88&gt;0,KK88-$V88,0)</f>
        <v/>
      </c>
      <c r="KM88" s="68">
        <f>IF(KJ88&gt;0,(KJ88-KM$10)/KM$10,0)</f>
        <v/>
      </c>
      <c r="KN88" s="68" t="n"/>
      <c r="KO88" s="15">
        <f>IF(KJ88&gt;0,(KJ88-KJ$10)/KJ$10,0)</f>
        <v/>
      </c>
      <c r="KQ88" s="13" t="n">
        <v>1.567</v>
      </c>
      <c r="KR88" s="68">
        <f>IF(KQ88&gt;0,((KQ88-KQ87)/KQ87),0)</f>
        <v/>
      </c>
      <c r="KS88" s="68">
        <f>IF(KQ88&gt;0,KR88-$V88,0)</f>
        <v/>
      </c>
      <c r="KT88" s="68">
        <f>IF(KQ88&gt;0,(KQ88-KT$10)/KT$10,0)</f>
        <v/>
      </c>
      <c r="KU88" s="68" t="n"/>
      <c r="KV88" s="15">
        <f>IF(KQ88&gt;0,(KQ88-KQ$10)/KQ$10,0)</f>
        <v/>
      </c>
      <c r="KW88" s="18" t="n"/>
      <c r="KX88" s="13" t="n">
        <v>21.93</v>
      </c>
      <c r="KY88" s="68">
        <f>IF(KX88&gt;0,((KX88-KX87)/KX87),0)</f>
        <v/>
      </c>
      <c r="KZ88" s="68">
        <f>IF(KX88&gt;0,KY88-$V88,0)</f>
        <v/>
      </c>
      <c r="LA88" s="68">
        <f>IF(KX88&gt;0,(KX88-LA$10)/LA$10,0)</f>
        <v/>
      </c>
      <c r="LB88" s="68" t="n"/>
      <c r="LC88" s="15">
        <f>IF(KX88&gt;0,(KX88-KX$10)/KX$10,0)</f>
        <v/>
      </c>
      <c r="LD88" s="18" t="n"/>
      <c r="LE88" s="13" t="n">
        <v>50.22</v>
      </c>
      <c r="LF88" s="68">
        <f>IF(LE88&gt;0,((LE88-LE87)/LE87),0)</f>
        <v/>
      </c>
      <c r="LG88" s="68">
        <f>IF(LE88&gt;0,LF88-$V88,0)</f>
        <v/>
      </c>
      <c r="LH88" s="68">
        <f>IF(LE88&gt;0,(LE88-LH$10)/LH$10,0)</f>
        <v/>
      </c>
      <c r="LI88" s="68" t="n"/>
      <c r="LJ88" s="15">
        <f>IF(LE88&gt;0,(LE88-LE$10)/LE$10,0)</f>
        <v/>
      </c>
      <c r="LL88" s="13" t="n">
        <v>118.63</v>
      </c>
      <c r="LM88" s="68">
        <f>IF(LL88&gt;0,((LL88-LL87)/LL87),0)</f>
        <v/>
      </c>
      <c r="LN88" s="68">
        <f>IF(LL88&gt;0,LM88-$V88,0)</f>
        <v/>
      </c>
      <c r="LO88" s="68">
        <f>IF(LL88&gt;0,(LL88-LO$10)/LO$10,0)</f>
        <v/>
      </c>
      <c r="LP88" s="68" t="n"/>
      <c r="LQ88" s="15">
        <f>IF(LL88&gt;0,(LL88-LL$10)/LL$10,0)</f>
        <v/>
      </c>
      <c r="LS88" s="13" t="n">
        <v>14.49</v>
      </c>
      <c r="LT88" s="68">
        <f>IF(LS88&gt;0,((LS88-LS87)/LS87),0)</f>
        <v/>
      </c>
      <c r="LU88" s="68">
        <f>IF(LS88&gt;0,LT88-$V88,0)</f>
        <v/>
      </c>
      <c r="LV88" s="68" t="n"/>
      <c r="LW88" s="68" t="n"/>
      <c r="LX88" s="15">
        <f>IF(LS88&gt;0,(LS88-LS$10)/LS$10,0)</f>
        <v/>
      </c>
      <c r="LZ88" s="13" t="n">
        <v>12.62</v>
      </c>
      <c r="MA88" s="68">
        <f>IF(LZ88&gt;0,((LZ88-LZ87)/LZ87),0)</f>
        <v/>
      </c>
      <c r="MB88" s="68">
        <f>IF(LZ88&gt;0,MA88-$V88,0)</f>
        <v/>
      </c>
      <c r="MC88" s="68">
        <f>IF(LZ88&gt;0,(LZ88-MC$10)/MC$10,0)</f>
        <v/>
      </c>
      <c r="MD88" s="68" t="n"/>
      <c r="ME88" s="15">
        <f>IF(LZ88&gt;0,(LZ88-LZ$10)/LZ$10,0)</f>
        <v/>
      </c>
      <c r="MG88" s="13" t="n">
        <v>23.74</v>
      </c>
      <c r="MH88" s="68">
        <f>IF(MG88&gt;0,((MG88-MG87)/MG87),0)</f>
        <v/>
      </c>
      <c r="MI88" s="68">
        <f>IF(MG88&gt;0,MH88-$V88,0)</f>
        <v/>
      </c>
      <c r="MJ88" s="68">
        <f>IF(MG88&gt;0,(MG88-MJ$10)/MJ$10,0)</f>
        <v/>
      </c>
      <c r="MK88" s="68" t="n"/>
      <c r="ML88" s="15">
        <f>IF(MG88&gt;0,(MG88-MG$10)/MG$10,0)</f>
        <v/>
      </c>
      <c r="MN88" s="13" t="n">
        <v>109.01</v>
      </c>
      <c r="MO88" s="68">
        <f>IF(MN88&gt;0,((MN88-MN87)/MN87),0)</f>
        <v/>
      </c>
      <c r="MP88" s="68">
        <f>IF(MN88&gt;0,MO88-$V88,0)</f>
        <v/>
      </c>
      <c r="MQ88" s="68">
        <f>IF(MN88&gt;0,(MN88-MQ$10)/MQ$10,0)</f>
        <v/>
      </c>
      <c r="MR88" s="68" t="n"/>
      <c r="MS88" s="15">
        <f>IF(MN88&gt;0,(MN88-MN$10)/MN$10,0)</f>
        <v/>
      </c>
      <c r="MU88" s="13" t="n">
        <v>14.29</v>
      </c>
      <c r="MV88" s="68">
        <f>IF(MU88&gt;0,((MU88-MU87)/MU87),0)</f>
        <v/>
      </c>
      <c r="MW88" s="68">
        <f>IF(MU88&gt;0,MV88-$V88,0)</f>
        <v/>
      </c>
      <c r="MX88" s="68">
        <f>IF(MU88&gt;0,(MU88-MX$10)/MX$10,0)</f>
        <v/>
      </c>
      <c r="MY88" s="68" t="n"/>
      <c r="MZ88" s="15">
        <f>IF(MU88&gt;0,(MU88-MU$10)/MU$10,0)</f>
        <v/>
      </c>
      <c r="NB88" s="13" t="n">
        <v>198.43</v>
      </c>
      <c r="NC88" s="68">
        <f>IF(NB88&gt;0,((NB88-NB87)/NB87),0)</f>
        <v/>
      </c>
      <c r="ND88" s="68">
        <f>IF(NB88&gt;0,NC88-$V88,0)</f>
        <v/>
      </c>
      <c r="NE88" s="68">
        <f>IF(NB88&gt;0,(NB88-NE$10)/NE$10,0)</f>
        <v/>
      </c>
      <c r="NF88" s="68" t="n"/>
      <c r="NG88" s="15">
        <f>IF(NB88&gt;0,(NB88-NB$10)/NB$10,0)</f>
        <v/>
      </c>
      <c r="NI88" s="13" t="n">
        <v>5.85</v>
      </c>
      <c r="NJ88" s="68">
        <f>IF(NI88&gt;0,((NI88-NI87)/NI87),0)</f>
        <v/>
      </c>
      <c r="NK88" s="68">
        <f>IF(NI88&gt;0,NJ88-$V88,0)</f>
        <v/>
      </c>
      <c r="NL88" s="68">
        <f>IF(NI88&gt;0,(NI88-NL$10)/NL$10,0)</f>
        <v/>
      </c>
      <c r="NM88" s="68" t="n"/>
      <c r="NN88" s="15">
        <f>IF(NI88&gt;0,(NI88-NI$10)/NI$10,0)</f>
        <v/>
      </c>
      <c r="NP88" s="13" t="n">
        <v>372.44</v>
      </c>
      <c r="NQ88" s="68">
        <f>IF(NP88&gt;0,((NP88-NP87)/NP87),0)</f>
        <v/>
      </c>
      <c r="NR88" s="68">
        <f>IF(NP88&gt;0,NQ88-$V88,0)</f>
        <v/>
      </c>
      <c r="NS88" s="68">
        <f>IF(NP88&gt;0,(NP88-NS$10)/NS$10,0)</f>
        <v/>
      </c>
      <c r="NT88" s="68" t="n"/>
      <c r="NU88" s="15">
        <f>IF(NP88&gt;0,(NP88-NP$10)/NP$10,0)</f>
        <v/>
      </c>
      <c r="NW88" s="13" t="n">
        <v>161.96</v>
      </c>
      <c r="NX88" s="68">
        <f>IF(NW88&gt;0,((NW88-NW87)/NW87),0)</f>
        <v/>
      </c>
      <c r="NY88" s="68">
        <f>IF(NW88&gt;0,NX88-$V88,0)</f>
        <v/>
      </c>
      <c r="NZ88" s="68">
        <f>IF(NW88&gt;0,(NW88-NZ$10)/NZ$10,0)</f>
        <v/>
      </c>
      <c r="OA88" s="68" t="n"/>
      <c r="OB88" s="15">
        <f>IF(NW88&gt;0,(NW88-NW$10)/NW$10,0)</f>
        <v/>
      </c>
      <c r="OD88" s="13" t="n">
        <v>1.56</v>
      </c>
      <c r="OE88" s="68">
        <f>IF(OD88&gt;0,((OD88-OD87)/OD87),0)</f>
        <v/>
      </c>
      <c r="OF88" s="68">
        <f>IF(OD88&gt;0,OE88-$V88,0)</f>
        <v/>
      </c>
      <c r="OG88" s="68">
        <f>IF(OD88&gt;0,(OD88-OG$10)/OG$10,0)</f>
        <v/>
      </c>
      <c r="OH88" s="68" t="n"/>
      <c r="OI88" s="15">
        <f>IF(OD88&gt;0,(OD88-OD$10)/OD$10,0)</f>
        <v/>
      </c>
      <c r="OK88" s="13" t="n">
        <v>69.84999999999999</v>
      </c>
      <c r="OL88" s="68">
        <f>IF(OK88&gt;0,((OK88-OK87)/OK87),0)</f>
        <v/>
      </c>
      <c r="OM88" s="68">
        <f>IF(OK88&gt;0,OL88-$V88,0)</f>
        <v/>
      </c>
      <c r="ON88" s="68">
        <f>IF(OK88&gt;0,(OK88-ON$10)/ON$10,0)</f>
        <v/>
      </c>
      <c r="OO88" s="68" t="n"/>
      <c r="OP88" s="15">
        <f>IF(OK88&gt;0,(OK88-OK$10)/OK$10,0)</f>
        <v/>
      </c>
      <c r="OR88" s="13" t="n">
        <v>3.05</v>
      </c>
      <c r="OS88" s="68">
        <f>IF(OR88&gt;0,((OR88-OR87)/OR87),0)</f>
        <v/>
      </c>
      <c r="OT88" s="68">
        <f>IF(OR88&gt;0,OS88-$V88,0)</f>
        <v/>
      </c>
      <c r="OU88" s="68">
        <f>IF(OR88&gt;0,(OR88-OU$10)/OU$10,0)</f>
        <v/>
      </c>
      <c r="OV88" s="68" t="n"/>
      <c r="OW88" s="15">
        <f>IF(OR88&gt;0,(OR88-OR$10)/OR$10,0)</f>
        <v/>
      </c>
      <c r="OY88" s="13" t="n">
        <v>124.58</v>
      </c>
      <c r="OZ88" s="68">
        <f>IF(OY88&gt;0,((OY88-OY87)/OY87),0)</f>
        <v/>
      </c>
      <c r="PA88" s="68">
        <f>IF(OY88&gt;0,OZ88-$V88,0)</f>
        <v/>
      </c>
      <c r="PB88" s="68">
        <f>IF(OY88&gt;0,(OY88-PB$10)/PB$10,0)</f>
        <v/>
      </c>
      <c r="PC88" s="68" t="n"/>
      <c r="PD88" s="15">
        <f>IF(OY88&gt;0,(OY88-OY$10)/OY$10,0)</f>
        <v/>
      </c>
      <c r="PE88" s="18" t="n"/>
      <c r="PF88" s="13" t="n">
        <v>216.08</v>
      </c>
      <c r="PG88" s="68">
        <f>IF(PF88&gt;0,((PF88-PF87)/PF87),0)</f>
        <v/>
      </c>
      <c r="PH88" s="68">
        <f>IF(PF88&gt;0,PG88-$V88,0)</f>
        <v/>
      </c>
      <c r="PI88" s="68">
        <f>IF(PF88&gt;0,(PF88-PI$10)/PI$10,0)</f>
        <v/>
      </c>
      <c r="PJ88" s="68" t="n"/>
      <c r="PK88" s="15">
        <f>IF(PF88&gt;0,(PF88-PF$10)/PF$10,0)</f>
        <v/>
      </c>
      <c r="PM88" s="13" t="n"/>
      <c r="PN88" s="68">
        <f>IF(PM88&gt;0,((PM88-PM87)/PM87),0)</f>
        <v/>
      </c>
      <c r="PO88" s="68">
        <f>PN88-$V88</f>
        <v/>
      </c>
      <c r="PP88" s="68">
        <f>IF(PM88&gt;0,(PM88-PP$10)/PP$10,0)</f>
        <v/>
      </c>
      <c r="PQ88" s="68" t="n"/>
      <c r="PR88" s="15">
        <f>IF(PM88&gt;0,(PM88-PM$10)/PM$10,0)</f>
        <v/>
      </c>
      <c r="PT88" s="13" t="n">
        <v>4.51</v>
      </c>
      <c r="PU88" s="68">
        <f>IF(PT88&gt;0,((PT88-PT87)/PT87),0)</f>
        <v/>
      </c>
      <c r="PV88" s="68">
        <f>IF(PT88&gt;0,PU88-$V88,0)</f>
        <v/>
      </c>
      <c r="PW88" s="68">
        <f>IF(PT88&gt;0,(PT88-PW$10)/PW$10,0)</f>
        <v/>
      </c>
      <c r="PX88" s="68" t="n"/>
      <c r="PY88" s="15">
        <f>IF(PT88&gt;0,(PT88-PT$10)/PT$10,0)</f>
        <v/>
      </c>
      <c r="QA88" s="13" t="n">
        <v>192.84</v>
      </c>
      <c r="QB88" s="68">
        <f>IF(QA88&gt;0,((QA88-QA87)/QA87),0)</f>
        <v/>
      </c>
      <c r="QC88" s="68">
        <f>IF(QA88&gt;0,QB88-$V88,0)</f>
        <v/>
      </c>
      <c r="QD88" s="68">
        <f>IF(QA88&gt;0,(QA88-QD$10)/QD$10,0)</f>
        <v/>
      </c>
      <c r="QE88" s="68" t="n"/>
      <c r="QF88" s="15">
        <f>IF(QA88&gt;0,(QA88-QA$10)/QA$10,0)</f>
        <v/>
      </c>
      <c r="QH88" s="13" t="n">
        <v>1.24</v>
      </c>
      <c r="QI88" s="68">
        <f>IF(QH88&gt;0,((QH88-QH87)/QH87),0)</f>
        <v/>
      </c>
      <c r="QJ88" s="68">
        <f>IF(QH88&gt;0,QI88-$V88,0)</f>
        <v/>
      </c>
      <c r="QK88" s="68">
        <f>IF(QH88&gt;0,(QH88-QK$10)/QK$10,0)</f>
        <v/>
      </c>
      <c r="QL88" s="68" t="n"/>
      <c r="QM88" s="15">
        <f>IF(QH88&gt;0,(QH88-QH$10)/QH$10,0)</f>
        <v/>
      </c>
      <c r="QO88" s="13" t="n">
        <v>12.14</v>
      </c>
      <c r="QP88" s="68">
        <f>IF(QO88&gt;0,((QO88-QO87)/QO87),0)</f>
        <v/>
      </c>
      <c r="QQ88" s="68">
        <f>IF(QO88&gt;0,QP88-$V88,0)</f>
        <v/>
      </c>
      <c r="QR88" s="68">
        <f>IF(QO88&gt;0,(QO88-QR$10)/QR$10,0)</f>
        <v/>
      </c>
      <c r="QS88" s="68" t="n"/>
      <c r="QT88" s="15">
        <f>IF(QO88&gt;0,(QO88-QO$10)/QO$10,0)</f>
        <v/>
      </c>
      <c r="QV88" s="13" t="n">
        <v>1.735</v>
      </c>
      <c r="QW88" s="68">
        <f>IF(QV88&gt;0,((QV88-QV87)/QV87),0)</f>
        <v/>
      </c>
      <c r="QX88" s="68">
        <f>IF(QV88&gt;0,QW88-$V88,0)</f>
        <v/>
      </c>
      <c r="QY88" s="68">
        <f>IF(QV88&gt;0,(QV88-QY$10)/QY$10,0)</f>
        <v/>
      </c>
      <c r="QZ88" s="68" t="n"/>
      <c r="RA88" s="15">
        <f>IF(QV88&gt;0,(QV88-QV$10)/QV$10,0)</f>
        <v/>
      </c>
      <c r="RC88" s="13" t="n">
        <v>20.42</v>
      </c>
      <c r="RD88" s="68">
        <f>IF(RC88&gt;0,((RC88-RC87)/RC87),0)</f>
        <v/>
      </c>
      <c r="RE88" s="68">
        <f>IF(RC88&gt;0,RD88-$V88,0)</f>
        <v/>
      </c>
      <c r="RF88" s="68">
        <f>IF(RC88&gt;0,(RC88-RF$10)/RF$10,0)</f>
        <v/>
      </c>
      <c r="RG88" s="68" t="n"/>
      <c r="RH88" s="15">
        <f>IF(RC88&gt;0,(RC88-RC$10)/RC$10,0)</f>
        <v/>
      </c>
      <c r="RJ88" s="13" t="n">
        <v>165.1</v>
      </c>
      <c r="RK88" s="68">
        <f>IF(RJ88&gt;0,((RJ88-RJ87)/RJ87),0)</f>
        <v/>
      </c>
      <c r="RL88" s="68">
        <f>RK88-$V88</f>
        <v/>
      </c>
      <c r="RM88" s="68">
        <f>IF(RJ88&gt;0,(RJ88-RM$10)/RM$10,0)</f>
        <v/>
      </c>
      <c r="RN88" s="68" t="n"/>
      <c r="RO88" s="15">
        <f>IF(RJ88&gt;0,(RJ88-RJ$10)/RJ$10,0)</f>
        <v/>
      </c>
      <c r="RQ88" s="13" t="n">
        <v>12.58</v>
      </c>
      <c r="RR88" s="68">
        <f>IF(RQ88&gt;0,((RQ88-RQ87)/RQ87),0)</f>
        <v/>
      </c>
      <c r="RS88" s="68">
        <f>RR88-$V88</f>
        <v/>
      </c>
      <c r="RT88" s="68">
        <f>IF(RQ88&gt;0,(RQ88-RT$10)/RT$10,0)</f>
        <v/>
      </c>
      <c r="RU88" s="68" t="n"/>
      <c r="RV88" s="15">
        <f>IF(RQ88&gt;0,(RQ88-RQ$10)/RQ$10,0)</f>
        <v/>
      </c>
      <c r="RX88" s="13" t="n">
        <v>112.78</v>
      </c>
      <c r="RY88" s="68">
        <f>IF(RX88&gt;0,((RX88-RX87)/RX87),0)</f>
        <v/>
      </c>
      <c r="RZ88" s="68">
        <f>RY88-$V88</f>
        <v/>
      </c>
      <c r="SA88" s="68">
        <f>IF(RX88&gt;0,(RX88-SA$10)/SA$10,0)</f>
        <v/>
      </c>
      <c r="SB88" s="68" t="n"/>
      <c r="SC88" s="15">
        <f>IF(RX88&gt;0,(RX88-RX$10)/RX$10,0)</f>
        <v/>
      </c>
      <c r="SE88" s="13" t="n">
        <v>9.369999999999999</v>
      </c>
      <c r="SF88" s="68">
        <f>IF(SE88&gt;0,((SE88-SE87)/SE87),0)</f>
        <v/>
      </c>
      <c r="SG88" s="68">
        <f>SF88-$V88</f>
        <v/>
      </c>
      <c r="SH88" s="68">
        <f>IF(SE88&gt;0,(SE88-SH$10)/SH$10,0)</f>
        <v/>
      </c>
      <c r="SI88" s="68" t="n"/>
      <c r="SJ88" s="15">
        <f>IF(SE88&gt;0,(SE88-SE$10)/SE$10,0)</f>
        <v/>
      </c>
      <c r="SL88" s="13" t="n">
        <v>1.04</v>
      </c>
      <c r="SM88" s="68">
        <f>IF(SL88&gt;0,((SL88-SL87)/SL87),0)</f>
        <v/>
      </c>
      <c r="SN88" s="68">
        <f>SM88-$V88</f>
        <v/>
      </c>
      <c r="SO88" s="68">
        <f>IF(SL88&gt;0,(SL88-SO$10)/SO$10,0)</f>
        <v/>
      </c>
      <c r="SP88" s="68" t="n"/>
      <c r="SQ88" s="15">
        <f>IF(SL88&gt;0,(SL88-SL$10)/SL$10,0)</f>
        <v/>
      </c>
      <c r="SS88" s="13" t="n">
        <v>7.53</v>
      </c>
      <c r="ST88" s="68">
        <f>IF(SS88&gt;0,((SS88-SS87)/SS87),0)</f>
        <v/>
      </c>
      <c r="SU88" s="68">
        <f>ST88-$V88</f>
        <v/>
      </c>
      <c r="SV88" s="68">
        <f>IF(SS88&gt;0,(SS88-SV$10)/SV$10,0)</f>
        <v/>
      </c>
      <c r="SW88" s="68" t="n"/>
      <c r="SX88" s="15">
        <f>IF(SS88&gt;0,(SS88-SS$10)/SS$10,0)</f>
        <v/>
      </c>
      <c r="SZ88" s="13" t="n">
        <v>24.41</v>
      </c>
      <c r="TA88" s="68">
        <f>IF(SZ88&gt;0,((SZ88-SZ87)/SZ87),0)</f>
        <v/>
      </c>
      <c r="TB88" s="68">
        <f>TA88-$V88</f>
        <v/>
      </c>
      <c r="TC88" s="68">
        <f>IF(SZ88&gt;0,(SZ88-TC$10)/TC$10,0)</f>
        <v/>
      </c>
      <c r="TD88" s="68" t="n"/>
      <c r="TE88" s="15">
        <f>IF(SZ88&gt;0,(SZ88-SZ$10)/SZ$10,0)</f>
        <v/>
      </c>
      <c r="TG88" s="13" t="n">
        <v>0.1855</v>
      </c>
      <c r="TH88" s="68">
        <f>IF(TG88&gt;0,((TG88-TG87)/TG87),0)</f>
        <v/>
      </c>
      <c r="TI88" s="68">
        <f>TH88-$V88</f>
        <v/>
      </c>
      <c r="TJ88" s="68">
        <f>IF(TG88&gt;0,(TG88-TJ$10)/TJ$10,0)</f>
        <v/>
      </c>
      <c r="TK88" s="68" t="n"/>
      <c r="TL88" s="15">
        <f>IF(TG88&gt;0,(TG88-TG$10)/TG$10,0)</f>
        <v/>
      </c>
      <c r="TN88" s="13" t="n">
        <v>27.04</v>
      </c>
      <c r="TO88" s="68">
        <f>IF(TN88&gt;0,((TN88-TN87)/TN87),0)</f>
        <v/>
      </c>
      <c r="TP88" s="68">
        <f>TO88-$V88</f>
        <v/>
      </c>
      <c r="TQ88" s="68">
        <f>IF(TN88&gt;0,(TN88-TQ$10)/TQ$10,0)</f>
        <v/>
      </c>
      <c r="TR88" s="68" t="n"/>
      <c r="TS88" s="15">
        <f>IF(TN88&gt;0,(TN88-TN$10)/TN$10,0)</f>
        <v/>
      </c>
      <c r="TU88" s="13" t="n">
        <v>2.17</v>
      </c>
      <c r="TV88" s="68">
        <f>IF(TU88&gt;0,((TU88-TU87)/TU87),0)</f>
        <v/>
      </c>
      <c r="TW88" s="68">
        <f>TV88-$V88</f>
        <v/>
      </c>
      <c r="TX88" s="68">
        <f>IF(TU88&gt;0,(TU88-TX$10)/TX$10,0)</f>
        <v/>
      </c>
      <c r="TY88" s="68" t="n"/>
      <c r="TZ88" s="15">
        <f>IF(TU88&gt;0,(TU88-TU$10)/TU$10,0)</f>
        <v/>
      </c>
      <c r="UB88" s="13" t="n"/>
      <c r="UC88" s="68">
        <f>IF(UB88&gt;0,((UB88-UB87)/UB87),0)</f>
        <v/>
      </c>
      <c r="UD88" s="68">
        <f>UC88-$V88</f>
        <v/>
      </c>
      <c r="UE88" s="68">
        <f>IF(UB88&gt;0,(UB88-UE$10)/UE$10,0)</f>
        <v/>
      </c>
      <c r="UF88" s="68" t="n"/>
      <c r="UG88" s="15">
        <f>IF(UB88&gt;0,(UB88-UB$10)/UB$10,0)</f>
        <v/>
      </c>
      <c r="UI88" s="13" t="n"/>
      <c r="UJ88" s="68">
        <f>IF(UI88&gt;0,((UI88-UI87)/UI87),0)</f>
        <v/>
      </c>
      <c r="UK88" s="68">
        <f>UJ88-$V88</f>
        <v/>
      </c>
      <c r="UL88" s="68">
        <f>IF(UI88&gt;0,(UI88-UL$10)/UL$10,0)</f>
        <v/>
      </c>
      <c r="UM88" s="68" t="n"/>
      <c r="UN88" s="15">
        <f>IF(UI88&gt;0,(UI88-UI$10)/UI$10,0)</f>
        <v/>
      </c>
      <c r="UP88" s="13" t="n"/>
      <c r="UQ88" s="68">
        <f>IF(UP88&gt;0,((UP88-UP87)/UP87),0)</f>
        <v/>
      </c>
      <c r="UR88" s="68">
        <f>UQ88-$V88</f>
        <v/>
      </c>
      <c r="US88" s="68">
        <f>IF(UP88&gt;0,(UP88-US$10)/US$10,0)</f>
        <v/>
      </c>
      <c r="UT88" s="68" t="n"/>
      <c r="UU88" s="15">
        <f>IF(UP88&gt;0,(UP88-UP$10)/UP$10,0)</f>
        <v/>
      </c>
      <c r="UW88" s="13" t="n"/>
      <c r="UX88" s="68">
        <f>IF(UW88&gt;0,((UW88-UW87)/UW87),0)</f>
        <v/>
      </c>
      <c r="UY88" s="68">
        <f>UX88-$V88</f>
        <v/>
      </c>
      <c r="UZ88" s="68">
        <f>IF(UW88&gt;0,(UW88-UZ$10)/UZ$10,0)</f>
        <v/>
      </c>
      <c r="VA88" s="68" t="n"/>
      <c r="VB88" s="15">
        <f>IF(UW88&gt;0,(UW88-UW$10)/UW$10,0)</f>
        <v/>
      </c>
      <c r="VD88" s="13" t="n"/>
      <c r="VE88" s="68">
        <f>IF(VD88&gt;0,((VD88-VD87)/VD87),0)</f>
        <v/>
      </c>
      <c r="VF88" s="68">
        <f>VE88-$V88</f>
        <v/>
      </c>
      <c r="VG88" s="68">
        <f>IF(VD88&gt;0,(VD88-VG$10)/VG$10,0)</f>
        <v/>
      </c>
      <c r="VH88" s="68" t="n"/>
      <c r="VI88" s="15">
        <f>IF(VD88&gt;0,(VD88-VD$10)/VD$10,0)</f>
        <v/>
      </c>
      <c r="VM88" s="21">
        <f>IF($C88&gt;0,(($IK$5*IG88)+($GT$5*GP88)+($JM$5*JI88)+($JF$5*JB88)+($IY$5*IU88)+($IR$5*IN88)+($ID$5*HZ88)+($HW$5*HS88)+($HP$5*HL88)+($HI$5*HE88)+($GF$5*GB88)+($FY$5*FU88)+($FR$5*FN88)+($FK$5*FG88)+($FD$5*EZ88)+($EW$5*ES88)+($EP$5*EL88)+($EI$5*EE88)+($EB$5*DX88)+($DU$5*DQ88)+($DN$5*DJ88)+($DG$5*DC88)+($CZ$5*CV88)+($CS$5*CO88)+($CL$5*CH88)+($CE$5*CA88)+($BX$5*BT88)+($BQ$5*BM88)+($BJ$5*BF88)+($BC$5*AY88)+($AV$5*AR88)+($AO$5*AK88)+($AH$5*AD88)+($JT$5*JP88)+($KA$5*JW88)+($KO$5*KK88)+($PR$5*PN88)+($GM$5*GI88)+($HA$5*GW88)+($KV$5*KR88)+($KH$5*KD88)+($LC$5*KY88)+($MS$5*MO88)+($ML$5*MH88)+($ME$5*MA88)+($LX$5*LT88)+($LQ$5*LM88)+($LJ$5*LF88)+(MV88*$MZ$5)+(NC88*$NG$5)+(NJ88*$NN$5)+($OI$5*OE88)+($NU$5*NQ88)+($OB$5*NX88)+($PK$5*PG88)+($OP$5*OL88)+($OW$5*OS88)+($PD$5*OZ88)+(PU88*$PY$5)+(QB88*$QF$5)+(QI88*$QM$5)+(QP88*$QT$5)+(QW88*$RA$5)+(RD88*$RH$5)+(RK88*$RO$5)+(RR88*$RV$5)+(RY88*$SC$5)+(SF88*$SJ$5)+(SM88*$SQ$5)+(ST88*$SX$5)+(TA88*$TE$5))+(TH88*$TL$5)+(TO88*$TS$5))/$VM$5</f>
        <v/>
      </c>
      <c r="VN88" s="538" t="n"/>
      <c r="VO88" s="21">
        <f>IF($C88&gt;0,(($IK$5*II88)+($GT$5*GR88)+($JM$5*JK88)+($JF$5*JD88)+($IY$5*IW88)+($IR$5*IP88)+($ID$5*IB88)+($HW$5*HU88)+($HP$5*HN88)+($HI$5*HG88)+($GF$5*GD88)+($FY$5*FW88)+($FR$5*FP88)+($FK$5*FI88)+($FD$5*FB88)+($EW$5*EU88)+($EP$5*EN88)+($EI$5*EG88)+($EB$5*DZ88)+($DU$5*DS88)+($DN$5*DL88)+($DG$5*DE88)+($CZ$5*CX88)+($CS$5*CQ88)+($CL$5*CJ88)+($CE$5*CC88)+($BX$5*BV88)+($BQ$5*BO88)+($BJ$5*BH88)+($BC$5*BA88)+($AV$5*AT88)+($AO$5*AM88)+($AH$5*AF88)+($KO$5*KM88)+($KH$5*KF88)+($KA$5*JY88)+($JT$5*JR88)+($PR$5*PP88)+($GM$5*GK88)+($HA$5*GY88)+($KV$5*KT88)+($LC$5*LA88)+($MS$5*MQ88)+($ML$5*MJ88)+($ME$5*MC88)+($LX$5*LV88)+($LQ$5*LO88)+($LJ$5*LH88)+(MX88*$MZ$5)+(NE88*$NG$5)+(NL88*$NN$5)+($OI$5*OG88)+($NU$5*NS88)+($OB$5*NZ88)+($PD$5*PB88)+($OW$5*OU88)+($OP$5*ON88)+($PK$5*PI88)+($PY$5*PW88)+($QF$5*QD88)+($QM$5*QK88)+($QT$5*QR88)+($RA$5*QY88)+($RH$5*RF88)+($RO$5*RM88)+(RT88*$RV$5)+(SA88*$SC$5)+(SH88*$SJ$5)+(SO88*$SQ$5)+(SV88*$SX$5)+(TC88*$TE$5)+(TJ88*$TL$5)+(TQ88*$TS$5))/$VM$5,0)</f>
        <v/>
      </c>
      <c r="VP88" s="14" t="n"/>
      <c r="VQ88" s="21">
        <f>IF($C88&gt;0,(($IK$5*IK88)+($GT$5*GT88)+($JM$5*JM88)+($JF$5*JF88)+($IY$5*IY88)+($IR$5*IR88)+($ID$5*ID88)+($HW$5*HW88)+($HP$5*HP88)+($HI$5*HI88)+($GF$5*GF88)+($FY$5*FY88)+($FR$5*FR88)+($FK$5*FK88)+($FD$5*FD88)+($EW$5*EW88)+($EP$5*EP88)+($EI$5*EI88)+($EB$5*EB88)+($DU$5*DU88)+($DN$5*DN88)+($DG$5*DG88)+($CZ$5*CZ88)+($CS$5*CS88)+($CL$5*CL88)+($CE$5*CE88)+($BX$5*BX88)+($BQ$5*BQ88)+($BJ$5*BJ88)+($BC$5*BC88)+($AV$5*AV88)+($AO$5*AO88)+($AH$5*AH88)+($KO$5*KO88)+($PR$5*PR88)+($GM$5*GM88)+($HA$5*HA88)+($KH$5*KH88)+($KA$5*KA88)+($JT$5*JT88)+($KV$5*KV88)+($LC$5*LC88)+($MS$5*MS88)+($ML$5*ML88)+($ME$5*ME88)+($LX$5*LX88)+($LQ$5*LQ88)+($LJ$5*LJ88)+($OI$5*OI88)+($NU$5*NU88)+($NN$5*NN88)+($NG$5*NG88)+($MZ$5*MZ88)+(OB88*$OB$5)+($PD$5*PD88)+($OW$5*OW88)+($OP$5*OP88)+($PK$5*PK88)+(PY88*$PY$5)+(QF88*$QF$5)+(QM88*$QM$5)+(QT88*$QT$5)+(RA88*$RA$5)+(RH88*$RH$5)+(RO88*$RO$5)+(RV88*$RV$5)+(SC88*$SC$5)+(SJ88*$SJ$5)+(SQ88*$SQ$5)+(SX88*$SX$5)+(TE88*$TE$5)+(TL88*$TL$5)+(TS88*$TS$5))/$VM$5,0)</f>
        <v/>
      </c>
    </row>
    <row r="89" ht="16" customHeight="1" s="545">
      <c r="A89" s="127" t="n">
        <v>45775</v>
      </c>
      <c r="B89" s="4">
        <f>A89</f>
        <v/>
      </c>
      <c r="C89" s="13" t="n">
        <v>40227.59</v>
      </c>
      <c r="D89" s="138">
        <f>IF(C89&gt;0,C89-C88,0)</f>
        <v/>
      </c>
      <c r="E89" s="68">
        <f>IF(C89&gt;0,D89/C88,0)</f>
        <v/>
      </c>
      <c r="F89" s="15">
        <f>IF(C89&gt;0,(C89-C$10)/C$10,0)</f>
        <v/>
      </c>
      <c r="G89" s="13" t="n">
        <v>5528.73</v>
      </c>
      <c r="H89" s="138">
        <f>IF(G89&gt;0,G89-G88,0)</f>
        <v/>
      </c>
      <c r="I89" s="68">
        <f>IF(G89&gt;0,H89/G88,0)</f>
        <v/>
      </c>
      <c r="J89" s="15">
        <f>IF(G89&gt;0,(G89-G$10)/G$10,0)</f>
        <v/>
      </c>
      <c r="K89" s="13" t="n">
        <v>17366.13</v>
      </c>
      <c r="L89" s="138">
        <f>IF(K89&gt;0,K89-K88,0)</f>
        <v/>
      </c>
      <c r="M89" s="68">
        <f>IF(K89&gt;0,L89/K88,0)</f>
        <v/>
      </c>
      <c r="N89" s="15">
        <f>IF(K89&gt;0,(K89-K$10)/K$10,0)</f>
        <v/>
      </c>
      <c r="O89" s="13" t="n">
        <v>1965.55</v>
      </c>
      <c r="P89" s="138">
        <f>IF(O89&gt;0,O89-O88,0)</f>
        <v/>
      </c>
      <c r="Q89" s="68">
        <f>IF(O89&gt;0,P89/O88,0)</f>
        <v/>
      </c>
      <c r="R89" s="15">
        <f>IF(O89&gt;0,(O89-O$10)/O$10,0)</f>
        <v/>
      </c>
      <c r="S89" s="18">
        <f>IF(O89&gt;0,(((O89*0.7)*Q89)+((K89*0.9)*M89)+((G89*0.65)*I89)+((C89*0.6)*E89))/(O89+K89+G89+C89),0)</f>
        <v/>
      </c>
      <c r="T89" s="121">
        <f>IF(O89&gt;0,(S89*200)+T88,0)</f>
        <v/>
      </c>
      <c r="U89" s="121">
        <f>T89</f>
        <v/>
      </c>
      <c r="V89" s="134">
        <f>IF(T89&gt;0,(T89-T88)/T88,0)</f>
        <v/>
      </c>
      <c r="W89" s="21">
        <f>IF(T89&gt;0,(T89-T$11)/T$11,0)</f>
        <v/>
      </c>
      <c r="X89" s="18">
        <f>IF(T89&gt;0,((Q89+M89+I89+E89)/4),0)</f>
        <v/>
      </c>
      <c r="Y89" s="352" t="n">
        <v>159905.37</v>
      </c>
      <c r="Z89" s="15" t="n">
        <v>2e-06</v>
      </c>
      <c r="AA89" s="21">
        <f>Z89-$V89</f>
        <v/>
      </c>
      <c r="AC89" s="13" t="n">
        <v>198.62</v>
      </c>
      <c r="AD89" s="68">
        <f>IF(AC89&gt;0,((AC89-AC88)/AC88),0)</f>
        <v/>
      </c>
      <c r="AE89" s="68">
        <f>IF(AC89&gt;0,AD89-$V89,0)</f>
        <v/>
      </c>
      <c r="AF89" s="68">
        <f>IF(AC89&gt;0,(AC89-AF$10)/AF$10,0)</f>
        <v/>
      </c>
      <c r="AG89" s="68" t="n"/>
      <c r="AH89" s="15">
        <f>IF(AC89&gt;0,(AC89-AC$10)/AC$10,0)</f>
        <v/>
      </c>
      <c r="AJ89" s="13" t="n">
        <v>20.09</v>
      </c>
      <c r="AK89" s="68">
        <f>IF(AJ89&gt;0,((AJ89-AJ88)/AJ88),0)</f>
        <v/>
      </c>
      <c r="AL89" s="68">
        <f>IF(AJ89&gt;0,AK89-$V89,0)</f>
        <v/>
      </c>
      <c r="AM89" s="68">
        <f>IF(AJ89&gt;0,(AJ89-AM$10)/AM$10,0)</f>
        <v/>
      </c>
      <c r="AN89" s="68" t="n"/>
      <c r="AO89" s="15">
        <f>IF(AJ89&gt;0,(AJ89-AJ$10)/AJ$10,0)</f>
        <v/>
      </c>
      <c r="AQ89" s="13" t="n">
        <v>18.94</v>
      </c>
      <c r="AR89" s="68">
        <f>IF(AQ89&gt;0,((AQ89-AQ88)/AQ88),0)</f>
        <v/>
      </c>
      <c r="AS89" s="68">
        <f>IF(AQ89&gt;0,AR89-$V89,0)</f>
        <v/>
      </c>
      <c r="AT89" s="68">
        <f>IF(AQ89&gt;0,(AQ89-AT$10)/AT$10,0)</f>
        <v/>
      </c>
      <c r="AU89" s="68" t="n"/>
      <c r="AV89" s="15">
        <f>IF(AQ89&gt;0,(AQ89-AQ$10)/AQ$10,0)</f>
        <v/>
      </c>
      <c r="AX89" s="13" t="n">
        <v>192.06</v>
      </c>
      <c r="AY89" s="68">
        <f>IF(AX89&gt;0,((AX89-AX88)/AX88),0)</f>
        <v/>
      </c>
      <c r="AZ89" s="68">
        <f>IF(AX89&gt;0,AY89-$V89,0)</f>
        <v/>
      </c>
      <c r="BA89" s="68">
        <f>IF(AX89&gt;0,(AX89-BA$10)/BA$10,0)</f>
        <v/>
      </c>
      <c r="BB89" s="68" t="n"/>
      <c r="BC89" s="15">
        <f>IF(AX89&gt;0,(AX89-AX$10)/AX$10,0)</f>
        <v/>
      </c>
      <c r="BE89" s="13" t="n">
        <v>73.68000000000001</v>
      </c>
      <c r="BF89" s="68">
        <f>IF(BE89&gt;0,((BE89-BE88)/BE88),0)</f>
        <v/>
      </c>
      <c r="BG89" s="68">
        <f>IF(BE89&gt;0,BF89-$V89,0)</f>
        <v/>
      </c>
      <c r="BH89" s="68" t="n"/>
      <c r="BI89" s="68" t="n"/>
      <c r="BJ89" s="15">
        <f>IF(BE89&gt;0,(BE89-BE$10)/BE$10,0)</f>
        <v/>
      </c>
      <c r="BL89" s="13" t="n">
        <v>63.65</v>
      </c>
      <c r="BM89" s="68">
        <f>IF(BL89&gt;0,((BL89-BL88)/BL88),0)</f>
        <v/>
      </c>
      <c r="BN89" s="68">
        <f>IF(BL89&gt;0,BM89-$V89,0)</f>
        <v/>
      </c>
      <c r="BO89" s="68">
        <f>IF(BL89&gt;0,(BL89-BO$10)/BO$10,0)</f>
        <v/>
      </c>
      <c r="BP89" s="68" t="n"/>
      <c r="BQ89" s="15">
        <f>IF(BL89&gt;0,(BL89-BL$10)/BL$10,0)</f>
        <v/>
      </c>
      <c r="BS89" s="13" t="n">
        <v>34.56</v>
      </c>
      <c r="BT89" s="68">
        <f>IF(BS89&gt;0,((BS89-BS88)/BS88),0)</f>
        <v/>
      </c>
      <c r="BU89" s="68">
        <f>IF(BS89&gt;0,BT89-$V89,0)</f>
        <v/>
      </c>
      <c r="BV89" s="68">
        <f>IF(BS89&gt;0,(BS89-BV$10)/BV$10,0)</f>
        <v/>
      </c>
      <c r="BW89" s="68" t="n"/>
      <c r="BX89" s="15">
        <f>IF(BS89&gt;0,(BS89-BS$10)/BS$10,0)</f>
        <v/>
      </c>
      <c r="BZ89" s="13" t="n"/>
      <c r="CA89" s="68">
        <f>IF(BZ89&gt;0,((BZ89-BZ88)/BZ88),0)</f>
        <v/>
      </c>
      <c r="CB89" s="68">
        <f>IF(BZ89&gt;0,CA89-$V89,0)</f>
        <v/>
      </c>
      <c r="CC89" s="68">
        <f>IF(BZ89&gt;0,(BZ89-CC$10)/CC$10,0)</f>
        <v/>
      </c>
      <c r="CD89" s="68" t="n"/>
      <c r="CE89" s="15">
        <f>IF(BZ89&gt;0,(BZ89-BZ$10)/BZ$10,0)</f>
        <v/>
      </c>
      <c r="CG89" s="13" t="n">
        <v>28.38</v>
      </c>
      <c r="CH89" s="68">
        <f>IF(CG89&gt;0,((CG89-CG88)/CG88),0)</f>
        <v/>
      </c>
      <c r="CI89" s="68">
        <f>IF(CG89&gt;0,CH89-$V89,0)</f>
        <v/>
      </c>
      <c r="CJ89" s="68">
        <f>IF(CG89&gt;0,(CG89-CJ$10)/CJ$10,0)</f>
        <v/>
      </c>
      <c r="CK89" s="68" t="n"/>
      <c r="CL89" s="15">
        <f>IF(CG89&gt;0,(CG89-CG$10)/CG$10,0)</f>
        <v/>
      </c>
      <c r="CN89" s="13" t="n">
        <v>29.48</v>
      </c>
      <c r="CO89" s="68">
        <f>IF(CN89&gt;0,((CN89-CN88)/CN88),0)</f>
        <v/>
      </c>
      <c r="CP89" s="68">
        <f>IF(CN89&gt;0,CO89-$V89,0)</f>
        <v/>
      </c>
      <c r="CQ89" s="68">
        <f>IF(CN89&gt;0,(CN89-CQ$10)/CQ$10,0)</f>
        <v/>
      </c>
      <c r="CR89" s="68" t="n"/>
      <c r="CS89" s="15">
        <f>IF(CN89&gt;0,(CN89-CN$10)/CN$10,0)</f>
        <v/>
      </c>
      <c r="CU89" s="13" t="n">
        <v>33.38</v>
      </c>
      <c r="CV89" s="68">
        <f>IF(CU89&gt;0,((CU89-CU88)/CU88),0)</f>
        <v/>
      </c>
      <c r="CW89" s="68">
        <f>IF(CU89&gt;0,CV89-$V89,0)</f>
        <v/>
      </c>
      <c r="CX89" s="68">
        <f>IF(CU89&gt;0,(CU89-CX$10)/CX$10,0)</f>
        <v/>
      </c>
      <c r="CY89" s="68" t="n"/>
      <c r="CZ89" s="15">
        <f>IF(CU89&gt;0,(CU89-CU$10)/CU$10,0)</f>
        <v/>
      </c>
      <c r="DB89" s="13" t="n">
        <v>18.44</v>
      </c>
      <c r="DC89" s="68">
        <f>IF(DB89&gt;0,((DB89-DB88)/DB88),0)</f>
        <v/>
      </c>
      <c r="DD89" s="68">
        <f>IF(DB89&gt;0,DC89-$V89,0)</f>
        <v/>
      </c>
      <c r="DE89" s="68">
        <f>IF(DB89&gt;0,(DB89-DE$10)/DE$10,0)</f>
        <v/>
      </c>
      <c r="DF89" s="68" t="n"/>
      <c r="DG89" s="15">
        <f>IF(DB89&gt;0,(DB89-DB$10)/DB$10,0)</f>
        <v/>
      </c>
      <c r="DI89" s="13" t="n">
        <v>46.13</v>
      </c>
      <c r="DJ89" s="68">
        <f>IF(DI89&gt;0,((DI89-DI88)/DI88),0)</f>
        <v/>
      </c>
      <c r="DK89" s="68">
        <f>IF(DI89&gt;0,DJ89-$V89,0)</f>
        <v/>
      </c>
      <c r="DL89" s="68">
        <f>IF(DI89&gt;0,(DI89-DL$10)/DL$10,0)</f>
        <v/>
      </c>
      <c r="DM89" s="68" t="n"/>
      <c r="DN89" s="15">
        <f>IF(DI89&gt;0,(DI89-DI$10)/DI$10,0)</f>
        <v/>
      </c>
      <c r="DP89" s="13" t="n">
        <v>37.89</v>
      </c>
      <c r="DQ89" s="68">
        <f>IF(DP89&gt;0,((DP89-DP88)/DP88),0)</f>
        <v/>
      </c>
      <c r="DR89" s="68">
        <f>IF(DP89&gt;0,DQ89-$V89,0)</f>
        <v/>
      </c>
      <c r="DS89" s="68" t="n"/>
      <c r="DT89" s="68" t="n"/>
      <c r="DU89" s="15">
        <f>IF(DP89&gt;0,(DP89-DP$10)/DP$10,0)</f>
        <v/>
      </c>
      <c r="DV89" s="18" t="n"/>
      <c r="DW89" s="13" t="n">
        <v>26.01</v>
      </c>
      <c r="DX89" s="68">
        <f>IF(DW89&gt;0,((DW89-DW88)/DW88),0)</f>
        <v/>
      </c>
      <c r="DY89" s="68">
        <f>IF(DW89&gt;0,DX89-$V89,0)</f>
        <v/>
      </c>
      <c r="DZ89" s="68">
        <f>IF(DW89&gt;0,(DW89-DZ$10)/DZ$10,0)</f>
        <v/>
      </c>
      <c r="EA89" s="68" t="n"/>
      <c r="EB89" s="15">
        <f>IF(DW89&gt;0,(DW89-DW$10)/DW$10,0)</f>
        <v/>
      </c>
      <c r="ED89" s="13" t="n">
        <v>30.83</v>
      </c>
      <c r="EE89" s="68">
        <f>IF(ED89&gt;0,((ED89-ED88)/ED88),0)</f>
        <v/>
      </c>
      <c r="EF89" s="68">
        <f>IF(ED89&gt;0,EE89-$V89,0)</f>
        <v/>
      </c>
      <c r="EG89" s="68">
        <f>IF(ED89&gt;0,(ED89-EG$10)/EG$10,0)</f>
        <v/>
      </c>
      <c r="EH89" s="68" t="n"/>
      <c r="EI89" s="15">
        <f>IF(ED89&gt;0,(ED89-ED$10)/ED$10,0)</f>
        <v/>
      </c>
      <c r="EK89" s="13" t="n">
        <v>103.31</v>
      </c>
      <c r="EL89" s="68">
        <f>IF(EK89&gt;0,((EK89-EK88)/EK88),0)</f>
        <v/>
      </c>
      <c r="EM89" s="68">
        <f>IF(EK89&gt;0,EL89-$V89,0)</f>
        <v/>
      </c>
      <c r="EN89" s="68">
        <f>IF(EK89&gt;0,(EK89-EN$10)/EN$10,0)</f>
        <v/>
      </c>
      <c r="EO89" s="68" t="n"/>
      <c r="EP89" s="15">
        <f>IF(EK89&gt;0,(EK89-EK$10)/EK$10,0)</f>
        <v/>
      </c>
      <c r="ER89" s="13" t="n">
        <v>35.26</v>
      </c>
      <c r="ES89" s="68">
        <f>IF(ER89&gt;0,((ER89-ER88)/ER88),0)</f>
        <v/>
      </c>
      <c r="ET89" s="68">
        <f>IF(ER89&gt;0,ES89-$V89,0)</f>
        <v/>
      </c>
      <c r="EU89" s="68">
        <f>IF(ER89&gt;0,(ER89-EU$10)/EU$10,0)</f>
        <v/>
      </c>
      <c r="EV89" s="68" t="n"/>
      <c r="EW89" s="15">
        <f>IF(ER89&gt;0,(ER89-ER$10)/ER$10,0)</f>
        <v/>
      </c>
      <c r="EY89" s="13" t="n">
        <v>36.11</v>
      </c>
      <c r="EZ89" s="68">
        <f>IF(EY89&gt;0,((EY89-EY88)/EY88),0)</f>
        <v/>
      </c>
      <c r="FA89" s="68">
        <f>IF(EY89&gt;0,EZ89-$V89,0)</f>
        <v/>
      </c>
      <c r="FB89" s="68" t="n"/>
      <c r="FC89" s="68" t="n"/>
      <c r="FD89" s="15">
        <f>IF(EY89&gt;0,(EY89-EY$10)/EY$10,0)</f>
        <v/>
      </c>
      <c r="FF89" s="13" t="n">
        <v>53.72</v>
      </c>
      <c r="FG89" s="68">
        <f>IF(FF89&gt;0,((FF89-FF88)/FF88),0)</f>
        <v/>
      </c>
      <c r="FH89" s="68">
        <f>IF(FF89&gt;0,FG89-$V89,0)</f>
        <v/>
      </c>
      <c r="FI89" s="68">
        <f>IF(FF89&gt;0,(FF89-FI$10)/FI$10,0)</f>
        <v/>
      </c>
      <c r="FJ89" s="68" t="n"/>
      <c r="FK89" s="15">
        <f>IF(FF89&gt;0,(FF89-FF$10)/FF$10,0)</f>
        <v/>
      </c>
      <c r="FM89" s="13" t="n">
        <v>165.77</v>
      </c>
      <c r="FN89" s="68">
        <f>IF(FM89&gt;0,((FM89-FM88)/FM88),0)</f>
        <v/>
      </c>
      <c r="FO89" s="68">
        <f>IF(FM89&gt;0,FN89-$V89,0)</f>
        <v/>
      </c>
      <c r="FP89" s="68">
        <f>IF(FM89&gt;0,(FM89-FP$10)/FP$10,0)</f>
        <v/>
      </c>
      <c r="FQ89" s="68" t="n"/>
      <c r="FR89" s="15">
        <f>IF(FM89&gt;0,(FM89-FM$10)/FM$10,0)</f>
        <v/>
      </c>
      <c r="FT89" s="13" t="n">
        <v>91.45999999999999</v>
      </c>
      <c r="FU89" s="68">
        <f>IF(FT89&gt;0,((FT89-FT88)/FT88),0)</f>
        <v/>
      </c>
      <c r="FV89" s="68">
        <f>IF(FT89&gt;0,FU89-$V89,0)</f>
        <v/>
      </c>
      <c r="FW89" s="68">
        <f>IF(FT89&gt;0,(FT89-FW$10)/FW$10,0)</f>
        <v/>
      </c>
      <c r="FX89" s="68" t="n"/>
      <c r="FY89" s="15">
        <f>IF(FT89&gt;0,(FT89-FT$10)/FT$10,0)</f>
        <v/>
      </c>
      <c r="GA89" s="13" t="n">
        <v>17.3</v>
      </c>
      <c r="GB89" s="68">
        <f>IF(GA89&gt;0,((GA89-GA88)/GA88),0)</f>
        <v/>
      </c>
      <c r="GC89" s="68">
        <f>IF(GA89&gt;0,GB89-$V89,0)</f>
        <v/>
      </c>
      <c r="GD89" s="68" t="n"/>
      <c r="GE89" s="68" t="n"/>
      <c r="GF89" s="15">
        <f>IF(GA89&gt;0,(GA89-GA$10)/GA$10,0)</f>
        <v/>
      </c>
      <c r="GG89" s="18" t="n"/>
      <c r="GH89" s="13" t="n">
        <v>18</v>
      </c>
      <c r="GI89" s="68">
        <f>IF(GH89&gt;0,((GH89-GH88)/GH88),0)</f>
        <v/>
      </c>
      <c r="GJ89" s="68">
        <f>IF(GH89&gt;0,GI89-$V89,0)</f>
        <v/>
      </c>
      <c r="GK89" s="68">
        <f>IF(GH89&gt;0,(GH89-GK$10)/GK$10,0)</f>
        <v/>
      </c>
      <c r="GL89" s="68" t="n"/>
      <c r="GM89" s="15">
        <f>IF(GH89&gt;0,(GH89-GH$10)/GH$10,0)</f>
        <v/>
      </c>
      <c r="GO89" s="13" t="n">
        <v>25.79</v>
      </c>
      <c r="GP89" s="68">
        <f>IF(GO89&gt;0,((GO89-GO88)/GO88),0)</f>
        <v/>
      </c>
      <c r="GQ89" s="68">
        <f>IF(GO89&gt;0,GP89-$V89,0)</f>
        <v/>
      </c>
      <c r="GR89" s="68" t="n"/>
      <c r="GS89" s="68" t="n"/>
      <c r="GT89" s="15">
        <f>IF(GO89&gt;0,(GO89-GO$10)/GO$10,0)</f>
        <v/>
      </c>
      <c r="GV89" s="13" t="n">
        <v>14.57</v>
      </c>
      <c r="GW89" s="68">
        <f>IF(GV89&gt;0,((GV89-GV88)/GV88),0)</f>
        <v/>
      </c>
      <c r="GX89" s="68">
        <f>IF(GV89&gt;0,GW89-$V89,0)</f>
        <v/>
      </c>
      <c r="GY89" s="68">
        <f>IF(GV89&gt;0,(GV89-GY$10)/GY$10,0)</f>
        <v/>
      </c>
      <c r="GZ89" s="68" t="n"/>
      <c r="HA89" s="15">
        <f>IF(GV89&gt;0,(GV89-GV$10)/GV$10,0)</f>
        <v/>
      </c>
      <c r="HD89" s="13" t="n">
        <v>285.88</v>
      </c>
      <c r="HE89" s="68">
        <f>IF(HD89&gt;0,((HD89-HD88)/HD88),0)</f>
        <v/>
      </c>
      <c r="HF89" s="68">
        <f>IF(HD89&gt;0,HE89-$V89,0)</f>
        <v/>
      </c>
      <c r="HG89" s="68">
        <f>IF(HD89&gt;0,(HD89-HG$10)/HG$10,0)</f>
        <v/>
      </c>
      <c r="HH89" s="68" t="n"/>
      <c r="HI89" s="15">
        <f>IF(HD89&gt;0,(HD89-HD$10)/HD$10,0)</f>
        <v/>
      </c>
      <c r="HK89" s="13" t="n">
        <v>33.5</v>
      </c>
      <c r="HL89" s="68">
        <f>IF(HK89&gt;0,((HK89-HK88)/HK88),0)</f>
        <v/>
      </c>
      <c r="HM89" s="68">
        <f>IF(HK89&gt;0,HL89-$V89,0)</f>
        <v/>
      </c>
      <c r="HN89" s="68">
        <f>IF(HK89&gt;0,(HK89-HN$10)/HN$10,0)</f>
        <v/>
      </c>
      <c r="HO89" s="68" t="n"/>
      <c r="HP89" s="15">
        <f>IF(HK89&gt;0,(HK89-HK$10)/HK$10,0)</f>
        <v/>
      </c>
      <c r="HR89" s="13" t="n">
        <v>108.64</v>
      </c>
      <c r="HS89" s="68">
        <f>IF(HR89&gt;0,((HR89-HR88)/HR88),0)</f>
        <v/>
      </c>
      <c r="HT89" s="68">
        <f>IF(HR89&gt;0,HS89-$V89,0)</f>
        <v/>
      </c>
      <c r="HU89" s="68">
        <f>IF(HR89&gt;0,(HR89-HU$10)/HU$10,0)</f>
        <v/>
      </c>
      <c r="HV89" s="68" t="n"/>
      <c r="HW89" s="15">
        <f>IF(HR89&gt;0,(HR89-HR$10)/HR$10,0)</f>
        <v/>
      </c>
      <c r="HY89" s="13" t="n">
        <v>108.73</v>
      </c>
      <c r="HZ89" s="68">
        <f>IF(HY89&gt;0,((HY89-HY88)/HY88),0)</f>
        <v/>
      </c>
      <c r="IA89" s="68">
        <f>IF(HY89&gt;0,HZ89-$V89,0)</f>
        <v/>
      </c>
      <c r="IB89" s="68">
        <f>IF(HY89&gt;0,(HY89-IB$10)/IB$10,0)</f>
        <v/>
      </c>
      <c r="IC89" s="68" t="n"/>
      <c r="ID89" s="15">
        <f>IF(HY89&gt;0,(HY89-HY$10)/HY$10,0)</f>
        <v/>
      </c>
      <c r="IF89" s="13" t="n">
        <v>192.47</v>
      </c>
      <c r="IG89" s="68">
        <f>IF(IF89&gt;0,((IF89-IF88)/IF88),0)</f>
        <v/>
      </c>
      <c r="IH89" s="68">
        <f>IF(IF89&gt;0,IG89-$V89,0)</f>
        <v/>
      </c>
      <c r="II89" s="68">
        <f>IF(IF89&gt;0,(IF89-II$10)/II$10,0)</f>
        <v/>
      </c>
      <c r="IJ89" s="68" t="n"/>
      <c r="IK89" s="15">
        <f>IF(IF89&gt;0,(IF89-IF$10)/IF$10,0)</f>
        <v/>
      </c>
      <c r="IM89" s="13" t="n">
        <v>228.35</v>
      </c>
      <c r="IN89" s="68">
        <f>IF(IM89&gt;0,((IM89-IM88)/IM88),0)</f>
        <v/>
      </c>
      <c r="IO89" s="68">
        <f>IF(IM89&gt;0,IN89-$V89,0)</f>
        <v/>
      </c>
      <c r="IP89" s="68">
        <f>IF(IM89&gt;0,(IM89-IP$10)/IP$10,0)</f>
        <v/>
      </c>
      <c r="IQ89" s="68" t="n"/>
      <c r="IR89" s="15">
        <f>IF(IM89&gt;0,(IM89-IM$10)/IM$10,0)</f>
        <v/>
      </c>
      <c r="IT89" s="13" t="n">
        <v>45.32</v>
      </c>
      <c r="IU89" s="68">
        <f>IF(IT89&gt;0,((IT89-IT88)/IT88),0)</f>
        <v/>
      </c>
      <c r="IV89" s="68">
        <f>IF(IT89&gt;0,IU89-$V89,0)</f>
        <v/>
      </c>
      <c r="IW89" s="68">
        <f>IF(IT89&gt;0,(IT89-IW$10)/IW$10,0)</f>
        <v/>
      </c>
      <c r="IX89" s="68" t="n"/>
      <c r="IY89" s="15">
        <f>IF(IT89&gt;0,(IT89-IT$10)/IT$10,0)</f>
        <v/>
      </c>
      <c r="JA89" s="13" t="n">
        <v>549.74</v>
      </c>
      <c r="JB89" s="68">
        <f>IF(JA89&gt;0,((JA89-JA88)/JA88),0)</f>
        <v/>
      </c>
      <c r="JC89" s="68">
        <f>IF(JA89&gt;0,JB89-$V89,0)</f>
        <v/>
      </c>
      <c r="JD89" s="68">
        <f>IF(JA89&gt;0,(JA89-JD$10)/JD$10,0)</f>
        <v/>
      </c>
      <c r="JE89" s="68" t="n"/>
      <c r="JF89" s="15">
        <f>IF(JA89&gt;0,(JA89-JA$10)/JA$10,0)</f>
        <v/>
      </c>
      <c r="JH89" s="13" t="n">
        <v>391.16</v>
      </c>
      <c r="JI89" s="68">
        <f>IF(JH89&gt;0,((JH89-JH88)/JH88),0)</f>
        <v/>
      </c>
      <c r="JJ89" s="68">
        <f>IF(JH89&gt;0,JI89-$V89,0)</f>
        <v/>
      </c>
      <c r="JK89" s="68">
        <f>IF(JH89&gt;0,(JH89-JK$10)/JK$10,0)</f>
        <v/>
      </c>
      <c r="JL89" s="68" t="n"/>
      <c r="JM89" s="15">
        <f>IF(JH89&gt;0,(JH89-JH$10)/JH$10,0)</f>
        <v/>
      </c>
      <c r="JO89" s="13" t="n">
        <v>17.48</v>
      </c>
      <c r="JP89" s="68">
        <f>IF(JO89&gt;0,((JO89-JO88)/JO88),0)</f>
        <v/>
      </c>
      <c r="JQ89" s="68">
        <f>IF(JO89&gt;0,JP89-$V89,0)</f>
        <v/>
      </c>
      <c r="JR89" s="68">
        <f>IF(JO89&gt;0,(JO89-JR$10)/JR$10,0)</f>
        <v/>
      </c>
      <c r="JS89" s="68" t="n"/>
      <c r="JT89" s="15">
        <f>IF(JO89&gt;0,(JO89-JO$10)/JO$10,0)</f>
        <v/>
      </c>
      <c r="JV89" s="13" t="n">
        <v>1.46</v>
      </c>
      <c r="JW89" s="68">
        <f>IF(JV89&gt;0,((JV89-JV88)/JV88),0)</f>
        <v/>
      </c>
      <c r="JX89" s="68">
        <f>IF(JV89&gt;0,JW89-$V89,0)</f>
        <v/>
      </c>
      <c r="JY89" s="68">
        <f>IF(JV89&gt;0,(JV89-JY$10)/JY$10,0)</f>
        <v/>
      </c>
      <c r="JZ89" s="68" t="n"/>
      <c r="KA89" s="15">
        <f>IF(JV89&gt;0,(JV89-JV$10)/JV$10,0)</f>
        <v/>
      </c>
      <c r="KC89" s="13" t="n">
        <v>16.33</v>
      </c>
      <c r="KD89" s="68">
        <f>IF(KC89&gt;0,((KC89-KC88)/KC88),0)</f>
        <v/>
      </c>
      <c r="KE89" s="68">
        <f>IF(KC89&gt;0,KD89-$V89,0)</f>
        <v/>
      </c>
      <c r="KF89" s="68">
        <f>IF(KC89&gt;0,(KC89-KF$10)/KF$10,0)</f>
        <v/>
      </c>
      <c r="KG89" s="68" t="n"/>
      <c r="KH89" s="15">
        <f>IF(KC89&gt;0,(KC89-KC$10)/KC$10,0)</f>
        <v/>
      </c>
      <c r="KI89" s="18" t="n"/>
      <c r="KJ89" s="13" t="n">
        <v>43.04</v>
      </c>
      <c r="KK89" s="68">
        <f>IF(KJ89&gt;0,((KJ89-KJ88)/KJ88),0)</f>
        <v/>
      </c>
      <c r="KL89" s="68">
        <f>IF(KJ89&gt;0,KK89-$V89,0)</f>
        <v/>
      </c>
      <c r="KM89" s="68">
        <f>IF(KJ89&gt;0,(KJ89-KM$10)/KM$10,0)</f>
        <v/>
      </c>
      <c r="KN89" s="68" t="n"/>
      <c r="KO89" s="15">
        <f>IF(KJ89&gt;0,(KJ89-KJ$10)/KJ$10,0)</f>
        <v/>
      </c>
      <c r="KQ89" s="13" t="n">
        <v>1.537</v>
      </c>
      <c r="KR89" s="68">
        <f>IF(KQ89&gt;0,((KQ89-KQ88)/KQ88),0)</f>
        <v/>
      </c>
      <c r="KS89" s="68">
        <f>IF(KQ89&gt;0,KR89-$V89,0)</f>
        <v/>
      </c>
      <c r="KT89" s="68">
        <f>IF(KQ89&gt;0,(KQ89-KT$10)/KT$10,0)</f>
        <v/>
      </c>
      <c r="KU89" s="68" t="n"/>
      <c r="KV89" s="15">
        <f>IF(KQ89&gt;0,(KQ89-KQ$10)/KQ$10,0)</f>
        <v/>
      </c>
      <c r="KW89" s="18" t="n"/>
      <c r="KX89" s="13" t="n">
        <v>22</v>
      </c>
      <c r="KY89" s="68">
        <f>IF(KX89&gt;0,((KX89-KX88)/KX88),0)</f>
        <v/>
      </c>
      <c r="KZ89" s="68">
        <f>IF(KX89&gt;0,KY89-$V89,0)</f>
        <v/>
      </c>
      <c r="LA89" s="68">
        <f>IF(KX89&gt;0,(KX89-LA$10)/LA$10,0)</f>
        <v/>
      </c>
      <c r="LB89" s="68" t="n"/>
      <c r="LC89" s="15">
        <f>IF(KX89&gt;0,(KX89-KX$10)/KX$10,0)</f>
        <v/>
      </c>
      <c r="LD89" s="18" t="n"/>
      <c r="LE89" s="13" t="n">
        <v>51.13</v>
      </c>
      <c r="LF89" s="68">
        <f>IF(LE89&gt;0,((LE89-LE88)/LE88),0)</f>
        <v/>
      </c>
      <c r="LG89" s="68">
        <f>IF(LE89&gt;0,LF89-$V89,0)</f>
        <v/>
      </c>
      <c r="LH89" s="68">
        <f>IF(LE89&gt;0,(LE89-LH$10)/LH$10,0)</f>
        <v/>
      </c>
      <c r="LI89" s="68" t="n"/>
      <c r="LJ89" s="15">
        <f>IF(LE89&gt;0,(LE89-LE$10)/LE$10,0)</f>
        <v/>
      </c>
      <c r="LL89" s="13" t="n">
        <v>119.09</v>
      </c>
      <c r="LM89" s="68">
        <f>IF(LL89&gt;0,((LL89-LL88)/LL88),0)</f>
        <v/>
      </c>
      <c r="LN89" s="68">
        <f>IF(LL89&gt;0,LM89-$V89,0)</f>
        <v/>
      </c>
      <c r="LO89" s="68">
        <f>IF(LL89&gt;0,(LL89-LO$10)/LO$10,0)</f>
        <v/>
      </c>
      <c r="LP89" s="68" t="n"/>
      <c r="LQ89" s="15">
        <f>IF(LL89&gt;0,(LL89-LL$10)/LL$10,0)</f>
        <v/>
      </c>
      <c r="LS89" s="13" t="n">
        <v>14.78</v>
      </c>
      <c r="LT89" s="68">
        <f>IF(LS89&gt;0,((LS89-LS88)/LS88),0)</f>
        <v/>
      </c>
      <c r="LU89" s="68">
        <f>IF(LS89&gt;0,LT89-$V89,0)</f>
        <v/>
      </c>
      <c r="LV89" s="68" t="n"/>
      <c r="LW89" s="68" t="n"/>
      <c r="LX89" s="15">
        <f>IF(LS89&gt;0,(LS89-LS$10)/LS$10,0)</f>
        <v/>
      </c>
      <c r="LZ89" s="13" t="n">
        <v>12.65</v>
      </c>
      <c r="MA89" s="68">
        <f>IF(LZ89&gt;0,((LZ89-LZ88)/LZ88),0)</f>
        <v/>
      </c>
      <c r="MB89" s="68">
        <f>IF(LZ89&gt;0,MA89-$V89,0)</f>
        <v/>
      </c>
      <c r="MC89" s="68">
        <f>IF(LZ89&gt;0,(LZ89-MC$10)/MC$10,0)</f>
        <v/>
      </c>
      <c r="MD89" s="68" t="n"/>
      <c r="ME89" s="15">
        <f>IF(LZ89&gt;0,(LZ89-LZ$10)/LZ$10,0)</f>
        <v/>
      </c>
      <c r="MG89" s="13" t="n">
        <v>24.5</v>
      </c>
      <c r="MH89" s="68">
        <f>IF(MG89&gt;0,((MG89-MG88)/MG88),0)</f>
        <v/>
      </c>
      <c r="MI89" s="68">
        <f>IF(MG89&gt;0,MH89-$V89,0)</f>
        <v/>
      </c>
      <c r="MJ89" s="68">
        <f>IF(MG89&gt;0,(MG89-MJ$10)/MJ$10,0)</f>
        <v/>
      </c>
      <c r="MK89" s="68" t="n"/>
      <c r="ML89" s="15">
        <f>IF(MG89&gt;0,(MG89-MG$10)/MG$10,0)</f>
        <v/>
      </c>
      <c r="MN89" s="13" t="n">
        <v>108.5</v>
      </c>
      <c r="MO89" s="68">
        <f>IF(MN89&gt;0,((MN89-MN88)/MN88),0)</f>
        <v/>
      </c>
      <c r="MP89" s="68">
        <f>IF(MN89&gt;0,MO89-$V89,0)</f>
        <v/>
      </c>
      <c r="MQ89" s="68">
        <f>IF(MN89&gt;0,(MN89-MQ$10)/MQ$10,0)</f>
        <v/>
      </c>
      <c r="MR89" s="68" t="n"/>
      <c r="MS89" s="15">
        <f>IF(MN89&gt;0,(MN89-MN$10)/MN$10,0)</f>
        <v/>
      </c>
      <c r="MU89" s="13" t="n">
        <v>14.42</v>
      </c>
      <c r="MV89" s="68">
        <f>IF(MU89&gt;0,((MU89-MU88)/MU88),0)</f>
        <v/>
      </c>
      <c r="MW89" s="68">
        <f>IF(MU89&gt;0,MV89-$V89,0)</f>
        <v/>
      </c>
      <c r="MX89" s="68">
        <f>IF(MU89&gt;0,(MU89-MX$10)/MX$10,0)</f>
        <v/>
      </c>
      <c r="MY89" s="68" t="n"/>
      <c r="MZ89" s="15">
        <f>IF(MU89&gt;0,(MU89-MU$10)/MU$10,0)</f>
        <v/>
      </c>
      <c r="NB89" s="13" t="n">
        <v>200.84</v>
      </c>
      <c r="NC89" s="68">
        <f>IF(NB89&gt;0,((NB89-NB88)/NB88),0)</f>
        <v/>
      </c>
      <c r="ND89" s="68">
        <f>IF(NB89&gt;0,NC89-$V89,0)</f>
        <v/>
      </c>
      <c r="NE89" s="68">
        <f>IF(NB89&gt;0,(NB89-NE$10)/NE$10,0)</f>
        <v/>
      </c>
      <c r="NF89" s="68" t="n"/>
      <c r="NG89" s="15">
        <f>IF(NB89&gt;0,(NB89-NB$10)/NB$10,0)</f>
        <v/>
      </c>
      <c r="NI89" s="13" t="n">
        <v>5.87</v>
      </c>
      <c r="NJ89" s="68">
        <f>IF(NI89&gt;0,((NI89-NI88)/NI88),0)</f>
        <v/>
      </c>
      <c r="NK89" s="68">
        <f>IF(NI89&gt;0,NJ89-$V89,0)</f>
        <v/>
      </c>
      <c r="NL89" s="68">
        <f>IF(NI89&gt;0,(NI89-NL$10)/NL$10,0)</f>
        <v/>
      </c>
      <c r="NM89" s="68" t="n"/>
      <c r="NN89" s="15">
        <f>IF(NI89&gt;0,(NI89-NI$10)/NI$10,0)</f>
        <v/>
      </c>
      <c r="NP89" s="13" t="n">
        <v>369.83</v>
      </c>
      <c r="NQ89" s="68">
        <f>IF(NP89&gt;0,((NP89-NP88)/NP88),0)</f>
        <v/>
      </c>
      <c r="NR89" s="68">
        <f>IF(NP89&gt;0,NQ89-$V89,0)</f>
        <v/>
      </c>
      <c r="NS89" s="68">
        <f>IF(NP89&gt;0,(NP89-NS$10)/NS$10,0)</f>
        <v/>
      </c>
      <c r="NT89" s="68" t="n"/>
      <c r="NU89" s="15">
        <f>IF(NP89&gt;0,(NP89-NP$10)/NP$10,0)</f>
        <v/>
      </c>
      <c r="NW89" s="13" t="n">
        <v>160.61</v>
      </c>
      <c r="NX89" s="68">
        <f>IF(NW89&gt;0,((NW89-NW88)/NW88),0)</f>
        <v/>
      </c>
      <c r="NY89" s="68">
        <f>IF(NW89&gt;0,NX89-$V89,0)</f>
        <v/>
      </c>
      <c r="NZ89" s="68">
        <f>IF(NW89&gt;0,(NW89-NZ$10)/NZ$10,0)</f>
        <v/>
      </c>
      <c r="OA89" s="68" t="n"/>
      <c r="OB89" s="15">
        <f>IF(NW89&gt;0,(NW89-NW$10)/NW$10,0)</f>
        <v/>
      </c>
      <c r="OD89" s="13" t="n">
        <v>1.49</v>
      </c>
      <c r="OE89" s="68">
        <f>IF(OD89&gt;0,((OD89-OD88)/OD88),0)</f>
        <v/>
      </c>
      <c r="OF89" s="68">
        <f>IF(OD89&gt;0,OE89-$V89,0)</f>
        <v/>
      </c>
      <c r="OG89" s="68">
        <f>IF(OD89&gt;0,(OD89-OG$10)/OG$10,0)</f>
        <v/>
      </c>
      <c r="OH89" s="68" t="n"/>
      <c r="OI89" s="15">
        <f>IF(OD89&gt;0,(OD89-OD$10)/OD$10,0)</f>
        <v/>
      </c>
      <c r="OK89" s="13" t="n">
        <v>70.47</v>
      </c>
      <c r="OL89" s="68">
        <f>IF(OK89&gt;0,((OK89-OK88)/OK88),0)</f>
        <v/>
      </c>
      <c r="OM89" s="68">
        <f>IF(OK89&gt;0,OL89-$V89,0)</f>
        <v/>
      </c>
      <c r="ON89" s="68">
        <f>IF(OK89&gt;0,(OK89-ON$10)/ON$10,0)</f>
        <v/>
      </c>
      <c r="OO89" s="68" t="n"/>
      <c r="OP89" s="15">
        <f>IF(OK89&gt;0,(OK89-OK$10)/OK$10,0)</f>
        <v/>
      </c>
      <c r="OR89" s="13" t="n">
        <v>3.31</v>
      </c>
      <c r="OS89" s="68">
        <f>IF(OR89&gt;0,((OR89-OR88)/OR88),0)</f>
        <v/>
      </c>
      <c r="OT89" s="68">
        <f>IF(OR89&gt;0,OS89-$V89,0)</f>
        <v/>
      </c>
      <c r="OU89" s="68">
        <f>IF(OR89&gt;0,(OR89-OU$10)/OU$10,0)</f>
        <v/>
      </c>
      <c r="OV89" s="68" t="n"/>
      <c r="OW89" s="15">
        <f>IF(OR89&gt;0,(OR89-OR$10)/OR$10,0)</f>
        <v/>
      </c>
      <c r="OY89" s="13" t="n">
        <v>124.17</v>
      </c>
      <c r="OZ89" s="68">
        <f>IF(OY89&gt;0,((OY89-OY88)/OY88),0)</f>
        <v/>
      </c>
      <c r="PA89" s="68">
        <f>IF(OY89&gt;0,OZ89-$V89,0)</f>
        <v/>
      </c>
      <c r="PB89" s="68">
        <f>IF(OY89&gt;0,(OY89-PB$10)/PB$10,0)</f>
        <v/>
      </c>
      <c r="PC89" s="68" t="n"/>
      <c r="PD89" s="15">
        <f>IF(OY89&gt;0,(OY89-OY$10)/OY$10,0)</f>
        <v/>
      </c>
      <c r="PE89" s="18" t="n"/>
      <c r="PF89" s="13" t="n">
        <v>218.76</v>
      </c>
      <c r="PG89" s="68">
        <f>IF(PF89&gt;0,((PF89-PF88)/PF88),0)</f>
        <v/>
      </c>
      <c r="PH89" s="68">
        <f>IF(PF89&gt;0,PG89-$V89,0)</f>
        <v/>
      </c>
      <c r="PI89" s="68">
        <f>IF(PF89&gt;0,(PF89-PI$10)/PI$10,0)</f>
        <v/>
      </c>
      <c r="PJ89" s="68" t="n"/>
      <c r="PK89" s="15">
        <f>IF(PF89&gt;0,(PF89-PF$10)/PF$10,0)</f>
        <v/>
      </c>
      <c r="PM89" s="13" t="n"/>
      <c r="PN89" s="68">
        <f>IF(PM89&gt;0,((PM89-PM88)/PM88),0)</f>
        <v/>
      </c>
      <c r="PO89" s="68">
        <f>PN89-$V89</f>
        <v/>
      </c>
      <c r="PP89" s="68">
        <f>IF(PM89&gt;0,(PM89-PP$10)/PP$10,0)</f>
        <v/>
      </c>
      <c r="PQ89" s="68" t="n"/>
      <c r="PR89" s="15">
        <f>IF(PM89&gt;0,(PM89-PM$10)/PM$10,0)</f>
        <v/>
      </c>
      <c r="PT89" s="13" t="n">
        <v>4.61</v>
      </c>
      <c r="PU89" s="68">
        <f>IF(PT89&gt;0,((PT89-PT88)/PT88),0)</f>
        <v/>
      </c>
      <c r="PV89" s="68">
        <f>IF(PT89&gt;0,PU89-$V89,0)</f>
        <v/>
      </c>
      <c r="PW89" s="68">
        <f>IF(PT89&gt;0,(PT89-PW$10)/PW$10,0)</f>
        <v/>
      </c>
      <c r="PX89" s="68" t="n"/>
      <c r="PY89" s="15">
        <f>IF(PT89&gt;0,(PT89-PT$10)/PT$10,0)</f>
        <v/>
      </c>
      <c r="QA89" s="13" t="n">
        <v>193.64</v>
      </c>
      <c r="QB89" s="68">
        <f>IF(QA89&gt;0,((QA89-QA88)/QA88),0)</f>
        <v/>
      </c>
      <c r="QC89" s="68">
        <f>IF(QA89&gt;0,QB89-$V89,0)</f>
        <v/>
      </c>
      <c r="QD89" s="68">
        <f>IF(QA89&gt;0,(QA89-QD$10)/QD$10,0)</f>
        <v/>
      </c>
      <c r="QE89" s="68" t="n"/>
      <c r="QF89" s="15">
        <f>IF(QA89&gt;0,(QA89-QA$10)/QA$10,0)</f>
        <v/>
      </c>
      <c r="QH89" s="13" t="n">
        <v>1.175</v>
      </c>
      <c r="QI89" s="68">
        <f>IF(QH89&gt;0,((QH89-QH88)/QH88),0)</f>
        <v/>
      </c>
      <c r="QJ89" s="68">
        <f>IF(QH89&gt;0,QI89-$V89,0)</f>
        <v/>
      </c>
      <c r="QK89" s="68">
        <f>IF(QH89&gt;0,(QH89-QK$10)/QK$10,0)</f>
        <v/>
      </c>
      <c r="QL89" s="68" t="n"/>
      <c r="QM89" s="15">
        <f>IF(QH89&gt;0,(QH89-QH$10)/QH$10,0)</f>
        <v/>
      </c>
      <c r="QO89" s="13" t="n">
        <v>12.95</v>
      </c>
      <c r="QP89" s="68">
        <f>IF(QO89&gt;0,((QO89-QO88)/QO88),0)</f>
        <v/>
      </c>
      <c r="QQ89" s="68">
        <f>IF(QO89&gt;0,QP89-$V89,0)</f>
        <v/>
      </c>
      <c r="QR89" s="68">
        <f>IF(QO89&gt;0,(QO89-QR$10)/QR$10,0)</f>
        <v/>
      </c>
      <c r="QS89" s="68" t="n"/>
      <c r="QT89" s="15">
        <f>IF(QO89&gt;0,(QO89-QO$10)/QO$10,0)</f>
        <v/>
      </c>
      <c r="QV89" s="13" t="n">
        <v>1.703</v>
      </c>
      <c r="QW89" s="68">
        <f>IF(QV89&gt;0,((QV89-QV88)/QV88),0)</f>
        <v/>
      </c>
      <c r="QX89" s="68">
        <f>IF(QV89&gt;0,QW89-$V89,0)</f>
        <v/>
      </c>
      <c r="QY89" s="68">
        <f>IF(QV89&gt;0,(QV89-QY$10)/QY$10,0)</f>
        <v/>
      </c>
      <c r="QZ89" s="68" t="n"/>
      <c r="RA89" s="15">
        <f>IF(QV89&gt;0,(QV89-QV$10)/QV$10,0)</f>
        <v/>
      </c>
      <c r="RC89" s="13" t="n">
        <v>20.28</v>
      </c>
      <c r="RD89" s="68">
        <f>IF(RC89&gt;0,((RC89-RC88)/RC88),0)</f>
        <v/>
      </c>
      <c r="RE89" s="68">
        <f>IF(RC89&gt;0,RD89-$V89,0)</f>
        <v/>
      </c>
      <c r="RF89" s="68">
        <f>IF(RC89&gt;0,(RC89-RF$10)/RF$10,0)</f>
        <v/>
      </c>
      <c r="RG89" s="68" t="n"/>
      <c r="RH89" s="15">
        <f>IF(RC89&gt;0,(RC89-RC$10)/RC$10,0)</f>
        <v/>
      </c>
      <c r="RJ89" s="13" t="n">
        <v>163.4</v>
      </c>
      <c r="RK89" s="68">
        <f>IF(RJ89&gt;0,((RJ89-RJ88)/RJ88),0)</f>
        <v/>
      </c>
      <c r="RL89" s="68">
        <f>RK89-$V89</f>
        <v/>
      </c>
      <c r="RM89" s="68">
        <f>IF(RJ89&gt;0,(RJ89-RM$10)/RM$10,0)</f>
        <v/>
      </c>
      <c r="RN89" s="68" t="n"/>
      <c r="RO89" s="15">
        <f>IF(RJ89&gt;0,(RJ89-RJ$10)/RJ$10,0)</f>
        <v/>
      </c>
      <c r="RQ89" s="13" t="n">
        <v>12.6</v>
      </c>
      <c r="RR89" s="68">
        <f>IF(RQ89&gt;0,((RQ89-RQ88)/RQ88),0)</f>
        <v/>
      </c>
      <c r="RS89" s="68">
        <f>RR89-$V89</f>
        <v/>
      </c>
      <c r="RT89" s="68">
        <f>IF(RQ89&gt;0,(RQ89-RT$10)/RT$10,0)</f>
        <v/>
      </c>
      <c r="RU89" s="68" t="n"/>
      <c r="RV89" s="15">
        <f>IF(RQ89&gt;0,(RQ89-RQ$10)/RQ$10,0)</f>
        <v/>
      </c>
      <c r="RX89" s="13" t="n">
        <v>114.65</v>
      </c>
      <c r="RY89" s="68">
        <f>IF(RX89&gt;0,((RX89-RX88)/RX88),0)</f>
        <v/>
      </c>
      <c r="RZ89" s="68">
        <f>RY89-$V89</f>
        <v/>
      </c>
      <c r="SA89" s="68">
        <f>IF(RX89&gt;0,(RX89-SA$10)/SA$10,0)</f>
        <v/>
      </c>
      <c r="SB89" s="68" t="n"/>
      <c r="SC89" s="15">
        <f>IF(RX89&gt;0,(RX89-RX$10)/RX$10,0)</f>
        <v/>
      </c>
      <c r="SE89" s="13" t="n">
        <v>9.220000000000001</v>
      </c>
      <c r="SF89" s="68">
        <f>IF(SE89&gt;0,((SE89-SE88)/SE88),0)</f>
        <v/>
      </c>
      <c r="SG89" s="68">
        <f>SF89-$V89</f>
        <v/>
      </c>
      <c r="SH89" s="68">
        <f>IF(SE89&gt;0,(SE89-SH$10)/SH$10,0)</f>
        <v/>
      </c>
      <c r="SI89" s="68" t="n"/>
      <c r="SJ89" s="15">
        <f>IF(SE89&gt;0,(SE89-SE$10)/SE$10,0)</f>
        <v/>
      </c>
      <c r="SL89" s="13" t="n">
        <v>0.99</v>
      </c>
      <c r="SM89" s="68">
        <f>IF(SL89&gt;0,((SL89-SL88)/SL88),0)</f>
        <v/>
      </c>
      <c r="SN89" s="68">
        <f>SM89-$V89</f>
        <v/>
      </c>
      <c r="SO89" s="68">
        <f>IF(SL89&gt;0,(SL89-SO$10)/SO$10,0)</f>
        <v/>
      </c>
      <c r="SP89" s="68" t="n"/>
      <c r="SQ89" s="15">
        <f>IF(SL89&gt;0,(SL89-SL$10)/SL$10,0)</f>
        <v/>
      </c>
      <c r="SS89" s="13" t="n">
        <v>7.37</v>
      </c>
      <c r="ST89" s="68">
        <f>IF(SS89&gt;0,((SS89-SS88)/SS88),0)</f>
        <v/>
      </c>
      <c r="SU89" s="68">
        <f>ST89-$V89</f>
        <v/>
      </c>
      <c r="SV89" s="68">
        <f>IF(SS89&gt;0,(SS89-SV$10)/SV$10,0)</f>
        <v/>
      </c>
      <c r="SW89" s="68" t="n"/>
      <c r="SX89" s="15">
        <f>IF(SS89&gt;0,(SS89-SS$10)/SS$10,0)</f>
        <v/>
      </c>
      <c r="SZ89" s="13" t="n">
        <v>24.85</v>
      </c>
      <c r="TA89" s="68">
        <f>IF(SZ89&gt;0,((SZ89-SZ88)/SZ88),0)</f>
        <v/>
      </c>
      <c r="TB89" s="68">
        <f>TA89-$V89</f>
        <v/>
      </c>
      <c r="TC89" s="68">
        <f>IF(SZ89&gt;0,(SZ89-TC$10)/TC$10,0)</f>
        <v/>
      </c>
      <c r="TD89" s="68" t="n"/>
      <c r="TE89" s="15">
        <f>IF(SZ89&gt;0,(SZ89-SZ$10)/SZ$10,0)</f>
        <v/>
      </c>
      <c r="TG89" s="13" t="n">
        <v>0.19</v>
      </c>
      <c r="TH89" s="68">
        <f>IF(TG89&gt;0,((TG89-TG88)/TG88),0)</f>
        <v/>
      </c>
      <c r="TI89" s="68">
        <f>TH89-$V89</f>
        <v/>
      </c>
      <c r="TJ89" s="68">
        <f>IF(TG89&gt;0,(TG89-TJ$10)/TJ$10,0)</f>
        <v/>
      </c>
      <c r="TK89" s="68" t="n"/>
      <c r="TL89" s="15">
        <f>IF(TG89&gt;0,(TG89-TG$10)/TG$10,0)</f>
        <v/>
      </c>
      <c r="TN89" s="13" t="n">
        <v>27.25</v>
      </c>
      <c r="TO89" s="68">
        <f>IF(TN89&gt;0,((TN89-TN88)/TN88),0)</f>
        <v/>
      </c>
      <c r="TP89" s="68">
        <f>TO89-$V89</f>
        <v/>
      </c>
      <c r="TQ89" s="68">
        <f>IF(TN89&gt;0,(TN89-TQ$10)/TQ$10,0)</f>
        <v/>
      </c>
      <c r="TR89" s="68" t="n"/>
      <c r="TS89" s="15">
        <f>IF(TN89&gt;0,(TN89-TN$10)/TN$10,0)</f>
        <v/>
      </c>
      <c r="TU89" s="13" t="n">
        <v>2.21</v>
      </c>
      <c r="TV89" s="68">
        <f>IF(TU89&gt;0,((TU89-TU88)/TU88),0)</f>
        <v/>
      </c>
      <c r="TW89" s="68">
        <f>TV89-$V89</f>
        <v/>
      </c>
      <c r="TX89" s="68">
        <f>IF(TU89&gt;0,(TU89-TX$10)/TX$10,0)</f>
        <v/>
      </c>
      <c r="TY89" s="68" t="n"/>
      <c r="TZ89" s="15">
        <f>IF(TU89&gt;0,(TU89-TU$10)/TU$10,0)</f>
        <v/>
      </c>
      <c r="UB89" s="13" t="n"/>
      <c r="UC89" s="68">
        <f>IF(UB89&gt;0,((UB89-UB88)/UB88),0)</f>
        <v/>
      </c>
      <c r="UD89" s="68">
        <f>UC89-$V89</f>
        <v/>
      </c>
      <c r="UE89" s="68">
        <f>IF(UB89&gt;0,(UB89-UE$10)/UE$10,0)</f>
        <v/>
      </c>
      <c r="UF89" s="68" t="n"/>
      <c r="UG89" s="15">
        <f>IF(UB89&gt;0,(UB89-UB$10)/UB$10,0)</f>
        <v/>
      </c>
      <c r="UI89" s="13" t="n"/>
      <c r="UJ89" s="68">
        <f>IF(UI89&gt;0,((UI89-UI88)/UI88),0)</f>
        <v/>
      </c>
      <c r="UK89" s="68">
        <f>UJ89-$V89</f>
        <v/>
      </c>
      <c r="UL89" s="68">
        <f>IF(UI89&gt;0,(UI89-UL$10)/UL$10,0)</f>
        <v/>
      </c>
      <c r="UM89" s="68" t="n"/>
      <c r="UN89" s="15">
        <f>IF(UI89&gt;0,(UI89-UI$10)/UI$10,0)</f>
        <v/>
      </c>
      <c r="UP89" s="13" t="n"/>
      <c r="UQ89" s="68">
        <f>IF(UP89&gt;0,((UP89-UP88)/UP88),0)</f>
        <v/>
      </c>
      <c r="UR89" s="68">
        <f>UQ89-$V89</f>
        <v/>
      </c>
      <c r="US89" s="68">
        <f>IF(UP89&gt;0,(UP89-US$10)/US$10,0)</f>
        <v/>
      </c>
      <c r="UT89" s="68" t="n"/>
      <c r="UU89" s="15">
        <f>IF(UP89&gt;0,(UP89-UP$10)/UP$10,0)</f>
        <v/>
      </c>
      <c r="UW89" s="13" t="n"/>
      <c r="UX89" s="68">
        <f>IF(UW89&gt;0,((UW89-UW88)/UW88),0)</f>
        <v/>
      </c>
      <c r="UY89" s="68">
        <f>UX89-$V89</f>
        <v/>
      </c>
      <c r="UZ89" s="68">
        <f>IF(UW89&gt;0,(UW89-UZ$10)/UZ$10,0)</f>
        <v/>
      </c>
      <c r="VA89" s="68" t="n"/>
      <c r="VB89" s="15">
        <f>IF(UW89&gt;0,(UW89-UW$10)/UW$10,0)</f>
        <v/>
      </c>
      <c r="VD89" s="13" t="n"/>
      <c r="VE89" s="68">
        <f>IF(VD89&gt;0,((VD89-VD88)/VD88),0)</f>
        <v/>
      </c>
      <c r="VF89" s="68">
        <f>VE89-$V89</f>
        <v/>
      </c>
      <c r="VG89" s="68">
        <f>IF(VD89&gt;0,(VD89-VG$10)/VG$10,0)</f>
        <v/>
      </c>
      <c r="VH89" s="68" t="n"/>
      <c r="VI89" s="15">
        <f>IF(VD89&gt;0,(VD89-VD$10)/VD$10,0)</f>
        <v/>
      </c>
      <c r="VM89" s="21">
        <f>IF($C89&gt;0,(($IK$5*IG89)+($GT$5*GP89)+($JM$5*JI89)+($JF$5*JB89)+($IY$5*IU89)+($IR$5*IN89)+($ID$5*HZ89)+($HW$5*HS89)+($HP$5*HL89)+($HI$5*HE89)+($GF$5*GB89)+($FY$5*FU89)+($FR$5*FN89)+($FK$5*FG89)+($FD$5*EZ89)+($EW$5*ES89)+($EP$5*EL89)+($EI$5*EE89)+($EB$5*DX89)+($DU$5*DQ89)+($DN$5*DJ89)+($DG$5*DC89)+($CZ$5*CV89)+($CS$5*CO89)+($CL$5*CH89)+($CE$5*CA89)+($BX$5*BT89)+($BQ$5*BM89)+($BJ$5*BF89)+($BC$5*AY89)+($AV$5*AR89)+($AO$5*AK89)+($AH$5*AD89)+($JT$5*JP89)+($KA$5*JW89)+($KO$5*KK89)+($PR$5*PN89)+($GM$5*GI89)+($HA$5*GW89)+($KV$5*KR89)+($KH$5*KD89)+($LC$5*KY89)+($MS$5*MO89)+($ML$5*MH89)+($ME$5*MA89)+($LX$5*LT89)+($LQ$5*LM89)+($LJ$5*LF89)+(MV89*$MZ$5)+(NC89*$NG$5)+(NJ89*$NN$5)+($OI$5*OE89)+($NU$5*NQ89)+($OB$5*NX89)+($PK$5*PG89)+($OP$5*OL89)+($OW$5*OS89)+($PD$5*OZ89)+(PU89*$PY$5)+(QB89*$QF$5)+(QI89*$QM$5)+(QP89*$QT$5)+(QW89*$RA$5)+(RD89*$RH$5)+(RK89*$RO$5)+(RR89*$RV$5)+(RY89*$SC$5)+(SF89*$SJ$5)+(SM89*$SQ$5)+(ST89*$SX$5)+(TA89*$TE$5))+(TH89*$TL$5)+(TO89*$TS$5))/$VM$5</f>
        <v/>
      </c>
      <c r="VN89" s="538" t="n"/>
      <c r="VO89" s="21">
        <f>IF($C89&gt;0,(($IK$5*II89)+($GT$5*GR89)+($JM$5*JK89)+($JF$5*JD89)+($IY$5*IW89)+($IR$5*IP89)+($ID$5*IB89)+($HW$5*HU89)+($HP$5*HN89)+($HI$5*HG89)+($GF$5*GD89)+($FY$5*FW89)+($FR$5*FP89)+($FK$5*FI89)+($FD$5*FB89)+($EW$5*EU89)+($EP$5*EN89)+($EI$5*EG89)+($EB$5*DZ89)+($DU$5*DS89)+($DN$5*DL89)+($DG$5*DE89)+($CZ$5*CX89)+($CS$5*CQ89)+($CL$5*CJ89)+($CE$5*CC89)+($BX$5*BV89)+($BQ$5*BO89)+($BJ$5*BH89)+($BC$5*BA89)+($AV$5*AT89)+($AO$5*AM89)+($AH$5*AF89)+($KO$5*KM89)+($KH$5*KF89)+($KA$5*JY89)+($JT$5*JR89)+($PR$5*PP89)+($GM$5*GK89)+($HA$5*GY89)+($KV$5*KT89)+($LC$5*LA89)+($MS$5*MQ89)+($ML$5*MJ89)+($ME$5*MC89)+($LX$5*LV89)+($LQ$5*LO89)+($LJ$5*LH89)+(MX89*$MZ$5)+(NE89*$NG$5)+(NL89*$NN$5)+($OI$5*OG89)+($NU$5*NS89)+($OB$5*NZ89)+($PD$5*PB89)+($OW$5*OU89)+($OP$5*ON89)+($PK$5*PI89)+($PY$5*PW89)+($QF$5*QD89)+($QM$5*QK89)+($QT$5*QR89)+($RA$5*QY89)+($RH$5*RF89)+($RO$5*RM89)+(RT89*$RV$5)+(SA89*$SC$5)+(SH89*$SJ$5)+(SO89*$SQ$5)+(SV89*$SX$5)+(TC89*$TE$5)+(TJ89*$TL$5)+(TQ89*$TS$5))/$VM$5,0)</f>
        <v/>
      </c>
      <c r="VP89" s="14" t="n"/>
      <c r="VQ89" s="21">
        <f>IF($C89&gt;0,(($IK$5*IK89)+($GT$5*GT89)+($JM$5*JM89)+($JF$5*JF89)+($IY$5*IY89)+($IR$5*IR89)+($ID$5*ID89)+($HW$5*HW89)+($HP$5*HP89)+($HI$5*HI89)+($GF$5*GF89)+($FY$5*FY89)+($FR$5*FR89)+($FK$5*FK89)+($FD$5*FD89)+($EW$5*EW89)+($EP$5*EP89)+($EI$5*EI89)+($EB$5*EB89)+($DU$5*DU89)+($DN$5*DN89)+($DG$5*DG89)+($CZ$5*CZ89)+($CS$5*CS89)+($CL$5*CL89)+($CE$5*CE89)+($BX$5*BX89)+($BQ$5*BQ89)+($BJ$5*BJ89)+($BC$5*BC89)+($AV$5*AV89)+($AO$5*AO89)+($AH$5*AH89)+($KO$5*KO89)+($PR$5*PR89)+($GM$5*GM89)+($HA$5*HA89)+($KH$5*KH89)+($KA$5*KA89)+($JT$5*JT89)+($KV$5*KV89)+($LC$5*LC89)+($MS$5*MS89)+($ML$5*ML89)+($ME$5*ME89)+($LX$5*LX89)+($LQ$5*LQ89)+($LJ$5*LJ89)+($OI$5*OI89)+($NU$5*NU89)+($NN$5*NN89)+($NG$5*NG89)+($MZ$5*MZ89)+(OB89*$OB$5)+($PD$5*PD89)+($OW$5*OW89)+($OP$5*OP89)+($PK$5*PK89)+(PY89*$PY$5)+(QF89*$QF$5)+(QM89*$QM$5)+(QT89*$QT$5)+(RA89*$RA$5)+(RH89*$RH$5)+(RO89*$RO$5)+(RV89*$RV$5)+(SC89*$SC$5)+(SJ89*$SJ$5)+(SQ89*$SQ$5)+(SX89*$SX$5)+(TE89*$TE$5)+(TL89*$TL$5)+(TS89*$TS$5))/$VM$5,0)</f>
        <v/>
      </c>
    </row>
    <row r="90" ht="16" customHeight="1" s="545">
      <c r="A90" s="127" t="n">
        <v>45776</v>
      </c>
      <c r="B90" s="4">
        <f>A90</f>
        <v/>
      </c>
      <c r="C90" s="13" t="n">
        <v>40527.62</v>
      </c>
      <c r="D90" s="138">
        <f>IF(C90&gt;0,C90-C89,0)</f>
        <v/>
      </c>
      <c r="E90" s="68">
        <f>IF(C90&gt;0,D90/C89,0)</f>
        <v/>
      </c>
      <c r="F90" s="15">
        <f>IF(C90&gt;0,(C90-C$10)/C$10,0)</f>
        <v/>
      </c>
      <c r="G90" s="13" t="n">
        <v>5560.83</v>
      </c>
      <c r="H90" s="138">
        <f>IF(G90&gt;0,G90-G89,0)</f>
        <v/>
      </c>
      <c r="I90" s="68">
        <f>IF(G90&gt;0,H90/G89,0)</f>
        <v/>
      </c>
      <c r="J90" s="15">
        <f>IF(G90&gt;0,(G90-G$10)/G$10,0)</f>
        <v/>
      </c>
      <c r="K90" s="13" t="n">
        <v>17461.32</v>
      </c>
      <c r="L90" s="138">
        <f>IF(K90&gt;0,K90-K89,0)</f>
        <v/>
      </c>
      <c r="M90" s="68">
        <f>IF(K90&gt;0,L90/K89,0)</f>
        <v/>
      </c>
      <c r="N90" s="15">
        <f>IF(K90&gt;0,(K90-K$10)/K$10,0)</f>
        <v/>
      </c>
      <c r="O90" s="13" t="n">
        <v>1976.52</v>
      </c>
      <c r="P90" s="138">
        <f>IF(O90&gt;0,O90-O89,0)</f>
        <v/>
      </c>
      <c r="Q90" s="68">
        <f>IF(O90&gt;0,P90/O89,0)</f>
        <v/>
      </c>
      <c r="R90" s="15">
        <f>IF(O90&gt;0,(O90-O$10)/O$10,0)</f>
        <v/>
      </c>
      <c r="S90" s="18">
        <f>IF(O90&gt;0,(((O90*0.7)*Q90)+((K90*0.9)*M90)+((G90*0.65)*I90)+((C90*0.6)*E90))/(O90+K90+G90+C90),0)</f>
        <v/>
      </c>
      <c r="T90" s="121">
        <f>IF(O90&gt;0,(S90*200)+T89,0)</f>
        <v/>
      </c>
      <c r="U90" s="121">
        <f>T90</f>
        <v/>
      </c>
      <c r="V90" s="134">
        <f>IF(T90&gt;0,(T90-T89)/T89,0)</f>
        <v/>
      </c>
      <c r="W90" s="21">
        <f>IF(T90&gt;0,(T90-T$11)/T$11,0)</f>
        <v/>
      </c>
      <c r="X90" s="18">
        <f>IF(T90&gt;0,((Q90+M90+I90+E90)/4),0)</f>
        <v/>
      </c>
      <c r="Y90" s="352" t="n">
        <v>159905.37</v>
      </c>
      <c r="Z90" s="15" t="n">
        <v>2e-06</v>
      </c>
      <c r="AA90" s="21">
        <f>Z90-$V90</f>
        <v/>
      </c>
      <c r="AC90" s="13" t="n">
        <v>199.4</v>
      </c>
      <c r="AD90" s="68">
        <f>IF(AC90&gt;0,((AC90-AC89)/AC89),0)</f>
        <v/>
      </c>
      <c r="AE90" s="68">
        <f>IF(AC90&gt;0,AD90-$V90,0)</f>
        <v/>
      </c>
      <c r="AF90" s="68">
        <f>IF(AC90&gt;0,(AC90-AF$10)/AF$10,0)</f>
        <v/>
      </c>
      <c r="AG90" s="68" t="n"/>
      <c r="AH90" s="15">
        <f>IF(AC90&gt;0,(AC90-AC$10)/AC$10,0)</f>
        <v/>
      </c>
      <c r="AJ90" s="13" t="n">
        <v>20.2</v>
      </c>
      <c r="AK90" s="68">
        <f>IF(AJ90&gt;0,((AJ90-AJ89)/AJ89),0)</f>
        <v/>
      </c>
      <c r="AL90" s="68">
        <f>IF(AJ90&gt;0,AK90-$V90,0)</f>
        <v/>
      </c>
      <c r="AM90" s="68">
        <f>IF(AJ90&gt;0,(AJ90-AM$10)/AM$10,0)</f>
        <v/>
      </c>
      <c r="AN90" s="68" t="n"/>
      <c r="AO90" s="15">
        <f>IF(AJ90&gt;0,(AJ90-AJ$10)/AJ$10,0)</f>
        <v/>
      </c>
      <c r="AQ90" s="13" t="n">
        <v>18.99</v>
      </c>
      <c r="AR90" s="68">
        <f>IF(AQ90&gt;0,((AQ90-AQ89)/AQ89),0)</f>
        <v/>
      </c>
      <c r="AS90" s="68">
        <f>IF(AQ90&gt;0,AR90-$V90,0)</f>
        <v/>
      </c>
      <c r="AT90" s="68">
        <f>IF(AQ90&gt;0,(AQ90-AT$10)/AT$10,0)</f>
        <v/>
      </c>
      <c r="AU90" s="68" t="n"/>
      <c r="AV90" s="15">
        <f>IF(AQ90&gt;0,(AQ90-AQ$10)/AQ$10,0)</f>
        <v/>
      </c>
      <c r="AX90" s="13" t="n">
        <v>193.18</v>
      </c>
      <c r="AY90" s="68">
        <f>IF(AX90&gt;0,((AX90-AX89)/AX89),0)</f>
        <v/>
      </c>
      <c r="AZ90" s="68">
        <f>IF(AX90&gt;0,AY90-$V90,0)</f>
        <v/>
      </c>
      <c r="BA90" s="68">
        <f>IF(AX90&gt;0,(AX90-BA$10)/BA$10,0)</f>
        <v/>
      </c>
      <c r="BB90" s="68" t="n"/>
      <c r="BC90" s="15">
        <f>IF(AX90&gt;0,(AX90-AX$10)/AX$10,0)</f>
        <v/>
      </c>
      <c r="BE90" s="13" t="n">
        <v>74.11</v>
      </c>
      <c r="BF90" s="68">
        <f>IF(BE90&gt;0,((BE90-BE89)/BE89),0)</f>
        <v/>
      </c>
      <c r="BG90" s="68">
        <f>IF(BE90&gt;0,BF90-$V90,0)</f>
        <v/>
      </c>
      <c r="BH90" s="68" t="n"/>
      <c r="BI90" s="68" t="n"/>
      <c r="BJ90" s="15">
        <f>IF(BE90&gt;0,(BE90-BE$10)/BE$10,0)</f>
        <v/>
      </c>
      <c r="BL90" s="13" t="n">
        <v>64.06</v>
      </c>
      <c r="BM90" s="68">
        <f>IF(BL90&gt;0,((BL90-BL89)/BL89),0)</f>
        <v/>
      </c>
      <c r="BN90" s="68">
        <f>IF(BL90&gt;0,BM90-$V90,0)</f>
        <v/>
      </c>
      <c r="BO90" s="68">
        <f>IF(BL90&gt;0,(BL90-BO$10)/BO$10,0)</f>
        <v/>
      </c>
      <c r="BP90" s="68" t="n"/>
      <c r="BQ90" s="15">
        <f>IF(BL90&gt;0,(BL90-BL$10)/BL$10,0)</f>
        <v/>
      </c>
      <c r="BS90" s="13" t="n">
        <v>34.65</v>
      </c>
      <c r="BT90" s="68">
        <f>IF(BS90&gt;0,((BS90-BS89)/BS89),0)</f>
        <v/>
      </c>
      <c r="BU90" s="68">
        <f>IF(BS90&gt;0,BT90-$V90,0)</f>
        <v/>
      </c>
      <c r="BV90" s="68">
        <f>IF(BS90&gt;0,(BS90-BV$10)/BV$10,0)</f>
        <v/>
      </c>
      <c r="BW90" s="68" t="n"/>
      <c r="BX90" s="15">
        <f>IF(BS90&gt;0,(BS90-BS$10)/BS$10,0)</f>
        <v/>
      </c>
      <c r="BZ90" s="13" t="n"/>
      <c r="CA90" s="68">
        <f>IF(BZ90&gt;0,((BZ90-BZ89)/BZ89),0)</f>
        <v/>
      </c>
      <c r="CB90" s="68">
        <f>IF(BZ90&gt;0,CA90-$V90,0)</f>
        <v/>
      </c>
      <c r="CC90" s="68">
        <f>IF(BZ90&gt;0,(BZ90-CC$10)/CC$10,0)</f>
        <v/>
      </c>
      <c r="CD90" s="68" t="n"/>
      <c r="CE90" s="15">
        <f>IF(BZ90&gt;0,(BZ90-BZ$10)/BZ$10,0)</f>
        <v/>
      </c>
      <c r="CG90" s="13" t="n">
        <v>28.72</v>
      </c>
      <c r="CH90" s="68">
        <f>IF(CG90&gt;0,((CG90-CG89)/CG89),0)</f>
        <v/>
      </c>
      <c r="CI90" s="68">
        <f>IF(CG90&gt;0,CH90-$V90,0)</f>
        <v/>
      </c>
      <c r="CJ90" s="68">
        <f>IF(CG90&gt;0,(CG90-CJ$10)/CJ$10,0)</f>
        <v/>
      </c>
      <c r="CK90" s="68" t="n"/>
      <c r="CL90" s="15">
        <f>IF(CG90&gt;0,(CG90-CG$10)/CG$10,0)</f>
        <v/>
      </c>
      <c r="CN90" s="13" t="n">
        <v>29.68</v>
      </c>
      <c r="CO90" s="68">
        <f>IF(CN90&gt;0,((CN90-CN89)/CN89),0)</f>
        <v/>
      </c>
      <c r="CP90" s="68">
        <f>IF(CN90&gt;0,CO90-$V90,0)</f>
        <v/>
      </c>
      <c r="CQ90" s="68">
        <f>IF(CN90&gt;0,(CN90-CQ$10)/CQ$10,0)</f>
        <v/>
      </c>
      <c r="CR90" s="68" t="n"/>
      <c r="CS90" s="15">
        <f>IF(CN90&gt;0,(CN90-CN$10)/CN$10,0)</f>
        <v/>
      </c>
      <c r="CU90" s="13" t="n">
        <v>33.61</v>
      </c>
      <c r="CV90" s="68">
        <f>IF(CU90&gt;0,((CU90-CU89)/CU89),0)</f>
        <v/>
      </c>
      <c r="CW90" s="68">
        <f>IF(CU90&gt;0,CV90-$V90,0)</f>
        <v/>
      </c>
      <c r="CX90" s="68">
        <f>IF(CU90&gt;0,(CU90-CX$10)/CX$10,0)</f>
        <v/>
      </c>
      <c r="CY90" s="68" t="n"/>
      <c r="CZ90" s="15">
        <f>IF(CU90&gt;0,(CU90-CU$10)/CU$10,0)</f>
        <v/>
      </c>
      <c r="DB90" s="13" t="n">
        <v>18.52</v>
      </c>
      <c r="DC90" s="68">
        <f>IF(DB90&gt;0,((DB90-DB89)/DB89),0)</f>
        <v/>
      </c>
      <c r="DD90" s="68">
        <f>IF(DB90&gt;0,DC90-$V90,0)</f>
        <v/>
      </c>
      <c r="DE90" s="68">
        <f>IF(DB90&gt;0,(DB90-DE$10)/DE$10,0)</f>
        <v/>
      </c>
      <c r="DF90" s="68" t="n"/>
      <c r="DG90" s="15">
        <f>IF(DB90&gt;0,(DB90-DB$10)/DB$10,0)</f>
        <v/>
      </c>
      <c r="DI90" s="13" t="n">
        <v>46.18</v>
      </c>
      <c r="DJ90" s="68">
        <f>IF(DI90&gt;0,((DI90-DI89)/DI89),0)</f>
        <v/>
      </c>
      <c r="DK90" s="68">
        <f>IF(DI90&gt;0,DJ90-$V90,0)</f>
        <v/>
      </c>
      <c r="DL90" s="68">
        <f>IF(DI90&gt;0,(DI90-DL$10)/DL$10,0)</f>
        <v/>
      </c>
      <c r="DM90" s="68" t="n"/>
      <c r="DN90" s="15">
        <f>IF(DI90&gt;0,(DI90-DI$10)/DI$10,0)</f>
        <v/>
      </c>
      <c r="DP90" s="13" t="n">
        <v>37.97</v>
      </c>
      <c r="DQ90" s="68">
        <f>IF(DP90&gt;0,((DP90-DP89)/DP89),0)</f>
        <v/>
      </c>
      <c r="DR90" s="68">
        <f>IF(DP90&gt;0,DQ90-$V90,0)</f>
        <v/>
      </c>
      <c r="DS90" s="68" t="n"/>
      <c r="DT90" s="68" t="n"/>
      <c r="DU90" s="15">
        <f>IF(DP90&gt;0,(DP90-DP$10)/DP$10,0)</f>
        <v/>
      </c>
      <c r="DV90" s="18" t="n"/>
      <c r="DW90" s="13" t="n">
        <v>25.77</v>
      </c>
      <c r="DX90" s="68">
        <f>IF(DW90&gt;0,((DW90-DW89)/DW89),0)</f>
        <v/>
      </c>
      <c r="DY90" s="68">
        <f>IF(DW90&gt;0,DX90-$V90,0)</f>
        <v/>
      </c>
      <c r="DZ90" s="68">
        <f>IF(DW90&gt;0,(DW90-DZ$10)/DZ$10,0)</f>
        <v/>
      </c>
      <c r="EA90" s="68" t="n"/>
      <c r="EB90" s="15">
        <f>IF(DW90&gt;0,(DW90-DW$10)/DW$10,0)</f>
        <v/>
      </c>
      <c r="ED90" s="13" t="n">
        <v>30.88</v>
      </c>
      <c r="EE90" s="68">
        <f>IF(ED90&gt;0,((ED90-ED89)/ED89),0)</f>
        <v/>
      </c>
      <c r="EF90" s="68">
        <f>IF(ED90&gt;0,EE90-$V90,0)</f>
        <v/>
      </c>
      <c r="EG90" s="68">
        <f>IF(ED90&gt;0,(ED90-EG$10)/EG$10,0)</f>
        <v/>
      </c>
      <c r="EH90" s="68" t="n"/>
      <c r="EI90" s="15">
        <f>IF(ED90&gt;0,(ED90-ED$10)/ED$10,0)</f>
        <v/>
      </c>
      <c r="EK90" s="13" t="n">
        <v>104.03</v>
      </c>
      <c r="EL90" s="68">
        <f>IF(EK90&gt;0,((EK90-EK89)/EK89),0)</f>
        <v/>
      </c>
      <c r="EM90" s="68">
        <f>IF(EK90&gt;0,EL90-$V90,0)</f>
        <v/>
      </c>
      <c r="EN90" s="68">
        <f>IF(EK90&gt;0,(EK90-EN$10)/EN$10,0)</f>
        <v/>
      </c>
      <c r="EO90" s="68" t="n"/>
      <c r="EP90" s="15">
        <f>IF(EK90&gt;0,(EK90-EK$10)/EK$10,0)</f>
        <v/>
      </c>
      <c r="ER90" s="13" t="n">
        <v>35.43</v>
      </c>
      <c r="ES90" s="68">
        <f>IF(ER90&gt;0,((ER90-ER89)/ER89),0)</f>
        <v/>
      </c>
      <c r="ET90" s="68">
        <f>IF(ER90&gt;0,ES90-$V90,0)</f>
        <v/>
      </c>
      <c r="EU90" s="68">
        <f>IF(ER90&gt;0,(ER90-EU$10)/EU$10,0)</f>
        <v/>
      </c>
      <c r="EV90" s="68" t="n"/>
      <c r="EW90" s="15">
        <f>IF(ER90&gt;0,(ER90-ER$10)/ER$10,0)</f>
        <v/>
      </c>
      <c r="EY90" s="13" t="n">
        <v>35.6</v>
      </c>
      <c r="EZ90" s="68">
        <f>IF(EY90&gt;0,((EY90-EY89)/EY89),0)</f>
        <v/>
      </c>
      <c r="FA90" s="68">
        <f>IF(EY90&gt;0,EZ90-$V90,0)</f>
        <v/>
      </c>
      <c r="FB90" s="68" t="n"/>
      <c r="FC90" s="68" t="n"/>
      <c r="FD90" s="15">
        <f>IF(EY90&gt;0,(EY90-EY$10)/EY$10,0)</f>
        <v/>
      </c>
      <c r="FF90" s="13" t="n">
        <v>53.55</v>
      </c>
      <c r="FG90" s="68">
        <f>IF(FF90&gt;0,((FF90-FF89)/FF89),0)</f>
        <v/>
      </c>
      <c r="FH90" s="68">
        <f>IF(FF90&gt;0,FG90-$V90,0)</f>
        <v/>
      </c>
      <c r="FI90" s="68">
        <f>IF(FF90&gt;0,(FF90-FI$10)/FI$10,0)</f>
        <v/>
      </c>
      <c r="FJ90" s="68" t="n"/>
      <c r="FK90" s="15">
        <f>IF(FF90&gt;0,(FF90-FF$10)/FF$10,0)</f>
        <v/>
      </c>
      <c r="FM90" s="13" t="n">
        <v>167.3</v>
      </c>
      <c r="FN90" s="68">
        <f>IF(FM90&gt;0,((FM90-FM89)/FM89),0)</f>
        <v/>
      </c>
      <c r="FO90" s="68">
        <f>IF(FM90&gt;0,FN90-$V90,0)</f>
        <v/>
      </c>
      <c r="FP90" s="68">
        <f>IF(FM90&gt;0,(FM90-FP$10)/FP$10,0)</f>
        <v/>
      </c>
      <c r="FQ90" s="68" t="n"/>
      <c r="FR90" s="15">
        <f>IF(FM90&gt;0,(FM90-FM$10)/FM$10,0)</f>
        <v/>
      </c>
      <c r="FT90" s="13" t="n">
        <v>92.27</v>
      </c>
      <c r="FU90" s="68">
        <f>IF(FT90&gt;0,((FT90-FT89)/FT89),0)</f>
        <v/>
      </c>
      <c r="FV90" s="68">
        <f>IF(FT90&gt;0,FU90-$V90,0)</f>
        <v/>
      </c>
      <c r="FW90" s="68">
        <f>IF(FT90&gt;0,(FT90-FW$10)/FW$10,0)</f>
        <v/>
      </c>
      <c r="FX90" s="68" t="n"/>
      <c r="FY90" s="15">
        <f>IF(FT90&gt;0,(FT90-FT$10)/FT$10,0)</f>
        <v/>
      </c>
      <c r="GA90" s="13" t="n">
        <v>17.35</v>
      </c>
      <c r="GB90" s="68">
        <f>IF(GA90&gt;0,((GA90-GA89)/GA89),0)</f>
        <v/>
      </c>
      <c r="GC90" s="68">
        <f>IF(GA90&gt;0,GB90-$V90,0)</f>
        <v/>
      </c>
      <c r="GD90" s="68" t="n"/>
      <c r="GE90" s="68" t="n"/>
      <c r="GF90" s="15">
        <f>IF(GA90&gt;0,(GA90-GA$10)/GA$10,0)</f>
        <v/>
      </c>
      <c r="GG90" s="18" t="n"/>
      <c r="GH90" s="13" t="n">
        <v>18.12</v>
      </c>
      <c r="GI90" s="68">
        <f>IF(GH90&gt;0,((GH90-GH89)/GH89),0)</f>
        <v/>
      </c>
      <c r="GJ90" s="68">
        <f>IF(GH90&gt;0,GI90-$V90,0)</f>
        <v/>
      </c>
      <c r="GK90" s="68">
        <f>IF(GH90&gt;0,(GH90-GK$10)/GK$10,0)</f>
        <v/>
      </c>
      <c r="GL90" s="68" t="n"/>
      <c r="GM90" s="15">
        <f>IF(GH90&gt;0,(GH90-GH$10)/GH$10,0)</f>
        <v/>
      </c>
      <c r="GO90" s="13" t="n">
        <v>25.83</v>
      </c>
      <c r="GP90" s="68">
        <f>IF(GO90&gt;0,((GO90-GO89)/GO89),0)</f>
        <v/>
      </c>
      <c r="GQ90" s="68">
        <f>IF(GO90&gt;0,GP90-$V90,0)</f>
        <v/>
      </c>
      <c r="GR90" s="68" t="n"/>
      <c r="GS90" s="68" t="n"/>
      <c r="GT90" s="15">
        <f>IF(GO90&gt;0,(GO90-GO$10)/GO$10,0)</f>
        <v/>
      </c>
      <c r="GV90" s="13" t="n">
        <v>14.64</v>
      </c>
      <c r="GW90" s="68">
        <f>IF(GV90&gt;0,((GV90-GV89)/GV89),0)</f>
        <v/>
      </c>
      <c r="GX90" s="68">
        <f>IF(GV90&gt;0,GW90-$V90,0)</f>
        <v/>
      </c>
      <c r="GY90" s="68">
        <f>IF(GV90&gt;0,(GV90-GY$10)/GY$10,0)</f>
        <v/>
      </c>
      <c r="GZ90" s="68" t="n"/>
      <c r="HA90" s="15">
        <f>IF(GV90&gt;0,(GV90-GV$10)/GV$10,0)</f>
        <v/>
      </c>
      <c r="HD90" s="13" t="n">
        <v>292.03</v>
      </c>
      <c r="HE90" s="68">
        <f>IF(HD90&gt;0,((HD90-HD89)/HD89),0)</f>
        <v/>
      </c>
      <c r="HF90" s="68">
        <f>IF(HD90&gt;0,HE90-$V90,0)</f>
        <v/>
      </c>
      <c r="HG90" s="68">
        <f>IF(HD90&gt;0,(HD90-HG$10)/HG$10,0)</f>
        <v/>
      </c>
      <c r="HH90" s="68" t="n"/>
      <c r="HI90" s="15">
        <f>IF(HD90&gt;0,(HD90-HD$10)/HD$10,0)</f>
        <v/>
      </c>
      <c r="HK90" s="13" t="n">
        <v>34.42</v>
      </c>
      <c r="HL90" s="68">
        <f>IF(HK90&gt;0,((HK90-HK89)/HK89),0)</f>
        <v/>
      </c>
      <c r="HM90" s="68">
        <f>IF(HK90&gt;0,HL90-$V90,0)</f>
        <v/>
      </c>
      <c r="HN90" s="68">
        <f>IF(HK90&gt;0,(HK90-HN$10)/HN$10,0)</f>
        <v/>
      </c>
      <c r="HO90" s="68" t="n"/>
      <c r="HP90" s="15">
        <f>IF(HK90&gt;0,(HK90-HK$10)/HK$10,0)</f>
        <v/>
      </c>
      <c r="HR90" s="13" t="n">
        <v>108.36</v>
      </c>
      <c r="HS90" s="68">
        <f>IF(HR90&gt;0,((HR90-HR89)/HR89),0)</f>
        <v/>
      </c>
      <c r="HT90" s="68">
        <f>IF(HR90&gt;0,HS90-$V90,0)</f>
        <v/>
      </c>
      <c r="HU90" s="68">
        <f>IF(HR90&gt;0,(HR90-HU$10)/HU$10,0)</f>
        <v/>
      </c>
      <c r="HV90" s="68" t="n"/>
      <c r="HW90" s="15">
        <f>IF(HR90&gt;0,(HR90-HR$10)/HR$10,0)</f>
        <v/>
      </c>
      <c r="HY90" s="13" t="n">
        <v>109.02</v>
      </c>
      <c r="HZ90" s="68">
        <f>IF(HY90&gt;0,((HY90-HY89)/HY89),0)</f>
        <v/>
      </c>
      <c r="IA90" s="68">
        <f>IF(HY90&gt;0,HZ90-$V90,0)</f>
        <v/>
      </c>
      <c r="IB90" s="68">
        <f>IF(HY90&gt;0,(HY90-IB$10)/IB$10,0)</f>
        <v/>
      </c>
      <c r="IC90" s="68" t="n"/>
      <c r="ID90" s="15">
        <f>IF(HY90&gt;0,(HY90-HY$10)/HY$10,0)</f>
        <v/>
      </c>
      <c r="IF90" s="13" t="n">
        <v>191.17</v>
      </c>
      <c r="IG90" s="68">
        <f>IF(IF90&gt;0,((IF90-IF89)/IF89),0)</f>
        <v/>
      </c>
      <c r="IH90" s="68">
        <f>IF(IF90&gt;0,IG90-$V90,0)</f>
        <v/>
      </c>
      <c r="II90" s="68">
        <f>IF(IF90&gt;0,(IF90-II$10)/II$10,0)</f>
        <v/>
      </c>
      <c r="IJ90" s="68" t="n"/>
      <c r="IK90" s="15">
        <f>IF(IF90&gt;0,(IF90-IF$10)/IF$10,0)</f>
        <v/>
      </c>
      <c r="IM90" s="13" t="n">
        <v>230.37</v>
      </c>
      <c r="IN90" s="68">
        <f>IF(IM90&gt;0,((IM90-IM89)/IM89),0)</f>
        <v/>
      </c>
      <c r="IO90" s="68">
        <f>IF(IM90&gt;0,IN90-$V90,0)</f>
        <v/>
      </c>
      <c r="IP90" s="68">
        <f>IF(IM90&gt;0,(IM90-IP$10)/IP$10,0)</f>
        <v/>
      </c>
      <c r="IQ90" s="68" t="n"/>
      <c r="IR90" s="15">
        <f>IF(IM90&gt;0,(IM90-IM$10)/IM$10,0)</f>
        <v/>
      </c>
      <c r="IT90" s="13" t="n">
        <v>45.42</v>
      </c>
      <c r="IU90" s="68">
        <f>IF(IT90&gt;0,((IT90-IT89)/IT89),0)</f>
        <v/>
      </c>
      <c r="IV90" s="68">
        <f>IF(IT90&gt;0,IU90-$V90,0)</f>
        <v/>
      </c>
      <c r="IW90" s="68">
        <f>IF(IT90&gt;0,(IT90-IW$10)/IW$10,0)</f>
        <v/>
      </c>
      <c r="IX90" s="68" t="n"/>
      <c r="IY90" s="15">
        <f>IF(IT90&gt;0,(IT90-IT$10)/IT$10,0)</f>
        <v/>
      </c>
      <c r="JA90" s="13" t="n">
        <v>554.4400000000001</v>
      </c>
      <c r="JB90" s="68">
        <f>IF(JA90&gt;0,((JA90-JA89)/JA89),0)</f>
        <v/>
      </c>
      <c r="JC90" s="68">
        <f>IF(JA90&gt;0,JB90-$V90,0)</f>
        <v/>
      </c>
      <c r="JD90" s="68">
        <f>IF(JA90&gt;0,(JA90-JD$10)/JD$10,0)</f>
        <v/>
      </c>
      <c r="JE90" s="68" t="n"/>
      <c r="JF90" s="15">
        <f>IF(JA90&gt;0,(JA90-JA$10)/JA$10,0)</f>
        <v/>
      </c>
      <c r="JH90" s="13" t="n">
        <v>394.04</v>
      </c>
      <c r="JI90" s="68">
        <f>IF(JH90&gt;0,((JH90-JH89)/JH89),0)</f>
        <v/>
      </c>
      <c r="JJ90" s="68">
        <f>IF(JH90&gt;0,JI90-$V90,0)</f>
        <v/>
      </c>
      <c r="JK90" s="68">
        <f>IF(JH90&gt;0,(JH90-JK$10)/JK$10,0)</f>
        <v/>
      </c>
      <c r="JL90" s="68" t="n"/>
      <c r="JM90" s="15">
        <f>IF(JH90&gt;0,(JH90-JH$10)/JH$10,0)</f>
        <v/>
      </c>
      <c r="JO90" s="13" t="n">
        <v>16.01</v>
      </c>
      <c r="JP90" s="68">
        <f>IF(JO90&gt;0,((JO90-JO89)/JO89),0)</f>
        <v/>
      </c>
      <c r="JQ90" s="68">
        <f>IF(JO90&gt;0,JP90-$V90,0)</f>
        <v/>
      </c>
      <c r="JR90" s="68">
        <f>IF(JO90&gt;0,(JO90-JR$10)/JR$10,0)</f>
        <v/>
      </c>
      <c r="JS90" s="68" t="n"/>
      <c r="JT90" s="15">
        <f>IF(JO90&gt;0,(JO90-JO$10)/JO$10,0)</f>
        <v/>
      </c>
      <c r="JV90" s="13" t="n">
        <v>1.42</v>
      </c>
      <c r="JW90" s="68">
        <f>IF(JV90&gt;0,((JV90-JV89)/JV89),0)</f>
        <v/>
      </c>
      <c r="JX90" s="68">
        <f>IF(JV90&gt;0,JW90-$V90,0)</f>
        <v/>
      </c>
      <c r="JY90" s="68">
        <f>IF(JV90&gt;0,(JV90-JY$10)/JY$10,0)</f>
        <v/>
      </c>
      <c r="JZ90" s="68" t="n"/>
      <c r="KA90" s="15">
        <f>IF(JV90&gt;0,(JV90-JV$10)/JV$10,0)</f>
        <v/>
      </c>
      <c r="KC90" s="13" t="n">
        <v>16.02</v>
      </c>
      <c r="KD90" s="68">
        <f>IF(KC90&gt;0,((KC90-KC89)/KC89),0)</f>
        <v/>
      </c>
      <c r="KE90" s="68">
        <f>IF(KC90&gt;0,KD90-$V90,0)</f>
        <v/>
      </c>
      <c r="KF90" s="68">
        <f>IF(KC90&gt;0,(KC90-KF$10)/KF$10,0)</f>
        <v/>
      </c>
      <c r="KG90" s="68" t="n"/>
      <c r="KH90" s="15">
        <f>IF(KC90&gt;0,(KC90-KC$10)/KC$10,0)</f>
        <v/>
      </c>
      <c r="KI90" s="18" t="n"/>
      <c r="KJ90" s="13" t="n">
        <v>43.21</v>
      </c>
      <c r="KK90" s="68">
        <f>IF(KJ90&gt;0,((KJ90-KJ89)/KJ89),0)</f>
        <v/>
      </c>
      <c r="KL90" s="68">
        <f>IF(KJ90&gt;0,KK90-$V90,0)</f>
        <v/>
      </c>
      <c r="KM90" s="68">
        <f>IF(KJ90&gt;0,(KJ90-KM$10)/KM$10,0)</f>
        <v/>
      </c>
      <c r="KN90" s="68" t="n"/>
      <c r="KO90" s="15">
        <f>IF(KJ90&gt;0,(KJ90-KJ$10)/KJ$10,0)</f>
        <v/>
      </c>
      <c r="KQ90" s="13" t="n">
        <v>1.548</v>
      </c>
      <c r="KR90" s="68">
        <f>IF(KQ90&gt;0,((KQ90-KQ89)/KQ89),0)</f>
        <v/>
      </c>
      <c r="KS90" s="68">
        <f>IF(KQ90&gt;0,KR90-$V90,0)</f>
        <v/>
      </c>
      <c r="KT90" s="68">
        <f>IF(KQ90&gt;0,(KQ90-KT$10)/KT$10,0)</f>
        <v/>
      </c>
      <c r="KU90" s="68" t="n"/>
      <c r="KV90" s="15">
        <f>IF(KQ90&gt;0,(KQ90-KQ$10)/KQ$10,0)</f>
        <v/>
      </c>
      <c r="KW90" s="18" t="n"/>
      <c r="KX90" s="13" t="n">
        <v>21.98</v>
      </c>
      <c r="KY90" s="68">
        <f>IF(KX90&gt;0,((KX90-KX89)/KX89),0)</f>
        <v/>
      </c>
      <c r="KZ90" s="68">
        <f>IF(KX90&gt;0,KY90-$V90,0)</f>
        <v/>
      </c>
      <c r="LA90" s="68">
        <f>IF(KX90&gt;0,(KX90-LA$10)/LA$10,0)</f>
        <v/>
      </c>
      <c r="LB90" s="68" t="n"/>
      <c r="LC90" s="15">
        <f>IF(KX90&gt;0,(KX90-KX$10)/KX$10,0)</f>
        <v/>
      </c>
      <c r="LD90" s="18" t="n"/>
      <c r="LE90" s="13" t="n">
        <v>51.22</v>
      </c>
      <c r="LF90" s="68">
        <f>IF(LE90&gt;0,((LE90-LE89)/LE89),0)</f>
        <v/>
      </c>
      <c r="LG90" s="68">
        <f>IF(LE90&gt;0,LF90-$V90,0)</f>
        <v/>
      </c>
      <c r="LH90" s="68">
        <f>IF(LE90&gt;0,(LE90-LH$10)/LH$10,0)</f>
        <v/>
      </c>
      <c r="LI90" s="68" t="n"/>
      <c r="LJ90" s="15">
        <f>IF(LE90&gt;0,(LE90-LE$10)/LE$10,0)</f>
        <v/>
      </c>
      <c r="LL90" s="13" t="n">
        <v>116.37</v>
      </c>
      <c r="LM90" s="68">
        <f>IF(LL90&gt;0,((LL90-LL89)/LL89),0)</f>
        <v/>
      </c>
      <c r="LN90" s="68">
        <f>IF(LL90&gt;0,LM90-$V90,0)</f>
        <v/>
      </c>
      <c r="LO90" s="68">
        <f>IF(LL90&gt;0,(LL90-LO$10)/LO$10,0)</f>
        <v/>
      </c>
      <c r="LP90" s="68" t="n"/>
      <c r="LQ90" s="15">
        <f>IF(LL90&gt;0,(LL90-LL$10)/LL$10,0)</f>
        <v/>
      </c>
      <c r="LS90" s="13" t="n">
        <v>14.59</v>
      </c>
      <c r="LT90" s="68">
        <f>IF(LS90&gt;0,((LS90-LS89)/LS89),0)</f>
        <v/>
      </c>
      <c r="LU90" s="68">
        <f>IF(LS90&gt;0,LT90-$V90,0)</f>
        <v/>
      </c>
      <c r="LV90" s="68" t="n"/>
      <c r="LW90" s="68" t="n"/>
      <c r="LX90" s="15">
        <f>IF(LS90&gt;0,(LS90-LS$10)/LS$10,0)</f>
        <v/>
      </c>
      <c r="LZ90" s="13" t="n">
        <v>12.67</v>
      </c>
      <c r="MA90" s="68">
        <f>IF(LZ90&gt;0,((LZ90-LZ89)/LZ89),0)</f>
        <v/>
      </c>
      <c r="MB90" s="68">
        <f>IF(LZ90&gt;0,MA90-$V90,0)</f>
        <v/>
      </c>
      <c r="MC90" s="68">
        <f>IF(LZ90&gt;0,(LZ90-MC$10)/MC$10,0)</f>
        <v/>
      </c>
      <c r="MD90" s="68" t="n"/>
      <c r="ME90" s="15">
        <f>IF(LZ90&gt;0,(LZ90-LZ$10)/LZ$10,0)</f>
        <v/>
      </c>
      <c r="MG90" s="13" t="n">
        <v>24.44</v>
      </c>
      <c r="MH90" s="68">
        <f>IF(MG90&gt;0,((MG90-MG89)/MG89),0)</f>
        <v/>
      </c>
      <c r="MI90" s="68">
        <f>IF(MG90&gt;0,MH90-$V90,0)</f>
        <v/>
      </c>
      <c r="MJ90" s="68">
        <f>IF(MG90&gt;0,(MG90-MJ$10)/MJ$10,0)</f>
        <v/>
      </c>
      <c r="MK90" s="68" t="n"/>
      <c r="ML90" s="15">
        <f>IF(MG90&gt;0,(MG90-MG$10)/MG$10,0)</f>
        <v/>
      </c>
      <c r="MN90" s="13" t="n">
        <v>109.24</v>
      </c>
      <c r="MO90" s="68">
        <f>IF(MN90&gt;0,((MN90-MN89)/MN89),0)</f>
        <v/>
      </c>
      <c r="MP90" s="68">
        <f>IF(MN90&gt;0,MO90-$V90,0)</f>
        <v/>
      </c>
      <c r="MQ90" s="68">
        <f>IF(MN90&gt;0,(MN90-MQ$10)/MQ$10,0)</f>
        <v/>
      </c>
      <c r="MR90" s="68" t="n"/>
      <c r="MS90" s="15">
        <f>IF(MN90&gt;0,(MN90-MN$10)/MN$10,0)</f>
        <v/>
      </c>
      <c r="MU90" s="13" t="n">
        <v>14.05</v>
      </c>
      <c r="MV90" s="68">
        <f>IF(MU90&gt;0,((MU90-MU89)/MU89),0)</f>
        <v/>
      </c>
      <c r="MW90" s="68">
        <f>IF(MU90&gt;0,MV90-$V90,0)</f>
        <v/>
      </c>
      <c r="MX90" s="68">
        <f>IF(MU90&gt;0,(MU90-MX$10)/MX$10,0)</f>
        <v/>
      </c>
      <c r="MY90" s="68" t="n"/>
      <c r="MZ90" s="15">
        <f>IF(MU90&gt;0,(MU90-MU$10)/MU$10,0)</f>
        <v/>
      </c>
      <c r="NB90" s="13" t="n">
        <v>200.5</v>
      </c>
      <c r="NC90" s="68">
        <f>IF(NB90&gt;0,((NB90-NB89)/NB89),0)</f>
        <v/>
      </c>
      <c r="ND90" s="68">
        <f>IF(NB90&gt;0,NC90-$V90,0)</f>
        <v/>
      </c>
      <c r="NE90" s="68">
        <f>IF(NB90&gt;0,(NB90-NE$10)/NE$10,0)</f>
        <v/>
      </c>
      <c r="NF90" s="68" t="n"/>
      <c r="NG90" s="15">
        <f>IF(NB90&gt;0,(NB90-NB$10)/NB$10,0)</f>
        <v/>
      </c>
      <c r="NI90" s="13" t="n">
        <v>5.8</v>
      </c>
      <c r="NJ90" s="68">
        <f>IF(NI90&gt;0,((NI90-NI89)/NI89),0)</f>
        <v/>
      </c>
      <c r="NK90" s="68">
        <f>IF(NI90&gt;0,NJ90-$V90,0)</f>
        <v/>
      </c>
      <c r="NL90" s="68">
        <f>IF(NI90&gt;0,(NI90-NL$10)/NL$10,0)</f>
        <v/>
      </c>
      <c r="NM90" s="68" t="n"/>
      <c r="NN90" s="15">
        <f>IF(NI90&gt;0,(NI90-NI$10)/NI$10,0)</f>
        <v/>
      </c>
      <c r="NP90" s="13" t="n">
        <v>371.19</v>
      </c>
      <c r="NQ90" s="68">
        <f>IF(NP90&gt;0,((NP90-NP89)/NP89),0)</f>
        <v/>
      </c>
      <c r="NR90" s="68">
        <f>IF(NP90&gt;0,NQ90-$V90,0)</f>
        <v/>
      </c>
      <c r="NS90" s="68">
        <f>IF(NP90&gt;0,(NP90-NS$10)/NS$10,0)</f>
        <v/>
      </c>
      <c r="NT90" s="68" t="n"/>
      <c r="NU90" s="15">
        <f>IF(NP90&gt;0,(NP90-NP$10)/NP$10,0)</f>
        <v/>
      </c>
      <c r="NW90" s="13" t="n">
        <v>160.16</v>
      </c>
      <c r="NX90" s="68">
        <f>IF(NW90&gt;0,((NW90-NW89)/NW89),0)</f>
        <v/>
      </c>
      <c r="NY90" s="68">
        <f>IF(NW90&gt;0,NX90-$V90,0)</f>
        <v/>
      </c>
      <c r="NZ90" s="68">
        <f>IF(NW90&gt;0,(NW90-NZ$10)/NZ$10,0)</f>
        <v/>
      </c>
      <c r="OA90" s="68" t="n"/>
      <c r="OB90" s="15">
        <f>IF(NW90&gt;0,(NW90-NW$10)/NW$10,0)</f>
        <v/>
      </c>
      <c r="OD90" s="13" t="n">
        <v>1.44</v>
      </c>
      <c r="OE90" s="68">
        <f>IF(OD90&gt;0,((OD90-OD89)/OD89),0)</f>
        <v/>
      </c>
      <c r="OF90" s="68">
        <f>IF(OD90&gt;0,OE90-$V90,0)</f>
        <v/>
      </c>
      <c r="OG90" s="68">
        <f>IF(OD90&gt;0,(OD90-OG$10)/OG$10,0)</f>
        <v/>
      </c>
      <c r="OH90" s="68" t="n"/>
      <c r="OI90" s="15">
        <f>IF(OD90&gt;0,(OD90-OD$10)/OD$10,0)</f>
        <v/>
      </c>
      <c r="OK90" s="13" t="n">
        <v>70.95999999999999</v>
      </c>
      <c r="OL90" s="68">
        <f>IF(OK90&gt;0,((OK90-OK89)/OK89),0)</f>
        <v/>
      </c>
      <c r="OM90" s="68">
        <f>IF(OK90&gt;0,OL90-$V90,0)</f>
        <v/>
      </c>
      <c r="ON90" s="68">
        <f>IF(OK90&gt;0,(OK90-ON$10)/ON$10,0)</f>
        <v/>
      </c>
      <c r="OO90" s="68" t="n"/>
      <c r="OP90" s="15">
        <f>IF(OK90&gt;0,(OK90-OK$10)/OK$10,0)</f>
        <v/>
      </c>
      <c r="OR90" s="13" t="n">
        <v>3.28</v>
      </c>
      <c r="OS90" s="68">
        <f>IF(OR90&gt;0,((OR90-OR89)/OR89),0)</f>
        <v/>
      </c>
      <c r="OT90" s="68">
        <f>IF(OR90&gt;0,OS90-$V90,0)</f>
        <v/>
      </c>
      <c r="OU90" s="68">
        <f>IF(OR90&gt;0,(OR90-OU$10)/OU$10,0)</f>
        <v/>
      </c>
      <c r="OV90" s="68" t="n"/>
      <c r="OW90" s="15">
        <f>IF(OR90&gt;0,(OR90-OR$10)/OR$10,0)</f>
        <v/>
      </c>
      <c r="OY90" s="13" t="n">
        <v>125.09</v>
      </c>
      <c r="OZ90" s="68">
        <f>IF(OY90&gt;0,((OY90-OY89)/OY89),0)</f>
        <v/>
      </c>
      <c r="PA90" s="68">
        <f>IF(OY90&gt;0,OZ90-$V90,0)</f>
        <v/>
      </c>
      <c r="PB90" s="68">
        <f>IF(OY90&gt;0,(OY90-PB$10)/PB$10,0)</f>
        <v/>
      </c>
      <c r="PC90" s="68" t="n"/>
      <c r="PD90" s="15">
        <f>IF(OY90&gt;0,(OY90-OY$10)/OY$10,0)</f>
        <v/>
      </c>
      <c r="PE90" s="18" t="n"/>
      <c r="PF90" s="13" t="n">
        <v>221.23</v>
      </c>
      <c r="PG90" s="68">
        <f>IF(PF90&gt;0,((PF90-PF89)/PF89),0)</f>
        <v/>
      </c>
      <c r="PH90" s="68">
        <f>IF(PF90&gt;0,PG90-$V90,0)</f>
        <v/>
      </c>
      <c r="PI90" s="68">
        <f>IF(PF90&gt;0,(PF90-PI$10)/PI$10,0)</f>
        <v/>
      </c>
      <c r="PJ90" s="68" t="n"/>
      <c r="PK90" s="15">
        <f>IF(PF90&gt;0,(PF90-PF$10)/PF$10,0)</f>
        <v/>
      </c>
      <c r="PM90" s="13" t="n"/>
      <c r="PN90" s="68">
        <f>IF(PM90&gt;0,((PM90-PM89)/PM89),0)</f>
        <v/>
      </c>
      <c r="PO90" s="68">
        <f>PN90-$V90</f>
        <v/>
      </c>
      <c r="PP90" s="68">
        <f>IF(PM90&gt;0,(PM90-PP$10)/PP$10,0)</f>
        <v/>
      </c>
      <c r="PQ90" s="68" t="n"/>
      <c r="PR90" s="15">
        <f>IF(PM90&gt;0,(PM90-PM$10)/PM$10,0)</f>
        <v/>
      </c>
      <c r="PT90" s="13" t="n">
        <v>4.45</v>
      </c>
      <c r="PU90" s="68">
        <f>IF(PT90&gt;0,((PT90-PT89)/PT89),0)</f>
        <v/>
      </c>
      <c r="PV90" s="68">
        <f>IF(PT90&gt;0,PU90-$V90,0)</f>
        <v/>
      </c>
      <c r="PW90" s="68">
        <f>IF(PT90&gt;0,(PT90-PW$10)/PW$10,0)</f>
        <v/>
      </c>
      <c r="PX90" s="68" t="n"/>
      <c r="PY90" s="15">
        <f>IF(PT90&gt;0,(PT90-PT$10)/PT$10,0)</f>
        <v/>
      </c>
      <c r="QA90" s="13" t="n">
        <v>199.58</v>
      </c>
      <c r="QB90" s="68">
        <f>IF(QA90&gt;0,((QA90-QA89)/QA89),0)</f>
        <v/>
      </c>
      <c r="QC90" s="68">
        <f>IF(QA90&gt;0,QB90-$V90,0)</f>
        <v/>
      </c>
      <c r="QD90" s="68">
        <f>IF(QA90&gt;0,(QA90-QD$10)/QD$10,0)</f>
        <v/>
      </c>
      <c r="QE90" s="68" t="n"/>
      <c r="QF90" s="15">
        <f>IF(QA90&gt;0,(QA90-QA$10)/QA$10,0)</f>
        <v/>
      </c>
      <c r="QH90" s="13" t="n">
        <v>1.19</v>
      </c>
      <c r="QI90" s="68">
        <f>IF(QH90&gt;0,((QH90-QH89)/QH89),0)</f>
        <v/>
      </c>
      <c r="QJ90" s="68">
        <f>IF(QH90&gt;0,QI90-$V90,0)</f>
        <v/>
      </c>
      <c r="QK90" s="68">
        <f>IF(QH90&gt;0,(QH90-QK$10)/QK$10,0)</f>
        <v/>
      </c>
      <c r="QL90" s="68" t="n"/>
      <c r="QM90" s="15">
        <f>IF(QH90&gt;0,(QH90-QH$10)/QH$10,0)</f>
        <v/>
      </c>
      <c r="QO90" s="13" t="n">
        <v>12.86</v>
      </c>
      <c r="QP90" s="68">
        <f>IF(QO90&gt;0,((QO90-QO89)/QO89),0)</f>
        <v/>
      </c>
      <c r="QQ90" s="68">
        <f>IF(QO90&gt;0,QP90-$V90,0)</f>
        <v/>
      </c>
      <c r="QR90" s="68">
        <f>IF(QO90&gt;0,(QO90-QR$10)/QR$10,0)</f>
        <v/>
      </c>
      <c r="QS90" s="68" t="n"/>
      <c r="QT90" s="15">
        <f>IF(QO90&gt;0,(QO90-QO$10)/QO$10,0)</f>
        <v/>
      </c>
      <c r="QV90" s="13" t="n">
        <v>1.732</v>
      </c>
      <c r="QW90" s="68">
        <f>IF(QV90&gt;0,((QV90-QV89)/QV89),0)</f>
        <v/>
      </c>
      <c r="QX90" s="68">
        <f>IF(QV90&gt;0,QW90-$V90,0)</f>
        <v/>
      </c>
      <c r="QY90" s="68">
        <f>IF(QV90&gt;0,(QV90-QY$10)/QY$10,0)</f>
        <v/>
      </c>
      <c r="QZ90" s="68" t="n"/>
      <c r="RA90" s="15">
        <f>IF(QV90&gt;0,(QV90-QV$10)/QV$10,0)</f>
        <v/>
      </c>
      <c r="RC90" s="13" t="n">
        <v>20.42</v>
      </c>
      <c r="RD90" s="68">
        <f>IF(RC90&gt;0,((RC90-RC89)/RC89),0)</f>
        <v/>
      </c>
      <c r="RE90" s="68">
        <f>IF(RC90&gt;0,RD90-$V90,0)</f>
        <v/>
      </c>
      <c r="RF90" s="68">
        <f>IF(RC90&gt;0,(RC90-RF$10)/RF$10,0)</f>
        <v/>
      </c>
      <c r="RG90" s="68" t="n"/>
      <c r="RH90" s="15">
        <f>IF(RC90&gt;0,(RC90-RC$10)/RC$10,0)</f>
        <v/>
      </c>
      <c r="RJ90" s="13" t="n">
        <v>164.48</v>
      </c>
      <c r="RK90" s="68">
        <f>IF(RJ90&gt;0,((RJ90-RJ89)/RJ89),0)</f>
        <v/>
      </c>
      <c r="RL90" s="68">
        <f>RK90-$V90</f>
        <v/>
      </c>
      <c r="RM90" s="68">
        <f>IF(RJ90&gt;0,(RJ90-RM$10)/RM$10,0)</f>
        <v/>
      </c>
      <c r="RN90" s="68" t="n"/>
      <c r="RO90" s="15">
        <f>IF(RJ90&gt;0,(RJ90-RJ$10)/RJ$10,0)</f>
        <v/>
      </c>
      <c r="RQ90" s="13" t="n">
        <v>12.81</v>
      </c>
      <c r="RR90" s="68">
        <f>IF(RQ90&gt;0,((RQ90-RQ89)/RQ89),0)</f>
        <v/>
      </c>
      <c r="RS90" s="68">
        <f>RR90-$V90</f>
        <v/>
      </c>
      <c r="RT90" s="68">
        <f>IF(RQ90&gt;0,(RQ90-RT$10)/RT$10,0)</f>
        <v/>
      </c>
      <c r="RU90" s="68" t="n"/>
      <c r="RV90" s="15">
        <f>IF(RQ90&gt;0,(RQ90-RQ$10)/RQ$10,0)</f>
        <v/>
      </c>
      <c r="RX90" s="13" t="n">
        <v>116.08</v>
      </c>
      <c r="RY90" s="68">
        <f>IF(RX90&gt;0,((RX90-RX89)/RX89),0)</f>
        <v/>
      </c>
      <c r="RZ90" s="68">
        <f>RY90-$V90</f>
        <v/>
      </c>
      <c r="SA90" s="68">
        <f>IF(RX90&gt;0,(RX90-SA$10)/SA$10,0)</f>
        <v/>
      </c>
      <c r="SB90" s="68" t="n"/>
      <c r="SC90" s="15">
        <f>IF(RX90&gt;0,(RX90-RX$10)/RX$10,0)</f>
        <v/>
      </c>
      <c r="SE90" s="13" t="n">
        <v>8.859999999999999</v>
      </c>
      <c r="SF90" s="68">
        <f>IF(SE90&gt;0,((SE90-SE89)/SE89),0)</f>
        <v/>
      </c>
      <c r="SG90" s="68">
        <f>SF90-$V90</f>
        <v/>
      </c>
      <c r="SH90" s="68">
        <f>IF(SE90&gt;0,(SE90-SH$10)/SH$10,0)</f>
        <v/>
      </c>
      <c r="SI90" s="68" t="n"/>
      <c r="SJ90" s="15">
        <f>IF(SE90&gt;0,(SE90-SE$10)/SE$10,0)</f>
        <v/>
      </c>
      <c r="SL90" s="13" t="n">
        <v>1.01</v>
      </c>
      <c r="SM90" s="68">
        <f>IF(SL90&gt;0,((SL90-SL89)/SL89),0)</f>
        <v/>
      </c>
      <c r="SN90" s="68">
        <f>SM90-$V90</f>
        <v/>
      </c>
      <c r="SO90" s="68">
        <f>IF(SL90&gt;0,(SL90-SO$10)/SO$10,0)</f>
        <v/>
      </c>
      <c r="SP90" s="68" t="n"/>
      <c r="SQ90" s="15">
        <f>IF(SL90&gt;0,(SL90-SL$10)/SL$10,0)</f>
        <v/>
      </c>
      <c r="SS90" s="13" t="n">
        <v>7</v>
      </c>
      <c r="ST90" s="68">
        <f>IF(SS90&gt;0,((SS90-SS89)/SS89),0)</f>
        <v/>
      </c>
      <c r="SU90" s="68">
        <f>ST90-$V90</f>
        <v/>
      </c>
      <c r="SV90" s="68">
        <f>IF(SS90&gt;0,(SS90-SV$10)/SV$10,0)</f>
        <v/>
      </c>
      <c r="SW90" s="68" t="n"/>
      <c r="SX90" s="15">
        <f>IF(SS90&gt;0,(SS90-SS$10)/SS$10,0)</f>
        <v/>
      </c>
      <c r="SZ90" s="13" t="n">
        <v>24.58</v>
      </c>
      <c r="TA90" s="68">
        <f>IF(SZ90&gt;0,((SZ90-SZ89)/SZ89),0)</f>
        <v/>
      </c>
      <c r="TB90" s="68">
        <f>TA90-$V90</f>
        <v/>
      </c>
      <c r="TC90" s="68">
        <f>IF(SZ90&gt;0,(SZ90-TC$10)/TC$10,0)</f>
        <v/>
      </c>
      <c r="TD90" s="68" t="n"/>
      <c r="TE90" s="15">
        <f>IF(SZ90&gt;0,(SZ90-SZ$10)/SZ$10,0)</f>
        <v/>
      </c>
      <c r="TG90" s="13" t="n">
        <v>0.1838</v>
      </c>
      <c r="TH90" s="68">
        <f>IF(TG90&gt;0,((TG90-TG89)/TG89),0)</f>
        <v/>
      </c>
      <c r="TI90" s="68">
        <f>TH90-$V90</f>
        <v/>
      </c>
      <c r="TJ90" s="68">
        <f>IF(TG90&gt;0,(TG90-TJ$10)/TJ$10,0)</f>
        <v/>
      </c>
      <c r="TK90" s="68" t="n"/>
      <c r="TL90" s="15">
        <f>IF(TG90&gt;0,(TG90-TG$10)/TG$10,0)</f>
        <v/>
      </c>
      <c r="TN90" s="13" t="n">
        <v>26.41</v>
      </c>
      <c r="TO90" s="68">
        <f>IF(TN90&gt;0,((TN90-TN89)/TN89),0)</f>
        <v/>
      </c>
      <c r="TP90" s="68">
        <f>TO90-$V90</f>
        <v/>
      </c>
      <c r="TQ90" s="68">
        <f>IF(TN90&gt;0,(TN90-TQ$10)/TQ$10,0)</f>
        <v/>
      </c>
      <c r="TR90" s="68" t="n"/>
      <c r="TS90" s="15">
        <f>IF(TN90&gt;0,(TN90-TN$10)/TN$10,0)</f>
        <v/>
      </c>
      <c r="TU90" s="13" t="n">
        <v>2.14</v>
      </c>
      <c r="TV90" s="68">
        <f>IF(TU90&gt;0,((TU90-TU89)/TU89),0)</f>
        <v/>
      </c>
      <c r="TW90" s="68">
        <f>TV90-$V90</f>
        <v/>
      </c>
      <c r="TX90" s="68">
        <f>IF(TU90&gt;0,(TU90-TX$10)/TX$10,0)</f>
        <v/>
      </c>
      <c r="TY90" s="68" t="n"/>
      <c r="TZ90" s="15">
        <f>IF(TU90&gt;0,(TU90-TU$10)/TU$10,0)</f>
        <v/>
      </c>
      <c r="UB90" s="13" t="n"/>
      <c r="UC90" s="68">
        <f>IF(UB90&gt;0,((UB90-UB89)/UB89),0)</f>
        <v/>
      </c>
      <c r="UD90" s="68">
        <f>UC90-$V90</f>
        <v/>
      </c>
      <c r="UE90" s="68">
        <f>IF(UB90&gt;0,(UB90-UE$10)/UE$10,0)</f>
        <v/>
      </c>
      <c r="UF90" s="68" t="n"/>
      <c r="UG90" s="15">
        <f>IF(UB90&gt;0,(UB90-UB$10)/UB$10,0)</f>
        <v/>
      </c>
      <c r="UI90" s="13" t="n"/>
      <c r="UJ90" s="68">
        <f>IF(UI90&gt;0,((UI90-UI89)/UI89),0)</f>
        <v/>
      </c>
      <c r="UK90" s="68">
        <f>UJ90-$V90</f>
        <v/>
      </c>
      <c r="UL90" s="68">
        <f>IF(UI90&gt;0,(UI90-UL$10)/UL$10,0)</f>
        <v/>
      </c>
      <c r="UM90" s="68" t="n"/>
      <c r="UN90" s="15">
        <f>IF(UI90&gt;0,(UI90-UI$10)/UI$10,0)</f>
        <v/>
      </c>
      <c r="UP90" s="13" t="n"/>
      <c r="UQ90" s="68">
        <f>IF(UP90&gt;0,((UP90-UP89)/UP89),0)</f>
        <v/>
      </c>
      <c r="UR90" s="68">
        <f>UQ90-$V90</f>
        <v/>
      </c>
      <c r="US90" s="68">
        <f>IF(UP90&gt;0,(UP90-US$10)/US$10,0)</f>
        <v/>
      </c>
      <c r="UT90" s="68" t="n"/>
      <c r="UU90" s="15">
        <f>IF(UP90&gt;0,(UP90-UP$10)/UP$10,0)</f>
        <v/>
      </c>
      <c r="UW90" s="13" t="n"/>
      <c r="UX90" s="68">
        <f>IF(UW90&gt;0,((UW90-UW89)/UW89),0)</f>
        <v/>
      </c>
      <c r="UY90" s="68">
        <f>UX90-$V90</f>
        <v/>
      </c>
      <c r="UZ90" s="68">
        <f>IF(UW90&gt;0,(UW90-UZ$10)/UZ$10,0)</f>
        <v/>
      </c>
      <c r="VA90" s="68" t="n"/>
      <c r="VB90" s="15">
        <f>IF(UW90&gt;0,(UW90-UW$10)/UW$10,0)</f>
        <v/>
      </c>
      <c r="VD90" s="13" t="n"/>
      <c r="VE90" s="68">
        <f>IF(VD90&gt;0,((VD90-VD89)/VD89),0)</f>
        <v/>
      </c>
      <c r="VF90" s="68">
        <f>VE90-$V90</f>
        <v/>
      </c>
      <c r="VG90" s="68">
        <f>IF(VD90&gt;0,(VD90-VG$10)/VG$10,0)</f>
        <v/>
      </c>
      <c r="VH90" s="68" t="n"/>
      <c r="VI90" s="15">
        <f>IF(VD90&gt;0,(VD90-VD$10)/VD$10,0)</f>
        <v/>
      </c>
      <c r="VM90" s="21">
        <f>IF($C90&gt;0,(($IK$5*IG90)+($GT$5*GP90)+($JM$5*JI90)+($JF$5*JB90)+($IY$5*IU90)+($IR$5*IN90)+($ID$5*HZ90)+($HW$5*HS90)+($HP$5*HL90)+($HI$5*HE90)+($GF$5*GB90)+($FY$5*FU90)+($FR$5*FN90)+($FK$5*FG90)+($FD$5*EZ90)+($EW$5*ES90)+($EP$5*EL90)+($EI$5*EE90)+($EB$5*DX90)+($DU$5*DQ90)+($DN$5*DJ90)+($DG$5*DC90)+($CZ$5*CV90)+($CS$5*CO90)+($CL$5*CH90)+($CE$5*CA90)+($BX$5*BT90)+($BQ$5*BM90)+($BJ$5*BF90)+($BC$5*AY90)+($AV$5*AR90)+($AO$5*AK90)+($AH$5*AD90)+($JT$5*JP90)+($KA$5*JW90)+($KO$5*KK90)+($PR$5*PN90)+($GM$5*GI90)+($HA$5*GW90)+($KV$5*KR90)+($KH$5*KD90)+($LC$5*KY90)+($MS$5*MO90)+($ML$5*MH90)+($ME$5*MA90)+($LX$5*LT90)+($LQ$5*LM90)+($LJ$5*LF90)+(MV90*$MZ$5)+(NC90*$NG$5)+(NJ90*$NN$5)+($OI$5*OE90)+($NU$5*NQ90)+($OB$5*NX90)+($PK$5*PG90)+($OP$5*OL90)+($OW$5*OS90)+($PD$5*OZ90)+(PU90*$PY$5)+(QB90*$QF$5)+(QI90*$QM$5)+(QP90*$QT$5)+(QW90*$RA$5)+(RD90*$RH$5)+(RK90*$RO$5)+(RR90*$RV$5)+(RY90*$SC$5)+(SF90*$SJ$5)+(SM90*$SQ$5)+(ST90*$SX$5)+(TA90*$TE$5))+(TH90*$TL$5)+(TO90*$TS$5))/$VM$5</f>
        <v/>
      </c>
      <c r="VN90" s="538" t="n"/>
      <c r="VO90" s="21">
        <f>IF($C90&gt;0,(($IK$5*II90)+($GT$5*GR90)+($JM$5*JK90)+($JF$5*JD90)+($IY$5*IW90)+($IR$5*IP90)+($ID$5*IB90)+($HW$5*HU90)+($HP$5*HN90)+($HI$5*HG90)+($GF$5*GD90)+($FY$5*FW90)+($FR$5*FP90)+($FK$5*FI90)+($FD$5*FB90)+($EW$5*EU90)+($EP$5*EN90)+($EI$5*EG90)+($EB$5*DZ90)+($DU$5*DS90)+($DN$5*DL90)+($DG$5*DE90)+($CZ$5*CX90)+($CS$5*CQ90)+($CL$5*CJ90)+($CE$5*CC90)+($BX$5*BV90)+($BQ$5*BO90)+($BJ$5*BH90)+($BC$5*BA90)+($AV$5*AT90)+($AO$5*AM90)+($AH$5*AF90)+($KO$5*KM90)+($KH$5*KF90)+($KA$5*JY90)+($JT$5*JR90)+($PR$5*PP90)+($GM$5*GK90)+($HA$5*GY90)+($KV$5*KT90)+($LC$5*LA90)+($MS$5*MQ90)+($ML$5*MJ90)+($ME$5*MC90)+($LX$5*LV90)+($LQ$5*LO90)+($LJ$5*LH90)+(MX90*$MZ$5)+(NE90*$NG$5)+(NL90*$NN$5)+($OI$5*OG90)+($NU$5*NS90)+($OB$5*NZ90)+($PD$5*PB90)+($OW$5*OU90)+($OP$5*ON90)+($PK$5*PI90)+($PY$5*PW90)+($QF$5*QD90)+($QM$5*QK90)+($QT$5*QR90)+($RA$5*QY90)+($RH$5*RF90)+($RO$5*RM90)+(RT90*$RV$5)+(SA90*$SC$5)+(SH90*$SJ$5)+(SO90*$SQ$5)+(SV90*$SX$5)+(TC90*$TE$5)+(TJ90*$TL$5)+(TQ90*$TS$5))/$VM$5,0)</f>
        <v/>
      </c>
      <c r="VP90" s="14" t="n"/>
      <c r="VQ90" s="21">
        <f>IF($C90&gt;0,(($IK$5*IK90)+($GT$5*GT90)+($JM$5*JM90)+($JF$5*JF90)+($IY$5*IY90)+($IR$5*IR90)+($ID$5*ID90)+($HW$5*HW90)+($HP$5*HP90)+($HI$5*HI90)+($GF$5*GF90)+($FY$5*FY90)+($FR$5*FR90)+($FK$5*FK90)+($FD$5*FD90)+($EW$5*EW90)+($EP$5*EP90)+($EI$5*EI90)+($EB$5*EB90)+($DU$5*DU90)+($DN$5*DN90)+($DG$5*DG90)+($CZ$5*CZ90)+($CS$5*CS90)+($CL$5*CL90)+($CE$5*CE90)+($BX$5*BX90)+($BQ$5*BQ90)+($BJ$5*BJ90)+($BC$5*BC90)+($AV$5*AV90)+($AO$5*AO90)+($AH$5*AH90)+($KO$5*KO90)+($PR$5*PR90)+($GM$5*GM90)+($HA$5*HA90)+($KH$5*KH90)+($KA$5*KA90)+($JT$5*JT90)+($KV$5*KV90)+($LC$5*LC90)+($MS$5*MS90)+($ML$5*ML90)+($ME$5*ME90)+($LX$5*LX90)+($LQ$5*LQ90)+($LJ$5*LJ90)+($OI$5*OI90)+($NU$5*NU90)+($NN$5*NN90)+($NG$5*NG90)+($MZ$5*MZ90)+(OB90*$OB$5)+($PD$5*PD90)+($OW$5*OW90)+($OP$5*OP90)+($PK$5*PK90)+(PY90*$PY$5)+(QF90*$QF$5)+(QM90*$QM$5)+(QT90*$QT$5)+(RA90*$RA$5)+(RH90*$RH$5)+(RO90*$RO$5)+(RV90*$RV$5)+(SC90*$SC$5)+(SJ90*$SJ$5)+(SQ90*$SQ$5)+(SX90*$SX$5)+(TE90*$TE$5)+(TL90*$TL$5)+(TS90*$TS$5))/$VM$5,0)</f>
        <v/>
      </c>
    </row>
    <row r="91" ht="16" customHeight="1" s="545">
      <c r="A91" s="127" t="n">
        <v>45777</v>
      </c>
      <c r="B91" s="4">
        <f>A91</f>
        <v/>
      </c>
      <c r="C91" s="13" t="n">
        <v>40669.36</v>
      </c>
      <c r="D91" s="138">
        <f>IF(C91&gt;0,C91-C90,0)</f>
        <v/>
      </c>
      <c r="E91" s="68">
        <f>IF(C91&gt;0,D91/C90,0)</f>
        <v/>
      </c>
      <c r="F91" s="15">
        <f>IF(C91&gt;0,(C91-C$10)/C$10,0)</f>
        <v/>
      </c>
      <c r="G91" s="13" t="n">
        <v>5569.06</v>
      </c>
      <c r="H91" s="138">
        <f>IF(G91&gt;0,G91-G90,0)</f>
        <v/>
      </c>
      <c r="I91" s="68">
        <f>IF(G91&gt;0,H91/G90,0)</f>
        <v/>
      </c>
      <c r="J91" s="15">
        <f>IF(G91&gt;0,(G91-G$10)/G$10,0)</f>
        <v/>
      </c>
      <c r="K91" s="13" t="n">
        <v>17446.34</v>
      </c>
      <c r="L91" s="138">
        <f>IF(K91&gt;0,K91-K90,0)</f>
        <v/>
      </c>
      <c r="M91" s="68">
        <f>IF(K91&gt;0,L91/K90,0)</f>
        <v/>
      </c>
      <c r="N91" s="15">
        <f>IF(K91&gt;0,(K91-K$10)/K$10,0)</f>
        <v/>
      </c>
      <c r="O91" s="13" t="n">
        <v>1964.12</v>
      </c>
      <c r="P91" s="138">
        <f>IF(O91&gt;0,O91-O90,0)</f>
        <v/>
      </c>
      <c r="Q91" s="68">
        <f>IF(O91&gt;0,P91/O90,0)</f>
        <v/>
      </c>
      <c r="R91" s="15">
        <f>IF(O91&gt;0,(O91-O$10)/O$10,0)</f>
        <v/>
      </c>
      <c r="S91" s="18">
        <f>IF(O91&gt;0,(((O91*0.7)*Q91)+((K91*0.9)*M91)+((G91*0.65)*I91)+((C91*0.6)*E91))/(O91+K91+G91+C91),0)</f>
        <v/>
      </c>
      <c r="T91" s="121">
        <f>IF(O91&gt;0,(S91*200)+T90,0)</f>
        <v/>
      </c>
      <c r="U91" s="121">
        <f>T91</f>
        <v/>
      </c>
      <c r="V91" s="134">
        <f>IF(T91&gt;0,(T91-T90)/T90,0)</f>
        <v/>
      </c>
      <c r="W91" s="21">
        <f>IF(T91&gt;0,(T91-T$11)/T$11,0)</f>
        <v/>
      </c>
      <c r="X91" s="18">
        <f>IF(T91&gt;0,((Q91+M91+I91+E91)/4),0)</f>
        <v/>
      </c>
      <c r="Y91" s="352">
        <f>159905.37+381758.67</f>
        <v/>
      </c>
      <c r="Z91" s="15" t="n">
        <v>2e-06</v>
      </c>
      <c r="AA91" s="21">
        <f>Z91-$V91</f>
        <v/>
      </c>
      <c r="AC91" s="26" t="n">
        <v>198.7</v>
      </c>
      <c r="AD91" s="68">
        <f>IF(AC91&gt;0,((AC91-AC90)/AC90),0)</f>
        <v/>
      </c>
      <c r="AE91" s="68">
        <f>IF(AC91&gt;0,AD91-$V91,0)</f>
        <v/>
      </c>
      <c r="AF91" s="68">
        <f>IF(AC91&gt;0,(AC91-AF$10)/AF$10,0)</f>
        <v/>
      </c>
      <c r="AG91" s="68" t="n"/>
      <c r="AH91" s="15">
        <f>IF(AC91&gt;0,(AC91-AC$10)/AC$10,0)</f>
        <v/>
      </c>
      <c r="AJ91" s="26" t="n">
        <v>20.18</v>
      </c>
      <c r="AK91" s="68">
        <f>IF(AJ91&gt;0,((AJ91-AJ90)/AJ90),0)</f>
        <v/>
      </c>
      <c r="AL91" s="68">
        <f>IF(AJ91&gt;0,AK91-$V91,0)</f>
        <v/>
      </c>
      <c r="AM91" s="68">
        <f>IF(AJ91&gt;0,(AJ91-AM$10)/AM$10,0)</f>
        <v/>
      </c>
      <c r="AN91" s="68" t="n"/>
      <c r="AO91" s="15">
        <f>IF(AJ91&gt;0,(AJ91-AJ$10)/AJ$10,0)</f>
        <v/>
      </c>
      <c r="AQ91" s="13" t="n">
        <v>19.01</v>
      </c>
      <c r="AR91" s="68">
        <f>IF(AQ91&gt;0,((AQ91-AQ90)/AQ90),0)</f>
        <v/>
      </c>
      <c r="AS91" s="68">
        <f>IF(AQ91&gt;0,AR91-$V91,0)</f>
        <v/>
      </c>
      <c r="AT91" s="68">
        <f>IF(AQ91&gt;0,(AQ91-AT$10)/AT$10,0)</f>
        <v/>
      </c>
      <c r="AU91" s="68" t="n"/>
      <c r="AV91" s="15">
        <f>IF(AQ91&gt;0,(AQ91-AQ$10)/AQ$10,0)</f>
        <v/>
      </c>
      <c r="AX91" s="26" t="n">
        <v>193.48</v>
      </c>
      <c r="AY91" s="68">
        <f>IF(AX91&gt;0,((AX91-AX90)/AX90),0)</f>
        <v/>
      </c>
      <c r="AZ91" s="68">
        <f>IF(AX91&gt;0,AY91-$V91,0)</f>
        <v/>
      </c>
      <c r="BA91" s="68">
        <f>IF(AX91&gt;0,(AX91-BA$10)/BA$10,0)</f>
        <v/>
      </c>
      <c r="BB91" s="68" t="n"/>
      <c r="BC91" s="15">
        <f>IF(AX91&gt;0,(AX91-AX$10)/AX$10,0)</f>
        <v/>
      </c>
      <c r="BE91" s="13" t="n">
        <v>74.26000000000001</v>
      </c>
      <c r="BF91" s="68">
        <f>IF(BE91&gt;0,((BE91-BE90)/BE90),0)</f>
        <v/>
      </c>
      <c r="BG91" s="68">
        <f>IF(BE91&gt;0,BF91-$V91,0)</f>
        <v/>
      </c>
      <c r="BH91" s="68" t="n"/>
      <c r="BI91" s="68" t="n"/>
      <c r="BJ91" s="15">
        <f>IF(BE91&gt;0,(BE91-BE$10)/BE$10,0)</f>
        <v/>
      </c>
      <c r="BL91" s="13" t="n">
        <v>64.2</v>
      </c>
      <c r="BM91" s="68">
        <f>IF(BL91&gt;0,((BL91-BL90)/BL90),0)</f>
        <v/>
      </c>
      <c r="BN91" s="68">
        <f>IF(BL91&gt;0,BM91-$V91,0)</f>
        <v/>
      </c>
      <c r="BO91" s="68">
        <f>IF(BL91&gt;0,(BL91-BO$10)/BO$10,0)</f>
        <v/>
      </c>
      <c r="BP91" s="68" t="n"/>
      <c r="BQ91" s="15">
        <f>IF(BL91&gt;0,(BL91-BL$10)/BL$10,0)</f>
        <v/>
      </c>
      <c r="BS91" s="13" t="n">
        <v>34.64</v>
      </c>
      <c r="BT91" s="68">
        <f>IF(BS91&gt;0,((BS91-BS90)/BS90),0)</f>
        <v/>
      </c>
      <c r="BU91" s="68">
        <f>IF(BS91&gt;0,BT91-$V91,0)</f>
        <v/>
      </c>
      <c r="BV91" s="68">
        <f>IF(BS91&gt;0,(BS91-BV$10)/BV$10,0)</f>
        <v/>
      </c>
      <c r="BW91" s="68" t="n"/>
      <c r="BX91" s="15">
        <f>IF(BS91&gt;0,(BS91-BS$10)/BS$10,0)</f>
        <v/>
      </c>
      <c r="BZ91" s="13" t="n"/>
      <c r="CA91" s="68">
        <f>IF(BZ91&gt;0,((BZ91-BZ90)/BZ90),0)</f>
        <v/>
      </c>
      <c r="CB91" s="68">
        <f>IF(BZ91&gt;0,CA91-$V91,0)</f>
        <v/>
      </c>
      <c r="CC91" s="68">
        <f>IF(BZ91&gt;0,(BZ91-CC$10)/CC$10,0)</f>
        <v/>
      </c>
      <c r="CD91" s="68" t="n"/>
      <c r="CE91" s="15">
        <f>IF(BZ91&gt;0,(BZ91-BZ$10)/BZ$10,0)</f>
        <v/>
      </c>
      <c r="CG91" s="13" t="n">
        <v>28.57</v>
      </c>
      <c r="CH91" s="68">
        <f>IF(CG91&gt;0,((CG91-CG90)/CG90),0)</f>
        <v/>
      </c>
      <c r="CI91" s="68">
        <f>IF(CG91&gt;0,CH91-$V91,0)</f>
        <v/>
      </c>
      <c r="CJ91" s="68">
        <f>IF(CG91&gt;0,(CG91-CJ$10)/CJ$10,0)</f>
        <v/>
      </c>
      <c r="CK91" s="68" t="n"/>
      <c r="CL91" s="15">
        <f>IF(CG91&gt;0,(CG91-CG$10)/CG$10,0)</f>
        <v/>
      </c>
      <c r="CN91" s="13" t="n">
        <v>29.63</v>
      </c>
      <c r="CO91" s="68">
        <f>IF(CN91&gt;0,((CN91-CN90)/CN90),0)</f>
        <v/>
      </c>
      <c r="CP91" s="68">
        <f>IF(CN91&gt;0,CO91-$V91,0)</f>
        <v/>
      </c>
      <c r="CQ91" s="68">
        <f>IF(CN91&gt;0,(CN91-CQ$10)/CQ$10,0)</f>
        <v/>
      </c>
      <c r="CR91" s="68" t="n"/>
      <c r="CS91" s="15">
        <f>IF(CN91&gt;0,(CN91-CN$10)/CN$10,0)</f>
        <v/>
      </c>
      <c r="CU91" s="13" t="n">
        <v>33.48</v>
      </c>
      <c r="CV91" s="68">
        <f>IF(CU91&gt;0,((CU91-CU90)/CU90),0)</f>
        <v/>
      </c>
      <c r="CW91" s="68">
        <f>IF(CU91&gt;0,CV91-$V91,0)</f>
        <v/>
      </c>
      <c r="CX91" s="68">
        <f>IF(CU91&gt;0,(CU91-CX$10)/CX$10,0)</f>
        <v/>
      </c>
      <c r="CY91" s="68" t="n"/>
      <c r="CZ91" s="15">
        <f>IF(CU91&gt;0,(CU91-CU$10)/CU$10,0)</f>
        <v/>
      </c>
      <c r="DB91" s="13" t="n">
        <v>18.44</v>
      </c>
      <c r="DC91" s="68">
        <f>IF(DB91&gt;0,((DB91-DB90)/DB90),0)</f>
        <v/>
      </c>
      <c r="DD91" s="68">
        <f>IF(DB91&gt;0,DC91-$V91,0)</f>
        <v/>
      </c>
      <c r="DE91" s="68">
        <f>IF(DB91&gt;0,(DB91-DE$10)/DE$10,0)</f>
        <v/>
      </c>
      <c r="DF91" s="68" t="n"/>
      <c r="DG91" s="15">
        <f>IF(DB91&gt;0,(DB91-DB$10)/DB$10,0)</f>
        <v/>
      </c>
      <c r="DI91" s="13" t="n">
        <v>46.22</v>
      </c>
      <c r="DJ91" s="68">
        <f>IF(DI91&gt;0,((DI91-DI90)/DI90),0)</f>
        <v/>
      </c>
      <c r="DK91" s="68">
        <f>IF(DI91&gt;0,DJ91-$V91,0)</f>
        <v/>
      </c>
      <c r="DL91" s="68">
        <f>IF(DI91&gt;0,(DI91-DL$10)/DL$10,0)</f>
        <v/>
      </c>
      <c r="DM91" s="68" t="n"/>
      <c r="DN91" s="15">
        <f>IF(DI91&gt;0,(DI91-DI$10)/DI$10,0)</f>
        <v/>
      </c>
      <c r="DP91" s="13" t="n">
        <v>38.02</v>
      </c>
      <c r="DQ91" s="68">
        <f>IF(DP91&gt;0,((DP91-DP90)/DP90),0)</f>
        <v/>
      </c>
      <c r="DR91" s="68">
        <f>IF(DP91&gt;0,DQ91-$V91,0)</f>
        <v/>
      </c>
      <c r="DS91" s="68" t="n"/>
      <c r="DT91" s="68" t="n"/>
      <c r="DU91" s="15">
        <f>IF(DP91&gt;0,(DP91-DP$10)/DP$10,0)</f>
        <v/>
      </c>
      <c r="DV91" s="18" t="n"/>
      <c r="DW91" s="13" t="n">
        <v>25.96</v>
      </c>
      <c r="DX91" s="68">
        <f>IF(DW91&gt;0,((DW91-DW90)/DW90),0)</f>
        <v/>
      </c>
      <c r="DY91" s="68">
        <f>IF(DW91&gt;0,DX91-$V91,0)</f>
        <v/>
      </c>
      <c r="DZ91" s="68">
        <f>IF(DW91&gt;0,(DW91-DZ$10)/DZ$10,0)</f>
        <v/>
      </c>
      <c r="EA91" s="68" t="n"/>
      <c r="EB91" s="15">
        <f>IF(DW91&gt;0,(DW91-DW$10)/DW$10,0)</f>
        <v/>
      </c>
      <c r="ED91" s="13" t="n">
        <v>30.99</v>
      </c>
      <c r="EE91" s="68">
        <f>IF(ED91&gt;0,((ED91-ED90)/ED90),0)</f>
        <v/>
      </c>
      <c r="EF91" s="68">
        <f>IF(ED91&gt;0,EE91-$V91,0)</f>
        <v/>
      </c>
      <c r="EG91" s="68">
        <f>IF(ED91&gt;0,(ED91-EG$10)/EG$10,0)</f>
        <v/>
      </c>
      <c r="EH91" s="68" t="n"/>
      <c r="EI91" s="15">
        <f>IF(ED91&gt;0,(ED91-ED$10)/ED$10,0)</f>
        <v/>
      </c>
      <c r="EK91" s="13" t="n">
        <v>103.71</v>
      </c>
      <c r="EL91" s="68">
        <f>IF(EK91&gt;0,((EK91-EK90)/EK90),0)</f>
        <v/>
      </c>
      <c r="EM91" s="68">
        <f>IF(EK91&gt;0,EL91-$V91,0)</f>
        <v/>
      </c>
      <c r="EN91" s="68">
        <f>IF(EK91&gt;0,(EK91-EN$10)/EN$10,0)</f>
        <v/>
      </c>
      <c r="EO91" s="68" t="n"/>
      <c r="EP91" s="15">
        <f>IF(EK91&gt;0,(EK91-EK$10)/EK$10,0)</f>
        <v/>
      </c>
      <c r="ER91" s="13" t="n">
        <v>35.46</v>
      </c>
      <c r="ES91" s="68">
        <f>IF(ER91&gt;0,((ER91-ER90)/ER90),0)</f>
        <v/>
      </c>
      <c r="ET91" s="68">
        <f>IF(ER91&gt;0,ES91-$V91,0)</f>
        <v/>
      </c>
      <c r="EU91" s="68">
        <f>IF(ER91&gt;0,(ER91-EU$10)/EU$10,0)</f>
        <v/>
      </c>
      <c r="EV91" s="68" t="n"/>
      <c r="EW91" s="15">
        <f>IF(ER91&gt;0,(ER91-ER$10)/ER$10,0)</f>
        <v/>
      </c>
      <c r="EY91" s="13" t="n">
        <v>35.99</v>
      </c>
      <c r="EZ91" s="68">
        <f>IF(EY91&gt;0,((EY91-EY90)/EY90),0)</f>
        <v/>
      </c>
      <c r="FA91" s="68">
        <f>IF(EY91&gt;0,EZ91-$V91,0)</f>
        <v/>
      </c>
      <c r="FB91" s="68" t="n"/>
      <c r="FC91" s="68" t="n"/>
      <c r="FD91" s="15">
        <f>IF(EY91&gt;0,(EY91-EY$10)/EY$10,0)</f>
        <v/>
      </c>
      <c r="FF91" s="13" t="n">
        <v>52.3</v>
      </c>
      <c r="FG91" s="68">
        <f>IF(FF91&gt;0,((FF91-FF90)/FF90),0)</f>
        <v/>
      </c>
      <c r="FH91" s="68">
        <f>IF(FF91&gt;0,FG91-$V91,0)</f>
        <v/>
      </c>
      <c r="FI91" s="68">
        <f>IF(FF91&gt;0,(FF91-FI$10)/FI$10,0)</f>
        <v/>
      </c>
      <c r="FJ91" s="68" t="n"/>
      <c r="FK91" s="15">
        <f>IF(FF91&gt;0,(FF91-FF$10)/FF$10,0)</f>
        <v/>
      </c>
      <c r="FM91" s="13" t="n">
        <v>167.49</v>
      </c>
      <c r="FN91" s="68">
        <f>IF(FM91&gt;0,((FM91-FM90)/FM90),0)</f>
        <v/>
      </c>
      <c r="FO91" s="68">
        <f>IF(FM91&gt;0,FN91-$V91,0)</f>
        <v/>
      </c>
      <c r="FP91" s="68">
        <f>IF(FM91&gt;0,(FM91-FP$10)/FP$10,0)</f>
        <v/>
      </c>
      <c r="FQ91" s="68" t="n"/>
      <c r="FR91" s="15">
        <f>IF(FM91&gt;0,(FM91-FM$10)/FM$10,0)</f>
        <v/>
      </c>
      <c r="FT91" s="13" t="n">
        <v>92.41</v>
      </c>
      <c r="FU91" s="68">
        <f>IF(FT91&gt;0,((FT91-FT90)/FT90),0)</f>
        <v/>
      </c>
      <c r="FV91" s="68">
        <f>IF(FT91&gt;0,FU91-$V91,0)</f>
        <v/>
      </c>
      <c r="FW91" s="68">
        <f>IF(FT91&gt;0,(FT91-FW$10)/FW$10,0)</f>
        <v/>
      </c>
      <c r="FX91" s="68" t="n"/>
      <c r="FY91" s="15">
        <f>IF(FT91&gt;0,(FT91-FT$10)/FT$10,0)</f>
        <v/>
      </c>
      <c r="GA91" s="13" t="n">
        <v>17.41</v>
      </c>
      <c r="GB91" s="68">
        <f>IF(GA91&gt;0,((GA91-GA90)/GA90),0)</f>
        <v/>
      </c>
      <c r="GC91" s="68">
        <f>IF(GA91&gt;0,GB91-$V91,0)</f>
        <v/>
      </c>
      <c r="GD91" s="68" t="n"/>
      <c r="GE91" s="68" t="n"/>
      <c r="GF91" s="15">
        <f>IF(GA91&gt;0,(GA91-GA$10)/GA$10,0)</f>
        <v/>
      </c>
      <c r="GG91" s="18" t="n"/>
      <c r="GH91" s="13" t="n">
        <v>18.41</v>
      </c>
      <c r="GI91" s="68">
        <f>IF(GH91&gt;0,((GH91-GH90)/GH90),0)</f>
        <v/>
      </c>
      <c r="GJ91" s="68">
        <f>IF(GH91&gt;0,GI91-$V91,0)</f>
        <v/>
      </c>
      <c r="GK91" s="68">
        <f>IF(GH91&gt;0,(GH91-GK$10)/GK$10,0)</f>
        <v/>
      </c>
      <c r="GL91" s="68" t="n"/>
      <c r="GM91" s="15">
        <f>IF(GH91&gt;0,(GH91-GH$10)/GH$10,0)</f>
        <v/>
      </c>
      <c r="GO91" s="13" t="n">
        <v>26.05</v>
      </c>
      <c r="GP91" s="68">
        <f>IF(GO91&gt;0,((GO91-GO90)/GO90),0)</f>
        <v/>
      </c>
      <c r="GQ91" s="68">
        <f>IF(GO91&gt;0,GP91-$V91,0)</f>
        <v/>
      </c>
      <c r="GR91" s="68" t="n"/>
      <c r="GS91" s="68" t="n"/>
      <c r="GT91" s="15">
        <f>IF(GO91&gt;0,(GO91-GO$10)/GO$10,0)</f>
        <v/>
      </c>
      <c r="GV91" s="13" t="n">
        <v>14.68</v>
      </c>
      <c r="GW91" s="68">
        <f>IF(GV91&gt;0,((GV91-GV90)/GV90),0)</f>
        <v/>
      </c>
      <c r="GX91" s="68">
        <f>IF(GV91&gt;0,GW91-$V91,0)</f>
        <v/>
      </c>
      <c r="GY91" s="68">
        <f>IF(GV91&gt;0,(GV91-GY$10)/GY$10,0)</f>
        <v/>
      </c>
      <c r="GZ91" s="68" t="n"/>
      <c r="HA91" s="15">
        <f>IF(GV91&gt;0,(GV91-GV$10)/GV$10,0)</f>
        <v/>
      </c>
      <c r="HD91" s="26" t="n">
        <v>282.16</v>
      </c>
      <c r="HE91" s="68">
        <f>IF(HD91&gt;0,((HD91-HD90)/HD90),0)</f>
        <v/>
      </c>
      <c r="HF91" s="68">
        <f>IF(HD91&gt;0,HE91-$V91,0)</f>
        <v/>
      </c>
      <c r="HG91" s="68">
        <f>IF(HD91&gt;0,(HD91-HG$10)/HG$10,0)</f>
        <v/>
      </c>
      <c r="HH91" s="68" t="n"/>
      <c r="HI91" s="15">
        <f>IF(HD91&gt;0,(HD91-HD$10)/HD$10,0)</f>
        <v/>
      </c>
      <c r="HK91" s="13" t="n">
        <v>33.78</v>
      </c>
      <c r="HL91" s="68">
        <f>IF(HK91&gt;0,((HK91-HK90)/HK90),0)</f>
        <v/>
      </c>
      <c r="HM91" s="68">
        <f>IF(HK91&gt;0,HL91-$V91,0)</f>
        <v/>
      </c>
      <c r="HN91" s="68">
        <f>IF(HK91&gt;0,(HK91-HN$10)/HN$10,0)</f>
        <v/>
      </c>
      <c r="HO91" s="68" t="n"/>
      <c r="HP91" s="15">
        <f>IF(HK91&gt;0,(HK91-HK$10)/HK$10,0)</f>
        <v/>
      </c>
      <c r="HR91" s="26" t="n">
        <v>105.59</v>
      </c>
      <c r="HS91" s="68">
        <f>IF(HR91&gt;0,((HR91-HR90)/HR90),0)</f>
        <v/>
      </c>
      <c r="HT91" s="68">
        <f>IF(HR91&gt;0,HS91-$V91,0)</f>
        <v/>
      </c>
      <c r="HU91" s="68">
        <f>IF(HR91&gt;0,(HR91-HU$10)/HU$10,0)</f>
        <v/>
      </c>
      <c r="HV91" s="68" t="n"/>
      <c r="HW91" s="15">
        <f>IF(HR91&gt;0,(HR91-HR$10)/HR$10,0)</f>
        <v/>
      </c>
      <c r="HY91" s="26" t="n">
        <v>108.92</v>
      </c>
      <c r="HZ91" s="68">
        <f>IF(HY91&gt;0,((HY91-HY90)/HY90),0)</f>
        <v/>
      </c>
      <c r="IA91" s="68">
        <f>IF(HY91&gt;0,HZ91-$V91,0)</f>
        <v/>
      </c>
      <c r="IB91" s="68">
        <f>IF(HY91&gt;0,(HY91-IB$10)/IB$10,0)</f>
        <v/>
      </c>
      <c r="IC91" s="68" t="n"/>
      <c r="ID91" s="15">
        <f>IF(HY91&gt;0,(HY91-HY$10)/HY$10,0)</f>
        <v/>
      </c>
      <c r="IF91" s="26" t="n">
        <v>192.47</v>
      </c>
      <c r="IG91" s="68">
        <f>IF(IF91&gt;0,((IF91-IF90)/IF90),0)</f>
        <v/>
      </c>
      <c r="IH91" s="68">
        <f>IF(IF91&gt;0,IG91-$V91,0)</f>
        <v/>
      </c>
      <c r="II91" s="68">
        <f>IF(IF91&gt;0,(IF91-II$10)/II$10,0)</f>
        <v/>
      </c>
      <c r="IJ91" s="68" t="n"/>
      <c r="IK91" s="15">
        <f>IF(IF91&gt;0,(IF91-IF$10)/IF$10,0)</f>
        <v/>
      </c>
      <c r="IM91" s="13" t="n">
        <v>230.34</v>
      </c>
      <c r="IN91" s="68">
        <f>IF(IM91&gt;0,((IM91-IM90)/IM90),0)</f>
        <v/>
      </c>
      <c r="IO91" s="68">
        <f>IF(IM91&gt;0,IN91-$V91,0)</f>
        <v/>
      </c>
      <c r="IP91" s="68">
        <f>IF(IM91&gt;0,(IM91-IP$10)/IP$10,0)</f>
        <v/>
      </c>
      <c r="IQ91" s="68" t="n"/>
      <c r="IR91" s="15">
        <f>IF(IM91&gt;0,(IM91-IM$10)/IM$10,0)</f>
        <v/>
      </c>
      <c r="IT91" s="13" t="n">
        <v>45.15</v>
      </c>
      <c r="IU91" s="68">
        <f>IF(IT91&gt;0,((IT91-IT90)/IT90),0)</f>
        <v/>
      </c>
      <c r="IV91" s="68">
        <f>IF(IT91&gt;0,IU91-$V91,0)</f>
        <v/>
      </c>
      <c r="IW91" s="68">
        <f>IF(IT91&gt;0,(IT91-IW$10)/IW$10,0)</f>
        <v/>
      </c>
      <c r="IX91" s="68" t="n"/>
      <c r="IY91" s="15">
        <f>IF(IT91&gt;0,(IT91-IT$10)/IT$10,0)</f>
        <v/>
      </c>
      <c r="JA91" s="26" t="n">
        <v>549</v>
      </c>
      <c r="JB91" s="68">
        <f>IF(JA91&gt;0,((JA91-JA90)/JA90),0)</f>
        <v/>
      </c>
      <c r="JC91" s="68">
        <f>IF(JA91&gt;0,JB91-$V91,0)</f>
        <v/>
      </c>
      <c r="JD91" s="68">
        <f>IF(JA91&gt;0,(JA91-JD$10)/JD$10,0)</f>
        <v/>
      </c>
      <c r="JE91" s="68" t="n"/>
      <c r="JF91" s="15">
        <f>IF(JA91&gt;0,(JA91-JA$10)/JA$10,0)</f>
        <v/>
      </c>
      <c r="JH91" s="13" t="n">
        <v>395.26</v>
      </c>
      <c r="JI91" s="68">
        <f>IF(JH91&gt;0,((JH91-JH90)/JH90),0)</f>
        <v/>
      </c>
      <c r="JJ91" s="68">
        <f>IF(JH91&gt;0,JI91-$V91,0)</f>
        <v/>
      </c>
      <c r="JK91" s="68">
        <f>IF(JH91&gt;0,(JH91-JK$10)/JK$10,0)</f>
        <v/>
      </c>
      <c r="JL91" s="68" t="n"/>
      <c r="JM91" s="15">
        <f>IF(JH91&gt;0,(JH91-JH$10)/JH$10,0)</f>
        <v/>
      </c>
      <c r="JO91" s="13" t="n">
        <v>15.99</v>
      </c>
      <c r="JP91" s="68">
        <f>IF(JO91&gt;0,((JO91-JO90)/JO90),0)</f>
        <v/>
      </c>
      <c r="JQ91" s="68">
        <f>IF(JO91&gt;0,JP91-$V91,0)</f>
        <v/>
      </c>
      <c r="JR91" s="68">
        <f>IF(JO91&gt;0,(JO91-JR$10)/JR$10,0)</f>
        <v/>
      </c>
      <c r="JS91" s="68" t="n"/>
      <c r="JT91" s="15">
        <f>IF(JO91&gt;0,(JO91-JO$10)/JO$10,0)</f>
        <v/>
      </c>
      <c r="JV91" s="13" t="n">
        <v>1.41</v>
      </c>
      <c r="JW91" s="68">
        <f>IF(JV91&gt;0,((JV91-JV90)/JV90),0)</f>
        <v/>
      </c>
      <c r="JX91" s="68">
        <f>IF(JV91&gt;0,JW91-$V91,0)</f>
        <v/>
      </c>
      <c r="JY91" s="68">
        <f>IF(JV91&gt;0,(JV91-JY$10)/JY$10,0)</f>
        <v/>
      </c>
      <c r="JZ91" s="68" t="n"/>
      <c r="KA91" s="15">
        <f>IF(JV91&gt;0,(JV91-JV$10)/JV$10,0)</f>
        <v/>
      </c>
      <c r="KC91" s="13" t="n">
        <v>15.33</v>
      </c>
      <c r="KD91" s="68">
        <f>IF(KC91&gt;0,((KC91-KC90)/KC90),0)</f>
        <v/>
      </c>
      <c r="KE91" s="68">
        <f>IF(KC91&gt;0,KD91-$V91,0)</f>
        <v/>
      </c>
      <c r="KF91" s="68">
        <f>IF(KC91&gt;0,(KC91-KF$10)/KF$10,0)</f>
        <v/>
      </c>
      <c r="KG91" s="68" t="n"/>
      <c r="KH91" s="15">
        <f>IF(KC91&gt;0,(KC91-KC$10)/KC$10,0)</f>
        <v/>
      </c>
      <c r="KI91" s="18" t="n"/>
      <c r="KJ91" s="13" t="n">
        <v>43.05</v>
      </c>
      <c r="KK91" s="68">
        <f>IF(KJ91&gt;0,((KJ91-KJ90)/KJ90),0)</f>
        <v/>
      </c>
      <c r="KL91" s="68">
        <f>IF(KJ91&gt;0,KK91-$V91,0)</f>
        <v/>
      </c>
      <c r="KM91" s="68">
        <f>IF(KJ91&gt;0,(KJ91-KM$10)/KM$10,0)</f>
        <v/>
      </c>
      <c r="KN91" s="68" t="n"/>
      <c r="KO91" s="15">
        <f>IF(KJ91&gt;0,(KJ91-KJ$10)/KJ$10,0)</f>
        <v/>
      </c>
      <c r="KQ91" s="13" t="n">
        <v>1.52</v>
      </c>
      <c r="KR91" s="68">
        <f>IF(KQ91&gt;0,((KQ91-KQ90)/KQ90),0)</f>
        <v/>
      </c>
      <c r="KS91" s="68">
        <f>IF(KQ91&gt;0,KR91-$V91,0)</f>
        <v/>
      </c>
      <c r="KT91" s="68">
        <f>IF(KQ91&gt;0,(KQ91-KT$10)/KT$10,0)</f>
        <v/>
      </c>
      <c r="KU91" s="68" t="n"/>
      <c r="KV91" s="15">
        <f>IF(KQ91&gt;0,(KQ91-KQ$10)/KQ$10,0)</f>
        <v/>
      </c>
      <c r="KW91" s="18" t="n"/>
      <c r="KX91" s="13" t="n">
        <v>21.58</v>
      </c>
      <c r="KY91" s="68">
        <f>IF(KX91&gt;0,((KX91-KX90)/KX90),0)</f>
        <v/>
      </c>
      <c r="KZ91" s="68">
        <f>IF(KX91&gt;0,KY91-$V91,0)</f>
        <v/>
      </c>
      <c r="LA91" s="68">
        <f>IF(KX91&gt;0,(KX91-LA$10)/LA$10,0)</f>
        <v/>
      </c>
      <c r="LB91" s="68" t="n"/>
      <c r="LC91" s="15">
        <f>IF(KX91&gt;0,(KX91-KX$10)/KX$10,0)</f>
        <v/>
      </c>
      <c r="LD91" s="18" t="n"/>
      <c r="LE91" s="26" t="n">
        <v>49.44</v>
      </c>
      <c r="LF91" s="68">
        <f>IF(LE91&gt;0,((LE91-LE90)/LE90),0)</f>
        <v/>
      </c>
      <c r="LG91" s="68">
        <f>IF(LE91&gt;0,LF91-$V91,0)</f>
        <v/>
      </c>
      <c r="LH91" s="68">
        <f>IF(LE91&gt;0,(LE91-LH$10)/LH$10,0)</f>
        <v/>
      </c>
      <c r="LI91" s="68" t="n"/>
      <c r="LJ91" s="15">
        <f>IF(LE91&gt;0,(LE91-LE$10)/LE$10,0)</f>
        <v/>
      </c>
      <c r="LL91" s="13" t="n">
        <v>117.58</v>
      </c>
      <c r="LM91" s="68">
        <f>IF(LL91&gt;0,((LL91-LL90)/LL90),0)</f>
        <v/>
      </c>
      <c r="LN91" s="68">
        <f>IF(LL91&gt;0,LM91-$V91,0)</f>
        <v/>
      </c>
      <c r="LO91" s="68">
        <f>IF(LL91&gt;0,(LL91-LO$10)/LO$10,0)</f>
        <v/>
      </c>
      <c r="LP91" s="68" t="n"/>
      <c r="LQ91" s="15">
        <f>IF(LL91&gt;0,(LL91-LL$10)/LL$10,0)</f>
        <v/>
      </c>
      <c r="LS91" s="13" t="n">
        <v>14.76</v>
      </c>
      <c r="LT91" s="68">
        <f>IF(LS91&gt;0,((LS91-LS90)/LS90),0)</f>
        <v/>
      </c>
      <c r="LU91" s="68">
        <f>IF(LS91&gt;0,LT91-$V91,0)</f>
        <v/>
      </c>
      <c r="LV91" s="68" t="n"/>
      <c r="LW91" s="68" t="n"/>
      <c r="LX91" s="15">
        <f>IF(LS91&gt;0,(LS91-LS$10)/LS$10,0)</f>
        <v/>
      </c>
      <c r="LZ91" s="13" t="n">
        <v>12.47</v>
      </c>
      <c r="MA91" s="68">
        <f>IF(LZ91&gt;0,((LZ91-LZ90)/LZ90),0)</f>
        <v/>
      </c>
      <c r="MB91" s="68">
        <f>IF(LZ91&gt;0,MA91-$V91,0)</f>
        <v/>
      </c>
      <c r="MC91" s="68">
        <f>IF(LZ91&gt;0,(LZ91-MC$10)/MC$10,0)</f>
        <v/>
      </c>
      <c r="MD91" s="68" t="n"/>
      <c r="ME91" s="15">
        <f>IF(LZ91&gt;0,(LZ91-LZ$10)/LZ$10,0)</f>
        <v/>
      </c>
      <c r="MG91" s="26" t="n">
        <v>23.74</v>
      </c>
      <c r="MH91" s="68">
        <f>IF(MG91&gt;0,((MG91-MG90)/MG90),0)</f>
        <v/>
      </c>
      <c r="MI91" s="68">
        <f>IF(MG91&gt;0,MH91-$V91,0)</f>
        <v/>
      </c>
      <c r="MJ91" s="68">
        <f>IF(MG91&gt;0,(MG91-MJ$10)/MJ$10,0)</f>
        <v/>
      </c>
      <c r="MK91" s="68" t="n"/>
      <c r="ML91" s="15">
        <f>IF(MG91&gt;0,(MG91-MG$10)/MG$10,0)</f>
        <v/>
      </c>
      <c r="MN91" s="26" t="n">
        <v>109.12</v>
      </c>
      <c r="MO91" s="68">
        <f>IF(MN91&gt;0,((MN91-MN90)/MN90),0)</f>
        <v/>
      </c>
      <c r="MP91" s="68">
        <f>IF(MN91&gt;0,MO91-$V91,0)</f>
        <v/>
      </c>
      <c r="MQ91" s="68">
        <f>IF(MN91&gt;0,(MN91-MQ$10)/MQ$10,0)</f>
        <v/>
      </c>
      <c r="MR91" s="68" t="n"/>
      <c r="MS91" s="15">
        <f>IF(MN91&gt;0,(MN91-MN$10)/MN$10,0)</f>
        <v/>
      </c>
      <c r="MU91" s="13" t="n">
        <v>14.73</v>
      </c>
      <c r="MV91" s="68">
        <f>IF(MU91&gt;0,((MU91-MU90)/MU90),0)</f>
        <v/>
      </c>
      <c r="MW91" s="68">
        <f>IF(MU91&gt;0,MV91-$V91,0)</f>
        <v/>
      </c>
      <c r="MX91" s="68">
        <f>IF(MU91&gt;0,(MU91-MX$10)/MX$10,0)</f>
        <v/>
      </c>
      <c r="MY91" s="68" t="n"/>
      <c r="MZ91" s="15">
        <f>IF(MU91&gt;0,(MU91-MU$10)/MU$10,0)</f>
        <v/>
      </c>
      <c r="NB91" s="26" t="n">
        <v>201.54</v>
      </c>
      <c r="NC91" s="68">
        <f>IF(NB91&gt;0,((NB91-NB90)/NB90),0)</f>
        <v/>
      </c>
      <c r="ND91" s="68">
        <f>IF(NB91&gt;0,NC91-$V91,0)</f>
        <v/>
      </c>
      <c r="NE91" s="68">
        <f>IF(NB91&gt;0,(NB91-NE$10)/NE$10,0)</f>
        <v/>
      </c>
      <c r="NF91" s="68" t="n"/>
      <c r="NG91" s="15">
        <f>IF(NB91&gt;0,(NB91-NB$10)/NB$10,0)</f>
        <v/>
      </c>
      <c r="NI91" s="13" t="n">
        <v>5.72</v>
      </c>
      <c r="NJ91" s="68">
        <f>IF(NI91&gt;0,((NI91-NI90)/NI90),0)</f>
        <v/>
      </c>
      <c r="NK91" s="68">
        <f>IF(NI91&gt;0,NJ91-$V91,0)</f>
        <v/>
      </c>
      <c r="NL91" s="68">
        <f>IF(NI91&gt;0,(NI91-NL$10)/NL$10,0)</f>
        <v/>
      </c>
      <c r="NM91" s="68" t="n"/>
      <c r="NN91" s="15">
        <f>IF(NI91&gt;0,(NI91-NI$10)/NI$10,0)</f>
        <v/>
      </c>
      <c r="NP91" s="26" t="n">
        <v>370.82</v>
      </c>
      <c r="NQ91" s="68">
        <f>IF(NP91&gt;0,((NP91-NP90)/NP90),0)</f>
        <v/>
      </c>
      <c r="NR91" s="68">
        <f>IF(NP91&gt;0,NQ91-$V91,0)</f>
        <v/>
      </c>
      <c r="NS91" s="68">
        <f>IF(NP91&gt;0,(NP91-NS$10)/NS$10,0)</f>
        <v/>
      </c>
      <c r="NT91" s="68" t="n"/>
      <c r="NU91" s="15">
        <f>IF(NP91&gt;0,(NP91-NP$10)/NP$10,0)</f>
        <v/>
      </c>
      <c r="NW91" s="26" t="n">
        <v>158.8</v>
      </c>
      <c r="NX91" s="68">
        <f>IF(NW91&gt;0,((NW91-NW90)/NW90),0)</f>
        <v/>
      </c>
      <c r="NY91" s="68">
        <f>IF(NW91&gt;0,NX91-$V91,0)</f>
        <v/>
      </c>
      <c r="NZ91" s="68">
        <f>IF(NW91&gt;0,(NW91-NZ$10)/NZ$10,0)</f>
        <v/>
      </c>
      <c r="OA91" s="68" t="n"/>
      <c r="OB91" s="15">
        <f>IF(NW91&gt;0,(NW91-NW$10)/NW$10,0)</f>
        <v/>
      </c>
      <c r="OD91" s="13" t="n">
        <v>1.48</v>
      </c>
      <c r="OE91" s="68">
        <f>IF(OD91&gt;0,((OD91-OD90)/OD90),0)</f>
        <v/>
      </c>
      <c r="OF91" s="68">
        <f>IF(OD91&gt;0,OE91-$V91,0)</f>
        <v/>
      </c>
      <c r="OG91" s="68">
        <f>IF(OD91&gt;0,(OD91-OG$10)/OG$10,0)</f>
        <v/>
      </c>
      <c r="OH91" s="68" t="n"/>
      <c r="OI91" s="15">
        <f>IF(OD91&gt;0,(OD91-OD$10)/OD$10,0)</f>
        <v/>
      </c>
      <c r="OK91" s="26" t="n">
        <v>69.29000000000001</v>
      </c>
      <c r="OL91" s="68">
        <f>IF(OK91&gt;0,((OK91-OK90)/OK90),0)</f>
        <v/>
      </c>
      <c r="OM91" s="68">
        <f>IF(OK91&gt;0,OL91-$V91,0)</f>
        <v/>
      </c>
      <c r="ON91" s="68">
        <f>IF(OK91&gt;0,(OK91-ON$10)/ON$10,0)</f>
        <v/>
      </c>
      <c r="OO91" s="68" t="n"/>
      <c r="OP91" s="15">
        <f>IF(OK91&gt;0,(OK91-OK$10)/OK$10,0)</f>
        <v/>
      </c>
      <c r="OR91" s="13" t="n">
        <v>3.14</v>
      </c>
      <c r="OS91" s="68">
        <f>IF(OR91&gt;0,((OR91-OR90)/OR90),0)</f>
        <v/>
      </c>
      <c r="OT91" s="68">
        <f>IF(OR91&gt;0,OS91-$V91,0)</f>
        <v/>
      </c>
      <c r="OU91" s="68">
        <f>IF(OR91&gt;0,(OR91-OU$10)/OU$10,0)</f>
        <v/>
      </c>
      <c r="OV91" s="68" t="n"/>
      <c r="OW91" s="15">
        <f>IF(OR91&gt;0,(OR91-OR$10)/OR$10,0)</f>
        <v/>
      </c>
      <c r="OY91" s="13" t="n">
        <v>125.49</v>
      </c>
      <c r="OZ91" s="68">
        <f>IF(OY91&gt;0,((OY91-OY90)/OY90),0)</f>
        <v/>
      </c>
      <c r="PA91" s="68">
        <f>IF(OY91&gt;0,OZ91-$V91,0)</f>
        <v/>
      </c>
      <c r="PB91" s="68">
        <f>IF(OY91&gt;0,(OY91-PB$10)/PB$10,0)</f>
        <v/>
      </c>
      <c r="PC91" s="68" t="n"/>
      <c r="PD91" s="15">
        <f>IF(OY91&gt;0,(OY91-OY$10)/OY$10,0)</f>
        <v/>
      </c>
      <c r="PE91" s="18" t="n"/>
      <c r="PF91" s="13" t="n">
        <v>220.02</v>
      </c>
      <c r="PG91" s="68">
        <f>IF(PF91&gt;0,((PF91-PF90)/PF90),0)</f>
        <v/>
      </c>
      <c r="PH91" s="68">
        <f>IF(PF91&gt;0,PG91-$V91,0)</f>
        <v/>
      </c>
      <c r="PI91" s="68">
        <f>IF(PF91&gt;0,(PF91-PI$10)/PI$10,0)</f>
        <v/>
      </c>
      <c r="PJ91" s="68" t="n"/>
      <c r="PK91" s="15">
        <f>IF(PF91&gt;0,(PF91-PF$10)/PF$10,0)</f>
        <v/>
      </c>
      <c r="PM91" s="13" t="n"/>
      <c r="PN91" s="68">
        <f>IF(PM91&gt;0,((PM91-PM90)/PM90),0)</f>
        <v/>
      </c>
      <c r="PO91" s="68">
        <f>PN91-$V91</f>
        <v/>
      </c>
      <c r="PP91" s="68">
        <f>IF(PM91&gt;0,(PM91-PP$10)/PP$10,0)</f>
        <v/>
      </c>
      <c r="PQ91" s="68" t="n"/>
      <c r="PR91" s="15">
        <f>IF(PM91&gt;0,(PM91-PM$10)/PM$10,0)</f>
        <v/>
      </c>
      <c r="PT91" s="13" t="n">
        <v>4.52</v>
      </c>
      <c r="PU91" s="68">
        <f>IF(PT91&gt;0,((PT91-PT90)/PT90),0)</f>
        <v/>
      </c>
      <c r="PV91" s="68">
        <f>IF(PT91&gt;0,PU91-$V91,0)</f>
        <v/>
      </c>
      <c r="PW91" s="68">
        <f>IF(PT91&gt;0,(PT91-PW$10)/PW$10,0)</f>
        <v/>
      </c>
      <c r="PX91" s="68" t="n"/>
      <c r="PY91" s="15">
        <f>IF(PT91&gt;0,(PT91-PT$10)/PT$10,0)</f>
        <v/>
      </c>
      <c r="QA91" s="13" t="n">
        <v>200.05</v>
      </c>
      <c r="QB91" s="68">
        <f>IF(QA91&gt;0,((QA91-QA90)/QA90),0)</f>
        <v/>
      </c>
      <c r="QC91" s="68">
        <f>IF(QA91&gt;0,QB91-$V91,0)</f>
        <v/>
      </c>
      <c r="QD91" s="68">
        <f>IF(QA91&gt;0,(QA91-QD$10)/QD$10,0)</f>
        <v/>
      </c>
      <c r="QE91" s="68" t="n"/>
      <c r="QF91" s="15">
        <f>IF(QA91&gt;0,(QA91-QA$10)/QA$10,0)</f>
        <v/>
      </c>
      <c r="QH91" s="13" t="n">
        <v>1.19</v>
      </c>
      <c r="QI91" s="68">
        <f>IF(QH91&gt;0,((QH91-QH90)/QH90),0)</f>
        <v/>
      </c>
      <c r="QJ91" s="68">
        <f>IF(QH91&gt;0,QI91-$V91,0)</f>
        <v/>
      </c>
      <c r="QK91" s="68">
        <f>IF(QH91&gt;0,(QH91-QK$10)/QK$10,0)</f>
        <v/>
      </c>
      <c r="QL91" s="68" t="n"/>
      <c r="QM91" s="15">
        <f>IF(QH91&gt;0,(QH91-QH$10)/QH$10,0)</f>
        <v/>
      </c>
      <c r="QO91" s="13" t="n">
        <v>10.51</v>
      </c>
      <c r="QP91" s="68">
        <f>IF(QO91&gt;0,((QO91-QO90)/QO90),0)</f>
        <v/>
      </c>
      <c r="QQ91" s="68">
        <f>IF(QO91&gt;0,QP91-$V91,0)</f>
        <v/>
      </c>
      <c r="QR91" s="68">
        <f>IF(QO91&gt;0,(QO91-QR$10)/QR$10,0)</f>
        <v/>
      </c>
      <c r="QS91" s="68" t="n"/>
      <c r="QT91" s="15">
        <f>IF(QO91&gt;0,(QO91-QO$10)/QO$10,0)</f>
        <v/>
      </c>
      <c r="QV91" s="13" t="n">
        <v>1.69</v>
      </c>
      <c r="QW91" s="68">
        <f>IF(QV91&gt;0,((QV91-QV90)/QV90),0)</f>
        <v/>
      </c>
      <c r="QX91" s="68">
        <f>IF(QV91&gt;0,QW91-$V91,0)</f>
        <v/>
      </c>
      <c r="QY91" s="68">
        <f>IF(QV91&gt;0,(QV91-QY$10)/QY$10,0)</f>
        <v/>
      </c>
      <c r="QZ91" s="68" t="n"/>
      <c r="RA91" s="15">
        <f>IF(QV91&gt;0,(QV91-QV$10)/QV$10,0)</f>
        <v/>
      </c>
      <c r="RC91" s="13" t="n">
        <v>20.02</v>
      </c>
      <c r="RD91" s="68">
        <f>IF(RC91&gt;0,((RC91-RC90)/RC90),0)</f>
        <v/>
      </c>
      <c r="RE91" s="68">
        <f>IF(RC91&gt;0,RD91-$V91,0)</f>
        <v/>
      </c>
      <c r="RF91" s="68">
        <f>IF(RC91&gt;0,(RC91-RF$10)/RF$10,0)</f>
        <v/>
      </c>
      <c r="RG91" s="68" t="n"/>
      <c r="RH91" s="15">
        <f>IF(RC91&gt;0,(RC91-RC$10)/RC$10,0)</f>
        <v/>
      </c>
      <c r="RJ91" s="13" t="n">
        <v>166.69</v>
      </c>
      <c r="RK91" s="68">
        <f>IF(RJ91&gt;0,((RJ91-RJ90)/RJ90),0)</f>
        <v/>
      </c>
      <c r="RL91" s="68">
        <f>RK91-$V91</f>
        <v/>
      </c>
      <c r="RM91" s="68">
        <f>IF(RJ91&gt;0,(RJ91-RM$10)/RM$10,0)</f>
        <v/>
      </c>
      <c r="RN91" s="68" t="n"/>
      <c r="RO91" s="15">
        <f>IF(RJ91&gt;0,(RJ91-RJ$10)/RJ$10,0)</f>
        <v/>
      </c>
      <c r="RQ91" s="26" t="n">
        <v>12.34</v>
      </c>
      <c r="RR91" s="68">
        <f>IF(RQ91&gt;0,((RQ91-RQ90)/RQ90),0)</f>
        <v/>
      </c>
      <c r="RS91" s="68">
        <f>RR91-$V91</f>
        <v/>
      </c>
      <c r="RT91" s="68">
        <f>IF(RQ91&gt;0,(RQ91-RT$10)/RT$10,0)</f>
        <v/>
      </c>
      <c r="RU91" s="68" t="n"/>
      <c r="RV91" s="15">
        <f>IF(RQ91&gt;0,(RQ91-RQ$10)/RQ$10,0)</f>
        <v/>
      </c>
      <c r="RX91" s="13" t="n">
        <v>118.44</v>
      </c>
      <c r="RY91" s="68">
        <f>IF(RX91&gt;0,((RX91-RX90)/RX90),0)</f>
        <v/>
      </c>
      <c r="RZ91" s="68">
        <f>RY91-$V91</f>
        <v/>
      </c>
      <c r="SA91" s="68">
        <f>IF(RX91&gt;0,(RX91-SA$10)/SA$10,0)</f>
        <v/>
      </c>
      <c r="SB91" s="68" t="n"/>
      <c r="SC91" s="15">
        <f>IF(RX91&gt;0,(RX91-RX$10)/RX$10,0)</f>
        <v/>
      </c>
      <c r="SE91" s="26" t="n">
        <v>8.869999999999999</v>
      </c>
      <c r="SF91" s="68">
        <f>IF(SE91&gt;0,((SE91-SE90)/SE90),0)</f>
        <v/>
      </c>
      <c r="SG91" s="68">
        <f>SF91-$V91</f>
        <v/>
      </c>
      <c r="SH91" s="68">
        <f>IF(SE91&gt;0,(SE91-SH$10)/SH$10,0)</f>
        <v/>
      </c>
      <c r="SI91" s="68" t="n"/>
      <c r="SJ91" s="15">
        <f>IF(SE91&gt;0,(SE91-SE$10)/SE$10,0)</f>
        <v/>
      </c>
      <c r="SL91" s="13" t="n">
        <v>0.97</v>
      </c>
      <c r="SM91" s="68">
        <f>IF(SL91&gt;0,((SL91-SL90)/SL90),0)</f>
        <v/>
      </c>
      <c r="SN91" s="68">
        <f>SM91-$V91</f>
        <v/>
      </c>
      <c r="SO91" s="68">
        <f>IF(SL91&gt;0,(SL91-SO$10)/SO$10,0)</f>
        <v/>
      </c>
      <c r="SP91" s="68" t="n"/>
      <c r="SQ91" s="15">
        <f>IF(SL91&gt;0,(SL91-SL$10)/SL$10,0)</f>
        <v/>
      </c>
      <c r="SS91" s="13" t="n">
        <v>6.91</v>
      </c>
      <c r="ST91" s="68">
        <f>IF(SS91&gt;0,((SS91-SS90)/SS90),0)</f>
        <v/>
      </c>
      <c r="SU91" s="68">
        <f>ST91-$V91</f>
        <v/>
      </c>
      <c r="SV91" s="68">
        <f>IF(SS91&gt;0,(SS91-SV$10)/SV$10,0)</f>
        <v/>
      </c>
      <c r="SW91" s="68" t="n"/>
      <c r="SX91" s="15">
        <f>IF(SS91&gt;0,(SS91-SS$10)/SS$10,0)</f>
        <v/>
      </c>
      <c r="SZ91" s="13" t="n">
        <v>24.46</v>
      </c>
      <c r="TA91" s="68">
        <f>IF(SZ91&gt;0,((SZ91-SZ90)/SZ90),0)</f>
        <v/>
      </c>
      <c r="TB91" s="68">
        <f>TA91-$V91</f>
        <v/>
      </c>
      <c r="TC91" s="68">
        <f>IF(SZ91&gt;0,(SZ91-TC$10)/TC$10,0)</f>
        <v/>
      </c>
      <c r="TD91" s="68" t="n"/>
      <c r="TE91" s="15">
        <f>IF(SZ91&gt;0,(SZ91-SZ$10)/SZ$10,0)</f>
        <v/>
      </c>
      <c r="TG91" s="13" t="n">
        <v>0.1883</v>
      </c>
      <c r="TH91" s="68">
        <f>IF(TG91&gt;0,((TG91-TG90)/TG90),0)</f>
        <v/>
      </c>
      <c r="TI91" s="68">
        <f>TH91-$V91</f>
        <v/>
      </c>
      <c r="TJ91" s="68">
        <f>IF(TG91&gt;0,(TG91-TJ$10)/TJ$10,0)</f>
        <v/>
      </c>
      <c r="TK91" s="68" t="n"/>
      <c r="TL91" s="15">
        <f>IF(TG91&gt;0,(TG91-TG$10)/TG$10,0)</f>
        <v/>
      </c>
      <c r="TN91" s="13" t="n">
        <v>25.22</v>
      </c>
      <c r="TO91" s="68">
        <f>IF(TN91&gt;0,((TN91-TN90)/TN90),0)</f>
        <v/>
      </c>
      <c r="TP91" s="68">
        <f>TO91-$V91</f>
        <v/>
      </c>
      <c r="TQ91" s="68">
        <f>IF(TN91&gt;0,(TN91-TQ$10)/TQ$10,0)</f>
        <v/>
      </c>
      <c r="TR91" s="68" t="n"/>
      <c r="TS91" s="15">
        <f>IF(TN91&gt;0,(TN91-TN$10)/TN$10,0)</f>
        <v/>
      </c>
      <c r="TU91" s="13" t="n">
        <v>2.12</v>
      </c>
      <c r="TV91" s="68">
        <f>IF(TU91&gt;0,((TU91-TU90)/TU90),0)</f>
        <v/>
      </c>
      <c r="TW91" s="68">
        <f>TV91-$V91</f>
        <v/>
      </c>
      <c r="TX91" s="68">
        <f>IF(TU91&gt;0,(TU91-TX$10)/TX$10,0)</f>
        <v/>
      </c>
      <c r="TY91" s="68" t="n"/>
      <c r="TZ91" s="15">
        <f>IF(TU91&gt;0,(TU91-TU$10)/TU$10,0)</f>
        <v/>
      </c>
      <c r="UB91" s="13" t="n"/>
      <c r="UC91" s="68">
        <f>IF(UB91&gt;0,((UB91-UB90)/UB90),0)</f>
        <v/>
      </c>
      <c r="UD91" s="68">
        <f>UC91-$V91</f>
        <v/>
      </c>
      <c r="UE91" s="68">
        <f>IF(UB91&gt;0,(UB91-UE$10)/UE$10,0)</f>
        <v/>
      </c>
      <c r="UF91" s="68" t="n"/>
      <c r="UG91" s="15">
        <f>IF(UB91&gt;0,(UB91-UB$10)/UB$10,0)</f>
        <v/>
      </c>
      <c r="UI91" s="13" t="n"/>
      <c r="UJ91" s="68">
        <f>IF(UI91&gt;0,((UI91-UI90)/UI90),0)</f>
        <v/>
      </c>
      <c r="UK91" s="68">
        <f>UJ91-$V91</f>
        <v/>
      </c>
      <c r="UL91" s="68">
        <f>IF(UI91&gt;0,(UI91-UL$10)/UL$10,0)</f>
        <v/>
      </c>
      <c r="UM91" s="68" t="n"/>
      <c r="UN91" s="15">
        <f>IF(UI91&gt;0,(UI91-UI$10)/UI$10,0)</f>
        <v/>
      </c>
      <c r="UP91" s="13" t="n"/>
      <c r="UQ91" s="68">
        <f>IF(UP91&gt;0,((UP91-UP90)/UP90),0)</f>
        <v/>
      </c>
      <c r="UR91" s="68">
        <f>UQ91-$V91</f>
        <v/>
      </c>
      <c r="US91" s="68">
        <f>IF(UP91&gt;0,(UP91-US$10)/US$10,0)</f>
        <v/>
      </c>
      <c r="UT91" s="68" t="n"/>
      <c r="UU91" s="15">
        <f>IF(UP91&gt;0,(UP91-UP$10)/UP$10,0)</f>
        <v/>
      </c>
      <c r="UW91" s="13" t="n"/>
      <c r="UX91" s="68">
        <f>IF(UW91&gt;0,((UW91-UW90)/UW90),0)</f>
        <v/>
      </c>
      <c r="UY91" s="68">
        <f>UX91-$V91</f>
        <v/>
      </c>
      <c r="UZ91" s="68">
        <f>IF(UW91&gt;0,(UW91-UZ$10)/UZ$10,0)</f>
        <v/>
      </c>
      <c r="VA91" s="68" t="n"/>
      <c r="VB91" s="15">
        <f>IF(UW91&gt;0,(UW91-UW$10)/UW$10,0)</f>
        <v/>
      </c>
      <c r="VD91" s="13" t="n"/>
      <c r="VE91" s="68">
        <f>IF(VD91&gt;0,((VD91-VD90)/VD90),0)</f>
        <v/>
      </c>
      <c r="VF91" s="68">
        <f>VE91-$V91</f>
        <v/>
      </c>
      <c r="VG91" s="68">
        <f>IF(VD91&gt;0,(VD91-VG$10)/VG$10,0)</f>
        <v/>
      </c>
      <c r="VH91" s="68" t="n"/>
      <c r="VI91" s="15">
        <f>IF(VD91&gt;0,(VD91-VD$10)/VD$10,0)</f>
        <v/>
      </c>
      <c r="VM91" s="21">
        <f>IF($C91&gt;0,(($IK$5*IG91)+($GT$5*GP91)+($JM$5*JI91)+($JF$5*JB91)+($IY$5*IU91)+($IR$5*IN91)+($ID$5*HZ91)+($HW$5*HS91)+($HP$5*HL91)+($HI$5*HE91)+($GF$5*GB91)+($FY$5*FU91)+($FR$5*FN91)+($FK$5*FG91)+($FD$5*EZ91)+($EW$5*ES91)+($EP$5*EL91)+($EI$5*EE91)+($EB$5*DX91)+($DU$5*DQ91)+($DN$5*DJ91)+($DG$5*DC91)+($CZ$5*CV91)+($CS$5*CO91)+($CL$5*CH91)+($CE$5*CA91)+($BX$5*BT91)+($BQ$5*BM91)+($BJ$5*BF91)+($BC$5*AY91)+($AV$5*AR91)+($AO$5*AK91)+($AH$5*AD91)+($JT$5*JP91)+($KA$5*JW91)+($KO$5*KK91)+($PR$5*PN91)+($GM$5*GI91)+($HA$5*GW91)+($KV$5*KR91)+($KH$5*KD91)+($LC$5*KY91)+($MS$5*MO91)+($ML$5*MH91)+($ME$5*MA91)+($LX$5*LT91)+($LQ$5*LM91)+($LJ$5*LF91)+(MV91*$MZ$5)+(NC91*$NG$5)+(NJ91*$NN$5)+($OI$5*OE91)+($NU$5*NQ91)+($OB$5*NX91)+($PK$5*PG91)+($OP$5*OL91)+($OW$5*OS91)+($PD$5*OZ91)+(PU91*$PY$5)+(QB91*$QF$5)+(QI91*$QM$5)+(QP91*$QT$5)+(QW91*$RA$5)+(RD91*$RH$5)+(RK91*$RO$5)+(RR91*$RV$5)+(RY91*$SC$5)+(SF91*$SJ$5)+(SM91*$SQ$5)+(ST91*$SX$5)+(TA91*$TE$5))+(TH91*$TL$5)+(TO91*$TS$5))/$VM$5</f>
        <v/>
      </c>
      <c r="VN91" s="538" t="n"/>
      <c r="VO91" s="21">
        <f>IF($C91&gt;0,(($IK$5*II91)+($GT$5*GR91)+($JM$5*JK91)+($JF$5*JD91)+($IY$5*IW91)+($IR$5*IP91)+($ID$5*IB91)+($HW$5*HU91)+($HP$5*HN91)+($HI$5*HG91)+($GF$5*GD91)+($FY$5*FW91)+($FR$5*FP91)+($FK$5*FI91)+($FD$5*FB91)+($EW$5*EU91)+($EP$5*EN91)+($EI$5*EG91)+($EB$5*DZ91)+($DU$5*DS91)+($DN$5*DL91)+($DG$5*DE91)+($CZ$5*CX91)+($CS$5*CQ91)+($CL$5*CJ91)+($CE$5*CC91)+($BX$5*BV91)+($BQ$5*BO91)+($BJ$5*BH91)+($BC$5*BA91)+($AV$5*AT91)+($AO$5*AM91)+($AH$5*AF91)+($KO$5*KM91)+($KH$5*KF91)+($KA$5*JY91)+($JT$5*JR91)+($PR$5*PP91)+($GM$5*GK91)+($HA$5*GY91)+($KV$5*KT91)+($LC$5*LA91)+($MS$5*MQ91)+($ML$5*MJ91)+($ME$5*MC91)+($LX$5*LV91)+($LQ$5*LO91)+($LJ$5*LH91)+(MX91*$MZ$5)+(NE91*$NG$5)+(NL91*$NN$5)+($OI$5*OG91)+($NU$5*NS91)+($OB$5*NZ91)+($PD$5*PB91)+($OW$5*OU91)+($OP$5*ON91)+($PK$5*PI91)+($PY$5*PW91)+($QF$5*QD91)+($QM$5*QK91)+($QT$5*QR91)+($RA$5*QY91)+($RH$5*RF91)+($RO$5*RM91)+(RT91*$RV$5)+(SA91*$SC$5)+(SH91*$SJ$5)+(SO91*$SQ$5)+(SV91*$SX$5)+(TC91*$TE$5)+(TJ91*$TL$5)+(TQ91*$TS$5))/$VM$5,0)</f>
        <v/>
      </c>
      <c r="VP91" s="14" t="n"/>
      <c r="VQ91" s="21">
        <f>IF($C91&gt;0,(($IK$5*IK91)+($GT$5*GT91)+($JM$5*JM91)+($JF$5*JF91)+($IY$5*IY91)+($IR$5*IR91)+($ID$5*ID91)+($HW$5*HW91)+($HP$5*HP91)+($HI$5*HI91)+($GF$5*GF91)+($FY$5*FY91)+($FR$5*FR91)+($FK$5*FK91)+($FD$5*FD91)+($EW$5*EW91)+($EP$5*EP91)+($EI$5*EI91)+($EB$5*EB91)+($DU$5*DU91)+($DN$5*DN91)+($DG$5*DG91)+($CZ$5*CZ91)+($CS$5*CS91)+($CL$5*CL91)+($CE$5*CE91)+($BX$5*BX91)+($BQ$5*BQ91)+($BJ$5*BJ91)+($BC$5*BC91)+($AV$5*AV91)+($AO$5*AO91)+($AH$5*AH91)+($KO$5*KO91)+($PR$5*PR91)+($GM$5*GM91)+($HA$5*HA91)+($KH$5*KH91)+($KA$5*KA91)+($JT$5*JT91)+($KV$5*KV91)+($LC$5*LC91)+($MS$5*MS91)+($ML$5*ML91)+($ME$5*ME91)+($LX$5*LX91)+($LQ$5*LQ91)+($LJ$5*LJ91)+($OI$5*OI91)+($NU$5*NU91)+($NN$5*NN91)+($NG$5*NG91)+($MZ$5*MZ91)+(OB91*$OB$5)+($PD$5*PD91)+($OW$5*OW91)+($OP$5*OP91)+($PK$5*PK91)+(PY91*$PY$5)+(QF91*$QF$5)+(QM91*$QM$5)+(QT91*$QT$5)+(RA91*$RA$5)+(RH91*$RH$5)+(RO91*$RO$5)+(RV91*$RV$5)+(SC91*$SC$5)+(SJ91*$SJ$5)+(SQ91*$SQ$5)+(SX91*$SX$5)+(TE91*$TE$5)+(TL91*$TL$5)+(TS91*$TS$5))/$VM$5,0)</f>
        <v/>
      </c>
    </row>
    <row r="92" ht="16" customHeight="1" s="545">
      <c r="A92" s="127" t="n">
        <v>45778</v>
      </c>
      <c r="B92" s="4">
        <f>A92</f>
        <v/>
      </c>
      <c r="C92" s="13" t="n">
        <v>40752.78</v>
      </c>
      <c r="D92" s="138">
        <f>IF(C92&gt;0,C92-C91,0)</f>
        <v/>
      </c>
      <c r="E92" s="68">
        <f>IF(C92&gt;0,D92/C91,0)</f>
        <v/>
      </c>
      <c r="F92" s="15">
        <f>IF(C92&gt;0,(C92-C$10)/C$10,0)</f>
        <v/>
      </c>
      <c r="G92" s="13" t="n">
        <v>5604.12</v>
      </c>
      <c r="H92" s="138">
        <f>IF(G92&gt;0,G92-G91,0)</f>
        <v/>
      </c>
      <c r="I92" s="68">
        <f>IF(G92&gt;0,H92/G91,0)</f>
        <v/>
      </c>
      <c r="J92" s="15">
        <f>IF(G92&gt;0,(G92-G$10)/G$10,0)</f>
        <v/>
      </c>
      <c r="K92" s="13" t="n">
        <v>17710.74</v>
      </c>
      <c r="L92" s="138">
        <f>IF(K92&gt;0,K92-K91,0)</f>
        <v/>
      </c>
      <c r="M92" s="68">
        <f>IF(K92&gt;0,L92/K91,0)</f>
        <v/>
      </c>
      <c r="N92" s="15">
        <f>IF(K92&gt;0,(K92-K$10)/K$10,0)</f>
        <v/>
      </c>
      <c r="O92" s="13" t="n">
        <v>1975.86</v>
      </c>
      <c r="P92" s="138">
        <f>IF(O92&gt;0,O92-O91,0)</f>
        <v/>
      </c>
      <c r="Q92" s="68">
        <f>IF(O92&gt;0,P92/O91,0)</f>
        <v/>
      </c>
      <c r="R92" s="15">
        <f>IF(O92&gt;0,(O92-O$10)/O$10,0)</f>
        <v/>
      </c>
      <c r="S92" s="18">
        <f>IF(O92&gt;0,(((O92*0.7)*Q92)+((K92*0.9)*M92)+((G92*0.65)*I92)+((C92*0.6)*E92))/(O92+K92+G92+C92),0)</f>
        <v/>
      </c>
      <c r="T92" s="121">
        <f>IF(O92&gt;0,(S92*200)+T91,0)</f>
        <v/>
      </c>
      <c r="U92" s="121">
        <f>T92</f>
        <v/>
      </c>
      <c r="V92" s="134">
        <f>IF(T92&gt;0,(T92-T91)/T91,0)</f>
        <v/>
      </c>
      <c r="W92" s="21">
        <f>IF(T92&gt;0,(T92-T$11)/T$11,0)</f>
        <v/>
      </c>
      <c r="X92" s="18">
        <f>IF(T92&gt;0,((Q92+M92+I92+E92)/4),0)</f>
        <v/>
      </c>
      <c r="Y92" s="352" t="n">
        <v>559396.61</v>
      </c>
      <c r="Z92" s="15" t="n">
        <v>2e-06</v>
      </c>
      <c r="AA92" s="21">
        <f>Z92-$V92</f>
        <v/>
      </c>
      <c r="AC92" s="13" t="n">
        <v>201.22</v>
      </c>
      <c r="AD92" s="68">
        <f>IF(AC92&gt;0,((AC92-AC91)/AC91),0)</f>
        <v/>
      </c>
      <c r="AE92" s="68">
        <f>IF(AC92&gt;0,AD92-$V92,0)</f>
        <v/>
      </c>
      <c r="AF92" s="68">
        <f>IF(AC92&gt;0,(AC92-AF$10)/AF$10,0)</f>
        <v/>
      </c>
      <c r="AG92" s="68" t="n"/>
      <c r="AH92" s="15">
        <f>IF(AC92&gt;0,(AC92-AC$10)/AC$10,0)</f>
        <v/>
      </c>
      <c r="AJ92" s="13" t="n">
        <v>20.44</v>
      </c>
      <c r="AK92" s="68">
        <f>IF(AJ92&gt;0,((AJ92-AJ91)/AJ91),0)</f>
        <v/>
      </c>
      <c r="AL92" s="68">
        <f>IF(AJ92&gt;0,AK92-$V92,0)</f>
        <v/>
      </c>
      <c r="AM92" s="68">
        <f>IF(AJ92&gt;0,(AJ92-AM$10)/AM$10,0)</f>
        <v/>
      </c>
      <c r="AN92" s="68" t="n"/>
      <c r="AO92" s="15">
        <f>IF(AJ92&gt;0,(AJ92-AJ$10)/AJ$10,0)</f>
        <v/>
      </c>
      <c r="AQ92" s="13" t="n">
        <v>19.32</v>
      </c>
      <c r="AR92" s="68">
        <f>IF(AQ92&gt;0,((AQ92-AQ91)/AQ91),0)</f>
        <v/>
      </c>
      <c r="AS92" s="68">
        <f>IF(AQ92&gt;0,AR92-$V92,0)</f>
        <v/>
      </c>
      <c r="AT92" s="68">
        <f>IF(AQ92&gt;0,(AQ92-AT$10)/AT$10,0)</f>
        <v/>
      </c>
      <c r="AU92" s="68" t="n"/>
      <c r="AV92" s="15">
        <f>IF(AQ92&gt;0,(AQ92-AQ$10)/AQ$10,0)</f>
        <v/>
      </c>
      <c r="AX92" s="13" t="n">
        <v>194.7</v>
      </c>
      <c r="AY92" s="68">
        <f>IF(AX92&gt;0,((AX92-AX91)/AX91),0)</f>
        <v/>
      </c>
      <c r="AZ92" s="68">
        <f>IF(AX92&gt;0,AY92-$V92,0)</f>
        <v/>
      </c>
      <c r="BA92" s="68">
        <f>IF(AX92&gt;0,(AX92-BA$10)/BA$10,0)</f>
        <v/>
      </c>
      <c r="BB92" s="68" t="n"/>
      <c r="BC92" s="15">
        <f>IF(AX92&gt;0,(AX92-AX$10)/AX$10,0)</f>
        <v/>
      </c>
      <c r="BE92" s="13" t="n">
        <v>74.14</v>
      </c>
      <c r="BF92" s="68">
        <f>IF(BE92&gt;0,((BE92-BE91)/BE91),0)</f>
        <v/>
      </c>
      <c r="BG92" s="68">
        <f>IF(BE92&gt;0,BF92-$V92,0)</f>
        <v/>
      </c>
      <c r="BH92" s="68" t="n"/>
      <c r="BI92" s="68" t="n"/>
      <c r="BJ92" s="15">
        <f>IF(BE92&gt;0,(BE92-BE$10)/BE$10,0)</f>
        <v/>
      </c>
      <c r="BL92" s="13" t="n">
        <v>64.70999999999999</v>
      </c>
      <c r="BM92" s="68">
        <f>IF(BL92&gt;0,((BL92-BL91)/BL91),0)</f>
        <v/>
      </c>
      <c r="BN92" s="68">
        <f>IF(BL92&gt;0,BM92-$V92,0)</f>
        <v/>
      </c>
      <c r="BO92" s="68">
        <f>IF(BL92&gt;0,(BL92-BO$10)/BO$10,0)</f>
        <v/>
      </c>
      <c r="BP92" s="68" t="n"/>
      <c r="BQ92" s="15">
        <f>IF(BL92&gt;0,(BL92-BL$10)/BL$10,0)</f>
        <v/>
      </c>
      <c r="BS92" s="13" t="n">
        <v>35.29</v>
      </c>
      <c r="BT92" s="68">
        <f>IF(BS92&gt;0,((BS92-BS91)/BS91),0)</f>
        <v/>
      </c>
      <c r="BU92" s="68">
        <f>IF(BS92&gt;0,BT92-$V92,0)</f>
        <v/>
      </c>
      <c r="BV92" s="68">
        <f>IF(BS92&gt;0,(BS92-BV$10)/BV$10,0)</f>
        <v/>
      </c>
      <c r="BW92" s="68" t="n"/>
      <c r="BX92" s="15">
        <f>IF(BS92&gt;0,(BS92-BS$10)/BS$10,0)</f>
        <v/>
      </c>
      <c r="BZ92" s="13" t="n"/>
      <c r="CA92" s="68">
        <f>IF(BZ92&gt;0,((BZ92-BZ91)/BZ91),0)</f>
        <v/>
      </c>
      <c r="CB92" s="68">
        <f>IF(BZ92&gt;0,CA92-$V92,0)</f>
        <v/>
      </c>
      <c r="CC92" s="68">
        <f>IF(BZ92&gt;0,(BZ92-CC$10)/CC$10,0)</f>
        <v/>
      </c>
      <c r="CD92" s="68" t="n"/>
      <c r="CE92" s="15">
        <f>IF(BZ92&gt;0,(BZ92-BZ$10)/BZ$10,0)</f>
        <v/>
      </c>
      <c r="CG92" s="13" t="n">
        <v>28.48</v>
      </c>
      <c r="CH92" s="68">
        <f>IF(CG92&gt;0,((CG92-CG91)/CG91),0)</f>
        <v/>
      </c>
      <c r="CI92" s="68">
        <f>IF(CG92&gt;0,CH92-$V92,0)</f>
        <v/>
      </c>
      <c r="CJ92" s="68">
        <f>IF(CG92&gt;0,(CG92-CJ$10)/CJ$10,0)</f>
        <v/>
      </c>
      <c r="CK92" s="68" t="n"/>
      <c r="CL92" s="15">
        <f>IF(CG92&gt;0,(CG92-CG$10)/CG$10,0)</f>
        <v/>
      </c>
      <c r="CN92" s="13" t="n">
        <v>29.77</v>
      </c>
      <c r="CO92" s="68">
        <f>IF(CN92&gt;0,((CN92-CN91)/CN91),0)</f>
        <v/>
      </c>
      <c r="CP92" s="68">
        <f>IF(CN92&gt;0,CO92-$V92,0)</f>
        <v/>
      </c>
      <c r="CQ92" s="68">
        <f>IF(CN92&gt;0,(CN92-CQ$10)/CQ$10,0)</f>
        <v/>
      </c>
      <c r="CR92" s="68" t="n"/>
      <c r="CS92" s="15">
        <f>IF(CN92&gt;0,(CN92-CN$10)/CN$10,0)</f>
        <v/>
      </c>
      <c r="CU92" s="13" t="n">
        <v>33.72</v>
      </c>
      <c r="CV92" s="68">
        <f>IF(CU92&gt;0,((CU92-CU91)/CU91),0)</f>
        <v/>
      </c>
      <c r="CW92" s="68">
        <f>IF(CU92&gt;0,CV92-$V92,0)</f>
        <v/>
      </c>
      <c r="CX92" s="68">
        <f>IF(CU92&gt;0,(CU92-CX$10)/CX$10,0)</f>
        <v/>
      </c>
      <c r="CY92" s="68" t="n"/>
      <c r="CZ92" s="15">
        <f>IF(CU92&gt;0,(CU92-CU$10)/CU$10,0)</f>
        <v/>
      </c>
      <c r="DB92" s="13" t="n">
        <v>18.52</v>
      </c>
      <c r="DC92" s="68">
        <f>IF(DB92&gt;0,((DB92-DB91)/DB91),0)</f>
        <v/>
      </c>
      <c r="DD92" s="68">
        <f>IF(DB92&gt;0,DC92-$V92,0)</f>
        <v/>
      </c>
      <c r="DE92" s="68">
        <f>IF(DB92&gt;0,(DB92-DE$10)/DE$10,0)</f>
        <v/>
      </c>
      <c r="DF92" s="68" t="n"/>
      <c r="DG92" s="15">
        <f>IF(DB92&gt;0,(DB92-DB$10)/DB$10,0)</f>
        <v/>
      </c>
      <c r="DI92" s="13" t="n">
        <v>46.14</v>
      </c>
      <c r="DJ92" s="68">
        <f>IF(DI92&gt;0,((DI92-DI91)/DI91),0)</f>
        <v/>
      </c>
      <c r="DK92" s="68">
        <f>IF(DI92&gt;0,DJ92-$V92,0)</f>
        <v/>
      </c>
      <c r="DL92" s="68">
        <f>IF(DI92&gt;0,(DI92-DL$10)/DL$10,0)</f>
        <v/>
      </c>
      <c r="DM92" s="68" t="n"/>
      <c r="DN92" s="15">
        <f>IF(DI92&gt;0,(DI92-DI$10)/DI$10,0)</f>
        <v/>
      </c>
      <c r="DP92" s="13" t="n">
        <v>38.2</v>
      </c>
      <c r="DQ92" s="68">
        <f>IF(DP92&gt;0,((DP92-DP91)/DP91),0)</f>
        <v/>
      </c>
      <c r="DR92" s="68">
        <f>IF(DP92&gt;0,DQ92-$V92,0)</f>
        <v/>
      </c>
      <c r="DS92" s="68" t="n"/>
      <c r="DT92" s="68" t="n"/>
      <c r="DU92" s="15">
        <f>IF(DP92&gt;0,(DP92-DP$10)/DP$10,0)</f>
        <v/>
      </c>
      <c r="DV92" s="18" t="n"/>
      <c r="DW92" s="13" t="n">
        <v>26.39</v>
      </c>
      <c r="DX92" s="68">
        <f>IF(DW92&gt;0,((DW92-DW91)/DW91),0)</f>
        <v/>
      </c>
      <c r="DY92" s="68">
        <f>IF(DW92&gt;0,DX92-$V92,0)</f>
        <v/>
      </c>
      <c r="DZ92" s="68">
        <f>IF(DW92&gt;0,(DW92-DZ$10)/DZ$10,0)</f>
        <v/>
      </c>
      <c r="EA92" s="68" t="n"/>
      <c r="EB92" s="15">
        <f>IF(DW92&gt;0,(DW92-DW$10)/DW$10,0)</f>
        <v/>
      </c>
      <c r="ED92" s="13" t="n">
        <v>31.63</v>
      </c>
      <c r="EE92" s="68">
        <f>IF(ED92&gt;0,((ED92-ED91)/ED91),0)</f>
        <v/>
      </c>
      <c r="EF92" s="68">
        <f>IF(ED92&gt;0,EE92-$V92,0)</f>
        <v/>
      </c>
      <c r="EG92" s="68">
        <f>IF(ED92&gt;0,(ED92-EG$10)/EG$10,0)</f>
        <v/>
      </c>
      <c r="EH92" s="68" t="n"/>
      <c r="EI92" s="15">
        <f>IF(ED92&gt;0,(ED92-ED$10)/ED$10,0)</f>
        <v/>
      </c>
      <c r="EK92" s="13" t="n">
        <v>105.4</v>
      </c>
      <c r="EL92" s="68">
        <f>IF(EK92&gt;0,((EK92-EK91)/EK91),0)</f>
        <v/>
      </c>
      <c r="EM92" s="68">
        <f>IF(EK92&gt;0,EL92-$V92,0)</f>
        <v/>
      </c>
      <c r="EN92" s="68">
        <f>IF(EK92&gt;0,(EK92-EN$10)/EN$10,0)</f>
        <v/>
      </c>
      <c r="EO92" s="68" t="n"/>
      <c r="EP92" s="15">
        <f>IF(EK92&gt;0,(EK92-EK$10)/EK$10,0)</f>
        <v/>
      </c>
      <c r="ER92" s="13" t="n">
        <v>35.66</v>
      </c>
      <c r="ES92" s="68">
        <f>IF(ER92&gt;0,((ER92-ER91)/ER91),0)</f>
        <v/>
      </c>
      <c r="ET92" s="68">
        <f>IF(ER92&gt;0,ES92-$V92,0)</f>
        <v/>
      </c>
      <c r="EU92" s="68">
        <f>IF(ER92&gt;0,(ER92-EU$10)/EU$10,0)</f>
        <v/>
      </c>
      <c r="EV92" s="68" t="n"/>
      <c r="EW92" s="15">
        <f>IF(ER92&gt;0,(ER92-ER$10)/ER$10,0)</f>
        <v/>
      </c>
      <c r="EY92" s="13" t="n">
        <v>34.66</v>
      </c>
      <c r="EZ92" s="68">
        <f>IF(EY92&gt;0,((EY92-EY91)/EY91),0)</f>
        <v/>
      </c>
      <c r="FA92" s="68">
        <f>IF(EY92&gt;0,EZ92-$V92,0)</f>
        <v/>
      </c>
      <c r="FB92" s="68" t="n"/>
      <c r="FC92" s="68" t="n"/>
      <c r="FD92" s="15">
        <f>IF(EY92&gt;0,(EY92-EY$10)/EY$10,0)</f>
        <v/>
      </c>
      <c r="FF92" s="13" t="n">
        <v>52.7</v>
      </c>
      <c r="FG92" s="68">
        <f>IF(FF92&gt;0,((FF92-FF91)/FF91),0)</f>
        <v/>
      </c>
      <c r="FH92" s="68">
        <f>IF(FF92&gt;0,FG92-$V92,0)</f>
        <v/>
      </c>
      <c r="FI92" s="68">
        <f>IF(FF92&gt;0,(FF92-FI$10)/FI$10,0)</f>
        <v/>
      </c>
      <c r="FJ92" s="68" t="n"/>
      <c r="FK92" s="15">
        <f>IF(FF92&gt;0,(FF92-FF$10)/FF$10,0)</f>
        <v/>
      </c>
      <c r="FM92" s="13" t="n">
        <v>167.54</v>
      </c>
      <c r="FN92" s="68">
        <f>IF(FM92&gt;0,((FM92-FM91)/FM91),0)</f>
        <v/>
      </c>
      <c r="FO92" s="68">
        <f>IF(FM92&gt;0,FN92-$V92,0)</f>
        <v/>
      </c>
      <c r="FP92" s="68">
        <f>IF(FM92&gt;0,(FM92-FP$10)/FP$10,0)</f>
        <v/>
      </c>
      <c r="FQ92" s="68" t="n"/>
      <c r="FR92" s="15">
        <f>IF(FM92&gt;0,(FM92-FM$10)/FM$10,0)</f>
        <v/>
      </c>
      <c r="FT92" s="13" t="n">
        <v>91.63</v>
      </c>
      <c r="FU92" s="68">
        <f>IF(FT92&gt;0,((FT92-FT91)/FT91),0)</f>
        <v/>
      </c>
      <c r="FV92" s="68">
        <f>IF(FT92&gt;0,FU92-$V92,0)</f>
        <v/>
      </c>
      <c r="FW92" s="68">
        <f>IF(FT92&gt;0,(FT92-FW$10)/FW$10,0)</f>
        <v/>
      </c>
      <c r="FX92" s="68" t="n"/>
      <c r="FY92" s="15">
        <f>IF(FT92&gt;0,(FT92-FT$10)/FT$10,0)</f>
        <v/>
      </c>
      <c r="GA92" s="13" t="n">
        <v>17.43</v>
      </c>
      <c r="GB92" s="68">
        <f>IF(GA92&gt;0,((GA92-GA91)/GA91),0)</f>
        <v/>
      </c>
      <c r="GC92" s="68">
        <f>IF(GA92&gt;0,GB92-$V92,0)</f>
        <v/>
      </c>
      <c r="GD92" s="68" t="n"/>
      <c r="GE92" s="68" t="n"/>
      <c r="GF92" s="15">
        <f>IF(GA92&gt;0,(GA92-GA$10)/GA$10,0)</f>
        <v/>
      </c>
      <c r="GG92" s="18" t="n"/>
      <c r="GH92" s="13" t="n">
        <v>18.21</v>
      </c>
      <c r="GI92" s="68">
        <f>IF(GH92&gt;0,((GH92-GH91)/GH91),0)</f>
        <v/>
      </c>
      <c r="GJ92" s="68">
        <f>IF(GH92&gt;0,GI92-$V92,0)</f>
        <v/>
      </c>
      <c r="GK92" s="68">
        <f>IF(GH92&gt;0,(GH92-GK$10)/GK$10,0)</f>
        <v/>
      </c>
      <c r="GL92" s="68" t="n"/>
      <c r="GM92" s="15">
        <f>IF(GH92&gt;0,(GH92-GH$10)/GH$10,0)</f>
        <v/>
      </c>
      <c r="GO92" s="13" t="n">
        <v>25.64</v>
      </c>
      <c r="GP92" s="68">
        <f>IF(GO92&gt;0,((GO92-GO91)/GO91),0)</f>
        <v/>
      </c>
      <c r="GQ92" s="68">
        <f>IF(GO92&gt;0,GP92-$V92,0)</f>
        <v/>
      </c>
      <c r="GR92" s="68" t="n"/>
      <c r="GS92" s="68" t="n"/>
      <c r="GT92" s="15">
        <f>IF(GO92&gt;0,(GO92-GO$10)/GO$10,0)</f>
        <v/>
      </c>
      <c r="GV92" s="13" t="n">
        <v>14.6</v>
      </c>
      <c r="GW92" s="68">
        <f>IF(GV92&gt;0,((GV92-GV91)/GV91),0)</f>
        <v/>
      </c>
      <c r="GX92" s="68">
        <f>IF(GV92&gt;0,GW92-$V92,0)</f>
        <v/>
      </c>
      <c r="GY92" s="68">
        <f>IF(GV92&gt;0,(GV92-GY$10)/GY$10,0)</f>
        <v/>
      </c>
      <c r="GZ92" s="68" t="n"/>
      <c r="HA92" s="15">
        <f>IF(GV92&gt;0,(GV92-GV$10)/GV$10,0)</f>
        <v/>
      </c>
      <c r="HD92" s="13" t="n">
        <v>280.52</v>
      </c>
      <c r="HE92" s="68">
        <f>IF(HD92&gt;0,((HD92-HD91)/HD91),0)</f>
        <v/>
      </c>
      <c r="HF92" s="68">
        <f>IF(HD92&gt;0,HE92-$V92,0)</f>
        <v/>
      </c>
      <c r="HG92" s="68">
        <f>IF(HD92&gt;0,(HD92-HG$10)/HG$10,0)</f>
        <v/>
      </c>
      <c r="HH92" s="68" t="n"/>
      <c r="HI92" s="15">
        <f>IF(HD92&gt;0,(HD92-HD$10)/HD$10,0)</f>
        <v/>
      </c>
      <c r="HK92" s="13" t="n">
        <v>34.93</v>
      </c>
      <c r="HL92" s="68">
        <f>IF(HK92&gt;0,((HK92-HK91)/HK91),0)</f>
        <v/>
      </c>
      <c r="HM92" s="68">
        <f>IF(HK92&gt;0,HL92-$V92,0)</f>
        <v/>
      </c>
      <c r="HN92" s="68">
        <f>IF(HK92&gt;0,(HK92-HN$10)/HN$10,0)</f>
        <v/>
      </c>
      <c r="HO92" s="68" t="n"/>
      <c r="HP92" s="15">
        <f>IF(HK92&gt;0,(HK92-HK$10)/HK$10,0)</f>
        <v/>
      </c>
      <c r="HR92" s="13" t="n">
        <v>105.81</v>
      </c>
      <c r="HS92" s="68">
        <f>IF(HR92&gt;0,((HR92-HR91)/HR91),0)</f>
        <v/>
      </c>
      <c r="HT92" s="68">
        <f>IF(HR92&gt;0,HS92-$V92,0)</f>
        <v/>
      </c>
      <c r="HU92" s="68">
        <f>IF(HR92&gt;0,(HR92-HU$10)/HU$10,0)</f>
        <v/>
      </c>
      <c r="HV92" s="68" t="n"/>
      <c r="HW92" s="15">
        <f>IF(HR92&gt;0,(HR92-HR$10)/HR$10,0)</f>
        <v/>
      </c>
      <c r="HY92" s="13" t="n">
        <v>111.61</v>
      </c>
      <c r="HZ92" s="68">
        <f>IF(HY92&gt;0,((HY92-HY91)/HY91),0)</f>
        <v/>
      </c>
      <c r="IA92" s="68">
        <f>IF(HY92&gt;0,HZ92-$V92,0)</f>
        <v/>
      </c>
      <c r="IB92" s="68">
        <f>IF(HY92&gt;0,(HY92-IB$10)/IB$10,0)</f>
        <v/>
      </c>
      <c r="IC92" s="68" t="n"/>
      <c r="ID92" s="15">
        <f>IF(HY92&gt;0,(HY92-HY$10)/HY$10,0)</f>
        <v/>
      </c>
      <c r="IF92" s="13" t="n">
        <v>197.33</v>
      </c>
      <c r="IG92" s="68">
        <f>IF(IF92&gt;0,((IF92-IF91)/IF91),0)</f>
        <v/>
      </c>
      <c r="IH92" s="68">
        <f>IF(IF92&gt;0,IG92-$V92,0)</f>
        <v/>
      </c>
      <c r="II92" s="68">
        <f>IF(IF92&gt;0,(IF92-II$10)/II$10,0)</f>
        <v/>
      </c>
      <c r="IJ92" s="68" t="n"/>
      <c r="IK92" s="15">
        <f>IF(IF92&gt;0,(IF92-IF$10)/IF$10,0)</f>
        <v/>
      </c>
      <c r="IM92" s="13" t="n">
        <v>227.48</v>
      </c>
      <c r="IN92" s="68">
        <f>IF(IM92&gt;0,((IM92-IM91)/IM91),0)</f>
        <v/>
      </c>
      <c r="IO92" s="68">
        <f>IF(IM92&gt;0,IN92-$V92,0)</f>
        <v/>
      </c>
      <c r="IP92" s="68">
        <f>IF(IM92&gt;0,(IM92-IP$10)/IP$10,0)</f>
        <v/>
      </c>
      <c r="IQ92" s="68" t="n"/>
      <c r="IR92" s="15">
        <f>IF(IM92&gt;0,(IM92-IM$10)/IM$10,0)</f>
        <v/>
      </c>
      <c r="IT92" s="13" t="n">
        <v>45.51</v>
      </c>
      <c r="IU92" s="68">
        <f>IF(IT92&gt;0,((IT92-IT91)/IT91),0)</f>
        <v/>
      </c>
      <c r="IV92" s="68">
        <f>IF(IT92&gt;0,IU92-$V92,0)</f>
        <v/>
      </c>
      <c r="IW92" s="68">
        <f>IF(IT92&gt;0,(IT92-IW$10)/IW$10,0)</f>
        <v/>
      </c>
      <c r="IX92" s="68" t="n"/>
      <c r="IY92" s="15">
        <f>IF(IT92&gt;0,(IT92-IT$10)/IT$10,0)</f>
        <v/>
      </c>
      <c r="JA92" s="13" t="n">
        <v>572.21</v>
      </c>
      <c r="JB92" s="68">
        <f>IF(JA92&gt;0,((JA92-JA91)/JA91),0)</f>
        <v/>
      </c>
      <c r="JC92" s="68">
        <f>IF(JA92&gt;0,JB92-$V92,0)</f>
        <v/>
      </c>
      <c r="JD92" s="68">
        <f>IF(JA92&gt;0,(JA92-JD$10)/JD$10,0)</f>
        <v/>
      </c>
      <c r="JE92" s="68" t="n"/>
      <c r="JF92" s="15">
        <f>IF(JA92&gt;0,(JA92-JA$10)/JA$10,0)</f>
        <v/>
      </c>
      <c r="JH92" s="13" t="n">
        <v>425.4</v>
      </c>
      <c r="JI92" s="68">
        <f>IF(JH92&gt;0,((JH92-JH91)/JH91),0)</f>
        <v/>
      </c>
      <c r="JJ92" s="68">
        <f>IF(JH92&gt;0,JI92-$V92,0)</f>
        <v/>
      </c>
      <c r="JK92" s="68">
        <f>IF(JH92&gt;0,(JH92-JK$10)/JK$10,0)</f>
        <v/>
      </c>
      <c r="JL92" s="68" t="n"/>
      <c r="JM92" s="15">
        <f>IF(JH92&gt;0,(JH92-JH$10)/JH$10,0)</f>
        <v/>
      </c>
      <c r="JO92" s="13" t="n">
        <v>15.24</v>
      </c>
      <c r="JP92" s="68">
        <f>IF(JO92&gt;0,((JO92-JO91)/JO91),0)</f>
        <v/>
      </c>
      <c r="JQ92" s="68">
        <f>IF(JO92&gt;0,JP92-$V92,0)</f>
        <v/>
      </c>
      <c r="JR92" s="68">
        <f>IF(JO92&gt;0,(JO92-JR$10)/JR$10,0)</f>
        <v/>
      </c>
      <c r="JS92" s="68" t="n"/>
      <c r="JT92" s="15">
        <f>IF(JO92&gt;0,(JO92-JO$10)/JO$10,0)</f>
        <v/>
      </c>
      <c r="JV92" s="13" t="n">
        <v>1.43</v>
      </c>
      <c r="JW92" s="68">
        <f>IF(JV92&gt;0,((JV92-JV91)/JV91),0)</f>
        <v/>
      </c>
      <c r="JX92" s="68">
        <f>IF(JV92&gt;0,JW92-$V92,0)</f>
        <v/>
      </c>
      <c r="JY92" s="68">
        <f>IF(JV92&gt;0,(JV92-JY$10)/JY$10,0)</f>
        <v/>
      </c>
      <c r="JZ92" s="68" t="n"/>
      <c r="KA92" s="15">
        <f>IF(JV92&gt;0,(JV92-JV$10)/JV$10,0)</f>
        <v/>
      </c>
      <c r="KC92" s="13" t="n">
        <v>16</v>
      </c>
      <c r="KD92" s="68">
        <f>IF(KC92&gt;0,((KC92-KC91)/KC91),0)</f>
        <v/>
      </c>
      <c r="KE92" s="68">
        <f>IF(KC92&gt;0,KD92-$V92,0)</f>
        <v/>
      </c>
      <c r="KF92" s="68">
        <f>IF(KC92&gt;0,(KC92-KF$10)/KF$10,0)</f>
        <v/>
      </c>
      <c r="KG92" s="68" t="n"/>
      <c r="KH92" s="15">
        <f>IF(KC92&gt;0,(KC92-KC$10)/KC$10,0)</f>
        <v/>
      </c>
      <c r="KI92" s="18" t="n"/>
      <c r="KJ92" s="13" t="n">
        <v>45.54</v>
      </c>
      <c r="KK92" s="68">
        <f>IF(KJ92&gt;0,((KJ92-KJ91)/KJ91),0)</f>
        <v/>
      </c>
      <c r="KL92" s="68">
        <f>IF(KJ92&gt;0,KK92-$V92,0)</f>
        <v/>
      </c>
      <c r="KM92" s="68">
        <f>IF(KJ92&gt;0,(KJ92-KM$10)/KM$10,0)</f>
        <v/>
      </c>
      <c r="KN92" s="68" t="n"/>
      <c r="KO92" s="15">
        <f>IF(KJ92&gt;0,(KJ92-KJ$10)/KJ$10,0)</f>
        <v/>
      </c>
      <c r="KQ92" s="13" t="n">
        <v>1.465</v>
      </c>
      <c r="KR92" s="68">
        <f>IF(KQ92&gt;0,((KQ92-KQ91)/KQ91),0)</f>
        <v/>
      </c>
      <c r="KS92" s="68">
        <f>IF(KQ92&gt;0,KR92-$V92,0)</f>
        <v/>
      </c>
      <c r="KT92" s="68">
        <f>IF(KQ92&gt;0,(KQ92-KT$10)/KT$10,0)</f>
        <v/>
      </c>
      <c r="KU92" s="68" t="n"/>
      <c r="KV92" s="15">
        <f>IF(KQ92&gt;0,(KQ92-KQ$10)/KQ$10,0)</f>
        <v/>
      </c>
      <c r="KW92" s="18" t="n"/>
      <c r="KX92" s="13" t="n">
        <v>22.03</v>
      </c>
      <c r="KY92" s="68">
        <f>IF(KX92&gt;0,((KX92-KX91)/KX91),0)</f>
        <v/>
      </c>
      <c r="KZ92" s="68">
        <f>IF(KX92&gt;0,KY92-$V92,0)</f>
        <v/>
      </c>
      <c r="LA92" s="68">
        <f>IF(KX92&gt;0,(KX92-LA$10)/LA$10,0)</f>
        <v/>
      </c>
      <c r="LB92" s="68" t="n"/>
      <c r="LC92" s="15">
        <f>IF(KX92&gt;0,(KX92-KX$10)/KX$10,0)</f>
        <v/>
      </c>
      <c r="LD92" s="18" t="n"/>
      <c r="LE92" s="13" t="n">
        <v>50.34</v>
      </c>
      <c r="LF92" s="68">
        <f>IF(LE92&gt;0,((LE92-LE91)/LE91),0)</f>
        <v/>
      </c>
      <c r="LG92" s="68">
        <f>IF(LE92&gt;0,LF92-$V92,0)</f>
        <v/>
      </c>
      <c r="LH92" s="68">
        <f>IF(LE92&gt;0,(LE92-LH$10)/LH$10,0)</f>
        <v/>
      </c>
      <c r="LI92" s="68" t="n"/>
      <c r="LJ92" s="15">
        <f>IF(LE92&gt;0,(LE92-LE$10)/LE$10,0)</f>
        <v/>
      </c>
      <c r="LL92" s="13" t="n">
        <v>112.51</v>
      </c>
      <c r="LM92" s="68">
        <f>IF(LL92&gt;0,((LL92-LL91)/LL91),0)</f>
        <v/>
      </c>
      <c r="LN92" s="68">
        <f>IF(LL92&gt;0,LM92-$V92,0)</f>
        <v/>
      </c>
      <c r="LO92" s="68">
        <f>IF(LL92&gt;0,(LL92-LO$10)/LO$10,0)</f>
        <v/>
      </c>
      <c r="LP92" s="68" t="n"/>
      <c r="LQ92" s="15">
        <f>IF(LL92&gt;0,(LL92-LL$10)/LL$10,0)</f>
        <v/>
      </c>
      <c r="LS92" s="13" t="n">
        <v>14.21</v>
      </c>
      <c r="LT92" s="68">
        <f>IF(LS92&gt;0,((LS92-LS91)/LS91),0)</f>
        <v/>
      </c>
      <c r="LU92" s="68">
        <f>IF(LS92&gt;0,LT92-$V92,0)</f>
        <v/>
      </c>
      <c r="LV92" s="68" t="n"/>
      <c r="LW92" s="68" t="n"/>
      <c r="LX92" s="15">
        <f>IF(LS92&gt;0,(LS92-LS$10)/LS$10,0)</f>
        <v/>
      </c>
      <c r="LZ92" s="13" t="n">
        <v>12.55</v>
      </c>
      <c r="MA92" s="68">
        <f>IF(LZ92&gt;0,((LZ92-LZ91)/LZ91),0)</f>
        <v/>
      </c>
      <c r="MB92" s="68">
        <f>IF(LZ92&gt;0,MA92-$V92,0)</f>
        <v/>
      </c>
      <c r="MC92" s="68">
        <f>IF(LZ92&gt;0,(LZ92-MC$10)/MC$10,0)</f>
        <v/>
      </c>
      <c r="MD92" s="68" t="n"/>
      <c r="ME92" s="15">
        <f>IF(LZ92&gt;0,(LZ92-LZ$10)/LZ$10,0)</f>
        <v/>
      </c>
      <c r="MG92" s="13" t="n">
        <v>26.31</v>
      </c>
      <c r="MH92" s="68">
        <f>IF(MG92&gt;0,((MG92-MG91)/MG91),0)</f>
        <v/>
      </c>
      <c r="MI92" s="68">
        <f>IF(MG92&gt;0,MH92-$V92,0)</f>
        <v/>
      </c>
      <c r="MJ92" s="68">
        <f>IF(MG92&gt;0,(MG92-MJ$10)/MJ$10,0)</f>
        <v/>
      </c>
      <c r="MK92" s="68" t="n"/>
      <c r="ML92" s="15">
        <f>IF(MG92&gt;0,(MG92-MG$10)/MG$10,0)</f>
        <v/>
      </c>
      <c r="MN92" s="13" t="n">
        <v>111.11</v>
      </c>
      <c r="MO92" s="68">
        <f>IF(MN92&gt;0,((MN92-MN91)/MN91),0)</f>
        <v/>
      </c>
      <c r="MP92" s="68">
        <f>IF(MN92&gt;0,MO92-$V92,0)</f>
        <v/>
      </c>
      <c r="MQ92" s="68">
        <f>IF(MN92&gt;0,(MN92-MQ$10)/MQ$10,0)</f>
        <v/>
      </c>
      <c r="MR92" s="68" t="n"/>
      <c r="MS92" s="15">
        <f>IF(MN92&gt;0,(MN92-MN$10)/MN$10,0)</f>
        <v/>
      </c>
      <c r="MU92" s="13" t="n">
        <v>14.97</v>
      </c>
      <c r="MV92" s="68">
        <f>IF(MU92&gt;0,((MU92-MU91)/MU91),0)</f>
        <v/>
      </c>
      <c r="MW92" s="68">
        <f>IF(MU92&gt;0,MV92-$V92,0)</f>
        <v/>
      </c>
      <c r="MX92" s="68">
        <f>IF(MU92&gt;0,(MU92-MX$10)/MX$10,0)</f>
        <v/>
      </c>
      <c r="MY92" s="68" t="n"/>
      <c r="MZ92" s="15">
        <f>IF(MU92&gt;0,(MU92-MU$10)/MU$10,0)</f>
        <v/>
      </c>
      <c r="NB92" s="13" t="n">
        <v>203.57</v>
      </c>
      <c r="NC92" s="68">
        <f>IF(NB92&gt;0,((NB92-NB91)/NB91),0)</f>
        <v/>
      </c>
      <c r="ND92" s="68">
        <f>IF(NB92&gt;0,NC92-$V92,0)</f>
        <v/>
      </c>
      <c r="NE92" s="68">
        <f>IF(NB92&gt;0,(NB92-NE$10)/NE$10,0)</f>
        <v/>
      </c>
      <c r="NF92" s="68" t="n"/>
      <c r="NG92" s="15">
        <f>IF(NB92&gt;0,(NB92-NB$10)/NB$10,0)</f>
        <v/>
      </c>
      <c r="NI92" s="13" t="n">
        <v>5.47</v>
      </c>
      <c r="NJ92" s="68">
        <f>IF(NI92&gt;0,((NI92-NI91)/NI91),0)</f>
        <v/>
      </c>
      <c r="NK92" s="68">
        <f>IF(NI92&gt;0,NJ92-$V92,0)</f>
        <v/>
      </c>
      <c r="NL92" s="68">
        <f>IF(NI92&gt;0,(NI92-NL$10)/NL$10,0)</f>
        <v/>
      </c>
      <c r="NM92" s="68" t="n"/>
      <c r="NN92" s="15">
        <f>IF(NI92&gt;0,(NI92-NI$10)/NI$10,0)</f>
        <v/>
      </c>
      <c r="NP92" s="13" t="n">
        <v>382.35</v>
      </c>
      <c r="NQ92" s="68">
        <f>IF(NP92&gt;0,((NP92-NP91)/NP91),0)</f>
        <v/>
      </c>
      <c r="NR92" s="68">
        <f>IF(NP92&gt;0,NQ92-$V92,0)</f>
        <v/>
      </c>
      <c r="NS92" s="68">
        <f>IF(NP92&gt;0,(NP92-NS$10)/NS$10,0)</f>
        <v/>
      </c>
      <c r="NT92" s="68" t="n"/>
      <c r="NU92" s="15">
        <f>IF(NP92&gt;0,(NP92-NP$10)/NP$10,0)</f>
        <v/>
      </c>
      <c r="NW92" s="13" t="n">
        <v>161.3</v>
      </c>
      <c r="NX92" s="68">
        <f>IF(NW92&gt;0,((NW92-NW91)/NW91),0)</f>
        <v/>
      </c>
      <c r="NY92" s="68">
        <f>IF(NW92&gt;0,NX92-$V92,0)</f>
        <v/>
      </c>
      <c r="NZ92" s="68">
        <f>IF(NW92&gt;0,(NW92-NZ$10)/NZ$10,0)</f>
        <v/>
      </c>
      <c r="OA92" s="68" t="n"/>
      <c r="OB92" s="15">
        <f>IF(NW92&gt;0,(NW92-NW$10)/NW$10,0)</f>
        <v/>
      </c>
      <c r="OD92" s="13" t="n">
        <v>1.45</v>
      </c>
      <c r="OE92" s="68">
        <f>IF(OD92&gt;0,((OD92-OD91)/OD91),0)</f>
        <v/>
      </c>
      <c r="OF92" s="68">
        <f>IF(OD92&gt;0,OE92-$V92,0)</f>
        <v/>
      </c>
      <c r="OG92" s="68">
        <f>IF(OD92&gt;0,(OD92-OG$10)/OG$10,0)</f>
        <v/>
      </c>
      <c r="OH92" s="68" t="n"/>
      <c r="OI92" s="15">
        <f>IF(OD92&gt;0,(OD92-OD$10)/OD$10,0)</f>
        <v/>
      </c>
      <c r="OK92" s="13" t="n">
        <v>70.98999999999999</v>
      </c>
      <c r="OL92" s="68">
        <f>IF(OK92&gt;0,((OK92-OK91)/OK91),0)</f>
        <v/>
      </c>
      <c r="OM92" s="68">
        <f>IF(OK92&gt;0,OL92-$V92,0)</f>
        <v/>
      </c>
      <c r="ON92" s="68">
        <f>IF(OK92&gt;0,(OK92-ON$10)/ON$10,0)</f>
        <v/>
      </c>
      <c r="OO92" s="68" t="n"/>
      <c r="OP92" s="15">
        <f>IF(OK92&gt;0,(OK92-OK$10)/OK$10,0)</f>
        <v/>
      </c>
      <c r="OR92" s="13" t="n">
        <v>3.1</v>
      </c>
      <c r="OS92" s="68">
        <f>IF(OR92&gt;0,((OR92-OR91)/OR91),0)</f>
        <v/>
      </c>
      <c r="OT92" s="68">
        <f>IF(OR92&gt;0,OS92-$V92,0)</f>
        <v/>
      </c>
      <c r="OU92" s="68">
        <f>IF(OR92&gt;0,(OR92-OU$10)/OU$10,0)</f>
        <v/>
      </c>
      <c r="OV92" s="68" t="n"/>
      <c r="OW92" s="15">
        <f>IF(OR92&gt;0,(OR92-OR$10)/OR$10,0)</f>
        <v/>
      </c>
      <c r="OY92" s="13" t="n">
        <v>126.76</v>
      </c>
      <c r="OZ92" s="68">
        <f>IF(OY92&gt;0,((OY92-OY91)/OY91),0)</f>
        <v/>
      </c>
      <c r="PA92" s="68">
        <f>IF(OY92&gt;0,OZ92-$V92,0)</f>
        <v/>
      </c>
      <c r="PB92" s="68">
        <f>IF(OY92&gt;0,(OY92-PB$10)/PB$10,0)</f>
        <v/>
      </c>
      <c r="PC92" s="68" t="n"/>
      <c r="PD92" s="15">
        <f>IF(OY92&gt;0,(OY92-OY$10)/OY$10,0)</f>
        <v/>
      </c>
      <c r="PE92" s="18" t="n"/>
      <c r="PF92" s="13" t="n">
        <v>219.91</v>
      </c>
      <c r="PG92" s="68">
        <f>IF(PF92&gt;0,((PF92-PF91)/PF91),0)</f>
        <v/>
      </c>
      <c r="PH92" s="68">
        <f>IF(PF92&gt;0,PG92-$V92,0)</f>
        <v/>
      </c>
      <c r="PI92" s="68">
        <f>IF(PF92&gt;0,(PF92-PI$10)/PI$10,0)</f>
        <v/>
      </c>
      <c r="PJ92" s="68" t="n"/>
      <c r="PK92" s="15">
        <f>IF(PF92&gt;0,(PF92-PF$10)/PF$10,0)</f>
        <v/>
      </c>
      <c r="PM92" s="13" t="n"/>
      <c r="PN92" s="68">
        <f>IF(PM92&gt;0,((PM92-PM91)/PM91),0)</f>
        <v/>
      </c>
      <c r="PO92" s="68">
        <f>PN92-$V92</f>
        <v/>
      </c>
      <c r="PP92" s="68">
        <f>IF(PM92&gt;0,(PM92-PP$10)/PP$10,0)</f>
        <v/>
      </c>
      <c r="PQ92" s="68" t="n"/>
      <c r="PR92" s="15">
        <f>IF(PM92&gt;0,(PM92-PM$10)/PM$10,0)</f>
        <v/>
      </c>
      <c r="PT92" s="13" t="n">
        <v>4.55</v>
      </c>
      <c r="PU92" s="68">
        <f>IF(PT92&gt;0,((PT92-PT91)/PT91),0)</f>
        <v/>
      </c>
      <c r="PV92" s="68">
        <f>IF(PT92&gt;0,PU92-$V92,0)</f>
        <v/>
      </c>
      <c r="PW92" s="68">
        <f>IF(PT92&gt;0,(PT92-PW$10)/PW$10,0)</f>
        <v/>
      </c>
      <c r="PX92" s="68" t="n"/>
      <c r="PY92" s="15">
        <f>IF(PT92&gt;0,(PT92-PT$10)/PT$10,0)</f>
        <v/>
      </c>
      <c r="QA92" s="13" t="n">
        <v>201.2</v>
      </c>
      <c r="QB92" s="68">
        <f>IF(QA92&gt;0,((QA92-QA91)/QA91),0)</f>
        <v/>
      </c>
      <c r="QC92" s="68">
        <f>IF(QA92&gt;0,QB92-$V92,0)</f>
        <v/>
      </c>
      <c r="QD92" s="68">
        <f>IF(QA92&gt;0,(QA92-QD$10)/QD$10,0)</f>
        <v/>
      </c>
      <c r="QE92" s="68" t="n"/>
      <c r="QF92" s="15">
        <f>IF(QA92&gt;0,(QA92-QA$10)/QA$10,0)</f>
        <v/>
      </c>
      <c r="QH92" s="13" t="n">
        <v>1.252</v>
      </c>
      <c r="QI92" s="68">
        <f>IF(QH92&gt;0,((QH92-QH91)/QH91),0)</f>
        <v/>
      </c>
      <c r="QJ92" s="68">
        <f>IF(QH92&gt;0,QI92-$V92,0)</f>
        <v/>
      </c>
      <c r="QK92" s="68">
        <f>IF(QH92&gt;0,(QH92-QK$10)/QK$10,0)</f>
        <v/>
      </c>
      <c r="QL92" s="68" t="n"/>
      <c r="QM92" s="15">
        <f>IF(QH92&gt;0,(QH92-QH$10)/QH$10,0)</f>
        <v/>
      </c>
      <c r="QO92" s="13" t="n">
        <v>9.66</v>
      </c>
      <c r="QP92" s="68">
        <f>IF(QO92&gt;0,((QO92-QO91)/QO91),0)</f>
        <v/>
      </c>
      <c r="QQ92" s="68">
        <f>IF(QO92&gt;0,QP92-$V92,0)</f>
        <v/>
      </c>
      <c r="QR92" s="68">
        <f>IF(QO92&gt;0,(QO92-QR$10)/QR$10,0)</f>
        <v/>
      </c>
      <c r="QS92" s="68" t="n"/>
      <c r="QT92" s="15">
        <f>IF(QO92&gt;0,(QO92-QO$10)/QO$10,0)</f>
        <v/>
      </c>
      <c r="QV92" s="13" t="n">
        <v>1.68</v>
      </c>
      <c r="QW92" s="68">
        <f>IF(QV92&gt;0,((QV92-QV91)/QV91),0)</f>
        <v/>
      </c>
      <c r="QX92" s="68">
        <f>IF(QV92&gt;0,QW92-$V92,0)</f>
        <v/>
      </c>
      <c r="QY92" s="68">
        <f>IF(QV92&gt;0,(QV92-QY$10)/QY$10,0)</f>
        <v/>
      </c>
      <c r="QZ92" s="68" t="n"/>
      <c r="RA92" s="15">
        <f>IF(QV92&gt;0,(QV92-QV$10)/QV$10,0)</f>
        <v/>
      </c>
      <c r="RC92" s="13" t="n">
        <v>23.35</v>
      </c>
      <c r="RD92" s="68">
        <f>IF(RC92&gt;0,((RC92-RC91)/RC91),0)</f>
        <v/>
      </c>
      <c r="RE92" s="68">
        <f>IF(RC92&gt;0,RD92-$V92,0)</f>
        <v/>
      </c>
      <c r="RF92" s="68">
        <f>IF(RC92&gt;0,(RC92-RF$10)/RF$10,0)</f>
        <v/>
      </c>
      <c r="RG92" s="68" t="n"/>
      <c r="RH92" s="15">
        <f>IF(RC92&gt;0,(RC92-RC$10)/RC$10,0)</f>
        <v/>
      </c>
      <c r="RJ92" s="13" t="n">
        <v>172.72</v>
      </c>
      <c r="RK92" s="68">
        <f>IF(RJ92&gt;0,((RJ92-RJ91)/RJ91),0)</f>
        <v/>
      </c>
      <c r="RL92" s="68">
        <f>RK92-$V92</f>
        <v/>
      </c>
      <c r="RM92" s="68">
        <f>IF(RJ92&gt;0,(RJ92-RM$10)/RM$10,0)</f>
        <v/>
      </c>
      <c r="RN92" s="68" t="n"/>
      <c r="RO92" s="15">
        <f>IF(RJ92&gt;0,(RJ92-RJ$10)/RJ$10,0)</f>
        <v/>
      </c>
      <c r="RQ92" s="13" t="n">
        <v>12.41</v>
      </c>
      <c r="RR92" s="68">
        <f>IF(RQ92&gt;0,((RQ92-RQ91)/RQ91),0)</f>
        <v/>
      </c>
      <c r="RS92" s="68">
        <f>RR92-$V92</f>
        <v/>
      </c>
      <c r="RT92" s="68">
        <f>IF(RQ92&gt;0,(RQ92-RT$10)/RT$10,0)</f>
        <v/>
      </c>
      <c r="RU92" s="68" t="n"/>
      <c r="RV92" s="15">
        <f>IF(RQ92&gt;0,(RQ92-RQ$10)/RQ$10,0)</f>
        <v/>
      </c>
      <c r="RX92" s="13" t="n">
        <v>116.2</v>
      </c>
      <c r="RY92" s="68">
        <f>IF(RX92&gt;0,((RX92-RX91)/RX91),0)</f>
        <v/>
      </c>
      <c r="RZ92" s="68">
        <f>RY92-$V92</f>
        <v/>
      </c>
      <c r="SA92" s="68">
        <f>IF(RX92&gt;0,(RX92-SA$10)/SA$10,0)</f>
        <v/>
      </c>
      <c r="SB92" s="68" t="n"/>
      <c r="SC92" s="15">
        <f>IF(RX92&gt;0,(RX92-RX$10)/RX$10,0)</f>
        <v/>
      </c>
      <c r="SE92" s="13" t="n">
        <v>9.140000000000001</v>
      </c>
      <c r="SF92" s="68">
        <f>IF(SE92&gt;0,((SE92-SE91)/SE91),0)</f>
        <v/>
      </c>
      <c r="SG92" s="68">
        <f>SF92-$V92</f>
        <v/>
      </c>
      <c r="SH92" s="68">
        <f>IF(SE92&gt;0,(SE92-SH$10)/SH$10,0)</f>
        <v/>
      </c>
      <c r="SI92" s="68" t="n"/>
      <c r="SJ92" s="15">
        <f>IF(SE92&gt;0,(SE92-SE$10)/SE$10,0)</f>
        <v/>
      </c>
      <c r="SL92" s="13" t="n">
        <v>0.91</v>
      </c>
      <c r="SM92" s="68">
        <f>IF(SL92&gt;0,((SL92-SL91)/SL91),0)</f>
        <v/>
      </c>
      <c r="SN92" s="68">
        <f>SM92-$V92</f>
        <v/>
      </c>
      <c r="SO92" s="68">
        <f>IF(SL92&gt;0,(SL92-SO$10)/SO$10,0)</f>
        <v/>
      </c>
      <c r="SP92" s="68" t="n"/>
      <c r="SQ92" s="15">
        <f>IF(SL92&gt;0,(SL92-SL$10)/SL$10,0)</f>
        <v/>
      </c>
      <c r="SS92" s="13" t="n">
        <v>6.98</v>
      </c>
      <c r="ST92" s="68">
        <f>IF(SS92&gt;0,((SS92-SS91)/SS91),0)</f>
        <v/>
      </c>
      <c r="SU92" s="68">
        <f>ST92-$V92</f>
        <v/>
      </c>
      <c r="SV92" s="68">
        <f>IF(SS92&gt;0,(SS92-SV$10)/SV$10,0)</f>
        <v/>
      </c>
      <c r="SW92" s="68" t="n"/>
      <c r="SX92" s="15">
        <f>IF(SS92&gt;0,(SS92-SS$10)/SS$10,0)</f>
        <v/>
      </c>
      <c r="SZ92" s="13" t="n">
        <v>24.34</v>
      </c>
      <c r="TA92" s="68">
        <f>IF(SZ92&gt;0,((SZ92-SZ91)/SZ91),0)</f>
        <v/>
      </c>
      <c r="TB92" s="68">
        <f>TA92-$V92</f>
        <v/>
      </c>
      <c r="TC92" s="68">
        <f>IF(SZ92&gt;0,(SZ92-TC$10)/TC$10,0)</f>
        <v/>
      </c>
      <c r="TD92" s="68" t="n"/>
      <c r="TE92" s="15">
        <f>IF(SZ92&gt;0,(SZ92-SZ$10)/SZ$10,0)</f>
        <v/>
      </c>
      <c r="TG92" s="13" t="n">
        <v>0.1845</v>
      </c>
      <c r="TH92" s="68">
        <f>IF(TG92&gt;0,((TG92-TG91)/TG91),0)</f>
        <v/>
      </c>
      <c r="TI92" s="68">
        <f>TH92-$V92</f>
        <v/>
      </c>
      <c r="TJ92" s="68">
        <f>IF(TG92&gt;0,(TG92-TJ$10)/TJ$10,0)</f>
        <v/>
      </c>
      <c r="TK92" s="68" t="n"/>
      <c r="TL92" s="15">
        <f>IF(TG92&gt;0,(TG92-TG$10)/TG$10,0)</f>
        <v/>
      </c>
      <c r="TN92" s="13" t="n">
        <v>25.72</v>
      </c>
      <c r="TO92" s="68">
        <f>IF(TN92&gt;0,((TN92-TN91)/TN91),0)</f>
        <v/>
      </c>
      <c r="TP92" s="68">
        <f>TO92-$V92</f>
        <v/>
      </c>
      <c r="TQ92" s="68">
        <f>IF(TN92&gt;0,(TN92-TQ$10)/TQ$10,0)</f>
        <v/>
      </c>
      <c r="TR92" s="68" t="n"/>
      <c r="TS92" s="15">
        <f>IF(TN92&gt;0,(TN92-TN$10)/TN$10,0)</f>
        <v/>
      </c>
      <c r="TU92" s="13" t="n">
        <v>2.04</v>
      </c>
      <c r="TV92" s="68">
        <f>IF(TU92&gt;0,((TU92-TU91)/TU91),0)</f>
        <v/>
      </c>
      <c r="TW92" s="68">
        <f>TV92-$V92</f>
        <v/>
      </c>
      <c r="TX92" s="68">
        <f>IF(TU92&gt;0,(TU92-TX$10)/TX$10,0)</f>
        <v/>
      </c>
      <c r="TY92" s="68" t="n"/>
      <c r="TZ92" s="15">
        <f>IF(TU92&gt;0,(TU92-TU$10)/TU$10,0)</f>
        <v/>
      </c>
      <c r="UB92" s="13" t="n"/>
      <c r="UC92" s="68">
        <f>IF(UB92&gt;0,((UB92-UB91)/UB91),0)</f>
        <v/>
      </c>
      <c r="UD92" s="68">
        <f>UC92-$V92</f>
        <v/>
      </c>
      <c r="UE92" s="68">
        <f>IF(UB92&gt;0,(UB92-UE$10)/UE$10,0)</f>
        <v/>
      </c>
      <c r="UF92" s="68" t="n"/>
      <c r="UG92" s="15">
        <f>IF(UB92&gt;0,(UB92-UB$10)/UB$10,0)</f>
        <v/>
      </c>
      <c r="UI92" s="13" t="n"/>
      <c r="UJ92" s="68">
        <f>IF(UI92&gt;0,((UI92-UI91)/UI91),0)</f>
        <v/>
      </c>
      <c r="UK92" s="68">
        <f>UJ92-$V92</f>
        <v/>
      </c>
      <c r="UL92" s="68">
        <f>IF(UI92&gt;0,(UI92-UL$10)/UL$10,0)</f>
        <v/>
      </c>
      <c r="UM92" s="68" t="n"/>
      <c r="UN92" s="15">
        <f>IF(UI92&gt;0,(UI92-UI$10)/UI$10,0)</f>
        <v/>
      </c>
      <c r="UP92" s="13" t="n"/>
      <c r="UQ92" s="68">
        <f>IF(UP92&gt;0,((UP92-UP91)/UP91),0)</f>
        <v/>
      </c>
      <c r="UR92" s="68">
        <f>UQ92-$V92</f>
        <v/>
      </c>
      <c r="US92" s="68">
        <f>IF(UP92&gt;0,(UP92-US$10)/US$10,0)</f>
        <v/>
      </c>
      <c r="UT92" s="68" t="n"/>
      <c r="UU92" s="15">
        <f>IF(UP92&gt;0,(UP92-UP$10)/UP$10,0)</f>
        <v/>
      </c>
      <c r="UW92" s="13" t="n"/>
      <c r="UX92" s="68">
        <f>IF(UW92&gt;0,((UW92-UW91)/UW91),0)</f>
        <v/>
      </c>
      <c r="UY92" s="68">
        <f>UX92-$V92</f>
        <v/>
      </c>
      <c r="UZ92" s="68">
        <f>IF(UW92&gt;0,(UW92-UZ$10)/UZ$10,0)</f>
        <v/>
      </c>
      <c r="VA92" s="68" t="n"/>
      <c r="VB92" s="15">
        <f>IF(UW92&gt;0,(UW92-UW$10)/UW$10,0)</f>
        <v/>
      </c>
      <c r="VD92" s="13" t="n"/>
      <c r="VE92" s="68">
        <f>IF(VD92&gt;0,((VD92-VD91)/VD91),0)</f>
        <v/>
      </c>
      <c r="VF92" s="68">
        <f>VE92-$V92</f>
        <v/>
      </c>
      <c r="VG92" s="68">
        <f>IF(VD92&gt;0,(VD92-VG$10)/VG$10,0)</f>
        <v/>
      </c>
      <c r="VH92" s="68" t="n"/>
      <c r="VI92" s="15">
        <f>IF(VD92&gt;0,(VD92-VD$10)/VD$10,0)</f>
        <v/>
      </c>
      <c r="VM92" s="21">
        <f>IF($C92&gt;0,(($IK$5*IG92)+($GT$5*GP92)+($JM$5*JI92)+($JF$5*JB92)+($IY$5*IU92)+($IR$5*IN92)+($ID$5*HZ92)+($HW$5*HS92)+($HP$5*HL92)+($HI$5*HE92)+($GF$5*GB92)+($FY$5*FU92)+($FR$5*FN92)+($FK$5*FG92)+($FD$5*EZ92)+($EW$5*ES92)+($EP$5*EL92)+($EI$5*EE92)+($EB$5*DX92)+($DU$5*DQ92)+($DN$5*DJ92)+($DG$5*DC92)+($CZ$5*CV92)+($CS$5*CO92)+($CL$5*CH92)+($CE$5*CA92)+($BX$5*BT92)+($BQ$5*BM92)+($BJ$5*BF92)+($BC$5*AY92)+($AV$5*AR92)+($AO$5*AK92)+($AH$5*AD92)+($JT$5*JP92)+($KA$5*JW92)+($KO$5*KK92)+($PR$5*PN92)+($GM$5*GI92)+($HA$5*GW92)+($KV$5*KR92)+($KH$5*KD92)+($LC$5*KY92)+($MS$5*MO92)+($ML$5*MH92)+($ME$5*MA92)+($LX$5*LT92)+($LQ$5*LM92)+($LJ$5*LF92)+(MV92*$MZ$5)+(NC92*$NG$5)+(NJ92*$NN$5)+($OI$5*OE92)+($NU$5*NQ92)+($OB$5*NX92)+($PK$5*PG92)+($OP$5*OL92)+($OW$5*OS92)+($PD$5*OZ92)+(PU92*$PY$5)+(QB92*$QF$5)+(QI92*$QM$5)+(QP92*$QT$5)+(QW92*$RA$5)+(RD92*$RH$5)+(RK92*$RO$5)+(RR92*$RV$5)+(RY92*$SC$5)+(SF92*$SJ$5)+(SM92*$SQ$5)+(ST92*$SX$5)+(TA92*$TE$5))+(TH92*$TL$5)+(TO92*$TS$5))/$VM$5</f>
        <v/>
      </c>
      <c r="VN92" s="538" t="n"/>
      <c r="VO92" s="21">
        <f>IF($C92&gt;0,(($IK$5*II92)+($GT$5*GR92)+($JM$5*JK92)+($JF$5*JD92)+($IY$5*IW92)+($IR$5*IP92)+($ID$5*IB92)+($HW$5*HU92)+($HP$5*HN92)+($HI$5*HG92)+($GF$5*GD92)+($FY$5*FW92)+($FR$5*FP92)+($FK$5*FI92)+($FD$5*FB92)+($EW$5*EU92)+($EP$5*EN92)+($EI$5*EG92)+($EB$5*DZ92)+($DU$5*DS92)+($DN$5*DL92)+($DG$5*DE92)+($CZ$5*CX92)+($CS$5*CQ92)+($CL$5*CJ92)+($CE$5*CC92)+($BX$5*BV92)+($BQ$5*BO92)+($BJ$5*BH92)+($BC$5*BA92)+($AV$5*AT92)+($AO$5*AM92)+($AH$5*AF92)+($KO$5*KM92)+($KH$5*KF92)+($KA$5*JY92)+($JT$5*JR92)+($PR$5*PP92)+($GM$5*GK92)+($HA$5*GY92)+($KV$5*KT92)+($LC$5*LA92)+($MS$5*MQ92)+($ML$5*MJ92)+($ME$5*MC92)+($LX$5*LV92)+($LQ$5*LO92)+($LJ$5*LH92)+(MX92*$MZ$5)+(NE92*$NG$5)+(NL92*$NN$5)+($OI$5*OG92)+($NU$5*NS92)+($OB$5*NZ92)+($PD$5*PB92)+($OW$5*OU92)+($OP$5*ON92)+($PK$5*PI92)+($PY$5*PW92)+($QF$5*QD92)+($QM$5*QK92)+($QT$5*QR92)+($RA$5*QY92)+($RH$5*RF92)+($RO$5*RM92)+(RT92*$RV$5)+(SA92*$SC$5)+(SH92*$SJ$5)+(SO92*$SQ$5)+(SV92*$SX$5)+(TC92*$TE$5)+(TJ92*$TL$5)+(TQ92*$TS$5))/$VM$5,0)</f>
        <v/>
      </c>
      <c r="VP92" s="14" t="n"/>
      <c r="VQ92" s="21">
        <f>IF($C92&gt;0,(($IK$5*IK92)+($GT$5*GT92)+($JM$5*JM92)+($JF$5*JF92)+($IY$5*IY92)+($IR$5*IR92)+($ID$5*ID92)+($HW$5*HW92)+($HP$5*HP92)+($HI$5*HI92)+($GF$5*GF92)+($FY$5*FY92)+($FR$5*FR92)+($FK$5*FK92)+($FD$5*FD92)+($EW$5*EW92)+($EP$5*EP92)+($EI$5*EI92)+($EB$5*EB92)+($DU$5*DU92)+($DN$5*DN92)+($DG$5*DG92)+($CZ$5*CZ92)+($CS$5*CS92)+($CL$5*CL92)+($CE$5*CE92)+($BX$5*BX92)+($BQ$5*BQ92)+($BJ$5*BJ92)+($BC$5*BC92)+($AV$5*AV92)+($AO$5*AO92)+($AH$5*AH92)+($KO$5*KO92)+($PR$5*PR92)+($GM$5*GM92)+($HA$5*HA92)+($KH$5*KH92)+($KA$5*KA92)+($JT$5*JT92)+($KV$5*KV92)+($LC$5*LC92)+($MS$5*MS92)+($ML$5*ML92)+($ME$5*ME92)+($LX$5*LX92)+($LQ$5*LQ92)+($LJ$5*LJ92)+($OI$5*OI92)+($NU$5*NU92)+($NN$5*NN92)+($NG$5*NG92)+($MZ$5*MZ92)+(OB92*$OB$5)+($PD$5*PD92)+($OW$5*OW92)+($OP$5*OP92)+($PK$5*PK92)+(PY92*$PY$5)+(QF92*$QF$5)+(QM92*$QM$5)+(QT92*$QT$5)+(RA92*$RA$5)+(RH92*$RH$5)+(RO92*$RO$5)+(RV92*$RV$5)+(SC92*$SC$5)+(SJ92*$SJ$5)+(SQ92*$SQ$5)+(SX92*$SX$5)+(TE92*$TE$5)+(TL92*$TL$5)+(TS92*$TS$5))/$VM$5,0)</f>
        <v/>
      </c>
    </row>
    <row r="93" ht="16" customHeight="1" s="545">
      <c r="A93" s="127" t="n">
        <v>45779</v>
      </c>
      <c r="B93" s="4">
        <f>A93</f>
        <v/>
      </c>
      <c r="C93" s="13" t="n">
        <v>41317.43</v>
      </c>
      <c r="D93" s="138">
        <f>IF(C93&gt;0,C93-C92,0)</f>
        <v/>
      </c>
      <c r="E93" s="68">
        <f>IF(C93&gt;0,D93/C92,0)</f>
        <v/>
      </c>
      <c r="F93" s="15">
        <f>IF(C93&gt;0,(C93-C$10)/C$10,0)</f>
        <v/>
      </c>
      <c r="G93" s="13" t="n">
        <v>5686.63</v>
      </c>
      <c r="H93" s="138">
        <f>IF(G93&gt;0,G93-G92,0)</f>
        <v/>
      </c>
      <c r="I93" s="68">
        <f>IF(G93&gt;0,H93/G92,0)</f>
        <v/>
      </c>
      <c r="J93" s="15">
        <f>IF(G93&gt;0,(G93-G$10)/G$10,0)</f>
        <v/>
      </c>
      <c r="K93" s="13" t="n">
        <v>17977.73</v>
      </c>
      <c r="L93" s="138">
        <f>IF(K93&gt;0,K93-K92,0)</f>
        <v/>
      </c>
      <c r="M93" s="68">
        <f>IF(K93&gt;0,L93/K92,0)</f>
        <v/>
      </c>
      <c r="N93" s="15">
        <f>IF(K93&gt;0,(K93-K$10)/K$10,0)</f>
        <v/>
      </c>
      <c r="O93" s="13" t="n">
        <v>2020.74</v>
      </c>
      <c r="P93" s="138">
        <f>IF(O93&gt;0,O93-O92,0)</f>
        <v/>
      </c>
      <c r="Q93" s="68">
        <f>IF(O93&gt;0,P93/O92,0)</f>
        <v/>
      </c>
      <c r="R93" s="15">
        <f>IF(O93&gt;0,(O93-O$10)/O$10,0)</f>
        <v/>
      </c>
      <c r="S93" s="18">
        <f>IF(O93&gt;0,(((O93*0.7)*Q93)+((K93*0.9)*M93)+((G93*0.65)*I93)+((C93*0.6)*E93))/(O93+K93+G93+C93),0)</f>
        <v/>
      </c>
      <c r="T93" s="121">
        <f>IF(O93&gt;0,(S93*200)+T92,0)</f>
        <v/>
      </c>
      <c r="U93" s="121">
        <f>T93</f>
        <v/>
      </c>
      <c r="V93" s="134">
        <f>IF(T93&gt;0,(T93-T92)/T92,0)</f>
        <v/>
      </c>
      <c r="W93" s="21">
        <f>IF(T93&gt;0,(T93-T$11)/T$11,0)</f>
        <v/>
      </c>
      <c r="X93" s="18">
        <f>IF(T93&gt;0,((Q93+M93+I93+E93)/4),0)</f>
        <v/>
      </c>
      <c r="Y93" s="352" t="n">
        <v>555796.61</v>
      </c>
      <c r="Z93" s="15" t="n">
        <v>2e-06</v>
      </c>
      <c r="AA93" s="21">
        <f>Z93-$V93</f>
        <v/>
      </c>
      <c r="AC93" s="13" t="n">
        <v>204.86</v>
      </c>
      <c r="AD93" s="68">
        <f>IF(AC93&gt;0,((AC93-AC92)/AC92),0)</f>
        <v/>
      </c>
      <c r="AE93" s="68">
        <f>IF(AC93&gt;0,AD93-$V93,0)</f>
        <v/>
      </c>
      <c r="AF93" s="68">
        <f>IF(AC93&gt;0,(AC93-AF$10)/AF$10,0)</f>
        <v/>
      </c>
      <c r="AG93" s="68" t="n"/>
      <c r="AH93" s="15">
        <f>IF(AC93&gt;0,(AC93-AC$10)/AC$10,0)</f>
        <v/>
      </c>
      <c r="AJ93" s="13" t="n">
        <v>20.86</v>
      </c>
      <c r="AK93" s="68">
        <f>IF(AJ93&gt;0,((AJ93-AJ92)/AJ92),0)</f>
        <v/>
      </c>
      <c r="AL93" s="68">
        <f>IF(AJ93&gt;0,AK93-$V93,0)</f>
        <v/>
      </c>
      <c r="AM93" s="68">
        <f>IF(AJ93&gt;0,(AJ93-AM$10)/AM$10,0)</f>
        <v/>
      </c>
      <c r="AN93" s="68" t="n"/>
      <c r="AO93" s="15">
        <f>IF(AJ93&gt;0,(AJ93-AJ$10)/AJ$10,0)</f>
        <v/>
      </c>
      <c r="AQ93" s="13" t="n">
        <v>19.53</v>
      </c>
      <c r="AR93" s="68">
        <f>IF(AQ93&gt;0,((AQ93-AQ92)/AQ92),0)</f>
        <v/>
      </c>
      <c r="AS93" s="68">
        <f>IF(AQ93&gt;0,AR93-$V93,0)</f>
        <v/>
      </c>
      <c r="AT93" s="68">
        <f>IF(AQ93&gt;0,(AQ93-AT$10)/AT$10,0)</f>
        <v/>
      </c>
      <c r="AU93" s="68" t="n"/>
      <c r="AV93" s="15">
        <f>IF(AQ93&gt;0,(AQ93-AQ$10)/AQ$10,0)</f>
        <v/>
      </c>
      <c r="AX93" s="13" t="n">
        <v>197.57</v>
      </c>
      <c r="AY93" s="68">
        <f>IF(AX93&gt;0,((AX93-AX92)/AX92),0)</f>
        <v/>
      </c>
      <c r="AZ93" s="68">
        <f>IF(AX93&gt;0,AY93-$V93,0)</f>
        <v/>
      </c>
      <c r="BA93" s="68">
        <f>IF(AX93&gt;0,(AX93-BA$10)/BA$10,0)</f>
        <v/>
      </c>
      <c r="BB93" s="68" t="n"/>
      <c r="BC93" s="15">
        <f>IF(AX93&gt;0,(AX93-AX$10)/AX$10,0)</f>
        <v/>
      </c>
      <c r="BE93" s="13" t="n">
        <v>75.34</v>
      </c>
      <c r="BF93" s="68">
        <f>IF(BE93&gt;0,((BE93-BE92)/BE92),0)</f>
        <v/>
      </c>
      <c r="BG93" s="68">
        <f>IF(BE93&gt;0,BF93-$V93,0)</f>
        <v/>
      </c>
      <c r="BH93" s="68" t="n"/>
      <c r="BI93" s="68" t="n"/>
      <c r="BJ93" s="15">
        <f>IF(BE93&gt;0,(BE93-BE$10)/BE$10,0)</f>
        <v/>
      </c>
      <c r="BL93" s="13" t="n">
        <v>66.56</v>
      </c>
      <c r="BM93" s="68">
        <f>IF(BL93&gt;0,((BL93-BL92)/BL92),0)</f>
        <v/>
      </c>
      <c r="BN93" s="68">
        <f>IF(BL93&gt;0,BM93-$V93,0)</f>
        <v/>
      </c>
      <c r="BO93" s="68">
        <f>IF(BL93&gt;0,(BL93-BO$10)/BO$10,0)</f>
        <v/>
      </c>
      <c r="BP93" s="68" t="n"/>
      <c r="BQ93" s="15">
        <f>IF(BL93&gt;0,(BL93-BL$10)/BL$10,0)</f>
        <v/>
      </c>
      <c r="BS93" s="13" t="n">
        <v>36.14</v>
      </c>
      <c r="BT93" s="68">
        <f>IF(BS93&gt;0,((BS93-BS92)/BS92),0)</f>
        <v/>
      </c>
      <c r="BU93" s="68">
        <f>IF(BS93&gt;0,BT93-$V93,0)</f>
        <v/>
      </c>
      <c r="BV93" s="68">
        <f>IF(BS93&gt;0,(BS93-BV$10)/BV$10,0)</f>
        <v/>
      </c>
      <c r="BW93" s="68" t="n"/>
      <c r="BX93" s="15">
        <f>IF(BS93&gt;0,(BS93-BS$10)/BS$10,0)</f>
        <v/>
      </c>
      <c r="BZ93" s="13" t="n"/>
      <c r="CA93" s="68">
        <f>IF(BZ93&gt;0,((BZ93-BZ92)/BZ92),0)</f>
        <v/>
      </c>
      <c r="CB93" s="68">
        <f>IF(BZ93&gt;0,CA93-$V93,0)</f>
        <v/>
      </c>
      <c r="CC93" s="68">
        <f>IF(BZ93&gt;0,(BZ93-CC$10)/CC$10,0)</f>
        <v/>
      </c>
      <c r="CD93" s="68" t="n"/>
      <c r="CE93" s="15">
        <f>IF(BZ93&gt;0,(BZ93-BZ$10)/BZ$10,0)</f>
        <v/>
      </c>
      <c r="CG93" s="13" t="n">
        <v>29.17</v>
      </c>
      <c r="CH93" s="68">
        <f>IF(CG93&gt;0,((CG93-CG92)/CG92),0)</f>
        <v/>
      </c>
      <c r="CI93" s="68">
        <f>IF(CG93&gt;0,CH93-$V93,0)</f>
        <v/>
      </c>
      <c r="CJ93" s="68">
        <f>IF(CG93&gt;0,(CG93-CJ$10)/CJ$10,0)</f>
        <v/>
      </c>
      <c r="CK93" s="68" t="n"/>
      <c r="CL93" s="15">
        <f>IF(CG93&gt;0,(CG93-CG$10)/CG$10,0)</f>
        <v/>
      </c>
      <c r="CN93" s="13" t="n">
        <v>30.5</v>
      </c>
      <c r="CO93" s="68">
        <f>IF(CN93&gt;0,((CN93-CN92)/CN92),0)</f>
        <v/>
      </c>
      <c r="CP93" s="68">
        <f>IF(CN93&gt;0,CO93-$V93,0)</f>
        <v/>
      </c>
      <c r="CQ93" s="68">
        <f>IF(CN93&gt;0,(CN93-CQ$10)/CQ$10,0)</f>
        <v/>
      </c>
      <c r="CR93" s="68" t="n"/>
      <c r="CS93" s="15">
        <f>IF(CN93&gt;0,(CN93-CN$10)/CN$10,0)</f>
        <v/>
      </c>
      <c r="CU93" s="13" t="n">
        <v>34.51</v>
      </c>
      <c r="CV93" s="68">
        <f>IF(CU93&gt;0,((CU93-CU92)/CU92),0)</f>
        <v/>
      </c>
      <c r="CW93" s="68">
        <f>IF(CU93&gt;0,CV93-$V93,0)</f>
        <v/>
      </c>
      <c r="CX93" s="68">
        <f>IF(CU93&gt;0,(CU93-CX$10)/CX$10,0)</f>
        <v/>
      </c>
      <c r="CY93" s="68" t="n"/>
      <c r="CZ93" s="15">
        <f>IF(CU93&gt;0,(CU93-CU$10)/CU$10,0)</f>
        <v/>
      </c>
      <c r="DB93" s="13" t="n">
        <v>19.01</v>
      </c>
      <c r="DC93" s="68">
        <f>IF(DB93&gt;0,((DB93-DB92)/DB92),0)</f>
        <v/>
      </c>
      <c r="DD93" s="68">
        <f>IF(DB93&gt;0,DC93-$V93,0)</f>
        <v/>
      </c>
      <c r="DE93" s="68">
        <f>IF(DB93&gt;0,(DB93-DE$10)/DE$10,0)</f>
        <v/>
      </c>
      <c r="DF93" s="68" t="n"/>
      <c r="DG93" s="15">
        <f>IF(DB93&gt;0,(DB93-DB$10)/DB$10,0)</f>
        <v/>
      </c>
      <c r="DI93" s="13" t="n">
        <v>47</v>
      </c>
      <c r="DJ93" s="68">
        <f>IF(DI93&gt;0,((DI93-DI92)/DI92),0)</f>
        <v/>
      </c>
      <c r="DK93" s="68">
        <f>IF(DI93&gt;0,DJ93-$V93,0)</f>
        <v/>
      </c>
      <c r="DL93" s="68">
        <f>IF(DI93&gt;0,(DI93-DL$10)/DL$10,0)</f>
        <v/>
      </c>
      <c r="DM93" s="68" t="n"/>
      <c r="DN93" s="15">
        <f>IF(DI93&gt;0,(DI93-DI$10)/DI$10,0)</f>
        <v/>
      </c>
      <c r="DP93" s="13" t="n">
        <v>39.27</v>
      </c>
      <c r="DQ93" s="68">
        <f>IF(DP93&gt;0,((DP93-DP92)/DP92),0)</f>
        <v/>
      </c>
      <c r="DR93" s="68">
        <f>IF(DP93&gt;0,DQ93-$V93,0)</f>
        <v/>
      </c>
      <c r="DS93" s="68" t="n"/>
      <c r="DT93" s="68" t="n"/>
      <c r="DU93" s="15">
        <f>IF(DP93&gt;0,(DP93-DP$10)/DP$10,0)</f>
        <v/>
      </c>
      <c r="DV93" s="18" t="n"/>
      <c r="DW93" s="13" t="n">
        <v>27.28</v>
      </c>
      <c r="DX93" s="68">
        <f>IF(DW93&gt;0,((DW93-DW92)/DW92),0)</f>
        <v/>
      </c>
      <c r="DY93" s="68">
        <f>IF(DW93&gt;0,DX93-$V93,0)</f>
        <v/>
      </c>
      <c r="DZ93" s="68">
        <f>IF(DW93&gt;0,(DW93-DZ$10)/DZ$10,0)</f>
        <v/>
      </c>
      <c r="EA93" s="68" t="n"/>
      <c r="EB93" s="15">
        <f>IF(DW93&gt;0,(DW93-DW$10)/DW$10,0)</f>
        <v/>
      </c>
      <c r="ED93" s="13" t="n">
        <v>32.16</v>
      </c>
      <c r="EE93" s="68">
        <f>IF(ED93&gt;0,((ED93-ED92)/ED92),0)</f>
        <v/>
      </c>
      <c r="EF93" s="68">
        <f>IF(ED93&gt;0,EE93-$V93,0)</f>
        <v/>
      </c>
      <c r="EG93" s="68">
        <f>IF(ED93&gt;0,(ED93-EG$10)/EG$10,0)</f>
        <v/>
      </c>
      <c r="EH93" s="68" t="n"/>
      <c r="EI93" s="15">
        <f>IF(ED93&gt;0,(ED93-ED$10)/ED$10,0)</f>
        <v/>
      </c>
      <c r="EK93" s="13" t="n">
        <v>107.3</v>
      </c>
      <c r="EL93" s="68">
        <f>IF(EK93&gt;0,((EK93-EK92)/EK92),0)</f>
        <v/>
      </c>
      <c r="EM93" s="68">
        <f>IF(EK93&gt;0,EL93-$V93,0)</f>
        <v/>
      </c>
      <c r="EN93" s="68">
        <f>IF(EK93&gt;0,(EK93-EN$10)/EN$10,0)</f>
        <v/>
      </c>
      <c r="EO93" s="68" t="n"/>
      <c r="EP93" s="15">
        <f>IF(EK93&gt;0,(EK93-EK$10)/EK$10,0)</f>
        <v/>
      </c>
      <c r="ER93" s="13" t="n">
        <v>36.44</v>
      </c>
      <c r="ES93" s="68">
        <f>IF(ER93&gt;0,((ER93-ER92)/ER92),0)</f>
        <v/>
      </c>
      <c r="ET93" s="68">
        <f>IF(ER93&gt;0,ES93-$V93,0)</f>
        <v/>
      </c>
      <c r="EU93" s="68">
        <f>IF(ER93&gt;0,(ER93-EU$10)/EU$10,0)</f>
        <v/>
      </c>
      <c r="EV93" s="68" t="n"/>
      <c r="EW93" s="15">
        <f>IF(ER93&gt;0,(ER93-ER$10)/ER$10,0)</f>
        <v/>
      </c>
      <c r="EY93" s="13" t="n">
        <v>34.58</v>
      </c>
      <c r="EZ93" s="68">
        <f>IF(EY93&gt;0,((EY93-EY92)/EY92),0)</f>
        <v/>
      </c>
      <c r="FA93" s="68">
        <f>IF(EY93&gt;0,EZ93-$V93,0)</f>
        <v/>
      </c>
      <c r="FB93" s="68" t="n"/>
      <c r="FC93" s="68" t="n"/>
      <c r="FD93" s="15">
        <f>IF(EY93&gt;0,(EY93-EY$10)/EY$10,0)</f>
        <v/>
      </c>
      <c r="FF93" s="13" t="n">
        <v>53.41</v>
      </c>
      <c r="FG93" s="68">
        <f>IF(FF93&gt;0,((FF93-FF92)/FF92),0)</f>
        <v/>
      </c>
      <c r="FH93" s="68">
        <f>IF(FF93&gt;0,FG93-$V93,0)</f>
        <v/>
      </c>
      <c r="FI93" s="68">
        <f>IF(FF93&gt;0,(FF93-FI$10)/FI$10,0)</f>
        <v/>
      </c>
      <c r="FJ93" s="68" t="n"/>
      <c r="FK93" s="15">
        <f>IF(FF93&gt;0,(FF93-FF$10)/FF$10,0)</f>
        <v/>
      </c>
      <c r="FM93" s="13" t="n">
        <v>171.34</v>
      </c>
      <c r="FN93" s="68">
        <f>IF(FM93&gt;0,((FM93-FM92)/FM92),0)</f>
        <v/>
      </c>
      <c r="FO93" s="68">
        <f>IF(FM93&gt;0,FN93-$V93,0)</f>
        <v/>
      </c>
      <c r="FP93" s="68">
        <f>IF(FM93&gt;0,(FM93-FP$10)/FP$10,0)</f>
        <v/>
      </c>
      <c r="FQ93" s="68" t="n"/>
      <c r="FR93" s="15">
        <f>IF(FM93&gt;0,(FM93-FM$10)/FM$10,0)</f>
        <v/>
      </c>
      <c r="FT93" s="13" t="n">
        <v>93.87</v>
      </c>
      <c r="FU93" s="68">
        <f>IF(FT93&gt;0,((FT93-FT92)/FT92),0)</f>
        <v/>
      </c>
      <c r="FV93" s="68">
        <f>IF(FT93&gt;0,FU93-$V93,0)</f>
        <v/>
      </c>
      <c r="FW93" s="68">
        <f>IF(FT93&gt;0,(FT93-FW$10)/FW$10,0)</f>
        <v/>
      </c>
      <c r="FX93" s="68" t="n"/>
      <c r="FY93" s="15">
        <f>IF(FT93&gt;0,(FT93-FT$10)/FT$10,0)</f>
        <v/>
      </c>
      <c r="GA93" s="13" t="n">
        <v>17.61</v>
      </c>
      <c r="GB93" s="68">
        <f>IF(GA93&gt;0,((GA93-GA92)/GA92),0)</f>
        <v/>
      </c>
      <c r="GC93" s="68">
        <f>IF(GA93&gt;0,GB93-$V93,0)</f>
        <v/>
      </c>
      <c r="GD93" s="68" t="n"/>
      <c r="GE93" s="68" t="n"/>
      <c r="GF93" s="15">
        <f>IF(GA93&gt;0,(GA93-GA$10)/GA$10,0)</f>
        <v/>
      </c>
      <c r="GG93" s="18" t="n"/>
      <c r="GH93" s="13" t="n">
        <v>18.51</v>
      </c>
      <c r="GI93" s="68">
        <f>IF(GH93&gt;0,((GH93-GH92)/GH92),0)</f>
        <v/>
      </c>
      <c r="GJ93" s="68">
        <f>IF(GH93&gt;0,GI93-$V93,0)</f>
        <v/>
      </c>
      <c r="GK93" s="68">
        <f>IF(GH93&gt;0,(GH93-GK$10)/GK$10,0)</f>
        <v/>
      </c>
      <c r="GL93" s="68" t="n"/>
      <c r="GM93" s="15">
        <f>IF(GH93&gt;0,(GH93-GH$10)/GH$10,0)</f>
        <v/>
      </c>
      <c r="GO93" s="13" t="n">
        <v>26.06</v>
      </c>
      <c r="GP93" s="68">
        <f>IF(GO93&gt;0,((GO93-GO92)/GO92),0)</f>
        <v/>
      </c>
      <c r="GQ93" s="68">
        <f>IF(GO93&gt;0,GP93-$V93,0)</f>
        <v/>
      </c>
      <c r="GR93" s="68" t="n"/>
      <c r="GS93" s="68" t="n"/>
      <c r="GT93" s="15">
        <f>IF(GO93&gt;0,(GO93-GO$10)/GO$10,0)</f>
        <v/>
      </c>
      <c r="GV93" s="13" t="n">
        <v>14.71</v>
      </c>
      <c r="GW93" s="68">
        <f>IF(GV93&gt;0,((GV93-GV92)/GV92),0)</f>
        <v/>
      </c>
      <c r="GX93" s="68">
        <f>IF(GV93&gt;0,GW93-$V93,0)</f>
        <v/>
      </c>
      <c r="GY93" s="68">
        <f>IF(GV93&gt;0,(GV93-GY$10)/GY$10,0)</f>
        <v/>
      </c>
      <c r="GZ93" s="68" t="n"/>
      <c r="HA93" s="15">
        <f>IF(GV93&gt;0,(GV93-GV$10)/GV$10,0)</f>
        <v/>
      </c>
      <c r="HD93" s="13" t="n">
        <v>287.21</v>
      </c>
      <c r="HE93" s="68">
        <f>IF(HD93&gt;0,((HD93-HD92)/HD92),0)</f>
        <v/>
      </c>
      <c r="HF93" s="68">
        <f>IF(HD93&gt;0,HE93-$V93,0)</f>
        <v/>
      </c>
      <c r="HG93" s="68">
        <f>IF(HD93&gt;0,(HD93-HG$10)/HG$10,0)</f>
        <v/>
      </c>
      <c r="HH93" s="68" t="n"/>
      <c r="HI93" s="15">
        <f>IF(HD93&gt;0,(HD93-HD$10)/HD$10,0)</f>
        <v/>
      </c>
      <c r="HK93" s="13" t="n">
        <v>36.29</v>
      </c>
      <c r="HL93" s="68">
        <f>IF(HK93&gt;0,((HK93-HK92)/HK92),0)</f>
        <v/>
      </c>
      <c r="HM93" s="68">
        <f>IF(HK93&gt;0,HL93-$V93,0)</f>
        <v/>
      </c>
      <c r="HN93" s="68">
        <f>IF(HK93&gt;0,(HK93-HN$10)/HN$10,0)</f>
        <v/>
      </c>
      <c r="HO93" s="68" t="n"/>
      <c r="HP93" s="15">
        <f>IF(HK93&gt;0,(HK93-HK$10)/HK$10,0)</f>
        <v/>
      </c>
      <c r="HR93" s="13" t="n">
        <v>106.17</v>
      </c>
      <c r="HS93" s="68">
        <f>IF(HR93&gt;0,((HR93-HR92)/HR92),0)</f>
        <v/>
      </c>
      <c r="HT93" s="68">
        <f>IF(HR93&gt;0,HS93-$V93,0)</f>
        <v/>
      </c>
      <c r="HU93" s="68">
        <f>IF(HR93&gt;0,(HR93-HU$10)/HU$10,0)</f>
        <v/>
      </c>
      <c r="HV93" s="68" t="n"/>
      <c r="HW93" s="15">
        <f>IF(HR93&gt;0,(HR93-HR$10)/HR$10,0)</f>
        <v/>
      </c>
      <c r="HY93" s="13" t="n">
        <v>114.5</v>
      </c>
      <c r="HZ93" s="68">
        <f>IF(HY93&gt;0,((HY93-HY92)/HY92),0)</f>
        <v/>
      </c>
      <c r="IA93" s="68">
        <f>IF(HY93&gt;0,HZ93-$V93,0)</f>
        <v/>
      </c>
      <c r="IB93" s="68">
        <f>IF(HY93&gt;0,(HY93-IB$10)/IB$10,0)</f>
        <v/>
      </c>
      <c r="IC93" s="68" t="n"/>
      <c r="ID93" s="15">
        <f>IF(HY93&gt;0,(HY93-HY$10)/HY$10,0)</f>
        <v/>
      </c>
      <c r="IF93" s="13" t="n">
        <v>203.64</v>
      </c>
      <c r="IG93" s="68">
        <f>IF(IF93&gt;0,((IF93-IF92)/IF92),0)</f>
        <v/>
      </c>
      <c r="IH93" s="68">
        <f>IF(IF93&gt;0,IG93-$V93,0)</f>
        <v/>
      </c>
      <c r="II93" s="68">
        <f>IF(IF93&gt;0,(IF93-II$10)/II$10,0)</f>
        <v/>
      </c>
      <c r="IJ93" s="68" t="n"/>
      <c r="IK93" s="15">
        <f>IF(IF93&gt;0,(IF93-IF$10)/IF$10,0)</f>
        <v/>
      </c>
      <c r="IM93" s="13" t="n">
        <v>230.02</v>
      </c>
      <c r="IN93" s="68">
        <f>IF(IM93&gt;0,((IM93-IM92)/IM92),0)</f>
        <v/>
      </c>
      <c r="IO93" s="68">
        <f>IF(IM93&gt;0,IN93-$V93,0)</f>
        <v/>
      </c>
      <c r="IP93" s="68">
        <f>IF(IM93&gt;0,(IM93-IP$10)/IP$10,0)</f>
        <v/>
      </c>
      <c r="IQ93" s="68" t="n"/>
      <c r="IR93" s="15">
        <f>IF(IM93&gt;0,(IM93-IM$10)/IM$10,0)</f>
        <v/>
      </c>
      <c r="IT93" s="13" t="n">
        <v>47.01</v>
      </c>
      <c r="IU93" s="68">
        <f>IF(IT93&gt;0,((IT93-IT92)/IT92),0)</f>
        <v/>
      </c>
      <c r="IV93" s="68">
        <f>IF(IT93&gt;0,IU93-$V93,0)</f>
        <v/>
      </c>
      <c r="IW93" s="68">
        <f>IF(IT93&gt;0,(IT93-IW$10)/IW$10,0)</f>
        <v/>
      </c>
      <c r="IX93" s="68" t="n"/>
      <c r="IY93" s="15">
        <f>IF(IT93&gt;0,(IT93-IT$10)/IT$10,0)</f>
        <v/>
      </c>
      <c r="JA93" s="13" t="n">
        <v>597.02</v>
      </c>
      <c r="JB93" s="68">
        <f>IF(JA93&gt;0,((JA93-JA92)/JA92),0)</f>
        <v/>
      </c>
      <c r="JC93" s="68">
        <f>IF(JA93&gt;0,JB93-$V93,0)</f>
        <v/>
      </c>
      <c r="JD93" s="68">
        <f>IF(JA93&gt;0,(JA93-JD$10)/JD$10,0)</f>
        <v/>
      </c>
      <c r="JE93" s="68" t="n"/>
      <c r="JF93" s="15">
        <f>IF(JA93&gt;0,(JA93-JA$10)/JA$10,0)</f>
        <v/>
      </c>
      <c r="JH93" s="13" t="n">
        <v>435.28</v>
      </c>
      <c r="JI93" s="68">
        <f>IF(JH93&gt;0,((JH93-JH92)/JH92),0)</f>
        <v/>
      </c>
      <c r="JJ93" s="68">
        <f>IF(JH93&gt;0,JI93-$V93,0)</f>
        <v/>
      </c>
      <c r="JK93" s="68">
        <f>IF(JH93&gt;0,(JH93-JK$10)/JK$10,0)</f>
        <v/>
      </c>
      <c r="JL93" s="68" t="n"/>
      <c r="JM93" s="15">
        <f>IF(JH93&gt;0,(JH93-JH$10)/JH$10,0)</f>
        <v/>
      </c>
      <c r="JO93" s="13" t="n">
        <v>14.98</v>
      </c>
      <c r="JP93" s="68">
        <f>IF(JO93&gt;0,((JO93-JO92)/JO92),0)</f>
        <v/>
      </c>
      <c r="JQ93" s="68">
        <f>IF(JO93&gt;0,JP93-$V93,0)</f>
        <v/>
      </c>
      <c r="JR93" s="68">
        <f>IF(JO93&gt;0,(JO93-JR$10)/JR$10,0)</f>
        <v/>
      </c>
      <c r="JS93" s="68" t="n"/>
      <c r="JT93" s="15">
        <f>IF(JO93&gt;0,(JO93-JO$10)/JO$10,0)</f>
        <v/>
      </c>
      <c r="JV93" s="13" t="n">
        <v>1.46</v>
      </c>
      <c r="JW93" s="68">
        <f>IF(JV93&gt;0,((JV93-JV92)/JV92),0)</f>
        <v/>
      </c>
      <c r="JX93" s="68">
        <f>IF(JV93&gt;0,JW93-$V93,0)</f>
        <v/>
      </c>
      <c r="JY93" s="68">
        <f>IF(JV93&gt;0,(JV93-JY$10)/JY$10,0)</f>
        <v/>
      </c>
      <c r="JZ93" s="68" t="n"/>
      <c r="KA93" s="15">
        <f>IF(JV93&gt;0,(JV93-JV$10)/JV$10,0)</f>
        <v/>
      </c>
      <c r="KC93" s="13" t="n">
        <v>16.24</v>
      </c>
      <c r="KD93" s="68">
        <f>IF(KC93&gt;0,((KC93-KC92)/KC92),0)</f>
        <v/>
      </c>
      <c r="KE93" s="68">
        <f>IF(KC93&gt;0,KD93-$V93,0)</f>
        <v/>
      </c>
      <c r="KF93" s="68">
        <f>IF(KC93&gt;0,(KC93-KF$10)/KF$10,0)</f>
        <v/>
      </c>
      <c r="KG93" s="68" t="n"/>
      <c r="KH93" s="15">
        <f>IF(KC93&gt;0,(KC93-KC$10)/KC$10,0)</f>
        <v/>
      </c>
      <c r="KI93" s="18" t="n"/>
      <c r="KJ93" s="13" t="n">
        <v>48.26</v>
      </c>
      <c r="KK93" s="68">
        <f>IF(KJ93&gt;0,((KJ93-KJ92)/KJ92),0)</f>
        <v/>
      </c>
      <c r="KL93" s="68">
        <f>IF(KJ93&gt;0,KK93-$V93,0)</f>
        <v/>
      </c>
      <c r="KM93" s="68">
        <f>IF(KJ93&gt;0,(KJ93-KM$10)/KM$10,0)</f>
        <v/>
      </c>
      <c r="KN93" s="68" t="n"/>
      <c r="KO93" s="15">
        <f>IF(KJ93&gt;0,(KJ93-KJ$10)/KJ$10,0)</f>
        <v/>
      </c>
      <c r="KQ93" s="13" t="n">
        <v>1.45</v>
      </c>
      <c r="KR93" s="68">
        <f>IF(KQ93&gt;0,((KQ93-KQ92)/KQ92),0)</f>
        <v/>
      </c>
      <c r="KS93" s="68">
        <f>IF(KQ93&gt;0,KR93-$V93,0)</f>
        <v/>
      </c>
      <c r="KT93" s="68">
        <f>IF(KQ93&gt;0,(KQ93-KT$10)/KT$10,0)</f>
        <v/>
      </c>
      <c r="KU93" s="68" t="n"/>
      <c r="KV93" s="15">
        <f>IF(KQ93&gt;0,(KQ93-KQ$10)/KQ$10,0)</f>
        <v/>
      </c>
      <c r="KW93" s="18" t="n"/>
      <c r="KX93" s="13" t="n">
        <v>23.06</v>
      </c>
      <c r="KY93" s="68">
        <f>IF(KX93&gt;0,((KX93-KX92)/KX92),0)</f>
        <v/>
      </c>
      <c r="KZ93" s="68">
        <f>IF(KX93&gt;0,KY93-$V93,0)</f>
        <v/>
      </c>
      <c r="LA93" s="68">
        <f>IF(KX93&gt;0,(KX93-LA$10)/LA$10,0)</f>
        <v/>
      </c>
      <c r="LB93" s="68" t="n"/>
      <c r="LC93" s="15">
        <f>IF(KX93&gt;0,(KX93-KX$10)/KX$10,0)</f>
        <v/>
      </c>
      <c r="LD93" s="18" t="n"/>
      <c r="LE93" s="13" t="n">
        <v>51.83</v>
      </c>
      <c r="LF93" s="68">
        <f>IF(LE93&gt;0,((LE93-LE92)/LE92),0)</f>
        <v/>
      </c>
      <c r="LG93" s="68">
        <f>IF(LE93&gt;0,LF93-$V93,0)</f>
        <v/>
      </c>
      <c r="LH93" s="68">
        <f>IF(LE93&gt;0,(LE93-LH$10)/LH$10,0)</f>
        <v/>
      </c>
      <c r="LI93" s="68" t="n"/>
      <c r="LJ93" s="15">
        <f>IF(LE93&gt;0,(LE93-LE$10)/LE$10,0)</f>
        <v/>
      </c>
      <c r="LL93" s="13" t="n">
        <v>111.11</v>
      </c>
      <c r="LM93" s="68">
        <f>IF(LL93&gt;0,((LL93-LL92)/LL92),0)</f>
        <v/>
      </c>
      <c r="LN93" s="68">
        <f>IF(LL93&gt;0,LM93-$V93,0)</f>
        <v/>
      </c>
      <c r="LO93" s="68">
        <f>IF(LL93&gt;0,(LL93-LO$10)/LO$10,0)</f>
        <v/>
      </c>
      <c r="LP93" s="68" t="n"/>
      <c r="LQ93" s="15">
        <f>IF(LL93&gt;0,(LL93-LL$10)/LL$10,0)</f>
        <v/>
      </c>
      <c r="LS93" s="13" t="n">
        <v>14.07</v>
      </c>
      <c r="LT93" s="68">
        <f>IF(LS93&gt;0,((LS93-LS92)/LS92),0)</f>
        <v/>
      </c>
      <c r="LU93" s="68">
        <f>IF(LS93&gt;0,LT93-$V93,0)</f>
        <v/>
      </c>
      <c r="LV93" s="68" t="n"/>
      <c r="LW93" s="68" t="n"/>
      <c r="LX93" s="15">
        <f>IF(LS93&gt;0,(LS93-LS$10)/LS$10,0)</f>
        <v/>
      </c>
      <c r="LZ93" s="13" t="n">
        <v>12.82</v>
      </c>
      <c r="MA93" s="68">
        <f>IF(LZ93&gt;0,((LZ93-LZ92)/LZ92),0)</f>
        <v/>
      </c>
      <c r="MB93" s="68">
        <f>IF(LZ93&gt;0,MA93-$V93,0)</f>
        <v/>
      </c>
      <c r="MC93" s="68">
        <f>IF(LZ93&gt;0,(LZ93-MC$10)/MC$10,0)</f>
        <v/>
      </c>
      <c r="MD93" s="68" t="n"/>
      <c r="ME93" s="15">
        <f>IF(LZ93&gt;0,(LZ93-LZ$10)/LZ$10,0)</f>
        <v/>
      </c>
      <c r="MG93" s="13" t="n">
        <v>26.25</v>
      </c>
      <c r="MH93" s="68">
        <f>IF(MG93&gt;0,((MG93-MG92)/MG92),0)</f>
        <v/>
      </c>
      <c r="MI93" s="68">
        <f>IF(MG93&gt;0,MH93-$V93,0)</f>
        <v/>
      </c>
      <c r="MJ93" s="68">
        <f>IF(MG93&gt;0,(MG93-MJ$10)/MJ$10,0)</f>
        <v/>
      </c>
      <c r="MK93" s="68" t="n"/>
      <c r="ML93" s="15">
        <f>IF(MG93&gt;0,(MG93-MG$10)/MG$10,0)</f>
        <v/>
      </c>
      <c r="MN93" s="13" t="n">
        <v>112.61</v>
      </c>
      <c r="MO93" s="68">
        <f>IF(MN93&gt;0,((MN93-MN92)/MN92),0)</f>
        <v/>
      </c>
      <c r="MP93" s="68">
        <f>IF(MN93&gt;0,MO93-$V93,0)</f>
        <v/>
      </c>
      <c r="MQ93" s="68">
        <f>IF(MN93&gt;0,(MN93-MQ$10)/MQ$10,0)</f>
        <v/>
      </c>
      <c r="MR93" s="68" t="n"/>
      <c r="MS93" s="15">
        <f>IF(MN93&gt;0,(MN93-MN$10)/MN$10,0)</f>
        <v/>
      </c>
      <c r="MU93" s="13" t="n">
        <v>14.51</v>
      </c>
      <c r="MV93" s="68">
        <f>IF(MU93&gt;0,((MU93-MU92)/MU92),0)</f>
        <v/>
      </c>
      <c r="MW93" s="68">
        <f>IF(MU93&gt;0,MV93-$V93,0)</f>
        <v/>
      </c>
      <c r="MX93" s="68">
        <f>IF(MU93&gt;0,(MU93-MX$10)/MX$10,0)</f>
        <v/>
      </c>
      <c r="MY93" s="68" t="n"/>
      <c r="MZ93" s="15">
        <f>IF(MU93&gt;0,(MU93-MU$10)/MU$10,0)</f>
        <v/>
      </c>
      <c r="NB93" s="13" t="n">
        <v>207.68</v>
      </c>
      <c r="NC93" s="68">
        <f>IF(NB93&gt;0,((NB93-NB92)/NB92),0)</f>
        <v/>
      </c>
      <c r="ND93" s="68">
        <f>IF(NB93&gt;0,NC93-$V93,0)</f>
        <v/>
      </c>
      <c r="NE93" s="68">
        <f>IF(NB93&gt;0,(NB93-NE$10)/NE$10,0)</f>
        <v/>
      </c>
      <c r="NF93" s="68" t="n"/>
      <c r="NG93" s="15">
        <f>IF(NB93&gt;0,(NB93-NB$10)/NB$10,0)</f>
        <v/>
      </c>
      <c r="NI93" s="13" t="n">
        <v>4.54</v>
      </c>
      <c r="NJ93" s="68">
        <f>IF(NI93&gt;0,((NI93-NI92)/NI92),0)</f>
        <v/>
      </c>
      <c r="NK93" s="68">
        <f>IF(NI93&gt;0,NJ93-$V93,0)</f>
        <v/>
      </c>
      <c r="NL93" s="68">
        <f>IF(NI93&gt;0,(NI93-NL$10)/NL$10,0)</f>
        <v/>
      </c>
      <c r="NM93" s="68" t="n"/>
      <c r="NN93" s="15">
        <f>IF(NI93&gt;0,(NI93-NI$10)/NI$10,0)</f>
        <v/>
      </c>
      <c r="NP93" s="13" t="n">
        <v>396.42</v>
      </c>
      <c r="NQ93" s="68">
        <f>IF(NP93&gt;0,((NP93-NP92)/NP92),0)</f>
        <v/>
      </c>
      <c r="NR93" s="68">
        <f>IF(NP93&gt;0,NQ93-$V93,0)</f>
        <v/>
      </c>
      <c r="NS93" s="68">
        <f>IF(NP93&gt;0,(NP93-NS$10)/NS$10,0)</f>
        <v/>
      </c>
      <c r="NT93" s="68" t="n"/>
      <c r="NU93" s="15">
        <f>IF(NP93&gt;0,(NP93-NP$10)/NP$10,0)</f>
        <v/>
      </c>
      <c r="NW93" s="13" t="n">
        <v>164.03</v>
      </c>
      <c r="NX93" s="68">
        <f>IF(NW93&gt;0,((NW93-NW92)/NW92),0)</f>
        <v/>
      </c>
      <c r="NY93" s="68">
        <f>IF(NW93&gt;0,NX93-$V93,0)</f>
        <v/>
      </c>
      <c r="NZ93" s="68">
        <f>IF(NW93&gt;0,(NW93-NZ$10)/NZ$10,0)</f>
        <v/>
      </c>
      <c r="OA93" s="68" t="n"/>
      <c r="OB93" s="15">
        <f>IF(NW93&gt;0,(NW93-NW$10)/NW$10,0)</f>
        <v/>
      </c>
      <c r="OD93" s="13" t="n">
        <v>1.45</v>
      </c>
      <c r="OE93" s="68">
        <f>IF(OD93&gt;0,((OD93-OD92)/OD92),0)</f>
        <v/>
      </c>
      <c r="OF93" s="68">
        <f>IF(OD93&gt;0,OE93-$V93,0)</f>
        <v/>
      </c>
      <c r="OG93" s="68">
        <f>IF(OD93&gt;0,(OD93-OG$10)/OG$10,0)</f>
        <v/>
      </c>
      <c r="OH93" s="68" t="n"/>
      <c r="OI93" s="15">
        <f>IF(OD93&gt;0,(OD93-OD$10)/OD$10,0)</f>
        <v/>
      </c>
      <c r="OK93" s="13" t="n">
        <v>73.59</v>
      </c>
      <c r="OL93" s="68">
        <f>IF(OK93&gt;0,((OK93-OK92)/OK92),0)</f>
        <v/>
      </c>
      <c r="OM93" s="68">
        <f>IF(OK93&gt;0,OL93-$V93,0)</f>
        <v/>
      </c>
      <c r="ON93" s="68">
        <f>IF(OK93&gt;0,(OK93-ON$10)/ON$10,0)</f>
        <v/>
      </c>
      <c r="OO93" s="68" t="n"/>
      <c r="OP93" s="15">
        <f>IF(OK93&gt;0,(OK93-OK$10)/OK$10,0)</f>
        <v/>
      </c>
      <c r="OR93" s="13" t="n">
        <v>2.98</v>
      </c>
      <c r="OS93" s="68">
        <f>IF(OR93&gt;0,((OR93-OR92)/OR92),0)</f>
        <v/>
      </c>
      <c r="OT93" s="68">
        <f>IF(OR93&gt;0,OS93-$V93,0)</f>
        <v/>
      </c>
      <c r="OU93" s="68">
        <f>IF(OR93&gt;0,(OR93-OU$10)/OU$10,0)</f>
        <v/>
      </c>
      <c r="OV93" s="68" t="n"/>
      <c r="OW93" s="15">
        <f>IF(OR93&gt;0,(OR93-OR$10)/OR$10,0)</f>
        <v/>
      </c>
      <c r="OY93" s="13" t="n">
        <v>129.55</v>
      </c>
      <c r="OZ93" s="68">
        <f>IF(OY93&gt;0,((OY93-OY92)/OY92),0)</f>
        <v/>
      </c>
      <c r="PA93" s="68">
        <f>IF(OY93&gt;0,OZ93-$V93,0)</f>
        <v/>
      </c>
      <c r="PB93" s="68">
        <f>IF(OY93&gt;0,(OY93-PB$10)/PB$10,0)</f>
        <v/>
      </c>
      <c r="PC93" s="68" t="n"/>
      <c r="PD93" s="15">
        <f>IF(OY93&gt;0,(OY93-OY$10)/OY$10,0)</f>
        <v/>
      </c>
      <c r="PE93" s="18" t="n"/>
      <c r="PF93" s="13" t="n">
        <v>219.75</v>
      </c>
      <c r="PG93" s="68">
        <f>IF(PF93&gt;0,((PF93-PF92)/PF92),0)</f>
        <v/>
      </c>
      <c r="PH93" s="68">
        <f>IF(PF93&gt;0,PG93-$V93,0)</f>
        <v/>
      </c>
      <c r="PI93" s="68">
        <f>IF(PF93&gt;0,(PF93-PI$10)/PI$10,0)</f>
        <v/>
      </c>
      <c r="PJ93" s="68" t="n"/>
      <c r="PK93" s="15">
        <f>IF(PF93&gt;0,(PF93-PF$10)/PF$10,0)</f>
        <v/>
      </c>
      <c r="PM93" s="13" t="n"/>
      <c r="PN93" s="68">
        <f>IF(PM93&gt;0,((PM93-PM92)/PM92),0)</f>
        <v/>
      </c>
      <c r="PO93" s="68">
        <f>PN93-$V93</f>
        <v/>
      </c>
      <c r="PP93" s="68">
        <f>IF(PM93&gt;0,(PM93-PP$10)/PP$10,0)</f>
        <v/>
      </c>
      <c r="PQ93" s="68" t="n"/>
      <c r="PR93" s="15">
        <f>IF(PM93&gt;0,(PM93-PM$10)/PM$10,0)</f>
        <v/>
      </c>
      <c r="PT93" s="13" t="n">
        <v>4.63</v>
      </c>
      <c r="PU93" s="68">
        <f>IF(PT93&gt;0,((PT93-PT92)/PT92),0)</f>
        <v/>
      </c>
      <c r="PV93" s="68">
        <f>IF(PT93&gt;0,PU93-$V93,0)</f>
        <v/>
      </c>
      <c r="PW93" s="68">
        <f>IF(PT93&gt;0,(PT93-PW$10)/PW$10,0)</f>
        <v/>
      </c>
      <c r="PX93" s="68" t="n"/>
      <c r="PY93" s="15">
        <f>IF(PT93&gt;0,(PT93-PT$10)/PT$10,0)</f>
        <v/>
      </c>
      <c r="QA93" s="13" t="n">
        <v>209.98</v>
      </c>
      <c r="QB93" s="68">
        <f>IF(QA93&gt;0,((QA93-QA92)/QA92),0)</f>
        <v/>
      </c>
      <c r="QC93" s="68">
        <f>IF(QA93&gt;0,QB93-$V93,0)</f>
        <v/>
      </c>
      <c r="QD93" s="68">
        <f>IF(QA93&gt;0,(QA93-QD$10)/QD$10,0)</f>
        <v/>
      </c>
      <c r="QE93" s="68" t="n"/>
      <c r="QF93" s="15">
        <f>IF(QA93&gt;0,(QA93-QA$10)/QA$10,0)</f>
        <v/>
      </c>
      <c r="QH93" s="13" t="n">
        <v>1.28</v>
      </c>
      <c r="QI93" s="68">
        <f>IF(QH93&gt;0,((QH93-QH92)/QH92),0)</f>
        <v/>
      </c>
      <c r="QJ93" s="68">
        <f>IF(QH93&gt;0,QI93-$V93,0)</f>
        <v/>
      </c>
      <c r="QK93" s="68">
        <f>IF(QH93&gt;0,(QH93-QK$10)/QK$10,0)</f>
        <v/>
      </c>
      <c r="QL93" s="68" t="n"/>
      <c r="QM93" s="15">
        <f>IF(QH93&gt;0,(QH93-QH$10)/QH$10,0)</f>
        <v/>
      </c>
      <c r="QO93" s="13" t="n">
        <v>10.31</v>
      </c>
      <c r="QP93" s="68">
        <f>IF(QO93&gt;0,((QO93-QO92)/QO92),0)</f>
        <v/>
      </c>
      <c r="QQ93" s="68">
        <f>IF(QO93&gt;0,QP93-$V93,0)</f>
        <v/>
      </c>
      <c r="QR93" s="68">
        <f>IF(QO93&gt;0,(QO93-QR$10)/QR$10,0)</f>
        <v/>
      </c>
      <c r="QS93" s="68" t="n"/>
      <c r="QT93" s="15">
        <f>IF(QO93&gt;0,(QO93-QO$10)/QO$10,0)</f>
        <v/>
      </c>
      <c r="QV93" s="13" t="n">
        <v>1.67</v>
      </c>
      <c r="QW93" s="68">
        <f>IF(QV93&gt;0,((QV93-QV92)/QV92),0)</f>
        <v/>
      </c>
      <c r="QX93" s="68">
        <f>IF(QV93&gt;0,QW93-$V93,0)</f>
        <v/>
      </c>
      <c r="QY93" s="68">
        <f>IF(QV93&gt;0,(QV93-QY$10)/QY$10,0)</f>
        <v/>
      </c>
      <c r="QZ93" s="68" t="n"/>
      <c r="RA93" s="15">
        <f>IF(QV93&gt;0,(QV93-QV$10)/QV$10,0)</f>
        <v/>
      </c>
      <c r="RC93" s="13" t="n">
        <v>25.03</v>
      </c>
      <c r="RD93" s="68">
        <f>IF(RC93&gt;0,((RC93-RC92)/RC92),0)</f>
        <v/>
      </c>
      <c r="RE93" s="68">
        <f>IF(RC93&gt;0,RD93-$V93,0)</f>
        <v/>
      </c>
      <c r="RF93" s="68">
        <f>IF(RC93&gt;0,(RC93-RF$10)/RF$10,0)</f>
        <v/>
      </c>
      <c r="RG93" s="68" t="n"/>
      <c r="RH93" s="15">
        <f>IF(RC93&gt;0,(RC93-RC$10)/RC$10,0)</f>
        <v/>
      </c>
      <c r="RJ93" s="13" t="n">
        <v>179.28</v>
      </c>
      <c r="RK93" s="68">
        <f>IF(RJ93&gt;0,((RJ93-RJ92)/RJ92),0)</f>
        <v/>
      </c>
      <c r="RL93" s="68">
        <f>RK93-$V93</f>
        <v/>
      </c>
      <c r="RM93" s="68">
        <f>IF(RJ93&gt;0,(RJ93-RM$10)/RM$10,0)</f>
        <v/>
      </c>
      <c r="RN93" s="68" t="n"/>
      <c r="RO93" s="15">
        <f>IF(RJ93&gt;0,(RJ93-RJ$10)/RJ$10,0)</f>
        <v/>
      </c>
      <c r="RQ93" s="13" t="n">
        <v>12.81</v>
      </c>
      <c r="RR93" s="68">
        <f>IF(RQ93&gt;0,((RQ93-RQ92)/RQ92),0)</f>
        <v/>
      </c>
      <c r="RS93" s="68">
        <f>RR93-$V93</f>
        <v/>
      </c>
      <c r="RT93" s="68">
        <f>IF(RQ93&gt;0,(RQ93-RT$10)/RT$10,0)</f>
        <v/>
      </c>
      <c r="RU93" s="68" t="n"/>
      <c r="RV93" s="15">
        <f>IF(RQ93&gt;0,(RQ93-RQ$10)/RQ$10,0)</f>
        <v/>
      </c>
      <c r="RX93" s="13" t="n">
        <v>124.28</v>
      </c>
      <c r="RY93" s="68">
        <f>IF(RX93&gt;0,((RX93-RX92)/RX92),0)</f>
        <v/>
      </c>
      <c r="RZ93" s="68">
        <f>RY93-$V93</f>
        <v/>
      </c>
      <c r="SA93" s="68">
        <f>IF(RX93&gt;0,(RX93-SA$10)/SA$10,0)</f>
        <v/>
      </c>
      <c r="SB93" s="68" t="n"/>
      <c r="SC93" s="15">
        <f>IF(RX93&gt;0,(RX93-RX$10)/RX$10,0)</f>
        <v/>
      </c>
      <c r="SE93" s="13" t="n">
        <v>10.63</v>
      </c>
      <c r="SF93" s="68">
        <f>IF(SE93&gt;0,((SE93-SE92)/SE92),0)</f>
        <v/>
      </c>
      <c r="SG93" s="68">
        <f>SF93-$V93</f>
        <v/>
      </c>
      <c r="SH93" s="68">
        <f>IF(SE93&gt;0,(SE93-SH$10)/SH$10,0)</f>
        <v/>
      </c>
      <c r="SI93" s="68" t="n"/>
      <c r="SJ93" s="15">
        <f>IF(SE93&gt;0,(SE93-SE$10)/SE$10,0)</f>
        <v/>
      </c>
      <c r="SL93" s="13" t="n">
        <v>0.83</v>
      </c>
      <c r="SM93" s="68">
        <f>IF(SL93&gt;0,((SL93-SL92)/SL92),0)</f>
        <v/>
      </c>
      <c r="SN93" s="68">
        <f>SM93-$V93</f>
        <v/>
      </c>
      <c r="SO93" s="68">
        <f>IF(SL93&gt;0,(SL93-SO$10)/SO$10,0)</f>
        <v/>
      </c>
      <c r="SP93" s="68" t="n"/>
      <c r="SQ93" s="15">
        <f>IF(SL93&gt;0,(SL93-SL$10)/SL$10,0)</f>
        <v/>
      </c>
      <c r="SS93" s="13" t="n">
        <v>7.91</v>
      </c>
      <c r="ST93" s="68">
        <f>IF(SS93&gt;0,((SS93-SS92)/SS92),0)</f>
        <v/>
      </c>
      <c r="SU93" s="68">
        <f>ST93-$V93</f>
        <v/>
      </c>
      <c r="SV93" s="68">
        <f>IF(SS93&gt;0,(SS93-SV$10)/SV$10,0)</f>
        <v/>
      </c>
      <c r="SW93" s="68" t="n"/>
      <c r="SX93" s="15">
        <f>IF(SS93&gt;0,(SS93-SS$10)/SS$10,0)</f>
        <v/>
      </c>
      <c r="SZ93" s="13" t="n">
        <v>25.01</v>
      </c>
      <c r="TA93" s="68">
        <f>IF(SZ93&gt;0,((SZ93-SZ92)/SZ92),0)</f>
        <v/>
      </c>
      <c r="TB93" s="68">
        <f>TA93-$V93</f>
        <v/>
      </c>
      <c r="TC93" s="68">
        <f>IF(SZ93&gt;0,(SZ93-TC$10)/TC$10,0)</f>
        <v/>
      </c>
      <c r="TD93" s="68" t="n"/>
      <c r="TE93" s="15">
        <f>IF(SZ93&gt;0,(SZ93-SZ$10)/SZ$10,0)</f>
        <v/>
      </c>
      <c r="TG93" s="13" t="n">
        <v>0.183</v>
      </c>
      <c r="TH93" s="68">
        <f>IF(TG93&gt;0,((TG93-TG92)/TG92),0)</f>
        <v/>
      </c>
      <c r="TI93" s="68">
        <f>TH93-$V93</f>
        <v/>
      </c>
      <c r="TJ93" s="68">
        <f>IF(TG93&gt;0,(TG93-TJ$10)/TJ$10,0)</f>
        <v/>
      </c>
      <c r="TK93" s="68" t="n"/>
      <c r="TL93" s="15">
        <f>IF(TG93&gt;0,(TG93-TG$10)/TG$10,0)</f>
        <v/>
      </c>
      <c r="TN93" s="13" t="n">
        <v>27.45</v>
      </c>
      <c r="TO93" s="68">
        <f>IF(TN93&gt;0,((TN93-TN92)/TN92),0)</f>
        <v/>
      </c>
      <c r="TP93" s="68">
        <f>TO93-$V93</f>
        <v/>
      </c>
      <c r="TQ93" s="68">
        <f>IF(TN93&gt;0,(TN93-TQ$10)/TQ$10,0)</f>
        <v/>
      </c>
      <c r="TR93" s="68" t="n"/>
      <c r="TS93" s="15">
        <f>IF(TN93&gt;0,(TN93-TN$10)/TN$10,0)</f>
        <v/>
      </c>
      <c r="TU93" s="13" t="n">
        <v>2.09</v>
      </c>
      <c r="TV93" s="68">
        <f>IF(TU93&gt;0,((TU93-TU92)/TU92),0)</f>
        <v/>
      </c>
      <c r="TW93" s="68">
        <f>TV93-$V93</f>
        <v/>
      </c>
      <c r="TX93" s="68">
        <f>IF(TU93&gt;0,(TU93-TX$10)/TX$10,0)</f>
        <v/>
      </c>
      <c r="TY93" s="68" t="n"/>
      <c r="TZ93" s="15">
        <f>IF(TU93&gt;0,(TU93-TU$10)/TU$10,0)</f>
        <v/>
      </c>
      <c r="UB93" s="13" t="n"/>
      <c r="UC93" s="68">
        <f>IF(UB93&gt;0,((UB93-UB92)/UB92),0)</f>
        <v/>
      </c>
      <c r="UD93" s="68">
        <f>UC93-$V93</f>
        <v/>
      </c>
      <c r="UE93" s="68">
        <f>IF(UB93&gt;0,(UB93-UE$10)/UE$10,0)</f>
        <v/>
      </c>
      <c r="UF93" s="68" t="n"/>
      <c r="UG93" s="15">
        <f>IF(UB93&gt;0,(UB93-UB$10)/UB$10,0)</f>
        <v/>
      </c>
      <c r="UI93" s="13" t="n"/>
      <c r="UJ93" s="68">
        <f>IF(UI93&gt;0,((UI93-UI92)/UI92),0)</f>
        <v/>
      </c>
      <c r="UK93" s="68">
        <f>UJ93-$V93</f>
        <v/>
      </c>
      <c r="UL93" s="68">
        <f>IF(UI93&gt;0,(UI93-UL$10)/UL$10,0)</f>
        <v/>
      </c>
      <c r="UM93" s="68" t="n"/>
      <c r="UN93" s="15">
        <f>IF(UI93&gt;0,(UI93-UI$10)/UI$10,0)</f>
        <v/>
      </c>
      <c r="UP93" s="13" t="n"/>
      <c r="UQ93" s="68">
        <f>IF(UP93&gt;0,((UP93-UP92)/UP92),0)</f>
        <v/>
      </c>
      <c r="UR93" s="68">
        <f>UQ93-$V93</f>
        <v/>
      </c>
      <c r="US93" s="68">
        <f>IF(UP93&gt;0,(UP93-US$10)/US$10,0)</f>
        <v/>
      </c>
      <c r="UT93" s="68" t="n"/>
      <c r="UU93" s="15">
        <f>IF(UP93&gt;0,(UP93-UP$10)/UP$10,0)</f>
        <v/>
      </c>
      <c r="UW93" s="13" t="n"/>
      <c r="UX93" s="68">
        <f>IF(UW93&gt;0,((UW93-UW92)/UW92),0)</f>
        <v/>
      </c>
      <c r="UY93" s="68">
        <f>UX93-$V93</f>
        <v/>
      </c>
      <c r="UZ93" s="68">
        <f>IF(UW93&gt;0,(UW93-UZ$10)/UZ$10,0)</f>
        <v/>
      </c>
      <c r="VA93" s="68" t="n"/>
      <c r="VB93" s="15">
        <f>IF(UW93&gt;0,(UW93-UW$10)/UW$10,0)</f>
        <v/>
      </c>
      <c r="VD93" s="13" t="n"/>
      <c r="VE93" s="68">
        <f>IF(VD93&gt;0,((VD93-VD92)/VD92),0)</f>
        <v/>
      </c>
      <c r="VF93" s="68">
        <f>VE93-$V93</f>
        <v/>
      </c>
      <c r="VG93" s="68">
        <f>IF(VD93&gt;0,(VD93-VG$10)/VG$10,0)</f>
        <v/>
      </c>
      <c r="VH93" s="68" t="n"/>
      <c r="VI93" s="15">
        <f>IF(VD93&gt;0,(VD93-VD$10)/VD$10,0)</f>
        <v/>
      </c>
      <c r="VM93" s="21">
        <f>IF($C93&gt;0,(($IK$5*IG93)+($GT$5*GP93)+($JM$5*JI93)+($JF$5*JB93)+($IY$5*IU93)+($IR$5*IN93)+($ID$5*HZ93)+($HW$5*HS93)+($HP$5*HL93)+($HI$5*HE93)+($GF$5*GB93)+($FY$5*FU93)+($FR$5*FN93)+($FK$5*FG93)+($FD$5*EZ93)+($EW$5*ES93)+($EP$5*EL93)+($EI$5*EE93)+($EB$5*DX93)+($DU$5*DQ93)+($DN$5*DJ93)+($DG$5*DC93)+($CZ$5*CV93)+($CS$5*CO93)+($CL$5*CH93)+($CE$5*CA93)+($BX$5*BT93)+($BQ$5*BM93)+($BJ$5*BF93)+($BC$5*AY93)+($AV$5*AR93)+($AO$5*AK93)+($AH$5*AD93)+($JT$5*JP93)+($KA$5*JW93)+($KO$5*KK93)+($PR$5*PN93)+($GM$5*GI93)+($HA$5*GW93)+($KV$5*KR93)+($KH$5*KD93)+($LC$5*KY93)+($MS$5*MO93)+($ML$5*MH93)+($ME$5*MA93)+($LX$5*LT93)+($LQ$5*LM93)+($LJ$5*LF93)+(MV93*$MZ$5)+(NC93*$NG$5)+(NJ93*$NN$5)+($OI$5*OE93)+($NU$5*NQ93)+($OB$5*NX93)+($PK$5*PG93)+($OP$5*OL93)+($OW$5*OS93)+($PD$5*OZ93)+(PU93*$PY$5)+(QB93*$QF$5)+(QI93*$QM$5)+(QP93*$QT$5)+(QW93*$RA$5)+(RD93*$RH$5)+(RK93*$RO$5)+(RR93*$RV$5)+(RY93*$SC$5)+(SF93*$SJ$5)+(SM93*$SQ$5)+(ST93*$SX$5)+(TA93*$TE$5))+(TH93*$TL$5)+(TO93*$TS$5))/$VM$5</f>
        <v/>
      </c>
      <c r="VN93" s="538" t="n"/>
      <c r="VO93" s="21">
        <f>IF($C93&gt;0,(($IK$5*II93)+($GT$5*GR93)+($JM$5*JK93)+($JF$5*JD93)+($IY$5*IW93)+($IR$5*IP93)+($ID$5*IB93)+($HW$5*HU93)+($HP$5*HN93)+($HI$5*HG93)+($GF$5*GD93)+($FY$5*FW93)+($FR$5*FP93)+($FK$5*FI93)+($FD$5*FB93)+($EW$5*EU93)+($EP$5*EN93)+($EI$5*EG93)+($EB$5*DZ93)+($DU$5*DS93)+($DN$5*DL93)+($DG$5*DE93)+($CZ$5*CX93)+($CS$5*CQ93)+($CL$5*CJ93)+($CE$5*CC93)+($BX$5*BV93)+($BQ$5*BO93)+($BJ$5*BH93)+($BC$5*BA93)+($AV$5*AT93)+($AO$5*AM93)+($AH$5*AF93)+($KO$5*KM93)+($KH$5*KF93)+($KA$5*JY93)+($JT$5*JR93)+($PR$5*PP93)+($GM$5*GK93)+($HA$5*GY93)+($KV$5*KT93)+($LC$5*LA93)+($MS$5*MQ93)+($ML$5*MJ93)+($ME$5*MC93)+($LX$5*LV93)+($LQ$5*LO93)+($LJ$5*LH93)+(MX93*$MZ$5)+(NE93*$NG$5)+(NL93*$NN$5)+($OI$5*OG93)+($NU$5*NS93)+($OB$5*NZ93)+($PD$5*PB93)+($OW$5*OU93)+($OP$5*ON93)+($PK$5*PI93)+($PY$5*PW93)+($QF$5*QD93)+($QM$5*QK93)+($QT$5*QR93)+($RA$5*QY93)+($RH$5*RF93)+($RO$5*RM93)+(RT93*$RV$5)+(SA93*$SC$5)+(SH93*$SJ$5)+(SO93*$SQ$5)+(SV93*$SX$5)+(TC93*$TE$5)+(TJ93*$TL$5)+(TQ93*$TS$5))/$VM$5,0)</f>
        <v/>
      </c>
      <c r="VP93" s="14" t="n"/>
      <c r="VQ93" s="21">
        <f>IF($C93&gt;0,(($IK$5*IK93)+($GT$5*GT93)+($JM$5*JM93)+($JF$5*JF93)+($IY$5*IY93)+($IR$5*IR93)+($ID$5*ID93)+($HW$5*HW93)+($HP$5*HP93)+($HI$5*HI93)+($GF$5*GF93)+($FY$5*FY93)+($FR$5*FR93)+($FK$5*FK93)+($FD$5*FD93)+($EW$5*EW93)+($EP$5*EP93)+($EI$5*EI93)+($EB$5*EB93)+($DU$5*DU93)+($DN$5*DN93)+($DG$5*DG93)+($CZ$5*CZ93)+($CS$5*CS93)+($CL$5*CL93)+($CE$5*CE93)+($BX$5*BX93)+($BQ$5*BQ93)+($BJ$5*BJ93)+($BC$5*BC93)+($AV$5*AV93)+($AO$5*AO93)+($AH$5*AH93)+($KO$5*KO93)+($PR$5*PR93)+($GM$5*GM93)+($HA$5*HA93)+($KH$5*KH93)+($KA$5*KA93)+($JT$5*JT93)+($KV$5*KV93)+($LC$5*LC93)+($MS$5*MS93)+($ML$5*ML93)+($ME$5*ME93)+($LX$5*LX93)+($LQ$5*LQ93)+($LJ$5*LJ93)+($OI$5*OI93)+($NU$5*NU93)+($NN$5*NN93)+($NG$5*NG93)+($MZ$5*MZ93)+(OB93*$OB$5)+($PD$5*PD93)+($OW$5*OW93)+($OP$5*OP93)+($PK$5*PK93)+(PY93*$PY$5)+(QF93*$QF$5)+(QM93*$QM$5)+(QT93*$QT$5)+(RA93*$RA$5)+(RH93*$RH$5)+(RO93*$RO$5)+(RV93*$RV$5)+(SC93*$SC$5)+(SJ93*$SJ$5)+(SQ93*$SQ$5)+(SX93*$SX$5)+(TE93*$TE$5)+(TL93*$TL$5)+(TS93*$TS$5))/$VM$5,0)</f>
        <v/>
      </c>
    </row>
    <row r="94" ht="16" customHeight="1" s="545">
      <c r="A94" s="127" t="n">
        <v>45782</v>
      </c>
      <c r="B94" s="4">
        <f>A94</f>
        <v/>
      </c>
      <c r="C94" s="13" t="n">
        <v>41218.83</v>
      </c>
      <c r="D94" s="138">
        <f>IF(C94&gt;0,C94-C93,0)</f>
        <v/>
      </c>
      <c r="E94" s="68">
        <f>IF(C94&gt;0,D94/C93,0)</f>
        <v/>
      </c>
      <c r="F94" s="15">
        <f>IF(C94&gt;0,(C94-C$10)/C$10,0)</f>
        <v/>
      </c>
      <c r="G94" s="13" t="n">
        <v>5650.38</v>
      </c>
      <c r="H94" s="138">
        <f>IF(G94&gt;0,G94-G93,0)</f>
        <v/>
      </c>
      <c r="I94" s="68">
        <f>IF(G94&gt;0,H94/G93,0)</f>
        <v/>
      </c>
      <c r="J94" s="15">
        <f>IF(G94&gt;0,(G94-G$10)/G$10,0)</f>
        <v/>
      </c>
      <c r="K94" s="13" t="n">
        <v>17844.24</v>
      </c>
      <c r="L94" s="138">
        <f>IF(K94&gt;0,K94-K93,0)</f>
        <v/>
      </c>
      <c r="M94" s="68">
        <f>IF(K94&gt;0,L94/K93,0)</f>
        <v/>
      </c>
      <c r="N94" s="15">
        <f>IF(K94&gt;0,(K94-K$10)/K$10,0)</f>
        <v/>
      </c>
      <c r="O94" s="13" t="n">
        <v>2004.26</v>
      </c>
      <c r="P94" s="138">
        <f>IF(O94&gt;0,O94-O93,0)</f>
        <v/>
      </c>
      <c r="Q94" s="68">
        <f>IF(O94&gt;0,P94/O93,0)</f>
        <v/>
      </c>
      <c r="R94" s="15">
        <f>IF(O94&gt;0,(O94-O$10)/O$10,0)</f>
        <v/>
      </c>
      <c r="S94" s="18">
        <f>IF(O94&gt;0,(((O94*0.7)*Q94)+((K94*0.9)*M94)+((G94*0.65)*I94)+((C94*0.6)*E94))/(O94+K94+G94+C94),0)</f>
        <v/>
      </c>
      <c r="T94" s="121">
        <f>IF(O94&gt;0,(S94*200)+T93,0)</f>
        <v/>
      </c>
      <c r="U94" s="121">
        <f>T94</f>
        <v/>
      </c>
      <c r="V94" s="134">
        <f>IF(T94&gt;0,(T94-T93)/T93,0)</f>
        <v/>
      </c>
      <c r="W94" s="21">
        <f>IF(T94&gt;0,(T94-T$11)/T$11,0)</f>
        <v/>
      </c>
      <c r="X94" s="18">
        <f>IF(T94&gt;0,((Q94+M94+I94+E94)/4),0)</f>
        <v/>
      </c>
      <c r="Y94" s="352" t="n">
        <v>555796.61</v>
      </c>
      <c r="Z94" s="15" t="n">
        <v>2e-06</v>
      </c>
      <c r="AA94" s="21">
        <f>Z94-$V94</f>
        <v/>
      </c>
      <c r="AC94" s="13" t="n">
        <v>203.28</v>
      </c>
      <c r="AD94" s="68">
        <f>IF(AC94&gt;0,((AC94-AC93)/AC93),0)</f>
        <v/>
      </c>
      <c r="AE94" s="68">
        <f>IF(AC94&gt;0,AD94-$V94,0)</f>
        <v/>
      </c>
      <c r="AF94" s="68">
        <f>IF(AC94&gt;0,(AC94-AF$10)/AF$10,0)</f>
        <v/>
      </c>
      <c r="AG94" s="68" t="n"/>
      <c r="AH94" s="15">
        <f>IF(AC94&gt;0,(AC94-AC$10)/AC$10,0)</f>
        <v/>
      </c>
      <c r="AJ94" s="13" t="n">
        <v>20.71</v>
      </c>
      <c r="AK94" s="68">
        <f>IF(AJ94&gt;0,((AJ94-AJ93)/AJ93),0)</f>
        <v/>
      </c>
      <c r="AL94" s="68">
        <f>IF(AJ94&gt;0,AK94-$V94,0)</f>
        <v/>
      </c>
      <c r="AM94" s="68">
        <f>IF(AJ94&gt;0,(AJ94-AM$10)/AM$10,0)</f>
        <v/>
      </c>
      <c r="AN94" s="68" t="n"/>
      <c r="AO94" s="15">
        <f>IF(AJ94&gt;0,(AJ94-AJ$10)/AJ$10,0)</f>
        <v/>
      </c>
      <c r="AQ94" s="13" t="n">
        <v>19.41</v>
      </c>
      <c r="AR94" s="68">
        <f>IF(AQ94&gt;0,((AQ94-AQ93)/AQ93),0)</f>
        <v/>
      </c>
      <c r="AS94" s="68">
        <f>IF(AQ94&gt;0,AR94-$V94,0)</f>
        <v/>
      </c>
      <c r="AT94" s="68">
        <f>IF(AQ94&gt;0,(AQ94-AT$10)/AT$10,0)</f>
        <v/>
      </c>
      <c r="AU94" s="68" t="n"/>
      <c r="AV94" s="15">
        <f>IF(AQ94&gt;0,(AQ94-AQ$10)/AQ$10,0)</f>
        <v/>
      </c>
      <c r="AX94" s="13" t="n">
        <v>196.32</v>
      </c>
      <c r="AY94" s="68">
        <f>IF(AX94&gt;0,((AX94-AX93)/AX93),0)</f>
        <v/>
      </c>
      <c r="AZ94" s="68">
        <f>IF(AX94&gt;0,AY94-$V94,0)</f>
        <v/>
      </c>
      <c r="BA94" s="68">
        <f>IF(AX94&gt;0,(AX94-BA$10)/BA$10,0)</f>
        <v/>
      </c>
      <c r="BB94" s="68" t="n"/>
      <c r="BC94" s="15">
        <f>IF(AX94&gt;0,(AX94-AX$10)/AX$10,0)</f>
        <v/>
      </c>
      <c r="BE94" s="13" t="n">
        <v>75.11</v>
      </c>
      <c r="BF94" s="68">
        <f>IF(BE94&gt;0,((BE94-BE93)/BE93),0)</f>
        <v/>
      </c>
      <c r="BG94" s="68">
        <f>IF(BE94&gt;0,BF94-$V94,0)</f>
        <v/>
      </c>
      <c r="BH94" s="68" t="n"/>
      <c r="BI94" s="68" t="n"/>
      <c r="BJ94" s="15">
        <f>IF(BE94&gt;0,(BE94-BE$10)/BE$10,0)</f>
        <v/>
      </c>
      <c r="BL94" s="13" t="n">
        <v>66.52</v>
      </c>
      <c r="BM94" s="68">
        <f>IF(BL94&gt;0,((BL94-BL93)/BL93),0)</f>
        <v/>
      </c>
      <c r="BN94" s="68">
        <f>IF(BL94&gt;0,BM94-$V94,0)</f>
        <v/>
      </c>
      <c r="BO94" s="68">
        <f>IF(BL94&gt;0,(BL94-BO$10)/BO$10,0)</f>
        <v/>
      </c>
      <c r="BP94" s="68" t="n"/>
      <c r="BQ94" s="15">
        <f>IF(BL94&gt;0,(BL94-BL$10)/BL$10,0)</f>
        <v/>
      </c>
      <c r="BS94" s="13" t="n">
        <v>36</v>
      </c>
      <c r="BT94" s="68">
        <f>IF(BS94&gt;0,((BS94-BS93)/BS93),0)</f>
        <v/>
      </c>
      <c r="BU94" s="68">
        <f>IF(BS94&gt;0,BT94-$V94,0)</f>
        <v/>
      </c>
      <c r="BV94" s="68">
        <f>IF(BS94&gt;0,(BS94-BV$10)/BV$10,0)</f>
        <v/>
      </c>
      <c r="BW94" s="68" t="n"/>
      <c r="BX94" s="15">
        <f>IF(BS94&gt;0,(BS94-BS$10)/BS$10,0)</f>
        <v/>
      </c>
      <c r="BZ94" s="13" t="n"/>
      <c r="CA94" s="68">
        <f>IF(BZ94&gt;0,((BZ94-BZ93)/BZ93),0)</f>
        <v/>
      </c>
      <c r="CB94" s="68">
        <f>IF(BZ94&gt;0,CA94-$V94,0)</f>
        <v/>
      </c>
      <c r="CC94" s="68">
        <f>IF(BZ94&gt;0,(BZ94-CC$10)/CC$10,0)</f>
        <v/>
      </c>
      <c r="CD94" s="68" t="n"/>
      <c r="CE94" s="15">
        <f>IF(BZ94&gt;0,(BZ94-BZ$10)/BZ$10,0)</f>
        <v/>
      </c>
      <c r="CG94" s="13" t="n">
        <v>29</v>
      </c>
      <c r="CH94" s="68">
        <f>IF(CG94&gt;0,((CG94-CG93)/CG93),0)</f>
        <v/>
      </c>
      <c r="CI94" s="68">
        <f>IF(CG94&gt;0,CH94-$V94,0)</f>
        <v/>
      </c>
      <c r="CJ94" s="68">
        <f>IF(CG94&gt;0,(CG94-CJ$10)/CJ$10,0)</f>
        <v/>
      </c>
      <c r="CK94" s="68" t="n"/>
      <c r="CL94" s="15">
        <f>IF(CG94&gt;0,(CG94-CG$10)/CG$10,0)</f>
        <v/>
      </c>
      <c r="CN94" s="13" t="n">
        <v>30.35</v>
      </c>
      <c r="CO94" s="68">
        <f>IF(CN94&gt;0,((CN94-CN93)/CN93),0)</f>
        <v/>
      </c>
      <c r="CP94" s="68">
        <f>IF(CN94&gt;0,CO94-$V94,0)</f>
        <v/>
      </c>
      <c r="CQ94" s="68">
        <f>IF(CN94&gt;0,(CN94-CQ$10)/CQ$10,0)</f>
        <v/>
      </c>
      <c r="CR94" s="68" t="n"/>
      <c r="CS94" s="15">
        <f>IF(CN94&gt;0,(CN94-CN$10)/CN$10,0)</f>
        <v/>
      </c>
      <c r="CU94" s="13" t="n">
        <v>34.33</v>
      </c>
      <c r="CV94" s="68">
        <f>IF(CU94&gt;0,((CU94-CU93)/CU93),0)</f>
        <v/>
      </c>
      <c r="CW94" s="68">
        <f>IF(CU94&gt;0,CV94-$V94,0)</f>
        <v/>
      </c>
      <c r="CX94" s="68">
        <f>IF(CU94&gt;0,(CU94-CX$10)/CX$10,0)</f>
        <v/>
      </c>
      <c r="CY94" s="68" t="n"/>
      <c r="CZ94" s="15">
        <f>IF(CU94&gt;0,(CU94-CU$10)/CU$10,0)</f>
        <v/>
      </c>
      <c r="DB94" s="13" t="n">
        <v>18.95</v>
      </c>
      <c r="DC94" s="68">
        <f>IF(DB94&gt;0,((DB94-DB93)/DB93),0)</f>
        <v/>
      </c>
      <c r="DD94" s="68">
        <f>IF(DB94&gt;0,DC94-$V94,0)</f>
        <v/>
      </c>
      <c r="DE94" s="68">
        <f>IF(DB94&gt;0,(DB94-DE$10)/DE$10,0)</f>
        <v/>
      </c>
      <c r="DF94" s="68" t="n"/>
      <c r="DG94" s="15">
        <f>IF(DB94&gt;0,(DB94-DB$10)/DB$10,0)</f>
        <v/>
      </c>
      <c r="DI94" s="13" t="n">
        <v>47.03</v>
      </c>
      <c r="DJ94" s="68">
        <f>IF(DI94&gt;0,((DI94-DI93)/DI93),0)</f>
        <v/>
      </c>
      <c r="DK94" s="68">
        <f>IF(DI94&gt;0,DJ94-$V94,0)</f>
        <v/>
      </c>
      <c r="DL94" s="68">
        <f>IF(DI94&gt;0,(DI94-DL$10)/DL$10,0)</f>
        <v/>
      </c>
      <c r="DM94" s="68" t="n"/>
      <c r="DN94" s="15">
        <f>IF(DI94&gt;0,(DI94-DI$10)/DI$10,0)</f>
        <v/>
      </c>
      <c r="DP94" s="13" t="n">
        <v>39.36</v>
      </c>
      <c r="DQ94" s="68">
        <f>IF(DP94&gt;0,((DP94-DP93)/DP93),0)</f>
        <v/>
      </c>
      <c r="DR94" s="68">
        <f>IF(DP94&gt;0,DQ94-$V94,0)</f>
        <v/>
      </c>
      <c r="DS94" s="68" t="n"/>
      <c r="DT94" s="68" t="n"/>
      <c r="DU94" s="15">
        <f>IF(DP94&gt;0,(DP94-DP$10)/DP$10,0)</f>
        <v/>
      </c>
      <c r="DV94" s="18" t="n"/>
      <c r="DW94" s="13" t="n">
        <v>26.92</v>
      </c>
      <c r="DX94" s="68">
        <f>IF(DW94&gt;0,((DW94-DW93)/DW93),0)</f>
        <v/>
      </c>
      <c r="DY94" s="68">
        <f>IF(DW94&gt;0,DX94-$V94,0)</f>
        <v/>
      </c>
      <c r="DZ94" s="68">
        <f>IF(DW94&gt;0,(DW94-DZ$10)/DZ$10,0)</f>
        <v/>
      </c>
      <c r="EA94" s="68" t="n"/>
      <c r="EB94" s="15">
        <f>IF(DW94&gt;0,(DW94-DW$10)/DW$10,0)</f>
        <v/>
      </c>
      <c r="ED94" s="13" t="n">
        <v>31.89</v>
      </c>
      <c r="EE94" s="68">
        <f>IF(ED94&gt;0,((ED94-ED93)/ED93),0)</f>
        <v/>
      </c>
      <c r="EF94" s="68">
        <f>IF(ED94&gt;0,EE94-$V94,0)</f>
        <v/>
      </c>
      <c r="EG94" s="68">
        <f>IF(ED94&gt;0,(ED94-EG$10)/EG$10,0)</f>
        <v/>
      </c>
      <c r="EH94" s="68" t="n"/>
      <c r="EI94" s="15">
        <f>IF(ED94&gt;0,(ED94-ED$10)/ED$10,0)</f>
        <v/>
      </c>
      <c r="EK94" s="13" t="n">
        <v>107.05</v>
      </c>
      <c r="EL94" s="68">
        <f>IF(EK94&gt;0,((EK94-EK93)/EK93),0)</f>
        <v/>
      </c>
      <c r="EM94" s="68">
        <f>IF(EK94&gt;0,EL94-$V94,0)</f>
        <v/>
      </c>
      <c r="EN94" s="68">
        <f>IF(EK94&gt;0,(EK94-EN$10)/EN$10,0)</f>
        <v/>
      </c>
      <c r="EO94" s="68" t="n"/>
      <c r="EP94" s="15">
        <f>IF(EK94&gt;0,(EK94-EK$10)/EK$10,0)</f>
        <v/>
      </c>
      <c r="ER94" s="13" t="n">
        <v>36.29</v>
      </c>
      <c r="ES94" s="68">
        <f>IF(ER94&gt;0,((ER94-ER93)/ER93),0)</f>
        <v/>
      </c>
      <c r="ET94" s="68">
        <f>IF(ER94&gt;0,ES94-$V94,0)</f>
        <v/>
      </c>
      <c r="EU94" s="68">
        <f>IF(ER94&gt;0,(ER94-EU$10)/EU$10,0)</f>
        <v/>
      </c>
      <c r="EV94" s="68" t="n"/>
      <c r="EW94" s="15">
        <f>IF(ER94&gt;0,(ER94-ER$10)/ER$10,0)</f>
        <v/>
      </c>
      <c r="EY94" s="13" t="n">
        <v>35.58</v>
      </c>
      <c r="EZ94" s="68">
        <f>IF(EY94&gt;0,((EY94-EY93)/EY93),0)</f>
        <v/>
      </c>
      <c r="FA94" s="68">
        <f>IF(EY94&gt;0,EZ94-$V94,0)</f>
        <v/>
      </c>
      <c r="FB94" s="68" t="n"/>
      <c r="FC94" s="68" t="n"/>
      <c r="FD94" s="15">
        <f>IF(EY94&gt;0,(EY94-EY$10)/EY$10,0)</f>
        <v/>
      </c>
      <c r="FF94" s="13" t="n">
        <v>52.36</v>
      </c>
      <c r="FG94" s="68">
        <f>IF(FF94&gt;0,((FF94-FF93)/FF93),0)</f>
        <v/>
      </c>
      <c r="FH94" s="68">
        <f>IF(FF94&gt;0,FG94-$V94,0)</f>
        <v/>
      </c>
      <c r="FI94" s="68">
        <f>IF(FF94&gt;0,(FF94-FI$10)/FI$10,0)</f>
        <v/>
      </c>
      <c r="FJ94" s="68" t="n"/>
      <c r="FK94" s="15">
        <f>IF(FF94&gt;0,(FF94-FF$10)/FF$10,0)</f>
        <v/>
      </c>
      <c r="FM94" s="13" t="n">
        <v>171.03</v>
      </c>
      <c r="FN94" s="68">
        <f>IF(FM94&gt;0,((FM94-FM93)/FM93),0)</f>
        <v/>
      </c>
      <c r="FO94" s="68">
        <f>IF(FM94&gt;0,FN94-$V94,0)</f>
        <v/>
      </c>
      <c r="FP94" s="68">
        <f>IF(FM94&gt;0,(FM94-FP$10)/FP$10,0)</f>
        <v/>
      </c>
      <c r="FQ94" s="68" t="n"/>
      <c r="FR94" s="15">
        <f>IF(FM94&gt;0,(FM94-FM$10)/FM$10,0)</f>
        <v/>
      </c>
      <c r="FT94" s="13" t="n">
        <v>93.76000000000001</v>
      </c>
      <c r="FU94" s="68">
        <f>IF(FT94&gt;0,((FT94-FT93)/FT93),0)</f>
        <v/>
      </c>
      <c r="FV94" s="68">
        <f>IF(FT94&gt;0,FU94-$V94,0)</f>
        <v/>
      </c>
      <c r="FW94" s="68">
        <f>IF(FT94&gt;0,(FT94-FW$10)/FW$10,0)</f>
        <v/>
      </c>
      <c r="FX94" s="68" t="n"/>
      <c r="FY94" s="15">
        <f>IF(FT94&gt;0,(FT94-FT$10)/FT$10,0)</f>
        <v/>
      </c>
      <c r="GA94" s="13" t="n">
        <v>17.52</v>
      </c>
      <c r="GB94" s="68">
        <f>IF(GA94&gt;0,((GA94-GA93)/GA93),0)</f>
        <v/>
      </c>
      <c r="GC94" s="68">
        <f>IF(GA94&gt;0,GB94-$V94,0)</f>
        <v/>
      </c>
      <c r="GD94" s="68" t="n"/>
      <c r="GE94" s="68" t="n"/>
      <c r="GF94" s="15">
        <f>IF(GA94&gt;0,(GA94-GA$10)/GA$10,0)</f>
        <v/>
      </c>
      <c r="GG94" s="18" t="n"/>
      <c r="GH94" s="13" t="n">
        <v>18.35</v>
      </c>
      <c r="GI94" s="68">
        <f>IF(GH94&gt;0,((GH94-GH93)/GH93),0)</f>
        <v/>
      </c>
      <c r="GJ94" s="68">
        <f>IF(GH94&gt;0,GI94-$V94,0)</f>
        <v/>
      </c>
      <c r="GK94" s="68">
        <f>IF(GH94&gt;0,(GH94-GK$10)/GK$10,0)</f>
        <v/>
      </c>
      <c r="GL94" s="68" t="n"/>
      <c r="GM94" s="15">
        <f>IF(GH94&gt;0,(GH94-GH$10)/GH$10,0)</f>
        <v/>
      </c>
      <c r="GO94" s="13" t="n">
        <v>26.02</v>
      </c>
      <c r="GP94" s="68">
        <f>IF(GO94&gt;0,((GO94-GO93)/GO93),0)</f>
        <v/>
      </c>
      <c r="GQ94" s="68">
        <f>IF(GO94&gt;0,GP94-$V94,0)</f>
        <v/>
      </c>
      <c r="GR94" s="68" t="n"/>
      <c r="GS94" s="68" t="n"/>
      <c r="GT94" s="15">
        <f>IF(GO94&gt;0,(GO94-GO$10)/GO$10,0)</f>
        <v/>
      </c>
      <c r="GV94" s="13" t="n">
        <v>14.71</v>
      </c>
      <c r="GW94" s="68">
        <f>IF(GV94&gt;0,((GV94-GV93)/GV93),0)</f>
        <v/>
      </c>
      <c r="GX94" s="68">
        <f>IF(GV94&gt;0,GW94-$V94,0)</f>
        <v/>
      </c>
      <c r="GY94" s="68">
        <f>IF(GV94&gt;0,(GV94-GY$10)/GY$10,0)</f>
        <v/>
      </c>
      <c r="GZ94" s="68" t="n"/>
      <c r="HA94" s="15">
        <f>IF(GV94&gt;0,(GV94-GV$10)/GV$10,0)</f>
        <v/>
      </c>
      <c r="HD94" s="13" t="n">
        <v>280.26</v>
      </c>
      <c r="HE94" s="68">
        <f>IF(HD94&gt;0,((HD94-HD93)/HD93),0)</f>
        <v/>
      </c>
      <c r="HF94" s="68">
        <f>IF(HD94&gt;0,HE94-$V94,0)</f>
        <v/>
      </c>
      <c r="HG94" s="68">
        <f>IF(HD94&gt;0,(HD94-HG$10)/HG$10,0)</f>
        <v/>
      </c>
      <c r="HH94" s="68" t="n"/>
      <c r="HI94" s="15">
        <f>IF(HD94&gt;0,(HD94-HD$10)/HD$10,0)</f>
        <v/>
      </c>
      <c r="HK94" s="13" t="n">
        <v>35.88</v>
      </c>
      <c r="HL94" s="68">
        <f>IF(HK94&gt;0,((HK94-HK93)/HK93),0)</f>
        <v/>
      </c>
      <c r="HM94" s="68">
        <f>IF(HK94&gt;0,HL94-$V94,0)</f>
        <v/>
      </c>
      <c r="HN94" s="68">
        <f>IF(HK94&gt;0,(HK94-HN$10)/HN$10,0)</f>
        <v/>
      </c>
      <c r="HO94" s="68" t="n"/>
      <c r="HP94" s="15">
        <f>IF(HK94&gt;0,(HK94-HK$10)/HK$10,0)</f>
        <v/>
      </c>
      <c r="HR94" s="13" t="n">
        <v>103.27</v>
      </c>
      <c r="HS94" s="68">
        <f>IF(HR94&gt;0,((HR94-HR93)/HR93),0)</f>
        <v/>
      </c>
      <c r="HT94" s="68">
        <f>IF(HR94&gt;0,HS94-$V94,0)</f>
        <v/>
      </c>
      <c r="HU94" s="68">
        <f>IF(HR94&gt;0,(HR94-HU$10)/HU$10,0)</f>
        <v/>
      </c>
      <c r="HV94" s="68" t="n"/>
      <c r="HW94" s="15">
        <f>IF(HR94&gt;0,(HR94-HR$10)/HR$10,0)</f>
        <v/>
      </c>
      <c r="HY94" s="13" t="n">
        <v>113.82</v>
      </c>
      <c r="HZ94" s="68">
        <f>IF(HY94&gt;0,((HY94-HY93)/HY93),0)</f>
        <v/>
      </c>
      <c r="IA94" s="68">
        <f>IF(HY94&gt;0,HZ94-$V94,0)</f>
        <v/>
      </c>
      <c r="IB94" s="68">
        <f>IF(HY94&gt;0,(HY94-IB$10)/IB$10,0)</f>
        <v/>
      </c>
      <c r="IC94" s="68" t="n"/>
      <c r="ID94" s="15">
        <f>IF(HY94&gt;0,(HY94-HY$10)/HY$10,0)</f>
        <v/>
      </c>
      <c r="IF94" s="13" t="n">
        <v>200.72</v>
      </c>
      <c r="IG94" s="68">
        <f>IF(IF94&gt;0,((IF94-IF93)/IF93),0)</f>
        <v/>
      </c>
      <c r="IH94" s="68">
        <f>IF(IF94&gt;0,IG94-$V94,0)</f>
        <v/>
      </c>
      <c r="II94" s="68">
        <f>IF(IF94&gt;0,(IF94-II$10)/II$10,0)</f>
        <v/>
      </c>
      <c r="IJ94" s="68" t="n"/>
      <c r="IK94" s="15">
        <f>IF(IF94&gt;0,(IF94-IF$10)/IF$10,0)</f>
        <v/>
      </c>
      <c r="IM94" s="13" t="n">
        <v>233.18</v>
      </c>
      <c r="IN94" s="68">
        <f>IF(IM94&gt;0,((IM94-IM93)/IM93),0)</f>
        <v/>
      </c>
      <c r="IO94" s="68">
        <f>IF(IM94&gt;0,IN94-$V94,0)</f>
        <v/>
      </c>
      <c r="IP94" s="68">
        <f>IF(IM94&gt;0,(IM94-IP$10)/IP$10,0)</f>
        <v/>
      </c>
      <c r="IQ94" s="68" t="n"/>
      <c r="IR94" s="15">
        <f>IF(IM94&gt;0,(IM94-IM$10)/IM$10,0)</f>
        <v/>
      </c>
      <c r="IT94" s="13" t="n">
        <v>46.41</v>
      </c>
      <c r="IU94" s="68">
        <f>IF(IT94&gt;0,((IT94-IT93)/IT93),0)</f>
        <v/>
      </c>
      <c r="IV94" s="68">
        <f>IF(IT94&gt;0,IU94-$V94,0)</f>
        <v/>
      </c>
      <c r="IW94" s="68">
        <f>IF(IT94&gt;0,(IT94-IW$10)/IW$10,0)</f>
        <v/>
      </c>
      <c r="IX94" s="68" t="n"/>
      <c r="IY94" s="15">
        <f>IF(IT94&gt;0,(IT94-IT$10)/IT$10,0)</f>
        <v/>
      </c>
      <c r="JA94" s="13" t="n">
        <v>599.27</v>
      </c>
      <c r="JB94" s="68">
        <f>IF(JA94&gt;0,((JA94-JA93)/JA93),0)</f>
        <v/>
      </c>
      <c r="JC94" s="68">
        <f>IF(JA94&gt;0,JB94-$V94,0)</f>
        <v/>
      </c>
      <c r="JD94" s="68">
        <f>IF(JA94&gt;0,(JA94-JD$10)/JD$10,0)</f>
        <v/>
      </c>
      <c r="JE94" s="68" t="n"/>
      <c r="JF94" s="15">
        <f>IF(JA94&gt;0,(JA94-JA$10)/JA$10,0)</f>
        <v/>
      </c>
      <c r="JH94" s="13" t="n">
        <v>436.17</v>
      </c>
      <c r="JI94" s="68">
        <f>IF(JH94&gt;0,((JH94-JH93)/JH93),0)</f>
        <v/>
      </c>
      <c r="JJ94" s="68">
        <f>IF(JH94&gt;0,JI94-$V94,0)</f>
        <v/>
      </c>
      <c r="JK94" s="68">
        <f>IF(JH94&gt;0,(JH94-JK$10)/JK$10,0)</f>
        <v/>
      </c>
      <c r="JL94" s="68" t="n"/>
      <c r="JM94" s="15">
        <f>IF(JH94&gt;0,(JH94-JH$10)/JH$10,0)</f>
        <v/>
      </c>
      <c r="JO94" s="13" t="n">
        <v>15.67</v>
      </c>
      <c r="JP94" s="68">
        <f>IF(JO94&gt;0,((JO94-JO93)/JO93),0)</f>
        <v/>
      </c>
      <c r="JQ94" s="68">
        <f>IF(JO94&gt;0,JP94-$V94,0)</f>
        <v/>
      </c>
      <c r="JR94" s="68">
        <f>IF(JO94&gt;0,(JO94-JR$10)/JR$10,0)</f>
        <v/>
      </c>
      <c r="JS94" s="68" t="n"/>
      <c r="JT94" s="15">
        <f>IF(JO94&gt;0,(JO94-JO$10)/JO$10,0)</f>
        <v/>
      </c>
      <c r="JV94" s="13" t="n">
        <v>1.41</v>
      </c>
      <c r="JW94" s="68">
        <f>IF(JV94&gt;0,((JV94-JV93)/JV93),0)</f>
        <v/>
      </c>
      <c r="JX94" s="68">
        <f>IF(JV94&gt;0,JW94-$V94,0)</f>
        <v/>
      </c>
      <c r="JY94" s="68">
        <f>IF(JV94&gt;0,(JV94-JY$10)/JY$10,0)</f>
        <v/>
      </c>
      <c r="JZ94" s="68" t="n"/>
      <c r="KA94" s="15">
        <f>IF(JV94&gt;0,(JV94-JV$10)/JV$10,0)</f>
        <v/>
      </c>
      <c r="KC94" s="13" t="n">
        <v>15.29</v>
      </c>
      <c r="KD94" s="68">
        <f>IF(KC94&gt;0,((KC94-KC93)/KC93),0)</f>
        <v/>
      </c>
      <c r="KE94" s="68">
        <f>IF(KC94&gt;0,KD94-$V94,0)</f>
        <v/>
      </c>
      <c r="KF94" s="68">
        <f>IF(KC94&gt;0,(KC94-KF$10)/KF$10,0)</f>
        <v/>
      </c>
      <c r="KG94" s="68" t="n"/>
      <c r="KH94" s="15">
        <f>IF(KC94&gt;0,(KC94-KC$10)/KC$10,0)</f>
        <v/>
      </c>
      <c r="KI94" s="18" t="n"/>
      <c r="KJ94" s="13" t="n">
        <v>48.69</v>
      </c>
      <c r="KK94" s="68">
        <f>IF(KJ94&gt;0,((KJ94-KJ93)/KJ93),0)</f>
        <v/>
      </c>
      <c r="KL94" s="68">
        <f>IF(KJ94&gt;0,KK94-$V94,0)</f>
        <v/>
      </c>
      <c r="KM94" s="68">
        <f>IF(KJ94&gt;0,(KJ94-KM$10)/KM$10,0)</f>
        <v/>
      </c>
      <c r="KN94" s="68" t="n"/>
      <c r="KO94" s="15">
        <f>IF(KJ94&gt;0,(KJ94-KJ$10)/KJ$10,0)</f>
        <v/>
      </c>
      <c r="KQ94" s="13" t="n">
        <v>1.47</v>
      </c>
      <c r="KR94" s="68">
        <f>IF(KQ94&gt;0,((KQ94-KQ93)/KQ93),0)</f>
        <v/>
      </c>
      <c r="KS94" s="68">
        <f>IF(KQ94&gt;0,KR94-$V94,0)</f>
        <v/>
      </c>
      <c r="KT94" s="68">
        <f>IF(KQ94&gt;0,(KQ94-KT$10)/KT$10,0)</f>
        <v/>
      </c>
      <c r="KU94" s="68" t="n"/>
      <c r="KV94" s="15">
        <f>IF(KQ94&gt;0,(KQ94-KQ$10)/KQ$10,0)</f>
        <v/>
      </c>
      <c r="KW94" s="18" t="n"/>
      <c r="KX94" s="13" t="n">
        <v>22.94</v>
      </c>
      <c r="KY94" s="68">
        <f>IF(KX94&gt;0,((KX94-KX93)/KX93),0)</f>
        <v/>
      </c>
      <c r="KZ94" s="68">
        <f>IF(KX94&gt;0,KY94-$V94,0)</f>
        <v/>
      </c>
      <c r="LA94" s="68">
        <f>IF(KX94&gt;0,(KX94-LA$10)/LA$10,0)</f>
        <v/>
      </c>
      <c r="LB94" s="68" t="n"/>
      <c r="LC94" s="15">
        <f>IF(KX94&gt;0,(KX94-KX$10)/KX$10,0)</f>
        <v/>
      </c>
      <c r="LD94" s="18" t="n"/>
      <c r="LE94" s="13" t="n">
        <v>53.52</v>
      </c>
      <c r="LF94" s="68">
        <f>IF(LE94&gt;0,((LE94-LE93)/LE93),0)</f>
        <v/>
      </c>
      <c r="LG94" s="68">
        <f>IF(LE94&gt;0,LF94-$V94,0)</f>
        <v/>
      </c>
      <c r="LH94" s="68">
        <f>IF(LE94&gt;0,(LE94-LH$10)/LH$10,0)</f>
        <v/>
      </c>
      <c r="LI94" s="68" t="n"/>
      <c r="LJ94" s="15">
        <f>IF(LE94&gt;0,(LE94-LE$10)/LE$10,0)</f>
        <v/>
      </c>
      <c r="LL94" s="13" t="n">
        <v>114.3</v>
      </c>
      <c r="LM94" s="68">
        <f>IF(LL94&gt;0,((LL94-LL93)/LL93),0)</f>
        <v/>
      </c>
      <c r="LN94" s="68">
        <f>IF(LL94&gt;0,LM94-$V94,0)</f>
        <v/>
      </c>
      <c r="LO94" s="68">
        <f>IF(LL94&gt;0,(LL94-LO$10)/LO$10,0)</f>
        <v/>
      </c>
      <c r="LP94" s="68" t="n"/>
      <c r="LQ94" s="15">
        <f>IF(LL94&gt;0,(LL94-LL$10)/LL$10,0)</f>
        <v/>
      </c>
      <c r="LS94" s="13" t="n">
        <v>14.51</v>
      </c>
      <c r="LT94" s="68">
        <f>IF(LS94&gt;0,((LS94-LS93)/LS93),0)</f>
        <v/>
      </c>
      <c r="LU94" s="68">
        <f>IF(LS94&gt;0,LT94-$V94,0)</f>
        <v/>
      </c>
      <c r="LV94" s="68" t="n"/>
      <c r="LW94" s="68" t="n"/>
      <c r="LX94" s="15">
        <f>IF(LS94&gt;0,(LS94-LS$10)/LS$10,0)</f>
        <v/>
      </c>
      <c r="LZ94" s="13" t="n">
        <v>12.71</v>
      </c>
      <c r="MA94" s="68">
        <f>IF(LZ94&gt;0,((LZ94-LZ93)/LZ93),0)</f>
        <v/>
      </c>
      <c r="MB94" s="68">
        <f>IF(LZ94&gt;0,MA94-$V94,0)</f>
        <v/>
      </c>
      <c r="MC94" s="68">
        <f>IF(LZ94&gt;0,(LZ94-MC$10)/MC$10,0)</f>
        <v/>
      </c>
      <c r="MD94" s="68" t="n"/>
      <c r="ME94" s="15">
        <f>IF(LZ94&gt;0,(LZ94-LZ$10)/LZ$10,0)</f>
        <v/>
      </c>
      <c r="MG94" s="13" t="n">
        <v>25.47</v>
      </c>
      <c r="MH94" s="68">
        <f>IF(MG94&gt;0,((MG94-MG93)/MG93),0)</f>
        <v/>
      </c>
      <c r="MI94" s="68">
        <f>IF(MG94&gt;0,MH94-$V94,0)</f>
        <v/>
      </c>
      <c r="MJ94" s="68">
        <f>IF(MG94&gt;0,(MG94-MJ$10)/MJ$10,0)</f>
        <v/>
      </c>
      <c r="MK94" s="68" t="n"/>
      <c r="ML94" s="15">
        <f>IF(MG94&gt;0,(MG94-MG$10)/MG$10,0)</f>
        <v/>
      </c>
      <c r="MN94" s="13" t="n">
        <v>112.01</v>
      </c>
      <c r="MO94" s="68">
        <f>IF(MN94&gt;0,((MN94-MN93)/MN93),0)</f>
        <v/>
      </c>
      <c r="MP94" s="68">
        <f>IF(MN94&gt;0,MO94-$V94,0)</f>
        <v/>
      </c>
      <c r="MQ94" s="68">
        <f>IF(MN94&gt;0,(MN94-MQ$10)/MQ$10,0)</f>
        <v/>
      </c>
      <c r="MR94" s="68" t="n"/>
      <c r="MS94" s="15">
        <f>IF(MN94&gt;0,(MN94-MN$10)/MN$10,0)</f>
        <v/>
      </c>
      <c r="MU94" s="13" t="n">
        <v>15</v>
      </c>
      <c r="MV94" s="68">
        <f>IF(MU94&gt;0,((MU94-MU93)/MU93),0)</f>
        <v/>
      </c>
      <c r="MW94" s="68">
        <f>IF(MU94&gt;0,MV94-$V94,0)</f>
        <v/>
      </c>
      <c r="MX94" s="68">
        <f>IF(MU94&gt;0,(MU94-MX$10)/MX$10,0)</f>
        <v/>
      </c>
      <c r="MY94" s="68" t="n"/>
      <c r="MZ94" s="15">
        <f>IF(MU94&gt;0,(MU94-MU$10)/MU$10,0)</f>
        <v/>
      </c>
      <c r="NB94" s="13" t="n">
        <v>208.94</v>
      </c>
      <c r="NC94" s="68">
        <f>IF(NB94&gt;0,((NB94-NB93)/NB93),0)</f>
        <v/>
      </c>
      <c r="ND94" s="68">
        <f>IF(NB94&gt;0,NC94-$V94,0)</f>
        <v/>
      </c>
      <c r="NE94" s="68">
        <f>IF(NB94&gt;0,(NB94-NE$10)/NE$10,0)</f>
        <v/>
      </c>
      <c r="NF94" s="68" t="n"/>
      <c r="NG94" s="15">
        <f>IF(NB94&gt;0,(NB94-NB$10)/NB$10,0)</f>
        <v/>
      </c>
      <c r="NI94" s="13" t="n">
        <v>4.79</v>
      </c>
      <c r="NJ94" s="68">
        <f>IF(NI94&gt;0,((NI94-NI93)/NI93),0)</f>
        <v/>
      </c>
      <c r="NK94" s="68">
        <f>IF(NI94&gt;0,NJ94-$V94,0)</f>
        <v/>
      </c>
      <c r="NL94" s="68">
        <f>IF(NI94&gt;0,(NI94-NL$10)/NL$10,0)</f>
        <v/>
      </c>
      <c r="NM94" s="68" t="n"/>
      <c r="NN94" s="15">
        <f>IF(NI94&gt;0,(NI94-NI$10)/NI$10,0)</f>
        <v/>
      </c>
      <c r="NP94" s="13" t="n">
        <v>401.1</v>
      </c>
      <c r="NQ94" s="68">
        <f>IF(NP94&gt;0,((NP94-NP93)/NP93),0)</f>
        <v/>
      </c>
      <c r="NR94" s="68">
        <f>IF(NP94&gt;0,NQ94-$V94,0)</f>
        <v/>
      </c>
      <c r="NS94" s="68">
        <f>IF(NP94&gt;0,(NP94-NS$10)/NS$10,0)</f>
        <v/>
      </c>
      <c r="NT94" s="68" t="n"/>
      <c r="NU94" s="15">
        <f>IF(NP94&gt;0,(NP94-NP$10)/NP$10,0)</f>
        <v/>
      </c>
      <c r="NW94" s="13" t="n">
        <v>164.21</v>
      </c>
      <c r="NX94" s="68">
        <f>IF(NW94&gt;0,((NW94-NW93)/NW93),0)</f>
        <v/>
      </c>
      <c r="NY94" s="68">
        <f>IF(NW94&gt;0,NX94-$V94,0)</f>
        <v/>
      </c>
      <c r="NZ94" s="68">
        <f>IF(NW94&gt;0,(NW94-NZ$10)/NZ$10,0)</f>
        <v/>
      </c>
      <c r="OA94" s="68" t="n"/>
      <c r="OB94" s="15">
        <f>IF(NW94&gt;0,(NW94-NW$10)/NW$10,0)</f>
        <v/>
      </c>
      <c r="OD94" s="13" t="n">
        <v>1.38</v>
      </c>
      <c r="OE94" s="68">
        <f>IF(OD94&gt;0,((OD94-OD93)/OD93),0)</f>
        <v/>
      </c>
      <c r="OF94" s="68">
        <f>IF(OD94&gt;0,OE94-$V94,0)</f>
        <v/>
      </c>
      <c r="OG94" s="68">
        <f>IF(OD94&gt;0,(OD94-OG$10)/OG$10,0)</f>
        <v/>
      </c>
      <c r="OH94" s="68" t="n"/>
      <c r="OI94" s="15">
        <f>IF(OD94&gt;0,(OD94-OD$10)/OD$10,0)</f>
        <v/>
      </c>
      <c r="OK94" s="13" t="n">
        <v>71.66</v>
      </c>
      <c r="OL94" s="68">
        <f>IF(OK94&gt;0,((OK94-OK93)/OK93),0)</f>
        <v/>
      </c>
      <c r="OM94" s="68">
        <f>IF(OK94&gt;0,OL94-$V94,0)</f>
        <v/>
      </c>
      <c r="ON94" s="68">
        <f>IF(OK94&gt;0,(OK94-ON$10)/ON$10,0)</f>
        <v/>
      </c>
      <c r="OO94" s="68" t="n"/>
      <c r="OP94" s="15">
        <f>IF(OK94&gt;0,(OK94-OK$10)/OK$10,0)</f>
        <v/>
      </c>
      <c r="OR94" s="13" t="n">
        <v>3.12</v>
      </c>
      <c r="OS94" s="68">
        <f>IF(OR94&gt;0,((OR94-OR93)/OR93),0)</f>
        <v/>
      </c>
      <c r="OT94" s="68">
        <f>IF(OR94&gt;0,OS94-$V94,0)</f>
        <v/>
      </c>
      <c r="OU94" s="68">
        <f>IF(OR94&gt;0,(OR94-OU$10)/OU$10,0)</f>
        <v/>
      </c>
      <c r="OV94" s="68" t="n"/>
      <c r="OW94" s="15">
        <f>IF(OR94&gt;0,(OR94-OR$10)/OR$10,0)</f>
        <v/>
      </c>
      <c r="OY94" s="13" t="n">
        <v>127.94</v>
      </c>
      <c r="OZ94" s="68">
        <f>IF(OY94&gt;0,((OY94-OY93)/OY93),0)</f>
        <v/>
      </c>
      <c r="PA94" s="68">
        <f>IF(OY94&gt;0,OZ94-$V94,0)</f>
        <v/>
      </c>
      <c r="PB94" s="68">
        <f>IF(OY94&gt;0,(OY94-PB$10)/PB$10,0)</f>
        <v/>
      </c>
      <c r="PC94" s="68" t="n"/>
      <c r="PD94" s="15">
        <f>IF(OY94&gt;0,(OY94-OY$10)/OY$10,0)</f>
        <v/>
      </c>
      <c r="PE94" s="18" t="n"/>
      <c r="PF94" s="13" t="n">
        <v>218.62</v>
      </c>
      <c r="PG94" s="68">
        <f>IF(PF94&gt;0,((PF94-PF93)/PF93),0)</f>
        <v/>
      </c>
      <c r="PH94" s="68">
        <f>IF(PF94&gt;0,PG94-$V94,0)</f>
        <v/>
      </c>
      <c r="PI94" s="68">
        <f>IF(PF94&gt;0,(PF94-PI$10)/PI$10,0)</f>
        <v/>
      </c>
      <c r="PJ94" s="68" t="n"/>
      <c r="PK94" s="15">
        <f>IF(PF94&gt;0,(PF94-PF$10)/PF$10,0)</f>
        <v/>
      </c>
      <c r="PM94" s="13" t="n"/>
      <c r="PN94" s="68">
        <f>IF(PM94&gt;0,((PM94-PM93)/PM93),0)</f>
        <v/>
      </c>
      <c r="PO94" s="68">
        <f>PN94-$V94</f>
        <v/>
      </c>
      <c r="PP94" s="68">
        <f>IF(PM94&gt;0,(PM94-PP$10)/PP$10,0)</f>
        <v/>
      </c>
      <c r="PQ94" s="68" t="n"/>
      <c r="PR94" s="15">
        <f>IF(PM94&gt;0,(PM94-PM$10)/PM$10,0)</f>
        <v/>
      </c>
      <c r="PT94" s="13" t="n">
        <v>4.53</v>
      </c>
      <c r="PU94" s="68">
        <f>IF(PT94&gt;0,((PT94-PT93)/PT93),0)</f>
        <v/>
      </c>
      <c r="PV94" s="68">
        <f>IF(PT94&gt;0,PU94-$V94,0)</f>
        <v/>
      </c>
      <c r="PW94" s="68">
        <f>IF(PT94&gt;0,(PT94-PW$10)/PW$10,0)</f>
        <v/>
      </c>
      <c r="PX94" s="68" t="n"/>
      <c r="PY94" s="15">
        <f>IF(PT94&gt;0,(PT94-PT$10)/PT$10,0)</f>
        <v/>
      </c>
      <c r="QA94" s="13" t="n">
        <v>211.85</v>
      </c>
      <c r="QB94" s="68">
        <f>IF(QA94&gt;0,((QA94-QA93)/QA93),0)</f>
        <v/>
      </c>
      <c r="QC94" s="68">
        <f>IF(QA94&gt;0,QB94-$V94,0)</f>
        <v/>
      </c>
      <c r="QD94" s="68">
        <f>IF(QA94&gt;0,(QA94-QD$10)/QD$10,0)</f>
        <v/>
      </c>
      <c r="QE94" s="68" t="n"/>
      <c r="QF94" s="15">
        <f>IF(QA94&gt;0,(QA94-QA$10)/QA$10,0)</f>
        <v/>
      </c>
      <c r="QH94" s="13" t="n">
        <v>1.25</v>
      </c>
      <c r="QI94" s="68">
        <f>IF(QH94&gt;0,((QH94-QH93)/QH93),0)</f>
        <v/>
      </c>
      <c r="QJ94" s="68">
        <f>IF(QH94&gt;0,QI94-$V94,0)</f>
        <v/>
      </c>
      <c r="QK94" s="68">
        <f>IF(QH94&gt;0,(QH94-QK$10)/QK$10,0)</f>
        <v/>
      </c>
      <c r="QL94" s="68" t="n"/>
      <c r="QM94" s="15">
        <f>IF(QH94&gt;0,(QH94-QH$10)/QH$10,0)</f>
        <v/>
      </c>
      <c r="QO94" s="13" t="n">
        <v>11.25</v>
      </c>
      <c r="QP94" s="68">
        <f>IF(QO94&gt;0,((QO94-QO93)/QO93),0)</f>
        <v/>
      </c>
      <c r="QQ94" s="68">
        <f>IF(QO94&gt;0,QP94-$V94,0)</f>
        <v/>
      </c>
      <c r="QR94" s="68">
        <f>IF(QO94&gt;0,(QO94-QR$10)/QR$10,0)</f>
        <v/>
      </c>
      <c r="QS94" s="68" t="n"/>
      <c r="QT94" s="15">
        <f>IF(QO94&gt;0,(QO94-QO$10)/QO$10,0)</f>
        <v/>
      </c>
      <c r="QV94" s="13" t="n">
        <v>1.61</v>
      </c>
      <c r="QW94" s="68">
        <f>IF(QV94&gt;0,((QV94-QV93)/QV93),0)</f>
        <v/>
      </c>
      <c r="QX94" s="68">
        <f>IF(QV94&gt;0,QW94-$V94,0)</f>
        <v/>
      </c>
      <c r="QY94" s="68">
        <f>IF(QV94&gt;0,(QV94-QY$10)/QY$10,0)</f>
        <v/>
      </c>
      <c r="QZ94" s="68" t="n"/>
      <c r="RA94" s="15">
        <f>IF(QV94&gt;0,(QV94-QV$10)/QV$10,0)</f>
        <v/>
      </c>
      <c r="RC94" s="13" t="n">
        <v>24.91</v>
      </c>
      <c r="RD94" s="68">
        <f>IF(RC94&gt;0,((RC94-RC93)/RC93),0)</f>
        <v/>
      </c>
      <c r="RE94" s="68">
        <f>IF(RC94&gt;0,RD94-$V94,0)</f>
        <v/>
      </c>
      <c r="RF94" s="68">
        <f>IF(RC94&gt;0,(RC94-RF$10)/RF$10,0)</f>
        <v/>
      </c>
      <c r="RG94" s="68" t="n"/>
      <c r="RH94" s="15">
        <f>IF(RC94&gt;0,(RC94-RC$10)/RC$10,0)</f>
        <v/>
      </c>
      <c r="RJ94" s="13" t="n">
        <v>176.4</v>
      </c>
      <c r="RK94" s="68">
        <f>IF(RJ94&gt;0,((RJ94-RJ93)/RJ93),0)</f>
        <v/>
      </c>
      <c r="RL94" s="68">
        <f>RK94-$V94</f>
        <v/>
      </c>
      <c r="RM94" s="68">
        <f>IF(RJ94&gt;0,(RJ94-RM$10)/RM$10,0)</f>
        <v/>
      </c>
      <c r="RN94" s="68" t="n"/>
      <c r="RO94" s="15">
        <f>IF(RJ94&gt;0,(RJ94-RJ$10)/RJ$10,0)</f>
        <v/>
      </c>
      <c r="RQ94" s="13" t="n">
        <v>13.53</v>
      </c>
      <c r="RR94" s="68">
        <f>IF(RQ94&gt;0,((RQ94-RQ93)/RQ93),0)</f>
        <v/>
      </c>
      <c r="RS94" s="68">
        <f>RR94-$V94</f>
        <v/>
      </c>
      <c r="RT94" s="68">
        <f>IF(RQ94&gt;0,(RQ94-RT$10)/RT$10,0)</f>
        <v/>
      </c>
      <c r="RU94" s="68" t="n"/>
      <c r="RV94" s="15">
        <f>IF(RQ94&gt;0,(RQ94-RQ$10)/RQ$10,0)</f>
        <v/>
      </c>
      <c r="RX94" s="13" t="n">
        <v>123.77</v>
      </c>
      <c r="RY94" s="68">
        <f>IF(RX94&gt;0,((RX94-RX93)/RX93),0)</f>
        <v/>
      </c>
      <c r="RZ94" s="68">
        <f>RY94-$V94</f>
        <v/>
      </c>
      <c r="SA94" s="68">
        <f>IF(RX94&gt;0,(RX94-SA$10)/SA$10,0)</f>
        <v/>
      </c>
      <c r="SB94" s="68" t="n"/>
      <c r="SC94" s="15">
        <f>IF(RX94&gt;0,(RX94-RX$10)/RX$10,0)</f>
        <v/>
      </c>
      <c r="SE94" s="13" t="n">
        <v>9.69</v>
      </c>
      <c r="SF94" s="68">
        <f>IF(SE94&gt;0,((SE94-SE93)/SE93),0)</f>
        <v/>
      </c>
      <c r="SG94" s="68">
        <f>SF94-$V94</f>
        <v/>
      </c>
      <c r="SH94" s="68">
        <f>IF(SE94&gt;0,(SE94-SH$10)/SH$10,0)</f>
        <v/>
      </c>
      <c r="SI94" s="68" t="n"/>
      <c r="SJ94" s="15">
        <f>IF(SE94&gt;0,(SE94-SE$10)/SE$10,0)</f>
        <v/>
      </c>
      <c r="SL94" s="13" t="n">
        <v>0.772</v>
      </c>
      <c r="SM94" s="68">
        <f>IF(SL94&gt;0,((SL94-SL93)/SL93),0)</f>
        <v/>
      </c>
      <c r="SN94" s="68">
        <f>SM94-$V94</f>
        <v/>
      </c>
      <c r="SO94" s="68">
        <f>IF(SL94&gt;0,(SL94-SO$10)/SO$10,0)</f>
        <v/>
      </c>
      <c r="SP94" s="68" t="n"/>
      <c r="SQ94" s="15">
        <f>IF(SL94&gt;0,(SL94-SL$10)/SL$10,0)</f>
        <v/>
      </c>
      <c r="SS94" s="13" t="n">
        <v>7.28</v>
      </c>
      <c r="ST94" s="68">
        <f>IF(SS94&gt;0,((SS94-SS93)/SS93),0)</f>
        <v/>
      </c>
      <c r="SU94" s="68">
        <f>ST94-$V94</f>
        <v/>
      </c>
      <c r="SV94" s="68">
        <f>IF(SS94&gt;0,(SS94-SV$10)/SV$10,0)</f>
        <v/>
      </c>
      <c r="SW94" s="68" t="n"/>
      <c r="SX94" s="15">
        <f>IF(SS94&gt;0,(SS94-SS$10)/SS$10,0)</f>
        <v/>
      </c>
      <c r="SZ94" s="13" t="n">
        <v>25.2</v>
      </c>
      <c r="TA94" s="68">
        <f>IF(SZ94&gt;0,((SZ94-SZ93)/SZ93),0)</f>
        <v/>
      </c>
      <c r="TB94" s="68">
        <f>TA94-$V94</f>
        <v/>
      </c>
      <c r="TC94" s="68">
        <f>IF(SZ94&gt;0,(SZ94-TC$10)/TC$10,0)</f>
        <v/>
      </c>
      <c r="TD94" s="68" t="n"/>
      <c r="TE94" s="15">
        <f>IF(SZ94&gt;0,(SZ94-SZ$10)/SZ$10,0)</f>
        <v/>
      </c>
      <c r="TG94" s="13" t="n">
        <v>0.19</v>
      </c>
      <c r="TH94" s="68">
        <f>IF(TG94&gt;0,((TG94-TG93)/TG93),0)</f>
        <v/>
      </c>
      <c r="TI94" s="68">
        <f>TH94-$V94</f>
        <v/>
      </c>
      <c r="TJ94" s="68">
        <f>IF(TG94&gt;0,(TG94-TJ$10)/TJ$10,0)</f>
        <v/>
      </c>
      <c r="TK94" s="68" t="n"/>
      <c r="TL94" s="15">
        <f>IF(TG94&gt;0,(TG94-TG$10)/TG$10,0)</f>
        <v/>
      </c>
      <c r="TN94" s="13" t="n">
        <v>27.82</v>
      </c>
      <c r="TO94" s="68">
        <f>IF(TN94&gt;0,((TN94-TN93)/TN93),0)</f>
        <v/>
      </c>
      <c r="TP94" s="68">
        <f>TO94-$V94</f>
        <v/>
      </c>
      <c r="TQ94" s="68">
        <f>IF(TN94&gt;0,(TN94-TQ$10)/TQ$10,0)</f>
        <v/>
      </c>
      <c r="TR94" s="68" t="n"/>
      <c r="TS94" s="15">
        <f>IF(TN94&gt;0,(TN94-TN$10)/TN$10,0)</f>
        <v/>
      </c>
      <c r="TU94" s="13" t="n">
        <v>2.17</v>
      </c>
      <c r="TV94" s="68">
        <f>IF(TU94&gt;0,((TU94-TU93)/TU93),0)</f>
        <v/>
      </c>
      <c r="TW94" s="68">
        <f>TV94-$V94</f>
        <v/>
      </c>
      <c r="TX94" s="68">
        <f>IF(TU94&gt;0,(TU94-TX$10)/TX$10,0)</f>
        <v/>
      </c>
      <c r="TY94" s="68" t="n"/>
      <c r="TZ94" s="15">
        <f>IF(TU94&gt;0,(TU94-TU$10)/TU$10,0)</f>
        <v/>
      </c>
      <c r="UB94" s="13" t="n"/>
      <c r="UC94" s="68">
        <f>IF(UB94&gt;0,((UB94-UB93)/UB93),0)</f>
        <v/>
      </c>
      <c r="UD94" s="68">
        <f>UC94-$V94</f>
        <v/>
      </c>
      <c r="UE94" s="68">
        <f>IF(UB94&gt;0,(UB94-UE$10)/UE$10,0)</f>
        <v/>
      </c>
      <c r="UF94" s="68" t="n"/>
      <c r="UG94" s="15">
        <f>IF(UB94&gt;0,(UB94-UB$10)/UB$10,0)</f>
        <v/>
      </c>
      <c r="UI94" s="13" t="n"/>
      <c r="UJ94" s="68">
        <f>IF(UI94&gt;0,((UI94-UI93)/UI93),0)</f>
        <v/>
      </c>
      <c r="UK94" s="68">
        <f>UJ94-$V94</f>
        <v/>
      </c>
      <c r="UL94" s="68">
        <f>IF(UI94&gt;0,(UI94-UL$10)/UL$10,0)</f>
        <v/>
      </c>
      <c r="UM94" s="68" t="n"/>
      <c r="UN94" s="15">
        <f>IF(UI94&gt;0,(UI94-UI$10)/UI$10,0)</f>
        <v/>
      </c>
      <c r="UP94" s="13" t="n"/>
      <c r="UQ94" s="68">
        <f>IF(UP94&gt;0,((UP94-UP93)/UP93),0)</f>
        <v/>
      </c>
      <c r="UR94" s="68">
        <f>UQ94-$V94</f>
        <v/>
      </c>
      <c r="US94" s="68">
        <f>IF(UP94&gt;0,(UP94-US$10)/US$10,0)</f>
        <v/>
      </c>
      <c r="UT94" s="68" t="n"/>
      <c r="UU94" s="15">
        <f>IF(UP94&gt;0,(UP94-UP$10)/UP$10,0)</f>
        <v/>
      </c>
      <c r="UW94" s="13" t="n"/>
      <c r="UX94" s="68">
        <f>IF(UW94&gt;0,((UW94-UW93)/UW93),0)</f>
        <v/>
      </c>
      <c r="UY94" s="68">
        <f>UX94-$V94</f>
        <v/>
      </c>
      <c r="UZ94" s="68">
        <f>IF(UW94&gt;0,(UW94-UZ$10)/UZ$10,0)</f>
        <v/>
      </c>
      <c r="VA94" s="68" t="n"/>
      <c r="VB94" s="15">
        <f>IF(UW94&gt;0,(UW94-UW$10)/UW$10,0)</f>
        <v/>
      </c>
      <c r="VD94" s="13" t="n"/>
      <c r="VE94" s="68">
        <f>IF(VD94&gt;0,((VD94-VD93)/VD93),0)</f>
        <v/>
      </c>
      <c r="VF94" s="68">
        <f>VE94-$V94</f>
        <v/>
      </c>
      <c r="VG94" s="68">
        <f>IF(VD94&gt;0,(VD94-VG$10)/VG$10,0)</f>
        <v/>
      </c>
      <c r="VH94" s="68" t="n"/>
      <c r="VI94" s="15">
        <f>IF(VD94&gt;0,(VD94-VD$10)/VD$10,0)</f>
        <v/>
      </c>
      <c r="VM94" s="21">
        <f>IF($C94&gt;0,(($IK$5*IG94)+($GT$5*GP94)+($JM$5*JI94)+($JF$5*JB94)+($IY$5*IU94)+($IR$5*IN94)+($ID$5*HZ94)+($HW$5*HS94)+($HP$5*HL94)+($HI$5*HE94)+($GF$5*GB94)+($FY$5*FU94)+($FR$5*FN94)+($FK$5*FG94)+($FD$5*EZ94)+($EW$5*ES94)+($EP$5*EL94)+($EI$5*EE94)+($EB$5*DX94)+($DU$5*DQ94)+($DN$5*DJ94)+($DG$5*DC94)+($CZ$5*CV94)+($CS$5*CO94)+($CL$5*CH94)+($CE$5*CA94)+($BX$5*BT94)+($BQ$5*BM94)+($BJ$5*BF94)+($BC$5*AY94)+($AV$5*AR94)+($AO$5*AK94)+($AH$5*AD94)+($JT$5*JP94)+($KA$5*JW94)+($KO$5*KK94)+($PR$5*PN94)+($GM$5*GI94)+($HA$5*GW94)+($KV$5*KR94)+($KH$5*KD94)+($LC$5*KY94)+($MS$5*MO94)+($ML$5*MH94)+($ME$5*MA94)+($LX$5*LT94)+($LQ$5*LM94)+($LJ$5*LF94)+(MV94*$MZ$5)+(NC94*$NG$5)+(NJ94*$NN$5)+($OI$5*OE94)+($NU$5*NQ94)+($OB$5*NX94)+($PK$5*PG94)+($OP$5*OL94)+($OW$5*OS94)+($PD$5*OZ94)+(PU94*$PY$5)+(QB94*$QF$5)+(QI94*$QM$5)+(QP94*$QT$5)+(QW94*$RA$5)+(RD94*$RH$5)+(RK94*$RO$5)+(RR94*$RV$5)+(RY94*$SC$5)+(SF94*$SJ$5)+(SM94*$SQ$5)+(ST94*$SX$5)+(TA94*$TE$5))+(TH94*$TL$5)+(TO94*$TS$5))/$VM$5</f>
        <v/>
      </c>
      <c r="VN94" s="538" t="n"/>
      <c r="VO94" s="21">
        <f>IF($C94&gt;0,(($IK$5*II94)+($GT$5*GR94)+($JM$5*JK94)+($JF$5*JD94)+($IY$5*IW94)+($IR$5*IP94)+($ID$5*IB94)+($HW$5*HU94)+($HP$5*HN94)+($HI$5*HG94)+($GF$5*GD94)+($FY$5*FW94)+($FR$5*FP94)+($FK$5*FI94)+($FD$5*FB94)+($EW$5*EU94)+($EP$5*EN94)+($EI$5*EG94)+($EB$5*DZ94)+($DU$5*DS94)+($DN$5*DL94)+($DG$5*DE94)+($CZ$5*CX94)+($CS$5*CQ94)+($CL$5*CJ94)+($CE$5*CC94)+($BX$5*BV94)+($BQ$5*BO94)+($BJ$5*BH94)+($BC$5*BA94)+($AV$5*AT94)+($AO$5*AM94)+($AH$5*AF94)+($KO$5*KM94)+($KH$5*KF94)+($KA$5*JY94)+($JT$5*JR94)+($PR$5*PP94)+($GM$5*GK94)+($HA$5*GY94)+($KV$5*KT94)+($LC$5*LA94)+($MS$5*MQ94)+($ML$5*MJ94)+($ME$5*MC94)+($LX$5*LV94)+($LQ$5*LO94)+($LJ$5*LH94)+(MX94*$MZ$5)+(NE94*$NG$5)+(NL94*$NN$5)+($OI$5*OG94)+($NU$5*NS94)+($OB$5*NZ94)+($PD$5*PB94)+($OW$5*OU94)+($OP$5*ON94)+($PK$5*PI94)+($PY$5*PW94)+($QF$5*QD94)+($QM$5*QK94)+($QT$5*QR94)+($RA$5*QY94)+($RH$5*RF94)+($RO$5*RM94)+(RT94*$RV$5)+(SA94*$SC$5)+(SH94*$SJ$5)+(SO94*$SQ$5)+(SV94*$SX$5)+(TC94*$TE$5)+(TJ94*$TL$5)+(TQ94*$TS$5))/$VM$5,0)</f>
        <v/>
      </c>
      <c r="VP94" s="14" t="n"/>
      <c r="VQ94" s="21">
        <f>IF($C94&gt;0,(($IK$5*IK94)+($GT$5*GT94)+($JM$5*JM94)+($JF$5*JF94)+($IY$5*IY94)+($IR$5*IR94)+($ID$5*ID94)+($HW$5*HW94)+($HP$5*HP94)+($HI$5*HI94)+($GF$5*GF94)+($FY$5*FY94)+($FR$5*FR94)+($FK$5*FK94)+($FD$5*FD94)+($EW$5*EW94)+($EP$5*EP94)+($EI$5*EI94)+($EB$5*EB94)+($DU$5*DU94)+($DN$5*DN94)+($DG$5*DG94)+($CZ$5*CZ94)+($CS$5*CS94)+($CL$5*CL94)+($CE$5*CE94)+($BX$5*BX94)+($BQ$5*BQ94)+($BJ$5*BJ94)+($BC$5*BC94)+($AV$5*AV94)+($AO$5*AO94)+($AH$5*AH94)+($KO$5*KO94)+($PR$5*PR94)+($GM$5*GM94)+($HA$5*HA94)+($KH$5*KH94)+($KA$5*KA94)+($JT$5*JT94)+($KV$5*KV94)+($LC$5*LC94)+($MS$5*MS94)+($ML$5*ML94)+($ME$5*ME94)+($LX$5*LX94)+($LQ$5*LQ94)+($LJ$5*LJ94)+($OI$5*OI94)+($NU$5*NU94)+($NN$5*NN94)+($NG$5*NG94)+($MZ$5*MZ94)+(OB94*$OB$5)+($PD$5*PD94)+($OW$5*OW94)+($OP$5*OP94)+($PK$5*PK94)+(PY94*$PY$5)+(QF94*$QF$5)+(QM94*$QM$5)+(QT94*$QT$5)+(RA94*$RA$5)+(RH94*$RH$5)+(RO94*$RO$5)+(RV94*$RV$5)+(SC94*$SC$5)+(SJ94*$SJ$5)+(SQ94*$SQ$5)+(SX94*$SX$5)+(TE94*$TE$5)+(TL94*$TL$5)+(TS94*$TS$5))/$VM$5,0)</f>
        <v/>
      </c>
    </row>
    <row r="95" ht="16" customHeight="1" s="545">
      <c r="A95" s="127" t="n">
        <v>45783</v>
      </c>
      <c r="B95" s="4">
        <f>A95</f>
        <v/>
      </c>
      <c r="C95" s="13" t="n">
        <v>40829</v>
      </c>
      <c r="D95" s="138">
        <f>IF(C95&gt;0,C95-C94,0)</f>
        <v/>
      </c>
      <c r="E95" s="68">
        <f>IF(C95&gt;0,D95/C94,0)</f>
        <v/>
      </c>
      <c r="F95" s="15">
        <f>IF(C95&gt;0,(C95-C$10)/C$10,0)</f>
        <v/>
      </c>
      <c r="G95" s="13" t="n">
        <v>5606.91</v>
      </c>
      <c r="H95" s="138">
        <f>IF(G95&gt;0,G95-G94,0)</f>
        <v/>
      </c>
      <c r="I95" s="68">
        <f>IF(G95&gt;0,H95/G94,0)</f>
        <v/>
      </c>
      <c r="J95" s="15">
        <f>IF(G95&gt;0,(G95-G$10)/G$10,0)</f>
        <v/>
      </c>
      <c r="K95" s="13" t="n">
        <v>17689.66</v>
      </c>
      <c r="L95" s="138">
        <f>IF(K95&gt;0,K95-K94,0)</f>
        <v/>
      </c>
      <c r="M95" s="68">
        <f>IF(K95&gt;0,L95/K94,0)</f>
        <v/>
      </c>
      <c r="N95" s="15">
        <f>IF(K95&gt;0,(K95-K$10)/K$10,0)</f>
        <v/>
      </c>
      <c r="O95" s="13" t="n">
        <v>1983.19</v>
      </c>
      <c r="P95" s="138">
        <f>IF(O95&gt;0,O95-O94,0)</f>
        <v/>
      </c>
      <c r="Q95" s="68">
        <f>IF(O95&gt;0,P95/O94,0)</f>
        <v/>
      </c>
      <c r="R95" s="15">
        <f>IF(O95&gt;0,(O95-O$10)/O$10,0)</f>
        <v/>
      </c>
      <c r="S95" s="18">
        <f>IF(O95&gt;0,(((O95*0.7)*Q95)+((K95*0.9)*M95)+((G95*0.65)*I95)+((C95*0.6)*E95))/(O95+K95+G95+C95),0)</f>
        <v/>
      </c>
      <c r="T95" s="121">
        <f>IF(O95&gt;0,(S95*200)+T94,0)</f>
        <v/>
      </c>
      <c r="U95" s="121">
        <f>T95</f>
        <v/>
      </c>
      <c r="V95" s="134">
        <f>IF(T95&gt;0,(T95-T94)/T94,0)</f>
        <v/>
      </c>
      <c r="W95" s="21">
        <f>IF(T95&gt;0,(T95-T$11)/T$11,0)</f>
        <v/>
      </c>
      <c r="X95" s="18">
        <f>IF(T95&gt;0,((Q95+M95+I95+E95)/4),0)</f>
        <v/>
      </c>
      <c r="Y95" s="352" t="n">
        <v>555796.61</v>
      </c>
      <c r="Z95" s="15" t="n">
        <v>2e-06</v>
      </c>
      <c r="AA95" s="21">
        <f>Z95-$V95</f>
        <v/>
      </c>
      <c r="AC95" s="13" t="n">
        <v>201.72</v>
      </c>
      <c r="AD95" s="68">
        <f>IF(AC95&gt;0,((AC95-AC94)/AC94),0)</f>
        <v/>
      </c>
      <c r="AE95" s="68">
        <f>IF(AC95&gt;0,AD95-$V95,0)</f>
        <v/>
      </c>
      <c r="AF95" s="68">
        <f>IF(AC95&gt;0,(AC95-AF$10)/AF$10,0)</f>
        <v/>
      </c>
      <c r="AG95" s="68" t="n"/>
      <c r="AH95" s="15">
        <f>IF(AC95&gt;0,(AC95-AC$10)/AC$10,0)</f>
        <v/>
      </c>
      <c r="AJ95" s="13" t="n">
        <v>20.52</v>
      </c>
      <c r="AK95" s="68">
        <f>IF(AJ95&gt;0,((AJ95-AJ94)/AJ94),0)</f>
        <v/>
      </c>
      <c r="AL95" s="68">
        <f>IF(AJ95&gt;0,AK95-$V95,0)</f>
        <v/>
      </c>
      <c r="AM95" s="68">
        <f>IF(AJ95&gt;0,(AJ95-AM$10)/AM$10,0)</f>
        <v/>
      </c>
      <c r="AN95" s="68" t="n"/>
      <c r="AO95" s="15">
        <f>IF(AJ95&gt;0,(AJ95-AJ$10)/AJ$10,0)</f>
        <v/>
      </c>
      <c r="AQ95" s="13" t="n">
        <v>19.27</v>
      </c>
      <c r="AR95" s="68">
        <f>IF(AQ95&gt;0,((AQ95-AQ94)/AQ94),0)</f>
        <v/>
      </c>
      <c r="AS95" s="68">
        <f>IF(AQ95&gt;0,AR95-$V95,0)</f>
        <v/>
      </c>
      <c r="AT95" s="68">
        <f>IF(AQ95&gt;0,(AQ95-AT$10)/AT$10,0)</f>
        <v/>
      </c>
      <c r="AU95" s="68" t="n"/>
      <c r="AV95" s="15">
        <f>IF(AQ95&gt;0,(AQ95-AQ$10)/AQ$10,0)</f>
        <v/>
      </c>
      <c r="AX95" s="13" t="n">
        <v>194.81</v>
      </c>
      <c r="AY95" s="68">
        <f>IF(AX95&gt;0,((AX95-AX94)/AX94),0)</f>
        <v/>
      </c>
      <c r="AZ95" s="68">
        <f>IF(AX95&gt;0,AY95-$V95,0)</f>
        <v/>
      </c>
      <c r="BA95" s="68">
        <f>IF(AX95&gt;0,(AX95-BA$10)/BA$10,0)</f>
        <v/>
      </c>
      <c r="BB95" s="68" t="n"/>
      <c r="BC95" s="15">
        <f>IF(AX95&gt;0,(AX95-AX$10)/AX$10,0)</f>
        <v/>
      </c>
      <c r="BE95" s="13" t="n">
        <v>74.72</v>
      </c>
      <c r="BF95" s="68">
        <f>IF(BE95&gt;0,((BE95-BE94)/BE94),0)</f>
        <v/>
      </c>
      <c r="BG95" s="68">
        <f>IF(BE95&gt;0,BF95-$V95,0)</f>
        <v/>
      </c>
      <c r="BH95" s="68" t="n"/>
      <c r="BI95" s="68" t="n"/>
      <c r="BJ95" s="15">
        <f>IF(BE95&gt;0,(BE95-BE$10)/BE$10,0)</f>
        <v/>
      </c>
      <c r="BL95" s="13" t="n">
        <v>65.3</v>
      </c>
      <c r="BM95" s="68">
        <f>IF(BL95&gt;0,((BL95-BL94)/BL94),0)</f>
        <v/>
      </c>
      <c r="BN95" s="68">
        <f>IF(BL95&gt;0,BM95-$V95,0)</f>
        <v/>
      </c>
      <c r="BO95" s="68">
        <f>IF(BL95&gt;0,(BL95-BO$10)/BO$10,0)</f>
        <v/>
      </c>
      <c r="BP95" s="68" t="n"/>
      <c r="BQ95" s="15">
        <f>IF(BL95&gt;0,(BL95-BL$10)/BL$10,0)</f>
        <v/>
      </c>
      <c r="BS95" s="13" t="n">
        <v>35.86</v>
      </c>
      <c r="BT95" s="68">
        <f>IF(BS95&gt;0,((BS95-BS94)/BS94),0)</f>
        <v/>
      </c>
      <c r="BU95" s="68">
        <f>IF(BS95&gt;0,BT95-$V95,0)</f>
        <v/>
      </c>
      <c r="BV95" s="68">
        <f>IF(BS95&gt;0,(BS95-BV$10)/BV$10,0)</f>
        <v/>
      </c>
      <c r="BW95" s="68" t="n"/>
      <c r="BX95" s="15">
        <f>IF(BS95&gt;0,(BS95-BS$10)/BS$10,0)</f>
        <v/>
      </c>
      <c r="BZ95" s="13" t="n"/>
      <c r="CA95" s="68">
        <f>IF(BZ95&gt;0,((BZ95-BZ94)/BZ94),0)</f>
        <v/>
      </c>
      <c r="CB95" s="68">
        <f>IF(BZ95&gt;0,CA95-$V95,0)</f>
        <v/>
      </c>
      <c r="CC95" s="68">
        <f>IF(BZ95&gt;0,(BZ95-CC$10)/CC$10,0)</f>
        <v/>
      </c>
      <c r="CD95" s="68" t="n"/>
      <c r="CE95" s="15">
        <f>IF(BZ95&gt;0,(BZ95-BZ$10)/BZ$10,0)</f>
        <v/>
      </c>
      <c r="CG95" s="13" t="n">
        <v>28.52</v>
      </c>
      <c r="CH95" s="68">
        <f>IF(CG95&gt;0,((CG95-CG94)/CG94),0)</f>
        <v/>
      </c>
      <c r="CI95" s="68">
        <f>IF(CG95&gt;0,CH95-$V95,0)</f>
        <v/>
      </c>
      <c r="CJ95" s="68">
        <f>IF(CG95&gt;0,(CG95-CJ$10)/CJ$10,0)</f>
        <v/>
      </c>
      <c r="CK95" s="68" t="n"/>
      <c r="CL95" s="15">
        <f>IF(CG95&gt;0,(CG95-CG$10)/CG$10,0)</f>
        <v/>
      </c>
      <c r="CN95" s="13" t="n">
        <v>29.89</v>
      </c>
      <c r="CO95" s="68">
        <f>IF(CN95&gt;0,((CN95-CN94)/CN94),0)</f>
        <v/>
      </c>
      <c r="CP95" s="68">
        <f>IF(CN95&gt;0,CO95-$V95,0)</f>
        <v/>
      </c>
      <c r="CQ95" s="68">
        <f>IF(CN95&gt;0,(CN95-CQ$10)/CQ$10,0)</f>
        <v/>
      </c>
      <c r="CR95" s="68" t="n"/>
      <c r="CS95" s="15">
        <f>IF(CN95&gt;0,(CN95-CN$10)/CN$10,0)</f>
        <v/>
      </c>
      <c r="CU95" s="13" t="n">
        <v>33.89</v>
      </c>
      <c r="CV95" s="68">
        <f>IF(CU95&gt;0,((CU95-CU94)/CU94),0)</f>
        <v/>
      </c>
      <c r="CW95" s="68">
        <f>IF(CU95&gt;0,CV95-$V95,0)</f>
        <v/>
      </c>
      <c r="CX95" s="68">
        <f>IF(CU95&gt;0,(CU95-CX$10)/CX$10,0)</f>
        <v/>
      </c>
      <c r="CY95" s="68" t="n"/>
      <c r="CZ95" s="15">
        <f>IF(CU95&gt;0,(CU95-CU$10)/CU$10,0)</f>
        <v/>
      </c>
      <c r="DB95" s="13" t="n">
        <v>18.87</v>
      </c>
      <c r="DC95" s="68">
        <f>IF(DB95&gt;0,((DB95-DB94)/DB94),0)</f>
        <v/>
      </c>
      <c r="DD95" s="68">
        <f>IF(DB95&gt;0,DC95-$V95,0)</f>
        <v/>
      </c>
      <c r="DE95" s="68">
        <f>IF(DB95&gt;0,(DB95-DE$10)/DE$10,0)</f>
        <v/>
      </c>
      <c r="DF95" s="68" t="n"/>
      <c r="DG95" s="15">
        <f>IF(DB95&gt;0,(DB95-DB$10)/DB$10,0)</f>
        <v/>
      </c>
      <c r="DI95" s="13" t="n">
        <v>46.94</v>
      </c>
      <c r="DJ95" s="68">
        <f>IF(DI95&gt;0,((DI95-DI94)/DI94),0)</f>
        <v/>
      </c>
      <c r="DK95" s="68">
        <f>IF(DI95&gt;0,DJ95-$V95,0)</f>
        <v/>
      </c>
      <c r="DL95" s="68">
        <f>IF(DI95&gt;0,(DI95-DL$10)/DL$10,0)</f>
        <v/>
      </c>
      <c r="DM95" s="68" t="n"/>
      <c r="DN95" s="15">
        <f>IF(DI95&gt;0,(DI95-DI$10)/DI$10,0)</f>
        <v/>
      </c>
      <c r="DP95" s="13" t="n">
        <v>39.24</v>
      </c>
      <c r="DQ95" s="68">
        <f>IF(DP95&gt;0,((DP95-DP94)/DP94),0)</f>
        <v/>
      </c>
      <c r="DR95" s="68">
        <f>IF(DP95&gt;0,DQ95-$V95,0)</f>
        <v/>
      </c>
      <c r="DS95" s="68" t="n"/>
      <c r="DT95" s="68" t="n"/>
      <c r="DU95" s="15">
        <f>IF(DP95&gt;0,(DP95-DP$10)/DP$10,0)</f>
        <v/>
      </c>
      <c r="DV95" s="18" t="n"/>
      <c r="DW95" s="13" t="n">
        <v>26.69</v>
      </c>
      <c r="DX95" s="68">
        <f>IF(DW95&gt;0,((DW95-DW94)/DW94),0)</f>
        <v/>
      </c>
      <c r="DY95" s="68">
        <f>IF(DW95&gt;0,DX95-$V95,0)</f>
        <v/>
      </c>
      <c r="DZ95" s="68">
        <f>IF(DW95&gt;0,(DW95-DZ$10)/DZ$10,0)</f>
        <v/>
      </c>
      <c r="EA95" s="68" t="n"/>
      <c r="EB95" s="15">
        <f>IF(DW95&gt;0,(DW95-DW$10)/DW$10,0)</f>
        <v/>
      </c>
      <c r="ED95" s="13" t="n">
        <v>31.71</v>
      </c>
      <c r="EE95" s="68">
        <f>IF(ED95&gt;0,((ED95-ED94)/ED94),0)</f>
        <v/>
      </c>
      <c r="EF95" s="68">
        <f>IF(ED95&gt;0,EE95-$V95,0)</f>
        <v/>
      </c>
      <c r="EG95" s="68">
        <f>IF(ED95&gt;0,(ED95-EG$10)/EG$10,0)</f>
        <v/>
      </c>
      <c r="EH95" s="68" t="n"/>
      <c r="EI95" s="15">
        <f>IF(ED95&gt;0,(ED95-ED$10)/ED$10,0)</f>
        <v/>
      </c>
      <c r="EK95" s="13" t="n">
        <v>106.53</v>
      </c>
      <c r="EL95" s="68">
        <f>IF(EK95&gt;0,((EK95-EK94)/EK94),0)</f>
        <v/>
      </c>
      <c r="EM95" s="68">
        <f>IF(EK95&gt;0,EL95-$V95,0)</f>
        <v/>
      </c>
      <c r="EN95" s="68">
        <f>IF(EK95&gt;0,(EK95-EN$10)/EN$10,0)</f>
        <v/>
      </c>
      <c r="EO95" s="68" t="n"/>
      <c r="EP95" s="15">
        <f>IF(EK95&gt;0,(EK95-EK$10)/EK$10,0)</f>
        <v/>
      </c>
      <c r="ER95" s="13" t="n">
        <v>35.99</v>
      </c>
      <c r="ES95" s="68">
        <f>IF(ER95&gt;0,((ER95-ER94)/ER94),0)</f>
        <v/>
      </c>
      <c r="ET95" s="68">
        <f>IF(ER95&gt;0,ES95-$V95,0)</f>
        <v/>
      </c>
      <c r="EU95" s="68">
        <f>IF(ER95&gt;0,(ER95-EU$10)/EU$10,0)</f>
        <v/>
      </c>
      <c r="EV95" s="68" t="n"/>
      <c r="EW95" s="15">
        <f>IF(ER95&gt;0,(ER95-ER$10)/ER$10,0)</f>
        <v/>
      </c>
      <c r="EY95" s="13" t="n">
        <v>37.09</v>
      </c>
      <c r="EZ95" s="68">
        <f>IF(EY95&gt;0,((EY95-EY94)/EY94),0)</f>
        <v/>
      </c>
      <c r="FA95" s="68">
        <f>IF(EY95&gt;0,EZ95-$V95,0)</f>
        <v/>
      </c>
      <c r="FB95" s="68" t="n"/>
      <c r="FC95" s="68" t="n"/>
      <c r="FD95" s="15">
        <f>IF(EY95&gt;0,(EY95-EY$10)/EY$10,0)</f>
        <v/>
      </c>
      <c r="FF95" s="13" t="n">
        <v>52.58</v>
      </c>
      <c r="FG95" s="68">
        <f>IF(FF95&gt;0,((FF95-FF94)/FF94),0)</f>
        <v/>
      </c>
      <c r="FH95" s="68">
        <f>IF(FF95&gt;0,FG95-$V95,0)</f>
        <v/>
      </c>
      <c r="FI95" s="68">
        <f>IF(FF95&gt;0,(FF95-FI$10)/FI$10,0)</f>
        <v/>
      </c>
      <c r="FJ95" s="68" t="n"/>
      <c r="FK95" s="15">
        <f>IF(FF95&gt;0,(FF95-FF$10)/FF$10,0)</f>
        <v/>
      </c>
      <c r="FM95" s="13" t="n">
        <v>169.64</v>
      </c>
      <c r="FN95" s="68">
        <f>IF(FM95&gt;0,((FM95-FM94)/FM94),0)</f>
        <v/>
      </c>
      <c r="FO95" s="68">
        <f>IF(FM95&gt;0,FN95-$V95,0)</f>
        <v/>
      </c>
      <c r="FP95" s="68">
        <f>IF(FM95&gt;0,(FM95-FP$10)/FP$10,0)</f>
        <v/>
      </c>
      <c r="FQ95" s="68" t="n"/>
      <c r="FR95" s="15">
        <f>IF(FM95&gt;0,(FM95-FM$10)/FM$10,0)</f>
        <v/>
      </c>
      <c r="FT95" s="13" t="n">
        <v>94.17</v>
      </c>
      <c r="FU95" s="68">
        <f>IF(FT95&gt;0,((FT95-FT94)/FT94),0)</f>
        <v/>
      </c>
      <c r="FV95" s="68">
        <f>IF(FT95&gt;0,FU95-$V95,0)</f>
        <v/>
      </c>
      <c r="FW95" s="68">
        <f>IF(FT95&gt;0,(FT95-FW$10)/FW$10,0)</f>
        <v/>
      </c>
      <c r="FX95" s="68" t="n"/>
      <c r="FY95" s="15">
        <f>IF(FT95&gt;0,(FT95-FT$10)/FT$10,0)</f>
        <v/>
      </c>
      <c r="GA95" s="13" t="n">
        <v>17.47</v>
      </c>
      <c r="GB95" s="68">
        <f>IF(GA95&gt;0,((GA95-GA94)/GA94),0)</f>
        <v/>
      </c>
      <c r="GC95" s="68">
        <f>IF(GA95&gt;0,GB95-$V95,0)</f>
        <v/>
      </c>
      <c r="GD95" s="68" t="n"/>
      <c r="GE95" s="68" t="n"/>
      <c r="GF95" s="15">
        <f>IF(GA95&gt;0,(GA95-GA$10)/GA$10,0)</f>
        <v/>
      </c>
      <c r="GG95" s="18" t="n"/>
      <c r="GH95" s="13" t="n">
        <v>17.07</v>
      </c>
      <c r="GI95" s="68">
        <f>IF(GH95&gt;0,((GH95-GH94)/GH94),0)</f>
        <v/>
      </c>
      <c r="GJ95" s="68">
        <f>IF(GH95&gt;0,GI95-$V95,0)</f>
        <v/>
      </c>
      <c r="GK95" s="68">
        <f>IF(GH95&gt;0,(GH95-GK$10)/GK$10,0)</f>
        <v/>
      </c>
      <c r="GL95" s="68" t="n"/>
      <c r="GM95" s="15">
        <f>IF(GH95&gt;0,(GH95-GH$10)/GH$10,0)</f>
        <v/>
      </c>
      <c r="GO95" s="13" t="n">
        <v>25.29</v>
      </c>
      <c r="GP95" s="68">
        <f>IF(GO95&gt;0,((GO95-GO94)/GO94),0)</f>
        <v/>
      </c>
      <c r="GQ95" s="68">
        <f>IF(GO95&gt;0,GP95-$V95,0)</f>
        <v/>
      </c>
      <c r="GR95" s="68" t="n"/>
      <c r="GS95" s="68" t="n"/>
      <c r="GT95" s="15">
        <f>IF(GO95&gt;0,(GO95-GO$10)/GO$10,0)</f>
        <v/>
      </c>
      <c r="GV95" s="13" t="n">
        <v>14.76</v>
      </c>
      <c r="GW95" s="68">
        <f>IF(GV95&gt;0,((GV95-GV94)/GV94),0)</f>
        <v/>
      </c>
      <c r="GX95" s="68">
        <f>IF(GV95&gt;0,GW95-$V95,0)</f>
        <v/>
      </c>
      <c r="GY95" s="68">
        <f>IF(GV95&gt;0,(GV95-GY$10)/GY$10,0)</f>
        <v/>
      </c>
      <c r="GZ95" s="68" t="n"/>
      <c r="HA95" s="15">
        <f>IF(GV95&gt;0,(GV95-GV$10)/GV$10,0)</f>
        <v/>
      </c>
      <c r="HD95" s="13" t="n">
        <v>275.35</v>
      </c>
      <c r="HE95" s="68">
        <f>IF(HD95&gt;0,((HD95-HD94)/HD94),0)</f>
        <v/>
      </c>
      <c r="HF95" s="68">
        <f>IF(HD95&gt;0,HE95-$V95,0)</f>
        <v/>
      </c>
      <c r="HG95" s="68">
        <f>IF(HD95&gt;0,(HD95-HG$10)/HG$10,0)</f>
        <v/>
      </c>
      <c r="HH95" s="68" t="n"/>
      <c r="HI95" s="15">
        <f>IF(HD95&gt;0,(HD95-HD$10)/HD$10,0)</f>
        <v/>
      </c>
      <c r="HK95" s="13" t="n">
        <v>36.23</v>
      </c>
      <c r="HL95" s="68">
        <f>IF(HK95&gt;0,((HK95-HK94)/HK94),0)</f>
        <v/>
      </c>
      <c r="HM95" s="68">
        <f>IF(HK95&gt;0,HL95-$V95,0)</f>
        <v/>
      </c>
      <c r="HN95" s="68">
        <f>IF(HK95&gt;0,(HK95-HN$10)/HN$10,0)</f>
        <v/>
      </c>
      <c r="HO95" s="68" t="n"/>
      <c r="HP95" s="15">
        <f>IF(HK95&gt;0,(HK95-HK$10)/HK$10,0)</f>
        <v/>
      </c>
      <c r="HR95" s="13" t="n">
        <v>104.7</v>
      </c>
      <c r="HS95" s="68">
        <f>IF(HR95&gt;0,((HR95-HR94)/HR94),0)</f>
        <v/>
      </c>
      <c r="HT95" s="68">
        <f>IF(HR95&gt;0,HS95-$V95,0)</f>
        <v/>
      </c>
      <c r="HU95" s="68">
        <f>IF(HR95&gt;0,(HR95-HU$10)/HU$10,0)</f>
        <v/>
      </c>
      <c r="HV95" s="68" t="n"/>
      <c r="HW95" s="15">
        <f>IF(HR95&gt;0,(HR95-HR$10)/HR$10,0)</f>
        <v/>
      </c>
      <c r="HY95" s="13" t="n">
        <v>113.54</v>
      </c>
      <c r="HZ95" s="68">
        <f>IF(HY95&gt;0,((HY95-HY94)/HY94),0)</f>
        <v/>
      </c>
      <c r="IA95" s="68">
        <f>IF(HY95&gt;0,HZ95-$V95,0)</f>
        <v/>
      </c>
      <c r="IB95" s="68">
        <f>IF(HY95&gt;0,(HY95-IB$10)/IB$10,0)</f>
        <v/>
      </c>
      <c r="IC95" s="68" t="n"/>
      <c r="ID95" s="15">
        <f>IF(HY95&gt;0,(HY95-HY$10)/HY$10,0)</f>
        <v/>
      </c>
      <c r="IF95" s="13" t="n">
        <v>200.09</v>
      </c>
      <c r="IG95" s="68">
        <f>IF(IF95&gt;0,((IF95-IF94)/IF94),0)</f>
        <v/>
      </c>
      <c r="IH95" s="68">
        <f>IF(IF95&gt;0,IG95-$V95,0)</f>
        <v/>
      </c>
      <c r="II95" s="68">
        <f>IF(IF95&gt;0,(IF95-II$10)/II$10,0)</f>
        <v/>
      </c>
      <c r="IJ95" s="68" t="n"/>
      <c r="IK95" s="15">
        <f>IF(IF95&gt;0,(IF95-IF$10)/IF$10,0)</f>
        <v/>
      </c>
      <c r="IM95" s="13" t="n">
        <v>232.9</v>
      </c>
      <c r="IN95" s="68">
        <f>IF(IM95&gt;0,((IM95-IM94)/IM94),0)</f>
        <v/>
      </c>
      <c r="IO95" s="68">
        <f>IF(IM95&gt;0,IN95-$V95,0)</f>
        <v/>
      </c>
      <c r="IP95" s="68">
        <f>IF(IM95&gt;0,(IM95-IP$10)/IP$10,0)</f>
        <v/>
      </c>
      <c r="IQ95" s="68" t="n"/>
      <c r="IR95" s="15">
        <f>IF(IM95&gt;0,(IM95-IM$10)/IM$10,0)</f>
        <v/>
      </c>
      <c r="IT95" s="13" t="n">
        <v>48.15</v>
      </c>
      <c r="IU95" s="68">
        <f>IF(IT95&gt;0,((IT95-IT94)/IT94),0)</f>
        <v/>
      </c>
      <c r="IV95" s="68">
        <f>IF(IT95&gt;0,IU95-$V95,0)</f>
        <v/>
      </c>
      <c r="IW95" s="68">
        <f>IF(IT95&gt;0,(IT95-IW$10)/IW$10,0)</f>
        <v/>
      </c>
      <c r="IX95" s="68" t="n"/>
      <c r="IY95" s="15">
        <f>IF(IT95&gt;0,(IT95-IT$10)/IT$10,0)</f>
        <v/>
      </c>
      <c r="JA95" s="13" t="n">
        <v>587.3099999999999</v>
      </c>
      <c r="JB95" s="68">
        <f>IF(JA95&gt;0,((JA95-JA94)/JA94),0)</f>
        <v/>
      </c>
      <c r="JC95" s="68">
        <f>IF(JA95&gt;0,JB95-$V95,0)</f>
        <v/>
      </c>
      <c r="JD95" s="68">
        <f>IF(JA95&gt;0,(JA95-JD$10)/JD$10,0)</f>
        <v/>
      </c>
      <c r="JE95" s="68" t="n"/>
      <c r="JF95" s="15">
        <f>IF(JA95&gt;0,(JA95-JA$10)/JA$10,0)</f>
        <v/>
      </c>
      <c r="JH95" s="13" t="n">
        <v>433.31</v>
      </c>
      <c r="JI95" s="68">
        <f>IF(JH95&gt;0,((JH95-JH94)/JH94),0)</f>
        <v/>
      </c>
      <c r="JJ95" s="68">
        <f>IF(JH95&gt;0,JI95-$V95,0)</f>
        <v/>
      </c>
      <c r="JK95" s="68">
        <f>IF(JH95&gt;0,(JH95-JK$10)/JK$10,0)</f>
        <v/>
      </c>
      <c r="JL95" s="68" t="n"/>
      <c r="JM95" s="15">
        <f>IF(JH95&gt;0,(JH95-JH$10)/JH$10,0)</f>
        <v/>
      </c>
      <c r="JO95" s="13" t="n">
        <v>16.69</v>
      </c>
      <c r="JP95" s="68">
        <f>IF(JO95&gt;0,((JO95-JO94)/JO94),0)</f>
        <v/>
      </c>
      <c r="JQ95" s="68">
        <f>IF(JO95&gt;0,JP95-$V95,0)</f>
        <v/>
      </c>
      <c r="JR95" s="68">
        <f>IF(JO95&gt;0,(JO95-JR$10)/JR$10,0)</f>
        <v/>
      </c>
      <c r="JS95" s="68" t="n"/>
      <c r="JT95" s="15">
        <f>IF(JO95&gt;0,(JO95-JO$10)/JO$10,0)</f>
        <v/>
      </c>
      <c r="JV95" s="13" t="n">
        <v>1.49</v>
      </c>
      <c r="JW95" s="68">
        <f>IF(JV95&gt;0,((JV95-JV94)/JV94),0)</f>
        <v/>
      </c>
      <c r="JX95" s="68">
        <f>IF(JV95&gt;0,JW95-$V95,0)</f>
        <v/>
      </c>
      <c r="JY95" s="68">
        <f>IF(JV95&gt;0,(JV95-JY$10)/JY$10,0)</f>
        <v/>
      </c>
      <c r="JZ95" s="68" t="n"/>
      <c r="KA95" s="15">
        <f>IF(JV95&gt;0,(JV95-JV$10)/JV$10,0)</f>
        <v/>
      </c>
      <c r="KC95" s="13" t="n">
        <v>15.52</v>
      </c>
      <c r="KD95" s="68">
        <f>IF(KC95&gt;0,((KC95-KC94)/KC94),0)</f>
        <v/>
      </c>
      <c r="KE95" s="68">
        <f>IF(KC95&gt;0,KD95-$V95,0)</f>
        <v/>
      </c>
      <c r="KF95" s="68">
        <f>IF(KC95&gt;0,(KC95-KF$10)/KF$10,0)</f>
        <v/>
      </c>
      <c r="KG95" s="68" t="n"/>
      <c r="KH95" s="15">
        <f>IF(KC95&gt;0,(KC95-KC$10)/KC$10,0)</f>
        <v/>
      </c>
      <c r="KI95" s="18" t="n"/>
      <c r="KJ95" s="13" t="n">
        <v>47.67</v>
      </c>
      <c r="KK95" s="68">
        <f>IF(KJ95&gt;0,((KJ95-KJ94)/KJ94),0)</f>
        <v/>
      </c>
      <c r="KL95" s="68">
        <f>IF(KJ95&gt;0,KK95-$V95,0)</f>
        <v/>
      </c>
      <c r="KM95" s="68">
        <f>IF(KJ95&gt;0,(KJ95-KM$10)/KM$10,0)</f>
        <v/>
      </c>
      <c r="KN95" s="68" t="n"/>
      <c r="KO95" s="15">
        <f>IF(KJ95&gt;0,(KJ95-KJ$10)/KJ$10,0)</f>
        <v/>
      </c>
      <c r="KQ95" s="13" t="n">
        <v>1.47</v>
      </c>
      <c r="KR95" s="68">
        <f>IF(KQ95&gt;0,((KQ95-KQ94)/KQ94),0)</f>
        <v/>
      </c>
      <c r="KS95" s="68">
        <f>IF(KQ95&gt;0,KR95-$V95,0)</f>
        <v/>
      </c>
      <c r="KT95" s="68">
        <f>IF(KQ95&gt;0,(KQ95-KT$10)/KT$10,0)</f>
        <v/>
      </c>
      <c r="KU95" s="68" t="n"/>
      <c r="KV95" s="15">
        <f>IF(KQ95&gt;0,(KQ95-KQ$10)/KQ$10,0)</f>
        <v/>
      </c>
      <c r="KW95" s="18" t="n"/>
      <c r="KX95" s="13" t="n">
        <v>22.95</v>
      </c>
      <c r="KY95" s="68">
        <f>IF(KX95&gt;0,((KX95-KX94)/KX94),0)</f>
        <v/>
      </c>
      <c r="KZ95" s="68">
        <f>IF(KX95&gt;0,KY95-$V95,0)</f>
        <v/>
      </c>
      <c r="LA95" s="68">
        <f>IF(KX95&gt;0,(KX95-LA$10)/LA$10,0)</f>
        <v/>
      </c>
      <c r="LB95" s="68" t="n"/>
      <c r="LC95" s="15">
        <f>IF(KX95&gt;0,(KX95-KX$10)/KX$10,0)</f>
        <v/>
      </c>
      <c r="LD95" s="18" t="n"/>
      <c r="LE95" s="13" t="n">
        <v>53.47</v>
      </c>
      <c r="LF95" s="68">
        <f>IF(LE95&gt;0,((LE95-LE94)/LE94),0)</f>
        <v/>
      </c>
      <c r="LG95" s="68">
        <f>IF(LE95&gt;0,LF95-$V95,0)</f>
        <v/>
      </c>
      <c r="LH95" s="68">
        <f>IF(LE95&gt;0,(LE95-LH$10)/LH$10,0)</f>
        <v/>
      </c>
      <c r="LI95" s="68" t="n"/>
      <c r="LJ95" s="15">
        <f>IF(LE95&gt;0,(LE95-LE$10)/LE$10,0)</f>
        <v/>
      </c>
      <c r="LL95" s="13" t="n">
        <v>119.13</v>
      </c>
      <c r="LM95" s="68">
        <f>IF(LL95&gt;0,((LL95-LL94)/LL94),0)</f>
        <v/>
      </c>
      <c r="LN95" s="68">
        <f>IF(LL95&gt;0,LM95-$V95,0)</f>
        <v/>
      </c>
      <c r="LO95" s="68">
        <f>IF(LL95&gt;0,(LL95-LO$10)/LO$10,0)</f>
        <v/>
      </c>
      <c r="LP95" s="68" t="n"/>
      <c r="LQ95" s="15">
        <f>IF(LL95&gt;0,(LL95-LL$10)/LL$10,0)</f>
        <v/>
      </c>
      <c r="LS95" s="13" t="n">
        <v>15.2</v>
      </c>
      <c r="LT95" s="68">
        <f>IF(LS95&gt;0,((LS95-LS94)/LS94),0)</f>
        <v/>
      </c>
      <c r="LU95" s="68">
        <f>IF(LS95&gt;0,LT95-$V95,0)</f>
        <v/>
      </c>
      <c r="LV95" s="68" t="n"/>
      <c r="LW95" s="68" t="n"/>
      <c r="LX95" s="15">
        <f>IF(LS95&gt;0,(LS95-LS$10)/LS$10,0)</f>
        <v/>
      </c>
      <c r="LZ95" s="13" t="n">
        <v>14.15</v>
      </c>
      <c r="MA95" s="68">
        <f>IF(LZ95&gt;0,((LZ95-LZ94)/LZ94),0)</f>
        <v/>
      </c>
      <c r="MB95" s="68">
        <f>IF(LZ95&gt;0,MA95-$V95,0)</f>
        <v/>
      </c>
      <c r="MC95" s="68">
        <f>IF(LZ95&gt;0,(LZ95-MC$10)/MC$10,0)</f>
        <v/>
      </c>
      <c r="MD95" s="68" t="n"/>
      <c r="ME95" s="15">
        <f>IF(LZ95&gt;0,(LZ95-LZ$10)/LZ$10,0)</f>
        <v/>
      </c>
      <c r="MG95" s="13" t="n">
        <v>28.66</v>
      </c>
      <c r="MH95" s="68">
        <f>IF(MG95&gt;0,((MG95-MG94)/MG94),0)</f>
        <v/>
      </c>
      <c r="MI95" s="68">
        <f>IF(MG95&gt;0,MH95-$V95,0)</f>
        <v/>
      </c>
      <c r="MJ95" s="68">
        <f>IF(MG95&gt;0,(MG95-MJ$10)/MJ$10,0)</f>
        <v/>
      </c>
      <c r="MK95" s="68" t="n"/>
      <c r="ML95" s="15">
        <f>IF(MG95&gt;0,(MG95-MG$10)/MG$10,0)</f>
        <v/>
      </c>
      <c r="MN95" s="13" t="n">
        <v>108.13</v>
      </c>
      <c r="MO95" s="68">
        <f>IF(MN95&gt;0,((MN95-MN94)/MN94),0)</f>
        <v/>
      </c>
      <c r="MP95" s="68">
        <f>IF(MN95&gt;0,MO95-$V95,0)</f>
        <v/>
      </c>
      <c r="MQ95" s="68">
        <f>IF(MN95&gt;0,(MN95-MQ$10)/MQ$10,0)</f>
        <v/>
      </c>
      <c r="MR95" s="68" t="n"/>
      <c r="MS95" s="15">
        <f>IF(MN95&gt;0,(MN95-MN$10)/MN$10,0)</f>
        <v/>
      </c>
      <c r="MU95" s="13" t="n">
        <v>15</v>
      </c>
      <c r="MV95" s="68">
        <f>IF(MU95&gt;0,((MU95-MU94)/MU94),0)</f>
        <v/>
      </c>
      <c r="MW95" s="68">
        <f>IF(MU95&gt;0,MV95-$V95,0)</f>
        <v/>
      </c>
      <c r="MX95" s="68">
        <f>IF(MU95&gt;0,(MU95-MX$10)/MX$10,0)</f>
        <v/>
      </c>
      <c r="MY95" s="68" t="n"/>
      <c r="MZ95" s="15">
        <f>IF(MU95&gt;0,(MU95-MU$10)/MU$10,0)</f>
        <v/>
      </c>
      <c r="NB95" s="13" t="n">
        <v>208.6</v>
      </c>
      <c r="NC95" s="68">
        <f>IF(NB95&gt;0,((NB95-NB94)/NB94),0)</f>
        <v/>
      </c>
      <c r="ND95" s="68">
        <f>IF(NB95&gt;0,NC95-$V95,0)</f>
        <v/>
      </c>
      <c r="NE95" s="68">
        <f>IF(NB95&gt;0,(NB95-NE$10)/NE$10,0)</f>
        <v/>
      </c>
      <c r="NF95" s="68" t="n"/>
      <c r="NG95" s="15">
        <f>IF(NB95&gt;0,(NB95-NB$10)/NB$10,0)</f>
        <v/>
      </c>
      <c r="NI95" s="13" t="n">
        <v>4.93</v>
      </c>
      <c r="NJ95" s="68">
        <f>IF(NI95&gt;0,((NI95-NI94)/NI94),0)</f>
        <v/>
      </c>
      <c r="NK95" s="68">
        <f>IF(NI95&gt;0,NJ95-$V95,0)</f>
        <v/>
      </c>
      <c r="NL95" s="68">
        <f>IF(NI95&gt;0,(NI95-NL$10)/NL$10,0)</f>
        <v/>
      </c>
      <c r="NM95" s="68" t="n"/>
      <c r="NN95" s="15">
        <f>IF(NI95&gt;0,(NI95-NI$10)/NI$10,0)</f>
        <v/>
      </c>
      <c r="NP95" s="13" t="n">
        <v>401.23</v>
      </c>
      <c r="NQ95" s="68">
        <f>IF(NP95&gt;0,((NP95-NP94)/NP94),0)</f>
        <v/>
      </c>
      <c r="NR95" s="68">
        <f>IF(NP95&gt;0,NQ95-$V95,0)</f>
        <v/>
      </c>
      <c r="NS95" s="68">
        <f>IF(NP95&gt;0,(NP95-NS$10)/NS$10,0)</f>
        <v/>
      </c>
      <c r="NT95" s="68" t="n"/>
      <c r="NU95" s="15">
        <f>IF(NP95&gt;0,(NP95-NP$10)/NP$10,0)</f>
        <v/>
      </c>
      <c r="NW95" s="13" t="n">
        <v>163.23</v>
      </c>
      <c r="NX95" s="68">
        <f>IF(NW95&gt;0,((NW95-NW94)/NW94),0)</f>
        <v/>
      </c>
      <c r="NY95" s="68">
        <f>IF(NW95&gt;0,NX95-$V95,0)</f>
        <v/>
      </c>
      <c r="NZ95" s="68">
        <f>IF(NW95&gt;0,(NW95-NZ$10)/NZ$10,0)</f>
        <v/>
      </c>
      <c r="OA95" s="68" t="n"/>
      <c r="OB95" s="15">
        <f>IF(NW95&gt;0,(NW95-NW$10)/NW$10,0)</f>
        <v/>
      </c>
      <c r="OD95" s="13" t="n">
        <v>1.42</v>
      </c>
      <c r="OE95" s="68">
        <f>IF(OD95&gt;0,((OD95-OD94)/OD94),0)</f>
        <v/>
      </c>
      <c r="OF95" s="68">
        <f>IF(OD95&gt;0,OE95-$V95,0)</f>
        <v/>
      </c>
      <c r="OG95" s="68">
        <f>IF(OD95&gt;0,(OD95-OG$10)/OG$10,0)</f>
        <v/>
      </c>
      <c r="OH95" s="68" t="n"/>
      <c r="OI95" s="15">
        <f>IF(OD95&gt;0,(OD95-OD$10)/OD$10,0)</f>
        <v/>
      </c>
      <c r="OK95" s="13" t="n">
        <v>74.45999999999999</v>
      </c>
      <c r="OL95" s="68">
        <f>IF(OK95&gt;0,((OK95-OK94)/OK94),0)</f>
        <v/>
      </c>
      <c r="OM95" s="68">
        <f>IF(OK95&gt;0,OL95-$V95,0)</f>
        <v/>
      </c>
      <c r="ON95" s="68">
        <f>IF(OK95&gt;0,(OK95-ON$10)/ON$10,0)</f>
        <v/>
      </c>
      <c r="OO95" s="68" t="n"/>
      <c r="OP95" s="15">
        <f>IF(OK95&gt;0,(OK95-OK$10)/OK$10,0)</f>
        <v/>
      </c>
      <c r="OR95" s="13" t="n">
        <v>3.09</v>
      </c>
      <c r="OS95" s="68">
        <f>IF(OR95&gt;0,((OR95-OR94)/OR94),0)</f>
        <v/>
      </c>
      <c r="OT95" s="68">
        <f>IF(OR95&gt;0,OS95-$V95,0)</f>
        <v/>
      </c>
      <c r="OU95" s="68">
        <f>IF(OR95&gt;0,(OR95-OU$10)/OU$10,0)</f>
        <v/>
      </c>
      <c r="OV95" s="68" t="n"/>
      <c r="OW95" s="15">
        <f>IF(OR95&gt;0,(OR95-OR$10)/OR$10,0)</f>
        <v/>
      </c>
      <c r="OY95" s="13" t="n">
        <v>127.51</v>
      </c>
      <c r="OZ95" s="68">
        <f>IF(OY95&gt;0,((OY95-OY94)/OY94),0)</f>
        <v/>
      </c>
      <c r="PA95" s="68">
        <f>IF(OY95&gt;0,OZ95-$V95,0)</f>
        <v/>
      </c>
      <c r="PB95" s="68">
        <f>IF(OY95&gt;0,(OY95-PB$10)/PB$10,0)</f>
        <v/>
      </c>
      <c r="PC95" s="68" t="n"/>
      <c r="PD95" s="15">
        <f>IF(OY95&gt;0,(OY95-OY$10)/OY$10,0)</f>
        <v/>
      </c>
      <c r="PE95" s="18" t="n"/>
      <c r="PF95" s="13" t="n">
        <v>216.19</v>
      </c>
      <c r="PG95" s="68">
        <f>IF(PF95&gt;0,((PF95-PF94)/PF94),0)</f>
        <v/>
      </c>
      <c r="PH95" s="68">
        <f>IF(PF95&gt;0,PG95-$V95,0)</f>
        <v/>
      </c>
      <c r="PI95" s="68">
        <f>IF(PF95&gt;0,(PF95-PI$10)/PI$10,0)</f>
        <v/>
      </c>
      <c r="PJ95" s="68" t="n"/>
      <c r="PK95" s="15">
        <f>IF(PF95&gt;0,(PF95-PF$10)/PF$10,0)</f>
        <v/>
      </c>
      <c r="PM95" s="13" t="n"/>
      <c r="PN95" s="68">
        <f>IF(PM95&gt;0,((PM95-PM94)/PM94),0)</f>
        <v/>
      </c>
      <c r="PO95" s="68">
        <f>PN95-$V95</f>
        <v/>
      </c>
      <c r="PP95" s="68">
        <f>IF(PM95&gt;0,(PM95-PP$10)/PP$10,0)</f>
        <v/>
      </c>
      <c r="PQ95" s="68" t="n"/>
      <c r="PR95" s="15">
        <f>IF(PM95&gt;0,(PM95-PM$10)/PM$10,0)</f>
        <v/>
      </c>
      <c r="PT95" s="13" t="n">
        <v>4.61</v>
      </c>
      <c r="PU95" s="68">
        <f>IF(PT95&gt;0,((PT95-PT94)/PT94),0)</f>
        <v/>
      </c>
      <c r="PV95" s="68">
        <f>IF(PT95&gt;0,PU95-$V95,0)</f>
        <v/>
      </c>
      <c r="PW95" s="68">
        <f>IF(PT95&gt;0,(PT95-PW$10)/PW$10,0)</f>
        <v/>
      </c>
      <c r="PX95" s="68" t="n"/>
      <c r="PY95" s="15">
        <f>IF(PT95&gt;0,(PT95-PT$10)/PT$10,0)</f>
        <v/>
      </c>
      <c r="QA95" s="13" t="n">
        <v>213.32</v>
      </c>
      <c r="QB95" s="68">
        <f>IF(QA95&gt;0,((QA95-QA94)/QA94),0)</f>
        <v/>
      </c>
      <c r="QC95" s="68">
        <f>IF(QA95&gt;0,QB95-$V95,0)</f>
        <v/>
      </c>
      <c r="QD95" s="68">
        <f>IF(QA95&gt;0,(QA95-QD$10)/QD$10,0)</f>
        <v/>
      </c>
      <c r="QE95" s="68" t="n"/>
      <c r="QF95" s="15">
        <f>IF(QA95&gt;0,(QA95-QA$10)/QA$10,0)</f>
        <v/>
      </c>
      <c r="QH95" s="13" t="n">
        <v>1.2</v>
      </c>
      <c r="QI95" s="68">
        <f>IF(QH95&gt;0,((QH95-QH94)/QH94),0)</f>
        <v/>
      </c>
      <c r="QJ95" s="68">
        <f>IF(QH95&gt;0,QI95-$V95,0)</f>
        <v/>
      </c>
      <c r="QK95" s="68">
        <f>IF(QH95&gt;0,(QH95-QK$10)/QK$10,0)</f>
        <v/>
      </c>
      <c r="QL95" s="68" t="n"/>
      <c r="QM95" s="15">
        <f>IF(QH95&gt;0,(QH95-QH$10)/QH$10,0)</f>
        <v/>
      </c>
      <c r="QO95" s="13" t="n">
        <v>10.28</v>
      </c>
      <c r="QP95" s="68">
        <f>IF(QO95&gt;0,((QO95-QO94)/QO94),0)</f>
        <v/>
      </c>
      <c r="QQ95" s="68">
        <f>IF(QO95&gt;0,QP95-$V95,0)</f>
        <v/>
      </c>
      <c r="QR95" s="68">
        <f>IF(QO95&gt;0,(QO95-QR$10)/QR$10,0)</f>
        <v/>
      </c>
      <c r="QS95" s="68" t="n"/>
      <c r="QT95" s="15">
        <f>IF(QO95&gt;0,(QO95-QO$10)/QO$10,0)</f>
        <v/>
      </c>
      <c r="QV95" s="13" t="n">
        <v>1.59</v>
      </c>
      <c r="QW95" s="68">
        <f>IF(QV95&gt;0,((QV95-QV94)/QV94),0)</f>
        <v/>
      </c>
      <c r="QX95" s="68">
        <f>IF(QV95&gt;0,QW95-$V95,0)</f>
        <v/>
      </c>
      <c r="QY95" s="68">
        <f>IF(QV95&gt;0,(QV95-QY$10)/QY$10,0)</f>
        <v/>
      </c>
      <c r="QZ95" s="68" t="n"/>
      <c r="RA95" s="15">
        <f>IF(QV95&gt;0,(QV95-QV$10)/QV$10,0)</f>
        <v/>
      </c>
      <c r="RC95" s="13" t="n">
        <v>25.13</v>
      </c>
      <c r="RD95" s="68">
        <f>IF(RC95&gt;0,((RC95-RC94)/RC94),0)</f>
        <v/>
      </c>
      <c r="RE95" s="68">
        <f>IF(RC95&gt;0,RD95-$V95,0)</f>
        <v/>
      </c>
      <c r="RF95" s="68">
        <f>IF(RC95&gt;0,(RC95-RF$10)/RF$10,0)</f>
        <v/>
      </c>
      <c r="RG95" s="68" t="n"/>
      <c r="RH95" s="15">
        <f>IF(RC95&gt;0,(RC95-RC$10)/RC$10,0)</f>
        <v/>
      </c>
      <c r="RJ95" s="13" t="n">
        <v>172.28</v>
      </c>
      <c r="RK95" s="68">
        <f>IF(RJ95&gt;0,((RJ95-RJ94)/RJ94),0)</f>
        <v/>
      </c>
      <c r="RL95" s="68">
        <f>RK95-$V95</f>
        <v/>
      </c>
      <c r="RM95" s="68">
        <f>IF(RJ95&gt;0,(RJ95-RM$10)/RM$10,0)</f>
        <v/>
      </c>
      <c r="RN95" s="68" t="n"/>
      <c r="RO95" s="15">
        <f>IF(RJ95&gt;0,(RJ95-RJ$10)/RJ$10,0)</f>
        <v/>
      </c>
      <c r="RQ95" s="13" t="n">
        <v>14.82</v>
      </c>
      <c r="RR95" s="68">
        <f>IF(RQ95&gt;0,((RQ95-RQ94)/RQ94),0)</f>
        <v/>
      </c>
      <c r="RS95" s="68">
        <f>RR95-$V95</f>
        <v/>
      </c>
      <c r="RT95" s="68">
        <f>IF(RQ95&gt;0,(RQ95-RT$10)/RT$10,0)</f>
        <v/>
      </c>
      <c r="RU95" s="68" t="n"/>
      <c r="RV95" s="15">
        <f>IF(RQ95&gt;0,(RQ95-RQ$10)/RQ$10,0)</f>
        <v/>
      </c>
      <c r="RX95" s="13" t="n">
        <v>108.86</v>
      </c>
      <c r="RY95" s="68">
        <f>IF(RX95&gt;0,((RX95-RX94)/RX94),0)</f>
        <v/>
      </c>
      <c r="RZ95" s="68">
        <f>RY95-$V95</f>
        <v/>
      </c>
      <c r="SA95" s="68">
        <f>IF(RX95&gt;0,(RX95-SA$10)/SA$10,0)</f>
        <v/>
      </c>
      <c r="SB95" s="68" t="n"/>
      <c r="SC95" s="15">
        <f>IF(RX95&gt;0,(RX95-RX$10)/RX$10,0)</f>
        <v/>
      </c>
      <c r="SE95" s="13" t="n">
        <v>9.779999999999999</v>
      </c>
      <c r="SF95" s="68">
        <f>IF(SE95&gt;0,((SE95-SE94)/SE94),0)</f>
        <v/>
      </c>
      <c r="SG95" s="68">
        <f>SF95-$V95</f>
        <v/>
      </c>
      <c r="SH95" s="68">
        <f>IF(SE95&gt;0,(SE95-SH$10)/SH$10,0)</f>
        <v/>
      </c>
      <c r="SI95" s="68" t="n"/>
      <c r="SJ95" s="15">
        <f>IF(SE95&gt;0,(SE95-SE$10)/SE$10,0)</f>
        <v/>
      </c>
      <c r="SL95" s="13" t="n">
        <v>0.753</v>
      </c>
      <c r="SM95" s="68">
        <f>IF(SL95&gt;0,((SL95-SL94)/SL94),0)</f>
        <v/>
      </c>
      <c r="SN95" s="68">
        <f>SM95-$V95</f>
        <v/>
      </c>
      <c r="SO95" s="68">
        <f>IF(SL95&gt;0,(SL95-SO$10)/SO$10,0)</f>
        <v/>
      </c>
      <c r="SP95" s="68" t="n"/>
      <c r="SQ95" s="15">
        <f>IF(SL95&gt;0,(SL95-SL$10)/SL$10,0)</f>
        <v/>
      </c>
      <c r="SS95" s="13" t="n">
        <v>7.23</v>
      </c>
      <c r="ST95" s="68">
        <f>IF(SS95&gt;0,((SS95-SS94)/SS94),0)</f>
        <v/>
      </c>
      <c r="SU95" s="68">
        <f>ST95-$V95</f>
        <v/>
      </c>
      <c r="SV95" s="68">
        <f>IF(SS95&gt;0,(SS95-SV$10)/SV$10,0)</f>
        <v/>
      </c>
      <c r="SW95" s="68" t="n"/>
      <c r="SX95" s="15">
        <f>IF(SS95&gt;0,(SS95-SS$10)/SS$10,0)</f>
        <v/>
      </c>
      <c r="SZ95" s="13" t="n">
        <v>24.69</v>
      </c>
      <c r="TA95" s="68">
        <f>IF(SZ95&gt;0,((SZ95-SZ94)/SZ94),0)</f>
        <v/>
      </c>
      <c r="TB95" s="68">
        <f>TA95-$V95</f>
        <v/>
      </c>
      <c r="TC95" s="68">
        <f>IF(SZ95&gt;0,(SZ95-TC$10)/TC$10,0)</f>
        <v/>
      </c>
      <c r="TD95" s="68" t="n"/>
      <c r="TE95" s="15">
        <f>IF(SZ95&gt;0,(SZ95-SZ$10)/SZ$10,0)</f>
        <v/>
      </c>
      <c r="TG95" s="13" t="n">
        <v>0.1855</v>
      </c>
      <c r="TH95" s="68">
        <f>IF(TG95&gt;0,((TG95-TG94)/TG94),0)</f>
        <v/>
      </c>
      <c r="TI95" s="68">
        <f>TH95-$V95</f>
        <v/>
      </c>
      <c r="TJ95" s="68">
        <f>IF(TG95&gt;0,(TG95-TJ$10)/TJ$10,0)</f>
        <v/>
      </c>
      <c r="TK95" s="68" t="n"/>
      <c r="TL95" s="15">
        <f>IF(TG95&gt;0,(TG95-TG$10)/TG$10,0)</f>
        <v/>
      </c>
      <c r="TN95" s="13" t="n">
        <v>26.38</v>
      </c>
      <c r="TO95" s="68">
        <f>IF(TN95&gt;0,((TN95-TN94)/TN94),0)</f>
        <v/>
      </c>
      <c r="TP95" s="68">
        <f>TO95-$V95</f>
        <v/>
      </c>
      <c r="TQ95" s="68">
        <f>IF(TN95&gt;0,(TN95-TQ$10)/TQ$10,0)</f>
        <v/>
      </c>
      <c r="TR95" s="68" t="n"/>
      <c r="TS95" s="15">
        <f>IF(TN95&gt;0,(TN95-TN$10)/TN$10,0)</f>
        <v/>
      </c>
      <c r="TU95" s="13" t="n">
        <v>2.35</v>
      </c>
      <c r="TV95" s="68">
        <f>IF(TU95&gt;0,((TU95-TU94)/TU94),0)</f>
        <v/>
      </c>
      <c r="TW95" s="68">
        <f>TV95-$V95</f>
        <v/>
      </c>
      <c r="TX95" s="68">
        <f>IF(TU95&gt;0,(TU95-TX$10)/TX$10,0)</f>
        <v/>
      </c>
      <c r="TY95" s="68" t="n"/>
      <c r="TZ95" s="15">
        <f>IF(TU95&gt;0,(TU95-TU$10)/TU$10,0)</f>
        <v/>
      </c>
      <c r="UB95" s="13" t="n"/>
      <c r="UC95" s="68">
        <f>IF(UB95&gt;0,((UB95-UB94)/UB94),0)</f>
        <v/>
      </c>
      <c r="UD95" s="68">
        <f>UC95-$V95</f>
        <v/>
      </c>
      <c r="UE95" s="68">
        <f>IF(UB95&gt;0,(UB95-UE$10)/UE$10,0)</f>
        <v/>
      </c>
      <c r="UF95" s="68" t="n"/>
      <c r="UG95" s="15">
        <f>IF(UB95&gt;0,(UB95-UB$10)/UB$10,0)</f>
        <v/>
      </c>
      <c r="UI95" s="13" t="n"/>
      <c r="UJ95" s="68">
        <f>IF(UI95&gt;0,((UI95-UI94)/UI94),0)</f>
        <v/>
      </c>
      <c r="UK95" s="68">
        <f>UJ95-$V95</f>
        <v/>
      </c>
      <c r="UL95" s="68">
        <f>IF(UI95&gt;0,(UI95-UL$10)/UL$10,0)</f>
        <v/>
      </c>
      <c r="UM95" s="68" t="n"/>
      <c r="UN95" s="15">
        <f>IF(UI95&gt;0,(UI95-UI$10)/UI$10,0)</f>
        <v/>
      </c>
      <c r="UP95" s="13" t="n"/>
      <c r="UQ95" s="68">
        <f>IF(UP95&gt;0,((UP95-UP94)/UP94),0)</f>
        <v/>
      </c>
      <c r="UR95" s="68">
        <f>UQ95-$V95</f>
        <v/>
      </c>
      <c r="US95" s="68">
        <f>IF(UP95&gt;0,(UP95-US$10)/US$10,0)</f>
        <v/>
      </c>
      <c r="UT95" s="68" t="n"/>
      <c r="UU95" s="15">
        <f>IF(UP95&gt;0,(UP95-UP$10)/UP$10,0)</f>
        <v/>
      </c>
      <c r="UW95" s="13" t="n"/>
      <c r="UX95" s="68">
        <f>IF(UW95&gt;0,((UW95-UW94)/UW94),0)</f>
        <v/>
      </c>
      <c r="UY95" s="68">
        <f>UX95-$V95</f>
        <v/>
      </c>
      <c r="UZ95" s="68">
        <f>IF(UW95&gt;0,(UW95-UZ$10)/UZ$10,0)</f>
        <v/>
      </c>
      <c r="VA95" s="68" t="n"/>
      <c r="VB95" s="15">
        <f>IF(UW95&gt;0,(UW95-UW$10)/UW$10,0)</f>
        <v/>
      </c>
      <c r="VD95" s="13" t="n"/>
      <c r="VE95" s="68">
        <f>IF(VD95&gt;0,((VD95-VD94)/VD94),0)</f>
        <v/>
      </c>
      <c r="VF95" s="68">
        <f>VE95-$V95</f>
        <v/>
      </c>
      <c r="VG95" s="68">
        <f>IF(VD95&gt;0,(VD95-VG$10)/VG$10,0)</f>
        <v/>
      </c>
      <c r="VH95" s="68" t="n"/>
      <c r="VI95" s="15">
        <f>IF(VD95&gt;0,(VD95-VD$10)/VD$10,0)</f>
        <v/>
      </c>
      <c r="VM95" s="21">
        <f>IF($C95&gt;0,(($IK$5*IG95)+($GT$5*GP95)+($JM$5*JI95)+($JF$5*JB95)+($IY$5*IU95)+($IR$5*IN95)+($ID$5*HZ95)+($HW$5*HS95)+($HP$5*HL95)+($HI$5*HE95)+($GF$5*GB95)+($FY$5*FU95)+($FR$5*FN95)+($FK$5*FG95)+($FD$5*EZ95)+($EW$5*ES95)+($EP$5*EL95)+($EI$5*EE95)+($EB$5*DX95)+($DU$5*DQ95)+($DN$5*DJ95)+($DG$5*DC95)+($CZ$5*CV95)+($CS$5*CO95)+($CL$5*CH95)+($CE$5*CA95)+($BX$5*BT95)+($BQ$5*BM95)+($BJ$5*BF95)+($BC$5*AY95)+($AV$5*AR95)+($AO$5*AK95)+($AH$5*AD95)+($JT$5*JP95)+($KA$5*JW95)+($KO$5*KK95)+($PR$5*PN95)+($GM$5*GI95)+($HA$5*GW95)+($KV$5*KR95)+($KH$5*KD95)+($LC$5*KY95)+($MS$5*MO95)+($ML$5*MH95)+($ME$5*MA95)+($LX$5*LT95)+($LQ$5*LM95)+($LJ$5*LF95)+(MV95*$MZ$5)+(NC95*$NG$5)+(NJ95*$NN$5)+($OI$5*OE95)+($NU$5*NQ95)+($OB$5*NX95)+($PK$5*PG95)+($OP$5*OL95)+($OW$5*OS95)+($PD$5*OZ95)+(PU95*$PY$5)+(QB95*$QF$5)+(QI95*$QM$5)+(QP95*$QT$5)+(QW95*$RA$5)+(RD95*$RH$5)+(RK95*$RO$5)+(RR95*$RV$5)+(RY95*$SC$5)+(SF95*$SJ$5)+(SM95*$SQ$5)+(ST95*$SX$5)+(TA95*$TE$5))+(TH95*$TL$5)+(TO95*$TS$5))/$VM$5</f>
        <v/>
      </c>
      <c r="VN95" s="538" t="n"/>
      <c r="VO95" s="21">
        <f>IF($C95&gt;0,(($IK$5*II95)+($GT$5*GR95)+($JM$5*JK95)+($JF$5*JD95)+($IY$5*IW95)+($IR$5*IP95)+($ID$5*IB95)+($HW$5*HU95)+($HP$5*HN95)+($HI$5*HG95)+($GF$5*GD95)+($FY$5*FW95)+($FR$5*FP95)+($FK$5*FI95)+($FD$5*FB95)+($EW$5*EU95)+($EP$5*EN95)+($EI$5*EG95)+($EB$5*DZ95)+($DU$5*DS95)+($DN$5*DL95)+($DG$5*DE95)+($CZ$5*CX95)+($CS$5*CQ95)+($CL$5*CJ95)+($CE$5*CC95)+($BX$5*BV95)+($BQ$5*BO95)+($BJ$5*BH95)+($BC$5*BA95)+($AV$5*AT95)+($AO$5*AM95)+($AH$5*AF95)+($KO$5*KM95)+($KH$5*KF95)+($KA$5*JY95)+($JT$5*JR95)+($PR$5*PP95)+($GM$5*GK95)+($HA$5*GY95)+($KV$5*KT95)+($LC$5*LA95)+($MS$5*MQ95)+($ML$5*MJ95)+($ME$5*MC95)+($LX$5*LV95)+($LQ$5*LO95)+($LJ$5*LH95)+(MX95*$MZ$5)+(NE95*$NG$5)+(NL95*$NN$5)+($OI$5*OG95)+($NU$5*NS95)+($OB$5*NZ95)+($PD$5*PB95)+($OW$5*OU95)+($OP$5*ON95)+($PK$5*PI95)+($PY$5*PW95)+($QF$5*QD95)+($QM$5*QK95)+($QT$5*QR95)+($RA$5*QY95)+($RH$5*RF95)+($RO$5*RM95)+(RT95*$RV$5)+(SA95*$SC$5)+(SH95*$SJ$5)+(SO95*$SQ$5)+(SV95*$SX$5)+(TC95*$TE$5)+(TJ95*$TL$5)+(TQ95*$TS$5))/$VM$5,0)</f>
        <v/>
      </c>
      <c r="VP95" s="14" t="n"/>
      <c r="VQ95" s="21">
        <f>IF($C95&gt;0,(($IK$5*IK95)+($GT$5*GT95)+($JM$5*JM95)+($JF$5*JF95)+($IY$5*IY95)+($IR$5*IR95)+($ID$5*ID95)+($HW$5*HW95)+($HP$5*HP95)+($HI$5*HI95)+($GF$5*GF95)+($FY$5*FY95)+($FR$5*FR95)+($FK$5*FK95)+($FD$5*FD95)+($EW$5*EW95)+($EP$5*EP95)+($EI$5*EI95)+($EB$5*EB95)+($DU$5*DU95)+($DN$5*DN95)+($DG$5*DG95)+($CZ$5*CZ95)+($CS$5*CS95)+($CL$5*CL95)+($CE$5*CE95)+($BX$5*BX95)+($BQ$5*BQ95)+($BJ$5*BJ95)+($BC$5*BC95)+($AV$5*AV95)+($AO$5*AO95)+($AH$5*AH95)+($KO$5*KO95)+($PR$5*PR95)+($GM$5*GM95)+($HA$5*HA95)+($KH$5*KH95)+($KA$5*KA95)+($JT$5*JT95)+($KV$5*KV95)+($LC$5*LC95)+($MS$5*MS95)+($ML$5*ML95)+($ME$5*ME95)+($LX$5*LX95)+($LQ$5*LQ95)+($LJ$5*LJ95)+($OI$5*OI95)+($NU$5*NU95)+($NN$5*NN95)+($NG$5*NG95)+($MZ$5*MZ95)+(OB95*$OB$5)+($PD$5*PD95)+($OW$5*OW95)+($OP$5*OP95)+($PK$5*PK95)+(PY95*$PY$5)+(QF95*$QF$5)+(QM95*$QM$5)+(QT95*$QT$5)+(RA95*$RA$5)+(RH95*$RH$5)+(RO95*$RO$5)+(RV95*$RV$5)+(SC95*$SC$5)+(SJ95*$SJ$5)+(SQ95*$SQ$5)+(SX95*$SX$5)+(TE95*$TE$5)+(TL95*$TL$5)+(TS95*$TS$5))/$VM$5,0)</f>
        <v/>
      </c>
    </row>
    <row r="96" ht="16" customHeight="1" s="545">
      <c r="A96" s="127" t="n">
        <v>45784</v>
      </c>
      <c r="B96" s="4">
        <f>A96</f>
        <v/>
      </c>
      <c r="C96" s="13" t="n">
        <v>41113.97</v>
      </c>
      <c r="D96" s="138">
        <f>IF(C96&gt;0,C96-C95,0)</f>
        <v/>
      </c>
      <c r="E96" s="68">
        <f>IF(C96&gt;0,D96/C95,0)</f>
        <v/>
      </c>
      <c r="F96" s="15">
        <f>IF(C96&gt;0,(C96-C$10)/C$10,0)</f>
        <v/>
      </c>
      <c r="G96" s="13" t="n">
        <v>5631.28</v>
      </c>
      <c r="H96" s="138">
        <f>IF(G96&gt;0,G96-G95,0)</f>
        <v/>
      </c>
      <c r="I96" s="68">
        <f>IF(G96&gt;0,H96/G95,0)</f>
        <v/>
      </c>
      <c r="J96" s="15">
        <f>IF(G96&gt;0,(G96-G$10)/G$10,0)</f>
        <v/>
      </c>
      <c r="K96" s="13" t="n">
        <v>17738.16</v>
      </c>
      <c r="L96" s="138">
        <f>IF(K96&gt;0,K96-K95,0)</f>
        <v/>
      </c>
      <c r="M96" s="68">
        <f>IF(K96&gt;0,L96/K95,0)</f>
        <v/>
      </c>
      <c r="N96" s="15">
        <f>IF(K96&gt;0,(K96-K$10)/K$10,0)</f>
        <v/>
      </c>
      <c r="O96" s="13" t="n">
        <v>1989.66</v>
      </c>
      <c r="P96" s="138">
        <f>IF(O96&gt;0,O96-O95,0)</f>
        <v/>
      </c>
      <c r="Q96" s="68">
        <f>IF(O96&gt;0,P96/O95,0)</f>
        <v/>
      </c>
      <c r="R96" s="15">
        <f>IF(O96&gt;0,(O96-O$10)/O$10,0)</f>
        <v/>
      </c>
      <c r="S96" s="18">
        <f>IF(O96&gt;0,(((O96*0.7)*Q96)+((K96*0.9)*M96)+((G96*0.65)*I96)+((C96*0.6)*E96))/(O96+K96+G96+C96),0)</f>
        <v/>
      </c>
      <c r="T96" s="121">
        <f>IF(O96&gt;0,(S96*200)+T95,0)</f>
        <v/>
      </c>
      <c r="U96" s="121">
        <f>T96</f>
        <v/>
      </c>
      <c r="V96" s="134">
        <f>IF(T96&gt;0,(T96-T95)/T95,0)</f>
        <v/>
      </c>
      <c r="W96" s="21">
        <f>IF(T96&gt;0,(T96-T$11)/T$11,0)</f>
        <v/>
      </c>
      <c r="X96" s="18">
        <f>IF(T96&gt;0,((Q96+M96+I96+E96)/4),0)</f>
        <v/>
      </c>
      <c r="Y96" s="352" t="n">
        <v>555796.61</v>
      </c>
      <c r="Z96" s="15" t="n">
        <v>2e-06</v>
      </c>
      <c r="AA96" s="21">
        <f>Z96-$V96</f>
        <v/>
      </c>
      <c r="AC96" s="13" t="n">
        <v>202.39</v>
      </c>
      <c r="AD96" s="68">
        <f>IF(AC96&gt;0,((AC96-AC95)/AC95),0)</f>
        <v/>
      </c>
      <c r="AE96" s="68">
        <f>IF(AC96&gt;0,AD96-$V96,0)</f>
        <v/>
      </c>
      <c r="AF96" s="68">
        <f>IF(AC96&gt;0,(AC96-AF$10)/AF$10,0)</f>
        <v/>
      </c>
      <c r="AG96" s="68" t="n"/>
      <c r="AH96" s="15">
        <f>IF(AC96&gt;0,(AC96-AC$10)/AC$10,0)</f>
        <v/>
      </c>
      <c r="AJ96" s="13" t="n">
        <v>20.65</v>
      </c>
      <c r="AK96" s="68">
        <f>IF(AJ96&gt;0,((AJ96-AJ95)/AJ95),0)</f>
        <v/>
      </c>
      <c r="AL96" s="68">
        <f>IF(AJ96&gt;0,AK96-$V96,0)</f>
        <v/>
      </c>
      <c r="AM96" s="68">
        <f>IF(AJ96&gt;0,(AJ96-AM$10)/AM$10,0)</f>
        <v/>
      </c>
      <c r="AN96" s="68" t="n"/>
      <c r="AO96" s="15">
        <f>IF(AJ96&gt;0,(AJ96-AJ$10)/AJ$10,0)</f>
        <v/>
      </c>
      <c r="AQ96" s="13" t="n">
        <v>19.22</v>
      </c>
      <c r="AR96" s="68">
        <f>IF(AQ96&gt;0,((AQ96-AQ95)/AQ95),0)</f>
        <v/>
      </c>
      <c r="AS96" s="68">
        <f>IF(AQ96&gt;0,AR96-$V96,0)</f>
        <v/>
      </c>
      <c r="AT96" s="68">
        <f>IF(AQ96&gt;0,(AQ96-AT$10)/AT$10,0)</f>
        <v/>
      </c>
      <c r="AU96" s="68" t="n"/>
      <c r="AV96" s="15">
        <f>IF(AQ96&gt;0,(AQ96-AQ$10)/AQ$10,0)</f>
        <v/>
      </c>
      <c r="AX96" s="13" t="n">
        <v>195.66</v>
      </c>
      <c r="AY96" s="68">
        <f>IF(AX96&gt;0,((AX96-AX95)/AX95),0)</f>
        <v/>
      </c>
      <c r="AZ96" s="68">
        <f>IF(AX96&gt;0,AY96-$V96,0)</f>
        <v/>
      </c>
      <c r="BA96" s="68">
        <f>IF(AX96&gt;0,(AX96-BA$10)/BA$10,0)</f>
        <v/>
      </c>
      <c r="BB96" s="68" t="n"/>
      <c r="BC96" s="15">
        <f>IF(AX96&gt;0,(AX96-AX$10)/AX$10,0)</f>
        <v/>
      </c>
      <c r="BE96" s="13" t="n">
        <v>74.94</v>
      </c>
      <c r="BF96" s="68">
        <f>IF(BE96&gt;0,((BE96-BE95)/BE95),0)</f>
        <v/>
      </c>
      <c r="BG96" s="68">
        <f>IF(BE96&gt;0,BF96-$V96,0)</f>
        <v/>
      </c>
      <c r="BH96" s="68" t="n"/>
      <c r="BI96" s="68" t="n"/>
      <c r="BJ96" s="15">
        <f>IF(BE96&gt;0,(BE96-BE$10)/BE$10,0)</f>
        <v/>
      </c>
      <c r="BL96" s="13" t="n">
        <v>65.8</v>
      </c>
      <c r="BM96" s="68">
        <f>IF(BL96&gt;0,((BL96-BL95)/BL95),0)</f>
        <v/>
      </c>
      <c r="BN96" s="68">
        <f>IF(BL96&gt;0,BM96-$V96,0)</f>
        <v/>
      </c>
      <c r="BO96" s="68">
        <f>IF(BL96&gt;0,(BL96-BO$10)/BO$10,0)</f>
        <v/>
      </c>
      <c r="BP96" s="68" t="n"/>
      <c r="BQ96" s="15">
        <f>IF(BL96&gt;0,(BL96-BL$10)/BL$10,0)</f>
        <v/>
      </c>
      <c r="BS96" s="13" t="n">
        <v>35.99</v>
      </c>
      <c r="BT96" s="68">
        <f>IF(BS96&gt;0,((BS96-BS95)/BS95),0)</f>
        <v/>
      </c>
      <c r="BU96" s="68">
        <f>IF(BS96&gt;0,BT96-$V96,0)</f>
        <v/>
      </c>
      <c r="BV96" s="68">
        <f>IF(BS96&gt;0,(BS96-BV$10)/BV$10,0)</f>
        <v/>
      </c>
      <c r="BW96" s="68" t="n"/>
      <c r="BX96" s="15">
        <f>IF(BS96&gt;0,(BS96-BS$10)/BS$10,0)</f>
        <v/>
      </c>
      <c r="BZ96" s="13" t="n"/>
      <c r="CA96" s="68">
        <f>IF(BZ96&gt;0,((BZ96-BZ95)/BZ95),0)</f>
        <v/>
      </c>
      <c r="CB96" s="68">
        <f>IF(BZ96&gt;0,CA96-$V96,0)</f>
        <v/>
      </c>
      <c r="CC96" s="68">
        <f>IF(BZ96&gt;0,(BZ96-CC$10)/CC$10,0)</f>
        <v/>
      </c>
      <c r="CD96" s="68" t="n"/>
      <c r="CE96" s="15">
        <f>IF(BZ96&gt;0,(BZ96-BZ$10)/BZ$10,0)</f>
        <v/>
      </c>
      <c r="CG96" s="13" t="n">
        <v>28.61</v>
      </c>
      <c r="CH96" s="68">
        <f>IF(CG96&gt;0,((CG96-CG95)/CG95),0)</f>
        <v/>
      </c>
      <c r="CI96" s="68">
        <f>IF(CG96&gt;0,CH96-$V96,0)</f>
        <v/>
      </c>
      <c r="CJ96" s="68">
        <f>IF(CG96&gt;0,(CG96-CJ$10)/CJ$10,0)</f>
        <v/>
      </c>
      <c r="CK96" s="68" t="n"/>
      <c r="CL96" s="15">
        <f>IF(CG96&gt;0,(CG96-CG$10)/CG$10,0)</f>
        <v/>
      </c>
      <c r="CN96" s="13" t="n">
        <v>29.94</v>
      </c>
      <c r="CO96" s="68">
        <f>IF(CN96&gt;0,((CN96-CN95)/CN95),0)</f>
        <v/>
      </c>
      <c r="CP96" s="68">
        <f>IF(CN96&gt;0,CO96-$V96,0)</f>
        <v/>
      </c>
      <c r="CQ96" s="68">
        <f>IF(CN96&gt;0,(CN96-CQ$10)/CQ$10,0)</f>
        <v/>
      </c>
      <c r="CR96" s="68" t="n"/>
      <c r="CS96" s="15">
        <f>IF(CN96&gt;0,(CN96-CN$10)/CN$10,0)</f>
        <v/>
      </c>
      <c r="CU96" s="13" t="n">
        <v>33.97</v>
      </c>
      <c r="CV96" s="68">
        <f>IF(CU96&gt;0,((CU96-CU95)/CU95),0)</f>
        <v/>
      </c>
      <c r="CW96" s="68">
        <f>IF(CU96&gt;0,CV96-$V96,0)</f>
        <v/>
      </c>
      <c r="CX96" s="68">
        <f>IF(CU96&gt;0,(CU96-CX$10)/CX$10,0)</f>
        <v/>
      </c>
      <c r="CY96" s="68" t="n"/>
      <c r="CZ96" s="15">
        <f>IF(CU96&gt;0,(CU96-CU$10)/CU$10,0)</f>
        <v/>
      </c>
      <c r="DB96" s="13" t="n">
        <v>18.95</v>
      </c>
      <c r="DC96" s="68">
        <f>IF(DB96&gt;0,((DB96-DB95)/DB95),0)</f>
        <v/>
      </c>
      <c r="DD96" s="68">
        <f>IF(DB96&gt;0,DC96-$V96,0)</f>
        <v/>
      </c>
      <c r="DE96" s="68">
        <f>IF(DB96&gt;0,(DB96-DE$10)/DE$10,0)</f>
        <v/>
      </c>
      <c r="DF96" s="68" t="n"/>
      <c r="DG96" s="15">
        <f>IF(DB96&gt;0,(DB96-DB$10)/DB$10,0)</f>
        <v/>
      </c>
      <c r="DI96" s="13" t="n">
        <v>46.8</v>
      </c>
      <c r="DJ96" s="68">
        <f>IF(DI96&gt;0,((DI96-DI95)/DI95),0)</f>
        <v/>
      </c>
      <c r="DK96" s="68">
        <f>IF(DI96&gt;0,DJ96-$V96,0)</f>
        <v/>
      </c>
      <c r="DL96" s="68">
        <f>IF(DI96&gt;0,(DI96-DL$10)/DL$10,0)</f>
        <v/>
      </c>
      <c r="DM96" s="68" t="n"/>
      <c r="DN96" s="15">
        <f>IF(DI96&gt;0,(DI96-DI$10)/DI$10,0)</f>
        <v/>
      </c>
      <c r="DP96" s="13" t="n">
        <v>39.13</v>
      </c>
      <c r="DQ96" s="68">
        <f>IF(DP96&gt;0,((DP96-DP95)/DP95),0)</f>
        <v/>
      </c>
      <c r="DR96" s="68">
        <f>IF(DP96&gt;0,DQ96-$V96,0)</f>
        <v/>
      </c>
      <c r="DS96" s="68" t="n"/>
      <c r="DT96" s="68" t="n"/>
      <c r="DU96" s="15">
        <f>IF(DP96&gt;0,(DP96-DP$10)/DP$10,0)</f>
        <v/>
      </c>
      <c r="DV96" s="18" t="n"/>
      <c r="DW96" s="13" t="n">
        <v>27.11</v>
      </c>
      <c r="DX96" s="68">
        <f>IF(DW96&gt;0,((DW96-DW95)/DW95),0)</f>
        <v/>
      </c>
      <c r="DY96" s="68">
        <f>IF(DW96&gt;0,DX96-$V96,0)</f>
        <v/>
      </c>
      <c r="DZ96" s="68">
        <f>IF(DW96&gt;0,(DW96-DZ$10)/DZ$10,0)</f>
        <v/>
      </c>
      <c r="EA96" s="68" t="n"/>
      <c r="EB96" s="15">
        <f>IF(DW96&gt;0,(DW96-DW$10)/DW$10,0)</f>
        <v/>
      </c>
      <c r="ED96" s="13" t="n">
        <v>31.91</v>
      </c>
      <c r="EE96" s="68">
        <f>IF(ED96&gt;0,((ED96-ED95)/ED95),0)</f>
        <v/>
      </c>
      <c r="EF96" s="68">
        <f>IF(ED96&gt;0,EE96-$V96,0)</f>
        <v/>
      </c>
      <c r="EG96" s="68">
        <f>IF(ED96&gt;0,(ED96-EG$10)/EG$10,0)</f>
        <v/>
      </c>
      <c r="EH96" s="68" t="n"/>
      <c r="EI96" s="15">
        <f>IF(ED96&gt;0,(ED96-ED$10)/ED$10,0)</f>
        <v/>
      </c>
      <c r="EK96" s="13" t="n">
        <v>105.98</v>
      </c>
      <c r="EL96" s="68">
        <f>IF(EK96&gt;0,((EK96-EK95)/EK95),0)</f>
        <v/>
      </c>
      <c r="EM96" s="68">
        <f>IF(EK96&gt;0,EL96-$V96,0)</f>
        <v/>
      </c>
      <c r="EN96" s="68">
        <f>IF(EK96&gt;0,(EK96-EN$10)/EN$10,0)</f>
        <v/>
      </c>
      <c r="EO96" s="68" t="n"/>
      <c r="EP96" s="15">
        <f>IF(EK96&gt;0,(EK96-EK$10)/EK$10,0)</f>
        <v/>
      </c>
      <c r="ER96" s="13" t="n">
        <v>36.05</v>
      </c>
      <c r="ES96" s="68">
        <f>IF(ER96&gt;0,((ER96-ER95)/ER95),0)</f>
        <v/>
      </c>
      <c r="ET96" s="68">
        <f>IF(ER96&gt;0,ES96-$V96,0)</f>
        <v/>
      </c>
      <c r="EU96" s="68">
        <f>IF(ER96&gt;0,(ER96-EU$10)/EU$10,0)</f>
        <v/>
      </c>
      <c r="EV96" s="68" t="n"/>
      <c r="EW96" s="15">
        <f>IF(ER96&gt;0,(ER96-ER$10)/ER$10,0)</f>
        <v/>
      </c>
      <c r="EY96" s="13" t="n">
        <v>36.59</v>
      </c>
      <c r="EZ96" s="68">
        <f>IF(EY96&gt;0,((EY96-EY95)/EY95),0)</f>
        <v/>
      </c>
      <c r="FA96" s="68">
        <f>IF(EY96&gt;0,EZ96-$V96,0)</f>
        <v/>
      </c>
      <c r="FB96" s="68" t="n"/>
      <c r="FC96" s="68" t="n"/>
      <c r="FD96" s="15">
        <f>IF(EY96&gt;0,(EY96-EY$10)/EY$10,0)</f>
        <v/>
      </c>
      <c r="FF96" s="13" t="n">
        <v>52.7</v>
      </c>
      <c r="FG96" s="68">
        <f>IF(FF96&gt;0,((FF96-FF95)/FF95),0)</f>
        <v/>
      </c>
      <c r="FH96" s="68">
        <f>IF(FF96&gt;0,FG96-$V96,0)</f>
        <v/>
      </c>
      <c r="FI96" s="68">
        <f>IF(FF96&gt;0,(FF96-FI$10)/FI$10,0)</f>
        <v/>
      </c>
      <c r="FJ96" s="68" t="n"/>
      <c r="FK96" s="15">
        <f>IF(FF96&gt;0,(FF96-FF$10)/FF$10,0)</f>
        <v/>
      </c>
      <c r="FM96" s="13" t="n">
        <v>171.22</v>
      </c>
      <c r="FN96" s="68">
        <f>IF(FM96&gt;0,((FM96-FM95)/FM95),0)</f>
        <v/>
      </c>
      <c r="FO96" s="68">
        <f>IF(FM96&gt;0,FN96-$V96,0)</f>
        <v/>
      </c>
      <c r="FP96" s="68">
        <f>IF(FM96&gt;0,(FM96-FP$10)/FP$10,0)</f>
        <v/>
      </c>
      <c r="FQ96" s="68" t="n"/>
      <c r="FR96" s="15">
        <f>IF(FM96&gt;0,(FM96-FM$10)/FM$10,0)</f>
        <v/>
      </c>
      <c r="FT96" s="13" t="n">
        <v>94.44</v>
      </c>
      <c r="FU96" s="68">
        <f>IF(FT96&gt;0,((FT96-FT95)/FT95),0)</f>
        <v/>
      </c>
      <c r="FV96" s="68">
        <f>IF(FT96&gt;0,FU96-$V96,0)</f>
        <v/>
      </c>
      <c r="FW96" s="68">
        <f>IF(FT96&gt;0,(FT96-FW$10)/FW$10,0)</f>
        <v/>
      </c>
      <c r="FX96" s="68" t="n"/>
      <c r="FY96" s="15">
        <f>IF(FT96&gt;0,(FT96-FT$10)/FT$10,0)</f>
        <v/>
      </c>
      <c r="GA96" s="13" t="n">
        <v>17.55</v>
      </c>
      <c r="GB96" s="68">
        <f>IF(GA96&gt;0,((GA96-GA95)/GA95),0)</f>
        <v/>
      </c>
      <c r="GC96" s="68">
        <f>IF(GA96&gt;0,GB96-$V96,0)</f>
        <v/>
      </c>
      <c r="GD96" s="68" t="n"/>
      <c r="GE96" s="68" t="n"/>
      <c r="GF96" s="15">
        <f>IF(GA96&gt;0,(GA96-GA$10)/GA$10,0)</f>
        <v/>
      </c>
      <c r="GG96" s="18" t="n"/>
      <c r="GH96" s="13" t="n">
        <v>17.09</v>
      </c>
      <c r="GI96" s="68">
        <f>IF(GH96&gt;0,((GH96-GH95)/GH95),0)</f>
        <v/>
      </c>
      <c r="GJ96" s="68">
        <f>IF(GH96&gt;0,GI96-$V96,0)</f>
        <v/>
      </c>
      <c r="GK96" s="68">
        <f>IF(GH96&gt;0,(GH96-GK$10)/GK$10,0)</f>
        <v/>
      </c>
      <c r="GL96" s="68" t="n"/>
      <c r="GM96" s="15">
        <f>IF(GH96&gt;0,(GH96-GH$10)/GH$10,0)</f>
        <v/>
      </c>
      <c r="GO96" s="13" t="n">
        <v>25.28</v>
      </c>
      <c r="GP96" s="68">
        <f>IF(GO96&gt;0,((GO96-GO95)/GO95),0)</f>
        <v/>
      </c>
      <c r="GQ96" s="68">
        <f>IF(GO96&gt;0,GP96-$V96,0)</f>
        <v/>
      </c>
      <c r="GR96" s="68" t="n"/>
      <c r="GS96" s="68" t="n"/>
      <c r="GT96" s="15">
        <f>IF(GO96&gt;0,(GO96-GO$10)/GO$10,0)</f>
        <v/>
      </c>
      <c r="GV96" s="13" t="n">
        <v>14.81</v>
      </c>
      <c r="GW96" s="68">
        <f>IF(GV96&gt;0,((GV96-GV95)/GV95),0)</f>
        <v/>
      </c>
      <c r="GX96" s="68">
        <f>IF(GV96&gt;0,GW96-$V96,0)</f>
        <v/>
      </c>
      <c r="GY96" s="68">
        <f>IF(GV96&gt;0,(GV96-GY$10)/GY$10,0)</f>
        <v/>
      </c>
      <c r="GZ96" s="68" t="n"/>
      <c r="HA96" s="15">
        <f>IF(GV96&gt;0,(GV96-GV$10)/GV$10,0)</f>
        <v/>
      </c>
      <c r="HD96" s="13" t="n">
        <v>276.22</v>
      </c>
      <c r="HE96" s="68">
        <f>IF(HD96&gt;0,((HD96-HD95)/HD95),0)</f>
        <v/>
      </c>
      <c r="HF96" s="68">
        <f>IF(HD96&gt;0,HE96-$V96,0)</f>
        <v/>
      </c>
      <c r="HG96" s="68">
        <f>IF(HD96&gt;0,(HD96-HG$10)/HG$10,0)</f>
        <v/>
      </c>
      <c r="HH96" s="68" t="n"/>
      <c r="HI96" s="15">
        <f>IF(HD96&gt;0,(HD96-HD$10)/HD$10,0)</f>
        <v/>
      </c>
      <c r="HK96" s="13" t="n">
        <v>36.06</v>
      </c>
      <c r="HL96" s="68">
        <f>IF(HK96&gt;0,((HK96-HK95)/HK95),0)</f>
        <v/>
      </c>
      <c r="HM96" s="68">
        <f>IF(HK96&gt;0,HL96-$V96,0)</f>
        <v/>
      </c>
      <c r="HN96" s="68">
        <f>IF(HK96&gt;0,(HK96-HN$10)/HN$10,0)</f>
        <v/>
      </c>
      <c r="HO96" s="68" t="n"/>
      <c r="HP96" s="15">
        <f>IF(HK96&gt;0,(HK96-HK$10)/HK$10,0)</f>
        <v/>
      </c>
      <c r="HR96" s="13" t="n">
        <v>104.61</v>
      </c>
      <c r="HS96" s="68">
        <f>IF(HR96&gt;0,((HR96-HR95)/HR95),0)</f>
        <v/>
      </c>
      <c r="HT96" s="68">
        <f>IF(HR96&gt;0,HS96-$V96,0)</f>
        <v/>
      </c>
      <c r="HU96" s="68">
        <f>IF(HR96&gt;0,(HR96-HU$10)/HU$10,0)</f>
        <v/>
      </c>
      <c r="HV96" s="68" t="n"/>
      <c r="HW96" s="15">
        <f>IF(HR96&gt;0,(HR96-HR$10)/HR$10,0)</f>
        <v/>
      </c>
      <c r="HY96" s="13" t="n">
        <v>117.06</v>
      </c>
      <c r="HZ96" s="68">
        <f>IF(HY96&gt;0,((HY96-HY95)/HY95),0)</f>
        <v/>
      </c>
      <c r="IA96" s="68">
        <f>IF(HY96&gt;0,HZ96-$V96,0)</f>
        <v/>
      </c>
      <c r="IB96" s="68">
        <f>IF(HY96&gt;0,(HY96-IB$10)/IB$10,0)</f>
        <v/>
      </c>
      <c r="IC96" s="68" t="n"/>
      <c r="ID96" s="15">
        <f>IF(HY96&gt;0,(HY96-HY$10)/HY$10,0)</f>
        <v/>
      </c>
      <c r="IF96" s="13" t="n">
        <v>204.81</v>
      </c>
      <c r="IG96" s="68">
        <f>IF(IF96&gt;0,((IF96-IF95)/IF95),0)</f>
        <v/>
      </c>
      <c r="IH96" s="68">
        <f>IF(IF96&gt;0,IG96-$V96,0)</f>
        <v/>
      </c>
      <c r="II96" s="68">
        <f>IF(IF96&gt;0,(IF96-II$10)/II$10,0)</f>
        <v/>
      </c>
      <c r="IJ96" s="68" t="n"/>
      <c r="IK96" s="15">
        <f>IF(IF96&gt;0,(IF96-IF$10)/IF$10,0)</f>
        <v/>
      </c>
      <c r="IM96" s="13" t="n">
        <v>230.21</v>
      </c>
      <c r="IN96" s="68">
        <f>IF(IM96&gt;0,((IM96-IM95)/IM95),0)</f>
        <v/>
      </c>
      <c r="IO96" s="68">
        <f>IF(IM96&gt;0,IN96-$V96,0)</f>
        <v/>
      </c>
      <c r="IP96" s="68">
        <f>IF(IM96&gt;0,(IM96-IP$10)/IP$10,0)</f>
        <v/>
      </c>
      <c r="IQ96" s="68" t="n"/>
      <c r="IR96" s="15">
        <f>IF(IM96&gt;0,(IM96-IM$10)/IM$10,0)</f>
        <v/>
      </c>
      <c r="IT96" s="13" t="n">
        <v>49.74</v>
      </c>
      <c r="IU96" s="68">
        <f>IF(IT96&gt;0,((IT96-IT95)/IT95),0)</f>
        <v/>
      </c>
      <c r="IV96" s="68">
        <f>IF(IT96&gt;0,IU96-$V96,0)</f>
        <v/>
      </c>
      <c r="IW96" s="68">
        <f>IF(IT96&gt;0,(IT96-IW$10)/IW$10,0)</f>
        <v/>
      </c>
      <c r="IX96" s="68" t="n"/>
      <c r="IY96" s="15">
        <f>IF(IT96&gt;0,(IT96-IT$10)/IT$10,0)</f>
        <v/>
      </c>
      <c r="JA96" s="13" t="n">
        <v>596.8099999999999</v>
      </c>
      <c r="JB96" s="68">
        <f>IF(JA96&gt;0,((JA96-JA95)/JA95),0)</f>
        <v/>
      </c>
      <c r="JC96" s="68">
        <f>IF(JA96&gt;0,JB96-$V96,0)</f>
        <v/>
      </c>
      <c r="JD96" s="68">
        <f>IF(JA96&gt;0,(JA96-JD$10)/JD$10,0)</f>
        <v/>
      </c>
      <c r="JE96" s="68" t="n"/>
      <c r="JF96" s="15">
        <f>IF(JA96&gt;0,(JA96-JA$10)/JA$10,0)</f>
        <v/>
      </c>
      <c r="JH96" s="13" t="n">
        <v>433.35</v>
      </c>
      <c r="JI96" s="68">
        <f>IF(JH96&gt;0,((JH96-JH95)/JH95),0)</f>
        <v/>
      </c>
      <c r="JJ96" s="68">
        <f>IF(JH96&gt;0,JI96-$V96,0)</f>
        <v/>
      </c>
      <c r="JK96" s="68">
        <f>IF(JH96&gt;0,(JH96-JK$10)/JK$10,0)</f>
        <v/>
      </c>
      <c r="JL96" s="68" t="n"/>
      <c r="JM96" s="15">
        <f>IF(JH96&gt;0,(JH96-JH$10)/JH$10,0)</f>
        <v/>
      </c>
      <c r="JO96" s="13" t="n">
        <v>15.99</v>
      </c>
      <c r="JP96" s="68">
        <f>IF(JO96&gt;0,((JO96-JO95)/JO95),0)</f>
        <v/>
      </c>
      <c r="JQ96" s="68">
        <f>IF(JO96&gt;0,JP96-$V96,0)</f>
        <v/>
      </c>
      <c r="JR96" s="68">
        <f>IF(JO96&gt;0,(JO96-JR$10)/JR$10,0)</f>
        <v/>
      </c>
      <c r="JS96" s="68" t="n"/>
      <c r="JT96" s="15">
        <f>IF(JO96&gt;0,(JO96-JO$10)/JO$10,0)</f>
        <v/>
      </c>
      <c r="JV96" s="13" t="n">
        <v>1.51</v>
      </c>
      <c r="JW96" s="68">
        <f>IF(JV96&gt;0,((JV96-JV95)/JV95),0)</f>
        <v/>
      </c>
      <c r="JX96" s="68">
        <f>IF(JV96&gt;0,JW96-$V96,0)</f>
        <v/>
      </c>
      <c r="JY96" s="68">
        <f>IF(JV96&gt;0,(JV96-JY$10)/JY$10,0)</f>
        <v/>
      </c>
      <c r="JZ96" s="68" t="n"/>
      <c r="KA96" s="15">
        <f>IF(JV96&gt;0,(JV96-JV$10)/JV$10,0)</f>
        <v/>
      </c>
      <c r="KC96" s="13" t="n">
        <v>15.27</v>
      </c>
      <c r="KD96" s="68">
        <f>IF(KC96&gt;0,((KC96-KC95)/KC95),0)</f>
        <v/>
      </c>
      <c r="KE96" s="68">
        <f>IF(KC96&gt;0,KD96-$V96,0)</f>
        <v/>
      </c>
      <c r="KF96" s="68">
        <f>IF(KC96&gt;0,(KC96-KF$10)/KF$10,0)</f>
        <v/>
      </c>
      <c r="KG96" s="68" t="n"/>
      <c r="KH96" s="15">
        <f>IF(KC96&gt;0,(KC96-KC$10)/KC$10,0)</f>
        <v/>
      </c>
      <c r="KI96" s="18" t="n"/>
      <c r="KJ96" s="13" t="n">
        <v>48.43</v>
      </c>
      <c r="KK96" s="68">
        <f>IF(KJ96&gt;0,((KJ96-KJ95)/KJ95),0)</f>
        <v/>
      </c>
      <c r="KL96" s="68">
        <f>IF(KJ96&gt;0,KK96-$V96,0)</f>
        <v/>
      </c>
      <c r="KM96" s="68">
        <f>IF(KJ96&gt;0,(KJ96-KM$10)/KM$10,0)</f>
        <v/>
      </c>
      <c r="KN96" s="68" t="n"/>
      <c r="KO96" s="15">
        <f>IF(KJ96&gt;0,(KJ96-KJ$10)/KJ$10,0)</f>
        <v/>
      </c>
      <c r="KQ96" s="13" t="n">
        <v>1.46</v>
      </c>
      <c r="KR96" s="68">
        <f>IF(KQ96&gt;0,((KQ96-KQ95)/KQ95),0)</f>
        <v/>
      </c>
      <c r="KS96" s="68">
        <f>IF(KQ96&gt;0,KR96-$V96,0)</f>
        <v/>
      </c>
      <c r="KT96" s="68">
        <f>IF(KQ96&gt;0,(KQ96-KT$10)/KT$10,0)</f>
        <v/>
      </c>
      <c r="KU96" s="68" t="n"/>
      <c r="KV96" s="15">
        <f>IF(KQ96&gt;0,(KQ96-KQ$10)/KQ$10,0)</f>
        <v/>
      </c>
      <c r="KW96" s="18" t="n"/>
      <c r="KX96" s="13" t="n">
        <v>22.46</v>
      </c>
      <c r="KY96" s="68">
        <f>IF(KX96&gt;0,((KX96-KX95)/KX95),0)</f>
        <v/>
      </c>
      <c r="KZ96" s="68">
        <f>IF(KX96&gt;0,KY96-$V96,0)</f>
        <v/>
      </c>
      <c r="LA96" s="68">
        <f>IF(KX96&gt;0,(KX96-LA$10)/LA$10,0)</f>
        <v/>
      </c>
      <c r="LB96" s="68" t="n"/>
      <c r="LC96" s="15">
        <f>IF(KX96&gt;0,(KX96-KX$10)/KX$10,0)</f>
        <v/>
      </c>
      <c r="LD96" s="18" t="n"/>
      <c r="LE96" s="13" t="n">
        <v>53.96</v>
      </c>
      <c r="LF96" s="68">
        <f>IF(LE96&gt;0,((LE96-LE95)/LE95),0)</f>
        <v/>
      </c>
      <c r="LG96" s="68">
        <f>IF(LE96&gt;0,LF96-$V96,0)</f>
        <v/>
      </c>
      <c r="LH96" s="68">
        <f>IF(LE96&gt;0,(LE96-LH$10)/LH$10,0)</f>
        <v/>
      </c>
      <c r="LI96" s="68" t="n"/>
      <c r="LJ96" s="15">
        <f>IF(LE96&gt;0,(LE96-LE$10)/LE$10,0)</f>
        <v/>
      </c>
      <c r="LL96" s="13" t="n">
        <v>117.3</v>
      </c>
      <c r="LM96" s="68">
        <f>IF(LL96&gt;0,((LL96-LL95)/LL95),0)</f>
        <v/>
      </c>
      <c r="LN96" s="68">
        <f>IF(LL96&gt;0,LM96-$V96,0)</f>
        <v/>
      </c>
      <c r="LO96" s="68">
        <f>IF(LL96&gt;0,(LL96-LO$10)/LO$10,0)</f>
        <v/>
      </c>
      <c r="LP96" s="68" t="n"/>
      <c r="LQ96" s="15">
        <f>IF(LL96&gt;0,(LL96-LL$10)/LL$10,0)</f>
        <v/>
      </c>
      <c r="LS96" s="13" t="n">
        <v>15.61</v>
      </c>
      <c r="LT96" s="68">
        <f>IF(LS96&gt;0,((LS96-LS95)/LS95),0)</f>
        <v/>
      </c>
      <c r="LU96" s="68">
        <f>IF(LS96&gt;0,LT96-$V96,0)</f>
        <v/>
      </c>
      <c r="LV96" s="68" t="n"/>
      <c r="LW96" s="68" t="n"/>
      <c r="LX96" s="15">
        <f>IF(LS96&gt;0,(LS96-LS$10)/LS$10,0)</f>
        <v/>
      </c>
      <c r="LZ96" s="13" t="n">
        <v>13.42</v>
      </c>
      <c r="MA96" s="68">
        <f>IF(LZ96&gt;0,((LZ96-LZ95)/LZ95),0)</f>
        <v/>
      </c>
      <c r="MB96" s="68">
        <f>IF(LZ96&gt;0,MA96-$V96,0)</f>
        <v/>
      </c>
      <c r="MC96" s="68">
        <f>IF(LZ96&gt;0,(LZ96-MC$10)/MC$10,0)</f>
        <v/>
      </c>
      <c r="MD96" s="68" t="n"/>
      <c r="ME96" s="15">
        <f>IF(LZ96&gt;0,(LZ96-LZ$10)/LZ$10,0)</f>
        <v/>
      </c>
      <c r="MG96" s="13" t="n">
        <v>27.12</v>
      </c>
      <c r="MH96" s="68">
        <f>IF(MG96&gt;0,((MG96-MG95)/MG95),0)</f>
        <v/>
      </c>
      <c r="MI96" s="68">
        <f>IF(MG96&gt;0,MH96-$V96,0)</f>
        <v/>
      </c>
      <c r="MJ96" s="68">
        <f>IF(MG96&gt;0,(MG96-MJ$10)/MJ$10,0)</f>
        <v/>
      </c>
      <c r="MK96" s="68" t="n"/>
      <c r="ML96" s="15">
        <f>IF(MG96&gt;0,(MG96-MG$10)/MG$10,0)</f>
        <v/>
      </c>
      <c r="MN96" s="13" t="n">
        <v>107.76</v>
      </c>
      <c r="MO96" s="68">
        <f>IF(MN96&gt;0,((MN96-MN95)/MN95),0)</f>
        <v/>
      </c>
      <c r="MP96" s="68">
        <f>IF(MN96&gt;0,MO96-$V96,0)</f>
        <v/>
      </c>
      <c r="MQ96" s="68">
        <f>IF(MN96&gt;0,(MN96-MQ$10)/MQ$10,0)</f>
        <v/>
      </c>
      <c r="MR96" s="68" t="n"/>
      <c r="MS96" s="15">
        <f>IF(MN96&gt;0,(MN96-MN$10)/MN$10,0)</f>
        <v/>
      </c>
      <c r="MU96" s="13" t="n">
        <v>14.73</v>
      </c>
      <c r="MV96" s="68">
        <f>IF(MU96&gt;0,((MU96-MU95)/MU95),0)</f>
        <v/>
      </c>
      <c r="MW96" s="68">
        <f>IF(MU96&gt;0,MV96-$V96,0)</f>
        <v/>
      </c>
      <c r="MX96" s="68">
        <f>IF(MU96&gt;0,(MU96-MX$10)/MX$10,0)</f>
        <v/>
      </c>
      <c r="MY96" s="68" t="n"/>
      <c r="MZ96" s="15">
        <f>IF(MU96&gt;0,(MU96-MU$10)/MU$10,0)</f>
        <v/>
      </c>
      <c r="NB96" s="13" t="n">
        <v>209.92</v>
      </c>
      <c r="NC96" s="68">
        <f>IF(NB96&gt;0,((NB96-NB95)/NB95),0)</f>
        <v/>
      </c>
      <c r="ND96" s="68">
        <f>IF(NB96&gt;0,NC96-$V96,0)</f>
        <v/>
      </c>
      <c r="NE96" s="68">
        <f>IF(NB96&gt;0,(NB96-NE$10)/NE$10,0)</f>
        <v/>
      </c>
      <c r="NF96" s="68" t="n"/>
      <c r="NG96" s="15">
        <f>IF(NB96&gt;0,(NB96-NB$10)/NB$10,0)</f>
        <v/>
      </c>
      <c r="NI96" s="13" t="n">
        <v>4.88</v>
      </c>
      <c r="NJ96" s="68">
        <f>IF(NI96&gt;0,((NI96-NI95)/NI95),0)</f>
        <v/>
      </c>
      <c r="NK96" s="68">
        <f>IF(NI96&gt;0,NJ96-$V96,0)</f>
        <v/>
      </c>
      <c r="NL96" s="68">
        <f>IF(NI96&gt;0,(NI96-NL$10)/NL$10,0)</f>
        <v/>
      </c>
      <c r="NM96" s="68" t="n"/>
      <c r="NN96" s="15">
        <f>IF(NI96&gt;0,(NI96-NI$10)/NI$10,0)</f>
        <v/>
      </c>
      <c r="NP96" s="13" t="n">
        <v>406.81</v>
      </c>
      <c r="NQ96" s="68">
        <f>IF(NP96&gt;0,((NP96-NP95)/NP95),0)</f>
        <v/>
      </c>
      <c r="NR96" s="68">
        <f>IF(NP96&gt;0,NQ96-$V96,0)</f>
        <v/>
      </c>
      <c r="NS96" s="68">
        <f>IF(NP96&gt;0,(NP96-NS$10)/NS$10,0)</f>
        <v/>
      </c>
      <c r="NT96" s="68" t="n"/>
      <c r="NU96" s="15">
        <f>IF(NP96&gt;0,(NP96-NP$10)/NP$10,0)</f>
        <v/>
      </c>
      <c r="NW96" s="13" t="n">
        <v>151.38</v>
      </c>
      <c r="NX96" s="68">
        <f>IF(NW96&gt;0,((NW96-NW95)/NW95),0)</f>
        <v/>
      </c>
      <c r="NY96" s="68">
        <f>IF(NW96&gt;0,NX96-$V96,0)</f>
        <v/>
      </c>
      <c r="NZ96" s="68">
        <f>IF(NW96&gt;0,(NW96-NZ$10)/NZ$10,0)</f>
        <v/>
      </c>
      <c r="OA96" s="68" t="n"/>
      <c r="OB96" s="15">
        <f>IF(NW96&gt;0,(NW96-NW$10)/NW$10,0)</f>
        <v/>
      </c>
      <c r="OD96" s="13" t="n">
        <v>1.42</v>
      </c>
      <c r="OE96" s="68">
        <f>IF(OD96&gt;0,((OD96-OD95)/OD95),0)</f>
        <v/>
      </c>
      <c r="OF96" s="68">
        <f>IF(OD96&gt;0,OE96-$V96,0)</f>
        <v/>
      </c>
      <c r="OG96" s="68">
        <f>IF(OD96&gt;0,(OD96-OG$10)/OG$10,0)</f>
        <v/>
      </c>
      <c r="OH96" s="68" t="n"/>
      <c r="OI96" s="15">
        <f>IF(OD96&gt;0,(OD96-OD$10)/OD$10,0)</f>
        <v/>
      </c>
      <c r="OK96" s="13" t="n">
        <v>72.5</v>
      </c>
      <c r="OL96" s="68">
        <f>IF(OK96&gt;0,((OK96-OK95)/OK95),0)</f>
        <v/>
      </c>
      <c r="OM96" s="68">
        <f>IF(OK96&gt;0,OL96-$V96,0)</f>
        <v/>
      </c>
      <c r="ON96" s="68">
        <f>IF(OK96&gt;0,(OK96-ON$10)/ON$10,0)</f>
        <v/>
      </c>
      <c r="OO96" s="68" t="n"/>
      <c r="OP96" s="15">
        <f>IF(OK96&gt;0,(OK96-OK$10)/OK$10,0)</f>
        <v/>
      </c>
      <c r="OR96" s="13" t="n">
        <v>2.91</v>
      </c>
      <c r="OS96" s="68">
        <f>IF(OR96&gt;0,((OR96-OR95)/OR95),0)</f>
        <v/>
      </c>
      <c r="OT96" s="68">
        <f>IF(OR96&gt;0,OS96-$V96,0)</f>
        <v/>
      </c>
      <c r="OU96" s="68">
        <f>IF(OR96&gt;0,(OR96-OU$10)/OU$10,0)</f>
        <v/>
      </c>
      <c r="OV96" s="68" t="n"/>
      <c r="OW96" s="15">
        <f>IF(OR96&gt;0,(OR96-OR$10)/OR$10,0)</f>
        <v/>
      </c>
      <c r="OY96" s="13" t="n">
        <v>126.85</v>
      </c>
      <c r="OZ96" s="68">
        <f>IF(OY96&gt;0,((OY96-OY95)/OY95),0)</f>
        <v/>
      </c>
      <c r="PA96" s="68">
        <f>IF(OY96&gt;0,OZ96-$V96,0)</f>
        <v/>
      </c>
      <c r="PB96" s="68">
        <f>IF(OY96&gt;0,(OY96-PB$10)/PB$10,0)</f>
        <v/>
      </c>
      <c r="PC96" s="68" t="n"/>
      <c r="PD96" s="15">
        <f>IF(OY96&gt;0,(OY96-OY$10)/OY$10,0)</f>
        <v/>
      </c>
      <c r="PE96" s="18" t="n"/>
      <c r="PF96" s="13" t="n">
        <v>218</v>
      </c>
      <c r="PG96" s="68">
        <f>IF(PF96&gt;0,((PF96-PF95)/PF95),0)</f>
        <v/>
      </c>
      <c r="PH96" s="68">
        <f>IF(PF96&gt;0,PG96-$V96,0)</f>
        <v/>
      </c>
      <c r="PI96" s="68">
        <f>IF(PF96&gt;0,(PF96-PI$10)/PI$10,0)</f>
        <v/>
      </c>
      <c r="PJ96" s="68" t="n"/>
      <c r="PK96" s="15">
        <f>IF(PF96&gt;0,(PF96-PF$10)/PF$10,0)</f>
        <v/>
      </c>
      <c r="PM96" s="13" t="n"/>
      <c r="PN96" s="68">
        <f>IF(PM96&gt;0,((PM96-PM95)/PM95),0)</f>
        <v/>
      </c>
      <c r="PO96" s="68">
        <f>PN96-$V96</f>
        <v/>
      </c>
      <c r="PP96" s="68">
        <f>IF(PM96&gt;0,(PM96-PP$10)/PP$10,0)</f>
        <v/>
      </c>
      <c r="PQ96" s="68" t="n"/>
      <c r="PR96" s="15">
        <f>IF(PM96&gt;0,(PM96-PM$10)/PM$10,0)</f>
        <v/>
      </c>
      <c r="PT96" s="13" t="n">
        <v>4.75</v>
      </c>
      <c r="PU96" s="68">
        <f>IF(PT96&gt;0,((PT96-PT95)/PT95),0)</f>
        <v/>
      </c>
      <c r="PV96" s="68">
        <f>IF(PT96&gt;0,PU96-$V96,0)</f>
        <v/>
      </c>
      <c r="PW96" s="68">
        <f>IF(PT96&gt;0,(PT96-PW$10)/PW$10,0)</f>
        <v/>
      </c>
      <c r="PX96" s="68" t="n"/>
      <c r="PY96" s="15">
        <f>IF(PT96&gt;0,(PT96-PT$10)/PT$10,0)</f>
        <v/>
      </c>
      <c r="QA96" s="13" t="n">
        <v>211.53</v>
      </c>
      <c r="QB96" s="68">
        <f>IF(QA96&gt;0,((QA96-QA95)/QA95),0)</f>
        <v/>
      </c>
      <c r="QC96" s="68">
        <f>IF(QA96&gt;0,QB96-$V96,0)</f>
        <v/>
      </c>
      <c r="QD96" s="68">
        <f>IF(QA96&gt;0,(QA96-QD$10)/QD$10,0)</f>
        <v/>
      </c>
      <c r="QE96" s="68" t="n"/>
      <c r="QF96" s="15">
        <f>IF(QA96&gt;0,(QA96-QA$10)/QA$10,0)</f>
        <v/>
      </c>
      <c r="QH96" s="13" t="n">
        <v>1.167</v>
      </c>
      <c r="QI96" s="68">
        <f>IF(QH96&gt;0,((QH96-QH95)/QH95),0)</f>
        <v/>
      </c>
      <c r="QJ96" s="68">
        <f>IF(QH96&gt;0,QI96-$V96,0)</f>
        <v/>
      </c>
      <c r="QK96" s="68">
        <f>IF(QH96&gt;0,(QH96-QK$10)/QK$10,0)</f>
        <v/>
      </c>
      <c r="QL96" s="68" t="n"/>
      <c r="QM96" s="15">
        <f>IF(QH96&gt;0,(QH96-QH$10)/QH$10,0)</f>
        <v/>
      </c>
      <c r="QO96" s="13" t="n">
        <v>10.64</v>
      </c>
      <c r="QP96" s="68">
        <f>IF(QO96&gt;0,((QO96-QO95)/QO95),0)</f>
        <v/>
      </c>
      <c r="QQ96" s="68">
        <f>IF(QO96&gt;0,QP96-$V96,0)</f>
        <v/>
      </c>
      <c r="QR96" s="68">
        <f>IF(QO96&gt;0,(QO96-QR$10)/QR$10,0)</f>
        <v/>
      </c>
      <c r="QS96" s="68" t="n"/>
      <c r="QT96" s="15">
        <f>IF(QO96&gt;0,(QO96-QO$10)/QO$10,0)</f>
        <v/>
      </c>
      <c r="QV96" s="13" t="n">
        <v>1.64</v>
      </c>
      <c r="QW96" s="68">
        <f>IF(QV96&gt;0,((QV96-QV95)/QV95),0)</f>
        <v/>
      </c>
      <c r="QX96" s="68">
        <f>IF(QV96&gt;0,QW96-$V96,0)</f>
        <v/>
      </c>
      <c r="QY96" s="68">
        <f>IF(QV96&gt;0,(QV96-QY$10)/QY$10,0)</f>
        <v/>
      </c>
      <c r="QZ96" s="68" t="n"/>
      <c r="RA96" s="15">
        <f>IF(QV96&gt;0,(QV96-QV$10)/QV$10,0)</f>
        <v/>
      </c>
      <c r="RC96" s="13" t="n">
        <v>25.93</v>
      </c>
      <c r="RD96" s="68">
        <f>IF(RC96&gt;0,((RC96-RC95)/RC95),0)</f>
        <v/>
      </c>
      <c r="RE96" s="68">
        <f>IF(RC96&gt;0,RD96-$V96,0)</f>
        <v/>
      </c>
      <c r="RF96" s="68">
        <f>IF(RC96&gt;0,(RC96-RF$10)/RF$10,0)</f>
        <v/>
      </c>
      <c r="RG96" s="68" t="n"/>
      <c r="RH96" s="15">
        <f>IF(RC96&gt;0,(RC96-RC$10)/RC$10,0)</f>
        <v/>
      </c>
      <c r="RJ96" s="13" t="n">
        <v>174.54</v>
      </c>
      <c r="RK96" s="68">
        <f>IF(RJ96&gt;0,((RJ96-RJ95)/RJ95),0)</f>
        <v/>
      </c>
      <c r="RL96" s="68">
        <f>RK96-$V96</f>
        <v/>
      </c>
      <c r="RM96" s="68">
        <f>IF(RJ96&gt;0,(RJ96-RM$10)/RM$10,0)</f>
        <v/>
      </c>
      <c r="RN96" s="68" t="n"/>
      <c r="RO96" s="15">
        <f>IF(RJ96&gt;0,(RJ96-RJ$10)/RJ$10,0)</f>
        <v/>
      </c>
      <c r="RQ96" s="13" t="n">
        <v>14.33</v>
      </c>
      <c r="RR96" s="68">
        <f>IF(RQ96&gt;0,((RQ96-RQ95)/RQ95),0)</f>
        <v/>
      </c>
      <c r="RS96" s="68">
        <f>RR96-$V96</f>
        <v/>
      </c>
      <c r="RT96" s="68">
        <f>IF(RQ96&gt;0,(RQ96-RT$10)/RT$10,0)</f>
        <v/>
      </c>
      <c r="RU96" s="68" t="n"/>
      <c r="RV96" s="15">
        <f>IF(RQ96&gt;0,(RQ96-RQ$10)/RQ$10,0)</f>
        <v/>
      </c>
      <c r="RX96" s="13" t="n">
        <v>110.48</v>
      </c>
      <c r="RY96" s="68">
        <f>IF(RX96&gt;0,((RX96-RX95)/RX95),0)</f>
        <v/>
      </c>
      <c r="RZ96" s="68">
        <f>RY96-$V96</f>
        <v/>
      </c>
      <c r="SA96" s="68">
        <f>IF(RX96&gt;0,(RX96-SA$10)/SA$10,0)</f>
        <v/>
      </c>
      <c r="SB96" s="68" t="n"/>
      <c r="SC96" s="15">
        <f>IF(RX96&gt;0,(RX96-RX$10)/RX$10,0)</f>
        <v/>
      </c>
      <c r="SE96" s="13" t="n">
        <v>9.25</v>
      </c>
      <c r="SF96" s="68">
        <f>IF(SE96&gt;0,((SE96-SE95)/SE95),0)</f>
        <v/>
      </c>
      <c r="SG96" s="68">
        <f>SF96-$V96</f>
        <v/>
      </c>
      <c r="SH96" s="68">
        <f>IF(SE96&gt;0,(SE96-SH$10)/SH$10,0)</f>
        <v/>
      </c>
      <c r="SI96" s="68" t="n"/>
      <c r="SJ96" s="15">
        <f>IF(SE96&gt;0,(SE96-SE$10)/SE$10,0)</f>
        <v/>
      </c>
      <c r="SL96" s="13" t="n">
        <v>0.856</v>
      </c>
      <c r="SM96" s="68">
        <f>IF(SL96&gt;0,((SL96-SL95)/SL95),0)</f>
        <v/>
      </c>
      <c r="SN96" s="68">
        <f>SM96-$V96</f>
        <v/>
      </c>
      <c r="SO96" s="68">
        <f>IF(SL96&gt;0,(SL96-SO$10)/SO$10,0)</f>
        <v/>
      </c>
      <c r="SP96" s="68" t="n"/>
      <c r="SQ96" s="15">
        <f>IF(SL96&gt;0,(SL96-SL$10)/SL$10,0)</f>
        <v/>
      </c>
      <c r="SS96" s="13" t="n">
        <v>6.89</v>
      </c>
      <c r="ST96" s="68">
        <f>IF(SS96&gt;0,((SS96-SS95)/SS95),0)</f>
        <v/>
      </c>
      <c r="SU96" s="68">
        <f>ST96-$V96</f>
        <v/>
      </c>
      <c r="SV96" s="68">
        <f>IF(SS96&gt;0,(SS96-SV$10)/SV$10,0)</f>
        <v/>
      </c>
      <c r="SW96" s="68" t="n"/>
      <c r="SX96" s="15">
        <f>IF(SS96&gt;0,(SS96-SS$10)/SS$10,0)</f>
        <v/>
      </c>
      <c r="SZ96" s="13" t="n">
        <v>23.62</v>
      </c>
      <c r="TA96" s="68">
        <f>IF(SZ96&gt;0,((SZ96-SZ95)/SZ95),0)</f>
        <v/>
      </c>
      <c r="TB96" s="68">
        <f>TA96-$V96</f>
        <v/>
      </c>
      <c r="TC96" s="68">
        <f>IF(SZ96&gt;0,(SZ96-TC$10)/TC$10,0)</f>
        <v/>
      </c>
      <c r="TD96" s="68" t="n"/>
      <c r="TE96" s="15">
        <f>IF(SZ96&gt;0,(SZ96-SZ$10)/SZ$10,0)</f>
        <v/>
      </c>
      <c r="TG96" s="13" t="n">
        <v>0.1816</v>
      </c>
      <c r="TH96" s="68">
        <f>IF(TG96&gt;0,((TG96-TG95)/TG95),0)</f>
        <v/>
      </c>
      <c r="TI96" s="68">
        <f>TH96-$V96</f>
        <v/>
      </c>
      <c r="TJ96" s="68">
        <f>IF(TG96&gt;0,(TG96-TJ$10)/TJ$10,0)</f>
        <v/>
      </c>
      <c r="TK96" s="68" t="n"/>
      <c r="TL96" s="15">
        <f>IF(TG96&gt;0,(TG96-TG$10)/TG$10,0)</f>
        <v/>
      </c>
      <c r="TN96" s="13" t="n">
        <v>25.84</v>
      </c>
      <c r="TO96" s="68">
        <f>IF(TN96&gt;0,((TN96-TN95)/TN95),0)</f>
        <v/>
      </c>
      <c r="TP96" s="68">
        <f>TO96-$V96</f>
        <v/>
      </c>
      <c r="TQ96" s="68">
        <f>IF(TN96&gt;0,(TN96-TQ$10)/TQ$10,0)</f>
        <v/>
      </c>
      <c r="TR96" s="68" t="n"/>
      <c r="TS96" s="15">
        <f>IF(TN96&gt;0,(TN96-TN$10)/TN$10,0)</f>
        <v/>
      </c>
      <c r="TU96" s="13" t="n">
        <v>2.27</v>
      </c>
      <c r="TV96" s="68">
        <f>IF(TU96&gt;0,((TU96-TU95)/TU95),0)</f>
        <v/>
      </c>
      <c r="TW96" s="68">
        <f>TV96-$V96</f>
        <v/>
      </c>
      <c r="TX96" s="68">
        <f>IF(TU96&gt;0,(TU96-TX$10)/TX$10,0)</f>
        <v/>
      </c>
      <c r="TY96" s="68" t="n"/>
      <c r="TZ96" s="15">
        <f>IF(TU96&gt;0,(TU96-TU$10)/TU$10,0)</f>
        <v/>
      </c>
      <c r="UB96" s="13" t="n"/>
      <c r="UC96" s="68">
        <f>IF(UB96&gt;0,((UB96-UB95)/UB95),0)</f>
        <v/>
      </c>
      <c r="UD96" s="68">
        <f>UC96-$V96</f>
        <v/>
      </c>
      <c r="UE96" s="68">
        <f>IF(UB96&gt;0,(UB96-UE$10)/UE$10,0)</f>
        <v/>
      </c>
      <c r="UF96" s="68" t="n"/>
      <c r="UG96" s="15">
        <f>IF(UB96&gt;0,(UB96-UB$10)/UB$10,0)</f>
        <v/>
      </c>
      <c r="UI96" s="13" t="n"/>
      <c r="UJ96" s="68">
        <f>IF(UI96&gt;0,((UI96-UI95)/UI95),0)</f>
        <v/>
      </c>
      <c r="UK96" s="68">
        <f>UJ96-$V96</f>
        <v/>
      </c>
      <c r="UL96" s="68">
        <f>IF(UI96&gt;0,(UI96-UL$10)/UL$10,0)</f>
        <v/>
      </c>
      <c r="UM96" s="68" t="n"/>
      <c r="UN96" s="15">
        <f>IF(UI96&gt;0,(UI96-UI$10)/UI$10,0)</f>
        <v/>
      </c>
      <c r="UP96" s="13" t="n"/>
      <c r="UQ96" s="68">
        <f>IF(UP96&gt;0,((UP96-UP95)/UP95),0)</f>
        <v/>
      </c>
      <c r="UR96" s="68">
        <f>UQ96-$V96</f>
        <v/>
      </c>
      <c r="US96" s="68">
        <f>IF(UP96&gt;0,(UP96-US$10)/US$10,0)</f>
        <v/>
      </c>
      <c r="UT96" s="68" t="n"/>
      <c r="UU96" s="15">
        <f>IF(UP96&gt;0,(UP96-UP$10)/UP$10,0)</f>
        <v/>
      </c>
      <c r="UW96" s="13" t="n"/>
      <c r="UX96" s="68">
        <f>IF(UW96&gt;0,((UW96-UW95)/UW95),0)</f>
        <v/>
      </c>
      <c r="UY96" s="68">
        <f>UX96-$V96</f>
        <v/>
      </c>
      <c r="UZ96" s="68">
        <f>IF(UW96&gt;0,(UW96-UZ$10)/UZ$10,0)</f>
        <v/>
      </c>
      <c r="VA96" s="68" t="n"/>
      <c r="VB96" s="15">
        <f>IF(UW96&gt;0,(UW96-UW$10)/UW$10,0)</f>
        <v/>
      </c>
      <c r="VD96" s="13" t="n"/>
      <c r="VE96" s="68">
        <f>IF(VD96&gt;0,((VD96-VD95)/VD95),0)</f>
        <v/>
      </c>
      <c r="VF96" s="68">
        <f>VE96-$V96</f>
        <v/>
      </c>
      <c r="VG96" s="68">
        <f>IF(VD96&gt;0,(VD96-VG$10)/VG$10,0)</f>
        <v/>
      </c>
      <c r="VH96" s="68" t="n"/>
      <c r="VI96" s="15">
        <f>IF(VD96&gt;0,(VD96-VD$10)/VD$10,0)</f>
        <v/>
      </c>
      <c r="VM96" s="21">
        <f>IF($C96&gt;0,(($IK$5*IG96)+($GT$5*GP96)+($JM$5*JI96)+($JF$5*JB96)+($IY$5*IU96)+($IR$5*IN96)+($ID$5*HZ96)+($HW$5*HS96)+($HP$5*HL96)+($HI$5*HE96)+($GF$5*GB96)+($FY$5*FU96)+($FR$5*FN96)+($FK$5*FG96)+($FD$5*EZ96)+($EW$5*ES96)+($EP$5*EL96)+($EI$5*EE96)+($EB$5*DX96)+($DU$5*DQ96)+($DN$5*DJ96)+($DG$5*DC96)+($CZ$5*CV96)+($CS$5*CO96)+($CL$5*CH96)+($CE$5*CA96)+($BX$5*BT96)+($BQ$5*BM96)+($BJ$5*BF96)+($BC$5*AY96)+($AV$5*AR96)+($AO$5*AK96)+($AH$5*AD96)+($JT$5*JP96)+($KA$5*JW96)+($KO$5*KK96)+($PR$5*PN96)+($GM$5*GI96)+($HA$5*GW96)+($KV$5*KR96)+($KH$5*KD96)+($LC$5*KY96)+($MS$5*MO96)+($ML$5*MH96)+($ME$5*MA96)+($LX$5*LT96)+($LQ$5*LM96)+($LJ$5*LF96)+(MV96*$MZ$5)+(NC96*$NG$5)+(NJ96*$NN$5)+($OI$5*OE96)+($NU$5*NQ96)+($OB$5*NX96)+($PK$5*PG96)+($OP$5*OL96)+($OW$5*OS96)+($PD$5*OZ96)+(PU96*$PY$5)+(QB96*$QF$5)+(QI96*$QM$5)+(QP96*$QT$5)+(QW96*$RA$5)+(RD96*$RH$5)+(RK96*$RO$5)+(RR96*$RV$5)+(RY96*$SC$5)+(SF96*$SJ$5)+(SM96*$SQ$5)+(ST96*$SX$5)+(TA96*$TE$5))+(TH96*$TL$5)+(TO96*$TS$5))/$VM$5</f>
        <v/>
      </c>
      <c r="VN96" s="538" t="n"/>
      <c r="VO96" s="21">
        <f>IF($C96&gt;0,(($IK$5*II96)+($GT$5*GR96)+($JM$5*JK96)+($JF$5*JD96)+($IY$5*IW96)+($IR$5*IP96)+($ID$5*IB96)+($HW$5*HU96)+($HP$5*HN96)+($HI$5*HG96)+($GF$5*GD96)+($FY$5*FW96)+($FR$5*FP96)+($FK$5*FI96)+($FD$5*FB96)+($EW$5*EU96)+($EP$5*EN96)+($EI$5*EG96)+($EB$5*DZ96)+($DU$5*DS96)+($DN$5*DL96)+($DG$5*DE96)+($CZ$5*CX96)+($CS$5*CQ96)+($CL$5*CJ96)+($CE$5*CC96)+($BX$5*BV96)+($BQ$5*BO96)+($BJ$5*BH96)+($BC$5*BA96)+($AV$5*AT96)+($AO$5*AM96)+($AH$5*AF96)+($KO$5*KM96)+($KH$5*KF96)+($KA$5*JY96)+($JT$5*JR96)+($PR$5*PP96)+($GM$5*GK96)+($HA$5*GY96)+($KV$5*KT96)+($LC$5*LA96)+($MS$5*MQ96)+($ML$5*MJ96)+($ME$5*MC96)+($LX$5*LV96)+($LQ$5*LO96)+($LJ$5*LH96)+(MX96*$MZ$5)+(NE96*$NG$5)+(NL96*$NN$5)+($OI$5*OG96)+($NU$5*NS96)+($OB$5*NZ96)+($PD$5*PB96)+($OW$5*OU96)+($OP$5*ON96)+($PK$5*PI96)+($PY$5*PW96)+($QF$5*QD96)+($QM$5*QK96)+($QT$5*QR96)+($RA$5*QY96)+($RH$5*RF96)+($RO$5*RM96)+(RT96*$RV$5)+(SA96*$SC$5)+(SH96*$SJ$5)+(SO96*$SQ$5)+(SV96*$SX$5)+(TC96*$TE$5)+(TJ96*$TL$5)+(TQ96*$TS$5))/$VM$5,0)</f>
        <v/>
      </c>
      <c r="VP96" s="14" t="n"/>
      <c r="VQ96" s="21">
        <f>IF($C96&gt;0,(($IK$5*IK96)+($GT$5*GT96)+($JM$5*JM96)+($JF$5*JF96)+($IY$5*IY96)+($IR$5*IR96)+($ID$5*ID96)+($HW$5*HW96)+($HP$5*HP96)+($HI$5*HI96)+($GF$5*GF96)+($FY$5*FY96)+($FR$5*FR96)+($FK$5*FK96)+($FD$5*FD96)+($EW$5*EW96)+($EP$5*EP96)+($EI$5*EI96)+($EB$5*EB96)+($DU$5*DU96)+($DN$5*DN96)+($DG$5*DG96)+($CZ$5*CZ96)+($CS$5*CS96)+($CL$5*CL96)+($CE$5*CE96)+($BX$5*BX96)+($BQ$5*BQ96)+($BJ$5*BJ96)+($BC$5*BC96)+($AV$5*AV96)+($AO$5*AO96)+($AH$5*AH96)+($KO$5*KO96)+($PR$5*PR96)+($GM$5*GM96)+($HA$5*HA96)+($KH$5*KH96)+($KA$5*KA96)+($JT$5*JT96)+($KV$5*KV96)+($LC$5*LC96)+($MS$5*MS96)+($ML$5*ML96)+($ME$5*ME96)+($LX$5*LX96)+($LQ$5*LQ96)+($LJ$5*LJ96)+($OI$5*OI96)+($NU$5*NU96)+($NN$5*NN96)+($NG$5*NG96)+($MZ$5*MZ96)+(OB96*$OB$5)+($PD$5*PD96)+($OW$5*OW96)+($OP$5*OP96)+($PK$5*PK96)+(PY96*$PY$5)+(QF96*$QF$5)+(QM96*$QM$5)+(QT96*$QT$5)+(RA96*$RA$5)+(RH96*$RH$5)+(RO96*$RO$5)+(RV96*$RV$5)+(SC96*$SC$5)+(SJ96*$SJ$5)+(SQ96*$SQ$5)+(SX96*$SX$5)+(TE96*$TE$5)+(TL96*$TL$5)+(TS96*$TS$5))/$VM$5,0)</f>
        <v/>
      </c>
    </row>
    <row r="97" ht="16" customHeight="1" s="545">
      <c r="A97" s="127" t="n">
        <v>45785</v>
      </c>
      <c r="B97" s="4">
        <f>A97</f>
        <v/>
      </c>
      <c r="C97" s="13" t="n">
        <v>41368.57</v>
      </c>
      <c r="D97" s="138">
        <f>IF(C97&gt;0,C97-C96,0)</f>
        <v/>
      </c>
      <c r="E97" s="68">
        <f>IF(C97&gt;0,D97/C96,0)</f>
        <v/>
      </c>
      <c r="F97" s="15">
        <f>IF(C97&gt;0,(C97-C$10)/C$10,0)</f>
        <v/>
      </c>
      <c r="G97" s="13" t="n">
        <v>5663.95</v>
      </c>
      <c r="H97" s="138">
        <f>IF(G97&gt;0,G97-G96,0)</f>
        <v/>
      </c>
      <c r="I97" s="68">
        <f>IF(G97&gt;0,H97/G96,0)</f>
        <v/>
      </c>
      <c r="J97" s="15">
        <f>IF(G97&gt;0,(G97-G$10)/G$10,0)</f>
        <v/>
      </c>
      <c r="K97" s="13" t="n">
        <v>17928.14</v>
      </c>
      <c r="L97" s="138">
        <f>IF(K97&gt;0,K97-K96,0)</f>
        <v/>
      </c>
      <c r="M97" s="68">
        <f>IF(K97&gt;0,L97/K96,0)</f>
        <v/>
      </c>
      <c r="N97" s="15">
        <f>IF(K97&gt;0,(K97-K$10)/K$10,0)</f>
        <v/>
      </c>
      <c r="O97" s="13" t="n">
        <v>2026.41</v>
      </c>
      <c r="P97" s="138">
        <f>IF(O97&gt;0,O97-O96,0)</f>
        <v/>
      </c>
      <c r="Q97" s="68">
        <f>IF(O97&gt;0,P97/O96,0)</f>
        <v/>
      </c>
      <c r="R97" s="15">
        <f>IF(O97&gt;0,(O97-O$10)/O$10,0)</f>
        <v/>
      </c>
      <c r="S97" s="18">
        <f>IF(O97&gt;0,(((O97*0.7)*Q97)+((K97*0.9)*M97)+((G97*0.65)*I97)+((C97*0.6)*E97))/(O97+K97+G97+C97),0)</f>
        <v/>
      </c>
      <c r="T97" s="121">
        <f>IF(O97&gt;0,(S97*200)+T96,0)</f>
        <v/>
      </c>
      <c r="U97" s="121">
        <f>T97</f>
        <v/>
      </c>
      <c r="V97" s="134">
        <f>IF(T97&gt;0,(T97-T96)/T96,0)</f>
        <v/>
      </c>
      <c r="W97" s="21">
        <f>IF(T97&gt;0,(T97-T$11)/T$11,0)</f>
        <v/>
      </c>
      <c r="X97" s="18">
        <f>IF(T97&gt;0,((Q97+M97+I97+E97)/4),0)</f>
        <v/>
      </c>
      <c r="Y97" s="352" t="n">
        <v>555796.61</v>
      </c>
      <c r="Z97" s="15" t="n">
        <v>2e-06</v>
      </c>
      <c r="AA97" s="21">
        <f>Z97-$V97</f>
        <v/>
      </c>
      <c r="AC97" s="13" t="n">
        <v>204.27</v>
      </c>
      <c r="AD97" s="68">
        <f>IF(AC97&gt;0,((AC97-AC96)/AC96),0)</f>
        <v/>
      </c>
      <c r="AE97" s="68">
        <f>IF(AC97&gt;0,AD97-$V97,0)</f>
        <v/>
      </c>
      <c r="AF97" s="68">
        <f>IF(AC97&gt;0,(AC97-AF$10)/AF$10,0)</f>
        <v/>
      </c>
      <c r="AG97" s="68" t="n"/>
      <c r="AH97" s="15">
        <f>IF(AC97&gt;0,(AC97-AC$10)/AC$10,0)</f>
        <v/>
      </c>
      <c r="AJ97" s="13" t="n">
        <v>20.69</v>
      </c>
      <c r="AK97" s="68">
        <f>IF(AJ97&gt;0,((AJ97-AJ96)/AJ96),0)</f>
        <v/>
      </c>
      <c r="AL97" s="68">
        <f>IF(AJ97&gt;0,AK97-$V97,0)</f>
        <v/>
      </c>
      <c r="AM97" s="68">
        <f>IF(AJ97&gt;0,(AJ97-AM$10)/AM$10,0)</f>
        <v/>
      </c>
      <c r="AN97" s="68" t="n"/>
      <c r="AO97" s="15">
        <f>IF(AJ97&gt;0,(AJ97-AJ$10)/AJ$10,0)</f>
        <v/>
      </c>
      <c r="AQ97" s="13" t="n">
        <v>19.3</v>
      </c>
      <c r="AR97" s="68">
        <f>IF(AQ97&gt;0,((AQ97-AQ96)/AQ96),0)</f>
        <v/>
      </c>
      <c r="AS97" s="68">
        <f>IF(AQ97&gt;0,AR97-$V97,0)</f>
        <v/>
      </c>
      <c r="AT97" s="68">
        <f>IF(AQ97&gt;0,(AQ97-AT$10)/AT$10,0)</f>
        <v/>
      </c>
      <c r="AU97" s="68" t="n"/>
      <c r="AV97" s="15">
        <f>IF(AQ97&gt;0,(AQ97-AQ$10)/AQ$10,0)</f>
        <v/>
      </c>
      <c r="AX97" s="13" t="n">
        <v>196.8</v>
      </c>
      <c r="AY97" s="68">
        <f>IF(AX97&gt;0,((AX97-AX96)/AX96),0)</f>
        <v/>
      </c>
      <c r="AZ97" s="68">
        <f>IF(AX97&gt;0,AY97-$V97,0)</f>
        <v/>
      </c>
      <c r="BA97" s="68">
        <f>IF(AX97&gt;0,(AX97-BA$10)/BA$10,0)</f>
        <v/>
      </c>
      <c r="BB97" s="68" t="n"/>
      <c r="BC97" s="15">
        <f>IF(AX97&gt;0,(AX97-AX$10)/AX$10,0)</f>
        <v/>
      </c>
      <c r="BE97" s="13" t="n">
        <v>75.11</v>
      </c>
      <c r="BF97" s="68">
        <f>IF(BE97&gt;0,((BE97-BE96)/BE96),0)</f>
        <v/>
      </c>
      <c r="BG97" s="68">
        <f>IF(BE97&gt;0,BF97-$V97,0)</f>
        <v/>
      </c>
      <c r="BH97" s="68" t="n"/>
      <c r="BI97" s="68" t="n"/>
      <c r="BJ97" s="15">
        <f>IF(BE97&gt;0,(BE97-BE$10)/BE$10,0)</f>
        <v/>
      </c>
      <c r="BL97" s="13" t="n">
        <v>67.23999999999999</v>
      </c>
      <c r="BM97" s="68">
        <f>IF(BL97&gt;0,((BL97-BL96)/BL96),0)</f>
        <v/>
      </c>
      <c r="BN97" s="68">
        <f>IF(BL97&gt;0,BM97-$V97,0)</f>
        <v/>
      </c>
      <c r="BO97" s="68">
        <f>IF(BL97&gt;0,(BL97-BO$10)/BO$10,0)</f>
        <v/>
      </c>
      <c r="BP97" s="68" t="n"/>
      <c r="BQ97" s="15">
        <f>IF(BL97&gt;0,(BL97-BL$10)/BL$10,0)</f>
        <v/>
      </c>
      <c r="BS97" s="13" t="n">
        <v>36.43</v>
      </c>
      <c r="BT97" s="68">
        <f>IF(BS97&gt;0,((BS97-BS96)/BS96),0)</f>
        <v/>
      </c>
      <c r="BU97" s="68">
        <f>IF(BS97&gt;0,BT97-$V97,0)</f>
        <v/>
      </c>
      <c r="BV97" s="68">
        <f>IF(BS97&gt;0,(BS97-BV$10)/BV$10,0)</f>
        <v/>
      </c>
      <c r="BW97" s="68" t="n"/>
      <c r="BX97" s="15">
        <f>IF(BS97&gt;0,(BS97-BS$10)/BS$10,0)</f>
        <v/>
      </c>
      <c r="BZ97" s="13" t="n"/>
      <c r="CA97" s="68">
        <f>IF(BZ97&gt;0,((BZ97-BZ96)/BZ96),0)</f>
        <v/>
      </c>
      <c r="CB97" s="68">
        <f>IF(BZ97&gt;0,CA97-$V97,0)</f>
        <v/>
      </c>
      <c r="CC97" s="68">
        <f>IF(BZ97&gt;0,(BZ97-CC$10)/CC$10,0)</f>
        <v/>
      </c>
      <c r="CD97" s="68" t="n"/>
      <c r="CE97" s="15">
        <f>IF(BZ97&gt;0,(BZ97-BZ$10)/BZ$10,0)</f>
        <v/>
      </c>
      <c r="CG97" s="13" t="n">
        <v>29.11</v>
      </c>
      <c r="CH97" s="68">
        <f>IF(CG97&gt;0,((CG97-CG96)/CG96),0)</f>
        <v/>
      </c>
      <c r="CI97" s="68">
        <f>IF(CG97&gt;0,CH97-$V97,0)</f>
        <v/>
      </c>
      <c r="CJ97" s="68">
        <f>IF(CG97&gt;0,(CG97-CJ$10)/CJ$10,0)</f>
        <v/>
      </c>
      <c r="CK97" s="68" t="n"/>
      <c r="CL97" s="15">
        <f>IF(CG97&gt;0,(CG97-CG$10)/CG$10,0)</f>
        <v/>
      </c>
      <c r="CN97" s="13" t="n">
        <v>30.43</v>
      </c>
      <c r="CO97" s="68">
        <f>IF(CN97&gt;0,((CN97-CN96)/CN96),0)</f>
        <v/>
      </c>
      <c r="CP97" s="68">
        <f>IF(CN97&gt;0,CO97-$V97,0)</f>
        <v/>
      </c>
      <c r="CQ97" s="68">
        <f>IF(CN97&gt;0,(CN97-CQ$10)/CQ$10,0)</f>
        <v/>
      </c>
      <c r="CR97" s="68" t="n"/>
      <c r="CS97" s="15">
        <f>IF(CN97&gt;0,(CN97-CN$10)/CN$10,0)</f>
        <v/>
      </c>
      <c r="CU97" s="13" t="n">
        <v>34.57</v>
      </c>
      <c r="CV97" s="68">
        <f>IF(CU97&gt;0,((CU97-CU96)/CU96),0)</f>
        <v/>
      </c>
      <c r="CW97" s="68">
        <f>IF(CU97&gt;0,CV97-$V97,0)</f>
        <v/>
      </c>
      <c r="CX97" s="68">
        <f>IF(CU97&gt;0,(CU97-CX$10)/CX$10,0)</f>
        <v/>
      </c>
      <c r="CY97" s="68" t="n"/>
      <c r="CZ97" s="15">
        <f>IF(CU97&gt;0,(CU97-CU$10)/CU$10,0)</f>
        <v/>
      </c>
      <c r="DB97" s="13" t="n">
        <v>19.18</v>
      </c>
      <c r="DC97" s="68">
        <f>IF(DB97&gt;0,((DB97-DB96)/DB96),0)</f>
        <v/>
      </c>
      <c r="DD97" s="68">
        <f>IF(DB97&gt;0,DC97-$V97,0)</f>
        <v/>
      </c>
      <c r="DE97" s="68">
        <f>IF(DB97&gt;0,(DB97-DE$10)/DE$10,0)</f>
        <v/>
      </c>
      <c r="DF97" s="68" t="n"/>
      <c r="DG97" s="15">
        <f>IF(DB97&gt;0,(DB97-DB$10)/DB$10,0)</f>
        <v/>
      </c>
      <c r="DI97" s="13" t="n">
        <v>46.83</v>
      </c>
      <c r="DJ97" s="68">
        <f>IF(DI97&gt;0,((DI97-DI96)/DI96),0)</f>
        <v/>
      </c>
      <c r="DK97" s="68">
        <f>IF(DI97&gt;0,DJ97-$V97,0)</f>
        <v/>
      </c>
      <c r="DL97" s="68">
        <f>IF(DI97&gt;0,(DI97-DL$10)/DL$10,0)</f>
        <v/>
      </c>
      <c r="DM97" s="68" t="n"/>
      <c r="DN97" s="15">
        <f>IF(DI97&gt;0,(DI97-DI$10)/DI$10,0)</f>
        <v/>
      </c>
      <c r="DP97" s="13" t="n">
        <v>39.15</v>
      </c>
      <c r="DQ97" s="68">
        <f>IF(DP97&gt;0,((DP97-DP96)/DP96),0)</f>
        <v/>
      </c>
      <c r="DR97" s="68">
        <f>IF(DP97&gt;0,DQ97-$V97,0)</f>
        <v/>
      </c>
      <c r="DS97" s="68" t="n"/>
      <c r="DT97" s="68" t="n"/>
      <c r="DU97" s="15">
        <f>IF(DP97&gt;0,(DP97-DP$10)/DP$10,0)</f>
        <v/>
      </c>
      <c r="DV97" s="18" t="n"/>
      <c r="DW97" s="13" t="n">
        <v>27.41</v>
      </c>
      <c r="DX97" s="68">
        <f>IF(DW97&gt;0,((DW97-DW96)/DW96),0)</f>
        <v/>
      </c>
      <c r="DY97" s="68">
        <f>IF(DW97&gt;0,DX97-$V97,0)</f>
        <v/>
      </c>
      <c r="DZ97" s="68">
        <f>IF(DW97&gt;0,(DW97-DZ$10)/DZ$10,0)</f>
        <v/>
      </c>
      <c r="EA97" s="68" t="n"/>
      <c r="EB97" s="15">
        <f>IF(DW97&gt;0,(DW97-DW$10)/DW$10,0)</f>
        <v/>
      </c>
      <c r="ED97" s="13" t="n">
        <v>32.2</v>
      </c>
      <c r="EE97" s="68">
        <f>IF(ED97&gt;0,((ED97-ED96)/ED96),0)</f>
        <v/>
      </c>
      <c r="EF97" s="68">
        <f>IF(ED97&gt;0,EE97-$V97,0)</f>
        <v/>
      </c>
      <c r="EG97" s="68">
        <f>IF(ED97&gt;0,(ED97-EG$10)/EG$10,0)</f>
        <v/>
      </c>
      <c r="EH97" s="68" t="n"/>
      <c r="EI97" s="15">
        <f>IF(ED97&gt;0,(ED97-ED$10)/ED$10,0)</f>
        <v/>
      </c>
      <c r="EK97" s="13" t="n">
        <v>106.89</v>
      </c>
      <c r="EL97" s="68">
        <f>IF(EK97&gt;0,((EK97-EK96)/EK96),0)</f>
        <v/>
      </c>
      <c r="EM97" s="68">
        <f>IF(EK97&gt;0,EL97-$V97,0)</f>
        <v/>
      </c>
      <c r="EN97" s="68">
        <f>IF(EK97&gt;0,(EK97-EN$10)/EN$10,0)</f>
        <v/>
      </c>
      <c r="EO97" s="68" t="n"/>
      <c r="EP97" s="15">
        <f>IF(EK97&gt;0,(EK97-EK$10)/EK$10,0)</f>
        <v/>
      </c>
      <c r="ER97" s="13" t="n">
        <v>36.33</v>
      </c>
      <c r="ES97" s="68">
        <f>IF(ER97&gt;0,((ER97-ER96)/ER96),0)</f>
        <v/>
      </c>
      <c r="ET97" s="68">
        <f>IF(ER97&gt;0,ES97-$V97,0)</f>
        <v/>
      </c>
      <c r="EU97" s="68">
        <f>IF(ER97&gt;0,(ER97-EU$10)/EU$10,0)</f>
        <v/>
      </c>
      <c r="EV97" s="68" t="n"/>
      <c r="EW97" s="15">
        <f>IF(ER97&gt;0,(ER97-ER$10)/ER$10,0)</f>
        <v/>
      </c>
      <c r="EY97" s="13" t="n">
        <v>35.74</v>
      </c>
      <c r="EZ97" s="68">
        <f>IF(EY97&gt;0,((EY97-EY96)/EY96),0)</f>
        <v/>
      </c>
      <c r="FA97" s="68">
        <f>IF(EY97&gt;0,EZ97-$V97,0)</f>
        <v/>
      </c>
      <c r="FB97" s="68" t="n"/>
      <c r="FC97" s="68" t="n"/>
      <c r="FD97" s="15">
        <f>IF(EY97&gt;0,(EY97-EY$10)/EY$10,0)</f>
        <v/>
      </c>
      <c r="FF97" s="13" t="n">
        <v>53.87</v>
      </c>
      <c r="FG97" s="68">
        <f>IF(FF97&gt;0,((FF97-FF96)/FF96),0)</f>
        <v/>
      </c>
      <c r="FH97" s="68">
        <f>IF(FF97&gt;0,FG97-$V97,0)</f>
        <v/>
      </c>
      <c r="FI97" s="68">
        <f>IF(FF97&gt;0,(FF97-FI$10)/FI$10,0)</f>
        <v/>
      </c>
      <c r="FJ97" s="68" t="n"/>
      <c r="FK97" s="15">
        <f>IF(FF97&gt;0,(FF97-FF$10)/FF$10,0)</f>
        <v/>
      </c>
      <c r="FM97" s="13" t="n">
        <v>174.2</v>
      </c>
      <c r="FN97" s="68">
        <f>IF(FM97&gt;0,((FM97-FM96)/FM96),0)</f>
        <v/>
      </c>
      <c r="FO97" s="68">
        <f>IF(FM97&gt;0,FN97-$V97,0)</f>
        <v/>
      </c>
      <c r="FP97" s="68">
        <f>IF(FM97&gt;0,(FM97-FP$10)/FP$10,0)</f>
        <v/>
      </c>
      <c r="FQ97" s="68" t="n"/>
      <c r="FR97" s="15">
        <f>IF(FM97&gt;0,(FM97-FM$10)/FM$10,0)</f>
        <v/>
      </c>
      <c r="FT97" s="13" t="n">
        <v>94.56</v>
      </c>
      <c r="FU97" s="68">
        <f>IF(FT97&gt;0,((FT97-FT96)/FT96),0)</f>
        <v/>
      </c>
      <c r="FV97" s="68">
        <f>IF(FT97&gt;0,FU97-$V97,0)</f>
        <v/>
      </c>
      <c r="FW97" s="68">
        <f>IF(FT97&gt;0,(FT97-FW$10)/FW$10,0)</f>
        <v/>
      </c>
      <c r="FX97" s="68" t="n"/>
      <c r="FY97" s="15">
        <f>IF(FT97&gt;0,(FT97-FT$10)/FT$10,0)</f>
        <v/>
      </c>
      <c r="GA97" s="13" t="n">
        <v>17.58</v>
      </c>
      <c r="GB97" s="68">
        <f>IF(GA97&gt;0,((GA97-GA96)/GA96),0)</f>
        <v/>
      </c>
      <c r="GC97" s="68">
        <f>IF(GA97&gt;0,GB97-$V97,0)</f>
        <v/>
      </c>
      <c r="GD97" s="68" t="n"/>
      <c r="GE97" s="68" t="n"/>
      <c r="GF97" s="15">
        <f>IF(GA97&gt;0,(GA97-GA$10)/GA$10,0)</f>
        <v/>
      </c>
      <c r="GG97" s="18" t="n"/>
      <c r="GH97" s="13" t="n">
        <v>17.02</v>
      </c>
      <c r="GI97" s="68">
        <f>IF(GH97&gt;0,((GH97-GH96)/GH96),0)</f>
        <v/>
      </c>
      <c r="GJ97" s="68">
        <f>IF(GH97&gt;0,GI97-$V97,0)</f>
        <v/>
      </c>
      <c r="GK97" s="68">
        <f>IF(GH97&gt;0,(GH97-GK$10)/GK$10,0)</f>
        <v/>
      </c>
      <c r="GL97" s="68" t="n"/>
      <c r="GM97" s="15">
        <f>IF(GH97&gt;0,(GH97-GH$10)/GH$10,0)</f>
        <v/>
      </c>
      <c r="GO97" s="13" t="n">
        <v>25.23</v>
      </c>
      <c r="GP97" s="68">
        <f>IF(GO97&gt;0,((GO97-GO96)/GO96),0)</f>
        <v/>
      </c>
      <c r="GQ97" s="68">
        <f>IF(GO97&gt;0,GP97-$V97,0)</f>
        <v/>
      </c>
      <c r="GR97" s="68" t="n"/>
      <c r="GS97" s="68" t="n"/>
      <c r="GT97" s="15">
        <f>IF(GO97&gt;0,(GO97-GO$10)/GO$10,0)</f>
        <v/>
      </c>
      <c r="GV97" s="13" t="n">
        <v>14.59</v>
      </c>
      <c r="GW97" s="68">
        <f>IF(GV97&gt;0,((GV97-GV96)/GV96),0)</f>
        <v/>
      </c>
      <c r="GX97" s="68">
        <f>IF(GV97&gt;0,GW97-$V97,0)</f>
        <v/>
      </c>
      <c r="GY97" s="68">
        <f>IF(GV97&gt;0,(GV97-GY$10)/GY$10,0)</f>
        <v/>
      </c>
      <c r="GZ97" s="68" t="n"/>
      <c r="HA97" s="15">
        <f>IF(GV97&gt;0,(GV97-GV$10)/GV$10,0)</f>
        <v/>
      </c>
      <c r="HD97" s="13" t="n">
        <v>284.82</v>
      </c>
      <c r="HE97" s="68">
        <f>IF(HD97&gt;0,((HD97-HD96)/HD96),0)</f>
        <v/>
      </c>
      <c r="HF97" s="68">
        <f>IF(HD97&gt;0,HE97-$V97,0)</f>
        <v/>
      </c>
      <c r="HG97" s="68">
        <f>IF(HD97&gt;0,(HD97-HG$10)/HG$10,0)</f>
        <v/>
      </c>
      <c r="HH97" s="68" t="n"/>
      <c r="HI97" s="15">
        <f>IF(HD97&gt;0,(HD97-HD$10)/HD$10,0)</f>
        <v/>
      </c>
      <c r="HK97" s="13" t="n">
        <v>34.22</v>
      </c>
      <c r="HL97" s="68">
        <f>IF(HK97&gt;0,((HK97-HK96)/HK96),0)</f>
        <v/>
      </c>
      <c r="HM97" s="68">
        <f>IF(HK97&gt;0,HL97-$V97,0)</f>
        <v/>
      </c>
      <c r="HN97" s="68">
        <f>IF(HK97&gt;0,(HK97-HN$10)/HN$10,0)</f>
        <v/>
      </c>
      <c r="HO97" s="68" t="n"/>
      <c r="HP97" s="15">
        <f>IF(HK97&gt;0,(HK97-HK$10)/HK$10,0)</f>
        <v/>
      </c>
      <c r="HR97" s="13" t="n">
        <v>106.14</v>
      </c>
      <c r="HS97" s="68">
        <f>IF(HR97&gt;0,((HR97-HR96)/HR96),0)</f>
        <v/>
      </c>
      <c r="HT97" s="68">
        <f>IF(HR97&gt;0,HS97-$V97,0)</f>
        <v/>
      </c>
      <c r="HU97" s="68">
        <f>IF(HR97&gt;0,(HR97-HU$10)/HU$10,0)</f>
        <v/>
      </c>
      <c r="HV97" s="68" t="n"/>
      <c r="HW97" s="15">
        <f>IF(HR97&gt;0,(HR97-HR$10)/HR$10,0)</f>
        <v/>
      </c>
      <c r="HY97" s="13" t="n">
        <v>117.37</v>
      </c>
      <c r="HZ97" s="68">
        <f>IF(HY97&gt;0,((HY97-HY96)/HY96),0)</f>
        <v/>
      </c>
      <c r="IA97" s="68">
        <f>IF(HY97&gt;0,HZ97-$V97,0)</f>
        <v/>
      </c>
      <c r="IB97" s="68">
        <f>IF(HY97&gt;0,(HY97-IB$10)/IB$10,0)</f>
        <v/>
      </c>
      <c r="IC97" s="68" t="n"/>
      <c r="ID97" s="15">
        <f>IF(HY97&gt;0,(HY97-HY$10)/HY$10,0)</f>
        <v/>
      </c>
      <c r="IF97" s="13" t="n">
        <v>207.77</v>
      </c>
      <c r="IG97" s="68">
        <f>IF(IF97&gt;0,((IF97-IF96)/IF96),0)</f>
        <v/>
      </c>
      <c r="IH97" s="68">
        <f>IF(IF97&gt;0,IG97-$V97,0)</f>
        <v/>
      </c>
      <c r="II97" s="68">
        <f>IF(IF97&gt;0,(IF97-II$10)/II$10,0)</f>
        <v/>
      </c>
      <c r="IJ97" s="68" t="n"/>
      <c r="IK97" s="15">
        <f>IF(IF97&gt;0,(IF97-IF$10)/IF$10,0)</f>
        <v/>
      </c>
      <c r="IM97" s="13" t="n">
        <v>232.95</v>
      </c>
      <c r="IN97" s="68">
        <f>IF(IM97&gt;0,((IM97-IM96)/IM96),0)</f>
        <v/>
      </c>
      <c r="IO97" s="68">
        <f>IF(IM97&gt;0,IN97-$V97,0)</f>
        <v/>
      </c>
      <c r="IP97" s="68">
        <f>IF(IM97&gt;0,(IM97-IP$10)/IP$10,0)</f>
        <v/>
      </c>
      <c r="IQ97" s="68" t="n"/>
      <c r="IR97" s="15">
        <f>IF(IM97&gt;0,(IM97-IM$10)/IM$10,0)</f>
        <v/>
      </c>
      <c r="IT97" s="13" t="n">
        <v>49.24</v>
      </c>
      <c r="IU97" s="68">
        <f>IF(IT97&gt;0,((IT97-IT96)/IT96),0)</f>
        <v/>
      </c>
      <c r="IV97" s="68">
        <f>IF(IT97&gt;0,IU97-$V97,0)</f>
        <v/>
      </c>
      <c r="IW97" s="68">
        <f>IF(IT97&gt;0,(IT97-IW$10)/IW$10,0)</f>
        <v/>
      </c>
      <c r="IX97" s="68" t="n"/>
      <c r="IY97" s="15">
        <f>IF(IT97&gt;0,(IT97-IT$10)/IT$10,0)</f>
        <v/>
      </c>
      <c r="JA97" s="13" t="n">
        <v>598.01</v>
      </c>
      <c r="JB97" s="68">
        <f>IF(JA97&gt;0,((JA97-JA96)/JA96),0)</f>
        <v/>
      </c>
      <c r="JC97" s="68">
        <f>IF(JA97&gt;0,JB97-$V97,0)</f>
        <v/>
      </c>
      <c r="JD97" s="68">
        <f>IF(JA97&gt;0,(JA97-JD$10)/JD$10,0)</f>
        <v/>
      </c>
      <c r="JE97" s="68" t="n"/>
      <c r="JF97" s="15">
        <f>IF(JA97&gt;0,(JA97-JA$10)/JA$10,0)</f>
        <v/>
      </c>
      <c r="JH97" s="13" t="n">
        <v>438.17</v>
      </c>
      <c r="JI97" s="68">
        <f>IF(JH97&gt;0,((JH97-JH96)/JH96),0)</f>
        <v/>
      </c>
      <c r="JJ97" s="68">
        <f>IF(JH97&gt;0,JI97-$V97,0)</f>
        <v/>
      </c>
      <c r="JK97" s="68">
        <f>IF(JH97&gt;0,(JH97-JK$10)/JK$10,0)</f>
        <v/>
      </c>
      <c r="JL97" s="68" t="n"/>
      <c r="JM97" s="15">
        <f>IF(JH97&gt;0,(JH97-JH$10)/JH$10,0)</f>
        <v/>
      </c>
      <c r="JO97" s="13" t="n">
        <v>14.47</v>
      </c>
      <c r="JP97" s="68">
        <f>IF(JO97&gt;0,((JO97-JO96)/JO96),0)</f>
        <v/>
      </c>
      <c r="JQ97" s="68">
        <f>IF(JO97&gt;0,JP97-$V97,0)</f>
        <v/>
      </c>
      <c r="JR97" s="68">
        <f>IF(JO97&gt;0,(JO97-JR$10)/JR$10,0)</f>
        <v/>
      </c>
      <c r="JS97" s="68" t="n"/>
      <c r="JT97" s="15">
        <f>IF(JO97&gt;0,(JO97-JO$10)/JO$10,0)</f>
        <v/>
      </c>
      <c r="JV97" s="13" t="n">
        <v>1.52</v>
      </c>
      <c r="JW97" s="68">
        <f>IF(JV97&gt;0,((JV97-JV96)/JV96),0)</f>
        <v/>
      </c>
      <c r="JX97" s="68">
        <f>IF(JV97&gt;0,JW97-$V97,0)</f>
        <v/>
      </c>
      <c r="JY97" s="68">
        <f>IF(JV97&gt;0,(JV97-JY$10)/JY$10,0)</f>
        <v/>
      </c>
      <c r="JZ97" s="68" t="n"/>
      <c r="KA97" s="15">
        <f>IF(JV97&gt;0,(JV97-JV$10)/JV$10,0)</f>
        <v/>
      </c>
      <c r="KC97" s="13" t="n">
        <v>15.96</v>
      </c>
      <c r="KD97" s="68">
        <f>IF(KC97&gt;0,((KC97-KC96)/KC96),0)</f>
        <v/>
      </c>
      <c r="KE97" s="68">
        <f>IF(KC97&gt;0,KD97-$V97,0)</f>
        <v/>
      </c>
      <c r="KF97" s="68">
        <f>IF(KC97&gt;0,(KC97-KF$10)/KF$10,0)</f>
        <v/>
      </c>
      <c r="KG97" s="68" t="n"/>
      <c r="KH97" s="15">
        <f>IF(KC97&gt;0,(KC97-KC$10)/KC$10,0)</f>
        <v/>
      </c>
      <c r="KI97" s="18" t="n"/>
      <c r="KJ97" s="13" t="n">
        <v>51.39</v>
      </c>
      <c r="KK97" s="68">
        <f>IF(KJ97&gt;0,((KJ97-KJ96)/KJ96),0)</f>
        <v/>
      </c>
      <c r="KL97" s="68">
        <f>IF(KJ97&gt;0,KK97-$V97,0)</f>
        <v/>
      </c>
      <c r="KM97" s="68">
        <f>IF(KJ97&gt;0,(KJ97-KM$10)/KM$10,0)</f>
        <v/>
      </c>
      <c r="KN97" s="68" t="n"/>
      <c r="KO97" s="15">
        <f>IF(KJ97&gt;0,(KJ97-KJ$10)/KJ$10,0)</f>
        <v/>
      </c>
      <c r="KQ97" s="13" t="n">
        <v>1.434</v>
      </c>
      <c r="KR97" s="68">
        <f>IF(KQ97&gt;0,((KQ97-KQ96)/KQ96),0)</f>
        <v/>
      </c>
      <c r="KS97" s="68">
        <f>IF(KQ97&gt;0,KR97-$V97,0)</f>
        <v/>
      </c>
      <c r="KT97" s="68">
        <f>IF(KQ97&gt;0,(KQ97-KT$10)/KT$10,0)</f>
        <v/>
      </c>
      <c r="KU97" s="68" t="n"/>
      <c r="KV97" s="15">
        <f>IF(KQ97&gt;0,(KQ97-KQ$10)/KQ$10,0)</f>
        <v/>
      </c>
      <c r="KW97" s="18" t="n"/>
      <c r="KX97" s="13" t="n">
        <v>23.94</v>
      </c>
      <c r="KY97" s="68">
        <f>IF(KX97&gt;0,((KX97-KX96)/KX96),0)</f>
        <v/>
      </c>
      <c r="KZ97" s="68">
        <f>IF(KX97&gt;0,KY97-$V97,0)</f>
        <v/>
      </c>
      <c r="LA97" s="68">
        <f>IF(KX97&gt;0,(KX97-LA$10)/LA$10,0)</f>
        <v/>
      </c>
      <c r="LB97" s="68" t="n"/>
      <c r="LC97" s="15">
        <f>IF(KX97&gt;0,(KX97-KX$10)/KX$10,0)</f>
        <v/>
      </c>
      <c r="LD97" s="18" t="n"/>
      <c r="LE97" s="13" t="n">
        <v>53.38</v>
      </c>
      <c r="LF97" s="68">
        <f>IF(LE97&gt;0,((LE97-LE96)/LE96),0)</f>
        <v/>
      </c>
      <c r="LG97" s="68">
        <f>IF(LE97&gt;0,LF97-$V97,0)</f>
        <v/>
      </c>
      <c r="LH97" s="68">
        <f>IF(LE97&gt;0,(LE97-LH$10)/LH$10,0)</f>
        <v/>
      </c>
      <c r="LI97" s="68" t="n"/>
      <c r="LJ97" s="15">
        <f>IF(LE97&gt;0,(LE97-LE$10)/LE$10,0)</f>
        <v/>
      </c>
      <c r="LL97" s="13" t="n">
        <v>114.64</v>
      </c>
      <c r="LM97" s="68">
        <f>IF(LL97&gt;0,((LL97-LL96)/LL96),0)</f>
        <v/>
      </c>
      <c r="LN97" s="68">
        <f>IF(LL97&gt;0,LM97-$V97,0)</f>
        <v/>
      </c>
      <c r="LO97" s="68">
        <f>IF(LL97&gt;0,(LL97-LO$10)/LO$10,0)</f>
        <v/>
      </c>
      <c r="LP97" s="68" t="n"/>
      <c r="LQ97" s="15">
        <f>IF(LL97&gt;0,(LL97-LL$10)/LL$10,0)</f>
        <v/>
      </c>
      <c r="LS97" s="13" t="n">
        <v>14.77</v>
      </c>
      <c r="LT97" s="68">
        <f>IF(LS97&gt;0,((LS97-LS96)/LS96),0)</f>
        <v/>
      </c>
      <c r="LU97" s="68">
        <f>IF(LS97&gt;0,LT97-$V97,0)</f>
        <v/>
      </c>
      <c r="LV97" s="68" t="n"/>
      <c r="LW97" s="68" t="n"/>
      <c r="LX97" s="15">
        <f>IF(LS97&gt;0,(LS97-LS$10)/LS$10,0)</f>
        <v/>
      </c>
      <c r="LZ97" s="13" t="n">
        <v>13.37</v>
      </c>
      <c r="MA97" s="68">
        <f>IF(LZ97&gt;0,((LZ97-LZ96)/LZ96),0)</f>
        <v/>
      </c>
      <c r="MB97" s="68">
        <f>IF(LZ97&gt;0,MA97-$V97,0)</f>
        <v/>
      </c>
      <c r="MC97" s="68">
        <f>IF(LZ97&gt;0,(LZ97-MC$10)/MC$10,0)</f>
        <v/>
      </c>
      <c r="MD97" s="68" t="n"/>
      <c r="ME97" s="15">
        <f>IF(LZ97&gt;0,(LZ97-LZ$10)/LZ$10,0)</f>
        <v/>
      </c>
      <c r="MG97" s="13" t="n">
        <v>26.95</v>
      </c>
      <c r="MH97" s="68">
        <f>IF(MG97&gt;0,((MG97-MG96)/MG96),0)</f>
        <v/>
      </c>
      <c r="MI97" s="68">
        <f>IF(MG97&gt;0,MH97-$V97,0)</f>
        <v/>
      </c>
      <c r="MJ97" s="68">
        <f>IF(MG97&gt;0,(MG97-MJ$10)/MJ$10,0)</f>
        <v/>
      </c>
      <c r="MK97" s="68" t="n"/>
      <c r="ML97" s="15">
        <f>IF(MG97&gt;0,(MG97-MG$10)/MG$10,0)</f>
        <v/>
      </c>
      <c r="MN97" s="13" t="n">
        <v>107.95</v>
      </c>
      <c r="MO97" s="68">
        <f>IF(MN97&gt;0,((MN97-MN96)/MN96),0)</f>
        <v/>
      </c>
      <c r="MP97" s="68">
        <f>IF(MN97&gt;0,MO97-$V97,0)</f>
        <v/>
      </c>
      <c r="MQ97" s="68">
        <f>IF(MN97&gt;0,(MN97-MQ$10)/MQ$10,0)</f>
        <v/>
      </c>
      <c r="MR97" s="68" t="n"/>
      <c r="MS97" s="15">
        <f>IF(MN97&gt;0,(MN97-MN$10)/MN$10,0)</f>
        <v/>
      </c>
      <c r="MU97" s="13" t="n">
        <v>14.46</v>
      </c>
      <c r="MV97" s="68">
        <f>IF(MU97&gt;0,((MU97-MU96)/MU96),0)</f>
        <v/>
      </c>
      <c r="MW97" s="68">
        <f>IF(MU97&gt;0,MV97-$V97,0)</f>
        <v/>
      </c>
      <c r="MX97" s="68">
        <f>IF(MU97&gt;0,(MU97-MX$10)/MX$10,0)</f>
        <v/>
      </c>
      <c r="MY97" s="68" t="n"/>
      <c r="MZ97" s="15">
        <f>IF(MU97&gt;0,(MU97-MU$10)/MU$10,0)</f>
        <v/>
      </c>
      <c r="NB97" s="13" t="n">
        <v>214.56</v>
      </c>
      <c r="NC97" s="68">
        <f>IF(NB97&gt;0,((NB97-NB96)/NB96),0)</f>
        <v/>
      </c>
      <c r="ND97" s="68">
        <f>IF(NB97&gt;0,NC97-$V97,0)</f>
        <v/>
      </c>
      <c r="NE97" s="68">
        <f>IF(NB97&gt;0,(NB97-NE$10)/NE$10,0)</f>
        <v/>
      </c>
      <c r="NF97" s="68" t="n"/>
      <c r="NG97" s="15">
        <f>IF(NB97&gt;0,(NB97-NB$10)/NB$10,0)</f>
        <v/>
      </c>
      <c r="NI97" s="13" t="n">
        <v>4.92</v>
      </c>
      <c r="NJ97" s="68">
        <f>IF(NI97&gt;0,((NI97-NI96)/NI96),0)</f>
        <v/>
      </c>
      <c r="NK97" s="68">
        <f>IF(NI97&gt;0,NJ97-$V97,0)</f>
        <v/>
      </c>
      <c r="NL97" s="68">
        <f>IF(NI97&gt;0,(NI97-NL$10)/NL$10,0)</f>
        <v/>
      </c>
      <c r="NM97" s="68" t="n"/>
      <c r="NN97" s="15">
        <f>IF(NI97&gt;0,(NI97-NI$10)/NI$10,0)</f>
        <v/>
      </c>
      <c r="NP97" s="13" t="n">
        <v>393.94</v>
      </c>
      <c r="NQ97" s="68">
        <f>IF(NP97&gt;0,((NP97-NP96)/NP96),0)</f>
        <v/>
      </c>
      <c r="NR97" s="68">
        <f>IF(NP97&gt;0,NQ97-$V97,0)</f>
        <v/>
      </c>
      <c r="NS97" s="68">
        <f>IF(NP97&gt;0,(NP97-NS$10)/NS$10,0)</f>
        <v/>
      </c>
      <c r="NT97" s="68" t="n"/>
      <c r="NU97" s="15">
        <f>IF(NP97&gt;0,(NP97-NP$10)/NP$10,0)</f>
        <v/>
      </c>
      <c r="NW97" s="13" t="n">
        <v>154.28</v>
      </c>
      <c r="NX97" s="68">
        <f>IF(NW97&gt;0,((NW97-NW96)/NW96),0)</f>
        <v/>
      </c>
      <c r="NY97" s="68">
        <f>IF(NW97&gt;0,NX97-$V97,0)</f>
        <v/>
      </c>
      <c r="NZ97" s="68">
        <f>IF(NW97&gt;0,(NW97-NZ$10)/NZ$10,0)</f>
        <v/>
      </c>
      <c r="OA97" s="68" t="n"/>
      <c r="OB97" s="15">
        <f>IF(NW97&gt;0,(NW97-NW$10)/NW$10,0)</f>
        <v/>
      </c>
      <c r="OD97" s="13" t="n">
        <v>1.44</v>
      </c>
      <c r="OE97" s="68">
        <f>IF(OD97&gt;0,((OD97-OD96)/OD96),0)</f>
        <v/>
      </c>
      <c r="OF97" s="68">
        <f>IF(OD97&gt;0,OE97-$V97,0)</f>
        <v/>
      </c>
      <c r="OG97" s="68">
        <f>IF(OD97&gt;0,(OD97-OG$10)/OG$10,0)</f>
        <v/>
      </c>
      <c r="OH97" s="68" t="n"/>
      <c r="OI97" s="15">
        <f>IF(OD97&gt;0,(OD97-OD$10)/OD$10,0)</f>
        <v/>
      </c>
      <c r="OK97" s="13" t="n">
        <v>89.63</v>
      </c>
      <c r="OL97" s="68">
        <f>IF(OK97&gt;0,((OK97-OK96)/OK96),0)</f>
        <v/>
      </c>
      <c r="OM97" s="68">
        <f>IF(OK97&gt;0,OL97-$V97,0)</f>
        <v/>
      </c>
      <c r="ON97" s="68">
        <f>IF(OK97&gt;0,(OK97-ON$10)/ON$10,0)</f>
        <v/>
      </c>
      <c r="OO97" s="68" t="n"/>
      <c r="OP97" s="15">
        <f>IF(OK97&gt;0,(OK97-OK$10)/OK$10,0)</f>
        <v/>
      </c>
      <c r="OR97" s="13" t="n">
        <v>3.04</v>
      </c>
      <c r="OS97" s="68">
        <f>IF(OR97&gt;0,((OR97-OR96)/OR96),0)</f>
        <v/>
      </c>
      <c r="OT97" s="68">
        <f>IF(OR97&gt;0,OS97-$V97,0)</f>
        <v/>
      </c>
      <c r="OU97" s="68">
        <f>IF(OR97&gt;0,(OR97-OU$10)/OU$10,0)</f>
        <v/>
      </c>
      <c r="OV97" s="68" t="n"/>
      <c r="OW97" s="15">
        <f>IF(OR97&gt;0,(OR97-OR$10)/OR$10,0)</f>
        <v/>
      </c>
      <c r="OY97" s="13" t="n">
        <v>128.02</v>
      </c>
      <c r="OZ97" s="68">
        <f>IF(OY97&gt;0,((OY97-OY96)/OY96),0)</f>
        <v/>
      </c>
      <c r="PA97" s="68">
        <f>IF(OY97&gt;0,OZ97-$V97,0)</f>
        <v/>
      </c>
      <c r="PB97" s="68">
        <f>IF(OY97&gt;0,(OY97-PB$10)/PB$10,0)</f>
        <v/>
      </c>
      <c r="PC97" s="68" t="n"/>
      <c r="PD97" s="15">
        <f>IF(OY97&gt;0,(OY97-OY$10)/OY$10,0)</f>
        <v/>
      </c>
      <c r="PE97" s="18" t="n"/>
      <c r="PF97" s="13" t="n">
        <v>218.39</v>
      </c>
      <c r="PG97" s="68">
        <f>IF(PF97&gt;0,((PF97-PF96)/PF96),0)</f>
        <v/>
      </c>
      <c r="PH97" s="68">
        <f>IF(PF97&gt;0,PG97-$V97,0)</f>
        <v/>
      </c>
      <c r="PI97" s="68">
        <f>IF(PF97&gt;0,(PF97-PI$10)/PI$10,0)</f>
        <v/>
      </c>
      <c r="PJ97" s="68" t="n"/>
      <c r="PK97" s="15">
        <f>IF(PF97&gt;0,(PF97-PF$10)/PF$10,0)</f>
        <v/>
      </c>
      <c r="PM97" s="13" t="n"/>
      <c r="PN97" s="68">
        <f>IF(PM97&gt;0,((PM97-PM96)/PM96),0)</f>
        <v/>
      </c>
      <c r="PO97" s="68">
        <f>PN97-$V97</f>
        <v/>
      </c>
      <c r="PP97" s="68">
        <f>IF(PM97&gt;0,(PM97-PP$10)/PP$10,0)</f>
        <v/>
      </c>
      <c r="PQ97" s="68" t="n"/>
      <c r="PR97" s="15">
        <f>IF(PM97&gt;0,(PM97-PM$10)/PM$10,0)</f>
        <v/>
      </c>
      <c r="PT97" s="13" t="n">
        <v>4.76</v>
      </c>
      <c r="PU97" s="68">
        <f>IF(PT97&gt;0,((PT97-PT96)/PT96),0)</f>
        <v/>
      </c>
      <c r="PV97" s="68">
        <f>IF(PT97&gt;0,PU97-$V97,0)</f>
        <v/>
      </c>
      <c r="PW97" s="68">
        <f>IF(PT97&gt;0,(PT97-PW$10)/PW$10,0)</f>
        <v/>
      </c>
      <c r="PX97" s="68" t="n"/>
      <c r="PY97" s="15">
        <f>IF(PT97&gt;0,(PT97-PT$10)/PT$10,0)</f>
        <v/>
      </c>
      <c r="QA97" s="13" t="n">
        <v>210.97</v>
      </c>
      <c r="QB97" s="68">
        <f>IF(QA97&gt;0,((QA97-QA96)/QA96),0)</f>
        <v/>
      </c>
      <c r="QC97" s="68">
        <f>IF(QA97&gt;0,QB97-$V97,0)</f>
        <v/>
      </c>
      <c r="QD97" s="68">
        <f>IF(QA97&gt;0,(QA97-QD$10)/QD$10,0)</f>
        <v/>
      </c>
      <c r="QE97" s="68" t="n"/>
      <c r="QF97" s="15">
        <f>IF(QA97&gt;0,(QA97-QA$10)/QA$10,0)</f>
        <v/>
      </c>
      <c r="QH97" s="13" t="n">
        <v>1.153</v>
      </c>
      <c r="QI97" s="68">
        <f>IF(QH97&gt;0,((QH97-QH96)/QH96),0)</f>
        <v/>
      </c>
      <c r="QJ97" s="68">
        <f>IF(QH97&gt;0,QI97-$V97,0)</f>
        <v/>
      </c>
      <c r="QK97" s="68">
        <f>IF(QH97&gt;0,(QH97-QK$10)/QK$10,0)</f>
        <v/>
      </c>
      <c r="QL97" s="68" t="n"/>
      <c r="QM97" s="15">
        <f>IF(QH97&gt;0,(QH97-QH$10)/QH$10,0)</f>
        <v/>
      </c>
      <c r="QO97" s="13" t="n">
        <v>10</v>
      </c>
      <c r="QP97" s="68">
        <f>IF(QO97&gt;0,((QO97-QO96)/QO96),0)</f>
        <v/>
      </c>
      <c r="QQ97" s="68">
        <f>IF(QO97&gt;0,QP97-$V97,0)</f>
        <v/>
      </c>
      <c r="QR97" s="68">
        <f>IF(QO97&gt;0,(QO97-QR$10)/QR$10,0)</f>
        <v/>
      </c>
      <c r="QS97" s="68" t="n"/>
      <c r="QT97" s="15">
        <f>IF(QO97&gt;0,(QO97-QO$10)/QO$10,0)</f>
        <v/>
      </c>
      <c r="QV97" s="13" t="n">
        <v>1.69</v>
      </c>
      <c r="QW97" s="68">
        <f>IF(QV97&gt;0,((QV97-QV96)/QV96),0)</f>
        <v/>
      </c>
      <c r="QX97" s="68">
        <f>IF(QV97&gt;0,QW97-$V97,0)</f>
        <v/>
      </c>
      <c r="QY97" s="68">
        <f>IF(QV97&gt;0,(QV97-QY$10)/QY$10,0)</f>
        <v/>
      </c>
      <c r="QZ97" s="68" t="n"/>
      <c r="RA97" s="15">
        <f>IF(QV97&gt;0,(QV97-QV$10)/QV$10,0)</f>
        <v/>
      </c>
      <c r="RC97" s="13" t="n">
        <v>26.14</v>
      </c>
      <c r="RD97" s="68">
        <f>IF(RC97&gt;0,((RC97-RC96)/RC96),0)</f>
        <v/>
      </c>
      <c r="RE97" s="68">
        <f>IF(RC97&gt;0,RD97-$V97,0)</f>
        <v/>
      </c>
      <c r="RF97" s="68">
        <f>IF(RC97&gt;0,(RC97-RF$10)/RF$10,0)</f>
        <v/>
      </c>
      <c r="RG97" s="68" t="n"/>
      <c r="RH97" s="15">
        <f>IF(RC97&gt;0,(RC97-RC$10)/RC$10,0)</f>
        <v/>
      </c>
      <c r="RJ97" s="13" t="n">
        <v>175.22</v>
      </c>
      <c r="RK97" s="68">
        <f>IF(RJ97&gt;0,((RJ97-RJ96)/RJ96),0)</f>
        <v/>
      </c>
      <c r="RL97" s="68">
        <f>RK97-$V97</f>
        <v/>
      </c>
      <c r="RM97" s="68">
        <f>IF(RJ97&gt;0,(RJ97-RM$10)/RM$10,0)</f>
        <v/>
      </c>
      <c r="RN97" s="68" t="n"/>
      <c r="RO97" s="15">
        <f>IF(RJ97&gt;0,(RJ97-RJ$10)/RJ$10,0)</f>
        <v/>
      </c>
      <c r="RQ97" s="13" t="n">
        <v>14.16</v>
      </c>
      <c r="RR97" s="68">
        <f>IF(RQ97&gt;0,((RQ97-RQ96)/RQ96),0)</f>
        <v/>
      </c>
      <c r="RS97" s="68">
        <f>RR97-$V97</f>
        <v/>
      </c>
      <c r="RT97" s="68">
        <f>IF(RQ97&gt;0,(RQ97-RT$10)/RT$10,0)</f>
        <v/>
      </c>
      <c r="RU97" s="68" t="n"/>
      <c r="RV97" s="15">
        <f>IF(RQ97&gt;0,(RQ97-RQ$10)/RQ$10,0)</f>
        <v/>
      </c>
      <c r="RX97" s="13" t="n">
        <v>119.15</v>
      </c>
      <c r="RY97" s="68">
        <f>IF(RX97&gt;0,((RX97-RX96)/RX96),0)</f>
        <v/>
      </c>
      <c r="RZ97" s="68">
        <f>RY97-$V97</f>
        <v/>
      </c>
      <c r="SA97" s="68">
        <f>IF(RX97&gt;0,(RX97-SA$10)/SA$10,0)</f>
        <v/>
      </c>
      <c r="SB97" s="68" t="n"/>
      <c r="SC97" s="15">
        <f>IF(RX97&gt;0,(RX97-RX$10)/RX$10,0)</f>
        <v/>
      </c>
      <c r="SE97" s="13" t="n">
        <v>10.31</v>
      </c>
      <c r="SF97" s="68">
        <f>IF(SE97&gt;0,((SE97-SE96)/SE96),0)</f>
        <v/>
      </c>
      <c r="SG97" s="68">
        <f>SF97-$V97</f>
        <v/>
      </c>
      <c r="SH97" s="68">
        <f>IF(SE97&gt;0,(SE97-SH$10)/SH$10,0)</f>
        <v/>
      </c>
      <c r="SI97" s="68" t="n"/>
      <c r="SJ97" s="15">
        <f>IF(SE97&gt;0,(SE97-SE$10)/SE$10,0)</f>
        <v/>
      </c>
      <c r="SL97" s="13" t="n">
        <v>0.839</v>
      </c>
      <c r="SM97" s="68">
        <f>IF(SL97&gt;0,((SL97-SL96)/SL96),0)</f>
        <v/>
      </c>
      <c r="SN97" s="68">
        <f>SM97-$V97</f>
        <v/>
      </c>
      <c r="SO97" s="68">
        <f>IF(SL97&gt;0,(SL97-SO$10)/SO$10,0)</f>
        <v/>
      </c>
      <c r="SP97" s="68" t="n"/>
      <c r="SQ97" s="15">
        <f>IF(SL97&gt;0,(SL97-SL$10)/SL$10,0)</f>
        <v/>
      </c>
      <c r="SS97" s="13" t="n">
        <v>10.42</v>
      </c>
      <c r="ST97" s="68">
        <f>IF(SS97&gt;0,((SS97-SS96)/SS96),0)</f>
        <v/>
      </c>
      <c r="SU97" s="68">
        <f>ST97-$V97</f>
        <v/>
      </c>
      <c r="SV97" s="68">
        <f>IF(SS97&gt;0,(SS97-SV$10)/SV$10,0)</f>
        <v/>
      </c>
      <c r="SW97" s="68" t="n"/>
      <c r="SX97" s="15">
        <f>IF(SS97&gt;0,(SS97-SS$10)/SS$10,0)</f>
        <v/>
      </c>
      <c r="SZ97" s="13" t="n">
        <v>23.85</v>
      </c>
      <c r="TA97" s="68">
        <f>IF(SZ97&gt;0,((SZ97-SZ96)/SZ96),0)</f>
        <v/>
      </c>
      <c r="TB97" s="68">
        <f>TA97-$V97</f>
        <v/>
      </c>
      <c r="TC97" s="68">
        <f>IF(SZ97&gt;0,(SZ97-TC$10)/TC$10,0)</f>
        <v/>
      </c>
      <c r="TD97" s="68" t="n"/>
      <c r="TE97" s="15">
        <f>IF(SZ97&gt;0,(SZ97-SZ$10)/SZ$10,0)</f>
        <v/>
      </c>
      <c r="TG97" s="13" t="n">
        <v>0.183</v>
      </c>
      <c r="TH97" s="68">
        <f>IF(TG97&gt;0,((TG97-TG96)/TG96),0)</f>
        <v/>
      </c>
      <c r="TI97" s="68">
        <f>TH97-$V97</f>
        <v/>
      </c>
      <c r="TJ97" s="68">
        <f>IF(TG97&gt;0,(TG97-TJ$10)/TJ$10,0)</f>
        <v/>
      </c>
      <c r="TK97" s="68" t="n"/>
      <c r="TL97" s="15">
        <f>IF(TG97&gt;0,(TG97-TG$10)/TG$10,0)</f>
        <v/>
      </c>
      <c r="TN97" s="13" t="n">
        <v>27.75</v>
      </c>
      <c r="TO97" s="68">
        <f>IF(TN97&gt;0,((TN97-TN96)/TN96),0)</f>
        <v/>
      </c>
      <c r="TP97" s="68">
        <f>TO97-$V97</f>
        <v/>
      </c>
      <c r="TQ97" s="68">
        <f>IF(TN97&gt;0,(TN97-TQ$10)/TQ$10,0)</f>
        <v/>
      </c>
      <c r="TR97" s="68" t="n"/>
      <c r="TS97" s="15">
        <f>IF(TN97&gt;0,(TN97-TN$10)/TN$10,0)</f>
        <v/>
      </c>
      <c r="TU97" s="13" t="n">
        <v>2.23</v>
      </c>
      <c r="TV97" s="68">
        <f>IF(TU97&gt;0,((TU97-TU96)/TU96),0)</f>
        <v/>
      </c>
      <c r="TW97" s="68">
        <f>TV97-$V97</f>
        <v/>
      </c>
      <c r="TX97" s="68">
        <f>IF(TU97&gt;0,(TU97-TX$10)/TX$10,0)</f>
        <v/>
      </c>
      <c r="TY97" s="68" t="n"/>
      <c r="TZ97" s="15">
        <f>IF(TU97&gt;0,(TU97-TU$10)/TU$10,0)</f>
        <v/>
      </c>
      <c r="UB97" s="13" t="n"/>
      <c r="UC97" s="68">
        <f>IF(UB97&gt;0,((UB97-UB96)/UB96),0)</f>
        <v/>
      </c>
      <c r="UD97" s="68">
        <f>UC97-$V97</f>
        <v/>
      </c>
      <c r="UE97" s="68">
        <f>IF(UB97&gt;0,(UB97-UE$10)/UE$10,0)</f>
        <v/>
      </c>
      <c r="UF97" s="68" t="n"/>
      <c r="UG97" s="15">
        <f>IF(UB97&gt;0,(UB97-UB$10)/UB$10,0)</f>
        <v/>
      </c>
      <c r="UI97" s="13" t="n"/>
      <c r="UJ97" s="68">
        <f>IF(UI97&gt;0,((UI97-UI96)/UI96),0)</f>
        <v/>
      </c>
      <c r="UK97" s="68">
        <f>UJ97-$V97</f>
        <v/>
      </c>
      <c r="UL97" s="68">
        <f>IF(UI97&gt;0,(UI97-UL$10)/UL$10,0)</f>
        <v/>
      </c>
      <c r="UM97" s="68" t="n"/>
      <c r="UN97" s="15">
        <f>IF(UI97&gt;0,(UI97-UI$10)/UI$10,0)</f>
        <v/>
      </c>
      <c r="UP97" s="13" t="n"/>
      <c r="UQ97" s="68">
        <f>IF(UP97&gt;0,((UP97-UP96)/UP96),0)</f>
        <v/>
      </c>
      <c r="UR97" s="68">
        <f>UQ97-$V97</f>
        <v/>
      </c>
      <c r="US97" s="68">
        <f>IF(UP97&gt;0,(UP97-US$10)/US$10,0)</f>
        <v/>
      </c>
      <c r="UT97" s="68" t="n"/>
      <c r="UU97" s="15">
        <f>IF(UP97&gt;0,(UP97-UP$10)/UP$10,0)</f>
        <v/>
      </c>
      <c r="UW97" s="13" t="n"/>
      <c r="UX97" s="68">
        <f>IF(UW97&gt;0,((UW97-UW96)/UW96),0)</f>
        <v/>
      </c>
      <c r="UY97" s="68">
        <f>UX97-$V97</f>
        <v/>
      </c>
      <c r="UZ97" s="68">
        <f>IF(UW97&gt;0,(UW97-UZ$10)/UZ$10,0)</f>
        <v/>
      </c>
      <c r="VA97" s="68" t="n"/>
      <c r="VB97" s="15">
        <f>IF(UW97&gt;0,(UW97-UW$10)/UW$10,0)</f>
        <v/>
      </c>
      <c r="VD97" s="13" t="n"/>
      <c r="VE97" s="68">
        <f>IF(VD97&gt;0,((VD97-VD96)/VD96),0)</f>
        <v/>
      </c>
      <c r="VF97" s="68">
        <f>VE97-$V97</f>
        <v/>
      </c>
      <c r="VG97" s="68">
        <f>IF(VD97&gt;0,(VD97-VG$10)/VG$10,0)</f>
        <v/>
      </c>
      <c r="VH97" s="68" t="n"/>
      <c r="VI97" s="15">
        <f>IF(VD97&gt;0,(VD97-VD$10)/VD$10,0)</f>
        <v/>
      </c>
      <c r="VM97" s="21">
        <f>IF($C97&gt;0,(($IK$5*IG97)+($GT$5*GP97)+($JM$5*JI97)+($JF$5*JB97)+($IY$5*IU97)+($IR$5*IN97)+($ID$5*HZ97)+($HW$5*HS97)+($HP$5*HL97)+($HI$5*HE97)+($GF$5*GB97)+($FY$5*FU97)+($FR$5*FN97)+($FK$5*FG97)+($FD$5*EZ97)+($EW$5*ES97)+($EP$5*EL97)+($EI$5*EE97)+($EB$5*DX97)+($DU$5*DQ97)+($DN$5*DJ97)+($DG$5*DC97)+($CZ$5*CV97)+($CS$5*CO97)+($CL$5*CH97)+($CE$5*CA97)+($BX$5*BT97)+($BQ$5*BM97)+($BJ$5*BF97)+($BC$5*AY97)+($AV$5*AR97)+($AO$5*AK97)+($AH$5*AD97)+($JT$5*JP97)+($KA$5*JW97)+($KO$5*KK97)+($PR$5*PN97)+($GM$5*GI97)+($HA$5*GW97)+($KV$5*KR97)+($KH$5*KD97)+($LC$5*KY97)+($MS$5*MO97)+($ML$5*MH97)+($ME$5*MA97)+($LX$5*LT97)+($LQ$5*LM97)+($LJ$5*LF97)+(MV97*$MZ$5)+(NC97*$NG$5)+(NJ97*$NN$5)+($OI$5*OE97)+($NU$5*NQ97)+($OB$5*NX97)+($PK$5*PG97)+($OP$5*OL97)+($OW$5*OS97)+($PD$5*OZ97)+(PU97*$PY$5)+(QB97*$QF$5)+(QI97*$QM$5)+(QP97*$QT$5)+(QW97*$RA$5)+(RD97*$RH$5)+(RK97*$RO$5)+(RR97*$RV$5)+(RY97*$SC$5)+(SF97*$SJ$5)+(SM97*$SQ$5)+(ST97*$SX$5)+(TA97*$TE$5))+(TH97*$TL$5)+(TO97*$TS$5))/$VM$5</f>
        <v/>
      </c>
      <c r="VN97" s="538" t="n"/>
      <c r="VO97" s="21">
        <f>IF($C97&gt;0,(($IK$5*II97)+($GT$5*GR97)+($JM$5*JK97)+($JF$5*JD97)+($IY$5*IW97)+($IR$5*IP97)+($ID$5*IB97)+($HW$5*HU97)+($HP$5*HN97)+($HI$5*HG97)+($GF$5*GD97)+($FY$5*FW97)+($FR$5*FP97)+($FK$5*FI97)+($FD$5*FB97)+($EW$5*EU97)+($EP$5*EN97)+($EI$5*EG97)+($EB$5*DZ97)+($DU$5*DS97)+($DN$5*DL97)+($DG$5*DE97)+($CZ$5*CX97)+($CS$5*CQ97)+($CL$5*CJ97)+($CE$5*CC97)+($BX$5*BV97)+($BQ$5*BO97)+($BJ$5*BH97)+($BC$5*BA97)+($AV$5*AT97)+($AO$5*AM97)+($AH$5*AF97)+($KO$5*KM97)+($KH$5*KF97)+($KA$5*JY97)+($JT$5*JR97)+($PR$5*PP97)+($GM$5*GK97)+($HA$5*GY97)+($KV$5*KT97)+($LC$5*LA97)+($MS$5*MQ97)+($ML$5*MJ97)+($ME$5*MC97)+($LX$5*LV97)+($LQ$5*LO97)+($LJ$5*LH97)+(MX97*$MZ$5)+(NE97*$NG$5)+(NL97*$NN$5)+($OI$5*OG97)+($NU$5*NS97)+($OB$5*NZ97)+($PD$5*PB97)+($OW$5*OU97)+($OP$5*ON97)+($PK$5*PI97)+($PY$5*PW97)+($QF$5*QD97)+($QM$5*QK97)+($QT$5*QR97)+($RA$5*QY97)+($RH$5*RF97)+($RO$5*RM97)+(RT97*$RV$5)+(SA97*$SC$5)+(SH97*$SJ$5)+(SO97*$SQ$5)+(SV97*$SX$5)+(TC97*$TE$5)+(TJ97*$TL$5)+(TQ97*$TS$5))/$VM$5,0)</f>
        <v/>
      </c>
      <c r="VP97" s="14" t="n"/>
      <c r="VQ97" s="21">
        <f>IF($C97&gt;0,(($IK$5*IK97)+($GT$5*GT97)+($JM$5*JM97)+($JF$5*JF97)+($IY$5*IY97)+($IR$5*IR97)+($ID$5*ID97)+($HW$5*HW97)+($HP$5*HP97)+($HI$5*HI97)+($GF$5*GF97)+($FY$5*FY97)+($FR$5*FR97)+($FK$5*FK97)+($FD$5*FD97)+($EW$5*EW97)+($EP$5*EP97)+($EI$5*EI97)+($EB$5*EB97)+($DU$5*DU97)+($DN$5*DN97)+($DG$5*DG97)+($CZ$5*CZ97)+($CS$5*CS97)+($CL$5*CL97)+($CE$5*CE97)+($BX$5*BX97)+($BQ$5*BQ97)+($BJ$5*BJ97)+($BC$5*BC97)+($AV$5*AV97)+($AO$5*AO97)+($AH$5*AH97)+($KO$5*KO97)+($PR$5*PR97)+($GM$5*GM97)+($HA$5*HA97)+($KH$5*KH97)+($KA$5*KA97)+($JT$5*JT97)+($KV$5*KV97)+($LC$5*LC97)+($MS$5*MS97)+($ML$5*ML97)+($ME$5*ME97)+($LX$5*LX97)+($LQ$5*LQ97)+($LJ$5*LJ97)+($OI$5*OI97)+($NU$5*NU97)+($NN$5*NN97)+($NG$5*NG97)+($MZ$5*MZ97)+(OB97*$OB$5)+($PD$5*PD97)+($OW$5*OW97)+($OP$5*OP97)+($PK$5*PK97)+(PY97*$PY$5)+(QF97*$QF$5)+(QM97*$QM$5)+(QT97*$QT$5)+(RA97*$RA$5)+(RH97*$RH$5)+(RO97*$RO$5)+(RV97*$RV$5)+(SC97*$SC$5)+(SJ97*$SJ$5)+(SQ97*$SQ$5)+(SX97*$SX$5)+(TE97*$TE$5)+(TL97*$TL$5)+(TS97*$TS$5))/$VM$5,0)</f>
        <v/>
      </c>
    </row>
    <row r="98" ht="16" customHeight="1" s="545">
      <c r="A98" s="127" t="n">
        <v>45786</v>
      </c>
      <c r="B98" s="4">
        <f>A98</f>
        <v/>
      </c>
      <c r="C98" s="13" t="n">
        <v>41249.38</v>
      </c>
      <c r="D98" s="138">
        <f>IF(C98&gt;0,C98-C97,0)</f>
        <v/>
      </c>
      <c r="E98" s="68">
        <f>IF(C98&gt;0,D98/C97,0)</f>
        <v/>
      </c>
      <c r="F98" s="15">
        <f>IF(C98&gt;0,(C98-C$10)/C$10,0)</f>
        <v/>
      </c>
      <c r="G98" s="13" t="n">
        <v>5659.91</v>
      </c>
      <c r="H98" s="138">
        <f>IF(G98&gt;0,G98-G97,0)</f>
        <v/>
      </c>
      <c r="I98" s="68">
        <f>IF(G98&gt;0,H98/G97,0)</f>
        <v/>
      </c>
      <c r="J98" s="15">
        <f>IF(G98&gt;0,(G98-G$10)/G$10,0)</f>
        <v/>
      </c>
      <c r="K98" s="13" t="n">
        <v>17928.92</v>
      </c>
      <c r="L98" s="138">
        <f>IF(K98&gt;0,K98-K97,0)</f>
        <v/>
      </c>
      <c r="M98" s="68">
        <f>IF(K98&gt;0,L98/K97,0)</f>
        <v/>
      </c>
      <c r="N98" s="15">
        <f>IF(K98&gt;0,(K98-K$10)/K$10,0)</f>
        <v/>
      </c>
      <c r="O98" s="13" t="n">
        <v>2023.07</v>
      </c>
      <c r="P98" s="138">
        <f>IF(O98&gt;0,O98-O97,0)</f>
        <v/>
      </c>
      <c r="Q98" s="68">
        <f>IF(O98&gt;0,P98/O97,0)</f>
        <v/>
      </c>
      <c r="R98" s="15">
        <f>IF(O98&gt;0,(O98-O$10)/O$10,0)</f>
        <v/>
      </c>
      <c r="S98" s="18">
        <f>IF(O98&gt;0,(((O98*0.7)*Q98)+((K98*0.9)*M98)+((G98*0.65)*I98)+((C98*0.6)*E98))/(O98+K98+G98+C98),0)</f>
        <v/>
      </c>
      <c r="T98" s="121">
        <f>IF(O98&gt;0,(S98*200)+T97,0)</f>
        <v/>
      </c>
      <c r="U98" s="121">
        <f>T98</f>
        <v/>
      </c>
      <c r="V98" s="134">
        <f>IF(T98&gt;0,(T98-T97)/T97,0)</f>
        <v/>
      </c>
      <c r="W98" s="21">
        <f>IF(T98&gt;0,(T98-T$11)/T$11,0)</f>
        <v/>
      </c>
      <c r="X98" s="18">
        <f>IF(T98&gt;0,((Q98+M98+I98+E98)/4),0)</f>
        <v/>
      </c>
      <c r="Y98" s="352" t="n">
        <v>555796.61</v>
      </c>
      <c r="Z98" s="15" t="n">
        <v>2e-06</v>
      </c>
      <c r="AA98" s="21">
        <f>Z98-$V98</f>
        <v/>
      </c>
      <c r="AC98" s="13" t="n">
        <v>203.83</v>
      </c>
      <c r="AD98" s="68">
        <f>IF(AC98&gt;0,((AC98-AC97)/AC97),0)</f>
        <v/>
      </c>
      <c r="AE98" s="68">
        <f>IF(AC98&gt;0,AD98-$V98,0)</f>
        <v/>
      </c>
      <c r="AF98" s="68">
        <f>IF(AC98&gt;0,(AC98-AF$10)/AF$10,0)</f>
        <v/>
      </c>
      <c r="AG98" s="68" t="n"/>
      <c r="AH98" s="15">
        <f>IF(AC98&gt;0,(AC98-AC$10)/AC$10,0)</f>
        <v/>
      </c>
      <c r="AJ98" s="13" t="n">
        <v>20.64</v>
      </c>
      <c r="AK98" s="68">
        <f>IF(AJ98&gt;0,((AJ98-AJ97)/AJ97),0)</f>
        <v/>
      </c>
      <c r="AL98" s="68">
        <f>IF(AJ98&gt;0,AK98-$V98,0)</f>
        <v/>
      </c>
      <c r="AM98" s="68">
        <f>IF(AJ98&gt;0,(AJ98-AM$10)/AM$10,0)</f>
        <v/>
      </c>
      <c r="AN98" s="68" t="n"/>
      <c r="AO98" s="15">
        <f>IF(AJ98&gt;0,(AJ98-AJ$10)/AJ$10,0)</f>
        <v/>
      </c>
      <c r="AQ98" s="13" t="n">
        <v>19.32</v>
      </c>
      <c r="AR98" s="68">
        <f>IF(AQ98&gt;0,((AQ98-AQ97)/AQ97),0)</f>
        <v/>
      </c>
      <c r="AS98" s="68">
        <f>IF(AQ98&gt;0,AR98-$V98,0)</f>
        <v/>
      </c>
      <c r="AT98" s="68">
        <f>IF(AQ98&gt;0,(AQ98-AT$10)/AT$10,0)</f>
        <v/>
      </c>
      <c r="AU98" s="68" t="n"/>
      <c r="AV98" s="15">
        <f>IF(AQ98&gt;0,(AQ98-AQ$10)/AQ$10,0)</f>
        <v/>
      </c>
      <c r="AX98" s="13" t="n">
        <v>196.69</v>
      </c>
      <c r="AY98" s="68">
        <f>IF(AX98&gt;0,((AX98-AX97)/AX97),0)</f>
        <v/>
      </c>
      <c r="AZ98" s="68">
        <f>IF(AX98&gt;0,AY98-$V98,0)</f>
        <v/>
      </c>
      <c r="BA98" s="68">
        <f>IF(AX98&gt;0,(AX98-BA$10)/BA$10,0)</f>
        <v/>
      </c>
      <c r="BB98" s="68" t="n"/>
      <c r="BC98" s="15">
        <f>IF(AX98&gt;0,(AX98-AX$10)/AX$10,0)</f>
        <v/>
      </c>
      <c r="BE98" s="13" t="n">
        <v>75.08</v>
      </c>
      <c r="BF98" s="68">
        <f>IF(BE98&gt;0,((BE98-BE97)/BE97),0)</f>
        <v/>
      </c>
      <c r="BG98" s="68">
        <f>IF(BE98&gt;0,BF98-$V98,0)</f>
        <v/>
      </c>
      <c r="BH98" s="68" t="n"/>
      <c r="BI98" s="68" t="n"/>
      <c r="BJ98" s="15">
        <f>IF(BE98&gt;0,(BE98-BE$10)/BE$10,0)</f>
        <v/>
      </c>
      <c r="BL98" s="13" t="n">
        <v>67.20999999999999</v>
      </c>
      <c r="BM98" s="68">
        <f>IF(BL98&gt;0,((BL98-BL97)/BL97),0)</f>
        <v/>
      </c>
      <c r="BN98" s="68">
        <f>IF(BL98&gt;0,BM98-$V98,0)</f>
        <v/>
      </c>
      <c r="BO98" s="68">
        <f>IF(BL98&gt;0,(BL98-BO$10)/BO$10,0)</f>
        <v/>
      </c>
      <c r="BP98" s="68" t="n"/>
      <c r="BQ98" s="15">
        <f>IF(BL98&gt;0,(BL98-BL$10)/BL$10,0)</f>
        <v/>
      </c>
      <c r="BS98" s="13" t="n">
        <v>36.37</v>
      </c>
      <c r="BT98" s="68">
        <f>IF(BS98&gt;0,((BS98-BS97)/BS97),0)</f>
        <v/>
      </c>
      <c r="BU98" s="68">
        <f>IF(BS98&gt;0,BT98-$V98,0)</f>
        <v/>
      </c>
      <c r="BV98" s="68">
        <f>IF(BS98&gt;0,(BS98-BV$10)/BV$10,0)</f>
        <v/>
      </c>
      <c r="BW98" s="68" t="n"/>
      <c r="BX98" s="15">
        <f>IF(BS98&gt;0,(BS98-BS$10)/BS$10,0)</f>
        <v/>
      </c>
      <c r="BZ98" s="13" t="n"/>
      <c r="CA98" s="68">
        <f>IF(BZ98&gt;0,((BZ98-BZ97)/BZ97),0)</f>
        <v/>
      </c>
      <c r="CB98" s="68">
        <f>IF(BZ98&gt;0,CA98-$V98,0)</f>
        <v/>
      </c>
      <c r="CC98" s="68">
        <f>IF(BZ98&gt;0,(BZ98-CC$10)/CC$10,0)</f>
        <v/>
      </c>
      <c r="CD98" s="68" t="n"/>
      <c r="CE98" s="15">
        <f>IF(BZ98&gt;0,(BZ98-BZ$10)/BZ$10,0)</f>
        <v/>
      </c>
      <c r="CG98" s="13" t="n">
        <v>29.04</v>
      </c>
      <c r="CH98" s="68">
        <f>IF(CG98&gt;0,((CG98-CG97)/CG97),0)</f>
        <v/>
      </c>
      <c r="CI98" s="68">
        <f>IF(CG98&gt;0,CH98-$V98,0)</f>
        <v/>
      </c>
      <c r="CJ98" s="68">
        <f>IF(CG98&gt;0,(CG98-CJ$10)/CJ$10,0)</f>
        <v/>
      </c>
      <c r="CK98" s="68" t="n"/>
      <c r="CL98" s="15">
        <f>IF(CG98&gt;0,(CG98-CG$10)/CG$10,0)</f>
        <v/>
      </c>
      <c r="CN98" s="13" t="n">
        <v>30.45</v>
      </c>
      <c r="CO98" s="68">
        <f>IF(CN98&gt;0,((CN98-CN97)/CN97),0)</f>
        <v/>
      </c>
      <c r="CP98" s="68">
        <f>IF(CN98&gt;0,CO98-$V98,0)</f>
        <v/>
      </c>
      <c r="CQ98" s="68">
        <f>IF(CN98&gt;0,(CN98-CQ$10)/CQ$10,0)</f>
        <v/>
      </c>
      <c r="CR98" s="68" t="n"/>
      <c r="CS98" s="15">
        <f>IF(CN98&gt;0,(CN98-CN$10)/CN$10,0)</f>
        <v/>
      </c>
      <c r="CU98" s="13" t="n">
        <v>34.47</v>
      </c>
      <c r="CV98" s="68">
        <f>IF(CU98&gt;0,((CU98-CU97)/CU97),0)</f>
        <v/>
      </c>
      <c r="CW98" s="68">
        <f>IF(CU98&gt;0,CV98-$V98,0)</f>
        <v/>
      </c>
      <c r="CX98" s="68">
        <f>IF(CU98&gt;0,(CU98-CX$10)/CX$10,0)</f>
        <v/>
      </c>
      <c r="CY98" s="68" t="n"/>
      <c r="CZ98" s="15">
        <f>IF(CU98&gt;0,(CU98-CU$10)/CU$10,0)</f>
        <v/>
      </c>
      <c r="DB98" s="13" t="n">
        <v>19.08</v>
      </c>
      <c r="DC98" s="68">
        <f>IF(DB98&gt;0,((DB98-DB97)/DB97),0)</f>
        <v/>
      </c>
      <c r="DD98" s="68">
        <f>IF(DB98&gt;0,DC98-$V98,0)</f>
        <v/>
      </c>
      <c r="DE98" s="68">
        <f>IF(DB98&gt;0,(DB98-DE$10)/DE$10,0)</f>
        <v/>
      </c>
      <c r="DF98" s="68" t="n"/>
      <c r="DG98" s="15">
        <f>IF(DB98&gt;0,(DB98-DB$10)/DB$10,0)</f>
        <v/>
      </c>
      <c r="DI98" s="13" t="n">
        <v>47.03</v>
      </c>
      <c r="DJ98" s="68">
        <f>IF(DI98&gt;0,((DI98-DI97)/DI97),0)</f>
        <v/>
      </c>
      <c r="DK98" s="68">
        <f>IF(DI98&gt;0,DJ98-$V98,0)</f>
        <v/>
      </c>
      <c r="DL98" s="68">
        <f>IF(DI98&gt;0,(DI98-DL$10)/DL$10,0)</f>
        <v/>
      </c>
      <c r="DM98" s="68" t="n"/>
      <c r="DN98" s="15">
        <f>IF(DI98&gt;0,(DI98-DI$10)/DI$10,0)</f>
        <v/>
      </c>
      <c r="DP98" s="13" t="n">
        <v>39.26</v>
      </c>
      <c r="DQ98" s="68">
        <f>IF(DP98&gt;0,((DP98-DP97)/DP97),0)</f>
        <v/>
      </c>
      <c r="DR98" s="68">
        <f>IF(DP98&gt;0,DQ98-$V98,0)</f>
        <v/>
      </c>
      <c r="DS98" s="68" t="n"/>
      <c r="DT98" s="68" t="n"/>
      <c r="DU98" s="15">
        <f>IF(DP98&gt;0,(DP98-DP$10)/DP$10,0)</f>
        <v/>
      </c>
      <c r="DV98" s="18" t="n"/>
      <c r="DW98" s="13" t="n">
        <v>27.56</v>
      </c>
      <c r="DX98" s="68">
        <f>IF(DW98&gt;0,((DW98-DW97)/DW97),0)</f>
        <v/>
      </c>
      <c r="DY98" s="68">
        <f>IF(DW98&gt;0,DX98-$V98,0)</f>
        <v/>
      </c>
      <c r="DZ98" s="68">
        <f>IF(DW98&gt;0,(DW98-DZ$10)/DZ$10,0)</f>
        <v/>
      </c>
      <c r="EA98" s="68" t="n"/>
      <c r="EB98" s="15">
        <f>IF(DW98&gt;0,(DW98-DW$10)/DW$10,0)</f>
        <v/>
      </c>
      <c r="ED98" s="13" t="n">
        <v>32.2</v>
      </c>
      <c r="EE98" s="68">
        <f>IF(ED98&gt;0,((ED98-ED97)/ED97),0)</f>
        <v/>
      </c>
      <c r="EF98" s="68">
        <f>IF(ED98&gt;0,EE98-$V98,0)</f>
        <v/>
      </c>
      <c r="EG98" s="68">
        <f>IF(ED98&gt;0,(ED98-EG$10)/EG$10,0)</f>
        <v/>
      </c>
      <c r="EH98" s="68" t="n"/>
      <c r="EI98" s="15">
        <f>IF(ED98&gt;0,(ED98-ED$10)/ED$10,0)</f>
        <v/>
      </c>
      <c r="EK98" s="13" t="n">
        <v>106.68</v>
      </c>
      <c r="EL98" s="68">
        <f>IF(EK98&gt;0,((EK98-EK97)/EK97),0)</f>
        <v/>
      </c>
      <c r="EM98" s="68">
        <f>IF(EK98&gt;0,EL98-$V98,0)</f>
        <v/>
      </c>
      <c r="EN98" s="68">
        <f>IF(EK98&gt;0,(EK98-EN$10)/EN$10,0)</f>
        <v/>
      </c>
      <c r="EO98" s="68" t="n"/>
      <c r="EP98" s="15">
        <f>IF(EK98&gt;0,(EK98-EK$10)/EK$10,0)</f>
        <v/>
      </c>
      <c r="ER98" s="13" t="n">
        <v>36.33</v>
      </c>
      <c r="ES98" s="68">
        <f>IF(ER98&gt;0,((ER98-ER97)/ER97),0)</f>
        <v/>
      </c>
      <c r="ET98" s="68">
        <f>IF(ER98&gt;0,ES98-$V98,0)</f>
        <v/>
      </c>
      <c r="EU98" s="68">
        <f>IF(ER98&gt;0,(ER98-EU$10)/EU$10,0)</f>
        <v/>
      </c>
      <c r="EV98" s="68" t="n"/>
      <c r="EW98" s="15">
        <f>IF(ER98&gt;0,(ER98-ER$10)/ER$10,0)</f>
        <v/>
      </c>
      <c r="EY98" s="13" t="n">
        <v>36.8</v>
      </c>
      <c r="EZ98" s="68">
        <f>IF(EY98&gt;0,((EY98-EY97)/EY97),0)</f>
        <v/>
      </c>
      <c r="FA98" s="68">
        <f>IF(EY98&gt;0,EZ98-$V98,0)</f>
        <v/>
      </c>
      <c r="FB98" s="68" t="n"/>
      <c r="FC98" s="68" t="n"/>
      <c r="FD98" s="15">
        <f>IF(EY98&gt;0,(EY98-EY$10)/EY$10,0)</f>
        <v/>
      </c>
      <c r="FF98" s="13" t="n">
        <v>54.38</v>
      </c>
      <c r="FG98" s="68">
        <f>IF(FF98&gt;0,((FF98-FF97)/FF97),0)</f>
        <v/>
      </c>
      <c r="FH98" s="68">
        <f>IF(FF98&gt;0,FG98-$V98,0)</f>
        <v/>
      </c>
      <c r="FI98" s="68">
        <f>IF(FF98&gt;0,(FF98-FI$10)/FI$10,0)</f>
        <v/>
      </c>
      <c r="FJ98" s="68" t="n"/>
      <c r="FK98" s="15">
        <f>IF(FF98&gt;0,(FF98-FF$10)/FF$10,0)</f>
        <v/>
      </c>
      <c r="FM98" s="13" t="n">
        <v>174.67</v>
      </c>
      <c r="FN98" s="68">
        <f>IF(FM98&gt;0,((FM98-FM97)/FM97),0)</f>
        <v/>
      </c>
      <c r="FO98" s="68">
        <f>IF(FM98&gt;0,FN98-$V98,0)</f>
        <v/>
      </c>
      <c r="FP98" s="68">
        <f>IF(FM98&gt;0,(FM98-FP$10)/FP$10,0)</f>
        <v/>
      </c>
      <c r="FQ98" s="68" t="n"/>
      <c r="FR98" s="15">
        <f>IF(FM98&gt;0,(FM98-FM$10)/FM$10,0)</f>
        <v/>
      </c>
      <c r="FT98" s="13" t="n">
        <v>94.55</v>
      </c>
      <c r="FU98" s="68">
        <f>IF(FT98&gt;0,((FT98-FT97)/FT97),0)</f>
        <v/>
      </c>
      <c r="FV98" s="68">
        <f>IF(FT98&gt;0,FU98-$V98,0)</f>
        <v/>
      </c>
      <c r="FW98" s="68">
        <f>IF(FT98&gt;0,(FT98-FW$10)/FW$10,0)</f>
        <v/>
      </c>
      <c r="FX98" s="68" t="n"/>
      <c r="FY98" s="15">
        <f>IF(FT98&gt;0,(FT98-FT$10)/FT$10,0)</f>
        <v/>
      </c>
      <c r="GA98" s="13" t="n">
        <v>17.56</v>
      </c>
      <c r="GB98" s="68">
        <f>IF(GA98&gt;0,((GA98-GA97)/GA97),0)</f>
        <v/>
      </c>
      <c r="GC98" s="68">
        <f>IF(GA98&gt;0,GB98-$V98,0)</f>
        <v/>
      </c>
      <c r="GD98" s="68" t="n"/>
      <c r="GE98" s="68" t="n"/>
      <c r="GF98" s="15">
        <f>IF(GA98&gt;0,(GA98-GA$10)/GA$10,0)</f>
        <v/>
      </c>
      <c r="GG98" s="18" t="n"/>
      <c r="GH98" s="13" t="n">
        <v>16.73</v>
      </c>
      <c r="GI98" s="68">
        <f>IF(GH98&gt;0,((GH98-GH97)/GH97),0)</f>
        <v/>
      </c>
      <c r="GJ98" s="68">
        <f>IF(GH98&gt;0,GI98-$V98,0)</f>
        <v/>
      </c>
      <c r="GK98" s="68">
        <f>IF(GH98&gt;0,(GH98-GK$10)/GK$10,0)</f>
        <v/>
      </c>
      <c r="GL98" s="68" t="n"/>
      <c r="GM98" s="15">
        <f>IF(GH98&gt;0,(GH98-GH$10)/GH$10,0)</f>
        <v/>
      </c>
      <c r="GO98" s="13" t="n">
        <v>25.12</v>
      </c>
      <c r="GP98" s="68">
        <f>IF(GO98&gt;0,((GO98-GO97)/GO97),0)</f>
        <v/>
      </c>
      <c r="GQ98" s="68">
        <f>IF(GO98&gt;0,GP98-$V98,0)</f>
        <v/>
      </c>
      <c r="GR98" s="68" t="n"/>
      <c r="GS98" s="68" t="n"/>
      <c r="GT98" s="15">
        <f>IF(GO98&gt;0,(GO98-GO$10)/GO$10,0)</f>
        <v/>
      </c>
      <c r="GV98" s="13" t="n">
        <v>14.61</v>
      </c>
      <c r="GW98" s="68">
        <f>IF(GV98&gt;0,((GV98-GV97)/GV97),0)</f>
        <v/>
      </c>
      <c r="GX98" s="68">
        <f>IF(GV98&gt;0,GW98-$V98,0)</f>
        <v/>
      </c>
      <c r="GY98" s="68">
        <f>IF(GV98&gt;0,(GV98-GY$10)/GY$10,0)</f>
        <v/>
      </c>
      <c r="GZ98" s="68" t="n"/>
      <c r="HA98" s="15">
        <f>IF(GV98&gt;0,(GV98-GV$10)/GV$10,0)</f>
        <v/>
      </c>
      <c r="HD98" s="13" t="n">
        <v>298.26</v>
      </c>
      <c r="HE98" s="68">
        <f>IF(HD98&gt;0,((HD98-HD97)/HD97),0)</f>
        <v/>
      </c>
      <c r="HF98" s="68">
        <f>IF(HD98&gt;0,HE98-$V98,0)</f>
        <v/>
      </c>
      <c r="HG98" s="68">
        <f>IF(HD98&gt;0,(HD98-HG$10)/HG$10,0)</f>
        <v/>
      </c>
      <c r="HH98" s="68" t="n"/>
      <c r="HI98" s="15">
        <f>IF(HD98&gt;0,(HD98-HD$10)/HD$10,0)</f>
        <v/>
      </c>
      <c r="HK98" s="13" t="n">
        <v>33.61</v>
      </c>
      <c r="HL98" s="68">
        <f>IF(HK98&gt;0,((HK98-HK97)/HK97),0)</f>
        <v/>
      </c>
      <c r="HM98" s="68">
        <f>IF(HK98&gt;0,HL98-$V98,0)</f>
        <v/>
      </c>
      <c r="HN98" s="68">
        <f>IF(HK98&gt;0,(HK98-HN$10)/HN$10,0)</f>
        <v/>
      </c>
      <c r="HO98" s="68" t="n"/>
      <c r="HP98" s="15">
        <f>IF(HK98&gt;0,(HK98-HK$10)/HK$10,0)</f>
        <v/>
      </c>
      <c r="HR98" s="13" t="n">
        <v>107.29</v>
      </c>
      <c r="HS98" s="68">
        <f>IF(HR98&gt;0,((HR98-HR97)/HR97),0)</f>
        <v/>
      </c>
      <c r="HT98" s="68">
        <f>IF(HR98&gt;0,HS98-$V98,0)</f>
        <v/>
      </c>
      <c r="HU98" s="68">
        <f>IF(HR98&gt;0,(HR98-HU$10)/HU$10,0)</f>
        <v/>
      </c>
      <c r="HV98" s="68" t="n"/>
      <c r="HW98" s="15">
        <f>IF(HR98&gt;0,(HR98-HR$10)/HR$10,0)</f>
        <v/>
      </c>
      <c r="HY98" s="13" t="n">
        <v>116.65</v>
      </c>
      <c r="HZ98" s="68">
        <f>IF(HY98&gt;0,((HY98-HY97)/HY97),0)</f>
        <v/>
      </c>
      <c r="IA98" s="68">
        <f>IF(HY98&gt;0,HZ98-$V98,0)</f>
        <v/>
      </c>
      <c r="IB98" s="68">
        <f>IF(HY98&gt;0,(HY98-IB$10)/IB$10,0)</f>
        <v/>
      </c>
      <c r="IC98" s="68" t="n"/>
      <c r="ID98" s="15">
        <f>IF(HY98&gt;0,(HY98-HY$10)/HY$10,0)</f>
        <v/>
      </c>
      <c r="IF98" s="13" t="n">
        <v>208.2</v>
      </c>
      <c r="IG98" s="68">
        <f>IF(IF98&gt;0,((IF98-IF97)/IF97),0)</f>
        <v/>
      </c>
      <c r="IH98" s="68">
        <f>IF(IF98&gt;0,IG98-$V98,0)</f>
        <v/>
      </c>
      <c r="II98" s="68">
        <f>IF(IF98&gt;0,(IF98-II$10)/II$10,0)</f>
        <v/>
      </c>
      <c r="IJ98" s="68" t="n"/>
      <c r="IK98" s="15">
        <f>IF(IF98&gt;0,(IF98-IF$10)/IF$10,0)</f>
        <v/>
      </c>
      <c r="IM98" s="13" t="n">
        <v>231.63</v>
      </c>
      <c r="IN98" s="68">
        <f>IF(IM98&gt;0,((IM98-IM97)/IM97),0)</f>
        <v/>
      </c>
      <c r="IO98" s="68">
        <f>IF(IM98&gt;0,IN98-$V98,0)</f>
        <v/>
      </c>
      <c r="IP98" s="68">
        <f>IF(IM98&gt;0,(IM98-IP$10)/IP$10,0)</f>
        <v/>
      </c>
      <c r="IQ98" s="68" t="n"/>
      <c r="IR98" s="15">
        <f>IF(IM98&gt;0,(IM98-IM$10)/IM$10,0)</f>
        <v/>
      </c>
      <c r="IT98" s="13" t="n">
        <v>50.73</v>
      </c>
      <c r="IU98" s="68">
        <f>IF(IT98&gt;0,((IT98-IT97)/IT97),0)</f>
        <v/>
      </c>
      <c r="IV98" s="68">
        <f>IF(IT98&gt;0,IU98-$V98,0)</f>
        <v/>
      </c>
      <c r="IW98" s="68">
        <f>IF(IT98&gt;0,(IT98-IW$10)/IW$10,0)</f>
        <v/>
      </c>
      <c r="IX98" s="68" t="n"/>
      <c r="IY98" s="15">
        <f>IF(IT98&gt;0,(IT98-IT$10)/IT$10,0)</f>
        <v/>
      </c>
      <c r="JA98" s="13" t="n">
        <v>592.49</v>
      </c>
      <c r="JB98" s="68">
        <f>IF(JA98&gt;0,((JA98-JA97)/JA97),0)</f>
        <v/>
      </c>
      <c r="JC98" s="68">
        <f>IF(JA98&gt;0,JB98-$V98,0)</f>
        <v/>
      </c>
      <c r="JD98" s="68">
        <f>IF(JA98&gt;0,(JA98-JD$10)/JD$10,0)</f>
        <v/>
      </c>
      <c r="JE98" s="68" t="n"/>
      <c r="JF98" s="15">
        <f>IF(JA98&gt;0,(JA98-JA$10)/JA$10,0)</f>
        <v/>
      </c>
      <c r="JH98" s="13" t="n">
        <v>438.73</v>
      </c>
      <c r="JI98" s="68">
        <f>IF(JH98&gt;0,((JH98-JH97)/JH97),0)</f>
        <v/>
      </c>
      <c r="JJ98" s="68">
        <f>IF(JH98&gt;0,JI98-$V98,0)</f>
        <v/>
      </c>
      <c r="JK98" s="68">
        <f>IF(JH98&gt;0,(JH98-JK$10)/JK$10,0)</f>
        <v/>
      </c>
      <c r="JL98" s="68" t="n"/>
      <c r="JM98" s="15">
        <f>IF(JH98&gt;0,(JH98-JH$10)/JH$10,0)</f>
        <v/>
      </c>
      <c r="JO98" s="13" t="n">
        <v>14.33</v>
      </c>
      <c r="JP98" s="68">
        <f>IF(JO98&gt;0,((JO98-JO97)/JO97),0)</f>
        <v/>
      </c>
      <c r="JQ98" s="68">
        <f>IF(JO98&gt;0,JP98-$V98,0)</f>
        <v/>
      </c>
      <c r="JR98" s="68">
        <f>IF(JO98&gt;0,(JO98-JR$10)/JR$10,0)</f>
        <v/>
      </c>
      <c r="JS98" s="68" t="n"/>
      <c r="JT98" s="15">
        <f>IF(JO98&gt;0,(JO98-JO$10)/JO$10,0)</f>
        <v/>
      </c>
      <c r="JV98" s="13" t="n">
        <v>1.54</v>
      </c>
      <c r="JW98" s="68">
        <f>IF(JV98&gt;0,((JV98-JV97)/JV97),0)</f>
        <v/>
      </c>
      <c r="JX98" s="68">
        <f>IF(JV98&gt;0,JW98-$V98,0)</f>
        <v/>
      </c>
      <c r="JY98" s="68">
        <f>IF(JV98&gt;0,(JV98-JY$10)/JY$10,0)</f>
        <v/>
      </c>
      <c r="JZ98" s="68" t="n"/>
      <c r="KA98" s="15">
        <f>IF(JV98&gt;0,(JV98-JV$10)/JV$10,0)</f>
        <v/>
      </c>
      <c r="KC98" s="13" t="n">
        <v>16.5</v>
      </c>
      <c r="KD98" s="68">
        <f>IF(KC98&gt;0,((KC98-KC97)/KC97),0)</f>
        <v/>
      </c>
      <c r="KE98" s="68">
        <f>IF(KC98&gt;0,KD98-$V98,0)</f>
        <v/>
      </c>
      <c r="KF98" s="68">
        <f>IF(KC98&gt;0,(KC98-KF$10)/KF$10,0)</f>
        <v/>
      </c>
      <c r="KG98" s="68" t="n"/>
      <c r="KH98" s="15">
        <f>IF(KC98&gt;0,(KC98-KC$10)/KC$10,0)</f>
        <v/>
      </c>
      <c r="KI98" s="18" t="n"/>
      <c r="KJ98" s="13" t="n">
        <v>50.8</v>
      </c>
      <c r="KK98" s="68">
        <f>IF(KJ98&gt;0,((KJ98-KJ97)/KJ97),0)</f>
        <v/>
      </c>
      <c r="KL98" s="68">
        <f>IF(KJ98&gt;0,KK98-$V98,0)</f>
        <v/>
      </c>
      <c r="KM98" s="68">
        <f>IF(KJ98&gt;0,(KJ98-KM$10)/KM$10,0)</f>
        <v/>
      </c>
      <c r="KN98" s="68" t="n"/>
      <c r="KO98" s="15">
        <f>IF(KJ98&gt;0,(KJ98-KJ$10)/KJ$10,0)</f>
        <v/>
      </c>
      <c r="KQ98" s="13" t="n">
        <v>1.46</v>
      </c>
      <c r="KR98" s="68">
        <f>IF(KQ98&gt;0,((KQ98-KQ97)/KQ97),0)</f>
        <v/>
      </c>
      <c r="KS98" s="68">
        <f>IF(KQ98&gt;0,KR98-$V98,0)</f>
        <v/>
      </c>
      <c r="KT98" s="68">
        <f>IF(KQ98&gt;0,(KQ98-KT$10)/KT$10,0)</f>
        <v/>
      </c>
      <c r="KU98" s="68" t="n"/>
      <c r="KV98" s="15">
        <f>IF(KQ98&gt;0,(KQ98-KQ$10)/KQ$10,0)</f>
        <v/>
      </c>
      <c r="KW98" s="18" t="n"/>
      <c r="KX98" s="13" t="n">
        <v>24.75</v>
      </c>
      <c r="KY98" s="68">
        <f>IF(KX98&gt;0,((KX98-KX97)/KX97),0)</f>
        <v/>
      </c>
      <c r="KZ98" s="68">
        <f>IF(KX98&gt;0,KY98-$V98,0)</f>
        <v/>
      </c>
      <c r="LA98" s="68">
        <f>IF(KX98&gt;0,(KX98-LA$10)/LA$10,0)</f>
        <v/>
      </c>
      <c r="LB98" s="68" t="n"/>
      <c r="LC98" s="15">
        <f>IF(KX98&gt;0,(KX98-KX$10)/KX$10,0)</f>
        <v/>
      </c>
      <c r="LD98" s="18" t="n"/>
      <c r="LE98" s="13" t="n">
        <v>55.62</v>
      </c>
      <c r="LF98" s="68">
        <f>IF(LE98&gt;0,((LE98-LE97)/LE97),0)</f>
        <v/>
      </c>
      <c r="LG98" s="68">
        <f>IF(LE98&gt;0,LF98-$V98,0)</f>
        <v/>
      </c>
      <c r="LH98" s="68">
        <f>IF(LE98&gt;0,(LE98-LH$10)/LH$10,0)</f>
        <v/>
      </c>
      <c r="LI98" s="68" t="n"/>
      <c r="LJ98" s="15">
        <f>IF(LE98&gt;0,(LE98-LE$10)/LE$10,0)</f>
        <v/>
      </c>
      <c r="LL98" s="13" t="n">
        <v>117.2</v>
      </c>
      <c r="LM98" s="68">
        <f>IF(LL98&gt;0,((LL98-LL97)/LL97),0)</f>
        <v/>
      </c>
      <c r="LN98" s="68">
        <f>IF(LL98&gt;0,LM98-$V98,0)</f>
        <v/>
      </c>
      <c r="LO98" s="68">
        <f>IF(LL98&gt;0,(LL98-LO$10)/LO$10,0)</f>
        <v/>
      </c>
      <c r="LP98" s="68" t="n"/>
      <c r="LQ98" s="15">
        <f>IF(LL98&gt;0,(LL98-LL$10)/LL$10,0)</f>
        <v/>
      </c>
      <c r="LS98" s="13" t="n">
        <v>15.06</v>
      </c>
      <c r="LT98" s="68">
        <f>IF(LS98&gt;0,((LS98-LS97)/LS97),0)</f>
        <v/>
      </c>
      <c r="LU98" s="68">
        <f>IF(LS98&gt;0,LT98-$V98,0)</f>
        <v/>
      </c>
      <c r="LV98" s="68" t="n"/>
      <c r="LW98" s="68" t="n"/>
      <c r="LX98" s="15">
        <f>IF(LS98&gt;0,(LS98-LS$10)/LS$10,0)</f>
        <v/>
      </c>
      <c r="LZ98" s="13" t="n">
        <v>13.41</v>
      </c>
      <c r="MA98" s="68">
        <f>IF(LZ98&gt;0,((LZ98-LZ97)/LZ97),0)</f>
        <v/>
      </c>
      <c r="MB98" s="68">
        <f>IF(LZ98&gt;0,MA98-$V98,0)</f>
        <v/>
      </c>
      <c r="MC98" s="68">
        <f>IF(LZ98&gt;0,(LZ98-MC$10)/MC$10,0)</f>
        <v/>
      </c>
      <c r="MD98" s="68" t="n"/>
      <c r="ME98" s="15">
        <f>IF(LZ98&gt;0,(LZ98-LZ$10)/LZ$10,0)</f>
        <v/>
      </c>
      <c r="MG98" s="13" t="n">
        <v>28.09</v>
      </c>
      <c r="MH98" s="68">
        <f>IF(MG98&gt;0,((MG98-MG97)/MG97),0)</f>
        <v/>
      </c>
      <c r="MI98" s="68">
        <f>IF(MG98&gt;0,MH98-$V98,0)</f>
        <v/>
      </c>
      <c r="MJ98" s="68">
        <f>IF(MG98&gt;0,(MG98-MJ$10)/MJ$10,0)</f>
        <v/>
      </c>
      <c r="MK98" s="68" t="n"/>
      <c r="ML98" s="15">
        <f>IF(MG98&gt;0,(MG98-MG$10)/MG$10,0)</f>
        <v/>
      </c>
      <c r="MN98" s="13" t="n">
        <v>108.37</v>
      </c>
      <c r="MO98" s="68">
        <f>IF(MN98&gt;0,((MN98-MN97)/MN97),0)</f>
        <v/>
      </c>
      <c r="MP98" s="68">
        <f>IF(MN98&gt;0,MO98-$V98,0)</f>
        <v/>
      </c>
      <c r="MQ98" s="68">
        <f>IF(MN98&gt;0,(MN98-MQ$10)/MQ$10,0)</f>
        <v/>
      </c>
      <c r="MR98" s="68" t="n"/>
      <c r="MS98" s="15">
        <f>IF(MN98&gt;0,(MN98-MN$10)/MN$10,0)</f>
        <v/>
      </c>
      <c r="MU98" s="13" t="n">
        <v>15.18</v>
      </c>
      <c r="MV98" s="68">
        <f>IF(MU98&gt;0,((MU98-MU97)/MU97),0)</f>
        <v/>
      </c>
      <c r="MW98" s="68">
        <f>IF(MU98&gt;0,MV98-$V98,0)</f>
        <v/>
      </c>
      <c r="MX98" s="68">
        <f>IF(MU98&gt;0,(MU98-MX$10)/MX$10,0)</f>
        <v/>
      </c>
      <c r="MY98" s="68" t="n"/>
      <c r="MZ98" s="15">
        <f>IF(MU98&gt;0,(MU98-MU$10)/MU$10,0)</f>
        <v/>
      </c>
      <c r="NB98" s="13" t="n">
        <v>214.96</v>
      </c>
      <c r="NC98" s="68">
        <f>IF(NB98&gt;0,((NB98-NB97)/NB97),0)</f>
        <v/>
      </c>
      <c r="ND98" s="68">
        <f>IF(NB98&gt;0,NC98-$V98,0)</f>
        <v/>
      </c>
      <c r="NE98" s="68">
        <f>IF(NB98&gt;0,(NB98-NE$10)/NE$10,0)</f>
        <v/>
      </c>
      <c r="NF98" s="68" t="n"/>
      <c r="NG98" s="15">
        <f>IF(NB98&gt;0,(NB98-NB$10)/NB$10,0)</f>
        <v/>
      </c>
      <c r="NI98" s="13" t="n">
        <v>5.15</v>
      </c>
      <c r="NJ98" s="68">
        <f>IF(NI98&gt;0,((NI98-NI97)/NI97),0)</f>
        <v/>
      </c>
      <c r="NK98" s="68">
        <f>IF(NI98&gt;0,NJ98-$V98,0)</f>
        <v/>
      </c>
      <c r="NL98" s="68">
        <f>IF(NI98&gt;0,(NI98-NL$10)/NL$10,0)</f>
        <v/>
      </c>
      <c r="NM98" s="68" t="n"/>
      <c r="NN98" s="15">
        <f>IF(NI98&gt;0,(NI98-NI$10)/NI$10,0)</f>
        <v/>
      </c>
      <c r="NP98" s="13" t="n">
        <v>399.26</v>
      </c>
      <c r="NQ98" s="68">
        <f>IF(NP98&gt;0,((NP98-NP97)/NP97),0)</f>
        <v/>
      </c>
      <c r="NR98" s="68">
        <f>IF(NP98&gt;0,NQ98-$V98,0)</f>
        <v/>
      </c>
      <c r="NS98" s="68">
        <f>IF(NP98&gt;0,(NP98-NS$10)/NS$10,0)</f>
        <v/>
      </c>
      <c r="NT98" s="68" t="n"/>
      <c r="NU98" s="15">
        <f>IF(NP98&gt;0,(NP98-NP$10)/NP$10,0)</f>
        <v/>
      </c>
      <c r="NW98" s="13" t="n">
        <v>152.75</v>
      </c>
      <c r="NX98" s="68">
        <f>IF(NW98&gt;0,((NW98-NW97)/NW97),0)</f>
        <v/>
      </c>
      <c r="NY98" s="68">
        <f>IF(NW98&gt;0,NX98-$V98,0)</f>
        <v/>
      </c>
      <c r="NZ98" s="68">
        <f>IF(NW98&gt;0,(NW98-NZ$10)/NZ$10,0)</f>
        <v/>
      </c>
      <c r="OA98" s="68" t="n"/>
      <c r="OB98" s="15">
        <f>IF(NW98&gt;0,(NW98-NW$10)/NW$10,0)</f>
        <v/>
      </c>
      <c r="OD98" s="13" t="n">
        <v>1.61</v>
      </c>
      <c r="OE98" s="68">
        <f>IF(OD98&gt;0,((OD98-OD97)/OD97),0)</f>
        <v/>
      </c>
      <c r="OF98" s="68">
        <f>IF(OD98&gt;0,OE98-$V98,0)</f>
        <v/>
      </c>
      <c r="OG98" s="68">
        <f>IF(OD98&gt;0,(OD98-OG$10)/OG$10,0)</f>
        <v/>
      </c>
      <c r="OH98" s="68" t="n"/>
      <c r="OI98" s="15">
        <f>IF(OD98&gt;0,(OD98-OD$10)/OD$10,0)</f>
        <v/>
      </c>
      <c r="OK98" s="13" t="n">
        <v>93.59999999999999</v>
      </c>
      <c r="OL98" s="68">
        <f>IF(OK98&gt;0,((OK98-OK97)/OK97),0)</f>
        <v/>
      </c>
      <c r="OM98" s="68">
        <f>IF(OK98&gt;0,OL98-$V98,0)</f>
        <v/>
      </c>
      <c r="ON98" s="68">
        <f>IF(OK98&gt;0,(OK98-ON$10)/ON$10,0)</f>
        <v/>
      </c>
      <c r="OO98" s="68" t="n"/>
      <c r="OP98" s="15">
        <f>IF(OK98&gt;0,(OK98-OK$10)/OK$10,0)</f>
        <v/>
      </c>
      <c r="OR98" s="13" t="n">
        <v>3.11</v>
      </c>
      <c r="OS98" s="68">
        <f>IF(OR98&gt;0,((OR98-OR97)/OR97),0)</f>
        <v/>
      </c>
      <c r="OT98" s="68">
        <f>IF(OR98&gt;0,OS98-$V98,0)</f>
        <v/>
      </c>
      <c r="OU98" s="68">
        <f>IF(OR98&gt;0,(OR98-OU$10)/OU$10,0)</f>
        <v/>
      </c>
      <c r="OV98" s="68" t="n"/>
      <c r="OW98" s="15">
        <f>IF(OR98&gt;0,(OR98-OR$10)/OR$10,0)</f>
        <v/>
      </c>
      <c r="OY98" s="13" t="n">
        <v>128.02</v>
      </c>
      <c r="OZ98" s="68">
        <f>IF(OY98&gt;0,((OY98-OY97)/OY97),0)</f>
        <v/>
      </c>
      <c r="PA98" s="68">
        <f>IF(OY98&gt;0,OZ98-$V98,0)</f>
        <v/>
      </c>
      <c r="PB98" s="68">
        <f>IF(OY98&gt;0,(OY98-PB$10)/PB$10,0)</f>
        <v/>
      </c>
      <c r="PC98" s="68" t="n"/>
      <c r="PD98" s="15">
        <f>IF(OY98&gt;0,(OY98-OY$10)/OY$10,0)</f>
        <v/>
      </c>
      <c r="PE98" s="18" t="n"/>
      <c r="PF98" s="13" t="n">
        <v>219.39</v>
      </c>
      <c r="PG98" s="68">
        <f>IF(PF98&gt;0,((PF98-PF97)/PF97),0)</f>
        <v/>
      </c>
      <c r="PH98" s="68">
        <f>IF(PF98&gt;0,PG98-$V98,0)</f>
        <v/>
      </c>
      <c r="PI98" s="68">
        <f>IF(PF98&gt;0,(PF98-PI$10)/PI$10,0)</f>
        <v/>
      </c>
      <c r="PJ98" s="68" t="n"/>
      <c r="PK98" s="15">
        <f>IF(PF98&gt;0,(PF98-PF$10)/PF$10,0)</f>
        <v/>
      </c>
      <c r="PM98" s="13" t="n"/>
      <c r="PN98" s="68">
        <f>IF(PM98&gt;0,((PM98-PM97)/PM97),0)</f>
        <v/>
      </c>
      <c r="PO98" s="68">
        <f>PN98-$V98</f>
        <v/>
      </c>
      <c r="PP98" s="68">
        <f>IF(PM98&gt;0,(PM98-PP$10)/PP$10,0)</f>
        <v/>
      </c>
      <c r="PQ98" s="68" t="n"/>
      <c r="PR98" s="15">
        <f>IF(PM98&gt;0,(PM98-PM$10)/PM$10,0)</f>
        <v/>
      </c>
      <c r="PT98" s="13" t="n">
        <v>4.76</v>
      </c>
      <c r="PU98" s="68">
        <f>IF(PT98&gt;0,((PT98-PT97)/PT97),0)</f>
        <v/>
      </c>
      <c r="PV98" s="68">
        <f>IF(PT98&gt;0,PU98-$V98,0)</f>
        <v/>
      </c>
      <c r="PW98" s="68">
        <f>IF(PT98&gt;0,(PT98-PW$10)/PW$10,0)</f>
        <v/>
      </c>
      <c r="PX98" s="68" t="n"/>
      <c r="PY98" s="15">
        <f>IF(PT98&gt;0,(PT98-PT$10)/PT$10,0)</f>
        <v/>
      </c>
      <c r="QA98" s="13" t="n">
        <v>210.96</v>
      </c>
      <c r="QB98" s="68">
        <f>IF(QA98&gt;0,((QA98-QA97)/QA97),0)</f>
        <v/>
      </c>
      <c r="QC98" s="68">
        <f>IF(QA98&gt;0,QB98-$V98,0)</f>
        <v/>
      </c>
      <c r="QD98" s="68">
        <f>IF(QA98&gt;0,(QA98-QD$10)/QD$10,0)</f>
        <v/>
      </c>
      <c r="QE98" s="68" t="n"/>
      <c r="QF98" s="15">
        <f>IF(QA98&gt;0,(QA98-QA$10)/QA$10,0)</f>
        <v/>
      </c>
      <c r="QH98" s="13" t="n">
        <v>1.2</v>
      </c>
      <c r="QI98" s="68">
        <f>IF(QH98&gt;0,((QH98-QH97)/QH97),0)</f>
        <v/>
      </c>
      <c r="QJ98" s="68">
        <f>IF(QH98&gt;0,QI98-$V98,0)</f>
        <v/>
      </c>
      <c r="QK98" s="68">
        <f>IF(QH98&gt;0,(QH98-QK$10)/QK$10,0)</f>
        <v/>
      </c>
      <c r="QL98" s="68" t="n"/>
      <c r="QM98" s="15">
        <f>IF(QH98&gt;0,(QH98-QH$10)/QH$10,0)</f>
        <v/>
      </c>
      <c r="QO98" s="13" t="n">
        <v>9.619999999999999</v>
      </c>
      <c r="QP98" s="68">
        <f>IF(QO98&gt;0,((QO98-QO97)/QO97),0)</f>
        <v/>
      </c>
      <c r="QQ98" s="68">
        <f>IF(QO98&gt;0,QP98-$V98,0)</f>
        <v/>
      </c>
      <c r="QR98" s="68">
        <f>IF(QO98&gt;0,(QO98-QR$10)/QR$10,0)</f>
        <v/>
      </c>
      <c r="QS98" s="68" t="n"/>
      <c r="QT98" s="15">
        <f>IF(QO98&gt;0,(QO98-QO$10)/QO$10,0)</f>
        <v/>
      </c>
      <c r="QV98" s="13" t="n">
        <v>1.604</v>
      </c>
      <c r="QW98" s="68">
        <f>IF(QV98&gt;0,((QV98-QV97)/QV97),0)</f>
        <v/>
      </c>
      <c r="QX98" s="68">
        <f>IF(QV98&gt;0,QW98-$V98,0)</f>
        <v/>
      </c>
      <c r="QY98" s="68">
        <f>IF(QV98&gt;0,(QV98-QY$10)/QY$10,0)</f>
        <v/>
      </c>
      <c r="QZ98" s="68" t="n"/>
      <c r="RA98" s="15">
        <f>IF(QV98&gt;0,(QV98-QV$10)/QV$10,0)</f>
        <v/>
      </c>
      <c r="RC98" s="13" t="n">
        <v>26.86</v>
      </c>
      <c r="RD98" s="68">
        <f>IF(RC98&gt;0,((RC98-RC97)/RC97),0)</f>
        <v/>
      </c>
      <c r="RE98" s="68">
        <f>IF(RC98&gt;0,RD98-$V98,0)</f>
        <v/>
      </c>
      <c r="RF98" s="68">
        <f>IF(RC98&gt;0,(RC98-RF$10)/RF$10,0)</f>
        <v/>
      </c>
      <c r="RG98" s="68" t="n"/>
      <c r="RH98" s="15">
        <f>IF(RC98&gt;0,(RC98-RC$10)/RC$10,0)</f>
        <v/>
      </c>
      <c r="RJ98" s="13" t="n">
        <v>176.52</v>
      </c>
      <c r="RK98" s="68">
        <f>IF(RJ98&gt;0,((RJ98-RJ97)/RJ97),0)</f>
        <v/>
      </c>
      <c r="RL98" s="68">
        <f>RK98-$V98</f>
        <v/>
      </c>
      <c r="RM98" s="68">
        <f>IF(RJ98&gt;0,(RJ98-RM$10)/RM$10,0)</f>
        <v/>
      </c>
      <c r="RN98" s="68" t="n"/>
      <c r="RO98" s="15">
        <f>IF(RJ98&gt;0,(RJ98-RJ$10)/RJ$10,0)</f>
        <v/>
      </c>
      <c r="RQ98" s="13" t="n">
        <v>14.29</v>
      </c>
      <c r="RR98" s="68">
        <f>IF(RQ98&gt;0,((RQ98-RQ97)/RQ97),0)</f>
        <v/>
      </c>
      <c r="RS98" s="68">
        <f>RR98-$V98</f>
        <v/>
      </c>
      <c r="RT98" s="68">
        <f>IF(RQ98&gt;0,(RQ98-RT$10)/RT$10,0)</f>
        <v/>
      </c>
      <c r="RU98" s="68" t="n"/>
      <c r="RV98" s="15">
        <f>IF(RQ98&gt;0,(RQ98-RQ$10)/RQ$10,0)</f>
        <v/>
      </c>
      <c r="RX98" s="13" t="n">
        <v>117.3</v>
      </c>
      <c r="RY98" s="68">
        <f>IF(RX98&gt;0,((RX98-RX97)/RX97),0)</f>
        <v/>
      </c>
      <c r="RZ98" s="68">
        <f>RY98-$V98</f>
        <v/>
      </c>
      <c r="SA98" s="68">
        <f>IF(RX98&gt;0,(RX98-SA$10)/SA$10,0)</f>
        <v/>
      </c>
      <c r="SB98" s="68" t="n"/>
      <c r="SC98" s="15">
        <f>IF(RX98&gt;0,(RX98-RX$10)/RX$10,0)</f>
        <v/>
      </c>
      <c r="SE98" s="13" t="n">
        <v>10.58</v>
      </c>
      <c r="SF98" s="68">
        <f>IF(SE98&gt;0,((SE98-SE97)/SE97),0)</f>
        <v/>
      </c>
      <c r="SG98" s="68">
        <f>SF98-$V98</f>
        <v/>
      </c>
      <c r="SH98" s="68">
        <f>IF(SE98&gt;0,(SE98-SH$10)/SH$10,0)</f>
        <v/>
      </c>
      <c r="SI98" s="68" t="n"/>
      <c r="SJ98" s="15">
        <f>IF(SE98&gt;0,(SE98-SE$10)/SE$10,0)</f>
        <v/>
      </c>
      <c r="SL98" s="13" t="n">
        <v>0.846</v>
      </c>
      <c r="SM98" s="68">
        <f>IF(SL98&gt;0,((SL98-SL97)/SL97),0)</f>
        <v/>
      </c>
      <c r="SN98" s="68">
        <f>SM98-$V98</f>
        <v/>
      </c>
      <c r="SO98" s="68">
        <f>IF(SL98&gt;0,(SL98-SO$10)/SO$10,0)</f>
        <v/>
      </c>
      <c r="SP98" s="68" t="n"/>
      <c r="SQ98" s="15">
        <f>IF(SL98&gt;0,(SL98-SL$10)/SL$10,0)</f>
        <v/>
      </c>
      <c r="SS98" s="13" t="n">
        <v>11.09</v>
      </c>
      <c r="ST98" s="68">
        <f>IF(SS98&gt;0,((SS98-SS97)/SS97),0)</f>
        <v/>
      </c>
      <c r="SU98" s="68">
        <f>ST98-$V98</f>
        <v/>
      </c>
      <c r="SV98" s="68">
        <f>IF(SS98&gt;0,(SS98-SV$10)/SV$10,0)</f>
        <v/>
      </c>
      <c r="SW98" s="68" t="n"/>
      <c r="SX98" s="15">
        <f>IF(SS98&gt;0,(SS98-SS$10)/SS$10,0)</f>
        <v/>
      </c>
      <c r="SZ98" s="13" t="n">
        <v>21.95</v>
      </c>
      <c r="TA98" s="68">
        <f>IF(SZ98&gt;0,((SZ98-SZ97)/SZ97),0)</f>
        <v/>
      </c>
      <c r="TB98" s="68">
        <f>TA98-$V98</f>
        <v/>
      </c>
      <c r="TC98" s="68">
        <f>IF(SZ98&gt;0,(SZ98-TC$10)/TC$10,0)</f>
        <v/>
      </c>
      <c r="TD98" s="68" t="n"/>
      <c r="TE98" s="15">
        <f>IF(SZ98&gt;0,(SZ98-SZ$10)/SZ$10,0)</f>
        <v/>
      </c>
      <c r="TG98" s="13" t="n">
        <v>0.18</v>
      </c>
      <c r="TH98" s="68">
        <f>IF(TG98&gt;0,((TG98-TG97)/TG97),0)</f>
        <v/>
      </c>
      <c r="TI98" s="68">
        <f>TH98-$V98</f>
        <v/>
      </c>
      <c r="TJ98" s="68">
        <f>IF(TG98&gt;0,(TG98-TJ$10)/TJ$10,0)</f>
        <v/>
      </c>
      <c r="TK98" s="68" t="n"/>
      <c r="TL98" s="15">
        <f>IF(TG98&gt;0,(TG98-TG$10)/TG$10,0)</f>
        <v/>
      </c>
      <c r="TN98" s="13" t="n">
        <v>30.36</v>
      </c>
      <c r="TO98" s="68">
        <f>IF(TN98&gt;0,((TN98-TN97)/TN97),0)</f>
        <v/>
      </c>
      <c r="TP98" s="68">
        <f>TO98-$V98</f>
        <v/>
      </c>
      <c r="TQ98" s="68">
        <f>IF(TN98&gt;0,(TN98-TQ$10)/TQ$10,0)</f>
        <v/>
      </c>
      <c r="TR98" s="68" t="n"/>
      <c r="TS98" s="15">
        <f>IF(TN98&gt;0,(TN98-TN$10)/TN$10,0)</f>
        <v/>
      </c>
      <c r="TU98" s="13" t="n">
        <v>2.35</v>
      </c>
      <c r="TV98" s="68">
        <f>IF(TU98&gt;0,((TU98-TU97)/TU97),0)</f>
        <v/>
      </c>
      <c r="TW98" s="68">
        <f>TV98-$V98</f>
        <v/>
      </c>
      <c r="TX98" s="68">
        <f>IF(TU98&gt;0,(TU98-TX$10)/TX$10,0)</f>
        <v/>
      </c>
      <c r="TY98" s="68" t="n"/>
      <c r="TZ98" s="15">
        <f>IF(TU98&gt;0,(TU98-TU$10)/TU$10,0)</f>
        <v/>
      </c>
      <c r="UB98" s="13" t="n"/>
      <c r="UC98" s="68">
        <f>IF(UB98&gt;0,((UB98-UB97)/UB97),0)</f>
        <v/>
      </c>
      <c r="UD98" s="68">
        <f>UC98-$V98</f>
        <v/>
      </c>
      <c r="UE98" s="68">
        <f>IF(UB98&gt;0,(UB98-UE$10)/UE$10,0)</f>
        <v/>
      </c>
      <c r="UF98" s="68" t="n"/>
      <c r="UG98" s="15">
        <f>IF(UB98&gt;0,(UB98-UB$10)/UB$10,0)</f>
        <v/>
      </c>
      <c r="UI98" s="13" t="n"/>
      <c r="UJ98" s="68">
        <f>IF(UI98&gt;0,((UI98-UI97)/UI97),0)</f>
        <v/>
      </c>
      <c r="UK98" s="68">
        <f>UJ98-$V98</f>
        <v/>
      </c>
      <c r="UL98" s="68">
        <f>IF(UI98&gt;0,(UI98-UL$10)/UL$10,0)</f>
        <v/>
      </c>
      <c r="UM98" s="68" t="n"/>
      <c r="UN98" s="15">
        <f>IF(UI98&gt;0,(UI98-UI$10)/UI$10,0)</f>
        <v/>
      </c>
      <c r="UP98" s="13" t="n"/>
      <c r="UQ98" s="68">
        <f>IF(UP98&gt;0,((UP98-UP97)/UP97),0)</f>
        <v/>
      </c>
      <c r="UR98" s="68">
        <f>UQ98-$V98</f>
        <v/>
      </c>
      <c r="US98" s="68">
        <f>IF(UP98&gt;0,(UP98-US$10)/US$10,0)</f>
        <v/>
      </c>
      <c r="UT98" s="68" t="n"/>
      <c r="UU98" s="15">
        <f>IF(UP98&gt;0,(UP98-UP$10)/UP$10,0)</f>
        <v/>
      </c>
      <c r="UW98" s="13" t="n"/>
      <c r="UX98" s="68">
        <f>IF(UW98&gt;0,((UW98-UW97)/UW97),0)</f>
        <v/>
      </c>
      <c r="UY98" s="68">
        <f>UX98-$V98</f>
        <v/>
      </c>
      <c r="UZ98" s="68">
        <f>IF(UW98&gt;0,(UW98-UZ$10)/UZ$10,0)</f>
        <v/>
      </c>
      <c r="VA98" s="68" t="n"/>
      <c r="VB98" s="15">
        <f>IF(UW98&gt;0,(UW98-UW$10)/UW$10,0)</f>
        <v/>
      </c>
      <c r="VD98" s="13" t="n"/>
      <c r="VE98" s="68">
        <f>IF(VD98&gt;0,((VD98-VD97)/VD97),0)</f>
        <v/>
      </c>
      <c r="VF98" s="68">
        <f>VE98-$V98</f>
        <v/>
      </c>
      <c r="VG98" s="68">
        <f>IF(VD98&gt;0,(VD98-VG$10)/VG$10,0)</f>
        <v/>
      </c>
      <c r="VH98" s="68" t="n"/>
      <c r="VI98" s="15">
        <f>IF(VD98&gt;0,(VD98-VD$10)/VD$10,0)</f>
        <v/>
      </c>
      <c r="VM98" s="21">
        <f>IF($C98&gt;0,(($IK$5*IG98)+($GT$5*GP98)+($JM$5*JI98)+($JF$5*JB98)+($IY$5*IU98)+($IR$5*IN98)+($ID$5*HZ98)+($HW$5*HS98)+($HP$5*HL98)+($HI$5*HE98)+($GF$5*GB98)+($FY$5*FU98)+($FR$5*FN98)+($FK$5*FG98)+($FD$5*EZ98)+($EW$5*ES98)+($EP$5*EL98)+($EI$5*EE98)+($EB$5*DX98)+($DU$5*DQ98)+($DN$5*DJ98)+($DG$5*DC98)+($CZ$5*CV98)+($CS$5*CO98)+($CL$5*CH98)+($CE$5*CA98)+($BX$5*BT98)+($BQ$5*BM98)+($BJ$5*BF98)+($BC$5*AY98)+($AV$5*AR98)+($AO$5*AK98)+($AH$5*AD98)+($JT$5*JP98)+($KA$5*JW98)+($KO$5*KK98)+($PR$5*PN98)+($GM$5*GI98)+($HA$5*GW98)+($KV$5*KR98)+($KH$5*KD98)+($LC$5*KY98)+($MS$5*MO98)+($ML$5*MH98)+($ME$5*MA98)+($LX$5*LT98)+($LQ$5*LM98)+($LJ$5*LF98)+(MV98*$MZ$5)+(NC98*$NG$5)+(NJ98*$NN$5)+($OI$5*OE98)+($NU$5*NQ98)+($OB$5*NX98)+($PK$5*PG98)+($OP$5*OL98)+($OW$5*OS98)+($PD$5*OZ98)+(PU98*$PY$5)+(QB98*$QF$5)+(QI98*$QM$5)+(QP98*$QT$5)+(QW98*$RA$5)+(RD98*$RH$5)+(RK98*$RO$5)+(RR98*$RV$5)+(RY98*$SC$5)+(SF98*$SJ$5)+(SM98*$SQ$5)+(ST98*$SX$5)+(TA98*$TE$5))+(TH98*$TL$5)+(TO98*$TS$5))/$VM$5</f>
        <v/>
      </c>
      <c r="VN98" s="538" t="n"/>
      <c r="VO98" s="21">
        <f>IF($C98&gt;0,(($IK$5*II98)+($GT$5*GR98)+($JM$5*JK98)+($JF$5*JD98)+($IY$5*IW98)+($IR$5*IP98)+($ID$5*IB98)+($HW$5*HU98)+($HP$5*HN98)+($HI$5*HG98)+($GF$5*GD98)+($FY$5*FW98)+($FR$5*FP98)+($FK$5*FI98)+($FD$5*FB98)+($EW$5*EU98)+($EP$5*EN98)+($EI$5*EG98)+($EB$5*DZ98)+($DU$5*DS98)+($DN$5*DL98)+($DG$5*DE98)+($CZ$5*CX98)+($CS$5*CQ98)+($CL$5*CJ98)+($CE$5*CC98)+($BX$5*BV98)+($BQ$5*BO98)+($BJ$5*BH98)+($BC$5*BA98)+($AV$5*AT98)+($AO$5*AM98)+($AH$5*AF98)+($KO$5*KM98)+($KH$5*KF98)+($KA$5*JY98)+($JT$5*JR98)+($PR$5*PP98)+($GM$5*GK98)+($HA$5*GY98)+($KV$5*KT98)+($LC$5*LA98)+($MS$5*MQ98)+($ML$5*MJ98)+($ME$5*MC98)+($LX$5*LV98)+($LQ$5*LO98)+($LJ$5*LH98)+(MX98*$MZ$5)+(NE98*$NG$5)+(NL98*$NN$5)+($OI$5*OG98)+($NU$5*NS98)+($OB$5*NZ98)+($PD$5*PB98)+($OW$5*OU98)+($OP$5*ON98)+($PK$5*PI98)+($PY$5*PW98)+($QF$5*QD98)+($QM$5*QK98)+($QT$5*QR98)+($RA$5*QY98)+($RH$5*RF98)+($RO$5*RM98)+(RT98*$RV$5)+(SA98*$SC$5)+(SH98*$SJ$5)+(SO98*$SQ$5)+(SV98*$SX$5)+(TC98*$TE$5)+(TJ98*$TL$5)+(TQ98*$TS$5))/$VM$5,0)</f>
        <v/>
      </c>
      <c r="VP98" s="14" t="n"/>
      <c r="VQ98" s="21">
        <f>IF($C98&gt;0,(($IK$5*IK98)+($GT$5*GT98)+($JM$5*JM98)+($JF$5*JF98)+($IY$5*IY98)+($IR$5*IR98)+($ID$5*ID98)+($HW$5*HW98)+($HP$5*HP98)+($HI$5*HI98)+($GF$5*GF98)+($FY$5*FY98)+($FR$5*FR98)+($FK$5*FK98)+($FD$5*FD98)+($EW$5*EW98)+($EP$5*EP98)+($EI$5*EI98)+($EB$5*EB98)+($DU$5*DU98)+($DN$5*DN98)+($DG$5*DG98)+($CZ$5*CZ98)+($CS$5*CS98)+($CL$5*CL98)+($CE$5*CE98)+($BX$5*BX98)+($BQ$5*BQ98)+($BJ$5*BJ98)+($BC$5*BC98)+($AV$5*AV98)+($AO$5*AO98)+($AH$5*AH98)+($KO$5*KO98)+($PR$5*PR98)+($GM$5*GM98)+($HA$5*HA98)+($KH$5*KH98)+($KA$5*KA98)+($JT$5*JT98)+($KV$5*KV98)+($LC$5*LC98)+($MS$5*MS98)+($ML$5*ML98)+($ME$5*ME98)+($LX$5*LX98)+($LQ$5*LQ98)+($LJ$5*LJ98)+($OI$5*OI98)+($NU$5*NU98)+($NN$5*NN98)+($NG$5*NG98)+($MZ$5*MZ98)+(OB98*$OB$5)+($PD$5*PD98)+($OW$5*OW98)+($OP$5*OP98)+($PK$5*PK98)+(PY98*$PY$5)+(QF98*$QF$5)+(QM98*$QM$5)+(QT98*$QT$5)+(RA98*$RA$5)+(RH98*$RH$5)+(RO98*$RO$5)+(RV98*$RV$5)+(SC98*$SC$5)+(SJ98*$SJ$5)+(SQ98*$SQ$5)+(SX98*$SX$5)+(TE98*$TE$5)+(TL98*$TL$5)+(TS98*$TS$5))/$VM$5,0)</f>
        <v/>
      </c>
    </row>
    <row r="99" ht="16" customHeight="1" s="545">
      <c r="A99" s="127" t="n">
        <v>45789</v>
      </c>
      <c r="B99" s="4">
        <f>A99</f>
        <v/>
      </c>
      <c r="C99" s="13" t="n">
        <v>42410.1</v>
      </c>
      <c r="D99" s="138">
        <f>IF(C99&gt;0,C99-C98,0)</f>
        <v/>
      </c>
      <c r="E99" s="68">
        <f>IF(C99&gt;0,D99/C98,0)</f>
        <v/>
      </c>
      <c r="F99" s="15">
        <f>IF(C99&gt;0,(C99-C$10)/C$10,0)</f>
        <v/>
      </c>
      <c r="G99" s="13" t="n">
        <v>5844.19</v>
      </c>
      <c r="H99" s="138">
        <f>IF(G99&gt;0,G99-G98,0)</f>
        <v/>
      </c>
      <c r="I99" s="68">
        <f>IF(G99&gt;0,H99/G98,0)</f>
        <v/>
      </c>
      <c r="J99" s="15">
        <f>IF(G99&gt;0,(G99-G$10)/G$10,0)</f>
        <v/>
      </c>
      <c r="K99" s="13" t="n">
        <v>18708.34</v>
      </c>
      <c r="L99" s="138">
        <f>IF(K99&gt;0,K99-K98,0)</f>
        <v/>
      </c>
      <c r="M99" s="68">
        <f>IF(K99&gt;0,L99/K98,0)</f>
        <v/>
      </c>
      <c r="N99" s="15">
        <f>IF(K99&gt;0,(K99-K$10)/K$10,0)</f>
        <v/>
      </c>
      <c r="O99" s="13" t="n">
        <v>2092.2</v>
      </c>
      <c r="P99" s="138">
        <f>IF(O99&gt;0,O99-O98,0)</f>
        <v/>
      </c>
      <c r="Q99" s="68">
        <f>IF(O99&gt;0,P99/O98,0)</f>
        <v/>
      </c>
      <c r="R99" s="15">
        <f>IF(O99&gt;0,(O99-O$10)/O$10,0)</f>
        <v/>
      </c>
      <c r="S99" s="18">
        <f>IF(O99&gt;0,(((O99*0.7)*Q99)+((K99*0.9)*M99)+((G99*0.65)*I99)+((C99*0.6)*E99))/(O99+K99+G99+C99),0)</f>
        <v/>
      </c>
      <c r="T99" s="121">
        <f>IF(O99&gt;0,(S99*200)+T98,0)</f>
        <v/>
      </c>
      <c r="U99" s="121">
        <f>T99</f>
        <v/>
      </c>
      <c r="V99" s="134">
        <f>IF(T99&gt;0,(T99-T98)/T98,0)</f>
        <v/>
      </c>
      <c r="W99" s="21">
        <f>IF(T99&gt;0,(T99-T$11)/T$11,0)</f>
        <v/>
      </c>
      <c r="X99" s="18">
        <f>IF(T99&gt;0,((Q99+M99+I99+E99)/4),0)</f>
        <v/>
      </c>
      <c r="Y99" s="352" t="n">
        <v>555796.61</v>
      </c>
      <c r="Z99" s="15" t="n">
        <v>2e-06</v>
      </c>
      <c r="AA99" s="21">
        <f>Z99-$V99</f>
        <v/>
      </c>
      <c r="AC99" s="13" t="n">
        <v>213.7</v>
      </c>
      <c r="AD99" s="68">
        <f>IF(AC99&gt;0,((AC99-AC98)/AC98),0)</f>
        <v/>
      </c>
      <c r="AE99" s="68">
        <f>IF(AC99&gt;0,AD99-$V99,0)</f>
        <v/>
      </c>
      <c r="AF99" s="68">
        <f>IF(AC99&gt;0,(AC99-AF$10)/AF$10,0)</f>
        <v/>
      </c>
      <c r="AG99" s="68" t="n"/>
      <c r="AH99" s="15">
        <f>IF(AC99&gt;0,(AC99-AC$10)/AC$10,0)</f>
        <v/>
      </c>
      <c r="AJ99" s="13" t="n">
        <v>21.39</v>
      </c>
      <c r="AK99" s="68">
        <f>IF(AJ99&gt;0,((AJ99-AJ98)/AJ98),0)</f>
        <v/>
      </c>
      <c r="AL99" s="68">
        <f>IF(AJ99&gt;0,AK99-$V99,0)</f>
        <v/>
      </c>
      <c r="AM99" s="68">
        <f>IF(AJ99&gt;0,(AJ99-AM$10)/AM$10,0)</f>
        <v/>
      </c>
      <c r="AN99" s="68" t="n"/>
      <c r="AO99" s="15">
        <f>IF(AJ99&gt;0,(AJ99-AJ$10)/AJ$10,0)</f>
        <v/>
      </c>
      <c r="AQ99" s="13" t="n">
        <v>20.12</v>
      </c>
      <c r="AR99" s="68">
        <f>IF(AQ99&gt;0,((AQ99-AQ98)/AQ98),0)</f>
        <v/>
      </c>
      <c r="AS99" s="68">
        <f>IF(AQ99&gt;0,AR99-$V99,0)</f>
        <v/>
      </c>
      <c r="AT99" s="68">
        <f>IF(AQ99&gt;0,(AQ99-AT$10)/AT$10,0)</f>
        <v/>
      </c>
      <c r="AU99" s="68" t="n"/>
      <c r="AV99" s="15">
        <f>IF(AQ99&gt;0,(AQ99-AQ$10)/AQ$10,0)</f>
        <v/>
      </c>
      <c r="AX99" s="13" t="n">
        <v>203.12</v>
      </c>
      <c r="AY99" s="68">
        <f>IF(AX99&gt;0,((AX99-AX98)/AX98),0)</f>
        <v/>
      </c>
      <c r="AZ99" s="68">
        <f>IF(AX99&gt;0,AY99-$V99,0)</f>
        <v/>
      </c>
      <c r="BA99" s="68">
        <f>IF(AX99&gt;0,(AX99-BA$10)/BA$10,0)</f>
        <v/>
      </c>
      <c r="BB99" s="68" t="n"/>
      <c r="BC99" s="15">
        <f>IF(AX99&gt;0,(AX99-AX$10)/AX$10,0)</f>
        <v/>
      </c>
      <c r="BE99" s="13" t="n">
        <v>76.64</v>
      </c>
      <c r="BF99" s="68">
        <f>IF(BE99&gt;0,((BE99-BE98)/BE98),0)</f>
        <v/>
      </c>
      <c r="BG99" s="68">
        <f>IF(BE99&gt;0,BF99-$V99,0)</f>
        <v/>
      </c>
      <c r="BH99" s="68" t="n"/>
      <c r="BI99" s="68" t="n"/>
      <c r="BJ99" s="15">
        <f>IF(BE99&gt;0,(BE99-BE$10)/BE$10,0)</f>
        <v/>
      </c>
      <c r="BL99" s="13" t="n">
        <v>69.56</v>
      </c>
      <c r="BM99" s="68">
        <f>IF(BL99&gt;0,((BL99-BL98)/BL98),0)</f>
        <v/>
      </c>
      <c r="BN99" s="68">
        <f>IF(BL99&gt;0,BM99-$V99,0)</f>
        <v/>
      </c>
      <c r="BO99" s="68">
        <f>IF(BL99&gt;0,(BL99-BO$10)/BO$10,0)</f>
        <v/>
      </c>
      <c r="BP99" s="68" t="n"/>
      <c r="BQ99" s="15">
        <f>IF(BL99&gt;0,(BL99-BL$10)/BL$10,0)</f>
        <v/>
      </c>
      <c r="BS99" s="13" t="n">
        <v>38.16</v>
      </c>
      <c r="BT99" s="68">
        <f>IF(BS99&gt;0,((BS99-BS98)/BS98),0)</f>
        <v/>
      </c>
      <c r="BU99" s="68">
        <f>IF(BS99&gt;0,BT99-$V99,0)</f>
        <v/>
      </c>
      <c r="BV99" s="68">
        <f>IF(BS99&gt;0,(BS99-BV$10)/BV$10,0)</f>
        <v/>
      </c>
      <c r="BW99" s="68" t="n"/>
      <c r="BX99" s="15">
        <f>IF(BS99&gt;0,(BS99-BS$10)/BS$10,0)</f>
        <v/>
      </c>
      <c r="BZ99" s="13" t="n"/>
      <c r="CA99" s="68">
        <f>IF(BZ99&gt;0,((BZ99-BZ98)/BZ98),0)</f>
        <v/>
      </c>
      <c r="CB99" s="68">
        <f>IF(BZ99&gt;0,CA99-$V99,0)</f>
        <v/>
      </c>
      <c r="CC99" s="68">
        <f>IF(BZ99&gt;0,(BZ99-CC$10)/CC$10,0)</f>
        <v/>
      </c>
      <c r="CD99" s="68" t="n"/>
      <c r="CE99" s="15">
        <f>IF(BZ99&gt;0,(BZ99-BZ$10)/BZ$10,0)</f>
        <v/>
      </c>
      <c r="CG99" s="13" t="n">
        <v>30.33</v>
      </c>
      <c r="CH99" s="68">
        <f>IF(CG99&gt;0,((CG99-CG98)/CG98),0)</f>
        <v/>
      </c>
      <c r="CI99" s="68">
        <f>IF(CG99&gt;0,CH99-$V99,0)</f>
        <v/>
      </c>
      <c r="CJ99" s="68">
        <f>IF(CG99&gt;0,(CG99-CJ$10)/CJ$10,0)</f>
        <v/>
      </c>
      <c r="CK99" s="68" t="n"/>
      <c r="CL99" s="15">
        <f>IF(CG99&gt;0,(CG99-CG$10)/CG$10,0)</f>
        <v/>
      </c>
      <c r="CN99" s="13" t="n">
        <v>31.43</v>
      </c>
      <c r="CO99" s="68">
        <f>IF(CN99&gt;0,((CN99-CN98)/CN98),0)</f>
        <v/>
      </c>
      <c r="CP99" s="68">
        <f>IF(CN99&gt;0,CO99-$V99,0)</f>
        <v/>
      </c>
      <c r="CQ99" s="68">
        <f>IF(CN99&gt;0,(CN99-CQ$10)/CQ$10,0)</f>
        <v/>
      </c>
      <c r="CR99" s="68" t="n"/>
      <c r="CS99" s="15">
        <f>IF(CN99&gt;0,(CN99-CN$10)/CN$10,0)</f>
        <v/>
      </c>
      <c r="CU99" s="13" t="n">
        <v>35.64</v>
      </c>
      <c r="CV99" s="68">
        <f>IF(CU99&gt;0,((CU99-CU98)/CU98),0)</f>
        <v/>
      </c>
      <c r="CW99" s="68">
        <f>IF(CU99&gt;0,CV99-$V99,0)</f>
        <v/>
      </c>
      <c r="CX99" s="68">
        <f>IF(CU99&gt;0,(CU99-CX$10)/CX$10,0)</f>
        <v/>
      </c>
      <c r="CY99" s="68" t="n"/>
      <c r="CZ99" s="15">
        <f>IF(CU99&gt;0,(CU99-CU$10)/CU$10,0)</f>
        <v/>
      </c>
      <c r="DB99" s="13" t="n">
        <v>19.81</v>
      </c>
      <c r="DC99" s="68">
        <f>IF(DB99&gt;0,((DB99-DB98)/DB98),0)</f>
        <v/>
      </c>
      <c r="DD99" s="68">
        <f>IF(DB99&gt;0,DC99-$V99,0)</f>
        <v/>
      </c>
      <c r="DE99" s="68">
        <f>IF(DB99&gt;0,(DB99-DE$10)/DE$10,0)</f>
        <v/>
      </c>
      <c r="DF99" s="68" t="n"/>
      <c r="DG99" s="15">
        <f>IF(DB99&gt;0,(DB99-DB$10)/DB$10,0)</f>
        <v/>
      </c>
      <c r="DI99" s="13" t="n">
        <v>47.28</v>
      </c>
      <c r="DJ99" s="68">
        <f>IF(DI99&gt;0,((DI99-DI98)/DI98),0)</f>
        <v/>
      </c>
      <c r="DK99" s="68">
        <f>IF(DI99&gt;0,DJ99-$V99,0)</f>
        <v/>
      </c>
      <c r="DL99" s="68">
        <f>IF(DI99&gt;0,(DI99-DL$10)/DL$10,0)</f>
        <v/>
      </c>
      <c r="DM99" s="68" t="n"/>
      <c r="DN99" s="15">
        <f>IF(DI99&gt;0,(DI99-DI$10)/DI$10,0)</f>
        <v/>
      </c>
      <c r="DP99" s="13" t="n">
        <v>40.3</v>
      </c>
      <c r="DQ99" s="68">
        <f>IF(DP99&gt;0,((DP99-DP98)/DP98),0)</f>
        <v/>
      </c>
      <c r="DR99" s="68">
        <f>IF(DP99&gt;0,DQ99-$V99,0)</f>
        <v/>
      </c>
      <c r="DS99" s="68" t="n"/>
      <c r="DT99" s="68" t="n"/>
      <c r="DU99" s="15">
        <f>IF(DP99&gt;0,(DP99-DP$10)/DP$10,0)</f>
        <v/>
      </c>
      <c r="DV99" s="18" t="n"/>
      <c r="DW99" s="13" t="n">
        <v>29.54</v>
      </c>
      <c r="DX99" s="68">
        <f>IF(DW99&gt;0,((DW99-DW98)/DW98),0)</f>
        <v/>
      </c>
      <c r="DY99" s="68">
        <f>IF(DW99&gt;0,DX99-$V99,0)</f>
        <v/>
      </c>
      <c r="DZ99" s="68">
        <f>IF(DW99&gt;0,(DW99-DZ$10)/DZ$10,0)</f>
        <v/>
      </c>
      <c r="EA99" s="68" t="n"/>
      <c r="EB99" s="15">
        <f>IF(DW99&gt;0,(DW99-DW$10)/DW$10,0)</f>
        <v/>
      </c>
      <c r="ED99" s="13" t="n">
        <v>33.93</v>
      </c>
      <c r="EE99" s="68">
        <f>IF(ED99&gt;0,((ED99-ED98)/ED98),0)</f>
        <v/>
      </c>
      <c r="EF99" s="68">
        <f>IF(ED99&gt;0,EE99-$V99,0)</f>
        <v/>
      </c>
      <c r="EG99" s="68">
        <f>IF(ED99&gt;0,(ED99-EG$10)/EG$10,0)</f>
        <v/>
      </c>
      <c r="EH99" s="68" t="n"/>
      <c r="EI99" s="15">
        <f>IF(ED99&gt;0,(ED99-ED$10)/ED$10,0)</f>
        <v/>
      </c>
      <c r="EK99" s="13" t="n">
        <v>110.75</v>
      </c>
      <c r="EL99" s="68">
        <f>IF(EK99&gt;0,((EK99-EK98)/EK98),0)</f>
        <v/>
      </c>
      <c r="EM99" s="68">
        <f>IF(EK99&gt;0,EL99-$V99,0)</f>
        <v/>
      </c>
      <c r="EN99" s="68">
        <f>IF(EK99&gt;0,(EK99-EN$10)/EN$10,0)</f>
        <v/>
      </c>
      <c r="EO99" s="68" t="n"/>
      <c r="EP99" s="15">
        <f>IF(EK99&gt;0,(EK99-EK$10)/EK$10,0)</f>
        <v/>
      </c>
      <c r="ER99" s="13" t="n">
        <v>37.46</v>
      </c>
      <c r="ES99" s="68">
        <f>IF(ER99&gt;0,((ER99-ER98)/ER98),0)</f>
        <v/>
      </c>
      <c r="ET99" s="68">
        <f>IF(ER99&gt;0,ES99-$V99,0)</f>
        <v/>
      </c>
      <c r="EU99" s="68">
        <f>IF(ER99&gt;0,(ER99-EU$10)/EU$10,0)</f>
        <v/>
      </c>
      <c r="EV99" s="68" t="n"/>
      <c r="EW99" s="15">
        <f>IF(ER99&gt;0,(ER99-ER$10)/ER$10,0)</f>
        <v/>
      </c>
      <c r="EY99" s="13" t="n">
        <v>33.83</v>
      </c>
      <c r="EZ99" s="68">
        <f>IF(EY99&gt;0,((EY99-EY98)/EY98),0)</f>
        <v/>
      </c>
      <c r="FA99" s="68">
        <f>IF(EY99&gt;0,EZ99-$V99,0)</f>
        <v/>
      </c>
      <c r="FB99" s="68" t="n"/>
      <c r="FC99" s="68" t="n"/>
      <c r="FD99" s="15">
        <f>IF(EY99&gt;0,(EY99-EY$10)/EY$10,0)</f>
        <v/>
      </c>
      <c r="FF99" s="13" t="n">
        <v>55.89</v>
      </c>
      <c r="FG99" s="68">
        <f>IF(FF99&gt;0,((FF99-FF98)/FF98),0)</f>
        <v/>
      </c>
      <c r="FH99" s="68">
        <f>IF(FF99&gt;0,FG99-$V99,0)</f>
        <v/>
      </c>
      <c r="FI99" s="68">
        <f>IF(FF99&gt;0,(FF99-FI$10)/FI$10,0)</f>
        <v/>
      </c>
      <c r="FJ99" s="68" t="n"/>
      <c r="FK99" s="15">
        <f>IF(FF99&gt;0,(FF99-FF$10)/FF$10,0)</f>
        <v/>
      </c>
      <c r="FM99" s="13" t="n">
        <v>180.44</v>
      </c>
      <c r="FN99" s="68">
        <f>IF(FM99&gt;0,((FM99-FM98)/FM98),0)</f>
        <v/>
      </c>
      <c r="FO99" s="68">
        <f>IF(FM99&gt;0,FN99-$V99,0)</f>
        <v/>
      </c>
      <c r="FP99" s="68">
        <f>IF(FM99&gt;0,(FM99-FP$10)/FP$10,0)</f>
        <v/>
      </c>
      <c r="FQ99" s="68" t="n"/>
      <c r="FR99" s="15">
        <f>IF(FM99&gt;0,(FM99-FM$10)/FM$10,0)</f>
        <v/>
      </c>
      <c r="FT99" s="13" t="n">
        <v>94.67</v>
      </c>
      <c r="FU99" s="68">
        <f>IF(FT99&gt;0,((FT99-FT98)/FT98),0)</f>
        <v/>
      </c>
      <c r="FV99" s="68">
        <f>IF(FT99&gt;0,FU99-$V99,0)</f>
        <v/>
      </c>
      <c r="FW99" s="68">
        <f>IF(FT99&gt;0,(FT99-FW$10)/FW$10,0)</f>
        <v/>
      </c>
      <c r="FX99" s="68" t="n"/>
      <c r="FY99" s="15">
        <f>IF(FT99&gt;0,(FT99-FT$10)/FT$10,0)</f>
        <v/>
      </c>
      <c r="GA99" s="13" t="n">
        <v>18.1</v>
      </c>
      <c r="GB99" s="68">
        <f>IF(GA99&gt;0,((GA99-GA98)/GA98),0)</f>
        <v/>
      </c>
      <c r="GC99" s="68">
        <f>IF(GA99&gt;0,GB99-$V99,0)</f>
        <v/>
      </c>
      <c r="GD99" s="68" t="n"/>
      <c r="GE99" s="68" t="n"/>
      <c r="GF99" s="15">
        <f>IF(GA99&gt;0,(GA99-GA$10)/GA$10,0)</f>
        <v/>
      </c>
      <c r="GG99" s="18" t="n"/>
      <c r="GH99" s="13" t="n">
        <v>17.41</v>
      </c>
      <c r="GI99" s="68">
        <f>IF(GH99&gt;0,((GH99-GH98)/GH98),0)</f>
        <v/>
      </c>
      <c r="GJ99" s="68">
        <f>IF(GH99&gt;0,GI99-$V99,0)</f>
        <v/>
      </c>
      <c r="GK99" s="68">
        <f>IF(GH99&gt;0,(GH99-GK$10)/GK$10,0)</f>
        <v/>
      </c>
      <c r="GL99" s="68" t="n"/>
      <c r="GM99" s="15">
        <f>IF(GH99&gt;0,(GH99-GH$10)/GH$10,0)</f>
        <v/>
      </c>
      <c r="GO99" s="13" t="n">
        <v>25.59</v>
      </c>
      <c r="GP99" s="68">
        <f>IF(GO99&gt;0,((GO99-GO98)/GO98),0)</f>
        <v/>
      </c>
      <c r="GQ99" s="68">
        <f>IF(GO99&gt;0,GP99-$V99,0)</f>
        <v/>
      </c>
      <c r="GR99" s="68" t="n"/>
      <c r="GS99" s="68" t="n"/>
      <c r="GT99" s="15">
        <f>IF(GO99&gt;0,(GO99-GO$10)/GO$10,0)</f>
        <v/>
      </c>
      <c r="GV99" s="13" t="n">
        <v>14.46</v>
      </c>
      <c r="GW99" s="68">
        <f>IF(GV99&gt;0,((GV99-GV98)/GV98),0)</f>
        <v/>
      </c>
      <c r="GX99" s="68">
        <f>IF(GV99&gt;0,GW99-$V99,0)</f>
        <v/>
      </c>
      <c r="GY99" s="68">
        <f>IF(GV99&gt;0,(GV99-GY$10)/GY$10,0)</f>
        <v/>
      </c>
      <c r="GZ99" s="68" t="n"/>
      <c r="HA99" s="15">
        <f>IF(GV99&gt;0,(GV99-GV$10)/GV$10,0)</f>
        <v/>
      </c>
      <c r="HD99" s="13" t="n">
        <v>318.38</v>
      </c>
      <c r="HE99" s="68">
        <f>IF(HD99&gt;0,((HD99-HD98)/HD98),0)</f>
        <v/>
      </c>
      <c r="HF99" s="68">
        <f>IF(HD99&gt;0,HE99-$V99,0)</f>
        <v/>
      </c>
      <c r="HG99" s="68">
        <f>IF(HD99&gt;0,(HD99-HG$10)/HG$10,0)</f>
        <v/>
      </c>
      <c r="HH99" s="68" t="n"/>
      <c r="HI99" s="15">
        <f>IF(HD99&gt;0,(HD99-HD$10)/HD$10,0)</f>
        <v/>
      </c>
      <c r="HK99" s="13" t="n">
        <v>33.93</v>
      </c>
      <c r="HL99" s="68">
        <f>IF(HK99&gt;0,((HK99-HK98)/HK98),0)</f>
        <v/>
      </c>
      <c r="HM99" s="68">
        <f>IF(HK99&gt;0,HL99-$V99,0)</f>
        <v/>
      </c>
      <c r="HN99" s="68">
        <f>IF(HK99&gt;0,(HK99-HN$10)/HN$10,0)</f>
        <v/>
      </c>
      <c r="HO99" s="68" t="n"/>
      <c r="HP99" s="15">
        <f>IF(HK99&gt;0,(HK99-HK$10)/HK$10,0)</f>
        <v/>
      </c>
      <c r="HR99" s="13" t="n">
        <v>109.16</v>
      </c>
      <c r="HS99" s="68">
        <f>IF(HR99&gt;0,((HR99-HR98)/HR98),0)</f>
        <v/>
      </c>
      <c r="HT99" s="68">
        <f>IF(HR99&gt;0,HS99-$V99,0)</f>
        <v/>
      </c>
      <c r="HU99" s="68">
        <f>IF(HR99&gt;0,(HR99-HU$10)/HU$10,0)</f>
        <v/>
      </c>
      <c r="HV99" s="68" t="n"/>
      <c r="HW99" s="15">
        <f>IF(HR99&gt;0,(HR99-HR$10)/HR$10,0)</f>
        <v/>
      </c>
      <c r="HY99" s="13" t="n">
        <v>123</v>
      </c>
      <c r="HZ99" s="68">
        <f>IF(HY99&gt;0,((HY99-HY98)/HY98),0)</f>
        <v/>
      </c>
      <c r="IA99" s="68">
        <f>IF(HY99&gt;0,HZ99-$V99,0)</f>
        <v/>
      </c>
      <c r="IB99" s="68">
        <f>IF(HY99&gt;0,(HY99-IB$10)/IB$10,0)</f>
        <v/>
      </c>
      <c r="IC99" s="68" t="n"/>
      <c r="ID99" s="15">
        <f>IF(HY99&gt;0,(HY99-HY$10)/HY$10,0)</f>
        <v/>
      </c>
      <c r="IF99" s="13" t="n">
        <v>221.58</v>
      </c>
      <c r="IG99" s="68">
        <f>IF(IF99&gt;0,((IF99-IF98)/IF98),0)</f>
        <v/>
      </c>
      <c r="IH99" s="68">
        <f>IF(IF99&gt;0,IG99-$V99,0)</f>
        <v/>
      </c>
      <c r="II99" s="68">
        <f>IF(IF99&gt;0,(IF99-II$10)/II$10,0)</f>
        <v/>
      </c>
      <c r="IJ99" s="68" t="n"/>
      <c r="IK99" s="15">
        <f>IF(IF99&gt;0,(IF99-IF$10)/IF$10,0)</f>
        <v/>
      </c>
      <c r="IM99" s="13" t="n">
        <v>229.74</v>
      </c>
      <c r="IN99" s="68">
        <f>IF(IM99&gt;0,((IM99-IM98)/IM98),0)</f>
        <v/>
      </c>
      <c r="IO99" s="68">
        <f>IF(IM99&gt;0,IN99-$V99,0)</f>
        <v/>
      </c>
      <c r="IP99" s="68">
        <f>IF(IM99&gt;0,(IM99-IP$10)/IP$10,0)</f>
        <v/>
      </c>
      <c r="IQ99" s="68" t="n"/>
      <c r="IR99" s="15">
        <f>IF(IM99&gt;0,(IM99-IM$10)/IM$10,0)</f>
        <v/>
      </c>
      <c r="IT99" s="13" t="n">
        <v>51.16</v>
      </c>
      <c r="IU99" s="68">
        <f>IF(IT99&gt;0,((IT99-IT98)/IT98),0)</f>
        <v/>
      </c>
      <c r="IV99" s="68">
        <f>IF(IT99&gt;0,IU99-$V99,0)</f>
        <v/>
      </c>
      <c r="IW99" s="68">
        <f>IF(IT99&gt;0,(IT99-IW$10)/IW$10,0)</f>
        <v/>
      </c>
      <c r="IX99" s="68" t="n"/>
      <c r="IY99" s="15">
        <f>IF(IT99&gt;0,(IT99-IT$10)/IT$10,0)</f>
        <v/>
      </c>
      <c r="JA99" s="13" t="n">
        <v>639.4299999999999</v>
      </c>
      <c r="JB99" s="68">
        <f>IF(JA99&gt;0,((JA99-JA98)/JA98),0)</f>
        <v/>
      </c>
      <c r="JC99" s="68">
        <f>IF(JA99&gt;0,JB99-$V99,0)</f>
        <v/>
      </c>
      <c r="JD99" s="68">
        <f>IF(JA99&gt;0,(JA99-JD$10)/JD$10,0)</f>
        <v/>
      </c>
      <c r="JE99" s="68" t="n"/>
      <c r="JF99" s="15">
        <f>IF(JA99&gt;0,(JA99-JA$10)/JA$10,0)</f>
        <v/>
      </c>
      <c r="JH99" s="13" t="n">
        <v>449.26</v>
      </c>
      <c r="JI99" s="68">
        <f>IF(JH99&gt;0,((JH99-JH98)/JH98),0)</f>
        <v/>
      </c>
      <c r="JJ99" s="68">
        <f>IF(JH99&gt;0,JI99-$V99,0)</f>
        <v/>
      </c>
      <c r="JK99" s="68">
        <f>IF(JH99&gt;0,(JH99-JK$10)/JK$10,0)</f>
        <v/>
      </c>
      <c r="JL99" s="68" t="n"/>
      <c r="JM99" s="15">
        <f>IF(JH99&gt;0,(JH99-JH$10)/JH$10,0)</f>
        <v/>
      </c>
      <c r="JO99" s="13" t="n">
        <v>12.99</v>
      </c>
      <c r="JP99" s="68">
        <f>IF(JO99&gt;0,((JO99-JO98)/JO98),0)</f>
        <v/>
      </c>
      <c r="JQ99" s="68">
        <f>IF(JO99&gt;0,JP99-$V99,0)</f>
        <v/>
      </c>
      <c r="JR99" s="68">
        <f>IF(JO99&gt;0,(JO99-JR$10)/JR$10,0)</f>
        <v/>
      </c>
      <c r="JS99" s="68" t="n"/>
      <c r="JT99" s="15">
        <f>IF(JO99&gt;0,(JO99-JO$10)/JO$10,0)</f>
        <v/>
      </c>
      <c r="JV99" s="13" t="n">
        <v>1.54</v>
      </c>
      <c r="JW99" s="68">
        <f>IF(JV99&gt;0,((JV99-JV98)/JV98),0)</f>
        <v/>
      </c>
      <c r="JX99" s="68">
        <f>IF(JV99&gt;0,JW99-$V99,0)</f>
        <v/>
      </c>
      <c r="JY99" s="68">
        <f>IF(JV99&gt;0,(JV99-JY$10)/JY$10,0)</f>
        <v/>
      </c>
      <c r="JZ99" s="68" t="n"/>
      <c r="KA99" s="15">
        <f>IF(JV99&gt;0,(JV99-JV$10)/JV$10,0)</f>
        <v/>
      </c>
      <c r="KC99" s="13" t="n">
        <v>17.47</v>
      </c>
      <c r="KD99" s="68">
        <f>IF(KC99&gt;0,((KC99-KC98)/KC98),0)</f>
        <v/>
      </c>
      <c r="KE99" s="68">
        <f>IF(KC99&gt;0,KD99-$V99,0)</f>
        <v/>
      </c>
      <c r="KF99" s="68">
        <f>IF(KC99&gt;0,(KC99-KF$10)/KF$10,0)</f>
        <v/>
      </c>
      <c r="KG99" s="68" t="n"/>
      <c r="KH99" s="15">
        <f>IF(KC99&gt;0,(KC99-KC$10)/KC$10,0)</f>
        <v/>
      </c>
      <c r="KI99" s="18" t="n"/>
      <c r="KJ99" s="13" t="n">
        <v>55.23</v>
      </c>
      <c r="KK99" s="68">
        <f>IF(KJ99&gt;0,((KJ99-KJ98)/KJ98),0)</f>
        <v/>
      </c>
      <c r="KL99" s="68">
        <f>IF(KJ99&gt;0,KK99-$V99,0)</f>
        <v/>
      </c>
      <c r="KM99" s="68">
        <f>IF(KJ99&gt;0,(KJ99-KM$10)/KM$10,0)</f>
        <v/>
      </c>
      <c r="KN99" s="68" t="n"/>
      <c r="KO99" s="15">
        <f>IF(KJ99&gt;0,(KJ99-KJ$10)/KJ$10,0)</f>
        <v/>
      </c>
      <c r="KQ99" s="13" t="n">
        <v>1.42</v>
      </c>
      <c r="KR99" s="68">
        <f>IF(KQ99&gt;0,((KQ99-KQ98)/KQ98),0)</f>
        <v/>
      </c>
      <c r="KS99" s="68">
        <f>IF(KQ99&gt;0,KR99-$V99,0)</f>
        <v/>
      </c>
      <c r="KT99" s="68">
        <f>IF(KQ99&gt;0,(KQ99-KT$10)/KT$10,0)</f>
        <v/>
      </c>
      <c r="KU99" s="68" t="n"/>
      <c r="KV99" s="15">
        <f>IF(KQ99&gt;0,(KQ99-KQ$10)/KQ$10,0)</f>
        <v/>
      </c>
      <c r="KW99" s="18" t="n"/>
      <c r="KX99" s="13" t="n">
        <v>26</v>
      </c>
      <c r="KY99" s="68">
        <f>IF(KX99&gt;0,((KX99-KX98)/KX98),0)</f>
        <v/>
      </c>
      <c r="KZ99" s="68">
        <f>IF(KX99&gt;0,KY99-$V99,0)</f>
        <v/>
      </c>
      <c r="LA99" s="68">
        <f>IF(KX99&gt;0,(KX99-LA$10)/LA$10,0)</f>
        <v/>
      </c>
      <c r="LB99" s="68" t="n"/>
      <c r="LC99" s="15">
        <f>IF(KX99&gt;0,(KX99-KX$10)/KX$10,0)</f>
        <v/>
      </c>
      <c r="LD99" s="18" t="n"/>
      <c r="LE99" s="13" t="n">
        <v>54.49</v>
      </c>
      <c r="LF99" s="68">
        <f>IF(LE99&gt;0,((LE99-LE98)/LE98),0)</f>
        <v/>
      </c>
      <c r="LG99" s="68">
        <f>IF(LE99&gt;0,LF99-$V99,0)</f>
        <v/>
      </c>
      <c r="LH99" s="68">
        <f>IF(LE99&gt;0,(LE99-LH$10)/LH$10,0)</f>
        <v/>
      </c>
      <c r="LI99" s="68" t="n"/>
      <c r="LJ99" s="15">
        <f>IF(LE99&gt;0,(LE99-LE$10)/LE$10,0)</f>
        <v/>
      </c>
      <c r="LL99" s="13" t="n">
        <v>106.46</v>
      </c>
      <c r="LM99" s="68">
        <f>IF(LL99&gt;0,((LL99-LL98)/LL98),0)</f>
        <v/>
      </c>
      <c r="LN99" s="68">
        <f>IF(LL99&gt;0,LM99-$V99,0)</f>
        <v/>
      </c>
      <c r="LO99" s="68">
        <f>IF(LL99&gt;0,(LL99-LO$10)/LO$10,0)</f>
        <v/>
      </c>
      <c r="LP99" s="68" t="n"/>
      <c r="LQ99" s="15">
        <f>IF(LL99&gt;0,(LL99-LL$10)/LL$10,0)</f>
        <v/>
      </c>
      <c r="LS99" s="13" t="n">
        <v>13.7</v>
      </c>
      <c r="LT99" s="68">
        <f>IF(LS99&gt;0,((LS99-LS98)/LS98),0)</f>
        <v/>
      </c>
      <c r="LU99" s="68">
        <f>IF(LS99&gt;0,LT99-$V99,0)</f>
        <v/>
      </c>
      <c r="LV99" s="68" t="n"/>
      <c r="LW99" s="68" t="n"/>
      <c r="LX99" s="15">
        <f>IF(LS99&gt;0,(LS99-LS$10)/LS$10,0)</f>
        <v/>
      </c>
      <c r="LZ99" s="13" t="n">
        <v>13.62</v>
      </c>
      <c r="MA99" s="68">
        <f>IF(LZ99&gt;0,((LZ99-LZ98)/LZ98),0)</f>
        <v/>
      </c>
      <c r="MB99" s="68">
        <f>IF(LZ99&gt;0,MA99-$V99,0)</f>
        <v/>
      </c>
      <c r="MC99" s="68">
        <f>IF(LZ99&gt;0,(LZ99-MC$10)/MC$10,0)</f>
        <v/>
      </c>
      <c r="MD99" s="68" t="n"/>
      <c r="ME99" s="15">
        <f>IF(LZ99&gt;0,(LZ99-LZ$10)/LZ$10,0)</f>
        <v/>
      </c>
      <c r="MG99" s="13" t="n">
        <v>28.85</v>
      </c>
      <c r="MH99" s="68">
        <f>IF(MG99&gt;0,((MG99-MG98)/MG98),0)</f>
        <v/>
      </c>
      <c r="MI99" s="68">
        <f>IF(MG99&gt;0,MH99-$V99,0)</f>
        <v/>
      </c>
      <c r="MJ99" s="68">
        <f>IF(MG99&gt;0,(MG99-MJ$10)/MJ$10,0)</f>
        <v/>
      </c>
      <c r="MK99" s="68" t="n"/>
      <c r="ML99" s="15">
        <f>IF(MG99&gt;0,(MG99-MG$10)/MG$10,0)</f>
        <v/>
      </c>
      <c r="MN99" s="13" t="n">
        <v>107.09</v>
      </c>
      <c r="MO99" s="68">
        <f>IF(MN99&gt;0,((MN99-MN98)/MN98),0)</f>
        <v/>
      </c>
      <c r="MP99" s="68">
        <f>IF(MN99&gt;0,MO99-$V99,0)</f>
        <v/>
      </c>
      <c r="MQ99" s="68">
        <f>IF(MN99&gt;0,(MN99-MQ$10)/MQ$10,0)</f>
        <v/>
      </c>
      <c r="MR99" s="68" t="n"/>
      <c r="MS99" s="15">
        <f>IF(MN99&gt;0,(MN99-MN$10)/MN$10,0)</f>
        <v/>
      </c>
      <c r="MU99" s="13" t="n">
        <v>11.74</v>
      </c>
      <c r="MV99" s="68">
        <f>IF(MU99&gt;0,((MU99-MU98)/MU98),0)</f>
        <v/>
      </c>
      <c r="MW99" s="68">
        <f>IF(MU99&gt;0,MV99-$V99,0)</f>
        <v/>
      </c>
      <c r="MX99" s="68">
        <f>IF(MU99&gt;0,(MU99-MX$10)/MX$10,0)</f>
        <v/>
      </c>
      <c r="MY99" s="68" t="n"/>
      <c r="MZ99" s="15">
        <f>IF(MU99&gt;0,(MU99-MU$10)/MU$10,0)</f>
        <v/>
      </c>
      <c r="NB99" s="13" t="n">
        <v>218.95</v>
      </c>
      <c r="NC99" s="68">
        <f>IF(NB99&gt;0,((NB99-NB98)/NB98),0)</f>
        <v/>
      </c>
      <c r="ND99" s="68">
        <f>IF(NB99&gt;0,NC99-$V99,0)</f>
        <v/>
      </c>
      <c r="NE99" s="68">
        <f>IF(NB99&gt;0,(NB99-NE$10)/NE$10,0)</f>
        <v/>
      </c>
      <c r="NF99" s="68" t="n"/>
      <c r="NG99" s="15">
        <f>IF(NB99&gt;0,(NB99-NB$10)/NB$10,0)</f>
        <v/>
      </c>
      <c r="NI99" s="13" t="n">
        <v>4.99</v>
      </c>
      <c r="NJ99" s="68">
        <f>IF(NI99&gt;0,((NI99-NI98)/NI98),0)</f>
        <v/>
      </c>
      <c r="NK99" s="68">
        <f>IF(NI99&gt;0,NJ99-$V99,0)</f>
        <v/>
      </c>
      <c r="NL99" s="68">
        <f>IF(NI99&gt;0,(NI99-NL$10)/NL$10,0)</f>
        <v/>
      </c>
      <c r="NM99" s="68" t="n"/>
      <c r="NN99" s="15">
        <f>IF(NI99&gt;0,(NI99-NI$10)/NI$10,0)</f>
        <v/>
      </c>
      <c r="NP99" s="13" t="n">
        <v>416.63</v>
      </c>
      <c r="NQ99" s="68">
        <f>IF(NP99&gt;0,((NP99-NP98)/NP98),0)</f>
        <v/>
      </c>
      <c r="NR99" s="68">
        <f>IF(NP99&gt;0,NQ99-$V99,0)</f>
        <v/>
      </c>
      <c r="NS99" s="68">
        <f>IF(NP99&gt;0,(NP99-NS$10)/NS$10,0)</f>
        <v/>
      </c>
      <c r="NT99" s="68" t="n"/>
      <c r="NU99" s="15">
        <f>IF(NP99&gt;0,(NP99-NP$10)/NP$10,0)</f>
        <v/>
      </c>
      <c r="NW99" s="13" t="n">
        <v>158.46</v>
      </c>
      <c r="NX99" s="68">
        <f>IF(NW99&gt;0,((NW99-NW98)/NW98),0)</f>
        <v/>
      </c>
      <c r="NY99" s="68">
        <f>IF(NW99&gt;0,NX99-$V99,0)</f>
        <v/>
      </c>
      <c r="NZ99" s="68">
        <f>IF(NW99&gt;0,(NW99-NZ$10)/NZ$10,0)</f>
        <v/>
      </c>
      <c r="OA99" s="68" t="n"/>
      <c r="OB99" s="15">
        <f>IF(NW99&gt;0,(NW99-NW$10)/NW$10,0)</f>
        <v/>
      </c>
      <c r="OD99" s="13" t="n">
        <v>1.63</v>
      </c>
      <c r="OE99" s="68">
        <f>IF(OD99&gt;0,((OD99-OD98)/OD98),0)</f>
        <v/>
      </c>
      <c r="OF99" s="68">
        <f>IF(OD99&gt;0,OE99-$V99,0)</f>
        <v/>
      </c>
      <c r="OG99" s="68">
        <f>IF(OD99&gt;0,(OD99-OG$10)/OG$10,0)</f>
        <v/>
      </c>
      <c r="OH99" s="68" t="n"/>
      <c r="OI99" s="15">
        <f>IF(OD99&gt;0,(OD99-OD$10)/OD$10,0)</f>
        <v/>
      </c>
      <c r="OK99" s="13" t="n">
        <v>94.70999999999999</v>
      </c>
      <c r="OL99" s="68">
        <f>IF(OK99&gt;0,((OK99-OK98)/OK98),0)</f>
        <v/>
      </c>
      <c r="OM99" s="68">
        <f>IF(OK99&gt;0,OL99-$V99,0)</f>
        <v/>
      </c>
      <c r="ON99" s="68">
        <f>IF(OK99&gt;0,(OK99-ON$10)/ON$10,0)</f>
        <v/>
      </c>
      <c r="OO99" s="68" t="n"/>
      <c r="OP99" s="15">
        <f>IF(OK99&gt;0,(OK99-OK$10)/OK$10,0)</f>
        <v/>
      </c>
      <c r="OR99" s="13" t="n">
        <v>3.14</v>
      </c>
      <c r="OS99" s="68">
        <f>IF(OR99&gt;0,((OR99-OR98)/OR98),0)</f>
        <v/>
      </c>
      <c r="OT99" s="68">
        <f>IF(OR99&gt;0,OS99-$V99,0)</f>
        <v/>
      </c>
      <c r="OU99" s="68">
        <f>IF(OR99&gt;0,(OR99-OU$10)/OU$10,0)</f>
        <v/>
      </c>
      <c r="OV99" s="68" t="n"/>
      <c r="OW99" s="15">
        <f>IF(OR99&gt;0,(OR99-OR$10)/OR$10,0)</f>
        <v/>
      </c>
      <c r="OY99" s="13" t="n">
        <v>129.9</v>
      </c>
      <c r="OZ99" s="68">
        <f>IF(OY99&gt;0,((OY99-OY98)/OY98),0)</f>
        <v/>
      </c>
      <c r="PA99" s="68">
        <f>IF(OY99&gt;0,OZ99-$V99,0)</f>
        <v/>
      </c>
      <c r="PB99" s="68">
        <f>IF(OY99&gt;0,(OY99-PB$10)/PB$10,0)</f>
        <v/>
      </c>
      <c r="PC99" s="68" t="n"/>
      <c r="PD99" s="15">
        <f>IF(OY99&gt;0,(OY99-OY$10)/OY$10,0)</f>
        <v/>
      </c>
      <c r="PE99" s="18" t="n"/>
      <c r="PF99" s="13" t="n">
        <v>218.96</v>
      </c>
      <c r="PG99" s="68">
        <f>IF(PF99&gt;0,((PF99-PF98)/PF98),0)</f>
        <v/>
      </c>
      <c r="PH99" s="68">
        <f>IF(PF99&gt;0,PG99-$V99,0)</f>
        <v/>
      </c>
      <c r="PI99" s="68">
        <f>IF(PF99&gt;0,(PF99-PI$10)/PI$10,0)</f>
        <v/>
      </c>
      <c r="PJ99" s="68" t="n"/>
      <c r="PK99" s="15">
        <f>IF(PF99&gt;0,(PF99-PF$10)/PF$10,0)</f>
        <v/>
      </c>
      <c r="PM99" s="13" t="n"/>
      <c r="PN99" s="68">
        <f>IF(PM99&gt;0,((PM99-PM98)/PM98),0)</f>
        <v/>
      </c>
      <c r="PO99" s="68">
        <f>PN99-$V99</f>
        <v/>
      </c>
      <c r="PP99" s="68">
        <f>IF(PM99&gt;0,(PM99-PP$10)/PP$10,0)</f>
        <v/>
      </c>
      <c r="PQ99" s="68" t="n"/>
      <c r="PR99" s="15">
        <f>IF(PM99&gt;0,(PM99-PM$10)/PM$10,0)</f>
        <v/>
      </c>
      <c r="PT99" s="13" t="n">
        <v>4.66</v>
      </c>
      <c r="PU99" s="68">
        <f>IF(PT99&gt;0,((PT99-PT98)/PT98),0)</f>
        <v/>
      </c>
      <c r="PV99" s="68">
        <f>IF(PT99&gt;0,PU99-$V99,0)</f>
        <v/>
      </c>
      <c r="PW99" s="68">
        <f>IF(PT99&gt;0,(PT99-PW$10)/PW$10,0)</f>
        <v/>
      </c>
      <c r="PX99" s="68" t="n"/>
      <c r="PY99" s="15">
        <f>IF(PT99&gt;0,(PT99-PT$10)/PT$10,0)</f>
        <v/>
      </c>
      <c r="QA99" s="13" t="n">
        <v>216.51</v>
      </c>
      <c r="QB99" s="68">
        <f>IF(QA99&gt;0,((QA99-QA98)/QA98),0)</f>
        <v/>
      </c>
      <c r="QC99" s="68">
        <f>IF(QA99&gt;0,QB99-$V99,0)</f>
        <v/>
      </c>
      <c r="QD99" s="68">
        <f>IF(QA99&gt;0,(QA99-QD$10)/QD$10,0)</f>
        <v/>
      </c>
      <c r="QE99" s="68" t="n"/>
      <c r="QF99" s="15">
        <f>IF(QA99&gt;0,(QA99-QA$10)/QA$10,0)</f>
        <v/>
      </c>
      <c r="QH99" s="13" t="n">
        <v>1.16</v>
      </c>
      <c r="QI99" s="68">
        <f>IF(QH99&gt;0,((QH99-QH98)/QH98),0)</f>
        <v/>
      </c>
      <c r="QJ99" s="68">
        <f>IF(QH99&gt;0,QI99-$V99,0)</f>
        <v/>
      </c>
      <c r="QK99" s="68">
        <f>IF(QH99&gt;0,(QH99-QK$10)/QK$10,0)</f>
        <v/>
      </c>
      <c r="QL99" s="68" t="n"/>
      <c r="QM99" s="15">
        <f>IF(QH99&gt;0,(QH99-QH$10)/QH$10,0)</f>
        <v/>
      </c>
      <c r="QO99" s="13" t="n">
        <v>8.779999999999999</v>
      </c>
      <c r="QP99" s="68">
        <f>IF(QO99&gt;0,((QO99-QO98)/QO98),0)</f>
        <v/>
      </c>
      <c r="QQ99" s="68">
        <f>IF(QO99&gt;0,QP99-$V99,0)</f>
        <v/>
      </c>
      <c r="QR99" s="68">
        <f>IF(QO99&gt;0,(QO99-QR$10)/QR$10,0)</f>
        <v/>
      </c>
      <c r="QS99" s="68" t="n"/>
      <c r="QT99" s="15">
        <f>IF(QO99&gt;0,(QO99-QO$10)/QO$10,0)</f>
        <v/>
      </c>
      <c r="QV99" s="13" t="n">
        <v>1.639</v>
      </c>
      <c r="QW99" s="68">
        <f>IF(QV99&gt;0,((QV99-QV98)/QV98),0)</f>
        <v/>
      </c>
      <c r="QX99" s="68">
        <f>IF(QV99&gt;0,QW99-$V99,0)</f>
        <v/>
      </c>
      <c r="QY99" s="68">
        <f>IF(QV99&gt;0,(QV99-QY$10)/QY$10,0)</f>
        <v/>
      </c>
      <c r="QZ99" s="68" t="n"/>
      <c r="RA99" s="15">
        <f>IF(QV99&gt;0,(QV99-QV$10)/QV$10,0)</f>
        <v/>
      </c>
      <c r="RC99" s="13" t="n">
        <v>28.9</v>
      </c>
      <c r="RD99" s="68">
        <f>IF(RC99&gt;0,((RC99-RC98)/RC98),0)</f>
        <v/>
      </c>
      <c r="RE99" s="68">
        <f>IF(RC99&gt;0,RD99-$V99,0)</f>
        <v/>
      </c>
      <c r="RF99" s="68">
        <f>IF(RC99&gt;0,(RC99-RF$10)/RF$10,0)</f>
        <v/>
      </c>
      <c r="RG99" s="68" t="n"/>
      <c r="RH99" s="15">
        <f>IF(RC99&gt;0,(RC99-RC$10)/RC$10,0)</f>
        <v/>
      </c>
      <c r="RJ99" s="13" t="n">
        <v>186.98</v>
      </c>
      <c r="RK99" s="68">
        <f>IF(RJ99&gt;0,((RJ99-RJ98)/RJ98),0)</f>
        <v/>
      </c>
      <c r="RL99" s="68">
        <f>RK99-$V99</f>
        <v/>
      </c>
      <c r="RM99" s="68">
        <f>IF(RJ99&gt;0,(RJ99-RM$10)/RM$10,0)</f>
        <v/>
      </c>
      <c r="RN99" s="68" t="n"/>
      <c r="RO99" s="15">
        <f>IF(RJ99&gt;0,(RJ99-RJ$10)/RJ$10,0)</f>
        <v/>
      </c>
      <c r="RQ99" s="13" t="n">
        <v>14.61</v>
      </c>
      <c r="RR99" s="68">
        <f>IF(RQ99&gt;0,((RQ99-RQ98)/RQ98),0)</f>
        <v/>
      </c>
      <c r="RS99" s="68">
        <f>RR99-$V99</f>
        <v/>
      </c>
      <c r="RT99" s="68">
        <f>IF(RQ99&gt;0,(RQ99-RT$10)/RT$10,0)</f>
        <v/>
      </c>
      <c r="RU99" s="68" t="n"/>
      <c r="RV99" s="15">
        <f>IF(RQ99&gt;0,(RQ99-RQ$10)/RQ$10,0)</f>
        <v/>
      </c>
      <c r="RX99" s="13" t="n">
        <v>118.46</v>
      </c>
      <c r="RY99" s="68">
        <f>IF(RX99&gt;0,((RX99-RX98)/RX98),0)</f>
        <v/>
      </c>
      <c r="RZ99" s="68">
        <f>RY99-$V99</f>
        <v/>
      </c>
      <c r="SA99" s="68">
        <f>IF(RX99&gt;0,(RX99-SA$10)/SA$10,0)</f>
        <v/>
      </c>
      <c r="SB99" s="68" t="n"/>
      <c r="SC99" s="15">
        <f>IF(RX99&gt;0,(RX99-RX$10)/RX$10,0)</f>
        <v/>
      </c>
      <c r="SE99" s="13" t="n">
        <v>11.55</v>
      </c>
      <c r="SF99" s="68">
        <f>IF(SE99&gt;0,((SE99-SE98)/SE98),0)</f>
        <v/>
      </c>
      <c r="SG99" s="68">
        <f>SF99-$V99</f>
        <v/>
      </c>
      <c r="SH99" s="68">
        <f>IF(SE99&gt;0,(SE99-SH$10)/SH$10,0)</f>
        <v/>
      </c>
      <c r="SI99" s="68" t="n"/>
      <c r="SJ99" s="15">
        <f>IF(SE99&gt;0,(SE99-SE$10)/SE$10,0)</f>
        <v/>
      </c>
      <c r="SL99" s="13" t="n">
        <v>0.835</v>
      </c>
      <c r="SM99" s="68">
        <f>IF(SL99&gt;0,((SL99-SL98)/SL98),0)</f>
        <v/>
      </c>
      <c r="SN99" s="68">
        <f>SM99-$V99</f>
        <v/>
      </c>
      <c r="SO99" s="68">
        <f>IF(SL99&gt;0,(SL99-SO$10)/SO$10,0)</f>
        <v/>
      </c>
      <c r="SP99" s="68" t="n"/>
      <c r="SQ99" s="15">
        <f>IF(SL99&gt;0,(SL99-SL$10)/SL$10,0)</f>
        <v/>
      </c>
      <c r="SS99" s="13" t="n">
        <v>10.72</v>
      </c>
      <c r="ST99" s="68">
        <f>IF(SS99&gt;0,((SS99-SS98)/SS98),0)</f>
        <v/>
      </c>
      <c r="SU99" s="68">
        <f>ST99-$V99</f>
        <v/>
      </c>
      <c r="SV99" s="68">
        <f>IF(SS99&gt;0,(SS99-SV$10)/SV$10,0)</f>
        <v/>
      </c>
      <c r="SW99" s="68" t="n"/>
      <c r="SX99" s="15">
        <f>IF(SS99&gt;0,(SS99-SS$10)/SS$10,0)</f>
        <v/>
      </c>
      <c r="SZ99" s="13" t="n">
        <v>21.14</v>
      </c>
      <c r="TA99" s="68">
        <f>IF(SZ99&gt;0,((SZ99-SZ98)/SZ98),0)</f>
        <v/>
      </c>
      <c r="TB99" s="68">
        <f>TA99-$V99</f>
        <v/>
      </c>
      <c r="TC99" s="68">
        <f>IF(SZ99&gt;0,(SZ99-TC$10)/TC$10,0)</f>
        <v/>
      </c>
      <c r="TD99" s="68" t="n"/>
      <c r="TE99" s="15">
        <f>IF(SZ99&gt;0,(SZ99-SZ$10)/SZ$10,0)</f>
        <v/>
      </c>
      <c r="TG99" s="13" t="n">
        <v>0.1809</v>
      </c>
      <c r="TH99" s="68">
        <f>IF(TG99&gt;0,((TG99-TG98)/TG98),0)</f>
        <v/>
      </c>
      <c r="TI99" s="68">
        <f>TH99-$V99</f>
        <v/>
      </c>
      <c r="TJ99" s="68">
        <f>IF(TG99&gt;0,(TG99-TJ$10)/TJ$10,0)</f>
        <v/>
      </c>
      <c r="TK99" s="68" t="n"/>
      <c r="TL99" s="15">
        <f>IF(TG99&gt;0,(TG99-TG$10)/TG$10,0)</f>
        <v/>
      </c>
      <c r="TN99" s="13" t="n">
        <v>34.51</v>
      </c>
      <c r="TO99" s="68">
        <f>IF(TN99&gt;0,((TN99-TN98)/TN98),0)</f>
        <v/>
      </c>
      <c r="TP99" s="68">
        <f>TO99-$V99</f>
        <v/>
      </c>
      <c r="TQ99" s="68">
        <f>IF(TN99&gt;0,(TN99-TQ$10)/TQ$10,0)</f>
        <v/>
      </c>
      <c r="TR99" s="68" t="n"/>
      <c r="TS99" s="15">
        <f>IF(TN99&gt;0,(TN99-TN$10)/TN$10,0)</f>
        <v/>
      </c>
      <c r="TU99" s="13" t="n">
        <v>2.28</v>
      </c>
      <c r="TV99" s="68">
        <f>IF(TU99&gt;0,((TU99-TU98)/TU98),0)</f>
        <v/>
      </c>
      <c r="TW99" s="68">
        <f>TV99-$V99</f>
        <v/>
      </c>
      <c r="TX99" s="68">
        <f>IF(TU99&gt;0,(TU99-TX$10)/TX$10,0)</f>
        <v/>
      </c>
      <c r="TY99" s="68" t="n"/>
      <c r="TZ99" s="15">
        <f>IF(TU99&gt;0,(TU99-TU$10)/TU$10,0)</f>
        <v/>
      </c>
      <c r="UB99" s="13" t="n"/>
      <c r="UC99" s="68">
        <f>IF(UB99&gt;0,((UB99-UB98)/UB98),0)</f>
        <v/>
      </c>
      <c r="UD99" s="68">
        <f>UC99-$V99</f>
        <v/>
      </c>
      <c r="UE99" s="68">
        <f>IF(UB99&gt;0,(UB99-UE$10)/UE$10,0)</f>
        <v/>
      </c>
      <c r="UF99" s="68" t="n"/>
      <c r="UG99" s="15">
        <f>IF(UB99&gt;0,(UB99-UB$10)/UB$10,0)</f>
        <v/>
      </c>
      <c r="UI99" s="13" t="n"/>
      <c r="UJ99" s="68">
        <f>IF(UI99&gt;0,((UI99-UI98)/UI98),0)</f>
        <v/>
      </c>
      <c r="UK99" s="68">
        <f>UJ99-$V99</f>
        <v/>
      </c>
      <c r="UL99" s="68">
        <f>IF(UI99&gt;0,(UI99-UL$10)/UL$10,0)</f>
        <v/>
      </c>
      <c r="UM99" s="68" t="n"/>
      <c r="UN99" s="15">
        <f>IF(UI99&gt;0,(UI99-UI$10)/UI$10,0)</f>
        <v/>
      </c>
      <c r="UP99" s="13" t="n"/>
      <c r="UQ99" s="68">
        <f>IF(UP99&gt;0,((UP99-UP98)/UP98),0)</f>
        <v/>
      </c>
      <c r="UR99" s="68">
        <f>UQ99-$V99</f>
        <v/>
      </c>
      <c r="US99" s="68">
        <f>IF(UP99&gt;0,(UP99-US$10)/US$10,0)</f>
        <v/>
      </c>
      <c r="UT99" s="68" t="n"/>
      <c r="UU99" s="15">
        <f>IF(UP99&gt;0,(UP99-UP$10)/UP$10,0)</f>
        <v/>
      </c>
      <c r="UW99" s="13" t="n"/>
      <c r="UX99" s="68">
        <f>IF(UW99&gt;0,((UW99-UW98)/UW98),0)</f>
        <v/>
      </c>
      <c r="UY99" s="68">
        <f>UX99-$V99</f>
        <v/>
      </c>
      <c r="UZ99" s="68">
        <f>IF(UW99&gt;0,(UW99-UZ$10)/UZ$10,0)</f>
        <v/>
      </c>
      <c r="VA99" s="68" t="n"/>
      <c r="VB99" s="15">
        <f>IF(UW99&gt;0,(UW99-UW$10)/UW$10,0)</f>
        <v/>
      </c>
      <c r="VD99" s="13" t="n"/>
      <c r="VE99" s="68">
        <f>IF(VD99&gt;0,((VD99-VD98)/VD98),0)</f>
        <v/>
      </c>
      <c r="VF99" s="68">
        <f>VE99-$V99</f>
        <v/>
      </c>
      <c r="VG99" s="68">
        <f>IF(VD99&gt;0,(VD99-VG$10)/VG$10,0)</f>
        <v/>
      </c>
      <c r="VH99" s="68" t="n"/>
      <c r="VI99" s="15">
        <f>IF(VD99&gt;0,(VD99-VD$10)/VD$10,0)</f>
        <v/>
      </c>
      <c r="VM99" s="21">
        <f>IF($C99&gt;0,(($IK$5*IG99)+($GT$5*GP99)+($JM$5*JI99)+($JF$5*JB99)+($IY$5*IU99)+($IR$5*IN99)+($ID$5*HZ99)+($HW$5*HS99)+($HP$5*HL99)+($HI$5*HE99)+($GF$5*GB99)+($FY$5*FU99)+($FR$5*FN99)+($FK$5*FG99)+($FD$5*EZ99)+($EW$5*ES99)+($EP$5*EL99)+($EI$5*EE99)+($EB$5*DX99)+($DU$5*DQ99)+($DN$5*DJ99)+($DG$5*DC99)+($CZ$5*CV99)+($CS$5*CO99)+($CL$5*CH99)+($CE$5*CA99)+($BX$5*BT99)+($BQ$5*BM99)+($BJ$5*BF99)+($BC$5*AY99)+($AV$5*AR99)+($AO$5*AK99)+($AH$5*AD99)+($JT$5*JP99)+($KA$5*JW99)+($KO$5*KK99)+($PR$5*PN99)+($GM$5*GI99)+($HA$5*GW99)+($KV$5*KR99)+($KH$5*KD99)+($LC$5*KY99)+($MS$5*MO99)+($ML$5*MH99)+($ME$5*MA99)+($LX$5*LT99)+($LQ$5*LM99)+($LJ$5*LF99)+(MV99*$MZ$5)+(NC99*$NG$5)+(NJ99*$NN$5)+($OI$5*OE99)+($NU$5*NQ99)+($OB$5*NX99)+($PK$5*PG99)+($OP$5*OL99)+($OW$5*OS99)+($PD$5*OZ99)+(PU99*$PY$5)+(QB99*$QF$5)+(QI99*$QM$5)+(QP99*$QT$5)+(QW99*$RA$5)+(RD99*$RH$5)+(RK99*$RO$5)+(RR99*$RV$5)+(RY99*$SC$5)+(SF99*$SJ$5)+(SM99*$SQ$5)+(ST99*$SX$5)+(TA99*$TE$5))+(TH99*$TL$5)+(TO99*$TS$5))/$VM$5</f>
        <v/>
      </c>
      <c r="VN99" s="538" t="n"/>
      <c r="VO99" s="21">
        <f>IF($C99&gt;0,(($IK$5*II99)+($GT$5*GR99)+($JM$5*JK99)+($JF$5*JD99)+($IY$5*IW99)+($IR$5*IP99)+($ID$5*IB99)+($HW$5*HU99)+($HP$5*HN99)+($HI$5*HG99)+($GF$5*GD99)+($FY$5*FW99)+($FR$5*FP99)+($FK$5*FI99)+($FD$5*FB99)+($EW$5*EU99)+($EP$5*EN99)+($EI$5*EG99)+($EB$5*DZ99)+($DU$5*DS99)+($DN$5*DL99)+($DG$5*DE99)+($CZ$5*CX99)+($CS$5*CQ99)+($CL$5*CJ99)+($CE$5*CC99)+($BX$5*BV99)+($BQ$5*BO99)+($BJ$5*BH99)+($BC$5*BA99)+($AV$5*AT99)+($AO$5*AM99)+($AH$5*AF99)+($KO$5*KM99)+($KH$5*KF99)+($KA$5*JY99)+($JT$5*JR99)+($PR$5*PP99)+($GM$5*GK99)+($HA$5*GY99)+($KV$5*KT99)+($LC$5*LA99)+($MS$5*MQ99)+($ML$5*MJ99)+($ME$5*MC99)+($LX$5*LV99)+($LQ$5*LO99)+($LJ$5*LH99)+(MX99*$MZ$5)+(NE99*$NG$5)+(NL99*$NN$5)+($OI$5*OG99)+($NU$5*NS99)+($OB$5*NZ99)+($PD$5*PB99)+($OW$5*OU99)+($OP$5*ON99)+($PK$5*PI99)+($PY$5*PW99)+($QF$5*QD99)+($QM$5*QK99)+($QT$5*QR99)+($RA$5*QY99)+($RH$5*RF99)+($RO$5*RM99)+(RT99*$RV$5)+(SA99*$SC$5)+(SH99*$SJ$5)+(SO99*$SQ$5)+(SV99*$SX$5)+(TC99*$TE$5)+(TJ99*$TL$5)+(TQ99*$TS$5))/$VM$5,0)</f>
        <v/>
      </c>
      <c r="VP99" s="14" t="n"/>
      <c r="VQ99" s="21">
        <f>IF($C99&gt;0,(($IK$5*IK99)+($GT$5*GT99)+($JM$5*JM99)+($JF$5*JF99)+($IY$5*IY99)+($IR$5*IR99)+($ID$5*ID99)+($HW$5*HW99)+($HP$5*HP99)+($HI$5*HI99)+($GF$5*GF99)+($FY$5*FY99)+($FR$5*FR99)+($FK$5*FK99)+($FD$5*FD99)+($EW$5*EW99)+($EP$5*EP99)+($EI$5*EI99)+($EB$5*EB99)+($DU$5*DU99)+($DN$5*DN99)+($DG$5*DG99)+($CZ$5*CZ99)+($CS$5*CS99)+($CL$5*CL99)+($CE$5*CE99)+($BX$5*BX99)+($BQ$5*BQ99)+($BJ$5*BJ99)+($BC$5*BC99)+($AV$5*AV99)+($AO$5*AO99)+($AH$5*AH99)+($KO$5*KO99)+($PR$5*PR99)+($GM$5*GM99)+($HA$5*HA99)+($KH$5*KH99)+($KA$5*KA99)+($JT$5*JT99)+($KV$5*KV99)+($LC$5*LC99)+($MS$5*MS99)+($ML$5*ML99)+($ME$5*ME99)+($LX$5*LX99)+($LQ$5*LQ99)+($LJ$5*LJ99)+($OI$5*OI99)+($NU$5*NU99)+($NN$5*NN99)+($NG$5*NG99)+($MZ$5*MZ99)+(OB99*$OB$5)+($PD$5*PD99)+($OW$5*OW99)+($OP$5*OP99)+($PK$5*PK99)+(PY99*$PY$5)+(QF99*$QF$5)+(QM99*$QM$5)+(QT99*$QT$5)+(RA99*$RA$5)+(RH99*$RH$5)+(RO99*$RO$5)+(RV99*$RV$5)+(SC99*$SC$5)+(SJ99*$SJ$5)+(SQ99*$SQ$5)+(SX99*$SX$5)+(TE99*$TE$5)+(TL99*$TL$5)+(TS99*$TS$5))/$VM$5,0)</f>
        <v/>
      </c>
    </row>
    <row r="100" ht="16" customHeight="1" s="545">
      <c r="A100" s="127" t="n">
        <v>45790</v>
      </c>
      <c r="B100" s="4">
        <f>A100</f>
        <v/>
      </c>
      <c r="C100" s="13" t="n">
        <v>42140.43</v>
      </c>
      <c r="D100" s="138">
        <f>IF(C100&gt;0,C100-C99,0)</f>
        <v/>
      </c>
      <c r="E100" s="68">
        <f>IF(C100&gt;0,D100/C99,0)</f>
        <v/>
      </c>
      <c r="F100" s="15">
        <f>IF(C100&gt;0,(C100-C$10)/C$10,0)</f>
        <v/>
      </c>
      <c r="G100" s="13" t="n">
        <v>5886.55</v>
      </c>
      <c r="H100" s="138">
        <f>IF(G100&gt;0,G100-G99,0)</f>
        <v/>
      </c>
      <c r="I100" s="68">
        <f>IF(G100&gt;0,H100/G99,0)</f>
        <v/>
      </c>
      <c r="J100" s="15">
        <f>IF(G100&gt;0,(G100-G$10)/G$10,0)</f>
        <v/>
      </c>
      <c r="K100" s="13" t="n">
        <v>19010.08</v>
      </c>
      <c r="L100" s="138">
        <f>IF(K100&gt;0,K100-K99,0)</f>
        <v/>
      </c>
      <c r="M100" s="68">
        <f>IF(K100&gt;0,L100/K99,0)</f>
        <v/>
      </c>
      <c r="N100" s="15">
        <f>IF(K100&gt;0,(K100-K$10)/K$10,0)</f>
        <v/>
      </c>
      <c r="O100" s="13" t="n">
        <v>2102.35</v>
      </c>
      <c r="P100" s="138">
        <f>IF(O100&gt;0,O100-O99,0)</f>
        <v/>
      </c>
      <c r="Q100" s="68">
        <f>IF(O100&gt;0,P100/O99,0)</f>
        <v/>
      </c>
      <c r="R100" s="15">
        <f>IF(O100&gt;0,(O100-O$10)/O$10,0)</f>
        <v/>
      </c>
      <c r="S100" s="18">
        <f>IF(O100&gt;0,(((O100*0.7)*Q100)+((K100*0.9)*M100)+((G100*0.65)*I100)+((C100*0.6)*E100))/(O100+K100+G100+C100),0)</f>
        <v/>
      </c>
      <c r="T100" s="121">
        <f>IF(O100&gt;0,(S100*200)+T99,0)</f>
        <v/>
      </c>
      <c r="U100" s="121">
        <f>T100</f>
        <v/>
      </c>
      <c r="V100" s="134">
        <f>IF(T100&gt;0,(T100-T99)/T99,0)</f>
        <v/>
      </c>
      <c r="W100" s="21">
        <f>IF(T100&gt;0,(T100-T$11)/T$11,0)</f>
        <v/>
      </c>
      <c r="X100" s="18">
        <f>IF(T100&gt;0,((Q100+M100+I100+E100)/4),0)</f>
        <v/>
      </c>
      <c r="Y100" s="352">
        <f>555796.61-67545.61</f>
        <v/>
      </c>
      <c r="Z100" s="15" t="n">
        <v>2e-06</v>
      </c>
      <c r="AA100" s="21">
        <f>Z100-$V100</f>
        <v/>
      </c>
      <c r="AC100" s="13" t="n">
        <v>217.86</v>
      </c>
      <c r="AD100" s="68">
        <f>IF(AC100&gt;0,((AC100-AC99)/AC99),0)</f>
        <v/>
      </c>
      <c r="AE100" s="68">
        <f>IF(AC100&gt;0,AD100-$V100,0)</f>
        <v/>
      </c>
      <c r="AF100" s="68">
        <f>IF(AC100&gt;0,(AC100-AF$10)/AF$10,0)</f>
        <v/>
      </c>
      <c r="AG100" s="68" t="n"/>
      <c r="AH100" s="15">
        <f>IF(AC100&gt;0,(AC100-AC$10)/AC$10,0)</f>
        <v/>
      </c>
      <c r="AJ100" s="13" t="n">
        <v>21.66</v>
      </c>
      <c r="AK100" s="68">
        <f>IF(AJ100&gt;0,((AJ100-AJ99)/AJ99),0)</f>
        <v/>
      </c>
      <c r="AL100" s="68">
        <f>IF(AJ100&gt;0,AK100-$V100,0)</f>
        <v/>
      </c>
      <c r="AM100" s="68">
        <f>IF(AJ100&gt;0,(AJ100-AM$10)/AM$10,0)</f>
        <v/>
      </c>
      <c r="AN100" s="68" t="n"/>
      <c r="AO100" s="15">
        <f>IF(AJ100&gt;0,(AJ100-AJ$10)/AJ$10,0)</f>
        <v/>
      </c>
      <c r="AQ100" s="13" t="n">
        <v>20.36</v>
      </c>
      <c r="AR100" s="68">
        <f>IF(AQ100&gt;0,((AQ100-AQ99)/AQ99),0)</f>
        <v/>
      </c>
      <c r="AS100" s="68">
        <f>IF(AQ100&gt;0,AR100-$V100,0)</f>
        <v/>
      </c>
      <c r="AT100" s="68">
        <f>IF(AQ100&gt;0,(AQ100-AT$10)/AT$10,0)</f>
        <v/>
      </c>
      <c r="AU100" s="68" t="n"/>
      <c r="AV100" s="15">
        <f>IF(AQ100&gt;0,(AQ100-AQ$10)/AQ$10,0)</f>
        <v/>
      </c>
      <c r="AX100" s="13" t="n">
        <v>204.59</v>
      </c>
      <c r="AY100" s="68">
        <f>IF(AX100&gt;0,((AX100-AX99)/AX99),0)</f>
        <v/>
      </c>
      <c r="AZ100" s="68">
        <f>IF(AX100&gt;0,AY100-$V100,0)</f>
        <v/>
      </c>
      <c r="BA100" s="68">
        <f>IF(AX100&gt;0,(AX100-BA$10)/BA$10,0)</f>
        <v/>
      </c>
      <c r="BB100" s="68" t="n"/>
      <c r="BC100" s="15">
        <f>IF(AX100&gt;0,(AX100-AX$10)/AX$10,0)</f>
        <v/>
      </c>
      <c r="BE100" s="13" t="n">
        <v>76.37</v>
      </c>
      <c r="BF100" s="68">
        <f>IF(BE100&gt;0,((BE100-BE99)/BE99),0)</f>
        <v/>
      </c>
      <c r="BG100" s="68">
        <f>IF(BE100&gt;0,BF100-$V100,0)</f>
        <v/>
      </c>
      <c r="BH100" s="68" t="n"/>
      <c r="BI100" s="68" t="n"/>
      <c r="BJ100" s="15">
        <f>IF(BE100&gt;0,(BE100-BE$10)/BE$10,0)</f>
        <v/>
      </c>
      <c r="BL100" s="13" t="n">
        <v>71.11</v>
      </c>
      <c r="BM100" s="68">
        <f>IF(BL100&gt;0,((BL100-BL99)/BL99),0)</f>
        <v/>
      </c>
      <c r="BN100" s="68">
        <f>IF(BL100&gt;0,BM100-$V100,0)</f>
        <v/>
      </c>
      <c r="BO100" s="68">
        <f>IF(BL100&gt;0,(BL100-BO$10)/BO$10,0)</f>
        <v/>
      </c>
      <c r="BP100" s="68" t="n"/>
      <c r="BQ100" s="15">
        <f>IF(BL100&gt;0,(BL100-BL$10)/BL$10,0)</f>
        <v/>
      </c>
      <c r="BS100" s="13" t="n">
        <v>38.98</v>
      </c>
      <c r="BT100" s="68">
        <f>IF(BS100&gt;0,((BS100-BS99)/BS99),0)</f>
        <v/>
      </c>
      <c r="BU100" s="68">
        <f>IF(BS100&gt;0,BT100-$V100,0)</f>
        <v/>
      </c>
      <c r="BV100" s="68">
        <f>IF(BS100&gt;0,(BS100-BV$10)/BV$10,0)</f>
        <v/>
      </c>
      <c r="BW100" s="68" t="n"/>
      <c r="BX100" s="15">
        <f>IF(BS100&gt;0,(BS100-BS$10)/BS$10,0)</f>
        <v/>
      </c>
      <c r="BZ100" s="13" t="n"/>
      <c r="CA100" s="68">
        <f>IF(BZ100&gt;0,((BZ100-BZ99)/BZ99),0)</f>
        <v/>
      </c>
      <c r="CB100" s="68">
        <f>IF(BZ100&gt;0,CA100-$V100,0)</f>
        <v/>
      </c>
      <c r="CC100" s="68">
        <f>IF(BZ100&gt;0,(BZ100-CC$10)/CC$10,0)</f>
        <v/>
      </c>
      <c r="CD100" s="68" t="n"/>
      <c r="CE100" s="15">
        <f>IF(BZ100&gt;0,(BZ100-BZ$10)/BZ$10,0)</f>
        <v/>
      </c>
      <c r="CG100" s="13" t="n">
        <v>30.34</v>
      </c>
      <c r="CH100" s="68">
        <f>IF(CG100&gt;0,((CG100-CG99)/CG99),0)</f>
        <v/>
      </c>
      <c r="CI100" s="68">
        <f>IF(CG100&gt;0,CH100-$V100,0)</f>
        <v/>
      </c>
      <c r="CJ100" s="68">
        <f>IF(CG100&gt;0,(CG100-CJ$10)/CJ$10,0)</f>
        <v/>
      </c>
      <c r="CK100" s="68" t="n"/>
      <c r="CL100" s="15">
        <f>IF(CG100&gt;0,(CG100-CG$10)/CG$10,0)</f>
        <v/>
      </c>
      <c r="CN100" s="13" t="n">
        <v>31.59</v>
      </c>
      <c r="CO100" s="68">
        <f>IF(CN100&gt;0,((CN100-CN99)/CN99),0)</f>
        <v/>
      </c>
      <c r="CP100" s="68">
        <f>IF(CN100&gt;0,CO100-$V100,0)</f>
        <v/>
      </c>
      <c r="CQ100" s="68">
        <f>IF(CN100&gt;0,(CN100-CQ$10)/CQ$10,0)</f>
        <v/>
      </c>
      <c r="CR100" s="68" t="n"/>
      <c r="CS100" s="15">
        <f>IF(CN100&gt;0,(CN100-CN$10)/CN$10,0)</f>
        <v/>
      </c>
      <c r="CU100" s="13" t="n">
        <v>35.89</v>
      </c>
      <c r="CV100" s="68">
        <f>IF(CU100&gt;0,((CU100-CU99)/CU99),0)</f>
        <v/>
      </c>
      <c r="CW100" s="68">
        <f>IF(CU100&gt;0,CV100-$V100,0)</f>
        <v/>
      </c>
      <c r="CX100" s="68">
        <f>IF(CU100&gt;0,(CU100-CX$10)/CX$10,0)</f>
        <v/>
      </c>
      <c r="CY100" s="68" t="n"/>
      <c r="CZ100" s="15">
        <f>IF(CU100&gt;0,(CU100-CU$10)/CU$10,0)</f>
        <v/>
      </c>
      <c r="DB100" s="13" t="n">
        <v>19.95</v>
      </c>
      <c r="DC100" s="68">
        <f>IF(DB100&gt;0,((DB100-DB99)/DB99),0)</f>
        <v/>
      </c>
      <c r="DD100" s="68">
        <f>IF(DB100&gt;0,DC100-$V100,0)</f>
        <v/>
      </c>
      <c r="DE100" s="68">
        <f>IF(DB100&gt;0,(DB100-DE$10)/DE$10,0)</f>
        <v/>
      </c>
      <c r="DF100" s="68" t="n"/>
      <c r="DG100" s="15">
        <f>IF(DB100&gt;0,(DB100-DB$10)/DB$10,0)</f>
        <v/>
      </c>
      <c r="DI100" s="13" t="n">
        <v>47.47</v>
      </c>
      <c r="DJ100" s="68">
        <f>IF(DI100&gt;0,((DI100-DI99)/DI99),0)</f>
        <v/>
      </c>
      <c r="DK100" s="68">
        <f>IF(DI100&gt;0,DJ100-$V100,0)</f>
        <v/>
      </c>
      <c r="DL100" s="68">
        <f>IF(DI100&gt;0,(DI100-DL$10)/DL$10,0)</f>
        <v/>
      </c>
      <c r="DM100" s="68" t="n"/>
      <c r="DN100" s="15">
        <f>IF(DI100&gt;0,(DI100-DI$10)/DI$10,0)</f>
        <v/>
      </c>
      <c r="DP100" s="13" t="n">
        <v>40.7</v>
      </c>
      <c r="DQ100" s="68">
        <f>IF(DP100&gt;0,((DP100-DP99)/DP99),0)</f>
        <v/>
      </c>
      <c r="DR100" s="68">
        <f>IF(DP100&gt;0,DQ100-$V100,0)</f>
        <v/>
      </c>
      <c r="DS100" s="68" t="n"/>
      <c r="DT100" s="68" t="n"/>
      <c r="DU100" s="15">
        <f>IF(DP100&gt;0,(DP100-DP$10)/DP$10,0)</f>
        <v/>
      </c>
      <c r="DV100" s="18" t="n"/>
      <c r="DW100" s="13" t="n">
        <v>30.74</v>
      </c>
      <c r="DX100" s="68">
        <f>IF(DW100&gt;0,((DW100-DW99)/DW99),0)</f>
        <v/>
      </c>
      <c r="DY100" s="68">
        <f>IF(DW100&gt;0,DX100-$V100,0)</f>
        <v/>
      </c>
      <c r="DZ100" s="68">
        <f>IF(DW100&gt;0,(DW100-DZ$10)/DZ$10,0)</f>
        <v/>
      </c>
      <c r="EA100" s="68" t="n"/>
      <c r="EB100" s="15">
        <f>IF(DW100&gt;0,(DW100-DW$10)/DW$10,0)</f>
        <v/>
      </c>
      <c r="ED100" s="13" t="n">
        <v>34.79</v>
      </c>
      <c r="EE100" s="68">
        <f>IF(ED100&gt;0,((ED100-ED99)/ED99),0)</f>
        <v/>
      </c>
      <c r="EF100" s="68">
        <f>IF(ED100&gt;0,EE100-$V100,0)</f>
        <v/>
      </c>
      <c r="EG100" s="68">
        <f>IF(ED100&gt;0,(ED100-EG$10)/EG$10,0)</f>
        <v/>
      </c>
      <c r="EH100" s="68" t="n"/>
      <c r="EI100" s="15">
        <f>IF(ED100&gt;0,(ED100-ED$10)/ED$10,0)</f>
        <v/>
      </c>
      <c r="EK100" s="13" t="n">
        <v>112.62</v>
      </c>
      <c r="EL100" s="68">
        <f>IF(EK100&gt;0,((EK100-EK99)/EK99),0)</f>
        <v/>
      </c>
      <c r="EM100" s="68">
        <f>IF(EK100&gt;0,EL100-$V100,0)</f>
        <v/>
      </c>
      <c r="EN100" s="68">
        <f>IF(EK100&gt;0,(EK100-EN$10)/EN$10,0)</f>
        <v/>
      </c>
      <c r="EO100" s="68" t="n"/>
      <c r="EP100" s="15">
        <f>IF(EK100&gt;0,(EK100-EK$10)/EK$10,0)</f>
        <v/>
      </c>
      <c r="ER100" s="13" t="n">
        <v>37.38</v>
      </c>
      <c r="ES100" s="68">
        <f>IF(ER100&gt;0,((ER100-ER99)/ER99),0)</f>
        <v/>
      </c>
      <c r="ET100" s="68">
        <f>IF(ER100&gt;0,ES100-$V100,0)</f>
        <v/>
      </c>
      <c r="EU100" s="68">
        <f>IF(ER100&gt;0,(ER100-EU$10)/EU$10,0)</f>
        <v/>
      </c>
      <c r="EV100" s="68" t="n"/>
      <c r="EW100" s="15">
        <f>IF(ER100&gt;0,(ER100-ER$10)/ER$10,0)</f>
        <v/>
      </c>
      <c r="EY100" s="13" t="n">
        <v>33.86</v>
      </c>
      <c r="EZ100" s="68">
        <f>IF(EY100&gt;0,((EY100-EY99)/EY99),0)</f>
        <v/>
      </c>
      <c r="FA100" s="68">
        <f>IF(EY100&gt;0,EZ100-$V100,0)</f>
        <v/>
      </c>
      <c r="FB100" s="68" t="n"/>
      <c r="FC100" s="68" t="n"/>
      <c r="FD100" s="15">
        <f>IF(EY100&gt;0,(EY100-EY$10)/EY$10,0)</f>
        <v/>
      </c>
      <c r="FF100" s="13" t="n">
        <v>56.87</v>
      </c>
      <c r="FG100" s="68">
        <f>IF(FF100&gt;0,((FF100-FF99)/FF99),0)</f>
        <v/>
      </c>
      <c r="FH100" s="68">
        <f>IF(FF100&gt;0,FG100-$V100,0)</f>
        <v/>
      </c>
      <c r="FI100" s="68">
        <f>IF(FF100&gt;0,(FF100-FI$10)/FI$10,0)</f>
        <v/>
      </c>
      <c r="FJ100" s="68" t="n"/>
      <c r="FK100" s="15">
        <f>IF(FF100&gt;0,(FF100-FF$10)/FF$10,0)</f>
        <v/>
      </c>
      <c r="FM100" s="13" t="n">
        <v>182.83</v>
      </c>
      <c r="FN100" s="68">
        <f>IF(FM100&gt;0,((FM100-FM99)/FM99),0)</f>
        <v/>
      </c>
      <c r="FO100" s="68">
        <f>IF(FM100&gt;0,FN100-$V100,0)</f>
        <v/>
      </c>
      <c r="FP100" s="68">
        <f>IF(FM100&gt;0,(FM100-FP$10)/FP$10,0)</f>
        <v/>
      </c>
      <c r="FQ100" s="68" t="n"/>
      <c r="FR100" s="15">
        <f>IF(FM100&gt;0,(FM100-FM$10)/FM$10,0)</f>
        <v/>
      </c>
      <c r="FT100" s="13" t="n">
        <v>94.45</v>
      </c>
      <c r="FU100" s="68">
        <f>IF(FT100&gt;0,((FT100-FT99)/FT99),0)</f>
        <v/>
      </c>
      <c r="FV100" s="68">
        <f>IF(FT100&gt;0,FU100-$V100,0)</f>
        <v/>
      </c>
      <c r="FW100" s="68">
        <f>IF(FT100&gt;0,(FT100-FW$10)/FW$10,0)</f>
        <v/>
      </c>
      <c r="FX100" s="68" t="n"/>
      <c r="FY100" s="15">
        <f>IF(FT100&gt;0,(FT100-FT$10)/FT$10,0)</f>
        <v/>
      </c>
      <c r="GA100" s="13" t="n">
        <v>18.11</v>
      </c>
      <c r="GB100" s="68">
        <f>IF(GA100&gt;0,((GA100-GA99)/GA99),0)</f>
        <v/>
      </c>
      <c r="GC100" s="68">
        <f>IF(GA100&gt;0,GB100-$V100,0)</f>
        <v/>
      </c>
      <c r="GD100" s="68" t="n"/>
      <c r="GE100" s="68" t="n"/>
      <c r="GF100" s="15">
        <f>IF(GA100&gt;0,(GA100-GA$10)/GA$10,0)</f>
        <v/>
      </c>
      <c r="GG100" s="18" t="n"/>
      <c r="GH100" s="13" t="n">
        <v>17.07</v>
      </c>
      <c r="GI100" s="68">
        <f>IF(GH100&gt;0,((GH100-GH99)/GH99),0)</f>
        <v/>
      </c>
      <c r="GJ100" s="68">
        <f>IF(GH100&gt;0,GI100-$V100,0)</f>
        <v/>
      </c>
      <c r="GK100" s="68">
        <f>IF(GH100&gt;0,(GH100-GK$10)/GK$10,0)</f>
        <v/>
      </c>
      <c r="GL100" s="68" t="n"/>
      <c r="GM100" s="15">
        <f>IF(GH100&gt;0,(GH100-GH$10)/GH$10,0)</f>
        <v/>
      </c>
      <c r="GO100" s="13" t="n">
        <v>24.75</v>
      </c>
      <c r="GP100" s="68">
        <f>IF(GO100&gt;0,((GO100-GO99)/GO99),0)</f>
        <v/>
      </c>
      <c r="GQ100" s="68">
        <f>IF(GO100&gt;0,GP100-$V100,0)</f>
        <v/>
      </c>
      <c r="GR100" s="68" t="n"/>
      <c r="GS100" s="68" t="n"/>
      <c r="GT100" s="15">
        <f>IF(GO100&gt;0,(GO100-GO$10)/GO$10,0)</f>
        <v/>
      </c>
      <c r="GV100" s="13" t="n">
        <v>14.65</v>
      </c>
      <c r="GW100" s="68">
        <f>IF(GV100&gt;0,((GV100-GV99)/GV99),0)</f>
        <v/>
      </c>
      <c r="GX100" s="68">
        <f>IF(GV100&gt;0,GW100-$V100,0)</f>
        <v/>
      </c>
      <c r="GY100" s="68">
        <f>IF(GV100&gt;0,(GV100-GY$10)/GY$10,0)</f>
        <v/>
      </c>
      <c r="GZ100" s="68" t="n"/>
      <c r="HA100" s="15">
        <f>IF(GV100&gt;0,(GV100-GV$10)/GV$10,0)</f>
        <v/>
      </c>
      <c r="HD100" s="26" t="n">
        <v>334.07</v>
      </c>
      <c r="HE100" s="68">
        <f>IF(HD100&gt;0,((HD100-HD99)/HD99),0)</f>
        <v/>
      </c>
      <c r="HF100" s="68">
        <f>IF(HD100&gt;0,HE100-$V100,0)</f>
        <v/>
      </c>
      <c r="HG100" s="68">
        <f>IF(HD100&gt;0,(HD100-HG$10)/HG$10,0)</f>
        <v/>
      </c>
      <c r="HH100" s="68" t="n"/>
      <c r="HI100" s="15">
        <f>IF(HD100&gt;0,(HD100-HD$10)/HD$10,0)</f>
        <v/>
      </c>
      <c r="HK100" s="13" t="n">
        <v>33.78</v>
      </c>
      <c r="HL100" s="68">
        <f>IF(HK100&gt;0,((HK100-HK99)/HK99),0)</f>
        <v/>
      </c>
      <c r="HM100" s="68">
        <f>IF(HK100&gt;0,HL100-$V100,0)</f>
        <v/>
      </c>
      <c r="HN100" s="68">
        <f>IF(HK100&gt;0,(HK100-HN$10)/HN$10,0)</f>
        <v/>
      </c>
      <c r="HO100" s="68" t="n"/>
      <c r="HP100" s="15">
        <f>IF(HK100&gt;0,(HK100-HK$10)/HK$10,0)</f>
        <v/>
      </c>
      <c r="HR100" s="13" t="n">
        <v>109.44</v>
      </c>
      <c r="HS100" s="68">
        <f>IF(HR100&gt;0,((HR100-HR99)/HR99),0)</f>
        <v/>
      </c>
      <c r="HT100" s="68">
        <f>IF(HR100&gt;0,HS100-$V100,0)</f>
        <v/>
      </c>
      <c r="HU100" s="68">
        <f>IF(HR100&gt;0,(HR100-HU$10)/HU$10,0)</f>
        <v/>
      </c>
      <c r="HV100" s="68" t="n"/>
      <c r="HW100" s="15">
        <f>IF(HR100&gt;0,(HR100-HR$10)/HR$10,0)</f>
        <v/>
      </c>
      <c r="HY100" s="26" t="n">
        <v>129.93</v>
      </c>
      <c r="HZ100" s="68">
        <f>IF(HY100&gt;0,((HY100-HY99)/HY99),0)</f>
        <v/>
      </c>
      <c r="IA100" s="68">
        <f>IF(HY100&gt;0,HZ100-$V100,0)</f>
        <v/>
      </c>
      <c r="IB100" s="68">
        <f>IF(HY100&gt;0,(HY100-IB$10)/IB$10,0)</f>
        <v/>
      </c>
      <c r="IC100" s="68" t="n"/>
      <c r="ID100" s="15">
        <f>IF(HY100&gt;0,(HY100-HY$10)/HY$10,0)</f>
        <v/>
      </c>
      <c r="IF100" s="26" t="n">
        <v>232.42</v>
      </c>
      <c r="IG100" s="68">
        <f>IF(IF100&gt;0,((IF100-IF99)/IF99),0)</f>
        <v/>
      </c>
      <c r="IH100" s="68">
        <f>IF(IF100&gt;0,IG100-$V100,0)</f>
        <v/>
      </c>
      <c r="II100" s="68">
        <f>IF(IF100&gt;0,(IF100-II$10)/II$10,0)</f>
        <v/>
      </c>
      <c r="IJ100" s="68" t="n"/>
      <c r="IK100" s="15">
        <f>IF(IF100&gt;0,(IF100-IF$10)/IF$10,0)</f>
        <v/>
      </c>
      <c r="IM100" s="13" t="n">
        <v>225.73</v>
      </c>
      <c r="IN100" s="68">
        <f>IF(IM100&gt;0,((IM100-IM99)/IM99),0)</f>
        <v/>
      </c>
      <c r="IO100" s="68">
        <f>IF(IM100&gt;0,IN100-$V100,0)</f>
        <v/>
      </c>
      <c r="IP100" s="68">
        <f>IF(IM100&gt;0,(IM100-IP$10)/IP$10,0)</f>
        <v/>
      </c>
      <c r="IQ100" s="68" t="n"/>
      <c r="IR100" s="15">
        <f>IF(IM100&gt;0,(IM100-IM$10)/IM$10,0)</f>
        <v/>
      </c>
      <c r="IT100" s="13" t="n">
        <v>51.96</v>
      </c>
      <c r="IU100" s="68">
        <f>IF(IT100&gt;0,((IT100-IT99)/IT99),0)</f>
        <v/>
      </c>
      <c r="IV100" s="68">
        <f>IF(IT100&gt;0,IU100-$V100,0)</f>
        <v/>
      </c>
      <c r="IW100" s="68">
        <f>IF(IT100&gt;0,(IT100-IW$10)/IW$10,0)</f>
        <v/>
      </c>
      <c r="IX100" s="68" t="n"/>
      <c r="IY100" s="15">
        <f>IF(IT100&gt;0,(IT100-IT$10)/IT$10,0)</f>
        <v/>
      </c>
      <c r="JA100" s="13" t="n">
        <v>656.03</v>
      </c>
      <c r="JB100" s="68">
        <f>IF(JA100&gt;0,((JA100-JA99)/JA99),0)</f>
        <v/>
      </c>
      <c r="JC100" s="68">
        <f>IF(JA100&gt;0,JB100-$V100,0)</f>
        <v/>
      </c>
      <c r="JD100" s="68">
        <f>IF(JA100&gt;0,(JA100-JD$10)/JD$10,0)</f>
        <v/>
      </c>
      <c r="JE100" s="68" t="n"/>
      <c r="JF100" s="15">
        <f>IF(JA100&gt;0,(JA100-JA$10)/JA$10,0)</f>
        <v/>
      </c>
      <c r="JH100" s="13" t="n">
        <v>449.14</v>
      </c>
      <c r="JI100" s="68">
        <f>IF(JH100&gt;0,((JH100-JH99)/JH99),0)</f>
        <v/>
      </c>
      <c r="JJ100" s="68">
        <f>IF(JH100&gt;0,JI100-$V100,0)</f>
        <v/>
      </c>
      <c r="JK100" s="68">
        <f>IF(JH100&gt;0,(JH100-JK$10)/JK$10,0)</f>
        <v/>
      </c>
      <c r="JL100" s="68" t="n"/>
      <c r="JM100" s="15">
        <f>IF(JH100&gt;0,(JH100-JH$10)/JH$10,0)</f>
        <v/>
      </c>
      <c r="JO100" s="13" t="n">
        <v>12.62</v>
      </c>
      <c r="JP100" s="68">
        <f>IF(JO100&gt;0,((JO100-JO99)/JO99),0)</f>
        <v/>
      </c>
      <c r="JQ100" s="68">
        <f>IF(JO100&gt;0,JP100-$V100,0)</f>
        <v/>
      </c>
      <c r="JR100" s="68">
        <f>IF(JO100&gt;0,(JO100-JR$10)/JR$10,0)</f>
        <v/>
      </c>
      <c r="JS100" s="68" t="n"/>
      <c r="JT100" s="15">
        <f>IF(JO100&gt;0,(JO100-JO$10)/JO$10,0)</f>
        <v/>
      </c>
      <c r="JV100" s="13" t="n">
        <v>1.52</v>
      </c>
      <c r="JW100" s="68">
        <f>IF(JV100&gt;0,((JV100-JV99)/JV99),0)</f>
        <v/>
      </c>
      <c r="JX100" s="68">
        <f>IF(JV100&gt;0,JW100-$V100,0)</f>
        <v/>
      </c>
      <c r="JY100" s="68">
        <f>IF(JV100&gt;0,(JV100-JY$10)/JY$10,0)</f>
        <v/>
      </c>
      <c r="JZ100" s="68" t="n"/>
      <c r="KA100" s="15">
        <f>IF(JV100&gt;0,(JV100-JV$10)/JV$10,0)</f>
        <v/>
      </c>
      <c r="KC100" s="13" t="n">
        <v>18.21</v>
      </c>
      <c r="KD100" s="68">
        <f>IF(KC100&gt;0,((KC100-KC99)/KC99),0)</f>
        <v/>
      </c>
      <c r="KE100" s="68">
        <f>IF(KC100&gt;0,KD100-$V100,0)</f>
        <v/>
      </c>
      <c r="KF100" s="68">
        <f>IF(KC100&gt;0,(KC100-KF$10)/KF$10,0)</f>
        <v/>
      </c>
      <c r="KG100" s="68" t="n"/>
      <c r="KH100" s="15">
        <f>IF(KC100&gt;0,(KC100-KC$10)/KC$10,0)</f>
        <v/>
      </c>
      <c r="KI100" s="18" t="n"/>
      <c r="KJ100" s="13" t="n">
        <v>59.07</v>
      </c>
      <c r="KK100" s="68">
        <f>IF(KJ100&gt;0,((KJ100-KJ99)/KJ99),0)</f>
        <v/>
      </c>
      <c r="KL100" s="68">
        <f>IF(KJ100&gt;0,KK100-$V100,0)</f>
        <v/>
      </c>
      <c r="KM100" s="68">
        <f>IF(KJ100&gt;0,(KJ100-KM$10)/KM$10,0)</f>
        <v/>
      </c>
      <c r="KN100" s="68" t="n"/>
      <c r="KO100" s="15">
        <f>IF(KJ100&gt;0,(KJ100-KJ$10)/KJ$10,0)</f>
        <v/>
      </c>
      <c r="KQ100" s="13" t="n">
        <v>1.46</v>
      </c>
      <c r="KR100" s="68">
        <f>IF(KQ100&gt;0,((KQ100-KQ99)/KQ99),0)</f>
        <v/>
      </c>
      <c r="KS100" s="68">
        <f>IF(KQ100&gt;0,KR100-$V100,0)</f>
        <v/>
      </c>
      <c r="KT100" s="68">
        <f>IF(KQ100&gt;0,(KQ100-KT$10)/KT$10,0)</f>
        <v/>
      </c>
      <c r="KU100" s="68" t="n"/>
      <c r="KV100" s="15">
        <f>IF(KQ100&gt;0,(KQ100-KQ$10)/KQ$10,0)</f>
        <v/>
      </c>
      <c r="KW100" s="18" t="n"/>
      <c r="KX100" s="13" t="n">
        <v>26.7</v>
      </c>
      <c r="KY100" s="68">
        <f>IF(KX100&gt;0,((KX100-KX99)/KX99),0)</f>
        <v/>
      </c>
      <c r="KZ100" s="68">
        <f>IF(KX100&gt;0,KY100-$V100,0)</f>
        <v/>
      </c>
      <c r="LA100" s="68">
        <f>IF(KX100&gt;0,(KX100-LA$10)/LA$10,0)</f>
        <v/>
      </c>
      <c r="LB100" s="68" t="n"/>
      <c r="LC100" s="15">
        <f>IF(KX100&gt;0,(KX100-KX$10)/KX$10,0)</f>
        <v/>
      </c>
      <c r="LD100" s="18" t="n"/>
      <c r="LE100" s="13" t="n">
        <v>56.19</v>
      </c>
      <c r="LF100" s="68">
        <f>IF(LE100&gt;0,((LE100-LE99)/LE99),0)</f>
        <v/>
      </c>
      <c r="LG100" s="68">
        <f>IF(LE100&gt;0,LF100-$V100,0)</f>
        <v/>
      </c>
      <c r="LH100" s="68">
        <f>IF(LE100&gt;0,(LE100-LH$10)/LH$10,0)</f>
        <v/>
      </c>
      <c r="LI100" s="68" t="n"/>
      <c r="LJ100" s="15">
        <f>IF(LE100&gt;0,(LE100-LE$10)/LE$10,0)</f>
        <v/>
      </c>
      <c r="LL100" s="13" t="n">
        <v>106.99</v>
      </c>
      <c r="LM100" s="68">
        <f>IF(LL100&gt;0,((LL100-LL99)/LL99),0)</f>
        <v/>
      </c>
      <c r="LN100" s="68">
        <f>IF(LL100&gt;0,LM100-$V100,0)</f>
        <v/>
      </c>
      <c r="LO100" s="68">
        <f>IF(LL100&gt;0,(LL100-LO$10)/LO$10,0)</f>
        <v/>
      </c>
      <c r="LP100" s="68" t="n"/>
      <c r="LQ100" s="15">
        <f>IF(LL100&gt;0,(LL100-LL$10)/LL$10,0)</f>
        <v/>
      </c>
      <c r="LS100" s="13" t="n">
        <v>13.76</v>
      </c>
      <c r="LT100" s="68">
        <f>IF(LS100&gt;0,((LS100-LS99)/LS99),0)</f>
        <v/>
      </c>
      <c r="LU100" s="68">
        <f>IF(LS100&gt;0,LT100-$V100,0)</f>
        <v/>
      </c>
      <c r="LV100" s="68" t="n"/>
      <c r="LW100" s="68" t="n"/>
      <c r="LX100" s="15">
        <f>IF(LS100&gt;0,(LS100-LS$10)/LS$10,0)</f>
        <v/>
      </c>
      <c r="LZ100" s="13" t="n">
        <v>13.4</v>
      </c>
      <c r="MA100" s="68">
        <f>IF(LZ100&gt;0,((LZ100-LZ99)/LZ99),0)</f>
        <v/>
      </c>
      <c r="MB100" s="68">
        <f>IF(LZ100&gt;0,MA100-$V100,0)</f>
        <v/>
      </c>
      <c r="MC100" s="68">
        <f>IF(LZ100&gt;0,(LZ100-MC$10)/MC$10,0)</f>
        <v/>
      </c>
      <c r="MD100" s="68" t="n"/>
      <c r="ME100" s="15">
        <f>IF(LZ100&gt;0,(LZ100-LZ$10)/LZ$10,0)</f>
        <v/>
      </c>
      <c r="MG100" s="13" t="n">
        <v>32.03</v>
      </c>
      <c r="MH100" s="68">
        <f>IF(MG100&gt;0,((MG100-MG99)/MG99),0)</f>
        <v/>
      </c>
      <c r="MI100" s="68">
        <f>IF(MG100&gt;0,MH100-$V100,0)</f>
        <v/>
      </c>
      <c r="MJ100" s="68">
        <f>IF(MG100&gt;0,(MG100-MJ$10)/MJ$10,0)</f>
        <v/>
      </c>
      <c r="MK100" s="68" t="n"/>
      <c r="ML100" s="15">
        <f>IF(MG100&gt;0,(MG100-MG$10)/MG$10,0)</f>
        <v/>
      </c>
      <c r="MN100" s="26" t="n">
        <v>107.18</v>
      </c>
      <c r="MO100" s="68">
        <f>IF(MN100&gt;0,((MN100-MN99)/MN99),0)</f>
        <v/>
      </c>
      <c r="MP100" s="68">
        <f>IF(MN100&gt;0,MO100-$V100,0)</f>
        <v/>
      </c>
      <c r="MQ100" s="68">
        <f>IF(MN100&gt;0,(MN100-MQ$10)/MQ$10,0)</f>
        <v/>
      </c>
      <c r="MR100" s="68" t="n"/>
      <c r="MS100" s="15">
        <f>IF(MN100&gt;0,(MN100-MN$10)/MN$10,0)</f>
        <v/>
      </c>
      <c r="MU100" s="13" t="n">
        <v>12.27</v>
      </c>
      <c r="MV100" s="68">
        <f>IF(MU100&gt;0,((MU100-MU99)/MU99),0)</f>
        <v/>
      </c>
      <c r="MW100" s="68">
        <f>IF(MU100&gt;0,MV100-$V100,0)</f>
        <v/>
      </c>
      <c r="MX100" s="68">
        <f>IF(MU100&gt;0,(MU100-MX$10)/MX$10,0)</f>
        <v/>
      </c>
      <c r="MY100" s="68" t="n"/>
      <c r="MZ100" s="15">
        <f>IF(MU100&gt;0,(MU100-MU$10)/MU$10,0)</f>
        <v/>
      </c>
      <c r="NB100" s="13" t="n">
        <v>221.54</v>
      </c>
      <c r="NC100" s="68">
        <f>IF(NB100&gt;0,((NB100-NB99)/NB99),0)</f>
        <v/>
      </c>
      <c r="ND100" s="68">
        <f>IF(NB100&gt;0,NC100-$V100,0)</f>
        <v/>
      </c>
      <c r="NE100" s="68">
        <f>IF(NB100&gt;0,(NB100-NE$10)/NE$10,0)</f>
        <v/>
      </c>
      <c r="NF100" s="68" t="n"/>
      <c r="NG100" s="15">
        <f>IF(NB100&gt;0,(NB100-NB$10)/NB$10,0)</f>
        <v/>
      </c>
      <c r="NI100" s="13" t="n">
        <v>4.94</v>
      </c>
      <c r="NJ100" s="68">
        <f>IF(NI100&gt;0,((NI100-NI99)/NI99),0)</f>
        <v/>
      </c>
      <c r="NK100" s="68">
        <f>IF(NI100&gt;0,NJ100-$V100,0)</f>
        <v/>
      </c>
      <c r="NL100" s="68">
        <f>IF(NI100&gt;0,(NI100-NL$10)/NL$10,0)</f>
        <v/>
      </c>
      <c r="NM100" s="68" t="n"/>
      <c r="NN100" s="15">
        <f>IF(NI100&gt;0,(NI100-NI$10)/NI$10,0)</f>
        <v/>
      </c>
      <c r="NP100" s="13" t="n">
        <v>433.58</v>
      </c>
      <c r="NQ100" s="68">
        <f>IF(NP100&gt;0,((NP100-NP99)/NP99),0)</f>
        <v/>
      </c>
      <c r="NR100" s="68">
        <f>IF(NP100&gt;0,NQ100-$V100,0)</f>
        <v/>
      </c>
      <c r="NS100" s="68">
        <f>IF(NP100&gt;0,(NP100-NS$10)/NS$10,0)</f>
        <v/>
      </c>
      <c r="NT100" s="68" t="n"/>
      <c r="NU100" s="15">
        <f>IF(NP100&gt;0,(NP100-NP$10)/NP$10,0)</f>
        <v/>
      </c>
      <c r="NW100" s="13" t="n">
        <v>159.53</v>
      </c>
      <c r="NX100" s="68">
        <f>IF(NW100&gt;0,((NW100-NW99)/NW99),0)</f>
        <v/>
      </c>
      <c r="NY100" s="68">
        <f>IF(NW100&gt;0,NX100-$V100,0)</f>
        <v/>
      </c>
      <c r="NZ100" s="68">
        <f>IF(NW100&gt;0,(NW100-NZ$10)/NZ$10,0)</f>
        <v/>
      </c>
      <c r="OA100" s="68" t="n"/>
      <c r="OB100" s="15">
        <f>IF(NW100&gt;0,(NW100-NW$10)/NW$10,0)</f>
        <v/>
      </c>
      <c r="OD100" s="13" t="n">
        <v>1.64</v>
      </c>
      <c r="OE100" s="68">
        <f>IF(OD100&gt;0,((OD100-OD99)/OD99),0)</f>
        <v/>
      </c>
      <c r="OF100" s="68">
        <f>IF(OD100&gt;0,OE100-$V100,0)</f>
        <v/>
      </c>
      <c r="OG100" s="68">
        <f>IF(OD100&gt;0,(OD100-OG$10)/OG$10,0)</f>
        <v/>
      </c>
      <c r="OH100" s="68" t="n"/>
      <c r="OI100" s="15">
        <f>IF(OD100&gt;0,(OD100-OD$10)/OD$10,0)</f>
        <v/>
      </c>
      <c r="OK100" s="26" t="n">
        <v>92.53</v>
      </c>
      <c r="OL100" s="68">
        <f>IF(OK100&gt;0,((OK100-OK99)/OK99),0)</f>
        <v/>
      </c>
      <c r="OM100" s="68">
        <f>IF(OK100&gt;0,OL100-$V100,0)</f>
        <v/>
      </c>
      <c r="ON100" s="68">
        <f>IF(OK100&gt;0,(OK100-ON$10)/ON$10,0)</f>
        <v/>
      </c>
      <c r="OO100" s="68" t="n"/>
      <c r="OP100" s="15">
        <f>IF(OK100&gt;0,(OK100-OK$10)/OK$10,0)</f>
        <v/>
      </c>
      <c r="OR100" s="13" t="n">
        <v>2.97</v>
      </c>
      <c r="OS100" s="68">
        <f>IF(OR100&gt;0,((OR100-OR99)/OR99),0)</f>
        <v/>
      </c>
      <c r="OT100" s="68">
        <f>IF(OR100&gt;0,OS100-$V100,0)</f>
        <v/>
      </c>
      <c r="OU100" s="68">
        <f>IF(OR100&gt;0,(OR100-OU$10)/OU$10,0)</f>
        <v/>
      </c>
      <c r="OV100" s="68" t="n"/>
      <c r="OW100" s="15">
        <f>IF(OR100&gt;0,(OR100-OR$10)/OR$10,0)</f>
        <v/>
      </c>
      <c r="OY100" s="13" t="n">
        <v>130.06</v>
      </c>
      <c r="OZ100" s="68">
        <f>IF(OY100&gt;0,((OY100-OY99)/OY99),0)</f>
        <v/>
      </c>
      <c r="PA100" s="68">
        <f>IF(OY100&gt;0,OZ100-$V100,0)</f>
        <v/>
      </c>
      <c r="PB100" s="68">
        <f>IF(OY100&gt;0,(OY100-PB$10)/PB$10,0)</f>
        <v/>
      </c>
      <c r="PC100" s="68" t="n"/>
      <c r="PD100" s="15">
        <f>IF(OY100&gt;0,(OY100-OY$10)/OY$10,0)</f>
        <v/>
      </c>
      <c r="PE100" s="18" t="n"/>
      <c r="PF100" s="13" t="n">
        <v>218.37</v>
      </c>
      <c r="PG100" s="68">
        <f>IF(PF100&gt;0,((PF100-PF99)/PF99),0)</f>
        <v/>
      </c>
      <c r="PH100" s="68">
        <f>IF(PF100&gt;0,PG100-$V100,0)</f>
        <v/>
      </c>
      <c r="PI100" s="68">
        <f>IF(PF100&gt;0,(PF100-PI$10)/PI$10,0)</f>
        <v/>
      </c>
      <c r="PJ100" s="68" t="n"/>
      <c r="PK100" s="15">
        <f>IF(PF100&gt;0,(PF100-PF$10)/PF$10,0)</f>
        <v/>
      </c>
      <c r="PM100" s="13" t="n"/>
      <c r="PN100" s="68">
        <f>IF(PM100&gt;0,((PM100-PM99)/PM99),0)</f>
        <v/>
      </c>
      <c r="PO100" s="68">
        <f>PN100-$V100</f>
        <v/>
      </c>
      <c r="PP100" s="68">
        <f>IF(PM100&gt;0,(PM100-PP$10)/PP$10,0)</f>
        <v/>
      </c>
      <c r="PQ100" s="68" t="n"/>
      <c r="PR100" s="15">
        <f>IF(PM100&gt;0,(PM100-PM$10)/PM$10,0)</f>
        <v/>
      </c>
      <c r="PT100" s="13" t="n">
        <v>4.52</v>
      </c>
      <c r="PU100" s="68">
        <f>IF(PT100&gt;0,((PT100-PT99)/PT99),0)</f>
        <v/>
      </c>
      <c r="PV100" s="68">
        <f>IF(PT100&gt;0,PU100-$V100,0)</f>
        <v/>
      </c>
      <c r="PW100" s="68">
        <f>IF(PT100&gt;0,(PT100-PW$10)/PW$10,0)</f>
        <v/>
      </c>
      <c r="PX100" s="68" t="n"/>
      <c r="PY100" s="15">
        <f>IF(PT100&gt;0,(PT100-PT$10)/PT$10,0)</f>
        <v/>
      </c>
      <c r="QA100" s="13" t="n">
        <v>221.35</v>
      </c>
      <c r="QB100" s="68">
        <f>IF(QA100&gt;0,((QA100-QA99)/QA99),0)</f>
        <v/>
      </c>
      <c r="QC100" s="68">
        <f>IF(QA100&gt;0,QB100-$V100,0)</f>
        <v/>
      </c>
      <c r="QD100" s="68">
        <f>IF(QA100&gt;0,(QA100-QD$10)/QD$10,0)</f>
        <v/>
      </c>
      <c r="QE100" s="68" t="n"/>
      <c r="QF100" s="15">
        <f>IF(QA100&gt;0,(QA100-QA$10)/QA$10,0)</f>
        <v/>
      </c>
      <c r="QH100" s="13" t="n">
        <v>1.192</v>
      </c>
      <c r="QI100" s="68">
        <f>IF(QH100&gt;0,((QH100-QH99)/QH99),0)</f>
        <v/>
      </c>
      <c r="QJ100" s="68">
        <f>IF(QH100&gt;0,QI100-$V100,0)</f>
        <v/>
      </c>
      <c r="QK100" s="68">
        <f>IF(QH100&gt;0,(QH100-QK$10)/QK$10,0)</f>
        <v/>
      </c>
      <c r="QL100" s="68" t="n"/>
      <c r="QM100" s="15">
        <f>IF(QH100&gt;0,(QH100-QH$10)/QH$10,0)</f>
        <v/>
      </c>
      <c r="QO100" s="13" t="n">
        <v>8.85</v>
      </c>
      <c r="QP100" s="68">
        <f>IF(QO100&gt;0,((QO100-QO99)/QO99),0)</f>
        <v/>
      </c>
      <c r="QQ100" s="68">
        <f>IF(QO100&gt;0,QP100-$V100,0)</f>
        <v/>
      </c>
      <c r="QR100" s="68">
        <f>IF(QO100&gt;0,(QO100-QR$10)/QR$10,0)</f>
        <v/>
      </c>
      <c r="QS100" s="68" t="n"/>
      <c r="QT100" s="15">
        <f>IF(QO100&gt;0,(QO100-QO$10)/QO$10,0)</f>
        <v/>
      </c>
      <c r="QV100" s="13" t="n">
        <v>1.614</v>
      </c>
      <c r="QW100" s="68">
        <f>IF(QV100&gt;0,((QV100-QV99)/QV99),0)</f>
        <v/>
      </c>
      <c r="QX100" s="68">
        <f>IF(QV100&gt;0,QW100-$V100,0)</f>
        <v/>
      </c>
      <c r="QY100" s="68">
        <f>IF(QV100&gt;0,(QV100-QY$10)/QY$10,0)</f>
        <v/>
      </c>
      <c r="QZ100" s="68" t="n"/>
      <c r="RA100" s="15">
        <f>IF(QV100&gt;0,(QV100-QV$10)/QV$10,0)</f>
        <v/>
      </c>
      <c r="RC100" s="13" t="n">
        <v>29.8</v>
      </c>
      <c r="RD100" s="68">
        <f>IF(RC100&gt;0,((RC100-RC99)/RC99),0)</f>
        <v/>
      </c>
      <c r="RE100" s="68">
        <f>IF(RC100&gt;0,RD100-$V100,0)</f>
        <v/>
      </c>
      <c r="RF100" s="68">
        <f>IF(RC100&gt;0,(RC100-RF$10)/RF$10,0)</f>
        <v/>
      </c>
      <c r="RG100" s="68" t="n"/>
      <c r="RH100" s="15">
        <f>IF(RC100&gt;0,(RC100-RC$10)/RC$10,0)</f>
        <v/>
      </c>
      <c r="RJ100" s="13" t="n">
        <v>193.99</v>
      </c>
      <c r="RK100" s="68">
        <f>IF(RJ100&gt;0,((RJ100-RJ99)/RJ99),0)</f>
        <v/>
      </c>
      <c r="RL100" s="68">
        <f>RK100-$V100</f>
        <v/>
      </c>
      <c r="RM100" s="68">
        <f>IF(RJ100&gt;0,(RJ100-RM$10)/RM$10,0)</f>
        <v/>
      </c>
      <c r="RN100" s="68" t="n"/>
      <c r="RO100" s="15">
        <f>IF(RJ100&gt;0,(RJ100-RJ$10)/RJ$10,0)</f>
        <v/>
      </c>
      <c r="RQ100" s="13" t="n">
        <v>15.28</v>
      </c>
      <c r="RR100" s="68">
        <f>IF(RQ100&gt;0,((RQ100-RQ99)/RQ99),0)</f>
        <v/>
      </c>
      <c r="RS100" s="68">
        <f>RR100-$V100</f>
        <v/>
      </c>
      <c r="RT100" s="68">
        <f>IF(RQ100&gt;0,(RQ100-RT$10)/RT$10,0)</f>
        <v/>
      </c>
      <c r="RU100" s="68" t="n"/>
      <c r="RV100" s="15">
        <f>IF(RQ100&gt;0,(RQ100-RQ$10)/RQ$10,0)</f>
        <v/>
      </c>
      <c r="RX100" s="26" t="n">
        <v>128.1</v>
      </c>
      <c r="RY100" s="68">
        <f>IF(RX100&gt;0,((RX100-RX99)/RX99),0)</f>
        <v/>
      </c>
      <c r="RZ100" s="68">
        <f>RY100-$V100</f>
        <v/>
      </c>
      <c r="SA100" s="68">
        <f>IF(RX100&gt;0,(RX100-SA$10)/SA$10,0)</f>
        <v/>
      </c>
      <c r="SB100" s="68" t="n"/>
      <c r="SC100" s="15">
        <f>IF(RX100&gt;0,(RX100-RX$10)/RX$10,0)</f>
        <v/>
      </c>
      <c r="SE100" s="13" t="n">
        <v>9.859999999999999</v>
      </c>
      <c r="SF100" s="68">
        <f>IF(SE100&gt;0,((SE100-SE99)/SE99),0)</f>
        <v/>
      </c>
      <c r="SG100" s="68">
        <f>SF100-$V100</f>
        <v/>
      </c>
      <c r="SH100" s="68">
        <f>IF(SE100&gt;0,(SE100-SH$10)/SH$10,0)</f>
        <v/>
      </c>
      <c r="SI100" s="68" t="n"/>
      <c r="SJ100" s="15">
        <f>IF(SE100&gt;0,(SE100-SE$10)/SE$10,0)</f>
        <v/>
      </c>
      <c r="SL100" s="13" t="n">
        <v>0.879</v>
      </c>
      <c r="SM100" s="68">
        <f>IF(SL100&gt;0,((SL100-SL99)/SL99),0)</f>
        <v/>
      </c>
      <c r="SN100" s="68">
        <f>SM100-$V100</f>
        <v/>
      </c>
      <c r="SO100" s="68">
        <f>IF(SL100&gt;0,(SL100-SO$10)/SO$10,0)</f>
        <v/>
      </c>
      <c r="SP100" s="68" t="n"/>
      <c r="SQ100" s="15">
        <f>IF(SL100&gt;0,(SL100-SL$10)/SL$10,0)</f>
        <v/>
      </c>
      <c r="SS100" s="13" t="n">
        <v>10.73</v>
      </c>
      <c r="ST100" s="68">
        <f>IF(SS100&gt;0,((SS100-SS99)/SS99),0)</f>
        <v/>
      </c>
      <c r="SU100" s="68">
        <f>ST100-$V100</f>
        <v/>
      </c>
      <c r="SV100" s="68">
        <f>IF(SS100&gt;0,(SS100-SV$10)/SV$10,0)</f>
        <v/>
      </c>
      <c r="SW100" s="68" t="n"/>
      <c r="SX100" s="15">
        <f>IF(SS100&gt;0,(SS100-SS$10)/SS$10,0)</f>
        <v/>
      </c>
      <c r="SZ100" s="13" t="n">
        <v>20.77</v>
      </c>
      <c r="TA100" s="68">
        <f>IF(SZ100&gt;0,((SZ100-SZ99)/SZ99),0)</f>
        <v/>
      </c>
      <c r="TB100" s="68">
        <f>TA100-$V100</f>
        <v/>
      </c>
      <c r="TC100" s="68">
        <f>IF(SZ100&gt;0,(SZ100-TC$10)/TC$10,0)</f>
        <v/>
      </c>
      <c r="TD100" s="68" t="n"/>
      <c r="TE100" s="15">
        <f>IF(SZ100&gt;0,(SZ100-SZ$10)/SZ$10,0)</f>
        <v/>
      </c>
      <c r="TG100" s="13" t="n">
        <v>0.1783</v>
      </c>
      <c r="TH100" s="68">
        <f>IF(TG100&gt;0,((TG100-TG99)/TG99),0)</f>
        <v/>
      </c>
      <c r="TI100" s="68">
        <f>TH100-$V100</f>
        <v/>
      </c>
      <c r="TJ100" s="68">
        <f>IF(TG100&gt;0,(TG100-TJ$10)/TJ$10,0)</f>
        <v/>
      </c>
      <c r="TK100" s="68" t="n"/>
      <c r="TL100" s="15">
        <f>IF(TG100&gt;0,(TG100-TG$10)/TG$10,0)</f>
        <v/>
      </c>
      <c r="TN100" s="13" t="n">
        <v>35.06</v>
      </c>
      <c r="TO100" s="68">
        <f>IF(TN100&gt;0,((TN100-TN99)/TN99),0)</f>
        <v/>
      </c>
      <c r="TP100" s="68">
        <f>TO100-$V100</f>
        <v/>
      </c>
      <c r="TQ100" s="68">
        <f>IF(TN100&gt;0,(TN100-TQ$10)/TQ$10,0)</f>
        <v/>
      </c>
      <c r="TR100" s="68" t="n"/>
      <c r="TS100" s="15">
        <f>IF(TN100&gt;0,(TN100-TN$10)/TN$10,0)</f>
        <v/>
      </c>
      <c r="TU100" s="13" t="n">
        <v>2.37</v>
      </c>
      <c r="TV100" s="68">
        <f>IF(TU100&gt;0,((TU100-TU99)/TU99),0)</f>
        <v/>
      </c>
      <c r="TW100" s="68">
        <f>TV100-$V100</f>
        <v/>
      </c>
      <c r="TX100" s="68">
        <f>IF(TU100&gt;0,(TU100-TX$10)/TX$10,0)</f>
        <v/>
      </c>
      <c r="TY100" s="68" t="n"/>
      <c r="TZ100" s="15">
        <f>IF(TU100&gt;0,(TU100-TU$10)/TU$10,0)</f>
        <v/>
      </c>
      <c r="UB100" s="13" t="n"/>
      <c r="UC100" s="68">
        <f>IF(UB100&gt;0,((UB100-UB99)/UB99),0)</f>
        <v/>
      </c>
      <c r="UD100" s="68">
        <f>UC100-$V100</f>
        <v/>
      </c>
      <c r="UE100" s="68">
        <f>IF(UB100&gt;0,(UB100-UE$10)/UE$10,0)</f>
        <v/>
      </c>
      <c r="UF100" s="68" t="n"/>
      <c r="UG100" s="15">
        <f>IF(UB100&gt;0,(UB100-UB$10)/UB$10,0)</f>
        <v/>
      </c>
      <c r="UI100" s="13" t="n"/>
      <c r="UJ100" s="68">
        <f>IF(UI100&gt;0,((UI100-UI99)/UI99),0)</f>
        <v/>
      </c>
      <c r="UK100" s="68">
        <f>UJ100-$V100</f>
        <v/>
      </c>
      <c r="UL100" s="68">
        <f>IF(UI100&gt;0,(UI100-UL$10)/UL$10,0)</f>
        <v/>
      </c>
      <c r="UM100" s="68" t="n"/>
      <c r="UN100" s="15">
        <f>IF(UI100&gt;0,(UI100-UI$10)/UI$10,0)</f>
        <v/>
      </c>
      <c r="UP100" s="13" t="n"/>
      <c r="UQ100" s="68">
        <f>IF(UP100&gt;0,((UP100-UP99)/UP99),0)</f>
        <v/>
      </c>
      <c r="UR100" s="68">
        <f>UQ100-$V100</f>
        <v/>
      </c>
      <c r="US100" s="68">
        <f>IF(UP100&gt;0,(UP100-US$10)/US$10,0)</f>
        <v/>
      </c>
      <c r="UT100" s="68" t="n"/>
      <c r="UU100" s="15">
        <f>IF(UP100&gt;0,(UP100-UP$10)/UP$10,0)</f>
        <v/>
      </c>
      <c r="UW100" s="13" t="n"/>
      <c r="UX100" s="68">
        <f>IF(UW100&gt;0,((UW100-UW99)/UW99),0)</f>
        <v/>
      </c>
      <c r="UY100" s="68">
        <f>UX100-$V100</f>
        <v/>
      </c>
      <c r="UZ100" s="68">
        <f>IF(UW100&gt;0,(UW100-UZ$10)/UZ$10,0)</f>
        <v/>
      </c>
      <c r="VA100" s="68" t="n"/>
      <c r="VB100" s="15">
        <f>IF(UW100&gt;0,(UW100-UW$10)/UW$10,0)</f>
        <v/>
      </c>
      <c r="VD100" s="13" t="n"/>
      <c r="VE100" s="68">
        <f>IF(VD100&gt;0,((VD100-VD99)/VD99),0)</f>
        <v/>
      </c>
      <c r="VF100" s="68">
        <f>VE100-$V100</f>
        <v/>
      </c>
      <c r="VG100" s="68">
        <f>IF(VD100&gt;0,(VD100-VG$10)/VG$10,0)</f>
        <v/>
      </c>
      <c r="VH100" s="68" t="n"/>
      <c r="VI100" s="15">
        <f>IF(VD100&gt;0,(VD100-VD$10)/VD$10,0)</f>
        <v/>
      </c>
      <c r="VM100" s="21">
        <f>IF($C100&gt;0,(($IK$5*IG100)+($GT$5*GP100)+($JM$5*JI100)+($JF$5*JB100)+($IY$5*IU100)+($IR$5*IN100)+($ID$5*HZ100)+($HW$5*HS100)+($HP$5*HL100)+($HI$5*HE100)+($GF$5*GB100)+($FY$5*FU100)+($FR$5*FN100)+($FK$5*FG100)+($FD$5*EZ100)+($EW$5*ES100)+($EP$5*EL100)+($EI$5*EE100)+($EB$5*DX100)+($DU$5*DQ100)+($DN$5*DJ100)+($DG$5*DC100)+($CZ$5*CV100)+($CS$5*CO100)+($CL$5*CH100)+($CE$5*CA100)+($BX$5*BT100)+($BQ$5*BM100)+($BJ$5*BF100)+($BC$5*AY100)+($AV$5*AR100)+($AO$5*AK100)+($AH$5*AD100)+($JT$5*JP100)+($KA$5*JW100)+($KO$5*KK100)+($PR$5*PN100)+($GM$5*GI100)+($HA$5*GW100)+($KV$5*KR100)+($KH$5*KD100)+($LC$5*KY100)+($MS$5*MO100)+($ML$5*MH100)+($ME$5*MA100)+($LX$5*LT100)+($LQ$5*LM100)+($LJ$5*LF100)+(MV100*$MZ$5)+(NC100*$NG$5)+(NJ100*$NN$5)+($OI$5*OE100)+($NU$5*NQ100)+($OB$5*NX100)+($PK$5*PG100)+($OP$5*OL100)+($OW$5*OS100)+($PD$5*OZ100)+(PU100*$PY$5)+(QB100*$QF$5)+(QI100*$QM$5)+(QP100*$QT$5)+(QW100*$RA$5)+(RD100*$RH$5)+(RK100*$RO$5)+(RR100*$RV$5)+(RY100*$SC$5)+(SF100*$SJ$5)+(SM100*$SQ$5)+(ST100*$SX$5)+(TA100*$TE$5))+(TH100*$TL$5)+(TO100*$TS$5))/$VM$5</f>
        <v/>
      </c>
      <c r="VN100" s="538" t="n"/>
      <c r="VO100" s="21">
        <f>IF($C100&gt;0,(($IK$5*II100)+($GT$5*GR100)+($JM$5*JK100)+($JF$5*JD100)+($IY$5*IW100)+($IR$5*IP100)+($ID$5*IB100)+($HW$5*HU100)+($HP$5*HN100)+($HI$5*HG100)+($GF$5*GD100)+($FY$5*FW100)+($FR$5*FP100)+($FK$5*FI100)+($FD$5*FB100)+($EW$5*EU100)+($EP$5*EN100)+($EI$5*EG100)+($EB$5*DZ100)+($DU$5*DS100)+($DN$5*DL100)+($DG$5*DE100)+($CZ$5*CX100)+($CS$5*CQ100)+($CL$5*CJ100)+($CE$5*CC100)+($BX$5*BV100)+($BQ$5*BO100)+($BJ$5*BH100)+($BC$5*BA100)+($AV$5*AT100)+($AO$5*AM100)+($AH$5*AF100)+($KO$5*KM100)+($KH$5*KF100)+($KA$5*JY100)+($JT$5*JR100)+($PR$5*PP100)+($GM$5*GK100)+($HA$5*GY100)+($KV$5*KT100)+($LC$5*LA100)+($MS$5*MQ100)+($ML$5*MJ100)+($ME$5*MC100)+($LX$5*LV100)+($LQ$5*LO100)+($LJ$5*LH100)+(MX100*$MZ$5)+(NE100*$NG$5)+(NL100*$NN$5)+($OI$5*OG100)+($NU$5*NS100)+($OB$5*NZ100)+($PD$5*PB100)+($OW$5*OU100)+($OP$5*ON100)+($PK$5*PI100)+($PY$5*PW100)+($QF$5*QD100)+($QM$5*QK100)+($QT$5*QR100)+($RA$5*QY100)+($RH$5*RF100)+($RO$5*RM100)+(RT100*$RV$5)+(SA100*$SC$5)+(SH100*$SJ$5)+(SO100*$SQ$5)+(SV100*$SX$5)+(TC100*$TE$5)+(TJ100*$TL$5)+(TQ100*$TS$5))/$VM$5,0)</f>
        <v/>
      </c>
      <c r="VP100" s="14" t="n"/>
      <c r="VQ100" s="21">
        <f>IF($C100&gt;0,(($IK$5*IK100)+($GT$5*GT100)+($JM$5*JM100)+($JF$5*JF100)+($IY$5*IY100)+($IR$5*IR100)+($ID$5*ID100)+($HW$5*HW100)+($HP$5*HP100)+($HI$5*HI100)+($GF$5*GF100)+($FY$5*FY100)+($FR$5*FR100)+($FK$5*FK100)+($FD$5*FD100)+($EW$5*EW100)+($EP$5*EP100)+($EI$5*EI100)+($EB$5*EB100)+($DU$5*DU100)+($DN$5*DN100)+($DG$5*DG100)+($CZ$5*CZ100)+($CS$5*CS100)+($CL$5*CL100)+($CE$5*CE100)+($BX$5*BX100)+($BQ$5*BQ100)+($BJ$5*BJ100)+($BC$5*BC100)+($AV$5*AV100)+($AO$5*AO100)+($AH$5*AH100)+($KO$5*KO100)+($PR$5*PR100)+($GM$5*GM100)+($HA$5*HA100)+($KH$5*KH100)+($KA$5*KA100)+($JT$5*JT100)+($KV$5*KV100)+($LC$5*LC100)+($MS$5*MS100)+($ML$5*ML100)+($ME$5*ME100)+($LX$5*LX100)+($LQ$5*LQ100)+($LJ$5*LJ100)+($OI$5*OI100)+($NU$5*NU100)+($NN$5*NN100)+($NG$5*NG100)+($MZ$5*MZ100)+(OB100*$OB$5)+($PD$5*PD100)+($OW$5*OW100)+($OP$5*OP100)+($PK$5*PK100)+(PY100*$PY$5)+(QF100*$QF$5)+(QM100*$QM$5)+(QT100*$QT$5)+(RA100*$RA$5)+(RH100*$RH$5)+(RO100*$RO$5)+(RV100*$RV$5)+(SC100*$SC$5)+(SJ100*$SJ$5)+(SQ100*$SQ$5)+(SX100*$SX$5)+(TE100*$TE$5)+(TL100*$TL$5)+(TS100*$TS$5))/$VM$5,0)</f>
        <v/>
      </c>
    </row>
    <row r="101" ht="16" customHeight="1" s="545">
      <c r="A101" s="127" t="n">
        <v>45791</v>
      </c>
      <c r="B101" s="4">
        <f>A101</f>
        <v/>
      </c>
      <c r="C101" s="13" t="n">
        <v>42051.06</v>
      </c>
      <c r="D101" s="138">
        <f>IF(C101&gt;0,C101-C100,0)</f>
        <v/>
      </c>
      <c r="E101" s="68">
        <f>IF(C101&gt;0,D101/C100,0)</f>
        <v/>
      </c>
      <c r="F101" s="15">
        <f>IF(C101&gt;0,(C101-C$10)/C$10,0)</f>
        <v/>
      </c>
      <c r="G101" s="13" t="n">
        <v>5892.58</v>
      </c>
      <c r="H101" s="138">
        <f>IF(G101&gt;0,G101-G100,0)</f>
        <v/>
      </c>
      <c r="I101" s="68">
        <f>IF(G101&gt;0,H101/G100,0)</f>
        <v/>
      </c>
      <c r="J101" s="15">
        <f>IF(G101&gt;0,(G101-G$10)/G$10,0)</f>
        <v/>
      </c>
      <c r="K101" s="13" t="n">
        <v>19146.81</v>
      </c>
      <c r="L101" s="138">
        <f>IF(K101&gt;0,K101-K100,0)</f>
        <v/>
      </c>
      <c r="M101" s="68">
        <f>IF(K101&gt;0,L101/K100,0)</f>
        <v/>
      </c>
      <c r="N101" s="15">
        <f>IF(K101&gt;0,(K101-K$10)/K$10,0)</f>
        <v/>
      </c>
      <c r="O101" s="13" t="n">
        <v>2083.8</v>
      </c>
      <c r="P101" s="138">
        <f>IF(O101&gt;0,O101-O100,0)</f>
        <v/>
      </c>
      <c r="Q101" s="68">
        <f>IF(O101&gt;0,P101/O100,0)</f>
        <v/>
      </c>
      <c r="R101" s="15">
        <f>IF(O101&gt;0,(O101-O$10)/O$10,0)</f>
        <v/>
      </c>
      <c r="S101" s="18">
        <f>IF(O101&gt;0,(((O101*0.7)*Q101)+((K101*0.9)*M101)+((G101*0.65)*I101)+((C101*0.6)*E101))/(O101+K101+G101+C101),0)</f>
        <v/>
      </c>
      <c r="T101" s="121">
        <f>IF(O101&gt;0,(S101*200)+T100,0)</f>
        <v/>
      </c>
      <c r="U101" s="121">
        <f>T101</f>
        <v/>
      </c>
      <c r="V101" s="134">
        <f>IF(T101&gt;0,(T101-T100)/T100,0)</f>
        <v/>
      </c>
      <c r="W101" s="21">
        <f>IF(T101&gt;0,(T101-T$11)/T$11,0)</f>
        <v/>
      </c>
      <c r="X101" s="18">
        <f>IF(T101&gt;0,((Q101+M101+I101+E101)/4),0)</f>
        <v/>
      </c>
      <c r="Y101" s="352">
        <f>488251+53006.91</f>
        <v/>
      </c>
      <c r="Z101" s="15" t="n">
        <v>2e-06</v>
      </c>
      <c r="AA101" s="21">
        <f>Z101-$V101</f>
        <v/>
      </c>
      <c r="AC101" s="13" t="n">
        <v>219.72</v>
      </c>
      <c r="AD101" s="68">
        <f>IF(AC101&gt;0,((AC101-AC100)/AC100),0)</f>
        <v/>
      </c>
      <c r="AE101" s="68">
        <f>IF(AC101&gt;0,AD101-$V101,0)</f>
        <v/>
      </c>
      <c r="AF101" s="68">
        <f>IF(AC101&gt;0,(AC101-AF$10)/AF$10,0)</f>
        <v/>
      </c>
      <c r="AG101" s="68" t="n"/>
      <c r="AH101" s="15">
        <f>IF(AC101&gt;0,(AC101-AC$10)/AC$10,0)</f>
        <v/>
      </c>
      <c r="AJ101" s="13" t="n">
        <v>21.72</v>
      </c>
      <c r="AK101" s="68">
        <f>IF(AJ101&gt;0,((AJ101-AJ100)/AJ100),0)</f>
        <v/>
      </c>
      <c r="AL101" s="68">
        <f>IF(AJ101&gt;0,AK101-$V101,0)</f>
        <v/>
      </c>
      <c r="AM101" s="68">
        <f>IF(AJ101&gt;0,(AJ101-AM$10)/AM$10,0)</f>
        <v/>
      </c>
      <c r="AN101" s="68" t="n"/>
      <c r="AO101" s="15">
        <f>IF(AJ101&gt;0,(AJ101-AJ$10)/AJ$10,0)</f>
        <v/>
      </c>
      <c r="AQ101" s="13" t="n">
        <v>20.54</v>
      </c>
      <c r="AR101" s="68">
        <f>IF(AQ101&gt;0,((AQ101-AQ100)/AQ100),0)</f>
        <v/>
      </c>
      <c r="AS101" s="68">
        <f>IF(AQ101&gt;0,AR101-$V101,0)</f>
        <v/>
      </c>
      <c r="AT101" s="68">
        <f>IF(AQ101&gt;0,(AQ101-AT$10)/AT$10,0)</f>
        <v/>
      </c>
      <c r="AU101" s="68" t="n"/>
      <c r="AV101" s="15">
        <f>IF(AQ101&gt;0,(AQ101-AQ$10)/AQ$10,0)</f>
        <v/>
      </c>
      <c r="AX101" s="13" t="n">
        <v>204.81</v>
      </c>
      <c r="AY101" s="68">
        <f>IF(AX101&gt;0,((AX101-AX100)/AX100),0)</f>
        <v/>
      </c>
      <c r="AZ101" s="68">
        <f>IF(AX101&gt;0,AY101-$V101,0)</f>
        <v/>
      </c>
      <c r="BA101" s="68">
        <f>IF(AX101&gt;0,(AX101-BA$10)/BA$10,0)</f>
        <v/>
      </c>
      <c r="BB101" s="68" t="n"/>
      <c r="BC101" s="15">
        <f>IF(AX101&gt;0,(AX101-AX$10)/AX$10,0)</f>
        <v/>
      </c>
      <c r="BE101" s="13" t="n">
        <v>75.90000000000001</v>
      </c>
      <c r="BF101" s="68">
        <f>IF(BE101&gt;0,((BE101-BE100)/BE100),0)</f>
        <v/>
      </c>
      <c r="BG101" s="68">
        <f>IF(BE101&gt;0,BF101-$V101,0)</f>
        <v/>
      </c>
      <c r="BH101" s="68" t="n"/>
      <c r="BI101" s="68" t="n"/>
      <c r="BJ101" s="15">
        <f>IF(BE101&gt;0,(BE101-BE$10)/BE$10,0)</f>
        <v/>
      </c>
      <c r="BL101" s="13" t="n">
        <v>71.44</v>
      </c>
      <c r="BM101" s="68">
        <f>IF(BL101&gt;0,((BL101-BL100)/BL100),0)</f>
        <v/>
      </c>
      <c r="BN101" s="68">
        <f>IF(BL101&gt;0,BM101-$V101,0)</f>
        <v/>
      </c>
      <c r="BO101" s="68">
        <f>IF(BL101&gt;0,(BL101-BO$10)/BO$10,0)</f>
        <v/>
      </c>
      <c r="BP101" s="68" t="n"/>
      <c r="BQ101" s="15">
        <f>IF(BL101&gt;0,(BL101-BL$10)/BL$10,0)</f>
        <v/>
      </c>
      <c r="BS101" s="13" t="n">
        <v>39.06</v>
      </c>
      <c r="BT101" s="68">
        <f>IF(BS101&gt;0,((BS101-BS100)/BS100),0)</f>
        <v/>
      </c>
      <c r="BU101" s="68">
        <f>IF(BS101&gt;0,BT101-$V101,0)</f>
        <v/>
      </c>
      <c r="BV101" s="68">
        <f>IF(BS101&gt;0,(BS101-BV$10)/BV$10,0)</f>
        <v/>
      </c>
      <c r="BW101" s="68" t="n"/>
      <c r="BX101" s="15">
        <f>IF(BS101&gt;0,(BS101-BS$10)/BS$10,0)</f>
        <v/>
      </c>
      <c r="BZ101" s="13" t="n"/>
      <c r="CA101" s="68">
        <f>IF(BZ101&gt;0,((BZ101-BZ100)/BZ100),0)</f>
        <v/>
      </c>
      <c r="CB101" s="68">
        <f>IF(BZ101&gt;0,CA101-$V101,0)</f>
        <v/>
      </c>
      <c r="CC101" s="68">
        <f>IF(BZ101&gt;0,(BZ101-CC$10)/CC$10,0)</f>
        <v/>
      </c>
      <c r="CD101" s="68" t="n"/>
      <c r="CE101" s="15">
        <f>IF(BZ101&gt;0,(BZ101-BZ$10)/BZ$10,0)</f>
        <v/>
      </c>
      <c r="CG101" s="13" t="n">
        <v>30.11</v>
      </c>
      <c r="CH101" s="68">
        <f>IF(CG101&gt;0,((CG101-CG100)/CG100),0)</f>
        <v/>
      </c>
      <c r="CI101" s="68">
        <f>IF(CG101&gt;0,CH101-$V101,0)</f>
        <v/>
      </c>
      <c r="CJ101" s="68">
        <f>IF(CG101&gt;0,(CG101-CJ$10)/CJ$10,0)</f>
        <v/>
      </c>
      <c r="CK101" s="68" t="n"/>
      <c r="CL101" s="15">
        <f>IF(CG101&gt;0,(CG101-CG$10)/CG$10,0)</f>
        <v/>
      </c>
      <c r="CN101" s="13" t="n">
        <v>31.43</v>
      </c>
      <c r="CO101" s="68">
        <f>IF(CN101&gt;0,((CN101-CN100)/CN100),0)</f>
        <v/>
      </c>
      <c r="CP101" s="68">
        <f>IF(CN101&gt;0,CO101-$V101,0)</f>
        <v/>
      </c>
      <c r="CQ101" s="68">
        <f>IF(CN101&gt;0,(CN101-CQ$10)/CQ$10,0)</f>
        <v/>
      </c>
      <c r="CR101" s="68" t="n"/>
      <c r="CS101" s="15">
        <f>IF(CN101&gt;0,(CN101-CN$10)/CN$10,0)</f>
        <v/>
      </c>
      <c r="CU101" s="13" t="n">
        <v>35.58</v>
      </c>
      <c r="CV101" s="68">
        <f>IF(CU101&gt;0,((CU101-CU100)/CU100),0)</f>
        <v/>
      </c>
      <c r="CW101" s="68">
        <f>IF(CU101&gt;0,CV101-$V101,0)</f>
        <v/>
      </c>
      <c r="CX101" s="68">
        <f>IF(CU101&gt;0,(CU101-CX$10)/CX$10,0)</f>
        <v/>
      </c>
      <c r="CY101" s="68" t="n"/>
      <c r="CZ101" s="15">
        <f>IF(CU101&gt;0,(CU101-CU$10)/CU$10,0)</f>
        <v/>
      </c>
      <c r="DB101" s="13" t="n">
        <v>19.8</v>
      </c>
      <c r="DC101" s="68">
        <f>IF(DB101&gt;0,((DB101-DB100)/DB100),0)</f>
        <v/>
      </c>
      <c r="DD101" s="68">
        <f>IF(DB101&gt;0,DC101-$V101,0)</f>
        <v/>
      </c>
      <c r="DE101" s="68">
        <f>IF(DB101&gt;0,(DB101-DE$10)/DE$10,0)</f>
        <v/>
      </c>
      <c r="DF101" s="68" t="n"/>
      <c r="DG101" s="15">
        <f>IF(DB101&gt;0,(DB101-DB$10)/DB$10,0)</f>
        <v/>
      </c>
      <c r="DI101" s="13" t="n">
        <v>47.19</v>
      </c>
      <c r="DJ101" s="68">
        <f>IF(DI101&gt;0,((DI101-DI100)/DI100),0)</f>
        <v/>
      </c>
      <c r="DK101" s="68">
        <f>IF(DI101&gt;0,DJ101-$V101,0)</f>
        <v/>
      </c>
      <c r="DL101" s="68">
        <f>IF(DI101&gt;0,(DI101-DL$10)/DL$10,0)</f>
        <v/>
      </c>
      <c r="DM101" s="68" t="n"/>
      <c r="DN101" s="15">
        <f>IF(DI101&gt;0,(DI101-DI$10)/DI$10,0)</f>
        <v/>
      </c>
      <c r="DP101" s="13" t="n">
        <v>41.09</v>
      </c>
      <c r="DQ101" s="68">
        <f>IF(DP101&gt;0,((DP101-DP100)/DP100),0)</f>
        <v/>
      </c>
      <c r="DR101" s="68">
        <f>IF(DP101&gt;0,DQ101-$V101,0)</f>
        <v/>
      </c>
      <c r="DS101" s="68" t="n"/>
      <c r="DT101" s="68" t="n"/>
      <c r="DU101" s="15">
        <f>IF(DP101&gt;0,(DP101-DP$10)/DP$10,0)</f>
        <v/>
      </c>
      <c r="DV101" s="18" t="n"/>
      <c r="DW101" s="13" t="n">
        <v>31.07</v>
      </c>
      <c r="DX101" s="68">
        <f>IF(DW101&gt;0,((DW101-DW100)/DW100),0)</f>
        <v/>
      </c>
      <c r="DY101" s="68">
        <f>IF(DW101&gt;0,DX101-$V101,0)</f>
        <v/>
      </c>
      <c r="DZ101" s="68">
        <f>IF(DW101&gt;0,(DW101-DZ$10)/DZ$10,0)</f>
        <v/>
      </c>
      <c r="EA101" s="68" t="n"/>
      <c r="EB101" s="15">
        <f>IF(DW101&gt;0,(DW101-DW$10)/DW$10,0)</f>
        <v/>
      </c>
      <c r="ED101" s="13" t="n">
        <v>35.16</v>
      </c>
      <c r="EE101" s="68">
        <f>IF(ED101&gt;0,((ED101-ED100)/ED100),0)</f>
        <v/>
      </c>
      <c r="EF101" s="68">
        <f>IF(ED101&gt;0,EE101-$V101,0)</f>
        <v/>
      </c>
      <c r="EG101" s="68">
        <f>IF(ED101&gt;0,(ED101-EG$10)/EG$10,0)</f>
        <v/>
      </c>
      <c r="EH101" s="68" t="n"/>
      <c r="EI101" s="15">
        <f>IF(ED101&gt;0,(ED101-ED$10)/ED$10,0)</f>
        <v/>
      </c>
      <c r="EK101" s="13" t="n">
        <v>114.04</v>
      </c>
      <c r="EL101" s="68">
        <f>IF(EK101&gt;0,((EK101-EK100)/EK100),0)</f>
        <v/>
      </c>
      <c r="EM101" s="68">
        <f>IF(EK101&gt;0,EL101-$V101,0)</f>
        <v/>
      </c>
      <c r="EN101" s="68">
        <f>IF(EK101&gt;0,(EK101-EN$10)/EN$10,0)</f>
        <v/>
      </c>
      <c r="EO101" s="68" t="n"/>
      <c r="EP101" s="15">
        <f>IF(EK101&gt;0,(EK101-EK$10)/EK$10,0)</f>
        <v/>
      </c>
      <c r="ER101" s="13" t="n">
        <v>37.02</v>
      </c>
      <c r="ES101" s="68">
        <f>IF(ER101&gt;0,((ER101-ER100)/ER100),0)</f>
        <v/>
      </c>
      <c r="ET101" s="68">
        <f>IF(ER101&gt;0,ES101-$V101,0)</f>
        <v/>
      </c>
      <c r="EU101" s="68">
        <f>IF(ER101&gt;0,(ER101-EU$10)/EU$10,0)</f>
        <v/>
      </c>
      <c r="EV101" s="68" t="n"/>
      <c r="EW101" s="15">
        <f>IF(ER101&gt;0,(ER101-ER$10)/ER$10,0)</f>
        <v/>
      </c>
      <c r="EY101" s="13" t="n">
        <v>33.05</v>
      </c>
      <c r="EZ101" s="68">
        <f>IF(EY101&gt;0,((EY101-EY100)/EY100),0)</f>
        <v/>
      </c>
      <c r="FA101" s="68">
        <f>IF(EY101&gt;0,EZ101-$V101,0)</f>
        <v/>
      </c>
      <c r="FB101" s="68" t="n"/>
      <c r="FC101" s="68" t="n"/>
      <c r="FD101" s="15">
        <f>IF(EY101&gt;0,(EY101-EY$10)/EY$10,0)</f>
        <v/>
      </c>
      <c r="FF101" s="13" t="n">
        <v>56.51</v>
      </c>
      <c r="FG101" s="68">
        <f>IF(FF101&gt;0,((FF101-FF100)/FF100),0)</f>
        <v/>
      </c>
      <c r="FH101" s="68">
        <f>IF(FF101&gt;0,FG101-$V101,0)</f>
        <v/>
      </c>
      <c r="FI101" s="68">
        <f>IF(FF101&gt;0,(FF101-FI$10)/FI$10,0)</f>
        <v/>
      </c>
      <c r="FJ101" s="68" t="n"/>
      <c r="FK101" s="15">
        <f>IF(FF101&gt;0,(FF101-FF$10)/FF$10,0)</f>
        <v/>
      </c>
      <c r="FM101" s="13" t="n">
        <v>183.04</v>
      </c>
      <c r="FN101" s="68">
        <f>IF(FM101&gt;0,((FM101-FM100)/FM100),0)</f>
        <v/>
      </c>
      <c r="FO101" s="68">
        <f>IF(FM101&gt;0,FN101-$V101,0)</f>
        <v/>
      </c>
      <c r="FP101" s="68">
        <f>IF(FM101&gt;0,(FM101-FP$10)/FP$10,0)</f>
        <v/>
      </c>
      <c r="FQ101" s="68" t="n"/>
      <c r="FR101" s="15">
        <f>IF(FM101&gt;0,(FM101-FM$10)/FM$10,0)</f>
        <v/>
      </c>
      <c r="FT101" s="13" t="n">
        <v>93.34</v>
      </c>
      <c r="FU101" s="68">
        <f>IF(FT101&gt;0,((FT101-FT100)/FT100),0)</f>
        <v/>
      </c>
      <c r="FV101" s="68">
        <f>IF(FT101&gt;0,FU101-$V101,0)</f>
        <v/>
      </c>
      <c r="FW101" s="68">
        <f>IF(FT101&gt;0,(FT101-FW$10)/FW$10,0)</f>
        <v/>
      </c>
      <c r="FX101" s="68" t="n"/>
      <c r="FY101" s="15">
        <f>IF(FT101&gt;0,(FT101-FT$10)/FT$10,0)</f>
        <v/>
      </c>
      <c r="GA101" s="13" t="n">
        <v>18.09</v>
      </c>
      <c r="GB101" s="68">
        <f>IF(GA101&gt;0,((GA101-GA100)/GA100),0)</f>
        <v/>
      </c>
      <c r="GC101" s="68">
        <f>IF(GA101&gt;0,GB101-$V101,0)</f>
        <v/>
      </c>
      <c r="GD101" s="68" t="n"/>
      <c r="GE101" s="68" t="n"/>
      <c r="GF101" s="15">
        <f>IF(GA101&gt;0,(GA101-GA$10)/GA$10,0)</f>
        <v/>
      </c>
      <c r="GG101" s="18" t="n"/>
      <c r="GH101" s="13" t="n">
        <v>16.66</v>
      </c>
      <c r="GI101" s="68">
        <f>IF(GH101&gt;0,((GH101-GH100)/GH100),0)</f>
        <v/>
      </c>
      <c r="GJ101" s="68">
        <f>IF(GH101&gt;0,GI101-$V101,0)</f>
        <v/>
      </c>
      <c r="GK101" s="68">
        <f>IF(GH101&gt;0,(GH101-GK$10)/GK$10,0)</f>
        <v/>
      </c>
      <c r="GL101" s="68" t="n"/>
      <c r="GM101" s="15">
        <f>IF(GH101&gt;0,(GH101-GH$10)/GH$10,0)</f>
        <v/>
      </c>
      <c r="GO101" s="13" t="n">
        <v>24.41</v>
      </c>
      <c r="GP101" s="68">
        <f>IF(GO101&gt;0,((GO101-GO100)/GO100),0)</f>
        <v/>
      </c>
      <c r="GQ101" s="68">
        <f>IF(GO101&gt;0,GP101-$V101,0)</f>
        <v/>
      </c>
      <c r="GR101" s="68" t="n"/>
      <c r="GS101" s="68" t="n"/>
      <c r="GT101" s="15">
        <f>IF(GO101&gt;0,(GO101-GO$10)/GO$10,0)</f>
        <v/>
      </c>
      <c r="GV101" s="13" t="n">
        <v>14.72</v>
      </c>
      <c r="GW101" s="68">
        <f>IF(GV101&gt;0,((GV101-GV100)/GV100),0)</f>
        <v/>
      </c>
      <c r="GX101" s="68">
        <f>IF(GV101&gt;0,GW101-$V101,0)</f>
        <v/>
      </c>
      <c r="GY101" s="68">
        <f>IF(GV101&gt;0,(GV101-GY$10)/GY$10,0)</f>
        <v/>
      </c>
      <c r="GZ101" s="68" t="n"/>
      <c r="HA101" s="15">
        <f>IF(GV101&gt;0,(GV101-GV$10)/GV$10,0)</f>
        <v/>
      </c>
      <c r="HD101" s="13" t="n">
        <v>347.68</v>
      </c>
      <c r="HE101" s="68">
        <f>IF(HD101&gt;0,((HD101-HD100)/HD100),0)</f>
        <v/>
      </c>
      <c r="HF101" s="68">
        <f>IF(HD101&gt;0,HE101-$V101,0)</f>
        <v/>
      </c>
      <c r="HG101" s="68">
        <f>IF(HD101&gt;0,(HD101-HG$10)/HG$10,0)</f>
        <v/>
      </c>
      <c r="HH101" s="68" t="n"/>
      <c r="HI101" s="15">
        <f>IF(HD101&gt;0,(HD101-HD$10)/HD$10,0)</f>
        <v/>
      </c>
      <c r="HK101" s="26" t="n">
        <v>33.53</v>
      </c>
      <c r="HL101" s="68">
        <f>IF(HK101&gt;0,((HK101-HK100)/HK100),0)</f>
        <v/>
      </c>
      <c r="HM101" s="68">
        <f>IF(HK101&gt;0,HL101-$V101,0)</f>
        <v/>
      </c>
      <c r="HN101" s="68">
        <f>IF(HK101&gt;0,(HK101-HN$10)/HN$10,0)</f>
        <v/>
      </c>
      <c r="HO101" s="68" t="n"/>
      <c r="HP101" s="15">
        <f>IF(HK101&gt;0,(HK101-HK$10)/HK$10,0)</f>
        <v/>
      </c>
      <c r="HR101" s="13" t="n">
        <v>108.48</v>
      </c>
      <c r="HS101" s="68">
        <f>IF(HR101&gt;0,((HR101-HR100)/HR100),0)</f>
        <v/>
      </c>
      <c r="HT101" s="68">
        <f>IF(HR101&gt;0,HS101-$V101,0)</f>
        <v/>
      </c>
      <c r="HU101" s="68">
        <f>IF(HR101&gt;0,(HR101-HU$10)/HU$10,0)</f>
        <v/>
      </c>
      <c r="HV101" s="68" t="n"/>
      <c r="HW101" s="15">
        <f>IF(HR101&gt;0,(HR101-HR$10)/HR$10,0)</f>
        <v/>
      </c>
      <c r="HY101" s="13" t="n">
        <v>135.34</v>
      </c>
      <c r="HZ101" s="68">
        <f>IF(HY101&gt;0,((HY101-HY100)/HY100),0)</f>
        <v/>
      </c>
      <c r="IA101" s="68">
        <f>IF(HY101&gt;0,HZ101-$V101,0)</f>
        <v/>
      </c>
      <c r="IB101" s="68">
        <f>IF(HY101&gt;0,(HY101-IB$10)/IB$10,0)</f>
        <v/>
      </c>
      <c r="IC101" s="68" t="n"/>
      <c r="ID101" s="15">
        <f>IF(HY101&gt;0,(HY101-HY$10)/HY$10,0)</f>
        <v/>
      </c>
      <c r="IF101" s="13" t="n">
        <v>232.12</v>
      </c>
      <c r="IG101" s="68">
        <f>IF(IF101&gt;0,((IF101-IF100)/IF100),0)</f>
        <v/>
      </c>
      <c r="IH101" s="68">
        <f>IF(IF101&gt;0,IG101-$V101,0)</f>
        <v/>
      </c>
      <c r="II101" s="68">
        <f>IF(IF101&gt;0,(IF101-II$10)/II$10,0)</f>
        <v/>
      </c>
      <c r="IJ101" s="68" t="n"/>
      <c r="IK101" s="15">
        <f>IF(IF101&gt;0,(IF101-IF$10)/IF$10,0)</f>
        <v/>
      </c>
      <c r="IM101" s="13" t="n">
        <v>223.11</v>
      </c>
      <c r="IN101" s="68">
        <f>IF(IM101&gt;0,((IM101-IM100)/IM100),0)</f>
        <v/>
      </c>
      <c r="IO101" s="68">
        <f>IF(IM101&gt;0,IN101-$V101,0)</f>
        <v/>
      </c>
      <c r="IP101" s="68">
        <f>IF(IM101&gt;0,(IM101-IP$10)/IP$10,0)</f>
        <v/>
      </c>
      <c r="IQ101" s="68" t="n"/>
      <c r="IR101" s="15">
        <f>IF(IM101&gt;0,(IM101-IM$10)/IM$10,0)</f>
        <v/>
      </c>
      <c r="IT101" s="13" t="n">
        <v>53.3</v>
      </c>
      <c r="IU101" s="68">
        <f>IF(IT101&gt;0,((IT101-IT100)/IT100),0)</f>
        <v/>
      </c>
      <c r="IV101" s="68">
        <f>IF(IT101&gt;0,IU101-$V101,0)</f>
        <v/>
      </c>
      <c r="IW101" s="68">
        <f>IF(IT101&gt;0,(IT101-IW$10)/IW$10,0)</f>
        <v/>
      </c>
      <c r="IX101" s="68" t="n"/>
      <c r="IY101" s="15">
        <f>IF(IT101&gt;0,(IT101-IT$10)/IT$10,0)</f>
        <v/>
      </c>
      <c r="JA101" s="13" t="n">
        <v>659.36</v>
      </c>
      <c r="JB101" s="68">
        <f>IF(JA101&gt;0,((JA101-JA100)/JA100),0)</f>
        <v/>
      </c>
      <c r="JC101" s="68">
        <f>IF(JA101&gt;0,JB101-$V101,0)</f>
        <v/>
      </c>
      <c r="JD101" s="68">
        <f>IF(JA101&gt;0,(JA101-JD$10)/JD$10,0)</f>
        <v/>
      </c>
      <c r="JE101" s="68" t="n"/>
      <c r="JF101" s="15">
        <f>IF(JA101&gt;0,(JA101-JA$10)/JA$10,0)</f>
        <v/>
      </c>
      <c r="JH101" s="13" t="n">
        <v>452.94</v>
      </c>
      <c r="JI101" s="68">
        <f>IF(JH101&gt;0,((JH101-JH100)/JH100),0)</f>
        <v/>
      </c>
      <c r="JJ101" s="68">
        <f>IF(JH101&gt;0,JI101-$V101,0)</f>
        <v/>
      </c>
      <c r="JK101" s="68">
        <f>IF(JH101&gt;0,(JH101-JK$10)/JK$10,0)</f>
        <v/>
      </c>
      <c r="JL101" s="68" t="n"/>
      <c r="JM101" s="15">
        <f>IF(JH101&gt;0,(JH101-JH$10)/JH$10,0)</f>
        <v/>
      </c>
      <c r="JO101" s="13" t="n">
        <v>12.51</v>
      </c>
      <c r="JP101" s="68">
        <f>IF(JO101&gt;0,((JO101-JO100)/JO100),0)</f>
        <v/>
      </c>
      <c r="JQ101" s="68">
        <f>IF(JO101&gt;0,JP101-$V101,0)</f>
        <v/>
      </c>
      <c r="JR101" s="68">
        <f>IF(JO101&gt;0,(JO101-JR$10)/JR$10,0)</f>
        <v/>
      </c>
      <c r="JS101" s="68" t="n"/>
      <c r="JT101" s="15">
        <f>IF(JO101&gt;0,(JO101-JO$10)/JO$10,0)</f>
        <v/>
      </c>
      <c r="JV101" s="13" t="n">
        <v>1.51</v>
      </c>
      <c r="JW101" s="68">
        <f>IF(JV101&gt;0,((JV101-JV100)/JV100),0)</f>
        <v/>
      </c>
      <c r="JX101" s="68">
        <f>IF(JV101&gt;0,JW101-$V101,0)</f>
        <v/>
      </c>
      <c r="JY101" s="68">
        <f>IF(JV101&gt;0,(JV101-JY$10)/JY$10,0)</f>
        <v/>
      </c>
      <c r="JZ101" s="68" t="n"/>
      <c r="KA101" s="15">
        <f>IF(JV101&gt;0,(JV101-JV$10)/JV$10,0)</f>
        <v/>
      </c>
      <c r="KC101" s="13" t="n">
        <v>17.93</v>
      </c>
      <c r="KD101" s="68">
        <f>IF(KC101&gt;0,((KC101-KC100)/KC100),0)</f>
        <v/>
      </c>
      <c r="KE101" s="68">
        <f>IF(KC101&gt;0,KD101-$V101,0)</f>
        <v/>
      </c>
      <c r="KF101" s="68">
        <f>IF(KC101&gt;0,(KC101-KF$10)/KF$10,0)</f>
        <v/>
      </c>
      <c r="KG101" s="68" t="n"/>
      <c r="KH101" s="15">
        <f>IF(KC101&gt;0,(KC101-KC$10)/KC$10,0)</f>
        <v/>
      </c>
      <c r="KI101" s="18" t="n"/>
      <c r="KJ101" s="13" t="n">
        <v>59.79</v>
      </c>
      <c r="KK101" s="68">
        <f>IF(KJ101&gt;0,((KJ101-KJ100)/KJ100),0)</f>
        <v/>
      </c>
      <c r="KL101" s="68">
        <f>IF(KJ101&gt;0,KK101-$V101,0)</f>
        <v/>
      </c>
      <c r="KM101" s="68">
        <f>IF(KJ101&gt;0,(KJ101-KM$10)/KM$10,0)</f>
        <v/>
      </c>
      <c r="KN101" s="68" t="n"/>
      <c r="KO101" s="15">
        <f>IF(KJ101&gt;0,(KJ101-KJ$10)/KJ$10,0)</f>
        <v/>
      </c>
      <c r="KQ101" s="13" t="n">
        <v>1.433</v>
      </c>
      <c r="KR101" s="68">
        <f>IF(KQ101&gt;0,((KQ101-KQ100)/KQ100),0)</f>
        <v/>
      </c>
      <c r="KS101" s="68">
        <f>IF(KQ101&gt;0,KR101-$V101,0)</f>
        <v/>
      </c>
      <c r="KT101" s="68">
        <f>IF(KQ101&gt;0,(KQ101-KT$10)/KT$10,0)</f>
        <v/>
      </c>
      <c r="KU101" s="68" t="n"/>
      <c r="KV101" s="15">
        <f>IF(KQ101&gt;0,(KQ101-KQ$10)/KQ$10,0)</f>
        <v/>
      </c>
      <c r="KW101" s="18" t="n"/>
      <c r="KX101" s="13" t="n">
        <v>28</v>
      </c>
      <c r="KY101" s="68">
        <f>IF(KX101&gt;0,((KX101-KX100)/KX100),0)</f>
        <v/>
      </c>
      <c r="KZ101" s="68">
        <f>IF(KX101&gt;0,KY101-$V101,0)</f>
        <v/>
      </c>
      <c r="LA101" s="68">
        <f>IF(KX101&gt;0,(KX101-LA$10)/LA$10,0)</f>
        <v/>
      </c>
      <c r="LB101" s="68" t="n"/>
      <c r="LC101" s="15">
        <f>IF(KX101&gt;0,(KX101-KX$10)/KX$10,0)</f>
        <v/>
      </c>
      <c r="LD101" s="18" t="n"/>
      <c r="LE101" s="13" t="n">
        <v>56.36</v>
      </c>
      <c r="LF101" s="68">
        <f>IF(LE101&gt;0,((LE101-LE100)/LE100),0)</f>
        <v/>
      </c>
      <c r="LG101" s="68">
        <f>IF(LE101&gt;0,LF101-$V101,0)</f>
        <v/>
      </c>
      <c r="LH101" s="68">
        <f>IF(LE101&gt;0,(LE101-LH$10)/LH$10,0)</f>
        <v/>
      </c>
      <c r="LI101" s="68" t="n"/>
      <c r="LJ101" s="15">
        <f>IF(LE101&gt;0,(LE101-LE$10)/LE$10,0)</f>
        <v/>
      </c>
      <c r="LL101" s="26" t="n">
        <v>104.78</v>
      </c>
      <c r="LM101" s="68">
        <f>IF(LL101&gt;0,((LL101-LL100)/LL100),0)</f>
        <v/>
      </c>
      <c r="LN101" s="68">
        <f>IF(LL101&gt;0,LM101-$V101,0)</f>
        <v/>
      </c>
      <c r="LO101" s="68">
        <f>IF(LL101&gt;0,(LL101-LO$10)/LO$10,0)</f>
        <v/>
      </c>
      <c r="LP101" s="68" t="n"/>
      <c r="LQ101" s="15">
        <f>IF(LL101&gt;0,(LL101-LL$10)/LL$10,0)</f>
        <v/>
      </c>
      <c r="LS101" s="13" t="n">
        <v>13.49</v>
      </c>
      <c r="LT101" s="68">
        <f>IF(LS101&gt;0,((LS101-LS100)/LS100),0)</f>
        <v/>
      </c>
      <c r="LU101" s="68">
        <f>IF(LS101&gt;0,LT101-$V101,0)</f>
        <v/>
      </c>
      <c r="LV101" s="68" t="n"/>
      <c r="LW101" s="68" t="n"/>
      <c r="LX101" s="15">
        <f>IF(LS101&gt;0,(LS101-LS$10)/LS$10,0)</f>
        <v/>
      </c>
      <c r="LZ101" s="13" t="n">
        <v>13.7</v>
      </c>
      <c r="MA101" s="68">
        <f>IF(LZ101&gt;0,((LZ101-LZ100)/LZ100),0)</f>
        <v/>
      </c>
      <c r="MB101" s="68">
        <f>IF(LZ101&gt;0,MA101-$V101,0)</f>
        <v/>
      </c>
      <c r="MC101" s="68">
        <f>IF(LZ101&gt;0,(LZ101-MC$10)/MC$10,0)</f>
        <v/>
      </c>
      <c r="MD101" s="68" t="n"/>
      <c r="ME101" s="15">
        <f>IF(LZ101&gt;0,(LZ101-LZ$10)/LZ$10,0)</f>
        <v/>
      </c>
      <c r="MG101" s="13" t="n">
        <v>37.01</v>
      </c>
      <c r="MH101" s="68">
        <f>IF(MG101&gt;0,((MG101-MG100)/MG100),0)</f>
        <v/>
      </c>
      <c r="MI101" s="68">
        <f>IF(MG101&gt;0,MH101-$V101,0)</f>
        <v/>
      </c>
      <c r="MJ101" s="68">
        <f>IF(MG101&gt;0,(MG101-MJ$10)/MJ$10,0)</f>
        <v/>
      </c>
      <c r="MK101" s="68" t="n"/>
      <c r="ML101" s="15">
        <f>IF(MG101&gt;0,(MG101-MG$10)/MG$10,0)</f>
        <v/>
      </c>
      <c r="MN101" s="26" t="n">
        <v>107.14</v>
      </c>
      <c r="MO101" s="68">
        <f>IF(MN101&gt;0,((MN101-MN100)/MN100),0)</f>
        <v/>
      </c>
      <c r="MP101" s="68">
        <f>IF(MN101&gt;0,MO101-$V101,0)</f>
        <v/>
      </c>
      <c r="MQ101" s="68">
        <f>IF(MN101&gt;0,(MN101-MQ$10)/MQ$10,0)</f>
        <v/>
      </c>
      <c r="MR101" s="68" t="n"/>
      <c r="MS101" s="15">
        <f>IF(MN101&gt;0,(MN101-MN$10)/MN$10,0)</f>
        <v/>
      </c>
      <c r="MU101" s="13" t="n">
        <v>11.51</v>
      </c>
      <c r="MV101" s="68">
        <f>IF(MU101&gt;0,((MU101-MU100)/MU100),0)</f>
        <v/>
      </c>
      <c r="MW101" s="68">
        <f>IF(MU101&gt;0,MV101-$V101,0)</f>
        <v/>
      </c>
      <c r="MX101" s="68">
        <f>IF(MU101&gt;0,(MU101-MX$10)/MX$10,0)</f>
        <v/>
      </c>
      <c r="MY101" s="68" t="n"/>
      <c r="MZ101" s="15">
        <f>IF(MU101&gt;0,(MU101-MU$10)/MU$10,0)</f>
        <v/>
      </c>
      <c r="NB101" s="13" t="n">
        <v>223.24</v>
      </c>
      <c r="NC101" s="68">
        <f>IF(NB101&gt;0,((NB101-NB100)/NB100),0)</f>
        <v/>
      </c>
      <c r="ND101" s="68">
        <f>IF(NB101&gt;0,NC101-$V101,0)</f>
        <v/>
      </c>
      <c r="NE101" s="68">
        <f>IF(NB101&gt;0,(NB101-NE$10)/NE$10,0)</f>
        <v/>
      </c>
      <c r="NF101" s="68" t="n"/>
      <c r="NG101" s="15">
        <f>IF(NB101&gt;0,(NB101-NB$10)/NB$10,0)</f>
        <v/>
      </c>
      <c r="NI101" s="13" t="n">
        <v>4.79</v>
      </c>
      <c r="NJ101" s="68">
        <f>IF(NI101&gt;0,((NI101-NI100)/NI100),0)</f>
        <v/>
      </c>
      <c r="NK101" s="68">
        <f>IF(NI101&gt;0,NJ101-$V101,0)</f>
        <v/>
      </c>
      <c r="NL101" s="68">
        <f>IF(NI101&gt;0,(NI101-NL$10)/NL$10,0)</f>
        <v/>
      </c>
      <c r="NM101" s="68" t="n"/>
      <c r="NN101" s="15">
        <f>IF(NI101&gt;0,(NI101-NI$10)/NI$10,0)</f>
        <v/>
      </c>
      <c r="NP101" s="13" t="n">
        <v>432.84</v>
      </c>
      <c r="NQ101" s="68">
        <f>IF(NP101&gt;0,((NP101-NP100)/NP100),0)</f>
        <v/>
      </c>
      <c r="NR101" s="68">
        <f>IF(NP101&gt;0,NQ101-$V101,0)</f>
        <v/>
      </c>
      <c r="NS101" s="68">
        <f>IF(NP101&gt;0,(NP101-NS$10)/NS$10,0)</f>
        <v/>
      </c>
      <c r="NT101" s="68" t="n"/>
      <c r="NU101" s="15">
        <f>IF(NP101&gt;0,(NP101-NP$10)/NP$10,0)</f>
        <v/>
      </c>
      <c r="NW101" s="13" t="n">
        <v>165.37</v>
      </c>
      <c r="NX101" s="68">
        <f>IF(NW101&gt;0,((NW101-NW100)/NW100),0)</f>
        <v/>
      </c>
      <c r="NY101" s="68">
        <f>IF(NW101&gt;0,NX101-$V101,0)</f>
        <v/>
      </c>
      <c r="NZ101" s="68">
        <f>IF(NW101&gt;0,(NW101-NZ$10)/NZ$10,0)</f>
        <v/>
      </c>
      <c r="OA101" s="68" t="n"/>
      <c r="OB101" s="15">
        <f>IF(NW101&gt;0,(NW101-NW$10)/NW$10,0)</f>
        <v/>
      </c>
      <c r="OD101" s="13" t="n">
        <v>1.59</v>
      </c>
      <c r="OE101" s="68">
        <f>IF(OD101&gt;0,((OD101-OD100)/OD100),0)</f>
        <v/>
      </c>
      <c r="OF101" s="68">
        <f>IF(OD101&gt;0,OE101-$V101,0)</f>
        <v/>
      </c>
      <c r="OG101" s="68">
        <f>IF(OD101&gt;0,(OD101-OG$10)/OG$10,0)</f>
        <v/>
      </c>
      <c r="OH101" s="68" t="n"/>
      <c r="OI101" s="15">
        <f>IF(OD101&gt;0,(OD101-OD$10)/OD$10,0)</f>
        <v/>
      </c>
      <c r="OK101" s="13" t="n">
        <v>96.92</v>
      </c>
      <c r="OL101" s="68">
        <f>IF(OK101&gt;0,((OK101-OK100)/OK100),0)</f>
        <v/>
      </c>
      <c r="OM101" s="68">
        <f>IF(OK101&gt;0,OL101-$V101,0)</f>
        <v/>
      </c>
      <c r="ON101" s="68">
        <f>IF(OK101&gt;0,(OK101-ON$10)/ON$10,0)</f>
        <v/>
      </c>
      <c r="OO101" s="68" t="n"/>
      <c r="OP101" s="15">
        <f>IF(OK101&gt;0,(OK101-OK$10)/OK$10,0)</f>
        <v/>
      </c>
      <c r="OR101" s="13" t="n">
        <v>2.99</v>
      </c>
      <c r="OS101" s="68">
        <f>IF(OR101&gt;0,((OR101-OR100)/OR100),0)</f>
        <v/>
      </c>
      <c r="OT101" s="68">
        <f>IF(OR101&gt;0,OS101-$V101,0)</f>
        <v/>
      </c>
      <c r="OU101" s="68">
        <f>IF(OR101&gt;0,(OR101-OU$10)/OU$10,0)</f>
        <v/>
      </c>
      <c r="OV101" s="68" t="n"/>
      <c r="OW101" s="15">
        <f>IF(OR101&gt;0,(OR101-OR$10)/OR$10,0)</f>
        <v/>
      </c>
      <c r="OY101" s="13" t="n">
        <v>130.13</v>
      </c>
      <c r="OZ101" s="68">
        <f>IF(OY101&gt;0,((OY101-OY100)/OY100),0)</f>
        <v/>
      </c>
      <c r="PA101" s="68">
        <f>IF(OY101&gt;0,OZ101-$V101,0)</f>
        <v/>
      </c>
      <c r="PB101" s="68">
        <f>IF(OY101&gt;0,(OY101-PB$10)/PB$10,0)</f>
        <v/>
      </c>
      <c r="PC101" s="68" t="n"/>
      <c r="PD101" s="15">
        <f>IF(OY101&gt;0,(OY101-OY$10)/OY$10,0)</f>
        <v/>
      </c>
      <c r="PE101" s="18" t="n"/>
      <c r="PF101" s="13" t="n">
        <v>219.65</v>
      </c>
      <c r="PG101" s="68">
        <f>IF(PF101&gt;0,((PF101-PF100)/PF100),0)</f>
        <v/>
      </c>
      <c r="PH101" s="68">
        <f>IF(PF101&gt;0,PG101-$V101,0)</f>
        <v/>
      </c>
      <c r="PI101" s="68">
        <f>IF(PF101&gt;0,(PF101-PI$10)/PI$10,0)</f>
        <v/>
      </c>
      <c r="PJ101" s="68" t="n"/>
      <c r="PK101" s="15">
        <f>IF(PF101&gt;0,(PF101-PF$10)/PF$10,0)</f>
        <v/>
      </c>
      <c r="PM101" s="13" t="n"/>
      <c r="PN101" s="68">
        <f>IF(PM101&gt;0,((PM101-PM100)/PM100),0)</f>
        <v/>
      </c>
      <c r="PO101" s="68">
        <f>PN101-$V101</f>
        <v/>
      </c>
      <c r="PP101" s="68">
        <f>IF(PM101&gt;0,(PM101-PP$10)/PP$10,0)</f>
        <v/>
      </c>
      <c r="PQ101" s="68" t="n"/>
      <c r="PR101" s="15">
        <f>IF(PM101&gt;0,(PM101-PM$10)/PM$10,0)</f>
        <v/>
      </c>
      <c r="PT101" s="13" t="n">
        <v>4.57</v>
      </c>
      <c r="PU101" s="68">
        <f>IF(PT101&gt;0,((PT101-PT100)/PT100),0)</f>
        <v/>
      </c>
      <c r="PV101" s="68">
        <f>IF(PT101&gt;0,PU101-$V101,0)</f>
        <v/>
      </c>
      <c r="PW101" s="68">
        <f>IF(PT101&gt;0,(PT101-PW$10)/PW$10,0)</f>
        <v/>
      </c>
      <c r="PX101" s="68" t="n"/>
      <c r="PY101" s="15">
        <f>IF(PT101&gt;0,(PT101-PT$10)/PT$10,0)</f>
        <v/>
      </c>
      <c r="QA101" s="13" t="n">
        <v>215.65</v>
      </c>
      <c r="QB101" s="68">
        <f>IF(QA101&gt;0,((QA101-QA100)/QA100),0)</f>
        <v/>
      </c>
      <c r="QC101" s="68">
        <f>IF(QA101&gt;0,QB101-$V101,0)</f>
        <v/>
      </c>
      <c r="QD101" s="68">
        <f>IF(QA101&gt;0,(QA101-QD$10)/QD$10,0)</f>
        <v/>
      </c>
      <c r="QE101" s="68" t="n"/>
      <c r="QF101" s="15">
        <f>IF(QA101&gt;0,(QA101-QA$10)/QA$10,0)</f>
        <v/>
      </c>
      <c r="QH101" s="13" t="n">
        <v>1.17</v>
      </c>
      <c r="QI101" s="68">
        <f>IF(QH101&gt;0,((QH101-QH100)/QH100),0)</f>
        <v/>
      </c>
      <c r="QJ101" s="68">
        <f>IF(QH101&gt;0,QI101-$V101,0)</f>
        <v/>
      </c>
      <c r="QK101" s="68">
        <f>IF(QH101&gt;0,(QH101-QK$10)/QK$10,0)</f>
        <v/>
      </c>
      <c r="QL101" s="68" t="n"/>
      <c r="QM101" s="15">
        <f>IF(QH101&gt;0,(QH101-QH$10)/QH$10,0)</f>
        <v/>
      </c>
      <c r="QO101" s="13" t="n">
        <v>8.890000000000001</v>
      </c>
      <c r="QP101" s="68">
        <f>IF(QO101&gt;0,((QO101-QO100)/QO100),0)</f>
        <v/>
      </c>
      <c r="QQ101" s="68">
        <f>IF(QO101&gt;0,QP101-$V101,0)</f>
        <v/>
      </c>
      <c r="QR101" s="68">
        <f>IF(QO101&gt;0,(QO101-QR$10)/QR$10,0)</f>
        <v/>
      </c>
      <c r="QS101" s="68" t="n"/>
      <c r="QT101" s="15">
        <f>IF(QO101&gt;0,(QO101-QO$10)/QO$10,0)</f>
        <v/>
      </c>
      <c r="QV101" s="13" t="n">
        <v>1.663</v>
      </c>
      <c r="QW101" s="68">
        <f>IF(QV101&gt;0,((QV101-QV100)/QV100),0)</f>
        <v/>
      </c>
      <c r="QX101" s="68">
        <f>IF(QV101&gt;0,QW101-$V101,0)</f>
        <v/>
      </c>
      <c r="QY101" s="68">
        <f>IF(QV101&gt;0,(QV101-QY$10)/QY$10,0)</f>
        <v/>
      </c>
      <c r="QZ101" s="68" t="n"/>
      <c r="RA101" s="15">
        <f>IF(QV101&gt;0,(QV101-QV$10)/QV$10,0)</f>
        <v/>
      </c>
      <c r="RC101" s="13" t="n">
        <v>29.65</v>
      </c>
      <c r="RD101" s="68">
        <f>IF(RC101&gt;0,((RC101-RC100)/RC100),0)</f>
        <v/>
      </c>
      <c r="RE101" s="68">
        <f>IF(RC101&gt;0,RD101-$V101,0)</f>
        <v/>
      </c>
      <c r="RF101" s="68">
        <f>IF(RC101&gt;0,(RC101-RF$10)/RF$10,0)</f>
        <v/>
      </c>
      <c r="RG101" s="68" t="n"/>
      <c r="RH101" s="15">
        <f>IF(RC101&gt;0,(RC101-RC$10)/RC$10,0)</f>
        <v/>
      </c>
      <c r="RJ101" s="13" t="n">
        <v>194.76</v>
      </c>
      <c r="RK101" s="68">
        <f>IF(RJ101&gt;0,((RJ101-RJ100)/RJ100),0)</f>
        <v/>
      </c>
      <c r="RL101" s="68">
        <f>RK101-$V101</f>
        <v/>
      </c>
      <c r="RM101" s="68">
        <f>IF(RJ101&gt;0,(RJ101-RM$10)/RM$10,0)</f>
        <v/>
      </c>
      <c r="RN101" s="68" t="n"/>
      <c r="RO101" s="15">
        <f>IF(RJ101&gt;0,(RJ101-RJ$10)/RJ$10,0)</f>
        <v/>
      </c>
      <c r="RQ101" s="26" t="n">
        <v>14.68</v>
      </c>
      <c r="RR101" s="68">
        <f>IF(RQ101&gt;0,((RQ101-RQ100)/RQ100),0)</f>
        <v/>
      </c>
      <c r="RS101" s="68">
        <f>RR101-$V101</f>
        <v/>
      </c>
      <c r="RT101" s="68">
        <f>IF(RQ101&gt;0,(RQ101-RT$10)/RT$10,0)</f>
        <v/>
      </c>
      <c r="RU101" s="68" t="n"/>
      <c r="RV101" s="15">
        <f>IF(RQ101&gt;0,(RQ101-RQ$10)/RQ$10,0)</f>
        <v/>
      </c>
      <c r="RX101" s="13" t="n">
        <v>118.46</v>
      </c>
      <c r="RY101" s="68">
        <f>IF(RX101&gt;0,((RX101-RX100)/RX100),0)</f>
        <v/>
      </c>
      <c r="RZ101" s="68">
        <f>RY101-$V101</f>
        <v/>
      </c>
      <c r="SA101" s="68">
        <f>IF(RX101&gt;0,(RX101-SA$10)/SA$10,0)</f>
        <v/>
      </c>
      <c r="SB101" s="68" t="n"/>
      <c r="SC101" s="15">
        <f>IF(RX101&gt;0,(RX101-RX$10)/RX$10,0)</f>
        <v/>
      </c>
      <c r="SE101" s="13" t="n">
        <v>11.64</v>
      </c>
      <c r="SF101" s="68">
        <f>IF(SE101&gt;0,((SE101-SE100)/SE100),0)</f>
        <v/>
      </c>
      <c r="SG101" s="68">
        <f>SF101-$V101</f>
        <v/>
      </c>
      <c r="SH101" s="68">
        <f>IF(SE101&gt;0,(SE101-SH$10)/SH$10,0)</f>
        <v/>
      </c>
      <c r="SI101" s="68" t="n"/>
      <c r="SJ101" s="15">
        <f>IF(SE101&gt;0,(SE101-SE$10)/SE$10,0)</f>
        <v/>
      </c>
      <c r="SL101" s="13" t="n">
        <v>0.9</v>
      </c>
      <c r="SM101" s="68">
        <f>IF(SL101&gt;0,((SL101-SL100)/SL100),0)</f>
        <v/>
      </c>
      <c r="SN101" s="68">
        <f>SM101-$V101</f>
        <v/>
      </c>
      <c r="SO101" s="68">
        <f>IF(SL101&gt;0,(SL101-SO$10)/SO$10,0)</f>
        <v/>
      </c>
      <c r="SP101" s="68" t="n"/>
      <c r="SQ101" s="15">
        <f>IF(SL101&gt;0,(SL101-SL$10)/SL$10,0)</f>
        <v/>
      </c>
      <c r="SS101" s="13" t="n">
        <v>11.08</v>
      </c>
      <c r="ST101" s="68">
        <f>IF(SS101&gt;0,((SS101-SS100)/SS100),0)</f>
        <v/>
      </c>
      <c r="SU101" s="68">
        <f>ST101-$V101</f>
        <v/>
      </c>
      <c r="SV101" s="68">
        <f>IF(SS101&gt;0,(SS101-SV$10)/SV$10,0)</f>
        <v/>
      </c>
      <c r="SW101" s="68" t="n"/>
      <c r="SX101" s="15">
        <f>IF(SS101&gt;0,(SS101-SS$10)/SS$10,0)</f>
        <v/>
      </c>
      <c r="SZ101" s="13" t="n">
        <v>21.08</v>
      </c>
      <c r="TA101" s="68">
        <f>IF(SZ101&gt;0,((SZ101-SZ100)/SZ100),0)</f>
        <v/>
      </c>
      <c r="TB101" s="68">
        <f>TA101-$V101</f>
        <v/>
      </c>
      <c r="TC101" s="68">
        <f>IF(SZ101&gt;0,(SZ101-TC$10)/TC$10,0)</f>
        <v/>
      </c>
      <c r="TD101" s="68" t="n"/>
      <c r="TE101" s="15">
        <f>IF(SZ101&gt;0,(SZ101-SZ$10)/SZ$10,0)</f>
        <v/>
      </c>
      <c r="TG101" s="13" t="n">
        <v>0.1737</v>
      </c>
      <c r="TH101" s="68">
        <f>IF(TG101&gt;0,((TG101-TG100)/TG100),0)</f>
        <v/>
      </c>
      <c r="TI101" s="68">
        <f>TH101-$V101</f>
        <v/>
      </c>
      <c r="TJ101" s="68">
        <f>IF(TG101&gt;0,(TG101-TJ$10)/TJ$10,0)</f>
        <v/>
      </c>
      <c r="TK101" s="68" t="n"/>
      <c r="TL101" s="15">
        <f>IF(TG101&gt;0,(TG101-TG$10)/TG$10,0)</f>
        <v/>
      </c>
      <c r="TN101" s="13" t="n">
        <v>35.35</v>
      </c>
      <c r="TO101" s="68">
        <f>IF(TN101&gt;0,((TN101-TN100)/TN100),0)</f>
        <v/>
      </c>
      <c r="TP101" s="68">
        <f>TO101-$V101</f>
        <v/>
      </c>
      <c r="TQ101" s="68">
        <f>IF(TN101&gt;0,(TN101-TQ$10)/TQ$10,0)</f>
        <v/>
      </c>
      <c r="TR101" s="68" t="n"/>
      <c r="TS101" s="15">
        <f>IF(TN101&gt;0,(TN101-TN$10)/TN$10,0)</f>
        <v/>
      </c>
      <c r="TU101" s="13" t="n">
        <v>2.25</v>
      </c>
      <c r="TV101" s="68">
        <f>IF(TU101&gt;0,((TU101-TU100)/TU100),0)</f>
        <v/>
      </c>
      <c r="TW101" s="68">
        <f>TV101-$V101</f>
        <v/>
      </c>
      <c r="TX101" s="68">
        <f>IF(TU101&gt;0,(TU101-TX$10)/TX$10,0)</f>
        <v/>
      </c>
      <c r="TY101" s="68" t="n"/>
      <c r="TZ101" s="15">
        <f>IF(TU101&gt;0,(TU101-TU$10)/TU$10,0)</f>
        <v/>
      </c>
      <c r="UB101" s="13" t="n"/>
      <c r="UC101" s="68">
        <f>IF(UB101&gt;0,((UB101-UB100)/UB100),0)</f>
        <v/>
      </c>
      <c r="UD101" s="68">
        <f>UC101-$V101</f>
        <v/>
      </c>
      <c r="UE101" s="68">
        <f>IF(UB101&gt;0,(UB101-UE$10)/UE$10,0)</f>
        <v/>
      </c>
      <c r="UF101" s="68" t="n"/>
      <c r="UG101" s="15">
        <f>IF(UB101&gt;0,(UB101-UB$10)/UB$10,0)</f>
        <v/>
      </c>
      <c r="UI101" s="13" t="n"/>
      <c r="UJ101" s="68">
        <f>IF(UI101&gt;0,((UI101-UI100)/UI100),0)</f>
        <v/>
      </c>
      <c r="UK101" s="68">
        <f>UJ101-$V101</f>
        <v/>
      </c>
      <c r="UL101" s="68">
        <f>IF(UI101&gt;0,(UI101-UL$10)/UL$10,0)</f>
        <v/>
      </c>
      <c r="UM101" s="68" t="n"/>
      <c r="UN101" s="15">
        <f>IF(UI101&gt;0,(UI101-UI$10)/UI$10,0)</f>
        <v/>
      </c>
      <c r="UP101" s="13" t="n"/>
      <c r="UQ101" s="68">
        <f>IF(UP101&gt;0,((UP101-UP100)/UP100),0)</f>
        <v/>
      </c>
      <c r="UR101" s="68">
        <f>UQ101-$V101</f>
        <v/>
      </c>
      <c r="US101" s="68">
        <f>IF(UP101&gt;0,(UP101-US$10)/US$10,0)</f>
        <v/>
      </c>
      <c r="UT101" s="68" t="n"/>
      <c r="UU101" s="15">
        <f>IF(UP101&gt;0,(UP101-UP$10)/UP$10,0)</f>
        <v/>
      </c>
      <c r="UW101" s="13" t="n"/>
      <c r="UX101" s="68">
        <f>IF(UW101&gt;0,((UW101-UW100)/UW100),0)</f>
        <v/>
      </c>
      <c r="UY101" s="68">
        <f>UX101-$V101</f>
        <v/>
      </c>
      <c r="UZ101" s="68">
        <f>IF(UW101&gt;0,(UW101-UZ$10)/UZ$10,0)</f>
        <v/>
      </c>
      <c r="VA101" s="68" t="n"/>
      <c r="VB101" s="15">
        <f>IF(UW101&gt;0,(UW101-UW$10)/UW$10,0)</f>
        <v/>
      </c>
      <c r="VD101" s="13" t="n"/>
      <c r="VE101" s="68">
        <f>IF(VD101&gt;0,((VD101-VD100)/VD100),0)</f>
        <v/>
      </c>
      <c r="VF101" s="68">
        <f>VE101-$V101</f>
        <v/>
      </c>
      <c r="VG101" s="68">
        <f>IF(VD101&gt;0,(VD101-VG$10)/VG$10,0)</f>
        <v/>
      </c>
      <c r="VH101" s="68" t="n"/>
      <c r="VI101" s="15">
        <f>IF(VD101&gt;0,(VD101-VD$10)/VD$10,0)</f>
        <v/>
      </c>
      <c r="VM101" s="21">
        <f>IF($C101&gt;0,(($IK$5*IG101)+($GT$5*GP101)+($JM$5*JI101)+($JF$5*JB101)+($IY$5*IU101)+($IR$5*IN101)+($ID$5*HZ101)+($HW$5*HS101)+($HP$5*HL101)+($HI$5*HE101)+($GF$5*GB101)+($FY$5*FU101)+($FR$5*FN101)+($FK$5*FG101)+($FD$5*EZ101)+($EW$5*ES101)+($EP$5*EL101)+($EI$5*EE101)+($EB$5*DX101)+($DU$5*DQ101)+($DN$5*DJ101)+($DG$5*DC101)+($CZ$5*CV101)+($CS$5*CO101)+($CL$5*CH101)+($CE$5*CA101)+($BX$5*BT101)+($BQ$5*BM101)+($BJ$5*BF101)+($BC$5*AY101)+($AV$5*AR101)+($AO$5*AK101)+($AH$5*AD101)+($JT$5*JP101)+($KA$5*JW101)+($KO$5*KK101)+($PR$5*PN101)+($GM$5*GI101)+($HA$5*GW101)+($KV$5*KR101)+($KH$5*KD101)+($LC$5*KY101)+($MS$5*MO101)+($ML$5*MH101)+($ME$5*MA101)+($LX$5*LT101)+($LQ$5*LM101)+($LJ$5*LF101)+(MV101*$MZ$5)+(NC101*$NG$5)+(NJ101*$NN$5)+($OI$5*OE101)+($NU$5*NQ101)+($OB$5*NX101)+($PK$5*PG101)+($OP$5*OL101)+($OW$5*OS101)+($PD$5*OZ101)+(PU101*$PY$5)+(QB101*$QF$5)+(QI101*$QM$5)+(QP101*$QT$5)+(QW101*$RA$5)+(RD101*$RH$5)+(RK101*$RO$5)+(RR101*$RV$5)+(RY101*$SC$5)+(SF101*$SJ$5)+(SM101*$SQ$5)+(ST101*$SX$5)+(TA101*$TE$5))+(TH101*$TL$5)+(TO101*$TS$5))/$VM$5</f>
        <v/>
      </c>
      <c r="VN101" s="538" t="n"/>
      <c r="VO101" s="21">
        <f>IF($C101&gt;0,(($IK$5*II101)+($GT$5*GR101)+($JM$5*JK101)+($JF$5*JD101)+($IY$5*IW101)+($IR$5*IP101)+($ID$5*IB101)+($HW$5*HU101)+($HP$5*HN101)+($HI$5*HG101)+($GF$5*GD101)+($FY$5*FW101)+($FR$5*FP101)+($FK$5*FI101)+($FD$5*FB101)+($EW$5*EU101)+($EP$5*EN101)+($EI$5*EG101)+($EB$5*DZ101)+($DU$5*DS101)+($DN$5*DL101)+($DG$5*DE101)+($CZ$5*CX101)+($CS$5*CQ101)+($CL$5*CJ101)+($CE$5*CC101)+($BX$5*BV101)+($BQ$5*BO101)+($BJ$5*BH101)+($BC$5*BA101)+($AV$5*AT101)+($AO$5*AM101)+($AH$5*AF101)+($KO$5*KM101)+($KH$5*KF101)+($KA$5*JY101)+($JT$5*JR101)+($PR$5*PP101)+($GM$5*GK101)+($HA$5*GY101)+($KV$5*KT101)+($LC$5*LA101)+($MS$5*MQ101)+($ML$5*MJ101)+($ME$5*MC101)+($LX$5*LV101)+($LQ$5*LO101)+($LJ$5*LH101)+(MX101*$MZ$5)+(NE101*$NG$5)+(NL101*$NN$5)+($OI$5*OG101)+($NU$5*NS101)+($OB$5*NZ101)+($PD$5*PB101)+($OW$5*OU101)+($OP$5*ON101)+($PK$5*PI101)+($PY$5*PW101)+($QF$5*QD101)+($QM$5*QK101)+($QT$5*QR101)+($RA$5*QY101)+($RH$5*RF101)+($RO$5*RM101)+(RT101*$RV$5)+(SA101*$SC$5)+(SH101*$SJ$5)+(SO101*$SQ$5)+(SV101*$SX$5)+(TC101*$TE$5)+(TJ101*$TL$5)+(TQ101*$TS$5))/$VM$5,0)</f>
        <v/>
      </c>
      <c r="VP101" s="14" t="n"/>
      <c r="VQ101" s="21">
        <f>IF($C101&gt;0,(($IK$5*IK101)+($GT$5*GT101)+($JM$5*JM101)+($JF$5*JF101)+($IY$5*IY101)+($IR$5*IR101)+($ID$5*ID101)+($HW$5*HW101)+($HP$5*HP101)+($HI$5*HI101)+($GF$5*GF101)+($FY$5*FY101)+($FR$5*FR101)+($FK$5*FK101)+($FD$5*FD101)+($EW$5*EW101)+($EP$5*EP101)+($EI$5*EI101)+($EB$5*EB101)+($DU$5*DU101)+($DN$5*DN101)+($DG$5*DG101)+($CZ$5*CZ101)+($CS$5*CS101)+($CL$5*CL101)+($CE$5*CE101)+($BX$5*BX101)+($BQ$5*BQ101)+($BJ$5*BJ101)+($BC$5*BC101)+($AV$5*AV101)+($AO$5*AO101)+($AH$5*AH101)+($KO$5*KO101)+($PR$5*PR101)+($GM$5*GM101)+($HA$5*HA101)+($KH$5*KH101)+($KA$5*KA101)+($JT$5*JT101)+($KV$5*KV101)+($LC$5*LC101)+($MS$5*MS101)+($ML$5*ML101)+($ME$5*ME101)+($LX$5*LX101)+($LQ$5*LQ101)+($LJ$5*LJ101)+($OI$5*OI101)+($NU$5*NU101)+($NN$5*NN101)+($NG$5*NG101)+($MZ$5*MZ101)+(OB101*$OB$5)+($PD$5*PD101)+($OW$5*OW101)+($OP$5*OP101)+($PK$5*PK101)+(PY101*$PY$5)+(QF101*$QF$5)+(QM101*$QM$5)+(QT101*$QT$5)+(RA101*$RA$5)+(RH101*$RH$5)+(RO101*$RO$5)+(RV101*$RV$5)+(SC101*$SC$5)+(SJ101*$SJ$5)+(SQ101*$SQ$5)+(SX101*$SX$5)+(TE101*$TE$5)+(TL101*$TL$5)+(TS101*$TS$5))/$VM$5,0)</f>
        <v/>
      </c>
    </row>
    <row r="102" ht="16" customHeight="1" s="545">
      <c r="A102" s="127" t="n">
        <v>45792</v>
      </c>
      <c r="B102" s="4">
        <f>A102</f>
        <v/>
      </c>
      <c r="C102" s="13" t="n">
        <v>42322.75</v>
      </c>
      <c r="D102" s="138">
        <f>IF(C102&gt;0,C102-C101,0)</f>
        <v/>
      </c>
      <c r="E102" s="68">
        <f>IF(C102&gt;0,D102/C101,0)</f>
        <v/>
      </c>
      <c r="F102" s="15">
        <f>IF(C102&gt;0,(C102-C$10)/C$10,0)</f>
        <v/>
      </c>
      <c r="G102" s="13" t="n">
        <v>5916.93</v>
      </c>
      <c r="H102" s="138">
        <f>IF(G102&gt;0,G102-G101,0)</f>
        <v/>
      </c>
      <c r="I102" s="68">
        <f>IF(G102&gt;0,H102/G101,0)</f>
        <v/>
      </c>
      <c r="J102" s="15">
        <f>IF(G102&gt;0,(G102-G$10)/G$10,0)</f>
        <v/>
      </c>
      <c r="K102" s="13" t="n">
        <v>19112.32</v>
      </c>
      <c r="L102" s="138">
        <f>IF(K102&gt;0,K102-K101,0)</f>
        <v/>
      </c>
      <c r="M102" s="68">
        <f>IF(K102&gt;0,L102/K101,0)</f>
        <v/>
      </c>
      <c r="N102" s="15">
        <f>IF(K102&gt;0,(K102-K$10)/K$10,0)</f>
        <v/>
      </c>
      <c r="O102" s="13" t="n">
        <v>2094.69</v>
      </c>
      <c r="P102" s="138">
        <f>IF(O102&gt;0,O102-O101,0)</f>
        <v/>
      </c>
      <c r="Q102" s="68">
        <f>IF(O102&gt;0,P102/O101,0)</f>
        <v/>
      </c>
      <c r="R102" s="15">
        <f>IF(O102&gt;0,(O102-O$10)/O$10,0)</f>
        <v/>
      </c>
      <c r="S102" s="18">
        <f>IF(O102&gt;0,(((O102*0.7)*Q102)+((K102*0.9)*M102)+((G102*0.65)*I102)+((C102*0.6)*E102))/(O102+K102+G102+C102),0)</f>
        <v/>
      </c>
      <c r="T102" s="121">
        <f>IF(O102&gt;0,(S102*200)+T101,0)</f>
        <v/>
      </c>
      <c r="U102" s="121">
        <f>T102</f>
        <v/>
      </c>
      <c r="V102" s="134">
        <f>IF(T102&gt;0,(T102-T101)/T101,0)</f>
        <v/>
      </c>
      <c r="W102" s="21">
        <f>IF(T102&gt;0,(T102-T$11)/T$11,0)</f>
        <v/>
      </c>
      <c r="X102" s="18">
        <f>IF(T102&gt;0,((Q102+M102+I102+E102)/4),0)</f>
        <v/>
      </c>
      <c r="Y102" s="352" t="n">
        <v>541260.51</v>
      </c>
      <c r="Z102" s="15" t="n">
        <v>2e-06</v>
      </c>
      <c r="AA102" s="21">
        <f>Z102-$V102</f>
        <v/>
      </c>
      <c r="AC102" s="13" t="n">
        <v>218.8</v>
      </c>
      <c r="AD102" s="68">
        <f>IF(AC102&gt;0,((AC102-AC101)/AC101),0)</f>
        <v/>
      </c>
      <c r="AE102" s="68">
        <f>IF(AC102&gt;0,AD102-$V102,0)</f>
        <v/>
      </c>
      <c r="AF102" s="68">
        <f>IF(AC102&gt;0,(AC102-AF$10)/AF$10,0)</f>
        <v/>
      </c>
      <c r="AG102" s="68" t="n"/>
      <c r="AH102" s="15">
        <f>IF(AC102&gt;0,(AC102-AC$10)/AC$10,0)</f>
        <v/>
      </c>
      <c r="AJ102" s="13" t="n">
        <v>21.68</v>
      </c>
      <c r="AK102" s="68">
        <f>IF(AJ102&gt;0,((AJ102-AJ101)/AJ101),0)</f>
        <v/>
      </c>
      <c r="AL102" s="68">
        <f>IF(AJ102&gt;0,AK102-$V102,0)</f>
        <v/>
      </c>
      <c r="AM102" s="68">
        <f>IF(AJ102&gt;0,(AJ102-AM$10)/AM$10,0)</f>
        <v/>
      </c>
      <c r="AN102" s="68" t="n"/>
      <c r="AO102" s="15">
        <f>IF(AJ102&gt;0,(AJ102-AJ$10)/AJ$10,0)</f>
        <v/>
      </c>
      <c r="AQ102" s="13" t="n">
        <v>20.51</v>
      </c>
      <c r="AR102" s="68">
        <f>IF(AQ102&gt;0,((AQ102-AQ101)/AQ101),0)</f>
        <v/>
      </c>
      <c r="AS102" s="68">
        <f>IF(AQ102&gt;0,AR102-$V102,0)</f>
        <v/>
      </c>
      <c r="AT102" s="68">
        <f>IF(AQ102&gt;0,(AQ102-AT$10)/AT$10,0)</f>
        <v/>
      </c>
      <c r="AU102" s="68" t="n"/>
      <c r="AV102" s="15">
        <f>IF(AQ102&gt;0,(AQ102-AQ$10)/AQ$10,0)</f>
        <v/>
      </c>
      <c r="AX102" s="13" t="n">
        <v>205.71</v>
      </c>
      <c r="AY102" s="68">
        <f>IF(AX102&gt;0,((AX102-AX101)/AX101),0)</f>
        <v/>
      </c>
      <c r="AZ102" s="68">
        <f>IF(AX102&gt;0,AY102-$V102,0)</f>
        <v/>
      </c>
      <c r="BA102" s="68">
        <f>IF(AX102&gt;0,(AX102-BA$10)/BA$10,0)</f>
        <v/>
      </c>
      <c r="BB102" s="68" t="n"/>
      <c r="BC102" s="15">
        <f>IF(AX102&gt;0,(AX102-AX$10)/AX$10,0)</f>
        <v/>
      </c>
      <c r="BE102" s="13" t="n">
        <v>76.7</v>
      </c>
      <c r="BF102" s="68">
        <f>IF(BE102&gt;0,((BE102-BE101)/BE101),0)</f>
        <v/>
      </c>
      <c r="BG102" s="68">
        <f>IF(BE102&gt;0,BF102-$V102,0)</f>
        <v/>
      </c>
      <c r="BH102" s="68" t="n"/>
      <c r="BI102" s="68" t="n"/>
      <c r="BJ102" s="15">
        <f>IF(BE102&gt;0,(BE102-BE$10)/BE$10,0)</f>
        <v/>
      </c>
      <c r="BL102" s="13" t="n">
        <v>71.28</v>
      </c>
      <c r="BM102" s="68">
        <f>IF(BL102&gt;0,((BL102-BL101)/BL101),0)</f>
        <v/>
      </c>
      <c r="BN102" s="68">
        <f>IF(BL102&gt;0,BM102-$V102,0)</f>
        <v/>
      </c>
      <c r="BO102" s="68">
        <f>IF(BL102&gt;0,(BL102-BO$10)/BO$10,0)</f>
        <v/>
      </c>
      <c r="BP102" s="68" t="n"/>
      <c r="BQ102" s="15">
        <f>IF(BL102&gt;0,(BL102-BL$10)/BL$10,0)</f>
        <v/>
      </c>
      <c r="BS102" s="13" t="n">
        <v>38.71</v>
      </c>
      <c r="BT102" s="68">
        <f>IF(BS102&gt;0,((BS102-BS101)/BS101),0)</f>
        <v/>
      </c>
      <c r="BU102" s="68">
        <f>IF(BS102&gt;0,BT102-$V102,0)</f>
        <v/>
      </c>
      <c r="BV102" s="68">
        <f>IF(BS102&gt;0,(BS102-BV$10)/BV$10,0)</f>
        <v/>
      </c>
      <c r="BW102" s="68" t="n"/>
      <c r="BX102" s="15">
        <f>IF(BS102&gt;0,(BS102-BS$10)/BS$10,0)</f>
        <v/>
      </c>
      <c r="BZ102" s="13" t="n"/>
      <c r="CA102" s="68">
        <f>IF(BZ102&gt;0,((BZ102-BZ101)/BZ101),0)</f>
        <v/>
      </c>
      <c r="CB102" s="68">
        <f>IF(BZ102&gt;0,CA102-$V102,0)</f>
        <v/>
      </c>
      <c r="CC102" s="68">
        <f>IF(BZ102&gt;0,(BZ102-CC$10)/CC$10,0)</f>
        <v/>
      </c>
      <c r="CD102" s="68" t="n"/>
      <c r="CE102" s="15">
        <f>IF(BZ102&gt;0,(BZ102-BZ$10)/BZ$10,0)</f>
        <v/>
      </c>
      <c r="CG102" s="13" t="n">
        <v>30.27</v>
      </c>
      <c r="CH102" s="68">
        <f>IF(CG102&gt;0,((CG102-CG101)/CG101),0)</f>
        <v/>
      </c>
      <c r="CI102" s="68">
        <f>IF(CG102&gt;0,CH102-$V102,0)</f>
        <v/>
      </c>
      <c r="CJ102" s="68">
        <f>IF(CG102&gt;0,(CG102-CJ$10)/CJ$10,0)</f>
        <v/>
      </c>
      <c r="CK102" s="68" t="n"/>
      <c r="CL102" s="15">
        <f>IF(CG102&gt;0,(CG102-CG$10)/CG$10,0)</f>
        <v/>
      </c>
      <c r="CN102" s="13" t="n">
        <v>31.54</v>
      </c>
      <c r="CO102" s="68">
        <f>IF(CN102&gt;0,((CN102-CN101)/CN101),0)</f>
        <v/>
      </c>
      <c r="CP102" s="68">
        <f>IF(CN102&gt;0,CO102-$V102,0)</f>
        <v/>
      </c>
      <c r="CQ102" s="68">
        <f>IF(CN102&gt;0,(CN102-CQ$10)/CQ$10,0)</f>
        <v/>
      </c>
      <c r="CR102" s="68" t="n"/>
      <c r="CS102" s="15">
        <f>IF(CN102&gt;0,(CN102-CN$10)/CN$10,0)</f>
        <v/>
      </c>
      <c r="CU102" s="13" t="n">
        <v>35.72</v>
      </c>
      <c r="CV102" s="68">
        <f>IF(CU102&gt;0,((CU102-CU101)/CU101),0)</f>
        <v/>
      </c>
      <c r="CW102" s="68">
        <f>IF(CU102&gt;0,CV102-$V102,0)</f>
        <v/>
      </c>
      <c r="CX102" s="68">
        <f>IF(CU102&gt;0,(CU102-CX$10)/CX$10,0)</f>
        <v/>
      </c>
      <c r="CY102" s="68" t="n"/>
      <c r="CZ102" s="15">
        <f>IF(CU102&gt;0,(CU102-CU$10)/CU$10,0)</f>
        <v/>
      </c>
      <c r="DB102" s="13" t="n">
        <v>19.88</v>
      </c>
      <c r="DC102" s="68">
        <f>IF(DB102&gt;0,((DB102-DB101)/DB101),0)</f>
        <v/>
      </c>
      <c r="DD102" s="68">
        <f>IF(DB102&gt;0,DC102-$V102,0)</f>
        <v/>
      </c>
      <c r="DE102" s="68">
        <f>IF(DB102&gt;0,(DB102-DE$10)/DE$10,0)</f>
        <v/>
      </c>
      <c r="DF102" s="68" t="n"/>
      <c r="DG102" s="15">
        <f>IF(DB102&gt;0,(DB102-DB$10)/DB$10,0)</f>
        <v/>
      </c>
      <c r="DI102" s="13" t="n">
        <v>47.71</v>
      </c>
      <c r="DJ102" s="68">
        <f>IF(DI102&gt;0,((DI102-DI101)/DI101),0)</f>
        <v/>
      </c>
      <c r="DK102" s="68">
        <f>IF(DI102&gt;0,DJ102-$V102,0)</f>
        <v/>
      </c>
      <c r="DL102" s="68">
        <f>IF(DI102&gt;0,(DI102-DL$10)/DL$10,0)</f>
        <v/>
      </c>
      <c r="DM102" s="68" t="n"/>
      <c r="DN102" s="15">
        <f>IF(DI102&gt;0,(DI102-DI$10)/DI$10,0)</f>
        <v/>
      </c>
      <c r="DP102" s="13" t="n">
        <v>40.87</v>
      </c>
      <c r="DQ102" s="68">
        <f>IF(DP102&gt;0,((DP102-DP101)/DP101),0)</f>
        <v/>
      </c>
      <c r="DR102" s="68">
        <f>IF(DP102&gt;0,DQ102-$V102,0)</f>
        <v/>
      </c>
      <c r="DS102" s="68" t="n"/>
      <c r="DT102" s="68" t="n"/>
      <c r="DU102" s="15">
        <f>IF(DP102&gt;0,(DP102-DP$10)/DP$10,0)</f>
        <v/>
      </c>
      <c r="DV102" s="18" t="n"/>
      <c r="DW102" s="13" t="n">
        <v>30.9</v>
      </c>
      <c r="DX102" s="68">
        <f>IF(DW102&gt;0,((DW102-DW101)/DW101),0)</f>
        <v/>
      </c>
      <c r="DY102" s="68">
        <f>IF(DW102&gt;0,DX102-$V102,0)</f>
        <v/>
      </c>
      <c r="DZ102" s="68">
        <f>IF(DW102&gt;0,(DW102-DZ$10)/DZ$10,0)</f>
        <v/>
      </c>
      <c r="EA102" s="68" t="n"/>
      <c r="EB102" s="15">
        <f>IF(DW102&gt;0,(DW102-DW$10)/DW$10,0)</f>
        <v/>
      </c>
      <c r="ED102" s="13" t="n">
        <v>35.12</v>
      </c>
      <c r="EE102" s="68">
        <f>IF(ED102&gt;0,((ED102-ED101)/ED101),0)</f>
        <v/>
      </c>
      <c r="EF102" s="68">
        <f>IF(ED102&gt;0,EE102-$V102,0)</f>
        <v/>
      </c>
      <c r="EG102" s="68">
        <f>IF(ED102&gt;0,(ED102-EG$10)/EG$10,0)</f>
        <v/>
      </c>
      <c r="EH102" s="68" t="n"/>
      <c r="EI102" s="15">
        <f>IF(ED102&gt;0,(ED102-ED$10)/ED$10,0)</f>
        <v/>
      </c>
      <c r="EK102" s="13" t="n">
        <v>113.28</v>
      </c>
      <c r="EL102" s="68">
        <f>IF(EK102&gt;0,((EK102-EK101)/EK101),0)</f>
        <v/>
      </c>
      <c r="EM102" s="68">
        <f>IF(EK102&gt;0,EL102-$V102,0)</f>
        <v/>
      </c>
      <c r="EN102" s="68">
        <f>IF(EK102&gt;0,(EK102-EN$10)/EN$10,0)</f>
        <v/>
      </c>
      <c r="EO102" s="68" t="n"/>
      <c r="EP102" s="15">
        <f>IF(EK102&gt;0,(EK102-EK$10)/EK$10,0)</f>
        <v/>
      </c>
      <c r="ER102" s="13" t="n">
        <v>37.23</v>
      </c>
      <c r="ES102" s="68">
        <f>IF(ER102&gt;0,((ER102-ER101)/ER101),0)</f>
        <v/>
      </c>
      <c r="ET102" s="68">
        <f>IF(ER102&gt;0,ES102-$V102,0)</f>
        <v/>
      </c>
      <c r="EU102" s="68">
        <f>IF(ER102&gt;0,(ER102-EU$10)/EU$10,0)</f>
        <v/>
      </c>
      <c r="EV102" s="68" t="n"/>
      <c r="EW102" s="15">
        <f>IF(ER102&gt;0,(ER102-ER$10)/ER$10,0)</f>
        <v/>
      </c>
      <c r="EY102" s="13" t="n">
        <v>33.71</v>
      </c>
      <c r="EZ102" s="68">
        <f>IF(EY102&gt;0,((EY102-EY101)/EY101),0)</f>
        <v/>
      </c>
      <c r="FA102" s="68">
        <f>IF(EY102&gt;0,EZ102-$V102,0)</f>
        <v/>
      </c>
      <c r="FB102" s="68" t="n"/>
      <c r="FC102" s="68" t="n"/>
      <c r="FD102" s="15">
        <f>IF(EY102&gt;0,(EY102-EY$10)/EY$10,0)</f>
        <v/>
      </c>
      <c r="FF102" s="13" t="n">
        <v>56.5</v>
      </c>
      <c r="FG102" s="68">
        <f>IF(FF102&gt;0,((FF102-FF101)/FF101),0)</f>
        <v/>
      </c>
      <c r="FH102" s="68">
        <f>IF(FF102&gt;0,FG102-$V102,0)</f>
        <v/>
      </c>
      <c r="FI102" s="68">
        <f>IF(FF102&gt;0,(FF102-FI$10)/FI$10,0)</f>
        <v/>
      </c>
      <c r="FJ102" s="68" t="n"/>
      <c r="FK102" s="15">
        <f>IF(FF102&gt;0,(FF102-FF$10)/FF$10,0)</f>
        <v/>
      </c>
      <c r="FM102" s="13" t="n">
        <v>182.48</v>
      </c>
      <c r="FN102" s="68">
        <f>IF(FM102&gt;0,((FM102-FM101)/FM101),0)</f>
        <v/>
      </c>
      <c r="FO102" s="68">
        <f>IF(FM102&gt;0,FN102-$V102,0)</f>
        <v/>
      </c>
      <c r="FP102" s="68">
        <f>IF(FM102&gt;0,(FM102-FP$10)/FP$10,0)</f>
        <v/>
      </c>
      <c r="FQ102" s="68" t="n"/>
      <c r="FR102" s="15">
        <f>IF(FM102&gt;0,(FM102-FM$10)/FM$10,0)</f>
        <v/>
      </c>
      <c r="FT102" s="13" t="n">
        <v>95.11</v>
      </c>
      <c r="FU102" s="68">
        <f>IF(FT102&gt;0,((FT102-FT101)/FT101),0)</f>
        <v/>
      </c>
      <c r="FV102" s="68">
        <f>IF(FT102&gt;0,FU102-$V102,0)</f>
        <v/>
      </c>
      <c r="FW102" s="68">
        <f>IF(FT102&gt;0,(FT102-FW$10)/FW$10,0)</f>
        <v/>
      </c>
      <c r="FX102" s="68" t="n"/>
      <c r="FY102" s="15">
        <f>IF(FT102&gt;0,(FT102-FT$10)/FT$10,0)</f>
        <v/>
      </c>
      <c r="GA102" s="13" t="n">
        <v>18.13</v>
      </c>
      <c r="GB102" s="68">
        <f>IF(GA102&gt;0,((GA102-GA101)/GA101),0)</f>
        <v/>
      </c>
      <c r="GC102" s="68">
        <f>IF(GA102&gt;0,GB102-$V102,0)</f>
        <v/>
      </c>
      <c r="GD102" s="68" t="n"/>
      <c r="GE102" s="68" t="n"/>
      <c r="GF102" s="15">
        <f>IF(GA102&gt;0,(GA102-GA$10)/GA$10,0)</f>
        <v/>
      </c>
      <c r="GG102" s="18" t="n"/>
      <c r="GH102" s="13" t="n">
        <v>16.97</v>
      </c>
      <c r="GI102" s="68">
        <f>IF(GH102&gt;0,((GH102-GH101)/GH101),0)</f>
        <v/>
      </c>
      <c r="GJ102" s="68">
        <f>IF(GH102&gt;0,GI102-$V102,0)</f>
        <v/>
      </c>
      <c r="GK102" s="68">
        <f>IF(GH102&gt;0,(GH102-GK$10)/GK$10,0)</f>
        <v/>
      </c>
      <c r="GL102" s="68" t="n"/>
      <c r="GM102" s="15">
        <f>IF(GH102&gt;0,(GH102-GH$10)/GH$10,0)</f>
        <v/>
      </c>
      <c r="GO102" s="13" t="n">
        <v>24.45</v>
      </c>
      <c r="GP102" s="68">
        <f>IF(GO102&gt;0,((GO102-GO101)/GO101),0)</f>
        <v/>
      </c>
      <c r="GQ102" s="68">
        <f>IF(GO102&gt;0,GP102-$V102,0)</f>
        <v/>
      </c>
      <c r="GR102" s="68" t="n"/>
      <c r="GS102" s="68" t="n"/>
      <c r="GT102" s="15">
        <f>IF(GO102&gt;0,(GO102-GO$10)/GO$10,0)</f>
        <v/>
      </c>
      <c r="GV102" s="13" t="n">
        <v>14.86</v>
      </c>
      <c r="GW102" s="68">
        <f>IF(GV102&gt;0,((GV102-GV101)/GV101),0)</f>
        <v/>
      </c>
      <c r="GX102" s="68">
        <f>IF(GV102&gt;0,GW102-$V102,0)</f>
        <v/>
      </c>
      <c r="GY102" s="68">
        <f>IF(GV102&gt;0,(GV102-GY$10)/GY$10,0)</f>
        <v/>
      </c>
      <c r="GZ102" s="68" t="n"/>
      <c r="HA102" s="15">
        <f>IF(GV102&gt;0,(GV102-GV$10)/GV$10,0)</f>
        <v/>
      </c>
      <c r="HD102" s="13" t="n">
        <v>342.82</v>
      </c>
      <c r="HE102" s="68">
        <f>IF(HD102&gt;0,((HD102-HD101)/HD101),0)</f>
        <v/>
      </c>
      <c r="HF102" s="68">
        <f>IF(HD102&gt;0,HE102-$V102,0)</f>
        <v/>
      </c>
      <c r="HG102" s="68">
        <f>IF(HD102&gt;0,(HD102-HG$10)/HG$10,0)</f>
        <v/>
      </c>
      <c r="HH102" s="68" t="n"/>
      <c r="HI102" s="15">
        <f>IF(HD102&gt;0,(HD102-HD$10)/HD$10,0)</f>
        <v/>
      </c>
      <c r="HK102" s="13" t="n">
        <v>34.39</v>
      </c>
      <c r="HL102" s="68">
        <f>IF(HK102&gt;0,((HK102-HK101)/HK101),0)</f>
        <v/>
      </c>
      <c r="HM102" s="68">
        <f>IF(HK102&gt;0,HL102-$V102,0)</f>
        <v/>
      </c>
      <c r="HN102" s="68">
        <f>IF(HK102&gt;0,(HK102-HN$10)/HN$10,0)</f>
        <v/>
      </c>
      <c r="HO102" s="68" t="n"/>
      <c r="HP102" s="15">
        <f>IF(HK102&gt;0,(HK102-HK$10)/HK$10,0)</f>
        <v/>
      </c>
      <c r="HR102" s="13" t="n">
        <v>108.58</v>
      </c>
      <c r="HS102" s="68">
        <f>IF(HR102&gt;0,((HR102-HR101)/HR101),0)</f>
        <v/>
      </c>
      <c r="HT102" s="68">
        <f>IF(HR102&gt;0,HS102-$V102,0)</f>
        <v/>
      </c>
      <c r="HU102" s="68">
        <f>IF(HR102&gt;0,(HR102-HU$10)/HU$10,0)</f>
        <v/>
      </c>
      <c r="HV102" s="68" t="n"/>
      <c r="HW102" s="15">
        <f>IF(HR102&gt;0,(HR102-HR$10)/HR$10,0)</f>
        <v/>
      </c>
      <c r="HY102" s="13" t="n">
        <v>134.83</v>
      </c>
      <c r="HZ102" s="68">
        <f>IF(HY102&gt;0,((HY102-HY101)/HY101),0)</f>
        <v/>
      </c>
      <c r="IA102" s="68">
        <f>IF(HY102&gt;0,HZ102-$V102,0)</f>
        <v/>
      </c>
      <c r="IB102" s="68">
        <f>IF(HY102&gt;0,(HY102-IB$10)/IB$10,0)</f>
        <v/>
      </c>
      <c r="IC102" s="68" t="n"/>
      <c r="ID102" s="15">
        <f>IF(HY102&gt;0,(HY102-HY$10)/HY$10,0)</f>
        <v/>
      </c>
      <c r="IF102" s="13" t="n">
        <v>232.64</v>
      </c>
      <c r="IG102" s="68">
        <f>IF(IF102&gt;0,((IF102-IF101)/IF101),0)</f>
        <v/>
      </c>
      <c r="IH102" s="68">
        <f>IF(IF102&gt;0,IG102-$V102,0)</f>
        <v/>
      </c>
      <c r="II102" s="68">
        <f>IF(IF102&gt;0,(IF102-II$10)/II$10,0)</f>
        <v/>
      </c>
      <c r="IJ102" s="68" t="n"/>
      <c r="IK102" s="15">
        <f>IF(IF102&gt;0,(IF102-IF$10)/IF$10,0)</f>
        <v/>
      </c>
      <c r="IM102" s="13" t="n">
        <v>228.16</v>
      </c>
      <c r="IN102" s="68">
        <f>IF(IM102&gt;0,((IM102-IM101)/IM101),0)</f>
        <v/>
      </c>
      <c r="IO102" s="68">
        <f>IF(IM102&gt;0,IN102-$V102,0)</f>
        <v/>
      </c>
      <c r="IP102" s="68">
        <f>IF(IM102&gt;0,(IM102-IP$10)/IP$10,0)</f>
        <v/>
      </c>
      <c r="IQ102" s="68" t="n"/>
      <c r="IR102" s="15">
        <f>IF(IM102&gt;0,(IM102-IM$10)/IM$10,0)</f>
        <v/>
      </c>
      <c r="IT102" s="13" t="n">
        <v>51.59</v>
      </c>
      <c r="IU102" s="68">
        <f>IF(IT102&gt;0,((IT102-IT101)/IT101),0)</f>
        <v/>
      </c>
      <c r="IV102" s="68">
        <f>IF(IT102&gt;0,IU102-$V102,0)</f>
        <v/>
      </c>
      <c r="IW102" s="68">
        <f>IF(IT102&gt;0,(IT102-IW$10)/IW$10,0)</f>
        <v/>
      </c>
      <c r="IX102" s="68" t="n"/>
      <c r="IY102" s="15">
        <f>IF(IT102&gt;0,(IT102-IT$10)/IT$10,0)</f>
        <v/>
      </c>
      <c r="JA102" s="13" t="n">
        <v>643.88</v>
      </c>
      <c r="JB102" s="68">
        <f>IF(JA102&gt;0,((JA102-JA101)/JA101),0)</f>
        <v/>
      </c>
      <c r="JC102" s="68">
        <f>IF(JA102&gt;0,JB102-$V102,0)</f>
        <v/>
      </c>
      <c r="JD102" s="68">
        <f>IF(JA102&gt;0,(JA102-JD$10)/JD$10,0)</f>
        <v/>
      </c>
      <c r="JE102" s="68" t="n"/>
      <c r="JF102" s="15">
        <f>IF(JA102&gt;0,(JA102-JA$10)/JA$10,0)</f>
        <v/>
      </c>
      <c r="JH102" s="13" t="n">
        <v>453.13</v>
      </c>
      <c r="JI102" s="68">
        <f>IF(JH102&gt;0,((JH102-JH101)/JH101),0)</f>
        <v/>
      </c>
      <c r="JJ102" s="68">
        <f>IF(JH102&gt;0,JI102-$V102,0)</f>
        <v/>
      </c>
      <c r="JK102" s="68">
        <f>IF(JH102&gt;0,(JH102-JK$10)/JK$10,0)</f>
        <v/>
      </c>
      <c r="JL102" s="68" t="n"/>
      <c r="JM102" s="15">
        <f>IF(JH102&gt;0,(JH102-JH$10)/JH$10,0)</f>
        <v/>
      </c>
      <c r="JO102" s="13" t="n">
        <v>12.79</v>
      </c>
      <c r="JP102" s="68">
        <f>IF(JO102&gt;0,((JO102-JO101)/JO101),0)</f>
        <v/>
      </c>
      <c r="JQ102" s="68">
        <f>IF(JO102&gt;0,JP102-$V102,0)</f>
        <v/>
      </c>
      <c r="JR102" s="68">
        <f>IF(JO102&gt;0,(JO102-JR$10)/JR$10,0)</f>
        <v/>
      </c>
      <c r="JS102" s="68" t="n"/>
      <c r="JT102" s="15">
        <f>IF(JO102&gt;0,(JO102-JO$10)/JO$10,0)</f>
        <v/>
      </c>
      <c r="JV102" s="13" t="n">
        <v>1.5</v>
      </c>
      <c r="JW102" s="68">
        <f>IF(JV102&gt;0,((JV102-JV101)/JV101),0)</f>
        <v/>
      </c>
      <c r="JX102" s="68">
        <f>IF(JV102&gt;0,JW102-$V102,0)</f>
        <v/>
      </c>
      <c r="JY102" s="68">
        <f>IF(JV102&gt;0,(JV102-JY$10)/JY$10,0)</f>
        <v/>
      </c>
      <c r="JZ102" s="68" t="n"/>
      <c r="KA102" s="15">
        <f>IF(JV102&gt;0,(JV102-JV$10)/JV$10,0)</f>
        <v/>
      </c>
      <c r="KC102" s="13" t="n">
        <v>17.52</v>
      </c>
      <c r="KD102" s="68">
        <f>IF(KC102&gt;0,((KC102-KC101)/KC101),0)</f>
        <v/>
      </c>
      <c r="KE102" s="68">
        <f>IF(KC102&gt;0,KD102-$V102,0)</f>
        <v/>
      </c>
      <c r="KF102" s="68">
        <f>IF(KC102&gt;0,(KC102-KF$10)/KF$10,0)</f>
        <v/>
      </c>
      <c r="KG102" s="68" t="n"/>
      <c r="KH102" s="15">
        <f>IF(KC102&gt;0,(KC102-KC$10)/KC$10,0)</f>
        <v/>
      </c>
      <c r="KI102" s="18" t="n"/>
      <c r="KJ102" s="13" t="n">
        <v>59.58</v>
      </c>
      <c r="KK102" s="68">
        <f>IF(KJ102&gt;0,((KJ102-KJ101)/KJ101),0)</f>
        <v/>
      </c>
      <c r="KL102" s="68">
        <f>IF(KJ102&gt;0,KK102-$V102,0)</f>
        <v/>
      </c>
      <c r="KM102" s="68">
        <f>IF(KJ102&gt;0,(KJ102-KM$10)/KM$10,0)</f>
        <v/>
      </c>
      <c r="KN102" s="68" t="n"/>
      <c r="KO102" s="15">
        <f>IF(KJ102&gt;0,(KJ102-KJ$10)/KJ$10,0)</f>
        <v/>
      </c>
      <c r="KQ102" s="13" t="n">
        <v>1.45</v>
      </c>
      <c r="KR102" s="68">
        <f>IF(KQ102&gt;0,((KQ102-KQ101)/KQ101),0)</f>
        <v/>
      </c>
      <c r="KS102" s="68">
        <f>IF(KQ102&gt;0,KR102-$V102,0)</f>
        <v/>
      </c>
      <c r="KT102" s="68">
        <f>IF(KQ102&gt;0,(KQ102-KT$10)/KT$10,0)</f>
        <v/>
      </c>
      <c r="KU102" s="68" t="n"/>
      <c r="KV102" s="15">
        <f>IF(KQ102&gt;0,(KQ102-KQ$10)/KQ$10,0)</f>
        <v/>
      </c>
      <c r="KW102" s="18" t="n"/>
      <c r="KX102" s="13" t="n">
        <v>26.94</v>
      </c>
      <c r="KY102" s="68">
        <f>IF(KX102&gt;0,((KX102-KX101)/KX101),0)</f>
        <v/>
      </c>
      <c r="KZ102" s="68">
        <f>IF(KX102&gt;0,KY102-$V102,0)</f>
        <v/>
      </c>
      <c r="LA102" s="68">
        <f>IF(KX102&gt;0,(KX102-LA$10)/LA$10,0)</f>
        <v/>
      </c>
      <c r="LB102" s="68" t="n"/>
      <c r="LC102" s="15">
        <f>IF(KX102&gt;0,(KX102-KX$10)/KX$10,0)</f>
        <v/>
      </c>
      <c r="LD102" s="18" t="n"/>
      <c r="LE102" s="13" t="n">
        <v>56</v>
      </c>
      <c r="LF102" s="68">
        <f>IF(LE102&gt;0,((LE102-LE101)/LE101),0)</f>
        <v/>
      </c>
      <c r="LG102" s="68">
        <f>IF(LE102&gt;0,LF102-$V102,0)</f>
        <v/>
      </c>
      <c r="LH102" s="68">
        <f>IF(LE102&gt;0,(LE102-LH$10)/LH$10,0)</f>
        <v/>
      </c>
      <c r="LI102" s="68" t="n"/>
      <c r="LJ102" s="15">
        <f>IF(LE102&gt;0,(LE102-LE$10)/LE$10,0)</f>
        <v/>
      </c>
      <c r="LL102" s="13" t="n">
        <v>106.51</v>
      </c>
      <c r="LM102" s="68">
        <f>IF(LL102&gt;0,((LL102-LL101)/LL101),0)</f>
        <v/>
      </c>
      <c r="LN102" s="68">
        <f>IF(LL102&gt;0,LM102-$V102,0)</f>
        <v/>
      </c>
      <c r="LO102" s="68">
        <f>IF(LL102&gt;0,(LL102-LO$10)/LO$10,0)</f>
        <v/>
      </c>
      <c r="LP102" s="68" t="n"/>
      <c r="LQ102" s="15">
        <f>IF(LL102&gt;0,(LL102-LL$10)/LL$10,0)</f>
        <v/>
      </c>
      <c r="LS102" s="13" t="n">
        <v>13.75</v>
      </c>
      <c r="LT102" s="68">
        <f>IF(LS102&gt;0,((LS102-LS101)/LS101),0)</f>
        <v/>
      </c>
      <c r="LU102" s="68">
        <f>IF(LS102&gt;0,LT102-$V102,0)</f>
        <v/>
      </c>
      <c r="LV102" s="68" t="n"/>
      <c r="LW102" s="68" t="n"/>
      <c r="LX102" s="15">
        <f>IF(LS102&gt;0,(LS102-LS$10)/LS$10,0)</f>
        <v/>
      </c>
      <c r="LZ102" s="13" t="n">
        <v>13.62</v>
      </c>
      <c r="MA102" s="68">
        <f>IF(LZ102&gt;0,((LZ102-LZ101)/LZ101),0)</f>
        <v/>
      </c>
      <c r="MB102" s="68">
        <f>IF(LZ102&gt;0,MA102-$V102,0)</f>
        <v/>
      </c>
      <c r="MC102" s="68">
        <f>IF(LZ102&gt;0,(LZ102-MC$10)/MC$10,0)</f>
        <v/>
      </c>
      <c r="MD102" s="68" t="n"/>
      <c r="ME102" s="15">
        <f>IF(LZ102&gt;0,(LZ102-LZ$10)/LZ$10,0)</f>
        <v/>
      </c>
      <c r="MG102" s="13" t="n">
        <v>37.41</v>
      </c>
      <c r="MH102" s="68">
        <f>IF(MG102&gt;0,((MG102-MG101)/MG101),0)</f>
        <v/>
      </c>
      <c r="MI102" s="68">
        <f>IF(MG102&gt;0,MH102-$V102,0)</f>
        <v/>
      </c>
      <c r="MJ102" s="68">
        <f>IF(MG102&gt;0,(MG102-MJ$10)/MJ$10,0)</f>
        <v/>
      </c>
      <c r="MK102" s="68" t="n"/>
      <c r="ML102" s="15">
        <f>IF(MG102&gt;0,(MG102-MG$10)/MG$10,0)</f>
        <v/>
      </c>
      <c r="MN102" s="13" t="n">
        <v>108.83</v>
      </c>
      <c r="MO102" s="68">
        <f>IF(MN102&gt;0,((MN102-MN101)/MN101),0)</f>
        <v/>
      </c>
      <c r="MP102" s="68">
        <f>IF(MN102&gt;0,MO102-$V102,0)</f>
        <v/>
      </c>
      <c r="MQ102" s="68">
        <f>IF(MN102&gt;0,(MN102-MQ$10)/MQ$10,0)</f>
        <v/>
      </c>
      <c r="MR102" s="68" t="n"/>
      <c r="MS102" s="15">
        <f>IF(MN102&gt;0,(MN102-MN$10)/MN$10,0)</f>
        <v/>
      </c>
      <c r="MU102" s="13" t="n">
        <v>12.17</v>
      </c>
      <c r="MV102" s="68">
        <f>IF(MU102&gt;0,((MU102-MU101)/MU101),0)</f>
        <v/>
      </c>
      <c r="MW102" s="68">
        <f>IF(MU102&gt;0,MV102-$V102,0)</f>
        <v/>
      </c>
      <c r="MX102" s="68">
        <f>IF(MU102&gt;0,(MU102-MX$10)/MX$10,0)</f>
        <v/>
      </c>
      <c r="MY102" s="68" t="n"/>
      <c r="MZ102" s="15">
        <f>IF(MU102&gt;0,(MU102-MU$10)/MU$10,0)</f>
        <v/>
      </c>
      <c r="NB102" s="13" t="n">
        <v>229.38</v>
      </c>
      <c r="NC102" s="68">
        <f>IF(NB102&gt;0,((NB102-NB101)/NB101),0)</f>
        <v/>
      </c>
      <c r="ND102" s="68">
        <f>IF(NB102&gt;0,NC102-$V102,0)</f>
        <v/>
      </c>
      <c r="NE102" s="68">
        <f>IF(NB102&gt;0,(NB102-NE$10)/NE$10,0)</f>
        <v/>
      </c>
      <c r="NF102" s="68" t="n"/>
      <c r="NG102" s="15">
        <f>IF(NB102&gt;0,(NB102-NB$10)/NB$10,0)</f>
        <v/>
      </c>
      <c r="NI102" s="13" t="n">
        <v>4.83</v>
      </c>
      <c r="NJ102" s="68">
        <f>IF(NI102&gt;0,((NI102-NI101)/NI101),0)</f>
        <v/>
      </c>
      <c r="NK102" s="68">
        <f>IF(NI102&gt;0,NJ102-$V102,0)</f>
        <v/>
      </c>
      <c r="NL102" s="68">
        <f>IF(NI102&gt;0,(NI102-NL$10)/NL$10,0)</f>
        <v/>
      </c>
      <c r="NM102" s="68" t="n"/>
      <c r="NN102" s="15">
        <f>IF(NI102&gt;0,(NI102-NI$10)/NI$10,0)</f>
        <v/>
      </c>
      <c r="NP102" s="13" t="n">
        <v>426.97</v>
      </c>
      <c r="NQ102" s="68">
        <f>IF(NP102&gt;0,((NP102-NP101)/NP101),0)</f>
        <v/>
      </c>
      <c r="NR102" s="68">
        <f>IF(NP102&gt;0,NQ102-$V102,0)</f>
        <v/>
      </c>
      <c r="NS102" s="68">
        <f>IF(NP102&gt;0,(NP102-NS$10)/NS$10,0)</f>
        <v/>
      </c>
      <c r="NT102" s="68" t="n"/>
      <c r="NU102" s="15">
        <f>IF(NP102&gt;0,(NP102-NP$10)/NP$10,0)</f>
        <v/>
      </c>
      <c r="NW102" s="13" t="n">
        <v>163.96</v>
      </c>
      <c r="NX102" s="68">
        <f>IF(NW102&gt;0,((NW102-NW101)/NW101),0)</f>
        <v/>
      </c>
      <c r="NY102" s="68">
        <f>IF(NW102&gt;0,NX102-$V102,0)</f>
        <v/>
      </c>
      <c r="NZ102" s="68">
        <f>IF(NW102&gt;0,(NW102-NZ$10)/NZ$10,0)</f>
        <v/>
      </c>
      <c r="OA102" s="68" t="n"/>
      <c r="OB102" s="15">
        <f>IF(NW102&gt;0,(NW102-NW$10)/NW$10,0)</f>
        <v/>
      </c>
      <c r="OD102" s="13" t="n">
        <v>1.62</v>
      </c>
      <c r="OE102" s="68">
        <f>IF(OD102&gt;0,((OD102-OD101)/OD101),0)</f>
        <v/>
      </c>
      <c r="OF102" s="68">
        <f>IF(OD102&gt;0,OE102-$V102,0)</f>
        <v/>
      </c>
      <c r="OG102" s="68">
        <f>IF(OD102&gt;0,(OD102-OG$10)/OG$10,0)</f>
        <v/>
      </c>
      <c r="OH102" s="68" t="n"/>
      <c r="OI102" s="15">
        <f>IF(OD102&gt;0,(OD102-OD$10)/OD$10,0)</f>
        <v/>
      </c>
      <c r="OK102" s="13" t="n">
        <v>96.31</v>
      </c>
      <c r="OL102" s="68">
        <f>IF(OK102&gt;0,((OK102-OK101)/OK101),0)</f>
        <v/>
      </c>
      <c r="OM102" s="68">
        <f>IF(OK102&gt;0,OL102-$V102,0)</f>
        <v/>
      </c>
      <c r="ON102" s="68">
        <f>IF(OK102&gt;0,(OK102-ON$10)/ON$10,0)</f>
        <v/>
      </c>
      <c r="OO102" s="68" t="n"/>
      <c r="OP102" s="15">
        <f>IF(OK102&gt;0,(OK102-OK$10)/OK$10,0)</f>
        <v/>
      </c>
      <c r="OR102" s="13" t="n">
        <v>3.3</v>
      </c>
      <c r="OS102" s="68">
        <f>IF(OR102&gt;0,((OR102-OR101)/OR101),0)</f>
        <v/>
      </c>
      <c r="OT102" s="68">
        <f>IF(OR102&gt;0,OS102-$V102,0)</f>
        <v/>
      </c>
      <c r="OU102" s="68">
        <f>IF(OR102&gt;0,(OR102-OU$10)/OU$10,0)</f>
        <v/>
      </c>
      <c r="OV102" s="68" t="n"/>
      <c r="OW102" s="15">
        <f>IF(OR102&gt;0,(OR102-OR$10)/OR$10,0)</f>
        <v/>
      </c>
      <c r="OY102" s="13" t="n">
        <v>134.83</v>
      </c>
      <c r="OZ102" s="68">
        <f>IF(OY102&gt;0,((OY102-OY101)/OY101),0)</f>
        <v/>
      </c>
      <c r="PA102" s="68">
        <f>IF(OY102&gt;0,OZ102-$V102,0)</f>
        <v/>
      </c>
      <c r="PB102" s="68">
        <f>IF(OY102&gt;0,(OY102-PB$10)/PB$10,0)</f>
        <v/>
      </c>
      <c r="PC102" s="68" t="n"/>
      <c r="PD102" s="15">
        <f>IF(OY102&gt;0,(OY102-OY$10)/OY$10,0)</f>
        <v/>
      </c>
      <c r="PE102" s="18" t="n"/>
      <c r="PF102" s="13" t="n">
        <v>226.86</v>
      </c>
      <c r="PG102" s="68">
        <f>IF(PF102&gt;0,((PF102-PF101)/PF101),0)</f>
        <v/>
      </c>
      <c r="PH102" s="68">
        <f>IF(PF102&gt;0,PG102-$V102,0)</f>
        <v/>
      </c>
      <c r="PI102" s="68">
        <f>IF(PF102&gt;0,(PF102-PI$10)/PI$10,0)</f>
        <v/>
      </c>
      <c r="PJ102" s="68" t="n"/>
      <c r="PK102" s="15">
        <f>IF(PF102&gt;0,(PF102-PF$10)/PF$10,0)</f>
        <v/>
      </c>
      <c r="PM102" s="13" t="n"/>
      <c r="PN102" s="68">
        <f>IF(PM102&gt;0,((PM102-PM101)/PM101),0)</f>
        <v/>
      </c>
      <c r="PO102" s="68">
        <f>PN102-$V102</f>
        <v/>
      </c>
      <c r="PP102" s="68">
        <f>IF(PM102&gt;0,(PM102-PP$10)/PP$10,0)</f>
        <v/>
      </c>
      <c r="PQ102" s="68" t="n"/>
      <c r="PR102" s="15">
        <f>IF(PM102&gt;0,(PM102-PM$10)/PM$10,0)</f>
        <v/>
      </c>
      <c r="PT102" s="13" t="n">
        <v>4.46</v>
      </c>
      <c r="PU102" s="68">
        <f>IF(PT102&gt;0,((PT102-PT101)/PT101),0)</f>
        <v/>
      </c>
      <c r="PV102" s="68">
        <f>IF(PT102&gt;0,PU102-$V102,0)</f>
        <v/>
      </c>
      <c r="PW102" s="68">
        <f>IF(PT102&gt;0,(PT102-PW$10)/PW$10,0)</f>
        <v/>
      </c>
      <c r="PX102" s="68" t="n"/>
      <c r="PY102" s="15">
        <f>IF(PT102&gt;0,(PT102-PT$10)/PT$10,0)</f>
        <v/>
      </c>
      <c r="QA102" s="13" t="n">
        <v>215.21</v>
      </c>
      <c r="QB102" s="68">
        <f>IF(QA102&gt;0,((QA102-QA101)/QA101),0)</f>
        <v/>
      </c>
      <c r="QC102" s="68">
        <f>IF(QA102&gt;0,QB102-$V102,0)</f>
        <v/>
      </c>
      <c r="QD102" s="68">
        <f>IF(QA102&gt;0,(QA102-QD$10)/QD$10,0)</f>
        <v/>
      </c>
      <c r="QE102" s="68" t="n"/>
      <c r="QF102" s="15">
        <f>IF(QA102&gt;0,(QA102-QA$10)/QA$10,0)</f>
        <v/>
      </c>
      <c r="QH102" s="13" t="n">
        <v>1.12</v>
      </c>
      <c r="QI102" s="68">
        <f>IF(QH102&gt;0,((QH102-QH101)/QH101),0)</f>
        <v/>
      </c>
      <c r="QJ102" s="68">
        <f>IF(QH102&gt;0,QI102-$V102,0)</f>
        <v/>
      </c>
      <c r="QK102" s="68">
        <f>IF(QH102&gt;0,(QH102-QK$10)/QK$10,0)</f>
        <v/>
      </c>
      <c r="QL102" s="68" t="n"/>
      <c r="QM102" s="15">
        <f>IF(QH102&gt;0,(QH102-QH$10)/QH$10,0)</f>
        <v/>
      </c>
      <c r="QO102" s="13" t="n">
        <v>9.460000000000001</v>
      </c>
      <c r="QP102" s="68">
        <f>IF(QO102&gt;0,((QO102-QO101)/QO101),0)</f>
        <v/>
      </c>
      <c r="QQ102" s="68">
        <f>IF(QO102&gt;0,QP102-$V102,0)</f>
        <v/>
      </c>
      <c r="QR102" s="68">
        <f>IF(QO102&gt;0,(QO102-QR$10)/QR$10,0)</f>
        <v/>
      </c>
      <c r="QS102" s="68" t="n"/>
      <c r="QT102" s="15">
        <f>IF(QO102&gt;0,(QO102-QO$10)/QO$10,0)</f>
        <v/>
      </c>
      <c r="QV102" s="13" t="n">
        <v>1.62</v>
      </c>
      <c r="QW102" s="68">
        <f>IF(QV102&gt;0,((QV102-QV101)/QV101),0)</f>
        <v/>
      </c>
      <c r="QX102" s="68">
        <f>IF(QV102&gt;0,QW102-$V102,0)</f>
        <v/>
      </c>
      <c r="QY102" s="68">
        <f>IF(QV102&gt;0,(QV102-QY$10)/QY$10,0)</f>
        <v/>
      </c>
      <c r="QZ102" s="68" t="n"/>
      <c r="RA102" s="15">
        <f>IF(QV102&gt;0,(QV102-QV$10)/QV$10,0)</f>
        <v/>
      </c>
      <c r="RC102" s="13" t="n">
        <v>29.1</v>
      </c>
      <c r="RD102" s="68">
        <f>IF(RC102&gt;0,((RC102-RC101)/RC101),0)</f>
        <v/>
      </c>
      <c r="RE102" s="68">
        <f>IF(RC102&gt;0,RD102-$V102,0)</f>
        <v/>
      </c>
      <c r="RF102" s="68">
        <f>IF(RC102&gt;0,(RC102-RF$10)/RF$10,0)</f>
        <v/>
      </c>
      <c r="RG102" s="68" t="n"/>
      <c r="RH102" s="15">
        <f>IF(RC102&gt;0,(RC102-RC$10)/RC$10,0)</f>
        <v/>
      </c>
      <c r="RJ102" s="13" t="n">
        <v>194.22</v>
      </c>
      <c r="RK102" s="68">
        <f>IF(RJ102&gt;0,((RJ102-RJ101)/RJ101),0)</f>
        <v/>
      </c>
      <c r="RL102" s="68">
        <f>RK102-$V102</f>
        <v/>
      </c>
      <c r="RM102" s="68">
        <f>IF(RJ102&gt;0,(RJ102-RM$10)/RM$10,0)</f>
        <v/>
      </c>
      <c r="RN102" s="68" t="n"/>
      <c r="RO102" s="15">
        <f>IF(RJ102&gt;0,(RJ102-RJ$10)/RJ$10,0)</f>
        <v/>
      </c>
      <c r="RQ102" s="13" t="n">
        <v>14.31</v>
      </c>
      <c r="RR102" s="68">
        <f>IF(RQ102&gt;0,((RQ102-RQ101)/RQ101),0)</f>
        <v/>
      </c>
      <c r="RS102" s="68">
        <f>RR102-$V102</f>
        <v/>
      </c>
      <c r="RT102" s="68">
        <f>IF(RQ102&gt;0,(RQ102-RT$10)/RT$10,0)</f>
        <v/>
      </c>
      <c r="RU102" s="68" t="n"/>
      <c r="RV102" s="15">
        <f>IF(RQ102&gt;0,(RQ102-RQ$10)/RQ$10,0)</f>
        <v/>
      </c>
      <c r="RX102" s="13" t="n">
        <v>128.12</v>
      </c>
      <c r="RY102" s="68">
        <f>IF(RX102&gt;0,((RX102-RX101)/RX101),0)</f>
        <v/>
      </c>
      <c r="RZ102" s="68">
        <f>RY102-$V102</f>
        <v/>
      </c>
      <c r="SA102" s="68">
        <f>IF(RX102&gt;0,(RX102-SA$10)/SA$10,0)</f>
        <v/>
      </c>
      <c r="SB102" s="68" t="n"/>
      <c r="SC102" s="15">
        <f>IF(RX102&gt;0,(RX102-RX$10)/RX$10,0)</f>
        <v/>
      </c>
      <c r="SE102" s="13" t="n">
        <v>11.54</v>
      </c>
      <c r="SF102" s="68">
        <f>IF(SE102&gt;0,((SE102-SE101)/SE101),0)</f>
        <v/>
      </c>
      <c r="SG102" s="68">
        <f>SF102-$V102</f>
        <v/>
      </c>
      <c r="SH102" s="68">
        <f>IF(SE102&gt;0,(SE102-SH$10)/SH$10,0)</f>
        <v/>
      </c>
      <c r="SI102" s="68" t="n"/>
      <c r="SJ102" s="15">
        <f>IF(SE102&gt;0,(SE102-SE$10)/SE$10,0)</f>
        <v/>
      </c>
      <c r="SL102" s="13" t="n">
        <v>0.909</v>
      </c>
      <c r="SM102" s="68">
        <f>IF(SL102&gt;0,((SL102-SL101)/SL101),0)</f>
        <v/>
      </c>
      <c r="SN102" s="68">
        <f>SM102-$V102</f>
        <v/>
      </c>
      <c r="SO102" s="68">
        <f>IF(SL102&gt;0,(SL102-SO$10)/SO$10,0)</f>
        <v/>
      </c>
      <c r="SP102" s="68" t="n"/>
      <c r="SQ102" s="15">
        <f>IF(SL102&gt;0,(SL102-SL$10)/SL$10,0)</f>
        <v/>
      </c>
      <c r="SS102" s="13" t="n">
        <v>11.03</v>
      </c>
      <c r="ST102" s="68">
        <f>IF(SS102&gt;0,((SS102-SS101)/SS101),0)</f>
        <v/>
      </c>
      <c r="SU102" s="68">
        <f>ST102-$V102</f>
        <v/>
      </c>
      <c r="SV102" s="68">
        <f>IF(SS102&gt;0,(SS102-SV$10)/SV$10,0)</f>
        <v/>
      </c>
      <c r="SW102" s="68" t="n"/>
      <c r="SX102" s="15">
        <f>IF(SS102&gt;0,(SS102-SS$10)/SS$10,0)</f>
        <v/>
      </c>
      <c r="SZ102" s="13" t="n">
        <v>21.32</v>
      </c>
      <c r="TA102" s="68">
        <f>IF(SZ102&gt;0,((SZ102-SZ101)/SZ101),0)</f>
        <v/>
      </c>
      <c r="TB102" s="68">
        <f>TA102-$V102</f>
        <v/>
      </c>
      <c r="TC102" s="68">
        <f>IF(SZ102&gt;0,(SZ102-TC$10)/TC$10,0)</f>
        <v/>
      </c>
      <c r="TD102" s="68" t="n"/>
      <c r="TE102" s="15">
        <f>IF(SZ102&gt;0,(SZ102-SZ$10)/SZ$10,0)</f>
        <v/>
      </c>
      <c r="TG102" s="13" t="n">
        <v>0.1635</v>
      </c>
      <c r="TH102" s="68">
        <f>IF(TG102&gt;0,((TG102-TG101)/TG101),0)</f>
        <v/>
      </c>
      <c r="TI102" s="68">
        <f>TH102-$V102</f>
        <v/>
      </c>
      <c r="TJ102" s="68">
        <f>IF(TG102&gt;0,(TG102-TJ$10)/TJ$10,0)</f>
        <v/>
      </c>
      <c r="TK102" s="68" t="n"/>
      <c r="TL102" s="15">
        <f>IF(TG102&gt;0,(TG102-TG$10)/TG$10,0)</f>
        <v/>
      </c>
      <c r="TN102" s="13" t="n">
        <v>34.4</v>
      </c>
      <c r="TO102" s="68">
        <f>IF(TN102&gt;0,((TN102-TN101)/TN101),0)</f>
        <v/>
      </c>
      <c r="TP102" s="68">
        <f>TO102-$V102</f>
        <v/>
      </c>
      <c r="TQ102" s="68">
        <f>IF(TN102&gt;0,(TN102-TQ$10)/TQ$10,0)</f>
        <v/>
      </c>
      <c r="TR102" s="68" t="n"/>
      <c r="TS102" s="15">
        <f>IF(TN102&gt;0,(TN102-TN$10)/TN$10,0)</f>
        <v/>
      </c>
      <c r="TU102" s="13" t="n">
        <v>2.39</v>
      </c>
      <c r="TV102" s="68">
        <f>IF(TU102&gt;0,((TU102-TU101)/TU101),0)</f>
        <v/>
      </c>
      <c r="TW102" s="68">
        <f>TV102-$V102</f>
        <v/>
      </c>
      <c r="TX102" s="68">
        <f>IF(TU102&gt;0,(TU102-TX$10)/TX$10,0)</f>
        <v/>
      </c>
      <c r="TY102" s="68" t="n"/>
      <c r="TZ102" s="15">
        <f>IF(TU102&gt;0,(TU102-TU$10)/TU$10,0)</f>
        <v/>
      </c>
      <c r="UB102" s="13" t="n"/>
      <c r="UC102" s="68">
        <f>IF(UB102&gt;0,((UB102-UB101)/UB101),0)</f>
        <v/>
      </c>
      <c r="UD102" s="68">
        <f>UC102-$V102</f>
        <v/>
      </c>
      <c r="UE102" s="68">
        <f>IF(UB102&gt;0,(UB102-UE$10)/UE$10,0)</f>
        <v/>
      </c>
      <c r="UF102" s="68" t="n"/>
      <c r="UG102" s="15">
        <f>IF(UB102&gt;0,(UB102-UB$10)/UB$10,0)</f>
        <v/>
      </c>
      <c r="UI102" s="13" t="n"/>
      <c r="UJ102" s="68">
        <f>IF(UI102&gt;0,((UI102-UI101)/UI101),0)</f>
        <v/>
      </c>
      <c r="UK102" s="68">
        <f>UJ102-$V102</f>
        <v/>
      </c>
      <c r="UL102" s="68">
        <f>IF(UI102&gt;0,(UI102-UL$10)/UL$10,0)</f>
        <v/>
      </c>
      <c r="UM102" s="68" t="n"/>
      <c r="UN102" s="15">
        <f>IF(UI102&gt;0,(UI102-UI$10)/UI$10,0)</f>
        <v/>
      </c>
      <c r="UP102" s="13" t="n"/>
      <c r="UQ102" s="68">
        <f>IF(UP102&gt;0,((UP102-UP101)/UP101),0)</f>
        <v/>
      </c>
      <c r="UR102" s="68">
        <f>UQ102-$V102</f>
        <v/>
      </c>
      <c r="US102" s="68">
        <f>IF(UP102&gt;0,(UP102-US$10)/US$10,0)</f>
        <v/>
      </c>
      <c r="UT102" s="68" t="n"/>
      <c r="UU102" s="15">
        <f>IF(UP102&gt;0,(UP102-UP$10)/UP$10,0)</f>
        <v/>
      </c>
      <c r="UW102" s="13" t="n"/>
      <c r="UX102" s="68">
        <f>IF(UW102&gt;0,((UW102-UW101)/UW101),0)</f>
        <v/>
      </c>
      <c r="UY102" s="68">
        <f>UX102-$V102</f>
        <v/>
      </c>
      <c r="UZ102" s="68">
        <f>IF(UW102&gt;0,(UW102-UZ$10)/UZ$10,0)</f>
        <v/>
      </c>
      <c r="VA102" s="68" t="n"/>
      <c r="VB102" s="15">
        <f>IF(UW102&gt;0,(UW102-UW$10)/UW$10,0)</f>
        <v/>
      </c>
      <c r="VD102" s="13" t="n"/>
      <c r="VE102" s="68">
        <f>IF(VD102&gt;0,((VD102-VD101)/VD101),0)</f>
        <v/>
      </c>
      <c r="VF102" s="68">
        <f>VE102-$V102</f>
        <v/>
      </c>
      <c r="VG102" s="68">
        <f>IF(VD102&gt;0,(VD102-VG$10)/VG$10,0)</f>
        <v/>
      </c>
      <c r="VH102" s="68" t="n"/>
      <c r="VI102" s="15">
        <f>IF(VD102&gt;0,(VD102-VD$10)/VD$10,0)</f>
        <v/>
      </c>
      <c r="VM102" s="21">
        <f>IF($C102&gt;0,(($IK$5*IG102)+($GT$5*GP102)+($JM$5*JI102)+($JF$5*JB102)+($IY$5*IU102)+($IR$5*IN102)+($ID$5*HZ102)+($HW$5*HS102)+($HP$5*HL102)+($HI$5*HE102)+($GF$5*GB102)+($FY$5*FU102)+($FR$5*FN102)+($FK$5*FG102)+($FD$5*EZ102)+($EW$5*ES102)+($EP$5*EL102)+($EI$5*EE102)+($EB$5*DX102)+($DU$5*DQ102)+($DN$5*DJ102)+($DG$5*DC102)+($CZ$5*CV102)+($CS$5*CO102)+($CL$5*CH102)+($CE$5*CA102)+($BX$5*BT102)+($BQ$5*BM102)+($BJ$5*BF102)+($BC$5*AY102)+($AV$5*AR102)+($AO$5*AK102)+($AH$5*AD102)+($JT$5*JP102)+($KA$5*JW102)+($KO$5*KK102)+($PR$5*PN102)+($GM$5*GI102)+($HA$5*GW102)+($KV$5*KR102)+($KH$5*KD102)+($LC$5*KY102)+($MS$5*MO102)+($ML$5*MH102)+($ME$5*MA102)+($LX$5*LT102)+($LQ$5*LM102)+($LJ$5*LF102)+(MV102*$MZ$5)+(NC102*$NG$5)+(NJ102*$NN$5)+($OI$5*OE102)+($NU$5*NQ102)+($OB$5*NX102)+($PK$5*PG102)+($OP$5*OL102)+($OW$5*OS102)+($PD$5*OZ102)+(PU102*$PY$5)+(QB102*$QF$5)+(QI102*$QM$5)+(QP102*$QT$5)+(QW102*$RA$5)+(RD102*$RH$5)+(RK102*$RO$5)+(RR102*$RV$5)+(RY102*$SC$5)+(SF102*$SJ$5)+(SM102*$SQ$5)+(ST102*$SX$5)+(TA102*$TE$5))+(TH102*$TL$5)+(TO102*$TS$5))/$VM$5</f>
        <v/>
      </c>
      <c r="VN102" s="538" t="n"/>
      <c r="VO102" s="21">
        <f>IF($C102&gt;0,(($IK$5*II102)+($GT$5*GR102)+($JM$5*JK102)+($JF$5*JD102)+($IY$5*IW102)+($IR$5*IP102)+($ID$5*IB102)+($HW$5*HU102)+($HP$5*HN102)+($HI$5*HG102)+($GF$5*GD102)+($FY$5*FW102)+($FR$5*FP102)+($FK$5*FI102)+($FD$5*FB102)+($EW$5*EU102)+($EP$5*EN102)+($EI$5*EG102)+($EB$5*DZ102)+($DU$5*DS102)+($DN$5*DL102)+($DG$5*DE102)+($CZ$5*CX102)+($CS$5*CQ102)+($CL$5*CJ102)+($CE$5*CC102)+($BX$5*BV102)+($BQ$5*BO102)+($BJ$5*BH102)+($BC$5*BA102)+($AV$5*AT102)+($AO$5*AM102)+($AH$5*AF102)+($KO$5*KM102)+($KH$5*KF102)+($KA$5*JY102)+($JT$5*JR102)+($PR$5*PP102)+($GM$5*GK102)+($HA$5*GY102)+($KV$5*KT102)+($LC$5*LA102)+($MS$5*MQ102)+($ML$5*MJ102)+($ME$5*MC102)+($LX$5*LV102)+($LQ$5*LO102)+($LJ$5*LH102)+(MX102*$MZ$5)+(NE102*$NG$5)+(NL102*$NN$5)+($OI$5*OG102)+($NU$5*NS102)+($OB$5*NZ102)+($PD$5*PB102)+($OW$5*OU102)+($OP$5*ON102)+($PK$5*PI102)+($PY$5*PW102)+($QF$5*QD102)+($QM$5*QK102)+($QT$5*QR102)+($RA$5*QY102)+($RH$5*RF102)+($RO$5*RM102)+(RT102*$RV$5)+(SA102*$SC$5)+(SH102*$SJ$5)+(SO102*$SQ$5)+(SV102*$SX$5)+(TC102*$TE$5)+(TJ102*$TL$5)+(TQ102*$TS$5))/$VM$5,0)</f>
        <v/>
      </c>
      <c r="VP102" s="14" t="n"/>
      <c r="VQ102" s="21">
        <f>IF($C102&gt;0,(($IK$5*IK102)+($GT$5*GT102)+($JM$5*JM102)+($JF$5*JF102)+($IY$5*IY102)+($IR$5*IR102)+($ID$5*ID102)+($HW$5*HW102)+($HP$5*HP102)+($HI$5*HI102)+($GF$5*GF102)+($FY$5*FY102)+($FR$5*FR102)+($FK$5*FK102)+($FD$5*FD102)+($EW$5*EW102)+($EP$5*EP102)+($EI$5*EI102)+($EB$5*EB102)+($DU$5*DU102)+($DN$5*DN102)+($DG$5*DG102)+($CZ$5*CZ102)+($CS$5*CS102)+($CL$5*CL102)+($CE$5*CE102)+($BX$5*BX102)+($BQ$5*BQ102)+($BJ$5*BJ102)+($BC$5*BC102)+($AV$5*AV102)+($AO$5*AO102)+($AH$5*AH102)+($KO$5*KO102)+($PR$5*PR102)+($GM$5*GM102)+($HA$5*HA102)+($KH$5*KH102)+($KA$5*KA102)+($JT$5*JT102)+($KV$5*KV102)+($LC$5*LC102)+($MS$5*MS102)+($ML$5*ML102)+($ME$5*ME102)+($LX$5*LX102)+($LQ$5*LQ102)+($LJ$5*LJ102)+($OI$5*OI102)+($NU$5*NU102)+($NN$5*NN102)+($NG$5*NG102)+($MZ$5*MZ102)+(OB102*$OB$5)+($PD$5*PD102)+($OW$5*OW102)+($OP$5*OP102)+($PK$5*PK102)+(PY102*$PY$5)+(QF102*$QF$5)+(QM102*$QM$5)+(QT102*$QT$5)+(RA102*$RA$5)+(RH102*$RH$5)+(RO102*$RO$5)+(RV102*$RV$5)+(SC102*$SC$5)+(SJ102*$SJ$5)+(SQ102*$SQ$5)+(SX102*$SX$5)+(TE102*$TE$5)+(TL102*$TL$5)+(TS102*$TS$5))/$VM$5,0)</f>
        <v/>
      </c>
    </row>
    <row r="103" ht="16" customHeight="1" s="545">
      <c r="A103" s="127" t="n">
        <v>45793</v>
      </c>
      <c r="B103" s="4">
        <f>A103</f>
        <v/>
      </c>
      <c r="C103" s="13" t="n">
        <v>42654.74</v>
      </c>
      <c r="D103" s="138">
        <f>IF(C103&gt;0,C103-C102,0)</f>
        <v/>
      </c>
      <c r="E103" s="68">
        <f>IF(C103&gt;0,D103/C102,0)</f>
        <v/>
      </c>
      <c r="F103" s="15">
        <f>IF(C103&gt;0,(C103-C$10)/C$10,0)</f>
        <v/>
      </c>
      <c r="G103" s="13" t="n">
        <v>5958.38</v>
      </c>
      <c r="H103" s="138">
        <f>IF(G103&gt;0,G103-G102,0)</f>
        <v/>
      </c>
      <c r="I103" s="68">
        <f>IF(G103&gt;0,H103/G102,0)</f>
        <v/>
      </c>
      <c r="J103" s="15">
        <f>IF(G103&gt;0,(G103-G$10)/G$10,0)</f>
        <v/>
      </c>
      <c r="K103" s="13" t="n">
        <v>19211.1</v>
      </c>
      <c r="L103" s="138">
        <f>IF(K103&gt;0,K103-K102,0)</f>
        <v/>
      </c>
      <c r="M103" s="68">
        <f>IF(K103&gt;0,L103/K102,0)</f>
        <v/>
      </c>
      <c r="N103" s="15">
        <f>IF(K103&gt;0,(K103-K$10)/K$10,0)</f>
        <v/>
      </c>
      <c r="O103" s="13" t="n">
        <v>2113.25</v>
      </c>
      <c r="P103" s="138">
        <f>IF(O103&gt;0,O103-O102,0)</f>
        <v/>
      </c>
      <c r="Q103" s="68">
        <f>IF(O103&gt;0,P103/O102,0)</f>
        <v/>
      </c>
      <c r="R103" s="15">
        <f>IF(O103&gt;0,(O103-O$10)/O$10,0)</f>
        <v/>
      </c>
      <c r="S103" s="18">
        <f>IF(O103&gt;0,(((O103*0.7)*Q103)+((K103*0.9)*M103)+((G103*0.65)*I103)+((C103*0.6)*E103))/(O103+K103+G103+C103),0)</f>
        <v/>
      </c>
      <c r="T103" s="121">
        <f>IF(O103&gt;0,(S103*200)+T102,0)</f>
        <v/>
      </c>
      <c r="U103" s="121">
        <f>T103</f>
        <v/>
      </c>
      <c r="V103" s="134">
        <f>IF(T103&gt;0,(T103-T102)/T102,0)</f>
        <v/>
      </c>
      <c r="W103" s="21">
        <f>IF(T103&gt;0,(T103-T$11)/T$11,0)</f>
        <v/>
      </c>
      <c r="X103" s="18">
        <f>IF(T103&gt;0,((Q103+M103+I103+E103)/4),0)</f>
        <v/>
      </c>
      <c r="Y103" s="352" t="n">
        <v>541285.76</v>
      </c>
      <c r="Z103" s="15" t="n">
        <v>2e-06</v>
      </c>
      <c r="AA103" s="21">
        <f>Z103-$V103</f>
        <v/>
      </c>
      <c r="AC103" s="13" t="n">
        <v>219.94</v>
      </c>
      <c r="AD103" s="68">
        <f>IF(AC103&gt;0,((AC103-AC102)/AC102),0)</f>
        <v/>
      </c>
      <c r="AE103" s="68">
        <f>IF(AC103&gt;0,AD103-$V103,0)</f>
        <v/>
      </c>
      <c r="AF103" s="68">
        <f>IF(AC103&gt;0,(AC103-AF$10)/AF$10,0)</f>
        <v/>
      </c>
      <c r="AG103" s="68" t="n"/>
      <c r="AH103" s="15">
        <f>IF(AC103&gt;0,(AC103-AC$10)/AC$10,0)</f>
        <v/>
      </c>
      <c r="AJ103" s="13" t="n">
        <v>21.81</v>
      </c>
      <c r="AK103" s="68">
        <f>IF(AJ103&gt;0,((AJ103-AJ102)/AJ102),0)</f>
        <v/>
      </c>
      <c r="AL103" s="68">
        <f>IF(AJ103&gt;0,AK103-$V103,0)</f>
        <v/>
      </c>
      <c r="AM103" s="68">
        <f>IF(AJ103&gt;0,(AJ103-AM$10)/AM$10,0)</f>
        <v/>
      </c>
      <c r="AN103" s="68" t="n"/>
      <c r="AO103" s="15">
        <f>IF(AJ103&gt;0,(AJ103-AJ$10)/AJ$10,0)</f>
        <v/>
      </c>
      <c r="AQ103" s="13" t="n">
        <v>20.6</v>
      </c>
      <c r="AR103" s="68">
        <f>IF(AQ103&gt;0,((AQ103-AQ102)/AQ102),0)</f>
        <v/>
      </c>
      <c r="AS103" s="68">
        <f>IF(AQ103&gt;0,AR103-$V103,0)</f>
        <v/>
      </c>
      <c r="AT103" s="68">
        <f>IF(AQ103&gt;0,(AQ103-AT$10)/AT$10,0)</f>
        <v/>
      </c>
      <c r="AU103" s="68" t="n"/>
      <c r="AV103" s="15">
        <f>IF(AQ103&gt;0,(AQ103-AQ$10)/AQ$10,0)</f>
        <v/>
      </c>
      <c r="AX103" s="13" t="n">
        <v>207.18</v>
      </c>
      <c r="AY103" s="68">
        <f>IF(AX103&gt;0,((AX103-AX102)/AX102),0)</f>
        <v/>
      </c>
      <c r="AZ103" s="68">
        <f>IF(AX103&gt;0,AY103-$V103,0)</f>
        <v/>
      </c>
      <c r="BA103" s="68">
        <f>IF(AX103&gt;0,(AX103-BA$10)/BA$10,0)</f>
        <v/>
      </c>
      <c r="BB103" s="68" t="n"/>
      <c r="BC103" s="15">
        <f>IF(AX103&gt;0,(AX103-AX$10)/AX$10,0)</f>
        <v/>
      </c>
      <c r="BE103" s="13" t="n">
        <v>77.39</v>
      </c>
      <c r="BF103" s="68">
        <f>IF(BE103&gt;0,((BE103-BE102)/BE102),0)</f>
        <v/>
      </c>
      <c r="BG103" s="68">
        <f>IF(BE103&gt;0,BF103-$V103,0)</f>
        <v/>
      </c>
      <c r="BH103" s="68" t="n"/>
      <c r="BI103" s="68" t="n"/>
      <c r="BJ103" s="15">
        <f>IF(BE103&gt;0,(BE103-BE$10)/BE$10,0)</f>
        <v/>
      </c>
      <c r="BL103" s="13" t="n">
        <v>71.93000000000001</v>
      </c>
      <c r="BM103" s="68">
        <f>IF(BL103&gt;0,((BL103-BL102)/BL102),0)</f>
        <v/>
      </c>
      <c r="BN103" s="68">
        <f>IF(BL103&gt;0,BM103-$V103,0)</f>
        <v/>
      </c>
      <c r="BO103" s="68">
        <f>IF(BL103&gt;0,(BL103-BO$10)/BO$10,0)</f>
        <v/>
      </c>
      <c r="BP103" s="68" t="n"/>
      <c r="BQ103" s="15">
        <f>IF(BL103&gt;0,(BL103-BL$10)/BL$10,0)</f>
        <v/>
      </c>
      <c r="BS103" s="13" t="n">
        <v>39.1</v>
      </c>
      <c r="BT103" s="68">
        <f>IF(BS103&gt;0,((BS103-BS102)/BS102),0)</f>
        <v/>
      </c>
      <c r="BU103" s="68">
        <f>IF(BS103&gt;0,BT103-$V103,0)</f>
        <v/>
      </c>
      <c r="BV103" s="68">
        <f>IF(BS103&gt;0,(BS103-BV$10)/BV$10,0)</f>
        <v/>
      </c>
      <c r="BW103" s="68" t="n"/>
      <c r="BX103" s="15">
        <f>IF(BS103&gt;0,(BS103-BS$10)/BS$10,0)</f>
        <v/>
      </c>
      <c r="BZ103" s="13" t="n"/>
      <c r="CA103" s="68">
        <f>IF(BZ103&gt;0,((BZ103-BZ102)/BZ102),0)</f>
        <v/>
      </c>
      <c r="CB103" s="68">
        <f>IF(BZ103&gt;0,CA103-$V103,0)</f>
        <v/>
      </c>
      <c r="CC103" s="68">
        <f>IF(BZ103&gt;0,(BZ103-CC$10)/CC$10,0)</f>
        <v/>
      </c>
      <c r="CD103" s="68" t="n"/>
      <c r="CE103" s="15">
        <f>IF(BZ103&gt;0,(BZ103-BZ$10)/BZ$10,0)</f>
        <v/>
      </c>
      <c r="CG103" s="13" t="n">
        <v>30.47</v>
      </c>
      <c r="CH103" s="68">
        <f>IF(CG103&gt;0,((CG103-CG102)/CG102),0)</f>
        <v/>
      </c>
      <c r="CI103" s="68">
        <f>IF(CG103&gt;0,CH103-$V103,0)</f>
        <v/>
      </c>
      <c r="CJ103" s="68">
        <f>IF(CG103&gt;0,(CG103-CJ$10)/CJ$10,0)</f>
        <v/>
      </c>
      <c r="CK103" s="68" t="n"/>
      <c r="CL103" s="15">
        <f>IF(CG103&gt;0,(CG103-CG$10)/CG$10,0)</f>
        <v/>
      </c>
      <c r="CN103" s="13" t="n">
        <v>31.84</v>
      </c>
      <c r="CO103" s="68">
        <f>IF(CN103&gt;0,((CN103-CN102)/CN102),0)</f>
        <v/>
      </c>
      <c r="CP103" s="68">
        <f>IF(CN103&gt;0,CO103-$V103,0)</f>
        <v/>
      </c>
      <c r="CQ103" s="68">
        <f>IF(CN103&gt;0,(CN103-CQ$10)/CQ$10,0)</f>
        <v/>
      </c>
      <c r="CR103" s="68" t="n"/>
      <c r="CS103" s="15">
        <f>IF(CN103&gt;0,(CN103-CN$10)/CN$10,0)</f>
        <v/>
      </c>
      <c r="CU103" s="13" t="n">
        <v>36.02</v>
      </c>
      <c r="CV103" s="68">
        <f>IF(CU103&gt;0,((CU103-CU102)/CU102),0)</f>
        <v/>
      </c>
      <c r="CW103" s="68">
        <f>IF(CU103&gt;0,CV103-$V103,0)</f>
        <v/>
      </c>
      <c r="CX103" s="68">
        <f>IF(CU103&gt;0,(CU103-CX$10)/CX$10,0)</f>
        <v/>
      </c>
      <c r="CY103" s="68" t="n"/>
      <c r="CZ103" s="15">
        <f>IF(CU103&gt;0,(CU103-CU$10)/CU$10,0)</f>
        <v/>
      </c>
      <c r="DB103" s="13" t="n">
        <v>20.03</v>
      </c>
      <c r="DC103" s="68">
        <f>IF(DB103&gt;0,((DB103-DB102)/DB102),0)</f>
        <v/>
      </c>
      <c r="DD103" s="68">
        <f>IF(DB103&gt;0,DC103-$V103,0)</f>
        <v/>
      </c>
      <c r="DE103" s="68">
        <f>IF(DB103&gt;0,(DB103-DE$10)/DE$10,0)</f>
        <v/>
      </c>
      <c r="DF103" s="68" t="n"/>
      <c r="DG103" s="15">
        <f>IF(DB103&gt;0,(DB103-DB$10)/DB$10,0)</f>
        <v/>
      </c>
      <c r="DI103" s="13" t="n">
        <v>47.87</v>
      </c>
      <c r="DJ103" s="68">
        <f>IF(DI103&gt;0,((DI103-DI102)/DI102),0)</f>
        <v/>
      </c>
      <c r="DK103" s="68">
        <f>IF(DI103&gt;0,DJ103-$V103,0)</f>
        <v/>
      </c>
      <c r="DL103" s="68">
        <f>IF(DI103&gt;0,(DI103-DL$10)/DL$10,0)</f>
        <v/>
      </c>
      <c r="DM103" s="68" t="n"/>
      <c r="DN103" s="15">
        <f>IF(DI103&gt;0,(DI103-DI$10)/DI$10,0)</f>
        <v/>
      </c>
      <c r="DP103" s="13" t="n">
        <v>40.88</v>
      </c>
      <c r="DQ103" s="68">
        <f>IF(DP103&gt;0,((DP103-DP102)/DP102),0)</f>
        <v/>
      </c>
      <c r="DR103" s="68">
        <f>IF(DP103&gt;0,DQ103-$V103,0)</f>
        <v/>
      </c>
      <c r="DS103" s="68" t="n"/>
      <c r="DT103" s="68" t="n"/>
      <c r="DU103" s="15">
        <f>IF(DP103&gt;0,(DP103-DP$10)/DP$10,0)</f>
        <v/>
      </c>
      <c r="DV103" s="18" t="n"/>
      <c r="DW103" s="13" t="n">
        <v>30.92</v>
      </c>
      <c r="DX103" s="68">
        <f>IF(DW103&gt;0,((DW103-DW102)/DW102),0)</f>
        <v/>
      </c>
      <c r="DY103" s="68">
        <f>IF(DW103&gt;0,DX103-$V103,0)</f>
        <v/>
      </c>
      <c r="DZ103" s="68">
        <f>IF(DW103&gt;0,(DW103-DZ$10)/DZ$10,0)</f>
        <v/>
      </c>
      <c r="EA103" s="68" t="n"/>
      <c r="EB103" s="15">
        <f>IF(DW103&gt;0,(DW103-DW$10)/DW$10,0)</f>
        <v/>
      </c>
      <c r="ED103" s="13" t="n">
        <v>35.27</v>
      </c>
      <c r="EE103" s="68">
        <f>IF(ED103&gt;0,((ED103-ED102)/ED102),0)</f>
        <v/>
      </c>
      <c r="EF103" s="68">
        <f>IF(ED103&gt;0,EE103-$V103,0)</f>
        <v/>
      </c>
      <c r="EG103" s="68">
        <f>IF(ED103&gt;0,(ED103-EG$10)/EG$10,0)</f>
        <v/>
      </c>
      <c r="EH103" s="68" t="n"/>
      <c r="EI103" s="15">
        <f>IF(ED103&gt;0,(ED103-ED$10)/ED$10,0)</f>
        <v/>
      </c>
      <c r="EK103" s="13" t="n">
        <v>113.63</v>
      </c>
      <c r="EL103" s="68">
        <f>IF(EK103&gt;0,((EK103-EK102)/EK102),0)</f>
        <v/>
      </c>
      <c r="EM103" s="68">
        <f>IF(EK103&gt;0,EL103-$V103,0)</f>
        <v/>
      </c>
      <c r="EN103" s="68">
        <f>IF(EK103&gt;0,(EK103-EN$10)/EN$10,0)</f>
        <v/>
      </c>
      <c r="EO103" s="68" t="n"/>
      <c r="EP103" s="15">
        <f>IF(EK103&gt;0,(EK103-EK$10)/EK$10,0)</f>
        <v/>
      </c>
      <c r="ER103" s="13" t="n">
        <v>37.58</v>
      </c>
      <c r="ES103" s="68">
        <f>IF(ER103&gt;0,((ER103-ER102)/ER102),0)</f>
        <v/>
      </c>
      <c r="ET103" s="68">
        <f>IF(ER103&gt;0,ES103-$V103,0)</f>
        <v/>
      </c>
      <c r="EU103" s="68">
        <f>IF(ER103&gt;0,(ER103-EU$10)/EU$10,0)</f>
        <v/>
      </c>
      <c r="EV103" s="68" t="n"/>
      <c r="EW103" s="15">
        <f>IF(ER103&gt;0,(ER103-ER$10)/ER$10,0)</f>
        <v/>
      </c>
      <c r="EY103" s="13" t="n">
        <v>33.72</v>
      </c>
      <c r="EZ103" s="68">
        <f>IF(EY103&gt;0,((EY103-EY102)/EY102),0)</f>
        <v/>
      </c>
      <c r="FA103" s="68">
        <f>IF(EY103&gt;0,EZ103-$V103,0)</f>
        <v/>
      </c>
      <c r="FB103" s="68" t="n"/>
      <c r="FC103" s="68" t="n"/>
      <c r="FD103" s="15">
        <f>IF(EY103&gt;0,(EY103-EY$10)/EY$10,0)</f>
        <v/>
      </c>
      <c r="FF103" s="13" t="n">
        <v>56.38</v>
      </c>
      <c r="FG103" s="68">
        <f>IF(FF103&gt;0,((FF103-FF102)/FF102),0)</f>
        <v/>
      </c>
      <c r="FH103" s="68">
        <f>IF(FF103&gt;0,FG103-$V103,0)</f>
        <v/>
      </c>
      <c r="FI103" s="68">
        <f>IF(FF103&gt;0,(FF103-FI$10)/FI$10,0)</f>
        <v/>
      </c>
      <c r="FJ103" s="68" t="n"/>
      <c r="FK103" s="15">
        <f>IF(FF103&gt;0,(FF103-FF$10)/FF$10,0)</f>
        <v/>
      </c>
      <c r="FM103" s="13" t="n">
        <v>184.16</v>
      </c>
      <c r="FN103" s="68">
        <f>IF(FM103&gt;0,((FM103-FM102)/FM102),0)</f>
        <v/>
      </c>
      <c r="FO103" s="68">
        <f>IF(FM103&gt;0,FN103-$V103,0)</f>
        <v/>
      </c>
      <c r="FP103" s="68">
        <f>IF(FM103&gt;0,(FM103-FP$10)/FP$10,0)</f>
        <v/>
      </c>
      <c r="FQ103" s="68" t="n"/>
      <c r="FR103" s="15">
        <f>IF(FM103&gt;0,(FM103-FM$10)/FM$10,0)</f>
        <v/>
      </c>
      <c r="FT103" s="13" t="n">
        <v>96.27</v>
      </c>
      <c r="FU103" s="68">
        <f>IF(FT103&gt;0,((FT103-FT102)/FT102),0)</f>
        <v/>
      </c>
      <c r="FV103" s="68">
        <f>IF(FT103&gt;0,FU103-$V103,0)</f>
        <v/>
      </c>
      <c r="FW103" s="68">
        <f>IF(FT103&gt;0,(FT103-FW$10)/FW$10,0)</f>
        <v/>
      </c>
      <c r="FX103" s="68" t="n"/>
      <c r="FY103" s="15">
        <f>IF(FT103&gt;0,(FT103-FT$10)/FT$10,0)</f>
        <v/>
      </c>
      <c r="GA103" s="13" t="n">
        <v>18.23</v>
      </c>
      <c r="GB103" s="68">
        <f>IF(GA103&gt;0,((GA103-GA102)/GA102),0)</f>
        <v/>
      </c>
      <c r="GC103" s="68">
        <f>IF(GA103&gt;0,GB103-$V103,0)</f>
        <v/>
      </c>
      <c r="GD103" s="68" t="n"/>
      <c r="GE103" s="68" t="n"/>
      <c r="GF103" s="15">
        <f>IF(GA103&gt;0,(GA103-GA$10)/GA$10,0)</f>
        <v/>
      </c>
      <c r="GG103" s="18" t="n"/>
      <c r="GH103" s="13" t="n">
        <v>17.22</v>
      </c>
      <c r="GI103" s="68">
        <f>IF(GH103&gt;0,((GH103-GH102)/GH102),0)</f>
        <v/>
      </c>
      <c r="GJ103" s="68">
        <f>IF(GH103&gt;0,GI103-$V103,0)</f>
        <v/>
      </c>
      <c r="GK103" s="68">
        <f>IF(GH103&gt;0,(GH103-GK$10)/GK$10,0)</f>
        <v/>
      </c>
      <c r="GL103" s="68" t="n"/>
      <c r="GM103" s="15">
        <f>IF(GH103&gt;0,(GH103-GH$10)/GH$10,0)</f>
        <v/>
      </c>
      <c r="GO103" s="13" t="n">
        <v>24.94</v>
      </c>
      <c r="GP103" s="68">
        <f>IF(GO103&gt;0,((GO103-GO102)/GO102),0)</f>
        <v/>
      </c>
      <c r="GQ103" s="68">
        <f>IF(GO103&gt;0,GP103-$V103,0)</f>
        <v/>
      </c>
      <c r="GR103" s="68" t="n"/>
      <c r="GS103" s="68" t="n"/>
      <c r="GT103" s="15">
        <f>IF(GO103&gt;0,(GO103-GO$10)/GO$10,0)</f>
        <v/>
      </c>
      <c r="GV103" s="13" t="n">
        <v>14.92</v>
      </c>
      <c r="GW103" s="68">
        <f>IF(GV103&gt;0,((GV103-GV102)/GV102),0)</f>
        <v/>
      </c>
      <c r="GX103" s="68">
        <f>IF(GV103&gt;0,GW103-$V103,0)</f>
        <v/>
      </c>
      <c r="GY103" s="68">
        <f>IF(GV103&gt;0,(GV103-GY$10)/GY$10,0)</f>
        <v/>
      </c>
      <c r="GZ103" s="68" t="n"/>
      <c r="HA103" s="15">
        <f>IF(GV103&gt;0,(GV103-GV$10)/GV$10,0)</f>
        <v/>
      </c>
      <c r="HD103" s="13" t="n">
        <v>349.98</v>
      </c>
      <c r="HE103" s="68">
        <f>IF(HD103&gt;0,((HD103-HD102)/HD102),0)</f>
        <v/>
      </c>
      <c r="HF103" s="68">
        <f>IF(HD103&gt;0,HE103-$V103,0)</f>
        <v/>
      </c>
      <c r="HG103" s="68">
        <f>IF(HD103&gt;0,(HD103-HG$10)/HG$10,0)</f>
        <v/>
      </c>
      <c r="HH103" s="68" t="n"/>
      <c r="HI103" s="15">
        <f>IF(HD103&gt;0,(HD103-HD$10)/HD$10,0)</f>
        <v/>
      </c>
      <c r="HK103" s="13" t="n">
        <v>35.21</v>
      </c>
      <c r="HL103" s="68">
        <f>IF(HK103&gt;0,((HK103-HK102)/HK102),0)</f>
        <v/>
      </c>
      <c r="HM103" s="68">
        <f>IF(HK103&gt;0,HL103-$V103,0)</f>
        <v/>
      </c>
      <c r="HN103" s="68">
        <f>IF(HK103&gt;0,(HK103-HN$10)/HN$10,0)</f>
        <v/>
      </c>
      <c r="HO103" s="68" t="n"/>
      <c r="HP103" s="15">
        <f>IF(HK103&gt;0,(HK103-HK$10)/HK$10,0)</f>
        <v/>
      </c>
      <c r="HR103" s="13" t="n">
        <v>108.19</v>
      </c>
      <c r="HS103" s="68">
        <f>IF(HR103&gt;0,((HR103-HR102)/HR102),0)</f>
        <v/>
      </c>
      <c r="HT103" s="68">
        <f>IF(HR103&gt;0,HS103-$V103,0)</f>
        <v/>
      </c>
      <c r="HU103" s="68">
        <f>IF(HR103&gt;0,(HR103-HU$10)/HU$10,0)</f>
        <v/>
      </c>
      <c r="HV103" s="68" t="n"/>
      <c r="HW103" s="15">
        <f>IF(HR103&gt;0,(HR103-HR$10)/HR$10,0)</f>
        <v/>
      </c>
      <c r="HY103" s="13" t="n">
        <v>135.4</v>
      </c>
      <c r="HZ103" s="68">
        <f>IF(HY103&gt;0,((HY103-HY102)/HY102),0)</f>
        <v/>
      </c>
      <c r="IA103" s="68">
        <f>IF(HY103&gt;0,HZ103-$V103,0)</f>
        <v/>
      </c>
      <c r="IB103" s="68">
        <f>IF(HY103&gt;0,(HY103-IB$10)/IB$10,0)</f>
        <v/>
      </c>
      <c r="IC103" s="68" t="n"/>
      <c r="ID103" s="15">
        <f>IF(HY103&gt;0,(HY103-HY$10)/HY$10,0)</f>
        <v/>
      </c>
      <c r="IF103" s="13" t="n">
        <v>228.61</v>
      </c>
      <c r="IG103" s="68">
        <f>IF(IF103&gt;0,((IF103-IF102)/IF102),0)</f>
        <v/>
      </c>
      <c r="IH103" s="68">
        <f>IF(IF103&gt;0,IG103-$V103,0)</f>
        <v/>
      </c>
      <c r="II103" s="68">
        <f>IF(IF103&gt;0,(IF103-II$10)/II$10,0)</f>
        <v/>
      </c>
      <c r="IJ103" s="68" t="n"/>
      <c r="IK103" s="15">
        <f>IF(IF103&gt;0,(IF103-IF$10)/IF$10,0)</f>
        <v/>
      </c>
      <c r="IM103" s="13" t="n">
        <v>230.05</v>
      </c>
      <c r="IN103" s="68">
        <f>IF(IM103&gt;0,((IM103-IM102)/IM102),0)</f>
        <v/>
      </c>
      <c r="IO103" s="68">
        <f>IF(IM103&gt;0,IN103-$V103,0)</f>
        <v/>
      </c>
      <c r="IP103" s="68">
        <f>IF(IM103&gt;0,(IM103-IP$10)/IP$10,0)</f>
        <v/>
      </c>
      <c r="IQ103" s="68" t="n"/>
      <c r="IR103" s="15">
        <f>IF(IM103&gt;0,(IM103-IM$10)/IM$10,0)</f>
        <v/>
      </c>
      <c r="IT103" s="13" t="n">
        <v>51.27</v>
      </c>
      <c r="IU103" s="68">
        <f>IF(IT103&gt;0,((IT103-IT102)/IT102),0)</f>
        <v/>
      </c>
      <c r="IV103" s="68">
        <f>IF(IT103&gt;0,IU103-$V103,0)</f>
        <v/>
      </c>
      <c r="IW103" s="68">
        <f>IF(IT103&gt;0,(IT103-IW$10)/IW$10,0)</f>
        <v/>
      </c>
      <c r="IX103" s="68" t="n"/>
      <c r="IY103" s="15">
        <f>IF(IT103&gt;0,(IT103-IT$10)/IT$10,0)</f>
        <v/>
      </c>
      <c r="JA103" s="13" t="n">
        <v>640.34</v>
      </c>
      <c r="JB103" s="68">
        <f>IF(JA103&gt;0,((JA103-JA102)/JA102),0)</f>
        <v/>
      </c>
      <c r="JC103" s="68">
        <f>IF(JA103&gt;0,JB103-$V103,0)</f>
        <v/>
      </c>
      <c r="JD103" s="68">
        <f>IF(JA103&gt;0,(JA103-JD$10)/JD$10,0)</f>
        <v/>
      </c>
      <c r="JE103" s="68" t="n"/>
      <c r="JF103" s="15">
        <f>IF(JA103&gt;0,(JA103-JA$10)/JA$10,0)</f>
        <v/>
      </c>
      <c r="JH103" s="13" t="n">
        <v>454.27</v>
      </c>
      <c r="JI103" s="68">
        <f>IF(JH103&gt;0,((JH103-JH102)/JH102),0)</f>
        <v/>
      </c>
      <c r="JJ103" s="68">
        <f>IF(JH103&gt;0,JI103-$V103,0)</f>
        <v/>
      </c>
      <c r="JK103" s="68">
        <f>IF(JH103&gt;0,(JH103-JK$10)/JK$10,0)</f>
        <v/>
      </c>
      <c r="JL103" s="68" t="n"/>
      <c r="JM103" s="15">
        <f>IF(JH103&gt;0,(JH103-JH$10)/JH$10,0)</f>
        <v/>
      </c>
      <c r="JO103" s="13" t="n">
        <v>12.6</v>
      </c>
      <c r="JP103" s="68">
        <f>IF(JO103&gt;0,((JO103-JO102)/JO102),0)</f>
        <v/>
      </c>
      <c r="JQ103" s="68">
        <f>IF(JO103&gt;0,JP103-$V103,0)</f>
        <v/>
      </c>
      <c r="JR103" s="68">
        <f>IF(JO103&gt;0,(JO103-JR$10)/JR$10,0)</f>
        <v/>
      </c>
      <c r="JS103" s="68" t="n"/>
      <c r="JT103" s="15">
        <f>IF(JO103&gt;0,(JO103-JO$10)/JO$10,0)</f>
        <v/>
      </c>
      <c r="JV103" s="13" t="n">
        <v>1.43</v>
      </c>
      <c r="JW103" s="68">
        <f>IF(JV103&gt;0,((JV103-JV102)/JV102),0)</f>
        <v/>
      </c>
      <c r="JX103" s="68">
        <f>IF(JV103&gt;0,JW103-$V103,0)</f>
        <v/>
      </c>
      <c r="JY103" s="68">
        <f>IF(JV103&gt;0,(JV103-JY$10)/JY$10,0)</f>
        <v/>
      </c>
      <c r="JZ103" s="68" t="n"/>
      <c r="KA103" s="15">
        <f>IF(JV103&gt;0,(JV103-JV$10)/JV$10,0)</f>
        <v/>
      </c>
      <c r="KC103" s="13" t="n">
        <v>17.35</v>
      </c>
      <c r="KD103" s="68">
        <f>IF(KC103&gt;0,((KC103-KC102)/KC102),0)</f>
        <v/>
      </c>
      <c r="KE103" s="68">
        <f>IF(KC103&gt;0,KD103-$V103,0)</f>
        <v/>
      </c>
      <c r="KF103" s="68">
        <f>IF(KC103&gt;0,(KC103-KF$10)/KF$10,0)</f>
        <v/>
      </c>
      <c r="KG103" s="68" t="n"/>
      <c r="KH103" s="15">
        <f>IF(KC103&gt;0,(KC103-KC$10)/KC$10,0)</f>
        <v/>
      </c>
      <c r="KI103" s="18" t="n"/>
      <c r="KJ103" s="13" t="n">
        <v>60.13</v>
      </c>
      <c r="KK103" s="68">
        <f>IF(KJ103&gt;0,((KJ103-KJ102)/KJ102),0)</f>
        <v/>
      </c>
      <c r="KL103" s="68">
        <f>IF(KJ103&gt;0,KK103-$V103,0)</f>
        <v/>
      </c>
      <c r="KM103" s="68">
        <f>IF(KJ103&gt;0,(KJ103-KM$10)/KM$10,0)</f>
        <v/>
      </c>
      <c r="KN103" s="68" t="n"/>
      <c r="KO103" s="15">
        <f>IF(KJ103&gt;0,(KJ103-KJ$10)/KJ$10,0)</f>
        <v/>
      </c>
      <c r="KQ103" s="13" t="n">
        <v>1.37</v>
      </c>
      <c r="KR103" s="68">
        <f>IF(KQ103&gt;0,((KQ103-KQ102)/KQ102),0)</f>
        <v/>
      </c>
      <c r="KS103" s="68">
        <f>IF(KQ103&gt;0,KR103-$V103,0)</f>
        <v/>
      </c>
      <c r="KT103" s="68">
        <f>IF(KQ103&gt;0,(KQ103-KT$10)/KT$10,0)</f>
        <v/>
      </c>
      <c r="KU103" s="68" t="n"/>
      <c r="KV103" s="15">
        <f>IF(KQ103&gt;0,(KQ103-KQ$10)/KQ$10,0)</f>
        <v/>
      </c>
      <c r="KW103" s="18" t="n"/>
      <c r="KX103" s="13" t="n">
        <v>27.67</v>
      </c>
      <c r="KY103" s="68">
        <f>IF(KX103&gt;0,((KX103-KX102)/KX102),0)</f>
        <v/>
      </c>
      <c r="KZ103" s="68">
        <f>IF(KX103&gt;0,KY103-$V103,0)</f>
        <v/>
      </c>
      <c r="LA103" s="68">
        <f>IF(KX103&gt;0,(KX103-LA$10)/LA$10,0)</f>
        <v/>
      </c>
      <c r="LB103" s="68" t="n"/>
      <c r="LC103" s="15">
        <f>IF(KX103&gt;0,(KX103-KX$10)/KX$10,0)</f>
        <v/>
      </c>
      <c r="LD103" s="18" t="n"/>
      <c r="LE103" s="13" t="n">
        <v>55.86</v>
      </c>
      <c r="LF103" s="68">
        <f>IF(LE103&gt;0,((LE103-LE102)/LE102),0)</f>
        <v/>
      </c>
      <c r="LG103" s="68">
        <f>IF(LE103&gt;0,LF103-$V103,0)</f>
        <v/>
      </c>
      <c r="LH103" s="68">
        <f>IF(LE103&gt;0,(LE103-LH$10)/LH$10,0)</f>
        <v/>
      </c>
      <c r="LI103" s="68" t="n"/>
      <c r="LJ103" s="15">
        <f>IF(LE103&gt;0,(LE103-LE$10)/LE$10,0)</f>
        <v/>
      </c>
      <c r="LL103" s="13" t="n">
        <v>106.45</v>
      </c>
      <c r="LM103" s="68">
        <f>IF(LL103&gt;0,((LL103-LL102)/LL102),0)</f>
        <v/>
      </c>
      <c r="LN103" s="68">
        <f>IF(LL103&gt;0,LM103-$V103,0)</f>
        <v/>
      </c>
      <c r="LO103" s="68">
        <f>IF(LL103&gt;0,(LL103-LO$10)/LO$10,0)</f>
        <v/>
      </c>
      <c r="LP103" s="68" t="n"/>
      <c r="LQ103" s="15">
        <f>IF(LL103&gt;0,(LL103-LL$10)/LL$10,0)</f>
        <v/>
      </c>
      <c r="LS103" s="13" t="n">
        <v>13.71</v>
      </c>
      <c r="LT103" s="68">
        <f>IF(LS103&gt;0,((LS103-LS102)/LS102),0)</f>
        <v/>
      </c>
      <c r="LU103" s="68">
        <f>IF(LS103&gt;0,LT103-$V103,0)</f>
        <v/>
      </c>
      <c r="LV103" s="68" t="n"/>
      <c r="LW103" s="68" t="n"/>
      <c r="LX103" s="15">
        <f>IF(LS103&gt;0,(LS103-LS$10)/LS$10,0)</f>
        <v/>
      </c>
      <c r="LZ103" s="13" t="n">
        <v>13.09</v>
      </c>
      <c r="MA103" s="68">
        <f>IF(LZ103&gt;0,((LZ103-LZ102)/LZ102),0)</f>
        <v/>
      </c>
      <c r="MB103" s="68">
        <f>IF(LZ103&gt;0,MA103-$V103,0)</f>
        <v/>
      </c>
      <c r="MC103" s="68">
        <f>IF(LZ103&gt;0,(LZ103-MC$10)/MC$10,0)</f>
        <v/>
      </c>
      <c r="MD103" s="68" t="n"/>
      <c r="ME103" s="15">
        <f>IF(LZ103&gt;0,(LZ103-LZ$10)/LZ$10,0)</f>
        <v/>
      </c>
      <c r="MG103" s="13" t="n">
        <v>37.72</v>
      </c>
      <c r="MH103" s="68">
        <f>IF(MG103&gt;0,((MG103-MG102)/MG102),0)</f>
        <v/>
      </c>
      <c r="MI103" s="68">
        <f>IF(MG103&gt;0,MH103-$V103,0)</f>
        <v/>
      </c>
      <c r="MJ103" s="68">
        <f>IF(MG103&gt;0,(MG103-MJ$10)/MJ$10,0)</f>
        <v/>
      </c>
      <c r="MK103" s="68" t="n"/>
      <c r="ML103" s="15">
        <f>IF(MG103&gt;0,(MG103-MG$10)/MG$10,0)</f>
        <v/>
      </c>
      <c r="MN103" s="13" t="n">
        <v>109.69</v>
      </c>
      <c r="MO103" s="68">
        <f>IF(MN103&gt;0,((MN103-MN102)/MN102),0)</f>
        <v/>
      </c>
      <c r="MP103" s="68">
        <f>IF(MN103&gt;0,MO103-$V103,0)</f>
        <v/>
      </c>
      <c r="MQ103" s="68">
        <f>IF(MN103&gt;0,(MN103-MQ$10)/MQ$10,0)</f>
        <v/>
      </c>
      <c r="MR103" s="68" t="n"/>
      <c r="MS103" s="15">
        <f>IF(MN103&gt;0,(MN103-MN$10)/MN$10,0)</f>
        <v/>
      </c>
      <c r="MU103" s="13" t="n">
        <v>11.94</v>
      </c>
      <c r="MV103" s="68">
        <f>IF(MU103&gt;0,((MU103-MU102)/MU102),0)</f>
        <v/>
      </c>
      <c r="MW103" s="68">
        <f>IF(MU103&gt;0,MV103-$V103,0)</f>
        <v/>
      </c>
      <c r="MX103" s="68">
        <f>IF(MU103&gt;0,(MU103-MX$10)/MX$10,0)</f>
        <v/>
      </c>
      <c r="MY103" s="68" t="n"/>
      <c r="MZ103" s="15">
        <f>IF(MU103&gt;0,(MU103-MU$10)/MU$10,0)</f>
        <v/>
      </c>
      <c r="NB103" s="13" t="n">
        <v>231.78</v>
      </c>
      <c r="NC103" s="68">
        <f>IF(NB103&gt;0,((NB103-NB102)/NB102),0)</f>
        <v/>
      </c>
      <c r="ND103" s="68">
        <f>IF(NB103&gt;0,NC103-$V103,0)</f>
        <v/>
      </c>
      <c r="NE103" s="68">
        <f>IF(NB103&gt;0,(NB103-NE$10)/NE$10,0)</f>
        <v/>
      </c>
      <c r="NF103" s="68" t="n"/>
      <c r="NG103" s="15">
        <f>IF(NB103&gt;0,(NB103-NB$10)/NB$10,0)</f>
        <v/>
      </c>
      <c r="NI103" s="13" t="n">
        <v>4.87</v>
      </c>
      <c r="NJ103" s="68">
        <f>IF(NI103&gt;0,((NI103-NI102)/NI102),0)</f>
        <v/>
      </c>
      <c r="NK103" s="68">
        <f>IF(NI103&gt;0,NJ103-$V103,0)</f>
        <v/>
      </c>
      <c r="NL103" s="68">
        <f>IF(NI103&gt;0,(NI103-NL$10)/NL$10,0)</f>
        <v/>
      </c>
      <c r="NM103" s="68" t="n"/>
      <c r="NN103" s="15">
        <f>IF(NI103&gt;0,(NI103-NI$10)/NI$10,0)</f>
        <v/>
      </c>
      <c r="NP103" s="13" t="n">
        <v>428.06</v>
      </c>
      <c r="NQ103" s="68">
        <f>IF(NP103&gt;0,((NP103-NP102)/NP102),0)</f>
        <v/>
      </c>
      <c r="NR103" s="68">
        <f>IF(NP103&gt;0,NQ103-$V103,0)</f>
        <v/>
      </c>
      <c r="NS103" s="68">
        <f>IF(NP103&gt;0,(NP103-NS$10)/NS$10,0)</f>
        <v/>
      </c>
      <c r="NT103" s="68" t="n"/>
      <c r="NU103" s="15">
        <f>IF(NP103&gt;0,(NP103-NP$10)/NP$10,0)</f>
        <v/>
      </c>
      <c r="NW103" s="13" t="n">
        <v>166.19</v>
      </c>
      <c r="NX103" s="68">
        <f>IF(NW103&gt;0,((NW103-NW102)/NW102),0)</f>
        <v/>
      </c>
      <c r="NY103" s="68">
        <f>IF(NW103&gt;0,NX103-$V103,0)</f>
        <v/>
      </c>
      <c r="NZ103" s="68">
        <f>IF(NW103&gt;0,(NW103-NZ$10)/NZ$10,0)</f>
        <v/>
      </c>
      <c r="OA103" s="68" t="n"/>
      <c r="OB103" s="15">
        <f>IF(NW103&gt;0,(NW103-NW$10)/NW$10,0)</f>
        <v/>
      </c>
      <c r="OD103" s="13" t="n">
        <v>1.61</v>
      </c>
      <c r="OE103" s="68">
        <f>IF(OD103&gt;0,((OD103-OD102)/OD102),0)</f>
        <v/>
      </c>
      <c r="OF103" s="68">
        <f>IF(OD103&gt;0,OE103-$V103,0)</f>
        <v/>
      </c>
      <c r="OG103" s="68">
        <f>IF(OD103&gt;0,(OD103-OG$10)/OG$10,0)</f>
        <v/>
      </c>
      <c r="OH103" s="68" t="n"/>
      <c r="OI103" s="15">
        <f>IF(OD103&gt;0,(OD103-OD$10)/OD$10,0)</f>
        <v/>
      </c>
      <c r="OK103" s="13" t="n">
        <v>95.75</v>
      </c>
      <c r="OL103" s="68">
        <f>IF(OK103&gt;0,((OK103-OK102)/OK102),0)</f>
        <v/>
      </c>
      <c r="OM103" s="68">
        <f>IF(OK103&gt;0,OL103-$V103,0)</f>
        <v/>
      </c>
      <c r="ON103" s="68">
        <f>IF(OK103&gt;0,(OK103-ON$10)/ON$10,0)</f>
        <v/>
      </c>
      <c r="OO103" s="68" t="n"/>
      <c r="OP103" s="15">
        <f>IF(OK103&gt;0,(OK103-OK$10)/OK$10,0)</f>
        <v/>
      </c>
      <c r="OR103" s="13" t="n">
        <v>3.64</v>
      </c>
      <c r="OS103" s="68">
        <f>IF(OR103&gt;0,((OR103-OR102)/OR102),0)</f>
        <v/>
      </c>
      <c r="OT103" s="68">
        <f>IF(OR103&gt;0,OS103-$V103,0)</f>
        <v/>
      </c>
      <c r="OU103" s="68">
        <f>IF(OR103&gt;0,(OR103-OU$10)/OU$10,0)</f>
        <v/>
      </c>
      <c r="OV103" s="68" t="n"/>
      <c r="OW103" s="15">
        <f>IF(OR103&gt;0,(OR103-OR$10)/OR$10,0)</f>
        <v/>
      </c>
      <c r="OY103" s="13" t="n">
        <v>134.79</v>
      </c>
      <c r="OZ103" s="68">
        <f>IF(OY103&gt;0,((OY103-OY102)/OY102),0)</f>
        <v/>
      </c>
      <c r="PA103" s="68">
        <f>IF(OY103&gt;0,OZ103-$V103,0)</f>
        <v/>
      </c>
      <c r="PB103" s="68">
        <f>IF(OY103&gt;0,(OY103-PB$10)/PB$10,0)</f>
        <v/>
      </c>
      <c r="PC103" s="68" t="n"/>
      <c r="PD103" s="15">
        <f>IF(OY103&gt;0,(OY103-OY$10)/OY$10,0)</f>
        <v/>
      </c>
      <c r="PE103" s="18" t="n"/>
      <c r="PF103" s="13" t="n">
        <v>230.2</v>
      </c>
      <c r="PG103" s="68">
        <f>IF(PF103&gt;0,((PF103-PF102)/PF102),0)</f>
        <v/>
      </c>
      <c r="PH103" s="68">
        <f>IF(PF103&gt;0,PG103-$V103,0)</f>
        <v/>
      </c>
      <c r="PI103" s="68">
        <f>IF(PF103&gt;0,(PF103-PI$10)/PI$10,0)</f>
        <v/>
      </c>
      <c r="PJ103" s="68" t="n"/>
      <c r="PK103" s="15">
        <f>IF(PF103&gt;0,(PF103-PF$10)/PF$10,0)</f>
        <v/>
      </c>
      <c r="PM103" s="13" t="n"/>
      <c r="PN103" s="68">
        <f>IF(PM103&gt;0,((PM103-PM102)/PM102),0)</f>
        <v/>
      </c>
      <c r="PO103" s="68">
        <f>PN103-$V103</f>
        <v/>
      </c>
      <c r="PP103" s="68">
        <f>IF(PM103&gt;0,(PM103-PP$10)/PP$10,0)</f>
        <v/>
      </c>
      <c r="PQ103" s="68" t="n"/>
      <c r="PR103" s="15">
        <f>IF(PM103&gt;0,(PM103-PM$10)/PM$10,0)</f>
        <v/>
      </c>
      <c r="PT103" s="13" t="n">
        <v>4.37</v>
      </c>
      <c r="PU103" s="68">
        <f>IF(PT103&gt;0,((PT103-PT102)/PT102),0)</f>
        <v/>
      </c>
      <c r="PV103" s="68">
        <f>IF(PT103&gt;0,PU103-$V103,0)</f>
        <v/>
      </c>
      <c r="PW103" s="68">
        <f>IF(PT103&gt;0,(PT103-PW$10)/PW$10,0)</f>
        <v/>
      </c>
      <c r="PX103" s="68" t="n"/>
      <c r="PY103" s="15">
        <f>IF(PT103&gt;0,(PT103-PT$10)/PT$10,0)</f>
        <v/>
      </c>
      <c r="QA103" s="13" t="n">
        <v>217.66</v>
      </c>
      <c r="QB103" s="68">
        <f>IF(QA103&gt;0,((QA103-QA102)/QA102),0)</f>
        <v/>
      </c>
      <c r="QC103" s="68">
        <f>IF(QA103&gt;0,QB103-$V103,0)</f>
        <v/>
      </c>
      <c r="QD103" s="68">
        <f>IF(QA103&gt;0,(QA103-QD$10)/QD$10,0)</f>
        <v/>
      </c>
      <c r="QE103" s="68" t="n"/>
      <c r="QF103" s="15">
        <f>IF(QA103&gt;0,(QA103-QA$10)/QA$10,0)</f>
        <v/>
      </c>
      <c r="QH103" s="13" t="n">
        <v>1.14</v>
      </c>
      <c r="QI103" s="68">
        <f>IF(QH103&gt;0,((QH103-QH102)/QH102),0)</f>
        <v/>
      </c>
      <c r="QJ103" s="68">
        <f>IF(QH103&gt;0,QI103-$V103,0)</f>
        <v/>
      </c>
      <c r="QK103" s="68">
        <f>IF(QH103&gt;0,(QH103-QK$10)/QK$10,0)</f>
        <v/>
      </c>
      <c r="QL103" s="68" t="n"/>
      <c r="QM103" s="15">
        <f>IF(QH103&gt;0,(QH103-QH$10)/QH$10,0)</f>
        <v/>
      </c>
      <c r="QO103" s="13" t="n">
        <v>9.77</v>
      </c>
      <c r="QP103" s="68">
        <f>IF(QO103&gt;0,((QO103-QO102)/QO102),0)</f>
        <v/>
      </c>
      <c r="QQ103" s="68">
        <f>IF(QO103&gt;0,QP103-$V103,0)</f>
        <v/>
      </c>
      <c r="QR103" s="68">
        <f>IF(QO103&gt;0,(QO103-QR$10)/QR$10,0)</f>
        <v/>
      </c>
      <c r="QS103" s="68" t="n"/>
      <c r="QT103" s="15">
        <f>IF(QO103&gt;0,(QO103-QO$10)/QO$10,0)</f>
        <v/>
      </c>
      <c r="QV103" s="13" t="n">
        <v>1.6</v>
      </c>
      <c r="QW103" s="68">
        <f>IF(QV103&gt;0,((QV103-QV102)/QV102),0)</f>
        <v/>
      </c>
      <c r="QX103" s="68">
        <f>IF(QV103&gt;0,QW103-$V103,0)</f>
        <v/>
      </c>
      <c r="QY103" s="68">
        <f>IF(QV103&gt;0,(QV103-QY$10)/QY$10,0)</f>
        <v/>
      </c>
      <c r="QZ103" s="68" t="n"/>
      <c r="RA103" s="15">
        <f>IF(QV103&gt;0,(QV103-QV$10)/QV$10,0)</f>
        <v/>
      </c>
      <c r="RC103" s="13" t="n">
        <v>29.37</v>
      </c>
      <c r="RD103" s="68">
        <f>IF(RC103&gt;0,((RC103-RC102)/RC102),0)</f>
        <v/>
      </c>
      <c r="RE103" s="68">
        <f>IF(RC103&gt;0,RD103-$V103,0)</f>
        <v/>
      </c>
      <c r="RF103" s="68">
        <f>IF(RC103&gt;0,(RC103-RF$10)/RF$10,0)</f>
        <v/>
      </c>
      <c r="RG103" s="68" t="n"/>
      <c r="RH103" s="15">
        <f>IF(RC103&gt;0,(RC103-RC$10)/RC$10,0)</f>
        <v/>
      </c>
      <c r="RJ103" s="13" t="n">
        <v>194.22</v>
      </c>
      <c r="RK103" s="68">
        <f>IF(RJ103&gt;0,((RJ103-RJ102)/RJ102),0)</f>
        <v/>
      </c>
      <c r="RL103" s="68">
        <f>RK103-$V103</f>
        <v/>
      </c>
      <c r="RM103" s="68">
        <f>IF(RJ103&gt;0,(RJ103-RM$10)/RM$10,0)</f>
        <v/>
      </c>
      <c r="RN103" s="68" t="n"/>
      <c r="RO103" s="15">
        <f>IF(RJ103&gt;0,(RJ103-RJ$10)/RJ$10,0)</f>
        <v/>
      </c>
      <c r="RQ103" s="13" t="n">
        <v>14.71</v>
      </c>
      <c r="RR103" s="68">
        <f>IF(RQ103&gt;0,((RQ103-RQ102)/RQ102),0)</f>
        <v/>
      </c>
      <c r="RS103" s="68">
        <f>RR103-$V103</f>
        <v/>
      </c>
      <c r="RT103" s="68">
        <f>IF(RQ103&gt;0,(RQ103-RT$10)/RT$10,0)</f>
        <v/>
      </c>
      <c r="RU103" s="68" t="n"/>
      <c r="RV103" s="15">
        <f>IF(RQ103&gt;0,(RQ103-RQ$10)/RQ$10,0)</f>
        <v/>
      </c>
      <c r="RX103" s="13" t="n">
        <v>129.52</v>
      </c>
      <c r="RY103" s="68">
        <f>IF(RX103&gt;0,((RX103-RX102)/RX102),0)</f>
        <v/>
      </c>
      <c r="RZ103" s="68">
        <f>RY103-$V103</f>
        <v/>
      </c>
      <c r="SA103" s="68">
        <f>IF(RX103&gt;0,(RX103-SA$10)/SA$10,0)</f>
        <v/>
      </c>
      <c r="SB103" s="68" t="n"/>
      <c r="SC103" s="15">
        <f>IF(RX103&gt;0,(RX103-RX$10)/RX$10,0)</f>
        <v/>
      </c>
      <c r="SE103" s="13" t="n">
        <v>11.85</v>
      </c>
      <c r="SF103" s="68">
        <f>IF(SE103&gt;0,((SE103-SE102)/SE102),0)</f>
        <v/>
      </c>
      <c r="SG103" s="68">
        <f>SF103-$V103</f>
        <v/>
      </c>
      <c r="SH103" s="68">
        <f>IF(SE103&gt;0,(SE103-SH$10)/SH$10,0)</f>
        <v/>
      </c>
      <c r="SI103" s="68" t="n"/>
      <c r="SJ103" s="15">
        <f>IF(SE103&gt;0,(SE103-SE$10)/SE$10,0)</f>
        <v/>
      </c>
      <c r="SL103" s="13" t="n">
        <v>0.931</v>
      </c>
      <c r="SM103" s="68">
        <f>IF(SL103&gt;0,((SL103-SL102)/SL102),0)</f>
        <v/>
      </c>
      <c r="SN103" s="68">
        <f>SM103-$V103</f>
        <v/>
      </c>
      <c r="SO103" s="68">
        <f>IF(SL103&gt;0,(SL103-SO$10)/SO$10,0)</f>
        <v/>
      </c>
      <c r="SP103" s="68" t="n"/>
      <c r="SQ103" s="15">
        <f>IF(SL103&gt;0,(SL103-SL$10)/SL$10,0)</f>
        <v/>
      </c>
      <c r="SS103" s="13" t="n">
        <v>12.25</v>
      </c>
      <c r="ST103" s="68">
        <f>IF(SS103&gt;0,((SS103-SS102)/SS102),0)</f>
        <v/>
      </c>
      <c r="SU103" s="68">
        <f>ST103-$V103</f>
        <v/>
      </c>
      <c r="SV103" s="68">
        <f>IF(SS103&gt;0,(SS103-SV$10)/SV$10,0)</f>
        <v/>
      </c>
      <c r="SW103" s="68" t="n"/>
      <c r="SX103" s="15">
        <f>IF(SS103&gt;0,(SS103-SS$10)/SS$10,0)</f>
        <v/>
      </c>
      <c r="SZ103" s="13" t="n">
        <v>21.31</v>
      </c>
      <c r="TA103" s="68">
        <f>IF(SZ103&gt;0,((SZ103-SZ102)/SZ102),0)</f>
        <v/>
      </c>
      <c r="TB103" s="68">
        <f>TA103-$V103</f>
        <v/>
      </c>
      <c r="TC103" s="68">
        <f>IF(SZ103&gt;0,(SZ103-TC$10)/TC$10,0)</f>
        <v/>
      </c>
      <c r="TD103" s="68" t="n"/>
      <c r="TE103" s="15">
        <f>IF(SZ103&gt;0,(SZ103-SZ$10)/SZ$10,0)</f>
        <v/>
      </c>
      <c r="TG103" s="13" t="n">
        <v>0.1724</v>
      </c>
      <c r="TH103" s="68">
        <f>IF(TG103&gt;0,((TG103-TG102)/TG102),0)</f>
        <v/>
      </c>
      <c r="TI103" s="68">
        <f>TH103-$V103</f>
        <v/>
      </c>
      <c r="TJ103" s="68">
        <f>IF(TG103&gt;0,(TG103-TJ$10)/TJ$10,0)</f>
        <v/>
      </c>
      <c r="TK103" s="68" t="n"/>
      <c r="TL103" s="15">
        <f>IF(TG103&gt;0,(TG103-TG$10)/TG$10,0)</f>
        <v/>
      </c>
      <c r="TN103" s="13" t="n">
        <v>37.09</v>
      </c>
      <c r="TO103" s="68">
        <f>IF(TN103&gt;0,((TN103-TN102)/TN102),0)</f>
        <v/>
      </c>
      <c r="TP103" s="68">
        <f>TO103-$V103</f>
        <v/>
      </c>
      <c r="TQ103" s="68">
        <f>IF(TN103&gt;0,(TN103-TQ$10)/TQ$10,0)</f>
        <v/>
      </c>
      <c r="TR103" s="68" t="n"/>
      <c r="TS103" s="15">
        <f>IF(TN103&gt;0,(TN103-TN$10)/TN$10,0)</f>
        <v/>
      </c>
      <c r="TU103" s="13" t="n">
        <v>2.44</v>
      </c>
      <c r="TV103" s="68">
        <f>IF(TU103&gt;0,((TU103-TU102)/TU102),0)</f>
        <v/>
      </c>
      <c r="TW103" s="68">
        <f>TV103-$V103</f>
        <v/>
      </c>
      <c r="TX103" s="68">
        <f>IF(TU103&gt;0,(TU103-TX$10)/TX$10,0)</f>
        <v/>
      </c>
      <c r="TY103" s="68" t="n"/>
      <c r="TZ103" s="15">
        <f>IF(TU103&gt;0,(TU103-TU$10)/TU$10,0)</f>
        <v/>
      </c>
      <c r="UB103" s="13" t="n"/>
      <c r="UC103" s="68">
        <f>IF(UB103&gt;0,((UB103-UB102)/UB102),0)</f>
        <v/>
      </c>
      <c r="UD103" s="68">
        <f>UC103-$V103</f>
        <v/>
      </c>
      <c r="UE103" s="68">
        <f>IF(UB103&gt;0,(UB103-UE$10)/UE$10,0)</f>
        <v/>
      </c>
      <c r="UF103" s="68" t="n"/>
      <c r="UG103" s="15">
        <f>IF(UB103&gt;0,(UB103-UB$10)/UB$10,0)</f>
        <v/>
      </c>
      <c r="UI103" s="13" t="n"/>
      <c r="UJ103" s="68">
        <f>IF(UI103&gt;0,((UI103-UI102)/UI102),0)</f>
        <v/>
      </c>
      <c r="UK103" s="68">
        <f>UJ103-$V103</f>
        <v/>
      </c>
      <c r="UL103" s="68">
        <f>IF(UI103&gt;0,(UI103-UL$10)/UL$10,0)</f>
        <v/>
      </c>
      <c r="UM103" s="68" t="n"/>
      <c r="UN103" s="15">
        <f>IF(UI103&gt;0,(UI103-UI$10)/UI$10,0)</f>
        <v/>
      </c>
      <c r="UP103" s="13" t="n"/>
      <c r="UQ103" s="68">
        <f>IF(UP103&gt;0,((UP103-UP102)/UP102),0)</f>
        <v/>
      </c>
      <c r="UR103" s="68">
        <f>UQ103-$V103</f>
        <v/>
      </c>
      <c r="US103" s="68">
        <f>IF(UP103&gt;0,(UP103-US$10)/US$10,0)</f>
        <v/>
      </c>
      <c r="UT103" s="68" t="n"/>
      <c r="UU103" s="15">
        <f>IF(UP103&gt;0,(UP103-UP$10)/UP$10,0)</f>
        <v/>
      </c>
      <c r="UW103" s="13" t="n"/>
      <c r="UX103" s="68">
        <f>IF(UW103&gt;0,((UW103-UW102)/UW102),0)</f>
        <v/>
      </c>
      <c r="UY103" s="68">
        <f>UX103-$V103</f>
        <v/>
      </c>
      <c r="UZ103" s="68">
        <f>IF(UW103&gt;0,(UW103-UZ$10)/UZ$10,0)</f>
        <v/>
      </c>
      <c r="VA103" s="68" t="n"/>
      <c r="VB103" s="15">
        <f>IF(UW103&gt;0,(UW103-UW$10)/UW$10,0)</f>
        <v/>
      </c>
      <c r="VD103" s="13" t="n"/>
      <c r="VE103" s="68">
        <f>IF(VD103&gt;0,((VD103-VD102)/VD102),0)</f>
        <v/>
      </c>
      <c r="VF103" s="68">
        <f>VE103-$V103</f>
        <v/>
      </c>
      <c r="VG103" s="68">
        <f>IF(VD103&gt;0,(VD103-VG$10)/VG$10,0)</f>
        <v/>
      </c>
      <c r="VH103" s="68" t="n"/>
      <c r="VI103" s="15">
        <f>IF(VD103&gt;0,(VD103-VD$10)/VD$10,0)</f>
        <v/>
      </c>
      <c r="VM103" s="21">
        <f>IF($C103&gt;0,(($IK$5*IG103)+($GT$5*GP103)+($JM$5*JI103)+($JF$5*JB103)+($IY$5*IU103)+($IR$5*IN103)+($ID$5*HZ103)+($HW$5*HS103)+($HP$5*HL103)+($HI$5*HE103)+($GF$5*GB103)+($FY$5*FU103)+($FR$5*FN103)+($FK$5*FG103)+($FD$5*EZ103)+($EW$5*ES103)+($EP$5*EL103)+($EI$5*EE103)+($EB$5*DX103)+($DU$5*DQ103)+($DN$5*DJ103)+($DG$5*DC103)+($CZ$5*CV103)+($CS$5*CO103)+($CL$5*CH103)+($CE$5*CA103)+($BX$5*BT103)+($BQ$5*BM103)+($BJ$5*BF103)+($BC$5*AY103)+($AV$5*AR103)+($AO$5*AK103)+($AH$5*AD103)+($JT$5*JP103)+($KA$5*JW103)+($KO$5*KK103)+($PR$5*PN103)+($GM$5*GI103)+($HA$5*GW103)+($KV$5*KR103)+($KH$5*KD103)+($LC$5*KY103)+($MS$5*MO103)+($ML$5*MH103)+($ME$5*MA103)+($LX$5*LT103)+($LQ$5*LM103)+($LJ$5*LF103)+(MV103*$MZ$5)+(NC103*$NG$5)+(NJ103*$NN$5)+($OI$5*OE103)+($NU$5*NQ103)+($OB$5*NX103)+($PK$5*PG103)+($OP$5*OL103)+($OW$5*OS103)+($PD$5*OZ103)+(PU103*$PY$5)+(QB103*$QF$5)+(QI103*$QM$5)+(QP103*$QT$5)+(QW103*$RA$5)+(RD103*$RH$5)+(RK103*$RO$5)+(RR103*$RV$5)+(RY103*$SC$5)+(SF103*$SJ$5)+(SM103*$SQ$5)+(ST103*$SX$5)+(TA103*$TE$5))+(TH103*$TL$5)+(TO103*$TS$5))/$VM$5</f>
        <v/>
      </c>
      <c r="VN103" s="538" t="n"/>
      <c r="VO103" s="21">
        <f>IF($C103&gt;0,(($IK$5*II103)+($GT$5*GR103)+($JM$5*JK103)+($JF$5*JD103)+($IY$5*IW103)+($IR$5*IP103)+($ID$5*IB103)+($HW$5*HU103)+($HP$5*HN103)+($HI$5*HG103)+($GF$5*GD103)+($FY$5*FW103)+($FR$5*FP103)+($FK$5*FI103)+($FD$5*FB103)+($EW$5*EU103)+($EP$5*EN103)+($EI$5*EG103)+($EB$5*DZ103)+($DU$5*DS103)+($DN$5*DL103)+($DG$5*DE103)+($CZ$5*CX103)+($CS$5*CQ103)+($CL$5*CJ103)+($CE$5*CC103)+($BX$5*BV103)+($BQ$5*BO103)+($BJ$5*BH103)+($BC$5*BA103)+($AV$5*AT103)+($AO$5*AM103)+($AH$5*AF103)+($KO$5*KM103)+($KH$5*KF103)+($KA$5*JY103)+($JT$5*JR103)+($PR$5*PP103)+($GM$5*GK103)+($HA$5*GY103)+($KV$5*KT103)+($LC$5*LA103)+($MS$5*MQ103)+($ML$5*MJ103)+($ME$5*MC103)+($LX$5*LV103)+($LQ$5*LO103)+($LJ$5*LH103)+(MX103*$MZ$5)+(NE103*$NG$5)+(NL103*$NN$5)+($OI$5*OG103)+($NU$5*NS103)+($OB$5*NZ103)+($PD$5*PB103)+($OW$5*OU103)+($OP$5*ON103)+($PK$5*PI103)+($PY$5*PW103)+($QF$5*QD103)+($QM$5*QK103)+($QT$5*QR103)+($RA$5*QY103)+($RH$5*RF103)+($RO$5*RM103)+(RT103*$RV$5)+(SA103*$SC$5)+(SH103*$SJ$5)+(SO103*$SQ$5)+(SV103*$SX$5)+(TC103*$TE$5)+(TJ103*$TL$5)+(TQ103*$TS$5))/$VM$5,0)</f>
        <v/>
      </c>
      <c r="VP103" s="14" t="n"/>
      <c r="VQ103" s="21">
        <f>IF($C103&gt;0,(($IK$5*IK103)+($GT$5*GT103)+($JM$5*JM103)+($JF$5*JF103)+($IY$5*IY103)+($IR$5*IR103)+($ID$5*ID103)+($HW$5*HW103)+($HP$5*HP103)+($HI$5*HI103)+($GF$5*GF103)+($FY$5*FY103)+($FR$5*FR103)+($FK$5*FK103)+($FD$5*FD103)+($EW$5*EW103)+($EP$5*EP103)+($EI$5*EI103)+($EB$5*EB103)+($DU$5*DU103)+($DN$5*DN103)+($DG$5*DG103)+($CZ$5*CZ103)+($CS$5*CS103)+($CL$5*CL103)+($CE$5*CE103)+($BX$5*BX103)+($BQ$5*BQ103)+($BJ$5*BJ103)+($BC$5*BC103)+($AV$5*AV103)+($AO$5*AO103)+($AH$5*AH103)+($KO$5*KO103)+($PR$5*PR103)+($GM$5*GM103)+($HA$5*HA103)+($KH$5*KH103)+($KA$5*KA103)+($JT$5*JT103)+($KV$5*KV103)+($LC$5*LC103)+($MS$5*MS103)+($ML$5*ML103)+($ME$5*ME103)+($LX$5*LX103)+($LQ$5*LQ103)+($LJ$5*LJ103)+($OI$5*OI103)+($NU$5*NU103)+($NN$5*NN103)+($NG$5*NG103)+($MZ$5*MZ103)+(OB103*$OB$5)+($PD$5*PD103)+($OW$5*OW103)+($OP$5*OP103)+($PK$5*PK103)+(PY103*$PY$5)+(QF103*$QF$5)+(QM103*$QM$5)+(QT103*$QT$5)+(RA103*$RA$5)+(RH103*$RH$5)+(RO103*$RO$5)+(RV103*$RV$5)+(SC103*$SC$5)+(SJ103*$SJ$5)+(SQ103*$SQ$5)+(SX103*$SX$5)+(TE103*$TE$5)+(TL103*$TL$5)+(TS103*$TS$5))/$VM$5,0)</f>
        <v/>
      </c>
    </row>
    <row r="104" ht="16" customHeight="1" s="545">
      <c r="A104" s="127" t="n">
        <v>45796</v>
      </c>
      <c r="B104" s="4">
        <f>A104</f>
        <v/>
      </c>
      <c r="C104" s="13" t="n">
        <v>42792.07</v>
      </c>
      <c r="D104" s="138">
        <f>IF(C104&gt;0,C104-C103,0)</f>
        <v/>
      </c>
      <c r="E104" s="68">
        <f>IF(C104&gt;0,D104/C103,0)</f>
        <v/>
      </c>
      <c r="F104" s="15">
        <f>IF(C104&gt;0,(C104-C$10)/C$10,0)</f>
        <v/>
      </c>
      <c r="G104" s="13" t="n">
        <v>5963.6</v>
      </c>
      <c r="H104" s="138">
        <f>IF(G104&gt;0,G104-G103,0)</f>
        <v/>
      </c>
      <c r="I104" s="68">
        <f>IF(G104&gt;0,H104/G103,0)</f>
        <v/>
      </c>
      <c r="J104" s="15">
        <f>IF(G104&gt;0,(G104-G$10)/G$10,0)</f>
        <v/>
      </c>
      <c r="K104" s="13" t="n">
        <v>19215.46</v>
      </c>
      <c r="L104" s="138">
        <f>IF(K104&gt;0,K104-K103,0)</f>
        <v/>
      </c>
      <c r="M104" s="68">
        <f>IF(K104&gt;0,L104/K103,0)</f>
        <v/>
      </c>
      <c r="N104" s="15">
        <f>IF(K104&gt;0,(K104-K$10)/K$10,0)</f>
        <v/>
      </c>
      <c r="O104" s="13" t="n">
        <v>2104.43</v>
      </c>
      <c r="P104" s="138">
        <f>IF(O104&gt;0,O104-O103,0)</f>
        <v/>
      </c>
      <c r="Q104" s="68">
        <f>IF(O104&gt;0,P104/O103,0)</f>
        <v/>
      </c>
      <c r="R104" s="15">
        <f>IF(O104&gt;0,(O104-O$10)/O$10,0)</f>
        <v/>
      </c>
      <c r="S104" s="18">
        <f>IF(O104&gt;0,(((O104*0.7)*Q104)+((K104*0.9)*M104)+((G104*0.65)*I104)+((C104*0.6)*E104))/(O104+K104+G104+C104),0)</f>
        <v/>
      </c>
      <c r="T104" s="121">
        <f>IF(O104&gt;0,(S104*200)+T103,0)</f>
        <v/>
      </c>
      <c r="U104" s="121">
        <f>T104</f>
        <v/>
      </c>
      <c r="V104" s="134">
        <f>IF(T104&gt;0,(T104-T103)/T103,0)</f>
        <v/>
      </c>
      <c r="W104" s="21">
        <f>IF(T104&gt;0,(T104-T$11)/T$11,0)</f>
        <v/>
      </c>
      <c r="X104" s="18">
        <f>IF(T104&gt;0,((Q104+M104+I104+E104)/4),0)</f>
        <v/>
      </c>
      <c r="Y104" s="352" t="n">
        <v>541285.76</v>
      </c>
      <c r="Z104" s="15" t="n">
        <v>2e-06</v>
      </c>
      <c r="AA104" s="21">
        <f>Z104-$V104</f>
        <v/>
      </c>
      <c r="AC104" s="13" t="n">
        <v>220.05</v>
      </c>
      <c r="AD104" s="68">
        <f>IF(AC104&gt;0,((AC104-AC103)/AC103),0)</f>
        <v/>
      </c>
      <c r="AE104" s="68">
        <f>IF(AC104&gt;0,AD104-$V104,0)</f>
        <v/>
      </c>
      <c r="AF104" s="68">
        <f>IF(AC104&gt;0,(AC104-AF$10)/AF$10,0)</f>
        <v/>
      </c>
      <c r="AG104" s="68" t="n"/>
      <c r="AH104" s="15">
        <f>IF(AC104&gt;0,(AC104-AC$10)/AC$10,0)</f>
        <v/>
      </c>
      <c r="AJ104" s="13" t="n">
        <v>21.85</v>
      </c>
      <c r="AK104" s="68">
        <f>IF(AJ104&gt;0,((AJ104-AJ103)/AJ103),0)</f>
        <v/>
      </c>
      <c r="AL104" s="68">
        <f>IF(AJ104&gt;0,AK104-$V104,0)</f>
        <v/>
      </c>
      <c r="AM104" s="68">
        <f>IF(AJ104&gt;0,(AJ104-AM$10)/AM$10,0)</f>
        <v/>
      </c>
      <c r="AN104" s="68" t="n"/>
      <c r="AO104" s="15">
        <f>IF(AJ104&gt;0,(AJ104-AJ$10)/AJ$10,0)</f>
        <v/>
      </c>
      <c r="AQ104" s="13" t="n">
        <v>20.61</v>
      </c>
      <c r="AR104" s="68">
        <f>IF(AQ104&gt;0,((AQ104-AQ103)/AQ103),0)</f>
        <v/>
      </c>
      <c r="AS104" s="68">
        <f>IF(AQ104&gt;0,AR104-$V104,0)</f>
        <v/>
      </c>
      <c r="AT104" s="68">
        <f>IF(AQ104&gt;0,(AQ104-AT$10)/AT$10,0)</f>
        <v/>
      </c>
      <c r="AU104" s="68" t="n"/>
      <c r="AV104" s="15">
        <f>IF(AQ104&gt;0,(AQ104-AQ$10)/AQ$10,0)</f>
        <v/>
      </c>
      <c r="AX104" s="13" t="n">
        <v>207.39</v>
      </c>
      <c r="AY104" s="68">
        <f>IF(AX104&gt;0,((AX104-AX103)/AX103),0)</f>
        <v/>
      </c>
      <c r="AZ104" s="68">
        <f>IF(AX104&gt;0,AY104-$V104,0)</f>
        <v/>
      </c>
      <c r="BA104" s="68">
        <f>IF(AX104&gt;0,(AX104-BA$10)/BA$10,0)</f>
        <v/>
      </c>
      <c r="BB104" s="68" t="n"/>
      <c r="BC104" s="15">
        <f>IF(AX104&gt;0,(AX104-AX$10)/AX$10,0)</f>
        <v/>
      </c>
      <c r="BE104" s="13" t="n">
        <v>77.66</v>
      </c>
      <c r="BF104" s="68">
        <f>IF(BE104&gt;0,((BE104-BE103)/BE103),0)</f>
        <v/>
      </c>
      <c r="BG104" s="68">
        <f>IF(BE104&gt;0,BF104-$V104,0)</f>
        <v/>
      </c>
      <c r="BH104" s="68" t="n"/>
      <c r="BI104" s="68" t="n"/>
      <c r="BJ104" s="15">
        <f>IF(BE104&gt;0,(BE104-BE$10)/BE$10,0)</f>
        <v/>
      </c>
      <c r="BL104" s="13" t="n">
        <v>71.84999999999999</v>
      </c>
      <c r="BM104" s="68">
        <f>IF(BL104&gt;0,((BL104-BL103)/BL103),0)</f>
        <v/>
      </c>
      <c r="BN104" s="68">
        <f>IF(BL104&gt;0,BM104-$V104,0)</f>
        <v/>
      </c>
      <c r="BO104" s="68">
        <f>IF(BL104&gt;0,(BL104-BO$10)/BO$10,0)</f>
        <v/>
      </c>
      <c r="BP104" s="68" t="n"/>
      <c r="BQ104" s="15">
        <f>IF(BL104&gt;0,(BL104-BL$10)/BL$10,0)</f>
        <v/>
      </c>
      <c r="BS104" s="13" t="n">
        <v>39.03</v>
      </c>
      <c r="BT104" s="68">
        <f>IF(BS104&gt;0,((BS104-BS103)/BS103),0)</f>
        <v/>
      </c>
      <c r="BU104" s="68">
        <f>IF(BS104&gt;0,BT104-$V104,0)</f>
        <v/>
      </c>
      <c r="BV104" s="68">
        <f>IF(BS104&gt;0,(BS104-BV$10)/BV$10,0)</f>
        <v/>
      </c>
      <c r="BW104" s="68" t="n"/>
      <c r="BX104" s="15">
        <f>IF(BS104&gt;0,(BS104-BS$10)/BS$10,0)</f>
        <v/>
      </c>
      <c r="BZ104" s="13" t="n"/>
      <c r="CA104" s="68">
        <f>IF(BZ104&gt;0,((BZ104-BZ103)/BZ103),0)</f>
        <v/>
      </c>
      <c r="CB104" s="68">
        <f>IF(BZ104&gt;0,CA104-$V104,0)</f>
        <v/>
      </c>
      <c r="CC104" s="68">
        <f>IF(BZ104&gt;0,(BZ104-CC$10)/CC$10,0)</f>
        <v/>
      </c>
      <c r="CD104" s="68" t="n"/>
      <c r="CE104" s="15">
        <f>IF(BZ104&gt;0,(BZ104-BZ$10)/BZ$10,0)</f>
        <v/>
      </c>
      <c r="CG104" s="13" t="n">
        <v>30.5</v>
      </c>
      <c r="CH104" s="68">
        <f>IF(CG104&gt;0,((CG104-CG103)/CG103),0)</f>
        <v/>
      </c>
      <c r="CI104" s="68">
        <f>IF(CG104&gt;0,CH104-$V104,0)</f>
        <v/>
      </c>
      <c r="CJ104" s="68">
        <f>IF(CG104&gt;0,(CG104-CJ$10)/CJ$10,0)</f>
        <v/>
      </c>
      <c r="CK104" s="68" t="n"/>
      <c r="CL104" s="15">
        <f>IF(CG104&gt;0,(CG104-CG$10)/CG$10,0)</f>
        <v/>
      </c>
      <c r="CN104" s="13" t="n">
        <v>31.75</v>
      </c>
      <c r="CO104" s="68">
        <f>IF(CN104&gt;0,((CN104-CN103)/CN103),0)</f>
        <v/>
      </c>
      <c r="CP104" s="68">
        <f>IF(CN104&gt;0,CO104-$V104,0)</f>
        <v/>
      </c>
      <c r="CQ104" s="68">
        <f>IF(CN104&gt;0,(CN104-CQ$10)/CQ$10,0)</f>
        <v/>
      </c>
      <c r="CR104" s="68" t="n"/>
      <c r="CS104" s="15">
        <f>IF(CN104&gt;0,(CN104-CN$10)/CN$10,0)</f>
        <v/>
      </c>
      <c r="CU104" s="13" t="n">
        <v>35.86</v>
      </c>
      <c r="CV104" s="68">
        <f>IF(CU104&gt;0,((CU104-CU103)/CU103),0)</f>
        <v/>
      </c>
      <c r="CW104" s="68">
        <f>IF(CU104&gt;0,CV104-$V104,0)</f>
        <v/>
      </c>
      <c r="CX104" s="68">
        <f>IF(CU104&gt;0,(CU104-CX$10)/CX$10,0)</f>
        <v/>
      </c>
      <c r="CY104" s="68" t="n"/>
      <c r="CZ104" s="15">
        <f>IF(CU104&gt;0,(CU104-CU$10)/CU$10,0)</f>
        <v/>
      </c>
      <c r="DB104" s="13" t="n">
        <v>19.91</v>
      </c>
      <c r="DC104" s="68">
        <f>IF(DB104&gt;0,((DB104-DB103)/DB103),0)</f>
        <v/>
      </c>
      <c r="DD104" s="68">
        <f>IF(DB104&gt;0,DC104-$V104,0)</f>
        <v/>
      </c>
      <c r="DE104" s="68">
        <f>IF(DB104&gt;0,(DB104-DE$10)/DE$10,0)</f>
        <v/>
      </c>
      <c r="DF104" s="68" t="n"/>
      <c r="DG104" s="15">
        <f>IF(DB104&gt;0,(DB104-DB$10)/DB$10,0)</f>
        <v/>
      </c>
      <c r="DI104" s="13" t="n">
        <v>48.28</v>
      </c>
      <c r="DJ104" s="68">
        <f>IF(DI104&gt;0,((DI104-DI103)/DI103),0)</f>
        <v/>
      </c>
      <c r="DK104" s="68">
        <f>IF(DI104&gt;0,DJ104-$V104,0)</f>
        <v/>
      </c>
      <c r="DL104" s="68">
        <f>IF(DI104&gt;0,(DI104-DL$10)/DL$10,0)</f>
        <v/>
      </c>
      <c r="DM104" s="68" t="n"/>
      <c r="DN104" s="15">
        <f>IF(DI104&gt;0,(DI104-DI$10)/DI$10,0)</f>
        <v/>
      </c>
      <c r="DP104" s="13" t="n">
        <v>41.02</v>
      </c>
      <c r="DQ104" s="68">
        <f>IF(DP104&gt;0,((DP104-DP103)/DP103),0)</f>
        <v/>
      </c>
      <c r="DR104" s="68">
        <f>IF(DP104&gt;0,DQ104-$V104,0)</f>
        <v/>
      </c>
      <c r="DS104" s="68" t="n"/>
      <c r="DT104" s="68" t="n"/>
      <c r="DU104" s="15">
        <f>IF(DP104&gt;0,(DP104-DP$10)/DP$10,0)</f>
        <v/>
      </c>
      <c r="DV104" s="18" t="n"/>
      <c r="DW104" s="13" t="n">
        <v>30.78</v>
      </c>
      <c r="DX104" s="68">
        <f>IF(DW104&gt;0,((DW104-DW103)/DW103),0)</f>
        <v/>
      </c>
      <c r="DY104" s="68">
        <f>IF(DW104&gt;0,DX104-$V104,0)</f>
        <v/>
      </c>
      <c r="DZ104" s="68">
        <f>IF(DW104&gt;0,(DW104-DZ$10)/DZ$10,0)</f>
        <v/>
      </c>
      <c r="EA104" s="68" t="n"/>
      <c r="EB104" s="15">
        <f>IF(DW104&gt;0,(DW104-DW$10)/DW$10,0)</f>
        <v/>
      </c>
      <c r="ED104" s="13" t="n">
        <v>35.16</v>
      </c>
      <c r="EE104" s="68">
        <f>IF(ED104&gt;0,((ED104-ED103)/ED103),0)</f>
        <v/>
      </c>
      <c r="EF104" s="68">
        <f>IF(ED104&gt;0,EE104-$V104,0)</f>
        <v/>
      </c>
      <c r="EG104" s="68">
        <f>IF(ED104&gt;0,(ED104-EG$10)/EG$10,0)</f>
        <v/>
      </c>
      <c r="EH104" s="68" t="n"/>
      <c r="EI104" s="15">
        <f>IF(ED104&gt;0,(ED104-ED$10)/ED$10,0)</f>
        <v/>
      </c>
      <c r="EK104" s="13" t="n">
        <v>113.63</v>
      </c>
      <c r="EL104" s="68">
        <f>IF(EK104&gt;0,((EK104-EK103)/EK103),0)</f>
        <v/>
      </c>
      <c r="EM104" s="68">
        <f>IF(EK104&gt;0,EL104-$V104,0)</f>
        <v/>
      </c>
      <c r="EN104" s="68">
        <f>IF(EK104&gt;0,(EK104-EN$10)/EN$10,0)</f>
        <v/>
      </c>
      <c r="EO104" s="68" t="n"/>
      <c r="EP104" s="15">
        <f>IF(EK104&gt;0,(EK104-EK$10)/EK$10,0)</f>
        <v/>
      </c>
      <c r="ER104" s="13" t="n">
        <v>37.58</v>
      </c>
      <c r="ES104" s="68">
        <f>IF(ER104&gt;0,((ER104-ER103)/ER103),0)</f>
        <v/>
      </c>
      <c r="ET104" s="68">
        <f>IF(ER104&gt;0,ES104-$V104,0)</f>
        <v/>
      </c>
      <c r="EU104" s="68">
        <f>IF(ER104&gt;0,(ER104-EU$10)/EU$10,0)</f>
        <v/>
      </c>
      <c r="EV104" s="68" t="n"/>
      <c r="EW104" s="15">
        <f>IF(ER104&gt;0,(ER104-ER$10)/ER$10,0)</f>
        <v/>
      </c>
      <c r="EY104" s="13" t="n">
        <v>33.95</v>
      </c>
      <c r="EZ104" s="68">
        <f>IF(EY104&gt;0,((EY104-EY103)/EY103),0)</f>
        <v/>
      </c>
      <c r="FA104" s="68">
        <f>IF(EY104&gt;0,EZ104-$V104,0)</f>
        <v/>
      </c>
      <c r="FB104" s="68" t="n"/>
      <c r="FC104" s="68" t="n"/>
      <c r="FD104" s="15">
        <f>IF(EY104&gt;0,(EY104-EY$10)/EY$10,0)</f>
        <v/>
      </c>
      <c r="FF104" s="13" t="n">
        <v>55.83</v>
      </c>
      <c r="FG104" s="68">
        <f>IF(FF104&gt;0,((FF104-FF103)/FF103),0)</f>
        <v/>
      </c>
      <c r="FH104" s="68">
        <f>IF(FF104&gt;0,FG104-$V104,0)</f>
        <v/>
      </c>
      <c r="FI104" s="68">
        <f>IF(FF104&gt;0,(FF104-FI$10)/FI$10,0)</f>
        <v/>
      </c>
      <c r="FJ104" s="68" t="n"/>
      <c r="FK104" s="15">
        <f>IF(FF104&gt;0,(FF104-FF$10)/FF$10,0)</f>
        <v/>
      </c>
      <c r="FM104" s="13" t="n">
        <v>184.6</v>
      </c>
      <c r="FN104" s="68">
        <f>IF(FM104&gt;0,((FM104-FM103)/FM103),0)</f>
        <v/>
      </c>
      <c r="FO104" s="68">
        <f>IF(FM104&gt;0,FN104-$V104,0)</f>
        <v/>
      </c>
      <c r="FP104" s="68">
        <f>IF(FM104&gt;0,(FM104-FP$10)/FP$10,0)</f>
        <v/>
      </c>
      <c r="FQ104" s="68" t="n"/>
      <c r="FR104" s="15">
        <f>IF(FM104&gt;0,(FM104-FM$10)/FM$10,0)</f>
        <v/>
      </c>
      <c r="FT104" s="13" t="n">
        <v>96.68000000000001</v>
      </c>
      <c r="FU104" s="68">
        <f>IF(FT104&gt;0,((FT104-FT103)/FT103),0)</f>
        <v/>
      </c>
      <c r="FV104" s="68">
        <f>IF(FT104&gt;0,FU104-$V104,0)</f>
        <v/>
      </c>
      <c r="FW104" s="68">
        <f>IF(FT104&gt;0,(FT104-FW$10)/FW$10,0)</f>
        <v/>
      </c>
      <c r="FX104" s="68" t="n"/>
      <c r="FY104" s="15">
        <f>IF(FT104&gt;0,(FT104-FT$10)/FT$10,0)</f>
        <v/>
      </c>
      <c r="GA104" s="13" t="n">
        <v>18.31</v>
      </c>
      <c r="GB104" s="68">
        <f>IF(GA104&gt;0,((GA104-GA103)/GA103),0)</f>
        <v/>
      </c>
      <c r="GC104" s="68">
        <f>IF(GA104&gt;0,GB104-$V104,0)</f>
        <v/>
      </c>
      <c r="GD104" s="68" t="n"/>
      <c r="GE104" s="68" t="n"/>
      <c r="GF104" s="15">
        <f>IF(GA104&gt;0,(GA104-GA$10)/GA$10,0)</f>
        <v/>
      </c>
      <c r="GG104" s="18" t="n"/>
      <c r="GH104" s="13" t="n">
        <v>17.43</v>
      </c>
      <c r="GI104" s="68">
        <f>IF(GH104&gt;0,((GH104-GH103)/GH103),0)</f>
        <v/>
      </c>
      <c r="GJ104" s="68">
        <f>IF(GH104&gt;0,GI104-$V104,0)</f>
        <v/>
      </c>
      <c r="GK104" s="68">
        <f>IF(GH104&gt;0,(GH104-GK$10)/GK$10,0)</f>
        <v/>
      </c>
      <c r="GL104" s="68" t="n"/>
      <c r="GM104" s="15">
        <f>IF(GH104&gt;0,(GH104-GH$10)/GH$10,0)</f>
        <v/>
      </c>
      <c r="GO104" s="13" t="n">
        <v>25.19</v>
      </c>
      <c r="GP104" s="68">
        <f>IF(GO104&gt;0,((GO104-GO103)/GO103),0)</f>
        <v/>
      </c>
      <c r="GQ104" s="68">
        <f>IF(GO104&gt;0,GP104-$V104,0)</f>
        <v/>
      </c>
      <c r="GR104" s="68" t="n"/>
      <c r="GS104" s="68" t="n"/>
      <c r="GT104" s="15">
        <f>IF(GO104&gt;0,(GO104-GO$10)/GO$10,0)</f>
        <v/>
      </c>
      <c r="GV104" s="13" t="n">
        <v>14.95</v>
      </c>
      <c r="GW104" s="68">
        <f>IF(GV104&gt;0,((GV104-GV103)/GV103),0)</f>
        <v/>
      </c>
      <c r="GX104" s="68">
        <f>IF(GV104&gt;0,GW104-$V104,0)</f>
        <v/>
      </c>
      <c r="GY104" s="68">
        <f>IF(GV104&gt;0,(GV104-GY$10)/GY$10,0)</f>
        <v/>
      </c>
      <c r="GZ104" s="68" t="n"/>
      <c r="HA104" s="15">
        <f>IF(GV104&gt;0,(GV104-GV$10)/GV$10,0)</f>
        <v/>
      </c>
      <c r="HD104" s="13" t="n">
        <v>342.09</v>
      </c>
      <c r="HE104" s="68">
        <f>IF(HD104&gt;0,((HD104-HD103)/HD103),0)</f>
        <v/>
      </c>
      <c r="HF104" s="68">
        <f>IF(HD104&gt;0,HE104-$V104,0)</f>
        <v/>
      </c>
      <c r="HG104" s="68">
        <f>IF(HD104&gt;0,(HD104-HG$10)/HG$10,0)</f>
        <v/>
      </c>
      <c r="HH104" s="68" t="n"/>
      <c r="HI104" s="15">
        <f>IF(HD104&gt;0,(HD104-HD$10)/HD$10,0)</f>
        <v/>
      </c>
      <c r="HK104" s="13" t="n">
        <v>35.13</v>
      </c>
      <c r="HL104" s="68">
        <f>IF(HK104&gt;0,((HK104-HK103)/HK103),0)</f>
        <v/>
      </c>
      <c r="HM104" s="68">
        <f>IF(HK104&gt;0,HL104-$V104,0)</f>
        <v/>
      </c>
      <c r="HN104" s="68">
        <f>IF(HK104&gt;0,(HK104-HN$10)/HN$10,0)</f>
        <v/>
      </c>
      <c r="HO104" s="68" t="n"/>
      <c r="HP104" s="15">
        <f>IF(HK104&gt;0,(HK104-HK$10)/HK$10,0)</f>
        <v/>
      </c>
      <c r="HR104" s="13" t="n">
        <v>106.47</v>
      </c>
      <c r="HS104" s="68">
        <f>IF(HR104&gt;0,((HR104-HR103)/HR103),0)</f>
        <v/>
      </c>
      <c r="HT104" s="68">
        <f>IF(HR104&gt;0,HS104-$V104,0)</f>
        <v/>
      </c>
      <c r="HU104" s="68">
        <f>IF(HR104&gt;0,(HR104-HU$10)/HU$10,0)</f>
        <v/>
      </c>
      <c r="HV104" s="68" t="n"/>
      <c r="HW104" s="15">
        <f>IF(HR104&gt;0,(HR104-HR$10)/HR$10,0)</f>
        <v/>
      </c>
      <c r="HY104" s="13" t="n">
        <v>135.57</v>
      </c>
      <c r="HZ104" s="68">
        <f>IF(HY104&gt;0,((HY104-HY103)/HY103),0)</f>
        <v/>
      </c>
      <c r="IA104" s="68">
        <f>IF(HY104&gt;0,HZ104-$V104,0)</f>
        <v/>
      </c>
      <c r="IB104" s="68">
        <f>IF(HY104&gt;0,(HY104-IB$10)/IB$10,0)</f>
        <v/>
      </c>
      <c r="IC104" s="68" t="n"/>
      <c r="ID104" s="15">
        <f>IF(HY104&gt;0,(HY104-HY$10)/HY$10,0)</f>
        <v/>
      </c>
      <c r="IF104" s="13" t="n">
        <v>230.63</v>
      </c>
      <c r="IG104" s="68">
        <f>IF(IF104&gt;0,((IF104-IF103)/IF103),0)</f>
        <v/>
      </c>
      <c r="IH104" s="68">
        <f>IF(IF104&gt;0,IG104-$V104,0)</f>
        <v/>
      </c>
      <c r="II104" s="68">
        <f>IF(IF104&gt;0,(IF104-II$10)/II$10,0)</f>
        <v/>
      </c>
      <c r="IJ104" s="68" t="n"/>
      <c r="IK104" s="15">
        <f>IF(IF104&gt;0,(IF104-IF$10)/IF$10,0)</f>
        <v/>
      </c>
      <c r="IM104" s="13" t="n">
        <v>229.35</v>
      </c>
      <c r="IN104" s="68">
        <f>IF(IM104&gt;0,((IM104-IM103)/IM103),0)</f>
        <v/>
      </c>
      <c r="IO104" s="68">
        <f>IF(IM104&gt;0,IN104-$V104,0)</f>
        <v/>
      </c>
      <c r="IP104" s="68">
        <f>IF(IM104&gt;0,(IM104-IP$10)/IP$10,0)</f>
        <v/>
      </c>
      <c r="IQ104" s="68" t="n"/>
      <c r="IR104" s="15">
        <f>IF(IM104&gt;0,(IM104-IM$10)/IM$10,0)</f>
        <v/>
      </c>
      <c r="IT104" s="13" t="n">
        <v>51.18</v>
      </c>
      <c r="IU104" s="68">
        <f>IF(IT104&gt;0,((IT104-IT103)/IT103),0)</f>
        <v/>
      </c>
      <c r="IV104" s="68">
        <f>IF(IT104&gt;0,IU104-$V104,0)</f>
        <v/>
      </c>
      <c r="IW104" s="68">
        <f>IF(IT104&gt;0,(IT104-IW$10)/IW$10,0)</f>
        <v/>
      </c>
      <c r="IX104" s="68" t="n"/>
      <c r="IY104" s="15">
        <f>IF(IT104&gt;0,(IT104-IT$10)/IT$10,0)</f>
        <v/>
      </c>
      <c r="JA104" s="13" t="n">
        <v>640.4299999999999</v>
      </c>
      <c r="JB104" s="68">
        <f>IF(JA104&gt;0,((JA104-JA103)/JA103),0)</f>
        <v/>
      </c>
      <c r="JC104" s="68">
        <f>IF(JA104&gt;0,JB104-$V104,0)</f>
        <v/>
      </c>
      <c r="JD104" s="68">
        <f>IF(JA104&gt;0,(JA104-JD$10)/JD$10,0)</f>
        <v/>
      </c>
      <c r="JE104" s="68" t="n"/>
      <c r="JF104" s="15">
        <f>IF(JA104&gt;0,(JA104-JA$10)/JA$10,0)</f>
        <v/>
      </c>
      <c r="JH104" s="13" t="n">
        <v>458.87</v>
      </c>
      <c r="JI104" s="68">
        <f>IF(JH104&gt;0,((JH104-JH103)/JH103),0)</f>
        <v/>
      </c>
      <c r="JJ104" s="68">
        <f>IF(JH104&gt;0,JI104-$V104,0)</f>
        <v/>
      </c>
      <c r="JK104" s="68">
        <f>IF(JH104&gt;0,(JH104-JK$10)/JK$10,0)</f>
        <v/>
      </c>
      <c r="JL104" s="68" t="n"/>
      <c r="JM104" s="15">
        <f>IF(JH104&gt;0,(JH104-JH$10)/JH$10,0)</f>
        <v/>
      </c>
      <c r="JO104" s="13" t="n">
        <v>12.82</v>
      </c>
      <c r="JP104" s="68">
        <f>IF(JO104&gt;0,((JO104-JO103)/JO103),0)</f>
        <v/>
      </c>
      <c r="JQ104" s="68">
        <f>IF(JO104&gt;0,JP104-$V104,0)</f>
        <v/>
      </c>
      <c r="JR104" s="68">
        <f>IF(JO104&gt;0,(JO104-JR$10)/JR$10,0)</f>
        <v/>
      </c>
      <c r="JS104" s="68" t="n"/>
      <c r="JT104" s="15">
        <f>IF(JO104&gt;0,(JO104-JO$10)/JO$10,0)</f>
        <v/>
      </c>
      <c r="JV104" s="13" t="n">
        <v>1.41</v>
      </c>
      <c r="JW104" s="68">
        <f>IF(JV104&gt;0,((JV104-JV103)/JV103),0)</f>
        <v/>
      </c>
      <c r="JX104" s="68">
        <f>IF(JV104&gt;0,JW104-$V104,0)</f>
        <v/>
      </c>
      <c r="JY104" s="68">
        <f>IF(JV104&gt;0,(JV104-JY$10)/JY$10,0)</f>
        <v/>
      </c>
      <c r="JZ104" s="68" t="n"/>
      <c r="KA104" s="15">
        <f>IF(JV104&gt;0,(JV104-JV$10)/JV$10,0)</f>
        <v/>
      </c>
      <c r="KC104" s="13" t="n">
        <v>17.09</v>
      </c>
      <c r="KD104" s="68">
        <f>IF(KC104&gt;0,((KC104-KC103)/KC103),0)</f>
        <v/>
      </c>
      <c r="KE104" s="68">
        <f>IF(KC104&gt;0,KD104-$V104,0)</f>
        <v/>
      </c>
      <c r="KF104" s="68">
        <f>IF(KC104&gt;0,(KC104-KF$10)/KF$10,0)</f>
        <v/>
      </c>
      <c r="KG104" s="68" t="n"/>
      <c r="KH104" s="15">
        <f>IF(KC104&gt;0,(KC104-KC$10)/KC$10,0)</f>
        <v/>
      </c>
      <c r="KI104" s="18" t="n"/>
      <c r="KJ104" s="13" t="n">
        <v>61.96</v>
      </c>
      <c r="KK104" s="68">
        <f>IF(KJ104&gt;0,((KJ104-KJ103)/KJ103),0)</f>
        <v/>
      </c>
      <c r="KL104" s="68">
        <f>IF(KJ104&gt;0,KK104-$V104,0)</f>
        <v/>
      </c>
      <c r="KM104" s="68">
        <f>IF(KJ104&gt;0,(KJ104-KM$10)/KM$10,0)</f>
        <v/>
      </c>
      <c r="KN104" s="68" t="n"/>
      <c r="KO104" s="15">
        <f>IF(KJ104&gt;0,(KJ104-KJ$10)/KJ$10,0)</f>
        <v/>
      </c>
      <c r="KQ104" s="13" t="n">
        <v>1.49</v>
      </c>
      <c r="KR104" s="68">
        <f>IF(KQ104&gt;0,((KQ104-KQ103)/KQ103),0)</f>
        <v/>
      </c>
      <c r="KS104" s="68">
        <f>IF(KQ104&gt;0,KR104-$V104,0)</f>
        <v/>
      </c>
      <c r="KT104" s="68">
        <f>IF(KQ104&gt;0,(KQ104-KT$10)/KT$10,0)</f>
        <v/>
      </c>
      <c r="KU104" s="68" t="n"/>
      <c r="KV104" s="15">
        <f>IF(KQ104&gt;0,(KQ104-KQ$10)/KQ$10,0)</f>
        <v/>
      </c>
      <c r="KW104" s="18" t="n"/>
      <c r="KX104" s="13" t="n">
        <v>28.3</v>
      </c>
      <c r="KY104" s="68">
        <f>IF(KX104&gt;0,((KX104-KX103)/KX103),0)</f>
        <v/>
      </c>
      <c r="KZ104" s="68">
        <f>IF(KX104&gt;0,KY104-$V104,0)</f>
        <v/>
      </c>
      <c r="LA104" s="68">
        <f>IF(KX104&gt;0,(KX104-LA$10)/LA$10,0)</f>
        <v/>
      </c>
      <c r="LB104" s="68" t="n"/>
      <c r="LC104" s="15">
        <f>IF(KX104&gt;0,(KX104-KX$10)/KX$10,0)</f>
        <v/>
      </c>
      <c r="LD104" s="18" t="n"/>
      <c r="LE104" s="13" t="n">
        <v>55.56</v>
      </c>
      <c r="LF104" s="68">
        <f>IF(LE104&gt;0,((LE104-LE103)/LE103),0)</f>
        <v/>
      </c>
      <c r="LG104" s="68">
        <f>IF(LE104&gt;0,LF104-$V104,0)</f>
        <v/>
      </c>
      <c r="LH104" s="68">
        <f>IF(LE104&gt;0,(LE104-LH$10)/LH$10,0)</f>
        <v/>
      </c>
      <c r="LI104" s="68" t="n"/>
      <c r="LJ104" s="15">
        <f>IF(LE104&gt;0,(LE104-LE$10)/LE$10,0)</f>
        <v/>
      </c>
      <c r="LL104" s="13" t="n">
        <v>108.22</v>
      </c>
      <c r="LM104" s="68">
        <f>IF(LL104&gt;0,((LL104-LL103)/LL103),0)</f>
        <v/>
      </c>
      <c r="LN104" s="68">
        <f>IF(LL104&gt;0,LM104-$V104,0)</f>
        <v/>
      </c>
      <c r="LO104" s="68">
        <f>IF(LL104&gt;0,(LL104-LO$10)/LO$10,0)</f>
        <v/>
      </c>
      <c r="LP104" s="68" t="n"/>
      <c r="LQ104" s="15">
        <f>IF(LL104&gt;0,(LL104-LL$10)/LL$10,0)</f>
        <v/>
      </c>
      <c r="LS104" s="13" t="n">
        <v>13.96</v>
      </c>
      <c r="LT104" s="68">
        <f>IF(LS104&gt;0,((LS104-LS103)/LS103),0)</f>
        <v/>
      </c>
      <c r="LU104" s="68">
        <f>IF(LS104&gt;0,LT104-$V104,0)</f>
        <v/>
      </c>
      <c r="LV104" s="68" t="n"/>
      <c r="LW104" s="68" t="n"/>
      <c r="LX104" s="15">
        <f>IF(LS104&gt;0,(LS104-LS$10)/LS$10,0)</f>
        <v/>
      </c>
      <c r="LZ104" s="13" t="n">
        <v>13.52</v>
      </c>
      <c r="MA104" s="68">
        <f>IF(LZ104&gt;0,((LZ104-LZ103)/LZ103),0)</f>
        <v/>
      </c>
      <c r="MB104" s="68">
        <f>IF(LZ104&gt;0,MA104-$V104,0)</f>
        <v/>
      </c>
      <c r="MC104" s="68">
        <f>IF(LZ104&gt;0,(LZ104-MC$10)/MC$10,0)</f>
        <v/>
      </c>
      <c r="MD104" s="68" t="n"/>
      <c r="ME104" s="15">
        <f>IF(LZ104&gt;0,(LZ104-LZ$10)/LZ$10,0)</f>
        <v/>
      </c>
      <c r="MG104" s="13" t="n">
        <v>39.73</v>
      </c>
      <c r="MH104" s="68">
        <f>IF(MG104&gt;0,((MG104-MG103)/MG103),0)</f>
        <v/>
      </c>
      <c r="MI104" s="68">
        <f>IF(MG104&gt;0,MH104-$V104,0)</f>
        <v/>
      </c>
      <c r="MJ104" s="68">
        <f>IF(MG104&gt;0,(MG104-MJ$10)/MJ$10,0)</f>
        <v/>
      </c>
      <c r="MK104" s="68" t="n"/>
      <c r="ML104" s="15">
        <f>IF(MG104&gt;0,(MG104-MG$10)/MG$10,0)</f>
        <v/>
      </c>
      <c r="MN104" s="13" t="n">
        <v>109.99</v>
      </c>
      <c r="MO104" s="68">
        <f>IF(MN104&gt;0,((MN104-MN103)/MN103),0)</f>
        <v/>
      </c>
      <c r="MP104" s="68">
        <f>IF(MN104&gt;0,MO104-$V104,0)</f>
        <v/>
      </c>
      <c r="MQ104" s="68">
        <f>IF(MN104&gt;0,(MN104-MQ$10)/MQ$10,0)</f>
        <v/>
      </c>
      <c r="MR104" s="68" t="n"/>
      <c r="MS104" s="15">
        <f>IF(MN104&gt;0,(MN104-MN$10)/MN$10,0)</f>
        <v/>
      </c>
      <c r="MU104" s="13" t="n">
        <v>12.77</v>
      </c>
      <c r="MV104" s="68">
        <f>IF(MU104&gt;0,((MU104-MU103)/MU103),0)</f>
        <v/>
      </c>
      <c r="MW104" s="68">
        <f>IF(MU104&gt;0,MV104-$V104,0)</f>
        <v/>
      </c>
      <c r="MX104" s="68">
        <f>IF(MU104&gt;0,(MU104-MX$10)/MX$10,0)</f>
        <v/>
      </c>
      <c r="MY104" s="68" t="n"/>
      <c r="MZ104" s="15">
        <f>IF(MU104&gt;0,(MU104-MU$10)/MU$10,0)</f>
        <v/>
      </c>
      <c r="NB104" s="13" t="n">
        <v>235.29</v>
      </c>
      <c r="NC104" s="68">
        <f>IF(NB104&gt;0,((NB104-NB103)/NB103),0)</f>
        <v/>
      </c>
      <c r="ND104" s="68">
        <f>IF(NB104&gt;0,NC104-$V104,0)</f>
        <v/>
      </c>
      <c r="NE104" s="68">
        <f>IF(NB104&gt;0,(NB104-NE$10)/NE$10,0)</f>
        <v/>
      </c>
      <c r="NF104" s="68" t="n"/>
      <c r="NG104" s="15">
        <f>IF(NB104&gt;0,(NB104-NB$10)/NB$10,0)</f>
        <v/>
      </c>
      <c r="NI104" s="13" t="n">
        <v>4.94</v>
      </c>
      <c r="NJ104" s="68">
        <f>IF(NI104&gt;0,((NI104-NI103)/NI103),0)</f>
        <v/>
      </c>
      <c r="NK104" s="68">
        <f>IF(NI104&gt;0,NJ104-$V104,0)</f>
        <v/>
      </c>
      <c r="NL104" s="68">
        <f>IF(NI104&gt;0,(NI104-NL$10)/NL$10,0)</f>
        <v/>
      </c>
      <c r="NM104" s="68" t="n"/>
      <c r="NN104" s="15">
        <f>IF(NI104&gt;0,(NI104-NI$10)/NI$10,0)</f>
        <v/>
      </c>
      <c r="NP104" s="13" t="n">
        <v>446.6</v>
      </c>
      <c r="NQ104" s="68">
        <f>IF(NP104&gt;0,((NP104-NP103)/NP103),0)</f>
        <v/>
      </c>
      <c r="NR104" s="68">
        <f>IF(NP104&gt;0,NQ104-$V104,0)</f>
        <v/>
      </c>
      <c r="NS104" s="68">
        <f>IF(NP104&gt;0,(NP104-NS$10)/NS$10,0)</f>
        <v/>
      </c>
      <c r="NT104" s="68" t="n"/>
      <c r="NU104" s="15">
        <f>IF(NP104&gt;0,(NP104-NP$10)/NP$10,0)</f>
        <v/>
      </c>
      <c r="NW104" s="13" t="n">
        <v>166.54</v>
      </c>
      <c r="NX104" s="68">
        <f>IF(NW104&gt;0,((NW104-NW103)/NW103),0)</f>
        <v/>
      </c>
      <c r="NY104" s="68">
        <f>IF(NW104&gt;0,NX104-$V104,0)</f>
        <v/>
      </c>
      <c r="NZ104" s="68">
        <f>IF(NW104&gt;0,(NW104-NZ$10)/NZ$10,0)</f>
        <v/>
      </c>
      <c r="OA104" s="68" t="n"/>
      <c r="OB104" s="15">
        <f>IF(NW104&gt;0,(NW104-NW$10)/NW$10,0)</f>
        <v/>
      </c>
      <c r="OD104" s="13" t="n">
        <v>1.66</v>
      </c>
      <c r="OE104" s="68">
        <f>IF(OD104&gt;0,((OD104-OD103)/OD103),0)</f>
        <v/>
      </c>
      <c r="OF104" s="68">
        <f>IF(OD104&gt;0,OE104-$V104,0)</f>
        <v/>
      </c>
      <c r="OG104" s="68">
        <f>IF(OD104&gt;0,(OD104-OG$10)/OG$10,0)</f>
        <v/>
      </c>
      <c r="OH104" s="68" t="n"/>
      <c r="OI104" s="15">
        <f>IF(OD104&gt;0,(OD104-OD$10)/OD$10,0)</f>
        <v/>
      </c>
      <c r="OK104" s="13" t="n">
        <v>95.2</v>
      </c>
      <c r="OL104" s="68">
        <f>IF(OK104&gt;0,((OK104-OK103)/OK103),0)</f>
        <v/>
      </c>
      <c r="OM104" s="68">
        <f>IF(OK104&gt;0,OL104-$V104,0)</f>
        <v/>
      </c>
      <c r="ON104" s="68">
        <f>IF(OK104&gt;0,(OK104-ON$10)/ON$10,0)</f>
        <v/>
      </c>
      <c r="OO104" s="68" t="n"/>
      <c r="OP104" s="15">
        <f>IF(OK104&gt;0,(OK104-OK$10)/OK$10,0)</f>
        <v/>
      </c>
      <c r="OR104" s="13" t="n">
        <v>4.45</v>
      </c>
      <c r="OS104" s="68">
        <f>IF(OR104&gt;0,((OR104-OR103)/OR103),0)</f>
        <v/>
      </c>
      <c r="OT104" s="68">
        <f>IF(OR104&gt;0,OS104-$V104,0)</f>
        <v/>
      </c>
      <c r="OU104" s="68">
        <f>IF(OR104&gt;0,(OR104-OU$10)/OU$10,0)</f>
        <v/>
      </c>
      <c r="OV104" s="68" t="n"/>
      <c r="OW104" s="15">
        <f>IF(OR104&gt;0,(OR104-OR$10)/OR$10,0)</f>
        <v/>
      </c>
      <c r="OY104" s="13" t="n">
        <v>136.5</v>
      </c>
      <c r="OZ104" s="68">
        <f>IF(OY104&gt;0,((OY104-OY103)/OY103),0)</f>
        <v/>
      </c>
      <c r="PA104" s="68">
        <f>IF(OY104&gt;0,OZ104-$V104,0)</f>
        <v/>
      </c>
      <c r="PB104" s="68">
        <f>IF(OY104&gt;0,(OY104-PB$10)/PB$10,0)</f>
        <v/>
      </c>
      <c r="PC104" s="68" t="n"/>
      <c r="PD104" s="15">
        <f>IF(OY104&gt;0,(OY104-OY$10)/OY$10,0)</f>
        <v/>
      </c>
      <c r="PE104" s="18" t="n"/>
      <c r="PF104" s="13" t="n">
        <v>230.97</v>
      </c>
      <c r="PG104" s="68">
        <f>IF(PF104&gt;0,((PF104-PF103)/PF103),0)</f>
        <v/>
      </c>
      <c r="PH104" s="68">
        <f>IF(PF104&gt;0,PG104-$V104,0)</f>
        <v/>
      </c>
      <c r="PI104" s="68">
        <f>IF(PF104&gt;0,(PF104-PI$10)/PI$10,0)</f>
        <v/>
      </c>
      <c r="PJ104" s="68" t="n"/>
      <c r="PK104" s="15">
        <f>IF(PF104&gt;0,(PF104-PF$10)/PF$10,0)</f>
        <v/>
      </c>
      <c r="PM104" s="13" t="n"/>
      <c r="PN104" s="68">
        <f>IF(PM104&gt;0,((PM104-PM103)/PM103),0)</f>
        <v/>
      </c>
      <c r="PO104" s="68">
        <f>PN104-$V104</f>
        <v/>
      </c>
      <c r="PP104" s="68">
        <f>IF(PM104&gt;0,(PM104-PP$10)/PP$10,0)</f>
        <v/>
      </c>
      <c r="PQ104" s="68" t="n"/>
      <c r="PR104" s="15">
        <f>IF(PM104&gt;0,(PM104-PM$10)/PM$10,0)</f>
        <v/>
      </c>
      <c r="PT104" s="13" t="n">
        <v>4.35</v>
      </c>
      <c r="PU104" s="68">
        <f>IF(PT104&gt;0,((PT104-PT103)/PT103),0)</f>
        <v/>
      </c>
      <c r="PV104" s="68">
        <f>IF(PT104&gt;0,PU104-$V104,0)</f>
        <v/>
      </c>
      <c r="PW104" s="68">
        <f>IF(PT104&gt;0,(PT104-PW$10)/PW$10,0)</f>
        <v/>
      </c>
      <c r="PX104" s="68" t="n"/>
      <c r="PY104" s="15">
        <f>IF(PT104&gt;0,(PT104-PT$10)/PT$10,0)</f>
        <v/>
      </c>
      <c r="QA104" s="13" t="n">
        <v>216.34</v>
      </c>
      <c r="QB104" s="68">
        <f>IF(QA104&gt;0,((QA104-QA103)/QA103),0)</f>
        <v/>
      </c>
      <c r="QC104" s="68">
        <f>IF(QA104&gt;0,QB104-$V104,0)</f>
        <v/>
      </c>
      <c r="QD104" s="68">
        <f>IF(QA104&gt;0,(QA104-QD$10)/QD$10,0)</f>
        <v/>
      </c>
      <c r="QE104" s="68" t="n"/>
      <c r="QF104" s="15">
        <f>IF(QA104&gt;0,(QA104-QA$10)/QA$10,0)</f>
        <v/>
      </c>
      <c r="QH104" s="13" t="n">
        <v>1.2</v>
      </c>
      <c r="QI104" s="68">
        <f>IF(QH104&gt;0,((QH104-QH103)/QH103),0)</f>
        <v/>
      </c>
      <c r="QJ104" s="68">
        <f>IF(QH104&gt;0,QI104-$V104,0)</f>
        <v/>
      </c>
      <c r="QK104" s="68">
        <f>IF(QH104&gt;0,(QH104-QK$10)/QK$10,0)</f>
        <v/>
      </c>
      <c r="QL104" s="68" t="n"/>
      <c r="QM104" s="15">
        <f>IF(QH104&gt;0,(QH104-QH$10)/QH$10,0)</f>
        <v/>
      </c>
      <c r="QO104" s="13" t="n">
        <v>9.69</v>
      </c>
      <c r="QP104" s="68">
        <f>IF(QO104&gt;0,((QO104-QO103)/QO103),0)</f>
        <v/>
      </c>
      <c r="QQ104" s="68">
        <f>IF(QO104&gt;0,QP104-$V104,0)</f>
        <v/>
      </c>
      <c r="QR104" s="68">
        <f>IF(QO104&gt;0,(QO104-QR$10)/QR$10,0)</f>
        <v/>
      </c>
      <c r="QS104" s="68" t="n"/>
      <c r="QT104" s="15">
        <f>IF(QO104&gt;0,(QO104-QO$10)/QO$10,0)</f>
        <v/>
      </c>
      <c r="QV104" s="13" t="n">
        <v>1.582</v>
      </c>
      <c r="QW104" s="68">
        <f>IF(QV104&gt;0,((QV104-QV103)/QV103),0)</f>
        <v/>
      </c>
      <c r="QX104" s="68">
        <f>IF(QV104&gt;0,QW104-$V104,0)</f>
        <v/>
      </c>
      <c r="QY104" s="68">
        <f>IF(QV104&gt;0,(QV104-QY$10)/QY$10,0)</f>
        <v/>
      </c>
      <c r="QZ104" s="68" t="n"/>
      <c r="RA104" s="15">
        <f>IF(QV104&gt;0,(QV104-QV$10)/QV$10,0)</f>
        <v/>
      </c>
      <c r="RC104" s="13" t="n">
        <v>29.42</v>
      </c>
      <c r="RD104" s="68">
        <f>IF(RC104&gt;0,((RC104-RC103)/RC103),0)</f>
        <v/>
      </c>
      <c r="RE104" s="68">
        <f>IF(RC104&gt;0,RD104-$V104,0)</f>
        <v/>
      </c>
      <c r="RF104" s="68">
        <f>IF(RC104&gt;0,(RC104-RF$10)/RF$10,0)</f>
        <v/>
      </c>
      <c r="RG104" s="68" t="n"/>
      <c r="RH104" s="15">
        <f>IF(RC104&gt;0,(RC104-RC$10)/RC$10,0)</f>
        <v/>
      </c>
      <c r="RJ104" s="13" t="n">
        <v>193.5</v>
      </c>
      <c r="RK104" s="68">
        <f>IF(RJ104&gt;0,((RJ104-RJ103)/RJ103),0)</f>
        <v/>
      </c>
      <c r="RL104" s="68">
        <f>RK104-$V104</f>
        <v/>
      </c>
      <c r="RM104" s="68">
        <f>IF(RJ104&gt;0,(RJ104-RM$10)/RM$10,0)</f>
        <v/>
      </c>
      <c r="RN104" s="68" t="n"/>
      <c r="RO104" s="15">
        <f>IF(RJ104&gt;0,(RJ104-RJ$10)/RJ$10,0)</f>
        <v/>
      </c>
      <c r="RQ104" s="13" t="n">
        <v>14.07</v>
      </c>
      <c r="RR104" s="68">
        <f>IF(RQ104&gt;0,((RQ104-RQ103)/RQ103),0)</f>
        <v/>
      </c>
      <c r="RS104" s="68">
        <f>RR104-$V104</f>
        <v/>
      </c>
      <c r="RT104" s="68">
        <f>IF(RQ104&gt;0,(RQ104-RT$10)/RT$10,0)</f>
        <v/>
      </c>
      <c r="RU104" s="68" t="n"/>
      <c r="RV104" s="15">
        <f>IF(RQ104&gt;0,(RQ104-RQ$10)/RQ$10,0)</f>
        <v/>
      </c>
      <c r="RX104" s="13" t="n">
        <v>126.33</v>
      </c>
      <c r="RY104" s="68">
        <f>IF(RX104&gt;0,((RX104-RX103)/RX103),0)</f>
        <v/>
      </c>
      <c r="RZ104" s="68">
        <f>RY104-$V104</f>
        <v/>
      </c>
      <c r="SA104" s="68">
        <f>IF(RX104&gt;0,(RX104-SA$10)/SA$10,0)</f>
        <v/>
      </c>
      <c r="SB104" s="68" t="n"/>
      <c r="SC104" s="15">
        <f>IF(RX104&gt;0,(RX104-RX$10)/RX$10,0)</f>
        <v/>
      </c>
      <c r="SE104" s="13" t="n">
        <v>12.05</v>
      </c>
      <c r="SF104" s="68">
        <f>IF(SE104&gt;0,((SE104-SE103)/SE103),0)</f>
        <v/>
      </c>
      <c r="SG104" s="68">
        <f>SF104-$V104</f>
        <v/>
      </c>
      <c r="SH104" s="68">
        <f>IF(SE104&gt;0,(SE104-SH$10)/SH$10,0)</f>
        <v/>
      </c>
      <c r="SI104" s="68" t="n"/>
      <c r="SJ104" s="15">
        <f>IF(SE104&gt;0,(SE104-SE$10)/SE$10,0)</f>
        <v/>
      </c>
      <c r="SL104" s="13" t="n">
        <v>0.902</v>
      </c>
      <c r="SM104" s="68">
        <f>IF(SL104&gt;0,((SL104-SL103)/SL103),0)</f>
        <v/>
      </c>
      <c r="SN104" s="68">
        <f>SM104-$V104</f>
        <v/>
      </c>
      <c r="SO104" s="68">
        <f>IF(SL104&gt;0,(SL104-SO$10)/SO$10,0)</f>
        <v/>
      </c>
      <c r="SP104" s="68" t="n"/>
      <c r="SQ104" s="15">
        <f>IF(SL104&gt;0,(SL104-SL$10)/SL$10,0)</f>
        <v/>
      </c>
      <c r="SS104" s="13" t="n">
        <v>13.15</v>
      </c>
      <c r="ST104" s="68">
        <f>IF(SS104&gt;0,((SS104-SS103)/SS103),0)</f>
        <v/>
      </c>
      <c r="SU104" s="68">
        <f>ST104-$V104</f>
        <v/>
      </c>
      <c r="SV104" s="68">
        <f>IF(SS104&gt;0,(SS104-SV$10)/SV$10,0)</f>
        <v/>
      </c>
      <c r="SW104" s="68" t="n"/>
      <c r="SX104" s="15">
        <f>IF(SS104&gt;0,(SS104-SS$10)/SS$10,0)</f>
        <v/>
      </c>
      <c r="SZ104" s="13" t="n">
        <v>21.25</v>
      </c>
      <c r="TA104" s="68">
        <f>IF(SZ104&gt;0,((SZ104-SZ103)/SZ103),0)</f>
        <v/>
      </c>
      <c r="TB104" s="68">
        <f>TA104-$V104</f>
        <v/>
      </c>
      <c r="TC104" s="68">
        <f>IF(SZ104&gt;0,(SZ104-TC$10)/TC$10,0)</f>
        <v/>
      </c>
      <c r="TD104" s="68" t="n"/>
      <c r="TE104" s="15">
        <f>IF(SZ104&gt;0,(SZ104-SZ$10)/SZ$10,0)</f>
        <v/>
      </c>
      <c r="TG104" s="13" t="n">
        <v>0.1677</v>
      </c>
      <c r="TH104" s="68">
        <f>IF(TG104&gt;0,((TG104-TG103)/TG103),0)</f>
        <v/>
      </c>
      <c r="TI104" s="68">
        <f>TH104-$V104</f>
        <v/>
      </c>
      <c r="TJ104" s="68">
        <f>IF(TG104&gt;0,(TG104-TJ$10)/TJ$10,0)</f>
        <v/>
      </c>
      <c r="TK104" s="68" t="n"/>
      <c r="TL104" s="15">
        <f>IF(TG104&gt;0,(TG104-TG$10)/TG$10,0)</f>
        <v/>
      </c>
      <c r="TN104" s="13" t="n">
        <v>36.96</v>
      </c>
      <c r="TO104" s="68">
        <f>IF(TN104&gt;0,((TN104-TN103)/TN103),0)</f>
        <v/>
      </c>
      <c r="TP104" s="68">
        <f>TO104-$V104</f>
        <v/>
      </c>
      <c r="TQ104" s="68">
        <f>IF(TN104&gt;0,(TN104-TQ$10)/TQ$10,0)</f>
        <v/>
      </c>
      <c r="TR104" s="68" t="n"/>
      <c r="TS104" s="15">
        <f>IF(TN104&gt;0,(TN104-TN$10)/TN$10,0)</f>
        <v/>
      </c>
      <c r="TU104" s="13" t="n">
        <v>2.43</v>
      </c>
      <c r="TV104" s="68">
        <f>IF(TU104&gt;0,((TU104-TU103)/TU103),0)</f>
        <v/>
      </c>
      <c r="TW104" s="68">
        <f>TV104-$V104</f>
        <v/>
      </c>
      <c r="TX104" s="68">
        <f>IF(TU104&gt;0,(TU104-TX$10)/TX$10,0)</f>
        <v/>
      </c>
      <c r="TY104" s="68" t="n"/>
      <c r="TZ104" s="15">
        <f>IF(TU104&gt;0,(TU104-TU$10)/TU$10,0)</f>
        <v/>
      </c>
      <c r="UB104" s="13" t="n"/>
      <c r="UC104" s="68">
        <f>IF(UB104&gt;0,((UB104-UB103)/UB103),0)</f>
        <v/>
      </c>
      <c r="UD104" s="68">
        <f>UC104-$V104</f>
        <v/>
      </c>
      <c r="UE104" s="68">
        <f>IF(UB104&gt;0,(UB104-UE$10)/UE$10,0)</f>
        <v/>
      </c>
      <c r="UF104" s="68" t="n"/>
      <c r="UG104" s="15">
        <f>IF(UB104&gt;0,(UB104-UB$10)/UB$10,0)</f>
        <v/>
      </c>
      <c r="UI104" s="13" t="n"/>
      <c r="UJ104" s="68">
        <f>IF(UI104&gt;0,((UI104-UI103)/UI103),0)</f>
        <v/>
      </c>
      <c r="UK104" s="68">
        <f>UJ104-$V104</f>
        <v/>
      </c>
      <c r="UL104" s="68">
        <f>IF(UI104&gt;0,(UI104-UL$10)/UL$10,0)</f>
        <v/>
      </c>
      <c r="UM104" s="68" t="n"/>
      <c r="UN104" s="15">
        <f>IF(UI104&gt;0,(UI104-UI$10)/UI$10,0)</f>
        <v/>
      </c>
      <c r="UP104" s="13" t="n"/>
      <c r="UQ104" s="68">
        <f>IF(UP104&gt;0,((UP104-UP103)/UP103),0)</f>
        <v/>
      </c>
      <c r="UR104" s="68">
        <f>UQ104-$V104</f>
        <v/>
      </c>
      <c r="US104" s="68">
        <f>IF(UP104&gt;0,(UP104-US$10)/US$10,0)</f>
        <v/>
      </c>
      <c r="UT104" s="68" t="n"/>
      <c r="UU104" s="15">
        <f>IF(UP104&gt;0,(UP104-UP$10)/UP$10,0)</f>
        <v/>
      </c>
      <c r="UW104" s="13" t="n"/>
      <c r="UX104" s="68">
        <f>IF(UW104&gt;0,((UW104-UW103)/UW103),0)</f>
        <v/>
      </c>
      <c r="UY104" s="68">
        <f>UX104-$V104</f>
        <v/>
      </c>
      <c r="UZ104" s="68">
        <f>IF(UW104&gt;0,(UW104-UZ$10)/UZ$10,0)</f>
        <v/>
      </c>
      <c r="VA104" s="68" t="n"/>
      <c r="VB104" s="15">
        <f>IF(UW104&gt;0,(UW104-UW$10)/UW$10,0)</f>
        <v/>
      </c>
      <c r="VD104" s="13" t="n"/>
      <c r="VE104" s="68">
        <f>IF(VD104&gt;0,((VD104-VD103)/VD103),0)</f>
        <v/>
      </c>
      <c r="VF104" s="68">
        <f>VE104-$V104</f>
        <v/>
      </c>
      <c r="VG104" s="68">
        <f>IF(VD104&gt;0,(VD104-VG$10)/VG$10,0)</f>
        <v/>
      </c>
      <c r="VH104" s="68" t="n"/>
      <c r="VI104" s="15">
        <f>IF(VD104&gt;0,(VD104-VD$10)/VD$10,0)</f>
        <v/>
      </c>
      <c r="VM104" s="21">
        <f>IF($C104&gt;0,(($IK$5*IG104)+($GT$5*GP104)+($JM$5*JI104)+($JF$5*JB104)+($IY$5*IU104)+($IR$5*IN104)+($ID$5*HZ104)+($HW$5*HS104)+($HP$5*HL104)+($HI$5*HE104)+($GF$5*GB104)+($FY$5*FU104)+($FR$5*FN104)+($FK$5*FG104)+($FD$5*EZ104)+($EW$5*ES104)+($EP$5*EL104)+($EI$5*EE104)+($EB$5*DX104)+($DU$5*DQ104)+($DN$5*DJ104)+($DG$5*DC104)+($CZ$5*CV104)+($CS$5*CO104)+($CL$5*CH104)+($CE$5*CA104)+($BX$5*BT104)+($BQ$5*BM104)+($BJ$5*BF104)+($BC$5*AY104)+($AV$5*AR104)+($AO$5*AK104)+($AH$5*AD104)+($JT$5*JP104)+($KA$5*JW104)+($KO$5*KK104)+($PR$5*PN104)+($GM$5*GI104)+($HA$5*GW104)+($KV$5*KR104)+($KH$5*KD104)+($LC$5*KY104)+($MS$5*MO104)+($ML$5*MH104)+($ME$5*MA104)+($LX$5*LT104)+($LQ$5*LM104)+($LJ$5*LF104)+(MV104*$MZ$5)+(NC104*$NG$5)+(NJ104*$NN$5)+($OI$5*OE104)+($NU$5*NQ104)+($OB$5*NX104)+($PK$5*PG104)+($OP$5*OL104)+($OW$5*OS104)+($PD$5*OZ104)+(PU104*$PY$5)+(QB104*$QF$5)+(QI104*$QM$5)+(QP104*$QT$5)+(QW104*$RA$5)+(RD104*$RH$5)+(RK104*$RO$5)+(RR104*$RV$5)+(RY104*$SC$5)+(SF104*$SJ$5)+(SM104*$SQ$5)+(ST104*$SX$5)+(TA104*$TE$5))+(TH104*$TL$5)+(TO104*$TS$5))/$VM$5</f>
        <v/>
      </c>
      <c r="VN104" s="538" t="n"/>
      <c r="VO104" s="21">
        <f>IF($C104&gt;0,(($IK$5*II104)+($GT$5*GR104)+($JM$5*JK104)+($JF$5*JD104)+($IY$5*IW104)+($IR$5*IP104)+($ID$5*IB104)+($HW$5*HU104)+($HP$5*HN104)+($HI$5*HG104)+($GF$5*GD104)+($FY$5*FW104)+($FR$5*FP104)+($FK$5*FI104)+($FD$5*FB104)+($EW$5*EU104)+($EP$5*EN104)+($EI$5*EG104)+($EB$5*DZ104)+($DU$5*DS104)+($DN$5*DL104)+($DG$5*DE104)+($CZ$5*CX104)+($CS$5*CQ104)+($CL$5*CJ104)+($CE$5*CC104)+($BX$5*BV104)+($BQ$5*BO104)+($BJ$5*BH104)+($BC$5*BA104)+($AV$5*AT104)+($AO$5*AM104)+($AH$5*AF104)+($KO$5*KM104)+($KH$5*KF104)+($KA$5*JY104)+($JT$5*JR104)+($PR$5*PP104)+($GM$5*GK104)+($HA$5*GY104)+($KV$5*KT104)+($LC$5*LA104)+($MS$5*MQ104)+($ML$5*MJ104)+($ME$5*MC104)+($LX$5*LV104)+($LQ$5*LO104)+($LJ$5*LH104)+(MX104*$MZ$5)+(NE104*$NG$5)+(NL104*$NN$5)+($OI$5*OG104)+($NU$5*NS104)+($OB$5*NZ104)+($PD$5*PB104)+($OW$5*OU104)+($OP$5*ON104)+($PK$5*PI104)+($PY$5*PW104)+($QF$5*QD104)+($QM$5*QK104)+($QT$5*QR104)+($RA$5*QY104)+($RH$5*RF104)+($RO$5*RM104)+(RT104*$RV$5)+(SA104*$SC$5)+(SH104*$SJ$5)+(SO104*$SQ$5)+(SV104*$SX$5)+(TC104*$TE$5)+(TJ104*$TL$5)+(TQ104*$TS$5))/$VM$5,0)</f>
        <v/>
      </c>
      <c r="VP104" s="14" t="n"/>
      <c r="VQ104" s="21">
        <f>IF($C104&gt;0,(($IK$5*IK104)+($GT$5*GT104)+($JM$5*JM104)+($JF$5*JF104)+($IY$5*IY104)+($IR$5*IR104)+($ID$5*ID104)+($HW$5*HW104)+($HP$5*HP104)+($HI$5*HI104)+($GF$5*GF104)+($FY$5*FY104)+($FR$5*FR104)+($FK$5*FK104)+($FD$5*FD104)+($EW$5*EW104)+($EP$5*EP104)+($EI$5*EI104)+($EB$5*EB104)+($DU$5*DU104)+($DN$5*DN104)+($DG$5*DG104)+($CZ$5*CZ104)+($CS$5*CS104)+($CL$5*CL104)+($CE$5*CE104)+($BX$5*BX104)+($BQ$5*BQ104)+($BJ$5*BJ104)+($BC$5*BC104)+($AV$5*AV104)+($AO$5*AO104)+($AH$5*AH104)+($KO$5*KO104)+($PR$5*PR104)+($GM$5*GM104)+($HA$5*HA104)+($KH$5*KH104)+($KA$5*KA104)+($JT$5*JT104)+($KV$5*KV104)+($LC$5*LC104)+($MS$5*MS104)+($ML$5*ML104)+($ME$5*ME104)+($LX$5*LX104)+($LQ$5*LQ104)+($LJ$5*LJ104)+($OI$5*OI104)+($NU$5*NU104)+($NN$5*NN104)+($NG$5*NG104)+($MZ$5*MZ104)+(OB104*$OB$5)+($PD$5*PD104)+($OW$5*OW104)+($OP$5*OP104)+($PK$5*PK104)+(PY104*$PY$5)+(QF104*$QF$5)+(QM104*$QM$5)+(QT104*$QT$5)+(RA104*$RA$5)+(RH104*$RH$5)+(RO104*$RO$5)+(RV104*$RV$5)+(SC104*$SC$5)+(SJ104*$SJ$5)+(SQ104*$SQ$5)+(SX104*$SX$5)+(TE104*$TE$5)+(TL104*$TL$5)+(TS104*$TS$5))/$VM$5,0)</f>
        <v/>
      </c>
    </row>
    <row r="105" ht="16" customHeight="1" s="545">
      <c r="A105" s="127" t="n">
        <v>45797</v>
      </c>
      <c r="B105" s="4">
        <f>A105</f>
        <v/>
      </c>
      <c r="C105" s="13" t="n">
        <v>42677.24</v>
      </c>
      <c r="D105" s="138">
        <f>IF(C105&gt;0,C105-C104,0)</f>
        <v/>
      </c>
      <c r="E105" s="68">
        <f>IF(C105&gt;0,D105/C104,0)</f>
        <v/>
      </c>
      <c r="F105" s="15">
        <f>IF(C105&gt;0,(C105-C$10)/C$10,0)</f>
        <v/>
      </c>
      <c r="G105" s="13" t="n">
        <v>5940.46</v>
      </c>
      <c r="H105" s="138">
        <f>IF(G105&gt;0,G105-G104,0)</f>
        <v/>
      </c>
      <c r="I105" s="68">
        <f>IF(G105&gt;0,H105/G104,0)</f>
        <v/>
      </c>
      <c r="J105" s="15">
        <f>IF(G105&gt;0,(G105-G$10)/G$10,0)</f>
        <v/>
      </c>
      <c r="K105" s="13" t="n">
        <v>19142.71</v>
      </c>
      <c r="L105" s="138">
        <f>IF(K105&gt;0,K105-K104,0)</f>
        <v/>
      </c>
      <c r="M105" s="68">
        <f>IF(K105&gt;0,L105/K104,0)</f>
        <v/>
      </c>
      <c r="N105" s="15">
        <f>IF(K105&gt;0,(K105-K$10)/K$10,0)</f>
        <v/>
      </c>
      <c r="O105" s="13" t="n">
        <v>2105.58</v>
      </c>
      <c r="P105" s="138">
        <f>IF(O105&gt;0,O105-O104,0)</f>
        <v/>
      </c>
      <c r="Q105" s="68">
        <f>IF(O105&gt;0,P105/O104,0)</f>
        <v/>
      </c>
      <c r="R105" s="15">
        <f>IF(O105&gt;0,(O105-O$10)/O$10,0)</f>
        <v/>
      </c>
      <c r="S105" s="18">
        <f>IF(O105&gt;0,(((O105*0.7)*Q105)+((K105*0.9)*M105)+((G105*0.65)*I105)+((C105*0.6)*E105))/(O105+K105+G105+C105),0)</f>
        <v/>
      </c>
      <c r="T105" s="121">
        <f>IF(O105&gt;0,(S105*200)+T104,0)</f>
        <v/>
      </c>
      <c r="U105" s="121">
        <f>T105</f>
        <v/>
      </c>
      <c r="V105" s="134">
        <f>IF(T105&gt;0,(T105-T104)/T104,0)</f>
        <v/>
      </c>
      <c r="W105" s="21">
        <f>IF(T105&gt;0,(T105-T$11)/T$11,0)</f>
        <v/>
      </c>
      <c r="X105" s="18">
        <f>IF(T105&gt;0,((Q105+M105+I105+E105)/4),0)</f>
        <v/>
      </c>
      <c r="Y105" s="352">
        <f>541285.76-107949.65</f>
        <v/>
      </c>
      <c r="Z105" s="15" t="n">
        <v>2e-06</v>
      </c>
      <c r="AA105" s="21">
        <f>Z105-$V105</f>
        <v/>
      </c>
      <c r="AC105" s="13" t="n">
        <v>219.01</v>
      </c>
      <c r="AD105" s="68">
        <f>IF(AC105&gt;0,((AC105-AC104)/AC104),0)</f>
        <v/>
      </c>
      <c r="AE105" s="68">
        <f>IF(AC105&gt;0,AD105-$V105,0)</f>
        <v/>
      </c>
      <c r="AF105" s="68">
        <f>IF(AC105&gt;0,(AC105-AF$10)/AF$10,0)</f>
        <v/>
      </c>
      <c r="AG105" s="68" t="n"/>
      <c r="AH105" s="15">
        <f>IF(AC105&gt;0,(AC105-AC$10)/AC$10,0)</f>
        <v/>
      </c>
      <c r="AJ105" s="13" t="n">
        <v>21.76</v>
      </c>
      <c r="AK105" s="68">
        <f>IF(AJ105&gt;0,((AJ105-AJ104)/AJ104),0)</f>
        <v/>
      </c>
      <c r="AL105" s="68">
        <f>IF(AJ105&gt;0,AK105-$V105,0)</f>
        <v/>
      </c>
      <c r="AM105" s="68">
        <f>IF(AJ105&gt;0,(AJ105-AM$10)/AM$10,0)</f>
        <v/>
      </c>
      <c r="AN105" s="68" t="n"/>
      <c r="AO105" s="15">
        <f>IF(AJ105&gt;0,(AJ105-AJ$10)/AJ$10,0)</f>
        <v/>
      </c>
      <c r="AQ105" s="13" t="n">
        <v>20.51</v>
      </c>
      <c r="AR105" s="68">
        <f>IF(AQ105&gt;0,((AQ105-AQ104)/AQ104),0)</f>
        <v/>
      </c>
      <c r="AS105" s="68">
        <f>IF(AQ105&gt;0,AR105-$V105,0)</f>
        <v/>
      </c>
      <c r="AT105" s="68">
        <f>IF(AQ105&gt;0,(AQ105-AT$10)/AT$10,0)</f>
        <v/>
      </c>
      <c r="AU105" s="68" t="n"/>
      <c r="AV105" s="15">
        <f>IF(AQ105&gt;0,(AQ105-AQ$10)/AQ$10,0)</f>
        <v/>
      </c>
      <c r="AX105" s="13" t="n">
        <v>206.59</v>
      </c>
      <c r="AY105" s="68">
        <f>IF(AX105&gt;0,((AX105-AX104)/AX104),0)</f>
        <v/>
      </c>
      <c r="AZ105" s="68">
        <f>IF(AX105&gt;0,AY105-$V105,0)</f>
        <v/>
      </c>
      <c r="BA105" s="68">
        <f>IF(AX105&gt;0,(AX105-BA$10)/BA$10,0)</f>
        <v/>
      </c>
      <c r="BB105" s="68" t="n"/>
      <c r="BC105" s="15">
        <f>IF(AX105&gt;0,(AX105-AX$10)/AX$10,0)</f>
        <v/>
      </c>
      <c r="BE105" s="13" t="n">
        <v>77.53</v>
      </c>
      <c r="BF105" s="68">
        <f>IF(BE105&gt;0,((BE105-BE104)/BE104),0)</f>
        <v/>
      </c>
      <c r="BG105" s="68">
        <f>IF(BE105&gt;0,BF105-$V105,0)</f>
        <v/>
      </c>
      <c r="BH105" s="68" t="n"/>
      <c r="BI105" s="68" t="n"/>
      <c r="BJ105" s="15">
        <f>IF(BE105&gt;0,(BE105-BE$10)/BE$10,0)</f>
        <v/>
      </c>
      <c r="BL105" s="13" t="n">
        <v>71.31999999999999</v>
      </c>
      <c r="BM105" s="68">
        <f>IF(BL105&gt;0,((BL105-BL104)/BL104),0)</f>
        <v/>
      </c>
      <c r="BN105" s="68">
        <f>IF(BL105&gt;0,BM105-$V105,0)</f>
        <v/>
      </c>
      <c r="BO105" s="68">
        <f>IF(BL105&gt;0,(BL105-BO$10)/BO$10,0)</f>
        <v/>
      </c>
      <c r="BP105" s="68" t="n"/>
      <c r="BQ105" s="15">
        <f>IF(BL105&gt;0,(BL105-BL$10)/BL$10,0)</f>
        <v/>
      </c>
      <c r="BS105" s="13" t="n">
        <v>38.82</v>
      </c>
      <c r="BT105" s="68">
        <f>IF(BS105&gt;0,((BS105-BS104)/BS104),0)</f>
        <v/>
      </c>
      <c r="BU105" s="68">
        <f>IF(BS105&gt;0,BT105-$V105,0)</f>
        <v/>
      </c>
      <c r="BV105" s="68">
        <f>IF(BS105&gt;0,(BS105-BV$10)/BV$10,0)</f>
        <v/>
      </c>
      <c r="BW105" s="68" t="n"/>
      <c r="BX105" s="15">
        <f>IF(BS105&gt;0,(BS105-BS$10)/BS$10,0)</f>
        <v/>
      </c>
      <c r="BZ105" s="13" t="n"/>
      <c r="CA105" s="68">
        <f>IF(BZ105&gt;0,((BZ105-BZ104)/BZ104),0)</f>
        <v/>
      </c>
      <c r="CB105" s="68">
        <f>IF(BZ105&gt;0,CA105-$V105,0)</f>
        <v/>
      </c>
      <c r="CC105" s="68">
        <f>IF(BZ105&gt;0,(BZ105-CC$10)/CC$10,0)</f>
        <v/>
      </c>
      <c r="CD105" s="68" t="n"/>
      <c r="CE105" s="15">
        <f>IF(BZ105&gt;0,(BZ105-BZ$10)/BZ$10,0)</f>
        <v/>
      </c>
      <c r="CG105" s="13" t="n">
        <v>30.7</v>
      </c>
      <c r="CH105" s="68">
        <f>IF(CG105&gt;0,((CG105-CG104)/CG104),0)</f>
        <v/>
      </c>
      <c r="CI105" s="68">
        <f>IF(CG105&gt;0,CH105-$V105,0)</f>
        <v/>
      </c>
      <c r="CJ105" s="68">
        <f>IF(CG105&gt;0,(CG105-CJ$10)/CJ$10,0)</f>
        <v/>
      </c>
      <c r="CK105" s="68" t="n"/>
      <c r="CL105" s="15">
        <f>IF(CG105&gt;0,(CG105-CG$10)/CG$10,0)</f>
        <v/>
      </c>
      <c r="CN105" s="13" t="n">
        <v>31.86</v>
      </c>
      <c r="CO105" s="68">
        <f>IF(CN105&gt;0,((CN105-CN104)/CN104),0)</f>
        <v/>
      </c>
      <c r="CP105" s="68">
        <f>IF(CN105&gt;0,CO105-$V105,0)</f>
        <v/>
      </c>
      <c r="CQ105" s="68">
        <f>IF(CN105&gt;0,(CN105-CQ$10)/CQ$10,0)</f>
        <v/>
      </c>
      <c r="CR105" s="68" t="n"/>
      <c r="CS105" s="15">
        <f>IF(CN105&gt;0,(CN105-CN$10)/CN$10,0)</f>
        <v/>
      </c>
      <c r="CU105" s="13" t="n">
        <v>35.86</v>
      </c>
      <c r="CV105" s="68">
        <f>IF(CU105&gt;0,((CU105-CU104)/CU104),0)</f>
        <v/>
      </c>
      <c r="CW105" s="68">
        <f>IF(CU105&gt;0,CV105-$V105,0)</f>
        <v/>
      </c>
      <c r="CX105" s="68">
        <f>IF(CU105&gt;0,(CU105-CX$10)/CX$10,0)</f>
        <v/>
      </c>
      <c r="CY105" s="68" t="n"/>
      <c r="CZ105" s="15">
        <f>IF(CU105&gt;0,(CU105-CU$10)/CU$10,0)</f>
        <v/>
      </c>
      <c r="DB105" s="13" t="n">
        <v>19.78</v>
      </c>
      <c r="DC105" s="68">
        <f>IF(DB105&gt;0,((DB105-DB104)/DB104),0)</f>
        <v/>
      </c>
      <c r="DD105" s="68">
        <f>IF(DB105&gt;0,DC105-$V105,0)</f>
        <v/>
      </c>
      <c r="DE105" s="68">
        <f>IF(DB105&gt;0,(DB105-DE$10)/DE$10,0)</f>
        <v/>
      </c>
      <c r="DF105" s="68" t="n"/>
      <c r="DG105" s="15">
        <f>IF(DB105&gt;0,(DB105-DB$10)/DB$10,0)</f>
        <v/>
      </c>
      <c r="DI105" s="13" t="n">
        <v>48.45</v>
      </c>
      <c r="DJ105" s="68">
        <f>IF(DI105&gt;0,((DI105-DI104)/DI104),0)</f>
        <v/>
      </c>
      <c r="DK105" s="68">
        <f>IF(DI105&gt;0,DJ105-$V105,0)</f>
        <v/>
      </c>
      <c r="DL105" s="68">
        <f>IF(DI105&gt;0,(DI105-DL$10)/DL$10,0)</f>
        <v/>
      </c>
      <c r="DM105" s="68" t="n"/>
      <c r="DN105" s="15">
        <f>IF(DI105&gt;0,(DI105-DI$10)/DI$10,0)</f>
        <v/>
      </c>
      <c r="DP105" s="13" t="n">
        <v>40.81</v>
      </c>
      <c r="DQ105" s="68">
        <f>IF(DP105&gt;0,((DP105-DP104)/DP104),0)</f>
        <v/>
      </c>
      <c r="DR105" s="68">
        <f>IF(DP105&gt;0,DQ105-$V105,0)</f>
        <v/>
      </c>
      <c r="DS105" s="68" t="n"/>
      <c r="DT105" s="68" t="n"/>
      <c r="DU105" s="15">
        <f>IF(DP105&gt;0,(DP105-DP$10)/DP$10,0)</f>
        <v/>
      </c>
      <c r="DV105" s="18" t="n"/>
      <c r="DW105" s="13" t="n">
        <v>30.73</v>
      </c>
      <c r="DX105" s="68">
        <f>IF(DW105&gt;0,((DW105-DW104)/DW104),0)</f>
        <v/>
      </c>
      <c r="DY105" s="68">
        <f>IF(DW105&gt;0,DX105-$V105,0)</f>
        <v/>
      </c>
      <c r="DZ105" s="68">
        <f>IF(DW105&gt;0,(DW105-DZ$10)/DZ$10,0)</f>
        <v/>
      </c>
      <c r="EA105" s="68" t="n"/>
      <c r="EB105" s="15">
        <f>IF(DW105&gt;0,(DW105-DW$10)/DW$10,0)</f>
        <v/>
      </c>
      <c r="ED105" s="13" t="n">
        <v>34.99</v>
      </c>
      <c r="EE105" s="68">
        <f>IF(ED105&gt;0,((ED105-ED104)/ED104),0)</f>
        <v/>
      </c>
      <c r="EF105" s="68">
        <f>IF(ED105&gt;0,EE105-$V105,0)</f>
        <v/>
      </c>
      <c r="EG105" s="68">
        <f>IF(ED105&gt;0,(ED105-EG$10)/EG$10,0)</f>
        <v/>
      </c>
      <c r="EH105" s="68" t="n"/>
      <c r="EI105" s="15">
        <f>IF(ED105&gt;0,(ED105-ED$10)/ED$10,0)</f>
        <v/>
      </c>
      <c r="EK105" s="13" t="n">
        <v>113.29</v>
      </c>
      <c r="EL105" s="68">
        <f>IF(EK105&gt;0,((EK105-EK104)/EK104),0)</f>
        <v/>
      </c>
      <c r="EM105" s="68">
        <f>IF(EK105&gt;0,EL105-$V105,0)</f>
        <v/>
      </c>
      <c r="EN105" s="68">
        <f>IF(EK105&gt;0,(EK105-EN$10)/EN$10,0)</f>
        <v/>
      </c>
      <c r="EO105" s="68" t="n"/>
      <c r="EP105" s="15">
        <f>IF(EK105&gt;0,(EK105-EK$10)/EK$10,0)</f>
        <v/>
      </c>
      <c r="ER105" s="13" t="n">
        <v>37.01</v>
      </c>
      <c r="ES105" s="68">
        <f>IF(ER105&gt;0,((ER105-ER104)/ER104),0)</f>
        <v/>
      </c>
      <c r="ET105" s="68">
        <f>IF(ER105&gt;0,ES105-$V105,0)</f>
        <v/>
      </c>
      <c r="EU105" s="68">
        <f>IF(ER105&gt;0,(ER105-EU$10)/EU$10,0)</f>
        <v/>
      </c>
      <c r="EV105" s="68" t="n"/>
      <c r="EW105" s="15">
        <f>IF(ER105&gt;0,(ER105-ER$10)/ER$10,0)</f>
        <v/>
      </c>
      <c r="EY105" s="13" t="n">
        <v>35.35</v>
      </c>
      <c r="EZ105" s="68">
        <f>IF(EY105&gt;0,((EY105-EY104)/EY104),0)</f>
        <v/>
      </c>
      <c r="FA105" s="68">
        <f>IF(EY105&gt;0,EZ105-$V105,0)</f>
        <v/>
      </c>
      <c r="FB105" s="68" t="n"/>
      <c r="FC105" s="68" t="n"/>
      <c r="FD105" s="15">
        <f>IF(EY105&gt;0,(EY105-EY$10)/EY$10,0)</f>
        <v/>
      </c>
      <c r="FF105" s="13" t="n">
        <v>55.36</v>
      </c>
      <c r="FG105" s="68">
        <f>IF(FF105&gt;0,((FF105-FF104)/FF104),0)</f>
        <v/>
      </c>
      <c r="FH105" s="68">
        <f>IF(FF105&gt;0,FG105-$V105,0)</f>
        <v/>
      </c>
      <c r="FI105" s="68">
        <f>IF(FF105&gt;0,(FF105-FI$10)/FI$10,0)</f>
        <v/>
      </c>
      <c r="FJ105" s="68" t="n"/>
      <c r="FK105" s="15">
        <f>IF(FF105&gt;0,(FF105-FF$10)/FF$10,0)</f>
        <v/>
      </c>
      <c r="FM105" s="13" t="n">
        <v>183.32</v>
      </c>
      <c r="FN105" s="68">
        <f>IF(FM105&gt;0,((FM105-FM104)/FM104),0)</f>
        <v/>
      </c>
      <c r="FO105" s="68">
        <f>IF(FM105&gt;0,FN105-$V105,0)</f>
        <v/>
      </c>
      <c r="FP105" s="68">
        <f>IF(FM105&gt;0,(FM105-FP$10)/FP$10,0)</f>
        <v/>
      </c>
      <c r="FQ105" s="68" t="n"/>
      <c r="FR105" s="15">
        <f>IF(FM105&gt;0,(FM105-FM$10)/FM$10,0)</f>
        <v/>
      </c>
      <c r="FT105" s="13" t="n">
        <v>96.06999999999999</v>
      </c>
      <c r="FU105" s="68">
        <f>IF(FT105&gt;0,((FT105-FT104)/FT104),0)</f>
        <v/>
      </c>
      <c r="FV105" s="68">
        <f>IF(FT105&gt;0,FU105-$V105,0)</f>
        <v/>
      </c>
      <c r="FW105" s="68">
        <f>IF(FT105&gt;0,(FT105-FW$10)/FW$10,0)</f>
        <v/>
      </c>
      <c r="FX105" s="68" t="n"/>
      <c r="FY105" s="15">
        <f>IF(FT105&gt;0,(FT105-FT$10)/FT$10,0)</f>
        <v/>
      </c>
      <c r="GA105" s="13" t="n">
        <v>18.28</v>
      </c>
      <c r="GB105" s="68">
        <f>IF(GA105&gt;0,((GA105-GA104)/GA104),0)</f>
        <v/>
      </c>
      <c r="GC105" s="68">
        <f>IF(GA105&gt;0,GB105-$V105,0)</f>
        <v/>
      </c>
      <c r="GD105" s="68" t="n"/>
      <c r="GE105" s="68" t="n"/>
      <c r="GF105" s="15">
        <f>IF(GA105&gt;0,(GA105-GA$10)/GA$10,0)</f>
        <v/>
      </c>
      <c r="GG105" s="18" t="n"/>
      <c r="GH105" s="13" t="n">
        <v>17.68</v>
      </c>
      <c r="GI105" s="68">
        <f>IF(GH105&gt;0,((GH105-GH104)/GH104),0)</f>
        <v/>
      </c>
      <c r="GJ105" s="68">
        <f>IF(GH105&gt;0,GI105-$V105,0)</f>
        <v/>
      </c>
      <c r="GK105" s="68">
        <f>IF(GH105&gt;0,(GH105-GK$10)/GK$10,0)</f>
        <v/>
      </c>
      <c r="GL105" s="68" t="n"/>
      <c r="GM105" s="15">
        <f>IF(GH105&gt;0,(GH105-GH$10)/GH$10,0)</f>
        <v/>
      </c>
      <c r="GO105" s="13" t="n">
        <v>25.4</v>
      </c>
      <c r="GP105" s="68">
        <f>IF(GO105&gt;0,((GO105-GO104)/GO104),0)</f>
        <v/>
      </c>
      <c r="GQ105" s="68">
        <f>IF(GO105&gt;0,GP105-$V105,0)</f>
        <v/>
      </c>
      <c r="GR105" s="68" t="n"/>
      <c r="GS105" s="68" t="n"/>
      <c r="GT105" s="15">
        <f>IF(GO105&gt;0,(GO105-GO$10)/GO$10,0)</f>
        <v/>
      </c>
      <c r="GV105" s="13" t="n">
        <v>15.01</v>
      </c>
      <c r="GW105" s="68">
        <f>IF(GV105&gt;0,((GV105-GV104)/GV104),0)</f>
        <v/>
      </c>
      <c r="GX105" s="68">
        <f>IF(GV105&gt;0,GW105-$V105,0)</f>
        <v/>
      </c>
      <c r="GY105" s="68">
        <f>IF(GV105&gt;0,(GV105-GY$10)/GY$10,0)</f>
        <v/>
      </c>
      <c r="GZ105" s="68" t="n"/>
      <c r="HA105" s="15">
        <f>IF(GV105&gt;0,(GV105-GV$10)/GV$10,0)</f>
        <v/>
      </c>
      <c r="HD105" s="13" t="n">
        <v>343.82</v>
      </c>
      <c r="HE105" s="68">
        <f>IF(HD105&gt;0,((HD105-HD104)/HD104),0)</f>
        <v/>
      </c>
      <c r="HF105" s="68">
        <f>IF(HD105&gt;0,HE105-$V105,0)</f>
        <v/>
      </c>
      <c r="HG105" s="68">
        <f>IF(HD105&gt;0,(HD105-HG$10)/HG$10,0)</f>
        <v/>
      </c>
      <c r="HH105" s="68" t="n"/>
      <c r="HI105" s="15">
        <f>IF(HD105&gt;0,(HD105-HD$10)/HD$10,0)</f>
        <v/>
      </c>
      <c r="HK105" s="13" t="n">
        <v>35.74</v>
      </c>
      <c r="HL105" s="68">
        <f>IF(HK105&gt;0,((HK105-HK104)/HK104),0)</f>
        <v/>
      </c>
      <c r="HM105" s="68">
        <f>IF(HK105&gt;0,HL105-$V105,0)</f>
        <v/>
      </c>
      <c r="HN105" s="68">
        <f>IF(HK105&gt;0,(HK105-HN$10)/HN$10,0)</f>
        <v/>
      </c>
      <c r="HO105" s="68" t="n"/>
      <c r="HP105" s="15">
        <f>IF(HK105&gt;0,(HK105-HK$10)/HK$10,0)</f>
        <v/>
      </c>
      <c r="HR105" s="13" t="n">
        <v>104.95</v>
      </c>
      <c r="HS105" s="68">
        <f>IF(HR105&gt;0,((HR105-HR104)/HR104),0)</f>
        <v/>
      </c>
      <c r="HT105" s="68">
        <f>IF(HR105&gt;0,HS105-$V105,0)</f>
        <v/>
      </c>
      <c r="HU105" s="68">
        <f>IF(HR105&gt;0,(HR105-HU$10)/HU$10,0)</f>
        <v/>
      </c>
      <c r="HV105" s="68" t="n"/>
      <c r="HW105" s="15">
        <f>IF(HR105&gt;0,(HR105-HR$10)/HR$10,0)</f>
        <v/>
      </c>
      <c r="HY105" s="13" t="n">
        <v>134.38</v>
      </c>
      <c r="HZ105" s="68">
        <f>IF(HY105&gt;0,((HY105-HY104)/HY104),0)</f>
        <v/>
      </c>
      <c r="IA105" s="68">
        <f>IF(HY105&gt;0,HZ105-$V105,0)</f>
        <v/>
      </c>
      <c r="IB105" s="68">
        <f>IF(HY105&gt;0,(HY105-IB$10)/IB$10,0)</f>
        <v/>
      </c>
      <c r="IC105" s="68" t="n"/>
      <c r="ID105" s="15">
        <f>IF(HY105&gt;0,(HY105-HY$10)/HY$10,0)</f>
        <v/>
      </c>
      <c r="IF105" s="13" t="n">
        <v>231.68</v>
      </c>
      <c r="IG105" s="68">
        <f>IF(IF105&gt;0,((IF105-IF104)/IF104),0)</f>
        <v/>
      </c>
      <c r="IH105" s="68">
        <f>IF(IF105&gt;0,IG105-$V105,0)</f>
        <v/>
      </c>
      <c r="II105" s="68">
        <f>IF(IF105&gt;0,(IF105-II$10)/II$10,0)</f>
        <v/>
      </c>
      <c r="IJ105" s="68" t="n"/>
      <c r="IK105" s="15">
        <f>IF(IF105&gt;0,(IF105-IF$10)/IF$10,0)</f>
        <v/>
      </c>
      <c r="IM105" s="13" t="n">
        <v>228.02</v>
      </c>
      <c r="IN105" s="68">
        <f>IF(IM105&gt;0,((IM105-IM104)/IM104),0)</f>
        <v/>
      </c>
      <c r="IO105" s="68">
        <f>IF(IM105&gt;0,IN105-$V105,0)</f>
        <v/>
      </c>
      <c r="IP105" s="68">
        <f>IF(IM105&gt;0,(IM105-IP$10)/IP$10,0)</f>
        <v/>
      </c>
      <c r="IQ105" s="68" t="n"/>
      <c r="IR105" s="15">
        <f>IF(IM105&gt;0,(IM105-IM$10)/IM$10,0)</f>
        <v/>
      </c>
      <c r="IT105" s="13" t="n">
        <v>52.4</v>
      </c>
      <c r="IU105" s="68">
        <f>IF(IT105&gt;0,((IT105-IT104)/IT104),0)</f>
        <v/>
      </c>
      <c r="IV105" s="68">
        <f>IF(IT105&gt;0,IU105-$V105,0)</f>
        <v/>
      </c>
      <c r="IW105" s="68">
        <f>IF(IT105&gt;0,(IT105-IW$10)/IW$10,0)</f>
        <v/>
      </c>
      <c r="IX105" s="68" t="n"/>
      <c r="IY105" s="15">
        <f>IF(IT105&gt;0,(IT105-IT$10)/IT$10,0)</f>
        <v/>
      </c>
      <c r="JA105" s="13" t="n">
        <v>637.1</v>
      </c>
      <c r="JB105" s="68">
        <f>IF(JA105&gt;0,((JA105-JA104)/JA104),0)</f>
        <v/>
      </c>
      <c r="JC105" s="68">
        <f>IF(JA105&gt;0,JB105-$V105,0)</f>
        <v/>
      </c>
      <c r="JD105" s="68">
        <f>IF(JA105&gt;0,(JA105-JD$10)/JD$10,0)</f>
        <v/>
      </c>
      <c r="JE105" s="68" t="n"/>
      <c r="JF105" s="15">
        <f>IF(JA105&gt;0,(JA105-JA$10)/JA$10,0)</f>
        <v/>
      </c>
      <c r="JH105" s="13" t="n">
        <v>458.17</v>
      </c>
      <c r="JI105" s="68">
        <f>IF(JH105&gt;0,((JH105-JH104)/JH104),0)</f>
        <v/>
      </c>
      <c r="JJ105" s="68">
        <f>IF(JH105&gt;0,JI105-$V105,0)</f>
        <v/>
      </c>
      <c r="JK105" s="68">
        <f>IF(JH105&gt;0,(JH105-JK$10)/JK$10,0)</f>
        <v/>
      </c>
      <c r="JL105" s="68" t="n"/>
      <c r="JM105" s="15">
        <f>IF(JH105&gt;0,(JH105-JH$10)/JH$10,0)</f>
        <v/>
      </c>
      <c r="JO105" s="13" t="n">
        <v>12.71</v>
      </c>
      <c r="JP105" s="68">
        <f>IF(JO105&gt;0,((JO105-JO104)/JO104),0)</f>
        <v/>
      </c>
      <c r="JQ105" s="68">
        <f>IF(JO105&gt;0,JP105-$V105,0)</f>
        <v/>
      </c>
      <c r="JR105" s="68">
        <f>IF(JO105&gt;0,(JO105-JR$10)/JR$10,0)</f>
        <v/>
      </c>
      <c r="JS105" s="68" t="n"/>
      <c r="JT105" s="15">
        <f>IF(JO105&gt;0,(JO105-JO$10)/JO$10,0)</f>
        <v/>
      </c>
      <c r="JV105" s="13" t="n">
        <v>1.45</v>
      </c>
      <c r="JW105" s="68">
        <f>IF(JV105&gt;0,((JV105-JV104)/JV104),0)</f>
        <v/>
      </c>
      <c r="JX105" s="68">
        <f>IF(JV105&gt;0,JW105-$V105,0)</f>
        <v/>
      </c>
      <c r="JY105" s="68">
        <f>IF(JV105&gt;0,(JV105-JY$10)/JY$10,0)</f>
        <v/>
      </c>
      <c r="JZ105" s="68" t="n"/>
      <c r="KA105" s="15">
        <f>IF(JV105&gt;0,(JV105-JV$10)/JV$10,0)</f>
        <v/>
      </c>
      <c r="KC105" s="13" t="n">
        <v>17.02</v>
      </c>
      <c r="KD105" s="68">
        <f>IF(KC105&gt;0,((KC105-KC104)/KC104),0)</f>
        <v/>
      </c>
      <c r="KE105" s="68">
        <f>IF(KC105&gt;0,KD105-$V105,0)</f>
        <v/>
      </c>
      <c r="KF105" s="68">
        <f>IF(KC105&gt;0,(KC105-KF$10)/KF$10,0)</f>
        <v/>
      </c>
      <c r="KG105" s="68" t="n"/>
      <c r="KH105" s="15">
        <f>IF(KC105&gt;0,(KC105-KC$10)/KC$10,0)</f>
        <v/>
      </c>
      <c r="KI105" s="18" t="n"/>
      <c r="KJ105" s="13" t="n">
        <v>62.11</v>
      </c>
      <c r="KK105" s="68">
        <f>IF(KJ105&gt;0,((KJ105-KJ104)/KJ104),0)</f>
        <v/>
      </c>
      <c r="KL105" s="68">
        <f>IF(KJ105&gt;0,KK105-$V105,0)</f>
        <v/>
      </c>
      <c r="KM105" s="68">
        <f>IF(KJ105&gt;0,(KJ105-KM$10)/KM$10,0)</f>
        <v/>
      </c>
      <c r="KN105" s="68" t="n"/>
      <c r="KO105" s="15">
        <f>IF(KJ105&gt;0,(KJ105-KJ$10)/KJ$10,0)</f>
        <v/>
      </c>
      <c r="KQ105" s="13" t="n">
        <v>1.456</v>
      </c>
      <c r="KR105" s="68">
        <f>IF(KQ105&gt;0,((KQ105-KQ104)/KQ104),0)</f>
        <v/>
      </c>
      <c r="KS105" s="68">
        <f>IF(KQ105&gt;0,KR105-$V105,0)</f>
        <v/>
      </c>
      <c r="KT105" s="68">
        <f>IF(KQ105&gt;0,(KQ105-KT$10)/KT$10,0)</f>
        <v/>
      </c>
      <c r="KU105" s="68" t="n"/>
      <c r="KV105" s="15">
        <f>IF(KQ105&gt;0,(KQ105-KQ$10)/KQ$10,0)</f>
        <v/>
      </c>
      <c r="KW105" s="18" t="n"/>
      <c r="KX105" s="13" t="n">
        <v>28.24</v>
      </c>
      <c r="KY105" s="68">
        <f>IF(KX105&gt;0,((KX105-KX104)/KX104),0)</f>
        <v/>
      </c>
      <c r="KZ105" s="68">
        <f>IF(KX105&gt;0,KY105-$V105,0)</f>
        <v/>
      </c>
      <c r="LA105" s="68">
        <f>IF(KX105&gt;0,(KX105-LA$10)/LA$10,0)</f>
        <v/>
      </c>
      <c r="LB105" s="68" t="n"/>
      <c r="LC105" s="15">
        <f>IF(KX105&gt;0,(KX105-KX$10)/KX$10,0)</f>
        <v/>
      </c>
      <c r="LD105" s="18" t="n"/>
      <c r="LE105" s="26" t="n">
        <v>56.14</v>
      </c>
      <c r="LF105" s="68">
        <f>IF(LE105&gt;0,((LE105-LE104)/LE104),0)</f>
        <v/>
      </c>
      <c r="LG105" s="68">
        <f>IF(LE105&gt;0,LF105-$V105,0)</f>
        <v/>
      </c>
      <c r="LH105" s="68">
        <f>IF(LE105&gt;0,(LE105-LH$10)/LH$10,0)</f>
        <v/>
      </c>
      <c r="LI105" s="68" t="n"/>
      <c r="LJ105" s="15">
        <f>IF(LE105&gt;0,(LE105-LE$10)/LE$10,0)</f>
        <v/>
      </c>
      <c r="LL105" s="13" t="n">
        <v>112.57</v>
      </c>
      <c r="LM105" s="68">
        <f>IF(LL105&gt;0,((LL105-LL104)/LL104),0)</f>
        <v/>
      </c>
      <c r="LN105" s="68">
        <f>IF(LL105&gt;0,LM105-$V105,0)</f>
        <v/>
      </c>
      <c r="LO105" s="68">
        <f>IF(LL105&gt;0,(LL105-LO$10)/LO$10,0)</f>
        <v/>
      </c>
      <c r="LP105" s="68" t="n"/>
      <c r="LQ105" s="15">
        <f>IF(LL105&gt;0,(LL105-LL$10)/LL$10,0)</f>
        <v/>
      </c>
      <c r="LS105" s="13" t="n">
        <v>14.37</v>
      </c>
      <c r="LT105" s="68">
        <f>IF(LS105&gt;0,((LS105-LS104)/LS104),0)</f>
        <v/>
      </c>
      <c r="LU105" s="68">
        <f>IF(LS105&gt;0,LT105-$V105,0)</f>
        <v/>
      </c>
      <c r="LV105" s="68" t="n"/>
      <c r="LW105" s="68" t="n"/>
      <c r="LX105" s="15">
        <f>IF(LS105&gt;0,(LS105-LS$10)/LS$10,0)</f>
        <v/>
      </c>
      <c r="LZ105" s="13" t="n">
        <v>13.5</v>
      </c>
      <c r="MA105" s="68">
        <f>IF(LZ105&gt;0,((LZ105-LZ104)/LZ104),0)</f>
        <v/>
      </c>
      <c r="MB105" s="68">
        <f>IF(LZ105&gt;0,MA105-$V105,0)</f>
        <v/>
      </c>
      <c r="MC105" s="68">
        <f>IF(LZ105&gt;0,(LZ105-MC$10)/MC$10,0)</f>
        <v/>
      </c>
      <c r="MD105" s="68" t="n"/>
      <c r="ME105" s="15">
        <f>IF(LZ105&gt;0,(LZ105-LZ$10)/LZ$10,0)</f>
        <v/>
      </c>
      <c r="MG105" s="26" t="n">
        <v>37.57</v>
      </c>
      <c r="MH105" s="68">
        <f>IF(MG105&gt;0,((MG105-MG104)/MG104),0)</f>
        <v/>
      </c>
      <c r="MI105" s="68">
        <f>IF(MG105&gt;0,MH105-$V105,0)</f>
        <v/>
      </c>
      <c r="MJ105" s="68">
        <f>IF(MG105&gt;0,(MG105-MJ$10)/MJ$10,0)</f>
        <v/>
      </c>
      <c r="MK105" s="68" t="n"/>
      <c r="ML105" s="15">
        <f>IF(MG105&gt;0,(MG105-MG$10)/MG$10,0)</f>
        <v/>
      </c>
      <c r="MN105" s="26" t="n">
        <v>110.21</v>
      </c>
      <c r="MO105" s="68">
        <f>IF(MN105&gt;0,((MN105-MN104)/MN104),0)</f>
        <v/>
      </c>
      <c r="MP105" s="68">
        <f>IF(MN105&gt;0,MO105-$V105,0)</f>
        <v/>
      </c>
      <c r="MQ105" s="68">
        <f>IF(MN105&gt;0,(MN105-MQ$10)/MQ$10,0)</f>
        <v/>
      </c>
      <c r="MR105" s="68" t="n"/>
      <c r="MS105" s="15">
        <f>IF(MN105&gt;0,(MN105-MN$10)/MN$10,0)</f>
        <v/>
      </c>
      <c r="MU105" s="13" t="n">
        <v>13.72</v>
      </c>
      <c r="MV105" s="68">
        <f>IF(MU105&gt;0,((MU105-MU104)/MU104),0)</f>
        <v/>
      </c>
      <c r="MW105" s="68">
        <f>IF(MU105&gt;0,MV105-$V105,0)</f>
        <v/>
      </c>
      <c r="MX105" s="68">
        <f>IF(MU105&gt;0,(MU105-MX$10)/MX$10,0)</f>
        <v/>
      </c>
      <c r="MY105" s="68" t="n"/>
      <c r="MZ105" s="15">
        <f>IF(MU105&gt;0,(MU105-MU$10)/MU$10,0)</f>
        <v/>
      </c>
      <c r="NB105" s="13" t="n">
        <v>235.26</v>
      </c>
      <c r="NC105" s="68">
        <f>IF(NB105&gt;0,((NB105-NB104)/NB104),0)</f>
        <v/>
      </c>
      <c r="ND105" s="68">
        <f>IF(NB105&gt;0,NC105-$V105,0)</f>
        <v/>
      </c>
      <c r="NE105" s="68">
        <f>IF(NB105&gt;0,(NB105-NE$10)/NE$10,0)</f>
        <v/>
      </c>
      <c r="NF105" s="68" t="n"/>
      <c r="NG105" s="15">
        <f>IF(NB105&gt;0,(NB105-NB$10)/NB$10,0)</f>
        <v/>
      </c>
      <c r="NI105" s="13" t="n">
        <v>5.13</v>
      </c>
      <c r="NJ105" s="68">
        <f>IF(NI105&gt;0,((NI105-NI104)/NI104),0)</f>
        <v/>
      </c>
      <c r="NK105" s="68">
        <f>IF(NI105&gt;0,NJ105-$V105,0)</f>
        <v/>
      </c>
      <c r="NL105" s="68">
        <f>IF(NI105&gt;0,(NI105-NL$10)/NL$10,0)</f>
        <v/>
      </c>
      <c r="NM105" s="68" t="n"/>
      <c r="NN105" s="15">
        <f>IF(NI105&gt;0,(NI105-NI$10)/NI$10,0)</f>
        <v/>
      </c>
      <c r="NP105" s="13" t="n">
        <v>450.04</v>
      </c>
      <c r="NQ105" s="68">
        <f>IF(NP105&gt;0,((NP105-NP104)/NP104),0)</f>
        <v/>
      </c>
      <c r="NR105" s="68">
        <f>IF(NP105&gt;0,NQ105-$V105,0)</f>
        <v/>
      </c>
      <c r="NS105" s="68">
        <f>IF(NP105&gt;0,(NP105-NS$10)/NS$10,0)</f>
        <v/>
      </c>
      <c r="NT105" s="68" t="n"/>
      <c r="NU105" s="15">
        <f>IF(NP105&gt;0,(NP105-NP$10)/NP$10,0)</f>
        <v/>
      </c>
      <c r="NW105" s="13" t="n">
        <v>163.98</v>
      </c>
      <c r="NX105" s="68">
        <f>IF(NW105&gt;0,((NW105-NW104)/NW104),0)</f>
        <v/>
      </c>
      <c r="NY105" s="68">
        <f>IF(NW105&gt;0,NX105-$V105,0)</f>
        <v/>
      </c>
      <c r="NZ105" s="68">
        <f>IF(NW105&gt;0,(NW105-NZ$10)/NZ$10,0)</f>
        <v/>
      </c>
      <c r="OA105" s="68" t="n"/>
      <c r="OB105" s="15">
        <f>IF(NW105&gt;0,(NW105-NW$10)/NW$10,0)</f>
        <v/>
      </c>
      <c r="OD105" s="13" t="n">
        <v>1.64</v>
      </c>
      <c r="OE105" s="68">
        <f>IF(OD105&gt;0,((OD105-OD104)/OD104),0)</f>
        <v/>
      </c>
      <c r="OF105" s="68">
        <f>IF(OD105&gt;0,OE105-$V105,0)</f>
        <v/>
      </c>
      <c r="OG105" s="68">
        <f>IF(OD105&gt;0,(OD105-OG$10)/OG$10,0)</f>
        <v/>
      </c>
      <c r="OH105" s="68" t="n"/>
      <c r="OI105" s="15">
        <f>IF(OD105&gt;0,(OD105-OD$10)/OD$10,0)</f>
        <v/>
      </c>
      <c r="OK105" s="26" t="n">
        <v>95.09</v>
      </c>
      <c r="OL105" s="68">
        <f>IF(OK105&gt;0,((OK105-OK104)/OK104),0)</f>
        <v/>
      </c>
      <c r="OM105" s="68">
        <f>IF(OK105&gt;0,OL105-$V105,0)</f>
        <v/>
      </c>
      <c r="ON105" s="68">
        <f>IF(OK105&gt;0,(OK105-ON$10)/ON$10,0)</f>
        <v/>
      </c>
      <c r="OO105" s="68" t="n"/>
      <c r="OP105" s="15">
        <f>IF(OK105&gt;0,(OK105-OK$10)/OK$10,0)</f>
        <v/>
      </c>
      <c r="OR105" s="13" t="n">
        <v>4.47</v>
      </c>
      <c r="OS105" s="68">
        <f>IF(OR105&gt;0,((OR105-OR104)/OR104),0)</f>
        <v/>
      </c>
      <c r="OT105" s="68">
        <f>IF(OR105&gt;0,OS105-$V105,0)</f>
        <v/>
      </c>
      <c r="OU105" s="68">
        <f>IF(OR105&gt;0,(OR105-OU$10)/OU$10,0)</f>
        <v/>
      </c>
      <c r="OV105" s="68" t="n"/>
      <c r="OW105" s="15">
        <f>IF(OR105&gt;0,(OR105-OR$10)/OR$10,0)</f>
        <v/>
      </c>
      <c r="OY105" s="13" t="n">
        <v>136.48</v>
      </c>
      <c r="OZ105" s="68">
        <f>IF(OY105&gt;0,((OY105-OY104)/OY104),0)</f>
        <v/>
      </c>
      <c r="PA105" s="68">
        <f>IF(OY105&gt;0,OZ105-$V105,0)</f>
        <v/>
      </c>
      <c r="PB105" s="68">
        <f>IF(OY105&gt;0,(OY105-PB$10)/PB$10,0)</f>
        <v/>
      </c>
      <c r="PC105" s="68" t="n"/>
      <c r="PD105" s="15">
        <f>IF(OY105&gt;0,(OY105-OY$10)/OY$10,0)</f>
        <v/>
      </c>
      <c r="PE105" s="18" t="n"/>
      <c r="PF105" s="13" t="n">
        <v>230.82</v>
      </c>
      <c r="PG105" s="68">
        <f>IF(PF105&gt;0,((PF105-PF104)/PF104),0)</f>
        <v/>
      </c>
      <c r="PH105" s="68">
        <f>IF(PF105&gt;0,PG105-$V105,0)</f>
        <v/>
      </c>
      <c r="PI105" s="68">
        <f>IF(PF105&gt;0,(PF105-PI$10)/PI$10,0)</f>
        <v/>
      </c>
      <c r="PJ105" s="68" t="n"/>
      <c r="PK105" s="15">
        <f>IF(PF105&gt;0,(PF105-PF$10)/PF$10,0)</f>
        <v/>
      </c>
      <c r="PM105" s="13" t="n"/>
      <c r="PN105" s="68">
        <f>IF(PM105&gt;0,((PM105-PM104)/PM104),0)</f>
        <v/>
      </c>
      <c r="PO105" s="68">
        <f>PN105-$V105</f>
        <v/>
      </c>
      <c r="PP105" s="68">
        <f>IF(PM105&gt;0,(PM105-PP$10)/PP$10,0)</f>
        <v/>
      </c>
      <c r="PQ105" s="68" t="n"/>
      <c r="PR105" s="15">
        <f>IF(PM105&gt;0,(PM105-PM$10)/PM$10,0)</f>
        <v/>
      </c>
      <c r="PT105" s="13" t="n">
        <v>4.4</v>
      </c>
      <c r="PU105" s="68">
        <f>IF(PT105&gt;0,((PT105-PT104)/PT104),0)</f>
        <v/>
      </c>
      <c r="PV105" s="68">
        <f>IF(PT105&gt;0,PU105-$V105,0)</f>
        <v/>
      </c>
      <c r="PW105" s="68">
        <f>IF(PT105&gt;0,(PT105-PW$10)/PW$10,0)</f>
        <v/>
      </c>
      <c r="PX105" s="68" t="n"/>
      <c r="PY105" s="15">
        <f>IF(PT105&gt;0,(PT105-PT$10)/PT$10,0)</f>
        <v/>
      </c>
      <c r="QA105" s="13" t="n">
        <v>214.78</v>
      </c>
      <c r="QB105" s="68">
        <f>IF(QA105&gt;0,((QA105-QA104)/QA104),0)</f>
        <v/>
      </c>
      <c r="QC105" s="68">
        <f>IF(QA105&gt;0,QB105-$V105,0)</f>
        <v/>
      </c>
      <c r="QD105" s="68">
        <f>IF(QA105&gt;0,(QA105-QD$10)/QD$10,0)</f>
        <v/>
      </c>
      <c r="QE105" s="68" t="n"/>
      <c r="QF105" s="15">
        <f>IF(QA105&gt;0,(QA105-QA$10)/QA$10,0)</f>
        <v/>
      </c>
      <c r="QH105" s="13" t="n">
        <v>1.27</v>
      </c>
      <c r="QI105" s="68">
        <f>IF(QH105&gt;0,((QH105-QH104)/QH104),0)</f>
        <v/>
      </c>
      <c r="QJ105" s="68">
        <f>IF(QH105&gt;0,QI105-$V105,0)</f>
        <v/>
      </c>
      <c r="QK105" s="68">
        <f>IF(QH105&gt;0,(QH105-QK$10)/QK$10,0)</f>
        <v/>
      </c>
      <c r="QL105" s="68" t="n"/>
      <c r="QM105" s="15">
        <f>IF(QH105&gt;0,(QH105-QH$10)/QH$10,0)</f>
        <v/>
      </c>
      <c r="QO105" s="13" t="n">
        <v>9.42</v>
      </c>
      <c r="QP105" s="68">
        <f>IF(QO105&gt;0,((QO105-QO104)/QO104),0)</f>
        <v/>
      </c>
      <c r="QQ105" s="68">
        <f>IF(QO105&gt;0,QP105-$V105,0)</f>
        <v/>
      </c>
      <c r="QR105" s="68">
        <f>IF(QO105&gt;0,(QO105-QR$10)/QR$10,0)</f>
        <v/>
      </c>
      <c r="QS105" s="68" t="n"/>
      <c r="QT105" s="15">
        <f>IF(QO105&gt;0,(QO105-QO$10)/QO$10,0)</f>
        <v/>
      </c>
      <c r="QV105" s="13" t="n">
        <v>1.53</v>
      </c>
      <c r="QW105" s="68">
        <f>IF(QV105&gt;0,((QV105-QV104)/QV104),0)</f>
        <v/>
      </c>
      <c r="QX105" s="68">
        <f>IF(QV105&gt;0,QW105-$V105,0)</f>
        <v/>
      </c>
      <c r="QY105" s="68">
        <f>IF(QV105&gt;0,(QV105-QY$10)/QY$10,0)</f>
        <v/>
      </c>
      <c r="QZ105" s="68" t="n"/>
      <c r="RA105" s="15">
        <f>IF(QV105&gt;0,(QV105-QV$10)/QV$10,0)</f>
        <v/>
      </c>
      <c r="RC105" s="13" t="n">
        <v>29.36</v>
      </c>
      <c r="RD105" s="68">
        <f>IF(RC105&gt;0,((RC105-RC104)/RC104),0)</f>
        <v/>
      </c>
      <c r="RE105" s="68">
        <f>IF(RC105&gt;0,RD105-$V105,0)</f>
        <v/>
      </c>
      <c r="RF105" s="68">
        <f>IF(RC105&gt;0,(RC105-RF$10)/RF$10,0)</f>
        <v/>
      </c>
      <c r="RG105" s="68" t="n"/>
      <c r="RH105" s="15">
        <f>IF(RC105&gt;0,(RC105-RC$10)/RC$10,0)</f>
        <v/>
      </c>
      <c r="RJ105" s="13" t="n">
        <v>193.45</v>
      </c>
      <c r="RK105" s="68">
        <f>IF(RJ105&gt;0,((RJ105-RJ104)/RJ104),0)</f>
        <v/>
      </c>
      <c r="RL105" s="68">
        <f>RK105-$V105</f>
        <v/>
      </c>
      <c r="RM105" s="68">
        <f>IF(RJ105&gt;0,(RJ105-RM$10)/RM$10,0)</f>
        <v/>
      </c>
      <c r="RN105" s="68" t="n"/>
      <c r="RO105" s="15">
        <f>IF(RJ105&gt;0,(RJ105-RJ$10)/RJ$10,0)</f>
        <v/>
      </c>
      <c r="RQ105" s="13" t="n">
        <v>14.05</v>
      </c>
      <c r="RR105" s="68">
        <f>IF(RQ105&gt;0,((RQ105-RQ104)/RQ104),0)</f>
        <v/>
      </c>
      <c r="RS105" s="68">
        <f>RR105-$V105</f>
        <v/>
      </c>
      <c r="RT105" s="68">
        <f>IF(RQ105&gt;0,(RQ105-RT$10)/RT$10,0)</f>
        <v/>
      </c>
      <c r="RU105" s="68" t="n"/>
      <c r="RV105" s="15">
        <f>IF(RQ105&gt;0,(RQ105-RQ$10)/RQ$10,0)</f>
        <v/>
      </c>
      <c r="RX105" s="26" t="n">
        <v>125.59</v>
      </c>
      <c r="RY105" s="68">
        <f>IF(RX105&gt;0,((RX105-RX104)/RX104),0)</f>
        <v/>
      </c>
      <c r="RZ105" s="68">
        <f>RY105-$V105</f>
        <v/>
      </c>
      <c r="SA105" s="68">
        <f>IF(RX105&gt;0,(RX105-SA$10)/SA$10,0)</f>
        <v/>
      </c>
      <c r="SB105" s="68" t="n"/>
      <c r="SC105" s="15">
        <f>IF(RX105&gt;0,(RX105-RX$10)/RX$10,0)</f>
        <v/>
      </c>
      <c r="SE105" s="13" t="n">
        <v>11.92</v>
      </c>
      <c r="SF105" s="68">
        <f>IF(SE105&gt;0,((SE105-SE104)/SE104),0)</f>
        <v/>
      </c>
      <c r="SG105" s="68">
        <f>SF105-$V105</f>
        <v/>
      </c>
      <c r="SH105" s="68">
        <f>IF(SE105&gt;0,(SE105-SH$10)/SH$10,0)</f>
        <v/>
      </c>
      <c r="SI105" s="68" t="n"/>
      <c r="SJ105" s="15">
        <f>IF(SE105&gt;0,(SE105-SE$10)/SE$10,0)</f>
        <v/>
      </c>
      <c r="SL105" s="13" t="n">
        <v>0.888</v>
      </c>
      <c r="SM105" s="68">
        <f>IF(SL105&gt;0,((SL105-SL104)/SL104),0)</f>
        <v/>
      </c>
      <c r="SN105" s="68">
        <f>SM105-$V105</f>
        <v/>
      </c>
      <c r="SO105" s="68">
        <f>IF(SL105&gt;0,(SL105-SO$10)/SO$10,0)</f>
        <v/>
      </c>
      <c r="SP105" s="68" t="n"/>
      <c r="SQ105" s="15">
        <f>IF(SL105&gt;0,(SL105-SL$10)/SL$10,0)</f>
        <v/>
      </c>
      <c r="SS105" s="13" t="n">
        <v>16.56</v>
      </c>
      <c r="ST105" s="68">
        <f>IF(SS105&gt;0,((SS105-SS104)/SS104),0)</f>
        <v/>
      </c>
      <c r="SU105" s="68">
        <f>ST105-$V105</f>
        <v/>
      </c>
      <c r="SV105" s="68">
        <f>IF(SS105&gt;0,(SS105-SV$10)/SV$10,0)</f>
        <v/>
      </c>
      <c r="SW105" s="68" t="n"/>
      <c r="SX105" s="15">
        <f>IF(SS105&gt;0,(SS105-SS$10)/SS$10,0)</f>
        <v/>
      </c>
      <c r="SZ105" s="13" t="n">
        <v>20.64</v>
      </c>
      <c r="TA105" s="68">
        <f>IF(SZ105&gt;0,((SZ105-SZ104)/SZ104),0)</f>
        <v/>
      </c>
      <c r="TB105" s="68">
        <f>TA105-$V105</f>
        <v/>
      </c>
      <c r="TC105" s="68">
        <f>IF(SZ105&gt;0,(SZ105-TC$10)/TC$10,0)</f>
        <v/>
      </c>
      <c r="TD105" s="68" t="n"/>
      <c r="TE105" s="15">
        <f>IF(SZ105&gt;0,(SZ105-SZ$10)/SZ$10,0)</f>
        <v/>
      </c>
      <c r="TG105" s="13" t="n">
        <v>0.1712</v>
      </c>
      <c r="TH105" s="68">
        <f>IF(TG105&gt;0,((TG105-TG104)/TG104),0)</f>
        <v/>
      </c>
      <c r="TI105" s="68">
        <f>TH105-$V105</f>
        <v/>
      </c>
      <c r="TJ105" s="68">
        <f>IF(TG105&gt;0,(TG105-TJ$10)/TJ$10,0)</f>
        <v/>
      </c>
      <c r="TK105" s="68" t="n"/>
      <c r="TL105" s="15">
        <f>IF(TG105&gt;0,(TG105-TG$10)/TG$10,0)</f>
        <v/>
      </c>
      <c r="TN105" s="13" t="n">
        <v>37.68</v>
      </c>
      <c r="TO105" s="68">
        <f>IF(TN105&gt;0,((TN105-TN104)/TN104),0)</f>
        <v/>
      </c>
      <c r="TP105" s="68">
        <f>TO105-$V105</f>
        <v/>
      </c>
      <c r="TQ105" s="68">
        <f>IF(TN105&gt;0,(TN105-TQ$10)/TQ$10,0)</f>
        <v/>
      </c>
      <c r="TR105" s="68" t="n"/>
      <c r="TS105" s="15">
        <f>IF(TN105&gt;0,(TN105-TN$10)/TN$10,0)</f>
        <v/>
      </c>
      <c r="TU105" s="13" t="n">
        <v>2.55</v>
      </c>
      <c r="TV105" s="68">
        <f>IF(TU105&gt;0,((TU105-TU104)/TU104),0)</f>
        <v/>
      </c>
      <c r="TW105" s="68">
        <f>TV105-$V105</f>
        <v/>
      </c>
      <c r="TX105" s="68">
        <f>IF(TU105&gt;0,(TU105-TX$10)/TX$10,0)</f>
        <v/>
      </c>
      <c r="TY105" s="68" t="n"/>
      <c r="TZ105" s="15">
        <f>IF(TU105&gt;0,(TU105-TU$10)/TU$10,0)</f>
        <v/>
      </c>
      <c r="UB105" s="13" t="n"/>
      <c r="UC105" s="68">
        <f>IF(UB105&gt;0,((UB105-UB104)/UB104),0)</f>
        <v/>
      </c>
      <c r="UD105" s="68">
        <f>UC105-$V105</f>
        <v/>
      </c>
      <c r="UE105" s="68">
        <f>IF(UB105&gt;0,(UB105-UE$10)/UE$10,0)</f>
        <v/>
      </c>
      <c r="UF105" s="68" t="n"/>
      <c r="UG105" s="15">
        <f>IF(UB105&gt;0,(UB105-UB$10)/UB$10,0)</f>
        <v/>
      </c>
      <c r="UI105" s="13" t="n"/>
      <c r="UJ105" s="68">
        <f>IF(UI105&gt;0,((UI105-UI104)/UI104),0)</f>
        <v/>
      </c>
      <c r="UK105" s="68">
        <f>UJ105-$V105</f>
        <v/>
      </c>
      <c r="UL105" s="68">
        <f>IF(UI105&gt;0,(UI105-UL$10)/UL$10,0)</f>
        <v/>
      </c>
      <c r="UM105" s="68" t="n"/>
      <c r="UN105" s="15">
        <f>IF(UI105&gt;0,(UI105-UI$10)/UI$10,0)</f>
        <v/>
      </c>
      <c r="UP105" s="13" t="n"/>
      <c r="UQ105" s="68">
        <f>IF(UP105&gt;0,((UP105-UP104)/UP104),0)</f>
        <v/>
      </c>
      <c r="UR105" s="68">
        <f>UQ105-$V105</f>
        <v/>
      </c>
      <c r="US105" s="68">
        <f>IF(UP105&gt;0,(UP105-US$10)/US$10,0)</f>
        <v/>
      </c>
      <c r="UT105" s="68" t="n"/>
      <c r="UU105" s="15">
        <f>IF(UP105&gt;0,(UP105-UP$10)/UP$10,0)</f>
        <v/>
      </c>
      <c r="UW105" s="13" t="n"/>
      <c r="UX105" s="68">
        <f>IF(UW105&gt;0,((UW105-UW104)/UW104),0)</f>
        <v/>
      </c>
      <c r="UY105" s="68">
        <f>UX105-$V105</f>
        <v/>
      </c>
      <c r="UZ105" s="68">
        <f>IF(UW105&gt;0,(UW105-UZ$10)/UZ$10,0)</f>
        <v/>
      </c>
      <c r="VA105" s="68" t="n"/>
      <c r="VB105" s="15">
        <f>IF(UW105&gt;0,(UW105-UW$10)/UW$10,0)</f>
        <v/>
      </c>
      <c r="VD105" s="13" t="n"/>
      <c r="VE105" s="68">
        <f>IF(VD105&gt;0,((VD105-VD104)/VD104),0)</f>
        <v/>
      </c>
      <c r="VF105" s="68">
        <f>VE105-$V105</f>
        <v/>
      </c>
      <c r="VG105" s="68">
        <f>IF(VD105&gt;0,(VD105-VG$10)/VG$10,0)</f>
        <v/>
      </c>
      <c r="VH105" s="68" t="n"/>
      <c r="VI105" s="15">
        <f>IF(VD105&gt;0,(VD105-VD$10)/VD$10,0)</f>
        <v/>
      </c>
      <c r="VM105" s="21">
        <f>IF($C105&gt;0,(($IK$5*IG105)+($GT$5*GP105)+($JM$5*JI105)+($JF$5*JB105)+($IY$5*IU105)+($IR$5*IN105)+($ID$5*HZ105)+($HW$5*HS105)+($HP$5*HL105)+($HI$5*HE105)+($GF$5*GB105)+($FY$5*FU105)+($FR$5*FN105)+($FK$5*FG105)+($FD$5*EZ105)+($EW$5*ES105)+($EP$5*EL105)+($EI$5*EE105)+($EB$5*DX105)+($DU$5*DQ105)+($DN$5*DJ105)+($DG$5*DC105)+($CZ$5*CV105)+($CS$5*CO105)+($CL$5*CH105)+($CE$5*CA105)+($BX$5*BT105)+($BQ$5*BM105)+($BJ$5*BF105)+($BC$5*AY105)+($AV$5*AR105)+($AO$5*AK105)+($AH$5*AD105)+($JT$5*JP105)+($KA$5*JW105)+($KO$5*KK105)+($PR$5*PN105)+($GM$5*GI105)+($HA$5*GW105)+($KV$5*KR105)+($KH$5*KD105)+($LC$5*KY105)+($MS$5*MO105)+($ML$5*MH105)+($ME$5*MA105)+($LX$5*LT105)+($LQ$5*LM105)+($LJ$5*LF105)+(MV105*$MZ$5)+(NC105*$NG$5)+(NJ105*$NN$5)+($OI$5*OE105)+($NU$5*NQ105)+($OB$5*NX105)+($PK$5*PG105)+($OP$5*OL105)+($OW$5*OS105)+($PD$5*OZ105)+(PU105*$PY$5)+(QB105*$QF$5)+(QI105*$QM$5)+(QP105*$QT$5)+(QW105*$RA$5)+(RD105*$RH$5)+(RK105*$RO$5)+(RR105*$RV$5)+(RY105*$SC$5)+(SF105*$SJ$5)+(SM105*$SQ$5)+(ST105*$SX$5)+(TA105*$TE$5))+(TH105*$TL$5)+(TO105*$TS$5))/$VM$5</f>
        <v/>
      </c>
      <c r="VN105" s="538" t="n"/>
      <c r="VO105" s="21">
        <f>IF($C105&gt;0,(($IK$5*II105)+($GT$5*GR105)+($JM$5*JK105)+($JF$5*JD105)+($IY$5*IW105)+($IR$5*IP105)+($ID$5*IB105)+($HW$5*HU105)+($HP$5*HN105)+($HI$5*HG105)+($GF$5*GD105)+($FY$5*FW105)+($FR$5*FP105)+($FK$5*FI105)+($FD$5*FB105)+($EW$5*EU105)+($EP$5*EN105)+($EI$5*EG105)+($EB$5*DZ105)+($DU$5*DS105)+($DN$5*DL105)+($DG$5*DE105)+($CZ$5*CX105)+($CS$5*CQ105)+($CL$5*CJ105)+($CE$5*CC105)+($BX$5*BV105)+($BQ$5*BO105)+($BJ$5*BH105)+($BC$5*BA105)+($AV$5*AT105)+($AO$5*AM105)+($AH$5*AF105)+($KO$5*KM105)+($KH$5*KF105)+($KA$5*JY105)+($JT$5*JR105)+($PR$5*PP105)+($GM$5*GK105)+($HA$5*GY105)+($KV$5*KT105)+($LC$5*LA105)+($MS$5*MQ105)+($ML$5*MJ105)+($ME$5*MC105)+($LX$5*LV105)+($LQ$5*LO105)+($LJ$5*LH105)+(MX105*$MZ$5)+(NE105*$NG$5)+(NL105*$NN$5)+($OI$5*OG105)+($NU$5*NS105)+($OB$5*NZ105)+($PD$5*PB105)+($OW$5*OU105)+($OP$5*ON105)+($PK$5*PI105)+($PY$5*PW105)+($QF$5*QD105)+($QM$5*QK105)+($QT$5*QR105)+($RA$5*QY105)+($RH$5*RF105)+($RO$5*RM105)+(RT105*$RV$5)+(SA105*$SC$5)+(SH105*$SJ$5)+(SO105*$SQ$5)+(SV105*$SX$5)+(TC105*$TE$5)+(TJ105*$TL$5)+(TQ105*$TS$5))/$VM$5,0)</f>
        <v/>
      </c>
      <c r="VP105" s="14" t="n"/>
      <c r="VQ105" s="21">
        <f>IF($C105&gt;0,(($IK$5*IK105)+($GT$5*GT105)+($JM$5*JM105)+($JF$5*JF105)+($IY$5*IY105)+($IR$5*IR105)+($ID$5*ID105)+($HW$5*HW105)+($HP$5*HP105)+($HI$5*HI105)+($GF$5*GF105)+($FY$5*FY105)+($FR$5*FR105)+($FK$5*FK105)+($FD$5*FD105)+($EW$5*EW105)+($EP$5*EP105)+($EI$5*EI105)+($EB$5*EB105)+($DU$5*DU105)+($DN$5*DN105)+($DG$5*DG105)+($CZ$5*CZ105)+($CS$5*CS105)+($CL$5*CL105)+($CE$5*CE105)+($BX$5*BX105)+($BQ$5*BQ105)+($BJ$5*BJ105)+($BC$5*BC105)+($AV$5*AV105)+($AO$5*AO105)+($AH$5*AH105)+($KO$5*KO105)+($PR$5*PR105)+($GM$5*GM105)+($HA$5*HA105)+($KH$5*KH105)+($KA$5*KA105)+($JT$5*JT105)+($KV$5*KV105)+($LC$5*LC105)+($MS$5*MS105)+($ML$5*ML105)+($ME$5*ME105)+($LX$5*LX105)+($LQ$5*LQ105)+($LJ$5*LJ105)+($OI$5*OI105)+($NU$5*NU105)+($NN$5*NN105)+($NG$5*NG105)+($MZ$5*MZ105)+(OB105*$OB$5)+($PD$5*PD105)+($OW$5*OW105)+($OP$5*OP105)+($PK$5*PK105)+(PY105*$PY$5)+(QF105*$QF$5)+(QM105*$QM$5)+(QT105*$QT$5)+(RA105*$RA$5)+(RH105*$RH$5)+(RO105*$RO$5)+(RV105*$RV$5)+(SC105*$SC$5)+(SJ105*$SJ$5)+(SQ105*$SQ$5)+(SX105*$SX$5)+(TE105*$TE$5)+(TL105*$TL$5)+(TS105*$TS$5))/$VM$5,0)</f>
        <v/>
      </c>
    </row>
    <row r="106" ht="16" customHeight="1" s="545">
      <c r="A106" s="127" t="n">
        <v>45798</v>
      </c>
      <c r="B106" s="4">
        <f>A106</f>
        <v/>
      </c>
      <c r="C106" s="13" t="n">
        <v>41860.44</v>
      </c>
      <c r="D106" s="138">
        <f>IF(C106&gt;0,C106-C105,0)</f>
        <v/>
      </c>
      <c r="E106" s="68">
        <f>IF(C106&gt;0,D106/C105,0)</f>
        <v/>
      </c>
      <c r="F106" s="15">
        <f>IF(C106&gt;0,(C106-C$10)/C$10,0)</f>
        <v/>
      </c>
      <c r="G106" s="13" t="n">
        <v>5844.61</v>
      </c>
      <c r="H106" s="138">
        <f>IF(G106&gt;0,G106-G105,0)</f>
        <v/>
      </c>
      <c r="I106" s="68">
        <f>IF(G106&gt;0,H106/G105,0)</f>
        <v/>
      </c>
      <c r="J106" s="15">
        <f>IF(G106&gt;0,(G106-G$10)/G$10,0)</f>
        <v/>
      </c>
      <c r="K106" s="13" t="n">
        <v>18872.64</v>
      </c>
      <c r="L106" s="138">
        <f>IF(K106&gt;0,K106-K105,0)</f>
        <v/>
      </c>
      <c r="M106" s="68">
        <f>IF(K106&gt;0,L106/K105,0)</f>
        <v/>
      </c>
      <c r="N106" s="15">
        <f>IF(K106&gt;0,(K106-K$10)/K$10,0)</f>
        <v/>
      </c>
      <c r="O106" s="13" t="n">
        <v>2046.56</v>
      </c>
      <c r="P106" s="138">
        <f>IF(O106&gt;0,O106-O105,0)</f>
        <v/>
      </c>
      <c r="Q106" s="68">
        <f>IF(O106&gt;0,P106/O105,0)</f>
        <v/>
      </c>
      <c r="R106" s="15">
        <f>IF(O106&gt;0,(O106-O$10)/O$10,0)</f>
        <v/>
      </c>
      <c r="S106" s="18">
        <f>IF(O106&gt;0,(((O106*0.7)*Q106)+((K106*0.9)*M106)+((G106*0.65)*I106)+((C106*0.6)*E106))/(O106+K106+G106+C106),0)</f>
        <v/>
      </c>
      <c r="T106" s="121">
        <f>IF(O106&gt;0,(S106*200)+T105,0)</f>
        <v/>
      </c>
      <c r="U106" s="121">
        <f>T106</f>
        <v/>
      </c>
      <c r="V106" s="134">
        <f>IF(T106&gt;0,(T106-T105)/T105,0)</f>
        <v/>
      </c>
      <c r="W106" s="21">
        <f>IF(T106&gt;0,(T106-T$11)/T$11,0)</f>
        <v/>
      </c>
      <c r="X106" s="18">
        <f>IF(T106&gt;0,((Q106+M106+I106+E106)/4),0)</f>
        <v/>
      </c>
      <c r="Y106" s="352">
        <f>433336.11-47485.57</f>
        <v/>
      </c>
      <c r="Z106" s="15" t="n">
        <v>2e-06</v>
      </c>
      <c r="AA106" s="21">
        <f>Z106-$V106</f>
        <v/>
      </c>
      <c r="AC106" s="13" t="n">
        <v>215.83</v>
      </c>
      <c r="AD106" s="68">
        <f>IF(AC106&gt;0,((AC106-AC105)/AC105),0)</f>
        <v/>
      </c>
      <c r="AE106" s="68">
        <f>IF(AC106&gt;0,AD106-$V106,0)</f>
        <v/>
      </c>
      <c r="AF106" s="68">
        <f>IF(AC106&gt;0,(AC106-AF$10)/AF$10,0)</f>
        <v/>
      </c>
      <c r="AG106" s="68" t="n"/>
      <c r="AH106" s="15">
        <f>IF(AC106&gt;0,(AC106-AC$10)/AC$10,0)</f>
        <v/>
      </c>
      <c r="AJ106" s="13" t="n">
        <v>21.56</v>
      </c>
      <c r="AK106" s="68">
        <f>IF(AJ106&gt;0,((AJ106-AJ105)/AJ105),0)</f>
        <v/>
      </c>
      <c r="AL106" s="68">
        <f>IF(AJ106&gt;0,AK106-$V106,0)</f>
        <v/>
      </c>
      <c r="AM106" s="68">
        <f>IF(AJ106&gt;0,(AJ106-AM$10)/AM$10,0)</f>
        <v/>
      </c>
      <c r="AN106" s="68" t="n"/>
      <c r="AO106" s="15">
        <f>IF(AJ106&gt;0,(AJ106-AJ$10)/AJ$10,0)</f>
        <v/>
      </c>
      <c r="AQ106" s="13" t="n">
        <v>20.27</v>
      </c>
      <c r="AR106" s="68">
        <f>IF(AQ106&gt;0,((AQ106-AQ105)/AQ105),0)</f>
        <v/>
      </c>
      <c r="AS106" s="68">
        <f>IF(AQ106&gt;0,AR106-$V106,0)</f>
        <v/>
      </c>
      <c r="AT106" s="68">
        <f>IF(AQ106&gt;0,(AQ106-AT$10)/AT$10,0)</f>
        <v/>
      </c>
      <c r="AU106" s="68" t="n"/>
      <c r="AV106" s="15">
        <f>IF(AQ106&gt;0,(AQ106-AQ$10)/AQ$10,0)</f>
        <v/>
      </c>
      <c r="AX106" s="13" t="n">
        <v>203.26</v>
      </c>
      <c r="AY106" s="68">
        <f>IF(AX106&gt;0,((AX106-AX105)/AX105),0)</f>
        <v/>
      </c>
      <c r="AZ106" s="68">
        <f>IF(AX106&gt;0,AY106-$V106,0)</f>
        <v/>
      </c>
      <c r="BA106" s="68">
        <f>IF(AX106&gt;0,(AX106-BA$10)/BA$10,0)</f>
        <v/>
      </c>
      <c r="BB106" s="68" t="n"/>
      <c r="BC106" s="15">
        <f>IF(AX106&gt;0,(AX106-AX$10)/AX$10,0)</f>
        <v/>
      </c>
      <c r="BE106" s="13" t="n">
        <v>76.25</v>
      </c>
      <c r="BF106" s="68">
        <f>IF(BE106&gt;0,((BE106-BE105)/BE105),0)</f>
        <v/>
      </c>
      <c r="BG106" s="68">
        <f>IF(BE106&gt;0,BF106-$V106,0)</f>
        <v/>
      </c>
      <c r="BH106" s="68" t="n"/>
      <c r="BI106" s="68" t="n"/>
      <c r="BJ106" s="15">
        <f>IF(BE106&gt;0,(BE106-BE$10)/BE$10,0)</f>
        <v/>
      </c>
      <c r="BL106" s="13" t="n">
        <v>69.45999999999999</v>
      </c>
      <c r="BM106" s="68">
        <f>IF(BL106&gt;0,((BL106-BL105)/BL105),0)</f>
        <v/>
      </c>
      <c r="BN106" s="68">
        <f>IF(BL106&gt;0,BM106-$V106,0)</f>
        <v/>
      </c>
      <c r="BO106" s="68">
        <f>IF(BL106&gt;0,(BL106-BO$10)/BO$10,0)</f>
        <v/>
      </c>
      <c r="BP106" s="68" t="n"/>
      <c r="BQ106" s="15">
        <f>IF(BL106&gt;0,(BL106-BL$10)/BL$10,0)</f>
        <v/>
      </c>
      <c r="BS106" s="13" t="n">
        <v>38.02</v>
      </c>
      <c r="BT106" s="68">
        <f>IF(BS106&gt;0,((BS106-BS105)/BS105),0)</f>
        <v/>
      </c>
      <c r="BU106" s="68">
        <f>IF(BS106&gt;0,BT106-$V106,0)</f>
        <v/>
      </c>
      <c r="BV106" s="68">
        <f>IF(BS106&gt;0,(BS106-BV$10)/BV$10,0)</f>
        <v/>
      </c>
      <c r="BW106" s="68" t="n"/>
      <c r="BX106" s="15">
        <f>IF(BS106&gt;0,(BS106-BS$10)/BS$10,0)</f>
        <v/>
      </c>
      <c r="BZ106" s="13" t="n"/>
      <c r="CA106" s="68">
        <f>IF(BZ106&gt;0,((BZ106-BZ105)/BZ105),0)</f>
        <v/>
      </c>
      <c r="CB106" s="68">
        <f>IF(BZ106&gt;0,CA106-$V106,0)</f>
        <v/>
      </c>
      <c r="CC106" s="68">
        <f>IF(BZ106&gt;0,(BZ106-CC$10)/CC$10,0)</f>
        <v/>
      </c>
      <c r="CD106" s="68" t="n"/>
      <c r="CE106" s="15">
        <f>IF(BZ106&gt;0,(BZ106-BZ$10)/BZ$10,0)</f>
        <v/>
      </c>
      <c r="CG106" s="13" t="n">
        <v>29.81</v>
      </c>
      <c r="CH106" s="68">
        <f>IF(CG106&gt;0,((CG106-CG105)/CG105),0)</f>
        <v/>
      </c>
      <c r="CI106" s="68">
        <f>IF(CG106&gt;0,CH106-$V106,0)</f>
        <v/>
      </c>
      <c r="CJ106" s="68">
        <f>IF(CG106&gt;0,(CG106-CJ$10)/CJ$10,0)</f>
        <v/>
      </c>
      <c r="CK106" s="68" t="n"/>
      <c r="CL106" s="15">
        <f>IF(CG106&gt;0,(CG106-CG$10)/CG$10,0)</f>
        <v/>
      </c>
      <c r="CN106" s="13" t="n">
        <v>31.08</v>
      </c>
      <c r="CO106" s="68">
        <f>IF(CN106&gt;0,((CN106-CN105)/CN105),0)</f>
        <v/>
      </c>
      <c r="CP106" s="68">
        <f>IF(CN106&gt;0,CO106-$V106,0)</f>
        <v/>
      </c>
      <c r="CQ106" s="68">
        <f>IF(CN106&gt;0,(CN106-CQ$10)/CQ$10,0)</f>
        <v/>
      </c>
      <c r="CR106" s="68" t="n"/>
      <c r="CS106" s="15">
        <f>IF(CN106&gt;0,(CN106-CN$10)/CN$10,0)</f>
        <v/>
      </c>
      <c r="CU106" s="13" t="n">
        <v>34.88</v>
      </c>
      <c r="CV106" s="68">
        <f>IF(CU106&gt;0,((CU106-CU105)/CU105),0)</f>
        <v/>
      </c>
      <c r="CW106" s="68">
        <f>IF(CU106&gt;0,CV106-$V106,0)</f>
        <v/>
      </c>
      <c r="CX106" s="68">
        <f>IF(CU106&gt;0,(CU106-CX$10)/CX$10,0)</f>
        <v/>
      </c>
      <c r="CY106" s="68" t="n"/>
      <c r="CZ106" s="15">
        <f>IF(CU106&gt;0,(CU106-CU$10)/CU$10,0)</f>
        <v/>
      </c>
      <c r="DB106" s="13" t="n">
        <v>19.2</v>
      </c>
      <c r="DC106" s="68">
        <f>IF(DB106&gt;0,((DB106-DB105)/DB105),0)</f>
        <v/>
      </c>
      <c r="DD106" s="68">
        <f>IF(DB106&gt;0,DC106-$V106,0)</f>
        <v/>
      </c>
      <c r="DE106" s="68">
        <f>IF(DB106&gt;0,(DB106-DE$10)/DE$10,0)</f>
        <v/>
      </c>
      <c r="DF106" s="68" t="n"/>
      <c r="DG106" s="15">
        <f>IF(DB106&gt;0,(DB106-DB$10)/DB$10,0)</f>
        <v/>
      </c>
      <c r="DI106" s="13" t="n">
        <v>48.06</v>
      </c>
      <c r="DJ106" s="68">
        <f>IF(DI106&gt;0,((DI106-DI105)/DI105),0)</f>
        <v/>
      </c>
      <c r="DK106" s="68">
        <f>IF(DI106&gt;0,DJ106-$V106,0)</f>
        <v/>
      </c>
      <c r="DL106" s="68">
        <f>IF(DI106&gt;0,(DI106-DL$10)/DL$10,0)</f>
        <v/>
      </c>
      <c r="DM106" s="68" t="n"/>
      <c r="DN106" s="15">
        <f>IF(DI106&gt;0,(DI106-DI$10)/DI$10,0)</f>
        <v/>
      </c>
      <c r="DP106" s="13" t="n">
        <v>40.71</v>
      </c>
      <c r="DQ106" s="68">
        <f>IF(DP106&gt;0,((DP106-DP105)/DP105),0)</f>
        <v/>
      </c>
      <c r="DR106" s="68">
        <f>IF(DP106&gt;0,DQ106-$V106,0)</f>
        <v/>
      </c>
      <c r="DS106" s="68" t="n"/>
      <c r="DT106" s="68" t="n"/>
      <c r="DU106" s="15">
        <f>IF(DP106&gt;0,(DP106-DP$10)/DP$10,0)</f>
        <v/>
      </c>
      <c r="DV106" s="18" t="n"/>
      <c r="DW106" s="13" t="n">
        <v>30.12</v>
      </c>
      <c r="DX106" s="68">
        <f>IF(DW106&gt;0,((DW106-DW105)/DW105),0)</f>
        <v/>
      </c>
      <c r="DY106" s="68">
        <f>IF(DW106&gt;0,DX106-$V106,0)</f>
        <v/>
      </c>
      <c r="DZ106" s="68">
        <f>IF(DW106&gt;0,(DW106-DZ$10)/DZ$10,0)</f>
        <v/>
      </c>
      <c r="EA106" s="68" t="n"/>
      <c r="EB106" s="15">
        <f>IF(DW106&gt;0,(DW106-DW$10)/DW$10,0)</f>
        <v/>
      </c>
      <c r="ED106" s="13" t="n">
        <v>34.39</v>
      </c>
      <c r="EE106" s="68">
        <f>IF(ED106&gt;0,((ED106-ED105)/ED105),0)</f>
        <v/>
      </c>
      <c r="EF106" s="68">
        <f>IF(ED106&gt;0,EE106-$V106,0)</f>
        <v/>
      </c>
      <c r="EG106" s="68">
        <f>IF(ED106&gt;0,(ED106-EG$10)/EG$10,0)</f>
        <v/>
      </c>
      <c r="EH106" s="68" t="n"/>
      <c r="EI106" s="15">
        <f>IF(ED106&gt;0,(ED106-ED$10)/ED$10,0)</f>
        <v/>
      </c>
      <c r="EK106" s="13" t="n">
        <v>112.72</v>
      </c>
      <c r="EL106" s="68">
        <f>IF(EK106&gt;0,((EK106-EK105)/EK105),0)</f>
        <v/>
      </c>
      <c r="EM106" s="68">
        <f>IF(EK106&gt;0,EL106-$V106,0)</f>
        <v/>
      </c>
      <c r="EN106" s="68">
        <f>IF(EK106&gt;0,(EK106-EN$10)/EN$10,0)</f>
        <v/>
      </c>
      <c r="EO106" s="68" t="n"/>
      <c r="EP106" s="15">
        <f>IF(EK106&gt;0,(EK106-EK$10)/EK$10,0)</f>
        <v/>
      </c>
      <c r="ER106" s="13" t="n">
        <v>36.02</v>
      </c>
      <c r="ES106" s="68">
        <f>IF(ER106&gt;0,((ER106-ER105)/ER105),0)</f>
        <v/>
      </c>
      <c r="ET106" s="68">
        <f>IF(ER106&gt;0,ES106-$V106,0)</f>
        <v/>
      </c>
      <c r="EU106" s="68">
        <f>IF(ER106&gt;0,(ER106-EU$10)/EU$10,0)</f>
        <v/>
      </c>
      <c r="EV106" s="68" t="n"/>
      <c r="EW106" s="15">
        <f>IF(ER106&gt;0,(ER106-ER$10)/ER$10,0)</f>
        <v/>
      </c>
      <c r="EY106" s="13" t="n">
        <v>36.17</v>
      </c>
      <c r="EZ106" s="68">
        <f>IF(EY106&gt;0,((EY106-EY105)/EY105),0)</f>
        <v/>
      </c>
      <c r="FA106" s="68">
        <f>IF(EY106&gt;0,EZ106-$V106,0)</f>
        <v/>
      </c>
      <c r="FB106" s="68" t="n"/>
      <c r="FC106" s="68" t="n"/>
      <c r="FD106" s="15">
        <f>IF(EY106&gt;0,(EY106-EY$10)/EY$10,0)</f>
        <v/>
      </c>
      <c r="FF106" s="13" t="n">
        <v>54.44</v>
      </c>
      <c r="FG106" s="68">
        <f>IF(FF106&gt;0,((FF106-FF105)/FF105),0)</f>
        <v/>
      </c>
      <c r="FH106" s="68">
        <f>IF(FF106&gt;0,FG106-$V106,0)</f>
        <v/>
      </c>
      <c r="FI106" s="68">
        <f>IF(FF106&gt;0,(FF106-FI$10)/FI$10,0)</f>
        <v/>
      </c>
      <c r="FJ106" s="68" t="n"/>
      <c r="FK106" s="15">
        <f>IF(FF106&gt;0,(FF106-FF$10)/FF$10,0)</f>
        <v/>
      </c>
      <c r="FM106" s="13" t="n">
        <v>178.23</v>
      </c>
      <c r="FN106" s="68">
        <f>IF(FM106&gt;0,((FM106-FM105)/FM105),0)</f>
        <v/>
      </c>
      <c r="FO106" s="68">
        <f>IF(FM106&gt;0,FN106-$V106,0)</f>
        <v/>
      </c>
      <c r="FP106" s="68">
        <f>IF(FM106&gt;0,(FM106-FP$10)/FP$10,0)</f>
        <v/>
      </c>
      <c r="FQ106" s="68" t="n"/>
      <c r="FR106" s="15">
        <f>IF(FM106&gt;0,(FM106-FM$10)/FM$10,0)</f>
        <v/>
      </c>
      <c r="FT106" s="13" t="n">
        <v>94.7</v>
      </c>
      <c r="FU106" s="68">
        <f>IF(FT106&gt;0,((FT106-FT105)/FT105),0)</f>
        <v/>
      </c>
      <c r="FV106" s="68">
        <f>IF(FT106&gt;0,FU106-$V106,0)</f>
        <v/>
      </c>
      <c r="FW106" s="68">
        <f>IF(FT106&gt;0,(FT106-FW$10)/FW$10,0)</f>
        <v/>
      </c>
      <c r="FX106" s="68" t="n"/>
      <c r="FY106" s="15">
        <f>IF(FT106&gt;0,(FT106-FT$10)/FT$10,0)</f>
        <v/>
      </c>
      <c r="GA106" s="13" t="n">
        <v>18.06</v>
      </c>
      <c r="GB106" s="68">
        <f>IF(GA106&gt;0,((GA106-GA105)/GA105),0)</f>
        <v/>
      </c>
      <c r="GC106" s="68">
        <f>IF(GA106&gt;0,GB106-$V106,0)</f>
        <v/>
      </c>
      <c r="GD106" s="68" t="n"/>
      <c r="GE106" s="68" t="n"/>
      <c r="GF106" s="15">
        <f>IF(GA106&gt;0,(GA106-GA$10)/GA$10,0)</f>
        <v/>
      </c>
      <c r="GG106" s="18" t="n"/>
      <c r="GH106" s="13" t="n">
        <v>17.36</v>
      </c>
      <c r="GI106" s="68">
        <f>IF(GH106&gt;0,((GH106-GH105)/GH105),0)</f>
        <v/>
      </c>
      <c r="GJ106" s="68">
        <f>IF(GH106&gt;0,GI106-$V106,0)</f>
        <v/>
      </c>
      <c r="GK106" s="68">
        <f>IF(GH106&gt;0,(GH106-GK$10)/GK$10,0)</f>
        <v/>
      </c>
      <c r="GL106" s="68" t="n"/>
      <c r="GM106" s="15">
        <f>IF(GH106&gt;0,(GH106-GH$10)/GH$10,0)</f>
        <v/>
      </c>
      <c r="GO106" s="13" t="n">
        <v>24.75</v>
      </c>
      <c r="GP106" s="68">
        <f>IF(GO106&gt;0,((GO106-GO105)/GO105),0)</f>
        <v/>
      </c>
      <c r="GQ106" s="68">
        <f>IF(GO106&gt;0,GP106-$V106,0)</f>
        <v/>
      </c>
      <c r="GR106" s="68" t="n"/>
      <c r="GS106" s="68" t="n"/>
      <c r="GT106" s="15">
        <f>IF(GO106&gt;0,(GO106-GO$10)/GO$10,0)</f>
        <v/>
      </c>
      <c r="GV106" s="13" t="n">
        <v>14.81</v>
      </c>
      <c r="GW106" s="68">
        <f>IF(GV106&gt;0,((GV106-GV105)/GV105),0)</f>
        <v/>
      </c>
      <c r="GX106" s="68">
        <f>IF(GV106&gt;0,GW106-$V106,0)</f>
        <v/>
      </c>
      <c r="GY106" s="68">
        <f>IF(GV106&gt;0,(GV106-GY$10)/GY$10,0)</f>
        <v/>
      </c>
      <c r="GZ106" s="68" t="n"/>
      <c r="HA106" s="15">
        <f>IF(GV106&gt;0,(GV106-GV$10)/GV$10,0)</f>
        <v/>
      </c>
      <c r="HD106" s="13" t="n">
        <v>334.62</v>
      </c>
      <c r="HE106" s="68">
        <f>IF(HD106&gt;0,((HD106-HD105)/HD105),0)</f>
        <v/>
      </c>
      <c r="HF106" s="68">
        <f>IF(HD106&gt;0,HE106-$V106,0)</f>
        <v/>
      </c>
      <c r="HG106" s="68">
        <f>IF(HD106&gt;0,(HD106-HG$10)/HG$10,0)</f>
        <v/>
      </c>
      <c r="HH106" s="68" t="n"/>
      <c r="HI106" s="15">
        <f>IF(HD106&gt;0,(HD106-HD$10)/HD$10,0)</f>
        <v/>
      </c>
      <c r="HK106" s="13" t="n">
        <v>34.33</v>
      </c>
      <c r="HL106" s="68">
        <f>IF(HK106&gt;0,((HK106-HK105)/HK105),0)</f>
        <v/>
      </c>
      <c r="HM106" s="68">
        <f>IF(HK106&gt;0,HL106-$V106,0)</f>
        <v/>
      </c>
      <c r="HN106" s="68">
        <f>IF(HK106&gt;0,(HK106-HN$10)/HN$10,0)</f>
        <v/>
      </c>
      <c r="HO106" s="68" t="n"/>
      <c r="HP106" s="15">
        <f>IF(HK106&gt;0,(HK106-HK$10)/HK$10,0)</f>
        <v/>
      </c>
      <c r="HR106" s="13" t="n">
        <v>103.66</v>
      </c>
      <c r="HS106" s="68">
        <f>IF(HR106&gt;0,((HR106-HR105)/HR105),0)</f>
        <v/>
      </c>
      <c r="HT106" s="68">
        <f>IF(HR106&gt;0,HS106-$V106,0)</f>
        <v/>
      </c>
      <c r="HU106" s="68">
        <f>IF(HR106&gt;0,(HR106-HU$10)/HU$10,0)</f>
        <v/>
      </c>
      <c r="HV106" s="68" t="n"/>
      <c r="HW106" s="15">
        <f>IF(HR106&gt;0,(HR106-HR$10)/HR$10,0)</f>
        <v/>
      </c>
      <c r="HY106" s="13" t="n">
        <v>131.8</v>
      </c>
      <c r="HZ106" s="68">
        <f>IF(HY106&gt;0,((HY106-HY105)/HY105),0)</f>
        <v/>
      </c>
      <c r="IA106" s="68">
        <f>IF(HY106&gt;0,HZ106-$V106,0)</f>
        <v/>
      </c>
      <c r="IB106" s="68">
        <f>IF(HY106&gt;0,(HY106-IB$10)/IB$10,0)</f>
        <v/>
      </c>
      <c r="IC106" s="68" t="n"/>
      <c r="ID106" s="15">
        <f>IF(HY106&gt;0,(HY106-HY$10)/HY$10,0)</f>
        <v/>
      </c>
      <c r="IF106" s="13" t="n">
        <v>229.73</v>
      </c>
      <c r="IG106" s="68">
        <f>IF(IF106&gt;0,((IF106-IF105)/IF105),0)</f>
        <v/>
      </c>
      <c r="IH106" s="68">
        <f>IF(IF106&gt;0,IG106-$V106,0)</f>
        <v/>
      </c>
      <c r="II106" s="68">
        <f>IF(IF106&gt;0,(IF106-II$10)/II$10,0)</f>
        <v/>
      </c>
      <c r="IJ106" s="68" t="n"/>
      <c r="IK106" s="15">
        <f>IF(IF106&gt;0,(IF106-IF$10)/IF$10,0)</f>
        <v/>
      </c>
      <c r="IM106" s="13" t="n">
        <v>223.38</v>
      </c>
      <c r="IN106" s="68">
        <f>IF(IM106&gt;0,((IM106-IM105)/IM105),0)</f>
        <v/>
      </c>
      <c r="IO106" s="68">
        <f>IF(IM106&gt;0,IN106-$V106,0)</f>
        <v/>
      </c>
      <c r="IP106" s="68">
        <f>IF(IM106&gt;0,(IM106-IP$10)/IP$10,0)</f>
        <v/>
      </c>
      <c r="IQ106" s="68" t="n"/>
      <c r="IR106" s="15">
        <f>IF(IM106&gt;0,(IM106-IM$10)/IM$10,0)</f>
        <v/>
      </c>
      <c r="IT106" s="13" t="n">
        <v>52.17</v>
      </c>
      <c r="IU106" s="68">
        <f>IF(IT106&gt;0,((IT106-IT105)/IT105),0)</f>
        <v/>
      </c>
      <c r="IV106" s="68">
        <f>IF(IT106&gt;0,IU106-$V106,0)</f>
        <v/>
      </c>
      <c r="IW106" s="68">
        <f>IF(IT106&gt;0,(IT106-IW$10)/IW$10,0)</f>
        <v/>
      </c>
      <c r="IX106" s="68" t="n"/>
      <c r="IY106" s="15">
        <f>IF(IT106&gt;0,(IT106-IT$10)/IT$10,0)</f>
        <v/>
      </c>
      <c r="JA106" s="13" t="n">
        <v>635.5</v>
      </c>
      <c r="JB106" s="68">
        <f>IF(JA106&gt;0,((JA106-JA105)/JA105),0)</f>
        <v/>
      </c>
      <c r="JC106" s="68">
        <f>IF(JA106&gt;0,JB106-$V106,0)</f>
        <v/>
      </c>
      <c r="JD106" s="68">
        <f>IF(JA106&gt;0,(JA106-JD$10)/JD$10,0)</f>
        <v/>
      </c>
      <c r="JE106" s="68" t="n"/>
      <c r="JF106" s="15">
        <f>IF(JA106&gt;0,(JA106-JA$10)/JA$10,0)</f>
        <v/>
      </c>
      <c r="JH106" s="13" t="n">
        <v>452.57</v>
      </c>
      <c r="JI106" s="68">
        <f>IF(JH106&gt;0,((JH106-JH105)/JH105),0)</f>
        <v/>
      </c>
      <c r="JJ106" s="68">
        <f>IF(JH106&gt;0,JI106-$V106,0)</f>
        <v/>
      </c>
      <c r="JK106" s="68">
        <f>IF(JH106&gt;0,(JH106-JK$10)/JK$10,0)</f>
        <v/>
      </c>
      <c r="JL106" s="68" t="n"/>
      <c r="JM106" s="15">
        <f>IF(JH106&gt;0,(JH106-JH$10)/JH$10,0)</f>
        <v/>
      </c>
      <c r="JO106" s="13" t="n">
        <v>12.98</v>
      </c>
      <c r="JP106" s="68">
        <f>IF(JO106&gt;0,((JO106-JO105)/JO105),0)</f>
        <v/>
      </c>
      <c r="JQ106" s="68">
        <f>IF(JO106&gt;0,JP106-$V106,0)</f>
        <v/>
      </c>
      <c r="JR106" s="68">
        <f>IF(JO106&gt;0,(JO106-JR$10)/JR$10,0)</f>
        <v/>
      </c>
      <c r="JS106" s="68" t="n"/>
      <c r="JT106" s="15">
        <f>IF(JO106&gt;0,(JO106-JO$10)/JO$10,0)</f>
        <v/>
      </c>
      <c r="JV106" s="13" t="n">
        <v>1.52</v>
      </c>
      <c r="JW106" s="68">
        <f>IF(JV106&gt;0,((JV106-JV105)/JV105),0)</f>
        <v/>
      </c>
      <c r="JX106" s="68">
        <f>IF(JV106&gt;0,JW106-$V106,0)</f>
        <v/>
      </c>
      <c r="JY106" s="68">
        <f>IF(JV106&gt;0,(JV106-JY$10)/JY$10,0)</f>
        <v/>
      </c>
      <c r="JZ106" s="68" t="n"/>
      <c r="KA106" s="15">
        <f>IF(JV106&gt;0,(JV106-JV$10)/JV$10,0)</f>
        <v/>
      </c>
      <c r="KC106" s="13" t="n">
        <v>16.49</v>
      </c>
      <c r="KD106" s="68">
        <f>IF(KC106&gt;0,((KC106-KC105)/KC105),0)</f>
        <v/>
      </c>
      <c r="KE106" s="68">
        <f>IF(KC106&gt;0,KD106-$V106,0)</f>
        <v/>
      </c>
      <c r="KF106" s="68">
        <f>IF(KC106&gt;0,(KC106-KF$10)/KF$10,0)</f>
        <v/>
      </c>
      <c r="KG106" s="68" t="n"/>
      <c r="KH106" s="15">
        <f>IF(KC106&gt;0,(KC106-KC$10)/KC$10,0)</f>
        <v/>
      </c>
      <c r="KI106" s="18" t="n"/>
      <c r="KJ106" s="13" t="n">
        <v>60.45</v>
      </c>
      <c r="KK106" s="68">
        <f>IF(KJ106&gt;0,((KJ106-KJ105)/KJ105),0)</f>
        <v/>
      </c>
      <c r="KL106" s="68">
        <f>IF(KJ106&gt;0,KK106-$V106,0)</f>
        <v/>
      </c>
      <c r="KM106" s="68">
        <f>IF(KJ106&gt;0,(KJ106-KM$10)/KM$10,0)</f>
        <v/>
      </c>
      <c r="KN106" s="68" t="n"/>
      <c r="KO106" s="15">
        <f>IF(KJ106&gt;0,(KJ106-KJ$10)/KJ$10,0)</f>
        <v/>
      </c>
      <c r="KQ106" s="13" t="n">
        <v>1.454</v>
      </c>
      <c r="KR106" s="68">
        <f>IF(KQ106&gt;0,((KQ106-KQ105)/KQ105),0)</f>
        <v/>
      </c>
      <c r="KS106" s="68">
        <f>IF(KQ106&gt;0,KR106-$V106,0)</f>
        <v/>
      </c>
      <c r="KT106" s="68">
        <f>IF(KQ106&gt;0,(KQ106-KT$10)/KT$10,0)</f>
        <v/>
      </c>
      <c r="KU106" s="68" t="n"/>
      <c r="KV106" s="15">
        <f>IF(KQ106&gt;0,(KQ106-KQ$10)/KQ$10,0)</f>
        <v/>
      </c>
      <c r="KW106" s="18" t="n"/>
      <c r="KX106" s="13" t="n">
        <v>26.74</v>
      </c>
      <c r="KY106" s="68">
        <f>IF(KX106&gt;0,((KX106-KX105)/KX105),0)</f>
        <v/>
      </c>
      <c r="KZ106" s="68">
        <f>IF(KX106&gt;0,KY106-$V106,0)</f>
        <v/>
      </c>
      <c r="LA106" s="68">
        <f>IF(KX106&gt;0,(KX106-LA$10)/LA$10,0)</f>
        <v/>
      </c>
      <c r="LB106" s="68" t="n"/>
      <c r="LC106" s="15">
        <f>IF(KX106&gt;0,(KX106-KX$10)/KX$10,0)</f>
        <v/>
      </c>
      <c r="LD106" s="18" t="n"/>
      <c r="LE106" s="13" t="n">
        <v>55.71</v>
      </c>
      <c r="LF106" s="68">
        <f>IF(LE106&gt;0,((LE106-LE105)/LE105),0)</f>
        <v/>
      </c>
      <c r="LG106" s="68">
        <f>IF(LE106&gt;0,LF106-$V106,0)</f>
        <v/>
      </c>
      <c r="LH106" s="68">
        <f>IF(LE106&gt;0,(LE106-LH$10)/LH$10,0)</f>
        <v/>
      </c>
      <c r="LI106" s="68" t="n"/>
      <c r="LJ106" s="15">
        <f>IF(LE106&gt;0,(LE106-LE$10)/LE$10,0)</f>
        <v/>
      </c>
      <c r="LL106" s="13" t="n">
        <v>115.63</v>
      </c>
      <c r="LM106" s="68">
        <f>IF(LL106&gt;0,((LL106-LL105)/LL105),0)</f>
        <v/>
      </c>
      <c r="LN106" s="68">
        <f>IF(LL106&gt;0,LM106-$V106,0)</f>
        <v/>
      </c>
      <c r="LO106" s="68">
        <f>IF(LL106&gt;0,(LL106-LO$10)/LO$10,0)</f>
        <v/>
      </c>
      <c r="LP106" s="68" t="n"/>
      <c r="LQ106" s="15">
        <f>IF(LL106&gt;0,(LL106-LL$10)/LL$10,0)</f>
        <v/>
      </c>
      <c r="LS106" s="13" t="n">
        <v>14.64</v>
      </c>
      <c r="LT106" s="68">
        <f>IF(LS106&gt;0,((LS106-LS105)/LS105),0)</f>
        <v/>
      </c>
      <c r="LU106" s="68">
        <f>IF(LS106&gt;0,LT106-$V106,0)</f>
        <v/>
      </c>
      <c r="LV106" s="68" t="n"/>
      <c r="LW106" s="68" t="n"/>
      <c r="LX106" s="15">
        <f>IF(LS106&gt;0,(LS106-LS$10)/LS$10,0)</f>
        <v/>
      </c>
      <c r="LZ106" s="13" t="n">
        <v>13.73</v>
      </c>
      <c r="MA106" s="68">
        <f>IF(LZ106&gt;0,((LZ106-LZ105)/LZ105),0)</f>
        <v/>
      </c>
      <c r="MB106" s="68">
        <f>IF(LZ106&gt;0,MA106-$V106,0)</f>
        <v/>
      </c>
      <c r="MC106" s="68">
        <f>IF(LZ106&gt;0,(LZ106-MC$10)/MC$10,0)</f>
        <v/>
      </c>
      <c r="MD106" s="68" t="n"/>
      <c r="ME106" s="15">
        <f>IF(LZ106&gt;0,(LZ106-LZ$10)/LZ$10,0)</f>
        <v/>
      </c>
      <c r="MG106" s="13" t="n">
        <v>36.81</v>
      </c>
      <c r="MH106" s="68">
        <f>IF(MG106&gt;0,((MG106-MG105)/MG105),0)</f>
        <v/>
      </c>
      <c r="MI106" s="68">
        <f>IF(MG106&gt;0,MH106-$V106,0)</f>
        <v/>
      </c>
      <c r="MJ106" s="68">
        <f>IF(MG106&gt;0,(MG106-MJ$10)/MJ$10,0)</f>
        <v/>
      </c>
      <c r="MK106" s="68" t="n"/>
      <c r="ML106" s="15">
        <f>IF(MG106&gt;0,(MG106-MG$10)/MG$10,0)</f>
        <v/>
      </c>
      <c r="MN106" s="13" t="n">
        <v>107.39</v>
      </c>
      <c r="MO106" s="68">
        <f>IF(MN106&gt;0,((MN106-MN105)/MN105),0)</f>
        <v/>
      </c>
      <c r="MP106" s="68">
        <f>IF(MN106&gt;0,MO106-$V106,0)</f>
        <v/>
      </c>
      <c r="MQ106" s="68">
        <f>IF(MN106&gt;0,(MN106-MQ$10)/MQ$10,0)</f>
        <v/>
      </c>
      <c r="MR106" s="68" t="n"/>
      <c r="MS106" s="15">
        <f>IF(MN106&gt;0,(MN106-MN$10)/MN$10,0)</f>
        <v/>
      </c>
      <c r="MU106" s="13" t="n">
        <v>13.66</v>
      </c>
      <c r="MV106" s="68">
        <f>IF(MU106&gt;0,((MU106-MU105)/MU105),0)</f>
        <v/>
      </c>
      <c r="MW106" s="68">
        <f>IF(MU106&gt;0,MV106-$V106,0)</f>
        <v/>
      </c>
      <c r="MX106" s="68">
        <f>IF(MU106&gt;0,(MU106-MX$10)/MX$10,0)</f>
        <v/>
      </c>
      <c r="MY106" s="68" t="n"/>
      <c r="MZ106" s="15">
        <f>IF(MU106&gt;0,(MU106-MU$10)/MU$10,0)</f>
        <v/>
      </c>
      <c r="NB106" s="26" t="n">
        <v>233.54</v>
      </c>
      <c r="NC106" s="68">
        <f>IF(NB106&gt;0,((NB106-NB105)/NB105),0)</f>
        <v/>
      </c>
      <c r="ND106" s="68">
        <f>IF(NB106&gt;0,NC106-$V106,0)</f>
        <v/>
      </c>
      <c r="NE106" s="68">
        <f>IF(NB106&gt;0,(NB106-NE$10)/NE$10,0)</f>
        <v/>
      </c>
      <c r="NF106" s="68" t="n"/>
      <c r="NG106" s="15">
        <f>IF(NB106&gt;0,(NB106-NB$10)/NB$10,0)</f>
        <v/>
      </c>
      <c r="NI106" s="13" t="n">
        <v>5.07</v>
      </c>
      <c r="NJ106" s="68">
        <f>IF(NI106&gt;0,((NI106-NI105)/NI105),0)</f>
        <v/>
      </c>
      <c r="NK106" s="68">
        <f>IF(NI106&gt;0,NJ106-$V106,0)</f>
        <v/>
      </c>
      <c r="NL106" s="68">
        <f>IF(NI106&gt;0,(NI106-NL$10)/NL$10,0)</f>
        <v/>
      </c>
      <c r="NM106" s="68" t="n"/>
      <c r="NN106" s="15">
        <f>IF(NI106&gt;0,(NI106-NI$10)/NI$10,0)</f>
        <v/>
      </c>
      <c r="NP106" s="13" t="n">
        <v>453.03</v>
      </c>
      <c r="NQ106" s="68">
        <f>IF(NP106&gt;0,((NP106-NP105)/NP105),0)</f>
        <v/>
      </c>
      <c r="NR106" s="68">
        <f>IF(NP106&gt;0,NQ106-$V106,0)</f>
        <v/>
      </c>
      <c r="NS106" s="68">
        <f>IF(NP106&gt;0,(NP106-NS$10)/NS$10,0)</f>
        <v/>
      </c>
      <c r="NT106" s="68" t="n"/>
      <c r="NU106" s="15">
        <f>IF(NP106&gt;0,(NP106-NP$10)/NP$10,0)</f>
        <v/>
      </c>
      <c r="NW106" s="13" t="n">
        <v>168.56</v>
      </c>
      <c r="NX106" s="68">
        <f>IF(NW106&gt;0,((NW106-NW105)/NW105),0)</f>
        <v/>
      </c>
      <c r="NY106" s="68">
        <f>IF(NW106&gt;0,NX106-$V106,0)</f>
        <v/>
      </c>
      <c r="NZ106" s="68">
        <f>IF(NW106&gt;0,(NW106-NZ$10)/NZ$10,0)</f>
        <v/>
      </c>
      <c r="OA106" s="68" t="n"/>
      <c r="OB106" s="15">
        <f>IF(NW106&gt;0,(NW106-NW$10)/NW$10,0)</f>
        <v/>
      </c>
      <c r="OD106" s="13" t="n">
        <v>1.61</v>
      </c>
      <c r="OE106" s="68">
        <f>IF(OD106&gt;0,((OD106-OD105)/OD105),0)</f>
        <v/>
      </c>
      <c r="OF106" s="68">
        <f>IF(OD106&gt;0,OE106-$V106,0)</f>
        <v/>
      </c>
      <c r="OG106" s="68">
        <f>IF(OD106&gt;0,(OD106-OG$10)/OG$10,0)</f>
        <v/>
      </c>
      <c r="OH106" s="68" t="n"/>
      <c r="OI106" s="15">
        <f>IF(OD106&gt;0,(OD106-OD$10)/OD$10,0)</f>
        <v/>
      </c>
      <c r="OK106" s="13" t="n">
        <v>93.34</v>
      </c>
      <c r="OL106" s="68">
        <f>IF(OK106&gt;0,((OK106-OK105)/OK105),0)</f>
        <v/>
      </c>
      <c r="OM106" s="68">
        <f>IF(OK106&gt;0,OL106-$V106,0)</f>
        <v/>
      </c>
      <c r="ON106" s="68">
        <f>IF(OK106&gt;0,(OK106-ON$10)/ON$10,0)</f>
        <v/>
      </c>
      <c r="OO106" s="68" t="n"/>
      <c r="OP106" s="15">
        <f>IF(OK106&gt;0,(OK106-OK$10)/OK$10,0)</f>
        <v/>
      </c>
      <c r="OR106" s="13" t="n">
        <v>4.39</v>
      </c>
      <c r="OS106" s="68">
        <f>IF(OR106&gt;0,((OR106-OR105)/OR105),0)</f>
        <v/>
      </c>
      <c r="OT106" s="68">
        <f>IF(OR106&gt;0,OS106-$V106,0)</f>
        <v/>
      </c>
      <c r="OU106" s="68">
        <f>IF(OR106&gt;0,(OR106-OU$10)/OU$10,0)</f>
        <v/>
      </c>
      <c r="OV106" s="68" t="n"/>
      <c r="OW106" s="15">
        <f>IF(OR106&gt;0,(OR106-OR$10)/OR$10,0)</f>
        <v/>
      </c>
      <c r="OY106" s="13" t="n">
        <v>134.27</v>
      </c>
      <c r="OZ106" s="68">
        <f>IF(OY106&gt;0,((OY106-OY105)/OY105),0)</f>
        <v/>
      </c>
      <c r="PA106" s="68">
        <f>IF(OY106&gt;0,OZ106-$V106,0)</f>
        <v/>
      </c>
      <c r="PB106" s="68">
        <f>IF(OY106&gt;0,(OY106-PB$10)/PB$10,0)</f>
        <v/>
      </c>
      <c r="PC106" s="68" t="n"/>
      <c r="PD106" s="15">
        <f>IF(OY106&gt;0,(OY106-OY$10)/OY$10,0)</f>
        <v/>
      </c>
      <c r="PE106" s="18" t="n"/>
      <c r="PF106" s="13" t="n">
        <v>232.59</v>
      </c>
      <c r="PG106" s="68">
        <f>IF(PF106&gt;0,((PF106-PF105)/PF105),0)</f>
        <v/>
      </c>
      <c r="PH106" s="68">
        <f>IF(PF106&gt;0,PG106-$V106,0)</f>
        <v/>
      </c>
      <c r="PI106" s="68">
        <f>IF(PF106&gt;0,(PF106-PI$10)/PI$10,0)</f>
        <v/>
      </c>
      <c r="PJ106" s="68" t="n"/>
      <c r="PK106" s="15">
        <f>IF(PF106&gt;0,(PF106-PF$10)/PF$10,0)</f>
        <v/>
      </c>
      <c r="PM106" s="13" t="n"/>
      <c r="PN106" s="68">
        <f>IF(PM106&gt;0,((PM106-PM105)/PM105),0)</f>
        <v/>
      </c>
      <c r="PO106" s="68">
        <f>PN106-$V106</f>
        <v/>
      </c>
      <c r="PP106" s="68">
        <f>IF(PM106&gt;0,(PM106-PP$10)/PP$10,0)</f>
        <v/>
      </c>
      <c r="PQ106" s="68" t="n"/>
      <c r="PR106" s="15">
        <f>IF(PM106&gt;0,(PM106-PM$10)/PM$10,0)</f>
        <v/>
      </c>
      <c r="PT106" s="13" t="n">
        <v>4.48</v>
      </c>
      <c r="PU106" s="68">
        <f>IF(PT106&gt;0,((PT106-PT105)/PT105),0)</f>
        <v/>
      </c>
      <c r="PV106" s="68">
        <f>IF(PT106&gt;0,PU106-$V106,0)</f>
        <v/>
      </c>
      <c r="PW106" s="68">
        <f>IF(PT106&gt;0,(PT106-PW$10)/PW$10,0)</f>
        <v/>
      </c>
      <c r="PX106" s="68" t="n"/>
      <c r="PY106" s="15">
        <f>IF(PT106&gt;0,(PT106-PT$10)/PT$10,0)</f>
        <v/>
      </c>
      <c r="QA106" s="13" t="n">
        <v>213.47</v>
      </c>
      <c r="QB106" s="68">
        <f>IF(QA106&gt;0,((QA106-QA105)/QA105),0)</f>
        <v/>
      </c>
      <c r="QC106" s="68">
        <f>IF(QA106&gt;0,QB106-$V106,0)</f>
        <v/>
      </c>
      <c r="QD106" s="68">
        <f>IF(QA106&gt;0,(QA106-QD$10)/QD$10,0)</f>
        <v/>
      </c>
      <c r="QE106" s="68" t="n"/>
      <c r="QF106" s="15">
        <f>IF(QA106&gt;0,(QA106-QA$10)/QA$10,0)</f>
        <v/>
      </c>
      <c r="QH106" s="13" t="n">
        <v>1.3</v>
      </c>
      <c r="QI106" s="68">
        <f>IF(QH106&gt;0,((QH106-QH105)/QH105),0)</f>
        <v/>
      </c>
      <c r="QJ106" s="68">
        <f>IF(QH106&gt;0,QI106-$V106,0)</f>
        <v/>
      </c>
      <c r="QK106" s="68">
        <f>IF(QH106&gt;0,(QH106-QK$10)/QK$10,0)</f>
        <v/>
      </c>
      <c r="QL106" s="68" t="n"/>
      <c r="QM106" s="15">
        <f>IF(QH106&gt;0,(QH106-QH$10)/QH$10,0)</f>
        <v/>
      </c>
      <c r="QO106" s="13" t="n">
        <v>9.210000000000001</v>
      </c>
      <c r="QP106" s="68">
        <f>IF(QO106&gt;0,((QO106-QO105)/QO105),0)</f>
        <v/>
      </c>
      <c r="QQ106" s="68">
        <f>IF(QO106&gt;0,QP106-$V106,0)</f>
        <v/>
      </c>
      <c r="QR106" s="68">
        <f>IF(QO106&gt;0,(QO106-QR$10)/QR$10,0)</f>
        <v/>
      </c>
      <c r="QS106" s="68" t="n"/>
      <c r="QT106" s="15">
        <f>IF(QO106&gt;0,(QO106-QO$10)/QO$10,0)</f>
        <v/>
      </c>
      <c r="QV106" s="13" t="n">
        <v>1.535</v>
      </c>
      <c r="QW106" s="68">
        <f>IF(QV106&gt;0,((QV106-QV105)/QV105),0)</f>
        <v/>
      </c>
      <c r="QX106" s="68">
        <f>IF(QV106&gt;0,QW106-$V106,0)</f>
        <v/>
      </c>
      <c r="QY106" s="68">
        <f>IF(QV106&gt;0,(QV106-QY$10)/QY$10,0)</f>
        <v/>
      </c>
      <c r="QZ106" s="68" t="n"/>
      <c r="RA106" s="15">
        <f>IF(QV106&gt;0,(QV106-QV$10)/QV$10,0)</f>
        <v/>
      </c>
      <c r="RC106" s="13" t="n">
        <v>28.9</v>
      </c>
      <c r="RD106" s="68">
        <f>IF(RC106&gt;0,((RC106-RC105)/RC105),0)</f>
        <v/>
      </c>
      <c r="RE106" s="68">
        <f>IF(RC106&gt;0,RD106-$V106,0)</f>
        <v/>
      </c>
      <c r="RF106" s="68">
        <f>IF(RC106&gt;0,(RC106-RF$10)/RF$10,0)</f>
        <v/>
      </c>
      <c r="RG106" s="68" t="n"/>
      <c r="RH106" s="15">
        <f>IF(RC106&gt;0,(RC106-RC$10)/RC$10,0)</f>
        <v/>
      </c>
      <c r="RJ106" s="13" t="n">
        <v>191.76</v>
      </c>
      <c r="RK106" s="68">
        <f>IF(RJ106&gt;0,((RJ106-RJ105)/RJ105),0)</f>
        <v/>
      </c>
      <c r="RL106" s="68">
        <f>RK106-$V106</f>
        <v/>
      </c>
      <c r="RM106" s="68">
        <f>IF(RJ106&gt;0,(RJ106-RM$10)/RM$10,0)</f>
        <v/>
      </c>
      <c r="RN106" s="68" t="n"/>
      <c r="RO106" s="15">
        <f>IF(RJ106&gt;0,(RJ106-RJ$10)/RJ$10,0)</f>
        <v/>
      </c>
      <c r="RQ106" s="13" t="n">
        <v>13.97</v>
      </c>
      <c r="RR106" s="68">
        <f>IF(RQ106&gt;0,((RQ106-RQ105)/RQ105),0)</f>
        <v/>
      </c>
      <c r="RS106" s="68">
        <f>RR106-$V106</f>
        <v/>
      </c>
      <c r="RT106" s="68">
        <f>IF(RQ106&gt;0,(RQ106-RT$10)/RT$10,0)</f>
        <v/>
      </c>
      <c r="RU106" s="68" t="n"/>
      <c r="RV106" s="15">
        <f>IF(RQ106&gt;0,(RQ106-RQ$10)/RQ$10,0)</f>
        <v/>
      </c>
      <c r="RX106" s="13" t="n">
        <v>120.58</v>
      </c>
      <c r="RY106" s="68">
        <f>IF(RX106&gt;0,((RX106-RX105)/RX105),0)</f>
        <v/>
      </c>
      <c r="RZ106" s="68">
        <f>RY106-$V106</f>
        <v/>
      </c>
      <c r="SA106" s="68">
        <f>IF(RX106&gt;0,(RX106-SA$10)/SA$10,0)</f>
        <v/>
      </c>
      <c r="SB106" s="68" t="n"/>
      <c r="SC106" s="15">
        <f>IF(RX106&gt;0,(RX106-RX$10)/RX$10,0)</f>
        <v/>
      </c>
      <c r="SE106" s="26" t="n">
        <v>10.96</v>
      </c>
      <c r="SF106" s="68">
        <f>IF(SE106&gt;0,((SE106-SE105)/SE105),0)</f>
        <v/>
      </c>
      <c r="SG106" s="68">
        <f>SF106-$V106</f>
        <v/>
      </c>
      <c r="SH106" s="68">
        <f>IF(SE106&gt;0,(SE106-SH$10)/SH$10,0)</f>
        <v/>
      </c>
      <c r="SI106" s="68" t="n"/>
      <c r="SJ106" s="15">
        <f>IF(SE106&gt;0,(SE106-SE$10)/SE$10,0)</f>
        <v/>
      </c>
      <c r="SL106" s="13" t="n">
        <v>0.8</v>
      </c>
      <c r="SM106" s="68">
        <f>IF(SL106&gt;0,((SL106-SL105)/SL105),0)</f>
        <v/>
      </c>
      <c r="SN106" s="68">
        <f>SM106-$V106</f>
        <v/>
      </c>
      <c r="SO106" s="68">
        <f>IF(SL106&gt;0,(SL106-SO$10)/SO$10,0)</f>
        <v/>
      </c>
      <c r="SP106" s="68" t="n"/>
      <c r="SQ106" s="15">
        <f>IF(SL106&gt;0,(SL106-SL$10)/SL$10,0)</f>
        <v/>
      </c>
      <c r="SS106" s="13" t="n">
        <v>15.36</v>
      </c>
      <c r="ST106" s="68">
        <f>IF(SS106&gt;0,((SS106-SS105)/SS105),0)</f>
        <v/>
      </c>
      <c r="SU106" s="68">
        <f>ST106-$V106</f>
        <v/>
      </c>
      <c r="SV106" s="68">
        <f>IF(SS106&gt;0,(SS106-SV$10)/SV$10,0)</f>
        <v/>
      </c>
      <c r="SW106" s="68" t="n"/>
      <c r="SX106" s="15">
        <f>IF(SS106&gt;0,(SS106-SS$10)/SS$10,0)</f>
        <v/>
      </c>
      <c r="SZ106" s="13" t="n">
        <v>19.5</v>
      </c>
      <c r="TA106" s="68">
        <f>IF(SZ106&gt;0,((SZ106-SZ105)/SZ105),0)</f>
        <v/>
      </c>
      <c r="TB106" s="68">
        <f>TA106-$V106</f>
        <v/>
      </c>
      <c r="TC106" s="68">
        <f>IF(SZ106&gt;0,(SZ106-TC$10)/TC$10,0)</f>
        <v/>
      </c>
      <c r="TD106" s="68" t="n"/>
      <c r="TE106" s="15">
        <f>IF(SZ106&gt;0,(SZ106-SZ$10)/SZ$10,0)</f>
        <v/>
      </c>
      <c r="TG106" s="13" t="n">
        <v>0.1692</v>
      </c>
      <c r="TH106" s="68">
        <f>IF(TG106&gt;0,((TG106-TG105)/TG105),0)</f>
        <v/>
      </c>
      <c r="TI106" s="68">
        <f>TH106-$V106</f>
        <v/>
      </c>
      <c r="TJ106" s="68">
        <f>IF(TG106&gt;0,(TG106-TJ$10)/TJ$10,0)</f>
        <v/>
      </c>
      <c r="TK106" s="68" t="n"/>
      <c r="TL106" s="15">
        <f>IF(TG106&gt;0,(TG106-TG$10)/TG$10,0)</f>
        <v/>
      </c>
      <c r="TN106" s="13" t="n">
        <v>36.61</v>
      </c>
      <c r="TO106" s="68">
        <f>IF(TN106&gt;0,((TN106-TN105)/TN105),0)</f>
        <v/>
      </c>
      <c r="TP106" s="68">
        <f>TO106-$V106</f>
        <v/>
      </c>
      <c r="TQ106" s="68">
        <f>IF(TN106&gt;0,(TN106-TQ$10)/TQ$10,0)</f>
        <v/>
      </c>
      <c r="TR106" s="68" t="n"/>
      <c r="TS106" s="15">
        <f>IF(TN106&gt;0,(TN106-TN$10)/TN$10,0)</f>
        <v/>
      </c>
      <c r="TU106" s="13" t="n">
        <v>2.67</v>
      </c>
      <c r="TV106" s="68">
        <f>IF(TU106&gt;0,((TU106-TU105)/TU105),0)</f>
        <v/>
      </c>
      <c r="TW106" s="68">
        <f>TV106-$V106</f>
        <v/>
      </c>
      <c r="TX106" s="68">
        <f>IF(TU106&gt;0,(TU106-TX$10)/TX$10,0)</f>
        <v/>
      </c>
      <c r="TY106" s="68" t="n"/>
      <c r="TZ106" s="15">
        <f>IF(TU106&gt;0,(TU106-TU$10)/TU$10,0)</f>
        <v/>
      </c>
      <c r="UB106" s="13" t="n"/>
      <c r="UC106" s="68">
        <f>IF(UB106&gt;0,((UB106-UB105)/UB105),0)</f>
        <v/>
      </c>
      <c r="UD106" s="68">
        <f>UC106-$V106</f>
        <v/>
      </c>
      <c r="UE106" s="68">
        <f>IF(UB106&gt;0,(UB106-UE$10)/UE$10,0)</f>
        <v/>
      </c>
      <c r="UF106" s="68" t="n"/>
      <c r="UG106" s="15">
        <f>IF(UB106&gt;0,(UB106-UB$10)/UB$10,0)</f>
        <v/>
      </c>
      <c r="UI106" s="13" t="n"/>
      <c r="UJ106" s="68">
        <f>IF(UI106&gt;0,((UI106-UI105)/UI105),0)</f>
        <v/>
      </c>
      <c r="UK106" s="68">
        <f>UJ106-$V106</f>
        <v/>
      </c>
      <c r="UL106" s="68">
        <f>IF(UI106&gt;0,(UI106-UL$10)/UL$10,0)</f>
        <v/>
      </c>
      <c r="UM106" s="68" t="n"/>
      <c r="UN106" s="15">
        <f>IF(UI106&gt;0,(UI106-UI$10)/UI$10,0)</f>
        <v/>
      </c>
      <c r="UP106" s="13" t="n"/>
      <c r="UQ106" s="68">
        <f>IF(UP106&gt;0,((UP106-UP105)/UP105),0)</f>
        <v/>
      </c>
      <c r="UR106" s="68">
        <f>UQ106-$V106</f>
        <v/>
      </c>
      <c r="US106" s="68">
        <f>IF(UP106&gt;0,(UP106-US$10)/US$10,0)</f>
        <v/>
      </c>
      <c r="UT106" s="68" t="n"/>
      <c r="UU106" s="15">
        <f>IF(UP106&gt;0,(UP106-UP$10)/UP$10,0)</f>
        <v/>
      </c>
      <c r="UW106" s="13" t="n"/>
      <c r="UX106" s="68">
        <f>IF(UW106&gt;0,((UW106-UW105)/UW105),0)</f>
        <v/>
      </c>
      <c r="UY106" s="68">
        <f>UX106-$V106</f>
        <v/>
      </c>
      <c r="UZ106" s="68">
        <f>IF(UW106&gt;0,(UW106-UZ$10)/UZ$10,0)</f>
        <v/>
      </c>
      <c r="VA106" s="68" t="n"/>
      <c r="VB106" s="15">
        <f>IF(UW106&gt;0,(UW106-UW$10)/UW$10,0)</f>
        <v/>
      </c>
      <c r="VD106" s="13" t="n"/>
      <c r="VE106" s="68">
        <f>IF(VD106&gt;0,((VD106-VD105)/VD105),0)</f>
        <v/>
      </c>
      <c r="VF106" s="68">
        <f>VE106-$V106</f>
        <v/>
      </c>
      <c r="VG106" s="68">
        <f>IF(VD106&gt;0,(VD106-VG$10)/VG$10,0)</f>
        <v/>
      </c>
      <c r="VH106" s="68" t="n"/>
      <c r="VI106" s="15">
        <f>IF(VD106&gt;0,(VD106-VD$10)/VD$10,0)</f>
        <v/>
      </c>
      <c r="VM106" s="21">
        <f>IF($C106&gt;0,(($IK$5*IG106)+($GT$5*GP106)+($JM$5*JI106)+($JF$5*JB106)+($IY$5*IU106)+($IR$5*IN106)+($ID$5*HZ106)+($HW$5*HS106)+($HP$5*HL106)+($HI$5*HE106)+($GF$5*GB106)+($FY$5*FU106)+($FR$5*FN106)+($FK$5*FG106)+($FD$5*EZ106)+($EW$5*ES106)+($EP$5*EL106)+($EI$5*EE106)+($EB$5*DX106)+($DU$5*DQ106)+($DN$5*DJ106)+($DG$5*DC106)+($CZ$5*CV106)+($CS$5*CO106)+($CL$5*CH106)+($CE$5*CA106)+($BX$5*BT106)+($BQ$5*BM106)+($BJ$5*BF106)+($BC$5*AY106)+($AV$5*AR106)+($AO$5*AK106)+($AH$5*AD106)+($JT$5*JP106)+($KA$5*JW106)+($KO$5*KK106)+($PR$5*PN106)+($GM$5*GI106)+($HA$5*GW106)+($KV$5*KR106)+($KH$5*KD106)+($LC$5*KY106)+($MS$5*MO106)+($ML$5*MH106)+($ME$5*MA106)+($LX$5*LT106)+($LQ$5*LM106)+($LJ$5*LF106)+(MV106*$MZ$5)+(NC106*$NG$5)+(NJ106*$NN$5)+($OI$5*OE106)+($NU$5*NQ106)+($OB$5*NX106)+($PK$5*PG106)+($OP$5*OL106)+($OW$5*OS106)+($PD$5*OZ106)+(PU106*$PY$5)+(QB106*$QF$5)+(QI106*$QM$5)+(QP106*$QT$5)+(QW106*$RA$5)+(RD106*$RH$5)+(RK106*$RO$5)+(RR106*$RV$5)+(RY106*$SC$5)+(SF106*$SJ$5)+(SM106*$SQ$5)+(ST106*$SX$5)+(TA106*$TE$5))+(TH106*$TL$5)+(TO106*$TS$5))/$VM$5</f>
        <v/>
      </c>
      <c r="VN106" s="538" t="n"/>
      <c r="VO106" s="21">
        <f>IF($C106&gt;0,(($IK$5*II106)+($GT$5*GR106)+($JM$5*JK106)+($JF$5*JD106)+($IY$5*IW106)+($IR$5*IP106)+($ID$5*IB106)+($HW$5*HU106)+($HP$5*HN106)+($HI$5*HG106)+($GF$5*GD106)+($FY$5*FW106)+($FR$5*FP106)+($FK$5*FI106)+($FD$5*FB106)+($EW$5*EU106)+($EP$5*EN106)+($EI$5*EG106)+($EB$5*DZ106)+($DU$5*DS106)+($DN$5*DL106)+($DG$5*DE106)+($CZ$5*CX106)+($CS$5*CQ106)+($CL$5*CJ106)+($CE$5*CC106)+($BX$5*BV106)+($BQ$5*BO106)+($BJ$5*BH106)+($BC$5*BA106)+($AV$5*AT106)+($AO$5*AM106)+($AH$5*AF106)+($KO$5*KM106)+($KH$5*KF106)+($KA$5*JY106)+($JT$5*JR106)+($PR$5*PP106)+($GM$5*GK106)+($HA$5*GY106)+($KV$5*KT106)+($LC$5*LA106)+($MS$5*MQ106)+($ML$5*MJ106)+($ME$5*MC106)+($LX$5*LV106)+($LQ$5*LO106)+($LJ$5*LH106)+(MX106*$MZ$5)+(NE106*$NG$5)+(NL106*$NN$5)+($OI$5*OG106)+($NU$5*NS106)+($OB$5*NZ106)+($PD$5*PB106)+($OW$5*OU106)+($OP$5*ON106)+($PK$5*PI106)+($PY$5*PW106)+($QF$5*QD106)+($QM$5*QK106)+($QT$5*QR106)+($RA$5*QY106)+($RH$5*RF106)+($RO$5*RM106)+(RT106*$RV$5)+(SA106*$SC$5)+(SH106*$SJ$5)+(SO106*$SQ$5)+(SV106*$SX$5)+(TC106*$TE$5)+(TJ106*$TL$5)+(TQ106*$TS$5))/$VM$5,0)</f>
        <v/>
      </c>
      <c r="VP106" s="14" t="n"/>
      <c r="VQ106" s="21">
        <f>IF($C106&gt;0,(($IK$5*IK106)+($GT$5*GT106)+($JM$5*JM106)+($JF$5*JF106)+($IY$5*IY106)+($IR$5*IR106)+($ID$5*ID106)+($HW$5*HW106)+($HP$5*HP106)+($HI$5*HI106)+($GF$5*GF106)+($FY$5*FY106)+($FR$5*FR106)+($FK$5*FK106)+($FD$5*FD106)+($EW$5*EW106)+($EP$5*EP106)+($EI$5*EI106)+($EB$5*EB106)+($DU$5*DU106)+($DN$5*DN106)+($DG$5*DG106)+($CZ$5*CZ106)+($CS$5*CS106)+($CL$5*CL106)+($CE$5*CE106)+($BX$5*BX106)+($BQ$5*BQ106)+($BJ$5*BJ106)+($BC$5*BC106)+($AV$5*AV106)+($AO$5*AO106)+($AH$5*AH106)+($KO$5*KO106)+($PR$5*PR106)+($GM$5*GM106)+($HA$5*HA106)+($KH$5*KH106)+($KA$5*KA106)+($JT$5*JT106)+($KV$5*KV106)+($LC$5*LC106)+($MS$5*MS106)+($ML$5*ML106)+($ME$5*ME106)+($LX$5*LX106)+($LQ$5*LQ106)+($LJ$5*LJ106)+($OI$5*OI106)+($NU$5*NU106)+($NN$5*NN106)+($NG$5*NG106)+($MZ$5*MZ106)+(OB106*$OB$5)+($PD$5*PD106)+($OW$5*OW106)+($OP$5*OP106)+($PK$5*PK106)+(PY106*$PY$5)+(QF106*$QF$5)+(QM106*$QM$5)+(QT106*$QT$5)+(RA106*$RA$5)+(RH106*$RH$5)+(RO106*$RO$5)+(RV106*$RV$5)+(SC106*$SC$5)+(SJ106*$SJ$5)+(SQ106*$SQ$5)+(SX106*$SX$5)+(TE106*$TE$5)+(TL106*$TL$5)+(TS106*$TS$5))/$VM$5,0)</f>
        <v/>
      </c>
    </row>
    <row r="107" ht="16" customHeight="1" s="545">
      <c r="A107" s="127" t="n">
        <v>45799</v>
      </c>
      <c r="B107" s="4">
        <f>A107</f>
        <v/>
      </c>
      <c r="C107" s="13" t="n">
        <v>41859.09</v>
      </c>
      <c r="D107" s="138">
        <f>IF(C107&gt;0,C107-C106,0)</f>
        <v/>
      </c>
      <c r="E107" s="68">
        <f>IF(C107&gt;0,D107/C106,0)</f>
        <v/>
      </c>
      <c r="F107" s="15">
        <f>IF(C107&gt;0,(C107-C$10)/C$10,0)</f>
        <v/>
      </c>
      <c r="G107" s="13" t="n">
        <v>5842.01</v>
      </c>
      <c r="H107" s="138">
        <f>IF(G107&gt;0,G107-G106,0)</f>
        <v/>
      </c>
      <c r="I107" s="68">
        <f>IF(G107&gt;0,H107/G106,0)</f>
        <v/>
      </c>
      <c r="J107" s="15">
        <f>IF(G107&gt;0,(G107-G$10)/G$10,0)</f>
        <v/>
      </c>
      <c r="K107" s="13" t="n">
        <v>18925.73</v>
      </c>
      <c r="L107" s="138">
        <f>IF(K107&gt;0,K107-K106,0)</f>
        <v/>
      </c>
      <c r="M107" s="68">
        <f>IF(K107&gt;0,L107/K106,0)</f>
        <v/>
      </c>
      <c r="N107" s="15">
        <f>IF(K107&gt;0,(K107-K$10)/K$10,0)</f>
        <v/>
      </c>
      <c r="O107" s="13" t="n">
        <v>2045.56</v>
      </c>
      <c r="P107" s="138">
        <f>IF(O107&gt;0,O107-O106,0)</f>
        <v/>
      </c>
      <c r="Q107" s="68">
        <f>IF(O107&gt;0,P107/O106,0)</f>
        <v/>
      </c>
      <c r="R107" s="15">
        <f>IF(O107&gt;0,(O107-O$10)/O$10,0)</f>
        <v/>
      </c>
      <c r="S107" s="18">
        <f>IF(O107&gt;0,(((O107*0.7)*Q107)+((K107*0.9)*M107)+((G107*0.65)*I107)+((C107*0.6)*E107))/(O107+K107+G107+C107),0)</f>
        <v/>
      </c>
      <c r="T107" s="121">
        <f>IF(O107&gt;0,(S107*200)+T106,0)</f>
        <v/>
      </c>
      <c r="U107" s="121">
        <f>T107</f>
        <v/>
      </c>
      <c r="V107" s="134">
        <f>IF(T107&gt;0,(T107-T106)/T106,0)</f>
        <v/>
      </c>
      <c r="W107" s="21">
        <f>IF(T107&gt;0,(T107-T$11)/T$11,0)</f>
        <v/>
      </c>
      <c r="X107" s="18">
        <f>IF(T107&gt;0,((Q107+M107+I107+E107)/4),0)</f>
        <v/>
      </c>
      <c r="Y107" s="352">
        <f>341025.54-2529.32</f>
        <v/>
      </c>
      <c r="Z107" s="15" t="n">
        <v>2e-06</v>
      </c>
      <c r="AA107" s="21">
        <f>Z107-$V107</f>
        <v/>
      </c>
      <c r="AC107" s="13" t="n">
        <v>216.52</v>
      </c>
      <c r="AD107" s="68">
        <f>IF(AC107&gt;0,((AC107-AC106)/AC106),0)</f>
        <v/>
      </c>
      <c r="AE107" s="68">
        <f>IF(AC107&gt;0,AD107-$V107,0)</f>
        <v/>
      </c>
      <c r="AF107" s="68">
        <f>IF(AC107&gt;0,(AC107-AF$10)/AF$10,0)</f>
        <v/>
      </c>
      <c r="AG107" s="68" t="n"/>
      <c r="AH107" s="15">
        <f>IF(AC107&gt;0,(AC107-AC$10)/AC$10,0)</f>
        <v/>
      </c>
      <c r="AJ107" s="13" t="n">
        <v>21.58</v>
      </c>
      <c r="AK107" s="68">
        <f>IF(AJ107&gt;0,((AJ107-AJ106)/AJ106),0)</f>
        <v/>
      </c>
      <c r="AL107" s="68">
        <f>IF(AJ107&gt;0,AK107-$V107,0)</f>
        <v/>
      </c>
      <c r="AM107" s="68">
        <f>IF(AJ107&gt;0,(AJ107-AM$10)/AM$10,0)</f>
        <v/>
      </c>
      <c r="AN107" s="68" t="n"/>
      <c r="AO107" s="15">
        <f>IF(AJ107&gt;0,(AJ107-AJ$10)/AJ$10,0)</f>
        <v/>
      </c>
      <c r="AQ107" s="13" t="n">
        <v>20.33</v>
      </c>
      <c r="AR107" s="68">
        <f>IF(AQ107&gt;0,((AQ107-AQ106)/AQ106),0)</f>
        <v/>
      </c>
      <c r="AS107" s="68">
        <f>IF(AQ107&gt;0,AR107-$V107,0)</f>
        <v/>
      </c>
      <c r="AT107" s="68">
        <f>IF(AQ107&gt;0,(AQ107-AT$10)/AT$10,0)</f>
        <v/>
      </c>
      <c r="AU107" s="68" t="n"/>
      <c r="AV107" s="15">
        <f>IF(AQ107&gt;0,(AQ107-AQ$10)/AQ$10,0)</f>
        <v/>
      </c>
      <c r="AX107" s="13" t="n">
        <v>203.18</v>
      </c>
      <c r="AY107" s="68">
        <f>IF(AX107&gt;0,((AX107-AX106)/AX106),0)</f>
        <v/>
      </c>
      <c r="AZ107" s="68">
        <f>IF(AX107&gt;0,AY107-$V107,0)</f>
        <v/>
      </c>
      <c r="BA107" s="68">
        <f>IF(AX107&gt;0,(AX107-BA$10)/BA$10,0)</f>
        <v/>
      </c>
      <c r="BB107" s="68" t="n"/>
      <c r="BC107" s="15">
        <f>IF(AX107&gt;0,(AX107-AX$10)/AX$10,0)</f>
        <v/>
      </c>
      <c r="BE107" s="13" t="n">
        <v>75.98</v>
      </c>
      <c r="BF107" s="68">
        <f>IF(BE107&gt;0,((BE107-BE106)/BE106),0)</f>
        <v/>
      </c>
      <c r="BG107" s="68">
        <f>IF(BE107&gt;0,BF107-$V107,0)</f>
        <v/>
      </c>
      <c r="BH107" s="68" t="n"/>
      <c r="BI107" s="68" t="n"/>
      <c r="BJ107" s="15">
        <f>IF(BE107&gt;0,(BE107-BE$10)/BE$10,0)</f>
        <v/>
      </c>
      <c r="BL107" s="13" t="n">
        <v>69.53</v>
      </c>
      <c r="BM107" s="68">
        <f>IF(BL107&gt;0,((BL107-BL106)/BL106),0)</f>
        <v/>
      </c>
      <c r="BN107" s="68">
        <f>IF(BL107&gt;0,BM107-$V107,0)</f>
        <v/>
      </c>
      <c r="BO107" s="68">
        <f>IF(BL107&gt;0,(BL107-BO$10)/BO$10,0)</f>
        <v/>
      </c>
      <c r="BP107" s="68" t="n"/>
      <c r="BQ107" s="15">
        <f>IF(BL107&gt;0,(BL107-BL$10)/BL$10,0)</f>
        <v/>
      </c>
      <c r="BS107" s="13" t="n">
        <v>38.07</v>
      </c>
      <c r="BT107" s="68">
        <f>IF(BS107&gt;0,((BS107-BS106)/BS106),0)</f>
        <v/>
      </c>
      <c r="BU107" s="68">
        <f>IF(BS107&gt;0,BT107-$V107,0)</f>
        <v/>
      </c>
      <c r="BV107" s="68">
        <f>IF(BS107&gt;0,(BS107-BV$10)/BV$10,0)</f>
        <v/>
      </c>
      <c r="BW107" s="68" t="n"/>
      <c r="BX107" s="15">
        <f>IF(BS107&gt;0,(BS107-BS$10)/BS$10,0)</f>
        <v/>
      </c>
      <c r="BZ107" s="13" t="n"/>
      <c r="CA107" s="68">
        <f>IF(BZ107&gt;0,((BZ107-BZ106)/BZ106),0)</f>
        <v/>
      </c>
      <c r="CB107" s="68">
        <f>IF(BZ107&gt;0,CA107-$V107,0)</f>
        <v/>
      </c>
      <c r="CC107" s="68">
        <f>IF(BZ107&gt;0,(BZ107-CC$10)/CC$10,0)</f>
        <v/>
      </c>
      <c r="CD107" s="68" t="n"/>
      <c r="CE107" s="15">
        <f>IF(BZ107&gt;0,(BZ107-BZ$10)/BZ$10,0)</f>
        <v/>
      </c>
      <c r="CG107" s="13" t="n">
        <v>29.88</v>
      </c>
      <c r="CH107" s="68">
        <f>IF(CG107&gt;0,((CG107-CG106)/CG106),0)</f>
        <v/>
      </c>
      <c r="CI107" s="68">
        <f>IF(CG107&gt;0,CH107-$V107,0)</f>
        <v/>
      </c>
      <c r="CJ107" s="68">
        <f>IF(CG107&gt;0,(CG107-CJ$10)/CJ$10,0)</f>
        <v/>
      </c>
      <c r="CK107" s="68" t="n"/>
      <c r="CL107" s="15">
        <f>IF(CG107&gt;0,(CG107-CG$10)/CG$10,0)</f>
        <v/>
      </c>
      <c r="CN107" s="13" t="n">
        <v>31.12</v>
      </c>
      <c r="CO107" s="68">
        <f>IF(CN107&gt;0,((CN107-CN106)/CN106),0)</f>
        <v/>
      </c>
      <c r="CP107" s="68">
        <f>IF(CN107&gt;0,CO107-$V107,0)</f>
        <v/>
      </c>
      <c r="CQ107" s="68">
        <f>IF(CN107&gt;0,(CN107-CQ$10)/CQ$10,0)</f>
        <v/>
      </c>
      <c r="CR107" s="68" t="n"/>
      <c r="CS107" s="15">
        <f>IF(CN107&gt;0,(CN107-CN$10)/CN$10,0)</f>
        <v/>
      </c>
      <c r="CU107" s="13" t="n">
        <v>34.83</v>
      </c>
      <c r="CV107" s="68">
        <f>IF(CU107&gt;0,((CU107-CU106)/CU106),0)</f>
        <v/>
      </c>
      <c r="CW107" s="68">
        <f>IF(CU107&gt;0,CV107-$V107,0)</f>
        <v/>
      </c>
      <c r="CX107" s="68">
        <f>IF(CU107&gt;0,(CU107-CX$10)/CX$10,0)</f>
        <v/>
      </c>
      <c r="CY107" s="68" t="n"/>
      <c r="CZ107" s="15">
        <f>IF(CU107&gt;0,(CU107-CU$10)/CU$10,0)</f>
        <v/>
      </c>
      <c r="DB107" s="13" t="n">
        <v>19.12</v>
      </c>
      <c r="DC107" s="68">
        <f>IF(DB107&gt;0,((DB107-DB106)/DB106),0)</f>
        <v/>
      </c>
      <c r="DD107" s="68">
        <f>IF(DB107&gt;0,DC107-$V107,0)</f>
        <v/>
      </c>
      <c r="DE107" s="68">
        <f>IF(DB107&gt;0,(DB107-DE$10)/DE$10,0)</f>
        <v/>
      </c>
      <c r="DF107" s="68" t="n"/>
      <c r="DG107" s="15">
        <f>IF(DB107&gt;0,(DB107-DB$10)/DB$10,0)</f>
        <v/>
      </c>
      <c r="DI107" s="13" t="n">
        <v>48.18</v>
      </c>
      <c r="DJ107" s="68">
        <f>IF(DI107&gt;0,((DI107-DI106)/DI106),0)</f>
        <v/>
      </c>
      <c r="DK107" s="68">
        <f>IF(DI107&gt;0,DJ107-$V107,0)</f>
        <v/>
      </c>
      <c r="DL107" s="68">
        <f>IF(DI107&gt;0,(DI107-DL$10)/DL$10,0)</f>
        <v/>
      </c>
      <c r="DM107" s="68" t="n"/>
      <c r="DN107" s="15">
        <f>IF(DI107&gt;0,(DI107-DI$10)/DI$10,0)</f>
        <v/>
      </c>
      <c r="DP107" s="26" t="n">
        <v>40.65</v>
      </c>
      <c r="DQ107" s="68">
        <f>IF(DP107&gt;0,((DP107-DP106)/DP106),0)</f>
        <v/>
      </c>
      <c r="DR107" s="68">
        <f>IF(DP107&gt;0,DQ107-$V107,0)</f>
        <v/>
      </c>
      <c r="DS107" s="68" t="n"/>
      <c r="DT107" s="68" t="n"/>
      <c r="DU107" s="15">
        <f>IF(DP107&gt;0,(DP107-DP$10)/DP$10,0)</f>
        <v/>
      </c>
      <c r="DV107" s="18" t="n"/>
      <c r="DW107" s="13" t="n">
        <v>30.11</v>
      </c>
      <c r="DX107" s="68">
        <f>IF(DW107&gt;0,((DW107-DW106)/DW106),0)</f>
        <v/>
      </c>
      <c r="DY107" s="68">
        <f>IF(DW107&gt;0,DX107-$V107,0)</f>
        <v/>
      </c>
      <c r="DZ107" s="68">
        <f>IF(DW107&gt;0,(DW107-DZ$10)/DZ$10,0)</f>
        <v/>
      </c>
      <c r="EA107" s="68" t="n"/>
      <c r="EB107" s="15">
        <f>IF(DW107&gt;0,(DW107-DW$10)/DW$10,0)</f>
        <v/>
      </c>
      <c r="ED107" s="26" t="n">
        <v>34.49</v>
      </c>
      <c r="EE107" s="68">
        <f>IF(ED107&gt;0,((ED107-ED106)/ED106),0)</f>
        <v/>
      </c>
      <c r="EF107" s="68">
        <f>IF(ED107&gt;0,EE107-$V107,0)</f>
        <v/>
      </c>
      <c r="EG107" s="68">
        <f>IF(ED107&gt;0,(ED107-EG$10)/EG$10,0)</f>
        <v/>
      </c>
      <c r="EH107" s="68" t="n"/>
      <c r="EI107" s="15">
        <f>IF(ED107&gt;0,(ED107-ED$10)/ED$10,0)</f>
        <v/>
      </c>
      <c r="EK107" s="26" t="n">
        <v>113.01</v>
      </c>
      <c r="EL107" s="68">
        <f>IF(EK107&gt;0,((EK107-EK106)/EK106),0)</f>
        <v/>
      </c>
      <c r="EM107" s="68">
        <f>IF(EK107&gt;0,EL107-$V107,0)</f>
        <v/>
      </c>
      <c r="EN107" s="68">
        <f>IF(EK107&gt;0,(EK107-EN$10)/EN$10,0)</f>
        <v/>
      </c>
      <c r="EO107" s="68" t="n"/>
      <c r="EP107" s="15">
        <f>IF(EK107&gt;0,(EK107-EK$10)/EK$10,0)</f>
        <v/>
      </c>
      <c r="ER107" s="13" t="n">
        <v>36.02</v>
      </c>
      <c r="ES107" s="68">
        <f>IF(ER107&gt;0,((ER107-ER106)/ER106),0)</f>
        <v/>
      </c>
      <c r="ET107" s="68">
        <f>IF(ER107&gt;0,ES107-$V107,0)</f>
        <v/>
      </c>
      <c r="EU107" s="68">
        <f>IF(ER107&gt;0,(ER107-EU$10)/EU$10,0)</f>
        <v/>
      </c>
      <c r="EV107" s="68" t="n"/>
      <c r="EW107" s="15">
        <f>IF(ER107&gt;0,(ER107-ER$10)/ER$10,0)</f>
        <v/>
      </c>
      <c r="EY107" s="13" t="n">
        <v>35.94</v>
      </c>
      <c r="EZ107" s="68">
        <f>IF(EY107&gt;0,((EY107-EY106)/EY106),0)</f>
        <v/>
      </c>
      <c r="FA107" s="68">
        <f>IF(EY107&gt;0,EZ107-$V107,0)</f>
        <v/>
      </c>
      <c r="FB107" s="68" t="n"/>
      <c r="FC107" s="68" t="n"/>
      <c r="FD107" s="15">
        <f>IF(EY107&gt;0,(EY107-EY$10)/EY$10,0)</f>
        <v/>
      </c>
      <c r="FF107" s="13" t="n">
        <v>54.37</v>
      </c>
      <c r="FG107" s="68">
        <f>IF(FF107&gt;0,((FF107-FF106)/FF106),0)</f>
        <v/>
      </c>
      <c r="FH107" s="68">
        <f>IF(FF107&gt;0,FG107-$V107,0)</f>
        <v/>
      </c>
      <c r="FI107" s="68">
        <f>IF(FF107&gt;0,(FF107-FI$10)/FI$10,0)</f>
        <v/>
      </c>
      <c r="FJ107" s="68" t="n"/>
      <c r="FK107" s="15">
        <f>IF(FF107&gt;0,(FF107-FF$10)/FF$10,0)</f>
        <v/>
      </c>
      <c r="FM107" s="13" t="n">
        <v>178.56</v>
      </c>
      <c r="FN107" s="68">
        <f>IF(FM107&gt;0,((FM107-FM106)/FM106),0)</f>
        <v/>
      </c>
      <c r="FO107" s="68">
        <f>IF(FM107&gt;0,FN107-$V107,0)</f>
        <v/>
      </c>
      <c r="FP107" s="68">
        <f>IF(FM107&gt;0,(FM107-FP$10)/FP$10,0)</f>
        <v/>
      </c>
      <c r="FQ107" s="68" t="n"/>
      <c r="FR107" s="15">
        <f>IF(FM107&gt;0,(FM107-FM$10)/FM$10,0)</f>
        <v/>
      </c>
      <c r="FT107" s="13" t="n">
        <v>94.22</v>
      </c>
      <c r="FU107" s="68">
        <f>IF(FT107&gt;0,((FT107-FT106)/FT106),0)</f>
        <v/>
      </c>
      <c r="FV107" s="68">
        <f>IF(FT107&gt;0,FU107-$V107,0)</f>
        <v/>
      </c>
      <c r="FW107" s="68">
        <f>IF(FT107&gt;0,(FT107-FW$10)/FW$10,0)</f>
        <v/>
      </c>
      <c r="FX107" s="68" t="n"/>
      <c r="FY107" s="15">
        <f>IF(FT107&gt;0,(FT107-FT$10)/FT$10,0)</f>
        <v/>
      </c>
      <c r="GA107" s="13" t="n">
        <v>18.04</v>
      </c>
      <c r="GB107" s="68">
        <f>IF(GA107&gt;0,((GA107-GA106)/GA106),0)</f>
        <v/>
      </c>
      <c r="GC107" s="68">
        <f>IF(GA107&gt;0,GB107-$V107,0)</f>
        <v/>
      </c>
      <c r="GD107" s="68" t="n"/>
      <c r="GE107" s="68" t="n"/>
      <c r="GF107" s="15">
        <f>IF(GA107&gt;0,(GA107-GA$10)/GA$10,0)</f>
        <v/>
      </c>
      <c r="GG107" s="18" t="n"/>
      <c r="GH107" s="13" t="n">
        <v>17.31</v>
      </c>
      <c r="GI107" s="68">
        <f>IF(GH107&gt;0,((GH107-GH106)/GH106),0)</f>
        <v/>
      </c>
      <c r="GJ107" s="68">
        <f>IF(GH107&gt;0,GI107-$V107,0)</f>
        <v/>
      </c>
      <c r="GK107" s="68">
        <f>IF(GH107&gt;0,(GH107-GK$10)/GK$10,0)</f>
        <v/>
      </c>
      <c r="GL107" s="68" t="n"/>
      <c r="GM107" s="15">
        <f>IF(GH107&gt;0,(GH107-GH$10)/GH$10,0)</f>
        <v/>
      </c>
      <c r="GO107" s="26" t="n">
        <v>24.56</v>
      </c>
      <c r="GP107" s="68">
        <f>IF(GO107&gt;0,((GO107-GO106)/GO106),0)</f>
        <v/>
      </c>
      <c r="GQ107" s="68">
        <f>IF(GO107&gt;0,GP107-$V107,0)</f>
        <v/>
      </c>
      <c r="GR107" s="68" t="n"/>
      <c r="GS107" s="68" t="n"/>
      <c r="GT107" s="15">
        <f>IF(GO107&gt;0,(GO107-GO$10)/GO$10,0)</f>
        <v/>
      </c>
      <c r="GV107" s="26" t="n">
        <v>14.7</v>
      </c>
      <c r="GW107" s="68">
        <f>IF(GV107&gt;0,((GV107-GV106)/GV106),0)</f>
        <v/>
      </c>
      <c r="GX107" s="68">
        <f>IF(GV107&gt;0,GW107-$V107,0)</f>
        <v/>
      </c>
      <c r="GY107" s="68">
        <f>IF(GV107&gt;0,(GV107-GY$10)/GY$10,0)</f>
        <v/>
      </c>
      <c r="GZ107" s="68" t="n"/>
      <c r="HA107" s="15">
        <f>IF(GV107&gt;0,(GV107-GV$10)/GV$10,0)</f>
        <v/>
      </c>
      <c r="HD107" s="13" t="n">
        <v>341.04</v>
      </c>
      <c r="HE107" s="68">
        <f>IF(HD107&gt;0,((HD107-HD106)/HD106),0)</f>
        <v/>
      </c>
      <c r="HF107" s="68">
        <f>IF(HD107&gt;0,HE107-$V107,0)</f>
        <v/>
      </c>
      <c r="HG107" s="68">
        <f>IF(HD107&gt;0,(HD107-HG$10)/HG$10,0)</f>
        <v/>
      </c>
      <c r="HH107" s="68" t="n"/>
      <c r="HI107" s="15">
        <f>IF(HD107&gt;0,(HD107-HD$10)/HD$10,0)</f>
        <v/>
      </c>
      <c r="HK107" s="13" t="n">
        <v>35.2</v>
      </c>
      <c r="HL107" s="68">
        <f>IF(HK107&gt;0,((HK107-HK106)/HK106),0)</f>
        <v/>
      </c>
      <c r="HM107" s="68">
        <f>IF(HK107&gt;0,HL107-$V107,0)</f>
        <v/>
      </c>
      <c r="HN107" s="68">
        <f>IF(HK107&gt;0,(HK107-HN$10)/HN$10,0)</f>
        <v/>
      </c>
      <c r="HO107" s="68" t="n"/>
      <c r="HP107" s="15">
        <f>IF(HK107&gt;0,(HK107-HK$10)/HK$10,0)</f>
        <v/>
      </c>
      <c r="HR107" s="13" t="n">
        <v>102.95</v>
      </c>
      <c r="HS107" s="68">
        <f>IF(HR107&gt;0,((HR107-HR106)/HR106),0)</f>
        <v/>
      </c>
      <c r="HT107" s="68">
        <f>IF(HR107&gt;0,HS107-$V107,0)</f>
        <v/>
      </c>
      <c r="HU107" s="68">
        <f>IF(HR107&gt;0,(HR107-HU$10)/HU$10,0)</f>
        <v/>
      </c>
      <c r="HV107" s="68" t="n"/>
      <c r="HW107" s="15">
        <f>IF(HR107&gt;0,(HR107-HR$10)/HR$10,0)</f>
        <v/>
      </c>
      <c r="HY107" s="13" t="n">
        <v>132.83</v>
      </c>
      <c r="HZ107" s="68">
        <f>IF(HY107&gt;0,((HY107-HY106)/HY106),0)</f>
        <v/>
      </c>
      <c r="IA107" s="68">
        <f>IF(HY107&gt;0,HZ107-$V107,0)</f>
        <v/>
      </c>
      <c r="IB107" s="68">
        <f>IF(HY107&gt;0,(HY107-IB$10)/IB$10,0)</f>
        <v/>
      </c>
      <c r="IC107" s="68" t="n"/>
      <c r="ID107" s="15">
        <f>IF(HY107&gt;0,(HY107-HY$10)/HY$10,0)</f>
        <v/>
      </c>
      <c r="IF107" s="13" t="n">
        <v>230.53</v>
      </c>
      <c r="IG107" s="68">
        <f>IF(IF107&gt;0,((IF107-IF106)/IF106),0)</f>
        <v/>
      </c>
      <c r="IH107" s="68">
        <f>IF(IF107&gt;0,IG107-$V107,0)</f>
        <v/>
      </c>
      <c r="II107" s="68">
        <f>IF(IF107&gt;0,(IF107-II$10)/II$10,0)</f>
        <v/>
      </c>
      <c r="IJ107" s="68" t="n"/>
      <c r="IK107" s="15">
        <f>IF(IF107&gt;0,(IF107-IF$10)/IF$10,0)</f>
        <v/>
      </c>
      <c r="IM107" s="13" t="n">
        <v>224.49</v>
      </c>
      <c r="IN107" s="68">
        <f>IF(IM107&gt;0,((IM107-IM106)/IM106),0)</f>
        <v/>
      </c>
      <c r="IO107" s="68">
        <f>IF(IM107&gt;0,IN107-$V107,0)</f>
        <v/>
      </c>
      <c r="IP107" s="68">
        <f>IF(IM107&gt;0,(IM107-IP$10)/IP$10,0)</f>
        <v/>
      </c>
      <c r="IQ107" s="68" t="n"/>
      <c r="IR107" s="15">
        <f>IF(IM107&gt;0,(IM107-IM$10)/IM$10,0)</f>
        <v/>
      </c>
      <c r="IT107" s="13" t="n">
        <v>52.81</v>
      </c>
      <c r="IU107" s="68">
        <f>IF(IT107&gt;0,((IT107-IT106)/IT106),0)</f>
        <v/>
      </c>
      <c r="IV107" s="68">
        <f>IF(IT107&gt;0,IU107-$V107,0)</f>
        <v/>
      </c>
      <c r="IW107" s="68">
        <f>IF(IT107&gt;0,(IT107-IW$10)/IW$10,0)</f>
        <v/>
      </c>
      <c r="IX107" s="68" t="n"/>
      <c r="IY107" s="15">
        <f>IF(IT107&gt;0,(IT107-IT$10)/IT$10,0)</f>
        <v/>
      </c>
      <c r="JA107" s="13" t="n">
        <v>636.5700000000001</v>
      </c>
      <c r="JB107" s="68">
        <f>IF(JA107&gt;0,((JA107-JA106)/JA106),0)</f>
        <v/>
      </c>
      <c r="JC107" s="68">
        <f>IF(JA107&gt;0,JB107-$V107,0)</f>
        <v/>
      </c>
      <c r="JD107" s="68">
        <f>IF(JA107&gt;0,(JA107-JD$10)/JD$10,0)</f>
        <v/>
      </c>
      <c r="JE107" s="68" t="n"/>
      <c r="JF107" s="15">
        <f>IF(JA107&gt;0,(JA107-JA$10)/JA$10,0)</f>
        <v/>
      </c>
      <c r="JH107" s="13" t="n">
        <v>454.86</v>
      </c>
      <c r="JI107" s="68">
        <f>IF(JH107&gt;0,((JH107-JH106)/JH106),0)</f>
        <v/>
      </c>
      <c r="JJ107" s="68">
        <f>IF(JH107&gt;0,JI107-$V107,0)</f>
        <v/>
      </c>
      <c r="JK107" s="68">
        <f>IF(JH107&gt;0,(JH107-JK$10)/JK$10,0)</f>
        <v/>
      </c>
      <c r="JL107" s="68" t="n"/>
      <c r="JM107" s="15">
        <f>IF(JH107&gt;0,(JH107-JH$10)/JH$10,0)</f>
        <v/>
      </c>
      <c r="JO107" s="13" t="n">
        <v>12.43</v>
      </c>
      <c r="JP107" s="68">
        <f>IF(JO107&gt;0,((JO107-JO106)/JO106),0)</f>
        <v/>
      </c>
      <c r="JQ107" s="68">
        <f>IF(JO107&gt;0,JP107-$V107,0)</f>
        <v/>
      </c>
      <c r="JR107" s="68">
        <f>IF(JO107&gt;0,(JO107-JR$10)/JR$10,0)</f>
        <v/>
      </c>
      <c r="JS107" s="68" t="n"/>
      <c r="JT107" s="15">
        <f>IF(JO107&gt;0,(JO107-JO$10)/JO$10,0)</f>
        <v/>
      </c>
      <c r="JV107" s="13" t="n">
        <v>1.5</v>
      </c>
      <c r="JW107" s="68">
        <f>IF(JV107&gt;0,((JV107-JV106)/JV106),0)</f>
        <v/>
      </c>
      <c r="JX107" s="68">
        <f>IF(JV107&gt;0,JW107-$V107,0)</f>
        <v/>
      </c>
      <c r="JY107" s="68">
        <f>IF(JV107&gt;0,(JV107-JY$10)/JY$10,0)</f>
        <v/>
      </c>
      <c r="JZ107" s="68" t="n"/>
      <c r="KA107" s="15">
        <f>IF(JV107&gt;0,(JV107-JV$10)/JV$10,0)</f>
        <v/>
      </c>
      <c r="KC107" s="13" t="n">
        <v>16.51</v>
      </c>
      <c r="KD107" s="68">
        <f>IF(KC107&gt;0,((KC107-KC106)/KC106),0)</f>
        <v/>
      </c>
      <c r="KE107" s="68">
        <f>IF(KC107&gt;0,KD107-$V107,0)</f>
        <v/>
      </c>
      <c r="KF107" s="68">
        <f>IF(KC107&gt;0,(KC107-KF$10)/KF$10,0)</f>
        <v/>
      </c>
      <c r="KG107" s="68" t="n"/>
      <c r="KH107" s="15">
        <f>IF(KC107&gt;0,(KC107-KC$10)/KC$10,0)</f>
        <v/>
      </c>
      <c r="KI107" s="18" t="n"/>
      <c r="KJ107" s="13" t="n">
        <v>60.78</v>
      </c>
      <c r="KK107" s="68">
        <f>IF(KJ107&gt;0,((KJ107-KJ106)/KJ106),0)</f>
        <v/>
      </c>
      <c r="KL107" s="68">
        <f>IF(KJ107&gt;0,KK107-$V107,0)</f>
        <v/>
      </c>
      <c r="KM107" s="68">
        <f>IF(KJ107&gt;0,(KJ107-KM$10)/KM$10,0)</f>
        <v/>
      </c>
      <c r="KN107" s="68" t="n"/>
      <c r="KO107" s="15">
        <f>IF(KJ107&gt;0,(KJ107-KJ$10)/KJ$10,0)</f>
        <v/>
      </c>
      <c r="KQ107" s="13" t="n">
        <v>1.464</v>
      </c>
      <c r="KR107" s="68">
        <f>IF(KQ107&gt;0,((KQ107-KQ106)/KQ106),0)</f>
        <v/>
      </c>
      <c r="KS107" s="68">
        <f>IF(KQ107&gt;0,KR107-$V107,0)</f>
        <v/>
      </c>
      <c r="KT107" s="68">
        <f>IF(KQ107&gt;0,(KQ107-KT$10)/KT$10,0)</f>
        <v/>
      </c>
      <c r="KU107" s="68" t="n"/>
      <c r="KV107" s="15">
        <f>IF(KQ107&gt;0,(KQ107-KQ$10)/KQ$10,0)</f>
        <v/>
      </c>
      <c r="KW107" s="18" t="n"/>
      <c r="KX107" s="13" t="n">
        <v>29.43</v>
      </c>
      <c r="KY107" s="68">
        <f>IF(KX107&gt;0,((KX107-KX106)/KX106),0)</f>
        <v/>
      </c>
      <c r="KZ107" s="68">
        <f>IF(KX107&gt;0,KY107-$V107,0)</f>
        <v/>
      </c>
      <c r="LA107" s="68">
        <f>IF(KX107&gt;0,(KX107-LA$10)/LA$10,0)</f>
        <v/>
      </c>
      <c r="LB107" s="68" t="n"/>
      <c r="LC107" s="15">
        <f>IF(KX107&gt;0,(KX107-KX$10)/KX$10,0)</f>
        <v/>
      </c>
      <c r="LD107" s="18" t="n"/>
      <c r="LE107" s="13" t="n">
        <v>55.68</v>
      </c>
      <c r="LF107" s="68">
        <f>IF(LE107&gt;0,((LE107-LE106)/LE106),0)</f>
        <v/>
      </c>
      <c r="LG107" s="68">
        <f>IF(LE107&gt;0,LF107-$V107,0)</f>
        <v/>
      </c>
      <c r="LH107" s="68">
        <f>IF(LE107&gt;0,(LE107-LH$10)/LH$10,0)</f>
        <v/>
      </c>
      <c r="LI107" s="68" t="n"/>
      <c r="LJ107" s="15">
        <f>IF(LE107&gt;0,(LE107-LE$10)/LE$10,0)</f>
        <v/>
      </c>
      <c r="LL107" s="13" t="n">
        <v>114.59</v>
      </c>
      <c r="LM107" s="68">
        <f>IF(LL107&gt;0,((LL107-LL106)/LL106),0)</f>
        <v/>
      </c>
      <c r="LN107" s="68">
        <f>IF(LL107&gt;0,LM107-$V107,0)</f>
        <v/>
      </c>
      <c r="LO107" s="68">
        <f>IF(LL107&gt;0,(LL107-LO$10)/LO$10,0)</f>
        <v/>
      </c>
      <c r="LP107" s="68" t="n"/>
      <c r="LQ107" s="15">
        <f>IF(LL107&gt;0,(LL107-LL$10)/LL$10,0)</f>
        <v/>
      </c>
      <c r="LS107" s="13" t="n">
        <v>14.48</v>
      </c>
      <c r="LT107" s="68">
        <f>IF(LS107&gt;0,((LS107-LS106)/LS106),0)</f>
        <v/>
      </c>
      <c r="LU107" s="68">
        <f>IF(LS107&gt;0,LT107-$V107,0)</f>
        <v/>
      </c>
      <c r="LV107" s="68" t="n"/>
      <c r="LW107" s="68" t="n"/>
      <c r="LX107" s="15">
        <f>IF(LS107&gt;0,(LS107-LS$10)/LS$10,0)</f>
        <v/>
      </c>
      <c r="LZ107" s="13" t="n">
        <v>13.8</v>
      </c>
      <c r="MA107" s="68">
        <f>IF(LZ107&gt;0,((LZ107-LZ106)/LZ106),0)</f>
        <v/>
      </c>
      <c r="MB107" s="68">
        <f>IF(LZ107&gt;0,MA107-$V107,0)</f>
        <v/>
      </c>
      <c r="MC107" s="68">
        <f>IF(LZ107&gt;0,(LZ107-MC$10)/MC$10,0)</f>
        <v/>
      </c>
      <c r="MD107" s="68" t="n"/>
      <c r="ME107" s="15">
        <f>IF(LZ107&gt;0,(LZ107-LZ$10)/LZ$10,0)</f>
        <v/>
      </c>
      <c r="MG107" s="13" t="n">
        <v>39.72</v>
      </c>
      <c r="MH107" s="68">
        <f>IF(MG107&gt;0,((MG107-MG106)/MG106),0)</f>
        <v/>
      </c>
      <c r="MI107" s="68">
        <f>IF(MG107&gt;0,MH107-$V107,0)</f>
        <v/>
      </c>
      <c r="MJ107" s="68">
        <f>IF(MG107&gt;0,(MG107-MJ$10)/MJ$10,0)</f>
        <v/>
      </c>
      <c r="MK107" s="68" t="n"/>
      <c r="ML107" s="15">
        <f>IF(MG107&gt;0,(MG107-MG$10)/MG$10,0)</f>
        <v/>
      </c>
      <c r="MN107" s="13" t="n">
        <v>107.62</v>
      </c>
      <c r="MO107" s="68">
        <f>IF(MN107&gt;0,((MN107-MN106)/MN106),0)</f>
        <v/>
      </c>
      <c r="MP107" s="68">
        <f>IF(MN107&gt;0,MO107-$V107,0)</f>
        <v/>
      </c>
      <c r="MQ107" s="68">
        <f>IF(MN107&gt;0,(MN107-MQ$10)/MQ$10,0)</f>
        <v/>
      </c>
      <c r="MR107" s="68" t="n"/>
      <c r="MS107" s="15">
        <f>IF(MN107&gt;0,(MN107-MN$10)/MN$10,0)</f>
        <v/>
      </c>
      <c r="MU107" s="13" t="n">
        <v>13.2</v>
      </c>
      <c r="MV107" s="68">
        <f>IF(MU107&gt;0,((MU107-MU106)/MU106),0)</f>
        <v/>
      </c>
      <c r="MW107" s="68">
        <f>IF(MU107&gt;0,MV107-$V107,0)</f>
        <v/>
      </c>
      <c r="MX107" s="68">
        <f>IF(MU107&gt;0,(MU107-MX$10)/MX$10,0)</f>
        <v/>
      </c>
      <c r="MY107" s="68" t="n"/>
      <c r="MZ107" s="15">
        <f>IF(MU107&gt;0,(MU107-MU$10)/MU$10,0)</f>
        <v/>
      </c>
      <c r="NB107" s="26" t="n">
        <v>230.27</v>
      </c>
      <c r="NC107" s="68">
        <f>IF(NB107&gt;0,((NB107-NB106)/NB106),0)</f>
        <v/>
      </c>
      <c r="ND107" s="68">
        <f>IF(NB107&gt;0,NC107-$V107,0)</f>
        <v/>
      </c>
      <c r="NE107" s="68">
        <f>IF(NB107&gt;0,(NB107-NE$10)/NE$10,0)</f>
        <v/>
      </c>
      <c r="NF107" s="68" t="n"/>
      <c r="NG107" s="15">
        <f>IF(NB107&gt;0,(NB107-NB$10)/NB$10,0)</f>
        <v/>
      </c>
      <c r="NI107" s="13" t="n">
        <v>5.02</v>
      </c>
      <c r="NJ107" s="68">
        <f>IF(NI107&gt;0,((NI107-NI106)/NI106),0)</f>
        <v/>
      </c>
      <c r="NK107" s="68">
        <f>IF(NI107&gt;0,NJ107-$V107,0)</f>
        <v/>
      </c>
      <c r="NL107" s="68">
        <f>IF(NI107&gt;0,(NI107-NL$10)/NL$10,0)</f>
        <v/>
      </c>
      <c r="NM107" s="68" t="n"/>
      <c r="NN107" s="15">
        <f>IF(NI107&gt;0,(NI107-NI$10)/NI$10,0)</f>
        <v/>
      </c>
      <c r="NP107" s="13" t="n">
        <v>458.82</v>
      </c>
      <c r="NQ107" s="68">
        <f>IF(NP107&gt;0,((NP107-NP106)/NP106),0)</f>
        <v/>
      </c>
      <c r="NR107" s="68">
        <f>IF(NP107&gt;0,NQ107-$V107,0)</f>
        <v/>
      </c>
      <c r="NS107" s="68">
        <f>IF(NP107&gt;0,(NP107-NS$10)/NS$10,0)</f>
        <v/>
      </c>
      <c r="NT107" s="68" t="n"/>
      <c r="NU107" s="15">
        <f>IF(NP107&gt;0,(NP107-NP$10)/NP$10,0)</f>
        <v/>
      </c>
      <c r="NW107" s="13" t="n">
        <v>170.87</v>
      </c>
      <c r="NX107" s="68">
        <f>IF(NW107&gt;0,((NW107-NW106)/NW106),0)</f>
        <v/>
      </c>
      <c r="NY107" s="68">
        <f>IF(NW107&gt;0,NX107-$V107,0)</f>
        <v/>
      </c>
      <c r="NZ107" s="68">
        <f>IF(NW107&gt;0,(NW107-NZ$10)/NZ$10,0)</f>
        <v/>
      </c>
      <c r="OA107" s="68" t="n"/>
      <c r="OB107" s="15">
        <f>IF(NW107&gt;0,(NW107-NW$10)/NW$10,0)</f>
        <v/>
      </c>
      <c r="OD107" s="13" t="n">
        <v>1.62</v>
      </c>
      <c r="OE107" s="68">
        <f>IF(OD107&gt;0,((OD107-OD106)/OD106),0)</f>
        <v/>
      </c>
      <c r="OF107" s="68">
        <f>IF(OD107&gt;0,OE107-$V107,0)</f>
        <v/>
      </c>
      <c r="OG107" s="68">
        <f>IF(OD107&gt;0,(OD107-OG$10)/OG$10,0)</f>
        <v/>
      </c>
      <c r="OH107" s="68" t="n"/>
      <c r="OI107" s="15">
        <f>IF(OD107&gt;0,(OD107-OD$10)/OD$10,0)</f>
        <v/>
      </c>
      <c r="OK107" s="26" t="n">
        <v>93.17</v>
      </c>
      <c r="OL107" s="68">
        <f>IF(OK107&gt;0,((OK107-OK106)/OK106),0)</f>
        <v/>
      </c>
      <c r="OM107" s="68">
        <f>IF(OK107&gt;0,OL107-$V107,0)</f>
        <v/>
      </c>
      <c r="ON107" s="68">
        <f>IF(OK107&gt;0,(OK107-ON$10)/ON$10,0)</f>
        <v/>
      </c>
      <c r="OO107" s="68" t="n"/>
      <c r="OP107" s="15">
        <f>IF(OK107&gt;0,(OK107-OK$10)/OK$10,0)</f>
        <v/>
      </c>
      <c r="OR107" s="13" t="n">
        <v>4.3</v>
      </c>
      <c r="OS107" s="68">
        <f>IF(OR107&gt;0,((OR107-OR106)/OR106),0)</f>
        <v/>
      </c>
      <c r="OT107" s="68">
        <f>IF(OR107&gt;0,OS107-$V107,0)</f>
        <v/>
      </c>
      <c r="OU107" s="68">
        <f>IF(OR107&gt;0,(OR107-OU$10)/OU$10,0)</f>
        <v/>
      </c>
      <c r="OV107" s="68" t="n"/>
      <c r="OW107" s="15">
        <f>IF(OR107&gt;0,(OR107-OR$10)/OR$10,0)</f>
        <v/>
      </c>
      <c r="OY107" s="13" t="n">
        <v>133.39</v>
      </c>
      <c r="OZ107" s="68">
        <f>IF(OY107&gt;0,((OY107-OY106)/OY106),0)</f>
        <v/>
      </c>
      <c r="PA107" s="68">
        <f>IF(OY107&gt;0,OZ107-$V107,0)</f>
        <v/>
      </c>
      <c r="PB107" s="68">
        <f>IF(OY107&gt;0,(OY107-PB$10)/PB$10,0)</f>
        <v/>
      </c>
      <c r="PC107" s="68" t="n"/>
      <c r="PD107" s="15">
        <f>IF(OY107&gt;0,(OY107-OY$10)/OY$10,0)</f>
        <v/>
      </c>
      <c r="PE107" s="18" t="n"/>
      <c r="PF107" s="13" t="n">
        <v>239.19</v>
      </c>
      <c r="PG107" s="68">
        <f>IF(PF107&gt;0,((PF107-PF106)/PF106),0)</f>
        <v/>
      </c>
      <c r="PH107" s="68">
        <f>IF(PF107&gt;0,PG107-$V107,0)</f>
        <v/>
      </c>
      <c r="PI107" s="68">
        <f>IF(PF107&gt;0,(PF107-PI$10)/PI$10,0)</f>
        <v/>
      </c>
      <c r="PJ107" s="68" t="n"/>
      <c r="PK107" s="15">
        <f>IF(PF107&gt;0,(PF107-PF$10)/PF$10,0)</f>
        <v/>
      </c>
      <c r="PM107" s="13" t="n"/>
      <c r="PN107" s="68">
        <f>IF(PM107&gt;0,((PM107-PM106)/PM106),0)</f>
        <v/>
      </c>
      <c r="PO107" s="68">
        <f>PN107-$V107</f>
        <v/>
      </c>
      <c r="PP107" s="68">
        <f>IF(PM107&gt;0,(PM107-PP$10)/PP$10,0)</f>
        <v/>
      </c>
      <c r="PQ107" s="68" t="n"/>
      <c r="PR107" s="15">
        <f>IF(PM107&gt;0,(PM107-PM$10)/PM$10,0)</f>
        <v/>
      </c>
      <c r="PT107" s="13" t="n">
        <v>4.5</v>
      </c>
      <c r="PU107" s="68">
        <f>IF(PT107&gt;0,((PT107-PT106)/PT106),0)</f>
        <v/>
      </c>
      <c r="PV107" s="68">
        <f>IF(PT107&gt;0,PU107-$V107,0)</f>
        <v/>
      </c>
      <c r="PW107" s="68">
        <f>IF(PT107&gt;0,(PT107-PW$10)/PW$10,0)</f>
        <v/>
      </c>
      <c r="PX107" s="68" t="n"/>
      <c r="PY107" s="15">
        <f>IF(PT107&gt;0,(PT107-PT$10)/PT$10,0)</f>
        <v/>
      </c>
      <c r="QA107" s="13" t="n">
        <v>211.51</v>
      </c>
      <c r="QB107" s="68">
        <f>IF(QA107&gt;0,((QA107-QA106)/QA106),0)</f>
        <v/>
      </c>
      <c r="QC107" s="68">
        <f>IF(QA107&gt;0,QB107-$V107,0)</f>
        <v/>
      </c>
      <c r="QD107" s="68">
        <f>IF(QA107&gt;0,(QA107-QD$10)/QD$10,0)</f>
        <v/>
      </c>
      <c r="QE107" s="68" t="n"/>
      <c r="QF107" s="15">
        <f>IF(QA107&gt;0,(QA107-QA$10)/QA$10,0)</f>
        <v/>
      </c>
      <c r="QH107" s="13" t="n">
        <v>1.33</v>
      </c>
      <c r="QI107" s="68">
        <f>IF(QH107&gt;0,((QH107-QH106)/QH106),0)</f>
        <v/>
      </c>
      <c r="QJ107" s="68">
        <f>IF(QH107&gt;0,QI107-$V107,0)</f>
        <v/>
      </c>
      <c r="QK107" s="68">
        <f>IF(QH107&gt;0,(QH107-QK$10)/QK$10,0)</f>
        <v/>
      </c>
      <c r="QL107" s="68" t="n"/>
      <c r="QM107" s="15">
        <f>IF(QH107&gt;0,(QH107-QH$10)/QH$10,0)</f>
        <v/>
      </c>
      <c r="QO107" s="13" t="n">
        <v>9.109999999999999</v>
      </c>
      <c r="QP107" s="68">
        <f>IF(QO107&gt;0,((QO107-QO106)/QO106),0)</f>
        <v/>
      </c>
      <c r="QQ107" s="68">
        <f>IF(QO107&gt;0,QP107-$V107,0)</f>
        <v/>
      </c>
      <c r="QR107" s="68">
        <f>IF(QO107&gt;0,(QO107-QR$10)/QR$10,0)</f>
        <v/>
      </c>
      <c r="QS107" s="68" t="n"/>
      <c r="QT107" s="15">
        <f>IF(QO107&gt;0,(QO107-QO$10)/QO$10,0)</f>
        <v/>
      </c>
      <c r="QV107" s="13" t="n">
        <v>1.524</v>
      </c>
      <c r="QW107" s="68">
        <f>IF(QV107&gt;0,((QV107-QV106)/QV106),0)</f>
        <v/>
      </c>
      <c r="QX107" s="68">
        <f>IF(QV107&gt;0,QW107-$V107,0)</f>
        <v/>
      </c>
      <c r="QY107" s="68">
        <f>IF(QV107&gt;0,(QV107-QY$10)/QY$10,0)</f>
        <v/>
      </c>
      <c r="QZ107" s="68" t="n"/>
      <c r="RA107" s="15">
        <f>IF(QV107&gt;0,(QV107-QV$10)/QV$10,0)</f>
        <v/>
      </c>
      <c r="RC107" s="13" t="n">
        <v>29.04</v>
      </c>
      <c r="RD107" s="68">
        <f>IF(RC107&gt;0,((RC107-RC106)/RC106),0)</f>
        <v/>
      </c>
      <c r="RE107" s="68">
        <f>IF(RC107&gt;0,RD107-$V107,0)</f>
        <v/>
      </c>
      <c r="RF107" s="68">
        <f>IF(RC107&gt;0,(RC107-RF$10)/RF$10,0)</f>
        <v/>
      </c>
      <c r="RG107" s="68" t="n"/>
      <c r="RH107" s="15">
        <f>IF(RC107&gt;0,(RC107-RC$10)/RC$10,0)</f>
        <v/>
      </c>
      <c r="RJ107" s="13" t="n">
        <v>196.19</v>
      </c>
      <c r="RK107" s="68">
        <f>IF(RJ107&gt;0,((RJ107-RJ106)/RJ106),0)</f>
        <v/>
      </c>
      <c r="RL107" s="68">
        <f>RK107-$V107</f>
        <v/>
      </c>
      <c r="RM107" s="68">
        <f>IF(RJ107&gt;0,(RJ107-RM$10)/RM$10,0)</f>
        <v/>
      </c>
      <c r="RN107" s="68" t="n"/>
      <c r="RO107" s="15">
        <f>IF(RJ107&gt;0,(RJ107-RJ$10)/RJ$10,0)</f>
        <v/>
      </c>
      <c r="RQ107" s="13" t="n">
        <v>13.54</v>
      </c>
      <c r="RR107" s="68">
        <f>IF(RQ107&gt;0,((RQ107-RQ106)/RQ106),0)</f>
        <v/>
      </c>
      <c r="RS107" s="68">
        <f>RR107-$V107</f>
        <v/>
      </c>
      <c r="RT107" s="68">
        <f>IF(RQ107&gt;0,(RQ107-RT$10)/RT$10,0)</f>
        <v/>
      </c>
      <c r="RU107" s="68" t="n"/>
      <c r="RV107" s="15">
        <f>IF(RQ107&gt;0,(RQ107-RQ$10)/RQ$10,0)</f>
        <v/>
      </c>
      <c r="RX107" s="13" t="n">
        <v>122.29</v>
      </c>
      <c r="RY107" s="68">
        <f>IF(RX107&gt;0,((RX107-RX106)/RX106),0)</f>
        <v/>
      </c>
      <c r="RZ107" s="68">
        <f>RY107-$V107</f>
        <v/>
      </c>
      <c r="SA107" s="68">
        <f>IF(RX107&gt;0,(RX107-SA$10)/SA$10,0)</f>
        <v/>
      </c>
      <c r="SB107" s="68" t="n"/>
      <c r="SC107" s="15">
        <f>IF(RX107&gt;0,(RX107-RX$10)/RX$10,0)</f>
        <v/>
      </c>
      <c r="SE107" s="13" t="n">
        <v>13.86</v>
      </c>
      <c r="SF107" s="68">
        <f>IF(SE107&gt;0,((SE107-SE106)/SE106),0)</f>
        <v/>
      </c>
      <c r="SG107" s="68">
        <f>SF107-$V107</f>
        <v/>
      </c>
      <c r="SH107" s="68">
        <f>IF(SE107&gt;0,(SE107-SH$10)/SH$10,0)</f>
        <v/>
      </c>
      <c r="SI107" s="68" t="n"/>
      <c r="SJ107" s="15">
        <f>IF(SE107&gt;0,(SE107-SE$10)/SE$10,0)</f>
        <v/>
      </c>
      <c r="SL107" s="13" t="n">
        <v>0.7</v>
      </c>
      <c r="SM107" s="68">
        <f>IF(SL107&gt;0,((SL107-SL106)/SL106),0)</f>
        <v/>
      </c>
      <c r="SN107" s="68">
        <f>SM107-$V107</f>
        <v/>
      </c>
      <c r="SO107" s="68">
        <f>IF(SL107&gt;0,(SL107-SO$10)/SO$10,0)</f>
        <v/>
      </c>
      <c r="SP107" s="68" t="n"/>
      <c r="SQ107" s="15">
        <f>IF(SL107&gt;0,(SL107-SL$10)/SL$10,0)</f>
        <v/>
      </c>
      <c r="SS107" s="13" t="n">
        <v>19.04</v>
      </c>
      <c r="ST107" s="68">
        <f>IF(SS107&gt;0,((SS107-SS106)/SS106),0)</f>
        <v/>
      </c>
      <c r="SU107" s="68">
        <f>ST107-$V107</f>
        <v/>
      </c>
      <c r="SV107" s="68">
        <f>IF(SS107&gt;0,(SS107-SV$10)/SV$10,0)</f>
        <v/>
      </c>
      <c r="SW107" s="68" t="n"/>
      <c r="SX107" s="15">
        <f>IF(SS107&gt;0,(SS107-SS$10)/SS$10,0)</f>
        <v/>
      </c>
      <c r="SZ107" s="13" t="n">
        <v>20.08</v>
      </c>
      <c r="TA107" s="68">
        <f>IF(SZ107&gt;0,((SZ107-SZ106)/SZ106),0)</f>
        <v/>
      </c>
      <c r="TB107" s="68">
        <f>TA107-$V107</f>
        <v/>
      </c>
      <c r="TC107" s="68">
        <f>IF(SZ107&gt;0,(SZ107-TC$10)/TC$10,0)</f>
        <v/>
      </c>
      <c r="TD107" s="68" t="n"/>
      <c r="TE107" s="15">
        <f>IF(SZ107&gt;0,(SZ107-SZ$10)/SZ$10,0)</f>
        <v/>
      </c>
      <c r="TG107" s="13" t="n">
        <v>0.1697</v>
      </c>
      <c r="TH107" s="68">
        <f>IF(TG107&gt;0,((TG107-TG106)/TG106),0)</f>
        <v/>
      </c>
      <c r="TI107" s="68">
        <f>TH107-$V107</f>
        <v/>
      </c>
      <c r="TJ107" s="68">
        <f>IF(TG107&gt;0,(TG107-TJ$10)/TJ$10,0)</f>
        <v/>
      </c>
      <c r="TK107" s="68" t="n"/>
      <c r="TL107" s="15">
        <f>IF(TG107&gt;0,(TG107-TG$10)/TG$10,0)</f>
        <v/>
      </c>
      <c r="TN107" s="13" t="n">
        <v>37.78</v>
      </c>
      <c r="TO107" s="68">
        <f>IF(TN107&gt;0,((TN107-TN106)/TN106),0)</f>
        <v/>
      </c>
      <c r="TP107" s="68">
        <f>TO107-$V107</f>
        <v/>
      </c>
      <c r="TQ107" s="68">
        <f>IF(TN107&gt;0,(TN107-TQ$10)/TQ$10,0)</f>
        <v/>
      </c>
      <c r="TR107" s="68" t="n"/>
      <c r="TS107" s="15">
        <f>IF(TN107&gt;0,(TN107-TN$10)/TN$10,0)</f>
        <v/>
      </c>
      <c r="TU107" s="13" t="n">
        <v>2.72</v>
      </c>
      <c r="TV107" s="68">
        <f>IF(TU107&gt;0,((TU107-TU106)/TU106),0)</f>
        <v/>
      </c>
      <c r="TW107" s="68">
        <f>TV107-$V107</f>
        <v/>
      </c>
      <c r="TX107" s="68">
        <f>IF(TU107&gt;0,(TU107-TX$10)/TX$10,0)</f>
        <v/>
      </c>
      <c r="TY107" s="68" t="n"/>
      <c r="TZ107" s="15">
        <f>IF(TU107&gt;0,(TU107-TU$10)/TU$10,0)</f>
        <v/>
      </c>
      <c r="UB107" s="13" t="n"/>
      <c r="UC107" s="68">
        <f>IF(UB107&gt;0,((UB107-UB106)/UB106),0)</f>
        <v/>
      </c>
      <c r="UD107" s="68">
        <f>UC107-$V107</f>
        <v/>
      </c>
      <c r="UE107" s="68">
        <f>IF(UB107&gt;0,(UB107-UE$10)/UE$10,0)</f>
        <v/>
      </c>
      <c r="UF107" s="68" t="n"/>
      <c r="UG107" s="15">
        <f>IF(UB107&gt;0,(UB107-UB$10)/UB$10,0)</f>
        <v/>
      </c>
      <c r="UI107" s="13" t="n"/>
      <c r="UJ107" s="68">
        <f>IF(UI107&gt;0,((UI107-UI106)/UI106),0)</f>
        <v/>
      </c>
      <c r="UK107" s="68">
        <f>UJ107-$V107</f>
        <v/>
      </c>
      <c r="UL107" s="68">
        <f>IF(UI107&gt;0,(UI107-UL$10)/UL$10,0)</f>
        <v/>
      </c>
      <c r="UM107" s="68" t="n"/>
      <c r="UN107" s="15">
        <f>IF(UI107&gt;0,(UI107-UI$10)/UI$10,0)</f>
        <v/>
      </c>
      <c r="UP107" s="13" t="n"/>
      <c r="UQ107" s="68">
        <f>IF(UP107&gt;0,((UP107-UP106)/UP106),0)</f>
        <v/>
      </c>
      <c r="UR107" s="68">
        <f>UQ107-$V107</f>
        <v/>
      </c>
      <c r="US107" s="68">
        <f>IF(UP107&gt;0,(UP107-US$10)/US$10,0)</f>
        <v/>
      </c>
      <c r="UT107" s="68" t="n"/>
      <c r="UU107" s="15">
        <f>IF(UP107&gt;0,(UP107-UP$10)/UP$10,0)</f>
        <v/>
      </c>
      <c r="UW107" s="13" t="n"/>
      <c r="UX107" s="68">
        <f>IF(UW107&gt;0,((UW107-UW106)/UW106),0)</f>
        <v/>
      </c>
      <c r="UY107" s="68">
        <f>UX107-$V107</f>
        <v/>
      </c>
      <c r="UZ107" s="68">
        <f>IF(UW107&gt;0,(UW107-UZ$10)/UZ$10,0)</f>
        <v/>
      </c>
      <c r="VA107" s="68" t="n"/>
      <c r="VB107" s="15">
        <f>IF(UW107&gt;0,(UW107-UW$10)/UW$10,0)</f>
        <v/>
      </c>
      <c r="VD107" s="13" t="n"/>
      <c r="VE107" s="68">
        <f>IF(VD107&gt;0,((VD107-VD106)/VD106),0)</f>
        <v/>
      </c>
      <c r="VF107" s="68">
        <f>VE107-$V107</f>
        <v/>
      </c>
      <c r="VG107" s="68">
        <f>IF(VD107&gt;0,(VD107-VG$10)/VG$10,0)</f>
        <v/>
      </c>
      <c r="VH107" s="68" t="n"/>
      <c r="VI107" s="15">
        <f>IF(VD107&gt;0,(VD107-VD$10)/VD$10,0)</f>
        <v/>
      </c>
      <c r="VM107" s="21">
        <f>IF($C107&gt;0,(($IK$5*IG107)+($GT$5*GP107)+($JM$5*JI107)+($JF$5*JB107)+($IY$5*IU107)+($IR$5*IN107)+($ID$5*HZ107)+($HW$5*HS107)+($HP$5*HL107)+($HI$5*HE107)+($GF$5*GB107)+($FY$5*FU107)+($FR$5*FN107)+($FK$5*FG107)+($FD$5*EZ107)+($EW$5*ES107)+($EP$5*EL107)+($EI$5*EE107)+($EB$5*DX107)+($DU$5*DQ107)+($DN$5*DJ107)+($DG$5*DC107)+($CZ$5*CV107)+($CS$5*CO107)+($CL$5*CH107)+($CE$5*CA107)+($BX$5*BT107)+($BQ$5*BM107)+($BJ$5*BF107)+($BC$5*AY107)+($AV$5*AR107)+($AO$5*AK107)+($AH$5*AD107)+($JT$5*JP107)+($KA$5*JW107)+($KO$5*KK107)+($PR$5*PN107)+($GM$5*GI107)+($HA$5*GW107)+($KV$5*KR107)+($KH$5*KD107)+($LC$5*KY107)+($MS$5*MO107)+($ML$5*MH107)+($ME$5*MA107)+($LX$5*LT107)+($LQ$5*LM107)+($LJ$5*LF107)+(MV107*$MZ$5)+(NC107*$NG$5)+(NJ107*$NN$5)+($OI$5*OE107)+($NU$5*NQ107)+($OB$5*NX107)+($PK$5*PG107)+($OP$5*OL107)+($OW$5*OS107)+($PD$5*OZ107)+(PU107*$PY$5)+(QB107*$QF$5)+(QI107*$QM$5)+(QP107*$QT$5)+(QW107*$RA$5)+(RD107*$RH$5)+(RK107*$RO$5)+(RR107*$RV$5)+(RY107*$SC$5)+(SF107*$SJ$5)+(SM107*$SQ$5)+(ST107*$SX$5)+(TA107*$TE$5))+(TH107*$TL$5)+(TO107*$TS$5))/$VM$5</f>
        <v/>
      </c>
      <c r="VN107" s="538" t="n"/>
      <c r="VO107" s="21">
        <f>IF($C107&gt;0,(($IK$5*II107)+($GT$5*GR107)+($JM$5*JK107)+($JF$5*JD107)+($IY$5*IW107)+($IR$5*IP107)+($ID$5*IB107)+($HW$5*HU107)+($HP$5*HN107)+($HI$5*HG107)+($GF$5*GD107)+($FY$5*FW107)+($FR$5*FP107)+($FK$5*FI107)+($FD$5*FB107)+($EW$5*EU107)+($EP$5*EN107)+($EI$5*EG107)+($EB$5*DZ107)+($DU$5*DS107)+($DN$5*DL107)+($DG$5*DE107)+($CZ$5*CX107)+($CS$5*CQ107)+($CL$5*CJ107)+($CE$5*CC107)+($BX$5*BV107)+($BQ$5*BO107)+($BJ$5*BH107)+($BC$5*BA107)+($AV$5*AT107)+($AO$5*AM107)+($AH$5*AF107)+($KO$5*KM107)+($KH$5*KF107)+($KA$5*JY107)+($JT$5*JR107)+($PR$5*PP107)+($GM$5*GK107)+($HA$5*GY107)+($KV$5*KT107)+($LC$5*LA107)+($MS$5*MQ107)+($ML$5*MJ107)+($ME$5*MC107)+($LX$5*LV107)+($LQ$5*LO107)+($LJ$5*LH107)+(MX107*$MZ$5)+(NE107*$NG$5)+(NL107*$NN$5)+($OI$5*OG107)+($NU$5*NS107)+($OB$5*NZ107)+($PD$5*PB107)+($OW$5*OU107)+($OP$5*ON107)+($PK$5*PI107)+($PY$5*PW107)+($QF$5*QD107)+($QM$5*QK107)+($QT$5*QR107)+($RA$5*QY107)+($RH$5*RF107)+($RO$5*RM107)+(RT107*$RV$5)+(SA107*$SC$5)+(SH107*$SJ$5)+(SO107*$SQ$5)+(SV107*$SX$5)+(TC107*$TE$5)+(TJ107*$TL$5)+(TQ107*$TS$5))/$VM$5,0)</f>
        <v/>
      </c>
      <c r="VP107" s="14" t="n"/>
      <c r="VQ107" s="21">
        <f>IF($C107&gt;0,(($IK$5*IK107)+($GT$5*GT107)+($JM$5*JM107)+($JF$5*JF107)+($IY$5*IY107)+($IR$5*IR107)+($ID$5*ID107)+($HW$5*HW107)+($HP$5*HP107)+($HI$5*HI107)+($GF$5*GF107)+($FY$5*FY107)+($FR$5*FR107)+($FK$5*FK107)+($FD$5*FD107)+($EW$5*EW107)+($EP$5*EP107)+($EI$5*EI107)+($EB$5*EB107)+($DU$5*DU107)+($DN$5*DN107)+($DG$5*DG107)+($CZ$5*CZ107)+($CS$5*CS107)+($CL$5*CL107)+($CE$5*CE107)+($BX$5*BX107)+($BQ$5*BQ107)+($BJ$5*BJ107)+($BC$5*BC107)+($AV$5*AV107)+($AO$5*AO107)+($AH$5*AH107)+($KO$5*KO107)+($PR$5*PR107)+($GM$5*GM107)+($HA$5*HA107)+($KH$5*KH107)+($KA$5*KA107)+($JT$5*JT107)+($KV$5*KV107)+($LC$5*LC107)+($MS$5*MS107)+($ML$5*ML107)+($ME$5*ME107)+($LX$5*LX107)+($LQ$5*LQ107)+($LJ$5*LJ107)+($OI$5*OI107)+($NU$5*NU107)+($NN$5*NN107)+($NG$5*NG107)+($MZ$5*MZ107)+(OB107*$OB$5)+($PD$5*PD107)+($OW$5*OW107)+($OP$5*OP107)+($PK$5*PK107)+(PY107*$PY$5)+(QF107*$QF$5)+(QM107*$QM$5)+(QT107*$QT$5)+(RA107*$RA$5)+(RH107*$RH$5)+(RO107*$RO$5)+(RV107*$RV$5)+(SC107*$SC$5)+(SJ107*$SJ$5)+(SQ107*$SQ$5)+(SX107*$SX$5)+(TE107*$TE$5)+(TL107*$TL$5)+(TS107*$TS$5))/$VM$5,0)</f>
        <v/>
      </c>
    </row>
    <row r="108" ht="16" customHeight="1" s="545">
      <c r="A108" s="127" t="n">
        <v>45800</v>
      </c>
      <c r="B108" s="4">
        <f>A108</f>
        <v/>
      </c>
      <c r="C108" s="13" t="n">
        <v>41603.07</v>
      </c>
      <c r="D108" s="138">
        <f>IF(C108&gt;0,C108-C107,0)</f>
        <v/>
      </c>
      <c r="E108" s="68">
        <f>IF(C108&gt;0,D108/C107,0)</f>
        <v/>
      </c>
      <c r="F108" s="15">
        <f>IF(C108&gt;0,(C108-C$10)/C$10,0)</f>
        <v/>
      </c>
      <c r="G108" s="13" t="n">
        <v>5802.82</v>
      </c>
      <c r="H108" s="138">
        <f>IF(G108&gt;0,G108-G107,0)</f>
        <v/>
      </c>
      <c r="I108" s="68">
        <f>IF(G108&gt;0,H108/G107,0)</f>
        <v/>
      </c>
      <c r="J108" s="15">
        <f>IF(G108&gt;0,(G108-G$10)/G$10,0)</f>
        <v/>
      </c>
      <c r="K108" s="13" t="n">
        <v>18737.21</v>
      </c>
      <c r="L108" s="138">
        <f>IF(K108&gt;0,K108-K107,0)</f>
        <v/>
      </c>
      <c r="M108" s="68">
        <f>IF(K108&gt;0,L108/K107,0)</f>
        <v/>
      </c>
      <c r="N108" s="15">
        <f>IF(K108&gt;0,(K108-K$10)/K$10,0)</f>
        <v/>
      </c>
      <c r="O108" s="13" t="n">
        <v>2039.85</v>
      </c>
      <c r="P108" s="138">
        <f>IF(O108&gt;0,O108-O107,0)</f>
        <v/>
      </c>
      <c r="Q108" s="68">
        <f>IF(O108&gt;0,P108/O107,0)</f>
        <v/>
      </c>
      <c r="R108" s="15">
        <f>IF(O108&gt;0,(O108-O$10)/O$10,0)</f>
        <v/>
      </c>
      <c r="S108" s="18">
        <f>IF(O108&gt;0,(((O108*0.7)*Q108)+((K108*0.9)*M108)+((G108*0.65)*I108)+((C108*0.6)*E108))/(O108+K108+G108+C108),0)</f>
        <v/>
      </c>
      <c r="T108" s="121">
        <f>IF(O108&gt;0,(S108*200)+T107,0)</f>
        <v/>
      </c>
      <c r="U108" s="121">
        <f>T108</f>
        <v/>
      </c>
      <c r="V108" s="134">
        <f>IF(T108&gt;0,(T108-T107)/T107,0)</f>
        <v/>
      </c>
      <c r="W108" s="21">
        <f>IF(T108&gt;0,(T108-T$11)/T$11,0)</f>
        <v/>
      </c>
      <c r="X108" s="18">
        <f>IF(T108&gt;0,((Q108+M108+I108+E108)/4),0)</f>
        <v/>
      </c>
      <c r="Y108" s="352" t="n">
        <v>338496.22</v>
      </c>
      <c r="Z108" s="15" t="n">
        <v>2e-06</v>
      </c>
      <c r="AA108" s="21">
        <f>Z108-$V108</f>
        <v/>
      </c>
      <c r="AC108" s="13" t="n">
        <v>214.29</v>
      </c>
      <c r="AD108" s="68">
        <f>IF(AC108&gt;0,((AC108-AC107)/AC107),0)</f>
        <v/>
      </c>
      <c r="AE108" s="68">
        <f>IF(AC108&gt;0,AD108-$V108,0)</f>
        <v/>
      </c>
      <c r="AF108" s="68">
        <f>IF(AC108&gt;0,(AC108-AF$10)/AF$10,0)</f>
        <v/>
      </c>
      <c r="AG108" s="68" t="n"/>
      <c r="AH108" s="15">
        <f>IF(AC108&gt;0,(AC108-AC$10)/AC$10,0)</f>
        <v/>
      </c>
      <c r="AJ108" s="13" t="n">
        <v>21.44</v>
      </c>
      <c r="AK108" s="68">
        <f>IF(AJ108&gt;0,((AJ108-AJ107)/AJ107),0)</f>
        <v/>
      </c>
      <c r="AL108" s="68">
        <f>IF(AJ108&gt;0,AK108-$V108,0)</f>
        <v/>
      </c>
      <c r="AM108" s="68">
        <f>IF(AJ108&gt;0,(AJ108-AM$10)/AM$10,0)</f>
        <v/>
      </c>
      <c r="AN108" s="68" t="n"/>
      <c r="AO108" s="15">
        <f>IF(AJ108&gt;0,(AJ108-AJ$10)/AJ$10,0)</f>
        <v/>
      </c>
      <c r="AQ108" s="13" t="n">
        <v>20.11</v>
      </c>
      <c r="AR108" s="68">
        <f>IF(AQ108&gt;0,((AQ108-AQ107)/AQ107),0)</f>
        <v/>
      </c>
      <c r="AS108" s="68">
        <f>IF(AQ108&gt;0,AR108-$V108,0)</f>
        <v/>
      </c>
      <c r="AT108" s="68">
        <f>IF(AQ108&gt;0,(AQ108-AT$10)/AT$10,0)</f>
        <v/>
      </c>
      <c r="AU108" s="68" t="n"/>
      <c r="AV108" s="15">
        <f>IF(AQ108&gt;0,(AQ108-AQ$10)/AQ$10,0)</f>
        <v/>
      </c>
      <c r="AX108" s="13" t="n">
        <v>201.83</v>
      </c>
      <c r="AY108" s="68">
        <f>IF(AX108&gt;0,((AX108-AX107)/AX107),0)</f>
        <v/>
      </c>
      <c r="AZ108" s="68">
        <f>IF(AX108&gt;0,AY108-$V108,0)</f>
        <v/>
      </c>
      <c r="BA108" s="68">
        <f>IF(AX108&gt;0,(AX108-BA$10)/BA$10,0)</f>
        <v/>
      </c>
      <c r="BB108" s="68" t="n"/>
      <c r="BC108" s="15">
        <f>IF(AX108&gt;0,(AX108-AX$10)/AX$10,0)</f>
        <v/>
      </c>
      <c r="BE108" s="13" t="n">
        <v>75.87</v>
      </c>
      <c r="BF108" s="68">
        <f>IF(BE108&gt;0,((BE108-BE107)/BE107),0)</f>
        <v/>
      </c>
      <c r="BG108" s="68">
        <f>IF(BE108&gt;0,BF108-$V108,0)</f>
        <v/>
      </c>
      <c r="BH108" s="68" t="n"/>
      <c r="BI108" s="68" t="n"/>
      <c r="BJ108" s="15">
        <f>IF(BE108&gt;0,(BE108-BE$10)/BE$10,0)</f>
        <v/>
      </c>
      <c r="BL108" s="13" t="n">
        <v>69.56999999999999</v>
      </c>
      <c r="BM108" s="68">
        <f>IF(BL108&gt;0,((BL108-BL107)/BL107),0)</f>
        <v/>
      </c>
      <c r="BN108" s="68">
        <f>IF(BL108&gt;0,BM108-$V108,0)</f>
        <v/>
      </c>
      <c r="BO108" s="68">
        <f>IF(BL108&gt;0,(BL108-BO$10)/BO$10,0)</f>
        <v/>
      </c>
      <c r="BP108" s="68" t="n"/>
      <c r="BQ108" s="15">
        <f>IF(BL108&gt;0,(BL108-BL$10)/BL$10,0)</f>
        <v/>
      </c>
      <c r="BS108" s="13" t="n">
        <v>37.94</v>
      </c>
      <c r="BT108" s="68">
        <f>IF(BS108&gt;0,((BS108-BS107)/BS107),0)</f>
        <v/>
      </c>
      <c r="BU108" s="68">
        <f>IF(BS108&gt;0,BT108-$V108,0)</f>
        <v/>
      </c>
      <c r="BV108" s="68">
        <f>IF(BS108&gt;0,(BS108-BV$10)/BV$10,0)</f>
        <v/>
      </c>
      <c r="BW108" s="68" t="n"/>
      <c r="BX108" s="15">
        <f>IF(BS108&gt;0,(BS108-BS$10)/BS$10,0)</f>
        <v/>
      </c>
      <c r="BZ108" s="13" t="n"/>
      <c r="CA108" s="68">
        <f>IF(BZ108&gt;0,((BZ108-BZ107)/BZ107),0)</f>
        <v/>
      </c>
      <c r="CB108" s="68">
        <f>IF(BZ108&gt;0,CA108-$V108,0)</f>
        <v/>
      </c>
      <c r="CC108" s="68">
        <f>IF(BZ108&gt;0,(BZ108-CC$10)/CC$10,0)</f>
        <v/>
      </c>
      <c r="CD108" s="68" t="n"/>
      <c r="CE108" s="15">
        <f>IF(BZ108&gt;0,(BZ108-BZ$10)/BZ$10,0)</f>
        <v/>
      </c>
      <c r="CG108" s="13" t="n">
        <v>29.69</v>
      </c>
      <c r="CH108" s="68">
        <f>IF(CG108&gt;0,((CG108-CG107)/CG107),0)</f>
        <v/>
      </c>
      <c r="CI108" s="68">
        <f>IF(CG108&gt;0,CH108-$V108,0)</f>
        <v/>
      </c>
      <c r="CJ108" s="68">
        <f>IF(CG108&gt;0,(CG108-CJ$10)/CJ$10,0)</f>
        <v/>
      </c>
      <c r="CK108" s="68" t="n"/>
      <c r="CL108" s="15">
        <f>IF(CG108&gt;0,(CG108-CG$10)/CG$10,0)</f>
        <v/>
      </c>
      <c r="CN108" s="13" t="n">
        <v>31.11</v>
      </c>
      <c r="CO108" s="68">
        <f>IF(CN108&gt;0,((CN108-CN107)/CN107),0)</f>
        <v/>
      </c>
      <c r="CP108" s="68">
        <f>IF(CN108&gt;0,CO108-$V108,0)</f>
        <v/>
      </c>
      <c r="CQ108" s="68">
        <f>IF(CN108&gt;0,(CN108-CQ$10)/CQ$10,0)</f>
        <v/>
      </c>
      <c r="CR108" s="68" t="n"/>
      <c r="CS108" s="15">
        <f>IF(CN108&gt;0,(CN108-CN$10)/CN$10,0)</f>
        <v/>
      </c>
      <c r="CU108" s="13" t="n">
        <v>34.75</v>
      </c>
      <c r="CV108" s="68">
        <f>IF(CU108&gt;0,((CU108-CU107)/CU107),0)</f>
        <v/>
      </c>
      <c r="CW108" s="68">
        <f>IF(CU108&gt;0,CV108-$V108,0)</f>
        <v/>
      </c>
      <c r="CX108" s="68">
        <f>IF(CU108&gt;0,(CU108-CX$10)/CX$10,0)</f>
        <v/>
      </c>
      <c r="CY108" s="68" t="n"/>
      <c r="CZ108" s="15">
        <f>IF(CU108&gt;0,(CU108-CU$10)/CU$10,0)</f>
        <v/>
      </c>
      <c r="DB108" s="13" t="n">
        <v>19.04</v>
      </c>
      <c r="DC108" s="68">
        <f>IF(DB108&gt;0,((DB108-DB107)/DB107),0)</f>
        <v/>
      </c>
      <c r="DD108" s="68">
        <f>IF(DB108&gt;0,DC108-$V108,0)</f>
        <v/>
      </c>
      <c r="DE108" s="68">
        <f>IF(DB108&gt;0,(DB108-DE$10)/DE$10,0)</f>
        <v/>
      </c>
      <c r="DF108" s="68" t="n"/>
      <c r="DG108" s="15">
        <f>IF(DB108&gt;0,(DB108-DB$10)/DB$10,0)</f>
        <v/>
      </c>
      <c r="DI108" s="13" t="n">
        <v>48.32</v>
      </c>
      <c r="DJ108" s="68">
        <f>IF(DI108&gt;0,((DI108-DI107)/DI107),0)</f>
        <v/>
      </c>
      <c r="DK108" s="68">
        <f>IF(DI108&gt;0,DJ108-$V108,0)</f>
        <v/>
      </c>
      <c r="DL108" s="68">
        <f>IF(DI108&gt;0,(DI108-DL$10)/DL$10,0)</f>
        <v/>
      </c>
      <c r="DM108" s="68" t="n"/>
      <c r="DN108" s="15">
        <f>IF(DI108&gt;0,(DI108-DI$10)/DI$10,0)</f>
        <v/>
      </c>
      <c r="DP108" s="13" t="n">
        <v>40.72</v>
      </c>
      <c r="DQ108" s="68">
        <f>IF(DP108&gt;0,((DP108-DP107)/DP107),0)</f>
        <v/>
      </c>
      <c r="DR108" s="68">
        <f>IF(DP108&gt;0,DQ108-$V108,0)</f>
        <v/>
      </c>
      <c r="DS108" s="68" t="n"/>
      <c r="DT108" s="68" t="n"/>
      <c r="DU108" s="15">
        <f>IF(DP108&gt;0,(DP108-DP$10)/DP$10,0)</f>
        <v/>
      </c>
      <c r="DV108" s="18" t="n"/>
      <c r="DW108" s="13" t="n">
        <v>29.68</v>
      </c>
      <c r="DX108" s="68">
        <f>IF(DW108&gt;0,((DW108-DW107)/DW107),0)</f>
        <v/>
      </c>
      <c r="DY108" s="68">
        <f>IF(DW108&gt;0,DX108-$V108,0)</f>
        <v/>
      </c>
      <c r="DZ108" s="68">
        <f>IF(DW108&gt;0,(DW108-DZ$10)/DZ$10,0)</f>
        <v/>
      </c>
      <c r="EA108" s="68" t="n"/>
      <c r="EB108" s="15">
        <f>IF(DW108&gt;0,(DW108-DW$10)/DW$10,0)</f>
        <v/>
      </c>
      <c r="ED108" s="13" t="n">
        <v>34.04</v>
      </c>
      <c r="EE108" s="68">
        <f>IF(ED108&gt;0,((ED108-ED107)/ED107),0)</f>
        <v/>
      </c>
      <c r="EF108" s="68">
        <f>IF(ED108&gt;0,EE108-$V108,0)</f>
        <v/>
      </c>
      <c r="EG108" s="68">
        <f>IF(ED108&gt;0,(ED108-EG$10)/EG$10,0)</f>
        <v/>
      </c>
      <c r="EH108" s="68" t="n"/>
      <c r="EI108" s="15">
        <f>IF(ED108&gt;0,(ED108-ED$10)/ED$10,0)</f>
        <v/>
      </c>
      <c r="EK108" s="13" t="n">
        <v>112</v>
      </c>
      <c r="EL108" s="68">
        <f>IF(EK108&gt;0,((EK108-EK107)/EK107),0)</f>
        <v/>
      </c>
      <c r="EM108" s="68">
        <f>IF(EK108&gt;0,EL108-$V108,0)</f>
        <v/>
      </c>
      <c r="EN108" s="68">
        <f>IF(EK108&gt;0,(EK108-EN$10)/EN$10,0)</f>
        <v/>
      </c>
      <c r="EO108" s="68" t="n"/>
      <c r="EP108" s="15">
        <f>IF(EK108&gt;0,(EK108-EK$10)/EK$10,0)</f>
        <v/>
      </c>
      <c r="ER108" s="13" t="n">
        <v>35.88</v>
      </c>
      <c r="ES108" s="68">
        <f>IF(ER108&gt;0,((ER108-ER107)/ER107),0)</f>
        <v/>
      </c>
      <c r="ET108" s="68">
        <f>IF(ER108&gt;0,ES108-$V108,0)</f>
        <v/>
      </c>
      <c r="EU108" s="68">
        <f>IF(ER108&gt;0,(ER108-EU$10)/EU$10,0)</f>
        <v/>
      </c>
      <c r="EV108" s="68" t="n"/>
      <c r="EW108" s="15">
        <f>IF(ER108&gt;0,(ER108-ER$10)/ER$10,0)</f>
        <v/>
      </c>
      <c r="EY108" s="13" t="n">
        <v>36.85</v>
      </c>
      <c r="EZ108" s="68">
        <f>IF(EY108&gt;0,((EY108-EY107)/EY107),0)</f>
        <v/>
      </c>
      <c r="FA108" s="68">
        <f>IF(EY108&gt;0,EZ108-$V108,0)</f>
        <v/>
      </c>
      <c r="FB108" s="68" t="n"/>
      <c r="FC108" s="68" t="n"/>
      <c r="FD108" s="15">
        <f>IF(EY108&gt;0,(EY108-EY$10)/EY$10,0)</f>
        <v/>
      </c>
      <c r="FF108" s="13" t="n">
        <v>54.55</v>
      </c>
      <c r="FG108" s="68">
        <f>IF(FF108&gt;0,((FF108-FF107)/FF107),0)</f>
        <v/>
      </c>
      <c r="FH108" s="68">
        <f>IF(FF108&gt;0,FG108-$V108,0)</f>
        <v/>
      </c>
      <c r="FI108" s="68">
        <f>IF(FF108&gt;0,(FF108-FI$10)/FI$10,0)</f>
        <v/>
      </c>
      <c r="FJ108" s="68" t="n"/>
      <c r="FK108" s="15">
        <f>IF(FF108&gt;0,(FF108-FF$10)/FF$10,0)</f>
        <v/>
      </c>
      <c r="FM108" s="13" t="n">
        <v>178.01</v>
      </c>
      <c r="FN108" s="68">
        <f>IF(FM108&gt;0,((FM108-FM107)/FM107),0)</f>
        <v/>
      </c>
      <c r="FO108" s="68">
        <f>IF(FM108&gt;0,FN108-$V108,0)</f>
        <v/>
      </c>
      <c r="FP108" s="68">
        <f>IF(FM108&gt;0,(FM108-FP$10)/FP$10,0)</f>
        <v/>
      </c>
      <c r="FQ108" s="68" t="n"/>
      <c r="FR108" s="15">
        <f>IF(FM108&gt;0,(FM108-FM$10)/FM$10,0)</f>
        <v/>
      </c>
      <c r="FT108" s="13" t="n">
        <v>94.19</v>
      </c>
      <c r="FU108" s="68">
        <f>IF(FT108&gt;0,((FT108-FT107)/FT107),0)</f>
        <v/>
      </c>
      <c r="FV108" s="68">
        <f>IF(FT108&gt;0,FU108-$V108,0)</f>
        <v/>
      </c>
      <c r="FW108" s="68">
        <f>IF(FT108&gt;0,(FT108-FW$10)/FW$10,0)</f>
        <v/>
      </c>
      <c r="FX108" s="68" t="n"/>
      <c r="FY108" s="15">
        <f>IF(FT108&gt;0,(FT108-FT$10)/FT$10,0)</f>
        <v/>
      </c>
      <c r="GA108" s="13" t="n">
        <v>17.89</v>
      </c>
      <c r="GB108" s="68">
        <f>IF(GA108&gt;0,((GA108-GA107)/GA107),0)</f>
        <v/>
      </c>
      <c r="GC108" s="68">
        <f>IF(GA108&gt;0,GB108-$V108,0)</f>
        <v/>
      </c>
      <c r="GD108" s="68" t="n"/>
      <c r="GE108" s="68" t="n"/>
      <c r="GF108" s="15">
        <f>IF(GA108&gt;0,(GA108-GA$10)/GA$10,0)</f>
        <v/>
      </c>
      <c r="GG108" s="18" t="n"/>
      <c r="GH108" s="13" t="n">
        <v>17.35</v>
      </c>
      <c r="GI108" s="68">
        <f>IF(GH108&gt;0,((GH108-GH107)/GH107),0)</f>
        <v/>
      </c>
      <c r="GJ108" s="68">
        <f>IF(GH108&gt;0,GI108-$V108,0)</f>
        <v/>
      </c>
      <c r="GK108" s="68">
        <f>IF(GH108&gt;0,(GH108-GK$10)/GK$10,0)</f>
        <v/>
      </c>
      <c r="GL108" s="68" t="n"/>
      <c r="GM108" s="15">
        <f>IF(GH108&gt;0,(GH108-GH$10)/GH$10,0)</f>
        <v/>
      </c>
      <c r="GO108" s="13" t="n">
        <v>24.55</v>
      </c>
      <c r="GP108" s="68">
        <f>IF(GO108&gt;0,((GO108-GO107)/GO107),0)</f>
        <v/>
      </c>
      <c r="GQ108" s="68">
        <f>IF(GO108&gt;0,GP108-$V108,0)</f>
        <v/>
      </c>
      <c r="GR108" s="68" t="n"/>
      <c r="GS108" s="68" t="n"/>
      <c r="GT108" s="15">
        <f>IF(GO108&gt;0,(GO108-GO$10)/GO$10,0)</f>
        <v/>
      </c>
      <c r="GV108" s="13" t="n">
        <v>14.83</v>
      </c>
      <c r="GW108" s="68">
        <f>IF(GV108&gt;0,((GV108-GV107)/GV107),0)</f>
        <v/>
      </c>
      <c r="GX108" s="68">
        <f>IF(GV108&gt;0,GW108-$V108,0)</f>
        <v/>
      </c>
      <c r="GY108" s="68">
        <f>IF(GV108&gt;0,(GV108-GY$10)/GY$10,0)</f>
        <v/>
      </c>
      <c r="GZ108" s="68" t="n"/>
      <c r="HA108" s="15">
        <f>IF(GV108&gt;0,(GV108-GV$10)/GV$10,0)</f>
        <v/>
      </c>
      <c r="HD108" s="13" t="n">
        <v>339.34</v>
      </c>
      <c r="HE108" s="68">
        <f>IF(HD108&gt;0,((HD108-HD107)/HD107),0)</f>
        <v/>
      </c>
      <c r="HF108" s="68">
        <f>IF(HD108&gt;0,HE108-$V108,0)</f>
        <v/>
      </c>
      <c r="HG108" s="68">
        <f>IF(HD108&gt;0,(HD108-HG$10)/HG$10,0)</f>
        <v/>
      </c>
      <c r="HH108" s="68" t="n"/>
      <c r="HI108" s="15">
        <f>IF(HD108&gt;0,(HD108-HD$10)/HD$10,0)</f>
        <v/>
      </c>
      <c r="HK108" s="13" t="n">
        <v>36.01</v>
      </c>
      <c r="HL108" s="68">
        <f>IF(HK108&gt;0,((HK108-HK107)/HK107),0)</f>
        <v/>
      </c>
      <c r="HM108" s="68">
        <f>IF(HK108&gt;0,HL108-$V108,0)</f>
        <v/>
      </c>
      <c r="HN108" s="68">
        <f>IF(HK108&gt;0,(HK108-HN$10)/HN$10,0)</f>
        <v/>
      </c>
      <c r="HO108" s="68" t="n"/>
      <c r="HP108" s="15">
        <f>IF(HK108&gt;0,(HK108-HK$10)/HK$10,0)</f>
        <v/>
      </c>
      <c r="HR108" s="13" t="n">
        <v>103.07</v>
      </c>
      <c r="HS108" s="68">
        <f>IF(HR108&gt;0,((HR108-HR107)/HR107),0)</f>
        <v/>
      </c>
      <c r="HT108" s="68">
        <f>IF(HR108&gt;0,HS108-$V108,0)</f>
        <v/>
      </c>
      <c r="HU108" s="68">
        <f>IF(HR108&gt;0,(HR108-HU$10)/HU$10,0)</f>
        <v/>
      </c>
      <c r="HV108" s="68" t="n"/>
      <c r="HW108" s="15">
        <f>IF(HR108&gt;0,(HR108-HR$10)/HR$10,0)</f>
        <v/>
      </c>
      <c r="HY108" s="13" t="n">
        <v>131.29</v>
      </c>
      <c r="HZ108" s="68">
        <f>IF(HY108&gt;0,((HY108-HY107)/HY107),0)</f>
        <v/>
      </c>
      <c r="IA108" s="68">
        <f>IF(HY108&gt;0,HZ108-$V108,0)</f>
        <v/>
      </c>
      <c r="IB108" s="68">
        <f>IF(HY108&gt;0,(HY108-IB$10)/IB$10,0)</f>
        <v/>
      </c>
      <c r="IC108" s="68" t="n"/>
      <c r="ID108" s="15">
        <f>IF(HY108&gt;0,(HY108-HY$10)/HY$10,0)</f>
        <v/>
      </c>
      <c r="IF108" s="13" t="n">
        <v>228.72</v>
      </c>
      <c r="IG108" s="68">
        <f>IF(IF108&gt;0,((IF108-IF107)/IF107),0)</f>
        <v/>
      </c>
      <c r="IH108" s="68">
        <f>IF(IF108&gt;0,IG108-$V108,0)</f>
        <v/>
      </c>
      <c r="II108" s="68">
        <f>IF(IF108&gt;0,(IF108-II$10)/II$10,0)</f>
        <v/>
      </c>
      <c r="IJ108" s="68" t="n"/>
      <c r="IK108" s="15">
        <f>IF(IF108&gt;0,(IF108-IF$10)/IF$10,0)</f>
        <v/>
      </c>
      <c r="IM108" s="13" t="n">
        <v>224.74</v>
      </c>
      <c r="IN108" s="68">
        <f>IF(IM108&gt;0,((IM108-IM107)/IM107),0)</f>
        <v/>
      </c>
      <c r="IO108" s="68">
        <f>IF(IM108&gt;0,IN108-$V108,0)</f>
        <v/>
      </c>
      <c r="IP108" s="68">
        <f>IF(IM108&gt;0,(IM108-IP$10)/IP$10,0)</f>
        <v/>
      </c>
      <c r="IQ108" s="68" t="n"/>
      <c r="IR108" s="15">
        <f>IF(IM108&gt;0,(IM108-IM$10)/IM$10,0)</f>
        <v/>
      </c>
      <c r="IT108" s="13" t="n">
        <v>58.69</v>
      </c>
      <c r="IU108" s="68">
        <f>IF(IT108&gt;0,((IT108-IT107)/IT107),0)</f>
        <v/>
      </c>
      <c r="IV108" s="68">
        <f>IF(IT108&gt;0,IU108-$V108,0)</f>
        <v/>
      </c>
      <c r="IW108" s="68">
        <f>IF(IT108&gt;0,(IT108-IW$10)/IW$10,0)</f>
        <v/>
      </c>
      <c r="IX108" s="68" t="n"/>
      <c r="IY108" s="15">
        <f>IF(IT108&gt;0,(IT108-IT$10)/IT$10,0)</f>
        <v/>
      </c>
      <c r="JA108" s="13" t="n">
        <v>627.0599999999999</v>
      </c>
      <c r="JB108" s="68">
        <f>IF(JA108&gt;0,((JA108-JA107)/JA107),0)</f>
        <v/>
      </c>
      <c r="JC108" s="68">
        <f>IF(JA108&gt;0,JB108-$V108,0)</f>
        <v/>
      </c>
      <c r="JD108" s="68">
        <f>IF(JA108&gt;0,(JA108-JD$10)/JD$10,0)</f>
        <v/>
      </c>
      <c r="JE108" s="68" t="n"/>
      <c r="JF108" s="15">
        <f>IF(JA108&gt;0,(JA108-JA$10)/JA$10,0)</f>
        <v/>
      </c>
      <c r="JH108" s="13" t="n">
        <v>450.18</v>
      </c>
      <c r="JI108" s="68">
        <f>IF(JH108&gt;0,((JH108-JH107)/JH107),0)</f>
        <v/>
      </c>
      <c r="JJ108" s="68">
        <f>IF(JH108&gt;0,JI108-$V108,0)</f>
        <v/>
      </c>
      <c r="JK108" s="68">
        <f>IF(JH108&gt;0,(JH108-JK$10)/JK$10,0)</f>
        <v/>
      </c>
      <c r="JL108" s="68" t="n"/>
      <c r="JM108" s="15">
        <f>IF(JH108&gt;0,(JH108-JH$10)/JH$10,0)</f>
        <v/>
      </c>
      <c r="JO108" s="13" t="n">
        <v>13.5</v>
      </c>
      <c r="JP108" s="68">
        <f>IF(JO108&gt;0,((JO108-JO107)/JO107),0)</f>
        <v/>
      </c>
      <c r="JQ108" s="68">
        <f>IF(JO108&gt;0,JP108-$V108,0)</f>
        <v/>
      </c>
      <c r="JR108" s="68">
        <f>IF(JO108&gt;0,(JO108-JR$10)/JR$10,0)</f>
        <v/>
      </c>
      <c r="JS108" s="68" t="n"/>
      <c r="JT108" s="15">
        <f>IF(JO108&gt;0,(JO108-JO$10)/JO$10,0)</f>
        <v/>
      </c>
      <c r="JV108" s="13" t="n">
        <v>1.68</v>
      </c>
      <c r="JW108" s="68">
        <f>IF(JV108&gt;0,((JV108-JV107)/JV107),0)</f>
        <v/>
      </c>
      <c r="JX108" s="68">
        <f>IF(JV108&gt;0,JW108-$V108,0)</f>
        <v/>
      </c>
      <c r="JY108" s="68">
        <f>IF(JV108&gt;0,(JV108-JY$10)/JY$10,0)</f>
        <v/>
      </c>
      <c r="JZ108" s="68" t="n"/>
      <c r="KA108" s="15">
        <f>IF(JV108&gt;0,(JV108-JV$10)/JV$10,0)</f>
        <v/>
      </c>
      <c r="KC108" s="13" t="n">
        <v>16.62</v>
      </c>
      <c r="KD108" s="68">
        <f>IF(KC108&gt;0,((KC108-KC107)/KC107),0)</f>
        <v/>
      </c>
      <c r="KE108" s="68">
        <f>IF(KC108&gt;0,KD108-$V108,0)</f>
        <v/>
      </c>
      <c r="KF108" s="68">
        <f>IF(KC108&gt;0,(KC108-KF$10)/KF$10,0)</f>
        <v/>
      </c>
      <c r="KG108" s="68" t="n"/>
      <c r="KH108" s="15">
        <f>IF(KC108&gt;0,(KC108-KC$10)/KC$10,0)</f>
        <v/>
      </c>
      <c r="KI108" s="18" t="n"/>
      <c r="KJ108" s="13" t="n">
        <v>61.78</v>
      </c>
      <c r="KK108" s="68">
        <f>IF(KJ108&gt;0,((KJ108-KJ107)/KJ107),0)</f>
        <v/>
      </c>
      <c r="KL108" s="68">
        <f>IF(KJ108&gt;0,KK108-$V108,0)</f>
        <v/>
      </c>
      <c r="KM108" s="68">
        <f>IF(KJ108&gt;0,(KJ108-KM$10)/KM$10,0)</f>
        <v/>
      </c>
      <c r="KN108" s="68" t="n"/>
      <c r="KO108" s="15">
        <f>IF(KJ108&gt;0,(KJ108-KJ$10)/KJ$10,0)</f>
        <v/>
      </c>
      <c r="KQ108" s="13" t="n">
        <v>1.525</v>
      </c>
      <c r="KR108" s="68">
        <f>IF(KQ108&gt;0,((KQ108-KQ107)/KQ107),0)</f>
        <v/>
      </c>
      <c r="KS108" s="68">
        <f>IF(KQ108&gt;0,KR108-$V108,0)</f>
        <v/>
      </c>
      <c r="KT108" s="68">
        <f>IF(KQ108&gt;0,(KQ108-KT$10)/KT$10,0)</f>
        <v/>
      </c>
      <c r="KU108" s="68" t="n"/>
      <c r="KV108" s="15">
        <f>IF(KQ108&gt;0,(KQ108-KQ$10)/KQ$10,0)</f>
        <v/>
      </c>
      <c r="KW108" s="18" t="n"/>
      <c r="KX108" s="13" t="n">
        <v>28.75</v>
      </c>
      <c r="KY108" s="68">
        <f>IF(KX108&gt;0,((KX108-KX107)/KX107),0)</f>
        <v/>
      </c>
      <c r="KZ108" s="68">
        <f>IF(KX108&gt;0,KY108-$V108,0)</f>
        <v/>
      </c>
      <c r="LA108" s="68">
        <f>IF(KX108&gt;0,(KX108-LA$10)/LA$10,0)</f>
        <v/>
      </c>
      <c r="LB108" s="68" t="n"/>
      <c r="LC108" s="15">
        <f>IF(KX108&gt;0,(KX108-KX$10)/KX$10,0)</f>
        <v/>
      </c>
      <c r="LD108" s="18" t="n"/>
      <c r="LE108" s="13" t="n">
        <v>55.61</v>
      </c>
      <c r="LF108" s="68">
        <f>IF(LE108&gt;0,((LE108-LE107)/LE107),0)</f>
        <v/>
      </c>
      <c r="LG108" s="68">
        <f>IF(LE108&gt;0,LF108-$V108,0)</f>
        <v/>
      </c>
      <c r="LH108" s="68">
        <f>IF(LE108&gt;0,(LE108-LH$10)/LH$10,0)</f>
        <v/>
      </c>
      <c r="LI108" s="68" t="n"/>
      <c r="LJ108" s="15">
        <f>IF(LE108&gt;0,(LE108-LE$10)/LE$10,0)</f>
        <v/>
      </c>
      <c r="LL108" s="13" t="n">
        <v>117.62</v>
      </c>
      <c r="LM108" s="68">
        <f>IF(LL108&gt;0,((LL108-LL107)/LL107),0)</f>
        <v/>
      </c>
      <c r="LN108" s="68">
        <f>IF(LL108&gt;0,LM108-$V108,0)</f>
        <v/>
      </c>
      <c r="LO108" s="68">
        <f>IF(LL108&gt;0,(LL108-LO$10)/LO$10,0)</f>
        <v/>
      </c>
      <c r="LP108" s="68" t="n"/>
      <c r="LQ108" s="15">
        <f>IF(LL108&gt;0,(LL108-LL$10)/LL$10,0)</f>
        <v/>
      </c>
      <c r="LS108" s="13" t="n">
        <v>14.71</v>
      </c>
      <c r="LT108" s="68">
        <f>IF(LS108&gt;0,((LS108-LS107)/LS107),0)</f>
        <v/>
      </c>
      <c r="LU108" s="68">
        <f>IF(LS108&gt;0,LT108-$V108,0)</f>
        <v/>
      </c>
      <c r="LV108" s="68" t="n"/>
      <c r="LW108" s="68" t="n"/>
      <c r="LX108" s="15">
        <f>IF(LS108&gt;0,(LS108-LS$10)/LS$10,0)</f>
        <v/>
      </c>
      <c r="LZ108" s="13" t="n">
        <v>14.31</v>
      </c>
      <c r="MA108" s="68">
        <f>IF(LZ108&gt;0,((LZ108-LZ107)/LZ107),0)</f>
        <v/>
      </c>
      <c r="MB108" s="68">
        <f>IF(LZ108&gt;0,MA108-$V108,0)</f>
        <v/>
      </c>
      <c r="MC108" s="68">
        <f>IF(LZ108&gt;0,(LZ108-MC$10)/MC$10,0)</f>
        <v/>
      </c>
      <c r="MD108" s="68" t="n"/>
      <c r="ME108" s="15">
        <f>IF(LZ108&gt;0,(LZ108-LZ$10)/LZ$10,0)</f>
        <v/>
      </c>
      <c r="MG108" s="13" t="n">
        <v>48.9</v>
      </c>
      <c r="MH108" s="68">
        <f>IF(MG108&gt;0,((MG108-MG107)/MG107),0)</f>
        <v/>
      </c>
      <c r="MI108" s="68">
        <f>IF(MG108&gt;0,MH108-$V108,0)</f>
        <v/>
      </c>
      <c r="MJ108" s="68">
        <f>IF(MG108&gt;0,(MG108-MJ$10)/MJ$10,0)</f>
        <v/>
      </c>
      <c r="MK108" s="68" t="n"/>
      <c r="ML108" s="15">
        <f>IF(MG108&gt;0,(MG108-MG$10)/MG$10,0)</f>
        <v/>
      </c>
      <c r="MN108" s="13" t="n">
        <v>119.67</v>
      </c>
      <c r="MO108" s="68">
        <f>IF(MN108&gt;0,((MN108-MN107)/MN107),0)</f>
        <v/>
      </c>
      <c r="MP108" s="68">
        <f>IF(MN108&gt;0,MO108-$V108,0)</f>
        <v/>
      </c>
      <c r="MQ108" s="68">
        <f>IF(MN108&gt;0,(MN108-MQ$10)/MQ$10,0)</f>
        <v/>
      </c>
      <c r="MR108" s="68" t="n"/>
      <c r="MS108" s="15">
        <f>IF(MN108&gt;0,(MN108-MN$10)/MN$10,0)</f>
        <v/>
      </c>
      <c r="MU108" s="13" t="n">
        <v>13.83</v>
      </c>
      <c r="MV108" s="68">
        <f>IF(MU108&gt;0,((MU108-MU107)/MU107),0)</f>
        <v/>
      </c>
      <c r="MW108" s="68">
        <f>IF(MU108&gt;0,MV108-$V108,0)</f>
        <v/>
      </c>
      <c r="MX108" s="68">
        <f>IF(MU108&gt;0,(MU108-MX$10)/MX$10,0)</f>
        <v/>
      </c>
      <c r="MY108" s="68" t="n"/>
      <c r="MZ108" s="15">
        <f>IF(MU108&gt;0,(MU108-MU$10)/MU$10,0)</f>
        <v/>
      </c>
      <c r="NB108" s="13" t="n">
        <v>232.79</v>
      </c>
      <c r="NC108" s="68">
        <f>IF(NB108&gt;0,((NB108-NB107)/NB107),0)</f>
        <v/>
      </c>
      <c r="ND108" s="68">
        <f>IF(NB108&gt;0,NC108-$V108,0)</f>
        <v/>
      </c>
      <c r="NE108" s="68">
        <f>IF(NB108&gt;0,(NB108-NE$10)/NE$10,0)</f>
        <v/>
      </c>
      <c r="NF108" s="68" t="n"/>
      <c r="NG108" s="15">
        <f>IF(NB108&gt;0,(NB108-NB$10)/NB$10,0)</f>
        <v/>
      </c>
      <c r="NI108" s="13" t="n">
        <v>5.1</v>
      </c>
      <c r="NJ108" s="68">
        <f>IF(NI108&gt;0,((NI108-NI107)/NI107),0)</f>
        <v/>
      </c>
      <c r="NK108" s="68">
        <f>IF(NI108&gt;0,NJ108-$V108,0)</f>
        <v/>
      </c>
      <c r="NL108" s="68">
        <f>IF(NI108&gt;0,(NI108-NL$10)/NL$10,0)</f>
        <v/>
      </c>
      <c r="NM108" s="68" t="n"/>
      <c r="NN108" s="15">
        <f>IF(NI108&gt;0,(NI108-NI$10)/NI$10,0)</f>
        <v/>
      </c>
      <c r="NP108" s="13" t="n">
        <v>464.39</v>
      </c>
      <c r="NQ108" s="68">
        <f>IF(NP108&gt;0,((NP108-NP107)/NP107),0)</f>
        <v/>
      </c>
      <c r="NR108" s="68">
        <f>IF(NP108&gt;0,NQ108-$V108,0)</f>
        <v/>
      </c>
      <c r="NS108" s="68">
        <f>IF(NP108&gt;0,(NP108-NS$10)/NS$10,0)</f>
        <v/>
      </c>
      <c r="NT108" s="68" t="n"/>
      <c r="NU108" s="15">
        <f>IF(NP108&gt;0,(NP108-NP$10)/NP$10,0)</f>
        <v/>
      </c>
      <c r="NW108" s="13" t="n">
        <v>168.47</v>
      </c>
      <c r="NX108" s="68">
        <f>IF(NW108&gt;0,((NW108-NW107)/NW107),0)</f>
        <v/>
      </c>
      <c r="NY108" s="68">
        <f>IF(NW108&gt;0,NX108-$V108,0)</f>
        <v/>
      </c>
      <c r="NZ108" s="68">
        <f>IF(NW108&gt;0,(NW108-NZ$10)/NZ$10,0)</f>
        <v/>
      </c>
      <c r="OA108" s="68" t="n"/>
      <c r="OB108" s="15">
        <f>IF(NW108&gt;0,(NW108-NW$10)/NW$10,0)</f>
        <v/>
      </c>
      <c r="OD108" s="13" t="n">
        <v>1.75</v>
      </c>
      <c r="OE108" s="68">
        <f>IF(OD108&gt;0,((OD108-OD107)/OD107),0)</f>
        <v/>
      </c>
      <c r="OF108" s="68">
        <f>IF(OD108&gt;0,OE108-$V108,0)</f>
        <v/>
      </c>
      <c r="OG108" s="68">
        <f>IF(OD108&gt;0,(OD108-OG$10)/OG$10,0)</f>
        <v/>
      </c>
      <c r="OH108" s="68" t="n"/>
      <c r="OI108" s="15">
        <f>IF(OD108&gt;0,(OD108-OD$10)/OD$10,0)</f>
        <v/>
      </c>
      <c r="OK108" s="13" t="n">
        <v>113.29</v>
      </c>
      <c r="OL108" s="68">
        <f>IF(OK108&gt;0,((OK108-OK107)/OK107),0)</f>
        <v/>
      </c>
      <c r="OM108" s="68">
        <f>IF(OK108&gt;0,OL108-$V108,0)</f>
        <v/>
      </c>
      <c r="ON108" s="68">
        <f>IF(OK108&gt;0,(OK108-ON$10)/ON$10,0)</f>
        <v/>
      </c>
      <c r="OO108" s="68" t="n"/>
      <c r="OP108" s="15">
        <f>IF(OK108&gt;0,(OK108-OK$10)/OK$10,0)</f>
        <v/>
      </c>
      <c r="OR108" s="13" t="n">
        <v>4.62</v>
      </c>
      <c r="OS108" s="68">
        <f>IF(OR108&gt;0,((OR108-OR107)/OR107),0)</f>
        <v/>
      </c>
      <c r="OT108" s="68">
        <f>IF(OR108&gt;0,OS108-$V108,0)</f>
        <v/>
      </c>
      <c r="OU108" s="68">
        <f>IF(OR108&gt;0,(OR108-OU$10)/OU$10,0)</f>
        <v/>
      </c>
      <c r="OV108" s="68" t="n"/>
      <c r="OW108" s="15">
        <f>IF(OR108&gt;0,(OR108-OR$10)/OR$10,0)</f>
        <v/>
      </c>
      <c r="OY108" s="13" t="n">
        <v>132.35</v>
      </c>
      <c r="OZ108" s="68">
        <f>IF(OY108&gt;0,((OY108-OY107)/OY107),0)</f>
        <v/>
      </c>
      <c r="PA108" s="68">
        <f>IF(OY108&gt;0,OZ108-$V108,0)</f>
        <v/>
      </c>
      <c r="PB108" s="68">
        <f>IF(OY108&gt;0,(OY108-PB$10)/PB$10,0)</f>
        <v/>
      </c>
      <c r="PC108" s="68" t="n"/>
      <c r="PD108" s="15">
        <f>IF(OY108&gt;0,(OY108-OY$10)/OY$10,0)</f>
        <v/>
      </c>
      <c r="PE108" s="18" t="n"/>
      <c r="PF108" s="13" t="n">
        <v>237.49</v>
      </c>
      <c r="PG108" s="68">
        <f>IF(PF108&gt;0,((PF108-PF107)/PF107),0)</f>
        <v/>
      </c>
      <c r="PH108" s="68">
        <f>IF(PF108&gt;0,PG108-$V108,0)</f>
        <v/>
      </c>
      <c r="PI108" s="68">
        <f>IF(PF108&gt;0,(PF108-PI$10)/PI$10,0)</f>
        <v/>
      </c>
      <c r="PJ108" s="68" t="n"/>
      <c r="PK108" s="15">
        <f>IF(PF108&gt;0,(PF108-PF$10)/PF$10,0)</f>
        <v/>
      </c>
      <c r="PM108" s="13" t="n"/>
      <c r="PN108" s="68">
        <f>IF(PM108&gt;0,((PM108-PM107)/PM107),0)</f>
        <v/>
      </c>
      <c r="PO108" s="68">
        <f>PN108-$V108</f>
        <v/>
      </c>
      <c r="PP108" s="68">
        <f>IF(PM108&gt;0,(PM108-PP$10)/PP$10,0)</f>
        <v/>
      </c>
      <c r="PQ108" s="68" t="n"/>
      <c r="PR108" s="15">
        <f>IF(PM108&gt;0,(PM108-PM$10)/PM$10,0)</f>
        <v/>
      </c>
      <c r="PT108" s="13" t="n">
        <v>5.4</v>
      </c>
      <c r="PU108" s="68">
        <f>IF(PT108&gt;0,((PT108-PT107)/PT107),0)</f>
        <v/>
      </c>
      <c r="PV108" s="68">
        <f>IF(PT108&gt;0,PU108-$V108,0)</f>
        <v/>
      </c>
      <c r="PW108" s="68">
        <f>IF(PT108&gt;0,(PT108-PW$10)/PW$10,0)</f>
        <v/>
      </c>
      <c r="PX108" s="68" t="n"/>
      <c r="PY108" s="15">
        <f>IF(PT108&gt;0,(PT108-PT$10)/PT$10,0)</f>
        <v/>
      </c>
      <c r="QA108" s="13" t="n">
        <v>211.26</v>
      </c>
      <c r="QB108" s="68">
        <f>IF(QA108&gt;0,((QA108-QA107)/QA107),0)</f>
        <v/>
      </c>
      <c r="QC108" s="68">
        <f>IF(QA108&gt;0,QB108-$V108,0)</f>
        <v/>
      </c>
      <c r="QD108" s="68">
        <f>IF(QA108&gt;0,(QA108-QD$10)/QD$10,0)</f>
        <v/>
      </c>
      <c r="QE108" s="68" t="n"/>
      <c r="QF108" s="15">
        <f>IF(QA108&gt;0,(QA108-QA$10)/QA$10,0)</f>
        <v/>
      </c>
      <c r="QH108" s="13" t="n">
        <v>1.39</v>
      </c>
      <c r="QI108" s="68">
        <f>IF(QH108&gt;0,((QH108-QH107)/QH107),0)</f>
        <v/>
      </c>
      <c r="QJ108" s="68">
        <f>IF(QH108&gt;0,QI108-$V108,0)</f>
        <v/>
      </c>
      <c r="QK108" s="68">
        <f>IF(QH108&gt;0,(QH108-QK$10)/QK$10,0)</f>
        <v/>
      </c>
      <c r="QL108" s="68" t="n"/>
      <c r="QM108" s="15">
        <f>IF(QH108&gt;0,(QH108-QH$10)/QH$10,0)</f>
        <v/>
      </c>
      <c r="QO108" s="13" t="n">
        <v>9.300000000000001</v>
      </c>
      <c r="QP108" s="68">
        <f>IF(QO108&gt;0,((QO108-QO107)/QO107),0)</f>
        <v/>
      </c>
      <c r="QQ108" s="68">
        <f>IF(QO108&gt;0,QP108-$V108,0)</f>
        <v/>
      </c>
      <c r="QR108" s="68">
        <f>IF(QO108&gt;0,(QO108-QR$10)/QR$10,0)</f>
        <v/>
      </c>
      <c r="QS108" s="68" t="n"/>
      <c r="QT108" s="15">
        <f>IF(QO108&gt;0,(QO108-QO$10)/QO$10,0)</f>
        <v/>
      </c>
      <c r="QV108" s="13" t="n">
        <v>1.59</v>
      </c>
      <c r="QW108" s="68">
        <f>IF(QV108&gt;0,((QV108-QV107)/QV107),0)</f>
        <v/>
      </c>
      <c r="QX108" s="68">
        <f>IF(QV108&gt;0,QW108-$V108,0)</f>
        <v/>
      </c>
      <c r="QY108" s="68">
        <f>IF(QV108&gt;0,(QV108-QY$10)/QY$10,0)</f>
        <v/>
      </c>
      <c r="QZ108" s="68" t="n"/>
      <c r="RA108" s="15">
        <f>IF(QV108&gt;0,(QV108-QV$10)/QV$10,0)</f>
        <v/>
      </c>
      <c r="RC108" s="13" t="n">
        <v>28.59</v>
      </c>
      <c r="RD108" s="68">
        <f>IF(RC108&gt;0,((RC108-RC107)/RC107),0)</f>
        <v/>
      </c>
      <c r="RE108" s="68">
        <f>IF(RC108&gt;0,RD108-$V108,0)</f>
        <v/>
      </c>
      <c r="RF108" s="68">
        <f>IF(RC108&gt;0,(RC108-RF$10)/RF$10,0)</f>
        <v/>
      </c>
      <c r="RG108" s="68" t="n"/>
      <c r="RH108" s="15">
        <f>IF(RC108&gt;0,(RC108-RC$10)/RC$10,0)</f>
        <v/>
      </c>
      <c r="RJ108" s="13" t="n">
        <v>191.98</v>
      </c>
      <c r="RK108" s="68">
        <f>IF(RJ108&gt;0,((RJ108-RJ107)/RJ107),0)</f>
        <v/>
      </c>
      <c r="RL108" s="68">
        <f>RK108-$V108</f>
        <v/>
      </c>
      <c r="RM108" s="68">
        <f>IF(RJ108&gt;0,(RJ108-RM$10)/RM$10,0)</f>
        <v/>
      </c>
      <c r="RN108" s="68" t="n"/>
      <c r="RO108" s="15">
        <f>IF(RJ108&gt;0,(RJ108-RJ$10)/RJ$10,0)</f>
        <v/>
      </c>
      <c r="RQ108" s="13" t="n">
        <v>13.91</v>
      </c>
      <c r="RR108" s="68">
        <f>IF(RQ108&gt;0,((RQ108-RQ107)/RQ107),0)</f>
        <v/>
      </c>
      <c r="RS108" s="68">
        <f>RR108-$V108</f>
        <v/>
      </c>
      <c r="RT108" s="68">
        <f>IF(RQ108&gt;0,(RQ108-RT$10)/RT$10,0)</f>
        <v/>
      </c>
      <c r="RU108" s="68" t="n"/>
      <c r="RV108" s="15">
        <f>IF(RQ108&gt;0,(RQ108-RQ$10)/RQ$10,0)</f>
        <v/>
      </c>
      <c r="RX108" s="13" t="n">
        <v>123.31</v>
      </c>
      <c r="RY108" s="68">
        <f>IF(RX108&gt;0,((RX108-RX107)/RX107),0)</f>
        <v/>
      </c>
      <c r="RZ108" s="68">
        <f>RY108-$V108</f>
        <v/>
      </c>
      <c r="SA108" s="68">
        <f>IF(RX108&gt;0,(RX108-SA$10)/SA$10,0)</f>
        <v/>
      </c>
      <c r="SB108" s="68" t="n"/>
      <c r="SC108" s="15">
        <f>IF(RX108&gt;0,(RX108-RX$10)/RX$10,0)</f>
        <v/>
      </c>
      <c r="SE108" s="13" t="n">
        <v>14.02</v>
      </c>
      <c r="SF108" s="68">
        <f>IF(SE108&gt;0,((SE108-SE107)/SE107),0)</f>
        <v/>
      </c>
      <c r="SG108" s="68">
        <f>SF108-$V108</f>
        <v/>
      </c>
      <c r="SH108" s="68">
        <f>IF(SE108&gt;0,(SE108-SH$10)/SH$10,0)</f>
        <v/>
      </c>
      <c r="SI108" s="68" t="n"/>
      <c r="SJ108" s="15">
        <f>IF(SE108&gt;0,(SE108-SE$10)/SE$10,0)</f>
        <v/>
      </c>
      <c r="SL108" s="13" t="n">
        <v>0.663</v>
      </c>
      <c r="SM108" s="68">
        <f>IF(SL108&gt;0,((SL108-SL107)/SL107),0)</f>
        <v/>
      </c>
      <c r="SN108" s="68">
        <f>SM108-$V108</f>
        <v/>
      </c>
      <c r="SO108" s="68">
        <f>IF(SL108&gt;0,(SL108-SO$10)/SO$10,0)</f>
        <v/>
      </c>
      <c r="SP108" s="68" t="n"/>
      <c r="SQ108" s="15">
        <f>IF(SL108&gt;0,(SL108-SL$10)/SL$10,0)</f>
        <v/>
      </c>
      <c r="SS108" s="13" t="n">
        <v>18.8</v>
      </c>
      <c r="ST108" s="68">
        <f>IF(SS108&gt;0,((SS108-SS107)/SS107),0)</f>
        <v/>
      </c>
      <c r="SU108" s="68">
        <f>ST108-$V108</f>
        <v/>
      </c>
      <c r="SV108" s="68">
        <f>IF(SS108&gt;0,(SS108-SV$10)/SV$10,0)</f>
        <v/>
      </c>
      <c r="SW108" s="68" t="n"/>
      <c r="SX108" s="15">
        <f>IF(SS108&gt;0,(SS108-SS$10)/SS$10,0)</f>
        <v/>
      </c>
      <c r="SZ108" s="13" t="n">
        <v>19.69</v>
      </c>
      <c r="TA108" s="68">
        <f>IF(SZ108&gt;0,((SZ108-SZ107)/SZ107),0)</f>
        <v/>
      </c>
      <c r="TB108" s="68">
        <f>TA108-$V108</f>
        <v/>
      </c>
      <c r="TC108" s="68">
        <f>IF(SZ108&gt;0,(SZ108-TC$10)/TC$10,0)</f>
        <v/>
      </c>
      <c r="TD108" s="68" t="n"/>
      <c r="TE108" s="15">
        <f>IF(SZ108&gt;0,(SZ108-SZ$10)/SZ$10,0)</f>
        <v/>
      </c>
      <c r="TG108" s="13" t="n">
        <v>0.1701</v>
      </c>
      <c r="TH108" s="68">
        <f>IF(TG108&gt;0,((TG108-TG107)/TG107),0)</f>
        <v/>
      </c>
      <c r="TI108" s="68">
        <f>TH108-$V108</f>
        <v/>
      </c>
      <c r="TJ108" s="68">
        <f>IF(TG108&gt;0,(TG108-TJ$10)/TJ$10,0)</f>
        <v/>
      </c>
      <c r="TK108" s="68" t="n"/>
      <c r="TL108" s="15">
        <f>IF(TG108&gt;0,(TG108-TG$10)/TG$10,0)</f>
        <v/>
      </c>
      <c r="TN108" s="13" t="n">
        <v>38.71</v>
      </c>
      <c r="TO108" s="68">
        <f>IF(TN108&gt;0,((TN108-TN107)/TN107),0)</f>
        <v/>
      </c>
      <c r="TP108" s="68">
        <f>TO108-$V108</f>
        <v/>
      </c>
      <c r="TQ108" s="68">
        <f>IF(TN108&gt;0,(TN108-TQ$10)/TQ$10,0)</f>
        <v/>
      </c>
      <c r="TR108" s="68" t="n"/>
      <c r="TS108" s="15">
        <f>IF(TN108&gt;0,(TN108-TN$10)/TN$10,0)</f>
        <v/>
      </c>
      <c r="TU108" s="13" t="n">
        <v>2.79</v>
      </c>
      <c r="TV108" s="68">
        <f>IF(TU108&gt;0,((TU108-TU107)/TU107),0)</f>
        <v/>
      </c>
      <c r="TW108" s="68">
        <f>TV108-$V108</f>
        <v/>
      </c>
      <c r="TX108" s="68">
        <f>IF(TU108&gt;0,(TU108-TX$10)/TX$10,0)</f>
        <v/>
      </c>
      <c r="TY108" s="68" t="n"/>
      <c r="TZ108" s="15">
        <f>IF(TU108&gt;0,(TU108-TU$10)/TU$10,0)</f>
        <v/>
      </c>
      <c r="UB108" s="13" t="n"/>
      <c r="UC108" s="68">
        <f>IF(UB108&gt;0,((UB108-UB107)/UB107),0)</f>
        <v/>
      </c>
      <c r="UD108" s="68">
        <f>UC108-$V108</f>
        <v/>
      </c>
      <c r="UE108" s="68">
        <f>IF(UB108&gt;0,(UB108-UE$10)/UE$10,0)</f>
        <v/>
      </c>
      <c r="UF108" s="68" t="n"/>
      <c r="UG108" s="15">
        <f>IF(UB108&gt;0,(UB108-UB$10)/UB$10,0)</f>
        <v/>
      </c>
      <c r="UI108" s="13" t="n"/>
      <c r="UJ108" s="68">
        <f>IF(UI108&gt;0,((UI108-UI107)/UI107),0)</f>
        <v/>
      </c>
      <c r="UK108" s="68">
        <f>UJ108-$V108</f>
        <v/>
      </c>
      <c r="UL108" s="68">
        <f>IF(UI108&gt;0,(UI108-UL$10)/UL$10,0)</f>
        <v/>
      </c>
      <c r="UM108" s="68" t="n"/>
      <c r="UN108" s="15">
        <f>IF(UI108&gt;0,(UI108-UI$10)/UI$10,0)</f>
        <v/>
      </c>
      <c r="UP108" s="13" t="n"/>
      <c r="UQ108" s="68">
        <f>IF(UP108&gt;0,((UP108-UP107)/UP107),0)</f>
        <v/>
      </c>
      <c r="UR108" s="68">
        <f>UQ108-$V108</f>
        <v/>
      </c>
      <c r="US108" s="68">
        <f>IF(UP108&gt;0,(UP108-US$10)/US$10,0)</f>
        <v/>
      </c>
      <c r="UT108" s="68" t="n"/>
      <c r="UU108" s="15">
        <f>IF(UP108&gt;0,(UP108-UP$10)/UP$10,0)</f>
        <v/>
      </c>
      <c r="UW108" s="13" t="n"/>
      <c r="UX108" s="68">
        <f>IF(UW108&gt;0,((UW108-UW107)/UW107),0)</f>
        <v/>
      </c>
      <c r="UY108" s="68">
        <f>UX108-$V108</f>
        <v/>
      </c>
      <c r="UZ108" s="68">
        <f>IF(UW108&gt;0,(UW108-UZ$10)/UZ$10,0)</f>
        <v/>
      </c>
      <c r="VA108" s="68" t="n"/>
      <c r="VB108" s="15">
        <f>IF(UW108&gt;0,(UW108-UW$10)/UW$10,0)</f>
        <v/>
      </c>
      <c r="VD108" s="13" t="n"/>
      <c r="VE108" s="68">
        <f>IF(VD108&gt;0,((VD108-VD107)/VD107),0)</f>
        <v/>
      </c>
      <c r="VF108" s="68">
        <f>VE108-$V108</f>
        <v/>
      </c>
      <c r="VG108" s="68">
        <f>IF(VD108&gt;0,(VD108-VG$10)/VG$10,0)</f>
        <v/>
      </c>
      <c r="VH108" s="68" t="n"/>
      <c r="VI108" s="15">
        <f>IF(VD108&gt;0,(VD108-VD$10)/VD$10,0)</f>
        <v/>
      </c>
      <c r="VM108" s="21">
        <f>IF($C108&gt;0,(($IK$5*IG108)+($GT$5*GP108)+($JM$5*JI108)+($JF$5*JB108)+($IY$5*IU108)+($IR$5*IN108)+($ID$5*HZ108)+($HW$5*HS108)+($HP$5*HL108)+($HI$5*HE108)+($GF$5*GB108)+($FY$5*FU108)+($FR$5*FN108)+($FK$5*FG108)+($FD$5*EZ108)+($EW$5*ES108)+($EP$5*EL108)+($EI$5*EE108)+($EB$5*DX108)+($DU$5*DQ108)+($DN$5*DJ108)+($DG$5*DC108)+($CZ$5*CV108)+($CS$5*CO108)+($CL$5*CH108)+($CE$5*CA108)+($BX$5*BT108)+($BQ$5*BM108)+($BJ$5*BF108)+($BC$5*AY108)+($AV$5*AR108)+($AO$5*AK108)+($AH$5*AD108)+($JT$5*JP108)+($KA$5*JW108)+($KO$5*KK108)+($PR$5*PN108)+($GM$5*GI108)+($HA$5*GW108)+($KV$5*KR108)+($KH$5*KD108)+($LC$5*KY108)+($MS$5*MO108)+($ML$5*MH108)+($ME$5*MA108)+($LX$5*LT108)+($LQ$5*LM108)+($LJ$5*LF108)+(MV108*$MZ$5)+(NC108*$NG$5)+(NJ108*$NN$5)+($OI$5*OE108)+($NU$5*NQ108)+($OB$5*NX108)+($PK$5*PG108)+($OP$5*OL108)+($OW$5*OS108)+($PD$5*OZ108)+(PU108*$PY$5)+(QB108*$QF$5)+(QI108*$QM$5)+(QP108*$QT$5)+(QW108*$RA$5)+(RD108*$RH$5)+(RK108*$RO$5)+(RR108*$RV$5)+(RY108*$SC$5)+(SF108*$SJ$5)+(SM108*$SQ$5)+(ST108*$SX$5)+(TA108*$TE$5))+(TH108*$TL$5)+(TO108*$TS$5))/$VM$5</f>
        <v/>
      </c>
      <c r="VN108" s="538" t="n"/>
      <c r="VO108" s="21">
        <f>IF($C108&gt;0,(($IK$5*II108)+($GT$5*GR108)+($JM$5*JK108)+($JF$5*JD108)+($IY$5*IW108)+($IR$5*IP108)+($ID$5*IB108)+($HW$5*HU108)+($HP$5*HN108)+($HI$5*HG108)+($GF$5*GD108)+($FY$5*FW108)+($FR$5*FP108)+($FK$5*FI108)+($FD$5*FB108)+($EW$5*EU108)+($EP$5*EN108)+($EI$5*EG108)+($EB$5*DZ108)+($DU$5*DS108)+($DN$5*DL108)+($DG$5*DE108)+($CZ$5*CX108)+($CS$5*CQ108)+($CL$5*CJ108)+($CE$5*CC108)+($BX$5*BV108)+($BQ$5*BO108)+($BJ$5*BH108)+($BC$5*BA108)+($AV$5*AT108)+($AO$5*AM108)+($AH$5*AF108)+($KO$5*KM108)+($KH$5*KF108)+($KA$5*JY108)+($JT$5*JR108)+($PR$5*PP108)+($GM$5*GK108)+($HA$5*GY108)+($KV$5*KT108)+($LC$5*LA108)+($MS$5*MQ108)+($ML$5*MJ108)+($ME$5*MC108)+($LX$5*LV108)+($LQ$5*LO108)+($LJ$5*LH108)+(MX108*$MZ$5)+(NE108*$NG$5)+(NL108*$NN$5)+($OI$5*OG108)+($NU$5*NS108)+($OB$5*NZ108)+($PD$5*PB108)+($OW$5*OU108)+($OP$5*ON108)+($PK$5*PI108)+($PY$5*PW108)+($QF$5*QD108)+($QM$5*QK108)+($QT$5*QR108)+($RA$5*QY108)+($RH$5*RF108)+($RO$5*RM108)+(RT108*$RV$5)+(SA108*$SC$5)+(SH108*$SJ$5)+(SO108*$SQ$5)+(SV108*$SX$5)+(TC108*$TE$5)+(TJ108*$TL$5)+(TQ108*$TS$5))/$VM$5,0)</f>
        <v/>
      </c>
      <c r="VP108" s="14" t="n"/>
      <c r="VQ108" s="21">
        <f>IF($C108&gt;0,(($IK$5*IK108)+($GT$5*GT108)+($JM$5*JM108)+($JF$5*JF108)+($IY$5*IY108)+($IR$5*IR108)+($ID$5*ID108)+($HW$5*HW108)+($HP$5*HP108)+($HI$5*HI108)+($GF$5*GF108)+($FY$5*FY108)+($FR$5*FR108)+($FK$5*FK108)+($FD$5*FD108)+($EW$5*EW108)+($EP$5*EP108)+($EI$5*EI108)+($EB$5*EB108)+($DU$5*DU108)+($DN$5*DN108)+($DG$5*DG108)+($CZ$5*CZ108)+($CS$5*CS108)+($CL$5*CL108)+($CE$5*CE108)+($BX$5*BX108)+($BQ$5*BQ108)+($BJ$5*BJ108)+($BC$5*BC108)+($AV$5*AV108)+($AO$5*AO108)+($AH$5*AH108)+($KO$5*KO108)+($PR$5*PR108)+($GM$5*GM108)+($HA$5*HA108)+($KH$5*KH108)+($KA$5*KA108)+($JT$5*JT108)+($KV$5*KV108)+($LC$5*LC108)+($MS$5*MS108)+($ML$5*ML108)+($ME$5*ME108)+($LX$5*LX108)+($LQ$5*LQ108)+($LJ$5*LJ108)+($OI$5*OI108)+($NU$5*NU108)+($NN$5*NN108)+($NG$5*NG108)+($MZ$5*MZ108)+(OB108*$OB$5)+($PD$5*PD108)+($OW$5*OW108)+($OP$5*OP108)+($PK$5*PK108)+(PY108*$PY$5)+(QF108*$QF$5)+(QM108*$QM$5)+(QT108*$QT$5)+(RA108*$RA$5)+(RH108*$RH$5)+(RO108*$RO$5)+(RV108*$RV$5)+(SC108*$SC$5)+(SJ108*$SJ$5)+(SQ108*$SQ$5)+(SX108*$SX$5)+(TE108*$TE$5)+(TL108*$TL$5)+(TS108*$TS$5))/$VM$5,0)</f>
        <v/>
      </c>
    </row>
    <row r="109" ht="16" customHeight="1" s="545">
      <c r="A109" s="127" t="n">
        <v>45804</v>
      </c>
      <c r="B109" s="4">
        <f>A109</f>
        <v/>
      </c>
      <c r="C109" s="13" t="n">
        <v>42343.65</v>
      </c>
      <c r="D109" s="138">
        <f>IF(C109&gt;0,C109-C108,0)</f>
        <v/>
      </c>
      <c r="E109" s="68">
        <f>IF(C109&gt;0,D109/C108,0)</f>
        <v/>
      </c>
      <c r="F109" s="15">
        <f>IF(C109&gt;0,(C109-C$10)/C$10,0)</f>
        <v/>
      </c>
      <c r="G109" s="13" t="n">
        <v>5921.54</v>
      </c>
      <c r="H109" s="138">
        <f>IF(G109&gt;0,G109-G108,0)</f>
        <v/>
      </c>
      <c r="I109" s="68">
        <f>IF(G109&gt;0,H109/G108,0)</f>
        <v/>
      </c>
      <c r="J109" s="15">
        <f>IF(G109&gt;0,(G109-G$10)/G$10,0)</f>
        <v/>
      </c>
      <c r="K109" s="146" t="n">
        <v>19199.16</v>
      </c>
      <c r="L109" s="138">
        <f>IF(K109&gt;0,K109-K108,0)</f>
        <v/>
      </c>
      <c r="M109" s="68">
        <f>IF(K109&gt;0,L109/K108,0)</f>
        <v/>
      </c>
      <c r="N109" s="15">
        <f>IF(K109&gt;0,(K109-K$10)/K$10,0)</f>
        <v/>
      </c>
      <c r="O109" s="146" t="n">
        <v>2090.4</v>
      </c>
      <c r="P109" s="138">
        <f>IF(O109&gt;0,O109-O108,0)</f>
        <v/>
      </c>
      <c r="Q109" s="68">
        <f>IF(O109&gt;0,P109/O108,0)</f>
        <v/>
      </c>
      <c r="R109" s="15">
        <f>IF(O109&gt;0,(O109-O$10)/O$10,0)</f>
        <v/>
      </c>
      <c r="S109" s="18">
        <f>IF(O109&gt;0,(((O109*0.7)*Q109)+((K109*0.9)*M109)+((G109*0.65)*I109)+((C109*0.6)*E109))/(O109+K109+G109+C109),0)</f>
        <v/>
      </c>
      <c r="T109" s="121">
        <f>IF(O109&gt;0,(S109*200)+T108,0)</f>
        <v/>
      </c>
      <c r="U109" s="121">
        <f>T109</f>
        <v/>
      </c>
      <c r="V109" s="134">
        <f>IF(T109&gt;0,(T109-T108)/T108,0)</f>
        <v/>
      </c>
      <c r="W109" s="21">
        <f>IF(T109&gt;0,(T109-T$11)/T$11,0)</f>
        <v/>
      </c>
      <c r="X109" s="18">
        <f>IF(T109&gt;0,((Q109+M109+I109+E109)/4),0)</f>
        <v/>
      </c>
      <c r="Y109" s="352">
        <f>338496.22-100863.89</f>
        <v/>
      </c>
      <c r="Z109" s="15" t="n">
        <v>2e-06</v>
      </c>
      <c r="AA109" s="21">
        <f>Z109-$V109</f>
        <v/>
      </c>
      <c r="AC109" s="13" t="n">
        <v>219.94</v>
      </c>
      <c r="AD109" s="68">
        <f>IF(AC109&gt;0,((AC109-AC108)/AC108),0)</f>
        <v/>
      </c>
      <c r="AE109" s="68">
        <f>IF(AC109&gt;0,AD109-$V109,0)</f>
        <v/>
      </c>
      <c r="AF109" s="68">
        <f>IF(AC109&gt;0,(AC109-AF$10)/AF$10,0)</f>
        <v/>
      </c>
      <c r="AG109" s="68" t="n"/>
      <c r="AH109" s="15">
        <f>IF(AC109&gt;0,(AC109-AC$10)/AC$10,0)</f>
        <v/>
      </c>
      <c r="AJ109" s="13" t="n">
        <v>21.86</v>
      </c>
      <c r="AK109" s="68">
        <f>IF(AJ109&gt;0,((AJ109-AJ108)/AJ108),0)</f>
        <v/>
      </c>
      <c r="AL109" s="68">
        <f>IF(AJ109&gt;0,AK109-$V109,0)</f>
        <v/>
      </c>
      <c r="AM109" s="68">
        <f>IF(AJ109&gt;0,(AJ109-AM$10)/AM$10,0)</f>
        <v/>
      </c>
      <c r="AN109" s="68" t="n"/>
      <c r="AO109" s="15">
        <f>IF(AJ109&gt;0,(AJ109-AJ$10)/AJ$10,0)</f>
        <v/>
      </c>
      <c r="AQ109" s="13" t="n">
        <v>20.57</v>
      </c>
      <c r="AR109" s="68">
        <f>IF(AQ109&gt;0,((AQ109-AQ108)/AQ108),0)</f>
        <v/>
      </c>
      <c r="AS109" s="68">
        <f>IF(AQ109&gt;0,AR109-$V109,0)</f>
        <v/>
      </c>
      <c r="AT109" s="68">
        <f>IF(AQ109&gt;0,(AQ109-AT$10)/AT$10,0)</f>
        <v/>
      </c>
      <c r="AU109" s="68" t="n"/>
      <c r="AV109" s="15">
        <f>IF(AQ109&gt;0,(AQ109-AQ$10)/AQ$10,0)</f>
        <v/>
      </c>
      <c r="AX109" s="13" t="n">
        <v>205.97</v>
      </c>
      <c r="AY109" s="68">
        <f>IF(AX109&gt;0,((AX109-AX108)/AX108),0)</f>
        <v/>
      </c>
      <c r="AZ109" s="68">
        <f>IF(AX109&gt;0,AY109-$V109,0)</f>
        <v/>
      </c>
      <c r="BA109" s="68">
        <f>IF(AX109&gt;0,(AX109-BA$10)/BA$10,0)</f>
        <v/>
      </c>
      <c r="BB109" s="68" t="n"/>
      <c r="BC109" s="15">
        <f>IF(AX109&gt;0,(AX109-AX$10)/AX$10,0)</f>
        <v/>
      </c>
      <c r="BE109" s="13" t="n">
        <v>77.08</v>
      </c>
      <c r="BF109" s="68">
        <f>IF(BE109&gt;0,((BE109-BE108)/BE108),0)</f>
        <v/>
      </c>
      <c r="BG109" s="68">
        <f>IF(BE109&gt;0,BF109-$V109,0)</f>
        <v/>
      </c>
      <c r="BH109" s="68" t="n"/>
      <c r="BI109" s="68" t="n"/>
      <c r="BJ109" s="15">
        <f>IF(BE109&gt;0,(BE109-BE$10)/BE$10,0)</f>
        <v/>
      </c>
      <c r="BL109" s="13" t="n">
        <v>70.92</v>
      </c>
      <c r="BM109" s="68">
        <f>IF(BL109&gt;0,((BL109-BL108)/BL108),0)</f>
        <v/>
      </c>
      <c r="BN109" s="68">
        <f>IF(BL109&gt;0,BM109-$V109,0)</f>
        <v/>
      </c>
      <c r="BO109" s="68">
        <f>IF(BL109&gt;0,(BL109-BO$10)/BO$10,0)</f>
        <v/>
      </c>
      <c r="BP109" s="68" t="n"/>
      <c r="BQ109" s="15">
        <f>IF(BL109&gt;0,(BL109-BL$10)/BL$10,0)</f>
        <v/>
      </c>
      <c r="BS109" s="13" t="n">
        <v>38.97</v>
      </c>
      <c r="BT109" s="68">
        <f>IF(BS109&gt;0,((BS109-BS108)/BS108),0)</f>
        <v/>
      </c>
      <c r="BU109" s="68">
        <f>IF(BS109&gt;0,BT109-$V109,0)</f>
        <v/>
      </c>
      <c r="BV109" s="68">
        <f>IF(BS109&gt;0,(BS109-BV$10)/BV$10,0)</f>
        <v/>
      </c>
      <c r="BW109" s="68" t="n"/>
      <c r="BX109" s="15">
        <f>IF(BS109&gt;0,(BS109-BS$10)/BS$10,0)</f>
        <v/>
      </c>
      <c r="BZ109" s="13" t="n"/>
      <c r="CA109" s="68">
        <f>IF(BZ109&gt;0,((BZ109-BZ108)/BZ108),0)</f>
        <v/>
      </c>
      <c r="CB109" s="68">
        <f>IF(BZ109&gt;0,CA109-$V109,0)</f>
        <v/>
      </c>
      <c r="CC109" s="68">
        <f>IF(BZ109&gt;0,(BZ109-CC$10)/CC$10,0)</f>
        <v/>
      </c>
      <c r="CD109" s="68" t="n"/>
      <c r="CE109" s="15">
        <f>IF(BZ109&gt;0,(BZ109-BZ$10)/BZ$10,0)</f>
        <v/>
      </c>
      <c r="CG109" s="13" t="n">
        <v>30.05</v>
      </c>
      <c r="CH109" s="68">
        <f>IF(CG109&gt;0,((CG109-CG108)/CG108),0)</f>
        <v/>
      </c>
      <c r="CI109" s="68">
        <f>IF(CG109&gt;0,CH109-$V109,0)</f>
        <v/>
      </c>
      <c r="CJ109" s="68">
        <f>IF(CG109&gt;0,(CG109-CJ$10)/CJ$10,0)</f>
        <v/>
      </c>
      <c r="CK109" s="68" t="n"/>
      <c r="CL109" s="15">
        <f>IF(CG109&gt;0,(CG109-CG$10)/CG$10,0)</f>
        <v/>
      </c>
      <c r="CN109" s="13" t="n">
        <v>31.66</v>
      </c>
      <c r="CO109" s="68">
        <f>IF(CN109&gt;0,((CN109-CN108)/CN108),0)</f>
        <v/>
      </c>
      <c r="CP109" s="68">
        <f>IF(CN109&gt;0,CO109-$V109,0)</f>
        <v/>
      </c>
      <c r="CQ109" s="68">
        <f>IF(CN109&gt;0,(CN109-CQ$10)/CQ$10,0)</f>
        <v/>
      </c>
      <c r="CR109" s="68" t="n"/>
      <c r="CS109" s="15">
        <f>IF(CN109&gt;0,(CN109-CN$10)/CN$10,0)</f>
        <v/>
      </c>
      <c r="CU109" s="13" t="n">
        <v>35.39</v>
      </c>
      <c r="CV109" s="68">
        <f>IF(CU109&gt;0,((CU109-CU108)/CU108),0)</f>
        <v/>
      </c>
      <c r="CW109" s="68">
        <f>IF(CU109&gt;0,CV109-$V109,0)</f>
        <v/>
      </c>
      <c r="CX109" s="68">
        <f>IF(CU109&gt;0,(CU109-CX$10)/CX$10,0)</f>
        <v/>
      </c>
      <c r="CY109" s="68" t="n"/>
      <c r="CZ109" s="15">
        <f>IF(CU109&gt;0,(CU109-CU$10)/CU$10,0)</f>
        <v/>
      </c>
      <c r="DB109" s="13" t="n">
        <v>19.49</v>
      </c>
      <c r="DC109" s="68">
        <f>IF(DB109&gt;0,((DB109-DB108)/DB108),0)</f>
        <v/>
      </c>
      <c r="DD109" s="68">
        <f>IF(DB109&gt;0,DC109-$V109,0)</f>
        <v/>
      </c>
      <c r="DE109" s="68">
        <f>IF(DB109&gt;0,(DB109-DE$10)/DE$10,0)</f>
        <v/>
      </c>
      <c r="DF109" s="68" t="n"/>
      <c r="DG109" s="15">
        <f>IF(DB109&gt;0,(DB109-DB$10)/DB$10,0)</f>
        <v/>
      </c>
      <c r="DI109" s="13" t="n">
        <v>49.02</v>
      </c>
      <c r="DJ109" s="68">
        <f>IF(DI109&gt;0,((DI109-DI108)/DI108),0)</f>
        <v/>
      </c>
      <c r="DK109" s="68">
        <f>IF(DI109&gt;0,DJ109-$V109,0)</f>
        <v/>
      </c>
      <c r="DL109" s="68">
        <f>IF(DI109&gt;0,(DI109-DL$10)/DL$10,0)</f>
        <v/>
      </c>
      <c r="DM109" s="68" t="n"/>
      <c r="DN109" s="15">
        <f>IF(DI109&gt;0,(DI109-DI$10)/DI$10,0)</f>
        <v/>
      </c>
      <c r="DP109" s="13" t="n">
        <v>40.59</v>
      </c>
      <c r="DQ109" s="68">
        <f>IF(DP109&gt;0,((DP109-DP108)/DP108),0)</f>
        <v/>
      </c>
      <c r="DR109" s="68">
        <f>IF(DP109&gt;0,DQ109-$V109,0)</f>
        <v/>
      </c>
      <c r="DS109" s="68" t="n"/>
      <c r="DT109" s="68" t="n"/>
      <c r="DU109" s="15">
        <f>IF(DP109&gt;0,(DP109-DP$10)/DP$10,0)</f>
        <v/>
      </c>
      <c r="DV109" s="18" t="n"/>
      <c r="DW109" s="13" t="n">
        <v>30.7</v>
      </c>
      <c r="DX109" s="68">
        <f>IF(DW109&gt;0,((DW109-DW108)/DW108),0)</f>
        <v/>
      </c>
      <c r="DY109" s="68">
        <f>IF(DW109&gt;0,DX109-$V109,0)</f>
        <v/>
      </c>
      <c r="DZ109" s="68">
        <f>IF(DW109&gt;0,(DW109-DZ$10)/DZ$10,0)</f>
        <v/>
      </c>
      <c r="EA109" s="68" t="n"/>
      <c r="EB109" s="15">
        <f>IF(DW109&gt;0,(DW109-DW$10)/DW$10,0)</f>
        <v/>
      </c>
      <c r="ED109" s="13" t="n">
        <v>35.01</v>
      </c>
      <c r="EE109" s="68">
        <f>IF(ED109&gt;0,((ED109-ED108)/ED108),0)</f>
        <v/>
      </c>
      <c r="EF109" s="68">
        <f>IF(ED109&gt;0,EE109-$V109,0)</f>
        <v/>
      </c>
      <c r="EG109" s="68">
        <f>IF(ED109&gt;0,(ED109-EG$10)/EG$10,0)</f>
        <v/>
      </c>
      <c r="EH109" s="68" t="n"/>
      <c r="EI109" s="15">
        <f>IF(ED109&gt;0,(ED109-ED$10)/ED$10,0)</f>
        <v/>
      </c>
      <c r="EK109" s="13" t="n">
        <v>114.52</v>
      </c>
      <c r="EL109" s="68">
        <f>IF(EK109&gt;0,((EK109-EK108)/EK108),0)</f>
        <v/>
      </c>
      <c r="EM109" s="68">
        <f>IF(EK109&gt;0,EL109-$V109,0)</f>
        <v/>
      </c>
      <c r="EN109" s="68">
        <f>IF(EK109&gt;0,(EK109-EN$10)/EN$10,0)</f>
        <v/>
      </c>
      <c r="EO109" s="68" t="n"/>
      <c r="EP109" s="15">
        <f>IF(EK109&gt;0,(EK109-EK$10)/EK$10,0)</f>
        <v/>
      </c>
      <c r="ER109" s="13" t="n">
        <v>36.57</v>
      </c>
      <c r="ES109" s="68">
        <f>IF(ER109&gt;0,((ER109-ER108)/ER108),0)</f>
        <v/>
      </c>
      <c r="ET109" s="68">
        <f>IF(ER109&gt;0,ES109-$V109,0)</f>
        <v/>
      </c>
      <c r="EU109" s="68">
        <f>IF(ER109&gt;0,(ER109-EU$10)/EU$10,0)</f>
        <v/>
      </c>
      <c r="EV109" s="68" t="n"/>
      <c r="EW109" s="15">
        <f>IF(ER109&gt;0,(ER109-ER$10)/ER$10,0)</f>
        <v/>
      </c>
      <c r="EY109" s="13" t="n">
        <v>36.49</v>
      </c>
      <c r="EZ109" s="68">
        <f>IF(EY109&gt;0,((EY109-EY108)/EY108),0)</f>
        <v/>
      </c>
      <c r="FA109" s="68">
        <f>IF(EY109&gt;0,EZ109-$V109,0)</f>
        <v/>
      </c>
      <c r="FB109" s="68" t="n"/>
      <c r="FC109" s="68" t="n"/>
      <c r="FD109" s="15">
        <f>IF(EY109&gt;0,(EY109-EY$10)/EY$10,0)</f>
        <v/>
      </c>
      <c r="FF109" s="13" t="n">
        <v>55.15</v>
      </c>
      <c r="FG109" s="68">
        <f>IF(FF109&gt;0,((FF109-FF108)/FF108),0)</f>
        <v/>
      </c>
      <c r="FH109" s="68">
        <f>IF(FF109&gt;0,FG109-$V109,0)</f>
        <v/>
      </c>
      <c r="FI109" s="68">
        <f>IF(FF109&gt;0,(FF109-FI$10)/FI$10,0)</f>
        <v/>
      </c>
      <c r="FJ109" s="68" t="n"/>
      <c r="FK109" s="15">
        <f>IF(FF109&gt;0,(FF109-FF$10)/FF$10,0)</f>
        <v/>
      </c>
      <c r="FM109" s="13" t="n">
        <v>181.7</v>
      </c>
      <c r="FN109" s="68">
        <f>IF(FM109&gt;0,((FM109-FM108)/FM108),0)</f>
        <v/>
      </c>
      <c r="FO109" s="68">
        <f>IF(FM109&gt;0,FN109-$V109,0)</f>
        <v/>
      </c>
      <c r="FP109" s="68">
        <f>IF(FM109&gt;0,(FM109-FP$10)/FP$10,0)</f>
        <v/>
      </c>
      <c r="FQ109" s="68" t="n"/>
      <c r="FR109" s="15">
        <f>IF(FM109&gt;0,(FM109-FM$10)/FM$10,0)</f>
        <v/>
      </c>
      <c r="FT109" s="13" t="n">
        <v>95.73</v>
      </c>
      <c r="FU109" s="68">
        <f>IF(FT109&gt;0,((FT109-FT108)/FT108),0)</f>
        <v/>
      </c>
      <c r="FV109" s="68">
        <f>IF(FT109&gt;0,FU109-$V109,0)</f>
        <v/>
      </c>
      <c r="FW109" s="68">
        <f>IF(FT109&gt;0,(FT109-FW$10)/FW$10,0)</f>
        <v/>
      </c>
      <c r="FX109" s="68" t="n"/>
      <c r="FY109" s="15">
        <f>IF(FT109&gt;0,(FT109-FT$10)/FT$10,0)</f>
        <v/>
      </c>
      <c r="GA109" s="13" t="n">
        <v>18.11</v>
      </c>
      <c r="GB109" s="68">
        <f>IF(GA109&gt;0,((GA109-GA108)/GA108),0)</f>
        <v/>
      </c>
      <c r="GC109" s="68">
        <f>IF(GA109&gt;0,GB109-$V109,0)</f>
        <v/>
      </c>
      <c r="GD109" s="68" t="n"/>
      <c r="GE109" s="68" t="n"/>
      <c r="GF109" s="15">
        <f>IF(GA109&gt;0,(GA109-GA$10)/GA$10,0)</f>
        <v/>
      </c>
      <c r="GG109" s="18" t="n"/>
      <c r="GH109" s="13" t="n">
        <v>17.48</v>
      </c>
      <c r="GI109" s="68">
        <f>IF(GH109&gt;0,((GH109-GH108)/GH108),0)</f>
        <v/>
      </c>
      <c r="GJ109" s="68">
        <f>IF(GH109&gt;0,GI109-$V109,0)</f>
        <v/>
      </c>
      <c r="GK109" s="68">
        <f>IF(GH109&gt;0,(GH109-GK$10)/GK$10,0)</f>
        <v/>
      </c>
      <c r="GL109" s="68" t="n"/>
      <c r="GM109" s="15">
        <f>IF(GH109&gt;0,(GH109-GH$10)/GH$10,0)</f>
        <v/>
      </c>
      <c r="GO109" s="13" t="n">
        <v>24.75</v>
      </c>
      <c r="GP109" s="68">
        <f>IF(GO109&gt;0,((GO109-GO108)/GO108),0)</f>
        <v/>
      </c>
      <c r="GQ109" s="68">
        <f>IF(GO109&gt;0,GP109-$V109,0)</f>
        <v/>
      </c>
      <c r="GR109" s="68" t="n"/>
      <c r="GS109" s="68" t="n"/>
      <c r="GT109" s="15">
        <f>IF(GO109&gt;0,(GO109-GO$10)/GO$10,0)</f>
        <v/>
      </c>
      <c r="GV109" s="13" t="n">
        <v>14.98</v>
      </c>
      <c r="GW109" s="68">
        <f>IF(GV109&gt;0,((GV109-GV108)/GV108),0)</f>
        <v/>
      </c>
      <c r="GX109" s="68">
        <f>IF(GV109&gt;0,GW109-$V109,0)</f>
        <v/>
      </c>
      <c r="GY109" s="68">
        <f>IF(GV109&gt;0,(GV109-GY$10)/GY$10,0)</f>
        <v/>
      </c>
      <c r="GZ109" s="68" t="n"/>
      <c r="HA109" s="15">
        <f>IF(GV109&gt;0,(GV109-GV$10)/GV$10,0)</f>
        <v/>
      </c>
      <c r="HD109" s="13" t="n">
        <v>362.89</v>
      </c>
      <c r="HE109" s="68">
        <f>IF(HD109&gt;0,((HD109-HD108)/HD108),0)</f>
        <v/>
      </c>
      <c r="HF109" s="68">
        <f>IF(HD109&gt;0,HE109-$V109,0)</f>
        <v/>
      </c>
      <c r="HG109" s="68">
        <f>IF(HD109&gt;0,(HD109-HG$10)/HG$10,0)</f>
        <v/>
      </c>
      <c r="HH109" s="68" t="n"/>
      <c r="HI109" s="15">
        <f>IF(HD109&gt;0,(HD109-HD$10)/HD$10,0)</f>
        <v/>
      </c>
      <c r="HK109" s="13" t="n">
        <v>38.12</v>
      </c>
      <c r="HL109" s="68">
        <f>IF(HK109&gt;0,((HK109-HK108)/HK108),0)</f>
        <v/>
      </c>
      <c r="HM109" s="68">
        <f>IF(HK109&gt;0,HL109-$V109,0)</f>
        <v/>
      </c>
      <c r="HN109" s="68">
        <f>IF(HK109&gt;0,(HK109-HN$10)/HN$10,0)</f>
        <v/>
      </c>
      <c r="HO109" s="68" t="n"/>
      <c r="HP109" s="15">
        <f>IF(HK109&gt;0,(HK109-HK$10)/HK$10,0)</f>
        <v/>
      </c>
      <c r="HR109" s="13" t="n">
        <v>103.53</v>
      </c>
      <c r="HS109" s="68">
        <f>IF(HR109&gt;0,((HR109-HR108)/HR108),0)</f>
        <v/>
      </c>
      <c r="HT109" s="68">
        <f>IF(HR109&gt;0,HS109-$V109,0)</f>
        <v/>
      </c>
      <c r="HU109" s="68">
        <f>IF(HR109&gt;0,(HR109-HU$10)/HU$10,0)</f>
        <v/>
      </c>
      <c r="HV109" s="68" t="n"/>
      <c r="HW109" s="15">
        <f>IF(HR109&gt;0,(HR109-HR$10)/HR$10,0)</f>
        <v/>
      </c>
      <c r="HY109" s="13" t="n">
        <v>135.5</v>
      </c>
      <c r="HZ109" s="68">
        <f>IF(HY109&gt;0,((HY109-HY108)/HY108),0)</f>
        <v/>
      </c>
      <c r="IA109" s="68">
        <f>IF(HY109&gt;0,HZ109-$V109,0)</f>
        <v/>
      </c>
      <c r="IB109" s="68">
        <f>IF(HY109&gt;0,(HY109-IB$10)/IB$10,0)</f>
        <v/>
      </c>
      <c r="IC109" s="68" t="n"/>
      <c r="ID109" s="15">
        <f>IF(HY109&gt;0,(HY109-HY$10)/HY$10,0)</f>
        <v/>
      </c>
      <c r="IF109" s="13" t="n">
        <v>235.65</v>
      </c>
      <c r="IG109" s="68">
        <f>IF(IF109&gt;0,((IF109-IF108)/IF108),0)</f>
        <v/>
      </c>
      <c r="IH109" s="68">
        <f>IF(IF109&gt;0,IG109-$V109,0)</f>
        <v/>
      </c>
      <c r="II109" s="68">
        <f>IF(IF109&gt;0,(IF109-II$10)/II$10,0)</f>
        <v/>
      </c>
      <c r="IJ109" s="68" t="n"/>
      <c r="IK109" s="15">
        <f>IF(IF109&gt;0,(IF109-IF$10)/IF$10,0)</f>
        <v/>
      </c>
      <c r="IM109" s="26" t="n">
        <v>227.89</v>
      </c>
      <c r="IN109" s="68">
        <f>IF(IM109&gt;0,((IM109-IM108)/IM108),0)</f>
        <v/>
      </c>
      <c r="IO109" s="68">
        <f>IF(IM109&gt;0,IN109-$V109,0)</f>
        <v/>
      </c>
      <c r="IP109" s="68">
        <f>IF(IM109&gt;0,(IM109-IP$10)/IP$10,0)</f>
        <v/>
      </c>
      <c r="IQ109" s="68" t="n"/>
      <c r="IR109" s="15">
        <f>IF(IM109&gt;0,(IM109-IM$10)/IM$10,0)</f>
        <v/>
      </c>
      <c r="IT109" s="26" t="n">
        <v>60.47</v>
      </c>
      <c r="IU109" s="68">
        <f>IF(IT109&gt;0,((IT109-IT108)/IT108),0)</f>
        <v/>
      </c>
      <c r="IV109" s="68">
        <f>IF(IT109&gt;0,IU109-$V109,0)</f>
        <v/>
      </c>
      <c r="IW109" s="68">
        <f>IF(IT109&gt;0,(IT109-IW$10)/IW$10,0)</f>
        <v/>
      </c>
      <c r="IX109" s="68" t="n"/>
      <c r="IY109" s="15">
        <f>IF(IT109&gt;0,(IT109-IT$10)/IT$10,0)</f>
        <v/>
      </c>
      <c r="JA109" s="13" t="n">
        <v>642.3200000000001</v>
      </c>
      <c r="JB109" s="68">
        <f>IF(JA109&gt;0,((JA109-JA108)/JA108),0)</f>
        <v/>
      </c>
      <c r="JC109" s="68">
        <f>IF(JA109&gt;0,JB109-$V109,0)</f>
        <v/>
      </c>
      <c r="JD109" s="68">
        <f>IF(JA109&gt;0,(JA109-JD$10)/JD$10,0)</f>
        <v/>
      </c>
      <c r="JE109" s="68" t="n"/>
      <c r="JF109" s="15">
        <f>IF(JA109&gt;0,(JA109-JA$10)/JA$10,0)</f>
        <v/>
      </c>
      <c r="JH109" s="13" t="n">
        <v>460.69</v>
      </c>
      <c r="JI109" s="68">
        <f>IF(JH109&gt;0,((JH109-JH108)/JH108),0)</f>
        <v/>
      </c>
      <c r="JJ109" s="68">
        <f>IF(JH109&gt;0,JI109-$V109,0)</f>
        <v/>
      </c>
      <c r="JK109" s="68">
        <f>IF(JH109&gt;0,(JH109-JK$10)/JK$10,0)</f>
        <v/>
      </c>
      <c r="JL109" s="68" t="n"/>
      <c r="JM109" s="15">
        <f>IF(JH109&gt;0,(JH109-JH$10)/JH$10,0)</f>
        <v/>
      </c>
      <c r="JO109" s="13" t="n">
        <v>14.04</v>
      </c>
      <c r="JP109" s="68">
        <f>IF(JO109&gt;0,((JO109-JO108)/JO108),0)</f>
        <v/>
      </c>
      <c r="JQ109" s="68">
        <f>IF(JO109&gt;0,JP109-$V109,0)</f>
        <v/>
      </c>
      <c r="JR109" s="68">
        <f>IF(JO109&gt;0,(JO109-JR$10)/JR$10,0)</f>
        <v/>
      </c>
      <c r="JS109" s="68" t="n"/>
      <c r="JT109" s="15">
        <f>IF(JO109&gt;0,(JO109-JO$10)/JO$10,0)</f>
        <v/>
      </c>
      <c r="JV109" s="13" t="n">
        <v>1.7</v>
      </c>
      <c r="JW109" s="68">
        <f>IF(JV109&gt;0,((JV109-JV108)/JV108),0)</f>
        <v/>
      </c>
      <c r="JX109" s="68">
        <f>IF(JV109&gt;0,JW109-$V109,0)</f>
        <v/>
      </c>
      <c r="JY109" s="68">
        <f>IF(JV109&gt;0,(JV109-JY$10)/JY$10,0)</f>
        <v/>
      </c>
      <c r="JZ109" s="68" t="n"/>
      <c r="KA109" s="15">
        <f>IF(JV109&gt;0,(JV109-JV$10)/JV$10,0)</f>
        <v/>
      </c>
      <c r="KC109" s="13" t="n">
        <v>17.08</v>
      </c>
      <c r="KD109" s="68">
        <f>IF(KC109&gt;0,((KC109-KC108)/KC108),0)</f>
        <v/>
      </c>
      <c r="KE109" s="68">
        <f>IF(KC109&gt;0,KD109-$V109,0)</f>
        <v/>
      </c>
      <c r="KF109" s="68">
        <f>IF(KC109&gt;0,(KC109-KF$10)/KF$10,0)</f>
        <v/>
      </c>
      <c r="KG109" s="68" t="n"/>
      <c r="KH109" s="15">
        <f>IF(KC109&gt;0,(KC109-KC$10)/KC$10,0)</f>
        <v/>
      </c>
      <c r="KI109" s="18" t="n"/>
      <c r="KJ109" s="13" t="n">
        <v>63.65</v>
      </c>
      <c r="KK109" s="68">
        <f>IF(KJ109&gt;0,((KJ109-KJ108)/KJ108),0)</f>
        <v/>
      </c>
      <c r="KL109" s="68">
        <f>IF(KJ109&gt;0,KK109-$V109,0)</f>
        <v/>
      </c>
      <c r="KM109" s="68">
        <f>IF(KJ109&gt;0,(KJ109-KM$10)/KM$10,0)</f>
        <v/>
      </c>
      <c r="KN109" s="68" t="n"/>
      <c r="KO109" s="15">
        <f>IF(KJ109&gt;0,(KJ109-KJ$10)/KJ$10,0)</f>
        <v/>
      </c>
      <c r="KQ109" s="13" t="n">
        <v>1.47</v>
      </c>
      <c r="KR109" s="68">
        <f>IF(KQ109&gt;0,((KQ109-KQ108)/KQ108),0)</f>
        <v/>
      </c>
      <c r="KS109" s="68">
        <f>IF(KQ109&gt;0,KR109-$V109,0)</f>
        <v/>
      </c>
      <c r="KT109" s="68">
        <f>IF(KQ109&gt;0,(KQ109-KT$10)/KT$10,0)</f>
        <v/>
      </c>
      <c r="KU109" s="68" t="n"/>
      <c r="KV109" s="15">
        <f>IF(KQ109&gt;0,(KQ109-KQ$10)/KQ$10,0)</f>
        <v/>
      </c>
      <c r="KW109" s="18" t="n"/>
      <c r="KX109" s="13" t="n">
        <v>30.71</v>
      </c>
      <c r="KY109" s="68">
        <f>IF(KX109&gt;0,((KX109-KX108)/KX108),0)</f>
        <v/>
      </c>
      <c r="KZ109" s="68">
        <f>IF(KX109&gt;0,KY109-$V109,0)</f>
        <v/>
      </c>
      <c r="LA109" s="68">
        <f>IF(KX109&gt;0,(KX109-LA$10)/LA$10,0)</f>
        <v/>
      </c>
      <c r="LB109" s="68" t="n"/>
      <c r="LC109" s="15">
        <f>IF(KX109&gt;0,(KX109-KX$10)/KX$10,0)</f>
        <v/>
      </c>
      <c r="LD109" s="18" t="n"/>
      <c r="LE109" s="26" t="n">
        <v>56.56</v>
      </c>
      <c r="LF109" s="68">
        <f>IF(LE109&gt;0,((LE109-LE108)/LE108),0)</f>
        <v/>
      </c>
      <c r="LG109" s="68">
        <f>IF(LE109&gt;0,LF109-$V109,0)</f>
        <v/>
      </c>
      <c r="LH109" s="68">
        <f>IF(LE109&gt;0,(LE109-LH$10)/LH$10,0)</f>
        <v/>
      </c>
      <c r="LI109" s="68" t="n"/>
      <c r="LJ109" s="15">
        <f>IF(LE109&gt;0,(LE109-LE$10)/LE$10,0)</f>
        <v/>
      </c>
      <c r="LL109" s="13" t="n">
        <v>116.3</v>
      </c>
      <c r="LM109" s="68">
        <f>IF(LL109&gt;0,((LL109-LL108)/LL108),0)</f>
        <v/>
      </c>
      <c r="LN109" s="68">
        <f>IF(LL109&gt;0,LM109-$V109,0)</f>
        <v/>
      </c>
      <c r="LO109" s="68">
        <f>IF(LL109&gt;0,(LL109-LO$10)/LO$10,0)</f>
        <v/>
      </c>
      <c r="LP109" s="68" t="n"/>
      <c r="LQ109" s="15">
        <f>IF(LL109&gt;0,(LL109-LL$10)/LL$10,0)</f>
        <v/>
      </c>
      <c r="LS109" s="13" t="n">
        <v>14.51</v>
      </c>
      <c r="LT109" s="68">
        <f>IF(LS109&gt;0,((LS109-LS108)/LS108),0)</f>
        <v/>
      </c>
      <c r="LU109" s="68">
        <f>IF(LS109&gt;0,LT109-$V109,0)</f>
        <v/>
      </c>
      <c r="LV109" s="68" t="n"/>
      <c r="LW109" s="68" t="n"/>
      <c r="LX109" s="15">
        <f>IF(LS109&gt;0,(LS109-LS$10)/LS$10,0)</f>
        <v/>
      </c>
      <c r="LZ109" s="13" t="n">
        <v>14.12</v>
      </c>
      <c r="MA109" s="68">
        <f>IF(LZ109&gt;0,((LZ109-LZ108)/LZ108),0)</f>
        <v/>
      </c>
      <c r="MB109" s="68">
        <f>IF(LZ109&gt;0,MA109-$V109,0)</f>
        <v/>
      </c>
      <c r="MC109" s="68">
        <f>IF(LZ109&gt;0,(LZ109-MC$10)/MC$10,0)</f>
        <v/>
      </c>
      <c r="MD109" s="68" t="n"/>
      <c r="ME109" s="15">
        <f>IF(LZ109&gt;0,(LZ109-LZ$10)/LZ$10,0)</f>
        <v/>
      </c>
      <c r="MG109" s="13" t="n">
        <v>53.9</v>
      </c>
      <c r="MH109" s="68">
        <f>IF(MG109&gt;0,((MG109-MG108)/MG108),0)</f>
        <v/>
      </c>
      <c r="MI109" s="68">
        <f>IF(MG109&gt;0,MH109-$V109,0)</f>
        <v/>
      </c>
      <c r="MJ109" s="68">
        <f>IF(MG109&gt;0,(MG109-MJ$10)/MJ$10,0)</f>
        <v/>
      </c>
      <c r="MK109" s="68" t="n"/>
      <c r="ML109" s="15">
        <f>IF(MG109&gt;0,(MG109-MG$10)/MG$10,0)</f>
        <v/>
      </c>
      <c r="MN109" s="13" t="n">
        <v>122.36</v>
      </c>
      <c r="MO109" s="68">
        <f>IF(MN109&gt;0,((MN109-MN108)/MN108),0)</f>
        <v/>
      </c>
      <c r="MP109" s="68">
        <f>IF(MN109&gt;0,MO109-$V109,0)</f>
        <v/>
      </c>
      <c r="MQ109" s="68">
        <f>IF(MN109&gt;0,(MN109-MQ$10)/MQ$10,0)</f>
        <v/>
      </c>
      <c r="MR109" s="68" t="n"/>
      <c r="MS109" s="15">
        <f>IF(MN109&gt;0,(MN109-MN$10)/MN$10,0)</f>
        <v/>
      </c>
      <c r="MU109" s="13" t="n">
        <v>14.27</v>
      </c>
      <c r="MV109" s="68">
        <f>IF(MU109&gt;0,((MU109-MU108)/MU108),0)</f>
        <v/>
      </c>
      <c r="MW109" s="68">
        <f>IF(MU109&gt;0,MV109-$V109,0)</f>
        <v/>
      </c>
      <c r="MX109" s="68">
        <f>IF(MU109&gt;0,(MU109-MX$10)/MX$10,0)</f>
        <v/>
      </c>
      <c r="MY109" s="68" t="n"/>
      <c r="MZ109" s="15">
        <f>IF(MU109&gt;0,(MU109-MU$10)/MU$10,0)</f>
        <v/>
      </c>
      <c r="NB109" s="13" t="n">
        <v>241.78</v>
      </c>
      <c r="NC109" s="68">
        <f>IF(NB109&gt;0,((NB109-NB108)/NB108),0)</f>
        <v/>
      </c>
      <c r="ND109" s="68">
        <f>IF(NB109&gt;0,NC109-$V109,0)</f>
        <v/>
      </c>
      <c r="NE109" s="68">
        <f>IF(NB109&gt;0,(NB109-NE$10)/NE$10,0)</f>
        <v/>
      </c>
      <c r="NF109" s="68" t="n"/>
      <c r="NG109" s="15">
        <f>IF(NB109&gt;0,(NB109-NB$10)/NB$10,0)</f>
        <v/>
      </c>
      <c r="NI109" s="13" t="n">
        <v>5.22</v>
      </c>
      <c r="NJ109" s="68">
        <f>IF(NI109&gt;0,((NI109-NI108)/NI108),0)</f>
        <v/>
      </c>
      <c r="NK109" s="68">
        <f>IF(NI109&gt;0,NJ109-$V109,0)</f>
        <v/>
      </c>
      <c r="NL109" s="68">
        <f>IF(NI109&gt;0,(NI109-NL$10)/NL$10,0)</f>
        <v/>
      </c>
      <c r="NM109" s="68" t="n"/>
      <c r="NN109" s="15">
        <f>IF(NI109&gt;0,(NI109-NI$10)/NI$10,0)</f>
        <v/>
      </c>
      <c r="NP109" s="26" t="n">
        <v>471.51</v>
      </c>
      <c r="NQ109" s="68">
        <f>IF(NP109&gt;0,((NP109-NP108)/NP108),0)</f>
        <v/>
      </c>
      <c r="NR109" s="68">
        <f>IF(NP109&gt;0,NQ109-$V109,0)</f>
        <v/>
      </c>
      <c r="NS109" s="68">
        <f>IF(NP109&gt;0,(NP109-NS$10)/NS$10,0)</f>
        <v/>
      </c>
      <c r="NT109" s="68" t="n"/>
      <c r="NU109" s="15">
        <f>IF(NP109&gt;0,(NP109-NP$10)/NP$10,0)</f>
        <v/>
      </c>
      <c r="NW109" s="26" t="n">
        <v>172.9</v>
      </c>
      <c r="NX109" s="68">
        <f>IF(NW109&gt;0,((NW109-NW108)/NW108),0)</f>
        <v/>
      </c>
      <c r="NY109" s="68">
        <f>IF(NW109&gt;0,NX109-$V109,0)</f>
        <v/>
      </c>
      <c r="NZ109" s="68">
        <f>IF(NW109&gt;0,(NW109-NZ$10)/NZ$10,0)</f>
        <v/>
      </c>
      <c r="OA109" s="68" t="n"/>
      <c r="OB109" s="15">
        <f>IF(NW109&gt;0,(NW109-NW$10)/NW$10,0)</f>
        <v/>
      </c>
      <c r="OD109" s="13" t="n">
        <v>1.8</v>
      </c>
      <c r="OE109" s="68">
        <f>IF(OD109&gt;0,((OD109-OD108)/OD108),0)</f>
        <v/>
      </c>
      <c r="OF109" s="68">
        <f>IF(OD109&gt;0,OE109-$V109,0)</f>
        <v/>
      </c>
      <c r="OG109" s="68">
        <f>IF(OD109&gt;0,(OD109-OG$10)/OG$10,0)</f>
        <v/>
      </c>
      <c r="OH109" s="68" t="n"/>
      <c r="OI109" s="15">
        <f>IF(OD109&gt;0,(OD109-OD$10)/OD$10,0)</f>
        <v/>
      </c>
      <c r="OK109" s="13" t="n">
        <v>128.7</v>
      </c>
      <c r="OL109" s="68">
        <f>IF(OK109&gt;0,((OK109-OK108)/OK108),0)</f>
        <v/>
      </c>
      <c r="OM109" s="68">
        <f>IF(OK109&gt;0,OL109-$V109,0)</f>
        <v/>
      </c>
      <c r="ON109" s="68">
        <f>IF(OK109&gt;0,(OK109-ON$10)/ON$10,0)</f>
        <v/>
      </c>
      <c r="OO109" s="68" t="n"/>
      <c r="OP109" s="15">
        <f>IF(OK109&gt;0,(OK109-OK$10)/OK$10,0)</f>
        <v/>
      </c>
      <c r="OR109" s="13" t="n">
        <v>4.69</v>
      </c>
      <c r="OS109" s="68">
        <f>IF(OR109&gt;0,((OR109-OR108)/OR108),0)</f>
        <v/>
      </c>
      <c r="OT109" s="68">
        <f>IF(OR109&gt;0,OS109-$V109,0)</f>
        <v/>
      </c>
      <c r="OU109" s="68">
        <f>IF(OR109&gt;0,(OR109-OU$10)/OU$10,0)</f>
        <v/>
      </c>
      <c r="OV109" s="68" t="n"/>
      <c r="OW109" s="15">
        <f>IF(OR109&gt;0,(OR109-OR$10)/OR$10,0)</f>
        <v/>
      </c>
      <c r="OY109" s="13" t="n">
        <v>134.19</v>
      </c>
      <c r="OZ109" s="68">
        <f>IF(OY109&gt;0,((OY109-OY108)/OY108),0)</f>
        <v/>
      </c>
      <c r="PA109" s="68">
        <f>IF(OY109&gt;0,OZ109-$V109,0)</f>
        <v/>
      </c>
      <c r="PB109" s="68">
        <f>IF(OY109&gt;0,(OY109-PB$10)/PB$10,0)</f>
        <v/>
      </c>
      <c r="PC109" s="68" t="n"/>
      <c r="PD109" s="15">
        <f>IF(OY109&gt;0,(OY109-OY$10)/OY$10,0)</f>
        <v/>
      </c>
      <c r="PE109" s="18" t="n"/>
      <c r="PF109" s="26" t="n">
        <v>247.9</v>
      </c>
      <c r="PG109" s="68">
        <f>IF(PF109&gt;0,((PF109-PF108)/PF108),0)</f>
        <v/>
      </c>
      <c r="PH109" s="68">
        <f>IF(PF109&gt;0,PG109-$V109,0)</f>
        <v/>
      </c>
      <c r="PI109" s="68">
        <f>IF(PF109&gt;0,(PF109-PI$10)/PI$10,0)</f>
        <v/>
      </c>
      <c r="PJ109" s="68" t="n"/>
      <c r="PK109" s="15">
        <f>IF(PF109&gt;0,(PF109-PF$10)/PF$10,0)</f>
        <v/>
      </c>
      <c r="PM109" s="13" t="n"/>
      <c r="PN109" s="68">
        <f>IF(PM109&gt;0,((PM109-PM108)/PM108),0)</f>
        <v/>
      </c>
      <c r="PO109" s="68">
        <f>PN109-$V109</f>
        <v/>
      </c>
      <c r="PP109" s="68">
        <f>IF(PM109&gt;0,(PM109-PP$10)/PP$10,0)</f>
        <v/>
      </c>
      <c r="PQ109" s="68" t="n"/>
      <c r="PR109" s="15">
        <f>IF(PM109&gt;0,(PM109-PM$10)/PM$10,0)</f>
        <v/>
      </c>
      <c r="PT109" s="13" t="n">
        <v>5.45</v>
      </c>
      <c r="PU109" s="68">
        <f>IF(PT109&gt;0,((PT109-PT108)/PT108),0)</f>
        <v/>
      </c>
      <c r="PV109" s="68">
        <f>IF(PT109&gt;0,PU109-$V109,0)</f>
        <v/>
      </c>
      <c r="PW109" s="68">
        <f>IF(PT109&gt;0,(PT109-PW$10)/PW$10,0)</f>
        <v/>
      </c>
      <c r="PX109" s="68" t="n"/>
      <c r="PY109" s="15">
        <f>IF(PT109&gt;0,(PT109-PT$10)/PT$10,0)</f>
        <v/>
      </c>
      <c r="QA109" s="13" t="n">
        <v>210.46</v>
      </c>
      <c r="QB109" s="68">
        <f>IF(QA109&gt;0,((QA109-QA108)/QA108),0)</f>
        <v/>
      </c>
      <c r="QC109" s="68">
        <f>IF(QA109&gt;0,QB109-$V109,0)</f>
        <v/>
      </c>
      <c r="QD109" s="68">
        <f>IF(QA109&gt;0,(QA109-QD$10)/QD$10,0)</f>
        <v/>
      </c>
      <c r="QE109" s="68" t="n"/>
      <c r="QF109" s="15">
        <f>IF(QA109&gt;0,(QA109-QA$10)/QA$10,0)</f>
        <v/>
      </c>
      <c r="QH109" s="13" t="n">
        <v>1.39</v>
      </c>
      <c r="QI109" s="68">
        <f>IF(QH109&gt;0,((QH109-QH108)/QH108),0)</f>
        <v/>
      </c>
      <c r="QJ109" s="68">
        <f>IF(QH109&gt;0,QI109-$V109,0)</f>
        <v/>
      </c>
      <c r="QK109" s="68">
        <f>IF(QH109&gt;0,(QH109-QK$10)/QK$10,0)</f>
        <v/>
      </c>
      <c r="QL109" s="68" t="n"/>
      <c r="QM109" s="15">
        <f>IF(QH109&gt;0,(QH109-QH$10)/QH$10,0)</f>
        <v/>
      </c>
      <c r="QO109" s="13" t="n">
        <v>8.460000000000001</v>
      </c>
      <c r="QP109" s="68">
        <f>IF(QO109&gt;0,((QO109-QO108)/QO108),0)</f>
        <v/>
      </c>
      <c r="QQ109" s="68">
        <f>IF(QO109&gt;0,QP109-$V109,0)</f>
        <v/>
      </c>
      <c r="QR109" s="68">
        <f>IF(QO109&gt;0,(QO109-QR$10)/QR$10,0)</f>
        <v/>
      </c>
      <c r="QS109" s="68" t="n"/>
      <c r="QT109" s="15">
        <f>IF(QO109&gt;0,(QO109-QO$10)/QO$10,0)</f>
        <v/>
      </c>
      <c r="QV109" s="13" t="n">
        <v>1.613</v>
      </c>
      <c r="QW109" s="68">
        <f>IF(QV109&gt;0,((QV109-QV108)/QV108),0)</f>
        <v/>
      </c>
      <c r="QX109" s="68">
        <f>IF(QV109&gt;0,QW109-$V109,0)</f>
        <v/>
      </c>
      <c r="QY109" s="68">
        <f>IF(QV109&gt;0,(QV109-QY$10)/QY$10,0)</f>
        <v/>
      </c>
      <c r="QZ109" s="68" t="n"/>
      <c r="RA109" s="15">
        <f>IF(QV109&gt;0,(QV109-QV$10)/QV$10,0)</f>
        <v/>
      </c>
      <c r="RC109" s="13" t="n">
        <v>29.78</v>
      </c>
      <c r="RD109" s="68">
        <f>IF(RC109&gt;0,((RC109-RC108)/RC108),0)</f>
        <v/>
      </c>
      <c r="RE109" s="68">
        <f>IF(RC109&gt;0,RD109-$V109,0)</f>
        <v/>
      </c>
      <c r="RF109" s="68">
        <f>IF(RC109&gt;0,(RC109-RF$10)/RF$10,0)</f>
        <v/>
      </c>
      <c r="RG109" s="68" t="n"/>
      <c r="RH109" s="15">
        <f>IF(RC109&gt;0,(RC109-RC$10)/RC$10,0)</f>
        <v/>
      </c>
      <c r="RJ109" s="13" t="n">
        <v>197.68</v>
      </c>
      <c r="RK109" s="68">
        <f>IF(RJ109&gt;0,((RJ109-RJ108)/RJ108),0)</f>
        <v/>
      </c>
      <c r="RL109" s="68">
        <f>RK109-$V109</f>
        <v/>
      </c>
      <c r="RM109" s="68">
        <f>IF(RJ109&gt;0,(RJ109-RM$10)/RM$10,0)</f>
        <v/>
      </c>
      <c r="RN109" s="68" t="n"/>
      <c r="RO109" s="15">
        <f>IF(RJ109&gt;0,(RJ109-RJ$10)/RJ$10,0)</f>
        <v/>
      </c>
      <c r="RQ109" s="13" t="n">
        <v>14.44</v>
      </c>
      <c r="RR109" s="68">
        <f>IF(RQ109&gt;0,((RQ109-RQ108)/RQ108),0)</f>
        <v/>
      </c>
      <c r="RS109" s="68">
        <f>RR109-$V109</f>
        <v/>
      </c>
      <c r="RT109" s="68">
        <f>IF(RQ109&gt;0,(RQ109-RT$10)/RT$10,0)</f>
        <v/>
      </c>
      <c r="RU109" s="68" t="n"/>
      <c r="RV109" s="15">
        <f>IF(RQ109&gt;0,(RQ109-RQ$10)/RQ$10,0)</f>
        <v/>
      </c>
      <c r="RX109" s="26" t="n">
        <v>123.39</v>
      </c>
      <c r="RY109" s="68">
        <f>IF(RX109&gt;0,((RX109-RX108)/RX108),0)</f>
        <v/>
      </c>
      <c r="RZ109" s="68">
        <f>RY109-$V109</f>
        <v/>
      </c>
      <c r="SA109" s="68">
        <f>IF(RX109&gt;0,(RX109-SA$10)/SA$10,0)</f>
        <v/>
      </c>
      <c r="SB109" s="68" t="n"/>
      <c r="SC109" s="15">
        <f>IF(RX109&gt;0,(RX109-RX$10)/RX$10,0)</f>
        <v/>
      </c>
      <c r="SE109" s="13" t="n">
        <v>14.19</v>
      </c>
      <c r="SF109" s="68">
        <f>IF(SE109&gt;0,((SE109-SE108)/SE108),0)</f>
        <v/>
      </c>
      <c r="SG109" s="68">
        <f>SF109-$V109</f>
        <v/>
      </c>
      <c r="SH109" s="68">
        <f>IF(SE109&gt;0,(SE109-SH$10)/SH$10,0)</f>
        <v/>
      </c>
      <c r="SI109" s="68" t="n"/>
      <c r="SJ109" s="15">
        <f>IF(SE109&gt;0,(SE109-SE$10)/SE$10,0)</f>
        <v/>
      </c>
      <c r="SL109" s="13" t="n">
        <v>0.703</v>
      </c>
      <c r="SM109" s="68">
        <f>IF(SL109&gt;0,((SL109-SL108)/SL108),0)</f>
        <v/>
      </c>
      <c r="SN109" s="68">
        <f>SM109-$V109</f>
        <v/>
      </c>
      <c r="SO109" s="68">
        <f>IF(SL109&gt;0,(SL109-SO$10)/SO$10,0)</f>
        <v/>
      </c>
      <c r="SP109" s="68" t="n"/>
      <c r="SQ109" s="15">
        <f>IF(SL109&gt;0,(SL109-SL$10)/SL$10,0)</f>
        <v/>
      </c>
      <c r="SS109" s="13" t="n">
        <v>17.55</v>
      </c>
      <c r="ST109" s="68">
        <f>IF(SS109&gt;0,((SS109-SS108)/SS108),0)</f>
        <v/>
      </c>
      <c r="SU109" s="68">
        <f>ST109-$V109</f>
        <v/>
      </c>
      <c r="SV109" s="68">
        <f>IF(SS109&gt;0,(SS109-SV$10)/SV$10,0)</f>
        <v/>
      </c>
      <c r="SW109" s="68" t="n"/>
      <c r="SX109" s="15">
        <f>IF(SS109&gt;0,(SS109-SS$10)/SS$10,0)</f>
        <v/>
      </c>
      <c r="SZ109" s="13" t="n">
        <v>18.77</v>
      </c>
      <c r="TA109" s="68">
        <f>IF(SZ109&gt;0,((SZ109-SZ108)/SZ108),0)</f>
        <v/>
      </c>
      <c r="TB109" s="68">
        <f>TA109-$V109</f>
        <v/>
      </c>
      <c r="TC109" s="68">
        <f>IF(SZ109&gt;0,(SZ109-TC$10)/TC$10,0)</f>
        <v/>
      </c>
      <c r="TD109" s="68" t="n"/>
      <c r="TE109" s="15">
        <f>IF(SZ109&gt;0,(SZ109-SZ$10)/SZ$10,0)</f>
        <v/>
      </c>
      <c r="TG109" s="13" t="n">
        <v>0.168</v>
      </c>
      <c r="TH109" s="68">
        <f>IF(TG109&gt;0,((TG109-TG108)/TG108),0)</f>
        <v/>
      </c>
      <c r="TI109" s="68">
        <f>TH109-$V109</f>
        <v/>
      </c>
      <c r="TJ109" s="68">
        <f>IF(TG109&gt;0,(TG109-TJ$10)/TJ$10,0)</f>
        <v/>
      </c>
      <c r="TK109" s="68" t="n"/>
      <c r="TL109" s="15">
        <f>IF(TG109&gt;0,(TG109-TG$10)/TG$10,0)</f>
        <v/>
      </c>
      <c r="TN109" s="13" t="n">
        <v>40.98</v>
      </c>
      <c r="TO109" s="68">
        <f>IF(TN109&gt;0,((TN109-TN108)/TN108),0)</f>
        <v/>
      </c>
      <c r="TP109" s="68">
        <f>TO109-$V109</f>
        <v/>
      </c>
      <c r="TQ109" s="68">
        <f>IF(TN109&gt;0,(TN109-TQ$10)/TQ$10,0)</f>
        <v/>
      </c>
      <c r="TR109" s="68" t="n"/>
      <c r="TS109" s="15">
        <f>IF(TN109&gt;0,(TN109-TN$10)/TN$10,0)</f>
        <v/>
      </c>
      <c r="TU109" s="13" t="n">
        <v>2.86</v>
      </c>
      <c r="TV109" s="68">
        <f>IF(TU109&gt;0,((TU109-TU108)/TU108),0)</f>
        <v/>
      </c>
      <c r="TW109" s="68">
        <f>TV109-$V109</f>
        <v/>
      </c>
      <c r="TX109" s="68">
        <f>IF(TU109&gt;0,(TU109-TX$10)/TX$10,0)</f>
        <v/>
      </c>
      <c r="TY109" s="68" t="n"/>
      <c r="TZ109" s="15">
        <f>IF(TU109&gt;0,(TU109-TU$10)/TU$10,0)</f>
        <v/>
      </c>
      <c r="UB109" s="13" t="n"/>
      <c r="UC109" s="68">
        <f>IF(UB109&gt;0,((UB109-UB108)/UB108),0)</f>
        <v/>
      </c>
      <c r="UD109" s="68">
        <f>UC109-$V109</f>
        <v/>
      </c>
      <c r="UE109" s="68">
        <f>IF(UB109&gt;0,(UB109-UE$10)/UE$10,0)</f>
        <v/>
      </c>
      <c r="UF109" s="68" t="n"/>
      <c r="UG109" s="15">
        <f>IF(UB109&gt;0,(UB109-UB$10)/UB$10,0)</f>
        <v/>
      </c>
      <c r="UI109" s="13" t="n"/>
      <c r="UJ109" s="68">
        <f>IF(UI109&gt;0,((UI109-UI108)/UI108),0)</f>
        <v/>
      </c>
      <c r="UK109" s="68">
        <f>UJ109-$V109</f>
        <v/>
      </c>
      <c r="UL109" s="68">
        <f>IF(UI109&gt;0,(UI109-UL$10)/UL$10,0)</f>
        <v/>
      </c>
      <c r="UM109" s="68" t="n"/>
      <c r="UN109" s="15">
        <f>IF(UI109&gt;0,(UI109-UI$10)/UI$10,0)</f>
        <v/>
      </c>
      <c r="UP109" s="13" t="n"/>
      <c r="UQ109" s="68">
        <f>IF(UP109&gt;0,((UP109-UP108)/UP108),0)</f>
        <v/>
      </c>
      <c r="UR109" s="68">
        <f>UQ109-$V109</f>
        <v/>
      </c>
      <c r="US109" s="68">
        <f>IF(UP109&gt;0,(UP109-US$10)/US$10,0)</f>
        <v/>
      </c>
      <c r="UT109" s="68" t="n"/>
      <c r="UU109" s="15">
        <f>IF(UP109&gt;0,(UP109-UP$10)/UP$10,0)</f>
        <v/>
      </c>
      <c r="UW109" s="13" t="n"/>
      <c r="UX109" s="68">
        <f>IF(UW109&gt;0,((UW109-UW108)/UW108),0)</f>
        <v/>
      </c>
      <c r="UY109" s="68">
        <f>UX109-$V109</f>
        <v/>
      </c>
      <c r="UZ109" s="68">
        <f>IF(UW109&gt;0,(UW109-UZ$10)/UZ$10,0)</f>
        <v/>
      </c>
      <c r="VA109" s="68" t="n"/>
      <c r="VB109" s="15">
        <f>IF(UW109&gt;0,(UW109-UW$10)/UW$10,0)</f>
        <v/>
      </c>
      <c r="VD109" s="13" t="n"/>
      <c r="VE109" s="68">
        <f>IF(VD109&gt;0,((VD109-VD108)/VD108),0)</f>
        <v/>
      </c>
      <c r="VF109" s="68">
        <f>VE109-$V109</f>
        <v/>
      </c>
      <c r="VG109" s="68">
        <f>IF(VD109&gt;0,(VD109-VG$10)/VG$10,0)</f>
        <v/>
      </c>
      <c r="VH109" s="68" t="n"/>
      <c r="VI109" s="15">
        <f>IF(VD109&gt;0,(VD109-VD$10)/VD$10,0)</f>
        <v/>
      </c>
      <c r="VM109" s="21">
        <f>IF($C109&gt;0,(($IK$5*IG109)+($GT$5*GP109)+($JM$5*JI109)+($JF$5*JB109)+($IY$5*IU109)+($IR$5*IN109)+($ID$5*HZ109)+($HW$5*HS109)+($HP$5*HL109)+($HI$5*HE109)+($GF$5*GB109)+($FY$5*FU109)+($FR$5*FN109)+($FK$5*FG109)+($FD$5*EZ109)+($EW$5*ES109)+($EP$5*EL109)+($EI$5*EE109)+($EB$5*DX109)+($DU$5*DQ109)+($DN$5*DJ109)+($DG$5*DC109)+($CZ$5*CV109)+($CS$5*CO109)+($CL$5*CH109)+($CE$5*CA109)+($BX$5*BT109)+($BQ$5*BM109)+($BJ$5*BF109)+($BC$5*AY109)+($AV$5*AR109)+($AO$5*AK109)+($AH$5*AD109)+($JT$5*JP109)+($KA$5*JW109)+($KO$5*KK109)+($PR$5*PN109)+($GM$5*GI109)+($HA$5*GW109)+($KV$5*KR109)+($KH$5*KD109)+($LC$5*KY109)+($MS$5*MO109)+($ML$5*MH109)+($ME$5*MA109)+($LX$5*LT109)+($LQ$5*LM109)+($LJ$5*LF109)+(MV109*$MZ$5)+(NC109*$NG$5)+(NJ109*$NN$5)+($OI$5*OE109)+($NU$5*NQ109)+($OB$5*NX109)+($PK$5*PG109)+($OP$5*OL109)+($OW$5*OS109)+($PD$5*OZ109)+(PU109*$PY$5)+(QB109*$QF$5)+(QI109*$QM$5)+(QP109*$QT$5)+(QW109*$RA$5)+(RD109*$RH$5)+(RK109*$RO$5)+(RR109*$RV$5)+(RY109*$SC$5)+(SF109*$SJ$5)+(SM109*$SQ$5)+(ST109*$SX$5)+(TA109*$TE$5))+(TH109*$TL$5)+(TO109*$TS$5))/$VM$5</f>
        <v/>
      </c>
      <c r="VN109" s="538" t="n"/>
      <c r="VO109" s="21">
        <f>IF($C109&gt;0,(($IK$5*II109)+($GT$5*GR109)+($JM$5*JK109)+($JF$5*JD109)+($IY$5*IW109)+($IR$5*IP109)+($ID$5*IB109)+($HW$5*HU109)+($HP$5*HN109)+($HI$5*HG109)+($GF$5*GD109)+($FY$5*FW109)+($FR$5*FP109)+($FK$5*FI109)+($FD$5*FB109)+($EW$5*EU109)+($EP$5*EN109)+($EI$5*EG109)+($EB$5*DZ109)+($DU$5*DS109)+($DN$5*DL109)+($DG$5*DE109)+($CZ$5*CX109)+($CS$5*CQ109)+($CL$5*CJ109)+($CE$5*CC109)+($BX$5*BV109)+($BQ$5*BO109)+($BJ$5*BH109)+($BC$5*BA109)+($AV$5*AT109)+($AO$5*AM109)+($AH$5*AF109)+($KO$5*KM109)+($KH$5*KF109)+($KA$5*JY109)+($JT$5*JR109)+($PR$5*PP109)+($GM$5*GK109)+($HA$5*GY109)+($KV$5*KT109)+($LC$5*LA109)+($MS$5*MQ109)+($ML$5*MJ109)+($ME$5*MC109)+($LX$5*LV109)+($LQ$5*LO109)+($LJ$5*LH109)+(MX109*$MZ$5)+(NE109*$NG$5)+(NL109*$NN$5)+($OI$5*OG109)+($NU$5*NS109)+($OB$5*NZ109)+($PD$5*PB109)+($OW$5*OU109)+($OP$5*ON109)+($PK$5*PI109)+($PY$5*PW109)+($QF$5*QD109)+($QM$5*QK109)+($QT$5*QR109)+($RA$5*QY109)+($RH$5*RF109)+($RO$5*RM109)+(RT109*$RV$5)+(SA109*$SC$5)+(SH109*$SJ$5)+(SO109*$SQ$5)+(SV109*$SX$5)+(TC109*$TE$5)+(TJ109*$TL$5)+(TQ109*$TS$5))/$VM$5,0)</f>
        <v/>
      </c>
      <c r="VP109" s="14" t="n"/>
      <c r="VQ109" s="21">
        <f>IF($C109&gt;0,(($IK$5*IK109)+($GT$5*GT109)+($JM$5*JM109)+($JF$5*JF109)+($IY$5*IY109)+($IR$5*IR109)+($ID$5*ID109)+($HW$5*HW109)+($HP$5*HP109)+($HI$5*HI109)+($GF$5*GF109)+($FY$5*FY109)+($FR$5*FR109)+($FK$5*FK109)+($FD$5*FD109)+($EW$5*EW109)+($EP$5*EP109)+($EI$5*EI109)+($EB$5*EB109)+($DU$5*DU109)+($DN$5*DN109)+($DG$5*DG109)+($CZ$5*CZ109)+($CS$5*CS109)+($CL$5*CL109)+($CE$5*CE109)+($BX$5*BX109)+($BQ$5*BQ109)+($BJ$5*BJ109)+($BC$5*BC109)+($AV$5*AV109)+($AO$5*AO109)+($AH$5*AH109)+($KO$5*KO109)+($PR$5*PR109)+($GM$5*GM109)+($HA$5*HA109)+($KH$5*KH109)+($KA$5*KA109)+($JT$5*JT109)+($KV$5*KV109)+($LC$5*LC109)+($MS$5*MS109)+($ML$5*ML109)+($ME$5*ME109)+($LX$5*LX109)+($LQ$5*LQ109)+($LJ$5*LJ109)+($OI$5*OI109)+($NU$5*NU109)+($NN$5*NN109)+($NG$5*NG109)+($MZ$5*MZ109)+(OB109*$OB$5)+($PD$5*PD109)+($OW$5*OW109)+($OP$5*OP109)+($PK$5*PK109)+(PY109*$PY$5)+(QF109*$QF$5)+(QM109*$QM$5)+(QT109*$QT$5)+(RA109*$RA$5)+(RH109*$RH$5)+(RO109*$RO$5)+(RV109*$RV$5)+(SC109*$SC$5)+(SJ109*$SJ$5)+(SQ109*$SQ$5)+(SX109*$SX$5)+(TE109*$TE$5)+(TL109*$TL$5)+(TS109*$TS$5))/$VM$5,0)</f>
        <v/>
      </c>
    </row>
    <row r="110" ht="16" customHeight="1" s="545">
      <c r="A110" s="127" t="n">
        <v>45805</v>
      </c>
      <c r="B110" s="4">
        <f>A110</f>
        <v/>
      </c>
      <c r="C110" s="13" t="n">
        <v>42098.7</v>
      </c>
      <c r="D110" s="138">
        <f>IF(C110&gt;0,C110-C109,0)</f>
        <v/>
      </c>
      <c r="E110" s="68">
        <f>IF(C110&gt;0,D110/C109,0)</f>
        <v/>
      </c>
      <c r="F110" s="15">
        <f>IF(C110&gt;0,(C110-C$10)/C$10,0)</f>
        <v/>
      </c>
      <c r="G110" s="13" t="n">
        <v>5888.55</v>
      </c>
      <c r="H110" s="138">
        <f>IF(G110&gt;0,G110-G109,0)</f>
        <v/>
      </c>
      <c r="I110" s="68">
        <f>IF(G110&gt;0,H110/G109,0)</f>
        <v/>
      </c>
      <c r="J110" s="15">
        <f>IF(G110&gt;0,(G110-G$10)/G$10,0)</f>
        <v/>
      </c>
      <c r="K110" s="13" t="n">
        <v>19100.94</v>
      </c>
      <c r="L110" s="138">
        <f>IF(K110&gt;0,K110-K109,0)</f>
        <v/>
      </c>
      <c r="M110" s="68">
        <f>IF(K110&gt;0,L110/K109,0)</f>
        <v/>
      </c>
      <c r="N110" s="15">
        <f>IF(K110&gt;0,(K110-K$10)/K$10,0)</f>
        <v/>
      </c>
      <c r="O110" s="13" t="n">
        <v>2067.8</v>
      </c>
      <c r="P110" s="138">
        <f>IF(O110&gt;0,O110-O109,0)</f>
        <v/>
      </c>
      <c r="Q110" s="68">
        <f>IF(O110&gt;0,P110/O109,0)</f>
        <v/>
      </c>
      <c r="R110" s="15">
        <f>IF(O110&gt;0,(O110-O$10)/O$10,0)</f>
        <v/>
      </c>
      <c r="S110" s="18">
        <f>IF(O110&gt;0,(((O110*0.7)*Q110)+((K110*0.9)*M110)+((G110*0.65)*I110)+((C110*0.6)*E110))/(O110+K110+G110+C110),0)</f>
        <v/>
      </c>
      <c r="T110" s="121">
        <f>IF(O110&gt;0,(S110*200)+T109,0)</f>
        <v/>
      </c>
      <c r="U110" s="121">
        <f>T110</f>
        <v/>
      </c>
      <c r="V110" s="134">
        <f>IF(T110&gt;0,(T110-T109)/T109,0)</f>
        <v/>
      </c>
      <c r="W110" s="21">
        <f>IF(T110&gt;0,(T110-T$11)/T$11,0)</f>
        <v/>
      </c>
      <c r="X110" s="18">
        <f>IF(T110&gt;0,((Q110+M110+I110+E110)/4),0)</f>
        <v/>
      </c>
      <c r="Y110" s="352">
        <f>237632.33-25380.68</f>
        <v/>
      </c>
      <c r="Z110" s="15" t="n">
        <v>2e-06</v>
      </c>
      <c r="AA110" s="21">
        <f>Z110-$V110</f>
        <v/>
      </c>
      <c r="AC110" s="13" t="n">
        <v>219</v>
      </c>
      <c r="AD110" s="68">
        <f>IF(AC110&gt;0,((AC110-AC109)/AC109),0)</f>
        <v/>
      </c>
      <c r="AE110" s="68">
        <f>IF(AC110&gt;0,AD110-$V110,0)</f>
        <v/>
      </c>
      <c r="AF110" s="68">
        <f>IF(AC110&gt;0,(AC110-AF$10)/AF$10,0)</f>
        <v/>
      </c>
      <c r="AG110" s="68" t="n"/>
      <c r="AH110" s="15">
        <f>IF(AC110&gt;0,(AC110-AC$10)/AC$10,0)</f>
        <v/>
      </c>
      <c r="AJ110" s="13" t="n">
        <v>21.79</v>
      </c>
      <c r="AK110" s="68">
        <f>IF(AJ110&gt;0,((AJ110-AJ109)/AJ109),0)</f>
        <v/>
      </c>
      <c r="AL110" s="68">
        <f>IF(AJ110&gt;0,AK110-$V110,0)</f>
        <v/>
      </c>
      <c r="AM110" s="68">
        <f>IF(AJ110&gt;0,(AJ110-AM$10)/AM$10,0)</f>
        <v/>
      </c>
      <c r="AN110" s="68" t="n"/>
      <c r="AO110" s="15">
        <f>IF(AJ110&gt;0,(AJ110-AJ$10)/AJ$10,0)</f>
        <v/>
      </c>
      <c r="AQ110" s="13" t="n">
        <v>20.48</v>
      </c>
      <c r="AR110" s="68">
        <f>IF(AQ110&gt;0,((AQ110-AQ109)/AQ109),0)</f>
        <v/>
      </c>
      <c r="AS110" s="68">
        <f>IF(AQ110&gt;0,AR110-$V110,0)</f>
        <v/>
      </c>
      <c r="AT110" s="68">
        <f>IF(AQ110&gt;0,(AQ110-AT$10)/AT$10,0)</f>
        <v/>
      </c>
      <c r="AU110" s="68" t="n"/>
      <c r="AV110" s="15">
        <f>IF(AQ110&gt;0,(AQ110-AQ$10)/AQ$10,0)</f>
        <v/>
      </c>
      <c r="AX110" s="13" t="n">
        <v>204.83</v>
      </c>
      <c r="AY110" s="68">
        <f>IF(AX110&gt;0,((AX110-AX109)/AX109),0)</f>
        <v/>
      </c>
      <c r="AZ110" s="68">
        <f>IF(AX110&gt;0,AY110-$V110,0)</f>
        <v/>
      </c>
      <c r="BA110" s="68">
        <f>IF(AX110&gt;0,(AX110-BA$10)/BA$10,0)</f>
        <v/>
      </c>
      <c r="BB110" s="68" t="n"/>
      <c r="BC110" s="15">
        <f>IF(AX110&gt;0,(AX110-AX$10)/AX$10,0)</f>
        <v/>
      </c>
      <c r="BE110" s="26" t="n">
        <v>76.56</v>
      </c>
      <c r="BF110" s="68">
        <f>IF(BE110&gt;0,((BE110-BE109)/BE109),0)</f>
        <v/>
      </c>
      <c r="BG110" s="68">
        <f>IF(BE110&gt;0,BF110-$V110,0)</f>
        <v/>
      </c>
      <c r="BH110" s="68" t="n"/>
      <c r="BI110" s="68" t="n"/>
      <c r="BJ110" s="15">
        <f>IF(BE110&gt;0,(BE110-BE$10)/BE$10,0)</f>
        <v/>
      </c>
      <c r="BL110" s="13" t="n">
        <v>70.67</v>
      </c>
      <c r="BM110" s="68">
        <f>IF(BL110&gt;0,((BL110-BL109)/BL109),0)</f>
        <v/>
      </c>
      <c r="BN110" s="68">
        <f>IF(BL110&gt;0,BM110-$V110,0)</f>
        <v/>
      </c>
      <c r="BO110" s="68">
        <f>IF(BL110&gt;0,(BL110-BO$10)/BO$10,0)</f>
        <v/>
      </c>
      <c r="BP110" s="68" t="n"/>
      <c r="BQ110" s="15">
        <f>IF(BL110&gt;0,(BL110-BL$10)/BL$10,0)</f>
        <v/>
      </c>
      <c r="BS110" s="13" t="n">
        <v>38.68</v>
      </c>
      <c r="BT110" s="68">
        <f>IF(BS110&gt;0,((BS110-BS109)/BS109),0)</f>
        <v/>
      </c>
      <c r="BU110" s="68">
        <f>IF(BS110&gt;0,BT110-$V110,0)</f>
        <v/>
      </c>
      <c r="BV110" s="68">
        <f>IF(BS110&gt;0,(BS110-BV$10)/BV$10,0)</f>
        <v/>
      </c>
      <c r="BW110" s="68" t="n"/>
      <c r="BX110" s="15">
        <f>IF(BS110&gt;0,(BS110-BS$10)/BS$10,0)</f>
        <v/>
      </c>
      <c r="BZ110" s="13" t="n"/>
      <c r="CA110" s="68">
        <f>IF(BZ110&gt;0,((BZ110-BZ109)/BZ109),0)</f>
        <v/>
      </c>
      <c r="CB110" s="68">
        <f>IF(BZ110&gt;0,CA110-$V110,0)</f>
        <v/>
      </c>
      <c r="CC110" s="68">
        <f>IF(BZ110&gt;0,(BZ110-CC$10)/CC$10,0)</f>
        <v/>
      </c>
      <c r="CD110" s="68" t="n"/>
      <c r="CE110" s="15">
        <f>IF(BZ110&gt;0,(BZ110-BZ$10)/BZ$10,0)</f>
        <v/>
      </c>
      <c r="CG110" s="13" t="n">
        <v>29.75</v>
      </c>
      <c r="CH110" s="68">
        <f>IF(CG110&gt;0,((CG110-CG109)/CG109),0)</f>
        <v/>
      </c>
      <c r="CI110" s="68">
        <f>IF(CG110&gt;0,CH110-$V110,0)</f>
        <v/>
      </c>
      <c r="CJ110" s="68">
        <f>IF(CG110&gt;0,(CG110-CJ$10)/CJ$10,0)</f>
        <v/>
      </c>
      <c r="CK110" s="68" t="n"/>
      <c r="CL110" s="15">
        <f>IF(CG110&gt;0,(CG110-CG$10)/CG$10,0)</f>
        <v/>
      </c>
      <c r="CN110" s="13" t="n">
        <v>31.31</v>
      </c>
      <c r="CO110" s="68">
        <f>IF(CN110&gt;0,((CN110-CN109)/CN109),0)</f>
        <v/>
      </c>
      <c r="CP110" s="68">
        <f>IF(CN110&gt;0,CO110-$V110,0)</f>
        <v/>
      </c>
      <c r="CQ110" s="68">
        <f>IF(CN110&gt;0,(CN110-CQ$10)/CQ$10,0)</f>
        <v/>
      </c>
      <c r="CR110" s="68" t="n"/>
      <c r="CS110" s="15">
        <f>IF(CN110&gt;0,(CN110-CN$10)/CN$10,0)</f>
        <v/>
      </c>
      <c r="CU110" s="13" t="n">
        <v>34.87</v>
      </c>
      <c r="CV110" s="68">
        <f>IF(CU110&gt;0,((CU110-CU109)/CU109),0)</f>
        <v/>
      </c>
      <c r="CW110" s="68">
        <f>IF(CU110&gt;0,CV110-$V110,0)</f>
        <v/>
      </c>
      <c r="CX110" s="68">
        <f>IF(CU110&gt;0,(CU110-CX$10)/CX$10,0)</f>
        <v/>
      </c>
      <c r="CY110" s="68" t="n"/>
      <c r="CZ110" s="15">
        <f>IF(CU110&gt;0,(CU110-CU$10)/CU$10,0)</f>
        <v/>
      </c>
      <c r="DB110" s="13" t="n">
        <v>19.24</v>
      </c>
      <c r="DC110" s="68">
        <f>IF(DB110&gt;0,((DB110-DB109)/DB109),0)</f>
        <v/>
      </c>
      <c r="DD110" s="68">
        <f>IF(DB110&gt;0,DC110-$V110,0)</f>
        <v/>
      </c>
      <c r="DE110" s="68">
        <f>IF(DB110&gt;0,(DB110-DE$10)/DE$10,0)</f>
        <v/>
      </c>
      <c r="DF110" s="68" t="n"/>
      <c r="DG110" s="15">
        <f>IF(DB110&gt;0,(DB110-DB$10)/DB$10,0)</f>
        <v/>
      </c>
      <c r="DI110" s="13" t="n">
        <v>48.39</v>
      </c>
      <c r="DJ110" s="68">
        <f>IF(DI110&gt;0,((DI110-DI109)/DI109),0)</f>
        <v/>
      </c>
      <c r="DK110" s="68">
        <f>IF(DI110&gt;0,DJ110-$V110,0)</f>
        <v/>
      </c>
      <c r="DL110" s="68">
        <f>IF(DI110&gt;0,(DI110-DL$10)/DL$10,0)</f>
        <v/>
      </c>
      <c r="DM110" s="68" t="n"/>
      <c r="DN110" s="15">
        <f>IF(DI110&gt;0,(DI110-DI$10)/DI$10,0)</f>
        <v/>
      </c>
      <c r="DP110" s="13" t="n">
        <v>40.44</v>
      </c>
      <c r="DQ110" s="68">
        <f>IF(DP110&gt;0,((DP110-DP109)/DP109),0)</f>
        <v/>
      </c>
      <c r="DR110" s="68">
        <f>IF(DP110&gt;0,DQ110-$V110,0)</f>
        <v/>
      </c>
      <c r="DS110" s="68" t="n"/>
      <c r="DT110" s="68" t="n"/>
      <c r="DU110" s="15">
        <f>IF(DP110&gt;0,(DP110-DP$10)/DP$10,0)</f>
        <v/>
      </c>
      <c r="DV110" s="18" t="n"/>
      <c r="DW110" s="13" t="n">
        <v>30.61</v>
      </c>
      <c r="DX110" s="68">
        <f>IF(DW110&gt;0,((DW110-DW109)/DW109),0)</f>
        <v/>
      </c>
      <c r="DY110" s="68">
        <f>IF(DW110&gt;0,DX110-$V110,0)</f>
        <v/>
      </c>
      <c r="DZ110" s="68">
        <f>IF(DW110&gt;0,(DW110-DZ$10)/DZ$10,0)</f>
        <v/>
      </c>
      <c r="EA110" s="68" t="n"/>
      <c r="EB110" s="15">
        <f>IF(DW110&gt;0,(DW110-DW$10)/DW$10,0)</f>
        <v/>
      </c>
      <c r="ED110" s="13" t="n">
        <v>34.77</v>
      </c>
      <c r="EE110" s="68">
        <f>IF(ED110&gt;0,((ED110-ED109)/ED109),0)</f>
        <v/>
      </c>
      <c r="EF110" s="68">
        <f>IF(ED110&gt;0,EE110-$V110,0)</f>
        <v/>
      </c>
      <c r="EG110" s="68">
        <f>IF(ED110&gt;0,(ED110-EG$10)/EG$10,0)</f>
        <v/>
      </c>
      <c r="EH110" s="68" t="n"/>
      <c r="EI110" s="15">
        <f>IF(ED110&gt;0,(ED110-ED$10)/ED$10,0)</f>
        <v/>
      </c>
      <c r="EK110" s="13" t="n">
        <v>114.59</v>
      </c>
      <c r="EL110" s="68">
        <f>IF(EK110&gt;0,((EK110-EK109)/EK109),0)</f>
        <v/>
      </c>
      <c r="EM110" s="68">
        <f>IF(EK110&gt;0,EL110-$V110,0)</f>
        <v/>
      </c>
      <c r="EN110" s="68">
        <f>IF(EK110&gt;0,(EK110-EN$10)/EN$10,0)</f>
        <v/>
      </c>
      <c r="EO110" s="68" t="n"/>
      <c r="EP110" s="15">
        <f>IF(EK110&gt;0,(EK110-EK$10)/EK$10,0)</f>
        <v/>
      </c>
      <c r="ER110" s="13" t="n">
        <v>36.06</v>
      </c>
      <c r="ES110" s="68">
        <f>IF(ER110&gt;0,((ER110-ER109)/ER109),0)</f>
        <v/>
      </c>
      <c r="ET110" s="68">
        <f>IF(ER110&gt;0,ES110-$V110,0)</f>
        <v/>
      </c>
      <c r="EU110" s="68">
        <f>IF(ER110&gt;0,(ER110-EU$10)/EU$10,0)</f>
        <v/>
      </c>
      <c r="EV110" s="68" t="n"/>
      <c r="EW110" s="15">
        <f>IF(ER110&gt;0,(ER110-ER$10)/ER$10,0)</f>
        <v/>
      </c>
      <c r="EY110" s="13" t="n">
        <v>36.83</v>
      </c>
      <c r="EZ110" s="68">
        <f>IF(EY110&gt;0,((EY110-EY109)/EY109),0)</f>
        <v/>
      </c>
      <c r="FA110" s="68">
        <f>IF(EY110&gt;0,EZ110-$V110,0)</f>
        <v/>
      </c>
      <c r="FB110" s="68" t="n"/>
      <c r="FC110" s="68" t="n"/>
      <c r="FD110" s="15">
        <f>IF(EY110&gt;0,(EY110-EY$10)/EY$10,0)</f>
        <v/>
      </c>
      <c r="FF110" s="13" t="n">
        <v>54.54</v>
      </c>
      <c r="FG110" s="68">
        <f>IF(FF110&gt;0,((FF110-FF109)/FF109),0)</f>
        <v/>
      </c>
      <c r="FH110" s="68">
        <f>IF(FF110&gt;0,FG110-$V110,0)</f>
        <v/>
      </c>
      <c r="FI110" s="68">
        <f>IF(FF110&gt;0,(FF110-FI$10)/FI$10,0)</f>
        <v/>
      </c>
      <c r="FJ110" s="68" t="n"/>
      <c r="FK110" s="15">
        <f>IF(FF110&gt;0,(FF110-FF$10)/FF$10,0)</f>
        <v/>
      </c>
      <c r="FM110" s="13" t="n">
        <v>180.17</v>
      </c>
      <c r="FN110" s="68">
        <f>IF(FM110&gt;0,((FM110-FM109)/FM109),0)</f>
        <v/>
      </c>
      <c r="FO110" s="68">
        <f>IF(FM110&gt;0,FN110-$V110,0)</f>
        <v/>
      </c>
      <c r="FP110" s="68">
        <f>IF(FM110&gt;0,(FM110-FP$10)/FP$10,0)</f>
        <v/>
      </c>
      <c r="FQ110" s="68" t="n"/>
      <c r="FR110" s="15">
        <f>IF(FM110&gt;0,(FM110-FM$10)/FM$10,0)</f>
        <v/>
      </c>
      <c r="FT110" s="13" t="n">
        <v>94.76000000000001</v>
      </c>
      <c r="FU110" s="68">
        <f>IF(FT110&gt;0,((FT110-FT109)/FT109),0)</f>
        <v/>
      </c>
      <c r="FV110" s="68">
        <f>IF(FT110&gt;0,FU110-$V110,0)</f>
        <v/>
      </c>
      <c r="FW110" s="68">
        <f>IF(FT110&gt;0,(FT110-FW$10)/FW$10,0)</f>
        <v/>
      </c>
      <c r="FX110" s="68" t="n"/>
      <c r="FY110" s="15">
        <f>IF(FT110&gt;0,(FT110-FT$10)/FT$10,0)</f>
        <v/>
      </c>
      <c r="GA110" s="13" t="n">
        <v>17.96</v>
      </c>
      <c r="GB110" s="68">
        <f>IF(GA110&gt;0,((GA110-GA109)/GA109),0)</f>
        <v/>
      </c>
      <c r="GC110" s="68">
        <f>IF(GA110&gt;0,GB110-$V110,0)</f>
        <v/>
      </c>
      <c r="GD110" s="68" t="n"/>
      <c r="GE110" s="68" t="n"/>
      <c r="GF110" s="15">
        <f>IF(GA110&gt;0,(GA110-GA$10)/GA$10,0)</f>
        <v/>
      </c>
      <c r="GG110" s="18" t="n"/>
      <c r="GH110" s="13" t="n">
        <v>17.34</v>
      </c>
      <c r="GI110" s="68">
        <f>IF(GH110&gt;0,((GH110-GH109)/GH109),0)</f>
        <v/>
      </c>
      <c r="GJ110" s="68">
        <f>IF(GH110&gt;0,GI110-$V110,0)</f>
        <v/>
      </c>
      <c r="GK110" s="68">
        <f>IF(GH110&gt;0,(GH110-GK$10)/GK$10,0)</f>
        <v/>
      </c>
      <c r="GL110" s="68" t="n"/>
      <c r="GM110" s="15">
        <f>IF(GH110&gt;0,(GH110-GH$10)/GH$10,0)</f>
        <v/>
      </c>
      <c r="GO110" s="13" t="n">
        <v>24.56</v>
      </c>
      <c r="GP110" s="68">
        <f>IF(GO110&gt;0,((GO110-GO109)/GO109),0)</f>
        <v/>
      </c>
      <c r="GQ110" s="68">
        <f>IF(GO110&gt;0,GP110-$V110,0)</f>
        <v/>
      </c>
      <c r="GR110" s="68" t="n"/>
      <c r="GS110" s="68" t="n"/>
      <c r="GT110" s="15">
        <f>IF(GO110&gt;0,(GO110-GO$10)/GO$10,0)</f>
        <v/>
      </c>
      <c r="GV110" s="13" t="n">
        <v>14.9</v>
      </c>
      <c r="GW110" s="68">
        <f>IF(GV110&gt;0,((GV110-GV109)/GV109),0)</f>
        <v/>
      </c>
      <c r="GX110" s="68">
        <f>IF(GV110&gt;0,GW110-$V110,0)</f>
        <v/>
      </c>
      <c r="GY110" s="68">
        <f>IF(GV110&gt;0,(GV110-GY$10)/GY$10,0)</f>
        <v/>
      </c>
      <c r="GZ110" s="68" t="n"/>
      <c r="HA110" s="15">
        <f>IF(GV110&gt;0,(GV110-GV$10)/GV$10,0)</f>
        <v/>
      </c>
      <c r="HD110" s="13" t="n">
        <v>356.9</v>
      </c>
      <c r="HE110" s="68">
        <f>IF(HD110&gt;0,((HD110-HD109)/HD109),0)</f>
        <v/>
      </c>
      <c r="HF110" s="68">
        <f>IF(HD110&gt;0,HE110-$V110,0)</f>
        <v/>
      </c>
      <c r="HG110" s="68">
        <f>IF(HD110&gt;0,(HD110-HG$10)/HG$10,0)</f>
        <v/>
      </c>
      <c r="HH110" s="68" t="n"/>
      <c r="HI110" s="15">
        <f>IF(HD110&gt;0,(HD110-HD$10)/HD$10,0)</f>
        <v/>
      </c>
      <c r="HK110" s="13" t="n">
        <v>37.33</v>
      </c>
      <c r="HL110" s="68">
        <f>IF(HK110&gt;0,((HK110-HK109)/HK109),0)</f>
        <v/>
      </c>
      <c r="HM110" s="68">
        <f>IF(HK110&gt;0,HL110-$V110,0)</f>
        <v/>
      </c>
      <c r="HN110" s="68">
        <f>IF(HK110&gt;0,(HK110-HN$10)/HN$10,0)</f>
        <v/>
      </c>
      <c r="HO110" s="68" t="n"/>
      <c r="HP110" s="15">
        <f>IF(HK110&gt;0,(HK110-HK$10)/HK$10,0)</f>
        <v/>
      </c>
      <c r="HR110" s="13" t="n">
        <v>102.12</v>
      </c>
      <c r="HS110" s="68">
        <f>IF(HR110&gt;0,((HR110-HR109)/HR109),0)</f>
        <v/>
      </c>
      <c r="HT110" s="68">
        <f>IF(HR110&gt;0,HS110-$V110,0)</f>
        <v/>
      </c>
      <c r="HU110" s="68">
        <f>IF(HR110&gt;0,(HR110-HU$10)/HU$10,0)</f>
        <v/>
      </c>
      <c r="HV110" s="68" t="n"/>
      <c r="HW110" s="15">
        <f>IF(HR110&gt;0,(HR110-HR$10)/HR$10,0)</f>
        <v/>
      </c>
      <c r="HY110" s="13" t="n">
        <v>134.81</v>
      </c>
      <c r="HZ110" s="68">
        <f>IF(HY110&gt;0,((HY110-HY109)/HY109),0)</f>
        <v/>
      </c>
      <c r="IA110" s="68">
        <f>IF(HY110&gt;0,HZ110-$V110,0)</f>
        <v/>
      </c>
      <c r="IB110" s="68">
        <f>IF(HY110&gt;0,(HY110-IB$10)/IB$10,0)</f>
        <v/>
      </c>
      <c r="IC110" s="68" t="n"/>
      <c r="ID110" s="15">
        <f>IF(HY110&gt;0,(HY110-HY$10)/HY$10,0)</f>
        <v/>
      </c>
      <c r="IF110" s="13" t="n">
        <v>239.43</v>
      </c>
      <c r="IG110" s="68">
        <f>IF(IF110&gt;0,((IF110-IF109)/IF109),0)</f>
        <v/>
      </c>
      <c r="IH110" s="68">
        <f>IF(IF110&gt;0,IG110-$V110,0)</f>
        <v/>
      </c>
      <c r="II110" s="68">
        <f>IF(IF110&gt;0,(IF110-II$10)/II$10,0)</f>
        <v/>
      </c>
      <c r="IJ110" s="68" t="n"/>
      <c r="IK110" s="15">
        <f>IF(IF110&gt;0,(IF110-IF$10)/IF$10,0)</f>
        <v/>
      </c>
      <c r="IM110" s="13" t="n">
        <v>225.66</v>
      </c>
      <c r="IN110" s="68">
        <f>IF(IM110&gt;0,((IM110-IM109)/IM109),0)</f>
        <v/>
      </c>
      <c r="IO110" s="68">
        <f>IF(IM110&gt;0,IN110-$V110,0)</f>
        <v/>
      </c>
      <c r="IP110" s="68">
        <f>IF(IM110&gt;0,(IM110-IP$10)/IP$10,0)</f>
        <v/>
      </c>
      <c r="IQ110" s="68" t="n"/>
      <c r="IR110" s="15">
        <f>IF(IM110&gt;0,(IM110-IM$10)/IM$10,0)</f>
        <v/>
      </c>
      <c r="IT110" s="13" t="n">
        <v>60.42</v>
      </c>
      <c r="IU110" s="68">
        <f>IF(IT110&gt;0,((IT110-IT109)/IT109),0)</f>
        <v/>
      </c>
      <c r="IV110" s="68">
        <f>IF(IT110&gt;0,IU110-$V110,0)</f>
        <v/>
      </c>
      <c r="IW110" s="68">
        <f>IF(IT110&gt;0,(IT110-IW$10)/IW$10,0)</f>
        <v/>
      </c>
      <c r="IX110" s="68" t="n"/>
      <c r="IY110" s="15">
        <f>IF(IT110&gt;0,(IT110-IT$10)/IT$10,0)</f>
        <v/>
      </c>
      <c r="JA110" s="13" t="n">
        <v>643.58</v>
      </c>
      <c r="JB110" s="68">
        <f>IF(JA110&gt;0,((JA110-JA109)/JA109),0)</f>
        <v/>
      </c>
      <c r="JC110" s="68">
        <f>IF(JA110&gt;0,JB110-$V110,0)</f>
        <v/>
      </c>
      <c r="JD110" s="68">
        <f>IF(JA110&gt;0,(JA110-JD$10)/JD$10,0)</f>
        <v/>
      </c>
      <c r="JE110" s="68" t="n"/>
      <c r="JF110" s="15">
        <f>IF(JA110&gt;0,(JA110-JA$10)/JA$10,0)</f>
        <v/>
      </c>
      <c r="JH110" s="26" t="n">
        <v>457.36</v>
      </c>
      <c r="JI110" s="68">
        <f>IF(JH110&gt;0,((JH110-JH109)/JH109),0)</f>
        <v/>
      </c>
      <c r="JJ110" s="68">
        <f>IF(JH110&gt;0,JI110-$V110,0)</f>
        <v/>
      </c>
      <c r="JK110" s="68">
        <f>IF(JH110&gt;0,(JH110-JK$10)/JK$10,0)</f>
        <v/>
      </c>
      <c r="JL110" s="68" t="n"/>
      <c r="JM110" s="15">
        <f>IF(JH110&gt;0,(JH110-JH$10)/JH$10,0)</f>
        <v/>
      </c>
      <c r="JO110" s="13" t="n">
        <v>14.06</v>
      </c>
      <c r="JP110" s="68">
        <f>IF(JO110&gt;0,((JO110-JO109)/JO109),0)</f>
        <v/>
      </c>
      <c r="JQ110" s="68">
        <f>IF(JO110&gt;0,JP110-$V110,0)</f>
        <v/>
      </c>
      <c r="JR110" s="68">
        <f>IF(JO110&gt;0,(JO110-JR$10)/JR$10,0)</f>
        <v/>
      </c>
      <c r="JS110" s="68" t="n"/>
      <c r="JT110" s="15">
        <f>IF(JO110&gt;0,(JO110-JO$10)/JO$10,0)</f>
        <v/>
      </c>
      <c r="JV110" s="13" t="n">
        <v>1.71</v>
      </c>
      <c r="JW110" s="68">
        <f>IF(JV110&gt;0,((JV110-JV109)/JV109),0)</f>
        <v/>
      </c>
      <c r="JX110" s="68">
        <f>IF(JV110&gt;0,JW110-$V110,0)</f>
        <v/>
      </c>
      <c r="JY110" s="68">
        <f>IF(JV110&gt;0,(JV110-JY$10)/JY$10,0)</f>
        <v/>
      </c>
      <c r="JZ110" s="68" t="n"/>
      <c r="KA110" s="15">
        <f>IF(JV110&gt;0,(JV110-JV$10)/JV$10,0)</f>
        <v/>
      </c>
      <c r="KC110" s="13" t="n">
        <v>16.95</v>
      </c>
      <c r="KD110" s="68">
        <f>IF(KC110&gt;0,((KC110-KC109)/KC109),0)</f>
        <v/>
      </c>
      <c r="KE110" s="68">
        <f>IF(KC110&gt;0,KD110-$V110,0)</f>
        <v/>
      </c>
      <c r="KF110" s="68">
        <f>IF(KC110&gt;0,(KC110-KF$10)/KF$10,0)</f>
        <v/>
      </c>
      <c r="KG110" s="68" t="n"/>
      <c r="KH110" s="15">
        <f>IF(KC110&gt;0,(KC110-KC$10)/KC$10,0)</f>
        <v/>
      </c>
      <c r="KI110" s="18" t="n"/>
      <c r="KJ110" s="13" t="n">
        <v>62.71</v>
      </c>
      <c r="KK110" s="68">
        <f>IF(KJ110&gt;0,((KJ110-KJ109)/KJ109),0)</f>
        <v/>
      </c>
      <c r="KL110" s="68">
        <f>IF(KJ110&gt;0,KK110-$V110,0)</f>
        <v/>
      </c>
      <c r="KM110" s="68">
        <f>IF(KJ110&gt;0,(KJ110-KM$10)/KM$10,0)</f>
        <v/>
      </c>
      <c r="KN110" s="68" t="n"/>
      <c r="KO110" s="15">
        <f>IF(KJ110&gt;0,(KJ110-KJ$10)/KJ$10,0)</f>
        <v/>
      </c>
      <c r="KQ110" s="13" t="n">
        <v>1.509</v>
      </c>
      <c r="KR110" s="68">
        <f>IF(KQ110&gt;0,((KQ110-KQ109)/KQ109),0)</f>
        <v/>
      </c>
      <c r="KS110" s="68">
        <f>IF(KQ110&gt;0,KR110-$V110,0)</f>
        <v/>
      </c>
      <c r="KT110" s="68">
        <f>IF(KQ110&gt;0,(KQ110-KT$10)/KT$10,0)</f>
        <v/>
      </c>
      <c r="KU110" s="68" t="n"/>
      <c r="KV110" s="15">
        <f>IF(KQ110&gt;0,(KQ110-KQ$10)/KQ$10,0)</f>
        <v/>
      </c>
      <c r="KW110" s="18" t="n"/>
      <c r="KX110" s="13" t="n">
        <v>29.74</v>
      </c>
      <c r="KY110" s="68">
        <f>IF(KX110&gt;0,((KX110-KX109)/KX109),0)</f>
        <v/>
      </c>
      <c r="KZ110" s="68">
        <f>IF(KX110&gt;0,KY110-$V110,0)</f>
        <v/>
      </c>
      <c r="LA110" s="68">
        <f>IF(KX110&gt;0,(KX110-LA$10)/LA$10,0)</f>
        <v/>
      </c>
      <c r="LB110" s="68" t="n"/>
      <c r="LC110" s="15">
        <f>IF(KX110&gt;0,(KX110-KX$10)/KX$10,0)</f>
        <v/>
      </c>
      <c r="LD110" s="18" t="n"/>
      <c r="LE110" s="13" t="n">
        <v>55.49</v>
      </c>
      <c r="LF110" s="68">
        <f>IF(LE110&gt;0,((LE110-LE109)/LE109),0)</f>
        <v/>
      </c>
      <c r="LG110" s="68">
        <f>IF(LE110&gt;0,LF110-$V110,0)</f>
        <v/>
      </c>
      <c r="LH110" s="68">
        <f>IF(LE110&gt;0,(LE110-LH$10)/LH$10,0)</f>
        <v/>
      </c>
      <c r="LI110" s="68" t="n"/>
      <c r="LJ110" s="15">
        <f>IF(LE110&gt;0,(LE110-LE$10)/LE$10,0)</f>
        <v/>
      </c>
      <c r="LL110" s="13" t="n">
        <v>117.94</v>
      </c>
      <c r="LM110" s="68">
        <f>IF(LL110&gt;0,((LL110-LL109)/LL109),0)</f>
        <v/>
      </c>
      <c r="LN110" s="68">
        <f>IF(LL110&gt;0,LM110-$V110,0)</f>
        <v/>
      </c>
      <c r="LO110" s="68">
        <f>IF(LL110&gt;0,(LL110-LO$10)/LO$10,0)</f>
        <v/>
      </c>
      <c r="LP110" s="68" t="n"/>
      <c r="LQ110" s="15">
        <f>IF(LL110&gt;0,(LL110-LL$10)/LL$10,0)</f>
        <v/>
      </c>
      <c r="LS110" s="13" t="n">
        <v>14.79</v>
      </c>
      <c r="LT110" s="68">
        <f>IF(LS110&gt;0,((LS110-LS109)/LS109),0)</f>
        <v/>
      </c>
      <c r="LU110" s="68">
        <f>IF(LS110&gt;0,LT110-$V110,0)</f>
        <v/>
      </c>
      <c r="LV110" s="68" t="n"/>
      <c r="LW110" s="68" t="n"/>
      <c r="LX110" s="15">
        <f>IF(LS110&gt;0,(LS110-LS$10)/LS$10,0)</f>
        <v/>
      </c>
      <c r="LZ110" s="13" t="n">
        <v>14.29</v>
      </c>
      <c r="MA110" s="68">
        <f>IF(LZ110&gt;0,((LZ110-LZ109)/LZ109),0)</f>
        <v/>
      </c>
      <c r="MB110" s="68">
        <f>IF(LZ110&gt;0,MA110-$V110,0)</f>
        <v/>
      </c>
      <c r="MC110" s="68">
        <f>IF(LZ110&gt;0,(LZ110-MC$10)/MC$10,0)</f>
        <v/>
      </c>
      <c r="MD110" s="68" t="n"/>
      <c r="ME110" s="15">
        <f>IF(LZ110&gt;0,(LZ110-LZ$10)/LZ$10,0)</f>
        <v/>
      </c>
      <c r="MG110" s="13" t="n">
        <v>55.09</v>
      </c>
      <c r="MH110" s="68">
        <f>IF(MG110&gt;0,((MG110-MG109)/MG109),0)</f>
        <v/>
      </c>
      <c r="MI110" s="68">
        <f>IF(MG110&gt;0,MH110-$V110,0)</f>
        <v/>
      </c>
      <c r="MJ110" s="68">
        <f>IF(MG110&gt;0,(MG110-MJ$10)/MJ$10,0)</f>
        <v/>
      </c>
      <c r="MK110" s="68" t="n"/>
      <c r="ML110" s="15">
        <f>IF(MG110&gt;0,(MG110-MG$10)/MG$10,0)</f>
        <v/>
      </c>
      <c r="MN110" s="13" t="n">
        <v>126.67</v>
      </c>
      <c r="MO110" s="68">
        <f>IF(MN110&gt;0,((MN110-MN109)/MN109),0)</f>
        <v/>
      </c>
      <c r="MP110" s="68">
        <f>IF(MN110&gt;0,MO110-$V110,0)</f>
        <v/>
      </c>
      <c r="MQ110" s="68">
        <f>IF(MN110&gt;0,(MN110-MQ$10)/MQ$10,0)</f>
        <v/>
      </c>
      <c r="MR110" s="68" t="n"/>
      <c r="MS110" s="15">
        <f>IF(MN110&gt;0,(MN110-MN$10)/MN$10,0)</f>
        <v/>
      </c>
      <c r="MU110" s="13" t="n">
        <v>14.14</v>
      </c>
      <c r="MV110" s="68">
        <f>IF(MU110&gt;0,((MU110-MU109)/MU109),0)</f>
        <v/>
      </c>
      <c r="MW110" s="68">
        <f>IF(MU110&gt;0,MV110-$V110,0)</f>
        <v/>
      </c>
      <c r="MX110" s="68">
        <f>IF(MU110&gt;0,(MU110-MX$10)/MX$10,0)</f>
        <v/>
      </c>
      <c r="MY110" s="68" t="n"/>
      <c r="MZ110" s="15">
        <f>IF(MU110&gt;0,(MU110-MU$10)/MU$10,0)</f>
        <v/>
      </c>
      <c r="NB110" s="13" t="n">
        <v>243.71</v>
      </c>
      <c r="NC110" s="68">
        <f>IF(NB110&gt;0,((NB110-NB109)/NB109),0)</f>
        <v/>
      </c>
      <c r="ND110" s="68">
        <f>IF(NB110&gt;0,NC110-$V110,0)</f>
        <v/>
      </c>
      <c r="NE110" s="68">
        <f>IF(NB110&gt;0,(NB110-NE$10)/NE$10,0)</f>
        <v/>
      </c>
      <c r="NF110" s="68" t="n"/>
      <c r="NG110" s="15">
        <f>IF(NB110&gt;0,(NB110-NB$10)/NB$10,0)</f>
        <v/>
      </c>
      <c r="NI110" s="13" t="n">
        <v>5.26</v>
      </c>
      <c r="NJ110" s="68">
        <f>IF(NI110&gt;0,((NI110-NI109)/NI109),0)</f>
        <v/>
      </c>
      <c r="NK110" s="68">
        <f>IF(NI110&gt;0,NJ110-$V110,0)</f>
        <v/>
      </c>
      <c r="NL110" s="68">
        <f>IF(NI110&gt;0,(NI110-NL$10)/NL$10,0)</f>
        <v/>
      </c>
      <c r="NM110" s="68" t="n"/>
      <c r="NN110" s="15">
        <f>IF(NI110&gt;0,(NI110-NI$10)/NI$10,0)</f>
        <v/>
      </c>
      <c r="NP110" s="13" t="n">
        <v>485.51</v>
      </c>
      <c r="NQ110" s="68">
        <f>IF(NP110&gt;0,((NP110-NP109)/NP109),0)</f>
        <v/>
      </c>
      <c r="NR110" s="68">
        <f>IF(NP110&gt;0,NQ110-$V110,0)</f>
        <v/>
      </c>
      <c r="NS110" s="68">
        <f>IF(NP110&gt;0,(NP110-NS$10)/NS$10,0)</f>
        <v/>
      </c>
      <c r="NT110" s="68" t="n"/>
      <c r="NU110" s="15">
        <f>IF(NP110&gt;0,(NP110-NP$10)/NP$10,0)</f>
        <v/>
      </c>
      <c r="NW110" s="13" t="n">
        <v>172.36</v>
      </c>
      <c r="NX110" s="68">
        <f>IF(NW110&gt;0,((NW110-NW109)/NW109),0)</f>
        <v/>
      </c>
      <c r="NY110" s="68">
        <f>IF(NW110&gt;0,NX110-$V110,0)</f>
        <v/>
      </c>
      <c r="NZ110" s="68">
        <f>IF(NW110&gt;0,(NW110-NZ$10)/NZ$10,0)</f>
        <v/>
      </c>
      <c r="OA110" s="68" t="n"/>
      <c r="OB110" s="15">
        <f>IF(NW110&gt;0,(NW110-NW$10)/NW$10,0)</f>
        <v/>
      </c>
      <c r="OD110" s="13" t="n">
        <v>1.82</v>
      </c>
      <c r="OE110" s="68">
        <f>IF(OD110&gt;0,((OD110-OD109)/OD109),0)</f>
        <v/>
      </c>
      <c r="OF110" s="68">
        <f>IF(OD110&gt;0,OE110-$V110,0)</f>
        <v/>
      </c>
      <c r="OG110" s="68">
        <f>IF(OD110&gt;0,(OD110-OG$10)/OG$10,0)</f>
        <v/>
      </c>
      <c r="OH110" s="68" t="n"/>
      <c r="OI110" s="15">
        <f>IF(OD110&gt;0,(OD110-OD$10)/OD$10,0)</f>
        <v/>
      </c>
      <c r="OK110" s="13" t="n">
        <v>127.49</v>
      </c>
      <c r="OL110" s="68">
        <f>IF(OK110&gt;0,((OK110-OK109)/OK109),0)</f>
        <v/>
      </c>
      <c r="OM110" s="68">
        <f>IF(OK110&gt;0,OL110-$V110,0)</f>
        <v/>
      </c>
      <c r="ON110" s="68">
        <f>IF(OK110&gt;0,(OK110-ON$10)/ON$10,0)</f>
        <v/>
      </c>
      <c r="OO110" s="68" t="n"/>
      <c r="OP110" s="15">
        <f>IF(OK110&gt;0,(OK110-OK$10)/OK$10,0)</f>
        <v/>
      </c>
      <c r="OR110" s="13" t="n">
        <v>4.72</v>
      </c>
      <c r="OS110" s="68">
        <f>IF(OR110&gt;0,((OR110-OR109)/OR109),0)</f>
        <v/>
      </c>
      <c r="OT110" s="68">
        <f>IF(OR110&gt;0,OS110-$V110,0)</f>
        <v/>
      </c>
      <c r="OU110" s="68">
        <f>IF(OR110&gt;0,(OR110-OU$10)/OU$10,0)</f>
        <v/>
      </c>
      <c r="OV110" s="68" t="n"/>
      <c r="OW110" s="15">
        <f>IF(OR110&gt;0,(OR110-OR$10)/OR$10,0)</f>
        <v/>
      </c>
      <c r="OY110" s="13" t="n">
        <v>132.85</v>
      </c>
      <c r="OZ110" s="68">
        <f>IF(OY110&gt;0,((OY110-OY109)/OY109),0)</f>
        <v/>
      </c>
      <c r="PA110" s="68">
        <f>IF(OY110&gt;0,OZ110-$V110,0)</f>
        <v/>
      </c>
      <c r="PB110" s="68">
        <f>IF(OY110&gt;0,(OY110-PB$10)/PB$10,0)</f>
        <v/>
      </c>
      <c r="PC110" s="68" t="n"/>
      <c r="PD110" s="15">
        <f>IF(OY110&gt;0,(OY110-OY$10)/OY$10,0)</f>
        <v/>
      </c>
      <c r="PE110" s="18" t="n"/>
      <c r="PF110" s="13" t="n">
        <v>244.42</v>
      </c>
      <c r="PG110" s="68">
        <f>IF(PF110&gt;0,((PF110-PF109)/PF109),0)</f>
        <v/>
      </c>
      <c r="PH110" s="68">
        <f>IF(PF110&gt;0,PG110-$V110,0)</f>
        <v/>
      </c>
      <c r="PI110" s="68">
        <f>IF(PF110&gt;0,(PF110-PI$10)/PI$10,0)</f>
        <v/>
      </c>
      <c r="PJ110" s="68" t="n"/>
      <c r="PK110" s="15">
        <f>IF(PF110&gt;0,(PF110-PF$10)/PF$10,0)</f>
        <v/>
      </c>
      <c r="PM110" s="13" t="n"/>
      <c r="PN110" s="68">
        <f>IF(PM110&gt;0,((PM110-PM109)/PM109),0)</f>
        <v/>
      </c>
      <c r="PO110" s="68">
        <f>PN110-$V110</f>
        <v/>
      </c>
      <c r="PP110" s="68">
        <f>IF(PM110&gt;0,(PM110-PP$10)/PP$10,0)</f>
        <v/>
      </c>
      <c r="PQ110" s="68" t="n"/>
      <c r="PR110" s="15">
        <f>IF(PM110&gt;0,(PM110-PM$10)/PM$10,0)</f>
        <v/>
      </c>
      <c r="PT110" s="13" t="n">
        <v>5.32</v>
      </c>
      <c r="PU110" s="68">
        <f>IF(PT110&gt;0,((PT110-PT109)/PT109),0)</f>
        <v/>
      </c>
      <c r="PV110" s="68">
        <f>IF(PT110&gt;0,PU110-$V110,0)</f>
        <v/>
      </c>
      <c r="PW110" s="68">
        <f>IF(PT110&gt;0,(PT110-PW$10)/PW$10,0)</f>
        <v/>
      </c>
      <c r="PX110" s="68" t="n"/>
      <c r="PY110" s="15">
        <f>IF(PT110&gt;0,(PT110-PT$10)/PT$10,0)</f>
        <v/>
      </c>
      <c r="QA110" s="13" t="n">
        <v>212.29</v>
      </c>
      <c r="QB110" s="68">
        <f>IF(QA110&gt;0,((QA110-QA109)/QA109),0)</f>
        <v/>
      </c>
      <c r="QC110" s="68">
        <f>IF(QA110&gt;0,QB110-$V110,0)</f>
        <v/>
      </c>
      <c r="QD110" s="68">
        <f>IF(QA110&gt;0,(QA110-QD$10)/QD$10,0)</f>
        <v/>
      </c>
      <c r="QE110" s="68" t="n"/>
      <c r="QF110" s="15">
        <f>IF(QA110&gt;0,(QA110-QA$10)/QA$10,0)</f>
        <v/>
      </c>
      <c r="QH110" s="13" t="n">
        <v>1.384</v>
      </c>
      <c r="QI110" s="68">
        <f>IF(QH110&gt;0,((QH110-QH109)/QH109),0)</f>
        <v/>
      </c>
      <c r="QJ110" s="68">
        <f>IF(QH110&gt;0,QI110-$V110,0)</f>
        <v/>
      </c>
      <c r="QK110" s="68">
        <f>IF(QH110&gt;0,(QH110-QK$10)/QK$10,0)</f>
        <v/>
      </c>
      <c r="QL110" s="68" t="n"/>
      <c r="QM110" s="15">
        <f>IF(QH110&gt;0,(QH110-QH$10)/QH$10,0)</f>
        <v/>
      </c>
      <c r="QO110" s="13" t="n">
        <v>8.33</v>
      </c>
      <c r="QP110" s="68">
        <f>IF(QO110&gt;0,((QO110-QO109)/QO109),0)</f>
        <v/>
      </c>
      <c r="QQ110" s="68">
        <f>IF(QO110&gt;0,QP110-$V110,0)</f>
        <v/>
      </c>
      <c r="QR110" s="68">
        <f>IF(QO110&gt;0,(QO110-QR$10)/QR$10,0)</f>
        <v/>
      </c>
      <c r="QS110" s="68" t="n"/>
      <c r="QT110" s="15">
        <f>IF(QO110&gt;0,(QO110-QO$10)/QO$10,0)</f>
        <v/>
      </c>
      <c r="QV110" s="13" t="n">
        <v>1.596</v>
      </c>
      <c r="QW110" s="68">
        <f>IF(QV110&gt;0,((QV110-QV109)/QV109),0)</f>
        <v/>
      </c>
      <c r="QX110" s="68">
        <f>IF(QV110&gt;0,QW110-$V110,0)</f>
        <v/>
      </c>
      <c r="QY110" s="68">
        <f>IF(QV110&gt;0,(QV110-QY$10)/QY$10,0)</f>
        <v/>
      </c>
      <c r="QZ110" s="68" t="n"/>
      <c r="RA110" s="15">
        <f>IF(QV110&gt;0,(QV110-QV$10)/QV$10,0)</f>
        <v/>
      </c>
      <c r="RC110" s="13" t="n">
        <v>29.96</v>
      </c>
      <c r="RD110" s="68">
        <f>IF(RC110&gt;0,((RC110-RC109)/RC109),0)</f>
        <v/>
      </c>
      <c r="RE110" s="68">
        <f>IF(RC110&gt;0,RD110-$V110,0)</f>
        <v/>
      </c>
      <c r="RF110" s="68">
        <f>IF(RC110&gt;0,(RC110-RF$10)/RF$10,0)</f>
        <v/>
      </c>
      <c r="RG110" s="68" t="n"/>
      <c r="RH110" s="15">
        <f>IF(RC110&gt;0,(RC110-RC$10)/RC$10,0)</f>
        <v/>
      </c>
      <c r="RJ110" s="13" t="n">
        <v>196.14</v>
      </c>
      <c r="RK110" s="68">
        <f>IF(RJ110&gt;0,((RJ110-RJ109)/RJ109),0)</f>
        <v/>
      </c>
      <c r="RL110" s="68">
        <f>RK110-$V110</f>
        <v/>
      </c>
      <c r="RM110" s="68">
        <f>IF(RJ110&gt;0,(RJ110-RM$10)/RM$10,0)</f>
        <v/>
      </c>
      <c r="RN110" s="68" t="n"/>
      <c r="RO110" s="15">
        <f>IF(RJ110&gt;0,(RJ110-RJ$10)/RJ$10,0)</f>
        <v/>
      </c>
      <c r="RQ110" s="13" t="n">
        <v>14.02</v>
      </c>
      <c r="RR110" s="68">
        <f>IF(RQ110&gt;0,((RQ110-RQ109)/RQ109),0)</f>
        <v/>
      </c>
      <c r="RS110" s="68">
        <f>RR110-$V110</f>
        <v/>
      </c>
      <c r="RT110" s="68">
        <f>IF(RQ110&gt;0,(RQ110-RT$10)/RT$10,0)</f>
        <v/>
      </c>
      <c r="RU110" s="68" t="n"/>
      <c r="RV110" s="15">
        <f>IF(RQ110&gt;0,(RQ110-RQ$10)/RQ$10,0)</f>
        <v/>
      </c>
      <c r="RX110" s="13" t="n">
        <v>123.76</v>
      </c>
      <c r="RY110" s="68">
        <f>IF(RX110&gt;0,((RX110-RX109)/RX109),0)</f>
        <v/>
      </c>
      <c r="RZ110" s="68">
        <f>RY110-$V110</f>
        <v/>
      </c>
      <c r="SA110" s="68">
        <f>IF(RX110&gt;0,(RX110-SA$10)/SA$10,0)</f>
        <v/>
      </c>
      <c r="SB110" s="68" t="n"/>
      <c r="SC110" s="15">
        <f>IF(RX110&gt;0,(RX110-RX$10)/RX$10,0)</f>
        <v/>
      </c>
      <c r="SE110" s="13" t="n">
        <v>14.16</v>
      </c>
      <c r="SF110" s="68">
        <f>IF(SE110&gt;0,((SE110-SE109)/SE109),0)</f>
        <v/>
      </c>
      <c r="SG110" s="68">
        <f>SF110-$V110</f>
        <v/>
      </c>
      <c r="SH110" s="68">
        <f>IF(SE110&gt;0,(SE110-SH$10)/SH$10,0)</f>
        <v/>
      </c>
      <c r="SI110" s="68" t="n"/>
      <c r="SJ110" s="15">
        <f>IF(SE110&gt;0,(SE110-SE$10)/SE$10,0)</f>
        <v/>
      </c>
      <c r="SL110" s="13" t="n">
        <v>0.65</v>
      </c>
      <c r="SM110" s="68">
        <f>IF(SL110&gt;0,((SL110-SL109)/SL109),0)</f>
        <v/>
      </c>
      <c r="SN110" s="68">
        <f>SM110-$V110</f>
        <v/>
      </c>
      <c r="SO110" s="68">
        <f>IF(SL110&gt;0,(SL110-SO$10)/SO$10,0)</f>
        <v/>
      </c>
      <c r="SP110" s="68" t="n"/>
      <c r="SQ110" s="15">
        <f>IF(SL110&gt;0,(SL110-SL$10)/SL$10,0)</f>
        <v/>
      </c>
      <c r="SS110" s="13" t="n">
        <v>17.55</v>
      </c>
      <c r="ST110" s="68">
        <f>IF(SS110&gt;0,((SS110-SS109)/SS109),0)</f>
        <v/>
      </c>
      <c r="SU110" s="68">
        <f>ST110-$V110</f>
        <v/>
      </c>
      <c r="SV110" s="68">
        <f>IF(SS110&gt;0,(SS110-SV$10)/SV$10,0)</f>
        <v/>
      </c>
      <c r="SW110" s="68" t="n"/>
      <c r="SX110" s="15">
        <f>IF(SS110&gt;0,(SS110-SS$10)/SS$10,0)</f>
        <v/>
      </c>
      <c r="SZ110" s="13" t="n">
        <v>19.6</v>
      </c>
      <c r="TA110" s="68">
        <f>IF(SZ110&gt;0,((SZ110-SZ109)/SZ109),0)</f>
        <v/>
      </c>
      <c r="TB110" s="68">
        <f>TA110-$V110</f>
        <v/>
      </c>
      <c r="TC110" s="68">
        <f>IF(SZ110&gt;0,(SZ110-TC$10)/TC$10,0)</f>
        <v/>
      </c>
      <c r="TD110" s="68" t="n"/>
      <c r="TE110" s="15">
        <f>IF(SZ110&gt;0,(SZ110-SZ$10)/SZ$10,0)</f>
        <v/>
      </c>
      <c r="TG110" s="13" t="n">
        <v>0.1699</v>
      </c>
      <c r="TH110" s="68">
        <f>IF(TG110&gt;0,((TG110-TG109)/TG109),0)</f>
        <v/>
      </c>
      <c r="TI110" s="68">
        <f>TH110-$V110</f>
        <v/>
      </c>
      <c r="TJ110" s="68">
        <f>IF(TG110&gt;0,(TG110-TJ$10)/TJ$10,0)</f>
        <v/>
      </c>
      <c r="TK110" s="68" t="n"/>
      <c r="TL110" s="15">
        <f>IF(TG110&gt;0,(TG110-TG$10)/TG$10,0)</f>
        <v/>
      </c>
      <c r="TN110" s="13" t="n">
        <v>41.77</v>
      </c>
      <c r="TO110" s="68">
        <f>IF(TN110&gt;0,((TN110-TN109)/TN109),0)</f>
        <v/>
      </c>
      <c r="TP110" s="68">
        <f>TO110-$V110</f>
        <v/>
      </c>
      <c r="TQ110" s="68">
        <f>IF(TN110&gt;0,(TN110-TQ$10)/TQ$10,0)</f>
        <v/>
      </c>
      <c r="TR110" s="68" t="n"/>
      <c r="TS110" s="15">
        <f>IF(TN110&gt;0,(TN110-TN$10)/TN$10,0)</f>
        <v/>
      </c>
      <c r="TU110" s="13" t="n">
        <v>2.9</v>
      </c>
      <c r="TV110" s="68">
        <f>IF(TU110&gt;0,((TU110-TU109)/TU109),0)</f>
        <v/>
      </c>
      <c r="TW110" s="68">
        <f>TV110-$V110</f>
        <v/>
      </c>
      <c r="TX110" s="68">
        <f>IF(TU110&gt;0,(TU110-TX$10)/TX$10,0)</f>
        <v/>
      </c>
      <c r="TY110" s="68" t="n"/>
      <c r="TZ110" s="15">
        <f>IF(TU110&gt;0,(TU110-TU$10)/TU$10,0)</f>
        <v/>
      </c>
      <c r="UB110" s="13" t="n"/>
      <c r="UC110" s="68">
        <f>IF(UB110&gt;0,((UB110-UB109)/UB109),0)</f>
        <v/>
      </c>
      <c r="UD110" s="68">
        <f>UC110-$V110</f>
        <v/>
      </c>
      <c r="UE110" s="68">
        <f>IF(UB110&gt;0,(UB110-UE$10)/UE$10,0)</f>
        <v/>
      </c>
      <c r="UF110" s="68" t="n"/>
      <c r="UG110" s="15">
        <f>IF(UB110&gt;0,(UB110-UB$10)/UB$10,0)</f>
        <v/>
      </c>
      <c r="UI110" s="13" t="n"/>
      <c r="UJ110" s="68">
        <f>IF(UI110&gt;0,((UI110-UI109)/UI109),0)</f>
        <v/>
      </c>
      <c r="UK110" s="68">
        <f>UJ110-$V110</f>
        <v/>
      </c>
      <c r="UL110" s="68">
        <f>IF(UI110&gt;0,(UI110-UL$10)/UL$10,0)</f>
        <v/>
      </c>
      <c r="UM110" s="68" t="n"/>
      <c r="UN110" s="15">
        <f>IF(UI110&gt;0,(UI110-UI$10)/UI$10,0)</f>
        <v/>
      </c>
      <c r="UP110" s="13" t="n"/>
      <c r="UQ110" s="68">
        <f>IF(UP110&gt;0,((UP110-UP109)/UP109),0)</f>
        <v/>
      </c>
      <c r="UR110" s="68">
        <f>UQ110-$V110</f>
        <v/>
      </c>
      <c r="US110" s="68">
        <f>IF(UP110&gt;0,(UP110-US$10)/US$10,0)</f>
        <v/>
      </c>
      <c r="UT110" s="68" t="n"/>
      <c r="UU110" s="15">
        <f>IF(UP110&gt;0,(UP110-UP$10)/UP$10,0)</f>
        <v/>
      </c>
      <c r="UW110" s="13" t="n"/>
      <c r="UX110" s="68">
        <f>IF(UW110&gt;0,((UW110-UW109)/UW109),0)</f>
        <v/>
      </c>
      <c r="UY110" s="68">
        <f>UX110-$V110</f>
        <v/>
      </c>
      <c r="UZ110" s="68">
        <f>IF(UW110&gt;0,(UW110-UZ$10)/UZ$10,0)</f>
        <v/>
      </c>
      <c r="VA110" s="68" t="n"/>
      <c r="VB110" s="15">
        <f>IF(UW110&gt;0,(UW110-UW$10)/UW$10,0)</f>
        <v/>
      </c>
      <c r="VD110" s="13" t="n"/>
      <c r="VE110" s="68">
        <f>IF(VD110&gt;0,((VD110-VD109)/VD109),0)</f>
        <v/>
      </c>
      <c r="VF110" s="68">
        <f>VE110-$V110</f>
        <v/>
      </c>
      <c r="VG110" s="68">
        <f>IF(VD110&gt;0,(VD110-VG$10)/VG$10,0)</f>
        <v/>
      </c>
      <c r="VH110" s="68" t="n"/>
      <c r="VI110" s="15">
        <f>IF(VD110&gt;0,(VD110-VD$10)/VD$10,0)</f>
        <v/>
      </c>
      <c r="VM110" s="21">
        <f>IF($C110&gt;0,(($IK$5*IG110)+($GT$5*GP110)+($JM$5*JI110)+($JF$5*JB110)+($IY$5*IU110)+($IR$5*IN110)+($ID$5*HZ110)+($HW$5*HS110)+($HP$5*HL110)+($HI$5*HE110)+($GF$5*GB110)+($FY$5*FU110)+($FR$5*FN110)+($FK$5*FG110)+($FD$5*EZ110)+($EW$5*ES110)+($EP$5*EL110)+($EI$5*EE110)+($EB$5*DX110)+($DU$5*DQ110)+($DN$5*DJ110)+($DG$5*DC110)+($CZ$5*CV110)+($CS$5*CO110)+($CL$5*CH110)+($CE$5*CA110)+($BX$5*BT110)+($BQ$5*BM110)+($BJ$5*BF110)+($BC$5*AY110)+($AV$5*AR110)+($AO$5*AK110)+($AH$5*AD110)+($JT$5*JP110)+($KA$5*JW110)+($KO$5*KK110)+($PR$5*PN110)+($GM$5*GI110)+($HA$5*GW110)+($KV$5*KR110)+($KH$5*KD110)+($LC$5*KY110)+($MS$5*MO110)+($ML$5*MH110)+($ME$5*MA110)+($LX$5*LT110)+($LQ$5*LM110)+($LJ$5*LF110)+(MV110*$MZ$5)+(NC110*$NG$5)+(NJ110*$NN$5)+($OI$5*OE110)+($NU$5*NQ110)+($OB$5*NX110)+($PK$5*PG110)+($OP$5*OL110)+($OW$5*OS110)+($PD$5*OZ110)+(PU110*$PY$5)+(QB110*$QF$5)+(QI110*$QM$5)+(QP110*$QT$5)+(QW110*$RA$5)+(RD110*$RH$5)+(RK110*$RO$5)+(RR110*$RV$5)+(RY110*$SC$5)+(SF110*$SJ$5)+(SM110*$SQ$5)+(ST110*$SX$5)+(TA110*$TE$5))+(TH110*$TL$5)+(TO110*$TS$5))/$VM$5</f>
        <v/>
      </c>
      <c r="VN110" s="538" t="n"/>
      <c r="VO110" s="21">
        <f>IF($C110&gt;0,(($IK$5*II110)+($GT$5*GR110)+($JM$5*JK110)+($JF$5*JD110)+($IY$5*IW110)+($IR$5*IP110)+($ID$5*IB110)+($HW$5*HU110)+($HP$5*HN110)+($HI$5*HG110)+($GF$5*GD110)+($FY$5*FW110)+($FR$5*FP110)+($FK$5*FI110)+($FD$5*FB110)+($EW$5*EU110)+($EP$5*EN110)+($EI$5*EG110)+($EB$5*DZ110)+($DU$5*DS110)+($DN$5*DL110)+($DG$5*DE110)+($CZ$5*CX110)+($CS$5*CQ110)+($CL$5*CJ110)+($CE$5*CC110)+($BX$5*BV110)+($BQ$5*BO110)+($BJ$5*BH110)+($BC$5*BA110)+($AV$5*AT110)+($AO$5*AM110)+($AH$5*AF110)+($KO$5*KM110)+($KH$5*KF110)+($KA$5*JY110)+($JT$5*JR110)+($PR$5*PP110)+($GM$5*GK110)+($HA$5*GY110)+($KV$5*KT110)+($LC$5*LA110)+($MS$5*MQ110)+($ML$5*MJ110)+($ME$5*MC110)+($LX$5*LV110)+($LQ$5*LO110)+($LJ$5*LH110)+(MX110*$MZ$5)+(NE110*$NG$5)+(NL110*$NN$5)+($OI$5*OG110)+($NU$5*NS110)+($OB$5*NZ110)+($PD$5*PB110)+($OW$5*OU110)+($OP$5*ON110)+($PK$5*PI110)+($PY$5*PW110)+($QF$5*QD110)+($QM$5*QK110)+($QT$5*QR110)+($RA$5*QY110)+($RH$5*RF110)+($RO$5*RM110)+(RT110*$RV$5)+(SA110*$SC$5)+(SH110*$SJ$5)+(SO110*$SQ$5)+(SV110*$SX$5)+(TC110*$TE$5)+(TJ110*$TL$5)+(TQ110*$TS$5))/$VM$5,0)</f>
        <v/>
      </c>
      <c r="VP110" s="14" t="n"/>
      <c r="VQ110" s="21">
        <f>IF($C110&gt;0,(($IK$5*IK110)+($GT$5*GT110)+($JM$5*JM110)+($JF$5*JF110)+($IY$5*IY110)+($IR$5*IR110)+($ID$5*ID110)+($HW$5*HW110)+($HP$5*HP110)+($HI$5*HI110)+($GF$5*GF110)+($FY$5*FY110)+($FR$5*FR110)+($FK$5*FK110)+($FD$5*FD110)+($EW$5*EW110)+($EP$5*EP110)+($EI$5*EI110)+($EB$5*EB110)+($DU$5*DU110)+($DN$5*DN110)+($DG$5*DG110)+($CZ$5*CZ110)+($CS$5*CS110)+($CL$5*CL110)+($CE$5*CE110)+($BX$5*BX110)+($BQ$5*BQ110)+($BJ$5*BJ110)+($BC$5*BC110)+($AV$5*AV110)+($AO$5*AO110)+($AH$5*AH110)+($KO$5*KO110)+($PR$5*PR110)+($GM$5*GM110)+($HA$5*HA110)+($KH$5*KH110)+($KA$5*KA110)+($JT$5*JT110)+($KV$5*KV110)+($LC$5*LC110)+($MS$5*MS110)+($ML$5*ML110)+($ME$5*ME110)+($LX$5*LX110)+($LQ$5*LQ110)+($LJ$5*LJ110)+($OI$5*OI110)+($NU$5*NU110)+($NN$5*NN110)+($NG$5*NG110)+($MZ$5*MZ110)+(OB110*$OB$5)+($PD$5*PD110)+($OW$5*OW110)+($OP$5*OP110)+($PK$5*PK110)+(PY110*$PY$5)+(QF110*$QF$5)+(QM110*$QM$5)+(QT110*$QT$5)+(RA110*$RA$5)+(RH110*$RH$5)+(RO110*$RO$5)+(RV110*$RV$5)+(SC110*$SC$5)+(SJ110*$SJ$5)+(SQ110*$SQ$5)+(SX110*$SX$5)+(TE110*$TE$5)+(TL110*$TL$5)+(TS110*$TS$5))/$VM$5,0)</f>
        <v/>
      </c>
    </row>
    <row r="111" ht="16" customHeight="1" s="545">
      <c r="A111" s="127" t="n">
        <v>45806</v>
      </c>
      <c r="B111" s="4">
        <f>A111</f>
        <v/>
      </c>
      <c r="C111" s="13" t="n">
        <v>42215.73</v>
      </c>
      <c r="D111" s="138">
        <f>IF(C111&gt;0,C111-C110,0)</f>
        <v/>
      </c>
      <c r="E111" s="68">
        <f>IF(C111&gt;0,D111/C110,0)</f>
        <v/>
      </c>
      <c r="F111" s="15">
        <f>IF(C111&gt;0,(C111-C$10)/C$10,0)</f>
        <v/>
      </c>
      <c r="G111" s="13" t="n">
        <v>5912.17</v>
      </c>
      <c r="H111" s="138">
        <f>IF(G111&gt;0,G111-G110,0)</f>
        <v/>
      </c>
      <c r="I111" s="68">
        <f>IF(G111&gt;0,H111/G110,0)</f>
        <v/>
      </c>
      <c r="J111" s="15">
        <f>IF(G111&gt;0,(G111-G$10)/G$10,0)</f>
        <v/>
      </c>
      <c r="K111" s="13" t="n">
        <v>19175.87</v>
      </c>
      <c r="L111" s="138">
        <f>IF(K111&gt;0,K111-K110,0)</f>
        <v/>
      </c>
      <c r="M111" s="68">
        <f>IF(K111&gt;0,L111/K110,0)</f>
        <v/>
      </c>
      <c r="N111" s="15">
        <f>IF(K111&gt;0,(K111-K$10)/K$10,0)</f>
        <v/>
      </c>
      <c r="O111" s="13" t="n">
        <v>2074.78</v>
      </c>
      <c r="P111" s="138">
        <f>IF(O111&gt;0,O111-O110,0)</f>
        <v/>
      </c>
      <c r="Q111" s="68">
        <f>IF(O111&gt;0,P111/O110,0)</f>
        <v/>
      </c>
      <c r="R111" s="15">
        <f>IF(O111&gt;0,(O111-O$10)/O$10,0)</f>
        <v/>
      </c>
      <c r="S111" s="18">
        <f>IF(O111&gt;0,(((O111*0.7)*Q111)+((K111*0.9)*M111)+((G111*0.65)*I111)+((C111*0.6)*E111))/(O111+K111+G111+C111),0)</f>
        <v/>
      </c>
      <c r="T111" s="121">
        <f>IF(O111&gt;0,(S111*200)+T110,0)</f>
        <v/>
      </c>
      <c r="U111" s="121">
        <f>T111</f>
        <v/>
      </c>
      <c r="V111" s="134">
        <f>IF(T111&gt;0,(T111-T110)/T110,0)</f>
        <v/>
      </c>
      <c r="W111" s="21">
        <f>IF(T111&gt;0,(T111-T$11)/T$11,0)</f>
        <v/>
      </c>
      <c r="X111" s="18">
        <f>IF(T111&gt;0,((Q111+M111+I111+E111)/4),0)</f>
        <v/>
      </c>
      <c r="Y111" s="352">
        <f>212251.65-55387.91</f>
        <v/>
      </c>
      <c r="Z111" s="15" t="n">
        <v>2e-06</v>
      </c>
      <c r="AA111" s="21">
        <f>Z111-$V111</f>
        <v/>
      </c>
      <c r="AC111" s="13" t="n">
        <v>219.77</v>
      </c>
      <c r="AD111" s="68">
        <f>IF(AC111&gt;0,((AC111-AC110)/AC110),0)</f>
        <v/>
      </c>
      <c r="AE111" s="68">
        <f>IF(AC111&gt;0,AD111-$V111,0)</f>
        <v/>
      </c>
      <c r="AF111" s="68">
        <f>IF(AC111&gt;0,(AC111-AF$10)/AF$10,0)</f>
        <v/>
      </c>
      <c r="AG111" s="68" t="n"/>
      <c r="AH111" s="15">
        <f>IF(AC111&gt;0,(AC111-AC$10)/AC$10,0)</f>
        <v/>
      </c>
      <c r="AJ111" s="13" t="n">
        <v>21.86</v>
      </c>
      <c r="AK111" s="68">
        <f>IF(AJ111&gt;0,((AJ111-AJ110)/AJ110),0)</f>
        <v/>
      </c>
      <c r="AL111" s="68">
        <f>IF(AJ111&gt;0,AK111-$V111,0)</f>
        <v/>
      </c>
      <c r="AM111" s="68">
        <f>IF(AJ111&gt;0,(AJ111-AM$10)/AM$10,0)</f>
        <v/>
      </c>
      <c r="AN111" s="68" t="n"/>
      <c r="AO111" s="15">
        <f>IF(AJ111&gt;0,(AJ111-AJ$10)/AJ$10,0)</f>
        <v/>
      </c>
      <c r="AQ111" s="13" t="n">
        <v>20.57</v>
      </c>
      <c r="AR111" s="68">
        <f>IF(AQ111&gt;0,((AQ111-AQ110)/AQ110),0)</f>
        <v/>
      </c>
      <c r="AS111" s="68">
        <f>IF(AQ111&gt;0,AR111-$V111,0)</f>
        <v/>
      </c>
      <c r="AT111" s="68">
        <f>IF(AQ111&gt;0,(AQ111-AT$10)/AT$10,0)</f>
        <v/>
      </c>
      <c r="AU111" s="68" t="n"/>
      <c r="AV111" s="15">
        <f>IF(AQ111&gt;0,(AQ111-AQ$10)/AQ$10,0)</f>
        <v/>
      </c>
      <c r="AX111" s="13" t="n">
        <v>205.65</v>
      </c>
      <c r="AY111" s="68">
        <f>IF(AX111&gt;0,((AX111-AX110)/AX110),0)</f>
        <v/>
      </c>
      <c r="AZ111" s="68">
        <f>IF(AX111&gt;0,AY111-$V111,0)</f>
        <v/>
      </c>
      <c r="BA111" s="68">
        <f>IF(AX111&gt;0,(AX111-BA$10)/BA$10,0)</f>
        <v/>
      </c>
      <c r="BB111" s="68" t="n"/>
      <c r="BC111" s="15">
        <f>IF(AX111&gt;0,(AX111-AX$10)/AX$10,0)</f>
        <v/>
      </c>
      <c r="BE111" s="13" t="n">
        <v>76.83</v>
      </c>
      <c r="BF111" s="68">
        <f>IF(BE111&gt;0,((BE111-BE110)/BE110),0)</f>
        <v/>
      </c>
      <c r="BG111" s="68">
        <f>IF(BE111&gt;0,BF111-$V111,0)</f>
        <v/>
      </c>
      <c r="BH111" s="68" t="n"/>
      <c r="BI111" s="68" t="n"/>
      <c r="BJ111" s="15">
        <f>IF(BE111&gt;0,(BE111-BE$10)/BE$10,0)</f>
        <v/>
      </c>
      <c r="BL111" s="13" t="n">
        <v>70.48</v>
      </c>
      <c r="BM111" s="68">
        <f>IF(BL111&gt;0,((BL111-BL110)/BL110),0)</f>
        <v/>
      </c>
      <c r="BN111" s="68">
        <f>IF(BL111&gt;0,BM111-$V111,0)</f>
        <v/>
      </c>
      <c r="BO111" s="68">
        <f>IF(BL111&gt;0,(BL111-BO$10)/BO$10,0)</f>
        <v/>
      </c>
      <c r="BP111" s="68" t="n"/>
      <c r="BQ111" s="15">
        <f>IF(BL111&gt;0,(BL111-BL$10)/BL$10,0)</f>
        <v/>
      </c>
      <c r="BS111" s="13" t="n">
        <v>38.73</v>
      </c>
      <c r="BT111" s="68">
        <f>IF(BS111&gt;0,((BS111-BS110)/BS110),0)</f>
        <v/>
      </c>
      <c r="BU111" s="68">
        <f>IF(BS111&gt;0,BT111-$V111,0)</f>
        <v/>
      </c>
      <c r="BV111" s="68">
        <f>IF(BS111&gt;0,(BS111-BV$10)/BV$10,0)</f>
        <v/>
      </c>
      <c r="BW111" s="68" t="n"/>
      <c r="BX111" s="15">
        <f>IF(BS111&gt;0,(BS111-BS$10)/BS$10,0)</f>
        <v/>
      </c>
      <c r="BZ111" s="13" t="n"/>
      <c r="CA111" s="68">
        <f>IF(BZ111&gt;0,((BZ111-BZ110)/BZ110),0)</f>
        <v/>
      </c>
      <c r="CB111" s="68">
        <f>IF(BZ111&gt;0,CA111-$V111,0)</f>
        <v/>
      </c>
      <c r="CC111" s="68">
        <f>IF(BZ111&gt;0,(BZ111-CC$10)/CC$10,0)</f>
        <v/>
      </c>
      <c r="CD111" s="68" t="n"/>
      <c r="CE111" s="15">
        <f>IF(BZ111&gt;0,(BZ111-BZ$10)/BZ$10,0)</f>
        <v/>
      </c>
      <c r="CG111" s="13" t="n">
        <v>29.88</v>
      </c>
      <c r="CH111" s="68">
        <f>IF(CG111&gt;0,((CG111-CG110)/CG110),0)</f>
        <v/>
      </c>
      <c r="CI111" s="68">
        <f>IF(CG111&gt;0,CH111-$V111,0)</f>
        <v/>
      </c>
      <c r="CJ111" s="68">
        <f>IF(CG111&gt;0,(CG111-CJ$10)/CJ$10,0)</f>
        <v/>
      </c>
      <c r="CK111" s="68" t="n"/>
      <c r="CL111" s="15">
        <f>IF(CG111&gt;0,(CG111-CG$10)/CG$10,0)</f>
        <v/>
      </c>
      <c r="CN111" s="13" t="n">
        <v>31.37</v>
      </c>
      <c r="CO111" s="68">
        <f>IF(CN111&gt;0,((CN111-CN110)/CN110),0)</f>
        <v/>
      </c>
      <c r="CP111" s="68">
        <f>IF(CN111&gt;0,CO111-$V111,0)</f>
        <v/>
      </c>
      <c r="CQ111" s="68">
        <f>IF(CN111&gt;0,(CN111-CQ$10)/CQ$10,0)</f>
        <v/>
      </c>
      <c r="CR111" s="68" t="n"/>
      <c r="CS111" s="15">
        <f>IF(CN111&gt;0,(CN111-CN$10)/CN$10,0)</f>
        <v/>
      </c>
      <c r="CU111" s="13" t="n">
        <v>35.07</v>
      </c>
      <c r="CV111" s="68">
        <f>IF(CU111&gt;0,((CU111-CU110)/CU110),0)</f>
        <v/>
      </c>
      <c r="CW111" s="68">
        <f>IF(CU111&gt;0,CV111-$V111,0)</f>
        <v/>
      </c>
      <c r="CX111" s="68">
        <f>IF(CU111&gt;0,(CU111-CX$10)/CX$10,0)</f>
        <v/>
      </c>
      <c r="CY111" s="68" t="n"/>
      <c r="CZ111" s="15">
        <f>IF(CU111&gt;0,(CU111-CU$10)/CU$10,0)</f>
        <v/>
      </c>
      <c r="DB111" s="13" t="n">
        <v>19.32</v>
      </c>
      <c r="DC111" s="68">
        <f>IF(DB111&gt;0,((DB111-DB110)/DB110),0)</f>
        <v/>
      </c>
      <c r="DD111" s="68">
        <f>IF(DB111&gt;0,DC111-$V111,0)</f>
        <v/>
      </c>
      <c r="DE111" s="68">
        <f>IF(DB111&gt;0,(DB111-DE$10)/DE$10,0)</f>
        <v/>
      </c>
      <c r="DF111" s="68" t="n"/>
      <c r="DG111" s="15">
        <f>IF(DB111&gt;0,(DB111-DB$10)/DB$10,0)</f>
        <v/>
      </c>
      <c r="DI111" s="13" t="n">
        <v>48.54</v>
      </c>
      <c r="DJ111" s="68">
        <f>IF(DI111&gt;0,((DI111-DI110)/DI110),0)</f>
        <v/>
      </c>
      <c r="DK111" s="68">
        <f>IF(DI111&gt;0,DJ111-$V111,0)</f>
        <v/>
      </c>
      <c r="DL111" s="68">
        <f>IF(DI111&gt;0,(DI111-DL$10)/DL$10,0)</f>
        <v/>
      </c>
      <c r="DM111" s="68" t="n"/>
      <c r="DN111" s="15">
        <f>IF(DI111&gt;0,(DI111-DI$10)/DI$10,0)</f>
        <v/>
      </c>
      <c r="DP111" s="13" t="n">
        <v>40.51</v>
      </c>
      <c r="DQ111" s="68">
        <f>IF(DP111&gt;0,((DP111-DP110)/DP110),0)</f>
        <v/>
      </c>
      <c r="DR111" s="68">
        <f>IF(DP111&gt;0,DQ111-$V111,0)</f>
        <v/>
      </c>
      <c r="DS111" s="68" t="n"/>
      <c r="DT111" s="68" t="n"/>
      <c r="DU111" s="15">
        <f>IF(DP111&gt;0,(DP111-DP$10)/DP$10,0)</f>
        <v/>
      </c>
      <c r="DV111" s="18" t="n"/>
      <c r="DW111" s="13" t="n">
        <v>31</v>
      </c>
      <c r="DX111" s="68">
        <f>IF(DW111&gt;0,((DW111-DW110)/DW110),0)</f>
        <v/>
      </c>
      <c r="DY111" s="68">
        <f>IF(DW111&gt;0,DX111-$V111,0)</f>
        <v/>
      </c>
      <c r="DZ111" s="68">
        <f>IF(DW111&gt;0,(DW111-DZ$10)/DZ$10,0)</f>
        <v/>
      </c>
      <c r="EA111" s="68" t="n"/>
      <c r="EB111" s="15">
        <f>IF(DW111&gt;0,(DW111-DW$10)/DW$10,0)</f>
        <v/>
      </c>
      <c r="ED111" s="13" t="n">
        <v>34.87</v>
      </c>
      <c r="EE111" s="68">
        <f>IF(ED111&gt;0,((ED111-ED110)/ED110),0)</f>
        <v/>
      </c>
      <c r="EF111" s="68">
        <f>IF(ED111&gt;0,EE111-$V111,0)</f>
        <v/>
      </c>
      <c r="EG111" s="68">
        <f>IF(ED111&gt;0,(ED111-EG$10)/EG$10,0)</f>
        <v/>
      </c>
      <c r="EH111" s="68" t="n"/>
      <c r="EI111" s="15">
        <f>IF(ED111&gt;0,(ED111-ED$10)/ED$10,0)</f>
        <v/>
      </c>
      <c r="EK111" s="13" t="n">
        <v>114.04</v>
      </c>
      <c r="EL111" s="68">
        <f>IF(EK111&gt;0,((EK111-EK110)/EK110),0)</f>
        <v/>
      </c>
      <c r="EM111" s="68">
        <f>IF(EK111&gt;0,EL111-$V111,0)</f>
        <v/>
      </c>
      <c r="EN111" s="68">
        <f>IF(EK111&gt;0,(EK111-EN$10)/EN$10,0)</f>
        <v/>
      </c>
      <c r="EO111" s="68" t="n"/>
      <c r="EP111" s="15">
        <f>IF(EK111&gt;0,(EK111-EK$10)/EK$10,0)</f>
        <v/>
      </c>
      <c r="ER111" s="13" t="n">
        <v>36.3</v>
      </c>
      <c r="ES111" s="68">
        <f>IF(ER111&gt;0,((ER111-ER110)/ER110),0)</f>
        <v/>
      </c>
      <c r="ET111" s="68">
        <f>IF(ER111&gt;0,ES111-$V111,0)</f>
        <v/>
      </c>
      <c r="EU111" s="68">
        <f>IF(ER111&gt;0,(ER111-EU$10)/EU$10,0)</f>
        <v/>
      </c>
      <c r="EV111" s="68" t="n"/>
      <c r="EW111" s="15">
        <f>IF(ER111&gt;0,(ER111-ER$10)/ER$10,0)</f>
        <v/>
      </c>
      <c r="EY111" s="13" t="n">
        <v>36.71</v>
      </c>
      <c r="EZ111" s="68">
        <f>IF(EY111&gt;0,((EY111-EY110)/EY110),0)</f>
        <v/>
      </c>
      <c r="FA111" s="68">
        <f>IF(EY111&gt;0,EZ111-$V111,0)</f>
        <v/>
      </c>
      <c r="FB111" s="68" t="n"/>
      <c r="FC111" s="68" t="n"/>
      <c r="FD111" s="15">
        <f>IF(EY111&gt;0,(EY111-EY$10)/EY$10,0)</f>
        <v/>
      </c>
      <c r="FF111" s="13" t="n">
        <v>54.82</v>
      </c>
      <c r="FG111" s="68">
        <f>IF(FF111&gt;0,((FF111-FF110)/FF110),0)</f>
        <v/>
      </c>
      <c r="FH111" s="68">
        <f>IF(FF111&gt;0,FG111-$V111,0)</f>
        <v/>
      </c>
      <c r="FI111" s="68">
        <f>IF(FF111&gt;0,(FF111-FI$10)/FI$10,0)</f>
        <v/>
      </c>
      <c r="FJ111" s="68" t="n"/>
      <c r="FK111" s="15">
        <f>IF(FF111&gt;0,(FF111-FF$10)/FF$10,0)</f>
        <v/>
      </c>
      <c r="FM111" s="13" t="n">
        <v>180.51</v>
      </c>
      <c r="FN111" s="68">
        <f>IF(FM111&gt;0,((FM111-FM110)/FM110),0)</f>
        <v/>
      </c>
      <c r="FO111" s="68">
        <f>IF(FM111&gt;0,FN111-$V111,0)</f>
        <v/>
      </c>
      <c r="FP111" s="68">
        <f>IF(FM111&gt;0,(FM111-FP$10)/FP$10,0)</f>
        <v/>
      </c>
      <c r="FQ111" s="68" t="n"/>
      <c r="FR111" s="15">
        <f>IF(FM111&gt;0,(FM111-FM$10)/FM$10,0)</f>
        <v/>
      </c>
      <c r="FT111" s="13" t="n">
        <v>95.73</v>
      </c>
      <c r="FU111" s="68">
        <f>IF(FT111&gt;0,((FT111-FT110)/FT110),0)</f>
        <v/>
      </c>
      <c r="FV111" s="68">
        <f>IF(FT111&gt;0,FU111-$V111,0)</f>
        <v/>
      </c>
      <c r="FW111" s="68">
        <f>IF(FT111&gt;0,(FT111-FW$10)/FW$10,0)</f>
        <v/>
      </c>
      <c r="FX111" s="68" t="n"/>
      <c r="FY111" s="15">
        <f>IF(FT111&gt;0,(FT111-FT$10)/FT$10,0)</f>
        <v/>
      </c>
      <c r="GA111" s="13" t="n">
        <v>17.96</v>
      </c>
      <c r="GB111" s="68">
        <f>IF(GA111&gt;0,((GA111-GA110)/GA110),0)</f>
        <v/>
      </c>
      <c r="GC111" s="68">
        <f>IF(GA111&gt;0,GB111-$V111,0)</f>
        <v/>
      </c>
      <c r="GD111" s="68" t="n"/>
      <c r="GE111" s="68" t="n"/>
      <c r="GF111" s="15">
        <f>IF(GA111&gt;0,(GA111-GA$10)/GA$10,0)</f>
        <v/>
      </c>
      <c r="GG111" s="18" t="n"/>
      <c r="GH111" s="13" t="n">
        <v>17.7</v>
      </c>
      <c r="GI111" s="68">
        <f>IF(GH111&gt;0,((GH111-GH110)/GH110),0)</f>
        <v/>
      </c>
      <c r="GJ111" s="68">
        <f>IF(GH111&gt;0,GI111-$V111,0)</f>
        <v/>
      </c>
      <c r="GK111" s="68">
        <f>IF(GH111&gt;0,(GH111-GK$10)/GK$10,0)</f>
        <v/>
      </c>
      <c r="GL111" s="68" t="n"/>
      <c r="GM111" s="15">
        <f>IF(GH111&gt;0,(GH111-GH$10)/GH$10,0)</f>
        <v/>
      </c>
      <c r="GO111" s="13" t="n">
        <v>24.88</v>
      </c>
      <c r="GP111" s="68">
        <f>IF(GO111&gt;0,((GO111-GO110)/GO110),0)</f>
        <v/>
      </c>
      <c r="GQ111" s="68">
        <f>IF(GO111&gt;0,GP111-$V111,0)</f>
        <v/>
      </c>
      <c r="GR111" s="68" t="n"/>
      <c r="GS111" s="68" t="n"/>
      <c r="GT111" s="15">
        <f>IF(GO111&gt;0,(GO111-GO$10)/GO$10,0)</f>
        <v/>
      </c>
      <c r="GV111" s="13" t="n">
        <v>14.94</v>
      </c>
      <c r="GW111" s="68">
        <f>IF(GV111&gt;0,((GV111-GV110)/GV110),0)</f>
        <v/>
      </c>
      <c r="GX111" s="68">
        <f>IF(GV111&gt;0,GW111-$V111,0)</f>
        <v/>
      </c>
      <c r="GY111" s="68">
        <f>IF(GV111&gt;0,(GV111-GY$10)/GY$10,0)</f>
        <v/>
      </c>
      <c r="GZ111" s="68" t="n"/>
      <c r="HA111" s="15">
        <f>IF(GV111&gt;0,(GV111-GV$10)/GV$10,0)</f>
        <v/>
      </c>
      <c r="HD111" s="13" t="n">
        <v>358.43</v>
      </c>
      <c r="HE111" s="68">
        <f>IF(HD111&gt;0,((HD111-HD110)/HD110),0)</f>
        <v/>
      </c>
      <c r="HF111" s="68">
        <f>IF(HD111&gt;0,HE111-$V111,0)</f>
        <v/>
      </c>
      <c r="HG111" s="68">
        <f>IF(HD111&gt;0,(HD111-HG$10)/HG$10,0)</f>
        <v/>
      </c>
      <c r="HH111" s="68" t="n"/>
      <c r="HI111" s="15">
        <f>IF(HD111&gt;0,(HD111-HD$10)/HD$10,0)</f>
        <v/>
      </c>
      <c r="HK111" s="13" t="n">
        <v>36.43</v>
      </c>
      <c r="HL111" s="68">
        <f>IF(HK111&gt;0,((HK111-HK110)/HK110),0)</f>
        <v/>
      </c>
      <c r="HM111" s="68">
        <f>IF(HK111&gt;0,HL111-$V111,0)</f>
        <v/>
      </c>
      <c r="HN111" s="68">
        <f>IF(HK111&gt;0,(HK111-HN$10)/HN$10,0)</f>
        <v/>
      </c>
      <c r="HO111" s="68" t="n"/>
      <c r="HP111" s="15">
        <f>IF(HK111&gt;0,(HK111-HK$10)/HK$10,0)</f>
        <v/>
      </c>
      <c r="HR111" s="13" t="n">
        <v>102.74</v>
      </c>
      <c r="HS111" s="68">
        <f>IF(HR111&gt;0,((HR111-HR110)/HR110),0)</f>
        <v/>
      </c>
      <c r="HT111" s="68">
        <f>IF(HR111&gt;0,HS111-$V111,0)</f>
        <v/>
      </c>
      <c r="HU111" s="68">
        <f>IF(HR111&gt;0,(HR111-HU$10)/HU$10,0)</f>
        <v/>
      </c>
      <c r="HV111" s="68" t="n"/>
      <c r="HW111" s="15">
        <f>IF(HR111&gt;0,(HR111-HR$10)/HR$10,0)</f>
        <v/>
      </c>
      <c r="HY111" s="13" t="n">
        <v>139.19</v>
      </c>
      <c r="HZ111" s="68">
        <f>IF(HY111&gt;0,((HY111-HY110)/HY110),0)</f>
        <v/>
      </c>
      <c r="IA111" s="68">
        <f>IF(HY111&gt;0,HZ111-$V111,0)</f>
        <v/>
      </c>
      <c r="IB111" s="68">
        <f>IF(HY111&gt;0,(HY111-IB$10)/IB$10,0)</f>
        <v/>
      </c>
      <c r="IC111" s="68" t="n"/>
      <c r="ID111" s="15">
        <f>IF(HY111&gt;0,(HY111-HY$10)/HY$10,0)</f>
        <v/>
      </c>
      <c r="IF111" s="13" t="n">
        <v>241.97</v>
      </c>
      <c r="IG111" s="68">
        <f>IF(IF111&gt;0,((IF111-IF110)/IF110),0)</f>
        <v/>
      </c>
      <c r="IH111" s="68">
        <f>IF(IF111&gt;0,IG111-$V111,0)</f>
        <v/>
      </c>
      <c r="II111" s="68">
        <f>IF(IF111&gt;0,(IF111-II$10)/II$10,0)</f>
        <v/>
      </c>
      <c r="IJ111" s="68" t="n"/>
      <c r="IK111" s="15">
        <f>IF(IF111&gt;0,(IF111-IF$10)/IF$10,0)</f>
        <v/>
      </c>
      <c r="IM111" s="13" t="n">
        <v>223.73</v>
      </c>
      <c r="IN111" s="68">
        <f>IF(IM111&gt;0,((IM111-IM110)/IM110),0)</f>
        <v/>
      </c>
      <c r="IO111" s="68">
        <f>IF(IM111&gt;0,IN111-$V111,0)</f>
        <v/>
      </c>
      <c r="IP111" s="68">
        <f>IF(IM111&gt;0,(IM111-IP$10)/IP$10,0)</f>
        <v/>
      </c>
      <c r="IQ111" s="68" t="n"/>
      <c r="IR111" s="15">
        <f>IF(IM111&gt;0,(IM111-IM$10)/IM$10,0)</f>
        <v/>
      </c>
      <c r="IT111" s="13" t="n">
        <v>59.13</v>
      </c>
      <c r="IU111" s="68">
        <f>IF(IT111&gt;0,((IT111-IT110)/IT110),0)</f>
        <v/>
      </c>
      <c r="IV111" s="68">
        <f>IF(IT111&gt;0,IU111-$V111,0)</f>
        <v/>
      </c>
      <c r="IW111" s="68">
        <f>IF(IT111&gt;0,(IT111-IW$10)/IW$10,0)</f>
        <v/>
      </c>
      <c r="IX111" s="68" t="n"/>
      <c r="IY111" s="15">
        <f>IF(IT111&gt;0,(IT111-IT$10)/IT$10,0)</f>
        <v/>
      </c>
      <c r="JA111" s="26" t="n">
        <v>645.05</v>
      </c>
      <c r="JB111" s="68">
        <f>IF(JA111&gt;0,((JA111-JA110)/JA110),0)</f>
        <v/>
      </c>
      <c r="JC111" s="68">
        <f>IF(JA111&gt;0,JB111-$V111,0)</f>
        <v/>
      </c>
      <c r="JD111" s="68">
        <f>IF(JA111&gt;0,(JA111-JD$10)/JD$10,0)</f>
        <v/>
      </c>
      <c r="JE111" s="68" t="n"/>
      <c r="JF111" s="15">
        <f>IF(JA111&gt;0,(JA111-JA$10)/JA$10,0)</f>
        <v/>
      </c>
      <c r="JH111" s="13" t="n">
        <v>458.68</v>
      </c>
      <c r="JI111" s="68">
        <f>IF(JH111&gt;0,((JH111-JH110)/JH110),0)</f>
        <v/>
      </c>
      <c r="JJ111" s="68">
        <f>IF(JH111&gt;0,JI111-$V111,0)</f>
        <v/>
      </c>
      <c r="JK111" s="68">
        <f>IF(JH111&gt;0,(JH111-JK$10)/JK$10,0)</f>
        <v/>
      </c>
      <c r="JL111" s="68" t="n"/>
      <c r="JM111" s="15">
        <f>IF(JH111&gt;0,(JH111-JH$10)/JH$10,0)</f>
        <v/>
      </c>
      <c r="JO111" s="13" t="n">
        <v>13.31</v>
      </c>
      <c r="JP111" s="68">
        <f>IF(JO111&gt;0,((JO111-JO110)/JO110),0)</f>
        <v/>
      </c>
      <c r="JQ111" s="68">
        <f>IF(JO111&gt;0,JP111-$V111,0)</f>
        <v/>
      </c>
      <c r="JR111" s="68">
        <f>IF(JO111&gt;0,(JO111-JR$10)/JR$10,0)</f>
        <v/>
      </c>
      <c r="JS111" s="68" t="n"/>
      <c r="JT111" s="15">
        <f>IF(JO111&gt;0,(JO111-JO$10)/JO$10,0)</f>
        <v/>
      </c>
      <c r="JV111" s="13" t="n">
        <v>1.6</v>
      </c>
      <c r="JW111" s="68">
        <f>IF(JV111&gt;0,((JV111-JV110)/JV110),0)</f>
        <v/>
      </c>
      <c r="JX111" s="68">
        <f>IF(JV111&gt;0,JW111-$V111,0)</f>
        <v/>
      </c>
      <c r="JY111" s="68">
        <f>IF(JV111&gt;0,(JV111-JY$10)/JY$10,0)</f>
        <v/>
      </c>
      <c r="JZ111" s="68" t="n"/>
      <c r="KA111" s="15">
        <f>IF(JV111&gt;0,(JV111-JV$10)/JV$10,0)</f>
        <v/>
      </c>
      <c r="KC111" s="13" t="n">
        <v>17.11</v>
      </c>
      <c r="KD111" s="68">
        <f>IF(KC111&gt;0,((KC111-KC110)/KC110),0)</f>
        <v/>
      </c>
      <c r="KE111" s="68">
        <f>IF(KC111&gt;0,KD111-$V111,0)</f>
        <v/>
      </c>
      <c r="KF111" s="68">
        <f>IF(KC111&gt;0,(KC111-KF$10)/KF$10,0)</f>
        <v/>
      </c>
      <c r="KG111" s="68" t="n"/>
      <c r="KH111" s="15">
        <f>IF(KC111&gt;0,(KC111-KC$10)/KC$10,0)</f>
        <v/>
      </c>
      <c r="KI111" s="18" t="n"/>
      <c r="KJ111" s="13" t="n">
        <v>63.83</v>
      </c>
      <c r="KK111" s="68">
        <f>IF(KJ111&gt;0,((KJ111-KJ110)/KJ110),0)</f>
        <v/>
      </c>
      <c r="KL111" s="68">
        <f>IF(KJ111&gt;0,KK111-$V111,0)</f>
        <v/>
      </c>
      <c r="KM111" s="68">
        <f>IF(KJ111&gt;0,(KJ111-KM$10)/KM$10,0)</f>
        <v/>
      </c>
      <c r="KN111" s="68" t="n"/>
      <c r="KO111" s="15">
        <f>IF(KJ111&gt;0,(KJ111-KJ$10)/KJ$10,0)</f>
        <v/>
      </c>
      <c r="KQ111" s="13" t="n">
        <v>1.5</v>
      </c>
      <c r="KR111" s="68">
        <f>IF(KQ111&gt;0,((KQ111-KQ110)/KQ110),0)</f>
        <v/>
      </c>
      <c r="KS111" s="68">
        <f>IF(KQ111&gt;0,KR111-$V111,0)</f>
        <v/>
      </c>
      <c r="KT111" s="68">
        <f>IF(KQ111&gt;0,(KQ111-KT$10)/KT$10,0)</f>
        <v/>
      </c>
      <c r="KU111" s="68" t="n"/>
      <c r="KV111" s="15">
        <f>IF(KQ111&gt;0,(KQ111-KQ$10)/KQ$10,0)</f>
        <v/>
      </c>
      <c r="KW111" s="18" t="n"/>
      <c r="KX111" s="13" t="n">
        <v>28.94</v>
      </c>
      <c r="KY111" s="68">
        <f>IF(KX111&gt;0,((KX111-KX110)/KX110),0)</f>
        <v/>
      </c>
      <c r="KZ111" s="68">
        <f>IF(KX111&gt;0,KY111-$V111,0)</f>
        <v/>
      </c>
      <c r="LA111" s="68">
        <f>IF(KX111&gt;0,(KX111-LA$10)/LA$10,0)</f>
        <v/>
      </c>
      <c r="LB111" s="68" t="n"/>
      <c r="LC111" s="15">
        <f>IF(KX111&gt;0,(KX111-KX$10)/KX$10,0)</f>
        <v/>
      </c>
      <c r="LD111" s="18" t="n"/>
      <c r="LE111" s="13" t="n">
        <v>55.37</v>
      </c>
      <c r="LF111" s="68">
        <f>IF(LE111&gt;0,((LE111-LE110)/LE110),0)</f>
        <v/>
      </c>
      <c r="LG111" s="68">
        <f>IF(LE111&gt;0,LF111-$V111,0)</f>
        <v/>
      </c>
      <c r="LH111" s="68">
        <f>IF(LE111&gt;0,(LE111-LH$10)/LH$10,0)</f>
        <v/>
      </c>
      <c r="LI111" s="68" t="n"/>
      <c r="LJ111" s="15">
        <f>IF(LE111&gt;0,(LE111-LE$10)/LE$10,0)</f>
        <v/>
      </c>
      <c r="LL111" s="13" t="n">
        <v>118.17</v>
      </c>
      <c r="LM111" s="68">
        <f>IF(LL111&gt;0,((LL111-LL110)/LL110),0)</f>
        <v/>
      </c>
      <c r="LN111" s="68">
        <f>IF(LL111&gt;0,LM111-$V111,0)</f>
        <v/>
      </c>
      <c r="LO111" s="68">
        <f>IF(LL111&gt;0,(LL111-LO$10)/LO$10,0)</f>
        <v/>
      </c>
      <c r="LP111" s="68" t="n"/>
      <c r="LQ111" s="15">
        <f>IF(LL111&gt;0,(LL111-LL$10)/LL$10,0)</f>
        <v/>
      </c>
      <c r="LS111" s="26" t="n">
        <v>14.65</v>
      </c>
      <c r="LT111" s="68">
        <f>IF(LS111&gt;0,((LS111-LS110)/LS110),0)</f>
        <v/>
      </c>
      <c r="LU111" s="68">
        <f>IF(LS111&gt;0,LT111-$V111,0)</f>
        <v/>
      </c>
      <c r="LV111" s="68" t="n"/>
      <c r="LW111" s="68" t="n"/>
      <c r="LX111" s="15">
        <f>IF(LS111&gt;0,(LS111-LS$10)/LS$10,0)</f>
        <v/>
      </c>
      <c r="LZ111" s="13" t="n">
        <v>14.24</v>
      </c>
      <c r="MA111" s="68">
        <f>IF(LZ111&gt;0,((LZ111-LZ110)/LZ110),0)</f>
        <v/>
      </c>
      <c r="MB111" s="68">
        <f>IF(LZ111&gt;0,MA111-$V111,0)</f>
        <v/>
      </c>
      <c r="MC111" s="68">
        <f>IF(LZ111&gt;0,(LZ111-MC$10)/MC$10,0)</f>
        <v/>
      </c>
      <c r="MD111" s="68" t="n"/>
      <c r="ME111" s="15">
        <f>IF(LZ111&gt;0,(LZ111-LZ$10)/LZ$10,0)</f>
        <v/>
      </c>
      <c r="MG111" s="13" t="n">
        <v>52.93</v>
      </c>
      <c r="MH111" s="68">
        <f>IF(MG111&gt;0,((MG111-MG110)/MG110),0)</f>
        <v/>
      </c>
      <c r="MI111" s="68">
        <f>IF(MG111&gt;0,MH111-$V111,0)</f>
        <v/>
      </c>
      <c r="MJ111" s="68">
        <f>IF(MG111&gt;0,(MG111-MJ$10)/MJ$10,0)</f>
        <v/>
      </c>
      <c r="MK111" s="68" t="n"/>
      <c r="ML111" s="15">
        <f>IF(MG111&gt;0,(MG111-MG$10)/MG$10,0)</f>
        <v/>
      </c>
      <c r="MN111" s="13" t="n">
        <v>125.25</v>
      </c>
      <c r="MO111" s="68">
        <f>IF(MN111&gt;0,((MN111-MN110)/MN110),0)</f>
        <v/>
      </c>
      <c r="MP111" s="68">
        <f>IF(MN111&gt;0,MO111-$V111,0)</f>
        <v/>
      </c>
      <c r="MQ111" s="68">
        <f>IF(MN111&gt;0,(MN111-MQ$10)/MQ$10,0)</f>
        <v/>
      </c>
      <c r="MR111" s="68" t="n"/>
      <c r="MS111" s="15">
        <f>IF(MN111&gt;0,(MN111-MN$10)/MN$10,0)</f>
        <v/>
      </c>
      <c r="MU111" s="13" t="n">
        <v>13.68</v>
      </c>
      <c r="MV111" s="68">
        <f>IF(MU111&gt;0,((MU111-MU110)/MU110),0)</f>
        <v/>
      </c>
      <c r="MW111" s="68">
        <f>IF(MU111&gt;0,MV111-$V111,0)</f>
        <v/>
      </c>
      <c r="MX111" s="68">
        <f>IF(MU111&gt;0,(MU111-MX$10)/MX$10,0)</f>
        <v/>
      </c>
      <c r="MY111" s="68" t="n"/>
      <c r="MZ111" s="15">
        <f>IF(MU111&gt;0,(MU111-MU$10)/MU$10,0)</f>
        <v/>
      </c>
      <c r="NB111" s="13" t="n">
        <v>244.16</v>
      </c>
      <c r="NC111" s="68">
        <f>IF(NB111&gt;0,((NB111-NB110)/NB110),0)</f>
        <v/>
      </c>
      <c r="ND111" s="68">
        <f>IF(NB111&gt;0,NC111-$V111,0)</f>
        <v/>
      </c>
      <c r="NE111" s="68">
        <f>IF(NB111&gt;0,(NB111-NE$10)/NE$10,0)</f>
        <v/>
      </c>
      <c r="NF111" s="68" t="n"/>
      <c r="NG111" s="15">
        <f>IF(NB111&gt;0,(NB111-NB$10)/NB$10,0)</f>
        <v/>
      </c>
      <c r="NI111" s="13" t="n">
        <v>5.16</v>
      </c>
      <c r="NJ111" s="68">
        <f>IF(NI111&gt;0,((NI111-NI110)/NI110),0)</f>
        <v/>
      </c>
      <c r="NK111" s="68">
        <f>IF(NI111&gt;0,NJ111-$V111,0)</f>
        <v/>
      </c>
      <c r="NL111" s="68">
        <f>IF(NI111&gt;0,(NI111-NL$10)/NL$10,0)</f>
        <v/>
      </c>
      <c r="NM111" s="68" t="n"/>
      <c r="NN111" s="15">
        <f>IF(NI111&gt;0,(NI111-NI$10)/NI$10,0)</f>
        <v/>
      </c>
      <c r="NP111" s="13" t="n">
        <v>471.17</v>
      </c>
      <c r="NQ111" s="68">
        <f>IF(NP111&gt;0,((NP111-NP110)/NP110),0)</f>
        <v/>
      </c>
      <c r="NR111" s="68">
        <f>IF(NP111&gt;0,NQ111-$V111,0)</f>
        <v/>
      </c>
      <c r="NS111" s="68">
        <f>IF(NP111&gt;0,(NP111-NS$10)/NS$10,0)</f>
        <v/>
      </c>
      <c r="NT111" s="68" t="n"/>
      <c r="NU111" s="15">
        <f>IF(NP111&gt;0,(NP111-NP$10)/NP$10,0)</f>
        <v/>
      </c>
      <c r="NW111" s="13" t="n">
        <v>171.86</v>
      </c>
      <c r="NX111" s="68">
        <f>IF(NW111&gt;0,((NW111-NW110)/NW110),0)</f>
        <v/>
      </c>
      <c r="NY111" s="68">
        <f>IF(NW111&gt;0,NX111-$V111,0)</f>
        <v/>
      </c>
      <c r="NZ111" s="68">
        <f>IF(NW111&gt;0,(NW111-NZ$10)/NZ$10,0)</f>
        <v/>
      </c>
      <c r="OA111" s="68" t="n"/>
      <c r="OB111" s="15">
        <f>IF(NW111&gt;0,(NW111-NW$10)/NW$10,0)</f>
        <v/>
      </c>
      <c r="OD111" s="13" t="n">
        <v>1.77</v>
      </c>
      <c r="OE111" s="68">
        <f>IF(OD111&gt;0,((OD111-OD110)/OD110),0)</f>
        <v/>
      </c>
      <c r="OF111" s="68">
        <f>IF(OD111&gt;0,OE111-$V111,0)</f>
        <v/>
      </c>
      <c r="OG111" s="68">
        <f>IF(OD111&gt;0,(OD111-OG$10)/OG$10,0)</f>
        <v/>
      </c>
      <c r="OH111" s="68" t="n"/>
      <c r="OI111" s="15">
        <f>IF(OD111&gt;0,(OD111-OD$10)/OD$10,0)</f>
        <v/>
      </c>
      <c r="OK111" s="13" t="n">
        <v>123.5</v>
      </c>
      <c r="OL111" s="68">
        <f>IF(OK111&gt;0,((OK111-OK110)/OK110),0)</f>
        <v/>
      </c>
      <c r="OM111" s="68">
        <f>IF(OK111&gt;0,OL111-$V111,0)</f>
        <v/>
      </c>
      <c r="ON111" s="68">
        <f>IF(OK111&gt;0,(OK111-ON$10)/ON$10,0)</f>
        <v/>
      </c>
      <c r="OO111" s="68" t="n"/>
      <c r="OP111" s="15">
        <f>IF(OK111&gt;0,(OK111-OK$10)/OK$10,0)</f>
        <v/>
      </c>
      <c r="OR111" s="13" t="n">
        <v>4.35</v>
      </c>
      <c r="OS111" s="68">
        <f>IF(OR111&gt;0,((OR111-OR110)/OR110),0)</f>
        <v/>
      </c>
      <c r="OT111" s="68">
        <f>IF(OR111&gt;0,OS111-$V111,0)</f>
        <v/>
      </c>
      <c r="OU111" s="68">
        <f>IF(OR111&gt;0,(OR111-OU$10)/OU$10,0)</f>
        <v/>
      </c>
      <c r="OV111" s="68" t="n"/>
      <c r="OW111" s="15">
        <f>IF(OR111&gt;0,(OR111-OR$10)/OR$10,0)</f>
        <v/>
      </c>
      <c r="OY111" s="13" t="n">
        <v>134.8</v>
      </c>
      <c r="OZ111" s="68">
        <f>IF(OY111&gt;0,((OY111-OY110)/OY110),0)</f>
        <v/>
      </c>
      <c r="PA111" s="68">
        <f>IF(OY111&gt;0,OZ111-$V111,0)</f>
        <v/>
      </c>
      <c r="PB111" s="68">
        <f>IF(OY111&gt;0,(OY111-PB$10)/PB$10,0)</f>
        <v/>
      </c>
      <c r="PC111" s="68" t="n"/>
      <c r="PD111" s="15">
        <f>IF(OY111&gt;0,(OY111-OY$10)/OY$10,0)</f>
        <v/>
      </c>
      <c r="PE111" s="18" t="n"/>
      <c r="PF111" s="13" t="n">
        <v>243.42</v>
      </c>
      <c r="PG111" s="68">
        <f>IF(PF111&gt;0,((PF111-PF110)/PF110),0)</f>
        <v/>
      </c>
      <c r="PH111" s="68">
        <f>IF(PF111&gt;0,PG111-$V111,0)</f>
        <v/>
      </c>
      <c r="PI111" s="68">
        <f>IF(PF111&gt;0,(PF111-PI$10)/PI$10,0)</f>
        <v/>
      </c>
      <c r="PJ111" s="68" t="n"/>
      <c r="PK111" s="15">
        <f>IF(PF111&gt;0,(PF111-PF$10)/PF$10,0)</f>
        <v/>
      </c>
      <c r="PM111" s="13" t="n"/>
      <c r="PN111" s="68">
        <f>IF(PM111&gt;0,((PM111-PM110)/PM110),0)</f>
        <v/>
      </c>
      <c r="PO111" s="68">
        <f>PN111-$V111</f>
        <v/>
      </c>
      <c r="PP111" s="68">
        <f>IF(PM111&gt;0,(PM111-PP$10)/PP$10,0)</f>
        <v/>
      </c>
      <c r="PQ111" s="68" t="n"/>
      <c r="PR111" s="15">
        <f>IF(PM111&gt;0,(PM111-PM$10)/PM$10,0)</f>
        <v/>
      </c>
      <c r="PT111" s="13" t="n">
        <v>5.03</v>
      </c>
      <c r="PU111" s="68">
        <f>IF(PT111&gt;0,((PT111-PT110)/PT110),0)</f>
        <v/>
      </c>
      <c r="PV111" s="68">
        <f>IF(PT111&gt;0,PU111-$V111,0)</f>
        <v/>
      </c>
      <c r="PW111" s="68">
        <f>IF(PT111&gt;0,(PT111-PW$10)/PW$10,0)</f>
        <v/>
      </c>
      <c r="PX111" s="68" t="n"/>
      <c r="PY111" s="15">
        <f>IF(PT111&gt;0,(PT111-PT$10)/PT$10,0)</f>
        <v/>
      </c>
      <c r="QA111" s="13" t="n">
        <v>213.18</v>
      </c>
      <c r="QB111" s="68">
        <f>IF(QA111&gt;0,((QA111-QA110)/QA110),0)</f>
        <v/>
      </c>
      <c r="QC111" s="68">
        <f>IF(QA111&gt;0,QB111-$V111,0)</f>
        <v/>
      </c>
      <c r="QD111" s="68">
        <f>IF(QA111&gt;0,(QA111-QD$10)/QD$10,0)</f>
        <v/>
      </c>
      <c r="QE111" s="68" t="n"/>
      <c r="QF111" s="15">
        <f>IF(QA111&gt;0,(QA111-QA$10)/QA$10,0)</f>
        <v/>
      </c>
      <c r="QH111" s="13" t="n">
        <v>1.39</v>
      </c>
      <c r="QI111" s="68">
        <f>IF(QH111&gt;0,((QH111-QH110)/QH110),0)</f>
        <v/>
      </c>
      <c r="QJ111" s="68">
        <f>IF(QH111&gt;0,QI111-$V111,0)</f>
        <v/>
      </c>
      <c r="QK111" s="68">
        <f>IF(QH111&gt;0,(QH111-QK$10)/QK$10,0)</f>
        <v/>
      </c>
      <c r="QL111" s="68" t="n"/>
      <c r="QM111" s="15">
        <f>IF(QH111&gt;0,(QH111-QH$10)/QH$10,0)</f>
        <v/>
      </c>
      <c r="QO111" s="26" t="n">
        <v>8.07</v>
      </c>
      <c r="QP111" s="68">
        <f>IF(QO111&gt;0,((QO111-QO110)/QO110),0)</f>
        <v/>
      </c>
      <c r="QQ111" s="68">
        <f>IF(QO111&gt;0,QP111-$V111,0)</f>
        <v/>
      </c>
      <c r="QR111" s="68">
        <f>IF(QO111&gt;0,(QO111-QR$10)/QR$10,0)</f>
        <v/>
      </c>
      <c r="QS111" s="68" t="n"/>
      <c r="QT111" s="15">
        <f>IF(QO111&gt;0,(QO111-QO$10)/QO$10,0)</f>
        <v/>
      </c>
      <c r="QV111" s="13" t="n">
        <v>1.56</v>
      </c>
      <c r="QW111" s="68">
        <f>IF(QV111&gt;0,((QV111-QV110)/QV110),0)</f>
        <v/>
      </c>
      <c r="QX111" s="68">
        <f>IF(QV111&gt;0,QW111-$V111,0)</f>
        <v/>
      </c>
      <c r="QY111" s="68">
        <f>IF(QV111&gt;0,(QV111-QY$10)/QY$10,0)</f>
        <v/>
      </c>
      <c r="QZ111" s="68" t="n"/>
      <c r="RA111" s="15">
        <f>IF(QV111&gt;0,(QV111-QV$10)/QV$10,0)</f>
        <v/>
      </c>
      <c r="RC111" s="13" t="n">
        <v>29.88</v>
      </c>
      <c r="RD111" s="68">
        <f>IF(RC111&gt;0,((RC111-RC110)/RC110),0)</f>
        <v/>
      </c>
      <c r="RE111" s="68">
        <f>IF(RC111&gt;0,RD111-$V111,0)</f>
        <v/>
      </c>
      <c r="RF111" s="68">
        <f>IF(RC111&gt;0,(RC111-RF$10)/RF$10,0)</f>
        <v/>
      </c>
      <c r="RG111" s="68" t="n"/>
      <c r="RH111" s="15">
        <f>IF(RC111&gt;0,(RC111-RC$10)/RC$10,0)</f>
        <v/>
      </c>
      <c r="RJ111" s="13" t="n">
        <v>197.15</v>
      </c>
      <c r="RK111" s="68">
        <f>IF(RJ111&gt;0,((RJ111-RJ110)/RJ110),0)</f>
        <v/>
      </c>
      <c r="RL111" s="68">
        <f>RK111-$V111</f>
        <v/>
      </c>
      <c r="RM111" s="68">
        <f>IF(RJ111&gt;0,(RJ111-RM$10)/RM$10,0)</f>
        <v/>
      </c>
      <c r="RN111" s="68" t="n"/>
      <c r="RO111" s="15">
        <f>IF(RJ111&gt;0,(RJ111-RJ$10)/RJ$10,0)</f>
        <v/>
      </c>
      <c r="RQ111" s="13" t="n">
        <v>13.74</v>
      </c>
      <c r="RR111" s="68">
        <f>IF(RQ111&gt;0,((RQ111-RQ110)/RQ110),0)</f>
        <v/>
      </c>
      <c r="RS111" s="68">
        <f>RR111-$V111</f>
        <v/>
      </c>
      <c r="RT111" s="68">
        <f>IF(RQ111&gt;0,(RQ111-RT$10)/RT$10,0)</f>
        <v/>
      </c>
      <c r="RU111" s="68" t="n"/>
      <c r="RV111" s="15">
        <f>IF(RQ111&gt;0,(RQ111-RQ$10)/RQ$10,0)</f>
        <v/>
      </c>
      <c r="RX111" s="13" t="n">
        <v>122.32</v>
      </c>
      <c r="RY111" s="68">
        <f>IF(RX111&gt;0,((RX111-RX110)/RX110),0)</f>
        <v/>
      </c>
      <c r="RZ111" s="68">
        <f>RY111-$V111</f>
        <v/>
      </c>
      <c r="SA111" s="68">
        <f>IF(RX111&gt;0,(RX111-SA$10)/SA$10,0)</f>
        <v/>
      </c>
      <c r="SB111" s="68" t="n"/>
      <c r="SC111" s="15">
        <f>IF(RX111&gt;0,(RX111-RX$10)/RX$10,0)</f>
        <v/>
      </c>
      <c r="SE111" s="13" t="n">
        <v>13.15</v>
      </c>
      <c r="SF111" s="68">
        <f>IF(SE111&gt;0,((SE111-SE110)/SE110),0)</f>
        <v/>
      </c>
      <c r="SG111" s="68">
        <f>SF111-$V111</f>
        <v/>
      </c>
      <c r="SH111" s="68">
        <f>IF(SE111&gt;0,(SE111-SH$10)/SH$10,0)</f>
        <v/>
      </c>
      <c r="SI111" s="68" t="n"/>
      <c r="SJ111" s="15">
        <f>IF(SE111&gt;0,(SE111-SE$10)/SE$10,0)</f>
        <v/>
      </c>
      <c r="SL111" s="13" t="n">
        <v>0.67</v>
      </c>
      <c r="SM111" s="68">
        <f>IF(SL111&gt;0,((SL111-SL110)/SL110),0)</f>
        <v/>
      </c>
      <c r="SN111" s="68">
        <f>SM111-$V111</f>
        <v/>
      </c>
      <c r="SO111" s="68">
        <f>IF(SL111&gt;0,(SL111-SO$10)/SO$10,0)</f>
        <v/>
      </c>
      <c r="SP111" s="68" t="n"/>
      <c r="SQ111" s="15">
        <f>IF(SL111&gt;0,(SL111-SL$10)/SL$10,0)</f>
        <v/>
      </c>
      <c r="SS111" s="13" t="n">
        <v>16.27</v>
      </c>
      <c r="ST111" s="68">
        <f>IF(SS111&gt;0,((SS111-SS110)/SS110),0)</f>
        <v/>
      </c>
      <c r="SU111" s="68">
        <f>ST111-$V111</f>
        <v/>
      </c>
      <c r="SV111" s="68">
        <f>IF(SS111&gt;0,(SS111-SV$10)/SV$10,0)</f>
        <v/>
      </c>
      <c r="SW111" s="68" t="n"/>
      <c r="SX111" s="15">
        <f>IF(SS111&gt;0,(SS111-SS$10)/SS$10,0)</f>
        <v/>
      </c>
      <c r="SZ111" s="26" t="n">
        <v>19.77</v>
      </c>
      <c r="TA111" s="68">
        <f>IF(SZ111&gt;0,((SZ111-SZ110)/SZ110),0)</f>
        <v/>
      </c>
      <c r="TB111" s="68">
        <f>TA111-$V111</f>
        <v/>
      </c>
      <c r="TC111" s="68">
        <f>IF(SZ111&gt;0,(SZ111-TC$10)/TC$10,0)</f>
        <v/>
      </c>
      <c r="TD111" s="68" t="n"/>
      <c r="TE111" s="15">
        <f>IF(SZ111&gt;0,(SZ111-SZ$10)/SZ$10,0)</f>
        <v/>
      </c>
      <c r="TG111" s="586" t="n">
        <v>0.1654</v>
      </c>
      <c r="TH111" s="68">
        <f>IF(TG111&gt;0,((TG111-TG110)/TG110),0)</f>
        <v/>
      </c>
      <c r="TI111" s="68">
        <f>TH111-$V111</f>
        <v/>
      </c>
      <c r="TJ111" s="68">
        <f>IF(TG111&gt;0,(TG111-TJ$10)/TJ$10,0)</f>
        <v/>
      </c>
      <c r="TK111" s="68" t="n"/>
      <c r="TL111" s="15">
        <f>IF(TG111&gt;0,(TG111-TG$10)/TG$10,0)</f>
        <v/>
      </c>
      <c r="TN111" s="13" t="n">
        <v>41.15</v>
      </c>
      <c r="TO111" s="68">
        <f>IF(TN111&gt;0,((TN111-TN110)/TN110),0)</f>
        <v/>
      </c>
      <c r="TP111" s="68">
        <f>TO111-$V111</f>
        <v/>
      </c>
      <c r="TQ111" s="68">
        <f>IF(TN111&gt;0,(TN111-TQ$10)/TQ$10,0)</f>
        <v/>
      </c>
      <c r="TR111" s="68" t="n"/>
      <c r="TS111" s="15">
        <f>IF(TN111&gt;0,(TN111-TN$10)/TN$10,0)</f>
        <v/>
      </c>
      <c r="TU111" s="587" t="n">
        <v>2.81</v>
      </c>
      <c r="TV111" s="68">
        <f>IF(TU111&gt;0,((TU111-TU110)/TU110),0)</f>
        <v/>
      </c>
      <c r="TW111" s="68">
        <f>TV111-$V111</f>
        <v/>
      </c>
      <c r="TX111" s="68">
        <f>IF(TU111&gt;0,(TU111-TX$10)/TX$10,0)</f>
        <v/>
      </c>
      <c r="TY111" s="68" t="n"/>
      <c r="TZ111" s="15">
        <f>IF(TU111&gt;0,(TU111-TU$10)/TU$10,0)</f>
        <v/>
      </c>
      <c r="UB111" s="587" t="n"/>
      <c r="UC111" s="68">
        <f>IF(UB111&gt;0,((UB111-UB110)/UB110),0)</f>
        <v/>
      </c>
      <c r="UD111" s="68">
        <f>UC111-$V111</f>
        <v/>
      </c>
      <c r="UE111" s="68">
        <f>IF(UB111&gt;0,(UB111-UE$10)/UE$10,0)</f>
        <v/>
      </c>
      <c r="UF111" s="68" t="n"/>
      <c r="UG111" s="15">
        <f>IF(UB111&gt;0,(UB111-UB$10)/UB$10,0)</f>
        <v/>
      </c>
      <c r="UI111" s="587" t="n"/>
      <c r="UJ111" s="68">
        <f>IF(UI111&gt;0,((UI111-UI110)/UI110),0)</f>
        <v/>
      </c>
      <c r="UK111" s="68">
        <f>UJ111-$V111</f>
        <v/>
      </c>
      <c r="UL111" s="68">
        <f>IF(UI111&gt;0,(UI111-UL$10)/UL$10,0)</f>
        <v/>
      </c>
      <c r="UM111" s="68" t="n"/>
      <c r="UN111" s="15">
        <f>IF(UI111&gt;0,(UI111-UI$10)/UI$10,0)</f>
        <v/>
      </c>
      <c r="UP111" s="587" t="n"/>
      <c r="UQ111" s="68">
        <f>IF(UP111&gt;0,((UP111-UP110)/UP110),0)</f>
        <v/>
      </c>
      <c r="UR111" s="68">
        <f>UQ111-$V111</f>
        <v/>
      </c>
      <c r="US111" s="68">
        <f>IF(UP111&gt;0,(UP111-US$10)/US$10,0)</f>
        <v/>
      </c>
      <c r="UT111" s="68" t="n"/>
      <c r="UU111" s="15">
        <f>IF(UP111&gt;0,(UP111-UP$10)/UP$10,0)</f>
        <v/>
      </c>
      <c r="UW111" s="587" t="n"/>
      <c r="UX111" s="68">
        <f>IF(UW111&gt;0,((UW111-UW110)/UW110),0)</f>
        <v/>
      </c>
      <c r="UY111" s="68">
        <f>UX111-$V111</f>
        <v/>
      </c>
      <c r="UZ111" s="68">
        <f>IF(UW111&gt;0,(UW111-UZ$10)/UZ$10,0)</f>
        <v/>
      </c>
      <c r="VA111" s="68" t="n"/>
      <c r="VB111" s="15">
        <f>IF(UW111&gt;0,(UW111-UW$10)/UW$10,0)</f>
        <v/>
      </c>
      <c r="VD111" s="587" t="n"/>
      <c r="VE111" s="68">
        <f>IF(VD111&gt;0,((VD111-VD110)/VD110),0)</f>
        <v/>
      </c>
      <c r="VF111" s="68">
        <f>VE111-$V111</f>
        <v/>
      </c>
      <c r="VG111" s="68">
        <f>IF(VD111&gt;0,(VD111-VG$10)/VG$10,0)</f>
        <v/>
      </c>
      <c r="VH111" s="68" t="n"/>
      <c r="VI111" s="15">
        <f>IF(VD111&gt;0,(VD111-VD$10)/VD$10,0)</f>
        <v/>
      </c>
      <c r="VM111" s="21">
        <f>IF($C111&gt;0,(($IK$5*IG111)+($GT$5*GP111)+($JM$5*JI111)+($JF$5*JB111)+($IY$5*IU111)+($IR$5*IN111)+($ID$5*HZ111)+($HW$5*HS111)+($HP$5*HL111)+($HI$5*HE111)+($GF$5*GB111)+($FY$5*FU111)+($FR$5*FN111)+($FK$5*FG111)+($FD$5*EZ111)+($EW$5*ES111)+($EP$5*EL111)+($EI$5*EE111)+($EB$5*DX111)+($DU$5*DQ111)+($DN$5*DJ111)+($DG$5*DC111)+($CZ$5*CV111)+($CS$5*CO111)+($CL$5*CH111)+($CE$5*CA111)+($BX$5*BT111)+($BQ$5*BM111)+($BJ$5*BF111)+($BC$5*AY111)+($AV$5*AR111)+($AO$5*AK111)+($AH$5*AD111)+($JT$5*JP111)+($KA$5*JW111)+($KO$5*KK111)+($PR$5*PN111)+($GM$5*GI111)+($HA$5*GW111)+($KV$5*KR111)+($KH$5*KD111)+($LC$5*KY111)+($MS$5*MO111)+($ML$5*MH111)+($ME$5*MA111)+($LX$5*LT111)+($LQ$5*LM111)+($LJ$5*LF111)+(MV111*$MZ$5)+(NC111*$NG$5)+(NJ111*$NN$5)+($OI$5*OE111)+($NU$5*NQ111)+($OB$5*NX111)+($PK$5*PG111)+($OP$5*OL111)+($OW$5*OS111)+($PD$5*OZ111)+(PU111*$PY$5)+(QB111*$QF$5)+(QI111*$QM$5)+(QP111*$QT$5)+(QW111*$RA$5)+(RD111*$RH$5)+(RK111*$RO$5)+(RR111*$RV$5)+(RY111*$SC$5)+(SF111*$SJ$5)+(SM111*$SQ$5)+(ST111*$SX$5)+(TA111*$TE$5))+(TH111*$TL$5)+(TO111*$TS$5))/$VM$5</f>
        <v/>
      </c>
      <c r="VN111" s="538" t="n"/>
      <c r="VO111" s="21">
        <f>IF($C111&gt;0,(($IK$5*II111)+($GT$5*GR111)+($JM$5*JK111)+($JF$5*JD111)+($IY$5*IW111)+($IR$5*IP111)+($ID$5*IB111)+($HW$5*HU111)+($HP$5*HN111)+($HI$5*HG111)+($GF$5*GD111)+($FY$5*FW111)+($FR$5*FP111)+($FK$5*FI111)+($FD$5*FB111)+($EW$5*EU111)+($EP$5*EN111)+($EI$5*EG111)+($EB$5*DZ111)+($DU$5*DS111)+($DN$5*DL111)+($DG$5*DE111)+($CZ$5*CX111)+($CS$5*CQ111)+($CL$5*CJ111)+($CE$5*CC111)+($BX$5*BV111)+($BQ$5*BO111)+($BJ$5*BH111)+($BC$5*BA111)+($AV$5*AT111)+($AO$5*AM111)+($AH$5*AF111)+($KO$5*KM111)+($KH$5*KF111)+($KA$5*JY111)+($JT$5*JR111)+($PR$5*PP111)+($GM$5*GK111)+($HA$5*GY111)+($KV$5*KT111)+($LC$5*LA111)+($MS$5*MQ111)+($ML$5*MJ111)+($ME$5*MC111)+($LX$5*LV111)+($LQ$5*LO111)+($LJ$5*LH111)+(MX111*$MZ$5)+(NE111*$NG$5)+(NL111*$NN$5)+($OI$5*OG111)+($NU$5*NS111)+($OB$5*NZ111)+($PD$5*PB111)+($OW$5*OU111)+($OP$5*ON111)+($PK$5*PI111)+($PY$5*PW111)+($QF$5*QD111)+($QM$5*QK111)+($QT$5*QR111)+($RA$5*QY111)+($RH$5*RF111)+($RO$5*RM111)+(RT111*$RV$5)+(SA111*$SC$5)+(SH111*$SJ$5)+(SO111*$SQ$5)+(SV111*$SX$5)+(TC111*$TE$5)+(TJ111*$TL$5)+(TQ111*$TS$5))/$VM$5,0)</f>
        <v/>
      </c>
      <c r="VP111" s="14" t="n"/>
      <c r="VQ111" s="21">
        <f>IF($C111&gt;0,(($IK$5*IK111)+($GT$5*GT111)+($JM$5*JM111)+($JF$5*JF111)+($IY$5*IY111)+($IR$5*IR111)+($ID$5*ID111)+($HW$5*HW111)+($HP$5*HP111)+($HI$5*HI111)+($GF$5*GF111)+($FY$5*FY111)+($FR$5*FR111)+($FK$5*FK111)+($FD$5*FD111)+($EW$5*EW111)+($EP$5*EP111)+($EI$5*EI111)+($EB$5*EB111)+($DU$5*DU111)+($DN$5*DN111)+($DG$5*DG111)+($CZ$5*CZ111)+($CS$5*CS111)+($CL$5*CL111)+($CE$5*CE111)+($BX$5*BX111)+($BQ$5*BQ111)+($BJ$5*BJ111)+($BC$5*BC111)+($AV$5*AV111)+($AO$5*AO111)+($AH$5*AH111)+($KO$5*KO111)+($PR$5*PR111)+($GM$5*GM111)+($HA$5*HA111)+($KH$5*KH111)+($KA$5*KA111)+($JT$5*JT111)+($KV$5*KV111)+($LC$5*LC111)+($MS$5*MS111)+($ML$5*ML111)+($ME$5*ME111)+($LX$5*LX111)+($LQ$5*LQ111)+($LJ$5*LJ111)+($OI$5*OI111)+($NU$5*NU111)+($NN$5*NN111)+($NG$5*NG111)+($MZ$5*MZ111)+(OB111*$OB$5)+($PD$5*PD111)+($OW$5*OW111)+($OP$5*OP111)+($PK$5*PK111)+(PY111*$PY$5)+(QF111*$QF$5)+(QM111*$QM$5)+(QT111*$QT$5)+(RA111*$RA$5)+(RH111*$RH$5)+(RO111*$RO$5)+(RV111*$RV$5)+(SC111*$SC$5)+(SJ111*$SJ$5)+(SQ111*$SQ$5)+(SX111*$SX$5)+(TE111*$TE$5)+(TL111*$TL$5)+(TS111*$TS$5))/$VM$5,0)</f>
        <v/>
      </c>
    </row>
    <row r="112" ht="16" customHeight="1" s="545">
      <c r="A112" s="127" t="n">
        <v>45807</v>
      </c>
      <c r="B112" s="4">
        <f>A112</f>
        <v/>
      </c>
      <c r="C112" s="13" t="n">
        <v>42270.07</v>
      </c>
      <c r="D112" s="138">
        <f>IF(C112&gt;0,C112-C111,0)</f>
        <v/>
      </c>
      <c r="E112" s="68">
        <f>IF(C112&gt;0,D112/C111,0)</f>
        <v/>
      </c>
      <c r="F112" s="15">
        <f>IF(C112&gt;0,(C112-C$10)/C$10,0)</f>
        <v/>
      </c>
      <c r="G112" s="13" t="n">
        <v>5911.69</v>
      </c>
      <c r="H112" s="138">
        <f>IF(G112&gt;0,G112-G111,0)</f>
        <v/>
      </c>
      <c r="I112" s="68">
        <f>IF(G112&gt;0,H112/G111,0)</f>
        <v/>
      </c>
      <c r="J112" s="15">
        <f>IF(G112&gt;0,(G112-G$10)/G$10,0)</f>
        <v/>
      </c>
      <c r="K112" s="13" t="n">
        <v>19113.77</v>
      </c>
      <c r="L112" s="138">
        <f>IF(K112&gt;0,K112-K111,0)</f>
        <v/>
      </c>
      <c r="M112" s="68">
        <f>IF(K112&gt;0,L112/K111,0)</f>
        <v/>
      </c>
      <c r="N112" s="15">
        <f>IF(K112&gt;0,(K112-K$10)/K$10,0)</f>
        <v/>
      </c>
      <c r="O112" s="13" t="n">
        <v>2066.29</v>
      </c>
      <c r="P112" s="138">
        <f>IF(O112&gt;0,O112-O111,0)</f>
        <v/>
      </c>
      <c r="Q112" s="68">
        <f>IF(O112&gt;0,P112/O111,0)</f>
        <v/>
      </c>
      <c r="R112" s="15">
        <f>IF(O112&gt;0,(O112-O$10)/O$10,0)</f>
        <v/>
      </c>
      <c r="S112" s="18">
        <f>IF(O112&gt;0,(((O112*0.7)*Q112)+((K112*0.9)*M112)+((G112*0.65)*I112)+((C112*0.6)*E112))/(O112+K112+G112+C112),0)</f>
        <v/>
      </c>
      <c r="T112" s="121">
        <f>IF(O112&gt;0,(S112*200)+T111,0)</f>
        <v/>
      </c>
      <c r="U112" s="121">
        <f>T112</f>
        <v/>
      </c>
      <c r="V112" s="134">
        <f>IF(T112&gt;0,(T112-T111)/T111,0)</f>
        <v/>
      </c>
      <c r="W112" s="21">
        <f>IF(T112&gt;0,(T112-T$11)/T$11,0)</f>
        <v/>
      </c>
      <c r="X112" s="18">
        <f>IF(T112&gt;0,((Q112+M112+I112+E112)/4),0)</f>
        <v/>
      </c>
      <c r="Y112" s="352">
        <f>156863.74-35187.36</f>
        <v/>
      </c>
      <c r="Z112" s="15" t="n">
        <v>2e-06</v>
      </c>
      <c r="AA112" s="21">
        <f>Z112-$V112</f>
        <v/>
      </c>
      <c r="AC112" s="13" t="n">
        <v>218.98</v>
      </c>
      <c r="AD112" s="68">
        <f>IF(AC112&gt;0,((AC112-AC111)/AC111),0)</f>
        <v/>
      </c>
      <c r="AE112" s="68">
        <f>IF(AC112&gt;0,AD112-$V112,0)</f>
        <v/>
      </c>
      <c r="AF112" s="68">
        <f>IF(AC112&gt;0,(AC112-AF$10)/AF$10,0)</f>
        <v/>
      </c>
      <c r="AG112" s="68" t="n"/>
      <c r="AH112" s="15">
        <f>IF(AC112&gt;0,(AC112-AC$10)/AC$10,0)</f>
        <v/>
      </c>
      <c r="AJ112" s="13" t="n">
        <v>21.85</v>
      </c>
      <c r="AK112" s="68">
        <f>IF(AJ112&gt;0,((AJ112-AJ111)/AJ111),0)</f>
        <v/>
      </c>
      <c r="AL112" s="68">
        <f>IF(AJ112&gt;0,AK112-$V112,0)</f>
        <v/>
      </c>
      <c r="AM112" s="68">
        <f>IF(AJ112&gt;0,(AJ112-AM$10)/AM$10,0)</f>
        <v/>
      </c>
      <c r="AN112" s="68" t="n"/>
      <c r="AO112" s="15">
        <f>IF(AJ112&gt;0,(AJ112-AJ$10)/AJ$10,0)</f>
        <v/>
      </c>
      <c r="AQ112" s="13" t="n">
        <v>20.48</v>
      </c>
      <c r="AR112" s="68">
        <f>IF(AQ112&gt;0,((AQ112-AQ111)/AQ111),0)</f>
        <v/>
      </c>
      <c r="AS112" s="68">
        <f>IF(AQ112&gt;0,AR112-$V112,0)</f>
        <v/>
      </c>
      <c r="AT112" s="68">
        <f>IF(AQ112&gt;0,(AQ112-AT$10)/AT$10,0)</f>
        <v/>
      </c>
      <c r="AU112" s="68" t="n"/>
      <c r="AV112" s="15">
        <f>IF(AQ112&gt;0,(AQ112-AQ$10)/AQ$10,0)</f>
        <v/>
      </c>
      <c r="AX112" s="13" t="n">
        <v>205.65</v>
      </c>
      <c r="AY112" s="68">
        <f>IF(AX112&gt;0,((AX112-AX111)/AX111),0)</f>
        <v/>
      </c>
      <c r="AZ112" s="68">
        <f>IF(AX112&gt;0,AY112-$V112,0)</f>
        <v/>
      </c>
      <c r="BA112" s="68">
        <f>IF(AX112&gt;0,(AX112-BA$10)/BA$10,0)</f>
        <v/>
      </c>
      <c r="BB112" s="68" t="n"/>
      <c r="BC112" s="15">
        <f>IF(AX112&gt;0,(AX112-AX$10)/AX$10,0)</f>
        <v/>
      </c>
      <c r="BE112" s="13" t="n">
        <v>77.04000000000001</v>
      </c>
      <c r="BF112" s="68">
        <f>IF(BE112&gt;0,((BE112-BE111)/BE111),0)</f>
        <v/>
      </c>
      <c r="BG112" s="68">
        <f>IF(BE112&gt;0,BF112-$V112,0)</f>
        <v/>
      </c>
      <c r="BH112" s="68" t="n"/>
      <c r="BI112" s="68" t="n"/>
      <c r="BJ112" s="15">
        <f>IF(BE112&gt;0,(BE112-BE$10)/BE$10,0)</f>
        <v/>
      </c>
      <c r="BL112" s="13" t="n">
        <v>71.20999999999999</v>
      </c>
      <c r="BM112" s="68">
        <f>IF(BL112&gt;0,((BL112-BL111)/BL111),0)</f>
        <v/>
      </c>
      <c r="BN112" s="68">
        <f>IF(BL112&gt;0,BM112-$V112,0)</f>
        <v/>
      </c>
      <c r="BO112" s="68">
        <f>IF(BL112&gt;0,(BL112-BO$10)/BO$10,0)</f>
        <v/>
      </c>
      <c r="BP112" s="68" t="n"/>
      <c r="BQ112" s="15">
        <f>IF(BL112&gt;0,(BL112-BL$10)/BL$10,0)</f>
        <v/>
      </c>
      <c r="BS112" s="13" t="n">
        <v>38.59</v>
      </c>
      <c r="BT112" s="68">
        <f>IF(BS112&gt;0,((BS112-BS111)/BS111),0)</f>
        <v/>
      </c>
      <c r="BU112" s="68">
        <f>IF(BS112&gt;0,BT112-$V112,0)</f>
        <v/>
      </c>
      <c r="BV112" s="68">
        <f>IF(BS112&gt;0,(BS112-BV$10)/BV$10,0)</f>
        <v/>
      </c>
      <c r="BW112" s="68" t="n"/>
      <c r="BX112" s="15">
        <f>IF(BS112&gt;0,(BS112-BS$10)/BS$10,0)</f>
        <v/>
      </c>
      <c r="BZ112" s="13" t="n"/>
      <c r="CA112" s="68">
        <f>IF(BZ112&gt;0,((BZ112-BZ111)/BZ111),0)</f>
        <v/>
      </c>
      <c r="CB112" s="68">
        <f>IF(BZ112&gt;0,CA112-$V112,0)</f>
        <v/>
      </c>
      <c r="CC112" s="68">
        <f>IF(BZ112&gt;0,(BZ112-CC$10)/CC$10,0)</f>
        <v/>
      </c>
      <c r="CD112" s="68" t="n"/>
      <c r="CE112" s="15">
        <f>IF(BZ112&gt;0,(BZ112-BZ$10)/BZ$10,0)</f>
        <v/>
      </c>
      <c r="CG112" s="13" t="n">
        <v>29.79</v>
      </c>
      <c r="CH112" s="68">
        <f>IF(CG112&gt;0,((CG112-CG111)/CG111),0)</f>
        <v/>
      </c>
      <c r="CI112" s="68">
        <f>IF(CG112&gt;0,CH112-$V112,0)</f>
        <v/>
      </c>
      <c r="CJ112" s="68">
        <f>IF(CG112&gt;0,(CG112-CJ$10)/CJ$10,0)</f>
        <v/>
      </c>
      <c r="CK112" s="68" t="n"/>
      <c r="CL112" s="15">
        <f>IF(CG112&gt;0,(CG112-CG$10)/CG$10,0)</f>
        <v/>
      </c>
      <c r="CN112" s="13" t="n">
        <v>31.37</v>
      </c>
      <c r="CO112" s="68">
        <f>IF(CN112&gt;0,((CN112-CN111)/CN111),0)</f>
        <v/>
      </c>
      <c r="CP112" s="68">
        <f>IF(CN112&gt;0,CO112-$V112,0)</f>
        <v/>
      </c>
      <c r="CQ112" s="68">
        <f>IF(CN112&gt;0,(CN112-CQ$10)/CQ$10,0)</f>
        <v/>
      </c>
      <c r="CR112" s="68" t="n"/>
      <c r="CS112" s="15">
        <f>IF(CN112&gt;0,(CN112-CN$10)/CN$10,0)</f>
        <v/>
      </c>
      <c r="CU112" s="13" t="n">
        <v>34.94</v>
      </c>
      <c r="CV112" s="68">
        <f>IF(CU112&gt;0,((CU112-CU111)/CU111),0)</f>
        <v/>
      </c>
      <c r="CW112" s="68">
        <f>IF(CU112&gt;0,CV112-$V112,0)</f>
        <v/>
      </c>
      <c r="CX112" s="68">
        <f>IF(CU112&gt;0,(CU112-CX$10)/CX$10,0)</f>
        <v/>
      </c>
      <c r="CY112" s="68" t="n"/>
      <c r="CZ112" s="15">
        <f>IF(CU112&gt;0,(CU112-CU$10)/CU$10,0)</f>
        <v/>
      </c>
      <c r="DB112" s="13" t="n">
        <v>19.22</v>
      </c>
      <c r="DC112" s="68">
        <f>IF(DB112&gt;0,((DB112-DB111)/DB111),0)</f>
        <v/>
      </c>
      <c r="DD112" s="68">
        <f>IF(DB112&gt;0,DC112-$V112,0)</f>
        <v/>
      </c>
      <c r="DE112" s="68">
        <f>IF(DB112&gt;0,(DB112-DE$10)/DE$10,0)</f>
        <v/>
      </c>
      <c r="DF112" s="68" t="n"/>
      <c r="DG112" s="15">
        <f>IF(DB112&gt;0,(DB112-DB$10)/DB$10,0)</f>
        <v/>
      </c>
      <c r="DI112" s="13" t="n">
        <v>48.58</v>
      </c>
      <c r="DJ112" s="68">
        <f>IF(DI112&gt;0,((DI112-DI111)/DI111),0)</f>
        <v/>
      </c>
      <c r="DK112" s="68">
        <f>IF(DI112&gt;0,DJ112-$V112,0)</f>
        <v/>
      </c>
      <c r="DL112" s="68">
        <f>IF(DI112&gt;0,(DI112-DL$10)/DL$10,0)</f>
        <v/>
      </c>
      <c r="DM112" s="68" t="n"/>
      <c r="DN112" s="15">
        <f>IF(DI112&gt;0,(DI112-DI$10)/DI$10,0)</f>
        <v/>
      </c>
      <c r="DP112" s="13" t="n">
        <v>40.03</v>
      </c>
      <c r="DQ112" s="68">
        <f>IF(DP112&gt;0,((DP112-DP111)/DP111),0)</f>
        <v/>
      </c>
      <c r="DR112" s="68">
        <f>IF(DP112&gt;0,DQ112-$V112,0)</f>
        <v/>
      </c>
      <c r="DS112" s="68" t="n"/>
      <c r="DT112" s="68" t="n"/>
      <c r="DU112" s="15">
        <f>IF(DP112&gt;0,(DP112-DP$10)/DP$10,0)</f>
        <v/>
      </c>
      <c r="DV112" s="18" t="n"/>
      <c r="DW112" s="13" t="n">
        <v>30.23</v>
      </c>
      <c r="DX112" s="68">
        <f>IF(DW112&gt;0,((DW112-DW111)/DW111),0)</f>
        <v/>
      </c>
      <c r="DY112" s="68">
        <f>IF(DW112&gt;0,DX112-$V112,0)</f>
        <v/>
      </c>
      <c r="DZ112" s="68">
        <f>IF(DW112&gt;0,(DW112-DZ$10)/DZ$10,0)</f>
        <v/>
      </c>
      <c r="EA112" s="68" t="n"/>
      <c r="EB112" s="15">
        <f>IF(DW112&gt;0,(DW112-DW$10)/DW$10,0)</f>
        <v/>
      </c>
      <c r="ED112" s="13" t="n">
        <v>34.53</v>
      </c>
      <c r="EE112" s="68">
        <f>IF(ED112&gt;0,((ED112-ED111)/ED111),0)</f>
        <v/>
      </c>
      <c r="EF112" s="68">
        <f>IF(ED112&gt;0,EE112-$V112,0)</f>
        <v/>
      </c>
      <c r="EG112" s="68">
        <f>IF(ED112&gt;0,(ED112-EG$10)/EG$10,0)</f>
        <v/>
      </c>
      <c r="EH112" s="68" t="n"/>
      <c r="EI112" s="15">
        <f>IF(ED112&gt;0,(ED112-ED$10)/ED$10,0)</f>
        <v/>
      </c>
      <c r="EK112" s="13" t="n">
        <v>114.61</v>
      </c>
      <c r="EL112" s="68">
        <f>IF(EK112&gt;0,((EK112-EK111)/EK111),0)</f>
        <v/>
      </c>
      <c r="EM112" s="68">
        <f>IF(EK112&gt;0,EL112-$V112,0)</f>
        <v/>
      </c>
      <c r="EN112" s="68">
        <f>IF(EK112&gt;0,(EK112-EN$10)/EN$10,0)</f>
        <v/>
      </c>
      <c r="EO112" s="68" t="n"/>
      <c r="EP112" s="15">
        <f>IF(EK112&gt;0,(EK112-EK$10)/EK$10,0)</f>
        <v/>
      </c>
      <c r="ER112" s="13" t="n">
        <v>36.21</v>
      </c>
      <c r="ES112" s="68">
        <f>IF(ER112&gt;0,((ER112-ER111)/ER111),0)</f>
        <v/>
      </c>
      <c r="ET112" s="68">
        <f>IF(ER112&gt;0,ES112-$V112,0)</f>
        <v/>
      </c>
      <c r="EU112" s="68">
        <f>IF(ER112&gt;0,(ER112-EU$10)/EU$10,0)</f>
        <v/>
      </c>
      <c r="EV112" s="68" t="n"/>
      <c r="EW112" s="15">
        <f>IF(ER112&gt;0,(ER112-ER$10)/ER$10,0)</f>
        <v/>
      </c>
      <c r="EY112" s="13" t="n">
        <v>36.96</v>
      </c>
      <c r="EZ112" s="68">
        <f>IF(EY112&gt;0,((EY112-EY111)/EY111),0)</f>
        <v/>
      </c>
      <c r="FA112" s="68">
        <f>IF(EY112&gt;0,EZ112-$V112,0)</f>
        <v/>
      </c>
      <c r="FB112" s="68" t="n"/>
      <c r="FC112" s="68" t="n"/>
      <c r="FD112" s="15">
        <f>IF(EY112&gt;0,(EY112-EY$10)/EY$10,0)</f>
        <v/>
      </c>
      <c r="FF112" s="13" t="n">
        <v>54.41</v>
      </c>
      <c r="FG112" s="68">
        <f>IF(FF112&gt;0,((FF112-FF111)/FF111),0)</f>
        <v/>
      </c>
      <c r="FH112" s="68">
        <f>IF(FF112&gt;0,FG112-$V112,0)</f>
        <v/>
      </c>
      <c r="FI112" s="68">
        <f>IF(FF112&gt;0,(FF112-FI$10)/FI$10,0)</f>
        <v/>
      </c>
      <c r="FJ112" s="68" t="n"/>
      <c r="FK112" s="15">
        <f>IF(FF112&gt;0,(FF112-FF$10)/FF$10,0)</f>
        <v/>
      </c>
      <c r="FM112" s="13" t="n">
        <v>180.51</v>
      </c>
      <c r="FN112" s="68">
        <f>IF(FM112&gt;0,((FM112-FM111)/FM111),0)</f>
        <v/>
      </c>
      <c r="FO112" s="68">
        <f>IF(FM112&gt;0,FN112-$V112,0)</f>
        <v/>
      </c>
      <c r="FP112" s="68">
        <f>IF(FM112&gt;0,(FM112-FP$10)/FP$10,0)</f>
        <v/>
      </c>
      <c r="FQ112" s="68" t="n"/>
      <c r="FR112" s="15">
        <f>IF(FM112&gt;0,(FM112-FM$10)/FM$10,0)</f>
        <v/>
      </c>
      <c r="FT112" s="13" t="n">
        <v>96.59</v>
      </c>
      <c r="FU112" s="68">
        <f>IF(FT112&gt;0,((FT112-FT111)/FT111),0)</f>
        <v/>
      </c>
      <c r="FV112" s="68">
        <f>IF(FT112&gt;0,FU112-$V112,0)</f>
        <v/>
      </c>
      <c r="FW112" s="68">
        <f>IF(FT112&gt;0,(FT112-FW$10)/FW$10,0)</f>
        <v/>
      </c>
      <c r="FX112" s="68" t="n"/>
      <c r="FY112" s="15">
        <f>IF(FT112&gt;0,(FT112-FT$10)/FT$10,0)</f>
        <v/>
      </c>
      <c r="GA112" s="13" t="n">
        <v>17.99</v>
      </c>
      <c r="GB112" s="68">
        <f>IF(GA112&gt;0,((GA112-GA111)/GA111),0)</f>
        <v/>
      </c>
      <c r="GC112" s="68">
        <f>IF(GA112&gt;0,GB112-$V112,0)</f>
        <v/>
      </c>
      <c r="GD112" s="68" t="n"/>
      <c r="GE112" s="68" t="n"/>
      <c r="GF112" s="15">
        <f>IF(GA112&gt;0,(GA112-GA$10)/GA$10,0)</f>
        <v/>
      </c>
      <c r="GG112" s="18" t="n"/>
      <c r="GH112" s="13" t="n">
        <v>17.51</v>
      </c>
      <c r="GI112" s="68">
        <f>IF(GH112&gt;0,((GH112-GH111)/GH111),0)</f>
        <v/>
      </c>
      <c r="GJ112" s="68">
        <f>IF(GH112&gt;0,GI112-$V112,0)</f>
        <v/>
      </c>
      <c r="GK112" s="68">
        <f>IF(GH112&gt;0,(GH112-GK$10)/GK$10,0)</f>
        <v/>
      </c>
      <c r="GL112" s="68" t="n"/>
      <c r="GM112" s="15">
        <f>IF(GH112&gt;0,(GH112-GH$10)/GH$10,0)</f>
        <v/>
      </c>
      <c r="GO112" s="13" t="n">
        <v>25.02</v>
      </c>
      <c r="GP112" s="68">
        <f>IF(GO112&gt;0,((GO112-GO111)/GO111),0)</f>
        <v/>
      </c>
      <c r="GQ112" s="68">
        <f>IF(GO112&gt;0,GP112-$V112,0)</f>
        <v/>
      </c>
      <c r="GR112" s="68" t="n"/>
      <c r="GS112" s="68" t="n"/>
      <c r="GT112" s="15">
        <f>IF(GO112&gt;0,(GO112-GO$10)/GO$10,0)</f>
        <v/>
      </c>
      <c r="GV112" s="13" t="n">
        <v>14.97</v>
      </c>
      <c r="GW112" s="68">
        <f>IF(GV112&gt;0,((GV112-GV111)/GV111),0)</f>
        <v/>
      </c>
      <c r="GX112" s="68">
        <f>IF(GV112&gt;0,GW112-$V112,0)</f>
        <v/>
      </c>
      <c r="GY112" s="68">
        <f>IF(GV112&gt;0,(GV112-GY$10)/GY$10,0)</f>
        <v/>
      </c>
      <c r="GZ112" s="68" t="n"/>
      <c r="HA112" s="15">
        <f>IF(GV112&gt;0,(GV112-GV$10)/GV$10,0)</f>
        <v/>
      </c>
      <c r="HD112" s="13" t="n">
        <v>346.46</v>
      </c>
      <c r="HE112" s="68">
        <f>IF(HD112&gt;0,((HD112-HD111)/HD111),0)</f>
        <v/>
      </c>
      <c r="HF112" s="68">
        <f>IF(HD112&gt;0,HE112-$V112,0)</f>
        <v/>
      </c>
      <c r="HG112" s="68">
        <f>IF(HD112&gt;0,(HD112-HG$10)/HG$10,0)</f>
        <v/>
      </c>
      <c r="HH112" s="68" t="n"/>
      <c r="HI112" s="15">
        <f>IF(HD112&gt;0,(HD112-HD$10)/HD$10,0)</f>
        <v/>
      </c>
      <c r="HK112" s="13" t="n">
        <v>36.89</v>
      </c>
      <c r="HL112" s="68">
        <f>IF(HK112&gt;0,((HK112-HK111)/HK111),0)</f>
        <v/>
      </c>
      <c r="HM112" s="68">
        <f>IF(HK112&gt;0,HL112-$V112,0)</f>
        <v/>
      </c>
      <c r="HN112" s="68">
        <f>IF(HK112&gt;0,(HK112-HN$10)/HN$10,0)</f>
        <v/>
      </c>
      <c r="HO112" s="68" t="n"/>
      <c r="HP112" s="15">
        <f>IF(HK112&gt;0,(HK112-HK$10)/HK$10,0)</f>
        <v/>
      </c>
      <c r="HR112" s="13" t="n">
        <v>102.14</v>
      </c>
      <c r="HS112" s="68">
        <f>IF(HR112&gt;0,((HR112-HR111)/HR111),0)</f>
        <v/>
      </c>
      <c r="HT112" s="68">
        <f>IF(HR112&gt;0,HS112-$V112,0)</f>
        <v/>
      </c>
      <c r="HU112" s="68">
        <f>IF(HR112&gt;0,(HR112-HU$10)/HU$10,0)</f>
        <v/>
      </c>
      <c r="HV112" s="68" t="n"/>
      <c r="HW112" s="15">
        <f>IF(HR112&gt;0,(HR112-HR$10)/HR$10,0)</f>
        <v/>
      </c>
      <c r="HY112" s="13" t="n">
        <v>135.13</v>
      </c>
      <c r="HZ112" s="68">
        <f>IF(HY112&gt;0,((HY112-HY111)/HY111),0)</f>
        <v/>
      </c>
      <c r="IA112" s="68">
        <f>IF(HY112&gt;0,HZ112-$V112,0)</f>
        <v/>
      </c>
      <c r="IB112" s="68">
        <f>IF(HY112&gt;0,(HY112-IB$10)/IB$10,0)</f>
        <v/>
      </c>
      <c r="IC112" s="68" t="n"/>
      <c r="ID112" s="15">
        <f>IF(HY112&gt;0,(HY112-HY$10)/HY$10,0)</f>
        <v/>
      </c>
      <c r="IF112" s="13" t="n">
        <v>242.07</v>
      </c>
      <c r="IG112" s="68">
        <f>IF(IF112&gt;0,((IF112-IF111)/IF111),0)</f>
        <v/>
      </c>
      <c r="IH112" s="68">
        <f>IF(IF112&gt;0,IG112-$V112,0)</f>
        <v/>
      </c>
      <c r="II112" s="68">
        <f>IF(IF112&gt;0,(IF112-II$10)/II$10,0)</f>
        <v/>
      </c>
      <c r="IJ112" s="68" t="n"/>
      <c r="IK112" s="15">
        <f>IF(IF112&gt;0,(IF112-IF$10)/IF$10,0)</f>
        <v/>
      </c>
      <c r="IM112" s="26" t="n">
        <v>223.03</v>
      </c>
      <c r="IN112" s="68">
        <f>IF(IM112&gt;0,((IM112-IM111)/IM111),0)</f>
        <v/>
      </c>
      <c r="IO112" s="68">
        <f>IF(IM112&gt;0,IN112-$V112,0)</f>
        <v/>
      </c>
      <c r="IP112" s="68">
        <f>IF(IM112&gt;0,(IM112-IP$10)/IP$10,0)</f>
        <v/>
      </c>
      <c r="IQ112" s="68" t="n"/>
      <c r="IR112" s="15">
        <f>IF(IM112&gt;0,(IM112-IM$10)/IM$10,0)</f>
        <v/>
      </c>
      <c r="IT112" s="13" t="n">
        <v>58.51</v>
      </c>
      <c r="IU112" s="68">
        <f>IF(IT112&gt;0,((IT112-IT111)/IT111),0)</f>
        <v/>
      </c>
      <c r="IV112" s="68">
        <f>IF(IT112&gt;0,IU112-$V112,0)</f>
        <v/>
      </c>
      <c r="IW112" s="68">
        <f>IF(IT112&gt;0,(IT112-IW$10)/IW$10,0)</f>
        <v/>
      </c>
      <c r="IX112" s="68" t="n"/>
      <c r="IY112" s="15">
        <f>IF(IT112&gt;0,(IT112-IT$10)/IT$10,0)</f>
        <v/>
      </c>
      <c r="JA112" s="13" t="n">
        <v>647.49</v>
      </c>
      <c r="JB112" s="68">
        <f>IF(JA112&gt;0,((JA112-JA111)/JA111),0)</f>
        <v/>
      </c>
      <c r="JC112" s="68">
        <f>IF(JA112&gt;0,JB112-$V112,0)</f>
        <v/>
      </c>
      <c r="JD112" s="68">
        <f>IF(JA112&gt;0,(JA112-JD$10)/JD$10,0)</f>
        <v/>
      </c>
      <c r="JE112" s="68" t="n"/>
      <c r="JF112" s="15">
        <f>IF(JA112&gt;0,(JA112-JA$10)/JA$10,0)</f>
        <v/>
      </c>
      <c r="JH112" s="13" t="n">
        <v>460.36</v>
      </c>
      <c r="JI112" s="68">
        <f>IF(JH112&gt;0,((JH112-JH111)/JH111),0)</f>
        <v/>
      </c>
      <c r="JJ112" s="68">
        <f>IF(JH112&gt;0,JI112-$V112,0)</f>
        <v/>
      </c>
      <c r="JK112" s="68">
        <f>IF(JH112&gt;0,(JH112-JK$10)/JK$10,0)</f>
        <v/>
      </c>
      <c r="JL112" s="68" t="n"/>
      <c r="JM112" s="15">
        <f>IF(JH112&gt;0,(JH112-JH$10)/JH$10,0)</f>
        <v/>
      </c>
      <c r="JO112" s="13" t="n">
        <v>13.23</v>
      </c>
      <c r="JP112" s="68">
        <f>IF(JO112&gt;0,((JO112-JO111)/JO111),0)</f>
        <v/>
      </c>
      <c r="JQ112" s="68">
        <f>IF(JO112&gt;0,JP112-$V112,0)</f>
        <v/>
      </c>
      <c r="JR112" s="68">
        <f>IF(JO112&gt;0,(JO112-JR$10)/JR$10,0)</f>
        <v/>
      </c>
      <c r="JS112" s="68" t="n"/>
      <c r="JT112" s="15">
        <f>IF(JO112&gt;0,(JO112-JO$10)/JO$10,0)</f>
        <v/>
      </c>
      <c r="JV112" s="13" t="n">
        <v>1.59</v>
      </c>
      <c r="JW112" s="68">
        <f>IF(JV112&gt;0,((JV112-JV111)/JV111),0)</f>
        <v/>
      </c>
      <c r="JX112" s="68">
        <f>IF(JV112&gt;0,JW112-$V112,0)</f>
        <v/>
      </c>
      <c r="JY112" s="68">
        <f>IF(JV112&gt;0,(JV112-JY$10)/JY$10,0)</f>
        <v/>
      </c>
      <c r="JZ112" s="68" t="n"/>
      <c r="KA112" s="15">
        <f>IF(JV112&gt;0,(JV112-JV$10)/JV$10,0)</f>
        <v/>
      </c>
      <c r="KC112" s="13" t="n">
        <v>16.78</v>
      </c>
      <c r="KD112" s="68">
        <f>IF(KC112&gt;0,((KC112-KC111)/KC111),0)</f>
        <v/>
      </c>
      <c r="KE112" s="68">
        <f>IF(KC112&gt;0,KD112-$V112,0)</f>
        <v/>
      </c>
      <c r="KF112" s="68">
        <f>IF(KC112&gt;0,(KC112-KF$10)/KF$10,0)</f>
        <v/>
      </c>
      <c r="KG112" s="68" t="n"/>
      <c r="KH112" s="15">
        <f>IF(KC112&gt;0,(KC112-KC$10)/KC$10,0)</f>
        <v/>
      </c>
      <c r="KI112" s="18" t="n"/>
      <c r="KJ112" s="13" t="n">
        <v>60.96</v>
      </c>
      <c r="KK112" s="68">
        <f>IF(KJ112&gt;0,((KJ112-KJ111)/KJ111),0)</f>
        <v/>
      </c>
      <c r="KL112" s="68">
        <f>IF(KJ112&gt;0,KK112-$V112,0)</f>
        <v/>
      </c>
      <c r="KM112" s="68">
        <f>IF(KJ112&gt;0,(KJ112-KM$10)/KM$10,0)</f>
        <v/>
      </c>
      <c r="KN112" s="68" t="n"/>
      <c r="KO112" s="15">
        <f>IF(KJ112&gt;0,(KJ112-KJ$10)/KJ$10,0)</f>
        <v/>
      </c>
      <c r="KQ112" s="13" t="n">
        <v>1.5</v>
      </c>
      <c r="KR112" s="68">
        <f>IF(KQ112&gt;0,((KQ112-KQ111)/KQ111),0)</f>
        <v/>
      </c>
      <c r="KS112" s="68">
        <f>IF(KQ112&gt;0,KR112-$V112,0)</f>
        <v/>
      </c>
      <c r="KT112" s="68">
        <f>IF(KQ112&gt;0,(KQ112-KT$10)/KT$10,0)</f>
        <v/>
      </c>
      <c r="KU112" s="68" t="n"/>
      <c r="KV112" s="15">
        <f>IF(KQ112&gt;0,(KQ112-KQ$10)/KQ$10,0)</f>
        <v/>
      </c>
      <c r="KW112" s="18" t="n"/>
      <c r="KX112" s="13" t="n">
        <v>28.67</v>
      </c>
      <c r="KY112" s="68">
        <f>IF(KX112&gt;0,((KX112-KX111)/KX111),0)</f>
        <v/>
      </c>
      <c r="KZ112" s="68">
        <f>IF(KX112&gt;0,KY112-$V112,0)</f>
        <v/>
      </c>
      <c r="LA112" s="68">
        <f>IF(KX112&gt;0,(KX112-LA$10)/LA$10,0)</f>
        <v/>
      </c>
      <c r="LB112" s="68" t="n"/>
      <c r="LC112" s="15">
        <f>IF(KX112&gt;0,(KX112-KX$10)/KX$10,0)</f>
        <v/>
      </c>
      <c r="LD112" s="18" t="n"/>
      <c r="LE112" s="26" t="n">
        <v>55.05</v>
      </c>
      <c r="LF112" s="68">
        <f>IF(LE112&gt;0,((LE112-LE111)/LE111),0)</f>
        <v/>
      </c>
      <c r="LG112" s="68">
        <f>IF(LE112&gt;0,LF112-$V112,0)</f>
        <v/>
      </c>
      <c r="LH112" s="68">
        <f>IF(LE112&gt;0,(LE112-LH$10)/LH$10,0)</f>
        <v/>
      </c>
      <c r="LI112" s="68" t="n"/>
      <c r="LJ112" s="15">
        <f>IF(LE112&gt;0,(LE112-LE$10)/LE$10,0)</f>
        <v/>
      </c>
      <c r="LL112" s="13" t="n">
        <v>118.01</v>
      </c>
      <c r="LM112" s="68">
        <f>IF(LL112&gt;0,((LL112-LL111)/LL111),0)</f>
        <v/>
      </c>
      <c r="LN112" s="68">
        <f>IF(LL112&gt;0,LM112-$V112,0)</f>
        <v/>
      </c>
      <c r="LO112" s="68">
        <f>IF(LL112&gt;0,(LL112-LO$10)/LO$10,0)</f>
        <v/>
      </c>
      <c r="LP112" s="68" t="n"/>
      <c r="LQ112" s="15">
        <f>IF(LL112&gt;0,(LL112-LL$10)/LL$10,0)</f>
        <v/>
      </c>
      <c r="LS112" s="13" t="n">
        <v>14.76</v>
      </c>
      <c r="LT112" s="68">
        <f>IF(LS112&gt;0,((LS112-LS111)/LS111),0)</f>
        <v/>
      </c>
      <c r="LU112" s="68">
        <f>IF(LS112&gt;0,LT112-$V112,0)</f>
        <v/>
      </c>
      <c r="LV112" s="68" t="n"/>
      <c r="LW112" s="68" t="n"/>
      <c r="LX112" s="15">
        <f>IF(LS112&gt;0,(LS112-LS$10)/LS$10,0)</f>
        <v/>
      </c>
      <c r="LZ112" s="13" t="n">
        <v>14.11</v>
      </c>
      <c r="MA112" s="68">
        <f>IF(LZ112&gt;0,((LZ112-LZ111)/LZ111),0)</f>
        <v/>
      </c>
      <c r="MB112" s="68">
        <f>IF(LZ112&gt;0,MA112-$V112,0)</f>
        <v/>
      </c>
      <c r="MC112" s="68">
        <f>IF(LZ112&gt;0,(LZ112-MC$10)/MC$10,0)</f>
        <v/>
      </c>
      <c r="MD112" s="68" t="n"/>
      <c r="ME112" s="15">
        <f>IF(LZ112&gt;0,(LZ112-LZ$10)/LZ$10,0)</f>
        <v/>
      </c>
      <c r="MG112" s="13" t="n">
        <v>52.72</v>
      </c>
      <c r="MH112" s="68">
        <f>IF(MG112&gt;0,((MG112-MG111)/MG111),0)</f>
        <v/>
      </c>
      <c r="MI112" s="68">
        <f>IF(MG112&gt;0,MH112-$V112,0)</f>
        <v/>
      </c>
      <c r="MJ112" s="68">
        <f>IF(MG112&gt;0,(MG112-MJ$10)/MJ$10,0)</f>
        <v/>
      </c>
      <c r="MK112" s="68" t="n"/>
      <c r="ML112" s="15">
        <f>IF(MG112&gt;0,(MG112-MG$10)/MG$10,0)</f>
        <v/>
      </c>
      <c r="MN112" s="13" t="n">
        <v>125.61</v>
      </c>
      <c r="MO112" s="68">
        <f>IF(MN112&gt;0,((MN112-MN111)/MN111),0)</f>
        <v/>
      </c>
      <c r="MP112" s="68">
        <f>IF(MN112&gt;0,MO112-$V112,0)</f>
        <v/>
      </c>
      <c r="MQ112" s="68">
        <f>IF(MN112&gt;0,(MN112-MQ$10)/MQ$10,0)</f>
        <v/>
      </c>
      <c r="MR112" s="68" t="n"/>
      <c r="MS112" s="15">
        <f>IF(MN112&gt;0,(MN112-MN$10)/MN$10,0)</f>
        <v/>
      </c>
      <c r="MU112" s="13" t="n">
        <v>13.91</v>
      </c>
      <c r="MV112" s="68">
        <f>IF(MU112&gt;0,((MU112-MU111)/MU111),0)</f>
        <v/>
      </c>
      <c r="MW112" s="68">
        <f>IF(MU112&gt;0,MV112-$V112,0)</f>
        <v/>
      </c>
      <c r="MX112" s="68">
        <f>IF(MU112&gt;0,(MU112-MX$10)/MX$10,0)</f>
        <v/>
      </c>
      <c r="MY112" s="68" t="n"/>
      <c r="MZ112" s="15">
        <f>IF(MU112&gt;0,(MU112-MU$10)/MU$10,0)</f>
        <v/>
      </c>
      <c r="NB112" s="13" t="n">
        <v>245.87</v>
      </c>
      <c r="NC112" s="68">
        <f>IF(NB112&gt;0,((NB112-NB111)/NB111),0)</f>
        <v/>
      </c>
      <c r="ND112" s="68">
        <f>IF(NB112&gt;0,NC112-$V112,0)</f>
        <v/>
      </c>
      <c r="NE112" s="68">
        <f>IF(NB112&gt;0,(NB112-NE$10)/NE$10,0)</f>
        <v/>
      </c>
      <c r="NF112" s="68" t="n"/>
      <c r="NG112" s="15">
        <f>IF(NB112&gt;0,(NB112-NB$10)/NB$10,0)</f>
        <v/>
      </c>
      <c r="NI112" s="13" t="n">
        <v>5.14</v>
      </c>
      <c r="NJ112" s="68">
        <f>IF(NI112&gt;0,((NI112-NI111)/NI111),0)</f>
        <v/>
      </c>
      <c r="NK112" s="68">
        <f>IF(NI112&gt;0,NJ112-$V112,0)</f>
        <v/>
      </c>
      <c r="NL112" s="68">
        <f>IF(NI112&gt;0,(NI112-NL$10)/NL$10,0)</f>
        <v/>
      </c>
      <c r="NM112" s="68" t="n"/>
      <c r="NN112" s="15">
        <f>IF(NI112&gt;0,(NI112-NI$10)/NI$10,0)</f>
        <v/>
      </c>
      <c r="NP112" s="26" t="n">
        <v>472.89</v>
      </c>
      <c r="NQ112" s="68">
        <f>IF(NP112&gt;0,((NP112-NP111)/NP111),0)</f>
        <v/>
      </c>
      <c r="NR112" s="68">
        <f>IF(NP112&gt;0,NQ112-$V112,0)</f>
        <v/>
      </c>
      <c r="NS112" s="68">
        <f>IF(NP112&gt;0,(NP112-NS$10)/NS$10,0)</f>
        <v/>
      </c>
      <c r="NT112" s="68" t="n"/>
      <c r="NU112" s="15">
        <f>IF(NP112&gt;0,(NP112-NP$10)/NP$10,0)</f>
        <v/>
      </c>
      <c r="NW112" s="13" t="n">
        <v>171.74</v>
      </c>
      <c r="NX112" s="68">
        <f>IF(NW112&gt;0,((NW112-NW111)/NW111),0)</f>
        <v/>
      </c>
      <c r="NY112" s="68">
        <f>IF(NW112&gt;0,NX112-$V112,0)</f>
        <v/>
      </c>
      <c r="NZ112" s="68">
        <f>IF(NW112&gt;0,(NW112-NZ$10)/NZ$10,0)</f>
        <v/>
      </c>
      <c r="OA112" s="68" t="n"/>
      <c r="OB112" s="15">
        <f>IF(NW112&gt;0,(NW112-NW$10)/NW$10,0)</f>
        <v/>
      </c>
      <c r="OD112" s="13" t="n">
        <v>1.65</v>
      </c>
      <c r="OE112" s="68">
        <f>IF(OD112&gt;0,((OD112-OD111)/OD111),0)</f>
        <v/>
      </c>
      <c r="OF112" s="68">
        <f>IF(OD112&gt;0,OE112-$V112,0)</f>
        <v/>
      </c>
      <c r="OG112" s="68">
        <f>IF(OD112&gt;0,(OD112-OG$10)/OG$10,0)</f>
        <v/>
      </c>
      <c r="OH112" s="68" t="n"/>
      <c r="OI112" s="15">
        <f>IF(OD112&gt;0,(OD112-OD$10)/OD$10,0)</f>
        <v/>
      </c>
      <c r="OK112" s="26" t="n">
        <v>126.92</v>
      </c>
      <c r="OL112" s="68">
        <f>IF(OK112&gt;0,((OK112-OK111)/OK111),0)</f>
        <v/>
      </c>
      <c r="OM112" s="68">
        <f>IF(OK112&gt;0,OL112-$V112,0)</f>
        <v/>
      </c>
      <c r="ON112" s="68">
        <f>IF(OK112&gt;0,(OK112-ON$10)/ON$10,0)</f>
        <v/>
      </c>
      <c r="OO112" s="68" t="n"/>
      <c r="OP112" s="15">
        <f>IF(OK112&gt;0,(OK112-OK$10)/OK$10,0)</f>
        <v/>
      </c>
      <c r="OR112" s="13" t="n">
        <v>4.47</v>
      </c>
      <c r="OS112" s="68">
        <f>IF(OR112&gt;0,((OR112-OR111)/OR111),0)</f>
        <v/>
      </c>
      <c r="OT112" s="68">
        <f>IF(OR112&gt;0,OS112-$V112,0)</f>
        <v/>
      </c>
      <c r="OU112" s="68">
        <f>IF(OR112&gt;0,(OR112-OU$10)/OU$10,0)</f>
        <v/>
      </c>
      <c r="OV112" s="68" t="n"/>
      <c r="OW112" s="15">
        <f>IF(OR112&gt;0,(OR112-OR$10)/OR$10,0)</f>
        <v/>
      </c>
      <c r="OY112" s="13" t="n">
        <v>136.48</v>
      </c>
      <c r="OZ112" s="68">
        <f>IF(OY112&gt;0,((OY112-OY111)/OY111),0)</f>
        <v/>
      </c>
      <c r="PA112" s="68">
        <f>IF(OY112&gt;0,OZ112-$V112,0)</f>
        <v/>
      </c>
      <c r="PB112" s="68">
        <f>IF(OY112&gt;0,(OY112-PB$10)/PB$10,0)</f>
        <v/>
      </c>
      <c r="PC112" s="68" t="n"/>
      <c r="PD112" s="15">
        <f>IF(OY112&gt;0,(OY112-OY$10)/OY$10,0)</f>
        <v/>
      </c>
      <c r="PE112" s="18" t="n"/>
      <c r="PF112" s="13" t="n">
        <v>244.34</v>
      </c>
      <c r="PG112" s="68">
        <f>IF(PF112&gt;0,((PF112-PF111)/PF111),0)</f>
        <v/>
      </c>
      <c r="PH112" s="68">
        <f>IF(PF112&gt;0,PG112-$V112,0)</f>
        <v/>
      </c>
      <c r="PI112" s="68">
        <f>IF(PF112&gt;0,(PF112-PI$10)/PI$10,0)</f>
        <v/>
      </c>
      <c r="PJ112" s="68" t="n"/>
      <c r="PK112" s="15">
        <f>IF(PF112&gt;0,(PF112-PF$10)/PF$10,0)</f>
        <v/>
      </c>
      <c r="PM112" s="13" t="n"/>
      <c r="PN112" s="68">
        <f>IF(PM112&gt;0,((PM112-PM111)/PM111),0)</f>
        <v/>
      </c>
      <c r="PO112" s="68">
        <f>PN112-$V112</f>
        <v/>
      </c>
      <c r="PP112" s="68">
        <f>IF(PM112&gt;0,(PM112-PP$10)/PP$10,0)</f>
        <v/>
      </c>
      <c r="PQ112" s="68" t="n"/>
      <c r="PR112" s="15">
        <f>IF(PM112&gt;0,(PM112-PM$10)/PM$10,0)</f>
        <v/>
      </c>
      <c r="PT112" s="13" t="n">
        <v>4.89</v>
      </c>
      <c r="PU112" s="68">
        <f>IF(PT112&gt;0,((PT112-PT111)/PT111),0)</f>
        <v/>
      </c>
      <c r="PV112" s="68">
        <f>IF(PT112&gt;0,PU112-$V112,0)</f>
        <v/>
      </c>
      <c r="PW112" s="68">
        <f>IF(PT112&gt;0,(PT112-PW$10)/PW$10,0)</f>
        <v/>
      </c>
      <c r="PX112" s="68" t="n"/>
      <c r="PY112" s="15">
        <f>IF(PT112&gt;0,(PT112-PT$10)/PT$10,0)</f>
        <v/>
      </c>
      <c r="QA112" s="13" t="n">
        <v>216.24</v>
      </c>
      <c r="QB112" s="68">
        <f>IF(QA112&gt;0,((QA112-QA111)/QA111),0)</f>
        <v/>
      </c>
      <c r="QC112" s="68">
        <f>IF(QA112&gt;0,QB112-$V112,0)</f>
        <v/>
      </c>
      <c r="QD112" s="68">
        <f>IF(QA112&gt;0,(QA112-QD$10)/QD$10,0)</f>
        <v/>
      </c>
      <c r="QE112" s="68" t="n"/>
      <c r="QF112" s="15">
        <f>IF(QA112&gt;0,(QA112-QA$10)/QA$10,0)</f>
        <v/>
      </c>
      <c r="QH112" s="13" t="n">
        <v>1.37</v>
      </c>
      <c r="QI112" s="68">
        <f>IF(QH112&gt;0,((QH112-QH111)/QH111),0)</f>
        <v/>
      </c>
      <c r="QJ112" s="68">
        <f>IF(QH112&gt;0,QI112-$V112,0)</f>
        <v/>
      </c>
      <c r="QK112" s="68">
        <f>IF(QH112&gt;0,(QH112-QK$10)/QK$10,0)</f>
        <v/>
      </c>
      <c r="QL112" s="68" t="n"/>
      <c r="QM112" s="15">
        <f>IF(QH112&gt;0,(QH112-QH$10)/QH$10,0)</f>
        <v/>
      </c>
      <c r="QO112" s="13" t="n">
        <v>8.949999999999999</v>
      </c>
      <c r="QP112" s="68">
        <f>IF(QO112&gt;0,((QO112-QO111)/QO111),0)</f>
        <v/>
      </c>
      <c r="QQ112" s="68">
        <f>IF(QO112&gt;0,QP112-$V112,0)</f>
        <v/>
      </c>
      <c r="QR112" s="68">
        <f>IF(QO112&gt;0,(QO112-QR$10)/QR$10,0)</f>
        <v/>
      </c>
      <c r="QS112" s="68" t="n"/>
      <c r="QT112" s="15">
        <f>IF(QO112&gt;0,(QO112-QO$10)/QO$10,0)</f>
        <v/>
      </c>
      <c r="QV112" s="13" t="n">
        <v>1.512</v>
      </c>
      <c r="QW112" s="68">
        <f>IF(QV112&gt;0,((QV112-QV111)/QV111),0)</f>
        <v/>
      </c>
      <c r="QX112" s="68">
        <f>IF(QV112&gt;0,QW112-$V112,0)</f>
        <v/>
      </c>
      <c r="QY112" s="68">
        <f>IF(QV112&gt;0,(QV112-QY$10)/QY$10,0)</f>
        <v/>
      </c>
      <c r="QZ112" s="68" t="n"/>
      <c r="RA112" s="15">
        <f>IF(QV112&gt;0,(QV112-QV$10)/QV$10,0)</f>
        <v/>
      </c>
      <c r="RC112" s="13" t="n">
        <v>29.86</v>
      </c>
      <c r="RD112" s="68">
        <f>IF(RC112&gt;0,((RC112-RC111)/RC111),0)</f>
        <v/>
      </c>
      <c r="RE112" s="68">
        <f>IF(RC112&gt;0,RD112-$V112,0)</f>
        <v/>
      </c>
      <c r="RF112" s="68">
        <f>IF(RC112&gt;0,(RC112-RF$10)/RF$10,0)</f>
        <v/>
      </c>
      <c r="RG112" s="68" t="n"/>
      <c r="RH112" s="15">
        <f>IF(RC112&gt;0,(RC112-RC$10)/RC$10,0)</f>
        <v/>
      </c>
      <c r="RJ112" s="13" t="n">
        <v>193.32</v>
      </c>
      <c r="RK112" s="68">
        <f>IF(RJ112&gt;0,((RJ112-RJ111)/RJ111),0)</f>
        <v/>
      </c>
      <c r="RL112" s="68">
        <f>RK112-$V112</f>
        <v/>
      </c>
      <c r="RM112" s="68">
        <f>IF(RJ112&gt;0,(RJ112-RM$10)/RM$10,0)</f>
        <v/>
      </c>
      <c r="RN112" s="68" t="n"/>
      <c r="RO112" s="15">
        <f>IF(RJ112&gt;0,(RJ112-RJ$10)/RJ$10,0)</f>
        <v/>
      </c>
      <c r="RQ112" s="13" t="n">
        <v>13.16</v>
      </c>
      <c r="RR112" s="68">
        <f>IF(RQ112&gt;0,((RQ112-RQ111)/RQ111),0)</f>
        <v/>
      </c>
      <c r="RS112" s="68">
        <f>RR112-$V112</f>
        <v/>
      </c>
      <c r="RT112" s="68">
        <f>IF(RQ112&gt;0,(RQ112-RT$10)/RT$10,0)</f>
        <v/>
      </c>
      <c r="RU112" s="68" t="n"/>
      <c r="RV112" s="15">
        <f>IF(RQ112&gt;0,(RQ112-RQ$10)/RQ$10,0)</f>
        <v/>
      </c>
      <c r="RX112" s="13" t="n">
        <v>131.78</v>
      </c>
      <c r="RY112" s="68">
        <f>IF(RX112&gt;0,((RX112-RX111)/RX111),0)</f>
        <v/>
      </c>
      <c r="RZ112" s="68">
        <f>RY112-$V112</f>
        <v/>
      </c>
      <c r="SA112" s="68">
        <f>IF(RX112&gt;0,(RX112-SA$10)/SA$10,0)</f>
        <v/>
      </c>
      <c r="SB112" s="68" t="n"/>
      <c r="SC112" s="15">
        <f>IF(RX112&gt;0,(RX112-RX$10)/RX$10,0)</f>
        <v/>
      </c>
      <c r="SE112" s="26" t="n">
        <v>12.11</v>
      </c>
      <c r="SF112" s="68">
        <f>IF(SE112&gt;0,((SE112-SE111)/SE111),0)</f>
        <v/>
      </c>
      <c r="SG112" s="68">
        <f>SF112-$V112</f>
        <v/>
      </c>
      <c r="SH112" s="68">
        <f>IF(SE112&gt;0,(SE112-SH$10)/SH$10,0)</f>
        <v/>
      </c>
      <c r="SI112" s="68" t="n"/>
      <c r="SJ112" s="15">
        <f>IF(SE112&gt;0,(SE112-SE$10)/SE$10,0)</f>
        <v/>
      </c>
      <c r="SL112" s="13" t="n">
        <v>0.638</v>
      </c>
      <c r="SM112" s="68">
        <f>IF(SL112&gt;0,((SL112-SL111)/SL111),0)</f>
        <v/>
      </c>
      <c r="SN112" s="68">
        <f>SM112-$V112</f>
        <v/>
      </c>
      <c r="SO112" s="68">
        <f>IF(SL112&gt;0,(SL112-SO$10)/SO$10,0)</f>
        <v/>
      </c>
      <c r="SP112" s="68" t="n"/>
      <c r="SQ112" s="15">
        <f>IF(SL112&gt;0,(SL112-SL$10)/SL$10,0)</f>
        <v/>
      </c>
      <c r="SS112" s="13" t="n">
        <v>16.33</v>
      </c>
      <c r="ST112" s="68">
        <f>IF(SS112&gt;0,((SS112-SS111)/SS111),0)</f>
        <v/>
      </c>
      <c r="SU112" s="68">
        <f>ST112-$V112</f>
        <v/>
      </c>
      <c r="SV112" s="68">
        <f>IF(SS112&gt;0,(SS112-SV$10)/SV$10,0)</f>
        <v/>
      </c>
      <c r="SW112" s="68" t="n"/>
      <c r="SX112" s="15">
        <f>IF(SS112&gt;0,(SS112-SS$10)/SS$10,0)</f>
        <v/>
      </c>
      <c r="SZ112" s="13" t="n">
        <v>21.79</v>
      </c>
      <c r="TA112" s="68">
        <f>IF(SZ112&gt;0,((SZ112-SZ111)/SZ111),0)</f>
        <v/>
      </c>
      <c r="TB112" s="68">
        <f>TA112-$V112</f>
        <v/>
      </c>
      <c r="TC112" s="68">
        <f>IF(SZ112&gt;0,(SZ112-TC$10)/TC$10,0)</f>
        <v/>
      </c>
      <c r="TD112" s="68" t="n"/>
      <c r="TE112" s="15">
        <f>IF(SZ112&gt;0,(SZ112-SZ$10)/SZ$10,0)</f>
        <v/>
      </c>
      <c r="TG112" s="586" t="n">
        <v>0.1722</v>
      </c>
      <c r="TH112" s="68">
        <f>IF(TG112&gt;0,((TG112-TG111)/TG111),0)</f>
        <v/>
      </c>
      <c r="TI112" s="68">
        <f>TH112-$V112</f>
        <v/>
      </c>
      <c r="TJ112" s="68">
        <f>IF(TG112&gt;0,(TG112-TJ$10)/TJ$10,0)</f>
        <v/>
      </c>
      <c r="TK112" s="68" t="n"/>
      <c r="TL112" s="15">
        <f>IF(TG112&gt;0,(TG112-TG$10)/TG$10,0)</f>
        <v/>
      </c>
      <c r="TN112" s="13" t="n">
        <v>42.37</v>
      </c>
      <c r="TO112" s="68">
        <f>IF(TN112&gt;0,((TN112-TN111)/TN111),0)</f>
        <v/>
      </c>
      <c r="TP112" s="68">
        <f>TO112-$V112</f>
        <v/>
      </c>
      <c r="TQ112" s="68">
        <f>IF(TN112&gt;0,(TN112-TQ$10)/TQ$10,0)</f>
        <v/>
      </c>
      <c r="TR112" s="68" t="n"/>
      <c r="TS112" s="15">
        <f>IF(TN112&gt;0,(TN112-TN$10)/TN$10,0)</f>
        <v/>
      </c>
      <c r="TU112" s="587" t="n">
        <v>2.89</v>
      </c>
      <c r="TV112" s="68">
        <f>IF(TU112&gt;0,((TU112-TU111)/TU111),0)</f>
        <v/>
      </c>
      <c r="TW112" s="68">
        <f>TV112-$V112</f>
        <v/>
      </c>
      <c r="TX112" s="68">
        <f>IF(TU112&gt;0,(TU112-TX$10)/TX$10,0)</f>
        <v/>
      </c>
      <c r="TY112" s="68" t="n"/>
      <c r="TZ112" s="15">
        <f>IF(TU112&gt;0,(TU112-TU$10)/TU$10,0)</f>
        <v/>
      </c>
      <c r="UB112" s="587" t="n"/>
      <c r="UC112" s="68">
        <f>IF(UB112&gt;0,((UB112-UB111)/UB111),0)</f>
        <v/>
      </c>
      <c r="UD112" s="68">
        <f>UC112-$V112</f>
        <v/>
      </c>
      <c r="UE112" s="68">
        <f>IF(UB112&gt;0,(UB112-UE$10)/UE$10,0)</f>
        <v/>
      </c>
      <c r="UF112" s="68" t="n"/>
      <c r="UG112" s="15">
        <f>IF(UB112&gt;0,(UB112-UB$10)/UB$10,0)</f>
        <v/>
      </c>
      <c r="UI112" s="587" t="n"/>
      <c r="UJ112" s="68">
        <f>IF(UI112&gt;0,((UI112-UI111)/UI111),0)</f>
        <v/>
      </c>
      <c r="UK112" s="68">
        <f>UJ112-$V112</f>
        <v/>
      </c>
      <c r="UL112" s="68">
        <f>IF(UI112&gt;0,(UI112-UL$10)/UL$10,0)</f>
        <v/>
      </c>
      <c r="UM112" s="68" t="n"/>
      <c r="UN112" s="15">
        <f>IF(UI112&gt;0,(UI112-UI$10)/UI$10,0)</f>
        <v/>
      </c>
      <c r="UP112" s="587" t="n"/>
      <c r="UQ112" s="68">
        <f>IF(UP112&gt;0,((UP112-UP111)/UP111),0)</f>
        <v/>
      </c>
      <c r="UR112" s="68">
        <f>UQ112-$V112</f>
        <v/>
      </c>
      <c r="US112" s="68">
        <f>IF(UP112&gt;0,(UP112-US$10)/US$10,0)</f>
        <v/>
      </c>
      <c r="UT112" s="68" t="n"/>
      <c r="UU112" s="15">
        <f>IF(UP112&gt;0,(UP112-UP$10)/UP$10,0)</f>
        <v/>
      </c>
      <c r="UW112" s="587" t="n"/>
      <c r="UX112" s="68">
        <f>IF(UW112&gt;0,((UW112-UW111)/UW111),0)</f>
        <v/>
      </c>
      <c r="UY112" s="68">
        <f>UX112-$V112</f>
        <v/>
      </c>
      <c r="UZ112" s="68">
        <f>IF(UW112&gt;0,(UW112-UZ$10)/UZ$10,0)</f>
        <v/>
      </c>
      <c r="VA112" s="68" t="n"/>
      <c r="VB112" s="15">
        <f>IF(UW112&gt;0,(UW112-UW$10)/UW$10,0)</f>
        <v/>
      </c>
      <c r="VD112" s="587" t="n"/>
      <c r="VE112" s="68">
        <f>IF(VD112&gt;0,((VD112-VD111)/VD111),0)</f>
        <v/>
      </c>
      <c r="VF112" s="68">
        <f>VE112-$V112</f>
        <v/>
      </c>
      <c r="VG112" s="68">
        <f>IF(VD112&gt;0,(VD112-VG$10)/VG$10,0)</f>
        <v/>
      </c>
      <c r="VH112" s="68" t="n"/>
      <c r="VI112" s="15">
        <f>IF(VD112&gt;0,(VD112-VD$10)/VD$10,0)</f>
        <v/>
      </c>
      <c r="VM112" s="21">
        <f>IF($C112&gt;0,(($IK$5*IG112)+($GT$5*GP112)+($JM$5*JI112)+($JF$5*JB112)+($IY$5*IU112)+($IR$5*IN112)+($ID$5*HZ112)+($HW$5*HS112)+($HP$5*HL112)+($HI$5*HE112)+($GF$5*GB112)+($FY$5*FU112)+($FR$5*FN112)+($FK$5*FG112)+($FD$5*EZ112)+($EW$5*ES112)+($EP$5*EL112)+($EI$5*EE112)+($EB$5*DX112)+($DU$5*DQ112)+($DN$5*DJ112)+($DG$5*DC112)+($CZ$5*CV112)+($CS$5*CO112)+($CL$5*CH112)+($CE$5*CA112)+($BX$5*BT112)+($BQ$5*BM112)+($BJ$5*BF112)+($BC$5*AY112)+($AV$5*AR112)+($AO$5*AK112)+($AH$5*AD112)+($JT$5*JP112)+($KA$5*JW112)+($KO$5*KK112)+($PR$5*PN112)+($GM$5*GI112)+($HA$5*GW112)+($KV$5*KR112)+($KH$5*KD112)+($LC$5*KY112)+($MS$5*MO112)+($ML$5*MH112)+($ME$5*MA112)+($LX$5*LT112)+($LQ$5*LM112)+($LJ$5*LF112)+(MV112*$MZ$5)+(NC112*$NG$5)+(NJ112*$NN$5)+($OI$5*OE112)+($NU$5*NQ112)+($OB$5*NX112)+($PK$5*PG112)+($OP$5*OL112)+($OW$5*OS112)+($PD$5*OZ112)+(PU112*$PY$5)+(QB112*$QF$5)+(QI112*$QM$5)+(QP112*$QT$5)+(QW112*$RA$5)+(RD112*$RH$5)+(RK112*$RO$5)+(RR112*$RV$5)+(RY112*$SC$5)+(SF112*$SJ$5)+(SM112*$SQ$5)+(ST112*$SX$5)+(TA112*$TE$5))+(TH112*$TL$5)+(TO112*$TS$5))/$VM$5</f>
        <v/>
      </c>
      <c r="VN112" s="538" t="n"/>
      <c r="VO112" s="21">
        <f>IF($C112&gt;0,(($IK$5*II112)+($GT$5*GR112)+($JM$5*JK112)+($JF$5*JD112)+($IY$5*IW112)+($IR$5*IP112)+($ID$5*IB112)+($HW$5*HU112)+($HP$5*HN112)+($HI$5*HG112)+($GF$5*GD112)+($FY$5*FW112)+($FR$5*FP112)+($FK$5*FI112)+($FD$5*FB112)+($EW$5*EU112)+($EP$5*EN112)+($EI$5*EG112)+($EB$5*DZ112)+($DU$5*DS112)+($DN$5*DL112)+($DG$5*DE112)+($CZ$5*CX112)+($CS$5*CQ112)+($CL$5*CJ112)+($CE$5*CC112)+($BX$5*BV112)+($BQ$5*BO112)+($BJ$5*BH112)+($BC$5*BA112)+($AV$5*AT112)+($AO$5*AM112)+($AH$5*AF112)+($KO$5*KM112)+($KH$5*KF112)+($KA$5*JY112)+($JT$5*JR112)+($PR$5*PP112)+($GM$5*GK112)+($HA$5*GY112)+($KV$5*KT112)+($LC$5*LA112)+($MS$5*MQ112)+($ML$5*MJ112)+($ME$5*MC112)+($LX$5*LV112)+($LQ$5*LO112)+($LJ$5*LH112)+(MX112*$MZ$5)+(NE112*$NG$5)+(NL112*$NN$5)+($OI$5*OG112)+($NU$5*NS112)+($OB$5*NZ112)+($PD$5*PB112)+($OW$5*OU112)+($OP$5*ON112)+($PK$5*PI112)+($PY$5*PW112)+($QF$5*QD112)+($QM$5*QK112)+($QT$5*QR112)+($RA$5*QY112)+($RH$5*RF112)+($RO$5*RM112)+(RT112*$RV$5)+(SA112*$SC$5)+(SH112*$SJ$5)+(SO112*$SQ$5)+(SV112*$SX$5)+(TC112*$TE$5)+(TJ112*$TL$5)+(TQ112*$TS$5))/$VM$5,0)</f>
        <v/>
      </c>
      <c r="VP112" s="14" t="n"/>
      <c r="VQ112" s="21">
        <f>IF($C112&gt;0,(($IK$5*IK112)+($GT$5*GT112)+($JM$5*JM112)+($JF$5*JF112)+($IY$5*IY112)+($IR$5*IR112)+($ID$5*ID112)+($HW$5*HW112)+($HP$5*HP112)+($HI$5*HI112)+($GF$5*GF112)+($FY$5*FY112)+($FR$5*FR112)+($FK$5*FK112)+($FD$5*FD112)+($EW$5*EW112)+($EP$5*EP112)+($EI$5*EI112)+($EB$5*EB112)+($DU$5*DU112)+($DN$5*DN112)+($DG$5*DG112)+($CZ$5*CZ112)+($CS$5*CS112)+($CL$5*CL112)+($CE$5*CE112)+($BX$5*BX112)+($BQ$5*BQ112)+($BJ$5*BJ112)+($BC$5*BC112)+($AV$5*AV112)+($AO$5*AO112)+($AH$5*AH112)+($KO$5*KO112)+($PR$5*PR112)+($GM$5*GM112)+($HA$5*HA112)+($KH$5*KH112)+($KA$5*KA112)+($JT$5*JT112)+($KV$5*KV112)+($LC$5*LC112)+($MS$5*MS112)+($ML$5*ML112)+($ME$5*ME112)+($LX$5*LX112)+($LQ$5*LQ112)+($LJ$5*LJ112)+($OI$5*OI112)+($NU$5*NU112)+($NN$5*NN112)+($NG$5*NG112)+($MZ$5*MZ112)+(OB112*$OB$5)+($PD$5*PD112)+($OW$5*OW112)+($OP$5*OP112)+($PK$5*PK112)+(PY112*$PY$5)+(QF112*$QF$5)+(QM112*$QM$5)+(QT112*$QT$5)+(RA112*$RA$5)+(RH112*$RH$5)+(RO112*$RO$5)+(RV112*$RV$5)+(SC112*$SC$5)+(SJ112*$SJ$5)+(SQ112*$SQ$5)+(SX112*$SX$5)+(TE112*$TE$5)+(TL112*$TL$5)+(TS112*$TS$5))/$VM$5,0)</f>
        <v/>
      </c>
    </row>
    <row r="113" ht="16" customHeight="1" s="545">
      <c r="A113" s="127" t="n">
        <v>45810</v>
      </c>
      <c r="B113" s="4">
        <f>A113</f>
        <v/>
      </c>
      <c r="C113" s="13" t="n">
        <v>42305.48</v>
      </c>
      <c r="D113" s="138">
        <f>IF(C113&gt;0,C113-C112,0)</f>
        <v/>
      </c>
      <c r="E113" s="68">
        <f>IF(C113&gt;0,D113/C112,0)</f>
        <v/>
      </c>
      <c r="F113" s="15">
        <f>IF(C113&gt;0,(C113-C$10)/C$10,0)</f>
        <v/>
      </c>
      <c r="G113" s="13" t="n">
        <v>5935.94</v>
      </c>
      <c r="H113" s="138">
        <f>IF(G113&gt;0,G113-G112,0)</f>
        <v/>
      </c>
      <c r="I113" s="68">
        <f>IF(G113&gt;0,H113/G112,0)</f>
        <v/>
      </c>
      <c r="J113" s="15">
        <f>IF(G113&gt;0,(G113-G$10)/G$10,0)</f>
        <v/>
      </c>
      <c r="K113" s="13" t="n">
        <v>19242.61</v>
      </c>
      <c r="L113" s="138">
        <f>IF(K113&gt;0,K113-K112,0)</f>
        <v/>
      </c>
      <c r="M113" s="68">
        <f>IF(K113&gt;0,L113/K112,0)</f>
        <v/>
      </c>
      <c r="N113" s="15">
        <f>IF(K113&gt;0,(K113-K$10)/K$10,0)</f>
        <v/>
      </c>
      <c r="O113" s="13" t="n">
        <v>2070.16</v>
      </c>
      <c r="P113" s="138">
        <f>IF(O113&gt;0,O113-O112,0)</f>
        <v/>
      </c>
      <c r="Q113" s="68">
        <f>IF(O113&gt;0,P113/O112,0)</f>
        <v/>
      </c>
      <c r="R113" s="15">
        <f>IF(O113&gt;0,(O113-O$10)/O$10,0)</f>
        <v/>
      </c>
      <c r="S113" s="18">
        <f>IF(O113&gt;0,(((O113*0.7)*Q113)+((K113*0.9)*M113)+((G113*0.65)*I113)+((C113*0.6)*E113))/(O113+K113+G113+C113),0)</f>
        <v/>
      </c>
      <c r="T113" s="121">
        <f>IF(O113&gt;0,(S113*200)+T112,0)</f>
        <v/>
      </c>
      <c r="U113" s="121">
        <f>T113</f>
        <v/>
      </c>
      <c r="V113" s="134">
        <f>IF(T113&gt;0,(T113-T112)/T112,0)</f>
        <v/>
      </c>
      <c r="W113" s="21">
        <f>IF(T113&gt;0,(T113-T$11)/T$11,0)</f>
        <v/>
      </c>
      <c r="X113" s="18">
        <f>IF(T113&gt;0,((Q113+M113+I113+E113)/4),0)</f>
        <v/>
      </c>
      <c r="Y113" s="352">
        <f>123214.69+50</f>
        <v/>
      </c>
      <c r="Z113" s="15" t="n">
        <v>2e-06</v>
      </c>
      <c r="AA113" s="21">
        <f>Z113-$V113</f>
        <v/>
      </c>
      <c r="AC113" s="13" t="n">
        <v>220.86</v>
      </c>
      <c r="AD113" s="68">
        <f>IF(AC113&gt;0,((AC113-AC112)/AC112),0)</f>
        <v/>
      </c>
      <c r="AE113" s="68">
        <f>IF(AC113&gt;0,AD113-$V113,0)</f>
        <v/>
      </c>
      <c r="AF113" s="68">
        <f>IF(AC113&gt;0,(AC113-AF$10)/AF$10,0)</f>
        <v/>
      </c>
      <c r="AG113" s="68" t="n"/>
      <c r="AH113" s="15">
        <f>IF(AC113&gt;0,(AC113-AC$10)/AC$10,0)</f>
        <v/>
      </c>
      <c r="AJ113" s="13" t="n">
        <v>22.09</v>
      </c>
      <c r="AK113" s="68">
        <f>IF(AJ113&gt;0,((AJ113-AJ112)/AJ112),0)</f>
        <v/>
      </c>
      <c r="AL113" s="68">
        <f>IF(AJ113&gt;0,AK113-$V113,0)</f>
        <v/>
      </c>
      <c r="AM113" s="68">
        <f>IF(AJ113&gt;0,(AJ113-AM$10)/AM$10,0)</f>
        <v/>
      </c>
      <c r="AN113" s="68" t="n"/>
      <c r="AO113" s="15">
        <f>IF(AJ113&gt;0,(AJ113-AJ$10)/AJ$10,0)</f>
        <v/>
      </c>
      <c r="AQ113" s="13" t="n">
        <v>20.6</v>
      </c>
      <c r="AR113" s="68">
        <f>IF(AQ113&gt;0,((AQ113-AQ112)/AQ112),0)</f>
        <v/>
      </c>
      <c r="AS113" s="68">
        <f>IF(AQ113&gt;0,AR113-$V113,0)</f>
        <v/>
      </c>
      <c r="AT113" s="68">
        <f>IF(AQ113&gt;0,(AQ113-AT$10)/AT$10,0)</f>
        <v/>
      </c>
      <c r="AU113" s="68" t="n"/>
      <c r="AV113" s="15">
        <f>IF(AQ113&gt;0,(AQ113-AQ$10)/AQ$10,0)</f>
        <v/>
      </c>
      <c r="AX113" s="13" t="n">
        <v>206.52</v>
      </c>
      <c r="AY113" s="68">
        <f>IF(AX113&gt;0,((AX113-AX112)/AX112),0)</f>
        <v/>
      </c>
      <c r="AZ113" s="68">
        <f>IF(AX113&gt;0,AY113-$V113,0)</f>
        <v/>
      </c>
      <c r="BA113" s="68">
        <f>IF(AX113&gt;0,(AX113-BA$10)/BA$10,0)</f>
        <v/>
      </c>
      <c r="BB113" s="68" t="n"/>
      <c r="BC113" s="15">
        <f>IF(AX113&gt;0,(AX113-AX$10)/AX$10,0)</f>
        <v/>
      </c>
      <c r="BE113" s="13" t="n">
        <v>77.2</v>
      </c>
      <c r="BF113" s="68">
        <f>IF(BE113&gt;0,((BE113-BE112)/BE112),0)</f>
        <v/>
      </c>
      <c r="BG113" s="68">
        <f>IF(BE113&gt;0,BF113-$V113,0)</f>
        <v/>
      </c>
      <c r="BH113" s="68" t="n"/>
      <c r="BI113" s="68" t="n"/>
      <c r="BJ113" s="15">
        <f>IF(BE113&gt;0,(BE113-BE$10)/BE$10,0)</f>
        <v/>
      </c>
      <c r="BL113" s="13" t="n">
        <v>71.48999999999999</v>
      </c>
      <c r="BM113" s="68">
        <f>IF(BL113&gt;0,((BL113-BL112)/BL112),0)</f>
        <v/>
      </c>
      <c r="BN113" s="68">
        <f>IF(BL113&gt;0,BM113-$V113,0)</f>
        <v/>
      </c>
      <c r="BO113" s="68">
        <f>IF(BL113&gt;0,(BL113-BO$10)/BO$10,0)</f>
        <v/>
      </c>
      <c r="BP113" s="68" t="n"/>
      <c r="BQ113" s="15">
        <f>IF(BL113&gt;0,(BL113-BL$10)/BL$10,0)</f>
        <v/>
      </c>
      <c r="BS113" s="13" t="n">
        <v>38.85</v>
      </c>
      <c r="BT113" s="68">
        <f>IF(BS113&gt;0,((BS113-BS112)/BS112),0)</f>
        <v/>
      </c>
      <c r="BU113" s="68">
        <f>IF(BS113&gt;0,BT113-$V113,0)</f>
        <v/>
      </c>
      <c r="BV113" s="68">
        <f>IF(BS113&gt;0,(BS113-BV$10)/BV$10,0)</f>
        <v/>
      </c>
      <c r="BW113" s="68" t="n"/>
      <c r="BX113" s="15">
        <f>IF(BS113&gt;0,(BS113-BS$10)/BS$10,0)</f>
        <v/>
      </c>
      <c r="BZ113" s="13" t="n"/>
      <c r="CA113" s="68">
        <f>IF(BZ113&gt;0,((BZ113-BZ112)/BZ112),0)</f>
        <v/>
      </c>
      <c r="CB113" s="68">
        <f>IF(BZ113&gt;0,CA113-$V113,0)</f>
        <v/>
      </c>
      <c r="CC113" s="68">
        <f>IF(BZ113&gt;0,(BZ113-CC$10)/CC$10,0)</f>
        <v/>
      </c>
      <c r="CD113" s="68" t="n"/>
      <c r="CE113" s="15">
        <f>IF(BZ113&gt;0,(BZ113-BZ$10)/BZ$10,0)</f>
        <v/>
      </c>
      <c r="CG113" s="13" t="n">
        <v>29.99</v>
      </c>
      <c r="CH113" s="68">
        <f>IF(CG113&gt;0,((CG113-CG112)/CG112),0)</f>
        <v/>
      </c>
      <c r="CI113" s="68">
        <f>IF(CG113&gt;0,CH113-$V113,0)</f>
        <v/>
      </c>
      <c r="CJ113" s="68">
        <f>IF(CG113&gt;0,(CG113-CJ$10)/CJ$10,0)</f>
        <v/>
      </c>
      <c r="CK113" s="68" t="n"/>
      <c r="CL113" s="15">
        <f>IF(CG113&gt;0,(CG113-CG$10)/CG$10,0)</f>
        <v/>
      </c>
      <c r="CN113" s="13" t="n">
        <v>31.54</v>
      </c>
      <c r="CO113" s="68">
        <f>IF(CN113&gt;0,((CN113-CN112)/CN112),0)</f>
        <v/>
      </c>
      <c r="CP113" s="68">
        <f>IF(CN113&gt;0,CO113-$V113,0)</f>
        <v/>
      </c>
      <c r="CQ113" s="68">
        <f>IF(CN113&gt;0,(CN113-CQ$10)/CQ$10,0)</f>
        <v/>
      </c>
      <c r="CR113" s="68" t="n"/>
      <c r="CS113" s="15">
        <f>IF(CN113&gt;0,(CN113-CN$10)/CN$10,0)</f>
        <v/>
      </c>
      <c r="CU113" s="13" t="n">
        <v>35.01</v>
      </c>
      <c r="CV113" s="68">
        <f>IF(CU113&gt;0,((CU113-CU112)/CU112),0)</f>
        <v/>
      </c>
      <c r="CW113" s="68">
        <f>IF(CU113&gt;0,CV113-$V113,0)</f>
        <v/>
      </c>
      <c r="CX113" s="68">
        <f>IF(CU113&gt;0,(CU113-CX$10)/CX$10,0)</f>
        <v/>
      </c>
      <c r="CY113" s="68" t="n"/>
      <c r="CZ113" s="15">
        <f>IF(CU113&gt;0,(CU113-CU$10)/CU$10,0)</f>
        <v/>
      </c>
      <c r="DB113" s="13" t="n">
        <v>19.09</v>
      </c>
      <c r="DC113" s="68">
        <f>IF(DB113&gt;0,((DB113-DB112)/DB112),0)</f>
        <v/>
      </c>
      <c r="DD113" s="68">
        <f>IF(DB113&gt;0,DC113-$V113,0)</f>
        <v/>
      </c>
      <c r="DE113" s="68">
        <f>IF(DB113&gt;0,(DB113-DE$10)/DE$10,0)</f>
        <v/>
      </c>
      <c r="DF113" s="68" t="n"/>
      <c r="DG113" s="15">
        <f>IF(DB113&gt;0,(DB113-DB$10)/DB$10,0)</f>
        <v/>
      </c>
      <c r="DI113" s="13" t="n">
        <v>49.1</v>
      </c>
      <c r="DJ113" s="68">
        <f>IF(DI113&gt;0,((DI113-DI112)/DI112),0)</f>
        <v/>
      </c>
      <c r="DK113" s="68">
        <f>IF(DI113&gt;0,DJ113-$V113,0)</f>
        <v/>
      </c>
      <c r="DL113" s="68">
        <f>IF(DI113&gt;0,(DI113-DL$10)/DL$10,0)</f>
        <v/>
      </c>
      <c r="DM113" s="68" t="n"/>
      <c r="DN113" s="15">
        <f>IF(DI113&gt;0,(DI113-DI$10)/DI$10,0)</f>
        <v/>
      </c>
      <c r="DP113" s="13" t="n">
        <v>40.39</v>
      </c>
      <c r="DQ113" s="68">
        <f>IF(DP113&gt;0,((DP113-DP112)/DP112),0)</f>
        <v/>
      </c>
      <c r="DR113" s="68">
        <f>IF(DP113&gt;0,DQ113-$V113,0)</f>
        <v/>
      </c>
      <c r="DS113" s="68" t="n"/>
      <c r="DT113" s="68" t="n"/>
      <c r="DU113" s="15">
        <f>IF(DP113&gt;0,(DP113-DP$10)/DP$10,0)</f>
        <v/>
      </c>
      <c r="DV113" s="18" t="n"/>
      <c r="DW113" s="13" t="n">
        <v>30.7</v>
      </c>
      <c r="DX113" s="68">
        <f>IF(DW113&gt;0,((DW113-DW112)/DW112),0)</f>
        <v/>
      </c>
      <c r="DY113" s="68">
        <f>IF(DW113&gt;0,DX113-$V113,0)</f>
        <v/>
      </c>
      <c r="DZ113" s="68">
        <f>IF(DW113&gt;0,(DW113-DZ$10)/DZ$10,0)</f>
        <v/>
      </c>
      <c r="EA113" s="68" t="n"/>
      <c r="EB113" s="15">
        <f>IF(DW113&gt;0,(DW113-DW$10)/DW$10,0)</f>
        <v/>
      </c>
      <c r="ED113" s="13" t="n">
        <v>34.87</v>
      </c>
      <c r="EE113" s="68">
        <f>IF(ED113&gt;0,((ED113-ED112)/ED112),0)</f>
        <v/>
      </c>
      <c r="EF113" s="68">
        <f>IF(ED113&gt;0,EE113-$V113,0)</f>
        <v/>
      </c>
      <c r="EG113" s="68">
        <f>IF(ED113&gt;0,(ED113-EG$10)/EG$10,0)</f>
        <v/>
      </c>
      <c r="EH113" s="68" t="n"/>
      <c r="EI113" s="15">
        <f>IF(ED113&gt;0,(ED113-ED$10)/ED$10,0)</f>
        <v/>
      </c>
      <c r="EK113" s="13" t="n">
        <v>115.87</v>
      </c>
      <c r="EL113" s="68">
        <f>IF(EK113&gt;0,((EK113-EK112)/EK112),0)</f>
        <v/>
      </c>
      <c r="EM113" s="68">
        <f>IF(EK113&gt;0,EL113-$V113,0)</f>
        <v/>
      </c>
      <c r="EN113" s="68">
        <f>IF(EK113&gt;0,(EK113-EN$10)/EN$10,0)</f>
        <v/>
      </c>
      <c r="EO113" s="68" t="n"/>
      <c r="EP113" s="15">
        <f>IF(EK113&gt;0,(EK113-EK$10)/EK$10,0)</f>
        <v/>
      </c>
      <c r="ER113" s="13" t="n">
        <v>36.08</v>
      </c>
      <c r="ES113" s="68">
        <f>IF(ER113&gt;0,((ER113-ER112)/ER112),0)</f>
        <v/>
      </c>
      <c r="ET113" s="68">
        <f>IF(ER113&gt;0,ES113-$V113,0)</f>
        <v/>
      </c>
      <c r="EU113" s="68">
        <f>IF(ER113&gt;0,(ER113-EU$10)/EU$10,0)</f>
        <v/>
      </c>
      <c r="EV113" s="68" t="n"/>
      <c r="EW113" s="15">
        <f>IF(ER113&gt;0,(ER113-ER$10)/ER$10,0)</f>
        <v/>
      </c>
      <c r="EY113" s="13" t="n">
        <v>38.98</v>
      </c>
      <c r="EZ113" s="68">
        <f>IF(EY113&gt;0,((EY113-EY112)/EY112),0)</f>
        <v/>
      </c>
      <c r="FA113" s="68">
        <f>IF(EY113&gt;0,EZ113-$V113,0)</f>
        <v/>
      </c>
      <c r="FB113" s="68" t="n"/>
      <c r="FC113" s="68" t="n"/>
      <c r="FD113" s="15">
        <f>IF(EY113&gt;0,(EY113-EY$10)/EY$10,0)</f>
        <v/>
      </c>
      <c r="FF113" s="13" t="n">
        <v>55.06</v>
      </c>
      <c r="FG113" s="68">
        <f>IF(FF113&gt;0,((FF113-FF112)/FF112),0)</f>
        <v/>
      </c>
      <c r="FH113" s="68">
        <f>IF(FF113&gt;0,FG113-$V113,0)</f>
        <v/>
      </c>
      <c r="FI113" s="68">
        <f>IF(FF113&gt;0,(FF113-FI$10)/FI$10,0)</f>
        <v/>
      </c>
      <c r="FJ113" s="68" t="n"/>
      <c r="FK113" s="15">
        <f>IF(FF113&gt;0,(FF113-FF$10)/FF$10,0)</f>
        <v/>
      </c>
      <c r="FM113" s="13" t="n">
        <v>180.69</v>
      </c>
      <c r="FN113" s="68">
        <f>IF(FM113&gt;0,((FM113-FM112)/FM112),0)</f>
        <v/>
      </c>
      <c r="FO113" s="68">
        <f>IF(FM113&gt;0,FN113-$V113,0)</f>
        <v/>
      </c>
      <c r="FP113" s="68">
        <f>IF(FM113&gt;0,(FM113-FP$10)/FP$10,0)</f>
        <v/>
      </c>
      <c r="FQ113" s="68" t="n"/>
      <c r="FR113" s="15">
        <f>IF(FM113&gt;0,(FM113-FM$10)/FM$10,0)</f>
        <v/>
      </c>
      <c r="FT113" s="13" t="n">
        <v>97.3</v>
      </c>
      <c r="FU113" s="68">
        <f>IF(FT113&gt;0,((FT113-FT112)/FT112),0)</f>
        <v/>
      </c>
      <c r="FV113" s="68">
        <f>IF(FT113&gt;0,FU113-$V113,0)</f>
        <v/>
      </c>
      <c r="FW113" s="68">
        <f>IF(FT113&gt;0,(FT113-FW$10)/FW$10,0)</f>
        <v/>
      </c>
      <c r="FX113" s="68" t="n"/>
      <c r="FY113" s="15">
        <f>IF(FT113&gt;0,(FT113-FT$10)/FT$10,0)</f>
        <v/>
      </c>
      <c r="GA113" s="13" t="n">
        <v>18.13</v>
      </c>
      <c r="GB113" s="68">
        <f>IF(GA113&gt;0,((GA113-GA112)/GA112),0)</f>
        <v/>
      </c>
      <c r="GC113" s="68">
        <f>IF(GA113&gt;0,GB113-$V113,0)</f>
        <v/>
      </c>
      <c r="GD113" s="68" t="n"/>
      <c r="GE113" s="68" t="n"/>
      <c r="GF113" s="15">
        <f>IF(GA113&gt;0,(GA113-GA$10)/GA$10,0)</f>
        <v/>
      </c>
      <c r="GG113" s="18" t="n"/>
      <c r="GH113" s="13" t="n">
        <v>17.83</v>
      </c>
      <c r="GI113" s="68">
        <f>IF(GH113&gt;0,((GH113-GH112)/GH112),0)</f>
        <v/>
      </c>
      <c r="GJ113" s="68">
        <f>IF(GH113&gt;0,GI113-$V113,0)</f>
        <v/>
      </c>
      <c r="GK113" s="68">
        <f>IF(GH113&gt;0,(GH113-GK$10)/GK$10,0)</f>
        <v/>
      </c>
      <c r="GL113" s="68" t="n"/>
      <c r="GM113" s="15">
        <f>IF(GH113&gt;0,(GH113-GH$10)/GH$10,0)</f>
        <v/>
      </c>
      <c r="GO113" s="13" t="n">
        <v>25.15</v>
      </c>
      <c r="GP113" s="68">
        <f>IF(GO113&gt;0,((GO113-GO112)/GO112),0)</f>
        <v/>
      </c>
      <c r="GQ113" s="68">
        <f>IF(GO113&gt;0,GP113-$V113,0)</f>
        <v/>
      </c>
      <c r="GR113" s="68" t="n"/>
      <c r="GS113" s="68" t="n"/>
      <c r="GT113" s="15">
        <f>IF(GO113&gt;0,(GO113-GO$10)/GO$10,0)</f>
        <v/>
      </c>
      <c r="GV113" s="13" t="n">
        <v>15.1</v>
      </c>
      <c r="GW113" s="68">
        <f>IF(GV113&gt;0,((GV113-GV112)/GV112),0)</f>
        <v/>
      </c>
      <c r="GX113" s="68">
        <f>IF(GV113&gt;0,GW113-$V113,0)</f>
        <v/>
      </c>
      <c r="GY113" s="68">
        <f>IF(GV113&gt;0,(GV113-GY$10)/GY$10,0)</f>
        <v/>
      </c>
      <c r="GZ113" s="68" t="n"/>
      <c r="HA113" s="15">
        <f>IF(GV113&gt;0,(GV113-GV$10)/GV$10,0)</f>
        <v/>
      </c>
      <c r="HD113" s="13" t="n">
        <v>342.69</v>
      </c>
      <c r="HE113" s="68">
        <f>IF(HD113&gt;0,((HD113-HD112)/HD112),0)</f>
        <v/>
      </c>
      <c r="HF113" s="68">
        <f>IF(HD113&gt;0,HE113-$V113,0)</f>
        <v/>
      </c>
      <c r="HG113" s="68">
        <f>IF(HD113&gt;0,(HD113-HG$10)/HG$10,0)</f>
        <v/>
      </c>
      <c r="HH113" s="68" t="n"/>
      <c r="HI113" s="15">
        <f>IF(HD113&gt;0,(HD113-HD$10)/HD$10,0)</f>
        <v/>
      </c>
      <c r="HK113" s="13" t="n">
        <v>38.04</v>
      </c>
      <c r="HL113" s="68">
        <f>IF(HK113&gt;0,((HK113-HK112)/HK112),0)</f>
        <v/>
      </c>
      <c r="HM113" s="68">
        <f>IF(HK113&gt;0,HL113-$V113,0)</f>
        <v/>
      </c>
      <c r="HN113" s="68">
        <f>IF(HK113&gt;0,(HK113-HN$10)/HN$10,0)</f>
        <v/>
      </c>
      <c r="HO113" s="68" t="n"/>
      <c r="HP113" s="15">
        <f>IF(HK113&gt;0,(HK113-HK$10)/HK$10,0)</f>
        <v/>
      </c>
      <c r="HR113" s="13" t="n">
        <v>103.05</v>
      </c>
      <c r="HS113" s="68">
        <f>IF(HR113&gt;0,((HR113-HR112)/HR112),0)</f>
        <v/>
      </c>
      <c r="HT113" s="68">
        <f>IF(HR113&gt;0,HS113-$V113,0)</f>
        <v/>
      </c>
      <c r="HU113" s="68">
        <f>IF(HR113&gt;0,(HR113-HU$10)/HU$10,0)</f>
        <v/>
      </c>
      <c r="HV113" s="68" t="n"/>
      <c r="HW113" s="15">
        <f>IF(HR113&gt;0,(HR113-HR$10)/HR$10,0)</f>
        <v/>
      </c>
      <c r="HY113" s="13" t="n">
        <v>137.38</v>
      </c>
      <c r="HZ113" s="68">
        <f>IF(HY113&gt;0,((HY113-HY112)/HY112),0)</f>
        <v/>
      </c>
      <c r="IA113" s="68">
        <f>IF(HY113&gt;0,HZ113-$V113,0)</f>
        <v/>
      </c>
      <c r="IB113" s="68">
        <f>IF(HY113&gt;0,(HY113-IB$10)/IB$10,0)</f>
        <v/>
      </c>
      <c r="IC113" s="68" t="n"/>
      <c r="ID113" s="15">
        <f>IF(HY113&gt;0,(HY113-HY$10)/HY$10,0)</f>
        <v/>
      </c>
      <c r="IF113" s="13" t="n">
        <v>248.71</v>
      </c>
      <c r="IG113" s="68">
        <f>IF(IF113&gt;0,((IF113-IF112)/IF112),0)</f>
        <v/>
      </c>
      <c r="IH113" s="68">
        <f>IF(IF113&gt;0,IG113-$V113,0)</f>
        <v/>
      </c>
      <c r="II113" s="68">
        <f>IF(IF113&gt;0,(IF113-II$10)/II$10,0)</f>
        <v/>
      </c>
      <c r="IJ113" s="68" t="n"/>
      <c r="IK113" s="15">
        <f>IF(IF113&gt;0,(IF113-IF$10)/IF$10,0)</f>
        <v/>
      </c>
      <c r="IM113" s="13" t="n">
        <v>222.8</v>
      </c>
      <c r="IN113" s="68">
        <f>IF(IM113&gt;0,((IM113-IM112)/IM112),0)</f>
        <v/>
      </c>
      <c r="IO113" s="68">
        <f>IF(IM113&gt;0,IN113-$V113,0)</f>
        <v/>
      </c>
      <c r="IP113" s="68">
        <f>IF(IM113&gt;0,(IM113-IP$10)/IP$10,0)</f>
        <v/>
      </c>
      <c r="IQ113" s="68" t="n"/>
      <c r="IR113" s="15">
        <f>IF(IM113&gt;0,(IM113-IM$10)/IM$10,0)</f>
        <v/>
      </c>
      <c r="IT113" s="13" t="n">
        <v>58.18</v>
      </c>
      <c r="IU113" s="68">
        <f>IF(IT113&gt;0,((IT113-IT112)/IT112),0)</f>
        <v/>
      </c>
      <c r="IV113" s="68">
        <f>IF(IT113&gt;0,IU113-$V113,0)</f>
        <v/>
      </c>
      <c r="IW113" s="68">
        <f>IF(IT113&gt;0,(IT113-IW$10)/IW$10,0)</f>
        <v/>
      </c>
      <c r="IX113" s="68" t="n"/>
      <c r="IY113" s="15">
        <f>IF(IT113&gt;0,(IT113-IT$10)/IT$10,0)</f>
        <v/>
      </c>
      <c r="JA113" s="13" t="n">
        <v>670.9</v>
      </c>
      <c r="JB113" s="68">
        <f>IF(JA113&gt;0,((JA113-JA112)/JA112),0)</f>
        <v/>
      </c>
      <c r="JC113" s="68">
        <f>IF(JA113&gt;0,JB113-$V113,0)</f>
        <v/>
      </c>
      <c r="JD113" s="68">
        <f>IF(JA113&gt;0,(JA113-JD$10)/JD$10,0)</f>
        <v/>
      </c>
      <c r="JE113" s="68" t="n"/>
      <c r="JF113" s="15">
        <f>IF(JA113&gt;0,(JA113-JA$10)/JA$10,0)</f>
        <v/>
      </c>
      <c r="JH113" s="13" t="n">
        <v>461.97</v>
      </c>
      <c r="JI113" s="68">
        <f>IF(JH113&gt;0,((JH113-JH112)/JH112),0)</f>
        <v/>
      </c>
      <c r="JJ113" s="68">
        <f>IF(JH113&gt;0,JI113-$V113,0)</f>
        <v/>
      </c>
      <c r="JK113" s="68">
        <f>IF(JH113&gt;0,(JH113-JK$10)/JK$10,0)</f>
        <v/>
      </c>
      <c r="JL113" s="68" t="n"/>
      <c r="JM113" s="15">
        <f>IF(JH113&gt;0,(JH113-JH$10)/JH$10,0)</f>
        <v/>
      </c>
      <c r="JO113" s="13" t="n">
        <v>13.71</v>
      </c>
      <c r="JP113" s="68">
        <f>IF(JO113&gt;0,((JO113-JO112)/JO112),0)</f>
        <v/>
      </c>
      <c r="JQ113" s="68">
        <f>IF(JO113&gt;0,JP113-$V113,0)</f>
        <v/>
      </c>
      <c r="JR113" s="68">
        <f>IF(JO113&gt;0,(JO113-JR$10)/JR$10,0)</f>
        <v/>
      </c>
      <c r="JS113" s="68" t="n"/>
      <c r="JT113" s="15">
        <f>IF(JO113&gt;0,(JO113-JO$10)/JO$10,0)</f>
        <v/>
      </c>
      <c r="JV113" s="13" t="n">
        <v>1.52</v>
      </c>
      <c r="JW113" s="68">
        <f>IF(JV113&gt;0,((JV113-JV112)/JV112),0)</f>
        <v/>
      </c>
      <c r="JX113" s="68">
        <f>IF(JV113&gt;0,JW113-$V113,0)</f>
        <v/>
      </c>
      <c r="JY113" s="68">
        <f>IF(JV113&gt;0,(JV113-JY$10)/JY$10,0)</f>
        <v/>
      </c>
      <c r="JZ113" s="68" t="n"/>
      <c r="KA113" s="15">
        <f>IF(JV113&gt;0,(JV113-JV$10)/JV$10,0)</f>
        <v/>
      </c>
      <c r="KC113" s="13" t="n">
        <v>17.1</v>
      </c>
      <c r="KD113" s="68">
        <f>IF(KC113&gt;0,((KC113-KC112)/KC112),0)</f>
        <v/>
      </c>
      <c r="KE113" s="68">
        <f>IF(KC113&gt;0,KD113-$V113,0)</f>
        <v/>
      </c>
      <c r="KF113" s="68">
        <f>IF(KC113&gt;0,(KC113-KF$10)/KF$10,0)</f>
        <v/>
      </c>
      <c r="KG113" s="68" t="n"/>
      <c r="KH113" s="15">
        <f>IF(KC113&gt;0,(KC113-KC$10)/KC$10,0)</f>
        <v/>
      </c>
      <c r="KI113" s="18" t="n"/>
      <c r="KJ113" s="13" t="n">
        <v>62.65</v>
      </c>
      <c r="KK113" s="68">
        <f>IF(KJ113&gt;0,((KJ113-KJ112)/KJ112),0)</f>
        <v/>
      </c>
      <c r="KL113" s="68">
        <f>IF(KJ113&gt;0,KK113-$V113,0)</f>
        <v/>
      </c>
      <c r="KM113" s="68">
        <f>IF(KJ113&gt;0,(KJ113-KM$10)/KM$10,0)</f>
        <v/>
      </c>
      <c r="KN113" s="68" t="n"/>
      <c r="KO113" s="15">
        <f>IF(KJ113&gt;0,(KJ113-KJ$10)/KJ$10,0)</f>
        <v/>
      </c>
      <c r="KQ113" s="13" t="n">
        <v>1.513</v>
      </c>
      <c r="KR113" s="68">
        <f>IF(KQ113&gt;0,((KQ113-KQ112)/KQ112),0)</f>
        <v/>
      </c>
      <c r="KS113" s="68">
        <f>IF(KQ113&gt;0,KR113-$V113,0)</f>
        <v/>
      </c>
      <c r="KT113" s="68">
        <f>IF(KQ113&gt;0,(KQ113-KT$10)/KT$10,0)</f>
        <v/>
      </c>
      <c r="KU113" s="68" t="n"/>
      <c r="KV113" s="15">
        <f>IF(KQ113&gt;0,(KQ113-KQ$10)/KQ$10,0)</f>
        <v/>
      </c>
      <c r="KW113" s="18" t="n"/>
      <c r="KX113" s="13" t="n">
        <v>29.34</v>
      </c>
      <c r="KY113" s="68">
        <f>IF(KX113&gt;0,((KX113-KX112)/KX112),0)</f>
        <v/>
      </c>
      <c r="KZ113" s="68">
        <f>IF(KX113&gt;0,KY113-$V113,0)</f>
        <v/>
      </c>
      <c r="LA113" s="68">
        <f>IF(KX113&gt;0,(KX113-LA$10)/LA$10,0)</f>
        <v/>
      </c>
      <c r="LB113" s="68" t="n"/>
      <c r="LC113" s="15">
        <f>IF(KX113&gt;0,(KX113-KX$10)/KX$10,0)</f>
        <v/>
      </c>
      <c r="LD113" s="18" t="n"/>
      <c r="LE113" s="13" t="n">
        <v>56.66</v>
      </c>
      <c r="LF113" s="68">
        <f>IF(LE113&gt;0,((LE113-LE112)/LE112),0)</f>
        <v/>
      </c>
      <c r="LG113" s="68">
        <f>IF(LE113&gt;0,LF113-$V113,0)</f>
        <v/>
      </c>
      <c r="LH113" s="68">
        <f>IF(LE113&gt;0,(LE113-LH$10)/LH$10,0)</f>
        <v/>
      </c>
      <c r="LI113" s="68" t="n"/>
      <c r="LJ113" s="15">
        <f>IF(LE113&gt;0,(LE113-LE$10)/LE$10,0)</f>
        <v/>
      </c>
      <c r="LL113" s="13" t="n">
        <v>124.28</v>
      </c>
      <c r="LM113" s="68">
        <f>IF(LL113&gt;0,((LL113-LL112)/LL112),0)</f>
        <v/>
      </c>
      <c r="LN113" s="68">
        <f>IF(LL113&gt;0,LM113-$V113,0)</f>
        <v/>
      </c>
      <c r="LO113" s="68">
        <f>IF(LL113&gt;0,(LL113-LO$10)/LO$10,0)</f>
        <v/>
      </c>
      <c r="LP113" s="68" t="n"/>
      <c r="LQ113" s="15">
        <f>IF(LL113&gt;0,(LL113-LL$10)/LL$10,0)</f>
        <v/>
      </c>
      <c r="LS113" s="13" t="n">
        <v>15.71</v>
      </c>
      <c r="LT113" s="68">
        <f>IF(LS113&gt;0,((LS113-LS112)/LS112),0)</f>
        <v/>
      </c>
      <c r="LU113" s="68">
        <f>IF(LS113&gt;0,LT113-$V113,0)</f>
        <v/>
      </c>
      <c r="LV113" s="68" t="n"/>
      <c r="LW113" s="68" t="n"/>
      <c r="LX113" s="15">
        <f>IF(LS113&gt;0,(LS113-LS$10)/LS$10,0)</f>
        <v/>
      </c>
      <c r="LZ113" s="13" t="n">
        <v>14.52</v>
      </c>
      <c r="MA113" s="68">
        <f>IF(LZ113&gt;0,((LZ113-LZ112)/LZ112),0)</f>
        <v/>
      </c>
      <c r="MB113" s="68">
        <f>IF(LZ113&gt;0,MA113-$V113,0)</f>
        <v/>
      </c>
      <c r="MC113" s="68">
        <f>IF(LZ113&gt;0,(LZ113-MC$10)/MC$10,0)</f>
        <v/>
      </c>
      <c r="MD113" s="68" t="n"/>
      <c r="ME113" s="15">
        <f>IF(LZ113&gt;0,(LZ113-LZ$10)/LZ$10,0)</f>
        <v/>
      </c>
      <c r="MG113" s="13" t="n">
        <v>52.44</v>
      </c>
      <c r="MH113" s="68">
        <f>IF(MG113&gt;0,((MG113-MG112)/MG112),0)</f>
        <v/>
      </c>
      <c r="MI113" s="68">
        <f>IF(MG113&gt;0,MH113-$V113,0)</f>
        <v/>
      </c>
      <c r="MJ113" s="68">
        <f>IF(MG113&gt;0,(MG113-MJ$10)/MJ$10,0)</f>
        <v/>
      </c>
      <c r="MK113" s="68" t="n"/>
      <c r="ML113" s="15">
        <f>IF(MG113&gt;0,(MG113-MG$10)/MG$10,0)</f>
        <v/>
      </c>
      <c r="MN113" s="13" t="n">
        <v>126.1</v>
      </c>
      <c r="MO113" s="68">
        <f>IF(MN113&gt;0,((MN113-MN112)/MN112),0)</f>
        <v/>
      </c>
      <c r="MP113" s="68">
        <f>IF(MN113&gt;0,MO113-$V113,0)</f>
        <v/>
      </c>
      <c r="MQ113" s="68">
        <f>IF(MN113&gt;0,(MN113-MQ$10)/MQ$10,0)</f>
        <v/>
      </c>
      <c r="MR113" s="68" t="n"/>
      <c r="MS113" s="15">
        <f>IF(MN113&gt;0,(MN113-MN$10)/MN$10,0)</f>
        <v/>
      </c>
      <c r="MU113" s="13" t="n">
        <v>14.98</v>
      </c>
      <c r="MV113" s="68">
        <f>IF(MU113&gt;0,((MU113-MU112)/MU112),0)</f>
        <v/>
      </c>
      <c r="MW113" s="68">
        <f>IF(MU113&gt;0,MV113-$V113,0)</f>
        <v/>
      </c>
      <c r="MX113" s="68">
        <f>IF(MU113&gt;0,(MU113-MX$10)/MX$10,0)</f>
        <v/>
      </c>
      <c r="MY113" s="68" t="n"/>
      <c r="MZ113" s="15">
        <f>IF(MU113&gt;0,(MU113-MU$10)/MU$10,0)</f>
        <v/>
      </c>
      <c r="NB113" s="13" t="n">
        <v>247.48</v>
      </c>
      <c r="NC113" s="68">
        <f>IF(NB113&gt;0,((NB113-NB112)/NB112),0)</f>
        <v/>
      </c>
      <c r="ND113" s="68">
        <f>IF(NB113&gt;0,NC113-$V113,0)</f>
        <v/>
      </c>
      <c r="NE113" s="68">
        <f>IF(NB113&gt;0,(NB113-NE$10)/NE$10,0)</f>
        <v/>
      </c>
      <c r="NF113" s="68" t="n"/>
      <c r="NG113" s="15">
        <f>IF(NB113&gt;0,(NB113-NB$10)/NB$10,0)</f>
        <v/>
      </c>
      <c r="NI113" s="13" t="n">
        <v>5.63</v>
      </c>
      <c r="NJ113" s="68">
        <f>IF(NI113&gt;0,((NI113-NI112)/NI112),0)</f>
        <v/>
      </c>
      <c r="NK113" s="68">
        <f>IF(NI113&gt;0,NJ113-$V113,0)</f>
        <v/>
      </c>
      <c r="NL113" s="68">
        <f>IF(NI113&gt;0,(NI113-NL$10)/NL$10,0)</f>
        <v/>
      </c>
      <c r="NM113" s="68" t="n"/>
      <c r="NN113" s="15">
        <f>IF(NI113&gt;0,(NI113-NI$10)/NI$10,0)</f>
        <v/>
      </c>
      <c r="NP113" s="13" t="n">
        <v>485.16</v>
      </c>
      <c r="NQ113" s="68">
        <f>IF(NP113&gt;0,((NP113-NP112)/NP112),0)</f>
        <v/>
      </c>
      <c r="NR113" s="68">
        <f>IF(NP113&gt;0,NQ113-$V113,0)</f>
        <v/>
      </c>
      <c r="NS113" s="68">
        <f>IF(NP113&gt;0,(NP113-NS$10)/NS$10,0)</f>
        <v/>
      </c>
      <c r="NT113" s="68" t="n"/>
      <c r="NU113" s="15">
        <f>IF(NP113&gt;0,(NP113-NP$10)/NP$10,0)</f>
        <v/>
      </c>
      <c r="NW113" s="13" t="n">
        <v>169.03</v>
      </c>
      <c r="NX113" s="68">
        <f>IF(NW113&gt;0,((NW113-NW112)/NW112),0)</f>
        <v/>
      </c>
      <c r="NY113" s="68">
        <f>IF(NW113&gt;0,NX113-$V113,0)</f>
        <v/>
      </c>
      <c r="NZ113" s="68">
        <f>IF(NW113&gt;0,(NW113-NZ$10)/NZ$10,0)</f>
        <v/>
      </c>
      <c r="OA113" s="68" t="n"/>
      <c r="OB113" s="15">
        <f>IF(NW113&gt;0,(NW113-NW$10)/NW$10,0)</f>
        <v/>
      </c>
      <c r="OD113" s="13" t="n">
        <v>1.52</v>
      </c>
      <c r="OE113" s="68">
        <f>IF(OD113&gt;0,((OD113-OD112)/OD112),0)</f>
        <v/>
      </c>
      <c r="OF113" s="68">
        <f>IF(OD113&gt;0,OE113-$V113,0)</f>
        <v/>
      </c>
      <c r="OG113" s="68">
        <f>IF(OD113&gt;0,(OD113-OG$10)/OG$10,0)</f>
        <v/>
      </c>
      <c r="OH113" s="68" t="n"/>
      <c r="OI113" s="15">
        <f>IF(OD113&gt;0,(OD113-OD$10)/OD$10,0)</f>
        <v/>
      </c>
      <c r="OK113" s="13" t="n">
        <v>124.58</v>
      </c>
      <c r="OL113" s="68">
        <f>IF(OK113&gt;0,((OK113-OK112)/OK112),0)</f>
        <v/>
      </c>
      <c r="OM113" s="68">
        <f>IF(OK113&gt;0,OL113-$V113,0)</f>
        <v/>
      </c>
      <c r="ON113" s="68">
        <f>IF(OK113&gt;0,(OK113-ON$10)/ON$10,0)</f>
        <v/>
      </c>
      <c r="OO113" s="68" t="n"/>
      <c r="OP113" s="15">
        <f>IF(OK113&gt;0,(OK113-OK$10)/OK$10,0)</f>
        <v/>
      </c>
      <c r="OR113" s="13" t="n">
        <v>3.98</v>
      </c>
      <c r="OS113" s="68">
        <f>IF(OR113&gt;0,((OR113-OR112)/OR112),0)</f>
        <v/>
      </c>
      <c r="OT113" s="68">
        <f>IF(OR113&gt;0,OS113-$V113,0)</f>
        <v/>
      </c>
      <c r="OU113" s="68">
        <f>IF(OR113&gt;0,(OR113-OU$10)/OU$10,0)</f>
        <v/>
      </c>
      <c r="OV113" s="68" t="n"/>
      <c r="OW113" s="15">
        <f>IF(OR113&gt;0,(OR113-OR$10)/OR$10,0)</f>
        <v/>
      </c>
      <c r="OY113" s="13" t="n">
        <v>137.46</v>
      </c>
      <c r="OZ113" s="68">
        <f>IF(OY113&gt;0,((OY113-OY112)/OY112),0)</f>
        <v/>
      </c>
      <c r="PA113" s="68">
        <f>IF(OY113&gt;0,OZ113-$V113,0)</f>
        <v/>
      </c>
      <c r="PB113" s="68">
        <f>IF(OY113&gt;0,(OY113-PB$10)/PB$10,0)</f>
        <v/>
      </c>
      <c r="PC113" s="68" t="n"/>
      <c r="PD113" s="15">
        <f>IF(OY113&gt;0,(OY113-OY$10)/OY$10,0)</f>
        <v/>
      </c>
      <c r="PE113" s="18" t="n"/>
      <c r="PF113" s="13" t="n">
        <v>243.16</v>
      </c>
      <c r="PG113" s="68">
        <f>IF(PF113&gt;0,((PF113-PF112)/PF112),0)</f>
        <v/>
      </c>
      <c r="PH113" s="68">
        <f>IF(PF113&gt;0,PG113-$V113,0)</f>
        <v/>
      </c>
      <c r="PI113" s="68">
        <f>IF(PF113&gt;0,(PF113-PI$10)/PI$10,0)</f>
        <v/>
      </c>
      <c r="PJ113" s="68" t="n"/>
      <c r="PK113" s="15">
        <f>IF(PF113&gt;0,(PF113-PF$10)/PF$10,0)</f>
        <v/>
      </c>
      <c r="PM113" s="13" t="n"/>
      <c r="PN113" s="68">
        <f>IF(PM113&gt;0,((PM113-PM112)/PM112),0)</f>
        <v/>
      </c>
      <c r="PO113" s="68">
        <f>PN113-$V113</f>
        <v/>
      </c>
      <c r="PP113" s="68">
        <f>IF(PM113&gt;0,(PM113-PP$10)/PP$10,0)</f>
        <v/>
      </c>
      <c r="PQ113" s="68" t="n"/>
      <c r="PR113" s="15">
        <f>IF(PM113&gt;0,(PM113-PM$10)/PM$10,0)</f>
        <v/>
      </c>
      <c r="PT113" s="13" t="n">
        <v>4.87</v>
      </c>
      <c r="PU113" s="68">
        <f>IF(PT113&gt;0,((PT113-PT112)/PT112),0)</f>
        <v/>
      </c>
      <c r="PV113" s="68">
        <f>IF(PT113&gt;0,PU113-$V113,0)</f>
        <v/>
      </c>
      <c r="PW113" s="68">
        <f>IF(PT113&gt;0,(PT113-PW$10)/PW$10,0)</f>
        <v/>
      </c>
      <c r="PX113" s="68" t="n"/>
      <c r="PY113" s="15">
        <f>IF(PT113&gt;0,(PT113-PT$10)/PT$10,0)</f>
        <v/>
      </c>
      <c r="QA113" s="13" t="n">
        <v>215.35</v>
      </c>
      <c r="QB113" s="68">
        <f>IF(QA113&gt;0,((QA113-QA112)/QA112),0)</f>
        <v/>
      </c>
      <c r="QC113" s="68">
        <f>IF(QA113&gt;0,QB113-$V113,0)</f>
        <v/>
      </c>
      <c r="QD113" s="68">
        <f>IF(QA113&gt;0,(QA113-QD$10)/QD$10,0)</f>
        <v/>
      </c>
      <c r="QE113" s="68" t="n"/>
      <c r="QF113" s="15">
        <f>IF(QA113&gt;0,(QA113-QA$10)/QA$10,0)</f>
        <v/>
      </c>
      <c r="QH113" s="13" t="n">
        <v>1.31</v>
      </c>
      <c r="QI113" s="68">
        <f>IF(QH113&gt;0,((QH113-QH112)/QH112),0)</f>
        <v/>
      </c>
      <c r="QJ113" s="68">
        <f>IF(QH113&gt;0,QI113-$V113,0)</f>
        <v/>
      </c>
      <c r="QK113" s="68">
        <f>IF(QH113&gt;0,(QH113-QK$10)/QK$10,0)</f>
        <v/>
      </c>
      <c r="QL113" s="68" t="n"/>
      <c r="QM113" s="15">
        <f>IF(QH113&gt;0,(QH113-QH$10)/QH$10,0)</f>
        <v/>
      </c>
      <c r="QO113" s="13" t="n">
        <v>9.44</v>
      </c>
      <c r="QP113" s="68">
        <f>IF(QO113&gt;0,((QO113-QO112)/QO112),0)</f>
        <v/>
      </c>
      <c r="QQ113" s="68">
        <f>IF(QO113&gt;0,QP113-$V113,0)</f>
        <v/>
      </c>
      <c r="QR113" s="68">
        <f>IF(QO113&gt;0,(QO113-QR$10)/QR$10,0)</f>
        <v/>
      </c>
      <c r="QS113" s="68" t="n"/>
      <c r="QT113" s="15">
        <f>IF(QO113&gt;0,(QO113-QO$10)/QO$10,0)</f>
        <v/>
      </c>
      <c r="QV113" s="13" t="n">
        <v>1.485</v>
      </c>
      <c r="QW113" s="68">
        <f>IF(QV113&gt;0,((QV113-QV112)/QV112),0)</f>
        <v/>
      </c>
      <c r="QX113" s="68">
        <f>IF(QV113&gt;0,QW113-$V113,0)</f>
        <v/>
      </c>
      <c r="QY113" s="68">
        <f>IF(QV113&gt;0,(QV113-QY$10)/QY$10,0)</f>
        <v/>
      </c>
      <c r="QZ113" s="68" t="n"/>
      <c r="RA113" s="15">
        <f>IF(QV113&gt;0,(QV113-QV$10)/QV$10,0)</f>
        <v/>
      </c>
      <c r="RC113" s="13" t="n">
        <v>29.84</v>
      </c>
      <c r="RD113" s="68">
        <f>IF(RC113&gt;0,((RC113-RC112)/RC112),0)</f>
        <v/>
      </c>
      <c r="RE113" s="68">
        <f>IF(RC113&gt;0,RD113-$V113,0)</f>
        <v/>
      </c>
      <c r="RF113" s="68">
        <f>IF(RC113&gt;0,(RC113-RF$10)/RF$10,0)</f>
        <v/>
      </c>
      <c r="RG113" s="68" t="n"/>
      <c r="RH113" s="15">
        <f>IF(RC113&gt;0,(RC113-RC$10)/RC$10,0)</f>
        <v/>
      </c>
      <c r="RJ113" s="13" t="n">
        <v>194.84</v>
      </c>
      <c r="RK113" s="68">
        <f>IF(RJ113&gt;0,((RJ113-RJ112)/RJ112),0)</f>
        <v/>
      </c>
      <c r="RL113" s="68">
        <f>RK113-$V113</f>
        <v/>
      </c>
      <c r="RM113" s="68">
        <f>IF(RJ113&gt;0,(RJ113-RM$10)/RM$10,0)</f>
        <v/>
      </c>
      <c r="RN113" s="68" t="n"/>
      <c r="RO113" s="15">
        <f>IF(RJ113&gt;0,(RJ113-RJ$10)/RJ$10,0)</f>
        <v/>
      </c>
      <c r="RQ113" s="13" t="n">
        <v>13.06</v>
      </c>
      <c r="RR113" s="68">
        <f>IF(RQ113&gt;0,((RQ113-RQ112)/RQ112),0)</f>
        <v/>
      </c>
      <c r="RS113" s="68">
        <f>RR113-$V113</f>
        <v/>
      </c>
      <c r="RT113" s="68">
        <f>IF(RQ113&gt;0,(RQ113-RT$10)/RT$10,0)</f>
        <v/>
      </c>
      <c r="RU113" s="68" t="n"/>
      <c r="RV113" s="15">
        <f>IF(RQ113&gt;0,(RQ113-RQ$10)/RQ$10,0)</f>
        <v/>
      </c>
      <c r="RX113" s="13" t="n">
        <v>132.04</v>
      </c>
      <c r="RY113" s="68">
        <f>IF(RX113&gt;0,((RX113-RX112)/RX112),0)</f>
        <v/>
      </c>
      <c r="RZ113" s="68">
        <f>RY113-$V113</f>
        <v/>
      </c>
      <c r="SA113" s="68">
        <f>IF(RX113&gt;0,(RX113-SA$10)/SA$10,0)</f>
        <v/>
      </c>
      <c r="SB113" s="68" t="n"/>
      <c r="SC113" s="15">
        <f>IF(RX113&gt;0,(RX113-RX$10)/RX$10,0)</f>
        <v/>
      </c>
      <c r="SE113" s="13" t="n">
        <v>12.26</v>
      </c>
      <c r="SF113" s="68">
        <f>IF(SE113&gt;0,((SE113-SE112)/SE112),0)</f>
        <v/>
      </c>
      <c r="SG113" s="68">
        <f>SF113-$V113</f>
        <v/>
      </c>
      <c r="SH113" s="68">
        <f>IF(SE113&gt;0,(SE113-SH$10)/SH$10,0)</f>
        <v/>
      </c>
      <c r="SI113" s="68" t="n"/>
      <c r="SJ113" s="15">
        <f>IF(SE113&gt;0,(SE113-SE$10)/SE$10,0)</f>
        <v/>
      </c>
      <c r="SL113" s="13" t="n">
        <v>0.738</v>
      </c>
      <c r="SM113" s="68">
        <f>IF(SL113&gt;0,((SL113-SL112)/SL112),0)</f>
        <v/>
      </c>
      <c r="SN113" s="68">
        <f>SM113-$V113</f>
        <v/>
      </c>
      <c r="SO113" s="68">
        <f>IF(SL113&gt;0,(SL113-SO$10)/SO$10,0)</f>
        <v/>
      </c>
      <c r="SP113" s="68" t="n"/>
      <c r="SQ113" s="15">
        <f>IF(SL113&gt;0,(SL113-SL$10)/SL$10,0)</f>
        <v/>
      </c>
      <c r="SS113" s="13" t="n">
        <v>17.11</v>
      </c>
      <c r="ST113" s="68">
        <f>IF(SS113&gt;0,((SS113-SS112)/SS112),0)</f>
        <v/>
      </c>
      <c r="SU113" s="68">
        <f>ST113-$V113</f>
        <v/>
      </c>
      <c r="SV113" s="68">
        <f>IF(SS113&gt;0,(SS113-SV$10)/SV$10,0)</f>
        <v/>
      </c>
      <c r="SW113" s="68" t="n"/>
      <c r="SX113" s="15">
        <f>IF(SS113&gt;0,(SS113-SS$10)/SS$10,0)</f>
        <v/>
      </c>
      <c r="SZ113" s="13" t="n">
        <v>20.5</v>
      </c>
      <c r="TA113" s="68">
        <f>IF(SZ113&gt;0,((SZ113-SZ112)/SZ112),0)</f>
        <v/>
      </c>
      <c r="TB113" s="68">
        <f>TA113-$V113</f>
        <v/>
      </c>
      <c r="TC113" s="68">
        <f>IF(SZ113&gt;0,(SZ113-TC$10)/TC$10,0)</f>
        <v/>
      </c>
      <c r="TD113" s="68" t="n"/>
      <c r="TE113" s="15">
        <f>IF(SZ113&gt;0,(SZ113-SZ$10)/SZ$10,0)</f>
        <v/>
      </c>
      <c r="TG113" s="587" t="n">
        <v>0.1835</v>
      </c>
      <c r="TH113" s="68">
        <f>IF(TG113&gt;0,((TG113-TG112)/TG112),0)</f>
        <v/>
      </c>
      <c r="TI113" s="68">
        <f>TH113-$V113</f>
        <v/>
      </c>
      <c r="TJ113" s="68">
        <f>IF(TG113&gt;0,(TG113-TJ$10)/TJ$10,0)</f>
        <v/>
      </c>
      <c r="TK113" s="68" t="n"/>
      <c r="TL113" s="15">
        <f>IF(TG113&gt;0,(TG113-TG$10)/TG$10,0)</f>
        <v/>
      </c>
      <c r="TN113" s="13" t="n">
        <v>42.5</v>
      </c>
      <c r="TO113" s="68">
        <f>IF(TN113&gt;0,((TN113-TN112)/TN112),0)</f>
        <v/>
      </c>
      <c r="TP113" s="68">
        <f>TO113-$V113</f>
        <v/>
      </c>
      <c r="TQ113" s="68">
        <f>IF(TN113&gt;0,(TN113-TQ$10)/TQ$10,0)</f>
        <v/>
      </c>
      <c r="TR113" s="68" t="n"/>
      <c r="TS113" s="15">
        <f>IF(TN113&gt;0,(TN113-TN$10)/TN$10,0)</f>
        <v/>
      </c>
      <c r="TU113" s="587" t="n">
        <v>3.1</v>
      </c>
      <c r="TV113" s="68">
        <f>IF(TU113&gt;0,((TU113-TU112)/TU112),0)</f>
        <v/>
      </c>
      <c r="TW113" s="68">
        <f>TV113-$V113</f>
        <v/>
      </c>
      <c r="TX113" s="68">
        <f>IF(TU113&gt;0,(TU113-TX$10)/TX$10,0)</f>
        <v/>
      </c>
      <c r="TY113" s="68" t="n"/>
      <c r="TZ113" s="15">
        <f>IF(TU113&gt;0,(TU113-TU$10)/TU$10,0)</f>
        <v/>
      </c>
      <c r="UB113" s="587" t="n"/>
      <c r="UC113" s="68">
        <f>IF(UB113&gt;0,((UB113-UB112)/UB112),0)</f>
        <v/>
      </c>
      <c r="UD113" s="68">
        <f>UC113-$V113</f>
        <v/>
      </c>
      <c r="UE113" s="68">
        <f>IF(UB113&gt;0,(UB113-UE$10)/UE$10,0)</f>
        <v/>
      </c>
      <c r="UF113" s="68" t="n"/>
      <c r="UG113" s="15">
        <f>IF(UB113&gt;0,(UB113-UB$10)/UB$10,0)</f>
        <v/>
      </c>
      <c r="UI113" s="587" t="n"/>
      <c r="UJ113" s="68">
        <f>IF(UI113&gt;0,((UI113-UI112)/UI112),0)</f>
        <v/>
      </c>
      <c r="UK113" s="68">
        <f>UJ113-$V113</f>
        <v/>
      </c>
      <c r="UL113" s="68">
        <f>IF(UI113&gt;0,(UI113-UL$10)/UL$10,0)</f>
        <v/>
      </c>
      <c r="UM113" s="68" t="n"/>
      <c r="UN113" s="15">
        <f>IF(UI113&gt;0,(UI113-UI$10)/UI$10,0)</f>
        <v/>
      </c>
      <c r="UP113" s="587" t="n"/>
      <c r="UQ113" s="68">
        <f>IF(UP113&gt;0,((UP113-UP112)/UP112),0)</f>
        <v/>
      </c>
      <c r="UR113" s="68">
        <f>UQ113-$V113</f>
        <v/>
      </c>
      <c r="US113" s="68">
        <f>IF(UP113&gt;0,(UP113-US$10)/US$10,0)</f>
        <v/>
      </c>
      <c r="UT113" s="68" t="n"/>
      <c r="UU113" s="15">
        <f>IF(UP113&gt;0,(UP113-UP$10)/UP$10,0)</f>
        <v/>
      </c>
      <c r="UW113" s="587" t="n"/>
      <c r="UX113" s="68">
        <f>IF(UW113&gt;0,((UW113-UW112)/UW112),0)</f>
        <v/>
      </c>
      <c r="UY113" s="68">
        <f>UX113-$V113</f>
        <v/>
      </c>
      <c r="UZ113" s="68">
        <f>IF(UW113&gt;0,(UW113-UZ$10)/UZ$10,0)</f>
        <v/>
      </c>
      <c r="VA113" s="68" t="n"/>
      <c r="VB113" s="15">
        <f>IF(UW113&gt;0,(UW113-UW$10)/UW$10,0)</f>
        <v/>
      </c>
      <c r="VD113" s="587" t="n"/>
      <c r="VE113" s="68">
        <f>IF(VD113&gt;0,((VD113-VD112)/VD112),0)</f>
        <v/>
      </c>
      <c r="VF113" s="68">
        <f>VE113-$V113</f>
        <v/>
      </c>
      <c r="VG113" s="68">
        <f>IF(VD113&gt;0,(VD113-VG$10)/VG$10,0)</f>
        <v/>
      </c>
      <c r="VH113" s="68" t="n"/>
      <c r="VI113" s="15">
        <f>IF(VD113&gt;0,(VD113-VD$10)/VD$10,0)</f>
        <v/>
      </c>
      <c r="VM113" s="21">
        <f>IF($C113&gt;0,(($IK$5*IG113)+($GT$5*GP113)+($JM$5*JI113)+($JF$5*JB113)+($IY$5*IU113)+($IR$5*IN113)+($ID$5*HZ113)+($HW$5*HS113)+($HP$5*HL113)+($HI$5*HE113)+($GF$5*GB113)+($FY$5*FU113)+($FR$5*FN113)+($FK$5*FG113)+($FD$5*EZ113)+($EW$5*ES113)+($EP$5*EL113)+($EI$5*EE113)+($EB$5*DX113)+($DU$5*DQ113)+($DN$5*DJ113)+($DG$5*DC113)+($CZ$5*CV113)+($CS$5*CO113)+($CL$5*CH113)+($CE$5*CA113)+($BX$5*BT113)+($BQ$5*BM113)+($BJ$5*BF113)+($BC$5*AY113)+($AV$5*AR113)+($AO$5*AK113)+($AH$5*AD113)+($JT$5*JP113)+($KA$5*JW113)+($KO$5*KK113)+($PR$5*PN113)+($GM$5*GI113)+($HA$5*GW113)+($KV$5*KR113)+($KH$5*KD113)+($LC$5*KY113)+($MS$5*MO113)+($ML$5*MH113)+($ME$5*MA113)+($LX$5*LT113)+($LQ$5*LM113)+($LJ$5*LF113)+(MV113*$MZ$5)+(NC113*$NG$5)+(NJ113*$NN$5)+($OI$5*OE113)+($NU$5*NQ113)+($OB$5*NX113)+($PK$5*PG113)+($OP$5*OL113)+($OW$5*OS113)+($PD$5*OZ113)+(PU113*$PY$5)+(QB113*$QF$5)+(QI113*$QM$5)+(QP113*$QT$5)+(QW113*$RA$5)+(RD113*$RH$5)+(RK113*$RO$5)+(RR113*$RV$5)+(RY113*$SC$5)+(SF113*$SJ$5)+(SM113*$SQ$5)+(ST113*$SX$5)+(TA113*$TE$5))+(TH113*$TL$5)+(TO113*$TS$5))/$VM$5</f>
        <v/>
      </c>
      <c r="VN113" s="538" t="n"/>
      <c r="VO113" s="21">
        <f>IF($C113&gt;0,(($IK$5*II113)+($GT$5*GR113)+($JM$5*JK113)+($JF$5*JD113)+($IY$5*IW113)+($IR$5*IP113)+($ID$5*IB113)+($HW$5*HU113)+($HP$5*HN113)+($HI$5*HG113)+($GF$5*GD113)+($FY$5*FW113)+($FR$5*FP113)+($FK$5*FI113)+($FD$5*FB113)+($EW$5*EU113)+($EP$5*EN113)+($EI$5*EG113)+($EB$5*DZ113)+($DU$5*DS113)+($DN$5*DL113)+($DG$5*DE113)+($CZ$5*CX113)+($CS$5*CQ113)+($CL$5*CJ113)+($CE$5*CC113)+($BX$5*BV113)+($BQ$5*BO113)+($BJ$5*BH113)+($BC$5*BA113)+($AV$5*AT113)+($AO$5*AM113)+($AH$5*AF113)+($KO$5*KM113)+($KH$5*KF113)+($KA$5*JY113)+($JT$5*JR113)+($PR$5*PP113)+($GM$5*GK113)+($HA$5*GY113)+($KV$5*KT113)+($LC$5*LA113)+($MS$5*MQ113)+($ML$5*MJ113)+($ME$5*MC113)+($LX$5*LV113)+($LQ$5*LO113)+($LJ$5*LH113)+(MX113*$MZ$5)+(NE113*$NG$5)+(NL113*$NN$5)+($OI$5*OG113)+($NU$5*NS113)+($OB$5*NZ113)+($PD$5*PB113)+($OW$5*OU113)+($OP$5*ON113)+($PK$5*PI113)+($PY$5*PW113)+($QF$5*QD113)+($QM$5*QK113)+($QT$5*QR113)+($RA$5*QY113)+($RH$5*RF113)+($RO$5*RM113)+(RT113*$RV$5)+(SA113*$SC$5)+(SH113*$SJ$5)+(SO113*$SQ$5)+(SV113*$SX$5)+(TC113*$TE$5)+(TJ113*$TL$5)+(TQ113*$TS$5))/$VM$5,0)</f>
        <v/>
      </c>
      <c r="VP113" s="14" t="n"/>
      <c r="VQ113" s="21">
        <f>IF($C113&gt;0,(($IK$5*IK113)+($GT$5*GT113)+($JM$5*JM113)+($JF$5*JF113)+($IY$5*IY113)+($IR$5*IR113)+($ID$5*ID113)+($HW$5*HW113)+($HP$5*HP113)+($HI$5*HI113)+($GF$5*GF113)+($FY$5*FY113)+($FR$5*FR113)+($FK$5*FK113)+($FD$5*FD113)+($EW$5*EW113)+($EP$5*EP113)+($EI$5*EI113)+($EB$5*EB113)+($DU$5*DU113)+($DN$5*DN113)+($DG$5*DG113)+($CZ$5*CZ113)+($CS$5*CS113)+($CL$5*CL113)+($CE$5*CE113)+($BX$5*BX113)+($BQ$5*BQ113)+($BJ$5*BJ113)+($BC$5*BC113)+($AV$5*AV113)+($AO$5*AO113)+($AH$5*AH113)+($KO$5*KO113)+($PR$5*PR113)+($GM$5*GM113)+($HA$5*HA113)+($KH$5*KH113)+($KA$5*KA113)+($JT$5*JT113)+($KV$5*KV113)+($LC$5*LC113)+($MS$5*MS113)+($ML$5*ML113)+($ME$5*ME113)+($LX$5*LX113)+($LQ$5*LQ113)+($LJ$5*LJ113)+($OI$5*OI113)+($NU$5*NU113)+($NN$5*NN113)+($NG$5*NG113)+($MZ$5*MZ113)+(OB113*$OB$5)+($PD$5*PD113)+($OW$5*OW113)+($OP$5*OP113)+($PK$5*PK113)+(PY113*$PY$5)+(QF113*$QF$5)+(QM113*$QM$5)+(QT113*$QT$5)+(RA113*$RA$5)+(RH113*$RH$5)+(RO113*$RO$5)+(RV113*$RV$5)+(SC113*$SC$5)+(SJ113*$SJ$5)+(SQ113*$SQ$5)+(SX113*$SX$5)+(TE113*$TE$5)+(TL113*$TL$5)+(TS113*$TS$5))/$VM$5,0)</f>
        <v/>
      </c>
    </row>
    <row r="114" ht="16" customHeight="1" s="545">
      <c r="A114" s="127" t="n">
        <v>45811</v>
      </c>
      <c r="B114" s="4">
        <f>A114</f>
        <v/>
      </c>
      <c r="C114" s="13" t="n">
        <v>42519.64</v>
      </c>
      <c r="D114" s="138">
        <f>IF(C114&gt;0,C114-C113,0)</f>
        <v/>
      </c>
      <c r="E114" s="68">
        <f>IF(C114&gt;0,D114/C113,0)</f>
        <v/>
      </c>
      <c r="F114" s="15">
        <f>IF(C114&gt;0,(C114-C$10)/C$10,0)</f>
        <v/>
      </c>
      <c r="G114" s="13" t="n">
        <v>5970.37</v>
      </c>
      <c r="H114" s="138">
        <f>IF(G114&gt;0,G114-G113,0)</f>
        <v/>
      </c>
      <c r="I114" s="68">
        <f>IF(G114&gt;0,H114/G113,0)</f>
        <v/>
      </c>
      <c r="J114" s="15">
        <f>IF(G114&gt;0,(G114-G$10)/G$10,0)</f>
        <v/>
      </c>
      <c r="K114" s="13" t="n">
        <v>19398.96</v>
      </c>
      <c r="L114" s="138">
        <f>IF(K114&gt;0,K114-K113,0)</f>
        <v/>
      </c>
      <c r="M114" s="68">
        <f>IF(K114&gt;0,L114/K113,0)</f>
        <v/>
      </c>
      <c r="N114" s="15">
        <f>IF(K114&gt;0,(K114-K$10)/K$10,0)</f>
        <v/>
      </c>
      <c r="O114" s="13" t="n">
        <v>2102.98</v>
      </c>
      <c r="P114" s="138">
        <f>IF(O114&gt;0,O114-O113,0)</f>
        <v/>
      </c>
      <c r="Q114" s="68">
        <f>IF(O114&gt;0,P114/O113,0)</f>
        <v/>
      </c>
      <c r="R114" s="15">
        <f>IF(O114&gt;0,(O114-O$10)/O$10,0)</f>
        <v/>
      </c>
      <c r="S114" s="18">
        <f>IF(O114&gt;0,(((O114*0.7)*Q114)+((K114*0.9)*M114)+((G114*0.65)*I114)+((C114*0.6)*E114))/(O114+K114+G114+C114),0)</f>
        <v/>
      </c>
      <c r="T114" s="121">
        <f>IF(O114&gt;0,(S114*200)+T113,0)</f>
        <v/>
      </c>
      <c r="U114" s="121">
        <f>T114</f>
        <v/>
      </c>
      <c r="V114" s="134">
        <f>IF(T114&gt;0,(T114-T113)/T113,0)</f>
        <v/>
      </c>
      <c r="W114" s="21">
        <f>IF(T114&gt;0,(T114-T$11)/T$11,0)</f>
        <v/>
      </c>
      <c r="X114" s="18">
        <f>IF(T114&gt;0,((Q114+M114+I114+E114)/4),0)</f>
        <v/>
      </c>
      <c r="Y114" s="352">
        <f>125608.93+12832.5</f>
        <v/>
      </c>
      <c r="Z114" s="15" t="n">
        <v>2e-06</v>
      </c>
      <c r="AA114" s="21">
        <f>Z114-$V114</f>
        <v/>
      </c>
      <c r="AC114" s="13" t="n">
        <v>222.75</v>
      </c>
      <c r="AD114" s="68">
        <f>IF(AC114&gt;0,((AC114-AC113)/AC113),0)</f>
        <v/>
      </c>
      <c r="AE114" s="68">
        <f>IF(AC114&gt;0,AD114-$V114,0)</f>
        <v/>
      </c>
      <c r="AF114" s="68">
        <f>IF(AC114&gt;0,(AC114-AF$10)/AF$10,0)</f>
        <v/>
      </c>
      <c r="AG114" s="68" t="n"/>
      <c r="AH114" s="15">
        <f>IF(AC114&gt;0,(AC114-AC$10)/AC$10,0)</f>
        <v/>
      </c>
      <c r="AJ114" s="13" t="n">
        <v>22.13</v>
      </c>
      <c r="AK114" s="68">
        <f>IF(AJ114&gt;0,((AJ114-AJ113)/AJ113),0)</f>
        <v/>
      </c>
      <c r="AL114" s="68">
        <f>IF(AJ114&gt;0,AK114-$V114,0)</f>
        <v/>
      </c>
      <c r="AM114" s="68">
        <f>IF(AJ114&gt;0,(AJ114-AM$10)/AM$10,0)</f>
        <v/>
      </c>
      <c r="AN114" s="68" t="n"/>
      <c r="AO114" s="15">
        <f>IF(AJ114&gt;0,(AJ114-AJ$10)/AJ$10,0)</f>
        <v/>
      </c>
      <c r="AQ114" s="13" t="n">
        <v>20.68</v>
      </c>
      <c r="AR114" s="68">
        <f>IF(AQ114&gt;0,((AQ114-AQ113)/AQ113),0)</f>
        <v/>
      </c>
      <c r="AS114" s="68">
        <f>IF(AQ114&gt;0,AR114-$V114,0)</f>
        <v/>
      </c>
      <c r="AT114" s="68">
        <f>IF(AQ114&gt;0,(AQ114-AT$10)/AT$10,0)</f>
        <v/>
      </c>
      <c r="AU114" s="68" t="n"/>
      <c r="AV114" s="15">
        <f>IF(AQ114&gt;0,(AQ114-AQ$10)/AQ$10,0)</f>
        <v/>
      </c>
      <c r="AX114" s="13" t="n">
        <v>207.72</v>
      </c>
      <c r="AY114" s="68">
        <f>IF(AX114&gt;0,((AX114-AX113)/AX113),0)</f>
        <v/>
      </c>
      <c r="AZ114" s="68">
        <f>IF(AX114&gt;0,AY114-$V114,0)</f>
        <v/>
      </c>
      <c r="BA114" s="68">
        <f>IF(AX114&gt;0,(AX114-BA$10)/BA$10,0)</f>
        <v/>
      </c>
      <c r="BB114" s="68" t="n"/>
      <c r="BC114" s="15">
        <f>IF(AX114&gt;0,(AX114-AX$10)/AX$10,0)</f>
        <v/>
      </c>
      <c r="BE114" s="13" t="n">
        <v>77.59</v>
      </c>
      <c r="BF114" s="68">
        <f>IF(BE114&gt;0,((BE114-BE113)/BE113),0)</f>
        <v/>
      </c>
      <c r="BG114" s="68">
        <f>IF(BE114&gt;0,BF114-$V114,0)</f>
        <v/>
      </c>
      <c r="BH114" s="68" t="n"/>
      <c r="BI114" s="68" t="n"/>
      <c r="BJ114" s="15">
        <f>IF(BE114&gt;0,(BE114-BE$10)/BE$10,0)</f>
        <v/>
      </c>
      <c r="BL114" s="13" t="n">
        <v>72.15000000000001</v>
      </c>
      <c r="BM114" s="68">
        <f>IF(BL114&gt;0,((BL114-BL113)/BL113),0)</f>
        <v/>
      </c>
      <c r="BN114" s="68">
        <f>IF(BL114&gt;0,BM114-$V114,0)</f>
        <v/>
      </c>
      <c r="BO114" s="68">
        <f>IF(BL114&gt;0,(BL114-BO$10)/BO$10,0)</f>
        <v/>
      </c>
      <c r="BP114" s="68" t="n"/>
      <c r="BQ114" s="15">
        <f>IF(BL114&gt;0,(BL114-BL$10)/BL$10,0)</f>
        <v/>
      </c>
      <c r="BS114" s="13" t="n">
        <v>39.45</v>
      </c>
      <c r="BT114" s="68">
        <f>IF(BS114&gt;0,((BS114-BS113)/BS113),0)</f>
        <v/>
      </c>
      <c r="BU114" s="68">
        <f>IF(BS114&gt;0,BT114-$V114,0)</f>
        <v/>
      </c>
      <c r="BV114" s="68">
        <f>IF(BS114&gt;0,(BS114-BV$10)/BV$10,0)</f>
        <v/>
      </c>
      <c r="BW114" s="68" t="n"/>
      <c r="BX114" s="15">
        <f>IF(BS114&gt;0,(BS114-BS$10)/BS$10,0)</f>
        <v/>
      </c>
      <c r="BZ114" s="13" t="n"/>
      <c r="CA114" s="68">
        <f>IF(BZ114&gt;0,((BZ114-BZ113)/BZ113),0)</f>
        <v/>
      </c>
      <c r="CB114" s="68">
        <f>IF(BZ114&gt;0,CA114-$V114,0)</f>
        <v/>
      </c>
      <c r="CC114" s="68">
        <f>IF(BZ114&gt;0,(BZ114-CC$10)/CC$10,0)</f>
        <v/>
      </c>
      <c r="CD114" s="68" t="n"/>
      <c r="CE114" s="15">
        <f>IF(BZ114&gt;0,(BZ114-BZ$10)/BZ$10,0)</f>
        <v/>
      </c>
      <c r="CG114" s="13" t="n">
        <v>30.45</v>
      </c>
      <c r="CH114" s="68">
        <f>IF(CG114&gt;0,((CG114-CG113)/CG113),0)</f>
        <v/>
      </c>
      <c r="CI114" s="68">
        <f>IF(CG114&gt;0,CH114-$V114,0)</f>
        <v/>
      </c>
      <c r="CJ114" s="68">
        <f>IF(CG114&gt;0,(CG114-CJ$10)/CJ$10,0)</f>
        <v/>
      </c>
      <c r="CK114" s="68" t="n"/>
      <c r="CL114" s="15">
        <f>IF(CG114&gt;0,(CG114-CG$10)/CG$10,0)</f>
        <v/>
      </c>
      <c r="CN114" s="13" t="n">
        <v>31.98</v>
      </c>
      <c r="CO114" s="68">
        <f>IF(CN114&gt;0,((CN114-CN113)/CN113),0)</f>
        <v/>
      </c>
      <c r="CP114" s="68">
        <f>IF(CN114&gt;0,CO114-$V114,0)</f>
        <v/>
      </c>
      <c r="CQ114" s="68">
        <f>IF(CN114&gt;0,(CN114-CQ$10)/CQ$10,0)</f>
        <v/>
      </c>
      <c r="CR114" s="68" t="n"/>
      <c r="CS114" s="15">
        <f>IF(CN114&gt;0,(CN114-CN$10)/CN$10,0)</f>
        <v/>
      </c>
      <c r="CU114" s="13" t="n">
        <v>35.58</v>
      </c>
      <c r="CV114" s="68">
        <f>IF(CU114&gt;0,((CU114-CU113)/CU113),0)</f>
        <v/>
      </c>
      <c r="CW114" s="68">
        <f>IF(CU114&gt;0,CV114-$V114,0)</f>
        <v/>
      </c>
      <c r="CX114" s="68">
        <f>IF(CU114&gt;0,(CU114-CX$10)/CX$10,0)</f>
        <v/>
      </c>
      <c r="CY114" s="68" t="n"/>
      <c r="CZ114" s="15">
        <f>IF(CU114&gt;0,(CU114-CU$10)/CU$10,0)</f>
        <v/>
      </c>
      <c r="DB114" s="13" t="n">
        <v>19.47</v>
      </c>
      <c r="DC114" s="68">
        <f>IF(DB114&gt;0,((DB114-DB113)/DB113),0)</f>
        <v/>
      </c>
      <c r="DD114" s="68">
        <f>IF(DB114&gt;0,DC114-$V114,0)</f>
        <v/>
      </c>
      <c r="DE114" s="68">
        <f>IF(DB114&gt;0,(DB114-DE$10)/DE$10,0)</f>
        <v/>
      </c>
      <c r="DF114" s="68" t="n"/>
      <c r="DG114" s="15">
        <f>IF(DB114&gt;0,(DB114-DB$10)/DB$10,0)</f>
        <v/>
      </c>
      <c r="DI114" s="13" t="n">
        <v>48.89</v>
      </c>
      <c r="DJ114" s="68">
        <f>IF(DI114&gt;0,((DI114-DI113)/DI113),0)</f>
        <v/>
      </c>
      <c r="DK114" s="68">
        <f>IF(DI114&gt;0,DJ114-$V114,0)</f>
        <v/>
      </c>
      <c r="DL114" s="68">
        <f>IF(DI114&gt;0,(DI114-DL$10)/DL$10,0)</f>
        <v/>
      </c>
      <c r="DM114" s="68" t="n"/>
      <c r="DN114" s="15">
        <f>IF(DI114&gt;0,(DI114-DI$10)/DI$10,0)</f>
        <v/>
      </c>
      <c r="DP114" s="13" t="n">
        <v>40.37</v>
      </c>
      <c r="DQ114" s="68">
        <f>IF(DP114&gt;0,((DP114-DP113)/DP113),0)</f>
        <v/>
      </c>
      <c r="DR114" s="68">
        <f>IF(DP114&gt;0,DQ114-$V114,0)</f>
        <v/>
      </c>
      <c r="DS114" s="68" t="n"/>
      <c r="DT114" s="68" t="n"/>
      <c r="DU114" s="15">
        <f>IF(DP114&gt;0,(DP114-DP$10)/DP$10,0)</f>
        <v/>
      </c>
      <c r="DV114" s="18" t="n"/>
      <c r="DW114" s="13" t="n">
        <v>31.58</v>
      </c>
      <c r="DX114" s="68">
        <f>IF(DW114&gt;0,((DW114-DW113)/DW113),0)</f>
        <v/>
      </c>
      <c r="DY114" s="68">
        <f>IF(DW114&gt;0,DX114-$V114,0)</f>
        <v/>
      </c>
      <c r="DZ114" s="68">
        <f>IF(DW114&gt;0,(DW114-DZ$10)/DZ$10,0)</f>
        <v/>
      </c>
      <c r="EA114" s="68" t="n"/>
      <c r="EB114" s="15">
        <f>IF(DW114&gt;0,(DW114-DW$10)/DW$10,0)</f>
        <v/>
      </c>
      <c r="ED114" s="13" t="n">
        <v>35.5</v>
      </c>
      <c r="EE114" s="68">
        <f>IF(ED114&gt;0,((ED114-ED113)/ED113),0)</f>
        <v/>
      </c>
      <c r="EF114" s="68">
        <f>IF(ED114&gt;0,EE114-$V114,0)</f>
        <v/>
      </c>
      <c r="EG114" s="68">
        <f>IF(ED114&gt;0,(ED114-EG$10)/EG$10,0)</f>
        <v/>
      </c>
      <c r="EH114" s="68" t="n"/>
      <c r="EI114" s="15">
        <f>IF(ED114&gt;0,(ED114-ED$10)/ED$10,0)</f>
        <v/>
      </c>
      <c r="EK114" s="13" t="n">
        <v>115.4</v>
      </c>
      <c r="EL114" s="68">
        <f>IF(EK114&gt;0,((EK114-EK113)/EK113),0)</f>
        <v/>
      </c>
      <c r="EM114" s="68">
        <f>IF(EK114&gt;0,EL114-$V114,0)</f>
        <v/>
      </c>
      <c r="EN114" s="68">
        <f>IF(EK114&gt;0,(EK114-EN$10)/EN$10,0)</f>
        <v/>
      </c>
      <c r="EO114" s="68" t="n"/>
      <c r="EP114" s="15">
        <f>IF(EK114&gt;0,(EK114-EK$10)/EK$10,0)</f>
        <v/>
      </c>
      <c r="ER114" s="13" t="n">
        <v>36.38</v>
      </c>
      <c r="ES114" s="68">
        <f>IF(ER114&gt;0,((ER114-ER113)/ER113),0)</f>
        <v/>
      </c>
      <c r="ET114" s="68">
        <f>IF(ER114&gt;0,ES114-$V114,0)</f>
        <v/>
      </c>
      <c r="EU114" s="68">
        <f>IF(ER114&gt;0,(ER114-EU$10)/EU$10,0)</f>
        <v/>
      </c>
      <c r="EV114" s="68" t="n"/>
      <c r="EW114" s="15">
        <f>IF(ER114&gt;0,(ER114-ER$10)/ER$10,0)</f>
        <v/>
      </c>
      <c r="EY114" s="13" t="n">
        <v>38.93</v>
      </c>
      <c r="EZ114" s="68">
        <f>IF(EY114&gt;0,((EY114-EY113)/EY113),0)</f>
        <v/>
      </c>
      <c r="FA114" s="68">
        <f>IF(EY114&gt;0,EZ114-$V114,0)</f>
        <v/>
      </c>
      <c r="FB114" s="68" t="n"/>
      <c r="FC114" s="68" t="n"/>
      <c r="FD114" s="15">
        <f>IF(EY114&gt;0,(EY114-EY$10)/EY$10,0)</f>
        <v/>
      </c>
      <c r="FF114" s="13" t="n">
        <v>55.87</v>
      </c>
      <c r="FG114" s="68">
        <f>IF(FF114&gt;0,((FF114-FF113)/FF113),0)</f>
        <v/>
      </c>
      <c r="FH114" s="68">
        <f>IF(FF114&gt;0,FG114-$V114,0)</f>
        <v/>
      </c>
      <c r="FI114" s="68">
        <f>IF(FF114&gt;0,(FF114-FI$10)/FI$10,0)</f>
        <v/>
      </c>
      <c r="FJ114" s="68" t="n"/>
      <c r="FK114" s="15">
        <f>IF(FF114&gt;0,(FF114-FF$10)/FF$10,0)</f>
        <v/>
      </c>
      <c r="FM114" s="13" t="n">
        <v>181.24</v>
      </c>
      <c r="FN114" s="68">
        <f>IF(FM114&gt;0,((FM114-FM113)/FM113),0)</f>
        <v/>
      </c>
      <c r="FO114" s="68">
        <f>IF(FM114&gt;0,FN114-$V114,0)</f>
        <v/>
      </c>
      <c r="FP114" s="68">
        <f>IF(FM114&gt;0,(FM114-FP$10)/FP$10,0)</f>
        <v/>
      </c>
      <c r="FQ114" s="68" t="n"/>
      <c r="FR114" s="15">
        <f>IF(FM114&gt;0,(FM114-FM$10)/FM$10,0)</f>
        <v/>
      </c>
      <c r="FT114" s="13" t="n">
        <v>96.98999999999999</v>
      </c>
      <c r="FU114" s="68">
        <f>IF(FT114&gt;0,((FT114-FT113)/FT113),0)</f>
        <v/>
      </c>
      <c r="FV114" s="68">
        <f>IF(FT114&gt;0,FU114-$V114,0)</f>
        <v/>
      </c>
      <c r="FW114" s="68">
        <f>IF(FT114&gt;0,(FT114-FW$10)/FW$10,0)</f>
        <v/>
      </c>
      <c r="FX114" s="68" t="n"/>
      <c r="FY114" s="15">
        <f>IF(FT114&gt;0,(FT114-FT$10)/FT$10,0)</f>
        <v/>
      </c>
      <c r="GA114" s="13" t="n">
        <v>18.11</v>
      </c>
      <c r="GB114" s="68">
        <f>IF(GA114&gt;0,((GA114-GA113)/GA113),0)</f>
        <v/>
      </c>
      <c r="GC114" s="68">
        <f>IF(GA114&gt;0,GB114-$V114,0)</f>
        <v/>
      </c>
      <c r="GD114" s="68" t="n"/>
      <c r="GE114" s="68" t="n"/>
      <c r="GF114" s="15">
        <f>IF(GA114&gt;0,(GA114-GA$10)/GA$10,0)</f>
        <v/>
      </c>
      <c r="GG114" s="18" t="n"/>
      <c r="GH114" s="13" t="n">
        <v>18.07</v>
      </c>
      <c r="GI114" s="68">
        <f>IF(GH114&gt;0,((GH114-GH113)/GH113),0)</f>
        <v/>
      </c>
      <c r="GJ114" s="68">
        <f>IF(GH114&gt;0,GI114-$V114,0)</f>
        <v/>
      </c>
      <c r="GK114" s="68">
        <f>IF(GH114&gt;0,(GH114-GK$10)/GK$10,0)</f>
        <v/>
      </c>
      <c r="GL114" s="68" t="n"/>
      <c r="GM114" s="15">
        <f>IF(GH114&gt;0,(GH114-GH$10)/GH$10,0)</f>
        <v/>
      </c>
      <c r="GO114" s="13" t="n">
        <v>25.23</v>
      </c>
      <c r="GP114" s="68">
        <f>IF(GO114&gt;0,((GO114-GO113)/GO113),0)</f>
        <v/>
      </c>
      <c r="GQ114" s="68">
        <f>IF(GO114&gt;0,GP114-$V114,0)</f>
        <v/>
      </c>
      <c r="GR114" s="68" t="n"/>
      <c r="GS114" s="68" t="n"/>
      <c r="GT114" s="15">
        <f>IF(GO114&gt;0,(GO114-GO$10)/GO$10,0)</f>
        <v/>
      </c>
      <c r="GV114" s="13" t="n">
        <v>15.19</v>
      </c>
      <c r="GW114" s="68">
        <f>IF(GV114&gt;0,((GV114-GV113)/GV113),0)</f>
        <v/>
      </c>
      <c r="GX114" s="68">
        <f>IF(GV114&gt;0,GW114-$V114,0)</f>
        <v/>
      </c>
      <c r="GY114" s="68">
        <f>IF(GV114&gt;0,(GV114-GY$10)/GY$10,0)</f>
        <v/>
      </c>
      <c r="GZ114" s="68" t="n"/>
      <c r="HA114" s="15">
        <f>IF(GV114&gt;0,(GV114-GV$10)/GV$10,0)</f>
        <v/>
      </c>
      <c r="HD114" s="13" t="n">
        <v>344.27</v>
      </c>
      <c r="HE114" s="68">
        <f>IF(HD114&gt;0,((HD114-HD113)/HD113),0)</f>
        <v/>
      </c>
      <c r="HF114" s="68">
        <f>IF(HD114&gt;0,HE114-$V114,0)</f>
        <v/>
      </c>
      <c r="HG114" s="68">
        <f>IF(HD114&gt;0,(HD114-HG$10)/HG$10,0)</f>
        <v/>
      </c>
      <c r="HH114" s="68" t="n"/>
      <c r="HI114" s="15">
        <f>IF(HD114&gt;0,(HD114-HD$10)/HD$10,0)</f>
        <v/>
      </c>
      <c r="HK114" s="13" t="n">
        <v>39.09</v>
      </c>
      <c r="HL114" s="68">
        <f>IF(HK114&gt;0,((HK114-HK113)/HK113),0)</f>
        <v/>
      </c>
      <c r="HM114" s="68">
        <f>IF(HK114&gt;0,HL114-$V114,0)</f>
        <v/>
      </c>
      <c r="HN114" s="68">
        <f>IF(HK114&gt;0,(HK114-HN$10)/HN$10,0)</f>
        <v/>
      </c>
      <c r="HO114" s="68" t="n"/>
      <c r="HP114" s="15">
        <f>IF(HK114&gt;0,(HK114-HK$10)/HK$10,0)</f>
        <v/>
      </c>
      <c r="HR114" s="13" t="n">
        <v>103.8</v>
      </c>
      <c r="HS114" s="68">
        <f>IF(HR114&gt;0,((HR114-HR113)/HR113),0)</f>
        <v/>
      </c>
      <c r="HT114" s="68">
        <f>IF(HR114&gt;0,HS114-$V114,0)</f>
        <v/>
      </c>
      <c r="HU114" s="68">
        <f>IF(HR114&gt;0,(HR114-HU$10)/HU$10,0)</f>
        <v/>
      </c>
      <c r="HV114" s="68" t="n"/>
      <c r="HW114" s="15">
        <f>IF(HR114&gt;0,(HR114-HR$10)/HR$10,0)</f>
        <v/>
      </c>
      <c r="HY114" s="13" t="n">
        <v>141.22</v>
      </c>
      <c r="HZ114" s="68">
        <f>IF(HY114&gt;0,((HY114-HY113)/HY113),0)</f>
        <v/>
      </c>
      <c r="IA114" s="68">
        <f>IF(HY114&gt;0,HZ114-$V114,0)</f>
        <v/>
      </c>
      <c r="IB114" s="68">
        <f>IF(HY114&gt;0,(HY114-IB$10)/IB$10,0)</f>
        <v/>
      </c>
      <c r="IC114" s="68" t="n"/>
      <c r="ID114" s="15">
        <f>IF(HY114&gt;0,(HY114-HY$10)/HY$10,0)</f>
        <v/>
      </c>
      <c r="IF114" s="13" t="n">
        <v>256.85</v>
      </c>
      <c r="IG114" s="68">
        <f>IF(IF114&gt;0,((IF114-IF113)/IF113),0)</f>
        <v/>
      </c>
      <c r="IH114" s="68">
        <f>IF(IF114&gt;0,IG114-$V114,0)</f>
        <v/>
      </c>
      <c r="II114" s="68">
        <f>IF(IF114&gt;0,(IF114-II$10)/II$10,0)</f>
        <v/>
      </c>
      <c r="IJ114" s="68" t="n"/>
      <c r="IK114" s="15">
        <f>IF(IF114&gt;0,(IF114-IF$10)/IF$10,0)</f>
        <v/>
      </c>
      <c r="IM114" s="13" t="n">
        <v>227.96</v>
      </c>
      <c r="IN114" s="68">
        <f>IF(IM114&gt;0,((IM114-IM113)/IM113),0)</f>
        <v/>
      </c>
      <c r="IO114" s="68">
        <f>IF(IM114&gt;0,IN114-$V114,0)</f>
        <v/>
      </c>
      <c r="IP114" s="68">
        <f>IF(IM114&gt;0,(IM114-IP$10)/IP$10,0)</f>
        <v/>
      </c>
      <c r="IQ114" s="68" t="n"/>
      <c r="IR114" s="15">
        <f>IF(IM114&gt;0,(IM114-IM$10)/IM$10,0)</f>
        <v/>
      </c>
      <c r="IT114" s="13" t="n">
        <v>59.68</v>
      </c>
      <c r="IU114" s="68">
        <f>IF(IT114&gt;0,((IT114-IT113)/IT113),0)</f>
        <v/>
      </c>
      <c r="IV114" s="68">
        <f>IF(IT114&gt;0,IU114-$V114,0)</f>
        <v/>
      </c>
      <c r="IW114" s="68">
        <f>IF(IT114&gt;0,(IT114-IW$10)/IW$10,0)</f>
        <v/>
      </c>
      <c r="IX114" s="68" t="n"/>
      <c r="IY114" s="15">
        <f>IF(IT114&gt;0,(IT114-IT$10)/IT$10,0)</f>
        <v/>
      </c>
      <c r="JA114" s="13" t="n">
        <v>666.85</v>
      </c>
      <c r="JB114" s="68">
        <f>IF(JA114&gt;0,((JA114-JA113)/JA113),0)</f>
        <v/>
      </c>
      <c r="JC114" s="68">
        <f>IF(JA114&gt;0,JB114-$V114,0)</f>
        <v/>
      </c>
      <c r="JD114" s="68">
        <f>IF(JA114&gt;0,(JA114-JD$10)/JD$10,0)</f>
        <v/>
      </c>
      <c r="JE114" s="68" t="n"/>
      <c r="JF114" s="15">
        <f>IF(JA114&gt;0,(JA114-JA$10)/JA$10,0)</f>
        <v/>
      </c>
      <c r="JH114" s="13" t="n">
        <v>462.97</v>
      </c>
      <c r="JI114" s="68">
        <f>IF(JH114&gt;0,((JH114-JH113)/JH113),0)</f>
        <v/>
      </c>
      <c r="JJ114" s="68">
        <f>IF(JH114&gt;0,JI114-$V114,0)</f>
        <v/>
      </c>
      <c r="JK114" s="68">
        <f>IF(JH114&gt;0,(JH114-JK$10)/JK$10,0)</f>
        <v/>
      </c>
      <c r="JL114" s="68" t="n"/>
      <c r="JM114" s="15">
        <f>IF(JH114&gt;0,(JH114-JH$10)/JH$10,0)</f>
        <v/>
      </c>
      <c r="JO114" s="13" t="n">
        <v>13.25</v>
      </c>
      <c r="JP114" s="68">
        <f>IF(JO114&gt;0,((JO114-JO113)/JO113),0)</f>
        <v/>
      </c>
      <c r="JQ114" s="68">
        <f>IF(JO114&gt;0,JP114-$V114,0)</f>
        <v/>
      </c>
      <c r="JR114" s="68">
        <f>IF(JO114&gt;0,(JO114-JR$10)/JR$10,0)</f>
        <v/>
      </c>
      <c r="JS114" s="68" t="n"/>
      <c r="JT114" s="15">
        <f>IF(JO114&gt;0,(JO114-JO$10)/JO$10,0)</f>
        <v/>
      </c>
      <c r="JV114" s="13" t="n">
        <v>1.69</v>
      </c>
      <c r="JW114" s="68">
        <f>IF(JV114&gt;0,((JV114-JV113)/JV113),0)</f>
        <v/>
      </c>
      <c r="JX114" s="68">
        <f>IF(JV114&gt;0,JW114-$V114,0)</f>
        <v/>
      </c>
      <c r="JY114" s="68">
        <f>IF(JV114&gt;0,(JV114-JY$10)/JY$10,0)</f>
        <v/>
      </c>
      <c r="JZ114" s="68" t="n"/>
      <c r="KA114" s="15">
        <f>IF(JV114&gt;0,(JV114-JV$10)/JV$10,0)</f>
        <v/>
      </c>
      <c r="KC114" s="13" t="n">
        <v>18.02</v>
      </c>
      <c r="KD114" s="68">
        <f>IF(KC114&gt;0,((KC114-KC113)/KC113),0)</f>
        <v/>
      </c>
      <c r="KE114" s="68">
        <f>IF(KC114&gt;0,KD114-$V114,0)</f>
        <v/>
      </c>
      <c r="KF114" s="68">
        <f>IF(KC114&gt;0,(KC114-KF$10)/KF$10,0)</f>
        <v/>
      </c>
      <c r="KG114" s="68" t="n"/>
      <c r="KH114" s="15">
        <f>IF(KC114&gt;0,(KC114-KC$10)/KC$10,0)</f>
        <v/>
      </c>
      <c r="KI114" s="18" t="n"/>
      <c r="KJ114" s="13" t="n">
        <v>71.92</v>
      </c>
      <c r="KK114" s="68">
        <f>IF(KJ114&gt;0,((KJ114-KJ113)/KJ113),0)</f>
        <v/>
      </c>
      <c r="KL114" s="68">
        <f>IF(KJ114&gt;0,KK114-$V114,0)</f>
        <v/>
      </c>
      <c r="KM114" s="68">
        <f>IF(KJ114&gt;0,(KJ114-KM$10)/KM$10,0)</f>
        <v/>
      </c>
      <c r="KN114" s="68" t="n"/>
      <c r="KO114" s="15">
        <f>IF(KJ114&gt;0,(KJ114-KJ$10)/KJ$10,0)</f>
        <v/>
      </c>
      <c r="KQ114" s="13" t="n">
        <v>1.46</v>
      </c>
      <c r="KR114" s="68">
        <f>IF(KQ114&gt;0,((KQ114-KQ113)/KQ113),0)</f>
        <v/>
      </c>
      <c r="KS114" s="68">
        <f>IF(KQ114&gt;0,KR114-$V114,0)</f>
        <v/>
      </c>
      <c r="KT114" s="68">
        <f>IF(KQ114&gt;0,(KQ114-KT$10)/KT$10,0)</f>
        <v/>
      </c>
      <c r="KU114" s="68" t="n"/>
      <c r="KV114" s="15">
        <f>IF(KQ114&gt;0,(KQ114-KQ$10)/KQ$10,0)</f>
        <v/>
      </c>
      <c r="KW114" s="18" t="n"/>
      <c r="KX114" s="13" t="n">
        <v>29.48</v>
      </c>
      <c r="KY114" s="68">
        <f>IF(KX114&gt;0,((KX114-KX113)/KX113),0)</f>
        <v/>
      </c>
      <c r="KZ114" s="68">
        <f>IF(KX114&gt;0,KY114-$V114,0)</f>
        <v/>
      </c>
      <c r="LA114" s="68">
        <f>IF(KX114&gt;0,(KX114-LA$10)/LA$10,0)</f>
        <v/>
      </c>
      <c r="LB114" s="68" t="n"/>
      <c r="LC114" s="15">
        <f>IF(KX114&gt;0,(KX114-KX$10)/KX$10,0)</f>
        <v/>
      </c>
      <c r="LD114" s="18" t="n"/>
      <c r="LE114" s="13" t="n">
        <v>56.65</v>
      </c>
      <c r="LF114" s="68">
        <f>IF(LE114&gt;0,((LE114-LE113)/LE113),0)</f>
        <v/>
      </c>
      <c r="LG114" s="68">
        <f>IF(LE114&gt;0,LF114-$V114,0)</f>
        <v/>
      </c>
      <c r="LH114" s="68">
        <f>IF(LE114&gt;0,(LE114-LH$10)/LH$10,0)</f>
        <v/>
      </c>
      <c r="LI114" s="68" t="n"/>
      <c r="LJ114" s="15">
        <f>IF(LE114&gt;0,(LE114-LE$10)/LE$10,0)</f>
        <v/>
      </c>
      <c r="LL114" s="13" t="n">
        <v>122.51</v>
      </c>
      <c r="LM114" s="68">
        <f>IF(LL114&gt;0,((LL114-LL113)/LL113),0)</f>
        <v/>
      </c>
      <c r="LN114" s="68">
        <f>IF(LL114&gt;0,LM114-$V114,0)</f>
        <v/>
      </c>
      <c r="LO114" s="68">
        <f>IF(LL114&gt;0,(LL114-LO$10)/LO$10,0)</f>
        <v/>
      </c>
      <c r="LP114" s="68" t="n"/>
      <c r="LQ114" s="15">
        <f>IF(LL114&gt;0,(LL114-LL$10)/LL$10,0)</f>
        <v/>
      </c>
      <c r="LS114" s="13" t="n">
        <v>15.52</v>
      </c>
      <c r="LT114" s="68">
        <f>IF(LS114&gt;0,((LS114-LS113)/LS113),0)</f>
        <v/>
      </c>
      <c r="LU114" s="68">
        <f>IF(LS114&gt;0,LT114-$V114,0)</f>
        <v/>
      </c>
      <c r="LV114" s="68" t="n"/>
      <c r="LW114" s="68" t="n"/>
      <c r="LX114" s="15">
        <f>IF(LS114&gt;0,(LS114-LS$10)/LS$10,0)</f>
        <v/>
      </c>
      <c r="LZ114" s="13" t="n">
        <v>14.65</v>
      </c>
      <c r="MA114" s="68">
        <f>IF(LZ114&gt;0,((LZ114-LZ113)/LZ113),0)</f>
        <v/>
      </c>
      <c r="MB114" s="68">
        <f>IF(LZ114&gt;0,MA114-$V114,0)</f>
        <v/>
      </c>
      <c r="MC114" s="68">
        <f>IF(LZ114&gt;0,(LZ114-MC$10)/MC$10,0)</f>
        <v/>
      </c>
      <c r="MD114" s="68" t="n"/>
      <c r="ME114" s="15">
        <f>IF(LZ114&gt;0,(LZ114-LZ$10)/LZ$10,0)</f>
        <v/>
      </c>
      <c r="MG114" s="13" t="n">
        <v>49.77</v>
      </c>
      <c r="MH114" s="68">
        <f>IF(MG114&gt;0,((MG114-MG113)/MG113),0)</f>
        <v/>
      </c>
      <c r="MI114" s="68">
        <f>IF(MG114&gt;0,MH114-$V114,0)</f>
        <v/>
      </c>
      <c r="MJ114" s="68">
        <f>IF(MG114&gt;0,(MG114-MJ$10)/MJ$10,0)</f>
        <v/>
      </c>
      <c r="MK114" s="68" t="n"/>
      <c r="ML114" s="15">
        <f>IF(MG114&gt;0,(MG114-MG$10)/MG$10,0)</f>
        <v/>
      </c>
      <c r="MN114" s="13" t="n">
        <v>128.35</v>
      </c>
      <c r="MO114" s="68">
        <f>IF(MN114&gt;0,((MN114-MN113)/MN113),0)</f>
        <v/>
      </c>
      <c r="MP114" s="68">
        <f>IF(MN114&gt;0,MO114-$V114,0)</f>
        <v/>
      </c>
      <c r="MQ114" s="68">
        <f>IF(MN114&gt;0,(MN114-MQ$10)/MQ$10,0)</f>
        <v/>
      </c>
      <c r="MR114" s="68" t="n"/>
      <c r="MS114" s="15">
        <f>IF(MN114&gt;0,(MN114-MN$10)/MN$10,0)</f>
        <v/>
      </c>
      <c r="MU114" s="13" t="n">
        <v>17.31</v>
      </c>
      <c r="MV114" s="68">
        <f>IF(MU114&gt;0,((MU114-MU113)/MU113),0)</f>
        <v/>
      </c>
      <c r="MW114" s="68">
        <f>IF(MU114&gt;0,MV114-$V114,0)</f>
        <v/>
      </c>
      <c r="MX114" s="68">
        <f>IF(MU114&gt;0,(MU114-MX$10)/MX$10,0)</f>
        <v/>
      </c>
      <c r="MY114" s="68" t="n"/>
      <c r="MZ114" s="15">
        <f>IF(MU114&gt;0,(MU114-MU$10)/MU$10,0)</f>
        <v/>
      </c>
      <c r="NB114" s="13" t="n">
        <v>248.87</v>
      </c>
      <c r="NC114" s="68">
        <f>IF(NB114&gt;0,((NB114-NB113)/NB113),0)</f>
        <v/>
      </c>
      <c r="ND114" s="68">
        <f>IF(NB114&gt;0,NC114-$V114,0)</f>
        <v/>
      </c>
      <c r="NE114" s="68">
        <f>IF(NB114&gt;0,(NB114-NE$10)/NE$10,0)</f>
        <v/>
      </c>
      <c r="NF114" s="68" t="n"/>
      <c r="NG114" s="15">
        <f>IF(NB114&gt;0,(NB114-NB$10)/NB$10,0)</f>
        <v/>
      </c>
      <c r="NI114" s="13" t="n">
        <v>5.77</v>
      </c>
      <c r="NJ114" s="68">
        <f>IF(NI114&gt;0,((NI114-NI113)/NI113),0)</f>
        <v/>
      </c>
      <c r="NK114" s="68">
        <f>IF(NI114&gt;0,NJ114-$V114,0)</f>
        <v/>
      </c>
      <c r="NL114" s="68">
        <f>IF(NI114&gt;0,(NI114-NL$10)/NL$10,0)</f>
        <v/>
      </c>
      <c r="NM114" s="68" t="n"/>
      <c r="NN114" s="15">
        <f>IF(NI114&gt;0,(NI114-NI$10)/NI$10,0)</f>
        <v/>
      </c>
      <c r="NP114" s="13" t="n">
        <v>492.97</v>
      </c>
      <c r="NQ114" s="68">
        <f>IF(NP114&gt;0,((NP114-NP113)/NP113),0)</f>
        <v/>
      </c>
      <c r="NR114" s="68">
        <f>IF(NP114&gt;0,NQ114-$V114,0)</f>
        <v/>
      </c>
      <c r="NS114" s="68">
        <f>IF(NP114&gt;0,(NP114-NS$10)/NS$10,0)</f>
        <v/>
      </c>
      <c r="NT114" s="68" t="n"/>
      <c r="NU114" s="15">
        <f>IF(NP114&gt;0,(NP114-NP$10)/NP$10,0)</f>
        <v/>
      </c>
      <c r="NW114" s="13" t="n">
        <v>166.18</v>
      </c>
      <c r="NX114" s="68">
        <f>IF(NW114&gt;0,((NW114-NW113)/NW113),0)</f>
        <v/>
      </c>
      <c r="NY114" s="68">
        <f>IF(NW114&gt;0,NX114-$V114,0)</f>
        <v/>
      </c>
      <c r="NZ114" s="68">
        <f>IF(NW114&gt;0,(NW114-NZ$10)/NZ$10,0)</f>
        <v/>
      </c>
      <c r="OA114" s="68" t="n"/>
      <c r="OB114" s="15">
        <f>IF(NW114&gt;0,(NW114-NW$10)/NW$10,0)</f>
        <v/>
      </c>
      <c r="OD114" s="13" t="n">
        <v>1.57</v>
      </c>
      <c r="OE114" s="68">
        <f>IF(OD114&gt;0,((OD114-OD113)/OD113),0)</f>
        <v/>
      </c>
      <c r="OF114" s="68">
        <f>IF(OD114&gt;0,OE114-$V114,0)</f>
        <v/>
      </c>
      <c r="OG114" s="68">
        <f>IF(OD114&gt;0,(OD114-OG$10)/OG$10,0)</f>
        <v/>
      </c>
      <c r="OH114" s="68" t="n"/>
      <c r="OI114" s="15">
        <f>IF(OD114&gt;0,(OD114-OD$10)/OD$10,0)</f>
        <v/>
      </c>
      <c r="OK114" s="13" t="n">
        <v>131.45</v>
      </c>
      <c r="OL114" s="68">
        <f>IF(OK114&gt;0,((OK114-OK113)/OK113),0)</f>
        <v/>
      </c>
      <c r="OM114" s="68">
        <f>IF(OK114&gt;0,OL114-$V114,0)</f>
        <v/>
      </c>
      <c r="ON114" s="68">
        <f>IF(OK114&gt;0,(OK114-ON$10)/ON$10,0)</f>
        <v/>
      </c>
      <c r="OO114" s="68" t="n"/>
      <c r="OP114" s="15">
        <f>IF(OK114&gt;0,(OK114-OK$10)/OK$10,0)</f>
        <v/>
      </c>
      <c r="OR114" s="13" t="n">
        <v>4.21</v>
      </c>
      <c r="OS114" s="68">
        <f>IF(OR114&gt;0,((OR114-OR113)/OR113),0)</f>
        <v/>
      </c>
      <c r="OT114" s="68">
        <f>IF(OR114&gt;0,OS114-$V114,0)</f>
        <v/>
      </c>
      <c r="OU114" s="68">
        <f>IF(OR114&gt;0,(OR114-OU$10)/OU$10,0)</f>
        <v/>
      </c>
      <c r="OV114" s="68" t="n"/>
      <c r="OW114" s="15">
        <f>IF(OR114&gt;0,(OR114-OR$10)/OR$10,0)</f>
        <v/>
      </c>
      <c r="OY114" s="13" t="n">
        <v>137.5</v>
      </c>
      <c r="OZ114" s="68">
        <f>IF(OY114&gt;0,((OY114-OY113)/OY113),0)</f>
        <v/>
      </c>
      <c r="PA114" s="68">
        <f>IF(OY114&gt;0,OZ114-$V114,0)</f>
        <v/>
      </c>
      <c r="PB114" s="68">
        <f>IF(OY114&gt;0,(OY114-PB$10)/PB$10,0)</f>
        <v/>
      </c>
      <c r="PC114" s="68" t="n"/>
      <c r="PD114" s="15">
        <f>IF(OY114&gt;0,(OY114-OY$10)/OY$10,0)</f>
        <v/>
      </c>
      <c r="PE114" s="18" t="n"/>
      <c r="PF114" s="13" t="n">
        <v>243.19</v>
      </c>
      <c r="PG114" s="68">
        <f>IF(PF114&gt;0,((PF114-PF113)/PF113),0)</f>
        <v/>
      </c>
      <c r="PH114" s="68">
        <f>IF(PF114&gt;0,PG114-$V114,0)</f>
        <v/>
      </c>
      <c r="PI114" s="68">
        <f>IF(PF114&gt;0,(PF114-PI$10)/PI$10,0)</f>
        <v/>
      </c>
      <c r="PJ114" s="68" t="n"/>
      <c r="PK114" s="15">
        <f>IF(PF114&gt;0,(PF114-PF$10)/PF$10,0)</f>
        <v/>
      </c>
      <c r="PM114" s="13" t="n"/>
      <c r="PN114" s="68">
        <f>IF(PM114&gt;0,((PM114-PM113)/PM113),0)</f>
        <v/>
      </c>
      <c r="PO114" s="68">
        <f>PN114-$V114</f>
        <v/>
      </c>
      <c r="PP114" s="68">
        <f>IF(PM114&gt;0,(PM114-PP$10)/PP$10,0)</f>
        <v/>
      </c>
      <c r="PQ114" s="68" t="n"/>
      <c r="PR114" s="15">
        <f>IF(PM114&gt;0,(PM114-PM$10)/PM$10,0)</f>
        <v/>
      </c>
      <c r="PT114" s="13" t="n">
        <v>5.58</v>
      </c>
      <c r="PU114" s="68">
        <f>IF(PT114&gt;0,((PT114-PT113)/PT113),0)</f>
        <v/>
      </c>
      <c r="PV114" s="68">
        <f>IF(PT114&gt;0,PU114-$V114,0)</f>
        <v/>
      </c>
      <c r="PW114" s="68">
        <f>IF(PT114&gt;0,(PT114-PW$10)/PW$10,0)</f>
        <v/>
      </c>
      <c r="PX114" s="68" t="n"/>
      <c r="PY114" s="15">
        <f>IF(PT114&gt;0,(PT114-PT$10)/PT$10,0)</f>
        <v/>
      </c>
      <c r="QA114" s="13" t="n">
        <v>220.41</v>
      </c>
      <c r="QB114" s="68">
        <f>IF(QA114&gt;0,((QA114-QA113)/QA113),0)</f>
        <v/>
      </c>
      <c r="QC114" s="68">
        <f>IF(QA114&gt;0,QB114-$V114,0)</f>
        <v/>
      </c>
      <c r="QD114" s="68">
        <f>IF(QA114&gt;0,(QA114-QD$10)/QD$10,0)</f>
        <v/>
      </c>
      <c r="QE114" s="68" t="n"/>
      <c r="QF114" s="15">
        <f>IF(QA114&gt;0,(QA114-QA$10)/QA$10,0)</f>
        <v/>
      </c>
      <c r="QH114" s="13" t="n">
        <v>1.321</v>
      </c>
      <c r="QI114" s="68">
        <f>IF(QH114&gt;0,((QH114-QH113)/QH113),0)</f>
        <v/>
      </c>
      <c r="QJ114" s="68">
        <f>IF(QH114&gt;0,QI114-$V114,0)</f>
        <v/>
      </c>
      <c r="QK114" s="68">
        <f>IF(QH114&gt;0,(QH114-QK$10)/QK$10,0)</f>
        <v/>
      </c>
      <c r="QL114" s="68" t="n"/>
      <c r="QM114" s="15">
        <f>IF(QH114&gt;0,(QH114-QH$10)/QH$10,0)</f>
        <v/>
      </c>
      <c r="QO114" s="13" t="n">
        <v>9.08</v>
      </c>
      <c r="QP114" s="68">
        <f>IF(QO114&gt;0,((QO114-QO113)/QO113),0)</f>
        <v/>
      </c>
      <c r="QQ114" s="68">
        <f>IF(QO114&gt;0,QP114-$V114,0)</f>
        <v/>
      </c>
      <c r="QR114" s="68">
        <f>IF(QO114&gt;0,(QO114-QR$10)/QR$10,0)</f>
        <v/>
      </c>
      <c r="QS114" s="68" t="n"/>
      <c r="QT114" s="15">
        <f>IF(QO114&gt;0,(QO114-QO$10)/QO$10,0)</f>
        <v/>
      </c>
      <c r="QV114" s="13" t="n">
        <v>1.51</v>
      </c>
      <c r="QW114" s="68">
        <f>IF(QV114&gt;0,((QV114-QV113)/QV113),0)</f>
        <v/>
      </c>
      <c r="QX114" s="68">
        <f>IF(QV114&gt;0,QW114-$V114,0)</f>
        <v/>
      </c>
      <c r="QY114" s="68">
        <f>IF(QV114&gt;0,(QV114-QY$10)/QY$10,0)</f>
        <v/>
      </c>
      <c r="QZ114" s="68" t="n"/>
      <c r="RA114" s="15">
        <f>IF(QV114&gt;0,(QV114-QV$10)/QV$10,0)</f>
        <v/>
      </c>
      <c r="RC114" s="13" t="n">
        <v>32.39</v>
      </c>
      <c r="RD114" s="68">
        <f>IF(RC114&gt;0,((RC114-RC113)/RC113),0)</f>
        <v/>
      </c>
      <c r="RE114" s="68">
        <f>IF(RC114&gt;0,RD114-$V114,0)</f>
        <v/>
      </c>
      <c r="RF114" s="68">
        <f>IF(RC114&gt;0,(RC114-RF$10)/RF$10,0)</f>
        <v/>
      </c>
      <c r="RG114" s="68" t="n"/>
      <c r="RH114" s="15">
        <f>IF(RC114&gt;0,(RC114-RC$10)/RC$10,0)</f>
        <v/>
      </c>
      <c r="RJ114" s="13" t="n">
        <v>197.61</v>
      </c>
      <c r="RK114" s="68">
        <f>IF(RJ114&gt;0,((RJ114-RJ113)/RJ113),0)</f>
        <v/>
      </c>
      <c r="RL114" s="68">
        <f>RK114-$V114</f>
        <v/>
      </c>
      <c r="RM114" s="68">
        <f>IF(RJ114&gt;0,(RJ114-RM$10)/RM$10,0)</f>
        <v/>
      </c>
      <c r="RN114" s="68" t="n"/>
      <c r="RO114" s="15">
        <f>IF(RJ114&gt;0,(RJ114-RJ$10)/RJ$10,0)</f>
        <v/>
      </c>
      <c r="RQ114" s="13" t="n">
        <v>13.13</v>
      </c>
      <c r="RR114" s="68">
        <f>IF(RQ114&gt;0,((RQ114-RQ113)/RQ113),0)</f>
        <v/>
      </c>
      <c r="RS114" s="68">
        <f>RR114-$V114</f>
        <v/>
      </c>
      <c r="RT114" s="68">
        <f>IF(RQ114&gt;0,(RQ114-RT$10)/RT$10,0)</f>
        <v/>
      </c>
      <c r="RU114" s="68" t="n"/>
      <c r="RV114" s="15">
        <f>IF(RQ114&gt;0,(RQ114-RQ$10)/RQ$10,0)</f>
        <v/>
      </c>
      <c r="RX114" s="26" t="n">
        <v>133.17</v>
      </c>
      <c r="RY114" s="68">
        <f>IF(RX114&gt;0,((RX114-RX113)/RX113),0)</f>
        <v/>
      </c>
      <c r="RZ114" s="68">
        <f>RY114-$V114</f>
        <v/>
      </c>
      <c r="SA114" s="68">
        <f>IF(RX114&gt;0,(RX114-SA$10)/SA$10,0)</f>
        <v/>
      </c>
      <c r="SB114" s="68" t="n"/>
      <c r="SC114" s="15">
        <f>IF(RX114&gt;0,(RX114-RX$10)/RX$10,0)</f>
        <v/>
      </c>
      <c r="SE114" s="13" t="n">
        <v>12.04</v>
      </c>
      <c r="SF114" s="68">
        <f>IF(SE114&gt;0,((SE114-SE113)/SE113),0)</f>
        <v/>
      </c>
      <c r="SG114" s="68">
        <f>SF114-$V114</f>
        <v/>
      </c>
      <c r="SH114" s="68">
        <f>IF(SE114&gt;0,(SE114-SH$10)/SH$10,0)</f>
        <v/>
      </c>
      <c r="SI114" s="68" t="n"/>
      <c r="SJ114" s="15">
        <f>IF(SE114&gt;0,(SE114-SE$10)/SE$10,0)</f>
        <v/>
      </c>
      <c r="SL114" s="13" t="n">
        <v>0.745</v>
      </c>
      <c r="SM114" s="68">
        <f>IF(SL114&gt;0,((SL114-SL113)/SL113),0)</f>
        <v/>
      </c>
      <c r="SN114" s="68">
        <f>SM114-$V114</f>
        <v/>
      </c>
      <c r="SO114" s="68">
        <f>IF(SL114&gt;0,(SL114-SO$10)/SO$10,0)</f>
        <v/>
      </c>
      <c r="SP114" s="68" t="n"/>
      <c r="SQ114" s="15">
        <f>IF(SL114&gt;0,(SL114-SL$10)/SL$10,0)</f>
        <v/>
      </c>
      <c r="SS114" s="13" t="n">
        <v>17.68</v>
      </c>
      <c r="ST114" s="68">
        <f>IF(SS114&gt;0,((SS114-SS113)/SS113),0)</f>
        <v/>
      </c>
      <c r="SU114" s="68">
        <f>ST114-$V114</f>
        <v/>
      </c>
      <c r="SV114" s="68">
        <f>IF(SS114&gt;0,(SS114-SV$10)/SV$10,0)</f>
        <v/>
      </c>
      <c r="SW114" s="68" t="n"/>
      <c r="SX114" s="15">
        <f>IF(SS114&gt;0,(SS114-SS$10)/SS$10,0)</f>
        <v/>
      </c>
      <c r="SZ114" s="13" t="n">
        <v>22</v>
      </c>
      <c r="TA114" s="68">
        <f>IF(SZ114&gt;0,((SZ114-SZ113)/SZ113),0)</f>
        <v/>
      </c>
      <c r="TB114" s="68">
        <f>TA114-$V114</f>
        <v/>
      </c>
      <c r="TC114" s="68">
        <f>IF(SZ114&gt;0,(SZ114-TC$10)/TC$10,0)</f>
        <v/>
      </c>
      <c r="TD114" s="68" t="n"/>
      <c r="TE114" s="15">
        <f>IF(SZ114&gt;0,(SZ114-SZ$10)/SZ$10,0)</f>
        <v/>
      </c>
      <c r="TG114" s="587" t="n">
        <v>0.1838</v>
      </c>
      <c r="TH114" s="68">
        <f>IF(TG114&gt;0,((TG114-TG113)/TG113),0)</f>
        <v/>
      </c>
      <c r="TI114" s="68">
        <f>TH114-$V114</f>
        <v/>
      </c>
      <c r="TJ114" s="68">
        <f>IF(TG114&gt;0,(TG114-TJ$10)/TJ$10,0)</f>
        <v/>
      </c>
      <c r="TK114" s="68" t="n"/>
      <c r="TL114" s="15">
        <f>IF(TG114&gt;0,(TG114-TG$10)/TG$10,0)</f>
        <v/>
      </c>
      <c r="TN114" s="13" t="n">
        <v>41.52</v>
      </c>
      <c r="TO114" s="68">
        <f>IF(TN114&gt;0,((TN114-TN113)/TN113),0)</f>
        <v/>
      </c>
      <c r="TP114" s="68">
        <f>TO114-$V114</f>
        <v/>
      </c>
      <c r="TQ114" s="68">
        <f>IF(TN114&gt;0,(TN114-TQ$10)/TQ$10,0)</f>
        <v/>
      </c>
      <c r="TR114" s="68" t="n"/>
      <c r="TS114" s="15">
        <f>IF(TN114&gt;0,(TN114-TN$10)/TN$10,0)</f>
        <v/>
      </c>
      <c r="TU114" s="587" t="n">
        <v>3.22</v>
      </c>
      <c r="TV114" s="68">
        <f>IF(TU114&gt;0,((TU114-TU113)/TU113),0)</f>
        <v/>
      </c>
      <c r="TW114" s="68">
        <f>TV114-$V114</f>
        <v/>
      </c>
      <c r="TX114" s="68">
        <f>IF(TU114&gt;0,(TU114-TX$10)/TX$10,0)</f>
        <v/>
      </c>
      <c r="TY114" s="68" t="n"/>
      <c r="TZ114" s="15">
        <f>IF(TU114&gt;0,(TU114-TU$10)/TU$10,0)</f>
        <v/>
      </c>
      <c r="UB114" s="587" t="n"/>
      <c r="UC114" s="68">
        <f>IF(UB114&gt;0,((UB114-UB113)/UB113),0)</f>
        <v/>
      </c>
      <c r="UD114" s="68">
        <f>UC114-$V114</f>
        <v/>
      </c>
      <c r="UE114" s="68">
        <f>IF(UB114&gt;0,(UB114-UE$10)/UE$10,0)</f>
        <v/>
      </c>
      <c r="UF114" s="68" t="n"/>
      <c r="UG114" s="15">
        <f>IF(UB114&gt;0,(UB114-UB$10)/UB$10,0)</f>
        <v/>
      </c>
      <c r="UI114" s="587" t="n"/>
      <c r="UJ114" s="68">
        <f>IF(UI114&gt;0,((UI114-UI113)/UI113),0)</f>
        <v/>
      </c>
      <c r="UK114" s="68">
        <f>UJ114-$V114</f>
        <v/>
      </c>
      <c r="UL114" s="68">
        <f>IF(UI114&gt;0,(UI114-UL$10)/UL$10,0)</f>
        <v/>
      </c>
      <c r="UM114" s="68" t="n"/>
      <c r="UN114" s="15">
        <f>IF(UI114&gt;0,(UI114-UI$10)/UI$10,0)</f>
        <v/>
      </c>
      <c r="UP114" s="587" t="n"/>
      <c r="UQ114" s="68">
        <f>IF(UP114&gt;0,((UP114-UP113)/UP113),0)</f>
        <v/>
      </c>
      <c r="UR114" s="68">
        <f>UQ114-$V114</f>
        <v/>
      </c>
      <c r="US114" s="68">
        <f>IF(UP114&gt;0,(UP114-US$10)/US$10,0)</f>
        <v/>
      </c>
      <c r="UT114" s="68" t="n"/>
      <c r="UU114" s="15">
        <f>IF(UP114&gt;0,(UP114-UP$10)/UP$10,0)</f>
        <v/>
      </c>
      <c r="UW114" s="587" t="n"/>
      <c r="UX114" s="68">
        <f>IF(UW114&gt;0,((UW114-UW113)/UW113),0)</f>
        <v/>
      </c>
      <c r="UY114" s="68">
        <f>UX114-$V114</f>
        <v/>
      </c>
      <c r="UZ114" s="68">
        <f>IF(UW114&gt;0,(UW114-UZ$10)/UZ$10,0)</f>
        <v/>
      </c>
      <c r="VA114" s="68" t="n"/>
      <c r="VB114" s="15">
        <f>IF(UW114&gt;0,(UW114-UW$10)/UW$10,0)</f>
        <v/>
      </c>
      <c r="VD114" s="587" t="n"/>
      <c r="VE114" s="68">
        <f>IF(VD114&gt;0,((VD114-VD113)/VD113),0)</f>
        <v/>
      </c>
      <c r="VF114" s="68">
        <f>VE114-$V114</f>
        <v/>
      </c>
      <c r="VG114" s="68">
        <f>IF(VD114&gt;0,(VD114-VG$10)/VG$10,0)</f>
        <v/>
      </c>
      <c r="VH114" s="68" t="n"/>
      <c r="VI114" s="15">
        <f>IF(VD114&gt;0,(VD114-VD$10)/VD$10,0)</f>
        <v/>
      </c>
      <c r="VM114" s="21">
        <f>IF($C114&gt;0,(($IK$5*IG114)+($GT$5*GP114)+($JM$5*JI114)+($JF$5*JB114)+($IY$5*IU114)+($IR$5*IN114)+($ID$5*HZ114)+($HW$5*HS114)+($HP$5*HL114)+($HI$5*HE114)+($GF$5*GB114)+($FY$5*FU114)+($FR$5*FN114)+($FK$5*FG114)+($FD$5*EZ114)+($EW$5*ES114)+($EP$5*EL114)+($EI$5*EE114)+($EB$5*DX114)+($DU$5*DQ114)+($DN$5*DJ114)+($DG$5*DC114)+($CZ$5*CV114)+($CS$5*CO114)+($CL$5*CH114)+($CE$5*CA114)+($BX$5*BT114)+($BQ$5*BM114)+($BJ$5*BF114)+($BC$5*AY114)+($AV$5*AR114)+($AO$5*AK114)+($AH$5*AD114)+($JT$5*JP114)+($KA$5*JW114)+($KO$5*KK114)+($PR$5*PN114)+($GM$5*GI114)+($HA$5*GW114)+($KV$5*KR114)+($KH$5*KD114)+($LC$5*KY114)+($MS$5*MO114)+($ML$5*MH114)+($ME$5*MA114)+($LX$5*LT114)+($LQ$5*LM114)+($LJ$5*LF114)+(MV114*$MZ$5)+(NC114*$NG$5)+(NJ114*$NN$5)+($OI$5*OE114)+($NU$5*NQ114)+($OB$5*NX114)+($PK$5*PG114)+($OP$5*OL114)+($OW$5*OS114)+($PD$5*OZ114)+(PU114*$PY$5)+(QB114*$QF$5)+(QI114*$QM$5)+(QP114*$QT$5)+(QW114*$RA$5)+(RD114*$RH$5)+(RK114*$RO$5)+(RR114*$RV$5)+(RY114*$SC$5)+(SF114*$SJ$5)+(SM114*$SQ$5)+(ST114*$SX$5)+(TA114*$TE$5))+(TH114*$TL$5)+(TO114*$TS$5))/$VM$5</f>
        <v/>
      </c>
      <c r="VN114" s="538" t="n"/>
      <c r="VO114" s="21">
        <f>IF($C114&gt;0,(($IK$5*II114)+($GT$5*GR114)+($JM$5*JK114)+($JF$5*JD114)+($IY$5*IW114)+($IR$5*IP114)+($ID$5*IB114)+($HW$5*HU114)+($HP$5*HN114)+($HI$5*HG114)+($GF$5*GD114)+($FY$5*FW114)+($FR$5*FP114)+($FK$5*FI114)+($FD$5*FB114)+($EW$5*EU114)+($EP$5*EN114)+($EI$5*EG114)+($EB$5*DZ114)+($DU$5*DS114)+($DN$5*DL114)+($DG$5*DE114)+($CZ$5*CX114)+($CS$5*CQ114)+($CL$5*CJ114)+($CE$5*CC114)+($BX$5*BV114)+($BQ$5*BO114)+($BJ$5*BH114)+($BC$5*BA114)+($AV$5*AT114)+($AO$5*AM114)+($AH$5*AF114)+($KO$5*KM114)+($KH$5*KF114)+($KA$5*JY114)+($JT$5*JR114)+($PR$5*PP114)+($GM$5*GK114)+($HA$5*GY114)+($KV$5*KT114)+($LC$5*LA114)+($MS$5*MQ114)+($ML$5*MJ114)+($ME$5*MC114)+($LX$5*LV114)+($LQ$5*LO114)+($LJ$5*LH114)+(MX114*$MZ$5)+(NE114*$NG$5)+(NL114*$NN$5)+($OI$5*OG114)+($NU$5*NS114)+($OB$5*NZ114)+($PD$5*PB114)+($OW$5*OU114)+($OP$5*ON114)+($PK$5*PI114)+($PY$5*PW114)+($QF$5*QD114)+($QM$5*QK114)+($QT$5*QR114)+($RA$5*QY114)+($RH$5*RF114)+($RO$5*RM114)+(RT114*$RV$5)+(SA114*$SC$5)+(SH114*$SJ$5)+(SO114*$SQ$5)+(SV114*$SX$5)+(TC114*$TE$5)+(TJ114*$TL$5)+(TQ114*$TS$5))/$VM$5,0)</f>
        <v/>
      </c>
      <c r="VP114" s="14" t="n"/>
      <c r="VQ114" s="21">
        <f>IF($C114&gt;0,(($IK$5*IK114)+($GT$5*GT114)+($JM$5*JM114)+($JF$5*JF114)+($IY$5*IY114)+($IR$5*IR114)+($ID$5*ID114)+($HW$5*HW114)+($HP$5*HP114)+($HI$5*HI114)+($GF$5*GF114)+($FY$5*FY114)+($FR$5*FR114)+($FK$5*FK114)+($FD$5*FD114)+($EW$5*EW114)+($EP$5*EP114)+($EI$5*EI114)+($EB$5*EB114)+($DU$5*DU114)+($DN$5*DN114)+($DG$5*DG114)+($CZ$5*CZ114)+($CS$5*CS114)+($CL$5*CL114)+($CE$5*CE114)+($BX$5*BX114)+($BQ$5*BQ114)+($BJ$5*BJ114)+($BC$5*BC114)+($AV$5*AV114)+($AO$5*AO114)+($AH$5*AH114)+($KO$5*KO114)+($PR$5*PR114)+($GM$5*GM114)+($HA$5*HA114)+($KH$5*KH114)+($KA$5*KA114)+($JT$5*JT114)+($KV$5*KV114)+($LC$5*LC114)+($MS$5*MS114)+($ML$5*ML114)+($ME$5*ME114)+($LX$5*LX114)+($LQ$5*LQ114)+($LJ$5*LJ114)+($OI$5*OI114)+($NU$5*NU114)+($NN$5*NN114)+($NG$5*NG114)+($MZ$5*MZ114)+(OB114*$OB$5)+($PD$5*PD114)+($OW$5*OW114)+($OP$5*OP114)+($PK$5*PK114)+(PY114*$PY$5)+(QF114*$QF$5)+(QM114*$QM$5)+(QT114*$QT$5)+(RA114*$RA$5)+(RH114*$RH$5)+(RO114*$RO$5)+(RV114*$RV$5)+(SC114*$SC$5)+(SJ114*$SJ$5)+(SQ114*$SQ$5)+(SX114*$SX$5)+(TE114*$TE$5)+(TL114*$TL$5)+(TS114*$TS$5))/$VM$5,0)</f>
        <v/>
      </c>
    </row>
    <row r="115" ht="16" customHeight="1" s="545">
      <c r="A115" s="127" t="n">
        <v>45812</v>
      </c>
      <c r="B115" s="4">
        <f>A115</f>
        <v/>
      </c>
      <c r="C115" s="13" t="n">
        <v>42427.74</v>
      </c>
      <c r="D115" s="138">
        <f>IF(C115&gt;0,C115-C114,0)</f>
        <v/>
      </c>
      <c r="E115" s="68">
        <f>IF(C115&gt;0,D115/C114,0)</f>
        <v/>
      </c>
      <c r="F115" s="15">
        <f>IF(C115&gt;0,(C115-C$10)/C$10,0)</f>
        <v/>
      </c>
      <c r="G115" s="13" t="n">
        <v>5970.81</v>
      </c>
      <c r="H115" s="138">
        <f>IF(G115&gt;0,G115-G114,0)</f>
        <v/>
      </c>
      <c r="I115" s="68">
        <f>IF(G115&gt;0,H115/G114,0)</f>
        <v/>
      </c>
      <c r="J115" s="15">
        <f>IF(G115&gt;0,(G115-G$10)/G$10,0)</f>
        <v/>
      </c>
      <c r="K115" s="13" t="n">
        <v>19460.49</v>
      </c>
      <c r="L115" s="138">
        <f>IF(K115&gt;0,K115-K114,0)</f>
        <v/>
      </c>
      <c r="M115" s="68">
        <f>IF(K115&gt;0,L115/K114,0)</f>
        <v/>
      </c>
      <c r="N115" s="15">
        <f>IF(K115&gt;0,(K115-K$10)/K$10,0)</f>
        <v/>
      </c>
      <c r="O115" s="13" t="n">
        <v>2098.48</v>
      </c>
      <c r="P115" s="138">
        <f>IF(O115&gt;0,O115-O114,0)</f>
        <v/>
      </c>
      <c r="Q115" s="68">
        <f>IF(O115&gt;0,P115/O114,0)</f>
        <v/>
      </c>
      <c r="R115" s="15">
        <f>IF(O115&gt;0,(O115-O$10)/O$10,0)</f>
        <v/>
      </c>
      <c r="S115" s="18">
        <f>IF(O115&gt;0,(((O115*0.7)*Q115)+((K115*0.9)*M115)+((G115*0.65)*I115)+((C115*0.6)*E115))/(O115+K115+G115+C115),0)</f>
        <v/>
      </c>
      <c r="T115" s="121">
        <f>IF(O115&gt;0,(S115*200)+T114,0)</f>
        <v/>
      </c>
      <c r="U115" s="121">
        <f>T115</f>
        <v/>
      </c>
      <c r="V115" s="134">
        <f>IF(T115&gt;0,(T115-T114)/T114,0)</f>
        <v/>
      </c>
      <c r="W115" s="21">
        <f>IF(T115&gt;0,(T115-T$11)/T$11,0)</f>
        <v/>
      </c>
      <c r="X115" s="18">
        <f>IF(T115&gt;0,((Q115+M115+I115+E115)/4),0)</f>
        <v/>
      </c>
      <c r="Y115" s="352" t="n">
        <v>138516.43</v>
      </c>
      <c r="Z115" s="15" t="n">
        <v>2e-06</v>
      </c>
      <c r="AA115" s="21">
        <f>Z115-$V115</f>
        <v/>
      </c>
      <c r="AC115" s="13" t="n">
        <v>224.59</v>
      </c>
      <c r="AD115" s="68">
        <f>IF(AC115&gt;0,((AC115-AC114)/AC114),0)</f>
        <v/>
      </c>
      <c r="AE115" s="68">
        <f>IF(AC115&gt;0,AD115-$V115,0)</f>
        <v/>
      </c>
      <c r="AF115" s="68">
        <f>IF(AC115&gt;0,(AC115-AF$10)/AF$10,0)</f>
        <v/>
      </c>
      <c r="AG115" s="68" t="n"/>
      <c r="AH115" s="15">
        <f>IF(AC115&gt;0,(AC115-AC$10)/AC$10,0)</f>
        <v/>
      </c>
      <c r="AJ115" s="13" t="n">
        <v>22.28</v>
      </c>
      <c r="AK115" s="68">
        <f>IF(AJ115&gt;0,((AJ115-AJ114)/AJ114),0)</f>
        <v/>
      </c>
      <c r="AL115" s="68">
        <f>IF(AJ115&gt;0,AK115-$V115,0)</f>
        <v/>
      </c>
      <c r="AM115" s="68">
        <f>IF(AJ115&gt;0,(AJ115-AM$10)/AM$10,0)</f>
        <v/>
      </c>
      <c r="AN115" s="68" t="n"/>
      <c r="AO115" s="15">
        <f>IF(AJ115&gt;0,(AJ115-AJ$10)/AJ$10,0)</f>
        <v/>
      </c>
      <c r="AQ115" s="13" t="n">
        <v>20.81</v>
      </c>
      <c r="AR115" s="68">
        <f>IF(AQ115&gt;0,((AQ115-AQ114)/AQ114),0)</f>
        <v/>
      </c>
      <c r="AS115" s="68">
        <f>IF(AQ115&gt;0,AR115-$V115,0)</f>
        <v/>
      </c>
      <c r="AT115" s="68">
        <f>IF(AQ115&gt;0,(AQ115-AT$10)/AT$10,0)</f>
        <v/>
      </c>
      <c r="AU115" s="68" t="n"/>
      <c r="AV115" s="15">
        <f>IF(AQ115&gt;0,(AQ115-AQ$10)/AQ$10,0)</f>
        <v/>
      </c>
      <c r="AX115" s="13" t="n">
        <v>207.75</v>
      </c>
      <c r="AY115" s="68">
        <f>IF(AX115&gt;0,((AX115-AX114)/AX114),0)</f>
        <v/>
      </c>
      <c r="AZ115" s="68">
        <f>IF(AX115&gt;0,AY115-$V115,0)</f>
        <v/>
      </c>
      <c r="BA115" s="68">
        <f>IF(AX115&gt;0,(AX115-BA$10)/BA$10,0)</f>
        <v/>
      </c>
      <c r="BB115" s="68" t="n"/>
      <c r="BC115" s="15">
        <f>IF(AX115&gt;0,(AX115-AX$10)/AX$10,0)</f>
        <v/>
      </c>
      <c r="BE115" s="13" t="n">
        <v>77.34</v>
      </c>
      <c r="BF115" s="68">
        <f>IF(BE115&gt;0,((BE115-BE114)/BE114),0)</f>
        <v/>
      </c>
      <c r="BG115" s="68">
        <f>IF(BE115&gt;0,BF115-$V115,0)</f>
        <v/>
      </c>
      <c r="BH115" s="68" t="n"/>
      <c r="BI115" s="68" t="n"/>
      <c r="BJ115" s="15">
        <f>IF(BE115&gt;0,(BE115-BE$10)/BE$10,0)</f>
        <v/>
      </c>
      <c r="BL115" s="13" t="n">
        <v>72.23999999999999</v>
      </c>
      <c r="BM115" s="68">
        <f>IF(BL115&gt;0,((BL115-BL114)/BL114),0)</f>
        <v/>
      </c>
      <c r="BN115" s="68">
        <f>IF(BL115&gt;0,BM115-$V115,0)</f>
        <v/>
      </c>
      <c r="BO115" s="68">
        <f>IF(BL115&gt;0,(BL115-BO$10)/BO$10,0)</f>
        <v/>
      </c>
      <c r="BP115" s="68" t="n"/>
      <c r="BQ115" s="15">
        <f>IF(BL115&gt;0,(BL115-BL$10)/BL$10,0)</f>
        <v/>
      </c>
      <c r="BS115" s="13" t="n">
        <v>39.58</v>
      </c>
      <c r="BT115" s="68">
        <f>IF(BS115&gt;0,((BS115-BS114)/BS114),0)</f>
        <v/>
      </c>
      <c r="BU115" s="68">
        <f>IF(BS115&gt;0,BT115-$V115,0)</f>
        <v/>
      </c>
      <c r="BV115" s="68">
        <f>IF(BS115&gt;0,(BS115-BV$10)/BV$10,0)</f>
        <v/>
      </c>
      <c r="BW115" s="68" t="n"/>
      <c r="BX115" s="15">
        <f>IF(BS115&gt;0,(BS115-BS$10)/BS$10,0)</f>
        <v/>
      </c>
      <c r="BZ115" s="13" t="n"/>
      <c r="CA115" s="68">
        <f>IF(BZ115&gt;0,((BZ115-BZ114)/BZ114),0)</f>
        <v/>
      </c>
      <c r="CB115" s="68">
        <f>IF(BZ115&gt;0,CA115-$V115,0)</f>
        <v/>
      </c>
      <c r="CC115" s="68">
        <f>IF(BZ115&gt;0,(BZ115-CC$10)/CC$10,0)</f>
        <v/>
      </c>
      <c r="CD115" s="68" t="n"/>
      <c r="CE115" s="15">
        <f>IF(BZ115&gt;0,(BZ115-BZ$10)/BZ$10,0)</f>
        <v/>
      </c>
      <c r="CG115" s="13" t="n">
        <v>30.76</v>
      </c>
      <c r="CH115" s="68">
        <f>IF(CG115&gt;0,((CG115-CG114)/CG114),0)</f>
        <v/>
      </c>
      <c r="CI115" s="68">
        <f>IF(CG115&gt;0,CH115-$V115,0)</f>
        <v/>
      </c>
      <c r="CJ115" s="68">
        <f>IF(CG115&gt;0,(CG115-CJ$10)/CJ$10,0)</f>
        <v/>
      </c>
      <c r="CK115" s="68" t="n"/>
      <c r="CL115" s="15">
        <f>IF(CG115&gt;0,(CG115-CG$10)/CG$10,0)</f>
        <v/>
      </c>
      <c r="CN115" s="13" t="n">
        <v>32.01</v>
      </c>
      <c r="CO115" s="68">
        <f>IF(CN115&gt;0,((CN115-CN114)/CN114),0)</f>
        <v/>
      </c>
      <c r="CP115" s="68">
        <f>IF(CN115&gt;0,CO115-$V115,0)</f>
        <v/>
      </c>
      <c r="CQ115" s="68">
        <f>IF(CN115&gt;0,(CN115-CQ$10)/CQ$10,0)</f>
        <v/>
      </c>
      <c r="CR115" s="68" t="n"/>
      <c r="CS115" s="15">
        <f>IF(CN115&gt;0,(CN115-CN$10)/CN$10,0)</f>
        <v/>
      </c>
      <c r="CU115" s="13" t="n">
        <v>35.5</v>
      </c>
      <c r="CV115" s="68">
        <f>IF(CU115&gt;0,((CU115-CU114)/CU114),0)</f>
        <v/>
      </c>
      <c r="CW115" s="68">
        <f>IF(CU115&gt;0,CV115-$V115,0)</f>
        <v/>
      </c>
      <c r="CX115" s="68">
        <f>IF(CU115&gt;0,(CU115-CX$10)/CX$10,0)</f>
        <v/>
      </c>
      <c r="CY115" s="68" t="n"/>
      <c r="CZ115" s="15">
        <f>IF(CU115&gt;0,(CU115-CU$10)/CU$10,0)</f>
        <v/>
      </c>
      <c r="DB115" s="13" t="n">
        <v>19.38</v>
      </c>
      <c r="DC115" s="68">
        <f>IF(DB115&gt;0,((DB115-DB114)/DB114),0)</f>
        <v/>
      </c>
      <c r="DD115" s="68">
        <f>IF(DB115&gt;0,DC115-$V115,0)</f>
        <v/>
      </c>
      <c r="DE115" s="68">
        <f>IF(DB115&gt;0,(DB115-DE$10)/DE$10,0)</f>
        <v/>
      </c>
      <c r="DF115" s="68" t="n"/>
      <c r="DG115" s="15">
        <f>IF(DB115&gt;0,(DB115-DB$10)/DB$10,0)</f>
        <v/>
      </c>
      <c r="DI115" s="13" t="n">
        <v>49.15</v>
      </c>
      <c r="DJ115" s="68">
        <f>IF(DI115&gt;0,((DI115-DI114)/DI114),0)</f>
        <v/>
      </c>
      <c r="DK115" s="68">
        <f>IF(DI115&gt;0,DJ115-$V115,0)</f>
        <v/>
      </c>
      <c r="DL115" s="68">
        <f>IF(DI115&gt;0,(DI115-DL$10)/DL$10,0)</f>
        <v/>
      </c>
      <c r="DM115" s="68" t="n"/>
      <c r="DN115" s="15">
        <f>IF(DI115&gt;0,(DI115-DI$10)/DI$10,0)</f>
        <v/>
      </c>
      <c r="DP115" s="13" t="n">
        <v>40.85</v>
      </c>
      <c r="DQ115" s="68">
        <f>IF(DP115&gt;0,((DP115-DP114)/DP114),0)</f>
        <v/>
      </c>
      <c r="DR115" s="68">
        <f>IF(DP115&gt;0,DQ115-$V115,0)</f>
        <v/>
      </c>
      <c r="DS115" s="68" t="n"/>
      <c r="DT115" s="68" t="n"/>
      <c r="DU115" s="15">
        <f>IF(DP115&gt;0,(DP115-DP$10)/DP$10,0)</f>
        <v/>
      </c>
      <c r="DV115" s="18" t="n"/>
      <c r="DW115" s="13" t="n">
        <v>32.21</v>
      </c>
      <c r="DX115" s="68">
        <f>IF(DW115&gt;0,((DW115-DW114)/DW114),0)</f>
        <v/>
      </c>
      <c r="DY115" s="68">
        <f>IF(DW115&gt;0,DX115-$V115,0)</f>
        <v/>
      </c>
      <c r="DZ115" s="68">
        <f>IF(DW115&gt;0,(DW115-DZ$10)/DZ$10,0)</f>
        <v/>
      </c>
      <c r="EA115" s="68" t="n"/>
      <c r="EB115" s="15">
        <f>IF(DW115&gt;0,(DW115-DW$10)/DW$10,0)</f>
        <v/>
      </c>
      <c r="ED115" s="13" t="n">
        <v>35.86</v>
      </c>
      <c r="EE115" s="68">
        <f>IF(ED115&gt;0,((ED115-ED114)/ED114),0)</f>
        <v/>
      </c>
      <c r="EF115" s="68">
        <f>IF(ED115&gt;0,EE115-$V115,0)</f>
        <v/>
      </c>
      <c r="EG115" s="68">
        <f>IF(ED115&gt;0,(ED115-EG$10)/EG$10,0)</f>
        <v/>
      </c>
      <c r="EH115" s="68" t="n"/>
      <c r="EI115" s="15">
        <f>IF(ED115&gt;0,(ED115-ED$10)/ED$10,0)</f>
        <v/>
      </c>
      <c r="EK115" s="13" t="n">
        <v>117.1</v>
      </c>
      <c r="EL115" s="68">
        <f>IF(EK115&gt;0,((EK115-EK114)/EK114),0)</f>
        <v/>
      </c>
      <c r="EM115" s="68">
        <f>IF(EK115&gt;0,EL115-$V115,0)</f>
        <v/>
      </c>
      <c r="EN115" s="68">
        <f>IF(EK115&gt;0,(EK115-EN$10)/EN$10,0)</f>
        <v/>
      </c>
      <c r="EO115" s="68" t="n"/>
      <c r="EP115" s="15">
        <f>IF(EK115&gt;0,(EK115-EK$10)/EK$10,0)</f>
        <v/>
      </c>
      <c r="ER115" s="13" t="n">
        <v>36.38</v>
      </c>
      <c r="ES115" s="68">
        <f>IF(ER115&gt;0,((ER115-ER114)/ER114),0)</f>
        <v/>
      </c>
      <c r="ET115" s="68">
        <f>IF(ER115&gt;0,ES115-$V115,0)</f>
        <v/>
      </c>
      <c r="EU115" s="68">
        <f>IF(ER115&gt;0,(ER115-EU$10)/EU$10,0)</f>
        <v/>
      </c>
      <c r="EV115" s="68" t="n"/>
      <c r="EW115" s="15">
        <f>IF(ER115&gt;0,(ER115-ER$10)/ER$10,0)</f>
        <v/>
      </c>
      <c r="EY115" s="13" t="n">
        <v>39.2</v>
      </c>
      <c r="EZ115" s="68">
        <f>IF(EY115&gt;0,((EY115-EY114)/EY114),0)</f>
        <v/>
      </c>
      <c r="FA115" s="68">
        <f>IF(EY115&gt;0,EZ115-$V115,0)</f>
        <v/>
      </c>
      <c r="FB115" s="68" t="n"/>
      <c r="FC115" s="68" t="n"/>
      <c r="FD115" s="15">
        <f>IF(EY115&gt;0,(EY115-EY$10)/EY$10,0)</f>
        <v/>
      </c>
      <c r="FF115" s="13" t="n">
        <v>54.75</v>
      </c>
      <c r="FG115" s="68">
        <f>IF(FF115&gt;0,((FF115-FF114)/FF114),0)</f>
        <v/>
      </c>
      <c r="FH115" s="68">
        <f>IF(FF115&gt;0,FG115-$V115,0)</f>
        <v/>
      </c>
      <c r="FI115" s="68">
        <f>IF(FF115&gt;0,(FF115-FI$10)/FI$10,0)</f>
        <v/>
      </c>
      <c r="FJ115" s="68" t="n"/>
      <c r="FK115" s="15">
        <f>IF(FF115&gt;0,(FF115-FF$10)/FF$10,0)</f>
        <v/>
      </c>
      <c r="FM115" s="13" t="n">
        <v>180.95</v>
      </c>
      <c r="FN115" s="68">
        <f>IF(FM115&gt;0,((FM115-FM114)/FM114),0)</f>
        <v/>
      </c>
      <c r="FO115" s="68">
        <f>IF(FM115&gt;0,FN115-$V115,0)</f>
        <v/>
      </c>
      <c r="FP115" s="68">
        <f>IF(FM115&gt;0,(FM115-FP$10)/FP$10,0)</f>
        <v/>
      </c>
      <c r="FQ115" s="68" t="n"/>
      <c r="FR115" s="15">
        <f>IF(FM115&gt;0,(FM115-FM$10)/FM$10,0)</f>
        <v/>
      </c>
      <c r="FT115" s="13" t="n">
        <v>95.61</v>
      </c>
      <c r="FU115" s="68">
        <f>IF(FT115&gt;0,((FT115-FT114)/FT114),0)</f>
        <v/>
      </c>
      <c r="FV115" s="68">
        <f>IF(FT115&gt;0,FU115-$V115,0)</f>
        <v/>
      </c>
      <c r="FW115" s="68">
        <f>IF(FT115&gt;0,(FT115-FW$10)/FW$10,0)</f>
        <v/>
      </c>
      <c r="FX115" s="68" t="n"/>
      <c r="FY115" s="15">
        <f>IF(FT115&gt;0,(FT115-FT$10)/FT$10,0)</f>
        <v/>
      </c>
      <c r="GA115" s="13" t="n">
        <v>18.21</v>
      </c>
      <c r="GB115" s="68">
        <f>IF(GA115&gt;0,((GA115-GA114)/GA114),0)</f>
        <v/>
      </c>
      <c r="GC115" s="68">
        <f>IF(GA115&gt;0,GB115-$V115,0)</f>
        <v/>
      </c>
      <c r="GD115" s="68" t="n"/>
      <c r="GE115" s="68" t="n"/>
      <c r="GF115" s="15">
        <f>IF(GA115&gt;0,(GA115-GA$10)/GA$10,0)</f>
        <v/>
      </c>
      <c r="GG115" s="18" t="n"/>
      <c r="GH115" s="13" t="n">
        <v>18.05</v>
      </c>
      <c r="GI115" s="68">
        <f>IF(GH115&gt;0,((GH115-GH114)/GH114),0)</f>
        <v/>
      </c>
      <c r="GJ115" s="68">
        <f>IF(GH115&gt;0,GI115-$V115,0)</f>
        <v/>
      </c>
      <c r="GK115" s="68">
        <f>IF(GH115&gt;0,(GH115-GK$10)/GK$10,0)</f>
        <v/>
      </c>
      <c r="GL115" s="68" t="n"/>
      <c r="GM115" s="15">
        <f>IF(GH115&gt;0,(GH115-GH$10)/GH$10,0)</f>
        <v/>
      </c>
      <c r="GO115" s="13" t="n">
        <v>25.21</v>
      </c>
      <c r="GP115" s="68">
        <f>IF(GO115&gt;0,((GO115-GO114)/GO114),0)</f>
        <v/>
      </c>
      <c r="GQ115" s="68">
        <f>IF(GO115&gt;0,GP115-$V115,0)</f>
        <v/>
      </c>
      <c r="GR115" s="68" t="n"/>
      <c r="GS115" s="68" t="n"/>
      <c r="GT115" s="15">
        <f>IF(GO115&gt;0,(GO115-GO$10)/GO$10,0)</f>
        <v/>
      </c>
      <c r="GV115" s="13" t="n">
        <v>15.12</v>
      </c>
      <c r="GW115" s="68">
        <f>IF(GV115&gt;0,((GV115-GV114)/GV114),0)</f>
        <v/>
      </c>
      <c r="GX115" s="68">
        <f>IF(GV115&gt;0,GW115-$V115,0)</f>
        <v/>
      </c>
      <c r="GY115" s="68">
        <f>IF(GV115&gt;0,(GV115-GY$10)/GY$10,0)</f>
        <v/>
      </c>
      <c r="GZ115" s="68" t="n"/>
      <c r="HA115" s="15">
        <f>IF(GV115&gt;0,(GV115-GV$10)/GV$10,0)</f>
        <v/>
      </c>
      <c r="HD115" s="13" t="n">
        <v>332.05</v>
      </c>
      <c r="HE115" s="68">
        <f>IF(HD115&gt;0,((HD115-HD114)/HD114),0)</f>
        <v/>
      </c>
      <c r="HF115" s="68">
        <f>IF(HD115&gt;0,HE115-$V115,0)</f>
        <v/>
      </c>
      <c r="HG115" s="68">
        <f>IF(HD115&gt;0,(HD115-HG$10)/HG$10,0)</f>
        <v/>
      </c>
      <c r="HH115" s="68" t="n"/>
      <c r="HI115" s="15">
        <f>IF(HD115&gt;0,(HD115-HD$10)/HD$10,0)</f>
        <v/>
      </c>
      <c r="HK115" s="13" t="n">
        <v>40.1</v>
      </c>
      <c r="HL115" s="68">
        <f>IF(HK115&gt;0,((HK115-HK114)/HK114),0)</f>
        <v/>
      </c>
      <c r="HM115" s="68">
        <f>IF(HK115&gt;0,HL115-$V115,0)</f>
        <v/>
      </c>
      <c r="HN115" s="68">
        <f>IF(HK115&gt;0,(HK115-HN$10)/HN$10,0)</f>
        <v/>
      </c>
      <c r="HO115" s="68" t="n"/>
      <c r="HP115" s="15">
        <f>IF(HK115&gt;0,(HK115-HK$10)/HK$10,0)</f>
        <v/>
      </c>
      <c r="HR115" s="13" t="n">
        <v>102.3</v>
      </c>
      <c r="HS115" s="68">
        <f>IF(HR115&gt;0,((HR115-HR114)/HR114),0)</f>
        <v/>
      </c>
      <c r="HT115" s="68">
        <f>IF(HR115&gt;0,HS115-$V115,0)</f>
        <v/>
      </c>
      <c r="HU115" s="68">
        <f>IF(HR115&gt;0,(HR115-HU$10)/HU$10,0)</f>
        <v/>
      </c>
      <c r="HV115" s="68" t="n"/>
      <c r="HW115" s="15">
        <f>IF(HR115&gt;0,(HR115-HR$10)/HR$10,0)</f>
        <v/>
      </c>
      <c r="HY115" s="13" t="n">
        <v>141.92</v>
      </c>
      <c r="HZ115" s="68">
        <f>IF(HY115&gt;0,((HY115-HY114)/HY114),0)</f>
        <v/>
      </c>
      <c r="IA115" s="68">
        <f>IF(HY115&gt;0,HZ115-$V115,0)</f>
        <v/>
      </c>
      <c r="IB115" s="68">
        <f>IF(HY115&gt;0,(HY115-IB$10)/IB$10,0)</f>
        <v/>
      </c>
      <c r="IC115" s="68" t="n"/>
      <c r="ID115" s="15">
        <f>IF(HY115&gt;0,(HY115-HY$10)/HY$10,0)</f>
        <v/>
      </c>
      <c r="IF115" s="13" t="n">
        <v>261.08</v>
      </c>
      <c r="IG115" s="68">
        <f>IF(IF115&gt;0,((IF115-IF114)/IF114),0)</f>
        <v/>
      </c>
      <c r="IH115" s="68">
        <f>IF(IF115&gt;0,IG115-$V115,0)</f>
        <v/>
      </c>
      <c r="II115" s="68">
        <f>IF(IF115&gt;0,(IF115-II$10)/II$10,0)</f>
        <v/>
      </c>
      <c r="IJ115" s="68" t="n"/>
      <c r="IK115" s="15">
        <f>IF(IF115&gt;0,(IF115-IF$10)/IF$10,0)</f>
        <v/>
      </c>
      <c r="IM115" s="13" t="n">
        <v>224.79</v>
      </c>
      <c r="IN115" s="68">
        <f>IF(IM115&gt;0,((IM115-IM114)/IM114),0)</f>
        <v/>
      </c>
      <c r="IO115" s="68">
        <f>IF(IM115&gt;0,IN115-$V115,0)</f>
        <v/>
      </c>
      <c r="IP115" s="68">
        <f>IF(IM115&gt;0,(IM115-IP$10)/IP$10,0)</f>
        <v/>
      </c>
      <c r="IQ115" s="68" t="n"/>
      <c r="IR115" s="15">
        <f>IF(IM115&gt;0,(IM115-IM$10)/IM$10,0)</f>
        <v/>
      </c>
      <c r="IT115" s="13" t="n">
        <v>59.95</v>
      </c>
      <c r="IU115" s="68">
        <f>IF(IT115&gt;0,((IT115-IT114)/IT114),0)</f>
        <v/>
      </c>
      <c r="IV115" s="68">
        <f>IF(IT115&gt;0,IU115-$V115,0)</f>
        <v/>
      </c>
      <c r="IW115" s="68">
        <f>IF(IT115&gt;0,(IT115-IW$10)/IW$10,0)</f>
        <v/>
      </c>
      <c r="IX115" s="68" t="n"/>
      <c r="IY115" s="15">
        <f>IF(IT115&gt;0,(IT115-IT$10)/IT$10,0)</f>
        <v/>
      </c>
      <c r="JA115" s="13" t="n">
        <v>687.95</v>
      </c>
      <c r="JB115" s="68">
        <f>IF(JA115&gt;0,((JA115-JA114)/JA114),0)</f>
        <v/>
      </c>
      <c r="JC115" s="68">
        <f>IF(JA115&gt;0,JB115-$V115,0)</f>
        <v/>
      </c>
      <c r="JD115" s="68">
        <f>IF(JA115&gt;0,(JA115-JD$10)/JD$10,0)</f>
        <v/>
      </c>
      <c r="JE115" s="68" t="n"/>
      <c r="JF115" s="15">
        <f>IF(JA115&gt;0,(JA115-JA$10)/JA$10,0)</f>
        <v/>
      </c>
      <c r="JH115" s="13" t="n">
        <v>463.87</v>
      </c>
      <c r="JI115" s="68">
        <f>IF(JH115&gt;0,((JH115-JH114)/JH114),0)</f>
        <v/>
      </c>
      <c r="JJ115" s="68">
        <f>IF(JH115&gt;0,JI115-$V115,0)</f>
        <v/>
      </c>
      <c r="JK115" s="68">
        <f>IF(JH115&gt;0,(JH115-JK$10)/JK$10,0)</f>
        <v/>
      </c>
      <c r="JL115" s="68" t="n"/>
      <c r="JM115" s="15">
        <f>IF(JH115&gt;0,(JH115-JH$10)/JH$10,0)</f>
        <v/>
      </c>
      <c r="JO115" s="13" t="n">
        <v>13.86</v>
      </c>
      <c r="JP115" s="68">
        <f>IF(JO115&gt;0,((JO115-JO114)/JO114),0)</f>
        <v/>
      </c>
      <c r="JQ115" s="68">
        <f>IF(JO115&gt;0,JP115-$V115,0)</f>
        <v/>
      </c>
      <c r="JR115" s="68">
        <f>IF(JO115&gt;0,(JO115-JR$10)/JR$10,0)</f>
        <v/>
      </c>
      <c r="JS115" s="68" t="n"/>
      <c r="JT115" s="15">
        <f>IF(JO115&gt;0,(JO115-JO$10)/JO$10,0)</f>
        <v/>
      </c>
      <c r="JV115" s="13" t="n">
        <v>1.65</v>
      </c>
      <c r="JW115" s="68">
        <f>IF(JV115&gt;0,((JV115-JV114)/JV114),0)</f>
        <v/>
      </c>
      <c r="JX115" s="68">
        <f>IF(JV115&gt;0,JW115-$V115,0)</f>
        <v/>
      </c>
      <c r="JY115" s="68">
        <f>IF(JV115&gt;0,(JV115-JY$10)/JY$10,0)</f>
        <v/>
      </c>
      <c r="JZ115" s="68" t="n"/>
      <c r="KA115" s="15">
        <f>IF(JV115&gt;0,(JV115-JV$10)/JV$10,0)</f>
        <v/>
      </c>
      <c r="KC115" s="13" t="n">
        <v>17.68</v>
      </c>
      <c r="KD115" s="68">
        <f>IF(KC115&gt;0,((KC115-KC114)/KC114),0)</f>
        <v/>
      </c>
      <c r="KE115" s="68">
        <f>IF(KC115&gt;0,KD115-$V115,0)</f>
        <v/>
      </c>
      <c r="KF115" s="68">
        <f>IF(KC115&gt;0,(KC115-KF$10)/KF$10,0)</f>
        <v/>
      </c>
      <c r="KG115" s="68" t="n"/>
      <c r="KH115" s="15">
        <f>IF(KC115&gt;0,(KC115-KC$10)/KC$10,0)</f>
        <v/>
      </c>
      <c r="KI115" s="18" t="n"/>
      <c r="KJ115" s="13" t="n">
        <v>76.45999999999999</v>
      </c>
      <c r="KK115" s="68">
        <f>IF(KJ115&gt;0,((KJ115-KJ114)/KJ114),0)</f>
        <v/>
      </c>
      <c r="KL115" s="68">
        <f>IF(KJ115&gt;0,KK115-$V115,0)</f>
        <v/>
      </c>
      <c r="KM115" s="68">
        <f>IF(KJ115&gt;0,(KJ115-KM$10)/KM$10,0)</f>
        <v/>
      </c>
      <c r="KN115" s="68" t="n"/>
      <c r="KO115" s="15">
        <f>IF(KJ115&gt;0,(KJ115-KJ$10)/KJ$10,0)</f>
        <v/>
      </c>
      <c r="KQ115" s="13" t="n">
        <v>1.464</v>
      </c>
      <c r="KR115" s="68">
        <f>IF(KQ115&gt;0,((KQ115-KQ114)/KQ114),0)</f>
        <v/>
      </c>
      <c r="KS115" s="68">
        <f>IF(KQ115&gt;0,KR115-$V115,0)</f>
        <v/>
      </c>
      <c r="KT115" s="68">
        <f>IF(KQ115&gt;0,(KQ115-KT$10)/KT$10,0)</f>
        <v/>
      </c>
      <c r="KU115" s="68" t="n"/>
      <c r="KV115" s="15">
        <f>IF(KQ115&gt;0,(KQ115-KQ$10)/KQ$10,0)</f>
        <v/>
      </c>
      <c r="KW115" s="18" t="n"/>
      <c r="KX115" s="13" t="n">
        <v>29.72</v>
      </c>
      <c r="KY115" s="68">
        <f>IF(KX115&gt;0,((KX115-KX114)/KX114),0)</f>
        <v/>
      </c>
      <c r="KZ115" s="68">
        <f>IF(KX115&gt;0,KY115-$V115,0)</f>
        <v/>
      </c>
      <c r="LA115" s="68">
        <f>IF(KX115&gt;0,(KX115-LA$10)/LA$10,0)</f>
        <v/>
      </c>
      <c r="LB115" s="68" t="n"/>
      <c r="LC115" s="15">
        <f>IF(KX115&gt;0,(KX115-KX$10)/KX$10,0)</f>
        <v/>
      </c>
      <c r="LD115" s="18" t="n"/>
      <c r="LE115" s="13" t="n">
        <v>55.49</v>
      </c>
      <c r="LF115" s="68">
        <f>IF(LE115&gt;0,((LE115-LE114)/LE114),0)</f>
        <v/>
      </c>
      <c r="LG115" s="68">
        <f>IF(LE115&gt;0,LF115-$V115,0)</f>
        <v/>
      </c>
      <c r="LH115" s="68">
        <f>IF(LE115&gt;0,(LE115-LH$10)/LH$10,0)</f>
        <v/>
      </c>
      <c r="LI115" s="68" t="n"/>
      <c r="LJ115" s="15">
        <f>IF(LE115&gt;0,(LE115-LE$10)/LE$10,0)</f>
        <v/>
      </c>
      <c r="LL115" s="13" t="n">
        <v>123.61</v>
      </c>
      <c r="LM115" s="68">
        <f>IF(LL115&gt;0,((LL115-LL114)/LL114),0)</f>
        <v/>
      </c>
      <c r="LN115" s="68">
        <f>IF(LL115&gt;0,LM115-$V115,0)</f>
        <v/>
      </c>
      <c r="LO115" s="68">
        <f>IF(LL115&gt;0,(LL115-LO$10)/LO$10,0)</f>
        <v/>
      </c>
      <c r="LP115" s="68" t="n"/>
      <c r="LQ115" s="15">
        <f>IF(LL115&gt;0,(LL115-LL$10)/LL$10,0)</f>
        <v/>
      </c>
      <c r="LS115" s="13" t="n">
        <v>15.47</v>
      </c>
      <c r="LT115" s="68">
        <f>IF(LS115&gt;0,((LS115-LS114)/LS114),0)</f>
        <v/>
      </c>
      <c r="LU115" s="68">
        <f>IF(LS115&gt;0,LT115-$V115,0)</f>
        <v/>
      </c>
      <c r="LV115" s="68" t="n"/>
      <c r="LW115" s="68" t="n"/>
      <c r="LX115" s="15">
        <f>IF(LS115&gt;0,(LS115-LS$10)/LS$10,0)</f>
        <v/>
      </c>
      <c r="LZ115" s="13" t="n">
        <v>15.9</v>
      </c>
      <c r="MA115" s="68">
        <f>IF(LZ115&gt;0,((LZ115-LZ114)/LZ114),0)</f>
        <v/>
      </c>
      <c r="MB115" s="68">
        <f>IF(LZ115&gt;0,MA115-$V115,0)</f>
        <v/>
      </c>
      <c r="MC115" s="68">
        <f>IF(LZ115&gt;0,(LZ115-MC$10)/MC$10,0)</f>
        <v/>
      </c>
      <c r="MD115" s="68" t="n"/>
      <c r="ME115" s="15">
        <f>IF(LZ115&gt;0,(LZ115-LZ$10)/LZ$10,0)</f>
        <v/>
      </c>
      <c r="MG115" s="13" t="n">
        <v>49.09</v>
      </c>
      <c r="MH115" s="68">
        <f>IF(MG115&gt;0,((MG115-MG114)/MG114),0)</f>
        <v/>
      </c>
      <c r="MI115" s="68">
        <f>IF(MG115&gt;0,MH115-$V115,0)</f>
        <v/>
      </c>
      <c r="MJ115" s="68">
        <f>IF(MG115&gt;0,(MG115-MJ$10)/MJ$10,0)</f>
        <v/>
      </c>
      <c r="MK115" s="68" t="n"/>
      <c r="ML115" s="15">
        <f>IF(MG115&gt;0,(MG115-MG$10)/MG$10,0)</f>
        <v/>
      </c>
      <c r="MN115" s="13" t="n">
        <v>128.87</v>
      </c>
      <c r="MO115" s="68">
        <f>IF(MN115&gt;0,((MN115-MN114)/MN114),0)</f>
        <v/>
      </c>
      <c r="MP115" s="68">
        <f>IF(MN115&gt;0,MO115-$V115,0)</f>
        <v/>
      </c>
      <c r="MQ115" s="68">
        <f>IF(MN115&gt;0,(MN115-MQ$10)/MQ$10,0)</f>
        <v/>
      </c>
      <c r="MR115" s="68" t="n"/>
      <c r="MS115" s="15">
        <f>IF(MN115&gt;0,(MN115-MN$10)/MN$10,0)</f>
        <v/>
      </c>
      <c r="MU115" s="13" t="n">
        <v>17.04</v>
      </c>
      <c r="MV115" s="68">
        <f>IF(MU115&gt;0,((MU115-MU114)/MU114),0)</f>
        <v/>
      </c>
      <c r="MW115" s="68">
        <f>IF(MU115&gt;0,MV115-$V115,0)</f>
        <v/>
      </c>
      <c r="MX115" s="68">
        <f>IF(MU115&gt;0,(MU115-MX$10)/MX$10,0)</f>
        <v/>
      </c>
      <c r="MY115" s="68" t="n"/>
      <c r="MZ115" s="15">
        <f>IF(MU115&gt;0,(MU115-MU$10)/MU$10,0)</f>
        <v/>
      </c>
      <c r="NB115" s="13" t="n">
        <v>250.88</v>
      </c>
      <c r="NC115" s="68">
        <f>IF(NB115&gt;0,((NB115-NB114)/NB114),0)</f>
        <v/>
      </c>
      <c r="ND115" s="68">
        <f>IF(NB115&gt;0,NC115-$V115,0)</f>
        <v/>
      </c>
      <c r="NE115" s="68">
        <f>IF(NB115&gt;0,(NB115-NE$10)/NE$10,0)</f>
        <v/>
      </c>
      <c r="NF115" s="68" t="n"/>
      <c r="NG115" s="15">
        <f>IF(NB115&gt;0,(NB115-NB$10)/NB$10,0)</f>
        <v/>
      </c>
      <c r="NI115" s="13" t="n">
        <v>6.11</v>
      </c>
      <c r="NJ115" s="68">
        <f>IF(NI115&gt;0,((NI115-NI114)/NI114),0)</f>
        <v/>
      </c>
      <c r="NK115" s="68">
        <f>IF(NI115&gt;0,NJ115-$V115,0)</f>
        <v/>
      </c>
      <c r="NL115" s="68">
        <f>IF(NI115&gt;0,(NI115-NL$10)/NL$10,0)</f>
        <v/>
      </c>
      <c r="NM115" s="68" t="n"/>
      <c r="NN115" s="15">
        <f>IF(NI115&gt;0,(NI115-NI$10)/NI$10,0)</f>
        <v/>
      </c>
      <c r="NP115" s="13" t="n">
        <v>488.13</v>
      </c>
      <c r="NQ115" s="68">
        <f>IF(NP115&gt;0,((NP115-NP114)/NP114),0)</f>
        <v/>
      </c>
      <c r="NR115" s="68">
        <f>IF(NP115&gt;0,NQ115-$V115,0)</f>
        <v/>
      </c>
      <c r="NS115" s="68">
        <f>IF(NP115&gt;0,(NP115-NS$10)/NS$10,0)</f>
        <v/>
      </c>
      <c r="NT115" s="68" t="n"/>
      <c r="NU115" s="15">
        <f>IF(NP115&gt;0,(NP115-NP$10)/NP$10,0)</f>
        <v/>
      </c>
      <c r="NW115" s="13" t="n">
        <v>168.05</v>
      </c>
      <c r="NX115" s="68">
        <f>IF(NW115&gt;0,((NW115-NW114)/NW114),0)</f>
        <v/>
      </c>
      <c r="NY115" s="68">
        <f>IF(NW115&gt;0,NX115-$V115,0)</f>
        <v/>
      </c>
      <c r="NZ115" s="68">
        <f>IF(NW115&gt;0,(NW115-NZ$10)/NZ$10,0)</f>
        <v/>
      </c>
      <c r="OA115" s="68" t="n"/>
      <c r="OB115" s="15">
        <f>IF(NW115&gt;0,(NW115-NW$10)/NW$10,0)</f>
        <v/>
      </c>
      <c r="OD115" s="13" t="n">
        <v>1.6</v>
      </c>
      <c r="OE115" s="68">
        <f>IF(OD115&gt;0,((OD115-OD114)/OD114),0)</f>
        <v/>
      </c>
      <c r="OF115" s="68">
        <f>IF(OD115&gt;0,OE115-$V115,0)</f>
        <v/>
      </c>
      <c r="OG115" s="68">
        <f>IF(OD115&gt;0,(OD115-OG$10)/OG$10,0)</f>
        <v/>
      </c>
      <c r="OH115" s="68" t="n"/>
      <c r="OI115" s="15">
        <f>IF(OD115&gt;0,(OD115-OD$10)/OD$10,0)</f>
        <v/>
      </c>
      <c r="OK115" s="13" t="n">
        <v>141</v>
      </c>
      <c r="OL115" s="68">
        <f>IF(OK115&gt;0,((OK115-OK114)/OK114),0)</f>
        <v/>
      </c>
      <c r="OM115" s="68">
        <f>IF(OK115&gt;0,OL115-$V115,0)</f>
        <v/>
      </c>
      <c r="ON115" s="68">
        <f>IF(OK115&gt;0,(OK115-ON$10)/ON$10,0)</f>
        <v/>
      </c>
      <c r="OO115" s="68" t="n"/>
      <c r="OP115" s="15">
        <f>IF(OK115&gt;0,(OK115-OK$10)/OK$10,0)</f>
        <v/>
      </c>
      <c r="OR115" s="13" t="n">
        <v>4.24</v>
      </c>
      <c r="OS115" s="68">
        <f>IF(OR115&gt;0,((OR115-OR114)/OR114),0)</f>
        <v/>
      </c>
      <c r="OT115" s="68">
        <f>IF(OR115&gt;0,OS115-$V115,0)</f>
        <v/>
      </c>
      <c r="OU115" s="68">
        <f>IF(OR115&gt;0,(OR115-OU$10)/OU$10,0)</f>
        <v/>
      </c>
      <c r="OV115" s="68" t="n"/>
      <c r="OW115" s="15">
        <f>IF(OR115&gt;0,(OR115-OR$10)/OR$10,0)</f>
        <v/>
      </c>
      <c r="OY115" s="13" t="n">
        <v>138.55</v>
      </c>
      <c r="OZ115" s="68">
        <f>IF(OY115&gt;0,((OY115-OY114)/OY114),0)</f>
        <v/>
      </c>
      <c r="PA115" s="68">
        <f>IF(OY115&gt;0,OZ115-$V115,0)</f>
        <v/>
      </c>
      <c r="PB115" s="68">
        <f>IF(OY115&gt;0,(OY115-PB$10)/PB$10,0)</f>
        <v/>
      </c>
      <c r="PC115" s="68" t="n"/>
      <c r="PD115" s="15">
        <f>IF(OY115&gt;0,(OY115-OY$10)/OY$10,0)</f>
        <v/>
      </c>
      <c r="PE115" s="18" t="n"/>
      <c r="PF115" s="13" t="n">
        <v>242.31</v>
      </c>
      <c r="PG115" s="68">
        <f>IF(PF115&gt;0,((PF115-PF114)/PF114),0)</f>
        <v/>
      </c>
      <c r="PH115" s="68">
        <f>IF(PF115&gt;0,PG115-$V115,0)</f>
        <v/>
      </c>
      <c r="PI115" s="68">
        <f>IF(PF115&gt;0,(PF115-PI$10)/PI$10,0)</f>
        <v/>
      </c>
      <c r="PJ115" s="68" t="n"/>
      <c r="PK115" s="15">
        <f>IF(PF115&gt;0,(PF115-PF$10)/PF$10,0)</f>
        <v/>
      </c>
      <c r="PM115" s="13" t="n"/>
      <c r="PN115" s="68">
        <f>IF(PM115&gt;0,((PM115-PM114)/PM114),0)</f>
        <v/>
      </c>
      <c r="PO115" s="68">
        <f>PN115-$V115</f>
        <v/>
      </c>
      <c r="PP115" s="68">
        <f>IF(PM115&gt;0,(PM115-PP$10)/PP$10,0)</f>
        <v/>
      </c>
      <c r="PQ115" s="68" t="n"/>
      <c r="PR115" s="15">
        <f>IF(PM115&gt;0,(PM115-PM$10)/PM$10,0)</f>
        <v/>
      </c>
      <c r="PT115" s="13" t="n">
        <v>5.72</v>
      </c>
      <c r="PU115" s="68">
        <f>IF(PT115&gt;0,((PT115-PT114)/PT114),0)</f>
        <v/>
      </c>
      <c r="PV115" s="68">
        <f>IF(PT115&gt;0,PU115-$V115,0)</f>
        <v/>
      </c>
      <c r="PW115" s="68">
        <f>IF(PT115&gt;0,(PT115-PW$10)/PW$10,0)</f>
        <v/>
      </c>
      <c r="PX115" s="68" t="n"/>
      <c r="PY115" s="15">
        <f>IF(PT115&gt;0,(PT115-PT$10)/PT$10,0)</f>
        <v/>
      </c>
      <c r="QA115" s="13" t="n">
        <v>222.46</v>
      </c>
      <c r="QB115" s="68">
        <f>IF(QA115&gt;0,((QA115-QA114)/QA114),0)</f>
        <v/>
      </c>
      <c r="QC115" s="68">
        <f>IF(QA115&gt;0,QB115-$V115,0)</f>
        <v/>
      </c>
      <c r="QD115" s="68">
        <f>IF(QA115&gt;0,(QA115-QD$10)/QD$10,0)</f>
        <v/>
      </c>
      <c r="QE115" s="68" t="n"/>
      <c r="QF115" s="15">
        <f>IF(QA115&gt;0,(QA115-QA$10)/QA$10,0)</f>
        <v/>
      </c>
      <c r="QH115" s="13" t="n">
        <v>1.37</v>
      </c>
      <c r="QI115" s="68">
        <f>IF(QH115&gt;0,((QH115-QH114)/QH114),0)</f>
        <v/>
      </c>
      <c r="QJ115" s="68">
        <f>IF(QH115&gt;0,QI115-$V115,0)</f>
        <v/>
      </c>
      <c r="QK115" s="68">
        <f>IF(QH115&gt;0,(QH115-QK$10)/QK$10,0)</f>
        <v/>
      </c>
      <c r="QL115" s="68" t="n"/>
      <c r="QM115" s="15">
        <f>IF(QH115&gt;0,(QH115-QH$10)/QH$10,0)</f>
        <v/>
      </c>
      <c r="QO115" s="13" t="n">
        <v>10.35</v>
      </c>
      <c r="QP115" s="68">
        <f>IF(QO115&gt;0,((QO115-QO114)/QO114),0)</f>
        <v/>
      </c>
      <c r="QQ115" s="68">
        <f>IF(QO115&gt;0,QP115-$V115,0)</f>
        <v/>
      </c>
      <c r="QR115" s="68">
        <f>IF(QO115&gt;0,(QO115-QR$10)/QR$10,0)</f>
        <v/>
      </c>
      <c r="QS115" s="68" t="n"/>
      <c r="QT115" s="15">
        <f>IF(QO115&gt;0,(QO115-QO$10)/QO$10,0)</f>
        <v/>
      </c>
      <c r="QV115" s="13" t="n">
        <v>1.53</v>
      </c>
      <c r="QW115" s="68">
        <f>IF(QV115&gt;0,((QV115-QV114)/QV114),0)</f>
        <v/>
      </c>
      <c r="QX115" s="68">
        <f>IF(QV115&gt;0,QW115-$V115,0)</f>
        <v/>
      </c>
      <c r="QY115" s="68">
        <f>IF(QV115&gt;0,(QV115-QY$10)/QY$10,0)</f>
        <v/>
      </c>
      <c r="QZ115" s="68" t="n"/>
      <c r="RA115" s="15">
        <f>IF(QV115&gt;0,(QV115-QV$10)/QV$10,0)</f>
        <v/>
      </c>
      <c r="RC115" s="13" t="n">
        <v>32.37</v>
      </c>
      <c r="RD115" s="68">
        <f>IF(RC115&gt;0,((RC115-RC114)/RC114),0)</f>
        <v/>
      </c>
      <c r="RE115" s="68">
        <f>IF(RC115&gt;0,RD115-$V115,0)</f>
        <v/>
      </c>
      <c r="RF115" s="68">
        <f>IF(RC115&gt;0,(RC115-RF$10)/RF$10,0)</f>
        <v/>
      </c>
      <c r="RG115" s="68" t="n"/>
      <c r="RH115" s="15">
        <f>IF(RC115&gt;0,(RC115-RC$10)/RC$10,0)</f>
        <v/>
      </c>
      <c r="RJ115" s="13" t="n">
        <v>202.4</v>
      </c>
      <c r="RK115" s="68">
        <f>IF(RJ115&gt;0,((RJ115-RJ114)/RJ114),0)</f>
        <v/>
      </c>
      <c r="RL115" s="68">
        <f>RK115-$V115</f>
        <v/>
      </c>
      <c r="RM115" s="68">
        <f>IF(RJ115&gt;0,(RJ115-RM$10)/RM$10,0)</f>
        <v/>
      </c>
      <c r="RN115" s="68" t="n"/>
      <c r="RO115" s="15">
        <f>IF(RJ115&gt;0,(RJ115-RJ$10)/RJ$10,0)</f>
        <v/>
      </c>
      <c r="RQ115" s="13" t="n">
        <v>13.4</v>
      </c>
      <c r="RR115" s="68">
        <f>IF(RQ115&gt;0,((RQ115-RQ114)/RQ114),0)</f>
        <v/>
      </c>
      <c r="RS115" s="68">
        <f>RR115-$V115</f>
        <v/>
      </c>
      <c r="RT115" s="68">
        <f>IF(RQ115&gt;0,(RQ115-RT$10)/RT$10,0)</f>
        <v/>
      </c>
      <c r="RU115" s="68" t="n"/>
      <c r="RV115" s="15">
        <f>IF(RQ115&gt;0,(RQ115-RQ$10)/RQ$10,0)</f>
        <v/>
      </c>
      <c r="RX115" s="13" t="n">
        <v>130.01</v>
      </c>
      <c r="RY115" s="68">
        <f>IF(RX115&gt;0,((RX115-RX114)/RX114),0)</f>
        <v/>
      </c>
      <c r="RZ115" s="68">
        <f>RY115-$V115</f>
        <v/>
      </c>
      <c r="SA115" s="68">
        <f>IF(RX115&gt;0,(RX115-SA$10)/SA$10,0)</f>
        <v/>
      </c>
      <c r="SB115" s="68" t="n"/>
      <c r="SC115" s="15">
        <f>IF(RX115&gt;0,(RX115-RX$10)/RX$10,0)</f>
        <v/>
      </c>
      <c r="SE115" s="13" t="n">
        <v>11.82</v>
      </c>
      <c r="SF115" s="68">
        <f>IF(SE115&gt;0,((SE115-SE114)/SE114),0)</f>
        <v/>
      </c>
      <c r="SG115" s="68">
        <f>SF115-$V115</f>
        <v/>
      </c>
      <c r="SH115" s="68">
        <f>IF(SE115&gt;0,(SE115-SH$10)/SH$10,0)</f>
        <v/>
      </c>
      <c r="SI115" s="68" t="n"/>
      <c r="SJ115" s="15">
        <f>IF(SE115&gt;0,(SE115-SE$10)/SE$10,0)</f>
        <v/>
      </c>
      <c r="SL115" s="13" t="n">
        <v>0.6899999999999999</v>
      </c>
      <c r="SM115" s="68">
        <f>IF(SL115&gt;0,((SL115-SL114)/SL114),0)</f>
        <v/>
      </c>
      <c r="SN115" s="68">
        <f>SM115-$V115</f>
        <v/>
      </c>
      <c r="SO115" s="68">
        <f>IF(SL115&gt;0,(SL115-SO$10)/SO$10,0)</f>
        <v/>
      </c>
      <c r="SP115" s="68" t="n"/>
      <c r="SQ115" s="15">
        <f>IF(SL115&gt;0,(SL115-SL$10)/SL$10,0)</f>
        <v/>
      </c>
      <c r="SS115" s="13" t="n">
        <v>17.82</v>
      </c>
      <c r="ST115" s="68">
        <f>IF(SS115&gt;0,((SS115-SS114)/SS114),0)</f>
        <v/>
      </c>
      <c r="SU115" s="68">
        <f>ST115-$V115</f>
        <v/>
      </c>
      <c r="SV115" s="68">
        <f>IF(SS115&gt;0,(SS115-SV$10)/SV$10,0)</f>
        <v/>
      </c>
      <c r="SW115" s="68" t="n"/>
      <c r="SX115" s="15">
        <f>IF(SS115&gt;0,(SS115-SS$10)/SS$10,0)</f>
        <v/>
      </c>
      <c r="SZ115" s="13" t="n">
        <v>24.58</v>
      </c>
      <c r="TA115" s="68">
        <f>IF(SZ115&gt;0,((SZ115-SZ114)/SZ114),0)</f>
        <v/>
      </c>
      <c r="TB115" s="68">
        <f>TA115-$V115</f>
        <v/>
      </c>
      <c r="TC115" s="68">
        <f>IF(SZ115&gt;0,(SZ115-TC$10)/TC$10,0)</f>
        <v/>
      </c>
      <c r="TD115" s="68" t="n"/>
      <c r="TE115" s="15">
        <f>IF(SZ115&gt;0,(SZ115-SZ$10)/SZ$10,0)</f>
        <v/>
      </c>
      <c r="TG115" s="587" t="n">
        <v>0.1879</v>
      </c>
      <c r="TH115" s="68">
        <f>IF(TG115&gt;0,((TG115-TG114)/TG114),0)</f>
        <v/>
      </c>
      <c r="TI115" s="68">
        <f>TH115-$V115</f>
        <v/>
      </c>
      <c r="TJ115" s="68">
        <f>IF(TG115&gt;0,(TG115-TJ$10)/TJ$10,0)</f>
        <v/>
      </c>
      <c r="TK115" s="68" t="n"/>
      <c r="TL115" s="15">
        <f>IF(TG115&gt;0,(TG115-TG$10)/TG$10,0)</f>
        <v/>
      </c>
      <c r="TN115" s="13" t="n">
        <v>42.99</v>
      </c>
      <c r="TO115" s="68">
        <f>IF(TN115&gt;0,((TN115-TN114)/TN114),0)</f>
        <v/>
      </c>
      <c r="TP115" s="68">
        <f>TO115-$V115</f>
        <v/>
      </c>
      <c r="TQ115" s="68">
        <f>IF(TN115&gt;0,(TN115-TQ$10)/TQ$10,0)</f>
        <v/>
      </c>
      <c r="TR115" s="68" t="n"/>
      <c r="TS115" s="15">
        <f>IF(TN115&gt;0,(TN115-TN$10)/TN$10,0)</f>
        <v/>
      </c>
      <c r="TU115" s="587" t="n">
        <v>3.2</v>
      </c>
      <c r="TV115" s="68">
        <f>IF(TU115&gt;0,((TU115-TU114)/TU114),0)</f>
        <v/>
      </c>
      <c r="TW115" s="68">
        <f>TV115-$V115</f>
        <v/>
      </c>
      <c r="TX115" s="68">
        <f>IF(TU115&gt;0,(TU115-TX$10)/TX$10,0)</f>
        <v/>
      </c>
      <c r="TY115" s="68" t="n"/>
      <c r="TZ115" s="15">
        <f>IF(TU115&gt;0,(TU115-TU$10)/TU$10,0)</f>
        <v/>
      </c>
      <c r="UB115" s="587" t="n"/>
      <c r="UC115" s="68">
        <f>IF(UB115&gt;0,((UB115-UB114)/UB114),0)</f>
        <v/>
      </c>
      <c r="UD115" s="68">
        <f>UC115-$V115</f>
        <v/>
      </c>
      <c r="UE115" s="68">
        <f>IF(UB115&gt;0,(UB115-UE$10)/UE$10,0)</f>
        <v/>
      </c>
      <c r="UF115" s="68" t="n"/>
      <c r="UG115" s="15">
        <f>IF(UB115&gt;0,(UB115-UB$10)/UB$10,0)</f>
        <v/>
      </c>
      <c r="UI115" s="587" t="n"/>
      <c r="UJ115" s="68">
        <f>IF(UI115&gt;0,((UI115-UI114)/UI114),0)</f>
        <v/>
      </c>
      <c r="UK115" s="68">
        <f>UJ115-$V115</f>
        <v/>
      </c>
      <c r="UL115" s="68">
        <f>IF(UI115&gt;0,(UI115-UL$10)/UL$10,0)</f>
        <v/>
      </c>
      <c r="UM115" s="68" t="n"/>
      <c r="UN115" s="15">
        <f>IF(UI115&gt;0,(UI115-UI$10)/UI$10,0)</f>
        <v/>
      </c>
      <c r="UP115" s="587" t="n"/>
      <c r="UQ115" s="68">
        <f>IF(UP115&gt;0,((UP115-UP114)/UP114),0)</f>
        <v/>
      </c>
      <c r="UR115" s="68">
        <f>UQ115-$V115</f>
        <v/>
      </c>
      <c r="US115" s="68">
        <f>IF(UP115&gt;0,(UP115-US$10)/US$10,0)</f>
        <v/>
      </c>
      <c r="UT115" s="68" t="n"/>
      <c r="UU115" s="15">
        <f>IF(UP115&gt;0,(UP115-UP$10)/UP$10,0)</f>
        <v/>
      </c>
      <c r="UW115" s="587" t="n"/>
      <c r="UX115" s="68">
        <f>IF(UW115&gt;0,((UW115-UW114)/UW114),0)</f>
        <v/>
      </c>
      <c r="UY115" s="68">
        <f>UX115-$V115</f>
        <v/>
      </c>
      <c r="UZ115" s="68">
        <f>IF(UW115&gt;0,(UW115-UZ$10)/UZ$10,0)</f>
        <v/>
      </c>
      <c r="VA115" s="68" t="n"/>
      <c r="VB115" s="15">
        <f>IF(UW115&gt;0,(UW115-UW$10)/UW$10,0)</f>
        <v/>
      </c>
      <c r="VD115" s="587" t="n"/>
      <c r="VE115" s="68">
        <f>IF(VD115&gt;0,((VD115-VD114)/VD114),0)</f>
        <v/>
      </c>
      <c r="VF115" s="68">
        <f>VE115-$V115</f>
        <v/>
      </c>
      <c r="VG115" s="68">
        <f>IF(VD115&gt;0,(VD115-VG$10)/VG$10,0)</f>
        <v/>
      </c>
      <c r="VH115" s="68" t="n"/>
      <c r="VI115" s="15">
        <f>IF(VD115&gt;0,(VD115-VD$10)/VD$10,0)</f>
        <v/>
      </c>
      <c r="VM115" s="21">
        <f>IF($C115&gt;0,(($IK$5*IG115)+($GT$5*GP115)+($JM$5*JI115)+($JF$5*JB115)+($IY$5*IU115)+($IR$5*IN115)+($ID$5*HZ115)+($HW$5*HS115)+($HP$5*HL115)+($HI$5*HE115)+($GF$5*GB115)+($FY$5*FU115)+($FR$5*FN115)+($FK$5*FG115)+($FD$5*EZ115)+($EW$5*ES115)+($EP$5*EL115)+($EI$5*EE115)+($EB$5*DX115)+($DU$5*DQ115)+($DN$5*DJ115)+($DG$5*DC115)+($CZ$5*CV115)+($CS$5*CO115)+($CL$5*CH115)+($CE$5*CA115)+($BX$5*BT115)+($BQ$5*BM115)+($BJ$5*BF115)+($BC$5*AY115)+($AV$5*AR115)+($AO$5*AK115)+($AH$5*AD115)+($JT$5*JP115)+($KA$5*JW115)+($KO$5*KK115)+($PR$5*PN115)+($GM$5*GI115)+($HA$5*GW115)+($KV$5*KR115)+($KH$5*KD115)+($LC$5*KY115)+($MS$5*MO115)+($ML$5*MH115)+($ME$5*MA115)+($LX$5*LT115)+($LQ$5*LM115)+($LJ$5*LF115)+(MV115*$MZ$5)+(NC115*$NG$5)+(NJ115*$NN$5)+($OI$5*OE115)+($NU$5*NQ115)+($OB$5*NX115)+($PK$5*PG115)+($OP$5*OL115)+($OW$5*OS115)+($PD$5*OZ115)+(PU115*$PY$5)+(QB115*$QF$5)+(QI115*$QM$5)+(QP115*$QT$5)+(QW115*$RA$5)+(RD115*$RH$5)+(RK115*$RO$5)+(RR115*$RV$5)+(RY115*$SC$5)+(SF115*$SJ$5)+(SM115*$SQ$5)+(ST115*$SX$5)+(TA115*$TE$5))+(TH115*$TL$5)+(TO115*$TS$5))/$VM$5</f>
        <v/>
      </c>
      <c r="VN115" s="538" t="n"/>
      <c r="VO115" s="21">
        <f>IF($C115&gt;0,(($IK$5*II115)+($GT$5*GR115)+($JM$5*JK115)+($JF$5*JD115)+($IY$5*IW115)+($IR$5*IP115)+($ID$5*IB115)+($HW$5*HU115)+($HP$5*HN115)+($HI$5*HG115)+($GF$5*GD115)+($FY$5*FW115)+($FR$5*FP115)+($FK$5*FI115)+($FD$5*FB115)+($EW$5*EU115)+($EP$5*EN115)+($EI$5*EG115)+($EB$5*DZ115)+($DU$5*DS115)+($DN$5*DL115)+($DG$5*DE115)+($CZ$5*CX115)+($CS$5*CQ115)+($CL$5*CJ115)+($CE$5*CC115)+($BX$5*BV115)+($BQ$5*BO115)+($BJ$5*BH115)+($BC$5*BA115)+($AV$5*AT115)+($AO$5*AM115)+($AH$5*AF115)+($KO$5*KM115)+($KH$5*KF115)+($KA$5*JY115)+($JT$5*JR115)+($PR$5*PP115)+($GM$5*GK115)+($HA$5*GY115)+($KV$5*KT115)+($LC$5*LA115)+($MS$5*MQ115)+($ML$5*MJ115)+($ME$5*MC115)+($LX$5*LV115)+($LQ$5*LO115)+($LJ$5*LH115)+(MX115*$MZ$5)+(NE115*$NG$5)+(NL115*$NN$5)+($OI$5*OG115)+($NU$5*NS115)+($OB$5*NZ115)+($PD$5*PB115)+($OW$5*OU115)+($OP$5*ON115)+($PK$5*PI115)+($PY$5*PW115)+($QF$5*QD115)+($QM$5*QK115)+($QT$5*QR115)+($RA$5*QY115)+($RH$5*RF115)+($RO$5*RM115)+(RT115*$RV$5)+(SA115*$SC$5)+(SH115*$SJ$5)+(SO115*$SQ$5)+(SV115*$SX$5)+(TC115*$TE$5)+(TJ115*$TL$5)+(TQ115*$TS$5))/$VM$5,0)</f>
        <v/>
      </c>
      <c r="VP115" s="14" t="n"/>
      <c r="VQ115" s="21">
        <f>IF($C115&gt;0,(($IK$5*IK115)+($GT$5*GT115)+($JM$5*JM115)+($JF$5*JF115)+($IY$5*IY115)+($IR$5*IR115)+($ID$5*ID115)+($HW$5*HW115)+($HP$5*HP115)+($HI$5*HI115)+($GF$5*GF115)+($FY$5*FY115)+($FR$5*FR115)+($FK$5*FK115)+($FD$5*FD115)+($EW$5*EW115)+($EP$5*EP115)+($EI$5*EI115)+($EB$5*EB115)+($DU$5*DU115)+($DN$5*DN115)+($DG$5*DG115)+($CZ$5*CZ115)+($CS$5*CS115)+($CL$5*CL115)+($CE$5*CE115)+($BX$5*BX115)+($BQ$5*BQ115)+($BJ$5*BJ115)+($BC$5*BC115)+($AV$5*AV115)+($AO$5*AO115)+($AH$5*AH115)+($KO$5*KO115)+($PR$5*PR115)+($GM$5*GM115)+($HA$5*HA115)+($KH$5*KH115)+($KA$5*KA115)+($JT$5*JT115)+($KV$5*KV115)+($LC$5*LC115)+($MS$5*MS115)+($ML$5*ML115)+($ME$5*ME115)+($LX$5*LX115)+($LQ$5*LQ115)+($LJ$5*LJ115)+($OI$5*OI115)+($NU$5*NU115)+($NN$5*NN115)+($NG$5*NG115)+($MZ$5*MZ115)+(OB115*$OB$5)+($PD$5*PD115)+($OW$5*OW115)+($OP$5*OP115)+($PK$5*PK115)+(PY115*$PY$5)+(QF115*$QF$5)+(QM115*$QM$5)+(QT115*$QT$5)+(RA115*$RA$5)+(RH115*$RH$5)+(RO115*$RO$5)+(RV115*$RV$5)+(SC115*$SC$5)+(SJ115*$SJ$5)+(SQ115*$SQ$5)+(SX115*$SX$5)+(TE115*$TE$5)+(TL115*$TL$5)+(TS115*$TS$5))/$VM$5,0)</f>
        <v/>
      </c>
    </row>
    <row r="116" ht="16" customHeight="1" s="545">
      <c r="A116" s="127" t="n">
        <v>45813</v>
      </c>
      <c r="B116" s="4">
        <f>A116</f>
        <v/>
      </c>
      <c r="C116" s="13" t="n">
        <v>42319.74</v>
      </c>
      <c r="D116" s="138">
        <f>IF(C116&gt;0,C116-C115,0)</f>
        <v/>
      </c>
      <c r="E116" s="68">
        <f>IF(C116&gt;0,D116/C115,0)</f>
        <v/>
      </c>
      <c r="F116" s="15">
        <f>IF(C116&gt;0,(C116-C$10)/C$10,0)</f>
        <v/>
      </c>
      <c r="G116" s="13" t="n">
        <v>5939.3</v>
      </c>
      <c r="H116" s="138">
        <f>IF(G116&gt;0,G116-G115,0)</f>
        <v/>
      </c>
      <c r="I116" s="68">
        <f>IF(G116&gt;0,H116/G115,0)</f>
        <v/>
      </c>
      <c r="J116" s="15">
        <f>IF(G116&gt;0,(G116-G$10)/G$10,0)</f>
        <v/>
      </c>
      <c r="K116" s="13" t="n">
        <v>19298.45</v>
      </c>
      <c r="L116" s="138">
        <f>IF(K116&gt;0,K116-K115,0)</f>
        <v/>
      </c>
      <c r="M116" s="68">
        <f>IF(K116&gt;0,L116/K115,0)</f>
        <v/>
      </c>
      <c r="N116" s="15">
        <f>IF(K116&gt;0,(K116-K$10)/K$10,0)</f>
        <v/>
      </c>
      <c r="O116" s="13" t="n">
        <v>2097.35</v>
      </c>
      <c r="P116" s="138">
        <f>IF(O116&gt;0,O116-O115,0)</f>
        <v/>
      </c>
      <c r="Q116" s="68">
        <f>IF(O116&gt;0,P116/O115,0)</f>
        <v/>
      </c>
      <c r="R116" s="15">
        <f>IF(O116&gt;0,(O116-O$10)/O$10,0)</f>
        <v/>
      </c>
      <c r="S116" s="18">
        <f>IF(O116&gt;0,(((O116*0.7)*Q116)+((K116*0.9)*M116)+((G116*0.65)*I116)+((C116*0.6)*E116))/(O116+K116+G116+C116),0)</f>
        <v/>
      </c>
      <c r="T116" s="121">
        <f>IF(O116&gt;0,(S116*200)+T115,0)</f>
        <v/>
      </c>
      <c r="U116" s="121">
        <f>T116</f>
        <v/>
      </c>
      <c r="V116" s="134">
        <f>IF(T116&gt;0,(T116-T115)/T115,0)</f>
        <v/>
      </c>
      <c r="W116" s="21">
        <f>IF(T116&gt;0,(T116-T$11)/T$11,0)</f>
        <v/>
      </c>
      <c r="X116" s="18">
        <f>IF(T116&gt;0,((Q116+M116+I116+E116)/4),0)</f>
        <v/>
      </c>
      <c r="Y116" s="352" t="n">
        <v>138578.93</v>
      </c>
      <c r="Z116" s="15" t="n">
        <v>2e-06</v>
      </c>
      <c r="AA116" s="21">
        <f>Z116-$V116</f>
        <v/>
      </c>
      <c r="AC116" s="13" t="n">
        <v>223.39</v>
      </c>
      <c r="AD116" s="68">
        <f>IF(AC116&gt;0,((AC116-AC115)/AC115),0)</f>
        <v/>
      </c>
      <c r="AE116" s="68">
        <f>IF(AC116&gt;0,AD116-$V116,0)</f>
        <v/>
      </c>
      <c r="AF116" s="68">
        <f>IF(AC116&gt;0,(AC116-AF$10)/AF$10,0)</f>
        <v/>
      </c>
      <c r="AG116" s="68" t="n"/>
      <c r="AH116" s="15">
        <f>IF(AC116&gt;0,(AC116-AC$10)/AC$10,0)</f>
        <v/>
      </c>
      <c r="AJ116" s="13" t="n">
        <v>22.22</v>
      </c>
      <c r="AK116" s="68">
        <f>IF(AJ116&gt;0,((AJ116-AJ115)/AJ115),0)</f>
        <v/>
      </c>
      <c r="AL116" s="68">
        <f>IF(AJ116&gt;0,AK116-$V116,0)</f>
        <v/>
      </c>
      <c r="AM116" s="68">
        <f>IF(AJ116&gt;0,(AJ116-AM$10)/AM$10,0)</f>
        <v/>
      </c>
      <c r="AN116" s="68" t="n"/>
      <c r="AO116" s="15">
        <f>IF(AJ116&gt;0,(AJ116-AJ$10)/AJ$10,0)</f>
        <v/>
      </c>
      <c r="AQ116" s="13" t="n">
        <v>20.83</v>
      </c>
      <c r="AR116" s="68">
        <f>IF(AQ116&gt;0,((AQ116-AQ115)/AQ115),0)</f>
        <v/>
      </c>
      <c r="AS116" s="68">
        <f>IF(AQ116&gt;0,AR116-$V116,0)</f>
        <v/>
      </c>
      <c r="AT116" s="68">
        <f>IF(AQ116&gt;0,(AQ116-AT$10)/AT$10,0)</f>
        <v/>
      </c>
      <c r="AU116" s="68" t="n"/>
      <c r="AV116" s="15">
        <f>IF(AQ116&gt;0,(AQ116-AQ$10)/AQ$10,0)</f>
        <v/>
      </c>
      <c r="AX116" s="13" t="n">
        <v>206.67</v>
      </c>
      <c r="AY116" s="68">
        <f>IF(AX116&gt;0,((AX116-AX115)/AX115),0)</f>
        <v/>
      </c>
      <c r="AZ116" s="68">
        <f>IF(AX116&gt;0,AY116-$V116,0)</f>
        <v/>
      </c>
      <c r="BA116" s="68">
        <f>IF(AX116&gt;0,(AX116-BA$10)/BA$10,0)</f>
        <v/>
      </c>
      <c r="BB116" s="68" t="n"/>
      <c r="BC116" s="15">
        <f>IF(AX116&gt;0,(AX116-AX$10)/AX$10,0)</f>
        <v/>
      </c>
      <c r="BE116" s="13" t="n">
        <v>77.15000000000001</v>
      </c>
      <c r="BF116" s="68">
        <f>IF(BE116&gt;0,((BE116-BE115)/BE115),0)</f>
        <v/>
      </c>
      <c r="BG116" s="68">
        <f>IF(BE116&gt;0,BF116-$V116,0)</f>
        <v/>
      </c>
      <c r="BH116" s="68" t="n"/>
      <c r="BI116" s="68" t="n"/>
      <c r="BJ116" s="15">
        <f>IF(BE116&gt;0,(BE116-BE$10)/BE$10,0)</f>
        <v/>
      </c>
      <c r="BL116" s="13" t="n">
        <v>71.95</v>
      </c>
      <c r="BM116" s="68">
        <f>IF(BL116&gt;0,((BL116-BL115)/BL115),0)</f>
        <v/>
      </c>
      <c r="BN116" s="68">
        <f>IF(BL116&gt;0,BM116-$V116,0)</f>
        <v/>
      </c>
      <c r="BO116" s="68">
        <f>IF(BL116&gt;0,(BL116-BO$10)/BO$10,0)</f>
        <v/>
      </c>
      <c r="BP116" s="68" t="n"/>
      <c r="BQ116" s="15">
        <f>IF(BL116&gt;0,(BL116-BL$10)/BL$10,0)</f>
        <v/>
      </c>
      <c r="BS116" s="13" t="n">
        <v>39.53</v>
      </c>
      <c r="BT116" s="68">
        <f>IF(BS116&gt;0,((BS116-BS115)/BS115),0)</f>
        <v/>
      </c>
      <c r="BU116" s="68">
        <f>IF(BS116&gt;0,BT116-$V116,0)</f>
        <v/>
      </c>
      <c r="BV116" s="68">
        <f>IF(BS116&gt;0,(BS116-BV$10)/BV$10,0)</f>
        <v/>
      </c>
      <c r="BW116" s="68" t="n"/>
      <c r="BX116" s="15">
        <f>IF(BS116&gt;0,(BS116-BS$10)/BS$10,0)</f>
        <v/>
      </c>
      <c r="BZ116" s="13" t="n"/>
      <c r="CA116" s="68">
        <f>IF(BZ116&gt;0,((BZ116-BZ115)/BZ115),0)</f>
        <v/>
      </c>
      <c r="CB116" s="68">
        <f>IF(BZ116&gt;0,CA116-$V116,0)</f>
        <v/>
      </c>
      <c r="CC116" s="68">
        <f>IF(BZ116&gt;0,(BZ116-CC$10)/CC$10,0)</f>
        <v/>
      </c>
      <c r="CD116" s="68" t="n"/>
      <c r="CE116" s="15">
        <f>IF(BZ116&gt;0,(BZ116-BZ$10)/BZ$10,0)</f>
        <v/>
      </c>
      <c r="CG116" s="13" t="n">
        <v>30.74</v>
      </c>
      <c r="CH116" s="68">
        <f>IF(CG116&gt;0,((CG116-CG115)/CG115),0)</f>
        <v/>
      </c>
      <c r="CI116" s="68">
        <f>IF(CG116&gt;0,CH116-$V116,0)</f>
        <v/>
      </c>
      <c r="CJ116" s="68">
        <f>IF(CG116&gt;0,(CG116-CJ$10)/CJ$10,0)</f>
        <v/>
      </c>
      <c r="CK116" s="68" t="n"/>
      <c r="CL116" s="15">
        <f>IF(CG116&gt;0,(CG116-CG$10)/CG$10,0)</f>
        <v/>
      </c>
      <c r="CN116" s="13" t="n">
        <v>32.05</v>
      </c>
      <c r="CO116" s="68">
        <f>IF(CN116&gt;0,((CN116-CN115)/CN115),0)</f>
        <v/>
      </c>
      <c r="CP116" s="68">
        <f>IF(CN116&gt;0,CO116-$V116,0)</f>
        <v/>
      </c>
      <c r="CQ116" s="68">
        <f>IF(CN116&gt;0,(CN116-CQ$10)/CQ$10,0)</f>
        <v/>
      </c>
      <c r="CR116" s="68" t="n"/>
      <c r="CS116" s="15">
        <f>IF(CN116&gt;0,(CN116-CN$10)/CN$10,0)</f>
        <v/>
      </c>
      <c r="CU116" s="13" t="n">
        <v>35.53</v>
      </c>
      <c r="CV116" s="68">
        <f>IF(CU116&gt;0,((CU116-CU115)/CU115),0)</f>
        <v/>
      </c>
      <c r="CW116" s="68">
        <f>IF(CU116&gt;0,CV116-$V116,0)</f>
        <v/>
      </c>
      <c r="CX116" s="68">
        <f>IF(CU116&gt;0,(CU116-CX$10)/CX$10,0)</f>
        <v/>
      </c>
      <c r="CY116" s="68" t="n"/>
      <c r="CZ116" s="15">
        <f>IF(CU116&gt;0,(CU116-CU$10)/CU$10,0)</f>
        <v/>
      </c>
      <c r="DB116" s="13" t="n">
        <v>19.3</v>
      </c>
      <c r="DC116" s="68">
        <f>IF(DB116&gt;0,((DB116-DB115)/DB115),0)</f>
        <v/>
      </c>
      <c r="DD116" s="68">
        <f>IF(DB116&gt;0,DC116-$V116,0)</f>
        <v/>
      </c>
      <c r="DE116" s="68">
        <f>IF(DB116&gt;0,(DB116-DE$10)/DE$10,0)</f>
        <v/>
      </c>
      <c r="DF116" s="68" t="n"/>
      <c r="DG116" s="15">
        <f>IF(DB116&gt;0,(DB116-DB$10)/DB$10,0)</f>
        <v/>
      </c>
      <c r="DI116" s="13" t="n">
        <v>49.22</v>
      </c>
      <c r="DJ116" s="68">
        <f>IF(DI116&gt;0,((DI116-DI115)/DI115),0)</f>
        <v/>
      </c>
      <c r="DK116" s="68">
        <f>IF(DI116&gt;0,DJ116-$V116,0)</f>
        <v/>
      </c>
      <c r="DL116" s="68">
        <f>IF(DI116&gt;0,(DI116-DL$10)/DL$10,0)</f>
        <v/>
      </c>
      <c r="DM116" s="68" t="n"/>
      <c r="DN116" s="15">
        <f>IF(DI116&gt;0,(DI116-DI$10)/DI$10,0)</f>
        <v/>
      </c>
      <c r="DP116" s="13" t="n">
        <v>41.03</v>
      </c>
      <c r="DQ116" s="68">
        <f>IF(DP116&gt;0,((DP116-DP115)/DP115),0)</f>
        <v/>
      </c>
      <c r="DR116" s="68">
        <f>IF(DP116&gt;0,DQ116-$V116,0)</f>
        <v/>
      </c>
      <c r="DS116" s="68" t="n"/>
      <c r="DT116" s="68" t="n"/>
      <c r="DU116" s="15">
        <f>IF(DP116&gt;0,(DP116-DP$10)/DP$10,0)</f>
        <v/>
      </c>
      <c r="DV116" s="18" t="n"/>
      <c r="DW116" s="13" t="n">
        <v>31.98</v>
      </c>
      <c r="DX116" s="68">
        <f>IF(DW116&gt;0,((DW116-DW115)/DW115),0)</f>
        <v/>
      </c>
      <c r="DY116" s="68">
        <f>IF(DW116&gt;0,DX116-$V116,0)</f>
        <v/>
      </c>
      <c r="DZ116" s="68">
        <f>IF(DW116&gt;0,(DW116-DZ$10)/DZ$10,0)</f>
        <v/>
      </c>
      <c r="EA116" s="68" t="n"/>
      <c r="EB116" s="15">
        <f>IF(DW116&gt;0,(DW116-DW$10)/DW$10,0)</f>
        <v/>
      </c>
      <c r="ED116" s="13" t="n">
        <v>35.65</v>
      </c>
      <c r="EE116" s="68">
        <f>IF(ED116&gt;0,((ED116-ED115)/ED115),0)</f>
        <v/>
      </c>
      <c r="EF116" s="68">
        <f>IF(ED116&gt;0,EE116-$V116,0)</f>
        <v/>
      </c>
      <c r="EG116" s="68">
        <f>IF(ED116&gt;0,(ED116-EG$10)/EG$10,0)</f>
        <v/>
      </c>
      <c r="EH116" s="68" t="n"/>
      <c r="EI116" s="15">
        <f>IF(ED116&gt;0,(ED116-ED$10)/ED$10,0)</f>
        <v/>
      </c>
      <c r="EK116" s="13" t="n">
        <v>117.32</v>
      </c>
      <c r="EL116" s="68">
        <f>IF(EK116&gt;0,((EK116-EK115)/EK115),0)</f>
        <v/>
      </c>
      <c r="EM116" s="68">
        <f>IF(EK116&gt;0,EL116-$V116,0)</f>
        <v/>
      </c>
      <c r="EN116" s="68">
        <f>IF(EK116&gt;0,(EK116-EN$10)/EN$10,0)</f>
        <v/>
      </c>
      <c r="EO116" s="68" t="n"/>
      <c r="EP116" s="15">
        <f>IF(EK116&gt;0,(EK116-EK$10)/EK$10,0)</f>
        <v/>
      </c>
      <c r="ER116" s="13" t="n">
        <v>36.59</v>
      </c>
      <c r="ES116" s="68">
        <f>IF(ER116&gt;0,((ER116-ER115)/ER115),0)</f>
        <v/>
      </c>
      <c r="ET116" s="68">
        <f>IF(ER116&gt;0,ES116-$V116,0)</f>
        <v/>
      </c>
      <c r="EU116" s="68">
        <f>IF(ER116&gt;0,(ER116-EU$10)/EU$10,0)</f>
        <v/>
      </c>
      <c r="EV116" s="68" t="n"/>
      <c r="EW116" s="15">
        <f>IF(ER116&gt;0,(ER116-ER$10)/ER$10,0)</f>
        <v/>
      </c>
      <c r="EY116" s="13" t="n">
        <v>39.27</v>
      </c>
      <c r="EZ116" s="68">
        <f>IF(EY116&gt;0,((EY116-EY115)/EY115),0)</f>
        <v/>
      </c>
      <c r="FA116" s="68">
        <f>IF(EY116&gt;0,EZ116-$V116,0)</f>
        <v/>
      </c>
      <c r="FB116" s="68" t="n"/>
      <c r="FC116" s="68" t="n"/>
      <c r="FD116" s="15">
        <f>IF(EY116&gt;0,(EY116-EY$10)/EY$10,0)</f>
        <v/>
      </c>
      <c r="FF116" s="13" t="n">
        <v>54.74</v>
      </c>
      <c r="FG116" s="68">
        <f>IF(FF116&gt;0,((FF116-FF115)/FF115),0)</f>
        <v/>
      </c>
      <c r="FH116" s="68">
        <f>IF(FF116&gt;0,FG116-$V116,0)</f>
        <v/>
      </c>
      <c r="FI116" s="68">
        <f>IF(FF116&gt;0,(FF116-FI$10)/FI$10,0)</f>
        <v/>
      </c>
      <c r="FJ116" s="68" t="n"/>
      <c r="FK116" s="15">
        <f>IF(FF116&gt;0,(FF116-FF$10)/FF$10,0)</f>
        <v/>
      </c>
      <c r="FM116" s="13" t="n">
        <v>181.09</v>
      </c>
      <c r="FN116" s="68">
        <f>IF(FM116&gt;0,((FM116-FM115)/FM115),0)</f>
        <v/>
      </c>
      <c r="FO116" s="68">
        <f>IF(FM116&gt;0,FN116-$V116,0)</f>
        <v/>
      </c>
      <c r="FP116" s="68">
        <f>IF(FM116&gt;0,(FM116-FP$10)/FP$10,0)</f>
        <v/>
      </c>
      <c r="FQ116" s="68" t="n"/>
      <c r="FR116" s="15">
        <f>IF(FM116&gt;0,(FM116-FM$10)/FM$10,0)</f>
        <v/>
      </c>
      <c r="FT116" s="13" t="n">
        <v>95.15000000000001</v>
      </c>
      <c r="FU116" s="68">
        <f>IF(FT116&gt;0,((FT116-FT115)/FT115),0)</f>
        <v/>
      </c>
      <c r="FV116" s="68">
        <f>IF(FT116&gt;0,FU116-$V116,0)</f>
        <v/>
      </c>
      <c r="FW116" s="68">
        <f>IF(FT116&gt;0,(FT116-FW$10)/FW$10,0)</f>
        <v/>
      </c>
      <c r="FX116" s="68" t="n"/>
      <c r="FY116" s="15">
        <f>IF(FT116&gt;0,(FT116-FT$10)/FT$10,0)</f>
        <v/>
      </c>
      <c r="GA116" s="13" t="n">
        <v>18.1</v>
      </c>
      <c r="GB116" s="68">
        <f>IF(GA116&gt;0,((GA116-GA115)/GA115),0)</f>
        <v/>
      </c>
      <c r="GC116" s="68">
        <f>IF(GA116&gt;0,GB116-$V116,0)</f>
        <v/>
      </c>
      <c r="GD116" s="68" t="n"/>
      <c r="GE116" s="68" t="n"/>
      <c r="GF116" s="15">
        <f>IF(GA116&gt;0,(GA116-GA$10)/GA$10,0)</f>
        <v/>
      </c>
      <c r="GG116" s="18" t="n"/>
      <c r="GH116" s="13" t="n">
        <v>18.16</v>
      </c>
      <c r="GI116" s="68">
        <f>IF(GH116&gt;0,((GH116-GH115)/GH115),0)</f>
        <v/>
      </c>
      <c r="GJ116" s="68">
        <f>IF(GH116&gt;0,GI116-$V116,0)</f>
        <v/>
      </c>
      <c r="GK116" s="68">
        <f>IF(GH116&gt;0,(GH116-GK$10)/GK$10,0)</f>
        <v/>
      </c>
      <c r="GL116" s="68" t="n"/>
      <c r="GM116" s="15">
        <f>IF(GH116&gt;0,(GH116-GH$10)/GH$10,0)</f>
        <v/>
      </c>
      <c r="GO116" s="13" t="n">
        <v>25.27</v>
      </c>
      <c r="GP116" s="68">
        <f>IF(GO116&gt;0,((GO116-GO115)/GO115),0)</f>
        <v/>
      </c>
      <c r="GQ116" s="68">
        <f>IF(GO116&gt;0,GP116-$V116,0)</f>
        <v/>
      </c>
      <c r="GR116" s="68" t="n"/>
      <c r="GS116" s="68" t="n"/>
      <c r="GT116" s="15">
        <f>IF(GO116&gt;0,(GO116-GO$10)/GO$10,0)</f>
        <v/>
      </c>
      <c r="GV116" s="13" t="n">
        <v>15.1</v>
      </c>
      <c r="GW116" s="68">
        <f>IF(GV116&gt;0,((GV116-GV115)/GV115),0)</f>
        <v/>
      </c>
      <c r="GX116" s="68">
        <f>IF(GV116&gt;0,GW116-$V116,0)</f>
        <v/>
      </c>
      <c r="GY116" s="68">
        <f>IF(GV116&gt;0,(GV116-GY$10)/GY$10,0)</f>
        <v/>
      </c>
      <c r="GZ116" s="68" t="n"/>
      <c r="HA116" s="15">
        <f>IF(GV116&gt;0,(GV116-GV$10)/GV$10,0)</f>
        <v/>
      </c>
      <c r="HD116" s="13" t="n">
        <v>284.7</v>
      </c>
      <c r="HE116" s="68">
        <f>IF(HD116&gt;0,((HD116-HD115)/HD115),0)</f>
        <v/>
      </c>
      <c r="HF116" s="68">
        <f>IF(HD116&gt;0,HE116-$V116,0)</f>
        <v/>
      </c>
      <c r="HG116" s="68">
        <f>IF(HD116&gt;0,(HD116-HG$10)/HG$10,0)</f>
        <v/>
      </c>
      <c r="HH116" s="68" t="n"/>
      <c r="HI116" s="15">
        <f>IF(HD116&gt;0,(HD116-HD$10)/HD$10,0)</f>
        <v/>
      </c>
      <c r="HK116" s="13" t="n">
        <v>40.36</v>
      </c>
      <c r="HL116" s="68">
        <f>IF(HK116&gt;0,((HK116-HK115)/HK115),0)</f>
        <v/>
      </c>
      <c r="HM116" s="68">
        <f>IF(HK116&gt;0,HL116-$V116,0)</f>
        <v/>
      </c>
      <c r="HN116" s="68">
        <f>IF(HK116&gt;0,(HK116-HN$10)/HN$10,0)</f>
        <v/>
      </c>
      <c r="HO116" s="68" t="n"/>
      <c r="HP116" s="15">
        <f>IF(HK116&gt;0,(HK116-HK$10)/HK$10,0)</f>
        <v/>
      </c>
      <c r="HR116" s="13" t="n">
        <v>101.83</v>
      </c>
      <c r="HS116" s="68">
        <f>IF(HR116&gt;0,((HR116-HR115)/HR115),0)</f>
        <v/>
      </c>
      <c r="HT116" s="68">
        <f>IF(HR116&gt;0,HS116-$V116,0)</f>
        <v/>
      </c>
      <c r="HU116" s="68">
        <f>IF(HR116&gt;0,(HR116-HU$10)/HU$10,0)</f>
        <v/>
      </c>
      <c r="HV116" s="68" t="n"/>
      <c r="HW116" s="15">
        <f>IF(HR116&gt;0,(HR116-HR$10)/HR$10,0)</f>
        <v/>
      </c>
      <c r="HY116" s="13" t="n">
        <v>139.99</v>
      </c>
      <c r="HZ116" s="68">
        <f>IF(HY116&gt;0,((HY116-HY115)/HY115),0)</f>
        <v/>
      </c>
      <c r="IA116" s="68">
        <f>IF(HY116&gt;0,HZ116-$V116,0)</f>
        <v/>
      </c>
      <c r="IB116" s="68">
        <f>IF(HY116&gt;0,(HY116-IB$10)/IB$10,0)</f>
        <v/>
      </c>
      <c r="IC116" s="68" t="n"/>
      <c r="ID116" s="15">
        <f>IF(HY116&gt;0,(HY116-HY$10)/HY$10,0)</f>
        <v/>
      </c>
      <c r="IF116" s="13" t="n">
        <v>259.93</v>
      </c>
      <c r="IG116" s="68">
        <f>IF(IF116&gt;0,((IF116-IF115)/IF115),0)</f>
        <v/>
      </c>
      <c r="IH116" s="68">
        <f>IF(IF116&gt;0,IG116-$V116,0)</f>
        <v/>
      </c>
      <c r="II116" s="68">
        <f>IF(IF116&gt;0,(IF116-II$10)/II$10,0)</f>
        <v/>
      </c>
      <c r="IJ116" s="68" t="n"/>
      <c r="IK116" s="15">
        <f>IF(IF116&gt;0,(IF116-IF$10)/IF$10,0)</f>
        <v/>
      </c>
      <c r="IM116" s="13" t="n">
        <v>224.78</v>
      </c>
      <c r="IN116" s="68">
        <f>IF(IM116&gt;0,((IM116-IM115)/IM115),0)</f>
        <v/>
      </c>
      <c r="IO116" s="68">
        <f>IF(IM116&gt;0,IN116-$V116,0)</f>
        <v/>
      </c>
      <c r="IP116" s="68">
        <f>IF(IM116&gt;0,(IM116-IP$10)/IP$10,0)</f>
        <v/>
      </c>
      <c r="IQ116" s="68" t="n"/>
      <c r="IR116" s="15">
        <f>IF(IM116&gt;0,(IM116-IM$10)/IM$10,0)</f>
        <v/>
      </c>
      <c r="IT116" s="13" t="n">
        <v>60.03</v>
      </c>
      <c r="IU116" s="68">
        <f>IF(IT116&gt;0,((IT116-IT115)/IT115),0)</f>
        <v/>
      </c>
      <c r="IV116" s="68">
        <f>IF(IT116&gt;0,IU116-$V116,0)</f>
        <v/>
      </c>
      <c r="IW116" s="68">
        <f>IF(IT116&gt;0,(IT116-IW$10)/IW$10,0)</f>
        <v/>
      </c>
      <c r="IX116" s="68" t="n"/>
      <c r="IY116" s="15">
        <f>IF(IT116&gt;0,(IT116-IT$10)/IT$10,0)</f>
        <v/>
      </c>
      <c r="JA116" s="13" t="n">
        <v>684.62</v>
      </c>
      <c r="JB116" s="68">
        <f>IF(JA116&gt;0,((JA116-JA115)/JA115),0)</f>
        <v/>
      </c>
      <c r="JC116" s="68">
        <f>IF(JA116&gt;0,JB116-$V116,0)</f>
        <v/>
      </c>
      <c r="JD116" s="68">
        <f>IF(JA116&gt;0,(JA116-JD$10)/JD$10,0)</f>
        <v/>
      </c>
      <c r="JE116" s="68" t="n"/>
      <c r="JF116" s="15">
        <f>IF(JA116&gt;0,(JA116-JA$10)/JA$10,0)</f>
        <v/>
      </c>
      <c r="JH116" s="13" t="n">
        <v>467.68</v>
      </c>
      <c r="JI116" s="68">
        <f>IF(JH116&gt;0,((JH116-JH115)/JH115),0)</f>
        <v/>
      </c>
      <c r="JJ116" s="68">
        <f>IF(JH116&gt;0,JI116-$V116,0)</f>
        <v/>
      </c>
      <c r="JK116" s="68">
        <f>IF(JH116&gt;0,(JH116-JK$10)/JK$10,0)</f>
        <v/>
      </c>
      <c r="JL116" s="68" t="n"/>
      <c r="JM116" s="15">
        <f>IF(JH116&gt;0,(JH116-JH$10)/JH$10,0)</f>
        <v/>
      </c>
      <c r="JO116" s="13" t="n">
        <v>13.67</v>
      </c>
      <c r="JP116" s="68">
        <f>IF(JO116&gt;0,((JO116-JO115)/JO115),0)</f>
        <v/>
      </c>
      <c r="JQ116" s="68">
        <f>IF(JO116&gt;0,JP116-$V116,0)</f>
        <v/>
      </c>
      <c r="JR116" s="68">
        <f>IF(JO116&gt;0,(JO116-JR$10)/JR$10,0)</f>
        <v/>
      </c>
      <c r="JS116" s="68" t="n"/>
      <c r="JT116" s="15">
        <f>IF(JO116&gt;0,(JO116-JO$10)/JO$10,0)</f>
        <v/>
      </c>
      <c r="JV116" s="13" t="n">
        <v>1.62</v>
      </c>
      <c r="JW116" s="68">
        <f>IF(JV116&gt;0,((JV116-JV115)/JV115),0)</f>
        <v/>
      </c>
      <c r="JX116" s="68">
        <f>IF(JV116&gt;0,JW116-$V116,0)</f>
        <v/>
      </c>
      <c r="JY116" s="68">
        <f>IF(JV116&gt;0,(JV116-JY$10)/JY$10,0)</f>
        <v/>
      </c>
      <c r="JZ116" s="68" t="n"/>
      <c r="KA116" s="15">
        <f>IF(JV116&gt;0,(JV116-JV$10)/JV$10,0)</f>
        <v/>
      </c>
      <c r="KC116" s="13" t="n">
        <v>17.61</v>
      </c>
      <c r="KD116" s="68">
        <f>IF(KC116&gt;0,((KC116-KC115)/KC115),0)</f>
        <v/>
      </c>
      <c r="KE116" s="68">
        <f>IF(KC116&gt;0,KD116-$V116,0)</f>
        <v/>
      </c>
      <c r="KF116" s="68">
        <f>IF(KC116&gt;0,(KC116-KF$10)/KF$10,0)</f>
        <v/>
      </c>
      <c r="KG116" s="68" t="n"/>
      <c r="KH116" s="15">
        <f>IF(KC116&gt;0,(KC116-KC$10)/KC$10,0)</f>
        <v/>
      </c>
      <c r="KI116" s="18" t="n"/>
      <c r="KJ116" s="13" t="n">
        <v>73</v>
      </c>
      <c r="KK116" s="68">
        <f>IF(KJ116&gt;0,((KJ116-KJ115)/KJ115),0)</f>
        <v/>
      </c>
      <c r="KL116" s="68">
        <f>IF(KJ116&gt;0,KK116-$V116,0)</f>
        <v/>
      </c>
      <c r="KM116" s="68">
        <f>IF(KJ116&gt;0,(KJ116-KM$10)/KM$10,0)</f>
        <v/>
      </c>
      <c r="KN116" s="68" t="n"/>
      <c r="KO116" s="15">
        <f>IF(KJ116&gt;0,(KJ116-KJ$10)/KJ$10,0)</f>
        <v/>
      </c>
      <c r="KQ116" s="13" t="n">
        <v>1.51</v>
      </c>
      <c r="KR116" s="68">
        <f>IF(KQ116&gt;0,((KQ116-KQ115)/KQ115),0)</f>
        <v/>
      </c>
      <c r="KS116" s="68">
        <f>IF(KQ116&gt;0,KR116-$V116,0)</f>
        <v/>
      </c>
      <c r="KT116" s="68">
        <f>IF(KQ116&gt;0,(KQ116-KT$10)/KT$10,0)</f>
        <v/>
      </c>
      <c r="KU116" s="68" t="n"/>
      <c r="KV116" s="15">
        <f>IF(KQ116&gt;0,(KQ116-KQ$10)/KQ$10,0)</f>
        <v/>
      </c>
      <c r="KW116" s="18" t="n"/>
      <c r="KX116" s="13" t="n">
        <v>29.26</v>
      </c>
      <c r="KY116" s="68">
        <f>IF(KX116&gt;0,((KX116-KX115)/KX115),0)</f>
        <v/>
      </c>
      <c r="KZ116" s="68">
        <f>IF(KX116&gt;0,KY116-$V116,0)</f>
        <v/>
      </c>
      <c r="LA116" s="68">
        <f>IF(KX116&gt;0,(KX116-LA$10)/LA$10,0)</f>
        <v/>
      </c>
      <c r="LB116" s="68" t="n"/>
      <c r="LC116" s="15">
        <f>IF(KX116&gt;0,(KX116-KX$10)/KX$10,0)</f>
        <v/>
      </c>
      <c r="LD116" s="18" t="n"/>
      <c r="LE116" s="13" t="n">
        <v>55.33</v>
      </c>
      <c r="LF116" s="68">
        <f>IF(LE116&gt;0,((LE116-LE115)/LE115),0)</f>
        <v/>
      </c>
      <c r="LG116" s="68">
        <f>IF(LE116&gt;0,LF116-$V116,0)</f>
        <v/>
      </c>
      <c r="LH116" s="68">
        <f>IF(LE116&gt;0,(LE116-LH$10)/LH$10,0)</f>
        <v/>
      </c>
      <c r="LI116" s="68" t="n"/>
      <c r="LJ116" s="15">
        <f>IF(LE116&gt;0,(LE116-LE$10)/LE$10,0)</f>
        <v/>
      </c>
      <c r="LL116" s="13" t="n">
        <v>122.06</v>
      </c>
      <c r="LM116" s="68">
        <f>IF(LL116&gt;0,((LL116-LL115)/LL115),0)</f>
        <v/>
      </c>
      <c r="LN116" s="68">
        <f>IF(LL116&gt;0,LM116-$V116,0)</f>
        <v/>
      </c>
      <c r="LO116" s="68">
        <f>IF(LL116&gt;0,(LL116-LO$10)/LO$10,0)</f>
        <v/>
      </c>
      <c r="LP116" s="68" t="n"/>
      <c r="LQ116" s="15">
        <f>IF(LL116&gt;0,(LL116-LL$10)/LL$10,0)</f>
        <v/>
      </c>
      <c r="LS116" s="13" t="n">
        <v>15.46</v>
      </c>
      <c r="LT116" s="68">
        <f>IF(LS116&gt;0,((LS116-LS115)/LS115),0)</f>
        <v/>
      </c>
      <c r="LU116" s="68">
        <f>IF(LS116&gt;0,LT116-$V116,0)</f>
        <v/>
      </c>
      <c r="LV116" s="68" t="n"/>
      <c r="LW116" s="68" t="n"/>
      <c r="LX116" s="15">
        <f>IF(LS116&gt;0,(LS116-LS$10)/LS$10,0)</f>
        <v/>
      </c>
      <c r="LZ116" s="13" t="n">
        <v>15.9</v>
      </c>
      <c r="MA116" s="68">
        <f>IF(LZ116&gt;0,((LZ116-LZ115)/LZ115),0)</f>
        <v/>
      </c>
      <c r="MB116" s="68">
        <f>IF(LZ116&gt;0,MA116-$V116,0)</f>
        <v/>
      </c>
      <c r="MC116" s="68">
        <f>IF(LZ116&gt;0,(LZ116-MC$10)/MC$10,0)</f>
        <v/>
      </c>
      <c r="MD116" s="68" t="n"/>
      <c r="ME116" s="15">
        <f>IF(LZ116&gt;0,(LZ116-LZ$10)/LZ$10,0)</f>
        <v/>
      </c>
      <c r="MG116" s="13" t="n">
        <v>47.16</v>
      </c>
      <c r="MH116" s="68">
        <f>IF(MG116&gt;0,((MG116-MG115)/MG115),0)</f>
        <v/>
      </c>
      <c r="MI116" s="68">
        <f>IF(MG116&gt;0,MH116-$V116,0)</f>
        <v/>
      </c>
      <c r="MJ116" s="68">
        <f>IF(MG116&gt;0,(MG116-MJ$10)/MJ$10,0)</f>
        <v/>
      </c>
      <c r="MK116" s="68" t="n"/>
      <c r="ML116" s="15">
        <f>IF(MG116&gt;0,(MG116-MG$10)/MG$10,0)</f>
        <v/>
      </c>
      <c r="MN116" s="13" t="n">
        <v>128.94</v>
      </c>
      <c r="MO116" s="68">
        <f>IF(MN116&gt;0,((MN116-MN115)/MN115),0)</f>
        <v/>
      </c>
      <c r="MP116" s="68">
        <f>IF(MN116&gt;0,MO116-$V116,0)</f>
        <v/>
      </c>
      <c r="MQ116" s="68">
        <f>IF(MN116&gt;0,(MN116-MQ$10)/MQ$10,0)</f>
        <v/>
      </c>
      <c r="MR116" s="68" t="n"/>
      <c r="MS116" s="15">
        <f>IF(MN116&gt;0,(MN116-MN$10)/MN$10,0)</f>
        <v/>
      </c>
      <c r="MU116" s="13" t="n">
        <v>17.07</v>
      </c>
      <c r="MV116" s="68">
        <f>IF(MU116&gt;0,((MU116-MU115)/MU115),0)</f>
        <v/>
      </c>
      <c r="MW116" s="68">
        <f>IF(MU116&gt;0,MV116-$V116,0)</f>
        <v/>
      </c>
      <c r="MX116" s="68">
        <f>IF(MU116&gt;0,(MU116-MX$10)/MX$10,0)</f>
        <v/>
      </c>
      <c r="MY116" s="68" t="n"/>
      <c r="MZ116" s="15">
        <f>IF(MU116&gt;0,(MU116-MU$10)/MU$10,0)</f>
        <v/>
      </c>
      <c r="NB116" s="13" t="n">
        <v>251.92</v>
      </c>
      <c r="NC116" s="68">
        <f>IF(NB116&gt;0,((NB116-NB115)/NB115),0)</f>
        <v/>
      </c>
      <c r="ND116" s="68">
        <f>IF(NB116&gt;0,NC116-$V116,0)</f>
        <v/>
      </c>
      <c r="NE116" s="68">
        <f>IF(NB116&gt;0,(NB116-NE$10)/NE$10,0)</f>
        <v/>
      </c>
      <c r="NF116" s="68" t="n"/>
      <c r="NG116" s="15">
        <f>IF(NB116&gt;0,(NB116-NB$10)/NB$10,0)</f>
        <v/>
      </c>
      <c r="NI116" s="13" t="n">
        <v>6.45</v>
      </c>
      <c r="NJ116" s="68">
        <f>IF(NI116&gt;0,((NI116-NI115)/NI115),0)</f>
        <v/>
      </c>
      <c r="NK116" s="68">
        <f>IF(NI116&gt;0,NJ116-$V116,0)</f>
        <v/>
      </c>
      <c r="NL116" s="68">
        <f>IF(NI116&gt;0,(NI116-NL$10)/NL$10,0)</f>
        <v/>
      </c>
      <c r="NM116" s="68" t="n"/>
      <c r="NN116" s="15">
        <f>IF(NI116&gt;0,(NI116-NI$10)/NI$10,0)</f>
        <v/>
      </c>
      <c r="NP116" s="13" t="n">
        <v>484.31</v>
      </c>
      <c r="NQ116" s="68">
        <f>IF(NP116&gt;0,((NP116-NP115)/NP115),0)</f>
        <v/>
      </c>
      <c r="NR116" s="68">
        <f>IF(NP116&gt;0,NQ116-$V116,0)</f>
        <v/>
      </c>
      <c r="NS116" s="68">
        <f>IF(NP116&gt;0,(NP116-NS$10)/NS$10,0)</f>
        <v/>
      </c>
      <c r="NT116" s="68" t="n"/>
      <c r="NU116" s="15">
        <f>IF(NP116&gt;0,(NP116-NP$10)/NP$10,0)</f>
        <v/>
      </c>
      <c r="NW116" s="13" t="n">
        <v>168.21</v>
      </c>
      <c r="NX116" s="68">
        <f>IF(NW116&gt;0,((NW116-NW115)/NW115),0)</f>
        <v/>
      </c>
      <c r="NY116" s="68">
        <f>IF(NW116&gt;0,NX116-$V116,0)</f>
        <v/>
      </c>
      <c r="NZ116" s="68">
        <f>IF(NW116&gt;0,(NW116-NZ$10)/NZ$10,0)</f>
        <v/>
      </c>
      <c r="OA116" s="68" t="n"/>
      <c r="OB116" s="15">
        <f>IF(NW116&gt;0,(NW116-NW$10)/NW$10,0)</f>
        <v/>
      </c>
      <c r="OD116" s="13" t="n">
        <v>1.68</v>
      </c>
      <c r="OE116" s="68">
        <f>IF(OD116&gt;0,((OD116-OD115)/OD115),0)</f>
        <v/>
      </c>
      <c r="OF116" s="68">
        <f>IF(OD116&gt;0,OE116-$V116,0)</f>
        <v/>
      </c>
      <c r="OG116" s="68">
        <f>IF(OD116&gt;0,(OD116-OG$10)/OG$10,0)</f>
        <v/>
      </c>
      <c r="OH116" s="68" t="n"/>
      <c r="OI116" s="15">
        <f>IF(OD116&gt;0,(OD116-OD$10)/OD$10,0)</f>
        <v/>
      </c>
      <c r="OK116" s="13" t="n">
        <v>136.34</v>
      </c>
      <c r="OL116" s="68">
        <f>IF(OK116&gt;0,((OK116-OK115)/OK115),0)</f>
        <v/>
      </c>
      <c r="OM116" s="68">
        <f>IF(OK116&gt;0,OL116-$V116,0)</f>
        <v/>
      </c>
      <c r="ON116" s="68">
        <f>IF(OK116&gt;0,(OK116-ON$10)/ON$10,0)</f>
        <v/>
      </c>
      <c r="OO116" s="68" t="n"/>
      <c r="OP116" s="15">
        <f>IF(OK116&gt;0,(OK116-OK$10)/OK$10,0)</f>
        <v/>
      </c>
      <c r="OR116" s="13" t="n">
        <v>4.08</v>
      </c>
      <c r="OS116" s="68">
        <f>IF(OR116&gt;0,((OR116-OR115)/OR115),0)</f>
        <v/>
      </c>
      <c r="OT116" s="68">
        <f>IF(OR116&gt;0,OS116-$V116,0)</f>
        <v/>
      </c>
      <c r="OU116" s="68">
        <f>IF(OR116&gt;0,(OR116-OU$10)/OU$10,0)</f>
        <v/>
      </c>
      <c r="OV116" s="68" t="n"/>
      <c r="OW116" s="15">
        <f>IF(OR116&gt;0,(OR116-OR$10)/OR$10,0)</f>
        <v/>
      </c>
      <c r="OY116" s="13" t="n">
        <v>139.07</v>
      </c>
      <c r="OZ116" s="68">
        <f>IF(OY116&gt;0,((OY116-OY115)/OY115),0)</f>
        <v/>
      </c>
      <c r="PA116" s="68">
        <f>IF(OY116&gt;0,OZ116-$V116,0)</f>
        <v/>
      </c>
      <c r="PB116" s="68">
        <f>IF(OY116&gt;0,(OY116-PB$10)/PB$10,0)</f>
        <v/>
      </c>
      <c r="PC116" s="68" t="n"/>
      <c r="PD116" s="15">
        <f>IF(OY116&gt;0,(OY116-OY$10)/OY$10,0)</f>
        <v/>
      </c>
      <c r="PE116" s="18" t="n"/>
      <c r="PF116" s="13" t="n">
        <v>242.06</v>
      </c>
      <c r="PG116" s="68">
        <f>IF(PF116&gt;0,((PF116-PF115)/PF115),0)</f>
        <v/>
      </c>
      <c r="PH116" s="68">
        <f>IF(PF116&gt;0,PG116-$V116,0)</f>
        <v/>
      </c>
      <c r="PI116" s="68">
        <f>IF(PF116&gt;0,(PF116-PI$10)/PI$10,0)</f>
        <v/>
      </c>
      <c r="PJ116" s="68" t="n"/>
      <c r="PK116" s="15">
        <f>IF(PF116&gt;0,(PF116-PF$10)/PF$10,0)</f>
        <v/>
      </c>
      <c r="PM116" s="13" t="n"/>
      <c r="PN116" s="68">
        <f>IF(PM116&gt;0,((PM116-PM115)/PM115),0)</f>
        <v/>
      </c>
      <c r="PO116" s="68">
        <f>PN116-$V116</f>
        <v/>
      </c>
      <c r="PP116" s="68">
        <f>IF(PM116&gt;0,(PM116-PP$10)/PP$10,0)</f>
        <v/>
      </c>
      <c r="PQ116" s="68" t="n"/>
      <c r="PR116" s="15">
        <f>IF(PM116&gt;0,(PM116-PM$10)/PM$10,0)</f>
        <v/>
      </c>
      <c r="PT116" s="13" t="n">
        <v>5.58</v>
      </c>
      <c r="PU116" s="68">
        <f>IF(PT116&gt;0,((PT116-PT115)/PT115),0)</f>
        <v/>
      </c>
      <c r="PV116" s="68">
        <f>IF(PT116&gt;0,PU116-$V116,0)</f>
        <v/>
      </c>
      <c r="PW116" s="68">
        <f>IF(PT116&gt;0,(PT116-PW$10)/PW$10,0)</f>
        <v/>
      </c>
      <c r="PX116" s="68" t="n"/>
      <c r="PY116" s="15">
        <f>IF(PT116&gt;0,(PT116-PT$10)/PT$10,0)</f>
        <v/>
      </c>
      <c r="QA116" s="13" t="n">
        <v>225.44</v>
      </c>
      <c r="QB116" s="68">
        <f>IF(QA116&gt;0,((QA116-QA115)/QA115),0)</f>
        <v/>
      </c>
      <c r="QC116" s="68">
        <f>IF(QA116&gt;0,QB116-$V116,0)</f>
        <v/>
      </c>
      <c r="QD116" s="68">
        <f>IF(QA116&gt;0,(QA116-QD$10)/QD$10,0)</f>
        <v/>
      </c>
      <c r="QE116" s="68" t="n"/>
      <c r="QF116" s="15">
        <f>IF(QA116&gt;0,(QA116-QA$10)/QA$10,0)</f>
        <v/>
      </c>
      <c r="QH116" s="13" t="n">
        <v>1.382</v>
      </c>
      <c r="QI116" s="68">
        <f>IF(QH116&gt;0,((QH116-QH115)/QH115),0)</f>
        <v/>
      </c>
      <c r="QJ116" s="68">
        <f>IF(QH116&gt;0,QI116-$V116,0)</f>
        <v/>
      </c>
      <c r="QK116" s="68">
        <f>IF(QH116&gt;0,(QH116-QK$10)/QK$10,0)</f>
        <v/>
      </c>
      <c r="QL116" s="68" t="n"/>
      <c r="QM116" s="15">
        <f>IF(QH116&gt;0,(QH116-QH$10)/QH$10,0)</f>
        <v/>
      </c>
      <c r="QO116" s="13" t="n">
        <v>10.51</v>
      </c>
      <c r="QP116" s="68">
        <f>IF(QO116&gt;0,((QO116-QO115)/QO115),0)</f>
        <v/>
      </c>
      <c r="QQ116" s="68">
        <f>IF(QO116&gt;0,QP116-$V116,0)</f>
        <v/>
      </c>
      <c r="QR116" s="68">
        <f>IF(QO116&gt;0,(QO116-QR$10)/QR$10,0)</f>
        <v/>
      </c>
      <c r="QS116" s="68" t="n"/>
      <c r="QT116" s="15">
        <f>IF(QO116&gt;0,(QO116-QO$10)/QO$10,0)</f>
        <v/>
      </c>
      <c r="QV116" s="13" t="n">
        <v>1.62</v>
      </c>
      <c r="QW116" s="68">
        <f>IF(QV116&gt;0,((QV116-QV115)/QV115),0)</f>
        <v/>
      </c>
      <c r="QX116" s="68">
        <f>IF(QV116&gt;0,QW116-$V116,0)</f>
        <v/>
      </c>
      <c r="QY116" s="68">
        <f>IF(QV116&gt;0,(QV116-QY$10)/QY$10,0)</f>
        <v/>
      </c>
      <c r="QZ116" s="68" t="n"/>
      <c r="RA116" s="15">
        <f>IF(QV116&gt;0,(QV116-QV$10)/QV$10,0)</f>
        <v/>
      </c>
      <c r="RC116" s="13" t="n">
        <v>32.11</v>
      </c>
      <c r="RD116" s="68">
        <f>IF(RC116&gt;0,((RC116-RC115)/RC115),0)</f>
        <v/>
      </c>
      <c r="RE116" s="68">
        <f>IF(RC116&gt;0,RD116-$V116,0)</f>
        <v/>
      </c>
      <c r="RF116" s="68">
        <f>IF(RC116&gt;0,(RC116-RF$10)/RF$10,0)</f>
        <v/>
      </c>
      <c r="RG116" s="68" t="n"/>
      <c r="RH116" s="15">
        <f>IF(RC116&gt;0,(RC116-RC$10)/RC$10,0)</f>
        <v/>
      </c>
      <c r="RJ116" s="13" t="n">
        <v>203.34</v>
      </c>
      <c r="RK116" s="68">
        <f>IF(RJ116&gt;0,((RJ116-RJ115)/RJ115),0)</f>
        <v/>
      </c>
      <c r="RL116" s="68">
        <f>RK116-$V116</f>
        <v/>
      </c>
      <c r="RM116" s="68">
        <f>IF(RJ116&gt;0,(RJ116-RM$10)/RM$10,0)</f>
        <v/>
      </c>
      <c r="RN116" s="68" t="n"/>
      <c r="RO116" s="15">
        <f>IF(RJ116&gt;0,(RJ116-RJ$10)/RJ$10,0)</f>
        <v/>
      </c>
      <c r="RQ116" s="13" t="n">
        <v>13.18</v>
      </c>
      <c r="RR116" s="68">
        <f>IF(RQ116&gt;0,((RQ116-RQ115)/RQ115),0)</f>
        <v/>
      </c>
      <c r="RS116" s="68">
        <f>RR116-$V116</f>
        <v/>
      </c>
      <c r="RT116" s="68">
        <f>IF(RQ116&gt;0,(RQ116-RT$10)/RT$10,0)</f>
        <v/>
      </c>
      <c r="RU116" s="68" t="n"/>
      <c r="RV116" s="15">
        <f>IF(RQ116&gt;0,(RQ116-RQ$10)/RQ$10,0)</f>
        <v/>
      </c>
      <c r="RX116" s="13" t="n">
        <v>119.91</v>
      </c>
      <c r="RY116" s="68">
        <f>IF(RX116&gt;0,((RX116-RX115)/RX115),0)</f>
        <v/>
      </c>
      <c r="RZ116" s="68">
        <f>RY116-$V116</f>
        <v/>
      </c>
      <c r="SA116" s="68">
        <f>IF(RX116&gt;0,(RX116-SA$10)/SA$10,0)</f>
        <v/>
      </c>
      <c r="SB116" s="68" t="n"/>
      <c r="SC116" s="15">
        <f>IF(RX116&gt;0,(RX116-RX$10)/RX$10,0)</f>
        <v/>
      </c>
      <c r="SE116" s="13" t="n">
        <v>10.89</v>
      </c>
      <c r="SF116" s="68">
        <f>IF(SE116&gt;0,((SE116-SE115)/SE115),0)</f>
        <v/>
      </c>
      <c r="SG116" s="68">
        <f>SF116-$V116</f>
        <v/>
      </c>
      <c r="SH116" s="68">
        <f>IF(SE116&gt;0,(SE116-SH$10)/SH$10,0)</f>
        <v/>
      </c>
      <c r="SI116" s="68" t="n"/>
      <c r="SJ116" s="15">
        <f>IF(SE116&gt;0,(SE116-SE$10)/SE$10,0)</f>
        <v/>
      </c>
      <c r="SL116" s="13" t="n">
        <v>0.672</v>
      </c>
      <c r="SM116" s="68">
        <f>IF(SL116&gt;0,((SL116-SL115)/SL115),0)</f>
        <v/>
      </c>
      <c r="SN116" s="68">
        <f>SM116-$V116</f>
        <v/>
      </c>
      <c r="SO116" s="68">
        <f>IF(SL116&gt;0,(SL116-SO$10)/SO$10,0)</f>
        <v/>
      </c>
      <c r="SP116" s="68" t="n"/>
      <c r="SQ116" s="15">
        <f>IF(SL116&gt;0,(SL116-SL$10)/SL$10,0)</f>
        <v/>
      </c>
      <c r="SS116" s="13" t="n">
        <v>16.47</v>
      </c>
      <c r="ST116" s="68">
        <f>IF(SS116&gt;0,((SS116-SS115)/SS115),0)</f>
        <v/>
      </c>
      <c r="SU116" s="68">
        <f>ST116-$V116</f>
        <v/>
      </c>
      <c r="SV116" s="68">
        <f>IF(SS116&gt;0,(SS116-SV$10)/SV$10,0)</f>
        <v/>
      </c>
      <c r="SW116" s="68" t="n"/>
      <c r="SX116" s="15">
        <f>IF(SS116&gt;0,(SS116-SS$10)/SS$10,0)</f>
        <v/>
      </c>
      <c r="SZ116" s="13" t="n">
        <v>25.93</v>
      </c>
      <c r="TA116" s="68">
        <f>IF(SZ116&gt;0,((SZ116-SZ115)/SZ115),0)</f>
        <v/>
      </c>
      <c r="TB116" s="68">
        <f>TA116-$V116</f>
        <v/>
      </c>
      <c r="TC116" s="68">
        <f>IF(SZ116&gt;0,(SZ116-TC$10)/TC$10,0)</f>
        <v/>
      </c>
      <c r="TD116" s="68" t="n"/>
      <c r="TE116" s="15">
        <f>IF(SZ116&gt;0,(SZ116-SZ$10)/SZ$10,0)</f>
        <v/>
      </c>
      <c r="TG116" s="587" t="n">
        <v>0.1872</v>
      </c>
      <c r="TH116" s="68">
        <f>IF(TG116&gt;0,((TG116-TG115)/TG115),0)</f>
        <v/>
      </c>
      <c r="TI116" s="68">
        <f>TH116-$V116</f>
        <v/>
      </c>
      <c r="TJ116" s="68">
        <f>IF(TG116&gt;0,(TG116-TJ$10)/TJ$10,0)</f>
        <v/>
      </c>
      <c r="TK116" s="68" t="n"/>
      <c r="TL116" s="15">
        <f>IF(TG116&gt;0,(TG116-TG$10)/TG$10,0)</f>
        <v/>
      </c>
      <c r="TN116" s="13" t="n">
        <v>42.46</v>
      </c>
      <c r="TO116" s="68">
        <f>IF(TN116&gt;0,((TN116-TN115)/TN115),0)</f>
        <v/>
      </c>
      <c r="TP116" s="68">
        <f>TO116-$V116</f>
        <v/>
      </c>
      <c r="TQ116" s="68">
        <f>IF(TN116&gt;0,(TN116-TQ$10)/TQ$10,0)</f>
        <v/>
      </c>
      <c r="TR116" s="68" t="n"/>
      <c r="TS116" s="15">
        <f>IF(TN116&gt;0,(TN116-TN$10)/TN$10,0)</f>
        <v/>
      </c>
      <c r="TU116" s="587" t="n">
        <v>3.51</v>
      </c>
      <c r="TV116" s="68">
        <f>IF(TU116&gt;0,((TU116-TU115)/TU115),0)</f>
        <v/>
      </c>
      <c r="TW116" s="68">
        <f>TV116-$V116</f>
        <v/>
      </c>
      <c r="TX116" s="68">
        <f>IF(TU116&gt;0,(TU116-TX$10)/TX$10,0)</f>
        <v/>
      </c>
      <c r="TY116" s="68" t="n"/>
      <c r="TZ116" s="15">
        <f>IF(TU116&gt;0,(TU116-TU$10)/TU$10,0)</f>
        <v/>
      </c>
      <c r="UB116" s="587" t="n"/>
      <c r="UC116" s="68">
        <f>IF(UB116&gt;0,((UB116-UB115)/UB115),0)</f>
        <v/>
      </c>
      <c r="UD116" s="68">
        <f>UC116-$V116</f>
        <v/>
      </c>
      <c r="UE116" s="68">
        <f>IF(UB116&gt;0,(UB116-UE$10)/UE$10,0)</f>
        <v/>
      </c>
      <c r="UF116" s="68" t="n"/>
      <c r="UG116" s="15">
        <f>IF(UB116&gt;0,(UB116-UB$10)/UB$10,0)</f>
        <v/>
      </c>
      <c r="UI116" s="587" t="n"/>
      <c r="UJ116" s="68">
        <f>IF(UI116&gt;0,((UI116-UI115)/UI115),0)</f>
        <v/>
      </c>
      <c r="UK116" s="68">
        <f>UJ116-$V116</f>
        <v/>
      </c>
      <c r="UL116" s="68">
        <f>IF(UI116&gt;0,(UI116-UL$10)/UL$10,0)</f>
        <v/>
      </c>
      <c r="UM116" s="68" t="n"/>
      <c r="UN116" s="15">
        <f>IF(UI116&gt;0,(UI116-UI$10)/UI$10,0)</f>
        <v/>
      </c>
      <c r="UP116" s="587" t="n"/>
      <c r="UQ116" s="68">
        <f>IF(UP116&gt;0,((UP116-UP115)/UP115),0)</f>
        <v/>
      </c>
      <c r="UR116" s="68">
        <f>UQ116-$V116</f>
        <v/>
      </c>
      <c r="US116" s="68">
        <f>IF(UP116&gt;0,(UP116-US$10)/US$10,0)</f>
        <v/>
      </c>
      <c r="UT116" s="68" t="n"/>
      <c r="UU116" s="15">
        <f>IF(UP116&gt;0,(UP116-UP$10)/UP$10,0)</f>
        <v/>
      </c>
      <c r="UW116" s="587" t="n"/>
      <c r="UX116" s="68">
        <f>IF(UW116&gt;0,((UW116-UW115)/UW115),0)</f>
        <v/>
      </c>
      <c r="UY116" s="68">
        <f>UX116-$V116</f>
        <v/>
      </c>
      <c r="UZ116" s="68">
        <f>IF(UW116&gt;0,(UW116-UZ$10)/UZ$10,0)</f>
        <v/>
      </c>
      <c r="VA116" s="68" t="n"/>
      <c r="VB116" s="15">
        <f>IF(UW116&gt;0,(UW116-UW$10)/UW$10,0)</f>
        <v/>
      </c>
      <c r="VD116" s="587" t="n"/>
      <c r="VE116" s="68">
        <f>IF(VD116&gt;0,((VD116-VD115)/VD115),0)</f>
        <v/>
      </c>
      <c r="VF116" s="68">
        <f>VE116-$V116</f>
        <v/>
      </c>
      <c r="VG116" s="68">
        <f>IF(VD116&gt;0,(VD116-VG$10)/VG$10,0)</f>
        <v/>
      </c>
      <c r="VH116" s="68" t="n"/>
      <c r="VI116" s="15">
        <f>IF(VD116&gt;0,(VD116-VD$10)/VD$10,0)</f>
        <v/>
      </c>
      <c r="VM116" s="21">
        <f>IF($C116&gt;0,(($IK$5*IG116)+($GT$5*GP116)+($JM$5*JI116)+($JF$5*JB116)+($IY$5*IU116)+($IR$5*IN116)+($ID$5*HZ116)+($HW$5*HS116)+($HP$5*HL116)+($HI$5*HE116)+($GF$5*GB116)+($FY$5*FU116)+($FR$5*FN116)+($FK$5*FG116)+($FD$5*EZ116)+($EW$5*ES116)+($EP$5*EL116)+($EI$5*EE116)+($EB$5*DX116)+($DU$5*DQ116)+($DN$5*DJ116)+($DG$5*DC116)+($CZ$5*CV116)+($CS$5*CO116)+($CL$5*CH116)+($CE$5*CA116)+($BX$5*BT116)+($BQ$5*BM116)+($BJ$5*BF116)+($BC$5*AY116)+($AV$5*AR116)+($AO$5*AK116)+($AH$5*AD116)+($JT$5*JP116)+($KA$5*JW116)+($KO$5*KK116)+($PR$5*PN116)+($GM$5*GI116)+($HA$5*GW116)+($KV$5*KR116)+($KH$5*KD116)+($LC$5*KY116)+($MS$5*MO116)+($ML$5*MH116)+($ME$5*MA116)+($LX$5*LT116)+($LQ$5*LM116)+($LJ$5*LF116)+(MV116*$MZ$5)+(NC116*$NG$5)+(NJ116*$NN$5)+($OI$5*OE116)+($NU$5*NQ116)+($OB$5*NX116)+($PK$5*PG116)+($OP$5*OL116)+($OW$5*OS116)+($PD$5*OZ116)+(PU116*$PY$5)+(QB116*$QF$5)+(QI116*$QM$5)+(QP116*$QT$5)+(QW116*$RA$5)+(RD116*$RH$5)+(RK116*$RO$5)+(RR116*$RV$5)+(RY116*$SC$5)+(SF116*$SJ$5)+(SM116*$SQ$5)+(ST116*$SX$5)+(TA116*$TE$5))+(TH116*$TL$5)+(TO116*$TS$5))/$VM$5</f>
        <v/>
      </c>
      <c r="VN116" s="538" t="n"/>
      <c r="VO116" s="21">
        <f>IF($C116&gt;0,(($IK$5*II116)+($GT$5*GR116)+($JM$5*JK116)+($JF$5*JD116)+($IY$5*IW116)+($IR$5*IP116)+($ID$5*IB116)+($HW$5*HU116)+($HP$5*HN116)+($HI$5*HG116)+($GF$5*GD116)+($FY$5*FW116)+($FR$5*FP116)+($FK$5*FI116)+($FD$5*FB116)+($EW$5*EU116)+($EP$5*EN116)+($EI$5*EG116)+($EB$5*DZ116)+($DU$5*DS116)+($DN$5*DL116)+($DG$5*DE116)+($CZ$5*CX116)+($CS$5*CQ116)+($CL$5*CJ116)+($CE$5*CC116)+($BX$5*BV116)+($BQ$5*BO116)+($BJ$5*BH116)+($BC$5*BA116)+($AV$5*AT116)+($AO$5*AM116)+($AH$5*AF116)+($KO$5*KM116)+($KH$5*KF116)+($KA$5*JY116)+($JT$5*JR116)+($PR$5*PP116)+($GM$5*GK116)+($HA$5*GY116)+($KV$5*KT116)+($LC$5*LA116)+($MS$5*MQ116)+($ML$5*MJ116)+($ME$5*MC116)+($LX$5*LV116)+($LQ$5*LO116)+($LJ$5*LH116)+(MX116*$MZ$5)+(NE116*$NG$5)+(NL116*$NN$5)+($OI$5*OG116)+($NU$5*NS116)+($OB$5*NZ116)+($PD$5*PB116)+($OW$5*OU116)+($OP$5*ON116)+($PK$5*PI116)+($PY$5*PW116)+($QF$5*QD116)+($QM$5*QK116)+($QT$5*QR116)+($RA$5*QY116)+($RH$5*RF116)+($RO$5*RM116)+(RT116*$RV$5)+(SA116*$SC$5)+(SH116*$SJ$5)+(SO116*$SQ$5)+(SV116*$SX$5)+(TC116*$TE$5)+(TJ116*$TL$5)+(TQ116*$TS$5))/$VM$5,0)</f>
        <v/>
      </c>
      <c r="VP116" s="14" t="n"/>
      <c r="VQ116" s="21">
        <f>IF($C116&gt;0,(($IK$5*IK116)+($GT$5*GT116)+($JM$5*JM116)+($JF$5*JF116)+($IY$5*IY116)+($IR$5*IR116)+($ID$5*ID116)+($HW$5*HW116)+($HP$5*HP116)+($HI$5*HI116)+($GF$5*GF116)+($FY$5*FY116)+($FR$5*FR116)+($FK$5*FK116)+($FD$5*FD116)+($EW$5*EW116)+($EP$5*EP116)+($EI$5*EI116)+($EB$5*EB116)+($DU$5*DU116)+($DN$5*DN116)+($DG$5*DG116)+($CZ$5*CZ116)+($CS$5*CS116)+($CL$5*CL116)+($CE$5*CE116)+($BX$5*BX116)+($BQ$5*BQ116)+($BJ$5*BJ116)+($BC$5*BC116)+($AV$5*AV116)+($AO$5*AO116)+($AH$5*AH116)+($KO$5*KO116)+($PR$5*PR116)+($GM$5*GM116)+($HA$5*HA116)+($KH$5*KH116)+($KA$5*KA116)+($JT$5*JT116)+($KV$5*KV116)+($LC$5*LC116)+($MS$5*MS116)+($ML$5*ML116)+($ME$5*ME116)+($LX$5*LX116)+($LQ$5*LQ116)+($LJ$5*LJ116)+($OI$5*OI116)+($NU$5*NU116)+($NN$5*NN116)+($NG$5*NG116)+($MZ$5*MZ116)+(OB116*$OB$5)+($PD$5*PD116)+($OW$5*OW116)+($OP$5*OP116)+($PK$5*PK116)+(PY116*$PY$5)+(QF116*$QF$5)+(QM116*$QM$5)+(QT116*$QT$5)+(RA116*$RA$5)+(RH116*$RH$5)+(RO116*$RO$5)+(RV116*$RV$5)+(SC116*$SC$5)+(SJ116*$SJ$5)+(SQ116*$SQ$5)+(SX116*$SX$5)+(TE116*$TE$5)+(TL116*$TL$5)+(TS116*$TS$5))/$VM$5,0)</f>
        <v/>
      </c>
    </row>
    <row r="117" ht="16" customHeight="1" s="545">
      <c r="A117" s="127" t="n">
        <v>45814</v>
      </c>
      <c r="B117" s="4">
        <f>A117</f>
        <v/>
      </c>
      <c r="C117" s="13" t="n">
        <v>42762.87</v>
      </c>
      <c r="D117" s="138">
        <f>IF(C117&gt;0,C117-C116,0)</f>
        <v/>
      </c>
      <c r="E117" s="68">
        <f>IF(C117&gt;0,D117/C116,0)</f>
        <v/>
      </c>
      <c r="F117" s="15">
        <f>IF(C117&gt;0,(C117-C$10)/C$10,0)</f>
        <v/>
      </c>
      <c r="G117" s="13" t="n">
        <v>6000.36</v>
      </c>
      <c r="H117" s="138">
        <f>IF(G117&gt;0,G117-G116,0)</f>
        <v/>
      </c>
      <c r="I117" s="68">
        <f>IF(G117&gt;0,H117/G116,0)</f>
        <v/>
      </c>
      <c r="J117" s="15">
        <f>IF(G117&gt;0,(G117-G$10)/G$10,0)</f>
        <v/>
      </c>
      <c r="K117" s="13" t="n">
        <v>19529.95</v>
      </c>
      <c r="L117" s="138">
        <f>IF(K117&gt;0,K117-K116,0)</f>
        <v/>
      </c>
      <c r="M117" s="68">
        <f>IF(K117&gt;0,L117/K116,0)</f>
        <v/>
      </c>
      <c r="N117" s="15">
        <f>IF(K117&gt;0,(K117-K$10)/K$10,0)</f>
        <v/>
      </c>
      <c r="O117" s="13" t="n">
        <v>2132.25</v>
      </c>
      <c r="P117" s="138">
        <f>IF(O117&gt;0,O117-O116,0)</f>
        <v/>
      </c>
      <c r="Q117" s="68">
        <f>IF(O117&gt;0,P117/O116,0)</f>
        <v/>
      </c>
      <c r="R117" s="15">
        <f>IF(O117&gt;0,(O117-O$10)/O$10,0)</f>
        <v/>
      </c>
      <c r="S117" s="18">
        <f>IF(O117&gt;0,(((O117*0.7)*Q117)+((K117*0.9)*M117)+((G117*0.65)*I117)+((C117*0.6)*E117))/(O117+K117+G117+C117),0)</f>
        <v/>
      </c>
      <c r="T117" s="121">
        <f>IF(O117&gt;0,(S117*200)+T116,0)</f>
        <v/>
      </c>
      <c r="U117" s="121">
        <f>T117</f>
        <v/>
      </c>
      <c r="V117" s="134">
        <f>IF(T117&gt;0,(T117-T116)/T116,0)</f>
        <v/>
      </c>
      <c r="W117" s="21">
        <f>IF(T117&gt;0,(T117-T$11)/T$11,0)</f>
        <v/>
      </c>
      <c r="X117" s="18">
        <f>IF(T117&gt;0,((Q117+M117+I117+E117)/4),0)</f>
        <v/>
      </c>
      <c r="Y117" s="352" t="n">
        <v>138580.87</v>
      </c>
      <c r="Z117" s="15" t="n">
        <v>2e-06</v>
      </c>
      <c r="AA117" s="21">
        <f>Z117-$V117</f>
        <v/>
      </c>
      <c r="AC117" s="13" t="n">
        <v>225.62</v>
      </c>
      <c r="AD117" s="68">
        <f>IF(AC117&gt;0,((AC117-AC116)/AC116),0)</f>
        <v/>
      </c>
      <c r="AE117" s="68">
        <f>IF(AC117&gt;0,AD117-$V117,0)</f>
        <v/>
      </c>
      <c r="AF117" s="68">
        <f>IF(AC117&gt;0,(AC117-AF$10)/AF$10,0)</f>
        <v/>
      </c>
      <c r="AG117" s="68" t="n"/>
      <c r="AH117" s="15">
        <f>IF(AC117&gt;0,(AC117-AC$10)/AC$10,0)</f>
        <v/>
      </c>
      <c r="AJ117" s="13" t="n">
        <v>22.48</v>
      </c>
      <c r="AK117" s="68">
        <f>IF(AJ117&gt;0,((AJ117-AJ116)/AJ116),0)</f>
        <v/>
      </c>
      <c r="AL117" s="68">
        <f>IF(AJ117&gt;0,AK117-$V117,0)</f>
        <v/>
      </c>
      <c r="AM117" s="68">
        <f>IF(AJ117&gt;0,(AJ117-AM$10)/AM$10,0)</f>
        <v/>
      </c>
      <c r="AN117" s="68" t="n"/>
      <c r="AO117" s="15">
        <f>IF(AJ117&gt;0,(AJ117-AJ$10)/AJ$10,0)</f>
        <v/>
      </c>
      <c r="AQ117" s="13" t="n">
        <v>21.11</v>
      </c>
      <c r="AR117" s="68">
        <f>IF(AQ117&gt;0,((AQ117-AQ116)/AQ116),0)</f>
        <v/>
      </c>
      <c r="AS117" s="68">
        <f>IF(AQ117&gt;0,AR117-$V117,0)</f>
        <v/>
      </c>
      <c r="AT117" s="68">
        <f>IF(AQ117&gt;0,(AQ117-AT$10)/AT$10,0)</f>
        <v/>
      </c>
      <c r="AU117" s="68" t="n"/>
      <c r="AV117" s="15">
        <f>IF(AQ117&gt;0,(AQ117-AQ$10)/AQ$10,0)</f>
        <v/>
      </c>
      <c r="AX117" s="13" t="n">
        <v>208.82</v>
      </c>
      <c r="AY117" s="68">
        <f>IF(AX117&gt;0,((AX117-AX116)/AX116),0)</f>
        <v/>
      </c>
      <c r="AZ117" s="68">
        <f>IF(AX117&gt;0,AY117-$V117,0)</f>
        <v/>
      </c>
      <c r="BA117" s="68">
        <f>IF(AX117&gt;0,(AX117-BA$10)/BA$10,0)</f>
        <v/>
      </c>
      <c r="BB117" s="68" t="n"/>
      <c r="BC117" s="15">
        <f>IF(AX117&gt;0,(AX117-AX$10)/AX$10,0)</f>
        <v/>
      </c>
      <c r="BE117" s="13" t="n">
        <v>77.97</v>
      </c>
      <c r="BF117" s="68">
        <f>IF(BE117&gt;0,((BE117-BE116)/BE116),0)</f>
        <v/>
      </c>
      <c r="BG117" s="68">
        <f>IF(BE117&gt;0,BF117-$V117,0)</f>
        <v/>
      </c>
      <c r="BH117" s="68" t="n"/>
      <c r="BI117" s="68" t="n"/>
      <c r="BJ117" s="15">
        <f>IF(BE117&gt;0,(BE117-BE$10)/BE$10,0)</f>
        <v/>
      </c>
      <c r="BL117" s="13" t="n">
        <v>72.92</v>
      </c>
      <c r="BM117" s="68">
        <f>IF(BL117&gt;0,((BL117-BL116)/BL116),0)</f>
        <v/>
      </c>
      <c r="BN117" s="68">
        <f>IF(BL117&gt;0,BM117-$V117,0)</f>
        <v/>
      </c>
      <c r="BO117" s="68">
        <f>IF(BL117&gt;0,(BL117-BO$10)/BO$10,0)</f>
        <v/>
      </c>
      <c r="BP117" s="68" t="n"/>
      <c r="BQ117" s="15">
        <f>IF(BL117&gt;0,(BL117-BL$10)/BL$10,0)</f>
        <v/>
      </c>
      <c r="BS117" s="13" t="n">
        <v>39.98</v>
      </c>
      <c r="BT117" s="68">
        <f>IF(BS117&gt;0,((BS117-BS116)/BS116),0)</f>
        <v/>
      </c>
      <c r="BU117" s="68">
        <f>IF(BS117&gt;0,BT117-$V117,0)</f>
        <v/>
      </c>
      <c r="BV117" s="68">
        <f>IF(BS117&gt;0,(BS117-BV$10)/BV$10,0)</f>
        <v/>
      </c>
      <c r="BW117" s="68" t="n"/>
      <c r="BX117" s="15">
        <f>IF(BS117&gt;0,(BS117-BS$10)/BS$10,0)</f>
        <v/>
      </c>
      <c r="BZ117" s="13" t="n"/>
      <c r="CA117" s="68">
        <f>IF(BZ117&gt;0,((BZ117-BZ116)/BZ116),0)</f>
        <v/>
      </c>
      <c r="CB117" s="68">
        <f>IF(BZ117&gt;0,CA117-$V117,0)</f>
        <v/>
      </c>
      <c r="CC117" s="68">
        <f>IF(BZ117&gt;0,(BZ117-CC$10)/CC$10,0)</f>
        <v/>
      </c>
      <c r="CD117" s="68" t="n"/>
      <c r="CE117" s="15">
        <f>IF(BZ117&gt;0,(BZ117-BZ$10)/BZ$10,0)</f>
        <v/>
      </c>
      <c r="CG117" s="13" t="n">
        <v>31.39</v>
      </c>
      <c r="CH117" s="68">
        <f>IF(CG117&gt;0,((CG117-CG116)/CG116),0)</f>
        <v/>
      </c>
      <c r="CI117" s="68">
        <f>IF(CG117&gt;0,CH117-$V117,0)</f>
        <v/>
      </c>
      <c r="CJ117" s="68">
        <f>IF(CG117&gt;0,(CG117-CJ$10)/CJ$10,0)</f>
        <v/>
      </c>
      <c r="CK117" s="68" t="n"/>
      <c r="CL117" s="15">
        <f>IF(CG117&gt;0,(CG117-CG$10)/CG$10,0)</f>
        <v/>
      </c>
      <c r="CN117" s="13" t="n">
        <v>32.5</v>
      </c>
      <c r="CO117" s="68">
        <f>IF(CN117&gt;0,((CN117-CN116)/CN116),0)</f>
        <v/>
      </c>
      <c r="CP117" s="68">
        <f>IF(CN117&gt;0,CO117-$V117,0)</f>
        <v/>
      </c>
      <c r="CQ117" s="68">
        <f>IF(CN117&gt;0,(CN117-CQ$10)/CQ$10,0)</f>
        <v/>
      </c>
      <c r="CR117" s="68" t="n"/>
      <c r="CS117" s="15">
        <f>IF(CN117&gt;0,(CN117-CN$10)/CN$10,0)</f>
        <v/>
      </c>
      <c r="CU117" s="13" t="n">
        <v>35.96</v>
      </c>
      <c r="CV117" s="68">
        <f>IF(CU117&gt;0,((CU117-CU116)/CU116),0)</f>
        <v/>
      </c>
      <c r="CW117" s="68">
        <f>IF(CU117&gt;0,CV117-$V117,0)</f>
        <v/>
      </c>
      <c r="CX117" s="68">
        <f>IF(CU117&gt;0,(CU117-CX$10)/CX$10,0)</f>
        <v/>
      </c>
      <c r="CY117" s="68" t="n"/>
      <c r="CZ117" s="15">
        <f>IF(CU117&gt;0,(CU117-CU$10)/CU$10,0)</f>
        <v/>
      </c>
      <c r="DB117" s="13" t="n">
        <v>19.6</v>
      </c>
      <c r="DC117" s="68">
        <f>IF(DB117&gt;0,((DB117-DB116)/DB116),0)</f>
        <v/>
      </c>
      <c r="DD117" s="68">
        <f>IF(DB117&gt;0,DC117-$V117,0)</f>
        <v/>
      </c>
      <c r="DE117" s="68">
        <f>IF(DB117&gt;0,(DB117-DE$10)/DE$10,0)</f>
        <v/>
      </c>
      <c r="DF117" s="68" t="n"/>
      <c r="DG117" s="15">
        <f>IF(DB117&gt;0,(DB117-DB$10)/DB$10,0)</f>
        <v/>
      </c>
      <c r="DI117" s="13" t="n">
        <v>49.39</v>
      </c>
      <c r="DJ117" s="68">
        <f>IF(DI117&gt;0,((DI117-DI116)/DI116),0)</f>
        <v/>
      </c>
      <c r="DK117" s="68">
        <f>IF(DI117&gt;0,DJ117-$V117,0)</f>
        <v/>
      </c>
      <c r="DL117" s="68">
        <f>IF(DI117&gt;0,(DI117-DL$10)/DL$10,0)</f>
        <v/>
      </c>
      <c r="DM117" s="68" t="n"/>
      <c r="DN117" s="15">
        <f>IF(DI117&gt;0,(DI117-DI$10)/DI$10,0)</f>
        <v/>
      </c>
      <c r="DP117" s="13" t="n">
        <v>41.13</v>
      </c>
      <c r="DQ117" s="68">
        <f>IF(DP117&gt;0,((DP117-DP116)/DP116),0)</f>
        <v/>
      </c>
      <c r="DR117" s="68">
        <f>IF(DP117&gt;0,DQ117-$V117,0)</f>
        <v/>
      </c>
      <c r="DS117" s="68" t="n"/>
      <c r="DT117" s="68" t="n"/>
      <c r="DU117" s="15">
        <f>IF(DP117&gt;0,(DP117-DP$10)/DP$10,0)</f>
        <v/>
      </c>
      <c r="DV117" s="18" t="n"/>
      <c r="DW117" s="13" t="n">
        <v>32.04</v>
      </c>
      <c r="DX117" s="68">
        <f>IF(DW117&gt;0,((DW117-DW116)/DW116),0)</f>
        <v/>
      </c>
      <c r="DY117" s="68">
        <f>IF(DW117&gt;0,DX117-$V117,0)</f>
        <v/>
      </c>
      <c r="DZ117" s="68">
        <f>IF(DW117&gt;0,(DW117-DZ$10)/DZ$10,0)</f>
        <v/>
      </c>
      <c r="EA117" s="68" t="n"/>
      <c r="EB117" s="15">
        <f>IF(DW117&gt;0,(DW117-DW$10)/DW$10,0)</f>
        <v/>
      </c>
      <c r="ED117" s="13" t="n">
        <v>36.09</v>
      </c>
      <c r="EE117" s="68">
        <f>IF(ED117&gt;0,((ED117-ED116)/ED116),0)</f>
        <v/>
      </c>
      <c r="EF117" s="68">
        <f>IF(ED117&gt;0,EE117-$V117,0)</f>
        <v/>
      </c>
      <c r="EG117" s="68">
        <f>IF(ED117&gt;0,(ED117-EG$10)/EG$10,0)</f>
        <v/>
      </c>
      <c r="EH117" s="68" t="n"/>
      <c r="EI117" s="15">
        <f>IF(ED117&gt;0,(ED117-ED$10)/ED$10,0)</f>
        <v/>
      </c>
      <c r="EK117" s="13" t="n">
        <v>119.23</v>
      </c>
      <c r="EL117" s="68">
        <f>IF(EK117&gt;0,((EK117-EK116)/EK116),0)</f>
        <v/>
      </c>
      <c r="EM117" s="68">
        <f>IF(EK117&gt;0,EL117-$V117,0)</f>
        <v/>
      </c>
      <c r="EN117" s="68">
        <f>IF(EK117&gt;0,(EK117-EN$10)/EN$10,0)</f>
        <v/>
      </c>
      <c r="EO117" s="68" t="n"/>
      <c r="EP117" s="15">
        <f>IF(EK117&gt;0,(EK117-EK$10)/EK$10,0)</f>
        <v/>
      </c>
      <c r="ER117" s="13" t="n">
        <v>36.81</v>
      </c>
      <c r="ES117" s="68">
        <f>IF(ER117&gt;0,((ER117-ER116)/ER116),0)</f>
        <v/>
      </c>
      <c r="ET117" s="68">
        <f>IF(ER117&gt;0,ES117-$V117,0)</f>
        <v/>
      </c>
      <c r="EU117" s="68">
        <f>IF(ER117&gt;0,(ER117-EU$10)/EU$10,0)</f>
        <v/>
      </c>
      <c r="EV117" s="68" t="n"/>
      <c r="EW117" s="15">
        <f>IF(ER117&gt;0,(ER117-ER$10)/ER$10,0)</f>
        <v/>
      </c>
      <c r="EY117" s="13" t="n">
        <v>38.25</v>
      </c>
      <c r="EZ117" s="68">
        <f>IF(EY117&gt;0,((EY117-EY116)/EY116),0)</f>
        <v/>
      </c>
      <c r="FA117" s="68">
        <f>IF(EY117&gt;0,EZ117-$V117,0)</f>
        <v/>
      </c>
      <c r="FB117" s="68" t="n"/>
      <c r="FC117" s="68" t="n"/>
      <c r="FD117" s="15">
        <f>IF(EY117&gt;0,(EY117-EY$10)/EY$10,0)</f>
        <v/>
      </c>
      <c r="FF117" s="13" t="n">
        <v>55.84</v>
      </c>
      <c r="FG117" s="68">
        <f>IF(FF117&gt;0,((FF117-FF116)/FF116),0)</f>
        <v/>
      </c>
      <c r="FH117" s="68">
        <f>IF(FF117&gt;0,FG117-$V117,0)</f>
        <v/>
      </c>
      <c r="FI117" s="68">
        <f>IF(FF117&gt;0,(FF117-FI$10)/FI$10,0)</f>
        <v/>
      </c>
      <c r="FJ117" s="68" t="n"/>
      <c r="FK117" s="15">
        <f>IF(FF117&gt;0,(FF117-FF$10)/FF$10,0)</f>
        <v/>
      </c>
      <c r="FM117" s="13" t="n">
        <v>183.72</v>
      </c>
      <c r="FN117" s="68">
        <f>IF(FM117&gt;0,((FM117-FM116)/FM116),0)</f>
        <v/>
      </c>
      <c r="FO117" s="68">
        <f>IF(FM117&gt;0,FN117-$V117,0)</f>
        <v/>
      </c>
      <c r="FP117" s="68">
        <f>IF(FM117&gt;0,(FM117-FP$10)/FP$10,0)</f>
        <v/>
      </c>
      <c r="FQ117" s="68" t="n"/>
      <c r="FR117" s="15">
        <f>IF(FM117&gt;0,(FM117-FM$10)/FM$10,0)</f>
        <v/>
      </c>
      <c r="FT117" s="13" t="n">
        <v>95.95999999999999</v>
      </c>
      <c r="FU117" s="68">
        <f>IF(FT117&gt;0,((FT117-FT116)/FT116),0)</f>
        <v/>
      </c>
      <c r="FV117" s="68">
        <f>IF(FT117&gt;0,FU117-$V117,0)</f>
        <v/>
      </c>
      <c r="FW117" s="68">
        <f>IF(FT117&gt;0,(FT117-FW$10)/FW$10,0)</f>
        <v/>
      </c>
      <c r="FX117" s="68" t="n"/>
      <c r="FY117" s="15">
        <f>IF(FT117&gt;0,(FT117-FT$10)/FT$10,0)</f>
        <v/>
      </c>
      <c r="GA117" s="13" t="n">
        <v>18.22</v>
      </c>
      <c r="GB117" s="68">
        <f>IF(GA117&gt;0,((GA117-GA116)/GA116),0)</f>
        <v/>
      </c>
      <c r="GC117" s="68">
        <f>IF(GA117&gt;0,GB117-$V117,0)</f>
        <v/>
      </c>
      <c r="GD117" s="68" t="n"/>
      <c r="GE117" s="68" t="n"/>
      <c r="GF117" s="15">
        <f>IF(GA117&gt;0,(GA117-GA$10)/GA$10,0)</f>
        <v/>
      </c>
      <c r="GG117" s="18" t="n"/>
      <c r="GH117" s="13" t="n">
        <v>18.39</v>
      </c>
      <c r="GI117" s="68">
        <f>IF(GH117&gt;0,((GH117-GH116)/GH116),0)</f>
        <v/>
      </c>
      <c r="GJ117" s="68">
        <f>IF(GH117&gt;0,GI117-$V117,0)</f>
        <v/>
      </c>
      <c r="GK117" s="68">
        <f>IF(GH117&gt;0,(GH117-GK$10)/GK$10,0)</f>
        <v/>
      </c>
      <c r="GL117" s="68" t="n"/>
      <c r="GM117" s="15">
        <f>IF(GH117&gt;0,(GH117-GH$10)/GH$10,0)</f>
        <v/>
      </c>
      <c r="GO117" s="13" t="n">
        <v>25.51</v>
      </c>
      <c r="GP117" s="68">
        <f>IF(GO117&gt;0,((GO117-GO116)/GO116),0)</f>
        <v/>
      </c>
      <c r="GQ117" s="68">
        <f>IF(GO117&gt;0,GP117-$V117,0)</f>
        <v/>
      </c>
      <c r="GR117" s="68" t="n"/>
      <c r="GS117" s="68" t="n"/>
      <c r="GT117" s="15">
        <f>IF(GO117&gt;0,(GO117-GO$10)/GO$10,0)</f>
        <v/>
      </c>
      <c r="GV117" s="13" t="n">
        <v>15.15</v>
      </c>
      <c r="GW117" s="68">
        <f>IF(GV117&gt;0,((GV117-GV116)/GV116),0)</f>
        <v/>
      </c>
      <c r="GX117" s="68">
        <f>IF(GV117&gt;0,GW117-$V117,0)</f>
        <v/>
      </c>
      <c r="GY117" s="68">
        <f>IF(GV117&gt;0,(GV117-GY$10)/GY$10,0)</f>
        <v/>
      </c>
      <c r="GZ117" s="68" t="n"/>
      <c r="HA117" s="15">
        <f>IF(GV117&gt;0,(GV117-GV$10)/GV$10,0)</f>
        <v/>
      </c>
      <c r="HD117" s="13" t="n">
        <v>295.14</v>
      </c>
      <c r="HE117" s="68">
        <f>IF(HD117&gt;0,((HD117-HD116)/HD116),0)</f>
        <v/>
      </c>
      <c r="HF117" s="68">
        <f>IF(HD117&gt;0,HE117-$V117,0)</f>
        <v/>
      </c>
      <c r="HG117" s="68">
        <f>IF(HD117&gt;0,(HD117-HG$10)/HG$10,0)</f>
        <v/>
      </c>
      <c r="HH117" s="68" t="n"/>
      <c r="HI117" s="15">
        <f>IF(HD117&gt;0,(HD117-HD$10)/HD$10,0)</f>
        <v/>
      </c>
      <c r="HK117" s="13" t="n">
        <v>40.47</v>
      </c>
      <c r="HL117" s="68">
        <f>IF(HK117&gt;0,((HK117-HK116)/HK116),0)</f>
        <v/>
      </c>
      <c r="HM117" s="68">
        <f>IF(HK117&gt;0,HL117-$V117,0)</f>
        <v/>
      </c>
      <c r="HN117" s="68">
        <f>IF(HK117&gt;0,(HK117-HN$10)/HN$10,0)</f>
        <v/>
      </c>
      <c r="HO117" s="68" t="n"/>
      <c r="HP117" s="15">
        <f>IF(HK117&gt;0,(HK117-HK$10)/HK$10,0)</f>
        <v/>
      </c>
      <c r="HR117" s="13" t="n">
        <v>104.27</v>
      </c>
      <c r="HS117" s="68">
        <f>IF(HR117&gt;0,((HR117-HR116)/HR116),0)</f>
        <v/>
      </c>
      <c r="HT117" s="68">
        <f>IF(HR117&gt;0,HS117-$V117,0)</f>
        <v/>
      </c>
      <c r="HU117" s="68">
        <f>IF(HR117&gt;0,(HR117-HU$10)/HU$10,0)</f>
        <v/>
      </c>
      <c r="HV117" s="68" t="n"/>
      <c r="HW117" s="15">
        <f>IF(HR117&gt;0,(HR117-HR$10)/HR$10,0)</f>
        <v/>
      </c>
      <c r="HY117" s="13" t="n">
        <v>141.72</v>
      </c>
      <c r="HZ117" s="68">
        <f>IF(HY117&gt;0,((HY117-HY116)/HY116),0)</f>
        <v/>
      </c>
      <c r="IA117" s="68">
        <f>IF(HY117&gt;0,HZ117-$V117,0)</f>
        <v/>
      </c>
      <c r="IB117" s="68">
        <f>IF(HY117&gt;0,(HY117-IB$10)/IB$10,0)</f>
        <v/>
      </c>
      <c r="IC117" s="68" t="n"/>
      <c r="ID117" s="15">
        <f>IF(HY117&gt;0,(HY117-HY$10)/HY$10,0)</f>
        <v/>
      </c>
      <c r="IF117" s="13" t="n">
        <v>246.93</v>
      </c>
      <c r="IG117" s="68">
        <f>IF(IF117&gt;0,((IF117-IF116)/IF116),0)</f>
        <v/>
      </c>
      <c r="IH117" s="68">
        <f>IF(IF117&gt;0,IG117-$V117,0)</f>
        <v/>
      </c>
      <c r="II117" s="68">
        <f>IF(IF117&gt;0,(IF117-II$10)/II$10,0)</f>
        <v/>
      </c>
      <c r="IJ117" s="68" t="n"/>
      <c r="IK117" s="15">
        <f>IF(IF117&gt;0,(IF117-IF$10)/IF$10,0)</f>
        <v/>
      </c>
      <c r="IM117" s="13" t="n">
        <v>226.49</v>
      </c>
      <c r="IN117" s="68">
        <f>IF(IM117&gt;0,((IM117-IM116)/IM116),0)</f>
        <v/>
      </c>
      <c r="IO117" s="68">
        <f>IF(IM117&gt;0,IN117-$V117,0)</f>
        <v/>
      </c>
      <c r="IP117" s="68">
        <f>IF(IM117&gt;0,(IM117-IP$10)/IP$10,0)</f>
        <v/>
      </c>
      <c r="IQ117" s="68" t="n"/>
      <c r="IR117" s="15">
        <f>IF(IM117&gt;0,(IM117-IM$10)/IM$10,0)</f>
        <v/>
      </c>
      <c r="IT117" s="13" t="n">
        <v>60.42</v>
      </c>
      <c r="IU117" s="68">
        <f>IF(IT117&gt;0,((IT117-IT116)/IT116),0)</f>
        <v/>
      </c>
      <c r="IV117" s="68">
        <f>IF(IT117&gt;0,IU117-$V117,0)</f>
        <v/>
      </c>
      <c r="IW117" s="68">
        <f>IF(IT117&gt;0,(IT117-IW$10)/IW$10,0)</f>
        <v/>
      </c>
      <c r="IX117" s="68" t="n"/>
      <c r="IY117" s="15">
        <f>IF(IT117&gt;0,(IT117-IT$10)/IT$10,0)</f>
        <v/>
      </c>
      <c r="JA117" s="13" t="n">
        <v>697.71</v>
      </c>
      <c r="JB117" s="68">
        <f>IF(JA117&gt;0,((JA117-JA116)/JA116),0)</f>
        <v/>
      </c>
      <c r="JC117" s="68">
        <f>IF(JA117&gt;0,JB117-$V117,0)</f>
        <v/>
      </c>
      <c r="JD117" s="68">
        <f>IF(JA117&gt;0,(JA117-JD$10)/JD$10,0)</f>
        <v/>
      </c>
      <c r="JE117" s="68" t="n"/>
      <c r="JF117" s="15">
        <f>IF(JA117&gt;0,(JA117-JA$10)/JA$10,0)</f>
        <v/>
      </c>
      <c r="JH117" s="13" t="n">
        <v>470.38</v>
      </c>
      <c r="JI117" s="68">
        <f>IF(JH117&gt;0,((JH117-JH116)/JH116),0)</f>
        <v/>
      </c>
      <c r="JJ117" s="68">
        <f>IF(JH117&gt;0,JI117-$V117,0)</f>
        <v/>
      </c>
      <c r="JK117" s="68">
        <f>IF(JH117&gt;0,(JH117-JK$10)/JK$10,0)</f>
        <v/>
      </c>
      <c r="JL117" s="68" t="n"/>
      <c r="JM117" s="15">
        <f>IF(JH117&gt;0,(JH117-JH$10)/JH$10,0)</f>
        <v/>
      </c>
      <c r="JO117" s="13" t="n">
        <v>13.57</v>
      </c>
      <c r="JP117" s="68">
        <f>IF(JO117&gt;0,((JO117-JO116)/JO116),0)</f>
        <v/>
      </c>
      <c r="JQ117" s="68">
        <f>IF(JO117&gt;0,JP117-$V117,0)</f>
        <v/>
      </c>
      <c r="JR117" s="68">
        <f>IF(JO117&gt;0,(JO117-JR$10)/JR$10,0)</f>
        <v/>
      </c>
      <c r="JS117" s="68" t="n"/>
      <c r="JT117" s="15">
        <f>IF(JO117&gt;0,(JO117-JO$10)/JO$10,0)</f>
        <v/>
      </c>
      <c r="JV117" s="13" t="n">
        <v>1.68</v>
      </c>
      <c r="JW117" s="68">
        <f>IF(JV117&gt;0,((JV117-JV116)/JV116),0)</f>
        <v/>
      </c>
      <c r="JX117" s="68">
        <f>IF(JV117&gt;0,JW117-$V117,0)</f>
        <v/>
      </c>
      <c r="JY117" s="68">
        <f>IF(JV117&gt;0,(JV117-JY$10)/JY$10,0)</f>
        <v/>
      </c>
      <c r="JZ117" s="68" t="n"/>
      <c r="KA117" s="15">
        <f>IF(JV117&gt;0,(JV117-JV$10)/JV$10,0)</f>
        <v/>
      </c>
      <c r="KC117" s="13" t="n">
        <v>18.25</v>
      </c>
      <c r="KD117" s="68">
        <f>IF(KC117&gt;0,((KC117-KC116)/KC116),0)</f>
        <v/>
      </c>
      <c r="KE117" s="68">
        <f>IF(KC117&gt;0,KD117-$V117,0)</f>
        <v/>
      </c>
      <c r="KF117" s="68">
        <f>IF(KC117&gt;0,(KC117-KF$10)/KF$10,0)</f>
        <v/>
      </c>
      <c r="KG117" s="68" t="n"/>
      <c r="KH117" s="15">
        <f>IF(KC117&gt;0,(KC117-KC$10)/KC$10,0)</f>
        <v/>
      </c>
      <c r="KI117" s="18" t="n"/>
      <c r="KJ117" s="13" t="n">
        <v>72.95999999999999</v>
      </c>
      <c r="KK117" s="68">
        <f>IF(KJ117&gt;0,((KJ117-KJ116)/KJ116),0)</f>
        <v/>
      </c>
      <c r="KL117" s="68">
        <f>IF(KJ117&gt;0,KK117-$V117,0)</f>
        <v/>
      </c>
      <c r="KM117" s="68">
        <f>IF(KJ117&gt;0,(KJ117-KM$10)/KM$10,0)</f>
        <v/>
      </c>
      <c r="KN117" s="68" t="n"/>
      <c r="KO117" s="15">
        <f>IF(KJ117&gt;0,(KJ117-KJ$10)/KJ$10,0)</f>
        <v/>
      </c>
      <c r="KQ117" s="13" t="n">
        <v>1.5</v>
      </c>
      <c r="KR117" s="68">
        <f>IF(KQ117&gt;0,((KQ117-KQ116)/KQ116),0)</f>
        <v/>
      </c>
      <c r="KS117" s="68">
        <f>IF(KQ117&gt;0,KR117-$V117,0)</f>
        <v/>
      </c>
      <c r="KT117" s="68">
        <f>IF(KQ117&gt;0,(KQ117-KT$10)/KT$10,0)</f>
        <v/>
      </c>
      <c r="KU117" s="68" t="n"/>
      <c r="KV117" s="15">
        <f>IF(KQ117&gt;0,(KQ117-KQ$10)/KQ$10,0)</f>
        <v/>
      </c>
      <c r="KW117" s="18" t="n"/>
      <c r="KX117" s="13" t="n">
        <v>29.81</v>
      </c>
      <c r="KY117" s="68">
        <f>IF(KX117&gt;0,((KX117-KX116)/KX116),0)</f>
        <v/>
      </c>
      <c r="KZ117" s="68">
        <f>IF(KX117&gt;0,KY117-$V117,0)</f>
        <v/>
      </c>
      <c r="LA117" s="68">
        <f>IF(KX117&gt;0,(KX117-LA$10)/LA$10,0)</f>
        <v/>
      </c>
      <c r="LB117" s="68" t="n"/>
      <c r="LC117" s="15">
        <f>IF(KX117&gt;0,(KX117-KX$10)/KX$10,0)</f>
        <v/>
      </c>
      <c r="LD117" s="18" t="n"/>
      <c r="LE117" s="13" t="n">
        <v>56.39</v>
      </c>
      <c r="LF117" s="68">
        <f>IF(LE117&gt;0,((LE117-LE116)/LE116),0)</f>
        <v/>
      </c>
      <c r="LG117" s="68">
        <f>IF(LE117&gt;0,LF117-$V117,0)</f>
        <v/>
      </c>
      <c r="LH117" s="68">
        <f>IF(LE117&gt;0,(LE117-LH$10)/LH$10,0)</f>
        <v/>
      </c>
      <c r="LI117" s="68" t="n"/>
      <c r="LJ117" s="15">
        <f>IF(LE117&gt;0,(LE117-LE$10)/LE$10,0)</f>
        <v/>
      </c>
      <c r="LL117" s="13" t="n">
        <v>117.97</v>
      </c>
      <c r="LM117" s="68">
        <f>IF(LL117&gt;0,((LL117-LL116)/LL116),0)</f>
        <v/>
      </c>
      <c r="LN117" s="68">
        <f>IF(LL117&gt;0,LM117-$V117,0)</f>
        <v/>
      </c>
      <c r="LO117" s="68">
        <f>IF(LL117&gt;0,(LL117-LO$10)/LO$10,0)</f>
        <v/>
      </c>
      <c r="LP117" s="68" t="n"/>
      <c r="LQ117" s="15">
        <f>IF(LL117&gt;0,(LL117-LL$10)/LL$10,0)</f>
        <v/>
      </c>
      <c r="LS117" s="13" t="n">
        <v>15.09</v>
      </c>
      <c r="LT117" s="68">
        <f>IF(LS117&gt;0,((LS117-LS116)/LS116),0)</f>
        <v/>
      </c>
      <c r="LU117" s="68">
        <f>IF(LS117&gt;0,LT117-$V117,0)</f>
        <v/>
      </c>
      <c r="LV117" s="68" t="n"/>
      <c r="LW117" s="68" t="n"/>
      <c r="LX117" s="15">
        <f>IF(LS117&gt;0,(LS117-LS$10)/LS$10,0)</f>
        <v/>
      </c>
      <c r="LZ117" s="13" t="n">
        <v>15.79</v>
      </c>
      <c r="MA117" s="68">
        <f>IF(LZ117&gt;0,((LZ117-LZ116)/LZ116),0)</f>
        <v/>
      </c>
      <c r="MB117" s="68">
        <f>IF(LZ117&gt;0,MA117-$V117,0)</f>
        <v/>
      </c>
      <c r="MC117" s="68">
        <f>IF(LZ117&gt;0,(LZ117-MC$10)/MC$10,0)</f>
        <v/>
      </c>
      <c r="MD117" s="68" t="n"/>
      <c r="ME117" s="15">
        <f>IF(LZ117&gt;0,(LZ117-LZ$10)/LZ$10,0)</f>
        <v/>
      </c>
      <c r="MG117" s="13" t="n">
        <v>50.29</v>
      </c>
      <c r="MH117" s="68">
        <f>IF(MG117&gt;0,((MG117-MG116)/MG116),0)</f>
        <v/>
      </c>
      <c r="MI117" s="68">
        <f>IF(MG117&gt;0,MH117-$V117,0)</f>
        <v/>
      </c>
      <c r="MJ117" s="68">
        <f>IF(MG117&gt;0,(MG117-MJ$10)/MJ$10,0)</f>
        <v/>
      </c>
      <c r="MK117" s="68" t="n"/>
      <c r="ML117" s="15">
        <f>IF(MG117&gt;0,(MG117-MG$10)/MG$10,0)</f>
        <v/>
      </c>
      <c r="MN117" s="13" t="n">
        <v>129.72</v>
      </c>
      <c r="MO117" s="68">
        <f>IF(MN117&gt;0,((MN117-MN116)/MN116),0)</f>
        <v/>
      </c>
      <c r="MP117" s="68">
        <f>IF(MN117&gt;0,MO117-$V117,0)</f>
        <v/>
      </c>
      <c r="MQ117" s="68">
        <f>IF(MN117&gt;0,(MN117-MQ$10)/MQ$10,0)</f>
        <v/>
      </c>
      <c r="MR117" s="68" t="n"/>
      <c r="MS117" s="15">
        <f>IF(MN117&gt;0,(MN117-MN$10)/MN$10,0)</f>
        <v/>
      </c>
      <c r="MU117" s="13" t="n">
        <v>17.37</v>
      </c>
      <c r="MV117" s="68">
        <f>IF(MU117&gt;0,((MU117-MU116)/MU116),0)</f>
        <v/>
      </c>
      <c r="MW117" s="68">
        <f>IF(MU117&gt;0,MV117-$V117,0)</f>
        <v/>
      </c>
      <c r="MX117" s="68">
        <f>IF(MU117&gt;0,(MU117-MX$10)/MX$10,0)</f>
        <v/>
      </c>
      <c r="MY117" s="68" t="n"/>
      <c r="MZ117" s="15">
        <f>IF(MU117&gt;0,(MU117-MU$10)/MU$10,0)</f>
        <v/>
      </c>
      <c r="NB117" s="13" t="n">
        <v>255.63</v>
      </c>
      <c r="NC117" s="68">
        <f>IF(NB117&gt;0,((NB117-NB116)/NB116),0)</f>
        <v/>
      </c>
      <c r="ND117" s="68">
        <f>IF(NB117&gt;0,NC117-$V117,0)</f>
        <v/>
      </c>
      <c r="NE117" s="68">
        <f>IF(NB117&gt;0,(NB117-NE$10)/NE$10,0)</f>
        <v/>
      </c>
      <c r="NF117" s="68" t="n"/>
      <c r="NG117" s="15">
        <f>IF(NB117&gt;0,(NB117-NB$10)/NB$10,0)</f>
        <v/>
      </c>
      <c r="NI117" s="13" t="n">
        <v>6.27</v>
      </c>
      <c r="NJ117" s="68">
        <f>IF(NI117&gt;0,((NI117-NI116)/NI116),0)</f>
        <v/>
      </c>
      <c r="NK117" s="68">
        <f>IF(NI117&gt;0,NJ117-$V117,0)</f>
        <v/>
      </c>
      <c r="NL117" s="68">
        <f>IF(NI117&gt;0,(NI117-NL$10)/NL$10,0)</f>
        <v/>
      </c>
      <c r="NM117" s="68" t="n"/>
      <c r="NN117" s="15">
        <f>IF(NI117&gt;0,(NI117-NI$10)/NI$10,0)</f>
        <v/>
      </c>
      <c r="NP117" s="13" t="n">
        <v>485</v>
      </c>
      <c r="NQ117" s="68">
        <f>IF(NP117&gt;0,((NP117-NP116)/NP116),0)</f>
        <v/>
      </c>
      <c r="NR117" s="68">
        <f>IF(NP117&gt;0,NQ117-$V117,0)</f>
        <v/>
      </c>
      <c r="NS117" s="68">
        <f>IF(NP117&gt;0,(NP117-NS$10)/NS$10,0)</f>
        <v/>
      </c>
      <c r="NT117" s="68" t="n"/>
      <c r="NU117" s="15">
        <f>IF(NP117&gt;0,(NP117-NP$10)/NP$10,0)</f>
        <v/>
      </c>
      <c r="NW117" s="13" t="n">
        <v>173.68</v>
      </c>
      <c r="NX117" s="68">
        <f>IF(NW117&gt;0,((NW117-NW116)/NW116),0)</f>
        <v/>
      </c>
      <c r="NY117" s="68">
        <f>IF(NW117&gt;0,NX117-$V117,0)</f>
        <v/>
      </c>
      <c r="NZ117" s="68">
        <f>IF(NW117&gt;0,(NW117-NZ$10)/NZ$10,0)</f>
        <v/>
      </c>
      <c r="OA117" s="68" t="n"/>
      <c r="OB117" s="15">
        <f>IF(NW117&gt;0,(NW117-NW$10)/NW$10,0)</f>
        <v/>
      </c>
      <c r="OD117" s="13" t="n">
        <v>1.71</v>
      </c>
      <c r="OE117" s="68">
        <f>IF(OD117&gt;0,((OD117-OD116)/OD116),0)</f>
        <v/>
      </c>
      <c r="OF117" s="68">
        <f>IF(OD117&gt;0,OE117-$V117,0)</f>
        <v/>
      </c>
      <c r="OG117" s="68">
        <f>IF(OD117&gt;0,(OD117-OG$10)/OG$10,0)</f>
        <v/>
      </c>
      <c r="OH117" s="68" t="n"/>
      <c r="OI117" s="15">
        <f>IF(OD117&gt;0,(OD117-OD$10)/OD$10,0)</f>
        <v/>
      </c>
      <c r="OK117" s="13" t="n">
        <v>143.11</v>
      </c>
      <c r="OL117" s="68">
        <f>IF(OK117&gt;0,((OK117-OK116)/OK116),0)</f>
        <v/>
      </c>
      <c r="OM117" s="68">
        <f>IF(OK117&gt;0,OL117-$V117,0)</f>
        <v/>
      </c>
      <c r="ON117" s="68">
        <f>IF(OK117&gt;0,(OK117-ON$10)/ON$10,0)</f>
        <v/>
      </c>
      <c r="OO117" s="68" t="n"/>
      <c r="OP117" s="15">
        <f>IF(OK117&gt;0,(OK117-OK$10)/OK$10,0)</f>
        <v/>
      </c>
      <c r="OR117" s="13" t="n">
        <v>4.1</v>
      </c>
      <c r="OS117" s="68">
        <f>IF(OR117&gt;0,((OR117-OR116)/OR116),0)</f>
        <v/>
      </c>
      <c r="OT117" s="68">
        <f>IF(OR117&gt;0,OS117-$V117,0)</f>
        <v/>
      </c>
      <c r="OU117" s="68">
        <f>IF(OR117&gt;0,(OR117-OU$10)/OU$10,0)</f>
        <v/>
      </c>
      <c r="OV117" s="68" t="n"/>
      <c r="OW117" s="15">
        <f>IF(OR117&gt;0,(OR117-OR$10)/OR$10,0)</f>
        <v/>
      </c>
      <c r="OY117" s="13" t="n">
        <v>139.1</v>
      </c>
      <c r="OZ117" s="68">
        <f>IF(OY117&gt;0,((OY117-OY116)/OY116),0)</f>
        <v/>
      </c>
      <c r="PA117" s="68">
        <f>IF(OY117&gt;0,OZ117-$V117,0)</f>
        <v/>
      </c>
      <c r="PB117" s="68">
        <f>IF(OY117&gt;0,(OY117-PB$10)/PB$10,0)</f>
        <v/>
      </c>
      <c r="PC117" s="68" t="n"/>
      <c r="PD117" s="15">
        <f>IF(OY117&gt;0,(OY117-OY$10)/OY$10,0)</f>
        <v/>
      </c>
      <c r="PE117" s="18" t="n"/>
      <c r="PF117" s="13" t="n">
        <v>244.27</v>
      </c>
      <c r="PG117" s="68">
        <f>IF(PF117&gt;0,((PF117-PF116)/PF116),0)</f>
        <v/>
      </c>
      <c r="PH117" s="68">
        <f>IF(PF117&gt;0,PG117-$V117,0)</f>
        <v/>
      </c>
      <c r="PI117" s="68">
        <f>IF(PF117&gt;0,(PF117-PI$10)/PI$10,0)</f>
        <v/>
      </c>
      <c r="PJ117" s="68" t="n"/>
      <c r="PK117" s="15">
        <f>IF(PF117&gt;0,(PF117-PF$10)/PF$10,0)</f>
        <v/>
      </c>
      <c r="PM117" s="13" t="n"/>
      <c r="PN117" s="68">
        <f>IF(PM117&gt;0,((PM117-PM116)/PM116),0)</f>
        <v/>
      </c>
      <c r="PO117" s="68">
        <f>PN117-$V117</f>
        <v/>
      </c>
      <c r="PP117" s="68">
        <f>IF(PM117&gt;0,(PM117-PP$10)/PP$10,0)</f>
        <v/>
      </c>
      <c r="PQ117" s="68" t="n"/>
      <c r="PR117" s="15">
        <f>IF(PM117&gt;0,(PM117-PM$10)/PM$10,0)</f>
        <v/>
      </c>
      <c r="PT117" s="13" t="n">
        <v>5.47</v>
      </c>
      <c r="PU117" s="68">
        <f>IF(PT117&gt;0,((PT117-PT116)/PT116),0)</f>
        <v/>
      </c>
      <c r="PV117" s="68">
        <f>IF(PT117&gt;0,PU117-$V117,0)</f>
        <v/>
      </c>
      <c r="PW117" s="68">
        <f>IF(PT117&gt;0,(PT117-PW$10)/PW$10,0)</f>
        <v/>
      </c>
      <c r="PX117" s="68" t="n"/>
      <c r="PY117" s="15">
        <f>IF(PT117&gt;0,(PT117-PT$10)/PT$10,0)</f>
        <v/>
      </c>
      <c r="QA117" s="13" t="n">
        <v>226.24</v>
      </c>
      <c r="QB117" s="68">
        <f>IF(QA117&gt;0,((QA117-QA116)/QA116),0)</f>
        <v/>
      </c>
      <c r="QC117" s="68">
        <f>IF(QA117&gt;0,QB117-$V117,0)</f>
        <v/>
      </c>
      <c r="QD117" s="68">
        <f>IF(QA117&gt;0,(QA117-QD$10)/QD$10,0)</f>
        <v/>
      </c>
      <c r="QE117" s="68" t="n"/>
      <c r="QF117" s="15">
        <f>IF(QA117&gt;0,(QA117-QA$10)/QA$10,0)</f>
        <v/>
      </c>
      <c r="QH117" s="13" t="n">
        <v>1.389</v>
      </c>
      <c r="QI117" s="68">
        <f>IF(QH117&gt;0,((QH117-QH116)/QH116),0)</f>
        <v/>
      </c>
      <c r="QJ117" s="68">
        <f>IF(QH117&gt;0,QI117-$V117,0)</f>
        <v/>
      </c>
      <c r="QK117" s="68">
        <f>IF(QH117&gt;0,(QH117-QK$10)/QK$10,0)</f>
        <v/>
      </c>
      <c r="QL117" s="68" t="n"/>
      <c r="QM117" s="15">
        <f>IF(QH117&gt;0,(QH117-QH$10)/QH$10,0)</f>
        <v/>
      </c>
      <c r="QO117" s="13" t="n">
        <v>11.55</v>
      </c>
      <c r="QP117" s="68">
        <f>IF(QO117&gt;0,((QO117-QO116)/QO116),0)</f>
        <v/>
      </c>
      <c r="QQ117" s="68">
        <f>IF(QO117&gt;0,QP117-$V117,0)</f>
        <v/>
      </c>
      <c r="QR117" s="68">
        <f>IF(QO117&gt;0,(QO117-QR$10)/QR$10,0)</f>
        <v/>
      </c>
      <c r="QS117" s="68" t="n"/>
      <c r="QT117" s="15">
        <f>IF(QO117&gt;0,(QO117-QO$10)/QO$10,0)</f>
        <v/>
      </c>
      <c r="QV117" s="13" t="n">
        <v>1.631</v>
      </c>
      <c r="QW117" s="68">
        <f>IF(QV117&gt;0,((QV117-QV116)/QV116),0)</f>
        <v/>
      </c>
      <c r="QX117" s="68">
        <f>IF(QV117&gt;0,QW117-$V117,0)</f>
        <v/>
      </c>
      <c r="QY117" s="68">
        <f>IF(QV117&gt;0,(QV117-QY$10)/QY$10,0)</f>
        <v/>
      </c>
      <c r="QZ117" s="68" t="n"/>
      <c r="RA117" s="15">
        <f>IF(QV117&gt;0,(QV117-QV$10)/QV$10,0)</f>
        <v/>
      </c>
      <c r="RC117" s="13" t="n">
        <v>33.22</v>
      </c>
      <c r="RD117" s="68">
        <f>IF(RC117&gt;0,((RC117-RC116)/RC116),0)</f>
        <v/>
      </c>
      <c r="RE117" s="68">
        <f>IF(RC117&gt;0,RD117-$V117,0)</f>
        <v/>
      </c>
      <c r="RF117" s="68">
        <f>IF(RC117&gt;0,(RC117-RF$10)/RF$10,0)</f>
        <v/>
      </c>
      <c r="RG117" s="68" t="n"/>
      <c r="RH117" s="15">
        <f>IF(RC117&gt;0,(RC117-RC$10)/RC$10,0)</f>
        <v/>
      </c>
      <c r="RJ117" s="13" t="n">
        <v>205.18</v>
      </c>
      <c r="RK117" s="68">
        <f>IF(RJ117&gt;0,((RJ117-RJ116)/RJ116),0)</f>
        <v/>
      </c>
      <c r="RL117" s="68">
        <f>RK117-$V117</f>
        <v/>
      </c>
      <c r="RM117" s="68">
        <f>IF(RJ117&gt;0,(RJ117-RM$10)/RM$10,0)</f>
        <v/>
      </c>
      <c r="RN117" s="68" t="n"/>
      <c r="RO117" s="15">
        <f>IF(RJ117&gt;0,(RJ117-RJ$10)/RJ$10,0)</f>
        <v/>
      </c>
      <c r="RQ117" s="13" t="n">
        <v>13.24</v>
      </c>
      <c r="RR117" s="68">
        <f>IF(RQ117&gt;0,((RQ117-RQ116)/RQ116),0)</f>
        <v/>
      </c>
      <c r="RS117" s="68">
        <f>RR117-$V117</f>
        <v/>
      </c>
      <c r="RT117" s="68">
        <f>IF(RQ117&gt;0,(RQ117-RT$10)/RT$10,0)</f>
        <v/>
      </c>
      <c r="RU117" s="68" t="n"/>
      <c r="RV117" s="15">
        <f>IF(RQ117&gt;0,(RQ117-RQ$10)/RQ$10,0)</f>
        <v/>
      </c>
      <c r="RX117" s="13" t="n">
        <v>127.72</v>
      </c>
      <c r="RY117" s="68">
        <f>IF(RX117&gt;0,((RX117-RX116)/RX116),0)</f>
        <v/>
      </c>
      <c r="RZ117" s="68">
        <f>RY117-$V117</f>
        <v/>
      </c>
      <c r="SA117" s="68">
        <f>IF(RX117&gt;0,(RX117-SA$10)/SA$10,0)</f>
        <v/>
      </c>
      <c r="SB117" s="68" t="n"/>
      <c r="SC117" s="15">
        <f>IF(RX117&gt;0,(RX117-RX$10)/RX$10,0)</f>
        <v/>
      </c>
      <c r="SE117" s="13" t="n">
        <v>11.28</v>
      </c>
      <c r="SF117" s="68">
        <f>IF(SE117&gt;0,((SE117-SE116)/SE116),0)</f>
        <v/>
      </c>
      <c r="SG117" s="68">
        <f>SF117-$V117</f>
        <v/>
      </c>
      <c r="SH117" s="68">
        <f>IF(SE117&gt;0,(SE117-SH$10)/SH$10,0)</f>
        <v/>
      </c>
      <c r="SI117" s="68" t="n"/>
      <c r="SJ117" s="15">
        <f>IF(SE117&gt;0,(SE117-SE$10)/SE$10,0)</f>
        <v/>
      </c>
      <c r="SL117" s="13" t="n">
        <v>0.655</v>
      </c>
      <c r="SM117" s="68">
        <f>IF(SL117&gt;0,((SL117-SL116)/SL116),0)</f>
        <v/>
      </c>
      <c r="SN117" s="68">
        <f>SM117-$V117</f>
        <v/>
      </c>
      <c r="SO117" s="68">
        <f>IF(SL117&gt;0,(SL117-SO$10)/SO$10,0)</f>
        <v/>
      </c>
      <c r="SP117" s="68" t="n"/>
      <c r="SQ117" s="15">
        <f>IF(SL117&gt;0,(SL117-SL$10)/SL$10,0)</f>
        <v/>
      </c>
      <c r="SS117" s="13" t="n">
        <v>18.62</v>
      </c>
      <c r="ST117" s="68">
        <f>IF(SS117&gt;0,((SS117-SS116)/SS116),0)</f>
        <v/>
      </c>
      <c r="SU117" s="68">
        <f>ST117-$V117</f>
        <v/>
      </c>
      <c r="SV117" s="68">
        <f>IF(SS117&gt;0,(SS117-SV$10)/SV$10,0)</f>
        <v/>
      </c>
      <c r="SW117" s="68" t="n"/>
      <c r="SX117" s="15">
        <f>IF(SS117&gt;0,(SS117-SS$10)/SS$10,0)</f>
        <v/>
      </c>
      <c r="SZ117" s="13" t="n">
        <v>25.7</v>
      </c>
      <c r="TA117" s="68">
        <f>IF(SZ117&gt;0,((SZ117-SZ116)/SZ116),0)</f>
        <v/>
      </c>
      <c r="TB117" s="68">
        <f>TA117-$V117</f>
        <v/>
      </c>
      <c r="TC117" s="68">
        <f>IF(SZ117&gt;0,(SZ117-TC$10)/TC$10,0)</f>
        <v/>
      </c>
      <c r="TD117" s="68" t="n"/>
      <c r="TE117" s="15">
        <f>IF(SZ117&gt;0,(SZ117-SZ$10)/SZ$10,0)</f>
        <v/>
      </c>
      <c r="TG117" s="587" t="n">
        <v>0.1769</v>
      </c>
      <c r="TH117" s="68">
        <f>IF(TG117&gt;0,((TG117-TG116)/TG116),0)</f>
        <v/>
      </c>
      <c r="TI117" s="68">
        <f>TH117-$V117</f>
        <v/>
      </c>
      <c r="TJ117" s="68">
        <f>IF(TG117&gt;0,(TG117-TJ$10)/TJ$10,0)</f>
        <v/>
      </c>
      <c r="TK117" s="68" t="n"/>
      <c r="TL117" s="15">
        <f>IF(TG117&gt;0,(TG117-TG$10)/TG$10,0)</f>
        <v/>
      </c>
      <c r="TN117" s="13" t="n">
        <v>47.49</v>
      </c>
      <c r="TO117" s="68">
        <f>IF(TN117&gt;0,((TN117-TN116)/TN116),0)</f>
        <v/>
      </c>
      <c r="TP117" s="68">
        <f>TO117-$V117</f>
        <v/>
      </c>
      <c r="TQ117" s="68">
        <f>IF(TN117&gt;0,(TN117-TQ$10)/TQ$10,0)</f>
        <v/>
      </c>
      <c r="TR117" s="68" t="n"/>
      <c r="TS117" s="15">
        <f>IF(TN117&gt;0,(TN117-TN$10)/TN$10,0)</f>
        <v/>
      </c>
      <c r="TU117" s="587" t="n">
        <v>3.45</v>
      </c>
      <c r="TV117" s="68">
        <f>IF(TU117&gt;0,((TU117-TU116)/TU116),0)</f>
        <v/>
      </c>
      <c r="TW117" s="68">
        <f>TV117-$V117</f>
        <v/>
      </c>
      <c r="TX117" s="68">
        <f>IF(TU117&gt;0,(TU117-TX$10)/TX$10,0)</f>
        <v/>
      </c>
      <c r="TY117" s="68" t="n"/>
      <c r="TZ117" s="15">
        <f>IF(TU117&gt;0,(TU117-TU$10)/TU$10,0)</f>
        <v/>
      </c>
      <c r="UB117" s="587" t="n"/>
      <c r="UC117" s="68">
        <f>IF(UB117&gt;0,((UB117-UB116)/UB116),0)</f>
        <v/>
      </c>
      <c r="UD117" s="68">
        <f>UC117-$V117</f>
        <v/>
      </c>
      <c r="UE117" s="68">
        <f>IF(UB117&gt;0,(UB117-UE$10)/UE$10,0)</f>
        <v/>
      </c>
      <c r="UF117" s="68" t="n"/>
      <c r="UG117" s="15">
        <f>IF(UB117&gt;0,(UB117-UB$10)/UB$10,0)</f>
        <v/>
      </c>
      <c r="UI117" s="587" t="n"/>
      <c r="UJ117" s="68">
        <f>IF(UI117&gt;0,((UI117-UI116)/UI116),0)</f>
        <v/>
      </c>
      <c r="UK117" s="68">
        <f>UJ117-$V117</f>
        <v/>
      </c>
      <c r="UL117" s="68">
        <f>IF(UI117&gt;0,(UI117-UL$10)/UL$10,0)</f>
        <v/>
      </c>
      <c r="UM117" s="68" t="n"/>
      <c r="UN117" s="15">
        <f>IF(UI117&gt;0,(UI117-UI$10)/UI$10,0)</f>
        <v/>
      </c>
      <c r="UP117" s="587" t="n"/>
      <c r="UQ117" s="68">
        <f>IF(UP117&gt;0,((UP117-UP116)/UP116),0)</f>
        <v/>
      </c>
      <c r="UR117" s="68">
        <f>UQ117-$V117</f>
        <v/>
      </c>
      <c r="US117" s="68">
        <f>IF(UP117&gt;0,(UP117-US$10)/US$10,0)</f>
        <v/>
      </c>
      <c r="UT117" s="68" t="n"/>
      <c r="UU117" s="15">
        <f>IF(UP117&gt;0,(UP117-UP$10)/UP$10,0)</f>
        <v/>
      </c>
      <c r="UW117" s="587" t="n"/>
      <c r="UX117" s="68">
        <f>IF(UW117&gt;0,((UW117-UW116)/UW116),0)</f>
        <v/>
      </c>
      <c r="UY117" s="68">
        <f>UX117-$V117</f>
        <v/>
      </c>
      <c r="UZ117" s="68">
        <f>IF(UW117&gt;0,(UW117-UZ$10)/UZ$10,0)</f>
        <v/>
      </c>
      <c r="VA117" s="68" t="n"/>
      <c r="VB117" s="15">
        <f>IF(UW117&gt;0,(UW117-UW$10)/UW$10,0)</f>
        <v/>
      </c>
      <c r="VD117" s="587" t="n"/>
      <c r="VE117" s="68">
        <f>IF(VD117&gt;0,((VD117-VD116)/VD116),0)</f>
        <v/>
      </c>
      <c r="VF117" s="68">
        <f>VE117-$V117</f>
        <v/>
      </c>
      <c r="VG117" s="68">
        <f>IF(VD117&gt;0,(VD117-VG$10)/VG$10,0)</f>
        <v/>
      </c>
      <c r="VH117" s="68" t="n"/>
      <c r="VI117" s="15">
        <f>IF(VD117&gt;0,(VD117-VD$10)/VD$10,0)</f>
        <v/>
      </c>
      <c r="VM117" s="21">
        <f>IF($C117&gt;0,(($IK$5*IG117)+($GT$5*GP117)+($JM$5*JI117)+($JF$5*JB117)+($IY$5*IU117)+($IR$5*IN117)+($ID$5*HZ117)+($HW$5*HS117)+($HP$5*HL117)+($HI$5*HE117)+($GF$5*GB117)+($FY$5*FU117)+($FR$5*FN117)+($FK$5*FG117)+($FD$5*EZ117)+($EW$5*ES117)+($EP$5*EL117)+($EI$5*EE117)+($EB$5*DX117)+($DU$5*DQ117)+($DN$5*DJ117)+($DG$5*DC117)+($CZ$5*CV117)+($CS$5*CO117)+($CL$5*CH117)+($CE$5*CA117)+($BX$5*BT117)+($BQ$5*BM117)+($BJ$5*BF117)+($BC$5*AY117)+($AV$5*AR117)+($AO$5*AK117)+($AH$5*AD117)+($JT$5*JP117)+($KA$5*JW117)+($KO$5*KK117)+($PR$5*PN117)+($GM$5*GI117)+($HA$5*GW117)+($KV$5*KR117)+($KH$5*KD117)+($LC$5*KY117)+($MS$5*MO117)+($ML$5*MH117)+($ME$5*MA117)+($LX$5*LT117)+($LQ$5*LM117)+($LJ$5*LF117)+(MV117*$MZ$5)+(NC117*$NG$5)+(NJ117*$NN$5)+($OI$5*OE117)+($NU$5*NQ117)+($OB$5*NX117)+($PK$5*PG117)+($OP$5*OL117)+($OW$5*OS117)+($PD$5*OZ117)+(PU117*$PY$5)+(QB117*$QF$5)+(QI117*$QM$5)+(QP117*$QT$5)+(QW117*$RA$5)+(RD117*$RH$5)+(RK117*$RO$5)+(RR117*$RV$5)+(RY117*$SC$5)+(SF117*$SJ$5)+(SM117*$SQ$5)+(ST117*$SX$5)+(TA117*$TE$5))+(TH117*$TL$5)+(TO117*$TS$5))/$VM$5</f>
        <v/>
      </c>
      <c r="VN117" s="538" t="n"/>
      <c r="VO117" s="21">
        <f>IF($C117&gt;0,(($IK$5*II117)+($GT$5*GR117)+($JM$5*JK117)+($JF$5*JD117)+($IY$5*IW117)+($IR$5*IP117)+($ID$5*IB117)+($HW$5*HU117)+($HP$5*HN117)+($HI$5*HG117)+($GF$5*GD117)+($FY$5*FW117)+($FR$5*FP117)+($FK$5*FI117)+($FD$5*FB117)+($EW$5*EU117)+($EP$5*EN117)+($EI$5*EG117)+($EB$5*DZ117)+($DU$5*DS117)+($DN$5*DL117)+($DG$5*DE117)+($CZ$5*CX117)+($CS$5*CQ117)+($CL$5*CJ117)+($CE$5*CC117)+($BX$5*BV117)+($BQ$5*BO117)+($BJ$5*BH117)+($BC$5*BA117)+($AV$5*AT117)+($AO$5*AM117)+($AH$5*AF117)+($KO$5*KM117)+($KH$5*KF117)+($KA$5*JY117)+($JT$5*JR117)+($PR$5*PP117)+($GM$5*GK117)+($HA$5*GY117)+($KV$5*KT117)+($LC$5*LA117)+($MS$5*MQ117)+($ML$5*MJ117)+($ME$5*MC117)+($LX$5*LV117)+($LQ$5*LO117)+($LJ$5*LH117)+(MX117*$MZ$5)+(NE117*$NG$5)+(NL117*$NN$5)+($OI$5*OG117)+($NU$5*NS117)+($OB$5*NZ117)+($PD$5*PB117)+($OW$5*OU117)+($OP$5*ON117)+($PK$5*PI117)+($PY$5*PW117)+($QF$5*QD117)+($QM$5*QK117)+($QT$5*QR117)+($RA$5*QY117)+($RH$5*RF117)+($RO$5*RM117)+(RT117*$RV$5)+(SA117*$SC$5)+(SH117*$SJ$5)+(SO117*$SQ$5)+(SV117*$SX$5)+(TC117*$TE$5)+(TJ117*$TL$5)+(TQ117*$TS$5))/$VM$5,0)</f>
        <v/>
      </c>
      <c r="VP117" s="14" t="n"/>
      <c r="VQ117" s="21">
        <f>IF($C117&gt;0,(($IK$5*IK117)+($GT$5*GT117)+($JM$5*JM117)+($JF$5*JF117)+($IY$5*IY117)+($IR$5*IR117)+($ID$5*ID117)+($HW$5*HW117)+($HP$5*HP117)+($HI$5*HI117)+($GF$5*GF117)+($FY$5*FY117)+($FR$5*FR117)+($FK$5*FK117)+($FD$5*FD117)+($EW$5*EW117)+($EP$5*EP117)+($EI$5*EI117)+($EB$5*EB117)+($DU$5*DU117)+($DN$5*DN117)+($DG$5*DG117)+($CZ$5*CZ117)+($CS$5*CS117)+($CL$5*CL117)+($CE$5*CE117)+($BX$5*BX117)+($BQ$5*BQ117)+($BJ$5*BJ117)+($BC$5*BC117)+($AV$5*AV117)+($AO$5*AO117)+($AH$5*AH117)+($KO$5*KO117)+($PR$5*PR117)+($GM$5*GM117)+($HA$5*HA117)+($KH$5*KH117)+($KA$5*KA117)+($JT$5*JT117)+($KV$5*KV117)+($LC$5*LC117)+($MS$5*MS117)+($ML$5*ML117)+($ME$5*ME117)+($LX$5*LX117)+($LQ$5*LQ117)+($LJ$5*LJ117)+($OI$5*OI117)+($NU$5*NU117)+($NN$5*NN117)+($NG$5*NG117)+($MZ$5*MZ117)+(OB117*$OB$5)+($PD$5*PD117)+($OW$5*OW117)+($OP$5*OP117)+($PK$5*PK117)+(PY117*$PY$5)+(QF117*$QF$5)+(QM117*$QM$5)+(QT117*$QT$5)+(RA117*$RA$5)+(RH117*$RH$5)+(RO117*$RO$5)+(RV117*$RV$5)+(SC117*$SC$5)+(SJ117*$SJ$5)+(SQ117*$SQ$5)+(SX117*$SX$5)+(TE117*$TE$5)+(TL117*$TL$5)+(TS117*$TS$5))/$VM$5,0)</f>
        <v/>
      </c>
    </row>
    <row r="118" ht="16" customHeight="1" s="545">
      <c r="A118" s="127" t="n">
        <v>45817</v>
      </c>
      <c r="B118" s="4">
        <f>A118</f>
        <v/>
      </c>
      <c r="C118" s="13" t="n">
        <v>42761.76</v>
      </c>
      <c r="D118" s="138">
        <f>IF(C118&gt;0,C118-C117,0)</f>
        <v/>
      </c>
      <c r="E118" s="68">
        <f>IF(C118&gt;0,D118/C117,0)</f>
        <v/>
      </c>
      <c r="F118" s="15">
        <f>IF(C118&gt;0,(C118-C$10)/C$10,0)</f>
        <v/>
      </c>
      <c r="G118" s="13" t="n">
        <v>6005.88</v>
      </c>
      <c r="H118" s="138">
        <f>IF(G118&gt;0,G118-G117,0)</f>
        <v/>
      </c>
      <c r="I118" s="68">
        <f>IF(G118&gt;0,H118/G117,0)</f>
        <v/>
      </c>
      <c r="J118" s="15">
        <f>IF(G118&gt;0,(G118-G$10)/G$10,0)</f>
        <v/>
      </c>
      <c r="K118" s="13" t="n">
        <v>19591.24</v>
      </c>
      <c r="L118" s="138">
        <f>IF(K118&gt;0,K118-K117,0)</f>
        <v/>
      </c>
      <c r="M118" s="68">
        <f>IF(K118&gt;0,L118/K117,0)</f>
        <v/>
      </c>
      <c r="N118" s="15">
        <f>IF(K118&gt;0,(K118-K$10)/K$10,0)</f>
        <v/>
      </c>
      <c r="O118" s="13" t="n">
        <v>2144.45</v>
      </c>
      <c r="P118" s="138">
        <f>IF(O118&gt;0,O118-O117,0)</f>
        <v/>
      </c>
      <c r="Q118" s="68">
        <f>IF(O118&gt;0,P118/O117,0)</f>
        <v/>
      </c>
      <c r="R118" s="15">
        <f>IF(O118&gt;0,(O118-O$10)/O$10,0)</f>
        <v/>
      </c>
      <c r="S118" s="18">
        <f>IF(O118&gt;0,(((O118*0.7)*Q118)+((K118*0.9)*M118)+((G118*0.65)*I118)+((C118*0.6)*E118))/(O118+K118+G118+C118),0)</f>
        <v/>
      </c>
      <c r="T118" s="121">
        <f>IF(O118&gt;0,(S118*200)+T117,0)</f>
        <v/>
      </c>
      <c r="U118" s="121">
        <f>T118</f>
        <v/>
      </c>
      <c r="V118" s="134">
        <f>IF(T118&gt;0,(T118-T117)/T117,0)</f>
        <v/>
      </c>
      <c r="W118" s="21">
        <f>IF(T118&gt;0,(T118-T$11)/T$11,0)</f>
        <v/>
      </c>
      <c r="X118" s="18">
        <f>IF(T118&gt;0,((Q118+M118+I118+E118)/4),0)</f>
        <v/>
      </c>
      <c r="Y118" s="353">
        <f>138580.87+11556.64</f>
        <v/>
      </c>
      <c r="Z118" s="15" t="n">
        <v>2e-06</v>
      </c>
      <c r="AA118" s="21">
        <f>Z118-$V118</f>
        <v/>
      </c>
      <c r="AC118" s="13" t="n">
        <v>226.06</v>
      </c>
      <c r="AD118" s="68">
        <f>IF(AC118&gt;0,((AC118-AC117)/AC117),0)</f>
        <v/>
      </c>
      <c r="AE118" s="68">
        <f>IF(AC118&gt;0,AD118-$V118,0)</f>
        <v/>
      </c>
      <c r="AF118" s="68">
        <f>IF(AC118&gt;0,(AC118-AF$10)/AF$10,0)</f>
        <v/>
      </c>
      <c r="AG118" s="68" t="n"/>
      <c r="AH118" s="15">
        <f>IF(AC118&gt;0,(AC118-AC$10)/AC$10,0)</f>
        <v/>
      </c>
      <c r="AJ118" s="13" t="n">
        <v>22.45</v>
      </c>
      <c r="AK118" s="68">
        <f>IF(AJ118&gt;0,((AJ118-AJ117)/AJ117),0)</f>
        <v/>
      </c>
      <c r="AL118" s="68">
        <f>IF(AJ118&gt;0,AK118-$V118,0)</f>
        <v/>
      </c>
      <c r="AM118" s="68">
        <f>IF(AJ118&gt;0,(AJ118-AM$10)/AM$10,0)</f>
        <v/>
      </c>
      <c r="AN118" s="68" t="n"/>
      <c r="AO118" s="15">
        <f>IF(AJ118&gt;0,(AJ118-AJ$10)/AJ$10,0)</f>
        <v/>
      </c>
      <c r="AQ118" s="13" t="n">
        <v>21.15</v>
      </c>
      <c r="AR118" s="68">
        <f>IF(AQ118&gt;0,((AQ118-AQ117)/AQ117),0)</f>
        <v/>
      </c>
      <c r="AS118" s="68">
        <f>IF(AQ118&gt;0,AR118-$V118,0)</f>
        <v/>
      </c>
      <c r="AT118" s="68">
        <f>IF(AQ118&gt;0,(AQ118-AT$10)/AT$10,0)</f>
        <v/>
      </c>
      <c r="AU118" s="68" t="n"/>
      <c r="AV118" s="15">
        <f>IF(AQ118&gt;0,(AQ118-AQ$10)/AQ$10,0)</f>
        <v/>
      </c>
      <c r="AX118" s="13" t="n">
        <v>209.03</v>
      </c>
      <c r="AY118" s="68">
        <f>IF(AX118&gt;0,((AX118-AX117)/AX117),0)</f>
        <v/>
      </c>
      <c r="AZ118" s="68">
        <f>IF(AX118&gt;0,AY118-$V118,0)</f>
        <v/>
      </c>
      <c r="BA118" s="68">
        <f>IF(AX118&gt;0,(AX118-BA$10)/BA$10,0)</f>
        <v/>
      </c>
      <c r="BB118" s="68" t="n"/>
      <c r="BC118" s="15">
        <f>IF(AX118&gt;0,(AX118-AX$10)/AX$10,0)</f>
        <v/>
      </c>
      <c r="BE118" s="13" t="n">
        <v>77.88</v>
      </c>
      <c r="BF118" s="68">
        <f>IF(BE118&gt;0,((BE118-BE117)/BE117),0)</f>
        <v/>
      </c>
      <c r="BG118" s="68">
        <f>IF(BE118&gt;0,BF118-$V118,0)</f>
        <v/>
      </c>
      <c r="BH118" s="68" t="n"/>
      <c r="BI118" s="68" t="n"/>
      <c r="BJ118" s="15">
        <f>IF(BE118&gt;0,(BE118-BE$10)/BE$10,0)</f>
        <v/>
      </c>
      <c r="BL118" s="13" t="n">
        <v>72.45999999999999</v>
      </c>
      <c r="BM118" s="68">
        <f>IF(BL118&gt;0,((BL118-BL117)/BL117),0)</f>
        <v/>
      </c>
      <c r="BN118" s="68">
        <f>IF(BL118&gt;0,BM118-$V118,0)</f>
        <v/>
      </c>
      <c r="BO118" s="68">
        <f>IF(BL118&gt;0,(BL118-BO$10)/BO$10,0)</f>
        <v/>
      </c>
      <c r="BP118" s="68" t="n"/>
      <c r="BQ118" s="15">
        <f>IF(BL118&gt;0,(BL118-BL$10)/BL$10,0)</f>
        <v/>
      </c>
      <c r="BS118" s="13" t="n">
        <v>39.88</v>
      </c>
      <c r="BT118" s="68">
        <f>IF(BS118&gt;0,((BS118-BS117)/BS117),0)</f>
        <v/>
      </c>
      <c r="BU118" s="68">
        <f>IF(BS118&gt;0,BT118-$V118,0)</f>
        <v/>
      </c>
      <c r="BV118" s="68">
        <f>IF(BS118&gt;0,(BS118-BV$10)/BV$10,0)</f>
        <v/>
      </c>
      <c r="BW118" s="68" t="n"/>
      <c r="BX118" s="15">
        <f>IF(BS118&gt;0,(BS118-BS$10)/BS$10,0)</f>
        <v/>
      </c>
      <c r="BZ118" s="13" t="n"/>
      <c r="CA118" s="68">
        <f>IF(BZ118&gt;0,((BZ118-BZ117)/BZ117),0)</f>
        <v/>
      </c>
      <c r="CB118" s="68">
        <f>IF(BZ118&gt;0,CA118-$V118,0)</f>
        <v/>
      </c>
      <c r="CC118" s="68">
        <f>IF(BZ118&gt;0,(BZ118-CC$10)/CC$10,0)</f>
        <v/>
      </c>
      <c r="CD118" s="68" t="n"/>
      <c r="CE118" s="15">
        <f>IF(BZ118&gt;0,(BZ118-BZ$10)/BZ$10,0)</f>
        <v/>
      </c>
      <c r="CG118" s="13" t="n">
        <v>31.33</v>
      </c>
      <c r="CH118" s="68">
        <f>IF(CG118&gt;0,((CG118-CG117)/CG117),0)</f>
        <v/>
      </c>
      <c r="CI118" s="68">
        <f>IF(CG118&gt;0,CH118-$V118,0)</f>
        <v/>
      </c>
      <c r="CJ118" s="68">
        <f>IF(CG118&gt;0,(CG118-CJ$10)/CJ$10,0)</f>
        <v/>
      </c>
      <c r="CK118" s="68" t="n"/>
      <c r="CL118" s="15">
        <f>IF(CG118&gt;0,(CG118-CG$10)/CG$10,0)</f>
        <v/>
      </c>
      <c r="CN118" s="13" t="n">
        <v>32.49</v>
      </c>
      <c r="CO118" s="68">
        <f>IF(CN118&gt;0,((CN118-CN117)/CN117),0)</f>
        <v/>
      </c>
      <c r="CP118" s="68">
        <f>IF(CN118&gt;0,CO118-$V118,0)</f>
        <v/>
      </c>
      <c r="CQ118" s="68">
        <f>IF(CN118&gt;0,(CN118-CQ$10)/CQ$10,0)</f>
        <v/>
      </c>
      <c r="CR118" s="68" t="n"/>
      <c r="CS118" s="15">
        <f>IF(CN118&gt;0,(CN118-CN$10)/CN$10,0)</f>
        <v/>
      </c>
      <c r="CU118" s="13" t="n">
        <v>36.09</v>
      </c>
      <c r="CV118" s="68">
        <f>IF(CU118&gt;0,((CU118-CU117)/CU117),0)</f>
        <v/>
      </c>
      <c r="CW118" s="68">
        <f>IF(CU118&gt;0,CV118-$V118,0)</f>
        <v/>
      </c>
      <c r="CX118" s="68">
        <f>IF(CU118&gt;0,(CU118-CX$10)/CX$10,0)</f>
        <v/>
      </c>
      <c r="CY118" s="68" t="n"/>
      <c r="CZ118" s="15">
        <f>IF(CU118&gt;0,(CU118-CU$10)/CU$10,0)</f>
        <v/>
      </c>
      <c r="DB118" s="13" t="n">
        <v>19.67</v>
      </c>
      <c r="DC118" s="68">
        <f>IF(DB118&gt;0,((DB118-DB117)/DB117),0)</f>
        <v/>
      </c>
      <c r="DD118" s="68">
        <f>IF(DB118&gt;0,DC118-$V118,0)</f>
        <v/>
      </c>
      <c r="DE118" s="68">
        <f>IF(DB118&gt;0,(DB118-DE$10)/DE$10,0)</f>
        <v/>
      </c>
      <c r="DF118" s="68" t="n"/>
      <c r="DG118" s="15">
        <f>IF(DB118&gt;0,(DB118-DB$10)/DB$10,0)</f>
        <v/>
      </c>
      <c r="DI118" s="13" t="n">
        <v>49.4</v>
      </c>
      <c r="DJ118" s="68">
        <f>IF(DI118&gt;0,((DI118-DI117)/DI117),0)</f>
        <v/>
      </c>
      <c r="DK118" s="68">
        <f>IF(DI118&gt;0,DJ118-$V118,0)</f>
        <v/>
      </c>
      <c r="DL118" s="68">
        <f>IF(DI118&gt;0,(DI118-DL$10)/DL$10,0)</f>
        <v/>
      </c>
      <c r="DM118" s="68" t="n"/>
      <c r="DN118" s="15">
        <f>IF(DI118&gt;0,(DI118-DI$10)/DI$10,0)</f>
        <v/>
      </c>
      <c r="DP118" s="13" t="n">
        <v>41.42</v>
      </c>
      <c r="DQ118" s="68">
        <f>IF(DP118&gt;0,((DP118-DP117)/DP117),0)</f>
        <v/>
      </c>
      <c r="DR118" s="68">
        <f>IF(DP118&gt;0,DQ118-$V118,0)</f>
        <v/>
      </c>
      <c r="DS118" s="68" t="n"/>
      <c r="DT118" s="68" t="n"/>
      <c r="DU118" s="15">
        <f>IF(DP118&gt;0,(DP118-DP$10)/DP$10,0)</f>
        <v/>
      </c>
      <c r="DV118" s="18" t="n"/>
      <c r="DW118" s="13" t="n">
        <v>32.46</v>
      </c>
      <c r="DX118" s="68">
        <f>IF(DW118&gt;0,((DW118-DW117)/DW117),0)</f>
        <v/>
      </c>
      <c r="DY118" s="68">
        <f>IF(DW118&gt;0,DX118-$V118,0)</f>
        <v/>
      </c>
      <c r="DZ118" s="68">
        <f>IF(DW118&gt;0,(DW118-DZ$10)/DZ$10,0)</f>
        <v/>
      </c>
      <c r="EA118" s="68" t="n"/>
      <c r="EB118" s="15">
        <f>IF(DW118&gt;0,(DW118-DW$10)/DW$10,0)</f>
        <v/>
      </c>
      <c r="ED118" s="13" t="n">
        <v>36.32</v>
      </c>
      <c r="EE118" s="68">
        <f>IF(ED118&gt;0,((ED118-ED117)/ED117),0)</f>
        <v/>
      </c>
      <c r="EF118" s="68">
        <f>IF(ED118&gt;0,EE118-$V118,0)</f>
        <v/>
      </c>
      <c r="EG118" s="68">
        <f>IF(ED118&gt;0,(ED118-EG$10)/EG$10,0)</f>
        <v/>
      </c>
      <c r="EH118" s="68" t="n"/>
      <c r="EI118" s="15">
        <f>IF(ED118&gt;0,(ED118-ED$10)/ED$10,0)</f>
        <v/>
      </c>
      <c r="EK118" s="13" t="n">
        <v>119.35</v>
      </c>
      <c r="EL118" s="68">
        <f>IF(EK118&gt;0,((EK118-EK117)/EK117),0)</f>
        <v/>
      </c>
      <c r="EM118" s="68">
        <f>IF(EK118&gt;0,EL118-$V118,0)</f>
        <v/>
      </c>
      <c r="EN118" s="68">
        <f>IF(EK118&gt;0,(EK118-EN$10)/EN$10,0)</f>
        <v/>
      </c>
      <c r="EO118" s="68" t="n"/>
      <c r="EP118" s="15">
        <f>IF(EK118&gt;0,(EK118-EK$10)/EK$10,0)</f>
        <v/>
      </c>
      <c r="ER118" s="13" t="n">
        <v>36.89</v>
      </c>
      <c r="ES118" s="68">
        <f>IF(ER118&gt;0,((ER118-ER117)/ER117),0)</f>
        <v/>
      </c>
      <c r="ET118" s="68">
        <f>IF(ER118&gt;0,ES118-$V118,0)</f>
        <v/>
      </c>
      <c r="EU118" s="68">
        <f>IF(ER118&gt;0,(ER118-EU$10)/EU$10,0)</f>
        <v/>
      </c>
      <c r="EV118" s="68" t="n"/>
      <c r="EW118" s="15">
        <f>IF(ER118&gt;0,(ER118-ER$10)/ER$10,0)</f>
        <v/>
      </c>
      <c r="EY118" s="13" t="n">
        <v>38.37</v>
      </c>
      <c r="EZ118" s="68">
        <f>IF(EY118&gt;0,((EY118-EY117)/EY117),0)</f>
        <v/>
      </c>
      <c r="FA118" s="68">
        <f>IF(EY118&gt;0,EZ118-$V118,0)</f>
        <v/>
      </c>
      <c r="FB118" s="68" t="n"/>
      <c r="FC118" s="68" t="n"/>
      <c r="FD118" s="15">
        <f>IF(EY118&gt;0,(EY118-EY$10)/EY$10,0)</f>
        <v/>
      </c>
      <c r="FF118" s="13" t="n">
        <v>55.83</v>
      </c>
      <c r="FG118" s="68">
        <f>IF(FF118&gt;0,((FF118-FF117)/FF117),0)</f>
        <v/>
      </c>
      <c r="FH118" s="68">
        <f>IF(FF118&gt;0,FG118-$V118,0)</f>
        <v/>
      </c>
      <c r="FI118" s="68">
        <f>IF(FF118&gt;0,(FF118-FI$10)/FI$10,0)</f>
        <v/>
      </c>
      <c r="FJ118" s="68" t="n"/>
      <c r="FK118" s="15">
        <f>IF(FF118&gt;0,(FF118-FF$10)/FF$10,0)</f>
        <v/>
      </c>
      <c r="FM118" s="13" t="n">
        <v>182.68</v>
      </c>
      <c r="FN118" s="68">
        <f>IF(FM118&gt;0,((FM118-FM117)/FM117),0)</f>
        <v/>
      </c>
      <c r="FO118" s="68">
        <f>IF(FM118&gt;0,FN118-$V118,0)</f>
        <v/>
      </c>
      <c r="FP118" s="68">
        <f>IF(FM118&gt;0,(FM118-FP$10)/FP$10,0)</f>
        <v/>
      </c>
      <c r="FQ118" s="68" t="n"/>
      <c r="FR118" s="15">
        <f>IF(FM118&gt;0,(FM118-FM$10)/FM$10,0)</f>
        <v/>
      </c>
      <c r="FT118" s="13" t="n">
        <v>93.90000000000001</v>
      </c>
      <c r="FU118" s="68">
        <f>IF(FT118&gt;0,((FT118-FT117)/FT117),0)</f>
        <v/>
      </c>
      <c r="FV118" s="68">
        <f>IF(FT118&gt;0,FU118-$V118,0)</f>
        <v/>
      </c>
      <c r="FW118" s="68">
        <f>IF(FT118&gt;0,(FT118-FW$10)/FW$10,0)</f>
        <v/>
      </c>
      <c r="FX118" s="68" t="n"/>
      <c r="FY118" s="15">
        <f>IF(FT118&gt;0,(FT118-FT$10)/FT$10,0)</f>
        <v/>
      </c>
      <c r="GA118" s="13" t="n">
        <v>18.23</v>
      </c>
      <c r="GB118" s="68">
        <f>IF(GA118&gt;0,((GA118-GA117)/GA117),0)</f>
        <v/>
      </c>
      <c r="GC118" s="68">
        <f>IF(GA118&gt;0,GB118-$V118,0)</f>
        <v/>
      </c>
      <c r="GD118" s="68" t="n"/>
      <c r="GE118" s="68" t="n"/>
      <c r="GF118" s="15">
        <f>IF(GA118&gt;0,(GA118-GA$10)/GA$10,0)</f>
        <v/>
      </c>
      <c r="GG118" s="18" t="n"/>
      <c r="GH118" s="13" t="n">
        <v>18.37</v>
      </c>
      <c r="GI118" s="68">
        <f>IF(GH118&gt;0,((GH118-GH117)/GH117),0)</f>
        <v/>
      </c>
      <c r="GJ118" s="68">
        <f>IF(GH118&gt;0,GI118-$V118,0)</f>
        <v/>
      </c>
      <c r="GK118" s="68">
        <f>IF(GH118&gt;0,(GH118-GK$10)/GK$10,0)</f>
        <v/>
      </c>
      <c r="GL118" s="68" t="n"/>
      <c r="GM118" s="15">
        <f>IF(GH118&gt;0,(GH118-GH$10)/GH$10,0)</f>
        <v/>
      </c>
      <c r="GO118" s="13" t="n">
        <v>25.49</v>
      </c>
      <c r="GP118" s="68">
        <f>IF(GO118&gt;0,((GO118-GO117)/GO117),0)</f>
        <v/>
      </c>
      <c r="GQ118" s="68">
        <f>IF(GO118&gt;0,GP118-$V118,0)</f>
        <v/>
      </c>
      <c r="GR118" s="68" t="n"/>
      <c r="GS118" s="68" t="n"/>
      <c r="GT118" s="15">
        <f>IF(GO118&gt;0,(GO118-GO$10)/GO$10,0)</f>
        <v/>
      </c>
      <c r="GV118" s="13" t="n">
        <v>15.08</v>
      </c>
      <c r="GW118" s="68">
        <f>IF(GV118&gt;0,((GV118-GV117)/GV117),0)</f>
        <v/>
      </c>
      <c r="GX118" s="68">
        <f>IF(GV118&gt;0,GW118-$V118,0)</f>
        <v/>
      </c>
      <c r="GY118" s="68">
        <f>IF(GV118&gt;0,(GV118-GY$10)/GY$10,0)</f>
        <v/>
      </c>
      <c r="GZ118" s="68" t="n"/>
      <c r="HA118" s="15">
        <f>IF(GV118&gt;0,(GV118-GV$10)/GV$10,0)</f>
        <v/>
      </c>
      <c r="HD118" s="13" t="n">
        <v>308.58</v>
      </c>
      <c r="HE118" s="68">
        <f>IF(HD118&gt;0,((HD118-HD117)/HD117),0)</f>
        <v/>
      </c>
      <c r="HF118" s="68">
        <f>IF(HD118&gt;0,HE118-$V118,0)</f>
        <v/>
      </c>
      <c r="HG118" s="68">
        <f>IF(HD118&gt;0,(HD118-HG$10)/HG$10,0)</f>
        <v/>
      </c>
      <c r="HH118" s="68" t="n"/>
      <c r="HI118" s="15">
        <f>IF(HD118&gt;0,(HD118-HD$10)/HD$10,0)</f>
        <v/>
      </c>
      <c r="HK118" s="13" t="n">
        <v>40.59</v>
      </c>
      <c r="HL118" s="68">
        <f>IF(HK118&gt;0,((HK118-HK117)/HK117),0)</f>
        <v/>
      </c>
      <c r="HM118" s="68">
        <f>IF(HK118&gt;0,HL118-$V118,0)</f>
        <v/>
      </c>
      <c r="HN118" s="68">
        <f>IF(HK118&gt;0,(HK118-HN$10)/HN$10,0)</f>
        <v/>
      </c>
      <c r="HO118" s="68" t="n"/>
      <c r="HP118" s="15">
        <f>IF(HK118&gt;0,(HK118-HK$10)/HK$10,0)</f>
        <v/>
      </c>
      <c r="HR118" s="13" t="n">
        <v>104.97</v>
      </c>
      <c r="HS118" s="68">
        <f>IF(HR118&gt;0,((HR118-HR117)/HR117),0)</f>
        <v/>
      </c>
      <c r="HT118" s="68">
        <f>IF(HR118&gt;0,HS118-$V118,0)</f>
        <v/>
      </c>
      <c r="HU118" s="68">
        <f>IF(HR118&gt;0,(HR118-HU$10)/HU$10,0)</f>
        <v/>
      </c>
      <c r="HV118" s="68" t="n"/>
      <c r="HW118" s="15">
        <f>IF(HR118&gt;0,(HR118-HR$10)/HR$10,0)</f>
        <v/>
      </c>
      <c r="HY118" s="13" t="n">
        <v>142.63</v>
      </c>
      <c r="HZ118" s="68">
        <f>IF(HY118&gt;0,((HY118-HY117)/HY117),0)</f>
        <v/>
      </c>
      <c r="IA118" s="68">
        <f>IF(HY118&gt;0,HZ118-$V118,0)</f>
        <v/>
      </c>
      <c r="IB118" s="68">
        <f>IF(HY118&gt;0,(HY118-IB$10)/IB$10,0)</f>
        <v/>
      </c>
      <c r="IC118" s="68" t="n"/>
      <c r="ID118" s="15">
        <f>IF(HY118&gt;0,(HY118-HY$10)/HY$10,0)</f>
        <v/>
      </c>
      <c r="IF118" s="13" t="n">
        <v>244.28</v>
      </c>
      <c r="IG118" s="68">
        <f>IF(IF118&gt;0,((IF118-IF117)/IF117),0)</f>
        <v/>
      </c>
      <c r="IH118" s="68">
        <f>IF(IF118&gt;0,IG118-$V118,0)</f>
        <v/>
      </c>
      <c r="II118" s="68">
        <f>IF(IF118&gt;0,(IF118-II$10)/II$10,0)</f>
        <v/>
      </c>
      <c r="IJ118" s="68" t="n"/>
      <c r="IK118" s="15">
        <f>IF(IF118&gt;0,(IF118-IF$10)/IF$10,0)</f>
        <v/>
      </c>
      <c r="IM118" s="13" t="n">
        <v>228.07</v>
      </c>
      <c r="IN118" s="68">
        <f>IF(IM118&gt;0,((IM118-IM117)/IM117),0)</f>
        <v/>
      </c>
      <c r="IO118" s="68">
        <f>IF(IM118&gt;0,IN118-$V118,0)</f>
        <v/>
      </c>
      <c r="IP118" s="68">
        <f>IF(IM118&gt;0,(IM118-IP$10)/IP$10,0)</f>
        <v/>
      </c>
      <c r="IQ118" s="68" t="n"/>
      <c r="IR118" s="15">
        <f>IF(IM118&gt;0,(IM118-IM$10)/IM$10,0)</f>
        <v/>
      </c>
      <c r="IT118" s="13" t="n">
        <v>66.91</v>
      </c>
      <c r="IU118" s="68">
        <f>IF(IT118&gt;0,((IT118-IT117)/IT117),0)</f>
        <v/>
      </c>
      <c r="IV118" s="68">
        <f>IF(IT118&gt;0,IU118-$V118,0)</f>
        <v/>
      </c>
      <c r="IW118" s="68">
        <f>IF(IT118&gt;0,(IT118-IW$10)/IW$10,0)</f>
        <v/>
      </c>
      <c r="IX118" s="68" t="n"/>
      <c r="IY118" s="15">
        <f>IF(IT118&gt;0,(IT118-IT$10)/IT$10,0)</f>
        <v/>
      </c>
      <c r="JA118" s="13" t="n">
        <v>694.0599999999999</v>
      </c>
      <c r="JB118" s="68">
        <f>IF(JA118&gt;0,((JA118-JA117)/JA117),0)</f>
        <v/>
      </c>
      <c r="JC118" s="68">
        <f>IF(JA118&gt;0,JB118-$V118,0)</f>
        <v/>
      </c>
      <c r="JD118" s="68">
        <f>IF(JA118&gt;0,(JA118-JD$10)/JD$10,0)</f>
        <v/>
      </c>
      <c r="JE118" s="68" t="n"/>
      <c r="JF118" s="15">
        <f>IF(JA118&gt;0,(JA118-JA$10)/JA$10,0)</f>
        <v/>
      </c>
      <c r="JH118" s="13" t="n">
        <v>472.75</v>
      </c>
      <c r="JI118" s="68">
        <f>IF(JH118&gt;0,((JH118-JH117)/JH117),0)</f>
        <v/>
      </c>
      <c r="JJ118" s="68">
        <f>IF(JH118&gt;0,JI118-$V118,0)</f>
        <v/>
      </c>
      <c r="JK118" s="68">
        <f>IF(JH118&gt;0,(JH118-JK$10)/JK$10,0)</f>
        <v/>
      </c>
      <c r="JL118" s="68" t="n"/>
      <c r="JM118" s="15">
        <f>IF(JH118&gt;0,(JH118-JH$10)/JH$10,0)</f>
        <v/>
      </c>
      <c r="JO118" s="13" t="n">
        <v>13.64</v>
      </c>
      <c r="JP118" s="68">
        <f>IF(JO118&gt;0,((JO118-JO117)/JO117),0)</f>
        <v/>
      </c>
      <c r="JQ118" s="68">
        <f>IF(JO118&gt;0,JP118-$V118,0)</f>
        <v/>
      </c>
      <c r="JR118" s="68">
        <f>IF(JO118&gt;0,(JO118-JR$10)/JR$10,0)</f>
        <v/>
      </c>
      <c r="JS118" s="68" t="n"/>
      <c r="JT118" s="15">
        <f>IF(JO118&gt;0,(JO118-JO$10)/JO$10,0)</f>
        <v/>
      </c>
      <c r="JV118" s="13" t="n">
        <v>1.72</v>
      </c>
      <c r="JW118" s="68">
        <f>IF(JV118&gt;0,((JV118-JV117)/JV117),0)</f>
        <v/>
      </c>
      <c r="JX118" s="68">
        <f>IF(JV118&gt;0,JW118-$V118,0)</f>
        <v/>
      </c>
      <c r="JY118" s="68">
        <f>IF(JV118&gt;0,(JV118-JY$10)/JY$10,0)</f>
        <v/>
      </c>
      <c r="JZ118" s="68" t="n"/>
      <c r="KA118" s="15">
        <f>IF(JV118&gt;0,(JV118-JV$10)/JV$10,0)</f>
        <v/>
      </c>
      <c r="KC118" s="13" t="n">
        <v>18.38</v>
      </c>
      <c r="KD118" s="68">
        <f>IF(KC118&gt;0,((KC118-KC117)/KC117),0)</f>
        <v/>
      </c>
      <c r="KE118" s="68">
        <f>IF(KC118&gt;0,KD118-$V118,0)</f>
        <v/>
      </c>
      <c r="KF118" s="68">
        <f>IF(KC118&gt;0,(KC118-KF$10)/KF$10,0)</f>
        <v/>
      </c>
      <c r="KG118" s="68" t="n"/>
      <c r="KH118" s="15">
        <f>IF(KC118&gt;0,(KC118-KC$10)/KC$10,0)</f>
        <v/>
      </c>
      <c r="KI118" s="18" t="n"/>
      <c r="KJ118" s="13" t="n">
        <v>71.09</v>
      </c>
      <c r="KK118" s="68">
        <f>IF(KJ118&gt;0,((KJ118-KJ117)/KJ117),0)</f>
        <v/>
      </c>
      <c r="KL118" s="68">
        <f>IF(KJ118&gt;0,KK118-$V118,0)</f>
        <v/>
      </c>
      <c r="KM118" s="68">
        <f>IF(KJ118&gt;0,(KJ118-KM$10)/KM$10,0)</f>
        <v/>
      </c>
      <c r="KN118" s="68" t="n"/>
      <c r="KO118" s="15">
        <f>IF(KJ118&gt;0,(KJ118-KJ$10)/KJ$10,0)</f>
        <v/>
      </c>
      <c r="KQ118" s="13" t="n">
        <v>1.59</v>
      </c>
      <c r="KR118" s="68">
        <f>IF(KQ118&gt;0,((KQ118-KQ117)/KQ117),0)</f>
        <v/>
      </c>
      <c r="KS118" s="68">
        <f>IF(KQ118&gt;0,KR118-$V118,0)</f>
        <v/>
      </c>
      <c r="KT118" s="68">
        <f>IF(KQ118&gt;0,(KQ118-KT$10)/KT$10,0)</f>
        <v/>
      </c>
      <c r="KU118" s="68" t="n"/>
      <c r="KV118" s="15">
        <f>IF(KQ118&gt;0,(KQ118-KQ$10)/KQ$10,0)</f>
        <v/>
      </c>
      <c r="KW118" s="18" t="n"/>
      <c r="KX118" s="13" t="n">
        <v>30.24</v>
      </c>
      <c r="KY118" s="68">
        <f>IF(KX118&gt;0,((KX118-KX117)/KX117),0)</f>
        <v/>
      </c>
      <c r="KZ118" s="68">
        <f>IF(KX118&gt;0,KY118-$V118,0)</f>
        <v/>
      </c>
      <c r="LA118" s="68">
        <f>IF(KX118&gt;0,(KX118-LA$10)/LA$10,0)</f>
        <v/>
      </c>
      <c r="LB118" s="68" t="n"/>
      <c r="LC118" s="15">
        <f>IF(KX118&gt;0,(KX118-KX$10)/KX$10,0)</f>
        <v/>
      </c>
      <c r="LD118" s="18" t="n"/>
      <c r="LE118" s="13" t="n">
        <v>54.9</v>
      </c>
      <c r="LF118" s="68">
        <f>IF(LE118&gt;0,((LE118-LE117)/LE117),0)</f>
        <v/>
      </c>
      <c r="LG118" s="68">
        <f>IF(LE118&gt;0,LF118-$V118,0)</f>
        <v/>
      </c>
      <c r="LH118" s="68">
        <f>IF(LE118&gt;0,(LE118-LH$10)/LH$10,0)</f>
        <v/>
      </c>
      <c r="LI118" s="68" t="n"/>
      <c r="LJ118" s="15">
        <f>IF(LE118&gt;0,(LE118-LE$10)/LE$10,0)</f>
        <v/>
      </c>
      <c r="LL118" s="13" t="n">
        <v>118.5</v>
      </c>
      <c r="LM118" s="68">
        <f>IF(LL118&gt;0,((LL118-LL117)/LL117),0)</f>
        <v/>
      </c>
      <c r="LN118" s="68">
        <f>IF(LL118&gt;0,LM118-$V118,0)</f>
        <v/>
      </c>
      <c r="LO118" s="68">
        <f>IF(LL118&gt;0,(LL118-LO$10)/LO$10,0)</f>
        <v/>
      </c>
      <c r="LP118" s="68" t="n"/>
      <c r="LQ118" s="15">
        <f>IF(LL118&gt;0,(LL118-LL$10)/LL$10,0)</f>
        <v/>
      </c>
      <c r="LS118" s="13" t="n">
        <v>15.08</v>
      </c>
      <c r="LT118" s="68">
        <f>IF(LS118&gt;0,((LS118-LS117)/LS117),0)</f>
        <v/>
      </c>
      <c r="LU118" s="68">
        <f>IF(LS118&gt;0,LT118-$V118,0)</f>
        <v/>
      </c>
      <c r="LV118" s="68" t="n"/>
      <c r="LW118" s="68" t="n"/>
      <c r="LX118" s="15">
        <f>IF(LS118&gt;0,(LS118-LS$10)/LS$10,0)</f>
        <v/>
      </c>
      <c r="LZ118" s="13" t="n">
        <v>15.84</v>
      </c>
      <c r="MA118" s="68">
        <f>IF(LZ118&gt;0,((LZ118-LZ117)/LZ117),0)</f>
        <v/>
      </c>
      <c r="MB118" s="68">
        <f>IF(LZ118&gt;0,MA118-$V118,0)</f>
        <v/>
      </c>
      <c r="MC118" s="68">
        <f>IF(LZ118&gt;0,(LZ118-MC$10)/MC$10,0)</f>
        <v/>
      </c>
      <c r="MD118" s="68" t="n"/>
      <c r="ME118" s="15">
        <f>IF(LZ118&gt;0,(LZ118-LZ$10)/LZ$10,0)</f>
        <v/>
      </c>
      <c r="MG118" s="13" t="n">
        <v>54.26</v>
      </c>
      <c r="MH118" s="68">
        <f>IF(MG118&gt;0,((MG118-MG117)/MG117),0)</f>
        <v/>
      </c>
      <c r="MI118" s="68">
        <f>IF(MG118&gt;0,MH118-$V118,0)</f>
        <v/>
      </c>
      <c r="MJ118" s="68">
        <f>IF(MG118&gt;0,(MG118-MJ$10)/MJ$10,0)</f>
        <v/>
      </c>
      <c r="MK118" s="68" t="n"/>
      <c r="ML118" s="15">
        <f>IF(MG118&gt;0,(MG118-MG$10)/MG$10,0)</f>
        <v/>
      </c>
      <c r="MN118" s="13" t="n">
        <v>132.62</v>
      </c>
      <c r="MO118" s="68">
        <f>IF(MN118&gt;0,((MN118-MN117)/MN117),0)</f>
        <v/>
      </c>
      <c r="MP118" s="68">
        <f>IF(MN118&gt;0,MO118-$V118,0)</f>
        <v/>
      </c>
      <c r="MQ118" s="68">
        <f>IF(MN118&gt;0,(MN118-MQ$10)/MQ$10,0)</f>
        <v/>
      </c>
      <c r="MR118" s="68" t="n"/>
      <c r="MS118" s="15">
        <f>IF(MN118&gt;0,(MN118-MN$10)/MN$10,0)</f>
        <v/>
      </c>
      <c r="MU118" s="13" t="n">
        <v>17.13</v>
      </c>
      <c r="MV118" s="68">
        <f>IF(MU118&gt;0,((MU118-MU117)/MU117),0)</f>
        <v/>
      </c>
      <c r="MW118" s="68">
        <f>IF(MU118&gt;0,MV118-$V118,0)</f>
        <v/>
      </c>
      <c r="MX118" s="68">
        <f>IF(MU118&gt;0,(MU118-MX$10)/MX$10,0)</f>
        <v/>
      </c>
      <c r="MY118" s="68" t="n"/>
      <c r="MZ118" s="15">
        <f>IF(MU118&gt;0,(MU118-MU$10)/MU$10,0)</f>
        <v/>
      </c>
      <c r="NB118" s="13" t="n">
        <v>251.41</v>
      </c>
      <c r="NC118" s="68">
        <f>IF(NB118&gt;0,((NB118-NB117)/NB117),0)</f>
        <v/>
      </c>
      <c r="ND118" s="68">
        <f>IF(NB118&gt;0,NC118-$V118,0)</f>
        <v/>
      </c>
      <c r="NE118" s="68">
        <f>IF(NB118&gt;0,(NB118-NE$10)/NE$10,0)</f>
        <v/>
      </c>
      <c r="NF118" s="68" t="n"/>
      <c r="NG118" s="15">
        <f>IF(NB118&gt;0,(NB118-NB$10)/NB$10,0)</f>
        <v/>
      </c>
      <c r="NI118" s="13" t="n">
        <v>6.22</v>
      </c>
      <c r="NJ118" s="68">
        <f>IF(NI118&gt;0,((NI118-NI117)/NI117),0)</f>
        <v/>
      </c>
      <c r="NK118" s="68">
        <f>IF(NI118&gt;0,NJ118-$V118,0)</f>
        <v/>
      </c>
      <c r="NL118" s="68">
        <f>IF(NI118&gt;0,(NI118-NL$10)/NL$10,0)</f>
        <v/>
      </c>
      <c r="NM118" s="68" t="n"/>
      <c r="NN118" s="15">
        <f>IF(NI118&gt;0,(NI118-NI$10)/NI$10,0)</f>
        <v/>
      </c>
      <c r="NP118" s="13" t="n">
        <v>480</v>
      </c>
      <c r="NQ118" s="68">
        <f>IF(NP118&gt;0,((NP118-NP117)/NP117),0)</f>
        <v/>
      </c>
      <c r="NR118" s="68">
        <f>IF(NP118&gt;0,NQ118-$V118,0)</f>
        <v/>
      </c>
      <c r="NS118" s="68">
        <f>IF(NP118&gt;0,(NP118-NS$10)/NS$10,0)</f>
        <v/>
      </c>
      <c r="NT118" s="68" t="n"/>
      <c r="NU118" s="15">
        <f>IF(NP118&gt;0,(NP118-NP$10)/NP$10,0)</f>
        <v/>
      </c>
      <c r="NW118" s="13" t="n">
        <v>176.09</v>
      </c>
      <c r="NX118" s="68">
        <f>IF(NW118&gt;0,((NW118-NW117)/NW117),0)</f>
        <v/>
      </c>
      <c r="NY118" s="68">
        <f>IF(NW118&gt;0,NX118-$V118,0)</f>
        <v/>
      </c>
      <c r="NZ118" s="68">
        <f>IF(NW118&gt;0,(NW118-NZ$10)/NZ$10,0)</f>
        <v/>
      </c>
      <c r="OA118" s="68" t="n"/>
      <c r="OB118" s="15">
        <f>IF(NW118&gt;0,(NW118-NW$10)/NW$10,0)</f>
        <v/>
      </c>
      <c r="OD118" s="13" t="n">
        <v>1.85</v>
      </c>
      <c r="OE118" s="68">
        <f>IF(OD118&gt;0,((OD118-OD117)/OD117),0)</f>
        <v/>
      </c>
      <c r="OF118" s="68">
        <f>IF(OD118&gt;0,OE118-$V118,0)</f>
        <v/>
      </c>
      <c r="OG118" s="68">
        <f>IF(OD118&gt;0,(OD118-OG$10)/OG$10,0)</f>
        <v/>
      </c>
      <c r="OH118" s="68" t="n"/>
      <c r="OI118" s="15">
        <f>IF(OD118&gt;0,(OD118-OD$10)/OD$10,0)</f>
        <v/>
      </c>
      <c r="OK118" s="13" t="n">
        <v>146.08</v>
      </c>
      <c r="OL118" s="68">
        <f>IF(OK118&gt;0,((OK118-OK117)/OK117),0)</f>
        <v/>
      </c>
      <c r="OM118" s="68">
        <f>IF(OK118&gt;0,OL118-$V118,0)</f>
        <v/>
      </c>
      <c r="ON118" s="68">
        <f>IF(OK118&gt;0,(OK118-ON$10)/ON$10,0)</f>
        <v/>
      </c>
      <c r="OO118" s="68" t="n"/>
      <c r="OP118" s="15">
        <f>IF(OK118&gt;0,(OK118-OK$10)/OK$10,0)</f>
        <v/>
      </c>
      <c r="OR118" s="13" t="n">
        <v>4.37</v>
      </c>
      <c r="OS118" s="68">
        <f>IF(OR118&gt;0,((OR118-OR117)/OR117),0)</f>
        <v/>
      </c>
      <c r="OT118" s="68">
        <f>IF(OR118&gt;0,OS118-$V118,0)</f>
        <v/>
      </c>
      <c r="OU118" s="68">
        <f>IF(OR118&gt;0,(OR118-OU$10)/OU$10,0)</f>
        <v/>
      </c>
      <c r="OV118" s="68" t="n"/>
      <c r="OW118" s="15">
        <f>IF(OR118&gt;0,(OR118-OR$10)/OR$10,0)</f>
        <v/>
      </c>
      <c r="OY118" s="13" t="n">
        <v>140.98</v>
      </c>
      <c r="OZ118" s="68">
        <f>IF(OY118&gt;0,((OY118-OY117)/OY117),0)</f>
        <v/>
      </c>
      <c r="PA118" s="68">
        <f>IF(OY118&gt;0,OZ118-$V118,0)</f>
        <v/>
      </c>
      <c r="PB118" s="68">
        <f>IF(OY118&gt;0,(OY118-PB$10)/PB$10,0)</f>
        <v/>
      </c>
      <c r="PC118" s="68" t="n"/>
      <c r="PD118" s="15">
        <f>IF(OY118&gt;0,(OY118-OY$10)/OY$10,0)</f>
        <v/>
      </c>
      <c r="PE118" s="18" t="n"/>
      <c r="PF118" s="13" t="n">
        <v>245.41</v>
      </c>
      <c r="PG118" s="68">
        <f>IF(PF118&gt;0,((PF118-PF117)/PF117),0)</f>
        <v/>
      </c>
      <c r="PH118" s="68">
        <f>IF(PF118&gt;0,PG118-$V118,0)</f>
        <v/>
      </c>
      <c r="PI118" s="68">
        <f>IF(PF118&gt;0,(PF118-PI$10)/PI$10,0)</f>
        <v/>
      </c>
      <c r="PJ118" s="68" t="n"/>
      <c r="PK118" s="15">
        <f>IF(PF118&gt;0,(PF118-PF$10)/PF$10,0)</f>
        <v/>
      </c>
      <c r="PM118" s="13" t="n"/>
      <c r="PN118" s="68">
        <f>IF(PM118&gt;0,((PM118-PM117)/PM117),0)</f>
        <v/>
      </c>
      <c r="PO118" s="68">
        <f>PN118-$V118</f>
        <v/>
      </c>
      <c r="PP118" s="68">
        <f>IF(PM118&gt;0,(PM118-PP$10)/PP$10,0)</f>
        <v/>
      </c>
      <c r="PQ118" s="68" t="n"/>
      <c r="PR118" s="15">
        <f>IF(PM118&gt;0,(PM118-PM$10)/PM$10,0)</f>
        <v/>
      </c>
      <c r="PT118" s="13" t="n">
        <v>5.65</v>
      </c>
      <c r="PU118" s="68">
        <f>IF(PT118&gt;0,((PT118-PT117)/PT117),0)</f>
        <v/>
      </c>
      <c r="PV118" s="68">
        <f>IF(PT118&gt;0,PU118-$V118,0)</f>
        <v/>
      </c>
      <c r="PW118" s="68">
        <f>IF(PT118&gt;0,(PT118-PW$10)/PW$10,0)</f>
        <v/>
      </c>
      <c r="PX118" s="68" t="n"/>
      <c r="PY118" s="15">
        <f>IF(PT118&gt;0,(PT118-PT$10)/PT$10,0)</f>
        <v/>
      </c>
      <c r="QA118" s="13" t="n">
        <v>226.89</v>
      </c>
      <c r="QB118" s="68">
        <f>IF(QA118&gt;0,((QA118-QA117)/QA117),0)</f>
        <v/>
      </c>
      <c r="QC118" s="68">
        <f>IF(QA118&gt;0,QB118-$V118,0)</f>
        <v/>
      </c>
      <c r="QD118" s="68">
        <f>IF(QA118&gt;0,(QA118-QD$10)/QD$10,0)</f>
        <v/>
      </c>
      <c r="QE118" s="68" t="n"/>
      <c r="QF118" s="15">
        <f>IF(QA118&gt;0,(QA118-QA$10)/QA$10,0)</f>
        <v/>
      </c>
      <c r="QH118" s="13" t="n">
        <v>1.471</v>
      </c>
      <c r="QI118" s="68">
        <f>IF(QH118&gt;0,((QH118-QH117)/QH117),0)</f>
        <v/>
      </c>
      <c r="QJ118" s="68">
        <f>IF(QH118&gt;0,QI118-$V118,0)</f>
        <v/>
      </c>
      <c r="QK118" s="68">
        <f>IF(QH118&gt;0,(QH118-QK$10)/QK$10,0)</f>
        <v/>
      </c>
      <c r="QL118" s="68" t="n"/>
      <c r="QM118" s="15">
        <f>IF(QH118&gt;0,(QH118-QH$10)/QH$10,0)</f>
        <v/>
      </c>
      <c r="QO118" s="26" t="n">
        <v>13.08</v>
      </c>
      <c r="QP118" s="68">
        <f>IF(QO118&gt;0,((QO118-QO117)/QO117),0)</f>
        <v/>
      </c>
      <c r="QQ118" s="68">
        <f>IF(QO118&gt;0,QP118-$V118,0)</f>
        <v/>
      </c>
      <c r="QR118" s="68">
        <f>IF(QO118&gt;0,(QO118-QR$10)/QR$10,0)</f>
        <v/>
      </c>
      <c r="QS118" s="68" t="n"/>
      <c r="QT118" s="15">
        <f>IF(QO118&gt;0,(QO118-QO$10)/QO$10,0)</f>
        <v/>
      </c>
      <c r="QV118" s="13" t="n">
        <v>1.71</v>
      </c>
      <c r="QW118" s="68">
        <f>IF(QV118&gt;0,((QV118-QV117)/QV117),0)</f>
        <v/>
      </c>
      <c r="QX118" s="68">
        <f>IF(QV118&gt;0,QW118-$V118,0)</f>
        <v/>
      </c>
      <c r="QY118" s="68">
        <f>IF(QV118&gt;0,(QV118-QY$10)/QY$10,0)</f>
        <v/>
      </c>
      <c r="QZ118" s="68" t="n"/>
      <c r="RA118" s="15">
        <f>IF(QV118&gt;0,(QV118-QV$10)/QV$10,0)</f>
        <v/>
      </c>
      <c r="RC118" s="13" t="n">
        <v>35.7</v>
      </c>
      <c r="RD118" s="68">
        <f>IF(RC118&gt;0,((RC118-RC117)/RC117),0)</f>
        <v/>
      </c>
      <c r="RE118" s="68">
        <f>IF(RC118&gt;0,RD118-$V118,0)</f>
        <v/>
      </c>
      <c r="RF118" s="68">
        <f>IF(RC118&gt;0,(RC118-RF$10)/RF$10,0)</f>
        <v/>
      </c>
      <c r="RG118" s="68" t="n"/>
      <c r="RH118" s="15">
        <f>IF(RC118&gt;0,(RC118-RC$10)/RC$10,0)</f>
        <v/>
      </c>
      <c r="RJ118" s="13" t="n">
        <v>207</v>
      </c>
      <c r="RK118" s="68">
        <f>IF(RJ118&gt;0,((RJ118-RJ117)/RJ117),0)</f>
        <v/>
      </c>
      <c r="RL118" s="68">
        <f>RK118-$V118</f>
        <v/>
      </c>
      <c r="RM118" s="68">
        <f>IF(RJ118&gt;0,(RJ118-RM$10)/RM$10,0)</f>
        <v/>
      </c>
      <c r="RN118" s="68" t="n"/>
      <c r="RO118" s="15">
        <f>IF(RJ118&gt;0,(RJ118-RJ$10)/RJ$10,0)</f>
        <v/>
      </c>
      <c r="RQ118" s="26" t="n">
        <v>13.46</v>
      </c>
      <c r="RR118" s="68">
        <f>IF(RQ118&gt;0,((RQ118-RQ117)/RQ117),0)</f>
        <v/>
      </c>
      <c r="RS118" s="68">
        <f>RR118-$V118</f>
        <v/>
      </c>
      <c r="RT118" s="68">
        <f>IF(RQ118&gt;0,(RQ118-RT$10)/RT$10,0)</f>
        <v/>
      </c>
      <c r="RU118" s="68" t="n"/>
      <c r="RV118" s="15">
        <f>IF(RQ118&gt;0,(RQ118-RQ$10)/RQ$10,0)</f>
        <v/>
      </c>
      <c r="RX118" s="13" t="n">
        <v>132.06</v>
      </c>
      <c r="RY118" s="68">
        <f>IF(RX118&gt;0,((RX118-RX117)/RX117),0)</f>
        <v/>
      </c>
      <c r="RZ118" s="68">
        <f>RY118-$V118</f>
        <v/>
      </c>
      <c r="SA118" s="68">
        <f>IF(RX118&gt;0,(RX118-SA$10)/SA$10,0)</f>
        <v/>
      </c>
      <c r="SB118" s="68" t="n"/>
      <c r="SC118" s="15">
        <f>IF(RX118&gt;0,(RX118-RX$10)/RX$10,0)</f>
        <v/>
      </c>
      <c r="SE118" s="26" t="n">
        <v>11.32</v>
      </c>
      <c r="SF118" s="68">
        <f>IF(SE118&gt;0,((SE118-SE117)/SE117),0)</f>
        <v/>
      </c>
      <c r="SG118" s="68">
        <f>SF118-$V118</f>
        <v/>
      </c>
      <c r="SH118" s="68">
        <f>IF(SE118&gt;0,(SE118-SH$10)/SH$10,0)</f>
        <v/>
      </c>
      <c r="SI118" s="68" t="n"/>
      <c r="SJ118" s="15">
        <f>IF(SE118&gt;0,(SE118-SE$10)/SE$10,0)</f>
        <v/>
      </c>
      <c r="SL118" s="13" t="n">
        <v>0.819</v>
      </c>
      <c r="SM118" s="68">
        <f>IF(SL118&gt;0,((SL118-SL117)/SL117),0)</f>
        <v/>
      </c>
      <c r="SN118" s="68">
        <f>SM118-$V118</f>
        <v/>
      </c>
      <c r="SO118" s="68">
        <f>IF(SL118&gt;0,(SL118-SO$10)/SO$10,0)</f>
        <v/>
      </c>
      <c r="SP118" s="68" t="n"/>
      <c r="SQ118" s="15">
        <f>IF(SL118&gt;0,(SL118-SL$10)/SL$10,0)</f>
        <v/>
      </c>
      <c r="SS118" s="13" t="n">
        <v>17.95</v>
      </c>
      <c r="ST118" s="68">
        <f>IF(SS118&gt;0,((SS118-SS117)/SS117),0)</f>
        <v/>
      </c>
      <c r="SU118" s="68">
        <f>ST118-$V118</f>
        <v/>
      </c>
      <c r="SV118" s="68">
        <f>IF(SS118&gt;0,(SS118-SV$10)/SV$10,0)</f>
        <v/>
      </c>
      <c r="SW118" s="68" t="n"/>
      <c r="SX118" s="15">
        <f>IF(SS118&gt;0,(SS118-SS$10)/SS$10,0)</f>
        <v/>
      </c>
      <c r="SZ118" s="13" t="n">
        <v>27.69</v>
      </c>
      <c r="TA118" s="68">
        <f>IF(SZ118&gt;0,((SZ118-SZ117)/SZ117),0)</f>
        <v/>
      </c>
      <c r="TB118" s="68">
        <f>TA118-$V118</f>
        <v/>
      </c>
      <c r="TC118" s="68">
        <f>IF(SZ118&gt;0,(SZ118-TC$10)/TC$10,0)</f>
        <v/>
      </c>
      <c r="TD118" s="68" t="n"/>
      <c r="TE118" s="15">
        <f>IF(SZ118&gt;0,(SZ118-SZ$10)/SZ$10,0)</f>
        <v/>
      </c>
      <c r="TG118" s="587" t="n">
        <v>0.1802</v>
      </c>
      <c r="TH118" s="68">
        <f>IF(TG118&gt;0,((TG118-TG117)/TG117),0)</f>
        <v/>
      </c>
      <c r="TI118" s="68">
        <f>TH118-$V118</f>
        <v/>
      </c>
      <c r="TJ118" s="68">
        <f>IF(TG118&gt;0,(TG118-TJ$10)/TJ$10,0)</f>
        <v/>
      </c>
      <c r="TK118" s="68" t="n"/>
      <c r="TL118" s="15">
        <f>IF(TG118&gt;0,(TG118-TG$10)/TG$10,0)</f>
        <v/>
      </c>
      <c r="TN118" s="13" t="n">
        <v>47.9</v>
      </c>
      <c r="TO118" s="68">
        <f>IF(TN118&gt;0,((TN118-TN117)/TN117),0)</f>
        <v/>
      </c>
      <c r="TP118" s="68">
        <f>TO118-$V118</f>
        <v/>
      </c>
      <c r="TQ118" s="68">
        <f>IF(TN118&gt;0,(TN118-TQ$10)/TQ$10,0)</f>
        <v/>
      </c>
      <c r="TR118" s="68" t="n"/>
      <c r="TS118" s="15">
        <f>IF(TN118&gt;0,(TN118-TN$10)/TN$10,0)</f>
        <v/>
      </c>
      <c r="TU118" s="587" t="n">
        <v>3.62</v>
      </c>
      <c r="TV118" s="68">
        <f>IF(TU118&gt;0,((TU118-TU117)/TU117),0)</f>
        <v/>
      </c>
      <c r="TW118" s="68">
        <f>TV118-$V118</f>
        <v/>
      </c>
      <c r="TX118" s="68">
        <f>IF(TU118&gt;0,(TU118-TX$10)/TX$10,0)</f>
        <v/>
      </c>
      <c r="TY118" s="68" t="n"/>
      <c r="TZ118" s="15">
        <f>IF(TU118&gt;0,(TU118-TU$10)/TU$10,0)</f>
        <v/>
      </c>
      <c r="UB118" s="587" t="n"/>
      <c r="UC118" s="68">
        <f>IF(UB118&gt;0,((UB118-UB117)/UB117),0)</f>
        <v/>
      </c>
      <c r="UD118" s="68">
        <f>UC118-$V118</f>
        <v/>
      </c>
      <c r="UE118" s="68">
        <f>IF(UB118&gt;0,(UB118-UE$10)/UE$10,0)</f>
        <v/>
      </c>
      <c r="UF118" s="68" t="n"/>
      <c r="UG118" s="15">
        <f>IF(UB118&gt;0,(UB118-UB$10)/UB$10,0)</f>
        <v/>
      </c>
      <c r="UI118" s="587" t="n"/>
      <c r="UJ118" s="68">
        <f>IF(UI118&gt;0,((UI118-UI117)/UI117),0)</f>
        <v/>
      </c>
      <c r="UK118" s="68">
        <f>UJ118-$V118</f>
        <v/>
      </c>
      <c r="UL118" s="68">
        <f>IF(UI118&gt;0,(UI118-UL$10)/UL$10,0)</f>
        <v/>
      </c>
      <c r="UM118" s="68" t="n"/>
      <c r="UN118" s="15">
        <f>IF(UI118&gt;0,(UI118-UI$10)/UI$10,0)</f>
        <v/>
      </c>
      <c r="UP118" s="587" t="n"/>
      <c r="UQ118" s="68">
        <f>IF(UP118&gt;0,((UP118-UP117)/UP117),0)</f>
        <v/>
      </c>
      <c r="UR118" s="68">
        <f>UQ118-$V118</f>
        <v/>
      </c>
      <c r="US118" s="68">
        <f>IF(UP118&gt;0,(UP118-US$10)/US$10,0)</f>
        <v/>
      </c>
      <c r="UT118" s="68" t="n"/>
      <c r="UU118" s="15">
        <f>IF(UP118&gt;0,(UP118-UP$10)/UP$10,0)</f>
        <v/>
      </c>
      <c r="UW118" s="587" t="n"/>
      <c r="UX118" s="68">
        <f>IF(UW118&gt;0,((UW118-UW117)/UW117),0)</f>
        <v/>
      </c>
      <c r="UY118" s="68">
        <f>UX118-$V118</f>
        <v/>
      </c>
      <c r="UZ118" s="68">
        <f>IF(UW118&gt;0,(UW118-UZ$10)/UZ$10,0)</f>
        <v/>
      </c>
      <c r="VA118" s="68" t="n"/>
      <c r="VB118" s="15">
        <f>IF(UW118&gt;0,(UW118-UW$10)/UW$10,0)</f>
        <v/>
      </c>
      <c r="VD118" s="587" t="n"/>
      <c r="VE118" s="68">
        <f>IF(VD118&gt;0,((VD118-VD117)/VD117),0)</f>
        <v/>
      </c>
      <c r="VF118" s="68">
        <f>VE118-$V118</f>
        <v/>
      </c>
      <c r="VG118" s="68">
        <f>IF(VD118&gt;0,(VD118-VG$10)/VG$10,0)</f>
        <v/>
      </c>
      <c r="VH118" s="68" t="n"/>
      <c r="VI118" s="15">
        <f>IF(VD118&gt;0,(VD118-VD$10)/VD$10,0)</f>
        <v/>
      </c>
      <c r="VM118" s="21">
        <f>IF($C118&gt;0,(($IK$5*IG118)+($GT$5*GP118)+($JM$5*JI118)+($JF$5*JB118)+($IY$5*IU118)+($IR$5*IN118)+($ID$5*HZ118)+($HW$5*HS118)+($HP$5*HL118)+($HI$5*HE118)+($GF$5*GB118)+($FY$5*FU118)+($FR$5*FN118)+($FK$5*FG118)+($FD$5*EZ118)+($EW$5*ES118)+($EP$5*EL118)+($EI$5*EE118)+($EB$5*DX118)+($DU$5*DQ118)+($DN$5*DJ118)+($DG$5*DC118)+($CZ$5*CV118)+($CS$5*CO118)+($CL$5*CH118)+($CE$5*CA118)+($BX$5*BT118)+($BQ$5*BM118)+($BJ$5*BF118)+($BC$5*AY118)+($AV$5*AR118)+($AO$5*AK118)+($AH$5*AD118)+($JT$5*JP118)+($KA$5*JW118)+($KO$5*KK118)+($PR$5*PN118)+($GM$5*GI118)+($HA$5*GW118)+($KV$5*KR118)+($KH$5*KD118)+($LC$5*KY118)+($MS$5*MO118)+($ML$5*MH118)+($ME$5*MA118)+($LX$5*LT118)+($LQ$5*LM118)+($LJ$5*LF118)+(MV118*$MZ$5)+(NC118*$NG$5)+(NJ118*$NN$5)+($OI$5*OE118)+($NU$5*NQ118)+($OB$5*NX118)+($PK$5*PG118)+($OP$5*OL118)+($OW$5*OS118)+($PD$5*OZ118)+(PU118*$PY$5)+(QB118*$QF$5)+(QI118*$QM$5)+(QP118*$QT$5)+(QW118*$RA$5)+(RD118*$RH$5)+(RK118*$RO$5)+(RR118*$RV$5)+(RY118*$SC$5)+(SF118*$SJ$5)+(SM118*$SQ$5)+(ST118*$SX$5)+(TA118*$TE$5))+(TH118*$TL$5)+(TO118*$TS$5))/$VM$5</f>
        <v/>
      </c>
      <c r="VN118" s="538" t="n"/>
      <c r="VO118" s="21">
        <f>IF($C118&gt;0,(($IK$5*II118)+($GT$5*GR118)+($JM$5*JK118)+($JF$5*JD118)+($IY$5*IW118)+($IR$5*IP118)+($ID$5*IB118)+($HW$5*HU118)+($HP$5*HN118)+($HI$5*HG118)+($GF$5*GD118)+($FY$5*FW118)+($FR$5*FP118)+($FK$5*FI118)+($FD$5*FB118)+($EW$5*EU118)+($EP$5*EN118)+($EI$5*EG118)+($EB$5*DZ118)+($DU$5*DS118)+($DN$5*DL118)+($DG$5*DE118)+($CZ$5*CX118)+($CS$5*CQ118)+($CL$5*CJ118)+($CE$5*CC118)+($BX$5*BV118)+($BQ$5*BO118)+($BJ$5*BH118)+($BC$5*BA118)+($AV$5*AT118)+($AO$5*AM118)+($AH$5*AF118)+($KO$5*KM118)+($KH$5*KF118)+($KA$5*JY118)+($JT$5*JR118)+($PR$5*PP118)+($GM$5*GK118)+($HA$5*GY118)+($KV$5*KT118)+($LC$5*LA118)+($MS$5*MQ118)+($ML$5*MJ118)+($ME$5*MC118)+($LX$5*LV118)+($LQ$5*LO118)+($LJ$5*LH118)+(MX118*$MZ$5)+(NE118*$NG$5)+(NL118*$NN$5)+($OI$5*OG118)+($NU$5*NS118)+($OB$5*NZ118)+($PD$5*PB118)+($OW$5*OU118)+($OP$5*ON118)+($PK$5*PI118)+($PY$5*PW118)+($QF$5*QD118)+($QM$5*QK118)+($QT$5*QR118)+($RA$5*QY118)+($RH$5*RF118)+($RO$5*RM118)+(RT118*$RV$5)+(SA118*$SC$5)+(SH118*$SJ$5)+(SO118*$SQ$5)+(SV118*$SX$5)+(TC118*$TE$5)+(TJ118*$TL$5)+(TQ118*$TS$5))/$VM$5,0)</f>
        <v/>
      </c>
      <c r="VP118" s="14" t="n"/>
      <c r="VQ118" s="21">
        <f>IF($C118&gt;0,(($IK$5*IK118)+($GT$5*GT118)+($JM$5*JM118)+($JF$5*JF118)+($IY$5*IY118)+($IR$5*IR118)+($ID$5*ID118)+($HW$5*HW118)+($HP$5*HP118)+($HI$5*HI118)+($GF$5*GF118)+($FY$5*FY118)+($FR$5*FR118)+($FK$5*FK118)+($FD$5*FD118)+($EW$5*EW118)+($EP$5*EP118)+($EI$5*EI118)+($EB$5*EB118)+($DU$5*DU118)+($DN$5*DN118)+($DG$5*DG118)+($CZ$5*CZ118)+($CS$5*CS118)+($CL$5*CL118)+($CE$5*CE118)+($BX$5*BX118)+($BQ$5*BQ118)+($BJ$5*BJ118)+($BC$5*BC118)+($AV$5*AV118)+($AO$5*AO118)+($AH$5*AH118)+($KO$5*KO118)+($PR$5*PR118)+($GM$5*GM118)+($HA$5*HA118)+($KH$5*KH118)+($KA$5*KA118)+($JT$5*JT118)+($KV$5*KV118)+($LC$5*LC118)+($MS$5*MS118)+($ML$5*ML118)+($ME$5*ME118)+($LX$5*LX118)+($LQ$5*LQ118)+($LJ$5*LJ118)+($OI$5*OI118)+($NU$5*NU118)+($NN$5*NN118)+($NG$5*NG118)+($MZ$5*MZ118)+(OB118*$OB$5)+($PD$5*PD118)+($OW$5*OW118)+($OP$5*OP118)+($PK$5*PK118)+(PY118*$PY$5)+(QF118*$QF$5)+(QM118*$QM$5)+(QT118*$QT$5)+(RA118*$RA$5)+(RH118*$RH$5)+(RO118*$RO$5)+(RV118*$RV$5)+(SC118*$SC$5)+(SJ118*$SJ$5)+(SQ118*$SQ$5)+(SX118*$SX$5)+(TE118*$TE$5)+(TL118*$TL$5)+(TS118*$TS$5))/$VM$5,0)</f>
        <v/>
      </c>
    </row>
    <row r="119" ht="16" customHeight="1" s="545">
      <c r="A119" s="127" t="n">
        <v>45818</v>
      </c>
      <c r="B119" s="4">
        <f>A119</f>
        <v/>
      </c>
      <c r="C119" s="13" t="n">
        <v>42866.81</v>
      </c>
      <c r="D119" s="138">
        <f>IF(C119&gt;0,C119-C118,0)</f>
        <v/>
      </c>
      <c r="E119" s="68">
        <f>IF(C119&gt;0,D119/C118,0)</f>
        <v/>
      </c>
      <c r="F119" s="15">
        <f>IF(C119&gt;0,(C119-C$10)/C$10,0)</f>
        <v/>
      </c>
      <c r="G119" s="13" t="n">
        <v>6038.81</v>
      </c>
      <c r="H119" s="138">
        <f>IF(G119&gt;0,G119-G118,0)</f>
        <v/>
      </c>
      <c r="I119" s="68">
        <f>IF(G119&gt;0,H119/G118,0)</f>
        <v/>
      </c>
      <c r="J119" s="15">
        <f>IF(G119&gt;0,(G119-G$10)/G$10,0)</f>
        <v/>
      </c>
      <c r="K119" s="13" t="n">
        <v>19714.99</v>
      </c>
      <c r="L119" s="138">
        <f>IF(K119&gt;0,K119-K118,0)</f>
        <v/>
      </c>
      <c r="M119" s="68">
        <f>IF(K119&gt;0,L119/K118,0)</f>
        <v/>
      </c>
      <c r="N119" s="15">
        <f>IF(K119&gt;0,(K119-K$10)/K$10,0)</f>
        <v/>
      </c>
      <c r="O119" s="13" t="n">
        <v>2156.41</v>
      </c>
      <c r="P119" s="138">
        <f>IF(O119&gt;0,O119-O118,0)</f>
        <v/>
      </c>
      <c r="Q119" s="68">
        <f>IF(O119&gt;0,P119/O118,0)</f>
        <v/>
      </c>
      <c r="R119" s="15">
        <f>IF(O119&gt;0,(O119-O$10)/O$10,0)</f>
        <v/>
      </c>
      <c r="S119" s="18">
        <f>IF(O119&gt;0,(((O119*0.7)*Q119)+((K119*0.9)*M119)+((G119*0.65)*I119)+((C119*0.6)*E119))/(O119+K119+G119+C119),0)</f>
        <v/>
      </c>
      <c r="T119" s="121">
        <f>IF(O119&gt;0,(S119*200)+T118,0)</f>
        <v/>
      </c>
      <c r="U119" s="121">
        <f>T119</f>
        <v/>
      </c>
      <c r="V119" s="134">
        <f>IF(T119&gt;0,(T119-T118)/T118,0)</f>
        <v/>
      </c>
      <c r="W119" s="21">
        <f>IF(T119&gt;0,(T119-T$11)/T$11,0)</f>
        <v/>
      </c>
      <c r="X119" s="18">
        <f>IF(T119&gt;0,((Q119+M119+I119+E119)/4),0)</f>
        <v/>
      </c>
      <c r="Y119" s="353">
        <f>150162.41+9.08</f>
        <v/>
      </c>
      <c r="Z119" s="15" t="n">
        <v>2e-06</v>
      </c>
      <c r="AA119" s="21">
        <f>Z119-$V119</f>
        <v/>
      </c>
      <c r="AC119" s="13" t="n">
        <v>226.94</v>
      </c>
      <c r="AD119" s="68">
        <f>IF(AC119&gt;0,((AC119-AC118)/AC118),0)</f>
        <v/>
      </c>
      <c r="AE119" s="68">
        <f>IF(AC119&gt;0,AD119-$V119,0)</f>
        <v/>
      </c>
      <c r="AF119" s="68">
        <f>IF(AC119&gt;0,(AC119-AF$10)/AF$10,0)</f>
        <v/>
      </c>
      <c r="AG119" s="68" t="n"/>
      <c r="AH119" s="15">
        <f>IF(AC119&gt;0,(AC119-AC$10)/AC$10,0)</f>
        <v/>
      </c>
      <c r="AJ119" s="13" t="n">
        <v>22.49</v>
      </c>
      <c r="AK119" s="68">
        <f>IF(AJ119&gt;0,((AJ119-AJ118)/AJ118),0)</f>
        <v/>
      </c>
      <c r="AL119" s="68">
        <f>IF(AJ119&gt;0,AK119-$V119,0)</f>
        <v/>
      </c>
      <c r="AM119" s="68">
        <f>IF(AJ119&gt;0,(AJ119-AM$10)/AM$10,0)</f>
        <v/>
      </c>
      <c r="AN119" s="68" t="n"/>
      <c r="AO119" s="15">
        <f>IF(AJ119&gt;0,(AJ119-AJ$10)/AJ$10,0)</f>
        <v/>
      </c>
      <c r="AQ119" s="13" t="n">
        <v>21.22</v>
      </c>
      <c r="AR119" s="68">
        <f>IF(AQ119&gt;0,((AQ119-AQ118)/AQ118),0)</f>
        <v/>
      </c>
      <c r="AS119" s="68">
        <f>IF(AQ119&gt;0,AR119-$V119,0)</f>
        <v/>
      </c>
      <c r="AT119" s="68">
        <f>IF(AQ119&gt;0,(AQ119-AT$10)/AT$10,0)</f>
        <v/>
      </c>
      <c r="AU119" s="68" t="n"/>
      <c r="AV119" s="15">
        <f>IF(AQ119&gt;0,(AQ119-AQ$10)/AQ$10,0)</f>
        <v/>
      </c>
      <c r="AX119" s="13" t="n">
        <v>210.18</v>
      </c>
      <c r="AY119" s="68">
        <f>IF(AX119&gt;0,((AX119-AX118)/AX118),0)</f>
        <v/>
      </c>
      <c r="AZ119" s="68">
        <f>IF(AX119&gt;0,AY119-$V119,0)</f>
        <v/>
      </c>
      <c r="BA119" s="68">
        <f>IF(AX119&gt;0,(AX119-BA$10)/BA$10,0)</f>
        <v/>
      </c>
      <c r="BB119" s="68" t="n"/>
      <c r="BC119" s="15">
        <f>IF(AX119&gt;0,(AX119-AX$10)/AX$10,0)</f>
        <v/>
      </c>
      <c r="BE119" s="13" t="n">
        <v>78.05</v>
      </c>
      <c r="BF119" s="68">
        <f>IF(BE119&gt;0,((BE119-BE118)/BE118),0)</f>
        <v/>
      </c>
      <c r="BG119" s="68">
        <f>IF(BE119&gt;0,BF119-$V119,0)</f>
        <v/>
      </c>
      <c r="BH119" s="68" t="n"/>
      <c r="BI119" s="68" t="n"/>
      <c r="BJ119" s="15">
        <f>IF(BE119&gt;0,(BE119-BE$10)/BE$10,0)</f>
        <v/>
      </c>
      <c r="BL119" s="13" t="n">
        <v>72.20999999999999</v>
      </c>
      <c r="BM119" s="68">
        <f>IF(BL119&gt;0,((BL119-BL118)/BL118),0)</f>
        <v/>
      </c>
      <c r="BN119" s="68">
        <f>IF(BL119&gt;0,BM119-$V119,0)</f>
        <v/>
      </c>
      <c r="BO119" s="68">
        <f>IF(BL119&gt;0,(BL119-BO$10)/BO$10,0)</f>
        <v/>
      </c>
      <c r="BP119" s="68" t="n"/>
      <c r="BQ119" s="15">
        <f>IF(BL119&gt;0,(BL119-BL$10)/BL$10,0)</f>
        <v/>
      </c>
      <c r="BS119" s="13" t="n">
        <v>39.86</v>
      </c>
      <c r="BT119" s="68">
        <f>IF(BS119&gt;0,((BS119-BS118)/BS118),0)</f>
        <v/>
      </c>
      <c r="BU119" s="68">
        <f>IF(BS119&gt;0,BT119-$V119,0)</f>
        <v/>
      </c>
      <c r="BV119" s="68">
        <f>IF(BS119&gt;0,(BS119-BV$10)/BV$10,0)</f>
        <v/>
      </c>
      <c r="BW119" s="68" t="n"/>
      <c r="BX119" s="15">
        <f>IF(BS119&gt;0,(BS119-BS$10)/BS$10,0)</f>
        <v/>
      </c>
      <c r="BZ119" s="13" t="n"/>
      <c r="CA119" s="68">
        <f>IF(BZ119&gt;0,((BZ119-BZ118)/BZ118),0)</f>
        <v/>
      </c>
      <c r="CB119" s="68">
        <f>IF(BZ119&gt;0,CA119-$V119,0)</f>
        <v/>
      </c>
      <c r="CC119" s="68">
        <f>IF(BZ119&gt;0,(BZ119-CC$10)/CC$10,0)</f>
        <v/>
      </c>
      <c r="CD119" s="68" t="n"/>
      <c r="CE119" s="15">
        <f>IF(BZ119&gt;0,(BZ119-BZ$10)/BZ$10,0)</f>
        <v/>
      </c>
      <c r="CG119" s="13" t="n">
        <v>31.48</v>
      </c>
      <c r="CH119" s="68">
        <f>IF(CG119&gt;0,((CG119-CG118)/CG118),0)</f>
        <v/>
      </c>
      <c r="CI119" s="68">
        <f>IF(CG119&gt;0,CH119-$V119,0)</f>
        <v/>
      </c>
      <c r="CJ119" s="68">
        <f>IF(CG119&gt;0,(CG119-CJ$10)/CJ$10,0)</f>
        <v/>
      </c>
      <c r="CK119" s="68" t="n"/>
      <c r="CL119" s="15">
        <f>IF(CG119&gt;0,(CG119-CG$10)/CG$10,0)</f>
        <v/>
      </c>
      <c r="CN119" s="13" t="n">
        <v>32.46</v>
      </c>
      <c r="CO119" s="68">
        <f>IF(CN119&gt;0,((CN119-CN118)/CN118),0)</f>
        <v/>
      </c>
      <c r="CP119" s="68">
        <f>IF(CN119&gt;0,CO119-$V119,0)</f>
        <v/>
      </c>
      <c r="CQ119" s="68">
        <f>IF(CN119&gt;0,(CN119-CQ$10)/CQ$10,0)</f>
        <v/>
      </c>
      <c r="CR119" s="68" t="n"/>
      <c r="CS119" s="15">
        <f>IF(CN119&gt;0,(CN119-CN$10)/CN$10,0)</f>
        <v/>
      </c>
      <c r="CU119" s="13" t="n">
        <v>36.26</v>
      </c>
      <c r="CV119" s="68">
        <f>IF(CU119&gt;0,((CU119-CU118)/CU118),0)</f>
        <v/>
      </c>
      <c r="CW119" s="68">
        <f>IF(CU119&gt;0,CV119-$V119,0)</f>
        <v/>
      </c>
      <c r="CX119" s="68">
        <f>IF(CU119&gt;0,(CU119-CX$10)/CX$10,0)</f>
        <v/>
      </c>
      <c r="CY119" s="68" t="n"/>
      <c r="CZ119" s="15">
        <f>IF(CU119&gt;0,(CU119-CU$10)/CU$10,0)</f>
        <v/>
      </c>
      <c r="DB119" s="13" t="n">
        <v>19.77</v>
      </c>
      <c r="DC119" s="68">
        <f>IF(DB119&gt;0,((DB119-DB118)/DB118),0)</f>
        <v/>
      </c>
      <c r="DD119" s="68">
        <f>IF(DB119&gt;0,DC119-$V119,0)</f>
        <v/>
      </c>
      <c r="DE119" s="68">
        <f>IF(DB119&gt;0,(DB119-DE$10)/DE$10,0)</f>
        <v/>
      </c>
      <c r="DF119" s="68" t="n"/>
      <c r="DG119" s="15">
        <f>IF(DB119&gt;0,(DB119-DB$10)/DB$10,0)</f>
        <v/>
      </c>
      <c r="DI119" s="13" t="n">
        <v>49.3</v>
      </c>
      <c r="DJ119" s="68">
        <f>IF(DI119&gt;0,((DI119-DI118)/DI118),0)</f>
        <v/>
      </c>
      <c r="DK119" s="68">
        <f>IF(DI119&gt;0,DJ119-$V119,0)</f>
        <v/>
      </c>
      <c r="DL119" s="68">
        <f>IF(DI119&gt;0,(DI119-DL$10)/DL$10,0)</f>
        <v/>
      </c>
      <c r="DM119" s="68" t="n"/>
      <c r="DN119" s="15">
        <f>IF(DI119&gt;0,(DI119-DI$10)/DI$10,0)</f>
        <v/>
      </c>
      <c r="DP119" s="13" t="n">
        <v>41.72</v>
      </c>
      <c r="DQ119" s="68">
        <f>IF(DP119&gt;0,((DP119-DP118)/DP118),0)</f>
        <v/>
      </c>
      <c r="DR119" s="68">
        <f>IF(DP119&gt;0,DQ119-$V119,0)</f>
        <v/>
      </c>
      <c r="DS119" s="68" t="n"/>
      <c r="DT119" s="68" t="n"/>
      <c r="DU119" s="15">
        <f>IF(DP119&gt;0,(DP119-DP$10)/DP$10,0)</f>
        <v/>
      </c>
      <c r="DV119" s="18" t="n"/>
      <c r="DW119" s="13" t="n">
        <v>32.93</v>
      </c>
      <c r="DX119" s="68">
        <f>IF(DW119&gt;0,((DW119-DW118)/DW118),0)</f>
        <v/>
      </c>
      <c r="DY119" s="68">
        <f>IF(DW119&gt;0,DX119-$V119,0)</f>
        <v/>
      </c>
      <c r="DZ119" s="68">
        <f>IF(DW119&gt;0,(DW119-DZ$10)/DZ$10,0)</f>
        <v/>
      </c>
      <c r="EA119" s="68" t="n"/>
      <c r="EB119" s="15">
        <f>IF(DW119&gt;0,(DW119-DW$10)/DW$10,0)</f>
        <v/>
      </c>
      <c r="ED119" s="13" t="n">
        <v>36.44</v>
      </c>
      <c r="EE119" s="68">
        <f>IF(ED119&gt;0,((ED119-ED118)/ED118),0)</f>
        <v/>
      </c>
      <c r="EF119" s="68">
        <f>IF(ED119&gt;0,EE119-$V119,0)</f>
        <v/>
      </c>
      <c r="EG119" s="68">
        <f>IF(ED119&gt;0,(ED119-EG$10)/EG$10,0)</f>
        <v/>
      </c>
      <c r="EH119" s="68" t="n"/>
      <c r="EI119" s="15">
        <f>IF(ED119&gt;0,(ED119-ED$10)/ED$10,0)</f>
        <v/>
      </c>
      <c r="EK119" s="13" t="n">
        <v>120.52</v>
      </c>
      <c r="EL119" s="68">
        <f>IF(EK119&gt;0,((EK119-EK118)/EK118),0)</f>
        <v/>
      </c>
      <c r="EM119" s="68">
        <f>IF(EK119&gt;0,EL119-$V119,0)</f>
        <v/>
      </c>
      <c r="EN119" s="68">
        <f>IF(EK119&gt;0,(EK119-EN$10)/EN$10,0)</f>
        <v/>
      </c>
      <c r="EO119" s="68" t="n"/>
      <c r="EP119" s="15">
        <f>IF(EK119&gt;0,(EK119-EK$10)/EK$10,0)</f>
        <v/>
      </c>
      <c r="ER119" s="13" t="n">
        <v>37.29</v>
      </c>
      <c r="ES119" s="68">
        <f>IF(ER119&gt;0,((ER119-ER118)/ER118),0)</f>
        <v/>
      </c>
      <c r="ET119" s="68">
        <f>IF(ER119&gt;0,ES119-$V119,0)</f>
        <v/>
      </c>
      <c r="EU119" s="68">
        <f>IF(ER119&gt;0,(ER119-EU$10)/EU$10,0)</f>
        <v/>
      </c>
      <c r="EV119" s="68" t="n"/>
      <c r="EW119" s="15">
        <f>IF(ER119&gt;0,(ER119-ER$10)/ER$10,0)</f>
        <v/>
      </c>
      <c r="EY119" s="13" t="n">
        <v>37.85</v>
      </c>
      <c r="EZ119" s="68">
        <f>IF(EY119&gt;0,((EY119-EY118)/EY118),0)</f>
        <v/>
      </c>
      <c r="FA119" s="68">
        <f>IF(EY119&gt;0,EZ119-$V119,0)</f>
        <v/>
      </c>
      <c r="FB119" s="68" t="n"/>
      <c r="FC119" s="68" t="n"/>
      <c r="FD119" s="15">
        <f>IF(EY119&gt;0,(EY119-EY$10)/EY$10,0)</f>
        <v/>
      </c>
      <c r="FF119" s="13" t="n">
        <v>56.72</v>
      </c>
      <c r="FG119" s="68">
        <f>IF(FF119&gt;0,((FF119-FF118)/FF118),0)</f>
        <v/>
      </c>
      <c r="FH119" s="68">
        <f>IF(FF119&gt;0,FG119-$V119,0)</f>
        <v/>
      </c>
      <c r="FI119" s="68">
        <f>IF(FF119&gt;0,(FF119-FI$10)/FI$10,0)</f>
        <v/>
      </c>
      <c r="FJ119" s="68" t="n"/>
      <c r="FK119" s="15">
        <f>IF(FF119&gt;0,(FF119-FF$10)/FF$10,0)</f>
        <v/>
      </c>
      <c r="FM119" s="13" t="n">
        <v>182.43</v>
      </c>
      <c r="FN119" s="68">
        <f>IF(FM119&gt;0,((FM119-FM118)/FM118),0)</f>
        <v/>
      </c>
      <c r="FO119" s="68">
        <f>IF(FM119&gt;0,FN119-$V119,0)</f>
        <v/>
      </c>
      <c r="FP119" s="68">
        <f>IF(FM119&gt;0,(FM119-FP$10)/FP$10,0)</f>
        <v/>
      </c>
      <c r="FQ119" s="68" t="n"/>
      <c r="FR119" s="15">
        <f>IF(FM119&gt;0,(FM119-FM$10)/FM$10,0)</f>
        <v/>
      </c>
      <c r="FT119" s="13" t="n">
        <v>92.69</v>
      </c>
      <c r="FU119" s="68">
        <f>IF(FT119&gt;0,((FT119-FT118)/FT118),0)</f>
        <v/>
      </c>
      <c r="FV119" s="68">
        <f>IF(FT119&gt;0,FU119-$V119,0)</f>
        <v/>
      </c>
      <c r="FW119" s="68">
        <f>IF(FT119&gt;0,(FT119-FW$10)/FW$10,0)</f>
        <v/>
      </c>
      <c r="FX119" s="68" t="n"/>
      <c r="FY119" s="15">
        <f>IF(FT119&gt;0,(FT119-FT$10)/FT$10,0)</f>
        <v/>
      </c>
      <c r="GA119" s="13" t="n">
        <v>18.28</v>
      </c>
      <c r="GB119" s="68">
        <f>IF(GA119&gt;0,((GA119-GA118)/GA118),0)</f>
        <v/>
      </c>
      <c r="GC119" s="68">
        <f>IF(GA119&gt;0,GB119-$V119,0)</f>
        <v/>
      </c>
      <c r="GD119" s="68" t="n"/>
      <c r="GE119" s="68" t="n"/>
      <c r="GF119" s="15">
        <f>IF(GA119&gt;0,(GA119-GA$10)/GA$10,0)</f>
        <v/>
      </c>
      <c r="GG119" s="18" t="n"/>
      <c r="GH119" s="13" t="n">
        <v>18.58</v>
      </c>
      <c r="GI119" s="68">
        <f>IF(GH119&gt;0,((GH119-GH118)/GH118),0)</f>
        <v/>
      </c>
      <c r="GJ119" s="68">
        <f>IF(GH119&gt;0,GI119-$V119,0)</f>
        <v/>
      </c>
      <c r="GK119" s="68">
        <f>IF(GH119&gt;0,(GH119-GK$10)/GK$10,0)</f>
        <v/>
      </c>
      <c r="GL119" s="68" t="n"/>
      <c r="GM119" s="15">
        <f>IF(GH119&gt;0,(GH119-GH$10)/GH$10,0)</f>
        <v/>
      </c>
      <c r="GO119" s="13" t="n">
        <v>25.62</v>
      </c>
      <c r="GP119" s="68">
        <f>IF(GO119&gt;0,((GO119-GO118)/GO118),0)</f>
        <v/>
      </c>
      <c r="GQ119" s="68">
        <f>IF(GO119&gt;0,GP119-$V119,0)</f>
        <v/>
      </c>
      <c r="GR119" s="68" t="n"/>
      <c r="GS119" s="68" t="n"/>
      <c r="GT119" s="15">
        <f>IF(GO119&gt;0,(GO119-GO$10)/GO$10,0)</f>
        <v/>
      </c>
      <c r="GV119" s="13" t="n">
        <v>15.09</v>
      </c>
      <c r="GW119" s="68">
        <f>IF(GV119&gt;0,((GV119-GV118)/GV118),0)</f>
        <v/>
      </c>
      <c r="GX119" s="68">
        <f>IF(GV119&gt;0,GW119-$V119,0)</f>
        <v/>
      </c>
      <c r="GY119" s="68">
        <f>IF(GV119&gt;0,(GV119-GY$10)/GY$10,0)</f>
        <v/>
      </c>
      <c r="GZ119" s="68" t="n"/>
      <c r="HA119" s="15">
        <f>IF(GV119&gt;0,(GV119-GV$10)/GV$10,0)</f>
        <v/>
      </c>
      <c r="HD119" s="13" t="n">
        <v>326.09</v>
      </c>
      <c r="HE119" s="68">
        <f>IF(HD119&gt;0,((HD119-HD118)/HD118),0)</f>
        <v/>
      </c>
      <c r="HF119" s="68">
        <f>IF(HD119&gt;0,HE119-$V119,0)</f>
        <v/>
      </c>
      <c r="HG119" s="68">
        <f>IF(HD119&gt;0,(HD119-HG$10)/HG$10,0)</f>
        <v/>
      </c>
      <c r="HH119" s="68" t="n"/>
      <c r="HI119" s="15">
        <f>IF(HD119&gt;0,(HD119-HD$10)/HD$10,0)</f>
        <v/>
      </c>
      <c r="HK119" s="13" t="n">
        <v>39.3</v>
      </c>
      <c r="HL119" s="68">
        <f>IF(HK119&gt;0,((HK119-HK118)/HK118),0)</f>
        <v/>
      </c>
      <c r="HM119" s="68">
        <f>IF(HK119&gt;0,HL119-$V119,0)</f>
        <v/>
      </c>
      <c r="HN119" s="68">
        <f>IF(HK119&gt;0,(HK119-HN$10)/HN$10,0)</f>
        <v/>
      </c>
      <c r="HO119" s="68" t="n"/>
      <c r="HP119" s="15">
        <f>IF(HK119&gt;0,(HK119-HK$10)/HK$10,0)</f>
        <v/>
      </c>
      <c r="HR119" s="13" t="n">
        <v>107.29</v>
      </c>
      <c r="HS119" s="68">
        <f>IF(HR119&gt;0,((HR119-HR118)/HR118),0)</f>
        <v/>
      </c>
      <c r="HT119" s="68">
        <f>IF(HR119&gt;0,HS119-$V119,0)</f>
        <v/>
      </c>
      <c r="HU119" s="68">
        <f>IF(HR119&gt;0,(HR119-HU$10)/HU$10,0)</f>
        <v/>
      </c>
      <c r="HV119" s="68" t="n"/>
      <c r="HW119" s="15">
        <f>IF(HR119&gt;0,(HR119-HR$10)/HR$10,0)</f>
        <v/>
      </c>
      <c r="HY119" s="13" t="n">
        <v>143.96</v>
      </c>
      <c r="HZ119" s="68">
        <f>IF(HY119&gt;0,((HY119-HY118)/HY118),0)</f>
        <v/>
      </c>
      <c r="IA119" s="68">
        <f>IF(HY119&gt;0,HZ119-$V119,0)</f>
        <v/>
      </c>
      <c r="IB119" s="68">
        <f>IF(HY119&gt;0,(HY119-IB$10)/IB$10,0)</f>
        <v/>
      </c>
      <c r="IC119" s="68" t="n"/>
      <c r="ID119" s="15">
        <f>IF(HY119&gt;0,(HY119-HY$10)/HY$10,0)</f>
        <v/>
      </c>
      <c r="IF119" s="13" t="n">
        <v>244.63</v>
      </c>
      <c r="IG119" s="68">
        <f>IF(IF119&gt;0,((IF119-IF118)/IF118),0)</f>
        <v/>
      </c>
      <c r="IH119" s="68">
        <f>IF(IF119&gt;0,IG119-$V119,0)</f>
        <v/>
      </c>
      <c r="II119" s="68">
        <f>IF(IF119&gt;0,(IF119-II$10)/II$10,0)</f>
        <v/>
      </c>
      <c r="IJ119" s="68" t="n"/>
      <c r="IK119" s="15">
        <f>IF(IF119&gt;0,(IF119-IF$10)/IF$10,0)</f>
        <v/>
      </c>
      <c r="IM119" s="13" t="n">
        <v>223.48</v>
      </c>
      <c r="IN119" s="68">
        <f>IF(IM119&gt;0,((IM119-IM118)/IM118),0)</f>
        <v/>
      </c>
      <c r="IO119" s="68">
        <f>IF(IM119&gt;0,IN119-$V119,0)</f>
        <v/>
      </c>
      <c r="IP119" s="68">
        <f>IF(IM119&gt;0,(IM119-IP$10)/IP$10,0)</f>
        <v/>
      </c>
      <c r="IQ119" s="68" t="n"/>
      <c r="IR119" s="15">
        <f>IF(IM119&gt;0,(IM119-IM$10)/IM$10,0)</f>
        <v/>
      </c>
      <c r="IT119" s="13" t="n">
        <v>63.83</v>
      </c>
      <c r="IU119" s="68">
        <f>IF(IT119&gt;0,((IT119-IT118)/IT118),0)</f>
        <v/>
      </c>
      <c r="IV119" s="68">
        <f>IF(IT119&gt;0,IU119-$V119,0)</f>
        <v/>
      </c>
      <c r="IW119" s="68">
        <f>IF(IT119&gt;0,(IT119-IW$10)/IW$10,0)</f>
        <v/>
      </c>
      <c r="IX119" s="68" t="n"/>
      <c r="IY119" s="15">
        <f>IF(IT119&gt;0,(IT119-IT$10)/IT$10,0)</f>
        <v/>
      </c>
      <c r="JA119" s="13" t="n">
        <v>702.4</v>
      </c>
      <c r="JB119" s="68">
        <f>IF(JA119&gt;0,((JA119-JA118)/JA118),0)</f>
        <v/>
      </c>
      <c r="JC119" s="68">
        <f>IF(JA119&gt;0,JB119-$V119,0)</f>
        <v/>
      </c>
      <c r="JD119" s="68">
        <f>IF(JA119&gt;0,(JA119-JD$10)/JD$10,0)</f>
        <v/>
      </c>
      <c r="JE119" s="68" t="n"/>
      <c r="JF119" s="15">
        <f>IF(JA119&gt;0,(JA119-JA$10)/JA$10,0)</f>
        <v/>
      </c>
      <c r="JH119" s="13" t="n">
        <v>470.92</v>
      </c>
      <c r="JI119" s="68">
        <f>IF(JH119&gt;0,((JH119-JH118)/JH118),0)</f>
        <v/>
      </c>
      <c r="JJ119" s="68">
        <f>IF(JH119&gt;0,JI119-$V119,0)</f>
        <v/>
      </c>
      <c r="JK119" s="68">
        <f>IF(JH119&gt;0,(JH119-JK$10)/JK$10,0)</f>
        <v/>
      </c>
      <c r="JL119" s="68" t="n"/>
      <c r="JM119" s="15">
        <f>IF(JH119&gt;0,(JH119-JH$10)/JH$10,0)</f>
        <v/>
      </c>
      <c r="JO119" s="13" t="n">
        <v>13.26</v>
      </c>
      <c r="JP119" s="68">
        <f>IF(JO119&gt;0,((JO119-JO118)/JO118),0)</f>
        <v/>
      </c>
      <c r="JQ119" s="68">
        <f>IF(JO119&gt;0,JP119-$V119,0)</f>
        <v/>
      </c>
      <c r="JR119" s="68">
        <f>IF(JO119&gt;0,(JO119-JR$10)/JR$10,0)</f>
        <v/>
      </c>
      <c r="JS119" s="68" t="n"/>
      <c r="JT119" s="15">
        <f>IF(JO119&gt;0,(JO119-JO$10)/JO$10,0)</f>
        <v/>
      </c>
      <c r="JV119" s="13" t="n">
        <v>1.58</v>
      </c>
      <c r="JW119" s="68">
        <f>IF(JV119&gt;0,((JV119-JV118)/JV118),0)</f>
        <v/>
      </c>
      <c r="JX119" s="68">
        <f>IF(JV119&gt;0,JW119-$V119,0)</f>
        <v/>
      </c>
      <c r="JY119" s="68">
        <f>IF(JV119&gt;0,(JV119-JY$10)/JY$10,0)</f>
        <v/>
      </c>
      <c r="JZ119" s="68" t="n"/>
      <c r="KA119" s="15">
        <f>IF(JV119&gt;0,(JV119-JV$10)/JV$10,0)</f>
        <v/>
      </c>
      <c r="KC119" s="13" t="n">
        <v>19.02</v>
      </c>
      <c r="KD119" s="68">
        <f>IF(KC119&gt;0,((KC119-KC118)/KC118),0)</f>
        <v/>
      </c>
      <c r="KE119" s="68">
        <f>IF(KC119&gt;0,KD119-$V119,0)</f>
        <v/>
      </c>
      <c r="KF119" s="68">
        <f>IF(KC119&gt;0,(KC119-KF$10)/KF$10,0)</f>
        <v/>
      </c>
      <c r="KG119" s="68" t="n"/>
      <c r="KH119" s="15">
        <f>IF(KC119&gt;0,(KC119-KC$10)/KC$10,0)</f>
        <v/>
      </c>
      <c r="KI119" s="18" t="n"/>
      <c r="KJ119" s="13" t="n">
        <v>68.53</v>
      </c>
      <c r="KK119" s="68">
        <f>IF(KJ119&gt;0,((KJ119-KJ118)/KJ118),0)</f>
        <v/>
      </c>
      <c r="KL119" s="68">
        <f>IF(KJ119&gt;0,KK119-$V119,0)</f>
        <v/>
      </c>
      <c r="KM119" s="68">
        <f>IF(KJ119&gt;0,(KJ119-KM$10)/KM$10,0)</f>
        <v/>
      </c>
      <c r="KN119" s="68" t="n"/>
      <c r="KO119" s="15">
        <f>IF(KJ119&gt;0,(KJ119-KJ$10)/KJ$10,0)</f>
        <v/>
      </c>
      <c r="KQ119" s="13" t="n">
        <v>1.544</v>
      </c>
      <c r="KR119" s="68">
        <f>IF(KQ119&gt;0,((KQ119-KQ118)/KQ118),0)</f>
        <v/>
      </c>
      <c r="KS119" s="68">
        <f>IF(KQ119&gt;0,KR119-$V119,0)</f>
        <v/>
      </c>
      <c r="KT119" s="68">
        <f>IF(KQ119&gt;0,(KQ119-KT$10)/KT$10,0)</f>
        <v/>
      </c>
      <c r="KU119" s="68" t="n"/>
      <c r="KV119" s="15">
        <f>IF(KQ119&gt;0,(KQ119-KQ$10)/KQ$10,0)</f>
        <v/>
      </c>
      <c r="KW119" s="18" t="n"/>
      <c r="KX119" s="13" t="n">
        <v>28.23</v>
      </c>
      <c r="KY119" s="68">
        <f>IF(KX119&gt;0,((KX119-KX118)/KX118),0)</f>
        <v/>
      </c>
      <c r="KZ119" s="68">
        <f>IF(KX119&gt;0,KY119-$V119,0)</f>
        <v/>
      </c>
      <c r="LA119" s="68">
        <f>IF(KX119&gt;0,(KX119-LA$10)/LA$10,0)</f>
        <v/>
      </c>
      <c r="LB119" s="68" t="n"/>
      <c r="LC119" s="15">
        <f>IF(KX119&gt;0,(KX119-KX$10)/KX$10,0)</f>
        <v/>
      </c>
      <c r="LD119" s="18" t="n"/>
      <c r="LE119" s="13" t="n">
        <v>53.74</v>
      </c>
      <c r="LF119" s="68">
        <f>IF(LE119&gt;0,((LE119-LE118)/LE118),0)</f>
        <v/>
      </c>
      <c r="LG119" s="68">
        <f>IF(LE119&gt;0,LF119-$V119,0)</f>
        <v/>
      </c>
      <c r="LH119" s="68">
        <f>IF(LE119&gt;0,(LE119-LH$10)/LH$10,0)</f>
        <v/>
      </c>
      <c r="LI119" s="68" t="n"/>
      <c r="LJ119" s="15">
        <f>IF(LE119&gt;0,(LE119-LE$10)/LE$10,0)</f>
        <v/>
      </c>
      <c r="LL119" s="13" t="n">
        <v>117.03</v>
      </c>
      <c r="LM119" s="68">
        <f>IF(LL119&gt;0,((LL119-LL118)/LL118),0)</f>
        <v/>
      </c>
      <c r="LN119" s="68">
        <f>IF(LL119&gt;0,LM119-$V119,0)</f>
        <v/>
      </c>
      <c r="LO119" s="68">
        <f>IF(LL119&gt;0,(LL119-LO$10)/LO$10,0)</f>
        <v/>
      </c>
      <c r="LP119" s="68" t="n"/>
      <c r="LQ119" s="15">
        <f>IF(LL119&gt;0,(LL119-LL$10)/LL$10,0)</f>
        <v/>
      </c>
      <c r="LS119" s="13" t="n">
        <v>14.81</v>
      </c>
      <c r="LT119" s="68">
        <f>IF(LS119&gt;0,((LS119-LS118)/LS118),0)</f>
        <v/>
      </c>
      <c r="LU119" s="68">
        <f>IF(LS119&gt;0,LT119-$V119,0)</f>
        <v/>
      </c>
      <c r="LV119" s="68" t="n"/>
      <c r="LW119" s="68" t="n"/>
      <c r="LX119" s="15">
        <f>IF(LS119&gt;0,(LS119-LS$10)/LS$10,0)</f>
        <v/>
      </c>
      <c r="LZ119" s="13" t="n">
        <v>15.66</v>
      </c>
      <c r="MA119" s="68">
        <f>IF(LZ119&gt;0,((LZ119-LZ118)/LZ118),0)</f>
        <v/>
      </c>
      <c r="MB119" s="68">
        <f>IF(LZ119&gt;0,MA119-$V119,0)</f>
        <v/>
      </c>
      <c r="MC119" s="68">
        <f>IF(LZ119&gt;0,(LZ119-MC$10)/MC$10,0)</f>
        <v/>
      </c>
      <c r="MD119" s="68" t="n"/>
      <c r="ME119" s="15">
        <f>IF(LZ119&gt;0,(LZ119-LZ$10)/LZ$10,0)</f>
        <v/>
      </c>
      <c r="MG119" s="13" t="n">
        <v>52.58</v>
      </c>
      <c r="MH119" s="68">
        <f>IF(MG119&gt;0,((MG119-MG118)/MG118),0)</f>
        <v/>
      </c>
      <c r="MI119" s="68">
        <f>IF(MG119&gt;0,MH119-$V119,0)</f>
        <v/>
      </c>
      <c r="MJ119" s="68">
        <f>IF(MG119&gt;0,(MG119-MJ$10)/MJ$10,0)</f>
        <v/>
      </c>
      <c r="MK119" s="68" t="n"/>
      <c r="ML119" s="15">
        <f>IF(MG119&gt;0,(MG119-MG$10)/MG$10,0)</f>
        <v/>
      </c>
      <c r="MN119" s="13" t="n">
        <v>131.74</v>
      </c>
      <c r="MO119" s="68">
        <f>IF(MN119&gt;0,((MN119-MN118)/MN118),0)</f>
        <v/>
      </c>
      <c r="MP119" s="68">
        <f>IF(MN119&gt;0,MO119-$V119,0)</f>
        <v/>
      </c>
      <c r="MQ119" s="68">
        <f>IF(MN119&gt;0,(MN119-MQ$10)/MQ$10,0)</f>
        <v/>
      </c>
      <c r="MR119" s="68" t="n"/>
      <c r="MS119" s="15">
        <f>IF(MN119&gt;0,(MN119-MN$10)/MN$10,0)</f>
        <v/>
      </c>
      <c r="MU119" s="13" t="n">
        <v>16.53</v>
      </c>
      <c r="MV119" s="68">
        <f>IF(MU119&gt;0,((MU119-MU118)/MU118),0)</f>
        <v/>
      </c>
      <c r="MW119" s="68">
        <f>IF(MU119&gt;0,MV119-$V119,0)</f>
        <v/>
      </c>
      <c r="MX119" s="68">
        <f>IF(MU119&gt;0,(MU119-MX$10)/MX$10,0)</f>
        <v/>
      </c>
      <c r="MY119" s="68" t="n"/>
      <c r="MZ119" s="15">
        <f>IF(MU119&gt;0,(MU119-MU$10)/MU$10,0)</f>
        <v/>
      </c>
      <c r="NB119" s="13" t="n">
        <v>242</v>
      </c>
      <c r="NC119" s="68">
        <f>IF(NB119&gt;0,((NB119-NB118)/NB118),0)</f>
        <v/>
      </c>
      <c r="ND119" s="68">
        <f>IF(NB119&gt;0,NC119-$V119,0)</f>
        <v/>
      </c>
      <c r="NE119" s="68">
        <f>IF(NB119&gt;0,(NB119-NE$10)/NE$10,0)</f>
        <v/>
      </c>
      <c r="NF119" s="68" t="n"/>
      <c r="NG119" s="15">
        <f>IF(NB119&gt;0,(NB119-NB$10)/NB$10,0)</f>
        <v/>
      </c>
      <c r="NI119" s="13" t="n">
        <v>6.13</v>
      </c>
      <c r="NJ119" s="68">
        <f>IF(NI119&gt;0,((NI119-NI118)/NI118),0)</f>
        <v/>
      </c>
      <c r="NK119" s="68">
        <f>IF(NI119&gt;0,NJ119-$V119,0)</f>
        <v/>
      </c>
      <c r="NL119" s="68">
        <f>IF(NI119&gt;0,(NI119-NL$10)/NL$10,0)</f>
        <v/>
      </c>
      <c r="NM119" s="68" t="n"/>
      <c r="NN119" s="15">
        <f>IF(NI119&gt;0,(NI119-NI$10)/NI$10,0)</f>
        <v/>
      </c>
      <c r="NP119" s="13" t="n">
        <v>465.32</v>
      </c>
      <c r="NQ119" s="68">
        <f>IF(NP119&gt;0,((NP119-NP118)/NP118),0)</f>
        <v/>
      </c>
      <c r="NR119" s="68">
        <f>IF(NP119&gt;0,NQ119-$V119,0)</f>
        <v/>
      </c>
      <c r="NS119" s="68">
        <f>IF(NP119&gt;0,(NP119-NS$10)/NS$10,0)</f>
        <v/>
      </c>
      <c r="NT119" s="68" t="n"/>
      <c r="NU119" s="15">
        <f>IF(NP119&gt;0,(NP119-NP$10)/NP$10,0)</f>
        <v/>
      </c>
      <c r="NW119" s="13" t="n">
        <v>178.6</v>
      </c>
      <c r="NX119" s="68">
        <f>IF(NW119&gt;0,((NW119-NW118)/NW118),0)</f>
        <v/>
      </c>
      <c r="NY119" s="68">
        <f>IF(NW119&gt;0,NX119-$V119,0)</f>
        <v/>
      </c>
      <c r="NZ119" s="68">
        <f>IF(NW119&gt;0,(NW119-NZ$10)/NZ$10,0)</f>
        <v/>
      </c>
      <c r="OA119" s="68" t="n"/>
      <c r="OB119" s="15">
        <f>IF(NW119&gt;0,(NW119-NW$10)/NW$10,0)</f>
        <v/>
      </c>
      <c r="OD119" s="13" t="n">
        <v>1.8</v>
      </c>
      <c r="OE119" s="68">
        <f>IF(OD119&gt;0,((OD119-OD118)/OD118),0)</f>
        <v/>
      </c>
      <c r="OF119" s="68">
        <f>IF(OD119&gt;0,OE119-$V119,0)</f>
        <v/>
      </c>
      <c r="OG119" s="68">
        <f>IF(OD119&gt;0,(OD119-OG$10)/OG$10,0)</f>
        <v/>
      </c>
      <c r="OH119" s="68" t="n"/>
      <c r="OI119" s="15">
        <f>IF(OD119&gt;0,(OD119-OD$10)/OD$10,0)</f>
        <v/>
      </c>
      <c r="OK119" s="13" t="n">
        <v>145.75</v>
      </c>
      <c r="OL119" s="68">
        <f>IF(OK119&gt;0,((OK119-OK118)/OK118),0)</f>
        <v/>
      </c>
      <c r="OM119" s="68">
        <f>IF(OK119&gt;0,OL119-$V119,0)</f>
        <v/>
      </c>
      <c r="ON119" s="68">
        <f>IF(OK119&gt;0,(OK119-ON$10)/ON$10,0)</f>
        <v/>
      </c>
      <c r="OO119" s="68" t="n"/>
      <c r="OP119" s="15">
        <f>IF(OK119&gt;0,(OK119-OK$10)/OK$10,0)</f>
        <v/>
      </c>
      <c r="OR119" s="13" t="n">
        <v>4.24</v>
      </c>
      <c r="OS119" s="68">
        <f>IF(OR119&gt;0,((OR119-OR118)/OR118),0)</f>
        <v/>
      </c>
      <c r="OT119" s="68">
        <f>IF(OR119&gt;0,OS119-$V119,0)</f>
        <v/>
      </c>
      <c r="OU119" s="68">
        <f>IF(OR119&gt;0,(OR119-OU$10)/OU$10,0)</f>
        <v/>
      </c>
      <c r="OV119" s="68" t="n"/>
      <c r="OW119" s="15">
        <f>IF(OR119&gt;0,(OR119-OR$10)/OR$10,0)</f>
        <v/>
      </c>
      <c r="OY119" s="13" t="n">
        <v>138.52</v>
      </c>
      <c r="OZ119" s="68">
        <f>IF(OY119&gt;0,((OY119-OY118)/OY118),0)</f>
        <v/>
      </c>
      <c r="PA119" s="68">
        <f>IF(OY119&gt;0,OZ119-$V119,0)</f>
        <v/>
      </c>
      <c r="PB119" s="68">
        <f>IF(OY119&gt;0,(OY119-PB$10)/PB$10,0)</f>
        <v/>
      </c>
      <c r="PC119" s="68" t="n"/>
      <c r="PD119" s="15">
        <f>IF(OY119&gt;0,(OY119-OY$10)/OY$10,0)</f>
        <v/>
      </c>
      <c r="PE119" s="18" t="n"/>
      <c r="PF119" s="13" t="n">
        <v>245</v>
      </c>
      <c r="PG119" s="68">
        <f>IF(PF119&gt;0,((PF119-PF118)/PF118),0)</f>
        <v/>
      </c>
      <c r="PH119" s="68">
        <f>IF(PF119&gt;0,PG119-$V119,0)</f>
        <v/>
      </c>
      <c r="PI119" s="68">
        <f>IF(PF119&gt;0,(PF119-PI$10)/PI$10,0)</f>
        <v/>
      </c>
      <c r="PJ119" s="68" t="n"/>
      <c r="PK119" s="15">
        <f>IF(PF119&gt;0,(PF119-PF$10)/PF$10,0)</f>
        <v/>
      </c>
      <c r="PM119" s="13" t="n"/>
      <c r="PN119" s="68">
        <f>IF(PM119&gt;0,((PM119-PM118)/PM118),0)</f>
        <v/>
      </c>
      <c r="PO119" s="68">
        <f>PN119-$V119</f>
        <v/>
      </c>
      <c r="PP119" s="68">
        <f>IF(PM119&gt;0,(PM119-PP$10)/PP$10,0)</f>
        <v/>
      </c>
      <c r="PQ119" s="68" t="n"/>
      <c r="PR119" s="15">
        <f>IF(PM119&gt;0,(PM119-PM$10)/PM$10,0)</f>
        <v/>
      </c>
      <c r="PT119" s="13" t="n">
        <v>5.36</v>
      </c>
      <c r="PU119" s="68">
        <f>IF(PT119&gt;0,((PT119-PT118)/PT118),0)</f>
        <v/>
      </c>
      <c r="PV119" s="68">
        <f>IF(PT119&gt;0,PU119-$V119,0)</f>
        <v/>
      </c>
      <c r="PW119" s="68">
        <f>IF(PT119&gt;0,(PT119-PW$10)/PW$10,0)</f>
        <v/>
      </c>
      <c r="PX119" s="68" t="n"/>
      <c r="PY119" s="15">
        <f>IF(PT119&gt;0,(PT119-PT$10)/PT$10,0)</f>
        <v/>
      </c>
      <c r="QA119" s="13" t="n">
        <v>220.6</v>
      </c>
      <c r="QB119" s="68">
        <f>IF(QA119&gt;0,((QA119-QA118)/QA118),0)</f>
        <v/>
      </c>
      <c r="QC119" s="68">
        <f>IF(QA119&gt;0,QB119-$V119,0)</f>
        <v/>
      </c>
      <c r="QD119" s="68">
        <f>IF(QA119&gt;0,(QA119-QD$10)/QD$10,0)</f>
        <v/>
      </c>
      <c r="QE119" s="68" t="n"/>
      <c r="QF119" s="15">
        <f>IF(QA119&gt;0,(QA119-QA$10)/QA$10,0)</f>
        <v/>
      </c>
      <c r="QH119" s="13" t="n">
        <v>1.435</v>
      </c>
      <c r="QI119" s="68">
        <f>IF(QH119&gt;0,((QH119-QH118)/QH118),0)</f>
        <v/>
      </c>
      <c r="QJ119" s="68">
        <f>IF(QH119&gt;0,QI119-$V119,0)</f>
        <v/>
      </c>
      <c r="QK119" s="68">
        <f>IF(QH119&gt;0,(QH119-QK$10)/QK$10,0)</f>
        <v/>
      </c>
      <c r="QL119" s="68" t="n"/>
      <c r="QM119" s="15">
        <f>IF(QH119&gt;0,(QH119-QH$10)/QH$10,0)</f>
        <v/>
      </c>
      <c r="QO119" s="13" t="n">
        <v>12.8</v>
      </c>
      <c r="QP119" s="68">
        <f>IF(QO119&gt;0,((QO119-QO118)/QO118),0)</f>
        <v/>
      </c>
      <c r="QQ119" s="68">
        <f>IF(QO119&gt;0,QP119-$V119,0)</f>
        <v/>
      </c>
      <c r="QR119" s="68">
        <f>IF(QO119&gt;0,(QO119-QR$10)/QR$10,0)</f>
        <v/>
      </c>
      <c r="QS119" s="68" t="n"/>
      <c r="QT119" s="15">
        <f>IF(QO119&gt;0,(QO119-QO$10)/QO$10,0)</f>
        <v/>
      </c>
      <c r="QV119" s="13" t="n">
        <v>1.693</v>
      </c>
      <c r="QW119" s="68">
        <f>IF(QV119&gt;0,((QV119-QV118)/QV118),0)</f>
        <v/>
      </c>
      <c r="QX119" s="68">
        <f>IF(QV119&gt;0,QW119-$V119,0)</f>
        <v/>
      </c>
      <c r="QY119" s="68">
        <f>IF(QV119&gt;0,(QV119-QY$10)/QY$10,0)</f>
        <v/>
      </c>
      <c r="QZ119" s="68" t="n"/>
      <c r="RA119" s="15">
        <f>IF(QV119&gt;0,(QV119-QV$10)/QV$10,0)</f>
        <v/>
      </c>
      <c r="RC119" s="13" t="n">
        <v>36.19</v>
      </c>
      <c r="RD119" s="68">
        <f>IF(RC119&gt;0,((RC119-RC118)/RC118),0)</f>
        <v/>
      </c>
      <c r="RE119" s="68">
        <f>IF(RC119&gt;0,RD119-$V119,0)</f>
        <v/>
      </c>
      <c r="RF119" s="68">
        <f>IF(RC119&gt;0,(RC119-RF$10)/RF$10,0)</f>
        <v/>
      </c>
      <c r="RG119" s="68" t="n"/>
      <c r="RH119" s="15">
        <f>IF(RC119&gt;0,(RC119-RC$10)/RC$10,0)</f>
        <v/>
      </c>
      <c r="RJ119" s="13" t="n">
        <v>212.46</v>
      </c>
      <c r="RK119" s="68">
        <f>IF(RJ119&gt;0,((RJ119-RJ118)/RJ118),0)</f>
        <v/>
      </c>
      <c r="RL119" s="68">
        <f>RK119-$V119</f>
        <v/>
      </c>
      <c r="RM119" s="68">
        <f>IF(RJ119&gt;0,(RJ119-RM$10)/RM$10,0)</f>
        <v/>
      </c>
      <c r="RN119" s="68" t="n"/>
      <c r="RO119" s="15">
        <f>IF(RJ119&gt;0,(RJ119-RJ$10)/RJ$10,0)</f>
        <v/>
      </c>
      <c r="RQ119" s="13" t="n">
        <v>13.48</v>
      </c>
      <c r="RR119" s="68">
        <f>IF(RQ119&gt;0,((RQ119-RQ118)/RQ118),0)</f>
        <v/>
      </c>
      <c r="RS119" s="68">
        <f>RR119-$V119</f>
        <v/>
      </c>
      <c r="RT119" s="68">
        <f>IF(RQ119&gt;0,(RQ119-RT$10)/RT$10,0)</f>
        <v/>
      </c>
      <c r="RU119" s="68" t="n"/>
      <c r="RV119" s="15">
        <f>IF(RQ119&gt;0,(RQ119-RQ$10)/RQ$10,0)</f>
        <v/>
      </c>
      <c r="RX119" s="13" t="n">
        <v>132.81</v>
      </c>
      <c r="RY119" s="68">
        <f>IF(RX119&gt;0,((RX119-RX118)/RX118),0)</f>
        <v/>
      </c>
      <c r="RZ119" s="68">
        <f>RY119-$V119</f>
        <v/>
      </c>
      <c r="SA119" s="68">
        <f>IF(RX119&gt;0,(RX119-SA$10)/SA$10,0)</f>
        <v/>
      </c>
      <c r="SB119" s="68" t="n"/>
      <c r="SC119" s="15">
        <f>IF(RX119&gt;0,(RX119-RX$10)/RX$10,0)</f>
        <v/>
      </c>
      <c r="SE119" s="13" t="n">
        <v>11.24</v>
      </c>
      <c r="SF119" s="68">
        <f>IF(SE119&gt;0,((SE119-SE118)/SE118),0)</f>
        <v/>
      </c>
      <c r="SG119" s="68">
        <f>SF119-$V119</f>
        <v/>
      </c>
      <c r="SH119" s="68">
        <f>IF(SE119&gt;0,(SE119-SH$10)/SH$10,0)</f>
        <v/>
      </c>
      <c r="SI119" s="68" t="n"/>
      <c r="SJ119" s="15">
        <f>IF(SE119&gt;0,(SE119-SE$10)/SE$10,0)</f>
        <v/>
      </c>
      <c r="SL119" s="13" t="n">
        <v>0.801</v>
      </c>
      <c r="SM119" s="68">
        <f>IF(SL119&gt;0,((SL119-SL118)/SL118),0)</f>
        <v/>
      </c>
      <c r="SN119" s="68">
        <f>SM119-$V119</f>
        <v/>
      </c>
      <c r="SO119" s="68">
        <f>IF(SL119&gt;0,(SL119-SO$10)/SO$10,0)</f>
        <v/>
      </c>
      <c r="SP119" s="68" t="n"/>
      <c r="SQ119" s="15">
        <f>IF(SL119&gt;0,(SL119-SL$10)/SL$10,0)</f>
        <v/>
      </c>
      <c r="SS119" s="13" t="n">
        <v>16.93</v>
      </c>
      <c r="ST119" s="68">
        <f>IF(SS119&gt;0,((SS119-SS118)/SS118),0)</f>
        <v/>
      </c>
      <c r="SU119" s="68">
        <f>ST119-$V119</f>
        <v/>
      </c>
      <c r="SV119" s="68">
        <f>IF(SS119&gt;0,(SS119-SV$10)/SV$10,0)</f>
        <v/>
      </c>
      <c r="SW119" s="68" t="n"/>
      <c r="SX119" s="15">
        <f>IF(SS119&gt;0,(SS119-SS$10)/SS$10,0)</f>
        <v/>
      </c>
      <c r="SZ119" s="13" t="n">
        <v>27.23</v>
      </c>
      <c r="TA119" s="68">
        <f>IF(SZ119&gt;0,((SZ119-SZ118)/SZ118),0)</f>
        <v/>
      </c>
      <c r="TB119" s="68">
        <f>TA119-$V119</f>
        <v/>
      </c>
      <c r="TC119" s="68">
        <f>IF(SZ119&gt;0,(SZ119-TC$10)/TC$10,0)</f>
        <v/>
      </c>
      <c r="TD119" s="68" t="n"/>
      <c r="TE119" s="15">
        <f>IF(SZ119&gt;0,(SZ119-SZ$10)/SZ$10,0)</f>
        <v/>
      </c>
      <c r="TG119" s="587" t="n">
        <v>0.182</v>
      </c>
      <c r="TH119" s="68">
        <f>IF(TG119&gt;0,((TG119-TG118)/TG118),0)</f>
        <v/>
      </c>
      <c r="TI119" s="68">
        <f>TH119-$V119</f>
        <v/>
      </c>
      <c r="TJ119" s="68">
        <f>IF(TG119&gt;0,(TG119-TJ$10)/TJ$10,0)</f>
        <v/>
      </c>
      <c r="TK119" s="68" t="n"/>
      <c r="TL119" s="15">
        <f>IF(TG119&gt;0,(TG119-TG$10)/TG$10,0)</f>
        <v/>
      </c>
      <c r="TN119" s="13" t="n">
        <v>49.85</v>
      </c>
      <c r="TO119" s="68">
        <f>IF(TN119&gt;0,((TN119-TN118)/TN118),0)</f>
        <v/>
      </c>
      <c r="TP119" s="68">
        <f>TO119-$V119</f>
        <v/>
      </c>
      <c r="TQ119" s="68">
        <f>IF(TN119&gt;0,(TN119-TQ$10)/TQ$10,0)</f>
        <v/>
      </c>
      <c r="TR119" s="68" t="n"/>
      <c r="TS119" s="15">
        <f>IF(TN119&gt;0,(TN119-TN$10)/TN$10,0)</f>
        <v/>
      </c>
      <c r="TU119" s="587" t="n">
        <v>3.44</v>
      </c>
      <c r="TV119" s="68">
        <f>IF(TU119&gt;0,((TU119-TU118)/TU118),0)</f>
        <v/>
      </c>
      <c r="TW119" s="68">
        <f>TV119-$V119</f>
        <v/>
      </c>
      <c r="TX119" s="68">
        <f>IF(TU119&gt;0,(TU119-TX$10)/TX$10,0)</f>
        <v/>
      </c>
      <c r="TY119" s="68" t="n"/>
      <c r="TZ119" s="15">
        <f>IF(TU119&gt;0,(TU119-TU$10)/TU$10,0)</f>
        <v/>
      </c>
      <c r="UB119" s="587" t="n"/>
      <c r="UC119" s="68">
        <f>IF(UB119&gt;0,((UB119-UB118)/UB118),0)</f>
        <v/>
      </c>
      <c r="UD119" s="68">
        <f>UC119-$V119</f>
        <v/>
      </c>
      <c r="UE119" s="68">
        <f>IF(UB119&gt;0,(UB119-UE$10)/UE$10,0)</f>
        <v/>
      </c>
      <c r="UF119" s="68" t="n"/>
      <c r="UG119" s="15">
        <f>IF(UB119&gt;0,(UB119-UB$10)/UB$10,0)</f>
        <v/>
      </c>
      <c r="UI119" s="587" t="n"/>
      <c r="UJ119" s="68">
        <f>IF(UI119&gt;0,((UI119-UI118)/UI118),0)</f>
        <v/>
      </c>
      <c r="UK119" s="68">
        <f>UJ119-$V119</f>
        <v/>
      </c>
      <c r="UL119" s="68">
        <f>IF(UI119&gt;0,(UI119-UL$10)/UL$10,0)</f>
        <v/>
      </c>
      <c r="UM119" s="68" t="n"/>
      <c r="UN119" s="15">
        <f>IF(UI119&gt;0,(UI119-UI$10)/UI$10,0)</f>
        <v/>
      </c>
      <c r="UP119" s="587" t="n"/>
      <c r="UQ119" s="68">
        <f>IF(UP119&gt;0,((UP119-UP118)/UP118),0)</f>
        <v/>
      </c>
      <c r="UR119" s="68">
        <f>UQ119-$V119</f>
        <v/>
      </c>
      <c r="US119" s="68">
        <f>IF(UP119&gt;0,(UP119-US$10)/US$10,0)</f>
        <v/>
      </c>
      <c r="UT119" s="68" t="n"/>
      <c r="UU119" s="15">
        <f>IF(UP119&gt;0,(UP119-UP$10)/UP$10,0)</f>
        <v/>
      </c>
      <c r="UW119" s="587" t="n"/>
      <c r="UX119" s="68">
        <f>IF(UW119&gt;0,((UW119-UW118)/UW118),0)</f>
        <v/>
      </c>
      <c r="UY119" s="68">
        <f>UX119-$V119</f>
        <v/>
      </c>
      <c r="UZ119" s="68">
        <f>IF(UW119&gt;0,(UW119-UZ$10)/UZ$10,0)</f>
        <v/>
      </c>
      <c r="VA119" s="68" t="n"/>
      <c r="VB119" s="15">
        <f>IF(UW119&gt;0,(UW119-UW$10)/UW$10,0)</f>
        <v/>
      </c>
      <c r="VD119" s="587" t="n"/>
      <c r="VE119" s="68">
        <f>IF(VD119&gt;0,((VD119-VD118)/VD118),0)</f>
        <v/>
      </c>
      <c r="VF119" s="68">
        <f>VE119-$V119</f>
        <v/>
      </c>
      <c r="VG119" s="68">
        <f>IF(VD119&gt;0,(VD119-VG$10)/VG$10,0)</f>
        <v/>
      </c>
      <c r="VH119" s="68" t="n"/>
      <c r="VI119" s="15">
        <f>IF(VD119&gt;0,(VD119-VD$10)/VD$10,0)</f>
        <v/>
      </c>
      <c r="VM119" s="21">
        <f>IF($C119&gt;0,(($IK$5*IG119)+($GT$5*GP119)+($JM$5*JI119)+($JF$5*JB119)+($IY$5*IU119)+($IR$5*IN119)+($ID$5*HZ119)+($HW$5*HS119)+($HP$5*HL119)+($HI$5*HE119)+($GF$5*GB119)+($FY$5*FU119)+($FR$5*FN119)+($FK$5*FG119)+($FD$5*EZ119)+($EW$5*ES119)+($EP$5*EL119)+($EI$5*EE119)+($EB$5*DX119)+($DU$5*DQ119)+($DN$5*DJ119)+($DG$5*DC119)+($CZ$5*CV119)+($CS$5*CO119)+($CL$5*CH119)+($CE$5*CA119)+($BX$5*BT119)+($BQ$5*BM119)+($BJ$5*BF119)+($BC$5*AY119)+($AV$5*AR119)+($AO$5*AK119)+($AH$5*AD119)+($JT$5*JP119)+($KA$5*JW119)+($KO$5*KK119)+($PR$5*PN119)+($GM$5*GI119)+($HA$5*GW119)+($KV$5*KR119)+($KH$5*KD119)+($LC$5*KY119)+($MS$5*MO119)+($ML$5*MH119)+($ME$5*MA119)+($LX$5*LT119)+($LQ$5*LM119)+($LJ$5*LF119)+(MV119*$MZ$5)+(NC119*$NG$5)+(NJ119*$NN$5)+($OI$5*OE119)+($NU$5*NQ119)+($OB$5*NX119)+($PK$5*PG119)+($OP$5*OL119)+($OW$5*OS119)+($PD$5*OZ119)+(PU119*$PY$5)+(QB119*$QF$5)+(QI119*$QM$5)+(QP119*$QT$5)+(QW119*$RA$5)+(RD119*$RH$5)+(RK119*$RO$5)+(RR119*$RV$5)+(RY119*$SC$5)+(SF119*$SJ$5)+(SM119*$SQ$5)+(ST119*$SX$5)+(TA119*$TE$5))+(TH119*$TL$5)+(TO119*$TS$5))/$VM$5</f>
        <v/>
      </c>
      <c r="VN119" s="538" t="n"/>
      <c r="VO119" s="21">
        <f>IF($C119&gt;0,(($IK$5*II119)+($GT$5*GR119)+($JM$5*JK119)+($JF$5*JD119)+($IY$5*IW119)+($IR$5*IP119)+($ID$5*IB119)+($HW$5*HU119)+($HP$5*HN119)+($HI$5*HG119)+($GF$5*GD119)+($FY$5*FW119)+($FR$5*FP119)+($FK$5*FI119)+($FD$5*FB119)+($EW$5*EU119)+($EP$5*EN119)+($EI$5*EG119)+($EB$5*DZ119)+($DU$5*DS119)+($DN$5*DL119)+($DG$5*DE119)+($CZ$5*CX119)+($CS$5*CQ119)+($CL$5*CJ119)+($CE$5*CC119)+($BX$5*BV119)+($BQ$5*BO119)+($BJ$5*BH119)+($BC$5*BA119)+($AV$5*AT119)+($AO$5*AM119)+($AH$5*AF119)+($KO$5*KM119)+($KH$5*KF119)+($KA$5*JY119)+($JT$5*JR119)+($PR$5*PP119)+($GM$5*GK119)+($HA$5*GY119)+($KV$5*KT119)+($LC$5*LA119)+($MS$5*MQ119)+($ML$5*MJ119)+($ME$5*MC119)+($LX$5*LV119)+($LQ$5*LO119)+($LJ$5*LH119)+(MX119*$MZ$5)+(NE119*$NG$5)+(NL119*$NN$5)+($OI$5*OG119)+($NU$5*NS119)+($OB$5*NZ119)+($PD$5*PB119)+($OW$5*OU119)+($OP$5*ON119)+($PK$5*PI119)+($PY$5*PW119)+($QF$5*QD119)+($QM$5*QK119)+($QT$5*QR119)+($RA$5*QY119)+($RH$5*RF119)+($RO$5*RM119)+(RT119*$RV$5)+(SA119*$SC$5)+(SH119*$SJ$5)+(SO119*$SQ$5)+(SV119*$SX$5)+(TC119*$TE$5)+(TJ119*$TL$5)+(TQ119*$TS$5))/$VM$5,0)</f>
        <v/>
      </c>
      <c r="VP119" s="14" t="n"/>
      <c r="VQ119" s="21">
        <f>IF($C119&gt;0,(($IK$5*IK119)+($GT$5*GT119)+($JM$5*JM119)+($JF$5*JF119)+($IY$5*IY119)+($IR$5*IR119)+($ID$5*ID119)+($HW$5*HW119)+($HP$5*HP119)+($HI$5*HI119)+($GF$5*GF119)+($FY$5*FY119)+($FR$5*FR119)+($FK$5*FK119)+($FD$5*FD119)+($EW$5*EW119)+($EP$5*EP119)+($EI$5*EI119)+($EB$5*EB119)+($DU$5*DU119)+($DN$5*DN119)+($DG$5*DG119)+($CZ$5*CZ119)+($CS$5*CS119)+($CL$5*CL119)+($CE$5*CE119)+($BX$5*BX119)+($BQ$5*BQ119)+($BJ$5*BJ119)+($BC$5*BC119)+($AV$5*AV119)+($AO$5*AO119)+($AH$5*AH119)+($KO$5*KO119)+($PR$5*PR119)+($GM$5*GM119)+($HA$5*HA119)+($KH$5*KH119)+($KA$5*KA119)+($JT$5*JT119)+($KV$5*KV119)+($LC$5*LC119)+($MS$5*MS119)+($ML$5*ML119)+($ME$5*ME119)+($LX$5*LX119)+($LQ$5*LQ119)+($LJ$5*LJ119)+($OI$5*OI119)+($NU$5*NU119)+($NN$5*NN119)+($NG$5*NG119)+($MZ$5*MZ119)+(OB119*$OB$5)+($PD$5*PD119)+($OW$5*OW119)+($OP$5*OP119)+($PK$5*PK119)+(PY119*$PY$5)+(QF119*$QF$5)+(QM119*$QM$5)+(QT119*$QT$5)+(RA119*$RA$5)+(RH119*$RH$5)+(RO119*$RO$5)+(RV119*$RV$5)+(SC119*$SC$5)+(SJ119*$SJ$5)+(SQ119*$SQ$5)+(SX119*$SX$5)+(TE119*$TE$5)+(TL119*$TL$5)+(TS119*$TS$5))/$VM$5,0)</f>
        <v/>
      </c>
    </row>
    <row r="120" ht="16" customHeight="1" s="545">
      <c r="A120" s="127" t="n">
        <v>45819</v>
      </c>
      <c r="B120" s="4">
        <f>A120</f>
        <v/>
      </c>
      <c r="C120" s="13" t="n">
        <v>42865.77</v>
      </c>
      <c r="D120" s="138">
        <f>IF(C120&gt;0,C120-C119,0)</f>
        <v/>
      </c>
      <c r="E120" s="68">
        <f>IF(C120&gt;0,D120/C119,0)</f>
        <v/>
      </c>
      <c r="F120" s="15">
        <f>IF(C120&gt;0,(C120-C$10)/C$10,0)</f>
        <v/>
      </c>
      <c r="G120" s="13" t="n">
        <v>6022.24</v>
      </c>
      <c r="H120" s="138">
        <f>IF(G120&gt;0,G120-G119,0)</f>
        <v/>
      </c>
      <c r="I120" s="68">
        <f>IF(G120&gt;0,H120/G119,0)</f>
        <v/>
      </c>
      <c r="J120" s="15">
        <f>IF(G120&gt;0,(G120-G$10)/G$10,0)</f>
        <v/>
      </c>
      <c r="K120" s="13" t="n">
        <v>19615.88</v>
      </c>
      <c r="L120" s="138">
        <f>IF(K120&gt;0,K120-K119,0)</f>
        <v/>
      </c>
      <c r="M120" s="68">
        <f>IF(K120&gt;0,L120/K119,0)</f>
        <v/>
      </c>
      <c r="N120" s="15">
        <f>IF(K120&gt;0,(K120-K$10)/K$10,0)</f>
        <v/>
      </c>
      <c r="O120" s="13" t="n">
        <v>2148.23</v>
      </c>
      <c r="P120" s="138">
        <f>IF(O120&gt;0,O120-O119,0)</f>
        <v/>
      </c>
      <c r="Q120" s="68">
        <f>IF(O120&gt;0,P120/O119,0)</f>
        <v/>
      </c>
      <c r="R120" s="15">
        <f>IF(O120&gt;0,(O120-O$10)/O$10,0)</f>
        <v/>
      </c>
      <c r="S120" s="18">
        <f>IF(O120&gt;0,(((O120*0.7)*Q120)+((K120*0.9)*M120)+((G120*0.65)*I120)+((C120*0.6)*E120))/(O120+K120+G120+C120),0)</f>
        <v/>
      </c>
      <c r="T120" s="121">
        <f>IF(O120&gt;0,(S120*200)+T119,0)</f>
        <v/>
      </c>
      <c r="U120" s="121">
        <f>T120</f>
        <v/>
      </c>
      <c r="V120" s="134">
        <f>IF(T120&gt;0,(T120-T119)/T119,0)</f>
        <v/>
      </c>
      <c r="W120" s="21">
        <f>IF(T120&gt;0,(T120-T$11)/T$11,0)</f>
        <v/>
      </c>
      <c r="X120" s="18">
        <f>IF(T120&gt;0,((Q120+M120+I120+E120)/4),0)</f>
        <v/>
      </c>
      <c r="Y120" s="353">
        <f>150171.49-9910.85</f>
        <v/>
      </c>
      <c r="Z120" s="15" t="n">
        <v>2e-06</v>
      </c>
      <c r="AA120" s="21">
        <f>Z120-$V120</f>
        <v/>
      </c>
      <c r="AC120" s="13" t="n">
        <v>226.09</v>
      </c>
      <c r="AD120" s="68">
        <f>IF(AC120&gt;0,((AC120-AC119)/AC119),0)</f>
        <v/>
      </c>
      <c r="AE120" s="68">
        <f>IF(AC120&gt;0,AD120-$V120,0)</f>
        <v/>
      </c>
      <c r="AF120" s="68">
        <f>IF(AC120&gt;0,(AC120-AF$10)/AF$10,0)</f>
        <v/>
      </c>
      <c r="AG120" s="68" t="n"/>
      <c r="AH120" s="15">
        <f>IF(AC120&gt;0,(AC120-AC$10)/AC$10,0)</f>
        <v/>
      </c>
      <c r="AJ120" s="13" t="n">
        <v>22.41</v>
      </c>
      <c r="AK120" s="68">
        <f>IF(AJ120&gt;0,((AJ120-AJ119)/AJ119),0)</f>
        <v/>
      </c>
      <c r="AL120" s="68">
        <f>IF(AJ120&gt;0,AK120-$V120,0)</f>
        <v/>
      </c>
      <c r="AM120" s="68">
        <f>IF(AJ120&gt;0,(AJ120-AM$10)/AM$10,0)</f>
        <v/>
      </c>
      <c r="AN120" s="68" t="n"/>
      <c r="AO120" s="15">
        <f>IF(AJ120&gt;0,(AJ120-AJ$10)/AJ$10,0)</f>
        <v/>
      </c>
      <c r="AQ120" s="13" t="n">
        <v>21.12</v>
      </c>
      <c r="AR120" s="68">
        <f>IF(AQ120&gt;0,((AQ120-AQ119)/AQ119),0)</f>
        <v/>
      </c>
      <c r="AS120" s="68">
        <f>IF(AQ120&gt;0,AR120-$V120,0)</f>
        <v/>
      </c>
      <c r="AT120" s="68">
        <f>IF(AQ120&gt;0,(AQ120-AT$10)/AT$10,0)</f>
        <v/>
      </c>
      <c r="AU120" s="68" t="n"/>
      <c r="AV120" s="15">
        <f>IF(AQ120&gt;0,(AQ120-AQ$10)/AQ$10,0)</f>
        <v/>
      </c>
      <c r="AX120" s="13" t="n">
        <v>209.6</v>
      </c>
      <c r="AY120" s="68">
        <f>IF(AX120&gt;0,((AX120-AX119)/AX119),0)</f>
        <v/>
      </c>
      <c r="AZ120" s="68">
        <f>IF(AX120&gt;0,AY120-$V120,0)</f>
        <v/>
      </c>
      <c r="BA120" s="68">
        <f>IF(AX120&gt;0,(AX120-BA$10)/BA$10,0)</f>
        <v/>
      </c>
      <c r="BB120" s="68" t="n"/>
      <c r="BC120" s="15">
        <f>IF(AX120&gt;0,(AX120-AX$10)/AX$10,0)</f>
        <v/>
      </c>
      <c r="BE120" s="13" t="n">
        <v>78.03</v>
      </c>
      <c r="BF120" s="68">
        <f>IF(BE120&gt;0,((BE120-BE119)/BE119),0)</f>
        <v/>
      </c>
      <c r="BG120" s="68">
        <f>IF(BE120&gt;0,BF120-$V120,0)</f>
        <v/>
      </c>
      <c r="BH120" s="68" t="n"/>
      <c r="BI120" s="68" t="n"/>
      <c r="BJ120" s="15">
        <f>IF(BE120&gt;0,(BE120-BE$10)/BE$10,0)</f>
        <v/>
      </c>
      <c r="BL120" s="13" t="n">
        <v>72.52</v>
      </c>
      <c r="BM120" s="68">
        <f>IF(BL120&gt;0,((BL120-BL119)/BL119),0)</f>
        <v/>
      </c>
      <c r="BN120" s="68">
        <f>IF(BL120&gt;0,BM120-$V120,0)</f>
        <v/>
      </c>
      <c r="BO120" s="68">
        <f>IF(BL120&gt;0,(BL120-BO$10)/BO$10,0)</f>
        <v/>
      </c>
      <c r="BP120" s="68" t="n"/>
      <c r="BQ120" s="15">
        <f>IF(BL120&gt;0,(BL120-BL$10)/BL$10,0)</f>
        <v/>
      </c>
      <c r="BS120" s="13" t="n">
        <v>39.88</v>
      </c>
      <c r="BT120" s="68">
        <f>IF(BS120&gt;0,((BS120-BS119)/BS119),0)</f>
        <v/>
      </c>
      <c r="BU120" s="68">
        <f>IF(BS120&gt;0,BT120-$V120,0)</f>
        <v/>
      </c>
      <c r="BV120" s="68">
        <f>IF(BS120&gt;0,(BS120-BV$10)/BV$10,0)</f>
        <v/>
      </c>
      <c r="BW120" s="68" t="n"/>
      <c r="BX120" s="15">
        <f>IF(BS120&gt;0,(BS120-BS$10)/BS$10,0)</f>
        <v/>
      </c>
      <c r="BZ120" s="13" t="n"/>
      <c r="CA120" s="68">
        <f>IF(BZ120&gt;0,((BZ120-BZ119)/BZ119),0)</f>
        <v/>
      </c>
      <c r="CB120" s="68">
        <f>IF(BZ120&gt;0,CA120-$V120,0)</f>
        <v/>
      </c>
      <c r="CC120" s="68">
        <f>IF(BZ120&gt;0,(BZ120-CC$10)/CC$10,0)</f>
        <v/>
      </c>
      <c r="CD120" s="68" t="n"/>
      <c r="CE120" s="15">
        <f>IF(BZ120&gt;0,(BZ120-BZ$10)/BZ$10,0)</f>
        <v/>
      </c>
      <c r="CG120" s="13" t="n">
        <v>31.21</v>
      </c>
      <c r="CH120" s="68">
        <f>IF(CG120&gt;0,((CG120-CG119)/CG119),0)</f>
        <v/>
      </c>
      <c r="CI120" s="68">
        <f>IF(CG120&gt;0,CH120-$V120,0)</f>
        <v/>
      </c>
      <c r="CJ120" s="68">
        <f>IF(CG120&gt;0,(CG120-CJ$10)/CJ$10,0)</f>
        <v/>
      </c>
      <c r="CK120" s="68" t="n"/>
      <c r="CL120" s="15">
        <f>IF(CG120&gt;0,(CG120-CG$10)/CG$10,0)</f>
        <v/>
      </c>
      <c r="CN120" s="13" t="n">
        <v>32.43</v>
      </c>
      <c r="CO120" s="68">
        <f>IF(CN120&gt;0,((CN120-CN119)/CN119),0)</f>
        <v/>
      </c>
      <c r="CP120" s="68">
        <f>IF(CN120&gt;0,CO120-$V120,0)</f>
        <v/>
      </c>
      <c r="CQ120" s="68">
        <f>IF(CN120&gt;0,(CN120-CQ$10)/CQ$10,0)</f>
        <v/>
      </c>
      <c r="CR120" s="68" t="n"/>
      <c r="CS120" s="15">
        <f>IF(CN120&gt;0,(CN120-CN$10)/CN$10,0)</f>
        <v/>
      </c>
      <c r="CU120" s="13" t="n">
        <v>36.14</v>
      </c>
      <c r="CV120" s="68">
        <f>IF(CU120&gt;0,((CU120-CU119)/CU119),0)</f>
        <v/>
      </c>
      <c r="CW120" s="68">
        <f>IF(CU120&gt;0,CV120-$V120,0)</f>
        <v/>
      </c>
      <c r="CX120" s="68">
        <f>IF(CU120&gt;0,(CU120-CX$10)/CX$10,0)</f>
        <v/>
      </c>
      <c r="CY120" s="68" t="n"/>
      <c r="CZ120" s="15">
        <f>IF(CU120&gt;0,(CU120-CU$10)/CU$10,0)</f>
        <v/>
      </c>
      <c r="DB120" s="13" t="n">
        <v>19.67</v>
      </c>
      <c r="DC120" s="68">
        <f>IF(DB120&gt;0,((DB120-DB119)/DB119),0)</f>
        <v/>
      </c>
      <c r="DD120" s="68">
        <f>IF(DB120&gt;0,DC120-$V120,0)</f>
        <v/>
      </c>
      <c r="DE120" s="68">
        <f>IF(DB120&gt;0,(DB120-DE$10)/DE$10,0)</f>
        <v/>
      </c>
      <c r="DF120" s="68" t="n"/>
      <c r="DG120" s="15">
        <f>IF(DB120&gt;0,(DB120-DB$10)/DB$10,0)</f>
        <v/>
      </c>
      <c r="DI120" s="13" t="n">
        <v>49.26</v>
      </c>
      <c r="DJ120" s="68">
        <f>IF(DI120&gt;0,((DI120-DI119)/DI119),0)</f>
        <v/>
      </c>
      <c r="DK120" s="68">
        <f>IF(DI120&gt;0,DJ120-$V120,0)</f>
        <v/>
      </c>
      <c r="DL120" s="68">
        <f>IF(DI120&gt;0,(DI120-DL$10)/DL$10,0)</f>
        <v/>
      </c>
      <c r="DM120" s="68" t="n"/>
      <c r="DN120" s="15">
        <f>IF(DI120&gt;0,(DI120-DI$10)/DI$10,0)</f>
        <v/>
      </c>
      <c r="DP120" s="13" t="n">
        <v>41.97</v>
      </c>
      <c r="DQ120" s="68">
        <f>IF(DP120&gt;0,((DP120-DP119)/DP119),0)</f>
        <v/>
      </c>
      <c r="DR120" s="68">
        <f>IF(DP120&gt;0,DQ120-$V120,0)</f>
        <v/>
      </c>
      <c r="DS120" s="68" t="n"/>
      <c r="DT120" s="68" t="n"/>
      <c r="DU120" s="15">
        <f>IF(DP120&gt;0,(DP120-DP$10)/DP$10,0)</f>
        <v/>
      </c>
      <c r="DV120" s="18" t="n"/>
      <c r="DW120" s="13" t="n">
        <v>32.92</v>
      </c>
      <c r="DX120" s="68">
        <f>IF(DW120&gt;0,((DW120-DW119)/DW119),0)</f>
        <v/>
      </c>
      <c r="DY120" s="68">
        <f>IF(DW120&gt;0,DX120-$V120,0)</f>
        <v/>
      </c>
      <c r="DZ120" s="68">
        <f>IF(DW120&gt;0,(DW120-DZ$10)/DZ$10,0)</f>
        <v/>
      </c>
      <c r="EA120" s="68" t="n"/>
      <c r="EB120" s="15">
        <f>IF(DW120&gt;0,(DW120-DW$10)/DW$10,0)</f>
        <v/>
      </c>
      <c r="ED120" s="13" t="n">
        <v>36.23</v>
      </c>
      <c r="EE120" s="68">
        <f>IF(ED120&gt;0,((ED120-ED119)/ED119),0)</f>
        <v/>
      </c>
      <c r="EF120" s="68">
        <f>IF(ED120&gt;0,EE120-$V120,0)</f>
        <v/>
      </c>
      <c r="EG120" s="68">
        <f>IF(ED120&gt;0,(ED120-EG$10)/EG$10,0)</f>
        <v/>
      </c>
      <c r="EH120" s="68" t="n"/>
      <c r="EI120" s="15">
        <f>IF(ED120&gt;0,(ED120-ED$10)/ED$10,0)</f>
        <v/>
      </c>
      <c r="EK120" s="13" t="n">
        <v>120.1</v>
      </c>
      <c r="EL120" s="68">
        <f>IF(EK120&gt;0,((EK120-EK119)/EK119),0)</f>
        <v/>
      </c>
      <c r="EM120" s="68">
        <f>IF(EK120&gt;0,EL120-$V120,0)</f>
        <v/>
      </c>
      <c r="EN120" s="68">
        <f>IF(EK120&gt;0,(EK120-EN$10)/EN$10,0)</f>
        <v/>
      </c>
      <c r="EO120" s="68" t="n"/>
      <c r="EP120" s="15">
        <f>IF(EK120&gt;0,(EK120-EK$10)/EK$10,0)</f>
        <v/>
      </c>
      <c r="ER120" s="13" t="n">
        <v>37.06</v>
      </c>
      <c r="ES120" s="68">
        <f>IF(ER120&gt;0,((ER120-ER119)/ER119),0)</f>
        <v/>
      </c>
      <c r="ET120" s="68">
        <f>IF(ER120&gt;0,ES120-$V120,0)</f>
        <v/>
      </c>
      <c r="EU120" s="68">
        <f>IF(ER120&gt;0,(ER120-EU$10)/EU$10,0)</f>
        <v/>
      </c>
      <c r="EV120" s="68" t="n"/>
      <c r="EW120" s="15">
        <f>IF(ER120&gt;0,(ER120-ER$10)/ER$10,0)</f>
        <v/>
      </c>
      <c r="EY120" s="13" t="n">
        <v>38.26</v>
      </c>
      <c r="EZ120" s="68">
        <f>IF(EY120&gt;0,((EY120-EY119)/EY119),0)</f>
        <v/>
      </c>
      <c r="FA120" s="68">
        <f>IF(EY120&gt;0,EZ120-$V120,0)</f>
        <v/>
      </c>
      <c r="FB120" s="68" t="n"/>
      <c r="FC120" s="68" t="n"/>
      <c r="FD120" s="15">
        <f>IF(EY120&gt;0,(EY120-EY$10)/EY$10,0)</f>
        <v/>
      </c>
      <c r="FF120" s="13" t="n">
        <v>57.7</v>
      </c>
      <c r="FG120" s="68">
        <f>IF(FF120&gt;0,((FF120-FF119)/FF119),0)</f>
        <v/>
      </c>
      <c r="FH120" s="68">
        <f>IF(FF120&gt;0,FG120-$V120,0)</f>
        <v/>
      </c>
      <c r="FI120" s="68">
        <f>IF(FF120&gt;0,(FF120-FI$10)/FI$10,0)</f>
        <v/>
      </c>
      <c r="FJ120" s="68" t="n"/>
      <c r="FK120" s="15">
        <f>IF(FF120&gt;0,(FF120-FF$10)/FF$10,0)</f>
        <v/>
      </c>
      <c r="FM120" s="13" t="n">
        <v>183.33</v>
      </c>
      <c r="FN120" s="68">
        <f>IF(FM120&gt;0,((FM120-FM119)/FM119),0)</f>
        <v/>
      </c>
      <c r="FO120" s="68">
        <f>IF(FM120&gt;0,FN120-$V120,0)</f>
        <v/>
      </c>
      <c r="FP120" s="68">
        <f>IF(FM120&gt;0,(FM120-FP$10)/FP$10,0)</f>
        <v/>
      </c>
      <c r="FQ120" s="68" t="n"/>
      <c r="FR120" s="15">
        <f>IF(FM120&gt;0,(FM120-FM$10)/FM$10,0)</f>
        <v/>
      </c>
      <c r="FT120" s="13" t="n">
        <v>92.16</v>
      </c>
      <c r="FU120" s="68">
        <f>IF(FT120&gt;0,((FT120-FT119)/FT119),0)</f>
        <v/>
      </c>
      <c r="FV120" s="68">
        <f>IF(FT120&gt;0,FU120-$V120,0)</f>
        <v/>
      </c>
      <c r="FW120" s="68">
        <f>IF(FT120&gt;0,(FT120-FW$10)/FW$10,0)</f>
        <v/>
      </c>
      <c r="FX120" s="68" t="n"/>
      <c r="FY120" s="15">
        <f>IF(FT120&gt;0,(FT120-FT$10)/FT$10,0)</f>
        <v/>
      </c>
      <c r="GA120" s="13" t="n">
        <v>18.13</v>
      </c>
      <c r="GB120" s="68">
        <f>IF(GA120&gt;0,((GA120-GA119)/GA119),0)</f>
        <v/>
      </c>
      <c r="GC120" s="68">
        <f>IF(GA120&gt;0,GB120-$V120,0)</f>
        <v/>
      </c>
      <c r="GD120" s="68" t="n"/>
      <c r="GE120" s="68" t="n"/>
      <c r="GF120" s="15">
        <f>IF(GA120&gt;0,(GA120-GA$10)/GA$10,0)</f>
        <v/>
      </c>
      <c r="GG120" s="18" t="n"/>
      <c r="GH120" s="13" t="n">
        <v>18.44</v>
      </c>
      <c r="GI120" s="68">
        <f>IF(GH120&gt;0,((GH120-GH119)/GH119),0)</f>
        <v/>
      </c>
      <c r="GJ120" s="68">
        <f>IF(GH120&gt;0,GI120-$V120,0)</f>
        <v/>
      </c>
      <c r="GK120" s="68">
        <f>IF(GH120&gt;0,(GH120-GK$10)/GK$10,0)</f>
        <v/>
      </c>
      <c r="GL120" s="68" t="n"/>
      <c r="GM120" s="15">
        <f>IF(GH120&gt;0,(GH120-GH$10)/GH$10,0)</f>
        <v/>
      </c>
      <c r="GO120" s="13" t="n">
        <v>25.54</v>
      </c>
      <c r="GP120" s="68">
        <f>IF(GO120&gt;0,((GO120-GO119)/GO119),0)</f>
        <v/>
      </c>
      <c r="GQ120" s="68">
        <f>IF(GO120&gt;0,GP120-$V120,0)</f>
        <v/>
      </c>
      <c r="GR120" s="68" t="n"/>
      <c r="GS120" s="68" t="n"/>
      <c r="GT120" s="15">
        <f>IF(GO120&gt;0,(GO120-GO$10)/GO$10,0)</f>
        <v/>
      </c>
      <c r="GV120" s="13" t="n">
        <v>15.18</v>
      </c>
      <c r="GW120" s="68">
        <f>IF(GV120&gt;0,((GV120-GV119)/GV119),0)</f>
        <v/>
      </c>
      <c r="GX120" s="68">
        <f>IF(GV120&gt;0,GW120-$V120,0)</f>
        <v/>
      </c>
      <c r="GY120" s="68">
        <f>IF(GV120&gt;0,(GV120-GY$10)/GY$10,0)</f>
        <v/>
      </c>
      <c r="GZ120" s="68" t="n"/>
      <c r="HA120" s="15">
        <f>IF(GV120&gt;0,(GV120-GV$10)/GV$10,0)</f>
        <v/>
      </c>
      <c r="HD120" s="26" t="n">
        <v>326.43</v>
      </c>
      <c r="HE120" s="68">
        <f>IF(HD120&gt;0,((HD120-HD119)/HD119),0)</f>
        <v/>
      </c>
      <c r="HF120" s="68">
        <f>IF(HD120&gt;0,HE120-$V120,0)</f>
        <v/>
      </c>
      <c r="HG120" s="68">
        <f>IF(HD120&gt;0,(HD120-HG$10)/HG$10,0)</f>
        <v/>
      </c>
      <c r="HH120" s="68" t="n"/>
      <c r="HI120" s="15">
        <f>IF(HD120&gt;0,(HD120-HD$10)/HD$10,0)</f>
        <v/>
      </c>
      <c r="HK120" s="13" t="n">
        <v>40.4</v>
      </c>
      <c r="HL120" s="68">
        <f>IF(HK120&gt;0,((HK120-HK119)/HK119),0)</f>
        <v/>
      </c>
      <c r="HM120" s="68">
        <f>IF(HK120&gt;0,HL120-$V120,0)</f>
        <v/>
      </c>
      <c r="HN120" s="68">
        <f>IF(HK120&gt;0,(HK120-HN$10)/HN$10,0)</f>
        <v/>
      </c>
      <c r="HO120" s="68" t="n"/>
      <c r="HP120" s="15">
        <f>IF(HK120&gt;0,(HK120-HK$10)/HK$10,0)</f>
        <v/>
      </c>
      <c r="HR120" s="13" t="n">
        <v>109.31</v>
      </c>
      <c r="HS120" s="68">
        <f>IF(HR120&gt;0,((HR120-HR119)/HR119),0)</f>
        <v/>
      </c>
      <c r="HT120" s="68">
        <f>IF(HR120&gt;0,HS120-$V120,0)</f>
        <v/>
      </c>
      <c r="HU120" s="68">
        <f>IF(HR120&gt;0,(HR120-HU$10)/HU$10,0)</f>
        <v/>
      </c>
      <c r="HV120" s="68" t="n"/>
      <c r="HW120" s="15">
        <f>IF(HR120&gt;0,(HR120-HR$10)/HR$10,0)</f>
        <v/>
      </c>
      <c r="HY120" s="13" t="n">
        <v>142.83</v>
      </c>
      <c r="HZ120" s="68">
        <f>IF(HY120&gt;0,((HY120-HY119)/HY119),0)</f>
        <v/>
      </c>
      <c r="IA120" s="68">
        <f>IF(HY120&gt;0,HZ120-$V120,0)</f>
        <v/>
      </c>
      <c r="IB120" s="68">
        <f>IF(HY120&gt;0,(HY120-IB$10)/IB$10,0)</f>
        <v/>
      </c>
      <c r="IC120" s="68" t="n"/>
      <c r="ID120" s="15">
        <f>IF(HY120&gt;0,(HY120-HY$10)/HY$10,0)</f>
        <v/>
      </c>
      <c r="IF120" s="13" t="n">
        <v>252.91</v>
      </c>
      <c r="IG120" s="68">
        <f>IF(IF120&gt;0,((IF120-IF119)/IF119),0)</f>
        <v/>
      </c>
      <c r="IH120" s="68">
        <f>IF(IF120&gt;0,IG120-$V120,0)</f>
        <v/>
      </c>
      <c r="II120" s="68">
        <f>IF(IF120&gt;0,(IF120-II$10)/II$10,0)</f>
        <v/>
      </c>
      <c r="IJ120" s="68" t="n"/>
      <c r="IK120" s="15">
        <f>IF(IF120&gt;0,(IF120-IF$10)/IF$10,0)</f>
        <v/>
      </c>
      <c r="IM120" s="13" t="n">
        <v>226.15</v>
      </c>
      <c r="IN120" s="68">
        <f>IF(IM120&gt;0,((IM120-IM119)/IM119),0)</f>
        <v/>
      </c>
      <c r="IO120" s="68">
        <f>IF(IM120&gt;0,IN120-$V120,0)</f>
        <v/>
      </c>
      <c r="IP120" s="68">
        <f>IF(IM120&gt;0,(IM120-IP$10)/IP$10,0)</f>
        <v/>
      </c>
      <c r="IQ120" s="68" t="n"/>
      <c r="IR120" s="15">
        <f>IF(IM120&gt;0,(IM120-IM$10)/IM$10,0)</f>
        <v/>
      </c>
      <c r="IT120" s="13" t="n">
        <v>66.33</v>
      </c>
      <c r="IU120" s="68">
        <f>IF(IT120&gt;0,((IT120-IT119)/IT119),0)</f>
        <v/>
      </c>
      <c r="IV120" s="68">
        <f>IF(IT120&gt;0,IU120-$V120,0)</f>
        <v/>
      </c>
      <c r="IW120" s="68">
        <f>IF(IT120&gt;0,(IT120-IW$10)/IW$10,0)</f>
        <v/>
      </c>
      <c r="IX120" s="68" t="n"/>
      <c r="IY120" s="15">
        <f>IF(IT120&gt;0,(IT120-IT$10)/IT$10,0)</f>
        <v/>
      </c>
      <c r="JA120" s="13" t="n">
        <v>694.14</v>
      </c>
      <c r="JB120" s="68">
        <f>IF(JA120&gt;0,((JA120-JA119)/JA119),0)</f>
        <v/>
      </c>
      <c r="JC120" s="68">
        <f>IF(JA120&gt;0,JB120-$V120,0)</f>
        <v/>
      </c>
      <c r="JD120" s="68">
        <f>IF(JA120&gt;0,(JA120-JD$10)/JD$10,0)</f>
        <v/>
      </c>
      <c r="JE120" s="68" t="n"/>
      <c r="JF120" s="15">
        <f>IF(JA120&gt;0,(JA120-JA$10)/JA$10,0)</f>
        <v/>
      </c>
      <c r="JH120" s="13" t="n">
        <v>472.62</v>
      </c>
      <c r="JI120" s="68">
        <f>IF(JH120&gt;0,((JH120-JH119)/JH119),0)</f>
        <v/>
      </c>
      <c r="JJ120" s="68">
        <f>IF(JH120&gt;0,JI120-$V120,0)</f>
        <v/>
      </c>
      <c r="JK120" s="68">
        <f>IF(JH120&gt;0,(JH120-JK$10)/JK$10,0)</f>
        <v/>
      </c>
      <c r="JL120" s="68" t="n"/>
      <c r="JM120" s="15">
        <f>IF(JH120&gt;0,(JH120-JH$10)/JH$10,0)</f>
        <v/>
      </c>
      <c r="JO120" s="13" t="n">
        <v>13.19</v>
      </c>
      <c r="JP120" s="68">
        <f>IF(JO120&gt;0,((JO120-JO119)/JO119),0)</f>
        <v/>
      </c>
      <c r="JQ120" s="68">
        <f>IF(JO120&gt;0,JP120-$V120,0)</f>
        <v/>
      </c>
      <c r="JR120" s="68">
        <f>IF(JO120&gt;0,(JO120-JR$10)/JR$10,0)</f>
        <v/>
      </c>
      <c r="JS120" s="68" t="n"/>
      <c r="JT120" s="15">
        <f>IF(JO120&gt;0,(JO120-JO$10)/JO$10,0)</f>
        <v/>
      </c>
      <c r="JV120" s="13" t="n">
        <v>1.63</v>
      </c>
      <c r="JW120" s="68">
        <f>IF(JV120&gt;0,((JV120-JV119)/JV119),0)</f>
        <v/>
      </c>
      <c r="JX120" s="68">
        <f>IF(JV120&gt;0,JW120-$V120,0)</f>
        <v/>
      </c>
      <c r="JY120" s="68">
        <f>IF(JV120&gt;0,(JV120-JY$10)/JY$10,0)</f>
        <v/>
      </c>
      <c r="JZ120" s="68" t="n"/>
      <c r="KA120" s="15">
        <f>IF(JV120&gt;0,(JV120-JV$10)/JV$10,0)</f>
        <v/>
      </c>
      <c r="KC120" s="13" t="n">
        <v>19.35</v>
      </c>
      <c r="KD120" s="68">
        <f>IF(KC120&gt;0,((KC120-KC119)/KC119),0)</f>
        <v/>
      </c>
      <c r="KE120" s="68">
        <f>IF(KC120&gt;0,KD120-$V120,0)</f>
        <v/>
      </c>
      <c r="KF120" s="68">
        <f>IF(KC120&gt;0,(KC120-KF$10)/KF$10,0)</f>
        <v/>
      </c>
      <c r="KG120" s="68" t="n"/>
      <c r="KH120" s="15">
        <f>IF(KC120&gt;0,(KC120-KC$10)/KC$10,0)</f>
        <v/>
      </c>
      <c r="KI120" s="18" t="n"/>
      <c r="KJ120" s="13" t="n">
        <v>71.64</v>
      </c>
      <c r="KK120" s="68">
        <f>IF(KJ120&gt;0,((KJ120-KJ119)/KJ119),0)</f>
        <v/>
      </c>
      <c r="KL120" s="68">
        <f>IF(KJ120&gt;0,KK120-$V120,0)</f>
        <v/>
      </c>
      <c r="KM120" s="68">
        <f>IF(KJ120&gt;0,(KJ120-KM$10)/KM$10,0)</f>
        <v/>
      </c>
      <c r="KN120" s="68" t="n"/>
      <c r="KO120" s="15">
        <f>IF(KJ120&gt;0,(KJ120-KJ$10)/KJ$10,0)</f>
        <v/>
      </c>
      <c r="KQ120" s="13" t="n">
        <v>1.547</v>
      </c>
      <c r="KR120" s="68">
        <f>IF(KQ120&gt;0,((KQ120-KQ119)/KQ119),0)</f>
        <v/>
      </c>
      <c r="KS120" s="68">
        <f>IF(KQ120&gt;0,KR120-$V120,0)</f>
        <v/>
      </c>
      <c r="KT120" s="68">
        <f>IF(KQ120&gt;0,(KQ120-KT$10)/KT$10,0)</f>
        <v/>
      </c>
      <c r="KU120" s="68" t="n"/>
      <c r="KV120" s="15">
        <f>IF(KQ120&gt;0,(KQ120-KQ$10)/KQ$10,0)</f>
        <v/>
      </c>
      <c r="KW120" s="18" t="n"/>
      <c r="KX120" s="13" t="n">
        <v>28.8</v>
      </c>
      <c r="KY120" s="68">
        <f>IF(KX120&gt;0,((KX120-KX119)/KX119),0)</f>
        <v/>
      </c>
      <c r="KZ120" s="68">
        <f>IF(KX120&gt;0,KY120-$V120,0)</f>
        <v/>
      </c>
      <c r="LA120" s="68">
        <f>IF(KX120&gt;0,(KX120-LA$10)/LA$10,0)</f>
        <v/>
      </c>
      <c r="LB120" s="68" t="n"/>
      <c r="LC120" s="15">
        <f>IF(KX120&gt;0,(KX120-KX$10)/KX$10,0)</f>
        <v/>
      </c>
      <c r="LD120" s="18" t="n"/>
      <c r="LE120" s="13" t="n">
        <v>53.97</v>
      </c>
      <c r="LF120" s="68">
        <f>IF(LE120&gt;0,((LE120-LE119)/LE119),0)</f>
        <v/>
      </c>
      <c r="LG120" s="68">
        <f>IF(LE120&gt;0,LF120-$V120,0)</f>
        <v/>
      </c>
      <c r="LH120" s="68">
        <f>IF(LE120&gt;0,(LE120-LH$10)/LH$10,0)</f>
        <v/>
      </c>
      <c r="LI120" s="68" t="n"/>
      <c r="LJ120" s="15">
        <f>IF(LE120&gt;0,(LE120-LE$10)/LE$10,0)</f>
        <v/>
      </c>
      <c r="LL120" s="13" t="n">
        <v>118.91</v>
      </c>
      <c r="LM120" s="68">
        <f>IF(LL120&gt;0,((LL120-LL119)/LL119),0)</f>
        <v/>
      </c>
      <c r="LN120" s="68">
        <f>IF(LL120&gt;0,LM120-$V120,0)</f>
        <v/>
      </c>
      <c r="LO120" s="68">
        <f>IF(LL120&gt;0,(LL120-LO$10)/LO$10,0)</f>
        <v/>
      </c>
      <c r="LP120" s="68" t="n"/>
      <c r="LQ120" s="15">
        <f>IF(LL120&gt;0,(LL120-LL$10)/LL$10,0)</f>
        <v/>
      </c>
      <c r="LS120" s="13" t="n">
        <v>15.26</v>
      </c>
      <c r="LT120" s="68">
        <f>IF(LS120&gt;0,((LS120-LS119)/LS119),0)</f>
        <v/>
      </c>
      <c r="LU120" s="68">
        <f>IF(LS120&gt;0,LT120-$V120,0)</f>
        <v/>
      </c>
      <c r="LV120" s="68" t="n"/>
      <c r="LW120" s="68" t="n"/>
      <c r="LX120" s="15">
        <f>IF(LS120&gt;0,(LS120-LS$10)/LS$10,0)</f>
        <v/>
      </c>
      <c r="LZ120" s="13" t="n">
        <v>15.59</v>
      </c>
      <c r="MA120" s="68">
        <f>IF(LZ120&gt;0,((LZ120-LZ119)/LZ119),0)</f>
        <v/>
      </c>
      <c r="MB120" s="68">
        <f>IF(LZ120&gt;0,MA120-$V120,0)</f>
        <v/>
      </c>
      <c r="MC120" s="68">
        <f>IF(LZ120&gt;0,(LZ120-MC$10)/MC$10,0)</f>
        <v/>
      </c>
      <c r="MD120" s="68" t="n"/>
      <c r="ME120" s="15">
        <f>IF(LZ120&gt;0,(LZ120-LZ$10)/LZ$10,0)</f>
        <v/>
      </c>
      <c r="MG120" s="13" t="n">
        <v>68.03</v>
      </c>
      <c r="MH120" s="68">
        <f>IF(MG120&gt;0,((MG120-MG119)/MG119),0)</f>
        <v/>
      </c>
      <c r="MI120" s="68">
        <f>IF(MG120&gt;0,MH120-$V120,0)</f>
        <v/>
      </c>
      <c r="MJ120" s="68">
        <f>IF(MG120&gt;0,(MG120-MJ$10)/MJ$10,0)</f>
        <v/>
      </c>
      <c r="MK120" s="68" t="n"/>
      <c r="ML120" s="15">
        <f>IF(MG120&gt;0,(MG120-MG$10)/MG$10,0)</f>
        <v/>
      </c>
      <c r="MN120" s="13" t="n">
        <v>135.8</v>
      </c>
      <c r="MO120" s="68">
        <f>IF(MN120&gt;0,((MN120-MN119)/MN119),0)</f>
        <v/>
      </c>
      <c r="MP120" s="68">
        <f>IF(MN120&gt;0,MO120-$V120,0)</f>
        <v/>
      </c>
      <c r="MQ120" s="68">
        <f>IF(MN120&gt;0,(MN120-MQ$10)/MQ$10,0)</f>
        <v/>
      </c>
      <c r="MR120" s="68" t="n"/>
      <c r="MS120" s="15">
        <f>IF(MN120&gt;0,(MN120-MN$10)/MN$10,0)</f>
        <v/>
      </c>
      <c r="MU120" s="13" t="n">
        <v>16.49</v>
      </c>
      <c r="MV120" s="68">
        <f>IF(MU120&gt;0,((MU120-MU119)/MU119),0)</f>
        <v/>
      </c>
      <c r="MW120" s="68">
        <f>IF(MU120&gt;0,MV120-$V120,0)</f>
        <v/>
      </c>
      <c r="MX120" s="68">
        <f>IF(MU120&gt;0,(MU120-MX$10)/MX$10,0)</f>
        <v/>
      </c>
      <c r="MY120" s="68" t="n"/>
      <c r="MZ120" s="15">
        <f>IF(MU120&gt;0,(MU120-MU$10)/MU$10,0)</f>
        <v/>
      </c>
      <c r="NB120" s="13" t="n">
        <v>245.52</v>
      </c>
      <c r="NC120" s="68">
        <f>IF(NB120&gt;0,((NB120-NB119)/NB119),0)</f>
        <v/>
      </c>
      <c r="ND120" s="68">
        <f>IF(NB120&gt;0,NC120-$V120,0)</f>
        <v/>
      </c>
      <c r="NE120" s="68">
        <f>IF(NB120&gt;0,(NB120-NE$10)/NE$10,0)</f>
        <v/>
      </c>
      <c r="NF120" s="68" t="n"/>
      <c r="NG120" s="15">
        <f>IF(NB120&gt;0,(NB120-NB$10)/NB$10,0)</f>
        <v/>
      </c>
      <c r="NI120" s="13" t="n">
        <v>6.07</v>
      </c>
      <c r="NJ120" s="68">
        <f>IF(NI120&gt;0,((NI120-NI119)/NI119),0)</f>
        <v/>
      </c>
      <c r="NK120" s="68">
        <f>IF(NI120&gt;0,NJ120-$V120,0)</f>
        <v/>
      </c>
      <c r="NL120" s="68">
        <f>IF(NI120&gt;0,(NI120-NL$10)/NL$10,0)</f>
        <v/>
      </c>
      <c r="NM120" s="68" t="n"/>
      <c r="NN120" s="15">
        <f>IF(NI120&gt;0,(NI120-NI$10)/NI$10,0)</f>
        <v/>
      </c>
      <c r="NP120" s="13" t="n">
        <v>483.47</v>
      </c>
      <c r="NQ120" s="68">
        <f>IF(NP120&gt;0,((NP120-NP119)/NP119),0)</f>
        <v/>
      </c>
      <c r="NR120" s="68">
        <f>IF(NP120&gt;0,NQ120-$V120,0)</f>
        <v/>
      </c>
      <c r="NS120" s="68">
        <f>IF(NP120&gt;0,(NP120-NS$10)/NS$10,0)</f>
        <v/>
      </c>
      <c r="NT120" s="68" t="n"/>
      <c r="NU120" s="15">
        <f>IF(NP120&gt;0,(NP120-NP$10)/NP$10,0)</f>
        <v/>
      </c>
      <c r="NW120" s="13" t="n">
        <v>177.35</v>
      </c>
      <c r="NX120" s="68">
        <f>IF(NW120&gt;0,((NW120-NW119)/NW119),0)</f>
        <v/>
      </c>
      <c r="NY120" s="68">
        <f>IF(NW120&gt;0,NX120-$V120,0)</f>
        <v/>
      </c>
      <c r="NZ120" s="68">
        <f>IF(NW120&gt;0,(NW120-NZ$10)/NZ$10,0)</f>
        <v/>
      </c>
      <c r="OA120" s="68" t="n"/>
      <c r="OB120" s="15">
        <f>IF(NW120&gt;0,(NW120-NW$10)/NW$10,0)</f>
        <v/>
      </c>
      <c r="OD120" s="13" t="n">
        <v>1.72</v>
      </c>
      <c r="OE120" s="68">
        <f>IF(OD120&gt;0,((OD120-OD119)/OD119),0)</f>
        <v/>
      </c>
      <c r="OF120" s="68">
        <f>IF(OD120&gt;0,OE120-$V120,0)</f>
        <v/>
      </c>
      <c r="OG120" s="68">
        <f>IF(OD120&gt;0,(OD120-OG$10)/OG$10,0)</f>
        <v/>
      </c>
      <c r="OH120" s="68" t="n"/>
      <c r="OI120" s="15">
        <f>IF(OD120&gt;0,(OD120-OD$10)/OD$10,0)</f>
        <v/>
      </c>
      <c r="OK120" s="13" t="n">
        <v>158.13</v>
      </c>
      <c r="OL120" s="68">
        <f>IF(OK120&gt;0,((OK120-OK119)/OK119),0)</f>
        <v/>
      </c>
      <c r="OM120" s="68">
        <f>IF(OK120&gt;0,OL120-$V120,0)</f>
        <v/>
      </c>
      <c r="ON120" s="68">
        <f>IF(OK120&gt;0,(OK120-ON$10)/ON$10,0)</f>
        <v/>
      </c>
      <c r="OO120" s="68" t="n"/>
      <c r="OP120" s="15">
        <f>IF(OK120&gt;0,(OK120-OK$10)/OK$10,0)</f>
        <v/>
      </c>
      <c r="OR120" s="13" t="n">
        <v>4.34</v>
      </c>
      <c r="OS120" s="68">
        <f>IF(OR120&gt;0,((OR120-OR119)/OR119),0)</f>
        <v/>
      </c>
      <c r="OT120" s="68">
        <f>IF(OR120&gt;0,OS120-$V120,0)</f>
        <v/>
      </c>
      <c r="OU120" s="68">
        <f>IF(OR120&gt;0,(OR120-OU$10)/OU$10,0)</f>
        <v/>
      </c>
      <c r="OV120" s="68" t="n"/>
      <c r="OW120" s="15">
        <f>IF(OR120&gt;0,(OR120-OR$10)/OR$10,0)</f>
        <v/>
      </c>
      <c r="OY120" s="13" t="n">
        <v>141.81</v>
      </c>
      <c r="OZ120" s="68">
        <f>IF(OY120&gt;0,((OY120-OY119)/OY119),0)</f>
        <v/>
      </c>
      <c r="PA120" s="68">
        <f>IF(OY120&gt;0,OZ120-$V120,0)</f>
        <v/>
      </c>
      <c r="PB120" s="68">
        <f>IF(OY120&gt;0,(OY120-PB$10)/PB$10,0)</f>
        <v/>
      </c>
      <c r="PC120" s="68" t="n"/>
      <c r="PD120" s="15">
        <f>IF(OY120&gt;0,(OY120-OY$10)/OY$10,0)</f>
        <v/>
      </c>
      <c r="PE120" s="18" t="n"/>
      <c r="PF120" s="13" t="n">
        <v>246.67</v>
      </c>
      <c r="PG120" s="68">
        <f>IF(PF120&gt;0,((PF120-PF119)/PF119),0)</f>
        <v/>
      </c>
      <c r="PH120" s="68">
        <f>IF(PF120&gt;0,PG120-$V120,0)</f>
        <v/>
      </c>
      <c r="PI120" s="68">
        <f>IF(PF120&gt;0,(PF120-PI$10)/PI$10,0)</f>
        <v/>
      </c>
      <c r="PJ120" s="68" t="n"/>
      <c r="PK120" s="15">
        <f>IF(PF120&gt;0,(PF120-PF$10)/PF$10,0)</f>
        <v/>
      </c>
      <c r="PM120" s="13" t="n"/>
      <c r="PN120" s="68">
        <f>IF(PM120&gt;0,((PM120-PM119)/PM119),0)</f>
        <v/>
      </c>
      <c r="PO120" s="68">
        <f>PN120-$V120</f>
        <v/>
      </c>
      <c r="PP120" s="68">
        <f>IF(PM120&gt;0,(PM120-PP$10)/PP$10,0)</f>
        <v/>
      </c>
      <c r="PQ120" s="68" t="n"/>
      <c r="PR120" s="15">
        <f>IF(PM120&gt;0,(PM120-PM$10)/PM$10,0)</f>
        <v/>
      </c>
      <c r="PT120" s="13" t="n">
        <v>5.41</v>
      </c>
      <c r="PU120" s="68">
        <f>IF(PT120&gt;0,((PT120-PT119)/PT119),0)</f>
        <v/>
      </c>
      <c r="PV120" s="68">
        <f>IF(PT120&gt;0,PU120-$V120,0)</f>
        <v/>
      </c>
      <c r="PW120" s="68">
        <f>IF(PT120&gt;0,(PT120-PW$10)/PW$10,0)</f>
        <v/>
      </c>
      <c r="PX120" s="68" t="n"/>
      <c r="PY120" s="15">
        <f>IF(PT120&gt;0,(PT120-PT$10)/PT$10,0)</f>
        <v/>
      </c>
      <c r="QA120" s="13" t="n">
        <v>220.89</v>
      </c>
      <c r="QB120" s="68">
        <f>IF(QA120&gt;0,((QA120-QA119)/QA119),0)</f>
        <v/>
      </c>
      <c r="QC120" s="68">
        <f>IF(QA120&gt;0,QB120-$V120,0)</f>
        <v/>
      </c>
      <c r="QD120" s="68">
        <f>IF(QA120&gt;0,(QA120-QD$10)/QD$10,0)</f>
        <v/>
      </c>
      <c r="QE120" s="68" t="n"/>
      <c r="QF120" s="15">
        <f>IF(QA120&gt;0,(QA120-QA$10)/QA$10,0)</f>
        <v/>
      </c>
      <c r="QH120" s="13" t="n">
        <v>1.47</v>
      </c>
      <c r="QI120" s="68">
        <f>IF(QH120&gt;0,((QH120-QH119)/QH119),0)</f>
        <v/>
      </c>
      <c r="QJ120" s="68">
        <f>IF(QH120&gt;0,QI120-$V120,0)</f>
        <v/>
      </c>
      <c r="QK120" s="68">
        <f>IF(QH120&gt;0,(QH120-QK$10)/QK$10,0)</f>
        <v/>
      </c>
      <c r="QL120" s="68" t="n"/>
      <c r="QM120" s="15">
        <f>IF(QH120&gt;0,(QH120-QH$10)/QH$10,0)</f>
        <v/>
      </c>
      <c r="QO120" s="13" t="n">
        <v>12.45</v>
      </c>
      <c r="QP120" s="68">
        <f>IF(QO120&gt;0,((QO120-QO119)/QO119),0)</f>
        <v/>
      </c>
      <c r="QQ120" s="68">
        <f>IF(QO120&gt;0,QP120-$V120,0)</f>
        <v/>
      </c>
      <c r="QR120" s="68">
        <f>IF(QO120&gt;0,(QO120-QR$10)/QR$10,0)</f>
        <v/>
      </c>
      <c r="QS120" s="68" t="n"/>
      <c r="QT120" s="15">
        <f>IF(QO120&gt;0,(QO120-QO$10)/QO$10,0)</f>
        <v/>
      </c>
      <c r="QV120" s="13" t="n">
        <v>1.997</v>
      </c>
      <c r="QW120" s="68">
        <f>IF(QV120&gt;0,((QV120-QV119)/QV119),0)</f>
        <v/>
      </c>
      <c r="QX120" s="68">
        <f>IF(QV120&gt;0,QW120-$V120,0)</f>
        <v/>
      </c>
      <c r="QY120" s="68">
        <f>IF(QV120&gt;0,(QV120-QY$10)/QY$10,0)</f>
        <v/>
      </c>
      <c r="QZ120" s="68" t="n"/>
      <c r="RA120" s="15">
        <f>IF(QV120&gt;0,(QV120-QV$10)/QV$10,0)</f>
        <v/>
      </c>
      <c r="RC120" s="13" t="n">
        <v>36.58</v>
      </c>
      <c r="RD120" s="68">
        <f>IF(RC120&gt;0,((RC120-RC119)/RC119),0)</f>
        <v/>
      </c>
      <c r="RE120" s="68">
        <f>IF(RC120&gt;0,RD120-$V120,0)</f>
        <v/>
      </c>
      <c r="RF120" s="68">
        <f>IF(RC120&gt;0,(RC120-RF$10)/RF$10,0)</f>
        <v/>
      </c>
      <c r="RG120" s="68" t="n"/>
      <c r="RH120" s="15">
        <f>IF(RC120&gt;0,(RC120-RC$10)/RC$10,0)</f>
        <v/>
      </c>
      <c r="RJ120" s="13" t="n">
        <v>214.1</v>
      </c>
      <c r="RK120" s="68">
        <f>IF(RJ120&gt;0,((RJ120-RJ119)/RJ119),0)</f>
        <v/>
      </c>
      <c r="RL120" s="68">
        <f>RK120-$V120</f>
        <v/>
      </c>
      <c r="RM120" s="68">
        <f>IF(RJ120&gt;0,(RJ120-RM$10)/RM$10,0)</f>
        <v/>
      </c>
      <c r="RN120" s="68" t="n"/>
      <c r="RO120" s="15">
        <f>IF(RJ120&gt;0,(RJ120-RJ$10)/RJ$10,0)</f>
        <v/>
      </c>
      <c r="RQ120" s="13" t="n">
        <v>13.81</v>
      </c>
      <c r="RR120" s="68">
        <f>IF(RQ120&gt;0,((RQ120-RQ119)/RQ119),0)</f>
        <v/>
      </c>
      <c r="RS120" s="68">
        <f>RR120-$V120</f>
        <v/>
      </c>
      <c r="RT120" s="68">
        <f>IF(RQ120&gt;0,(RQ120-RT$10)/RT$10,0)</f>
        <v/>
      </c>
      <c r="RU120" s="68" t="n"/>
      <c r="RV120" s="15">
        <f>IF(RQ120&gt;0,(RQ120-RQ$10)/RQ$10,0)</f>
        <v/>
      </c>
      <c r="RX120" s="13" t="n">
        <v>136.39</v>
      </c>
      <c r="RY120" s="68">
        <f>IF(RX120&gt;0,((RX120-RX119)/RX119),0)</f>
        <v/>
      </c>
      <c r="RZ120" s="68">
        <f>RY120-$V120</f>
        <v/>
      </c>
      <c r="SA120" s="68">
        <f>IF(RX120&gt;0,(RX120-SA$10)/SA$10,0)</f>
        <v/>
      </c>
      <c r="SB120" s="68" t="n"/>
      <c r="SC120" s="15">
        <f>IF(RX120&gt;0,(RX120-RX$10)/RX$10,0)</f>
        <v/>
      </c>
      <c r="SE120" s="13" t="n">
        <v>12.52</v>
      </c>
      <c r="SF120" s="68">
        <f>IF(SE120&gt;0,((SE120-SE119)/SE119),0)</f>
        <v/>
      </c>
      <c r="SG120" s="68">
        <f>SF120-$V120</f>
        <v/>
      </c>
      <c r="SH120" s="68">
        <f>IF(SE120&gt;0,(SE120-SH$10)/SH$10,0)</f>
        <v/>
      </c>
      <c r="SI120" s="68" t="n"/>
      <c r="SJ120" s="15">
        <f>IF(SE120&gt;0,(SE120-SE$10)/SE$10,0)</f>
        <v/>
      </c>
      <c r="SL120" s="13" t="n">
        <v>0.714</v>
      </c>
      <c r="SM120" s="68">
        <f>IF(SL120&gt;0,((SL120-SL119)/SL119),0)</f>
        <v/>
      </c>
      <c r="SN120" s="68">
        <f>SM120-$V120</f>
        <v/>
      </c>
      <c r="SO120" s="68">
        <f>IF(SL120&gt;0,(SL120-SO$10)/SO$10,0)</f>
        <v/>
      </c>
      <c r="SP120" s="68" t="n"/>
      <c r="SQ120" s="15">
        <f>IF(SL120&gt;0,(SL120-SL$10)/SL$10,0)</f>
        <v/>
      </c>
      <c r="SS120" s="13" t="n">
        <v>16.53</v>
      </c>
      <c r="ST120" s="68">
        <f>IF(SS120&gt;0,((SS120-SS119)/SS119),0)</f>
        <v/>
      </c>
      <c r="SU120" s="68">
        <f>ST120-$V120</f>
        <v/>
      </c>
      <c r="SV120" s="68">
        <f>IF(SS120&gt;0,(SS120-SV$10)/SV$10,0)</f>
        <v/>
      </c>
      <c r="SW120" s="68" t="n"/>
      <c r="SX120" s="15">
        <f>IF(SS120&gt;0,(SS120-SS$10)/SS$10,0)</f>
        <v/>
      </c>
      <c r="SZ120" s="13" t="n">
        <v>25.64</v>
      </c>
      <c r="TA120" s="68">
        <f>IF(SZ120&gt;0,((SZ120-SZ119)/SZ119),0)</f>
        <v/>
      </c>
      <c r="TB120" s="68">
        <f>TA120-$V120</f>
        <v/>
      </c>
      <c r="TC120" s="68">
        <f>IF(SZ120&gt;0,(SZ120-TC$10)/TC$10,0)</f>
        <v/>
      </c>
      <c r="TD120" s="68" t="n"/>
      <c r="TE120" s="15">
        <f>IF(SZ120&gt;0,(SZ120-SZ$10)/SZ$10,0)</f>
        <v/>
      </c>
      <c r="TG120" s="587" t="n">
        <v>0.178</v>
      </c>
      <c r="TH120" s="68">
        <f>IF(TG120&gt;0,((TG120-TG119)/TG119),0)</f>
        <v/>
      </c>
      <c r="TI120" s="68">
        <f>TH120-$V120</f>
        <v/>
      </c>
      <c r="TJ120" s="68">
        <f>IF(TG120&gt;0,(TG120-TJ$10)/TJ$10,0)</f>
        <v/>
      </c>
      <c r="TK120" s="68" t="n"/>
      <c r="TL120" s="15">
        <f>IF(TG120&gt;0,(TG120-TG$10)/TG$10,0)</f>
        <v/>
      </c>
      <c r="TN120" s="13" t="n">
        <v>49.99</v>
      </c>
      <c r="TO120" s="68">
        <f>IF(TN120&gt;0,((TN120-TN119)/TN119),0)</f>
        <v/>
      </c>
      <c r="TP120" s="68">
        <f>TO120-$V120</f>
        <v/>
      </c>
      <c r="TQ120" s="68">
        <f>IF(TN120&gt;0,(TN120-TQ$10)/TQ$10,0)</f>
        <v/>
      </c>
      <c r="TR120" s="68" t="n"/>
      <c r="TS120" s="15">
        <f>IF(TN120&gt;0,(TN120-TN$10)/TN$10,0)</f>
        <v/>
      </c>
      <c r="TU120" s="587" t="n">
        <v>3.41</v>
      </c>
      <c r="TV120" s="68">
        <f>IF(TU120&gt;0,((TU120-TU119)/TU119),0)</f>
        <v/>
      </c>
      <c r="TW120" s="68">
        <f>TV120-$V120</f>
        <v/>
      </c>
      <c r="TX120" s="68">
        <f>IF(TU120&gt;0,(TU120-TX$10)/TX$10,0)</f>
        <v/>
      </c>
      <c r="TY120" s="68" t="n"/>
      <c r="TZ120" s="15">
        <f>IF(TU120&gt;0,(TU120-TU$10)/TU$10,0)</f>
        <v/>
      </c>
      <c r="UB120" s="587" t="n"/>
      <c r="UC120" s="68">
        <f>IF(UB120&gt;0,((UB120-UB119)/UB119),0)</f>
        <v/>
      </c>
      <c r="UD120" s="68">
        <f>UC120-$V120</f>
        <v/>
      </c>
      <c r="UE120" s="68">
        <f>IF(UB120&gt;0,(UB120-UE$10)/UE$10,0)</f>
        <v/>
      </c>
      <c r="UF120" s="68" t="n"/>
      <c r="UG120" s="15">
        <f>IF(UB120&gt;0,(UB120-UB$10)/UB$10,0)</f>
        <v/>
      </c>
      <c r="UI120" s="587" t="n"/>
      <c r="UJ120" s="68">
        <f>IF(UI120&gt;0,((UI120-UI119)/UI119),0)</f>
        <v/>
      </c>
      <c r="UK120" s="68">
        <f>UJ120-$V120</f>
        <v/>
      </c>
      <c r="UL120" s="68">
        <f>IF(UI120&gt;0,(UI120-UL$10)/UL$10,0)</f>
        <v/>
      </c>
      <c r="UM120" s="68" t="n"/>
      <c r="UN120" s="15">
        <f>IF(UI120&gt;0,(UI120-UI$10)/UI$10,0)</f>
        <v/>
      </c>
      <c r="UP120" s="587" t="n"/>
      <c r="UQ120" s="68">
        <f>IF(UP120&gt;0,((UP120-UP119)/UP119),0)</f>
        <v/>
      </c>
      <c r="UR120" s="68">
        <f>UQ120-$V120</f>
        <v/>
      </c>
      <c r="US120" s="68">
        <f>IF(UP120&gt;0,(UP120-US$10)/US$10,0)</f>
        <v/>
      </c>
      <c r="UT120" s="68" t="n"/>
      <c r="UU120" s="15">
        <f>IF(UP120&gt;0,(UP120-UP$10)/UP$10,0)</f>
        <v/>
      </c>
      <c r="UW120" s="587" t="n"/>
      <c r="UX120" s="68">
        <f>IF(UW120&gt;0,((UW120-UW119)/UW119),0)</f>
        <v/>
      </c>
      <c r="UY120" s="68">
        <f>UX120-$V120</f>
        <v/>
      </c>
      <c r="UZ120" s="68">
        <f>IF(UW120&gt;0,(UW120-UZ$10)/UZ$10,0)</f>
        <v/>
      </c>
      <c r="VA120" s="68" t="n"/>
      <c r="VB120" s="15">
        <f>IF(UW120&gt;0,(UW120-UW$10)/UW$10,0)</f>
        <v/>
      </c>
      <c r="VD120" s="587" t="n"/>
      <c r="VE120" s="68">
        <f>IF(VD120&gt;0,((VD120-VD119)/VD119),0)</f>
        <v/>
      </c>
      <c r="VF120" s="68">
        <f>VE120-$V120</f>
        <v/>
      </c>
      <c r="VG120" s="68">
        <f>IF(VD120&gt;0,(VD120-VG$10)/VG$10,0)</f>
        <v/>
      </c>
      <c r="VH120" s="68" t="n"/>
      <c r="VI120" s="15">
        <f>IF(VD120&gt;0,(VD120-VD$10)/VD$10,0)</f>
        <v/>
      </c>
      <c r="VM120" s="21">
        <f>IF($C120&gt;0,(($IK$5*IG120)+($GT$5*GP120)+($JM$5*JI120)+($JF$5*JB120)+($IY$5*IU120)+($IR$5*IN120)+($ID$5*HZ120)+($HW$5*HS120)+($HP$5*HL120)+($HI$5*HE120)+($GF$5*GB120)+($FY$5*FU120)+($FR$5*FN120)+($FK$5*FG120)+($FD$5*EZ120)+($EW$5*ES120)+($EP$5*EL120)+($EI$5*EE120)+($EB$5*DX120)+($DU$5*DQ120)+($DN$5*DJ120)+($DG$5*DC120)+($CZ$5*CV120)+($CS$5*CO120)+($CL$5*CH120)+($CE$5*CA120)+($BX$5*BT120)+($BQ$5*BM120)+($BJ$5*BF120)+($BC$5*AY120)+($AV$5*AR120)+($AO$5*AK120)+($AH$5*AD120)+($JT$5*JP120)+($KA$5*JW120)+($KO$5*KK120)+($PR$5*PN120)+($GM$5*GI120)+($HA$5*GW120)+($KV$5*KR120)+($KH$5*KD120)+($LC$5*KY120)+($MS$5*MO120)+($ML$5*MH120)+($ME$5*MA120)+($LX$5*LT120)+($LQ$5*LM120)+($LJ$5*LF120)+(MV120*$MZ$5)+(NC120*$NG$5)+(NJ120*$NN$5)+($OI$5*OE120)+($NU$5*NQ120)+($OB$5*NX120)+($PK$5*PG120)+($OP$5*OL120)+($OW$5*OS120)+($PD$5*OZ120)+(PU120*$PY$5)+(QB120*$QF$5)+(QI120*$QM$5)+(QP120*$QT$5)+(QW120*$RA$5)+(RD120*$RH$5)+(RK120*$RO$5)+(RR120*$RV$5)+(RY120*$SC$5)+(SF120*$SJ$5)+(SM120*$SQ$5)+(ST120*$SX$5)+(TA120*$TE$5))+(TH120*$TL$5)+(TO120*$TS$5))/$VM$5</f>
        <v/>
      </c>
      <c r="VN120" s="538" t="n"/>
      <c r="VO120" s="21">
        <f>IF($C120&gt;0,(($IK$5*II120)+($GT$5*GR120)+($JM$5*JK120)+($JF$5*JD120)+($IY$5*IW120)+($IR$5*IP120)+($ID$5*IB120)+($HW$5*HU120)+($HP$5*HN120)+($HI$5*HG120)+($GF$5*GD120)+($FY$5*FW120)+($FR$5*FP120)+($FK$5*FI120)+($FD$5*FB120)+($EW$5*EU120)+($EP$5*EN120)+($EI$5*EG120)+($EB$5*DZ120)+($DU$5*DS120)+($DN$5*DL120)+($DG$5*DE120)+($CZ$5*CX120)+($CS$5*CQ120)+($CL$5*CJ120)+($CE$5*CC120)+($BX$5*BV120)+($BQ$5*BO120)+($BJ$5*BH120)+($BC$5*BA120)+($AV$5*AT120)+($AO$5*AM120)+($AH$5*AF120)+($KO$5*KM120)+($KH$5*KF120)+($KA$5*JY120)+($JT$5*JR120)+($PR$5*PP120)+($GM$5*GK120)+($HA$5*GY120)+($KV$5*KT120)+($LC$5*LA120)+($MS$5*MQ120)+($ML$5*MJ120)+($ME$5*MC120)+($LX$5*LV120)+($LQ$5*LO120)+($LJ$5*LH120)+(MX120*$MZ$5)+(NE120*$NG$5)+(NL120*$NN$5)+($OI$5*OG120)+($NU$5*NS120)+($OB$5*NZ120)+($PD$5*PB120)+($OW$5*OU120)+($OP$5*ON120)+($PK$5*PI120)+($PY$5*PW120)+($QF$5*QD120)+($QM$5*QK120)+($QT$5*QR120)+($RA$5*QY120)+($RH$5*RF120)+($RO$5*RM120)+(RT120*$RV$5)+(SA120*$SC$5)+(SH120*$SJ$5)+(SO120*$SQ$5)+(SV120*$SX$5)+(TC120*$TE$5)+(TJ120*$TL$5)+(TQ120*$TS$5))/$VM$5,0)</f>
        <v/>
      </c>
      <c r="VP120" s="14" t="n"/>
      <c r="VQ120" s="21">
        <f>IF($C120&gt;0,(($IK$5*IK120)+($GT$5*GT120)+($JM$5*JM120)+($JF$5*JF120)+($IY$5*IY120)+($IR$5*IR120)+($ID$5*ID120)+($HW$5*HW120)+($HP$5*HP120)+($HI$5*HI120)+($GF$5*GF120)+($FY$5*FY120)+($FR$5*FR120)+($FK$5*FK120)+($FD$5*FD120)+($EW$5*EW120)+($EP$5*EP120)+($EI$5*EI120)+($EB$5*EB120)+($DU$5*DU120)+($DN$5*DN120)+($DG$5*DG120)+($CZ$5*CZ120)+($CS$5*CS120)+($CL$5*CL120)+($CE$5*CE120)+($BX$5*BX120)+($BQ$5*BQ120)+($BJ$5*BJ120)+($BC$5*BC120)+($AV$5*AV120)+($AO$5*AO120)+($AH$5*AH120)+($KO$5*KO120)+($PR$5*PR120)+($GM$5*GM120)+($HA$5*HA120)+($KH$5*KH120)+($KA$5*KA120)+($JT$5*JT120)+($KV$5*KV120)+($LC$5*LC120)+($MS$5*MS120)+($ML$5*ML120)+($ME$5*ME120)+($LX$5*LX120)+($LQ$5*LQ120)+($LJ$5*LJ120)+($OI$5*OI120)+($NU$5*NU120)+($NN$5*NN120)+($NG$5*NG120)+($MZ$5*MZ120)+(OB120*$OB$5)+($PD$5*PD120)+($OW$5*OW120)+($OP$5*OP120)+($PK$5*PK120)+(PY120*$PY$5)+(QF120*$QF$5)+(QM120*$QM$5)+(QT120*$QT$5)+(RA120*$RA$5)+(RH120*$RH$5)+(RO120*$RO$5)+(RV120*$RV$5)+(SC120*$SC$5)+(SJ120*$SJ$5)+(SQ120*$SQ$5)+(SX120*$SX$5)+(TE120*$TE$5)+(TL120*$TL$5)+(TS120*$TS$5))/$VM$5,0)</f>
        <v/>
      </c>
    </row>
    <row r="121" ht="16" customHeight="1" s="545">
      <c r="A121" s="127" t="n">
        <v>45820</v>
      </c>
      <c r="B121" s="4">
        <f>A121</f>
        <v/>
      </c>
      <c r="C121" s="13" t="n">
        <v>42967.62</v>
      </c>
      <c r="D121" s="138">
        <f>IF(C121&gt;0,C121-C120,0)</f>
        <v/>
      </c>
      <c r="E121" s="68">
        <f>IF(C121&gt;0,D121/C120,0)</f>
        <v/>
      </c>
      <c r="F121" s="15">
        <f>IF(C121&gt;0,(C121-C$10)/C$10,0)</f>
        <v/>
      </c>
      <c r="G121" s="13" t="n">
        <v>6045.25</v>
      </c>
      <c r="H121" s="138">
        <f>IF(G121&gt;0,G121-G120,0)</f>
        <v/>
      </c>
      <c r="I121" s="68">
        <f>IF(G121&gt;0,H121/G120,0)</f>
        <v/>
      </c>
      <c r="J121" s="15">
        <f>IF(G121&gt;0,(G121-G$10)/G$10,0)</f>
        <v/>
      </c>
      <c r="K121" s="13" t="n">
        <v>19662.48</v>
      </c>
      <c r="L121" s="138">
        <f>IF(K121&gt;0,K121-K120,0)</f>
        <v/>
      </c>
      <c r="M121" s="68">
        <f>IF(K121&gt;0,L121/K120,0)</f>
        <v/>
      </c>
      <c r="N121" s="15">
        <f>IF(K121&gt;0,(K121-K$10)/K$10,0)</f>
        <v/>
      </c>
      <c r="O121" s="13" t="n">
        <v>2140.09</v>
      </c>
      <c r="P121" s="138">
        <f>IF(O121&gt;0,O121-O120,0)</f>
        <v/>
      </c>
      <c r="Q121" s="68">
        <f>IF(O121&gt;0,P121/O120,0)</f>
        <v/>
      </c>
      <c r="R121" s="15">
        <f>IF(O121&gt;0,(O121-O$10)/O$10,0)</f>
        <v/>
      </c>
      <c r="S121" s="18">
        <f>IF(O121&gt;0,(((O121*0.7)*Q121)+((K121*0.9)*M121)+((G121*0.65)*I121)+((C121*0.6)*E121))/(O121+K121+G121+C121),0)</f>
        <v/>
      </c>
      <c r="T121" s="121">
        <f>IF(O121&gt;0,(S121*200)+T120,0)</f>
        <v/>
      </c>
      <c r="U121" s="121">
        <f>T121</f>
        <v/>
      </c>
      <c r="V121" s="134">
        <f>IF(T121&gt;0,(T121-T120)/T120,0)</f>
        <v/>
      </c>
      <c r="W121" s="21">
        <f>IF(T121&gt;0,(T121-T$11)/T$11,0)</f>
        <v/>
      </c>
      <c r="X121" s="18">
        <f>IF(T121&gt;0,((Q121+M121+I121+E121)/4),0)</f>
        <v/>
      </c>
      <c r="Y121" s="353">
        <f>140264.79-16648.5</f>
        <v/>
      </c>
      <c r="Z121" s="15" t="n">
        <v>2e-06</v>
      </c>
      <c r="AA121" s="21">
        <f>Z121-$V121</f>
        <v/>
      </c>
      <c r="AC121" s="13" t="n">
        <v>226.49</v>
      </c>
      <c r="AD121" s="68">
        <f>IF(AC121&gt;0,((AC121-AC120)/AC120),0)</f>
        <v/>
      </c>
      <c r="AE121" s="68">
        <f>IF(AC121&gt;0,AD121-$V121,0)</f>
        <v/>
      </c>
      <c r="AF121" s="68">
        <f>IF(AC121&gt;0,(AC121-AF$10)/AF$10,0)</f>
        <v/>
      </c>
      <c r="AG121" s="68" t="n"/>
      <c r="AH121" s="15">
        <f>IF(AC121&gt;0,(AC121-AC$10)/AC$10,0)</f>
        <v/>
      </c>
      <c r="AJ121" s="13" t="n">
        <v>22.47</v>
      </c>
      <c r="AK121" s="68">
        <f>IF(AJ121&gt;0,((AJ121-AJ120)/AJ120),0)</f>
        <v/>
      </c>
      <c r="AL121" s="68">
        <f>IF(AJ121&gt;0,AK121-$V121,0)</f>
        <v/>
      </c>
      <c r="AM121" s="68">
        <f>IF(AJ121&gt;0,(AJ121-AM$10)/AM$10,0)</f>
        <v/>
      </c>
      <c r="AN121" s="68" t="n"/>
      <c r="AO121" s="15">
        <f>IF(AJ121&gt;0,(AJ121-AJ$10)/AJ$10,0)</f>
        <v/>
      </c>
      <c r="AQ121" s="13" t="n">
        <v>21.2</v>
      </c>
      <c r="AR121" s="68">
        <f>IF(AQ121&gt;0,((AQ121-AQ120)/AQ120),0)</f>
        <v/>
      </c>
      <c r="AS121" s="68">
        <f>IF(AQ121&gt;0,AR121-$V121,0)</f>
        <v/>
      </c>
      <c r="AT121" s="68">
        <f>IF(AQ121&gt;0,(AQ121-AT$10)/AT$10,0)</f>
        <v/>
      </c>
      <c r="AU121" s="68" t="n"/>
      <c r="AV121" s="15">
        <f>IF(AQ121&gt;0,(AQ121-AQ$10)/AQ$10,0)</f>
        <v/>
      </c>
      <c r="AX121" s="13" t="n">
        <v>210.41</v>
      </c>
      <c r="AY121" s="68">
        <f>IF(AX121&gt;0,((AX121-AX120)/AX120),0)</f>
        <v/>
      </c>
      <c r="AZ121" s="68">
        <f>IF(AX121&gt;0,AY121-$V121,0)</f>
        <v/>
      </c>
      <c r="BA121" s="68">
        <f>IF(AX121&gt;0,(AX121-BA$10)/BA$10,0)</f>
        <v/>
      </c>
      <c r="BB121" s="68" t="n"/>
      <c r="BC121" s="15">
        <f>IF(AX121&gt;0,(AX121-AX$10)/AX$10,0)</f>
        <v/>
      </c>
      <c r="BE121" s="13" t="n">
        <v>78.39</v>
      </c>
      <c r="BF121" s="68">
        <f>IF(BE121&gt;0,((BE121-BE120)/BE120),0)</f>
        <v/>
      </c>
      <c r="BG121" s="68">
        <f>IF(BE121&gt;0,BF121-$V121,0)</f>
        <v/>
      </c>
      <c r="BH121" s="68" t="n"/>
      <c r="BI121" s="68" t="n"/>
      <c r="BJ121" s="15">
        <f>IF(BE121&gt;0,(BE121-BE$10)/BE$10,0)</f>
        <v/>
      </c>
      <c r="BL121" s="13" t="n">
        <v>72.48999999999999</v>
      </c>
      <c r="BM121" s="68">
        <f>IF(BL121&gt;0,((BL121-BL120)/BL120),0)</f>
        <v/>
      </c>
      <c r="BN121" s="68">
        <f>IF(BL121&gt;0,BM121-$V121,0)</f>
        <v/>
      </c>
      <c r="BO121" s="68">
        <f>IF(BL121&gt;0,(BL121-BO$10)/BO$10,0)</f>
        <v/>
      </c>
      <c r="BP121" s="68" t="n"/>
      <c r="BQ121" s="15">
        <f>IF(BL121&gt;0,(BL121-BL$10)/BL$10,0)</f>
        <v/>
      </c>
      <c r="BS121" s="13" t="n">
        <v>40.24</v>
      </c>
      <c r="BT121" s="68">
        <f>IF(BS121&gt;0,((BS121-BS120)/BS120),0)</f>
        <v/>
      </c>
      <c r="BU121" s="68">
        <f>IF(BS121&gt;0,BT121-$V121,0)</f>
        <v/>
      </c>
      <c r="BV121" s="68">
        <f>IF(BS121&gt;0,(BS121-BV$10)/BV$10,0)</f>
        <v/>
      </c>
      <c r="BW121" s="68" t="n"/>
      <c r="BX121" s="15">
        <f>IF(BS121&gt;0,(BS121-BS$10)/BS$10,0)</f>
        <v/>
      </c>
      <c r="BZ121" s="13" t="n"/>
      <c r="CA121" s="68">
        <f>IF(BZ121&gt;0,((BZ121-BZ120)/BZ120),0)</f>
        <v/>
      </c>
      <c r="CB121" s="68">
        <f>IF(BZ121&gt;0,CA121-$V121,0)</f>
        <v/>
      </c>
      <c r="CC121" s="68">
        <f>IF(BZ121&gt;0,(BZ121-CC$10)/CC$10,0)</f>
        <v/>
      </c>
      <c r="CD121" s="68" t="n"/>
      <c r="CE121" s="15">
        <f>IF(BZ121&gt;0,(BZ121-BZ$10)/BZ$10,0)</f>
        <v/>
      </c>
      <c r="CG121" s="13" t="n">
        <v>31.08</v>
      </c>
      <c r="CH121" s="68">
        <f>IF(CG121&gt;0,((CG121-CG120)/CG120),0)</f>
        <v/>
      </c>
      <c r="CI121" s="68">
        <f>IF(CG121&gt;0,CH121-$V121,0)</f>
        <v/>
      </c>
      <c r="CJ121" s="68">
        <f>IF(CG121&gt;0,(CG121-CJ$10)/CJ$10,0)</f>
        <v/>
      </c>
      <c r="CK121" s="68" t="n"/>
      <c r="CL121" s="15">
        <f>IF(CG121&gt;0,(CG121-CG$10)/CG$10,0)</f>
        <v/>
      </c>
      <c r="CN121" s="13" t="n">
        <v>32.37</v>
      </c>
      <c r="CO121" s="68">
        <f>IF(CN121&gt;0,((CN121-CN120)/CN120),0)</f>
        <v/>
      </c>
      <c r="CP121" s="68">
        <f>IF(CN121&gt;0,CO121-$V121,0)</f>
        <v/>
      </c>
      <c r="CQ121" s="68">
        <f>IF(CN121&gt;0,(CN121-CQ$10)/CQ$10,0)</f>
        <v/>
      </c>
      <c r="CR121" s="68" t="n"/>
      <c r="CS121" s="15">
        <f>IF(CN121&gt;0,(CN121-CN$10)/CN$10,0)</f>
        <v/>
      </c>
      <c r="CU121" s="13" t="n">
        <v>36.17</v>
      </c>
      <c r="CV121" s="68">
        <f>IF(CU121&gt;0,((CU121-CU120)/CU120),0)</f>
        <v/>
      </c>
      <c r="CW121" s="68">
        <f>IF(CU121&gt;0,CV121-$V121,0)</f>
        <v/>
      </c>
      <c r="CX121" s="68">
        <f>IF(CU121&gt;0,(CU121-CX$10)/CX$10,0)</f>
        <v/>
      </c>
      <c r="CY121" s="68" t="n"/>
      <c r="CZ121" s="15">
        <f>IF(CU121&gt;0,(CU121-CU$10)/CU$10,0)</f>
        <v/>
      </c>
      <c r="DB121" s="13" t="n">
        <v>19.66</v>
      </c>
      <c r="DC121" s="68">
        <f>IF(DB121&gt;0,((DB121-DB120)/DB120),0)</f>
        <v/>
      </c>
      <c r="DD121" s="68">
        <f>IF(DB121&gt;0,DC121-$V121,0)</f>
        <v/>
      </c>
      <c r="DE121" s="68">
        <f>IF(DB121&gt;0,(DB121-DE$10)/DE$10,0)</f>
        <v/>
      </c>
      <c r="DF121" s="68" t="n"/>
      <c r="DG121" s="15">
        <f>IF(DB121&gt;0,(DB121-DB$10)/DB$10,0)</f>
        <v/>
      </c>
      <c r="DI121" s="13" t="n">
        <v>49.61</v>
      </c>
      <c r="DJ121" s="68">
        <f>IF(DI121&gt;0,((DI121-DI120)/DI120),0)</f>
        <v/>
      </c>
      <c r="DK121" s="68">
        <f>IF(DI121&gt;0,DJ121-$V121,0)</f>
        <v/>
      </c>
      <c r="DL121" s="68">
        <f>IF(DI121&gt;0,(DI121-DL$10)/DL$10,0)</f>
        <v/>
      </c>
      <c r="DM121" s="68" t="n"/>
      <c r="DN121" s="15">
        <f>IF(DI121&gt;0,(DI121-DI$10)/DI$10,0)</f>
        <v/>
      </c>
      <c r="DP121" s="13" t="n">
        <v>41.89</v>
      </c>
      <c r="DQ121" s="68">
        <f>IF(DP121&gt;0,((DP121-DP120)/DP120),0)</f>
        <v/>
      </c>
      <c r="DR121" s="68">
        <f>IF(DP121&gt;0,DQ121-$V121,0)</f>
        <v/>
      </c>
      <c r="DS121" s="68" t="n"/>
      <c r="DT121" s="68" t="n"/>
      <c r="DU121" s="15">
        <f>IF(DP121&gt;0,(DP121-DP$10)/DP$10,0)</f>
        <v/>
      </c>
      <c r="DV121" s="18" t="n"/>
      <c r="DW121" s="13" t="n">
        <v>33.15</v>
      </c>
      <c r="DX121" s="68">
        <f>IF(DW121&gt;0,((DW121-DW120)/DW120),0)</f>
        <v/>
      </c>
      <c r="DY121" s="68">
        <f>IF(DW121&gt;0,DX121-$V121,0)</f>
        <v/>
      </c>
      <c r="DZ121" s="68">
        <f>IF(DW121&gt;0,(DW121-DZ$10)/DZ$10,0)</f>
        <v/>
      </c>
      <c r="EA121" s="68" t="n"/>
      <c r="EB121" s="15">
        <f>IF(DW121&gt;0,(DW121-DW$10)/DW$10,0)</f>
        <v/>
      </c>
      <c r="ED121" s="13" t="n">
        <v>36.49</v>
      </c>
      <c r="EE121" s="68">
        <f>IF(ED121&gt;0,((ED121-ED120)/ED120),0)</f>
        <v/>
      </c>
      <c r="EF121" s="68">
        <f>IF(ED121&gt;0,EE121-$V121,0)</f>
        <v/>
      </c>
      <c r="EG121" s="68">
        <f>IF(ED121&gt;0,(ED121-EG$10)/EG$10,0)</f>
        <v/>
      </c>
      <c r="EH121" s="68" t="n"/>
      <c r="EI121" s="15">
        <f>IF(ED121&gt;0,(ED121-ED$10)/ED$10,0)</f>
        <v/>
      </c>
      <c r="EK121" s="13" t="n">
        <v>119.53</v>
      </c>
      <c r="EL121" s="68">
        <f>IF(EK121&gt;0,((EK121-EK120)/EK120),0)</f>
        <v/>
      </c>
      <c r="EM121" s="68">
        <f>IF(EK121&gt;0,EL121-$V121,0)</f>
        <v/>
      </c>
      <c r="EN121" s="68">
        <f>IF(EK121&gt;0,(EK121-EN$10)/EN$10,0)</f>
        <v/>
      </c>
      <c r="EO121" s="68" t="n"/>
      <c r="EP121" s="15">
        <f>IF(EK121&gt;0,(EK121-EK$10)/EK$10,0)</f>
        <v/>
      </c>
      <c r="ER121" s="13" t="n">
        <v>37.25</v>
      </c>
      <c r="ES121" s="68">
        <f>IF(ER121&gt;0,((ER121-ER120)/ER120),0)</f>
        <v/>
      </c>
      <c r="ET121" s="68">
        <f>IF(ER121&gt;0,ES121-$V121,0)</f>
        <v/>
      </c>
      <c r="EU121" s="68">
        <f>IF(ER121&gt;0,(ER121-EU$10)/EU$10,0)</f>
        <v/>
      </c>
      <c r="EV121" s="68" t="n"/>
      <c r="EW121" s="15">
        <f>IF(ER121&gt;0,(ER121-ER$10)/ER$10,0)</f>
        <v/>
      </c>
      <c r="EY121" s="13" t="n">
        <v>39.32</v>
      </c>
      <c r="EZ121" s="68">
        <f>IF(EY121&gt;0,((EY121-EY120)/EY120),0)</f>
        <v/>
      </c>
      <c r="FA121" s="68">
        <f>IF(EY121&gt;0,EZ121-$V121,0)</f>
        <v/>
      </c>
      <c r="FB121" s="68" t="n"/>
      <c r="FC121" s="68" t="n"/>
      <c r="FD121" s="15">
        <f>IF(EY121&gt;0,(EY121-EY$10)/EY$10,0)</f>
        <v/>
      </c>
      <c r="FF121" s="13" t="n">
        <v>58.04</v>
      </c>
      <c r="FG121" s="68">
        <f>IF(FF121&gt;0,((FF121-FF120)/FF120),0)</f>
        <v/>
      </c>
      <c r="FH121" s="68">
        <f>IF(FF121&gt;0,FG121-$V121,0)</f>
        <v/>
      </c>
      <c r="FI121" s="68">
        <f>IF(FF121&gt;0,(FF121-FI$10)/FI$10,0)</f>
        <v/>
      </c>
      <c r="FJ121" s="68" t="n"/>
      <c r="FK121" s="15">
        <f>IF(FF121&gt;0,(FF121-FF$10)/FF$10,0)</f>
        <v/>
      </c>
      <c r="FM121" s="13" t="n">
        <v>183.24</v>
      </c>
      <c r="FN121" s="68">
        <f>IF(FM121&gt;0,((FM121-FM120)/FM120),0)</f>
        <v/>
      </c>
      <c r="FO121" s="68">
        <f>IF(FM121&gt;0,FN121-$V121,0)</f>
        <v/>
      </c>
      <c r="FP121" s="68">
        <f>IF(FM121&gt;0,(FM121-FP$10)/FP$10,0)</f>
        <v/>
      </c>
      <c r="FQ121" s="68" t="n"/>
      <c r="FR121" s="15">
        <f>IF(FM121&gt;0,(FM121-FM$10)/FM$10,0)</f>
        <v/>
      </c>
      <c r="FT121" s="13" t="n">
        <v>93.48999999999999</v>
      </c>
      <c r="FU121" s="68">
        <f>IF(FT121&gt;0,((FT121-FT120)/FT120),0)</f>
        <v/>
      </c>
      <c r="FV121" s="68">
        <f>IF(FT121&gt;0,FU121-$V121,0)</f>
        <v/>
      </c>
      <c r="FW121" s="68">
        <f>IF(FT121&gt;0,(FT121-FW$10)/FW$10,0)</f>
        <v/>
      </c>
      <c r="FX121" s="68" t="n"/>
      <c r="FY121" s="15">
        <f>IF(FT121&gt;0,(FT121-FT$10)/FT$10,0)</f>
        <v/>
      </c>
      <c r="GA121" s="13" t="n">
        <v>18.14</v>
      </c>
      <c r="GB121" s="68">
        <f>IF(GA121&gt;0,((GA121-GA120)/GA120),0)</f>
        <v/>
      </c>
      <c r="GC121" s="68">
        <f>IF(GA121&gt;0,GB121-$V121,0)</f>
        <v/>
      </c>
      <c r="GD121" s="68" t="n"/>
      <c r="GE121" s="68" t="n"/>
      <c r="GF121" s="15">
        <f>IF(GA121&gt;0,(GA121-GA$10)/GA$10,0)</f>
        <v/>
      </c>
      <c r="GG121" s="18" t="n"/>
      <c r="GH121" s="13" t="n">
        <v>18.55</v>
      </c>
      <c r="GI121" s="68">
        <f>IF(GH121&gt;0,((GH121-GH120)/GH120),0)</f>
        <v/>
      </c>
      <c r="GJ121" s="68">
        <f>IF(GH121&gt;0,GI121-$V121,0)</f>
        <v/>
      </c>
      <c r="GK121" s="68">
        <f>IF(GH121&gt;0,(GH121-GK$10)/GK$10,0)</f>
        <v/>
      </c>
      <c r="GL121" s="68" t="n"/>
      <c r="GM121" s="15">
        <f>IF(GH121&gt;0,(GH121-GH$10)/GH$10,0)</f>
        <v/>
      </c>
      <c r="GO121" s="13" t="n">
        <v>25.57</v>
      </c>
      <c r="GP121" s="68">
        <f>IF(GO121&gt;0,((GO121-GO120)/GO120),0)</f>
        <v/>
      </c>
      <c r="GQ121" s="68">
        <f>IF(GO121&gt;0,GP121-$V121,0)</f>
        <v/>
      </c>
      <c r="GR121" s="68" t="n"/>
      <c r="GS121" s="68" t="n"/>
      <c r="GT121" s="15">
        <f>IF(GO121&gt;0,(GO121-GO$10)/GO$10,0)</f>
        <v/>
      </c>
      <c r="GV121" s="13" t="n">
        <v>15.32</v>
      </c>
      <c r="GW121" s="68">
        <f>IF(GV121&gt;0,((GV121-GV120)/GV120),0)</f>
        <v/>
      </c>
      <c r="GX121" s="68">
        <f>IF(GV121&gt;0,GW121-$V121,0)</f>
        <v/>
      </c>
      <c r="GY121" s="68">
        <f>IF(GV121&gt;0,(GV121-GY$10)/GY$10,0)</f>
        <v/>
      </c>
      <c r="GZ121" s="68" t="n"/>
      <c r="HA121" s="15">
        <f>IF(GV121&gt;0,(GV121-GV$10)/GV$10,0)</f>
        <v/>
      </c>
      <c r="HD121" s="13" t="n">
        <v>319.11</v>
      </c>
      <c r="HE121" s="68">
        <f>IF(HD121&gt;0,((HD121-HD120)/HD120),0)</f>
        <v/>
      </c>
      <c r="HF121" s="68">
        <f>IF(HD121&gt;0,HE121-$V121,0)</f>
        <v/>
      </c>
      <c r="HG121" s="68">
        <f>IF(HD121&gt;0,(HD121-HG$10)/HG$10,0)</f>
        <v/>
      </c>
      <c r="HH121" s="68" t="n"/>
      <c r="HI121" s="15">
        <f>IF(HD121&gt;0,(HD121-HD$10)/HD$10,0)</f>
        <v/>
      </c>
      <c r="HK121" s="13" t="n">
        <v>41.24</v>
      </c>
      <c r="HL121" s="68">
        <f>IF(HK121&gt;0,((HK121-HK120)/HK120),0)</f>
        <v/>
      </c>
      <c r="HM121" s="68">
        <f>IF(HK121&gt;0,HL121-$V121,0)</f>
        <v/>
      </c>
      <c r="HN121" s="68">
        <f>IF(HK121&gt;0,(HK121-HN$10)/HN$10,0)</f>
        <v/>
      </c>
      <c r="HO121" s="68" t="n"/>
      <c r="HP121" s="15">
        <f>IF(HK121&gt;0,(HK121-HK$10)/HK$10,0)</f>
        <v/>
      </c>
      <c r="HR121" s="13" t="n">
        <v>109.74</v>
      </c>
      <c r="HS121" s="68">
        <f>IF(HR121&gt;0,((HR121-HR120)/HR120),0)</f>
        <v/>
      </c>
      <c r="HT121" s="68">
        <f>IF(HR121&gt;0,HS121-$V121,0)</f>
        <v/>
      </c>
      <c r="HU121" s="68">
        <f>IF(HR121&gt;0,(HR121-HU$10)/HU$10,0)</f>
        <v/>
      </c>
      <c r="HV121" s="68" t="n"/>
      <c r="HW121" s="15">
        <f>IF(HR121&gt;0,(HR121-HR$10)/HR$10,0)</f>
        <v/>
      </c>
      <c r="HY121" s="13" t="n">
        <v>145</v>
      </c>
      <c r="HZ121" s="68">
        <f>IF(HY121&gt;0,((HY121-HY120)/HY120),0)</f>
        <v/>
      </c>
      <c r="IA121" s="68">
        <f>IF(HY121&gt;0,HZ121-$V121,0)</f>
        <v/>
      </c>
      <c r="IB121" s="68">
        <f>IF(HY121&gt;0,(HY121-IB$10)/IB$10,0)</f>
        <v/>
      </c>
      <c r="IC121" s="68" t="n"/>
      <c r="ID121" s="15">
        <f>IF(HY121&gt;0,(HY121-HY$10)/HY$10,0)</f>
        <v/>
      </c>
      <c r="IF121" s="13" t="n">
        <v>256.07</v>
      </c>
      <c r="IG121" s="68">
        <f>IF(IF121&gt;0,((IF121-IF120)/IF120),0)</f>
        <v/>
      </c>
      <c r="IH121" s="68">
        <f>IF(IF121&gt;0,IG121-$V121,0)</f>
        <v/>
      </c>
      <c r="II121" s="68">
        <f>IF(IF121&gt;0,(IF121-II$10)/II$10,0)</f>
        <v/>
      </c>
      <c r="IJ121" s="68" t="n"/>
      <c r="IK121" s="15">
        <f>IF(IF121&gt;0,(IF121-IF$10)/IF$10,0)</f>
        <v/>
      </c>
      <c r="IM121" s="13" t="n">
        <v>229.16</v>
      </c>
      <c r="IN121" s="68">
        <f>IF(IM121&gt;0,((IM121-IM120)/IM120),0)</f>
        <v/>
      </c>
      <c r="IO121" s="68">
        <f>IF(IM121&gt;0,IN121-$V121,0)</f>
        <v/>
      </c>
      <c r="IP121" s="68">
        <f>IF(IM121&gt;0,(IM121-IP$10)/IP$10,0)</f>
        <v/>
      </c>
      <c r="IQ121" s="68" t="n"/>
      <c r="IR121" s="15">
        <f>IF(IM121&gt;0,(IM121-IM$10)/IM$10,0)</f>
        <v/>
      </c>
      <c r="IT121" s="13" t="n">
        <v>66.12</v>
      </c>
      <c r="IU121" s="68">
        <f>IF(IT121&gt;0,((IT121-IT120)/IT120),0)</f>
        <v/>
      </c>
      <c r="IV121" s="68">
        <f>IF(IT121&gt;0,IU121-$V121,0)</f>
        <v/>
      </c>
      <c r="IW121" s="68">
        <f>IF(IT121&gt;0,(IT121-IW$10)/IW$10,0)</f>
        <v/>
      </c>
      <c r="IX121" s="68" t="n"/>
      <c r="IY121" s="15">
        <f>IF(IT121&gt;0,(IT121-IT$10)/IT$10,0)</f>
        <v/>
      </c>
      <c r="JA121" s="13" t="n">
        <v>693.36</v>
      </c>
      <c r="JB121" s="68">
        <f>IF(JA121&gt;0,((JA121-JA120)/JA120),0)</f>
        <v/>
      </c>
      <c r="JC121" s="68">
        <f>IF(JA121&gt;0,JB121-$V121,0)</f>
        <v/>
      </c>
      <c r="JD121" s="68">
        <f>IF(JA121&gt;0,(JA121-JD$10)/JD$10,0)</f>
        <v/>
      </c>
      <c r="JE121" s="68" t="n"/>
      <c r="JF121" s="15">
        <f>IF(JA121&gt;0,(JA121-JA$10)/JA$10,0)</f>
        <v/>
      </c>
      <c r="JH121" s="13" t="n">
        <v>478.87</v>
      </c>
      <c r="JI121" s="68">
        <f>IF(JH121&gt;0,((JH121-JH120)/JH120),0)</f>
        <v/>
      </c>
      <c r="JJ121" s="68">
        <f>IF(JH121&gt;0,JI121-$V121,0)</f>
        <v/>
      </c>
      <c r="JK121" s="68">
        <f>IF(JH121&gt;0,(JH121-JK$10)/JK$10,0)</f>
        <v/>
      </c>
      <c r="JL121" s="68" t="n"/>
      <c r="JM121" s="15">
        <f>IF(JH121&gt;0,(JH121-JH$10)/JH$10,0)</f>
        <v/>
      </c>
      <c r="JO121" s="13" t="n">
        <v>13.86</v>
      </c>
      <c r="JP121" s="68">
        <f>IF(JO121&gt;0,((JO121-JO120)/JO120),0)</f>
        <v/>
      </c>
      <c r="JQ121" s="68">
        <f>IF(JO121&gt;0,JP121-$V121,0)</f>
        <v/>
      </c>
      <c r="JR121" s="68">
        <f>IF(JO121&gt;0,(JO121-JR$10)/JR$10,0)</f>
        <v/>
      </c>
      <c r="JS121" s="68" t="n"/>
      <c r="JT121" s="15">
        <f>IF(JO121&gt;0,(JO121-JO$10)/JO$10,0)</f>
        <v/>
      </c>
      <c r="JV121" s="13" t="n">
        <v>1.62</v>
      </c>
      <c r="JW121" s="68">
        <f>IF(JV121&gt;0,((JV121-JV120)/JV120),0)</f>
        <v/>
      </c>
      <c r="JX121" s="68">
        <f>IF(JV121&gt;0,JW121-$V121,0)</f>
        <v/>
      </c>
      <c r="JY121" s="68">
        <f>IF(JV121&gt;0,(JV121-JY$10)/JY$10,0)</f>
        <v/>
      </c>
      <c r="JZ121" s="68" t="n"/>
      <c r="KA121" s="15">
        <f>IF(JV121&gt;0,(JV121-JV$10)/JV$10,0)</f>
        <v/>
      </c>
      <c r="KC121" s="13" t="n">
        <v>19.68</v>
      </c>
      <c r="KD121" s="68">
        <f>IF(KC121&gt;0,((KC121-KC120)/KC120),0)</f>
        <v/>
      </c>
      <c r="KE121" s="68">
        <f>IF(KC121&gt;0,KD121-$V121,0)</f>
        <v/>
      </c>
      <c r="KF121" s="68">
        <f>IF(KC121&gt;0,(KC121-KF$10)/KF$10,0)</f>
        <v/>
      </c>
      <c r="KG121" s="68" t="n"/>
      <c r="KH121" s="15">
        <f>IF(KC121&gt;0,(KC121-KC$10)/KC$10,0)</f>
        <v/>
      </c>
      <c r="KI121" s="18" t="n"/>
      <c r="KJ121" s="13" t="n">
        <v>74.34</v>
      </c>
      <c r="KK121" s="68">
        <f>IF(KJ121&gt;0,((KJ121-KJ120)/KJ120),0)</f>
        <v/>
      </c>
      <c r="KL121" s="68">
        <f>IF(KJ121&gt;0,KK121-$V121,0)</f>
        <v/>
      </c>
      <c r="KM121" s="68">
        <f>IF(KJ121&gt;0,(KJ121-KM$10)/KM$10,0)</f>
        <v/>
      </c>
      <c r="KN121" s="68" t="n"/>
      <c r="KO121" s="15">
        <f>IF(KJ121&gt;0,(KJ121-KJ$10)/KJ$10,0)</f>
        <v/>
      </c>
      <c r="KQ121" s="13" t="n">
        <v>1.54</v>
      </c>
      <c r="KR121" s="68">
        <f>IF(KQ121&gt;0,((KQ121-KQ120)/KQ120),0)</f>
        <v/>
      </c>
      <c r="KS121" s="68">
        <f>IF(KQ121&gt;0,KR121-$V121,0)</f>
        <v/>
      </c>
      <c r="KT121" s="68">
        <f>IF(KQ121&gt;0,(KQ121-KT$10)/KT$10,0)</f>
        <v/>
      </c>
      <c r="KU121" s="68" t="n"/>
      <c r="KV121" s="15">
        <f>IF(KQ121&gt;0,(KQ121-KQ$10)/KQ$10,0)</f>
        <v/>
      </c>
      <c r="KW121" s="18" t="n"/>
      <c r="KX121" s="13" t="n">
        <v>28.01</v>
      </c>
      <c r="KY121" s="68">
        <f>IF(KX121&gt;0,((KX121-KX120)/KX120),0)</f>
        <v/>
      </c>
      <c r="KZ121" s="68">
        <f>IF(KX121&gt;0,KY121-$V121,0)</f>
        <v/>
      </c>
      <c r="LA121" s="68">
        <f>IF(KX121&gt;0,(KX121-LA$10)/LA$10,0)</f>
        <v/>
      </c>
      <c r="LB121" s="68" t="n"/>
      <c r="LC121" s="15">
        <f>IF(KX121&gt;0,(KX121-KX$10)/KX$10,0)</f>
        <v/>
      </c>
      <c r="LD121" s="18" t="n"/>
      <c r="LE121" s="13" t="n">
        <v>55.49</v>
      </c>
      <c r="LF121" s="68">
        <f>IF(LE121&gt;0,((LE121-LE120)/LE120),0)</f>
        <v/>
      </c>
      <c r="LG121" s="68">
        <f>IF(LE121&gt;0,LF121-$V121,0)</f>
        <v/>
      </c>
      <c r="LH121" s="68">
        <f>IF(LE121&gt;0,(LE121-LH$10)/LH$10,0)</f>
        <v/>
      </c>
      <c r="LI121" s="68" t="n"/>
      <c r="LJ121" s="15">
        <f>IF(LE121&gt;0,(LE121-LE$10)/LE$10,0)</f>
        <v/>
      </c>
      <c r="LL121" s="13" t="n">
        <v>122.08</v>
      </c>
      <c r="LM121" s="68">
        <f>IF(LL121&gt;0,((LL121-LL120)/LL120),0)</f>
        <v/>
      </c>
      <c r="LN121" s="68">
        <f>IF(LL121&gt;0,LM121-$V121,0)</f>
        <v/>
      </c>
      <c r="LO121" s="68">
        <f>IF(LL121&gt;0,(LL121-LO$10)/LO$10,0)</f>
        <v/>
      </c>
      <c r="LP121" s="68" t="n"/>
      <c r="LQ121" s="15">
        <f>IF(LL121&gt;0,(LL121-LL$10)/LL$10,0)</f>
        <v/>
      </c>
      <c r="LS121" s="13" t="n">
        <v>15.53</v>
      </c>
      <c r="LT121" s="68">
        <f>IF(LS121&gt;0,((LS121-LS120)/LS120),0)</f>
        <v/>
      </c>
      <c r="LU121" s="68">
        <f>IF(LS121&gt;0,LT121-$V121,0)</f>
        <v/>
      </c>
      <c r="LV121" s="68" t="n"/>
      <c r="LW121" s="68" t="n"/>
      <c r="LX121" s="15">
        <f>IF(LS121&gt;0,(LS121-LS$10)/LS$10,0)</f>
        <v/>
      </c>
      <c r="LZ121" s="13" t="n">
        <v>15.67</v>
      </c>
      <c r="MA121" s="68">
        <f>IF(LZ121&gt;0,((LZ121-LZ120)/LZ120),0)</f>
        <v/>
      </c>
      <c r="MB121" s="68">
        <f>IF(LZ121&gt;0,MA121-$V121,0)</f>
        <v/>
      </c>
      <c r="MC121" s="68">
        <f>IF(LZ121&gt;0,(LZ121-MC$10)/MC$10,0)</f>
        <v/>
      </c>
      <c r="MD121" s="68" t="n"/>
      <c r="ME121" s="15">
        <f>IF(LZ121&gt;0,(LZ121-LZ$10)/LZ$10,0)</f>
        <v/>
      </c>
      <c r="MG121" s="13" t="n">
        <v>64.45999999999999</v>
      </c>
      <c r="MH121" s="68">
        <f>IF(MG121&gt;0,((MG121-MG120)/MG120),0)</f>
        <v/>
      </c>
      <c r="MI121" s="68">
        <f>IF(MG121&gt;0,MH121-$V121,0)</f>
        <v/>
      </c>
      <c r="MJ121" s="68">
        <f>IF(MG121&gt;0,(MG121-MJ$10)/MJ$10,0)</f>
        <v/>
      </c>
      <c r="MK121" s="68" t="n"/>
      <c r="ML121" s="15">
        <f>IF(MG121&gt;0,(MG121-MG$10)/MG$10,0)</f>
        <v/>
      </c>
      <c r="MN121" s="13" t="n">
        <v>137.88</v>
      </c>
      <c r="MO121" s="68">
        <f>IF(MN121&gt;0,((MN121-MN120)/MN120),0)</f>
        <v/>
      </c>
      <c r="MP121" s="68">
        <f>IF(MN121&gt;0,MO121-$V121,0)</f>
        <v/>
      </c>
      <c r="MQ121" s="68">
        <f>IF(MN121&gt;0,(MN121-MQ$10)/MQ$10,0)</f>
        <v/>
      </c>
      <c r="MR121" s="68" t="n"/>
      <c r="MS121" s="15">
        <f>IF(MN121&gt;0,(MN121-MN$10)/MN$10,0)</f>
        <v/>
      </c>
      <c r="MU121" s="13" t="n">
        <v>13.12</v>
      </c>
      <c r="MV121" s="68">
        <f>IF(MU121&gt;0,((MU121-MU120)/MU120),0)</f>
        <v/>
      </c>
      <c r="MW121" s="68">
        <f>IF(MU121&gt;0,MV121-$V121,0)</f>
        <v/>
      </c>
      <c r="MX121" s="68">
        <f>IF(MU121&gt;0,(MU121-MX$10)/MX$10,0)</f>
        <v/>
      </c>
      <c r="MY121" s="68" t="n"/>
      <c r="MZ121" s="15">
        <f>IF(MU121&gt;0,(MU121-MU$10)/MU$10,0)</f>
        <v/>
      </c>
      <c r="NB121" s="13" t="n">
        <v>239.86</v>
      </c>
      <c r="NC121" s="68">
        <f>IF(NB121&gt;0,((NB121-NB120)/NB120),0)</f>
        <v/>
      </c>
      <c r="ND121" s="68">
        <f>IF(NB121&gt;0,NC121-$V121,0)</f>
        <v/>
      </c>
      <c r="NE121" s="68">
        <f>IF(NB121&gt;0,(NB121-NE$10)/NE$10,0)</f>
        <v/>
      </c>
      <c r="NF121" s="68" t="n"/>
      <c r="NG121" s="15">
        <f>IF(NB121&gt;0,(NB121-NB$10)/NB$10,0)</f>
        <v/>
      </c>
      <c r="NI121" s="13" t="n">
        <v>5.99</v>
      </c>
      <c r="NJ121" s="68">
        <f>IF(NI121&gt;0,((NI121-NI120)/NI120),0)</f>
        <v/>
      </c>
      <c r="NK121" s="68">
        <f>IF(NI121&gt;0,NJ121-$V121,0)</f>
        <v/>
      </c>
      <c r="NL121" s="68">
        <f>IF(NI121&gt;0,(NI121-NL$10)/NL$10,0)</f>
        <v/>
      </c>
      <c r="NM121" s="68" t="n"/>
      <c r="NN121" s="15">
        <f>IF(NI121&gt;0,(NI121-NI$10)/NI$10,0)</f>
        <v/>
      </c>
      <c r="NP121" s="26" t="n">
        <v>487.44</v>
      </c>
      <c r="NQ121" s="68">
        <f>IF(NP121&gt;0,((NP121-NP120)/NP120),0)</f>
        <v/>
      </c>
      <c r="NR121" s="68">
        <f>IF(NP121&gt;0,NQ121-$V121,0)</f>
        <v/>
      </c>
      <c r="NS121" s="68">
        <f>IF(NP121&gt;0,(NP121-NS$10)/NS$10,0)</f>
        <v/>
      </c>
      <c r="NT121" s="68" t="n"/>
      <c r="NU121" s="15">
        <f>IF(NP121&gt;0,(NP121-NP$10)/NP$10,0)</f>
        <v/>
      </c>
      <c r="NW121" s="13" t="n">
        <v>175.7</v>
      </c>
      <c r="NX121" s="68">
        <f>IF(NW121&gt;0,((NW121-NW120)/NW120),0)</f>
        <v/>
      </c>
      <c r="NY121" s="68">
        <f>IF(NW121&gt;0,NX121-$V121,0)</f>
        <v/>
      </c>
      <c r="NZ121" s="68">
        <f>IF(NW121&gt;0,(NW121-NZ$10)/NZ$10,0)</f>
        <v/>
      </c>
      <c r="OA121" s="68" t="n"/>
      <c r="OB121" s="15">
        <f>IF(NW121&gt;0,(NW121-NW$10)/NW$10,0)</f>
        <v/>
      </c>
      <c r="OD121" s="13" t="n">
        <v>1.74</v>
      </c>
      <c r="OE121" s="68">
        <f>IF(OD121&gt;0,((OD121-OD120)/OD120),0)</f>
        <v/>
      </c>
      <c r="OF121" s="68">
        <f>IF(OD121&gt;0,OE121-$V121,0)</f>
        <v/>
      </c>
      <c r="OG121" s="68">
        <f>IF(OD121&gt;0,(OD121-OG$10)/OG$10,0)</f>
        <v/>
      </c>
      <c r="OH121" s="68" t="n"/>
      <c r="OI121" s="15">
        <f>IF(OD121&gt;0,(OD121-OD$10)/OD$10,0)</f>
        <v/>
      </c>
      <c r="OK121" s="13" t="n">
        <v>158.12</v>
      </c>
      <c r="OL121" s="68">
        <f>IF(OK121&gt;0,((OK121-OK120)/OK120),0)</f>
        <v/>
      </c>
      <c r="OM121" s="68">
        <f>IF(OK121&gt;0,OL121-$V121,0)</f>
        <v/>
      </c>
      <c r="ON121" s="68">
        <f>IF(OK121&gt;0,(OK121-ON$10)/ON$10,0)</f>
        <v/>
      </c>
      <c r="OO121" s="68" t="n"/>
      <c r="OP121" s="15">
        <f>IF(OK121&gt;0,(OK121-OK$10)/OK$10,0)</f>
        <v/>
      </c>
      <c r="OR121" s="13" t="n">
        <v>4.8</v>
      </c>
      <c r="OS121" s="68">
        <f>IF(OR121&gt;0,((OR121-OR120)/OR120),0)</f>
        <v/>
      </c>
      <c r="OT121" s="68">
        <f>IF(OR121&gt;0,OS121-$V121,0)</f>
        <v/>
      </c>
      <c r="OU121" s="68">
        <f>IF(OR121&gt;0,(OR121-OU$10)/OU$10,0)</f>
        <v/>
      </c>
      <c r="OV121" s="68" t="n"/>
      <c r="OW121" s="15">
        <f>IF(OR121&gt;0,(OR121-OR$10)/OR$10,0)</f>
        <v/>
      </c>
      <c r="OY121" s="13" t="n">
        <v>140.98</v>
      </c>
      <c r="OZ121" s="68">
        <f>IF(OY121&gt;0,((OY121-OY120)/OY120),0)</f>
        <v/>
      </c>
      <c r="PA121" s="68">
        <f>IF(OY121&gt;0,OZ121-$V121,0)</f>
        <v/>
      </c>
      <c r="PB121" s="68">
        <f>IF(OY121&gt;0,(OY121-PB$10)/PB$10,0)</f>
        <v/>
      </c>
      <c r="PC121" s="68" t="n"/>
      <c r="PD121" s="15">
        <f>IF(OY121&gt;0,(OY121-OY$10)/OY$10,0)</f>
        <v/>
      </c>
      <c r="PE121" s="18" t="n"/>
      <c r="PF121" s="13" t="n">
        <v>250.39</v>
      </c>
      <c r="PG121" s="68">
        <f>IF(PF121&gt;0,((PF121-PF120)/PF120),0)</f>
        <v/>
      </c>
      <c r="PH121" s="68">
        <f>IF(PF121&gt;0,PG121-$V121,0)</f>
        <v/>
      </c>
      <c r="PI121" s="68">
        <f>IF(PF121&gt;0,(PF121-PI$10)/PI$10,0)</f>
        <v/>
      </c>
      <c r="PJ121" s="68" t="n"/>
      <c r="PK121" s="15">
        <f>IF(PF121&gt;0,(PF121-PF$10)/PF$10,0)</f>
        <v/>
      </c>
      <c r="PM121" s="13" t="n"/>
      <c r="PN121" s="68">
        <f>IF(PM121&gt;0,((PM121-PM120)/PM120),0)</f>
        <v/>
      </c>
      <c r="PO121" s="68">
        <f>PN121-$V121</f>
        <v/>
      </c>
      <c r="PP121" s="68">
        <f>IF(PM121&gt;0,(PM121-PP$10)/PP$10,0)</f>
        <v/>
      </c>
      <c r="PQ121" s="68" t="n"/>
      <c r="PR121" s="15">
        <f>IF(PM121&gt;0,(PM121-PM$10)/PM$10,0)</f>
        <v/>
      </c>
      <c r="PT121" s="13" t="n">
        <v>5.37</v>
      </c>
      <c r="PU121" s="68">
        <f>IF(PT121&gt;0,((PT121-PT120)/PT120),0)</f>
        <v/>
      </c>
      <c r="PV121" s="68">
        <f>IF(PT121&gt;0,PU121-$V121,0)</f>
        <v/>
      </c>
      <c r="PW121" s="68">
        <f>IF(PT121&gt;0,(PT121-PW$10)/PW$10,0)</f>
        <v/>
      </c>
      <c r="PX121" s="68" t="n"/>
      <c r="PY121" s="15">
        <f>IF(PT121&gt;0,(PT121-PT$10)/PT$10,0)</f>
        <v/>
      </c>
      <c r="QA121" s="13" t="n">
        <v>220.79</v>
      </c>
      <c r="QB121" s="68">
        <f>IF(QA121&gt;0,((QA121-QA120)/QA120),0)</f>
        <v/>
      </c>
      <c r="QC121" s="68">
        <f>IF(QA121&gt;0,QB121-$V121,0)</f>
        <v/>
      </c>
      <c r="QD121" s="68">
        <f>IF(QA121&gt;0,(QA121-QD$10)/QD$10,0)</f>
        <v/>
      </c>
      <c r="QE121" s="68" t="n"/>
      <c r="QF121" s="15">
        <f>IF(QA121&gt;0,(QA121-QA$10)/QA$10,0)</f>
        <v/>
      </c>
      <c r="QH121" s="13" t="n">
        <v>1.47</v>
      </c>
      <c r="QI121" s="68">
        <f>IF(QH121&gt;0,((QH121-QH120)/QH120),0)</f>
        <v/>
      </c>
      <c r="QJ121" s="68">
        <f>IF(QH121&gt;0,QI121-$V121,0)</f>
        <v/>
      </c>
      <c r="QK121" s="68">
        <f>IF(QH121&gt;0,(QH121-QK$10)/QK$10,0)</f>
        <v/>
      </c>
      <c r="QL121" s="68" t="n"/>
      <c r="QM121" s="15">
        <f>IF(QH121&gt;0,(QH121-QH$10)/QH$10,0)</f>
        <v/>
      </c>
      <c r="QO121" s="13" t="n">
        <v>14.53</v>
      </c>
      <c r="QP121" s="68">
        <f>IF(QO121&gt;0,((QO121-QO120)/QO120),0)</f>
        <v/>
      </c>
      <c r="QQ121" s="68">
        <f>IF(QO121&gt;0,QP121-$V121,0)</f>
        <v/>
      </c>
      <c r="QR121" s="68">
        <f>IF(QO121&gt;0,(QO121-QR$10)/QR$10,0)</f>
        <v/>
      </c>
      <c r="QS121" s="68" t="n"/>
      <c r="QT121" s="15">
        <f>IF(QO121&gt;0,(QO121-QO$10)/QO$10,0)</f>
        <v/>
      </c>
      <c r="QV121" s="13" t="n">
        <v>1.839</v>
      </c>
      <c r="QW121" s="68">
        <f>IF(QV121&gt;0,((QV121-QV120)/QV120),0)</f>
        <v/>
      </c>
      <c r="QX121" s="68">
        <f>IF(QV121&gt;0,QW121-$V121,0)</f>
        <v/>
      </c>
      <c r="QY121" s="68">
        <f>IF(QV121&gt;0,(QV121-QY$10)/QY$10,0)</f>
        <v/>
      </c>
      <c r="QZ121" s="68" t="n"/>
      <c r="RA121" s="15">
        <f>IF(QV121&gt;0,(QV121-QV$10)/QV$10,0)</f>
        <v/>
      </c>
      <c r="RC121" s="13" t="n">
        <v>36.42</v>
      </c>
      <c r="RD121" s="68">
        <f>IF(RC121&gt;0,((RC121-RC120)/RC120),0)</f>
        <v/>
      </c>
      <c r="RE121" s="68">
        <f>IF(RC121&gt;0,RD121-$V121,0)</f>
        <v/>
      </c>
      <c r="RF121" s="68">
        <f>IF(RC121&gt;0,(RC121-RF$10)/RF$10,0)</f>
        <v/>
      </c>
      <c r="RG121" s="68" t="n"/>
      <c r="RH121" s="15">
        <f>IF(RC121&gt;0,(RC121-RC$10)/RC$10,0)</f>
        <v/>
      </c>
      <c r="RJ121" s="13" t="n">
        <v>215.43</v>
      </c>
      <c r="RK121" s="68">
        <f>IF(RJ121&gt;0,((RJ121-RJ120)/RJ120),0)</f>
        <v/>
      </c>
      <c r="RL121" s="68">
        <f>RK121-$V121</f>
        <v/>
      </c>
      <c r="RM121" s="68">
        <f>IF(RJ121&gt;0,(RJ121-RM$10)/RM$10,0)</f>
        <v/>
      </c>
      <c r="RN121" s="68" t="n"/>
      <c r="RO121" s="15">
        <f>IF(RJ121&gt;0,(RJ121-RJ$10)/RJ$10,0)</f>
        <v/>
      </c>
      <c r="RQ121" s="13" t="n">
        <v>13.27</v>
      </c>
      <c r="RR121" s="68">
        <f>IF(RQ121&gt;0,((RQ121-RQ120)/RQ120),0)</f>
        <v/>
      </c>
      <c r="RS121" s="68">
        <f>RR121-$V121</f>
        <v/>
      </c>
      <c r="RT121" s="68">
        <f>IF(RQ121&gt;0,(RQ121-RT$10)/RT$10,0)</f>
        <v/>
      </c>
      <c r="RU121" s="68" t="n"/>
      <c r="RV121" s="15">
        <f>IF(RQ121&gt;0,(RQ121-RQ$10)/RQ$10,0)</f>
        <v/>
      </c>
      <c r="RX121" s="13" t="n">
        <v>135.19</v>
      </c>
      <c r="RY121" s="68">
        <f>IF(RX121&gt;0,((RX121-RX120)/RX120),0)</f>
        <v/>
      </c>
      <c r="RZ121" s="68">
        <f>RY121-$V121</f>
        <v/>
      </c>
      <c r="SA121" s="68">
        <f>IF(RX121&gt;0,(RX121-SA$10)/SA$10,0)</f>
        <v/>
      </c>
      <c r="SB121" s="68" t="n"/>
      <c r="SC121" s="15">
        <f>IF(RX121&gt;0,(RX121-RX$10)/RX$10,0)</f>
        <v/>
      </c>
      <c r="SE121" s="26" t="n">
        <v>12.1</v>
      </c>
      <c r="SF121" s="68">
        <f>IF(SE121&gt;0,((SE121-SE120)/SE120),0)</f>
        <v/>
      </c>
      <c r="SG121" s="68">
        <f>SF121-$V121</f>
        <v/>
      </c>
      <c r="SH121" s="68">
        <f>IF(SE121&gt;0,(SE121-SH$10)/SH$10,0)</f>
        <v/>
      </c>
      <c r="SI121" s="68" t="n"/>
      <c r="SJ121" s="15">
        <f>IF(SE121&gt;0,(SE121-SE$10)/SE$10,0)</f>
        <v/>
      </c>
      <c r="SL121" s="13" t="n">
        <v>0.781</v>
      </c>
      <c r="SM121" s="68">
        <f>IF(SL121&gt;0,((SL121-SL120)/SL120),0)</f>
        <v/>
      </c>
      <c r="SN121" s="68">
        <f>SM121-$V121</f>
        <v/>
      </c>
      <c r="SO121" s="68">
        <f>IF(SL121&gt;0,(SL121-SO$10)/SO$10,0)</f>
        <v/>
      </c>
      <c r="SP121" s="68" t="n"/>
      <c r="SQ121" s="15">
        <f>IF(SL121&gt;0,(SL121-SL$10)/SL$10,0)</f>
        <v/>
      </c>
      <c r="SS121" s="13" t="n">
        <v>15.88</v>
      </c>
      <c r="ST121" s="68">
        <f>IF(SS121&gt;0,((SS121-SS120)/SS120),0)</f>
        <v/>
      </c>
      <c r="SU121" s="68">
        <f>ST121-$V121</f>
        <v/>
      </c>
      <c r="SV121" s="68">
        <f>IF(SS121&gt;0,(SS121-SV$10)/SV$10,0)</f>
        <v/>
      </c>
      <c r="SW121" s="68" t="n"/>
      <c r="SX121" s="15">
        <f>IF(SS121&gt;0,(SS121-SS$10)/SS$10,0)</f>
        <v/>
      </c>
      <c r="SZ121" s="13" t="n">
        <v>29.2</v>
      </c>
      <c r="TA121" s="68">
        <f>IF(SZ121&gt;0,((SZ121-SZ120)/SZ120),0)</f>
        <v/>
      </c>
      <c r="TB121" s="68">
        <f>TA121-$V121</f>
        <v/>
      </c>
      <c r="TC121" s="68">
        <f>IF(SZ121&gt;0,(SZ121-TC$10)/TC$10,0)</f>
        <v/>
      </c>
      <c r="TD121" s="68" t="n"/>
      <c r="TE121" s="15">
        <f>IF(SZ121&gt;0,(SZ121-SZ$10)/SZ$10,0)</f>
        <v/>
      </c>
      <c r="TG121" s="587" t="n">
        <v>0.1792</v>
      </c>
      <c r="TH121" s="68">
        <f>IF(TG121&gt;0,((TG121-TG120)/TG120),0)</f>
        <v/>
      </c>
      <c r="TI121" s="68">
        <f>TH121-$V121</f>
        <v/>
      </c>
      <c r="TJ121" s="68">
        <f>IF(TG121&gt;0,(TG121-TJ$10)/TJ$10,0)</f>
        <v/>
      </c>
      <c r="TK121" s="68" t="n"/>
      <c r="TL121" s="15">
        <f>IF(TG121&gt;0,(TG121-TG$10)/TG$10,0)</f>
        <v/>
      </c>
      <c r="TN121" s="13" t="n">
        <v>51.52</v>
      </c>
      <c r="TO121" s="68">
        <f>IF(TN121&gt;0,((TN121-TN120)/TN120),0)</f>
        <v/>
      </c>
      <c r="TP121" s="68">
        <f>TO121-$V121</f>
        <v/>
      </c>
      <c r="TQ121" s="68">
        <f>IF(TN121&gt;0,(TN121-TQ$10)/TQ$10,0)</f>
        <v/>
      </c>
      <c r="TR121" s="68" t="n"/>
      <c r="TS121" s="15">
        <f>IF(TN121&gt;0,(TN121-TN$10)/TN$10,0)</f>
        <v/>
      </c>
      <c r="TU121" s="587" t="n">
        <v>3.5</v>
      </c>
      <c r="TV121" s="68">
        <f>IF(TU121&gt;0,((TU121-TU120)/TU120),0)</f>
        <v/>
      </c>
      <c r="TW121" s="68">
        <f>TV121-$V121</f>
        <v/>
      </c>
      <c r="TX121" s="68">
        <f>IF(TU121&gt;0,(TU121-TX$10)/TX$10,0)</f>
        <v/>
      </c>
      <c r="TY121" s="68" t="n"/>
      <c r="TZ121" s="15">
        <f>IF(TU121&gt;0,(TU121-TU$10)/TU$10,0)</f>
        <v/>
      </c>
      <c r="UB121" s="587" t="n"/>
      <c r="UC121" s="68">
        <f>IF(UB121&gt;0,((UB121-UB120)/UB120),0)</f>
        <v/>
      </c>
      <c r="UD121" s="68">
        <f>UC121-$V121</f>
        <v/>
      </c>
      <c r="UE121" s="68">
        <f>IF(UB121&gt;0,(UB121-UE$10)/UE$10,0)</f>
        <v/>
      </c>
      <c r="UF121" s="68" t="n"/>
      <c r="UG121" s="15">
        <f>IF(UB121&gt;0,(UB121-UB$10)/UB$10,0)</f>
        <v/>
      </c>
      <c r="UI121" s="587" t="n"/>
      <c r="UJ121" s="68">
        <f>IF(UI121&gt;0,((UI121-UI120)/UI120),0)</f>
        <v/>
      </c>
      <c r="UK121" s="68">
        <f>UJ121-$V121</f>
        <v/>
      </c>
      <c r="UL121" s="68">
        <f>IF(UI121&gt;0,(UI121-UL$10)/UL$10,0)</f>
        <v/>
      </c>
      <c r="UM121" s="68" t="n"/>
      <c r="UN121" s="15">
        <f>IF(UI121&gt;0,(UI121-UI$10)/UI$10,0)</f>
        <v/>
      </c>
      <c r="UP121" s="587" t="n"/>
      <c r="UQ121" s="68">
        <f>IF(UP121&gt;0,((UP121-UP120)/UP120),0)</f>
        <v/>
      </c>
      <c r="UR121" s="68">
        <f>UQ121-$V121</f>
        <v/>
      </c>
      <c r="US121" s="68">
        <f>IF(UP121&gt;0,(UP121-US$10)/US$10,0)</f>
        <v/>
      </c>
      <c r="UT121" s="68" t="n"/>
      <c r="UU121" s="15">
        <f>IF(UP121&gt;0,(UP121-UP$10)/UP$10,0)</f>
        <v/>
      </c>
      <c r="UW121" s="587" t="n"/>
      <c r="UX121" s="68">
        <f>IF(UW121&gt;0,((UW121-UW120)/UW120),0)</f>
        <v/>
      </c>
      <c r="UY121" s="68">
        <f>UX121-$V121</f>
        <v/>
      </c>
      <c r="UZ121" s="68">
        <f>IF(UW121&gt;0,(UW121-UZ$10)/UZ$10,0)</f>
        <v/>
      </c>
      <c r="VA121" s="68" t="n"/>
      <c r="VB121" s="15">
        <f>IF(UW121&gt;0,(UW121-UW$10)/UW$10,0)</f>
        <v/>
      </c>
      <c r="VD121" s="587" t="n"/>
      <c r="VE121" s="68">
        <f>IF(VD121&gt;0,((VD121-VD120)/VD120),0)</f>
        <v/>
      </c>
      <c r="VF121" s="68">
        <f>VE121-$V121</f>
        <v/>
      </c>
      <c r="VG121" s="68">
        <f>IF(VD121&gt;0,(VD121-VG$10)/VG$10,0)</f>
        <v/>
      </c>
      <c r="VH121" s="68" t="n"/>
      <c r="VI121" s="15">
        <f>IF(VD121&gt;0,(VD121-VD$10)/VD$10,0)</f>
        <v/>
      </c>
      <c r="VM121" s="21">
        <f>IF($C121&gt;0,(($IK$5*IG121)+($GT$5*GP121)+($JM$5*JI121)+($JF$5*JB121)+($IY$5*IU121)+($IR$5*IN121)+($ID$5*HZ121)+($HW$5*HS121)+($HP$5*HL121)+($HI$5*HE121)+($GF$5*GB121)+($FY$5*FU121)+($FR$5*FN121)+($FK$5*FG121)+($FD$5*EZ121)+($EW$5*ES121)+($EP$5*EL121)+($EI$5*EE121)+($EB$5*DX121)+($DU$5*DQ121)+($DN$5*DJ121)+($DG$5*DC121)+($CZ$5*CV121)+($CS$5*CO121)+($CL$5*CH121)+($CE$5*CA121)+($BX$5*BT121)+($BQ$5*BM121)+($BJ$5*BF121)+($BC$5*AY121)+($AV$5*AR121)+($AO$5*AK121)+($AH$5*AD121)+($JT$5*JP121)+($KA$5*JW121)+($KO$5*KK121)+($PR$5*PN121)+($GM$5*GI121)+($HA$5*GW121)+($KV$5*KR121)+($KH$5*KD121)+($LC$5*KY121)+($MS$5*MO121)+($ML$5*MH121)+($ME$5*MA121)+($LX$5*LT121)+($LQ$5*LM121)+($LJ$5*LF121)+(MV121*$MZ$5)+(NC121*$NG$5)+(NJ121*$NN$5)+($OI$5*OE121)+($NU$5*NQ121)+($OB$5*NX121)+($PK$5*PG121)+($OP$5*OL121)+($OW$5*OS121)+($PD$5*OZ121)+(PU121*$PY$5)+(QB121*$QF$5)+(QI121*$QM$5)+(QP121*$QT$5)+(QW121*$RA$5)+(RD121*$RH$5)+(RK121*$RO$5)+(RR121*$RV$5)+(RY121*$SC$5)+(SF121*$SJ$5)+(SM121*$SQ$5)+(ST121*$SX$5)+(TA121*$TE$5))+(TH121*$TL$5)+(TO121*$TS$5))/$VM$5</f>
        <v/>
      </c>
      <c r="VN121" s="538" t="n"/>
      <c r="VO121" s="21">
        <f>IF($C121&gt;0,(($IK$5*II121)+($GT$5*GR121)+($JM$5*JK121)+($JF$5*JD121)+($IY$5*IW121)+($IR$5*IP121)+($ID$5*IB121)+($HW$5*HU121)+($HP$5*HN121)+($HI$5*HG121)+($GF$5*GD121)+($FY$5*FW121)+($FR$5*FP121)+($FK$5*FI121)+($FD$5*FB121)+($EW$5*EU121)+($EP$5*EN121)+($EI$5*EG121)+($EB$5*DZ121)+($DU$5*DS121)+($DN$5*DL121)+($DG$5*DE121)+($CZ$5*CX121)+($CS$5*CQ121)+($CL$5*CJ121)+($CE$5*CC121)+($BX$5*BV121)+($BQ$5*BO121)+($BJ$5*BH121)+($BC$5*BA121)+($AV$5*AT121)+($AO$5*AM121)+($AH$5*AF121)+($KO$5*KM121)+($KH$5*KF121)+($KA$5*JY121)+($JT$5*JR121)+($PR$5*PP121)+($GM$5*GK121)+($HA$5*GY121)+($KV$5*KT121)+($LC$5*LA121)+($MS$5*MQ121)+($ML$5*MJ121)+($ME$5*MC121)+($LX$5*LV121)+($LQ$5*LO121)+($LJ$5*LH121)+(MX121*$MZ$5)+(NE121*$NG$5)+(NL121*$NN$5)+($OI$5*OG121)+($NU$5*NS121)+($OB$5*NZ121)+($PD$5*PB121)+($OW$5*OU121)+($OP$5*ON121)+($PK$5*PI121)+($PY$5*PW121)+($QF$5*QD121)+($QM$5*QK121)+($QT$5*QR121)+($RA$5*QY121)+($RH$5*RF121)+($RO$5*RM121)+(RT121*$RV$5)+(SA121*$SC$5)+(SH121*$SJ$5)+(SO121*$SQ$5)+(SV121*$SX$5)+(TC121*$TE$5)+(TJ121*$TL$5)+(TQ121*$TS$5))/$VM$5,0)</f>
        <v/>
      </c>
      <c r="VP121" s="14" t="n"/>
      <c r="VQ121" s="21">
        <f>IF($C121&gt;0,(($IK$5*IK121)+($GT$5*GT121)+($JM$5*JM121)+($JF$5*JF121)+($IY$5*IY121)+($IR$5*IR121)+($ID$5*ID121)+($HW$5*HW121)+($HP$5*HP121)+($HI$5*HI121)+($GF$5*GF121)+($FY$5*FY121)+($FR$5*FR121)+($FK$5*FK121)+($FD$5*FD121)+($EW$5*EW121)+($EP$5*EP121)+($EI$5*EI121)+($EB$5*EB121)+($DU$5*DU121)+($DN$5*DN121)+($DG$5*DG121)+($CZ$5*CZ121)+($CS$5*CS121)+($CL$5*CL121)+($CE$5*CE121)+($BX$5*BX121)+($BQ$5*BQ121)+($BJ$5*BJ121)+($BC$5*BC121)+($AV$5*AV121)+($AO$5*AO121)+($AH$5*AH121)+($KO$5*KO121)+($PR$5*PR121)+($GM$5*GM121)+($HA$5*HA121)+($KH$5*KH121)+($KA$5*KA121)+($JT$5*JT121)+($KV$5*KV121)+($LC$5*LC121)+($MS$5*MS121)+($ML$5*ML121)+($ME$5*ME121)+($LX$5*LX121)+($LQ$5*LQ121)+($LJ$5*LJ121)+($OI$5*OI121)+($NU$5*NU121)+($NN$5*NN121)+($NG$5*NG121)+($MZ$5*MZ121)+(OB121*$OB$5)+($PD$5*PD121)+($OW$5*OW121)+($OP$5*OP121)+($PK$5*PK121)+(PY121*$PY$5)+(QF121*$QF$5)+(QM121*$QM$5)+(QT121*$QT$5)+(RA121*$RA$5)+(RH121*$RH$5)+(RO121*$RO$5)+(RV121*$RV$5)+(SC121*$SC$5)+(SJ121*$SJ$5)+(SQ121*$SQ$5)+(SX121*$SX$5)+(TE121*$TE$5)+(TL121*$TL$5)+(TS121*$TS$5))/$VM$5,0)</f>
        <v/>
      </c>
    </row>
    <row r="122" ht="16" customHeight="1" s="545">
      <c r="A122" s="127" t="n">
        <v>45821</v>
      </c>
      <c r="B122" s="4">
        <f>A122</f>
        <v/>
      </c>
      <c r="C122" s="13" t="n">
        <v>42197.79</v>
      </c>
      <c r="D122" s="138">
        <f>IF(C122&gt;0,C122-C121,0)</f>
        <v/>
      </c>
      <c r="E122" s="68">
        <f>IF(C122&gt;0,D122/C121,0)</f>
        <v/>
      </c>
      <c r="F122" s="15">
        <f>IF(C122&gt;0,(C122-C$10)/C$10,0)</f>
        <v/>
      </c>
      <c r="G122" s="13" t="n">
        <v>5976.94</v>
      </c>
      <c r="H122" s="138">
        <f>IF(G122&gt;0,G122-G121,0)</f>
        <v/>
      </c>
      <c r="I122" s="68">
        <f>IF(G122&gt;0,H122/G121,0)</f>
        <v/>
      </c>
      <c r="J122" s="15">
        <f>IF(G122&gt;0,(G122-G$10)/G$10,0)</f>
        <v/>
      </c>
      <c r="K122" s="13" t="n">
        <v>19406.83</v>
      </c>
      <c r="L122" s="138">
        <f>IF(K122&gt;0,K122-K121,0)</f>
        <v/>
      </c>
      <c r="M122" s="68">
        <f>IF(K122&gt;0,L122/K121,0)</f>
        <v/>
      </c>
      <c r="N122" s="15">
        <f>IF(K122&gt;0,(K122-K$10)/K$10,0)</f>
        <v/>
      </c>
      <c r="O122" s="13" t="n">
        <v>2100.51</v>
      </c>
      <c r="P122" s="138">
        <f>IF(O122&gt;0,O122-O121,0)</f>
        <v/>
      </c>
      <c r="Q122" s="68">
        <f>IF(O122&gt;0,P122/O121,0)</f>
        <v/>
      </c>
      <c r="R122" s="15">
        <f>IF(O122&gt;0,(O122-O$10)/O$10,0)</f>
        <v/>
      </c>
      <c r="S122" s="18">
        <f>IF(O122&gt;0,(((O122*0.7)*Q122)+((K122*0.9)*M122)+((G122*0.65)*I122)+((C122*0.6)*E122))/(O122+K122+G122+C122),0)</f>
        <v/>
      </c>
      <c r="T122" s="121">
        <f>IF(O122&gt;0,(S122*200)+T121,0)</f>
        <v/>
      </c>
      <c r="U122" s="121">
        <f>T122</f>
        <v/>
      </c>
      <c r="V122" s="134">
        <f>IF(T122&gt;0,(T122-T121)/T121,0)</f>
        <v/>
      </c>
      <c r="W122" s="21">
        <f>IF(T122&gt;0,(T122-T$11)/T$11,0)</f>
        <v/>
      </c>
      <c r="X122" s="18">
        <f>IF(T122&gt;0,((Q122+M122+I122+E122)/4),0)</f>
        <v/>
      </c>
      <c r="Y122" s="353" t="n">
        <v>123683.79</v>
      </c>
      <c r="Z122" s="15" t="n">
        <v>2e-06</v>
      </c>
      <c r="AA122" s="21">
        <f>Z122-$V122</f>
        <v/>
      </c>
      <c r="AC122" s="13" t="n">
        <v>223.31</v>
      </c>
      <c r="AD122" s="68">
        <f>IF(AC122&gt;0,((AC122-AC121)/AC121),0)</f>
        <v/>
      </c>
      <c r="AE122" s="68">
        <f>IF(AC122&gt;0,AD122-$V122,0)</f>
        <v/>
      </c>
      <c r="AF122" s="68">
        <f>IF(AC122&gt;0,(AC122-AF$10)/AF$10,0)</f>
        <v/>
      </c>
      <c r="AG122" s="68" t="n"/>
      <c r="AH122" s="15">
        <f>IF(AC122&gt;0,(AC122-AC$10)/AC$10,0)</f>
        <v/>
      </c>
      <c r="AJ122" s="13" t="n">
        <v>22.22</v>
      </c>
      <c r="AK122" s="68">
        <f>IF(AJ122&gt;0,((AJ122-AJ121)/AJ121),0)</f>
        <v/>
      </c>
      <c r="AL122" s="68">
        <f>IF(AJ122&gt;0,AK122-$V122,0)</f>
        <v/>
      </c>
      <c r="AM122" s="68">
        <f>IF(AJ122&gt;0,(AJ122-AM$10)/AM$10,0)</f>
        <v/>
      </c>
      <c r="AN122" s="68" t="n"/>
      <c r="AO122" s="15">
        <f>IF(AJ122&gt;0,(AJ122-AJ$10)/AJ$10,0)</f>
        <v/>
      </c>
      <c r="AQ122" s="13" t="n">
        <v>20.99</v>
      </c>
      <c r="AR122" s="68">
        <f>IF(AQ122&gt;0,((AQ122-AQ121)/AQ121),0)</f>
        <v/>
      </c>
      <c r="AS122" s="68">
        <f>IF(AQ122&gt;0,AR122-$V122,0)</f>
        <v/>
      </c>
      <c r="AT122" s="68">
        <f>IF(AQ122&gt;0,(AQ122-AT$10)/AT$10,0)</f>
        <v/>
      </c>
      <c r="AU122" s="68" t="n"/>
      <c r="AV122" s="15">
        <f>IF(AQ122&gt;0,(AQ122-AQ$10)/AQ$10,0)</f>
        <v/>
      </c>
      <c r="AX122" s="13" t="n">
        <v>208.07</v>
      </c>
      <c r="AY122" s="68">
        <f>IF(AX122&gt;0,((AX122-AX121)/AX121),0)</f>
        <v/>
      </c>
      <c r="AZ122" s="68">
        <f>IF(AX122&gt;0,AY122-$V122,0)</f>
        <v/>
      </c>
      <c r="BA122" s="68">
        <f>IF(AX122&gt;0,(AX122-BA$10)/BA$10,0)</f>
        <v/>
      </c>
      <c r="BB122" s="68" t="n"/>
      <c r="BC122" s="15">
        <f>IF(AX122&gt;0,(AX122-AX$10)/AX$10,0)</f>
        <v/>
      </c>
      <c r="BE122" s="13" t="n">
        <v>77.56</v>
      </c>
      <c r="BF122" s="68">
        <f>IF(BE122&gt;0,((BE122-BE121)/BE121),0)</f>
        <v/>
      </c>
      <c r="BG122" s="68">
        <f>IF(BE122&gt;0,BF122-$V122,0)</f>
        <v/>
      </c>
      <c r="BH122" s="68" t="n"/>
      <c r="BI122" s="68" t="n"/>
      <c r="BJ122" s="15">
        <f>IF(BE122&gt;0,(BE122-BE$10)/BE$10,0)</f>
        <v/>
      </c>
      <c r="BL122" s="13" t="n">
        <v>71.67</v>
      </c>
      <c r="BM122" s="68">
        <f>IF(BL122&gt;0,((BL122-BL121)/BL121),0)</f>
        <v/>
      </c>
      <c r="BN122" s="68">
        <f>IF(BL122&gt;0,BM122-$V122,0)</f>
        <v/>
      </c>
      <c r="BO122" s="68">
        <f>IF(BL122&gt;0,(BL122-BO$10)/BO$10,0)</f>
        <v/>
      </c>
      <c r="BP122" s="68" t="n"/>
      <c r="BQ122" s="15">
        <f>IF(BL122&gt;0,(BL122-BL$10)/BL$10,0)</f>
        <v/>
      </c>
      <c r="BS122" s="13" t="n">
        <v>39.49</v>
      </c>
      <c r="BT122" s="68">
        <f>IF(BS122&gt;0,((BS122-BS121)/BS121),0)</f>
        <v/>
      </c>
      <c r="BU122" s="68">
        <f>IF(BS122&gt;0,BT122-$V122,0)</f>
        <v/>
      </c>
      <c r="BV122" s="68">
        <f>IF(BS122&gt;0,(BS122-BV$10)/BV$10,0)</f>
        <v/>
      </c>
      <c r="BW122" s="68" t="n"/>
      <c r="BX122" s="15">
        <f>IF(BS122&gt;0,(BS122-BS$10)/BS$10,0)</f>
        <v/>
      </c>
      <c r="BZ122" s="13" t="n"/>
      <c r="CA122" s="68">
        <f>IF(BZ122&gt;0,((BZ122-BZ121)/BZ121),0)</f>
        <v/>
      </c>
      <c r="CB122" s="68">
        <f>IF(BZ122&gt;0,CA122-$V122,0)</f>
        <v/>
      </c>
      <c r="CC122" s="68">
        <f>IF(BZ122&gt;0,(BZ122-CC$10)/CC$10,0)</f>
        <v/>
      </c>
      <c r="CD122" s="68" t="n"/>
      <c r="CE122" s="15">
        <f>IF(BZ122&gt;0,(BZ122-BZ$10)/BZ$10,0)</f>
        <v/>
      </c>
      <c r="CG122" s="13" t="n">
        <v>30.45</v>
      </c>
      <c r="CH122" s="68">
        <f>IF(CG122&gt;0,((CG122-CG121)/CG121),0)</f>
        <v/>
      </c>
      <c r="CI122" s="68">
        <f>IF(CG122&gt;0,CH122-$V122,0)</f>
        <v/>
      </c>
      <c r="CJ122" s="68">
        <f>IF(CG122&gt;0,(CG122-CJ$10)/CJ$10,0)</f>
        <v/>
      </c>
      <c r="CK122" s="68" t="n"/>
      <c r="CL122" s="15">
        <f>IF(CG122&gt;0,(CG122-CG$10)/CG$10,0)</f>
        <v/>
      </c>
      <c r="CN122" s="13" t="n">
        <v>31.84</v>
      </c>
      <c r="CO122" s="68">
        <f>IF(CN122&gt;0,((CN122-CN121)/CN121),0)</f>
        <v/>
      </c>
      <c r="CP122" s="68">
        <f>IF(CN122&gt;0,CO122-$V122,0)</f>
        <v/>
      </c>
      <c r="CQ122" s="68">
        <f>IF(CN122&gt;0,(CN122-CQ$10)/CQ$10,0)</f>
        <v/>
      </c>
      <c r="CR122" s="68" t="n"/>
      <c r="CS122" s="15">
        <f>IF(CN122&gt;0,(CN122-CN$10)/CN$10,0)</f>
        <v/>
      </c>
      <c r="CU122" s="13" t="n">
        <v>35.58</v>
      </c>
      <c r="CV122" s="68">
        <f>IF(CU122&gt;0,((CU122-CU121)/CU121),0)</f>
        <v/>
      </c>
      <c r="CW122" s="68">
        <f>IF(CU122&gt;0,CV122-$V122,0)</f>
        <v/>
      </c>
      <c r="CX122" s="68">
        <f>IF(CU122&gt;0,(CU122-CX$10)/CX$10,0)</f>
        <v/>
      </c>
      <c r="CY122" s="68" t="n"/>
      <c r="CZ122" s="15">
        <f>IF(CU122&gt;0,(CU122-CU$10)/CU$10,0)</f>
        <v/>
      </c>
      <c r="DB122" s="13" t="n">
        <v>19.27</v>
      </c>
      <c r="DC122" s="68">
        <f>IF(DB122&gt;0,((DB122-DB121)/DB121),0)</f>
        <v/>
      </c>
      <c r="DD122" s="68">
        <f>IF(DB122&gt;0,DC122-$V122,0)</f>
        <v/>
      </c>
      <c r="DE122" s="68">
        <f>IF(DB122&gt;0,(DB122-DE$10)/DE$10,0)</f>
        <v/>
      </c>
      <c r="DF122" s="68" t="n"/>
      <c r="DG122" s="15">
        <f>IF(DB122&gt;0,(DB122-DB$10)/DB$10,0)</f>
        <v/>
      </c>
      <c r="DI122" s="13" t="n">
        <v>48.96</v>
      </c>
      <c r="DJ122" s="68">
        <f>IF(DI122&gt;0,((DI122-DI121)/DI121),0)</f>
        <v/>
      </c>
      <c r="DK122" s="68">
        <f>IF(DI122&gt;0,DJ122-$V122,0)</f>
        <v/>
      </c>
      <c r="DL122" s="68">
        <f>IF(DI122&gt;0,(DI122-DL$10)/DL$10,0)</f>
        <v/>
      </c>
      <c r="DM122" s="68" t="n"/>
      <c r="DN122" s="15">
        <f>IF(DI122&gt;0,(DI122-DI$10)/DI$10,0)</f>
        <v/>
      </c>
      <c r="DP122" s="13" t="n">
        <v>41.25</v>
      </c>
      <c r="DQ122" s="68">
        <f>IF(DP122&gt;0,((DP122-DP121)/DP121),0)</f>
        <v/>
      </c>
      <c r="DR122" s="68">
        <f>IF(DP122&gt;0,DQ122-$V122,0)</f>
        <v/>
      </c>
      <c r="DS122" s="68" t="n"/>
      <c r="DT122" s="68" t="n"/>
      <c r="DU122" s="15">
        <f>IF(DP122&gt;0,(DP122-DP$10)/DP$10,0)</f>
        <v/>
      </c>
      <c r="DV122" s="18" t="n"/>
      <c r="DW122" s="13" t="n">
        <v>32.25</v>
      </c>
      <c r="DX122" s="68">
        <f>IF(DW122&gt;0,((DW122-DW121)/DW121),0)</f>
        <v/>
      </c>
      <c r="DY122" s="68">
        <f>IF(DW122&gt;0,DX122-$V122,0)</f>
        <v/>
      </c>
      <c r="DZ122" s="68">
        <f>IF(DW122&gt;0,(DW122-DZ$10)/DZ$10,0)</f>
        <v/>
      </c>
      <c r="EA122" s="68" t="n"/>
      <c r="EB122" s="15">
        <f>IF(DW122&gt;0,(DW122-DW$10)/DW$10,0)</f>
        <v/>
      </c>
      <c r="ED122" s="13" t="n">
        <v>35.83</v>
      </c>
      <c r="EE122" s="68">
        <f>IF(ED122&gt;0,((ED122-ED121)/ED121),0)</f>
        <v/>
      </c>
      <c r="EF122" s="68">
        <f>IF(ED122&gt;0,EE122-$V122,0)</f>
        <v/>
      </c>
      <c r="EG122" s="68">
        <f>IF(ED122&gt;0,(ED122-EG$10)/EG$10,0)</f>
        <v/>
      </c>
      <c r="EH122" s="68" t="n"/>
      <c r="EI122" s="15">
        <f>IF(ED122&gt;0,(ED122-ED$10)/ED$10,0)</f>
        <v/>
      </c>
      <c r="EK122" s="13" t="n">
        <v>118.37</v>
      </c>
      <c r="EL122" s="68">
        <f>IF(EK122&gt;0,((EK122-EK121)/EK121),0)</f>
        <v/>
      </c>
      <c r="EM122" s="68">
        <f>IF(EK122&gt;0,EL122-$V122,0)</f>
        <v/>
      </c>
      <c r="EN122" s="68">
        <f>IF(EK122&gt;0,(EK122-EN$10)/EN$10,0)</f>
        <v/>
      </c>
      <c r="EO122" s="68" t="n"/>
      <c r="EP122" s="15">
        <f>IF(EK122&gt;0,(EK122-EK$10)/EK$10,0)</f>
        <v/>
      </c>
      <c r="ER122" s="13" t="n">
        <v>36.54</v>
      </c>
      <c r="ES122" s="68">
        <f>IF(ER122&gt;0,((ER122-ER121)/ER121),0)</f>
        <v/>
      </c>
      <c r="ET122" s="68">
        <f>IF(ER122&gt;0,ES122-$V122,0)</f>
        <v/>
      </c>
      <c r="EU122" s="68">
        <f>IF(ER122&gt;0,(ER122-EU$10)/EU$10,0)</f>
        <v/>
      </c>
      <c r="EV122" s="68" t="n"/>
      <c r="EW122" s="15">
        <f>IF(ER122&gt;0,(ER122-ER$10)/ER$10,0)</f>
        <v/>
      </c>
      <c r="EY122" s="13" t="n">
        <v>40.02</v>
      </c>
      <c r="EZ122" s="68">
        <f>IF(EY122&gt;0,((EY122-EY121)/EY121),0)</f>
        <v/>
      </c>
      <c r="FA122" s="68">
        <f>IF(EY122&gt;0,EZ122-$V122,0)</f>
        <v/>
      </c>
      <c r="FB122" s="68" t="n"/>
      <c r="FC122" s="68" t="n"/>
      <c r="FD122" s="15">
        <f>IF(EY122&gt;0,(EY122-EY$10)/EY$10,0)</f>
        <v/>
      </c>
      <c r="FF122" s="13" t="n">
        <v>59.06</v>
      </c>
      <c r="FG122" s="68">
        <f>IF(FF122&gt;0,((FF122-FF121)/FF121),0)</f>
        <v/>
      </c>
      <c r="FH122" s="68">
        <f>IF(FF122&gt;0,FG122-$V122,0)</f>
        <v/>
      </c>
      <c r="FI122" s="68">
        <f>IF(FF122&gt;0,(FF122-FI$10)/FI$10,0)</f>
        <v/>
      </c>
      <c r="FJ122" s="68" t="n"/>
      <c r="FK122" s="15">
        <f>IF(FF122&gt;0,(FF122-FF$10)/FF$10,0)</f>
        <v/>
      </c>
      <c r="FM122" s="13" t="n">
        <v>179.56</v>
      </c>
      <c r="FN122" s="68">
        <f>IF(FM122&gt;0,((FM122-FM121)/FM121),0)</f>
        <v/>
      </c>
      <c r="FO122" s="68">
        <f>IF(FM122&gt;0,FN122-$V122,0)</f>
        <v/>
      </c>
      <c r="FP122" s="68">
        <f>IF(FM122&gt;0,(FM122-FP$10)/FP$10,0)</f>
        <v/>
      </c>
      <c r="FQ122" s="68" t="n"/>
      <c r="FR122" s="15">
        <f>IF(FM122&gt;0,(FM122-FM$10)/FM$10,0)</f>
        <v/>
      </c>
      <c r="FT122" s="13" t="n">
        <v>92.58</v>
      </c>
      <c r="FU122" s="68">
        <f>IF(FT122&gt;0,((FT122-FT121)/FT121),0)</f>
        <v/>
      </c>
      <c r="FV122" s="68">
        <f>IF(FT122&gt;0,FU122-$V122,0)</f>
        <v/>
      </c>
      <c r="FW122" s="68">
        <f>IF(FT122&gt;0,(FT122-FW$10)/FW$10,0)</f>
        <v/>
      </c>
      <c r="FX122" s="68" t="n"/>
      <c r="FY122" s="15">
        <f>IF(FT122&gt;0,(FT122-FT$10)/FT$10,0)</f>
        <v/>
      </c>
      <c r="GA122" s="13" t="n">
        <v>17.85</v>
      </c>
      <c r="GB122" s="68">
        <f>IF(GA122&gt;0,((GA122-GA121)/GA121),0)</f>
        <v/>
      </c>
      <c r="GC122" s="68">
        <f>IF(GA122&gt;0,GB122-$V122,0)</f>
        <v/>
      </c>
      <c r="GD122" s="68" t="n"/>
      <c r="GE122" s="68" t="n"/>
      <c r="GF122" s="15">
        <f>IF(GA122&gt;0,(GA122-GA$10)/GA$10,0)</f>
        <v/>
      </c>
      <c r="GG122" s="18" t="n"/>
      <c r="GH122" s="13" t="n">
        <v>18.38</v>
      </c>
      <c r="GI122" s="68">
        <f>IF(GH122&gt;0,((GH122-GH121)/GH121),0)</f>
        <v/>
      </c>
      <c r="GJ122" s="68">
        <f>IF(GH122&gt;0,GI122-$V122,0)</f>
        <v/>
      </c>
      <c r="GK122" s="68">
        <f>IF(GH122&gt;0,(GH122-GK$10)/GK$10,0)</f>
        <v/>
      </c>
      <c r="GL122" s="68" t="n"/>
      <c r="GM122" s="15">
        <f>IF(GH122&gt;0,(GH122-GH$10)/GH$10,0)</f>
        <v/>
      </c>
      <c r="GO122" s="13" t="n">
        <v>25.44</v>
      </c>
      <c r="GP122" s="68">
        <f>IF(GO122&gt;0,((GO122-GO121)/GO121),0)</f>
        <v/>
      </c>
      <c r="GQ122" s="68">
        <f>IF(GO122&gt;0,GP122-$V122,0)</f>
        <v/>
      </c>
      <c r="GR122" s="68" t="n"/>
      <c r="GS122" s="68" t="n"/>
      <c r="GT122" s="15">
        <f>IF(GO122&gt;0,(GO122-GO$10)/GO$10,0)</f>
        <v/>
      </c>
      <c r="GV122" s="13" t="n">
        <v>15.2</v>
      </c>
      <c r="GW122" s="68">
        <f>IF(GV122&gt;0,((GV122-GV121)/GV121),0)</f>
        <v/>
      </c>
      <c r="GX122" s="68">
        <f>IF(GV122&gt;0,GW122-$V122,0)</f>
        <v/>
      </c>
      <c r="GY122" s="68">
        <f>IF(GV122&gt;0,(GV122-GY$10)/GY$10,0)</f>
        <v/>
      </c>
      <c r="GZ122" s="68" t="n"/>
      <c r="HA122" s="15">
        <f>IF(GV122&gt;0,(GV122-GV$10)/GV$10,0)</f>
        <v/>
      </c>
      <c r="HD122" s="13" t="n">
        <v>325.31</v>
      </c>
      <c r="HE122" s="68">
        <f>IF(HD122&gt;0,((HD122-HD121)/HD121),0)</f>
        <v/>
      </c>
      <c r="HF122" s="68">
        <f>IF(HD122&gt;0,HE122-$V122,0)</f>
        <v/>
      </c>
      <c r="HG122" s="68">
        <f>IF(HD122&gt;0,(HD122-HG$10)/HG$10,0)</f>
        <v/>
      </c>
      <c r="HH122" s="68" t="n"/>
      <c r="HI122" s="15">
        <f>IF(HD122&gt;0,(HD122-HD$10)/HD$10,0)</f>
        <v/>
      </c>
      <c r="HK122" s="13" t="n">
        <v>41.76</v>
      </c>
      <c r="HL122" s="68">
        <f>IF(HK122&gt;0,((HK122-HK121)/HK121),0)</f>
        <v/>
      </c>
      <c r="HM122" s="68">
        <f>IF(HK122&gt;0,HL122-$V122,0)</f>
        <v/>
      </c>
      <c r="HN122" s="68">
        <f>IF(HK122&gt;0,(HK122-HN$10)/HN$10,0)</f>
        <v/>
      </c>
      <c r="HO122" s="68" t="n"/>
      <c r="HP122" s="15">
        <f>IF(HK122&gt;0,(HK122-HK$10)/HK$10,0)</f>
        <v/>
      </c>
      <c r="HR122" s="13" t="n">
        <v>112.1</v>
      </c>
      <c r="HS122" s="68">
        <f>IF(HR122&gt;0,((HR122-HR121)/HR121),0)</f>
        <v/>
      </c>
      <c r="HT122" s="68">
        <f>IF(HR122&gt;0,HS122-$V122,0)</f>
        <v/>
      </c>
      <c r="HU122" s="68">
        <f>IF(HR122&gt;0,(HR122-HU$10)/HU$10,0)</f>
        <v/>
      </c>
      <c r="HV122" s="68" t="n"/>
      <c r="HW122" s="15">
        <f>IF(HR122&gt;0,(HR122-HR$10)/HR$10,0)</f>
        <v/>
      </c>
      <c r="HY122" s="13" t="n">
        <v>141.97</v>
      </c>
      <c r="HZ122" s="68">
        <f>IF(HY122&gt;0,((HY122-HY121)/HY121),0)</f>
        <v/>
      </c>
      <c r="IA122" s="68">
        <f>IF(HY122&gt;0,HZ122-$V122,0)</f>
        <v/>
      </c>
      <c r="IB122" s="68">
        <f>IF(HY122&gt;0,(HY122-IB$10)/IB$10,0)</f>
        <v/>
      </c>
      <c r="IC122" s="68" t="n"/>
      <c r="ID122" s="15">
        <f>IF(HY122&gt;0,(HY122-HY$10)/HY$10,0)</f>
        <v/>
      </c>
      <c r="IF122" s="13" t="n">
        <v>248.7</v>
      </c>
      <c r="IG122" s="68">
        <f>IF(IF122&gt;0,((IF122-IF121)/IF121),0)</f>
        <v/>
      </c>
      <c r="IH122" s="68">
        <f>IF(IF122&gt;0,IG122-$V122,0)</f>
        <v/>
      </c>
      <c r="II122" s="68">
        <f>IF(IF122&gt;0,(IF122-II$10)/II$10,0)</f>
        <v/>
      </c>
      <c r="IJ122" s="68" t="n"/>
      <c r="IK122" s="15">
        <f>IF(IF122&gt;0,(IF122-IF$10)/IF$10,0)</f>
        <v/>
      </c>
      <c r="IM122" s="13" t="n">
        <v>232.59</v>
      </c>
      <c r="IN122" s="68">
        <f>IF(IM122&gt;0,((IM122-IM121)/IM121),0)</f>
        <v/>
      </c>
      <c r="IO122" s="68">
        <f>IF(IM122&gt;0,IN122-$V122,0)</f>
        <v/>
      </c>
      <c r="IP122" s="68">
        <f>IF(IM122&gt;0,(IM122-IP$10)/IP$10,0)</f>
        <v/>
      </c>
      <c r="IQ122" s="68" t="n"/>
      <c r="IR122" s="15">
        <f>IF(IM122&gt;0,(IM122-IM$10)/IM$10,0)</f>
        <v/>
      </c>
      <c r="IT122" s="13" t="n">
        <v>66.65000000000001</v>
      </c>
      <c r="IU122" s="68">
        <f>IF(IT122&gt;0,((IT122-IT121)/IT121),0)</f>
        <v/>
      </c>
      <c r="IV122" s="68">
        <f>IF(IT122&gt;0,IU122-$V122,0)</f>
        <v/>
      </c>
      <c r="IW122" s="68">
        <f>IF(IT122&gt;0,(IT122-IW$10)/IW$10,0)</f>
        <v/>
      </c>
      <c r="IX122" s="68" t="n"/>
      <c r="IY122" s="15">
        <f>IF(IT122&gt;0,(IT122-IT$10)/IT$10,0)</f>
        <v/>
      </c>
      <c r="JA122" s="13" t="n">
        <v>682.87</v>
      </c>
      <c r="JB122" s="68">
        <f>IF(JA122&gt;0,((JA122-JA121)/JA121),0)</f>
        <v/>
      </c>
      <c r="JC122" s="68">
        <f>IF(JA122&gt;0,JB122-$V122,0)</f>
        <v/>
      </c>
      <c r="JD122" s="68">
        <f>IF(JA122&gt;0,(JA122-JD$10)/JD$10,0)</f>
        <v/>
      </c>
      <c r="JE122" s="68" t="n"/>
      <c r="JF122" s="15">
        <f>IF(JA122&gt;0,(JA122-JA$10)/JA$10,0)</f>
        <v/>
      </c>
      <c r="JH122" s="13" t="n">
        <v>474.96</v>
      </c>
      <c r="JI122" s="68">
        <f>IF(JH122&gt;0,((JH122-JH121)/JH121),0)</f>
        <v/>
      </c>
      <c r="JJ122" s="68">
        <f>IF(JH122&gt;0,JI122-$V122,0)</f>
        <v/>
      </c>
      <c r="JK122" s="68">
        <f>IF(JH122&gt;0,(JH122-JK$10)/JK$10,0)</f>
        <v/>
      </c>
      <c r="JL122" s="68" t="n"/>
      <c r="JM122" s="15">
        <f>IF(JH122&gt;0,(JH122-JH$10)/JH$10,0)</f>
        <v/>
      </c>
      <c r="JO122" s="13" t="n">
        <v>14.37</v>
      </c>
      <c r="JP122" s="68">
        <f>IF(JO122&gt;0,((JO122-JO121)/JO121),0)</f>
        <v/>
      </c>
      <c r="JQ122" s="68">
        <f>IF(JO122&gt;0,JP122-$V122,0)</f>
        <v/>
      </c>
      <c r="JR122" s="68">
        <f>IF(JO122&gt;0,(JO122-JR$10)/JR$10,0)</f>
        <v/>
      </c>
      <c r="JS122" s="68" t="n"/>
      <c r="JT122" s="15">
        <f>IF(JO122&gt;0,(JO122-JO$10)/JO$10,0)</f>
        <v/>
      </c>
      <c r="JV122" s="13" t="n">
        <v>1.65</v>
      </c>
      <c r="JW122" s="68">
        <f>IF(JV122&gt;0,((JV122-JV121)/JV121),0)</f>
        <v/>
      </c>
      <c r="JX122" s="68">
        <f>IF(JV122&gt;0,JW122-$V122,0)</f>
        <v/>
      </c>
      <c r="JY122" s="68">
        <f>IF(JV122&gt;0,(JV122-JY$10)/JY$10,0)</f>
        <v/>
      </c>
      <c r="JZ122" s="68" t="n"/>
      <c r="KA122" s="15">
        <f>IF(JV122&gt;0,(JV122-JV$10)/JV$10,0)</f>
        <v/>
      </c>
      <c r="KC122" s="13" t="n">
        <v>20.73</v>
      </c>
      <c r="KD122" s="68">
        <f>IF(KC122&gt;0,((KC122-KC121)/KC121),0)</f>
        <v/>
      </c>
      <c r="KE122" s="68">
        <f>IF(KC122&gt;0,KD122-$V122,0)</f>
        <v/>
      </c>
      <c r="KF122" s="68">
        <f>IF(KC122&gt;0,(KC122-KF$10)/KF$10,0)</f>
        <v/>
      </c>
      <c r="KG122" s="68" t="n"/>
      <c r="KH122" s="15">
        <f>IF(KC122&gt;0,(KC122-KC$10)/KC$10,0)</f>
        <v/>
      </c>
      <c r="KI122" s="18" t="n"/>
      <c r="KJ122" s="13" t="n">
        <v>73.48999999999999</v>
      </c>
      <c r="KK122" s="68">
        <f>IF(KJ122&gt;0,((KJ122-KJ121)/KJ121),0)</f>
        <v/>
      </c>
      <c r="KL122" s="68">
        <f>IF(KJ122&gt;0,KK122-$V122,0)</f>
        <v/>
      </c>
      <c r="KM122" s="68">
        <f>IF(KJ122&gt;0,(KJ122-KM$10)/KM$10,0)</f>
        <v/>
      </c>
      <c r="KN122" s="68" t="n"/>
      <c r="KO122" s="15">
        <f>IF(KJ122&gt;0,(KJ122-KJ$10)/KJ$10,0)</f>
        <v/>
      </c>
      <c r="KQ122" s="13" t="n">
        <v>1.56</v>
      </c>
      <c r="KR122" s="68">
        <f>IF(KQ122&gt;0,((KQ122-KQ121)/KQ121),0)</f>
        <v/>
      </c>
      <c r="KS122" s="68">
        <f>IF(KQ122&gt;0,KR122-$V122,0)</f>
        <v/>
      </c>
      <c r="KT122" s="68">
        <f>IF(KQ122&gt;0,(KQ122-KT$10)/KT$10,0)</f>
        <v/>
      </c>
      <c r="KU122" s="68" t="n"/>
      <c r="KV122" s="15">
        <f>IF(KQ122&gt;0,(KQ122-KQ$10)/KQ$10,0)</f>
        <v/>
      </c>
      <c r="KW122" s="18" t="n"/>
      <c r="KX122" s="13" t="n">
        <v>27.97</v>
      </c>
      <c r="KY122" s="68">
        <f>IF(KX122&gt;0,((KX122-KX121)/KX121),0)</f>
        <v/>
      </c>
      <c r="KZ122" s="68">
        <f>IF(KX122&gt;0,KY122-$V122,0)</f>
        <v/>
      </c>
      <c r="LA122" s="68">
        <f>IF(KX122&gt;0,(KX122-LA$10)/LA$10,0)</f>
        <v/>
      </c>
      <c r="LB122" s="68" t="n"/>
      <c r="LC122" s="15">
        <f>IF(KX122&gt;0,(KX122-KX$10)/KX$10,0)</f>
        <v/>
      </c>
      <c r="LD122" s="18" t="n"/>
      <c r="LE122" s="13" t="n">
        <v>56.85</v>
      </c>
      <c r="LF122" s="68">
        <f>IF(LE122&gt;0,((LE122-LE121)/LE121),0)</f>
        <v/>
      </c>
      <c r="LG122" s="68">
        <f>IF(LE122&gt;0,LF122-$V122,0)</f>
        <v/>
      </c>
      <c r="LH122" s="68">
        <f>IF(LE122&gt;0,(LE122-LH$10)/LH$10,0)</f>
        <v/>
      </c>
      <c r="LI122" s="68" t="n"/>
      <c r="LJ122" s="15">
        <f>IF(LE122&gt;0,(LE122-LE$10)/LE$10,0)</f>
        <v/>
      </c>
      <c r="LL122" s="13" t="n">
        <v>124.5</v>
      </c>
      <c r="LM122" s="68">
        <f>IF(LL122&gt;0,((LL122-LL121)/LL121),0)</f>
        <v/>
      </c>
      <c r="LN122" s="68">
        <f>IF(LL122&gt;0,LM122-$V122,0)</f>
        <v/>
      </c>
      <c r="LO122" s="68">
        <f>IF(LL122&gt;0,(LL122-LO$10)/LO$10,0)</f>
        <v/>
      </c>
      <c r="LP122" s="68" t="n"/>
      <c r="LQ122" s="15">
        <f>IF(LL122&gt;0,(LL122-LL$10)/LL$10,0)</f>
        <v/>
      </c>
      <c r="LS122" s="13" t="n">
        <v>15.8</v>
      </c>
      <c r="LT122" s="68">
        <f>IF(LS122&gt;0,((LS122-LS121)/LS121),0)</f>
        <v/>
      </c>
      <c r="LU122" s="68">
        <f>IF(LS122&gt;0,LT122-$V122,0)</f>
        <v/>
      </c>
      <c r="LV122" s="68" t="n"/>
      <c r="LW122" s="68" t="n"/>
      <c r="LX122" s="15">
        <f>IF(LS122&gt;0,(LS122-LS$10)/LS$10,0)</f>
        <v/>
      </c>
      <c r="LZ122" s="13" t="n">
        <v>15.03</v>
      </c>
      <c r="MA122" s="68">
        <f>IF(LZ122&gt;0,((LZ122-LZ121)/LZ121),0)</f>
        <v/>
      </c>
      <c r="MB122" s="68">
        <f>IF(LZ122&gt;0,MA122-$V122,0)</f>
        <v/>
      </c>
      <c r="MC122" s="68">
        <f>IF(LZ122&gt;0,(LZ122-MC$10)/MC$10,0)</f>
        <v/>
      </c>
      <c r="MD122" s="68" t="n"/>
      <c r="ME122" s="15">
        <f>IF(LZ122&gt;0,(LZ122-LZ$10)/LZ$10,0)</f>
        <v/>
      </c>
      <c r="MG122" s="13" t="n">
        <v>63.68</v>
      </c>
      <c r="MH122" s="68">
        <f>IF(MG122&gt;0,((MG122-MG121)/MG121),0)</f>
        <v/>
      </c>
      <c r="MI122" s="68">
        <f>IF(MG122&gt;0,MH122-$V122,0)</f>
        <v/>
      </c>
      <c r="MJ122" s="68">
        <f>IF(MG122&gt;0,(MG122-MJ$10)/MJ$10,0)</f>
        <v/>
      </c>
      <c r="MK122" s="68" t="n"/>
      <c r="ML122" s="15">
        <f>IF(MG122&gt;0,(MG122-MG$10)/MG$10,0)</f>
        <v/>
      </c>
      <c r="MN122" s="13" t="n">
        <v>138.1</v>
      </c>
      <c r="MO122" s="68">
        <f>IF(MN122&gt;0,((MN122-MN121)/MN121),0)</f>
        <v/>
      </c>
      <c r="MP122" s="68">
        <f>IF(MN122&gt;0,MO122-$V122,0)</f>
        <v/>
      </c>
      <c r="MQ122" s="68">
        <f>IF(MN122&gt;0,(MN122-MQ$10)/MQ$10,0)</f>
        <v/>
      </c>
      <c r="MR122" s="68" t="n"/>
      <c r="MS122" s="15">
        <f>IF(MN122&gt;0,(MN122-MN$10)/MN$10,0)</f>
        <v/>
      </c>
      <c r="MU122" s="13" t="n">
        <v>12.84</v>
      </c>
      <c r="MV122" s="68">
        <f>IF(MU122&gt;0,((MU122-MU121)/MU121),0)</f>
        <v/>
      </c>
      <c r="MW122" s="68">
        <f>IF(MU122&gt;0,MV122-$V122,0)</f>
        <v/>
      </c>
      <c r="MX122" s="68">
        <f>IF(MU122&gt;0,(MU122-MX$10)/MX$10,0)</f>
        <v/>
      </c>
      <c r="MY122" s="68" t="n"/>
      <c r="MZ122" s="15">
        <f>IF(MU122&gt;0,(MU122-MU$10)/MU$10,0)</f>
        <v/>
      </c>
      <c r="NB122" s="13" t="n">
        <v>236.52</v>
      </c>
      <c r="NC122" s="68">
        <f>IF(NB122&gt;0,((NB122-NB121)/NB121),0)</f>
        <v/>
      </c>
      <c r="ND122" s="68">
        <f>IF(NB122&gt;0,NC122-$V122,0)</f>
        <v/>
      </c>
      <c r="NE122" s="68">
        <f>IF(NB122&gt;0,(NB122-NE$10)/NE$10,0)</f>
        <v/>
      </c>
      <c r="NF122" s="68" t="n"/>
      <c r="NG122" s="15">
        <f>IF(NB122&gt;0,(NB122-NB$10)/NB$10,0)</f>
        <v/>
      </c>
      <c r="NI122" s="13" t="n">
        <v>6.01</v>
      </c>
      <c r="NJ122" s="68">
        <f>IF(NI122&gt;0,((NI122-NI121)/NI121),0)</f>
        <v/>
      </c>
      <c r="NK122" s="68">
        <f>IF(NI122&gt;0,NJ122-$V122,0)</f>
        <v/>
      </c>
      <c r="NL122" s="68">
        <f>IF(NI122&gt;0,(NI122-NL$10)/NL$10,0)</f>
        <v/>
      </c>
      <c r="NM122" s="68" t="n"/>
      <c r="NN122" s="15">
        <f>IF(NI122&gt;0,(NI122-NI$10)/NI$10,0)</f>
        <v/>
      </c>
      <c r="NP122" s="13" t="n">
        <v>478.36</v>
      </c>
      <c r="NQ122" s="68">
        <f>IF(NP122&gt;0,((NP122-NP121)/NP121),0)</f>
        <v/>
      </c>
      <c r="NR122" s="68">
        <f>IF(NP122&gt;0,NQ122-$V122,0)</f>
        <v/>
      </c>
      <c r="NS122" s="68">
        <f>IF(NP122&gt;0,(NP122-NS$10)/NS$10,0)</f>
        <v/>
      </c>
      <c r="NT122" s="68" t="n"/>
      <c r="NU122" s="15">
        <f>IF(NP122&gt;0,(NP122-NP$10)/NP$10,0)</f>
        <v/>
      </c>
      <c r="NW122" s="13" t="n">
        <v>174.67</v>
      </c>
      <c r="NX122" s="68">
        <f>IF(NW122&gt;0,((NW122-NW121)/NW121),0)</f>
        <v/>
      </c>
      <c r="NY122" s="68">
        <f>IF(NW122&gt;0,NX122-$V122,0)</f>
        <v/>
      </c>
      <c r="NZ122" s="68">
        <f>IF(NW122&gt;0,(NW122-NZ$10)/NZ$10,0)</f>
        <v/>
      </c>
      <c r="OA122" s="68" t="n"/>
      <c r="OB122" s="15">
        <f>IF(NW122&gt;0,(NW122-NW$10)/NW$10,0)</f>
        <v/>
      </c>
      <c r="OD122" s="13" t="n">
        <v>1.75</v>
      </c>
      <c r="OE122" s="68">
        <f>IF(OD122&gt;0,((OD122-OD121)/OD121),0)</f>
        <v/>
      </c>
      <c r="OF122" s="68">
        <f>IF(OD122&gt;0,OE122-$V122,0)</f>
        <v/>
      </c>
      <c r="OG122" s="68">
        <f>IF(OD122&gt;0,(OD122-OG$10)/OG$10,0)</f>
        <v/>
      </c>
      <c r="OH122" s="68" t="n"/>
      <c r="OI122" s="15">
        <f>IF(OD122&gt;0,(OD122-OD$10)/OD$10,0)</f>
        <v/>
      </c>
      <c r="OK122" s="13" t="n">
        <v>162.56</v>
      </c>
      <c r="OL122" s="68">
        <f>IF(OK122&gt;0,((OK122-OK121)/OK121),0)</f>
        <v/>
      </c>
      <c r="OM122" s="68">
        <f>IF(OK122&gt;0,OL122-$V122,0)</f>
        <v/>
      </c>
      <c r="ON122" s="68">
        <f>IF(OK122&gt;0,(OK122-ON$10)/ON$10,0)</f>
        <v/>
      </c>
      <c r="OO122" s="68" t="n"/>
      <c r="OP122" s="15">
        <f>IF(OK122&gt;0,(OK122-OK$10)/OK$10,0)</f>
        <v/>
      </c>
      <c r="OR122" s="13" t="n">
        <v>4.34</v>
      </c>
      <c r="OS122" s="68">
        <f>IF(OR122&gt;0,((OR122-OR121)/OR121),0)</f>
        <v/>
      </c>
      <c r="OT122" s="68">
        <f>IF(OR122&gt;0,OS122-$V122,0)</f>
        <v/>
      </c>
      <c r="OU122" s="68">
        <f>IF(OR122&gt;0,(OR122-OU$10)/OU$10,0)</f>
        <v/>
      </c>
      <c r="OV122" s="68" t="n"/>
      <c r="OW122" s="15">
        <f>IF(OR122&gt;0,(OR122-OR$10)/OR$10,0)</f>
        <v/>
      </c>
      <c r="OY122" s="13" t="n">
        <v>145.69</v>
      </c>
      <c r="OZ122" s="68">
        <f>IF(OY122&gt;0,((OY122-OY121)/OY121),0)</f>
        <v/>
      </c>
      <c r="PA122" s="68">
        <f>IF(OY122&gt;0,OZ122-$V122,0)</f>
        <v/>
      </c>
      <c r="PB122" s="68">
        <f>IF(OY122&gt;0,(OY122-PB$10)/PB$10,0)</f>
        <v/>
      </c>
      <c r="PC122" s="68" t="n"/>
      <c r="PD122" s="15">
        <f>IF(OY122&gt;0,(OY122-OY$10)/OY$10,0)</f>
        <v/>
      </c>
      <c r="PE122" s="18" t="n"/>
      <c r="PF122" s="13" t="n">
        <v>257.1</v>
      </c>
      <c r="PG122" s="68">
        <f>IF(PF122&gt;0,((PF122-PF121)/PF121),0)</f>
        <v/>
      </c>
      <c r="PH122" s="68">
        <f>IF(PF122&gt;0,PG122-$V122,0)</f>
        <v/>
      </c>
      <c r="PI122" s="68">
        <f>IF(PF122&gt;0,(PF122-PI$10)/PI$10,0)</f>
        <v/>
      </c>
      <c r="PJ122" s="68" t="n"/>
      <c r="PK122" s="15">
        <f>IF(PF122&gt;0,(PF122-PF$10)/PF$10,0)</f>
        <v/>
      </c>
      <c r="PM122" s="13" t="n"/>
      <c r="PN122" s="68">
        <f>IF(PM122&gt;0,((PM122-PM121)/PM121),0)</f>
        <v/>
      </c>
      <c r="PO122" s="68">
        <f>PN122-$V122</f>
        <v/>
      </c>
      <c r="PP122" s="68">
        <f>IF(PM122&gt;0,(PM122-PP$10)/PP$10,0)</f>
        <v/>
      </c>
      <c r="PQ122" s="68" t="n"/>
      <c r="PR122" s="15">
        <f>IF(PM122&gt;0,(PM122-PM$10)/PM$10,0)</f>
        <v/>
      </c>
      <c r="PT122" s="13" t="n">
        <v>5.62</v>
      </c>
      <c r="PU122" s="68">
        <f>IF(PT122&gt;0,((PT122-PT121)/PT121),0)</f>
        <v/>
      </c>
      <c r="PV122" s="68">
        <f>IF(PT122&gt;0,PU122-$V122,0)</f>
        <v/>
      </c>
      <c r="PW122" s="68">
        <f>IF(PT122&gt;0,(PT122-PW$10)/PW$10,0)</f>
        <v/>
      </c>
      <c r="PX122" s="68" t="n"/>
      <c r="PY122" s="15">
        <f>IF(PT122&gt;0,(PT122-PT$10)/PT$10,0)</f>
        <v/>
      </c>
      <c r="QA122" s="13" t="n">
        <v>217.48</v>
      </c>
      <c r="QB122" s="68">
        <f>IF(QA122&gt;0,((QA122-QA121)/QA121),0)</f>
        <v/>
      </c>
      <c r="QC122" s="68">
        <f>IF(QA122&gt;0,QB122-$V122,0)</f>
        <v/>
      </c>
      <c r="QD122" s="68">
        <f>IF(QA122&gt;0,(QA122-QD$10)/QD$10,0)</f>
        <v/>
      </c>
      <c r="QE122" s="68" t="n"/>
      <c r="QF122" s="15">
        <f>IF(QA122&gt;0,(QA122-QA$10)/QA$10,0)</f>
        <v/>
      </c>
      <c r="QH122" s="13" t="n">
        <v>1.415</v>
      </c>
      <c r="QI122" s="68">
        <f>IF(QH122&gt;0,((QH122-QH121)/QH121),0)</f>
        <v/>
      </c>
      <c r="QJ122" s="68">
        <f>IF(QH122&gt;0,QI122-$V122,0)</f>
        <v/>
      </c>
      <c r="QK122" s="68">
        <f>IF(QH122&gt;0,(QH122-QK$10)/QK$10,0)</f>
        <v/>
      </c>
      <c r="QL122" s="68" t="n"/>
      <c r="QM122" s="15">
        <f>IF(QH122&gt;0,(QH122-QH$10)/QH$10,0)</f>
        <v/>
      </c>
      <c r="QO122" s="13" t="n">
        <v>13.24</v>
      </c>
      <c r="QP122" s="68">
        <f>IF(QO122&gt;0,((QO122-QO121)/QO121),0)</f>
        <v/>
      </c>
      <c r="QQ122" s="68">
        <f>IF(QO122&gt;0,QP122-$V122,0)</f>
        <v/>
      </c>
      <c r="QR122" s="68">
        <f>IF(QO122&gt;0,(QO122-QR$10)/QR$10,0)</f>
        <v/>
      </c>
      <c r="QS122" s="68" t="n"/>
      <c r="QT122" s="15">
        <f>IF(QO122&gt;0,(QO122-QO$10)/QO$10,0)</f>
        <v/>
      </c>
      <c r="QV122" s="13" t="n">
        <v>1.814</v>
      </c>
      <c r="QW122" s="68">
        <f>IF(QV122&gt;0,((QV122-QV121)/QV121),0)</f>
        <v/>
      </c>
      <c r="QX122" s="68">
        <f>IF(QV122&gt;0,QW122-$V122,0)</f>
        <v/>
      </c>
      <c r="QY122" s="68">
        <f>IF(QV122&gt;0,(QV122-QY$10)/QY$10,0)</f>
        <v/>
      </c>
      <c r="QZ122" s="68" t="n"/>
      <c r="RA122" s="15">
        <f>IF(QV122&gt;0,(QV122-QV$10)/QV$10,0)</f>
        <v/>
      </c>
      <c r="RC122" s="13" t="n">
        <v>35.38</v>
      </c>
      <c r="RD122" s="68">
        <f>IF(RC122&gt;0,((RC122-RC121)/RC121),0)</f>
        <v/>
      </c>
      <c r="RE122" s="68">
        <f>IF(RC122&gt;0,RD122-$V122,0)</f>
        <v/>
      </c>
      <c r="RF122" s="68">
        <f>IF(RC122&gt;0,(RC122-RF$10)/RF$10,0)</f>
        <v/>
      </c>
      <c r="RG122" s="68" t="n"/>
      <c r="RH122" s="15">
        <f>IF(RC122&gt;0,(RC122-RC$10)/RC$10,0)</f>
        <v/>
      </c>
      <c r="RJ122" s="13" t="n">
        <v>211.1</v>
      </c>
      <c r="RK122" s="68">
        <f>IF(RJ122&gt;0,((RJ122-RJ121)/RJ121),0)</f>
        <v/>
      </c>
      <c r="RL122" s="68">
        <f>RK122-$V122</f>
        <v/>
      </c>
      <c r="RM122" s="68">
        <f>IF(RJ122&gt;0,(RJ122-RM$10)/RM$10,0)</f>
        <v/>
      </c>
      <c r="RN122" s="68" t="n"/>
      <c r="RO122" s="15">
        <f>IF(RJ122&gt;0,(RJ122-RJ$10)/RJ$10,0)</f>
        <v/>
      </c>
      <c r="RQ122" s="13" t="n">
        <v>13.64</v>
      </c>
      <c r="RR122" s="68">
        <f>IF(RQ122&gt;0,((RQ122-RQ121)/RQ121),0)</f>
        <v/>
      </c>
      <c r="RS122" s="68">
        <f>RR122-$V122</f>
        <v/>
      </c>
      <c r="RT122" s="68">
        <f>IF(RQ122&gt;0,(RQ122-RT$10)/RT$10,0)</f>
        <v/>
      </c>
      <c r="RU122" s="68" t="n"/>
      <c r="RV122" s="15">
        <f>IF(RQ122&gt;0,(RQ122-RQ$10)/RQ$10,0)</f>
        <v/>
      </c>
      <c r="RX122" s="13" t="n">
        <v>137.4</v>
      </c>
      <c r="RY122" s="68">
        <f>IF(RX122&gt;0,((RX122-RX121)/RX121),0)</f>
        <v/>
      </c>
      <c r="RZ122" s="68">
        <f>RY122-$V122</f>
        <v/>
      </c>
      <c r="SA122" s="68">
        <f>IF(RX122&gt;0,(RX122-SA$10)/SA$10,0)</f>
        <v/>
      </c>
      <c r="SB122" s="68" t="n"/>
      <c r="SC122" s="15">
        <f>IF(RX122&gt;0,(RX122-RX$10)/RX$10,0)</f>
        <v/>
      </c>
      <c r="SE122" s="13" t="n">
        <v>11.4</v>
      </c>
      <c r="SF122" s="68">
        <f>IF(SE122&gt;0,((SE122-SE121)/SE121),0)</f>
        <v/>
      </c>
      <c r="SG122" s="68">
        <f>SF122-$V122</f>
        <v/>
      </c>
      <c r="SH122" s="68">
        <f>IF(SE122&gt;0,(SE122-SH$10)/SH$10,0)</f>
        <v/>
      </c>
      <c r="SI122" s="68" t="n"/>
      <c r="SJ122" s="15">
        <f>IF(SE122&gt;0,(SE122-SE$10)/SE$10,0)</f>
        <v/>
      </c>
      <c r="SL122" s="13" t="n">
        <v>0.872</v>
      </c>
      <c r="SM122" s="68">
        <f>IF(SL122&gt;0,((SL122-SL121)/SL121),0)</f>
        <v/>
      </c>
      <c r="SN122" s="68">
        <f>SM122-$V122</f>
        <v/>
      </c>
      <c r="SO122" s="68">
        <f>IF(SL122&gt;0,(SL122-SO$10)/SO$10,0)</f>
        <v/>
      </c>
      <c r="SP122" s="68" t="n"/>
      <c r="SQ122" s="15">
        <f>IF(SL122&gt;0,(SL122-SL$10)/SL$10,0)</f>
        <v/>
      </c>
      <c r="SS122" s="13" t="n">
        <v>15.17</v>
      </c>
      <c r="ST122" s="68">
        <f>IF(SS122&gt;0,((SS122-SS121)/SS121),0)</f>
        <v/>
      </c>
      <c r="SU122" s="68">
        <f>ST122-$V122</f>
        <v/>
      </c>
      <c r="SV122" s="68">
        <f>IF(SS122&gt;0,(SS122-SV$10)/SV$10,0)</f>
        <v/>
      </c>
      <c r="SW122" s="68" t="n"/>
      <c r="SX122" s="15">
        <f>IF(SS122&gt;0,(SS122-SS$10)/SS$10,0)</f>
        <v/>
      </c>
      <c r="SZ122" s="13" t="n">
        <v>30.55</v>
      </c>
      <c r="TA122" s="68">
        <f>IF(SZ122&gt;0,((SZ122-SZ121)/SZ121),0)</f>
        <v/>
      </c>
      <c r="TB122" s="68">
        <f>TA122-$V122</f>
        <v/>
      </c>
      <c r="TC122" s="68">
        <f>IF(SZ122&gt;0,(SZ122-TC$10)/TC$10,0)</f>
        <v/>
      </c>
      <c r="TD122" s="68" t="n"/>
      <c r="TE122" s="15">
        <f>IF(SZ122&gt;0,(SZ122-SZ$10)/SZ$10,0)</f>
        <v/>
      </c>
      <c r="TG122" s="587" t="n">
        <v>0.178</v>
      </c>
      <c r="TH122" s="68">
        <f>IF(TG122&gt;0,((TG122-TG121)/TG121),0)</f>
        <v/>
      </c>
      <c r="TI122" s="68">
        <f>TH122-$V122</f>
        <v/>
      </c>
      <c r="TJ122" s="68">
        <f>IF(TG122&gt;0,(TG122-TJ$10)/TJ$10,0)</f>
        <v/>
      </c>
      <c r="TK122" s="68" t="n"/>
      <c r="TL122" s="15">
        <f>IF(TG122&gt;0,(TG122-TG$10)/TG$10,0)</f>
        <v/>
      </c>
      <c r="TN122" s="13" t="n">
        <v>49.93</v>
      </c>
      <c r="TO122" s="68">
        <f>IF(TN122&gt;0,((TN122-TN121)/TN121),0)</f>
        <v/>
      </c>
      <c r="TP122" s="68">
        <f>TO122-$V122</f>
        <v/>
      </c>
      <c r="TQ122" s="68">
        <f>IF(TN122&gt;0,(TN122-TQ$10)/TQ$10,0)</f>
        <v/>
      </c>
      <c r="TR122" s="68" t="n"/>
      <c r="TS122" s="15">
        <f>IF(TN122&gt;0,(TN122-TN$10)/TN$10,0)</f>
        <v/>
      </c>
      <c r="TU122" s="587" t="n">
        <v>3.47</v>
      </c>
      <c r="TV122" s="68">
        <f>IF(TU122&gt;0,((TU122-TU121)/TU121),0)</f>
        <v/>
      </c>
      <c r="TW122" s="68">
        <f>TV122-$V122</f>
        <v/>
      </c>
      <c r="TX122" s="68">
        <f>IF(TU122&gt;0,(TU122-TX$10)/TX$10,0)</f>
        <v/>
      </c>
      <c r="TY122" s="68" t="n"/>
      <c r="TZ122" s="15">
        <f>IF(TU122&gt;0,(TU122-TU$10)/TU$10,0)</f>
        <v/>
      </c>
      <c r="UB122" s="587" t="n"/>
      <c r="UC122" s="68">
        <f>IF(UB122&gt;0,((UB122-UB121)/UB121),0)</f>
        <v/>
      </c>
      <c r="UD122" s="68">
        <f>UC122-$V122</f>
        <v/>
      </c>
      <c r="UE122" s="68">
        <f>IF(UB122&gt;0,(UB122-UE$10)/UE$10,0)</f>
        <v/>
      </c>
      <c r="UF122" s="68" t="n"/>
      <c r="UG122" s="15">
        <f>IF(UB122&gt;0,(UB122-UB$10)/UB$10,0)</f>
        <v/>
      </c>
      <c r="UI122" s="587" t="n"/>
      <c r="UJ122" s="68">
        <f>IF(UI122&gt;0,((UI122-UI121)/UI121),0)</f>
        <v/>
      </c>
      <c r="UK122" s="68">
        <f>UJ122-$V122</f>
        <v/>
      </c>
      <c r="UL122" s="68">
        <f>IF(UI122&gt;0,(UI122-UL$10)/UL$10,0)</f>
        <v/>
      </c>
      <c r="UM122" s="68" t="n"/>
      <c r="UN122" s="15">
        <f>IF(UI122&gt;0,(UI122-UI$10)/UI$10,0)</f>
        <v/>
      </c>
      <c r="UP122" s="587" t="n"/>
      <c r="UQ122" s="68">
        <f>IF(UP122&gt;0,((UP122-UP121)/UP121),0)</f>
        <v/>
      </c>
      <c r="UR122" s="68">
        <f>UQ122-$V122</f>
        <v/>
      </c>
      <c r="US122" s="68">
        <f>IF(UP122&gt;0,(UP122-US$10)/US$10,0)</f>
        <v/>
      </c>
      <c r="UT122" s="68" t="n"/>
      <c r="UU122" s="15">
        <f>IF(UP122&gt;0,(UP122-UP$10)/UP$10,0)</f>
        <v/>
      </c>
      <c r="UW122" s="587" t="n"/>
      <c r="UX122" s="68">
        <f>IF(UW122&gt;0,((UW122-UW121)/UW121),0)</f>
        <v/>
      </c>
      <c r="UY122" s="68">
        <f>UX122-$V122</f>
        <v/>
      </c>
      <c r="UZ122" s="68">
        <f>IF(UW122&gt;0,(UW122-UZ$10)/UZ$10,0)</f>
        <v/>
      </c>
      <c r="VA122" s="68" t="n"/>
      <c r="VB122" s="15">
        <f>IF(UW122&gt;0,(UW122-UW$10)/UW$10,0)</f>
        <v/>
      </c>
      <c r="VD122" s="587" t="n"/>
      <c r="VE122" s="68">
        <f>IF(VD122&gt;0,((VD122-VD121)/VD121),0)</f>
        <v/>
      </c>
      <c r="VF122" s="68">
        <f>VE122-$V122</f>
        <v/>
      </c>
      <c r="VG122" s="68">
        <f>IF(VD122&gt;0,(VD122-VG$10)/VG$10,0)</f>
        <v/>
      </c>
      <c r="VH122" s="68" t="n"/>
      <c r="VI122" s="15">
        <f>IF(VD122&gt;0,(VD122-VD$10)/VD$10,0)</f>
        <v/>
      </c>
      <c r="VM122" s="21">
        <f>IF($C122&gt;0,(($IK$5*IG122)+($GT$5*GP122)+($JM$5*JI122)+($JF$5*JB122)+($IY$5*IU122)+($IR$5*IN122)+($ID$5*HZ122)+($HW$5*HS122)+($HP$5*HL122)+($HI$5*HE122)+($GF$5*GB122)+($FY$5*FU122)+($FR$5*FN122)+($FK$5*FG122)+($FD$5*EZ122)+($EW$5*ES122)+($EP$5*EL122)+($EI$5*EE122)+($EB$5*DX122)+($DU$5*DQ122)+($DN$5*DJ122)+($DG$5*DC122)+($CZ$5*CV122)+($CS$5*CO122)+($CL$5*CH122)+($CE$5*CA122)+($BX$5*BT122)+($BQ$5*BM122)+($BJ$5*BF122)+($BC$5*AY122)+($AV$5*AR122)+($AO$5*AK122)+($AH$5*AD122)+($JT$5*JP122)+($KA$5*JW122)+($KO$5*KK122)+($PR$5*PN122)+($GM$5*GI122)+($HA$5*GW122)+($KV$5*KR122)+($KH$5*KD122)+($LC$5*KY122)+($MS$5*MO122)+($ML$5*MH122)+($ME$5*MA122)+($LX$5*LT122)+($LQ$5*LM122)+($LJ$5*LF122)+(MV122*$MZ$5)+(NC122*$NG$5)+(NJ122*$NN$5)+($OI$5*OE122)+($NU$5*NQ122)+($OB$5*NX122)+($PK$5*PG122)+($OP$5*OL122)+($OW$5*OS122)+($PD$5*OZ122)+(PU122*$PY$5)+(QB122*$QF$5)+(QI122*$QM$5)+(QP122*$QT$5)+(QW122*$RA$5)+(RD122*$RH$5)+(RK122*$RO$5)+(RR122*$RV$5)+(RY122*$SC$5)+(SF122*$SJ$5)+(SM122*$SQ$5)+(ST122*$SX$5)+(TA122*$TE$5))+(TH122*$TL$5)+(TO122*$TS$5))/$VM$5</f>
        <v/>
      </c>
      <c r="VN122" s="538" t="n"/>
      <c r="VO122" s="21">
        <f>IF($C122&gt;0,(($IK$5*II122)+($GT$5*GR122)+($JM$5*JK122)+($JF$5*JD122)+($IY$5*IW122)+($IR$5*IP122)+($ID$5*IB122)+($HW$5*HU122)+($HP$5*HN122)+($HI$5*HG122)+($GF$5*GD122)+($FY$5*FW122)+($FR$5*FP122)+($FK$5*FI122)+($FD$5*FB122)+($EW$5*EU122)+($EP$5*EN122)+($EI$5*EG122)+($EB$5*DZ122)+($DU$5*DS122)+($DN$5*DL122)+($DG$5*DE122)+($CZ$5*CX122)+($CS$5*CQ122)+($CL$5*CJ122)+($CE$5*CC122)+($BX$5*BV122)+($BQ$5*BO122)+($BJ$5*BH122)+($BC$5*BA122)+($AV$5*AT122)+($AO$5*AM122)+($AH$5*AF122)+($KO$5*KM122)+($KH$5*KF122)+($KA$5*JY122)+($JT$5*JR122)+($PR$5*PP122)+($GM$5*GK122)+($HA$5*GY122)+($KV$5*KT122)+($LC$5*LA122)+($MS$5*MQ122)+($ML$5*MJ122)+($ME$5*MC122)+($LX$5*LV122)+($LQ$5*LO122)+($LJ$5*LH122)+(MX122*$MZ$5)+(NE122*$NG$5)+(NL122*$NN$5)+($OI$5*OG122)+($NU$5*NS122)+($OB$5*NZ122)+($PD$5*PB122)+($OW$5*OU122)+($OP$5*ON122)+($PK$5*PI122)+($PY$5*PW122)+($QF$5*QD122)+($QM$5*QK122)+($QT$5*QR122)+($RA$5*QY122)+($RH$5*RF122)+($RO$5*RM122)+(RT122*$RV$5)+(SA122*$SC$5)+(SH122*$SJ$5)+(SO122*$SQ$5)+(SV122*$SX$5)+(TC122*$TE$5)+(TJ122*$TL$5)+(TQ122*$TS$5))/$VM$5,0)</f>
        <v/>
      </c>
      <c r="VP122" s="14" t="n"/>
      <c r="VQ122" s="21">
        <f>IF($C122&gt;0,(($IK$5*IK122)+($GT$5*GT122)+($JM$5*JM122)+($JF$5*JF122)+($IY$5*IY122)+($IR$5*IR122)+($ID$5*ID122)+($HW$5*HW122)+($HP$5*HP122)+($HI$5*HI122)+($GF$5*GF122)+($FY$5*FY122)+($FR$5*FR122)+($FK$5*FK122)+($FD$5*FD122)+($EW$5*EW122)+($EP$5*EP122)+($EI$5*EI122)+($EB$5*EB122)+($DU$5*DU122)+($DN$5*DN122)+($DG$5*DG122)+($CZ$5*CZ122)+($CS$5*CS122)+($CL$5*CL122)+($CE$5*CE122)+($BX$5*BX122)+($BQ$5*BQ122)+($BJ$5*BJ122)+($BC$5*BC122)+($AV$5*AV122)+($AO$5*AO122)+($AH$5*AH122)+($KO$5*KO122)+($PR$5*PR122)+($GM$5*GM122)+($HA$5*HA122)+($KH$5*KH122)+($KA$5*KA122)+($JT$5*JT122)+($KV$5*KV122)+($LC$5*LC122)+($MS$5*MS122)+($ML$5*ML122)+($ME$5*ME122)+($LX$5*LX122)+($LQ$5*LQ122)+($LJ$5*LJ122)+($OI$5*OI122)+($NU$5*NU122)+($NN$5*NN122)+($NG$5*NG122)+($MZ$5*MZ122)+(OB122*$OB$5)+($PD$5*PD122)+($OW$5*OW122)+($OP$5*OP122)+($PK$5*PK122)+(PY122*$PY$5)+(QF122*$QF$5)+(QM122*$QM$5)+(QT122*$QT$5)+(RA122*$RA$5)+(RH122*$RH$5)+(RO122*$RO$5)+(RV122*$RV$5)+(SC122*$SC$5)+(SJ122*$SJ$5)+(SQ122*$SQ$5)+(SX122*$SX$5)+(TE122*$TE$5)+(TL122*$TL$5)+(TS122*$TS$5))/$VM$5,0)</f>
        <v/>
      </c>
    </row>
    <row r="123" ht="16" customHeight="1" s="545">
      <c r="A123" s="127" t="n">
        <v>45824</v>
      </c>
      <c r="B123" s="4">
        <f>A123</f>
        <v/>
      </c>
      <c r="C123" s="13" t="n">
        <v>42515.09</v>
      </c>
      <c r="D123" s="138">
        <f>IF(C123&gt;0,C123-C122,0)</f>
        <v/>
      </c>
      <c r="E123" s="68">
        <f>IF(C123&gt;0,D123/C122,0)</f>
        <v/>
      </c>
      <c r="F123" s="15">
        <f>IF(C123&gt;0,(C123-C$10)/C$10,0)</f>
        <v/>
      </c>
      <c r="G123" s="13" t="n">
        <v>6033.11</v>
      </c>
      <c r="H123" s="138">
        <f>IF(G123&gt;0,G123-G122,0)</f>
        <v/>
      </c>
      <c r="I123" s="68">
        <f>IF(G123&gt;0,H123/G122,0)</f>
        <v/>
      </c>
      <c r="J123" s="15">
        <f>IF(G123&gt;0,(G123-G$10)/G$10,0)</f>
        <v/>
      </c>
      <c r="K123" s="13" t="n">
        <v>19701.21</v>
      </c>
      <c r="L123" s="138">
        <f>IF(K123&gt;0,K123-K122,0)</f>
        <v/>
      </c>
      <c r="M123" s="68">
        <f>IF(K123&gt;0,L123/K122,0)</f>
        <v/>
      </c>
      <c r="N123" s="15">
        <f>IF(K123&gt;0,(K123-K$10)/K$10,0)</f>
        <v/>
      </c>
      <c r="O123" s="13" t="n">
        <v>2124.13</v>
      </c>
      <c r="P123" s="138">
        <f>IF(O123&gt;0,O123-O122,0)</f>
        <v/>
      </c>
      <c r="Q123" s="68">
        <f>IF(O123&gt;0,P123/O122,0)</f>
        <v/>
      </c>
      <c r="R123" s="15">
        <f>IF(O123&gt;0,(O123-O$10)/O$10,0)</f>
        <v/>
      </c>
      <c r="S123" s="18">
        <f>IF(O123&gt;0,(((O123*0.7)*Q123)+((K123*0.9)*M123)+((G123*0.65)*I123)+((C123*0.6)*E123))/(O123+K123+G123+C123),0)</f>
        <v/>
      </c>
      <c r="T123" s="121">
        <f>IF(O123&gt;0,(S123*200)+T122,0)</f>
        <v/>
      </c>
      <c r="U123" s="121">
        <f>T123</f>
        <v/>
      </c>
      <c r="V123" s="134">
        <f>IF(T123&gt;0,(T123-T122)/T122,0)</f>
        <v/>
      </c>
      <c r="W123" s="21">
        <f>IF(T123&gt;0,(T123-T$11)/T$11,0)</f>
        <v/>
      </c>
      <c r="X123" s="18">
        <f>IF(T123&gt;0,((Q123+M123+I123+E123)/4),0)</f>
        <v/>
      </c>
      <c r="Y123" s="353">
        <f>123710.04-54078.26</f>
        <v/>
      </c>
      <c r="Z123" s="15" t="n">
        <v>2e-06</v>
      </c>
      <c r="AA123" s="21">
        <f>Z123-$V123</f>
        <v/>
      </c>
      <c r="AC123" s="13" t="n">
        <v>226.83</v>
      </c>
      <c r="AD123" s="68">
        <f>IF(AC123&gt;0,((AC123-AC122)/AC122),0)</f>
        <v/>
      </c>
      <c r="AE123" s="68">
        <f>IF(AC123&gt;0,AD123-$V123,0)</f>
        <v/>
      </c>
      <c r="AF123" s="68">
        <f>IF(AC123&gt;0,(AC123-AF$10)/AF$10,0)</f>
        <v/>
      </c>
      <c r="AG123" s="68" t="n"/>
      <c r="AH123" s="15">
        <f>IF(AC123&gt;0,(AC123-AC$10)/AC$10,0)</f>
        <v/>
      </c>
      <c r="AJ123" s="13" t="n">
        <v>22.53</v>
      </c>
      <c r="AK123" s="68">
        <f>IF(AJ123&gt;0,((AJ123-AJ122)/AJ122),0)</f>
        <v/>
      </c>
      <c r="AL123" s="68">
        <f>IF(AJ123&gt;0,AK123-$V123,0)</f>
        <v/>
      </c>
      <c r="AM123" s="68">
        <f>IF(AJ123&gt;0,(AJ123-AM$10)/AM$10,0)</f>
        <v/>
      </c>
      <c r="AN123" s="68" t="n"/>
      <c r="AO123" s="15">
        <f>IF(AJ123&gt;0,(AJ123-AJ$10)/AJ$10,0)</f>
        <v/>
      </c>
      <c r="AQ123" s="13" t="n">
        <v>21.28</v>
      </c>
      <c r="AR123" s="68">
        <f>IF(AQ123&gt;0,((AQ123-AQ122)/AQ122),0)</f>
        <v/>
      </c>
      <c r="AS123" s="68">
        <f>IF(AQ123&gt;0,AR123-$V123,0)</f>
        <v/>
      </c>
      <c r="AT123" s="68">
        <f>IF(AQ123&gt;0,(AQ123-AT$10)/AT$10,0)</f>
        <v/>
      </c>
      <c r="AU123" s="68" t="n"/>
      <c r="AV123" s="15">
        <f>IF(AQ123&gt;0,(AQ123-AQ$10)/AQ$10,0)</f>
        <v/>
      </c>
      <c r="AX123" s="13" t="n">
        <v>210.05</v>
      </c>
      <c r="AY123" s="68">
        <f>IF(AX123&gt;0,((AX123-AX122)/AX122),0)</f>
        <v/>
      </c>
      <c r="AZ123" s="68">
        <f>IF(AX123&gt;0,AY123-$V123,0)</f>
        <v/>
      </c>
      <c r="BA123" s="68">
        <f>IF(AX123&gt;0,(AX123-BA$10)/BA$10,0)</f>
        <v/>
      </c>
      <c r="BB123" s="68" t="n"/>
      <c r="BC123" s="15">
        <f>IF(AX123&gt;0,(AX123-AX$10)/AX$10,0)</f>
        <v/>
      </c>
      <c r="BE123" s="13" t="n">
        <v>77.93000000000001</v>
      </c>
      <c r="BF123" s="68">
        <f>IF(BE123&gt;0,((BE123-BE122)/BE122),0)</f>
        <v/>
      </c>
      <c r="BG123" s="68">
        <f>IF(BE123&gt;0,BF123-$V123,0)</f>
        <v/>
      </c>
      <c r="BH123" s="68" t="n"/>
      <c r="BI123" s="68" t="n"/>
      <c r="BJ123" s="15">
        <f>IF(BE123&gt;0,(BE123-BE$10)/BE$10,0)</f>
        <v/>
      </c>
      <c r="BL123" s="13" t="n">
        <v>72.72</v>
      </c>
      <c r="BM123" s="68">
        <f>IF(BL123&gt;0,((BL123-BL122)/BL122),0)</f>
        <v/>
      </c>
      <c r="BN123" s="68">
        <f>IF(BL123&gt;0,BM123-$V123,0)</f>
        <v/>
      </c>
      <c r="BO123" s="68">
        <f>IF(BL123&gt;0,(BL123-BO$10)/BO$10,0)</f>
        <v/>
      </c>
      <c r="BP123" s="68" t="n"/>
      <c r="BQ123" s="15">
        <f>IF(BL123&gt;0,(BL123-BL$10)/BL$10,0)</f>
        <v/>
      </c>
      <c r="BS123" s="13" t="n">
        <v>40.26</v>
      </c>
      <c r="BT123" s="68">
        <f>IF(BS123&gt;0,((BS123-BS122)/BS122),0)</f>
        <v/>
      </c>
      <c r="BU123" s="68">
        <f>IF(BS123&gt;0,BT123-$V123,0)</f>
        <v/>
      </c>
      <c r="BV123" s="68">
        <f>IF(BS123&gt;0,(BS123-BV$10)/BV$10,0)</f>
        <v/>
      </c>
      <c r="BW123" s="68" t="n"/>
      <c r="BX123" s="15">
        <f>IF(BS123&gt;0,(BS123-BS$10)/BS$10,0)</f>
        <v/>
      </c>
      <c r="BZ123" s="13" t="n"/>
      <c r="CA123" s="68">
        <f>IF(BZ123&gt;0,((BZ123-BZ122)/BZ122),0)</f>
        <v/>
      </c>
      <c r="CB123" s="68">
        <f>IF(BZ123&gt;0,CA123-$V123,0)</f>
        <v/>
      </c>
      <c r="CC123" s="68">
        <f>IF(BZ123&gt;0,(BZ123-CC$10)/CC$10,0)</f>
        <v/>
      </c>
      <c r="CD123" s="68" t="n"/>
      <c r="CE123" s="15">
        <f>IF(BZ123&gt;0,(BZ123-BZ$10)/BZ$10,0)</f>
        <v/>
      </c>
      <c r="CG123" s="13" t="n">
        <v>30.77</v>
      </c>
      <c r="CH123" s="68">
        <f>IF(CG123&gt;0,((CG123-CG122)/CG122),0)</f>
        <v/>
      </c>
      <c r="CI123" s="68">
        <f>IF(CG123&gt;0,CH123-$V123,0)</f>
        <v/>
      </c>
      <c r="CJ123" s="68">
        <f>IF(CG123&gt;0,(CG123-CJ$10)/CJ$10,0)</f>
        <v/>
      </c>
      <c r="CK123" s="68" t="n"/>
      <c r="CL123" s="15">
        <f>IF(CG123&gt;0,(CG123-CG$10)/CG$10,0)</f>
        <v/>
      </c>
      <c r="CN123" s="13" t="n">
        <v>32.23</v>
      </c>
      <c r="CO123" s="68">
        <f>IF(CN123&gt;0,((CN123-CN122)/CN122),0)</f>
        <v/>
      </c>
      <c r="CP123" s="68">
        <f>IF(CN123&gt;0,CO123-$V123,0)</f>
        <v/>
      </c>
      <c r="CQ123" s="68">
        <f>IF(CN123&gt;0,(CN123-CQ$10)/CQ$10,0)</f>
        <v/>
      </c>
      <c r="CR123" s="68" t="n"/>
      <c r="CS123" s="15">
        <f>IF(CN123&gt;0,(CN123-CN$10)/CN$10,0)</f>
        <v/>
      </c>
      <c r="CU123" s="13" t="n">
        <v>35.93</v>
      </c>
      <c r="CV123" s="68">
        <f>IF(CU123&gt;0,((CU123-CU122)/CU122),0)</f>
        <v/>
      </c>
      <c r="CW123" s="68">
        <f>IF(CU123&gt;0,CV123-$V123,0)</f>
        <v/>
      </c>
      <c r="CX123" s="68">
        <f>IF(CU123&gt;0,(CU123-CX$10)/CX$10,0)</f>
        <v/>
      </c>
      <c r="CY123" s="68" t="n"/>
      <c r="CZ123" s="15">
        <f>IF(CU123&gt;0,(CU123-CU$10)/CU$10,0)</f>
        <v/>
      </c>
      <c r="DB123" s="13" t="n">
        <v>19.44</v>
      </c>
      <c r="DC123" s="68">
        <f>IF(DB123&gt;0,((DB123-DB122)/DB122),0)</f>
        <v/>
      </c>
      <c r="DD123" s="68">
        <f>IF(DB123&gt;0,DC123-$V123,0)</f>
        <v/>
      </c>
      <c r="DE123" s="68">
        <f>IF(DB123&gt;0,(DB123-DE$10)/DE$10,0)</f>
        <v/>
      </c>
      <c r="DF123" s="68" t="n"/>
      <c r="DG123" s="15">
        <f>IF(DB123&gt;0,(DB123-DB$10)/DB$10,0)</f>
        <v/>
      </c>
      <c r="DI123" s="13" t="n">
        <v>49.35</v>
      </c>
      <c r="DJ123" s="68">
        <f>IF(DI123&gt;0,((DI123-DI122)/DI122),0)</f>
        <v/>
      </c>
      <c r="DK123" s="68">
        <f>IF(DI123&gt;0,DJ123-$V123,0)</f>
        <v/>
      </c>
      <c r="DL123" s="68">
        <f>IF(DI123&gt;0,(DI123-DL$10)/DL$10,0)</f>
        <v/>
      </c>
      <c r="DM123" s="68" t="n"/>
      <c r="DN123" s="15">
        <f>IF(DI123&gt;0,(DI123-DI$10)/DI$10,0)</f>
        <v/>
      </c>
      <c r="DP123" s="13" t="n">
        <v>41.66</v>
      </c>
      <c r="DQ123" s="68">
        <f>IF(DP123&gt;0,((DP123-DP122)/DP122),0)</f>
        <v/>
      </c>
      <c r="DR123" s="68">
        <f>IF(DP123&gt;0,DQ123-$V123,0)</f>
        <v/>
      </c>
      <c r="DS123" s="68" t="n"/>
      <c r="DT123" s="68" t="n"/>
      <c r="DU123" s="15">
        <f>IF(DP123&gt;0,(DP123-DP$10)/DP$10,0)</f>
        <v/>
      </c>
      <c r="DV123" s="18" t="n"/>
      <c r="DW123" s="13" t="n">
        <v>33.22</v>
      </c>
      <c r="DX123" s="68">
        <f>IF(DW123&gt;0,((DW123-DW122)/DW122),0)</f>
        <v/>
      </c>
      <c r="DY123" s="68">
        <f>IF(DW123&gt;0,DX123-$V123,0)</f>
        <v/>
      </c>
      <c r="DZ123" s="68">
        <f>IF(DW123&gt;0,(DW123-DZ$10)/DZ$10,0)</f>
        <v/>
      </c>
      <c r="EA123" s="68" t="n"/>
      <c r="EB123" s="15">
        <f>IF(DW123&gt;0,(DW123-DW$10)/DW$10,0)</f>
        <v/>
      </c>
      <c r="ED123" s="13" t="n">
        <v>36.53</v>
      </c>
      <c r="EE123" s="68">
        <f>IF(ED123&gt;0,((ED123-ED122)/ED122),0)</f>
        <v/>
      </c>
      <c r="EF123" s="68">
        <f>IF(ED123&gt;0,EE123-$V123,0)</f>
        <v/>
      </c>
      <c r="EG123" s="68">
        <f>IF(ED123&gt;0,(ED123-EG$10)/EG$10,0)</f>
        <v/>
      </c>
      <c r="EH123" s="68" t="n"/>
      <c r="EI123" s="15">
        <f>IF(ED123&gt;0,(ED123-ED$10)/ED$10,0)</f>
        <v/>
      </c>
      <c r="EK123" s="13" t="n">
        <v>121.39</v>
      </c>
      <c r="EL123" s="68">
        <f>IF(EK123&gt;0,((EK123-EK122)/EK122),0)</f>
        <v/>
      </c>
      <c r="EM123" s="68">
        <f>IF(EK123&gt;0,EL123-$V123,0)</f>
        <v/>
      </c>
      <c r="EN123" s="68">
        <f>IF(EK123&gt;0,(EK123-EN$10)/EN$10,0)</f>
        <v/>
      </c>
      <c r="EO123" s="68" t="n"/>
      <c r="EP123" s="15">
        <f>IF(EK123&gt;0,(EK123-EK$10)/EK$10,0)</f>
        <v/>
      </c>
      <c r="ER123" s="13" t="n">
        <v>36.92</v>
      </c>
      <c r="ES123" s="68">
        <f>IF(ER123&gt;0,((ER123-ER122)/ER122),0)</f>
        <v/>
      </c>
      <c r="ET123" s="68">
        <f>IF(ER123&gt;0,ES123-$V123,0)</f>
        <v/>
      </c>
      <c r="EU123" s="68">
        <f>IF(ER123&gt;0,(ER123-EU$10)/EU$10,0)</f>
        <v/>
      </c>
      <c r="EV123" s="68" t="n"/>
      <c r="EW123" s="15">
        <f>IF(ER123&gt;0,(ER123-ER$10)/ER$10,0)</f>
        <v/>
      </c>
      <c r="EY123" s="13" t="n">
        <v>39.62</v>
      </c>
      <c r="EZ123" s="68">
        <f>IF(EY123&gt;0,((EY123-EY122)/EY122),0)</f>
        <v/>
      </c>
      <c r="FA123" s="68">
        <f>IF(EY123&gt;0,EZ123-$V123,0)</f>
        <v/>
      </c>
      <c r="FB123" s="68" t="n"/>
      <c r="FC123" s="68" t="n"/>
      <c r="FD123" s="15">
        <f>IF(EY123&gt;0,(EY123-EY$10)/EY$10,0)</f>
        <v/>
      </c>
      <c r="FF123" s="13" t="n">
        <v>58.91</v>
      </c>
      <c r="FG123" s="68">
        <f>IF(FF123&gt;0,((FF123-FF122)/FF122),0)</f>
        <v/>
      </c>
      <c r="FH123" s="68">
        <f>IF(FF123&gt;0,FG123-$V123,0)</f>
        <v/>
      </c>
      <c r="FI123" s="68">
        <f>IF(FF123&gt;0,(FF123-FI$10)/FI$10,0)</f>
        <v/>
      </c>
      <c r="FJ123" s="68" t="n"/>
      <c r="FK123" s="15">
        <f>IF(FF123&gt;0,(FF123-FF$10)/FF$10,0)</f>
        <v/>
      </c>
      <c r="FM123" s="13" t="n">
        <v>182.52</v>
      </c>
      <c r="FN123" s="68">
        <f>IF(FM123&gt;0,((FM123-FM122)/FM122),0)</f>
        <v/>
      </c>
      <c r="FO123" s="68">
        <f>IF(FM123&gt;0,FN123-$V123,0)</f>
        <v/>
      </c>
      <c r="FP123" s="68">
        <f>IF(FM123&gt;0,(FM123-FP$10)/FP$10,0)</f>
        <v/>
      </c>
      <c r="FQ123" s="68" t="n"/>
      <c r="FR123" s="15">
        <f>IF(FM123&gt;0,(FM123-FM$10)/FM$10,0)</f>
        <v/>
      </c>
      <c r="FT123" s="13" t="n">
        <v>92.78</v>
      </c>
      <c r="FU123" s="68">
        <f>IF(FT123&gt;0,((FT123-FT122)/FT122),0)</f>
        <v/>
      </c>
      <c r="FV123" s="68">
        <f>IF(FT123&gt;0,FU123-$V123,0)</f>
        <v/>
      </c>
      <c r="FW123" s="68">
        <f>IF(FT123&gt;0,(FT123-FW$10)/FW$10,0)</f>
        <v/>
      </c>
      <c r="FX123" s="68" t="n"/>
      <c r="FY123" s="15">
        <f>IF(FT123&gt;0,(FT123-FT$10)/FT$10,0)</f>
        <v/>
      </c>
      <c r="GA123" s="13" t="n">
        <v>17.97</v>
      </c>
      <c r="GB123" s="68">
        <f>IF(GA123&gt;0,((GA123-GA122)/GA122),0)</f>
        <v/>
      </c>
      <c r="GC123" s="68">
        <f>IF(GA123&gt;0,GB123-$V123,0)</f>
        <v/>
      </c>
      <c r="GD123" s="68" t="n"/>
      <c r="GE123" s="68" t="n"/>
      <c r="GF123" s="15">
        <f>IF(GA123&gt;0,(GA123-GA$10)/GA$10,0)</f>
        <v/>
      </c>
      <c r="GG123" s="18" t="n"/>
      <c r="GH123" s="13" t="n">
        <v>18.32</v>
      </c>
      <c r="GI123" s="68">
        <f>IF(GH123&gt;0,((GH123-GH122)/GH122),0)</f>
        <v/>
      </c>
      <c r="GJ123" s="68">
        <f>IF(GH123&gt;0,GI123-$V123,0)</f>
        <v/>
      </c>
      <c r="GK123" s="68">
        <f>IF(GH123&gt;0,(GH123-GK$10)/GK$10,0)</f>
        <v/>
      </c>
      <c r="GL123" s="68" t="n"/>
      <c r="GM123" s="15">
        <f>IF(GH123&gt;0,(GH123-GH$10)/GH$10,0)</f>
        <v/>
      </c>
      <c r="GO123" s="13" t="n">
        <v>25.43</v>
      </c>
      <c r="GP123" s="68">
        <f>IF(GO123&gt;0,((GO123-GO122)/GO122),0)</f>
        <v/>
      </c>
      <c r="GQ123" s="68">
        <f>IF(GO123&gt;0,GP123-$V123,0)</f>
        <v/>
      </c>
      <c r="GR123" s="68" t="n"/>
      <c r="GS123" s="68" t="n"/>
      <c r="GT123" s="15">
        <f>IF(GO123&gt;0,(GO123-GO$10)/GO$10,0)</f>
        <v/>
      </c>
      <c r="GV123" s="13" t="n">
        <v>15.26</v>
      </c>
      <c r="GW123" s="68">
        <f>IF(GV123&gt;0,((GV123-GV122)/GV122),0)</f>
        <v/>
      </c>
      <c r="GX123" s="68">
        <f>IF(GV123&gt;0,GW123-$V123,0)</f>
        <v/>
      </c>
      <c r="GY123" s="68">
        <f>IF(GV123&gt;0,(GV123-GY$10)/GY$10,0)</f>
        <v/>
      </c>
      <c r="GZ123" s="68" t="n"/>
      <c r="HA123" s="15">
        <f>IF(GV123&gt;0,(GV123-GV$10)/GV$10,0)</f>
        <v/>
      </c>
      <c r="HD123" s="13" t="n">
        <v>329.13</v>
      </c>
      <c r="HE123" s="68">
        <f>IF(HD123&gt;0,((HD123-HD122)/HD122),0)</f>
        <v/>
      </c>
      <c r="HF123" s="68">
        <f>IF(HD123&gt;0,HE123-$V123,0)</f>
        <v/>
      </c>
      <c r="HG123" s="68">
        <f>IF(HD123&gt;0,(HD123-HG$10)/HG$10,0)</f>
        <v/>
      </c>
      <c r="HH123" s="68" t="n"/>
      <c r="HI123" s="15">
        <f>IF(HD123&gt;0,(HD123-HD$10)/HD$10,0)</f>
        <v/>
      </c>
      <c r="HK123" s="13" t="n">
        <v>41.21</v>
      </c>
      <c r="HL123" s="68">
        <f>IF(HK123&gt;0,((HK123-HK122)/HK122),0)</f>
        <v/>
      </c>
      <c r="HM123" s="68">
        <f>IF(HK123&gt;0,HL123-$V123,0)</f>
        <v/>
      </c>
      <c r="HN123" s="68">
        <f>IF(HK123&gt;0,(HK123-HN$10)/HN$10,0)</f>
        <v/>
      </c>
      <c r="HO123" s="68" t="n"/>
      <c r="HP123" s="15">
        <f>IF(HK123&gt;0,(HK123-HK$10)/HK$10,0)</f>
        <v/>
      </c>
      <c r="HR123" s="13" t="n">
        <v>112.49</v>
      </c>
      <c r="HS123" s="68">
        <f>IF(HR123&gt;0,((HR123-HR122)/HR122),0)</f>
        <v/>
      </c>
      <c r="HT123" s="68">
        <f>IF(HR123&gt;0,HS123-$V123,0)</f>
        <v/>
      </c>
      <c r="HU123" s="68">
        <f>IF(HR123&gt;0,(HR123-HU$10)/HU$10,0)</f>
        <v/>
      </c>
      <c r="HV123" s="68" t="n"/>
      <c r="HW123" s="15">
        <f>IF(HR123&gt;0,(HR123-HR$10)/HR$10,0)</f>
        <v/>
      </c>
      <c r="HY123" s="13" t="n">
        <v>144.69</v>
      </c>
      <c r="HZ123" s="68">
        <f>IF(HY123&gt;0,((HY123-HY122)/HY122),0)</f>
        <v/>
      </c>
      <c r="IA123" s="68">
        <f>IF(HY123&gt;0,HZ123-$V123,0)</f>
        <v/>
      </c>
      <c r="IB123" s="68">
        <f>IF(HY123&gt;0,(HY123-IB$10)/IB$10,0)</f>
        <v/>
      </c>
      <c r="IC123" s="68" t="n"/>
      <c r="ID123" s="15">
        <f>IF(HY123&gt;0,(HY123-HY$10)/HY$10,0)</f>
        <v/>
      </c>
      <c r="IF123" s="13" t="n">
        <v>252.1</v>
      </c>
      <c r="IG123" s="68">
        <f>IF(IF123&gt;0,((IF123-IF122)/IF122),0)</f>
        <v/>
      </c>
      <c r="IH123" s="68">
        <f>IF(IF123&gt;0,IG123-$V123,0)</f>
        <v/>
      </c>
      <c r="II123" s="68">
        <f>IF(IF123&gt;0,(IF123-II$10)/II$10,0)</f>
        <v/>
      </c>
      <c r="IJ123" s="68" t="n"/>
      <c r="IK123" s="15">
        <f>IF(IF123&gt;0,(IF123-IF$10)/IF$10,0)</f>
        <v/>
      </c>
      <c r="IM123" s="13" t="n">
        <v>229.24</v>
      </c>
      <c r="IN123" s="68">
        <f>IF(IM123&gt;0,((IM123-IM122)/IM122),0)</f>
        <v/>
      </c>
      <c r="IO123" s="68">
        <f>IF(IM123&gt;0,IN123-$V123,0)</f>
        <v/>
      </c>
      <c r="IP123" s="68">
        <f>IF(IM123&gt;0,(IM123-IP$10)/IP$10,0)</f>
        <v/>
      </c>
      <c r="IQ123" s="68" t="n"/>
      <c r="IR123" s="15">
        <f>IF(IM123&gt;0,(IM123-IM$10)/IM$10,0)</f>
        <v/>
      </c>
      <c r="IT123" s="13" t="n">
        <v>69.36</v>
      </c>
      <c r="IU123" s="68">
        <f>IF(IT123&gt;0,((IT123-IT122)/IT122),0)</f>
        <v/>
      </c>
      <c r="IV123" s="68">
        <f>IF(IT123&gt;0,IU123-$V123,0)</f>
        <v/>
      </c>
      <c r="IW123" s="68">
        <f>IF(IT123&gt;0,(IT123-IW$10)/IW$10,0)</f>
        <v/>
      </c>
      <c r="IX123" s="68" t="n"/>
      <c r="IY123" s="15">
        <f>IF(IT123&gt;0,(IT123-IT$10)/IT$10,0)</f>
        <v/>
      </c>
      <c r="JA123" s="13" t="n">
        <v>702.12</v>
      </c>
      <c r="JB123" s="68">
        <f>IF(JA123&gt;0,((JA123-JA122)/JA122),0)</f>
        <v/>
      </c>
      <c r="JC123" s="68">
        <f>IF(JA123&gt;0,JB123-$V123,0)</f>
        <v/>
      </c>
      <c r="JD123" s="68">
        <f>IF(JA123&gt;0,(JA123-JD$10)/JD$10,0)</f>
        <v/>
      </c>
      <c r="JE123" s="68" t="n"/>
      <c r="JF123" s="15">
        <f>IF(JA123&gt;0,(JA123-JA$10)/JA$10,0)</f>
        <v/>
      </c>
      <c r="JH123" s="13" t="n">
        <v>479.14</v>
      </c>
      <c r="JI123" s="68">
        <f>IF(JH123&gt;0,((JH123-JH122)/JH122),0)</f>
        <v/>
      </c>
      <c r="JJ123" s="68">
        <f>IF(JH123&gt;0,JI123-$V123,0)</f>
        <v/>
      </c>
      <c r="JK123" s="68">
        <f>IF(JH123&gt;0,(JH123-JK$10)/JK$10,0)</f>
        <v/>
      </c>
      <c r="JL123" s="68" t="n"/>
      <c r="JM123" s="15">
        <f>IF(JH123&gt;0,(JH123-JH$10)/JH$10,0)</f>
        <v/>
      </c>
      <c r="JO123" s="13" t="n">
        <v>14.47</v>
      </c>
      <c r="JP123" s="68">
        <f>IF(JO123&gt;0,((JO123-JO122)/JO122),0)</f>
        <v/>
      </c>
      <c r="JQ123" s="68">
        <f>IF(JO123&gt;0,JP123-$V123,0)</f>
        <v/>
      </c>
      <c r="JR123" s="68">
        <f>IF(JO123&gt;0,(JO123-JR$10)/JR$10,0)</f>
        <v/>
      </c>
      <c r="JS123" s="68" t="n"/>
      <c r="JT123" s="15">
        <f>IF(JO123&gt;0,(JO123-JO$10)/JO$10,0)</f>
        <v/>
      </c>
      <c r="JV123" s="13" t="n">
        <v>1.86</v>
      </c>
      <c r="JW123" s="68">
        <f>IF(JV123&gt;0,((JV123-JV122)/JV122),0)</f>
        <v/>
      </c>
      <c r="JX123" s="68">
        <f>IF(JV123&gt;0,JW123-$V123,0)</f>
        <v/>
      </c>
      <c r="JY123" s="68">
        <f>IF(JV123&gt;0,(JV123-JY$10)/JY$10,0)</f>
        <v/>
      </c>
      <c r="JZ123" s="68" t="n"/>
      <c r="KA123" s="15">
        <f>IF(JV123&gt;0,(JV123-JV$10)/JV$10,0)</f>
        <v/>
      </c>
      <c r="KC123" s="13" t="n">
        <v>20.22</v>
      </c>
      <c r="KD123" s="68">
        <f>IF(KC123&gt;0,((KC123-KC122)/KC122),0)</f>
        <v/>
      </c>
      <c r="KE123" s="68">
        <f>IF(KC123&gt;0,KD123-$V123,0)</f>
        <v/>
      </c>
      <c r="KF123" s="68">
        <f>IF(KC123&gt;0,(KC123-KF$10)/KF$10,0)</f>
        <v/>
      </c>
      <c r="KG123" s="68" t="n"/>
      <c r="KH123" s="15">
        <f>IF(KC123&gt;0,(KC123-KC$10)/KC$10,0)</f>
        <v/>
      </c>
      <c r="KI123" s="18" t="n"/>
      <c r="KJ123" s="13" t="n">
        <v>79.17</v>
      </c>
      <c r="KK123" s="68">
        <f>IF(KJ123&gt;0,((KJ123-KJ122)/KJ122),0)</f>
        <v/>
      </c>
      <c r="KL123" s="68">
        <f>IF(KJ123&gt;0,KK123-$V123,0)</f>
        <v/>
      </c>
      <c r="KM123" s="68">
        <f>IF(KJ123&gt;0,(KJ123-KM$10)/KM$10,0)</f>
        <v/>
      </c>
      <c r="KN123" s="68" t="n"/>
      <c r="KO123" s="15">
        <f>IF(KJ123&gt;0,(KJ123-KJ$10)/KJ$10,0)</f>
        <v/>
      </c>
      <c r="KQ123" s="13" t="n">
        <v>1.55</v>
      </c>
      <c r="KR123" s="68">
        <f>IF(KQ123&gt;0,((KQ123-KQ122)/KQ122),0)</f>
        <v/>
      </c>
      <c r="KS123" s="68">
        <f>IF(KQ123&gt;0,KR123-$V123,0)</f>
        <v/>
      </c>
      <c r="KT123" s="68">
        <f>IF(KQ123&gt;0,(KQ123-KT$10)/KT$10,0)</f>
        <v/>
      </c>
      <c r="KU123" s="68" t="n"/>
      <c r="KV123" s="15">
        <f>IF(KQ123&gt;0,(KQ123-KQ$10)/KQ$10,0)</f>
        <v/>
      </c>
      <c r="KW123" s="18" t="n"/>
      <c r="KX123" s="13" t="n">
        <v>32.45</v>
      </c>
      <c r="KY123" s="68">
        <f>IF(KX123&gt;0,((KX123-KX122)/KX122),0)</f>
        <v/>
      </c>
      <c r="KZ123" s="68">
        <f>IF(KX123&gt;0,KY123-$V123,0)</f>
        <v/>
      </c>
      <c r="LA123" s="68">
        <f>IF(KX123&gt;0,(KX123-LA$10)/LA$10,0)</f>
        <v/>
      </c>
      <c r="LB123" s="68" t="n"/>
      <c r="LC123" s="15">
        <f>IF(KX123&gt;0,(KX123-KX$10)/KX$10,0)</f>
        <v/>
      </c>
      <c r="LD123" s="18" t="n"/>
      <c r="LE123" s="13" t="n">
        <v>58.19</v>
      </c>
      <c r="LF123" s="68">
        <f>IF(LE123&gt;0,((LE123-LE122)/LE122),0)</f>
        <v/>
      </c>
      <c r="LG123" s="68">
        <f>IF(LE123&gt;0,LF123-$V123,0)</f>
        <v/>
      </c>
      <c r="LH123" s="68">
        <f>IF(LE123&gt;0,(LE123-LH$10)/LH$10,0)</f>
        <v/>
      </c>
      <c r="LI123" s="68" t="n"/>
      <c r="LJ123" s="15">
        <f>IF(LE123&gt;0,(LE123-LE$10)/LE$10,0)</f>
        <v/>
      </c>
      <c r="LL123" s="13" t="n">
        <v>124.06</v>
      </c>
      <c r="LM123" s="68">
        <f>IF(LL123&gt;0,((LL123-LL122)/LL122),0)</f>
        <v/>
      </c>
      <c r="LN123" s="68">
        <f>IF(LL123&gt;0,LM123-$V123,0)</f>
        <v/>
      </c>
      <c r="LO123" s="68">
        <f>IF(LL123&gt;0,(LL123-LO$10)/LO$10,0)</f>
        <v/>
      </c>
      <c r="LP123" s="68" t="n"/>
      <c r="LQ123" s="15">
        <f>IF(LL123&gt;0,(LL123-LL$10)/LL$10,0)</f>
        <v/>
      </c>
      <c r="LS123" s="13" t="n">
        <v>15.58</v>
      </c>
      <c r="LT123" s="68">
        <f>IF(LS123&gt;0,((LS123-LS122)/LS122),0)</f>
        <v/>
      </c>
      <c r="LU123" s="68">
        <f>IF(LS123&gt;0,LT123-$V123,0)</f>
        <v/>
      </c>
      <c r="LV123" s="68" t="n"/>
      <c r="LW123" s="68" t="n"/>
      <c r="LX123" s="15">
        <f>IF(LS123&gt;0,(LS123-LS$10)/LS$10,0)</f>
        <v/>
      </c>
      <c r="LZ123" s="13" t="n">
        <v>15.86</v>
      </c>
      <c r="MA123" s="68">
        <f>IF(LZ123&gt;0,((LZ123-LZ122)/LZ122),0)</f>
        <v/>
      </c>
      <c r="MB123" s="68">
        <f>IF(LZ123&gt;0,MA123-$V123,0)</f>
        <v/>
      </c>
      <c r="MC123" s="68">
        <f>IF(LZ123&gt;0,(LZ123-MC$10)/MC$10,0)</f>
        <v/>
      </c>
      <c r="MD123" s="68" t="n"/>
      <c r="ME123" s="15">
        <f>IF(LZ123&gt;0,(LZ123-LZ$10)/LZ$10,0)</f>
        <v/>
      </c>
      <c r="MG123" s="13" t="n">
        <v>65.44</v>
      </c>
      <c r="MH123" s="68">
        <f>IF(MG123&gt;0,((MG123-MG122)/MG122),0)</f>
        <v/>
      </c>
      <c r="MI123" s="68">
        <f>IF(MG123&gt;0,MH123-$V123,0)</f>
        <v/>
      </c>
      <c r="MJ123" s="68">
        <f>IF(MG123&gt;0,(MG123-MJ$10)/MJ$10,0)</f>
        <v/>
      </c>
      <c r="MK123" s="68" t="n"/>
      <c r="ML123" s="15">
        <f>IF(MG123&gt;0,(MG123-MG$10)/MG$10,0)</f>
        <v/>
      </c>
      <c r="MN123" s="26" t="n">
        <v>139.67</v>
      </c>
      <c r="MO123" s="68">
        <f>IF(MN123&gt;0,((MN123-MN122)/MN122),0)</f>
        <v/>
      </c>
      <c r="MP123" s="68">
        <f>IF(MN123&gt;0,MO123-$V123,0)</f>
        <v/>
      </c>
      <c r="MQ123" s="68">
        <f>IF(MN123&gt;0,(MN123-MQ$10)/MQ$10,0)</f>
        <v/>
      </c>
      <c r="MR123" s="68" t="n"/>
      <c r="MS123" s="15">
        <f>IF(MN123&gt;0,(MN123-MN$10)/MN$10,0)</f>
        <v/>
      </c>
      <c r="MU123" s="26" t="n">
        <v>13</v>
      </c>
      <c r="MV123" s="68">
        <f>IF(MU123&gt;0,((MU123-MU122)/MU122),0)</f>
        <v/>
      </c>
      <c r="MW123" s="68">
        <f>IF(MU123&gt;0,MV123-$V123,0)</f>
        <v/>
      </c>
      <c r="MX123" s="68">
        <f>IF(MU123&gt;0,(MU123-MX$10)/MX$10,0)</f>
        <v/>
      </c>
      <c r="MY123" s="68" t="n"/>
      <c r="MZ123" s="15">
        <f>IF(MU123&gt;0,(MU123-MU$10)/MU$10,0)</f>
        <v/>
      </c>
      <c r="NB123" s="13" t="n">
        <v>236.57</v>
      </c>
      <c r="NC123" s="68">
        <f>IF(NB123&gt;0,((NB123-NB122)/NB122),0)</f>
        <v/>
      </c>
      <c r="ND123" s="68">
        <f>IF(NB123&gt;0,NC123-$V123,0)</f>
        <v/>
      </c>
      <c r="NE123" s="68">
        <f>IF(NB123&gt;0,(NB123-NE$10)/NE$10,0)</f>
        <v/>
      </c>
      <c r="NF123" s="68" t="n"/>
      <c r="NG123" s="15">
        <f>IF(NB123&gt;0,(NB123-NB$10)/NB$10,0)</f>
        <v/>
      </c>
      <c r="NI123" s="26" t="n">
        <v>5.94</v>
      </c>
      <c r="NJ123" s="68">
        <f>IF(NI123&gt;0,((NI123-NI122)/NI122),0)</f>
        <v/>
      </c>
      <c r="NK123" s="68">
        <f>IF(NI123&gt;0,NJ123-$V123,0)</f>
        <v/>
      </c>
      <c r="NL123" s="68">
        <f>IF(NI123&gt;0,(NI123-NL$10)/NL$10,0)</f>
        <v/>
      </c>
      <c r="NM123" s="68" t="n"/>
      <c r="NN123" s="15">
        <f>IF(NI123&gt;0,(NI123-NI$10)/NI$10,0)</f>
        <v/>
      </c>
      <c r="NP123" s="13" t="n">
        <v>487.97</v>
      </c>
      <c r="NQ123" s="68">
        <f>IF(NP123&gt;0,((NP123-NP122)/NP122),0)</f>
        <v/>
      </c>
      <c r="NR123" s="68">
        <f>IF(NP123&gt;0,NQ123-$V123,0)</f>
        <v/>
      </c>
      <c r="NS123" s="68">
        <f>IF(NP123&gt;0,(NP123-NS$10)/NS$10,0)</f>
        <v/>
      </c>
      <c r="NT123" s="68" t="n"/>
      <c r="NU123" s="15">
        <f>IF(NP123&gt;0,(NP123-NP$10)/NP$10,0)</f>
        <v/>
      </c>
      <c r="NW123" s="13" t="n">
        <v>176.77</v>
      </c>
      <c r="NX123" s="68">
        <f>IF(NW123&gt;0,((NW123-NW122)/NW122),0)</f>
        <v/>
      </c>
      <c r="NY123" s="68">
        <f>IF(NW123&gt;0,NX123-$V123,0)</f>
        <v/>
      </c>
      <c r="NZ123" s="68">
        <f>IF(NW123&gt;0,(NW123-NZ$10)/NZ$10,0)</f>
        <v/>
      </c>
      <c r="OA123" s="68" t="n"/>
      <c r="OB123" s="15">
        <f>IF(NW123&gt;0,(NW123-NW$10)/NW$10,0)</f>
        <v/>
      </c>
      <c r="OD123" s="26" t="n">
        <v>1.87</v>
      </c>
      <c r="OE123" s="68">
        <f>IF(OD123&gt;0,((OD123-OD122)/OD122),0)</f>
        <v/>
      </c>
      <c r="OF123" s="68">
        <f>IF(OD123&gt;0,OE123-$V123,0)</f>
        <v/>
      </c>
      <c r="OG123" s="68">
        <f>IF(OD123&gt;0,(OD123-OG$10)/OG$10,0)</f>
        <v/>
      </c>
      <c r="OH123" s="68" t="n"/>
      <c r="OI123" s="15">
        <f>IF(OD123&gt;0,(OD123-OD$10)/OD$10,0)</f>
        <v/>
      </c>
      <c r="OK123" s="13" t="n">
        <v>169.67</v>
      </c>
      <c r="OL123" s="68">
        <f>IF(OK123&gt;0,((OK123-OK122)/OK122),0)</f>
        <v/>
      </c>
      <c r="OM123" s="68">
        <f>IF(OK123&gt;0,OL123-$V123,0)</f>
        <v/>
      </c>
      <c r="ON123" s="68">
        <f>IF(OK123&gt;0,(OK123-ON$10)/ON$10,0)</f>
        <v/>
      </c>
      <c r="OO123" s="68" t="n"/>
      <c r="OP123" s="15">
        <f>IF(OK123&gt;0,(OK123-OK$10)/OK$10,0)</f>
        <v/>
      </c>
      <c r="OR123" s="13" t="n">
        <v>5.59</v>
      </c>
      <c r="OS123" s="68">
        <f>IF(OR123&gt;0,((OR123-OR122)/OR122),0)</f>
        <v/>
      </c>
      <c r="OT123" s="68">
        <f>IF(OR123&gt;0,OS123-$V123,0)</f>
        <v/>
      </c>
      <c r="OU123" s="68">
        <f>IF(OR123&gt;0,(OR123-OU$10)/OU$10,0)</f>
        <v/>
      </c>
      <c r="OV123" s="68" t="n"/>
      <c r="OW123" s="15">
        <f>IF(OR123&gt;0,(OR123-OR$10)/OR$10,0)</f>
        <v/>
      </c>
      <c r="OY123" s="26" t="n">
        <v>146.47</v>
      </c>
      <c r="OZ123" s="68">
        <f>IF(OY123&gt;0,((OY123-OY122)/OY122),0)</f>
        <v/>
      </c>
      <c r="PA123" s="68">
        <f>IF(OY123&gt;0,OZ123-$V123,0)</f>
        <v/>
      </c>
      <c r="PB123" s="68">
        <f>IF(OY123&gt;0,(OY123-PB$10)/PB$10,0)</f>
        <v/>
      </c>
      <c r="PC123" s="68" t="n"/>
      <c r="PD123" s="15">
        <f>IF(OY123&gt;0,(OY123-OY$10)/OY$10,0)</f>
        <v/>
      </c>
      <c r="PE123" s="18" t="n"/>
      <c r="PF123" s="13" t="n">
        <v>247.84</v>
      </c>
      <c r="PG123" s="68">
        <f>IF(PF123&gt;0,((PF123-PF122)/PF122),0)</f>
        <v/>
      </c>
      <c r="PH123" s="68">
        <f>IF(PF123&gt;0,PG123-$V123,0)</f>
        <v/>
      </c>
      <c r="PI123" s="68">
        <f>IF(PF123&gt;0,(PF123-PI$10)/PI$10,0)</f>
        <v/>
      </c>
      <c r="PJ123" s="68" t="n"/>
      <c r="PK123" s="15">
        <f>IF(PF123&gt;0,(PF123-PF$10)/PF$10,0)</f>
        <v/>
      </c>
      <c r="PM123" s="13" t="n"/>
      <c r="PN123" s="68">
        <f>IF(PM123&gt;0,((PM123-PM122)/PM122),0)</f>
        <v/>
      </c>
      <c r="PO123" s="68">
        <f>PN123-$V123</f>
        <v/>
      </c>
      <c r="PP123" s="68">
        <f>IF(PM123&gt;0,(PM123-PP$10)/PP$10,0)</f>
        <v/>
      </c>
      <c r="PQ123" s="68" t="n"/>
      <c r="PR123" s="15">
        <f>IF(PM123&gt;0,(PM123-PM$10)/PM$10,0)</f>
        <v/>
      </c>
      <c r="PT123" s="13" t="n">
        <v>5.8</v>
      </c>
      <c r="PU123" s="68">
        <f>IF(PT123&gt;0,((PT123-PT122)/PT122),0)</f>
        <v/>
      </c>
      <c r="PV123" s="68">
        <f>IF(PT123&gt;0,PU123-$V123,0)</f>
        <v/>
      </c>
      <c r="PW123" s="68">
        <f>IF(PT123&gt;0,(PT123-PW$10)/PW$10,0)</f>
        <v/>
      </c>
      <c r="PX123" s="68" t="n"/>
      <c r="PY123" s="15">
        <f>IF(PT123&gt;0,(PT123-PT$10)/PT$10,0)</f>
        <v/>
      </c>
      <c r="QA123" s="13" t="n">
        <v>221.29</v>
      </c>
      <c r="QB123" s="68">
        <f>IF(QA123&gt;0,((QA123-QA122)/QA122),0)</f>
        <v/>
      </c>
      <c r="QC123" s="68">
        <f>IF(QA123&gt;0,QB123-$V123,0)</f>
        <v/>
      </c>
      <c r="QD123" s="68">
        <f>IF(QA123&gt;0,(QA123-QD$10)/QD$10,0)</f>
        <v/>
      </c>
      <c r="QE123" s="68" t="n"/>
      <c r="QF123" s="15">
        <f>IF(QA123&gt;0,(QA123-QA$10)/QA$10,0)</f>
        <v/>
      </c>
      <c r="QH123" s="13" t="n">
        <v>1.47</v>
      </c>
      <c r="QI123" s="68">
        <f>IF(QH123&gt;0,((QH123-QH122)/QH122),0)</f>
        <v/>
      </c>
      <c r="QJ123" s="68">
        <f>IF(QH123&gt;0,QI123-$V123,0)</f>
        <v/>
      </c>
      <c r="QK123" s="68">
        <f>IF(QH123&gt;0,(QH123-QK$10)/QK$10,0)</f>
        <v/>
      </c>
      <c r="QL123" s="68" t="n"/>
      <c r="QM123" s="15">
        <f>IF(QH123&gt;0,(QH123-QH$10)/QH$10,0)</f>
        <v/>
      </c>
      <c r="QO123" s="13" t="n">
        <v>13.97</v>
      </c>
      <c r="QP123" s="68">
        <f>IF(QO123&gt;0,((QO123-QO122)/QO122),0)</f>
        <v/>
      </c>
      <c r="QQ123" s="68">
        <f>IF(QO123&gt;0,QP123-$V123,0)</f>
        <v/>
      </c>
      <c r="QR123" s="68">
        <f>IF(QO123&gt;0,(QO123-QR$10)/QR$10,0)</f>
        <v/>
      </c>
      <c r="QS123" s="68" t="n"/>
      <c r="QT123" s="15">
        <f>IF(QO123&gt;0,(QO123-QO$10)/QO$10,0)</f>
        <v/>
      </c>
      <c r="QV123" s="13" t="n">
        <v>1.598</v>
      </c>
      <c r="QW123" s="68">
        <f>IF(QV123&gt;0,((QV123-QV122)/QV122),0)</f>
        <v/>
      </c>
      <c r="QX123" s="68">
        <f>IF(QV123&gt;0,QW123-$V123,0)</f>
        <v/>
      </c>
      <c r="QY123" s="68">
        <f>IF(QV123&gt;0,(QV123-QY$10)/QY$10,0)</f>
        <v/>
      </c>
      <c r="QZ123" s="68" t="n"/>
      <c r="RA123" s="15">
        <f>IF(QV123&gt;0,(QV123-QV$10)/QV$10,0)</f>
        <v/>
      </c>
      <c r="RC123" s="13" t="n">
        <v>37.09</v>
      </c>
      <c r="RD123" s="68">
        <f>IF(RC123&gt;0,((RC123-RC122)/RC122),0)</f>
        <v/>
      </c>
      <c r="RE123" s="68">
        <f>IF(RC123&gt;0,RD123-$V123,0)</f>
        <v/>
      </c>
      <c r="RF123" s="68">
        <f>IF(RC123&gt;0,(RC123-RF$10)/RF$10,0)</f>
        <v/>
      </c>
      <c r="RG123" s="68" t="n"/>
      <c r="RH123" s="15">
        <f>IF(RC123&gt;0,(RC123-RC$10)/RC$10,0)</f>
        <v/>
      </c>
      <c r="RJ123" s="26" t="n">
        <v>215.68</v>
      </c>
      <c r="RK123" s="68">
        <f>IF(RJ123&gt;0,((RJ123-RJ122)/RJ122),0)</f>
        <v/>
      </c>
      <c r="RL123" s="68">
        <f>RK123-$V123</f>
        <v/>
      </c>
      <c r="RM123" s="68">
        <f>IF(RJ123&gt;0,(RJ123-RM$10)/RM$10,0)</f>
        <v/>
      </c>
      <c r="RN123" s="68" t="n"/>
      <c r="RO123" s="15">
        <f>IF(RJ123&gt;0,(RJ123-RJ$10)/RJ$10,0)</f>
        <v/>
      </c>
      <c r="RQ123" s="13" t="n">
        <v>13.61</v>
      </c>
      <c r="RR123" s="68">
        <f>IF(RQ123&gt;0,((RQ123-RQ122)/RQ122),0)</f>
        <v/>
      </c>
      <c r="RS123" s="68">
        <f>RR123-$V123</f>
        <v/>
      </c>
      <c r="RT123" s="68">
        <f>IF(RQ123&gt;0,(RQ123-RT$10)/RT$10,0)</f>
        <v/>
      </c>
      <c r="RU123" s="68" t="n"/>
      <c r="RV123" s="15">
        <f>IF(RQ123&gt;0,(RQ123-RQ$10)/RQ$10,0)</f>
        <v/>
      </c>
      <c r="RX123" s="13" t="n">
        <v>141.41</v>
      </c>
      <c r="RY123" s="68">
        <f>IF(RX123&gt;0,((RX123-RX122)/RX122),0)</f>
        <v/>
      </c>
      <c r="RZ123" s="68">
        <f>RY123-$V123</f>
        <v/>
      </c>
      <c r="SA123" s="68">
        <f>IF(RX123&gt;0,(RX123-SA$10)/SA$10,0)</f>
        <v/>
      </c>
      <c r="SB123" s="68" t="n"/>
      <c r="SC123" s="15">
        <f>IF(RX123&gt;0,(RX123-RX$10)/RX$10,0)</f>
        <v/>
      </c>
      <c r="SE123" s="26" t="n">
        <v>12.16</v>
      </c>
      <c r="SF123" s="68">
        <f>IF(SE123&gt;0,((SE123-SE122)/SE122),0)</f>
        <v/>
      </c>
      <c r="SG123" s="68">
        <f>SF123-$V123</f>
        <v/>
      </c>
      <c r="SH123" s="68">
        <f>IF(SE123&gt;0,(SE123-SH$10)/SH$10,0)</f>
        <v/>
      </c>
      <c r="SI123" s="68" t="n"/>
      <c r="SJ123" s="15">
        <f>IF(SE123&gt;0,(SE123-SE$10)/SE$10,0)</f>
        <v/>
      </c>
      <c r="SL123" s="13" t="n">
        <v>0.95</v>
      </c>
      <c r="SM123" s="68">
        <f>IF(SL123&gt;0,((SL123-SL122)/SL122),0)</f>
        <v/>
      </c>
      <c r="SN123" s="68">
        <f>SM123-$V123</f>
        <v/>
      </c>
      <c r="SO123" s="68">
        <f>IF(SL123&gt;0,(SL123-SO$10)/SO$10,0)</f>
        <v/>
      </c>
      <c r="SP123" s="68" t="n"/>
      <c r="SQ123" s="15">
        <f>IF(SL123&gt;0,(SL123-SL$10)/SL$10,0)</f>
        <v/>
      </c>
      <c r="SS123" s="26" t="n">
        <v>16</v>
      </c>
      <c r="ST123" s="68">
        <f>IF(SS123&gt;0,((SS123-SS122)/SS122),0)</f>
        <v/>
      </c>
      <c r="SU123" s="68">
        <f>ST123-$V123</f>
        <v/>
      </c>
      <c r="SV123" s="68">
        <f>IF(SS123&gt;0,(SS123-SV$10)/SV$10,0)</f>
        <v/>
      </c>
      <c r="SW123" s="68" t="n"/>
      <c r="SX123" s="15">
        <f>IF(SS123&gt;0,(SS123-SS$10)/SS$10,0)</f>
        <v/>
      </c>
      <c r="SZ123" s="13" t="n">
        <v>34.65</v>
      </c>
      <c r="TA123" s="68">
        <f>IF(SZ123&gt;0,((SZ123-SZ122)/SZ122),0)</f>
        <v/>
      </c>
      <c r="TB123" s="68">
        <f>TA123-$V123</f>
        <v/>
      </c>
      <c r="TC123" s="68">
        <f>IF(SZ123&gt;0,(SZ123-TC$10)/TC$10,0)</f>
        <v/>
      </c>
      <c r="TD123" s="68" t="n"/>
      <c r="TE123" s="15">
        <f>IF(SZ123&gt;0,(SZ123-SZ$10)/SZ$10,0)</f>
        <v/>
      </c>
      <c r="TG123" s="587" t="n">
        <v>0.1819</v>
      </c>
      <c r="TH123" s="68">
        <f>IF(TG123&gt;0,((TG123-TG122)/TG122),0)</f>
        <v/>
      </c>
      <c r="TI123" s="68">
        <f>TH123-$V123</f>
        <v/>
      </c>
      <c r="TJ123" s="68">
        <f>IF(TG123&gt;0,(TG123-TJ$10)/TJ$10,0)</f>
        <v/>
      </c>
      <c r="TK123" s="68" t="n"/>
      <c r="TL123" s="15">
        <f>IF(TG123&gt;0,(TG123-TG$10)/TG$10,0)</f>
        <v/>
      </c>
      <c r="TN123" s="13" t="n">
        <v>53.53</v>
      </c>
      <c r="TO123" s="68">
        <f>IF(TN123&gt;0,((TN123-TN122)/TN122),0)</f>
        <v/>
      </c>
      <c r="TP123" s="68">
        <f>TO123-$V123</f>
        <v/>
      </c>
      <c r="TQ123" s="68">
        <f>IF(TN123&gt;0,(TN123-TQ$10)/TQ$10,0)</f>
        <v/>
      </c>
      <c r="TR123" s="68" t="n"/>
      <c r="TS123" s="15">
        <f>IF(TN123&gt;0,(TN123-TN$10)/TN$10,0)</f>
        <v/>
      </c>
      <c r="TU123" s="587" t="n">
        <v>3.54</v>
      </c>
      <c r="TV123" s="68">
        <f>IF(TU123&gt;0,((TU123-TU122)/TU122),0)</f>
        <v/>
      </c>
      <c r="TW123" s="68">
        <f>TV123-$V123</f>
        <v/>
      </c>
      <c r="TX123" s="68">
        <f>IF(TU123&gt;0,(TU123-TX$10)/TX$10,0)</f>
        <v/>
      </c>
      <c r="TY123" s="68" t="n"/>
      <c r="TZ123" s="15">
        <f>IF(TU123&gt;0,(TU123-TU$10)/TU$10,0)</f>
        <v/>
      </c>
      <c r="UB123" s="587" t="n"/>
      <c r="UC123" s="68">
        <f>IF(UB123&gt;0,((UB123-UB122)/UB122),0)</f>
        <v/>
      </c>
      <c r="UD123" s="68">
        <f>UC123-$V123</f>
        <v/>
      </c>
      <c r="UE123" s="68">
        <f>IF(UB123&gt;0,(UB123-UE$10)/UE$10,0)</f>
        <v/>
      </c>
      <c r="UF123" s="68" t="n"/>
      <c r="UG123" s="15">
        <f>IF(UB123&gt;0,(UB123-UB$10)/UB$10,0)</f>
        <v/>
      </c>
      <c r="UI123" s="587" t="n"/>
      <c r="UJ123" s="68">
        <f>IF(UI123&gt;0,((UI123-UI122)/UI122),0)</f>
        <v/>
      </c>
      <c r="UK123" s="68">
        <f>UJ123-$V123</f>
        <v/>
      </c>
      <c r="UL123" s="68">
        <f>IF(UI123&gt;0,(UI123-UL$10)/UL$10,0)</f>
        <v/>
      </c>
      <c r="UM123" s="68" t="n"/>
      <c r="UN123" s="15">
        <f>IF(UI123&gt;0,(UI123-UI$10)/UI$10,0)</f>
        <v/>
      </c>
      <c r="UP123" s="587" t="n"/>
      <c r="UQ123" s="68">
        <f>IF(UP123&gt;0,((UP123-UP122)/UP122),0)</f>
        <v/>
      </c>
      <c r="UR123" s="68">
        <f>UQ123-$V123</f>
        <v/>
      </c>
      <c r="US123" s="68">
        <f>IF(UP123&gt;0,(UP123-US$10)/US$10,0)</f>
        <v/>
      </c>
      <c r="UT123" s="68" t="n"/>
      <c r="UU123" s="15">
        <f>IF(UP123&gt;0,(UP123-UP$10)/UP$10,0)</f>
        <v/>
      </c>
      <c r="UW123" s="587" t="n"/>
      <c r="UX123" s="68">
        <f>IF(UW123&gt;0,((UW123-UW122)/UW122),0)</f>
        <v/>
      </c>
      <c r="UY123" s="68">
        <f>UX123-$V123</f>
        <v/>
      </c>
      <c r="UZ123" s="68">
        <f>IF(UW123&gt;0,(UW123-UZ$10)/UZ$10,0)</f>
        <v/>
      </c>
      <c r="VA123" s="68" t="n"/>
      <c r="VB123" s="15">
        <f>IF(UW123&gt;0,(UW123-UW$10)/UW$10,0)</f>
        <v/>
      </c>
      <c r="VD123" s="587" t="n"/>
      <c r="VE123" s="68">
        <f>IF(VD123&gt;0,((VD123-VD122)/VD122),0)</f>
        <v/>
      </c>
      <c r="VF123" s="68">
        <f>VE123-$V123</f>
        <v/>
      </c>
      <c r="VG123" s="68">
        <f>IF(VD123&gt;0,(VD123-VG$10)/VG$10,0)</f>
        <v/>
      </c>
      <c r="VH123" s="68" t="n"/>
      <c r="VI123" s="15">
        <f>IF(VD123&gt;0,(VD123-VD$10)/VD$10,0)</f>
        <v/>
      </c>
      <c r="VM123" s="21">
        <f>IF($C123&gt;0,(($IK$5*IG123)+($GT$5*GP123)+($JM$5*JI123)+($JF$5*JB123)+($IY$5*IU123)+($IR$5*IN123)+($ID$5*HZ123)+($HW$5*HS123)+($HP$5*HL123)+($HI$5*HE123)+($GF$5*GB123)+($FY$5*FU123)+($FR$5*FN123)+($FK$5*FG123)+($FD$5*EZ123)+($EW$5*ES123)+($EP$5*EL123)+($EI$5*EE123)+($EB$5*DX123)+($DU$5*DQ123)+($DN$5*DJ123)+($DG$5*DC123)+($CZ$5*CV123)+($CS$5*CO123)+($CL$5*CH123)+($CE$5*CA123)+($BX$5*BT123)+($BQ$5*BM123)+($BJ$5*BF123)+($BC$5*AY123)+($AV$5*AR123)+($AO$5*AK123)+($AH$5*AD123)+($JT$5*JP123)+($KA$5*JW123)+($KO$5*KK123)+($PR$5*PN123)+($GM$5*GI123)+($HA$5*GW123)+($KV$5*KR123)+($KH$5*KD123)+($LC$5*KY123)+($MS$5*MO123)+($ML$5*MH123)+($ME$5*MA123)+($LX$5*LT123)+($LQ$5*LM123)+($LJ$5*LF123)+(MV123*$MZ$5)+(NC123*$NG$5)+(NJ123*$NN$5)+($OI$5*OE123)+($NU$5*NQ123)+($OB$5*NX123)+($PK$5*PG123)+($OP$5*OL123)+($OW$5*OS123)+($PD$5*OZ123)+(PU123*$PY$5)+(QB123*$QF$5)+(QI123*$QM$5)+(QP123*$QT$5)+(QW123*$RA$5)+(RD123*$RH$5)+(RK123*$RO$5)+(RR123*$RV$5)+(RY123*$SC$5)+(SF123*$SJ$5)+(SM123*$SQ$5)+(ST123*$SX$5)+(TA123*$TE$5))+(TH123*$TL$5)+(TO123*$TS$5))/$VM$5</f>
        <v/>
      </c>
      <c r="VN123" s="538" t="n"/>
      <c r="VO123" s="21">
        <f>IF($C123&gt;0,(($IK$5*II123)+($GT$5*GR123)+($JM$5*JK123)+($JF$5*JD123)+($IY$5*IW123)+($IR$5*IP123)+($ID$5*IB123)+($HW$5*HU123)+($HP$5*HN123)+($HI$5*HG123)+($GF$5*GD123)+($FY$5*FW123)+($FR$5*FP123)+($FK$5*FI123)+($FD$5*FB123)+($EW$5*EU123)+($EP$5*EN123)+($EI$5*EG123)+($EB$5*DZ123)+($DU$5*DS123)+($DN$5*DL123)+($DG$5*DE123)+($CZ$5*CX123)+($CS$5*CQ123)+($CL$5*CJ123)+($CE$5*CC123)+($BX$5*BV123)+($BQ$5*BO123)+($BJ$5*BH123)+($BC$5*BA123)+($AV$5*AT123)+($AO$5*AM123)+($AH$5*AF123)+($KO$5*KM123)+($KH$5*KF123)+($KA$5*JY123)+($JT$5*JR123)+($PR$5*PP123)+($GM$5*GK123)+($HA$5*GY123)+($KV$5*KT123)+($LC$5*LA123)+($MS$5*MQ123)+($ML$5*MJ123)+($ME$5*MC123)+($LX$5*LV123)+($LQ$5*LO123)+($LJ$5*LH123)+(MX123*$MZ$5)+(NE123*$NG$5)+(NL123*$NN$5)+($OI$5*OG123)+($NU$5*NS123)+($OB$5*NZ123)+($PD$5*PB123)+($OW$5*OU123)+($OP$5*ON123)+($PK$5*PI123)+($PY$5*PW123)+($QF$5*QD123)+($QM$5*QK123)+($QT$5*QR123)+($RA$5*QY123)+($RH$5*RF123)+($RO$5*RM123)+(RT123*$RV$5)+(SA123*$SC$5)+(SH123*$SJ$5)+(SO123*$SQ$5)+(SV123*$SX$5)+(TC123*$TE$5)+(TJ123*$TL$5)+(TQ123*$TS$5))/$VM$5,0)</f>
        <v/>
      </c>
      <c r="VP123" s="14" t="n"/>
      <c r="VQ123" s="21">
        <f>IF($C123&gt;0,(($IK$5*IK123)+($GT$5*GT123)+($JM$5*JM123)+($JF$5*JF123)+($IY$5*IY123)+($IR$5*IR123)+($ID$5*ID123)+($HW$5*HW123)+($HP$5*HP123)+($HI$5*HI123)+($GF$5*GF123)+($FY$5*FY123)+($FR$5*FR123)+($FK$5*FK123)+($FD$5*FD123)+($EW$5*EW123)+($EP$5*EP123)+($EI$5*EI123)+($EB$5*EB123)+($DU$5*DU123)+($DN$5*DN123)+($DG$5*DG123)+($CZ$5*CZ123)+($CS$5*CS123)+($CL$5*CL123)+($CE$5*CE123)+($BX$5*BX123)+($BQ$5*BQ123)+($BJ$5*BJ123)+($BC$5*BC123)+($AV$5*AV123)+($AO$5*AO123)+($AH$5*AH123)+($KO$5*KO123)+($PR$5*PR123)+($GM$5*GM123)+($HA$5*HA123)+($KH$5*KH123)+($KA$5*KA123)+($JT$5*JT123)+($KV$5*KV123)+($LC$5*LC123)+($MS$5*MS123)+($ML$5*ML123)+($ME$5*ME123)+($LX$5*LX123)+($LQ$5*LQ123)+($LJ$5*LJ123)+($OI$5*OI123)+($NU$5*NU123)+($NN$5*NN123)+($NG$5*NG123)+($MZ$5*MZ123)+(OB123*$OB$5)+($PD$5*PD123)+($OW$5*OW123)+($OP$5*OP123)+($PK$5*PK123)+(PY123*$PY$5)+(QF123*$QF$5)+(QM123*$QM$5)+(QT123*$QT$5)+(RA123*$RA$5)+(RH123*$RH$5)+(RO123*$RO$5)+(RV123*$RV$5)+(SC123*$SC$5)+(SJ123*$SJ$5)+(SQ123*$SQ$5)+(SX123*$SX$5)+(TE123*$TE$5)+(TL123*$TL$5)+(TS123*$TS$5))/$VM$5,0)</f>
        <v/>
      </c>
    </row>
    <row r="124" ht="16" customHeight="1" s="545">
      <c r="A124" s="127" t="n">
        <v>45825</v>
      </c>
      <c r="B124" s="4">
        <f>A124</f>
        <v/>
      </c>
      <c r="C124" s="13" t="n">
        <v>42215.92</v>
      </c>
      <c r="D124" s="138">
        <f>IF(C124&gt;0,C124-C123,0)</f>
        <v/>
      </c>
      <c r="E124" s="68">
        <f>IF(C124&gt;0,D124/C123,0)</f>
        <v/>
      </c>
      <c r="F124" s="15">
        <f>IF(C124&gt;0,(C124-C$10)/C$10,0)</f>
        <v/>
      </c>
      <c r="G124" s="13" t="n">
        <v>5982.71</v>
      </c>
      <c r="H124" s="138">
        <f>IF(G124&gt;0,G124-G123,0)</f>
        <v/>
      </c>
      <c r="I124" s="68">
        <f>IF(G124&gt;0,H124/G123,0)</f>
        <v/>
      </c>
      <c r="J124" s="15">
        <f>IF(G124&gt;0,(G124-G$10)/G$10,0)</f>
        <v/>
      </c>
      <c r="K124" s="13" t="n">
        <v>19521.09</v>
      </c>
      <c r="L124" s="138">
        <f>IF(K124&gt;0,K124-K123,0)</f>
        <v/>
      </c>
      <c r="M124" s="68">
        <f>IF(K124&gt;0,L124/K123,0)</f>
        <v/>
      </c>
      <c r="N124" s="15">
        <f>IF(K124&gt;0,(K124-K$10)/K$10,0)</f>
        <v/>
      </c>
      <c r="O124" s="13" t="n">
        <v>2101.96</v>
      </c>
      <c r="P124" s="138">
        <f>IF(O124&gt;0,O124-O123,0)</f>
        <v/>
      </c>
      <c r="Q124" s="68">
        <f>IF(O124&gt;0,P124/O123,0)</f>
        <v/>
      </c>
      <c r="R124" s="15">
        <f>IF(O124&gt;0,(O124-O$10)/O$10,0)</f>
        <v/>
      </c>
      <c r="S124" s="18">
        <f>IF(O124&gt;0,(((O124*0.7)*Q124)+((K124*0.9)*M124)+((G124*0.65)*I124)+((C124*0.6)*E124))/(O124+K124+G124+C124),0)</f>
        <v/>
      </c>
      <c r="T124" s="121">
        <f>IF(O124&gt;0,(S124*200)+T123,0)</f>
        <v/>
      </c>
      <c r="U124" s="121">
        <f>T124</f>
        <v/>
      </c>
      <c r="V124" s="134">
        <f>IF(T124&gt;0,(T124-T123)/T123,0)</f>
        <v/>
      </c>
      <c r="W124" s="21">
        <f>IF(T124&gt;0,(T124-T$11)/T$11,0)</f>
        <v/>
      </c>
      <c r="X124" s="18">
        <f>IF(T124&gt;0,((Q124+M124+I124+E124)/4),0)</f>
        <v/>
      </c>
      <c r="Y124" s="353" t="n">
        <v>69631.78</v>
      </c>
      <c r="Z124" s="15" t="n">
        <v>2e-06</v>
      </c>
      <c r="AA124" s="21">
        <f>Z124-$V124</f>
        <v/>
      </c>
      <c r="AC124" s="13" t="n">
        <v>225.12</v>
      </c>
      <c r="AD124" s="68">
        <f>IF(AC124&gt;0,((AC124-AC123)/AC123),0)</f>
        <v/>
      </c>
      <c r="AE124" s="68">
        <f>IF(AC124&gt;0,AD124-$V124,0)</f>
        <v/>
      </c>
      <c r="AF124" s="68">
        <f>IF(AC124&gt;0,(AC124-AF$10)/AF$10,0)</f>
        <v/>
      </c>
      <c r="AG124" s="68" t="n"/>
      <c r="AH124" s="15">
        <f>IF(AC124&gt;0,(AC124-AC$10)/AC$10,0)</f>
        <v/>
      </c>
      <c r="AJ124" s="13" t="n">
        <v>22.38</v>
      </c>
      <c r="AK124" s="68">
        <f>IF(AJ124&gt;0,((AJ124-AJ123)/AJ123),0)</f>
        <v/>
      </c>
      <c r="AL124" s="68">
        <f>IF(AJ124&gt;0,AK124-$V124,0)</f>
        <v/>
      </c>
      <c r="AM124" s="68">
        <f>IF(AJ124&gt;0,(AJ124-AM$10)/AM$10,0)</f>
        <v/>
      </c>
      <c r="AN124" s="68" t="n"/>
      <c r="AO124" s="15">
        <f>IF(AJ124&gt;0,(AJ124-AJ$10)/AJ$10,0)</f>
        <v/>
      </c>
      <c r="AQ124" s="13" t="n">
        <v>21.14</v>
      </c>
      <c r="AR124" s="68">
        <f>IF(AQ124&gt;0,((AQ124-AQ123)/AQ123),0)</f>
        <v/>
      </c>
      <c r="AS124" s="68">
        <f>IF(AQ124&gt;0,AR124-$V124,0)</f>
        <v/>
      </c>
      <c r="AT124" s="68">
        <f>IF(AQ124&gt;0,(AQ124-AT$10)/AT$10,0)</f>
        <v/>
      </c>
      <c r="AU124" s="68" t="n"/>
      <c r="AV124" s="15">
        <f>IF(AQ124&gt;0,(AQ124-AQ$10)/AQ$10,0)</f>
        <v/>
      </c>
      <c r="AX124" s="13" t="n">
        <v>208.31</v>
      </c>
      <c r="AY124" s="68">
        <f>IF(AX124&gt;0,((AX124-AX123)/AX123),0)</f>
        <v/>
      </c>
      <c r="AZ124" s="68">
        <f>IF(AX124&gt;0,AY124-$V124,0)</f>
        <v/>
      </c>
      <c r="BA124" s="68">
        <f>IF(AX124&gt;0,(AX124-BA$10)/BA$10,0)</f>
        <v/>
      </c>
      <c r="BB124" s="68" t="n"/>
      <c r="BC124" s="15">
        <f>IF(AX124&gt;0,(AX124-AX$10)/AX$10,0)</f>
        <v/>
      </c>
      <c r="BE124" s="13" t="n">
        <v>77.26000000000001</v>
      </c>
      <c r="BF124" s="68">
        <f>IF(BE124&gt;0,((BE124-BE123)/BE123),0)</f>
        <v/>
      </c>
      <c r="BG124" s="68">
        <f>IF(BE124&gt;0,BF124-$V124,0)</f>
        <v/>
      </c>
      <c r="BH124" s="68" t="n"/>
      <c r="BI124" s="68" t="n"/>
      <c r="BJ124" s="15">
        <f>IF(BE124&gt;0,(BE124-BE$10)/BE$10,0)</f>
        <v/>
      </c>
      <c r="BL124" s="13" t="n">
        <v>72.18000000000001</v>
      </c>
      <c r="BM124" s="68">
        <f>IF(BL124&gt;0,((BL124-BL123)/BL123),0)</f>
        <v/>
      </c>
      <c r="BN124" s="68">
        <f>IF(BL124&gt;0,BM124-$V124,0)</f>
        <v/>
      </c>
      <c r="BO124" s="68">
        <f>IF(BL124&gt;0,(BL124-BO$10)/BO$10,0)</f>
        <v/>
      </c>
      <c r="BP124" s="68" t="n"/>
      <c r="BQ124" s="15">
        <f>IF(BL124&gt;0,(BL124-BL$10)/BL$10,0)</f>
        <v/>
      </c>
      <c r="BS124" s="13" t="n">
        <v>39.93</v>
      </c>
      <c r="BT124" s="68">
        <f>IF(BS124&gt;0,((BS124-BS123)/BS123),0)</f>
        <v/>
      </c>
      <c r="BU124" s="68">
        <f>IF(BS124&gt;0,BT124-$V124,0)</f>
        <v/>
      </c>
      <c r="BV124" s="68">
        <f>IF(BS124&gt;0,(BS124-BV$10)/BV$10,0)</f>
        <v/>
      </c>
      <c r="BW124" s="68" t="n"/>
      <c r="BX124" s="15">
        <f>IF(BS124&gt;0,(BS124-BS$10)/BS$10,0)</f>
        <v/>
      </c>
      <c r="BZ124" s="13" t="n"/>
      <c r="CA124" s="68">
        <f>IF(BZ124&gt;0,((BZ124-BZ123)/BZ123),0)</f>
        <v/>
      </c>
      <c r="CB124" s="68">
        <f>IF(BZ124&gt;0,CA124-$V124,0)</f>
        <v/>
      </c>
      <c r="CC124" s="68">
        <f>IF(BZ124&gt;0,(BZ124-CC$10)/CC$10,0)</f>
        <v/>
      </c>
      <c r="CD124" s="68" t="n"/>
      <c r="CE124" s="15">
        <f>IF(BZ124&gt;0,(BZ124-BZ$10)/BZ$10,0)</f>
        <v/>
      </c>
      <c r="CG124" s="13" t="n">
        <v>30.3</v>
      </c>
      <c r="CH124" s="68">
        <f>IF(CG124&gt;0,((CG124-CG123)/CG123),0)</f>
        <v/>
      </c>
      <c r="CI124" s="68">
        <f>IF(CG124&gt;0,CH124-$V124,0)</f>
        <v/>
      </c>
      <c r="CJ124" s="68">
        <f>IF(CG124&gt;0,(CG124-CJ$10)/CJ$10,0)</f>
        <v/>
      </c>
      <c r="CK124" s="68" t="n"/>
      <c r="CL124" s="15">
        <f>IF(CG124&gt;0,(CG124-CG$10)/CG$10,0)</f>
        <v/>
      </c>
      <c r="CN124" s="13" t="n">
        <v>31.94</v>
      </c>
      <c r="CO124" s="68">
        <f>IF(CN124&gt;0,((CN124-CN123)/CN123),0)</f>
        <v/>
      </c>
      <c r="CP124" s="68">
        <f>IF(CN124&gt;0,CO124-$V124,0)</f>
        <v/>
      </c>
      <c r="CQ124" s="68">
        <f>IF(CN124&gt;0,(CN124-CQ$10)/CQ$10,0)</f>
        <v/>
      </c>
      <c r="CR124" s="68" t="n"/>
      <c r="CS124" s="15">
        <f>IF(CN124&gt;0,(CN124-CN$10)/CN$10,0)</f>
        <v/>
      </c>
      <c r="CU124" s="13" t="n">
        <v>35.63</v>
      </c>
      <c r="CV124" s="68">
        <f>IF(CU124&gt;0,((CU124-CU123)/CU123),0)</f>
        <v/>
      </c>
      <c r="CW124" s="68">
        <f>IF(CU124&gt;0,CV124-$V124,0)</f>
        <v/>
      </c>
      <c r="CX124" s="68">
        <f>IF(CU124&gt;0,(CU124-CX$10)/CX$10,0)</f>
        <v/>
      </c>
      <c r="CY124" s="68" t="n"/>
      <c r="CZ124" s="15">
        <f>IF(CU124&gt;0,(CU124-CU$10)/CU$10,0)</f>
        <v/>
      </c>
      <c r="DB124" s="13" t="n">
        <v>19.23</v>
      </c>
      <c r="DC124" s="68">
        <f>IF(DB124&gt;0,((DB124-DB123)/DB123),0)</f>
        <v/>
      </c>
      <c r="DD124" s="68">
        <f>IF(DB124&gt;0,DC124-$V124,0)</f>
        <v/>
      </c>
      <c r="DE124" s="68">
        <f>IF(DB124&gt;0,(DB124-DE$10)/DE$10,0)</f>
        <v/>
      </c>
      <c r="DF124" s="68" t="n"/>
      <c r="DG124" s="15">
        <f>IF(DB124&gt;0,(DB124-DB$10)/DB$10,0)</f>
        <v/>
      </c>
      <c r="DI124" s="13" t="n">
        <v>48.61</v>
      </c>
      <c r="DJ124" s="68">
        <f>IF(DI124&gt;0,((DI124-DI123)/DI123),0)</f>
        <v/>
      </c>
      <c r="DK124" s="68">
        <f>IF(DI124&gt;0,DJ124-$V124,0)</f>
        <v/>
      </c>
      <c r="DL124" s="68">
        <f>IF(DI124&gt;0,(DI124-DL$10)/DL$10,0)</f>
        <v/>
      </c>
      <c r="DM124" s="68" t="n"/>
      <c r="DN124" s="15">
        <f>IF(DI124&gt;0,(DI124-DI$10)/DI$10,0)</f>
        <v/>
      </c>
      <c r="DP124" s="13" t="n">
        <v>41.35</v>
      </c>
      <c r="DQ124" s="68">
        <f>IF(DP124&gt;0,((DP124-DP123)/DP123),0)</f>
        <v/>
      </c>
      <c r="DR124" s="68">
        <f>IF(DP124&gt;0,DQ124-$V124,0)</f>
        <v/>
      </c>
      <c r="DS124" s="68" t="n"/>
      <c r="DT124" s="68" t="n"/>
      <c r="DU124" s="15">
        <f>IF(DP124&gt;0,(DP124-DP$10)/DP$10,0)</f>
        <v/>
      </c>
      <c r="DV124" s="18" t="n"/>
      <c r="DW124" s="13" t="n">
        <v>32.91</v>
      </c>
      <c r="DX124" s="68">
        <f>IF(DW124&gt;0,((DW124-DW123)/DW123),0)</f>
        <v/>
      </c>
      <c r="DY124" s="68">
        <f>IF(DW124&gt;0,DX124-$V124,0)</f>
        <v/>
      </c>
      <c r="DZ124" s="68">
        <f>IF(DW124&gt;0,(DW124-DZ$10)/DZ$10,0)</f>
        <v/>
      </c>
      <c r="EA124" s="68" t="n"/>
      <c r="EB124" s="15">
        <f>IF(DW124&gt;0,(DW124-DW$10)/DW$10,0)</f>
        <v/>
      </c>
      <c r="ED124" s="13" t="n">
        <v>36.35</v>
      </c>
      <c r="EE124" s="68">
        <f>IF(ED124&gt;0,((ED124-ED123)/ED123),0)</f>
        <v/>
      </c>
      <c r="EF124" s="68">
        <f>IF(ED124&gt;0,EE124-$V124,0)</f>
        <v/>
      </c>
      <c r="EG124" s="68">
        <f>IF(ED124&gt;0,(ED124-EG$10)/EG$10,0)</f>
        <v/>
      </c>
      <c r="EH124" s="68" t="n"/>
      <c r="EI124" s="15">
        <f>IF(ED124&gt;0,(ED124-ED$10)/ED$10,0)</f>
        <v/>
      </c>
      <c r="EK124" s="13" t="n">
        <v>120.73</v>
      </c>
      <c r="EL124" s="68">
        <f>IF(EK124&gt;0,((EK124-EK123)/EK123),0)</f>
        <v/>
      </c>
      <c r="EM124" s="68">
        <f>IF(EK124&gt;0,EL124-$V124,0)</f>
        <v/>
      </c>
      <c r="EN124" s="68">
        <f>IF(EK124&gt;0,(EK124-EN$10)/EN$10,0)</f>
        <v/>
      </c>
      <c r="EO124" s="68" t="n"/>
      <c r="EP124" s="15">
        <f>IF(EK124&gt;0,(EK124-EK$10)/EK$10,0)</f>
        <v/>
      </c>
      <c r="ER124" s="13" t="n">
        <v>36.43</v>
      </c>
      <c r="ES124" s="68">
        <f>IF(ER124&gt;0,((ER124-ER123)/ER123),0)</f>
        <v/>
      </c>
      <c r="ET124" s="68">
        <f>IF(ER124&gt;0,ES124-$V124,0)</f>
        <v/>
      </c>
      <c r="EU124" s="68">
        <f>IF(ER124&gt;0,(ER124-EU$10)/EU$10,0)</f>
        <v/>
      </c>
      <c r="EV124" s="68" t="n"/>
      <c r="EW124" s="15">
        <f>IF(ER124&gt;0,(ER124-ER$10)/ER$10,0)</f>
        <v/>
      </c>
      <c r="EY124" s="13" t="n">
        <v>39.44</v>
      </c>
      <c r="EZ124" s="68">
        <f>IF(EY124&gt;0,((EY124-EY123)/EY123),0)</f>
        <v/>
      </c>
      <c r="FA124" s="68">
        <f>IF(EY124&gt;0,EZ124-$V124,0)</f>
        <v/>
      </c>
      <c r="FB124" s="68" t="n"/>
      <c r="FC124" s="68" t="n"/>
      <c r="FD124" s="15">
        <f>IF(EY124&gt;0,(EY124-EY$10)/EY$10,0)</f>
        <v/>
      </c>
      <c r="FF124" s="13" t="n">
        <v>59.56</v>
      </c>
      <c r="FG124" s="68">
        <f>IF(FF124&gt;0,((FF124-FF123)/FF123),0)</f>
        <v/>
      </c>
      <c r="FH124" s="68">
        <f>IF(FF124&gt;0,FG124-$V124,0)</f>
        <v/>
      </c>
      <c r="FI124" s="68">
        <f>IF(FF124&gt;0,(FF124-FI$10)/FI$10,0)</f>
        <v/>
      </c>
      <c r="FJ124" s="68" t="n"/>
      <c r="FK124" s="15">
        <f>IF(FF124&gt;0,(FF124-FF$10)/FF$10,0)</f>
        <v/>
      </c>
      <c r="FM124" s="13" t="n">
        <v>180.67</v>
      </c>
      <c r="FN124" s="68">
        <f>IF(FM124&gt;0,((FM124-FM123)/FM123),0)</f>
        <v/>
      </c>
      <c r="FO124" s="68">
        <f>IF(FM124&gt;0,FN124-$V124,0)</f>
        <v/>
      </c>
      <c r="FP124" s="68">
        <f>IF(FM124&gt;0,(FM124-FP$10)/FP$10,0)</f>
        <v/>
      </c>
      <c r="FQ124" s="68" t="n"/>
      <c r="FR124" s="15">
        <f>IF(FM124&gt;0,(FM124-FM$10)/FM$10,0)</f>
        <v/>
      </c>
      <c r="FT124" s="13" t="n">
        <v>92.2</v>
      </c>
      <c r="FU124" s="68">
        <f>IF(FT124&gt;0,((FT124-FT123)/FT123),0)</f>
        <v/>
      </c>
      <c r="FV124" s="68">
        <f>IF(FT124&gt;0,FU124-$V124,0)</f>
        <v/>
      </c>
      <c r="FW124" s="68">
        <f>IF(FT124&gt;0,(FT124-FW$10)/FW$10,0)</f>
        <v/>
      </c>
      <c r="FX124" s="68" t="n"/>
      <c r="FY124" s="15">
        <f>IF(FT124&gt;0,(FT124-FT$10)/FT$10,0)</f>
        <v/>
      </c>
      <c r="GA124" s="13" t="n">
        <v>17.79</v>
      </c>
      <c r="GB124" s="68">
        <f>IF(GA124&gt;0,((GA124-GA123)/GA123),0)</f>
        <v/>
      </c>
      <c r="GC124" s="68">
        <f>IF(GA124&gt;0,GB124-$V124,0)</f>
        <v/>
      </c>
      <c r="GD124" s="68" t="n"/>
      <c r="GE124" s="68" t="n"/>
      <c r="GF124" s="15">
        <f>IF(GA124&gt;0,(GA124-GA$10)/GA$10,0)</f>
        <v/>
      </c>
      <c r="GG124" s="18" t="n"/>
      <c r="GH124" s="13" t="n">
        <v>17.92</v>
      </c>
      <c r="GI124" s="68">
        <f>IF(GH124&gt;0,((GH124-GH123)/GH123),0)</f>
        <v/>
      </c>
      <c r="GJ124" s="68">
        <f>IF(GH124&gt;0,GI124-$V124,0)</f>
        <v/>
      </c>
      <c r="GK124" s="68">
        <f>IF(GH124&gt;0,(GH124-GK$10)/GK$10,0)</f>
        <v/>
      </c>
      <c r="GL124" s="68" t="n"/>
      <c r="GM124" s="15">
        <f>IF(GH124&gt;0,(GH124-GH$10)/GH$10,0)</f>
        <v/>
      </c>
      <c r="GO124" s="13" t="n">
        <v>25.05</v>
      </c>
      <c r="GP124" s="68">
        <f>IF(GO124&gt;0,((GO124-GO123)/GO123),0)</f>
        <v/>
      </c>
      <c r="GQ124" s="68">
        <f>IF(GO124&gt;0,GP124-$V124,0)</f>
        <v/>
      </c>
      <c r="GR124" s="68" t="n"/>
      <c r="GS124" s="68" t="n"/>
      <c r="GT124" s="15">
        <f>IF(GO124&gt;0,(GO124-GO$10)/GO$10,0)</f>
        <v/>
      </c>
      <c r="GV124" s="13" t="n">
        <v>15.15</v>
      </c>
      <c r="GW124" s="68">
        <f>IF(GV124&gt;0,((GV124-GV123)/GV123),0)</f>
        <v/>
      </c>
      <c r="GX124" s="68">
        <f>IF(GV124&gt;0,GW124-$V124,0)</f>
        <v/>
      </c>
      <c r="GY124" s="68">
        <f>IF(GV124&gt;0,(GV124-GY$10)/GY$10,0)</f>
        <v/>
      </c>
      <c r="GZ124" s="68" t="n"/>
      <c r="HA124" s="15">
        <f>IF(GV124&gt;0,(GV124-GV$10)/GV$10,0)</f>
        <v/>
      </c>
      <c r="HD124" s="13" t="n">
        <v>316.28</v>
      </c>
      <c r="HE124" s="68">
        <f>IF(HD124&gt;0,((HD124-HD123)/HD123),0)</f>
        <v/>
      </c>
      <c r="HF124" s="68">
        <f>IF(HD124&gt;0,HE124-$V124,0)</f>
        <v/>
      </c>
      <c r="HG124" s="68">
        <f>IF(HD124&gt;0,(HD124-HG$10)/HG$10,0)</f>
        <v/>
      </c>
      <c r="HH124" s="68" t="n"/>
      <c r="HI124" s="15">
        <f>IF(HD124&gt;0,(HD124-HD$10)/HD$10,0)</f>
        <v/>
      </c>
      <c r="HK124" s="13" t="n">
        <v>43.23</v>
      </c>
      <c r="HL124" s="68">
        <f>IF(HK124&gt;0,((HK124-HK123)/HK123),0)</f>
        <v/>
      </c>
      <c r="HM124" s="68">
        <f>IF(HK124&gt;0,HL124-$V124,0)</f>
        <v/>
      </c>
      <c r="HN124" s="68">
        <f>IF(HK124&gt;0,(HK124-HN$10)/HN$10,0)</f>
        <v/>
      </c>
      <c r="HO124" s="68" t="n"/>
      <c r="HP124" s="15">
        <f>IF(HK124&gt;0,(HK124-HK$10)/HK$10,0)</f>
        <v/>
      </c>
      <c r="HR124" s="13" t="n">
        <v>114.02</v>
      </c>
      <c r="HS124" s="68">
        <f>IF(HR124&gt;0,((HR124-HR123)/HR123),0)</f>
        <v/>
      </c>
      <c r="HT124" s="68">
        <f>IF(HR124&gt;0,HS124-$V124,0)</f>
        <v/>
      </c>
      <c r="HU124" s="68">
        <f>IF(HR124&gt;0,(HR124-HU$10)/HU$10,0)</f>
        <v/>
      </c>
      <c r="HV124" s="68" t="n"/>
      <c r="HW124" s="15">
        <f>IF(HR124&gt;0,(HR124-HR$10)/HR$10,0)</f>
        <v/>
      </c>
      <c r="HY124" s="13" t="n">
        <v>144.12</v>
      </c>
      <c r="HZ124" s="68">
        <f>IF(HY124&gt;0,((HY124-HY123)/HY123),0)</f>
        <v/>
      </c>
      <c r="IA124" s="68">
        <f>IF(HY124&gt;0,HZ124-$V124,0)</f>
        <v/>
      </c>
      <c r="IB124" s="68">
        <f>IF(HY124&gt;0,(HY124-IB$10)/IB$10,0)</f>
        <v/>
      </c>
      <c r="IC124" s="68" t="n"/>
      <c r="ID124" s="15">
        <f>IF(HY124&gt;0,(HY124-HY$10)/HY$10,0)</f>
        <v/>
      </c>
      <c r="IF124" s="13" t="n">
        <v>249.37</v>
      </c>
      <c r="IG124" s="68">
        <f>IF(IF124&gt;0,((IF124-IF123)/IF123),0)</f>
        <v/>
      </c>
      <c r="IH124" s="68">
        <f>IF(IF124&gt;0,IG124-$V124,0)</f>
        <v/>
      </c>
      <c r="II124" s="68">
        <f>IF(IF124&gt;0,(IF124-II$10)/II$10,0)</f>
        <v/>
      </c>
      <c r="IJ124" s="68" t="n"/>
      <c r="IK124" s="15">
        <f>IF(IF124&gt;0,(IF124-IF$10)/IF$10,0)</f>
        <v/>
      </c>
      <c r="IM124" s="13" t="n">
        <v>234.34</v>
      </c>
      <c r="IN124" s="68">
        <f>IF(IM124&gt;0,((IM124-IM123)/IM123),0)</f>
        <v/>
      </c>
      <c r="IO124" s="68">
        <f>IF(IM124&gt;0,IN124-$V124,0)</f>
        <v/>
      </c>
      <c r="IP124" s="68">
        <f>IF(IM124&gt;0,(IM124-IP$10)/IP$10,0)</f>
        <v/>
      </c>
      <c r="IQ124" s="68" t="n"/>
      <c r="IR124" s="15">
        <f>IF(IM124&gt;0,(IM124-IM$10)/IM$10,0)</f>
        <v/>
      </c>
      <c r="IT124" s="13" t="n">
        <v>69.25</v>
      </c>
      <c r="IU124" s="68">
        <f>IF(IT124&gt;0,((IT124-IT123)/IT123),0)</f>
        <v/>
      </c>
      <c r="IV124" s="68">
        <f>IF(IT124&gt;0,IU124-$V124,0)</f>
        <v/>
      </c>
      <c r="IW124" s="68">
        <f>IF(IT124&gt;0,(IT124-IW$10)/IW$10,0)</f>
        <v/>
      </c>
      <c r="IX124" s="68" t="n"/>
      <c r="IY124" s="15">
        <f>IF(IT124&gt;0,(IT124-IT$10)/IT$10,0)</f>
        <v/>
      </c>
      <c r="JA124" s="13" t="n">
        <v>697.23</v>
      </c>
      <c r="JB124" s="68">
        <f>IF(JA124&gt;0,((JA124-JA123)/JA123),0)</f>
        <v/>
      </c>
      <c r="JC124" s="68">
        <f>IF(JA124&gt;0,JB124-$V124,0)</f>
        <v/>
      </c>
      <c r="JD124" s="68">
        <f>IF(JA124&gt;0,(JA124-JD$10)/JD$10,0)</f>
        <v/>
      </c>
      <c r="JE124" s="68" t="n"/>
      <c r="JF124" s="15">
        <f>IF(JA124&gt;0,(JA124-JA$10)/JA$10,0)</f>
        <v/>
      </c>
      <c r="JH124" s="13" t="n">
        <v>478.04</v>
      </c>
      <c r="JI124" s="68">
        <f>IF(JH124&gt;0,((JH124-JH123)/JH123),0)</f>
        <v/>
      </c>
      <c r="JJ124" s="68">
        <f>IF(JH124&gt;0,JI124-$V124,0)</f>
        <v/>
      </c>
      <c r="JK124" s="68">
        <f>IF(JH124&gt;0,(JH124-JK$10)/JK$10,0)</f>
        <v/>
      </c>
      <c r="JL124" s="68" t="n"/>
      <c r="JM124" s="15">
        <f>IF(JH124&gt;0,(JH124-JH$10)/JH$10,0)</f>
        <v/>
      </c>
      <c r="JO124" s="13" t="n">
        <v>14.32</v>
      </c>
      <c r="JP124" s="68">
        <f>IF(JO124&gt;0,((JO124-JO123)/JO123),0)</f>
        <v/>
      </c>
      <c r="JQ124" s="68">
        <f>IF(JO124&gt;0,JP124-$V124,0)</f>
        <v/>
      </c>
      <c r="JR124" s="68">
        <f>IF(JO124&gt;0,(JO124-JR$10)/JR$10,0)</f>
        <v/>
      </c>
      <c r="JS124" s="68" t="n"/>
      <c r="JT124" s="15">
        <f>IF(JO124&gt;0,(JO124-JO$10)/JO$10,0)</f>
        <v/>
      </c>
      <c r="JV124" s="13" t="n">
        <v>1.83</v>
      </c>
      <c r="JW124" s="68">
        <f>IF(JV124&gt;0,((JV124-JV123)/JV123),0)</f>
        <v/>
      </c>
      <c r="JX124" s="68">
        <f>IF(JV124&gt;0,JW124-$V124,0)</f>
        <v/>
      </c>
      <c r="JY124" s="68">
        <f>IF(JV124&gt;0,(JV124-JY$10)/JY$10,0)</f>
        <v/>
      </c>
      <c r="JZ124" s="68" t="n"/>
      <c r="KA124" s="15">
        <f>IF(JV124&gt;0,(JV124-JV$10)/JV$10,0)</f>
        <v/>
      </c>
      <c r="KC124" s="13" t="n">
        <v>20.5</v>
      </c>
      <c r="KD124" s="68">
        <f>IF(KC124&gt;0,((KC124-KC123)/KC123),0)</f>
        <v/>
      </c>
      <c r="KE124" s="68">
        <f>IF(KC124&gt;0,KD124-$V124,0)</f>
        <v/>
      </c>
      <c r="KF124" s="68">
        <f>IF(KC124&gt;0,(KC124-KF$10)/KF$10,0)</f>
        <v/>
      </c>
      <c r="KG124" s="68" t="n"/>
      <c r="KH124" s="15">
        <f>IF(KC124&gt;0,(KC124-KC$10)/KC$10,0)</f>
        <v/>
      </c>
      <c r="KI124" s="18" t="n"/>
      <c r="KJ124" s="13" t="n">
        <v>79.70999999999999</v>
      </c>
      <c r="KK124" s="68">
        <f>IF(KJ124&gt;0,((KJ124-KJ123)/KJ123),0)</f>
        <v/>
      </c>
      <c r="KL124" s="68">
        <f>IF(KJ124&gt;0,KK124-$V124,0)</f>
        <v/>
      </c>
      <c r="KM124" s="68">
        <f>IF(KJ124&gt;0,(KJ124-KM$10)/KM$10,0)</f>
        <v/>
      </c>
      <c r="KN124" s="68" t="n"/>
      <c r="KO124" s="15">
        <f>IF(KJ124&gt;0,(KJ124-KJ$10)/KJ$10,0)</f>
        <v/>
      </c>
      <c r="KQ124" s="13" t="n">
        <v>1.517</v>
      </c>
      <c r="KR124" s="68">
        <f>IF(KQ124&gt;0,((KQ124-KQ123)/KQ123),0)</f>
        <v/>
      </c>
      <c r="KS124" s="68">
        <f>IF(KQ124&gt;0,KR124-$V124,0)</f>
        <v/>
      </c>
      <c r="KT124" s="68">
        <f>IF(KQ124&gt;0,(KQ124-KT$10)/KT$10,0)</f>
        <v/>
      </c>
      <c r="KU124" s="68" t="n"/>
      <c r="KV124" s="15">
        <f>IF(KQ124&gt;0,(KQ124-KQ$10)/KQ$10,0)</f>
        <v/>
      </c>
      <c r="KW124" s="18" t="n"/>
      <c r="KX124" s="13" t="n">
        <v>31.16</v>
      </c>
      <c r="KY124" s="68">
        <f>IF(KX124&gt;0,((KX124-KX123)/KX123),0)</f>
        <v/>
      </c>
      <c r="KZ124" s="68">
        <f>IF(KX124&gt;0,KY124-$V124,0)</f>
        <v/>
      </c>
      <c r="LA124" s="68">
        <f>IF(KX124&gt;0,(KX124-LA$10)/LA$10,0)</f>
        <v/>
      </c>
      <c r="LB124" s="68" t="n"/>
      <c r="LC124" s="15">
        <f>IF(KX124&gt;0,(KX124-KX$10)/KX$10,0)</f>
        <v/>
      </c>
      <c r="LD124" s="18" t="n"/>
      <c r="LE124" s="13" t="n">
        <v>58.84</v>
      </c>
      <c r="LF124" s="68">
        <f>IF(LE124&gt;0,((LE124-LE123)/LE123),0)</f>
        <v/>
      </c>
      <c r="LG124" s="68">
        <f>IF(LE124&gt;0,LF124-$V124,0)</f>
        <v/>
      </c>
      <c r="LH124" s="68">
        <f>IF(LE124&gt;0,(LE124-LH$10)/LH$10,0)</f>
        <v/>
      </c>
      <c r="LI124" s="68" t="n"/>
      <c r="LJ124" s="15">
        <f>IF(LE124&gt;0,(LE124-LE$10)/LE$10,0)</f>
        <v/>
      </c>
      <c r="LL124" s="13" t="n">
        <v>123.9</v>
      </c>
      <c r="LM124" s="68">
        <f>IF(LL124&gt;0,((LL124-LL123)/LL123),0)</f>
        <v/>
      </c>
      <c r="LN124" s="68">
        <f>IF(LL124&gt;0,LM124-$V124,0)</f>
        <v/>
      </c>
      <c r="LO124" s="68">
        <f>IF(LL124&gt;0,(LL124-LO$10)/LO$10,0)</f>
        <v/>
      </c>
      <c r="LP124" s="68" t="n"/>
      <c r="LQ124" s="15">
        <f>IF(LL124&gt;0,(LL124-LL$10)/LL$10,0)</f>
        <v/>
      </c>
      <c r="LS124" s="13" t="n">
        <v>15.62</v>
      </c>
      <c r="LT124" s="68">
        <f>IF(LS124&gt;0,((LS124-LS123)/LS123),0)</f>
        <v/>
      </c>
      <c r="LU124" s="68">
        <f>IF(LS124&gt;0,LT124-$V124,0)</f>
        <v/>
      </c>
      <c r="LV124" s="68" t="n"/>
      <c r="LW124" s="68" t="n"/>
      <c r="LX124" s="15">
        <f>IF(LS124&gt;0,(LS124-LS$10)/LS$10,0)</f>
        <v/>
      </c>
      <c r="LZ124" s="13" t="n">
        <v>15.29</v>
      </c>
      <c r="MA124" s="68">
        <f>IF(LZ124&gt;0,((LZ124-LZ123)/LZ123),0)</f>
        <v/>
      </c>
      <c r="MB124" s="68">
        <f>IF(LZ124&gt;0,MA124-$V124,0)</f>
        <v/>
      </c>
      <c r="MC124" s="68">
        <f>IF(LZ124&gt;0,(LZ124-MC$10)/MC$10,0)</f>
        <v/>
      </c>
      <c r="MD124" s="68" t="n"/>
      <c r="ME124" s="15">
        <f>IF(LZ124&gt;0,(LZ124-LZ$10)/LZ$10,0)</f>
        <v/>
      </c>
      <c r="MG124" s="13" t="n">
        <v>62.75</v>
      </c>
      <c r="MH124" s="68">
        <f>IF(MG124&gt;0,((MG124-MG123)/MG123),0)</f>
        <v/>
      </c>
      <c r="MI124" s="68">
        <f>IF(MG124&gt;0,MH124-$V124,0)</f>
        <v/>
      </c>
      <c r="MJ124" s="68">
        <f>IF(MG124&gt;0,(MG124-MJ$10)/MJ$10,0)</f>
        <v/>
      </c>
      <c r="MK124" s="68" t="n"/>
      <c r="ML124" s="15">
        <f>IF(MG124&gt;0,(MG124-MG$10)/MG$10,0)</f>
        <v/>
      </c>
      <c r="MN124" s="13" t="n">
        <v>141.09</v>
      </c>
      <c r="MO124" s="68">
        <f>IF(MN124&gt;0,((MN124-MN123)/MN123),0)</f>
        <v/>
      </c>
      <c r="MP124" s="68">
        <f>IF(MN124&gt;0,MO124-$V124,0)</f>
        <v/>
      </c>
      <c r="MQ124" s="68">
        <f>IF(MN124&gt;0,(MN124-MQ$10)/MQ$10,0)</f>
        <v/>
      </c>
      <c r="MR124" s="68" t="n"/>
      <c r="MS124" s="15">
        <f>IF(MN124&gt;0,(MN124-MN$10)/MN$10,0)</f>
        <v/>
      </c>
      <c r="MU124" s="13" t="n">
        <v>13.07</v>
      </c>
      <c r="MV124" s="68">
        <f>IF(MU124&gt;0,((MU124-MU123)/MU123),0)</f>
        <v/>
      </c>
      <c r="MW124" s="68">
        <f>IF(MU124&gt;0,MV124-$V124,0)</f>
        <v/>
      </c>
      <c r="MX124" s="68">
        <f>IF(MU124&gt;0,(MU124-MX$10)/MX$10,0)</f>
        <v/>
      </c>
      <c r="MY124" s="68" t="n"/>
      <c r="MZ124" s="15">
        <f>IF(MU124&gt;0,(MU124-MU$10)/MU$10,0)</f>
        <v/>
      </c>
      <c r="NB124" s="13" t="n">
        <v>235.67</v>
      </c>
      <c r="NC124" s="68">
        <f>IF(NB124&gt;0,((NB124-NB123)/NB123),0)</f>
        <v/>
      </c>
      <c r="ND124" s="68">
        <f>IF(NB124&gt;0,NC124-$V124,0)</f>
        <v/>
      </c>
      <c r="NE124" s="68">
        <f>IF(NB124&gt;0,(NB124-NE$10)/NE$10,0)</f>
        <v/>
      </c>
      <c r="NF124" s="68" t="n"/>
      <c r="NG124" s="15">
        <f>IF(NB124&gt;0,(NB124-NB$10)/NB$10,0)</f>
        <v/>
      </c>
      <c r="NI124" s="13" t="n">
        <v>6.09</v>
      </c>
      <c r="NJ124" s="68">
        <f>IF(NI124&gt;0,((NI124-NI123)/NI123),0)</f>
        <v/>
      </c>
      <c r="NK124" s="68">
        <f>IF(NI124&gt;0,NJ124-$V124,0)</f>
        <v/>
      </c>
      <c r="NL124" s="68">
        <f>IF(NI124&gt;0,(NI124-NL$10)/NL$10,0)</f>
        <v/>
      </c>
      <c r="NM124" s="68" t="n"/>
      <c r="NN124" s="15">
        <f>IF(NI124&gt;0,(NI124-NI$10)/NI$10,0)</f>
        <v/>
      </c>
      <c r="NP124" s="13" t="n">
        <v>488.8</v>
      </c>
      <c r="NQ124" s="68">
        <f>IF(NP124&gt;0,((NP124-NP123)/NP123),0)</f>
        <v/>
      </c>
      <c r="NR124" s="68">
        <f>IF(NP124&gt;0,NQ124-$V124,0)</f>
        <v/>
      </c>
      <c r="NS124" s="68">
        <f>IF(NP124&gt;0,(NP124-NS$10)/NS$10,0)</f>
        <v/>
      </c>
      <c r="NT124" s="68" t="n"/>
      <c r="NU124" s="15">
        <f>IF(NP124&gt;0,(NP124-NP$10)/NP$10,0)</f>
        <v/>
      </c>
      <c r="NW124" s="13" t="n">
        <v>175.95</v>
      </c>
      <c r="NX124" s="68">
        <f>IF(NW124&gt;0,((NW124-NW123)/NW123),0)</f>
        <v/>
      </c>
      <c r="NY124" s="68">
        <f>IF(NW124&gt;0,NX124-$V124,0)</f>
        <v/>
      </c>
      <c r="NZ124" s="68">
        <f>IF(NW124&gt;0,(NW124-NZ$10)/NZ$10,0)</f>
        <v/>
      </c>
      <c r="OA124" s="68" t="n"/>
      <c r="OB124" s="15">
        <f>IF(NW124&gt;0,(NW124-NW$10)/NW$10,0)</f>
        <v/>
      </c>
      <c r="OD124" s="13" t="n">
        <v>1.91</v>
      </c>
      <c r="OE124" s="68">
        <f>IF(OD124&gt;0,((OD124-OD123)/OD123),0)</f>
        <v/>
      </c>
      <c r="OF124" s="68">
        <f>IF(OD124&gt;0,OE124-$V124,0)</f>
        <v/>
      </c>
      <c r="OG124" s="68">
        <f>IF(OD124&gt;0,(OD124-OG$10)/OG$10,0)</f>
        <v/>
      </c>
      <c r="OH124" s="68" t="n"/>
      <c r="OI124" s="15">
        <f>IF(OD124&gt;0,(OD124-OD$10)/OD$10,0)</f>
        <v/>
      </c>
      <c r="OK124" s="13" t="n">
        <v>173.49</v>
      </c>
      <c r="OL124" s="68">
        <f>IF(OK124&gt;0,((OK124-OK123)/OK123),0)</f>
        <v/>
      </c>
      <c r="OM124" s="68">
        <f>IF(OK124&gt;0,OL124-$V124,0)</f>
        <v/>
      </c>
      <c r="ON124" s="68">
        <f>IF(OK124&gt;0,(OK124-ON$10)/ON$10,0)</f>
        <v/>
      </c>
      <c r="OO124" s="68" t="n"/>
      <c r="OP124" s="15">
        <f>IF(OK124&gt;0,(OK124-OK$10)/OK$10,0)</f>
        <v/>
      </c>
      <c r="OR124" s="13" t="n">
        <v>5.44</v>
      </c>
      <c r="OS124" s="68">
        <f>IF(OR124&gt;0,((OR124-OR123)/OR123),0)</f>
        <v/>
      </c>
      <c r="OT124" s="68">
        <f>IF(OR124&gt;0,OS124-$V124,0)</f>
        <v/>
      </c>
      <c r="OU124" s="68">
        <f>IF(OR124&gt;0,(OR124-OU$10)/OU$10,0)</f>
        <v/>
      </c>
      <c r="OV124" s="68" t="n"/>
      <c r="OW124" s="15">
        <f>IF(OR124&gt;0,(OR124-OR$10)/OR$10,0)</f>
        <v/>
      </c>
      <c r="OY124" s="13" t="n">
        <v>148.49</v>
      </c>
      <c r="OZ124" s="68">
        <f>IF(OY124&gt;0,((OY124-OY123)/OY123),0)</f>
        <v/>
      </c>
      <c r="PA124" s="68">
        <f>IF(OY124&gt;0,OZ124-$V124,0)</f>
        <v/>
      </c>
      <c r="PB124" s="68">
        <f>IF(OY124&gt;0,(OY124-PB$10)/PB$10,0)</f>
        <v/>
      </c>
      <c r="PC124" s="68" t="n"/>
      <c r="PD124" s="15">
        <f>IF(OY124&gt;0,(OY124-OY$10)/OY$10,0)</f>
        <v/>
      </c>
      <c r="PE124" s="18" t="n"/>
      <c r="PF124" s="13" t="n">
        <v>250.93</v>
      </c>
      <c r="PG124" s="68">
        <f>IF(PF124&gt;0,((PF124-PF123)/PF123),0)</f>
        <v/>
      </c>
      <c r="PH124" s="68">
        <f>IF(PF124&gt;0,PG124-$V124,0)</f>
        <v/>
      </c>
      <c r="PI124" s="68">
        <f>IF(PF124&gt;0,(PF124-PI$10)/PI$10,0)</f>
        <v/>
      </c>
      <c r="PJ124" s="68" t="n"/>
      <c r="PK124" s="15">
        <f>IF(PF124&gt;0,(PF124-PF$10)/PF$10,0)</f>
        <v/>
      </c>
      <c r="PM124" s="13" t="n"/>
      <c r="PN124" s="68">
        <f>IF(PM124&gt;0,((PM124-PM123)/PM123),0)</f>
        <v/>
      </c>
      <c r="PO124" s="68">
        <f>PN124-$V124</f>
        <v/>
      </c>
      <c r="PP124" s="68">
        <f>IF(PM124&gt;0,(PM124-PP$10)/PP$10,0)</f>
        <v/>
      </c>
      <c r="PQ124" s="68" t="n"/>
      <c r="PR124" s="15">
        <f>IF(PM124&gt;0,(PM124-PM$10)/PM$10,0)</f>
        <v/>
      </c>
      <c r="PT124" s="13" t="n">
        <v>5.88</v>
      </c>
      <c r="PU124" s="68">
        <f>IF(PT124&gt;0,((PT124-PT123)/PT123),0)</f>
        <v/>
      </c>
      <c r="PV124" s="68">
        <f>IF(PT124&gt;0,PU124-$V124,0)</f>
        <v/>
      </c>
      <c r="PW124" s="68">
        <f>IF(PT124&gt;0,(PT124-PW$10)/PW$10,0)</f>
        <v/>
      </c>
      <c r="PX124" s="68" t="n"/>
      <c r="PY124" s="15">
        <f>IF(PT124&gt;0,(PT124-PT$10)/PT$10,0)</f>
        <v/>
      </c>
      <c r="QA124" s="13" t="n">
        <v>220.85</v>
      </c>
      <c r="QB124" s="68">
        <f>IF(QA124&gt;0,((QA124-QA123)/QA123),0)</f>
        <v/>
      </c>
      <c r="QC124" s="68">
        <f>IF(QA124&gt;0,QB124-$V124,0)</f>
        <v/>
      </c>
      <c r="QD124" s="68">
        <f>IF(QA124&gt;0,(QA124-QD$10)/QD$10,0)</f>
        <v/>
      </c>
      <c r="QE124" s="68" t="n"/>
      <c r="QF124" s="15">
        <f>IF(QA124&gt;0,(QA124-QA$10)/QA$10,0)</f>
        <v/>
      </c>
      <c r="QH124" s="13" t="n">
        <v>1.41</v>
      </c>
      <c r="QI124" s="68">
        <f>IF(QH124&gt;0,((QH124-QH123)/QH123),0)</f>
        <v/>
      </c>
      <c r="QJ124" s="68">
        <f>IF(QH124&gt;0,QI124-$V124,0)</f>
        <v/>
      </c>
      <c r="QK124" s="68">
        <f>IF(QH124&gt;0,(QH124-QK$10)/QK$10,0)</f>
        <v/>
      </c>
      <c r="QL124" s="68" t="n"/>
      <c r="QM124" s="15">
        <f>IF(QH124&gt;0,(QH124-QH$10)/QH$10,0)</f>
        <v/>
      </c>
      <c r="QO124" s="13" t="n">
        <v>12</v>
      </c>
      <c r="QP124" s="68">
        <f>IF(QO124&gt;0,((QO124-QO123)/QO123),0)</f>
        <v/>
      </c>
      <c r="QQ124" s="68">
        <f>IF(QO124&gt;0,QP124-$V124,0)</f>
        <v/>
      </c>
      <c r="QR124" s="68">
        <f>IF(QO124&gt;0,(QO124-QR$10)/QR$10,0)</f>
        <v/>
      </c>
      <c r="QS124" s="68" t="n"/>
      <c r="QT124" s="15">
        <f>IF(QO124&gt;0,(QO124-QO$10)/QO$10,0)</f>
        <v/>
      </c>
      <c r="QV124" s="13" t="n">
        <v>1.593</v>
      </c>
      <c r="QW124" s="68">
        <f>IF(QV124&gt;0,((QV124-QV123)/QV123),0)</f>
        <v/>
      </c>
      <c r="QX124" s="68">
        <f>IF(QV124&gt;0,QW124-$V124,0)</f>
        <v/>
      </c>
      <c r="QY124" s="68">
        <f>IF(QV124&gt;0,(QV124-QY$10)/QY$10,0)</f>
        <v/>
      </c>
      <c r="QZ124" s="68" t="n"/>
      <c r="RA124" s="15">
        <f>IF(QV124&gt;0,(QV124-QV$10)/QV$10,0)</f>
        <v/>
      </c>
      <c r="RC124" s="13" t="n">
        <v>36.4</v>
      </c>
      <c r="RD124" s="68">
        <f>IF(RC124&gt;0,((RC124-RC123)/RC123),0)</f>
        <v/>
      </c>
      <c r="RE124" s="68">
        <f>IF(RC124&gt;0,RD124-$V124,0)</f>
        <v/>
      </c>
      <c r="RF124" s="68">
        <f>IF(RC124&gt;0,(RC124-RF$10)/RF$10,0)</f>
        <v/>
      </c>
      <c r="RG124" s="68" t="n"/>
      <c r="RH124" s="15">
        <f>IF(RC124&gt;0,(RC124-RC$10)/RC$10,0)</f>
        <v/>
      </c>
      <c r="RJ124" s="13" t="n">
        <v>213.91</v>
      </c>
      <c r="RK124" s="68">
        <f>IF(RJ124&gt;0,((RJ124-RJ123)/RJ123),0)</f>
        <v/>
      </c>
      <c r="RL124" s="68">
        <f>RK124-$V124</f>
        <v/>
      </c>
      <c r="RM124" s="68">
        <f>IF(RJ124&gt;0,(RJ124-RM$10)/RM$10,0)</f>
        <v/>
      </c>
      <c r="RN124" s="68" t="n"/>
      <c r="RO124" s="15">
        <f>IF(RJ124&gt;0,(RJ124-RJ$10)/RJ$10,0)</f>
        <v/>
      </c>
      <c r="RQ124" s="13" t="n">
        <v>14.07</v>
      </c>
      <c r="RR124" s="68">
        <f>IF(RQ124&gt;0,((RQ124-RQ123)/RQ123),0)</f>
        <v/>
      </c>
      <c r="RS124" s="68">
        <f>RR124-$V124</f>
        <v/>
      </c>
      <c r="RT124" s="68">
        <f>IF(RQ124&gt;0,(RQ124-RT$10)/RT$10,0)</f>
        <v/>
      </c>
      <c r="RU124" s="68" t="n"/>
      <c r="RV124" s="15">
        <f>IF(RQ124&gt;0,(RQ124-RQ$10)/RQ$10,0)</f>
        <v/>
      </c>
      <c r="RX124" s="13" t="n">
        <v>138.2</v>
      </c>
      <c r="RY124" s="68">
        <f>IF(RX124&gt;0,((RX124-RX123)/RX123),0)</f>
        <v/>
      </c>
      <c r="RZ124" s="68">
        <f>RY124-$V124</f>
        <v/>
      </c>
      <c r="SA124" s="68">
        <f>IF(RX124&gt;0,(RX124-SA$10)/SA$10,0)</f>
        <v/>
      </c>
      <c r="SB124" s="68" t="n"/>
      <c r="SC124" s="15">
        <f>IF(RX124&gt;0,(RX124-RX$10)/RX$10,0)</f>
        <v/>
      </c>
      <c r="SE124" s="13" t="n">
        <v>11.48</v>
      </c>
      <c r="SF124" s="68">
        <f>IF(SE124&gt;0,((SE124-SE123)/SE123),0)</f>
        <v/>
      </c>
      <c r="SG124" s="68">
        <f>SF124-$V124</f>
        <v/>
      </c>
      <c r="SH124" s="68">
        <f>IF(SE124&gt;0,(SE124-SH$10)/SH$10,0)</f>
        <v/>
      </c>
      <c r="SI124" s="68" t="n"/>
      <c r="SJ124" s="15">
        <f>IF(SE124&gt;0,(SE124-SE$10)/SE$10,0)</f>
        <v/>
      </c>
      <c r="SL124" s="13" t="n">
        <v>0.944</v>
      </c>
      <c r="SM124" s="68">
        <f>IF(SL124&gt;0,((SL124-SL123)/SL123),0)</f>
        <v/>
      </c>
      <c r="SN124" s="68">
        <f>SM124-$V124</f>
        <v/>
      </c>
      <c r="SO124" s="68">
        <f>IF(SL124&gt;0,(SL124-SO$10)/SO$10,0)</f>
        <v/>
      </c>
      <c r="SP124" s="68" t="n"/>
      <c r="SQ124" s="15">
        <f>IF(SL124&gt;0,(SL124-SL$10)/SL$10,0)</f>
        <v/>
      </c>
      <c r="SS124" s="13" t="n">
        <v>15.55</v>
      </c>
      <c r="ST124" s="68">
        <f>IF(SS124&gt;0,((SS124-SS123)/SS123),0)</f>
        <v/>
      </c>
      <c r="SU124" s="68">
        <f>ST124-$V124</f>
        <v/>
      </c>
      <c r="SV124" s="68">
        <f>IF(SS124&gt;0,(SS124-SV$10)/SV$10,0)</f>
        <v/>
      </c>
      <c r="SW124" s="68" t="n"/>
      <c r="SX124" s="15">
        <f>IF(SS124&gt;0,(SS124-SS$10)/SS$10,0)</f>
        <v/>
      </c>
      <c r="SZ124" s="13" t="n">
        <v>35.48</v>
      </c>
      <c r="TA124" s="68">
        <f>IF(SZ124&gt;0,((SZ124-SZ123)/SZ123),0)</f>
        <v/>
      </c>
      <c r="TB124" s="68">
        <f>TA124-$V124</f>
        <v/>
      </c>
      <c r="TC124" s="68">
        <f>IF(SZ124&gt;0,(SZ124-TC$10)/TC$10,0)</f>
        <v/>
      </c>
      <c r="TD124" s="68" t="n"/>
      <c r="TE124" s="15">
        <f>IF(SZ124&gt;0,(SZ124-SZ$10)/SZ$10,0)</f>
        <v/>
      </c>
      <c r="TG124" s="587" t="n">
        <v>0.18</v>
      </c>
      <c r="TH124" s="68">
        <f>IF(TG124&gt;0,((TG124-TG123)/TG123),0)</f>
        <v/>
      </c>
      <c r="TI124" s="68">
        <f>TH124-$V124</f>
        <v/>
      </c>
      <c r="TJ124" s="68">
        <f>IF(TG124&gt;0,(TG124-TJ$10)/TJ$10,0)</f>
        <v/>
      </c>
      <c r="TK124" s="68" t="n"/>
      <c r="TL124" s="15">
        <f>IF(TG124&gt;0,(TG124-TG$10)/TG$10,0)</f>
        <v/>
      </c>
      <c r="TN124" s="13" t="n">
        <v>52.74</v>
      </c>
      <c r="TO124" s="68">
        <f>IF(TN124&gt;0,((TN124-TN123)/TN123),0)</f>
        <v/>
      </c>
      <c r="TP124" s="68">
        <f>TO124-$V124</f>
        <v/>
      </c>
      <c r="TQ124" s="68">
        <f>IF(TN124&gt;0,(TN124-TQ$10)/TQ$10,0)</f>
        <v/>
      </c>
      <c r="TR124" s="68" t="n"/>
      <c r="TS124" s="15">
        <f>IF(TN124&gt;0,(TN124-TN$10)/TN$10,0)</f>
        <v/>
      </c>
      <c r="TU124" s="587" t="n">
        <v>3.55</v>
      </c>
      <c r="TV124" s="68">
        <f>IF(TU124&gt;0,((TU124-TU123)/TU123),0)</f>
        <v/>
      </c>
      <c r="TW124" s="68">
        <f>TV124-$V124</f>
        <v/>
      </c>
      <c r="TX124" s="68">
        <f>IF(TU124&gt;0,(TU124-TX$10)/TX$10,0)</f>
        <v/>
      </c>
      <c r="TY124" s="68" t="n"/>
      <c r="TZ124" s="15">
        <f>IF(TU124&gt;0,(TU124-TU$10)/TU$10,0)</f>
        <v/>
      </c>
      <c r="UB124" s="587" t="n"/>
      <c r="UC124" s="68">
        <f>IF(UB124&gt;0,((UB124-UB123)/UB123),0)</f>
        <v/>
      </c>
      <c r="UD124" s="68">
        <f>UC124-$V124</f>
        <v/>
      </c>
      <c r="UE124" s="68">
        <f>IF(UB124&gt;0,(UB124-UE$10)/UE$10,0)</f>
        <v/>
      </c>
      <c r="UF124" s="68" t="n"/>
      <c r="UG124" s="15">
        <f>IF(UB124&gt;0,(UB124-UB$10)/UB$10,0)</f>
        <v/>
      </c>
      <c r="UI124" s="587" t="n"/>
      <c r="UJ124" s="68">
        <f>IF(UI124&gt;0,((UI124-UI123)/UI123),0)</f>
        <v/>
      </c>
      <c r="UK124" s="68">
        <f>UJ124-$V124</f>
        <v/>
      </c>
      <c r="UL124" s="68">
        <f>IF(UI124&gt;0,(UI124-UL$10)/UL$10,0)</f>
        <v/>
      </c>
      <c r="UM124" s="68" t="n"/>
      <c r="UN124" s="15">
        <f>IF(UI124&gt;0,(UI124-UI$10)/UI$10,0)</f>
        <v/>
      </c>
      <c r="UP124" s="587" t="n"/>
      <c r="UQ124" s="68">
        <f>IF(UP124&gt;0,((UP124-UP123)/UP123),0)</f>
        <v/>
      </c>
      <c r="UR124" s="68">
        <f>UQ124-$V124</f>
        <v/>
      </c>
      <c r="US124" s="68">
        <f>IF(UP124&gt;0,(UP124-US$10)/US$10,0)</f>
        <v/>
      </c>
      <c r="UT124" s="68" t="n"/>
      <c r="UU124" s="15">
        <f>IF(UP124&gt;0,(UP124-UP$10)/UP$10,0)</f>
        <v/>
      </c>
      <c r="UW124" s="587" t="n"/>
      <c r="UX124" s="68">
        <f>IF(UW124&gt;0,((UW124-UW123)/UW123),0)</f>
        <v/>
      </c>
      <c r="UY124" s="68">
        <f>UX124-$V124</f>
        <v/>
      </c>
      <c r="UZ124" s="68">
        <f>IF(UW124&gt;0,(UW124-UZ$10)/UZ$10,0)</f>
        <v/>
      </c>
      <c r="VA124" s="68" t="n"/>
      <c r="VB124" s="15">
        <f>IF(UW124&gt;0,(UW124-UW$10)/UW$10,0)</f>
        <v/>
      </c>
      <c r="VD124" s="587" t="n"/>
      <c r="VE124" s="68">
        <f>IF(VD124&gt;0,((VD124-VD123)/VD123),0)</f>
        <v/>
      </c>
      <c r="VF124" s="68">
        <f>VE124-$V124</f>
        <v/>
      </c>
      <c r="VG124" s="68">
        <f>IF(VD124&gt;0,(VD124-VG$10)/VG$10,0)</f>
        <v/>
      </c>
      <c r="VH124" s="68" t="n"/>
      <c r="VI124" s="15">
        <f>IF(VD124&gt;0,(VD124-VD$10)/VD$10,0)</f>
        <v/>
      </c>
      <c r="VM124" s="21">
        <f>IF($C124&gt;0,(($IK$5*IG124)+($GT$5*GP124)+($JM$5*JI124)+($JF$5*JB124)+($IY$5*IU124)+($IR$5*IN124)+($ID$5*HZ124)+($HW$5*HS124)+($HP$5*HL124)+($HI$5*HE124)+($GF$5*GB124)+($FY$5*FU124)+($FR$5*FN124)+($FK$5*FG124)+($FD$5*EZ124)+($EW$5*ES124)+($EP$5*EL124)+($EI$5*EE124)+($EB$5*DX124)+($DU$5*DQ124)+($DN$5*DJ124)+($DG$5*DC124)+($CZ$5*CV124)+($CS$5*CO124)+($CL$5*CH124)+($CE$5*CA124)+($BX$5*BT124)+($BQ$5*BM124)+($BJ$5*BF124)+($BC$5*AY124)+($AV$5*AR124)+($AO$5*AK124)+($AH$5*AD124)+($JT$5*JP124)+($KA$5*JW124)+($KO$5*KK124)+($PR$5*PN124)+($GM$5*GI124)+($HA$5*GW124)+($KV$5*KR124)+($KH$5*KD124)+($LC$5*KY124)+($MS$5*MO124)+($ML$5*MH124)+($ME$5*MA124)+($LX$5*LT124)+($LQ$5*LM124)+($LJ$5*LF124)+(MV124*$MZ$5)+(NC124*$NG$5)+(NJ124*$NN$5)+($OI$5*OE124)+($NU$5*NQ124)+($OB$5*NX124)+($PK$5*PG124)+($OP$5*OL124)+($OW$5*OS124)+($PD$5*OZ124)+(PU124*$PY$5)+(QB124*$QF$5)+(QI124*$QM$5)+(QP124*$QT$5)+(QW124*$RA$5)+(RD124*$RH$5)+(RK124*$RO$5)+(RR124*$RV$5)+(RY124*$SC$5)+(SF124*$SJ$5)+(SM124*$SQ$5)+(ST124*$SX$5)+(TA124*$TE$5))+(TH124*$TL$5)+(TO124*$TS$5))/$VM$5</f>
        <v/>
      </c>
      <c r="VN124" s="538" t="n"/>
      <c r="VO124" s="21">
        <f>IF($C124&gt;0,(($IK$5*II124)+($GT$5*GR124)+($JM$5*JK124)+($JF$5*JD124)+($IY$5*IW124)+($IR$5*IP124)+($ID$5*IB124)+($HW$5*HU124)+($HP$5*HN124)+($HI$5*HG124)+($GF$5*GD124)+($FY$5*FW124)+($FR$5*FP124)+($FK$5*FI124)+($FD$5*FB124)+($EW$5*EU124)+($EP$5*EN124)+($EI$5*EG124)+($EB$5*DZ124)+($DU$5*DS124)+($DN$5*DL124)+($DG$5*DE124)+($CZ$5*CX124)+($CS$5*CQ124)+($CL$5*CJ124)+($CE$5*CC124)+($BX$5*BV124)+($BQ$5*BO124)+($BJ$5*BH124)+($BC$5*BA124)+($AV$5*AT124)+($AO$5*AM124)+($AH$5*AF124)+($KO$5*KM124)+($KH$5*KF124)+($KA$5*JY124)+($JT$5*JR124)+($PR$5*PP124)+($GM$5*GK124)+($HA$5*GY124)+($KV$5*KT124)+($LC$5*LA124)+($MS$5*MQ124)+($ML$5*MJ124)+($ME$5*MC124)+($LX$5*LV124)+($LQ$5*LO124)+($LJ$5*LH124)+(MX124*$MZ$5)+(NE124*$NG$5)+(NL124*$NN$5)+($OI$5*OG124)+($NU$5*NS124)+($OB$5*NZ124)+($PD$5*PB124)+($OW$5*OU124)+($OP$5*ON124)+($PK$5*PI124)+($PY$5*PW124)+($QF$5*QD124)+($QM$5*QK124)+($QT$5*QR124)+($RA$5*QY124)+($RH$5*RF124)+($RO$5*RM124)+(RT124*$RV$5)+(SA124*$SC$5)+(SH124*$SJ$5)+(SO124*$SQ$5)+(SV124*$SX$5)+(TC124*$TE$5)+(TJ124*$TL$5)+(TQ124*$TS$5))/$VM$5,0)</f>
        <v/>
      </c>
      <c r="VP124" s="14" t="n"/>
      <c r="VQ124" s="21">
        <f>IF($C124&gt;0,(($IK$5*IK124)+($GT$5*GT124)+($JM$5*JM124)+($JF$5*JF124)+($IY$5*IY124)+($IR$5*IR124)+($ID$5*ID124)+($HW$5*HW124)+($HP$5*HP124)+($HI$5*HI124)+($GF$5*GF124)+($FY$5*FY124)+($FR$5*FR124)+($FK$5*FK124)+($FD$5*FD124)+($EW$5*EW124)+($EP$5*EP124)+($EI$5*EI124)+($EB$5*EB124)+($DU$5*DU124)+($DN$5*DN124)+($DG$5*DG124)+($CZ$5*CZ124)+($CS$5*CS124)+($CL$5*CL124)+($CE$5*CE124)+($BX$5*BX124)+($BQ$5*BQ124)+($BJ$5*BJ124)+($BC$5*BC124)+($AV$5*AV124)+($AO$5*AO124)+($AH$5*AH124)+($KO$5*KO124)+($PR$5*PR124)+($GM$5*GM124)+($HA$5*HA124)+($KH$5*KH124)+($KA$5*KA124)+($JT$5*JT124)+($KV$5*KV124)+($LC$5*LC124)+($MS$5*MS124)+($ML$5*ML124)+($ME$5*ME124)+($LX$5*LX124)+($LQ$5*LQ124)+($LJ$5*LJ124)+($OI$5*OI124)+($NU$5*NU124)+($NN$5*NN124)+($NG$5*NG124)+($MZ$5*MZ124)+(OB124*$OB$5)+($PD$5*PD124)+($OW$5*OW124)+($OP$5*OP124)+($PK$5*PK124)+(PY124*$PY$5)+(QF124*$QF$5)+(QM124*$QM$5)+(QT124*$QT$5)+(RA124*$RA$5)+(RH124*$RH$5)+(RO124*$RO$5)+(RV124*$RV$5)+(SC124*$SC$5)+(SJ124*$SJ$5)+(SQ124*$SQ$5)+(SX124*$SX$5)+(TE124*$TE$5)+(TL124*$TL$5)+(TS124*$TS$5))/$VM$5,0)</f>
        <v/>
      </c>
    </row>
    <row r="125" ht="16" customHeight="1" s="545">
      <c r="A125" s="127" t="n">
        <v>45826</v>
      </c>
      <c r="B125" s="4">
        <f>A125</f>
        <v/>
      </c>
      <c r="C125" s="13" t="n">
        <v>42171.66</v>
      </c>
      <c r="D125" s="138">
        <f>IF(C125&gt;0,C125-C124,0)</f>
        <v/>
      </c>
      <c r="E125" s="68">
        <f>IF(C125&gt;0,D125/C124,0)</f>
        <v/>
      </c>
      <c r="F125" s="15">
        <f>IF(C125&gt;0,(C125-C$10)/C$10,0)</f>
        <v/>
      </c>
      <c r="G125" s="13" t="n">
        <v>5980.87</v>
      </c>
      <c r="H125" s="138">
        <f>IF(G125&gt;0,G125-G124,0)</f>
        <v/>
      </c>
      <c r="I125" s="68">
        <f>IF(G125&gt;0,H125/G124,0)</f>
        <v/>
      </c>
      <c r="J125" s="15">
        <f>IF(G125&gt;0,(G125-G$10)/G$10,0)</f>
        <v/>
      </c>
      <c r="K125" s="13" t="n">
        <v>19546.27</v>
      </c>
      <c r="L125" s="138">
        <f>IF(K125&gt;0,K125-K124,0)</f>
        <v/>
      </c>
      <c r="M125" s="68">
        <f>IF(K125&gt;0,L125/K124,0)</f>
        <v/>
      </c>
      <c r="N125" s="15">
        <f>IF(K125&gt;0,(K125-K$10)/K$10,0)</f>
        <v/>
      </c>
      <c r="O125" s="13" t="n">
        <v>2112.96</v>
      </c>
      <c r="P125" s="138">
        <f>IF(O125&gt;0,O125-O124,0)</f>
        <v/>
      </c>
      <c r="Q125" s="68">
        <f>IF(O125&gt;0,P125/O124,0)</f>
        <v/>
      </c>
      <c r="R125" s="15">
        <f>IF(O125&gt;0,(O125-O$10)/O$10,0)</f>
        <v/>
      </c>
      <c r="S125" s="18">
        <f>IF(O125&gt;0,(((O125*0.7)*Q125)+((K125*0.9)*M125)+((G125*0.65)*I125)+((C125*0.6)*E125))/(O125+K125+G125+C125),0)</f>
        <v/>
      </c>
      <c r="T125" s="121">
        <f>IF(O125&gt;0,(S125*200)+T124,0)</f>
        <v/>
      </c>
      <c r="U125" s="121">
        <f>T125</f>
        <v/>
      </c>
      <c r="V125" s="134">
        <f>IF(T125&gt;0,(T125-T124)/T124,0)</f>
        <v/>
      </c>
      <c r="W125" s="21">
        <f>IF(T125&gt;0,(T125-T$11)/T$11,0)</f>
        <v/>
      </c>
      <c r="X125" s="18">
        <f>IF(T125&gt;0,((Q125+M125+I125+E125)/4),0)</f>
        <v/>
      </c>
      <c r="Y125" s="353" t="n">
        <v>69721.78</v>
      </c>
      <c r="Z125" s="15" t="n">
        <v>2e-06</v>
      </c>
      <c r="AA125" s="21">
        <f>Z125-$V125</f>
        <v/>
      </c>
      <c r="AC125" s="13" t="n">
        <v>225.8</v>
      </c>
      <c r="AD125" s="68">
        <f>IF(AC125&gt;0,((AC125-AC124)/AC124),0)</f>
        <v/>
      </c>
      <c r="AE125" s="68">
        <f>IF(AC125&gt;0,AD125-$V125,0)</f>
        <v/>
      </c>
      <c r="AF125" s="68">
        <f>IF(AC125&gt;0,(AC125-AF$10)/AF$10,0)</f>
        <v/>
      </c>
      <c r="AG125" s="68" t="n"/>
      <c r="AH125" s="15">
        <f>IF(AC125&gt;0,(AC125-AC$10)/AC$10,0)</f>
        <v/>
      </c>
      <c r="AJ125" s="13" t="n">
        <v>22.38</v>
      </c>
      <c r="AK125" s="68">
        <f>IF(AJ125&gt;0,((AJ125-AJ124)/AJ124),0)</f>
        <v/>
      </c>
      <c r="AL125" s="68">
        <f>IF(AJ125&gt;0,AK125-$V125,0)</f>
        <v/>
      </c>
      <c r="AM125" s="68">
        <f>IF(AJ125&gt;0,(AJ125-AM$10)/AM$10,0)</f>
        <v/>
      </c>
      <c r="AN125" s="68" t="n"/>
      <c r="AO125" s="15">
        <f>IF(AJ125&gt;0,(AJ125-AJ$10)/AJ$10,0)</f>
        <v/>
      </c>
      <c r="AQ125" s="13" t="n">
        <v>21.21</v>
      </c>
      <c r="AR125" s="68">
        <f>IF(AQ125&gt;0,((AQ125-AQ124)/AQ124),0)</f>
        <v/>
      </c>
      <c r="AS125" s="68">
        <f>IF(AQ125&gt;0,AR125-$V125,0)</f>
        <v/>
      </c>
      <c r="AT125" s="68">
        <f>IF(AQ125&gt;0,(AQ125-AT$10)/AT$10,0)</f>
        <v/>
      </c>
      <c r="AU125" s="68" t="n"/>
      <c r="AV125" s="15">
        <f>IF(AQ125&gt;0,(AQ125-AQ$10)/AQ$10,0)</f>
        <v/>
      </c>
      <c r="AX125" s="13" t="n">
        <v>208.25</v>
      </c>
      <c r="AY125" s="68">
        <f>IF(AX125&gt;0,((AX125-AX124)/AX124),0)</f>
        <v/>
      </c>
      <c r="AZ125" s="68">
        <f>IF(AX125&gt;0,AY125-$V125,0)</f>
        <v/>
      </c>
      <c r="BA125" s="68">
        <f>IF(AX125&gt;0,(AX125-BA$10)/BA$10,0)</f>
        <v/>
      </c>
      <c r="BB125" s="68" t="n"/>
      <c r="BC125" s="15">
        <f>IF(AX125&gt;0,(AX125-AX$10)/AX$10,0)</f>
        <v/>
      </c>
      <c r="BE125" s="13" t="n">
        <v>77.33</v>
      </c>
      <c r="BF125" s="68">
        <f>IF(BE125&gt;0,((BE125-BE124)/BE124),0)</f>
        <v/>
      </c>
      <c r="BG125" s="68">
        <f>IF(BE125&gt;0,BF125-$V125,0)</f>
        <v/>
      </c>
      <c r="BH125" s="68" t="n"/>
      <c r="BI125" s="68" t="n"/>
      <c r="BJ125" s="15">
        <f>IF(BE125&gt;0,(BE125-BE$10)/BE$10,0)</f>
        <v/>
      </c>
      <c r="BL125" s="13" t="n">
        <v>72.41</v>
      </c>
      <c r="BM125" s="68">
        <f>IF(BL125&gt;0,((BL125-BL124)/BL124),0)</f>
        <v/>
      </c>
      <c r="BN125" s="68">
        <f>IF(BL125&gt;0,BM125-$V125,0)</f>
        <v/>
      </c>
      <c r="BO125" s="68">
        <f>IF(BL125&gt;0,(BL125-BO$10)/BO$10,0)</f>
        <v/>
      </c>
      <c r="BP125" s="68" t="n"/>
      <c r="BQ125" s="15">
        <f>IF(BL125&gt;0,(BL125-BL$10)/BL$10,0)</f>
        <v/>
      </c>
      <c r="BS125" s="13" t="n">
        <v>40.02</v>
      </c>
      <c r="BT125" s="68">
        <f>IF(BS125&gt;0,((BS125-BS124)/BS124),0)</f>
        <v/>
      </c>
      <c r="BU125" s="68">
        <f>IF(BS125&gt;0,BT125-$V125,0)</f>
        <v/>
      </c>
      <c r="BV125" s="68">
        <f>IF(BS125&gt;0,(BS125-BV$10)/BV$10,0)</f>
        <v/>
      </c>
      <c r="BW125" s="68" t="n"/>
      <c r="BX125" s="15">
        <f>IF(BS125&gt;0,(BS125-BS$10)/BS$10,0)</f>
        <v/>
      </c>
      <c r="BZ125" s="13" t="n"/>
      <c r="CA125" s="68">
        <f>IF(BZ125&gt;0,((BZ125-BZ124)/BZ124),0)</f>
        <v/>
      </c>
      <c r="CB125" s="68">
        <f>IF(BZ125&gt;0,CA125-$V125,0)</f>
        <v/>
      </c>
      <c r="CC125" s="68">
        <f>IF(BZ125&gt;0,(BZ125-CC$10)/CC$10,0)</f>
        <v/>
      </c>
      <c r="CD125" s="68" t="n"/>
      <c r="CE125" s="15">
        <f>IF(BZ125&gt;0,(BZ125-BZ$10)/BZ$10,0)</f>
        <v/>
      </c>
      <c r="CG125" s="13" t="n">
        <v>30.3</v>
      </c>
      <c r="CH125" s="68">
        <f>IF(CG125&gt;0,((CG125-CG124)/CG124),0)</f>
        <v/>
      </c>
      <c r="CI125" s="68">
        <f>IF(CG125&gt;0,CH125-$V125,0)</f>
        <v/>
      </c>
      <c r="CJ125" s="68">
        <f>IF(CG125&gt;0,(CG125-CJ$10)/CJ$10,0)</f>
        <v/>
      </c>
      <c r="CK125" s="68" t="n"/>
      <c r="CL125" s="15">
        <f>IF(CG125&gt;0,(CG125-CG$10)/CG$10,0)</f>
        <v/>
      </c>
      <c r="CN125" s="13" t="n">
        <v>32.08</v>
      </c>
      <c r="CO125" s="68">
        <f>IF(CN125&gt;0,((CN125-CN124)/CN124),0)</f>
        <v/>
      </c>
      <c r="CP125" s="68">
        <f>IF(CN125&gt;0,CO125-$V125,0)</f>
        <v/>
      </c>
      <c r="CQ125" s="68">
        <f>IF(CN125&gt;0,(CN125-CQ$10)/CQ$10,0)</f>
        <v/>
      </c>
      <c r="CR125" s="68" t="n"/>
      <c r="CS125" s="15">
        <f>IF(CN125&gt;0,(CN125-CN$10)/CN$10,0)</f>
        <v/>
      </c>
      <c r="CU125" s="13" t="n">
        <v>35.85</v>
      </c>
      <c r="CV125" s="68">
        <f>IF(CU125&gt;0,((CU125-CU124)/CU124),0)</f>
        <v/>
      </c>
      <c r="CW125" s="68">
        <f>IF(CU125&gt;0,CV125-$V125,0)</f>
        <v/>
      </c>
      <c r="CX125" s="68">
        <f>IF(CU125&gt;0,(CU125-CX$10)/CX$10,0)</f>
        <v/>
      </c>
      <c r="CY125" s="68" t="n"/>
      <c r="CZ125" s="15">
        <f>IF(CU125&gt;0,(CU125-CU$10)/CU$10,0)</f>
        <v/>
      </c>
      <c r="DB125" s="13" t="n">
        <v>19.34</v>
      </c>
      <c r="DC125" s="68">
        <f>IF(DB125&gt;0,((DB125-DB124)/DB124),0)</f>
        <v/>
      </c>
      <c r="DD125" s="68">
        <f>IF(DB125&gt;0,DC125-$V125,0)</f>
        <v/>
      </c>
      <c r="DE125" s="68">
        <f>IF(DB125&gt;0,(DB125-DE$10)/DE$10,0)</f>
        <v/>
      </c>
      <c r="DF125" s="68" t="n"/>
      <c r="DG125" s="15">
        <f>IF(DB125&gt;0,(DB125-DB$10)/DB$10,0)</f>
        <v/>
      </c>
      <c r="DI125" s="13" t="n">
        <v>48.65</v>
      </c>
      <c r="DJ125" s="68">
        <f>IF(DI125&gt;0,((DI125-DI124)/DI124),0)</f>
        <v/>
      </c>
      <c r="DK125" s="68">
        <f>IF(DI125&gt;0,DJ125-$V125,0)</f>
        <v/>
      </c>
      <c r="DL125" s="68">
        <f>IF(DI125&gt;0,(DI125-DL$10)/DL$10,0)</f>
        <v/>
      </c>
      <c r="DM125" s="68" t="n"/>
      <c r="DN125" s="15">
        <f>IF(DI125&gt;0,(DI125-DI$10)/DI$10,0)</f>
        <v/>
      </c>
      <c r="DP125" s="13" t="n">
        <v>41.38</v>
      </c>
      <c r="DQ125" s="68">
        <f>IF(DP125&gt;0,((DP125-DP124)/DP124),0)</f>
        <v/>
      </c>
      <c r="DR125" s="68">
        <f>IF(DP125&gt;0,DQ125-$V125,0)</f>
        <v/>
      </c>
      <c r="DS125" s="68" t="n"/>
      <c r="DT125" s="68" t="n"/>
      <c r="DU125" s="15">
        <f>IF(DP125&gt;0,(DP125-DP$10)/DP$10,0)</f>
        <v/>
      </c>
      <c r="DV125" s="18" t="n"/>
      <c r="DW125" s="13" t="n">
        <v>33.26</v>
      </c>
      <c r="DX125" s="68">
        <f>IF(DW125&gt;0,((DW125-DW124)/DW124),0)</f>
        <v/>
      </c>
      <c r="DY125" s="68">
        <f>IF(DW125&gt;0,DX125-$V125,0)</f>
        <v/>
      </c>
      <c r="DZ125" s="68">
        <f>IF(DW125&gt;0,(DW125-DZ$10)/DZ$10,0)</f>
        <v/>
      </c>
      <c r="EA125" s="68" t="n"/>
      <c r="EB125" s="15">
        <f>IF(DW125&gt;0,(DW125-DW$10)/DW$10,0)</f>
        <v/>
      </c>
      <c r="ED125" s="13" t="n">
        <v>36.59</v>
      </c>
      <c r="EE125" s="68">
        <f>IF(ED125&gt;0,((ED125-ED124)/ED124),0)</f>
        <v/>
      </c>
      <c r="EF125" s="68">
        <f>IF(ED125&gt;0,EE125-$V125,0)</f>
        <v/>
      </c>
      <c r="EG125" s="68">
        <f>IF(ED125&gt;0,(ED125-EG$10)/EG$10,0)</f>
        <v/>
      </c>
      <c r="EH125" s="68" t="n"/>
      <c r="EI125" s="15">
        <f>IF(ED125&gt;0,(ED125-ED$10)/ED$10,0)</f>
        <v/>
      </c>
      <c r="EK125" s="13" t="n">
        <v>120.8</v>
      </c>
      <c r="EL125" s="68">
        <f>IF(EK125&gt;0,((EK125-EK124)/EK124),0)</f>
        <v/>
      </c>
      <c r="EM125" s="68">
        <f>IF(EK125&gt;0,EL125-$V125,0)</f>
        <v/>
      </c>
      <c r="EN125" s="68">
        <f>IF(EK125&gt;0,(EK125-EN$10)/EN$10,0)</f>
        <v/>
      </c>
      <c r="EO125" s="68" t="n"/>
      <c r="EP125" s="15">
        <f>IF(EK125&gt;0,(EK125-EK$10)/EK$10,0)</f>
        <v/>
      </c>
      <c r="ER125" s="13" t="n">
        <v>36.57</v>
      </c>
      <c r="ES125" s="68">
        <f>IF(ER125&gt;0,((ER125-ER124)/ER124),0)</f>
        <v/>
      </c>
      <c r="ET125" s="68">
        <f>IF(ER125&gt;0,ES125-$V125,0)</f>
        <v/>
      </c>
      <c r="EU125" s="68">
        <f>IF(ER125&gt;0,(ER125-EU$10)/EU$10,0)</f>
        <v/>
      </c>
      <c r="EV125" s="68" t="n"/>
      <c r="EW125" s="15">
        <f>IF(ER125&gt;0,(ER125-ER$10)/ER$10,0)</f>
        <v/>
      </c>
      <c r="EY125" s="13" t="n">
        <v>39.16</v>
      </c>
      <c r="EZ125" s="68">
        <f>IF(EY125&gt;0,((EY125-EY124)/EY124),0)</f>
        <v/>
      </c>
      <c r="FA125" s="68">
        <f>IF(EY125&gt;0,EZ125-$V125,0)</f>
        <v/>
      </c>
      <c r="FB125" s="68" t="n"/>
      <c r="FC125" s="68" t="n"/>
      <c r="FD125" s="15">
        <f>IF(EY125&gt;0,(EY125-EY$10)/EY$10,0)</f>
        <v/>
      </c>
      <c r="FF125" s="13" t="n">
        <v>59.19</v>
      </c>
      <c r="FG125" s="68">
        <f>IF(FF125&gt;0,((FF125-FF124)/FF124),0)</f>
        <v/>
      </c>
      <c r="FH125" s="68">
        <f>IF(FF125&gt;0,FG125-$V125,0)</f>
        <v/>
      </c>
      <c r="FI125" s="68">
        <f>IF(FF125&gt;0,(FF125-FI$10)/FI$10,0)</f>
        <v/>
      </c>
      <c r="FJ125" s="68" t="n"/>
      <c r="FK125" s="15">
        <f>IF(FF125&gt;0,(FF125-FF$10)/FF$10,0)</f>
        <v/>
      </c>
      <c r="FM125" s="13" t="n">
        <v>182.88</v>
      </c>
      <c r="FN125" s="68">
        <f>IF(FM125&gt;0,((FM125-FM124)/FM124),0)</f>
        <v/>
      </c>
      <c r="FO125" s="68">
        <f>IF(FM125&gt;0,FN125-$V125,0)</f>
        <v/>
      </c>
      <c r="FP125" s="68">
        <f>IF(FM125&gt;0,(FM125-FP$10)/FP$10,0)</f>
        <v/>
      </c>
      <c r="FQ125" s="68" t="n"/>
      <c r="FR125" s="15">
        <f>IF(FM125&gt;0,(FM125-FM$10)/FM$10,0)</f>
        <v/>
      </c>
      <c r="FT125" s="13" t="n">
        <v>91.94</v>
      </c>
      <c r="FU125" s="68">
        <f>IF(FT125&gt;0,((FT125-FT124)/FT124),0)</f>
        <v/>
      </c>
      <c r="FV125" s="68">
        <f>IF(FT125&gt;0,FU125-$V125,0)</f>
        <v/>
      </c>
      <c r="FW125" s="68">
        <f>IF(FT125&gt;0,(FT125-FW$10)/FW$10,0)</f>
        <v/>
      </c>
      <c r="FX125" s="68" t="n"/>
      <c r="FY125" s="15">
        <f>IF(FT125&gt;0,(FT125-FT$10)/FT$10,0)</f>
        <v/>
      </c>
      <c r="GA125" s="13" t="n">
        <v>17.72</v>
      </c>
      <c r="GB125" s="68">
        <f>IF(GA125&gt;0,((GA125-GA124)/GA124),0)</f>
        <v/>
      </c>
      <c r="GC125" s="68">
        <f>IF(GA125&gt;0,GB125-$V125,0)</f>
        <v/>
      </c>
      <c r="GD125" s="68" t="n"/>
      <c r="GE125" s="68" t="n"/>
      <c r="GF125" s="15">
        <f>IF(GA125&gt;0,(GA125-GA$10)/GA$10,0)</f>
        <v/>
      </c>
      <c r="GG125" s="18" t="n"/>
      <c r="GH125" s="13" t="n">
        <v>18</v>
      </c>
      <c r="GI125" s="68">
        <f>IF(GH125&gt;0,((GH125-GH124)/GH124),0)</f>
        <v/>
      </c>
      <c r="GJ125" s="68">
        <f>IF(GH125&gt;0,GI125-$V125,0)</f>
        <v/>
      </c>
      <c r="GK125" s="68">
        <f>IF(GH125&gt;0,(GH125-GK$10)/GK$10,0)</f>
        <v/>
      </c>
      <c r="GL125" s="68" t="n"/>
      <c r="GM125" s="15">
        <f>IF(GH125&gt;0,(GH125-GH$10)/GH$10,0)</f>
        <v/>
      </c>
      <c r="GO125" s="13" t="n">
        <v>25.11</v>
      </c>
      <c r="GP125" s="68">
        <f>IF(GO125&gt;0,((GO125-GO124)/GO124),0)</f>
        <v/>
      </c>
      <c r="GQ125" s="68">
        <f>IF(GO125&gt;0,GP125-$V125,0)</f>
        <v/>
      </c>
      <c r="GR125" s="68" t="n"/>
      <c r="GS125" s="68" t="n"/>
      <c r="GT125" s="15">
        <f>IF(GO125&gt;0,(GO125-GO$10)/GO$10,0)</f>
        <v/>
      </c>
      <c r="GV125" s="13" t="n">
        <v>15.2</v>
      </c>
      <c r="GW125" s="68">
        <f>IF(GV125&gt;0,((GV125-GV124)/GV124),0)</f>
        <v/>
      </c>
      <c r="GX125" s="68">
        <f>IF(GV125&gt;0,GW125-$V125,0)</f>
        <v/>
      </c>
      <c r="GY125" s="68">
        <f>IF(GV125&gt;0,(GV125-GY$10)/GY$10,0)</f>
        <v/>
      </c>
      <c r="GZ125" s="68" t="n"/>
      <c r="HA125" s="15">
        <f>IF(GV125&gt;0,(GV125-GV$10)/GV$10,0)</f>
        <v/>
      </c>
      <c r="HD125" s="13" t="n">
        <v>322.05</v>
      </c>
      <c r="HE125" s="68">
        <f>IF(HD125&gt;0,((HD125-HD124)/HD124),0)</f>
        <v/>
      </c>
      <c r="HF125" s="68">
        <f>IF(HD125&gt;0,HE125-$V125,0)</f>
        <v/>
      </c>
      <c r="HG125" s="68">
        <f>IF(HD125&gt;0,(HD125-HG$10)/HG$10,0)</f>
        <v/>
      </c>
      <c r="HH125" s="68" t="n"/>
      <c r="HI125" s="15">
        <f>IF(HD125&gt;0,(HD125-HD$10)/HD$10,0)</f>
        <v/>
      </c>
      <c r="HK125" s="13" t="n">
        <v>42.16</v>
      </c>
      <c r="HL125" s="68">
        <f>IF(HK125&gt;0,((HK125-HK124)/HK124),0)</f>
        <v/>
      </c>
      <c r="HM125" s="68">
        <f>IF(HK125&gt;0,HL125-$V125,0)</f>
        <v/>
      </c>
      <c r="HN125" s="68">
        <f>IF(HK125&gt;0,(HK125-HN$10)/HN$10,0)</f>
        <v/>
      </c>
      <c r="HO125" s="68" t="n"/>
      <c r="HP125" s="15">
        <f>IF(HK125&gt;0,(HK125-HK$10)/HK$10,0)</f>
        <v/>
      </c>
      <c r="HR125" s="13" t="n">
        <v>113.19</v>
      </c>
      <c r="HS125" s="68">
        <f>IF(HR125&gt;0,((HR125-HR124)/HR124),0)</f>
        <v/>
      </c>
      <c r="HT125" s="68">
        <f>IF(HR125&gt;0,HS125-$V125,0)</f>
        <v/>
      </c>
      <c r="HU125" s="68">
        <f>IF(HR125&gt;0,(HR125-HU$10)/HU$10,0)</f>
        <v/>
      </c>
      <c r="HV125" s="68" t="n"/>
      <c r="HW125" s="15">
        <f>IF(HR125&gt;0,(HR125-HR$10)/HR$10,0)</f>
        <v/>
      </c>
      <c r="HY125" s="13" t="n">
        <v>145.48</v>
      </c>
      <c r="HZ125" s="68">
        <f>IF(HY125&gt;0,((HY125-HY124)/HY124),0)</f>
        <v/>
      </c>
      <c r="IA125" s="68">
        <f>IF(HY125&gt;0,HZ125-$V125,0)</f>
        <v/>
      </c>
      <c r="IB125" s="68">
        <f>IF(HY125&gt;0,(HY125-IB$10)/IB$10,0)</f>
        <v/>
      </c>
      <c r="IC125" s="68" t="n"/>
      <c r="ID125" s="15">
        <f>IF(HY125&gt;0,(HY125-HY$10)/HY$10,0)</f>
        <v/>
      </c>
      <c r="IF125" s="13" t="n">
        <v>251.26</v>
      </c>
      <c r="IG125" s="68">
        <f>IF(IF125&gt;0,((IF125-IF124)/IF124),0)</f>
        <v/>
      </c>
      <c r="IH125" s="68">
        <f>IF(IF125&gt;0,IG125-$V125,0)</f>
        <v/>
      </c>
      <c r="II125" s="68">
        <f>IF(IF125&gt;0,(IF125-II$10)/II$10,0)</f>
        <v/>
      </c>
      <c r="IJ125" s="68" t="n"/>
      <c r="IK125" s="15">
        <f>IF(IF125&gt;0,(IF125-IF$10)/IF$10,0)</f>
        <v/>
      </c>
      <c r="IM125" s="13" t="n">
        <v>234.21</v>
      </c>
      <c r="IN125" s="68">
        <f>IF(IM125&gt;0,((IM125-IM124)/IM124),0)</f>
        <v/>
      </c>
      <c r="IO125" s="68">
        <f>IF(IM125&gt;0,IN125-$V125,0)</f>
        <v/>
      </c>
      <c r="IP125" s="68">
        <f>IF(IM125&gt;0,(IM125-IP$10)/IP$10,0)</f>
        <v/>
      </c>
      <c r="IQ125" s="68" t="n"/>
      <c r="IR125" s="15">
        <f>IF(IM125&gt;0,(IM125-IM$10)/IM$10,0)</f>
        <v/>
      </c>
      <c r="IT125" s="13" t="n">
        <v>69.67</v>
      </c>
      <c r="IU125" s="68">
        <f>IF(IT125&gt;0,((IT125-IT124)/IT124),0)</f>
        <v/>
      </c>
      <c r="IV125" s="68">
        <f>IF(IT125&gt;0,IU125-$V125,0)</f>
        <v/>
      </c>
      <c r="IW125" s="68">
        <f>IF(IT125&gt;0,(IT125-IW$10)/IW$10,0)</f>
        <v/>
      </c>
      <c r="IX125" s="68" t="n"/>
      <c r="IY125" s="15">
        <f>IF(IT125&gt;0,(IT125-IT$10)/IT$10,0)</f>
        <v/>
      </c>
      <c r="JA125" s="13" t="n">
        <v>695.77</v>
      </c>
      <c r="JB125" s="68">
        <f>IF(JA125&gt;0,((JA125-JA124)/JA124),0)</f>
        <v/>
      </c>
      <c r="JC125" s="68">
        <f>IF(JA125&gt;0,JB125-$V125,0)</f>
        <v/>
      </c>
      <c r="JD125" s="68">
        <f>IF(JA125&gt;0,(JA125-JD$10)/JD$10,0)</f>
        <v/>
      </c>
      <c r="JE125" s="68" t="n"/>
      <c r="JF125" s="15">
        <f>IF(JA125&gt;0,(JA125-JA$10)/JA$10,0)</f>
        <v/>
      </c>
      <c r="JH125" s="13" t="n">
        <v>480.24</v>
      </c>
      <c r="JI125" s="68">
        <f>IF(JH125&gt;0,((JH125-JH124)/JH124),0)</f>
        <v/>
      </c>
      <c r="JJ125" s="68">
        <f>IF(JH125&gt;0,JI125-$V125,0)</f>
        <v/>
      </c>
      <c r="JK125" s="68">
        <f>IF(JH125&gt;0,(JH125-JK$10)/JK$10,0)</f>
        <v/>
      </c>
      <c r="JL125" s="68" t="n"/>
      <c r="JM125" s="15">
        <f>IF(JH125&gt;0,(JH125-JH$10)/JH$10,0)</f>
        <v/>
      </c>
      <c r="JO125" s="13" t="n">
        <v>14.26</v>
      </c>
      <c r="JP125" s="68">
        <f>IF(JO125&gt;0,((JO125-JO124)/JO124),0)</f>
        <v/>
      </c>
      <c r="JQ125" s="68">
        <f>IF(JO125&gt;0,JP125-$V125,0)</f>
        <v/>
      </c>
      <c r="JR125" s="68">
        <f>IF(JO125&gt;0,(JO125-JR$10)/JR$10,0)</f>
        <v/>
      </c>
      <c r="JS125" s="68" t="n"/>
      <c r="JT125" s="15">
        <f>IF(JO125&gt;0,(JO125-JO$10)/JO$10,0)</f>
        <v/>
      </c>
      <c r="JV125" s="13" t="n">
        <v>1.84</v>
      </c>
      <c r="JW125" s="68">
        <f>IF(JV125&gt;0,((JV125-JV124)/JV124),0)</f>
        <v/>
      </c>
      <c r="JX125" s="68">
        <f>IF(JV125&gt;0,JW125-$V125,0)</f>
        <v/>
      </c>
      <c r="JY125" s="68">
        <f>IF(JV125&gt;0,(JV125-JY$10)/JY$10,0)</f>
        <v/>
      </c>
      <c r="JZ125" s="68" t="n"/>
      <c r="KA125" s="15">
        <f>IF(JV125&gt;0,(JV125-JV$10)/JV$10,0)</f>
        <v/>
      </c>
      <c r="KC125" s="13" t="n">
        <v>20.04</v>
      </c>
      <c r="KD125" s="68">
        <f>IF(KC125&gt;0,((KC125-KC124)/KC124),0)</f>
        <v/>
      </c>
      <c r="KE125" s="68">
        <f>IF(KC125&gt;0,KD125-$V125,0)</f>
        <v/>
      </c>
      <c r="KF125" s="68">
        <f>IF(KC125&gt;0,(KC125-KF$10)/KF$10,0)</f>
        <v/>
      </c>
      <c r="KG125" s="68" t="n"/>
      <c r="KH125" s="15">
        <f>IF(KC125&gt;0,(KC125-KC$10)/KC$10,0)</f>
        <v/>
      </c>
      <c r="KI125" s="18" t="n"/>
      <c r="KJ125" s="13" t="n">
        <v>85.59</v>
      </c>
      <c r="KK125" s="68">
        <f>IF(KJ125&gt;0,((KJ125-KJ124)/KJ124),0)</f>
        <v/>
      </c>
      <c r="KL125" s="68">
        <f>IF(KJ125&gt;0,KK125-$V125,0)</f>
        <v/>
      </c>
      <c r="KM125" s="68">
        <f>IF(KJ125&gt;0,(KJ125-KM$10)/KM$10,0)</f>
        <v/>
      </c>
      <c r="KN125" s="68" t="n"/>
      <c r="KO125" s="15">
        <f>IF(KJ125&gt;0,(KJ125-KJ$10)/KJ$10,0)</f>
        <v/>
      </c>
      <c r="KQ125" s="13" t="n">
        <v>1.51</v>
      </c>
      <c r="KR125" s="68">
        <f>IF(KQ125&gt;0,((KQ125-KQ124)/KQ124),0)</f>
        <v/>
      </c>
      <c r="KS125" s="68">
        <f>IF(KQ125&gt;0,KR125-$V125,0)</f>
        <v/>
      </c>
      <c r="KT125" s="68">
        <f>IF(KQ125&gt;0,(KQ125-KT$10)/KT$10,0)</f>
        <v/>
      </c>
      <c r="KU125" s="68" t="n"/>
      <c r="KV125" s="15">
        <f>IF(KQ125&gt;0,(KQ125-KQ$10)/KQ$10,0)</f>
        <v/>
      </c>
      <c r="KW125" s="18" t="n"/>
      <c r="KX125" s="13" t="n">
        <v>35.7</v>
      </c>
      <c r="KY125" s="68">
        <f>IF(KX125&gt;0,((KX125-KX124)/KX124),0)</f>
        <v/>
      </c>
      <c r="KZ125" s="68">
        <f>IF(KX125&gt;0,KY125-$V125,0)</f>
        <v/>
      </c>
      <c r="LA125" s="68">
        <f>IF(KX125&gt;0,(KX125-LA$10)/LA$10,0)</f>
        <v/>
      </c>
      <c r="LB125" s="68" t="n"/>
      <c r="LC125" s="15">
        <f>IF(KX125&gt;0,(KX125-KX$10)/KX$10,0)</f>
        <v/>
      </c>
      <c r="LD125" s="18" t="n"/>
      <c r="LE125" s="13" t="n">
        <v>59.37</v>
      </c>
      <c r="LF125" s="68">
        <f>IF(LE125&gt;0,((LE125-LE124)/LE124),0)</f>
        <v/>
      </c>
      <c r="LG125" s="68">
        <f>IF(LE125&gt;0,LF125-$V125,0)</f>
        <v/>
      </c>
      <c r="LH125" s="68">
        <f>IF(LE125&gt;0,(LE125-LH$10)/LH$10,0)</f>
        <v/>
      </c>
      <c r="LI125" s="68" t="n"/>
      <c r="LJ125" s="15">
        <f>IF(LE125&gt;0,(LE125-LE$10)/LE$10,0)</f>
        <v/>
      </c>
      <c r="LL125" s="13" t="n">
        <v>122.65</v>
      </c>
      <c r="LM125" s="68">
        <f>IF(LL125&gt;0,((LL125-LL124)/LL124),0)</f>
        <v/>
      </c>
      <c r="LN125" s="68">
        <f>IF(LL125&gt;0,LM125-$V125,0)</f>
        <v/>
      </c>
      <c r="LO125" s="68">
        <f>IF(LL125&gt;0,(LL125-LO$10)/LO$10,0)</f>
        <v/>
      </c>
      <c r="LP125" s="68" t="n"/>
      <c r="LQ125" s="15">
        <f>IF(LL125&gt;0,(LL125-LL$10)/LL$10,0)</f>
        <v/>
      </c>
      <c r="LS125" s="13" t="n">
        <v>15.52</v>
      </c>
      <c r="LT125" s="68">
        <f>IF(LS125&gt;0,((LS125-LS124)/LS124),0)</f>
        <v/>
      </c>
      <c r="LU125" s="68">
        <f>IF(LS125&gt;0,LT125-$V125,0)</f>
        <v/>
      </c>
      <c r="LV125" s="68" t="n"/>
      <c r="LW125" s="68" t="n"/>
      <c r="LX125" s="15">
        <f>IF(LS125&gt;0,(LS125-LS$10)/LS$10,0)</f>
        <v/>
      </c>
      <c r="LZ125" s="13" t="n">
        <v>15.58</v>
      </c>
      <c r="MA125" s="68">
        <f>IF(LZ125&gt;0,((LZ125-LZ124)/LZ124),0)</f>
        <v/>
      </c>
      <c r="MB125" s="68">
        <f>IF(LZ125&gt;0,MA125-$V125,0)</f>
        <v/>
      </c>
      <c r="MC125" s="68">
        <f>IF(LZ125&gt;0,(LZ125-MC$10)/MC$10,0)</f>
        <v/>
      </c>
      <c r="MD125" s="68" t="n"/>
      <c r="ME125" s="15">
        <f>IF(LZ125&gt;0,(LZ125-LZ$10)/LZ$10,0)</f>
        <v/>
      </c>
      <c r="MG125" s="13" t="n">
        <v>62.02</v>
      </c>
      <c r="MH125" s="68">
        <f>IF(MG125&gt;0,((MG125-MG124)/MG124),0)</f>
        <v/>
      </c>
      <c r="MI125" s="68">
        <f>IF(MG125&gt;0,MH125-$V125,0)</f>
        <v/>
      </c>
      <c r="MJ125" s="68">
        <f>IF(MG125&gt;0,(MG125-MJ$10)/MJ$10,0)</f>
        <v/>
      </c>
      <c r="MK125" s="68" t="n"/>
      <c r="ML125" s="15">
        <f>IF(MG125&gt;0,(MG125-MG$10)/MG$10,0)</f>
        <v/>
      </c>
      <c r="MN125" s="13" t="n">
        <v>140.53</v>
      </c>
      <c r="MO125" s="68">
        <f>IF(MN125&gt;0,((MN125-MN124)/MN124),0)</f>
        <v/>
      </c>
      <c r="MP125" s="68">
        <f>IF(MN125&gt;0,MO125-$V125,0)</f>
        <v/>
      </c>
      <c r="MQ125" s="68">
        <f>IF(MN125&gt;0,(MN125-MQ$10)/MQ$10,0)</f>
        <v/>
      </c>
      <c r="MR125" s="68" t="n"/>
      <c r="MS125" s="15">
        <f>IF(MN125&gt;0,(MN125-MN$10)/MN$10,0)</f>
        <v/>
      </c>
      <c r="MU125" s="13" t="n">
        <v>13.42</v>
      </c>
      <c r="MV125" s="68">
        <f>IF(MU125&gt;0,((MU125-MU124)/MU124),0)</f>
        <v/>
      </c>
      <c r="MW125" s="68">
        <f>IF(MU125&gt;0,MV125-$V125,0)</f>
        <v/>
      </c>
      <c r="MX125" s="68">
        <f>IF(MU125&gt;0,(MU125-MX$10)/MX$10,0)</f>
        <v/>
      </c>
      <c r="MY125" s="68" t="n"/>
      <c r="MZ125" s="15">
        <f>IF(MU125&gt;0,(MU125-MU$10)/MU$10,0)</f>
        <v/>
      </c>
      <c r="NB125" s="13" t="n">
        <v>235.89</v>
      </c>
      <c r="NC125" s="68">
        <f>IF(NB125&gt;0,((NB125-NB124)/NB124),0)</f>
        <v/>
      </c>
      <c r="ND125" s="68">
        <f>IF(NB125&gt;0,NC125-$V125,0)</f>
        <v/>
      </c>
      <c r="NE125" s="68">
        <f>IF(NB125&gt;0,(NB125-NE$10)/NE$10,0)</f>
        <v/>
      </c>
      <c r="NF125" s="68" t="n"/>
      <c r="NG125" s="15">
        <f>IF(NB125&gt;0,(NB125-NB$10)/NB$10,0)</f>
        <v/>
      </c>
      <c r="NI125" s="13" t="n">
        <v>5.94</v>
      </c>
      <c r="NJ125" s="68">
        <f>IF(NI125&gt;0,((NI125-NI124)/NI124),0)</f>
        <v/>
      </c>
      <c r="NK125" s="68">
        <f>IF(NI125&gt;0,NJ125-$V125,0)</f>
        <v/>
      </c>
      <c r="NL125" s="68">
        <f>IF(NI125&gt;0,(NI125-NL$10)/NL$10,0)</f>
        <v/>
      </c>
      <c r="NM125" s="68" t="n"/>
      <c r="NN125" s="15">
        <f>IF(NI125&gt;0,(NI125-NI$10)/NI$10,0)</f>
        <v/>
      </c>
      <c r="NP125" s="13" t="n">
        <v>490.19</v>
      </c>
      <c r="NQ125" s="68">
        <f>IF(NP125&gt;0,((NP125-NP124)/NP124),0)</f>
        <v/>
      </c>
      <c r="NR125" s="68">
        <f>IF(NP125&gt;0,NQ125-$V125,0)</f>
        <v/>
      </c>
      <c r="NS125" s="68">
        <f>IF(NP125&gt;0,(NP125-NS$10)/NS$10,0)</f>
        <v/>
      </c>
      <c r="NT125" s="68" t="n"/>
      <c r="NU125" s="15">
        <f>IF(NP125&gt;0,(NP125-NP$10)/NP$10,0)</f>
        <v/>
      </c>
      <c r="NW125" s="13" t="n">
        <v>173.32</v>
      </c>
      <c r="NX125" s="68">
        <f>IF(NW125&gt;0,((NW125-NW124)/NW124),0)</f>
        <v/>
      </c>
      <c r="NY125" s="68">
        <f>IF(NW125&gt;0,NX125-$V125,0)</f>
        <v/>
      </c>
      <c r="NZ125" s="68">
        <f>IF(NW125&gt;0,(NW125-NZ$10)/NZ$10,0)</f>
        <v/>
      </c>
      <c r="OA125" s="68" t="n"/>
      <c r="OB125" s="15">
        <f>IF(NW125&gt;0,(NW125-NW$10)/NW$10,0)</f>
        <v/>
      </c>
      <c r="OD125" s="13" t="n">
        <v>1.94</v>
      </c>
      <c r="OE125" s="68">
        <f>IF(OD125&gt;0,((OD125-OD124)/OD124),0)</f>
        <v/>
      </c>
      <c r="OF125" s="68">
        <f>IF(OD125&gt;0,OE125-$V125,0)</f>
        <v/>
      </c>
      <c r="OG125" s="68">
        <f>IF(OD125&gt;0,(OD125-OG$10)/OG$10,0)</f>
        <v/>
      </c>
      <c r="OH125" s="68" t="n"/>
      <c r="OI125" s="15">
        <f>IF(OD125&gt;0,(OD125-OD$10)/OD$10,0)</f>
        <v/>
      </c>
      <c r="OK125" s="13" t="n">
        <v>180.96</v>
      </c>
      <c r="OL125" s="68">
        <f>IF(OK125&gt;0,((OK125-OK124)/OK124),0)</f>
        <v/>
      </c>
      <c r="OM125" s="68">
        <f>IF(OK125&gt;0,OL125-$V125,0)</f>
        <v/>
      </c>
      <c r="ON125" s="68">
        <f>IF(OK125&gt;0,(OK125-ON$10)/ON$10,0)</f>
        <v/>
      </c>
      <c r="OO125" s="68" t="n"/>
      <c r="OP125" s="15">
        <f>IF(OK125&gt;0,(OK125-OK$10)/OK$10,0)</f>
        <v/>
      </c>
      <c r="OR125" s="13" t="n">
        <v>6.75</v>
      </c>
      <c r="OS125" s="68">
        <f>IF(OR125&gt;0,((OR125-OR124)/OR124),0)</f>
        <v/>
      </c>
      <c r="OT125" s="68">
        <f>IF(OR125&gt;0,OS125-$V125,0)</f>
        <v/>
      </c>
      <c r="OU125" s="68">
        <f>IF(OR125&gt;0,(OR125-OU$10)/OU$10,0)</f>
        <v/>
      </c>
      <c r="OV125" s="68" t="n"/>
      <c r="OW125" s="15">
        <f>IF(OR125&gt;0,(OR125-OR$10)/OR$10,0)</f>
        <v/>
      </c>
      <c r="OY125" s="13" t="n">
        <v>145.87</v>
      </c>
      <c r="OZ125" s="68">
        <f>IF(OY125&gt;0,((OY125-OY124)/OY124),0)</f>
        <v/>
      </c>
      <c r="PA125" s="68">
        <f>IF(OY125&gt;0,OZ125-$V125,0)</f>
        <v/>
      </c>
      <c r="PB125" s="68">
        <f>IF(OY125&gt;0,(OY125-PB$10)/PB$10,0)</f>
        <v/>
      </c>
      <c r="PC125" s="68" t="n"/>
      <c r="PD125" s="15">
        <f>IF(OY125&gt;0,(OY125-OY$10)/OY$10,0)</f>
        <v/>
      </c>
      <c r="PE125" s="18" t="n"/>
      <c r="PF125" s="13" t="n">
        <v>248.83</v>
      </c>
      <c r="PG125" s="68">
        <f>IF(PF125&gt;0,((PF125-PF124)/PF124),0)</f>
        <v/>
      </c>
      <c r="PH125" s="68">
        <f>IF(PF125&gt;0,PG125-$V125,0)</f>
        <v/>
      </c>
      <c r="PI125" s="68">
        <f>IF(PF125&gt;0,(PF125-PI$10)/PI$10,0)</f>
        <v/>
      </c>
      <c r="PJ125" s="68" t="n"/>
      <c r="PK125" s="15">
        <f>IF(PF125&gt;0,(PF125-PF$10)/PF$10,0)</f>
        <v/>
      </c>
      <c r="PM125" s="13" t="n"/>
      <c r="PN125" s="68">
        <f>IF(PM125&gt;0,((PM125-PM124)/PM124),0)</f>
        <v/>
      </c>
      <c r="PO125" s="68">
        <f>PN125-$V125</f>
        <v/>
      </c>
      <c r="PP125" s="68">
        <f>IF(PM125&gt;0,(PM125-PP$10)/PP$10,0)</f>
        <v/>
      </c>
      <c r="PQ125" s="68" t="n"/>
      <c r="PR125" s="15">
        <f>IF(PM125&gt;0,(PM125-PM$10)/PM$10,0)</f>
        <v/>
      </c>
      <c r="PT125" s="13" t="n">
        <v>5.77</v>
      </c>
      <c r="PU125" s="68">
        <f>IF(PT125&gt;0,((PT125-PT124)/PT124),0)</f>
        <v/>
      </c>
      <c r="PV125" s="68">
        <f>IF(PT125&gt;0,PU125-$V125,0)</f>
        <v/>
      </c>
      <c r="PW125" s="68">
        <f>IF(PT125&gt;0,(PT125-PW$10)/PW$10,0)</f>
        <v/>
      </c>
      <c r="PX125" s="68" t="n"/>
      <c r="PY125" s="15">
        <f>IF(PT125&gt;0,(PT125-PT$10)/PT$10,0)</f>
        <v/>
      </c>
      <c r="QA125" s="13" t="n">
        <v>223.74</v>
      </c>
      <c r="QB125" s="68">
        <f>IF(QA125&gt;0,((QA125-QA124)/QA124),0)</f>
        <v/>
      </c>
      <c r="QC125" s="68">
        <f>IF(QA125&gt;0,QB125-$V125,0)</f>
        <v/>
      </c>
      <c r="QD125" s="68">
        <f>IF(QA125&gt;0,(QA125-QD$10)/QD$10,0)</f>
        <v/>
      </c>
      <c r="QE125" s="68" t="n"/>
      <c r="QF125" s="15">
        <f>IF(QA125&gt;0,(QA125-QA$10)/QA$10,0)</f>
        <v/>
      </c>
      <c r="QH125" s="13" t="n">
        <v>1.4</v>
      </c>
      <c r="QI125" s="68">
        <f>IF(QH125&gt;0,((QH125-QH124)/QH124),0)</f>
        <v/>
      </c>
      <c r="QJ125" s="68">
        <f>IF(QH125&gt;0,QI125-$V125,0)</f>
        <v/>
      </c>
      <c r="QK125" s="68">
        <f>IF(QH125&gt;0,(QH125-QK$10)/QK$10,0)</f>
        <v/>
      </c>
      <c r="QL125" s="68" t="n"/>
      <c r="QM125" s="15">
        <f>IF(QH125&gt;0,(QH125-QH$10)/QH$10,0)</f>
        <v/>
      </c>
      <c r="QO125" s="13" t="n">
        <v>12.67</v>
      </c>
      <c r="QP125" s="68">
        <f>IF(QO125&gt;0,((QO125-QO124)/QO124),0)</f>
        <v/>
      </c>
      <c r="QQ125" s="68">
        <f>IF(QO125&gt;0,QP125-$V125,0)</f>
        <v/>
      </c>
      <c r="QR125" s="68">
        <f>IF(QO125&gt;0,(QO125-QR$10)/QR$10,0)</f>
        <v/>
      </c>
      <c r="QS125" s="68" t="n"/>
      <c r="QT125" s="15">
        <f>IF(QO125&gt;0,(QO125-QO$10)/QO$10,0)</f>
        <v/>
      </c>
      <c r="QV125" s="13" t="n">
        <v>1.52</v>
      </c>
      <c r="QW125" s="68">
        <f>IF(QV125&gt;0,((QV125-QV124)/QV124),0)</f>
        <v/>
      </c>
      <c r="QX125" s="68">
        <f>IF(QV125&gt;0,QW125-$V125,0)</f>
        <v/>
      </c>
      <c r="QY125" s="68">
        <f>IF(QV125&gt;0,(QV125-QY$10)/QY$10,0)</f>
        <v/>
      </c>
      <c r="QZ125" s="68" t="n"/>
      <c r="RA125" s="15">
        <f>IF(QV125&gt;0,(QV125-QV$10)/QV$10,0)</f>
        <v/>
      </c>
      <c r="RC125" s="13" t="n">
        <v>36.97</v>
      </c>
      <c r="RD125" s="68">
        <f>IF(RC125&gt;0,((RC125-RC124)/RC124),0)</f>
        <v/>
      </c>
      <c r="RE125" s="68">
        <f>IF(RC125&gt;0,RD125-$V125,0)</f>
        <v/>
      </c>
      <c r="RF125" s="68">
        <f>IF(RC125&gt;0,(RC125-RF$10)/RF$10,0)</f>
        <v/>
      </c>
      <c r="RG125" s="68" t="n"/>
      <c r="RH125" s="15">
        <f>IF(RC125&gt;0,(RC125-RC$10)/RC$10,0)</f>
        <v/>
      </c>
      <c r="RJ125" s="13" t="n">
        <v>213.5</v>
      </c>
      <c r="RK125" s="68">
        <f>IF(RJ125&gt;0,((RJ125-RJ124)/RJ124),0)</f>
        <v/>
      </c>
      <c r="RL125" s="68">
        <f>RK125-$V125</f>
        <v/>
      </c>
      <c r="RM125" s="68">
        <f>IF(RJ125&gt;0,(RJ125-RM$10)/RM$10,0)</f>
        <v/>
      </c>
      <c r="RN125" s="68" t="n"/>
      <c r="RO125" s="15">
        <f>IF(RJ125&gt;0,(RJ125-RJ$10)/RJ$10,0)</f>
        <v/>
      </c>
      <c r="RQ125" s="13" t="n">
        <v>14.27</v>
      </c>
      <c r="RR125" s="68">
        <f>IF(RQ125&gt;0,((RQ125-RQ124)/RQ124),0)</f>
        <v/>
      </c>
      <c r="RS125" s="68">
        <f>RR125-$V125</f>
        <v/>
      </c>
      <c r="RT125" s="68">
        <f>IF(RQ125&gt;0,(RQ125-RT$10)/RT$10,0)</f>
        <v/>
      </c>
      <c r="RU125" s="68" t="n"/>
      <c r="RV125" s="15">
        <f>IF(RQ125&gt;0,(RQ125-RQ$10)/RQ$10,0)</f>
        <v/>
      </c>
      <c r="RX125" s="13" t="n">
        <v>139.96</v>
      </c>
      <c r="RY125" s="68">
        <f>IF(RX125&gt;0,((RX125-RX124)/RX124),0)</f>
        <v/>
      </c>
      <c r="RZ125" s="68">
        <f>RY125-$V125</f>
        <v/>
      </c>
      <c r="SA125" s="68">
        <f>IF(RX125&gt;0,(RX125-SA$10)/SA$10,0)</f>
        <v/>
      </c>
      <c r="SB125" s="68" t="n"/>
      <c r="SC125" s="15">
        <f>IF(RX125&gt;0,(RX125-RX$10)/RX$10,0)</f>
        <v/>
      </c>
      <c r="SE125" s="13" t="n">
        <v>11.35</v>
      </c>
      <c r="SF125" s="68">
        <f>IF(SE125&gt;0,((SE125-SE124)/SE124),0)</f>
        <v/>
      </c>
      <c r="SG125" s="68">
        <f>SF125-$V125</f>
        <v/>
      </c>
      <c r="SH125" s="68">
        <f>IF(SE125&gt;0,(SE125-SH$10)/SH$10,0)</f>
        <v/>
      </c>
      <c r="SI125" s="68" t="n"/>
      <c r="SJ125" s="15">
        <f>IF(SE125&gt;0,(SE125-SE$10)/SE$10,0)</f>
        <v/>
      </c>
      <c r="SL125" s="13" t="n">
        <v>0.999</v>
      </c>
      <c r="SM125" s="68">
        <f>IF(SL125&gt;0,((SL125-SL124)/SL124),0)</f>
        <v/>
      </c>
      <c r="SN125" s="68">
        <f>SM125-$V125</f>
        <v/>
      </c>
      <c r="SO125" s="68">
        <f>IF(SL125&gt;0,(SL125-SO$10)/SO$10,0)</f>
        <v/>
      </c>
      <c r="SP125" s="68" t="n"/>
      <c r="SQ125" s="15">
        <f>IF(SL125&gt;0,(SL125-SL$10)/SL$10,0)</f>
        <v/>
      </c>
      <c r="SS125" s="13" t="n">
        <v>15.71</v>
      </c>
      <c r="ST125" s="68">
        <f>IF(SS125&gt;0,((SS125-SS124)/SS124),0)</f>
        <v/>
      </c>
      <c r="SU125" s="68">
        <f>ST125-$V125</f>
        <v/>
      </c>
      <c r="SV125" s="68">
        <f>IF(SS125&gt;0,(SS125-SV$10)/SV$10,0)</f>
        <v/>
      </c>
      <c r="SW125" s="68" t="n"/>
      <c r="SX125" s="15">
        <f>IF(SS125&gt;0,(SS125-SS$10)/SS$10,0)</f>
        <v/>
      </c>
      <c r="SZ125" s="13" t="n">
        <v>37.22</v>
      </c>
      <c r="TA125" s="68">
        <f>IF(SZ125&gt;0,((SZ125-SZ124)/SZ124),0)</f>
        <v/>
      </c>
      <c r="TB125" s="68">
        <f>TA125-$V125</f>
        <v/>
      </c>
      <c r="TC125" s="68">
        <f>IF(SZ125&gt;0,(SZ125-TC$10)/TC$10,0)</f>
        <v/>
      </c>
      <c r="TD125" s="68" t="n"/>
      <c r="TE125" s="15">
        <f>IF(SZ125&gt;0,(SZ125-SZ$10)/SZ$10,0)</f>
        <v/>
      </c>
      <c r="TG125" s="587" t="n">
        <v>0.175</v>
      </c>
      <c r="TH125" s="68">
        <f>IF(TG125&gt;0,((TG125-TG124)/TG124),0)</f>
        <v/>
      </c>
      <c r="TI125" s="68">
        <f>TH125-$V125</f>
        <v/>
      </c>
      <c r="TJ125" s="68">
        <f>IF(TG125&gt;0,(TG125-TJ$10)/TJ$10,0)</f>
        <v/>
      </c>
      <c r="TK125" s="68" t="n"/>
      <c r="TL125" s="15">
        <f>IF(TG125&gt;0,(TG125-TG$10)/TG$10,0)</f>
        <v/>
      </c>
      <c r="TN125" s="13" t="n">
        <v>59.37</v>
      </c>
      <c r="TO125" s="68">
        <f>IF(TN125&gt;0,((TN125-TN124)/TN124),0)</f>
        <v/>
      </c>
      <c r="TP125" s="68">
        <f>TO125-$V125</f>
        <v/>
      </c>
      <c r="TQ125" s="68">
        <f>IF(TN125&gt;0,(TN125-TQ$10)/TQ$10,0)</f>
        <v/>
      </c>
      <c r="TR125" s="68" t="n"/>
      <c r="TS125" s="15">
        <f>IF(TN125&gt;0,(TN125-TN$10)/TN$10,0)</f>
        <v/>
      </c>
      <c r="TU125" s="587" t="n">
        <v>3.39</v>
      </c>
      <c r="TV125" s="68">
        <f>IF(TU125&gt;0,((TU125-TU124)/TU124),0)</f>
        <v/>
      </c>
      <c r="TW125" s="68">
        <f>TV125-$V125</f>
        <v/>
      </c>
      <c r="TX125" s="68">
        <f>IF(TU125&gt;0,(TU125-TX$10)/TX$10,0)</f>
        <v/>
      </c>
      <c r="TY125" s="68" t="n"/>
      <c r="TZ125" s="15">
        <f>IF(TU125&gt;0,(TU125-TU$10)/TU$10,0)</f>
        <v/>
      </c>
      <c r="UB125" s="587" t="n"/>
      <c r="UC125" s="68">
        <f>IF(UB125&gt;0,((UB125-UB124)/UB124),0)</f>
        <v/>
      </c>
      <c r="UD125" s="68">
        <f>UC125-$V125</f>
        <v/>
      </c>
      <c r="UE125" s="68">
        <f>IF(UB125&gt;0,(UB125-UE$10)/UE$10,0)</f>
        <v/>
      </c>
      <c r="UF125" s="68" t="n"/>
      <c r="UG125" s="15">
        <f>IF(UB125&gt;0,(UB125-UB$10)/UB$10,0)</f>
        <v/>
      </c>
      <c r="UI125" s="587" t="n"/>
      <c r="UJ125" s="68">
        <f>IF(UI125&gt;0,((UI125-UI124)/UI124),0)</f>
        <v/>
      </c>
      <c r="UK125" s="68">
        <f>UJ125-$V125</f>
        <v/>
      </c>
      <c r="UL125" s="68">
        <f>IF(UI125&gt;0,(UI125-UL$10)/UL$10,0)</f>
        <v/>
      </c>
      <c r="UM125" s="68" t="n"/>
      <c r="UN125" s="15">
        <f>IF(UI125&gt;0,(UI125-UI$10)/UI$10,0)</f>
        <v/>
      </c>
      <c r="UP125" s="587" t="n"/>
      <c r="UQ125" s="68">
        <f>IF(UP125&gt;0,((UP125-UP124)/UP124),0)</f>
        <v/>
      </c>
      <c r="UR125" s="68">
        <f>UQ125-$V125</f>
        <v/>
      </c>
      <c r="US125" s="68">
        <f>IF(UP125&gt;0,(UP125-US$10)/US$10,0)</f>
        <v/>
      </c>
      <c r="UT125" s="68" t="n"/>
      <c r="UU125" s="15">
        <f>IF(UP125&gt;0,(UP125-UP$10)/UP$10,0)</f>
        <v/>
      </c>
      <c r="UW125" s="587" t="n"/>
      <c r="UX125" s="68">
        <f>IF(UW125&gt;0,((UW125-UW124)/UW124),0)</f>
        <v/>
      </c>
      <c r="UY125" s="68">
        <f>UX125-$V125</f>
        <v/>
      </c>
      <c r="UZ125" s="68">
        <f>IF(UW125&gt;0,(UW125-UZ$10)/UZ$10,0)</f>
        <v/>
      </c>
      <c r="VA125" s="68" t="n"/>
      <c r="VB125" s="15">
        <f>IF(UW125&gt;0,(UW125-UW$10)/UW$10,0)</f>
        <v/>
      </c>
      <c r="VD125" s="587" t="n"/>
      <c r="VE125" s="68">
        <f>IF(VD125&gt;0,((VD125-VD124)/VD124),0)</f>
        <v/>
      </c>
      <c r="VF125" s="68">
        <f>VE125-$V125</f>
        <v/>
      </c>
      <c r="VG125" s="68">
        <f>IF(VD125&gt;0,(VD125-VG$10)/VG$10,0)</f>
        <v/>
      </c>
      <c r="VH125" s="68" t="n"/>
      <c r="VI125" s="15">
        <f>IF(VD125&gt;0,(VD125-VD$10)/VD$10,0)</f>
        <v/>
      </c>
      <c r="VM125" s="21">
        <f>IF($C125&gt;0,(($IK$5*IG125)+($GT$5*GP125)+($JM$5*JI125)+($JF$5*JB125)+($IY$5*IU125)+($IR$5*IN125)+($ID$5*HZ125)+($HW$5*HS125)+($HP$5*HL125)+($HI$5*HE125)+($GF$5*GB125)+($FY$5*FU125)+($FR$5*FN125)+($FK$5*FG125)+($FD$5*EZ125)+($EW$5*ES125)+($EP$5*EL125)+($EI$5*EE125)+($EB$5*DX125)+($DU$5*DQ125)+($DN$5*DJ125)+($DG$5*DC125)+($CZ$5*CV125)+($CS$5*CO125)+($CL$5*CH125)+($CE$5*CA125)+($BX$5*BT125)+($BQ$5*BM125)+($BJ$5*BF125)+($BC$5*AY125)+($AV$5*AR125)+($AO$5*AK125)+($AH$5*AD125)+($JT$5*JP125)+($KA$5*JW125)+($KO$5*KK125)+($PR$5*PN125)+($GM$5*GI125)+($HA$5*GW125)+($KV$5*KR125)+($KH$5*KD125)+($LC$5*KY125)+($MS$5*MO125)+($ML$5*MH125)+($ME$5*MA125)+($LX$5*LT125)+($LQ$5*LM125)+($LJ$5*LF125)+(MV125*$MZ$5)+(NC125*$NG$5)+(NJ125*$NN$5)+($OI$5*OE125)+($NU$5*NQ125)+($OB$5*NX125)+($PK$5*PG125)+($OP$5*OL125)+($OW$5*OS125)+($PD$5*OZ125)+(PU125*$PY$5)+(QB125*$QF$5)+(QI125*$QM$5)+(QP125*$QT$5)+(QW125*$RA$5)+(RD125*$RH$5)+(RK125*$RO$5)+(RR125*$RV$5)+(RY125*$SC$5)+(SF125*$SJ$5)+(SM125*$SQ$5)+(ST125*$SX$5)+(TA125*$TE$5))+(TH125*$TL$5)+(TO125*$TS$5))/$VM$5</f>
        <v/>
      </c>
      <c r="VN125" s="538" t="n"/>
      <c r="VO125" s="21">
        <f>IF($C125&gt;0,(($IK$5*II125)+($GT$5*GR125)+($JM$5*JK125)+($JF$5*JD125)+($IY$5*IW125)+($IR$5*IP125)+($ID$5*IB125)+($HW$5*HU125)+($HP$5*HN125)+($HI$5*HG125)+($GF$5*GD125)+($FY$5*FW125)+($FR$5*FP125)+($FK$5*FI125)+($FD$5*FB125)+($EW$5*EU125)+($EP$5*EN125)+($EI$5*EG125)+($EB$5*DZ125)+($DU$5*DS125)+($DN$5*DL125)+($DG$5*DE125)+($CZ$5*CX125)+($CS$5*CQ125)+($CL$5*CJ125)+($CE$5*CC125)+($BX$5*BV125)+($BQ$5*BO125)+($BJ$5*BH125)+($BC$5*BA125)+($AV$5*AT125)+($AO$5*AM125)+($AH$5*AF125)+($KO$5*KM125)+($KH$5*KF125)+($KA$5*JY125)+($JT$5*JR125)+($PR$5*PP125)+($GM$5*GK125)+($HA$5*GY125)+($KV$5*KT125)+($LC$5*LA125)+($MS$5*MQ125)+($ML$5*MJ125)+($ME$5*MC125)+($LX$5*LV125)+($LQ$5*LO125)+($LJ$5*LH125)+(MX125*$MZ$5)+(NE125*$NG$5)+(NL125*$NN$5)+($OI$5*OG125)+($NU$5*NS125)+($OB$5*NZ125)+($PD$5*PB125)+($OW$5*OU125)+($OP$5*ON125)+($PK$5*PI125)+($PY$5*PW125)+($QF$5*QD125)+($QM$5*QK125)+($QT$5*QR125)+($RA$5*QY125)+($RH$5*RF125)+($RO$5*RM125)+(RT125*$RV$5)+(SA125*$SC$5)+(SH125*$SJ$5)+(SO125*$SQ$5)+(SV125*$SX$5)+(TC125*$TE$5)+(TJ125*$TL$5)+(TQ125*$TS$5))/$VM$5,0)</f>
        <v/>
      </c>
      <c r="VP125" s="14" t="n"/>
      <c r="VQ125" s="21">
        <f>IF($C125&gt;0,(($IK$5*IK125)+($GT$5*GT125)+($JM$5*JM125)+($JF$5*JF125)+($IY$5*IY125)+($IR$5*IR125)+($ID$5*ID125)+($HW$5*HW125)+($HP$5*HP125)+($HI$5*HI125)+($GF$5*GF125)+($FY$5*FY125)+($FR$5*FR125)+($FK$5*FK125)+($FD$5*FD125)+($EW$5*EW125)+($EP$5*EP125)+($EI$5*EI125)+($EB$5*EB125)+($DU$5*DU125)+($DN$5*DN125)+($DG$5*DG125)+($CZ$5*CZ125)+($CS$5*CS125)+($CL$5*CL125)+($CE$5*CE125)+($BX$5*BX125)+($BQ$5*BQ125)+($BJ$5*BJ125)+($BC$5*BC125)+($AV$5*AV125)+($AO$5*AO125)+($AH$5*AH125)+($KO$5*KO125)+($PR$5*PR125)+($GM$5*GM125)+($HA$5*HA125)+($KH$5*KH125)+($KA$5*KA125)+($JT$5*JT125)+($KV$5*KV125)+($LC$5*LC125)+($MS$5*MS125)+($ML$5*ML125)+($ME$5*ME125)+($LX$5*LX125)+($LQ$5*LQ125)+($LJ$5*LJ125)+($OI$5*OI125)+($NU$5*NU125)+($NN$5*NN125)+($NG$5*NG125)+($MZ$5*MZ125)+(OB125*$OB$5)+($PD$5*PD125)+($OW$5*OW125)+($OP$5*OP125)+($PK$5*PK125)+(PY125*$PY$5)+(QF125*$QF$5)+(QM125*$QM$5)+(QT125*$QT$5)+(RA125*$RA$5)+(RH125*$RH$5)+(RO125*$RO$5)+(RV125*$RV$5)+(SC125*$SC$5)+(SJ125*$SJ$5)+(SQ125*$SQ$5)+(SX125*$SX$5)+(TE125*$TE$5)+(TL125*$TL$5)+(TS125*$TS$5))/$VM$5,0)</f>
        <v/>
      </c>
    </row>
    <row r="126" ht="16" customHeight="1" s="545">
      <c r="A126" s="127" t="n">
        <v>45828</v>
      </c>
      <c r="B126" s="4">
        <f>A126</f>
        <v/>
      </c>
      <c r="C126" s="13" t="n">
        <v>42206.82</v>
      </c>
      <c r="D126" s="138">
        <f>IF(C126&gt;0,C126-C125,0)</f>
        <v/>
      </c>
      <c r="E126" s="68">
        <f>IF(C126&gt;0,D126/C125,0)</f>
        <v/>
      </c>
      <c r="F126" s="15">
        <f>IF(C126&gt;0,(C126-C$10)/C$10,0)</f>
        <v/>
      </c>
      <c r="G126" s="13" t="n">
        <v>5967.84</v>
      </c>
      <c r="H126" s="138">
        <f>IF(G126&gt;0,G126-G125,0)</f>
        <v/>
      </c>
      <c r="I126" s="68">
        <f>IF(G126&gt;0,H126/G125,0)</f>
        <v/>
      </c>
      <c r="J126" s="15">
        <f>IF(G126&gt;0,(G126-G$10)/G$10,0)</f>
        <v/>
      </c>
      <c r="K126" s="13" t="n">
        <v>19447.41</v>
      </c>
      <c r="L126" s="138">
        <f>IF(K126&gt;0,K126-K125,0)</f>
        <v/>
      </c>
      <c r="M126" s="68">
        <f>IF(K126&gt;0,L126/K125,0)</f>
        <v/>
      </c>
      <c r="N126" s="15">
        <f>IF(K126&gt;0,(K126-K$10)/K$10,0)</f>
        <v/>
      </c>
      <c r="O126" s="13" t="n">
        <v>2109.27</v>
      </c>
      <c r="P126" s="138">
        <f>IF(O126&gt;0,O126-O125,0)</f>
        <v/>
      </c>
      <c r="Q126" s="68">
        <f>IF(O126&gt;0,P126/O125,0)</f>
        <v/>
      </c>
      <c r="R126" s="15">
        <f>IF(O126&gt;0,(O126-O$10)/O$10,0)</f>
        <v/>
      </c>
      <c r="S126" s="18">
        <f>IF(O126&gt;0,(((O126*0.7)*Q126)+((K126*0.9)*M126)+((G126*0.65)*I126)+((C126*0.6)*E126))/(O126+K126+G126+C126),0)</f>
        <v/>
      </c>
      <c r="T126" s="121">
        <f>IF(O126&gt;0,(S126*200)+T125,0)</f>
        <v/>
      </c>
      <c r="U126" s="121">
        <f>T126</f>
        <v/>
      </c>
      <c r="V126" s="134">
        <f>IF(T126&gt;0,(T126-T125)/T125,0)</f>
        <v/>
      </c>
      <c r="W126" s="21">
        <f>IF(T126&gt;0,(T126-T$11)/T$11,0)</f>
        <v/>
      </c>
      <c r="X126" s="18">
        <f>IF(T126&gt;0,((Q126+M126+I126+E126)/4),0)</f>
        <v/>
      </c>
      <c r="Y126" s="353" t="n">
        <v>69721.78</v>
      </c>
      <c r="Z126" s="15" t="n">
        <v>2e-06</v>
      </c>
      <c r="AA126" s="21">
        <f>Z126-$V126</f>
        <v/>
      </c>
      <c r="AC126" s="13" t="n">
        <v>224.67</v>
      </c>
      <c r="AD126" s="68">
        <f>IF(AC126&gt;0,((AC126-AC125)/AC125),0)</f>
        <v/>
      </c>
      <c r="AE126" s="68">
        <f>IF(AC126&gt;0,AD126-$V126,0)</f>
        <v/>
      </c>
      <c r="AF126" s="68">
        <f>IF(AC126&gt;0,(AC126-AF$10)/AF$10,0)</f>
        <v/>
      </c>
      <c r="AG126" s="68" t="n"/>
      <c r="AH126" s="15">
        <f>IF(AC126&gt;0,(AC126-AC$10)/AC$10,0)</f>
        <v/>
      </c>
      <c r="AJ126" s="13" t="n">
        <v>22.24</v>
      </c>
      <c r="AK126" s="68">
        <f>IF(AJ126&gt;0,((AJ126-AJ125)/AJ125),0)</f>
        <v/>
      </c>
      <c r="AL126" s="68">
        <f>IF(AJ126&gt;0,AK126-$V126,0)</f>
        <v/>
      </c>
      <c r="AM126" s="68">
        <f>IF(AJ126&gt;0,(AJ126-AM$10)/AM$10,0)</f>
        <v/>
      </c>
      <c r="AN126" s="68" t="n"/>
      <c r="AO126" s="15">
        <f>IF(AJ126&gt;0,(AJ126-AJ$10)/AJ$10,0)</f>
        <v/>
      </c>
      <c r="AQ126" s="13" t="n">
        <v>21.14</v>
      </c>
      <c r="AR126" s="68">
        <f>IF(AQ126&gt;0,((AQ126-AQ125)/AQ125),0)</f>
        <v/>
      </c>
      <c r="AS126" s="68">
        <f>IF(AQ126&gt;0,AR126-$V126,0)</f>
        <v/>
      </c>
      <c r="AT126" s="68">
        <f>IF(AQ126&gt;0,(AQ126-AT$10)/AT$10,0)</f>
        <v/>
      </c>
      <c r="AU126" s="68" t="n"/>
      <c r="AV126" s="15">
        <f>IF(AQ126&gt;0,(AQ126-AQ$10)/AQ$10,0)</f>
        <v/>
      </c>
      <c r="AX126" s="13" t="n">
        <v>207.81</v>
      </c>
      <c r="AY126" s="68">
        <f>IF(AX126&gt;0,((AX126-AX125)/AX125),0)</f>
        <v/>
      </c>
      <c r="AZ126" s="68">
        <f>IF(AX126&gt;0,AY126-$V126,0)</f>
        <v/>
      </c>
      <c r="BA126" s="68">
        <f>IF(AX126&gt;0,(AX126-BA$10)/BA$10,0)</f>
        <v/>
      </c>
      <c r="BB126" s="68" t="n"/>
      <c r="BC126" s="15">
        <f>IF(AX126&gt;0,(AX126-AX$10)/AX$10,0)</f>
        <v/>
      </c>
      <c r="BE126" s="13" t="n">
        <v>77.38</v>
      </c>
      <c r="BF126" s="68">
        <f>IF(BE126&gt;0,((BE126-BE125)/BE125),0)</f>
        <v/>
      </c>
      <c r="BG126" s="68">
        <f>IF(BE126&gt;0,BF126-$V126,0)</f>
        <v/>
      </c>
      <c r="BH126" s="68" t="n"/>
      <c r="BI126" s="68" t="n"/>
      <c r="BJ126" s="15">
        <f>IF(BE126&gt;0,(BE126-BE$10)/BE$10,0)</f>
        <v/>
      </c>
      <c r="BL126" s="13" t="n">
        <v>72.15000000000001</v>
      </c>
      <c r="BM126" s="68">
        <f>IF(BL126&gt;0,((BL126-BL125)/BL125),0)</f>
        <v/>
      </c>
      <c r="BN126" s="68">
        <f>IF(BL126&gt;0,BM126-$V126,0)</f>
        <v/>
      </c>
      <c r="BO126" s="68">
        <f>IF(BL126&gt;0,(BL126-BO$10)/BO$10,0)</f>
        <v/>
      </c>
      <c r="BP126" s="68" t="n"/>
      <c r="BQ126" s="15">
        <f>IF(BL126&gt;0,(BL126-BL$10)/BL$10,0)</f>
        <v/>
      </c>
      <c r="BS126" s="13" t="n">
        <v>39.97</v>
      </c>
      <c r="BT126" s="68">
        <f>IF(BS126&gt;0,((BS126-BS125)/BS125),0)</f>
        <v/>
      </c>
      <c r="BU126" s="68">
        <f>IF(BS126&gt;0,BT126-$V126,0)</f>
        <v/>
      </c>
      <c r="BV126" s="68">
        <f>IF(BS126&gt;0,(BS126-BV$10)/BV$10,0)</f>
        <v/>
      </c>
      <c r="BW126" s="68" t="n"/>
      <c r="BX126" s="15">
        <f>IF(BS126&gt;0,(BS126-BS$10)/BS$10,0)</f>
        <v/>
      </c>
      <c r="BZ126" s="13" t="n"/>
      <c r="CA126" s="68">
        <f>IF(BZ126&gt;0,((BZ126-BZ125)/BZ125),0)</f>
        <v/>
      </c>
      <c r="CB126" s="68">
        <f>IF(BZ126&gt;0,CA126-$V126,0)</f>
        <v/>
      </c>
      <c r="CC126" s="68">
        <f>IF(BZ126&gt;0,(BZ126-CC$10)/CC$10,0)</f>
        <v/>
      </c>
      <c r="CD126" s="68" t="n"/>
      <c r="CE126" s="15">
        <f>IF(BZ126&gt;0,(BZ126-BZ$10)/BZ$10,0)</f>
        <v/>
      </c>
      <c r="CG126" s="13" t="n">
        <v>30.24</v>
      </c>
      <c r="CH126" s="68">
        <f>IF(CG126&gt;0,((CG126-CG125)/CG125),0)</f>
        <v/>
      </c>
      <c r="CI126" s="68">
        <f>IF(CG126&gt;0,CH126-$V126,0)</f>
        <v/>
      </c>
      <c r="CJ126" s="68">
        <f>IF(CG126&gt;0,(CG126-CJ$10)/CJ$10,0)</f>
        <v/>
      </c>
      <c r="CK126" s="68" t="n"/>
      <c r="CL126" s="15">
        <f>IF(CG126&gt;0,(CG126-CG$10)/CG$10,0)</f>
        <v/>
      </c>
      <c r="CN126" s="13" t="n">
        <v>31.95</v>
      </c>
      <c r="CO126" s="68">
        <f>IF(CN126&gt;0,((CN126-CN125)/CN125),0)</f>
        <v/>
      </c>
      <c r="CP126" s="68">
        <f>IF(CN126&gt;0,CO126-$V126,0)</f>
        <v/>
      </c>
      <c r="CQ126" s="68">
        <f>IF(CN126&gt;0,(CN126-CQ$10)/CQ$10,0)</f>
        <v/>
      </c>
      <c r="CR126" s="68" t="n"/>
      <c r="CS126" s="15">
        <f>IF(CN126&gt;0,(CN126-CN$10)/CN$10,0)</f>
        <v/>
      </c>
      <c r="CU126" s="13" t="n">
        <v>35.88</v>
      </c>
      <c r="CV126" s="68">
        <f>IF(CU126&gt;0,((CU126-CU125)/CU125),0)</f>
        <v/>
      </c>
      <c r="CW126" s="68">
        <f>IF(CU126&gt;0,CV126-$V126,0)</f>
        <v/>
      </c>
      <c r="CX126" s="68">
        <f>IF(CU126&gt;0,(CU126-CX$10)/CX$10,0)</f>
        <v/>
      </c>
      <c r="CY126" s="68" t="n"/>
      <c r="CZ126" s="15">
        <f>IF(CU126&gt;0,(CU126-CU$10)/CU$10,0)</f>
        <v/>
      </c>
      <c r="DB126" s="13" t="n">
        <v>19.34</v>
      </c>
      <c r="DC126" s="68">
        <f>IF(DB126&gt;0,((DB126-DB125)/DB125),0)</f>
        <v/>
      </c>
      <c r="DD126" s="68">
        <f>IF(DB126&gt;0,DC126-$V126,0)</f>
        <v/>
      </c>
      <c r="DE126" s="68">
        <f>IF(DB126&gt;0,(DB126-DE$10)/DE$10,0)</f>
        <v/>
      </c>
      <c r="DF126" s="68" t="n"/>
      <c r="DG126" s="15">
        <f>IF(DB126&gt;0,(DB126-DB$10)/DB$10,0)</f>
        <v/>
      </c>
      <c r="DI126" s="13" t="n">
        <v>48.31</v>
      </c>
      <c r="DJ126" s="68">
        <f>IF(DI126&gt;0,((DI126-DI125)/DI125),0)</f>
        <v/>
      </c>
      <c r="DK126" s="68">
        <f>IF(DI126&gt;0,DJ126-$V126,0)</f>
        <v/>
      </c>
      <c r="DL126" s="68">
        <f>IF(DI126&gt;0,(DI126-DL$10)/DL$10,0)</f>
        <v/>
      </c>
      <c r="DM126" s="68" t="n"/>
      <c r="DN126" s="15">
        <f>IF(DI126&gt;0,(DI126-DI$10)/DI$10,0)</f>
        <v/>
      </c>
      <c r="DP126" s="13" t="n">
        <v>41.14</v>
      </c>
      <c r="DQ126" s="68">
        <f>IF(DP126&gt;0,((DP126-DP125)/DP125),0)</f>
        <v/>
      </c>
      <c r="DR126" s="68">
        <f>IF(DP126&gt;0,DQ126-$V126,0)</f>
        <v/>
      </c>
      <c r="DS126" s="68" t="n"/>
      <c r="DT126" s="68" t="n"/>
      <c r="DU126" s="15">
        <f>IF(DP126&gt;0,(DP126-DP$10)/DP$10,0)</f>
        <v/>
      </c>
      <c r="DV126" s="18" t="n"/>
      <c r="DW126" s="13" t="n">
        <v>33.02</v>
      </c>
      <c r="DX126" s="68">
        <f>IF(DW126&gt;0,((DW126-DW125)/DW125),0)</f>
        <v/>
      </c>
      <c r="DY126" s="68">
        <f>IF(DW126&gt;0,DX126-$V126,0)</f>
        <v/>
      </c>
      <c r="DZ126" s="68">
        <f>IF(DW126&gt;0,(DW126-DZ$10)/DZ$10,0)</f>
        <v/>
      </c>
      <c r="EA126" s="68" t="n"/>
      <c r="EB126" s="15">
        <f>IF(DW126&gt;0,(DW126-DW$10)/DW$10,0)</f>
        <v/>
      </c>
      <c r="ED126" s="13" t="n">
        <v>36.51</v>
      </c>
      <c r="EE126" s="68">
        <f>IF(ED126&gt;0,((ED126-ED125)/ED125),0)</f>
        <v/>
      </c>
      <c r="EF126" s="68">
        <f>IF(ED126&gt;0,EE126-$V126,0)</f>
        <v/>
      </c>
      <c r="EG126" s="68">
        <f>IF(ED126&gt;0,(ED126-EG$10)/EG$10,0)</f>
        <v/>
      </c>
      <c r="EH126" s="68" t="n"/>
      <c r="EI126" s="15">
        <f>IF(ED126&gt;0,(ED126-ED$10)/ED$10,0)</f>
        <v/>
      </c>
      <c r="EK126" s="13" t="n">
        <v>118.95</v>
      </c>
      <c r="EL126" s="68">
        <f>IF(EK126&gt;0,((EK126-EK125)/EK125),0)</f>
        <v/>
      </c>
      <c r="EM126" s="68">
        <f>IF(EK126&gt;0,EL126-$V126,0)</f>
        <v/>
      </c>
      <c r="EN126" s="68">
        <f>IF(EK126&gt;0,(EK126-EN$10)/EN$10,0)</f>
        <v/>
      </c>
      <c r="EO126" s="68" t="n"/>
      <c r="EP126" s="15">
        <f>IF(EK126&gt;0,(EK126-EK$10)/EK$10,0)</f>
        <v/>
      </c>
      <c r="ER126" s="13" t="n">
        <v>36.63</v>
      </c>
      <c r="ES126" s="68">
        <f>IF(ER126&gt;0,((ER126-ER125)/ER125),0)</f>
        <v/>
      </c>
      <c r="ET126" s="68">
        <f>IF(ER126&gt;0,ES126-$V126,0)</f>
        <v/>
      </c>
      <c r="EU126" s="68">
        <f>IF(ER126&gt;0,(ER126-EU$10)/EU$10,0)</f>
        <v/>
      </c>
      <c r="EV126" s="68" t="n"/>
      <c r="EW126" s="15">
        <f>IF(ER126&gt;0,(ER126-ER$10)/ER$10,0)</f>
        <v/>
      </c>
      <c r="EY126" s="13" t="n">
        <v>38.6</v>
      </c>
      <c r="EZ126" s="68">
        <f>IF(EY126&gt;0,((EY126-EY125)/EY125),0)</f>
        <v/>
      </c>
      <c r="FA126" s="68">
        <f>IF(EY126&gt;0,EZ126-$V126,0)</f>
        <v/>
      </c>
      <c r="FB126" s="68" t="n"/>
      <c r="FC126" s="68" t="n"/>
      <c r="FD126" s="15">
        <f>IF(EY126&gt;0,(EY126-EY$10)/EY$10,0)</f>
        <v/>
      </c>
      <c r="FF126" s="13" t="n">
        <v>59.61</v>
      </c>
      <c r="FG126" s="68">
        <f>IF(FF126&gt;0,((FF126-FF125)/FF125),0)</f>
        <v/>
      </c>
      <c r="FH126" s="68">
        <f>IF(FF126&gt;0,FG126-$V126,0)</f>
        <v/>
      </c>
      <c r="FI126" s="68">
        <f>IF(FF126&gt;0,(FF126-FI$10)/FI$10,0)</f>
        <v/>
      </c>
      <c r="FJ126" s="68" t="n"/>
      <c r="FK126" s="15">
        <f>IF(FF126&gt;0,(FF126-FF$10)/FF$10,0)</f>
        <v/>
      </c>
      <c r="FM126" s="13" t="n">
        <v>182.92</v>
      </c>
      <c r="FN126" s="68">
        <f>IF(FM126&gt;0,((FM126-FM125)/FM125),0)</f>
        <v/>
      </c>
      <c r="FO126" s="68">
        <f>IF(FM126&gt;0,FN126-$V126,0)</f>
        <v/>
      </c>
      <c r="FP126" s="68">
        <f>IF(FM126&gt;0,(FM126-FP$10)/FP$10,0)</f>
        <v/>
      </c>
      <c r="FQ126" s="68" t="n"/>
      <c r="FR126" s="15">
        <f>IF(FM126&gt;0,(FM126-FM$10)/FM$10,0)</f>
        <v/>
      </c>
      <c r="FT126" s="13" t="n">
        <v>92.48999999999999</v>
      </c>
      <c r="FU126" s="68">
        <f>IF(FT126&gt;0,((FT126-FT125)/FT125),0)</f>
        <v/>
      </c>
      <c r="FV126" s="68">
        <f>IF(FT126&gt;0,FU126-$V126,0)</f>
        <v/>
      </c>
      <c r="FW126" s="68">
        <f>IF(FT126&gt;0,(FT126-FW$10)/FW$10,0)</f>
        <v/>
      </c>
      <c r="FX126" s="68" t="n"/>
      <c r="FY126" s="15">
        <f>IF(FT126&gt;0,(FT126-FT$10)/FT$10,0)</f>
        <v/>
      </c>
      <c r="GA126" s="13" t="n">
        <v>17.66</v>
      </c>
      <c r="GB126" s="68">
        <f>IF(GA126&gt;0,((GA126-GA125)/GA125),0)</f>
        <v/>
      </c>
      <c r="GC126" s="68">
        <f>IF(GA126&gt;0,GB126-$V126,0)</f>
        <v/>
      </c>
      <c r="GD126" s="68" t="n"/>
      <c r="GE126" s="68" t="n"/>
      <c r="GF126" s="15">
        <f>IF(GA126&gt;0,(GA126-GA$10)/GA$10,0)</f>
        <v/>
      </c>
      <c r="GG126" s="18" t="n"/>
      <c r="GH126" s="13" t="n">
        <v>18.03</v>
      </c>
      <c r="GI126" s="68">
        <f>IF(GH126&gt;0,((GH126-GH125)/GH125),0)</f>
        <v/>
      </c>
      <c r="GJ126" s="68">
        <f>IF(GH126&gt;0,GI126-$V126,0)</f>
        <v/>
      </c>
      <c r="GK126" s="68">
        <f>IF(GH126&gt;0,(GH126-GK$10)/GK$10,0)</f>
        <v/>
      </c>
      <c r="GL126" s="68" t="n"/>
      <c r="GM126" s="15">
        <f>IF(GH126&gt;0,(GH126-GH$10)/GH$10,0)</f>
        <v/>
      </c>
      <c r="GO126" s="13" t="n">
        <v>25.07</v>
      </c>
      <c r="GP126" s="68">
        <f>IF(GO126&gt;0,((GO126-GO125)/GO125),0)</f>
        <v/>
      </c>
      <c r="GQ126" s="68">
        <f>IF(GO126&gt;0,GP126-$V126,0)</f>
        <v/>
      </c>
      <c r="GR126" s="68" t="n"/>
      <c r="GS126" s="68" t="n"/>
      <c r="GT126" s="15">
        <f>IF(GO126&gt;0,(GO126-GO$10)/GO$10,0)</f>
        <v/>
      </c>
      <c r="GV126" s="13" t="n">
        <v>15.17</v>
      </c>
      <c r="GW126" s="68">
        <f>IF(GV126&gt;0,((GV126-GV125)/GV125),0)</f>
        <v/>
      </c>
      <c r="GX126" s="68">
        <f>IF(GV126&gt;0,GW126-$V126,0)</f>
        <v/>
      </c>
      <c r="GY126" s="68">
        <f>IF(GV126&gt;0,(GV126-GY$10)/GY$10,0)</f>
        <v/>
      </c>
      <c r="GZ126" s="68" t="n"/>
      <c r="HA126" s="15">
        <f>IF(GV126&gt;0,(GV126-GV$10)/GV$10,0)</f>
        <v/>
      </c>
      <c r="HD126" s="13" t="n">
        <v>322.16</v>
      </c>
      <c r="HE126" s="68">
        <f>IF(HD126&gt;0,((HD126-HD125)/HD125),0)</f>
        <v/>
      </c>
      <c r="HF126" s="68">
        <f>IF(HD126&gt;0,HE126-$V126,0)</f>
        <v/>
      </c>
      <c r="HG126" s="68">
        <f>IF(HD126&gt;0,(HD126-HG$10)/HG$10,0)</f>
        <v/>
      </c>
      <c r="HH126" s="68" t="n"/>
      <c r="HI126" s="15">
        <f>IF(HD126&gt;0,(HD126-HD$10)/HD$10,0)</f>
        <v/>
      </c>
      <c r="HK126" s="13" t="n">
        <v>43.11</v>
      </c>
      <c r="HL126" s="68">
        <f>IF(HK126&gt;0,((HK126-HK125)/HK125),0)</f>
        <v/>
      </c>
      <c r="HM126" s="68">
        <f>IF(HK126&gt;0,HL126-$V126,0)</f>
        <v/>
      </c>
      <c r="HN126" s="68">
        <f>IF(HK126&gt;0,(HK126-HN$10)/HN$10,0)</f>
        <v/>
      </c>
      <c r="HO126" s="68" t="n"/>
      <c r="HP126" s="15">
        <f>IF(HK126&gt;0,(HK126-HK$10)/HK$10,0)</f>
        <v/>
      </c>
      <c r="HR126" s="13" t="n">
        <v>114.7</v>
      </c>
      <c r="HS126" s="68">
        <f>IF(HR126&gt;0,((HR126-HR125)/HR125),0)</f>
        <v/>
      </c>
      <c r="HT126" s="68">
        <f>IF(HR126&gt;0,HS126-$V126,0)</f>
        <v/>
      </c>
      <c r="HU126" s="68">
        <f>IF(HR126&gt;0,(HR126-HU$10)/HU$10,0)</f>
        <v/>
      </c>
      <c r="HV126" s="68" t="n"/>
      <c r="HW126" s="15">
        <f>IF(HR126&gt;0,(HR126-HR$10)/HR$10,0)</f>
        <v/>
      </c>
      <c r="HY126" s="13" t="n">
        <v>143.85</v>
      </c>
      <c r="HZ126" s="68">
        <f>IF(HY126&gt;0,((HY126-HY125)/HY125),0)</f>
        <v/>
      </c>
      <c r="IA126" s="68">
        <f>IF(HY126&gt;0,HZ126-$V126,0)</f>
        <v/>
      </c>
      <c r="IB126" s="68">
        <f>IF(HY126&gt;0,(HY126-IB$10)/IB$10,0)</f>
        <v/>
      </c>
      <c r="IC126" s="68" t="n"/>
      <c r="ID126" s="15">
        <f>IF(HY126&gt;0,(HY126-HY$10)/HY$10,0)</f>
        <v/>
      </c>
      <c r="IF126" s="13" t="n">
        <v>249.99</v>
      </c>
      <c r="IG126" s="68">
        <f>IF(IF126&gt;0,((IF126-IF125)/IF125),0)</f>
        <v/>
      </c>
      <c r="IH126" s="68">
        <f>IF(IF126&gt;0,IG126-$V126,0)</f>
        <v/>
      </c>
      <c r="II126" s="68">
        <f>IF(IF126&gt;0,(IF126-II$10)/II$10,0)</f>
        <v/>
      </c>
      <c r="IJ126" s="68" t="n"/>
      <c r="IK126" s="15">
        <f>IF(IF126&gt;0,(IF126-IF$10)/IF$10,0)</f>
        <v/>
      </c>
      <c r="IM126" s="13" t="n">
        <v>234.54</v>
      </c>
      <c r="IN126" s="68">
        <f>IF(IM126&gt;0,((IM126-IM125)/IM125),0)</f>
        <v/>
      </c>
      <c r="IO126" s="68">
        <f>IF(IM126&gt;0,IN126-$V126,0)</f>
        <v/>
      </c>
      <c r="IP126" s="68">
        <f>IF(IM126&gt;0,(IM126-IP$10)/IP$10,0)</f>
        <v/>
      </c>
      <c r="IQ126" s="68" t="n"/>
      <c r="IR126" s="15">
        <f>IF(IM126&gt;0,(IM126-IM$10)/IM$10,0)</f>
        <v/>
      </c>
      <c r="IT126" s="13" t="n">
        <v>68.27</v>
      </c>
      <c r="IU126" s="68">
        <f>IF(IT126&gt;0,((IT126-IT125)/IT125),0)</f>
        <v/>
      </c>
      <c r="IV126" s="68">
        <f>IF(IT126&gt;0,IU126-$V126,0)</f>
        <v/>
      </c>
      <c r="IW126" s="68">
        <f>IF(IT126&gt;0,(IT126-IW$10)/IW$10,0)</f>
        <v/>
      </c>
      <c r="IX126" s="68" t="n"/>
      <c r="IY126" s="15">
        <f>IF(IT126&gt;0,(IT126-IT$10)/IT$10,0)</f>
        <v/>
      </c>
      <c r="JA126" s="13" t="n">
        <v>682.35</v>
      </c>
      <c r="JB126" s="68">
        <f>IF(JA126&gt;0,((JA126-JA125)/JA125),0)</f>
        <v/>
      </c>
      <c r="JC126" s="68">
        <f>IF(JA126&gt;0,JB126-$V126,0)</f>
        <v/>
      </c>
      <c r="JD126" s="68">
        <f>IF(JA126&gt;0,(JA126-JD$10)/JD$10,0)</f>
        <v/>
      </c>
      <c r="JE126" s="68" t="n"/>
      <c r="JF126" s="15">
        <f>IF(JA126&gt;0,(JA126-JA$10)/JA$10,0)</f>
        <v/>
      </c>
      <c r="JH126" s="13" t="n">
        <v>477.4</v>
      </c>
      <c r="JI126" s="68">
        <f>IF(JH126&gt;0,((JH126-JH125)/JH125),0)</f>
        <v/>
      </c>
      <c r="JJ126" s="68">
        <f>IF(JH126&gt;0,JI126-$V126,0)</f>
        <v/>
      </c>
      <c r="JK126" s="68">
        <f>IF(JH126&gt;0,(JH126-JK$10)/JK$10,0)</f>
        <v/>
      </c>
      <c r="JL126" s="68" t="n"/>
      <c r="JM126" s="15">
        <f>IF(JH126&gt;0,(JH126-JH$10)/JH$10,0)</f>
        <v/>
      </c>
      <c r="JO126" s="13" t="n">
        <v>13.73</v>
      </c>
      <c r="JP126" s="68">
        <f>IF(JO126&gt;0,((JO126-JO125)/JO125),0)</f>
        <v/>
      </c>
      <c r="JQ126" s="68">
        <f>IF(JO126&gt;0,JP126-$V126,0)</f>
        <v/>
      </c>
      <c r="JR126" s="68">
        <f>IF(JO126&gt;0,(JO126-JR$10)/JR$10,0)</f>
        <v/>
      </c>
      <c r="JS126" s="68" t="n"/>
      <c r="JT126" s="15">
        <f>IF(JO126&gt;0,(JO126-JO$10)/JO$10,0)</f>
        <v/>
      </c>
      <c r="JV126" s="13" t="n">
        <v>1.74</v>
      </c>
      <c r="JW126" s="68">
        <f>IF(JV126&gt;0,((JV126-JV125)/JV125),0)</f>
        <v/>
      </c>
      <c r="JX126" s="68">
        <f>IF(JV126&gt;0,JW126-$V126,0)</f>
        <v/>
      </c>
      <c r="JY126" s="68">
        <f>IF(JV126&gt;0,(JV126-JY$10)/JY$10,0)</f>
        <v/>
      </c>
      <c r="JZ126" s="68" t="n"/>
      <c r="KA126" s="15">
        <f>IF(JV126&gt;0,(JV126-JV$10)/JV$10,0)</f>
        <v/>
      </c>
      <c r="KC126" s="13" t="n">
        <v>19.7</v>
      </c>
      <c r="KD126" s="68">
        <f>IF(KC126&gt;0,((KC126-KC125)/KC125),0)</f>
        <v/>
      </c>
      <c r="KE126" s="68">
        <f>IF(KC126&gt;0,KD126-$V126,0)</f>
        <v/>
      </c>
      <c r="KF126" s="68">
        <f>IF(KC126&gt;0,(KC126-KF$10)/KF$10,0)</f>
        <v/>
      </c>
      <c r="KG126" s="68" t="n"/>
      <c r="KH126" s="15">
        <f>IF(KC126&gt;0,(KC126-KC$10)/KC$10,0)</f>
        <v/>
      </c>
      <c r="KI126" s="18" t="n"/>
      <c r="KJ126" s="13" t="n">
        <v>85.51000000000001</v>
      </c>
      <c r="KK126" s="68">
        <f>IF(KJ126&gt;0,((KJ126-KJ125)/KJ125),0)</f>
        <v/>
      </c>
      <c r="KL126" s="68">
        <f>IF(KJ126&gt;0,KK126-$V126,0)</f>
        <v/>
      </c>
      <c r="KM126" s="68">
        <f>IF(KJ126&gt;0,(KJ126-KM$10)/KM$10,0)</f>
        <v/>
      </c>
      <c r="KN126" s="68" t="n"/>
      <c r="KO126" s="15">
        <f>IF(KJ126&gt;0,(KJ126-KJ$10)/KJ$10,0)</f>
        <v/>
      </c>
      <c r="KQ126" s="13" t="n">
        <v>1.49</v>
      </c>
      <c r="KR126" s="68">
        <f>IF(KQ126&gt;0,((KQ126-KQ125)/KQ125),0)</f>
        <v/>
      </c>
      <c r="KS126" s="68">
        <f>IF(KQ126&gt;0,KR126-$V126,0)</f>
        <v/>
      </c>
      <c r="KT126" s="68">
        <f>IF(KQ126&gt;0,(KQ126-KT$10)/KT$10,0)</f>
        <v/>
      </c>
      <c r="KU126" s="68" t="n"/>
      <c r="KV126" s="15">
        <f>IF(KQ126&gt;0,(KQ126-KQ$10)/KQ$10,0)</f>
        <v/>
      </c>
      <c r="KW126" s="18" t="n"/>
      <c r="KX126" s="13" t="n">
        <v>34</v>
      </c>
      <c r="KY126" s="68">
        <f>IF(KX126&gt;0,((KX126-KX125)/KX125),0)</f>
        <v/>
      </c>
      <c r="KZ126" s="68">
        <f>IF(KX126&gt;0,KY126-$V126,0)</f>
        <v/>
      </c>
      <c r="LA126" s="68">
        <f>IF(KX126&gt;0,(KX126-LA$10)/LA$10,0)</f>
        <v/>
      </c>
      <c r="LB126" s="68" t="n"/>
      <c r="LC126" s="15">
        <f>IF(KX126&gt;0,(KX126-KX$10)/KX$10,0)</f>
        <v/>
      </c>
      <c r="LD126" s="18" t="n"/>
      <c r="LE126" s="13" t="n">
        <v>60.44</v>
      </c>
      <c r="LF126" s="68">
        <f>IF(LE126&gt;0,((LE126-LE125)/LE125),0)</f>
        <v/>
      </c>
      <c r="LG126" s="68">
        <f>IF(LE126&gt;0,LF126-$V126,0)</f>
        <v/>
      </c>
      <c r="LH126" s="68">
        <f>IF(LE126&gt;0,(LE126-LH$10)/LH$10,0)</f>
        <v/>
      </c>
      <c r="LI126" s="68" t="n"/>
      <c r="LJ126" s="15">
        <f>IF(LE126&gt;0,(LE126-LE$10)/LE$10,0)</f>
        <v/>
      </c>
      <c r="LL126" s="13" t="n">
        <v>121.02</v>
      </c>
      <c r="LM126" s="68">
        <f>IF(LL126&gt;0,((LL126-LL125)/LL125),0)</f>
        <v/>
      </c>
      <c r="LN126" s="68">
        <f>IF(LL126&gt;0,LM126-$V126,0)</f>
        <v/>
      </c>
      <c r="LO126" s="68">
        <f>IF(LL126&gt;0,(LL126-LO$10)/LO$10,0)</f>
        <v/>
      </c>
      <c r="LP126" s="68" t="n"/>
      <c r="LQ126" s="15">
        <f>IF(LL126&gt;0,(LL126-LL$10)/LL$10,0)</f>
        <v/>
      </c>
      <c r="LS126" s="13" t="n">
        <v>15.48</v>
      </c>
      <c r="LT126" s="68">
        <f>IF(LS126&gt;0,((LS126-LS125)/LS125),0)</f>
        <v/>
      </c>
      <c r="LU126" s="68">
        <f>IF(LS126&gt;0,LT126-$V126,0)</f>
        <v/>
      </c>
      <c r="LV126" s="68" t="n"/>
      <c r="LW126" s="68" t="n"/>
      <c r="LX126" s="15">
        <f>IF(LS126&gt;0,(LS126-LS$10)/LS$10,0)</f>
        <v/>
      </c>
      <c r="LZ126" s="13" t="n">
        <v>15.24</v>
      </c>
      <c r="MA126" s="68">
        <f>IF(LZ126&gt;0,((LZ126-LZ125)/LZ125),0)</f>
        <v/>
      </c>
      <c r="MB126" s="68">
        <f>IF(LZ126&gt;0,MA126-$V126,0)</f>
        <v/>
      </c>
      <c r="MC126" s="68">
        <f>IF(LZ126&gt;0,(LZ126-MC$10)/MC$10,0)</f>
        <v/>
      </c>
      <c r="MD126" s="68" t="n"/>
      <c r="ME126" s="15">
        <f>IF(LZ126&gt;0,(LZ126-LZ$10)/LZ$10,0)</f>
        <v/>
      </c>
      <c r="MG126" s="13" t="n">
        <v>57.95</v>
      </c>
      <c r="MH126" s="68">
        <f>IF(MG126&gt;0,((MG126-MG125)/MG125),0)</f>
        <v/>
      </c>
      <c r="MI126" s="68">
        <f>IF(MG126&gt;0,MH126-$V126,0)</f>
        <v/>
      </c>
      <c r="MJ126" s="68">
        <f>IF(MG126&gt;0,(MG126-MJ$10)/MJ$10,0)</f>
        <v/>
      </c>
      <c r="MK126" s="68" t="n"/>
      <c r="ML126" s="15">
        <f>IF(MG126&gt;0,(MG126-MG$10)/MG$10,0)</f>
        <v/>
      </c>
      <c r="MN126" s="13" t="n">
        <v>142.32</v>
      </c>
      <c r="MO126" s="68">
        <f>IF(MN126&gt;0,((MN126-MN125)/MN125),0)</f>
        <v/>
      </c>
      <c r="MP126" s="68">
        <f>IF(MN126&gt;0,MO126-$V126,0)</f>
        <v/>
      </c>
      <c r="MQ126" s="68">
        <f>IF(MN126&gt;0,(MN126-MQ$10)/MQ$10,0)</f>
        <v/>
      </c>
      <c r="MR126" s="68" t="n"/>
      <c r="MS126" s="15">
        <f>IF(MN126&gt;0,(MN126-MN$10)/MN$10,0)</f>
        <v/>
      </c>
      <c r="MU126" s="13" t="n">
        <v>12.99</v>
      </c>
      <c r="MV126" s="68">
        <f>IF(MU126&gt;0,((MU126-MU125)/MU125),0)</f>
        <v/>
      </c>
      <c r="MW126" s="68">
        <f>IF(MU126&gt;0,MV126-$V126,0)</f>
        <v/>
      </c>
      <c r="MX126" s="68">
        <f>IF(MU126&gt;0,(MU126-MX$10)/MX$10,0)</f>
        <v/>
      </c>
      <c r="MY126" s="68" t="n"/>
      <c r="MZ126" s="15">
        <f>IF(MU126&gt;0,(MU126-MU$10)/MU$10,0)</f>
        <v/>
      </c>
      <c r="NB126" s="13" t="n">
        <v>239.37</v>
      </c>
      <c r="NC126" s="68">
        <f>IF(NB126&gt;0,((NB126-NB125)/NB125),0)</f>
        <v/>
      </c>
      <c r="ND126" s="68">
        <f>IF(NB126&gt;0,NC126-$V126,0)</f>
        <v/>
      </c>
      <c r="NE126" s="68">
        <f>IF(NB126&gt;0,(NB126-NE$10)/NE$10,0)</f>
        <v/>
      </c>
      <c r="NF126" s="68" t="n"/>
      <c r="NG126" s="15">
        <f>IF(NB126&gt;0,(NB126-NB$10)/NB$10,0)</f>
        <v/>
      </c>
      <c r="NI126" s="13" t="n">
        <v>5.77</v>
      </c>
      <c r="NJ126" s="68">
        <f>IF(NI126&gt;0,((NI126-NI125)/NI125),0)</f>
        <v/>
      </c>
      <c r="NK126" s="68">
        <f>IF(NI126&gt;0,NJ126-$V126,0)</f>
        <v/>
      </c>
      <c r="NL126" s="68">
        <f>IF(NI126&gt;0,(NI126-NL$10)/NL$10,0)</f>
        <v/>
      </c>
      <c r="NM126" s="68" t="n"/>
      <c r="NN126" s="15">
        <f>IF(NI126&gt;0,(NI126-NI$10)/NI$10,0)</f>
        <v/>
      </c>
      <c r="NP126" s="13" t="n">
        <v>486.96</v>
      </c>
      <c r="NQ126" s="68">
        <f>IF(NP126&gt;0,((NP126-NP125)/NP125),0)</f>
        <v/>
      </c>
      <c r="NR126" s="68">
        <f>IF(NP126&gt;0,NQ126-$V126,0)</f>
        <v/>
      </c>
      <c r="NS126" s="68">
        <f>IF(NP126&gt;0,(NP126-NS$10)/NS$10,0)</f>
        <v/>
      </c>
      <c r="NT126" s="68" t="n"/>
      <c r="NU126" s="15">
        <f>IF(NP126&gt;0,(NP126-NP$10)/NP$10,0)</f>
        <v/>
      </c>
      <c r="NW126" s="13" t="n">
        <v>166.64</v>
      </c>
      <c r="NX126" s="68">
        <f>IF(NW126&gt;0,((NW126-NW125)/NW125),0)</f>
        <v/>
      </c>
      <c r="NY126" s="68">
        <f>IF(NW126&gt;0,NX126-$V126,0)</f>
        <v/>
      </c>
      <c r="NZ126" s="68">
        <f>IF(NW126&gt;0,(NW126-NZ$10)/NZ$10,0)</f>
        <v/>
      </c>
      <c r="OA126" s="68" t="n"/>
      <c r="OB126" s="15">
        <f>IF(NW126&gt;0,(NW126-NW$10)/NW$10,0)</f>
        <v/>
      </c>
      <c r="OD126" s="13" t="n">
        <v>1.92</v>
      </c>
      <c r="OE126" s="68">
        <f>IF(OD126&gt;0,((OD126-OD125)/OD125),0)</f>
        <v/>
      </c>
      <c r="OF126" s="68">
        <f>IF(OD126&gt;0,OE126-$V126,0)</f>
        <v/>
      </c>
      <c r="OG126" s="68">
        <f>IF(OD126&gt;0,(OD126-OG$10)/OG$10,0)</f>
        <v/>
      </c>
      <c r="OH126" s="68" t="n"/>
      <c r="OI126" s="15">
        <f>IF(OD126&gt;0,(OD126-OD$10)/OD$10,0)</f>
        <v/>
      </c>
      <c r="OK126" s="13" t="n">
        <v>190.04</v>
      </c>
      <c r="OL126" s="68">
        <f>IF(OK126&gt;0,((OK126-OK125)/OK125),0)</f>
        <v/>
      </c>
      <c r="OM126" s="68">
        <f>IF(OK126&gt;0,OL126-$V126,0)</f>
        <v/>
      </c>
      <c r="ON126" s="68">
        <f>IF(OK126&gt;0,(OK126-ON$10)/ON$10,0)</f>
        <v/>
      </c>
      <c r="OO126" s="68" t="n"/>
      <c r="OP126" s="15">
        <f>IF(OK126&gt;0,(OK126-OK$10)/OK$10,0)</f>
        <v/>
      </c>
      <c r="OR126" s="13" t="n">
        <v>6.56</v>
      </c>
      <c r="OS126" s="68">
        <f>IF(OR126&gt;0,((OR126-OR125)/OR125),0)</f>
        <v/>
      </c>
      <c r="OT126" s="68">
        <f>IF(OR126&gt;0,OS126-$V126,0)</f>
        <v/>
      </c>
      <c r="OU126" s="68">
        <f>IF(OR126&gt;0,(OR126-OU$10)/OU$10,0)</f>
        <v/>
      </c>
      <c r="OV126" s="68" t="n"/>
      <c r="OW126" s="15">
        <f>IF(OR126&gt;0,(OR126-OR$10)/OR$10,0)</f>
        <v/>
      </c>
      <c r="OY126" s="13" t="n">
        <v>146.64</v>
      </c>
      <c r="OZ126" s="68">
        <f>IF(OY126&gt;0,((OY126-OY125)/OY125),0)</f>
        <v/>
      </c>
      <c r="PA126" s="68">
        <f>IF(OY126&gt;0,OZ126-$V126,0)</f>
        <v/>
      </c>
      <c r="PB126" s="68">
        <f>IF(OY126&gt;0,(OY126-PB$10)/PB$10,0)</f>
        <v/>
      </c>
      <c r="PC126" s="68" t="n"/>
      <c r="PD126" s="15">
        <f>IF(OY126&gt;0,(OY126-OY$10)/OY$10,0)</f>
        <v/>
      </c>
      <c r="PE126" s="18" t="n"/>
      <c r="PF126" s="13" t="n">
        <v>249.67</v>
      </c>
      <c r="PG126" s="68">
        <f>IF(PF126&gt;0,((PF126-PF125)/PF125),0)</f>
        <v/>
      </c>
      <c r="PH126" s="68">
        <f>IF(PF126&gt;0,PG126-$V126,0)</f>
        <v/>
      </c>
      <c r="PI126" s="68">
        <f>IF(PF126&gt;0,(PF126-PI$10)/PI$10,0)</f>
        <v/>
      </c>
      <c r="PJ126" s="68" t="n"/>
      <c r="PK126" s="15">
        <f>IF(PF126&gt;0,(PF126-PF$10)/PF$10,0)</f>
        <v/>
      </c>
      <c r="PM126" s="13" t="n"/>
      <c r="PN126" s="68">
        <f>IF(PM126&gt;0,((PM126-PM125)/PM125),0)</f>
        <v/>
      </c>
      <c r="PO126" s="68">
        <f>PN126-$V126</f>
        <v/>
      </c>
      <c r="PP126" s="68">
        <f>IF(PM126&gt;0,(PM126-PP$10)/PP$10,0)</f>
        <v/>
      </c>
      <c r="PQ126" s="68" t="n"/>
      <c r="PR126" s="15">
        <f>IF(PM126&gt;0,(PM126-PM$10)/PM$10,0)</f>
        <v/>
      </c>
      <c r="PT126" s="13" t="n">
        <v>5.41</v>
      </c>
      <c r="PU126" s="68">
        <f>IF(PT126&gt;0,((PT126-PT125)/PT125),0)</f>
        <v/>
      </c>
      <c r="PV126" s="68">
        <f>IF(PT126&gt;0,PU126-$V126,0)</f>
        <v/>
      </c>
      <c r="PW126" s="68">
        <f>IF(PT126&gt;0,(PT126-PW$10)/PW$10,0)</f>
        <v/>
      </c>
      <c r="PX126" s="68" t="n"/>
      <c r="PY126" s="15">
        <f>IF(PT126&gt;0,(PT126-PT$10)/PT$10,0)</f>
        <v/>
      </c>
      <c r="QA126" s="13" t="n">
        <v>226.34</v>
      </c>
      <c r="QB126" s="68">
        <f>IF(QA126&gt;0,((QA126-QA125)/QA125),0)</f>
        <v/>
      </c>
      <c r="QC126" s="68">
        <f>IF(QA126&gt;0,QB126-$V126,0)</f>
        <v/>
      </c>
      <c r="QD126" s="68">
        <f>IF(QA126&gt;0,(QA126-QD$10)/QD$10,0)</f>
        <v/>
      </c>
      <c r="QE126" s="68" t="n"/>
      <c r="QF126" s="15">
        <f>IF(QA126&gt;0,(QA126-QA$10)/QA$10,0)</f>
        <v/>
      </c>
      <c r="QH126" s="13" t="n">
        <v>1.3</v>
      </c>
      <c r="QI126" s="68">
        <f>IF(QH126&gt;0,((QH126-QH125)/QH125),0)</f>
        <v/>
      </c>
      <c r="QJ126" s="68">
        <f>IF(QH126&gt;0,QI126-$V126,0)</f>
        <v/>
      </c>
      <c r="QK126" s="68">
        <f>IF(QH126&gt;0,(QH126-QK$10)/QK$10,0)</f>
        <v/>
      </c>
      <c r="QL126" s="68" t="n"/>
      <c r="QM126" s="15">
        <f>IF(QH126&gt;0,(QH126-QH$10)/QH$10,0)</f>
        <v/>
      </c>
      <c r="QO126" s="13" t="n">
        <v>12.14</v>
      </c>
      <c r="QP126" s="68">
        <f>IF(QO126&gt;0,((QO126-QO125)/QO125),0)</f>
        <v/>
      </c>
      <c r="QQ126" s="68">
        <f>IF(QO126&gt;0,QP126-$V126,0)</f>
        <v/>
      </c>
      <c r="QR126" s="68">
        <f>IF(QO126&gt;0,(QO126-QR$10)/QR$10,0)</f>
        <v/>
      </c>
      <c r="QS126" s="68" t="n"/>
      <c r="QT126" s="15">
        <f>IF(QO126&gt;0,(QO126-QO$10)/QO$10,0)</f>
        <v/>
      </c>
      <c r="QV126" s="13" t="n">
        <v>1.44</v>
      </c>
      <c r="QW126" s="68">
        <f>IF(QV126&gt;0,((QV126-QV125)/QV125),0)</f>
        <v/>
      </c>
      <c r="QX126" s="68">
        <f>IF(QV126&gt;0,QW126-$V126,0)</f>
        <v/>
      </c>
      <c r="QY126" s="68">
        <f>IF(QV126&gt;0,(QV126-QY$10)/QY$10,0)</f>
        <v/>
      </c>
      <c r="QZ126" s="68" t="n"/>
      <c r="RA126" s="15">
        <f>IF(QV126&gt;0,(QV126-QV$10)/QV$10,0)</f>
        <v/>
      </c>
      <c r="RC126" s="13" t="n">
        <v>36.69</v>
      </c>
      <c r="RD126" s="68">
        <f>IF(RC126&gt;0,((RC126-RC125)/RC125),0)</f>
        <v/>
      </c>
      <c r="RE126" s="68">
        <f>IF(RC126&gt;0,RD126-$V126,0)</f>
        <v/>
      </c>
      <c r="RF126" s="68">
        <f>IF(RC126&gt;0,(RC126-RF$10)/RF$10,0)</f>
        <v/>
      </c>
      <c r="RG126" s="68" t="n"/>
      <c r="RH126" s="15">
        <f>IF(RC126&gt;0,(RC126-RC$10)/RC$10,0)</f>
        <v/>
      </c>
      <c r="RJ126" s="13" t="n">
        <v>209.51</v>
      </c>
      <c r="RK126" s="68">
        <f>IF(RJ126&gt;0,((RJ126-RJ125)/RJ125),0)</f>
        <v/>
      </c>
      <c r="RL126" s="68">
        <f>RK126-$V126</f>
        <v/>
      </c>
      <c r="RM126" s="68">
        <f>IF(RJ126&gt;0,(RJ126-RM$10)/RM$10,0)</f>
        <v/>
      </c>
      <c r="RN126" s="68" t="n"/>
      <c r="RO126" s="15">
        <f>IF(RJ126&gt;0,(RJ126-RJ$10)/RJ$10,0)</f>
        <v/>
      </c>
      <c r="RQ126" s="13" t="n">
        <v>13.42</v>
      </c>
      <c r="RR126" s="68">
        <f>IF(RQ126&gt;0,((RQ126-RQ125)/RQ125),0)</f>
        <v/>
      </c>
      <c r="RS126" s="68">
        <f>RR126-$V126</f>
        <v/>
      </c>
      <c r="RT126" s="68">
        <f>IF(RQ126&gt;0,(RQ126-RT$10)/RT$10,0)</f>
        <v/>
      </c>
      <c r="RU126" s="68" t="n"/>
      <c r="RV126" s="15">
        <f>IF(RQ126&gt;0,(RQ126-RQ$10)/RQ$10,0)</f>
        <v/>
      </c>
      <c r="RX126" s="13" t="n">
        <v>137.3</v>
      </c>
      <c r="RY126" s="68">
        <f>IF(RX126&gt;0,((RX126-RX125)/RX125),0)</f>
        <v/>
      </c>
      <c r="RZ126" s="68">
        <f>RY126-$V126</f>
        <v/>
      </c>
      <c r="SA126" s="68">
        <f>IF(RX126&gt;0,(RX126-SA$10)/SA$10,0)</f>
        <v/>
      </c>
      <c r="SB126" s="68" t="n"/>
      <c r="SC126" s="15">
        <f>IF(RX126&gt;0,(RX126-RX$10)/RX$10,0)</f>
        <v/>
      </c>
      <c r="SE126" s="13" t="n">
        <v>11.06</v>
      </c>
      <c r="SF126" s="68">
        <f>IF(SE126&gt;0,((SE126-SE125)/SE125),0)</f>
        <v/>
      </c>
      <c r="SG126" s="68">
        <f>SF126-$V126</f>
        <v/>
      </c>
      <c r="SH126" s="68">
        <f>IF(SE126&gt;0,(SE126-SH$10)/SH$10,0)</f>
        <v/>
      </c>
      <c r="SI126" s="68" t="n"/>
      <c r="SJ126" s="15">
        <f>IF(SE126&gt;0,(SE126-SE$10)/SE$10,0)</f>
        <v/>
      </c>
      <c r="SL126" s="13" t="n">
        <v>0.92</v>
      </c>
      <c r="SM126" s="68">
        <f>IF(SL126&gt;0,((SL126-SL125)/SL125),0)</f>
        <v/>
      </c>
      <c r="SN126" s="68">
        <f>SM126-$V126</f>
        <v/>
      </c>
      <c r="SO126" s="68">
        <f>IF(SL126&gt;0,(SL126-SO$10)/SO$10,0)</f>
        <v/>
      </c>
      <c r="SP126" s="68" t="n"/>
      <c r="SQ126" s="15">
        <f>IF(SL126&gt;0,(SL126-SL$10)/SL$10,0)</f>
        <v/>
      </c>
      <c r="SS126" s="13" t="n">
        <v>15.65</v>
      </c>
      <c r="ST126" s="68">
        <f>IF(SS126&gt;0,((SS126-SS125)/SS125),0)</f>
        <v/>
      </c>
      <c r="SU126" s="68">
        <f>ST126-$V126</f>
        <v/>
      </c>
      <c r="SV126" s="68">
        <f>IF(SS126&gt;0,(SS126-SV$10)/SV$10,0)</f>
        <v/>
      </c>
      <c r="SW126" s="68" t="n"/>
      <c r="SX126" s="15">
        <f>IF(SS126&gt;0,(SS126-SS$10)/SS$10,0)</f>
        <v/>
      </c>
      <c r="SZ126" s="13" t="n">
        <v>37.74</v>
      </c>
      <c r="TA126" s="68">
        <f>IF(SZ126&gt;0,((SZ126-SZ125)/SZ125),0)</f>
        <v/>
      </c>
      <c r="TB126" s="68">
        <f>TA126-$V126</f>
        <v/>
      </c>
      <c r="TC126" s="68">
        <f>IF(SZ126&gt;0,(SZ126-TC$10)/TC$10,0)</f>
        <v/>
      </c>
      <c r="TD126" s="68" t="n"/>
      <c r="TE126" s="15">
        <f>IF(SZ126&gt;0,(SZ126-SZ$10)/SZ$10,0)</f>
        <v/>
      </c>
      <c r="TG126" s="587" t="n">
        <v>0.1754</v>
      </c>
      <c r="TH126" s="68">
        <f>IF(TG126&gt;0,((TG126-TG125)/TG125),0)</f>
        <v/>
      </c>
      <c r="TI126" s="68">
        <f>TH126-$V126</f>
        <v/>
      </c>
      <c r="TJ126" s="68">
        <f>IF(TG126&gt;0,(TG126-TJ$10)/TJ$10,0)</f>
        <v/>
      </c>
      <c r="TK126" s="68" t="n"/>
      <c r="TL126" s="15">
        <f>IF(TG126&gt;0,(TG126-TG$10)/TG$10,0)</f>
        <v/>
      </c>
      <c r="TN126" s="13" t="n">
        <v>59.66</v>
      </c>
      <c r="TO126" s="68">
        <f>IF(TN126&gt;0,((TN126-TN125)/TN125),0)</f>
        <v/>
      </c>
      <c r="TP126" s="68">
        <f>TO126-$V126</f>
        <v/>
      </c>
      <c r="TQ126" s="68">
        <f>IF(TN126&gt;0,(TN126-TQ$10)/TQ$10,0)</f>
        <v/>
      </c>
      <c r="TR126" s="68" t="n"/>
      <c r="TS126" s="15">
        <f>IF(TN126&gt;0,(TN126-TN$10)/TN$10,0)</f>
        <v/>
      </c>
      <c r="TU126" s="587" t="n">
        <v>3.29</v>
      </c>
      <c r="TV126" s="68">
        <f>IF(TU126&gt;0,((TU126-TU125)/TU125),0)</f>
        <v/>
      </c>
      <c r="TW126" s="68">
        <f>TV126-$V126</f>
        <v/>
      </c>
      <c r="TX126" s="68">
        <f>IF(TU126&gt;0,(TU126-TX$10)/TX$10,0)</f>
        <v/>
      </c>
      <c r="TY126" s="68" t="n"/>
      <c r="TZ126" s="15">
        <f>IF(TU126&gt;0,(TU126-TU$10)/TU$10,0)</f>
        <v/>
      </c>
      <c r="UB126" s="587" t="n"/>
      <c r="UC126" s="68">
        <f>IF(UB126&gt;0,((UB126-UB125)/UB125),0)</f>
        <v/>
      </c>
      <c r="UD126" s="68">
        <f>UC126-$V126</f>
        <v/>
      </c>
      <c r="UE126" s="68">
        <f>IF(UB126&gt;0,(UB126-UE$10)/UE$10,0)</f>
        <v/>
      </c>
      <c r="UF126" s="68" t="n"/>
      <c r="UG126" s="15">
        <f>IF(UB126&gt;0,(UB126-UB$10)/UB$10,0)</f>
        <v/>
      </c>
      <c r="UI126" s="587" t="n"/>
      <c r="UJ126" s="68">
        <f>IF(UI126&gt;0,((UI126-UI125)/UI125),0)</f>
        <v/>
      </c>
      <c r="UK126" s="68">
        <f>UJ126-$V126</f>
        <v/>
      </c>
      <c r="UL126" s="68">
        <f>IF(UI126&gt;0,(UI126-UL$10)/UL$10,0)</f>
        <v/>
      </c>
      <c r="UM126" s="68" t="n"/>
      <c r="UN126" s="15">
        <f>IF(UI126&gt;0,(UI126-UI$10)/UI$10,0)</f>
        <v/>
      </c>
      <c r="UP126" s="587" t="n"/>
      <c r="UQ126" s="68">
        <f>IF(UP126&gt;0,((UP126-UP125)/UP125),0)</f>
        <v/>
      </c>
      <c r="UR126" s="68">
        <f>UQ126-$V126</f>
        <v/>
      </c>
      <c r="US126" s="68">
        <f>IF(UP126&gt;0,(UP126-US$10)/US$10,0)</f>
        <v/>
      </c>
      <c r="UT126" s="68" t="n"/>
      <c r="UU126" s="15">
        <f>IF(UP126&gt;0,(UP126-UP$10)/UP$10,0)</f>
        <v/>
      </c>
      <c r="UW126" s="587" t="n"/>
      <c r="UX126" s="68">
        <f>IF(UW126&gt;0,((UW126-UW125)/UW125),0)</f>
        <v/>
      </c>
      <c r="UY126" s="68">
        <f>UX126-$V126</f>
        <v/>
      </c>
      <c r="UZ126" s="68">
        <f>IF(UW126&gt;0,(UW126-UZ$10)/UZ$10,0)</f>
        <v/>
      </c>
      <c r="VA126" s="68" t="n"/>
      <c r="VB126" s="15">
        <f>IF(UW126&gt;0,(UW126-UW$10)/UW$10,0)</f>
        <v/>
      </c>
      <c r="VD126" s="587" t="n"/>
      <c r="VE126" s="68">
        <f>IF(VD126&gt;0,((VD126-VD125)/VD125),0)</f>
        <v/>
      </c>
      <c r="VF126" s="68">
        <f>VE126-$V126</f>
        <v/>
      </c>
      <c r="VG126" s="68">
        <f>IF(VD126&gt;0,(VD126-VG$10)/VG$10,0)</f>
        <v/>
      </c>
      <c r="VH126" s="68" t="n"/>
      <c r="VI126" s="15">
        <f>IF(VD126&gt;0,(VD126-VD$10)/VD$10,0)</f>
        <v/>
      </c>
      <c r="VM126" s="21">
        <f>IF($C126&gt;0,(($IK$5*IG126)+($GT$5*GP126)+($JM$5*JI126)+($JF$5*JB126)+($IY$5*IU126)+($IR$5*IN126)+($ID$5*HZ126)+($HW$5*HS126)+($HP$5*HL126)+($HI$5*HE126)+($GF$5*GB126)+($FY$5*FU126)+($FR$5*FN126)+($FK$5*FG126)+($FD$5*EZ126)+($EW$5*ES126)+($EP$5*EL126)+($EI$5*EE126)+($EB$5*DX126)+($DU$5*DQ126)+($DN$5*DJ126)+($DG$5*DC126)+($CZ$5*CV126)+($CS$5*CO126)+($CL$5*CH126)+($CE$5*CA126)+($BX$5*BT126)+($BQ$5*BM126)+($BJ$5*BF126)+($BC$5*AY126)+($AV$5*AR126)+($AO$5*AK126)+($AH$5*AD126)+($JT$5*JP126)+($KA$5*JW126)+($KO$5*KK126)+($PR$5*PN126)+($GM$5*GI126)+($HA$5*GW126)+($KV$5*KR126)+($KH$5*KD126)+($LC$5*KY126)+($MS$5*MO126)+($ML$5*MH126)+($ME$5*MA126)+($LX$5*LT126)+($LQ$5*LM126)+($LJ$5*LF126)+(MV126*$MZ$5)+(NC126*$NG$5)+(NJ126*$NN$5)+($OI$5*OE126)+($NU$5*NQ126)+($OB$5*NX126)+($PK$5*PG126)+($OP$5*OL126)+($OW$5*OS126)+($PD$5*OZ126)+(PU126*$PY$5)+(QB126*$QF$5)+(QI126*$QM$5)+(QP126*$QT$5)+(QW126*$RA$5)+(RD126*$RH$5)+(RK126*$RO$5)+(RR126*$RV$5)+(RY126*$SC$5)+(SF126*$SJ$5)+(SM126*$SQ$5)+(ST126*$SX$5)+(TA126*$TE$5))+(TH126*$TL$5)+(TO126*$TS$5))/$VM$5</f>
        <v/>
      </c>
      <c r="VN126" s="538" t="n"/>
      <c r="VO126" s="21">
        <f>IF($C126&gt;0,(($IK$5*II126)+($GT$5*GR126)+($JM$5*JK126)+($JF$5*JD126)+($IY$5*IW126)+($IR$5*IP126)+($ID$5*IB126)+($HW$5*HU126)+($HP$5*HN126)+($HI$5*HG126)+($GF$5*GD126)+($FY$5*FW126)+($FR$5*FP126)+($FK$5*FI126)+($FD$5*FB126)+($EW$5*EU126)+($EP$5*EN126)+($EI$5*EG126)+($EB$5*DZ126)+($DU$5*DS126)+($DN$5*DL126)+($DG$5*DE126)+($CZ$5*CX126)+($CS$5*CQ126)+($CL$5*CJ126)+($CE$5*CC126)+($BX$5*BV126)+($BQ$5*BO126)+($BJ$5*BH126)+($BC$5*BA126)+($AV$5*AT126)+($AO$5*AM126)+($AH$5*AF126)+($KO$5*KM126)+($KH$5*KF126)+($KA$5*JY126)+($JT$5*JR126)+($PR$5*PP126)+($GM$5*GK126)+($HA$5*GY126)+($KV$5*KT126)+($LC$5*LA126)+($MS$5*MQ126)+($ML$5*MJ126)+($ME$5*MC126)+($LX$5*LV126)+($LQ$5*LO126)+($LJ$5*LH126)+(MX126*$MZ$5)+(NE126*$NG$5)+(NL126*$NN$5)+($OI$5*OG126)+($NU$5*NS126)+($OB$5*NZ126)+($PD$5*PB126)+($OW$5*OU126)+($OP$5*ON126)+($PK$5*PI126)+($PY$5*PW126)+($QF$5*QD126)+($QM$5*QK126)+($QT$5*QR126)+($RA$5*QY126)+($RH$5*RF126)+($RO$5*RM126)+(RT126*$RV$5)+(SA126*$SC$5)+(SH126*$SJ$5)+(SO126*$SQ$5)+(SV126*$SX$5)+(TC126*$TE$5)+(TJ126*$TL$5)+(TQ126*$TS$5))/$VM$5,0)</f>
        <v/>
      </c>
      <c r="VP126" s="14" t="n"/>
      <c r="VQ126" s="21">
        <f>IF($C126&gt;0,(($IK$5*IK126)+($GT$5*GT126)+($JM$5*JM126)+($JF$5*JF126)+($IY$5*IY126)+($IR$5*IR126)+($ID$5*ID126)+($HW$5*HW126)+($HP$5*HP126)+($HI$5*HI126)+($GF$5*GF126)+($FY$5*FY126)+($FR$5*FR126)+($FK$5*FK126)+($FD$5*FD126)+($EW$5*EW126)+($EP$5*EP126)+($EI$5*EI126)+($EB$5*EB126)+($DU$5*DU126)+($DN$5*DN126)+($DG$5*DG126)+($CZ$5*CZ126)+($CS$5*CS126)+($CL$5*CL126)+($CE$5*CE126)+($BX$5*BX126)+($BQ$5*BQ126)+($BJ$5*BJ126)+($BC$5*BC126)+($AV$5*AV126)+($AO$5*AO126)+($AH$5*AH126)+($KO$5*KO126)+($PR$5*PR126)+($GM$5*GM126)+($HA$5*HA126)+($KH$5*KH126)+($KA$5*KA126)+($JT$5*JT126)+($KV$5*KV126)+($LC$5*LC126)+($MS$5*MS126)+($ML$5*ML126)+($ME$5*ME126)+($LX$5*LX126)+($LQ$5*LQ126)+($LJ$5*LJ126)+($OI$5*OI126)+($NU$5*NU126)+($NN$5*NN126)+($NG$5*NG126)+($MZ$5*MZ126)+(OB126*$OB$5)+($PD$5*PD126)+($OW$5*OW126)+($OP$5*OP126)+($PK$5*PK126)+(PY126*$PY$5)+(QF126*$QF$5)+(QM126*$QM$5)+(QT126*$QT$5)+(RA126*$RA$5)+(RH126*$RH$5)+(RO126*$RO$5)+(RV126*$RV$5)+(SC126*$SC$5)+(SJ126*$SJ$5)+(SQ126*$SQ$5)+(SX126*$SX$5)+(TE126*$TE$5)+(TL126*$TL$5)+(TS126*$TS$5))/$VM$5,0)</f>
        <v/>
      </c>
    </row>
    <row r="127" ht="16" customHeight="1" s="545">
      <c r="A127" s="127" t="n">
        <v>45831</v>
      </c>
      <c r="B127" s="4">
        <f>A127</f>
        <v/>
      </c>
      <c r="C127" s="13" t="n">
        <v>42581.84</v>
      </c>
      <c r="D127" s="138">
        <f>IF(C127&gt;0,C127-C126,0)</f>
        <v/>
      </c>
      <c r="E127" s="68">
        <f>IF(C127&gt;0,D127/C126,0)</f>
        <v/>
      </c>
      <c r="F127" s="15">
        <f>IF(C127&gt;0,(C127-C$10)/C$10,0)</f>
        <v/>
      </c>
      <c r="G127" s="13" t="n">
        <v>6025.19</v>
      </c>
      <c r="H127" s="138">
        <f>IF(G127&gt;0,G127-G126,0)</f>
        <v/>
      </c>
      <c r="I127" s="68">
        <f>IF(G127&gt;0,H127/G126,0)</f>
        <v/>
      </c>
      <c r="J127" s="15">
        <f>IF(G127&gt;0,(G127-G$10)/G$10,0)</f>
        <v/>
      </c>
      <c r="K127" s="13" t="n">
        <v>19630.97</v>
      </c>
      <c r="L127" s="138">
        <f>IF(K127&gt;0,K127-K126,0)</f>
        <v/>
      </c>
      <c r="M127" s="68">
        <f>IF(K127&gt;0,L127/K126,0)</f>
        <v/>
      </c>
      <c r="N127" s="15">
        <f>IF(K127&gt;0,(K127-K$10)/K$10,0)</f>
        <v/>
      </c>
      <c r="O127" s="13" t="n">
        <v>2132.68</v>
      </c>
      <c r="P127" s="138">
        <f>IF(O127&gt;0,O127-O126,0)</f>
        <v/>
      </c>
      <c r="Q127" s="68">
        <f>IF(O127&gt;0,P127/O126,0)</f>
        <v/>
      </c>
      <c r="R127" s="15">
        <f>IF(O127&gt;0,(O127-O$10)/O$10,0)</f>
        <v/>
      </c>
      <c r="S127" s="18">
        <f>IF(O127&gt;0,(((O127*0.7)*Q127)+((K127*0.9)*M127)+((G127*0.65)*I127)+((C127*0.6)*E127))/(O127+K127+G127+C127),0)</f>
        <v/>
      </c>
      <c r="T127" s="121">
        <f>IF(O127&gt;0,(S127*200)+T126,0)</f>
        <v/>
      </c>
      <c r="U127" s="121">
        <f>T127</f>
        <v/>
      </c>
      <c r="V127" s="134">
        <f>IF(T127&gt;0,(T127-T126)/T126,0)</f>
        <v/>
      </c>
      <c r="W127" s="21">
        <f>IF(T127&gt;0,(T127-T$11)/T$11,0)</f>
        <v/>
      </c>
      <c r="X127" s="18">
        <f>IF(T127&gt;0,((Q127+M127+I127+E127)/4),0)</f>
        <v/>
      </c>
      <c r="Y127" s="353">
        <f>69721.78+17923.4</f>
        <v/>
      </c>
      <c r="Z127" s="15" t="n">
        <v>2e-06</v>
      </c>
      <c r="AA127" s="21">
        <f>Z127-$V127</f>
        <v/>
      </c>
      <c r="AC127" s="13" t="n">
        <v>226.16</v>
      </c>
      <c r="AD127" s="68">
        <f>IF(AC127&gt;0,((AC127-AC126)/AC126),0)</f>
        <v/>
      </c>
      <c r="AE127" s="68">
        <f>IF(AC127&gt;0,AD127-$V127,0)</f>
        <v/>
      </c>
      <c r="AF127" s="68">
        <f>IF(AC127&gt;0,(AC127-AF$10)/AF$10,0)</f>
        <v/>
      </c>
      <c r="AG127" s="68" t="n"/>
      <c r="AH127" s="15">
        <f>IF(AC127&gt;0,(AC127-AC$10)/AC$10,0)</f>
        <v/>
      </c>
      <c r="AJ127" s="13" t="n">
        <v>22.47</v>
      </c>
      <c r="AK127" s="68">
        <f>IF(AJ127&gt;0,((AJ127-AJ126)/AJ126),0)</f>
        <v/>
      </c>
      <c r="AL127" s="68">
        <f>IF(AJ127&gt;0,AK127-$V127,0)</f>
        <v/>
      </c>
      <c r="AM127" s="68">
        <f>IF(AJ127&gt;0,(AJ127-AM$10)/AM$10,0)</f>
        <v/>
      </c>
      <c r="AN127" s="68" t="n"/>
      <c r="AO127" s="15">
        <f>IF(AJ127&gt;0,(AJ127-AJ$10)/AJ$10,0)</f>
        <v/>
      </c>
      <c r="AQ127" s="13" t="n">
        <v>21.25</v>
      </c>
      <c r="AR127" s="68">
        <f>IF(AQ127&gt;0,((AQ127-AQ126)/AQ126),0)</f>
        <v/>
      </c>
      <c r="AS127" s="68">
        <f>IF(AQ127&gt;0,AR127-$V127,0)</f>
        <v/>
      </c>
      <c r="AT127" s="68">
        <f>IF(AQ127&gt;0,(AQ127-AT$10)/AT$10,0)</f>
        <v/>
      </c>
      <c r="AU127" s="68" t="n"/>
      <c r="AV127" s="15">
        <f>IF(AQ127&gt;0,(AQ127-AQ$10)/AQ$10,0)</f>
        <v/>
      </c>
      <c r="AX127" s="13" t="n">
        <v>209.81</v>
      </c>
      <c r="AY127" s="68">
        <f>IF(AX127&gt;0,((AX127-AX126)/AX126),0)</f>
        <v/>
      </c>
      <c r="AZ127" s="68">
        <f>IF(AX127&gt;0,AY127-$V127,0)</f>
        <v/>
      </c>
      <c r="BA127" s="68">
        <f>IF(AX127&gt;0,(AX127-BA$10)/BA$10,0)</f>
        <v/>
      </c>
      <c r="BB127" s="68" t="n"/>
      <c r="BC127" s="15">
        <f>IF(AX127&gt;0,(AX127-AX$10)/AX$10,0)</f>
        <v/>
      </c>
      <c r="BE127" s="13" t="n">
        <v>78.03</v>
      </c>
      <c r="BF127" s="68">
        <f>IF(BE127&gt;0,((BE127-BE126)/BE126),0)</f>
        <v/>
      </c>
      <c r="BG127" s="68">
        <f>IF(BE127&gt;0,BF127-$V127,0)</f>
        <v/>
      </c>
      <c r="BH127" s="68" t="n"/>
      <c r="BI127" s="68" t="n"/>
      <c r="BJ127" s="15">
        <f>IF(BE127&gt;0,(BE127-BE$10)/BE$10,0)</f>
        <v/>
      </c>
      <c r="BL127" s="13" t="n">
        <v>72.90000000000001</v>
      </c>
      <c r="BM127" s="68">
        <f>IF(BL127&gt;0,((BL127-BL126)/BL126),0)</f>
        <v/>
      </c>
      <c r="BN127" s="68">
        <f>IF(BL127&gt;0,BM127-$V127,0)</f>
        <v/>
      </c>
      <c r="BO127" s="68">
        <f>IF(BL127&gt;0,(BL127-BO$10)/BO$10,0)</f>
        <v/>
      </c>
      <c r="BP127" s="68" t="n"/>
      <c r="BQ127" s="15">
        <f>IF(BL127&gt;0,(BL127-BL$10)/BL$10,0)</f>
        <v/>
      </c>
      <c r="BS127" s="13" t="n">
        <v>40.38</v>
      </c>
      <c r="BT127" s="68">
        <f>IF(BS127&gt;0,((BS127-BS126)/BS126),0)</f>
        <v/>
      </c>
      <c r="BU127" s="68">
        <f>IF(BS127&gt;0,BT127-$V127,0)</f>
        <v/>
      </c>
      <c r="BV127" s="68">
        <f>IF(BS127&gt;0,(BS127-BV$10)/BV$10,0)</f>
        <v/>
      </c>
      <c r="BW127" s="68" t="n"/>
      <c r="BX127" s="15">
        <f>IF(BS127&gt;0,(BS127-BS$10)/BS$10,0)</f>
        <v/>
      </c>
      <c r="BZ127" s="13" t="n"/>
      <c r="CA127" s="68">
        <f>IF(BZ127&gt;0,((BZ127-BZ126)/BZ126),0)</f>
        <v/>
      </c>
      <c r="CB127" s="68">
        <f>IF(BZ127&gt;0,CA127-$V127,0)</f>
        <v/>
      </c>
      <c r="CC127" s="68">
        <f>IF(BZ127&gt;0,(BZ127-CC$10)/CC$10,0)</f>
        <v/>
      </c>
      <c r="CD127" s="68" t="n"/>
      <c r="CE127" s="15">
        <f>IF(BZ127&gt;0,(BZ127-BZ$10)/BZ$10,0)</f>
        <v/>
      </c>
      <c r="CG127" s="13" t="n">
        <v>30.45</v>
      </c>
      <c r="CH127" s="68">
        <f>IF(CG127&gt;0,((CG127-CG126)/CG126),0)</f>
        <v/>
      </c>
      <c r="CI127" s="68">
        <f>IF(CG127&gt;0,CH127-$V127,0)</f>
        <v/>
      </c>
      <c r="CJ127" s="68">
        <f>IF(CG127&gt;0,(CG127-CJ$10)/CJ$10,0)</f>
        <v/>
      </c>
      <c r="CK127" s="68" t="n"/>
      <c r="CL127" s="15">
        <f>IF(CG127&gt;0,(CG127-CG$10)/CG$10,0)</f>
        <v/>
      </c>
      <c r="CN127" s="13" t="n">
        <v>32.18</v>
      </c>
      <c r="CO127" s="68">
        <f>IF(CN127&gt;0,((CN127-CN126)/CN126),0)</f>
        <v/>
      </c>
      <c r="CP127" s="68">
        <f>IF(CN127&gt;0,CO127-$V127,0)</f>
        <v/>
      </c>
      <c r="CQ127" s="68">
        <f>IF(CN127&gt;0,(CN127-CQ$10)/CQ$10,0)</f>
        <v/>
      </c>
      <c r="CR127" s="68" t="n"/>
      <c r="CS127" s="15">
        <f>IF(CN127&gt;0,(CN127-CN$10)/CN$10,0)</f>
        <v/>
      </c>
      <c r="CU127" s="13" t="n">
        <v>36.31</v>
      </c>
      <c r="CV127" s="68">
        <f>IF(CU127&gt;0,((CU127-CU126)/CU126),0)</f>
        <v/>
      </c>
      <c r="CW127" s="68">
        <f>IF(CU127&gt;0,CV127-$V127,0)</f>
        <v/>
      </c>
      <c r="CX127" s="68">
        <f>IF(CU127&gt;0,(CU127-CX$10)/CX$10,0)</f>
        <v/>
      </c>
      <c r="CY127" s="68" t="n"/>
      <c r="CZ127" s="15">
        <f>IF(CU127&gt;0,(CU127-CU$10)/CU$10,0)</f>
        <v/>
      </c>
      <c r="DB127" s="13" t="n">
        <v>19.64</v>
      </c>
      <c r="DC127" s="68">
        <f>IF(DB127&gt;0,((DB127-DB126)/DB126),0)</f>
        <v/>
      </c>
      <c r="DD127" s="68">
        <f>IF(DB127&gt;0,DC127-$V127,0)</f>
        <v/>
      </c>
      <c r="DE127" s="68">
        <f>IF(DB127&gt;0,(DB127-DE$10)/DE$10,0)</f>
        <v/>
      </c>
      <c r="DF127" s="68" t="n"/>
      <c r="DG127" s="15">
        <f>IF(DB127&gt;0,(DB127-DB$10)/DB$10,0)</f>
        <v/>
      </c>
      <c r="DI127" s="13" t="n">
        <v>48.6</v>
      </c>
      <c r="DJ127" s="68">
        <f>IF(DI127&gt;0,((DI127-DI126)/DI126),0)</f>
        <v/>
      </c>
      <c r="DK127" s="68">
        <f>IF(DI127&gt;0,DJ127-$V127,0)</f>
        <v/>
      </c>
      <c r="DL127" s="68">
        <f>IF(DI127&gt;0,(DI127-DL$10)/DL$10,0)</f>
        <v/>
      </c>
      <c r="DM127" s="68" t="n"/>
      <c r="DN127" s="15">
        <f>IF(DI127&gt;0,(DI127-DI$10)/DI$10,0)</f>
        <v/>
      </c>
      <c r="DP127" s="13" t="n">
        <v>41.27</v>
      </c>
      <c r="DQ127" s="68">
        <f>IF(DP127&gt;0,((DP127-DP126)/DP126),0)</f>
        <v/>
      </c>
      <c r="DR127" s="68">
        <f>IF(DP127&gt;0,DQ127-$V127,0)</f>
        <v/>
      </c>
      <c r="DS127" s="68" t="n"/>
      <c r="DT127" s="68" t="n"/>
      <c r="DU127" s="15">
        <f>IF(DP127&gt;0,(DP127-DP$10)/DP$10,0)</f>
        <v/>
      </c>
      <c r="DV127" s="18" t="n"/>
      <c r="DW127" s="13" t="n">
        <v>33.16</v>
      </c>
      <c r="DX127" s="68">
        <f>IF(DW127&gt;0,((DW127-DW126)/DW126),0)</f>
        <v/>
      </c>
      <c r="DY127" s="68">
        <f>IF(DW127&gt;0,DX127-$V127,0)</f>
        <v/>
      </c>
      <c r="DZ127" s="68">
        <f>IF(DW127&gt;0,(DW127-DZ$10)/DZ$10,0)</f>
        <v/>
      </c>
      <c r="EA127" s="68" t="n"/>
      <c r="EB127" s="15">
        <f>IF(DW127&gt;0,(DW127-DW$10)/DW$10,0)</f>
        <v/>
      </c>
      <c r="ED127" s="13" t="n">
        <v>36.72</v>
      </c>
      <c r="EE127" s="68">
        <f>IF(ED127&gt;0,((ED127-ED126)/ED126),0)</f>
        <v/>
      </c>
      <c r="EF127" s="68">
        <f>IF(ED127&gt;0,EE127-$V127,0)</f>
        <v/>
      </c>
      <c r="EG127" s="68">
        <f>IF(ED127&gt;0,(ED127-EG$10)/EG$10,0)</f>
        <v/>
      </c>
      <c r="EH127" s="68" t="n"/>
      <c r="EI127" s="15">
        <f>IF(ED127&gt;0,(ED127-ED$10)/ED$10,0)</f>
        <v/>
      </c>
      <c r="EK127" s="13" t="n">
        <v>119.92</v>
      </c>
      <c r="EL127" s="68">
        <f>IF(EK127&gt;0,((EK127-EK126)/EK126),0)</f>
        <v/>
      </c>
      <c r="EM127" s="68">
        <f>IF(EK127&gt;0,EL127-$V127,0)</f>
        <v/>
      </c>
      <c r="EN127" s="68">
        <f>IF(EK127&gt;0,(EK127-EN$10)/EN$10,0)</f>
        <v/>
      </c>
      <c r="EO127" s="68" t="n"/>
      <c r="EP127" s="15">
        <f>IF(EK127&gt;0,(EK127-EK$10)/EK$10,0)</f>
        <v/>
      </c>
      <c r="ER127" s="13" t="n">
        <v>37.23</v>
      </c>
      <c r="ES127" s="68">
        <f>IF(ER127&gt;0,((ER127-ER126)/ER126),0)</f>
        <v/>
      </c>
      <c r="ET127" s="68">
        <f>IF(ER127&gt;0,ES127-$V127,0)</f>
        <v/>
      </c>
      <c r="EU127" s="68">
        <f>IF(ER127&gt;0,(ER127-EU$10)/EU$10,0)</f>
        <v/>
      </c>
      <c r="EV127" s="68" t="n"/>
      <c r="EW127" s="15">
        <f>IF(ER127&gt;0,(ER127-ER$10)/ER$10,0)</f>
        <v/>
      </c>
      <c r="EY127" s="13" t="n">
        <v>38.9</v>
      </c>
      <c r="EZ127" s="68">
        <f>IF(EY127&gt;0,((EY127-EY126)/EY126),0)</f>
        <v/>
      </c>
      <c r="FA127" s="68">
        <f>IF(EY127&gt;0,EZ127-$V127,0)</f>
        <v/>
      </c>
      <c r="FB127" s="68" t="n"/>
      <c r="FC127" s="68" t="n"/>
      <c r="FD127" s="15">
        <f>IF(EY127&gt;0,(EY127-EY$10)/EY$10,0)</f>
        <v/>
      </c>
      <c r="FF127" s="13" t="n">
        <v>57.96</v>
      </c>
      <c r="FG127" s="68">
        <f>IF(FF127&gt;0,((FF127-FF126)/FF126),0)</f>
        <v/>
      </c>
      <c r="FH127" s="68">
        <f>IF(FF127&gt;0,FG127-$V127,0)</f>
        <v/>
      </c>
      <c r="FI127" s="68">
        <f>IF(FF127&gt;0,(FF127-FI$10)/FI$10,0)</f>
        <v/>
      </c>
      <c r="FJ127" s="68" t="n"/>
      <c r="FK127" s="15">
        <f>IF(FF127&gt;0,(FF127-FF$10)/FF$10,0)</f>
        <v/>
      </c>
      <c r="FM127" s="13" t="n">
        <v>183.49</v>
      </c>
      <c r="FN127" s="68">
        <f>IF(FM127&gt;0,((FM127-FM126)/FM126),0)</f>
        <v/>
      </c>
      <c r="FO127" s="68">
        <f>IF(FM127&gt;0,FN127-$V127,0)</f>
        <v/>
      </c>
      <c r="FP127" s="68">
        <f>IF(FM127&gt;0,(FM127-FP$10)/FP$10,0)</f>
        <v/>
      </c>
      <c r="FQ127" s="68" t="n"/>
      <c r="FR127" s="15">
        <f>IF(FM127&gt;0,(FM127-FM$10)/FM$10,0)</f>
        <v/>
      </c>
      <c r="FT127" s="13" t="n">
        <v>93.75</v>
      </c>
      <c r="FU127" s="68">
        <f>IF(FT127&gt;0,((FT127-FT126)/FT126),0)</f>
        <v/>
      </c>
      <c r="FV127" s="68">
        <f>IF(FT127&gt;0,FU127-$V127,0)</f>
        <v/>
      </c>
      <c r="FW127" s="68">
        <f>IF(FT127&gt;0,(FT127-FW$10)/FW$10,0)</f>
        <v/>
      </c>
      <c r="FX127" s="68" t="n"/>
      <c r="FY127" s="15">
        <f>IF(FT127&gt;0,(FT127-FT$10)/FT$10,0)</f>
        <v/>
      </c>
      <c r="GA127" s="13" t="n">
        <v>17.81</v>
      </c>
      <c r="GB127" s="68">
        <f>IF(GA127&gt;0,((GA127-GA126)/GA126),0)</f>
        <v/>
      </c>
      <c r="GC127" s="68">
        <f>IF(GA127&gt;0,GB127-$V127,0)</f>
        <v/>
      </c>
      <c r="GD127" s="68" t="n"/>
      <c r="GE127" s="68" t="n"/>
      <c r="GF127" s="15">
        <f>IF(GA127&gt;0,(GA127-GA$10)/GA$10,0)</f>
        <v/>
      </c>
      <c r="GG127" s="18" t="n"/>
      <c r="GH127" s="13" t="n">
        <v>17.94</v>
      </c>
      <c r="GI127" s="68">
        <f>IF(GH127&gt;0,((GH127-GH126)/GH126),0)</f>
        <v/>
      </c>
      <c r="GJ127" s="68">
        <f>IF(GH127&gt;0,GI127-$V127,0)</f>
        <v/>
      </c>
      <c r="GK127" s="68">
        <f>IF(GH127&gt;0,(GH127-GK$10)/GK$10,0)</f>
        <v/>
      </c>
      <c r="GL127" s="68" t="n"/>
      <c r="GM127" s="15">
        <f>IF(GH127&gt;0,(GH127-GH$10)/GH$10,0)</f>
        <v/>
      </c>
      <c r="GO127" s="13" t="n">
        <v>25.12</v>
      </c>
      <c r="GP127" s="68">
        <f>IF(GO127&gt;0,((GO127-GO126)/GO126),0)</f>
        <v/>
      </c>
      <c r="GQ127" s="68">
        <f>IF(GO127&gt;0,GP127-$V127,0)</f>
        <v/>
      </c>
      <c r="GR127" s="68" t="n"/>
      <c r="GS127" s="68" t="n"/>
      <c r="GT127" s="15">
        <f>IF(GO127&gt;0,(GO127-GO$10)/GO$10,0)</f>
        <v/>
      </c>
      <c r="GV127" s="13" t="n">
        <v>15.32</v>
      </c>
      <c r="GW127" s="68">
        <f>IF(GV127&gt;0,((GV127-GV126)/GV126),0)</f>
        <v/>
      </c>
      <c r="GX127" s="68">
        <f>IF(GV127&gt;0,GW127-$V127,0)</f>
        <v/>
      </c>
      <c r="GY127" s="68">
        <f>IF(GV127&gt;0,(GV127-GY$10)/GY$10,0)</f>
        <v/>
      </c>
      <c r="GZ127" s="68" t="n"/>
      <c r="HA127" s="15">
        <f>IF(GV127&gt;0,(GV127-GV$10)/GV$10,0)</f>
        <v/>
      </c>
      <c r="HD127" s="13" t="n">
        <v>348.68</v>
      </c>
      <c r="HE127" s="68">
        <f>IF(HD127&gt;0,((HD127-HD126)/HD126),0)</f>
        <v/>
      </c>
      <c r="HF127" s="68">
        <f>IF(HD127&gt;0,HE127-$V127,0)</f>
        <v/>
      </c>
      <c r="HG127" s="68">
        <f>IF(HD127&gt;0,(HD127-HG$10)/HG$10,0)</f>
        <v/>
      </c>
      <c r="HH127" s="68" t="n"/>
      <c r="HI127" s="15">
        <f>IF(HD127&gt;0,(HD127-HD$10)/HD$10,0)</f>
        <v/>
      </c>
      <c r="HK127" s="13" t="n">
        <v>43.63</v>
      </c>
      <c r="HL127" s="68">
        <f>IF(HK127&gt;0,((HK127-HK126)/HK126),0)</f>
        <v/>
      </c>
      <c r="HM127" s="68">
        <f>IF(HK127&gt;0,HL127-$V127,0)</f>
        <v/>
      </c>
      <c r="HN127" s="68">
        <f>IF(HK127&gt;0,(HK127-HN$10)/HN$10,0)</f>
        <v/>
      </c>
      <c r="HO127" s="68" t="n"/>
      <c r="HP127" s="15">
        <f>IF(HK127&gt;0,(HK127-HK$10)/HK$10,0)</f>
        <v/>
      </c>
      <c r="HR127" s="13" t="n">
        <v>111.7</v>
      </c>
      <c r="HS127" s="68">
        <f>IF(HR127&gt;0,((HR127-HR126)/HR126),0)</f>
        <v/>
      </c>
      <c r="HT127" s="68">
        <f>IF(HR127&gt;0,HS127-$V127,0)</f>
        <v/>
      </c>
      <c r="HU127" s="68">
        <f>IF(HR127&gt;0,(HR127-HU$10)/HU$10,0)</f>
        <v/>
      </c>
      <c r="HV127" s="68" t="n"/>
      <c r="HW127" s="15">
        <f>IF(HR127&gt;0,(HR127-HR$10)/HR$10,0)</f>
        <v/>
      </c>
      <c r="HY127" s="13" t="n">
        <v>144.17</v>
      </c>
      <c r="HZ127" s="68">
        <f>IF(HY127&gt;0,((HY127-HY126)/HY126),0)</f>
        <v/>
      </c>
      <c r="IA127" s="68">
        <f>IF(HY127&gt;0,HZ127-$V127,0)</f>
        <v/>
      </c>
      <c r="IB127" s="68">
        <f>IF(HY127&gt;0,(HY127-IB$10)/IB$10,0)</f>
        <v/>
      </c>
      <c r="IC127" s="68" t="n"/>
      <c r="ID127" s="15">
        <f>IF(HY127&gt;0,(HY127-HY$10)/HY$10,0)</f>
        <v/>
      </c>
      <c r="IF127" s="13" t="n">
        <v>253.77</v>
      </c>
      <c r="IG127" s="68">
        <f>IF(IF127&gt;0,((IF127-IF126)/IF126),0)</f>
        <v/>
      </c>
      <c r="IH127" s="68">
        <f>IF(IF127&gt;0,IG127-$V127,0)</f>
        <v/>
      </c>
      <c r="II127" s="68">
        <f>IF(IF127&gt;0,(IF127-II$10)/II$10,0)</f>
        <v/>
      </c>
      <c r="IJ127" s="68" t="n"/>
      <c r="IK127" s="15">
        <f>IF(IF127&gt;0,(IF127-IF$10)/IF$10,0)</f>
        <v/>
      </c>
      <c r="IM127" s="13" t="n">
        <v>237.04</v>
      </c>
      <c r="IN127" s="68">
        <f>IF(IM127&gt;0,((IM127-IM126)/IM126),0)</f>
        <v/>
      </c>
      <c r="IO127" s="68">
        <f>IF(IM127&gt;0,IN127-$V127,0)</f>
        <v/>
      </c>
      <c r="IP127" s="68">
        <f>IF(IM127&gt;0,(IM127-IP$10)/IP$10,0)</f>
        <v/>
      </c>
      <c r="IQ127" s="68" t="n"/>
      <c r="IR127" s="15">
        <f>IF(IM127&gt;0,(IM127-IM$10)/IM$10,0)</f>
        <v/>
      </c>
      <c r="IT127" s="13" t="n">
        <v>69.73999999999999</v>
      </c>
      <c r="IU127" s="68">
        <f>IF(IT127&gt;0,((IT127-IT126)/IT126),0)</f>
        <v/>
      </c>
      <c r="IV127" s="68">
        <f>IF(IT127&gt;0,IU127-$V127,0)</f>
        <v/>
      </c>
      <c r="IW127" s="68">
        <f>IF(IT127&gt;0,(IT127-IW$10)/IW$10,0)</f>
        <v/>
      </c>
      <c r="IX127" s="68" t="n"/>
      <c r="IY127" s="15">
        <f>IF(IT127&gt;0,(IT127-IT$10)/IT$10,0)</f>
        <v/>
      </c>
      <c r="JA127" s="13" t="n">
        <v>698.53</v>
      </c>
      <c r="JB127" s="68">
        <f>IF(JA127&gt;0,((JA127-JA126)/JA126),0)</f>
        <v/>
      </c>
      <c r="JC127" s="68">
        <f>IF(JA127&gt;0,JB127-$V127,0)</f>
        <v/>
      </c>
      <c r="JD127" s="68">
        <f>IF(JA127&gt;0,(JA127-JD$10)/JD$10,0)</f>
        <v/>
      </c>
      <c r="JE127" s="68" t="n"/>
      <c r="JF127" s="15">
        <f>IF(JA127&gt;0,(JA127-JA$10)/JA$10,0)</f>
        <v/>
      </c>
      <c r="JH127" s="13" t="n">
        <v>486</v>
      </c>
      <c r="JI127" s="68">
        <f>IF(JH127&gt;0,((JH127-JH126)/JH126),0)</f>
        <v/>
      </c>
      <c r="JJ127" s="68">
        <f>IF(JH127&gt;0,JI127-$V127,0)</f>
        <v/>
      </c>
      <c r="JK127" s="68">
        <f>IF(JH127&gt;0,(JH127-JK$10)/JK$10,0)</f>
        <v/>
      </c>
      <c r="JL127" s="68" t="n"/>
      <c r="JM127" s="15">
        <f>IF(JH127&gt;0,(JH127-JH$10)/JH$10,0)</f>
        <v/>
      </c>
      <c r="JO127" s="13" t="n">
        <v>14.07</v>
      </c>
      <c r="JP127" s="68">
        <f>IF(JO127&gt;0,((JO127-JO126)/JO126),0)</f>
        <v/>
      </c>
      <c r="JQ127" s="68">
        <f>IF(JO127&gt;0,JP127-$V127,0)</f>
        <v/>
      </c>
      <c r="JR127" s="68">
        <f>IF(JO127&gt;0,(JO127-JR$10)/JR$10,0)</f>
        <v/>
      </c>
      <c r="JS127" s="68" t="n"/>
      <c r="JT127" s="15">
        <f>IF(JO127&gt;0,(JO127-JO$10)/JO$10,0)</f>
        <v/>
      </c>
      <c r="JV127" s="13" t="n">
        <v>1.75</v>
      </c>
      <c r="JW127" s="68">
        <f>IF(JV127&gt;0,((JV127-JV126)/JV126),0)</f>
        <v/>
      </c>
      <c r="JX127" s="68">
        <f>IF(JV127&gt;0,JW127-$V127,0)</f>
        <v/>
      </c>
      <c r="JY127" s="68">
        <f>IF(JV127&gt;0,(JV127-JY$10)/JY$10,0)</f>
        <v/>
      </c>
      <c r="JZ127" s="68" t="n"/>
      <c r="KA127" s="15">
        <f>IF(JV127&gt;0,(JV127-JV$10)/JV$10,0)</f>
        <v/>
      </c>
      <c r="KC127" s="13" t="n">
        <v>18.14</v>
      </c>
      <c r="KD127" s="68">
        <f>IF(KC127&gt;0,((KC127-KC126)/KC126),0)</f>
        <v/>
      </c>
      <c r="KE127" s="68">
        <f>IF(KC127&gt;0,KD127-$V127,0)</f>
        <v/>
      </c>
      <c r="KF127" s="68">
        <f>IF(KC127&gt;0,(KC127-KF$10)/KF$10,0)</f>
        <v/>
      </c>
      <c r="KG127" s="68" t="n"/>
      <c r="KH127" s="15">
        <f>IF(KC127&gt;0,(KC127-KC$10)/KC$10,0)</f>
        <v/>
      </c>
      <c r="KI127" s="18" t="n"/>
      <c r="KJ127" s="13" t="n">
        <v>84.56999999999999</v>
      </c>
      <c r="KK127" s="68">
        <f>IF(KJ127&gt;0,((KJ127-KJ126)/KJ126),0)</f>
        <v/>
      </c>
      <c r="KL127" s="68">
        <f>IF(KJ127&gt;0,KK127-$V127,0)</f>
        <v/>
      </c>
      <c r="KM127" s="68">
        <f>IF(KJ127&gt;0,(KJ127-KM$10)/KM$10,0)</f>
        <v/>
      </c>
      <c r="KN127" s="68" t="n"/>
      <c r="KO127" s="15">
        <f>IF(KJ127&gt;0,(KJ127-KJ$10)/KJ$10,0)</f>
        <v/>
      </c>
      <c r="KQ127" s="13" t="n">
        <v>1.51</v>
      </c>
      <c r="KR127" s="68">
        <f>IF(KQ127&gt;0,((KQ127-KQ126)/KQ126),0)</f>
        <v/>
      </c>
      <c r="KS127" s="68">
        <f>IF(KQ127&gt;0,KR127-$V127,0)</f>
        <v/>
      </c>
      <c r="KT127" s="68">
        <f>IF(KQ127&gt;0,(KQ127-KT$10)/KT$10,0)</f>
        <v/>
      </c>
      <c r="KU127" s="68" t="n"/>
      <c r="KV127" s="15">
        <f>IF(KQ127&gt;0,(KQ127-KQ$10)/KQ$10,0)</f>
        <v/>
      </c>
      <c r="KW127" s="18" t="n"/>
      <c r="KX127" s="13" t="n">
        <v>32.89</v>
      </c>
      <c r="KY127" s="68">
        <f>IF(KX127&gt;0,((KX127-KX126)/KX126),0)</f>
        <v/>
      </c>
      <c r="KZ127" s="68">
        <f>IF(KX127&gt;0,KY127-$V127,0)</f>
        <v/>
      </c>
      <c r="LA127" s="68">
        <f>IF(KX127&gt;0,(KX127-LA$10)/LA$10,0)</f>
        <v/>
      </c>
      <c r="LB127" s="68" t="n"/>
      <c r="LC127" s="15">
        <f>IF(KX127&gt;0,(KX127-KX$10)/KX$10,0)</f>
        <v/>
      </c>
      <c r="LD127" s="18" t="n"/>
      <c r="LE127" s="13" t="n">
        <v>59.37</v>
      </c>
      <c r="LF127" s="68">
        <f>IF(LE127&gt;0,((LE127-LE126)/LE126),0)</f>
        <v/>
      </c>
      <c r="LG127" s="68">
        <f>IF(LE127&gt;0,LF127-$V127,0)</f>
        <v/>
      </c>
      <c r="LH127" s="68">
        <f>IF(LE127&gt;0,(LE127-LH$10)/LH$10,0)</f>
        <v/>
      </c>
      <c r="LI127" s="68" t="n"/>
      <c r="LJ127" s="15">
        <f>IF(LE127&gt;0,(LE127-LE$10)/LE$10,0)</f>
        <v/>
      </c>
      <c r="LL127" s="13" t="n">
        <v>122.35</v>
      </c>
      <c r="LM127" s="68">
        <f>IF(LL127&gt;0,((LL127-LL126)/LL126),0)</f>
        <v/>
      </c>
      <c r="LN127" s="68">
        <f>IF(LL127&gt;0,LM127-$V127,0)</f>
        <v/>
      </c>
      <c r="LO127" s="68">
        <f>IF(LL127&gt;0,(LL127-LO$10)/LO$10,0)</f>
        <v/>
      </c>
      <c r="LP127" s="68" t="n"/>
      <c r="LQ127" s="15">
        <f>IF(LL127&gt;0,(LL127-LL$10)/LL$10,0)</f>
        <v/>
      </c>
      <c r="LS127" s="13" t="n">
        <v>15.7</v>
      </c>
      <c r="LT127" s="68">
        <f>IF(LS127&gt;0,((LS127-LS126)/LS126),0)</f>
        <v/>
      </c>
      <c r="LU127" s="68">
        <f>IF(LS127&gt;0,LT127-$V127,0)</f>
        <v/>
      </c>
      <c r="LV127" s="68" t="n"/>
      <c r="LW127" s="68" t="n"/>
      <c r="LX127" s="15">
        <f>IF(LS127&gt;0,(LS127-LS$10)/LS$10,0)</f>
        <v/>
      </c>
      <c r="LZ127" s="13" t="n">
        <v>15.8</v>
      </c>
      <c r="MA127" s="68">
        <f>IF(LZ127&gt;0,((LZ127-LZ126)/LZ126),0)</f>
        <v/>
      </c>
      <c r="MB127" s="68">
        <f>IF(LZ127&gt;0,MA127-$V127,0)</f>
        <v/>
      </c>
      <c r="MC127" s="68">
        <f>IF(LZ127&gt;0,(LZ127-MC$10)/MC$10,0)</f>
        <v/>
      </c>
      <c r="MD127" s="68" t="n"/>
      <c r="ME127" s="15">
        <f>IF(LZ127&gt;0,(LZ127-LZ$10)/LZ$10,0)</f>
        <v/>
      </c>
      <c r="MG127" s="13" t="n">
        <v>55.1</v>
      </c>
      <c r="MH127" s="68">
        <f>IF(MG127&gt;0,((MG127-MG126)/MG126),0)</f>
        <v/>
      </c>
      <c r="MI127" s="68">
        <f>IF(MG127&gt;0,MH127-$V127,0)</f>
        <v/>
      </c>
      <c r="MJ127" s="68">
        <f>IF(MG127&gt;0,(MG127-MJ$10)/MJ$10,0)</f>
        <v/>
      </c>
      <c r="MK127" s="68" t="n"/>
      <c r="ML127" s="15">
        <f>IF(MG127&gt;0,(MG127-MG$10)/MG$10,0)</f>
        <v/>
      </c>
      <c r="MN127" s="13" t="n">
        <v>142.09</v>
      </c>
      <c r="MO127" s="68">
        <f>IF(MN127&gt;0,((MN127-MN126)/MN126),0)</f>
        <v/>
      </c>
      <c r="MP127" s="68">
        <f>IF(MN127&gt;0,MO127-$V127,0)</f>
        <v/>
      </c>
      <c r="MQ127" s="68">
        <f>IF(MN127&gt;0,(MN127-MQ$10)/MQ$10,0)</f>
        <v/>
      </c>
      <c r="MR127" s="68" t="n"/>
      <c r="MS127" s="15">
        <f>IF(MN127&gt;0,(MN127-MN$10)/MN$10,0)</f>
        <v/>
      </c>
      <c r="MU127" s="13" t="n">
        <v>13.02</v>
      </c>
      <c r="MV127" s="68">
        <f>IF(MU127&gt;0,((MU127-MU126)/MU126),0)</f>
        <v/>
      </c>
      <c r="MW127" s="68">
        <f>IF(MU127&gt;0,MV127-$V127,0)</f>
        <v/>
      </c>
      <c r="MX127" s="68">
        <f>IF(MU127&gt;0,(MU127-MX$10)/MX$10,0)</f>
        <v/>
      </c>
      <c r="MY127" s="68" t="n"/>
      <c r="MZ127" s="15">
        <f>IF(MU127&gt;0,(MU127-MU$10)/MU$10,0)</f>
        <v/>
      </c>
      <c r="NB127" s="13" t="n">
        <v>247.89</v>
      </c>
      <c r="NC127" s="68">
        <f>IF(NB127&gt;0,((NB127-NB126)/NB126),0)</f>
        <v/>
      </c>
      <c r="ND127" s="68">
        <f>IF(NB127&gt;0,NC127-$V127,0)</f>
        <v/>
      </c>
      <c r="NE127" s="68">
        <f>IF(NB127&gt;0,(NB127-NE$10)/NE$10,0)</f>
        <v/>
      </c>
      <c r="NF127" s="68" t="n"/>
      <c r="NG127" s="15">
        <f>IF(NB127&gt;0,(NB127-NB$10)/NB$10,0)</f>
        <v/>
      </c>
      <c r="NI127" s="13" t="n">
        <v>5.83</v>
      </c>
      <c r="NJ127" s="68">
        <f>IF(NI127&gt;0,((NI127-NI126)/NI126),0)</f>
        <v/>
      </c>
      <c r="NK127" s="68">
        <f>IF(NI127&gt;0,NJ127-$V127,0)</f>
        <v/>
      </c>
      <c r="NL127" s="68">
        <f>IF(NI127&gt;0,(NI127-NL$10)/NL$10,0)</f>
        <v/>
      </c>
      <c r="NM127" s="68" t="n"/>
      <c r="NN127" s="15">
        <f>IF(NI127&gt;0,(NI127-NI$10)/NI$10,0)</f>
        <v/>
      </c>
      <c r="NP127" s="13" t="n">
        <v>499.89</v>
      </c>
      <c r="NQ127" s="68">
        <f>IF(NP127&gt;0,((NP127-NP126)/NP126),0)</f>
        <v/>
      </c>
      <c r="NR127" s="68">
        <f>IF(NP127&gt;0,NQ127-$V127,0)</f>
        <v/>
      </c>
      <c r="NS127" s="68">
        <f>IF(NP127&gt;0,(NP127-NS$10)/NS$10,0)</f>
        <v/>
      </c>
      <c r="NT127" s="68" t="n"/>
      <c r="NU127" s="15">
        <f>IF(NP127&gt;0,(NP127-NP$10)/NP$10,0)</f>
        <v/>
      </c>
      <c r="NW127" s="26" t="n">
        <v>165.19</v>
      </c>
      <c r="NX127" s="68">
        <f>IF(NW127&gt;0,((NW127-NW126)/NW126),0)</f>
        <v/>
      </c>
      <c r="NY127" s="68">
        <f>IF(NW127&gt;0,NX127-$V127,0)</f>
        <v/>
      </c>
      <c r="NZ127" s="68">
        <f>IF(NW127&gt;0,(NW127-NZ$10)/NZ$10,0)</f>
        <v/>
      </c>
      <c r="OA127" s="68" t="n"/>
      <c r="OB127" s="15">
        <f>IF(NW127&gt;0,(NW127-NW$10)/NW$10,0)</f>
        <v/>
      </c>
      <c r="OD127" s="13" t="n">
        <v>1.785</v>
      </c>
      <c r="OE127" s="68">
        <f>IF(OD127&gt;0,((OD127-OD126)/OD126),0)</f>
        <v/>
      </c>
      <c r="OF127" s="68">
        <f>IF(OD127&gt;0,OE127-$V127,0)</f>
        <v/>
      </c>
      <c r="OG127" s="68">
        <f>IF(OD127&gt;0,(OD127-OG$10)/OG$10,0)</f>
        <v/>
      </c>
      <c r="OH127" s="68" t="n"/>
      <c r="OI127" s="15">
        <f>IF(OD127&gt;0,(OD127-OD$10)/OD$10,0)</f>
        <v/>
      </c>
      <c r="OK127" s="13" t="n">
        <v>192.58</v>
      </c>
      <c r="OL127" s="68">
        <f>IF(OK127&gt;0,((OK127-OK126)/OK126),0)</f>
        <v/>
      </c>
      <c r="OM127" s="68">
        <f>IF(OK127&gt;0,OL127-$V127,0)</f>
        <v/>
      </c>
      <c r="ON127" s="68">
        <f>IF(OK127&gt;0,(OK127-ON$10)/ON$10,0)</f>
        <v/>
      </c>
      <c r="OO127" s="68" t="n"/>
      <c r="OP127" s="15">
        <f>IF(OK127&gt;0,(OK127-OK$10)/OK$10,0)</f>
        <v/>
      </c>
      <c r="OR127" s="13" t="n">
        <v>6.56</v>
      </c>
      <c r="OS127" s="68">
        <f>IF(OR127&gt;0,((OR127-OR126)/OR126),0)</f>
        <v/>
      </c>
      <c r="OT127" s="68">
        <f>IF(OR127&gt;0,OS127-$V127,0)</f>
        <v/>
      </c>
      <c r="OU127" s="68">
        <f>IF(OR127&gt;0,(OR127-OU$10)/OU$10,0)</f>
        <v/>
      </c>
      <c r="OV127" s="68" t="n"/>
      <c r="OW127" s="15">
        <f>IF(OR127&gt;0,(OR127-OR$10)/OR$10,0)</f>
        <v/>
      </c>
      <c r="OY127" s="13" t="n">
        <v>145.79</v>
      </c>
      <c r="OZ127" s="68">
        <f>IF(OY127&gt;0,((OY127-OY126)/OY126),0)</f>
        <v/>
      </c>
      <c r="PA127" s="68">
        <f>IF(OY127&gt;0,OZ127-$V127,0)</f>
        <v/>
      </c>
      <c r="PB127" s="68">
        <f>IF(OY127&gt;0,(OY127-PB$10)/PB$10,0)</f>
        <v/>
      </c>
      <c r="PC127" s="68" t="n"/>
      <c r="PD127" s="15">
        <f>IF(OY127&gt;0,(OY127-OY$10)/OY$10,0)</f>
        <v/>
      </c>
      <c r="PE127" s="18" t="n"/>
      <c r="PF127" s="13" t="n">
        <v>251.1</v>
      </c>
      <c r="PG127" s="68">
        <f>IF(PF127&gt;0,((PF127-PF126)/PF126),0)</f>
        <v/>
      </c>
      <c r="PH127" s="68">
        <f>IF(PF127&gt;0,PG127-$V127,0)</f>
        <v/>
      </c>
      <c r="PI127" s="68">
        <f>IF(PF127&gt;0,(PF127-PI$10)/PI$10,0)</f>
        <v/>
      </c>
      <c r="PJ127" s="68" t="n"/>
      <c r="PK127" s="15">
        <f>IF(PF127&gt;0,(PF127-PF$10)/PF$10,0)</f>
        <v/>
      </c>
      <c r="PM127" s="13" t="n"/>
      <c r="PN127" s="68">
        <f>IF(PM127&gt;0,((PM127-PM126)/PM126),0)</f>
        <v/>
      </c>
      <c r="PO127" s="68">
        <f>PN127-$V127</f>
        <v/>
      </c>
      <c r="PP127" s="68">
        <f>IF(PM127&gt;0,(PM127-PP$10)/PP$10,0)</f>
        <v/>
      </c>
      <c r="PQ127" s="68" t="n"/>
      <c r="PR127" s="15">
        <f>IF(PM127&gt;0,(PM127-PM$10)/PM$10,0)</f>
        <v/>
      </c>
      <c r="PT127" s="13" t="n">
        <v>5.48</v>
      </c>
      <c r="PU127" s="68">
        <f>IF(PT127&gt;0,((PT127-PT126)/PT126),0)</f>
        <v/>
      </c>
      <c r="PV127" s="68">
        <f>IF(PT127&gt;0,PU127-$V127,0)</f>
        <v/>
      </c>
      <c r="PW127" s="68">
        <f>IF(PT127&gt;0,(PT127-PW$10)/PW$10,0)</f>
        <v/>
      </c>
      <c r="PX127" s="68" t="n"/>
      <c r="PY127" s="15">
        <f>IF(PT127&gt;0,(PT127-PT$10)/PT$10,0)</f>
        <v/>
      </c>
      <c r="QA127" s="13" t="n">
        <v>231.37</v>
      </c>
      <c r="QB127" s="68">
        <f>IF(QA127&gt;0,((QA127-QA126)/QA126),0)</f>
        <v/>
      </c>
      <c r="QC127" s="68">
        <f>IF(QA127&gt;0,QB127-$V127,0)</f>
        <v/>
      </c>
      <c r="QD127" s="68">
        <f>IF(QA127&gt;0,(QA127-QD$10)/QD$10,0)</f>
        <v/>
      </c>
      <c r="QE127" s="68" t="n"/>
      <c r="QF127" s="15">
        <f>IF(QA127&gt;0,(QA127-QA$10)/QA$10,0)</f>
        <v/>
      </c>
      <c r="QH127" s="13" t="n">
        <v>1.33</v>
      </c>
      <c r="QI127" s="68">
        <f>IF(QH127&gt;0,((QH127-QH126)/QH126),0)</f>
        <v/>
      </c>
      <c r="QJ127" s="68">
        <f>IF(QH127&gt;0,QI127-$V127,0)</f>
        <v/>
      </c>
      <c r="QK127" s="68">
        <f>IF(QH127&gt;0,(QH127-QK$10)/QK$10,0)</f>
        <v/>
      </c>
      <c r="QL127" s="68" t="n"/>
      <c r="QM127" s="15">
        <f>IF(QH127&gt;0,(QH127-QH$10)/QH$10,0)</f>
        <v/>
      </c>
      <c r="QO127" s="13" t="n">
        <v>12.53</v>
      </c>
      <c r="QP127" s="68">
        <f>IF(QO127&gt;0,((QO127-QO126)/QO126),0)</f>
        <v/>
      </c>
      <c r="QQ127" s="68">
        <f>IF(QO127&gt;0,QP127-$V127,0)</f>
        <v/>
      </c>
      <c r="QR127" s="68">
        <f>IF(QO127&gt;0,(QO127-QR$10)/QR$10,0)</f>
        <v/>
      </c>
      <c r="QS127" s="68" t="n"/>
      <c r="QT127" s="15">
        <f>IF(QO127&gt;0,(QO127-QO$10)/QO$10,0)</f>
        <v/>
      </c>
      <c r="QV127" s="13" t="n">
        <v>1.47</v>
      </c>
      <c r="QW127" s="68">
        <f>IF(QV127&gt;0,((QV127-QV126)/QV126),0)</f>
        <v/>
      </c>
      <c r="QX127" s="68">
        <f>IF(QV127&gt;0,QW127-$V127,0)</f>
        <v/>
      </c>
      <c r="QY127" s="68">
        <f>IF(QV127&gt;0,(QV127-QY$10)/QY$10,0)</f>
        <v/>
      </c>
      <c r="QZ127" s="68" t="n"/>
      <c r="RA127" s="15">
        <f>IF(QV127&gt;0,(QV127-QV$10)/QV$10,0)</f>
        <v/>
      </c>
      <c r="RC127" s="13" t="n">
        <v>36.95</v>
      </c>
      <c r="RD127" s="68">
        <f>IF(RC127&gt;0,((RC127-RC126)/RC126),0)</f>
        <v/>
      </c>
      <c r="RE127" s="68">
        <f>IF(RC127&gt;0,RD127-$V127,0)</f>
        <v/>
      </c>
      <c r="RF127" s="68">
        <f>IF(RC127&gt;0,(RC127-RF$10)/RF$10,0)</f>
        <v/>
      </c>
      <c r="RG127" s="68" t="n"/>
      <c r="RH127" s="15">
        <f>IF(RC127&gt;0,(RC127-RC$10)/RC$10,0)</f>
        <v/>
      </c>
      <c r="RJ127" s="13" t="n">
        <v>210.27</v>
      </c>
      <c r="RK127" s="68">
        <f>IF(RJ127&gt;0,((RJ127-RJ126)/RJ126),0)</f>
        <v/>
      </c>
      <c r="RL127" s="68">
        <f>RK127-$V127</f>
        <v/>
      </c>
      <c r="RM127" s="68">
        <f>IF(RJ127&gt;0,(RJ127-RM$10)/RM$10,0)</f>
        <v/>
      </c>
      <c r="RN127" s="68" t="n"/>
      <c r="RO127" s="15">
        <f>IF(RJ127&gt;0,(RJ127-RJ$10)/RJ$10,0)</f>
        <v/>
      </c>
      <c r="RQ127" s="13" t="n">
        <v>13.35</v>
      </c>
      <c r="RR127" s="68">
        <f>IF(RQ127&gt;0,((RQ127-RQ126)/RQ126),0)</f>
        <v/>
      </c>
      <c r="RS127" s="68">
        <f>RR127-$V127</f>
        <v/>
      </c>
      <c r="RT127" s="68">
        <f>IF(RQ127&gt;0,(RQ127-RT$10)/RT$10,0)</f>
        <v/>
      </c>
      <c r="RU127" s="68" t="n"/>
      <c r="RV127" s="15">
        <f>IF(RQ127&gt;0,(RQ127-RQ$10)/RQ$10,0)</f>
        <v/>
      </c>
      <c r="RX127" s="13" t="n">
        <v>139.92</v>
      </c>
      <c r="RY127" s="68">
        <f>IF(RX127&gt;0,((RX127-RX126)/RX126),0)</f>
        <v/>
      </c>
      <c r="RZ127" s="68">
        <f>RY127-$V127</f>
        <v/>
      </c>
      <c r="SA127" s="68">
        <f>IF(RX127&gt;0,(RX127-SA$10)/SA$10,0)</f>
        <v/>
      </c>
      <c r="SB127" s="68" t="n"/>
      <c r="SC127" s="15">
        <f>IF(RX127&gt;0,(RX127-RX$10)/RX$10,0)</f>
        <v/>
      </c>
      <c r="SE127" s="13" t="n">
        <v>10.79</v>
      </c>
      <c r="SF127" s="68">
        <f>IF(SE127&gt;0,((SE127-SE126)/SE126),0)</f>
        <v/>
      </c>
      <c r="SG127" s="68">
        <f>SF127-$V127</f>
        <v/>
      </c>
      <c r="SH127" s="68">
        <f>IF(SE127&gt;0,(SE127-SH$10)/SH$10,0)</f>
        <v/>
      </c>
      <c r="SI127" s="68" t="n"/>
      <c r="SJ127" s="15">
        <f>IF(SE127&gt;0,(SE127-SE$10)/SE$10,0)</f>
        <v/>
      </c>
      <c r="SL127" s="13" t="n">
        <v>0.899</v>
      </c>
      <c r="SM127" s="68">
        <f>IF(SL127&gt;0,((SL127-SL126)/SL126),0)</f>
        <v/>
      </c>
      <c r="SN127" s="68">
        <f>SM127-$V127</f>
        <v/>
      </c>
      <c r="SO127" s="68">
        <f>IF(SL127&gt;0,(SL127-SO$10)/SO$10,0)</f>
        <v/>
      </c>
      <c r="SP127" s="68" t="n"/>
      <c r="SQ127" s="15">
        <f>IF(SL127&gt;0,(SL127-SL$10)/SL$10,0)</f>
        <v/>
      </c>
      <c r="SS127" s="13" t="n">
        <v>14.94</v>
      </c>
      <c r="ST127" s="68">
        <f>IF(SS127&gt;0,((SS127-SS126)/SS126),0)</f>
        <v/>
      </c>
      <c r="SU127" s="68">
        <f>ST127-$V127</f>
        <v/>
      </c>
      <c r="SV127" s="68">
        <f>IF(SS127&gt;0,(SS127-SV$10)/SV$10,0)</f>
        <v/>
      </c>
      <c r="SW127" s="68" t="n"/>
      <c r="SX127" s="15">
        <f>IF(SS127&gt;0,(SS127-SS$10)/SS$10,0)</f>
        <v/>
      </c>
      <c r="SZ127" s="13" t="n">
        <v>36.56</v>
      </c>
      <c r="TA127" s="68">
        <f>IF(SZ127&gt;0,((SZ127-SZ126)/SZ126),0)</f>
        <v/>
      </c>
      <c r="TB127" s="68">
        <f>TA127-$V127</f>
        <v/>
      </c>
      <c r="TC127" s="68">
        <f>IF(SZ127&gt;0,(SZ127-TC$10)/TC$10,0)</f>
        <v/>
      </c>
      <c r="TD127" s="68" t="n"/>
      <c r="TE127" s="15">
        <f>IF(SZ127&gt;0,(SZ127-SZ$10)/SZ$10,0)</f>
        <v/>
      </c>
      <c r="TG127" s="587" t="n">
        <v>0.1716</v>
      </c>
      <c r="TH127" s="68">
        <f>IF(TG127&gt;0,((TG127-TG126)/TG126),0)</f>
        <v/>
      </c>
      <c r="TI127" s="68">
        <f>TH127-$V127</f>
        <v/>
      </c>
      <c r="TJ127" s="68">
        <f>IF(TG127&gt;0,(TG127-TJ$10)/TJ$10,0)</f>
        <v/>
      </c>
      <c r="TK127" s="68" t="n"/>
      <c r="TL127" s="15">
        <f>IF(TG127&gt;0,(TG127-TG$10)/TG$10,0)</f>
        <v/>
      </c>
      <c r="TN127" s="13" t="n">
        <v>60.86</v>
      </c>
      <c r="TO127" s="68">
        <f>IF(TN127&gt;0,((TN127-TN126)/TN126),0)</f>
        <v/>
      </c>
      <c r="TP127" s="68">
        <f>TO127-$V127</f>
        <v/>
      </c>
      <c r="TQ127" s="68">
        <f>IF(TN127&gt;0,(TN127-TQ$10)/TQ$10,0)</f>
        <v/>
      </c>
      <c r="TR127" s="68" t="n"/>
      <c r="TS127" s="15">
        <f>IF(TN127&gt;0,(TN127-TN$10)/TN$10,0)</f>
        <v/>
      </c>
      <c r="TU127" s="587" t="n">
        <v>3.01</v>
      </c>
      <c r="TV127" s="68">
        <f>IF(TU127&gt;0,((TU127-TU126)/TU126),0)</f>
        <v/>
      </c>
      <c r="TW127" s="68">
        <f>TV127-$V127</f>
        <v/>
      </c>
      <c r="TX127" s="68">
        <f>IF(TU127&gt;0,(TU127-TX$10)/TX$10,0)</f>
        <v/>
      </c>
      <c r="TY127" s="68" t="n"/>
      <c r="TZ127" s="15">
        <f>IF(TU127&gt;0,(TU127-TU$10)/TU$10,0)</f>
        <v/>
      </c>
      <c r="UB127" s="587" t="n"/>
      <c r="UC127" s="68">
        <f>IF(UB127&gt;0,((UB127-UB126)/UB126),0)</f>
        <v/>
      </c>
      <c r="UD127" s="68">
        <f>UC127-$V127</f>
        <v/>
      </c>
      <c r="UE127" s="68">
        <f>IF(UB127&gt;0,(UB127-UE$10)/UE$10,0)</f>
        <v/>
      </c>
      <c r="UF127" s="68" t="n"/>
      <c r="UG127" s="15">
        <f>IF(UB127&gt;0,(UB127-UB$10)/UB$10,0)</f>
        <v/>
      </c>
      <c r="UI127" s="587" t="n"/>
      <c r="UJ127" s="68">
        <f>IF(UI127&gt;0,((UI127-UI126)/UI126),0)</f>
        <v/>
      </c>
      <c r="UK127" s="68">
        <f>UJ127-$V127</f>
        <v/>
      </c>
      <c r="UL127" s="68">
        <f>IF(UI127&gt;0,(UI127-UL$10)/UL$10,0)</f>
        <v/>
      </c>
      <c r="UM127" s="68" t="n"/>
      <c r="UN127" s="15">
        <f>IF(UI127&gt;0,(UI127-UI$10)/UI$10,0)</f>
        <v/>
      </c>
      <c r="UP127" s="587" t="n"/>
      <c r="UQ127" s="68">
        <f>IF(UP127&gt;0,((UP127-UP126)/UP126),0)</f>
        <v/>
      </c>
      <c r="UR127" s="68">
        <f>UQ127-$V127</f>
        <v/>
      </c>
      <c r="US127" s="68">
        <f>IF(UP127&gt;0,(UP127-US$10)/US$10,0)</f>
        <v/>
      </c>
      <c r="UT127" s="68" t="n"/>
      <c r="UU127" s="15">
        <f>IF(UP127&gt;0,(UP127-UP$10)/UP$10,0)</f>
        <v/>
      </c>
      <c r="UW127" s="587" t="n"/>
      <c r="UX127" s="68">
        <f>IF(UW127&gt;0,((UW127-UW126)/UW126),0)</f>
        <v/>
      </c>
      <c r="UY127" s="68">
        <f>UX127-$V127</f>
        <v/>
      </c>
      <c r="UZ127" s="68">
        <f>IF(UW127&gt;0,(UW127-UZ$10)/UZ$10,0)</f>
        <v/>
      </c>
      <c r="VA127" s="68" t="n"/>
      <c r="VB127" s="15">
        <f>IF(UW127&gt;0,(UW127-UW$10)/UW$10,0)</f>
        <v/>
      </c>
      <c r="VD127" s="587" t="n"/>
      <c r="VE127" s="68">
        <f>IF(VD127&gt;0,((VD127-VD126)/VD126),0)</f>
        <v/>
      </c>
      <c r="VF127" s="68">
        <f>VE127-$V127</f>
        <v/>
      </c>
      <c r="VG127" s="68">
        <f>IF(VD127&gt;0,(VD127-VG$10)/VG$10,0)</f>
        <v/>
      </c>
      <c r="VH127" s="68" t="n"/>
      <c r="VI127" s="15">
        <f>IF(VD127&gt;0,(VD127-VD$10)/VD$10,0)</f>
        <v/>
      </c>
      <c r="VM127" s="21">
        <f>IF($C127&gt;0,(($IK$5*IG127)+($GT$5*GP127)+($JM$5*JI127)+($JF$5*JB127)+($IY$5*IU127)+($IR$5*IN127)+($ID$5*HZ127)+($HW$5*HS127)+($HP$5*HL127)+($HI$5*HE127)+($GF$5*GB127)+($FY$5*FU127)+($FR$5*FN127)+($FK$5*FG127)+($FD$5*EZ127)+($EW$5*ES127)+($EP$5*EL127)+($EI$5*EE127)+($EB$5*DX127)+($DU$5*DQ127)+($DN$5*DJ127)+($DG$5*DC127)+($CZ$5*CV127)+($CS$5*CO127)+($CL$5*CH127)+($CE$5*CA127)+($BX$5*BT127)+($BQ$5*BM127)+($BJ$5*BF127)+($BC$5*AY127)+($AV$5*AR127)+($AO$5*AK127)+($AH$5*AD127)+($JT$5*JP127)+($KA$5*JW127)+($KO$5*KK127)+($PR$5*PN127)+($GM$5*GI127)+($HA$5*GW127)+($KV$5*KR127)+($KH$5*KD127)+($LC$5*KY127)+($MS$5*MO127)+($ML$5*MH127)+($ME$5*MA127)+($LX$5*LT127)+($LQ$5*LM127)+($LJ$5*LF127)+(MV127*$MZ$5)+(NC127*$NG$5)+(NJ127*$NN$5)+($OI$5*OE127)+($NU$5*NQ127)+($OB$5*NX127)+($PK$5*PG127)+($OP$5*OL127)+($OW$5*OS127)+($PD$5*OZ127)+(PU127*$PY$5)+(QB127*$QF$5)+(QI127*$QM$5)+(QP127*$QT$5)+(QW127*$RA$5)+(RD127*$RH$5)+(RK127*$RO$5)+(RR127*$RV$5)+(RY127*$SC$5)+(SF127*$SJ$5)+(SM127*$SQ$5)+(ST127*$SX$5)+(TA127*$TE$5))+(TH127*$TL$5)+(TO127*$TS$5))/$VM$5</f>
        <v/>
      </c>
      <c r="VN127" s="538" t="n"/>
      <c r="VO127" s="21">
        <f>IF($C127&gt;0,(($IK$5*II127)+($GT$5*GR127)+($JM$5*JK127)+($JF$5*JD127)+($IY$5*IW127)+($IR$5*IP127)+($ID$5*IB127)+($HW$5*HU127)+($HP$5*HN127)+($HI$5*HG127)+($GF$5*GD127)+($FY$5*FW127)+($FR$5*FP127)+($FK$5*FI127)+($FD$5*FB127)+($EW$5*EU127)+($EP$5*EN127)+($EI$5*EG127)+($EB$5*DZ127)+($DU$5*DS127)+($DN$5*DL127)+($DG$5*DE127)+($CZ$5*CX127)+($CS$5*CQ127)+($CL$5*CJ127)+($CE$5*CC127)+($BX$5*BV127)+($BQ$5*BO127)+($BJ$5*BH127)+($BC$5*BA127)+($AV$5*AT127)+($AO$5*AM127)+($AH$5*AF127)+($KO$5*KM127)+($KH$5*KF127)+($KA$5*JY127)+($JT$5*JR127)+($PR$5*PP127)+($GM$5*GK127)+($HA$5*GY127)+($KV$5*KT127)+($LC$5*LA127)+($MS$5*MQ127)+($ML$5*MJ127)+($ME$5*MC127)+($LX$5*LV127)+($LQ$5*LO127)+($LJ$5*LH127)+(MX127*$MZ$5)+(NE127*$NG$5)+(NL127*$NN$5)+($OI$5*OG127)+($NU$5*NS127)+($OB$5*NZ127)+($PD$5*PB127)+($OW$5*OU127)+($OP$5*ON127)+($PK$5*PI127)+($PY$5*PW127)+($QF$5*QD127)+($QM$5*QK127)+($QT$5*QR127)+($RA$5*QY127)+($RH$5*RF127)+($RO$5*RM127)+(RT127*$RV$5)+(SA127*$SC$5)+(SH127*$SJ$5)+(SO127*$SQ$5)+(SV127*$SX$5)+(TC127*$TE$5)+(TJ127*$TL$5)+(TQ127*$TS$5))/$VM$5,0)</f>
        <v/>
      </c>
      <c r="VP127" s="14" t="n"/>
      <c r="VQ127" s="21">
        <f>IF($C127&gt;0,(($IK$5*IK127)+($GT$5*GT127)+($JM$5*JM127)+($JF$5*JF127)+($IY$5*IY127)+($IR$5*IR127)+($ID$5*ID127)+($HW$5*HW127)+($HP$5*HP127)+($HI$5*HI127)+($GF$5*GF127)+($FY$5*FY127)+($FR$5*FR127)+($FK$5*FK127)+($FD$5*FD127)+($EW$5*EW127)+($EP$5*EP127)+($EI$5*EI127)+($EB$5*EB127)+($DU$5*DU127)+($DN$5*DN127)+($DG$5*DG127)+($CZ$5*CZ127)+($CS$5*CS127)+($CL$5*CL127)+($CE$5*CE127)+($BX$5*BX127)+($BQ$5*BQ127)+($BJ$5*BJ127)+($BC$5*BC127)+($AV$5*AV127)+($AO$5*AO127)+($AH$5*AH127)+($KO$5*KO127)+($PR$5*PR127)+($GM$5*GM127)+($HA$5*HA127)+($KH$5*KH127)+($KA$5*KA127)+($JT$5*JT127)+($KV$5*KV127)+($LC$5*LC127)+($MS$5*MS127)+($ML$5*ML127)+($ME$5*ME127)+($LX$5*LX127)+($LQ$5*LQ127)+($LJ$5*LJ127)+($OI$5*OI127)+($NU$5*NU127)+($NN$5*NN127)+($NG$5*NG127)+($MZ$5*MZ127)+(OB127*$OB$5)+($PD$5*PD127)+($OW$5*OW127)+($OP$5*OP127)+($PK$5*PK127)+(PY127*$PY$5)+(QF127*$QF$5)+(QM127*$QM$5)+(QT127*$QT$5)+(RA127*$RA$5)+(RH127*$RH$5)+(RO127*$RO$5)+(RV127*$RV$5)+(SC127*$SC$5)+(SJ127*$SJ$5)+(SQ127*$SQ$5)+(SX127*$SX$5)+(TE127*$TE$5)+(TL127*$TL$5)+(TS127*$TS$5))/$VM$5,0)</f>
        <v/>
      </c>
    </row>
    <row r="128" ht="16" customHeight="1" s="545">
      <c r="A128" s="127" t="n">
        <v>45832</v>
      </c>
      <c r="B128" s="4">
        <f>A128</f>
        <v/>
      </c>
      <c r="C128" s="13" t="n">
        <v>43089.61</v>
      </c>
      <c r="D128" s="138">
        <f>IF(C128&gt;0,C128-C127,0)</f>
        <v/>
      </c>
      <c r="E128" s="68">
        <f>IF(C128&gt;0,D128/C127,0)</f>
        <v/>
      </c>
      <c r="F128" s="15">
        <f>IF(C128&gt;0,(C128-C$10)/C$10,0)</f>
        <v/>
      </c>
      <c r="G128" s="13" t="n">
        <v>6092.24</v>
      </c>
      <c r="H128" s="138">
        <f>IF(G128&gt;0,G128-G127,0)</f>
        <v/>
      </c>
      <c r="I128" s="68">
        <f>IF(G128&gt;0,H128/G127,0)</f>
        <v/>
      </c>
      <c r="J128" s="15">
        <f>IF(G128&gt;0,(G128-G$10)/G$10,0)</f>
        <v/>
      </c>
      <c r="K128" s="13" t="n">
        <v>19912.53</v>
      </c>
      <c r="L128" s="138">
        <f>IF(K128&gt;0,K128-K127,0)</f>
        <v/>
      </c>
      <c r="M128" s="68">
        <f>IF(K128&gt;0,L128/K127,0)</f>
        <v/>
      </c>
      <c r="N128" s="15">
        <f>IF(K128&gt;0,(K128-K$10)/K$10,0)</f>
        <v/>
      </c>
      <c r="O128" s="13" t="n">
        <v>2161.21</v>
      </c>
      <c r="P128" s="138">
        <f>IF(O128&gt;0,O128-O127,0)</f>
        <v/>
      </c>
      <c r="Q128" s="68">
        <f>IF(O128&gt;0,P128/O127,0)</f>
        <v/>
      </c>
      <c r="R128" s="15">
        <f>IF(O128&gt;0,(O128-O$10)/O$10,0)</f>
        <v/>
      </c>
      <c r="S128" s="18">
        <f>IF(O128&gt;0,(((O128*0.7)*Q128)+((K128*0.9)*M128)+((G128*0.65)*I128)+((C128*0.6)*E128))/(O128+K128+G128+C128),0)</f>
        <v/>
      </c>
      <c r="T128" s="121">
        <f>IF(O128&gt;0,(S128*200)+T127,0)</f>
        <v/>
      </c>
      <c r="U128" s="121">
        <f>T128</f>
        <v/>
      </c>
      <c r="V128" s="134">
        <f>IF(T128&gt;0,(T128-T127)/T127,0)</f>
        <v/>
      </c>
      <c r="W128" s="21">
        <f>IF(T128&gt;0,(T128-T$11)/T$11,0)</f>
        <v/>
      </c>
      <c r="X128" s="18">
        <f>IF(T128&gt;0,((Q128+M128+I128+E128)/4),0)</f>
        <v/>
      </c>
      <c r="Y128" s="353" t="n">
        <v>87645.17999999999</v>
      </c>
      <c r="Z128" s="15" t="n">
        <v>2e-06</v>
      </c>
      <c r="AA128" s="21">
        <f>Z128-$V128</f>
        <v/>
      </c>
      <c r="AC128" s="13" t="n">
        <v>229.98</v>
      </c>
      <c r="AD128" s="68">
        <f>IF(AC128&gt;0,((AC128-AC127)/AC127),0)</f>
        <v/>
      </c>
      <c r="AE128" s="68">
        <f>IF(AC128&gt;0,AD128-$V128,0)</f>
        <v/>
      </c>
      <c r="AF128" s="68">
        <f>IF(AC128&gt;0,(AC128-AF$10)/AF$10,0)</f>
        <v/>
      </c>
      <c r="AG128" s="68" t="n"/>
      <c r="AH128" s="15">
        <f>IF(AC128&gt;0,(AC128-AC$10)/AC$10,0)</f>
        <v/>
      </c>
      <c r="AJ128" s="13" t="n">
        <v>22.77</v>
      </c>
      <c r="AK128" s="68">
        <f>IF(AJ128&gt;0,((AJ128-AJ127)/AJ127),0)</f>
        <v/>
      </c>
      <c r="AL128" s="68">
        <f>IF(AJ128&gt;0,AK128-$V128,0)</f>
        <v/>
      </c>
      <c r="AM128" s="68">
        <f>IF(AJ128&gt;0,(AJ128-AM$10)/AM$10,0)</f>
        <v/>
      </c>
      <c r="AN128" s="68" t="n"/>
      <c r="AO128" s="15">
        <f>IF(AJ128&gt;0,(AJ128-AJ$10)/AJ$10,0)</f>
        <v/>
      </c>
      <c r="AQ128" s="13" t="n">
        <v>21.54</v>
      </c>
      <c r="AR128" s="68">
        <f>IF(AQ128&gt;0,((AQ128-AQ127)/AQ127),0)</f>
        <v/>
      </c>
      <c r="AS128" s="68">
        <f>IF(AQ128&gt;0,AR128-$V128,0)</f>
        <v/>
      </c>
      <c r="AT128" s="68">
        <f>IF(AQ128&gt;0,(AQ128-AT$10)/AT$10,0)</f>
        <v/>
      </c>
      <c r="AU128" s="68" t="n"/>
      <c r="AV128" s="15">
        <f>IF(AQ128&gt;0,(AQ128-AQ$10)/AQ$10,0)</f>
        <v/>
      </c>
      <c r="AX128" s="13" t="n">
        <v>212.14</v>
      </c>
      <c r="AY128" s="68">
        <f>IF(AX128&gt;0,((AX128-AX127)/AX127),0)</f>
        <v/>
      </c>
      <c r="AZ128" s="68">
        <f>IF(AX128&gt;0,AY128-$V128,0)</f>
        <v/>
      </c>
      <c r="BA128" s="68">
        <f>IF(AX128&gt;0,(AX128-BA$10)/BA$10,0)</f>
        <v/>
      </c>
      <c r="BB128" s="68" t="n"/>
      <c r="BC128" s="15">
        <f>IF(AX128&gt;0,(AX128-AX$10)/AX$10,0)</f>
        <v/>
      </c>
      <c r="BE128" s="13" t="n">
        <v>78.54000000000001</v>
      </c>
      <c r="BF128" s="68">
        <f>IF(BE128&gt;0,((BE128-BE127)/BE127),0)</f>
        <v/>
      </c>
      <c r="BG128" s="68">
        <f>IF(BE128&gt;0,BF128-$V128,0)</f>
        <v/>
      </c>
      <c r="BH128" s="68" t="n"/>
      <c r="BI128" s="68" t="n"/>
      <c r="BJ128" s="15">
        <f>IF(BE128&gt;0,(BE128-BE$10)/BE$10,0)</f>
        <v/>
      </c>
      <c r="BL128" s="13" t="n">
        <v>74.15000000000001</v>
      </c>
      <c r="BM128" s="68">
        <f>IF(BL128&gt;0,((BL128-BL127)/BL127),0)</f>
        <v/>
      </c>
      <c r="BN128" s="68">
        <f>IF(BL128&gt;0,BM128-$V128,0)</f>
        <v/>
      </c>
      <c r="BO128" s="68">
        <f>IF(BL128&gt;0,(BL128-BO$10)/BO$10,0)</f>
        <v/>
      </c>
      <c r="BP128" s="68" t="n"/>
      <c r="BQ128" s="15">
        <f>IF(BL128&gt;0,(BL128-BL$10)/BL$10,0)</f>
        <v/>
      </c>
      <c r="BS128" s="13" t="n">
        <v>41.26</v>
      </c>
      <c r="BT128" s="68">
        <f>IF(BS128&gt;0,((BS128-BS127)/BS127),0)</f>
        <v/>
      </c>
      <c r="BU128" s="68">
        <f>IF(BS128&gt;0,BT128-$V128,0)</f>
        <v/>
      </c>
      <c r="BV128" s="68">
        <f>IF(BS128&gt;0,(BS128-BV$10)/BV$10,0)</f>
        <v/>
      </c>
      <c r="BW128" s="68" t="n"/>
      <c r="BX128" s="15">
        <f>IF(BS128&gt;0,(BS128-BS$10)/BS$10,0)</f>
        <v/>
      </c>
      <c r="BZ128" s="13" t="n"/>
      <c r="CA128" s="68">
        <f>IF(BZ128&gt;0,((BZ128-BZ127)/BZ127),0)</f>
        <v/>
      </c>
      <c r="CB128" s="68">
        <f>IF(BZ128&gt;0,CA128-$V128,0)</f>
        <v/>
      </c>
      <c r="CC128" s="68">
        <f>IF(BZ128&gt;0,(BZ128-CC$10)/CC$10,0)</f>
        <v/>
      </c>
      <c r="CD128" s="68" t="n"/>
      <c r="CE128" s="15">
        <f>IF(BZ128&gt;0,(BZ128-BZ$10)/BZ$10,0)</f>
        <v/>
      </c>
      <c r="CG128" s="13" t="n">
        <v>30.45</v>
      </c>
      <c r="CH128" s="68">
        <f>IF(CG128&gt;0,((CG128-CG127)/CG127),0)</f>
        <v/>
      </c>
      <c r="CI128" s="68">
        <f>IF(CG128&gt;0,CH128-$V128,0)</f>
        <v/>
      </c>
      <c r="CJ128" s="68">
        <f>IF(CG128&gt;0,(CG128-CJ$10)/CJ$10,0)</f>
        <v/>
      </c>
      <c r="CK128" s="68" t="n"/>
      <c r="CL128" s="15">
        <f>IF(CG128&gt;0,(CG128-CG$10)/CG$10,0)</f>
        <v/>
      </c>
      <c r="CN128" s="13" t="n">
        <v>32.71</v>
      </c>
      <c r="CO128" s="68">
        <f>IF(CN128&gt;0,((CN128-CN127)/CN127),0)</f>
        <v/>
      </c>
      <c r="CP128" s="68">
        <f>IF(CN128&gt;0,CO128-$V128,0)</f>
        <v/>
      </c>
      <c r="CQ128" s="68">
        <f>IF(CN128&gt;0,(CN128-CQ$10)/CQ$10,0)</f>
        <v/>
      </c>
      <c r="CR128" s="68" t="n"/>
      <c r="CS128" s="15">
        <f>IF(CN128&gt;0,(CN128-CN$10)/CN$10,0)</f>
        <v/>
      </c>
      <c r="CU128" s="13" t="n">
        <v>36.8</v>
      </c>
      <c r="CV128" s="68">
        <f>IF(CU128&gt;0,((CU128-CU127)/CU127),0)</f>
        <v/>
      </c>
      <c r="CW128" s="68">
        <f>IF(CU128&gt;0,CV128-$V128,0)</f>
        <v/>
      </c>
      <c r="CX128" s="68">
        <f>IF(CU128&gt;0,(CU128-CX$10)/CX$10,0)</f>
        <v/>
      </c>
      <c r="CY128" s="68" t="n"/>
      <c r="CZ128" s="15">
        <f>IF(CU128&gt;0,(CU128-CU$10)/CU$10,0)</f>
        <v/>
      </c>
      <c r="DB128" s="13" t="n">
        <v>19.89</v>
      </c>
      <c r="DC128" s="68">
        <f>IF(DB128&gt;0,((DB128-DB127)/DB127),0)</f>
        <v/>
      </c>
      <c r="DD128" s="68">
        <f>IF(DB128&gt;0,DC128-$V128,0)</f>
        <v/>
      </c>
      <c r="DE128" s="68">
        <f>IF(DB128&gt;0,(DB128-DE$10)/DE$10,0)</f>
        <v/>
      </c>
      <c r="DF128" s="68" t="n"/>
      <c r="DG128" s="15">
        <f>IF(DB128&gt;0,(DB128-DB$10)/DB$10,0)</f>
        <v/>
      </c>
      <c r="DI128" s="13" t="n">
        <v>49.22</v>
      </c>
      <c r="DJ128" s="68">
        <f>IF(DI128&gt;0,((DI128-DI127)/DI127),0)</f>
        <v/>
      </c>
      <c r="DK128" s="68">
        <f>IF(DI128&gt;0,DJ128-$V128,0)</f>
        <v/>
      </c>
      <c r="DL128" s="68">
        <f>IF(DI128&gt;0,(DI128-DL$10)/DL$10,0)</f>
        <v/>
      </c>
      <c r="DM128" s="68" t="n"/>
      <c r="DN128" s="15">
        <f>IF(DI128&gt;0,(DI128-DI$10)/DI$10,0)</f>
        <v/>
      </c>
      <c r="DP128" s="13" t="n">
        <v>42.31</v>
      </c>
      <c r="DQ128" s="68">
        <f>IF(DP128&gt;0,((DP128-DP127)/DP127),0)</f>
        <v/>
      </c>
      <c r="DR128" s="68">
        <f>IF(DP128&gt;0,DQ128-$V128,0)</f>
        <v/>
      </c>
      <c r="DS128" s="68" t="n"/>
      <c r="DT128" s="68" t="n"/>
      <c r="DU128" s="15">
        <f>IF(DP128&gt;0,(DP128-DP$10)/DP$10,0)</f>
        <v/>
      </c>
      <c r="DV128" s="18" t="n"/>
      <c r="DW128" s="13" t="n">
        <v>34.3</v>
      </c>
      <c r="DX128" s="68">
        <f>IF(DW128&gt;0,((DW128-DW127)/DW127),0)</f>
        <v/>
      </c>
      <c r="DY128" s="68">
        <f>IF(DW128&gt;0,DX128-$V128,0)</f>
        <v/>
      </c>
      <c r="DZ128" s="68">
        <f>IF(DW128&gt;0,(DW128-DZ$10)/DZ$10,0)</f>
        <v/>
      </c>
      <c r="EA128" s="68" t="n"/>
      <c r="EB128" s="15">
        <f>IF(DW128&gt;0,(DW128-DW$10)/DW$10,0)</f>
        <v/>
      </c>
      <c r="ED128" s="13" t="n">
        <v>37.5</v>
      </c>
      <c r="EE128" s="68">
        <f>IF(ED128&gt;0,((ED128-ED127)/ED127),0)</f>
        <v/>
      </c>
      <c r="EF128" s="68">
        <f>IF(ED128&gt;0,EE128-$V128,0)</f>
        <v/>
      </c>
      <c r="EG128" s="68">
        <f>IF(ED128&gt;0,(ED128-EG$10)/EG$10,0)</f>
        <v/>
      </c>
      <c r="EH128" s="68" t="n"/>
      <c r="EI128" s="15">
        <f>IF(ED128&gt;0,(ED128-ED$10)/ED$10,0)</f>
        <v/>
      </c>
      <c r="EK128" s="13" t="n">
        <v>122.04</v>
      </c>
      <c r="EL128" s="68">
        <f>IF(EK128&gt;0,((EK128-EK127)/EK127),0)</f>
        <v/>
      </c>
      <c r="EM128" s="68">
        <f>IF(EK128&gt;0,EL128-$V128,0)</f>
        <v/>
      </c>
      <c r="EN128" s="68">
        <f>IF(EK128&gt;0,(EK128-EN$10)/EN$10,0)</f>
        <v/>
      </c>
      <c r="EO128" s="68" t="n"/>
      <c r="EP128" s="15">
        <f>IF(EK128&gt;0,(EK128-EK$10)/EK$10,0)</f>
        <v/>
      </c>
      <c r="ER128" s="13" t="n">
        <v>37.23</v>
      </c>
      <c r="ES128" s="68">
        <f>IF(ER128&gt;0,((ER128-ER127)/ER127),0)</f>
        <v/>
      </c>
      <c r="ET128" s="68">
        <f>IF(ER128&gt;0,ES128-$V128,0)</f>
        <v/>
      </c>
      <c r="EU128" s="68">
        <f>IF(ER128&gt;0,(ER128-EU$10)/EU$10,0)</f>
        <v/>
      </c>
      <c r="EV128" s="68" t="n"/>
      <c r="EW128" s="15">
        <f>IF(ER128&gt;0,(ER128-ER$10)/ER$10,0)</f>
        <v/>
      </c>
      <c r="EY128" s="13" t="n">
        <v>38.1</v>
      </c>
      <c r="EZ128" s="68">
        <f>IF(EY128&gt;0,((EY128-EY127)/EY127),0)</f>
        <v/>
      </c>
      <c r="FA128" s="68">
        <f>IF(EY128&gt;0,EZ128-$V128,0)</f>
        <v/>
      </c>
      <c r="FB128" s="68" t="n"/>
      <c r="FC128" s="68" t="n"/>
      <c r="FD128" s="15">
        <f>IF(EY128&gt;0,(EY128-EY$10)/EY$10,0)</f>
        <v/>
      </c>
      <c r="FF128" s="13" t="n">
        <v>57.3</v>
      </c>
      <c r="FG128" s="68">
        <f>IF(FF128&gt;0,((FF128-FF127)/FF127),0)</f>
        <v/>
      </c>
      <c r="FH128" s="68">
        <f>IF(FF128&gt;0,FG128-$V128,0)</f>
        <v/>
      </c>
      <c r="FI128" s="68">
        <f>IF(FF128&gt;0,(FF128-FI$10)/FI$10,0)</f>
        <v/>
      </c>
      <c r="FJ128" s="68" t="n"/>
      <c r="FK128" s="15">
        <f>IF(FF128&gt;0,(FF128-FF$10)/FF$10,0)</f>
        <v/>
      </c>
      <c r="FM128" s="13" t="n">
        <v>188.13</v>
      </c>
      <c r="FN128" s="68">
        <f>IF(FM128&gt;0,((FM128-FM127)/FM127),0)</f>
        <v/>
      </c>
      <c r="FO128" s="68">
        <f>IF(FM128&gt;0,FN128-$V128,0)</f>
        <v/>
      </c>
      <c r="FP128" s="68">
        <f>IF(FM128&gt;0,(FM128-FP$10)/FP$10,0)</f>
        <v/>
      </c>
      <c r="FQ128" s="68" t="n"/>
      <c r="FR128" s="15">
        <f>IF(FM128&gt;0,(FM128-FM$10)/FM$10,0)</f>
        <v/>
      </c>
      <c r="FT128" s="13" t="n">
        <v>93.61</v>
      </c>
      <c r="FU128" s="68">
        <f>IF(FT128&gt;0,((FT128-FT127)/FT127),0)</f>
        <v/>
      </c>
      <c r="FV128" s="68">
        <f>IF(FT128&gt;0,FU128-$V128,0)</f>
        <v/>
      </c>
      <c r="FW128" s="68">
        <f>IF(FT128&gt;0,(FT128-FW$10)/FW$10,0)</f>
        <v/>
      </c>
      <c r="FX128" s="68" t="n"/>
      <c r="FY128" s="15">
        <f>IF(FT128&gt;0,(FT128-FT$10)/FT$10,0)</f>
        <v/>
      </c>
      <c r="GA128" s="13" t="n">
        <v>18</v>
      </c>
      <c r="GB128" s="68">
        <f>IF(GA128&gt;0,((GA128-GA127)/GA127),0)</f>
        <v/>
      </c>
      <c r="GC128" s="68">
        <f>IF(GA128&gt;0,GB128-$V128,0)</f>
        <v/>
      </c>
      <c r="GD128" s="68" t="n"/>
      <c r="GE128" s="68" t="n"/>
      <c r="GF128" s="15">
        <f>IF(GA128&gt;0,(GA128-GA$10)/GA$10,0)</f>
        <v/>
      </c>
      <c r="GG128" s="18" t="n"/>
      <c r="GH128" s="13" t="n">
        <v>18.33</v>
      </c>
      <c r="GI128" s="68">
        <f>IF(GH128&gt;0,((GH128-GH127)/GH127),0)</f>
        <v/>
      </c>
      <c r="GJ128" s="68">
        <f>IF(GH128&gt;0,GI128-$V128,0)</f>
        <v/>
      </c>
      <c r="GK128" s="68">
        <f>IF(GH128&gt;0,(GH128-GK$10)/GK$10,0)</f>
        <v/>
      </c>
      <c r="GL128" s="68" t="n"/>
      <c r="GM128" s="15">
        <f>IF(GH128&gt;0,(GH128-GH$10)/GH$10,0)</f>
        <v/>
      </c>
      <c r="GO128" s="13" t="n">
        <v>25.53</v>
      </c>
      <c r="GP128" s="68">
        <f>IF(GO128&gt;0,((GO128-GO127)/GO127),0)</f>
        <v/>
      </c>
      <c r="GQ128" s="68">
        <f>IF(GO128&gt;0,GP128-$V128,0)</f>
        <v/>
      </c>
      <c r="GR128" s="68" t="n"/>
      <c r="GS128" s="68" t="n"/>
      <c r="GT128" s="15">
        <f>IF(GO128&gt;0,(GO128-GO$10)/GO$10,0)</f>
        <v/>
      </c>
      <c r="GV128" s="13" t="n">
        <v>15.51</v>
      </c>
      <c r="GW128" s="68">
        <f>IF(GV128&gt;0,((GV128-GV127)/GV127),0)</f>
        <v/>
      </c>
      <c r="GX128" s="68">
        <f>IF(GV128&gt;0,GW128-$V128,0)</f>
        <v/>
      </c>
      <c r="GY128" s="68">
        <f>IF(GV128&gt;0,(GV128-GY$10)/GY$10,0)</f>
        <v/>
      </c>
      <c r="GZ128" s="68" t="n"/>
      <c r="HA128" s="15">
        <f>IF(GV128&gt;0,(GV128-GV$10)/GV$10,0)</f>
        <v/>
      </c>
      <c r="HD128" s="13" t="n">
        <v>340.47</v>
      </c>
      <c r="HE128" s="68">
        <f>IF(HD128&gt;0,((HD128-HD127)/HD127),0)</f>
        <v/>
      </c>
      <c r="HF128" s="68">
        <f>IF(HD128&gt;0,HE128-$V128,0)</f>
        <v/>
      </c>
      <c r="HG128" s="68">
        <f>IF(HD128&gt;0,(HD128-HG$10)/HG$10,0)</f>
        <v/>
      </c>
      <c r="HH128" s="68" t="n"/>
      <c r="HI128" s="15">
        <f>IF(HD128&gt;0,(HD128-HD$10)/HD$10,0)</f>
        <v/>
      </c>
      <c r="HK128" s="13" t="n">
        <v>40.77</v>
      </c>
      <c r="HL128" s="68">
        <f>IF(HK128&gt;0,((HK128-HK127)/HK127),0)</f>
        <v/>
      </c>
      <c r="HM128" s="68">
        <f>IF(HK128&gt;0,HL128-$V128,0)</f>
        <v/>
      </c>
      <c r="HN128" s="68">
        <f>IF(HK128&gt;0,(HK128-HN$10)/HN$10,0)</f>
        <v/>
      </c>
      <c r="HO128" s="68" t="n"/>
      <c r="HP128" s="15">
        <f>IF(HK128&gt;0,(HK128-HK$10)/HK$10,0)</f>
        <v/>
      </c>
      <c r="HR128" s="13" t="n">
        <v>108.39</v>
      </c>
      <c r="HS128" s="68">
        <f>IF(HR128&gt;0,((HR128-HR127)/HR127),0)</f>
        <v/>
      </c>
      <c r="HT128" s="68">
        <f>IF(HR128&gt;0,HS128-$V128,0)</f>
        <v/>
      </c>
      <c r="HU128" s="68">
        <f>IF(HR128&gt;0,(HR128-HU$10)/HU$10,0)</f>
        <v/>
      </c>
      <c r="HV128" s="68" t="n"/>
      <c r="HW128" s="15">
        <f>IF(HR128&gt;0,(HR128-HR$10)/HR$10,0)</f>
        <v/>
      </c>
      <c r="HY128" s="13" t="n">
        <v>147.9</v>
      </c>
      <c r="HZ128" s="68">
        <f>IF(HY128&gt;0,((HY128-HY127)/HY127),0)</f>
        <v/>
      </c>
      <c r="IA128" s="68">
        <f>IF(HY128&gt;0,HZ128-$V128,0)</f>
        <v/>
      </c>
      <c r="IB128" s="68">
        <f>IF(HY128&gt;0,(HY128-IB$10)/IB$10,0)</f>
        <v/>
      </c>
      <c r="IC128" s="68" t="n"/>
      <c r="ID128" s="15">
        <f>IF(HY128&gt;0,(HY128-HY$10)/HY$10,0)</f>
        <v/>
      </c>
      <c r="IF128" s="13" t="n">
        <v>263.77</v>
      </c>
      <c r="IG128" s="68">
        <f>IF(IF128&gt;0,((IF128-IF127)/IF127),0)</f>
        <v/>
      </c>
      <c r="IH128" s="68">
        <f>IF(IF128&gt;0,IG128-$V128,0)</f>
        <v/>
      </c>
      <c r="II128" s="68">
        <f>IF(IF128&gt;0,(IF128-II$10)/II$10,0)</f>
        <v/>
      </c>
      <c r="IJ128" s="68" t="n"/>
      <c r="IK128" s="15">
        <f>IF(IF128&gt;0,(IF128-IF$10)/IF$10,0)</f>
        <v/>
      </c>
      <c r="IM128" s="13" t="n">
        <v>231.64</v>
      </c>
      <c r="IN128" s="68">
        <f>IF(IM128&gt;0,((IM128-IM127)/IM127),0)</f>
        <v/>
      </c>
      <c r="IO128" s="68">
        <f>IF(IM128&gt;0,IN128-$V128,0)</f>
        <v/>
      </c>
      <c r="IP128" s="68">
        <f>IF(IM128&gt;0,(IM128-IP$10)/IP$10,0)</f>
        <v/>
      </c>
      <c r="IQ128" s="68" t="n"/>
      <c r="IR128" s="15">
        <f>IF(IM128&gt;0,(IM128-IM$10)/IM$10,0)</f>
        <v/>
      </c>
      <c r="IT128" s="13" t="n">
        <v>72.36</v>
      </c>
      <c r="IU128" s="68">
        <f>IF(IT128&gt;0,((IT128-IT127)/IT127),0)</f>
        <v/>
      </c>
      <c r="IV128" s="68">
        <f>IF(IT128&gt;0,IU128-$V128,0)</f>
        <v/>
      </c>
      <c r="IW128" s="68">
        <f>IF(IT128&gt;0,(IT128-IW$10)/IW$10,0)</f>
        <v/>
      </c>
      <c r="IX128" s="68" t="n"/>
      <c r="IY128" s="15">
        <f>IF(IT128&gt;0,(IT128-IT$10)/IT$10,0)</f>
        <v/>
      </c>
      <c r="JA128" s="13" t="n">
        <v>712.2</v>
      </c>
      <c r="JB128" s="68">
        <f>IF(JA128&gt;0,((JA128-JA127)/JA127),0)</f>
        <v/>
      </c>
      <c r="JC128" s="68">
        <f>IF(JA128&gt;0,JB128-$V128,0)</f>
        <v/>
      </c>
      <c r="JD128" s="68">
        <f>IF(JA128&gt;0,(JA128-JD$10)/JD$10,0)</f>
        <v/>
      </c>
      <c r="JE128" s="68" t="n"/>
      <c r="JF128" s="15">
        <f>IF(JA128&gt;0,(JA128-JA$10)/JA$10,0)</f>
        <v/>
      </c>
      <c r="JH128" s="13" t="n">
        <v>490.11</v>
      </c>
      <c r="JI128" s="68">
        <f>IF(JH128&gt;0,((JH128-JH127)/JH127),0)</f>
        <v/>
      </c>
      <c r="JJ128" s="68">
        <f>IF(JH128&gt;0,JI128-$V128,0)</f>
        <v/>
      </c>
      <c r="JK128" s="68">
        <f>IF(JH128&gt;0,(JH128-JK$10)/JK$10,0)</f>
        <v/>
      </c>
      <c r="JL128" s="68" t="n"/>
      <c r="JM128" s="15">
        <f>IF(JH128&gt;0,(JH128-JH$10)/JH$10,0)</f>
        <v/>
      </c>
      <c r="JO128" s="13" t="n">
        <v>13.74</v>
      </c>
      <c r="JP128" s="68">
        <f>IF(JO128&gt;0,((JO128-JO127)/JO127),0)</f>
        <v/>
      </c>
      <c r="JQ128" s="68">
        <f>IF(JO128&gt;0,JP128-$V128,0)</f>
        <v/>
      </c>
      <c r="JR128" s="68">
        <f>IF(JO128&gt;0,(JO128-JR$10)/JR$10,0)</f>
        <v/>
      </c>
      <c r="JS128" s="68" t="n"/>
      <c r="JT128" s="15">
        <f>IF(JO128&gt;0,(JO128-JO$10)/JO$10,0)</f>
        <v/>
      </c>
      <c r="JV128" s="13" t="n">
        <v>1.8</v>
      </c>
      <c r="JW128" s="68">
        <f>IF(JV128&gt;0,((JV128-JV127)/JV127),0)</f>
        <v/>
      </c>
      <c r="JX128" s="68">
        <f>IF(JV128&gt;0,JW128-$V128,0)</f>
        <v/>
      </c>
      <c r="JY128" s="68">
        <f>IF(JV128&gt;0,(JV128-JY$10)/JY$10,0)</f>
        <v/>
      </c>
      <c r="JZ128" s="68" t="n"/>
      <c r="KA128" s="15">
        <f>IF(JV128&gt;0,(JV128-JV$10)/JV$10,0)</f>
        <v/>
      </c>
      <c r="KC128" s="13" t="n">
        <v>17.94</v>
      </c>
      <c r="KD128" s="68">
        <f>IF(KC128&gt;0,((KC128-KC127)/KC127),0)</f>
        <v/>
      </c>
      <c r="KE128" s="68">
        <f>IF(KC128&gt;0,KD128-$V128,0)</f>
        <v/>
      </c>
      <c r="KF128" s="68">
        <f>IF(KC128&gt;0,(KC128-KF$10)/KF$10,0)</f>
        <v/>
      </c>
      <c r="KG128" s="68" t="n"/>
      <c r="KH128" s="15">
        <f>IF(KC128&gt;0,(KC128-KC$10)/KC$10,0)</f>
        <v/>
      </c>
      <c r="KI128" s="18" t="n"/>
      <c r="KJ128" s="13" t="n">
        <v>91.92</v>
      </c>
      <c r="KK128" s="68">
        <f>IF(KJ128&gt;0,((KJ128-KJ127)/KJ127),0)</f>
        <v/>
      </c>
      <c r="KL128" s="68">
        <f>IF(KJ128&gt;0,KK128-$V128,0)</f>
        <v/>
      </c>
      <c r="KM128" s="68">
        <f>IF(KJ128&gt;0,(KJ128-KM$10)/KM$10,0)</f>
        <v/>
      </c>
      <c r="KN128" s="68" t="n"/>
      <c r="KO128" s="15">
        <f>IF(KJ128&gt;0,(KJ128-KJ$10)/KJ$10,0)</f>
        <v/>
      </c>
      <c r="KQ128" s="13" t="n">
        <v>1.55</v>
      </c>
      <c r="KR128" s="68">
        <f>IF(KQ128&gt;0,((KQ128-KQ127)/KQ127),0)</f>
        <v/>
      </c>
      <c r="KS128" s="68">
        <f>IF(KQ128&gt;0,KR128-$V128,0)</f>
        <v/>
      </c>
      <c r="KT128" s="68">
        <f>IF(KQ128&gt;0,(KQ128-KT$10)/KT$10,0)</f>
        <v/>
      </c>
      <c r="KU128" s="68" t="n"/>
      <c r="KV128" s="15">
        <f>IF(KQ128&gt;0,(KQ128-KQ$10)/KQ$10,0)</f>
        <v/>
      </c>
      <c r="KW128" s="18" t="n"/>
      <c r="KX128" s="13" t="n">
        <v>32.2</v>
      </c>
      <c r="KY128" s="68">
        <f>IF(KX128&gt;0,((KX128-KX127)/KX127),0)</f>
        <v/>
      </c>
      <c r="KZ128" s="68">
        <f>IF(KX128&gt;0,KY128-$V128,0)</f>
        <v/>
      </c>
      <c r="LA128" s="68">
        <f>IF(KX128&gt;0,(KX128-LA$10)/LA$10,0)</f>
        <v/>
      </c>
      <c r="LB128" s="68" t="n"/>
      <c r="LC128" s="15">
        <f>IF(KX128&gt;0,(KX128-KX$10)/KX$10,0)</f>
        <v/>
      </c>
      <c r="LD128" s="18" t="n"/>
      <c r="LE128" s="13" t="n">
        <v>60.34</v>
      </c>
      <c r="LF128" s="68">
        <f>IF(LE128&gt;0,((LE128-LE127)/LE127),0)</f>
        <v/>
      </c>
      <c r="LG128" s="68">
        <f>IF(LE128&gt;0,LF128-$V128,0)</f>
        <v/>
      </c>
      <c r="LH128" s="68">
        <f>IF(LE128&gt;0,(LE128-LH$10)/LH$10,0)</f>
        <v/>
      </c>
      <c r="LI128" s="68" t="n"/>
      <c r="LJ128" s="15">
        <f>IF(LE128&gt;0,(LE128-LE$10)/LE$10,0)</f>
        <v/>
      </c>
      <c r="LL128" s="13" t="n">
        <v>120.47</v>
      </c>
      <c r="LM128" s="68">
        <f>IF(LL128&gt;0,((LL128-LL127)/LL127),0)</f>
        <v/>
      </c>
      <c r="LN128" s="68">
        <f>IF(LL128&gt;0,LM128-$V128,0)</f>
        <v/>
      </c>
      <c r="LO128" s="68">
        <f>IF(LL128&gt;0,(LL128-LO$10)/LO$10,0)</f>
        <v/>
      </c>
      <c r="LP128" s="68" t="n"/>
      <c r="LQ128" s="15">
        <f>IF(LL128&gt;0,(LL128-LL$10)/LL$10,0)</f>
        <v/>
      </c>
      <c r="LS128" s="13" t="n">
        <v>15.3</v>
      </c>
      <c r="LT128" s="68">
        <f>IF(LS128&gt;0,((LS128-LS127)/LS127),0)</f>
        <v/>
      </c>
      <c r="LU128" s="68">
        <f>IF(LS128&gt;0,LT128-$V128,0)</f>
        <v/>
      </c>
      <c r="LV128" s="68" t="n"/>
      <c r="LW128" s="68" t="n"/>
      <c r="LX128" s="15">
        <f>IF(LS128&gt;0,(LS128-LS$10)/LS$10,0)</f>
        <v/>
      </c>
      <c r="LZ128" s="13" t="n">
        <v>15.97</v>
      </c>
      <c r="MA128" s="68">
        <f>IF(LZ128&gt;0,((LZ128-LZ127)/LZ127),0)</f>
        <v/>
      </c>
      <c r="MB128" s="68">
        <f>IF(LZ128&gt;0,MA128-$V128,0)</f>
        <v/>
      </c>
      <c r="MC128" s="68">
        <f>IF(LZ128&gt;0,(LZ128-MC$10)/MC$10,0)</f>
        <v/>
      </c>
      <c r="MD128" s="68" t="n"/>
      <c r="ME128" s="15">
        <f>IF(LZ128&gt;0,(LZ128-LZ$10)/LZ$10,0)</f>
        <v/>
      </c>
      <c r="MG128" s="13" t="n">
        <v>60.73</v>
      </c>
      <c r="MH128" s="68">
        <f>IF(MG128&gt;0,((MG128-MG127)/MG127),0)</f>
        <v/>
      </c>
      <c r="MI128" s="68">
        <f>IF(MG128&gt;0,MH128-$V128,0)</f>
        <v/>
      </c>
      <c r="MJ128" s="68">
        <f>IF(MG128&gt;0,(MG128-MJ$10)/MJ$10,0)</f>
        <v/>
      </c>
      <c r="MK128" s="68" t="n"/>
      <c r="ML128" s="15">
        <f>IF(MG128&gt;0,(MG128-MG$10)/MG$10,0)</f>
        <v/>
      </c>
      <c r="MN128" s="13" t="n">
        <v>142.29</v>
      </c>
      <c r="MO128" s="68">
        <f>IF(MN128&gt;0,((MN128-MN127)/MN127),0)</f>
        <v/>
      </c>
      <c r="MP128" s="68">
        <f>IF(MN128&gt;0,MO128-$V128,0)</f>
        <v/>
      </c>
      <c r="MQ128" s="68">
        <f>IF(MN128&gt;0,(MN128-MQ$10)/MQ$10,0)</f>
        <v/>
      </c>
      <c r="MR128" s="68" t="n"/>
      <c r="MS128" s="15">
        <f>IF(MN128&gt;0,(MN128-MN$10)/MN$10,0)</f>
        <v/>
      </c>
      <c r="MU128" s="13" t="n">
        <v>13.09</v>
      </c>
      <c r="MV128" s="68">
        <f>IF(MU128&gt;0,((MU128-MU127)/MU127),0)</f>
        <v/>
      </c>
      <c r="MW128" s="68">
        <f>IF(MU128&gt;0,MV128-$V128,0)</f>
        <v/>
      </c>
      <c r="MX128" s="68">
        <f>IF(MU128&gt;0,(MU128-MX$10)/MX$10,0)</f>
        <v/>
      </c>
      <c r="MY128" s="68" t="n"/>
      <c r="MZ128" s="15">
        <f>IF(MU128&gt;0,(MU128-MU$10)/MU$10,0)</f>
        <v/>
      </c>
      <c r="NB128" s="13" t="n">
        <v>248.85</v>
      </c>
      <c r="NC128" s="68">
        <f>IF(NB128&gt;0,((NB128-NB127)/NB127),0)</f>
        <v/>
      </c>
      <c r="ND128" s="68">
        <f>IF(NB128&gt;0,NC128-$V128,0)</f>
        <v/>
      </c>
      <c r="NE128" s="68">
        <f>IF(NB128&gt;0,(NB128-NE$10)/NE$10,0)</f>
        <v/>
      </c>
      <c r="NF128" s="68" t="n"/>
      <c r="NG128" s="15">
        <f>IF(NB128&gt;0,(NB128-NB$10)/NB$10,0)</f>
        <v/>
      </c>
      <c r="NI128" s="13" t="n">
        <v>5.81</v>
      </c>
      <c r="NJ128" s="68">
        <f>IF(NI128&gt;0,((NI128-NI127)/NI127),0)</f>
        <v/>
      </c>
      <c r="NK128" s="68">
        <f>IF(NI128&gt;0,NJ128-$V128,0)</f>
        <v/>
      </c>
      <c r="NL128" s="68">
        <f>IF(NI128&gt;0,(NI128-NL$10)/NL$10,0)</f>
        <v/>
      </c>
      <c r="NM128" s="68" t="n"/>
      <c r="NN128" s="15">
        <f>IF(NI128&gt;0,(NI128-NI$10)/NI$10,0)</f>
        <v/>
      </c>
      <c r="NP128" s="13" t="n">
        <v>510.91</v>
      </c>
      <c r="NQ128" s="68">
        <f>IF(NP128&gt;0,((NP128-NP127)/NP127),0)</f>
        <v/>
      </c>
      <c r="NR128" s="68">
        <f>IF(NP128&gt;0,NQ128-$V128,0)</f>
        <v/>
      </c>
      <c r="NS128" s="68">
        <f>IF(NP128&gt;0,(NP128-NS$10)/NS$10,0)</f>
        <v/>
      </c>
      <c r="NT128" s="68" t="n"/>
      <c r="NU128" s="15">
        <f>IF(NP128&gt;0,(NP128-NP$10)/NP$10,0)</f>
        <v/>
      </c>
      <c r="NW128" s="13" t="n">
        <v>166.77</v>
      </c>
      <c r="NX128" s="68">
        <f>IF(NW128&gt;0,((NW128-NW127)/NW127),0)</f>
        <v/>
      </c>
      <c r="NY128" s="68">
        <f>IF(NW128&gt;0,NX128-$V128,0)</f>
        <v/>
      </c>
      <c r="NZ128" s="68">
        <f>IF(NW128&gt;0,(NW128-NZ$10)/NZ$10,0)</f>
        <v/>
      </c>
      <c r="OA128" s="68" t="n"/>
      <c r="OB128" s="15">
        <f>IF(NW128&gt;0,(NW128-NW$10)/NW$10,0)</f>
        <v/>
      </c>
      <c r="OD128" s="13" t="n">
        <v>1.855</v>
      </c>
      <c r="OE128" s="68">
        <f>IF(OD128&gt;0,((OD128-OD127)/OD127),0)</f>
        <v/>
      </c>
      <c r="OF128" s="68">
        <f>IF(OD128&gt;0,OE128-$V128,0)</f>
        <v/>
      </c>
      <c r="OG128" s="68">
        <f>IF(OD128&gt;0,(OD128-OG$10)/OG$10,0)</f>
        <v/>
      </c>
      <c r="OH128" s="68" t="n"/>
      <c r="OI128" s="15">
        <f>IF(OD128&gt;0,(OD128-OD$10)/OD$10,0)</f>
        <v/>
      </c>
      <c r="OK128" s="13" t="n">
        <v>190.81</v>
      </c>
      <c r="OL128" s="68">
        <f>IF(OK128&gt;0,((OK128-OK127)/OK127),0)</f>
        <v/>
      </c>
      <c r="OM128" s="68">
        <f>IF(OK128&gt;0,OL128-$V128,0)</f>
        <v/>
      </c>
      <c r="ON128" s="68">
        <f>IF(OK128&gt;0,(OK128-ON$10)/ON$10,0)</f>
        <v/>
      </c>
      <c r="OO128" s="68" t="n"/>
      <c r="OP128" s="15">
        <f>IF(OK128&gt;0,(OK128-OK$10)/OK$10,0)</f>
        <v/>
      </c>
      <c r="OR128" s="13" t="n">
        <v>6.61</v>
      </c>
      <c r="OS128" s="68">
        <f>IF(OR128&gt;0,((OR128-OR127)/OR127),0)</f>
        <v/>
      </c>
      <c r="OT128" s="68">
        <f>IF(OR128&gt;0,OS128-$V128,0)</f>
        <v/>
      </c>
      <c r="OU128" s="68">
        <f>IF(OR128&gt;0,(OR128-OU$10)/OU$10,0)</f>
        <v/>
      </c>
      <c r="OV128" s="68" t="n"/>
      <c r="OW128" s="15">
        <f>IF(OR128&gt;0,(OR128-OR$10)/OR$10,0)</f>
        <v/>
      </c>
      <c r="OY128" s="13" t="n">
        <v>141.82</v>
      </c>
      <c r="OZ128" s="68">
        <f>IF(OY128&gt;0,((OY128-OY127)/OY127),0)</f>
        <v/>
      </c>
      <c r="PA128" s="68">
        <f>IF(OY128&gt;0,OZ128-$V128,0)</f>
        <v/>
      </c>
      <c r="PB128" s="68">
        <f>IF(OY128&gt;0,(OY128-PB$10)/PB$10,0)</f>
        <v/>
      </c>
      <c r="PC128" s="68" t="n"/>
      <c r="PD128" s="15">
        <f>IF(OY128&gt;0,(OY128-OY$10)/OY$10,0)</f>
        <v/>
      </c>
      <c r="PE128" s="18" t="n"/>
      <c r="PF128" s="13" t="n">
        <v>246.84</v>
      </c>
      <c r="PG128" s="68">
        <f>IF(PF128&gt;0,((PF128-PF127)/PF127),0)</f>
        <v/>
      </c>
      <c r="PH128" s="68">
        <f>IF(PF128&gt;0,PG128-$V128,0)</f>
        <v/>
      </c>
      <c r="PI128" s="68">
        <f>IF(PF128&gt;0,(PF128-PI$10)/PI$10,0)</f>
        <v/>
      </c>
      <c r="PJ128" s="68" t="n"/>
      <c r="PK128" s="15">
        <f>IF(PF128&gt;0,(PF128-PF$10)/PF$10,0)</f>
        <v/>
      </c>
      <c r="PM128" s="13" t="n"/>
      <c r="PN128" s="68">
        <f>IF(PM128&gt;0,((PM128-PM127)/PM127),0)</f>
        <v/>
      </c>
      <c r="PO128" s="68">
        <f>PN128-$V128</f>
        <v/>
      </c>
      <c r="PP128" s="68">
        <f>IF(PM128&gt;0,(PM128-PP$10)/PP$10,0)</f>
        <v/>
      </c>
      <c r="PQ128" s="68" t="n"/>
      <c r="PR128" s="15">
        <f>IF(PM128&gt;0,(PM128-PM$10)/PM$10,0)</f>
        <v/>
      </c>
      <c r="PT128" s="13" t="n">
        <v>5.65</v>
      </c>
      <c r="PU128" s="68">
        <f>IF(PT128&gt;0,((PT128-PT127)/PT127),0)</f>
        <v/>
      </c>
      <c r="PV128" s="68">
        <f>IF(PT128&gt;0,PU128-$V128,0)</f>
        <v/>
      </c>
      <c r="PW128" s="68">
        <f>IF(PT128&gt;0,(PT128-PW$10)/PW$10,0)</f>
        <v/>
      </c>
      <c r="PX128" s="68" t="n"/>
      <c r="PY128" s="15">
        <f>IF(PT128&gt;0,(PT128-PT$10)/PT$10,0)</f>
        <v/>
      </c>
      <c r="QA128" s="13" t="n">
        <v>233.59</v>
      </c>
      <c r="QB128" s="68">
        <f>IF(QA128&gt;0,((QA128-QA127)/QA127),0)</f>
        <v/>
      </c>
      <c r="QC128" s="68">
        <f>IF(QA128&gt;0,QB128-$V128,0)</f>
        <v/>
      </c>
      <c r="QD128" s="68">
        <f>IF(QA128&gt;0,(QA128-QD$10)/QD$10,0)</f>
        <v/>
      </c>
      <c r="QE128" s="68" t="n"/>
      <c r="QF128" s="15">
        <f>IF(QA128&gt;0,(QA128-QA$10)/QA$10,0)</f>
        <v/>
      </c>
      <c r="QH128" s="13" t="n">
        <v>1.34</v>
      </c>
      <c r="QI128" s="68">
        <f>IF(QH128&gt;0,((QH128-QH127)/QH127),0)</f>
        <v/>
      </c>
      <c r="QJ128" s="68">
        <f>IF(QH128&gt;0,QI128-$V128,0)</f>
        <v/>
      </c>
      <c r="QK128" s="68">
        <f>IF(QH128&gt;0,(QH128-QK$10)/QK$10,0)</f>
        <v/>
      </c>
      <c r="QL128" s="68" t="n"/>
      <c r="QM128" s="15">
        <f>IF(QH128&gt;0,(QH128-QH$10)/QH$10,0)</f>
        <v/>
      </c>
      <c r="QO128" s="13" t="n">
        <v>12.7</v>
      </c>
      <c r="QP128" s="68">
        <f>IF(QO128&gt;0,((QO128-QO127)/QO127),0)</f>
        <v/>
      </c>
      <c r="QQ128" s="68">
        <f>IF(QO128&gt;0,QP128-$V128,0)</f>
        <v/>
      </c>
      <c r="QR128" s="68">
        <f>IF(QO128&gt;0,(QO128-QR$10)/QR$10,0)</f>
        <v/>
      </c>
      <c r="QS128" s="68" t="n"/>
      <c r="QT128" s="15">
        <f>IF(QO128&gt;0,(QO128-QO$10)/QO$10,0)</f>
        <v/>
      </c>
      <c r="QV128" s="13" t="n">
        <v>1.502</v>
      </c>
      <c r="QW128" s="68">
        <f>IF(QV128&gt;0,((QV128-QV127)/QV127),0)</f>
        <v/>
      </c>
      <c r="QX128" s="68">
        <f>IF(QV128&gt;0,QW128-$V128,0)</f>
        <v/>
      </c>
      <c r="QY128" s="68">
        <f>IF(QV128&gt;0,(QV128-QY$10)/QY$10,0)</f>
        <v/>
      </c>
      <c r="QZ128" s="68" t="n"/>
      <c r="RA128" s="15">
        <f>IF(QV128&gt;0,(QV128-QV$10)/QV$10,0)</f>
        <v/>
      </c>
      <c r="RC128" s="13" t="n">
        <v>37.87</v>
      </c>
      <c r="RD128" s="68">
        <f>IF(RC128&gt;0,((RC128-RC127)/RC127),0)</f>
        <v/>
      </c>
      <c r="RE128" s="68">
        <f>IF(RC128&gt;0,RD128-$V128,0)</f>
        <v/>
      </c>
      <c r="RF128" s="68">
        <f>IF(RC128&gt;0,(RC128-RF$10)/RF$10,0)</f>
        <v/>
      </c>
      <c r="RG128" s="68" t="n"/>
      <c r="RH128" s="15">
        <f>IF(RC128&gt;0,(RC128-RC$10)/RC$10,0)</f>
        <v/>
      </c>
      <c r="RJ128" s="13" t="n">
        <v>220.09</v>
      </c>
      <c r="RK128" s="68">
        <f>IF(RJ128&gt;0,((RJ128-RJ127)/RJ127),0)</f>
        <v/>
      </c>
      <c r="RL128" s="68">
        <f>RK128-$V128</f>
        <v/>
      </c>
      <c r="RM128" s="68">
        <f>IF(RJ128&gt;0,(RJ128-RM$10)/RM$10,0)</f>
        <v/>
      </c>
      <c r="RN128" s="68" t="n"/>
      <c r="RO128" s="15">
        <f>IF(RJ128&gt;0,(RJ128-RJ$10)/RJ$10,0)</f>
        <v/>
      </c>
      <c r="RQ128" s="13" t="n">
        <v>12.9</v>
      </c>
      <c r="RR128" s="68">
        <f>IF(RQ128&gt;0,((RQ128-RQ127)/RQ127),0)</f>
        <v/>
      </c>
      <c r="RS128" s="68">
        <f>RR128-$V128</f>
        <v/>
      </c>
      <c r="RT128" s="68">
        <f>IF(RQ128&gt;0,(RQ128-RT$10)/RT$10,0)</f>
        <v/>
      </c>
      <c r="RU128" s="68" t="n"/>
      <c r="RV128" s="15">
        <f>IF(RQ128&gt;0,(RQ128-RQ$10)/RQ$10,0)</f>
        <v/>
      </c>
      <c r="RX128" s="13" t="n">
        <v>143.23</v>
      </c>
      <c r="RY128" s="68">
        <f>IF(RX128&gt;0,((RX128-RX127)/RX127),0)</f>
        <v/>
      </c>
      <c r="RZ128" s="68">
        <f>RY128-$V128</f>
        <v/>
      </c>
      <c r="SA128" s="68">
        <f>IF(RX128&gt;0,(RX128-SA$10)/SA$10,0)</f>
        <v/>
      </c>
      <c r="SB128" s="68" t="n"/>
      <c r="SC128" s="15">
        <f>IF(RX128&gt;0,(RX128-RX$10)/RX$10,0)</f>
        <v/>
      </c>
      <c r="SE128" s="13" t="n">
        <v>11.5</v>
      </c>
      <c r="SF128" s="68">
        <f>IF(SE128&gt;0,((SE128-SE127)/SE127),0)</f>
        <v/>
      </c>
      <c r="SG128" s="68">
        <f>SF128-$V128</f>
        <v/>
      </c>
      <c r="SH128" s="68">
        <f>IF(SE128&gt;0,(SE128-SH$10)/SH$10,0)</f>
        <v/>
      </c>
      <c r="SI128" s="68" t="n"/>
      <c r="SJ128" s="15">
        <f>IF(SE128&gt;0,(SE128-SE$10)/SE$10,0)</f>
        <v/>
      </c>
      <c r="SL128" s="13" t="n">
        <v>0.85</v>
      </c>
      <c r="SM128" s="68">
        <f>IF(SL128&gt;0,((SL128-SL127)/SL127),0)</f>
        <v/>
      </c>
      <c r="SN128" s="68">
        <f>SM128-$V128</f>
        <v/>
      </c>
      <c r="SO128" s="68">
        <f>IF(SL128&gt;0,(SL128-SO$10)/SO$10,0)</f>
        <v/>
      </c>
      <c r="SP128" s="68" t="n"/>
      <c r="SQ128" s="15">
        <f>IF(SL128&gt;0,(SL128-SL$10)/SL$10,0)</f>
        <v/>
      </c>
      <c r="SS128" s="13" t="n">
        <v>14.97</v>
      </c>
      <c r="ST128" s="68">
        <f>IF(SS128&gt;0,((SS128-SS127)/SS127),0)</f>
        <v/>
      </c>
      <c r="SU128" s="68">
        <f>ST128-$V128</f>
        <v/>
      </c>
      <c r="SV128" s="68">
        <f>IF(SS128&gt;0,(SS128-SV$10)/SV$10,0)</f>
        <v/>
      </c>
      <c r="SW128" s="68" t="n"/>
      <c r="SX128" s="15">
        <f>IF(SS128&gt;0,(SS128-SS$10)/SS$10,0)</f>
        <v/>
      </c>
      <c r="SZ128" s="13" t="n">
        <v>34.91</v>
      </c>
      <c r="TA128" s="68">
        <f>IF(SZ128&gt;0,((SZ128-SZ127)/SZ127),0)</f>
        <v/>
      </c>
      <c r="TB128" s="68">
        <f>TA128-$V128</f>
        <v/>
      </c>
      <c r="TC128" s="68">
        <f>IF(SZ128&gt;0,(SZ128-TC$10)/TC$10,0)</f>
        <v/>
      </c>
      <c r="TD128" s="68" t="n"/>
      <c r="TE128" s="15">
        <f>IF(SZ128&gt;0,(SZ128-SZ$10)/SZ$10,0)</f>
        <v/>
      </c>
      <c r="TG128" s="587" t="n">
        <v>0.1706</v>
      </c>
      <c r="TH128" s="68">
        <f>IF(TG128&gt;0,((TG128-TG127)/TG127),0)</f>
        <v/>
      </c>
      <c r="TI128" s="68">
        <f>TH128-$V128</f>
        <v/>
      </c>
      <c r="TJ128" s="68">
        <f>IF(TG128&gt;0,(TG128-TJ$10)/TJ$10,0)</f>
        <v/>
      </c>
      <c r="TK128" s="68" t="n"/>
      <c r="TL128" s="15">
        <f>IF(TG128&gt;0,(TG128-TG$10)/TG$10,0)</f>
        <v/>
      </c>
      <c r="TN128" s="13" t="n">
        <v>64.41</v>
      </c>
      <c r="TO128" s="68">
        <f>IF(TN128&gt;0,((TN128-TN127)/TN127),0)</f>
        <v/>
      </c>
      <c r="TP128" s="68">
        <f>TO128-$V128</f>
        <v/>
      </c>
      <c r="TQ128" s="68">
        <f>IF(TN128&gt;0,(TN128-TQ$10)/TQ$10,0)</f>
        <v/>
      </c>
      <c r="TR128" s="68" t="n"/>
      <c r="TS128" s="15">
        <f>IF(TN128&gt;0,(TN128-TN$10)/TN$10,0)</f>
        <v/>
      </c>
      <c r="TU128" s="587" t="n">
        <v>2.94</v>
      </c>
      <c r="TV128" s="68">
        <f>IF(TU128&gt;0,((TU128-TU127)/TU127),0)</f>
        <v/>
      </c>
      <c r="TW128" s="68">
        <f>TV128-$V128</f>
        <v/>
      </c>
      <c r="TX128" s="68">
        <f>IF(TU128&gt;0,(TU128-TX$10)/TX$10,0)</f>
        <v/>
      </c>
      <c r="TY128" s="68" t="n"/>
      <c r="TZ128" s="15">
        <f>IF(TU128&gt;0,(TU128-TU$10)/TU$10,0)</f>
        <v/>
      </c>
      <c r="UB128" s="587" t="n"/>
      <c r="UC128" s="68">
        <f>IF(UB128&gt;0,((UB128-UB127)/UB127),0)</f>
        <v/>
      </c>
      <c r="UD128" s="68">
        <f>UC128-$V128</f>
        <v/>
      </c>
      <c r="UE128" s="68">
        <f>IF(UB128&gt;0,(UB128-UE$10)/UE$10,0)</f>
        <v/>
      </c>
      <c r="UF128" s="68" t="n"/>
      <c r="UG128" s="15">
        <f>IF(UB128&gt;0,(UB128-UB$10)/UB$10,0)</f>
        <v/>
      </c>
      <c r="UI128" s="587" t="n"/>
      <c r="UJ128" s="68">
        <f>IF(UI128&gt;0,((UI128-UI127)/UI127),0)</f>
        <v/>
      </c>
      <c r="UK128" s="68">
        <f>UJ128-$V128</f>
        <v/>
      </c>
      <c r="UL128" s="68">
        <f>IF(UI128&gt;0,(UI128-UL$10)/UL$10,0)</f>
        <v/>
      </c>
      <c r="UM128" s="68" t="n"/>
      <c r="UN128" s="15">
        <f>IF(UI128&gt;0,(UI128-UI$10)/UI$10,0)</f>
        <v/>
      </c>
      <c r="UP128" s="587" t="n"/>
      <c r="UQ128" s="68">
        <f>IF(UP128&gt;0,((UP128-UP127)/UP127),0)</f>
        <v/>
      </c>
      <c r="UR128" s="68">
        <f>UQ128-$V128</f>
        <v/>
      </c>
      <c r="US128" s="68">
        <f>IF(UP128&gt;0,(UP128-US$10)/US$10,0)</f>
        <v/>
      </c>
      <c r="UT128" s="68" t="n"/>
      <c r="UU128" s="15">
        <f>IF(UP128&gt;0,(UP128-UP$10)/UP$10,0)</f>
        <v/>
      </c>
      <c r="UW128" s="587" t="n"/>
      <c r="UX128" s="68">
        <f>IF(UW128&gt;0,((UW128-UW127)/UW127),0)</f>
        <v/>
      </c>
      <c r="UY128" s="68">
        <f>UX128-$V128</f>
        <v/>
      </c>
      <c r="UZ128" s="68">
        <f>IF(UW128&gt;0,(UW128-UZ$10)/UZ$10,0)</f>
        <v/>
      </c>
      <c r="VA128" s="68" t="n"/>
      <c r="VB128" s="15">
        <f>IF(UW128&gt;0,(UW128-UW$10)/UW$10,0)</f>
        <v/>
      </c>
      <c r="VD128" s="587" t="n"/>
      <c r="VE128" s="68">
        <f>IF(VD128&gt;0,((VD128-VD127)/VD127),0)</f>
        <v/>
      </c>
      <c r="VF128" s="68">
        <f>VE128-$V128</f>
        <v/>
      </c>
      <c r="VG128" s="68">
        <f>IF(VD128&gt;0,(VD128-VG$10)/VG$10,0)</f>
        <v/>
      </c>
      <c r="VH128" s="68" t="n"/>
      <c r="VI128" s="15">
        <f>IF(VD128&gt;0,(VD128-VD$10)/VD$10,0)</f>
        <v/>
      </c>
      <c r="VM128" s="21">
        <f>IF($C128&gt;0,(($IK$5*IG128)+($GT$5*GP128)+($JM$5*JI128)+($JF$5*JB128)+($IY$5*IU128)+($IR$5*IN128)+($ID$5*HZ128)+($HW$5*HS128)+($HP$5*HL128)+($HI$5*HE128)+($GF$5*GB128)+($FY$5*FU128)+($FR$5*FN128)+($FK$5*FG128)+($FD$5*EZ128)+($EW$5*ES128)+($EP$5*EL128)+($EI$5*EE128)+($EB$5*DX128)+($DU$5*DQ128)+($DN$5*DJ128)+($DG$5*DC128)+($CZ$5*CV128)+($CS$5*CO128)+($CL$5*CH128)+($CE$5*CA128)+($BX$5*BT128)+($BQ$5*BM128)+($BJ$5*BF128)+($BC$5*AY128)+($AV$5*AR128)+($AO$5*AK128)+($AH$5*AD128)+($JT$5*JP128)+($KA$5*JW128)+($KO$5*KK128)+($PR$5*PN128)+($GM$5*GI128)+($HA$5*GW128)+($KV$5*KR128)+($KH$5*KD128)+($LC$5*KY128)+($MS$5*MO128)+($ML$5*MH128)+($ME$5*MA128)+($LX$5*LT128)+($LQ$5*LM128)+($LJ$5*LF128)+(MV128*$MZ$5)+(NC128*$NG$5)+(NJ128*$NN$5)+($OI$5*OE128)+($NU$5*NQ128)+($OB$5*NX128)+($PK$5*PG128)+($OP$5*OL128)+($OW$5*OS128)+($PD$5*OZ128)+(PU128*$PY$5)+(QB128*$QF$5)+(QI128*$QM$5)+(QP128*$QT$5)+(QW128*$RA$5)+(RD128*$RH$5)+(RK128*$RO$5)+(RR128*$RV$5)+(RY128*$SC$5)+(SF128*$SJ$5)+(SM128*$SQ$5)+(ST128*$SX$5)+(TA128*$TE$5))+(TH128*$TL$5)+(TO128*$TS$5))/$VM$5</f>
        <v/>
      </c>
      <c r="VN128" s="538" t="n"/>
      <c r="VO128" s="21">
        <f>IF($C128&gt;0,(($IK$5*II128)+($GT$5*GR128)+($JM$5*JK128)+($JF$5*JD128)+($IY$5*IW128)+($IR$5*IP128)+($ID$5*IB128)+($HW$5*HU128)+($HP$5*HN128)+($HI$5*HG128)+($GF$5*GD128)+($FY$5*FW128)+($FR$5*FP128)+($FK$5*FI128)+($FD$5*FB128)+($EW$5*EU128)+($EP$5*EN128)+($EI$5*EG128)+($EB$5*DZ128)+($DU$5*DS128)+($DN$5*DL128)+($DG$5*DE128)+($CZ$5*CX128)+($CS$5*CQ128)+($CL$5*CJ128)+($CE$5*CC128)+($BX$5*BV128)+($BQ$5*BO128)+($BJ$5*BH128)+($BC$5*BA128)+($AV$5*AT128)+($AO$5*AM128)+($AH$5*AF128)+($KO$5*KM128)+($KH$5*KF128)+($KA$5*JY128)+($JT$5*JR128)+($PR$5*PP128)+($GM$5*GK128)+($HA$5*GY128)+($KV$5*KT128)+($LC$5*LA128)+($MS$5*MQ128)+($ML$5*MJ128)+($ME$5*MC128)+($LX$5*LV128)+($LQ$5*LO128)+($LJ$5*LH128)+(MX128*$MZ$5)+(NE128*$NG$5)+(NL128*$NN$5)+($OI$5*OG128)+($NU$5*NS128)+($OB$5*NZ128)+($PD$5*PB128)+($OW$5*OU128)+($OP$5*ON128)+($PK$5*PI128)+($PY$5*PW128)+($QF$5*QD128)+($QM$5*QK128)+($QT$5*QR128)+($RA$5*QY128)+($RH$5*RF128)+($RO$5*RM128)+(RT128*$RV$5)+(SA128*$SC$5)+(SH128*$SJ$5)+(SO128*$SQ$5)+(SV128*$SX$5)+(TC128*$TE$5)+(TJ128*$TL$5)+(TQ128*$TS$5))/$VM$5,0)</f>
        <v/>
      </c>
      <c r="VP128" s="14" t="n"/>
      <c r="VQ128" s="21">
        <f>IF($C128&gt;0,(($IK$5*IK128)+($GT$5*GT128)+($JM$5*JM128)+($JF$5*JF128)+($IY$5*IY128)+($IR$5*IR128)+($ID$5*ID128)+($HW$5*HW128)+($HP$5*HP128)+($HI$5*HI128)+($GF$5*GF128)+($FY$5*FY128)+($FR$5*FR128)+($FK$5*FK128)+($FD$5*FD128)+($EW$5*EW128)+($EP$5*EP128)+($EI$5*EI128)+($EB$5*EB128)+($DU$5*DU128)+($DN$5*DN128)+($DG$5*DG128)+($CZ$5*CZ128)+($CS$5*CS128)+($CL$5*CL128)+($CE$5*CE128)+($BX$5*BX128)+($BQ$5*BQ128)+($BJ$5*BJ128)+($BC$5*BC128)+($AV$5*AV128)+($AO$5*AO128)+($AH$5*AH128)+($KO$5*KO128)+($PR$5*PR128)+($GM$5*GM128)+($HA$5*HA128)+($KH$5*KH128)+($KA$5*KA128)+($JT$5*JT128)+($KV$5*KV128)+($LC$5*LC128)+($MS$5*MS128)+($ML$5*ML128)+($ME$5*ME128)+($LX$5*LX128)+($LQ$5*LQ128)+($LJ$5*LJ128)+($OI$5*OI128)+($NU$5*NU128)+($NN$5*NN128)+($NG$5*NG128)+($MZ$5*MZ128)+(OB128*$OB$5)+($PD$5*PD128)+($OW$5*OW128)+($OP$5*OP128)+($PK$5*PK128)+(PY128*$PY$5)+(QF128*$QF$5)+(QM128*$QM$5)+(QT128*$QT$5)+(RA128*$RA$5)+(RH128*$RH$5)+(RO128*$RO$5)+(RV128*$RV$5)+(SC128*$SC$5)+(SJ128*$SJ$5)+(SQ128*$SQ$5)+(SX128*$SX$5)+(TE128*$TE$5)+(TL128*$TL$5)+(TS128*$TS$5))/$VM$5,0)</f>
        <v/>
      </c>
    </row>
    <row r="129" ht="16" customHeight="1" s="545">
      <c r="A129" s="127" t="n">
        <v>45833</v>
      </c>
      <c r="B129" s="4">
        <f>A129</f>
        <v/>
      </c>
      <c r="C129" s="13" t="n">
        <v>42982.43</v>
      </c>
      <c r="D129" s="138">
        <f>IF(C129&gt;0,C129-C128,0)</f>
        <v/>
      </c>
      <c r="E129" s="68">
        <f>IF(C129&gt;0,D129/C128,0)</f>
        <v/>
      </c>
      <c r="F129" s="15">
        <f>IF(C129&gt;0,(C129-C$10)/C$10,0)</f>
        <v/>
      </c>
      <c r="G129" s="13" t="n">
        <v>6092.16</v>
      </c>
      <c r="H129" s="138">
        <f>IF(G129&gt;0,G129-G128,0)</f>
        <v/>
      </c>
      <c r="I129" s="68">
        <f>IF(G129&gt;0,H129/G128,0)</f>
        <v/>
      </c>
      <c r="J129" s="15">
        <f>IF(G129&gt;0,(G129-G$10)/G$10,0)</f>
        <v/>
      </c>
      <c r="K129" s="13" t="n">
        <v>19973.55</v>
      </c>
      <c r="L129" s="138">
        <f>IF(K129&gt;0,K129-K128,0)</f>
        <v/>
      </c>
      <c r="M129" s="68">
        <f>IF(K129&gt;0,L129/K128,0)</f>
        <v/>
      </c>
      <c r="N129" s="15">
        <f>IF(K129&gt;0,(K129-K$10)/K$10,0)</f>
        <v/>
      </c>
      <c r="O129" s="13" t="n">
        <v>2136.18</v>
      </c>
      <c r="P129" s="138">
        <f>IF(O129&gt;0,O129-O128,0)</f>
        <v/>
      </c>
      <c r="Q129" s="68">
        <f>IF(O129&gt;0,P129/O128,0)</f>
        <v/>
      </c>
      <c r="R129" s="15">
        <f>IF(O129&gt;0,(O129-O$10)/O$10,0)</f>
        <v/>
      </c>
      <c r="S129" s="18">
        <f>IF(O129&gt;0,(((O129*0.7)*Q129)+((K129*0.9)*M129)+((G129*0.65)*I129)+((C129*0.6)*E129))/(O129+K129+G129+C129),0)</f>
        <v/>
      </c>
      <c r="T129" s="121">
        <f>IF(O129&gt;0,(S129*200)+T128,0)</f>
        <v/>
      </c>
      <c r="U129" s="121">
        <f>T129</f>
        <v/>
      </c>
      <c r="V129" s="134">
        <f>IF(T129&gt;0,(T129-T128)/T128,0)</f>
        <v/>
      </c>
      <c r="W129" s="21">
        <f>IF(T129&gt;0,(T129-T$11)/T$11,0)</f>
        <v/>
      </c>
      <c r="X129" s="18">
        <f>IF(T129&gt;0,((Q129+M129+I129+E129)/4),0)</f>
        <v/>
      </c>
      <c r="Y129" s="353" t="n">
        <v>87645.17999999999</v>
      </c>
      <c r="Z129" s="15" t="n">
        <v>2e-06</v>
      </c>
      <c r="AA129" s="21">
        <f>Z129-$V129</f>
        <v/>
      </c>
      <c r="AC129" s="13" t="n">
        <v>230.94</v>
      </c>
      <c r="AD129" s="68">
        <f>IF(AC129&gt;0,((AC129-AC128)/AC128),0)</f>
        <v/>
      </c>
      <c r="AE129" s="68">
        <f>IF(AC129&gt;0,AD129-$V129,0)</f>
        <v/>
      </c>
      <c r="AF129" s="68">
        <f>IF(AC129&gt;0,(AC129-AF$10)/AF$10,0)</f>
        <v/>
      </c>
      <c r="AG129" s="68" t="n"/>
      <c r="AH129" s="15">
        <f>IF(AC129&gt;0,(AC129-AC$10)/AC$10,0)</f>
        <v/>
      </c>
      <c r="AJ129" s="13" t="n">
        <v>22.79</v>
      </c>
      <c r="AK129" s="68">
        <f>IF(AJ129&gt;0,((AJ129-AJ128)/AJ128),0)</f>
        <v/>
      </c>
      <c r="AL129" s="68">
        <f>IF(AJ129&gt;0,AK129-$V129,0)</f>
        <v/>
      </c>
      <c r="AM129" s="68">
        <f>IF(AJ129&gt;0,(AJ129-AM$10)/AM$10,0)</f>
        <v/>
      </c>
      <c r="AN129" s="68" t="n"/>
      <c r="AO129" s="15">
        <f>IF(AJ129&gt;0,(AJ129-AJ$10)/AJ$10,0)</f>
        <v/>
      </c>
      <c r="AQ129" s="13" t="n">
        <v>21.66</v>
      </c>
      <c r="AR129" s="68">
        <f>IF(AQ129&gt;0,((AQ129-AQ128)/AQ128),0)</f>
        <v/>
      </c>
      <c r="AS129" s="68">
        <f>IF(AQ129&gt;0,AR129-$V129,0)</f>
        <v/>
      </c>
      <c r="AT129" s="68">
        <f>IF(AQ129&gt;0,(AQ129-AT$10)/AT$10,0)</f>
        <v/>
      </c>
      <c r="AU129" s="68" t="n"/>
      <c r="AV129" s="15">
        <f>IF(AQ129&gt;0,(AQ129-AQ$10)/AQ$10,0)</f>
        <v/>
      </c>
      <c r="AX129" s="13" t="n">
        <v>212.15</v>
      </c>
      <c r="AY129" s="68">
        <f>IF(AX129&gt;0,((AX129-AX128)/AX128),0)</f>
        <v/>
      </c>
      <c r="AZ129" s="68">
        <f>IF(AX129&gt;0,AY129-$V129,0)</f>
        <v/>
      </c>
      <c r="BA129" s="68">
        <f>IF(AX129&gt;0,(AX129-BA$10)/BA$10,0)</f>
        <v/>
      </c>
      <c r="BB129" s="68" t="n"/>
      <c r="BC129" s="15">
        <f>IF(AX129&gt;0,(AX129-AX$10)/AX$10,0)</f>
        <v/>
      </c>
      <c r="BE129" s="13" t="n">
        <v>78.27</v>
      </c>
      <c r="BF129" s="68">
        <f>IF(BE129&gt;0,((BE129-BE128)/BE128),0)</f>
        <v/>
      </c>
      <c r="BG129" s="68">
        <f>IF(BE129&gt;0,BF129-$V129,0)</f>
        <v/>
      </c>
      <c r="BH129" s="68" t="n"/>
      <c r="BI129" s="68" t="n"/>
      <c r="BJ129" s="15">
        <f>IF(BE129&gt;0,(BE129-BE$10)/BE$10,0)</f>
        <v/>
      </c>
      <c r="BL129" s="13" t="n">
        <v>73.53</v>
      </c>
      <c r="BM129" s="68">
        <f>IF(BL129&gt;0,((BL129-BL128)/BL128),0)</f>
        <v/>
      </c>
      <c r="BN129" s="68">
        <f>IF(BL129&gt;0,BM129-$V129,0)</f>
        <v/>
      </c>
      <c r="BO129" s="68">
        <f>IF(BL129&gt;0,(BL129-BO$10)/BO$10,0)</f>
        <v/>
      </c>
      <c r="BP129" s="68" t="n"/>
      <c r="BQ129" s="15">
        <f>IF(BL129&gt;0,(BL129-BL$10)/BL$10,0)</f>
        <v/>
      </c>
      <c r="BS129" s="13" t="n">
        <v>41.14</v>
      </c>
      <c r="BT129" s="68">
        <f>IF(BS129&gt;0,((BS129-BS128)/BS128),0)</f>
        <v/>
      </c>
      <c r="BU129" s="68">
        <f>IF(BS129&gt;0,BT129-$V129,0)</f>
        <v/>
      </c>
      <c r="BV129" s="68">
        <f>IF(BS129&gt;0,(BS129-BV$10)/BV$10,0)</f>
        <v/>
      </c>
      <c r="BW129" s="68" t="n"/>
      <c r="BX129" s="15">
        <f>IF(BS129&gt;0,(BS129-BS$10)/BS$10,0)</f>
        <v/>
      </c>
      <c r="BZ129" s="13" t="n"/>
      <c r="CA129" s="68">
        <f>IF(BZ129&gt;0,((BZ129-BZ128)/BZ128),0)</f>
        <v/>
      </c>
      <c r="CB129" s="68">
        <f>IF(BZ129&gt;0,CA129-$V129,0)</f>
        <v/>
      </c>
      <c r="CC129" s="68">
        <f>IF(BZ129&gt;0,(BZ129-CC$10)/CC$10,0)</f>
        <v/>
      </c>
      <c r="CD129" s="68" t="n"/>
      <c r="CE129" s="15">
        <f>IF(BZ129&gt;0,(BZ129-BZ$10)/BZ$10,0)</f>
        <v/>
      </c>
      <c r="CG129" s="13" t="n">
        <v>30.72</v>
      </c>
      <c r="CH129" s="68">
        <f>IF(CG129&gt;0,((CG129-CG128)/CG128),0)</f>
        <v/>
      </c>
      <c r="CI129" s="68">
        <f>IF(CG129&gt;0,CH129-$V129,0)</f>
        <v/>
      </c>
      <c r="CJ129" s="68">
        <f>IF(CG129&gt;0,(CG129-CJ$10)/CJ$10,0)</f>
        <v/>
      </c>
      <c r="CK129" s="68" t="n"/>
      <c r="CL129" s="15">
        <f>IF(CG129&gt;0,(CG129-CG$10)/CG$10,0)</f>
        <v/>
      </c>
      <c r="CN129" s="13" t="n">
        <v>32.4</v>
      </c>
      <c r="CO129" s="68">
        <f>IF(CN129&gt;0,((CN129-CN128)/CN128),0)</f>
        <v/>
      </c>
      <c r="CP129" s="68">
        <f>IF(CN129&gt;0,CO129-$V129,0)</f>
        <v/>
      </c>
      <c r="CQ129" s="68">
        <f>IF(CN129&gt;0,(CN129-CQ$10)/CQ$10,0)</f>
        <v/>
      </c>
      <c r="CR129" s="68" t="n"/>
      <c r="CS129" s="15">
        <f>IF(CN129&gt;0,(CN129-CN$10)/CN$10,0)</f>
        <v/>
      </c>
      <c r="CU129" s="13" t="n">
        <v>36.45</v>
      </c>
      <c r="CV129" s="68">
        <f>IF(CU129&gt;0,((CU129-CU128)/CU128),0)</f>
        <v/>
      </c>
      <c r="CW129" s="68">
        <f>IF(CU129&gt;0,CV129-$V129,0)</f>
        <v/>
      </c>
      <c r="CX129" s="68">
        <f>IF(CU129&gt;0,(CU129-CX$10)/CX$10,0)</f>
        <v/>
      </c>
      <c r="CY129" s="68" t="n"/>
      <c r="CZ129" s="15">
        <f>IF(CU129&gt;0,(CU129-CU$10)/CU$10,0)</f>
        <v/>
      </c>
      <c r="DB129" s="13" t="n">
        <v>19.66</v>
      </c>
      <c r="DC129" s="68">
        <f>IF(DB129&gt;0,((DB129-DB128)/DB128),0)</f>
        <v/>
      </c>
      <c r="DD129" s="68">
        <f>IF(DB129&gt;0,DC129-$V129,0)</f>
        <v/>
      </c>
      <c r="DE129" s="68">
        <f>IF(DB129&gt;0,(DB129-DE$10)/DE$10,0)</f>
        <v/>
      </c>
      <c r="DF129" s="68" t="n"/>
      <c r="DG129" s="15">
        <f>IF(DB129&gt;0,(DB129-DB$10)/DB$10,0)</f>
        <v/>
      </c>
      <c r="DI129" s="13" t="n">
        <v>49.13</v>
      </c>
      <c r="DJ129" s="68">
        <f>IF(DI129&gt;0,((DI129-DI128)/DI128),0)</f>
        <v/>
      </c>
      <c r="DK129" s="68">
        <f>IF(DI129&gt;0,DJ129-$V129,0)</f>
        <v/>
      </c>
      <c r="DL129" s="68">
        <f>IF(DI129&gt;0,(DI129-DL$10)/DL$10,0)</f>
        <v/>
      </c>
      <c r="DM129" s="68" t="n"/>
      <c r="DN129" s="15">
        <f>IF(DI129&gt;0,(DI129-DI$10)/DI$10,0)</f>
        <v/>
      </c>
      <c r="DP129" s="13" t="n">
        <v>42.51</v>
      </c>
      <c r="DQ129" s="68">
        <f>IF(DP129&gt;0,((DP129-DP128)/DP128),0)</f>
        <v/>
      </c>
      <c r="DR129" s="68">
        <f>IF(DP129&gt;0,DQ129-$V129,0)</f>
        <v/>
      </c>
      <c r="DS129" s="68" t="n"/>
      <c r="DT129" s="68" t="n"/>
      <c r="DU129" s="15">
        <f>IF(DP129&gt;0,(DP129-DP$10)/DP$10,0)</f>
        <v/>
      </c>
      <c r="DV129" s="18" t="n"/>
      <c r="DW129" s="13" t="n">
        <v>34.75</v>
      </c>
      <c r="DX129" s="68">
        <f>IF(DW129&gt;0,((DW129-DW128)/DW128),0)</f>
        <v/>
      </c>
      <c r="DY129" s="68">
        <f>IF(DW129&gt;0,DX129-$V129,0)</f>
        <v/>
      </c>
      <c r="DZ129" s="68">
        <f>IF(DW129&gt;0,(DW129-DZ$10)/DZ$10,0)</f>
        <v/>
      </c>
      <c r="EA129" s="68" t="n"/>
      <c r="EB129" s="15">
        <f>IF(DW129&gt;0,(DW129-DW$10)/DW$10,0)</f>
        <v/>
      </c>
      <c r="ED129" s="13" t="n">
        <v>37.89</v>
      </c>
      <c r="EE129" s="68">
        <f>IF(ED129&gt;0,((ED129-ED128)/ED128),0)</f>
        <v/>
      </c>
      <c r="EF129" s="68">
        <f>IF(ED129&gt;0,EE129-$V129,0)</f>
        <v/>
      </c>
      <c r="EG129" s="68">
        <f>IF(ED129&gt;0,(ED129-EG$10)/EG$10,0)</f>
        <v/>
      </c>
      <c r="EH129" s="68" t="n"/>
      <c r="EI129" s="15">
        <f>IF(ED129&gt;0,(ED129-ED$10)/ED$10,0)</f>
        <v/>
      </c>
      <c r="EK129" s="13" t="n">
        <v>122.35</v>
      </c>
      <c r="EL129" s="68">
        <f>IF(EK129&gt;0,((EK129-EK128)/EK128),0)</f>
        <v/>
      </c>
      <c r="EM129" s="68">
        <f>IF(EK129&gt;0,EL129-$V129,0)</f>
        <v/>
      </c>
      <c r="EN129" s="68">
        <f>IF(EK129&gt;0,(EK129-EN$10)/EN$10,0)</f>
        <v/>
      </c>
      <c r="EO129" s="68" t="n"/>
      <c r="EP129" s="15">
        <f>IF(EK129&gt;0,(EK129-EK$10)/EK$10,0)</f>
        <v/>
      </c>
      <c r="ER129" s="13" t="n">
        <v>36.9</v>
      </c>
      <c r="ES129" s="68">
        <f>IF(ER129&gt;0,((ER129-ER128)/ER128),0)</f>
        <v/>
      </c>
      <c r="ET129" s="68">
        <f>IF(ER129&gt;0,ES129-$V129,0)</f>
        <v/>
      </c>
      <c r="EU129" s="68">
        <f>IF(ER129&gt;0,(ER129-EU$10)/EU$10,0)</f>
        <v/>
      </c>
      <c r="EV129" s="68" t="n"/>
      <c r="EW129" s="15">
        <f>IF(ER129&gt;0,(ER129-ER$10)/ER$10,0)</f>
        <v/>
      </c>
      <c r="EY129" s="13" t="n">
        <v>38.09</v>
      </c>
      <c r="EZ129" s="68">
        <f>IF(EY129&gt;0,((EY129-EY128)/EY128),0)</f>
        <v/>
      </c>
      <c r="FA129" s="68">
        <f>IF(EY129&gt;0,EZ129-$V129,0)</f>
        <v/>
      </c>
      <c r="FB129" s="68" t="n"/>
      <c r="FC129" s="68" t="n"/>
      <c r="FD129" s="15">
        <f>IF(EY129&gt;0,(EY129-EY$10)/EY$10,0)</f>
        <v/>
      </c>
      <c r="FF129" s="13" t="n">
        <v>57.08</v>
      </c>
      <c r="FG129" s="68">
        <f>IF(FF129&gt;0,((FF129-FF128)/FF128),0)</f>
        <v/>
      </c>
      <c r="FH129" s="68">
        <f>IF(FF129&gt;0,FG129-$V129,0)</f>
        <v/>
      </c>
      <c r="FI129" s="68">
        <f>IF(FF129&gt;0,(FF129-FI$10)/FI$10,0)</f>
        <v/>
      </c>
      <c r="FJ129" s="68" t="n"/>
      <c r="FK129" s="15">
        <f>IF(FF129&gt;0,(FF129-FF$10)/FF$10,0)</f>
        <v/>
      </c>
      <c r="FM129" s="13" t="n">
        <v>188.49</v>
      </c>
      <c r="FN129" s="68">
        <f>IF(FM129&gt;0,((FM129-FM128)/FM128),0)</f>
        <v/>
      </c>
      <c r="FO129" s="68">
        <f>IF(FM129&gt;0,FN129-$V129,0)</f>
        <v/>
      </c>
      <c r="FP129" s="68">
        <f>IF(FM129&gt;0,(FM129-FP$10)/FP$10,0)</f>
        <v/>
      </c>
      <c r="FQ129" s="68" t="n"/>
      <c r="FR129" s="15">
        <f>IF(FM129&gt;0,(FM129-FM$10)/FM$10,0)</f>
        <v/>
      </c>
      <c r="FT129" s="13" t="n">
        <v>91.94</v>
      </c>
      <c r="FU129" s="68">
        <f>IF(FT129&gt;0,((FT129-FT128)/FT128),0)</f>
        <v/>
      </c>
      <c r="FV129" s="68">
        <f>IF(FT129&gt;0,FU129-$V129,0)</f>
        <v/>
      </c>
      <c r="FW129" s="68">
        <f>IF(FT129&gt;0,(FT129-FW$10)/FW$10,0)</f>
        <v/>
      </c>
      <c r="FX129" s="68" t="n"/>
      <c r="FY129" s="15">
        <f>IF(FT129&gt;0,(FT129-FT$10)/FT$10,0)</f>
        <v/>
      </c>
      <c r="GA129" s="13" t="n">
        <v>17.87</v>
      </c>
      <c r="GB129" s="68">
        <f>IF(GA129&gt;0,((GA129-GA128)/GA128),0)</f>
        <v/>
      </c>
      <c r="GC129" s="68">
        <f>IF(GA129&gt;0,GB129-$V129,0)</f>
        <v/>
      </c>
      <c r="GD129" s="68" t="n"/>
      <c r="GE129" s="68" t="n"/>
      <c r="GF129" s="15">
        <f>IF(GA129&gt;0,(GA129-GA$10)/GA$10,0)</f>
        <v/>
      </c>
      <c r="GG129" s="18" t="n"/>
      <c r="GH129" s="13" t="n">
        <v>18.23</v>
      </c>
      <c r="GI129" s="68">
        <f>IF(GH129&gt;0,((GH129-GH128)/GH128),0)</f>
        <v/>
      </c>
      <c r="GJ129" s="68">
        <f>IF(GH129&gt;0,GI129-$V129,0)</f>
        <v/>
      </c>
      <c r="GK129" s="68">
        <f>IF(GH129&gt;0,(GH129-GK$10)/GK$10,0)</f>
        <v/>
      </c>
      <c r="GL129" s="68" t="n"/>
      <c r="GM129" s="15">
        <f>IF(GH129&gt;0,(GH129-GH$10)/GH$10,0)</f>
        <v/>
      </c>
      <c r="GO129" s="13" t="n">
        <v>25.46</v>
      </c>
      <c r="GP129" s="68">
        <f>IF(GO129&gt;0,((GO129-GO128)/GO128),0)</f>
        <v/>
      </c>
      <c r="GQ129" s="68">
        <f>IF(GO129&gt;0,GP129-$V129,0)</f>
        <v/>
      </c>
      <c r="GR129" s="68" t="n"/>
      <c r="GS129" s="68" t="n"/>
      <c r="GT129" s="15">
        <f>IF(GO129&gt;0,(GO129-GO$10)/GO$10,0)</f>
        <v/>
      </c>
      <c r="GV129" s="13" t="n">
        <v>15.47</v>
      </c>
      <c r="GW129" s="68">
        <f>IF(GV129&gt;0,((GV129-GV128)/GV128),0)</f>
        <v/>
      </c>
      <c r="GX129" s="68">
        <f>IF(GV129&gt;0,GW129-$V129,0)</f>
        <v/>
      </c>
      <c r="GY129" s="68">
        <f>IF(GV129&gt;0,(GV129-GY$10)/GY$10,0)</f>
        <v/>
      </c>
      <c r="GZ129" s="68" t="n"/>
      <c r="HA129" s="15">
        <f>IF(GV129&gt;0,(GV129-GV$10)/GV$10,0)</f>
        <v/>
      </c>
      <c r="HD129" s="13" t="n">
        <v>327.55</v>
      </c>
      <c r="HE129" s="68">
        <f>IF(HD129&gt;0,((HD129-HD128)/HD128),0)</f>
        <v/>
      </c>
      <c r="HF129" s="68">
        <f>IF(HD129&gt;0,HE129-$V129,0)</f>
        <v/>
      </c>
      <c r="HG129" s="68">
        <f>IF(HD129&gt;0,(HD129-HG$10)/HG$10,0)</f>
        <v/>
      </c>
      <c r="HH129" s="68" t="n"/>
      <c r="HI129" s="15">
        <f>IF(HD129&gt;0,(HD129-HD$10)/HD$10,0)</f>
        <v/>
      </c>
      <c r="HK129" s="13" t="n">
        <v>42.33</v>
      </c>
      <c r="HL129" s="68">
        <f>IF(HK129&gt;0,((HK129-HK128)/HK128),0)</f>
        <v/>
      </c>
      <c r="HM129" s="68">
        <f>IF(HK129&gt;0,HL129-$V129,0)</f>
        <v/>
      </c>
      <c r="HN129" s="68">
        <f>IF(HK129&gt;0,(HK129-HN$10)/HN$10,0)</f>
        <v/>
      </c>
      <c r="HO129" s="68" t="n"/>
      <c r="HP129" s="15">
        <f>IF(HK129&gt;0,(HK129-HK$10)/HK$10,0)</f>
        <v/>
      </c>
      <c r="HR129" s="13" t="n">
        <v>108.47</v>
      </c>
      <c r="HS129" s="68">
        <f>IF(HR129&gt;0,((HR129-HR128)/HR128),0)</f>
        <v/>
      </c>
      <c r="HT129" s="68">
        <f>IF(HR129&gt;0,HS129-$V129,0)</f>
        <v/>
      </c>
      <c r="HU129" s="68">
        <f>IF(HR129&gt;0,(HR129-HU$10)/HU$10,0)</f>
        <v/>
      </c>
      <c r="HV129" s="68" t="n"/>
      <c r="HW129" s="15">
        <f>IF(HR129&gt;0,(HR129-HR$10)/HR$10,0)</f>
        <v/>
      </c>
      <c r="HY129" s="13" t="n">
        <v>154.31</v>
      </c>
      <c r="HZ129" s="68">
        <f>IF(HY129&gt;0,((HY129-HY128)/HY128),0)</f>
        <v/>
      </c>
      <c r="IA129" s="68">
        <f>IF(HY129&gt;0,HZ129-$V129,0)</f>
        <v/>
      </c>
      <c r="IB129" s="68">
        <f>IF(HY129&gt;0,(HY129-IB$10)/IB$10,0)</f>
        <v/>
      </c>
      <c r="IC129" s="68" t="n"/>
      <c r="ID129" s="15">
        <f>IF(HY129&gt;0,(HY129-HY$10)/HY$10,0)</f>
        <v/>
      </c>
      <c r="IF129" s="13" t="n">
        <v>264.65</v>
      </c>
      <c r="IG129" s="68">
        <f>IF(IF129&gt;0,((IF129-IF128)/IF128),0)</f>
        <v/>
      </c>
      <c r="IH129" s="68">
        <f>IF(IF129&gt;0,IG129-$V129,0)</f>
        <v/>
      </c>
      <c r="II129" s="68">
        <f>IF(IF129&gt;0,(IF129-II$10)/II$10,0)</f>
        <v/>
      </c>
      <c r="IJ129" s="68" t="n"/>
      <c r="IK129" s="15">
        <f>IF(IF129&gt;0,(IF129-IF$10)/IF$10,0)</f>
        <v/>
      </c>
      <c r="IM129" s="13" t="n">
        <v>235.18</v>
      </c>
      <c r="IN129" s="68">
        <f>IF(IM129&gt;0,((IM129-IM128)/IM128),0)</f>
        <v/>
      </c>
      <c r="IO129" s="68">
        <f>IF(IM129&gt;0,IN129-$V129,0)</f>
        <v/>
      </c>
      <c r="IP129" s="68">
        <f>IF(IM129&gt;0,(IM129-IP$10)/IP$10,0)</f>
        <v/>
      </c>
      <c r="IQ129" s="68" t="n"/>
      <c r="IR129" s="15">
        <f>IF(IM129&gt;0,(IM129-IM$10)/IM$10,0)</f>
        <v/>
      </c>
      <c r="IT129" s="13" t="n">
        <v>71.41</v>
      </c>
      <c r="IU129" s="68">
        <f>IF(IT129&gt;0,((IT129-IT128)/IT128),0)</f>
        <v/>
      </c>
      <c r="IV129" s="68">
        <f>IF(IT129&gt;0,IU129-$V129,0)</f>
        <v/>
      </c>
      <c r="IW129" s="68">
        <f>IF(IT129&gt;0,(IT129-IW$10)/IW$10,0)</f>
        <v/>
      </c>
      <c r="IX129" s="68" t="n"/>
      <c r="IY129" s="15">
        <f>IF(IT129&gt;0,(IT129-IT$10)/IT$10,0)</f>
        <v/>
      </c>
      <c r="JA129" s="13" t="n">
        <v>708.6799999999999</v>
      </c>
      <c r="JB129" s="68">
        <f>IF(JA129&gt;0,((JA129-JA128)/JA128),0)</f>
        <v/>
      </c>
      <c r="JC129" s="68">
        <f>IF(JA129&gt;0,JB129-$V129,0)</f>
        <v/>
      </c>
      <c r="JD129" s="68">
        <f>IF(JA129&gt;0,(JA129-JD$10)/JD$10,0)</f>
        <v/>
      </c>
      <c r="JE129" s="68" t="n"/>
      <c r="JF129" s="15">
        <f>IF(JA129&gt;0,(JA129-JA$10)/JA$10,0)</f>
        <v/>
      </c>
      <c r="JH129" s="13" t="n">
        <v>492.27</v>
      </c>
      <c r="JI129" s="68">
        <f>IF(JH129&gt;0,((JH129-JH128)/JH128),0)</f>
        <v/>
      </c>
      <c r="JJ129" s="68">
        <f>IF(JH129&gt;0,JI129-$V129,0)</f>
        <v/>
      </c>
      <c r="JK129" s="68">
        <f>IF(JH129&gt;0,(JH129-JK$10)/JK$10,0)</f>
        <v/>
      </c>
      <c r="JL129" s="68" t="n"/>
      <c r="JM129" s="15">
        <f>IF(JH129&gt;0,(JH129-JH$10)/JH$10,0)</f>
        <v/>
      </c>
      <c r="JO129" s="13" t="n">
        <v>13.07</v>
      </c>
      <c r="JP129" s="68">
        <f>IF(JO129&gt;0,((JO129-JO128)/JO128),0)</f>
        <v/>
      </c>
      <c r="JQ129" s="68">
        <f>IF(JO129&gt;0,JP129-$V129,0)</f>
        <v/>
      </c>
      <c r="JR129" s="68">
        <f>IF(JO129&gt;0,(JO129-JR$10)/JR$10,0)</f>
        <v/>
      </c>
      <c r="JS129" s="68" t="n"/>
      <c r="JT129" s="15">
        <f>IF(JO129&gt;0,(JO129-JO$10)/JO$10,0)</f>
        <v/>
      </c>
      <c r="JV129" s="13" t="n">
        <v>1.77</v>
      </c>
      <c r="JW129" s="68">
        <f>IF(JV129&gt;0,((JV129-JV128)/JV128),0)</f>
        <v/>
      </c>
      <c r="JX129" s="68">
        <f>IF(JV129&gt;0,JW129-$V129,0)</f>
        <v/>
      </c>
      <c r="JY129" s="68">
        <f>IF(JV129&gt;0,(JV129-JY$10)/JY$10,0)</f>
        <v/>
      </c>
      <c r="JZ129" s="68" t="n"/>
      <c r="KA129" s="15">
        <f>IF(JV129&gt;0,(JV129-JV$10)/JV$10,0)</f>
        <v/>
      </c>
      <c r="KC129" s="13" t="n">
        <v>17.56</v>
      </c>
      <c r="KD129" s="68">
        <f>IF(KC129&gt;0,((KC129-KC128)/KC128),0)</f>
        <v/>
      </c>
      <c r="KE129" s="68">
        <f>IF(KC129&gt;0,KD129-$V129,0)</f>
        <v/>
      </c>
      <c r="KF129" s="68">
        <f>IF(KC129&gt;0,(KC129-KF$10)/KF$10,0)</f>
        <v/>
      </c>
      <c r="KG129" s="68" t="n"/>
      <c r="KH129" s="15">
        <f>IF(KC129&gt;0,(KC129-KC$10)/KC$10,0)</f>
        <v/>
      </c>
      <c r="KI129" s="18" t="n"/>
      <c r="KJ129" s="13" t="n">
        <v>92.2</v>
      </c>
      <c r="KK129" s="68">
        <f>IF(KJ129&gt;0,((KJ129-KJ128)/KJ128),0)</f>
        <v/>
      </c>
      <c r="KL129" s="68">
        <f>IF(KJ129&gt;0,KK129-$V129,0)</f>
        <v/>
      </c>
      <c r="KM129" s="68">
        <f>IF(KJ129&gt;0,(KJ129-KM$10)/KM$10,0)</f>
        <v/>
      </c>
      <c r="KN129" s="68" t="n"/>
      <c r="KO129" s="15">
        <f>IF(KJ129&gt;0,(KJ129-KJ$10)/KJ$10,0)</f>
        <v/>
      </c>
      <c r="KQ129" s="13" t="n">
        <v>1.57</v>
      </c>
      <c r="KR129" s="68">
        <f>IF(KQ129&gt;0,((KQ129-KQ128)/KQ128),0)</f>
        <v/>
      </c>
      <c r="KS129" s="68">
        <f>IF(KQ129&gt;0,KR129-$V129,0)</f>
        <v/>
      </c>
      <c r="KT129" s="68">
        <f>IF(KQ129&gt;0,(KQ129-KT$10)/KT$10,0)</f>
        <v/>
      </c>
      <c r="KU129" s="68" t="n"/>
      <c r="KV129" s="15">
        <f>IF(KQ129&gt;0,(KQ129-KQ$10)/KQ$10,0)</f>
        <v/>
      </c>
      <c r="KW129" s="18" t="n"/>
      <c r="KX129" s="13" t="n">
        <v>34.91</v>
      </c>
      <c r="KY129" s="68">
        <f>IF(KX129&gt;0,((KX129-KX128)/KX128),0)</f>
        <v/>
      </c>
      <c r="KZ129" s="68">
        <f>IF(KX129&gt;0,KY129-$V129,0)</f>
        <v/>
      </c>
      <c r="LA129" s="68">
        <f>IF(KX129&gt;0,(KX129-LA$10)/LA$10,0)</f>
        <v/>
      </c>
      <c r="LB129" s="68" t="n"/>
      <c r="LC129" s="15">
        <f>IF(KX129&gt;0,(KX129-KX$10)/KX$10,0)</f>
        <v/>
      </c>
      <c r="LD129" s="18" t="n"/>
      <c r="LE129" s="13" t="n">
        <v>58.21</v>
      </c>
      <c r="LF129" s="68">
        <f>IF(LE129&gt;0,((LE129-LE128)/LE128),0)</f>
        <v/>
      </c>
      <c r="LG129" s="68">
        <f>IF(LE129&gt;0,LF129-$V129,0)</f>
        <v/>
      </c>
      <c r="LH129" s="68">
        <f>IF(LE129&gt;0,(LE129-LH$10)/LH$10,0)</f>
        <v/>
      </c>
      <c r="LI129" s="68" t="n"/>
      <c r="LJ129" s="15">
        <f>IF(LE129&gt;0,(LE129-LE$10)/LE$10,0)</f>
        <v/>
      </c>
      <c r="LL129" s="13" t="n">
        <v>119.78</v>
      </c>
      <c r="LM129" s="68">
        <f>IF(LL129&gt;0,((LL129-LL128)/LL128),0)</f>
        <v/>
      </c>
      <c r="LN129" s="68">
        <f>IF(LL129&gt;0,LM129-$V129,0)</f>
        <v/>
      </c>
      <c r="LO129" s="68">
        <f>IF(LL129&gt;0,(LL129-LO$10)/LO$10,0)</f>
        <v/>
      </c>
      <c r="LP129" s="68" t="n"/>
      <c r="LQ129" s="15">
        <f>IF(LL129&gt;0,(LL129-LL$10)/LL$10,0)</f>
        <v/>
      </c>
      <c r="LS129" s="13" t="n">
        <v>15.31</v>
      </c>
      <c r="LT129" s="68">
        <f>IF(LS129&gt;0,((LS129-LS128)/LS128),0)</f>
        <v/>
      </c>
      <c r="LU129" s="68">
        <f>IF(LS129&gt;0,LT129-$V129,0)</f>
        <v/>
      </c>
      <c r="LV129" s="68" t="n"/>
      <c r="LW129" s="68" t="n"/>
      <c r="LX129" s="15">
        <f>IF(LS129&gt;0,(LS129-LS$10)/LS$10,0)</f>
        <v/>
      </c>
      <c r="LZ129" s="13" t="n">
        <v>15.83</v>
      </c>
      <c r="MA129" s="68">
        <f>IF(LZ129&gt;0,((LZ129-LZ128)/LZ128),0)</f>
        <v/>
      </c>
      <c r="MB129" s="68">
        <f>IF(LZ129&gt;0,MA129-$V129,0)</f>
        <v/>
      </c>
      <c r="MC129" s="68">
        <f>IF(LZ129&gt;0,(LZ129-MC$10)/MC$10,0)</f>
        <v/>
      </c>
      <c r="MD129" s="68" t="n"/>
      <c r="ME129" s="15">
        <f>IF(LZ129&gt;0,(LZ129-LZ$10)/LZ$10,0)</f>
        <v/>
      </c>
      <c r="MG129" s="13" t="n">
        <v>55.57</v>
      </c>
      <c r="MH129" s="68">
        <f>IF(MG129&gt;0,((MG129-MG128)/MG128),0)</f>
        <v/>
      </c>
      <c r="MI129" s="68">
        <f>IF(MG129&gt;0,MH129-$V129,0)</f>
        <v/>
      </c>
      <c r="MJ129" s="68">
        <f>IF(MG129&gt;0,(MG129-MJ$10)/MJ$10,0)</f>
        <v/>
      </c>
      <c r="MK129" s="68" t="n"/>
      <c r="ML129" s="15">
        <f>IF(MG129&gt;0,(MG129-MG$10)/MG$10,0)</f>
        <v/>
      </c>
      <c r="MN129" s="13" t="n">
        <v>140.89</v>
      </c>
      <c r="MO129" s="68">
        <f>IF(MN129&gt;0,((MN129-MN128)/MN128),0)</f>
        <v/>
      </c>
      <c r="MP129" s="68">
        <f>IF(MN129&gt;0,MO129-$V129,0)</f>
        <v/>
      </c>
      <c r="MQ129" s="68">
        <f>IF(MN129&gt;0,(MN129-MQ$10)/MQ$10,0)</f>
        <v/>
      </c>
      <c r="MR129" s="68" t="n"/>
      <c r="MS129" s="15">
        <f>IF(MN129&gt;0,(MN129-MN$10)/MN$10,0)</f>
        <v/>
      </c>
      <c r="MU129" s="13" t="n">
        <v>13.02</v>
      </c>
      <c r="MV129" s="68">
        <f>IF(MU129&gt;0,((MU129-MU128)/MU128),0)</f>
        <v/>
      </c>
      <c r="MW129" s="68">
        <f>IF(MU129&gt;0,MV129-$V129,0)</f>
        <v/>
      </c>
      <c r="MX129" s="68">
        <f>IF(MU129&gt;0,(MU129-MX$10)/MX$10,0)</f>
        <v/>
      </c>
      <c r="MY129" s="68" t="n"/>
      <c r="MZ129" s="15">
        <f>IF(MU129&gt;0,(MU129-MU$10)/MU$10,0)</f>
        <v/>
      </c>
      <c r="NB129" s="13" t="n">
        <v>249.91</v>
      </c>
      <c r="NC129" s="68">
        <f>IF(NB129&gt;0,((NB129-NB128)/NB128),0)</f>
        <v/>
      </c>
      <c r="ND129" s="68">
        <f>IF(NB129&gt;0,NC129-$V129,0)</f>
        <v/>
      </c>
      <c r="NE129" s="68">
        <f>IF(NB129&gt;0,(NB129-NE$10)/NE$10,0)</f>
        <v/>
      </c>
      <c r="NF129" s="68" t="n"/>
      <c r="NG129" s="15">
        <f>IF(NB129&gt;0,(NB129-NB$10)/NB$10,0)</f>
        <v/>
      </c>
      <c r="NI129" s="13" t="n">
        <v>5.82</v>
      </c>
      <c r="NJ129" s="68">
        <f>IF(NI129&gt;0,((NI129-NI128)/NI128),0)</f>
        <v/>
      </c>
      <c r="NK129" s="68">
        <f>IF(NI129&gt;0,NJ129-$V129,0)</f>
        <v/>
      </c>
      <c r="NL129" s="68">
        <f>IF(NI129&gt;0,(NI129-NL$10)/NL$10,0)</f>
        <v/>
      </c>
      <c r="NM129" s="68" t="n"/>
      <c r="NN129" s="15">
        <f>IF(NI129&gt;0,(NI129-NI$10)/NI$10,0)</f>
        <v/>
      </c>
      <c r="NP129" s="13" t="n">
        <v>502.43</v>
      </c>
      <c r="NQ129" s="68">
        <f>IF(NP129&gt;0,((NP129-NP128)/NP128),0)</f>
        <v/>
      </c>
      <c r="NR129" s="68">
        <f>IF(NP129&gt;0,NQ129-$V129,0)</f>
        <v/>
      </c>
      <c r="NS129" s="68">
        <f>IF(NP129&gt;0,(NP129-NS$10)/NS$10,0)</f>
        <v/>
      </c>
      <c r="NT129" s="68" t="n"/>
      <c r="NU129" s="15">
        <f>IF(NP129&gt;0,(NP129-NP$10)/NP$10,0)</f>
        <v/>
      </c>
      <c r="NW129" s="13" t="n">
        <v>170.68</v>
      </c>
      <c r="NX129" s="68">
        <f>IF(NW129&gt;0,((NW129-NW128)/NW128),0)</f>
        <v/>
      </c>
      <c r="NY129" s="68">
        <f>IF(NW129&gt;0,NX129-$V129,0)</f>
        <v/>
      </c>
      <c r="NZ129" s="68">
        <f>IF(NW129&gt;0,(NW129-NZ$10)/NZ$10,0)</f>
        <v/>
      </c>
      <c r="OA129" s="68" t="n"/>
      <c r="OB129" s="15">
        <f>IF(NW129&gt;0,(NW129-NW$10)/NW$10,0)</f>
        <v/>
      </c>
      <c r="OD129" s="13" t="n">
        <v>1.805</v>
      </c>
      <c r="OE129" s="68">
        <f>IF(OD129&gt;0,((OD129-OD128)/OD128),0)</f>
        <v/>
      </c>
      <c r="OF129" s="68">
        <f>IF(OD129&gt;0,OE129-$V129,0)</f>
        <v/>
      </c>
      <c r="OG129" s="68">
        <f>IF(OD129&gt;0,(OD129-OG$10)/OG$10,0)</f>
        <v/>
      </c>
      <c r="OH129" s="68" t="n"/>
      <c r="OI129" s="15">
        <f>IF(OD129&gt;0,(OD129-OD$10)/OD$10,0)</f>
        <v/>
      </c>
      <c r="OK129" s="13" t="n">
        <v>180.85</v>
      </c>
      <c r="OL129" s="68">
        <f>IF(OK129&gt;0,((OK129-OK128)/OK128),0)</f>
        <v/>
      </c>
      <c r="OM129" s="68">
        <f>IF(OK129&gt;0,OL129-$V129,0)</f>
        <v/>
      </c>
      <c r="ON129" s="68">
        <f>IF(OK129&gt;0,(OK129-ON$10)/ON$10,0)</f>
        <v/>
      </c>
      <c r="OO129" s="68" t="n"/>
      <c r="OP129" s="15">
        <f>IF(OK129&gt;0,(OK129-OK$10)/OK$10,0)</f>
        <v/>
      </c>
      <c r="OR129" s="13" t="n">
        <v>7.49</v>
      </c>
      <c r="OS129" s="68">
        <f>IF(OR129&gt;0,((OR129-OR128)/OR128),0)</f>
        <v/>
      </c>
      <c r="OT129" s="68">
        <f>IF(OR129&gt;0,OS129-$V129,0)</f>
        <v/>
      </c>
      <c r="OU129" s="68">
        <f>IF(OR129&gt;0,(OR129-OU$10)/OU$10,0)</f>
        <v/>
      </c>
      <c r="OV129" s="68" t="n"/>
      <c r="OW129" s="15">
        <f>IF(OR129&gt;0,(OR129-OR$10)/OR$10,0)</f>
        <v/>
      </c>
      <c r="OY129" s="13" t="n">
        <v>141.34</v>
      </c>
      <c r="OZ129" s="68">
        <f>IF(OY129&gt;0,((OY129-OY128)/OY128),0)</f>
        <v/>
      </c>
      <c r="PA129" s="68">
        <f>IF(OY129&gt;0,OZ129-$V129,0)</f>
        <v/>
      </c>
      <c r="PB129" s="68">
        <f>IF(OY129&gt;0,(OY129-PB$10)/PB$10,0)</f>
        <v/>
      </c>
      <c r="PC129" s="68" t="n"/>
      <c r="PD129" s="15">
        <f>IF(OY129&gt;0,(OY129-OY$10)/OY$10,0)</f>
        <v/>
      </c>
      <c r="PE129" s="18" t="n"/>
      <c r="PF129" s="13" t="n">
        <v>248.02</v>
      </c>
      <c r="PG129" s="68">
        <f>IF(PF129&gt;0,((PF129-PF128)/PF128),0)</f>
        <v/>
      </c>
      <c r="PH129" s="68">
        <f>IF(PF129&gt;0,PG129-$V129,0)</f>
        <v/>
      </c>
      <c r="PI129" s="68">
        <f>IF(PF129&gt;0,(PF129-PI$10)/PI$10,0)</f>
        <v/>
      </c>
      <c r="PJ129" s="68" t="n"/>
      <c r="PK129" s="15">
        <f>IF(PF129&gt;0,(PF129-PF$10)/PF$10,0)</f>
        <v/>
      </c>
      <c r="PM129" s="13" t="n"/>
      <c r="PN129" s="68">
        <f>IF(PM129&gt;0,((PM129-PM128)/PM128),0)</f>
        <v/>
      </c>
      <c r="PO129" s="68">
        <f>PN129-$V129</f>
        <v/>
      </c>
      <c r="PP129" s="68">
        <f>IF(PM129&gt;0,(PM129-PP$10)/PP$10,0)</f>
        <v/>
      </c>
      <c r="PQ129" s="68" t="n"/>
      <c r="PR129" s="15">
        <f>IF(PM129&gt;0,(PM129-PM$10)/PM$10,0)</f>
        <v/>
      </c>
      <c r="PT129" s="13" t="n">
        <v>5.61</v>
      </c>
      <c r="PU129" s="68">
        <f>IF(PT129&gt;0,((PT129-PT128)/PT128),0)</f>
        <v/>
      </c>
      <c r="PV129" s="68">
        <f>IF(PT129&gt;0,PU129-$V129,0)</f>
        <v/>
      </c>
      <c r="PW129" s="68">
        <f>IF(PT129&gt;0,(PT129-PW$10)/PW$10,0)</f>
        <v/>
      </c>
      <c r="PX129" s="68" t="n"/>
      <c r="PY129" s="15">
        <f>IF(PT129&gt;0,(PT129-PT$10)/PT$10,0)</f>
        <v/>
      </c>
      <c r="QA129" s="13" t="n">
        <v>229.41</v>
      </c>
      <c r="QB129" s="68">
        <f>IF(QA129&gt;0,((QA129-QA128)/QA128),0)</f>
        <v/>
      </c>
      <c r="QC129" s="68">
        <f>IF(QA129&gt;0,QB129-$V129,0)</f>
        <v/>
      </c>
      <c r="QD129" s="68">
        <f>IF(QA129&gt;0,(QA129-QD$10)/QD$10,0)</f>
        <v/>
      </c>
      <c r="QE129" s="68" t="n"/>
      <c r="QF129" s="15">
        <f>IF(QA129&gt;0,(QA129-QA$10)/QA$10,0)</f>
        <v/>
      </c>
      <c r="QH129" s="13" t="n">
        <v>1.367</v>
      </c>
      <c r="QI129" s="68">
        <f>IF(QH129&gt;0,((QH129-QH128)/QH128),0)</f>
        <v/>
      </c>
      <c r="QJ129" s="68">
        <f>IF(QH129&gt;0,QI129-$V129,0)</f>
        <v/>
      </c>
      <c r="QK129" s="68">
        <f>IF(QH129&gt;0,(QH129-QK$10)/QK$10,0)</f>
        <v/>
      </c>
      <c r="QL129" s="68" t="n"/>
      <c r="QM129" s="15">
        <f>IF(QH129&gt;0,(QH129-QH$10)/QH$10,0)</f>
        <v/>
      </c>
      <c r="QO129" s="13" t="n">
        <v>12.37</v>
      </c>
      <c r="QP129" s="68">
        <f>IF(QO129&gt;0,((QO129-QO128)/QO128),0)</f>
        <v/>
      </c>
      <c r="QQ129" s="68">
        <f>IF(QO129&gt;0,QP129-$V129,0)</f>
        <v/>
      </c>
      <c r="QR129" s="68">
        <f>IF(QO129&gt;0,(QO129-QR$10)/QR$10,0)</f>
        <v/>
      </c>
      <c r="QS129" s="68" t="n"/>
      <c r="QT129" s="15">
        <f>IF(QO129&gt;0,(QO129-QO$10)/QO$10,0)</f>
        <v/>
      </c>
      <c r="QV129" s="13" t="n">
        <v>1.48</v>
      </c>
      <c r="QW129" s="68">
        <f>IF(QV129&gt;0,((QV129-QV128)/QV128),0)</f>
        <v/>
      </c>
      <c r="QX129" s="68">
        <f>IF(QV129&gt;0,QW129-$V129,0)</f>
        <v/>
      </c>
      <c r="QY129" s="68">
        <f>IF(QV129&gt;0,(QV129-QY$10)/QY$10,0)</f>
        <v/>
      </c>
      <c r="QZ129" s="68" t="n"/>
      <c r="RA129" s="15">
        <f>IF(QV129&gt;0,(QV129-QV$10)/QV$10,0)</f>
        <v/>
      </c>
      <c r="RC129" s="13" t="n">
        <v>39.2</v>
      </c>
      <c r="RD129" s="68">
        <f>IF(RC129&gt;0,((RC129-RC128)/RC128),0)</f>
        <v/>
      </c>
      <c r="RE129" s="68">
        <f>IF(RC129&gt;0,RD129-$V129,0)</f>
        <v/>
      </c>
      <c r="RF129" s="68">
        <f>IF(RC129&gt;0,(RC129-RF$10)/RF$10,0)</f>
        <v/>
      </c>
      <c r="RG129" s="68" t="n"/>
      <c r="RH129" s="15">
        <f>IF(RC129&gt;0,(RC129-RC$10)/RC$10,0)</f>
        <v/>
      </c>
      <c r="RJ129" s="13" t="n">
        <v>222.74</v>
      </c>
      <c r="RK129" s="68">
        <f>IF(RJ129&gt;0,((RJ129-RJ128)/RJ128),0)</f>
        <v/>
      </c>
      <c r="RL129" s="68">
        <f>RK129-$V129</f>
        <v/>
      </c>
      <c r="RM129" s="68">
        <f>IF(RJ129&gt;0,(RJ129-RM$10)/RM$10,0)</f>
        <v/>
      </c>
      <c r="RN129" s="68" t="n"/>
      <c r="RO129" s="15">
        <f>IF(RJ129&gt;0,(RJ129-RJ$10)/RJ$10,0)</f>
        <v/>
      </c>
      <c r="RQ129" s="13" t="n">
        <v>12.89</v>
      </c>
      <c r="RR129" s="68">
        <f>IF(RQ129&gt;0,((RQ129-RQ128)/RQ128),0)</f>
        <v/>
      </c>
      <c r="RS129" s="68">
        <f>RR129-$V129</f>
        <v/>
      </c>
      <c r="RT129" s="68">
        <f>IF(RQ129&gt;0,(RQ129-RT$10)/RT$10,0)</f>
        <v/>
      </c>
      <c r="RU129" s="68" t="n"/>
      <c r="RV129" s="15">
        <f>IF(RQ129&gt;0,(RQ129-RQ$10)/RQ$10,0)</f>
        <v/>
      </c>
      <c r="RX129" s="13" t="n">
        <v>142.9</v>
      </c>
      <c r="RY129" s="68">
        <f>IF(RX129&gt;0,((RX129-RX128)/RX128),0)</f>
        <v/>
      </c>
      <c r="RZ129" s="68">
        <f>RY129-$V129</f>
        <v/>
      </c>
      <c r="SA129" s="68">
        <f>IF(RX129&gt;0,(RX129-SA$10)/SA$10,0)</f>
        <v/>
      </c>
      <c r="SB129" s="68" t="n"/>
      <c r="SC129" s="15">
        <f>IF(RX129&gt;0,(RX129-RX$10)/RX$10,0)</f>
        <v/>
      </c>
      <c r="SE129" s="13" t="n">
        <v>11.09</v>
      </c>
      <c r="SF129" s="68">
        <f>IF(SE129&gt;0,((SE129-SE128)/SE128),0)</f>
        <v/>
      </c>
      <c r="SG129" s="68">
        <f>SF129-$V129</f>
        <v/>
      </c>
      <c r="SH129" s="68">
        <f>IF(SE129&gt;0,(SE129-SH$10)/SH$10,0)</f>
        <v/>
      </c>
      <c r="SI129" s="68" t="n"/>
      <c r="SJ129" s="15">
        <f>IF(SE129&gt;0,(SE129-SE$10)/SE$10,0)</f>
        <v/>
      </c>
      <c r="SL129" s="13" t="n">
        <v>0.888</v>
      </c>
      <c r="SM129" s="68">
        <f>IF(SL129&gt;0,((SL129-SL128)/SL128),0)</f>
        <v/>
      </c>
      <c r="SN129" s="68">
        <f>SM129-$V129</f>
        <v/>
      </c>
      <c r="SO129" s="68">
        <f>IF(SL129&gt;0,(SL129-SO$10)/SO$10,0)</f>
        <v/>
      </c>
      <c r="SP129" s="68" t="n"/>
      <c r="SQ129" s="15">
        <f>IF(SL129&gt;0,(SL129-SL$10)/SL$10,0)</f>
        <v/>
      </c>
      <c r="SS129" s="13" t="n">
        <v>14.18</v>
      </c>
      <c r="ST129" s="68">
        <f>IF(SS129&gt;0,((SS129-SS128)/SS128),0)</f>
        <v/>
      </c>
      <c r="SU129" s="68">
        <f>ST129-$V129</f>
        <v/>
      </c>
      <c r="SV129" s="68">
        <f>IF(SS129&gt;0,(SS129-SV$10)/SV$10,0)</f>
        <v/>
      </c>
      <c r="SW129" s="68" t="n"/>
      <c r="SX129" s="15">
        <f>IF(SS129&gt;0,(SS129-SS$10)/SS$10,0)</f>
        <v/>
      </c>
      <c r="SZ129" s="13" t="n">
        <v>35.4</v>
      </c>
      <c r="TA129" s="68">
        <f>IF(SZ129&gt;0,((SZ129-SZ128)/SZ128),0)</f>
        <v/>
      </c>
      <c r="TB129" s="68">
        <f>TA129-$V129</f>
        <v/>
      </c>
      <c r="TC129" s="68">
        <f>IF(SZ129&gt;0,(SZ129-TC$10)/TC$10,0)</f>
        <v/>
      </c>
      <c r="TD129" s="68" t="n"/>
      <c r="TE129" s="15">
        <f>IF(SZ129&gt;0,(SZ129-SZ$10)/SZ$10,0)</f>
        <v/>
      </c>
      <c r="TG129" s="587" t="n">
        <v>0.17</v>
      </c>
      <c r="TH129" s="68">
        <f>IF(TG129&gt;0,((TG129-TG128)/TG128),0)</f>
        <v/>
      </c>
      <c r="TI129" s="68">
        <f>TH129-$V129</f>
        <v/>
      </c>
      <c r="TJ129" s="68">
        <f>IF(TG129&gt;0,(TG129-TJ$10)/TJ$10,0)</f>
        <v/>
      </c>
      <c r="TK129" s="68" t="n"/>
      <c r="TL129" s="15">
        <f>IF(TG129&gt;0,(TG129-TG$10)/TG$10,0)</f>
        <v/>
      </c>
      <c r="TN129" s="13" t="n">
        <v>61.98</v>
      </c>
      <c r="TO129" s="68">
        <f>IF(TN129&gt;0,((TN129-TN128)/TN128),0)</f>
        <v/>
      </c>
      <c r="TP129" s="68">
        <f>TO129-$V129</f>
        <v/>
      </c>
      <c r="TQ129" s="68">
        <f>IF(TN129&gt;0,(TN129-TQ$10)/TQ$10,0)</f>
        <v/>
      </c>
      <c r="TR129" s="68" t="n"/>
      <c r="TS129" s="15">
        <f>IF(TN129&gt;0,(TN129-TN$10)/TN$10,0)</f>
        <v/>
      </c>
      <c r="TU129" s="587" t="n">
        <v>2.95</v>
      </c>
      <c r="TV129" s="68">
        <f>IF(TU129&gt;0,((TU129-TU128)/TU128),0)</f>
        <v/>
      </c>
      <c r="TW129" s="68">
        <f>TV129-$V129</f>
        <v/>
      </c>
      <c r="TX129" s="68">
        <f>IF(TU129&gt;0,(TU129-TX$10)/TX$10,0)</f>
        <v/>
      </c>
      <c r="TY129" s="68" t="n"/>
      <c r="TZ129" s="15">
        <f>IF(TU129&gt;0,(TU129-TU$10)/TU$10,0)</f>
        <v/>
      </c>
      <c r="UB129" s="587" t="n"/>
      <c r="UC129" s="68">
        <f>IF(UB129&gt;0,((UB129-UB128)/UB128),0)</f>
        <v/>
      </c>
      <c r="UD129" s="68">
        <f>UC129-$V129</f>
        <v/>
      </c>
      <c r="UE129" s="68">
        <f>IF(UB129&gt;0,(UB129-UE$10)/UE$10,0)</f>
        <v/>
      </c>
      <c r="UF129" s="68" t="n"/>
      <c r="UG129" s="15">
        <f>IF(UB129&gt;0,(UB129-UB$10)/UB$10,0)</f>
        <v/>
      </c>
      <c r="UI129" s="587" t="n"/>
      <c r="UJ129" s="68">
        <f>IF(UI129&gt;0,((UI129-UI128)/UI128),0)</f>
        <v/>
      </c>
      <c r="UK129" s="68">
        <f>UJ129-$V129</f>
        <v/>
      </c>
      <c r="UL129" s="68">
        <f>IF(UI129&gt;0,(UI129-UL$10)/UL$10,0)</f>
        <v/>
      </c>
      <c r="UM129" s="68" t="n"/>
      <c r="UN129" s="15">
        <f>IF(UI129&gt;0,(UI129-UI$10)/UI$10,0)</f>
        <v/>
      </c>
      <c r="UP129" s="587" t="n"/>
      <c r="UQ129" s="68">
        <f>IF(UP129&gt;0,((UP129-UP128)/UP128),0)</f>
        <v/>
      </c>
      <c r="UR129" s="68">
        <f>UQ129-$V129</f>
        <v/>
      </c>
      <c r="US129" s="68">
        <f>IF(UP129&gt;0,(UP129-US$10)/US$10,0)</f>
        <v/>
      </c>
      <c r="UT129" s="68" t="n"/>
      <c r="UU129" s="15">
        <f>IF(UP129&gt;0,(UP129-UP$10)/UP$10,0)</f>
        <v/>
      </c>
      <c r="UW129" s="587" t="n"/>
      <c r="UX129" s="68">
        <f>IF(UW129&gt;0,((UW129-UW128)/UW128),0)</f>
        <v/>
      </c>
      <c r="UY129" s="68">
        <f>UX129-$V129</f>
        <v/>
      </c>
      <c r="UZ129" s="68">
        <f>IF(UW129&gt;0,(UW129-UZ$10)/UZ$10,0)</f>
        <v/>
      </c>
      <c r="VA129" s="68" t="n"/>
      <c r="VB129" s="15">
        <f>IF(UW129&gt;0,(UW129-UW$10)/UW$10,0)</f>
        <v/>
      </c>
      <c r="VD129" s="587" t="n"/>
      <c r="VE129" s="68">
        <f>IF(VD129&gt;0,((VD129-VD128)/VD128),0)</f>
        <v/>
      </c>
      <c r="VF129" s="68">
        <f>VE129-$V129</f>
        <v/>
      </c>
      <c r="VG129" s="68">
        <f>IF(VD129&gt;0,(VD129-VG$10)/VG$10,0)</f>
        <v/>
      </c>
      <c r="VH129" s="68" t="n"/>
      <c r="VI129" s="15">
        <f>IF(VD129&gt;0,(VD129-VD$10)/VD$10,0)</f>
        <v/>
      </c>
      <c r="VM129" s="21">
        <f>IF($C129&gt;0,(($IK$5*IG129)+($GT$5*GP129)+($JM$5*JI129)+($JF$5*JB129)+($IY$5*IU129)+($IR$5*IN129)+($ID$5*HZ129)+($HW$5*HS129)+($HP$5*HL129)+($HI$5*HE129)+($GF$5*GB129)+($FY$5*FU129)+($FR$5*FN129)+($FK$5*FG129)+($FD$5*EZ129)+($EW$5*ES129)+($EP$5*EL129)+($EI$5*EE129)+($EB$5*DX129)+($DU$5*DQ129)+($DN$5*DJ129)+($DG$5*DC129)+($CZ$5*CV129)+($CS$5*CO129)+($CL$5*CH129)+($CE$5*CA129)+($BX$5*BT129)+($BQ$5*BM129)+($BJ$5*BF129)+($BC$5*AY129)+($AV$5*AR129)+($AO$5*AK129)+($AH$5*AD129)+($JT$5*JP129)+($KA$5*JW129)+($KO$5*KK129)+($PR$5*PN129)+($GM$5*GI129)+($HA$5*GW129)+($KV$5*KR129)+($KH$5*KD129)+($LC$5*KY129)+($MS$5*MO129)+($ML$5*MH129)+($ME$5*MA129)+($LX$5*LT129)+($LQ$5*LM129)+($LJ$5*LF129)+(MV129*$MZ$5)+(NC129*$NG$5)+(NJ129*$NN$5)+($OI$5*OE129)+($NU$5*NQ129)+($OB$5*NX129)+($PK$5*PG129)+($OP$5*OL129)+($OW$5*OS129)+($PD$5*OZ129)+(PU129*$PY$5)+(QB129*$QF$5)+(QI129*$QM$5)+(QP129*$QT$5)+(QW129*$RA$5)+(RD129*$RH$5)+(RK129*$RO$5)+(RR129*$RV$5)+(RY129*$SC$5)+(SF129*$SJ$5)+(SM129*$SQ$5)+(ST129*$SX$5)+(TA129*$TE$5))+(TH129*$TL$5)+(TO129*$TS$5))/$VM$5</f>
        <v/>
      </c>
      <c r="VN129" s="538" t="n"/>
      <c r="VO129" s="21">
        <f>IF($C129&gt;0,(($IK$5*II129)+($GT$5*GR129)+($JM$5*JK129)+($JF$5*JD129)+($IY$5*IW129)+($IR$5*IP129)+($ID$5*IB129)+($HW$5*HU129)+($HP$5*HN129)+($HI$5*HG129)+($GF$5*GD129)+($FY$5*FW129)+($FR$5*FP129)+($FK$5*FI129)+($FD$5*FB129)+($EW$5*EU129)+($EP$5*EN129)+($EI$5*EG129)+($EB$5*DZ129)+($DU$5*DS129)+($DN$5*DL129)+($DG$5*DE129)+($CZ$5*CX129)+($CS$5*CQ129)+($CL$5*CJ129)+($CE$5*CC129)+($BX$5*BV129)+($BQ$5*BO129)+($BJ$5*BH129)+($BC$5*BA129)+($AV$5*AT129)+($AO$5*AM129)+($AH$5*AF129)+($KO$5*KM129)+($KH$5*KF129)+($KA$5*JY129)+($JT$5*JR129)+($PR$5*PP129)+($GM$5*GK129)+($HA$5*GY129)+($KV$5*KT129)+($LC$5*LA129)+($MS$5*MQ129)+($ML$5*MJ129)+($ME$5*MC129)+($LX$5*LV129)+($LQ$5*LO129)+($LJ$5*LH129)+(MX129*$MZ$5)+(NE129*$NG$5)+(NL129*$NN$5)+($OI$5*OG129)+($NU$5*NS129)+($OB$5*NZ129)+($PD$5*PB129)+($OW$5*OU129)+($OP$5*ON129)+($PK$5*PI129)+($PY$5*PW129)+($QF$5*QD129)+($QM$5*QK129)+($QT$5*QR129)+($RA$5*QY129)+($RH$5*RF129)+($RO$5*RM129)+(RT129*$RV$5)+(SA129*$SC$5)+(SH129*$SJ$5)+(SO129*$SQ$5)+(SV129*$SX$5)+(TC129*$TE$5)+(TJ129*$TL$5)+(TQ129*$TS$5))/$VM$5,0)</f>
        <v/>
      </c>
      <c r="VP129" s="14" t="n"/>
      <c r="VQ129" s="21">
        <f>IF($C129&gt;0,(($IK$5*IK129)+($GT$5*GT129)+($JM$5*JM129)+($JF$5*JF129)+($IY$5*IY129)+($IR$5*IR129)+($ID$5*ID129)+($HW$5*HW129)+($HP$5*HP129)+($HI$5*HI129)+($GF$5*GF129)+($FY$5*FY129)+($FR$5*FR129)+($FK$5*FK129)+($FD$5*FD129)+($EW$5*EW129)+($EP$5*EP129)+($EI$5*EI129)+($EB$5*EB129)+($DU$5*DU129)+($DN$5*DN129)+($DG$5*DG129)+($CZ$5*CZ129)+($CS$5*CS129)+($CL$5*CL129)+($CE$5*CE129)+($BX$5*BX129)+($BQ$5*BQ129)+($BJ$5*BJ129)+($BC$5*BC129)+($AV$5*AV129)+($AO$5*AO129)+($AH$5*AH129)+($KO$5*KO129)+($PR$5*PR129)+($GM$5*GM129)+($HA$5*HA129)+($KH$5*KH129)+($KA$5*KA129)+($JT$5*JT129)+($KV$5*KV129)+($LC$5*LC129)+($MS$5*MS129)+($ML$5*ML129)+($ME$5*ME129)+($LX$5*LX129)+($LQ$5*LQ129)+($LJ$5*LJ129)+($OI$5*OI129)+($NU$5*NU129)+($NN$5*NN129)+($NG$5*NG129)+($MZ$5*MZ129)+(OB129*$OB$5)+($PD$5*PD129)+($OW$5*OW129)+($OP$5*OP129)+($PK$5*PK129)+(PY129*$PY$5)+(QF129*$QF$5)+(QM129*$QM$5)+(QT129*$QT$5)+(RA129*$RA$5)+(RH129*$RH$5)+(RO129*$RO$5)+(RV129*$RV$5)+(SC129*$SC$5)+(SJ129*$SJ$5)+(SQ129*$SQ$5)+(SX129*$SX$5)+(TE129*$TE$5)+(TL129*$TL$5)+(TS129*$TS$5))/$VM$5,0)</f>
        <v/>
      </c>
    </row>
    <row r="130" ht="16" customHeight="1" s="545">
      <c r="A130" s="127" t="n">
        <v>45834</v>
      </c>
      <c r="B130" s="4">
        <f>A130</f>
        <v/>
      </c>
      <c r="C130" s="13" t="n">
        <v>43386.84</v>
      </c>
      <c r="D130" s="138">
        <f>IF(C130&gt;0,C130-C129,0)</f>
        <v/>
      </c>
      <c r="E130" s="68">
        <f>IF(C130&gt;0,D130/C129,0)</f>
        <v/>
      </c>
      <c r="F130" s="15">
        <f>IF(C130&gt;0,(C130-C$10)/C$10,0)</f>
        <v/>
      </c>
      <c r="G130" s="13" t="n">
        <v>6141.02</v>
      </c>
      <c r="H130" s="138">
        <f>IF(G130&gt;0,G130-G129,0)</f>
        <v/>
      </c>
      <c r="I130" s="68">
        <f>IF(G130&gt;0,H130/G129,0)</f>
        <v/>
      </c>
      <c r="J130" s="15">
        <f>IF(G130&gt;0,(G130-G$10)/G$10,0)</f>
        <v/>
      </c>
      <c r="K130" s="13" t="n">
        <v>20167.91</v>
      </c>
      <c r="L130" s="138">
        <f>IF(K130&gt;0,K130-K129,0)</f>
        <v/>
      </c>
      <c r="M130" s="68">
        <f>IF(K130&gt;0,L130/K129,0)</f>
        <v/>
      </c>
      <c r="N130" s="15">
        <f>IF(K130&gt;0,(K130-K$10)/K$10,0)</f>
        <v/>
      </c>
      <c r="O130" s="13" t="n">
        <v>2172.11</v>
      </c>
      <c r="P130" s="138">
        <f>IF(O130&gt;0,O130-O129,0)</f>
        <v/>
      </c>
      <c r="Q130" s="68">
        <f>IF(O130&gt;0,P130/O129,0)</f>
        <v/>
      </c>
      <c r="R130" s="15">
        <f>IF(O130&gt;0,(O130-O$10)/O$10,0)</f>
        <v/>
      </c>
      <c r="S130" s="18">
        <f>IF(O130&gt;0,(((O130*0.7)*Q130)+((K130*0.9)*M130)+((G130*0.65)*I130)+((C130*0.6)*E130))/(O130+K130+G130+C130),0)</f>
        <v/>
      </c>
      <c r="T130" s="121">
        <f>IF(O130&gt;0,(S130*200)+T129,0)</f>
        <v/>
      </c>
      <c r="U130" s="121">
        <f>T130</f>
        <v/>
      </c>
      <c r="V130" s="134">
        <f>IF(T130&gt;0,(T130-T129)/T129,0)</f>
        <v/>
      </c>
      <c r="W130" s="21">
        <f>IF(T130&gt;0,(T130-T$11)/T$11,0)</f>
        <v/>
      </c>
      <c r="X130" s="18">
        <f>IF(T130&gt;0,((Q130+M130+I130+E130)/4),0)</f>
        <v/>
      </c>
      <c r="Y130" s="353">
        <f>87660.93+5</f>
        <v/>
      </c>
      <c r="Z130" s="15" t="n">
        <v>2e-06</v>
      </c>
      <c r="AA130" s="21">
        <f>Z130-$V130</f>
        <v/>
      </c>
      <c r="AC130" s="13" t="n">
        <v>233.65</v>
      </c>
      <c r="AD130" s="68">
        <f>IF(AC130&gt;0,((AC130-AC129)/AC129),0)</f>
        <v/>
      </c>
      <c r="AE130" s="68">
        <f>IF(AC130&gt;0,AD130-$V130,0)</f>
        <v/>
      </c>
      <c r="AF130" s="68">
        <f>IF(AC130&gt;0,(AC130-AF$10)/AF$10,0)</f>
        <v/>
      </c>
      <c r="AG130" s="68" t="n"/>
      <c r="AH130" s="15">
        <f>IF(AC130&gt;0,(AC130-AC$10)/AC$10,0)</f>
        <v/>
      </c>
      <c r="AJ130" s="13" t="n">
        <v>23.06</v>
      </c>
      <c r="AK130" s="68">
        <f>IF(AJ130&gt;0,((AJ130-AJ129)/AJ129),0)</f>
        <v/>
      </c>
      <c r="AL130" s="68">
        <f>IF(AJ130&gt;0,AK130-$V130,0)</f>
        <v/>
      </c>
      <c r="AM130" s="68">
        <f>IF(AJ130&gt;0,(AJ130-AM$10)/AM$10,0)</f>
        <v/>
      </c>
      <c r="AN130" s="68" t="n"/>
      <c r="AO130" s="15">
        <f>IF(AJ130&gt;0,(AJ130-AJ$10)/AJ$10,0)</f>
        <v/>
      </c>
      <c r="AQ130" s="13" t="n">
        <v>21.9</v>
      </c>
      <c r="AR130" s="68">
        <f>IF(AQ130&gt;0,((AQ130-AQ129)/AQ129),0)</f>
        <v/>
      </c>
      <c r="AS130" s="68">
        <f>IF(AQ130&gt;0,AR130-$V130,0)</f>
        <v/>
      </c>
      <c r="AT130" s="68">
        <f>IF(AQ130&gt;0,(AQ130-AT$10)/AT$10,0)</f>
        <v/>
      </c>
      <c r="AU130" s="68" t="n"/>
      <c r="AV130" s="15">
        <f>IF(AQ130&gt;0,(AQ130-AQ$10)/AQ$10,0)</f>
        <v/>
      </c>
      <c r="AX130" s="13" t="n">
        <v>213.85</v>
      </c>
      <c r="AY130" s="68">
        <f>IF(AX130&gt;0,((AX130-AX129)/AX129),0)</f>
        <v/>
      </c>
      <c r="AZ130" s="68">
        <f>IF(AX130&gt;0,AY130-$V130,0)</f>
        <v/>
      </c>
      <c r="BA130" s="68">
        <f>IF(AX130&gt;0,(AX130-BA$10)/BA$10,0)</f>
        <v/>
      </c>
      <c r="BB130" s="68" t="n"/>
      <c r="BC130" s="15">
        <f>IF(AX130&gt;0,(AX130-AX$10)/AX$10,0)</f>
        <v/>
      </c>
      <c r="BE130" s="13" t="n">
        <v>78.93000000000001</v>
      </c>
      <c r="BF130" s="68">
        <f>IF(BE130&gt;0,((BE130-BE129)/BE129),0)</f>
        <v/>
      </c>
      <c r="BG130" s="68">
        <f>IF(BE130&gt;0,BF130-$V130,0)</f>
        <v/>
      </c>
      <c r="BH130" s="68" t="n"/>
      <c r="BI130" s="68" t="n"/>
      <c r="BJ130" s="15">
        <f>IF(BE130&gt;0,(BE130-BE$10)/BE$10,0)</f>
        <v/>
      </c>
      <c r="BL130" s="13" t="n">
        <v>74.29000000000001</v>
      </c>
      <c r="BM130" s="68">
        <f>IF(BL130&gt;0,((BL130-BL129)/BL129),0)</f>
        <v/>
      </c>
      <c r="BN130" s="68">
        <f>IF(BL130&gt;0,BM130-$V130,0)</f>
        <v/>
      </c>
      <c r="BO130" s="68">
        <f>IF(BL130&gt;0,(BL130-BO$10)/BO$10,0)</f>
        <v/>
      </c>
      <c r="BP130" s="68" t="n"/>
      <c r="BQ130" s="15">
        <f>IF(BL130&gt;0,(BL130-BL$10)/BL$10,0)</f>
        <v/>
      </c>
      <c r="BS130" s="13" t="n">
        <v>41.71</v>
      </c>
      <c r="BT130" s="68">
        <f>IF(BS130&gt;0,((BS130-BS129)/BS129),0)</f>
        <v/>
      </c>
      <c r="BU130" s="68">
        <f>IF(BS130&gt;0,BT130-$V130,0)</f>
        <v/>
      </c>
      <c r="BV130" s="68">
        <f>IF(BS130&gt;0,(BS130-BV$10)/BV$10,0)</f>
        <v/>
      </c>
      <c r="BW130" s="68" t="n"/>
      <c r="BX130" s="15">
        <f>IF(BS130&gt;0,(BS130-BS$10)/BS$10,0)</f>
        <v/>
      </c>
      <c r="BZ130" s="13" t="n"/>
      <c r="CA130" s="68">
        <f>IF(BZ130&gt;0,((BZ130-BZ129)/BZ129),0)</f>
        <v/>
      </c>
      <c r="CB130" s="68">
        <f>IF(BZ130&gt;0,CA130-$V130,0)</f>
        <v/>
      </c>
      <c r="CC130" s="68">
        <f>IF(BZ130&gt;0,(BZ130-CC$10)/CC$10,0)</f>
        <v/>
      </c>
      <c r="CD130" s="68" t="n"/>
      <c r="CE130" s="15">
        <f>IF(BZ130&gt;0,(BZ130-BZ$10)/BZ$10,0)</f>
        <v/>
      </c>
      <c r="CG130" s="13" t="n">
        <v>31.01</v>
      </c>
      <c r="CH130" s="68">
        <f>IF(CG130&gt;0,((CG130-CG129)/CG129),0)</f>
        <v/>
      </c>
      <c r="CI130" s="68">
        <f>IF(CG130&gt;0,CH130-$V130,0)</f>
        <v/>
      </c>
      <c r="CJ130" s="68">
        <f>IF(CG130&gt;0,(CG130-CJ$10)/CJ$10,0)</f>
        <v/>
      </c>
      <c r="CK130" s="68" t="n"/>
      <c r="CL130" s="15">
        <f>IF(CG130&gt;0,(CG130-CG$10)/CG$10,0)</f>
        <v/>
      </c>
      <c r="CN130" s="13" t="n">
        <v>32.88</v>
      </c>
      <c r="CO130" s="68">
        <f>IF(CN130&gt;0,((CN130-CN129)/CN129),0)</f>
        <v/>
      </c>
      <c r="CP130" s="68">
        <f>IF(CN130&gt;0,CO130-$V130,0)</f>
        <v/>
      </c>
      <c r="CQ130" s="68">
        <f>IF(CN130&gt;0,(CN130-CQ$10)/CQ$10,0)</f>
        <v/>
      </c>
      <c r="CR130" s="68" t="n"/>
      <c r="CS130" s="15">
        <f>IF(CN130&gt;0,(CN130-CN$10)/CN$10,0)</f>
        <v/>
      </c>
      <c r="CU130" s="13" t="n">
        <v>36.94</v>
      </c>
      <c r="CV130" s="68">
        <f>IF(CU130&gt;0,((CU130-CU129)/CU129),0)</f>
        <v/>
      </c>
      <c r="CW130" s="68">
        <f>IF(CU130&gt;0,CV130-$V130,0)</f>
        <v/>
      </c>
      <c r="CX130" s="68">
        <f>IF(CU130&gt;0,(CU130-CX$10)/CX$10,0)</f>
        <v/>
      </c>
      <c r="CY130" s="68" t="n"/>
      <c r="CZ130" s="15">
        <f>IF(CU130&gt;0,(CU130-CU$10)/CU$10,0)</f>
        <v/>
      </c>
      <c r="DB130" s="13" t="n">
        <v>19.98</v>
      </c>
      <c r="DC130" s="68">
        <f>IF(DB130&gt;0,((DB130-DB129)/DB129),0)</f>
        <v/>
      </c>
      <c r="DD130" s="68">
        <f>IF(DB130&gt;0,DC130-$V130,0)</f>
        <v/>
      </c>
      <c r="DE130" s="68">
        <f>IF(DB130&gt;0,(DB130-DE$10)/DE$10,0)</f>
        <v/>
      </c>
      <c r="DF130" s="68" t="n"/>
      <c r="DG130" s="15">
        <f>IF(DB130&gt;0,(DB130-DB$10)/DB$10,0)</f>
        <v/>
      </c>
      <c r="DI130" s="13" t="n">
        <v>49.66</v>
      </c>
      <c r="DJ130" s="68">
        <f>IF(DI130&gt;0,((DI130-DI129)/DI129),0)</f>
        <v/>
      </c>
      <c r="DK130" s="68">
        <f>IF(DI130&gt;0,DJ130-$V130,0)</f>
        <v/>
      </c>
      <c r="DL130" s="68">
        <f>IF(DI130&gt;0,(DI130-DL$10)/DL$10,0)</f>
        <v/>
      </c>
      <c r="DM130" s="68" t="n"/>
      <c r="DN130" s="15">
        <f>IF(DI130&gt;0,(DI130-DI$10)/DI$10,0)</f>
        <v/>
      </c>
      <c r="DP130" s="13" t="n">
        <v>42.86</v>
      </c>
      <c r="DQ130" s="68">
        <f>IF(DP130&gt;0,((DP130-DP129)/DP129),0)</f>
        <v/>
      </c>
      <c r="DR130" s="68">
        <f>IF(DP130&gt;0,DQ130-$V130,0)</f>
        <v/>
      </c>
      <c r="DS130" s="68" t="n"/>
      <c r="DT130" s="68" t="n"/>
      <c r="DU130" s="15">
        <f>IF(DP130&gt;0,(DP130-DP$10)/DP$10,0)</f>
        <v/>
      </c>
      <c r="DV130" s="18" t="n"/>
      <c r="DW130" s="13" t="n">
        <v>35.22</v>
      </c>
      <c r="DX130" s="68">
        <f>IF(DW130&gt;0,((DW130-DW129)/DW129),0)</f>
        <v/>
      </c>
      <c r="DY130" s="68">
        <f>IF(DW130&gt;0,DX130-$V130,0)</f>
        <v/>
      </c>
      <c r="DZ130" s="68">
        <f>IF(DW130&gt;0,(DW130-DZ$10)/DZ$10,0)</f>
        <v/>
      </c>
      <c r="EA130" s="68" t="n"/>
      <c r="EB130" s="15">
        <f>IF(DW130&gt;0,(DW130-DW$10)/DW$10,0)</f>
        <v/>
      </c>
      <c r="ED130" s="13" t="n">
        <v>38.2</v>
      </c>
      <c r="EE130" s="68">
        <f>IF(ED130&gt;0,((ED130-ED129)/ED129),0)</f>
        <v/>
      </c>
      <c r="EF130" s="68">
        <f>IF(ED130&gt;0,EE130-$V130,0)</f>
        <v/>
      </c>
      <c r="EG130" s="68">
        <f>IF(ED130&gt;0,(ED130-EG$10)/EG$10,0)</f>
        <v/>
      </c>
      <c r="EH130" s="68" t="n"/>
      <c r="EI130" s="15">
        <f>IF(ED130&gt;0,(ED130-ED$10)/ED$10,0)</f>
        <v/>
      </c>
      <c r="EK130" s="13" t="n">
        <v>124.36</v>
      </c>
      <c r="EL130" s="68">
        <f>IF(EK130&gt;0,((EK130-EK129)/EK129),0)</f>
        <v/>
      </c>
      <c r="EM130" s="68">
        <f>IF(EK130&gt;0,EL130-$V130,0)</f>
        <v/>
      </c>
      <c r="EN130" s="68">
        <f>IF(EK130&gt;0,(EK130-EN$10)/EN$10,0)</f>
        <v/>
      </c>
      <c r="EO130" s="68" t="n"/>
      <c r="EP130" s="15">
        <f>IF(EK130&gt;0,(EK130-EK$10)/EK$10,0)</f>
        <v/>
      </c>
      <c r="ER130" s="13" t="n">
        <v>37.17</v>
      </c>
      <c r="ES130" s="68">
        <f>IF(ER130&gt;0,((ER130-ER129)/ER129),0)</f>
        <v/>
      </c>
      <c r="ET130" s="68">
        <f>IF(ER130&gt;0,ES130-$V130,0)</f>
        <v/>
      </c>
      <c r="EU130" s="68">
        <f>IF(ER130&gt;0,(ER130-EU$10)/EU$10,0)</f>
        <v/>
      </c>
      <c r="EV130" s="68" t="n"/>
      <c r="EW130" s="15">
        <f>IF(ER130&gt;0,(ER130-ER$10)/ER$10,0)</f>
        <v/>
      </c>
      <c r="EY130" s="13" t="n">
        <v>38.67</v>
      </c>
      <c r="EZ130" s="68">
        <f>IF(EY130&gt;0,((EY130-EY129)/EY129),0)</f>
        <v/>
      </c>
      <c r="FA130" s="68">
        <f>IF(EY130&gt;0,EZ130-$V130,0)</f>
        <v/>
      </c>
      <c r="FB130" s="68" t="n"/>
      <c r="FC130" s="68" t="n"/>
      <c r="FD130" s="15">
        <f>IF(EY130&gt;0,(EY130-EY$10)/EY$10,0)</f>
        <v/>
      </c>
      <c r="FF130" s="13" t="n">
        <v>58.05</v>
      </c>
      <c r="FG130" s="68">
        <f>IF(FF130&gt;0,((FF130-FF129)/FF129),0)</f>
        <v/>
      </c>
      <c r="FH130" s="68">
        <f>IF(FF130&gt;0,FG130-$V130,0)</f>
        <v/>
      </c>
      <c r="FI130" s="68">
        <f>IF(FF130&gt;0,(FF130-FI$10)/FI$10,0)</f>
        <v/>
      </c>
      <c r="FJ130" s="68" t="n"/>
      <c r="FK130" s="15">
        <f>IF(FF130&gt;0,(FF130-FF$10)/FF$10,0)</f>
        <v/>
      </c>
      <c r="FM130" s="13" t="n">
        <v>190.39</v>
      </c>
      <c r="FN130" s="68">
        <f>IF(FM130&gt;0,((FM130-FM129)/FM129),0)</f>
        <v/>
      </c>
      <c r="FO130" s="68">
        <f>IF(FM130&gt;0,FN130-$V130,0)</f>
        <v/>
      </c>
      <c r="FP130" s="68">
        <f>IF(FM130&gt;0,(FM130-FP$10)/FP$10,0)</f>
        <v/>
      </c>
      <c r="FQ130" s="68" t="n"/>
      <c r="FR130" s="15">
        <f>IF(FM130&gt;0,(FM130-FM$10)/FM$10,0)</f>
        <v/>
      </c>
      <c r="FT130" s="13" t="n">
        <v>92.84</v>
      </c>
      <c r="FU130" s="68">
        <f>IF(FT130&gt;0,((FT130-FT129)/FT129),0)</f>
        <v/>
      </c>
      <c r="FV130" s="68">
        <f>IF(FT130&gt;0,FU130-$V130,0)</f>
        <v/>
      </c>
      <c r="FW130" s="68">
        <f>IF(FT130&gt;0,(FT130-FW$10)/FW$10,0)</f>
        <v/>
      </c>
      <c r="FX130" s="68" t="n"/>
      <c r="FY130" s="15">
        <f>IF(FT130&gt;0,(FT130-FT$10)/FT$10,0)</f>
        <v/>
      </c>
      <c r="GA130" s="13" t="n">
        <v>17.97</v>
      </c>
      <c r="GB130" s="68">
        <f>IF(GA130&gt;0,((GA130-GA129)/GA129),0)</f>
        <v/>
      </c>
      <c r="GC130" s="68">
        <f>IF(GA130&gt;0,GB130-$V130,0)</f>
        <v/>
      </c>
      <c r="GD130" s="68" t="n"/>
      <c r="GE130" s="68" t="n"/>
      <c r="GF130" s="15">
        <f>IF(GA130&gt;0,(GA130-GA$10)/GA$10,0)</f>
        <v/>
      </c>
      <c r="GG130" s="18" t="n"/>
      <c r="GH130" s="13" t="n">
        <v>18.29</v>
      </c>
      <c r="GI130" s="68">
        <f>IF(GH130&gt;0,((GH130-GH129)/GH129),0)</f>
        <v/>
      </c>
      <c r="GJ130" s="68">
        <f>IF(GH130&gt;0,GI130-$V130,0)</f>
        <v/>
      </c>
      <c r="GK130" s="68">
        <f>IF(GH130&gt;0,(GH130-GK$10)/GK$10,0)</f>
        <v/>
      </c>
      <c r="GL130" s="68" t="n"/>
      <c r="GM130" s="15">
        <f>IF(GH130&gt;0,(GH130-GH$10)/GH$10,0)</f>
        <v/>
      </c>
      <c r="GO130" s="13" t="n">
        <v>25.54</v>
      </c>
      <c r="GP130" s="68">
        <f>IF(GO130&gt;0,((GO130-GO129)/GO129),0)</f>
        <v/>
      </c>
      <c r="GQ130" s="68">
        <f>IF(GO130&gt;0,GP130-$V130,0)</f>
        <v/>
      </c>
      <c r="GR130" s="68" t="n"/>
      <c r="GS130" s="68" t="n"/>
      <c r="GT130" s="15">
        <f>IF(GO130&gt;0,(GO130-GO$10)/GO$10,0)</f>
        <v/>
      </c>
      <c r="GV130" s="13" t="n">
        <v>15.63</v>
      </c>
      <c r="GW130" s="68">
        <f>IF(GV130&gt;0,((GV130-GV129)/GV129),0)</f>
        <v/>
      </c>
      <c r="GX130" s="68">
        <f>IF(GV130&gt;0,GW130-$V130,0)</f>
        <v/>
      </c>
      <c r="GY130" s="68">
        <f>IF(GV130&gt;0,(GV130-GY$10)/GY$10,0)</f>
        <v/>
      </c>
      <c r="GZ130" s="68" t="n"/>
      <c r="HA130" s="15">
        <f>IF(GV130&gt;0,(GV130-GV$10)/GV$10,0)</f>
        <v/>
      </c>
      <c r="HD130" s="13" t="n">
        <v>325.78</v>
      </c>
      <c r="HE130" s="68">
        <f>IF(HD130&gt;0,((HD130-HD129)/HD129),0)</f>
        <v/>
      </c>
      <c r="HF130" s="68">
        <f>IF(HD130&gt;0,HE130-$V130,0)</f>
        <v/>
      </c>
      <c r="HG130" s="68">
        <f>IF(HD130&gt;0,(HD130-HG$10)/HG$10,0)</f>
        <v/>
      </c>
      <c r="HH130" s="68" t="n"/>
      <c r="HI130" s="15">
        <f>IF(HD130&gt;0,(HD130-HD$10)/HD$10,0)</f>
        <v/>
      </c>
      <c r="HK130" s="13" t="n">
        <v>41.33</v>
      </c>
      <c r="HL130" s="68">
        <f>IF(HK130&gt;0,((HK130-HK129)/HK129),0)</f>
        <v/>
      </c>
      <c r="HM130" s="68">
        <f>IF(HK130&gt;0,HL130-$V130,0)</f>
        <v/>
      </c>
      <c r="HN130" s="68">
        <f>IF(HK130&gt;0,(HK130-HN$10)/HN$10,0)</f>
        <v/>
      </c>
      <c r="HO130" s="68" t="n"/>
      <c r="HP130" s="15">
        <f>IF(HK130&gt;0,(HK130-HK$10)/HK$10,0)</f>
        <v/>
      </c>
      <c r="HR130" s="13" t="n">
        <v>109.99</v>
      </c>
      <c r="HS130" s="68">
        <f>IF(HR130&gt;0,((HR130-HR129)/HR129),0)</f>
        <v/>
      </c>
      <c r="HT130" s="68">
        <f>IF(HR130&gt;0,HS130-$V130,0)</f>
        <v/>
      </c>
      <c r="HU130" s="68">
        <f>IF(HR130&gt;0,(HR130-HU$10)/HU$10,0)</f>
        <v/>
      </c>
      <c r="HV130" s="68" t="n"/>
      <c r="HW130" s="15">
        <f>IF(HR130&gt;0,(HR130-HR$10)/HR$10,0)</f>
        <v/>
      </c>
      <c r="HY130" s="13" t="n">
        <v>155.02</v>
      </c>
      <c r="HZ130" s="68">
        <f>IF(HY130&gt;0,((HY130-HY129)/HY129),0)</f>
        <v/>
      </c>
      <c r="IA130" s="68">
        <f>IF(HY130&gt;0,HZ130-$V130,0)</f>
        <v/>
      </c>
      <c r="IB130" s="68">
        <f>IF(HY130&gt;0,(HY130-IB$10)/IB$10,0)</f>
        <v/>
      </c>
      <c r="IC130" s="68" t="n"/>
      <c r="ID130" s="15">
        <f>IF(HY130&gt;0,(HY130-HY$10)/HY$10,0)</f>
        <v/>
      </c>
      <c r="IF130" s="13" t="n">
        <v>270.17</v>
      </c>
      <c r="IG130" s="68">
        <f>IF(IF130&gt;0,((IF130-IF129)/IF129),0)</f>
        <v/>
      </c>
      <c r="IH130" s="68">
        <f>IF(IF130&gt;0,IG130-$V130,0)</f>
        <v/>
      </c>
      <c r="II130" s="68">
        <f>IF(IF130&gt;0,(IF130-II$10)/II$10,0)</f>
        <v/>
      </c>
      <c r="IJ130" s="68" t="n"/>
      <c r="IK130" s="15">
        <f>IF(IF130&gt;0,(IF130-IF$10)/IF$10,0)</f>
        <v/>
      </c>
      <c r="IM130" s="13" t="n">
        <v>239.83</v>
      </c>
      <c r="IN130" s="68">
        <f>IF(IM130&gt;0,((IM130-IM129)/IM129),0)</f>
        <v/>
      </c>
      <c r="IO130" s="68">
        <f>IF(IM130&gt;0,IN130-$V130,0)</f>
        <v/>
      </c>
      <c r="IP130" s="68">
        <f>IF(IM130&gt;0,(IM130-IP$10)/IP$10,0)</f>
        <v/>
      </c>
      <c r="IQ130" s="68" t="n"/>
      <c r="IR130" s="15">
        <f>IF(IM130&gt;0,(IM130-IM$10)/IM$10,0)</f>
        <v/>
      </c>
      <c r="IT130" s="13" t="n">
        <v>74.45999999999999</v>
      </c>
      <c r="IU130" s="68">
        <f>IF(IT130&gt;0,((IT130-IT129)/IT129),0)</f>
        <v/>
      </c>
      <c r="IV130" s="68">
        <f>IF(IT130&gt;0,IU130-$V130,0)</f>
        <v/>
      </c>
      <c r="IW130" s="68">
        <f>IF(IT130&gt;0,(IT130-IW$10)/IW$10,0)</f>
        <v/>
      </c>
      <c r="IX130" s="68" t="n"/>
      <c r="IY130" s="15">
        <f>IF(IT130&gt;0,(IT130-IT$10)/IT$10,0)</f>
        <v/>
      </c>
      <c r="JA130" s="13" t="n">
        <v>726.09</v>
      </c>
      <c r="JB130" s="68">
        <f>IF(JA130&gt;0,((JA130-JA129)/JA129),0)</f>
        <v/>
      </c>
      <c r="JC130" s="68">
        <f>IF(JA130&gt;0,JB130-$V130,0)</f>
        <v/>
      </c>
      <c r="JD130" s="68">
        <f>IF(JA130&gt;0,(JA130-JD$10)/JD$10,0)</f>
        <v/>
      </c>
      <c r="JE130" s="68" t="n"/>
      <c r="JF130" s="15">
        <f>IF(JA130&gt;0,(JA130-JA$10)/JA$10,0)</f>
        <v/>
      </c>
      <c r="JH130" s="13" t="n">
        <v>497.45</v>
      </c>
      <c r="JI130" s="68">
        <f>IF(JH130&gt;0,((JH130-JH129)/JH129),0)</f>
        <v/>
      </c>
      <c r="JJ130" s="68">
        <f>IF(JH130&gt;0,JI130-$V130,0)</f>
        <v/>
      </c>
      <c r="JK130" s="68">
        <f>IF(JH130&gt;0,(JH130-JK$10)/JK$10,0)</f>
        <v/>
      </c>
      <c r="JL130" s="68" t="n"/>
      <c r="JM130" s="15">
        <f>IF(JH130&gt;0,(JH130-JH$10)/JH$10,0)</f>
        <v/>
      </c>
      <c r="JO130" s="13" t="n">
        <v>13.35</v>
      </c>
      <c r="JP130" s="68">
        <f>IF(JO130&gt;0,((JO130-JO129)/JO129),0)</f>
        <v/>
      </c>
      <c r="JQ130" s="68">
        <f>IF(JO130&gt;0,JP130-$V130,0)</f>
        <v/>
      </c>
      <c r="JR130" s="68">
        <f>IF(JO130&gt;0,(JO130-JR$10)/JR$10,0)</f>
        <v/>
      </c>
      <c r="JS130" s="68" t="n"/>
      <c r="JT130" s="15">
        <f>IF(JO130&gt;0,(JO130-JO$10)/JO$10,0)</f>
        <v/>
      </c>
      <c r="JV130" s="13" t="n">
        <v>1.84</v>
      </c>
      <c r="JW130" s="68">
        <f>IF(JV130&gt;0,((JV130-JV129)/JV129),0)</f>
        <v/>
      </c>
      <c r="JX130" s="68">
        <f>IF(JV130&gt;0,JW130-$V130,0)</f>
        <v/>
      </c>
      <c r="JY130" s="68">
        <f>IF(JV130&gt;0,(JV130-JY$10)/JY$10,0)</f>
        <v/>
      </c>
      <c r="JZ130" s="68" t="n"/>
      <c r="KA130" s="15">
        <f>IF(JV130&gt;0,(JV130-JV$10)/JV$10,0)</f>
        <v/>
      </c>
      <c r="KC130" s="13" t="n">
        <v>18.2</v>
      </c>
      <c r="KD130" s="68">
        <f>IF(KC130&gt;0,((KC130-KC129)/KC129),0)</f>
        <v/>
      </c>
      <c r="KE130" s="68">
        <f>IF(KC130&gt;0,KD130-$V130,0)</f>
        <v/>
      </c>
      <c r="KF130" s="68">
        <f>IF(KC130&gt;0,(KC130-KF$10)/KF$10,0)</f>
        <v/>
      </c>
      <c r="KG130" s="68" t="n"/>
      <c r="KH130" s="15">
        <f>IF(KC130&gt;0,(KC130-KC$10)/KC$10,0)</f>
        <v/>
      </c>
      <c r="KI130" s="18" t="n"/>
      <c r="KJ130" s="13" t="n">
        <v>95.05</v>
      </c>
      <c r="KK130" s="68">
        <f>IF(KJ130&gt;0,((KJ130-KJ129)/KJ129),0)</f>
        <v/>
      </c>
      <c r="KL130" s="68">
        <f>IF(KJ130&gt;0,KK130-$V130,0)</f>
        <v/>
      </c>
      <c r="KM130" s="68">
        <f>IF(KJ130&gt;0,(KJ130-KM$10)/KM$10,0)</f>
        <v/>
      </c>
      <c r="KN130" s="68" t="n"/>
      <c r="KO130" s="15">
        <f>IF(KJ130&gt;0,(KJ130-KJ$10)/KJ$10,0)</f>
        <v/>
      </c>
      <c r="KQ130" s="13" t="n">
        <v>1.64</v>
      </c>
      <c r="KR130" s="68">
        <f>IF(KQ130&gt;0,((KQ130-KQ129)/KQ129),0)</f>
        <v/>
      </c>
      <c r="KS130" s="68">
        <f>IF(KQ130&gt;0,KR130-$V130,0)</f>
        <v/>
      </c>
      <c r="KT130" s="68">
        <f>IF(KQ130&gt;0,(KQ130-KT$10)/KT$10,0)</f>
        <v/>
      </c>
      <c r="KU130" s="68" t="n"/>
      <c r="KV130" s="15">
        <f>IF(KQ130&gt;0,(KQ130-KQ$10)/KQ$10,0)</f>
        <v/>
      </c>
      <c r="KW130" s="18" t="n"/>
      <c r="KX130" s="13" t="n">
        <v>37.16</v>
      </c>
      <c r="KY130" s="68">
        <f>IF(KX130&gt;0,((KX130-KX129)/KX129),0)</f>
        <v/>
      </c>
      <c r="KZ130" s="68">
        <f>IF(KX130&gt;0,KY130-$V130,0)</f>
        <v/>
      </c>
      <c r="LA130" s="68">
        <f>IF(KX130&gt;0,(KX130-LA$10)/LA$10,0)</f>
        <v/>
      </c>
      <c r="LB130" s="68" t="n"/>
      <c r="LC130" s="15">
        <f>IF(KX130&gt;0,(KX130-KX$10)/KX$10,0)</f>
        <v/>
      </c>
      <c r="LD130" s="18" t="n"/>
      <c r="LE130" s="13" t="n">
        <v>58.15</v>
      </c>
      <c r="LF130" s="68">
        <f>IF(LE130&gt;0,((LE130-LE129)/LE129),0)</f>
        <v/>
      </c>
      <c r="LG130" s="68">
        <f>IF(LE130&gt;0,LF130-$V130,0)</f>
        <v/>
      </c>
      <c r="LH130" s="68">
        <f>IF(LE130&gt;0,(LE130-LH$10)/LH$10,0)</f>
        <v/>
      </c>
      <c r="LI130" s="68" t="n"/>
      <c r="LJ130" s="15">
        <f>IF(LE130&gt;0,(LE130-LE$10)/LE$10,0)</f>
        <v/>
      </c>
      <c r="LL130" s="13" t="n">
        <v>123.05</v>
      </c>
      <c r="LM130" s="68">
        <f>IF(LL130&gt;0,((LL130-LL129)/LL129),0)</f>
        <v/>
      </c>
      <c r="LN130" s="68">
        <f>IF(LL130&gt;0,LM130-$V130,0)</f>
        <v/>
      </c>
      <c r="LO130" s="68">
        <f>IF(LL130&gt;0,(LL130-LO$10)/LO$10,0)</f>
        <v/>
      </c>
      <c r="LP130" s="68" t="n"/>
      <c r="LQ130" s="15">
        <f>IF(LL130&gt;0,(LL130-LL$10)/LL$10,0)</f>
        <v/>
      </c>
      <c r="LS130" s="13" t="n">
        <v>15.85</v>
      </c>
      <c r="LT130" s="68">
        <f>IF(LS130&gt;0,((LS130-LS129)/LS129),0)</f>
        <v/>
      </c>
      <c r="LU130" s="68">
        <f>IF(LS130&gt;0,LT130-$V130,0)</f>
        <v/>
      </c>
      <c r="LV130" s="68" t="n"/>
      <c r="LW130" s="68" t="n"/>
      <c r="LX130" s="15">
        <f>IF(LS130&gt;0,(LS130-LS$10)/LS$10,0)</f>
        <v/>
      </c>
      <c r="LZ130" s="13" t="n">
        <v>17.25</v>
      </c>
      <c r="MA130" s="68">
        <f>IF(LZ130&gt;0,((LZ130-LZ129)/LZ129),0)</f>
        <v/>
      </c>
      <c r="MB130" s="68">
        <f>IF(LZ130&gt;0,MA130-$V130,0)</f>
        <v/>
      </c>
      <c r="MC130" s="68">
        <f>IF(LZ130&gt;0,(LZ130-MC$10)/MC$10,0)</f>
        <v/>
      </c>
      <c r="MD130" s="68" t="n"/>
      <c r="ME130" s="15">
        <f>IF(LZ130&gt;0,(LZ130-LZ$10)/LZ$10,0)</f>
        <v/>
      </c>
      <c r="MG130" s="13" t="n">
        <v>55.85</v>
      </c>
      <c r="MH130" s="68">
        <f>IF(MG130&gt;0,((MG130-MG129)/MG129),0)</f>
        <v/>
      </c>
      <c r="MI130" s="68">
        <f>IF(MG130&gt;0,MH130-$V130,0)</f>
        <v/>
      </c>
      <c r="MJ130" s="68">
        <f>IF(MG130&gt;0,(MG130-MJ$10)/MJ$10,0)</f>
        <v/>
      </c>
      <c r="MK130" s="68" t="n"/>
      <c r="ML130" s="15">
        <f>IF(MG130&gt;0,(MG130-MG$10)/MG$10,0)</f>
        <v/>
      </c>
      <c r="MN130" s="13" t="n">
        <v>141.87</v>
      </c>
      <c r="MO130" s="68">
        <f>IF(MN130&gt;0,((MN130-MN129)/MN129),0)</f>
        <v/>
      </c>
      <c r="MP130" s="68">
        <f>IF(MN130&gt;0,MO130-$V130,0)</f>
        <v/>
      </c>
      <c r="MQ130" s="68">
        <f>IF(MN130&gt;0,(MN130-MQ$10)/MQ$10,0)</f>
        <v/>
      </c>
      <c r="MR130" s="68" t="n"/>
      <c r="MS130" s="15">
        <f>IF(MN130&gt;0,(MN130-MN$10)/MN$10,0)</f>
        <v/>
      </c>
      <c r="MU130" s="13" t="n">
        <v>12.89</v>
      </c>
      <c r="MV130" s="68">
        <f>IF(MU130&gt;0,((MU130-MU129)/MU129),0)</f>
        <v/>
      </c>
      <c r="MW130" s="68">
        <f>IF(MU130&gt;0,MV130-$V130,0)</f>
        <v/>
      </c>
      <c r="MX130" s="68">
        <f>IF(MU130&gt;0,(MU130-MX$10)/MX$10,0)</f>
        <v/>
      </c>
      <c r="MY130" s="68" t="n"/>
      <c r="MZ130" s="15">
        <f>IF(MU130&gt;0,(MU130-MU$10)/MU$10,0)</f>
        <v/>
      </c>
      <c r="NB130" s="13" t="n">
        <v>251</v>
      </c>
      <c r="NC130" s="68">
        <f>IF(NB130&gt;0,((NB130-NB129)/NB129),0)</f>
        <v/>
      </c>
      <c r="ND130" s="68">
        <f>IF(NB130&gt;0,NC130-$V130,0)</f>
        <v/>
      </c>
      <c r="NE130" s="68">
        <f>IF(NB130&gt;0,(NB130-NE$10)/NE$10,0)</f>
        <v/>
      </c>
      <c r="NF130" s="68" t="n"/>
      <c r="NG130" s="15">
        <f>IF(NB130&gt;0,(NB130-NB$10)/NB$10,0)</f>
        <v/>
      </c>
      <c r="NI130" s="13" t="n">
        <v>6</v>
      </c>
      <c r="NJ130" s="68">
        <f>IF(NI130&gt;0,((NI130-NI129)/NI129),0)</f>
        <v/>
      </c>
      <c r="NK130" s="68">
        <f>IF(NI130&gt;0,NJ130-$V130,0)</f>
        <v/>
      </c>
      <c r="NL130" s="68">
        <f>IF(NI130&gt;0,(NI130-NL$10)/NL$10,0)</f>
        <v/>
      </c>
      <c r="NM130" s="68" t="n"/>
      <c r="NN130" s="15">
        <f>IF(NI130&gt;0,(NI130-NI$10)/NI$10,0)</f>
        <v/>
      </c>
      <c r="NP130" s="13" t="n">
        <v>506.81</v>
      </c>
      <c r="NQ130" s="68">
        <f>IF(NP130&gt;0,((NP130-NP129)/NP129),0)</f>
        <v/>
      </c>
      <c r="NR130" s="68">
        <f>IF(NP130&gt;0,NQ130-$V130,0)</f>
        <v/>
      </c>
      <c r="NS130" s="68">
        <f>IF(NP130&gt;0,(NP130-NS$10)/NS$10,0)</f>
        <v/>
      </c>
      <c r="NT130" s="68" t="n"/>
      <c r="NU130" s="15">
        <f>IF(NP130&gt;0,(NP130-NP$10)/NP$10,0)</f>
        <v/>
      </c>
      <c r="NW130" s="13" t="n">
        <v>173.54</v>
      </c>
      <c r="NX130" s="68">
        <f>IF(NW130&gt;0,((NW130-NW129)/NW129),0)</f>
        <v/>
      </c>
      <c r="NY130" s="68">
        <f>IF(NW130&gt;0,NX130-$V130,0)</f>
        <v/>
      </c>
      <c r="NZ130" s="68">
        <f>IF(NW130&gt;0,(NW130-NZ$10)/NZ$10,0)</f>
        <v/>
      </c>
      <c r="OA130" s="68" t="n"/>
      <c r="OB130" s="15">
        <f>IF(NW130&gt;0,(NW130-NW$10)/NW$10,0)</f>
        <v/>
      </c>
      <c r="OD130" s="13" t="n">
        <v>1.93</v>
      </c>
      <c r="OE130" s="68">
        <f>IF(OD130&gt;0,((OD130-OD129)/OD129),0)</f>
        <v/>
      </c>
      <c r="OF130" s="68">
        <f>IF(OD130&gt;0,OE130-$V130,0)</f>
        <v/>
      </c>
      <c r="OG130" s="68">
        <f>IF(OD130&gt;0,(OD130-OG$10)/OG$10,0)</f>
        <v/>
      </c>
      <c r="OH130" s="68" t="n"/>
      <c r="OI130" s="15">
        <f>IF(OD130&gt;0,(OD130-OD$10)/OD$10,0)</f>
        <v/>
      </c>
      <c r="OK130" s="13" t="n">
        <v>174.96</v>
      </c>
      <c r="OL130" s="68">
        <f>IF(OK130&gt;0,((OK130-OK129)/OK129),0)</f>
        <v/>
      </c>
      <c r="OM130" s="68">
        <f>IF(OK130&gt;0,OL130-$V130,0)</f>
        <v/>
      </c>
      <c r="ON130" s="68">
        <f>IF(OK130&gt;0,(OK130-ON$10)/ON$10,0)</f>
        <v/>
      </c>
      <c r="OO130" s="68" t="n"/>
      <c r="OP130" s="15">
        <f>IF(OK130&gt;0,(OK130-OK$10)/OK$10,0)</f>
        <v/>
      </c>
      <c r="OR130" s="13" t="n">
        <v>7.18</v>
      </c>
      <c r="OS130" s="68">
        <f>IF(OR130&gt;0,((OR130-OR129)/OR129),0)</f>
        <v/>
      </c>
      <c r="OT130" s="68">
        <f>IF(OR130&gt;0,OS130-$V130,0)</f>
        <v/>
      </c>
      <c r="OU130" s="68">
        <f>IF(OR130&gt;0,(OR130-OU$10)/OU$10,0)</f>
        <v/>
      </c>
      <c r="OV130" s="68" t="n"/>
      <c r="OW130" s="15">
        <f>IF(OR130&gt;0,(OR130-OR$10)/OR$10,0)</f>
        <v/>
      </c>
      <c r="OY130" s="13" t="n">
        <v>142.67</v>
      </c>
      <c r="OZ130" s="68">
        <f>IF(OY130&gt;0,((OY130-OY129)/OY129),0)</f>
        <v/>
      </c>
      <c r="PA130" s="68">
        <f>IF(OY130&gt;0,OZ130-$V130,0)</f>
        <v/>
      </c>
      <c r="PB130" s="68">
        <f>IF(OY130&gt;0,(OY130-PB$10)/PB$10,0)</f>
        <v/>
      </c>
      <c r="PC130" s="68" t="n"/>
      <c r="PD130" s="15">
        <f>IF(OY130&gt;0,(OY130-OY$10)/OY$10,0)</f>
        <v/>
      </c>
      <c r="PE130" s="18" t="n"/>
      <c r="PF130" s="13" t="n">
        <v>246.8</v>
      </c>
      <c r="PG130" s="68">
        <f>IF(PF130&gt;0,((PF130-PF129)/PF129),0)</f>
        <v/>
      </c>
      <c r="PH130" s="68">
        <f>IF(PF130&gt;0,PG130-$V130,0)</f>
        <v/>
      </c>
      <c r="PI130" s="68">
        <f>IF(PF130&gt;0,(PF130-PI$10)/PI$10,0)</f>
        <v/>
      </c>
      <c r="PJ130" s="68" t="n"/>
      <c r="PK130" s="15">
        <f>IF(PF130&gt;0,(PF130-PF$10)/PF$10,0)</f>
        <v/>
      </c>
      <c r="PM130" s="13" t="n"/>
      <c r="PN130" s="68">
        <f>IF(PM130&gt;0,((PM130-PM129)/PM129),0)</f>
        <v/>
      </c>
      <c r="PO130" s="68">
        <f>PN130-$V130</f>
        <v/>
      </c>
      <c r="PP130" s="68">
        <f>IF(PM130&gt;0,(PM130-PP$10)/PP$10,0)</f>
        <v/>
      </c>
      <c r="PQ130" s="68" t="n"/>
      <c r="PR130" s="15">
        <f>IF(PM130&gt;0,(PM130-PM$10)/PM$10,0)</f>
        <v/>
      </c>
      <c r="PT130" s="13" t="n">
        <v>5.9</v>
      </c>
      <c r="PU130" s="68">
        <f>IF(PT130&gt;0,((PT130-PT129)/PT129),0)</f>
        <v/>
      </c>
      <c r="PV130" s="68">
        <f>IF(PT130&gt;0,PU130-$V130,0)</f>
        <v/>
      </c>
      <c r="PW130" s="68">
        <f>IF(PT130&gt;0,(PT130-PW$10)/PW$10,0)</f>
        <v/>
      </c>
      <c r="PX130" s="68" t="n"/>
      <c r="PY130" s="15">
        <f>IF(PT130&gt;0,(PT130-PT$10)/PT$10,0)</f>
        <v/>
      </c>
      <c r="QA130" s="13" t="n">
        <v>226.2</v>
      </c>
      <c r="QB130" s="68">
        <f>IF(QA130&gt;0,((QA130-QA129)/QA129),0)</f>
        <v/>
      </c>
      <c r="QC130" s="68">
        <f>IF(QA130&gt;0,QB130-$V130,0)</f>
        <v/>
      </c>
      <c r="QD130" s="68">
        <f>IF(QA130&gt;0,(QA130-QD$10)/QD$10,0)</f>
        <v/>
      </c>
      <c r="QE130" s="68" t="n"/>
      <c r="QF130" s="15">
        <f>IF(QA130&gt;0,(QA130-QA$10)/QA$10,0)</f>
        <v/>
      </c>
      <c r="QH130" s="13" t="n">
        <v>1.433</v>
      </c>
      <c r="QI130" s="68">
        <f>IF(QH130&gt;0,((QH130-QH129)/QH129),0)</f>
        <v/>
      </c>
      <c r="QJ130" s="68">
        <f>IF(QH130&gt;0,QI130-$V130,0)</f>
        <v/>
      </c>
      <c r="QK130" s="68">
        <f>IF(QH130&gt;0,(QH130-QK$10)/QK$10,0)</f>
        <v/>
      </c>
      <c r="QL130" s="68" t="n"/>
      <c r="QM130" s="15">
        <f>IF(QH130&gt;0,(QH130-QH$10)/QH$10,0)</f>
        <v/>
      </c>
      <c r="QO130" s="13" t="n">
        <v>12.73</v>
      </c>
      <c r="QP130" s="68">
        <f>IF(QO130&gt;0,((QO130-QO129)/QO129),0)</f>
        <v/>
      </c>
      <c r="QQ130" s="68">
        <f>IF(QO130&gt;0,QP130-$V130,0)</f>
        <v/>
      </c>
      <c r="QR130" s="68">
        <f>IF(QO130&gt;0,(QO130-QR$10)/QR$10,0)</f>
        <v/>
      </c>
      <c r="QS130" s="68" t="n"/>
      <c r="QT130" s="15">
        <f>IF(QO130&gt;0,(QO130-QO$10)/QO$10,0)</f>
        <v/>
      </c>
      <c r="QV130" s="13" t="n">
        <v>1.65</v>
      </c>
      <c r="QW130" s="68">
        <f>IF(QV130&gt;0,((QV130-QV129)/QV129),0)</f>
        <v/>
      </c>
      <c r="QX130" s="68">
        <f>IF(QV130&gt;0,QW130-$V130,0)</f>
        <v/>
      </c>
      <c r="QY130" s="68">
        <f>IF(QV130&gt;0,(QV130-QY$10)/QY$10,0)</f>
        <v/>
      </c>
      <c r="QZ130" s="68" t="n"/>
      <c r="RA130" s="15">
        <f>IF(QV130&gt;0,(QV130-QV$10)/QV$10,0)</f>
        <v/>
      </c>
      <c r="RC130" s="13" t="n">
        <v>39.86</v>
      </c>
      <c r="RD130" s="68">
        <f>IF(RC130&gt;0,((RC130-RC129)/RC129),0)</f>
        <v/>
      </c>
      <c r="RE130" s="68">
        <f>IF(RC130&gt;0,RD130-$V130,0)</f>
        <v/>
      </c>
      <c r="RF130" s="68">
        <f>IF(RC130&gt;0,(RC130-RF$10)/RF$10,0)</f>
        <v/>
      </c>
      <c r="RG130" s="68" t="n"/>
      <c r="RH130" s="15">
        <f>IF(RC130&gt;0,(RC130-RC$10)/RC$10,0)</f>
        <v/>
      </c>
      <c r="RJ130" s="13" t="n">
        <v>224.01</v>
      </c>
      <c r="RK130" s="68">
        <f>IF(RJ130&gt;0,((RJ130-RJ129)/RJ129),0)</f>
        <v/>
      </c>
      <c r="RL130" s="68">
        <f>RK130-$V130</f>
        <v/>
      </c>
      <c r="RM130" s="68">
        <f>IF(RJ130&gt;0,(RJ130-RM$10)/RM$10,0)</f>
        <v/>
      </c>
      <c r="RN130" s="68" t="n"/>
      <c r="RO130" s="15">
        <f>IF(RJ130&gt;0,(RJ130-RJ$10)/RJ$10,0)</f>
        <v/>
      </c>
      <c r="RQ130" s="13" t="n">
        <v>12.81</v>
      </c>
      <c r="RR130" s="68">
        <f>IF(RQ130&gt;0,((RQ130-RQ129)/RQ129),0)</f>
        <v/>
      </c>
      <c r="RS130" s="68">
        <f>RR130-$V130</f>
        <v/>
      </c>
      <c r="RT130" s="68">
        <f>IF(RQ130&gt;0,(RQ130-RT$10)/RT$10,0)</f>
        <v/>
      </c>
      <c r="RU130" s="68" t="n"/>
      <c r="RV130" s="15">
        <f>IF(RQ130&gt;0,(RQ130-RQ$10)/RQ$10,0)</f>
        <v/>
      </c>
      <c r="RX130" s="13" t="n">
        <v>144.25</v>
      </c>
      <c r="RY130" s="68">
        <f>IF(RX130&gt;0,((RX130-RX129)/RX129),0)</f>
        <v/>
      </c>
      <c r="RZ130" s="68">
        <f>RY130-$V130</f>
        <v/>
      </c>
      <c r="SA130" s="68">
        <f>IF(RX130&gt;0,(RX130-SA$10)/SA$10,0)</f>
        <v/>
      </c>
      <c r="SB130" s="68" t="n"/>
      <c r="SC130" s="15">
        <f>IF(RX130&gt;0,(RX130-RX$10)/RX$10,0)</f>
        <v/>
      </c>
      <c r="SE130" s="13" t="n">
        <v>11.11</v>
      </c>
      <c r="SF130" s="68">
        <f>IF(SE130&gt;0,((SE130-SE129)/SE129),0)</f>
        <v/>
      </c>
      <c r="SG130" s="68">
        <f>SF130-$V130</f>
        <v/>
      </c>
      <c r="SH130" s="68">
        <f>IF(SE130&gt;0,(SE130-SH$10)/SH$10,0)</f>
        <v/>
      </c>
      <c r="SI130" s="68" t="n"/>
      <c r="SJ130" s="15">
        <f>IF(SE130&gt;0,(SE130-SE$10)/SE$10,0)</f>
        <v/>
      </c>
      <c r="SL130" s="13" t="n">
        <v>0.889</v>
      </c>
      <c r="SM130" s="68">
        <f>IF(SL130&gt;0,((SL130-SL129)/SL129),0)</f>
        <v/>
      </c>
      <c r="SN130" s="68">
        <f>SM130-$V130</f>
        <v/>
      </c>
      <c r="SO130" s="68">
        <f>IF(SL130&gt;0,(SL130-SO$10)/SO$10,0)</f>
        <v/>
      </c>
      <c r="SP130" s="68" t="n"/>
      <c r="SQ130" s="15">
        <f>IF(SL130&gt;0,(SL130-SL$10)/SL$10,0)</f>
        <v/>
      </c>
      <c r="SS130" s="13" t="n">
        <v>14.06</v>
      </c>
      <c r="ST130" s="68">
        <f>IF(SS130&gt;0,((SS130-SS129)/SS129),0)</f>
        <v/>
      </c>
      <c r="SU130" s="68">
        <f>ST130-$V130</f>
        <v/>
      </c>
      <c r="SV130" s="68">
        <f>IF(SS130&gt;0,(SS130-SV$10)/SV$10,0)</f>
        <v/>
      </c>
      <c r="SW130" s="68" t="n"/>
      <c r="SX130" s="15">
        <f>IF(SS130&gt;0,(SS130-SS$10)/SS$10,0)</f>
        <v/>
      </c>
      <c r="SZ130" s="13" t="n">
        <v>35.99</v>
      </c>
      <c r="TA130" s="68">
        <f>IF(SZ130&gt;0,((SZ130-SZ129)/SZ129),0)</f>
        <v/>
      </c>
      <c r="TB130" s="68">
        <f>TA130-$V130</f>
        <v/>
      </c>
      <c r="TC130" s="68">
        <f>IF(SZ130&gt;0,(SZ130-TC$10)/TC$10,0)</f>
        <v/>
      </c>
      <c r="TD130" s="68" t="n"/>
      <c r="TE130" s="15">
        <f>IF(SZ130&gt;0,(SZ130-SZ$10)/SZ$10,0)</f>
        <v/>
      </c>
      <c r="TG130" s="587" t="n">
        <v>0.17</v>
      </c>
      <c r="TH130" s="68">
        <f>IF(TG130&gt;0,((TG130-TG129)/TG129),0)</f>
        <v/>
      </c>
      <c r="TI130" s="68">
        <f>TH130-$V130</f>
        <v/>
      </c>
      <c r="TJ130" s="68">
        <f>IF(TG130&gt;0,(TG130-TJ$10)/TJ$10,0)</f>
        <v/>
      </c>
      <c r="TK130" s="68" t="n"/>
      <c r="TL130" s="15">
        <f>IF(TG130&gt;0,(TG130-TG$10)/TG$10,0)</f>
        <v/>
      </c>
      <c r="TN130" s="13" t="n">
        <v>68.01000000000001</v>
      </c>
      <c r="TO130" s="68">
        <f>IF(TN130&gt;0,((TN130-TN129)/TN129),0)</f>
        <v/>
      </c>
      <c r="TP130" s="68">
        <f>TO130-$V130</f>
        <v/>
      </c>
      <c r="TQ130" s="68">
        <f>IF(TN130&gt;0,(TN130-TQ$10)/TQ$10,0)</f>
        <v/>
      </c>
      <c r="TR130" s="68" t="n"/>
      <c r="TS130" s="15">
        <f>IF(TN130&gt;0,(TN130-TN$10)/TN$10,0)</f>
        <v/>
      </c>
      <c r="TU130" s="587" t="n">
        <v>3</v>
      </c>
      <c r="TV130" s="68">
        <f>IF(TU130&gt;0,((TU130-TU129)/TU129),0)</f>
        <v/>
      </c>
      <c r="TW130" s="68">
        <f>TV130-$V130</f>
        <v/>
      </c>
      <c r="TX130" s="68">
        <f>IF(TU130&gt;0,(TU130-TX$10)/TX$10,0)</f>
        <v/>
      </c>
      <c r="TY130" s="68" t="n"/>
      <c r="TZ130" s="15">
        <f>IF(TU130&gt;0,(TU130-TU$10)/TU$10,0)</f>
        <v/>
      </c>
      <c r="UB130" s="587" t="n"/>
      <c r="UC130" s="68">
        <f>IF(UB130&gt;0,((UB130-UB129)/UB129),0)</f>
        <v/>
      </c>
      <c r="UD130" s="68">
        <f>UC130-$V130</f>
        <v/>
      </c>
      <c r="UE130" s="68">
        <f>IF(UB130&gt;0,(UB130-UE$10)/UE$10,0)</f>
        <v/>
      </c>
      <c r="UF130" s="68" t="n"/>
      <c r="UG130" s="15">
        <f>IF(UB130&gt;0,(UB130-UB$10)/UB$10,0)</f>
        <v/>
      </c>
      <c r="UI130" s="587" t="n"/>
      <c r="UJ130" s="68">
        <f>IF(UI130&gt;0,((UI130-UI129)/UI129),0)</f>
        <v/>
      </c>
      <c r="UK130" s="68">
        <f>UJ130-$V130</f>
        <v/>
      </c>
      <c r="UL130" s="68">
        <f>IF(UI130&gt;0,(UI130-UL$10)/UL$10,0)</f>
        <v/>
      </c>
      <c r="UM130" s="68" t="n"/>
      <c r="UN130" s="15">
        <f>IF(UI130&gt;0,(UI130-UI$10)/UI$10,0)</f>
        <v/>
      </c>
      <c r="UP130" s="587" t="n"/>
      <c r="UQ130" s="68">
        <f>IF(UP130&gt;0,((UP130-UP129)/UP129),0)</f>
        <v/>
      </c>
      <c r="UR130" s="68">
        <f>UQ130-$V130</f>
        <v/>
      </c>
      <c r="US130" s="68">
        <f>IF(UP130&gt;0,(UP130-US$10)/US$10,0)</f>
        <v/>
      </c>
      <c r="UT130" s="68" t="n"/>
      <c r="UU130" s="15">
        <f>IF(UP130&gt;0,(UP130-UP$10)/UP$10,0)</f>
        <v/>
      </c>
      <c r="UW130" s="587" t="n"/>
      <c r="UX130" s="68">
        <f>IF(UW130&gt;0,((UW130-UW129)/UW129),0)</f>
        <v/>
      </c>
      <c r="UY130" s="68">
        <f>UX130-$V130</f>
        <v/>
      </c>
      <c r="UZ130" s="68">
        <f>IF(UW130&gt;0,(UW130-UZ$10)/UZ$10,0)</f>
        <v/>
      </c>
      <c r="VA130" s="68" t="n"/>
      <c r="VB130" s="15">
        <f>IF(UW130&gt;0,(UW130-UW$10)/UW$10,0)</f>
        <v/>
      </c>
      <c r="VD130" s="587" t="n"/>
      <c r="VE130" s="68">
        <f>IF(VD130&gt;0,((VD130-VD129)/VD129),0)</f>
        <v/>
      </c>
      <c r="VF130" s="68">
        <f>VE130-$V130</f>
        <v/>
      </c>
      <c r="VG130" s="68">
        <f>IF(VD130&gt;0,(VD130-VG$10)/VG$10,0)</f>
        <v/>
      </c>
      <c r="VH130" s="68" t="n"/>
      <c r="VI130" s="15">
        <f>IF(VD130&gt;0,(VD130-VD$10)/VD$10,0)</f>
        <v/>
      </c>
      <c r="VM130" s="21">
        <f>IF($C130&gt;0,(($IK$5*IG130)+($GT$5*GP130)+($JM$5*JI130)+($JF$5*JB130)+($IY$5*IU130)+($IR$5*IN130)+($ID$5*HZ130)+($HW$5*HS130)+($HP$5*HL130)+($HI$5*HE130)+($GF$5*GB130)+($FY$5*FU130)+($FR$5*FN130)+($FK$5*FG130)+($FD$5*EZ130)+($EW$5*ES130)+($EP$5*EL130)+($EI$5*EE130)+($EB$5*DX130)+($DU$5*DQ130)+($DN$5*DJ130)+($DG$5*DC130)+($CZ$5*CV130)+($CS$5*CO130)+($CL$5*CH130)+($CE$5*CA130)+($BX$5*BT130)+($BQ$5*BM130)+($BJ$5*BF130)+($BC$5*AY130)+($AV$5*AR130)+($AO$5*AK130)+($AH$5*AD130)+($JT$5*JP130)+($KA$5*JW130)+($KO$5*KK130)+($PR$5*PN130)+($GM$5*GI130)+($HA$5*GW130)+($KV$5*KR130)+($KH$5*KD130)+($LC$5*KY130)+($MS$5*MO130)+($ML$5*MH130)+($ME$5*MA130)+($LX$5*LT130)+($LQ$5*LM130)+($LJ$5*LF130)+(MV130*$MZ$5)+(NC130*$NG$5)+(NJ130*$NN$5)+($OI$5*OE130)+($NU$5*NQ130)+($OB$5*NX130)+($PK$5*PG130)+($OP$5*OL130)+($OW$5*OS130)+($PD$5*OZ130)+(PU130*$PY$5)+(QB130*$QF$5)+(QI130*$QM$5)+(QP130*$QT$5)+(QW130*$RA$5)+(RD130*$RH$5)+(RK130*$RO$5)+(RR130*$RV$5)+(RY130*$SC$5)+(SF130*$SJ$5)+(SM130*$SQ$5)+(ST130*$SX$5)+(TA130*$TE$5))+(TH130*$TL$5)+(TO130*$TS$5))/$VM$5</f>
        <v/>
      </c>
      <c r="VN130" s="538" t="n"/>
      <c r="VO130" s="21">
        <f>IF($C130&gt;0,(($IK$5*II130)+($GT$5*GR130)+($JM$5*JK130)+($JF$5*JD130)+($IY$5*IW130)+($IR$5*IP130)+($ID$5*IB130)+($HW$5*HU130)+($HP$5*HN130)+($HI$5*HG130)+($GF$5*GD130)+($FY$5*FW130)+($FR$5*FP130)+($FK$5*FI130)+($FD$5*FB130)+($EW$5*EU130)+($EP$5*EN130)+($EI$5*EG130)+($EB$5*DZ130)+($DU$5*DS130)+($DN$5*DL130)+($DG$5*DE130)+($CZ$5*CX130)+($CS$5*CQ130)+($CL$5*CJ130)+($CE$5*CC130)+($BX$5*BV130)+($BQ$5*BO130)+($BJ$5*BH130)+($BC$5*BA130)+($AV$5*AT130)+($AO$5*AM130)+($AH$5*AF130)+($KO$5*KM130)+($KH$5*KF130)+($KA$5*JY130)+($JT$5*JR130)+($PR$5*PP130)+($GM$5*GK130)+($HA$5*GY130)+($KV$5*KT130)+($LC$5*LA130)+($MS$5*MQ130)+($ML$5*MJ130)+($ME$5*MC130)+($LX$5*LV130)+($LQ$5*LO130)+($LJ$5*LH130)+(MX130*$MZ$5)+(NE130*$NG$5)+(NL130*$NN$5)+($OI$5*OG130)+($NU$5*NS130)+($OB$5*NZ130)+($PD$5*PB130)+($OW$5*OU130)+($OP$5*ON130)+($PK$5*PI130)+($PY$5*PW130)+($QF$5*QD130)+($QM$5*QK130)+($QT$5*QR130)+($RA$5*QY130)+($RH$5*RF130)+($RO$5*RM130)+(RT130*$RV$5)+(SA130*$SC$5)+(SH130*$SJ$5)+(SO130*$SQ$5)+(SV130*$SX$5)+(TC130*$TE$5)+(TJ130*$TL$5)+(TQ130*$TS$5))/$VM$5,0)</f>
        <v/>
      </c>
      <c r="VP130" s="14" t="n"/>
      <c r="VQ130" s="21">
        <f>IF($C130&gt;0,(($IK$5*IK130)+($GT$5*GT130)+($JM$5*JM130)+($JF$5*JF130)+($IY$5*IY130)+($IR$5*IR130)+($ID$5*ID130)+($HW$5*HW130)+($HP$5*HP130)+($HI$5*HI130)+($GF$5*GF130)+($FY$5*FY130)+($FR$5*FR130)+($FK$5*FK130)+($FD$5*FD130)+($EW$5*EW130)+($EP$5*EP130)+($EI$5*EI130)+($EB$5*EB130)+($DU$5*DU130)+($DN$5*DN130)+($DG$5*DG130)+($CZ$5*CZ130)+($CS$5*CS130)+($CL$5*CL130)+($CE$5*CE130)+($BX$5*BX130)+($BQ$5*BQ130)+($BJ$5*BJ130)+($BC$5*BC130)+($AV$5*AV130)+($AO$5*AO130)+($AH$5*AH130)+($KO$5*KO130)+($PR$5*PR130)+($GM$5*GM130)+($HA$5*HA130)+($KH$5*KH130)+($KA$5*KA130)+($JT$5*JT130)+($KV$5*KV130)+($LC$5*LC130)+($MS$5*MS130)+($ML$5*ML130)+($ME$5*ME130)+($LX$5*LX130)+($LQ$5*LQ130)+($LJ$5*LJ130)+($OI$5*OI130)+($NU$5*NU130)+($NN$5*NN130)+($NG$5*NG130)+($MZ$5*MZ130)+(OB130*$OB$5)+($PD$5*PD130)+($OW$5*OW130)+($OP$5*OP130)+($PK$5*PK130)+(PY130*$PY$5)+(QF130*$QF$5)+(QM130*$QM$5)+(QT130*$QT$5)+(RA130*$RA$5)+(RH130*$RH$5)+(RO130*$RO$5)+(RV130*$RV$5)+(SC130*$SC$5)+(SJ130*$SJ$5)+(SQ130*$SQ$5)+(SX130*$SX$5)+(TE130*$TE$5)+(TL130*$TL$5)+(TS130*$TS$5))/$VM$5,0)</f>
        <v/>
      </c>
    </row>
    <row r="131" ht="16" customHeight="1" s="545">
      <c r="A131" s="127" t="n">
        <v>45835</v>
      </c>
      <c r="B131" s="4">
        <f>A131</f>
        <v/>
      </c>
      <c r="C131" s="13" t="n">
        <v>43819.27</v>
      </c>
      <c r="D131" s="138">
        <f>IF(C131&gt;0,C131-C130,0)</f>
        <v/>
      </c>
      <c r="E131" s="68">
        <f>IF(C131&gt;0,D131/C130,0)</f>
        <v/>
      </c>
      <c r="F131" s="15">
        <f>IF(C131&gt;0,(C131-C$10)/C$10,0)</f>
        <v/>
      </c>
      <c r="G131" s="13" t="n">
        <v>6173.07</v>
      </c>
      <c r="H131" s="138">
        <f>IF(G131&gt;0,G131-G130,0)</f>
        <v/>
      </c>
      <c r="I131" s="68">
        <f>IF(G131&gt;0,H131/G130,0)</f>
        <v/>
      </c>
      <c r="J131" s="15">
        <f>IF(G131&gt;0,(G131-G$10)/G$10,0)</f>
        <v/>
      </c>
      <c r="K131" s="13" t="n">
        <v>20273.46</v>
      </c>
      <c r="L131" s="138">
        <f>IF(K131&gt;0,K131-K130,0)</f>
        <v/>
      </c>
      <c r="M131" s="68">
        <f>IF(K131&gt;0,L131/K130,0)</f>
        <v/>
      </c>
      <c r="N131" s="15">
        <f>IF(K131&gt;0,(K131-K$10)/K$10,0)</f>
        <v/>
      </c>
      <c r="O131" s="13" t="n">
        <v>2172.53</v>
      </c>
      <c r="P131" s="138">
        <f>IF(O131&gt;0,O131-O130,0)</f>
        <v/>
      </c>
      <c r="Q131" s="68">
        <f>IF(O131&gt;0,P131/O130,0)</f>
        <v/>
      </c>
      <c r="R131" s="15">
        <f>IF(O131&gt;0,(O131-O$10)/O$10,0)</f>
        <v/>
      </c>
      <c r="S131" s="18">
        <f>IF(O131&gt;0,(((O131*0.7)*Q131)+((K131*0.9)*M131)+((G131*0.65)*I131)+((C131*0.6)*E131))/(O131+K131+G131+C131),0)</f>
        <v/>
      </c>
      <c r="T131" s="121">
        <f>IF(O131&gt;0,(S131*200)+T130,0)</f>
        <v/>
      </c>
      <c r="U131" s="121">
        <f>T131</f>
        <v/>
      </c>
      <c r="V131" s="134">
        <f>IF(T131&gt;0,(T131-T130)/T130,0)</f>
        <v/>
      </c>
      <c r="W131" s="21">
        <f>IF(T131&gt;0,(T131-T$11)/T$11,0)</f>
        <v/>
      </c>
      <c r="X131" s="18">
        <f>IF(T131&gt;0,((Q131+M131+I131+E131)/4),0)</f>
        <v/>
      </c>
      <c r="Y131" s="353" t="n">
        <v>87665.92999999999</v>
      </c>
      <c r="Z131" s="15" t="n">
        <v>2e-06</v>
      </c>
      <c r="AA131" s="21">
        <f>Z131-$V131</f>
        <v/>
      </c>
      <c r="AC131" s="13" t="n">
        <v>235.59</v>
      </c>
      <c r="AD131" s="68">
        <f>IF(AC131&gt;0,((AC131-AC130)/AC130),0)</f>
        <v/>
      </c>
      <c r="AE131" s="68">
        <f>IF(AC131&gt;0,AD131-$V131,0)</f>
        <v/>
      </c>
      <c r="AF131" s="68">
        <f>IF(AC131&gt;0,(AC131-AF$10)/AF$10,0)</f>
        <v/>
      </c>
      <c r="AG131" s="68" t="n"/>
      <c r="AH131" s="15">
        <f>IF(AC131&gt;0,(AC131-AC$10)/AC$10,0)</f>
        <v/>
      </c>
      <c r="AJ131" s="13" t="n">
        <v>23.23</v>
      </c>
      <c r="AK131" s="68">
        <f>IF(AJ131&gt;0,((AJ131-AJ130)/AJ130),0)</f>
        <v/>
      </c>
      <c r="AL131" s="68">
        <f>IF(AJ131&gt;0,AK131-$V131,0)</f>
        <v/>
      </c>
      <c r="AM131" s="68">
        <f>IF(AJ131&gt;0,(AJ131-AM$10)/AM$10,0)</f>
        <v/>
      </c>
      <c r="AN131" s="68" t="n"/>
      <c r="AO131" s="15">
        <f>IF(AJ131&gt;0,(AJ131-AJ$10)/AJ$10,0)</f>
        <v/>
      </c>
      <c r="AQ131" s="13" t="n">
        <v>22.06</v>
      </c>
      <c r="AR131" s="68">
        <f>IF(AQ131&gt;0,((AQ131-AQ130)/AQ130),0)</f>
        <v/>
      </c>
      <c r="AS131" s="68">
        <f>IF(AQ131&gt;0,AR131-$V131,0)</f>
        <v/>
      </c>
      <c r="AT131" s="68">
        <f>IF(AQ131&gt;0,(AQ131-AT$10)/AT$10,0)</f>
        <v/>
      </c>
      <c r="AU131" s="68" t="n"/>
      <c r="AV131" s="15">
        <f>IF(AQ131&gt;0,(AQ131-AQ$10)/AQ$10,0)</f>
        <v/>
      </c>
      <c r="AX131" s="13" t="n">
        <v>214.98</v>
      </c>
      <c r="AY131" s="68">
        <f>IF(AX131&gt;0,((AX131-AX130)/AX130),0)</f>
        <v/>
      </c>
      <c r="AZ131" s="68">
        <f>IF(AX131&gt;0,AY131-$V131,0)</f>
        <v/>
      </c>
      <c r="BA131" s="68">
        <f>IF(AX131&gt;0,(AX131-BA$10)/BA$10,0)</f>
        <v/>
      </c>
      <c r="BB131" s="68" t="n"/>
      <c r="BC131" s="15">
        <f>IF(AX131&gt;0,(AX131-AX$10)/AX$10,0)</f>
        <v/>
      </c>
      <c r="BE131" s="13" t="n">
        <v>79.14</v>
      </c>
      <c r="BF131" s="68">
        <f>IF(BE131&gt;0,((BE131-BE130)/BE130),0)</f>
        <v/>
      </c>
      <c r="BG131" s="68">
        <f>IF(BE131&gt;0,BF131-$V131,0)</f>
        <v/>
      </c>
      <c r="BH131" s="68" t="n"/>
      <c r="BI131" s="68" t="n"/>
      <c r="BJ131" s="15">
        <f>IF(BE131&gt;0,(BE131-BE$10)/BE$10,0)</f>
        <v/>
      </c>
      <c r="BL131" s="13" t="n">
        <v>74.28</v>
      </c>
      <c r="BM131" s="68">
        <f>IF(BL131&gt;0,((BL131-BL130)/BL130),0)</f>
        <v/>
      </c>
      <c r="BN131" s="68">
        <f>IF(BL131&gt;0,BM131-$V131,0)</f>
        <v/>
      </c>
      <c r="BO131" s="68">
        <f>IF(BL131&gt;0,(BL131-BO$10)/BO$10,0)</f>
        <v/>
      </c>
      <c r="BP131" s="68" t="n"/>
      <c r="BQ131" s="15">
        <f>IF(BL131&gt;0,(BL131-BL$10)/BL$10,0)</f>
        <v/>
      </c>
      <c r="BS131" s="13" t="n">
        <v>42.16</v>
      </c>
      <c r="BT131" s="68">
        <f>IF(BS131&gt;0,((BS131-BS130)/BS130),0)</f>
        <v/>
      </c>
      <c r="BU131" s="68">
        <f>IF(BS131&gt;0,BT131-$V131,0)</f>
        <v/>
      </c>
      <c r="BV131" s="68">
        <f>IF(BS131&gt;0,(BS131-BV$10)/BV$10,0)</f>
        <v/>
      </c>
      <c r="BW131" s="68" t="n"/>
      <c r="BX131" s="15">
        <f>IF(BS131&gt;0,(BS131-BS$10)/BS$10,0)</f>
        <v/>
      </c>
      <c r="BZ131" s="13" t="n"/>
      <c r="CA131" s="68">
        <f>IF(BZ131&gt;0,((BZ131-BZ130)/BZ130),0)</f>
        <v/>
      </c>
      <c r="CB131" s="68">
        <f>IF(BZ131&gt;0,CA131-$V131,0)</f>
        <v/>
      </c>
      <c r="CC131" s="68">
        <f>IF(BZ131&gt;0,(BZ131-CC$10)/CC$10,0)</f>
        <v/>
      </c>
      <c r="CD131" s="68" t="n"/>
      <c r="CE131" s="15">
        <f>IF(BZ131&gt;0,(BZ131-BZ$10)/BZ$10,0)</f>
        <v/>
      </c>
      <c r="CG131" s="13" t="n">
        <v>30.97</v>
      </c>
      <c r="CH131" s="68">
        <f>IF(CG131&gt;0,((CG131-CG130)/CG130),0)</f>
        <v/>
      </c>
      <c r="CI131" s="68">
        <f>IF(CG131&gt;0,CH131-$V131,0)</f>
        <v/>
      </c>
      <c r="CJ131" s="68">
        <f>IF(CG131&gt;0,(CG131-CJ$10)/CJ$10,0)</f>
        <v/>
      </c>
      <c r="CK131" s="68" t="n"/>
      <c r="CL131" s="15">
        <f>IF(CG131&gt;0,(CG131-CG$10)/CG$10,0)</f>
        <v/>
      </c>
      <c r="CN131" s="13" t="n">
        <v>32.96</v>
      </c>
      <c r="CO131" s="68">
        <f>IF(CN131&gt;0,((CN131-CN130)/CN130),0)</f>
        <v/>
      </c>
      <c r="CP131" s="68">
        <f>IF(CN131&gt;0,CO131-$V131,0)</f>
        <v/>
      </c>
      <c r="CQ131" s="68">
        <f>IF(CN131&gt;0,(CN131-CQ$10)/CQ$10,0)</f>
        <v/>
      </c>
      <c r="CR131" s="68" t="n"/>
      <c r="CS131" s="15">
        <f>IF(CN131&gt;0,(CN131-CN$10)/CN$10,0)</f>
        <v/>
      </c>
      <c r="CU131" s="13" t="n">
        <v>36.95</v>
      </c>
      <c r="CV131" s="68">
        <f>IF(CU131&gt;0,((CU131-CU130)/CU130),0)</f>
        <v/>
      </c>
      <c r="CW131" s="68">
        <f>IF(CU131&gt;0,CV131-$V131,0)</f>
        <v/>
      </c>
      <c r="CX131" s="68">
        <f>IF(CU131&gt;0,(CU131-CX$10)/CX$10,0)</f>
        <v/>
      </c>
      <c r="CY131" s="68" t="n"/>
      <c r="CZ131" s="15">
        <f>IF(CU131&gt;0,(CU131-CU$10)/CU$10,0)</f>
        <v/>
      </c>
      <c r="DB131" s="13" t="n">
        <v>20.05</v>
      </c>
      <c r="DC131" s="68">
        <f>IF(DB131&gt;0,((DB131-DB130)/DB130),0)</f>
        <v/>
      </c>
      <c r="DD131" s="68">
        <f>IF(DB131&gt;0,DC131-$V131,0)</f>
        <v/>
      </c>
      <c r="DE131" s="68">
        <f>IF(DB131&gt;0,(DB131-DE$10)/DE$10,0)</f>
        <v/>
      </c>
      <c r="DF131" s="68" t="n"/>
      <c r="DG131" s="15">
        <f>IF(DB131&gt;0,(DB131-DB$10)/DB$10,0)</f>
        <v/>
      </c>
      <c r="DI131" s="13" t="n">
        <v>50.2</v>
      </c>
      <c r="DJ131" s="68">
        <f>IF(DI131&gt;0,((DI131-DI130)/DI130),0)</f>
        <v/>
      </c>
      <c r="DK131" s="68">
        <f>IF(DI131&gt;0,DJ131-$V131,0)</f>
        <v/>
      </c>
      <c r="DL131" s="68">
        <f>IF(DI131&gt;0,(DI131-DL$10)/DL$10,0)</f>
        <v/>
      </c>
      <c r="DM131" s="68" t="n"/>
      <c r="DN131" s="15">
        <f>IF(DI131&gt;0,(DI131-DI$10)/DI$10,0)</f>
        <v/>
      </c>
      <c r="DP131" s="13" t="n">
        <v>42.98</v>
      </c>
      <c r="DQ131" s="68">
        <f>IF(DP131&gt;0,((DP131-DP130)/DP130),0)</f>
        <v/>
      </c>
      <c r="DR131" s="68">
        <f>IF(DP131&gt;0,DQ131-$V131,0)</f>
        <v/>
      </c>
      <c r="DS131" s="68" t="n"/>
      <c r="DT131" s="68" t="n"/>
      <c r="DU131" s="15">
        <f>IF(DP131&gt;0,(DP131-DP$10)/DP$10,0)</f>
        <v/>
      </c>
      <c r="DV131" s="18" t="n"/>
      <c r="DW131" s="13" t="n">
        <v>35.24</v>
      </c>
      <c r="DX131" s="68">
        <f>IF(DW131&gt;0,((DW131-DW130)/DW130),0)</f>
        <v/>
      </c>
      <c r="DY131" s="68">
        <f>IF(DW131&gt;0,DX131-$V131,0)</f>
        <v/>
      </c>
      <c r="DZ131" s="68">
        <f>IF(DW131&gt;0,(DW131-DZ$10)/DZ$10,0)</f>
        <v/>
      </c>
      <c r="EA131" s="68" t="n"/>
      <c r="EB131" s="15">
        <f>IF(DW131&gt;0,(DW131-DW$10)/DW$10,0)</f>
        <v/>
      </c>
      <c r="ED131" s="13" t="n">
        <v>38.25</v>
      </c>
      <c r="EE131" s="68">
        <f>IF(ED131&gt;0,((ED131-ED130)/ED130),0)</f>
        <v/>
      </c>
      <c r="EF131" s="68">
        <f>IF(ED131&gt;0,EE131-$V131,0)</f>
        <v/>
      </c>
      <c r="EG131" s="68">
        <f>IF(ED131&gt;0,(ED131-EG$10)/EG$10,0)</f>
        <v/>
      </c>
      <c r="EH131" s="68" t="n"/>
      <c r="EI131" s="15">
        <f>IF(ED131&gt;0,(ED131-ED$10)/ED$10,0)</f>
        <v/>
      </c>
      <c r="EK131" s="13" t="n">
        <v>126.23</v>
      </c>
      <c r="EL131" s="68">
        <f>IF(EK131&gt;0,((EK131-EK130)/EK130),0)</f>
        <v/>
      </c>
      <c r="EM131" s="68">
        <f>IF(EK131&gt;0,EL131-$V131,0)</f>
        <v/>
      </c>
      <c r="EN131" s="68">
        <f>IF(EK131&gt;0,(EK131-EN$10)/EN$10,0)</f>
        <v/>
      </c>
      <c r="EO131" s="68" t="n"/>
      <c r="EP131" s="15">
        <f>IF(EK131&gt;0,(EK131-EK$10)/EK$10,0)</f>
        <v/>
      </c>
      <c r="ER131" s="13" t="n">
        <v>37.53</v>
      </c>
      <c r="ES131" s="68">
        <f>IF(ER131&gt;0,((ER131-ER130)/ER130),0)</f>
        <v/>
      </c>
      <c r="ET131" s="68">
        <f>IF(ER131&gt;0,ES131-$V131,0)</f>
        <v/>
      </c>
      <c r="EU131" s="68">
        <f>IF(ER131&gt;0,(ER131-EU$10)/EU$10,0)</f>
        <v/>
      </c>
      <c r="EV131" s="68" t="n"/>
      <c r="EW131" s="15">
        <f>IF(ER131&gt;0,(ER131-ER$10)/ER$10,0)</f>
        <v/>
      </c>
      <c r="EY131" s="13" t="n">
        <v>37.18</v>
      </c>
      <c r="EZ131" s="68">
        <f>IF(EY131&gt;0,((EY131-EY130)/EY130),0)</f>
        <v/>
      </c>
      <c r="FA131" s="68">
        <f>IF(EY131&gt;0,EZ131-$V131,0)</f>
        <v/>
      </c>
      <c r="FB131" s="68" t="n"/>
      <c r="FC131" s="68" t="n"/>
      <c r="FD131" s="15">
        <f>IF(EY131&gt;0,(EY131-EY$10)/EY$10,0)</f>
        <v/>
      </c>
      <c r="FF131" s="13" t="n">
        <v>57.75</v>
      </c>
      <c r="FG131" s="68">
        <f>IF(FF131&gt;0,((FF131-FF130)/FF130),0)</f>
        <v/>
      </c>
      <c r="FH131" s="68">
        <f>IF(FF131&gt;0,FG131-$V131,0)</f>
        <v/>
      </c>
      <c r="FI131" s="68">
        <f>IF(FF131&gt;0,(FF131-FI$10)/FI$10,0)</f>
        <v/>
      </c>
      <c r="FJ131" s="68" t="n"/>
      <c r="FK131" s="15">
        <f>IF(FF131&gt;0,(FF131-FF$10)/FF$10,0)</f>
        <v/>
      </c>
      <c r="FM131" s="13" t="n">
        <v>191.5</v>
      </c>
      <c r="FN131" s="68">
        <f>IF(FM131&gt;0,((FM131-FM130)/FM130),0)</f>
        <v/>
      </c>
      <c r="FO131" s="68">
        <f>IF(FM131&gt;0,FN131-$V131,0)</f>
        <v/>
      </c>
      <c r="FP131" s="68">
        <f>IF(FM131&gt;0,(FM131-FP$10)/FP$10,0)</f>
        <v/>
      </c>
      <c r="FQ131" s="68" t="n"/>
      <c r="FR131" s="15">
        <f>IF(FM131&gt;0,(FM131-FM$10)/FM$10,0)</f>
        <v/>
      </c>
      <c r="FT131" s="13" t="n">
        <v>93.09999999999999</v>
      </c>
      <c r="FU131" s="68">
        <f>IF(FT131&gt;0,((FT131-FT130)/FT130),0)</f>
        <v/>
      </c>
      <c r="FV131" s="68">
        <f>IF(FT131&gt;0,FU131-$V131,0)</f>
        <v/>
      </c>
      <c r="FW131" s="68">
        <f>IF(FT131&gt;0,(FT131-FW$10)/FW$10,0)</f>
        <v/>
      </c>
      <c r="FX131" s="68" t="n"/>
      <c r="FY131" s="15">
        <f>IF(FT131&gt;0,(FT131-FT$10)/FT$10,0)</f>
        <v/>
      </c>
      <c r="GA131" s="13" t="n">
        <v>18.23</v>
      </c>
      <c r="GB131" s="68">
        <f>IF(GA131&gt;0,((GA131-GA130)/GA130),0)</f>
        <v/>
      </c>
      <c r="GC131" s="68">
        <f>IF(GA131&gt;0,GB131-$V131,0)</f>
        <v/>
      </c>
      <c r="GD131" s="68" t="n"/>
      <c r="GE131" s="68" t="n"/>
      <c r="GF131" s="15">
        <f>IF(GA131&gt;0,(GA131-GA$10)/GA$10,0)</f>
        <v/>
      </c>
      <c r="GG131" s="18" t="n"/>
      <c r="GH131" s="13" t="n">
        <v>18.16</v>
      </c>
      <c r="GI131" s="68">
        <f>IF(GH131&gt;0,((GH131-GH130)/GH130),0)</f>
        <v/>
      </c>
      <c r="GJ131" s="68">
        <f>IF(GH131&gt;0,GI131-$V131,0)</f>
        <v/>
      </c>
      <c r="GK131" s="68">
        <f>IF(GH131&gt;0,(GH131-GK$10)/GK$10,0)</f>
        <v/>
      </c>
      <c r="GL131" s="68" t="n"/>
      <c r="GM131" s="15">
        <f>IF(GH131&gt;0,(GH131-GH$10)/GH$10,0)</f>
        <v/>
      </c>
      <c r="GO131" s="13" t="n">
        <v>25.64</v>
      </c>
      <c r="GP131" s="68">
        <f>IF(GO131&gt;0,((GO131-GO130)/GO130),0)</f>
        <v/>
      </c>
      <c r="GQ131" s="68">
        <f>IF(GO131&gt;0,GP131-$V131,0)</f>
        <v/>
      </c>
      <c r="GR131" s="68" t="n"/>
      <c r="GS131" s="68" t="n"/>
      <c r="GT131" s="15">
        <f>IF(GO131&gt;0,(GO131-GO$10)/GO$10,0)</f>
        <v/>
      </c>
      <c r="GV131" s="13" t="n">
        <v>15.66</v>
      </c>
      <c r="GW131" s="68">
        <f>IF(GV131&gt;0,((GV131-GV130)/GV130),0)</f>
        <v/>
      </c>
      <c r="GX131" s="68">
        <f>IF(GV131&gt;0,GW131-$V131,0)</f>
        <v/>
      </c>
      <c r="GY131" s="68">
        <f>IF(GV131&gt;0,(GV131-GY$10)/GY$10,0)</f>
        <v/>
      </c>
      <c r="GZ131" s="68" t="n"/>
      <c r="HA131" s="15">
        <f>IF(GV131&gt;0,(GV131-GV$10)/GV$10,0)</f>
        <v/>
      </c>
      <c r="HD131" s="13" t="n">
        <v>323.63</v>
      </c>
      <c r="HE131" s="68">
        <f>IF(HD131&gt;0,((HD131-HD130)/HD130),0)</f>
        <v/>
      </c>
      <c r="HF131" s="68">
        <f>IF(HD131&gt;0,HE131-$V131,0)</f>
        <v/>
      </c>
      <c r="HG131" s="68">
        <f>IF(HD131&gt;0,(HD131-HG$10)/HG$10,0)</f>
        <v/>
      </c>
      <c r="HH131" s="68" t="n"/>
      <c r="HI131" s="15">
        <f>IF(HD131&gt;0,(HD131-HD$10)/HD$10,0)</f>
        <v/>
      </c>
      <c r="HK131" s="13" t="n">
        <v>45.84</v>
      </c>
      <c r="HL131" s="68">
        <f>IF(HK131&gt;0,((HK131-HK130)/HK130),0)</f>
        <v/>
      </c>
      <c r="HM131" s="68">
        <f>IF(HK131&gt;0,HL131-$V131,0)</f>
        <v/>
      </c>
      <c r="HN131" s="68">
        <f>IF(HK131&gt;0,(HK131-HN$10)/HN$10,0)</f>
        <v/>
      </c>
      <c r="HO131" s="68" t="n"/>
      <c r="HP131" s="15">
        <f>IF(HK131&gt;0,(HK131-HK$10)/HK$10,0)</f>
        <v/>
      </c>
      <c r="HR131" s="13" t="n">
        <v>109.38</v>
      </c>
      <c r="HS131" s="68">
        <f>IF(HR131&gt;0,((HR131-HR130)/HR130),0)</f>
        <v/>
      </c>
      <c r="HT131" s="68">
        <f>IF(HR131&gt;0,HS131-$V131,0)</f>
        <v/>
      </c>
      <c r="HU131" s="68">
        <f>IF(HR131&gt;0,(HR131-HU$10)/HU$10,0)</f>
        <v/>
      </c>
      <c r="HV131" s="68" t="n"/>
      <c r="HW131" s="15">
        <f>IF(HR131&gt;0,(HR131-HR$10)/HR$10,0)</f>
        <v/>
      </c>
      <c r="HY131" s="13" t="n">
        <v>157.75</v>
      </c>
      <c r="HZ131" s="68">
        <f>IF(HY131&gt;0,((HY131-HY130)/HY130),0)</f>
        <v/>
      </c>
      <c r="IA131" s="68">
        <f>IF(HY131&gt;0,HZ131-$V131,0)</f>
        <v/>
      </c>
      <c r="IB131" s="68">
        <f>IF(HY131&gt;0,(HY131-IB$10)/IB$10,0)</f>
        <v/>
      </c>
      <c r="IC131" s="68" t="n"/>
      <c r="ID131" s="15">
        <f>IF(HY131&gt;0,(HY131-HY$10)/HY$10,0)</f>
        <v/>
      </c>
      <c r="IF131" s="13" t="n">
        <v>269.35</v>
      </c>
      <c r="IG131" s="68">
        <f>IF(IF131&gt;0,((IF131-IF130)/IF130),0)</f>
        <v/>
      </c>
      <c r="IH131" s="68">
        <f>IF(IF131&gt;0,IG131-$V131,0)</f>
        <v/>
      </c>
      <c r="II131" s="68">
        <f>IF(IF131&gt;0,(IF131-II$10)/II$10,0)</f>
        <v/>
      </c>
      <c r="IJ131" s="68" t="n"/>
      <c r="IK131" s="15">
        <f>IF(IF131&gt;0,(IF131-IF$10)/IF$10,0)</f>
        <v/>
      </c>
      <c r="IM131" s="13" t="n">
        <v>238.65</v>
      </c>
      <c r="IN131" s="68">
        <f>IF(IM131&gt;0,((IM131-IM130)/IM130),0)</f>
        <v/>
      </c>
      <c r="IO131" s="68">
        <f>IF(IM131&gt;0,IN131-$V131,0)</f>
        <v/>
      </c>
      <c r="IP131" s="68">
        <f>IF(IM131&gt;0,(IM131-IP$10)/IP$10,0)</f>
        <v/>
      </c>
      <c r="IQ131" s="68" t="n"/>
      <c r="IR131" s="15">
        <f>IF(IM131&gt;0,(IM131-IM$10)/IM$10,0)</f>
        <v/>
      </c>
      <c r="IT131" s="13" t="n">
        <v>73.27</v>
      </c>
      <c r="IU131" s="68">
        <f>IF(IT131&gt;0,((IT131-IT130)/IT130),0)</f>
        <v/>
      </c>
      <c r="IV131" s="68">
        <f>IF(IT131&gt;0,IU131-$V131,0)</f>
        <v/>
      </c>
      <c r="IW131" s="68">
        <f>IF(IT131&gt;0,(IT131-IW$10)/IW$10,0)</f>
        <v/>
      </c>
      <c r="IX131" s="68" t="n"/>
      <c r="IY131" s="15">
        <f>IF(IT131&gt;0,(IT131-IT$10)/IT$10,0)</f>
        <v/>
      </c>
      <c r="JA131" s="13" t="n">
        <v>733.63</v>
      </c>
      <c r="JB131" s="68">
        <f>IF(JA131&gt;0,((JA131-JA130)/JA130),0)</f>
        <v/>
      </c>
      <c r="JC131" s="68">
        <f>IF(JA131&gt;0,JB131-$V131,0)</f>
        <v/>
      </c>
      <c r="JD131" s="68">
        <f>IF(JA131&gt;0,(JA131-JD$10)/JD$10,0)</f>
        <v/>
      </c>
      <c r="JE131" s="68" t="n"/>
      <c r="JF131" s="15">
        <f>IF(JA131&gt;0,(JA131-JA$10)/JA$10,0)</f>
        <v/>
      </c>
      <c r="JH131" s="13" t="n">
        <v>495.94</v>
      </c>
      <c r="JI131" s="68">
        <f>IF(JH131&gt;0,((JH131-JH130)/JH130),0)</f>
        <v/>
      </c>
      <c r="JJ131" s="68">
        <f>IF(JH131&gt;0,JI131-$V131,0)</f>
        <v/>
      </c>
      <c r="JK131" s="68">
        <f>IF(JH131&gt;0,(JH131-JK$10)/JK$10,0)</f>
        <v/>
      </c>
      <c r="JL131" s="68" t="n"/>
      <c r="JM131" s="15">
        <f>IF(JH131&gt;0,(JH131-JH$10)/JH$10,0)</f>
        <v/>
      </c>
      <c r="JO131" s="13" t="n">
        <v>12.86</v>
      </c>
      <c r="JP131" s="68">
        <f>IF(JO131&gt;0,((JO131-JO130)/JO130),0)</f>
        <v/>
      </c>
      <c r="JQ131" s="68">
        <f>IF(JO131&gt;0,JP131-$V131,0)</f>
        <v/>
      </c>
      <c r="JR131" s="68">
        <f>IF(JO131&gt;0,(JO131-JR$10)/JR$10,0)</f>
        <v/>
      </c>
      <c r="JS131" s="68" t="n"/>
      <c r="JT131" s="15">
        <f>IF(JO131&gt;0,(JO131-JO$10)/JO$10,0)</f>
        <v/>
      </c>
      <c r="JV131" s="13" t="n">
        <v>1.79</v>
      </c>
      <c r="JW131" s="68">
        <f>IF(JV131&gt;0,((JV131-JV130)/JV130),0)</f>
        <v/>
      </c>
      <c r="JX131" s="68">
        <f>IF(JV131&gt;0,JW131-$V131,0)</f>
        <v/>
      </c>
      <c r="JY131" s="68">
        <f>IF(JV131&gt;0,(JV131-JY$10)/JY$10,0)</f>
        <v/>
      </c>
      <c r="JZ131" s="68" t="n"/>
      <c r="KA131" s="15">
        <f>IF(JV131&gt;0,(JV131-JV$10)/JV$10,0)</f>
        <v/>
      </c>
      <c r="KC131" s="13" t="n">
        <v>18.31</v>
      </c>
      <c r="KD131" s="68">
        <f>IF(KC131&gt;0,((KC131-KC130)/KC130),0)</f>
        <v/>
      </c>
      <c r="KE131" s="68">
        <f>IF(KC131&gt;0,KD131-$V131,0)</f>
        <v/>
      </c>
      <c r="KF131" s="68">
        <f>IF(KC131&gt;0,(KC131-KF$10)/KF$10,0)</f>
        <v/>
      </c>
      <c r="KG131" s="68" t="n"/>
      <c r="KH131" s="15">
        <f>IF(KC131&gt;0,(KC131-KC$10)/KC$10,0)</f>
        <v/>
      </c>
      <c r="KI131" s="18" t="n"/>
      <c r="KJ131" s="13" t="n">
        <v>93.48999999999999</v>
      </c>
      <c r="KK131" s="68">
        <f>IF(KJ131&gt;0,((KJ131-KJ130)/KJ130),0)</f>
        <v/>
      </c>
      <c r="KL131" s="68">
        <f>IF(KJ131&gt;0,KK131-$V131,0)</f>
        <v/>
      </c>
      <c r="KM131" s="68">
        <f>IF(KJ131&gt;0,(KJ131-KM$10)/KM$10,0)</f>
        <v/>
      </c>
      <c r="KN131" s="68" t="n"/>
      <c r="KO131" s="15">
        <f>IF(KJ131&gt;0,(KJ131-KJ$10)/KJ$10,0)</f>
        <v/>
      </c>
      <c r="KQ131" s="13" t="n">
        <v>1.67</v>
      </c>
      <c r="KR131" s="68">
        <f>IF(KQ131&gt;0,((KQ131-KQ130)/KQ130),0)</f>
        <v/>
      </c>
      <c r="KS131" s="68">
        <f>IF(KQ131&gt;0,KR131-$V131,0)</f>
        <v/>
      </c>
      <c r="KT131" s="68">
        <f>IF(KQ131&gt;0,(KQ131-KT$10)/KT$10,0)</f>
        <v/>
      </c>
      <c r="KU131" s="68" t="n"/>
      <c r="KV131" s="15">
        <f>IF(KQ131&gt;0,(KQ131-KQ$10)/KQ$10,0)</f>
        <v/>
      </c>
      <c r="KW131" s="18" t="n"/>
      <c r="KX131" s="13" t="n">
        <v>37.25</v>
      </c>
      <c r="KY131" s="68">
        <f>IF(KX131&gt;0,((KX131-KX130)/KX130),0)</f>
        <v/>
      </c>
      <c r="KZ131" s="68">
        <f>IF(KX131&gt;0,KY131-$V131,0)</f>
        <v/>
      </c>
      <c r="LA131" s="68">
        <f>IF(KX131&gt;0,(KX131-LA$10)/LA$10,0)</f>
        <v/>
      </c>
      <c r="LB131" s="68" t="n"/>
      <c r="LC131" s="15">
        <f>IF(KX131&gt;0,(KX131-KX$10)/KX$10,0)</f>
        <v/>
      </c>
      <c r="LD131" s="18" t="n"/>
      <c r="LE131" s="13" t="n">
        <v>58.31</v>
      </c>
      <c r="LF131" s="68">
        <f>IF(LE131&gt;0,((LE131-LE130)/LE130),0)</f>
        <v/>
      </c>
      <c r="LG131" s="68">
        <f>IF(LE131&gt;0,LF131-$V131,0)</f>
        <v/>
      </c>
      <c r="LH131" s="68">
        <f>IF(LE131&gt;0,(LE131-LH$10)/LH$10,0)</f>
        <v/>
      </c>
      <c r="LI131" s="68" t="n"/>
      <c r="LJ131" s="15">
        <f>IF(LE131&gt;0,(LE131-LE$10)/LE$10,0)</f>
        <v/>
      </c>
      <c r="LL131" s="13" t="n">
        <v>116.12</v>
      </c>
      <c r="LM131" s="68">
        <f>IF(LL131&gt;0,((LL131-LL130)/LL130),0)</f>
        <v/>
      </c>
      <c r="LN131" s="68">
        <f>IF(LL131&gt;0,LM131-$V131,0)</f>
        <v/>
      </c>
      <c r="LO131" s="68">
        <f>IF(LL131&gt;0,(LL131-LO$10)/LO$10,0)</f>
        <v/>
      </c>
      <c r="LP131" s="68" t="n"/>
      <c r="LQ131" s="15">
        <f>IF(LL131&gt;0,(LL131-LL$10)/LL$10,0)</f>
        <v/>
      </c>
      <c r="LS131" s="13" t="n">
        <v>14.87</v>
      </c>
      <c r="LT131" s="68">
        <f>IF(LS131&gt;0,((LS131-LS130)/LS130),0)</f>
        <v/>
      </c>
      <c r="LU131" s="68">
        <f>IF(LS131&gt;0,LT131-$V131,0)</f>
        <v/>
      </c>
      <c r="LV131" s="68" t="n"/>
      <c r="LW131" s="68" t="n"/>
      <c r="LX131" s="15">
        <f>IF(LS131&gt;0,(LS131-LS$10)/LS$10,0)</f>
        <v/>
      </c>
      <c r="LZ131" s="13" t="n">
        <v>16.77</v>
      </c>
      <c r="MA131" s="68">
        <f>IF(LZ131&gt;0,((LZ131-LZ130)/LZ130),0)</f>
        <v/>
      </c>
      <c r="MB131" s="68">
        <f>IF(LZ131&gt;0,MA131-$V131,0)</f>
        <v/>
      </c>
      <c r="MC131" s="68">
        <f>IF(LZ131&gt;0,(LZ131-MC$10)/MC$10,0)</f>
        <v/>
      </c>
      <c r="MD131" s="68" t="n"/>
      <c r="ME131" s="15">
        <f>IF(LZ131&gt;0,(LZ131-LZ$10)/LZ$10,0)</f>
        <v/>
      </c>
      <c r="MG131" s="13" t="n">
        <v>55.26</v>
      </c>
      <c r="MH131" s="68">
        <f>IF(MG131&gt;0,((MG131-MG130)/MG130),0)</f>
        <v/>
      </c>
      <c r="MI131" s="68">
        <f>IF(MG131&gt;0,MH131-$V131,0)</f>
        <v/>
      </c>
      <c r="MJ131" s="68">
        <f>IF(MG131&gt;0,(MG131-MJ$10)/MJ$10,0)</f>
        <v/>
      </c>
      <c r="MK131" s="68" t="n"/>
      <c r="ML131" s="15">
        <f>IF(MG131&gt;0,(MG131-MG$10)/MG$10,0)</f>
        <v/>
      </c>
      <c r="MN131" s="13" t="n">
        <v>143.19</v>
      </c>
      <c r="MO131" s="68">
        <f>IF(MN131&gt;0,((MN131-MN130)/MN130),0)</f>
        <v/>
      </c>
      <c r="MP131" s="68">
        <f>IF(MN131&gt;0,MO131-$V131,0)</f>
        <v/>
      </c>
      <c r="MQ131" s="68">
        <f>IF(MN131&gt;0,(MN131-MQ$10)/MQ$10,0)</f>
        <v/>
      </c>
      <c r="MR131" s="68" t="n"/>
      <c r="MS131" s="15">
        <f>IF(MN131&gt;0,(MN131-MN$10)/MN$10,0)</f>
        <v/>
      </c>
      <c r="MU131" s="13" t="n">
        <v>11.86</v>
      </c>
      <c r="MV131" s="68">
        <f>IF(MU131&gt;0,((MU131-MU130)/MU130),0)</f>
        <v/>
      </c>
      <c r="MW131" s="68">
        <f>IF(MU131&gt;0,MV131-$V131,0)</f>
        <v/>
      </c>
      <c r="MX131" s="68">
        <f>IF(MU131&gt;0,(MU131-MX$10)/MX$10,0)</f>
        <v/>
      </c>
      <c r="MY131" s="68" t="n"/>
      <c r="MZ131" s="15">
        <f>IF(MU131&gt;0,(MU131-MU$10)/MU$10,0)</f>
        <v/>
      </c>
      <c r="NB131" s="13" t="n">
        <v>254.51</v>
      </c>
      <c r="NC131" s="68">
        <f>IF(NB131&gt;0,((NB131-NB130)/NB130),0)</f>
        <v/>
      </c>
      <c r="ND131" s="68">
        <f>IF(NB131&gt;0,NC131-$V131,0)</f>
        <v/>
      </c>
      <c r="NE131" s="68">
        <f>IF(NB131&gt;0,(NB131-NE$10)/NE$10,0)</f>
        <v/>
      </c>
      <c r="NF131" s="68" t="n"/>
      <c r="NG131" s="15">
        <f>IF(NB131&gt;0,(NB131-NB$10)/NB$10,0)</f>
        <v/>
      </c>
      <c r="NI131" s="13" t="n">
        <v>5.84</v>
      </c>
      <c r="NJ131" s="68">
        <f>IF(NI131&gt;0,((NI131-NI130)/NI130),0)</f>
        <v/>
      </c>
      <c r="NK131" s="68">
        <f>IF(NI131&gt;0,NJ131-$V131,0)</f>
        <v/>
      </c>
      <c r="NL131" s="68">
        <f>IF(NI131&gt;0,(NI131-NL$10)/NL$10,0)</f>
        <v/>
      </c>
      <c r="NM131" s="68" t="n"/>
      <c r="NN131" s="15">
        <f>IF(NI131&gt;0,(NI131-NI$10)/NI$10,0)</f>
        <v/>
      </c>
      <c r="NP131" s="13" t="n">
        <v>519.66</v>
      </c>
      <c r="NQ131" s="68">
        <f>IF(NP131&gt;0,((NP131-NP130)/NP130),0)</f>
        <v/>
      </c>
      <c r="NR131" s="68">
        <f>IF(NP131&gt;0,NQ131-$V131,0)</f>
        <v/>
      </c>
      <c r="NS131" s="68">
        <f>IF(NP131&gt;0,(NP131-NS$10)/NS$10,0)</f>
        <v/>
      </c>
      <c r="NT131" s="68" t="n"/>
      <c r="NU131" s="15">
        <f>IF(NP131&gt;0,(NP131-NP$10)/NP$10,0)</f>
        <v/>
      </c>
      <c r="NW131" s="13" t="n">
        <v>178.53</v>
      </c>
      <c r="NX131" s="68">
        <f>IF(NW131&gt;0,((NW131-NW130)/NW130),0)</f>
        <v/>
      </c>
      <c r="NY131" s="68">
        <f>IF(NW131&gt;0,NX131-$V131,0)</f>
        <v/>
      </c>
      <c r="NZ131" s="68">
        <f>IF(NW131&gt;0,(NW131-NZ$10)/NZ$10,0)</f>
        <v/>
      </c>
      <c r="OA131" s="68" t="n"/>
      <c r="OB131" s="15">
        <f>IF(NW131&gt;0,(NW131-NW$10)/NW$10,0)</f>
        <v/>
      </c>
      <c r="OD131" s="13" t="n">
        <v>1.88</v>
      </c>
      <c r="OE131" s="68">
        <f>IF(OD131&gt;0,((OD131-OD130)/OD130),0)</f>
        <v/>
      </c>
      <c r="OF131" s="68">
        <f>IF(OD131&gt;0,OE131-$V131,0)</f>
        <v/>
      </c>
      <c r="OG131" s="68">
        <f>IF(OD131&gt;0,(OD131-OG$10)/OG$10,0)</f>
        <v/>
      </c>
      <c r="OH131" s="68" t="n"/>
      <c r="OI131" s="15">
        <f>IF(OD131&gt;0,(OD131-OD$10)/OD$10,0)</f>
        <v/>
      </c>
      <c r="OK131" s="13" t="n">
        <v>168.65</v>
      </c>
      <c r="OL131" s="68">
        <f>IF(OK131&gt;0,((OK131-OK130)/OK130),0)</f>
        <v/>
      </c>
      <c r="OM131" s="68">
        <f>IF(OK131&gt;0,OL131-$V131,0)</f>
        <v/>
      </c>
      <c r="ON131" s="68">
        <f>IF(OK131&gt;0,(OK131-ON$10)/ON$10,0)</f>
        <v/>
      </c>
      <c r="OO131" s="68" t="n"/>
      <c r="OP131" s="15">
        <f>IF(OK131&gt;0,(OK131-OK$10)/OK$10,0)</f>
        <v/>
      </c>
      <c r="OR131" s="13" t="n">
        <v>6.81</v>
      </c>
      <c r="OS131" s="68">
        <f>IF(OR131&gt;0,((OR131-OR130)/OR130),0)</f>
        <v/>
      </c>
      <c r="OT131" s="68">
        <f>IF(OR131&gt;0,OS131-$V131,0)</f>
        <v/>
      </c>
      <c r="OU131" s="68">
        <f>IF(OR131&gt;0,(OR131-OU$10)/OU$10,0)</f>
        <v/>
      </c>
      <c r="OV131" s="68" t="n"/>
      <c r="OW131" s="15">
        <f>IF(OR131&gt;0,(OR131-OR$10)/OR$10,0)</f>
        <v/>
      </c>
      <c r="OY131" s="13" t="n">
        <v>144.66</v>
      </c>
      <c r="OZ131" s="68">
        <f>IF(OY131&gt;0,((OY131-OY130)/OY130),0)</f>
        <v/>
      </c>
      <c r="PA131" s="68">
        <f>IF(OY131&gt;0,OZ131-$V131,0)</f>
        <v/>
      </c>
      <c r="PB131" s="68">
        <f>IF(OY131&gt;0,(OY131-PB$10)/PB$10,0)</f>
        <v/>
      </c>
      <c r="PC131" s="68" t="n"/>
      <c r="PD131" s="15">
        <f>IF(OY131&gt;0,(OY131-OY$10)/OY$10,0)</f>
        <v/>
      </c>
      <c r="PE131" s="18" t="n"/>
      <c r="PF131" s="13" t="n">
        <v>246.98</v>
      </c>
      <c r="PG131" s="68">
        <f>IF(PF131&gt;0,((PF131-PF130)/PF130),0)</f>
        <v/>
      </c>
      <c r="PH131" s="68">
        <f>IF(PF131&gt;0,PG131-$V131,0)</f>
        <v/>
      </c>
      <c r="PI131" s="68">
        <f>IF(PF131&gt;0,(PF131-PI$10)/PI$10,0)</f>
        <v/>
      </c>
      <c r="PJ131" s="68" t="n"/>
      <c r="PK131" s="15">
        <f>IF(PF131&gt;0,(PF131-PF$10)/PF$10,0)</f>
        <v/>
      </c>
      <c r="PM131" s="13" t="n"/>
      <c r="PN131" s="68">
        <f>IF(PM131&gt;0,((PM131-PM130)/PM130),0)</f>
        <v/>
      </c>
      <c r="PO131" s="68">
        <f>PN131-$V131</f>
        <v/>
      </c>
      <c r="PP131" s="68">
        <f>IF(PM131&gt;0,(PM131-PP$10)/PP$10,0)</f>
        <v/>
      </c>
      <c r="PQ131" s="68" t="n"/>
      <c r="PR131" s="15">
        <f>IF(PM131&gt;0,(PM131-PM$10)/PM$10,0)</f>
        <v/>
      </c>
      <c r="PT131" s="13" t="n">
        <v>5.55</v>
      </c>
      <c r="PU131" s="68">
        <f>IF(PT131&gt;0,((PT131-PT130)/PT130),0)</f>
        <v/>
      </c>
      <c r="PV131" s="68">
        <f>IF(PT131&gt;0,PU131-$V131,0)</f>
        <v/>
      </c>
      <c r="PW131" s="68">
        <f>IF(PT131&gt;0,(PT131-PW$10)/PW$10,0)</f>
        <v/>
      </c>
      <c r="PX131" s="68" t="n"/>
      <c r="PY131" s="15">
        <f>IF(PT131&gt;0,(PT131-PT$10)/PT$10,0)</f>
        <v/>
      </c>
      <c r="QA131" s="13" t="n">
        <v>229.84</v>
      </c>
      <c r="QB131" s="68">
        <f>IF(QA131&gt;0,((QA131-QA130)/QA130),0)</f>
        <v/>
      </c>
      <c r="QC131" s="68">
        <f>IF(QA131&gt;0,QB131-$V131,0)</f>
        <v/>
      </c>
      <c r="QD131" s="68">
        <f>IF(QA131&gt;0,(QA131-QD$10)/QD$10,0)</f>
        <v/>
      </c>
      <c r="QE131" s="68" t="n"/>
      <c r="QF131" s="15">
        <f>IF(QA131&gt;0,(QA131-QA$10)/QA$10,0)</f>
        <v/>
      </c>
      <c r="QH131" s="13" t="n">
        <v>1.59</v>
      </c>
      <c r="QI131" s="68">
        <f>IF(QH131&gt;0,((QH131-QH130)/QH130),0)</f>
        <v/>
      </c>
      <c r="QJ131" s="68">
        <f>IF(QH131&gt;0,QI131-$V131,0)</f>
        <v/>
      </c>
      <c r="QK131" s="68">
        <f>IF(QH131&gt;0,(QH131-QK$10)/QK$10,0)</f>
        <v/>
      </c>
      <c r="QL131" s="68" t="n"/>
      <c r="QM131" s="15">
        <f>IF(QH131&gt;0,(QH131-QH$10)/QH$10,0)</f>
        <v/>
      </c>
      <c r="QO131" s="13" t="n">
        <v>11.19</v>
      </c>
      <c r="QP131" s="68">
        <f>IF(QO131&gt;0,((QO131-QO130)/QO130),0)</f>
        <v/>
      </c>
      <c r="QQ131" s="68">
        <f>IF(QO131&gt;0,QP131-$V131,0)</f>
        <v/>
      </c>
      <c r="QR131" s="68">
        <f>IF(QO131&gt;0,(QO131-QR$10)/QR$10,0)</f>
        <v/>
      </c>
      <c r="QS131" s="68" t="n"/>
      <c r="QT131" s="15">
        <f>IF(QO131&gt;0,(QO131-QO$10)/QO$10,0)</f>
        <v/>
      </c>
      <c r="QV131" s="13" t="n">
        <v>1.66</v>
      </c>
      <c r="QW131" s="68">
        <f>IF(QV131&gt;0,((QV131-QV130)/QV130),0)</f>
        <v/>
      </c>
      <c r="QX131" s="68">
        <f>IF(QV131&gt;0,QW131-$V131,0)</f>
        <v/>
      </c>
      <c r="QY131" s="68">
        <f>IF(QV131&gt;0,(QV131-QY$10)/QY$10,0)</f>
        <v/>
      </c>
      <c r="QZ131" s="68" t="n"/>
      <c r="RA131" s="15">
        <f>IF(QV131&gt;0,(QV131-QV$10)/QV$10,0)</f>
        <v/>
      </c>
      <c r="RC131" s="13" t="n">
        <v>40.25</v>
      </c>
      <c r="RD131" s="68">
        <f>IF(RC131&gt;0,((RC131-RC130)/RC130),0)</f>
        <v/>
      </c>
      <c r="RE131" s="68">
        <f>IF(RC131&gt;0,RD131-$V131,0)</f>
        <v/>
      </c>
      <c r="RF131" s="68">
        <f>IF(RC131&gt;0,(RC131-RF$10)/RF$10,0)</f>
        <v/>
      </c>
      <c r="RG131" s="68" t="n"/>
      <c r="RH131" s="15">
        <f>IF(RC131&gt;0,(RC131-RC$10)/RC$10,0)</f>
        <v/>
      </c>
      <c r="RJ131" s="13" t="n">
        <v>228.57</v>
      </c>
      <c r="RK131" s="68">
        <f>IF(RJ131&gt;0,((RJ131-RJ130)/RJ130),0)</f>
        <v/>
      </c>
      <c r="RL131" s="68">
        <f>RK131-$V131</f>
        <v/>
      </c>
      <c r="RM131" s="68">
        <f>IF(RJ131&gt;0,(RJ131-RM$10)/RM$10,0)</f>
        <v/>
      </c>
      <c r="RN131" s="68" t="n"/>
      <c r="RO131" s="15">
        <f>IF(RJ131&gt;0,(RJ131-RJ$10)/RJ$10,0)</f>
        <v/>
      </c>
      <c r="RQ131" s="13" t="n">
        <v>12.67</v>
      </c>
      <c r="RR131" s="68">
        <f>IF(RQ131&gt;0,((RQ131-RQ130)/RQ130),0)</f>
        <v/>
      </c>
      <c r="RS131" s="68">
        <f>RR131-$V131</f>
        <v/>
      </c>
      <c r="RT131" s="68">
        <f>IF(RQ131&gt;0,(RQ131-RT$10)/RT$10,0)</f>
        <v/>
      </c>
      <c r="RU131" s="68" t="n"/>
      <c r="RV131" s="15">
        <f>IF(RQ131&gt;0,(RQ131-RQ$10)/RQ$10,0)</f>
        <v/>
      </c>
      <c r="RX131" s="13" t="n">
        <v>130.74</v>
      </c>
      <c r="RY131" s="68">
        <f>IF(RX131&gt;0,((RX131-RX130)/RX130),0)</f>
        <v/>
      </c>
      <c r="RZ131" s="68">
        <f>RY131-$V131</f>
        <v/>
      </c>
      <c r="SA131" s="68">
        <f>IF(RX131&gt;0,(RX131-SA$10)/SA$10,0)</f>
        <v/>
      </c>
      <c r="SB131" s="68" t="n"/>
      <c r="SC131" s="15">
        <f>IF(RX131&gt;0,(RX131-RX$10)/RX$10,0)</f>
        <v/>
      </c>
      <c r="SE131" s="13" t="n">
        <v>11.07</v>
      </c>
      <c r="SF131" s="68">
        <f>IF(SE131&gt;0,((SE131-SE130)/SE130),0)</f>
        <v/>
      </c>
      <c r="SG131" s="68">
        <f>SF131-$V131</f>
        <v/>
      </c>
      <c r="SH131" s="68">
        <f>IF(SE131&gt;0,(SE131-SH$10)/SH$10,0)</f>
        <v/>
      </c>
      <c r="SI131" s="68" t="n"/>
      <c r="SJ131" s="15">
        <f>IF(SE131&gt;0,(SE131-SE$10)/SE$10,0)</f>
        <v/>
      </c>
      <c r="SL131" s="13" t="n">
        <v>0.8100000000000001</v>
      </c>
      <c r="SM131" s="68">
        <f>IF(SL131&gt;0,((SL131-SL130)/SL130),0)</f>
        <v/>
      </c>
      <c r="SN131" s="68">
        <f>SM131-$V131</f>
        <v/>
      </c>
      <c r="SO131" s="68">
        <f>IF(SL131&gt;0,(SL131-SO$10)/SO$10,0)</f>
        <v/>
      </c>
      <c r="SP131" s="68" t="n"/>
      <c r="SQ131" s="15">
        <f>IF(SL131&gt;0,(SL131-SL$10)/SL$10,0)</f>
        <v/>
      </c>
      <c r="SS131" s="13" t="n">
        <v>14.02</v>
      </c>
      <c r="ST131" s="68">
        <f>IF(SS131&gt;0,((SS131-SS130)/SS130),0)</f>
        <v/>
      </c>
      <c r="SU131" s="68">
        <f>ST131-$V131</f>
        <v/>
      </c>
      <c r="SV131" s="68">
        <f>IF(SS131&gt;0,(SS131-SV$10)/SV$10,0)</f>
        <v/>
      </c>
      <c r="SW131" s="68" t="n"/>
      <c r="SX131" s="15">
        <f>IF(SS131&gt;0,(SS131-SS$10)/SS$10,0)</f>
        <v/>
      </c>
      <c r="SZ131" s="13" t="n">
        <v>32.9</v>
      </c>
      <c r="TA131" s="68">
        <f>IF(SZ131&gt;0,((SZ131-SZ130)/SZ130),0)</f>
        <v/>
      </c>
      <c r="TB131" s="68">
        <f>TA131-$V131</f>
        <v/>
      </c>
      <c r="TC131" s="68">
        <f>IF(SZ131&gt;0,(SZ131-TC$10)/TC$10,0)</f>
        <v/>
      </c>
      <c r="TD131" s="68" t="n"/>
      <c r="TE131" s="15">
        <f>IF(SZ131&gt;0,(SZ131-SZ$10)/SZ$10,0)</f>
        <v/>
      </c>
      <c r="TG131" s="587" t="n">
        <v>0.162</v>
      </c>
      <c r="TH131" s="68">
        <f>IF(TG131&gt;0,((TG131-TG130)/TG130),0)</f>
        <v/>
      </c>
      <c r="TI131" s="68">
        <f>TH131-$V131</f>
        <v/>
      </c>
      <c r="TJ131" s="68">
        <f>IF(TG131&gt;0,(TG131-TJ$10)/TJ$10,0)</f>
        <v/>
      </c>
      <c r="TK131" s="68" t="n"/>
      <c r="TL131" s="15">
        <f>IF(TG131&gt;0,(TG131-TG$10)/TG$10,0)</f>
        <v/>
      </c>
      <c r="TN131" s="13" t="n">
        <v>66.73999999999999</v>
      </c>
      <c r="TO131" s="68">
        <f>IF(TN131&gt;0,((TN131-TN130)/TN130),0)</f>
        <v/>
      </c>
      <c r="TP131" s="68">
        <f>TO131-$V131</f>
        <v/>
      </c>
      <c r="TQ131" s="68">
        <f>IF(TN131&gt;0,(TN131-TQ$10)/TQ$10,0)</f>
        <v/>
      </c>
      <c r="TR131" s="68" t="n"/>
      <c r="TS131" s="15">
        <f>IF(TN131&gt;0,(TN131-TN$10)/TN$10,0)</f>
        <v/>
      </c>
      <c r="TU131" s="587" t="n">
        <v>2.83</v>
      </c>
      <c r="TV131" s="68">
        <f>IF(TU131&gt;0,((TU131-TU130)/TU130),0)</f>
        <v/>
      </c>
      <c r="TW131" s="68">
        <f>TV131-$V131</f>
        <v/>
      </c>
      <c r="TX131" s="68">
        <f>IF(TU131&gt;0,(TU131-TX$10)/TX$10,0)</f>
        <v/>
      </c>
      <c r="TY131" s="68" t="n"/>
      <c r="TZ131" s="15">
        <f>IF(TU131&gt;0,(TU131-TU$10)/TU$10,0)</f>
        <v/>
      </c>
      <c r="UB131" s="587" t="n"/>
      <c r="UC131" s="68">
        <f>IF(UB131&gt;0,((UB131-UB130)/UB130),0)</f>
        <v/>
      </c>
      <c r="UD131" s="68">
        <f>UC131-$V131</f>
        <v/>
      </c>
      <c r="UE131" s="68">
        <f>IF(UB131&gt;0,(UB131-UE$10)/UE$10,0)</f>
        <v/>
      </c>
      <c r="UF131" s="68" t="n"/>
      <c r="UG131" s="15">
        <f>IF(UB131&gt;0,(UB131-UB$10)/UB$10,0)</f>
        <v/>
      </c>
      <c r="UI131" s="587" t="n"/>
      <c r="UJ131" s="68">
        <f>IF(UI131&gt;0,((UI131-UI130)/UI130),0)</f>
        <v/>
      </c>
      <c r="UK131" s="68">
        <f>UJ131-$V131</f>
        <v/>
      </c>
      <c r="UL131" s="68">
        <f>IF(UI131&gt;0,(UI131-UL$10)/UL$10,0)</f>
        <v/>
      </c>
      <c r="UM131" s="68" t="n"/>
      <c r="UN131" s="15">
        <f>IF(UI131&gt;0,(UI131-UI$10)/UI$10,0)</f>
        <v/>
      </c>
      <c r="UP131" s="587" t="n"/>
      <c r="UQ131" s="68">
        <f>IF(UP131&gt;0,((UP131-UP130)/UP130),0)</f>
        <v/>
      </c>
      <c r="UR131" s="68">
        <f>UQ131-$V131</f>
        <v/>
      </c>
      <c r="US131" s="68">
        <f>IF(UP131&gt;0,(UP131-US$10)/US$10,0)</f>
        <v/>
      </c>
      <c r="UT131" s="68" t="n"/>
      <c r="UU131" s="15">
        <f>IF(UP131&gt;0,(UP131-UP$10)/UP$10,0)</f>
        <v/>
      </c>
      <c r="UW131" s="587" t="n"/>
      <c r="UX131" s="68">
        <f>IF(UW131&gt;0,((UW131-UW130)/UW130),0)</f>
        <v/>
      </c>
      <c r="UY131" s="68">
        <f>UX131-$V131</f>
        <v/>
      </c>
      <c r="UZ131" s="68">
        <f>IF(UW131&gt;0,(UW131-UZ$10)/UZ$10,0)</f>
        <v/>
      </c>
      <c r="VA131" s="68" t="n"/>
      <c r="VB131" s="15">
        <f>IF(UW131&gt;0,(UW131-UW$10)/UW$10,0)</f>
        <v/>
      </c>
      <c r="VD131" s="587" t="n"/>
      <c r="VE131" s="68">
        <f>IF(VD131&gt;0,((VD131-VD130)/VD130),0)</f>
        <v/>
      </c>
      <c r="VF131" s="68">
        <f>VE131-$V131</f>
        <v/>
      </c>
      <c r="VG131" s="68">
        <f>IF(VD131&gt;0,(VD131-VG$10)/VG$10,0)</f>
        <v/>
      </c>
      <c r="VH131" s="68" t="n"/>
      <c r="VI131" s="15">
        <f>IF(VD131&gt;0,(VD131-VD$10)/VD$10,0)</f>
        <v/>
      </c>
      <c r="VM131" s="21">
        <f>IF($C131&gt;0,(($IK$5*IG131)+($GT$5*GP131)+($JM$5*JI131)+($JF$5*JB131)+($IY$5*IU131)+($IR$5*IN131)+($ID$5*HZ131)+($HW$5*HS131)+($HP$5*HL131)+($HI$5*HE131)+($GF$5*GB131)+($FY$5*FU131)+($FR$5*FN131)+($FK$5*FG131)+($FD$5*EZ131)+($EW$5*ES131)+($EP$5*EL131)+($EI$5*EE131)+($EB$5*DX131)+($DU$5*DQ131)+($DN$5*DJ131)+($DG$5*DC131)+($CZ$5*CV131)+($CS$5*CO131)+($CL$5*CH131)+($CE$5*CA131)+($BX$5*BT131)+($BQ$5*BM131)+($BJ$5*BF131)+($BC$5*AY131)+($AV$5*AR131)+($AO$5*AK131)+($AH$5*AD131)+($JT$5*JP131)+($KA$5*JW131)+($KO$5*KK131)+($PR$5*PN131)+($GM$5*GI131)+($HA$5*GW131)+($KV$5*KR131)+($KH$5*KD131)+($LC$5*KY131)+($MS$5*MO131)+($ML$5*MH131)+($ME$5*MA131)+($LX$5*LT131)+($LQ$5*LM131)+($LJ$5*LF131)+(MV131*$MZ$5)+(NC131*$NG$5)+(NJ131*$NN$5)+($OI$5*OE131)+($NU$5*NQ131)+($OB$5*NX131)+($PK$5*PG131)+($OP$5*OL131)+($OW$5*OS131)+($PD$5*OZ131)+(PU131*$PY$5)+(QB131*$QF$5)+(QI131*$QM$5)+(QP131*$QT$5)+(QW131*$RA$5)+(RD131*$RH$5)+(RK131*$RO$5)+(RR131*$RV$5)+(RY131*$SC$5)+(SF131*$SJ$5)+(SM131*$SQ$5)+(ST131*$SX$5)+(TA131*$TE$5))+(TH131*$TL$5)+(TO131*$TS$5))/$VM$5</f>
        <v/>
      </c>
      <c r="VN131" s="538" t="n"/>
      <c r="VO131" s="21">
        <f>IF($C131&gt;0,(($IK$5*II131)+($GT$5*GR131)+($JM$5*JK131)+($JF$5*JD131)+($IY$5*IW131)+($IR$5*IP131)+($ID$5*IB131)+($HW$5*HU131)+($HP$5*HN131)+($HI$5*HG131)+($GF$5*GD131)+($FY$5*FW131)+($FR$5*FP131)+($FK$5*FI131)+($FD$5*FB131)+($EW$5*EU131)+($EP$5*EN131)+($EI$5*EG131)+($EB$5*DZ131)+($DU$5*DS131)+($DN$5*DL131)+($DG$5*DE131)+($CZ$5*CX131)+($CS$5*CQ131)+($CL$5*CJ131)+($CE$5*CC131)+($BX$5*BV131)+($BQ$5*BO131)+($BJ$5*BH131)+($BC$5*BA131)+($AV$5*AT131)+($AO$5*AM131)+($AH$5*AF131)+($KO$5*KM131)+($KH$5*KF131)+($KA$5*JY131)+($JT$5*JR131)+($PR$5*PP131)+($GM$5*GK131)+($HA$5*GY131)+($KV$5*KT131)+($LC$5*LA131)+($MS$5*MQ131)+($ML$5*MJ131)+($ME$5*MC131)+($LX$5*LV131)+($LQ$5*LO131)+($LJ$5*LH131)+(MX131*$MZ$5)+(NE131*$NG$5)+(NL131*$NN$5)+($OI$5*OG131)+($NU$5*NS131)+($OB$5*NZ131)+($PD$5*PB131)+($OW$5*OU131)+($OP$5*ON131)+($PK$5*PI131)+($PY$5*PW131)+($QF$5*QD131)+($QM$5*QK131)+($QT$5*QR131)+($RA$5*QY131)+($RH$5*RF131)+($RO$5*RM131)+(RT131*$RV$5)+(SA131*$SC$5)+(SH131*$SJ$5)+(SO131*$SQ$5)+(SV131*$SX$5)+(TC131*$TE$5)+(TJ131*$TL$5)+(TQ131*$TS$5))/$VM$5,0)</f>
        <v/>
      </c>
      <c r="VP131" s="14" t="n"/>
      <c r="VQ131" s="21">
        <f>IF($C131&gt;0,(($IK$5*IK131)+($GT$5*GT131)+($JM$5*JM131)+($JF$5*JF131)+($IY$5*IY131)+($IR$5*IR131)+($ID$5*ID131)+($HW$5*HW131)+($HP$5*HP131)+($HI$5*HI131)+($GF$5*GF131)+($FY$5*FY131)+($FR$5*FR131)+($FK$5*FK131)+($FD$5*FD131)+($EW$5*EW131)+($EP$5*EP131)+($EI$5*EI131)+($EB$5*EB131)+($DU$5*DU131)+($DN$5*DN131)+($DG$5*DG131)+($CZ$5*CZ131)+($CS$5*CS131)+($CL$5*CL131)+($CE$5*CE131)+($BX$5*BX131)+($BQ$5*BQ131)+($BJ$5*BJ131)+($BC$5*BC131)+($AV$5*AV131)+($AO$5*AO131)+($AH$5*AH131)+($KO$5*KO131)+($PR$5*PR131)+($GM$5*GM131)+($HA$5*HA131)+($KH$5*KH131)+($KA$5*KA131)+($JT$5*JT131)+($KV$5*KV131)+($LC$5*LC131)+($MS$5*MS131)+($ML$5*ML131)+($ME$5*ME131)+($LX$5*LX131)+($LQ$5*LQ131)+($LJ$5*LJ131)+($OI$5*OI131)+($NU$5*NU131)+($NN$5*NN131)+($NG$5*NG131)+($MZ$5*MZ131)+(OB131*$OB$5)+($PD$5*PD131)+($OW$5*OW131)+($OP$5*OP131)+($PK$5*PK131)+(PY131*$PY$5)+(QF131*$QF$5)+(QM131*$QM$5)+(QT131*$QT$5)+(RA131*$RA$5)+(RH131*$RH$5)+(RO131*$RO$5)+(RV131*$RV$5)+(SC131*$SC$5)+(SJ131*$SJ$5)+(SQ131*$SQ$5)+(SX131*$SX$5)+(TE131*$TE$5)+(TL131*$TL$5)+(TS131*$TS$5))/$VM$5,0)</f>
        <v/>
      </c>
    </row>
    <row r="132" ht="16" customHeight="1" s="545">
      <c r="A132" s="127" t="n">
        <v>45838</v>
      </c>
      <c r="B132" s="4">
        <f>A132</f>
        <v/>
      </c>
      <c r="C132" s="13" t="n">
        <v>44093.61</v>
      </c>
      <c r="D132" s="138">
        <f>IF(C132&gt;0,C132-C131,0)</f>
        <v/>
      </c>
      <c r="E132" s="68">
        <f>IF(C132&gt;0,D132/C131,0)</f>
        <v/>
      </c>
      <c r="F132" s="15">
        <f>IF(C132&gt;0,(C132-C$10)/C$10,0)</f>
        <v/>
      </c>
      <c r="G132" s="13" t="n">
        <v>6204.94</v>
      </c>
      <c r="H132" s="138">
        <f>IF(G132&gt;0,G132-G131,0)</f>
        <v/>
      </c>
      <c r="I132" s="68">
        <f>IF(G132&gt;0,H132/G131,0)</f>
        <v/>
      </c>
      <c r="J132" s="15">
        <f>IF(G132&gt;0,(G132-G$10)/G$10,0)</f>
        <v/>
      </c>
      <c r="K132" s="13" t="n">
        <v>20369.73</v>
      </c>
      <c r="L132" s="138">
        <f>IF(K132&gt;0,K132-K131,0)</f>
        <v/>
      </c>
      <c r="M132" s="68">
        <f>IF(K132&gt;0,L132/K131,0)</f>
        <v/>
      </c>
      <c r="N132" s="15">
        <f>IF(K132&gt;0,(K132-K$10)/K$10,0)</f>
        <v/>
      </c>
      <c r="O132" s="13" t="n">
        <v>2175.04</v>
      </c>
      <c r="P132" s="138">
        <f>IF(O132&gt;0,O132-O131,0)</f>
        <v/>
      </c>
      <c r="Q132" s="68">
        <f>IF(O132&gt;0,P132/O131,0)</f>
        <v/>
      </c>
      <c r="R132" s="15">
        <f>IF(O132&gt;0,(O132-O$10)/O$10,0)</f>
        <v/>
      </c>
      <c r="S132" s="18">
        <f>IF(O132&gt;0,(((O132*0.7)*Q132)+((K132*0.9)*M132)+((G132*0.65)*I132)+((C132*0.6)*E132))/(O132+K132+G132+C132),0)</f>
        <v/>
      </c>
      <c r="T132" s="121">
        <f>IF(O132&gt;0,(S132*200)+T131,0)</f>
        <v/>
      </c>
      <c r="U132" s="121">
        <f>T132</f>
        <v/>
      </c>
      <c r="V132" s="134">
        <f>IF(T132&gt;0,(T132-T131)/T131,0)</f>
        <v/>
      </c>
      <c r="W132" s="21">
        <f>IF(T132&gt;0,(T132-T$11)/T$11,0)</f>
        <v/>
      </c>
      <c r="X132" s="18">
        <f>IF(T132&gt;0,((Q132+M132+I132+E132)/4),0)</f>
        <v/>
      </c>
      <c r="Y132" s="353" t="n">
        <v>87745.78</v>
      </c>
      <c r="Z132" s="15" t="n">
        <v>2e-06</v>
      </c>
      <c r="AA132" s="21">
        <f>Z132-$V132</f>
        <v/>
      </c>
      <c r="AC132" s="13" t="n">
        <v>236.67</v>
      </c>
      <c r="AD132" s="68">
        <f>IF(AC132&gt;0,((AC132-AC131)/AC131),0)</f>
        <v/>
      </c>
      <c r="AE132" s="68">
        <f>IF(AC132&gt;0,AD132-$V132,0)</f>
        <v/>
      </c>
      <c r="AF132" s="68">
        <f>IF(AC132&gt;0,(AC132-AF$10)/AF$10,0)</f>
        <v/>
      </c>
      <c r="AG132" s="68" t="n"/>
      <c r="AH132" s="15">
        <f>IF(AC132&gt;0,(AC132-AC$10)/AC$10,0)</f>
        <v/>
      </c>
      <c r="AJ132" s="13" t="n">
        <v>23.33</v>
      </c>
      <c r="AK132" s="68">
        <f>IF(AJ132&gt;0,((AJ132-AJ131)/AJ131),0)</f>
        <v/>
      </c>
      <c r="AL132" s="68">
        <f>IF(AJ132&gt;0,AK132-$V132,0)</f>
        <v/>
      </c>
      <c r="AM132" s="68">
        <f>IF(AJ132&gt;0,(AJ132-AM$10)/AM$10,0)</f>
        <v/>
      </c>
      <c r="AN132" s="68" t="n"/>
      <c r="AO132" s="15">
        <f>IF(AJ132&gt;0,(AJ132-AJ$10)/AJ$10,0)</f>
        <v/>
      </c>
      <c r="AQ132" s="13" t="n">
        <v>22.14</v>
      </c>
      <c r="AR132" s="68">
        <f>IF(AQ132&gt;0,((AQ132-AQ131)/AQ131),0)</f>
        <v/>
      </c>
      <c r="AS132" s="68">
        <f>IF(AQ132&gt;0,AR132-$V132,0)</f>
        <v/>
      </c>
      <c r="AT132" s="68">
        <f>IF(AQ132&gt;0,(AQ132-AT$10)/AT$10,0)</f>
        <v/>
      </c>
      <c r="AU132" s="68" t="n"/>
      <c r="AV132" s="15">
        <f>IF(AQ132&gt;0,(AQ132-AQ$10)/AQ$10,0)</f>
        <v/>
      </c>
      <c r="AX132" s="13" t="n">
        <v>216.11</v>
      </c>
      <c r="AY132" s="68">
        <f>IF(AX132&gt;0,((AX132-AX131)/AX131),0)</f>
        <v/>
      </c>
      <c r="AZ132" s="68">
        <f>IF(AX132&gt;0,AY132-$V132,0)</f>
        <v/>
      </c>
      <c r="BA132" s="68">
        <f>IF(AX132&gt;0,(AX132-BA$10)/BA$10,0)</f>
        <v/>
      </c>
      <c r="BB132" s="68" t="n"/>
      <c r="BC132" s="15">
        <f>IF(AX132&gt;0,(AX132-AX$10)/AX$10,0)</f>
        <v/>
      </c>
      <c r="BE132" s="13" t="n">
        <v>79.43000000000001</v>
      </c>
      <c r="BF132" s="68">
        <f>IF(BE132&gt;0,((BE132-BE131)/BE131),0)</f>
        <v/>
      </c>
      <c r="BG132" s="68">
        <f>IF(BE132&gt;0,BF132-$V132,0)</f>
        <v/>
      </c>
      <c r="BH132" s="68" t="n"/>
      <c r="BI132" s="68" t="n"/>
      <c r="BJ132" s="15">
        <f>IF(BE132&gt;0,(BE132-BE$10)/BE$10,0)</f>
        <v/>
      </c>
      <c r="BL132" s="13" t="n">
        <v>74.92</v>
      </c>
      <c r="BM132" s="68">
        <f>IF(BL132&gt;0,((BL132-BL131)/BL131),0)</f>
        <v/>
      </c>
      <c r="BN132" s="68">
        <f>IF(BL132&gt;0,BM132-$V132,0)</f>
        <v/>
      </c>
      <c r="BO132" s="68">
        <f>IF(BL132&gt;0,(BL132-BO$10)/BO$10,0)</f>
        <v/>
      </c>
      <c r="BP132" s="68" t="n"/>
      <c r="BQ132" s="15">
        <f>IF(BL132&gt;0,(BL132-BL$10)/BL$10,0)</f>
        <v/>
      </c>
      <c r="BS132" s="13" t="n">
        <v>42.25</v>
      </c>
      <c r="BT132" s="68">
        <f>IF(BS132&gt;0,((BS132-BS131)/BS131),0)</f>
        <v/>
      </c>
      <c r="BU132" s="68">
        <f>IF(BS132&gt;0,BT132-$V132,0)</f>
        <v/>
      </c>
      <c r="BV132" s="68">
        <f>IF(BS132&gt;0,(BS132-BV$10)/BV$10,0)</f>
        <v/>
      </c>
      <c r="BW132" s="68" t="n"/>
      <c r="BX132" s="15">
        <f>IF(BS132&gt;0,(BS132-BS$10)/BS$10,0)</f>
        <v/>
      </c>
      <c r="BZ132" s="13" t="n"/>
      <c r="CA132" s="68">
        <f>IF(BZ132&gt;0,((BZ132-BZ131)/BZ131),0)</f>
        <v/>
      </c>
      <c r="CB132" s="68">
        <f>IF(BZ132&gt;0,CA132-$V132,0)</f>
        <v/>
      </c>
      <c r="CC132" s="68">
        <f>IF(BZ132&gt;0,(BZ132-CC$10)/CC$10,0)</f>
        <v/>
      </c>
      <c r="CD132" s="68" t="n"/>
      <c r="CE132" s="15">
        <f>IF(BZ132&gt;0,(BZ132-BZ$10)/BZ$10,0)</f>
        <v/>
      </c>
      <c r="CG132" s="13" t="n">
        <v>30.94</v>
      </c>
      <c r="CH132" s="68">
        <f>IF(CG132&gt;0,((CG132-CG131)/CG131),0)</f>
        <v/>
      </c>
      <c r="CI132" s="68">
        <f>IF(CG132&gt;0,CH132-$V132,0)</f>
        <v/>
      </c>
      <c r="CJ132" s="68">
        <f>IF(CG132&gt;0,(CG132-CJ$10)/CJ$10,0)</f>
        <v/>
      </c>
      <c r="CK132" s="68" t="n"/>
      <c r="CL132" s="15">
        <f>IF(CG132&gt;0,(CG132-CG$10)/CG$10,0)</f>
        <v/>
      </c>
      <c r="CN132" s="13" t="n">
        <v>33.09</v>
      </c>
      <c r="CO132" s="68">
        <f>IF(CN132&gt;0,((CN132-CN131)/CN131),0)</f>
        <v/>
      </c>
      <c r="CP132" s="68">
        <f>IF(CN132&gt;0,CO132-$V132,0)</f>
        <v/>
      </c>
      <c r="CQ132" s="68">
        <f>IF(CN132&gt;0,(CN132-CQ$10)/CQ$10,0)</f>
        <v/>
      </c>
      <c r="CR132" s="68" t="n"/>
      <c r="CS132" s="15">
        <f>IF(CN132&gt;0,(CN132-CN$10)/CN$10,0)</f>
        <v/>
      </c>
      <c r="CU132" s="13" t="n">
        <v>37</v>
      </c>
      <c r="CV132" s="68">
        <f>IF(CU132&gt;0,((CU132-CU131)/CU131),0)</f>
        <v/>
      </c>
      <c r="CW132" s="68">
        <f>IF(CU132&gt;0,CV132-$V132,0)</f>
        <v/>
      </c>
      <c r="CX132" s="68">
        <f>IF(CU132&gt;0,(CU132-CX$10)/CX$10,0)</f>
        <v/>
      </c>
      <c r="CY132" s="68" t="n"/>
      <c r="CZ132" s="15">
        <f>IF(CU132&gt;0,(CU132-CU$10)/CU$10,0)</f>
        <v/>
      </c>
      <c r="DB132" s="13" t="n">
        <v>20.08</v>
      </c>
      <c r="DC132" s="68">
        <f>IF(DB132&gt;0,((DB132-DB131)/DB131),0)</f>
        <v/>
      </c>
      <c r="DD132" s="68">
        <f>IF(DB132&gt;0,DC132-$V132,0)</f>
        <v/>
      </c>
      <c r="DE132" s="68">
        <f>IF(DB132&gt;0,(DB132-DE$10)/DE$10,0)</f>
        <v/>
      </c>
      <c r="DF132" s="68" t="n"/>
      <c r="DG132" s="15">
        <f>IF(DB132&gt;0,(DB132-DB$10)/DB$10,0)</f>
        <v/>
      </c>
      <c r="DI132" s="13" t="n">
        <v>50.27</v>
      </c>
      <c r="DJ132" s="68">
        <f>IF(DI132&gt;0,((DI132-DI131)/DI131),0)</f>
        <v/>
      </c>
      <c r="DK132" s="68">
        <f>IF(DI132&gt;0,DJ132-$V132,0)</f>
        <v/>
      </c>
      <c r="DL132" s="68">
        <f>IF(DI132&gt;0,(DI132-DL$10)/DL$10,0)</f>
        <v/>
      </c>
      <c r="DM132" s="68" t="n"/>
      <c r="DN132" s="15">
        <f>IF(DI132&gt;0,(DI132-DI$10)/DI$10,0)</f>
        <v/>
      </c>
      <c r="DP132" s="13" t="n">
        <v>42.92</v>
      </c>
      <c r="DQ132" s="68">
        <f>IF(DP132&gt;0,((DP132-DP131)/DP131),0)</f>
        <v/>
      </c>
      <c r="DR132" s="68">
        <f>IF(DP132&gt;0,DQ132-$V132,0)</f>
        <v/>
      </c>
      <c r="DS132" s="68" t="n"/>
      <c r="DT132" s="68" t="n"/>
      <c r="DU132" s="15">
        <f>IF(DP132&gt;0,(DP132-DP$10)/DP$10,0)</f>
        <v/>
      </c>
      <c r="DV132" s="18" t="n"/>
      <c r="DW132" s="13" t="n">
        <v>35.35</v>
      </c>
      <c r="DX132" s="68">
        <f>IF(DW132&gt;0,((DW132-DW131)/DW131),0)</f>
        <v/>
      </c>
      <c r="DY132" s="68">
        <f>IF(DW132&gt;0,DX132-$V132,0)</f>
        <v/>
      </c>
      <c r="DZ132" s="68">
        <f>IF(DW132&gt;0,(DW132-DZ$10)/DZ$10,0)</f>
        <v/>
      </c>
      <c r="EA132" s="68" t="n"/>
      <c r="EB132" s="15">
        <f>IF(DW132&gt;0,(DW132-DW$10)/DW$10,0)</f>
        <v/>
      </c>
      <c r="ED132" s="13" t="n">
        <v>38.47</v>
      </c>
      <c r="EE132" s="68">
        <f>IF(ED132&gt;0,((ED132-ED131)/ED131),0)</f>
        <v/>
      </c>
      <c r="EF132" s="68">
        <f>IF(ED132&gt;0,EE132-$V132,0)</f>
        <v/>
      </c>
      <c r="EG132" s="68">
        <f>IF(ED132&gt;0,(ED132-EG$10)/EG$10,0)</f>
        <v/>
      </c>
      <c r="EH132" s="68" t="n"/>
      <c r="EI132" s="15">
        <f>IF(ED132&gt;0,(ED132-ED$10)/ED$10,0)</f>
        <v/>
      </c>
      <c r="EK132" s="13" t="n">
        <v>126.64</v>
      </c>
      <c r="EL132" s="68">
        <f>IF(EK132&gt;0,((EK132-EK131)/EK131),0)</f>
        <v/>
      </c>
      <c r="EM132" s="68">
        <f>IF(EK132&gt;0,EL132-$V132,0)</f>
        <v/>
      </c>
      <c r="EN132" s="68">
        <f>IF(EK132&gt;0,(EK132-EN$10)/EN$10,0)</f>
        <v/>
      </c>
      <c r="EO132" s="68" t="n"/>
      <c r="EP132" s="15">
        <f>IF(EK132&gt;0,(EK132-EK$10)/EK$10,0)</f>
        <v/>
      </c>
      <c r="ER132" s="13" t="n">
        <v>37.55</v>
      </c>
      <c r="ES132" s="68">
        <f>IF(ER132&gt;0,((ER132-ER131)/ER131),0)</f>
        <v/>
      </c>
      <c r="ET132" s="68">
        <f>IF(ER132&gt;0,ES132-$V132,0)</f>
        <v/>
      </c>
      <c r="EU132" s="68">
        <f>IF(ER132&gt;0,(ER132-EU$10)/EU$10,0)</f>
        <v/>
      </c>
      <c r="EV132" s="68" t="n"/>
      <c r="EW132" s="15">
        <f>IF(ER132&gt;0,(ER132-ER$10)/ER$10,0)</f>
        <v/>
      </c>
      <c r="EY132" s="13" t="n">
        <v>38.27</v>
      </c>
      <c r="EZ132" s="68">
        <f>IF(EY132&gt;0,((EY132-EY131)/EY131),0)</f>
        <v/>
      </c>
      <c r="FA132" s="68">
        <f>IF(EY132&gt;0,EZ132-$V132,0)</f>
        <v/>
      </c>
      <c r="FB132" s="68" t="n"/>
      <c r="FC132" s="68" t="n"/>
      <c r="FD132" s="15">
        <f>IF(EY132&gt;0,(EY132-EY$10)/EY$10,0)</f>
        <v/>
      </c>
      <c r="FF132" s="13" t="n">
        <v>57.39</v>
      </c>
      <c r="FG132" s="68">
        <f>IF(FF132&gt;0,((FF132-FF131)/FF131),0)</f>
        <v/>
      </c>
      <c r="FH132" s="68">
        <f>IF(FF132&gt;0,FG132-$V132,0)</f>
        <v/>
      </c>
      <c r="FI132" s="68">
        <f>IF(FF132&gt;0,(FF132-FI$10)/FI$10,0)</f>
        <v/>
      </c>
      <c r="FJ132" s="68" t="n"/>
      <c r="FK132" s="15">
        <f>IF(FF132&gt;0,(FF132-FF$10)/FF$10,0)</f>
        <v/>
      </c>
      <c r="FM132" s="13" t="n">
        <v>193.32</v>
      </c>
      <c r="FN132" s="68">
        <f>IF(FM132&gt;0,((FM132-FM131)/FM131),0)</f>
        <v/>
      </c>
      <c r="FO132" s="68">
        <f>IF(FM132&gt;0,FN132-$V132,0)</f>
        <v/>
      </c>
      <c r="FP132" s="68">
        <f>IF(FM132&gt;0,(FM132-FP$10)/FP$10,0)</f>
        <v/>
      </c>
      <c r="FQ132" s="68" t="n"/>
      <c r="FR132" s="15">
        <f>IF(FM132&gt;0,(FM132-FM$10)/FM$10,0)</f>
        <v/>
      </c>
      <c r="FT132" s="13" t="n">
        <v>94.02</v>
      </c>
      <c r="FU132" s="68">
        <f>IF(FT132&gt;0,((FT132-FT131)/FT131),0)</f>
        <v/>
      </c>
      <c r="FV132" s="68">
        <f>IF(FT132&gt;0,FU132-$V132,0)</f>
        <v/>
      </c>
      <c r="FW132" s="68">
        <f>IF(FT132&gt;0,(FT132-FW$10)/FW$10,0)</f>
        <v/>
      </c>
      <c r="FX132" s="68" t="n"/>
      <c r="FY132" s="15">
        <f>IF(FT132&gt;0,(FT132-FT$10)/FT$10,0)</f>
        <v/>
      </c>
      <c r="GA132" s="13" t="n">
        <v>18.23</v>
      </c>
      <c r="GB132" s="68">
        <f>IF(GA132&gt;0,((GA132-GA131)/GA131),0)</f>
        <v/>
      </c>
      <c r="GC132" s="68">
        <f>IF(GA132&gt;0,GB132-$V132,0)</f>
        <v/>
      </c>
      <c r="GD132" s="68" t="n"/>
      <c r="GE132" s="68" t="n"/>
      <c r="GF132" s="15">
        <f>IF(GA132&gt;0,(GA132-GA$10)/GA$10,0)</f>
        <v/>
      </c>
      <c r="GG132" s="18" t="n"/>
      <c r="GH132" s="13" t="n">
        <v>18.11</v>
      </c>
      <c r="GI132" s="68">
        <f>IF(GH132&gt;0,((GH132-GH131)/GH131),0)</f>
        <v/>
      </c>
      <c r="GJ132" s="68">
        <f>IF(GH132&gt;0,GI132-$V132,0)</f>
        <v/>
      </c>
      <c r="GK132" s="68">
        <f>IF(GH132&gt;0,(GH132-GK$10)/GK$10,0)</f>
        <v/>
      </c>
      <c r="GL132" s="68" t="n"/>
      <c r="GM132" s="15">
        <f>IF(GH132&gt;0,(GH132-GH$10)/GH$10,0)</f>
        <v/>
      </c>
      <c r="GO132" s="13" t="n">
        <v>25.69</v>
      </c>
      <c r="GP132" s="68">
        <f>IF(GO132&gt;0,((GO132-GO131)/GO131),0)</f>
        <v/>
      </c>
      <c r="GQ132" s="68">
        <f>IF(GO132&gt;0,GP132-$V132,0)</f>
        <v/>
      </c>
      <c r="GR132" s="68" t="n"/>
      <c r="GS132" s="68" t="n"/>
      <c r="GT132" s="15">
        <f>IF(GO132&gt;0,(GO132-GO$10)/GO$10,0)</f>
        <v/>
      </c>
      <c r="GV132" s="13" t="n">
        <v>15.74</v>
      </c>
      <c r="GW132" s="68">
        <f>IF(GV132&gt;0,((GV132-GV131)/GV131),0)</f>
        <v/>
      </c>
      <c r="GX132" s="68">
        <f>IF(GV132&gt;0,GW132-$V132,0)</f>
        <v/>
      </c>
      <c r="GY132" s="68">
        <f>IF(GV132&gt;0,(GV132-GY$10)/GY$10,0)</f>
        <v/>
      </c>
      <c r="GZ132" s="68" t="n"/>
      <c r="HA132" s="15">
        <f>IF(GV132&gt;0,(GV132-GV$10)/GV$10,0)</f>
        <v/>
      </c>
      <c r="HD132" s="13" t="n">
        <v>317.66</v>
      </c>
      <c r="HE132" s="68">
        <f>IF(HD132&gt;0,((HD132-HD131)/HD131),0)</f>
        <v/>
      </c>
      <c r="HF132" s="68">
        <f>IF(HD132&gt;0,HE132-$V132,0)</f>
        <v/>
      </c>
      <c r="HG132" s="68">
        <f>IF(HD132&gt;0,(HD132-HG$10)/HG$10,0)</f>
        <v/>
      </c>
      <c r="HH132" s="68" t="n"/>
      <c r="HI132" s="15">
        <f>IF(HD132&gt;0,(HD132-HD$10)/HD$10,0)</f>
        <v/>
      </c>
      <c r="HK132" s="13" t="n">
        <v>46.45</v>
      </c>
      <c r="HL132" s="68">
        <f>IF(HK132&gt;0,((HK132-HK131)/HK131),0)</f>
        <v/>
      </c>
      <c r="HM132" s="68">
        <f>IF(HK132&gt;0,HL132-$V132,0)</f>
        <v/>
      </c>
      <c r="HN132" s="68">
        <f>IF(HK132&gt;0,(HK132-HN$10)/HN$10,0)</f>
        <v/>
      </c>
      <c r="HO132" s="68" t="n"/>
      <c r="HP132" s="15">
        <f>IF(HK132&gt;0,(HK132-HK$10)/HK$10,0)</f>
        <v/>
      </c>
      <c r="HR132" s="13" t="n">
        <v>107.78</v>
      </c>
      <c r="HS132" s="68">
        <f>IF(HR132&gt;0,((HR132-HR131)/HR131),0)</f>
        <v/>
      </c>
      <c r="HT132" s="68">
        <f>IF(HR132&gt;0,HS132-$V132,0)</f>
        <v/>
      </c>
      <c r="HU132" s="68">
        <f>IF(HR132&gt;0,(HR132-HU$10)/HU$10,0)</f>
        <v/>
      </c>
      <c r="HV132" s="68" t="n"/>
      <c r="HW132" s="15">
        <f>IF(HR132&gt;0,(HR132-HR$10)/HR$10,0)</f>
        <v/>
      </c>
      <c r="HY132" s="13" t="n">
        <v>157.99</v>
      </c>
      <c r="HZ132" s="68">
        <f>IF(HY132&gt;0,((HY132-HY131)/HY131),0)</f>
        <v/>
      </c>
      <c r="IA132" s="68">
        <f>IF(HY132&gt;0,HZ132-$V132,0)</f>
        <v/>
      </c>
      <c r="IB132" s="68">
        <f>IF(HY132&gt;0,(HY132-IB$10)/IB$10,0)</f>
        <v/>
      </c>
      <c r="IC132" s="68" t="n"/>
      <c r="ID132" s="15">
        <f>IF(HY132&gt;0,(HY132-HY$10)/HY$10,0)</f>
        <v/>
      </c>
      <c r="IF132" s="13" t="n">
        <v>275.65</v>
      </c>
      <c r="IG132" s="68">
        <f>IF(IF132&gt;0,((IF132-IF131)/IF131),0)</f>
        <v/>
      </c>
      <c r="IH132" s="68">
        <f>IF(IF132&gt;0,IG132-$V132,0)</f>
        <v/>
      </c>
      <c r="II132" s="68">
        <f>IF(IF132&gt;0,(IF132-II$10)/II$10,0)</f>
        <v/>
      </c>
      <c r="IJ132" s="68" t="n"/>
      <c r="IK132" s="15">
        <f>IF(IF132&gt;0,(IF132-IF$10)/IF$10,0)</f>
        <v/>
      </c>
      <c r="IM132" s="13" t="n">
        <v>241.49</v>
      </c>
      <c r="IN132" s="68">
        <f>IF(IM132&gt;0,((IM132-IM131)/IM131),0)</f>
        <v/>
      </c>
      <c r="IO132" s="68">
        <f>IF(IM132&gt;0,IN132-$V132,0)</f>
        <v/>
      </c>
      <c r="IP132" s="68">
        <f>IF(IM132&gt;0,(IM132-IP$10)/IP$10,0)</f>
        <v/>
      </c>
      <c r="IQ132" s="68" t="n"/>
      <c r="IR132" s="15">
        <f>IF(IM132&gt;0,(IM132-IM$10)/IM$10,0)</f>
        <v/>
      </c>
      <c r="IT132" s="13" t="n">
        <v>74.22</v>
      </c>
      <c r="IU132" s="68">
        <f>IF(IT132&gt;0,((IT132-IT131)/IT131),0)</f>
        <v/>
      </c>
      <c r="IV132" s="68">
        <f>IF(IT132&gt;0,IU132-$V132,0)</f>
        <v/>
      </c>
      <c r="IW132" s="68">
        <f>IF(IT132&gt;0,(IT132-IW$10)/IW$10,0)</f>
        <v/>
      </c>
      <c r="IX132" s="68" t="n"/>
      <c r="IY132" s="15">
        <f>IF(IT132&gt;0,(IT132-IT$10)/IT$10,0)</f>
        <v/>
      </c>
      <c r="JA132" s="13" t="n">
        <v>738.09</v>
      </c>
      <c r="JB132" s="68">
        <f>IF(JA132&gt;0,((JA132-JA131)/JA131),0)</f>
        <v/>
      </c>
      <c r="JC132" s="68">
        <f>IF(JA132&gt;0,JB132-$V132,0)</f>
        <v/>
      </c>
      <c r="JD132" s="68">
        <f>IF(JA132&gt;0,(JA132-JD$10)/JD$10,0)</f>
        <v/>
      </c>
      <c r="JE132" s="68" t="n"/>
      <c r="JF132" s="15">
        <f>IF(JA132&gt;0,(JA132-JA$10)/JA$10,0)</f>
        <v/>
      </c>
      <c r="JH132" s="13" t="n">
        <v>497.41</v>
      </c>
      <c r="JI132" s="68">
        <f>IF(JH132&gt;0,((JH132-JH131)/JH131),0)</f>
        <v/>
      </c>
      <c r="JJ132" s="68">
        <f>IF(JH132&gt;0,JI132-$V132,0)</f>
        <v/>
      </c>
      <c r="JK132" s="68">
        <f>IF(JH132&gt;0,(JH132-JK$10)/JK$10,0)</f>
        <v/>
      </c>
      <c r="JL132" s="68" t="n"/>
      <c r="JM132" s="15">
        <f>IF(JH132&gt;0,(JH132-JH$10)/JH$10,0)</f>
        <v/>
      </c>
      <c r="JO132" s="13" t="n">
        <v>13.08</v>
      </c>
      <c r="JP132" s="68">
        <f>IF(JO132&gt;0,((JO132-JO131)/JO131),0)</f>
        <v/>
      </c>
      <c r="JQ132" s="68">
        <f>IF(JO132&gt;0,JP132-$V132,0)</f>
        <v/>
      </c>
      <c r="JR132" s="68">
        <f>IF(JO132&gt;0,(JO132-JR$10)/JR$10,0)</f>
        <v/>
      </c>
      <c r="JS132" s="68" t="n"/>
      <c r="JT132" s="15">
        <f>IF(JO132&gt;0,(JO132-JO$10)/JO$10,0)</f>
        <v/>
      </c>
      <c r="JV132" s="13" t="n">
        <v>1.82</v>
      </c>
      <c r="JW132" s="68">
        <f>IF(JV132&gt;0,((JV132-JV131)/JV131),0)</f>
        <v/>
      </c>
      <c r="JX132" s="68">
        <f>IF(JV132&gt;0,JW132-$V132,0)</f>
        <v/>
      </c>
      <c r="JY132" s="68">
        <f>IF(JV132&gt;0,(JV132-JY$10)/JY$10,0)</f>
        <v/>
      </c>
      <c r="JZ132" s="68" t="n"/>
      <c r="KA132" s="15">
        <f>IF(JV132&gt;0,(JV132-JV$10)/JV$10,0)</f>
        <v/>
      </c>
      <c r="KC132" s="13" t="n">
        <v>18.04</v>
      </c>
      <c r="KD132" s="68">
        <f>IF(KC132&gt;0,((KC132-KC131)/KC131),0)</f>
        <v/>
      </c>
      <c r="KE132" s="68">
        <f>IF(KC132&gt;0,KD132-$V132,0)</f>
        <v/>
      </c>
      <c r="KF132" s="68">
        <f>IF(KC132&gt;0,(KC132-KF$10)/KF$10,0)</f>
        <v/>
      </c>
      <c r="KG132" s="68" t="n"/>
      <c r="KH132" s="15">
        <f>IF(KC132&gt;0,(KC132-KC$10)/KC$10,0)</f>
        <v/>
      </c>
      <c r="KI132" s="18" t="n"/>
      <c r="KJ132" s="13" t="n">
        <v>92.59</v>
      </c>
      <c r="KK132" s="68">
        <f>IF(KJ132&gt;0,((KJ132-KJ131)/KJ131),0)</f>
        <v/>
      </c>
      <c r="KL132" s="68">
        <f>IF(KJ132&gt;0,KK132-$V132,0)</f>
        <v/>
      </c>
      <c r="KM132" s="68">
        <f>IF(KJ132&gt;0,(KJ132-KM$10)/KM$10,0)</f>
        <v/>
      </c>
      <c r="KN132" s="68" t="n"/>
      <c r="KO132" s="15">
        <f>IF(KJ132&gt;0,(KJ132-KJ$10)/KJ$10,0)</f>
        <v/>
      </c>
      <c r="KQ132" s="13" t="n">
        <v>1.69</v>
      </c>
      <c r="KR132" s="68">
        <f>IF(KQ132&gt;0,((KQ132-KQ131)/KQ131),0)</f>
        <v/>
      </c>
      <c r="KS132" s="68">
        <f>IF(KQ132&gt;0,KR132-$V132,0)</f>
        <v/>
      </c>
      <c r="KT132" s="68">
        <f>IF(KQ132&gt;0,(KQ132-KT$10)/KT$10,0)</f>
        <v/>
      </c>
      <c r="KU132" s="68" t="n"/>
      <c r="KV132" s="15">
        <f>IF(KQ132&gt;0,(KQ132-KQ$10)/KQ$10,0)</f>
        <v/>
      </c>
      <c r="KW132" s="18" t="n"/>
      <c r="KX132" s="13" t="n">
        <v>38.85</v>
      </c>
      <c r="KY132" s="68">
        <f>IF(KX132&gt;0,((KX132-KX131)/KX131),0)</f>
        <v/>
      </c>
      <c r="KZ132" s="68">
        <f>IF(KX132&gt;0,KY132-$V132,0)</f>
        <v/>
      </c>
      <c r="LA132" s="68">
        <f>IF(KX132&gt;0,(KX132-LA$10)/LA$10,0)</f>
        <v/>
      </c>
      <c r="LB132" s="68" t="n"/>
      <c r="LC132" s="15">
        <f>IF(KX132&gt;0,(KX132-KX$10)/KX$10,0)</f>
        <v/>
      </c>
      <c r="LD132" s="18" t="n"/>
      <c r="LE132" s="13" t="n">
        <v>58.32</v>
      </c>
      <c r="LF132" s="68">
        <f>IF(LE132&gt;0,((LE132-LE131)/LE131),0)</f>
        <v/>
      </c>
      <c r="LG132" s="68">
        <f>IF(LE132&gt;0,LF132-$V132,0)</f>
        <v/>
      </c>
      <c r="LH132" s="68">
        <f>IF(LE132&gt;0,(LE132-LH$10)/LH$10,0)</f>
        <v/>
      </c>
      <c r="LI132" s="68" t="n"/>
      <c r="LJ132" s="15">
        <f>IF(LE132&gt;0,(LE132-LE$10)/LE$10,0)</f>
        <v/>
      </c>
      <c r="LL132" s="13" t="n">
        <v>118.96</v>
      </c>
      <c r="LM132" s="68">
        <f>IF(LL132&gt;0,((LL132-LL131)/LL131),0)</f>
        <v/>
      </c>
      <c r="LN132" s="68">
        <f>IF(LL132&gt;0,LM132-$V132,0)</f>
        <v/>
      </c>
      <c r="LO132" s="68">
        <f>IF(LL132&gt;0,(LL132-LO$10)/LO$10,0)</f>
        <v/>
      </c>
      <c r="LP132" s="68" t="n"/>
      <c r="LQ132" s="15">
        <f>IF(LL132&gt;0,(LL132-LL$10)/LL$10,0)</f>
        <v/>
      </c>
      <c r="LS132" s="13" t="n">
        <v>15.62</v>
      </c>
      <c r="LT132" s="68">
        <f>IF(LS132&gt;0,((LS132-LS131)/LS131),0)</f>
        <v/>
      </c>
      <c r="LU132" s="68">
        <f>IF(LS132&gt;0,LT132-$V132,0)</f>
        <v/>
      </c>
      <c r="LV132" s="68" t="n"/>
      <c r="LW132" s="68" t="n"/>
      <c r="LX132" s="15">
        <f>IF(LS132&gt;0,(LS132-LS$10)/LS$10,0)</f>
        <v/>
      </c>
      <c r="LZ132" s="13" t="n">
        <v>16.85</v>
      </c>
      <c r="MA132" s="68">
        <f>IF(LZ132&gt;0,((LZ132-LZ131)/LZ131),0)</f>
        <v/>
      </c>
      <c r="MB132" s="68">
        <f>IF(LZ132&gt;0,MA132-$V132,0)</f>
        <v/>
      </c>
      <c r="MC132" s="68">
        <f>IF(LZ132&gt;0,(LZ132-MC$10)/MC$10,0)</f>
        <v/>
      </c>
      <c r="MD132" s="68" t="n"/>
      <c r="ME132" s="15">
        <f>IF(LZ132&gt;0,(LZ132-LZ$10)/LZ$10,0)</f>
        <v/>
      </c>
      <c r="MG132" s="13" t="n">
        <v>55.99</v>
      </c>
      <c r="MH132" s="68">
        <f>IF(MG132&gt;0,((MG132-MG131)/MG131),0)</f>
        <v/>
      </c>
      <c r="MI132" s="68">
        <f>IF(MG132&gt;0,MH132-$V132,0)</f>
        <v/>
      </c>
      <c r="MJ132" s="68">
        <f>IF(MG132&gt;0,(MG132-MJ$10)/MJ$10,0)</f>
        <v/>
      </c>
      <c r="MK132" s="68" t="n"/>
      <c r="ML132" s="15">
        <f>IF(MG132&gt;0,(MG132-MG$10)/MG$10,0)</f>
        <v/>
      </c>
      <c r="MN132" s="13" t="n">
        <v>144.06</v>
      </c>
      <c r="MO132" s="68">
        <f>IF(MN132&gt;0,((MN132-MN131)/MN131),0)</f>
        <v/>
      </c>
      <c r="MP132" s="68">
        <f>IF(MN132&gt;0,MO132-$V132,0)</f>
        <v/>
      </c>
      <c r="MQ132" s="68">
        <f>IF(MN132&gt;0,(MN132-MQ$10)/MQ$10,0)</f>
        <v/>
      </c>
      <c r="MR132" s="68" t="n"/>
      <c r="MS132" s="15">
        <f>IF(MN132&gt;0,(MN132-MN$10)/MN$10,0)</f>
        <v/>
      </c>
      <c r="MU132" s="13" t="n">
        <v>12.14</v>
      </c>
      <c r="MV132" s="68">
        <f>IF(MU132&gt;0,((MU132-MU131)/MU131),0)</f>
        <v/>
      </c>
      <c r="MW132" s="68">
        <f>IF(MU132&gt;0,MV132-$V132,0)</f>
        <v/>
      </c>
      <c r="MX132" s="68">
        <f>IF(MU132&gt;0,(MU132-MX$10)/MX$10,0)</f>
        <v/>
      </c>
      <c r="MY132" s="68" t="n"/>
      <c r="MZ132" s="15">
        <f>IF(MU132&gt;0,(MU132-MU$10)/MU$10,0)</f>
        <v/>
      </c>
      <c r="NB132" s="13" t="n">
        <v>257.38</v>
      </c>
      <c r="NC132" s="68">
        <f>IF(NB132&gt;0,((NB132-NB131)/NB131),0)</f>
        <v/>
      </c>
      <c r="ND132" s="68">
        <f>IF(NB132&gt;0,NC132-$V132,0)</f>
        <v/>
      </c>
      <c r="NE132" s="68">
        <f>IF(NB132&gt;0,(NB132-NE$10)/NE$10,0)</f>
        <v/>
      </c>
      <c r="NF132" s="68" t="n"/>
      <c r="NG132" s="15">
        <f>IF(NB132&gt;0,(NB132-NB$10)/NB$10,0)</f>
        <v/>
      </c>
      <c r="NI132" s="13" t="n">
        <v>5.99</v>
      </c>
      <c r="NJ132" s="68">
        <f>IF(NI132&gt;0,((NI132-NI131)/NI131),0)</f>
        <v/>
      </c>
      <c r="NK132" s="68">
        <f>IF(NI132&gt;0,NJ132-$V132,0)</f>
        <v/>
      </c>
      <c r="NL132" s="68">
        <f>IF(NI132&gt;0,(NI132-NL$10)/NL$10,0)</f>
        <v/>
      </c>
      <c r="NM132" s="68" t="n"/>
      <c r="NN132" s="15">
        <f>IF(NI132&gt;0,(NI132-NI$10)/NI$10,0)</f>
        <v/>
      </c>
      <c r="NP132" s="13" t="n">
        <v>529.02</v>
      </c>
      <c r="NQ132" s="68">
        <f>IF(NP132&gt;0,((NP132-NP131)/NP131),0)</f>
        <v/>
      </c>
      <c r="NR132" s="68">
        <f>IF(NP132&gt;0,NQ132-$V132,0)</f>
        <v/>
      </c>
      <c r="NS132" s="68">
        <f>IF(NP132&gt;0,(NP132-NS$10)/NS$10,0)</f>
        <v/>
      </c>
      <c r="NT132" s="68" t="n"/>
      <c r="NU132" s="15">
        <f>IF(NP132&gt;0,(NP132-NP$10)/NP$10,0)</f>
        <v/>
      </c>
      <c r="NW132" s="13" t="n">
        <v>176.23</v>
      </c>
      <c r="NX132" s="68">
        <f>IF(NW132&gt;0,((NW132-NW131)/NW131),0)</f>
        <v/>
      </c>
      <c r="NY132" s="68">
        <f>IF(NW132&gt;0,NX132-$V132,0)</f>
        <v/>
      </c>
      <c r="NZ132" s="68">
        <f>IF(NW132&gt;0,(NW132-NZ$10)/NZ$10,0)</f>
        <v/>
      </c>
      <c r="OA132" s="68" t="n"/>
      <c r="OB132" s="15">
        <f>IF(NW132&gt;0,(NW132-NW$10)/NW$10,0)</f>
        <v/>
      </c>
      <c r="OD132" s="13" t="n">
        <v>1.955</v>
      </c>
      <c r="OE132" s="68">
        <f>IF(OD132&gt;0,((OD132-OD131)/OD131),0)</f>
        <v/>
      </c>
      <c r="OF132" s="68">
        <f>IF(OD132&gt;0,OE132-$V132,0)</f>
        <v/>
      </c>
      <c r="OG132" s="68">
        <f>IF(OD132&gt;0,(OD132-OG$10)/OG$10,0)</f>
        <v/>
      </c>
      <c r="OH132" s="68" t="n"/>
      <c r="OI132" s="15">
        <f>IF(OD132&gt;0,(OD132-OD$10)/OD$10,0)</f>
        <v/>
      </c>
      <c r="OK132" s="13" t="n">
        <v>182.52</v>
      </c>
      <c r="OL132" s="68">
        <f>IF(OK132&gt;0,((OK132-OK131)/OK131),0)</f>
        <v/>
      </c>
      <c r="OM132" s="68">
        <f>IF(OK132&gt;0,OL132-$V132,0)</f>
        <v/>
      </c>
      <c r="ON132" s="68">
        <f>IF(OK132&gt;0,(OK132-ON$10)/ON$10,0)</f>
        <v/>
      </c>
      <c r="OO132" s="68" t="n"/>
      <c r="OP132" s="15">
        <f>IF(OK132&gt;0,(OK132-OK$10)/OK$10,0)</f>
        <v/>
      </c>
      <c r="OR132" s="13" t="n">
        <v>6.6</v>
      </c>
      <c r="OS132" s="68">
        <f>IF(OR132&gt;0,((OR132-OR131)/OR131),0)</f>
        <v/>
      </c>
      <c r="OT132" s="68">
        <f>IF(OR132&gt;0,OS132-$V132,0)</f>
        <v/>
      </c>
      <c r="OU132" s="68">
        <f>IF(OR132&gt;0,(OR132-OU$10)/OU$10,0)</f>
        <v/>
      </c>
      <c r="OV132" s="68" t="n"/>
      <c r="OW132" s="15">
        <f>IF(OR132&gt;0,(OR132-OR$10)/OR$10,0)</f>
        <v/>
      </c>
      <c r="OY132" s="13" t="n">
        <v>146.02</v>
      </c>
      <c r="OZ132" s="68">
        <f>IF(OY132&gt;0,((OY132-OY131)/OY131),0)</f>
        <v/>
      </c>
      <c r="PA132" s="68">
        <f>IF(OY132&gt;0,OZ132-$V132,0)</f>
        <v/>
      </c>
      <c r="PB132" s="68">
        <f>IF(OY132&gt;0,(OY132-PB$10)/PB$10,0)</f>
        <v/>
      </c>
      <c r="PC132" s="68" t="n"/>
      <c r="PD132" s="15">
        <f>IF(OY132&gt;0,(OY132-OY$10)/OY$10,0)</f>
        <v/>
      </c>
      <c r="PE132" s="18" t="n"/>
      <c r="PF132" s="13" t="n">
        <v>250.96</v>
      </c>
      <c r="PG132" s="68">
        <f>IF(PF132&gt;0,((PF132-PF131)/PF131),0)</f>
        <v/>
      </c>
      <c r="PH132" s="68">
        <f>IF(PF132&gt;0,PG132-$V132,0)</f>
        <v/>
      </c>
      <c r="PI132" s="68">
        <f>IF(PF132&gt;0,(PF132-PI$10)/PI$10,0)</f>
        <v/>
      </c>
      <c r="PJ132" s="68" t="n"/>
      <c r="PK132" s="15">
        <f>IF(PF132&gt;0,(PF132-PF$10)/PF$10,0)</f>
        <v/>
      </c>
      <c r="PM132" s="13" t="n"/>
      <c r="PN132" s="68">
        <f>IF(PM132&gt;0,((PM132-PM131)/PM131),0)</f>
        <v/>
      </c>
      <c r="PO132" s="68">
        <f>PN132-$V132</f>
        <v/>
      </c>
      <c r="PP132" s="68">
        <f>IF(PM132&gt;0,(PM132-PP$10)/PP$10,0)</f>
        <v/>
      </c>
      <c r="PQ132" s="68" t="n"/>
      <c r="PR132" s="15">
        <f>IF(PM132&gt;0,(PM132-PM$10)/PM$10,0)</f>
        <v/>
      </c>
      <c r="PT132" s="13" t="n">
        <v>5.75</v>
      </c>
      <c r="PU132" s="68">
        <f>IF(PT132&gt;0,((PT132-PT131)/PT131),0)</f>
        <v/>
      </c>
      <c r="PV132" s="68">
        <f>IF(PT132&gt;0,PU132-$V132,0)</f>
        <v/>
      </c>
      <c r="PW132" s="68">
        <f>IF(PT132&gt;0,(PT132-PW$10)/PW$10,0)</f>
        <v/>
      </c>
      <c r="PX132" s="68" t="n"/>
      <c r="PY132" s="15">
        <f>IF(PT132&gt;0,(PT132-PT$10)/PT$10,0)</f>
        <v/>
      </c>
      <c r="QA132" s="13" t="n">
        <v>223.17</v>
      </c>
      <c r="QB132" s="68">
        <f>IF(QA132&gt;0,((QA132-QA131)/QA131),0)</f>
        <v/>
      </c>
      <c r="QC132" s="68">
        <f>IF(QA132&gt;0,QB132-$V132,0)</f>
        <v/>
      </c>
      <c r="QD132" s="68">
        <f>IF(QA132&gt;0,(QA132-QD$10)/QD$10,0)</f>
        <v/>
      </c>
      <c r="QE132" s="68" t="n"/>
      <c r="QF132" s="15">
        <f>IF(QA132&gt;0,(QA132-QA$10)/QA$10,0)</f>
        <v/>
      </c>
      <c r="QH132" s="13" t="n">
        <v>1.72</v>
      </c>
      <c r="QI132" s="68">
        <f>IF(QH132&gt;0,((QH132-QH131)/QH131),0)</f>
        <v/>
      </c>
      <c r="QJ132" s="68">
        <f>IF(QH132&gt;0,QI132-$V132,0)</f>
        <v/>
      </c>
      <c r="QK132" s="68">
        <f>IF(QH132&gt;0,(QH132-QK$10)/QK$10,0)</f>
        <v/>
      </c>
      <c r="QL132" s="68" t="n"/>
      <c r="QM132" s="15">
        <f>IF(QH132&gt;0,(QH132-QH$10)/QH$10,0)</f>
        <v/>
      </c>
      <c r="QO132" s="13" t="n">
        <v>10.95</v>
      </c>
      <c r="QP132" s="68">
        <f>IF(QO132&gt;0,((QO132-QO131)/QO131),0)</f>
        <v/>
      </c>
      <c r="QQ132" s="68">
        <f>IF(QO132&gt;0,QP132-$V132,0)</f>
        <v/>
      </c>
      <c r="QR132" s="68">
        <f>IF(QO132&gt;0,(QO132-QR$10)/QR$10,0)</f>
        <v/>
      </c>
      <c r="QS132" s="68" t="n"/>
      <c r="QT132" s="15">
        <f>IF(QO132&gt;0,(QO132-QO$10)/QO$10,0)</f>
        <v/>
      </c>
      <c r="QV132" s="13" t="n">
        <v>1.782</v>
      </c>
      <c r="QW132" s="68">
        <f>IF(QV132&gt;0,((QV132-QV131)/QV131),0)</f>
        <v/>
      </c>
      <c r="QX132" s="68">
        <f>IF(QV132&gt;0,QW132-$V132,0)</f>
        <v/>
      </c>
      <c r="QY132" s="68">
        <f>IF(QV132&gt;0,(QV132-QY$10)/QY$10,0)</f>
        <v/>
      </c>
      <c r="QZ132" s="68" t="n"/>
      <c r="RA132" s="15">
        <f>IF(QV132&gt;0,(QV132-QV$10)/QV$10,0)</f>
        <v/>
      </c>
      <c r="RC132" s="13" t="n">
        <v>40.82</v>
      </c>
      <c r="RD132" s="68">
        <f>IF(RC132&gt;0,((RC132-RC131)/RC131),0)</f>
        <v/>
      </c>
      <c r="RE132" s="68">
        <f>IF(RC132&gt;0,RD132-$V132,0)</f>
        <v/>
      </c>
      <c r="RF132" s="68">
        <f>IF(RC132&gt;0,(RC132-RF$10)/RF$10,0)</f>
        <v/>
      </c>
      <c r="RG132" s="68" t="n"/>
      <c r="RH132" s="15">
        <f>IF(RC132&gt;0,(RC132-RC$10)/RC$10,0)</f>
        <v/>
      </c>
      <c r="RJ132" s="13" t="n">
        <v>226.49</v>
      </c>
      <c r="RK132" s="68">
        <f>IF(RJ132&gt;0,((RJ132-RJ131)/RJ131),0)</f>
        <v/>
      </c>
      <c r="RL132" s="68">
        <f>RK132-$V132</f>
        <v/>
      </c>
      <c r="RM132" s="68">
        <f>IF(RJ132&gt;0,(RJ132-RM$10)/RM$10,0)</f>
        <v/>
      </c>
      <c r="RN132" s="68" t="n"/>
      <c r="RO132" s="15">
        <f>IF(RJ132&gt;0,(RJ132-RJ$10)/RJ$10,0)</f>
        <v/>
      </c>
      <c r="RQ132" s="13" t="n">
        <v>13.42</v>
      </c>
      <c r="RR132" s="68">
        <f>IF(RQ132&gt;0,((RQ132-RQ131)/RQ131),0)</f>
        <v/>
      </c>
      <c r="RS132" s="68">
        <f>RR132-$V132</f>
        <v/>
      </c>
      <c r="RT132" s="68">
        <f>IF(RQ132&gt;0,(RQ132-RT$10)/RT$10,0)</f>
        <v/>
      </c>
      <c r="RU132" s="68" t="n"/>
      <c r="RV132" s="15">
        <f>IF(RQ132&gt;0,(RQ132-RQ$10)/RQ$10,0)</f>
        <v/>
      </c>
      <c r="RX132" s="13" t="n">
        <v>136.32</v>
      </c>
      <c r="RY132" s="68">
        <f>IF(RX132&gt;0,((RX132-RX131)/RX131),0)</f>
        <v/>
      </c>
      <c r="RZ132" s="68">
        <f>RY132-$V132</f>
        <v/>
      </c>
      <c r="SA132" s="68">
        <f>IF(RX132&gt;0,(RX132-SA$10)/SA$10,0)</f>
        <v/>
      </c>
      <c r="SB132" s="68" t="n"/>
      <c r="SC132" s="15">
        <f>IF(RX132&gt;0,(RX132-RX$10)/RX$10,0)</f>
        <v/>
      </c>
      <c r="SE132" s="13" t="n">
        <v>11.86</v>
      </c>
      <c r="SF132" s="68">
        <f>IF(SE132&gt;0,((SE132-SE131)/SE131),0)</f>
        <v/>
      </c>
      <c r="SG132" s="68">
        <f>SF132-$V132</f>
        <v/>
      </c>
      <c r="SH132" s="68">
        <f>IF(SE132&gt;0,(SE132-SH$10)/SH$10,0)</f>
        <v/>
      </c>
      <c r="SI132" s="68" t="n"/>
      <c r="SJ132" s="15">
        <f>IF(SE132&gt;0,(SE132-SE$10)/SE$10,0)</f>
        <v/>
      </c>
      <c r="SL132" s="13" t="n">
        <v>0.828</v>
      </c>
      <c r="SM132" s="68">
        <f>IF(SL132&gt;0,((SL132-SL131)/SL131),0)</f>
        <v/>
      </c>
      <c r="SN132" s="68">
        <f>SM132-$V132</f>
        <v/>
      </c>
      <c r="SO132" s="68">
        <f>IF(SL132&gt;0,(SL132-SO$10)/SO$10,0)</f>
        <v/>
      </c>
      <c r="SP132" s="68" t="n"/>
      <c r="SQ132" s="15">
        <f>IF(SL132&gt;0,(SL132-SL$10)/SL$10,0)</f>
        <v/>
      </c>
      <c r="SS132" s="13" t="n">
        <v>14.64</v>
      </c>
      <c r="ST132" s="68">
        <f>IF(SS132&gt;0,((SS132-SS131)/SS131),0)</f>
        <v/>
      </c>
      <c r="SU132" s="68">
        <f>ST132-$V132</f>
        <v/>
      </c>
      <c r="SV132" s="68">
        <f>IF(SS132&gt;0,(SS132-SV$10)/SV$10,0)</f>
        <v/>
      </c>
      <c r="SW132" s="68" t="n"/>
      <c r="SX132" s="15">
        <f>IF(SS132&gt;0,(SS132-SS$10)/SS$10,0)</f>
        <v/>
      </c>
      <c r="SZ132" s="13" t="n">
        <v>33.27</v>
      </c>
      <c r="TA132" s="68">
        <f>IF(SZ132&gt;0,((SZ132-SZ131)/SZ131),0)</f>
        <v/>
      </c>
      <c r="TB132" s="68">
        <f>TA132-$V132</f>
        <v/>
      </c>
      <c r="TC132" s="68">
        <f>IF(SZ132&gt;0,(SZ132-TC$10)/TC$10,0)</f>
        <v/>
      </c>
      <c r="TD132" s="68" t="n"/>
      <c r="TE132" s="15">
        <f>IF(SZ132&gt;0,(SZ132-SZ$10)/SZ$10,0)</f>
        <v/>
      </c>
      <c r="TG132" s="587" t="n">
        <v>0.1632</v>
      </c>
      <c r="TH132" s="68">
        <f>IF(TG132&gt;0,((TG132-TG131)/TG131),0)</f>
        <v/>
      </c>
      <c r="TI132" s="68">
        <f>TH132-$V132</f>
        <v/>
      </c>
      <c r="TJ132" s="68">
        <f>IF(TG132&gt;0,(TG132-TJ$10)/TJ$10,0)</f>
        <v/>
      </c>
      <c r="TK132" s="68" t="n"/>
      <c r="TL132" s="15">
        <f>IF(TG132&gt;0,(TG132-TG$10)/TG$10,0)</f>
        <v/>
      </c>
      <c r="TN132" s="13" t="n">
        <v>64.68000000000001</v>
      </c>
      <c r="TO132" s="68">
        <f>IF(TN132&gt;0,((TN132-TN131)/TN131),0)</f>
        <v/>
      </c>
      <c r="TP132" s="68">
        <f>TO132-$V132</f>
        <v/>
      </c>
      <c r="TQ132" s="68">
        <f>IF(TN132&gt;0,(TN132-TQ$10)/TQ$10,0)</f>
        <v/>
      </c>
      <c r="TR132" s="68" t="n"/>
      <c r="TS132" s="15">
        <f>IF(TN132&gt;0,(TN132-TN$10)/TN$10,0)</f>
        <v/>
      </c>
      <c r="TU132" s="587" t="n">
        <v>2.94</v>
      </c>
      <c r="TV132" s="68">
        <f>IF(TU132&gt;0,((TU132-TU131)/TU131),0)</f>
        <v/>
      </c>
      <c r="TW132" s="68">
        <f>TV132-$V132</f>
        <v/>
      </c>
      <c r="TX132" s="68">
        <f>IF(TU132&gt;0,(TU132-TX$10)/TX$10,0)</f>
        <v/>
      </c>
      <c r="TY132" s="68" t="n"/>
      <c r="TZ132" s="15">
        <f>IF(TU132&gt;0,(TU132-TU$10)/TU$10,0)</f>
        <v/>
      </c>
      <c r="UB132" s="587" t="n"/>
      <c r="UC132" s="68">
        <f>IF(UB132&gt;0,((UB132-UB131)/UB131),0)</f>
        <v/>
      </c>
      <c r="UD132" s="68">
        <f>UC132-$V132</f>
        <v/>
      </c>
      <c r="UE132" s="68">
        <f>IF(UB132&gt;0,(UB132-UE$10)/UE$10,0)</f>
        <v/>
      </c>
      <c r="UF132" s="68" t="n"/>
      <c r="UG132" s="15">
        <f>IF(UB132&gt;0,(UB132-UB$10)/UB$10,0)</f>
        <v/>
      </c>
      <c r="UI132" s="587" t="n"/>
      <c r="UJ132" s="68">
        <f>IF(UI132&gt;0,((UI132-UI131)/UI131),0)</f>
        <v/>
      </c>
      <c r="UK132" s="68">
        <f>UJ132-$V132</f>
        <v/>
      </c>
      <c r="UL132" s="68">
        <f>IF(UI132&gt;0,(UI132-UL$10)/UL$10,0)</f>
        <v/>
      </c>
      <c r="UM132" s="68" t="n"/>
      <c r="UN132" s="15">
        <f>IF(UI132&gt;0,(UI132-UI$10)/UI$10,0)</f>
        <v/>
      </c>
      <c r="UP132" s="587" t="n"/>
      <c r="UQ132" s="68">
        <f>IF(UP132&gt;0,((UP132-UP131)/UP131),0)</f>
        <v/>
      </c>
      <c r="UR132" s="68">
        <f>UQ132-$V132</f>
        <v/>
      </c>
      <c r="US132" s="68">
        <f>IF(UP132&gt;0,(UP132-US$10)/US$10,0)</f>
        <v/>
      </c>
      <c r="UT132" s="68" t="n"/>
      <c r="UU132" s="15">
        <f>IF(UP132&gt;0,(UP132-UP$10)/UP$10,0)</f>
        <v/>
      </c>
      <c r="UW132" s="587" t="n"/>
      <c r="UX132" s="68">
        <f>IF(UW132&gt;0,((UW132-UW131)/UW131),0)</f>
        <v/>
      </c>
      <c r="UY132" s="68">
        <f>UX132-$V132</f>
        <v/>
      </c>
      <c r="UZ132" s="68">
        <f>IF(UW132&gt;0,(UW132-UZ$10)/UZ$10,0)</f>
        <v/>
      </c>
      <c r="VA132" s="68" t="n"/>
      <c r="VB132" s="15">
        <f>IF(UW132&gt;0,(UW132-UW$10)/UW$10,0)</f>
        <v/>
      </c>
      <c r="VD132" s="587" t="n"/>
      <c r="VE132" s="68">
        <f>IF(VD132&gt;0,((VD132-VD131)/VD131),0)</f>
        <v/>
      </c>
      <c r="VF132" s="68">
        <f>VE132-$V132</f>
        <v/>
      </c>
      <c r="VG132" s="68">
        <f>IF(VD132&gt;0,(VD132-VG$10)/VG$10,0)</f>
        <v/>
      </c>
      <c r="VH132" s="68" t="n"/>
      <c r="VI132" s="15">
        <f>IF(VD132&gt;0,(VD132-VD$10)/VD$10,0)</f>
        <v/>
      </c>
      <c r="VM132" s="21">
        <f>IF($C132&gt;0,(($IK$5*IG132)+($GT$5*GP132)+($JM$5*JI132)+($JF$5*JB132)+($IY$5*IU132)+($IR$5*IN132)+($ID$5*HZ132)+($HW$5*HS132)+($HP$5*HL132)+($HI$5*HE132)+($GF$5*GB132)+($FY$5*FU132)+($FR$5*FN132)+($FK$5*FG132)+($FD$5*EZ132)+($EW$5*ES132)+($EP$5*EL132)+($EI$5*EE132)+($EB$5*DX132)+($DU$5*DQ132)+($DN$5*DJ132)+($DG$5*DC132)+($CZ$5*CV132)+($CS$5*CO132)+($CL$5*CH132)+($CE$5*CA132)+($BX$5*BT132)+($BQ$5*BM132)+($BJ$5*BF132)+($BC$5*AY132)+($AV$5*AR132)+($AO$5*AK132)+($AH$5*AD132)+($JT$5*JP132)+($KA$5*JW132)+($KO$5*KK132)+($PR$5*PN132)+($GM$5*GI132)+($HA$5*GW132)+($KV$5*KR132)+($KH$5*KD132)+($LC$5*KY132)+($MS$5*MO132)+($ML$5*MH132)+($ME$5*MA132)+($LX$5*LT132)+($LQ$5*LM132)+($LJ$5*LF132)+(MV132*$MZ$5)+(NC132*$NG$5)+(NJ132*$NN$5)+($OI$5*OE132)+($NU$5*NQ132)+($OB$5*NX132)+($PK$5*PG132)+($OP$5*OL132)+($OW$5*OS132)+($PD$5*OZ132)+(PU132*$PY$5)+(QB132*$QF$5)+(QI132*$QM$5)+(QP132*$QT$5)+(QW132*$RA$5)+(RD132*$RH$5)+(RK132*$RO$5)+(RR132*$RV$5)+(RY132*$SC$5)+(SF132*$SJ$5)+(SM132*$SQ$5)+(ST132*$SX$5)+(TA132*$TE$5))+(TH132*$TL$5)+(TO132*$TS$5))/$VM$5</f>
        <v/>
      </c>
      <c r="VN132" s="538" t="n"/>
      <c r="VO132" s="21">
        <f>IF($C132&gt;0,(($IK$5*II132)+($GT$5*GR132)+($JM$5*JK132)+($JF$5*JD132)+($IY$5*IW132)+($IR$5*IP132)+($ID$5*IB132)+($HW$5*HU132)+($HP$5*HN132)+($HI$5*HG132)+($GF$5*GD132)+($FY$5*FW132)+($FR$5*FP132)+($FK$5*FI132)+($FD$5*FB132)+($EW$5*EU132)+($EP$5*EN132)+($EI$5*EG132)+($EB$5*DZ132)+($DU$5*DS132)+($DN$5*DL132)+($DG$5*DE132)+($CZ$5*CX132)+($CS$5*CQ132)+($CL$5*CJ132)+($CE$5*CC132)+($BX$5*BV132)+($BQ$5*BO132)+($BJ$5*BH132)+($BC$5*BA132)+($AV$5*AT132)+($AO$5*AM132)+($AH$5*AF132)+($KO$5*KM132)+($KH$5*KF132)+($KA$5*JY132)+($JT$5*JR132)+($PR$5*PP132)+($GM$5*GK132)+($HA$5*GY132)+($KV$5*KT132)+($LC$5*LA132)+($MS$5*MQ132)+($ML$5*MJ132)+($ME$5*MC132)+($LX$5*LV132)+($LQ$5*LO132)+($LJ$5*LH132)+(MX132*$MZ$5)+(NE132*$NG$5)+(NL132*$NN$5)+($OI$5*OG132)+($NU$5*NS132)+($OB$5*NZ132)+($PD$5*PB132)+($OW$5*OU132)+($OP$5*ON132)+($PK$5*PI132)+($PY$5*PW132)+($QF$5*QD132)+($QM$5*QK132)+($QT$5*QR132)+($RA$5*QY132)+($RH$5*RF132)+($RO$5*RM132)+(RT132*$RV$5)+(SA132*$SC$5)+(SH132*$SJ$5)+(SO132*$SQ$5)+(SV132*$SX$5)+(TC132*$TE$5)+(TJ132*$TL$5)+(TQ132*$TS$5))/$VM$5,0)</f>
        <v/>
      </c>
      <c r="VP132" s="14" t="n"/>
      <c r="VQ132" s="21">
        <f>IF($C132&gt;0,(($IK$5*IK132)+($GT$5*GT132)+($JM$5*JM132)+($JF$5*JF132)+($IY$5*IY132)+($IR$5*IR132)+($ID$5*ID132)+($HW$5*HW132)+($HP$5*HP132)+($HI$5*HI132)+($GF$5*GF132)+($FY$5*FY132)+($FR$5*FR132)+($FK$5*FK132)+($FD$5*FD132)+($EW$5*EW132)+($EP$5*EP132)+($EI$5*EI132)+($EB$5*EB132)+($DU$5*DU132)+($DN$5*DN132)+($DG$5*DG132)+($CZ$5*CZ132)+($CS$5*CS132)+($CL$5*CL132)+($CE$5*CE132)+($BX$5*BX132)+($BQ$5*BQ132)+($BJ$5*BJ132)+($BC$5*BC132)+($AV$5*AV132)+($AO$5*AO132)+($AH$5*AH132)+($KO$5*KO132)+($PR$5*PR132)+($GM$5*GM132)+($HA$5*HA132)+($KH$5*KH132)+($KA$5*KA132)+($JT$5*JT132)+($KV$5*KV132)+($LC$5*LC132)+($MS$5*MS132)+($ML$5*ML132)+($ME$5*ME132)+($LX$5*LX132)+($LQ$5*LQ132)+($LJ$5*LJ132)+($OI$5*OI132)+($NU$5*NU132)+($NN$5*NN132)+($NG$5*NG132)+($MZ$5*MZ132)+(OB132*$OB$5)+($PD$5*PD132)+($OW$5*OW132)+($OP$5*OP132)+($PK$5*PK132)+(PY132*$PY$5)+(QF132*$QF$5)+(QM132*$QM$5)+(QT132*$QT$5)+(RA132*$RA$5)+(RH132*$RH$5)+(RO132*$RO$5)+(RV132*$RV$5)+(SC132*$SC$5)+(SJ132*$SJ$5)+(SQ132*$SQ$5)+(SX132*$SX$5)+(TE132*$TE$5)+(TL132*$TL$5)+(TS132*$TS$5))/$VM$5,0)</f>
        <v/>
      </c>
    </row>
    <row r="133" ht="16" customHeight="1" s="545">
      <c r="A133" s="127" t="n">
        <v>45839</v>
      </c>
      <c r="B133" s="4">
        <f>A133</f>
        <v/>
      </c>
      <c r="C133" s="13" t="n">
        <v>44494.94</v>
      </c>
      <c r="D133" s="138">
        <f>IF(C133&gt;0,C133-C132,0)</f>
        <v/>
      </c>
      <c r="E133" s="68">
        <f>IF(C133&gt;0,D133/C132,0)</f>
        <v/>
      </c>
      <c r="F133" s="15">
        <f>IF(C133&gt;0,(C133-C$10)/C$10,0)</f>
        <v/>
      </c>
      <c r="G133" s="13" t="n">
        <v>6198.01</v>
      </c>
      <c r="H133" s="138">
        <f>IF(G133&gt;0,G133-G132,0)</f>
        <v/>
      </c>
      <c r="I133" s="68">
        <f>IF(G133&gt;0,H133/G132,0)</f>
        <v/>
      </c>
      <c r="J133" s="15">
        <f>IF(G133&gt;0,(G133-G$10)/G$10,0)</f>
        <v/>
      </c>
      <c r="K133" s="13" t="n">
        <v>20202.89</v>
      </c>
      <c r="L133" s="138">
        <f>IF(K133&gt;0,K133-K132,0)</f>
        <v/>
      </c>
      <c r="M133" s="68">
        <f>IF(K133&gt;0,L133/K132,0)</f>
        <v/>
      </c>
      <c r="N133" s="15">
        <f>IF(K133&gt;0,(K133-K$10)/K$10,0)</f>
        <v/>
      </c>
      <c r="O133" s="13" t="n">
        <v>2195.49</v>
      </c>
      <c r="P133" s="138">
        <f>IF(O133&gt;0,O133-O132,0)</f>
        <v/>
      </c>
      <c r="Q133" s="68">
        <f>IF(O133&gt;0,P133/O132,0)</f>
        <v/>
      </c>
      <c r="R133" s="15">
        <f>IF(O133&gt;0,(O133-O$10)/O$10,0)</f>
        <v/>
      </c>
      <c r="S133" s="18">
        <f>IF(O133&gt;0,(((O133*0.7)*Q133)+((K133*0.9)*M133)+((G133*0.65)*I133)+((C133*0.6)*E133))/(O133+K133+G133+C133),0)</f>
        <v/>
      </c>
      <c r="T133" s="121">
        <f>IF(O133&gt;0,(S133*200)+T132,0)</f>
        <v/>
      </c>
      <c r="U133" s="121">
        <f>T133</f>
        <v/>
      </c>
      <c r="V133" s="134">
        <f>IF(T133&gt;0,(T133-T132)/T132,0)</f>
        <v/>
      </c>
      <c r="W133" s="21">
        <f>IF(T133&gt;0,(T133-T$11)/T$11,0)</f>
        <v/>
      </c>
      <c r="X133" s="18">
        <f>IF(T133&gt;0,((Q133+M133+I133+E133)/4),0)</f>
        <v/>
      </c>
      <c r="Y133" s="353" t="n">
        <v>88099.38</v>
      </c>
      <c r="Z133" s="15" t="n">
        <v>2e-06</v>
      </c>
      <c r="AA133" s="21">
        <f>Z133-$V133</f>
        <v/>
      </c>
      <c r="AC133" s="13" t="n">
        <v>234.29</v>
      </c>
      <c r="AD133" s="68">
        <f>IF(AC133&gt;0,((AC133-AC132)/AC132),0)</f>
        <v/>
      </c>
      <c r="AE133" s="68">
        <f>IF(AC133&gt;0,AD133-$V133,0)</f>
        <v/>
      </c>
      <c r="AF133" s="68">
        <f>IF(AC133&gt;0,(AC133-AF$10)/AF$10,0)</f>
        <v/>
      </c>
      <c r="AG133" s="68" t="n"/>
      <c r="AH133" s="15">
        <f>IF(AC133&gt;0,(AC133-AC$10)/AC$10,0)</f>
        <v/>
      </c>
      <c r="AJ133" s="13" t="n">
        <v>23.07</v>
      </c>
      <c r="AK133" s="68">
        <f>IF(AJ133&gt;0,((AJ133-AJ132)/AJ132),0)</f>
        <v/>
      </c>
      <c r="AL133" s="68">
        <f>IF(AJ133&gt;0,AK133-$V133,0)</f>
        <v/>
      </c>
      <c r="AM133" s="68">
        <f>IF(AJ133&gt;0,(AJ133-AM$10)/AM$10,0)</f>
        <v/>
      </c>
      <c r="AN133" s="68" t="n"/>
      <c r="AO133" s="15">
        <f>IF(AJ133&gt;0,(AJ133-AJ$10)/AJ$10,0)</f>
        <v/>
      </c>
      <c r="AQ133" s="13" t="n">
        <v>21.97</v>
      </c>
      <c r="AR133" s="68">
        <f>IF(AQ133&gt;0,((AQ133-AQ132)/AQ132),0)</f>
        <v/>
      </c>
      <c r="AS133" s="68">
        <f>IF(AQ133&gt;0,AR133-$V133,0)</f>
        <v/>
      </c>
      <c r="AT133" s="68">
        <f>IF(AQ133&gt;0,(AQ133-AT$10)/AT$10,0)</f>
        <v/>
      </c>
      <c r="AU133" s="68" t="n"/>
      <c r="AV133" s="15">
        <f>IF(AQ133&gt;0,(AQ133-AQ$10)/AQ$10,0)</f>
        <v/>
      </c>
      <c r="AX133" s="13" t="n">
        <v>215.87</v>
      </c>
      <c r="AY133" s="68">
        <f>IF(AX133&gt;0,((AX133-AX132)/AX132),0)</f>
        <v/>
      </c>
      <c r="AZ133" s="68">
        <f>IF(AX133&gt;0,AY133-$V133,0)</f>
        <v/>
      </c>
      <c r="BA133" s="68">
        <f>IF(AX133&gt;0,(AX133-BA$10)/BA$10,0)</f>
        <v/>
      </c>
      <c r="BB133" s="68" t="n"/>
      <c r="BC133" s="15">
        <f>IF(AX133&gt;0,(AX133-AX$10)/AX$10,0)</f>
        <v/>
      </c>
      <c r="BE133" s="13" t="n">
        <v>80.09999999999999</v>
      </c>
      <c r="BF133" s="68">
        <f>IF(BE133&gt;0,((BE133-BE132)/BE132),0)</f>
        <v/>
      </c>
      <c r="BG133" s="68">
        <f>IF(BE133&gt;0,BF133-$V133,0)</f>
        <v/>
      </c>
      <c r="BH133" s="68" t="n"/>
      <c r="BI133" s="68" t="n"/>
      <c r="BJ133" s="15">
        <f>IF(BE133&gt;0,(BE133-BE$10)/BE$10,0)</f>
        <v/>
      </c>
      <c r="BL133" s="13" t="n">
        <v>73.97</v>
      </c>
      <c r="BM133" s="68">
        <f>IF(BL133&gt;0,((BL133-BL132)/BL132),0)</f>
        <v/>
      </c>
      <c r="BN133" s="68">
        <f>IF(BL133&gt;0,BM133-$V133,0)</f>
        <v/>
      </c>
      <c r="BO133" s="68">
        <f>IF(BL133&gt;0,(BL133-BO$10)/BO$10,0)</f>
        <v/>
      </c>
      <c r="BP133" s="68" t="n"/>
      <c r="BQ133" s="15">
        <f>IF(BL133&gt;0,(BL133-BL$10)/BL$10,0)</f>
        <v/>
      </c>
      <c r="BS133" s="13" t="n">
        <v>42</v>
      </c>
      <c r="BT133" s="68">
        <f>IF(BS133&gt;0,((BS133-BS132)/BS132),0)</f>
        <v/>
      </c>
      <c r="BU133" s="68">
        <f>IF(BS133&gt;0,BT133-$V133,0)</f>
        <v/>
      </c>
      <c r="BV133" s="68">
        <f>IF(BS133&gt;0,(BS133-BV$10)/BV$10,0)</f>
        <v/>
      </c>
      <c r="BW133" s="68" t="n"/>
      <c r="BX133" s="15">
        <f>IF(BS133&gt;0,(BS133-BS$10)/BS$10,0)</f>
        <v/>
      </c>
      <c r="BZ133" s="13" t="n"/>
      <c r="CA133" s="68">
        <f>IF(BZ133&gt;0,((BZ133-BZ132)/BZ132),0)</f>
        <v/>
      </c>
      <c r="CB133" s="68">
        <f>IF(BZ133&gt;0,CA133-$V133,0)</f>
        <v/>
      </c>
      <c r="CC133" s="68">
        <f>IF(BZ133&gt;0,(BZ133-CC$10)/CC$10,0)</f>
        <v/>
      </c>
      <c r="CD133" s="68" t="n"/>
      <c r="CE133" s="15">
        <f>IF(BZ133&gt;0,(BZ133-BZ$10)/BZ$10,0)</f>
        <v/>
      </c>
      <c r="CG133" s="13" t="n">
        <v>31</v>
      </c>
      <c r="CH133" s="68">
        <f>IF(CG133&gt;0,((CG133-CG132)/CG132),0)</f>
        <v/>
      </c>
      <c r="CI133" s="68">
        <f>IF(CG133&gt;0,CH133-$V133,0)</f>
        <v/>
      </c>
      <c r="CJ133" s="68">
        <f>IF(CG133&gt;0,(CG133-CJ$10)/CJ$10,0)</f>
        <v/>
      </c>
      <c r="CK133" s="68" t="n"/>
      <c r="CL133" s="15">
        <f>IF(CG133&gt;0,(CG133-CG$10)/CG$10,0)</f>
        <v/>
      </c>
      <c r="CN133" s="13" t="n">
        <v>32.94</v>
      </c>
      <c r="CO133" s="68">
        <f>IF(CN133&gt;0,((CN133-CN132)/CN132),0)</f>
        <v/>
      </c>
      <c r="CP133" s="68">
        <f>IF(CN133&gt;0,CO133-$V133,0)</f>
        <v/>
      </c>
      <c r="CQ133" s="68">
        <f>IF(CN133&gt;0,(CN133-CQ$10)/CQ$10,0)</f>
        <v/>
      </c>
      <c r="CR133" s="68" t="n"/>
      <c r="CS133" s="15">
        <f>IF(CN133&gt;0,(CN133-CN$10)/CN$10,0)</f>
        <v/>
      </c>
      <c r="CU133" s="13" t="n">
        <v>37.35</v>
      </c>
      <c r="CV133" s="68">
        <f>IF(CU133&gt;0,((CU133-CU132)/CU132),0)</f>
        <v/>
      </c>
      <c r="CW133" s="68">
        <f>IF(CU133&gt;0,CV133-$V133,0)</f>
        <v/>
      </c>
      <c r="CX133" s="68">
        <f>IF(CU133&gt;0,(CU133-CX$10)/CX$10,0)</f>
        <v/>
      </c>
      <c r="CY133" s="68" t="n"/>
      <c r="CZ133" s="15">
        <f>IF(CU133&gt;0,(CU133-CU$10)/CU$10,0)</f>
        <v/>
      </c>
      <c r="DB133" s="13" t="n">
        <v>20.44</v>
      </c>
      <c r="DC133" s="68">
        <f>IF(DB133&gt;0,((DB133-DB132)/DB132),0)</f>
        <v/>
      </c>
      <c r="DD133" s="68">
        <f>IF(DB133&gt;0,DC133-$V133,0)</f>
        <v/>
      </c>
      <c r="DE133" s="68">
        <f>IF(DB133&gt;0,(DB133-DE$10)/DE$10,0)</f>
        <v/>
      </c>
      <c r="DF133" s="68" t="n"/>
      <c r="DG133" s="15">
        <f>IF(DB133&gt;0,(DB133-DB$10)/DB$10,0)</f>
        <v/>
      </c>
      <c r="DI133" s="13" t="n">
        <v>49.95</v>
      </c>
      <c r="DJ133" s="68">
        <f>IF(DI133&gt;0,((DI133-DI132)/DI132),0)</f>
        <v/>
      </c>
      <c r="DK133" s="68">
        <f>IF(DI133&gt;0,DJ133-$V133,0)</f>
        <v/>
      </c>
      <c r="DL133" s="68">
        <f>IF(DI133&gt;0,(DI133-DL$10)/DL$10,0)</f>
        <v/>
      </c>
      <c r="DM133" s="68" t="n"/>
      <c r="DN133" s="15">
        <f>IF(DI133&gt;0,(DI133-DI$10)/DI$10,0)</f>
        <v/>
      </c>
      <c r="DP133" s="13" t="n">
        <v>42.96</v>
      </c>
      <c r="DQ133" s="68">
        <f>IF(DP133&gt;0,((DP133-DP132)/DP132),0)</f>
        <v/>
      </c>
      <c r="DR133" s="68">
        <f>IF(DP133&gt;0,DQ133-$V133,0)</f>
        <v/>
      </c>
      <c r="DS133" s="68" t="n"/>
      <c r="DT133" s="68" t="n"/>
      <c r="DU133" s="15">
        <f>IF(DP133&gt;0,(DP133-DP$10)/DP$10,0)</f>
        <v/>
      </c>
      <c r="DV133" s="18" t="n"/>
      <c r="DW133" s="13" t="n">
        <v>34.87</v>
      </c>
      <c r="DX133" s="68">
        <f>IF(DW133&gt;0,((DW133-DW132)/DW132),0)</f>
        <v/>
      </c>
      <c r="DY133" s="68">
        <f>IF(DW133&gt;0,DX133-$V133,0)</f>
        <v/>
      </c>
      <c r="DZ133" s="68">
        <f>IF(DW133&gt;0,(DW133-DZ$10)/DZ$10,0)</f>
        <v/>
      </c>
      <c r="EA133" s="68" t="n"/>
      <c r="EB133" s="15">
        <f>IF(DW133&gt;0,(DW133-DW$10)/DW$10,0)</f>
        <v/>
      </c>
      <c r="ED133" s="13" t="n">
        <v>38.03</v>
      </c>
      <c r="EE133" s="68">
        <f>IF(ED133&gt;0,((ED133-ED132)/ED132),0)</f>
        <v/>
      </c>
      <c r="EF133" s="68">
        <f>IF(ED133&gt;0,EE133-$V133,0)</f>
        <v/>
      </c>
      <c r="EG133" s="68">
        <f>IF(ED133&gt;0,(ED133-EG$10)/EG$10,0)</f>
        <v/>
      </c>
      <c r="EH133" s="68" t="n"/>
      <c r="EI133" s="15">
        <f>IF(ED133&gt;0,(ED133-ED$10)/ED$10,0)</f>
        <v/>
      </c>
      <c r="EK133" s="13" t="n">
        <v>124.9</v>
      </c>
      <c r="EL133" s="68">
        <f>IF(EK133&gt;0,((EK133-EK132)/EK132),0)</f>
        <v/>
      </c>
      <c r="EM133" s="68">
        <f>IF(EK133&gt;0,EL133-$V133,0)</f>
        <v/>
      </c>
      <c r="EN133" s="68">
        <f>IF(EK133&gt;0,(EK133-EN$10)/EN$10,0)</f>
        <v/>
      </c>
      <c r="EO133" s="68" t="n"/>
      <c r="EP133" s="15">
        <f>IF(EK133&gt;0,(EK133-EK$10)/EK$10,0)</f>
        <v/>
      </c>
      <c r="ER133" s="13" t="n">
        <v>37.55</v>
      </c>
      <c r="ES133" s="68">
        <f>IF(ER133&gt;0,((ER133-ER132)/ER132),0)</f>
        <v/>
      </c>
      <c r="ET133" s="68">
        <f>IF(ER133&gt;0,ES133-$V133,0)</f>
        <v/>
      </c>
      <c r="EU133" s="68">
        <f>IF(ER133&gt;0,(ER133-EU$10)/EU$10,0)</f>
        <v/>
      </c>
      <c r="EV133" s="68" t="n"/>
      <c r="EW133" s="15">
        <f>IF(ER133&gt;0,(ER133-ER$10)/ER$10,0)</f>
        <v/>
      </c>
      <c r="EY133" s="13" t="n">
        <v>38.27</v>
      </c>
      <c r="EZ133" s="68">
        <f>IF(EY133&gt;0,((EY133-EY132)/EY132),0)</f>
        <v/>
      </c>
      <c r="FA133" s="68">
        <f>IF(EY133&gt;0,EZ133-$V133,0)</f>
        <v/>
      </c>
      <c r="FB133" s="68" t="n"/>
      <c r="FC133" s="68" t="n"/>
      <c r="FD133" s="15">
        <f>IF(EY133&gt;0,(EY133-EY$10)/EY$10,0)</f>
        <v/>
      </c>
      <c r="FF133" s="13" t="n">
        <v>57.63</v>
      </c>
      <c r="FG133" s="68">
        <f>IF(FF133&gt;0,((FF133-FF132)/FF132),0)</f>
        <v/>
      </c>
      <c r="FH133" s="68">
        <f>IF(FF133&gt;0,FG133-$V133,0)</f>
        <v/>
      </c>
      <c r="FI133" s="68">
        <f>IF(FF133&gt;0,(FF133-FI$10)/FI$10,0)</f>
        <v/>
      </c>
      <c r="FJ133" s="68" t="n"/>
      <c r="FK133" s="15">
        <f>IF(FF133&gt;0,(FF133-FF$10)/FF$10,0)</f>
        <v/>
      </c>
      <c r="FM133" s="13" t="n">
        <v>193.41</v>
      </c>
      <c r="FN133" s="68">
        <f>IF(FM133&gt;0,((FM133-FM132)/FM132),0)</f>
        <v/>
      </c>
      <c r="FO133" s="68">
        <f>IF(FM133&gt;0,FN133-$V133,0)</f>
        <v/>
      </c>
      <c r="FP133" s="68">
        <f>IF(FM133&gt;0,(FM133-FP$10)/FP$10,0)</f>
        <v/>
      </c>
      <c r="FQ133" s="68" t="n"/>
      <c r="FR133" s="15">
        <f>IF(FM133&gt;0,(FM133-FM$10)/FM$10,0)</f>
        <v/>
      </c>
      <c r="FT133" s="13" t="n">
        <v>93.97</v>
      </c>
      <c r="FU133" s="68">
        <f>IF(FT133&gt;0,((FT133-FT132)/FT132),0)</f>
        <v/>
      </c>
      <c r="FV133" s="68">
        <f>IF(FT133&gt;0,FU133-$V133,0)</f>
        <v/>
      </c>
      <c r="FW133" s="68">
        <f>IF(FT133&gt;0,(FT133-FW$10)/FW$10,0)</f>
        <v/>
      </c>
      <c r="FX133" s="68" t="n"/>
      <c r="FY133" s="15">
        <f>IF(FT133&gt;0,(FT133-FT$10)/FT$10,0)</f>
        <v/>
      </c>
      <c r="GA133" s="13" t="n">
        <v>18.21</v>
      </c>
      <c r="GB133" s="68">
        <f>IF(GA133&gt;0,((GA133-GA132)/GA132),0)</f>
        <v/>
      </c>
      <c r="GC133" s="68">
        <f>IF(GA133&gt;0,GB133-$V133,0)</f>
        <v/>
      </c>
      <c r="GD133" s="68" t="n"/>
      <c r="GE133" s="68" t="n"/>
      <c r="GF133" s="15">
        <f>IF(GA133&gt;0,(GA133-GA$10)/GA$10,0)</f>
        <v/>
      </c>
      <c r="GG133" s="18" t="n"/>
      <c r="GH133" s="13" t="n">
        <v>18.16</v>
      </c>
      <c r="GI133" s="68">
        <f>IF(GH133&gt;0,((GH133-GH132)/GH132),0)</f>
        <v/>
      </c>
      <c r="GJ133" s="68">
        <f>IF(GH133&gt;0,GI133-$V133,0)</f>
        <v/>
      </c>
      <c r="GK133" s="68">
        <f>IF(GH133&gt;0,(GH133-GK$10)/GK$10,0)</f>
        <v/>
      </c>
      <c r="GL133" s="68" t="n"/>
      <c r="GM133" s="15">
        <f>IF(GH133&gt;0,(GH133-GH$10)/GH$10,0)</f>
        <v/>
      </c>
      <c r="GO133" s="13" t="n">
        <v>25.71</v>
      </c>
      <c r="GP133" s="68">
        <f>IF(GO133&gt;0,((GO133-GO132)/GO132),0)</f>
        <v/>
      </c>
      <c r="GQ133" s="68">
        <f>IF(GO133&gt;0,GP133-$V133,0)</f>
        <v/>
      </c>
      <c r="GR133" s="68" t="n"/>
      <c r="GS133" s="68" t="n"/>
      <c r="GT133" s="15">
        <f>IF(GO133&gt;0,(GO133-GO$10)/GO$10,0)</f>
        <v/>
      </c>
      <c r="GV133" s="13" t="n">
        <v>15.61</v>
      </c>
      <c r="GW133" s="68">
        <f>IF(GV133&gt;0,((GV133-GV132)/GV132),0)</f>
        <v/>
      </c>
      <c r="GX133" s="68">
        <f>IF(GV133&gt;0,GW133-$V133,0)</f>
        <v/>
      </c>
      <c r="GY133" s="68">
        <f>IF(GV133&gt;0,(GV133-GY$10)/GY$10,0)</f>
        <v/>
      </c>
      <c r="GZ133" s="68" t="n"/>
      <c r="HA133" s="15">
        <f>IF(GV133&gt;0,(GV133-GV$10)/GV$10,0)</f>
        <v/>
      </c>
      <c r="HD133" s="13" t="n">
        <v>300.71</v>
      </c>
      <c r="HE133" s="68">
        <f>IF(HD133&gt;0,((HD133-HD132)/HD132),0)</f>
        <v/>
      </c>
      <c r="HF133" s="68">
        <f>IF(HD133&gt;0,HE133-$V133,0)</f>
        <v/>
      </c>
      <c r="HG133" s="68">
        <f>IF(HD133&gt;0,(HD133-HG$10)/HG$10,0)</f>
        <v/>
      </c>
      <c r="HH133" s="68" t="n"/>
      <c r="HI133" s="15">
        <f>IF(HD133&gt;0,(HD133-HD$10)/HD$10,0)</f>
        <v/>
      </c>
      <c r="HK133" s="13" t="n">
        <v>43.07</v>
      </c>
      <c r="HL133" s="68">
        <f>IF(HK133&gt;0,((HK133-HK132)/HK132),0)</f>
        <v/>
      </c>
      <c r="HM133" s="68">
        <f>IF(HK133&gt;0,HL133-$V133,0)</f>
        <v/>
      </c>
      <c r="HN133" s="68">
        <f>IF(HK133&gt;0,(HK133-HN$10)/HN$10,0)</f>
        <v/>
      </c>
      <c r="HO133" s="68" t="n"/>
      <c r="HP133" s="15">
        <f>IF(HK133&gt;0,(HK133-HK$10)/HK$10,0)</f>
        <v/>
      </c>
      <c r="HR133" s="13" t="n">
        <v>109.24</v>
      </c>
      <c r="HS133" s="68">
        <f>IF(HR133&gt;0,((HR133-HR132)/HR132),0)</f>
        <v/>
      </c>
      <c r="HT133" s="68">
        <f>IF(HR133&gt;0,HS133-$V133,0)</f>
        <v/>
      </c>
      <c r="HU133" s="68">
        <f>IF(HR133&gt;0,(HR133-HU$10)/HU$10,0)</f>
        <v/>
      </c>
      <c r="HV133" s="68" t="n"/>
      <c r="HW133" s="15">
        <f>IF(HR133&gt;0,(HR133-HR$10)/HR$10,0)</f>
        <v/>
      </c>
      <c r="HY133" s="13" t="n">
        <v>153.3</v>
      </c>
      <c r="HZ133" s="68">
        <f>IF(HY133&gt;0,((HY133-HY132)/HY132),0)</f>
        <v/>
      </c>
      <c r="IA133" s="68">
        <f>IF(HY133&gt;0,HZ133-$V133,0)</f>
        <v/>
      </c>
      <c r="IB133" s="68">
        <f>IF(HY133&gt;0,(HY133-IB$10)/IB$10,0)</f>
        <v/>
      </c>
      <c r="IC133" s="68" t="n"/>
      <c r="ID133" s="15">
        <f>IF(HY133&gt;0,(HY133-HY$10)/HY$10,0)</f>
        <v/>
      </c>
      <c r="IF133" s="13" t="n">
        <v>264.74</v>
      </c>
      <c r="IG133" s="68">
        <f>IF(IF133&gt;0,((IF133-IF132)/IF132),0)</f>
        <v/>
      </c>
      <c r="IH133" s="68">
        <f>IF(IF133&gt;0,IG133-$V133,0)</f>
        <v/>
      </c>
      <c r="II133" s="68">
        <f>IF(IF133&gt;0,(IF133-II$10)/II$10,0)</f>
        <v/>
      </c>
      <c r="IJ133" s="68" t="n"/>
      <c r="IK133" s="15">
        <f>IF(IF133&gt;0,(IF133-IF$10)/IF$10,0)</f>
        <v/>
      </c>
      <c r="IM133" s="13" t="n">
        <v>246.31</v>
      </c>
      <c r="IN133" s="68">
        <f>IF(IM133&gt;0,((IM133-IM132)/IM132),0)</f>
        <v/>
      </c>
      <c r="IO133" s="68">
        <f>IF(IM133&gt;0,IN133-$V133,0)</f>
        <v/>
      </c>
      <c r="IP133" s="68">
        <f>IF(IM133&gt;0,(IM133-IP$10)/IP$10,0)</f>
        <v/>
      </c>
      <c r="IQ133" s="68" t="n"/>
      <c r="IR133" s="15">
        <f>IF(IM133&gt;0,(IM133-IM$10)/IM$10,0)</f>
        <v/>
      </c>
      <c r="IT133" s="13" t="n">
        <v>71.67</v>
      </c>
      <c r="IU133" s="68">
        <f>IF(IT133&gt;0,((IT133-IT132)/IT132),0)</f>
        <v/>
      </c>
      <c r="IV133" s="68">
        <f>IF(IT133&gt;0,IU133-$V133,0)</f>
        <v/>
      </c>
      <c r="IW133" s="68">
        <f>IF(IT133&gt;0,(IT133-IW$10)/IW$10,0)</f>
        <v/>
      </c>
      <c r="IX133" s="68" t="n"/>
      <c r="IY133" s="15">
        <f>IF(IT133&gt;0,(IT133-IT$10)/IT$10,0)</f>
        <v/>
      </c>
      <c r="JA133" s="13" t="n">
        <v>719.22</v>
      </c>
      <c r="JB133" s="68">
        <f>IF(JA133&gt;0,((JA133-JA132)/JA132),0)</f>
        <v/>
      </c>
      <c r="JC133" s="68">
        <f>IF(JA133&gt;0,JB133-$V133,0)</f>
        <v/>
      </c>
      <c r="JD133" s="68">
        <f>IF(JA133&gt;0,(JA133-JD$10)/JD$10,0)</f>
        <v/>
      </c>
      <c r="JE133" s="68" t="n"/>
      <c r="JF133" s="15">
        <f>IF(JA133&gt;0,(JA133-JA$10)/JA$10,0)</f>
        <v/>
      </c>
      <c r="JH133" s="13" t="n">
        <v>492.05</v>
      </c>
      <c r="JI133" s="68">
        <f>IF(JH133&gt;0,((JH133-JH132)/JH132),0)</f>
        <v/>
      </c>
      <c r="JJ133" s="68">
        <f>IF(JH133&gt;0,JI133-$V133,0)</f>
        <v/>
      </c>
      <c r="JK133" s="68">
        <f>IF(JH133&gt;0,(JH133-JK$10)/JK$10,0)</f>
        <v/>
      </c>
      <c r="JL133" s="68" t="n"/>
      <c r="JM133" s="15">
        <f>IF(JH133&gt;0,(JH133-JH$10)/JH$10,0)</f>
        <v/>
      </c>
      <c r="JO133" s="13" t="n">
        <v>12.86</v>
      </c>
      <c r="JP133" s="68">
        <f>IF(JO133&gt;0,((JO133-JO132)/JO132),0)</f>
        <v/>
      </c>
      <c r="JQ133" s="68">
        <f>IF(JO133&gt;0,JP133-$V133,0)</f>
        <v/>
      </c>
      <c r="JR133" s="68">
        <f>IF(JO133&gt;0,(JO133-JR$10)/JR$10,0)</f>
        <v/>
      </c>
      <c r="JS133" s="68" t="n"/>
      <c r="JT133" s="15">
        <f>IF(JO133&gt;0,(JO133-JO$10)/JO$10,0)</f>
        <v/>
      </c>
      <c r="JV133" s="13" t="n">
        <v>1.75</v>
      </c>
      <c r="JW133" s="68">
        <f>IF(JV133&gt;0,((JV133-JV132)/JV132),0)</f>
        <v/>
      </c>
      <c r="JX133" s="68">
        <f>IF(JV133&gt;0,JW133-$V133,0)</f>
        <v/>
      </c>
      <c r="JY133" s="68">
        <f>IF(JV133&gt;0,(JV133-JY$10)/JY$10,0)</f>
        <v/>
      </c>
      <c r="JZ133" s="68" t="n"/>
      <c r="KA133" s="15">
        <f>IF(JV133&gt;0,(JV133-JV$10)/JV$10,0)</f>
        <v/>
      </c>
      <c r="KC133" s="13" t="n">
        <v>18.69</v>
      </c>
      <c r="KD133" s="68">
        <f>IF(KC133&gt;0,((KC133-KC132)/KC132),0)</f>
        <v/>
      </c>
      <c r="KE133" s="68">
        <f>IF(KC133&gt;0,KD133-$V133,0)</f>
        <v/>
      </c>
      <c r="KF133" s="68">
        <f>IF(KC133&gt;0,(KC133-KF$10)/KF$10,0)</f>
        <v/>
      </c>
      <c r="KG133" s="68" t="n"/>
      <c r="KH133" s="15">
        <f>IF(KC133&gt;0,(KC133-KC$10)/KC$10,0)</f>
        <v/>
      </c>
      <c r="KI133" s="18" t="n"/>
      <c r="KJ133" s="13" t="n">
        <v>87.59</v>
      </c>
      <c r="KK133" s="68">
        <f>IF(KJ133&gt;0,((KJ133-KJ132)/KJ132),0)</f>
        <v/>
      </c>
      <c r="KL133" s="68">
        <f>IF(KJ133&gt;0,KK133-$V133,0)</f>
        <v/>
      </c>
      <c r="KM133" s="68">
        <f>IF(KJ133&gt;0,(KJ133-KM$10)/KM$10,0)</f>
        <v/>
      </c>
      <c r="KN133" s="68" t="n"/>
      <c r="KO133" s="15">
        <f>IF(KJ133&gt;0,(KJ133-KJ$10)/KJ$10,0)</f>
        <v/>
      </c>
      <c r="KQ133" s="13" t="n">
        <v>1.635</v>
      </c>
      <c r="KR133" s="68">
        <f>IF(KQ133&gt;0,((KQ133-KQ132)/KQ132),0)</f>
        <v/>
      </c>
      <c r="KS133" s="68">
        <f>IF(KQ133&gt;0,KR133-$V133,0)</f>
        <v/>
      </c>
      <c r="KT133" s="68">
        <f>IF(KQ133&gt;0,(KQ133-KT$10)/KT$10,0)</f>
        <v/>
      </c>
      <c r="KU133" s="68" t="n"/>
      <c r="KV133" s="15">
        <f>IF(KQ133&gt;0,(KQ133-KQ$10)/KQ$10,0)</f>
        <v/>
      </c>
      <c r="KW133" s="18" t="n"/>
      <c r="KX133" s="13" t="n">
        <v>39.68</v>
      </c>
      <c r="KY133" s="68">
        <f>IF(KX133&gt;0,((KX133-KX132)/KX132),0)</f>
        <v/>
      </c>
      <c r="KZ133" s="68">
        <f>IF(KX133&gt;0,KY133-$V133,0)</f>
        <v/>
      </c>
      <c r="LA133" s="68">
        <f>IF(KX133&gt;0,(KX133-LA$10)/LA$10,0)</f>
        <v/>
      </c>
      <c r="LB133" s="68" t="n"/>
      <c r="LC133" s="15">
        <f>IF(KX133&gt;0,(KX133-KX$10)/KX$10,0)</f>
        <v/>
      </c>
      <c r="LD133" s="18" t="n"/>
      <c r="LE133" s="13" t="n">
        <v>55.72</v>
      </c>
      <c r="LF133" s="68">
        <f>IF(LE133&gt;0,((LE133-LE132)/LE132),0)</f>
        <v/>
      </c>
      <c r="LG133" s="68">
        <f>IF(LE133&gt;0,LF133-$V133,0)</f>
        <v/>
      </c>
      <c r="LH133" s="68">
        <f>IF(LE133&gt;0,(LE133-LH$10)/LH$10,0)</f>
        <v/>
      </c>
      <c r="LI133" s="68" t="n"/>
      <c r="LJ133" s="15">
        <f>IF(LE133&gt;0,(LE133-LE$10)/LE$10,0)</f>
        <v/>
      </c>
      <c r="LL133" s="13" t="n">
        <v>117.96</v>
      </c>
      <c r="LM133" s="68">
        <f>IF(LL133&gt;0,((LL133-LL132)/LL132),0)</f>
        <v/>
      </c>
      <c r="LN133" s="68">
        <f>IF(LL133&gt;0,LM133-$V133,0)</f>
        <v/>
      </c>
      <c r="LO133" s="68">
        <f>IF(LL133&gt;0,(LL133-LO$10)/LO$10,0)</f>
        <v/>
      </c>
      <c r="LP133" s="68" t="n"/>
      <c r="LQ133" s="15">
        <f>IF(LL133&gt;0,(LL133-LL$10)/LL$10,0)</f>
        <v/>
      </c>
      <c r="LS133" s="13" t="n">
        <v>15.53</v>
      </c>
      <c r="LT133" s="68">
        <f>IF(LS133&gt;0,((LS133-LS132)/LS132),0)</f>
        <v/>
      </c>
      <c r="LU133" s="68">
        <f>IF(LS133&gt;0,LT133-$V133,0)</f>
        <v/>
      </c>
      <c r="LV133" s="68" t="n"/>
      <c r="LW133" s="68" t="n"/>
      <c r="LX133" s="15">
        <f>IF(LS133&gt;0,(LS133-LS$10)/LS$10,0)</f>
        <v/>
      </c>
      <c r="LZ133" s="13" t="n">
        <v>17.04</v>
      </c>
      <c r="MA133" s="68">
        <f>IF(LZ133&gt;0,((LZ133-LZ132)/LZ132),0)</f>
        <v/>
      </c>
      <c r="MB133" s="68">
        <f>IF(LZ133&gt;0,MA133-$V133,0)</f>
        <v/>
      </c>
      <c r="MC133" s="68">
        <f>IF(LZ133&gt;0,(LZ133-MC$10)/MC$10,0)</f>
        <v/>
      </c>
      <c r="MD133" s="68" t="n"/>
      <c r="ME133" s="15">
        <f>IF(LZ133&gt;0,(LZ133-LZ$10)/LZ$10,0)</f>
        <v/>
      </c>
      <c r="MG133" s="13" t="n">
        <v>51.74</v>
      </c>
      <c r="MH133" s="68">
        <f>IF(MG133&gt;0,((MG133-MG132)/MG132),0)</f>
        <v/>
      </c>
      <c r="MI133" s="68">
        <f>IF(MG133&gt;0,MH133-$V133,0)</f>
        <v/>
      </c>
      <c r="MJ133" s="68">
        <f>IF(MG133&gt;0,(MG133-MJ$10)/MJ$10,0)</f>
        <v/>
      </c>
      <c r="MK133" s="68" t="n"/>
      <c r="ML133" s="15">
        <f>IF(MG133&gt;0,(MG133-MG$10)/MG$10,0)</f>
        <v/>
      </c>
      <c r="MN133" s="13" t="n">
        <v>140.37</v>
      </c>
      <c r="MO133" s="68">
        <f>IF(MN133&gt;0,((MN133-MN132)/MN132),0)</f>
        <v/>
      </c>
      <c r="MP133" s="68">
        <f>IF(MN133&gt;0,MO133-$V133,0)</f>
        <v/>
      </c>
      <c r="MQ133" s="68">
        <f>IF(MN133&gt;0,(MN133-MQ$10)/MQ$10,0)</f>
        <v/>
      </c>
      <c r="MR133" s="68" t="n"/>
      <c r="MS133" s="15">
        <f>IF(MN133&gt;0,(MN133-MN$10)/MN$10,0)</f>
        <v/>
      </c>
      <c r="MU133" s="13" t="n">
        <v>11.96</v>
      </c>
      <c r="MV133" s="68">
        <f>IF(MU133&gt;0,((MU133-MU132)/MU132),0)</f>
        <v/>
      </c>
      <c r="MW133" s="68">
        <f>IF(MU133&gt;0,MV133-$V133,0)</f>
        <v/>
      </c>
      <c r="MX133" s="68">
        <f>IF(MU133&gt;0,(MU133-MX$10)/MX$10,0)</f>
        <v/>
      </c>
      <c r="MY133" s="68" t="n"/>
      <c r="MZ133" s="15">
        <f>IF(MU133&gt;0,(MU133-MU$10)/MU$10,0)</f>
        <v/>
      </c>
      <c r="NB133" s="13" t="n">
        <v>249.02</v>
      </c>
      <c r="NC133" s="68">
        <f>IF(NB133&gt;0,((NB133-NB132)/NB132),0)</f>
        <v/>
      </c>
      <c r="ND133" s="68">
        <f>IF(NB133&gt;0,NC133-$V133,0)</f>
        <v/>
      </c>
      <c r="NE133" s="68">
        <f>IF(NB133&gt;0,(NB133-NE$10)/NE$10,0)</f>
        <v/>
      </c>
      <c r="NF133" s="68" t="n"/>
      <c r="NG133" s="15">
        <f>IF(NB133&gt;0,(NB133-NB$10)/NB$10,0)</f>
        <v/>
      </c>
      <c r="NI133" s="13" t="n">
        <v>5.97</v>
      </c>
      <c r="NJ133" s="68">
        <f>IF(NI133&gt;0,((NI133-NI132)/NI132),0)</f>
        <v/>
      </c>
      <c r="NK133" s="68">
        <f>IF(NI133&gt;0,NJ133-$V133,0)</f>
        <v/>
      </c>
      <c r="NL133" s="68">
        <f>IF(NI133&gt;0,(NI133-NL$10)/NL$10,0)</f>
        <v/>
      </c>
      <c r="NM133" s="68" t="n"/>
      <c r="NN133" s="15">
        <f>IF(NI133&gt;0,(NI133-NI$10)/NI$10,0)</f>
        <v/>
      </c>
      <c r="NP133" s="13" t="n">
        <v>506</v>
      </c>
      <c r="NQ133" s="68">
        <f>IF(NP133&gt;0,((NP133-NP132)/NP132),0)</f>
        <v/>
      </c>
      <c r="NR133" s="68">
        <f>IF(NP133&gt;0,NQ133-$V133,0)</f>
        <v/>
      </c>
      <c r="NS133" s="68">
        <f>IF(NP133&gt;0,(NP133-NS$10)/NS$10,0)</f>
        <v/>
      </c>
      <c r="NT133" s="68" t="n"/>
      <c r="NU133" s="15">
        <f>IF(NP133&gt;0,(NP133-NP$10)/NP$10,0)</f>
        <v/>
      </c>
      <c r="NW133" s="13" t="n">
        <v>175.84</v>
      </c>
      <c r="NX133" s="68">
        <f>IF(NW133&gt;0,((NW133-NW132)/NW132),0)</f>
        <v/>
      </c>
      <c r="NY133" s="68">
        <f>IF(NW133&gt;0,NX133-$V133,0)</f>
        <v/>
      </c>
      <c r="NZ133" s="68">
        <f>IF(NW133&gt;0,(NW133-NZ$10)/NZ$10,0)</f>
        <v/>
      </c>
      <c r="OA133" s="68" t="n"/>
      <c r="OB133" s="15">
        <f>IF(NW133&gt;0,(NW133-NW$10)/NW$10,0)</f>
        <v/>
      </c>
      <c r="OD133" s="13" t="n">
        <v>2.03</v>
      </c>
      <c r="OE133" s="68">
        <f>IF(OD133&gt;0,((OD133-OD132)/OD132),0)</f>
        <v/>
      </c>
      <c r="OF133" s="68">
        <f>IF(OD133&gt;0,OE133-$V133,0)</f>
        <v/>
      </c>
      <c r="OG133" s="68">
        <f>IF(OD133&gt;0,(OD133-OG$10)/OG$10,0)</f>
        <v/>
      </c>
      <c r="OH133" s="68" t="n"/>
      <c r="OI133" s="15">
        <f>IF(OD133&gt;0,(OD133-OD$10)/OD$10,0)</f>
        <v/>
      </c>
      <c r="OK133" s="13" t="n">
        <v>168.71</v>
      </c>
      <c r="OL133" s="68">
        <f>IF(OK133&gt;0,((OK133-OK132)/OK132),0)</f>
        <v/>
      </c>
      <c r="OM133" s="68">
        <f>IF(OK133&gt;0,OL133-$V133,0)</f>
        <v/>
      </c>
      <c r="ON133" s="68">
        <f>IF(OK133&gt;0,(OK133-ON$10)/ON$10,0)</f>
        <v/>
      </c>
      <c r="OO133" s="68" t="n"/>
      <c r="OP133" s="15">
        <f>IF(OK133&gt;0,(OK133-OK$10)/OK$10,0)</f>
        <v/>
      </c>
      <c r="OR133" s="13" t="n">
        <v>5.94</v>
      </c>
      <c r="OS133" s="68">
        <f>IF(OR133&gt;0,((OR133-OR132)/OR132),0)</f>
        <v/>
      </c>
      <c r="OT133" s="68">
        <f>IF(OR133&gt;0,OS133-$V133,0)</f>
        <v/>
      </c>
      <c r="OU133" s="68">
        <f>IF(OR133&gt;0,(OR133-OU$10)/OU$10,0)</f>
        <v/>
      </c>
      <c r="OV133" s="68" t="n"/>
      <c r="OW133" s="15">
        <f>IF(OR133&gt;0,(OR133-OR$10)/OR$10,0)</f>
        <v/>
      </c>
      <c r="OY133" s="13" t="n">
        <v>144.19</v>
      </c>
      <c r="OZ133" s="68">
        <f>IF(OY133&gt;0,((OY133-OY132)/OY132),0)</f>
        <v/>
      </c>
      <c r="PA133" s="68">
        <f>IF(OY133&gt;0,OZ133-$V133,0)</f>
        <v/>
      </c>
      <c r="PB133" s="68">
        <f>IF(OY133&gt;0,(OY133-PB$10)/PB$10,0)</f>
        <v/>
      </c>
      <c r="PC133" s="68" t="n"/>
      <c r="PD133" s="15">
        <f>IF(OY133&gt;0,(OY133-OY$10)/OY$10,0)</f>
        <v/>
      </c>
      <c r="PE133" s="18" t="n"/>
      <c r="PF133" s="13" t="n">
        <v>252.18</v>
      </c>
      <c r="PG133" s="68">
        <f>IF(PF133&gt;0,((PF133-PF132)/PF132),0)</f>
        <v/>
      </c>
      <c r="PH133" s="68">
        <f>IF(PF133&gt;0,PG133-$V133,0)</f>
        <v/>
      </c>
      <c r="PI133" s="68">
        <f>IF(PF133&gt;0,(PF133-PI$10)/PI$10,0)</f>
        <v/>
      </c>
      <c r="PJ133" s="68" t="n"/>
      <c r="PK133" s="15">
        <f>IF(PF133&gt;0,(PF133-PF$10)/PF$10,0)</f>
        <v/>
      </c>
      <c r="PM133" s="13" t="n"/>
      <c r="PN133" s="68">
        <f>IF(PM133&gt;0,((PM133-PM132)/PM132),0)</f>
        <v/>
      </c>
      <c r="PO133" s="68">
        <f>PN133-$V133</f>
        <v/>
      </c>
      <c r="PP133" s="68">
        <f>IF(PM133&gt;0,(PM133-PP$10)/PP$10,0)</f>
        <v/>
      </c>
      <c r="PQ133" s="68" t="n"/>
      <c r="PR133" s="15">
        <f>IF(PM133&gt;0,(PM133-PM$10)/PM$10,0)</f>
        <v/>
      </c>
      <c r="PT133" s="13" t="n">
        <v>5.75</v>
      </c>
      <c r="PU133" s="68">
        <f>IF(PT133&gt;0,((PT133-PT132)/PT132),0)</f>
        <v/>
      </c>
      <c r="PV133" s="68">
        <f>IF(PT133&gt;0,PU133-$V133,0)</f>
        <v/>
      </c>
      <c r="PW133" s="68">
        <f>IF(PT133&gt;0,(PT133-PW$10)/PW$10,0)</f>
        <v/>
      </c>
      <c r="PX133" s="68" t="n"/>
      <c r="PY133" s="15">
        <f>IF(PT133&gt;0,(PT133-PT$10)/PT$10,0)</f>
        <v/>
      </c>
      <c r="QA133" s="13" t="n">
        <v>220.8</v>
      </c>
      <c r="QB133" s="68">
        <f>IF(QA133&gt;0,((QA133-QA132)/QA132),0)</f>
        <v/>
      </c>
      <c r="QC133" s="68">
        <f>IF(QA133&gt;0,QB133-$V133,0)</f>
        <v/>
      </c>
      <c r="QD133" s="68">
        <f>IF(QA133&gt;0,(QA133-QD$10)/QD$10,0)</f>
        <v/>
      </c>
      <c r="QE133" s="68" t="n"/>
      <c r="QF133" s="15">
        <f>IF(QA133&gt;0,(QA133-QA$10)/QA$10,0)</f>
        <v/>
      </c>
      <c r="QH133" s="13" t="n">
        <v>1.845</v>
      </c>
      <c r="QI133" s="68">
        <f>IF(QH133&gt;0,((QH133-QH132)/QH132),0)</f>
        <v/>
      </c>
      <c r="QJ133" s="68">
        <f>IF(QH133&gt;0,QI133-$V133,0)</f>
        <v/>
      </c>
      <c r="QK133" s="68">
        <f>IF(QH133&gt;0,(QH133-QK$10)/QK$10,0)</f>
        <v/>
      </c>
      <c r="QL133" s="68" t="n"/>
      <c r="QM133" s="15">
        <f>IF(QH133&gt;0,(QH133-QH$10)/QH$10,0)</f>
        <v/>
      </c>
      <c r="QO133" s="13" t="n">
        <v>10.53</v>
      </c>
      <c r="QP133" s="68">
        <f>IF(QO133&gt;0,((QO133-QO132)/QO132),0)</f>
        <v/>
      </c>
      <c r="QQ133" s="68">
        <f>IF(QO133&gt;0,QP133-$V133,0)</f>
        <v/>
      </c>
      <c r="QR133" s="68">
        <f>IF(QO133&gt;0,(QO133-QR$10)/QR$10,0)</f>
        <v/>
      </c>
      <c r="QS133" s="68" t="n"/>
      <c r="QT133" s="15">
        <f>IF(QO133&gt;0,(QO133-QO$10)/QO$10,0)</f>
        <v/>
      </c>
      <c r="QV133" s="13" t="n">
        <v>1.86</v>
      </c>
      <c r="QW133" s="68">
        <f>IF(QV133&gt;0,((QV133-QV132)/QV132),0)</f>
        <v/>
      </c>
      <c r="QX133" s="68">
        <f>IF(QV133&gt;0,QW133-$V133,0)</f>
        <v/>
      </c>
      <c r="QY133" s="68">
        <f>IF(QV133&gt;0,(QV133-QY$10)/QY$10,0)</f>
        <v/>
      </c>
      <c r="QZ133" s="68" t="n"/>
      <c r="RA133" s="15">
        <f>IF(QV133&gt;0,(QV133-QV$10)/QV$10,0)</f>
        <v/>
      </c>
      <c r="RC133" s="13" t="n">
        <v>40.62</v>
      </c>
      <c r="RD133" s="68">
        <f>IF(RC133&gt;0,((RC133-RC132)/RC132),0)</f>
        <v/>
      </c>
      <c r="RE133" s="68">
        <f>IF(RC133&gt;0,RD133-$V133,0)</f>
        <v/>
      </c>
      <c r="RF133" s="68">
        <f>IF(RC133&gt;0,(RC133-RF$10)/RF$10,0)</f>
        <v/>
      </c>
      <c r="RG133" s="68" t="n"/>
      <c r="RH133" s="15">
        <f>IF(RC133&gt;0,(RC133-RC$10)/RC$10,0)</f>
        <v/>
      </c>
      <c r="RJ133" s="13" t="n">
        <v>224.68</v>
      </c>
      <c r="RK133" s="68">
        <f>IF(RJ133&gt;0,((RJ133-RJ132)/RJ132),0)</f>
        <v/>
      </c>
      <c r="RL133" s="68">
        <f>RK133-$V133</f>
        <v/>
      </c>
      <c r="RM133" s="68">
        <f>IF(RJ133&gt;0,(RJ133-RM$10)/RM$10,0)</f>
        <v/>
      </c>
      <c r="RN133" s="68" t="n"/>
      <c r="RO133" s="15">
        <f>IF(RJ133&gt;0,(RJ133-RJ$10)/RJ$10,0)</f>
        <v/>
      </c>
      <c r="RQ133" s="13" t="n">
        <v>13.18</v>
      </c>
      <c r="RR133" s="68">
        <f>IF(RQ133&gt;0,((RQ133-RQ132)/RQ132),0)</f>
        <v/>
      </c>
      <c r="RS133" s="68">
        <f>RR133-$V133</f>
        <v/>
      </c>
      <c r="RT133" s="68">
        <f>IF(RQ133&gt;0,(RQ133-RT$10)/RT$10,0)</f>
        <v/>
      </c>
      <c r="RU133" s="68" t="n"/>
      <c r="RV133" s="15">
        <f>IF(RQ133&gt;0,(RQ133-RQ$10)/RQ$10,0)</f>
        <v/>
      </c>
      <c r="RX133" s="13" t="n">
        <v>130.68</v>
      </c>
      <c r="RY133" s="68">
        <f>IF(RX133&gt;0,((RX133-RX132)/RX132),0)</f>
        <v/>
      </c>
      <c r="RZ133" s="68">
        <f>RY133-$V133</f>
        <v/>
      </c>
      <c r="SA133" s="68">
        <f>IF(RX133&gt;0,(RX133-SA$10)/SA$10,0)</f>
        <v/>
      </c>
      <c r="SB133" s="68" t="n"/>
      <c r="SC133" s="15">
        <f>IF(RX133&gt;0,(RX133-RX$10)/RX$10,0)</f>
        <v/>
      </c>
      <c r="SE133" s="13" t="n">
        <v>11.33</v>
      </c>
      <c r="SF133" s="68">
        <f>IF(SE133&gt;0,((SE133-SE132)/SE132),0)</f>
        <v/>
      </c>
      <c r="SG133" s="68">
        <f>SF133-$V133</f>
        <v/>
      </c>
      <c r="SH133" s="68">
        <f>IF(SE133&gt;0,(SE133-SH$10)/SH$10,0)</f>
        <v/>
      </c>
      <c r="SI133" s="68" t="n"/>
      <c r="SJ133" s="15">
        <f>IF(SE133&gt;0,(SE133-SE$10)/SE$10,0)</f>
        <v/>
      </c>
      <c r="SL133" s="13" t="n">
        <v>0.781</v>
      </c>
      <c r="SM133" s="68">
        <f>IF(SL133&gt;0,((SL133-SL132)/SL132),0)</f>
        <v/>
      </c>
      <c r="SN133" s="68">
        <f>SM133-$V133</f>
        <v/>
      </c>
      <c r="SO133" s="68">
        <f>IF(SL133&gt;0,(SL133-SO$10)/SO$10,0)</f>
        <v/>
      </c>
      <c r="SP133" s="68" t="n"/>
      <c r="SQ133" s="15">
        <f>IF(SL133&gt;0,(SL133-SL$10)/SL$10,0)</f>
        <v/>
      </c>
      <c r="SS133" s="13" t="n">
        <v>14.82</v>
      </c>
      <c r="ST133" s="68">
        <f>IF(SS133&gt;0,((SS133-SS132)/SS132),0)</f>
        <v/>
      </c>
      <c r="SU133" s="68">
        <f>ST133-$V133</f>
        <v/>
      </c>
      <c r="SV133" s="68">
        <f>IF(SS133&gt;0,(SS133-SV$10)/SV$10,0)</f>
        <v/>
      </c>
      <c r="SW133" s="68" t="n"/>
      <c r="SX133" s="15">
        <f>IF(SS133&gt;0,(SS133-SS$10)/SS$10,0)</f>
        <v/>
      </c>
      <c r="SZ133" s="13" t="n">
        <v>31.49</v>
      </c>
      <c r="TA133" s="68">
        <f>IF(SZ133&gt;0,((SZ133-SZ132)/SZ132),0)</f>
        <v/>
      </c>
      <c r="TB133" s="68">
        <f>TA133-$V133</f>
        <v/>
      </c>
      <c r="TC133" s="68">
        <f>IF(SZ133&gt;0,(SZ133-TC$10)/TC$10,0)</f>
        <v/>
      </c>
      <c r="TD133" s="68" t="n"/>
      <c r="TE133" s="15">
        <f>IF(SZ133&gt;0,(SZ133-SZ$10)/SZ$10,0)</f>
        <v/>
      </c>
      <c r="TG133" s="587" t="n">
        <v>0.1625</v>
      </c>
      <c r="TH133" s="68">
        <f>IF(TG133&gt;0,((TG133-TG132)/TG132),0)</f>
        <v/>
      </c>
      <c r="TI133" s="68">
        <f>TH133-$V133</f>
        <v/>
      </c>
      <c r="TJ133" s="68">
        <f>IF(TG133&gt;0,(TG133-TJ$10)/TJ$10,0)</f>
        <v/>
      </c>
      <c r="TK133" s="68" t="n"/>
      <c r="TL133" s="15">
        <f>IF(TG133&gt;0,(TG133-TG$10)/TG$10,0)</f>
        <v/>
      </c>
      <c r="TN133" s="13" t="n">
        <v>65.76000000000001</v>
      </c>
      <c r="TO133" s="68">
        <f>IF(TN133&gt;0,((TN133-TN132)/TN132),0)</f>
        <v/>
      </c>
      <c r="TP133" s="68">
        <f>TO133-$V133</f>
        <v/>
      </c>
      <c r="TQ133" s="68">
        <f>IF(TN133&gt;0,(TN133-TQ$10)/TQ$10,0)</f>
        <v/>
      </c>
      <c r="TR133" s="68" t="n"/>
      <c r="TS133" s="15">
        <f>IF(TN133&gt;0,(TN133-TN$10)/TN$10,0)</f>
        <v/>
      </c>
      <c r="TU133" s="587" t="n">
        <v>2.92</v>
      </c>
      <c r="TV133" s="68">
        <f>IF(TU133&gt;0,((TU133-TU132)/TU132),0)</f>
        <v/>
      </c>
      <c r="TW133" s="68">
        <f>TV133-$V133</f>
        <v/>
      </c>
      <c r="TX133" s="68">
        <f>IF(TU133&gt;0,(TU133-TX$10)/TX$10,0)</f>
        <v/>
      </c>
      <c r="TY133" s="68" t="n"/>
      <c r="TZ133" s="15">
        <f>IF(TU133&gt;0,(TU133-TU$10)/TU$10,0)</f>
        <v/>
      </c>
      <c r="UB133" s="587" t="n"/>
      <c r="UC133" s="68">
        <f>IF(UB133&gt;0,((UB133-UB132)/UB132),0)</f>
        <v/>
      </c>
      <c r="UD133" s="68">
        <f>UC133-$V133</f>
        <v/>
      </c>
      <c r="UE133" s="68">
        <f>IF(UB133&gt;0,(UB133-UE$10)/UE$10,0)</f>
        <v/>
      </c>
      <c r="UF133" s="68" t="n"/>
      <c r="UG133" s="15">
        <f>IF(UB133&gt;0,(UB133-UB$10)/UB$10,0)</f>
        <v/>
      </c>
      <c r="UI133" s="587" t="n"/>
      <c r="UJ133" s="68">
        <f>IF(UI133&gt;0,((UI133-UI132)/UI132),0)</f>
        <v/>
      </c>
      <c r="UK133" s="68">
        <f>UJ133-$V133</f>
        <v/>
      </c>
      <c r="UL133" s="68">
        <f>IF(UI133&gt;0,(UI133-UL$10)/UL$10,0)</f>
        <v/>
      </c>
      <c r="UM133" s="68" t="n"/>
      <c r="UN133" s="15">
        <f>IF(UI133&gt;0,(UI133-UI$10)/UI$10,0)</f>
        <v/>
      </c>
      <c r="UP133" s="587" t="n"/>
      <c r="UQ133" s="68">
        <f>IF(UP133&gt;0,((UP133-UP132)/UP132),0)</f>
        <v/>
      </c>
      <c r="UR133" s="68">
        <f>UQ133-$V133</f>
        <v/>
      </c>
      <c r="US133" s="68">
        <f>IF(UP133&gt;0,(UP133-US$10)/US$10,0)</f>
        <v/>
      </c>
      <c r="UT133" s="68" t="n"/>
      <c r="UU133" s="15">
        <f>IF(UP133&gt;0,(UP133-UP$10)/UP$10,0)</f>
        <v/>
      </c>
      <c r="UW133" s="587" t="n"/>
      <c r="UX133" s="68">
        <f>IF(UW133&gt;0,((UW133-UW132)/UW132),0)</f>
        <v/>
      </c>
      <c r="UY133" s="68">
        <f>UX133-$V133</f>
        <v/>
      </c>
      <c r="UZ133" s="68">
        <f>IF(UW133&gt;0,(UW133-UZ$10)/UZ$10,0)</f>
        <v/>
      </c>
      <c r="VA133" s="68" t="n"/>
      <c r="VB133" s="15">
        <f>IF(UW133&gt;0,(UW133-UW$10)/UW$10,0)</f>
        <v/>
      </c>
      <c r="VD133" s="587" t="n"/>
      <c r="VE133" s="68">
        <f>IF(VD133&gt;0,((VD133-VD132)/VD132),0)</f>
        <v/>
      </c>
      <c r="VF133" s="68">
        <f>VE133-$V133</f>
        <v/>
      </c>
      <c r="VG133" s="68">
        <f>IF(VD133&gt;0,(VD133-VG$10)/VG$10,0)</f>
        <v/>
      </c>
      <c r="VH133" s="68" t="n"/>
      <c r="VI133" s="15">
        <f>IF(VD133&gt;0,(VD133-VD$10)/VD$10,0)</f>
        <v/>
      </c>
      <c r="VM133" s="21">
        <f>IF($C133&gt;0,(($IK$5*IG133)+($GT$5*GP133)+($JM$5*JI133)+($JF$5*JB133)+($IY$5*IU133)+($IR$5*IN133)+($ID$5*HZ133)+($HW$5*HS133)+($HP$5*HL133)+($HI$5*HE133)+($GF$5*GB133)+($FY$5*FU133)+($FR$5*FN133)+($FK$5*FG133)+($FD$5*EZ133)+($EW$5*ES133)+($EP$5*EL133)+($EI$5*EE133)+($EB$5*DX133)+($DU$5*DQ133)+($DN$5*DJ133)+($DG$5*DC133)+($CZ$5*CV133)+($CS$5*CO133)+($CL$5*CH133)+($CE$5*CA133)+($BX$5*BT133)+($BQ$5*BM133)+($BJ$5*BF133)+($BC$5*AY133)+($AV$5*AR133)+($AO$5*AK133)+($AH$5*AD133)+($JT$5*JP133)+($KA$5*JW133)+($KO$5*KK133)+($PR$5*PN133)+($GM$5*GI133)+($HA$5*GW133)+($KV$5*KR133)+($KH$5*KD133)+($LC$5*KY133)+($MS$5*MO133)+($ML$5*MH133)+($ME$5*MA133)+($LX$5*LT133)+($LQ$5*LM133)+($LJ$5*LF133)+(MV133*$MZ$5)+(NC133*$NG$5)+(NJ133*$NN$5)+($OI$5*OE133)+($NU$5*NQ133)+($OB$5*NX133)+($PK$5*PG133)+($OP$5*OL133)+($OW$5*OS133)+($PD$5*OZ133)+(PU133*$PY$5)+(QB133*$QF$5)+(QI133*$QM$5)+(QP133*$QT$5)+(QW133*$RA$5)+(RD133*$RH$5)+(RK133*$RO$5)+(RR133*$RV$5)+(RY133*$SC$5)+(SF133*$SJ$5)+(SM133*$SQ$5)+(ST133*$SX$5)+(TA133*$TE$5))+(TH133*$TL$5)+(TO133*$TS$5))/$VM$5</f>
        <v/>
      </c>
      <c r="VN133" s="538" t="n"/>
      <c r="VO133" s="21">
        <f>IF($C133&gt;0,(($IK$5*II133)+($GT$5*GR133)+($JM$5*JK133)+($JF$5*JD133)+($IY$5*IW133)+($IR$5*IP133)+($ID$5*IB133)+($HW$5*HU133)+($HP$5*HN133)+($HI$5*HG133)+($GF$5*GD133)+($FY$5*FW133)+($FR$5*FP133)+($FK$5*FI133)+($FD$5*FB133)+($EW$5*EU133)+($EP$5*EN133)+($EI$5*EG133)+($EB$5*DZ133)+($DU$5*DS133)+($DN$5*DL133)+($DG$5*DE133)+($CZ$5*CX133)+($CS$5*CQ133)+($CL$5*CJ133)+($CE$5*CC133)+($BX$5*BV133)+($BQ$5*BO133)+($BJ$5*BH133)+($BC$5*BA133)+($AV$5*AT133)+($AO$5*AM133)+($AH$5*AF133)+($KO$5*KM133)+($KH$5*KF133)+($KA$5*JY133)+($JT$5*JR133)+($PR$5*PP133)+($GM$5*GK133)+($HA$5*GY133)+($KV$5*KT133)+($LC$5*LA133)+($MS$5*MQ133)+($ML$5*MJ133)+($ME$5*MC133)+($LX$5*LV133)+($LQ$5*LO133)+($LJ$5*LH133)+(MX133*$MZ$5)+(NE133*$NG$5)+(NL133*$NN$5)+($OI$5*OG133)+($NU$5*NS133)+($OB$5*NZ133)+($PD$5*PB133)+($OW$5*OU133)+($OP$5*ON133)+($PK$5*PI133)+($PY$5*PW133)+($QF$5*QD133)+($QM$5*QK133)+($QT$5*QR133)+($RA$5*QY133)+($RH$5*RF133)+($RO$5*RM133)+(RT133*$RV$5)+(SA133*$SC$5)+(SH133*$SJ$5)+(SO133*$SQ$5)+(SV133*$SX$5)+(TC133*$TE$5)+(TJ133*$TL$5)+(TQ133*$TS$5))/$VM$5,0)</f>
        <v/>
      </c>
      <c r="VP133" s="14" t="n"/>
      <c r="VQ133" s="21">
        <f>IF($C133&gt;0,(($IK$5*IK133)+($GT$5*GT133)+($JM$5*JM133)+($JF$5*JF133)+($IY$5*IY133)+($IR$5*IR133)+($ID$5*ID133)+($HW$5*HW133)+($HP$5*HP133)+($HI$5*HI133)+($GF$5*GF133)+($FY$5*FY133)+($FR$5*FR133)+($FK$5*FK133)+($FD$5*FD133)+($EW$5*EW133)+($EP$5*EP133)+($EI$5*EI133)+($EB$5*EB133)+($DU$5*DU133)+($DN$5*DN133)+($DG$5*DG133)+($CZ$5*CZ133)+($CS$5*CS133)+($CL$5*CL133)+($CE$5*CE133)+($BX$5*BX133)+($BQ$5*BQ133)+($BJ$5*BJ133)+($BC$5*BC133)+($AV$5*AV133)+($AO$5*AO133)+($AH$5*AH133)+($KO$5*KO133)+($PR$5*PR133)+($GM$5*GM133)+($HA$5*HA133)+($KH$5*KH133)+($KA$5*KA133)+($JT$5*JT133)+($KV$5*KV133)+($LC$5*LC133)+($MS$5*MS133)+($ML$5*ML133)+($ME$5*ME133)+($LX$5*LX133)+($LQ$5*LQ133)+($LJ$5*LJ133)+($OI$5*OI133)+($NU$5*NU133)+($NN$5*NN133)+($NG$5*NG133)+($MZ$5*MZ133)+(OB133*$OB$5)+($PD$5*PD133)+($OW$5*OW133)+($OP$5*OP133)+($PK$5*PK133)+(PY133*$PY$5)+(QF133*$QF$5)+(QM133*$QM$5)+(QT133*$QT$5)+(RA133*$RA$5)+(RH133*$RH$5)+(RO133*$RO$5)+(RV133*$RV$5)+(SC133*$SC$5)+(SJ133*$SJ$5)+(SQ133*$SQ$5)+(SX133*$SX$5)+(TE133*$TE$5)+(TL133*$TL$5)+(TS133*$TS$5))/$VM$5,0)</f>
        <v/>
      </c>
    </row>
    <row r="134" ht="16" customHeight="1" s="545">
      <c r="A134" s="127" t="n">
        <v>45840</v>
      </c>
      <c r="B134" s="4">
        <f>A134</f>
        <v/>
      </c>
      <c r="C134" s="13" t="n">
        <v>44484.42</v>
      </c>
      <c r="D134" s="138">
        <f>IF(C134&gt;0,C134-C133,0)</f>
        <v/>
      </c>
      <c r="E134" s="68">
        <f>IF(C134&gt;0,D134/C133,0)</f>
        <v/>
      </c>
      <c r="F134" s="15">
        <f>IF(C134&gt;0,(C134-C$10)/C$10,0)</f>
        <v/>
      </c>
      <c r="G134" s="13" t="n">
        <v>6227.41</v>
      </c>
      <c r="H134" s="138">
        <f>IF(G134&gt;0,G134-G133,0)</f>
        <v/>
      </c>
      <c r="I134" s="68">
        <f>IF(G134&gt;0,H134/G133,0)</f>
        <v/>
      </c>
      <c r="J134" s="15">
        <f>IF(G134&gt;0,(G134-G$10)/G$10,0)</f>
        <v/>
      </c>
      <c r="K134" s="13" t="n">
        <v>20393.13</v>
      </c>
      <c r="L134" s="138">
        <f>IF(K134&gt;0,K134-K133,0)</f>
        <v/>
      </c>
      <c r="M134" s="68">
        <f>IF(K134&gt;0,L134/K133,0)</f>
        <v/>
      </c>
      <c r="N134" s="15">
        <f>IF(K134&gt;0,(K134-K$10)/K$10,0)</f>
        <v/>
      </c>
      <c r="O134" s="13" t="n">
        <v>2226.38</v>
      </c>
      <c r="P134" s="138">
        <f>IF(O134&gt;0,O134-O133,0)</f>
        <v/>
      </c>
      <c r="Q134" s="68">
        <f>IF(O134&gt;0,P134/O133,0)</f>
        <v/>
      </c>
      <c r="R134" s="15">
        <f>IF(O134&gt;0,(O134-O$10)/O$10,0)</f>
        <v/>
      </c>
      <c r="S134" s="18">
        <f>IF(O134&gt;0,(((O134*0.7)*Q134)+((K134*0.9)*M134)+((G134*0.65)*I134)+((C134*0.6)*E134))/(O134+K134+G134+C134),0)</f>
        <v/>
      </c>
      <c r="T134" s="121">
        <f>IF(O134&gt;0,(S134*200)+T133,0)</f>
        <v/>
      </c>
      <c r="U134" s="121">
        <f>T134</f>
        <v/>
      </c>
      <c r="V134" s="134">
        <f>IF(T134&gt;0,(T134-T133)/T133,0)</f>
        <v/>
      </c>
      <c r="W134" s="21">
        <f>IF(T134&gt;0,(T134-T$11)/T$11,0)</f>
        <v/>
      </c>
      <c r="X134" s="18">
        <f>IF(T134&gt;0,((Q134+M134+I134+E134)/4),0)</f>
        <v/>
      </c>
      <c r="Y134" s="353">
        <f>108903.88+3600</f>
        <v/>
      </c>
      <c r="Z134" s="15" t="n">
        <v>2e-06</v>
      </c>
      <c r="AA134" s="21">
        <f>Z134-$V134</f>
        <v/>
      </c>
      <c r="AC134" s="13" t="n">
        <v>236.26</v>
      </c>
      <c r="AD134" s="68">
        <f>IF(AC134&gt;0,((AC134-AC133)/AC133),0)</f>
        <v/>
      </c>
      <c r="AE134" s="68">
        <f>IF(AC134&gt;0,AD134-$V134,0)</f>
        <v/>
      </c>
      <c r="AF134" s="68">
        <f>IF(AC134&gt;0,(AC134-AF$10)/AF$10,0)</f>
        <v/>
      </c>
      <c r="AG134" s="68" t="n"/>
      <c r="AH134" s="15">
        <f>IF(AC134&gt;0,(AC134-AC$10)/AC$10,0)</f>
        <v/>
      </c>
      <c r="AJ134" s="13" t="n">
        <v>23.08</v>
      </c>
      <c r="AK134" s="68">
        <f>IF(AJ134&gt;0,((AJ134-AJ133)/AJ133),0)</f>
        <v/>
      </c>
      <c r="AL134" s="68">
        <f>IF(AJ134&gt;0,AK134-$V134,0)</f>
        <v/>
      </c>
      <c r="AM134" s="68">
        <f>IF(AJ134&gt;0,(AJ134-AM$10)/AM$10,0)</f>
        <v/>
      </c>
      <c r="AN134" s="68" t="n"/>
      <c r="AO134" s="15">
        <f>IF(AJ134&gt;0,(AJ134-AJ$10)/AJ$10,0)</f>
        <v/>
      </c>
      <c r="AQ134" s="13" t="n">
        <v>22.14</v>
      </c>
      <c r="AR134" s="68">
        <f>IF(AQ134&gt;0,((AQ134-AQ133)/AQ133),0)</f>
        <v/>
      </c>
      <c r="AS134" s="68">
        <f>IF(AQ134&gt;0,AR134-$V134,0)</f>
        <v/>
      </c>
      <c r="AT134" s="68">
        <f>IF(AQ134&gt;0,(AQ134-AT$10)/AT$10,0)</f>
        <v/>
      </c>
      <c r="AU134" s="68" t="n"/>
      <c r="AV134" s="15">
        <f>IF(AQ134&gt;0,(AQ134-AQ$10)/AQ$10,0)</f>
        <v/>
      </c>
      <c r="AX134" s="13" t="n">
        <v>216.9</v>
      </c>
      <c r="AY134" s="68">
        <f>IF(AX134&gt;0,((AX134-AX133)/AX133),0)</f>
        <v/>
      </c>
      <c r="AZ134" s="68">
        <f>IF(AX134&gt;0,AY134-$V134,0)</f>
        <v/>
      </c>
      <c r="BA134" s="68">
        <f>IF(AX134&gt;0,(AX134-BA$10)/BA$10,0)</f>
        <v/>
      </c>
      <c r="BB134" s="68" t="n"/>
      <c r="BC134" s="15">
        <f>IF(AX134&gt;0,(AX134-AX$10)/AX$10,0)</f>
        <v/>
      </c>
      <c r="BE134" s="13" t="n">
        <v>80.26000000000001</v>
      </c>
      <c r="BF134" s="68">
        <f>IF(BE134&gt;0,((BE134-BE133)/BE133),0)</f>
        <v/>
      </c>
      <c r="BG134" s="68">
        <f>IF(BE134&gt;0,BF134-$V134,0)</f>
        <v/>
      </c>
      <c r="BH134" s="68" t="n"/>
      <c r="BI134" s="68" t="n"/>
      <c r="BJ134" s="15">
        <f>IF(BE134&gt;0,(BE134-BE$10)/BE$10,0)</f>
        <v/>
      </c>
      <c r="BL134" s="13" t="n">
        <v>74.41</v>
      </c>
      <c r="BM134" s="68">
        <f>IF(BL134&gt;0,((BL134-BL133)/BL133),0)</f>
        <v/>
      </c>
      <c r="BN134" s="68">
        <f>IF(BL134&gt;0,BM134-$V134,0)</f>
        <v/>
      </c>
      <c r="BO134" s="68">
        <f>IF(BL134&gt;0,(BL134-BO$10)/BO$10,0)</f>
        <v/>
      </c>
      <c r="BP134" s="68" t="n"/>
      <c r="BQ134" s="15">
        <f>IF(BL134&gt;0,(BL134-BL$10)/BL$10,0)</f>
        <v/>
      </c>
      <c r="BS134" s="13" t="n">
        <v>42.36</v>
      </c>
      <c r="BT134" s="68">
        <f>IF(BS134&gt;0,((BS134-BS133)/BS133),0)</f>
        <v/>
      </c>
      <c r="BU134" s="68">
        <f>IF(BS134&gt;0,BT134-$V134,0)</f>
        <v/>
      </c>
      <c r="BV134" s="68">
        <f>IF(BS134&gt;0,(BS134-BV$10)/BV$10,0)</f>
        <v/>
      </c>
      <c r="BW134" s="68" t="n"/>
      <c r="BX134" s="15">
        <f>IF(BS134&gt;0,(BS134-BS$10)/BS$10,0)</f>
        <v/>
      </c>
      <c r="BZ134" s="13" t="n"/>
      <c r="CA134" s="68">
        <f>IF(BZ134&gt;0,((BZ134-BZ133)/BZ133),0)</f>
        <v/>
      </c>
      <c r="CB134" s="68">
        <f>IF(BZ134&gt;0,CA134-$V134,0)</f>
        <v/>
      </c>
      <c r="CC134" s="68">
        <f>IF(BZ134&gt;0,(BZ134-CC$10)/CC$10,0)</f>
        <v/>
      </c>
      <c r="CD134" s="68" t="n"/>
      <c r="CE134" s="15">
        <f>IF(BZ134&gt;0,(BZ134-BZ$10)/BZ$10,0)</f>
        <v/>
      </c>
      <c r="CG134" s="13" t="n">
        <v>31.2</v>
      </c>
      <c r="CH134" s="68">
        <f>IF(CG134&gt;0,((CG134-CG133)/CG133),0)</f>
        <v/>
      </c>
      <c r="CI134" s="68">
        <f>IF(CG134&gt;0,CH134-$V134,0)</f>
        <v/>
      </c>
      <c r="CJ134" s="68">
        <f>IF(CG134&gt;0,(CG134-CJ$10)/CJ$10,0)</f>
        <v/>
      </c>
      <c r="CK134" s="68" t="n"/>
      <c r="CL134" s="15">
        <f>IF(CG134&gt;0,(CG134-CG$10)/CG$10,0)</f>
        <v/>
      </c>
      <c r="CN134" s="13" t="n">
        <v>33.23</v>
      </c>
      <c r="CO134" s="68">
        <f>IF(CN134&gt;0,((CN134-CN133)/CN133),0)</f>
        <v/>
      </c>
      <c r="CP134" s="68">
        <f>IF(CN134&gt;0,CO134-$V134,0)</f>
        <v/>
      </c>
      <c r="CQ134" s="68">
        <f>IF(CN134&gt;0,(CN134-CQ$10)/CQ$10,0)</f>
        <v/>
      </c>
      <c r="CR134" s="68" t="n"/>
      <c r="CS134" s="15">
        <f>IF(CN134&gt;0,(CN134-CN$10)/CN$10,0)</f>
        <v/>
      </c>
      <c r="CU134" s="13" t="n">
        <v>37.84</v>
      </c>
      <c r="CV134" s="68">
        <f>IF(CU134&gt;0,((CU134-CU133)/CU133),0)</f>
        <v/>
      </c>
      <c r="CW134" s="68">
        <f>IF(CU134&gt;0,CV134-$V134,0)</f>
        <v/>
      </c>
      <c r="CX134" s="68">
        <f>IF(CU134&gt;0,(CU134-CX$10)/CX$10,0)</f>
        <v/>
      </c>
      <c r="CY134" s="68" t="n"/>
      <c r="CZ134" s="15">
        <f>IF(CU134&gt;0,(CU134-CU$10)/CU$10,0)</f>
        <v/>
      </c>
      <c r="DB134" s="13" t="n">
        <v>20.66</v>
      </c>
      <c r="DC134" s="68">
        <f>IF(DB134&gt;0,((DB134-DB133)/DB133),0)</f>
        <v/>
      </c>
      <c r="DD134" s="68">
        <f>IF(DB134&gt;0,DC134-$V134,0)</f>
        <v/>
      </c>
      <c r="DE134" s="68">
        <f>IF(DB134&gt;0,(DB134-DE$10)/DE$10,0)</f>
        <v/>
      </c>
      <c r="DF134" s="68" t="n"/>
      <c r="DG134" s="15">
        <f>IF(DB134&gt;0,(DB134-DB$10)/DB$10,0)</f>
        <v/>
      </c>
      <c r="DI134" s="13" t="n">
        <v>49.92</v>
      </c>
      <c r="DJ134" s="68">
        <f>IF(DI134&gt;0,((DI134-DI133)/DI133),0)</f>
        <v/>
      </c>
      <c r="DK134" s="68">
        <f>IF(DI134&gt;0,DJ134-$V134,0)</f>
        <v/>
      </c>
      <c r="DL134" s="68">
        <f>IF(DI134&gt;0,(DI134-DL$10)/DL$10,0)</f>
        <v/>
      </c>
      <c r="DM134" s="68" t="n"/>
      <c r="DN134" s="15">
        <f>IF(DI134&gt;0,(DI134-DI$10)/DI$10,0)</f>
        <v/>
      </c>
      <c r="DP134" s="13" t="n">
        <v>43.1</v>
      </c>
      <c r="DQ134" s="68">
        <f>IF(DP134&gt;0,((DP134-DP133)/DP133),0)</f>
        <v/>
      </c>
      <c r="DR134" s="68">
        <f>IF(DP134&gt;0,DQ134-$V134,0)</f>
        <v/>
      </c>
      <c r="DS134" s="68" t="n"/>
      <c r="DT134" s="68" t="n"/>
      <c r="DU134" s="15">
        <f>IF(DP134&gt;0,(DP134-DP$10)/DP$10,0)</f>
        <v/>
      </c>
      <c r="DV134" s="18" t="n"/>
      <c r="DW134" s="13" t="n">
        <v>35.64</v>
      </c>
      <c r="DX134" s="68">
        <f>IF(DW134&gt;0,((DW134-DW133)/DW133),0)</f>
        <v/>
      </c>
      <c r="DY134" s="68">
        <f>IF(DW134&gt;0,DX134-$V134,0)</f>
        <v/>
      </c>
      <c r="DZ134" s="68">
        <f>IF(DW134&gt;0,(DW134-DZ$10)/DZ$10,0)</f>
        <v/>
      </c>
      <c r="EA134" s="68" t="n"/>
      <c r="EB134" s="15">
        <f>IF(DW134&gt;0,(DW134-DW$10)/DW$10,0)</f>
        <v/>
      </c>
      <c r="ED134" s="13" t="n">
        <v>38.56</v>
      </c>
      <c r="EE134" s="68">
        <f>IF(ED134&gt;0,((ED134-ED133)/ED133),0)</f>
        <v/>
      </c>
      <c r="EF134" s="68">
        <f>IF(ED134&gt;0,EE134-$V134,0)</f>
        <v/>
      </c>
      <c r="EG134" s="68">
        <f>IF(ED134&gt;0,(ED134-EG$10)/EG$10,0)</f>
        <v/>
      </c>
      <c r="EH134" s="68" t="n"/>
      <c r="EI134" s="15">
        <f>IF(ED134&gt;0,(ED134-ED$10)/ED$10,0)</f>
        <v/>
      </c>
      <c r="EK134" s="13" t="n">
        <v>125.43</v>
      </c>
      <c r="EL134" s="68">
        <f>IF(EK134&gt;0,((EK134-EK133)/EK133),0)</f>
        <v/>
      </c>
      <c r="EM134" s="68">
        <f>IF(EK134&gt;0,EL134-$V134,0)</f>
        <v/>
      </c>
      <c r="EN134" s="68">
        <f>IF(EK134&gt;0,(EK134-EN$10)/EN$10,0)</f>
        <v/>
      </c>
      <c r="EO134" s="68" t="n"/>
      <c r="EP134" s="15">
        <f>IF(EK134&gt;0,(EK134-EK$10)/EK$10,0)</f>
        <v/>
      </c>
      <c r="ER134" s="13" t="n">
        <v>38.21</v>
      </c>
      <c r="ES134" s="68">
        <f>IF(ER134&gt;0,((ER134-ER133)/ER133),0)</f>
        <v/>
      </c>
      <c r="ET134" s="68">
        <f>IF(ER134&gt;0,ES134-$V134,0)</f>
        <v/>
      </c>
      <c r="EU134" s="68">
        <f>IF(ER134&gt;0,(ER134-EU$10)/EU$10,0)</f>
        <v/>
      </c>
      <c r="EV134" s="68" t="n"/>
      <c r="EW134" s="15">
        <f>IF(ER134&gt;0,(ER134-ER$10)/ER$10,0)</f>
        <v/>
      </c>
      <c r="EY134" s="13" t="n">
        <v>38.52</v>
      </c>
      <c r="EZ134" s="68">
        <f>IF(EY134&gt;0,((EY134-EY133)/EY133),0)</f>
        <v/>
      </c>
      <c r="FA134" s="68">
        <f>IF(EY134&gt;0,EZ134-$V134,0)</f>
        <v/>
      </c>
      <c r="FB134" s="68" t="n"/>
      <c r="FC134" s="68" t="n"/>
      <c r="FD134" s="15">
        <f>IF(EY134&gt;0,(EY134-EY$10)/EY$10,0)</f>
        <v/>
      </c>
      <c r="FF134" s="13" t="n">
        <v>58.7</v>
      </c>
      <c r="FG134" s="68">
        <f>IF(FF134&gt;0,((FF134-FF133)/FF133),0)</f>
        <v/>
      </c>
      <c r="FH134" s="68">
        <f>IF(FF134&gt;0,FG134-$V134,0)</f>
        <v/>
      </c>
      <c r="FI134" s="68">
        <f>IF(FF134&gt;0,(FF134-FI$10)/FI$10,0)</f>
        <v/>
      </c>
      <c r="FJ134" s="68" t="n"/>
      <c r="FK134" s="15">
        <f>IF(FF134&gt;0,(FF134-FF$10)/FF$10,0)</f>
        <v/>
      </c>
      <c r="FM134" s="13" t="n">
        <v>195.66</v>
      </c>
      <c r="FN134" s="68">
        <f>IF(FM134&gt;0,((FM134-FM133)/FM133),0)</f>
        <v/>
      </c>
      <c r="FO134" s="68">
        <f>IF(FM134&gt;0,FN134-$V134,0)</f>
        <v/>
      </c>
      <c r="FP134" s="68">
        <f>IF(FM134&gt;0,(FM134-FP$10)/FP$10,0)</f>
        <v/>
      </c>
      <c r="FQ134" s="68" t="n"/>
      <c r="FR134" s="15">
        <f>IF(FM134&gt;0,(FM134-FM$10)/FM$10,0)</f>
        <v/>
      </c>
      <c r="FT134" s="13" t="n">
        <v>92.03</v>
      </c>
      <c r="FU134" s="68">
        <f>IF(FT134&gt;0,((FT134-FT133)/FT133),0)</f>
        <v/>
      </c>
      <c r="FV134" s="68">
        <f>IF(FT134&gt;0,FU134-$V134,0)</f>
        <v/>
      </c>
      <c r="FW134" s="68">
        <f>IF(FT134&gt;0,(FT134-FW$10)/FW$10,0)</f>
        <v/>
      </c>
      <c r="FX134" s="68" t="n"/>
      <c r="FY134" s="15">
        <f>IF(FT134&gt;0,(FT134-FT$10)/FT$10,0)</f>
        <v/>
      </c>
      <c r="GA134" s="13" t="n">
        <v>18.34</v>
      </c>
      <c r="GB134" s="68">
        <f>IF(GA134&gt;0,((GA134-GA133)/GA133),0)</f>
        <v/>
      </c>
      <c r="GC134" s="68">
        <f>IF(GA134&gt;0,GB134-$V134,0)</f>
        <v/>
      </c>
      <c r="GD134" s="68" t="n"/>
      <c r="GE134" s="68" t="n"/>
      <c r="GF134" s="15">
        <f>IF(GA134&gt;0,(GA134-GA$10)/GA$10,0)</f>
        <v/>
      </c>
      <c r="GG134" s="18" t="n"/>
      <c r="GH134" s="13" t="n">
        <v>18.47</v>
      </c>
      <c r="GI134" s="68">
        <f>IF(GH134&gt;0,((GH134-GH133)/GH133),0)</f>
        <v/>
      </c>
      <c r="GJ134" s="68">
        <f>IF(GH134&gt;0,GI134-$V134,0)</f>
        <v/>
      </c>
      <c r="GK134" s="68">
        <f>IF(GH134&gt;0,(GH134-GK$10)/GK$10,0)</f>
        <v/>
      </c>
      <c r="GL134" s="68" t="n"/>
      <c r="GM134" s="15">
        <f>IF(GH134&gt;0,(GH134-GH$10)/GH$10,0)</f>
        <v/>
      </c>
      <c r="GO134" s="13" t="n">
        <v>25.6</v>
      </c>
      <c r="GP134" s="68">
        <f>IF(GO134&gt;0,((GO134-GO133)/GO133),0)</f>
        <v/>
      </c>
      <c r="GQ134" s="68">
        <f>IF(GO134&gt;0,GP134-$V134,0)</f>
        <v/>
      </c>
      <c r="GR134" s="68" t="n"/>
      <c r="GS134" s="68" t="n"/>
      <c r="GT134" s="15">
        <f>IF(GO134&gt;0,(GO134-GO$10)/GO$10,0)</f>
        <v/>
      </c>
      <c r="GV134" s="13" t="n">
        <v>15.6</v>
      </c>
      <c r="GW134" s="68">
        <f>IF(GV134&gt;0,((GV134-GV133)/GV133),0)</f>
        <v/>
      </c>
      <c r="GX134" s="68">
        <f>IF(GV134&gt;0,GW134-$V134,0)</f>
        <v/>
      </c>
      <c r="GY134" s="68">
        <f>IF(GV134&gt;0,(GV134-GY$10)/GY$10,0)</f>
        <v/>
      </c>
      <c r="GZ134" s="68" t="n"/>
      <c r="HA134" s="15">
        <f>IF(GV134&gt;0,(GV134-GV$10)/GV$10,0)</f>
        <v/>
      </c>
      <c r="HD134" s="13" t="n">
        <v>315.65</v>
      </c>
      <c r="HE134" s="68">
        <f>IF(HD134&gt;0,((HD134-HD133)/HD133),0)</f>
        <v/>
      </c>
      <c r="HF134" s="68">
        <f>IF(HD134&gt;0,HE134-$V134,0)</f>
        <v/>
      </c>
      <c r="HG134" s="68">
        <f>IF(HD134&gt;0,(HD134-HG$10)/HG$10,0)</f>
        <v/>
      </c>
      <c r="HH134" s="68" t="n"/>
      <c r="HI134" s="15">
        <f>IF(HD134&gt;0,(HD134-HD$10)/HD$10,0)</f>
        <v/>
      </c>
      <c r="HK134" s="13" t="n">
        <v>43.28</v>
      </c>
      <c r="HL134" s="68">
        <f>IF(HK134&gt;0,((HK134-HK133)/HK133),0)</f>
        <v/>
      </c>
      <c r="HM134" s="68">
        <f>IF(HK134&gt;0,HL134-$V134,0)</f>
        <v/>
      </c>
      <c r="HN134" s="68">
        <f>IF(HK134&gt;0,(HK134-HN$10)/HN$10,0)</f>
        <v/>
      </c>
      <c r="HO134" s="68" t="n"/>
      <c r="HP134" s="15">
        <f>IF(HK134&gt;0,(HK134-HK$10)/HK$10,0)</f>
        <v/>
      </c>
      <c r="HR134" s="13" t="n">
        <v>111.07</v>
      </c>
      <c r="HS134" s="68">
        <f>IF(HR134&gt;0,((HR134-HR133)/HR133),0)</f>
        <v/>
      </c>
      <c r="HT134" s="68">
        <f>IF(HR134&gt;0,HS134-$V134,0)</f>
        <v/>
      </c>
      <c r="HU134" s="68">
        <f>IF(HR134&gt;0,(HR134-HU$10)/HU$10,0)</f>
        <v/>
      </c>
      <c r="HV134" s="68" t="n"/>
      <c r="HW134" s="15">
        <f>IF(HR134&gt;0,(HR134-HR$10)/HR$10,0)</f>
        <v/>
      </c>
      <c r="HY134" s="13" t="n">
        <v>157.25</v>
      </c>
      <c r="HZ134" s="68">
        <f>IF(HY134&gt;0,((HY134-HY133)/HY133),0)</f>
        <v/>
      </c>
      <c r="IA134" s="68">
        <f>IF(HY134&gt;0,HZ134-$V134,0)</f>
        <v/>
      </c>
      <c r="IB134" s="68">
        <f>IF(HY134&gt;0,(HY134-IB$10)/IB$10,0)</f>
        <v/>
      </c>
      <c r="IC134" s="68" t="n"/>
      <c r="ID134" s="15">
        <f>IF(HY134&gt;0,(HY134-HY$10)/HY$10,0)</f>
        <v/>
      </c>
      <c r="IF134" s="13" t="n">
        <v>269.9</v>
      </c>
      <c r="IG134" s="68">
        <f>IF(IF134&gt;0,((IF134-IF133)/IF133),0)</f>
        <v/>
      </c>
      <c r="IH134" s="68">
        <f>IF(IF134&gt;0,IG134-$V134,0)</f>
        <v/>
      </c>
      <c r="II134" s="68">
        <f>IF(IF134&gt;0,(IF134-II$10)/II$10,0)</f>
        <v/>
      </c>
      <c r="IJ134" s="68" t="n"/>
      <c r="IK134" s="15">
        <f>IF(IF134&gt;0,(IF134-IF$10)/IF$10,0)</f>
        <v/>
      </c>
      <c r="IM134" s="13" t="n">
        <v>250.17</v>
      </c>
      <c r="IN134" s="68">
        <f>IF(IM134&gt;0,((IM134-IM133)/IM133),0)</f>
        <v/>
      </c>
      <c r="IO134" s="68">
        <f>IF(IM134&gt;0,IN134-$V134,0)</f>
        <v/>
      </c>
      <c r="IP134" s="68">
        <f>IF(IM134&gt;0,(IM134-IP$10)/IP$10,0)</f>
        <v/>
      </c>
      <c r="IQ134" s="68" t="n"/>
      <c r="IR134" s="15">
        <f>IF(IM134&gt;0,(IM134-IM$10)/IM$10,0)</f>
        <v/>
      </c>
      <c r="IT134" s="13" t="n">
        <v>71.68000000000001</v>
      </c>
      <c r="IU134" s="68">
        <f>IF(IT134&gt;0,((IT134-IT133)/IT133),0)</f>
        <v/>
      </c>
      <c r="IV134" s="68">
        <f>IF(IT134&gt;0,IU134-$V134,0)</f>
        <v/>
      </c>
      <c r="IW134" s="68">
        <f>IF(IT134&gt;0,(IT134-IW$10)/IW$10,0)</f>
        <v/>
      </c>
      <c r="IX134" s="68" t="n"/>
      <c r="IY134" s="15">
        <f>IF(IT134&gt;0,(IT134-IT$10)/IT$10,0)</f>
        <v/>
      </c>
      <c r="JA134" s="13" t="n">
        <v>713.5700000000001</v>
      </c>
      <c r="JB134" s="68">
        <f>IF(JA134&gt;0,((JA134-JA133)/JA133),0)</f>
        <v/>
      </c>
      <c r="JC134" s="68">
        <f>IF(JA134&gt;0,JB134-$V134,0)</f>
        <v/>
      </c>
      <c r="JD134" s="68">
        <f>IF(JA134&gt;0,(JA134-JD$10)/JD$10,0)</f>
        <v/>
      </c>
      <c r="JE134" s="68" t="n"/>
      <c r="JF134" s="15">
        <f>IF(JA134&gt;0,(JA134-JA$10)/JA$10,0)</f>
        <v/>
      </c>
      <c r="JH134" s="13" t="n">
        <v>491.09</v>
      </c>
      <c r="JI134" s="68">
        <f>IF(JH134&gt;0,((JH134-JH133)/JH133),0)</f>
        <v/>
      </c>
      <c r="JJ134" s="68">
        <f>IF(JH134&gt;0,JI134-$V134,0)</f>
        <v/>
      </c>
      <c r="JK134" s="68">
        <f>IF(JH134&gt;0,(JH134-JK$10)/JK$10,0)</f>
        <v/>
      </c>
      <c r="JL134" s="68" t="n"/>
      <c r="JM134" s="15">
        <f>IF(JH134&gt;0,(JH134-JH$10)/JH$10,0)</f>
        <v/>
      </c>
      <c r="JO134" s="13" t="n">
        <v>13.08</v>
      </c>
      <c r="JP134" s="68">
        <f>IF(JO134&gt;0,((JO134-JO133)/JO133),0)</f>
        <v/>
      </c>
      <c r="JQ134" s="68">
        <f>IF(JO134&gt;0,JP134-$V134,0)</f>
        <v/>
      </c>
      <c r="JR134" s="68">
        <f>IF(JO134&gt;0,(JO134-JR$10)/JR$10,0)</f>
        <v/>
      </c>
      <c r="JS134" s="68" t="n"/>
      <c r="JT134" s="15">
        <f>IF(JO134&gt;0,(JO134-JO$10)/JO$10,0)</f>
        <v/>
      </c>
      <c r="JV134" s="13" t="n">
        <v>1.81</v>
      </c>
      <c r="JW134" s="68">
        <f>IF(JV134&gt;0,((JV134-JV133)/JV133),0)</f>
        <v/>
      </c>
      <c r="JX134" s="68">
        <f>IF(JV134&gt;0,JW134-$V134,0)</f>
        <v/>
      </c>
      <c r="JY134" s="68">
        <f>IF(JV134&gt;0,(JV134-JY$10)/JY$10,0)</f>
        <v/>
      </c>
      <c r="JZ134" s="68" t="n"/>
      <c r="KA134" s="15">
        <f>IF(JV134&gt;0,(JV134-JV$10)/JV$10,0)</f>
        <v/>
      </c>
      <c r="KC134" s="13" t="n">
        <v>19.23</v>
      </c>
      <c r="KD134" s="68">
        <f>IF(KC134&gt;0,((KC134-KC133)/KC133),0)</f>
        <v/>
      </c>
      <c r="KE134" s="68">
        <f>IF(KC134&gt;0,KD134-$V134,0)</f>
        <v/>
      </c>
      <c r="KF134" s="68">
        <f>IF(KC134&gt;0,(KC134-KF$10)/KF$10,0)</f>
        <v/>
      </c>
      <c r="KG134" s="68" t="n"/>
      <c r="KH134" s="15">
        <f>IF(KC134&gt;0,(KC134-KC$10)/KC$10,0)</f>
        <v/>
      </c>
      <c r="KI134" s="18" t="n"/>
      <c r="KJ134" s="13" t="n">
        <v>89.37</v>
      </c>
      <c r="KK134" s="68">
        <f>IF(KJ134&gt;0,((KJ134-KJ133)/KJ133),0)</f>
        <v/>
      </c>
      <c r="KL134" s="68">
        <f>IF(KJ134&gt;0,KK134-$V134,0)</f>
        <v/>
      </c>
      <c r="KM134" s="68">
        <f>IF(KJ134&gt;0,(KJ134-KM$10)/KM$10,0)</f>
        <v/>
      </c>
      <c r="KN134" s="68" t="n"/>
      <c r="KO134" s="15">
        <f>IF(KJ134&gt;0,(KJ134-KJ$10)/KJ$10,0)</f>
        <v/>
      </c>
      <c r="KQ134" s="13" t="n">
        <v>1.73</v>
      </c>
      <c r="KR134" s="68">
        <f>IF(KQ134&gt;0,((KQ134-KQ133)/KQ133),0)</f>
        <v/>
      </c>
      <c r="KS134" s="68">
        <f>IF(KQ134&gt;0,KR134-$V134,0)</f>
        <v/>
      </c>
      <c r="KT134" s="68">
        <f>IF(KQ134&gt;0,(KQ134-KT$10)/KT$10,0)</f>
        <v/>
      </c>
      <c r="KU134" s="68" t="n"/>
      <c r="KV134" s="15">
        <f>IF(KQ134&gt;0,(KQ134-KQ$10)/KQ$10,0)</f>
        <v/>
      </c>
      <c r="KW134" s="18" t="n"/>
      <c r="KX134" s="13" t="n">
        <v>42.2</v>
      </c>
      <c r="KY134" s="68">
        <f>IF(KX134&gt;0,((KX134-KX133)/KX133),0)</f>
        <v/>
      </c>
      <c r="KZ134" s="68">
        <f>IF(KX134&gt;0,KY134-$V134,0)</f>
        <v/>
      </c>
      <c r="LA134" s="68">
        <f>IF(KX134&gt;0,(KX134-LA$10)/LA$10,0)</f>
        <v/>
      </c>
      <c r="LB134" s="68" t="n"/>
      <c r="LC134" s="15">
        <f>IF(KX134&gt;0,(KX134-KX$10)/KX$10,0)</f>
        <v/>
      </c>
      <c r="LD134" s="18" t="n"/>
      <c r="LE134" s="13" t="n">
        <v>56.11</v>
      </c>
      <c r="LF134" s="68">
        <f>IF(LE134&gt;0,((LE134-LE133)/LE133),0)</f>
        <v/>
      </c>
      <c r="LG134" s="68">
        <f>IF(LE134&gt;0,LF134-$V134,0)</f>
        <v/>
      </c>
      <c r="LH134" s="68">
        <f>IF(LE134&gt;0,(LE134-LH$10)/LH$10,0)</f>
        <v/>
      </c>
      <c r="LI134" s="68" t="n"/>
      <c r="LJ134" s="15">
        <f>IF(LE134&gt;0,(LE134-LE$10)/LE$10,0)</f>
        <v/>
      </c>
      <c r="LL134" s="13" t="n">
        <v>118.71</v>
      </c>
      <c r="LM134" s="68">
        <f>IF(LL134&gt;0,((LL134-LL133)/LL133),0)</f>
        <v/>
      </c>
      <c r="LN134" s="68">
        <f>IF(LL134&gt;0,LM134-$V134,0)</f>
        <v/>
      </c>
      <c r="LO134" s="68">
        <f>IF(LL134&gt;0,(LL134-LO$10)/LO$10,0)</f>
        <v/>
      </c>
      <c r="LP134" s="68" t="n"/>
      <c r="LQ134" s="15">
        <f>IF(LL134&gt;0,(LL134-LL$10)/LL$10,0)</f>
        <v/>
      </c>
      <c r="LS134" s="13" t="n">
        <v>15.56</v>
      </c>
      <c r="LT134" s="68">
        <f>IF(LS134&gt;0,((LS134-LS133)/LS133),0)</f>
        <v/>
      </c>
      <c r="LU134" s="68">
        <f>IF(LS134&gt;0,LT134-$V134,0)</f>
        <v/>
      </c>
      <c r="LV134" s="68" t="n"/>
      <c r="LW134" s="68" t="n"/>
      <c r="LX134" s="15">
        <f>IF(LS134&gt;0,(LS134-LS$10)/LS$10,0)</f>
        <v/>
      </c>
      <c r="LZ134" s="13" t="n">
        <v>17.46</v>
      </c>
      <c r="MA134" s="68">
        <f>IF(LZ134&gt;0,((LZ134-LZ133)/LZ133),0)</f>
        <v/>
      </c>
      <c r="MB134" s="68">
        <f>IF(LZ134&gt;0,MA134-$V134,0)</f>
        <v/>
      </c>
      <c r="MC134" s="68">
        <f>IF(LZ134&gt;0,(LZ134-MC$10)/MC$10,0)</f>
        <v/>
      </c>
      <c r="MD134" s="68" t="n"/>
      <c r="ME134" s="15">
        <f>IF(LZ134&gt;0,(LZ134-LZ$10)/LZ$10,0)</f>
        <v/>
      </c>
      <c r="MG134" s="13" t="n">
        <v>51.38</v>
      </c>
      <c r="MH134" s="68">
        <f>IF(MG134&gt;0,((MG134-MG133)/MG133),0)</f>
        <v/>
      </c>
      <c r="MI134" s="68">
        <f>IF(MG134&gt;0,MH134-$V134,0)</f>
        <v/>
      </c>
      <c r="MJ134" s="68">
        <f>IF(MG134&gt;0,(MG134-MJ$10)/MJ$10,0)</f>
        <v/>
      </c>
      <c r="MK134" s="68" t="n"/>
      <c r="ML134" s="15">
        <f>IF(MG134&gt;0,(MG134-MG$10)/MG$10,0)</f>
        <v/>
      </c>
      <c r="MN134" s="13" t="n">
        <v>140.87</v>
      </c>
      <c r="MO134" s="68">
        <f>IF(MN134&gt;0,((MN134-MN133)/MN133),0)</f>
        <v/>
      </c>
      <c r="MP134" s="68">
        <f>IF(MN134&gt;0,MO134-$V134,0)</f>
        <v/>
      </c>
      <c r="MQ134" s="68">
        <f>IF(MN134&gt;0,(MN134-MQ$10)/MQ$10,0)</f>
        <v/>
      </c>
      <c r="MR134" s="68" t="n"/>
      <c r="MS134" s="15">
        <f>IF(MN134&gt;0,(MN134-MN$10)/MN$10,0)</f>
        <v/>
      </c>
      <c r="MU134" s="13" t="n">
        <v>12.25</v>
      </c>
      <c r="MV134" s="68">
        <f>IF(MU134&gt;0,((MU134-MU133)/MU133),0)</f>
        <v/>
      </c>
      <c r="MW134" s="68">
        <f>IF(MU134&gt;0,MV134-$V134,0)</f>
        <v/>
      </c>
      <c r="MX134" s="68">
        <f>IF(MU134&gt;0,(MU134-MX$10)/MX$10,0)</f>
        <v/>
      </c>
      <c r="MY134" s="68" t="n"/>
      <c r="MZ134" s="15">
        <f>IF(MU134&gt;0,(MU134-MU$10)/MU$10,0)</f>
        <v/>
      </c>
      <c r="NB134" s="13" t="n">
        <v>244.5</v>
      </c>
      <c r="NC134" s="68">
        <f>IF(NB134&gt;0,((NB134-NB133)/NB133),0)</f>
        <v/>
      </c>
      <c r="ND134" s="68">
        <f>IF(NB134&gt;0,NC134-$V134,0)</f>
        <v/>
      </c>
      <c r="NE134" s="68">
        <f>IF(NB134&gt;0,(NB134-NE$10)/NE$10,0)</f>
        <v/>
      </c>
      <c r="NF134" s="68" t="n"/>
      <c r="NG134" s="15">
        <f>IF(NB134&gt;0,(NB134-NB$10)/NB$10,0)</f>
        <v/>
      </c>
      <c r="NI134" s="13" t="n">
        <v>6.03</v>
      </c>
      <c r="NJ134" s="68">
        <f>IF(NI134&gt;0,((NI134-NI133)/NI133),0)</f>
        <v/>
      </c>
      <c r="NK134" s="68">
        <f>IF(NI134&gt;0,NJ134-$V134,0)</f>
        <v/>
      </c>
      <c r="NL134" s="68">
        <f>IF(NI134&gt;0,(NI134-NL$10)/NL$10,0)</f>
        <v/>
      </c>
      <c r="NM134" s="68" t="n"/>
      <c r="NN134" s="15">
        <f>IF(NI134&gt;0,(NI134-NI$10)/NI$10,0)</f>
        <v/>
      </c>
      <c r="NP134" s="13" t="n">
        <v>505.21</v>
      </c>
      <c r="NQ134" s="68">
        <f>IF(NP134&gt;0,((NP134-NP133)/NP133),0)</f>
        <v/>
      </c>
      <c r="NR134" s="68">
        <f>IF(NP134&gt;0,NQ134-$V134,0)</f>
        <v/>
      </c>
      <c r="NS134" s="68">
        <f>IF(NP134&gt;0,(NP134-NS$10)/NS$10,0)</f>
        <v/>
      </c>
      <c r="NT134" s="68" t="n"/>
      <c r="NU134" s="15">
        <f>IF(NP134&gt;0,(NP134-NP$10)/NP$10,0)</f>
        <v/>
      </c>
      <c r="NW134" s="13" t="n">
        <v>178.64</v>
      </c>
      <c r="NX134" s="68">
        <f>IF(NW134&gt;0,((NW134-NW133)/NW133),0)</f>
        <v/>
      </c>
      <c r="NY134" s="68">
        <f>IF(NW134&gt;0,NX134-$V134,0)</f>
        <v/>
      </c>
      <c r="NZ134" s="68">
        <f>IF(NW134&gt;0,(NW134-NZ$10)/NZ$10,0)</f>
        <v/>
      </c>
      <c r="OA134" s="68" t="n"/>
      <c r="OB134" s="15">
        <f>IF(NW134&gt;0,(NW134-NW$10)/NW$10,0)</f>
        <v/>
      </c>
      <c r="OD134" s="13" t="n">
        <v>2.235</v>
      </c>
      <c r="OE134" s="68">
        <f>IF(OD134&gt;0,((OD134-OD133)/OD133),0)</f>
        <v/>
      </c>
      <c r="OF134" s="68">
        <f>IF(OD134&gt;0,OE134-$V134,0)</f>
        <v/>
      </c>
      <c r="OG134" s="68">
        <f>IF(OD134&gt;0,(OD134-OG$10)/OG$10,0)</f>
        <v/>
      </c>
      <c r="OH134" s="68" t="n"/>
      <c r="OI134" s="15">
        <f>IF(OD134&gt;0,(OD134-OD$10)/OD$10,0)</f>
        <v/>
      </c>
      <c r="OK134" s="13" t="n">
        <v>176.26</v>
      </c>
      <c r="OL134" s="68">
        <f>IF(OK134&gt;0,((OK134-OK133)/OK133),0)</f>
        <v/>
      </c>
      <c r="OM134" s="68">
        <f>IF(OK134&gt;0,OL134-$V134,0)</f>
        <v/>
      </c>
      <c r="ON134" s="68">
        <f>IF(OK134&gt;0,(OK134-ON$10)/ON$10,0)</f>
        <v/>
      </c>
      <c r="OO134" s="68" t="n"/>
      <c r="OP134" s="15">
        <f>IF(OK134&gt;0,(OK134-OK$10)/OK$10,0)</f>
        <v/>
      </c>
      <c r="OR134" s="13" t="n">
        <v>6.38</v>
      </c>
      <c r="OS134" s="68">
        <f>IF(OR134&gt;0,((OR134-OR133)/OR133),0)</f>
        <v/>
      </c>
      <c r="OT134" s="68">
        <f>IF(OR134&gt;0,OS134-$V134,0)</f>
        <v/>
      </c>
      <c r="OU134" s="68">
        <f>IF(OR134&gt;0,(OR134-OU$10)/OU$10,0)</f>
        <v/>
      </c>
      <c r="OV134" s="68" t="n"/>
      <c r="OW134" s="15">
        <f>IF(OR134&gt;0,(OR134-OR$10)/OR$10,0)</f>
        <v/>
      </c>
      <c r="OY134" s="13" t="n">
        <v>144.53</v>
      </c>
      <c r="OZ134" s="68">
        <f>IF(OY134&gt;0,((OY134-OY133)/OY133),0)</f>
        <v/>
      </c>
      <c r="PA134" s="68">
        <f>IF(OY134&gt;0,OZ134-$V134,0)</f>
        <v/>
      </c>
      <c r="PB134" s="68">
        <f>IF(OY134&gt;0,(OY134-PB$10)/PB$10,0)</f>
        <v/>
      </c>
      <c r="PC134" s="68" t="n"/>
      <c r="PD134" s="15">
        <f>IF(OY134&gt;0,(OY134-OY$10)/OY$10,0)</f>
        <v/>
      </c>
      <c r="PE134" s="18" t="n"/>
      <c r="PF134" s="13" t="n">
        <v>253.62</v>
      </c>
      <c r="PG134" s="68">
        <f>IF(PF134&gt;0,((PF134-PF133)/PF133),0)</f>
        <v/>
      </c>
      <c r="PH134" s="68">
        <f>IF(PF134&gt;0,PG134-$V134,0)</f>
        <v/>
      </c>
      <c r="PI134" s="68">
        <f>IF(PF134&gt;0,(PF134-PI$10)/PI$10,0)</f>
        <v/>
      </c>
      <c r="PJ134" s="68" t="n"/>
      <c r="PK134" s="15">
        <f>IF(PF134&gt;0,(PF134-PF$10)/PF$10,0)</f>
        <v/>
      </c>
      <c r="PM134" s="13" t="n"/>
      <c r="PN134" s="68">
        <f>IF(PM134&gt;0,((PM134-PM133)/PM133),0)</f>
        <v/>
      </c>
      <c r="PO134" s="68">
        <f>PN134-$V134</f>
        <v/>
      </c>
      <c r="PP134" s="68">
        <f>IF(PM134&gt;0,(PM134-PP$10)/PP$10,0)</f>
        <v/>
      </c>
      <c r="PQ134" s="68" t="n"/>
      <c r="PR134" s="15">
        <f>IF(PM134&gt;0,(PM134-PM$10)/PM$10,0)</f>
        <v/>
      </c>
      <c r="PT134" s="13" t="n">
        <v>6.26</v>
      </c>
      <c r="PU134" s="68">
        <f>IF(PT134&gt;0,((PT134-PT133)/PT133),0)</f>
        <v/>
      </c>
      <c r="PV134" s="68">
        <f>IF(PT134&gt;0,PU134-$V134,0)</f>
        <v/>
      </c>
      <c r="PW134" s="68">
        <f>IF(PT134&gt;0,(PT134-PW$10)/PW$10,0)</f>
        <v/>
      </c>
      <c r="PX134" s="68" t="n"/>
      <c r="PY134" s="15">
        <f>IF(PT134&gt;0,(PT134-PT$10)/PT$10,0)</f>
        <v/>
      </c>
      <c r="QA134" s="13" t="n">
        <v>220.56</v>
      </c>
      <c r="QB134" s="68">
        <f>IF(QA134&gt;0,((QA134-QA133)/QA133),0)</f>
        <v/>
      </c>
      <c r="QC134" s="68">
        <f>IF(QA134&gt;0,QB134-$V134,0)</f>
        <v/>
      </c>
      <c r="QD134" s="68">
        <f>IF(QA134&gt;0,(QA134-QD$10)/QD$10,0)</f>
        <v/>
      </c>
      <c r="QE134" s="68" t="n"/>
      <c r="QF134" s="15">
        <f>IF(QA134&gt;0,(QA134-QA$10)/QA$10,0)</f>
        <v/>
      </c>
      <c r="QH134" s="13" t="n">
        <v>1.835</v>
      </c>
      <c r="QI134" s="68">
        <f>IF(QH134&gt;0,((QH134-QH133)/QH133),0)</f>
        <v/>
      </c>
      <c r="QJ134" s="68">
        <f>IF(QH134&gt;0,QI134-$V134,0)</f>
        <v/>
      </c>
      <c r="QK134" s="68">
        <f>IF(QH134&gt;0,(QH134-QK$10)/QK$10,0)</f>
        <v/>
      </c>
      <c r="QL134" s="68" t="n"/>
      <c r="QM134" s="15">
        <f>IF(QH134&gt;0,(QH134-QH$10)/QH$10,0)</f>
        <v/>
      </c>
      <c r="QO134" s="13" t="n">
        <v>10.52</v>
      </c>
      <c r="QP134" s="68">
        <f>IF(QO134&gt;0,((QO134-QO133)/QO133),0)</f>
        <v/>
      </c>
      <c r="QQ134" s="68">
        <f>IF(QO134&gt;0,QP134-$V134,0)</f>
        <v/>
      </c>
      <c r="QR134" s="68">
        <f>IF(QO134&gt;0,(QO134-QR$10)/QR$10,0)</f>
        <v/>
      </c>
      <c r="QS134" s="68" t="n"/>
      <c r="QT134" s="15">
        <f>IF(QO134&gt;0,(QO134-QO$10)/QO$10,0)</f>
        <v/>
      </c>
      <c r="QV134" s="13" t="n">
        <v>1.86</v>
      </c>
      <c r="QW134" s="68">
        <f>IF(QV134&gt;0,((QV134-QV133)/QV133),0)</f>
        <v/>
      </c>
      <c r="QX134" s="68">
        <f>IF(QV134&gt;0,QW134-$V134,0)</f>
        <v/>
      </c>
      <c r="QY134" s="68">
        <f>IF(QV134&gt;0,(QV134-QY$10)/QY$10,0)</f>
        <v/>
      </c>
      <c r="QZ134" s="68" t="n"/>
      <c r="RA134" s="15">
        <f>IF(QV134&gt;0,(QV134-QV$10)/QV$10,0)</f>
        <v/>
      </c>
      <c r="RC134" s="13" t="n">
        <v>41.76</v>
      </c>
      <c r="RD134" s="68">
        <f>IF(RC134&gt;0,((RC134-RC133)/RC133),0)</f>
        <v/>
      </c>
      <c r="RE134" s="68">
        <f>IF(RC134&gt;0,RD134-$V134,0)</f>
        <v/>
      </c>
      <c r="RF134" s="68">
        <f>IF(RC134&gt;0,(RC134-RF$10)/RF$10,0)</f>
        <v/>
      </c>
      <c r="RG134" s="68" t="n"/>
      <c r="RH134" s="15">
        <f>IF(RC134&gt;0,(RC134-RC$10)/RC$10,0)</f>
        <v/>
      </c>
      <c r="RJ134" s="13" t="n">
        <v>233.74</v>
      </c>
      <c r="RK134" s="68">
        <f>IF(RJ134&gt;0,((RJ134-RJ133)/RJ133),0)</f>
        <v/>
      </c>
      <c r="RL134" s="68">
        <f>RK134-$V134</f>
        <v/>
      </c>
      <c r="RM134" s="68">
        <f>IF(RJ134&gt;0,(RJ134-RM$10)/RM$10,0)</f>
        <v/>
      </c>
      <c r="RN134" s="68" t="n"/>
      <c r="RO134" s="15">
        <f>IF(RJ134&gt;0,(RJ134-RJ$10)/RJ$10,0)</f>
        <v/>
      </c>
      <c r="RQ134" s="13" t="n">
        <v>14.67</v>
      </c>
      <c r="RR134" s="68">
        <f>IF(RQ134&gt;0,((RQ134-RQ133)/RQ133),0)</f>
        <v/>
      </c>
      <c r="RS134" s="68">
        <f>RR134-$V134</f>
        <v/>
      </c>
      <c r="RT134" s="68">
        <f>IF(RQ134&gt;0,(RQ134-RT$10)/RT$10,0)</f>
        <v/>
      </c>
      <c r="RU134" s="68" t="n"/>
      <c r="RV134" s="15">
        <f>IF(RQ134&gt;0,(RQ134-RQ$10)/RQ$10,0)</f>
        <v/>
      </c>
      <c r="RX134" s="13" t="n">
        <v>132.12</v>
      </c>
      <c r="RY134" s="68">
        <f>IF(RX134&gt;0,((RX134-RX133)/RX133),0)</f>
        <v/>
      </c>
      <c r="RZ134" s="68">
        <f>RY134-$V134</f>
        <v/>
      </c>
      <c r="SA134" s="68">
        <f>IF(RX134&gt;0,(RX134-SA$10)/SA$10,0)</f>
        <v/>
      </c>
      <c r="SB134" s="68" t="n"/>
      <c r="SC134" s="15">
        <f>IF(RX134&gt;0,(RX134-RX$10)/RX$10,0)</f>
        <v/>
      </c>
      <c r="SE134" s="13" t="n">
        <v>13.08</v>
      </c>
      <c r="SF134" s="68">
        <f>IF(SE134&gt;0,((SE134-SE133)/SE133),0)</f>
        <v/>
      </c>
      <c r="SG134" s="68">
        <f>SF134-$V134</f>
        <v/>
      </c>
      <c r="SH134" s="68">
        <f>IF(SE134&gt;0,(SE134-SH$10)/SH$10,0)</f>
        <v/>
      </c>
      <c r="SI134" s="68" t="n"/>
      <c r="SJ134" s="15">
        <f>IF(SE134&gt;0,(SE134-SE$10)/SE$10,0)</f>
        <v/>
      </c>
      <c r="SL134" s="13" t="n">
        <v>0.834</v>
      </c>
      <c r="SM134" s="68">
        <f>IF(SL134&gt;0,((SL134-SL133)/SL133),0)</f>
        <v/>
      </c>
      <c r="SN134" s="68">
        <f>SM134-$V134</f>
        <v/>
      </c>
      <c r="SO134" s="68">
        <f>IF(SL134&gt;0,(SL134-SO$10)/SO$10,0)</f>
        <v/>
      </c>
      <c r="SP134" s="68" t="n"/>
      <c r="SQ134" s="15">
        <f>IF(SL134&gt;0,(SL134-SL$10)/SL$10,0)</f>
        <v/>
      </c>
      <c r="SS134" s="13" t="n">
        <v>16</v>
      </c>
      <c r="ST134" s="68">
        <f>IF(SS134&gt;0,((SS134-SS133)/SS133),0)</f>
        <v/>
      </c>
      <c r="SU134" s="68">
        <f>ST134-$V134</f>
        <v/>
      </c>
      <c r="SV134" s="68">
        <f>IF(SS134&gt;0,(SS134-SV$10)/SV$10,0)</f>
        <v/>
      </c>
      <c r="SW134" s="68" t="n"/>
      <c r="SX134" s="15">
        <f>IF(SS134&gt;0,(SS134-SS$10)/SS$10,0)</f>
        <v/>
      </c>
      <c r="SZ134" s="13" t="n">
        <v>32.37</v>
      </c>
      <c r="TA134" s="68">
        <f>IF(SZ134&gt;0,((SZ134-SZ133)/SZ133),0)</f>
        <v/>
      </c>
      <c r="TB134" s="68">
        <f>TA134-$V134</f>
        <v/>
      </c>
      <c r="TC134" s="68">
        <f>IF(SZ134&gt;0,(SZ134-TC$10)/TC$10,0)</f>
        <v/>
      </c>
      <c r="TD134" s="68" t="n"/>
      <c r="TE134" s="15">
        <f>IF(SZ134&gt;0,(SZ134-SZ$10)/SZ$10,0)</f>
        <v/>
      </c>
      <c r="TG134" s="587" t="n">
        <v>0.167</v>
      </c>
      <c r="TH134" s="68">
        <f>IF(TG134&gt;0,((TG134-TG133)/TG133),0)</f>
        <v/>
      </c>
      <c r="TI134" s="68">
        <f>TH134-$V134</f>
        <v/>
      </c>
      <c r="TJ134" s="68">
        <f>IF(TG134&gt;0,(TG134-TJ$10)/TJ$10,0)</f>
        <v/>
      </c>
      <c r="TK134" s="68" t="n"/>
      <c r="TL134" s="15">
        <f>IF(TG134&gt;0,(TG134-TG$10)/TG$10,0)</f>
        <v/>
      </c>
      <c r="TN134" s="13" t="n">
        <v>70.27</v>
      </c>
      <c r="TO134" s="68">
        <f>IF(TN134&gt;0,((TN134-TN133)/TN133),0)</f>
        <v/>
      </c>
      <c r="TP134" s="68">
        <f>TO134-$V134</f>
        <v/>
      </c>
      <c r="TQ134" s="68">
        <f>IF(TN134&gt;0,(TN134-TQ$10)/TQ$10,0)</f>
        <v/>
      </c>
      <c r="TR134" s="68" t="n"/>
      <c r="TS134" s="15">
        <f>IF(TN134&gt;0,(TN134-TN$10)/TN$10,0)</f>
        <v/>
      </c>
      <c r="TU134" s="587" t="n">
        <v>2.98</v>
      </c>
      <c r="TV134" s="68">
        <f>IF(TU134&gt;0,((TU134-TU133)/TU133),0)</f>
        <v/>
      </c>
      <c r="TW134" s="68">
        <f>TV134-$V134</f>
        <v/>
      </c>
      <c r="TX134" s="68">
        <f>IF(TU134&gt;0,(TU134-TX$10)/TX$10,0)</f>
        <v/>
      </c>
      <c r="TY134" s="68" t="n"/>
      <c r="TZ134" s="15">
        <f>IF(TU134&gt;0,(TU134-TU$10)/TU$10,0)</f>
        <v/>
      </c>
      <c r="UB134" s="587" t="n"/>
      <c r="UC134" s="68">
        <f>IF(UB134&gt;0,((UB134-UB133)/UB133),0)</f>
        <v/>
      </c>
      <c r="UD134" s="68">
        <f>UC134-$V134</f>
        <v/>
      </c>
      <c r="UE134" s="68">
        <f>IF(UB134&gt;0,(UB134-UE$10)/UE$10,0)</f>
        <v/>
      </c>
      <c r="UF134" s="68" t="n"/>
      <c r="UG134" s="15">
        <f>IF(UB134&gt;0,(UB134-UB$10)/UB$10,0)</f>
        <v/>
      </c>
      <c r="UI134" s="587" t="n"/>
      <c r="UJ134" s="68">
        <f>IF(UI134&gt;0,((UI134-UI133)/UI133),0)</f>
        <v/>
      </c>
      <c r="UK134" s="68">
        <f>UJ134-$V134</f>
        <v/>
      </c>
      <c r="UL134" s="68">
        <f>IF(UI134&gt;0,(UI134-UL$10)/UL$10,0)</f>
        <v/>
      </c>
      <c r="UM134" s="68" t="n"/>
      <c r="UN134" s="15">
        <f>IF(UI134&gt;0,(UI134-UI$10)/UI$10,0)</f>
        <v/>
      </c>
      <c r="UP134" s="587" t="n"/>
      <c r="UQ134" s="68">
        <f>IF(UP134&gt;0,((UP134-UP133)/UP133),0)</f>
        <v/>
      </c>
      <c r="UR134" s="68">
        <f>UQ134-$V134</f>
        <v/>
      </c>
      <c r="US134" s="68">
        <f>IF(UP134&gt;0,(UP134-US$10)/US$10,0)</f>
        <v/>
      </c>
      <c r="UT134" s="68" t="n"/>
      <c r="UU134" s="15">
        <f>IF(UP134&gt;0,(UP134-UP$10)/UP$10,0)</f>
        <v/>
      </c>
      <c r="UW134" s="587" t="n"/>
      <c r="UX134" s="68">
        <f>IF(UW134&gt;0,((UW134-UW133)/UW133),0)</f>
        <v/>
      </c>
      <c r="UY134" s="68">
        <f>UX134-$V134</f>
        <v/>
      </c>
      <c r="UZ134" s="68">
        <f>IF(UW134&gt;0,(UW134-UZ$10)/UZ$10,0)</f>
        <v/>
      </c>
      <c r="VA134" s="68" t="n"/>
      <c r="VB134" s="15">
        <f>IF(UW134&gt;0,(UW134-UW$10)/UW$10,0)</f>
        <v/>
      </c>
      <c r="VD134" s="587" t="n"/>
      <c r="VE134" s="68">
        <f>IF(VD134&gt;0,((VD134-VD133)/VD133),0)</f>
        <v/>
      </c>
      <c r="VF134" s="68">
        <f>VE134-$V134</f>
        <v/>
      </c>
      <c r="VG134" s="68">
        <f>IF(VD134&gt;0,(VD134-VG$10)/VG$10,0)</f>
        <v/>
      </c>
      <c r="VH134" s="68" t="n"/>
      <c r="VI134" s="15">
        <f>IF(VD134&gt;0,(VD134-VD$10)/VD$10,0)</f>
        <v/>
      </c>
      <c r="VM134" s="21">
        <f>IF($C134&gt;0,(($IK$5*IG134)+($GT$5*GP134)+($JM$5*JI134)+($JF$5*JB134)+($IY$5*IU134)+($IR$5*IN134)+($ID$5*HZ134)+($HW$5*HS134)+($HP$5*HL134)+($HI$5*HE134)+($GF$5*GB134)+($FY$5*FU134)+($FR$5*FN134)+($FK$5*FG134)+($FD$5*EZ134)+($EW$5*ES134)+($EP$5*EL134)+($EI$5*EE134)+($EB$5*DX134)+($DU$5*DQ134)+($DN$5*DJ134)+($DG$5*DC134)+($CZ$5*CV134)+($CS$5*CO134)+($CL$5*CH134)+($CE$5*CA134)+($BX$5*BT134)+($BQ$5*BM134)+($BJ$5*BF134)+($BC$5*AY134)+($AV$5*AR134)+($AO$5*AK134)+($AH$5*AD134)+($JT$5*JP134)+($KA$5*JW134)+($KO$5*KK134)+($PR$5*PN134)+($GM$5*GI134)+($HA$5*GW134)+($KV$5*KR134)+($KH$5*KD134)+($LC$5*KY134)+($MS$5*MO134)+($ML$5*MH134)+($ME$5*MA134)+($LX$5*LT134)+($LQ$5*LM134)+($LJ$5*LF134)+(MV134*$MZ$5)+(NC134*$NG$5)+(NJ134*$NN$5)+($OI$5*OE134)+($NU$5*NQ134)+($OB$5*NX134)+($PK$5*PG134)+($OP$5*OL134)+($OW$5*OS134)+($PD$5*OZ134)+(PU134*$PY$5)+(QB134*$QF$5)+(QI134*$QM$5)+(QP134*$QT$5)+(QW134*$RA$5)+(RD134*$RH$5)+(RK134*$RO$5)+(RR134*$RV$5)+(RY134*$SC$5)+(SF134*$SJ$5)+(SM134*$SQ$5)+(ST134*$SX$5)+(TA134*$TE$5))+(TH134*$TL$5)+(TO134*$TS$5))/$VM$5</f>
        <v/>
      </c>
      <c r="VN134" s="538" t="n"/>
      <c r="VO134" s="21">
        <f>IF($C134&gt;0,(($IK$5*II134)+($GT$5*GR134)+($JM$5*JK134)+($JF$5*JD134)+($IY$5*IW134)+($IR$5*IP134)+($ID$5*IB134)+($HW$5*HU134)+($HP$5*HN134)+($HI$5*HG134)+($GF$5*GD134)+($FY$5*FW134)+($FR$5*FP134)+($FK$5*FI134)+($FD$5*FB134)+($EW$5*EU134)+($EP$5*EN134)+($EI$5*EG134)+($EB$5*DZ134)+($DU$5*DS134)+($DN$5*DL134)+($DG$5*DE134)+($CZ$5*CX134)+($CS$5*CQ134)+($CL$5*CJ134)+($CE$5*CC134)+($BX$5*BV134)+($BQ$5*BO134)+($BJ$5*BH134)+($BC$5*BA134)+($AV$5*AT134)+($AO$5*AM134)+($AH$5*AF134)+($KO$5*KM134)+($KH$5*KF134)+($KA$5*JY134)+($JT$5*JR134)+($PR$5*PP134)+($GM$5*GK134)+($HA$5*GY134)+($KV$5*KT134)+($LC$5*LA134)+($MS$5*MQ134)+($ML$5*MJ134)+($ME$5*MC134)+($LX$5*LV134)+($LQ$5*LO134)+($LJ$5*LH134)+(MX134*$MZ$5)+(NE134*$NG$5)+(NL134*$NN$5)+($OI$5*OG134)+($NU$5*NS134)+($OB$5*NZ134)+($PD$5*PB134)+($OW$5*OU134)+($OP$5*ON134)+($PK$5*PI134)+($PY$5*PW134)+($QF$5*QD134)+($QM$5*QK134)+($QT$5*QR134)+($RA$5*QY134)+($RH$5*RF134)+($RO$5*RM134)+(RT134*$RV$5)+(SA134*$SC$5)+(SH134*$SJ$5)+(SO134*$SQ$5)+(SV134*$SX$5)+(TC134*$TE$5)+(TJ134*$TL$5)+(TQ134*$TS$5))/$VM$5,0)</f>
        <v/>
      </c>
      <c r="VP134" s="14" t="n"/>
      <c r="VQ134" s="21">
        <f>IF($C134&gt;0,(($IK$5*IK134)+($GT$5*GT134)+($JM$5*JM134)+($JF$5*JF134)+($IY$5*IY134)+($IR$5*IR134)+($ID$5*ID134)+($HW$5*HW134)+($HP$5*HP134)+($HI$5*HI134)+($GF$5*GF134)+($FY$5*FY134)+($FR$5*FR134)+($FK$5*FK134)+($FD$5*FD134)+($EW$5*EW134)+($EP$5*EP134)+($EI$5*EI134)+($EB$5*EB134)+($DU$5*DU134)+($DN$5*DN134)+($DG$5*DG134)+($CZ$5*CZ134)+($CS$5*CS134)+($CL$5*CL134)+($CE$5*CE134)+($BX$5*BX134)+($BQ$5*BQ134)+($BJ$5*BJ134)+($BC$5*BC134)+($AV$5*AV134)+($AO$5*AO134)+($AH$5*AH134)+($KO$5*KO134)+($PR$5*PR134)+($GM$5*GM134)+($HA$5*HA134)+($KH$5*KH134)+($KA$5*KA134)+($JT$5*JT134)+($KV$5*KV134)+($LC$5*LC134)+($MS$5*MS134)+($ML$5*ML134)+($ME$5*ME134)+($LX$5*LX134)+($LQ$5*LQ134)+($LJ$5*LJ134)+($OI$5*OI134)+($NU$5*NU134)+($NN$5*NN134)+($NG$5*NG134)+($MZ$5*MZ134)+(OB134*$OB$5)+($PD$5*PD134)+($OW$5*OW134)+($OP$5*OP134)+($PK$5*PK134)+(PY134*$PY$5)+(QF134*$QF$5)+(QM134*$QM$5)+(QT134*$QT$5)+(RA134*$RA$5)+(RH134*$RH$5)+(RO134*$RO$5)+(RV134*$RV$5)+(SC134*$SC$5)+(SJ134*$SJ$5)+(SQ134*$SQ$5)+(SX134*$SX$5)+(TE134*$TE$5)+(TL134*$TL$5)+(TS134*$TS$5))/$VM$5,0)</f>
        <v/>
      </c>
    </row>
    <row r="135" ht="16" customHeight="1" s="545">
      <c r="A135" s="127" t="n">
        <v>45841</v>
      </c>
      <c r="B135" s="4">
        <f>A135</f>
        <v/>
      </c>
      <c r="C135" s="13" t="n">
        <v>44828.53</v>
      </c>
      <c r="D135" s="138">
        <f>IF(C135&gt;0,C135-C134,0)</f>
        <v/>
      </c>
      <c r="E135" s="68">
        <f>IF(C135&gt;0,D135/C134,0)</f>
        <v/>
      </c>
      <c r="F135" s="15">
        <f>IF(C135&gt;0,(C135-C$10)/C$10,0)</f>
        <v/>
      </c>
      <c r="G135" s="13" t="n">
        <v>6279.35</v>
      </c>
      <c r="H135" s="138">
        <f>IF(G135&gt;0,G135-G134,0)</f>
        <v/>
      </c>
      <c r="I135" s="68">
        <f>IF(G135&gt;0,H135/G134,0)</f>
        <v/>
      </c>
      <c r="J135" s="15">
        <f>IF(G135&gt;0,(G135-G$10)/G$10,0)</f>
        <v/>
      </c>
      <c r="K135" s="13" t="n">
        <v>20601.1</v>
      </c>
      <c r="L135" s="138">
        <f>IF(K135&gt;0,K135-K134,0)</f>
        <v/>
      </c>
      <c r="M135" s="68">
        <f>IF(K135&gt;0,L135/K134,0)</f>
        <v/>
      </c>
      <c r="N135" s="15">
        <f>IF(K135&gt;0,(K135-K$10)/K$10,0)</f>
        <v/>
      </c>
      <c r="O135" s="13" t="n">
        <v>2249.04</v>
      </c>
      <c r="P135" s="138">
        <f>IF(O135&gt;0,O135-O134,0)</f>
        <v/>
      </c>
      <c r="Q135" s="68">
        <f>IF(O135&gt;0,P135/O134,0)</f>
        <v/>
      </c>
      <c r="R135" s="15">
        <f>IF(O135&gt;0,(O135-O$10)/O$10,0)</f>
        <v/>
      </c>
      <c r="S135" s="18">
        <f>IF(O135&gt;0,(((O135*0.7)*Q135)+((K135*0.9)*M135)+((G135*0.65)*I135)+((C135*0.6)*E135))/(O135+K135+G135+C135),0)</f>
        <v/>
      </c>
      <c r="T135" s="121">
        <f>IF(O135&gt;0,(S135*200)+T134,0)</f>
        <v/>
      </c>
      <c r="U135" s="121">
        <f>T135</f>
        <v/>
      </c>
      <c r="V135" s="134">
        <f>IF(T135&gt;0,(T135-T134)/T134,0)</f>
        <v/>
      </c>
      <c r="W135" s="21">
        <f>IF(T135&gt;0,(T135-T$11)/T$11,0)</f>
        <v/>
      </c>
      <c r="X135" s="18">
        <f>IF(T135&gt;0,((Q135+M135+I135+E135)/4),0)</f>
        <v/>
      </c>
      <c r="Y135" s="353" t="n">
        <v>105304.43</v>
      </c>
      <c r="Z135" s="15" t="n">
        <v>2e-06</v>
      </c>
      <c r="AA135" s="21">
        <f>Z135-$V135</f>
        <v/>
      </c>
      <c r="AC135" s="13" t="n">
        <v>238.77</v>
      </c>
      <c r="AD135" s="68">
        <f>IF(AC135&gt;0,((AC135-AC134)/AC134),0)</f>
        <v/>
      </c>
      <c r="AE135" s="68">
        <f>IF(AC135&gt;0,AD135-$V135,0)</f>
        <v/>
      </c>
      <c r="AF135" s="68">
        <f>IF(AC135&gt;0,(AC135-AF$10)/AF$10,0)</f>
        <v/>
      </c>
      <c r="AG135" s="68" t="n"/>
      <c r="AH135" s="15">
        <f>IF(AC135&gt;0,(AC135-AC$10)/AC$10,0)</f>
        <v/>
      </c>
      <c r="AJ135" s="13" t="n">
        <v>23.31</v>
      </c>
      <c r="AK135" s="68">
        <f>IF(AJ135&gt;0,((AJ135-AJ134)/AJ134),0)</f>
        <v/>
      </c>
      <c r="AL135" s="68">
        <f>IF(AJ135&gt;0,AK135-$V135,0)</f>
        <v/>
      </c>
      <c r="AM135" s="68">
        <f>IF(AJ135&gt;0,(AJ135-AM$10)/AM$10,0)</f>
        <v/>
      </c>
      <c r="AN135" s="68" t="n"/>
      <c r="AO135" s="15">
        <f>IF(AJ135&gt;0,(AJ135-AJ$10)/AJ$10,0)</f>
        <v/>
      </c>
      <c r="AQ135" s="13" t="n">
        <v>22.35</v>
      </c>
      <c r="AR135" s="68">
        <f>IF(AQ135&gt;0,((AQ135-AQ134)/AQ134),0)</f>
        <v/>
      </c>
      <c r="AS135" s="68">
        <f>IF(AQ135&gt;0,AR135-$V135,0)</f>
        <v/>
      </c>
      <c r="AT135" s="68">
        <f>IF(AQ135&gt;0,(AQ135-AT$10)/AT$10,0)</f>
        <v/>
      </c>
      <c r="AU135" s="68" t="n"/>
      <c r="AV135" s="15">
        <f>IF(AQ135&gt;0,(AQ135-AQ$10)/AQ$10,0)</f>
        <v/>
      </c>
      <c r="AX135" s="13" t="n">
        <v>218.74</v>
      </c>
      <c r="AY135" s="68">
        <f>IF(AX135&gt;0,((AX135-AX134)/AX134),0)</f>
        <v/>
      </c>
      <c r="AZ135" s="68">
        <f>IF(AX135&gt;0,AY135-$V135,0)</f>
        <v/>
      </c>
      <c r="BA135" s="68">
        <f>IF(AX135&gt;0,(AX135-BA$10)/BA$10,0)</f>
        <v/>
      </c>
      <c r="BB135" s="68" t="n"/>
      <c r="BC135" s="15">
        <f>IF(AX135&gt;0,(AX135-AX$10)/AX$10,0)</f>
        <v/>
      </c>
      <c r="BE135" s="13" t="n">
        <v>80.77</v>
      </c>
      <c r="BF135" s="68">
        <f>IF(BE135&gt;0,((BE135-BE134)/BE134),0)</f>
        <v/>
      </c>
      <c r="BG135" s="68">
        <f>IF(BE135&gt;0,BF135-$V135,0)</f>
        <v/>
      </c>
      <c r="BH135" s="68" t="n"/>
      <c r="BI135" s="68" t="n"/>
      <c r="BJ135" s="15">
        <f>IF(BE135&gt;0,(BE135-BE$10)/BE$10,0)</f>
        <v/>
      </c>
      <c r="BL135" s="13" t="n">
        <v>75.45999999999999</v>
      </c>
      <c r="BM135" s="68">
        <f>IF(BL135&gt;0,((BL135-BL134)/BL134),0)</f>
        <v/>
      </c>
      <c r="BN135" s="68">
        <f>IF(BL135&gt;0,BM135-$V135,0)</f>
        <v/>
      </c>
      <c r="BO135" s="68">
        <f>IF(BL135&gt;0,(BL135-BO$10)/BO$10,0)</f>
        <v/>
      </c>
      <c r="BP135" s="68" t="n"/>
      <c r="BQ135" s="15">
        <f>IF(BL135&gt;0,(BL135-BL$10)/BL$10,0)</f>
        <v/>
      </c>
      <c r="BS135" s="13" t="n">
        <v>42.85</v>
      </c>
      <c r="BT135" s="68">
        <f>IF(BS135&gt;0,((BS135-BS134)/BS134),0)</f>
        <v/>
      </c>
      <c r="BU135" s="68">
        <f>IF(BS135&gt;0,BT135-$V135,0)</f>
        <v/>
      </c>
      <c r="BV135" s="68">
        <f>IF(BS135&gt;0,(BS135-BV$10)/BV$10,0)</f>
        <v/>
      </c>
      <c r="BW135" s="68" t="n"/>
      <c r="BX135" s="15">
        <f>IF(BS135&gt;0,(BS135-BS$10)/BS$10,0)</f>
        <v/>
      </c>
      <c r="BZ135" s="13" t="n"/>
      <c r="CA135" s="68">
        <f>IF(BZ135&gt;0,((BZ135-BZ134)/BZ134),0)</f>
        <v/>
      </c>
      <c r="CB135" s="68">
        <f>IF(BZ135&gt;0,CA135-$V135,0)</f>
        <v/>
      </c>
      <c r="CC135" s="68">
        <f>IF(BZ135&gt;0,(BZ135-CC$10)/CC$10,0)</f>
        <v/>
      </c>
      <c r="CD135" s="68" t="n"/>
      <c r="CE135" s="15">
        <f>IF(BZ135&gt;0,(BZ135-BZ$10)/BZ$10,0)</f>
        <v/>
      </c>
      <c r="CG135" s="13" t="n">
        <v>31.49</v>
      </c>
      <c r="CH135" s="68">
        <f>IF(CG135&gt;0,((CG135-CG134)/CG134),0)</f>
        <v/>
      </c>
      <c r="CI135" s="68">
        <f>IF(CG135&gt;0,CH135-$V135,0)</f>
        <v/>
      </c>
      <c r="CJ135" s="68">
        <f>IF(CG135&gt;0,(CG135-CJ$10)/CJ$10,0)</f>
        <v/>
      </c>
      <c r="CK135" s="68" t="n"/>
      <c r="CL135" s="15">
        <f>IF(CG135&gt;0,(CG135-CG$10)/CG$10,0)</f>
        <v/>
      </c>
      <c r="CN135" s="13" t="n">
        <v>33.6</v>
      </c>
      <c r="CO135" s="68">
        <f>IF(CN135&gt;0,((CN135-CN134)/CN134),0)</f>
        <v/>
      </c>
      <c r="CP135" s="68">
        <f>IF(CN135&gt;0,CO135-$V135,0)</f>
        <v/>
      </c>
      <c r="CQ135" s="68">
        <f>IF(CN135&gt;0,(CN135-CQ$10)/CQ$10,0)</f>
        <v/>
      </c>
      <c r="CR135" s="68" t="n"/>
      <c r="CS135" s="15">
        <f>IF(CN135&gt;0,(CN135-CN$10)/CN$10,0)</f>
        <v/>
      </c>
      <c r="CU135" s="13" t="n">
        <v>38.12</v>
      </c>
      <c r="CV135" s="68">
        <f>IF(CU135&gt;0,((CU135-CU134)/CU134),0)</f>
        <v/>
      </c>
      <c r="CW135" s="68">
        <f>IF(CU135&gt;0,CV135-$V135,0)</f>
        <v/>
      </c>
      <c r="CX135" s="68">
        <f>IF(CU135&gt;0,(CU135-CX$10)/CX$10,0)</f>
        <v/>
      </c>
      <c r="CY135" s="68" t="n"/>
      <c r="CZ135" s="15">
        <f>IF(CU135&gt;0,(CU135-CU$10)/CU$10,0)</f>
        <v/>
      </c>
      <c r="DB135" s="13" t="n">
        <v>20.78</v>
      </c>
      <c r="DC135" s="68">
        <f>IF(DB135&gt;0,((DB135-DB134)/DB134),0)</f>
        <v/>
      </c>
      <c r="DD135" s="68">
        <f>IF(DB135&gt;0,DC135-$V135,0)</f>
        <v/>
      </c>
      <c r="DE135" s="68">
        <f>IF(DB135&gt;0,(DB135-DE$10)/DE$10,0)</f>
        <v/>
      </c>
      <c r="DF135" s="68" t="n"/>
      <c r="DG135" s="15">
        <f>IF(DB135&gt;0,(DB135-DB$10)/DB$10,0)</f>
        <v/>
      </c>
      <c r="DI135" s="13" t="n">
        <v>50.07</v>
      </c>
      <c r="DJ135" s="68">
        <f>IF(DI135&gt;0,((DI135-DI134)/DI134),0)</f>
        <v/>
      </c>
      <c r="DK135" s="68">
        <f>IF(DI135&gt;0,DJ135-$V135,0)</f>
        <v/>
      </c>
      <c r="DL135" s="68">
        <f>IF(DI135&gt;0,(DI135-DL$10)/DL$10,0)</f>
        <v/>
      </c>
      <c r="DM135" s="68" t="n"/>
      <c r="DN135" s="15">
        <f>IF(DI135&gt;0,(DI135-DI$10)/DI$10,0)</f>
        <v/>
      </c>
      <c r="DP135" s="13" t="n">
        <v>43.34</v>
      </c>
      <c r="DQ135" s="68">
        <f>IF(DP135&gt;0,((DP135-DP134)/DP134),0)</f>
        <v/>
      </c>
      <c r="DR135" s="68">
        <f>IF(DP135&gt;0,DQ135-$V135,0)</f>
        <v/>
      </c>
      <c r="DS135" s="68" t="n"/>
      <c r="DT135" s="68" t="n"/>
      <c r="DU135" s="15">
        <f>IF(DP135&gt;0,(DP135-DP$10)/DP$10,0)</f>
        <v/>
      </c>
      <c r="DV135" s="18" t="n"/>
      <c r="DW135" s="13" t="n">
        <v>36</v>
      </c>
      <c r="DX135" s="68">
        <f>IF(DW135&gt;0,((DW135-DW134)/DW134),0)</f>
        <v/>
      </c>
      <c r="DY135" s="68">
        <f>IF(DW135&gt;0,DX135-$V135,0)</f>
        <v/>
      </c>
      <c r="DZ135" s="68">
        <f>IF(DW135&gt;0,(DW135-DZ$10)/DZ$10,0)</f>
        <v/>
      </c>
      <c r="EA135" s="68" t="n"/>
      <c r="EB135" s="15">
        <f>IF(DW135&gt;0,(DW135-DW$10)/DW$10,0)</f>
        <v/>
      </c>
      <c r="ED135" s="13" t="n">
        <v>39.15</v>
      </c>
      <c r="EE135" s="68">
        <f>IF(ED135&gt;0,((ED135-ED134)/ED134),0)</f>
        <v/>
      </c>
      <c r="EF135" s="68">
        <f>IF(ED135&gt;0,EE135-$V135,0)</f>
        <v/>
      </c>
      <c r="EG135" s="68">
        <f>IF(ED135&gt;0,(ED135-EG$10)/EG$10,0)</f>
        <v/>
      </c>
      <c r="EH135" s="68" t="n"/>
      <c r="EI135" s="15">
        <f>IF(ED135&gt;0,(ED135-ED$10)/ED$10,0)</f>
        <v/>
      </c>
      <c r="EK135" s="13" t="n">
        <v>126.35</v>
      </c>
      <c r="EL135" s="68">
        <f>IF(EK135&gt;0,((EK135-EK134)/EK134),0)</f>
        <v/>
      </c>
      <c r="EM135" s="68">
        <f>IF(EK135&gt;0,EL135-$V135,0)</f>
        <v/>
      </c>
      <c r="EN135" s="68">
        <f>IF(EK135&gt;0,(EK135-EN$10)/EN$10,0)</f>
        <v/>
      </c>
      <c r="EO135" s="68" t="n"/>
      <c r="EP135" s="15">
        <f>IF(EK135&gt;0,(EK135-EK$10)/EK$10,0)</f>
        <v/>
      </c>
      <c r="ER135" s="13" t="n">
        <v>38.7</v>
      </c>
      <c r="ES135" s="68">
        <f>IF(ER135&gt;0,((ER135-ER134)/ER134),0)</f>
        <v/>
      </c>
      <c r="ET135" s="68">
        <f>IF(ER135&gt;0,ES135-$V135,0)</f>
        <v/>
      </c>
      <c r="EU135" s="68">
        <f>IF(ER135&gt;0,(ER135-EU$10)/EU$10,0)</f>
        <v/>
      </c>
      <c r="EV135" s="68" t="n"/>
      <c r="EW135" s="15">
        <f>IF(ER135&gt;0,(ER135-ER$10)/ER$10,0)</f>
        <v/>
      </c>
      <c r="EY135" s="13" t="n">
        <v>38.74</v>
      </c>
      <c r="EZ135" s="68">
        <f>IF(EY135&gt;0,((EY135-EY134)/EY134),0)</f>
        <v/>
      </c>
      <c r="FA135" s="68">
        <f>IF(EY135&gt;0,EZ135-$V135,0)</f>
        <v/>
      </c>
      <c r="FB135" s="68" t="n"/>
      <c r="FC135" s="68" t="n"/>
      <c r="FD135" s="15">
        <f>IF(EY135&gt;0,(EY135-EY$10)/EY$10,0)</f>
        <v/>
      </c>
      <c r="FF135" s="13" t="n">
        <v>58.88</v>
      </c>
      <c r="FG135" s="68">
        <f>IF(FF135&gt;0,((FF135-FF134)/FF134),0)</f>
        <v/>
      </c>
      <c r="FH135" s="68">
        <f>IF(FF135&gt;0,FG135-$V135,0)</f>
        <v/>
      </c>
      <c r="FI135" s="68">
        <f>IF(FF135&gt;0,(FF135-FI$10)/FI$10,0)</f>
        <v/>
      </c>
      <c r="FJ135" s="68" t="n"/>
      <c r="FK135" s="15">
        <f>IF(FF135&gt;0,(FF135-FF$10)/FF$10,0)</f>
        <v/>
      </c>
      <c r="FM135" s="13" t="n">
        <v>197.06</v>
      </c>
      <c r="FN135" s="68">
        <f>IF(FM135&gt;0,((FM135-FM134)/FM134),0)</f>
        <v/>
      </c>
      <c r="FO135" s="68">
        <f>IF(FM135&gt;0,FN135-$V135,0)</f>
        <v/>
      </c>
      <c r="FP135" s="68">
        <f>IF(FM135&gt;0,(FM135-FP$10)/FP$10,0)</f>
        <v/>
      </c>
      <c r="FQ135" s="68" t="n"/>
      <c r="FR135" s="15">
        <f>IF(FM135&gt;0,(FM135-FM$10)/FM$10,0)</f>
        <v/>
      </c>
      <c r="FT135" s="13" t="n">
        <v>93.19</v>
      </c>
      <c r="FU135" s="68">
        <f>IF(FT135&gt;0,((FT135-FT134)/FT134),0)</f>
        <v/>
      </c>
      <c r="FV135" s="68">
        <f>IF(FT135&gt;0,FU135-$V135,0)</f>
        <v/>
      </c>
      <c r="FW135" s="68">
        <f>IF(FT135&gt;0,(FT135-FW$10)/FW$10,0)</f>
        <v/>
      </c>
      <c r="FX135" s="68" t="n"/>
      <c r="FY135" s="15">
        <f>IF(FT135&gt;0,(FT135-FT$10)/FT$10,0)</f>
        <v/>
      </c>
      <c r="GA135" s="13" t="n">
        <v>18.4</v>
      </c>
      <c r="GB135" s="68">
        <f>IF(GA135&gt;0,((GA135-GA134)/GA134),0)</f>
        <v/>
      </c>
      <c r="GC135" s="68">
        <f>IF(GA135&gt;0,GB135-$V135,0)</f>
        <v/>
      </c>
      <c r="GD135" s="68" t="n"/>
      <c r="GE135" s="68" t="n"/>
      <c r="GF135" s="15">
        <f>IF(GA135&gt;0,(GA135-GA$10)/GA$10,0)</f>
        <v/>
      </c>
      <c r="GG135" s="18" t="n"/>
      <c r="GH135" s="13" t="n">
        <v>18.56</v>
      </c>
      <c r="GI135" s="68">
        <f>IF(GH135&gt;0,((GH135-GH134)/GH134),0)</f>
        <v/>
      </c>
      <c r="GJ135" s="68">
        <f>IF(GH135&gt;0,GI135-$V135,0)</f>
        <v/>
      </c>
      <c r="GK135" s="68">
        <f>IF(GH135&gt;0,(GH135-GK$10)/GK$10,0)</f>
        <v/>
      </c>
      <c r="GL135" s="68" t="n"/>
      <c r="GM135" s="15">
        <f>IF(GH135&gt;0,(GH135-GH$10)/GH$10,0)</f>
        <v/>
      </c>
      <c r="GO135" s="13" t="n">
        <v>25.67</v>
      </c>
      <c r="GP135" s="68">
        <f>IF(GO135&gt;0,((GO135-GO134)/GO134),0)</f>
        <v/>
      </c>
      <c r="GQ135" s="68">
        <f>IF(GO135&gt;0,GP135-$V135,0)</f>
        <v/>
      </c>
      <c r="GR135" s="68" t="n"/>
      <c r="GS135" s="68" t="n"/>
      <c r="GT135" s="15">
        <f>IF(GO135&gt;0,(GO135-GO$10)/GO$10,0)</f>
        <v/>
      </c>
      <c r="GV135" s="13" t="n">
        <v>15.72</v>
      </c>
      <c r="GW135" s="68">
        <f>IF(GV135&gt;0,((GV135-GV134)/GV134),0)</f>
        <v/>
      </c>
      <c r="GX135" s="68">
        <f>IF(GV135&gt;0,GW135-$V135,0)</f>
        <v/>
      </c>
      <c r="GY135" s="68">
        <f>IF(GV135&gt;0,(GV135-GY$10)/GY$10,0)</f>
        <v/>
      </c>
      <c r="GZ135" s="68" t="n"/>
      <c r="HA135" s="15">
        <f>IF(GV135&gt;0,(GV135-GV$10)/GV$10,0)</f>
        <v/>
      </c>
      <c r="HD135" s="13" t="n">
        <v>315.35</v>
      </c>
      <c r="HE135" s="68">
        <f>IF(HD135&gt;0,((HD135-HD134)/HD134),0)</f>
        <v/>
      </c>
      <c r="HF135" s="68">
        <f>IF(HD135&gt;0,HE135-$V135,0)</f>
        <v/>
      </c>
      <c r="HG135" s="68">
        <f>IF(HD135&gt;0,(HD135-HG$10)/HG$10,0)</f>
        <v/>
      </c>
      <c r="HH135" s="68" t="n"/>
      <c r="HI135" s="15">
        <f>IF(HD135&gt;0,(HD135-HD$10)/HD$10,0)</f>
        <v/>
      </c>
      <c r="HK135" s="13" t="n">
        <v>44.66</v>
      </c>
      <c r="HL135" s="68">
        <f>IF(HK135&gt;0,((HK135-HK134)/HK134),0)</f>
        <v/>
      </c>
      <c r="HM135" s="68">
        <f>IF(HK135&gt;0,HL135-$V135,0)</f>
        <v/>
      </c>
      <c r="HN135" s="68">
        <f>IF(HK135&gt;0,(HK135-HN$10)/HN$10,0)</f>
        <v/>
      </c>
      <c r="HO135" s="68" t="n"/>
      <c r="HP135" s="15">
        <f>IF(HK135&gt;0,(HK135-HK$10)/HK$10,0)</f>
        <v/>
      </c>
      <c r="HR135" s="13" t="n">
        <v>112.2</v>
      </c>
      <c r="HS135" s="68">
        <f>IF(HR135&gt;0,((HR135-HR134)/HR134),0)</f>
        <v/>
      </c>
      <c r="HT135" s="68">
        <f>IF(HR135&gt;0,HS135-$V135,0)</f>
        <v/>
      </c>
      <c r="HU135" s="68">
        <f>IF(HR135&gt;0,(HR135-HU$10)/HU$10,0)</f>
        <v/>
      </c>
      <c r="HV135" s="68" t="n"/>
      <c r="HW135" s="15">
        <f>IF(HR135&gt;0,(HR135-HR$10)/HR$10,0)</f>
        <v/>
      </c>
      <c r="HY135" s="13" t="n">
        <v>159.34</v>
      </c>
      <c r="HZ135" s="68">
        <f>IF(HY135&gt;0,((HY135-HY134)/HY134),0)</f>
        <v/>
      </c>
      <c r="IA135" s="68">
        <f>IF(HY135&gt;0,HZ135-$V135,0)</f>
        <v/>
      </c>
      <c r="IB135" s="68">
        <f>IF(HY135&gt;0,(HY135-IB$10)/IB$10,0)</f>
        <v/>
      </c>
      <c r="IC135" s="68" t="n"/>
      <c r="ID135" s="15">
        <f>IF(HY135&gt;0,(HY135-HY$10)/HY$10,0)</f>
        <v/>
      </c>
      <c r="IF135" s="13" t="n">
        <v>275.18</v>
      </c>
      <c r="IG135" s="68">
        <f>IF(IF135&gt;0,((IF135-IF134)/IF134),0)</f>
        <v/>
      </c>
      <c r="IH135" s="68">
        <f>IF(IF135&gt;0,IG135-$V135,0)</f>
        <v/>
      </c>
      <c r="II135" s="68">
        <f>IF(IF135&gt;0,(IF135-II$10)/II$10,0)</f>
        <v/>
      </c>
      <c r="IJ135" s="68" t="n"/>
      <c r="IK135" s="15">
        <f>IF(IF135&gt;0,(IF135-IF$10)/IF$10,0)</f>
        <v/>
      </c>
      <c r="IM135" s="13" t="n">
        <v>252.08</v>
      </c>
      <c r="IN135" s="68">
        <f>IF(IM135&gt;0,((IM135-IM134)/IM134),0)</f>
        <v/>
      </c>
      <c r="IO135" s="68">
        <f>IF(IM135&gt;0,IN135-$V135,0)</f>
        <v/>
      </c>
      <c r="IP135" s="68">
        <f>IF(IM135&gt;0,(IM135-IP$10)/IP$10,0)</f>
        <v/>
      </c>
      <c r="IQ135" s="68" t="n"/>
      <c r="IR135" s="15">
        <f>IF(IM135&gt;0,(IM135-IM$10)/IM$10,0)</f>
        <v/>
      </c>
      <c r="IT135" s="13" t="n">
        <v>73.45</v>
      </c>
      <c r="IU135" s="68">
        <f>IF(IT135&gt;0,((IT135-IT134)/IT134),0)</f>
        <v/>
      </c>
      <c r="IV135" s="68">
        <f>IF(IT135&gt;0,IU135-$V135,0)</f>
        <v/>
      </c>
      <c r="IW135" s="68">
        <f>IF(IT135&gt;0,(IT135-IW$10)/IW$10,0)</f>
        <v/>
      </c>
      <c r="IX135" s="68" t="n"/>
      <c r="IY135" s="15">
        <f>IF(IT135&gt;0,(IT135-IT$10)/IT$10,0)</f>
        <v/>
      </c>
      <c r="JA135" s="13" t="n">
        <v>719.01</v>
      </c>
      <c r="JB135" s="68">
        <f>IF(JA135&gt;0,((JA135-JA134)/JA134),0)</f>
        <v/>
      </c>
      <c r="JC135" s="68">
        <f>IF(JA135&gt;0,JB135-$V135,0)</f>
        <v/>
      </c>
      <c r="JD135" s="68">
        <f>IF(JA135&gt;0,(JA135-JD$10)/JD$10,0)</f>
        <v/>
      </c>
      <c r="JE135" s="68" t="n"/>
      <c r="JF135" s="15">
        <f>IF(JA135&gt;0,(JA135-JA$10)/JA$10,0)</f>
        <v/>
      </c>
      <c r="JH135" s="13" t="n">
        <v>498.84</v>
      </c>
      <c r="JI135" s="68">
        <f>IF(JH135&gt;0,((JH135-JH134)/JH134),0)</f>
        <v/>
      </c>
      <c r="JJ135" s="68">
        <f>IF(JH135&gt;0,JI135-$V135,0)</f>
        <v/>
      </c>
      <c r="JK135" s="68">
        <f>IF(JH135&gt;0,(JH135-JK$10)/JK$10,0)</f>
        <v/>
      </c>
      <c r="JL135" s="68" t="n"/>
      <c r="JM135" s="15">
        <f>IF(JH135&gt;0,(JH135-JH$10)/JH$10,0)</f>
        <v/>
      </c>
      <c r="JO135" s="13" t="n">
        <v>13.06</v>
      </c>
      <c r="JP135" s="68">
        <f>IF(JO135&gt;0,((JO135-JO134)/JO134),0)</f>
        <v/>
      </c>
      <c r="JQ135" s="68">
        <f>IF(JO135&gt;0,JP135-$V135,0)</f>
        <v/>
      </c>
      <c r="JR135" s="68">
        <f>IF(JO135&gt;0,(JO135-JR$10)/JR$10,0)</f>
        <v/>
      </c>
      <c r="JS135" s="68" t="n"/>
      <c r="JT135" s="15">
        <f>IF(JO135&gt;0,(JO135-JO$10)/JO$10,0)</f>
        <v/>
      </c>
      <c r="JV135" s="13" t="n">
        <v>1.82</v>
      </c>
      <c r="JW135" s="68">
        <f>IF(JV135&gt;0,((JV135-JV134)/JV134),0)</f>
        <v/>
      </c>
      <c r="JX135" s="68">
        <f>IF(JV135&gt;0,JW135-$V135,0)</f>
        <v/>
      </c>
      <c r="JY135" s="68">
        <f>IF(JV135&gt;0,(JV135-JY$10)/JY$10,0)</f>
        <v/>
      </c>
      <c r="JZ135" s="68" t="n"/>
      <c r="KA135" s="15">
        <f>IF(JV135&gt;0,(JV135-JV$10)/JV$10,0)</f>
        <v/>
      </c>
      <c r="KC135" s="13" t="n">
        <v>19.27</v>
      </c>
      <c r="KD135" s="68">
        <f>IF(KC135&gt;0,((KC135-KC134)/KC134),0)</f>
        <v/>
      </c>
      <c r="KE135" s="68">
        <f>IF(KC135&gt;0,KD135-$V135,0)</f>
        <v/>
      </c>
      <c r="KF135" s="68">
        <f>IF(KC135&gt;0,(KC135-KF$10)/KF$10,0)</f>
        <v/>
      </c>
      <c r="KG135" s="68" t="n"/>
      <c r="KH135" s="15">
        <f>IF(KC135&gt;0,(KC135-KC$10)/KC$10,0)</f>
        <v/>
      </c>
      <c r="KI135" s="18" t="n"/>
      <c r="KJ135" s="13" t="n">
        <v>93.61</v>
      </c>
      <c r="KK135" s="68">
        <f>IF(KJ135&gt;0,((KJ135-KJ134)/KJ134),0)</f>
        <v/>
      </c>
      <c r="KL135" s="68">
        <f>IF(KJ135&gt;0,KK135-$V135,0)</f>
        <v/>
      </c>
      <c r="KM135" s="68">
        <f>IF(KJ135&gt;0,(KJ135-KM$10)/KM$10,0)</f>
        <v/>
      </c>
      <c r="KN135" s="68" t="n"/>
      <c r="KO135" s="15">
        <f>IF(KJ135&gt;0,(KJ135-KJ$10)/KJ$10,0)</f>
        <v/>
      </c>
      <c r="KQ135" s="13" t="n">
        <v>1.7</v>
      </c>
      <c r="KR135" s="68">
        <f>IF(KQ135&gt;0,((KQ135-KQ134)/KQ134),0)</f>
        <v/>
      </c>
      <c r="KS135" s="68">
        <f>IF(KQ135&gt;0,KR135-$V135,0)</f>
        <v/>
      </c>
      <c r="KT135" s="68">
        <f>IF(KQ135&gt;0,(KQ135-KT$10)/KT$10,0)</f>
        <v/>
      </c>
      <c r="KU135" s="68" t="n"/>
      <c r="KV135" s="15">
        <f>IF(KQ135&gt;0,(KQ135-KQ$10)/KQ$10,0)</f>
        <v/>
      </c>
      <c r="KW135" s="18" t="n"/>
      <c r="KX135" s="13" t="n">
        <v>47.91</v>
      </c>
      <c r="KY135" s="68">
        <f>IF(KX135&gt;0,((KX135-KX134)/KX134),0)</f>
        <v/>
      </c>
      <c r="KZ135" s="68">
        <f>IF(KX135&gt;0,KY135-$V135,0)</f>
        <v/>
      </c>
      <c r="LA135" s="68">
        <f>IF(KX135&gt;0,(KX135-LA$10)/LA$10,0)</f>
        <v/>
      </c>
      <c r="LB135" s="68" t="n"/>
      <c r="LC135" s="15">
        <f>IF(KX135&gt;0,(KX135-KX$10)/KX$10,0)</f>
        <v/>
      </c>
      <c r="LD135" s="18" t="n"/>
      <c r="LE135" s="13" t="n">
        <v>55.31</v>
      </c>
      <c r="LF135" s="68">
        <f>IF(LE135&gt;0,((LE135-LE134)/LE134),0)</f>
        <v/>
      </c>
      <c r="LG135" s="68">
        <f>IF(LE135&gt;0,LF135-$V135,0)</f>
        <v/>
      </c>
      <c r="LH135" s="68">
        <f>IF(LE135&gt;0,(LE135-LH$10)/LH$10,0)</f>
        <v/>
      </c>
      <c r="LI135" s="68" t="n"/>
      <c r="LJ135" s="15">
        <f>IF(LE135&gt;0,(LE135-LE$10)/LE$10,0)</f>
        <v/>
      </c>
      <c r="LL135" s="13" t="n">
        <v>120.06</v>
      </c>
      <c r="LM135" s="68">
        <f>IF(LL135&gt;0,((LL135-LL134)/LL134),0)</f>
        <v/>
      </c>
      <c r="LN135" s="68">
        <f>IF(LL135&gt;0,LM135-$V135,0)</f>
        <v/>
      </c>
      <c r="LO135" s="68">
        <f>IF(LL135&gt;0,(LL135-LO$10)/LO$10,0)</f>
        <v/>
      </c>
      <c r="LP135" s="68" t="n"/>
      <c r="LQ135" s="15">
        <f>IF(LL135&gt;0,(LL135-LL$10)/LL$10,0)</f>
        <v/>
      </c>
      <c r="LS135" s="13" t="n">
        <v>15.86</v>
      </c>
      <c r="LT135" s="68">
        <f>IF(LS135&gt;0,((LS135-LS134)/LS134),0)</f>
        <v/>
      </c>
      <c r="LU135" s="68">
        <f>IF(LS135&gt;0,LT135-$V135,0)</f>
        <v/>
      </c>
      <c r="LV135" s="68" t="n"/>
      <c r="LW135" s="68" t="n"/>
      <c r="LX135" s="15">
        <f>IF(LS135&gt;0,(LS135-LS$10)/LS$10,0)</f>
        <v/>
      </c>
      <c r="LZ135" s="13" t="n">
        <v>16.97</v>
      </c>
      <c r="MA135" s="68">
        <f>IF(LZ135&gt;0,((LZ135-LZ134)/LZ134),0)</f>
        <v/>
      </c>
      <c r="MB135" s="68">
        <f>IF(LZ135&gt;0,MA135-$V135,0)</f>
        <v/>
      </c>
      <c r="MC135" s="68">
        <f>IF(LZ135&gt;0,(LZ135-MC$10)/MC$10,0)</f>
        <v/>
      </c>
      <c r="MD135" s="68" t="n"/>
      <c r="ME135" s="15">
        <f>IF(LZ135&gt;0,(LZ135-LZ$10)/LZ$10,0)</f>
        <v/>
      </c>
      <c r="MG135" s="13" t="n">
        <v>53.72</v>
      </c>
      <c r="MH135" s="68">
        <f>IF(MG135&gt;0,((MG135-MG134)/MG134),0)</f>
        <v/>
      </c>
      <c r="MI135" s="68">
        <f>IF(MG135&gt;0,MH135-$V135,0)</f>
        <v/>
      </c>
      <c r="MJ135" s="68">
        <f>IF(MG135&gt;0,(MG135-MJ$10)/MJ$10,0)</f>
        <v/>
      </c>
      <c r="MK135" s="68" t="n"/>
      <c r="ML135" s="15">
        <f>IF(MG135&gt;0,(MG135-MG$10)/MG$10,0)</f>
        <v/>
      </c>
      <c r="MN135" s="13" t="n">
        <v>142.91</v>
      </c>
      <c r="MO135" s="68">
        <f>IF(MN135&gt;0,((MN135-MN134)/MN134),0)</f>
        <v/>
      </c>
      <c r="MP135" s="68">
        <f>IF(MN135&gt;0,MO135-$V135,0)</f>
        <v/>
      </c>
      <c r="MQ135" s="68">
        <f>IF(MN135&gt;0,(MN135-MQ$10)/MQ$10,0)</f>
        <v/>
      </c>
      <c r="MR135" s="68" t="n"/>
      <c r="MS135" s="15">
        <f>IF(MN135&gt;0,(MN135-MN$10)/MN$10,0)</f>
        <v/>
      </c>
      <c r="MU135" s="13" t="n">
        <v>12.45</v>
      </c>
      <c r="MV135" s="68">
        <f>IF(MU135&gt;0,((MU135-MU134)/MU134),0)</f>
        <v/>
      </c>
      <c r="MW135" s="68">
        <f>IF(MU135&gt;0,MV135-$V135,0)</f>
        <v/>
      </c>
      <c r="MX135" s="68">
        <f>IF(MU135&gt;0,(MU135-MX$10)/MX$10,0)</f>
        <v/>
      </c>
      <c r="MY135" s="68" t="n"/>
      <c r="MZ135" s="15">
        <f>IF(MU135&gt;0,(MU135-MU$10)/MU$10,0)</f>
        <v/>
      </c>
      <c r="NB135" s="13" t="n">
        <v>246.88</v>
      </c>
      <c r="NC135" s="68">
        <f>IF(NB135&gt;0,((NB135-NB134)/NB134),0)</f>
        <v/>
      </c>
      <c r="ND135" s="68">
        <f>IF(NB135&gt;0,NC135-$V135,0)</f>
        <v/>
      </c>
      <c r="NE135" s="68">
        <f>IF(NB135&gt;0,(NB135-NE$10)/NE$10,0)</f>
        <v/>
      </c>
      <c r="NF135" s="68" t="n"/>
      <c r="NG135" s="15">
        <f>IF(NB135&gt;0,(NB135-NB$10)/NB$10,0)</f>
        <v/>
      </c>
      <c r="NI135" s="13" t="n">
        <v>6.07</v>
      </c>
      <c r="NJ135" s="68">
        <f>IF(NI135&gt;0,((NI135-NI134)/NI134),0)</f>
        <v/>
      </c>
      <c r="NK135" s="68">
        <f>IF(NI135&gt;0,NJ135-$V135,0)</f>
        <v/>
      </c>
      <c r="NL135" s="68">
        <f>IF(NI135&gt;0,(NI135-NL$10)/NL$10,0)</f>
        <v/>
      </c>
      <c r="NM135" s="68" t="n"/>
      <c r="NN135" s="15">
        <f>IF(NI135&gt;0,(NI135-NI$10)/NI$10,0)</f>
        <v/>
      </c>
      <c r="NP135" s="13" t="n">
        <v>517.04</v>
      </c>
      <c r="NQ135" s="68">
        <f>IF(NP135&gt;0,((NP135-NP134)/NP134),0)</f>
        <v/>
      </c>
      <c r="NR135" s="68">
        <f>IF(NP135&gt;0,NQ135-$V135,0)</f>
        <v/>
      </c>
      <c r="NS135" s="68">
        <f>IF(NP135&gt;0,(NP135-NS$10)/NS$10,0)</f>
        <v/>
      </c>
      <c r="NT135" s="68" t="n"/>
      <c r="NU135" s="15">
        <f>IF(NP135&gt;0,(NP135-NP$10)/NP$10,0)</f>
        <v/>
      </c>
      <c r="NW135" s="13" t="n">
        <v>179.53</v>
      </c>
      <c r="NX135" s="68">
        <f>IF(NW135&gt;0,((NW135-NW134)/NW134),0)</f>
        <v/>
      </c>
      <c r="NY135" s="68">
        <f>IF(NW135&gt;0,NX135-$V135,0)</f>
        <v/>
      </c>
      <c r="NZ135" s="68">
        <f>IF(NW135&gt;0,(NW135-NZ$10)/NZ$10,0)</f>
        <v/>
      </c>
      <c r="OA135" s="68" t="n"/>
      <c r="OB135" s="15">
        <f>IF(NW135&gt;0,(NW135-NW$10)/NW$10,0)</f>
        <v/>
      </c>
      <c r="OD135" s="13" t="n">
        <v>2.21</v>
      </c>
      <c r="OE135" s="68">
        <f>IF(OD135&gt;0,((OD135-OD134)/OD134),0)</f>
        <v/>
      </c>
      <c r="OF135" s="68">
        <f>IF(OD135&gt;0,OE135-$V135,0)</f>
        <v/>
      </c>
      <c r="OG135" s="68">
        <f>IF(OD135&gt;0,(OD135-OG$10)/OG$10,0)</f>
        <v/>
      </c>
      <c r="OH135" s="68" t="n"/>
      <c r="OI135" s="15">
        <f>IF(OD135&gt;0,(OD135-OD$10)/OD$10,0)</f>
        <v/>
      </c>
      <c r="OK135" s="13" t="n">
        <v>175.65</v>
      </c>
      <c r="OL135" s="68">
        <f>IF(OK135&gt;0,((OK135-OK134)/OK134),0)</f>
        <v/>
      </c>
      <c r="OM135" s="68">
        <f>IF(OK135&gt;0,OL135-$V135,0)</f>
        <v/>
      </c>
      <c r="ON135" s="68">
        <f>IF(OK135&gt;0,(OK135-ON$10)/ON$10,0)</f>
        <v/>
      </c>
      <c r="OO135" s="68" t="n"/>
      <c r="OP135" s="15">
        <f>IF(OK135&gt;0,(OK135-OK$10)/OK$10,0)</f>
        <v/>
      </c>
      <c r="OR135" s="13" t="n">
        <v>7.11</v>
      </c>
      <c r="OS135" s="68">
        <f>IF(OR135&gt;0,((OR135-OR134)/OR134),0)</f>
        <v/>
      </c>
      <c r="OT135" s="68">
        <f>IF(OR135&gt;0,OS135-$V135,0)</f>
        <v/>
      </c>
      <c r="OU135" s="68">
        <f>IF(OR135&gt;0,(OR135-OU$10)/OU$10,0)</f>
        <v/>
      </c>
      <c r="OV135" s="68" t="n"/>
      <c r="OW135" s="15">
        <f>IF(OR135&gt;0,(OR135-OR$10)/OR$10,0)</f>
        <v/>
      </c>
      <c r="OY135" s="13" t="n">
        <v>145.75</v>
      </c>
      <c r="OZ135" s="68">
        <f>IF(OY135&gt;0,((OY135-OY134)/OY134),0)</f>
        <v/>
      </c>
      <c r="PA135" s="68">
        <f>IF(OY135&gt;0,OZ135-$V135,0)</f>
        <v/>
      </c>
      <c r="PB135" s="68">
        <f>IF(OY135&gt;0,(OY135-PB$10)/PB$10,0)</f>
        <v/>
      </c>
      <c r="PC135" s="68" t="n"/>
      <c r="PD135" s="15">
        <f>IF(OY135&gt;0,(OY135-OY$10)/OY$10,0)</f>
        <v/>
      </c>
      <c r="PE135" s="18" t="n"/>
      <c r="PF135" s="13" t="n">
        <v>255.73</v>
      </c>
      <c r="PG135" s="68">
        <f>IF(PF135&gt;0,((PF135-PF134)/PF134),0)</f>
        <v/>
      </c>
      <c r="PH135" s="68">
        <f>IF(PF135&gt;0,PG135-$V135,0)</f>
        <v/>
      </c>
      <c r="PI135" s="68">
        <f>IF(PF135&gt;0,(PF135-PI$10)/PI$10,0)</f>
        <v/>
      </c>
      <c r="PJ135" s="68" t="n"/>
      <c r="PK135" s="15">
        <f>IF(PF135&gt;0,(PF135-PF$10)/PF$10,0)</f>
        <v/>
      </c>
      <c r="PM135" s="13" t="n"/>
      <c r="PN135" s="68">
        <f>IF(PM135&gt;0,((PM135-PM134)/PM134),0)</f>
        <v/>
      </c>
      <c r="PO135" s="68">
        <f>PN135-$V135</f>
        <v/>
      </c>
      <c r="PP135" s="68">
        <f>IF(PM135&gt;0,(PM135-PP$10)/PP$10,0)</f>
        <v/>
      </c>
      <c r="PQ135" s="68" t="n"/>
      <c r="PR135" s="15">
        <f>IF(PM135&gt;0,(PM135-PM$10)/PM$10,0)</f>
        <v/>
      </c>
      <c r="PT135" s="13" t="n">
        <v>6.17</v>
      </c>
      <c r="PU135" s="68">
        <f>IF(PT135&gt;0,((PT135-PT134)/PT134),0)</f>
        <v/>
      </c>
      <c r="PV135" s="68">
        <f>IF(PT135&gt;0,PU135-$V135,0)</f>
        <v/>
      </c>
      <c r="PW135" s="68">
        <f>IF(PT135&gt;0,(PT135-PW$10)/PW$10,0)</f>
        <v/>
      </c>
      <c r="PX135" s="68" t="n"/>
      <c r="PY135" s="15">
        <f>IF(PT135&gt;0,(PT135-PT$10)/PT$10,0)</f>
        <v/>
      </c>
      <c r="QA135" s="13" t="n">
        <v>223.46</v>
      </c>
      <c r="QB135" s="68">
        <f>IF(QA135&gt;0,((QA135-QA134)/QA134),0)</f>
        <v/>
      </c>
      <c r="QC135" s="68">
        <f>IF(QA135&gt;0,QB135-$V135,0)</f>
        <v/>
      </c>
      <c r="QD135" s="68">
        <f>IF(QA135&gt;0,(QA135-QD$10)/QD$10,0)</f>
        <v/>
      </c>
      <c r="QE135" s="68" t="n"/>
      <c r="QF135" s="15">
        <f>IF(QA135&gt;0,(QA135-QA$10)/QA$10,0)</f>
        <v/>
      </c>
      <c r="QH135" s="13" t="n">
        <v>1.76</v>
      </c>
      <c r="QI135" s="68">
        <f>IF(QH135&gt;0,((QH135-QH134)/QH134),0)</f>
        <v/>
      </c>
      <c r="QJ135" s="68">
        <f>IF(QH135&gt;0,QI135-$V135,0)</f>
        <v/>
      </c>
      <c r="QK135" s="68">
        <f>IF(QH135&gt;0,(QH135-QK$10)/QK$10,0)</f>
        <v/>
      </c>
      <c r="QL135" s="68" t="n"/>
      <c r="QM135" s="15">
        <f>IF(QH135&gt;0,(QH135-QH$10)/QH$10,0)</f>
        <v/>
      </c>
      <c r="QO135" s="13" t="n">
        <v>9.93</v>
      </c>
      <c r="QP135" s="68">
        <f>IF(QO135&gt;0,((QO135-QO134)/QO134),0)</f>
        <v/>
      </c>
      <c r="QQ135" s="68">
        <f>IF(QO135&gt;0,QP135-$V135,0)</f>
        <v/>
      </c>
      <c r="QR135" s="68">
        <f>IF(QO135&gt;0,(QO135-QR$10)/QR$10,0)</f>
        <v/>
      </c>
      <c r="QS135" s="68" t="n"/>
      <c r="QT135" s="15">
        <f>IF(QO135&gt;0,(QO135-QO$10)/QO$10,0)</f>
        <v/>
      </c>
      <c r="QV135" s="13" t="n">
        <v>1.95</v>
      </c>
      <c r="QW135" s="68">
        <f>IF(QV135&gt;0,((QV135-QV134)/QV134),0)</f>
        <v/>
      </c>
      <c r="QX135" s="68">
        <f>IF(QV135&gt;0,QW135-$V135,0)</f>
        <v/>
      </c>
      <c r="QY135" s="68">
        <f>IF(QV135&gt;0,(QV135-QY$10)/QY$10,0)</f>
        <v/>
      </c>
      <c r="QZ135" s="68" t="n"/>
      <c r="RA135" s="15">
        <f>IF(QV135&gt;0,(QV135-QV$10)/QV$10,0)</f>
        <v/>
      </c>
      <c r="RC135" s="13" t="n">
        <v>44.02</v>
      </c>
      <c r="RD135" s="68">
        <f>IF(RC135&gt;0,((RC135-RC134)/RC134),0)</f>
        <v/>
      </c>
      <c r="RE135" s="68">
        <f>IF(RC135&gt;0,RD135-$V135,0)</f>
        <v/>
      </c>
      <c r="RF135" s="68">
        <f>IF(RC135&gt;0,(RC135-RF$10)/RF$10,0)</f>
        <v/>
      </c>
      <c r="RG135" s="68" t="n"/>
      <c r="RH135" s="15">
        <f>IF(RC135&gt;0,(RC135-RC$10)/RC$10,0)</f>
        <v/>
      </c>
      <c r="RJ135" s="13" t="n">
        <v>234.8</v>
      </c>
      <c r="RK135" s="68">
        <f>IF(RJ135&gt;0,((RJ135-RJ134)/RJ134),0)</f>
        <v/>
      </c>
      <c r="RL135" s="68">
        <f>RK135-$V135</f>
        <v/>
      </c>
      <c r="RM135" s="68">
        <f>IF(RJ135&gt;0,(RJ135-RM$10)/RM$10,0)</f>
        <v/>
      </c>
      <c r="RN135" s="68" t="n"/>
      <c r="RO135" s="15">
        <f>IF(RJ135&gt;0,(RJ135-RJ$10)/RJ$10,0)</f>
        <v/>
      </c>
      <c r="RQ135" s="13" t="n">
        <v>14.5</v>
      </c>
      <c r="RR135" s="68">
        <f>IF(RQ135&gt;0,((RQ135-RQ134)/RQ134),0)</f>
        <v/>
      </c>
      <c r="RS135" s="68">
        <f>RR135-$V135</f>
        <v/>
      </c>
      <c r="RT135" s="68">
        <f>IF(RQ135&gt;0,(RQ135-RT$10)/RT$10,0)</f>
        <v/>
      </c>
      <c r="RU135" s="68" t="n"/>
      <c r="RV135" s="15">
        <f>IF(RQ135&gt;0,(RQ135-RQ$10)/RQ$10,0)</f>
        <v/>
      </c>
      <c r="RX135" s="13" t="n">
        <v>134.36</v>
      </c>
      <c r="RY135" s="68">
        <f>IF(RX135&gt;0,((RX135-RX134)/RX134),0)</f>
        <v/>
      </c>
      <c r="RZ135" s="68">
        <f>RY135-$V135</f>
        <v/>
      </c>
      <c r="SA135" s="68">
        <f>IF(RX135&gt;0,(RX135-SA$10)/SA$10,0)</f>
        <v/>
      </c>
      <c r="SB135" s="68" t="n"/>
      <c r="SC135" s="15">
        <f>IF(RX135&gt;0,(RX135-RX$10)/RX$10,0)</f>
        <v/>
      </c>
      <c r="SE135" s="13" t="n">
        <v>13.45</v>
      </c>
      <c r="SF135" s="68">
        <f>IF(SE135&gt;0,((SE135-SE134)/SE134),0)</f>
        <v/>
      </c>
      <c r="SG135" s="68">
        <f>SF135-$V135</f>
        <v/>
      </c>
      <c r="SH135" s="68">
        <f>IF(SE135&gt;0,(SE135-SH$10)/SH$10,0)</f>
        <v/>
      </c>
      <c r="SI135" s="68" t="n"/>
      <c r="SJ135" s="15">
        <f>IF(SE135&gt;0,(SE135-SE$10)/SE$10,0)</f>
        <v/>
      </c>
      <c r="SL135" s="13" t="n">
        <v>0.871</v>
      </c>
      <c r="SM135" s="68">
        <f>IF(SL135&gt;0,((SL135-SL134)/SL134),0)</f>
        <v/>
      </c>
      <c r="SN135" s="68">
        <f>SM135-$V135</f>
        <v/>
      </c>
      <c r="SO135" s="68">
        <f>IF(SL135&gt;0,(SL135-SO$10)/SO$10,0)</f>
        <v/>
      </c>
      <c r="SP135" s="68" t="n"/>
      <c r="SQ135" s="15">
        <f>IF(SL135&gt;0,(SL135-SL$10)/SL$10,0)</f>
        <v/>
      </c>
      <c r="SS135" s="13" t="n">
        <v>16.79</v>
      </c>
      <c r="ST135" s="68">
        <f>IF(SS135&gt;0,((SS135-SS134)/SS134),0)</f>
        <v/>
      </c>
      <c r="SU135" s="68">
        <f>ST135-$V135</f>
        <v/>
      </c>
      <c r="SV135" s="68">
        <f>IF(SS135&gt;0,(SS135-SV$10)/SV$10,0)</f>
        <v/>
      </c>
      <c r="SW135" s="68" t="n"/>
      <c r="SX135" s="15">
        <f>IF(SS135&gt;0,(SS135-SS$10)/SS$10,0)</f>
        <v/>
      </c>
      <c r="SZ135" s="13" t="n">
        <v>31.84</v>
      </c>
      <c r="TA135" s="68">
        <f>IF(SZ135&gt;0,((SZ135-SZ134)/SZ134),0)</f>
        <v/>
      </c>
      <c r="TB135" s="68">
        <f>TA135-$V135</f>
        <v/>
      </c>
      <c r="TC135" s="68">
        <f>IF(SZ135&gt;0,(SZ135-TC$10)/TC$10,0)</f>
        <v/>
      </c>
      <c r="TD135" s="68" t="n"/>
      <c r="TE135" s="15">
        <f>IF(SZ135&gt;0,(SZ135-SZ$10)/SZ$10,0)</f>
        <v/>
      </c>
      <c r="TG135" s="587" t="n">
        <v>0.1726</v>
      </c>
      <c r="TH135" s="68">
        <f>IF(TG135&gt;0,((TG135-TG134)/TG134),0)</f>
        <v/>
      </c>
      <c r="TI135" s="68">
        <f>TH135-$V135</f>
        <v/>
      </c>
      <c r="TJ135" s="68">
        <f>IF(TG135&gt;0,(TG135-TJ$10)/TJ$10,0)</f>
        <v/>
      </c>
      <c r="TK135" s="68" t="n"/>
      <c r="TL135" s="15">
        <f>IF(TG135&gt;0,(TG135-TG$10)/TG$10,0)</f>
        <v/>
      </c>
      <c r="TN135" s="13" t="n">
        <v>78.09999999999999</v>
      </c>
      <c r="TO135" s="68">
        <f>IF(TN135&gt;0,((TN135-TN134)/TN134),0)</f>
        <v/>
      </c>
      <c r="TP135" s="68">
        <f>TO135-$V135</f>
        <v/>
      </c>
      <c r="TQ135" s="68">
        <f>IF(TN135&gt;0,(TN135-TQ$10)/TQ$10,0)</f>
        <v/>
      </c>
      <c r="TR135" s="68" t="n"/>
      <c r="TS135" s="15">
        <f>IF(TN135&gt;0,(TN135-TN$10)/TN$10,0)</f>
        <v/>
      </c>
      <c r="TU135" s="587" t="n">
        <v>3.01</v>
      </c>
      <c r="TV135" s="68">
        <f>IF(TU135&gt;0,((TU135-TU134)/TU134),0)</f>
        <v/>
      </c>
      <c r="TW135" s="68">
        <f>TV135-$V135</f>
        <v/>
      </c>
      <c r="TX135" s="68">
        <f>IF(TU135&gt;0,(TU135-TX$10)/TX$10,0)</f>
        <v/>
      </c>
      <c r="TY135" s="68" t="n"/>
      <c r="TZ135" s="15">
        <f>IF(TU135&gt;0,(TU135-TU$10)/TU$10,0)</f>
        <v/>
      </c>
      <c r="UB135" s="587" t="n"/>
      <c r="UC135" s="68">
        <f>IF(UB135&gt;0,((UB135-UB134)/UB134),0)</f>
        <v/>
      </c>
      <c r="UD135" s="68">
        <f>UC135-$V135</f>
        <v/>
      </c>
      <c r="UE135" s="68">
        <f>IF(UB135&gt;0,(UB135-UE$10)/UE$10,0)</f>
        <v/>
      </c>
      <c r="UF135" s="68" t="n"/>
      <c r="UG135" s="15">
        <f>IF(UB135&gt;0,(UB135-UB$10)/UB$10,0)</f>
        <v/>
      </c>
      <c r="UI135" s="587" t="n"/>
      <c r="UJ135" s="68">
        <f>IF(UI135&gt;0,((UI135-UI134)/UI134),0)</f>
        <v/>
      </c>
      <c r="UK135" s="68">
        <f>UJ135-$V135</f>
        <v/>
      </c>
      <c r="UL135" s="68">
        <f>IF(UI135&gt;0,(UI135-UL$10)/UL$10,0)</f>
        <v/>
      </c>
      <c r="UM135" s="68" t="n"/>
      <c r="UN135" s="15">
        <f>IF(UI135&gt;0,(UI135-UI$10)/UI$10,0)</f>
        <v/>
      </c>
      <c r="UP135" s="587" t="n"/>
      <c r="UQ135" s="68">
        <f>IF(UP135&gt;0,((UP135-UP134)/UP134),0)</f>
        <v/>
      </c>
      <c r="UR135" s="68">
        <f>UQ135-$V135</f>
        <v/>
      </c>
      <c r="US135" s="68">
        <f>IF(UP135&gt;0,(UP135-US$10)/US$10,0)</f>
        <v/>
      </c>
      <c r="UT135" s="68" t="n"/>
      <c r="UU135" s="15">
        <f>IF(UP135&gt;0,(UP135-UP$10)/UP$10,0)</f>
        <v/>
      </c>
      <c r="UW135" s="587" t="n"/>
      <c r="UX135" s="68">
        <f>IF(UW135&gt;0,((UW135-UW134)/UW134),0)</f>
        <v/>
      </c>
      <c r="UY135" s="68">
        <f>UX135-$V135</f>
        <v/>
      </c>
      <c r="UZ135" s="68">
        <f>IF(UW135&gt;0,(UW135-UZ$10)/UZ$10,0)</f>
        <v/>
      </c>
      <c r="VA135" s="68" t="n"/>
      <c r="VB135" s="15">
        <f>IF(UW135&gt;0,(UW135-UW$10)/UW$10,0)</f>
        <v/>
      </c>
      <c r="VD135" s="587" t="n"/>
      <c r="VE135" s="68">
        <f>IF(VD135&gt;0,((VD135-VD134)/VD134),0)</f>
        <v/>
      </c>
      <c r="VF135" s="68">
        <f>VE135-$V135</f>
        <v/>
      </c>
      <c r="VG135" s="68">
        <f>IF(VD135&gt;0,(VD135-VG$10)/VG$10,0)</f>
        <v/>
      </c>
      <c r="VH135" s="68" t="n"/>
      <c r="VI135" s="15">
        <f>IF(VD135&gt;0,(VD135-VD$10)/VD$10,0)</f>
        <v/>
      </c>
      <c r="VM135" s="21">
        <f>IF($C135&gt;0,(($IK$5*IG135)+($GT$5*GP135)+($JM$5*JI135)+($JF$5*JB135)+($IY$5*IU135)+($IR$5*IN135)+($ID$5*HZ135)+($HW$5*HS135)+($HP$5*HL135)+($HI$5*HE135)+($GF$5*GB135)+($FY$5*FU135)+($FR$5*FN135)+($FK$5*FG135)+($FD$5*EZ135)+($EW$5*ES135)+($EP$5*EL135)+($EI$5*EE135)+($EB$5*DX135)+($DU$5*DQ135)+($DN$5*DJ135)+($DG$5*DC135)+($CZ$5*CV135)+($CS$5*CO135)+($CL$5*CH135)+($CE$5*CA135)+($BX$5*BT135)+($BQ$5*BM135)+($BJ$5*BF135)+($BC$5*AY135)+($AV$5*AR135)+($AO$5*AK135)+($AH$5*AD135)+($JT$5*JP135)+($KA$5*JW135)+($KO$5*KK135)+($PR$5*PN135)+($GM$5*GI135)+($HA$5*GW135)+($KV$5*KR135)+($KH$5*KD135)+($LC$5*KY135)+($MS$5*MO135)+($ML$5*MH135)+($ME$5*MA135)+($LX$5*LT135)+($LQ$5*LM135)+($LJ$5*LF135)+(MV135*$MZ$5)+(NC135*$NG$5)+(NJ135*$NN$5)+($OI$5*OE135)+($NU$5*NQ135)+($OB$5*NX135)+($PK$5*PG135)+($OP$5*OL135)+($OW$5*OS135)+($PD$5*OZ135)+(PU135*$PY$5)+(QB135*$QF$5)+(QI135*$QM$5)+(QP135*$QT$5)+(QW135*$RA$5)+(RD135*$RH$5)+(RK135*$RO$5)+(RR135*$RV$5)+(RY135*$SC$5)+(SF135*$SJ$5)+(SM135*$SQ$5)+(ST135*$SX$5)+(TA135*$TE$5))+(TH135*$TL$5)+(TO135*$TS$5))/$VM$5</f>
        <v/>
      </c>
      <c r="VN135" s="538" t="n"/>
      <c r="VO135" s="21">
        <f>IF($C135&gt;0,(($IK$5*II135)+($GT$5*GR135)+($JM$5*JK135)+($JF$5*JD135)+($IY$5*IW135)+($IR$5*IP135)+($ID$5*IB135)+($HW$5*HU135)+($HP$5*HN135)+($HI$5*HG135)+($GF$5*GD135)+($FY$5*FW135)+($FR$5*FP135)+($FK$5*FI135)+($FD$5*FB135)+($EW$5*EU135)+($EP$5*EN135)+($EI$5*EG135)+($EB$5*DZ135)+($DU$5*DS135)+($DN$5*DL135)+($DG$5*DE135)+($CZ$5*CX135)+($CS$5*CQ135)+($CL$5*CJ135)+($CE$5*CC135)+($BX$5*BV135)+($BQ$5*BO135)+($BJ$5*BH135)+($BC$5*BA135)+($AV$5*AT135)+($AO$5*AM135)+($AH$5*AF135)+($KO$5*KM135)+($KH$5*KF135)+($KA$5*JY135)+($JT$5*JR135)+($PR$5*PP135)+($GM$5*GK135)+($HA$5*GY135)+($KV$5*KT135)+($LC$5*LA135)+($MS$5*MQ135)+($ML$5*MJ135)+($ME$5*MC135)+($LX$5*LV135)+($LQ$5*LO135)+($LJ$5*LH135)+(MX135*$MZ$5)+(NE135*$NG$5)+(NL135*$NN$5)+($OI$5*OG135)+($NU$5*NS135)+($OB$5*NZ135)+($PD$5*PB135)+($OW$5*OU135)+($OP$5*ON135)+($PK$5*PI135)+($PY$5*PW135)+($QF$5*QD135)+($QM$5*QK135)+($QT$5*QR135)+($RA$5*QY135)+($RH$5*RF135)+($RO$5*RM135)+(RT135*$RV$5)+(SA135*$SC$5)+(SH135*$SJ$5)+(SO135*$SQ$5)+(SV135*$SX$5)+(TC135*$TE$5)+(TJ135*$TL$5)+(TQ135*$TS$5))/$VM$5,0)</f>
        <v/>
      </c>
      <c r="VP135" s="14" t="n"/>
      <c r="VQ135" s="21">
        <f>IF($C135&gt;0,(($IK$5*IK135)+($GT$5*GT135)+($JM$5*JM135)+($JF$5*JF135)+($IY$5*IY135)+($IR$5*IR135)+($ID$5*ID135)+($HW$5*HW135)+($HP$5*HP135)+($HI$5*HI135)+($GF$5*GF135)+($FY$5*FY135)+($FR$5*FR135)+($FK$5*FK135)+($FD$5*FD135)+($EW$5*EW135)+($EP$5*EP135)+($EI$5*EI135)+($EB$5*EB135)+($DU$5*DU135)+($DN$5*DN135)+($DG$5*DG135)+($CZ$5*CZ135)+($CS$5*CS135)+($CL$5*CL135)+($CE$5*CE135)+($BX$5*BX135)+($BQ$5*BQ135)+($BJ$5*BJ135)+($BC$5*BC135)+($AV$5*AV135)+($AO$5*AO135)+($AH$5*AH135)+($KO$5*KO135)+($PR$5*PR135)+($GM$5*GM135)+($HA$5*HA135)+($KH$5*KH135)+($KA$5*KA135)+($JT$5*JT135)+($KV$5*KV135)+($LC$5*LC135)+($MS$5*MS135)+($ML$5*ML135)+($ME$5*ME135)+($LX$5*LX135)+($LQ$5*LQ135)+($LJ$5*LJ135)+($OI$5*OI135)+($NU$5*NU135)+($NN$5*NN135)+($NG$5*NG135)+($MZ$5*MZ135)+(OB135*$OB$5)+($PD$5*PD135)+($OW$5*OW135)+($OP$5*OP135)+($PK$5*PK135)+(PY135*$PY$5)+(QF135*$QF$5)+(QM135*$QM$5)+(QT135*$QT$5)+(RA135*$RA$5)+(RH135*$RH$5)+(RO135*$RO$5)+(RV135*$RV$5)+(SC135*$SC$5)+(SJ135*$SJ$5)+(SQ135*$SQ$5)+(SX135*$SX$5)+(TE135*$TE$5)+(TL135*$TL$5)+(TS135*$TS$5))/$VM$5,0)</f>
        <v/>
      </c>
    </row>
    <row r="136" ht="16" customHeight="1" s="545">
      <c r="A136" s="127" t="n">
        <v>45845</v>
      </c>
      <c r="B136" s="4">
        <f>A136</f>
        <v/>
      </c>
      <c r="C136" s="13" t="n">
        <v>44406.3</v>
      </c>
      <c r="D136" s="138">
        <f>IF(C136&gt;0,C136-C135,0)</f>
        <v/>
      </c>
      <c r="E136" s="68">
        <f>IF(C136&gt;0,D136/C135,0)</f>
        <v/>
      </c>
      <c r="F136" s="15">
        <f>IF(C136&gt;0,(C136-C$10)/C$10,0)</f>
        <v/>
      </c>
      <c r="G136" s="13" t="n">
        <v>6229.98</v>
      </c>
      <c r="H136" s="138">
        <f>IF(G136&gt;0,G136-G135,0)</f>
        <v/>
      </c>
      <c r="I136" s="68">
        <f>IF(G136&gt;0,H136/G135,0)</f>
        <v/>
      </c>
      <c r="J136" s="15">
        <f>IF(G136&gt;0,(G136-G$10)/G$10,0)</f>
        <v/>
      </c>
      <c r="K136" s="13" t="n">
        <v>20412.52</v>
      </c>
      <c r="L136" s="138">
        <f>IF(K136&gt;0,K136-K135,0)</f>
        <v/>
      </c>
      <c r="M136" s="68">
        <f>IF(K136&gt;0,L136/K135,0)</f>
        <v/>
      </c>
      <c r="N136" s="15">
        <f>IF(K136&gt;0,(K136-K$10)/K$10,0)</f>
        <v/>
      </c>
      <c r="O136" s="13" t="n">
        <v>2214.23</v>
      </c>
      <c r="P136" s="138">
        <f>IF(O136&gt;0,O136-O135,0)</f>
        <v/>
      </c>
      <c r="Q136" s="68">
        <f>IF(O136&gt;0,P136/O135,0)</f>
        <v/>
      </c>
      <c r="R136" s="15">
        <f>IF(O136&gt;0,(O136-O$10)/O$10,0)</f>
        <v/>
      </c>
      <c r="S136" s="18">
        <f>IF(O136&gt;0,(((O136*0.7)*Q136)+((K136*0.9)*M136)+((G136*0.65)*I136)+((C136*0.6)*E136))/(O136+K136+G136+C136),0)</f>
        <v/>
      </c>
      <c r="T136" s="121">
        <f>IF(O136&gt;0,(S136*200)+T135,0)</f>
        <v/>
      </c>
      <c r="U136" s="121">
        <f>T136</f>
        <v/>
      </c>
      <c r="V136" s="134">
        <f>IF(T136&gt;0,(T136-T135)/T135,0)</f>
        <v/>
      </c>
      <c r="W136" s="21">
        <f>IF(T136&gt;0,(T136-T$11)/T$11,0)</f>
        <v/>
      </c>
      <c r="X136" s="18">
        <f>IF(T136&gt;0,((Q136+M136+I136+E136)/4),0)</f>
        <v/>
      </c>
      <c r="Y136" s="353" t="n">
        <v>105304.43</v>
      </c>
      <c r="Z136" s="15" t="n">
        <v>2e-06</v>
      </c>
      <c r="AA136" s="21">
        <f>Z136-$V136</f>
        <v/>
      </c>
      <c r="AC136" s="13" t="n">
        <v>237.01</v>
      </c>
      <c r="AD136" s="68">
        <f>IF(AC136&gt;0,((AC136-AC135)/AC135),0)</f>
        <v/>
      </c>
      <c r="AE136" s="68">
        <f>IF(AC136&gt;0,AD136-$V136,0)</f>
        <v/>
      </c>
      <c r="AF136" s="68">
        <f>IF(AC136&gt;0,(AC136-AF$10)/AF$10,0)</f>
        <v/>
      </c>
      <c r="AG136" s="68" t="n"/>
      <c r="AH136" s="15">
        <f>IF(AC136&gt;0,(AC136-AC$10)/AC$10,0)</f>
        <v/>
      </c>
      <c r="AJ136" s="13" t="n">
        <v>23.2</v>
      </c>
      <c r="AK136" s="68">
        <f>IF(AJ136&gt;0,((AJ136-AJ135)/AJ135),0)</f>
        <v/>
      </c>
      <c r="AL136" s="68">
        <f>IF(AJ136&gt;0,AK136-$V136,0)</f>
        <v/>
      </c>
      <c r="AM136" s="68">
        <f>IF(AJ136&gt;0,(AJ136-AM$10)/AM$10,0)</f>
        <v/>
      </c>
      <c r="AN136" s="68" t="n"/>
      <c r="AO136" s="15">
        <f>IF(AJ136&gt;0,(AJ136-AJ$10)/AJ$10,0)</f>
        <v/>
      </c>
      <c r="AQ136" s="13" t="n">
        <v>22.18</v>
      </c>
      <c r="AR136" s="68">
        <f>IF(AQ136&gt;0,((AQ136-AQ135)/AQ135),0)</f>
        <v/>
      </c>
      <c r="AS136" s="68">
        <f>IF(AQ136&gt;0,AR136-$V136,0)</f>
        <v/>
      </c>
      <c r="AT136" s="68">
        <f>IF(AQ136&gt;0,(AQ136-AT$10)/AT$10,0)</f>
        <v/>
      </c>
      <c r="AU136" s="68" t="n"/>
      <c r="AV136" s="15">
        <f>IF(AQ136&gt;0,(AQ136-AQ$10)/AQ$10,0)</f>
        <v/>
      </c>
      <c r="AX136" s="13" t="n">
        <v>217.03</v>
      </c>
      <c r="AY136" s="68">
        <f>IF(AX136&gt;0,((AX136-AX135)/AX135),0)</f>
        <v/>
      </c>
      <c r="AZ136" s="68">
        <f>IF(AX136&gt;0,AY136-$V136,0)</f>
        <v/>
      </c>
      <c r="BA136" s="68">
        <f>IF(AX136&gt;0,(AX136-BA$10)/BA$10,0)</f>
        <v/>
      </c>
      <c r="BB136" s="68" t="n"/>
      <c r="BC136" s="15">
        <f>IF(AX136&gt;0,(AX136-AX$10)/AX$10,0)</f>
        <v/>
      </c>
      <c r="BE136" s="13" t="n">
        <v>80.19</v>
      </c>
      <c r="BF136" s="68">
        <f>IF(BE136&gt;0,((BE136-BE135)/BE135),0)</f>
        <v/>
      </c>
      <c r="BG136" s="68">
        <f>IF(BE136&gt;0,BF136-$V136,0)</f>
        <v/>
      </c>
      <c r="BH136" s="68" t="n"/>
      <c r="BI136" s="68" t="n"/>
      <c r="BJ136" s="15">
        <f>IF(BE136&gt;0,(BE136-BE$10)/BE$10,0)</f>
        <v/>
      </c>
      <c r="BL136" s="13" t="n">
        <v>75.20999999999999</v>
      </c>
      <c r="BM136" s="68">
        <f>IF(BL136&gt;0,((BL136-BL135)/BL135),0)</f>
        <v/>
      </c>
      <c r="BN136" s="68">
        <f>IF(BL136&gt;0,BM136-$V136,0)</f>
        <v/>
      </c>
      <c r="BO136" s="68">
        <f>IF(BL136&gt;0,(BL136-BO$10)/BO$10,0)</f>
        <v/>
      </c>
      <c r="BP136" s="68" t="n"/>
      <c r="BQ136" s="15">
        <f>IF(BL136&gt;0,(BL136-BL$10)/BL$10,0)</f>
        <v/>
      </c>
      <c r="BS136" s="13" t="n">
        <v>42.58</v>
      </c>
      <c r="BT136" s="68">
        <f>IF(BS136&gt;0,((BS136-BS135)/BS135),0)</f>
        <v/>
      </c>
      <c r="BU136" s="68">
        <f>IF(BS136&gt;0,BT136-$V136,0)</f>
        <v/>
      </c>
      <c r="BV136" s="68">
        <f>IF(BS136&gt;0,(BS136-BV$10)/BV$10,0)</f>
        <v/>
      </c>
      <c r="BW136" s="68" t="n"/>
      <c r="BX136" s="15">
        <f>IF(BS136&gt;0,(BS136-BS$10)/BS$10,0)</f>
        <v/>
      </c>
      <c r="BZ136" s="13" t="n"/>
      <c r="CA136" s="68">
        <f>IF(BZ136&gt;0,((BZ136-BZ135)/BZ135),0)</f>
        <v/>
      </c>
      <c r="CB136" s="68">
        <f>IF(BZ136&gt;0,CA136-$V136,0)</f>
        <v/>
      </c>
      <c r="CC136" s="68">
        <f>IF(BZ136&gt;0,(BZ136-CC$10)/CC$10,0)</f>
        <v/>
      </c>
      <c r="CD136" s="68" t="n"/>
      <c r="CE136" s="15">
        <f>IF(BZ136&gt;0,(BZ136-BZ$10)/BZ$10,0)</f>
        <v/>
      </c>
      <c r="CG136" s="13" t="n">
        <v>30.98</v>
      </c>
      <c r="CH136" s="68">
        <f>IF(CG136&gt;0,((CG136-CG135)/CG135),0)</f>
        <v/>
      </c>
      <c r="CI136" s="68">
        <f>IF(CG136&gt;0,CH136-$V136,0)</f>
        <v/>
      </c>
      <c r="CJ136" s="68">
        <f>IF(CG136&gt;0,(CG136-CJ$10)/CJ$10,0)</f>
        <v/>
      </c>
      <c r="CK136" s="68" t="n"/>
      <c r="CL136" s="15">
        <f>IF(CG136&gt;0,(CG136-CG$10)/CG$10,0)</f>
        <v/>
      </c>
      <c r="CN136" s="13" t="n">
        <v>33.26</v>
      </c>
      <c r="CO136" s="68">
        <f>IF(CN136&gt;0,((CN136-CN135)/CN135),0)</f>
        <v/>
      </c>
      <c r="CP136" s="68">
        <f>IF(CN136&gt;0,CO136-$V136,0)</f>
        <v/>
      </c>
      <c r="CQ136" s="68">
        <f>IF(CN136&gt;0,(CN136-CQ$10)/CQ$10,0)</f>
        <v/>
      </c>
      <c r="CR136" s="68" t="n"/>
      <c r="CS136" s="15">
        <f>IF(CN136&gt;0,(CN136-CN$10)/CN$10,0)</f>
        <v/>
      </c>
      <c r="CU136" s="13" t="n">
        <v>37.66</v>
      </c>
      <c r="CV136" s="68">
        <f>IF(CU136&gt;0,((CU136-CU135)/CU135),0)</f>
        <v/>
      </c>
      <c r="CW136" s="68">
        <f>IF(CU136&gt;0,CV136-$V136,0)</f>
        <v/>
      </c>
      <c r="CX136" s="68">
        <f>IF(CU136&gt;0,(CU136-CX$10)/CX$10,0)</f>
        <v/>
      </c>
      <c r="CY136" s="68" t="n"/>
      <c r="CZ136" s="15">
        <f>IF(CU136&gt;0,(CU136-CU$10)/CU$10,0)</f>
        <v/>
      </c>
      <c r="DB136" s="13" t="n">
        <v>20.45</v>
      </c>
      <c r="DC136" s="68">
        <f>IF(DB136&gt;0,((DB136-DB135)/DB135),0)</f>
        <v/>
      </c>
      <c r="DD136" s="68">
        <f>IF(DB136&gt;0,DC136-$V136,0)</f>
        <v/>
      </c>
      <c r="DE136" s="68">
        <f>IF(DB136&gt;0,(DB136-DE$10)/DE$10,0)</f>
        <v/>
      </c>
      <c r="DF136" s="68" t="n"/>
      <c r="DG136" s="15">
        <f>IF(DB136&gt;0,(DB136-DB$10)/DB$10,0)</f>
        <v/>
      </c>
      <c r="DI136" s="13" t="n">
        <v>49.71</v>
      </c>
      <c r="DJ136" s="68">
        <f>IF(DI136&gt;0,((DI136-DI135)/DI135),0)</f>
        <v/>
      </c>
      <c r="DK136" s="68">
        <f>IF(DI136&gt;0,DJ136-$V136,0)</f>
        <v/>
      </c>
      <c r="DL136" s="68">
        <f>IF(DI136&gt;0,(DI136-DL$10)/DL$10,0)</f>
        <v/>
      </c>
      <c r="DM136" s="68" t="n"/>
      <c r="DN136" s="15">
        <f>IF(DI136&gt;0,(DI136-DI$10)/DI$10,0)</f>
        <v/>
      </c>
      <c r="DP136" s="13" t="n">
        <v>42.89</v>
      </c>
      <c r="DQ136" s="68">
        <f>IF(DP136&gt;0,((DP136-DP135)/DP135),0)</f>
        <v/>
      </c>
      <c r="DR136" s="68">
        <f>IF(DP136&gt;0,DQ136-$V136,0)</f>
        <v/>
      </c>
      <c r="DS136" s="68" t="n"/>
      <c r="DT136" s="68" t="n"/>
      <c r="DU136" s="15">
        <f>IF(DP136&gt;0,(DP136-DP$10)/DP$10,0)</f>
        <v/>
      </c>
      <c r="DV136" s="18" t="n"/>
      <c r="DW136" s="13" t="n">
        <v>35.42</v>
      </c>
      <c r="DX136" s="68">
        <f>IF(DW136&gt;0,((DW136-DW135)/DW135),0)</f>
        <v/>
      </c>
      <c r="DY136" s="68">
        <f>IF(DW136&gt;0,DX136-$V136,0)</f>
        <v/>
      </c>
      <c r="DZ136" s="68">
        <f>IF(DW136&gt;0,(DW136-DZ$10)/DZ$10,0)</f>
        <v/>
      </c>
      <c r="EA136" s="68" t="n"/>
      <c r="EB136" s="15">
        <f>IF(DW136&gt;0,(DW136-DW$10)/DW$10,0)</f>
        <v/>
      </c>
      <c r="ED136" s="13" t="n">
        <v>38.77</v>
      </c>
      <c r="EE136" s="68">
        <f>IF(ED136&gt;0,((ED136-ED135)/ED135),0)</f>
        <v/>
      </c>
      <c r="EF136" s="68">
        <f>IF(ED136&gt;0,EE136-$V136,0)</f>
        <v/>
      </c>
      <c r="EG136" s="68">
        <f>IF(ED136&gt;0,(ED136-EG$10)/EG$10,0)</f>
        <v/>
      </c>
      <c r="EH136" s="68" t="n"/>
      <c r="EI136" s="15">
        <f>IF(ED136&gt;0,(ED136-ED$10)/ED$10,0)</f>
        <v/>
      </c>
      <c r="EK136" s="13" t="n">
        <v>125.75</v>
      </c>
      <c r="EL136" s="68">
        <f>IF(EK136&gt;0,((EK136-EK135)/EK135),0)</f>
        <v/>
      </c>
      <c r="EM136" s="68">
        <f>IF(EK136&gt;0,EL136-$V136,0)</f>
        <v/>
      </c>
      <c r="EN136" s="68">
        <f>IF(EK136&gt;0,(EK136-EN$10)/EN$10,0)</f>
        <v/>
      </c>
      <c r="EO136" s="68" t="n"/>
      <c r="EP136" s="15">
        <f>IF(EK136&gt;0,(EK136-EK$10)/EK$10,0)</f>
        <v/>
      </c>
      <c r="ER136" s="13" t="n">
        <v>38.3</v>
      </c>
      <c r="ES136" s="68">
        <f>IF(ER136&gt;0,((ER136-ER135)/ER135),0)</f>
        <v/>
      </c>
      <c r="ET136" s="68">
        <f>IF(ER136&gt;0,ES136-$V136,0)</f>
        <v/>
      </c>
      <c r="EU136" s="68">
        <f>IF(ER136&gt;0,(ER136-EU$10)/EU$10,0)</f>
        <v/>
      </c>
      <c r="EV136" s="68" t="n"/>
      <c r="EW136" s="15">
        <f>IF(ER136&gt;0,(ER136-ER$10)/ER$10,0)</f>
        <v/>
      </c>
      <c r="EY136" s="13" t="n">
        <v>39.18</v>
      </c>
      <c r="EZ136" s="68">
        <f>IF(EY136&gt;0,((EY136-EY135)/EY135),0)</f>
        <v/>
      </c>
      <c r="FA136" s="68">
        <f>IF(EY136&gt;0,EZ136-$V136,0)</f>
        <v/>
      </c>
      <c r="FB136" s="68" t="n"/>
      <c r="FC136" s="68" t="n"/>
      <c r="FD136" s="15">
        <f>IF(EY136&gt;0,(EY136-EY$10)/EY$10,0)</f>
        <v/>
      </c>
      <c r="FF136" s="13" t="n">
        <v>58.38</v>
      </c>
      <c r="FG136" s="68">
        <f>IF(FF136&gt;0,((FF136-FF135)/FF135),0)</f>
        <v/>
      </c>
      <c r="FH136" s="68">
        <f>IF(FF136&gt;0,FG136-$V136,0)</f>
        <v/>
      </c>
      <c r="FI136" s="68">
        <f>IF(FF136&gt;0,(FF136-FI$10)/FI$10,0)</f>
        <v/>
      </c>
      <c r="FJ136" s="68" t="n"/>
      <c r="FK136" s="15">
        <f>IF(FF136&gt;0,(FF136-FF$10)/FF$10,0)</f>
        <v/>
      </c>
      <c r="FM136" s="13" t="n">
        <v>195.9</v>
      </c>
      <c r="FN136" s="68">
        <f>IF(FM136&gt;0,((FM136-FM135)/FM135),0)</f>
        <v/>
      </c>
      <c r="FO136" s="68">
        <f>IF(FM136&gt;0,FN136-$V136,0)</f>
        <v/>
      </c>
      <c r="FP136" s="68">
        <f>IF(FM136&gt;0,(FM136-FP$10)/FP$10,0)</f>
        <v/>
      </c>
      <c r="FQ136" s="68" t="n"/>
      <c r="FR136" s="15">
        <f>IF(FM136&gt;0,(FM136-FM$10)/FM$10,0)</f>
        <v/>
      </c>
      <c r="FT136" s="13" t="n">
        <v>92</v>
      </c>
      <c r="FU136" s="68">
        <f>IF(FT136&gt;0,((FT136-FT135)/FT135),0)</f>
        <v/>
      </c>
      <c r="FV136" s="68">
        <f>IF(FT136&gt;0,FU136-$V136,0)</f>
        <v/>
      </c>
      <c r="FW136" s="68">
        <f>IF(FT136&gt;0,(FT136-FW$10)/FW$10,0)</f>
        <v/>
      </c>
      <c r="FX136" s="68" t="n"/>
      <c r="FY136" s="15">
        <f>IF(FT136&gt;0,(FT136-FT$10)/FT$10,0)</f>
        <v/>
      </c>
      <c r="GA136" s="13" t="n">
        <v>18.34</v>
      </c>
      <c r="GB136" s="68">
        <f>IF(GA136&gt;0,((GA136-GA135)/GA135),0)</f>
        <v/>
      </c>
      <c r="GC136" s="68">
        <f>IF(GA136&gt;0,GB136-$V136,0)</f>
        <v/>
      </c>
      <c r="GD136" s="68" t="n"/>
      <c r="GE136" s="68" t="n"/>
      <c r="GF136" s="15">
        <f>IF(GA136&gt;0,(GA136-GA$10)/GA$10,0)</f>
        <v/>
      </c>
      <c r="GG136" s="18" t="n"/>
      <c r="GH136" s="13" t="n">
        <v>18.3</v>
      </c>
      <c r="GI136" s="68">
        <f>IF(GH136&gt;0,((GH136-GH135)/GH135),0)</f>
        <v/>
      </c>
      <c r="GJ136" s="68">
        <f>IF(GH136&gt;0,GI136-$V136,0)</f>
        <v/>
      </c>
      <c r="GK136" s="68">
        <f>IF(GH136&gt;0,(GH136-GK$10)/GK$10,0)</f>
        <v/>
      </c>
      <c r="GL136" s="68" t="n"/>
      <c r="GM136" s="15">
        <f>IF(GH136&gt;0,(GH136-GH$10)/GH$10,0)</f>
        <v/>
      </c>
      <c r="GO136" s="13" t="n">
        <v>25.36</v>
      </c>
      <c r="GP136" s="68">
        <f>IF(GO136&gt;0,((GO136-GO135)/GO135),0)</f>
        <v/>
      </c>
      <c r="GQ136" s="68">
        <f>IF(GO136&gt;0,GP136-$V136,0)</f>
        <v/>
      </c>
      <c r="GR136" s="68" t="n"/>
      <c r="GS136" s="68" t="n"/>
      <c r="GT136" s="15">
        <f>IF(GO136&gt;0,(GO136-GO$10)/GO$10,0)</f>
        <v/>
      </c>
      <c r="GV136" s="13" t="n">
        <v>15.71</v>
      </c>
      <c r="GW136" s="68">
        <f>IF(GV136&gt;0,((GV136-GV135)/GV135),0)</f>
        <v/>
      </c>
      <c r="GX136" s="68">
        <f>IF(GV136&gt;0,GW136-$V136,0)</f>
        <v/>
      </c>
      <c r="GY136" s="68">
        <f>IF(GV136&gt;0,(GV136-GY$10)/GY$10,0)</f>
        <v/>
      </c>
      <c r="GZ136" s="68" t="n"/>
      <c r="HA136" s="15">
        <f>IF(GV136&gt;0,(GV136-GV$10)/GV$10,0)</f>
        <v/>
      </c>
      <c r="HD136" s="13" t="n">
        <v>293.94</v>
      </c>
      <c r="HE136" s="68">
        <f>IF(HD136&gt;0,((HD136-HD135)/HD135),0)</f>
        <v/>
      </c>
      <c r="HF136" s="68">
        <f>IF(HD136&gt;0,HE136-$V136,0)</f>
        <v/>
      </c>
      <c r="HG136" s="68">
        <f>IF(HD136&gt;0,(HD136-HG$10)/HG$10,0)</f>
        <v/>
      </c>
      <c r="HH136" s="68" t="n"/>
      <c r="HI136" s="15">
        <f>IF(HD136&gt;0,(HD136-HD$10)/HD$10,0)</f>
        <v/>
      </c>
      <c r="HK136" s="13" t="n">
        <v>44.78</v>
      </c>
      <c r="HL136" s="68">
        <f>IF(HK136&gt;0,((HK136-HK135)/HK135),0)</f>
        <v/>
      </c>
      <c r="HM136" s="68">
        <f>IF(HK136&gt;0,HL136-$V136,0)</f>
        <v/>
      </c>
      <c r="HN136" s="68">
        <f>IF(HK136&gt;0,(HK136-HN$10)/HN$10,0)</f>
        <v/>
      </c>
      <c r="HO136" s="68" t="n"/>
      <c r="HP136" s="15">
        <f>IF(HK136&gt;0,(HK136-HK$10)/HK$10,0)</f>
        <v/>
      </c>
      <c r="HR136" s="13" t="n">
        <v>111.12</v>
      </c>
      <c r="HS136" s="68">
        <f>IF(HR136&gt;0,((HR136-HR135)/HR135),0)</f>
        <v/>
      </c>
      <c r="HT136" s="68">
        <f>IF(HR136&gt;0,HS136-$V136,0)</f>
        <v/>
      </c>
      <c r="HU136" s="68">
        <f>IF(HR136&gt;0,(HR136-HU$10)/HU$10,0)</f>
        <v/>
      </c>
      <c r="HV136" s="68" t="n"/>
      <c r="HW136" s="15">
        <f>IF(HR136&gt;0,(HR136-HR$10)/HR$10,0)</f>
        <v/>
      </c>
      <c r="HY136" s="13" t="n">
        <v>158.24</v>
      </c>
      <c r="HZ136" s="68">
        <f>IF(HY136&gt;0,((HY136-HY135)/HY135),0)</f>
        <v/>
      </c>
      <c r="IA136" s="68">
        <f>IF(HY136&gt;0,HZ136-$V136,0)</f>
        <v/>
      </c>
      <c r="IB136" s="68">
        <f>IF(HY136&gt;0,(HY136-IB$10)/IB$10,0)</f>
        <v/>
      </c>
      <c r="IC136" s="68" t="n"/>
      <c r="ID136" s="15">
        <f>IF(HY136&gt;0,(HY136-HY$10)/HY$10,0)</f>
        <v/>
      </c>
      <c r="IF136" s="13" t="n">
        <v>274.18</v>
      </c>
      <c r="IG136" s="68">
        <f>IF(IF136&gt;0,((IF136-IF135)/IF135),0)</f>
        <v/>
      </c>
      <c r="IH136" s="68">
        <f>IF(IF136&gt;0,IG136-$V136,0)</f>
        <v/>
      </c>
      <c r="II136" s="68">
        <f>IF(IF136&gt;0,(IF136-II$10)/II$10,0)</f>
        <v/>
      </c>
      <c r="IJ136" s="68" t="n"/>
      <c r="IK136" s="15">
        <f>IF(IF136&gt;0,(IF136-IF$10)/IF$10,0)</f>
        <v/>
      </c>
      <c r="IM136" s="13" t="n">
        <v>253.57</v>
      </c>
      <c r="IN136" s="68">
        <f>IF(IM136&gt;0,((IM136-IM135)/IM135),0)</f>
        <v/>
      </c>
      <c r="IO136" s="68">
        <f>IF(IM136&gt;0,IN136-$V136,0)</f>
        <v/>
      </c>
      <c r="IP136" s="68">
        <f>IF(IM136&gt;0,(IM136-IP$10)/IP$10,0)</f>
        <v/>
      </c>
      <c r="IQ136" s="68" t="n"/>
      <c r="IR136" s="15">
        <f>IF(IM136&gt;0,(IM136-IM$10)/IM$10,0)</f>
        <v/>
      </c>
      <c r="IT136" s="13" t="n">
        <v>75.17</v>
      </c>
      <c r="IU136" s="68">
        <f>IF(IT136&gt;0,((IT136-IT135)/IT135),0)</f>
        <v/>
      </c>
      <c r="IV136" s="68">
        <f>IF(IT136&gt;0,IU136-$V136,0)</f>
        <v/>
      </c>
      <c r="IW136" s="68">
        <f>IF(IT136&gt;0,(IT136-IW$10)/IW$10,0)</f>
        <v/>
      </c>
      <c r="IX136" s="68" t="n"/>
      <c r="IY136" s="15">
        <f>IF(IT136&gt;0,(IT136-IT$10)/IT$10,0)</f>
        <v/>
      </c>
      <c r="JA136" s="13" t="n">
        <v>718.35</v>
      </c>
      <c r="JB136" s="68">
        <f>IF(JA136&gt;0,((JA136-JA135)/JA135),0)</f>
        <v/>
      </c>
      <c r="JC136" s="68">
        <f>IF(JA136&gt;0,JB136-$V136,0)</f>
        <v/>
      </c>
      <c r="JD136" s="68">
        <f>IF(JA136&gt;0,(JA136-JD$10)/JD$10,0)</f>
        <v/>
      </c>
      <c r="JE136" s="68" t="n"/>
      <c r="JF136" s="15">
        <f>IF(JA136&gt;0,(JA136-JA$10)/JA$10,0)</f>
        <v/>
      </c>
      <c r="JH136" s="13" t="n">
        <v>497.72</v>
      </c>
      <c r="JI136" s="68">
        <f>IF(JH136&gt;0,((JH136-JH135)/JH135),0)</f>
        <v/>
      </c>
      <c r="JJ136" s="68">
        <f>IF(JH136&gt;0,JI136-$V136,0)</f>
        <v/>
      </c>
      <c r="JK136" s="68">
        <f>IF(JH136&gt;0,(JH136-JK$10)/JK$10,0)</f>
        <v/>
      </c>
      <c r="JL136" s="68" t="n"/>
      <c r="JM136" s="15">
        <f>IF(JH136&gt;0,(JH136-JH$10)/JH$10,0)</f>
        <v/>
      </c>
      <c r="JO136" s="13" t="n">
        <v>13.06</v>
      </c>
      <c r="JP136" s="68">
        <f>IF(JO136&gt;0,((JO136-JO135)/JO135),0)</f>
        <v/>
      </c>
      <c r="JQ136" s="68">
        <f>IF(JO136&gt;0,JP136-$V136,0)</f>
        <v/>
      </c>
      <c r="JR136" s="68">
        <f>IF(JO136&gt;0,(JO136-JR$10)/JR$10,0)</f>
        <v/>
      </c>
      <c r="JS136" s="68" t="n"/>
      <c r="JT136" s="15">
        <f>IF(JO136&gt;0,(JO136-JO$10)/JO$10,0)</f>
        <v/>
      </c>
      <c r="JV136" s="13" t="n">
        <v>1.81</v>
      </c>
      <c r="JW136" s="68">
        <f>IF(JV136&gt;0,((JV136-JV135)/JV135),0)</f>
        <v/>
      </c>
      <c r="JX136" s="68">
        <f>IF(JV136&gt;0,JW136-$V136,0)</f>
        <v/>
      </c>
      <c r="JY136" s="68">
        <f>IF(JV136&gt;0,(JV136-JY$10)/JY$10,0)</f>
        <v/>
      </c>
      <c r="JZ136" s="68" t="n"/>
      <c r="KA136" s="15">
        <f>IF(JV136&gt;0,(JV136-JV$10)/JV$10,0)</f>
        <v/>
      </c>
      <c r="KC136" s="13" t="n">
        <v>19.15</v>
      </c>
      <c r="KD136" s="68">
        <f>IF(KC136&gt;0,((KC136-KC135)/KC135),0)</f>
        <v/>
      </c>
      <c r="KE136" s="68">
        <f>IF(KC136&gt;0,KD136-$V136,0)</f>
        <v/>
      </c>
      <c r="KF136" s="68">
        <f>IF(KC136&gt;0,(KC136-KF$10)/KF$10,0)</f>
        <v/>
      </c>
      <c r="KG136" s="68" t="n"/>
      <c r="KH136" s="15">
        <f>IF(KC136&gt;0,(KC136-KC$10)/KC$10,0)</f>
        <v/>
      </c>
      <c r="KI136" s="18" t="n"/>
      <c r="KJ136" s="13" t="n">
        <v>92.73</v>
      </c>
      <c r="KK136" s="68">
        <f>IF(KJ136&gt;0,((KJ136-KJ135)/KJ135),0)</f>
        <v/>
      </c>
      <c r="KL136" s="68">
        <f>IF(KJ136&gt;0,KK136-$V136,0)</f>
        <v/>
      </c>
      <c r="KM136" s="68">
        <f>IF(KJ136&gt;0,(KJ136-KM$10)/KM$10,0)</f>
        <v/>
      </c>
      <c r="KN136" s="68" t="n"/>
      <c r="KO136" s="15">
        <f>IF(KJ136&gt;0,(KJ136-KJ$10)/KJ$10,0)</f>
        <v/>
      </c>
      <c r="KQ136" s="13" t="n">
        <v>1.659</v>
      </c>
      <c r="KR136" s="68">
        <f>IF(KQ136&gt;0,((KQ136-KQ135)/KQ135),0)</f>
        <v/>
      </c>
      <c r="KS136" s="68">
        <f>IF(KQ136&gt;0,KR136-$V136,0)</f>
        <v/>
      </c>
      <c r="KT136" s="68">
        <f>IF(KQ136&gt;0,(KQ136-KT$10)/KT$10,0)</f>
        <v/>
      </c>
      <c r="KU136" s="68" t="n"/>
      <c r="KV136" s="15">
        <f>IF(KQ136&gt;0,(KQ136-KQ$10)/KQ$10,0)</f>
        <v/>
      </c>
      <c r="KW136" s="18" t="n"/>
      <c r="KX136" s="13" t="n">
        <v>47.28</v>
      </c>
      <c r="KY136" s="68">
        <f>IF(KX136&gt;0,((KX136-KX135)/KX135),0)</f>
        <v/>
      </c>
      <c r="KZ136" s="68">
        <f>IF(KX136&gt;0,KY136-$V136,0)</f>
        <v/>
      </c>
      <c r="LA136" s="68">
        <f>IF(KX136&gt;0,(KX136-LA$10)/LA$10,0)</f>
        <v/>
      </c>
      <c r="LB136" s="68" t="n"/>
      <c r="LC136" s="15">
        <f>IF(KX136&gt;0,(KX136-KX$10)/KX$10,0)</f>
        <v/>
      </c>
      <c r="LD136" s="18" t="n"/>
      <c r="LE136" s="13" t="n">
        <v>56.15</v>
      </c>
      <c r="LF136" s="68">
        <f>IF(LE136&gt;0,((LE136-LE135)/LE135),0)</f>
        <v/>
      </c>
      <c r="LG136" s="68">
        <f>IF(LE136&gt;0,LF136-$V136,0)</f>
        <v/>
      </c>
      <c r="LH136" s="68">
        <f>IF(LE136&gt;0,(LE136-LH$10)/LH$10,0)</f>
        <v/>
      </c>
      <c r="LI136" s="68" t="n"/>
      <c r="LJ136" s="15">
        <f>IF(LE136&gt;0,(LE136-LE$10)/LE$10,0)</f>
        <v/>
      </c>
      <c r="LL136" s="13" t="n">
        <v>122.08</v>
      </c>
      <c r="LM136" s="68">
        <f>IF(LL136&gt;0,((LL136-LL135)/LL135),0)</f>
        <v/>
      </c>
      <c r="LN136" s="68">
        <f>IF(LL136&gt;0,LM136-$V136,0)</f>
        <v/>
      </c>
      <c r="LO136" s="68">
        <f>IF(LL136&gt;0,(LL136-LO$10)/LO$10,0)</f>
        <v/>
      </c>
      <c r="LP136" s="68" t="n"/>
      <c r="LQ136" s="15">
        <f>IF(LL136&gt;0,(LL136-LL$10)/LL$10,0)</f>
        <v/>
      </c>
      <c r="LS136" s="13" t="n">
        <v>16.07</v>
      </c>
      <c r="LT136" s="68">
        <f>IF(LS136&gt;0,((LS136-LS135)/LS135),0)</f>
        <v/>
      </c>
      <c r="LU136" s="68">
        <f>IF(LS136&gt;0,LT136-$V136,0)</f>
        <v/>
      </c>
      <c r="LV136" s="68" t="n"/>
      <c r="LW136" s="68" t="n"/>
      <c r="LX136" s="15">
        <f>IF(LS136&gt;0,(LS136-LS$10)/LS$10,0)</f>
        <v/>
      </c>
      <c r="LZ136" s="13" t="n">
        <v>16.21</v>
      </c>
      <c r="MA136" s="68">
        <f>IF(LZ136&gt;0,((LZ136-LZ135)/LZ135),0)</f>
        <v/>
      </c>
      <c r="MB136" s="68">
        <f>IF(LZ136&gt;0,MA136-$V136,0)</f>
        <v/>
      </c>
      <c r="MC136" s="68">
        <f>IF(LZ136&gt;0,(LZ136-MC$10)/MC$10,0)</f>
        <v/>
      </c>
      <c r="MD136" s="68" t="n"/>
      <c r="ME136" s="15">
        <f>IF(LZ136&gt;0,(LZ136-LZ$10)/LZ$10,0)</f>
        <v/>
      </c>
      <c r="MG136" s="13" t="n">
        <v>56.04</v>
      </c>
      <c r="MH136" s="68">
        <f>IF(MG136&gt;0,((MG136-MG135)/MG135),0)</f>
        <v/>
      </c>
      <c r="MI136" s="68">
        <f>IF(MG136&gt;0,MH136-$V136,0)</f>
        <v/>
      </c>
      <c r="MJ136" s="68">
        <f>IF(MG136&gt;0,(MG136-MJ$10)/MJ$10,0)</f>
        <v/>
      </c>
      <c r="MK136" s="68" t="n"/>
      <c r="ML136" s="15">
        <f>IF(MG136&gt;0,(MG136-MG$10)/MG$10,0)</f>
        <v/>
      </c>
      <c r="MN136" s="13" t="n">
        <v>143.8</v>
      </c>
      <c r="MO136" s="68">
        <f>IF(MN136&gt;0,((MN136-MN135)/MN135),0)</f>
        <v/>
      </c>
      <c r="MP136" s="68">
        <f>IF(MN136&gt;0,MO136-$V136,0)</f>
        <v/>
      </c>
      <c r="MQ136" s="68">
        <f>IF(MN136&gt;0,(MN136-MQ$10)/MQ$10,0)</f>
        <v/>
      </c>
      <c r="MR136" s="68" t="n"/>
      <c r="MS136" s="15">
        <f>IF(MN136&gt;0,(MN136-MN$10)/MN$10,0)</f>
        <v/>
      </c>
      <c r="MU136" s="13" t="n">
        <v>13.11</v>
      </c>
      <c r="MV136" s="68">
        <f>IF(MU136&gt;0,((MU136-MU135)/MU135),0)</f>
        <v/>
      </c>
      <c r="MW136" s="68">
        <f>IF(MU136&gt;0,MV136-$V136,0)</f>
        <v/>
      </c>
      <c r="MX136" s="68">
        <f>IF(MU136&gt;0,(MU136-MX$10)/MX$10,0)</f>
        <v/>
      </c>
      <c r="MY136" s="68" t="n"/>
      <c r="MZ136" s="15">
        <f>IF(MU136&gt;0,(MU136-MU$10)/MU$10,0)</f>
        <v/>
      </c>
      <c r="NB136" s="13" t="n">
        <v>248.55</v>
      </c>
      <c r="NC136" s="68">
        <f>IF(NB136&gt;0,((NB136-NB135)/NB135),0)</f>
        <v/>
      </c>
      <c r="ND136" s="68">
        <f>IF(NB136&gt;0,NC136-$V136,0)</f>
        <v/>
      </c>
      <c r="NE136" s="68">
        <f>IF(NB136&gt;0,(NB136-NE$10)/NE$10,0)</f>
        <v/>
      </c>
      <c r="NF136" s="68" t="n"/>
      <c r="NG136" s="15">
        <f>IF(NB136&gt;0,(NB136-NB$10)/NB$10,0)</f>
        <v/>
      </c>
      <c r="NI136" s="13" t="n">
        <v>6.16</v>
      </c>
      <c r="NJ136" s="68">
        <f>IF(NI136&gt;0,((NI136-NI135)/NI135),0)</f>
        <v/>
      </c>
      <c r="NK136" s="68">
        <f>IF(NI136&gt;0,NJ136-$V136,0)</f>
        <v/>
      </c>
      <c r="NL136" s="68">
        <f>IF(NI136&gt;0,(NI136-NL$10)/NL$10,0)</f>
        <v/>
      </c>
      <c r="NM136" s="68" t="n"/>
      <c r="NN136" s="15">
        <f>IF(NI136&gt;0,(NI136-NI$10)/NI$10,0)</f>
        <v/>
      </c>
      <c r="NP136" s="13" t="n">
        <v>530.37</v>
      </c>
      <c r="NQ136" s="68">
        <f>IF(NP136&gt;0,((NP136-NP135)/NP135),0)</f>
        <v/>
      </c>
      <c r="NR136" s="68">
        <f>IF(NP136&gt;0,NQ136-$V136,0)</f>
        <v/>
      </c>
      <c r="NS136" s="68">
        <f>IF(NP136&gt;0,(NP136-NS$10)/NS$10,0)</f>
        <v/>
      </c>
      <c r="NT136" s="68" t="n"/>
      <c r="NU136" s="15">
        <f>IF(NP136&gt;0,(NP136-NP$10)/NP$10,0)</f>
        <v/>
      </c>
      <c r="NW136" s="13" t="n">
        <v>176.79</v>
      </c>
      <c r="NX136" s="68">
        <f>IF(NW136&gt;0,((NW136-NW135)/NW135),0)</f>
        <v/>
      </c>
      <c r="NY136" s="68">
        <f>IF(NW136&gt;0,NX136-$V136,0)</f>
        <v/>
      </c>
      <c r="NZ136" s="68">
        <f>IF(NW136&gt;0,(NW136-NZ$10)/NZ$10,0)</f>
        <v/>
      </c>
      <c r="OA136" s="68" t="n"/>
      <c r="OB136" s="15">
        <f>IF(NW136&gt;0,(NW136-NW$10)/NW$10,0)</f>
        <v/>
      </c>
      <c r="OD136" s="13" t="n">
        <v>2.255</v>
      </c>
      <c r="OE136" s="68">
        <f>IF(OD136&gt;0,((OD136-OD135)/OD135),0)</f>
        <v/>
      </c>
      <c r="OF136" s="68">
        <f>IF(OD136&gt;0,OE136-$V136,0)</f>
        <v/>
      </c>
      <c r="OG136" s="68">
        <f>IF(OD136&gt;0,(OD136-OG$10)/OG$10,0)</f>
        <v/>
      </c>
      <c r="OH136" s="68" t="n"/>
      <c r="OI136" s="15">
        <f>IF(OD136&gt;0,(OD136-OD$10)/OD$10,0)</f>
        <v/>
      </c>
      <c r="OK136" s="13" t="n">
        <v>183.45</v>
      </c>
      <c r="OL136" s="68">
        <f>IF(OK136&gt;0,((OK136-OK135)/OK135),0)</f>
        <v/>
      </c>
      <c r="OM136" s="68">
        <f>IF(OK136&gt;0,OL136-$V136,0)</f>
        <v/>
      </c>
      <c r="ON136" s="68">
        <f>IF(OK136&gt;0,(OK136-ON$10)/ON$10,0)</f>
        <v/>
      </c>
      <c r="OO136" s="68" t="n"/>
      <c r="OP136" s="15">
        <f>IF(OK136&gt;0,(OK136-OK$10)/OK$10,0)</f>
        <v/>
      </c>
      <c r="OR136" s="13" t="n">
        <v>6.65</v>
      </c>
      <c r="OS136" s="68">
        <f>IF(OR136&gt;0,((OR136-OR135)/OR135),0)</f>
        <v/>
      </c>
      <c r="OT136" s="68">
        <f>IF(OR136&gt;0,OS136-$V136,0)</f>
        <v/>
      </c>
      <c r="OU136" s="68">
        <f>IF(OR136&gt;0,(OR136-OU$10)/OU$10,0)</f>
        <v/>
      </c>
      <c r="OV136" s="68" t="n"/>
      <c r="OW136" s="15">
        <f>IF(OR136&gt;0,(OR136-OR$10)/OR$10,0)</f>
        <v/>
      </c>
      <c r="OY136" s="13" t="n">
        <v>145.9</v>
      </c>
      <c r="OZ136" s="68">
        <f>IF(OY136&gt;0,((OY136-OY135)/OY135),0)</f>
        <v/>
      </c>
      <c r="PA136" s="68">
        <f>IF(OY136&gt;0,OZ136-$V136,0)</f>
        <v/>
      </c>
      <c r="PB136" s="68">
        <f>IF(OY136&gt;0,(OY136-PB$10)/PB$10,0)</f>
        <v/>
      </c>
      <c r="PC136" s="68" t="n"/>
      <c r="PD136" s="15">
        <f>IF(OY136&gt;0,(OY136-OY$10)/OY$10,0)</f>
        <v/>
      </c>
      <c r="PE136" s="18" t="n"/>
      <c r="PF136" s="13" t="n">
        <v>256.48</v>
      </c>
      <c r="PG136" s="68">
        <f>IF(PF136&gt;0,((PF136-PF135)/PF135),0)</f>
        <v/>
      </c>
      <c r="PH136" s="68">
        <f>IF(PF136&gt;0,PG136-$V136,0)</f>
        <v/>
      </c>
      <c r="PI136" s="68">
        <f>IF(PF136&gt;0,(PF136-PI$10)/PI$10,0)</f>
        <v/>
      </c>
      <c r="PJ136" s="68" t="n"/>
      <c r="PK136" s="15">
        <f>IF(PF136&gt;0,(PF136-PF$10)/PF$10,0)</f>
        <v/>
      </c>
      <c r="PM136" s="13" t="n"/>
      <c r="PN136" s="68">
        <f>IF(PM136&gt;0,((PM136-PM135)/PM135),0)</f>
        <v/>
      </c>
      <c r="PO136" s="68">
        <f>PN136-$V136</f>
        <v/>
      </c>
      <c r="PP136" s="68">
        <f>IF(PM136&gt;0,(PM136-PP$10)/PP$10,0)</f>
        <v/>
      </c>
      <c r="PQ136" s="68" t="n"/>
      <c r="PR136" s="15">
        <f>IF(PM136&gt;0,(PM136-PM$10)/PM$10,0)</f>
        <v/>
      </c>
      <c r="PT136" s="13" t="n">
        <v>6.16</v>
      </c>
      <c r="PU136" s="68">
        <f>IF(PT136&gt;0,((PT136-PT135)/PT135),0)</f>
        <v/>
      </c>
      <c r="PV136" s="68">
        <f>IF(PT136&gt;0,PU136-$V136,0)</f>
        <v/>
      </c>
      <c r="PW136" s="68">
        <f>IF(PT136&gt;0,(PT136-PW$10)/PW$10,0)</f>
        <v/>
      </c>
      <c r="PX136" s="68" t="n"/>
      <c r="PY136" s="15">
        <f>IF(PT136&gt;0,(PT136-PT$10)/PT$10,0)</f>
        <v/>
      </c>
      <c r="QA136" s="13" t="n">
        <v>224.97</v>
      </c>
      <c r="QB136" s="68">
        <f>IF(QA136&gt;0,((QA136-QA135)/QA135),0)</f>
        <v/>
      </c>
      <c r="QC136" s="68">
        <f>IF(QA136&gt;0,QB136-$V136,0)</f>
        <v/>
      </c>
      <c r="QD136" s="68">
        <f>IF(QA136&gt;0,(QA136-QD$10)/QD$10,0)</f>
        <v/>
      </c>
      <c r="QE136" s="68" t="n"/>
      <c r="QF136" s="15">
        <f>IF(QA136&gt;0,(QA136-QA$10)/QA$10,0)</f>
        <v/>
      </c>
      <c r="QH136" s="13" t="n">
        <v>1.73</v>
      </c>
      <c r="QI136" s="68">
        <f>IF(QH136&gt;0,((QH136-QH135)/QH135),0)</f>
        <v/>
      </c>
      <c r="QJ136" s="68">
        <f>IF(QH136&gt;0,QI136-$V136,0)</f>
        <v/>
      </c>
      <c r="QK136" s="68">
        <f>IF(QH136&gt;0,(QH136-QK$10)/QK$10,0)</f>
        <v/>
      </c>
      <c r="QL136" s="68" t="n"/>
      <c r="QM136" s="15">
        <f>IF(QH136&gt;0,(QH136-QH$10)/QH$10,0)</f>
        <v/>
      </c>
      <c r="QO136" s="13" t="n">
        <v>9.609999999999999</v>
      </c>
      <c r="QP136" s="68">
        <f>IF(QO136&gt;0,((QO136-QO135)/QO135),0)</f>
        <v/>
      </c>
      <c r="QQ136" s="68">
        <f>IF(QO136&gt;0,QP136-$V136,0)</f>
        <v/>
      </c>
      <c r="QR136" s="68">
        <f>IF(QO136&gt;0,(QO136-QR$10)/QR$10,0)</f>
        <v/>
      </c>
      <c r="QS136" s="68" t="n"/>
      <c r="QT136" s="15">
        <f>IF(QO136&gt;0,(QO136-QO$10)/QO$10,0)</f>
        <v/>
      </c>
      <c r="QV136" s="13" t="n">
        <v>1.9</v>
      </c>
      <c r="QW136" s="68">
        <f>IF(QV136&gt;0,((QV136-QV135)/QV135),0)</f>
        <v/>
      </c>
      <c r="QX136" s="68">
        <f>IF(QV136&gt;0,QW136-$V136,0)</f>
        <v/>
      </c>
      <c r="QY136" s="68">
        <f>IF(QV136&gt;0,(QV136-QY$10)/QY$10,0)</f>
        <v/>
      </c>
      <c r="QZ136" s="68" t="n"/>
      <c r="RA136" s="15">
        <f>IF(QV136&gt;0,(QV136-QV$10)/QV$10,0)</f>
        <v/>
      </c>
      <c r="RC136" s="13" t="n">
        <v>41.88</v>
      </c>
      <c r="RD136" s="68">
        <f>IF(RC136&gt;0,((RC136-RC135)/RC135),0)</f>
        <v/>
      </c>
      <c r="RE136" s="68">
        <f>IF(RC136&gt;0,RD136-$V136,0)</f>
        <v/>
      </c>
      <c r="RF136" s="68">
        <f>IF(RC136&gt;0,(RC136-RF$10)/RF$10,0)</f>
        <v/>
      </c>
      <c r="RG136" s="68" t="n"/>
      <c r="RH136" s="15">
        <f>IF(RC136&gt;0,(RC136-RC$10)/RC$10,0)</f>
        <v/>
      </c>
      <c r="RJ136" s="13" t="n">
        <v>229.16</v>
      </c>
      <c r="RK136" s="68">
        <f>IF(RJ136&gt;0,((RJ136-RJ135)/RJ135),0)</f>
        <v/>
      </c>
      <c r="RL136" s="68">
        <f>RK136-$V136</f>
        <v/>
      </c>
      <c r="RM136" s="68">
        <f>IF(RJ136&gt;0,(RJ136-RM$10)/RM$10,0)</f>
        <v/>
      </c>
      <c r="RN136" s="68" t="n"/>
      <c r="RO136" s="15">
        <f>IF(RJ136&gt;0,(RJ136-RJ$10)/RJ$10,0)</f>
        <v/>
      </c>
      <c r="RQ136" s="13" t="n">
        <v>14.5</v>
      </c>
      <c r="RR136" s="68">
        <f>IF(RQ136&gt;0,((RQ136-RQ135)/RQ135),0)</f>
        <v/>
      </c>
      <c r="RS136" s="68">
        <f>RR136-$V136</f>
        <v/>
      </c>
      <c r="RT136" s="68">
        <f>IF(RQ136&gt;0,(RQ136-RT$10)/RT$10,0)</f>
        <v/>
      </c>
      <c r="RU136" s="68" t="n"/>
      <c r="RV136" s="15">
        <f>IF(RQ136&gt;0,(RQ136-RQ$10)/RQ$10,0)</f>
        <v/>
      </c>
      <c r="RX136" s="13" t="n">
        <v>139.12</v>
      </c>
      <c r="RY136" s="68">
        <f>IF(RX136&gt;0,((RX136-RX135)/RX135),0)</f>
        <v/>
      </c>
      <c r="RZ136" s="68">
        <f>RY136-$V136</f>
        <v/>
      </c>
      <c r="SA136" s="68">
        <f>IF(RX136&gt;0,(RX136-SA$10)/SA$10,0)</f>
        <v/>
      </c>
      <c r="SB136" s="68" t="n"/>
      <c r="SC136" s="15">
        <f>IF(RX136&gt;0,(RX136-RX$10)/RX$10,0)</f>
        <v/>
      </c>
      <c r="SE136" s="13" t="n">
        <v>13.75</v>
      </c>
      <c r="SF136" s="68">
        <f>IF(SE136&gt;0,((SE136-SE135)/SE135),0)</f>
        <v/>
      </c>
      <c r="SG136" s="68">
        <f>SF136-$V136</f>
        <v/>
      </c>
      <c r="SH136" s="68">
        <f>IF(SE136&gt;0,(SE136-SH$10)/SH$10,0)</f>
        <v/>
      </c>
      <c r="SI136" s="68" t="n"/>
      <c r="SJ136" s="15">
        <f>IF(SE136&gt;0,(SE136-SE$10)/SE$10,0)</f>
        <v/>
      </c>
      <c r="SL136" s="13" t="n">
        <v>0.833</v>
      </c>
      <c r="SM136" s="68">
        <f>IF(SL136&gt;0,((SL136-SL135)/SL135),0)</f>
        <v/>
      </c>
      <c r="SN136" s="68">
        <f>SM136-$V136</f>
        <v/>
      </c>
      <c r="SO136" s="68">
        <f>IF(SL136&gt;0,(SL136-SO$10)/SO$10,0)</f>
        <v/>
      </c>
      <c r="SP136" s="68" t="n"/>
      <c r="SQ136" s="15">
        <f>IF(SL136&gt;0,(SL136-SL$10)/SL$10,0)</f>
        <v/>
      </c>
      <c r="SS136" s="13" t="n">
        <v>16.76</v>
      </c>
      <c r="ST136" s="68">
        <f>IF(SS136&gt;0,((SS136-SS135)/SS135),0)</f>
        <v/>
      </c>
      <c r="SU136" s="68">
        <f>ST136-$V136</f>
        <v/>
      </c>
      <c r="SV136" s="68">
        <f>IF(SS136&gt;0,(SS136-SV$10)/SV$10,0)</f>
        <v/>
      </c>
      <c r="SW136" s="68" t="n"/>
      <c r="SX136" s="15">
        <f>IF(SS136&gt;0,(SS136-SS$10)/SS$10,0)</f>
        <v/>
      </c>
      <c r="SZ136" s="13" t="n">
        <v>31.05</v>
      </c>
      <c r="TA136" s="68">
        <f>IF(SZ136&gt;0,((SZ136-SZ135)/SZ135),0)</f>
        <v/>
      </c>
      <c r="TB136" s="68">
        <f>TA136-$V136</f>
        <v/>
      </c>
      <c r="TC136" s="68">
        <f>IF(SZ136&gt;0,(SZ136-TC$10)/TC$10,0)</f>
        <v/>
      </c>
      <c r="TD136" s="68" t="n"/>
      <c r="TE136" s="15">
        <f>IF(SZ136&gt;0,(SZ136-SZ$10)/SZ$10,0)</f>
        <v/>
      </c>
      <c r="TG136" s="587" t="n">
        <v>0.1645</v>
      </c>
      <c r="TH136" s="68">
        <f>IF(TG136&gt;0,((TG136-TG135)/TG135),0)</f>
        <v/>
      </c>
      <c r="TI136" s="68">
        <f>TH136-$V136</f>
        <v/>
      </c>
      <c r="TJ136" s="68">
        <f>IF(TG136&gt;0,(TG136-TJ$10)/TJ$10,0)</f>
        <v/>
      </c>
      <c r="TK136" s="68" t="n"/>
      <c r="TL136" s="15">
        <f>IF(TG136&gt;0,(TG136-TG$10)/TG$10,0)</f>
        <v/>
      </c>
      <c r="TN136" s="13" t="n">
        <v>73.56999999999999</v>
      </c>
      <c r="TO136" s="68">
        <f>IF(TN136&gt;0,((TN136-TN135)/TN135),0)</f>
        <v/>
      </c>
      <c r="TP136" s="68">
        <f>TO136-$V136</f>
        <v/>
      </c>
      <c r="TQ136" s="68">
        <f>IF(TN136&gt;0,(TN136-TQ$10)/TQ$10,0)</f>
        <v/>
      </c>
      <c r="TR136" s="68" t="n"/>
      <c r="TS136" s="15">
        <f>IF(TN136&gt;0,(TN136-TN$10)/TN$10,0)</f>
        <v/>
      </c>
      <c r="TU136" s="587" t="n">
        <v>3.05</v>
      </c>
      <c r="TV136" s="68">
        <f>IF(TU136&gt;0,((TU136-TU135)/TU135),0)</f>
        <v/>
      </c>
      <c r="TW136" s="68">
        <f>TV136-$V136</f>
        <v/>
      </c>
      <c r="TX136" s="68">
        <f>IF(TU136&gt;0,(TU136-TX$10)/TX$10,0)</f>
        <v/>
      </c>
      <c r="TY136" s="68" t="n"/>
      <c r="TZ136" s="15">
        <f>IF(TU136&gt;0,(TU136-TU$10)/TU$10,0)</f>
        <v/>
      </c>
      <c r="UB136" s="587" t="n"/>
      <c r="UC136" s="68">
        <f>IF(UB136&gt;0,((UB136-UB135)/UB135),0)</f>
        <v/>
      </c>
      <c r="UD136" s="68">
        <f>UC136-$V136</f>
        <v/>
      </c>
      <c r="UE136" s="68">
        <f>IF(UB136&gt;0,(UB136-UE$10)/UE$10,0)</f>
        <v/>
      </c>
      <c r="UF136" s="68" t="n"/>
      <c r="UG136" s="15">
        <f>IF(UB136&gt;0,(UB136-UB$10)/UB$10,0)</f>
        <v/>
      </c>
      <c r="UI136" s="587" t="n"/>
      <c r="UJ136" s="68">
        <f>IF(UI136&gt;0,((UI136-UI135)/UI135),0)</f>
        <v/>
      </c>
      <c r="UK136" s="68">
        <f>UJ136-$V136</f>
        <v/>
      </c>
      <c r="UL136" s="68">
        <f>IF(UI136&gt;0,(UI136-UL$10)/UL$10,0)</f>
        <v/>
      </c>
      <c r="UM136" s="68" t="n"/>
      <c r="UN136" s="15">
        <f>IF(UI136&gt;0,(UI136-UI$10)/UI$10,0)</f>
        <v/>
      </c>
      <c r="UP136" s="587" t="n"/>
      <c r="UQ136" s="68">
        <f>IF(UP136&gt;0,((UP136-UP135)/UP135),0)</f>
        <v/>
      </c>
      <c r="UR136" s="68">
        <f>UQ136-$V136</f>
        <v/>
      </c>
      <c r="US136" s="68">
        <f>IF(UP136&gt;0,(UP136-US$10)/US$10,0)</f>
        <v/>
      </c>
      <c r="UT136" s="68" t="n"/>
      <c r="UU136" s="15">
        <f>IF(UP136&gt;0,(UP136-UP$10)/UP$10,0)</f>
        <v/>
      </c>
      <c r="UW136" s="587" t="n"/>
      <c r="UX136" s="68">
        <f>IF(UW136&gt;0,((UW136-UW135)/UW135),0)</f>
        <v/>
      </c>
      <c r="UY136" s="68">
        <f>UX136-$V136</f>
        <v/>
      </c>
      <c r="UZ136" s="68">
        <f>IF(UW136&gt;0,(UW136-UZ$10)/UZ$10,0)</f>
        <v/>
      </c>
      <c r="VA136" s="68" t="n"/>
      <c r="VB136" s="15">
        <f>IF(UW136&gt;0,(UW136-UW$10)/UW$10,0)</f>
        <v/>
      </c>
      <c r="VD136" s="587" t="n"/>
      <c r="VE136" s="68">
        <f>IF(VD136&gt;0,((VD136-VD135)/VD135),0)</f>
        <v/>
      </c>
      <c r="VF136" s="68">
        <f>VE136-$V136</f>
        <v/>
      </c>
      <c r="VG136" s="68">
        <f>IF(VD136&gt;0,(VD136-VG$10)/VG$10,0)</f>
        <v/>
      </c>
      <c r="VH136" s="68" t="n"/>
      <c r="VI136" s="15">
        <f>IF(VD136&gt;0,(VD136-VD$10)/VD$10,0)</f>
        <v/>
      </c>
      <c r="VM136" s="21">
        <f>IF($C136&gt;0,(($IK$5*IG136)+($GT$5*GP136)+($JM$5*JI136)+($JF$5*JB136)+($IY$5*IU136)+($IR$5*IN136)+($ID$5*HZ136)+($HW$5*HS136)+($HP$5*HL136)+($HI$5*HE136)+($GF$5*GB136)+($FY$5*FU136)+($FR$5*FN136)+($FK$5*FG136)+($FD$5*EZ136)+($EW$5*ES136)+($EP$5*EL136)+($EI$5*EE136)+($EB$5*DX136)+($DU$5*DQ136)+($DN$5*DJ136)+($DG$5*DC136)+($CZ$5*CV136)+($CS$5*CO136)+($CL$5*CH136)+($CE$5*CA136)+($BX$5*BT136)+($BQ$5*BM136)+($BJ$5*BF136)+($BC$5*AY136)+($AV$5*AR136)+($AO$5*AK136)+($AH$5*AD136)+($JT$5*JP136)+($KA$5*JW136)+($KO$5*KK136)+($PR$5*PN136)+($GM$5*GI136)+($HA$5*GW136)+($KV$5*KR136)+($KH$5*KD136)+($LC$5*KY136)+($MS$5*MO136)+($ML$5*MH136)+($ME$5*MA136)+($LX$5*LT136)+($LQ$5*LM136)+($LJ$5*LF136)+(MV136*$MZ$5)+(NC136*$NG$5)+(NJ136*$NN$5)+($OI$5*OE136)+($NU$5*NQ136)+($OB$5*NX136)+($PK$5*PG136)+($OP$5*OL136)+($OW$5*OS136)+($PD$5*OZ136)+(PU136*$PY$5)+(QB136*$QF$5)+(QI136*$QM$5)+(QP136*$QT$5)+(QW136*$RA$5)+(RD136*$RH$5)+(RK136*$RO$5)+(RR136*$RV$5)+(RY136*$SC$5)+(SF136*$SJ$5)+(SM136*$SQ$5)+(ST136*$SX$5)+(TA136*$TE$5))+(TH136*$TL$5)+(TO136*$TS$5))/$VM$5</f>
        <v/>
      </c>
      <c r="VN136" s="538" t="n"/>
      <c r="VO136" s="21">
        <f>IF($C136&gt;0,(($IK$5*II136)+($GT$5*GR136)+($JM$5*JK136)+($JF$5*JD136)+($IY$5*IW136)+($IR$5*IP136)+($ID$5*IB136)+($HW$5*HU136)+($HP$5*HN136)+($HI$5*HG136)+($GF$5*GD136)+($FY$5*FW136)+($FR$5*FP136)+($FK$5*FI136)+($FD$5*FB136)+($EW$5*EU136)+($EP$5*EN136)+($EI$5*EG136)+($EB$5*DZ136)+($DU$5*DS136)+($DN$5*DL136)+($DG$5*DE136)+($CZ$5*CX136)+($CS$5*CQ136)+($CL$5*CJ136)+($CE$5*CC136)+($BX$5*BV136)+($BQ$5*BO136)+($BJ$5*BH136)+($BC$5*BA136)+($AV$5*AT136)+($AO$5*AM136)+($AH$5*AF136)+($KO$5*KM136)+($KH$5*KF136)+($KA$5*JY136)+($JT$5*JR136)+($PR$5*PP136)+($GM$5*GK136)+($HA$5*GY136)+($KV$5*KT136)+($LC$5*LA136)+($MS$5*MQ136)+($ML$5*MJ136)+($ME$5*MC136)+($LX$5*LV136)+($LQ$5*LO136)+($LJ$5*LH136)+(MX136*$MZ$5)+(NE136*$NG$5)+(NL136*$NN$5)+($OI$5*OG136)+($NU$5*NS136)+($OB$5*NZ136)+($PD$5*PB136)+($OW$5*OU136)+($OP$5*ON136)+($PK$5*PI136)+($PY$5*PW136)+($QF$5*QD136)+($QM$5*QK136)+($QT$5*QR136)+($RA$5*QY136)+($RH$5*RF136)+($RO$5*RM136)+(RT136*$RV$5)+(SA136*$SC$5)+(SH136*$SJ$5)+(SO136*$SQ$5)+(SV136*$SX$5)+(TC136*$TE$5)+(TJ136*$TL$5)+(TQ136*$TS$5))/$VM$5,0)</f>
        <v/>
      </c>
      <c r="VP136" s="14" t="n"/>
      <c r="VQ136" s="21">
        <f>IF($C136&gt;0,(($IK$5*IK136)+($GT$5*GT136)+($JM$5*JM136)+($JF$5*JF136)+($IY$5*IY136)+($IR$5*IR136)+($ID$5*ID136)+($HW$5*HW136)+($HP$5*HP136)+($HI$5*HI136)+($GF$5*GF136)+($FY$5*FY136)+($FR$5*FR136)+($FK$5*FK136)+($FD$5*FD136)+($EW$5*EW136)+($EP$5*EP136)+($EI$5*EI136)+($EB$5*EB136)+($DU$5*DU136)+($DN$5*DN136)+($DG$5*DG136)+($CZ$5*CZ136)+($CS$5*CS136)+($CL$5*CL136)+($CE$5*CE136)+($BX$5*BX136)+($BQ$5*BQ136)+($BJ$5*BJ136)+($BC$5*BC136)+($AV$5*AV136)+($AO$5*AO136)+($AH$5*AH136)+($KO$5*KO136)+($PR$5*PR136)+($GM$5*GM136)+($HA$5*HA136)+($KH$5*KH136)+($KA$5*KA136)+($JT$5*JT136)+($KV$5*KV136)+($LC$5*LC136)+($MS$5*MS136)+($ML$5*ML136)+($ME$5*ME136)+($LX$5*LX136)+($LQ$5*LQ136)+($LJ$5*LJ136)+($OI$5*OI136)+($NU$5*NU136)+($NN$5*NN136)+($NG$5*NG136)+($MZ$5*MZ136)+(OB136*$OB$5)+($PD$5*PD136)+($OW$5*OW136)+($OP$5*OP136)+($PK$5*PK136)+(PY136*$PY$5)+(QF136*$QF$5)+(QM136*$QM$5)+(QT136*$QT$5)+(RA136*$RA$5)+(RH136*$RH$5)+(RO136*$RO$5)+(RV136*$RV$5)+(SC136*$SC$5)+(SJ136*$SJ$5)+(SQ136*$SQ$5)+(SX136*$SX$5)+(TE136*$TE$5)+(TL136*$TL$5)+(TS136*$TS$5))/$VM$5,0)</f>
        <v/>
      </c>
    </row>
    <row r="137" ht="16" customHeight="1" s="545">
      <c r="A137" s="127" t="n">
        <v>45846</v>
      </c>
      <c r="B137" s="4">
        <f>A137</f>
        <v/>
      </c>
      <c r="C137" s="13" t="n">
        <v>44240.76</v>
      </c>
      <c r="D137" s="138">
        <f>IF(C137&gt;0,C137-C136,0)</f>
        <v/>
      </c>
      <c r="E137" s="68">
        <f>IF(C137&gt;0,D137/C136,0)</f>
        <v/>
      </c>
      <c r="F137" s="15">
        <f>IF(C137&gt;0,(C137-C$10)/C$10,0)</f>
        <v/>
      </c>
      <c r="G137" s="13" t="n">
        <v>6225.52</v>
      </c>
      <c r="H137" s="138">
        <f>IF(G137&gt;0,G137-G136,0)</f>
        <v/>
      </c>
      <c r="I137" s="68">
        <f>IF(G137&gt;0,H137/G136,0)</f>
        <v/>
      </c>
      <c r="J137" s="15">
        <f>IF(G137&gt;0,(G137-G$10)/G$10,0)</f>
        <v/>
      </c>
      <c r="K137" s="13" t="n">
        <v>20418.46</v>
      </c>
      <c r="L137" s="138">
        <f>IF(K137&gt;0,K137-K136,0)</f>
        <v/>
      </c>
      <c r="M137" s="68">
        <f>IF(K137&gt;0,L137/K136,0)</f>
        <v/>
      </c>
      <c r="N137" s="15">
        <f>IF(K137&gt;0,(K137-K$10)/K$10,0)</f>
        <v/>
      </c>
      <c r="O137" s="13" t="n">
        <v>2228.74</v>
      </c>
      <c r="P137" s="138">
        <f>IF(O137&gt;0,O137-O136,0)</f>
        <v/>
      </c>
      <c r="Q137" s="68">
        <f>IF(O137&gt;0,P137/O136,0)</f>
        <v/>
      </c>
      <c r="R137" s="15">
        <f>IF(O137&gt;0,(O137-O$10)/O$10,0)</f>
        <v/>
      </c>
      <c r="S137" s="18">
        <f>IF(O137&gt;0,(((O137*0.7)*Q137)+((K137*0.9)*M137)+((G137*0.65)*I137)+((C137*0.6)*E137))/(O137+K137+G137+C137),0)</f>
        <v/>
      </c>
      <c r="T137" s="121">
        <f>IF(O137&gt;0,(S137*200)+T136,0)</f>
        <v/>
      </c>
      <c r="U137" s="121">
        <f>T137</f>
        <v/>
      </c>
      <c r="V137" s="134">
        <f>IF(T137&gt;0,(T137-T136)/T136,0)</f>
        <v/>
      </c>
      <c r="W137" s="21">
        <f>IF(T137&gt;0,(T137-T$11)/T$11,0)</f>
        <v/>
      </c>
      <c r="X137" s="18">
        <f>IF(T137&gt;0,((Q137+M137+I137+E137)/4),0)</f>
        <v/>
      </c>
      <c r="Y137" s="353" t="n">
        <v>105304.43</v>
      </c>
      <c r="Z137" s="15" t="n">
        <v>2e-06</v>
      </c>
      <c r="AA137" s="21">
        <f>Z137-$V137</f>
        <v/>
      </c>
      <c r="AC137" s="13" t="n">
        <v>237.03</v>
      </c>
      <c r="AD137" s="68">
        <f>IF(AC137&gt;0,((AC137-AC136)/AC136),0)</f>
        <v/>
      </c>
      <c r="AE137" s="68">
        <f>IF(AC137&gt;0,AD137-$V137,0)</f>
        <v/>
      </c>
      <c r="AF137" s="68">
        <f>IF(AC137&gt;0,(AC137-AF$10)/AF$10,0)</f>
        <v/>
      </c>
      <c r="AG137" s="68" t="n"/>
      <c r="AH137" s="15">
        <f>IF(AC137&gt;0,(AC137-AC$10)/AC$10,0)</f>
        <v/>
      </c>
      <c r="AJ137" s="13" t="n">
        <v>23.18</v>
      </c>
      <c r="AK137" s="68">
        <f>IF(AJ137&gt;0,((AJ137-AJ136)/AJ136),0)</f>
        <v/>
      </c>
      <c r="AL137" s="68">
        <f>IF(AJ137&gt;0,AK137-$V137,0)</f>
        <v/>
      </c>
      <c r="AM137" s="68">
        <f>IF(AJ137&gt;0,(AJ137-AM$10)/AM$10,0)</f>
        <v/>
      </c>
      <c r="AN137" s="68" t="n"/>
      <c r="AO137" s="15">
        <f>IF(AJ137&gt;0,(AJ137-AJ$10)/AJ$10,0)</f>
        <v/>
      </c>
      <c r="AQ137" s="13" t="n">
        <v>22.2</v>
      </c>
      <c r="AR137" s="68">
        <f>IF(AQ137&gt;0,((AQ137-AQ136)/AQ136),0)</f>
        <v/>
      </c>
      <c r="AS137" s="68">
        <f>IF(AQ137&gt;0,AR137-$V137,0)</f>
        <v/>
      </c>
      <c r="AT137" s="68">
        <f>IF(AQ137&gt;0,(AQ137-AT$10)/AT$10,0)</f>
        <v/>
      </c>
      <c r="AU137" s="68" t="n"/>
      <c r="AV137" s="15">
        <f>IF(AQ137&gt;0,(AQ137-AQ$10)/AQ$10,0)</f>
        <v/>
      </c>
      <c r="AX137" s="13" t="n">
        <v>216.87</v>
      </c>
      <c r="AY137" s="68">
        <f>IF(AX137&gt;0,((AX137-AX136)/AX136),0)</f>
        <v/>
      </c>
      <c r="AZ137" s="68">
        <f>IF(AX137&gt;0,AY137-$V137,0)</f>
        <v/>
      </c>
      <c r="BA137" s="68">
        <f>IF(AX137&gt;0,(AX137-BA$10)/BA$10,0)</f>
        <v/>
      </c>
      <c r="BB137" s="68" t="n"/>
      <c r="BC137" s="15">
        <f>IF(AX137&gt;0,(AX137-AX$10)/AX$10,0)</f>
        <v/>
      </c>
      <c r="BE137" s="13" t="n">
        <v>80.06</v>
      </c>
      <c r="BF137" s="68">
        <f>IF(BE137&gt;0,((BE137-BE136)/BE136),0)</f>
        <v/>
      </c>
      <c r="BG137" s="68">
        <f>IF(BE137&gt;0,BF137-$V137,0)</f>
        <v/>
      </c>
      <c r="BH137" s="68" t="n"/>
      <c r="BI137" s="68" t="n"/>
      <c r="BJ137" s="15">
        <f>IF(BE137&gt;0,(BE137-BE$10)/BE$10,0)</f>
        <v/>
      </c>
      <c r="BL137" s="13" t="n">
        <v>74.53</v>
      </c>
      <c r="BM137" s="68">
        <f>IF(BL137&gt;0,((BL137-BL136)/BL136),0)</f>
        <v/>
      </c>
      <c r="BN137" s="68">
        <f>IF(BL137&gt;0,BM137-$V137,0)</f>
        <v/>
      </c>
      <c r="BO137" s="68">
        <f>IF(BL137&gt;0,(BL137-BO$10)/BO$10,0)</f>
        <v/>
      </c>
      <c r="BP137" s="68" t="n"/>
      <c r="BQ137" s="15">
        <f>IF(BL137&gt;0,(BL137-BL$10)/BL$10,0)</f>
        <v/>
      </c>
      <c r="BS137" s="13" t="n">
        <v>42.62</v>
      </c>
      <c r="BT137" s="68">
        <f>IF(BS137&gt;0,((BS137-BS136)/BS136),0)</f>
        <v/>
      </c>
      <c r="BU137" s="68">
        <f>IF(BS137&gt;0,BT137-$V137,0)</f>
        <v/>
      </c>
      <c r="BV137" s="68">
        <f>IF(BS137&gt;0,(BS137-BV$10)/BV$10,0)</f>
        <v/>
      </c>
      <c r="BW137" s="68" t="n"/>
      <c r="BX137" s="15">
        <f>IF(BS137&gt;0,(BS137-BS$10)/BS$10,0)</f>
        <v/>
      </c>
      <c r="BZ137" s="13" t="n"/>
      <c r="CA137" s="68">
        <f>IF(BZ137&gt;0,((BZ137-BZ136)/BZ136),0)</f>
        <v/>
      </c>
      <c r="CB137" s="68">
        <f>IF(BZ137&gt;0,CA137-$V137,0)</f>
        <v/>
      </c>
      <c r="CC137" s="68">
        <f>IF(BZ137&gt;0,(BZ137-CC$10)/CC$10,0)</f>
        <v/>
      </c>
      <c r="CD137" s="68" t="n"/>
      <c r="CE137" s="15">
        <f>IF(BZ137&gt;0,(BZ137-BZ$10)/BZ$10,0)</f>
        <v/>
      </c>
      <c r="CG137" s="13" t="n">
        <v>31.38</v>
      </c>
      <c r="CH137" s="68">
        <f>IF(CG137&gt;0,((CG137-CG136)/CG136),0)</f>
        <v/>
      </c>
      <c r="CI137" s="68">
        <f>IF(CG137&gt;0,CH137-$V137,0)</f>
        <v/>
      </c>
      <c r="CJ137" s="68">
        <f>IF(CG137&gt;0,(CG137-CJ$10)/CJ$10,0)</f>
        <v/>
      </c>
      <c r="CK137" s="68" t="n"/>
      <c r="CL137" s="15">
        <f>IF(CG137&gt;0,(CG137-CG$10)/CG$10,0)</f>
        <v/>
      </c>
      <c r="CN137" s="13" t="n">
        <v>33.31</v>
      </c>
      <c r="CO137" s="68">
        <f>IF(CN137&gt;0,((CN137-CN136)/CN136),0)</f>
        <v/>
      </c>
      <c r="CP137" s="68">
        <f>IF(CN137&gt;0,CO137-$V137,0)</f>
        <v/>
      </c>
      <c r="CQ137" s="68">
        <f>IF(CN137&gt;0,(CN137-CQ$10)/CQ$10,0)</f>
        <v/>
      </c>
      <c r="CR137" s="68" t="n"/>
      <c r="CS137" s="15">
        <f>IF(CN137&gt;0,(CN137-CN$10)/CN$10,0)</f>
        <v/>
      </c>
      <c r="CU137" s="13" t="n">
        <v>37.78</v>
      </c>
      <c r="CV137" s="68">
        <f>IF(CU137&gt;0,((CU137-CU136)/CU136),0)</f>
        <v/>
      </c>
      <c r="CW137" s="68">
        <f>IF(CU137&gt;0,CV137-$V137,0)</f>
        <v/>
      </c>
      <c r="CX137" s="68">
        <f>IF(CU137&gt;0,(CU137-CX$10)/CX$10,0)</f>
        <v/>
      </c>
      <c r="CY137" s="68" t="n"/>
      <c r="CZ137" s="15">
        <f>IF(CU137&gt;0,(CU137-CU$10)/CU$10,0)</f>
        <v/>
      </c>
      <c r="DB137" s="13" t="n">
        <v>20.59</v>
      </c>
      <c r="DC137" s="68">
        <f>IF(DB137&gt;0,((DB137-DB136)/DB136),0)</f>
        <v/>
      </c>
      <c r="DD137" s="68">
        <f>IF(DB137&gt;0,DC137-$V137,0)</f>
        <v/>
      </c>
      <c r="DE137" s="68">
        <f>IF(DB137&gt;0,(DB137-DE$10)/DE$10,0)</f>
        <v/>
      </c>
      <c r="DF137" s="68" t="n"/>
      <c r="DG137" s="15">
        <f>IF(DB137&gt;0,(DB137-DB$10)/DB$10,0)</f>
        <v/>
      </c>
      <c r="DI137" s="13" t="n">
        <v>50.04</v>
      </c>
      <c r="DJ137" s="68">
        <f>IF(DI137&gt;0,((DI137-DI136)/DI136),0)</f>
        <v/>
      </c>
      <c r="DK137" s="68">
        <f>IF(DI137&gt;0,DJ137-$V137,0)</f>
        <v/>
      </c>
      <c r="DL137" s="68">
        <f>IF(DI137&gt;0,(DI137-DL$10)/DL$10,0)</f>
        <v/>
      </c>
      <c r="DM137" s="68" t="n"/>
      <c r="DN137" s="15">
        <f>IF(DI137&gt;0,(DI137-DI$10)/DI$10,0)</f>
        <v/>
      </c>
      <c r="DP137" s="13" t="n">
        <v>43.01</v>
      </c>
      <c r="DQ137" s="68">
        <f>IF(DP137&gt;0,((DP137-DP136)/DP136),0)</f>
        <v/>
      </c>
      <c r="DR137" s="68">
        <f>IF(DP137&gt;0,DQ137-$V137,0)</f>
        <v/>
      </c>
      <c r="DS137" s="68" t="n"/>
      <c r="DT137" s="68" t="n"/>
      <c r="DU137" s="15">
        <f>IF(DP137&gt;0,(DP137-DP$10)/DP$10,0)</f>
        <v/>
      </c>
      <c r="DV137" s="18" t="n"/>
      <c r="DW137" s="13" t="n">
        <v>35.94</v>
      </c>
      <c r="DX137" s="68">
        <f>IF(DW137&gt;0,((DW137-DW136)/DW136),0)</f>
        <v/>
      </c>
      <c r="DY137" s="68">
        <f>IF(DW137&gt;0,DX137-$V137,0)</f>
        <v/>
      </c>
      <c r="DZ137" s="68">
        <f>IF(DW137&gt;0,(DW137-DZ$10)/DZ$10,0)</f>
        <v/>
      </c>
      <c r="EA137" s="68" t="n"/>
      <c r="EB137" s="15">
        <f>IF(DW137&gt;0,(DW137-DW$10)/DW$10,0)</f>
        <v/>
      </c>
      <c r="ED137" s="13" t="n">
        <v>38.95</v>
      </c>
      <c r="EE137" s="68">
        <f>IF(ED137&gt;0,((ED137-ED136)/ED136),0)</f>
        <v/>
      </c>
      <c r="EF137" s="68">
        <f>IF(ED137&gt;0,EE137-$V137,0)</f>
        <v/>
      </c>
      <c r="EG137" s="68">
        <f>IF(ED137&gt;0,(ED137-EG$10)/EG$10,0)</f>
        <v/>
      </c>
      <c r="EH137" s="68" t="n"/>
      <c r="EI137" s="15">
        <f>IF(ED137&gt;0,(ED137-ED$10)/ED$10,0)</f>
        <v/>
      </c>
      <c r="EK137" s="13" t="n">
        <v>124.93</v>
      </c>
      <c r="EL137" s="68">
        <f>IF(EK137&gt;0,((EK137-EK136)/EK136),0)</f>
        <v/>
      </c>
      <c r="EM137" s="68">
        <f>IF(EK137&gt;0,EL137-$V137,0)</f>
        <v/>
      </c>
      <c r="EN137" s="68">
        <f>IF(EK137&gt;0,(EK137-EN$10)/EN$10,0)</f>
        <v/>
      </c>
      <c r="EO137" s="68" t="n"/>
      <c r="EP137" s="15">
        <f>IF(EK137&gt;0,(EK137-EK$10)/EK$10,0)</f>
        <v/>
      </c>
      <c r="ER137" s="13" t="n">
        <v>38.34</v>
      </c>
      <c r="ES137" s="68">
        <f>IF(ER137&gt;0,((ER137-ER136)/ER136),0)</f>
        <v/>
      </c>
      <c r="ET137" s="68">
        <f>IF(ER137&gt;0,ES137-$V137,0)</f>
        <v/>
      </c>
      <c r="EU137" s="68">
        <f>IF(ER137&gt;0,(ER137-EU$10)/EU$10,0)</f>
        <v/>
      </c>
      <c r="EV137" s="68" t="n"/>
      <c r="EW137" s="15">
        <f>IF(ER137&gt;0,(ER137-ER$10)/ER$10,0)</f>
        <v/>
      </c>
      <c r="EY137" s="13" t="n">
        <v>37.51</v>
      </c>
      <c r="EZ137" s="68">
        <f>IF(EY137&gt;0,((EY137-EY136)/EY136),0)</f>
        <v/>
      </c>
      <c r="FA137" s="68">
        <f>IF(EY137&gt;0,EZ137-$V137,0)</f>
        <v/>
      </c>
      <c r="FB137" s="68" t="n"/>
      <c r="FC137" s="68" t="n"/>
      <c r="FD137" s="15">
        <f>IF(EY137&gt;0,(EY137-EY$10)/EY$10,0)</f>
        <v/>
      </c>
      <c r="FF137" s="13" t="n">
        <v>59.75</v>
      </c>
      <c r="FG137" s="68">
        <f>IF(FF137&gt;0,((FF137-FF136)/FF136),0)</f>
        <v/>
      </c>
      <c r="FH137" s="68">
        <f>IF(FF137&gt;0,FG137-$V137,0)</f>
        <v/>
      </c>
      <c r="FI137" s="68">
        <f>IF(FF137&gt;0,(FF137-FI$10)/FI$10,0)</f>
        <v/>
      </c>
      <c r="FJ137" s="68" t="n"/>
      <c r="FK137" s="15">
        <f>IF(FF137&gt;0,(FF137-FF$10)/FF$10,0)</f>
        <v/>
      </c>
      <c r="FM137" s="13" t="n">
        <v>195.34</v>
      </c>
      <c r="FN137" s="68">
        <f>IF(FM137&gt;0,((FM137-FM136)/FM136),0)</f>
        <v/>
      </c>
      <c r="FO137" s="68">
        <f>IF(FM137&gt;0,FN137-$V137,0)</f>
        <v/>
      </c>
      <c r="FP137" s="68">
        <f>IF(FM137&gt;0,(FM137-FP$10)/FP$10,0)</f>
        <v/>
      </c>
      <c r="FQ137" s="68" t="n"/>
      <c r="FR137" s="15">
        <f>IF(FM137&gt;0,(FM137-FM$10)/FM$10,0)</f>
        <v/>
      </c>
      <c r="FT137" s="13" t="n">
        <v>91.91</v>
      </c>
      <c r="FU137" s="68">
        <f>IF(FT137&gt;0,((FT137-FT136)/FT136),0)</f>
        <v/>
      </c>
      <c r="FV137" s="68">
        <f>IF(FT137&gt;0,FU137-$V137,0)</f>
        <v/>
      </c>
      <c r="FW137" s="68">
        <f>IF(FT137&gt;0,(FT137-FW$10)/FW$10,0)</f>
        <v/>
      </c>
      <c r="FX137" s="68" t="n"/>
      <c r="FY137" s="15">
        <f>IF(FT137&gt;0,(FT137-FT$10)/FT$10,0)</f>
        <v/>
      </c>
      <c r="GA137" s="13" t="n">
        <v>18.25</v>
      </c>
      <c r="GB137" s="68">
        <f>IF(GA137&gt;0,((GA137-GA136)/GA136),0)</f>
        <v/>
      </c>
      <c r="GC137" s="68">
        <f>IF(GA137&gt;0,GB137-$V137,0)</f>
        <v/>
      </c>
      <c r="GD137" s="68" t="n"/>
      <c r="GE137" s="68" t="n"/>
      <c r="GF137" s="15">
        <f>IF(GA137&gt;0,(GA137-GA$10)/GA$10,0)</f>
        <v/>
      </c>
      <c r="GG137" s="18" t="n"/>
      <c r="GH137" s="13" t="n">
        <v>18.4</v>
      </c>
      <c r="GI137" s="68">
        <f>IF(GH137&gt;0,((GH137-GH136)/GH136),0)</f>
        <v/>
      </c>
      <c r="GJ137" s="68">
        <f>IF(GH137&gt;0,GI137-$V137,0)</f>
        <v/>
      </c>
      <c r="GK137" s="68">
        <f>IF(GH137&gt;0,(GH137-GK$10)/GK$10,0)</f>
        <v/>
      </c>
      <c r="GL137" s="68" t="n"/>
      <c r="GM137" s="15">
        <f>IF(GH137&gt;0,(GH137-GH$10)/GH$10,0)</f>
        <v/>
      </c>
      <c r="GO137" s="13" t="n">
        <v>25.42</v>
      </c>
      <c r="GP137" s="68">
        <f>IF(GO137&gt;0,((GO137-GO136)/GO136),0)</f>
        <v/>
      </c>
      <c r="GQ137" s="68">
        <f>IF(GO137&gt;0,GP137-$V137,0)</f>
        <v/>
      </c>
      <c r="GR137" s="68" t="n"/>
      <c r="GS137" s="68" t="n"/>
      <c r="GT137" s="15">
        <f>IF(GO137&gt;0,(GO137-GO$10)/GO$10,0)</f>
        <v/>
      </c>
      <c r="GV137" s="13" t="n">
        <v>15.59</v>
      </c>
      <c r="GW137" s="68">
        <f>IF(GV137&gt;0,((GV137-GV136)/GV136),0)</f>
        <v/>
      </c>
      <c r="GX137" s="68">
        <f>IF(GV137&gt;0,GW137-$V137,0)</f>
        <v/>
      </c>
      <c r="GY137" s="68">
        <f>IF(GV137&gt;0,(GV137-GY$10)/GY$10,0)</f>
        <v/>
      </c>
      <c r="GZ137" s="68" t="n"/>
      <c r="HA137" s="15">
        <f>IF(GV137&gt;0,(GV137-GV$10)/GV$10,0)</f>
        <v/>
      </c>
      <c r="HD137" s="13" t="n">
        <v>297.81</v>
      </c>
      <c r="HE137" s="68">
        <f>IF(HD137&gt;0,((HD137-HD136)/HD136),0)</f>
        <v/>
      </c>
      <c r="HF137" s="68">
        <f>IF(HD137&gt;0,HE137-$V137,0)</f>
        <v/>
      </c>
      <c r="HG137" s="68">
        <f>IF(HD137&gt;0,(HD137-HG$10)/HG$10,0)</f>
        <v/>
      </c>
      <c r="HH137" s="68" t="n"/>
      <c r="HI137" s="15">
        <f>IF(HD137&gt;0,(HD137-HD$10)/HD$10,0)</f>
        <v/>
      </c>
      <c r="HK137" s="13" t="n">
        <v>44.34</v>
      </c>
      <c r="HL137" s="68">
        <f>IF(HK137&gt;0,((HK137-HK136)/HK136),0)</f>
        <v/>
      </c>
      <c r="HM137" s="68">
        <f>IF(HK137&gt;0,HL137-$V137,0)</f>
        <v/>
      </c>
      <c r="HN137" s="68">
        <f>IF(HK137&gt;0,(HK137-HN$10)/HN$10,0)</f>
        <v/>
      </c>
      <c r="HO137" s="68" t="n"/>
      <c r="HP137" s="15">
        <f>IF(HK137&gt;0,(HK137-HK$10)/HK$10,0)</f>
        <v/>
      </c>
      <c r="HR137" s="13" t="n">
        <v>114.2</v>
      </c>
      <c r="HS137" s="68">
        <f>IF(HR137&gt;0,((HR137-HR136)/HR136),0)</f>
        <v/>
      </c>
      <c r="HT137" s="68">
        <f>IF(HR137&gt;0,HS137-$V137,0)</f>
        <v/>
      </c>
      <c r="HU137" s="68">
        <f>IF(HR137&gt;0,(HR137-HU$10)/HU$10,0)</f>
        <v/>
      </c>
      <c r="HV137" s="68" t="n"/>
      <c r="HW137" s="15">
        <f>IF(HR137&gt;0,(HR137-HR$10)/HR$10,0)</f>
        <v/>
      </c>
      <c r="HY137" s="13" t="n">
        <v>160</v>
      </c>
      <c r="HZ137" s="68">
        <f>IF(HY137&gt;0,((HY137-HY136)/HY136),0)</f>
        <v/>
      </c>
      <c r="IA137" s="68">
        <f>IF(HY137&gt;0,HZ137-$V137,0)</f>
        <v/>
      </c>
      <c r="IB137" s="68">
        <f>IF(HY137&gt;0,(HY137-IB$10)/IB$10,0)</f>
        <v/>
      </c>
      <c r="IC137" s="68" t="n"/>
      <c r="ID137" s="15">
        <f>IF(HY137&gt;0,(HY137-HY$10)/HY$10,0)</f>
        <v/>
      </c>
      <c r="IF137" s="13" t="n">
        <v>271.8</v>
      </c>
      <c r="IG137" s="68">
        <f>IF(IF137&gt;0,((IF137-IF136)/IF136),0)</f>
        <v/>
      </c>
      <c r="IH137" s="68">
        <f>IF(IF137&gt;0,IG137-$V137,0)</f>
        <v/>
      </c>
      <c r="II137" s="68">
        <f>IF(IF137&gt;0,(IF137-II$10)/II$10,0)</f>
        <v/>
      </c>
      <c r="IJ137" s="68" t="n"/>
      <c r="IK137" s="15">
        <f>IF(IF137&gt;0,(IF137-IF$10)/IF$10,0)</f>
        <v/>
      </c>
      <c r="IM137" s="13" t="n">
        <v>247.88</v>
      </c>
      <c r="IN137" s="68">
        <f>IF(IM137&gt;0,((IM137-IM136)/IM136),0)</f>
        <v/>
      </c>
      <c r="IO137" s="68">
        <f>IF(IM137&gt;0,IN137-$V137,0)</f>
        <v/>
      </c>
      <c r="IP137" s="68">
        <f>IF(IM137&gt;0,(IM137-IP$10)/IP$10,0)</f>
        <v/>
      </c>
      <c r="IQ137" s="68" t="n"/>
      <c r="IR137" s="15">
        <f>IF(IM137&gt;0,(IM137-IM$10)/IM$10,0)</f>
        <v/>
      </c>
      <c r="IT137" s="13" t="n">
        <v>71.93000000000001</v>
      </c>
      <c r="IU137" s="68">
        <f>IF(IT137&gt;0,((IT137-IT136)/IT136),0)</f>
        <v/>
      </c>
      <c r="IV137" s="68">
        <f>IF(IT137&gt;0,IU137-$V137,0)</f>
        <v/>
      </c>
      <c r="IW137" s="68">
        <f>IF(IT137&gt;0,(IT137-IW$10)/IW$10,0)</f>
        <v/>
      </c>
      <c r="IX137" s="68" t="n"/>
      <c r="IY137" s="15">
        <f>IF(IT137&gt;0,(IT137-IT$10)/IT$10,0)</f>
        <v/>
      </c>
      <c r="JA137" s="13" t="n">
        <v>720.67</v>
      </c>
      <c r="JB137" s="68">
        <f>IF(JA137&gt;0,((JA137-JA136)/JA136),0)</f>
        <v/>
      </c>
      <c r="JC137" s="68">
        <f>IF(JA137&gt;0,JB137-$V137,0)</f>
        <v/>
      </c>
      <c r="JD137" s="68">
        <f>IF(JA137&gt;0,(JA137-JD$10)/JD$10,0)</f>
        <v/>
      </c>
      <c r="JE137" s="68" t="n"/>
      <c r="JF137" s="15">
        <f>IF(JA137&gt;0,(JA137-JA$10)/JA$10,0)</f>
        <v/>
      </c>
      <c r="JH137" s="13" t="n">
        <v>496.62</v>
      </c>
      <c r="JI137" s="68">
        <f>IF(JH137&gt;0,((JH137-JH136)/JH136),0)</f>
        <v/>
      </c>
      <c r="JJ137" s="68">
        <f>IF(JH137&gt;0,JI137-$V137,0)</f>
        <v/>
      </c>
      <c r="JK137" s="68">
        <f>IF(JH137&gt;0,(JH137-JK$10)/JK$10,0)</f>
        <v/>
      </c>
      <c r="JL137" s="68" t="n"/>
      <c r="JM137" s="15">
        <f>IF(JH137&gt;0,(JH137-JH$10)/JH$10,0)</f>
        <v/>
      </c>
      <c r="JO137" s="13" t="n">
        <v>12.89</v>
      </c>
      <c r="JP137" s="68">
        <f>IF(JO137&gt;0,((JO137-JO136)/JO136),0)</f>
        <v/>
      </c>
      <c r="JQ137" s="68">
        <f>IF(JO137&gt;0,JP137-$V137,0)</f>
        <v/>
      </c>
      <c r="JR137" s="68">
        <f>IF(JO137&gt;0,(JO137-JR$10)/JR$10,0)</f>
        <v/>
      </c>
      <c r="JS137" s="68" t="n"/>
      <c r="JT137" s="15">
        <f>IF(JO137&gt;0,(JO137-JO$10)/JO$10,0)</f>
        <v/>
      </c>
      <c r="JV137" s="13" t="n">
        <v>1.73</v>
      </c>
      <c r="JW137" s="68">
        <f>IF(JV137&gt;0,((JV137-JV136)/JV136),0)</f>
        <v/>
      </c>
      <c r="JX137" s="68">
        <f>IF(JV137&gt;0,JW137-$V137,0)</f>
        <v/>
      </c>
      <c r="JY137" s="68">
        <f>IF(JV137&gt;0,(JV137-JY$10)/JY$10,0)</f>
        <v/>
      </c>
      <c r="JZ137" s="68" t="n"/>
      <c r="KA137" s="15">
        <f>IF(JV137&gt;0,(JV137-JV$10)/JV$10,0)</f>
        <v/>
      </c>
      <c r="KC137" s="13" t="n">
        <v>20.22</v>
      </c>
      <c r="KD137" s="68">
        <f>IF(KC137&gt;0,((KC137-KC136)/KC136),0)</f>
        <v/>
      </c>
      <c r="KE137" s="68">
        <f>IF(KC137&gt;0,KD137-$V137,0)</f>
        <v/>
      </c>
      <c r="KF137" s="68">
        <f>IF(KC137&gt;0,(KC137-KF$10)/KF$10,0)</f>
        <v/>
      </c>
      <c r="KG137" s="68" t="n"/>
      <c r="KH137" s="15">
        <f>IF(KC137&gt;0,(KC137-KC$10)/KC$10,0)</f>
        <v/>
      </c>
      <c r="KI137" s="18" t="n"/>
      <c r="KJ137" s="13" t="n">
        <v>93.36</v>
      </c>
      <c r="KK137" s="68">
        <f>IF(KJ137&gt;0,((KJ137-KJ136)/KJ136),0)</f>
        <v/>
      </c>
      <c r="KL137" s="68">
        <f>IF(KJ137&gt;0,KK137-$V137,0)</f>
        <v/>
      </c>
      <c r="KM137" s="68">
        <f>IF(KJ137&gt;0,(KJ137-KM$10)/KM$10,0)</f>
        <v/>
      </c>
      <c r="KN137" s="68" t="n"/>
      <c r="KO137" s="15">
        <f>IF(KJ137&gt;0,(KJ137-KJ$10)/KJ$10,0)</f>
        <v/>
      </c>
      <c r="KQ137" s="13" t="n">
        <v>1.722</v>
      </c>
      <c r="KR137" s="68">
        <f>IF(KQ137&gt;0,((KQ137-KQ136)/KQ136),0)</f>
        <v/>
      </c>
      <c r="KS137" s="68">
        <f>IF(KQ137&gt;0,KR137-$V137,0)</f>
        <v/>
      </c>
      <c r="KT137" s="68">
        <f>IF(KQ137&gt;0,(KQ137-KT$10)/KT$10,0)</f>
        <v/>
      </c>
      <c r="KU137" s="68" t="n"/>
      <c r="KV137" s="15">
        <f>IF(KQ137&gt;0,(KQ137-KQ$10)/KQ$10,0)</f>
        <v/>
      </c>
      <c r="KW137" s="18" t="n"/>
      <c r="KX137" s="13" t="n">
        <v>45.69</v>
      </c>
      <c r="KY137" s="68">
        <f>IF(KX137&gt;0,((KX137-KX136)/KX136),0)</f>
        <v/>
      </c>
      <c r="KZ137" s="68">
        <f>IF(KX137&gt;0,KY137-$V137,0)</f>
        <v/>
      </c>
      <c r="LA137" s="68">
        <f>IF(KX137&gt;0,(KX137-LA$10)/LA$10,0)</f>
        <v/>
      </c>
      <c r="LB137" s="68" t="n"/>
      <c r="LC137" s="15">
        <f>IF(KX137&gt;0,(KX137-KX$10)/KX$10,0)</f>
        <v/>
      </c>
      <c r="LD137" s="18" t="n"/>
      <c r="LE137" s="13" t="n">
        <v>54.84</v>
      </c>
      <c r="LF137" s="68">
        <f>IF(LE137&gt;0,((LE137-LE136)/LE136),0)</f>
        <v/>
      </c>
      <c r="LG137" s="68">
        <f>IF(LE137&gt;0,LF137-$V137,0)</f>
        <v/>
      </c>
      <c r="LH137" s="68">
        <f>IF(LE137&gt;0,(LE137-LH$10)/LH$10,0)</f>
        <v/>
      </c>
      <c r="LI137" s="68" t="n"/>
      <c r="LJ137" s="15">
        <f>IF(LE137&gt;0,(LE137-LE$10)/LE$10,0)</f>
        <v/>
      </c>
      <c r="LL137" s="13" t="n">
        <v>116.14</v>
      </c>
      <c r="LM137" s="68">
        <f>IF(LL137&gt;0,((LL137-LL136)/LL136),0)</f>
        <v/>
      </c>
      <c r="LN137" s="68">
        <f>IF(LL137&gt;0,LM137-$V137,0)</f>
        <v/>
      </c>
      <c r="LO137" s="68">
        <f>IF(LL137&gt;0,(LL137-LO$10)/LO$10,0)</f>
        <v/>
      </c>
      <c r="LP137" s="68" t="n"/>
      <c r="LQ137" s="15">
        <f>IF(LL137&gt;0,(LL137-LL$10)/LL$10,0)</f>
        <v/>
      </c>
      <c r="LS137" s="13" t="n">
        <v>15.19</v>
      </c>
      <c r="LT137" s="68">
        <f>IF(LS137&gt;0,((LS137-LS136)/LS136),0)</f>
        <v/>
      </c>
      <c r="LU137" s="68">
        <f>IF(LS137&gt;0,LT137-$V137,0)</f>
        <v/>
      </c>
      <c r="LV137" s="68" t="n"/>
      <c r="LW137" s="68" t="n"/>
      <c r="LX137" s="15">
        <f>IF(LS137&gt;0,(LS137-LS$10)/LS$10,0)</f>
        <v/>
      </c>
      <c r="LZ137" s="13" t="n">
        <v>15.76</v>
      </c>
      <c r="MA137" s="68">
        <f>IF(LZ137&gt;0,((LZ137-LZ136)/LZ136),0)</f>
        <v/>
      </c>
      <c r="MB137" s="68">
        <f>IF(LZ137&gt;0,MA137-$V137,0)</f>
        <v/>
      </c>
      <c r="MC137" s="68">
        <f>IF(LZ137&gt;0,(LZ137-MC$10)/MC$10,0)</f>
        <v/>
      </c>
      <c r="MD137" s="68" t="n"/>
      <c r="ME137" s="15">
        <f>IF(LZ137&gt;0,(LZ137-LZ$10)/LZ$10,0)</f>
        <v/>
      </c>
      <c r="MG137" s="13" t="n">
        <v>53.53</v>
      </c>
      <c r="MH137" s="68">
        <f>IF(MG137&gt;0,((MG137-MG136)/MG136),0)</f>
        <v/>
      </c>
      <c r="MI137" s="68">
        <f>IF(MG137&gt;0,MH137-$V137,0)</f>
        <v/>
      </c>
      <c r="MJ137" s="68">
        <f>IF(MG137&gt;0,(MG137-MJ$10)/MJ$10,0)</f>
        <v/>
      </c>
      <c r="MK137" s="68" t="n"/>
      <c r="ML137" s="15">
        <f>IF(MG137&gt;0,(MG137-MG$10)/MG$10,0)</f>
        <v/>
      </c>
      <c r="MN137" s="13" t="n">
        <v>137.44</v>
      </c>
      <c r="MO137" s="68">
        <f>IF(MN137&gt;0,((MN137-MN136)/MN136),0)</f>
        <v/>
      </c>
      <c r="MP137" s="68">
        <f>IF(MN137&gt;0,MO137-$V137,0)</f>
        <v/>
      </c>
      <c r="MQ137" s="68">
        <f>IF(MN137&gt;0,(MN137-MQ$10)/MQ$10,0)</f>
        <v/>
      </c>
      <c r="MR137" s="68" t="n"/>
      <c r="MS137" s="15">
        <f>IF(MN137&gt;0,(MN137-MN$10)/MN$10,0)</f>
        <v/>
      </c>
      <c r="MU137" s="13" t="n">
        <v>12.77</v>
      </c>
      <c r="MV137" s="68">
        <f>IF(MU137&gt;0,((MU137-MU136)/MU136),0)</f>
        <v/>
      </c>
      <c r="MW137" s="68">
        <f>IF(MU137&gt;0,MV137-$V137,0)</f>
        <v/>
      </c>
      <c r="MX137" s="68">
        <f>IF(MU137&gt;0,(MU137-MX$10)/MX$10,0)</f>
        <v/>
      </c>
      <c r="MY137" s="68" t="n"/>
      <c r="MZ137" s="15">
        <f>IF(MU137&gt;0,(MU137-MU$10)/MU$10,0)</f>
        <v/>
      </c>
      <c r="NB137" s="13" t="n">
        <v>247.04</v>
      </c>
      <c r="NC137" s="68">
        <f>IF(NB137&gt;0,((NB137-NB136)/NB136),0)</f>
        <v/>
      </c>
      <c r="ND137" s="68">
        <f>IF(NB137&gt;0,NC137-$V137,0)</f>
        <v/>
      </c>
      <c r="NE137" s="68">
        <f>IF(NB137&gt;0,(NB137-NE$10)/NE$10,0)</f>
        <v/>
      </c>
      <c r="NF137" s="68" t="n"/>
      <c r="NG137" s="15">
        <f>IF(NB137&gt;0,(NB137-NB$10)/NB$10,0)</f>
        <v/>
      </c>
      <c r="NI137" s="13" t="n">
        <v>5.59</v>
      </c>
      <c r="NJ137" s="68">
        <f>IF(NI137&gt;0,((NI137-NI136)/NI136),0)</f>
        <v/>
      </c>
      <c r="NK137" s="68">
        <f>IF(NI137&gt;0,NJ137-$V137,0)</f>
        <v/>
      </c>
      <c r="NL137" s="68">
        <f>IF(NI137&gt;0,(NI137-NL$10)/NL$10,0)</f>
        <v/>
      </c>
      <c r="NM137" s="68" t="n"/>
      <c r="NN137" s="15">
        <f>IF(NI137&gt;0,(NI137-NI$10)/NI$10,0)</f>
        <v/>
      </c>
      <c r="NP137" s="13" t="n">
        <v>530.1799999999999</v>
      </c>
      <c r="NQ137" s="68">
        <f>IF(NP137&gt;0,((NP137-NP136)/NP136),0)</f>
        <v/>
      </c>
      <c r="NR137" s="68">
        <f>IF(NP137&gt;0,NQ137-$V137,0)</f>
        <v/>
      </c>
      <c r="NS137" s="68">
        <f>IF(NP137&gt;0,(NP137-NS$10)/NS$10,0)</f>
        <v/>
      </c>
      <c r="NT137" s="68" t="n"/>
      <c r="NU137" s="15">
        <f>IF(NP137&gt;0,(NP137-NP$10)/NP$10,0)</f>
        <v/>
      </c>
      <c r="NW137" s="13" t="n">
        <v>174.36</v>
      </c>
      <c r="NX137" s="68">
        <f>IF(NW137&gt;0,((NW137-NW136)/NW136),0)</f>
        <v/>
      </c>
      <c r="NY137" s="68">
        <f>IF(NW137&gt;0,NX137-$V137,0)</f>
        <v/>
      </c>
      <c r="NZ137" s="68">
        <f>IF(NW137&gt;0,(NW137-NZ$10)/NZ$10,0)</f>
        <v/>
      </c>
      <c r="OA137" s="68" t="n"/>
      <c r="OB137" s="15">
        <f>IF(NW137&gt;0,(NW137-NW$10)/NW$10,0)</f>
        <v/>
      </c>
      <c r="OD137" s="13" t="n">
        <v>2.345</v>
      </c>
      <c r="OE137" s="68">
        <f>IF(OD137&gt;0,((OD137-OD136)/OD136),0)</f>
        <v/>
      </c>
      <c r="OF137" s="68">
        <f>IF(OD137&gt;0,OE137-$V137,0)</f>
        <v/>
      </c>
      <c r="OG137" s="68">
        <f>IF(OD137&gt;0,(OD137-OG$10)/OG$10,0)</f>
        <v/>
      </c>
      <c r="OH137" s="68" t="n"/>
      <c r="OI137" s="15">
        <f>IF(OD137&gt;0,(OD137-OD$10)/OD$10,0)</f>
        <v/>
      </c>
      <c r="OK137" s="13" t="n">
        <v>174.19</v>
      </c>
      <c r="OL137" s="68">
        <f>IF(OK137&gt;0,((OK137-OK136)/OK136),0)</f>
        <v/>
      </c>
      <c r="OM137" s="68">
        <f>IF(OK137&gt;0,OL137-$V137,0)</f>
        <v/>
      </c>
      <c r="ON137" s="68">
        <f>IF(OK137&gt;0,(OK137-ON$10)/ON$10,0)</f>
        <v/>
      </c>
      <c r="OO137" s="68" t="n"/>
      <c r="OP137" s="15">
        <f>IF(OK137&gt;0,(OK137-OK$10)/OK$10,0)</f>
        <v/>
      </c>
      <c r="OR137" s="13" t="n">
        <v>6.56</v>
      </c>
      <c r="OS137" s="68">
        <f>IF(OR137&gt;0,((OR137-OR136)/OR136),0)</f>
        <v/>
      </c>
      <c r="OT137" s="68">
        <f>IF(OR137&gt;0,OS137-$V137,0)</f>
        <v/>
      </c>
      <c r="OU137" s="68">
        <f>IF(OR137&gt;0,(OR137-OU$10)/OU$10,0)</f>
        <v/>
      </c>
      <c r="OV137" s="68" t="n"/>
      <c r="OW137" s="15">
        <f>IF(OR137&gt;0,(OR137-OR$10)/OR$10,0)</f>
        <v/>
      </c>
      <c r="OY137" s="13" t="n">
        <v>144.91</v>
      </c>
      <c r="OZ137" s="68">
        <f>IF(OY137&gt;0,((OY137-OY136)/OY136),0)</f>
        <v/>
      </c>
      <c r="PA137" s="68">
        <f>IF(OY137&gt;0,OZ137-$V137,0)</f>
        <v/>
      </c>
      <c r="PB137" s="68">
        <f>IF(OY137&gt;0,(OY137-PB$10)/PB$10,0)</f>
        <v/>
      </c>
      <c r="PC137" s="68" t="n"/>
      <c r="PD137" s="15">
        <f>IF(OY137&gt;0,(OY137-OY$10)/OY$10,0)</f>
        <v/>
      </c>
      <c r="PE137" s="18" t="n"/>
      <c r="PF137" s="13" t="n">
        <v>257.17</v>
      </c>
      <c r="PG137" s="68">
        <f>IF(PF137&gt;0,((PF137-PF136)/PF136),0)</f>
        <v/>
      </c>
      <c r="PH137" s="68">
        <f>IF(PF137&gt;0,PG137-$V137,0)</f>
        <v/>
      </c>
      <c r="PI137" s="68">
        <f>IF(PF137&gt;0,(PF137-PI$10)/PI$10,0)</f>
        <v/>
      </c>
      <c r="PJ137" s="68" t="n"/>
      <c r="PK137" s="15">
        <f>IF(PF137&gt;0,(PF137-PF$10)/PF$10,0)</f>
        <v/>
      </c>
      <c r="PM137" s="13" t="n"/>
      <c r="PN137" s="68">
        <f>IF(PM137&gt;0,((PM137-PM136)/PM136),0)</f>
        <v/>
      </c>
      <c r="PO137" s="68">
        <f>PN137-$V137</f>
        <v/>
      </c>
      <c r="PP137" s="68">
        <f>IF(PM137&gt;0,(PM137-PP$10)/PP$10,0)</f>
        <v/>
      </c>
      <c r="PQ137" s="68" t="n"/>
      <c r="PR137" s="15">
        <f>IF(PM137&gt;0,(PM137-PM$10)/PM$10,0)</f>
        <v/>
      </c>
      <c r="PT137" s="13" t="n">
        <v>5.83</v>
      </c>
      <c r="PU137" s="68">
        <f>IF(PT137&gt;0,((PT137-PT136)/PT136),0)</f>
        <v/>
      </c>
      <c r="PV137" s="68">
        <f>IF(PT137&gt;0,PU137-$V137,0)</f>
        <v/>
      </c>
      <c r="PW137" s="68">
        <f>IF(PT137&gt;0,(PT137-PW$10)/PW$10,0)</f>
        <v/>
      </c>
      <c r="PX137" s="68" t="n"/>
      <c r="PY137" s="15">
        <f>IF(PT137&gt;0,(PT137-PT$10)/PT$10,0)</f>
        <v/>
      </c>
      <c r="QA137" s="13" t="n">
        <v>224.11</v>
      </c>
      <c r="QB137" s="68">
        <f>IF(QA137&gt;0,((QA137-QA136)/QA136),0)</f>
        <v/>
      </c>
      <c r="QC137" s="68">
        <f>IF(QA137&gt;0,QB137-$V137,0)</f>
        <v/>
      </c>
      <c r="QD137" s="68">
        <f>IF(QA137&gt;0,(QA137-QD$10)/QD$10,0)</f>
        <v/>
      </c>
      <c r="QE137" s="68" t="n"/>
      <c r="QF137" s="15">
        <f>IF(QA137&gt;0,(QA137-QA$10)/QA$10,0)</f>
        <v/>
      </c>
      <c r="QH137" s="13" t="n">
        <v>1.71</v>
      </c>
      <c r="QI137" s="68">
        <f>IF(QH137&gt;0,((QH137-QH136)/QH136),0)</f>
        <v/>
      </c>
      <c r="QJ137" s="68">
        <f>IF(QH137&gt;0,QI137-$V137,0)</f>
        <v/>
      </c>
      <c r="QK137" s="68">
        <f>IF(QH137&gt;0,(QH137-QK$10)/QK$10,0)</f>
        <v/>
      </c>
      <c r="QL137" s="68" t="n"/>
      <c r="QM137" s="15">
        <f>IF(QH137&gt;0,(QH137-QH$10)/QH$10,0)</f>
        <v/>
      </c>
      <c r="QO137" s="13" t="n">
        <v>9.84</v>
      </c>
      <c r="QP137" s="68">
        <f>IF(QO137&gt;0,((QO137-QO136)/QO136),0)</f>
        <v/>
      </c>
      <c r="QQ137" s="68">
        <f>IF(QO137&gt;0,QP137-$V137,0)</f>
        <v/>
      </c>
      <c r="QR137" s="68">
        <f>IF(QO137&gt;0,(QO137-QR$10)/QR$10,0)</f>
        <v/>
      </c>
      <c r="QS137" s="68" t="n"/>
      <c r="QT137" s="15">
        <f>IF(QO137&gt;0,(QO137-QO$10)/QO$10,0)</f>
        <v/>
      </c>
      <c r="QV137" s="13" t="n">
        <v>2.005</v>
      </c>
      <c r="QW137" s="68">
        <f>IF(QV137&gt;0,((QV137-QV136)/QV136),0)</f>
        <v/>
      </c>
      <c r="QX137" s="68">
        <f>IF(QV137&gt;0,QW137-$V137,0)</f>
        <v/>
      </c>
      <c r="QY137" s="68">
        <f>IF(QV137&gt;0,(QV137-QY$10)/QY$10,0)</f>
        <v/>
      </c>
      <c r="QZ137" s="68" t="n"/>
      <c r="RA137" s="15">
        <f>IF(QV137&gt;0,(QV137-QV$10)/QV$10,0)</f>
        <v/>
      </c>
      <c r="RC137" s="13" t="n">
        <v>42.63</v>
      </c>
      <c r="RD137" s="68">
        <f>IF(RC137&gt;0,((RC137-RC136)/RC136),0)</f>
        <v/>
      </c>
      <c r="RE137" s="68">
        <f>IF(RC137&gt;0,RD137-$V137,0)</f>
        <v/>
      </c>
      <c r="RF137" s="68">
        <f>IF(RC137&gt;0,(RC137-RF$10)/RF$10,0)</f>
        <v/>
      </c>
      <c r="RG137" s="68" t="n"/>
      <c r="RH137" s="15">
        <f>IF(RC137&gt;0,(RC137-RC$10)/RC$10,0)</f>
        <v/>
      </c>
      <c r="RJ137" s="13" t="n">
        <v>227.86</v>
      </c>
      <c r="RK137" s="68">
        <f>IF(RJ137&gt;0,((RJ137-RJ136)/RJ136),0)</f>
        <v/>
      </c>
      <c r="RL137" s="68">
        <f>RK137-$V137</f>
        <v/>
      </c>
      <c r="RM137" s="68">
        <f>IF(RJ137&gt;0,(RJ137-RM$10)/RM$10,0)</f>
        <v/>
      </c>
      <c r="RN137" s="68" t="n"/>
      <c r="RO137" s="15">
        <f>IF(RJ137&gt;0,(RJ137-RJ$10)/RJ$10,0)</f>
        <v/>
      </c>
      <c r="RQ137" s="13" t="n">
        <v>14.26</v>
      </c>
      <c r="RR137" s="68">
        <f>IF(RQ137&gt;0,((RQ137-RQ136)/RQ136),0)</f>
        <v/>
      </c>
      <c r="RS137" s="68">
        <f>RR137-$V137</f>
        <v/>
      </c>
      <c r="RT137" s="68">
        <f>IF(RQ137&gt;0,(RQ137-RT$10)/RT$10,0)</f>
        <v/>
      </c>
      <c r="RU137" s="68" t="n"/>
      <c r="RV137" s="15">
        <f>IF(RQ137&gt;0,(RQ137-RQ$10)/RQ$10,0)</f>
        <v/>
      </c>
      <c r="RX137" s="13" t="n">
        <v>139.71</v>
      </c>
      <c r="RY137" s="68">
        <f>IF(RX137&gt;0,((RX137-RX136)/RX136),0)</f>
        <v/>
      </c>
      <c r="RZ137" s="68">
        <f>RY137-$V137</f>
        <v/>
      </c>
      <c r="SA137" s="68">
        <f>IF(RX137&gt;0,(RX137-SA$10)/SA$10,0)</f>
        <v/>
      </c>
      <c r="SB137" s="68" t="n"/>
      <c r="SC137" s="15">
        <f>IF(RX137&gt;0,(RX137-RX$10)/RX$10,0)</f>
        <v/>
      </c>
      <c r="SE137" s="13" t="n">
        <v>13.38</v>
      </c>
      <c r="SF137" s="68">
        <f>IF(SE137&gt;0,((SE137-SE136)/SE136),0)</f>
        <v/>
      </c>
      <c r="SG137" s="68">
        <f>SF137-$V137</f>
        <v/>
      </c>
      <c r="SH137" s="68">
        <f>IF(SE137&gt;0,(SE137-SH$10)/SH$10,0)</f>
        <v/>
      </c>
      <c r="SI137" s="68" t="n"/>
      <c r="SJ137" s="15">
        <f>IF(SE137&gt;0,(SE137-SE$10)/SE$10,0)</f>
        <v/>
      </c>
      <c r="SL137" s="13" t="n">
        <v>0.859</v>
      </c>
      <c r="SM137" s="68">
        <f>IF(SL137&gt;0,((SL137-SL136)/SL136),0)</f>
        <v/>
      </c>
      <c r="SN137" s="68">
        <f>SM137-$V137</f>
        <v/>
      </c>
      <c r="SO137" s="68">
        <f>IF(SL137&gt;0,(SL137-SO$10)/SO$10,0)</f>
        <v/>
      </c>
      <c r="SP137" s="68" t="n"/>
      <c r="SQ137" s="15">
        <f>IF(SL137&gt;0,(SL137-SL$10)/SL$10,0)</f>
        <v/>
      </c>
      <c r="SS137" s="13" t="n">
        <v>15.99</v>
      </c>
      <c r="ST137" s="68">
        <f>IF(SS137&gt;0,((SS137-SS136)/SS136),0)</f>
        <v/>
      </c>
      <c r="SU137" s="68">
        <f>ST137-$V137</f>
        <v/>
      </c>
      <c r="SV137" s="68">
        <f>IF(SS137&gt;0,(SS137-SV$10)/SV$10,0)</f>
        <v/>
      </c>
      <c r="SW137" s="68" t="n"/>
      <c r="SX137" s="15">
        <f>IF(SS137&gt;0,(SS137-SS$10)/SS$10,0)</f>
        <v/>
      </c>
      <c r="SZ137" s="13" t="n">
        <v>31.19</v>
      </c>
      <c r="TA137" s="68">
        <f>IF(SZ137&gt;0,((SZ137-SZ136)/SZ136),0)</f>
        <v/>
      </c>
      <c r="TB137" s="68">
        <f>TA137-$V137</f>
        <v/>
      </c>
      <c r="TC137" s="68">
        <f>IF(SZ137&gt;0,(SZ137-TC$10)/TC$10,0)</f>
        <v/>
      </c>
      <c r="TD137" s="68" t="n"/>
      <c r="TE137" s="15">
        <f>IF(SZ137&gt;0,(SZ137-SZ$10)/SZ$10,0)</f>
        <v/>
      </c>
      <c r="TG137" s="587" t="n">
        <v>0.159</v>
      </c>
      <c r="TH137" s="68">
        <f>IF(TG137&gt;0,((TG137-TG136)/TG136),0)</f>
        <v/>
      </c>
      <c r="TI137" s="68">
        <f>TH137-$V137</f>
        <v/>
      </c>
      <c r="TJ137" s="68">
        <f>IF(TG137&gt;0,(TG137-TJ$10)/TJ$10,0)</f>
        <v/>
      </c>
      <c r="TK137" s="68" t="n"/>
      <c r="TL137" s="15">
        <f>IF(TG137&gt;0,(TG137-TG$10)/TG$10,0)</f>
        <v/>
      </c>
      <c r="TN137" s="13" t="n">
        <v>63.74</v>
      </c>
      <c r="TO137" s="68">
        <f>IF(TN137&gt;0,((TN137-TN136)/TN136),0)</f>
        <v/>
      </c>
      <c r="TP137" s="68">
        <f>TO137-$V137</f>
        <v/>
      </c>
      <c r="TQ137" s="68">
        <f>IF(TN137&gt;0,(TN137-TQ$10)/TQ$10,0)</f>
        <v/>
      </c>
      <c r="TR137" s="68" t="n"/>
      <c r="TS137" s="15">
        <f>IF(TN137&gt;0,(TN137-TN$10)/TN$10,0)</f>
        <v/>
      </c>
      <c r="TU137" s="587" t="n">
        <v>2.9</v>
      </c>
      <c r="TV137" s="68">
        <f>IF(TU137&gt;0,((TU137-TU136)/TU136),0)</f>
        <v/>
      </c>
      <c r="TW137" s="68">
        <f>TV137-$V137</f>
        <v/>
      </c>
      <c r="TX137" s="68">
        <f>IF(TU137&gt;0,(TU137-TX$10)/TX$10,0)</f>
        <v/>
      </c>
      <c r="TY137" s="68" t="n"/>
      <c r="TZ137" s="15">
        <f>IF(TU137&gt;0,(TU137-TU$10)/TU$10,0)</f>
        <v/>
      </c>
      <c r="UB137" s="587" t="n"/>
      <c r="UC137" s="68">
        <f>IF(UB137&gt;0,((UB137-UB136)/UB136),0)</f>
        <v/>
      </c>
      <c r="UD137" s="68">
        <f>UC137-$V137</f>
        <v/>
      </c>
      <c r="UE137" s="68">
        <f>IF(UB137&gt;0,(UB137-UE$10)/UE$10,0)</f>
        <v/>
      </c>
      <c r="UF137" s="68" t="n"/>
      <c r="UG137" s="15">
        <f>IF(UB137&gt;0,(UB137-UB$10)/UB$10,0)</f>
        <v/>
      </c>
      <c r="UI137" s="587" t="n"/>
      <c r="UJ137" s="68">
        <f>IF(UI137&gt;0,((UI137-UI136)/UI136),0)</f>
        <v/>
      </c>
      <c r="UK137" s="68">
        <f>UJ137-$V137</f>
        <v/>
      </c>
      <c r="UL137" s="68">
        <f>IF(UI137&gt;0,(UI137-UL$10)/UL$10,0)</f>
        <v/>
      </c>
      <c r="UM137" s="68" t="n"/>
      <c r="UN137" s="15">
        <f>IF(UI137&gt;0,(UI137-UI$10)/UI$10,0)</f>
        <v/>
      </c>
      <c r="UP137" s="587" t="n"/>
      <c r="UQ137" s="68">
        <f>IF(UP137&gt;0,((UP137-UP136)/UP136),0)</f>
        <v/>
      </c>
      <c r="UR137" s="68">
        <f>UQ137-$V137</f>
        <v/>
      </c>
      <c r="US137" s="68">
        <f>IF(UP137&gt;0,(UP137-US$10)/US$10,0)</f>
        <v/>
      </c>
      <c r="UT137" s="68" t="n"/>
      <c r="UU137" s="15">
        <f>IF(UP137&gt;0,(UP137-UP$10)/UP$10,0)</f>
        <v/>
      </c>
      <c r="UW137" s="587" t="n"/>
      <c r="UX137" s="68">
        <f>IF(UW137&gt;0,((UW137-UW136)/UW136),0)</f>
        <v/>
      </c>
      <c r="UY137" s="68">
        <f>UX137-$V137</f>
        <v/>
      </c>
      <c r="UZ137" s="68">
        <f>IF(UW137&gt;0,(UW137-UZ$10)/UZ$10,0)</f>
        <v/>
      </c>
      <c r="VA137" s="68" t="n"/>
      <c r="VB137" s="15">
        <f>IF(UW137&gt;0,(UW137-UW$10)/UW$10,0)</f>
        <v/>
      </c>
      <c r="VD137" s="587" t="n"/>
      <c r="VE137" s="68">
        <f>IF(VD137&gt;0,((VD137-VD136)/VD136),0)</f>
        <v/>
      </c>
      <c r="VF137" s="68">
        <f>VE137-$V137</f>
        <v/>
      </c>
      <c r="VG137" s="68">
        <f>IF(VD137&gt;0,(VD137-VG$10)/VG$10,0)</f>
        <v/>
      </c>
      <c r="VH137" s="68" t="n"/>
      <c r="VI137" s="15">
        <f>IF(VD137&gt;0,(VD137-VD$10)/VD$10,0)</f>
        <v/>
      </c>
      <c r="VM137" s="21">
        <f>IF($C137&gt;0,(($IK$5*IG137)+($GT$5*GP137)+($JM$5*JI137)+($JF$5*JB137)+($IY$5*IU137)+($IR$5*IN137)+($ID$5*HZ137)+($HW$5*HS137)+($HP$5*HL137)+($HI$5*HE137)+($GF$5*GB137)+($FY$5*FU137)+($FR$5*FN137)+($FK$5*FG137)+($FD$5*EZ137)+($EW$5*ES137)+($EP$5*EL137)+($EI$5*EE137)+($EB$5*DX137)+($DU$5*DQ137)+($DN$5*DJ137)+($DG$5*DC137)+($CZ$5*CV137)+($CS$5*CO137)+($CL$5*CH137)+($CE$5*CA137)+($BX$5*BT137)+($BQ$5*BM137)+($BJ$5*BF137)+($BC$5*AY137)+($AV$5*AR137)+($AO$5*AK137)+($AH$5*AD137)+($JT$5*JP137)+($KA$5*JW137)+($KO$5*KK137)+($PR$5*PN137)+($GM$5*GI137)+($HA$5*GW137)+($KV$5*KR137)+($KH$5*KD137)+($LC$5*KY137)+($MS$5*MO137)+($ML$5*MH137)+($ME$5*MA137)+($LX$5*LT137)+($LQ$5*LM137)+($LJ$5*LF137)+(MV137*$MZ$5)+(NC137*$NG$5)+(NJ137*$NN$5)+($OI$5*OE137)+($NU$5*NQ137)+($OB$5*NX137)+($PK$5*PG137)+($OP$5*OL137)+($OW$5*OS137)+($PD$5*OZ137)+(PU137*$PY$5)+(QB137*$QF$5)+(QI137*$QM$5)+(QP137*$QT$5)+(QW137*$RA$5)+(RD137*$RH$5)+(RK137*$RO$5)+(RR137*$RV$5)+(RY137*$SC$5)+(SF137*$SJ$5)+(SM137*$SQ$5)+(ST137*$SX$5)+(TA137*$TE$5))+(TH137*$TL$5)+(TO137*$TS$5))/$VM$5</f>
        <v/>
      </c>
      <c r="VN137" s="538" t="n"/>
      <c r="VO137" s="21">
        <f>IF($C137&gt;0,(($IK$5*II137)+($GT$5*GR137)+($JM$5*JK137)+($JF$5*JD137)+($IY$5*IW137)+($IR$5*IP137)+($ID$5*IB137)+($HW$5*HU137)+($HP$5*HN137)+($HI$5*HG137)+($GF$5*GD137)+($FY$5*FW137)+($FR$5*FP137)+($FK$5*FI137)+($FD$5*FB137)+($EW$5*EU137)+($EP$5*EN137)+($EI$5*EG137)+($EB$5*DZ137)+($DU$5*DS137)+($DN$5*DL137)+($DG$5*DE137)+($CZ$5*CX137)+($CS$5*CQ137)+($CL$5*CJ137)+($CE$5*CC137)+($BX$5*BV137)+($BQ$5*BO137)+($BJ$5*BH137)+($BC$5*BA137)+($AV$5*AT137)+($AO$5*AM137)+($AH$5*AF137)+($KO$5*KM137)+($KH$5*KF137)+($KA$5*JY137)+($JT$5*JR137)+($PR$5*PP137)+($GM$5*GK137)+($HA$5*GY137)+($KV$5*KT137)+($LC$5*LA137)+($MS$5*MQ137)+($ML$5*MJ137)+($ME$5*MC137)+($LX$5*LV137)+($LQ$5*LO137)+($LJ$5*LH137)+(MX137*$MZ$5)+(NE137*$NG$5)+(NL137*$NN$5)+($OI$5*OG137)+($NU$5*NS137)+($OB$5*NZ137)+($PD$5*PB137)+($OW$5*OU137)+($OP$5*ON137)+($PK$5*PI137)+($PY$5*PW137)+($QF$5*QD137)+($QM$5*QK137)+($QT$5*QR137)+($RA$5*QY137)+($RH$5*RF137)+($RO$5*RM137)+(RT137*$RV$5)+(SA137*$SC$5)+(SH137*$SJ$5)+(SO137*$SQ$5)+(SV137*$SX$5)+(TC137*$TE$5)+(TJ137*$TL$5)+(TQ137*$TS$5))/$VM$5,0)</f>
        <v/>
      </c>
      <c r="VP137" s="14" t="n"/>
      <c r="VQ137" s="21">
        <f>IF($C137&gt;0,(($IK$5*IK137)+($GT$5*GT137)+($JM$5*JM137)+($JF$5*JF137)+($IY$5*IY137)+($IR$5*IR137)+($ID$5*ID137)+($HW$5*HW137)+($HP$5*HP137)+($HI$5*HI137)+($GF$5*GF137)+($FY$5*FY137)+($FR$5*FR137)+($FK$5*FK137)+($FD$5*FD137)+($EW$5*EW137)+($EP$5*EP137)+($EI$5*EI137)+($EB$5*EB137)+($DU$5*DU137)+($DN$5*DN137)+($DG$5*DG137)+($CZ$5*CZ137)+($CS$5*CS137)+($CL$5*CL137)+($CE$5*CE137)+($BX$5*BX137)+($BQ$5*BQ137)+($BJ$5*BJ137)+($BC$5*BC137)+($AV$5*AV137)+($AO$5*AO137)+($AH$5*AH137)+($KO$5*KO137)+($PR$5*PR137)+($GM$5*GM137)+($HA$5*HA137)+($KH$5*KH137)+($KA$5*KA137)+($JT$5*JT137)+($KV$5*KV137)+($LC$5*LC137)+($MS$5*MS137)+($ML$5*ML137)+($ME$5*ME137)+($LX$5*LX137)+($LQ$5*LQ137)+($LJ$5*LJ137)+($OI$5*OI137)+($NU$5*NU137)+($NN$5*NN137)+($NG$5*NG137)+($MZ$5*MZ137)+(OB137*$OB$5)+($PD$5*PD137)+($OW$5*OW137)+($OP$5*OP137)+($PK$5*PK137)+(PY137*$PY$5)+(QF137*$QF$5)+(QM137*$QM$5)+(QT137*$QT$5)+(RA137*$RA$5)+(RH137*$RH$5)+(RO137*$RO$5)+(RV137*$RV$5)+(SC137*$SC$5)+(SJ137*$SJ$5)+(SQ137*$SQ$5)+(SX137*$SX$5)+(TE137*$TE$5)+(TL137*$TL$5)+(TS137*$TS$5))/$VM$5,0)</f>
        <v/>
      </c>
    </row>
    <row r="138" ht="16" customHeight="1" s="545">
      <c r="A138" s="127" t="n">
        <v>45847</v>
      </c>
      <c r="B138" s="4">
        <f>A138</f>
        <v/>
      </c>
      <c r="C138" s="13" t="n">
        <v>44459.38</v>
      </c>
      <c r="D138" s="138">
        <f>IF(C138&gt;0,C138-C137,0)</f>
        <v/>
      </c>
      <c r="E138" s="68">
        <f>IF(C138&gt;0,D138/C137,0)</f>
        <v/>
      </c>
      <c r="F138" s="15">
        <f>IF(C138&gt;0,(C138-C$10)/C$10,0)</f>
        <v/>
      </c>
      <c r="G138" s="13" t="n">
        <v>6263.35</v>
      </c>
      <c r="H138" s="138">
        <f>IF(G138&gt;0,G138-G137,0)</f>
        <v/>
      </c>
      <c r="I138" s="68">
        <f>IF(G138&gt;0,H138/G137,0)</f>
        <v/>
      </c>
      <c r="J138" s="15">
        <f>IF(G138&gt;0,(G138-G$10)/G$10,0)</f>
        <v/>
      </c>
      <c r="K138" s="13" t="n">
        <v>20611.34</v>
      </c>
      <c r="L138" s="138">
        <f>IF(K138&gt;0,K138-K137,0)</f>
        <v/>
      </c>
      <c r="M138" s="68">
        <f>IF(K138&gt;0,L138/K137,0)</f>
        <v/>
      </c>
      <c r="N138" s="15">
        <f>IF(K138&gt;0,(K138-K$10)/K$10,0)</f>
        <v/>
      </c>
      <c r="O138" s="13" t="n">
        <v>2252.49</v>
      </c>
      <c r="P138" s="138">
        <f>IF(O138&gt;0,O138-O137,0)</f>
        <v/>
      </c>
      <c r="Q138" s="68">
        <f>IF(O138&gt;0,P138/O137,0)</f>
        <v/>
      </c>
      <c r="R138" s="15">
        <f>IF(O138&gt;0,(O138-O$10)/O$10,0)</f>
        <v/>
      </c>
      <c r="S138" s="18">
        <f>IF(O138&gt;0,(((O138*0.7)*Q138)+((K138*0.9)*M138)+((G138*0.65)*I138)+((C138*0.6)*E138))/(O138+K138+G138+C138),0)</f>
        <v/>
      </c>
      <c r="T138" s="121">
        <f>IF(O138&gt;0,(S138*200)+T137,0)</f>
        <v/>
      </c>
      <c r="U138" s="121">
        <f>T138</f>
        <v/>
      </c>
      <c r="V138" s="134">
        <f>IF(T138&gt;0,(T138-T137)/T137,0)</f>
        <v/>
      </c>
      <c r="W138" s="21">
        <f>IF(T138&gt;0,(T138-T$11)/T$11,0)</f>
        <v/>
      </c>
      <c r="X138" s="18">
        <f>IF(T138&gt;0,((Q138+M138+I138+E138)/4),0)</f>
        <v/>
      </c>
      <c r="Y138" s="353" t="n">
        <v>105304.43</v>
      </c>
      <c r="Z138" s="15" t="n">
        <v>2e-06</v>
      </c>
      <c r="AA138" s="21">
        <f>Z138-$V138</f>
        <v/>
      </c>
      <c r="AC138" s="13" t="n">
        <v>239.59</v>
      </c>
      <c r="AD138" s="68">
        <f>IF(AC138&gt;0,((AC138-AC137)/AC137),0)</f>
        <v/>
      </c>
      <c r="AE138" s="68">
        <f>IF(AC138&gt;0,AD138-$V138,0)</f>
        <v/>
      </c>
      <c r="AF138" s="68">
        <f>IF(AC138&gt;0,(AC138-AF$10)/AF$10,0)</f>
        <v/>
      </c>
      <c r="AG138" s="68" t="n"/>
      <c r="AH138" s="15">
        <f>IF(AC138&gt;0,(AC138-AC$10)/AC$10,0)</f>
        <v/>
      </c>
      <c r="AJ138" s="13" t="n">
        <v>23.42</v>
      </c>
      <c r="AK138" s="68">
        <f>IF(AJ138&gt;0,((AJ138-AJ137)/AJ137),0)</f>
        <v/>
      </c>
      <c r="AL138" s="68">
        <f>IF(AJ138&gt;0,AK138-$V138,0)</f>
        <v/>
      </c>
      <c r="AM138" s="68">
        <f>IF(AJ138&gt;0,(AJ138-AM$10)/AM$10,0)</f>
        <v/>
      </c>
      <c r="AN138" s="68" t="n"/>
      <c r="AO138" s="15">
        <f>IF(AJ138&gt;0,(AJ138-AJ$10)/AJ$10,0)</f>
        <v/>
      </c>
      <c r="AQ138" s="13" t="n">
        <v>22.41</v>
      </c>
      <c r="AR138" s="68">
        <f>IF(AQ138&gt;0,((AQ138-AQ137)/AQ137),0)</f>
        <v/>
      </c>
      <c r="AS138" s="68">
        <f>IF(AQ138&gt;0,AR138-$V138,0)</f>
        <v/>
      </c>
      <c r="AT138" s="68">
        <f>IF(AQ138&gt;0,(AQ138-AT$10)/AT$10,0)</f>
        <v/>
      </c>
      <c r="AU138" s="68" t="n"/>
      <c r="AV138" s="15">
        <f>IF(AQ138&gt;0,(AQ138-AQ$10)/AQ$10,0)</f>
        <v/>
      </c>
      <c r="AX138" s="13" t="n">
        <v>218.19</v>
      </c>
      <c r="AY138" s="68">
        <f>IF(AX138&gt;0,((AX138-AX137)/AX137),0)</f>
        <v/>
      </c>
      <c r="AZ138" s="68">
        <f>IF(AX138&gt;0,AY138-$V138,0)</f>
        <v/>
      </c>
      <c r="BA138" s="68">
        <f>IF(AX138&gt;0,(AX138-BA$10)/BA$10,0)</f>
        <v/>
      </c>
      <c r="BB138" s="68" t="n"/>
      <c r="BC138" s="15">
        <f>IF(AX138&gt;0,(AX138-AX$10)/AX$10,0)</f>
        <v/>
      </c>
      <c r="BE138" s="13" t="n">
        <v>80.29000000000001</v>
      </c>
      <c r="BF138" s="68">
        <f>IF(BE138&gt;0,((BE138-BE137)/BE137),0)</f>
        <v/>
      </c>
      <c r="BG138" s="68">
        <f>IF(BE138&gt;0,BF138-$V138,0)</f>
        <v/>
      </c>
      <c r="BH138" s="68" t="n"/>
      <c r="BI138" s="68" t="n"/>
      <c r="BJ138" s="15">
        <f>IF(BE138&gt;0,(BE138-BE$10)/BE$10,0)</f>
        <v/>
      </c>
      <c r="BL138" s="13" t="n">
        <v>75.06</v>
      </c>
      <c r="BM138" s="68">
        <f>IF(BL138&gt;0,((BL138-BL137)/BL137),0)</f>
        <v/>
      </c>
      <c r="BN138" s="68">
        <f>IF(BL138&gt;0,BM138-$V138,0)</f>
        <v/>
      </c>
      <c r="BO138" s="68">
        <f>IF(BL138&gt;0,(BL138-BO$10)/BO$10,0)</f>
        <v/>
      </c>
      <c r="BP138" s="68" t="n"/>
      <c r="BQ138" s="15">
        <f>IF(BL138&gt;0,(BL138-BL$10)/BL$10,0)</f>
        <v/>
      </c>
      <c r="BS138" s="13" t="n">
        <v>43.2</v>
      </c>
      <c r="BT138" s="68">
        <f>IF(BS138&gt;0,((BS138-BS137)/BS137),0)</f>
        <v/>
      </c>
      <c r="BU138" s="68">
        <f>IF(BS138&gt;0,BT138-$V138,0)</f>
        <v/>
      </c>
      <c r="BV138" s="68">
        <f>IF(BS138&gt;0,(BS138-BV$10)/BV$10,0)</f>
        <v/>
      </c>
      <c r="BW138" s="68" t="n"/>
      <c r="BX138" s="15">
        <f>IF(BS138&gt;0,(BS138-BS$10)/BS$10,0)</f>
        <v/>
      </c>
      <c r="BZ138" s="13" t="n"/>
      <c r="CA138" s="68">
        <f>IF(BZ138&gt;0,((BZ138-BZ137)/BZ137),0)</f>
        <v/>
      </c>
      <c r="CB138" s="68">
        <f>IF(BZ138&gt;0,CA138-$V138,0)</f>
        <v/>
      </c>
      <c r="CC138" s="68">
        <f>IF(BZ138&gt;0,(BZ138-CC$10)/CC$10,0)</f>
        <v/>
      </c>
      <c r="CD138" s="68" t="n"/>
      <c r="CE138" s="15">
        <f>IF(BZ138&gt;0,(BZ138-BZ$10)/BZ$10,0)</f>
        <v/>
      </c>
      <c r="CG138" s="13" t="n">
        <v>31.38</v>
      </c>
      <c r="CH138" s="68">
        <f>IF(CG138&gt;0,((CG138-CG137)/CG137),0)</f>
        <v/>
      </c>
      <c r="CI138" s="68">
        <f>IF(CG138&gt;0,CH138-$V138,0)</f>
        <v/>
      </c>
      <c r="CJ138" s="68">
        <f>IF(CG138&gt;0,(CG138-CJ$10)/CJ$10,0)</f>
        <v/>
      </c>
      <c r="CK138" s="68" t="n"/>
      <c r="CL138" s="15">
        <f>IF(CG138&gt;0,(CG138-CG$10)/CG$10,0)</f>
        <v/>
      </c>
      <c r="CN138" s="13" t="n">
        <v>33.76</v>
      </c>
      <c r="CO138" s="68">
        <f>IF(CN138&gt;0,((CN138-CN137)/CN137),0)</f>
        <v/>
      </c>
      <c r="CP138" s="68">
        <f>IF(CN138&gt;0,CO138-$V138,0)</f>
        <v/>
      </c>
      <c r="CQ138" s="68">
        <f>IF(CN138&gt;0,(CN138-CQ$10)/CQ$10,0)</f>
        <v/>
      </c>
      <c r="CR138" s="68" t="n"/>
      <c r="CS138" s="15">
        <f>IF(CN138&gt;0,(CN138-CN$10)/CN$10,0)</f>
        <v/>
      </c>
      <c r="CU138" s="13" t="n">
        <v>38.15</v>
      </c>
      <c r="CV138" s="68">
        <f>IF(CU138&gt;0,((CU138-CU137)/CU137),0)</f>
        <v/>
      </c>
      <c r="CW138" s="68">
        <f>IF(CU138&gt;0,CV138-$V138,0)</f>
        <v/>
      </c>
      <c r="CX138" s="68">
        <f>IF(CU138&gt;0,(CU138-CX$10)/CX$10,0)</f>
        <v/>
      </c>
      <c r="CY138" s="68" t="n"/>
      <c r="CZ138" s="15">
        <f>IF(CU138&gt;0,(CU138-CU$10)/CU$10,0)</f>
        <v/>
      </c>
      <c r="DB138" s="13" t="n">
        <v>20.74</v>
      </c>
      <c r="DC138" s="68">
        <f>IF(DB138&gt;0,((DB138-DB137)/DB137),0)</f>
        <v/>
      </c>
      <c r="DD138" s="68">
        <f>IF(DB138&gt;0,DC138-$V138,0)</f>
        <v/>
      </c>
      <c r="DE138" s="68">
        <f>IF(DB138&gt;0,(DB138-DE$10)/DE$10,0)</f>
        <v/>
      </c>
      <c r="DF138" s="68" t="n"/>
      <c r="DG138" s="15">
        <f>IF(DB138&gt;0,(DB138-DB$10)/DB$10,0)</f>
        <v/>
      </c>
      <c r="DI138" s="13" t="n">
        <v>50.37</v>
      </c>
      <c r="DJ138" s="68">
        <f>IF(DI138&gt;0,((DI138-DI137)/DI137),0)</f>
        <v/>
      </c>
      <c r="DK138" s="68">
        <f>IF(DI138&gt;0,DJ138-$V138,0)</f>
        <v/>
      </c>
      <c r="DL138" s="68">
        <f>IF(DI138&gt;0,(DI138-DL$10)/DL$10,0)</f>
        <v/>
      </c>
      <c r="DM138" s="68" t="n"/>
      <c r="DN138" s="15">
        <f>IF(DI138&gt;0,(DI138-DI$10)/DI$10,0)</f>
        <v/>
      </c>
      <c r="DP138" s="13" t="n">
        <v>42.96</v>
      </c>
      <c r="DQ138" s="68">
        <f>IF(DP138&gt;0,((DP138-DP137)/DP137),0)</f>
        <v/>
      </c>
      <c r="DR138" s="68">
        <f>IF(DP138&gt;0,DQ138-$V138,0)</f>
        <v/>
      </c>
      <c r="DS138" s="68" t="n"/>
      <c r="DT138" s="68" t="n"/>
      <c r="DU138" s="15">
        <f>IF(DP138&gt;0,(DP138-DP$10)/DP$10,0)</f>
        <v/>
      </c>
      <c r="DV138" s="18" t="n"/>
      <c r="DW138" s="13" t="n">
        <v>36.28</v>
      </c>
      <c r="DX138" s="68">
        <f>IF(DW138&gt;0,((DW138-DW137)/DW137),0)</f>
        <v/>
      </c>
      <c r="DY138" s="68">
        <f>IF(DW138&gt;0,DX138-$V138,0)</f>
        <v/>
      </c>
      <c r="DZ138" s="68">
        <f>IF(DW138&gt;0,(DW138-DZ$10)/DZ$10,0)</f>
        <v/>
      </c>
      <c r="EA138" s="68" t="n"/>
      <c r="EB138" s="15">
        <f>IF(DW138&gt;0,(DW138-DW$10)/DW$10,0)</f>
        <v/>
      </c>
      <c r="ED138" s="13" t="n">
        <v>39.26</v>
      </c>
      <c r="EE138" s="68">
        <f>IF(ED138&gt;0,((ED138-ED137)/ED137),0)</f>
        <v/>
      </c>
      <c r="EF138" s="68">
        <f>IF(ED138&gt;0,EE138-$V138,0)</f>
        <v/>
      </c>
      <c r="EG138" s="68">
        <f>IF(ED138&gt;0,(ED138-EG$10)/EG$10,0)</f>
        <v/>
      </c>
      <c r="EH138" s="68" t="n"/>
      <c r="EI138" s="15">
        <f>IF(ED138&gt;0,(ED138-ED$10)/ED$10,0)</f>
        <v/>
      </c>
      <c r="EK138" s="13" t="n">
        <v>126.02</v>
      </c>
      <c r="EL138" s="68">
        <f>IF(EK138&gt;0,((EK138-EK137)/EK137),0)</f>
        <v/>
      </c>
      <c r="EM138" s="68">
        <f>IF(EK138&gt;0,EL138-$V138,0)</f>
        <v/>
      </c>
      <c r="EN138" s="68">
        <f>IF(EK138&gt;0,(EK138-EN$10)/EN$10,0)</f>
        <v/>
      </c>
      <c r="EO138" s="68" t="n"/>
      <c r="EP138" s="15">
        <f>IF(EK138&gt;0,(EK138-EK$10)/EK$10,0)</f>
        <v/>
      </c>
      <c r="ER138" s="13" t="n">
        <v>38.34</v>
      </c>
      <c r="ES138" s="68">
        <f>IF(ER138&gt;0,((ER138-ER137)/ER137),0)</f>
        <v/>
      </c>
      <c r="ET138" s="68">
        <f>IF(ER138&gt;0,ES138-$V138,0)</f>
        <v/>
      </c>
      <c r="EU138" s="68">
        <f>IF(ER138&gt;0,(ER138-EU$10)/EU$10,0)</f>
        <v/>
      </c>
      <c r="EV138" s="68" t="n"/>
      <c r="EW138" s="15">
        <f>IF(ER138&gt;0,(ER138-ER$10)/ER$10,0)</f>
        <v/>
      </c>
      <c r="EY138" s="13" t="n">
        <v>38.02</v>
      </c>
      <c r="EZ138" s="68">
        <f>IF(EY138&gt;0,((EY138-EY137)/EY137),0)</f>
        <v/>
      </c>
      <c r="FA138" s="68">
        <f>IF(EY138&gt;0,EZ138-$V138,0)</f>
        <v/>
      </c>
      <c r="FB138" s="68" t="n"/>
      <c r="FC138" s="68" t="n"/>
      <c r="FD138" s="15">
        <f>IF(EY138&gt;0,(EY138-EY$10)/EY$10,0)</f>
        <v/>
      </c>
      <c r="FF138" s="13" t="n">
        <v>59.43</v>
      </c>
      <c r="FG138" s="68">
        <f>IF(FF138&gt;0,((FF138-FF137)/FF137),0)</f>
        <v/>
      </c>
      <c r="FH138" s="68">
        <f>IF(FF138&gt;0,FG138-$V138,0)</f>
        <v/>
      </c>
      <c r="FI138" s="68">
        <f>IF(FF138&gt;0,(FF138-FI$10)/FI$10,0)</f>
        <v/>
      </c>
      <c r="FJ138" s="68" t="n"/>
      <c r="FK138" s="15">
        <f>IF(FF138&gt;0,(FF138-FF$10)/FF$10,0)</f>
        <v/>
      </c>
      <c r="FM138" s="13" t="n">
        <v>197.52</v>
      </c>
      <c r="FN138" s="68">
        <f>IF(FM138&gt;0,((FM138-FM137)/FM137),0)</f>
        <v/>
      </c>
      <c r="FO138" s="68">
        <f>IF(FM138&gt;0,FN138-$V138,0)</f>
        <v/>
      </c>
      <c r="FP138" s="68">
        <f>IF(FM138&gt;0,(FM138-FP$10)/FP$10,0)</f>
        <v/>
      </c>
      <c r="FQ138" s="68" t="n"/>
      <c r="FR138" s="15">
        <f>IF(FM138&gt;0,(FM138-FM$10)/FM$10,0)</f>
        <v/>
      </c>
      <c r="FT138" s="13" t="n">
        <v>91.73</v>
      </c>
      <c r="FU138" s="68">
        <f>IF(FT138&gt;0,((FT138-FT137)/FT137),0)</f>
        <v/>
      </c>
      <c r="FV138" s="68">
        <f>IF(FT138&gt;0,FU138-$V138,0)</f>
        <v/>
      </c>
      <c r="FW138" s="68">
        <f>IF(FT138&gt;0,(FT138-FW$10)/FW$10,0)</f>
        <v/>
      </c>
      <c r="FX138" s="68" t="n"/>
      <c r="FY138" s="15">
        <f>IF(FT138&gt;0,(FT138-FT$10)/FT$10,0)</f>
        <v/>
      </c>
      <c r="GA138" s="13" t="n">
        <v>18.32</v>
      </c>
      <c r="GB138" s="68">
        <f>IF(GA138&gt;0,((GA138-GA137)/GA137),0)</f>
        <v/>
      </c>
      <c r="GC138" s="68">
        <f>IF(GA138&gt;0,GB138-$V138,0)</f>
        <v/>
      </c>
      <c r="GD138" s="68" t="n"/>
      <c r="GE138" s="68" t="n"/>
      <c r="GF138" s="15">
        <f>IF(GA138&gt;0,(GA138-GA$10)/GA$10,0)</f>
        <v/>
      </c>
      <c r="GG138" s="18" t="n"/>
      <c r="GH138" s="13" t="n">
        <v>18.96</v>
      </c>
      <c r="GI138" s="68">
        <f>IF(GH138&gt;0,((GH138-GH137)/GH137),0)</f>
        <v/>
      </c>
      <c r="GJ138" s="68">
        <f>IF(GH138&gt;0,GI138-$V138,0)</f>
        <v/>
      </c>
      <c r="GK138" s="68">
        <f>IF(GH138&gt;0,(GH138-GK$10)/GK$10,0)</f>
        <v/>
      </c>
      <c r="GL138" s="68" t="n"/>
      <c r="GM138" s="15">
        <f>IF(GH138&gt;0,(GH138-GH$10)/GH$10,0)</f>
        <v/>
      </c>
      <c r="GO138" s="13" t="n">
        <v>25.79</v>
      </c>
      <c r="GP138" s="68">
        <f>IF(GO138&gt;0,((GO138-GO137)/GO137),0)</f>
        <v/>
      </c>
      <c r="GQ138" s="68">
        <f>IF(GO138&gt;0,GP138-$V138,0)</f>
        <v/>
      </c>
      <c r="GR138" s="68" t="n"/>
      <c r="GS138" s="68" t="n"/>
      <c r="GT138" s="15">
        <f>IF(GO138&gt;0,(GO138-GO$10)/GO$10,0)</f>
        <v/>
      </c>
      <c r="GV138" s="13" t="n">
        <v>15.76</v>
      </c>
      <c r="GW138" s="68">
        <f>IF(GV138&gt;0,((GV138-GV137)/GV137),0)</f>
        <v/>
      </c>
      <c r="GX138" s="68">
        <f>IF(GV138&gt;0,GW138-$V138,0)</f>
        <v/>
      </c>
      <c r="GY138" s="68">
        <f>IF(GV138&gt;0,(GV138-GY$10)/GY$10,0)</f>
        <v/>
      </c>
      <c r="GZ138" s="68" t="n"/>
      <c r="HA138" s="15">
        <f>IF(GV138&gt;0,(GV138-GV$10)/GV$10,0)</f>
        <v/>
      </c>
      <c r="HD138" s="13" t="n">
        <v>295.88</v>
      </c>
      <c r="HE138" s="68">
        <f>IF(HD138&gt;0,((HD138-HD137)/HD137),0)</f>
        <v/>
      </c>
      <c r="HF138" s="68">
        <f>IF(HD138&gt;0,HE138-$V138,0)</f>
        <v/>
      </c>
      <c r="HG138" s="68">
        <f>IF(HD138&gt;0,(HD138-HG$10)/HG$10,0)</f>
        <v/>
      </c>
      <c r="HH138" s="68" t="n"/>
      <c r="HI138" s="15">
        <f>IF(HD138&gt;0,(HD138-HD$10)/HD$10,0)</f>
        <v/>
      </c>
      <c r="HK138" s="13" t="n">
        <v>46.02</v>
      </c>
      <c r="HL138" s="68">
        <f>IF(HK138&gt;0,((HK138-HK137)/HK137),0)</f>
        <v/>
      </c>
      <c r="HM138" s="68">
        <f>IF(HK138&gt;0,HL138-$V138,0)</f>
        <v/>
      </c>
      <c r="HN138" s="68">
        <f>IF(HK138&gt;0,(HK138-HN$10)/HN$10,0)</f>
        <v/>
      </c>
      <c r="HO138" s="68" t="n"/>
      <c r="HP138" s="15">
        <f>IF(HK138&gt;0,(HK138-HK$10)/HK$10,0)</f>
        <v/>
      </c>
      <c r="HR138" s="13" t="n">
        <v>113.78</v>
      </c>
      <c r="HS138" s="68">
        <f>IF(HR138&gt;0,((HR138-HR137)/HR137),0)</f>
        <v/>
      </c>
      <c r="HT138" s="68">
        <f>IF(HR138&gt;0,HS138-$V138,0)</f>
        <v/>
      </c>
      <c r="HU138" s="68">
        <f>IF(HR138&gt;0,(HR138-HU$10)/HU$10,0)</f>
        <v/>
      </c>
      <c r="HV138" s="68" t="n"/>
      <c r="HW138" s="15">
        <f>IF(HR138&gt;0,(HR138-HR$10)/HR$10,0)</f>
        <v/>
      </c>
      <c r="HY138" s="13" t="n">
        <v>162.88</v>
      </c>
      <c r="HZ138" s="68">
        <f>IF(HY138&gt;0,((HY138-HY137)/HY137),0)</f>
        <v/>
      </c>
      <c r="IA138" s="68">
        <f>IF(HY138&gt;0,HZ138-$V138,0)</f>
        <v/>
      </c>
      <c r="IB138" s="68">
        <f>IF(HY138&gt;0,(HY138-IB$10)/IB$10,0)</f>
        <v/>
      </c>
      <c r="IC138" s="68" t="n"/>
      <c r="ID138" s="15">
        <f>IF(HY138&gt;0,(HY138-HY$10)/HY$10,0)</f>
        <v/>
      </c>
      <c r="IF138" s="13" t="n">
        <v>277.9</v>
      </c>
      <c r="IG138" s="68">
        <f>IF(IF138&gt;0,((IF138-IF137)/IF137),0)</f>
        <v/>
      </c>
      <c r="IH138" s="68">
        <f>IF(IF138&gt;0,IG138-$V138,0)</f>
        <v/>
      </c>
      <c r="II138" s="68">
        <f>IF(IF138&gt;0,(IF138-II$10)/II$10,0)</f>
        <v/>
      </c>
      <c r="IJ138" s="68" t="n"/>
      <c r="IK138" s="15">
        <f>IF(IF138&gt;0,(IF138-IF$10)/IF$10,0)</f>
        <v/>
      </c>
      <c r="IM138" s="13" t="n">
        <v>248.79</v>
      </c>
      <c r="IN138" s="68">
        <f>IF(IM138&gt;0,((IM138-IM137)/IM137),0)</f>
        <v/>
      </c>
      <c r="IO138" s="68">
        <f>IF(IM138&gt;0,IN138-$V138,0)</f>
        <v/>
      </c>
      <c r="IP138" s="68">
        <f>IF(IM138&gt;0,(IM138-IP$10)/IP$10,0)</f>
        <v/>
      </c>
      <c r="IQ138" s="68" t="n"/>
      <c r="IR138" s="15">
        <f>IF(IM138&gt;0,(IM138-IM$10)/IM$10,0)</f>
        <v/>
      </c>
      <c r="IT138" s="13" t="n">
        <v>71.56</v>
      </c>
      <c r="IU138" s="68">
        <f>IF(IT138&gt;0,((IT138-IT137)/IT137),0)</f>
        <v/>
      </c>
      <c r="IV138" s="68">
        <f>IF(IT138&gt;0,IU138-$V138,0)</f>
        <v/>
      </c>
      <c r="IW138" s="68">
        <f>IF(IT138&gt;0,(IT138-IW$10)/IW$10,0)</f>
        <v/>
      </c>
      <c r="IX138" s="68" t="n"/>
      <c r="IY138" s="15">
        <f>IF(IT138&gt;0,(IT138-IT$10)/IT$10,0)</f>
        <v/>
      </c>
      <c r="JA138" s="13" t="n">
        <v>732.78</v>
      </c>
      <c r="JB138" s="68">
        <f>IF(JA138&gt;0,((JA138-JA137)/JA137),0)</f>
        <v/>
      </c>
      <c r="JC138" s="68">
        <f>IF(JA138&gt;0,JB138-$V138,0)</f>
        <v/>
      </c>
      <c r="JD138" s="68">
        <f>IF(JA138&gt;0,(JA138-JD$10)/JD$10,0)</f>
        <v/>
      </c>
      <c r="JE138" s="68" t="n"/>
      <c r="JF138" s="15">
        <f>IF(JA138&gt;0,(JA138-JA$10)/JA$10,0)</f>
        <v/>
      </c>
      <c r="JH138" s="13" t="n">
        <v>503.51</v>
      </c>
      <c r="JI138" s="68">
        <f>IF(JH138&gt;0,((JH138-JH137)/JH137),0)</f>
        <v/>
      </c>
      <c r="JJ138" s="68">
        <f>IF(JH138&gt;0,JI138-$V138,0)</f>
        <v/>
      </c>
      <c r="JK138" s="68">
        <f>IF(JH138&gt;0,(JH138-JK$10)/JK$10,0)</f>
        <v/>
      </c>
      <c r="JL138" s="68" t="n"/>
      <c r="JM138" s="15">
        <f>IF(JH138&gt;0,(JH138-JH$10)/JH$10,0)</f>
        <v/>
      </c>
      <c r="JO138" s="13" t="n">
        <v>13.37</v>
      </c>
      <c r="JP138" s="68">
        <f>IF(JO138&gt;0,((JO138-JO137)/JO137),0)</f>
        <v/>
      </c>
      <c r="JQ138" s="68">
        <f>IF(JO138&gt;0,JP138-$V138,0)</f>
        <v/>
      </c>
      <c r="JR138" s="68">
        <f>IF(JO138&gt;0,(JO138-JR$10)/JR$10,0)</f>
        <v/>
      </c>
      <c r="JS138" s="68" t="n"/>
      <c r="JT138" s="15">
        <f>IF(JO138&gt;0,(JO138-JO$10)/JO$10,0)</f>
        <v/>
      </c>
      <c r="JV138" s="13" t="n">
        <v>1.69</v>
      </c>
      <c r="JW138" s="68">
        <f>IF(JV138&gt;0,((JV138-JV137)/JV137),0)</f>
        <v/>
      </c>
      <c r="JX138" s="68">
        <f>IF(JV138&gt;0,JW138-$V138,0)</f>
        <v/>
      </c>
      <c r="JY138" s="68">
        <f>IF(JV138&gt;0,(JV138-JY$10)/JY$10,0)</f>
        <v/>
      </c>
      <c r="JZ138" s="68" t="n"/>
      <c r="KA138" s="15">
        <f>IF(JV138&gt;0,(JV138-JV$10)/JV$10,0)</f>
        <v/>
      </c>
      <c r="KC138" s="13" t="n">
        <v>20.18</v>
      </c>
      <c r="KD138" s="68">
        <f>IF(KC138&gt;0,((KC138-KC137)/KC137),0)</f>
        <v/>
      </c>
      <c r="KE138" s="68">
        <f>IF(KC138&gt;0,KD138-$V138,0)</f>
        <v/>
      </c>
      <c r="KF138" s="68">
        <f>IF(KC138&gt;0,(KC138-KF$10)/KF$10,0)</f>
        <v/>
      </c>
      <c r="KG138" s="68" t="n"/>
      <c r="KH138" s="15">
        <f>IF(KC138&gt;0,(KC138-KC$10)/KC$10,0)</f>
        <v/>
      </c>
      <c r="KI138" s="18" t="n"/>
      <c r="KJ138" s="13" t="n">
        <v>97.59</v>
      </c>
      <c r="KK138" s="68">
        <f>IF(KJ138&gt;0,((KJ138-KJ137)/KJ137),0)</f>
        <v/>
      </c>
      <c r="KL138" s="68">
        <f>IF(KJ138&gt;0,KK138-$V138,0)</f>
        <v/>
      </c>
      <c r="KM138" s="68">
        <f>IF(KJ138&gt;0,(KJ138-KM$10)/KM$10,0)</f>
        <v/>
      </c>
      <c r="KN138" s="68" t="n"/>
      <c r="KO138" s="15">
        <f>IF(KJ138&gt;0,(KJ138-KJ$10)/KJ$10,0)</f>
        <v/>
      </c>
      <c r="KQ138" s="13" t="n">
        <v>1.714</v>
      </c>
      <c r="KR138" s="68">
        <f>IF(KQ138&gt;0,((KQ138-KQ137)/KQ137),0)</f>
        <v/>
      </c>
      <c r="KS138" s="68">
        <f>IF(KQ138&gt;0,KR138-$V138,0)</f>
        <v/>
      </c>
      <c r="KT138" s="68">
        <f>IF(KQ138&gt;0,(KQ138-KT$10)/KT$10,0)</f>
        <v/>
      </c>
      <c r="KU138" s="68" t="n"/>
      <c r="KV138" s="15">
        <f>IF(KQ138&gt;0,(KQ138-KQ$10)/KQ$10,0)</f>
        <v/>
      </c>
      <c r="KW138" s="18" t="n"/>
      <c r="KX138" s="13" t="n">
        <v>47.16</v>
      </c>
      <c r="KY138" s="68">
        <f>IF(KX138&gt;0,((KX138-KX137)/KX137),0)</f>
        <v/>
      </c>
      <c r="KZ138" s="68">
        <f>IF(KX138&gt;0,KY138-$V138,0)</f>
        <v/>
      </c>
      <c r="LA138" s="68">
        <f>IF(KX138&gt;0,(KX138-LA$10)/LA$10,0)</f>
        <v/>
      </c>
      <c r="LB138" s="68" t="n"/>
      <c r="LC138" s="15">
        <f>IF(KX138&gt;0,(KX138-KX$10)/KX$10,0)</f>
        <v/>
      </c>
      <c r="LD138" s="18" t="n"/>
      <c r="LE138" s="13" t="n">
        <v>54.87</v>
      </c>
      <c r="LF138" s="68">
        <f>IF(LE138&gt;0,((LE138-LE137)/LE137),0)</f>
        <v/>
      </c>
      <c r="LG138" s="68">
        <f>IF(LE138&gt;0,LF138-$V138,0)</f>
        <v/>
      </c>
      <c r="LH138" s="68">
        <f>IF(LE138&gt;0,(LE138-LH$10)/LH$10,0)</f>
        <v/>
      </c>
      <c r="LI138" s="68" t="n"/>
      <c r="LJ138" s="15">
        <f>IF(LE138&gt;0,(LE138-LE$10)/LE$10,0)</f>
        <v/>
      </c>
      <c r="LL138" s="13" t="n">
        <v>117.68</v>
      </c>
      <c r="LM138" s="68">
        <f>IF(LL138&gt;0,((LL138-LL137)/LL137),0)</f>
        <v/>
      </c>
      <c r="LN138" s="68">
        <f>IF(LL138&gt;0,LM138-$V138,0)</f>
        <v/>
      </c>
      <c r="LO138" s="68">
        <f>IF(LL138&gt;0,(LL138-LO$10)/LO$10,0)</f>
        <v/>
      </c>
      <c r="LP138" s="68" t="n"/>
      <c r="LQ138" s="15">
        <f>IF(LL138&gt;0,(LL138-LL$10)/LL$10,0)</f>
        <v/>
      </c>
      <c r="LS138" s="13" t="n">
        <v>15.32</v>
      </c>
      <c r="LT138" s="68">
        <f>IF(LS138&gt;0,((LS138-LS137)/LS137),0)</f>
        <v/>
      </c>
      <c r="LU138" s="68">
        <f>IF(LS138&gt;0,LT138-$V138,0)</f>
        <v/>
      </c>
      <c r="LV138" s="68" t="n"/>
      <c r="LW138" s="68" t="n"/>
      <c r="LX138" s="15">
        <f>IF(LS138&gt;0,(LS138-LS$10)/LS$10,0)</f>
        <v/>
      </c>
      <c r="LZ138" s="13" t="n">
        <v>14.28</v>
      </c>
      <c r="MA138" s="68">
        <f>IF(LZ138&gt;0,((LZ138-LZ137)/LZ137),0)</f>
        <v/>
      </c>
      <c r="MB138" s="68">
        <f>IF(LZ138&gt;0,MA138-$V138,0)</f>
        <v/>
      </c>
      <c r="MC138" s="68">
        <f>IF(LZ138&gt;0,(LZ138-MC$10)/MC$10,0)</f>
        <v/>
      </c>
      <c r="MD138" s="68" t="n"/>
      <c r="ME138" s="15">
        <f>IF(LZ138&gt;0,(LZ138-LZ$10)/LZ$10,0)</f>
        <v/>
      </c>
      <c r="MG138" s="13" t="n">
        <v>53.91</v>
      </c>
      <c r="MH138" s="68">
        <f>IF(MG138&gt;0,((MG138-MG137)/MG137),0)</f>
        <v/>
      </c>
      <c r="MI138" s="68">
        <f>IF(MG138&gt;0,MH138-$V138,0)</f>
        <v/>
      </c>
      <c r="MJ138" s="68">
        <f>IF(MG138&gt;0,(MG138-MJ$10)/MJ$10,0)</f>
        <v/>
      </c>
      <c r="MK138" s="68" t="n"/>
      <c r="ML138" s="15">
        <f>IF(MG138&gt;0,(MG138-MG$10)/MG$10,0)</f>
        <v/>
      </c>
      <c r="MN138" s="13" t="n">
        <v>137.68</v>
      </c>
      <c r="MO138" s="68">
        <f>IF(MN138&gt;0,((MN138-MN137)/MN137),0)</f>
        <v/>
      </c>
      <c r="MP138" s="68">
        <f>IF(MN138&gt;0,MO138-$V138,0)</f>
        <v/>
      </c>
      <c r="MQ138" s="68">
        <f>IF(MN138&gt;0,(MN138-MQ$10)/MQ$10,0)</f>
        <v/>
      </c>
      <c r="MR138" s="68" t="n"/>
      <c r="MS138" s="15">
        <f>IF(MN138&gt;0,(MN138-MN$10)/MN$10,0)</f>
        <v/>
      </c>
      <c r="MU138" s="13" t="n">
        <v>13.06</v>
      </c>
      <c r="MV138" s="68">
        <f>IF(MU138&gt;0,((MU138-MU137)/MU137),0)</f>
        <v/>
      </c>
      <c r="MW138" s="68">
        <f>IF(MU138&gt;0,MV138-$V138,0)</f>
        <v/>
      </c>
      <c r="MX138" s="68">
        <f>IF(MU138&gt;0,(MU138-MX$10)/MX$10,0)</f>
        <v/>
      </c>
      <c r="MY138" s="68" t="n"/>
      <c r="MZ138" s="15">
        <f>IF(MU138&gt;0,(MU138-MU$10)/MU$10,0)</f>
        <v/>
      </c>
      <c r="NB138" s="13" t="n">
        <v>250.18</v>
      </c>
      <c r="NC138" s="68">
        <f>IF(NB138&gt;0,((NB138-NB137)/NB137),0)</f>
        <v/>
      </c>
      <c r="ND138" s="68">
        <f>IF(NB138&gt;0,NC138-$V138,0)</f>
        <v/>
      </c>
      <c r="NE138" s="68">
        <f>IF(NB138&gt;0,(NB138-NE$10)/NE$10,0)</f>
        <v/>
      </c>
      <c r="NF138" s="68" t="n"/>
      <c r="NG138" s="15">
        <f>IF(NB138&gt;0,(NB138-NB$10)/NB$10,0)</f>
        <v/>
      </c>
      <c r="NI138" s="13" t="n">
        <v>5.76</v>
      </c>
      <c r="NJ138" s="68">
        <f>IF(NI138&gt;0,((NI138-NI137)/NI137),0)</f>
        <v/>
      </c>
      <c r="NK138" s="68">
        <f>IF(NI138&gt;0,NJ138-$V138,0)</f>
        <v/>
      </c>
      <c r="NL138" s="68">
        <f>IF(NI138&gt;0,(NI138-NL$10)/NL$10,0)</f>
        <v/>
      </c>
      <c r="NM138" s="68" t="n"/>
      <c r="NN138" s="15">
        <f>IF(NI138&gt;0,(NI138-NI$10)/NI$10,0)</f>
        <v/>
      </c>
      <c r="NP138" s="13" t="n">
        <v>535.4</v>
      </c>
      <c r="NQ138" s="68">
        <f>IF(NP138&gt;0,((NP138-NP137)/NP137),0)</f>
        <v/>
      </c>
      <c r="NR138" s="68">
        <f>IF(NP138&gt;0,NQ138-$V138,0)</f>
        <v/>
      </c>
      <c r="NS138" s="68">
        <f>IF(NP138&gt;0,(NP138-NS$10)/NS$10,0)</f>
        <v/>
      </c>
      <c r="NT138" s="68" t="n"/>
      <c r="NU138" s="15">
        <f>IF(NP138&gt;0,(NP138-NP$10)/NP$10,0)</f>
        <v/>
      </c>
      <c r="NW138" s="13" t="n">
        <v>176.62</v>
      </c>
      <c r="NX138" s="68">
        <f>IF(NW138&gt;0,((NW138-NW137)/NW137),0)</f>
        <v/>
      </c>
      <c r="NY138" s="68">
        <f>IF(NW138&gt;0,NX138-$V138,0)</f>
        <v/>
      </c>
      <c r="NZ138" s="68">
        <f>IF(NW138&gt;0,(NW138-NZ$10)/NZ$10,0)</f>
        <v/>
      </c>
      <c r="OA138" s="68" t="n"/>
      <c r="OB138" s="15">
        <f>IF(NW138&gt;0,(NW138-NW$10)/NW$10,0)</f>
        <v/>
      </c>
      <c r="OD138" s="13" t="n">
        <v>2.385</v>
      </c>
      <c r="OE138" s="68">
        <f>IF(OD138&gt;0,((OD138-OD137)/OD137),0)</f>
        <v/>
      </c>
      <c r="OF138" s="68">
        <f>IF(OD138&gt;0,OE138-$V138,0)</f>
        <v/>
      </c>
      <c r="OG138" s="68">
        <f>IF(OD138&gt;0,(OD138-OG$10)/OG$10,0)</f>
        <v/>
      </c>
      <c r="OH138" s="68" t="n"/>
      <c r="OI138" s="15">
        <f>IF(OD138&gt;0,(OD138-OD$10)/OD$10,0)</f>
        <v/>
      </c>
      <c r="OK138" s="13" t="n">
        <v>179.67</v>
      </c>
      <c r="OL138" s="68">
        <f>IF(OK138&gt;0,((OK138-OK137)/OK137),0)</f>
        <v/>
      </c>
      <c r="OM138" s="68">
        <f>IF(OK138&gt;0,OL138-$V138,0)</f>
        <v/>
      </c>
      <c r="ON138" s="68">
        <f>IF(OK138&gt;0,(OK138-ON$10)/ON$10,0)</f>
        <v/>
      </c>
      <c r="OO138" s="68" t="n"/>
      <c r="OP138" s="15">
        <f>IF(OK138&gt;0,(OK138-OK$10)/OK$10,0)</f>
        <v/>
      </c>
      <c r="OR138" s="13" t="n">
        <v>6.27</v>
      </c>
      <c r="OS138" s="68">
        <f>IF(OR138&gt;0,((OR138-OR137)/OR137),0)</f>
        <v/>
      </c>
      <c r="OT138" s="68">
        <f>IF(OR138&gt;0,OS138-$V138,0)</f>
        <v/>
      </c>
      <c r="OU138" s="68">
        <f>IF(OR138&gt;0,(OR138-OU$10)/OU$10,0)</f>
        <v/>
      </c>
      <c r="OV138" s="68" t="n"/>
      <c r="OW138" s="15">
        <f>IF(OR138&gt;0,(OR138-OR$10)/OR$10,0)</f>
        <v/>
      </c>
      <c r="OY138" s="13" t="n">
        <v>146.16</v>
      </c>
      <c r="OZ138" s="68">
        <f>IF(OY138&gt;0,((OY138-OY137)/OY137),0)</f>
        <v/>
      </c>
      <c r="PA138" s="68">
        <f>IF(OY138&gt;0,OZ138-$V138,0)</f>
        <v/>
      </c>
      <c r="PB138" s="68">
        <f>IF(OY138&gt;0,(OY138-PB$10)/PB$10,0)</f>
        <v/>
      </c>
      <c r="PC138" s="68" t="n"/>
      <c r="PD138" s="15">
        <f>IF(OY138&gt;0,(OY138-OY$10)/OY$10,0)</f>
        <v/>
      </c>
      <c r="PE138" s="18" t="n"/>
      <c r="PF138" s="13" t="n">
        <v>259.05</v>
      </c>
      <c r="PG138" s="68">
        <f>IF(PF138&gt;0,((PF138-PF137)/PF137),0)</f>
        <v/>
      </c>
      <c r="PH138" s="68">
        <f>IF(PF138&gt;0,PG138-$V138,0)</f>
        <v/>
      </c>
      <c r="PI138" s="68">
        <f>IF(PF138&gt;0,(PF138-PI$10)/PI$10,0)</f>
        <v/>
      </c>
      <c r="PJ138" s="68" t="n"/>
      <c r="PK138" s="15">
        <f>IF(PF138&gt;0,(PF138-PF$10)/PF$10,0)</f>
        <v/>
      </c>
      <c r="PM138" s="13" t="n"/>
      <c r="PN138" s="68">
        <f>IF(PM138&gt;0,((PM138-PM137)/PM137),0)</f>
        <v/>
      </c>
      <c r="PO138" s="68">
        <f>PN138-$V138</f>
        <v/>
      </c>
      <c r="PP138" s="68">
        <f>IF(PM138&gt;0,(PM138-PP$10)/PP$10,0)</f>
        <v/>
      </c>
      <c r="PQ138" s="68" t="n"/>
      <c r="PR138" s="15">
        <f>IF(PM138&gt;0,(PM138-PM$10)/PM$10,0)</f>
        <v/>
      </c>
      <c r="PT138" s="13" t="n">
        <v>5.59</v>
      </c>
      <c r="PU138" s="68">
        <f>IF(PT138&gt;0,((PT138-PT137)/PT137),0)</f>
        <v/>
      </c>
      <c r="PV138" s="68">
        <f>IF(PT138&gt;0,PU138-$V138,0)</f>
        <v/>
      </c>
      <c r="PW138" s="68">
        <f>IF(PT138&gt;0,(PT138-PW$10)/PW$10,0)</f>
        <v/>
      </c>
      <c r="PX138" s="68" t="n"/>
      <c r="PY138" s="15">
        <f>IF(PT138&gt;0,(PT138-PT$10)/PT$10,0)</f>
        <v/>
      </c>
      <c r="QA138" s="13" t="n">
        <v>226.15</v>
      </c>
      <c r="QB138" s="68">
        <f>IF(QA138&gt;0,((QA138-QA137)/QA137),0)</f>
        <v/>
      </c>
      <c r="QC138" s="68">
        <f>IF(QA138&gt;0,QB138-$V138,0)</f>
        <v/>
      </c>
      <c r="QD138" s="68">
        <f>IF(QA138&gt;0,(QA138-QD$10)/QD$10,0)</f>
        <v/>
      </c>
      <c r="QE138" s="68" t="n"/>
      <c r="QF138" s="15">
        <f>IF(QA138&gt;0,(QA138-QA$10)/QA$10,0)</f>
        <v/>
      </c>
      <c r="QH138" s="13" t="n">
        <v>1.73</v>
      </c>
      <c r="QI138" s="68">
        <f>IF(QH138&gt;0,((QH138-QH137)/QH137),0)</f>
        <v/>
      </c>
      <c r="QJ138" s="68">
        <f>IF(QH138&gt;0,QI138-$V138,0)</f>
        <v/>
      </c>
      <c r="QK138" s="68">
        <f>IF(QH138&gt;0,(QH138-QK$10)/QK$10,0)</f>
        <v/>
      </c>
      <c r="QL138" s="68" t="n"/>
      <c r="QM138" s="15">
        <f>IF(QH138&gt;0,(QH138-QH$10)/QH$10,0)</f>
        <v/>
      </c>
      <c r="QO138" s="13" t="n">
        <v>9.789999999999999</v>
      </c>
      <c r="QP138" s="68">
        <f>IF(QO138&gt;0,((QO138-QO137)/QO137),0)</f>
        <v/>
      </c>
      <c r="QQ138" s="68">
        <f>IF(QO138&gt;0,QP138-$V138,0)</f>
        <v/>
      </c>
      <c r="QR138" s="68">
        <f>IF(QO138&gt;0,(QO138-QR$10)/QR$10,0)</f>
        <v/>
      </c>
      <c r="QS138" s="68" t="n"/>
      <c r="QT138" s="15">
        <f>IF(QO138&gt;0,(QO138-QO$10)/QO$10,0)</f>
        <v/>
      </c>
      <c r="QV138" s="13" t="n">
        <v>2.062</v>
      </c>
      <c r="QW138" s="68">
        <f>IF(QV138&gt;0,((QV138-QV137)/QV137),0)</f>
        <v/>
      </c>
      <c r="QX138" s="68">
        <f>IF(QV138&gt;0,QW138-$V138,0)</f>
        <v/>
      </c>
      <c r="QY138" s="68">
        <f>IF(QV138&gt;0,(QV138-QY$10)/QY$10,0)</f>
        <v/>
      </c>
      <c r="QZ138" s="68" t="n"/>
      <c r="RA138" s="15">
        <f>IF(QV138&gt;0,(QV138-QV$10)/QV$10,0)</f>
        <v/>
      </c>
      <c r="RC138" s="13" t="n">
        <v>43.99</v>
      </c>
      <c r="RD138" s="68">
        <f>IF(RC138&gt;0,((RC138-RC137)/RC137),0)</f>
        <v/>
      </c>
      <c r="RE138" s="68">
        <f>IF(RC138&gt;0,RD138-$V138,0)</f>
        <v/>
      </c>
      <c r="RF138" s="68">
        <f>IF(RC138&gt;0,(RC138-RF$10)/RF$10,0)</f>
        <v/>
      </c>
      <c r="RG138" s="68" t="n"/>
      <c r="RH138" s="15">
        <f>IF(RC138&gt;0,(RC138-RC$10)/RC$10,0)</f>
        <v/>
      </c>
      <c r="RJ138" s="13" t="n">
        <v>231.84</v>
      </c>
      <c r="RK138" s="68">
        <f>IF(RJ138&gt;0,((RJ138-RJ137)/RJ137),0)</f>
        <v/>
      </c>
      <c r="RL138" s="68">
        <f>RK138-$V138</f>
        <v/>
      </c>
      <c r="RM138" s="68">
        <f>IF(RJ138&gt;0,(RJ138-RM$10)/RM$10,0)</f>
        <v/>
      </c>
      <c r="RN138" s="68" t="n"/>
      <c r="RO138" s="15">
        <f>IF(RJ138&gt;0,(RJ138-RJ$10)/RJ$10,0)</f>
        <v/>
      </c>
      <c r="RQ138" s="13" t="n">
        <v>14.15</v>
      </c>
      <c r="RR138" s="68">
        <f>IF(RQ138&gt;0,((RQ138-RQ137)/RQ137),0)</f>
        <v/>
      </c>
      <c r="RS138" s="68">
        <f>RR138-$V138</f>
        <v/>
      </c>
      <c r="RT138" s="68">
        <f>IF(RQ138&gt;0,(RQ138-RT$10)/RT$10,0)</f>
        <v/>
      </c>
      <c r="RU138" s="68" t="n"/>
      <c r="RV138" s="15">
        <f>IF(RQ138&gt;0,(RQ138-RQ$10)/RQ$10,0)</f>
        <v/>
      </c>
      <c r="RX138" s="13" t="n">
        <v>143.13</v>
      </c>
      <c r="RY138" s="68">
        <f>IF(RX138&gt;0,((RX138-RX137)/RX137),0)</f>
        <v/>
      </c>
      <c r="RZ138" s="68">
        <f>RY138-$V138</f>
        <v/>
      </c>
      <c r="SA138" s="68">
        <f>IF(RX138&gt;0,(RX138-SA$10)/SA$10,0)</f>
        <v/>
      </c>
      <c r="SB138" s="68" t="n"/>
      <c r="SC138" s="15">
        <f>IF(RX138&gt;0,(RX138-RX$10)/RX$10,0)</f>
        <v/>
      </c>
      <c r="SE138" s="13" t="n">
        <v>13.51</v>
      </c>
      <c r="SF138" s="68">
        <f>IF(SE138&gt;0,((SE138-SE137)/SE137),0)</f>
        <v/>
      </c>
      <c r="SG138" s="68">
        <f>SF138-$V138</f>
        <v/>
      </c>
      <c r="SH138" s="68">
        <f>IF(SE138&gt;0,(SE138-SH$10)/SH$10,0)</f>
        <v/>
      </c>
      <c r="SI138" s="68" t="n"/>
      <c r="SJ138" s="15">
        <f>IF(SE138&gt;0,(SE138-SE$10)/SE$10,0)</f>
        <v/>
      </c>
      <c r="SL138" s="13" t="n">
        <v>0.866</v>
      </c>
      <c r="SM138" s="68">
        <f>IF(SL138&gt;0,((SL138-SL137)/SL137),0)</f>
        <v/>
      </c>
      <c r="SN138" s="68">
        <f>SM138-$V138</f>
        <v/>
      </c>
      <c r="SO138" s="68">
        <f>IF(SL138&gt;0,(SL138-SO$10)/SO$10,0)</f>
        <v/>
      </c>
      <c r="SP138" s="68" t="n"/>
      <c r="SQ138" s="15">
        <f>IF(SL138&gt;0,(SL138-SL$10)/SL$10,0)</f>
        <v/>
      </c>
      <c r="SS138" s="13" t="n">
        <v>16.39</v>
      </c>
      <c r="ST138" s="68">
        <f>IF(SS138&gt;0,((SS138-SS137)/SS137),0)</f>
        <v/>
      </c>
      <c r="SU138" s="68">
        <f>ST138-$V138</f>
        <v/>
      </c>
      <c r="SV138" s="68">
        <f>IF(SS138&gt;0,(SS138-SV$10)/SV$10,0)</f>
        <v/>
      </c>
      <c r="SW138" s="68" t="n"/>
      <c r="SX138" s="15">
        <f>IF(SS138&gt;0,(SS138-SS$10)/SS$10,0)</f>
        <v/>
      </c>
      <c r="SZ138" s="13" t="n">
        <v>30.03</v>
      </c>
      <c r="TA138" s="68">
        <f>IF(SZ138&gt;0,((SZ138-SZ137)/SZ137),0)</f>
        <v/>
      </c>
      <c r="TB138" s="68">
        <f>TA138-$V138</f>
        <v/>
      </c>
      <c r="TC138" s="68">
        <f>IF(SZ138&gt;0,(SZ138-TC$10)/TC$10,0)</f>
        <v/>
      </c>
      <c r="TD138" s="68" t="n"/>
      <c r="TE138" s="15">
        <f>IF(SZ138&gt;0,(SZ138-SZ$10)/SZ$10,0)</f>
        <v/>
      </c>
      <c r="TG138" s="587" t="n">
        <v>0.16</v>
      </c>
      <c r="TH138" s="68">
        <f>IF(TG138&gt;0,((TG138-TG137)/TG137),0)</f>
        <v/>
      </c>
      <c r="TI138" s="68">
        <f>TH138-$V138</f>
        <v/>
      </c>
      <c r="TJ138" s="68">
        <f>IF(TG138&gt;0,(TG138-TJ$10)/TJ$10,0)</f>
        <v/>
      </c>
      <c r="TK138" s="68" t="n"/>
      <c r="TL138" s="15">
        <f>IF(TG138&gt;0,(TG138-TG$10)/TG$10,0)</f>
        <v/>
      </c>
      <c r="TN138" s="13" t="n">
        <v>69.69</v>
      </c>
      <c r="TO138" s="68">
        <f>IF(TN138&gt;0,((TN138-TN137)/TN137),0)</f>
        <v/>
      </c>
      <c r="TP138" s="68">
        <f>TO138-$V138</f>
        <v/>
      </c>
      <c r="TQ138" s="68">
        <f>IF(TN138&gt;0,(TN138-TQ$10)/TQ$10,0)</f>
        <v/>
      </c>
      <c r="TR138" s="68" t="n"/>
      <c r="TS138" s="15">
        <f>IF(TN138&gt;0,(TN138-TN$10)/TN$10,0)</f>
        <v/>
      </c>
      <c r="TU138" s="587" t="n">
        <v>2.94</v>
      </c>
      <c r="TV138" s="68">
        <f>IF(TU138&gt;0,((TU138-TU137)/TU137),0)</f>
        <v/>
      </c>
      <c r="TW138" s="68">
        <f>TV138-$V138</f>
        <v/>
      </c>
      <c r="TX138" s="68">
        <f>IF(TU138&gt;0,(TU138-TX$10)/TX$10,0)</f>
        <v/>
      </c>
      <c r="TY138" s="68" t="n"/>
      <c r="TZ138" s="15">
        <f>IF(TU138&gt;0,(TU138-TU$10)/TU$10,0)</f>
        <v/>
      </c>
      <c r="UB138" s="587" t="n"/>
      <c r="UC138" s="68">
        <f>IF(UB138&gt;0,((UB138-UB137)/UB137),0)</f>
        <v/>
      </c>
      <c r="UD138" s="68">
        <f>UC138-$V138</f>
        <v/>
      </c>
      <c r="UE138" s="68">
        <f>IF(UB138&gt;0,(UB138-UE$10)/UE$10,0)</f>
        <v/>
      </c>
      <c r="UF138" s="68" t="n"/>
      <c r="UG138" s="15">
        <f>IF(UB138&gt;0,(UB138-UB$10)/UB$10,0)</f>
        <v/>
      </c>
      <c r="UI138" s="587" t="n"/>
      <c r="UJ138" s="68">
        <f>IF(UI138&gt;0,((UI138-UI137)/UI137),0)</f>
        <v/>
      </c>
      <c r="UK138" s="68">
        <f>UJ138-$V138</f>
        <v/>
      </c>
      <c r="UL138" s="68">
        <f>IF(UI138&gt;0,(UI138-UL$10)/UL$10,0)</f>
        <v/>
      </c>
      <c r="UM138" s="68" t="n"/>
      <c r="UN138" s="15">
        <f>IF(UI138&gt;0,(UI138-UI$10)/UI$10,0)</f>
        <v/>
      </c>
      <c r="UP138" s="587" t="n"/>
      <c r="UQ138" s="68">
        <f>IF(UP138&gt;0,((UP138-UP137)/UP137),0)</f>
        <v/>
      </c>
      <c r="UR138" s="68">
        <f>UQ138-$V138</f>
        <v/>
      </c>
      <c r="US138" s="68">
        <f>IF(UP138&gt;0,(UP138-US$10)/US$10,0)</f>
        <v/>
      </c>
      <c r="UT138" s="68" t="n"/>
      <c r="UU138" s="15">
        <f>IF(UP138&gt;0,(UP138-UP$10)/UP$10,0)</f>
        <v/>
      </c>
      <c r="UW138" s="587" t="n"/>
      <c r="UX138" s="68">
        <f>IF(UW138&gt;0,((UW138-UW137)/UW137),0)</f>
        <v/>
      </c>
      <c r="UY138" s="68">
        <f>UX138-$V138</f>
        <v/>
      </c>
      <c r="UZ138" s="68">
        <f>IF(UW138&gt;0,(UW138-UZ$10)/UZ$10,0)</f>
        <v/>
      </c>
      <c r="VA138" s="68" t="n"/>
      <c r="VB138" s="15">
        <f>IF(UW138&gt;0,(UW138-UW$10)/UW$10,0)</f>
        <v/>
      </c>
      <c r="VD138" s="587" t="n"/>
      <c r="VE138" s="68">
        <f>IF(VD138&gt;0,((VD138-VD137)/VD137),0)</f>
        <v/>
      </c>
      <c r="VF138" s="68">
        <f>VE138-$V138</f>
        <v/>
      </c>
      <c r="VG138" s="68">
        <f>IF(VD138&gt;0,(VD138-VG$10)/VG$10,0)</f>
        <v/>
      </c>
      <c r="VH138" s="68" t="n"/>
      <c r="VI138" s="15">
        <f>IF(VD138&gt;0,(VD138-VD$10)/VD$10,0)</f>
        <v/>
      </c>
      <c r="VM138" s="21">
        <f>IF($C138&gt;0,(($IK$5*IG138)+($GT$5*GP138)+($JM$5*JI138)+($JF$5*JB138)+($IY$5*IU138)+($IR$5*IN138)+($ID$5*HZ138)+($HW$5*HS138)+($HP$5*HL138)+($HI$5*HE138)+($GF$5*GB138)+($FY$5*FU138)+($FR$5*FN138)+($FK$5*FG138)+($FD$5*EZ138)+($EW$5*ES138)+($EP$5*EL138)+($EI$5*EE138)+($EB$5*DX138)+($DU$5*DQ138)+($DN$5*DJ138)+($DG$5*DC138)+($CZ$5*CV138)+($CS$5*CO138)+($CL$5*CH138)+($CE$5*CA138)+($BX$5*BT138)+($BQ$5*BM138)+($BJ$5*BF138)+($BC$5*AY138)+($AV$5*AR138)+($AO$5*AK138)+($AH$5*AD138)+($JT$5*JP138)+($KA$5*JW138)+($KO$5*KK138)+($PR$5*PN138)+($GM$5*GI138)+($HA$5*GW138)+($KV$5*KR138)+($KH$5*KD138)+($LC$5*KY138)+($MS$5*MO138)+($ML$5*MH138)+($ME$5*MA138)+($LX$5*LT138)+($LQ$5*LM138)+($LJ$5*LF138)+(MV138*$MZ$5)+(NC138*$NG$5)+(NJ138*$NN$5)+($OI$5*OE138)+($NU$5*NQ138)+($OB$5*NX138)+($PK$5*PG138)+($OP$5*OL138)+($OW$5*OS138)+($PD$5*OZ138)+(PU138*$PY$5)+(QB138*$QF$5)+(QI138*$QM$5)+(QP138*$QT$5)+(QW138*$RA$5)+(RD138*$RH$5)+(RK138*$RO$5)+(RR138*$RV$5)+(RY138*$SC$5)+(SF138*$SJ$5)+(SM138*$SQ$5)+(ST138*$SX$5)+(TA138*$TE$5))+(TH138*$TL$5)+(TO138*$TS$5))/$VM$5</f>
        <v/>
      </c>
      <c r="VN138" s="538" t="n"/>
      <c r="VO138" s="21">
        <f>IF($C138&gt;0,(($IK$5*II138)+($GT$5*GR138)+($JM$5*JK138)+($JF$5*JD138)+($IY$5*IW138)+($IR$5*IP138)+($ID$5*IB138)+($HW$5*HU138)+($HP$5*HN138)+($HI$5*HG138)+($GF$5*GD138)+($FY$5*FW138)+($FR$5*FP138)+($FK$5*FI138)+($FD$5*FB138)+($EW$5*EU138)+($EP$5*EN138)+($EI$5*EG138)+($EB$5*DZ138)+($DU$5*DS138)+($DN$5*DL138)+($DG$5*DE138)+($CZ$5*CX138)+($CS$5*CQ138)+($CL$5*CJ138)+($CE$5*CC138)+($BX$5*BV138)+($BQ$5*BO138)+($BJ$5*BH138)+($BC$5*BA138)+($AV$5*AT138)+($AO$5*AM138)+($AH$5*AF138)+($KO$5*KM138)+($KH$5*KF138)+($KA$5*JY138)+($JT$5*JR138)+($PR$5*PP138)+($GM$5*GK138)+($HA$5*GY138)+($KV$5*KT138)+($LC$5*LA138)+($MS$5*MQ138)+($ML$5*MJ138)+($ME$5*MC138)+($LX$5*LV138)+($LQ$5*LO138)+($LJ$5*LH138)+(MX138*$MZ$5)+(NE138*$NG$5)+(NL138*$NN$5)+($OI$5*OG138)+($NU$5*NS138)+($OB$5*NZ138)+($PD$5*PB138)+($OW$5*OU138)+($OP$5*ON138)+($PK$5*PI138)+($PY$5*PW138)+($QF$5*QD138)+($QM$5*QK138)+($QT$5*QR138)+($RA$5*QY138)+($RH$5*RF138)+($RO$5*RM138)+(RT138*$RV$5)+(SA138*$SC$5)+(SH138*$SJ$5)+(SO138*$SQ$5)+(SV138*$SX$5)+(TC138*$TE$5)+(TJ138*$TL$5)+(TQ138*$TS$5))/$VM$5,0)</f>
        <v/>
      </c>
      <c r="VP138" s="14" t="n"/>
      <c r="VQ138" s="21">
        <f>IF($C138&gt;0,(($IK$5*IK138)+($GT$5*GT138)+($JM$5*JM138)+($JF$5*JF138)+($IY$5*IY138)+($IR$5*IR138)+($ID$5*ID138)+($HW$5*HW138)+($HP$5*HP138)+($HI$5*HI138)+($GF$5*GF138)+($FY$5*FY138)+($FR$5*FR138)+($FK$5*FK138)+($FD$5*FD138)+($EW$5*EW138)+($EP$5*EP138)+($EI$5*EI138)+($EB$5*EB138)+($DU$5*DU138)+($DN$5*DN138)+($DG$5*DG138)+($CZ$5*CZ138)+($CS$5*CS138)+($CL$5*CL138)+($CE$5*CE138)+($BX$5*BX138)+($BQ$5*BQ138)+($BJ$5*BJ138)+($BC$5*BC138)+($AV$5*AV138)+($AO$5*AO138)+($AH$5*AH138)+($KO$5*KO138)+($PR$5*PR138)+($GM$5*GM138)+($HA$5*HA138)+($KH$5*KH138)+($KA$5*KA138)+($JT$5*JT138)+($KV$5*KV138)+($LC$5*LC138)+($MS$5*MS138)+($ML$5*ML138)+($ME$5*ME138)+($LX$5*LX138)+($LQ$5*LQ138)+($LJ$5*LJ138)+($OI$5*OI138)+($NU$5*NU138)+($NN$5*NN138)+($NG$5*NG138)+($MZ$5*MZ138)+(OB138*$OB$5)+($PD$5*PD138)+($OW$5*OW138)+($OP$5*OP138)+($PK$5*PK138)+(PY138*$PY$5)+(QF138*$QF$5)+(QM138*$QM$5)+(QT138*$QT$5)+(RA138*$RA$5)+(RH138*$RH$5)+(RO138*$RO$5)+(RV138*$RV$5)+(SC138*$SC$5)+(SJ138*$SJ$5)+(SQ138*$SQ$5)+(SX138*$SX$5)+(TE138*$TE$5)+(TL138*$TL$5)+(TS138*$TS$5))/$VM$5,0)</f>
        <v/>
      </c>
    </row>
    <row r="139" ht="16" customHeight="1" s="545">
      <c r="A139" s="127" t="n">
        <v>45848</v>
      </c>
      <c r="B139" s="4">
        <f>A139</f>
        <v/>
      </c>
      <c r="C139" s="13" t="n">
        <v>44650.7</v>
      </c>
      <c r="D139" s="138">
        <f>IF(C139&gt;0,C139-C138,0)</f>
        <v/>
      </c>
      <c r="E139" s="68">
        <f>IF(C139&gt;0,D139/C138,0)</f>
        <v/>
      </c>
      <c r="F139" s="15">
        <f>IF(C139&gt;0,(C139-C$10)/C$10,0)</f>
        <v/>
      </c>
      <c r="G139" s="13" t="n">
        <v>6280.38</v>
      </c>
      <c r="H139" s="138">
        <f>IF(G139&gt;0,G139-G138,0)</f>
        <v/>
      </c>
      <c r="I139" s="68">
        <f>IF(G139&gt;0,H139/G138,0)</f>
        <v/>
      </c>
      <c r="J139" s="15">
        <f>IF(G139&gt;0,(G139-G$10)/G$10,0)</f>
        <v/>
      </c>
      <c r="K139" s="13" t="n">
        <v>20630.66</v>
      </c>
      <c r="L139" s="138">
        <f>IF(K139&gt;0,K139-K138,0)</f>
        <v/>
      </c>
      <c r="M139" s="68">
        <f>IF(K139&gt;0,L139/K138,0)</f>
        <v/>
      </c>
      <c r="N139" s="15">
        <f>IF(K139&gt;0,(K139-K$10)/K$10,0)</f>
        <v/>
      </c>
      <c r="O139" s="13" t="n">
        <v>2263.41</v>
      </c>
      <c r="P139" s="138">
        <f>IF(O139&gt;0,O139-O138,0)</f>
        <v/>
      </c>
      <c r="Q139" s="68">
        <f>IF(O139&gt;0,P139/O138,0)</f>
        <v/>
      </c>
      <c r="R139" s="15">
        <f>IF(O139&gt;0,(O139-O$10)/O$10,0)</f>
        <v/>
      </c>
      <c r="S139" s="18">
        <f>IF(O139&gt;0,(((O139*0.7)*Q139)+((K139*0.9)*M139)+((G139*0.65)*I139)+((C139*0.6)*E139))/(O139+K139+G139+C139),0)</f>
        <v/>
      </c>
      <c r="T139" s="121">
        <f>IF(O139&gt;0,(S139*200)+T138,0)</f>
        <v/>
      </c>
      <c r="U139" s="121">
        <f>T139</f>
        <v/>
      </c>
      <c r="V139" s="134">
        <f>IF(T139&gt;0,(T139-T138)/T138,0)</f>
        <v/>
      </c>
      <c r="W139" s="21">
        <f>IF(T139&gt;0,(T139-T$11)/T$11,0)</f>
        <v/>
      </c>
      <c r="X139" s="18">
        <f>IF(T139&gt;0,((Q139+M139+I139+E139)/4),0)</f>
        <v/>
      </c>
      <c r="Y139" s="353" t="n">
        <v>105304.43</v>
      </c>
      <c r="Z139" s="15" t="n">
        <v>2e-06</v>
      </c>
      <c r="AA139" s="21">
        <f>Z139-$V139</f>
        <v/>
      </c>
      <c r="AC139" s="13" t="n">
        <v>239.73</v>
      </c>
      <c r="AD139" s="68">
        <f>IF(AC139&gt;0,((AC139-AC138)/AC138),0)</f>
        <v/>
      </c>
      <c r="AE139" s="68">
        <f>IF(AC139&gt;0,AD139-$V139,0)</f>
        <v/>
      </c>
      <c r="AF139" s="68">
        <f>IF(AC139&gt;0,(AC139-AF$10)/AF$10,0)</f>
        <v/>
      </c>
      <c r="AG139" s="68" t="n"/>
      <c r="AH139" s="15">
        <f>IF(AC139&gt;0,(AC139-AC$10)/AC$10,0)</f>
        <v/>
      </c>
      <c r="AJ139" s="13" t="n">
        <v>23.37</v>
      </c>
      <c r="AK139" s="68">
        <f>IF(AJ139&gt;0,((AJ139-AJ138)/AJ138),0)</f>
        <v/>
      </c>
      <c r="AL139" s="68">
        <f>IF(AJ139&gt;0,AK139-$V139,0)</f>
        <v/>
      </c>
      <c r="AM139" s="68">
        <f>IF(AJ139&gt;0,(AJ139-AM$10)/AM$10,0)</f>
        <v/>
      </c>
      <c r="AN139" s="68" t="n"/>
      <c r="AO139" s="15">
        <f>IF(AJ139&gt;0,(AJ139-AJ$10)/AJ$10,0)</f>
        <v/>
      </c>
      <c r="AQ139" s="13" t="n">
        <v>22.43</v>
      </c>
      <c r="AR139" s="68">
        <f>IF(AQ139&gt;0,((AQ139-AQ138)/AQ138),0)</f>
        <v/>
      </c>
      <c r="AS139" s="68">
        <f>IF(AQ139&gt;0,AR139-$V139,0)</f>
        <v/>
      </c>
      <c r="AT139" s="68">
        <f>IF(AQ139&gt;0,(AQ139-AT$10)/AT$10,0)</f>
        <v/>
      </c>
      <c r="AU139" s="68" t="n"/>
      <c r="AV139" s="15">
        <f>IF(AQ139&gt;0,(AQ139-AQ$10)/AQ$10,0)</f>
        <v/>
      </c>
      <c r="AX139" s="13" t="n">
        <v>218.82</v>
      </c>
      <c r="AY139" s="68">
        <f>IF(AX139&gt;0,((AX139-AX138)/AX138),0)</f>
        <v/>
      </c>
      <c r="AZ139" s="68">
        <f>IF(AX139&gt;0,AY139-$V139,0)</f>
        <v/>
      </c>
      <c r="BA139" s="68">
        <f>IF(AX139&gt;0,(AX139-BA$10)/BA$10,0)</f>
        <v/>
      </c>
      <c r="BB139" s="68" t="n"/>
      <c r="BC139" s="15">
        <f>IF(AX139&gt;0,(AX139-AX$10)/AX$10,0)</f>
        <v/>
      </c>
      <c r="BE139" s="13" t="n">
        <v>80.64</v>
      </c>
      <c r="BF139" s="68">
        <f>IF(BE139&gt;0,((BE139-BE138)/BE138),0)</f>
        <v/>
      </c>
      <c r="BG139" s="68">
        <f>IF(BE139&gt;0,BF139-$V139,0)</f>
        <v/>
      </c>
      <c r="BH139" s="68" t="n"/>
      <c r="BI139" s="68" t="n"/>
      <c r="BJ139" s="15">
        <f>IF(BE139&gt;0,(BE139-BE$10)/BE$10,0)</f>
        <v/>
      </c>
      <c r="BL139" s="13" t="n">
        <v>74.52</v>
      </c>
      <c r="BM139" s="68">
        <f>IF(BL139&gt;0,((BL139-BL138)/BL138),0)</f>
        <v/>
      </c>
      <c r="BN139" s="68">
        <f>IF(BL139&gt;0,BM139-$V139,0)</f>
        <v/>
      </c>
      <c r="BO139" s="68">
        <f>IF(BL139&gt;0,(BL139-BO$10)/BO$10,0)</f>
        <v/>
      </c>
      <c r="BP139" s="68" t="n"/>
      <c r="BQ139" s="15">
        <f>IF(BL139&gt;0,(BL139-BL$10)/BL$10,0)</f>
        <v/>
      </c>
      <c r="BS139" s="13" t="n">
        <v>43.25</v>
      </c>
      <c r="BT139" s="68">
        <f>IF(BS139&gt;0,((BS139-BS138)/BS138),0)</f>
        <v/>
      </c>
      <c r="BU139" s="68">
        <f>IF(BS139&gt;0,BT139-$V139,0)</f>
        <v/>
      </c>
      <c r="BV139" s="68">
        <f>IF(BS139&gt;0,(BS139-BV$10)/BV$10,0)</f>
        <v/>
      </c>
      <c r="BW139" s="68" t="n"/>
      <c r="BX139" s="15">
        <f>IF(BS139&gt;0,(BS139-BS$10)/BS$10,0)</f>
        <v/>
      </c>
      <c r="BZ139" s="13" t="n"/>
      <c r="CA139" s="68">
        <f>IF(BZ139&gt;0,((BZ139-BZ138)/BZ138),0)</f>
        <v/>
      </c>
      <c r="CB139" s="68">
        <f>IF(BZ139&gt;0,CA139-$V139,0)</f>
        <v/>
      </c>
      <c r="CC139" s="68">
        <f>IF(BZ139&gt;0,(BZ139-CC$10)/CC$10,0)</f>
        <v/>
      </c>
      <c r="CD139" s="68" t="n"/>
      <c r="CE139" s="15">
        <f>IF(BZ139&gt;0,(BZ139-BZ$10)/BZ$10,0)</f>
        <v/>
      </c>
      <c r="CG139" s="13" t="n">
        <v>31.55</v>
      </c>
      <c r="CH139" s="68">
        <f>IF(CG139&gt;0,((CG139-CG138)/CG138),0)</f>
        <v/>
      </c>
      <c r="CI139" s="68">
        <f>IF(CG139&gt;0,CH139-$V139,0)</f>
        <v/>
      </c>
      <c r="CJ139" s="68">
        <f>IF(CG139&gt;0,(CG139-CJ$10)/CJ$10,0)</f>
        <v/>
      </c>
      <c r="CK139" s="68" t="n"/>
      <c r="CL139" s="15">
        <f>IF(CG139&gt;0,(CG139-CG$10)/CG$10,0)</f>
        <v/>
      </c>
      <c r="CN139" s="13" t="n">
        <v>33.79</v>
      </c>
      <c r="CO139" s="68">
        <f>IF(CN139&gt;0,((CN139-CN138)/CN138),0)</f>
        <v/>
      </c>
      <c r="CP139" s="68">
        <f>IF(CN139&gt;0,CO139-$V139,0)</f>
        <v/>
      </c>
      <c r="CQ139" s="68">
        <f>IF(CN139&gt;0,(CN139-CQ$10)/CQ$10,0)</f>
        <v/>
      </c>
      <c r="CR139" s="68" t="n"/>
      <c r="CS139" s="15">
        <f>IF(CN139&gt;0,(CN139-CN$10)/CN$10,0)</f>
        <v/>
      </c>
      <c r="CU139" s="13" t="n">
        <v>38.39</v>
      </c>
      <c r="CV139" s="68">
        <f>IF(CU139&gt;0,((CU139-CU138)/CU138),0)</f>
        <v/>
      </c>
      <c r="CW139" s="68">
        <f>IF(CU139&gt;0,CV139-$V139,0)</f>
        <v/>
      </c>
      <c r="CX139" s="68">
        <f>IF(CU139&gt;0,(CU139-CX$10)/CX$10,0)</f>
        <v/>
      </c>
      <c r="CY139" s="68" t="n"/>
      <c r="CZ139" s="15">
        <f>IF(CU139&gt;0,(CU139-CU$10)/CU$10,0)</f>
        <v/>
      </c>
      <c r="DB139" s="13" t="n">
        <v>20.89</v>
      </c>
      <c r="DC139" s="68">
        <f>IF(DB139&gt;0,((DB139-DB138)/DB138),0)</f>
        <v/>
      </c>
      <c r="DD139" s="68">
        <f>IF(DB139&gt;0,DC139-$V139,0)</f>
        <v/>
      </c>
      <c r="DE139" s="68">
        <f>IF(DB139&gt;0,(DB139-DE$10)/DE$10,0)</f>
        <v/>
      </c>
      <c r="DF139" s="68" t="n"/>
      <c r="DG139" s="15">
        <f>IF(DB139&gt;0,(DB139-DB$10)/DB$10,0)</f>
        <v/>
      </c>
      <c r="DI139" s="13" t="n">
        <v>50.22</v>
      </c>
      <c r="DJ139" s="68">
        <f>IF(DI139&gt;0,((DI139-DI138)/DI138),0)</f>
        <v/>
      </c>
      <c r="DK139" s="68">
        <f>IF(DI139&gt;0,DJ139-$V139,0)</f>
        <v/>
      </c>
      <c r="DL139" s="68">
        <f>IF(DI139&gt;0,(DI139-DL$10)/DL$10,0)</f>
        <v/>
      </c>
      <c r="DM139" s="68" t="n"/>
      <c r="DN139" s="15">
        <f>IF(DI139&gt;0,(DI139-DI$10)/DI$10,0)</f>
        <v/>
      </c>
      <c r="DP139" s="13" t="n">
        <v>43.06</v>
      </c>
      <c r="DQ139" s="68">
        <f>IF(DP139&gt;0,((DP139-DP138)/DP138),0)</f>
        <v/>
      </c>
      <c r="DR139" s="68">
        <f>IF(DP139&gt;0,DQ139-$V139,0)</f>
        <v/>
      </c>
      <c r="DS139" s="68" t="n"/>
      <c r="DT139" s="68" t="n"/>
      <c r="DU139" s="15">
        <f>IF(DP139&gt;0,(DP139-DP$10)/DP$10,0)</f>
        <v/>
      </c>
      <c r="DV139" s="18" t="n"/>
      <c r="DW139" s="13" t="n">
        <v>36.44</v>
      </c>
      <c r="DX139" s="68">
        <f>IF(DW139&gt;0,((DW139-DW138)/DW138),0)</f>
        <v/>
      </c>
      <c r="DY139" s="68">
        <f>IF(DW139&gt;0,DX139-$V139,0)</f>
        <v/>
      </c>
      <c r="DZ139" s="68">
        <f>IF(DW139&gt;0,(DW139-DZ$10)/DZ$10,0)</f>
        <v/>
      </c>
      <c r="EA139" s="68" t="n"/>
      <c r="EB139" s="15">
        <f>IF(DW139&gt;0,(DW139-DW$10)/DW$10,0)</f>
        <v/>
      </c>
      <c r="ED139" s="13" t="n">
        <v>39.18</v>
      </c>
      <c r="EE139" s="68">
        <f>IF(ED139&gt;0,((ED139-ED138)/ED138),0)</f>
        <v/>
      </c>
      <c r="EF139" s="68">
        <f>IF(ED139&gt;0,EE139-$V139,0)</f>
        <v/>
      </c>
      <c r="EG139" s="68">
        <f>IF(ED139&gt;0,(ED139-EG$10)/EG$10,0)</f>
        <v/>
      </c>
      <c r="EH139" s="68" t="n"/>
      <c r="EI139" s="15">
        <f>IF(ED139&gt;0,(ED139-ED$10)/ED$10,0)</f>
        <v/>
      </c>
      <c r="EK139" s="13" t="n">
        <v>125.76</v>
      </c>
      <c r="EL139" s="68">
        <f>IF(EK139&gt;0,((EK139-EK138)/EK138),0)</f>
        <v/>
      </c>
      <c r="EM139" s="68">
        <f>IF(EK139&gt;0,EL139-$V139,0)</f>
        <v/>
      </c>
      <c r="EN139" s="68">
        <f>IF(EK139&gt;0,(EK139-EN$10)/EN$10,0)</f>
        <v/>
      </c>
      <c r="EO139" s="68" t="n"/>
      <c r="EP139" s="15">
        <f>IF(EK139&gt;0,(EK139-EK$10)/EK$10,0)</f>
        <v/>
      </c>
      <c r="ER139" s="13" t="n">
        <v>38.65</v>
      </c>
      <c r="ES139" s="68">
        <f>IF(ER139&gt;0,((ER139-ER138)/ER138),0)</f>
        <v/>
      </c>
      <c r="ET139" s="68">
        <f>IF(ER139&gt;0,ES139-$V139,0)</f>
        <v/>
      </c>
      <c r="EU139" s="68">
        <f>IF(ER139&gt;0,(ER139-EU$10)/EU$10,0)</f>
        <v/>
      </c>
      <c r="EV139" s="68" t="n"/>
      <c r="EW139" s="15">
        <f>IF(ER139&gt;0,(ER139-ER$10)/ER$10,0)</f>
        <v/>
      </c>
      <c r="EY139" s="13" t="n">
        <v>38.15</v>
      </c>
      <c r="EZ139" s="68">
        <f>IF(EY139&gt;0,((EY139-EY138)/EY138),0)</f>
        <v/>
      </c>
      <c r="FA139" s="68">
        <f>IF(EY139&gt;0,EZ139-$V139,0)</f>
        <v/>
      </c>
      <c r="FB139" s="68" t="n"/>
      <c r="FC139" s="68" t="n"/>
      <c r="FD139" s="15">
        <f>IF(EY139&gt;0,(EY139-EY$10)/EY$10,0)</f>
        <v/>
      </c>
      <c r="FF139" s="13" t="n">
        <v>59.81</v>
      </c>
      <c r="FG139" s="68">
        <f>IF(FF139&gt;0,((FF139-FF138)/FF138),0)</f>
        <v/>
      </c>
      <c r="FH139" s="68">
        <f>IF(FF139&gt;0,FG139-$V139,0)</f>
        <v/>
      </c>
      <c r="FI139" s="68">
        <f>IF(FF139&gt;0,(FF139-FI$10)/FI$10,0)</f>
        <v/>
      </c>
      <c r="FJ139" s="68" t="n"/>
      <c r="FK139" s="15">
        <f>IF(FF139&gt;0,(FF139-FF$10)/FF$10,0)</f>
        <v/>
      </c>
      <c r="FM139" s="13" t="n">
        <v>200.18</v>
      </c>
      <c r="FN139" s="68">
        <f>IF(FM139&gt;0,((FM139-FM138)/FM138),0)</f>
        <v/>
      </c>
      <c r="FO139" s="68">
        <f>IF(FM139&gt;0,FN139-$V139,0)</f>
        <v/>
      </c>
      <c r="FP139" s="68">
        <f>IF(FM139&gt;0,(FM139-FP$10)/FP$10,0)</f>
        <v/>
      </c>
      <c r="FQ139" s="68" t="n"/>
      <c r="FR139" s="15">
        <f>IF(FM139&gt;0,(FM139-FM$10)/FM$10,0)</f>
        <v/>
      </c>
      <c r="FT139" s="13" t="n">
        <v>91.81</v>
      </c>
      <c r="FU139" s="68">
        <f>IF(FT139&gt;0,((FT139-FT138)/FT138),0)</f>
        <v/>
      </c>
      <c r="FV139" s="68">
        <f>IF(FT139&gt;0,FU139-$V139,0)</f>
        <v/>
      </c>
      <c r="FW139" s="68">
        <f>IF(FT139&gt;0,(FT139-FW$10)/FW$10,0)</f>
        <v/>
      </c>
      <c r="FX139" s="68" t="n"/>
      <c r="FY139" s="15">
        <f>IF(FT139&gt;0,(FT139-FT$10)/FT$10,0)</f>
        <v/>
      </c>
      <c r="GA139" s="26" t="n">
        <v>18.36</v>
      </c>
      <c r="GB139" s="68">
        <f>IF(GA139&gt;0,((GA139-GA138)/GA138),0)</f>
        <v/>
      </c>
      <c r="GC139" s="68">
        <f>IF(GA139&gt;0,GB139-$V139,0)</f>
        <v/>
      </c>
      <c r="GD139" s="68" t="n"/>
      <c r="GE139" s="68" t="n"/>
      <c r="GF139" s="15">
        <f>IF(GA139&gt;0,(GA139-GA$10)/GA$10,0)</f>
        <v/>
      </c>
      <c r="GG139" s="18" t="n"/>
      <c r="GH139" s="13" t="n">
        <v>19.15</v>
      </c>
      <c r="GI139" s="68">
        <f>IF(GH139&gt;0,((GH139-GH138)/GH138),0)</f>
        <v/>
      </c>
      <c r="GJ139" s="68">
        <f>IF(GH139&gt;0,GI139-$V139,0)</f>
        <v/>
      </c>
      <c r="GK139" s="68">
        <f>IF(GH139&gt;0,(GH139-GK$10)/GK$10,0)</f>
        <v/>
      </c>
      <c r="GL139" s="68" t="n"/>
      <c r="GM139" s="15">
        <f>IF(GH139&gt;0,(GH139-GH$10)/GH$10,0)</f>
        <v/>
      </c>
      <c r="GO139" s="13" t="n">
        <v>25.87</v>
      </c>
      <c r="GP139" s="68">
        <f>IF(GO139&gt;0,((GO139-GO138)/GO138),0)</f>
        <v/>
      </c>
      <c r="GQ139" s="68">
        <f>IF(GO139&gt;0,GP139-$V139,0)</f>
        <v/>
      </c>
      <c r="GR139" s="68" t="n"/>
      <c r="GS139" s="68" t="n"/>
      <c r="GT139" s="15">
        <f>IF(GO139&gt;0,(GO139-GO$10)/GO$10,0)</f>
        <v/>
      </c>
      <c r="GV139" s="13" t="n">
        <v>15.78</v>
      </c>
      <c r="GW139" s="68">
        <f>IF(GV139&gt;0,((GV139-GV138)/GV138),0)</f>
        <v/>
      </c>
      <c r="GX139" s="68">
        <f>IF(GV139&gt;0,GW139-$V139,0)</f>
        <v/>
      </c>
      <c r="GY139" s="68">
        <f>IF(GV139&gt;0,(GV139-GY$10)/GY$10,0)</f>
        <v/>
      </c>
      <c r="GZ139" s="68" t="n"/>
      <c r="HA139" s="15">
        <f>IF(GV139&gt;0,(GV139-GV$10)/GV$10,0)</f>
        <v/>
      </c>
      <c r="HD139" s="13" t="n">
        <v>309.87</v>
      </c>
      <c r="HE139" s="68">
        <f>IF(HD139&gt;0,((HD139-HD138)/HD138),0)</f>
        <v/>
      </c>
      <c r="HF139" s="68">
        <f>IF(HD139&gt;0,HE139-$V139,0)</f>
        <v/>
      </c>
      <c r="HG139" s="68">
        <f>IF(HD139&gt;0,(HD139-HG$10)/HG$10,0)</f>
        <v/>
      </c>
      <c r="HH139" s="68" t="n"/>
      <c r="HI139" s="15">
        <f>IF(HD139&gt;0,(HD139-HD$10)/HD$10,0)</f>
        <v/>
      </c>
      <c r="HK139" s="13" t="n">
        <v>46.27</v>
      </c>
      <c r="HL139" s="68">
        <f>IF(HK139&gt;0,((HK139-HK138)/HK138),0)</f>
        <v/>
      </c>
      <c r="HM139" s="68">
        <f>IF(HK139&gt;0,HL139-$V139,0)</f>
        <v/>
      </c>
      <c r="HN139" s="68">
        <f>IF(HK139&gt;0,(HK139-HN$10)/HN$10,0)</f>
        <v/>
      </c>
      <c r="HO139" s="68" t="n"/>
      <c r="HP139" s="15">
        <f>IF(HK139&gt;0,(HK139-HK$10)/HK$10,0)</f>
        <v/>
      </c>
      <c r="HR139" s="13" t="n">
        <v>114.93</v>
      </c>
      <c r="HS139" s="68">
        <f>IF(HR139&gt;0,((HR139-HR138)/HR138),0)</f>
        <v/>
      </c>
      <c r="HT139" s="68">
        <f>IF(HR139&gt;0,HS139-$V139,0)</f>
        <v/>
      </c>
      <c r="HU139" s="68">
        <f>IF(HR139&gt;0,(HR139-HU$10)/HU$10,0)</f>
        <v/>
      </c>
      <c r="HV139" s="68" t="n"/>
      <c r="HW139" s="15">
        <f>IF(HR139&gt;0,(HR139-HR$10)/HR$10,0)</f>
        <v/>
      </c>
      <c r="HY139" s="13" t="n">
        <v>164.1</v>
      </c>
      <c r="HZ139" s="68">
        <f>IF(HY139&gt;0,((HY139-HY138)/HY138),0)</f>
        <v/>
      </c>
      <c r="IA139" s="68">
        <f>IF(HY139&gt;0,HZ139-$V139,0)</f>
        <v/>
      </c>
      <c r="IB139" s="68">
        <f>IF(HY139&gt;0,(HY139-IB$10)/IB$10,0)</f>
        <v/>
      </c>
      <c r="IC139" s="68" t="n"/>
      <c r="ID139" s="15">
        <f>IF(HY139&gt;0,(HY139-HY$10)/HY$10,0)</f>
        <v/>
      </c>
      <c r="IF139" s="13" t="n">
        <v>275.4</v>
      </c>
      <c r="IG139" s="68">
        <f>IF(IF139&gt;0,((IF139-IF138)/IF138),0)</f>
        <v/>
      </c>
      <c r="IH139" s="68">
        <f>IF(IF139&gt;0,IG139-$V139,0)</f>
        <v/>
      </c>
      <c r="II139" s="68">
        <f>IF(IF139&gt;0,(IF139-II$10)/II$10,0)</f>
        <v/>
      </c>
      <c r="IJ139" s="68" t="n"/>
      <c r="IK139" s="15">
        <f>IF(IF139&gt;0,(IF139-IF$10)/IF$10,0)</f>
        <v/>
      </c>
      <c r="IM139" s="13" t="n">
        <v>258.37</v>
      </c>
      <c r="IN139" s="68">
        <f>IF(IM139&gt;0,((IM139-IM138)/IM138),0)</f>
        <v/>
      </c>
      <c r="IO139" s="68">
        <f>IF(IM139&gt;0,IN139-$V139,0)</f>
        <v/>
      </c>
      <c r="IP139" s="68">
        <f>IF(IM139&gt;0,(IM139-IP$10)/IP$10,0)</f>
        <v/>
      </c>
      <c r="IQ139" s="68" t="n"/>
      <c r="IR139" s="15">
        <f>IF(IM139&gt;0,(IM139-IM$10)/IM$10,0)</f>
        <v/>
      </c>
      <c r="IT139" s="13" t="n">
        <v>70.81999999999999</v>
      </c>
      <c r="IU139" s="68">
        <f>IF(IT139&gt;0,((IT139-IT138)/IT138),0)</f>
        <v/>
      </c>
      <c r="IV139" s="68">
        <f>IF(IT139&gt;0,IU139-$V139,0)</f>
        <v/>
      </c>
      <c r="IW139" s="68">
        <f>IF(IT139&gt;0,(IT139-IW$10)/IW$10,0)</f>
        <v/>
      </c>
      <c r="IX139" s="68" t="n"/>
      <c r="IY139" s="15">
        <f>IF(IT139&gt;0,(IT139-IT$10)/IT$10,0)</f>
        <v/>
      </c>
      <c r="JA139" s="13" t="n">
        <v>727.24</v>
      </c>
      <c r="JB139" s="68">
        <f>IF(JA139&gt;0,((JA139-JA138)/JA138),0)</f>
        <v/>
      </c>
      <c r="JC139" s="68">
        <f>IF(JA139&gt;0,JB139-$V139,0)</f>
        <v/>
      </c>
      <c r="JD139" s="68">
        <f>IF(JA139&gt;0,(JA139-JD$10)/JD$10,0)</f>
        <v/>
      </c>
      <c r="JE139" s="68" t="n"/>
      <c r="JF139" s="15">
        <f>IF(JA139&gt;0,(JA139-JA$10)/JA$10,0)</f>
        <v/>
      </c>
      <c r="JH139" s="13" t="n">
        <v>501.48</v>
      </c>
      <c r="JI139" s="68">
        <f>IF(JH139&gt;0,((JH139-JH138)/JH138),0)</f>
        <v/>
      </c>
      <c r="JJ139" s="68">
        <f>IF(JH139&gt;0,JI139-$V139,0)</f>
        <v/>
      </c>
      <c r="JK139" s="68">
        <f>IF(JH139&gt;0,(JH139-JK$10)/JK$10,0)</f>
        <v/>
      </c>
      <c r="JL139" s="68" t="n"/>
      <c r="JM139" s="15">
        <f>IF(JH139&gt;0,(JH139-JH$10)/JH$10,0)</f>
        <v/>
      </c>
      <c r="JO139" s="13" t="n">
        <v>16.18</v>
      </c>
      <c r="JP139" s="68">
        <f>IF(JO139&gt;0,((JO139-JO138)/JO138),0)</f>
        <v/>
      </c>
      <c r="JQ139" s="68">
        <f>IF(JO139&gt;0,JP139-$V139,0)</f>
        <v/>
      </c>
      <c r="JR139" s="68">
        <f>IF(JO139&gt;0,(JO139-JR$10)/JR$10,0)</f>
        <v/>
      </c>
      <c r="JS139" s="68" t="n"/>
      <c r="JT139" s="15">
        <f>IF(JO139&gt;0,(JO139-JO$10)/JO$10,0)</f>
        <v/>
      </c>
      <c r="JV139" s="13" t="n">
        <v>1.73</v>
      </c>
      <c r="JW139" s="68">
        <f>IF(JV139&gt;0,((JV139-JV138)/JV138),0)</f>
        <v/>
      </c>
      <c r="JX139" s="68">
        <f>IF(JV139&gt;0,JW139-$V139,0)</f>
        <v/>
      </c>
      <c r="JY139" s="68">
        <f>IF(JV139&gt;0,(JV139-JY$10)/JY$10,0)</f>
        <v/>
      </c>
      <c r="JZ139" s="68" t="n"/>
      <c r="KA139" s="15">
        <f>IF(JV139&gt;0,(JV139-JV$10)/JV$10,0)</f>
        <v/>
      </c>
      <c r="KC139" s="13" t="n">
        <v>20.13</v>
      </c>
      <c r="KD139" s="68">
        <f>IF(KC139&gt;0,((KC139-KC138)/KC138),0)</f>
        <v/>
      </c>
      <c r="KE139" s="68">
        <f>IF(KC139&gt;0,KD139-$V139,0)</f>
        <v/>
      </c>
      <c r="KF139" s="68">
        <f>IF(KC139&gt;0,(KC139-KF$10)/KF$10,0)</f>
        <v/>
      </c>
      <c r="KG139" s="68" t="n"/>
      <c r="KH139" s="15">
        <f>IF(KC139&gt;0,(KC139-KC$10)/KC$10,0)</f>
        <v/>
      </c>
      <c r="KI139" s="18" t="n"/>
      <c r="KJ139" s="13" t="n">
        <v>97.29000000000001</v>
      </c>
      <c r="KK139" s="68">
        <f>IF(KJ139&gt;0,((KJ139-KJ138)/KJ138),0)</f>
        <v/>
      </c>
      <c r="KL139" s="68">
        <f>IF(KJ139&gt;0,KK139-$V139,0)</f>
        <v/>
      </c>
      <c r="KM139" s="68">
        <f>IF(KJ139&gt;0,(KJ139-KM$10)/KM$10,0)</f>
        <v/>
      </c>
      <c r="KN139" s="68" t="n"/>
      <c r="KO139" s="15">
        <f>IF(KJ139&gt;0,(KJ139-KJ$10)/KJ$10,0)</f>
        <v/>
      </c>
      <c r="KQ139" s="13" t="n">
        <v>1.77</v>
      </c>
      <c r="KR139" s="68">
        <f>IF(KQ139&gt;0,((KQ139-KQ138)/KQ138),0)</f>
        <v/>
      </c>
      <c r="KS139" s="68">
        <f>IF(KQ139&gt;0,KR139-$V139,0)</f>
        <v/>
      </c>
      <c r="KT139" s="68">
        <f>IF(KQ139&gt;0,(KQ139-KT$10)/KT$10,0)</f>
        <v/>
      </c>
      <c r="KU139" s="68" t="n"/>
      <c r="KV139" s="15">
        <f>IF(KQ139&gt;0,(KQ139-KQ$10)/KQ$10,0)</f>
        <v/>
      </c>
      <c r="KW139" s="18" t="n"/>
      <c r="KX139" s="13" t="n">
        <v>47.81</v>
      </c>
      <c r="KY139" s="68">
        <f>IF(KX139&gt;0,((KX139-KX138)/KX138),0)</f>
        <v/>
      </c>
      <c r="KZ139" s="68">
        <f>IF(KX139&gt;0,KY139-$V139,0)</f>
        <v/>
      </c>
      <c r="LA139" s="68">
        <f>IF(KX139&gt;0,(KX139-LA$10)/LA$10,0)</f>
        <v/>
      </c>
      <c r="LB139" s="68" t="n"/>
      <c r="LC139" s="15">
        <f>IF(KX139&gt;0,(KX139-KX$10)/KX$10,0)</f>
        <v/>
      </c>
      <c r="LD139" s="18" t="n"/>
      <c r="LE139" s="13" t="n">
        <v>54.51</v>
      </c>
      <c r="LF139" s="68">
        <f>IF(LE139&gt;0,((LE139-LE138)/LE138),0)</f>
        <v/>
      </c>
      <c r="LG139" s="68">
        <f>IF(LE139&gt;0,LF139-$V139,0)</f>
        <v/>
      </c>
      <c r="LH139" s="68">
        <f>IF(LE139&gt;0,(LE139-LH$10)/LH$10,0)</f>
        <v/>
      </c>
      <c r="LI139" s="68" t="n"/>
      <c r="LJ139" s="15">
        <f>IF(LE139&gt;0,(LE139-LE$10)/LE$10,0)</f>
        <v/>
      </c>
      <c r="LL139" s="13" t="n">
        <v>118.17</v>
      </c>
      <c r="LM139" s="68">
        <f>IF(LL139&gt;0,((LL139-LL138)/LL138),0)</f>
        <v/>
      </c>
      <c r="LN139" s="68">
        <f>IF(LL139&gt;0,LM139-$V139,0)</f>
        <v/>
      </c>
      <c r="LO139" s="68">
        <f>IF(LL139&gt;0,(LL139-LO$10)/LO$10,0)</f>
        <v/>
      </c>
      <c r="LP139" s="68" t="n"/>
      <c r="LQ139" s="15">
        <f>IF(LL139&gt;0,(LL139-LL$10)/LL$10,0)</f>
        <v/>
      </c>
      <c r="LS139" s="13" t="n">
        <v>15.34</v>
      </c>
      <c r="LT139" s="68">
        <f>IF(LS139&gt;0,((LS139-LS138)/LS138),0)</f>
        <v/>
      </c>
      <c r="LU139" s="68">
        <f>IF(LS139&gt;0,LT139-$V139,0)</f>
        <v/>
      </c>
      <c r="LV139" s="68" t="n"/>
      <c r="LW139" s="68" t="n"/>
      <c r="LX139" s="15">
        <f>IF(LS139&gt;0,(LS139-LS$10)/LS$10,0)</f>
        <v/>
      </c>
      <c r="LZ139" s="13" t="n">
        <v>14.76</v>
      </c>
      <c r="MA139" s="68">
        <f>IF(LZ139&gt;0,((LZ139-LZ138)/LZ138),0)</f>
        <v/>
      </c>
      <c r="MB139" s="68">
        <f>IF(LZ139&gt;0,MA139-$V139,0)</f>
        <v/>
      </c>
      <c r="MC139" s="68">
        <f>IF(LZ139&gt;0,(LZ139-MC$10)/MC$10,0)</f>
        <v/>
      </c>
      <c r="MD139" s="68" t="n"/>
      <c r="ME139" s="15">
        <f>IF(LZ139&gt;0,(LZ139-LZ$10)/LZ$10,0)</f>
        <v/>
      </c>
      <c r="MG139" s="13" t="n">
        <v>55.48</v>
      </c>
      <c r="MH139" s="68">
        <f>IF(MG139&gt;0,((MG139-MG138)/MG138),0)</f>
        <v/>
      </c>
      <c r="MI139" s="68">
        <f>IF(MG139&gt;0,MH139-$V139,0)</f>
        <v/>
      </c>
      <c r="MJ139" s="68">
        <f>IF(MG139&gt;0,(MG139-MJ$10)/MJ$10,0)</f>
        <v/>
      </c>
      <c r="MK139" s="68" t="n"/>
      <c r="ML139" s="15">
        <f>IF(MG139&gt;0,(MG139-MG$10)/MG$10,0)</f>
        <v/>
      </c>
      <c r="MN139" s="13" t="n">
        <v>136.49</v>
      </c>
      <c r="MO139" s="68">
        <f>IF(MN139&gt;0,((MN139-MN138)/MN138),0)</f>
        <v/>
      </c>
      <c r="MP139" s="68">
        <f>IF(MN139&gt;0,MO139-$V139,0)</f>
        <v/>
      </c>
      <c r="MQ139" s="68">
        <f>IF(MN139&gt;0,(MN139-MQ$10)/MQ$10,0)</f>
        <v/>
      </c>
      <c r="MR139" s="68" t="n"/>
      <c r="MS139" s="15">
        <f>IF(MN139&gt;0,(MN139-MN$10)/MN$10,0)</f>
        <v/>
      </c>
      <c r="MU139" s="13" t="n">
        <v>14.58</v>
      </c>
      <c r="MV139" s="68">
        <f>IF(MU139&gt;0,((MU139-MU138)/MU138),0)</f>
        <v/>
      </c>
      <c r="MW139" s="68">
        <f>IF(MU139&gt;0,MV139-$V139,0)</f>
        <v/>
      </c>
      <c r="MX139" s="68">
        <f>IF(MU139&gt;0,(MU139-MX$10)/MX$10,0)</f>
        <v/>
      </c>
      <c r="MY139" s="68" t="n"/>
      <c r="MZ139" s="15">
        <f>IF(MU139&gt;0,(MU139-MU$10)/MU$10,0)</f>
        <v/>
      </c>
      <c r="NB139" s="13" t="n">
        <v>252.57</v>
      </c>
      <c r="NC139" s="68">
        <f>IF(NB139&gt;0,((NB139-NB138)/NB138),0)</f>
        <v/>
      </c>
      <c r="ND139" s="68">
        <f>IF(NB139&gt;0,NC139-$V139,0)</f>
        <v/>
      </c>
      <c r="NE139" s="68">
        <f>IF(NB139&gt;0,(NB139-NE$10)/NE$10,0)</f>
        <v/>
      </c>
      <c r="NF139" s="68" t="n"/>
      <c r="NG139" s="15">
        <f>IF(NB139&gt;0,(NB139-NB$10)/NB$10,0)</f>
        <v/>
      </c>
      <c r="NI139" s="13" t="n">
        <v>5.9</v>
      </c>
      <c r="NJ139" s="68">
        <f>IF(NI139&gt;0,((NI139-NI138)/NI138),0)</f>
        <v/>
      </c>
      <c r="NK139" s="68">
        <f>IF(NI139&gt;0,NJ139-$V139,0)</f>
        <v/>
      </c>
      <c r="NL139" s="68">
        <f>IF(NI139&gt;0,(NI139-NL$10)/NL$10,0)</f>
        <v/>
      </c>
      <c r="NM139" s="68" t="n"/>
      <c r="NN139" s="15">
        <f>IF(NI139&gt;0,(NI139-NI$10)/NI$10,0)</f>
        <v/>
      </c>
      <c r="NP139" s="13" t="n">
        <v>539.4</v>
      </c>
      <c r="NQ139" s="68">
        <f>IF(NP139&gt;0,((NP139-NP138)/NP138),0)</f>
        <v/>
      </c>
      <c r="NR139" s="68">
        <f>IF(NP139&gt;0,NQ139-$V139,0)</f>
        <v/>
      </c>
      <c r="NS139" s="68">
        <f>IF(NP139&gt;0,(NP139-NS$10)/NS$10,0)</f>
        <v/>
      </c>
      <c r="NT139" s="68" t="n"/>
      <c r="NU139" s="15">
        <f>IF(NP139&gt;0,(NP139-NP$10)/NP$10,0)</f>
        <v/>
      </c>
      <c r="NW139" s="13" t="n">
        <v>177.62</v>
      </c>
      <c r="NX139" s="68">
        <f>IF(NW139&gt;0,((NW139-NW138)/NW138),0)</f>
        <v/>
      </c>
      <c r="NY139" s="68">
        <f>IF(NW139&gt;0,NX139-$V139,0)</f>
        <v/>
      </c>
      <c r="NZ139" s="68">
        <f>IF(NW139&gt;0,(NW139-NZ$10)/NZ$10,0)</f>
        <v/>
      </c>
      <c r="OA139" s="68" t="n"/>
      <c r="OB139" s="15">
        <f>IF(NW139&gt;0,(NW139-NW$10)/NW$10,0)</f>
        <v/>
      </c>
      <c r="OD139" s="13" t="n">
        <v>2.71</v>
      </c>
      <c r="OE139" s="68">
        <f>IF(OD139&gt;0,((OD139-OD138)/OD138),0)</f>
        <v/>
      </c>
      <c r="OF139" s="68">
        <f>IF(OD139&gt;0,OE139-$V139,0)</f>
        <v/>
      </c>
      <c r="OG139" s="68">
        <f>IF(OD139&gt;0,(OD139-OG$10)/OG$10,0)</f>
        <v/>
      </c>
      <c r="OH139" s="68" t="n"/>
      <c r="OI139" s="15">
        <f>IF(OD139&gt;0,(OD139-OD$10)/OD$10,0)</f>
        <v/>
      </c>
      <c r="OK139" s="13" t="n">
        <v>197.24</v>
      </c>
      <c r="OL139" s="68">
        <f>IF(OK139&gt;0,((OK139-OK138)/OK138),0)</f>
        <v/>
      </c>
      <c r="OM139" s="68">
        <f>IF(OK139&gt;0,OL139-$V139,0)</f>
        <v/>
      </c>
      <c r="ON139" s="68">
        <f>IF(OK139&gt;0,(OK139-ON$10)/ON$10,0)</f>
        <v/>
      </c>
      <c r="OO139" s="68" t="n"/>
      <c r="OP139" s="15">
        <f>IF(OK139&gt;0,(OK139-OK$10)/OK$10,0)</f>
        <v/>
      </c>
      <c r="OR139" s="13" t="n">
        <v>6.85</v>
      </c>
      <c r="OS139" s="68">
        <f>IF(OR139&gt;0,((OR139-OR138)/OR138),0)</f>
        <v/>
      </c>
      <c r="OT139" s="68">
        <f>IF(OR139&gt;0,OS139-$V139,0)</f>
        <v/>
      </c>
      <c r="OU139" s="68">
        <f>IF(OR139&gt;0,(OR139-OU$10)/OU$10,0)</f>
        <v/>
      </c>
      <c r="OV139" s="68" t="n"/>
      <c r="OW139" s="15">
        <f>IF(OR139&gt;0,(OR139-OR$10)/OR$10,0)</f>
        <v/>
      </c>
      <c r="OY139" s="13" t="n">
        <v>146.35</v>
      </c>
      <c r="OZ139" s="68">
        <f>IF(OY139&gt;0,((OY139-OY138)/OY138),0)</f>
        <v/>
      </c>
      <c r="PA139" s="68">
        <f>IF(OY139&gt;0,OZ139-$V139,0)</f>
        <v/>
      </c>
      <c r="PB139" s="68">
        <f>IF(OY139&gt;0,(OY139-PB$10)/PB$10,0)</f>
        <v/>
      </c>
      <c r="PC139" s="68" t="n"/>
      <c r="PD139" s="15">
        <f>IF(OY139&gt;0,(OY139-OY$10)/OY$10,0)</f>
        <v/>
      </c>
      <c r="PE139" s="18" t="n"/>
      <c r="PF139" s="13" t="n">
        <v>260.06</v>
      </c>
      <c r="PG139" s="68">
        <f>IF(PF139&gt;0,((PF139-PF138)/PF138),0)</f>
        <v/>
      </c>
      <c r="PH139" s="68">
        <f>IF(PF139&gt;0,PG139-$V139,0)</f>
        <v/>
      </c>
      <c r="PI139" s="68">
        <f>IF(PF139&gt;0,(PF139-PI$10)/PI$10,0)</f>
        <v/>
      </c>
      <c r="PJ139" s="68" t="n"/>
      <c r="PK139" s="15">
        <f>IF(PF139&gt;0,(PF139-PF$10)/PF$10,0)</f>
        <v/>
      </c>
      <c r="PM139" s="13" t="n"/>
      <c r="PN139" s="68">
        <f>IF(PM139&gt;0,((PM139-PM138)/PM138),0)</f>
        <v/>
      </c>
      <c r="PO139" s="68">
        <f>PN139-$V139</f>
        <v/>
      </c>
      <c r="PP139" s="68">
        <f>IF(PM139&gt;0,(PM139-PP$10)/PP$10,0)</f>
        <v/>
      </c>
      <c r="PQ139" s="68" t="n"/>
      <c r="PR139" s="15">
        <f>IF(PM139&gt;0,(PM139-PM$10)/PM$10,0)</f>
        <v/>
      </c>
      <c r="PT139" s="13" t="n">
        <v>6.51</v>
      </c>
      <c r="PU139" s="68">
        <f>IF(PT139&gt;0,((PT139-PT138)/PT138),0)</f>
        <v/>
      </c>
      <c r="PV139" s="68">
        <f>IF(PT139&gt;0,PU139-$V139,0)</f>
        <v/>
      </c>
      <c r="PW139" s="68">
        <f>IF(PT139&gt;0,(PT139-PW$10)/PW$10,0)</f>
        <v/>
      </c>
      <c r="PX139" s="68" t="n"/>
      <c r="PY139" s="15">
        <f>IF(PT139&gt;0,(PT139-PT$10)/PT$10,0)</f>
        <v/>
      </c>
      <c r="QA139" s="13" t="n">
        <v>228.82</v>
      </c>
      <c r="QB139" s="68">
        <f>IF(QA139&gt;0,((QA139-QA138)/QA138),0)</f>
        <v/>
      </c>
      <c r="QC139" s="68">
        <f>IF(QA139&gt;0,QB139-$V139,0)</f>
        <v/>
      </c>
      <c r="QD139" s="68">
        <f>IF(QA139&gt;0,(QA139-QD$10)/QD$10,0)</f>
        <v/>
      </c>
      <c r="QE139" s="68" t="n"/>
      <c r="QF139" s="15">
        <f>IF(QA139&gt;0,(QA139-QA$10)/QA$10,0)</f>
        <v/>
      </c>
      <c r="QH139" s="13" t="n">
        <v>1.753</v>
      </c>
      <c r="QI139" s="68">
        <f>IF(QH139&gt;0,((QH139-QH138)/QH138),0)</f>
        <v/>
      </c>
      <c r="QJ139" s="68">
        <f>IF(QH139&gt;0,QI139-$V139,0)</f>
        <v/>
      </c>
      <c r="QK139" s="68">
        <f>IF(QH139&gt;0,(QH139-QK$10)/QK$10,0)</f>
        <v/>
      </c>
      <c r="QL139" s="68" t="n"/>
      <c r="QM139" s="15">
        <f>IF(QH139&gt;0,(QH139-QH$10)/QH$10,0)</f>
        <v/>
      </c>
      <c r="QO139" s="13" t="n">
        <v>11</v>
      </c>
      <c r="QP139" s="68">
        <f>IF(QO139&gt;0,((QO139-QO138)/QO138),0)</f>
        <v/>
      </c>
      <c r="QQ139" s="68">
        <f>IF(QO139&gt;0,QP139-$V139,0)</f>
        <v/>
      </c>
      <c r="QR139" s="68">
        <f>IF(QO139&gt;0,(QO139-QR$10)/QR$10,0)</f>
        <v/>
      </c>
      <c r="QS139" s="68" t="n"/>
      <c r="QT139" s="15">
        <f>IF(QO139&gt;0,(QO139-QO$10)/QO$10,0)</f>
        <v/>
      </c>
      <c r="QV139" s="13" t="n">
        <v>2.24</v>
      </c>
      <c r="QW139" s="68">
        <f>IF(QV139&gt;0,((QV139-QV138)/QV138),0)</f>
        <v/>
      </c>
      <c r="QX139" s="68">
        <f>IF(QV139&gt;0,QW139-$V139,0)</f>
        <v/>
      </c>
      <c r="QY139" s="68">
        <f>IF(QV139&gt;0,(QV139-QY$10)/QY$10,0)</f>
        <v/>
      </c>
      <c r="QZ139" s="68" t="n"/>
      <c r="RA139" s="15">
        <f>IF(QV139&gt;0,(QV139-QV$10)/QV$10,0)</f>
        <v/>
      </c>
      <c r="RC139" s="13" t="n">
        <v>43.88</v>
      </c>
      <c r="RD139" s="68">
        <f>IF(RC139&gt;0,((RC139-RC138)/RC138),0)</f>
        <v/>
      </c>
      <c r="RE139" s="68">
        <f>IF(RC139&gt;0,RD139-$V139,0)</f>
        <v/>
      </c>
      <c r="RF139" s="68">
        <f>IF(RC139&gt;0,(RC139-RF$10)/RF$10,0)</f>
        <v/>
      </c>
      <c r="RG139" s="68" t="n"/>
      <c r="RH139" s="15">
        <f>IF(RC139&gt;0,(RC139-RC$10)/RC$10,0)</f>
        <v/>
      </c>
      <c r="RJ139" s="13" t="n">
        <v>229.76</v>
      </c>
      <c r="RK139" s="68">
        <f>IF(RJ139&gt;0,((RJ139-RJ138)/RJ138),0)</f>
        <v/>
      </c>
      <c r="RL139" s="68">
        <f>RK139-$V139</f>
        <v/>
      </c>
      <c r="RM139" s="68">
        <f>IF(RJ139&gt;0,(RJ139-RM$10)/RM$10,0)</f>
        <v/>
      </c>
      <c r="RN139" s="68" t="n"/>
      <c r="RO139" s="15">
        <f>IF(RJ139&gt;0,(RJ139-RJ$10)/RJ$10,0)</f>
        <v/>
      </c>
      <c r="RQ139" s="13" t="n">
        <v>14.84</v>
      </c>
      <c r="RR139" s="68">
        <f>IF(RQ139&gt;0,((RQ139-RQ138)/RQ138),0)</f>
        <v/>
      </c>
      <c r="RS139" s="68">
        <f>RR139-$V139</f>
        <v/>
      </c>
      <c r="RT139" s="68">
        <f>IF(RQ139&gt;0,(RQ139-RT$10)/RT$10,0)</f>
        <v/>
      </c>
      <c r="RU139" s="68" t="n"/>
      <c r="RV139" s="15">
        <f>IF(RQ139&gt;0,(RQ139-RQ$10)/RQ$10,0)</f>
        <v/>
      </c>
      <c r="RX139" s="13" t="n">
        <v>142.5</v>
      </c>
      <c r="RY139" s="68">
        <f>IF(RX139&gt;0,((RX139-RX138)/RX138),0)</f>
        <v/>
      </c>
      <c r="RZ139" s="68">
        <f>RY139-$V139</f>
        <v/>
      </c>
      <c r="SA139" s="68">
        <f>IF(RX139&gt;0,(RX139-SA$10)/SA$10,0)</f>
        <v/>
      </c>
      <c r="SB139" s="68" t="n"/>
      <c r="SC139" s="15">
        <f>IF(RX139&gt;0,(RX139-RX$10)/RX$10,0)</f>
        <v/>
      </c>
      <c r="SE139" s="13" t="n">
        <v>13.03</v>
      </c>
      <c r="SF139" s="68">
        <f>IF(SE139&gt;0,((SE139-SE138)/SE138),0)</f>
        <v/>
      </c>
      <c r="SG139" s="68">
        <f>SF139-$V139</f>
        <v/>
      </c>
      <c r="SH139" s="68">
        <f>IF(SE139&gt;0,(SE139-SH$10)/SH$10,0)</f>
        <v/>
      </c>
      <c r="SI139" s="68" t="n"/>
      <c r="SJ139" s="15">
        <f>IF(SE139&gt;0,(SE139-SE$10)/SE$10,0)</f>
        <v/>
      </c>
      <c r="SL139" s="13" t="n">
        <v>1.11</v>
      </c>
      <c r="SM139" s="68">
        <f>IF(SL139&gt;0,((SL139-SL138)/SL138),0)</f>
        <v/>
      </c>
      <c r="SN139" s="68">
        <f>SM139-$V139</f>
        <v/>
      </c>
      <c r="SO139" s="68">
        <f>IF(SL139&gt;0,(SL139-SO$10)/SO$10,0)</f>
        <v/>
      </c>
      <c r="SP139" s="68" t="n"/>
      <c r="SQ139" s="15">
        <f>IF(SL139&gt;0,(SL139-SL$10)/SL$10,0)</f>
        <v/>
      </c>
      <c r="SS139" s="13" t="n">
        <v>16.01</v>
      </c>
      <c r="ST139" s="68">
        <f>IF(SS139&gt;0,((SS139-SS138)/SS138),0)</f>
        <v/>
      </c>
      <c r="SU139" s="68">
        <f>ST139-$V139</f>
        <v/>
      </c>
      <c r="SV139" s="68">
        <f>IF(SS139&gt;0,(SS139-SV$10)/SV$10,0)</f>
        <v/>
      </c>
      <c r="SW139" s="68" t="n"/>
      <c r="SX139" s="15">
        <f>IF(SS139&gt;0,(SS139-SS$10)/SS$10,0)</f>
        <v/>
      </c>
      <c r="SZ139" s="13" t="n">
        <v>45.23</v>
      </c>
      <c r="TA139" s="68">
        <f>IF(SZ139&gt;0,((SZ139-SZ138)/SZ138),0)</f>
        <v/>
      </c>
      <c r="TB139" s="68">
        <f>TA139-$V139</f>
        <v/>
      </c>
      <c r="TC139" s="68">
        <f>IF(SZ139&gt;0,(SZ139-TC$10)/TC$10,0)</f>
        <v/>
      </c>
      <c r="TD139" s="68" t="n"/>
      <c r="TE139" s="15">
        <f>IF(SZ139&gt;0,(SZ139-SZ$10)/SZ$10,0)</f>
        <v/>
      </c>
      <c r="TG139" s="587" t="n">
        <v>0.1799</v>
      </c>
      <c r="TH139" s="68">
        <f>IF(TG139&gt;0,((TG139-TG138)/TG138),0)</f>
        <v/>
      </c>
      <c r="TI139" s="68">
        <f>TH139-$V139</f>
        <v/>
      </c>
      <c r="TJ139" s="68">
        <f>IF(TG139&gt;0,(TG139-TJ$10)/TJ$10,0)</f>
        <v/>
      </c>
      <c r="TK139" s="68" t="n"/>
      <c r="TL139" s="15">
        <f>IF(TG139&gt;0,(TG139-TG$10)/TG$10,0)</f>
        <v/>
      </c>
      <c r="TN139" s="13" t="n">
        <v>68.39</v>
      </c>
      <c r="TO139" s="68">
        <f>IF(TN139&gt;0,((TN139-TN138)/TN138),0)</f>
        <v/>
      </c>
      <c r="TP139" s="68">
        <f>TO139-$V139</f>
        <v/>
      </c>
      <c r="TQ139" s="68">
        <f>IF(TN139&gt;0,(TN139-TQ$10)/TQ$10,0)</f>
        <v/>
      </c>
      <c r="TR139" s="68" t="n"/>
      <c r="TS139" s="15">
        <f>IF(TN139&gt;0,(TN139-TN$10)/TN$10,0)</f>
        <v/>
      </c>
      <c r="TU139" s="587" t="n">
        <v>2.99</v>
      </c>
      <c r="TV139" s="68">
        <f>IF(TU139&gt;0,((TU139-TU138)/TU138),0)</f>
        <v/>
      </c>
      <c r="TW139" s="68">
        <f>TV139-$V139</f>
        <v/>
      </c>
      <c r="TX139" s="68">
        <f>IF(TU139&gt;0,(TU139-TX$10)/TX$10,0)</f>
        <v/>
      </c>
      <c r="TY139" s="68" t="n"/>
      <c r="TZ139" s="15">
        <f>IF(TU139&gt;0,(TU139-TU$10)/TU$10,0)</f>
        <v/>
      </c>
      <c r="UB139" s="587" t="n"/>
      <c r="UC139" s="68">
        <f>IF(UB139&gt;0,((UB139-UB138)/UB138),0)</f>
        <v/>
      </c>
      <c r="UD139" s="68">
        <f>UC139-$V139</f>
        <v/>
      </c>
      <c r="UE139" s="68">
        <f>IF(UB139&gt;0,(UB139-UE$10)/UE$10,0)</f>
        <v/>
      </c>
      <c r="UF139" s="68" t="n"/>
      <c r="UG139" s="15">
        <f>IF(UB139&gt;0,(UB139-UB$10)/UB$10,0)</f>
        <v/>
      </c>
      <c r="UI139" s="587" t="n"/>
      <c r="UJ139" s="68">
        <f>IF(UI139&gt;0,((UI139-UI138)/UI138),0)</f>
        <v/>
      </c>
      <c r="UK139" s="68">
        <f>UJ139-$V139</f>
        <v/>
      </c>
      <c r="UL139" s="68">
        <f>IF(UI139&gt;0,(UI139-UL$10)/UL$10,0)</f>
        <v/>
      </c>
      <c r="UM139" s="68" t="n"/>
      <c r="UN139" s="15">
        <f>IF(UI139&gt;0,(UI139-UI$10)/UI$10,0)</f>
        <v/>
      </c>
      <c r="UP139" s="587" t="n"/>
      <c r="UQ139" s="68">
        <f>IF(UP139&gt;0,((UP139-UP138)/UP138),0)</f>
        <v/>
      </c>
      <c r="UR139" s="68">
        <f>UQ139-$V139</f>
        <v/>
      </c>
      <c r="US139" s="68">
        <f>IF(UP139&gt;0,(UP139-US$10)/US$10,0)</f>
        <v/>
      </c>
      <c r="UT139" s="68" t="n"/>
      <c r="UU139" s="15">
        <f>IF(UP139&gt;0,(UP139-UP$10)/UP$10,0)</f>
        <v/>
      </c>
      <c r="UW139" s="587" t="n"/>
      <c r="UX139" s="68">
        <f>IF(UW139&gt;0,((UW139-UW138)/UW138),0)</f>
        <v/>
      </c>
      <c r="UY139" s="68">
        <f>UX139-$V139</f>
        <v/>
      </c>
      <c r="UZ139" s="68">
        <f>IF(UW139&gt;0,(UW139-UZ$10)/UZ$10,0)</f>
        <v/>
      </c>
      <c r="VA139" s="68" t="n"/>
      <c r="VB139" s="15">
        <f>IF(UW139&gt;0,(UW139-UW$10)/UW$10,0)</f>
        <v/>
      </c>
      <c r="VD139" s="587" t="n"/>
      <c r="VE139" s="68">
        <f>IF(VD139&gt;0,((VD139-VD138)/VD138),0)</f>
        <v/>
      </c>
      <c r="VF139" s="68">
        <f>VE139-$V139</f>
        <v/>
      </c>
      <c r="VG139" s="68">
        <f>IF(VD139&gt;0,(VD139-VG$10)/VG$10,0)</f>
        <v/>
      </c>
      <c r="VH139" s="68" t="n"/>
      <c r="VI139" s="15">
        <f>IF(VD139&gt;0,(VD139-VD$10)/VD$10,0)</f>
        <v/>
      </c>
      <c r="VM139" s="21">
        <f>IF($C139&gt;0,(($IK$5*IG139)+($GT$5*GP139)+($JM$5*JI139)+($JF$5*JB139)+($IY$5*IU139)+($IR$5*IN139)+($ID$5*HZ139)+($HW$5*HS139)+($HP$5*HL139)+($HI$5*HE139)+($GF$5*GB139)+($FY$5*FU139)+($FR$5*FN139)+($FK$5*FG139)+($FD$5*EZ139)+($EW$5*ES139)+($EP$5*EL139)+($EI$5*EE139)+($EB$5*DX139)+($DU$5*DQ139)+($DN$5*DJ139)+($DG$5*DC139)+($CZ$5*CV139)+($CS$5*CO139)+($CL$5*CH139)+($CE$5*CA139)+($BX$5*BT139)+($BQ$5*BM139)+($BJ$5*BF139)+($BC$5*AY139)+($AV$5*AR139)+($AO$5*AK139)+($AH$5*AD139)+($JT$5*JP139)+($KA$5*JW139)+($KO$5*KK139)+($PR$5*PN139)+($GM$5*GI139)+($HA$5*GW139)+($KV$5*KR139)+($KH$5*KD139)+($LC$5*KY139)+($MS$5*MO139)+($ML$5*MH139)+($ME$5*MA139)+($LX$5*LT139)+($LQ$5*LM139)+($LJ$5*LF139)+(MV139*$MZ$5)+(NC139*$NG$5)+(NJ139*$NN$5)+($OI$5*OE139)+($NU$5*NQ139)+($OB$5*NX139)+($PK$5*PG139)+($OP$5*OL139)+($OW$5*OS139)+($PD$5*OZ139)+(PU139*$PY$5)+(QB139*$QF$5)+(QI139*$QM$5)+(QP139*$QT$5)+(QW139*$RA$5)+(RD139*$RH$5)+(RK139*$RO$5)+(RR139*$RV$5)+(RY139*$SC$5)+(SF139*$SJ$5)+(SM139*$SQ$5)+(ST139*$SX$5)+(TA139*$TE$5))+(TH139*$TL$5)+(TO139*$TS$5))/$VM$5</f>
        <v/>
      </c>
      <c r="VN139" s="538" t="n"/>
      <c r="VO139" s="21">
        <f>IF($C139&gt;0,(($IK$5*II139)+($GT$5*GR139)+($JM$5*JK139)+($JF$5*JD139)+($IY$5*IW139)+($IR$5*IP139)+($ID$5*IB139)+($HW$5*HU139)+($HP$5*HN139)+($HI$5*HG139)+($GF$5*GD139)+($FY$5*FW139)+($FR$5*FP139)+($FK$5*FI139)+($FD$5*FB139)+($EW$5*EU139)+($EP$5*EN139)+($EI$5*EG139)+($EB$5*DZ139)+($DU$5*DS139)+($DN$5*DL139)+($DG$5*DE139)+($CZ$5*CX139)+($CS$5*CQ139)+($CL$5*CJ139)+($CE$5*CC139)+($BX$5*BV139)+($BQ$5*BO139)+($BJ$5*BH139)+($BC$5*BA139)+($AV$5*AT139)+($AO$5*AM139)+($AH$5*AF139)+($KO$5*KM139)+($KH$5*KF139)+($KA$5*JY139)+($JT$5*JR139)+($PR$5*PP139)+($GM$5*GK139)+($HA$5*GY139)+($KV$5*KT139)+($LC$5*LA139)+($MS$5*MQ139)+($ML$5*MJ139)+($ME$5*MC139)+($LX$5*LV139)+($LQ$5*LO139)+($LJ$5*LH139)+(MX139*$MZ$5)+(NE139*$NG$5)+(NL139*$NN$5)+($OI$5*OG139)+($NU$5*NS139)+($OB$5*NZ139)+($PD$5*PB139)+($OW$5*OU139)+($OP$5*ON139)+($PK$5*PI139)+($PY$5*PW139)+($QF$5*QD139)+($QM$5*QK139)+($QT$5*QR139)+($RA$5*QY139)+($RH$5*RF139)+($RO$5*RM139)+(RT139*$RV$5)+(SA139*$SC$5)+(SH139*$SJ$5)+(SO139*$SQ$5)+(SV139*$SX$5)+(TC139*$TE$5)+(TJ139*$TL$5)+(TQ139*$TS$5))/$VM$5,0)</f>
        <v/>
      </c>
      <c r="VP139" s="14" t="n"/>
      <c r="VQ139" s="21">
        <f>IF($C139&gt;0,(($IK$5*IK139)+($GT$5*GT139)+($JM$5*JM139)+($JF$5*JF139)+($IY$5*IY139)+($IR$5*IR139)+($ID$5*ID139)+($HW$5*HW139)+($HP$5*HP139)+($HI$5*HI139)+($GF$5*GF139)+($FY$5*FY139)+($FR$5*FR139)+($FK$5*FK139)+($FD$5*FD139)+($EW$5*EW139)+($EP$5*EP139)+($EI$5*EI139)+($EB$5*EB139)+($DU$5*DU139)+($DN$5*DN139)+($DG$5*DG139)+($CZ$5*CZ139)+($CS$5*CS139)+($CL$5*CL139)+($CE$5*CE139)+($BX$5*BX139)+($BQ$5*BQ139)+($BJ$5*BJ139)+($BC$5*BC139)+($AV$5*AV139)+($AO$5*AO139)+($AH$5*AH139)+($KO$5*KO139)+($PR$5*PR139)+($GM$5*GM139)+($HA$5*HA139)+($KH$5*KH139)+($KA$5*KA139)+($JT$5*JT139)+($KV$5*KV139)+($LC$5*LC139)+($MS$5*MS139)+($ML$5*ML139)+($ME$5*ME139)+($LX$5*LX139)+($LQ$5*LQ139)+($LJ$5*LJ139)+($OI$5*OI139)+($NU$5*NU139)+($NN$5*NN139)+($NG$5*NG139)+($MZ$5*MZ139)+(OB139*$OB$5)+($PD$5*PD139)+($OW$5*OW139)+($OP$5*OP139)+($PK$5*PK139)+(PY139*$PY$5)+(QF139*$QF$5)+(QM139*$QM$5)+(QT139*$QT$5)+(RA139*$RA$5)+(RH139*$RH$5)+(RO139*$RO$5)+(RV139*$RV$5)+(SC139*$SC$5)+(SJ139*$SJ$5)+(SQ139*$SQ$5)+(SX139*$SX$5)+(TE139*$TE$5)+(TL139*$TL$5)+(TS139*$TS$5))/$VM$5,0)</f>
        <v/>
      </c>
    </row>
    <row r="140" ht="16" customHeight="1" s="545">
      <c r="A140" s="127" t="n">
        <v>45849</v>
      </c>
      <c r="B140" s="4">
        <f>A140</f>
        <v/>
      </c>
      <c r="C140" s="13" t="n">
        <v>44371.51</v>
      </c>
      <c r="D140" s="138">
        <f>IF(C140&gt;0,C140-C139,0)</f>
        <v/>
      </c>
      <c r="E140" s="68">
        <f>IF(C140&gt;0,D140/C139,0)</f>
        <v/>
      </c>
      <c r="F140" s="15">
        <f>IF(C140&gt;0,(C140-C$10)/C$10,0)</f>
        <v/>
      </c>
      <c r="G140" s="13" t="n">
        <v>6259.75</v>
      </c>
      <c r="H140" s="138">
        <f>IF(G140&gt;0,G140-G139,0)</f>
        <v/>
      </c>
      <c r="I140" s="68">
        <f>IF(G140&gt;0,H140/G139,0)</f>
        <v/>
      </c>
      <c r="J140" s="15">
        <f>IF(G140&gt;0,(G140-G$10)/G$10,0)</f>
        <v/>
      </c>
      <c r="K140" s="13" t="n">
        <v>20585.53</v>
      </c>
      <c r="L140" s="138">
        <f>IF(K140&gt;0,K140-K139,0)</f>
        <v/>
      </c>
      <c r="M140" s="68">
        <f>IF(K140&gt;0,L140/K139,0)</f>
        <v/>
      </c>
      <c r="N140" s="15">
        <f>IF(K140&gt;0,(K140-K$10)/K$10,0)</f>
        <v/>
      </c>
      <c r="O140" s="13" t="n">
        <v>2234.83</v>
      </c>
      <c r="P140" s="138">
        <f>IF(O140&gt;0,O140-O139,0)</f>
        <v/>
      </c>
      <c r="Q140" s="68">
        <f>IF(O140&gt;0,P140/O139,0)</f>
        <v/>
      </c>
      <c r="R140" s="15">
        <f>IF(O140&gt;0,(O140-O$10)/O$10,0)</f>
        <v/>
      </c>
      <c r="S140" s="18">
        <f>IF(O140&gt;0,(((O140*0.7)*Q140)+((K140*0.9)*M140)+((G140*0.65)*I140)+((C140*0.6)*E140))/(O140+K140+G140+C140),0)</f>
        <v/>
      </c>
      <c r="T140" s="121">
        <f>IF(O140&gt;0,(S140*200)+T139,0)</f>
        <v/>
      </c>
      <c r="U140" s="121">
        <f>T140</f>
        <v/>
      </c>
      <c r="V140" s="134">
        <f>IF(T140&gt;0,(T140-T139)/T139,0)</f>
        <v/>
      </c>
      <c r="W140" s="21">
        <f>IF(T140&gt;0,(T140-T$11)/T$11,0)</f>
        <v/>
      </c>
      <c r="X140" s="18">
        <f>IF(T140&gt;0,((Q140+M140+I140+E140)/4),0)</f>
        <v/>
      </c>
      <c r="Y140" s="353">
        <f>105304.43-2560</f>
        <v/>
      </c>
      <c r="Z140" s="15" t="n">
        <v>2e-06</v>
      </c>
      <c r="AA140" s="21">
        <f>Z140-$V140</f>
        <v/>
      </c>
      <c r="AC140" s="13" t="n">
        <v>238.99</v>
      </c>
      <c r="AD140" s="68">
        <f>IF(AC140&gt;0,((AC140-AC139)/AC139),0)</f>
        <v/>
      </c>
      <c r="AE140" s="68">
        <f>IF(AC140&gt;0,AD140-$V140,0)</f>
        <v/>
      </c>
      <c r="AF140" s="68">
        <f>IF(AC140&gt;0,(AC140-AF$10)/AF$10,0)</f>
        <v/>
      </c>
      <c r="AG140" s="68" t="n"/>
      <c r="AH140" s="15">
        <f>IF(AC140&gt;0,(AC140-AC$10)/AC$10,0)</f>
        <v/>
      </c>
      <c r="AJ140" s="13" t="n">
        <v>23.29</v>
      </c>
      <c r="AK140" s="68">
        <f>IF(AJ140&gt;0,((AJ140-AJ139)/AJ139),0)</f>
        <v/>
      </c>
      <c r="AL140" s="68">
        <f>IF(AJ140&gt;0,AK140-$V140,0)</f>
        <v/>
      </c>
      <c r="AM140" s="68">
        <f>IF(AJ140&gt;0,(AJ140-AM$10)/AM$10,0)</f>
        <v/>
      </c>
      <c r="AN140" s="68" t="n"/>
      <c r="AO140" s="15">
        <f>IF(AJ140&gt;0,(AJ140-AJ$10)/AJ$10,0)</f>
        <v/>
      </c>
      <c r="AQ140" s="13" t="n">
        <v>22.39</v>
      </c>
      <c r="AR140" s="68">
        <f>IF(AQ140&gt;0,((AQ140-AQ139)/AQ139),0)</f>
        <v/>
      </c>
      <c r="AS140" s="68">
        <f>IF(AQ140&gt;0,AR140-$V140,0)</f>
        <v/>
      </c>
      <c r="AT140" s="68">
        <f>IF(AQ140&gt;0,(AQ140-AT$10)/AT$10,0)</f>
        <v/>
      </c>
      <c r="AU140" s="68" t="n"/>
      <c r="AV140" s="15">
        <f>IF(AQ140&gt;0,(AQ140-AQ$10)/AQ$10,0)</f>
        <v/>
      </c>
      <c r="AX140" s="13" t="n">
        <v>217.45</v>
      </c>
      <c r="AY140" s="68">
        <f>IF(AX140&gt;0,((AX140-AX139)/AX139),0)</f>
        <v/>
      </c>
      <c r="AZ140" s="68">
        <f>IF(AX140&gt;0,AY140-$V140,0)</f>
        <v/>
      </c>
      <c r="BA140" s="68">
        <f>IF(AX140&gt;0,(AX140-BA$10)/BA$10,0)</f>
        <v/>
      </c>
      <c r="BB140" s="68" t="n"/>
      <c r="BC140" s="15">
        <f>IF(AX140&gt;0,(AX140-AX$10)/AX$10,0)</f>
        <v/>
      </c>
      <c r="BE140" s="13" t="n">
        <v>79.93000000000001</v>
      </c>
      <c r="BF140" s="68">
        <f>IF(BE140&gt;0,((BE140-BE139)/BE139),0)</f>
        <v/>
      </c>
      <c r="BG140" s="68">
        <f>IF(BE140&gt;0,BF140-$V140,0)</f>
        <v/>
      </c>
      <c r="BH140" s="68" t="n"/>
      <c r="BI140" s="68" t="n"/>
      <c r="BJ140" s="15">
        <f>IF(BE140&gt;0,(BE140-BE$10)/BE$10,0)</f>
        <v/>
      </c>
      <c r="BL140" s="13" t="n">
        <v>73.98</v>
      </c>
      <c r="BM140" s="68">
        <f>IF(BL140&gt;0,((BL140-BL139)/BL139),0)</f>
        <v/>
      </c>
      <c r="BN140" s="68">
        <f>IF(BL140&gt;0,BM140-$V140,0)</f>
        <v/>
      </c>
      <c r="BO140" s="68">
        <f>IF(BL140&gt;0,(BL140-BO$10)/BO$10,0)</f>
        <v/>
      </c>
      <c r="BP140" s="68" t="n"/>
      <c r="BQ140" s="15">
        <f>IF(BL140&gt;0,(BL140-BL$10)/BL$10,0)</f>
        <v/>
      </c>
      <c r="BS140" s="13" t="n">
        <v>43.06</v>
      </c>
      <c r="BT140" s="68">
        <f>IF(BS140&gt;0,((BS140-BS139)/BS139),0)</f>
        <v/>
      </c>
      <c r="BU140" s="68">
        <f>IF(BS140&gt;0,BT140-$V140,0)</f>
        <v/>
      </c>
      <c r="BV140" s="68">
        <f>IF(BS140&gt;0,(BS140-BV$10)/BV$10,0)</f>
        <v/>
      </c>
      <c r="BW140" s="68" t="n"/>
      <c r="BX140" s="15">
        <f>IF(BS140&gt;0,(BS140-BS$10)/BS$10,0)</f>
        <v/>
      </c>
      <c r="BZ140" s="13" t="n"/>
      <c r="CA140" s="68">
        <f>IF(BZ140&gt;0,((BZ140-BZ139)/BZ139),0)</f>
        <v/>
      </c>
      <c r="CB140" s="68">
        <f>IF(BZ140&gt;0,CA140-$V140,0)</f>
        <v/>
      </c>
      <c r="CC140" s="68">
        <f>IF(BZ140&gt;0,(BZ140-CC$10)/CC$10,0)</f>
        <v/>
      </c>
      <c r="CD140" s="68" t="n"/>
      <c r="CE140" s="15">
        <f>IF(BZ140&gt;0,(BZ140-BZ$10)/BZ$10,0)</f>
        <v/>
      </c>
      <c r="CG140" s="13" t="n">
        <v>30.95</v>
      </c>
      <c r="CH140" s="68">
        <f>IF(CG140&gt;0,((CG140-CG139)/CG139),0)</f>
        <v/>
      </c>
      <c r="CI140" s="68">
        <f>IF(CG140&gt;0,CH140-$V140,0)</f>
        <v/>
      </c>
      <c r="CJ140" s="68">
        <f>IF(CG140&gt;0,(CG140-CJ$10)/CJ$10,0)</f>
        <v/>
      </c>
      <c r="CK140" s="68" t="n"/>
      <c r="CL140" s="15">
        <f>IF(CG140&gt;0,(CG140-CG$10)/CG$10,0)</f>
        <v/>
      </c>
      <c r="CN140" s="13" t="n">
        <v>33.34</v>
      </c>
      <c r="CO140" s="68">
        <f>IF(CN140&gt;0,((CN140-CN139)/CN139),0)</f>
        <v/>
      </c>
      <c r="CP140" s="68">
        <f>IF(CN140&gt;0,CO140-$V140,0)</f>
        <v/>
      </c>
      <c r="CQ140" s="68">
        <f>IF(CN140&gt;0,(CN140-CQ$10)/CQ$10,0)</f>
        <v/>
      </c>
      <c r="CR140" s="68" t="n"/>
      <c r="CS140" s="15">
        <f>IF(CN140&gt;0,(CN140-CN$10)/CN$10,0)</f>
        <v/>
      </c>
      <c r="CU140" s="13" t="n">
        <v>38.05</v>
      </c>
      <c r="CV140" s="68">
        <f>IF(CU140&gt;0,((CU140-CU139)/CU139),0)</f>
        <v/>
      </c>
      <c r="CW140" s="68">
        <f>IF(CU140&gt;0,CV140-$V140,0)</f>
        <v/>
      </c>
      <c r="CX140" s="68">
        <f>IF(CU140&gt;0,(CU140-CX$10)/CX$10,0)</f>
        <v/>
      </c>
      <c r="CY140" s="68" t="n"/>
      <c r="CZ140" s="15">
        <f>IF(CU140&gt;0,(CU140-CU$10)/CU$10,0)</f>
        <v/>
      </c>
      <c r="DB140" s="13" t="n">
        <v>20.65</v>
      </c>
      <c r="DC140" s="68">
        <f>IF(DB140&gt;0,((DB140-DB139)/DB139),0)</f>
        <v/>
      </c>
      <c r="DD140" s="68">
        <f>IF(DB140&gt;0,DC140-$V140,0)</f>
        <v/>
      </c>
      <c r="DE140" s="68">
        <f>IF(DB140&gt;0,(DB140-DE$10)/DE$10,0)</f>
        <v/>
      </c>
      <c r="DF140" s="68" t="n"/>
      <c r="DG140" s="15">
        <f>IF(DB140&gt;0,(DB140-DB$10)/DB$10,0)</f>
        <v/>
      </c>
      <c r="DI140" s="13" t="n">
        <v>49.73</v>
      </c>
      <c r="DJ140" s="68">
        <f>IF(DI140&gt;0,((DI140-DI139)/DI139),0)</f>
        <v/>
      </c>
      <c r="DK140" s="68">
        <f>IF(DI140&gt;0,DJ140-$V140,0)</f>
        <v/>
      </c>
      <c r="DL140" s="68">
        <f>IF(DI140&gt;0,(DI140-DL$10)/DL$10,0)</f>
        <v/>
      </c>
      <c r="DM140" s="68" t="n"/>
      <c r="DN140" s="15">
        <f>IF(DI140&gt;0,(DI140-DI$10)/DI$10,0)</f>
        <v/>
      </c>
      <c r="DP140" s="13" t="n">
        <v>42.88</v>
      </c>
      <c r="DQ140" s="68">
        <f>IF(DP140&gt;0,((DP140-DP139)/DP139),0)</f>
        <v/>
      </c>
      <c r="DR140" s="68">
        <f>IF(DP140&gt;0,DQ140-$V140,0)</f>
        <v/>
      </c>
      <c r="DS140" s="68" t="n"/>
      <c r="DT140" s="68" t="n"/>
      <c r="DU140" s="15">
        <f>IF(DP140&gt;0,(DP140-DP$10)/DP$10,0)</f>
        <v/>
      </c>
      <c r="DV140" s="18" t="n"/>
      <c r="DW140" s="13" t="n">
        <v>36.4</v>
      </c>
      <c r="DX140" s="68">
        <f>IF(DW140&gt;0,((DW140-DW139)/DW139),0)</f>
        <v/>
      </c>
      <c r="DY140" s="68">
        <f>IF(DW140&gt;0,DX140-$V140,0)</f>
        <v/>
      </c>
      <c r="DZ140" s="68">
        <f>IF(DW140&gt;0,(DW140-DZ$10)/DZ$10,0)</f>
        <v/>
      </c>
      <c r="EA140" s="68" t="n"/>
      <c r="EB140" s="15">
        <f>IF(DW140&gt;0,(DW140-DW$10)/DW$10,0)</f>
        <v/>
      </c>
      <c r="ED140" s="13" t="n">
        <v>39</v>
      </c>
      <c r="EE140" s="68">
        <f>IF(ED140&gt;0,((ED140-ED139)/ED139),0)</f>
        <v/>
      </c>
      <c r="EF140" s="68">
        <f>IF(ED140&gt;0,EE140-$V140,0)</f>
        <v/>
      </c>
      <c r="EG140" s="68">
        <f>IF(ED140&gt;0,(ED140-EG$10)/EG$10,0)</f>
        <v/>
      </c>
      <c r="EH140" s="68" t="n"/>
      <c r="EI140" s="15">
        <f>IF(ED140&gt;0,(ED140-ED$10)/ED$10,0)</f>
        <v/>
      </c>
      <c r="EK140" s="13" t="n">
        <v>125.47</v>
      </c>
      <c r="EL140" s="68">
        <f>IF(EK140&gt;0,((EK140-EK139)/EK139),0)</f>
        <v/>
      </c>
      <c r="EM140" s="68">
        <f>IF(EK140&gt;0,EL140-$V140,0)</f>
        <v/>
      </c>
      <c r="EN140" s="68">
        <f>IF(EK140&gt;0,(EK140-EN$10)/EN$10,0)</f>
        <v/>
      </c>
      <c r="EO140" s="68" t="n"/>
      <c r="EP140" s="15">
        <f>IF(EK140&gt;0,(EK140-EK$10)/EK$10,0)</f>
        <v/>
      </c>
      <c r="ER140" s="13" t="n">
        <v>38.91</v>
      </c>
      <c r="ES140" s="68">
        <f>IF(ER140&gt;0,((ER140-ER139)/ER139),0)</f>
        <v/>
      </c>
      <c r="ET140" s="68">
        <f>IF(ER140&gt;0,ES140-$V140,0)</f>
        <v/>
      </c>
      <c r="EU140" s="68">
        <f>IF(ER140&gt;0,(ER140-EU$10)/EU$10,0)</f>
        <v/>
      </c>
      <c r="EV140" s="68" t="n"/>
      <c r="EW140" s="15">
        <f>IF(ER140&gt;0,(ER140-ER$10)/ER$10,0)</f>
        <v/>
      </c>
      <c r="EY140" s="13" t="n">
        <v>38.68</v>
      </c>
      <c r="EZ140" s="68">
        <f>IF(EY140&gt;0,((EY140-EY139)/EY139),0)</f>
        <v/>
      </c>
      <c r="FA140" s="68">
        <f>IF(EY140&gt;0,EZ140-$V140,0)</f>
        <v/>
      </c>
      <c r="FB140" s="68" t="n"/>
      <c r="FC140" s="68" t="n"/>
      <c r="FD140" s="15">
        <f>IF(EY140&gt;0,(EY140-EY$10)/EY$10,0)</f>
        <v/>
      </c>
      <c r="FF140" s="13" t="n">
        <v>60.13</v>
      </c>
      <c r="FG140" s="68">
        <f>IF(FF140&gt;0,((FF140-FF139)/FF139),0)</f>
        <v/>
      </c>
      <c r="FH140" s="68">
        <f>IF(FF140&gt;0,FG140-$V140,0)</f>
        <v/>
      </c>
      <c r="FI140" s="68">
        <f>IF(FF140&gt;0,(FF140-FI$10)/FI$10,0)</f>
        <v/>
      </c>
      <c r="FJ140" s="68" t="n"/>
      <c r="FK140" s="15">
        <f>IF(FF140&gt;0,(FF140-FF$10)/FF$10,0)</f>
        <v/>
      </c>
      <c r="FM140" s="13" t="n">
        <v>197.99</v>
      </c>
      <c r="FN140" s="68">
        <f>IF(FM140&gt;0,((FM140-FM139)/FM139),0)</f>
        <v/>
      </c>
      <c r="FO140" s="68">
        <f>IF(FM140&gt;0,FN140-$V140,0)</f>
        <v/>
      </c>
      <c r="FP140" s="68">
        <f>IF(FM140&gt;0,(FM140-FP$10)/FP$10,0)</f>
        <v/>
      </c>
      <c r="FQ140" s="68" t="n"/>
      <c r="FR140" s="15">
        <f>IF(FM140&gt;0,(FM140-FM$10)/FM$10,0)</f>
        <v/>
      </c>
      <c r="FT140" s="13" t="n">
        <v>91.02</v>
      </c>
      <c r="FU140" s="68">
        <f>IF(FT140&gt;0,((FT140-FT139)/FT139),0)</f>
        <v/>
      </c>
      <c r="FV140" s="68">
        <f>IF(FT140&gt;0,FU140-$V140,0)</f>
        <v/>
      </c>
      <c r="FW140" s="68">
        <f>IF(FT140&gt;0,(FT140-FW$10)/FW$10,0)</f>
        <v/>
      </c>
      <c r="FX140" s="68" t="n"/>
      <c r="FY140" s="15">
        <f>IF(FT140&gt;0,(FT140-FT$10)/FT$10,0)</f>
        <v/>
      </c>
      <c r="GA140" s="13" t="n">
        <v>18.29</v>
      </c>
      <c r="GB140" s="68">
        <f>IF(GA140&gt;0,((GA140-GA139)/GA139),0)</f>
        <v/>
      </c>
      <c r="GC140" s="68">
        <f>IF(GA140&gt;0,GB140-$V140,0)</f>
        <v/>
      </c>
      <c r="GD140" s="68" t="n"/>
      <c r="GE140" s="68" t="n"/>
      <c r="GF140" s="15">
        <f>IF(GA140&gt;0,(GA140-GA$10)/GA$10,0)</f>
        <v/>
      </c>
      <c r="GG140" s="18" t="n"/>
      <c r="GH140" s="13" t="n">
        <v>18.86</v>
      </c>
      <c r="GI140" s="68">
        <f>IF(GH140&gt;0,((GH140-GH139)/GH139),0)</f>
        <v/>
      </c>
      <c r="GJ140" s="68">
        <f>IF(GH140&gt;0,GI140-$V140,0)</f>
        <v/>
      </c>
      <c r="GK140" s="68">
        <f>IF(GH140&gt;0,(GH140-GK$10)/GK$10,0)</f>
        <v/>
      </c>
      <c r="GL140" s="68" t="n"/>
      <c r="GM140" s="15">
        <f>IF(GH140&gt;0,(GH140-GH$10)/GH$10,0)</f>
        <v/>
      </c>
      <c r="GO140" s="13" t="n">
        <v>25.56</v>
      </c>
      <c r="GP140" s="68">
        <f>IF(GO140&gt;0,((GO140-GO139)/GO139),0)</f>
        <v/>
      </c>
      <c r="GQ140" s="68">
        <f>IF(GO140&gt;0,GP140-$V140,0)</f>
        <v/>
      </c>
      <c r="GR140" s="68" t="n"/>
      <c r="GS140" s="68" t="n"/>
      <c r="GT140" s="15">
        <f>IF(GO140&gt;0,(GO140-GO$10)/GO$10,0)</f>
        <v/>
      </c>
      <c r="GV140" s="13" t="n">
        <v>15.72</v>
      </c>
      <c r="GW140" s="68">
        <f>IF(GV140&gt;0,((GV140-GV139)/GV139),0)</f>
        <v/>
      </c>
      <c r="GX140" s="68">
        <f>IF(GV140&gt;0,GW140-$V140,0)</f>
        <v/>
      </c>
      <c r="GY140" s="68">
        <f>IF(GV140&gt;0,(GV140-GY$10)/GY$10,0)</f>
        <v/>
      </c>
      <c r="GZ140" s="68" t="n"/>
      <c r="HA140" s="15">
        <f>IF(GV140&gt;0,(GV140-GV$10)/GV$10,0)</f>
        <v/>
      </c>
      <c r="HD140" s="13" t="n">
        <v>313.51</v>
      </c>
      <c r="HE140" s="68">
        <f>IF(HD140&gt;0,((HD140-HD139)/HD139),0)</f>
        <v/>
      </c>
      <c r="HF140" s="68">
        <f>IF(HD140&gt;0,HE140-$V140,0)</f>
        <v/>
      </c>
      <c r="HG140" s="68">
        <f>IF(HD140&gt;0,(HD140-HG$10)/HG$10,0)</f>
        <v/>
      </c>
      <c r="HH140" s="68" t="n"/>
      <c r="HI140" s="15">
        <f>IF(HD140&gt;0,(HD140-HD$10)/HD$10,0)</f>
        <v/>
      </c>
      <c r="HK140" s="13" t="n">
        <v>51.71</v>
      </c>
      <c r="HL140" s="68">
        <f>IF(HK140&gt;0,((HK140-HK139)/HK139),0)</f>
        <v/>
      </c>
      <c r="HM140" s="68">
        <f>IF(HK140&gt;0,HL140-$V140,0)</f>
        <v/>
      </c>
      <c r="HN140" s="68">
        <f>IF(HK140&gt;0,(HK140-HN$10)/HN$10,0)</f>
        <v/>
      </c>
      <c r="HO140" s="68" t="n"/>
      <c r="HP140" s="15">
        <f>IF(HK140&gt;0,(HK140-HK$10)/HK$10,0)</f>
        <v/>
      </c>
      <c r="HR140" s="13" t="n">
        <v>115.43</v>
      </c>
      <c r="HS140" s="68">
        <f>IF(HR140&gt;0,((HR140-HR139)/HR139),0)</f>
        <v/>
      </c>
      <c r="HT140" s="68">
        <f>IF(HR140&gt;0,HS140-$V140,0)</f>
        <v/>
      </c>
      <c r="HU140" s="68">
        <f>IF(HR140&gt;0,(HR140-HU$10)/HU$10,0)</f>
        <v/>
      </c>
      <c r="HV140" s="68" t="n"/>
      <c r="HW140" s="15">
        <f>IF(HR140&gt;0,(HR140-HR$10)/HR$10,0)</f>
        <v/>
      </c>
      <c r="HY140" s="13" t="n">
        <v>164.92</v>
      </c>
      <c r="HZ140" s="68">
        <f>IF(HY140&gt;0,((HY140-HY139)/HY139),0)</f>
        <v/>
      </c>
      <c r="IA140" s="68">
        <f>IF(HY140&gt;0,HZ140-$V140,0)</f>
        <v/>
      </c>
      <c r="IB140" s="68">
        <f>IF(HY140&gt;0,(HY140-IB$10)/IB$10,0)</f>
        <v/>
      </c>
      <c r="IC140" s="68" t="n"/>
      <c r="ID140" s="15">
        <f>IF(HY140&gt;0,(HY140-HY$10)/HY$10,0)</f>
        <v/>
      </c>
      <c r="IF140" s="13" t="n">
        <v>274.38</v>
      </c>
      <c r="IG140" s="68">
        <f>IF(IF140&gt;0,((IF140-IF139)/IF139),0)</f>
        <v/>
      </c>
      <c r="IH140" s="68">
        <f>IF(IF140&gt;0,IG140-$V140,0)</f>
        <v/>
      </c>
      <c r="II140" s="68">
        <f>IF(IF140&gt;0,(IF140-II$10)/II$10,0)</f>
        <v/>
      </c>
      <c r="IJ140" s="68" t="n"/>
      <c r="IK140" s="15">
        <f>IF(IF140&gt;0,(IF140-IF$10)/IF$10,0)</f>
        <v/>
      </c>
      <c r="IM140" s="13" t="n">
        <v>258.18</v>
      </c>
      <c r="IN140" s="68">
        <f>IF(IM140&gt;0,((IM140-IM139)/IM139),0)</f>
        <v/>
      </c>
      <c r="IO140" s="68">
        <f>IF(IM140&gt;0,IN140-$V140,0)</f>
        <v/>
      </c>
      <c r="IP140" s="68">
        <f>IF(IM140&gt;0,(IM140-IP$10)/IP$10,0)</f>
        <v/>
      </c>
      <c r="IQ140" s="68" t="n"/>
      <c r="IR140" s="15">
        <f>IF(IM140&gt;0,(IM140-IM$10)/IM$10,0)</f>
        <v/>
      </c>
      <c r="IT140" s="13" t="n">
        <v>72.7</v>
      </c>
      <c r="IU140" s="68">
        <f>IF(IT140&gt;0,((IT140-IT139)/IT139),0)</f>
        <v/>
      </c>
      <c r="IV140" s="68">
        <f>IF(IT140&gt;0,IU140-$V140,0)</f>
        <v/>
      </c>
      <c r="IW140" s="68">
        <f>IF(IT140&gt;0,(IT140-IW$10)/IW$10,0)</f>
        <v/>
      </c>
      <c r="IX140" s="68" t="n"/>
      <c r="IY140" s="15">
        <f>IF(IT140&gt;0,(IT140-IT$10)/IT$10,0)</f>
        <v/>
      </c>
      <c r="JA140" s="13" t="n">
        <v>717.51</v>
      </c>
      <c r="JB140" s="68">
        <f>IF(JA140&gt;0,((JA140-JA139)/JA139),0)</f>
        <v/>
      </c>
      <c r="JC140" s="68">
        <f>IF(JA140&gt;0,JB140-$V140,0)</f>
        <v/>
      </c>
      <c r="JD140" s="68">
        <f>IF(JA140&gt;0,(JA140-JD$10)/JD$10,0)</f>
        <v/>
      </c>
      <c r="JE140" s="68" t="n"/>
      <c r="JF140" s="15">
        <f>IF(JA140&gt;0,(JA140-JA$10)/JA$10,0)</f>
        <v/>
      </c>
      <c r="JH140" s="13" t="n">
        <v>503.32</v>
      </c>
      <c r="JI140" s="68">
        <f>IF(JH140&gt;0,((JH140-JH139)/JH139),0)</f>
        <v/>
      </c>
      <c r="JJ140" s="68">
        <f>IF(JH140&gt;0,JI140-$V140,0)</f>
        <v/>
      </c>
      <c r="JK140" s="68">
        <f>IF(JH140&gt;0,(JH140-JK$10)/JK$10,0)</f>
        <v/>
      </c>
      <c r="JL140" s="68" t="n"/>
      <c r="JM140" s="15">
        <f>IF(JH140&gt;0,(JH140-JH$10)/JH$10,0)</f>
        <v/>
      </c>
      <c r="JO140" s="13" t="n">
        <v>16.76</v>
      </c>
      <c r="JP140" s="68">
        <f>IF(JO140&gt;0,((JO140-JO139)/JO139),0)</f>
        <v/>
      </c>
      <c r="JQ140" s="68">
        <f>IF(JO140&gt;0,JP140-$V140,0)</f>
        <v/>
      </c>
      <c r="JR140" s="68">
        <f>IF(JO140&gt;0,(JO140-JR$10)/JR$10,0)</f>
        <v/>
      </c>
      <c r="JS140" s="68" t="n"/>
      <c r="JT140" s="15">
        <f>IF(JO140&gt;0,(JO140-JO$10)/JO$10,0)</f>
        <v/>
      </c>
      <c r="JV140" s="13" t="n">
        <v>1.78</v>
      </c>
      <c r="JW140" s="68">
        <f>IF(JV140&gt;0,((JV140-JV139)/JV139),0)</f>
        <v/>
      </c>
      <c r="JX140" s="68">
        <f>IF(JV140&gt;0,JW140-$V140,0)</f>
        <v/>
      </c>
      <c r="JY140" s="68">
        <f>IF(JV140&gt;0,(JV140-JY$10)/JY$10,0)</f>
        <v/>
      </c>
      <c r="JZ140" s="68" t="n"/>
      <c r="KA140" s="15">
        <f>IF(JV140&gt;0,(JV140-JV$10)/JV$10,0)</f>
        <v/>
      </c>
      <c r="KC140" s="13" t="n">
        <v>19.84</v>
      </c>
      <c r="KD140" s="68">
        <f>IF(KC140&gt;0,((KC140-KC139)/KC139),0)</f>
        <v/>
      </c>
      <c r="KE140" s="68">
        <f>IF(KC140&gt;0,KD140-$V140,0)</f>
        <v/>
      </c>
      <c r="KF140" s="68">
        <f>IF(KC140&gt;0,(KC140-KF$10)/KF$10,0)</f>
        <v/>
      </c>
      <c r="KG140" s="68" t="n"/>
      <c r="KH140" s="15">
        <f>IF(KC140&gt;0,(KC140-KC$10)/KC$10,0)</f>
        <v/>
      </c>
      <c r="KI140" s="18" t="n"/>
      <c r="KJ140" s="13" t="n">
        <v>98.52</v>
      </c>
      <c r="KK140" s="68">
        <f>IF(KJ140&gt;0,((KJ140-KJ139)/KJ139),0)</f>
        <v/>
      </c>
      <c r="KL140" s="68">
        <f>IF(KJ140&gt;0,KK140-$V140,0)</f>
        <v/>
      </c>
      <c r="KM140" s="68">
        <f>IF(KJ140&gt;0,(KJ140-KM$10)/KM$10,0)</f>
        <v/>
      </c>
      <c r="KN140" s="68" t="n"/>
      <c r="KO140" s="15">
        <f>IF(KJ140&gt;0,(KJ140-KJ$10)/KJ$10,0)</f>
        <v/>
      </c>
      <c r="KQ140" s="13" t="n">
        <v>1.715</v>
      </c>
      <c r="KR140" s="68">
        <f>IF(KQ140&gt;0,((KQ140-KQ139)/KQ139),0)</f>
        <v/>
      </c>
      <c r="KS140" s="68">
        <f>IF(KQ140&gt;0,KR140-$V140,0)</f>
        <v/>
      </c>
      <c r="KT140" s="68">
        <f>IF(KQ140&gt;0,(KQ140-KT$10)/KT$10,0)</f>
        <v/>
      </c>
      <c r="KU140" s="68" t="n"/>
      <c r="KV140" s="15">
        <f>IF(KQ140&gt;0,(KQ140-KQ$10)/KQ$10,0)</f>
        <v/>
      </c>
      <c r="KW140" s="18" t="n"/>
      <c r="KX140" s="13" t="n">
        <v>47.06</v>
      </c>
      <c r="KY140" s="68">
        <f>IF(KX140&gt;0,((KX140-KX139)/KX139),0)</f>
        <v/>
      </c>
      <c r="KZ140" s="68">
        <f>IF(KX140&gt;0,KY140-$V140,0)</f>
        <v/>
      </c>
      <c r="LA140" s="68">
        <f>IF(KX140&gt;0,(KX140-LA$10)/LA$10,0)</f>
        <v/>
      </c>
      <c r="LB140" s="68" t="n"/>
      <c r="LC140" s="15">
        <f>IF(KX140&gt;0,(KX140-KX$10)/KX$10,0)</f>
        <v/>
      </c>
      <c r="LD140" s="18" t="n"/>
      <c r="LE140" s="13" t="n">
        <v>55.33</v>
      </c>
      <c r="LF140" s="68">
        <f>IF(LE140&gt;0,((LE140-LE139)/LE139),0)</f>
        <v/>
      </c>
      <c r="LG140" s="68">
        <f>IF(LE140&gt;0,LF140-$V140,0)</f>
        <v/>
      </c>
      <c r="LH140" s="68">
        <f>IF(LE140&gt;0,(LE140-LH$10)/LH$10,0)</f>
        <v/>
      </c>
      <c r="LI140" s="68" t="n"/>
      <c r="LJ140" s="15">
        <f>IF(LE140&gt;0,(LE140-LE$10)/LE$10,0)</f>
        <v/>
      </c>
      <c r="LL140" s="13" t="n">
        <v>119.88</v>
      </c>
      <c r="LM140" s="68">
        <f>IF(LL140&gt;0,((LL140-LL139)/LL139),0)</f>
        <v/>
      </c>
      <c r="LN140" s="68">
        <f>IF(LL140&gt;0,LM140-$V140,0)</f>
        <v/>
      </c>
      <c r="LO140" s="68">
        <f>IF(LL140&gt;0,(LL140-LO$10)/LO$10,0)</f>
        <v/>
      </c>
      <c r="LP140" s="68" t="n"/>
      <c r="LQ140" s="15">
        <f>IF(LL140&gt;0,(LL140-LL$10)/LL$10,0)</f>
        <v/>
      </c>
      <c r="LS140" s="13" t="n">
        <v>15.55</v>
      </c>
      <c r="LT140" s="68">
        <f>IF(LS140&gt;0,((LS140-LS139)/LS139),0)</f>
        <v/>
      </c>
      <c r="LU140" s="68">
        <f>IF(LS140&gt;0,LT140-$V140,0)</f>
        <v/>
      </c>
      <c r="LV140" s="68" t="n"/>
      <c r="LW140" s="68" t="n"/>
      <c r="LX140" s="15">
        <f>IF(LS140&gt;0,(LS140-LS$10)/LS$10,0)</f>
        <v/>
      </c>
      <c r="LZ140" s="13" t="n">
        <v>15.1</v>
      </c>
      <c r="MA140" s="68">
        <f>IF(LZ140&gt;0,((LZ140-LZ139)/LZ139),0)</f>
        <v/>
      </c>
      <c r="MB140" s="68">
        <f>IF(LZ140&gt;0,MA140-$V140,0)</f>
        <v/>
      </c>
      <c r="MC140" s="68">
        <f>IF(LZ140&gt;0,(LZ140-MC$10)/MC$10,0)</f>
        <v/>
      </c>
      <c r="MD140" s="68" t="n"/>
      <c r="ME140" s="15">
        <f>IF(LZ140&gt;0,(LZ140-LZ$10)/LZ$10,0)</f>
        <v/>
      </c>
      <c r="MG140" s="13" t="n">
        <v>56.08</v>
      </c>
      <c r="MH140" s="68">
        <f>IF(MG140&gt;0,((MG140-MG139)/MG139),0)</f>
        <v/>
      </c>
      <c r="MI140" s="68">
        <f>IF(MG140&gt;0,MH140-$V140,0)</f>
        <v/>
      </c>
      <c r="MJ140" s="68">
        <f>IF(MG140&gt;0,(MG140-MJ$10)/MJ$10,0)</f>
        <v/>
      </c>
      <c r="MK140" s="68" t="n"/>
      <c r="ML140" s="15">
        <f>IF(MG140&gt;0,(MG140-MG$10)/MG$10,0)</f>
        <v/>
      </c>
      <c r="MN140" s="13" t="n">
        <v>137.06</v>
      </c>
      <c r="MO140" s="68">
        <f>IF(MN140&gt;0,((MN140-MN139)/MN139),0)</f>
        <v/>
      </c>
      <c r="MP140" s="68">
        <f>IF(MN140&gt;0,MO140-$V140,0)</f>
        <v/>
      </c>
      <c r="MQ140" s="68">
        <f>IF(MN140&gt;0,(MN140-MQ$10)/MQ$10,0)</f>
        <v/>
      </c>
      <c r="MR140" s="68" t="n"/>
      <c r="MS140" s="15">
        <f>IF(MN140&gt;0,(MN140-MN$10)/MN$10,0)</f>
        <v/>
      </c>
      <c r="MU140" s="13" t="n">
        <v>14.73</v>
      </c>
      <c r="MV140" s="68">
        <f>IF(MU140&gt;0,((MU140-MU139)/MU139),0)</f>
        <v/>
      </c>
      <c r="MW140" s="68">
        <f>IF(MU140&gt;0,MV140-$V140,0)</f>
        <v/>
      </c>
      <c r="MX140" s="68">
        <f>IF(MU140&gt;0,(MU140-MX$10)/MX$10,0)</f>
        <v/>
      </c>
      <c r="MY140" s="68" t="n"/>
      <c r="MZ140" s="15">
        <f>IF(MU140&gt;0,(MU140-MU$10)/MU$10,0)</f>
        <v/>
      </c>
      <c r="NB140" s="13" t="n">
        <v>255.42</v>
      </c>
      <c r="NC140" s="68">
        <f>IF(NB140&gt;0,((NB140-NB139)/NB139),0)</f>
        <v/>
      </c>
      <c r="ND140" s="68">
        <f>IF(NB140&gt;0,NC140-$V140,0)</f>
        <v/>
      </c>
      <c r="NE140" s="68">
        <f>IF(NB140&gt;0,(NB140-NE$10)/NE$10,0)</f>
        <v/>
      </c>
      <c r="NF140" s="68" t="n"/>
      <c r="NG140" s="15">
        <f>IF(NB140&gt;0,(NB140-NB$10)/NB$10,0)</f>
        <v/>
      </c>
      <c r="NI140" s="13" t="n">
        <v>6.32</v>
      </c>
      <c r="NJ140" s="68">
        <f>IF(NI140&gt;0,((NI140-NI139)/NI139),0)</f>
        <v/>
      </c>
      <c r="NK140" s="68">
        <f>IF(NI140&gt;0,NJ140-$V140,0)</f>
        <v/>
      </c>
      <c r="NL140" s="68">
        <f>IF(NI140&gt;0,(NI140-NL$10)/NL$10,0)</f>
        <v/>
      </c>
      <c r="NM140" s="68" t="n"/>
      <c r="NN140" s="15">
        <f>IF(NI140&gt;0,(NI140-NI$10)/NI$10,0)</f>
        <v/>
      </c>
      <c r="NP140" s="13" t="n">
        <v>539.16</v>
      </c>
      <c r="NQ140" s="68">
        <f>IF(NP140&gt;0,((NP140-NP139)/NP139),0)</f>
        <v/>
      </c>
      <c r="NR140" s="68">
        <f>IF(NP140&gt;0,NQ140-$V140,0)</f>
        <v/>
      </c>
      <c r="NS140" s="68">
        <f>IF(NP140&gt;0,(NP140-NS$10)/NS$10,0)</f>
        <v/>
      </c>
      <c r="NT140" s="68" t="n"/>
      <c r="NU140" s="15">
        <f>IF(NP140&gt;0,(NP140-NP$10)/NP$10,0)</f>
        <v/>
      </c>
      <c r="NW140" s="13" t="n">
        <v>180.19</v>
      </c>
      <c r="NX140" s="68">
        <f>IF(NW140&gt;0,((NW140-NW139)/NW139),0)</f>
        <v/>
      </c>
      <c r="NY140" s="68">
        <f>IF(NW140&gt;0,NX140-$V140,0)</f>
        <v/>
      </c>
      <c r="NZ140" s="68">
        <f>IF(NW140&gt;0,(NW140-NZ$10)/NZ$10,0)</f>
        <v/>
      </c>
      <c r="OA140" s="68" t="n"/>
      <c r="OB140" s="15">
        <f>IF(NW140&gt;0,(NW140-NW$10)/NW$10,0)</f>
        <v/>
      </c>
      <c r="OD140" s="13" t="n">
        <v>2.85</v>
      </c>
      <c r="OE140" s="68">
        <f>IF(OD140&gt;0,((OD140-OD139)/OD139),0)</f>
        <v/>
      </c>
      <c r="OF140" s="68">
        <f>IF(OD140&gt;0,OE140-$V140,0)</f>
        <v/>
      </c>
      <c r="OG140" s="68">
        <f>IF(OD140&gt;0,(OD140-OG$10)/OG$10,0)</f>
        <v/>
      </c>
      <c r="OH140" s="68" t="n"/>
      <c r="OI140" s="15">
        <f>IF(OD140&gt;0,(OD140-OD$10)/OD$10,0)</f>
        <v/>
      </c>
      <c r="OK140" s="13" t="n">
        <v>206.4</v>
      </c>
      <c r="OL140" s="68">
        <f>IF(OK140&gt;0,((OK140-OK139)/OK139),0)</f>
        <v/>
      </c>
      <c r="OM140" s="68">
        <f>IF(OK140&gt;0,OL140-$V140,0)</f>
        <v/>
      </c>
      <c r="ON140" s="68">
        <f>IF(OK140&gt;0,(OK140-ON$10)/ON$10,0)</f>
        <v/>
      </c>
      <c r="OO140" s="68" t="n"/>
      <c r="OP140" s="15">
        <f>IF(OK140&gt;0,(OK140-OK$10)/OK$10,0)</f>
        <v/>
      </c>
      <c r="OR140" s="13" t="n">
        <v>6.57</v>
      </c>
      <c r="OS140" s="68">
        <f>IF(OR140&gt;0,((OR140-OR139)/OR139),0)</f>
        <v/>
      </c>
      <c r="OT140" s="68">
        <f>IF(OR140&gt;0,OS140-$V140,0)</f>
        <v/>
      </c>
      <c r="OU140" s="68">
        <f>IF(OR140&gt;0,(OR140-OU$10)/OU$10,0)</f>
        <v/>
      </c>
      <c r="OV140" s="68" t="n"/>
      <c r="OW140" s="15">
        <f>IF(OR140&gt;0,(OR140-OR$10)/OR$10,0)</f>
        <v/>
      </c>
      <c r="OY140" s="13" t="n">
        <v>146.87</v>
      </c>
      <c r="OZ140" s="68">
        <f>IF(OY140&gt;0,((OY140-OY139)/OY139),0)</f>
        <v/>
      </c>
      <c r="PA140" s="68">
        <f>IF(OY140&gt;0,OZ140-$V140,0)</f>
        <v/>
      </c>
      <c r="PB140" s="68">
        <f>IF(OY140&gt;0,(OY140-PB$10)/PB$10,0)</f>
        <v/>
      </c>
      <c r="PC140" s="68" t="n"/>
      <c r="PD140" s="15">
        <f>IF(OY140&gt;0,(OY140-OY$10)/OY$10,0)</f>
        <v/>
      </c>
      <c r="PE140" s="18" t="n"/>
      <c r="PF140" s="13" t="n">
        <v>259.55</v>
      </c>
      <c r="PG140" s="68">
        <f>IF(PF140&gt;0,((PF140-PF139)/PF139),0)</f>
        <v/>
      </c>
      <c r="PH140" s="68">
        <f>IF(PF140&gt;0,PG140-$V140,0)</f>
        <v/>
      </c>
      <c r="PI140" s="68">
        <f>IF(PF140&gt;0,(PF140-PI$10)/PI$10,0)</f>
        <v/>
      </c>
      <c r="PJ140" s="68" t="n"/>
      <c r="PK140" s="15">
        <f>IF(PF140&gt;0,(PF140-PF$10)/PF$10,0)</f>
        <v/>
      </c>
      <c r="PM140" s="13" t="n"/>
      <c r="PN140" s="68">
        <f>IF(PM140&gt;0,((PM140-PM139)/PM139),0)</f>
        <v/>
      </c>
      <c r="PO140" s="68">
        <f>PN140-$V140</f>
        <v/>
      </c>
      <c r="PP140" s="68">
        <f>IF(PM140&gt;0,(PM140-PP$10)/PP$10,0)</f>
        <v/>
      </c>
      <c r="PQ140" s="68" t="n"/>
      <c r="PR140" s="15">
        <f>IF(PM140&gt;0,(PM140-PM$10)/PM$10,0)</f>
        <v/>
      </c>
      <c r="PT140" s="13" t="n">
        <v>6.6</v>
      </c>
      <c r="PU140" s="68">
        <f>IF(PT140&gt;0,((PT140-PT139)/PT139),0)</f>
        <v/>
      </c>
      <c r="PV140" s="68">
        <f>IF(PT140&gt;0,PU140-$V140,0)</f>
        <v/>
      </c>
      <c r="PW140" s="68">
        <f>IF(PT140&gt;0,(PT140-PW$10)/PW$10,0)</f>
        <v/>
      </c>
      <c r="PX140" s="68" t="n"/>
      <c r="PY140" s="15">
        <f>IF(PT140&gt;0,(PT140-PT$10)/PT$10,0)</f>
        <v/>
      </c>
      <c r="QA140" s="13" t="n">
        <v>224.81</v>
      </c>
      <c r="QB140" s="68">
        <f>IF(QA140&gt;0,((QA140-QA139)/QA139),0)</f>
        <v/>
      </c>
      <c r="QC140" s="68">
        <f>IF(QA140&gt;0,QB140-$V140,0)</f>
        <v/>
      </c>
      <c r="QD140" s="68">
        <f>IF(QA140&gt;0,(QA140-QD$10)/QD$10,0)</f>
        <v/>
      </c>
      <c r="QE140" s="68" t="n"/>
      <c r="QF140" s="15">
        <f>IF(QA140&gt;0,(QA140-QA$10)/QA$10,0)</f>
        <v/>
      </c>
      <c r="QH140" s="13" t="n">
        <v>1.66</v>
      </c>
      <c r="QI140" s="68">
        <f>IF(QH140&gt;0,((QH140-QH139)/QH139),0)</f>
        <v/>
      </c>
      <c r="QJ140" s="68">
        <f>IF(QH140&gt;0,QI140-$V140,0)</f>
        <v/>
      </c>
      <c r="QK140" s="68">
        <f>IF(QH140&gt;0,(QH140-QK$10)/QK$10,0)</f>
        <v/>
      </c>
      <c r="QL140" s="68" t="n"/>
      <c r="QM140" s="15">
        <f>IF(QH140&gt;0,(QH140-QH$10)/QH$10,0)</f>
        <v/>
      </c>
      <c r="QO140" s="13" t="n">
        <v>10.71</v>
      </c>
      <c r="QP140" s="68">
        <f>IF(QO140&gt;0,((QO140-QO139)/QO139),0)</f>
        <v/>
      </c>
      <c r="QQ140" s="68">
        <f>IF(QO140&gt;0,QP140-$V140,0)</f>
        <v/>
      </c>
      <c r="QR140" s="68">
        <f>IF(QO140&gt;0,(QO140-QR$10)/QR$10,0)</f>
        <v/>
      </c>
      <c r="QS140" s="68" t="n"/>
      <c r="QT140" s="15">
        <f>IF(QO140&gt;0,(QO140-QO$10)/QO$10,0)</f>
        <v/>
      </c>
      <c r="QV140" s="13" t="n">
        <v>2.22</v>
      </c>
      <c r="QW140" s="68">
        <f>IF(QV140&gt;0,((QV140-QV139)/QV139),0)</f>
        <v/>
      </c>
      <c r="QX140" s="68">
        <f>IF(QV140&gt;0,QW140-$V140,0)</f>
        <v/>
      </c>
      <c r="QY140" s="68">
        <f>IF(QV140&gt;0,(QV140-QY$10)/QY$10,0)</f>
        <v/>
      </c>
      <c r="QZ140" s="68" t="n"/>
      <c r="RA140" s="15">
        <f>IF(QV140&gt;0,(QV140-QV$10)/QV$10,0)</f>
        <v/>
      </c>
      <c r="RC140" s="13" t="n">
        <v>44.11</v>
      </c>
      <c r="RD140" s="68">
        <f>IF(RC140&gt;0,((RC140-RC139)/RC139),0)</f>
        <v/>
      </c>
      <c r="RE140" s="68">
        <f>IF(RC140&gt;0,RD140-$V140,0)</f>
        <v/>
      </c>
      <c r="RF140" s="68">
        <f>IF(RC140&gt;0,(RC140-RF$10)/RF$10,0)</f>
        <v/>
      </c>
      <c r="RG140" s="68" t="n"/>
      <c r="RH140" s="15">
        <f>IF(RC140&gt;0,(RC140-RC$10)/RC$10,0)</f>
        <v/>
      </c>
      <c r="RJ140" s="13" t="n">
        <v>230.4</v>
      </c>
      <c r="RK140" s="68">
        <f>IF(RJ140&gt;0,((RJ140-RJ139)/RJ139),0)</f>
        <v/>
      </c>
      <c r="RL140" s="68">
        <f>RK140-$V140</f>
        <v/>
      </c>
      <c r="RM140" s="68">
        <f>IF(RJ140&gt;0,(RJ140-RM$10)/RM$10,0)</f>
        <v/>
      </c>
      <c r="RN140" s="68" t="n"/>
      <c r="RO140" s="15">
        <f>IF(RJ140&gt;0,(RJ140-RJ$10)/RJ$10,0)</f>
        <v/>
      </c>
      <c r="RQ140" s="13" t="n">
        <v>15.25</v>
      </c>
      <c r="RR140" s="68">
        <f>IF(RQ140&gt;0,((RQ140-RQ139)/RQ139),0)</f>
        <v/>
      </c>
      <c r="RS140" s="68">
        <f>RR140-$V140</f>
        <v/>
      </c>
      <c r="RT140" s="68">
        <f>IF(RQ140&gt;0,(RQ140-RT$10)/RT$10,0)</f>
        <v/>
      </c>
      <c r="RU140" s="68" t="n"/>
      <c r="RV140" s="15">
        <f>IF(RQ140&gt;0,(RQ140-RQ$10)/RQ$10,0)</f>
        <v/>
      </c>
      <c r="RX140" s="13" t="n">
        <v>142.1</v>
      </c>
      <c r="RY140" s="68">
        <f>IF(RX140&gt;0,((RX140-RX139)/RX139),0)</f>
        <v/>
      </c>
      <c r="RZ140" s="68">
        <f>RY140-$V140</f>
        <v/>
      </c>
      <c r="SA140" s="68">
        <f>IF(RX140&gt;0,(RX140-SA$10)/SA$10,0)</f>
        <v/>
      </c>
      <c r="SB140" s="68" t="n"/>
      <c r="SC140" s="15">
        <f>IF(RX140&gt;0,(RX140-RX$10)/RX$10,0)</f>
        <v/>
      </c>
      <c r="SE140" s="13" t="n">
        <v>12.18</v>
      </c>
      <c r="SF140" s="68">
        <f>IF(SE140&gt;0,((SE140-SE139)/SE139),0)</f>
        <v/>
      </c>
      <c r="SG140" s="68">
        <f>SF140-$V140</f>
        <v/>
      </c>
      <c r="SH140" s="68">
        <f>IF(SE140&gt;0,(SE140-SH$10)/SH$10,0)</f>
        <v/>
      </c>
      <c r="SI140" s="68" t="n"/>
      <c r="SJ140" s="15">
        <f>IF(SE140&gt;0,(SE140-SE$10)/SE$10,0)</f>
        <v/>
      </c>
      <c r="SL140" s="13" t="n">
        <v>1.17</v>
      </c>
      <c r="SM140" s="68">
        <f>IF(SL140&gt;0,((SL140-SL139)/SL139),0)</f>
        <v/>
      </c>
      <c r="SN140" s="68">
        <f>SM140-$V140</f>
        <v/>
      </c>
      <c r="SO140" s="68">
        <f>IF(SL140&gt;0,(SL140-SO$10)/SO$10,0)</f>
        <v/>
      </c>
      <c r="SP140" s="68" t="n"/>
      <c r="SQ140" s="15">
        <f>IF(SL140&gt;0,(SL140-SL$10)/SL$10,0)</f>
        <v/>
      </c>
      <c r="SS140" s="13" t="n">
        <v>14.81</v>
      </c>
      <c r="ST140" s="68">
        <f>IF(SS140&gt;0,((SS140-SS139)/SS139),0)</f>
        <v/>
      </c>
      <c r="SU140" s="68">
        <f>ST140-$V140</f>
        <v/>
      </c>
      <c r="SV140" s="68">
        <f>IF(SS140&gt;0,(SS140-SV$10)/SV$10,0)</f>
        <v/>
      </c>
      <c r="SW140" s="68" t="n"/>
      <c r="SX140" s="15">
        <f>IF(SS140&gt;0,(SS140-SS$10)/SS$10,0)</f>
        <v/>
      </c>
      <c r="SZ140" s="13" t="n">
        <v>45.11</v>
      </c>
      <c r="TA140" s="68">
        <f>IF(SZ140&gt;0,((SZ140-SZ139)/SZ139),0)</f>
        <v/>
      </c>
      <c r="TB140" s="68">
        <f>TA140-$V140</f>
        <v/>
      </c>
      <c r="TC140" s="68">
        <f>IF(SZ140&gt;0,(SZ140-TC$10)/TC$10,0)</f>
        <v/>
      </c>
      <c r="TD140" s="68" t="n"/>
      <c r="TE140" s="15">
        <f>IF(SZ140&gt;0,(SZ140-SZ$10)/SZ$10,0)</f>
        <v/>
      </c>
      <c r="TG140" s="587" t="n">
        <v>0.1895</v>
      </c>
      <c r="TH140" s="68">
        <f>IF(TG140&gt;0,((TG140-TG139)/TG139),0)</f>
        <v/>
      </c>
      <c r="TI140" s="68">
        <f>TH140-$V140</f>
        <v/>
      </c>
      <c r="TJ140" s="68">
        <f>IF(TG140&gt;0,(TG140-TJ$10)/TJ$10,0)</f>
        <v/>
      </c>
      <c r="TK140" s="68" t="n"/>
      <c r="TL140" s="15">
        <f>IF(TG140&gt;0,(TG140-TG$10)/TG$10,0)</f>
        <v/>
      </c>
      <c r="TN140" s="13" t="n">
        <v>72.02</v>
      </c>
      <c r="TO140" s="68">
        <f>IF(TN140&gt;0,((TN140-TN139)/TN139),0)</f>
        <v/>
      </c>
      <c r="TP140" s="68">
        <f>TO140-$V140</f>
        <v/>
      </c>
      <c r="TQ140" s="68">
        <f>IF(TN140&gt;0,(TN140-TQ$10)/TQ$10,0)</f>
        <v/>
      </c>
      <c r="TR140" s="68" t="n"/>
      <c r="TS140" s="15">
        <f>IF(TN140&gt;0,(TN140-TN$10)/TN$10,0)</f>
        <v/>
      </c>
      <c r="TU140" s="587" t="n">
        <v>3.25</v>
      </c>
      <c r="TV140" s="68">
        <f>IF(TU140&gt;0,((TU140-TU139)/TU139),0)</f>
        <v/>
      </c>
      <c r="TW140" s="68">
        <f>TV140-$V140</f>
        <v/>
      </c>
      <c r="TX140" s="68">
        <f>IF(TU140&gt;0,(TU140-TX$10)/TX$10,0)</f>
        <v/>
      </c>
      <c r="TY140" s="68" t="n"/>
      <c r="TZ140" s="15">
        <f>IF(TU140&gt;0,(TU140-TU$10)/TU$10,0)</f>
        <v/>
      </c>
      <c r="UB140" s="587" t="n"/>
      <c r="UC140" s="68">
        <f>IF(UB140&gt;0,((UB140-UB139)/UB139),0)</f>
        <v/>
      </c>
      <c r="UD140" s="68">
        <f>UC140-$V140</f>
        <v/>
      </c>
      <c r="UE140" s="68">
        <f>IF(UB140&gt;0,(UB140-UE$10)/UE$10,0)</f>
        <v/>
      </c>
      <c r="UF140" s="68" t="n"/>
      <c r="UG140" s="15">
        <f>IF(UB140&gt;0,(UB140-UB$10)/UB$10,0)</f>
        <v/>
      </c>
      <c r="UI140" s="587" t="n"/>
      <c r="UJ140" s="68">
        <f>IF(UI140&gt;0,((UI140-UI139)/UI139),0)</f>
        <v/>
      </c>
      <c r="UK140" s="68">
        <f>UJ140-$V140</f>
        <v/>
      </c>
      <c r="UL140" s="68">
        <f>IF(UI140&gt;0,(UI140-UL$10)/UL$10,0)</f>
        <v/>
      </c>
      <c r="UM140" s="68" t="n"/>
      <c r="UN140" s="15">
        <f>IF(UI140&gt;0,(UI140-UI$10)/UI$10,0)</f>
        <v/>
      </c>
      <c r="UP140" s="587" t="n"/>
      <c r="UQ140" s="68">
        <f>IF(UP140&gt;0,((UP140-UP139)/UP139),0)</f>
        <v/>
      </c>
      <c r="UR140" s="68">
        <f>UQ140-$V140</f>
        <v/>
      </c>
      <c r="US140" s="68">
        <f>IF(UP140&gt;0,(UP140-US$10)/US$10,0)</f>
        <v/>
      </c>
      <c r="UT140" s="68" t="n"/>
      <c r="UU140" s="15">
        <f>IF(UP140&gt;0,(UP140-UP$10)/UP$10,0)</f>
        <v/>
      </c>
      <c r="UW140" s="587" t="n"/>
      <c r="UX140" s="68">
        <f>IF(UW140&gt;0,((UW140-UW139)/UW139),0)</f>
        <v/>
      </c>
      <c r="UY140" s="68">
        <f>UX140-$V140</f>
        <v/>
      </c>
      <c r="UZ140" s="68">
        <f>IF(UW140&gt;0,(UW140-UZ$10)/UZ$10,0)</f>
        <v/>
      </c>
      <c r="VA140" s="68" t="n"/>
      <c r="VB140" s="15">
        <f>IF(UW140&gt;0,(UW140-UW$10)/UW$10,0)</f>
        <v/>
      </c>
      <c r="VD140" s="587" t="n"/>
      <c r="VE140" s="68">
        <f>IF(VD140&gt;0,((VD140-VD139)/VD139),0)</f>
        <v/>
      </c>
      <c r="VF140" s="68">
        <f>VE140-$V140</f>
        <v/>
      </c>
      <c r="VG140" s="68">
        <f>IF(VD140&gt;0,(VD140-VG$10)/VG$10,0)</f>
        <v/>
      </c>
      <c r="VH140" s="68" t="n"/>
      <c r="VI140" s="15">
        <f>IF(VD140&gt;0,(VD140-VD$10)/VD$10,0)</f>
        <v/>
      </c>
      <c r="VM140" s="21">
        <f>IF($C140&gt;0,(($IK$5*IG140)+($GT$5*GP140)+($JM$5*JI140)+($JF$5*JB140)+($IY$5*IU140)+($IR$5*IN140)+($ID$5*HZ140)+($HW$5*HS140)+($HP$5*HL140)+($HI$5*HE140)+($GF$5*GB140)+($FY$5*FU140)+($FR$5*FN140)+($FK$5*FG140)+($FD$5*EZ140)+($EW$5*ES140)+($EP$5*EL140)+($EI$5*EE140)+($EB$5*DX140)+($DU$5*DQ140)+($DN$5*DJ140)+($DG$5*DC140)+($CZ$5*CV140)+($CS$5*CO140)+($CL$5*CH140)+($CE$5*CA140)+($BX$5*BT140)+($BQ$5*BM140)+($BJ$5*BF140)+($BC$5*AY140)+($AV$5*AR140)+($AO$5*AK140)+($AH$5*AD140)+($JT$5*JP140)+($KA$5*JW140)+($KO$5*KK140)+($PR$5*PN140)+($GM$5*GI140)+($HA$5*GW140)+($KV$5*KR140)+($KH$5*KD140)+($LC$5*KY140)+($MS$5*MO140)+($ML$5*MH140)+($ME$5*MA140)+($LX$5*LT140)+($LQ$5*LM140)+($LJ$5*LF140)+(MV140*$MZ$5)+(NC140*$NG$5)+(NJ140*$NN$5)+($OI$5*OE140)+($NU$5*NQ140)+($OB$5*NX140)+($PK$5*PG140)+($OP$5*OL140)+($OW$5*OS140)+($PD$5*OZ140)+(PU140*$PY$5)+(QB140*$QF$5)+(QI140*$QM$5)+(QP140*$QT$5)+(QW140*$RA$5)+(RD140*$RH$5)+(RK140*$RO$5)+(RR140*$RV$5)+(RY140*$SC$5)+(SF140*$SJ$5)+(SM140*$SQ$5)+(ST140*$SX$5)+(TA140*$TE$5))+(TH140*$TL$5)+(TO140*$TS$5))/$VM$5</f>
        <v/>
      </c>
      <c r="VN140" s="538" t="n"/>
      <c r="VO140" s="21">
        <f>IF($C140&gt;0,(($IK$5*II140)+($GT$5*GR140)+($JM$5*JK140)+($JF$5*JD140)+($IY$5*IW140)+($IR$5*IP140)+($ID$5*IB140)+($HW$5*HU140)+($HP$5*HN140)+($HI$5*HG140)+($GF$5*GD140)+($FY$5*FW140)+($FR$5*FP140)+($FK$5*FI140)+($FD$5*FB140)+($EW$5*EU140)+($EP$5*EN140)+($EI$5*EG140)+($EB$5*DZ140)+($DU$5*DS140)+($DN$5*DL140)+($DG$5*DE140)+($CZ$5*CX140)+($CS$5*CQ140)+($CL$5*CJ140)+($CE$5*CC140)+($BX$5*BV140)+($BQ$5*BO140)+($BJ$5*BH140)+($BC$5*BA140)+($AV$5*AT140)+($AO$5*AM140)+($AH$5*AF140)+($KO$5*KM140)+($KH$5*KF140)+($KA$5*JY140)+($JT$5*JR140)+($PR$5*PP140)+($GM$5*GK140)+($HA$5*GY140)+($KV$5*KT140)+($LC$5*LA140)+($MS$5*MQ140)+($ML$5*MJ140)+($ME$5*MC140)+($LX$5*LV140)+($LQ$5*LO140)+($LJ$5*LH140)+(MX140*$MZ$5)+(NE140*$NG$5)+(NL140*$NN$5)+($OI$5*OG140)+($NU$5*NS140)+($OB$5*NZ140)+($PD$5*PB140)+($OW$5*OU140)+($OP$5*ON140)+($PK$5*PI140)+($PY$5*PW140)+($QF$5*QD140)+($QM$5*QK140)+($QT$5*QR140)+($RA$5*QY140)+($RH$5*RF140)+($RO$5*RM140)+(RT140*$RV$5)+(SA140*$SC$5)+(SH140*$SJ$5)+(SO140*$SQ$5)+(SV140*$SX$5)+(TC140*$TE$5)+(TJ140*$TL$5)+(TQ140*$TS$5))/$VM$5,0)</f>
        <v/>
      </c>
      <c r="VP140" s="14" t="n"/>
      <c r="VQ140" s="21">
        <f>IF($C140&gt;0,(($IK$5*IK140)+($GT$5*GT140)+($JM$5*JM140)+($JF$5*JF140)+($IY$5*IY140)+($IR$5*IR140)+($ID$5*ID140)+($HW$5*HW140)+($HP$5*HP140)+($HI$5*HI140)+($GF$5*GF140)+($FY$5*FY140)+($FR$5*FR140)+($FK$5*FK140)+($FD$5*FD140)+($EW$5*EW140)+($EP$5*EP140)+($EI$5*EI140)+($EB$5*EB140)+($DU$5*DU140)+($DN$5*DN140)+($DG$5*DG140)+($CZ$5*CZ140)+($CS$5*CS140)+($CL$5*CL140)+($CE$5*CE140)+($BX$5*BX140)+($BQ$5*BQ140)+($BJ$5*BJ140)+($BC$5*BC140)+($AV$5*AV140)+($AO$5*AO140)+($AH$5*AH140)+($KO$5*KO140)+($PR$5*PR140)+($GM$5*GM140)+($HA$5*HA140)+($KH$5*KH140)+($KA$5*KA140)+($JT$5*JT140)+($KV$5*KV140)+($LC$5*LC140)+($MS$5*MS140)+($ML$5*ML140)+($ME$5*ME140)+($LX$5*LX140)+($LQ$5*LQ140)+($LJ$5*LJ140)+($OI$5*OI140)+($NU$5*NU140)+($NN$5*NN140)+($NG$5*NG140)+($MZ$5*MZ140)+(OB140*$OB$5)+($PD$5*PD140)+($OW$5*OW140)+($OP$5*OP140)+($PK$5*PK140)+(PY140*$PY$5)+(QF140*$QF$5)+(QM140*$QM$5)+(QT140*$QT$5)+(RA140*$RA$5)+(RH140*$RH$5)+(RO140*$RO$5)+(RV140*$RV$5)+(SC140*$SC$5)+(SJ140*$SJ$5)+(SQ140*$SQ$5)+(SX140*$SX$5)+(TE140*$TE$5)+(TL140*$TL$5)+(TS140*$TS$5))/$VM$5,0)</f>
        <v/>
      </c>
    </row>
    <row r="141" ht="16" customHeight="1" s="545">
      <c r="A141" s="127" t="n">
        <v>45852</v>
      </c>
      <c r="B141" s="4">
        <f>A141</f>
        <v/>
      </c>
      <c r="C141" s="13" t="n">
        <v>44459.84</v>
      </c>
      <c r="D141" s="138">
        <f>IF(C141&gt;0,C141-C140,0)</f>
        <v/>
      </c>
      <c r="E141" s="68">
        <f>IF(C141&gt;0,D141/C140,0)</f>
        <v/>
      </c>
      <c r="F141" s="15">
        <f>IF(C141&gt;0,(C141-C$10)/C$10,0)</f>
        <v/>
      </c>
      <c r="G141" s="13" t="n">
        <v>6268.57</v>
      </c>
      <c r="H141" s="138">
        <f>IF(G141&gt;0,G141-G140,0)</f>
        <v/>
      </c>
      <c r="I141" s="68">
        <f>IF(G141&gt;0,H141/G140,0)</f>
        <v/>
      </c>
      <c r="J141" s="15">
        <f>IF(G141&gt;0,(G141-G$10)/G$10,0)</f>
        <v/>
      </c>
      <c r="K141" s="13" t="n">
        <v>20640.33</v>
      </c>
      <c r="L141" s="138">
        <f>IF(K141&gt;0,K141-K140,0)</f>
        <v/>
      </c>
      <c r="M141" s="68">
        <f>IF(K141&gt;0,L141/K140,0)</f>
        <v/>
      </c>
      <c r="N141" s="15">
        <f>IF(K141&gt;0,(K141-K$10)/K$10,0)</f>
        <v/>
      </c>
      <c r="O141" s="13" t="n">
        <v>2249.73</v>
      </c>
      <c r="P141" s="138">
        <f>IF(O141&gt;0,O141-O140,0)</f>
        <v/>
      </c>
      <c r="Q141" s="68">
        <f>IF(O141&gt;0,P141/O140,0)</f>
        <v/>
      </c>
      <c r="R141" s="15">
        <f>IF(O141&gt;0,(O141-O$10)/O$10,0)</f>
        <v/>
      </c>
      <c r="S141" s="18">
        <f>IF(O141&gt;0,(((O141*0.7)*Q141)+((K141*0.9)*M141)+((G141*0.65)*I141)+((C141*0.6)*E141))/(O141+K141+G141+C141),0)</f>
        <v/>
      </c>
      <c r="T141" s="121">
        <f>IF(O141&gt;0,(S141*200)+T140,0)</f>
        <v/>
      </c>
      <c r="U141" s="121">
        <f>T141</f>
        <v/>
      </c>
      <c r="V141" s="134">
        <f>IF(T141&gt;0,(T141-T140)/T140,0)</f>
        <v/>
      </c>
      <c r="W141" s="21">
        <f>IF(T141&gt;0,(T141-T$11)/T$11,0)</f>
        <v/>
      </c>
      <c r="X141" s="18">
        <f>IF(T141&gt;0,((Q141+M141+I141+E141)/4),0)</f>
        <v/>
      </c>
      <c r="Y141" s="353">
        <f>102744.43-9642.3</f>
        <v/>
      </c>
      <c r="Z141" s="15" t="n">
        <v>2e-06</v>
      </c>
      <c r="AA141" s="21">
        <f>Z141-$V141</f>
        <v/>
      </c>
      <c r="AC141" s="13" t="n">
        <v>239.66</v>
      </c>
      <c r="AD141" s="68">
        <f>IF(AC141&gt;0,((AC141-AC140)/AC140),0)</f>
        <v/>
      </c>
      <c r="AE141" s="68">
        <f>IF(AC141&gt;0,AD141-$V141,0)</f>
        <v/>
      </c>
      <c r="AF141" s="68">
        <f>IF(AC141&gt;0,(AC141-AF$10)/AF$10,0)</f>
        <v/>
      </c>
      <c r="AG141" s="68" t="n"/>
      <c r="AH141" s="15">
        <f>IF(AC141&gt;0,(AC141-AC$10)/AC$10,0)</f>
        <v/>
      </c>
      <c r="AJ141" s="13" t="n">
        <v>23.39</v>
      </c>
      <c r="AK141" s="68">
        <f>IF(AJ141&gt;0,((AJ141-AJ140)/AJ140),0)</f>
        <v/>
      </c>
      <c r="AL141" s="68">
        <f>IF(AJ141&gt;0,AK141-$V141,0)</f>
        <v/>
      </c>
      <c r="AM141" s="68">
        <f>IF(AJ141&gt;0,(AJ141-AM$10)/AM$10,0)</f>
        <v/>
      </c>
      <c r="AN141" s="68" t="n"/>
      <c r="AO141" s="15">
        <f>IF(AJ141&gt;0,(AJ141-AJ$10)/AJ$10,0)</f>
        <v/>
      </c>
      <c r="AQ141" s="13" t="n">
        <v>22.41</v>
      </c>
      <c r="AR141" s="68">
        <f>IF(AQ141&gt;0,((AQ141-AQ140)/AQ140),0)</f>
        <v/>
      </c>
      <c r="AS141" s="68">
        <f>IF(AQ141&gt;0,AR141-$V141,0)</f>
        <v/>
      </c>
      <c r="AT141" s="68">
        <f>IF(AQ141&gt;0,(AQ141-AT$10)/AT$10,0)</f>
        <v/>
      </c>
      <c r="AU141" s="68" t="n"/>
      <c r="AV141" s="15">
        <f>IF(AQ141&gt;0,(AQ141-AQ$10)/AQ$10,0)</f>
        <v/>
      </c>
      <c r="AX141" s="13" t="n">
        <v>217.75</v>
      </c>
      <c r="AY141" s="68">
        <f>IF(AX141&gt;0,((AX141-AX140)/AX140),0)</f>
        <v/>
      </c>
      <c r="AZ141" s="68">
        <f>IF(AX141&gt;0,AY141-$V141,0)</f>
        <v/>
      </c>
      <c r="BA141" s="68">
        <f>IF(AX141&gt;0,(AX141-BA$10)/BA$10,0)</f>
        <v/>
      </c>
      <c r="BB141" s="68" t="n"/>
      <c r="BC141" s="15">
        <f>IF(AX141&gt;0,(AX141-AX$10)/AX$10,0)</f>
        <v/>
      </c>
      <c r="BE141" s="13" t="n">
        <v>80.08</v>
      </c>
      <c r="BF141" s="68">
        <f>IF(BE141&gt;0,((BE141-BE140)/BE140),0)</f>
        <v/>
      </c>
      <c r="BG141" s="68">
        <f>IF(BE141&gt;0,BF141-$V141,0)</f>
        <v/>
      </c>
      <c r="BH141" s="68" t="n"/>
      <c r="BI141" s="68" t="n"/>
      <c r="BJ141" s="15">
        <f>IF(BE141&gt;0,(BE141-BE$10)/BE$10,0)</f>
        <v/>
      </c>
      <c r="BL141" s="13" t="n">
        <v>74.77</v>
      </c>
      <c r="BM141" s="68">
        <f>IF(BL141&gt;0,((BL141-BL140)/BL140),0)</f>
        <v/>
      </c>
      <c r="BN141" s="68">
        <f>IF(BL141&gt;0,BM141-$V141,0)</f>
        <v/>
      </c>
      <c r="BO141" s="68">
        <f>IF(BL141&gt;0,(BL141-BO$10)/BO$10,0)</f>
        <v/>
      </c>
      <c r="BP141" s="68" t="n"/>
      <c r="BQ141" s="15">
        <f>IF(BL141&gt;0,(BL141-BL$10)/BL$10,0)</f>
        <v/>
      </c>
      <c r="BS141" s="13" t="n">
        <v>43.14</v>
      </c>
      <c r="BT141" s="68">
        <f>IF(BS141&gt;0,((BS141-BS140)/BS140),0)</f>
        <v/>
      </c>
      <c r="BU141" s="68">
        <f>IF(BS141&gt;0,BT141-$V141,0)</f>
        <v/>
      </c>
      <c r="BV141" s="68">
        <f>IF(BS141&gt;0,(BS141-BV$10)/BV$10,0)</f>
        <v/>
      </c>
      <c r="BW141" s="68" t="n"/>
      <c r="BX141" s="15">
        <f>IF(BS141&gt;0,(BS141-BS$10)/BS$10,0)</f>
        <v/>
      </c>
      <c r="BZ141" s="13" t="n"/>
      <c r="CA141" s="68">
        <f>IF(BZ141&gt;0,((BZ141-BZ140)/BZ140),0)</f>
        <v/>
      </c>
      <c r="CB141" s="68">
        <f>IF(BZ141&gt;0,CA141-$V141,0)</f>
        <v/>
      </c>
      <c r="CC141" s="68">
        <f>IF(BZ141&gt;0,(BZ141-CC$10)/CC$10,0)</f>
        <v/>
      </c>
      <c r="CD141" s="68" t="n"/>
      <c r="CE141" s="15">
        <f>IF(BZ141&gt;0,(BZ141-BZ$10)/BZ$10,0)</f>
        <v/>
      </c>
      <c r="CG141" s="13" t="n">
        <v>31.23</v>
      </c>
      <c r="CH141" s="68">
        <f>IF(CG141&gt;0,((CG141-CG140)/CG140),0)</f>
        <v/>
      </c>
      <c r="CI141" s="68">
        <f>IF(CG141&gt;0,CH141-$V141,0)</f>
        <v/>
      </c>
      <c r="CJ141" s="68">
        <f>IF(CG141&gt;0,(CG141-CJ$10)/CJ$10,0)</f>
        <v/>
      </c>
      <c r="CK141" s="68" t="n"/>
      <c r="CL141" s="15">
        <f>IF(CG141&gt;0,(CG141-CG$10)/CG$10,0)</f>
        <v/>
      </c>
      <c r="CN141" s="13" t="n">
        <v>33.62</v>
      </c>
      <c r="CO141" s="68">
        <f>IF(CN141&gt;0,((CN141-CN140)/CN140),0)</f>
        <v/>
      </c>
      <c r="CP141" s="68">
        <f>IF(CN141&gt;0,CO141-$V141,0)</f>
        <v/>
      </c>
      <c r="CQ141" s="68">
        <f>IF(CN141&gt;0,(CN141-CQ$10)/CQ$10,0)</f>
        <v/>
      </c>
      <c r="CR141" s="68" t="n"/>
      <c r="CS141" s="15">
        <f>IF(CN141&gt;0,(CN141-CN$10)/CN$10,0)</f>
        <v/>
      </c>
      <c r="CU141" s="13" t="n">
        <v>38.22</v>
      </c>
      <c r="CV141" s="68">
        <f>IF(CU141&gt;0,((CU141-CU140)/CU140),0)</f>
        <v/>
      </c>
      <c r="CW141" s="68">
        <f>IF(CU141&gt;0,CV141-$V141,0)</f>
        <v/>
      </c>
      <c r="CX141" s="68">
        <f>IF(CU141&gt;0,(CU141-CX$10)/CX$10,0)</f>
        <v/>
      </c>
      <c r="CY141" s="68" t="n"/>
      <c r="CZ141" s="15">
        <f>IF(CU141&gt;0,(CU141-CU$10)/CU$10,0)</f>
        <v/>
      </c>
      <c r="DB141" s="13" t="n">
        <v>20.73</v>
      </c>
      <c r="DC141" s="68">
        <f>IF(DB141&gt;0,((DB141-DB140)/DB140),0)</f>
        <v/>
      </c>
      <c r="DD141" s="68">
        <f>IF(DB141&gt;0,DC141-$V141,0)</f>
        <v/>
      </c>
      <c r="DE141" s="68">
        <f>IF(DB141&gt;0,(DB141-DE$10)/DE$10,0)</f>
        <v/>
      </c>
      <c r="DF141" s="68" t="n"/>
      <c r="DG141" s="15">
        <f>IF(DB141&gt;0,(DB141-DB$10)/DB$10,0)</f>
        <v/>
      </c>
      <c r="DI141" s="13" t="n">
        <v>49.77</v>
      </c>
      <c r="DJ141" s="68">
        <f>IF(DI141&gt;0,((DI141-DI140)/DI140),0)</f>
        <v/>
      </c>
      <c r="DK141" s="68">
        <f>IF(DI141&gt;0,DJ141-$V141,0)</f>
        <v/>
      </c>
      <c r="DL141" s="68">
        <f>IF(DI141&gt;0,(DI141-DL$10)/DL$10,0)</f>
        <v/>
      </c>
      <c r="DM141" s="68" t="n"/>
      <c r="DN141" s="15">
        <f>IF(DI141&gt;0,(DI141-DI$10)/DI$10,0)</f>
        <v/>
      </c>
      <c r="DP141" s="13" t="n">
        <v>42.87</v>
      </c>
      <c r="DQ141" s="68">
        <f>IF(DP141&gt;0,((DP141-DP140)/DP140),0)</f>
        <v/>
      </c>
      <c r="DR141" s="68">
        <f>IF(DP141&gt;0,DQ141-$V141,0)</f>
        <v/>
      </c>
      <c r="DS141" s="68" t="n"/>
      <c r="DT141" s="68" t="n"/>
      <c r="DU141" s="15">
        <f>IF(DP141&gt;0,(DP141-DP$10)/DP$10,0)</f>
        <v/>
      </c>
      <c r="DV141" s="18" t="n"/>
      <c r="DW141" s="13" t="n">
        <v>36.04</v>
      </c>
      <c r="DX141" s="68">
        <f>IF(DW141&gt;0,((DW141-DW140)/DW140),0)</f>
        <v/>
      </c>
      <c r="DY141" s="68">
        <f>IF(DW141&gt;0,DX141-$V141,0)</f>
        <v/>
      </c>
      <c r="DZ141" s="68">
        <f>IF(DW141&gt;0,(DW141-DZ$10)/DZ$10,0)</f>
        <v/>
      </c>
      <c r="EA141" s="68" t="n"/>
      <c r="EB141" s="15">
        <f>IF(DW141&gt;0,(DW141-DW$10)/DW$10,0)</f>
        <v/>
      </c>
      <c r="ED141" s="13" t="n">
        <v>38.92</v>
      </c>
      <c r="EE141" s="68">
        <f>IF(ED141&gt;0,((ED141-ED140)/ED140),0)</f>
        <v/>
      </c>
      <c r="EF141" s="68">
        <f>IF(ED141&gt;0,EE141-$V141,0)</f>
        <v/>
      </c>
      <c r="EG141" s="68">
        <f>IF(ED141&gt;0,(ED141-EG$10)/EG$10,0)</f>
        <v/>
      </c>
      <c r="EH141" s="68" t="n"/>
      <c r="EI141" s="15">
        <f>IF(ED141&gt;0,(ED141-ED$10)/ED$10,0)</f>
        <v/>
      </c>
      <c r="EK141" s="13" t="n">
        <v>126.78</v>
      </c>
      <c r="EL141" s="68">
        <f>IF(EK141&gt;0,((EK141-EK140)/EK140),0)</f>
        <v/>
      </c>
      <c r="EM141" s="68">
        <f>IF(EK141&gt;0,EL141-$V141,0)</f>
        <v/>
      </c>
      <c r="EN141" s="68">
        <f>IF(EK141&gt;0,(EK141-EN$10)/EN$10,0)</f>
        <v/>
      </c>
      <c r="EO141" s="68" t="n"/>
      <c r="EP141" s="15">
        <f>IF(EK141&gt;0,(EK141-EK$10)/EK$10,0)</f>
        <v/>
      </c>
      <c r="ER141" s="13" t="n">
        <v>39</v>
      </c>
      <c r="ES141" s="68">
        <f>IF(ER141&gt;0,((ER141-ER140)/ER140),0)</f>
        <v/>
      </c>
      <c r="ET141" s="68">
        <f>IF(ER141&gt;0,ES141-$V141,0)</f>
        <v/>
      </c>
      <c r="EU141" s="68">
        <f>IF(ER141&gt;0,(ER141-EU$10)/EU$10,0)</f>
        <v/>
      </c>
      <c r="EV141" s="68" t="n"/>
      <c r="EW141" s="15">
        <f>IF(ER141&gt;0,(ER141-ER$10)/ER$10,0)</f>
        <v/>
      </c>
      <c r="EY141" s="13" t="n">
        <v>38.68</v>
      </c>
      <c r="EZ141" s="68">
        <f>IF(EY141&gt;0,((EY141-EY140)/EY140),0)</f>
        <v/>
      </c>
      <c r="FA141" s="68">
        <f>IF(EY141&gt;0,EZ141-$V141,0)</f>
        <v/>
      </c>
      <c r="FB141" s="68" t="n"/>
      <c r="FC141" s="68" t="n"/>
      <c r="FD141" s="15">
        <f>IF(EY141&gt;0,(EY141-EY$10)/EY$10,0)</f>
        <v/>
      </c>
      <c r="FF141" s="13" t="n">
        <v>59.43</v>
      </c>
      <c r="FG141" s="68">
        <f>IF(FF141&gt;0,((FF141-FF140)/FF140),0)</f>
        <v/>
      </c>
      <c r="FH141" s="68">
        <f>IF(FF141&gt;0,FG141-$V141,0)</f>
        <v/>
      </c>
      <c r="FI141" s="68">
        <f>IF(FF141&gt;0,(FF141-FI$10)/FI$10,0)</f>
        <v/>
      </c>
      <c r="FJ141" s="68" t="n"/>
      <c r="FK141" s="15">
        <f>IF(FF141&gt;0,(FF141-FF$10)/FF$10,0)</f>
        <v/>
      </c>
      <c r="FM141" s="13" t="n">
        <v>199.55</v>
      </c>
      <c r="FN141" s="68">
        <f>IF(FM141&gt;0,((FM141-FM140)/FM140),0)</f>
        <v/>
      </c>
      <c r="FO141" s="68">
        <f>IF(FM141&gt;0,FN141-$V141,0)</f>
        <v/>
      </c>
      <c r="FP141" s="68">
        <f>IF(FM141&gt;0,(FM141-FP$10)/FP$10,0)</f>
        <v/>
      </c>
      <c r="FQ141" s="68" t="n"/>
      <c r="FR141" s="15">
        <f>IF(FM141&gt;0,(FM141-FM$10)/FM$10,0)</f>
        <v/>
      </c>
      <c r="FT141" s="13" t="n">
        <v>92.06</v>
      </c>
      <c r="FU141" s="68">
        <f>IF(FT141&gt;0,((FT141-FT140)/FT140),0)</f>
        <v/>
      </c>
      <c r="FV141" s="68">
        <f>IF(FT141&gt;0,FU141-$V141,0)</f>
        <v/>
      </c>
      <c r="FW141" s="68">
        <f>IF(FT141&gt;0,(FT141-FW$10)/FW$10,0)</f>
        <v/>
      </c>
      <c r="FX141" s="68" t="n"/>
      <c r="FY141" s="15">
        <f>IF(FT141&gt;0,(FT141-FT$10)/FT$10,0)</f>
        <v/>
      </c>
      <c r="GA141" s="13" t="n">
        <v>18.29</v>
      </c>
      <c r="GB141" s="68">
        <f>IF(GA141&gt;0,((GA141-GA140)/GA140),0)</f>
        <v/>
      </c>
      <c r="GC141" s="68">
        <f>IF(GA141&gt;0,GB141-$V141,0)</f>
        <v/>
      </c>
      <c r="GD141" s="68" t="n"/>
      <c r="GE141" s="68" t="n"/>
      <c r="GF141" s="15">
        <f>IF(GA141&gt;0,(GA141-GA$10)/GA$10,0)</f>
        <v/>
      </c>
      <c r="GG141" s="18" t="n"/>
      <c r="GH141" s="13" t="n">
        <v>19.11</v>
      </c>
      <c r="GI141" s="68">
        <f>IF(GH141&gt;0,((GH141-GH140)/GH140),0)</f>
        <v/>
      </c>
      <c r="GJ141" s="68">
        <f>IF(GH141&gt;0,GI141-$V141,0)</f>
        <v/>
      </c>
      <c r="GK141" s="68">
        <f>IF(GH141&gt;0,(GH141-GK$10)/GK$10,0)</f>
        <v/>
      </c>
      <c r="GL141" s="68" t="n"/>
      <c r="GM141" s="15">
        <f>IF(GH141&gt;0,(GH141-GH$10)/GH$10,0)</f>
        <v/>
      </c>
      <c r="GO141" s="13" t="n">
        <v>25.69</v>
      </c>
      <c r="GP141" s="68">
        <f>IF(GO141&gt;0,((GO141-GO140)/GO140),0)</f>
        <v/>
      </c>
      <c r="GQ141" s="68">
        <f>IF(GO141&gt;0,GP141-$V141,0)</f>
        <v/>
      </c>
      <c r="GR141" s="68" t="n"/>
      <c r="GS141" s="68" t="n"/>
      <c r="GT141" s="15">
        <f>IF(GO141&gt;0,(GO141-GO$10)/GO$10,0)</f>
        <v/>
      </c>
      <c r="GV141" s="13" t="n">
        <v>15.78</v>
      </c>
      <c r="GW141" s="68">
        <f>IF(GV141&gt;0,((GV141-GV140)/GV140),0)</f>
        <v/>
      </c>
      <c r="GX141" s="68">
        <f>IF(GV141&gt;0,GW141-$V141,0)</f>
        <v/>
      </c>
      <c r="GY141" s="68">
        <f>IF(GV141&gt;0,(GV141-GY$10)/GY$10,0)</f>
        <v/>
      </c>
      <c r="GZ141" s="68" t="n"/>
      <c r="HA141" s="15">
        <f>IF(GV141&gt;0,(GV141-GV$10)/GV$10,0)</f>
        <v/>
      </c>
      <c r="HD141" s="13" t="n">
        <v>316.9</v>
      </c>
      <c r="HE141" s="68">
        <f>IF(HD141&gt;0,((HD141-HD140)/HD140),0)</f>
        <v/>
      </c>
      <c r="HF141" s="68">
        <f>IF(HD141&gt;0,HE141-$V141,0)</f>
        <v/>
      </c>
      <c r="HG141" s="68">
        <f>IF(HD141&gt;0,(HD141-HG$10)/HG$10,0)</f>
        <v/>
      </c>
      <c r="HH141" s="68" t="n"/>
      <c r="HI141" s="15">
        <f>IF(HD141&gt;0,(HD141-HD$10)/HD$10,0)</f>
        <v/>
      </c>
      <c r="HK141" s="13" t="n">
        <v>51.99</v>
      </c>
      <c r="HL141" s="68">
        <f>IF(HK141&gt;0,((HK141-HK140)/HK140),0)</f>
        <v/>
      </c>
      <c r="HM141" s="68">
        <f>IF(HK141&gt;0,HL141-$V141,0)</f>
        <v/>
      </c>
      <c r="HN141" s="68">
        <f>IF(HK141&gt;0,(HK141-HN$10)/HN$10,0)</f>
        <v/>
      </c>
      <c r="HO141" s="68" t="n"/>
      <c r="HP141" s="15">
        <f>IF(HK141&gt;0,(HK141-HK$10)/HK$10,0)</f>
        <v/>
      </c>
      <c r="HR141" s="13" t="n">
        <v>113.95</v>
      </c>
      <c r="HS141" s="68">
        <f>IF(HR141&gt;0,((HR141-HR140)/HR140),0)</f>
        <v/>
      </c>
      <c r="HT141" s="68">
        <f>IF(HR141&gt;0,HS141-$V141,0)</f>
        <v/>
      </c>
      <c r="HU141" s="68">
        <f>IF(HR141&gt;0,(HR141-HU$10)/HU$10,0)</f>
        <v/>
      </c>
      <c r="HV141" s="68" t="n"/>
      <c r="HW141" s="15">
        <f>IF(HR141&gt;0,(HR141-HR$10)/HR$10,0)</f>
        <v/>
      </c>
      <c r="HY141" s="13" t="n">
        <v>164.07</v>
      </c>
      <c r="HZ141" s="68">
        <f>IF(HY141&gt;0,((HY141-HY140)/HY140),0)</f>
        <v/>
      </c>
      <c r="IA141" s="68">
        <f>IF(HY141&gt;0,HZ141-$V141,0)</f>
        <v/>
      </c>
      <c r="IB141" s="68">
        <f>IF(HY141&gt;0,(HY141-IB$10)/IB$10,0)</f>
        <v/>
      </c>
      <c r="IC141" s="68" t="n"/>
      <c r="ID141" s="15">
        <f>IF(HY141&gt;0,(HY141-HY$10)/HY$10,0)</f>
        <v/>
      </c>
      <c r="IF141" s="13" t="n">
        <v>275.6</v>
      </c>
      <c r="IG141" s="68">
        <f>IF(IF141&gt;0,((IF141-IF140)/IF140),0)</f>
        <v/>
      </c>
      <c r="IH141" s="68">
        <f>IF(IF141&gt;0,IG141-$V141,0)</f>
        <v/>
      </c>
      <c r="II141" s="68">
        <f>IF(IF141&gt;0,(IF141-II$10)/II$10,0)</f>
        <v/>
      </c>
      <c r="IJ141" s="68" t="n"/>
      <c r="IK141" s="15">
        <f>IF(IF141&gt;0,(IF141-IF$10)/IF$10,0)</f>
        <v/>
      </c>
      <c r="IM141" s="13" t="n">
        <v>258.48</v>
      </c>
      <c r="IN141" s="68">
        <f>IF(IM141&gt;0,((IM141-IM140)/IM140),0)</f>
        <v/>
      </c>
      <c r="IO141" s="68">
        <f>IF(IM141&gt;0,IN141-$V141,0)</f>
        <v/>
      </c>
      <c r="IP141" s="68">
        <f>IF(IM141&gt;0,(IM141-IP$10)/IP$10,0)</f>
        <v/>
      </c>
      <c r="IQ141" s="68" t="n"/>
      <c r="IR141" s="15">
        <f>IF(IM141&gt;0,(IM141-IM$10)/IM$10,0)</f>
        <v/>
      </c>
      <c r="IT141" s="13" t="n">
        <v>75.12</v>
      </c>
      <c r="IU141" s="68">
        <f>IF(IT141&gt;0,((IT141-IT140)/IT140),0)</f>
        <v/>
      </c>
      <c r="IV141" s="68">
        <f>IF(IT141&gt;0,IU141-$V141,0)</f>
        <v/>
      </c>
      <c r="IW141" s="68">
        <f>IF(IT141&gt;0,(IT141-IW$10)/IW$10,0)</f>
        <v/>
      </c>
      <c r="IX141" s="68" t="n"/>
      <c r="IY141" s="15">
        <f>IF(IT141&gt;0,(IT141-IT$10)/IT$10,0)</f>
        <v/>
      </c>
      <c r="JA141" s="13" t="n">
        <v>720.92</v>
      </c>
      <c r="JB141" s="68">
        <f>IF(JA141&gt;0,((JA141-JA140)/JA140),0)</f>
        <v/>
      </c>
      <c r="JC141" s="68">
        <f>IF(JA141&gt;0,JB141-$V141,0)</f>
        <v/>
      </c>
      <c r="JD141" s="68">
        <f>IF(JA141&gt;0,(JA141-JD$10)/JD$10,0)</f>
        <v/>
      </c>
      <c r="JE141" s="68" t="n"/>
      <c r="JF141" s="15">
        <f>IF(JA141&gt;0,(JA141-JA$10)/JA$10,0)</f>
        <v/>
      </c>
      <c r="JH141" s="13" t="n">
        <v>503.02</v>
      </c>
      <c r="JI141" s="68">
        <f>IF(JH141&gt;0,((JH141-JH140)/JH140),0)</f>
        <v/>
      </c>
      <c r="JJ141" s="68">
        <f>IF(JH141&gt;0,JI141-$V141,0)</f>
        <v/>
      </c>
      <c r="JK141" s="68">
        <f>IF(JH141&gt;0,(JH141-JK$10)/JK$10,0)</f>
        <v/>
      </c>
      <c r="JL141" s="68" t="n"/>
      <c r="JM141" s="15">
        <f>IF(JH141&gt;0,(JH141-JH$10)/JH$10,0)</f>
        <v/>
      </c>
      <c r="JO141" s="13" t="n">
        <v>18.02</v>
      </c>
      <c r="JP141" s="68">
        <f>IF(JO141&gt;0,((JO141-JO140)/JO140),0)</f>
        <v/>
      </c>
      <c r="JQ141" s="68">
        <f>IF(JO141&gt;0,JP141-$V141,0)</f>
        <v/>
      </c>
      <c r="JR141" s="68">
        <f>IF(JO141&gt;0,(JO141-JR$10)/JR$10,0)</f>
        <v/>
      </c>
      <c r="JS141" s="68" t="n"/>
      <c r="JT141" s="15">
        <f>IF(JO141&gt;0,(JO141-JO$10)/JO$10,0)</f>
        <v/>
      </c>
      <c r="JV141" s="13" t="n">
        <v>1.86</v>
      </c>
      <c r="JW141" s="68">
        <f>IF(JV141&gt;0,((JV141-JV140)/JV140),0)</f>
        <v/>
      </c>
      <c r="JX141" s="68">
        <f>IF(JV141&gt;0,JW141-$V141,0)</f>
        <v/>
      </c>
      <c r="JY141" s="68">
        <f>IF(JV141&gt;0,(JV141-JY$10)/JY$10,0)</f>
        <v/>
      </c>
      <c r="JZ141" s="68" t="n"/>
      <c r="KA141" s="15">
        <f>IF(JV141&gt;0,(JV141-JV$10)/JV$10,0)</f>
        <v/>
      </c>
      <c r="KC141" s="13" t="n">
        <v>19.21</v>
      </c>
      <c r="KD141" s="68">
        <f>IF(KC141&gt;0,((KC141-KC140)/KC140),0)</f>
        <v/>
      </c>
      <c r="KE141" s="68">
        <f>IF(KC141&gt;0,KD141-$V141,0)</f>
        <v/>
      </c>
      <c r="KF141" s="68">
        <f>IF(KC141&gt;0,(KC141-KF$10)/KF$10,0)</f>
        <v/>
      </c>
      <c r="KG141" s="68" t="n"/>
      <c r="KH141" s="15">
        <f>IF(KC141&gt;0,(KC141-KC$10)/KC$10,0)</f>
        <v/>
      </c>
      <c r="KI141" s="18" t="n"/>
      <c r="KJ141" s="13" t="n">
        <v>98.7</v>
      </c>
      <c r="KK141" s="68">
        <f>IF(KJ141&gt;0,((KJ141-KJ140)/KJ140),0)</f>
        <v/>
      </c>
      <c r="KL141" s="68">
        <f>IF(KJ141&gt;0,KK141-$V141,0)</f>
        <v/>
      </c>
      <c r="KM141" s="68">
        <f>IF(KJ141&gt;0,(KJ141-KM$10)/KM$10,0)</f>
        <v/>
      </c>
      <c r="KN141" s="68" t="n"/>
      <c r="KO141" s="15">
        <f>IF(KJ141&gt;0,(KJ141-KJ$10)/KJ$10,0)</f>
        <v/>
      </c>
      <c r="KQ141" s="13" t="n">
        <v>1.76</v>
      </c>
      <c r="KR141" s="68">
        <f>IF(KQ141&gt;0,((KQ141-KQ140)/KQ140),0)</f>
        <v/>
      </c>
      <c r="KS141" s="68">
        <f>IF(KQ141&gt;0,KR141-$V141,0)</f>
        <v/>
      </c>
      <c r="KT141" s="68">
        <f>IF(KQ141&gt;0,(KQ141-KT$10)/KT$10,0)</f>
        <v/>
      </c>
      <c r="KU141" s="68" t="n"/>
      <c r="KV141" s="15">
        <f>IF(KQ141&gt;0,(KQ141-KQ$10)/KQ$10,0)</f>
        <v/>
      </c>
      <c r="KW141" s="18" t="n"/>
      <c r="KX141" s="13" t="n">
        <v>47.54</v>
      </c>
      <c r="KY141" s="68">
        <f>IF(KX141&gt;0,((KX141-KX140)/KX140),0)</f>
        <v/>
      </c>
      <c r="KZ141" s="68">
        <f>IF(KX141&gt;0,KY141-$V141,0)</f>
        <v/>
      </c>
      <c r="LA141" s="68">
        <f>IF(KX141&gt;0,(KX141-LA$10)/LA$10,0)</f>
        <v/>
      </c>
      <c r="LB141" s="68" t="n"/>
      <c r="LC141" s="15">
        <f>IF(KX141&gt;0,(KX141-KX$10)/KX$10,0)</f>
        <v/>
      </c>
      <c r="LD141" s="18" t="n"/>
      <c r="LE141" s="13" t="n">
        <v>58.25</v>
      </c>
      <c r="LF141" s="68">
        <f>IF(LE141&gt;0,((LE141-LE140)/LE140),0)</f>
        <v/>
      </c>
      <c r="LG141" s="68">
        <f>IF(LE141&gt;0,LF141-$V141,0)</f>
        <v/>
      </c>
      <c r="LH141" s="68">
        <f>IF(LE141&gt;0,(LE141-LH$10)/LH$10,0)</f>
        <v/>
      </c>
      <c r="LI141" s="68" t="n"/>
      <c r="LJ141" s="15">
        <f>IF(LE141&gt;0,(LE141-LE$10)/LE$10,0)</f>
        <v/>
      </c>
      <c r="LL141" s="13" t="n">
        <v>119.54</v>
      </c>
      <c r="LM141" s="68">
        <f>IF(LL141&gt;0,((LL141-LL140)/LL140),0)</f>
        <v/>
      </c>
      <c r="LN141" s="68">
        <f>IF(LL141&gt;0,LM141-$V141,0)</f>
        <v/>
      </c>
      <c r="LO141" s="68">
        <f>IF(LL141&gt;0,(LL141-LO$10)/LO$10,0)</f>
        <v/>
      </c>
      <c r="LP141" s="68" t="n"/>
      <c r="LQ141" s="15">
        <f>IF(LL141&gt;0,(LL141-LL$10)/LL$10,0)</f>
        <v/>
      </c>
      <c r="LS141" s="13" t="n">
        <v>15.59</v>
      </c>
      <c r="LT141" s="68">
        <f>IF(LS141&gt;0,((LS141-LS140)/LS140),0)</f>
        <v/>
      </c>
      <c r="LU141" s="68">
        <f>IF(LS141&gt;0,LT141-$V141,0)</f>
        <v/>
      </c>
      <c r="LV141" s="68" t="n"/>
      <c r="LW141" s="68" t="n"/>
      <c r="LX141" s="15">
        <f>IF(LS141&gt;0,(LS141-LS$10)/LS$10,0)</f>
        <v/>
      </c>
      <c r="LZ141" s="13" t="n">
        <v>14.67</v>
      </c>
      <c r="MA141" s="68">
        <f>IF(LZ141&gt;0,((LZ141-LZ140)/LZ140),0)</f>
        <v/>
      </c>
      <c r="MB141" s="68">
        <f>IF(LZ141&gt;0,MA141-$V141,0)</f>
        <v/>
      </c>
      <c r="MC141" s="68">
        <f>IF(LZ141&gt;0,(LZ141-MC$10)/MC$10,0)</f>
        <v/>
      </c>
      <c r="MD141" s="68" t="n"/>
      <c r="ME141" s="15">
        <f>IF(LZ141&gt;0,(LZ141-LZ$10)/LZ$10,0)</f>
        <v/>
      </c>
      <c r="MG141" s="13" t="n">
        <v>62.4</v>
      </c>
      <c r="MH141" s="68">
        <f>IF(MG141&gt;0,((MG141-MG140)/MG140),0)</f>
        <v/>
      </c>
      <c r="MI141" s="68">
        <f>IF(MG141&gt;0,MH141-$V141,0)</f>
        <v/>
      </c>
      <c r="MJ141" s="68">
        <f>IF(MG141&gt;0,(MG141-MJ$10)/MJ$10,0)</f>
        <v/>
      </c>
      <c r="MK141" s="68" t="n"/>
      <c r="ML141" s="15">
        <f>IF(MG141&gt;0,(MG141-MG$10)/MG$10,0)</f>
        <v/>
      </c>
      <c r="MN141" s="13" t="n">
        <v>138.69</v>
      </c>
      <c r="MO141" s="68">
        <f>IF(MN141&gt;0,((MN141-MN140)/MN140),0)</f>
        <v/>
      </c>
      <c r="MP141" s="68">
        <f>IF(MN141&gt;0,MO141-$V141,0)</f>
        <v/>
      </c>
      <c r="MQ141" s="68">
        <f>IF(MN141&gt;0,(MN141-MQ$10)/MQ$10,0)</f>
        <v/>
      </c>
      <c r="MR141" s="68" t="n"/>
      <c r="MS141" s="15">
        <f>IF(MN141&gt;0,(MN141-MN$10)/MN$10,0)</f>
        <v/>
      </c>
      <c r="MU141" s="13" t="n">
        <v>14.66</v>
      </c>
      <c r="MV141" s="68">
        <f>IF(MU141&gt;0,((MU141-MU140)/MU140),0)</f>
        <v/>
      </c>
      <c r="MW141" s="68">
        <f>IF(MU141&gt;0,MV141-$V141,0)</f>
        <v/>
      </c>
      <c r="MX141" s="68">
        <f>IF(MU141&gt;0,(MU141-MX$10)/MX$10,0)</f>
        <v/>
      </c>
      <c r="MY141" s="68" t="n"/>
      <c r="MZ141" s="15">
        <f>IF(MU141&gt;0,(MU141-MU$10)/MU$10,0)</f>
        <v/>
      </c>
      <c r="NB141" s="13" t="n">
        <v>262.29</v>
      </c>
      <c r="NC141" s="68">
        <f>IF(NB141&gt;0,((NB141-NB140)/NB140),0)</f>
        <v/>
      </c>
      <c r="ND141" s="68">
        <f>IF(NB141&gt;0,NC141-$V141,0)</f>
        <v/>
      </c>
      <c r="NE141" s="68">
        <f>IF(NB141&gt;0,(NB141-NE$10)/NE$10,0)</f>
        <v/>
      </c>
      <c r="NF141" s="68" t="n"/>
      <c r="NG141" s="15">
        <f>IF(NB141&gt;0,(NB141-NB$10)/NB$10,0)</f>
        <v/>
      </c>
      <c r="NI141" s="13" t="n">
        <v>6.12</v>
      </c>
      <c r="NJ141" s="68">
        <f>IF(NI141&gt;0,((NI141-NI140)/NI140),0)</f>
        <v/>
      </c>
      <c r="NK141" s="68">
        <f>IF(NI141&gt;0,NJ141-$V141,0)</f>
        <v/>
      </c>
      <c r="NL141" s="68">
        <f>IF(NI141&gt;0,(NI141-NL$10)/NL$10,0)</f>
        <v/>
      </c>
      <c r="NM141" s="68" t="n"/>
      <c r="NN141" s="15">
        <f>IF(NI141&gt;0,(NI141-NI$10)/NI$10,0)</f>
        <v/>
      </c>
      <c r="NP141" s="13" t="n">
        <v>555.04</v>
      </c>
      <c r="NQ141" s="68">
        <f>IF(NP141&gt;0,((NP141-NP140)/NP140),0)</f>
        <v/>
      </c>
      <c r="NR141" s="68">
        <f>IF(NP141&gt;0,NQ141-$V141,0)</f>
        <v/>
      </c>
      <c r="NS141" s="68">
        <f>IF(NP141&gt;0,(NP141-NS$10)/NS$10,0)</f>
        <v/>
      </c>
      <c r="NT141" s="68" t="n"/>
      <c r="NU141" s="15">
        <f>IF(NP141&gt;0,(NP141-NP$10)/NP$10,0)</f>
        <v/>
      </c>
      <c r="NW141" s="13" t="n">
        <v>181.56</v>
      </c>
      <c r="NX141" s="68">
        <f>IF(NW141&gt;0,((NW141-NW140)/NW140),0)</f>
        <v/>
      </c>
      <c r="NY141" s="68">
        <f>IF(NW141&gt;0,NX141-$V141,0)</f>
        <v/>
      </c>
      <c r="NZ141" s="68">
        <f>IF(NW141&gt;0,(NW141-NZ$10)/NZ$10,0)</f>
        <v/>
      </c>
      <c r="OA141" s="68" t="n"/>
      <c r="OB141" s="15">
        <f>IF(NW141&gt;0,(NW141-NW$10)/NW$10,0)</f>
        <v/>
      </c>
      <c r="OD141" s="13" t="n">
        <v>2.78</v>
      </c>
      <c r="OE141" s="68">
        <f>IF(OD141&gt;0,((OD141-OD140)/OD140),0)</f>
        <v/>
      </c>
      <c r="OF141" s="68">
        <f>IF(OD141&gt;0,OE141-$V141,0)</f>
        <v/>
      </c>
      <c r="OG141" s="68">
        <f>IF(OD141&gt;0,(OD141-OG$10)/OG$10,0)</f>
        <v/>
      </c>
      <c r="OH141" s="68" t="n"/>
      <c r="OI141" s="15">
        <f>IF(OD141&gt;0,(OD141-OD$10)/OD$10,0)</f>
        <v/>
      </c>
      <c r="OK141" s="13" t="n">
        <v>216.27</v>
      </c>
      <c r="OL141" s="68">
        <f>IF(OK141&gt;0,((OK141-OK140)/OK140),0)</f>
        <v/>
      </c>
      <c r="OM141" s="68">
        <f>IF(OK141&gt;0,OL141-$V141,0)</f>
        <v/>
      </c>
      <c r="ON141" s="68">
        <f>IF(OK141&gt;0,(OK141-ON$10)/ON$10,0)</f>
        <v/>
      </c>
      <c r="OO141" s="68" t="n"/>
      <c r="OP141" s="15">
        <f>IF(OK141&gt;0,(OK141-OK$10)/OK$10,0)</f>
        <v/>
      </c>
      <c r="OR141" s="13" t="n">
        <v>7.28</v>
      </c>
      <c r="OS141" s="68">
        <f>IF(OR141&gt;0,((OR141-OR140)/OR140),0)</f>
        <v/>
      </c>
      <c r="OT141" s="68">
        <f>IF(OR141&gt;0,OS141-$V141,0)</f>
        <v/>
      </c>
      <c r="OU141" s="68">
        <f>IF(OR141&gt;0,(OR141-OU$10)/OU$10,0)</f>
        <v/>
      </c>
      <c r="OV141" s="68" t="n"/>
      <c r="OW141" s="15">
        <f>IF(OR141&gt;0,(OR141-OR$10)/OR$10,0)</f>
        <v/>
      </c>
      <c r="OY141" s="13" t="n">
        <v>149.28</v>
      </c>
      <c r="OZ141" s="68">
        <f>IF(OY141&gt;0,((OY141-OY140)/OY140),0)</f>
        <v/>
      </c>
      <c r="PA141" s="68">
        <f>IF(OY141&gt;0,OZ141-$V141,0)</f>
        <v/>
      </c>
      <c r="PB141" s="68">
        <f>IF(OY141&gt;0,(OY141-PB$10)/PB$10,0)</f>
        <v/>
      </c>
      <c r="PC141" s="68" t="n"/>
      <c r="PD141" s="15">
        <f>IF(OY141&gt;0,(OY141-OY$10)/OY$10,0)</f>
        <v/>
      </c>
      <c r="PE141" s="18" t="n"/>
      <c r="PF141" s="13" t="n">
        <v>262.31</v>
      </c>
      <c r="PG141" s="68">
        <f>IF(PF141&gt;0,((PF141-PF140)/PF140),0)</f>
        <v/>
      </c>
      <c r="PH141" s="68">
        <f>IF(PF141&gt;0,PG141-$V141,0)</f>
        <v/>
      </c>
      <c r="PI141" s="68">
        <f>IF(PF141&gt;0,(PF141-PI$10)/PI$10,0)</f>
        <v/>
      </c>
      <c r="PJ141" s="68" t="n"/>
      <c r="PK141" s="15">
        <f>IF(PF141&gt;0,(PF141-PF$10)/PF$10,0)</f>
        <v/>
      </c>
      <c r="PM141" s="13" t="n"/>
      <c r="PN141" s="68">
        <f>IF(PM141&gt;0,((PM141-PM140)/PM140),0)</f>
        <v/>
      </c>
      <c r="PO141" s="68">
        <f>PN141-$V141</f>
        <v/>
      </c>
      <c r="PP141" s="68">
        <f>IF(PM141&gt;0,(PM141-PP$10)/PP$10,0)</f>
        <v/>
      </c>
      <c r="PQ141" s="68" t="n"/>
      <c r="PR141" s="15">
        <f>IF(PM141&gt;0,(PM141-PM$10)/PM$10,0)</f>
        <v/>
      </c>
      <c r="PT141" s="13" t="n">
        <v>7.01</v>
      </c>
      <c r="PU141" s="68">
        <f>IF(PT141&gt;0,((PT141-PT140)/PT140),0)</f>
        <v/>
      </c>
      <c r="PV141" s="68">
        <f>IF(PT141&gt;0,PU141-$V141,0)</f>
        <v/>
      </c>
      <c r="PW141" s="68">
        <f>IF(PT141&gt;0,(PT141-PW$10)/PW$10,0)</f>
        <v/>
      </c>
      <c r="PX141" s="68" t="n"/>
      <c r="PY141" s="15">
        <f>IF(PT141&gt;0,(PT141-PT$10)/PT$10,0)</f>
        <v/>
      </c>
      <c r="QA141" s="13" t="n">
        <v>226.27</v>
      </c>
      <c r="QB141" s="68">
        <f>IF(QA141&gt;0,((QA141-QA140)/QA140),0)</f>
        <v/>
      </c>
      <c r="QC141" s="68">
        <f>IF(QA141&gt;0,QB141-$V141,0)</f>
        <v/>
      </c>
      <c r="QD141" s="68">
        <f>IF(QA141&gt;0,(QA141-QD$10)/QD$10,0)</f>
        <v/>
      </c>
      <c r="QE141" s="68" t="n"/>
      <c r="QF141" s="15">
        <f>IF(QA141&gt;0,(QA141-QA$10)/QA$10,0)</f>
        <v/>
      </c>
      <c r="QH141" s="13" t="n">
        <v>1.63</v>
      </c>
      <c r="QI141" s="68">
        <f>IF(QH141&gt;0,((QH141-QH140)/QH140),0)</f>
        <v/>
      </c>
      <c r="QJ141" s="68">
        <f>IF(QH141&gt;0,QI141-$V141,0)</f>
        <v/>
      </c>
      <c r="QK141" s="68">
        <f>IF(QH141&gt;0,(QH141-QK$10)/QK$10,0)</f>
        <v/>
      </c>
      <c r="QL141" s="68" t="n"/>
      <c r="QM141" s="15">
        <f>IF(QH141&gt;0,(QH141-QH$10)/QH$10,0)</f>
        <v/>
      </c>
      <c r="QO141" s="13" t="n">
        <v>11.85</v>
      </c>
      <c r="QP141" s="68">
        <f>IF(QO141&gt;0,((QO141-QO140)/QO140),0)</f>
        <v/>
      </c>
      <c r="QQ141" s="68">
        <f>IF(QO141&gt;0,QP141-$V141,0)</f>
        <v/>
      </c>
      <c r="QR141" s="68">
        <f>IF(QO141&gt;0,(QO141-QR$10)/QR$10,0)</f>
        <v/>
      </c>
      <c r="QS141" s="68" t="n"/>
      <c r="QT141" s="15">
        <f>IF(QO141&gt;0,(QO141-QO$10)/QO$10,0)</f>
        <v/>
      </c>
      <c r="QV141" s="13" t="n">
        <v>2.28</v>
      </c>
      <c r="QW141" s="68">
        <f>IF(QV141&gt;0,((QV141-QV140)/QV140),0)</f>
        <v/>
      </c>
      <c r="QX141" s="68">
        <f>IF(QV141&gt;0,QW141-$V141,0)</f>
        <v/>
      </c>
      <c r="QY141" s="68">
        <f>IF(QV141&gt;0,(QV141-QY$10)/QY$10,0)</f>
        <v/>
      </c>
      <c r="QZ141" s="68" t="n"/>
      <c r="RA141" s="15">
        <f>IF(QV141&gt;0,(QV141-QV$10)/QV$10,0)</f>
        <v/>
      </c>
      <c r="RC141" s="13" t="n">
        <v>44.3</v>
      </c>
      <c r="RD141" s="68">
        <f>IF(RC141&gt;0,((RC141-RC140)/RC140),0)</f>
        <v/>
      </c>
      <c r="RE141" s="68">
        <f>IF(RC141&gt;0,RD141-$V141,0)</f>
        <v/>
      </c>
      <c r="RF141" s="68">
        <f>IF(RC141&gt;0,(RC141-RF$10)/RF$10,0)</f>
        <v/>
      </c>
      <c r="RG141" s="68" t="n"/>
      <c r="RH141" s="15">
        <f>IF(RC141&gt;0,(RC141-RC$10)/RC$10,0)</f>
        <v/>
      </c>
      <c r="RJ141" s="13" t="n">
        <v>228.67</v>
      </c>
      <c r="RK141" s="68">
        <f>IF(RJ141&gt;0,((RJ141-RJ140)/RJ140),0)</f>
        <v/>
      </c>
      <c r="RL141" s="68">
        <f>RK141-$V141</f>
        <v/>
      </c>
      <c r="RM141" s="68">
        <f>IF(RJ141&gt;0,(RJ141-RM$10)/RM$10,0)</f>
        <v/>
      </c>
      <c r="RN141" s="68" t="n"/>
      <c r="RO141" s="15">
        <f>IF(RJ141&gt;0,(RJ141-RJ$10)/RJ$10,0)</f>
        <v/>
      </c>
      <c r="RQ141" s="13" t="n">
        <v>14.93</v>
      </c>
      <c r="RR141" s="68">
        <f>IF(RQ141&gt;0,((RQ141-RQ140)/RQ140),0)</f>
        <v/>
      </c>
      <c r="RS141" s="68">
        <f>RR141-$V141</f>
        <v/>
      </c>
      <c r="RT141" s="68">
        <f>IF(RQ141&gt;0,(RQ141-RT$10)/RT$10,0)</f>
        <v/>
      </c>
      <c r="RU141" s="68" t="n"/>
      <c r="RV141" s="15">
        <f>IF(RQ141&gt;0,(RQ141-RQ$10)/RQ$10,0)</f>
        <v/>
      </c>
      <c r="RX141" s="13" t="n">
        <v>149.15</v>
      </c>
      <c r="RY141" s="68">
        <f>IF(RX141&gt;0,((RX141-RX140)/RX140),0)</f>
        <v/>
      </c>
      <c r="RZ141" s="68">
        <f>RY141-$V141</f>
        <v/>
      </c>
      <c r="SA141" s="68">
        <f>IF(RX141&gt;0,(RX141-SA$10)/SA$10,0)</f>
        <v/>
      </c>
      <c r="SB141" s="68" t="n"/>
      <c r="SC141" s="15">
        <f>IF(RX141&gt;0,(RX141-RX$10)/RX$10,0)</f>
        <v/>
      </c>
      <c r="SE141" s="13" t="n">
        <v>12.77</v>
      </c>
      <c r="SF141" s="68">
        <f>IF(SE141&gt;0,((SE141-SE140)/SE140),0)</f>
        <v/>
      </c>
      <c r="SG141" s="68">
        <f>SF141-$V141</f>
        <v/>
      </c>
      <c r="SH141" s="68">
        <f>IF(SE141&gt;0,(SE141-SH$10)/SH$10,0)</f>
        <v/>
      </c>
      <c r="SI141" s="68" t="n"/>
      <c r="SJ141" s="15">
        <f>IF(SE141&gt;0,(SE141-SE$10)/SE$10,0)</f>
        <v/>
      </c>
      <c r="SL141" s="13" t="n">
        <v>1.13</v>
      </c>
      <c r="SM141" s="68">
        <f>IF(SL141&gt;0,((SL141-SL140)/SL140),0)</f>
        <v/>
      </c>
      <c r="SN141" s="68">
        <f>SM141-$V141</f>
        <v/>
      </c>
      <c r="SO141" s="68">
        <f>IF(SL141&gt;0,(SL141-SO$10)/SO$10,0)</f>
        <v/>
      </c>
      <c r="SP141" s="68" t="n"/>
      <c r="SQ141" s="15">
        <f>IF(SL141&gt;0,(SL141-SL$10)/SL$10,0)</f>
        <v/>
      </c>
      <c r="SS141" s="13" t="n">
        <v>15.83</v>
      </c>
      <c r="ST141" s="68">
        <f>IF(SS141&gt;0,((SS141-SS140)/SS140),0)</f>
        <v/>
      </c>
      <c r="SU141" s="68">
        <f>ST141-$V141</f>
        <v/>
      </c>
      <c r="SV141" s="68">
        <f>IF(SS141&gt;0,(SS141-SV$10)/SV$10,0)</f>
        <v/>
      </c>
      <c r="SW141" s="68" t="n"/>
      <c r="SX141" s="15">
        <f>IF(SS141&gt;0,(SS141-SS$10)/SS$10,0)</f>
        <v/>
      </c>
      <c r="SZ141" s="13" t="n">
        <v>48.52</v>
      </c>
      <c r="TA141" s="68">
        <f>IF(SZ141&gt;0,((SZ141-SZ140)/SZ140),0)</f>
        <v/>
      </c>
      <c r="TB141" s="68">
        <f>TA141-$V141</f>
        <v/>
      </c>
      <c r="TC141" s="68">
        <f>IF(SZ141&gt;0,(SZ141-TC$10)/TC$10,0)</f>
        <v/>
      </c>
      <c r="TD141" s="68" t="n"/>
      <c r="TE141" s="15">
        <f>IF(SZ141&gt;0,(SZ141-SZ$10)/SZ$10,0)</f>
        <v/>
      </c>
      <c r="TG141" s="586" t="n">
        <v>0.2075</v>
      </c>
      <c r="TH141" s="68">
        <f>IF(TG141&gt;0,((TG141-TG140)/TG140),0)</f>
        <v/>
      </c>
      <c r="TI141" s="68">
        <f>TH141-$V141</f>
        <v/>
      </c>
      <c r="TJ141" s="68">
        <f>IF(TG141&gt;0,(TG141-TJ$10)/TJ$10,0)</f>
        <v/>
      </c>
      <c r="TK141" s="68" t="n"/>
      <c r="TL141" s="15">
        <f>IF(TG141&gt;0,(TG141-TG$10)/TG$10,0)</f>
        <v/>
      </c>
      <c r="TN141" s="13" t="n">
        <v>75.65000000000001</v>
      </c>
      <c r="TO141" s="68">
        <f>IF(TN141&gt;0,((TN141-TN140)/TN140),0)</f>
        <v/>
      </c>
      <c r="TP141" s="68">
        <f>TO141-$V141</f>
        <v/>
      </c>
      <c r="TQ141" s="68">
        <f>IF(TN141&gt;0,(TN141-TQ$10)/TQ$10,0)</f>
        <v/>
      </c>
      <c r="TR141" s="68" t="n"/>
      <c r="TS141" s="15">
        <f>IF(TN141&gt;0,(TN141-TN$10)/TN$10,0)</f>
        <v/>
      </c>
      <c r="TU141" s="587" t="n">
        <v>3.26</v>
      </c>
      <c r="TV141" s="68">
        <f>IF(TU141&gt;0,((TU141-TU140)/TU140),0)</f>
        <v/>
      </c>
      <c r="TW141" s="68">
        <f>TV141-$V141</f>
        <v/>
      </c>
      <c r="TX141" s="68">
        <f>IF(TU141&gt;0,(TU141-TX$10)/TX$10,0)</f>
        <v/>
      </c>
      <c r="TY141" s="68" t="n"/>
      <c r="TZ141" s="15">
        <f>IF(TU141&gt;0,(TU141-TU$10)/TU$10,0)</f>
        <v/>
      </c>
      <c r="UB141" s="587" t="n"/>
      <c r="UC141" s="68">
        <f>IF(UB141&gt;0,((UB141-UB140)/UB140),0)</f>
        <v/>
      </c>
      <c r="UD141" s="68">
        <f>UC141-$V141</f>
        <v/>
      </c>
      <c r="UE141" s="68">
        <f>IF(UB141&gt;0,(UB141-UE$10)/UE$10,0)</f>
        <v/>
      </c>
      <c r="UF141" s="68" t="n"/>
      <c r="UG141" s="15">
        <f>IF(UB141&gt;0,(UB141-UB$10)/UB$10,0)</f>
        <v/>
      </c>
      <c r="UI141" s="587" t="n"/>
      <c r="UJ141" s="68">
        <f>IF(UI141&gt;0,((UI141-UI140)/UI140),0)</f>
        <v/>
      </c>
      <c r="UK141" s="68">
        <f>UJ141-$V141</f>
        <v/>
      </c>
      <c r="UL141" s="68">
        <f>IF(UI141&gt;0,(UI141-UL$10)/UL$10,0)</f>
        <v/>
      </c>
      <c r="UM141" s="68" t="n"/>
      <c r="UN141" s="15">
        <f>IF(UI141&gt;0,(UI141-UI$10)/UI$10,0)</f>
        <v/>
      </c>
      <c r="UP141" s="587" t="n"/>
      <c r="UQ141" s="68">
        <f>IF(UP141&gt;0,((UP141-UP140)/UP140),0)</f>
        <v/>
      </c>
      <c r="UR141" s="68">
        <f>UQ141-$V141</f>
        <v/>
      </c>
      <c r="US141" s="68">
        <f>IF(UP141&gt;0,(UP141-US$10)/US$10,0)</f>
        <v/>
      </c>
      <c r="UT141" s="68" t="n"/>
      <c r="UU141" s="15">
        <f>IF(UP141&gt;0,(UP141-UP$10)/UP$10,0)</f>
        <v/>
      </c>
      <c r="UW141" s="587" t="n"/>
      <c r="UX141" s="68">
        <f>IF(UW141&gt;0,((UW141-UW140)/UW140),0)</f>
        <v/>
      </c>
      <c r="UY141" s="68">
        <f>UX141-$V141</f>
        <v/>
      </c>
      <c r="UZ141" s="68">
        <f>IF(UW141&gt;0,(UW141-UZ$10)/UZ$10,0)</f>
        <v/>
      </c>
      <c r="VA141" s="68" t="n"/>
      <c r="VB141" s="15">
        <f>IF(UW141&gt;0,(UW141-UW$10)/UW$10,0)</f>
        <v/>
      </c>
      <c r="VD141" s="587" t="n"/>
      <c r="VE141" s="68">
        <f>IF(VD141&gt;0,((VD141-VD140)/VD140),0)</f>
        <v/>
      </c>
      <c r="VF141" s="68">
        <f>VE141-$V141</f>
        <v/>
      </c>
      <c r="VG141" s="68">
        <f>IF(VD141&gt;0,(VD141-VG$10)/VG$10,0)</f>
        <v/>
      </c>
      <c r="VH141" s="68" t="n"/>
      <c r="VI141" s="15">
        <f>IF(VD141&gt;0,(VD141-VD$10)/VD$10,0)</f>
        <v/>
      </c>
      <c r="VM141" s="21">
        <f>IF($C141&gt;0,(($IK$5*IG141)+($GT$5*GP141)+($JM$5*JI141)+($JF$5*JB141)+($IY$5*IU141)+($IR$5*IN141)+($ID$5*HZ141)+($HW$5*HS141)+($HP$5*HL141)+($HI$5*HE141)+($GF$5*GB141)+($FY$5*FU141)+($FR$5*FN141)+($FK$5*FG141)+($FD$5*EZ141)+($EW$5*ES141)+($EP$5*EL141)+($EI$5*EE141)+($EB$5*DX141)+($DU$5*DQ141)+($DN$5*DJ141)+($DG$5*DC141)+($CZ$5*CV141)+($CS$5*CO141)+($CL$5*CH141)+($CE$5*CA141)+($BX$5*BT141)+($BQ$5*BM141)+($BJ$5*BF141)+($BC$5*AY141)+($AV$5*AR141)+($AO$5*AK141)+($AH$5*AD141)+($JT$5*JP141)+($KA$5*JW141)+($KO$5*KK141)+($PR$5*PN141)+($GM$5*GI141)+($HA$5*GW141)+($KV$5*KR141)+($KH$5*KD141)+($LC$5*KY141)+($MS$5*MO141)+($ML$5*MH141)+($ME$5*MA141)+($LX$5*LT141)+($LQ$5*LM141)+($LJ$5*LF141)+(MV141*$MZ$5)+(NC141*$NG$5)+(NJ141*$NN$5)+($OI$5*OE141)+($NU$5*NQ141)+($OB$5*NX141)+($PK$5*PG141)+($OP$5*OL141)+($OW$5*OS141)+($PD$5*OZ141)+(PU141*$PY$5)+(QB141*$QF$5)+(QI141*$QM$5)+(QP141*$QT$5)+(QW141*$RA$5)+(RD141*$RH$5)+(RK141*$RO$5)+(RR141*$RV$5)+(RY141*$SC$5)+(SF141*$SJ$5)+(SM141*$SQ$5)+(ST141*$SX$5)+(TA141*$TE$5))+(TH141*$TL$5)+(TO141*$TS$5))/$VM$5</f>
        <v/>
      </c>
      <c r="VN141" s="538" t="n"/>
      <c r="VO141" s="21">
        <f>IF($C141&gt;0,(($IK$5*II141)+($GT$5*GR141)+($JM$5*JK141)+($JF$5*JD141)+($IY$5*IW141)+($IR$5*IP141)+($ID$5*IB141)+($HW$5*HU141)+($HP$5*HN141)+($HI$5*HG141)+($GF$5*GD141)+($FY$5*FW141)+($FR$5*FP141)+($FK$5*FI141)+($FD$5*FB141)+($EW$5*EU141)+($EP$5*EN141)+($EI$5*EG141)+($EB$5*DZ141)+($DU$5*DS141)+($DN$5*DL141)+($DG$5*DE141)+($CZ$5*CX141)+($CS$5*CQ141)+($CL$5*CJ141)+($CE$5*CC141)+($BX$5*BV141)+($BQ$5*BO141)+($BJ$5*BH141)+($BC$5*BA141)+($AV$5*AT141)+($AO$5*AM141)+($AH$5*AF141)+($KO$5*KM141)+($KH$5*KF141)+($KA$5*JY141)+($JT$5*JR141)+($PR$5*PP141)+($GM$5*GK141)+($HA$5*GY141)+($KV$5*KT141)+($LC$5*LA141)+($MS$5*MQ141)+($ML$5*MJ141)+($ME$5*MC141)+($LX$5*LV141)+($LQ$5*LO141)+($LJ$5*LH141)+(MX141*$MZ$5)+(NE141*$NG$5)+(NL141*$NN$5)+($OI$5*OG141)+($NU$5*NS141)+($OB$5*NZ141)+($PD$5*PB141)+($OW$5*OU141)+($OP$5*ON141)+($PK$5*PI141)+($PY$5*PW141)+($QF$5*QD141)+($QM$5*QK141)+($QT$5*QR141)+($RA$5*QY141)+($RH$5*RF141)+($RO$5*RM141)+(RT141*$RV$5)+(SA141*$SC$5)+(SH141*$SJ$5)+(SO141*$SQ$5)+(SV141*$SX$5)+(TC141*$TE$5)+(TJ141*$TL$5)+(TQ141*$TS$5))/$VM$5,0)</f>
        <v/>
      </c>
      <c r="VP141" s="14" t="n"/>
      <c r="VQ141" s="21">
        <f>IF($C141&gt;0,(($IK$5*IK141)+($GT$5*GT141)+($JM$5*JM141)+($JF$5*JF141)+($IY$5*IY141)+($IR$5*IR141)+($ID$5*ID141)+($HW$5*HW141)+($HP$5*HP141)+($HI$5*HI141)+($GF$5*GF141)+($FY$5*FY141)+($FR$5*FR141)+($FK$5*FK141)+($FD$5*FD141)+($EW$5*EW141)+($EP$5*EP141)+($EI$5*EI141)+($EB$5*EB141)+($DU$5*DU141)+($DN$5*DN141)+($DG$5*DG141)+($CZ$5*CZ141)+($CS$5*CS141)+($CL$5*CL141)+($CE$5*CE141)+($BX$5*BX141)+($BQ$5*BQ141)+($BJ$5*BJ141)+($BC$5*BC141)+($AV$5*AV141)+($AO$5*AO141)+($AH$5*AH141)+($KO$5*KO141)+($PR$5*PR141)+($GM$5*GM141)+($HA$5*HA141)+($KH$5*KH141)+($KA$5*KA141)+($JT$5*JT141)+($KV$5*KV141)+($LC$5*LC141)+($MS$5*MS141)+($ML$5*ML141)+($ME$5*ME141)+($LX$5*LX141)+($LQ$5*LQ141)+($LJ$5*LJ141)+($OI$5*OI141)+($NU$5*NU141)+($NN$5*NN141)+($NG$5*NG141)+($MZ$5*MZ141)+(OB141*$OB$5)+($PD$5*PD141)+($OW$5*OW141)+($OP$5*OP141)+($PK$5*PK141)+(PY141*$PY$5)+(QF141*$QF$5)+(QM141*$QM$5)+(QT141*$QT$5)+(RA141*$RA$5)+(RH141*$RH$5)+(RO141*$RO$5)+(RV141*$RV$5)+(SC141*$SC$5)+(SJ141*$SJ$5)+(SQ141*$SQ$5)+(SX141*$SX$5)+(TE141*$TE$5)+(TL141*$TL$5)+(TS141*$TS$5))/$VM$5,0)</f>
        <v/>
      </c>
    </row>
    <row r="142" ht="16" customHeight="1" s="545">
      <c r="A142" s="127" t="n">
        <v>45853</v>
      </c>
      <c r="B142" s="4">
        <f>A142</f>
        <v/>
      </c>
      <c r="C142" s="13" t="n">
        <v>44022.58</v>
      </c>
      <c r="D142" s="138">
        <f>IF(C142&gt;0,C142-C141,0)</f>
        <v/>
      </c>
      <c r="E142" s="68">
        <f>IF(C142&gt;0,D142/C141,0)</f>
        <v/>
      </c>
      <c r="F142" s="15">
        <f>IF(C142&gt;0,(C142-C$10)/C$10,0)</f>
        <v/>
      </c>
      <c r="G142" s="13" t="n">
        <v>6243.68</v>
      </c>
      <c r="H142" s="138">
        <f>IF(G142&gt;0,G142-G141,0)</f>
        <v/>
      </c>
      <c r="I142" s="68">
        <f>IF(G142&gt;0,H142/G141,0)</f>
        <v/>
      </c>
      <c r="J142" s="15">
        <f>IF(G142&gt;0,(G142-G$10)/G$10,0)</f>
        <v/>
      </c>
      <c r="K142" s="13" t="n">
        <v>20677.8</v>
      </c>
      <c r="L142" s="138">
        <f>IF(K142&gt;0,K142-K141,0)</f>
        <v/>
      </c>
      <c r="M142" s="68">
        <f>IF(K142&gt;0,L142/K141,0)</f>
        <v/>
      </c>
      <c r="N142" s="15">
        <f>IF(K142&gt;0,(K142-K$10)/K$10,0)</f>
        <v/>
      </c>
      <c r="O142" s="13" t="n">
        <v>2205.05</v>
      </c>
      <c r="P142" s="138">
        <f>IF(O142&gt;0,O142-O141,0)</f>
        <v/>
      </c>
      <c r="Q142" s="68">
        <f>IF(O142&gt;0,P142/O141,0)</f>
        <v/>
      </c>
      <c r="R142" s="15">
        <f>IF(O142&gt;0,(O142-O$10)/O$10,0)</f>
        <v/>
      </c>
      <c r="S142" s="18">
        <f>IF(O142&gt;0,(((O142*0.7)*Q142)+((K142*0.9)*M142)+((G142*0.65)*I142)+((C142*0.6)*E142))/(O142+K142+G142+C142),0)</f>
        <v/>
      </c>
      <c r="T142" s="121">
        <f>IF(O142&gt;0,(S142*200)+T141,0)</f>
        <v/>
      </c>
      <c r="U142" s="121">
        <f>T142</f>
        <v/>
      </c>
      <c r="V142" s="134">
        <f>IF(T142&gt;0,(T142-T141)/T141,0)</f>
        <v/>
      </c>
      <c r="W142" s="21">
        <f>IF(T142&gt;0,(T142-T$11)/T$11,0)</f>
        <v/>
      </c>
      <c r="X142" s="18">
        <f>IF(T142&gt;0,((Q142+M142+I142+E142)/4),0)</f>
        <v/>
      </c>
      <c r="Y142" s="353" t="n">
        <v>93102.13</v>
      </c>
      <c r="Z142" s="15" t="n">
        <v>2e-06</v>
      </c>
      <c r="AA142" s="21">
        <f>Z142-$V142</f>
        <v/>
      </c>
      <c r="AC142" s="13" t="n">
        <v>240.5</v>
      </c>
      <c r="AD142" s="68">
        <f>IF(AC142&gt;0,((AC142-AC141)/AC141),0)</f>
        <v/>
      </c>
      <c r="AE142" s="68">
        <f>IF(AC142&gt;0,AD142-$V142,0)</f>
        <v/>
      </c>
      <c r="AF142" s="68">
        <f>IF(AC142&gt;0,(AC142-AF$10)/AF$10,0)</f>
        <v/>
      </c>
      <c r="AG142" s="68" t="n"/>
      <c r="AH142" s="15">
        <f>IF(AC142&gt;0,(AC142-AC$10)/AC$10,0)</f>
        <v/>
      </c>
      <c r="AJ142" s="13" t="n">
        <v>23.34</v>
      </c>
      <c r="AK142" s="68">
        <f>IF(AJ142&gt;0,((AJ142-AJ141)/AJ141),0)</f>
        <v/>
      </c>
      <c r="AL142" s="68">
        <f>IF(AJ142&gt;0,AK142-$V142,0)</f>
        <v/>
      </c>
      <c r="AM142" s="68">
        <f>IF(AJ142&gt;0,(AJ142-AM$10)/AM$10,0)</f>
        <v/>
      </c>
      <c r="AN142" s="68" t="n"/>
      <c r="AO142" s="15">
        <f>IF(AJ142&gt;0,(AJ142-AJ$10)/AJ$10,0)</f>
        <v/>
      </c>
      <c r="AQ142" s="13" t="n">
        <v>22.5</v>
      </c>
      <c r="AR142" s="68">
        <f>IF(AQ142&gt;0,((AQ142-AQ141)/AQ141),0)</f>
        <v/>
      </c>
      <c r="AS142" s="68">
        <f>IF(AQ142&gt;0,AR142-$V142,0)</f>
        <v/>
      </c>
      <c r="AT142" s="68">
        <f>IF(AQ142&gt;0,(AQ142-AT$10)/AT$10,0)</f>
        <v/>
      </c>
      <c r="AU142" s="68" t="n"/>
      <c r="AV142" s="15">
        <f>IF(AQ142&gt;0,(AQ142-AQ$10)/AQ$10,0)</f>
        <v/>
      </c>
      <c r="AX142" s="13" t="n">
        <v>216.91</v>
      </c>
      <c r="AY142" s="68">
        <f>IF(AX142&gt;0,((AX142-AX141)/AX141),0)</f>
        <v/>
      </c>
      <c r="AZ142" s="68">
        <f>IF(AX142&gt;0,AY142-$V142,0)</f>
        <v/>
      </c>
      <c r="BA142" s="68">
        <f>IF(AX142&gt;0,(AX142-BA$10)/BA$10,0)</f>
        <v/>
      </c>
      <c r="BB142" s="68" t="n"/>
      <c r="BC142" s="15">
        <f>IF(AX142&gt;0,(AX142-AX$10)/AX$10,0)</f>
        <v/>
      </c>
      <c r="BE142" s="13" t="n">
        <v>79.05</v>
      </c>
      <c r="BF142" s="68">
        <f>IF(BE142&gt;0,((BE142-BE141)/BE141),0)</f>
        <v/>
      </c>
      <c r="BG142" s="68">
        <f>IF(BE142&gt;0,BF142-$V142,0)</f>
        <v/>
      </c>
      <c r="BH142" s="68" t="n"/>
      <c r="BI142" s="68" t="n"/>
      <c r="BJ142" s="15">
        <f>IF(BE142&gt;0,(BE142-BE$10)/BE$10,0)</f>
        <v/>
      </c>
      <c r="BL142" s="13" t="n">
        <v>74.18000000000001</v>
      </c>
      <c r="BM142" s="68">
        <f>IF(BL142&gt;0,((BL142-BL141)/BL141),0)</f>
        <v/>
      </c>
      <c r="BN142" s="68">
        <f>IF(BL142&gt;0,BM142-$V142,0)</f>
        <v/>
      </c>
      <c r="BO142" s="68">
        <f>IF(BL142&gt;0,(BL142-BO$10)/BO$10,0)</f>
        <v/>
      </c>
      <c r="BP142" s="68" t="n"/>
      <c r="BQ142" s="15">
        <f>IF(BL142&gt;0,(BL142-BL$10)/BL$10,0)</f>
        <v/>
      </c>
      <c r="BS142" s="13" t="n">
        <v>42.83</v>
      </c>
      <c r="BT142" s="68">
        <f>IF(BS142&gt;0,((BS142-BS141)/BS141),0)</f>
        <v/>
      </c>
      <c r="BU142" s="68">
        <f>IF(BS142&gt;0,BT142-$V142,0)</f>
        <v/>
      </c>
      <c r="BV142" s="68">
        <f>IF(BS142&gt;0,(BS142-BV$10)/BV$10,0)</f>
        <v/>
      </c>
      <c r="BW142" s="68" t="n"/>
      <c r="BX142" s="15">
        <f>IF(BS142&gt;0,(BS142-BS$10)/BS$10,0)</f>
        <v/>
      </c>
      <c r="BZ142" s="13" t="n"/>
      <c r="CA142" s="68">
        <f>IF(BZ142&gt;0,((BZ142-BZ141)/BZ141),0)</f>
        <v/>
      </c>
      <c r="CB142" s="68">
        <f>IF(BZ142&gt;0,CA142-$V142,0)</f>
        <v/>
      </c>
      <c r="CC142" s="68">
        <f>IF(BZ142&gt;0,(BZ142-CC$10)/CC$10,0)</f>
        <v/>
      </c>
      <c r="CD142" s="68" t="n"/>
      <c r="CE142" s="15">
        <f>IF(BZ142&gt;0,(BZ142-BZ$10)/BZ$10,0)</f>
        <v/>
      </c>
      <c r="CG142" s="13" t="n">
        <v>30.61</v>
      </c>
      <c r="CH142" s="68">
        <f>IF(CG142&gt;0,((CG142-CG141)/CG141),0)</f>
        <v/>
      </c>
      <c r="CI142" s="68">
        <f>IF(CG142&gt;0,CH142-$V142,0)</f>
        <v/>
      </c>
      <c r="CJ142" s="68">
        <f>IF(CG142&gt;0,(CG142-CJ$10)/CJ$10,0)</f>
        <v/>
      </c>
      <c r="CK142" s="68" t="n"/>
      <c r="CL142" s="15">
        <f>IF(CG142&gt;0,(CG142-CG$10)/CG$10,0)</f>
        <v/>
      </c>
      <c r="CN142" s="13" t="n">
        <v>33.18</v>
      </c>
      <c r="CO142" s="68">
        <f>IF(CN142&gt;0,((CN142-CN141)/CN141),0)</f>
        <v/>
      </c>
      <c r="CP142" s="68">
        <f>IF(CN142&gt;0,CO142-$V142,0)</f>
        <v/>
      </c>
      <c r="CQ142" s="68">
        <f>IF(CN142&gt;0,(CN142-CQ$10)/CQ$10,0)</f>
        <v/>
      </c>
      <c r="CR142" s="68" t="n"/>
      <c r="CS142" s="15">
        <f>IF(CN142&gt;0,(CN142-CN$10)/CN$10,0)</f>
        <v/>
      </c>
      <c r="CU142" s="13" t="n">
        <v>37.47</v>
      </c>
      <c r="CV142" s="68">
        <f>IF(CU142&gt;0,((CU142-CU141)/CU141),0)</f>
        <v/>
      </c>
      <c r="CW142" s="68">
        <f>IF(CU142&gt;0,CV142-$V142,0)</f>
        <v/>
      </c>
      <c r="CX142" s="68">
        <f>IF(CU142&gt;0,(CU142-CX$10)/CX$10,0)</f>
        <v/>
      </c>
      <c r="CY142" s="68" t="n"/>
      <c r="CZ142" s="15">
        <f>IF(CU142&gt;0,(CU142-CU$10)/CU$10,0)</f>
        <v/>
      </c>
      <c r="DB142" s="13" t="n">
        <v>20.26</v>
      </c>
      <c r="DC142" s="68">
        <f>IF(DB142&gt;0,((DB142-DB141)/DB141),0)</f>
        <v/>
      </c>
      <c r="DD142" s="68">
        <f>IF(DB142&gt;0,DC142-$V142,0)</f>
        <v/>
      </c>
      <c r="DE142" s="68">
        <f>IF(DB142&gt;0,(DB142-DE$10)/DE$10,0)</f>
        <v/>
      </c>
      <c r="DF142" s="68" t="n"/>
      <c r="DG142" s="15">
        <f>IF(DB142&gt;0,(DB142-DB$10)/DB$10,0)</f>
        <v/>
      </c>
      <c r="DI142" s="13" t="n">
        <v>49.25</v>
      </c>
      <c r="DJ142" s="68">
        <f>IF(DI142&gt;0,((DI142-DI141)/DI141),0)</f>
        <v/>
      </c>
      <c r="DK142" s="68">
        <f>IF(DI142&gt;0,DJ142-$V142,0)</f>
        <v/>
      </c>
      <c r="DL142" s="68">
        <f>IF(DI142&gt;0,(DI142-DL$10)/DL$10,0)</f>
        <v/>
      </c>
      <c r="DM142" s="68" t="n"/>
      <c r="DN142" s="15">
        <f>IF(DI142&gt;0,(DI142-DI$10)/DI$10,0)</f>
        <v/>
      </c>
      <c r="DP142" s="13" t="n">
        <v>43.49</v>
      </c>
      <c r="DQ142" s="68">
        <f>IF(DP142&gt;0,((DP142-DP141)/DP141),0)</f>
        <v/>
      </c>
      <c r="DR142" s="68">
        <f>IF(DP142&gt;0,DQ142-$V142,0)</f>
        <v/>
      </c>
      <c r="DS142" s="68" t="n"/>
      <c r="DT142" s="68" t="n"/>
      <c r="DU142" s="15">
        <f>IF(DP142&gt;0,(DP142-DP$10)/DP$10,0)</f>
        <v/>
      </c>
      <c r="DV142" s="18" t="n"/>
      <c r="DW142" s="13" t="n">
        <v>36.61</v>
      </c>
      <c r="DX142" s="68">
        <f>IF(DW142&gt;0,((DW142-DW141)/DW141),0)</f>
        <v/>
      </c>
      <c r="DY142" s="68">
        <f>IF(DW142&gt;0,DX142-$V142,0)</f>
        <v/>
      </c>
      <c r="DZ142" s="68">
        <f>IF(DW142&gt;0,(DW142-DZ$10)/DZ$10,0)</f>
        <v/>
      </c>
      <c r="EA142" s="68" t="n"/>
      <c r="EB142" s="15">
        <f>IF(DW142&gt;0,(DW142-DW$10)/DW$10,0)</f>
        <v/>
      </c>
      <c r="ED142" s="13" t="n">
        <v>39.32</v>
      </c>
      <c r="EE142" s="68">
        <f>IF(ED142&gt;0,((ED142-ED141)/ED141),0)</f>
        <v/>
      </c>
      <c r="EF142" s="68">
        <f>IF(ED142&gt;0,EE142-$V142,0)</f>
        <v/>
      </c>
      <c r="EG142" s="68">
        <f>IF(ED142&gt;0,(ED142-EG$10)/EG$10,0)</f>
        <v/>
      </c>
      <c r="EH142" s="68" t="n"/>
      <c r="EI142" s="15">
        <f>IF(ED142&gt;0,(ED142-ED$10)/ED$10,0)</f>
        <v/>
      </c>
      <c r="EK142" s="13" t="n">
        <v>126.5</v>
      </c>
      <c r="EL142" s="68">
        <f>IF(EK142&gt;0,((EK142-EK141)/EK141),0)</f>
        <v/>
      </c>
      <c r="EM142" s="68">
        <f>IF(EK142&gt;0,EL142-$V142,0)</f>
        <v/>
      </c>
      <c r="EN142" s="68">
        <f>IF(EK142&gt;0,(EK142-EN$10)/EN$10,0)</f>
        <v/>
      </c>
      <c r="EO142" s="68" t="n"/>
      <c r="EP142" s="15">
        <f>IF(EK142&gt;0,(EK142-EK$10)/EK$10,0)</f>
        <v/>
      </c>
      <c r="ER142" s="13" t="n">
        <v>38.36</v>
      </c>
      <c r="ES142" s="68">
        <f>IF(ER142&gt;0,((ER142-ER141)/ER141),0)</f>
        <v/>
      </c>
      <c r="ET142" s="68">
        <f>IF(ER142&gt;0,ES142-$V142,0)</f>
        <v/>
      </c>
      <c r="EU142" s="68">
        <f>IF(ER142&gt;0,(ER142-EU$10)/EU$10,0)</f>
        <v/>
      </c>
      <c r="EV142" s="68" t="n"/>
      <c r="EW142" s="15">
        <f>IF(ER142&gt;0,(ER142-ER$10)/ER$10,0)</f>
        <v/>
      </c>
      <c r="EY142" s="13" t="n">
        <v>38.36</v>
      </c>
      <c r="EZ142" s="68">
        <f>IF(EY142&gt;0,((EY142-EY141)/EY141),0)</f>
        <v/>
      </c>
      <c r="FA142" s="68">
        <f>IF(EY142&gt;0,EZ142-$V142,0)</f>
        <v/>
      </c>
      <c r="FB142" s="68" t="n"/>
      <c r="FC142" s="68" t="n"/>
      <c r="FD142" s="15">
        <f>IF(EY142&gt;0,(EY142-EY$10)/EY$10,0)</f>
        <v/>
      </c>
      <c r="FF142" s="13" t="n">
        <v>58.63</v>
      </c>
      <c r="FG142" s="68">
        <f>IF(FF142&gt;0,((FF142-FF141)/FF141),0)</f>
        <v/>
      </c>
      <c r="FH142" s="68">
        <f>IF(FF142&gt;0,FG142-$V142,0)</f>
        <v/>
      </c>
      <c r="FI142" s="68">
        <f>IF(FF142&gt;0,(FF142-FI$10)/FI$10,0)</f>
        <v/>
      </c>
      <c r="FJ142" s="68" t="n"/>
      <c r="FK142" s="15">
        <f>IF(FF142&gt;0,(FF142-FF$10)/FF$10,0)</f>
        <v/>
      </c>
      <c r="FM142" s="13" t="n">
        <v>196.09</v>
      </c>
      <c r="FN142" s="68">
        <f>IF(FM142&gt;0,((FM142-FM141)/FM141),0)</f>
        <v/>
      </c>
      <c r="FO142" s="68">
        <f>IF(FM142&gt;0,FN142-$V142,0)</f>
        <v/>
      </c>
      <c r="FP142" s="68">
        <f>IF(FM142&gt;0,(FM142-FP$10)/FP$10,0)</f>
        <v/>
      </c>
      <c r="FQ142" s="68" t="n"/>
      <c r="FR142" s="15">
        <f>IF(FM142&gt;0,(FM142-FM$10)/FM$10,0)</f>
        <v/>
      </c>
      <c r="FT142" s="13" t="n">
        <v>90.20999999999999</v>
      </c>
      <c r="FU142" s="68">
        <f>IF(FT142&gt;0,((FT142-FT141)/FT141),0)</f>
        <v/>
      </c>
      <c r="FV142" s="68">
        <f>IF(FT142&gt;0,FU142-$V142,0)</f>
        <v/>
      </c>
      <c r="FW142" s="68">
        <f>IF(FT142&gt;0,(FT142-FW$10)/FW$10,0)</f>
        <v/>
      </c>
      <c r="FX142" s="68" t="n"/>
      <c r="FY142" s="15">
        <f>IF(FT142&gt;0,(FT142-FT$10)/FT$10,0)</f>
        <v/>
      </c>
      <c r="GA142" s="13" t="n">
        <v>18.17</v>
      </c>
      <c r="GB142" s="68">
        <f>IF(GA142&gt;0,((GA142-GA141)/GA141),0)</f>
        <v/>
      </c>
      <c r="GC142" s="68">
        <f>IF(GA142&gt;0,GB142-$V142,0)</f>
        <v/>
      </c>
      <c r="GD142" s="68" t="n"/>
      <c r="GE142" s="68" t="n"/>
      <c r="GF142" s="15">
        <f>IF(GA142&gt;0,(GA142-GA$10)/GA$10,0)</f>
        <v/>
      </c>
      <c r="GG142" s="18" t="n"/>
      <c r="GH142" s="13" t="n">
        <v>18.75</v>
      </c>
      <c r="GI142" s="68">
        <f>IF(GH142&gt;0,((GH142-GH141)/GH141),0)</f>
        <v/>
      </c>
      <c r="GJ142" s="68">
        <f>IF(GH142&gt;0,GI142-$V142,0)</f>
        <v/>
      </c>
      <c r="GK142" s="68">
        <f>IF(GH142&gt;0,(GH142-GK$10)/GK$10,0)</f>
        <v/>
      </c>
      <c r="GL142" s="68" t="n"/>
      <c r="GM142" s="15">
        <f>IF(GH142&gt;0,(GH142-GH$10)/GH$10,0)</f>
        <v/>
      </c>
      <c r="GO142" s="13" t="n">
        <v>25.29</v>
      </c>
      <c r="GP142" s="68">
        <f>IF(GO142&gt;0,((GO142-GO141)/GO141),0)</f>
        <v/>
      </c>
      <c r="GQ142" s="68">
        <f>IF(GO142&gt;0,GP142-$V142,0)</f>
        <v/>
      </c>
      <c r="GR142" s="68" t="n"/>
      <c r="GS142" s="68" t="n"/>
      <c r="GT142" s="15">
        <f>IF(GO142&gt;0,(GO142-GO$10)/GO$10,0)</f>
        <v/>
      </c>
      <c r="GV142" s="13" t="n">
        <v>15.76</v>
      </c>
      <c r="GW142" s="68">
        <f>IF(GV142&gt;0,((GV142-GV141)/GV141),0)</f>
        <v/>
      </c>
      <c r="GX142" s="68">
        <f>IF(GV142&gt;0,GW142-$V142,0)</f>
        <v/>
      </c>
      <c r="GY142" s="68">
        <f>IF(GV142&gt;0,(GV142-GY$10)/GY$10,0)</f>
        <v/>
      </c>
      <c r="GZ142" s="68" t="n"/>
      <c r="HA142" s="15">
        <f>IF(GV142&gt;0,(GV142-GV$10)/GV$10,0)</f>
        <v/>
      </c>
      <c r="HD142" s="13" t="n">
        <v>310.78</v>
      </c>
      <c r="HE142" s="68">
        <f>IF(HD142&gt;0,((HD142-HD141)/HD141),0)</f>
        <v/>
      </c>
      <c r="HF142" s="68">
        <f>IF(HD142&gt;0,HE142-$V142,0)</f>
        <v/>
      </c>
      <c r="HG142" s="68">
        <f>IF(HD142&gt;0,(HD142-HG$10)/HG$10,0)</f>
        <v/>
      </c>
      <c r="HH142" s="68" t="n"/>
      <c r="HI142" s="15">
        <f>IF(HD142&gt;0,(HD142-HD$10)/HD$10,0)</f>
        <v/>
      </c>
      <c r="HK142" s="13" t="n">
        <v>51.12</v>
      </c>
      <c r="HL142" s="68">
        <f>IF(HK142&gt;0,((HK142-HK141)/HK141),0)</f>
        <v/>
      </c>
      <c r="HM142" s="68">
        <f>IF(HK142&gt;0,HL142-$V142,0)</f>
        <v/>
      </c>
      <c r="HN142" s="68">
        <f>IF(HK142&gt;0,(HK142-HN$10)/HN$10,0)</f>
        <v/>
      </c>
      <c r="HO142" s="68" t="n"/>
      <c r="HP142" s="15">
        <f>IF(HK142&gt;0,(HK142-HK$10)/HK$10,0)</f>
        <v/>
      </c>
      <c r="HR142" s="13" t="n">
        <v>112.9</v>
      </c>
      <c r="HS142" s="68">
        <f>IF(HR142&gt;0,((HR142-HR141)/HR141),0)</f>
        <v/>
      </c>
      <c r="HT142" s="68">
        <f>IF(HR142&gt;0,HS142-$V142,0)</f>
        <v/>
      </c>
      <c r="HU142" s="68">
        <f>IF(HR142&gt;0,(HR142-HU$10)/HU$10,0)</f>
        <v/>
      </c>
      <c r="HV142" s="68" t="n"/>
      <c r="HW142" s="15">
        <f>IF(HR142&gt;0,(HR142-HR$10)/HR$10,0)</f>
        <v/>
      </c>
      <c r="HY142" s="13" t="n">
        <v>170.7</v>
      </c>
      <c r="HZ142" s="68">
        <f>IF(HY142&gt;0,((HY142-HY141)/HY141),0)</f>
        <v/>
      </c>
      <c r="IA142" s="68">
        <f>IF(HY142&gt;0,HZ142-$V142,0)</f>
        <v/>
      </c>
      <c r="IB142" s="68">
        <f>IF(HY142&gt;0,(HY142-IB$10)/IB$10,0)</f>
        <v/>
      </c>
      <c r="IC142" s="68" t="n"/>
      <c r="ID142" s="15">
        <f>IF(HY142&gt;0,(HY142-HY$10)/HY$10,0)</f>
        <v/>
      </c>
      <c r="IF142" s="13" t="n">
        <v>280.94</v>
      </c>
      <c r="IG142" s="68">
        <f>IF(IF142&gt;0,((IF142-IF141)/IF141),0)</f>
        <v/>
      </c>
      <c r="IH142" s="68">
        <f>IF(IF142&gt;0,IG142-$V142,0)</f>
        <v/>
      </c>
      <c r="II142" s="68">
        <f>IF(IF142&gt;0,(IF142-II$10)/II$10,0)</f>
        <v/>
      </c>
      <c r="IJ142" s="68" t="n"/>
      <c r="IK142" s="15">
        <f>IF(IF142&gt;0,(IF142-IF$10)/IF$10,0)</f>
        <v/>
      </c>
      <c r="IM142" s="13" t="n">
        <v>253.51</v>
      </c>
      <c r="IN142" s="68">
        <f>IF(IM142&gt;0,((IM142-IM141)/IM141),0)</f>
        <v/>
      </c>
      <c r="IO142" s="68">
        <f>IF(IM142&gt;0,IN142-$V142,0)</f>
        <v/>
      </c>
      <c r="IP142" s="68">
        <f>IF(IM142&gt;0,(IM142-IP$10)/IP$10,0)</f>
        <v/>
      </c>
      <c r="IQ142" s="68" t="n"/>
      <c r="IR142" s="15">
        <f>IF(IM142&gt;0,(IM142-IM$10)/IM$10,0)</f>
        <v/>
      </c>
      <c r="IT142" s="13" t="n">
        <v>75.78</v>
      </c>
      <c r="IU142" s="68">
        <f>IF(IT142&gt;0,((IT142-IT141)/IT141),0)</f>
        <v/>
      </c>
      <c r="IV142" s="68">
        <f>IF(IT142&gt;0,IU142-$V142,0)</f>
        <v/>
      </c>
      <c r="IW142" s="68">
        <f>IF(IT142&gt;0,(IT142-IW$10)/IW$10,0)</f>
        <v/>
      </c>
      <c r="IX142" s="68" t="n"/>
      <c r="IY142" s="15">
        <f>IF(IT142&gt;0,(IT142-IT$10)/IT$10,0)</f>
        <v/>
      </c>
      <c r="JA142" s="13" t="n">
        <v>710.39</v>
      </c>
      <c r="JB142" s="68">
        <f>IF(JA142&gt;0,((JA142-JA141)/JA141),0)</f>
        <v/>
      </c>
      <c r="JC142" s="68">
        <f>IF(JA142&gt;0,JB142-$V142,0)</f>
        <v/>
      </c>
      <c r="JD142" s="68">
        <f>IF(JA142&gt;0,(JA142-JD$10)/JD$10,0)</f>
        <v/>
      </c>
      <c r="JE142" s="68" t="n"/>
      <c r="JF142" s="15">
        <f>IF(JA142&gt;0,(JA142-JA$10)/JA$10,0)</f>
        <v/>
      </c>
      <c r="JH142" s="13" t="n">
        <v>505.82</v>
      </c>
      <c r="JI142" s="68">
        <f>IF(JH142&gt;0,((JH142-JH141)/JH141),0)</f>
        <v/>
      </c>
      <c r="JJ142" s="68">
        <f>IF(JH142&gt;0,JI142-$V142,0)</f>
        <v/>
      </c>
      <c r="JK142" s="68">
        <f>IF(JH142&gt;0,(JH142-JK$10)/JK$10,0)</f>
        <v/>
      </c>
      <c r="JL142" s="68" t="n"/>
      <c r="JM142" s="15">
        <f>IF(JH142&gt;0,(JH142-JH$10)/JH$10,0)</f>
        <v/>
      </c>
      <c r="JO142" s="13" t="n">
        <v>19.11</v>
      </c>
      <c r="JP142" s="68">
        <f>IF(JO142&gt;0,((JO142-JO141)/JO141),0)</f>
        <v/>
      </c>
      <c r="JQ142" s="68">
        <f>IF(JO142&gt;0,JP142-$V142,0)</f>
        <v/>
      </c>
      <c r="JR142" s="68">
        <f>IF(JO142&gt;0,(JO142-JR$10)/JR$10,0)</f>
        <v/>
      </c>
      <c r="JS142" s="68" t="n"/>
      <c r="JT142" s="15">
        <f>IF(JO142&gt;0,(JO142-JO$10)/JO$10,0)</f>
        <v/>
      </c>
      <c r="JV142" s="13" t="n">
        <v>1.87</v>
      </c>
      <c r="JW142" s="68">
        <f>IF(JV142&gt;0,((JV142-JV141)/JV141),0)</f>
        <v/>
      </c>
      <c r="JX142" s="68">
        <f>IF(JV142&gt;0,JW142-$V142,0)</f>
        <v/>
      </c>
      <c r="JY142" s="68">
        <f>IF(JV142&gt;0,(JV142-JY$10)/JY$10,0)</f>
        <v/>
      </c>
      <c r="JZ142" s="68" t="n"/>
      <c r="KA142" s="15">
        <f>IF(JV142&gt;0,(JV142-JV$10)/JV$10,0)</f>
        <v/>
      </c>
      <c r="KC142" s="13" t="n">
        <v>18.4</v>
      </c>
      <c r="KD142" s="68">
        <f>IF(KC142&gt;0,((KC142-KC141)/KC141),0)</f>
        <v/>
      </c>
      <c r="KE142" s="68">
        <f>IF(KC142&gt;0,KD142-$V142,0)</f>
        <v/>
      </c>
      <c r="KF142" s="68">
        <f>IF(KC142&gt;0,(KC142-KF$10)/KF$10,0)</f>
        <v/>
      </c>
      <c r="KG142" s="68" t="n"/>
      <c r="KH142" s="15">
        <f>IF(KC142&gt;0,(KC142-KC$10)/KC$10,0)</f>
        <v/>
      </c>
      <c r="KI142" s="18" t="n"/>
      <c r="KJ142" s="13" t="n">
        <v>102.59</v>
      </c>
      <c r="KK142" s="68">
        <f>IF(KJ142&gt;0,((KJ142-KJ141)/KJ141),0)</f>
        <v/>
      </c>
      <c r="KL142" s="68">
        <f>IF(KJ142&gt;0,KK142-$V142,0)</f>
        <v/>
      </c>
      <c r="KM142" s="68">
        <f>IF(KJ142&gt;0,(KJ142-KM$10)/KM$10,0)</f>
        <v/>
      </c>
      <c r="KN142" s="68" t="n"/>
      <c r="KO142" s="15">
        <f>IF(KJ142&gt;0,(KJ142-KJ$10)/KJ$10,0)</f>
        <v/>
      </c>
      <c r="KQ142" s="13" t="n">
        <v>1.75</v>
      </c>
      <c r="KR142" s="68">
        <f>IF(KQ142&gt;0,((KQ142-KQ141)/KQ141),0)</f>
        <v/>
      </c>
      <c r="KS142" s="68">
        <f>IF(KQ142&gt;0,KR142-$V142,0)</f>
        <v/>
      </c>
      <c r="KT142" s="68">
        <f>IF(KQ142&gt;0,(KQ142-KT$10)/KT$10,0)</f>
        <v/>
      </c>
      <c r="KU142" s="68" t="n"/>
      <c r="KV142" s="15">
        <f>IF(KQ142&gt;0,(KQ142-KQ$10)/KQ$10,0)</f>
        <v/>
      </c>
      <c r="KW142" s="18" t="n"/>
      <c r="KX142" s="13" t="n">
        <v>48.55</v>
      </c>
      <c r="KY142" s="68">
        <f>IF(KX142&gt;0,((KX142-KX141)/KX141),0)</f>
        <v/>
      </c>
      <c r="KZ142" s="68">
        <f>IF(KX142&gt;0,KY142-$V142,0)</f>
        <v/>
      </c>
      <c r="LA142" s="68">
        <f>IF(KX142&gt;0,(KX142-LA$10)/LA$10,0)</f>
        <v/>
      </c>
      <c r="LB142" s="68" t="n"/>
      <c r="LC142" s="15">
        <f>IF(KX142&gt;0,(KX142-KX$10)/KX$10,0)</f>
        <v/>
      </c>
      <c r="LD142" s="18" t="n"/>
      <c r="LE142" s="13" t="n">
        <v>58.25</v>
      </c>
      <c r="LF142" s="68">
        <f>IF(LE142&gt;0,((LE142-LE141)/LE141),0)</f>
        <v/>
      </c>
      <c r="LG142" s="68">
        <f>IF(LE142&gt;0,LF142-$V142,0)</f>
        <v/>
      </c>
      <c r="LH142" s="68">
        <f>IF(LE142&gt;0,(LE142-LH$10)/LH$10,0)</f>
        <v/>
      </c>
      <c r="LI142" s="68" t="n"/>
      <c r="LJ142" s="15">
        <f>IF(LE142&gt;0,(LE142-LE$10)/LE$10,0)</f>
        <v/>
      </c>
      <c r="LL142" s="13" t="n">
        <v>118.99</v>
      </c>
      <c r="LM142" s="68">
        <f>IF(LL142&gt;0,((LL142-LL141)/LL141),0)</f>
        <v/>
      </c>
      <c r="LN142" s="68">
        <f>IF(LL142&gt;0,LM142-$V142,0)</f>
        <v/>
      </c>
      <c r="LO142" s="68">
        <f>IF(LL142&gt;0,(LL142-LO$10)/LO$10,0)</f>
        <v/>
      </c>
      <c r="LP142" s="68" t="n"/>
      <c r="LQ142" s="15">
        <f>IF(LL142&gt;0,(LL142-LL$10)/LL$10,0)</f>
        <v/>
      </c>
      <c r="LS142" s="13" t="n">
        <v>15.4</v>
      </c>
      <c r="LT142" s="68">
        <f>IF(LS142&gt;0,((LS142-LS141)/LS141),0)</f>
        <v/>
      </c>
      <c r="LU142" s="68">
        <f>IF(LS142&gt;0,LT142-$V142,0)</f>
        <v/>
      </c>
      <c r="LV142" s="68" t="n"/>
      <c r="LW142" s="68" t="n"/>
      <c r="LX142" s="15">
        <f>IF(LS142&gt;0,(LS142-LS$10)/LS$10,0)</f>
        <v/>
      </c>
      <c r="LZ142" s="13" t="n">
        <v>14.47</v>
      </c>
      <c r="MA142" s="68">
        <f>IF(LZ142&gt;0,((LZ142-LZ141)/LZ141),0)</f>
        <v/>
      </c>
      <c r="MB142" s="68">
        <f>IF(LZ142&gt;0,MA142-$V142,0)</f>
        <v/>
      </c>
      <c r="MC142" s="68">
        <f>IF(LZ142&gt;0,(LZ142-MC$10)/MC$10,0)</f>
        <v/>
      </c>
      <c r="MD142" s="68" t="n"/>
      <c r="ME142" s="15">
        <f>IF(LZ142&gt;0,(LZ142-LZ$10)/LZ$10,0)</f>
        <v/>
      </c>
      <c r="MG142" s="13" t="n">
        <v>60.96</v>
      </c>
      <c r="MH142" s="68">
        <f>IF(MG142&gt;0,((MG142-MG141)/MG141),0)</f>
        <v/>
      </c>
      <c r="MI142" s="68">
        <f>IF(MG142&gt;0,MH142-$V142,0)</f>
        <v/>
      </c>
      <c r="MJ142" s="68">
        <f>IF(MG142&gt;0,(MG142-MJ$10)/MJ$10,0)</f>
        <v/>
      </c>
      <c r="MK142" s="68" t="n"/>
      <c r="ML142" s="15">
        <f>IF(MG142&gt;0,(MG142-MG$10)/MG$10,0)</f>
        <v/>
      </c>
      <c r="MN142" s="13" t="n">
        <v>137.48</v>
      </c>
      <c r="MO142" s="68">
        <f>IF(MN142&gt;0,((MN142-MN141)/MN141),0)</f>
        <v/>
      </c>
      <c r="MP142" s="68">
        <f>IF(MN142&gt;0,MO142-$V142,0)</f>
        <v/>
      </c>
      <c r="MQ142" s="68">
        <f>IF(MN142&gt;0,(MN142-MQ$10)/MQ$10,0)</f>
        <v/>
      </c>
      <c r="MR142" s="68" t="n"/>
      <c r="MS142" s="15">
        <f>IF(MN142&gt;0,(MN142-MN$10)/MN$10,0)</f>
        <v/>
      </c>
      <c r="MU142" s="13" t="n">
        <v>14.84</v>
      </c>
      <c r="MV142" s="68">
        <f>IF(MU142&gt;0,((MU142-MU141)/MU141),0)</f>
        <v/>
      </c>
      <c r="MW142" s="68">
        <f>IF(MU142&gt;0,MV142-$V142,0)</f>
        <v/>
      </c>
      <c r="MX142" s="68">
        <f>IF(MU142&gt;0,(MU142-MX$10)/MX$10,0)</f>
        <v/>
      </c>
      <c r="MY142" s="68" t="n"/>
      <c r="MZ142" s="15">
        <f>IF(MU142&gt;0,(MU142-MU$10)/MU$10,0)</f>
        <v/>
      </c>
      <c r="NB142" s="13" t="n">
        <v>264.45</v>
      </c>
      <c r="NC142" s="68">
        <f>IF(NB142&gt;0,((NB142-NB141)/NB141),0)</f>
        <v/>
      </c>
      <c r="ND142" s="68">
        <f>IF(NB142&gt;0,NC142-$V142,0)</f>
        <v/>
      </c>
      <c r="NE142" s="68">
        <f>IF(NB142&gt;0,(NB142-NE$10)/NE$10,0)</f>
        <v/>
      </c>
      <c r="NF142" s="68" t="n"/>
      <c r="NG142" s="15">
        <f>IF(NB142&gt;0,(NB142-NB$10)/NB$10,0)</f>
        <v/>
      </c>
      <c r="NI142" s="13" t="n">
        <v>6.11</v>
      </c>
      <c r="NJ142" s="68">
        <f>IF(NI142&gt;0,((NI142-NI141)/NI141),0)</f>
        <v/>
      </c>
      <c r="NK142" s="68">
        <f>IF(NI142&gt;0,NJ142-$V142,0)</f>
        <v/>
      </c>
      <c r="NL142" s="68">
        <f>IF(NI142&gt;0,(NI142-NL$10)/NL$10,0)</f>
        <v/>
      </c>
      <c r="NM142" s="68" t="n"/>
      <c r="NN142" s="15">
        <f>IF(NI142&gt;0,(NI142-NI$10)/NI$10,0)</f>
        <v/>
      </c>
      <c r="NP142" s="13" t="n">
        <v>559.63</v>
      </c>
      <c r="NQ142" s="68">
        <f>IF(NP142&gt;0,((NP142-NP141)/NP141),0)</f>
        <v/>
      </c>
      <c r="NR142" s="68">
        <f>IF(NP142&gt;0,NQ142-$V142,0)</f>
        <v/>
      </c>
      <c r="NS142" s="68">
        <f>IF(NP142&gt;0,(NP142-NS$10)/NS$10,0)</f>
        <v/>
      </c>
      <c r="NT142" s="68" t="n"/>
      <c r="NU142" s="15">
        <f>IF(NP142&gt;0,(NP142-NP$10)/NP$10,0)</f>
        <v/>
      </c>
      <c r="NW142" s="13" t="n">
        <v>182</v>
      </c>
      <c r="NX142" s="68">
        <f>IF(NW142&gt;0,((NW142-NW141)/NW141),0)</f>
        <v/>
      </c>
      <c r="NY142" s="68">
        <f>IF(NW142&gt;0,NX142-$V142,0)</f>
        <v/>
      </c>
      <c r="NZ142" s="68">
        <f>IF(NW142&gt;0,(NW142-NZ$10)/NZ$10,0)</f>
        <v/>
      </c>
      <c r="OA142" s="68" t="n"/>
      <c r="OB142" s="15">
        <f>IF(NW142&gt;0,(NW142-NW$10)/NW$10,0)</f>
        <v/>
      </c>
      <c r="OD142" s="13" t="n">
        <v>2.755</v>
      </c>
      <c r="OE142" s="68">
        <f>IF(OD142&gt;0,((OD142-OD141)/OD141),0)</f>
        <v/>
      </c>
      <c r="OF142" s="68">
        <f>IF(OD142&gt;0,OE142-$V142,0)</f>
        <v/>
      </c>
      <c r="OG142" s="68">
        <f>IF(OD142&gt;0,(OD142-OG$10)/OG$10,0)</f>
        <v/>
      </c>
      <c r="OH142" s="68" t="n"/>
      <c r="OI142" s="15">
        <f>IF(OD142&gt;0,(OD142-OD$10)/OD$10,0)</f>
        <v/>
      </c>
      <c r="OK142" s="13" t="n">
        <v>214.87</v>
      </c>
      <c r="OL142" s="68">
        <f>IF(OK142&gt;0,((OK142-OK141)/OK141),0)</f>
        <v/>
      </c>
      <c r="OM142" s="68">
        <f>IF(OK142&gt;0,OL142-$V142,0)</f>
        <v/>
      </c>
      <c r="ON142" s="68">
        <f>IF(OK142&gt;0,(OK142-ON$10)/ON$10,0)</f>
        <v/>
      </c>
      <c r="OO142" s="68" t="n"/>
      <c r="OP142" s="15">
        <f>IF(OK142&gt;0,(OK142-OK$10)/OK$10,0)</f>
        <v/>
      </c>
      <c r="OR142" s="13" t="n">
        <v>7.57</v>
      </c>
      <c r="OS142" s="68">
        <f>IF(OR142&gt;0,((OR142-OR141)/OR141),0)</f>
        <v/>
      </c>
      <c r="OT142" s="68">
        <f>IF(OR142&gt;0,OS142-$V142,0)</f>
        <v/>
      </c>
      <c r="OU142" s="68">
        <f>IF(OR142&gt;0,(OR142-OU$10)/OU$10,0)</f>
        <v/>
      </c>
      <c r="OV142" s="68" t="n"/>
      <c r="OW142" s="15">
        <f>IF(OR142&gt;0,(OR142-OR$10)/OR$10,0)</f>
        <v/>
      </c>
      <c r="OY142" s="13" t="n">
        <v>148.66</v>
      </c>
      <c r="OZ142" s="68">
        <f>IF(OY142&gt;0,((OY142-OY141)/OY141),0)</f>
        <v/>
      </c>
      <c r="PA142" s="68">
        <f>IF(OY142&gt;0,OZ142-$V142,0)</f>
        <v/>
      </c>
      <c r="PB142" s="68">
        <f>IF(OY142&gt;0,(OY142-PB$10)/PB$10,0)</f>
        <v/>
      </c>
      <c r="PC142" s="68" t="n"/>
      <c r="PD142" s="15">
        <f>IF(OY142&gt;0,(OY142-OY$10)/OY$10,0)</f>
        <v/>
      </c>
      <c r="PE142" s="18" t="n"/>
      <c r="PF142" s="13" t="n">
        <v>261.07</v>
      </c>
      <c r="PG142" s="68">
        <f>IF(PF142&gt;0,((PF142-PF141)/PF141),0)</f>
        <v/>
      </c>
      <c r="PH142" s="68">
        <f>IF(PF142&gt;0,PG142-$V142,0)</f>
        <v/>
      </c>
      <c r="PI142" s="68">
        <f>IF(PF142&gt;0,(PF142-PI$10)/PI$10,0)</f>
        <v/>
      </c>
      <c r="PJ142" s="68" t="n"/>
      <c r="PK142" s="15">
        <f>IF(PF142&gt;0,(PF142-PF$10)/PF$10,0)</f>
        <v/>
      </c>
      <c r="PM142" s="13" t="n"/>
      <c r="PN142" s="68">
        <f>IF(PM142&gt;0,((PM142-PM141)/PM141),0)</f>
        <v/>
      </c>
      <c r="PO142" s="68">
        <f>PN142-$V142</f>
        <v/>
      </c>
      <c r="PP142" s="68">
        <f>IF(PM142&gt;0,(PM142-PP$10)/PP$10,0)</f>
        <v/>
      </c>
      <c r="PQ142" s="68" t="n"/>
      <c r="PR142" s="15">
        <f>IF(PM142&gt;0,(PM142-PM$10)/PM$10,0)</f>
        <v/>
      </c>
      <c r="PT142" s="13" t="n">
        <v>7.76</v>
      </c>
      <c r="PU142" s="68">
        <f>IF(PT142&gt;0,((PT142-PT141)/PT141),0)</f>
        <v/>
      </c>
      <c r="PV142" s="68">
        <f>IF(PT142&gt;0,PU142-$V142,0)</f>
        <v/>
      </c>
      <c r="PW142" s="68">
        <f>IF(PT142&gt;0,(PT142-PW$10)/PW$10,0)</f>
        <v/>
      </c>
      <c r="PX142" s="68" t="n"/>
      <c r="PY142" s="15">
        <f>IF(PT142&gt;0,(PT142-PT$10)/PT$10,0)</f>
        <v/>
      </c>
      <c r="QA142" s="13" t="n">
        <v>225.83</v>
      </c>
      <c r="QB142" s="68">
        <f>IF(QA142&gt;0,((QA142-QA141)/QA141),0)</f>
        <v/>
      </c>
      <c r="QC142" s="68">
        <f>IF(QA142&gt;0,QB142-$V142,0)</f>
        <v/>
      </c>
      <c r="QD142" s="68">
        <f>IF(QA142&gt;0,(QA142-QD$10)/QD$10,0)</f>
        <v/>
      </c>
      <c r="QE142" s="68" t="n"/>
      <c r="QF142" s="15">
        <f>IF(QA142&gt;0,(QA142-QA$10)/QA$10,0)</f>
        <v/>
      </c>
      <c r="QH142" s="13" t="n">
        <v>1.61</v>
      </c>
      <c r="QI142" s="68">
        <f>IF(QH142&gt;0,((QH142-QH141)/QH141),0)</f>
        <v/>
      </c>
      <c r="QJ142" s="68">
        <f>IF(QH142&gt;0,QI142-$V142,0)</f>
        <v/>
      </c>
      <c r="QK142" s="68">
        <f>IF(QH142&gt;0,(QH142-QK$10)/QK$10,0)</f>
        <v/>
      </c>
      <c r="QL142" s="68" t="n"/>
      <c r="QM142" s="15">
        <f>IF(QH142&gt;0,(QH142-QH$10)/QH$10,0)</f>
        <v/>
      </c>
      <c r="QO142" s="13" t="n">
        <v>15.54</v>
      </c>
      <c r="QP142" s="68">
        <f>IF(QO142&gt;0,((QO142-QO141)/QO141),0)</f>
        <v/>
      </c>
      <c r="QQ142" s="68">
        <f>IF(QO142&gt;0,QP142-$V142,0)</f>
        <v/>
      </c>
      <c r="QR142" s="68">
        <f>IF(QO142&gt;0,(QO142-QR$10)/QR$10,0)</f>
        <v/>
      </c>
      <c r="QS142" s="68" t="n"/>
      <c r="QT142" s="15">
        <f>IF(QO142&gt;0,(QO142-QO$10)/QO$10,0)</f>
        <v/>
      </c>
      <c r="QV142" s="13" t="n">
        <v>2.266</v>
      </c>
      <c r="QW142" s="68">
        <f>IF(QV142&gt;0,((QV142-QV141)/QV141),0)</f>
        <v/>
      </c>
      <c r="QX142" s="68">
        <f>IF(QV142&gt;0,QW142-$V142,0)</f>
        <v/>
      </c>
      <c r="QY142" s="68">
        <f>IF(QV142&gt;0,(QV142-QY$10)/QY$10,0)</f>
        <v/>
      </c>
      <c r="QZ142" s="68" t="n"/>
      <c r="RA142" s="15">
        <f>IF(QV142&gt;0,(QV142-QV$10)/QV$10,0)</f>
        <v/>
      </c>
      <c r="RC142" s="13" t="n">
        <v>45.79</v>
      </c>
      <c r="RD142" s="68">
        <f>IF(RC142&gt;0,((RC142-RC141)/RC141),0)</f>
        <v/>
      </c>
      <c r="RE142" s="68">
        <f>IF(RC142&gt;0,RD142-$V142,0)</f>
        <v/>
      </c>
      <c r="RF142" s="68">
        <f>IF(RC142&gt;0,(RC142-RF$10)/RF$10,0)</f>
        <v/>
      </c>
      <c r="RG142" s="68" t="n"/>
      <c r="RH142" s="15">
        <f>IF(RC142&gt;0,(RC142-RC$10)/RC$10,0)</f>
        <v/>
      </c>
      <c r="RJ142" s="13" t="n">
        <v>236.95</v>
      </c>
      <c r="RK142" s="68">
        <f>IF(RJ142&gt;0,((RJ142-RJ141)/RJ141),0)</f>
        <v/>
      </c>
      <c r="RL142" s="68">
        <f>RK142-$V142</f>
        <v/>
      </c>
      <c r="RM142" s="68">
        <f>IF(RJ142&gt;0,(RJ142-RM$10)/RM$10,0)</f>
        <v/>
      </c>
      <c r="RN142" s="68" t="n"/>
      <c r="RO142" s="15">
        <f>IF(RJ142&gt;0,(RJ142-RJ$10)/RJ$10,0)</f>
        <v/>
      </c>
      <c r="RQ142" s="13" t="n">
        <v>14.88</v>
      </c>
      <c r="RR142" s="68">
        <f>IF(RQ142&gt;0,((RQ142-RQ141)/RQ141),0)</f>
        <v/>
      </c>
      <c r="RS142" s="68">
        <f>RR142-$V142</f>
        <v/>
      </c>
      <c r="RT142" s="68">
        <f>IF(RQ142&gt;0,(RQ142-RT$10)/RT$10,0)</f>
        <v/>
      </c>
      <c r="RU142" s="68" t="n"/>
      <c r="RV142" s="15">
        <f>IF(RQ142&gt;0,(RQ142-RQ$10)/RQ$10,0)</f>
        <v/>
      </c>
      <c r="RX142" s="13" t="n">
        <v>148.58</v>
      </c>
      <c r="RY142" s="68">
        <f>IF(RX142&gt;0,((RX142-RX141)/RX141),0)</f>
        <v/>
      </c>
      <c r="RZ142" s="68">
        <f>RY142-$V142</f>
        <v/>
      </c>
      <c r="SA142" s="68">
        <f>IF(RX142&gt;0,(RX142-SA$10)/SA$10,0)</f>
        <v/>
      </c>
      <c r="SB142" s="68" t="n"/>
      <c r="SC142" s="15">
        <f>IF(RX142&gt;0,(RX142-RX$10)/RX$10,0)</f>
        <v/>
      </c>
      <c r="SE142" s="13" t="n">
        <v>12.72</v>
      </c>
      <c r="SF142" s="68">
        <f>IF(SE142&gt;0,((SE142-SE141)/SE141),0)</f>
        <v/>
      </c>
      <c r="SG142" s="68">
        <f>SF142-$V142</f>
        <v/>
      </c>
      <c r="SH142" s="68">
        <f>IF(SE142&gt;0,(SE142-SH$10)/SH$10,0)</f>
        <v/>
      </c>
      <c r="SI142" s="68" t="n"/>
      <c r="SJ142" s="15">
        <f>IF(SE142&gt;0,(SE142-SE$10)/SE$10,0)</f>
        <v/>
      </c>
      <c r="SL142" s="13" t="n">
        <v>1.4</v>
      </c>
      <c r="SM142" s="68">
        <f>IF(SL142&gt;0,((SL142-SL141)/SL141),0)</f>
        <v/>
      </c>
      <c r="SN142" s="68">
        <f>SM142-$V142</f>
        <v/>
      </c>
      <c r="SO142" s="68">
        <f>IF(SL142&gt;0,(SL142-SO$10)/SO$10,0)</f>
        <v/>
      </c>
      <c r="SP142" s="68" t="n"/>
      <c r="SQ142" s="15">
        <f>IF(SL142&gt;0,(SL142-SL$10)/SL$10,0)</f>
        <v/>
      </c>
      <c r="SS142" s="13" t="n">
        <v>16.15</v>
      </c>
      <c r="ST142" s="68">
        <f>IF(SS142&gt;0,((SS142-SS141)/SS141),0)</f>
        <v/>
      </c>
      <c r="SU142" s="68">
        <f>ST142-$V142</f>
        <v/>
      </c>
      <c r="SV142" s="68">
        <f>IF(SS142&gt;0,(SS142-SV$10)/SV$10,0)</f>
        <v/>
      </c>
      <c r="SW142" s="68" t="n"/>
      <c r="SX142" s="15">
        <f>IF(SS142&gt;0,(SS142-SS$10)/SS$10,0)</f>
        <v/>
      </c>
      <c r="SZ142" s="13" t="n">
        <v>58.22</v>
      </c>
      <c r="TA142" s="68">
        <f>IF(SZ142&gt;0,((SZ142-SZ141)/SZ141),0)</f>
        <v/>
      </c>
      <c r="TB142" s="68">
        <f>TA142-$V142</f>
        <v/>
      </c>
      <c r="TC142" s="68">
        <f>IF(SZ142&gt;0,(SZ142-TC$10)/TC$10,0)</f>
        <v/>
      </c>
      <c r="TD142" s="68" t="n"/>
      <c r="TE142" s="15">
        <f>IF(SZ142&gt;0,(SZ142-SZ$10)/SZ$10,0)</f>
        <v/>
      </c>
      <c r="TG142" s="587" t="n">
        <v>0.28</v>
      </c>
      <c r="TH142" s="68">
        <f>IF(TG142&gt;0,((TG142-TG141)/TG141),0)</f>
        <v/>
      </c>
      <c r="TI142" s="68">
        <f>TH142-$V142</f>
        <v/>
      </c>
      <c r="TJ142" s="68">
        <f>IF(TG142&gt;0,(TG142-TJ$10)/TJ$10,0)</f>
        <v/>
      </c>
      <c r="TK142" s="68" t="n"/>
      <c r="TL142" s="15">
        <f>IF(TG142&gt;0,(TG142-TG$10)/TG$10,0)</f>
        <v/>
      </c>
      <c r="TN142" s="13" t="n">
        <v>75.23999999999999</v>
      </c>
      <c r="TO142" s="68">
        <f>IF(TN142&gt;0,((TN142-TN141)/TN141),0)</f>
        <v/>
      </c>
      <c r="TP142" s="68">
        <f>TO142-$V142</f>
        <v/>
      </c>
      <c r="TQ142" s="68">
        <f>IF(TN142&gt;0,(TN142-TQ$10)/TQ$10,0)</f>
        <v/>
      </c>
      <c r="TR142" s="68" t="n"/>
      <c r="TS142" s="15">
        <f>IF(TN142&gt;0,(TN142-TN$10)/TN$10,0)</f>
        <v/>
      </c>
      <c r="TU142" s="587" t="n">
        <v>3.28</v>
      </c>
      <c r="TV142" s="68">
        <f>IF(TU142&gt;0,((TU142-TU141)/TU141),0)</f>
        <v/>
      </c>
      <c r="TW142" s="68">
        <f>TV142-$V142</f>
        <v/>
      </c>
      <c r="TX142" s="68">
        <f>IF(TU142&gt;0,(TU142-TX$10)/TX$10,0)</f>
        <v/>
      </c>
      <c r="TY142" s="68" t="n"/>
      <c r="TZ142" s="15">
        <f>IF(TU142&gt;0,(TU142-TU$10)/TU$10,0)</f>
        <v/>
      </c>
      <c r="UB142" s="587" t="n"/>
      <c r="UC142" s="68">
        <f>IF(UB142&gt;0,((UB142-UB141)/UB141),0)</f>
        <v/>
      </c>
      <c r="UD142" s="68">
        <f>UC142-$V142</f>
        <v/>
      </c>
      <c r="UE142" s="68">
        <f>IF(UB142&gt;0,(UB142-UE$10)/UE$10,0)</f>
        <v/>
      </c>
      <c r="UF142" s="68" t="n"/>
      <c r="UG142" s="15">
        <f>IF(UB142&gt;0,(UB142-UB$10)/UB$10,0)</f>
        <v/>
      </c>
      <c r="UI142" s="587" t="n"/>
      <c r="UJ142" s="68">
        <f>IF(UI142&gt;0,((UI142-UI141)/UI141),0)</f>
        <v/>
      </c>
      <c r="UK142" s="68">
        <f>UJ142-$V142</f>
        <v/>
      </c>
      <c r="UL142" s="68">
        <f>IF(UI142&gt;0,(UI142-UL$10)/UL$10,0)</f>
        <v/>
      </c>
      <c r="UM142" s="68" t="n"/>
      <c r="UN142" s="15">
        <f>IF(UI142&gt;0,(UI142-UI$10)/UI$10,0)</f>
        <v/>
      </c>
      <c r="UP142" s="587" t="n"/>
      <c r="UQ142" s="68">
        <f>IF(UP142&gt;0,((UP142-UP141)/UP141),0)</f>
        <v/>
      </c>
      <c r="UR142" s="68">
        <f>UQ142-$V142</f>
        <v/>
      </c>
      <c r="US142" s="68">
        <f>IF(UP142&gt;0,(UP142-US$10)/US$10,0)</f>
        <v/>
      </c>
      <c r="UT142" s="68" t="n"/>
      <c r="UU142" s="15">
        <f>IF(UP142&gt;0,(UP142-UP$10)/UP$10,0)</f>
        <v/>
      </c>
      <c r="UW142" s="587" t="n"/>
      <c r="UX142" s="68">
        <f>IF(UW142&gt;0,((UW142-UW141)/UW141),0)</f>
        <v/>
      </c>
      <c r="UY142" s="68">
        <f>UX142-$V142</f>
        <v/>
      </c>
      <c r="UZ142" s="68">
        <f>IF(UW142&gt;0,(UW142-UZ$10)/UZ$10,0)</f>
        <v/>
      </c>
      <c r="VA142" s="68" t="n"/>
      <c r="VB142" s="15">
        <f>IF(UW142&gt;0,(UW142-UW$10)/UW$10,0)</f>
        <v/>
      </c>
      <c r="VD142" s="587" t="n"/>
      <c r="VE142" s="68">
        <f>IF(VD142&gt;0,((VD142-VD141)/VD141),0)</f>
        <v/>
      </c>
      <c r="VF142" s="68">
        <f>VE142-$V142</f>
        <v/>
      </c>
      <c r="VG142" s="68">
        <f>IF(VD142&gt;0,(VD142-VG$10)/VG$10,0)</f>
        <v/>
      </c>
      <c r="VH142" s="68" t="n"/>
      <c r="VI142" s="15">
        <f>IF(VD142&gt;0,(VD142-VD$10)/VD$10,0)</f>
        <v/>
      </c>
      <c r="VM142" s="21">
        <f>IF($C142&gt;0,(($IK$5*IG142)+($GT$5*GP142)+($JM$5*JI142)+($JF$5*JB142)+($IY$5*IU142)+($IR$5*IN142)+($ID$5*HZ142)+($HW$5*HS142)+($HP$5*HL142)+($HI$5*HE142)+($GF$5*GB142)+($FY$5*FU142)+($FR$5*FN142)+($FK$5*FG142)+($FD$5*EZ142)+($EW$5*ES142)+($EP$5*EL142)+($EI$5*EE142)+($EB$5*DX142)+($DU$5*DQ142)+($DN$5*DJ142)+($DG$5*DC142)+($CZ$5*CV142)+($CS$5*CO142)+($CL$5*CH142)+($CE$5*CA142)+($BX$5*BT142)+($BQ$5*BM142)+($BJ$5*BF142)+($BC$5*AY142)+($AV$5*AR142)+($AO$5*AK142)+($AH$5*AD142)+($JT$5*JP142)+($KA$5*JW142)+($KO$5*KK142)+($PR$5*PN142)+($GM$5*GI142)+($HA$5*GW142)+($KV$5*KR142)+($KH$5*KD142)+($LC$5*KY142)+($MS$5*MO142)+($ML$5*MH142)+($ME$5*MA142)+($LX$5*LT142)+($LQ$5*LM142)+($LJ$5*LF142)+(MV142*$MZ$5)+(NC142*$NG$5)+(NJ142*$NN$5)+($OI$5*OE142)+($NU$5*NQ142)+($OB$5*NX142)+($PK$5*PG142)+($OP$5*OL142)+($OW$5*OS142)+($PD$5*OZ142)+(PU142*$PY$5)+(QB142*$QF$5)+(QI142*$QM$5)+(QP142*$QT$5)+(QW142*$RA$5)+(RD142*$RH$5)+(RK142*$RO$5)+(RR142*$RV$5)+(RY142*$SC$5)+(SF142*$SJ$5)+(SM142*$SQ$5)+(ST142*$SX$5)+(TA142*$TE$5))+(TH142*$TL$5)+(TO142*$TS$5))/$VM$5</f>
        <v/>
      </c>
      <c r="VN142" s="538" t="n"/>
      <c r="VO142" s="21">
        <f>IF($C142&gt;0,(($IK$5*II142)+($GT$5*GR142)+($JM$5*JK142)+($JF$5*JD142)+($IY$5*IW142)+($IR$5*IP142)+($ID$5*IB142)+($HW$5*HU142)+($HP$5*HN142)+($HI$5*HG142)+($GF$5*GD142)+($FY$5*FW142)+($FR$5*FP142)+($FK$5*FI142)+($FD$5*FB142)+($EW$5*EU142)+($EP$5*EN142)+($EI$5*EG142)+($EB$5*DZ142)+($DU$5*DS142)+($DN$5*DL142)+($DG$5*DE142)+($CZ$5*CX142)+($CS$5*CQ142)+($CL$5*CJ142)+($CE$5*CC142)+($BX$5*BV142)+($BQ$5*BO142)+($BJ$5*BH142)+($BC$5*BA142)+($AV$5*AT142)+($AO$5*AM142)+($AH$5*AF142)+($KO$5*KM142)+($KH$5*KF142)+($KA$5*JY142)+($JT$5*JR142)+($PR$5*PP142)+($GM$5*GK142)+($HA$5*GY142)+($KV$5*KT142)+($LC$5*LA142)+($MS$5*MQ142)+($ML$5*MJ142)+($ME$5*MC142)+($LX$5*LV142)+($LQ$5*LO142)+($LJ$5*LH142)+(MX142*$MZ$5)+(NE142*$NG$5)+(NL142*$NN$5)+($OI$5*OG142)+($NU$5*NS142)+($OB$5*NZ142)+($PD$5*PB142)+($OW$5*OU142)+($OP$5*ON142)+($PK$5*PI142)+($PY$5*PW142)+($QF$5*QD142)+($QM$5*QK142)+($QT$5*QR142)+($RA$5*QY142)+($RH$5*RF142)+($RO$5*RM142)+(RT142*$RV$5)+(SA142*$SC$5)+(SH142*$SJ$5)+(SO142*$SQ$5)+(SV142*$SX$5)+(TC142*$TE$5)+(TJ142*$TL$5)+(TQ142*$TS$5))/$VM$5,0)</f>
        <v/>
      </c>
      <c r="VP142" s="14" t="n"/>
      <c r="VQ142" s="21">
        <f>IF($C142&gt;0,(($IK$5*IK142)+($GT$5*GT142)+($JM$5*JM142)+($JF$5*JF142)+($IY$5*IY142)+($IR$5*IR142)+($ID$5*ID142)+($HW$5*HW142)+($HP$5*HP142)+($HI$5*HI142)+($GF$5*GF142)+($FY$5*FY142)+($FR$5*FR142)+($FK$5*FK142)+($FD$5*FD142)+($EW$5*EW142)+($EP$5*EP142)+($EI$5*EI142)+($EB$5*EB142)+($DU$5*DU142)+($DN$5*DN142)+($DG$5*DG142)+($CZ$5*CZ142)+($CS$5*CS142)+($CL$5*CL142)+($CE$5*CE142)+($BX$5*BX142)+($BQ$5*BQ142)+($BJ$5*BJ142)+($BC$5*BC142)+($AV$5*AV142)+($AO$5*AO142)+($AH$5*AH142)+($KO$5*KO142)+($PR$5*PR142)+($GM$5*GM142)+($HA$5*HA142)+($KH$5*KH142)+($KA$5*KA142)+($JT$5*JT142)+($KV$5*KV142)+($LC$5*LC142)+($MS$5*MS142)+($ML$5*ML142)+($ME$5*ME142)+($LX$5*LX142)+($LQ$5*LQ142)+($LJ$5*LJ142)+($OI$5*OI142)+($NU$5*NU142)+($NN$5*NN142)+($NG$5*NG142)+($MZ$5*MZ142)+(OB142*$OB$5)+($PD$5*PD142)+($OW$5*OW142)+($OP$5*OP142)+($PK$5*PK142)+(PY142*$PY$5)+(QF142*$QF$5)+(QM142*$QM$5)+(QT142*$QT$5)+(RA142*$RA$5)+(RH142*$RH$5)+(RO142*$RO$5)+(RV142*$RV$5)+(SC142*$SC$5)+(SJ142*$SJ$5)+(SQ142*$SQ$5)+(SX142*$SX$5)+(TE142*$TE$5)+(TL142*$TL$5)+(TS142*$TS$5))/$VM$5,0)</f>
        <v/>
      </c>
    </row>
    <row r="143" ht="16" customHeight="1" s="545">
      <c r="A143" s="127" t="n">
        <v>45854</v>
      </c>
      <c r="B143" s="4">
        <f>A143</f>
        <v/>
      </c>
      <c r="C143" s="13" t="n">
        <v>44254.78</v>
      </c>
      <c r="D143" s="138">
        <f>IF(C143&gt;0,C143-C142,0)</f>
        <v/>
      </c>
      <c r="E143" s="68">
        <f>IF(C143&gt;0,D143/C142,0)</f>
        <v/>
      </c>
      <c r="F143" s="15">
        <f>IF(C143&gt;0,(C143-C$10)/C$10,0)</f>
        <v/>
      </c>
      <c r="G143" s="13" t="n">
        <v>6263.7</v>
      </c>
      <c r="H143" s="138">
        <f>IF(G143&gt;0,G143-G142,0)</f>
        <v/>
      </c>
      <c r="I143" s="68">
        <f>IF(G143&gt;0,H143/G142,0)</f>
        <v/>
      </c>
      <c r="J143" s="15">
        <f>IF(G143&gt;0,(G143-G$10)/G$10,0)</f>
        <v/>
      </c>
      <c r="K143" s="13" t="n">
        <v>20730.49</v>
      </c>
      <c r="L143" s="138">
        <f>IF(K143&gt;0,K143-K142,0)</f>
        <v/>
      </c>
      <c r="M143" s="68">
        <f>IF(K143&gt;0,L143/K142,0)</f>
        <v/>
      </c>
      <c r="N143" s="15">
        <f>IF(K143&gt;0,(K143-K$10)/K$10,0)</f>
        <v/>
      </c>
      <c r="O143" s="13" t="n">
        <v>2226.98</v>
      </c>
      <c r="P143" s="138">
        <f>IF(O143&gt;0,O143-O142,0)</f>
        <v/>
      </c>
      <c r="Q143" s="68">
        <f>IF(O143&gt;0,P143/O142,0)</f>
        <v/>
      </c>
      <c r="R143" s="15">
        <f>IF(O143&gt;0,(O143-O$10)/O$10,0)</f>
        <v/>
      </c>
      <c r="S143" s="18">
        <f>IF(O143&gt;0,(((O143*0.7)*Q143)+((K143*0.9)*M143)+((G143*0.65)*I143)+((C143*0.6)*E143))/(O143+K143+G143+C143),0)</f>
        <v/>
      </c>
      <c r="T143" s="121">
        <f>IF(O143&gt;0,(S143*200)+T142,0)</f>
        <v/>
      </c>
      <c r="U143" s="121">
        <f>T143</f>
        <v/>
      </c>
      <c r="V143" s="134">
        <f>IF(T143&gt;0,(T143-T142)/T142,0)</f>
        <v/>
      </c>
      <c r="W143" s="21">
        <f>IF(T143&gt;0,(T143-T$11)/T$11,0)</f>
        <v/>
      </c>
      <c r="X143" s="18">
        <f>IF(T143&gt;0,((Q143+M143+I143+E143)/4),0)</f>
        <v/>
      </c>
      <c r="Y143" s="353" t="n">
        <v>93102.13</v>
      </c>
      <c r="Z143" s="15" t="n">
        <v>2e-06</v>
      </c>
      <c r="AA143" s="21">
        <f>Z143-$V143</f>
        <v/>
      </c>
      <c r="AC143" s="13" t="n">
        <v>241.22</v>
      </c>
      <c r="AD143" s="68">
        <f>IF(AC143&gt;0,((AC143-AC142)/AC142),0)</f>
        <v/>
      </c>
      <c r="AE143" s="68">
        <f>IF(AC143&gt;0,AD143-$V143,0)</f>
        <v/>
      </c>
      <c r="AF143" s="68">
        <f>IF(AC143&gt;0,(AC143-AF$10)/AF$10,0)</f>
        <v/>
      </c>
      <c r="AG143" s="68" t="n"/>
      <c r="AH143" s="15">
        <f>IF(AC143&gt;0,(AC143-AC$10)/AC$10,0)</f>
        <v/>
      </c>
      <c r="AJ143" s="13" t="n">
        <v>23.33</v>
      </c>
      <c r="AK143" s="68">
        <f>IF(AJ143&gt;0,((AJ143-AJ142)/AJ142),0)</f>
        <v/>
      </c>
      <c r="AL143" s="68">
        <f>IF(AJ143&gt;0,AK143-$V143,0)</f>
        <v/>
      </c>
      <c r="AM143" s="68">
        <f>IF(AJ143&gt;0,(AJ143-AM$10)/AM$10,0)</f>
        <v/>
      </c>
      <c r="AN143" s="68" t="n"/>
      <c r="AO143" s="15">
        <f>IF(AJ143&gt;0,(AJ143-AJ$10)/AJ$10,0)</f>
        <v/>
      </c>
      <c r="AQ143" s="13" t="n">
        <v>22.55</v>
      </c>
      <c r="AR143" s="68">
        <f>IF(AQ143&gt;0,((AQ143-AQ142)/AQ142),0)</f>
        <v/>
      </c>
      <c r="AS143" s="68">
        <f>IF(AQ143&gt;0,AR143-$V143,0)</f>
        <v/>
      </c>
      <c r="AT143" s="68">
        <f>IF(AQ143&gt;0,(AQ143-AT$10)/AT$10,0)</f>
        <v/>
      </c>
      <c r="AU143" s="68" t="n"/>
      <c r="AV143" s="15">
        <f>IF(AQ143&gt;0,(AQ143-AQ$10)/AQ$10,0)</f>
        <v/>
      </c>
      <c r="AX143" s="13" t="n">
        <v>217.6</v>
      </c>
      <c r="AY143" s="68">
        <f>IF(AX143&gt;0,((AX143-AX142)/AX142),0)</f>
        <v/>
      </c>
      <c r="AZ143" s="68">
        <f>IF(AX143&gt;0,AY143-$V143,0)</f>
        <v/>
      </c>
      <c r="BA143" s="68">
        <f>IF(AX143&gt;0,(AX143-BA$10)/BA$10,0)</f>
        <v/>
      </c>
      <c r="BB143" s="68" t="n"/>
      <c r="BC143" s="15">
        <f>IF(AX143&gt;0,(AX143-AX$10)/AX$10,0)</f>
        <v/>
      </c>
      <c r="BE143" s="13" t="n">
        <v>79.34</v>
      </c>
      <c r="BF143" s="68">
        <f>IF(BE143&gt;0,((BE143-BE142)/BE142),0)</f>
        <v/>
      </c>
      <c r="BG143" s="68">
        <f>IF(BE143&gt;0,BF143-$V143,0)</f>
        <v/>
      </c>
      <c r="BH143" s="68" t="n"/>
      <c r="BI143" s="68" t="n"/>
      <c r="BJ143" s="15">
        <f>IF(BE143&gt;0,(BE143-BE$10)/BE$10,0)</f>
        <v/>
      </c>
      <c r="BL143" s="13" t="n">
        <v>74.65000000000001</v>
      </c>
      <c r="BM143" s="68">
        <f>IF(BL143&gt;0,((BL143-BL142)/BL142),0)</f>
        <v/>
      </c>
      <c r="BN143" s="68">
        <f>IF(BL143&gt;0,BM143-$V143,0)</f>
        <v/>
      </c>
      <c r="BO143" s="68">
        <f>IF(BL143&gt;0,(BL143-BO$10)/BO$10,0)</f>
        <v/>
      </c>
      <c r="BP143" s="68" t="n"/>
      <c r="BQ143" s="15">
        <f>IF(BL143&gt;0,(BL143-BL$10)/BL$10,0)</f>
        <v/>
      </c>
      <c r="BS143" s="13" t="n">
        <v>42.86</v>
      </c>
      <c r="BT143" s="68">
        <f>IF(BS143&gt;0,((BS143-BS142)/BS142),0)</f>
        <v/>
      </c>
      <c r="BU143" s="68">
        <f>IF(BS143&gt;0,BT143-$V143,0)</f>
        <v/>
      </c>
      <c r="BV143" s="68">
        <f>IF(BS143&gt;0,(BS143-BV$10)/BV$10,0)</f>
        <v/>
      </c>
      <c r="BW143" s="68" t="n"/>
      <c r="BX143" s="15">
        <f>IF(BS143&gt;0,(BS143-BS$10)/BS$10,0)</f>
        <v/>
      </c>
      <c r="BZ143" s="13" t="n"/>
      <c r="CA143" s="68">
        <f>IF(BZ143&gt;0,((BZ143-BZ142)/BZ142),0)</f>
        <v/>
      </c>
      <c r="CB143" s="68">
        <f>IF(BZ143&gt;0,CA143-$V143,0)</f>
        <v/>
      </c>
      <c r="CC143" s="68">
        <f>IF(BZ143&gt;0,(BZ143-CC$10)/CC$10,0)</f>
        <v/>
      </c>
      <c r="CD143" s="68" t="n"/>
      <c r="CE143" s="15">
        <f>IF(BZ143&gt;0,(BZ143-BZ$10)/BZ$10,0)</f>
        <v/>
      </c>
      <c r="CG143" s="13" t="n">
        <v>30.84</v>
      </c>
      <c r="CH143" s="68">
        <f>IF(CG143&gt;0,((CG143-CG142)/CG142),0)</f>
        <v/>
      </c>
      <c r="CI143" s="68">
        <f>IF(CG143&gt;0,CH143-$V143,0)</f>
        <v/>
      </c>
      <c r="CJ143" s="68">
        <f>IF(CG143&gt;0,(CG143-CJ$10)/CJ$10,0)</f>
        <v/>
      </c>
      <c r="CK143" s="68" t="n"/>
      <c r="CL143" s="15">
        <f>IF(CG143&gt;0,(CG143-CG$10)/CG$10,0)</f>
        <v/>
      </c>
      <c r="CN143" s="13" t="n">
        <v>33.46</v>
      </c>
      <c r="CO143" s="68">
        <f>IF(CN143&gt;0,((CN143-CN142)/CN142),0)</f>
        <v/>
      </c>
      <c r="CP143" s="68">
        <f>IF(CN143&gt;0,CO143-$V143,0)</f>
        <v/>
      </c>
      <c r="CQ143" s="68">
        <f>IF(CN143&gt;0,(CN143-CQ$10)/CQ$10,0)</f>
        <v/>
      </c>
      <c r="CR143" s="68" t="n"/>
      <c r="CS143" s="15">
        <f>IF(CN143&gt;0,(CN143-CN$10)/CN$10,0)</f>
        <v/>
      </c>
      <c r="CU143" s="13" t="n">
        <v>37.74</v>
      </c>
      <c r="CV143" s="68">
        <f>IF(CU143&gt;0,((CU143-CU142)/CU142),0)</f>
        <v/>
      </c>
      <c r="CW143" s="68">
        <f>IF(CU143&gt;0,CV143-$V143,0)</f>
        <v/>
      </c>
      <c r="CX143" s="68">
        <f>IF(CU143&gt;0,(CU143-CX$10)/CX$10,0)</f>
        <v/>
      </c>
      <c r="CY143" s="68" t="n"/>
      <c r="CZ143" s="15">
        <f>IF(CU143&gt;0,(CU143-CU$10)/CU$10,0)</f>
        <v/>
      </c>
      <c r="DB143" s="13" t="n">
        <v>20.38</v>
      </c>
      <c r="DC143" s="68">
        <f>IF(DB143&gt;0,((DB143-DB142)/DB142),0)</f>
        <v/>
      </c>
      <c r="DD143" s="68">
        <f>IF(DB143&gt;0,DC143-$V143,0)</f>
        <v/>
      </c>
      <c r="DE143" s="68">
        <f>IF(DB143&gt;0,(DB143-DE$10)/DE$10,0)</f>
        <v/>
      </c>
      <c r="DF143" s="68" t="n"/>
      <c r="DG143" s="15">
        <f>IF(DB143&gt;0,(DB143-DB$10)/DB$10,0)</f>
        <v/>
      </c>
      <c r="DI143" s="13" t="n">
        <v>49.4</v>
      </c>
      <c r="DJ143" s="68">
        <f>IF(DI143&gt;0,((DI143-DI142)/DI142),0)</f>
        <v/>
      </c>
      <c r="DK143" s="68">
        <f>IF(DI143&gt;0,DJ143-$V143,0)</f>
        <v/>
      </c>
      <c r="DL143" s="68">
        <f>IF(DI143&gt;0,(DI143-DL$10)/DL$10,0)</f>
        <v/>
      </c>
      <c r="DM143" s="68" t="n"/>
      <c r="DN143" s="15">
        <f>IF(DI143&gt;0,(DI143-DI$10)/DI$10,0)</f>
        <v/>
      </c>
      <c r="DP143" s="13" t="n">
        <v>43.62</v>
      </c>
      <c r="DQ143" s="68">
        <f>IF(DP143&gt;0,((DP143-DP142)/DP142),0)</f>
        <v/>
      </c>
      <c r="DR143" s="68">
        <f>IF(DP143&gt;0,DQ143-$V143,0)</f>
        <v/>
      </c>
      <c r="DS143" s="68" t="n"/>
      <c r="DT143" s="68" t="n"/>
      <c r="DU143" s="15">
        <f>IF(DP143&gt;0,(DP143-DP$10)/DP$10,0)</f>
        <v/>
      </c>
      <c r="DV143" s="18" t="n"/>
      <c r="DW143" s="13" t="n">
        <v>36.43</v>
      </c>
      <c r="DX143" s="68">
        <f>IF(DW143&gt;0,((DW143-DW142)/DW142),0)</f>
        <v/>
      </c>
      <c r="DY143" s="68">
        <f>IF(DW143&gt;0,DX143-$V143,0)</f>
        <v/>
      </c>
      <c r="DZ143" s="68">
        <f>IF(DW143&gt;0,(DW143-DZ$10)/DZ$10,0)</f>
        <v/>
      </c>
      <c r="EA143" s="68" t="n"/>
      <c r="EB143" s="15">
        <f>IF(DW143&gt;0,(DW143-DW$10)/DW$10,0)</f>
        <v/>
      </c>
      <c r="ED143" s="13" t="n">
        <v>39.34</v>
      </c>
      <c r="EE143" s="68">
        <f>IF(ED143&gt;0,((ED143-ED142)/ED142),0)</f>
        <v/>
      </c>
      <c r="EF143" s="68">
        <f>IF(ED143&gt;0,EE143-$V143,0)</f>
        <v/>
      </c>
      <c r="EG143" s="68">
        <f>IF(ED143&gt;0,(ED143-EG$10)/EG$10,0)</f>
        <v/>
      </c>
      <c r="EH143" s="68" t="n"/>
      <c r="EI143" s="15">
        <f>IF(ED143&gt;0,(ED143-ED$10)/ED$10,0)</f>
        <v/>
      </c>
      <c r="EK143" s="13" t="n">
        <v>127.12</v>
      </c>
      <c r="EL143" s="68">
        <f>IF(EK143&gt;0,((EK143-EK142)/EK142),0)</f>
        <v/>
      </c>
      <c r="EM143" s="68">
        <f>IF(EK143&gt;0,EL143-$V143,0)</f>
        <v/>
      </c>
      <c r="EN143" s="68">
        <f>IF(EK143&gt;0,(EK143-EN$10)/EN$10,0)</f>
        <v/>
      </c>
      <c r="EO143" s="68" t="n"/>
      <c r="EP143" s="15">
        <f>IF(EK143&gt;0,(EK143-EK$10)/EK$10,0)</f>
        <v/>
      </c>
      <c r="ER143" s="13" t="n">
        <v>38.76</v>
      </c>
      <c r="ES143" s="68">
        <f>IF(ER143&gt;0,((ER143-ER142)/ER142),0)</f>
        <v/>
      </c>
      <c r="ET143" s="68">
        <f>IF(ER143&gt;0,ES143-$V143,0)</f>
        <v/>
      </c>
      <c r="EU143" s="68">
        <f>IF(ER143&gt;0,(ER143-EU$10)/EU$10,0)</f>
        <v/>
      </c>
      <c r="EV143" s="68" t="n"/>
      <c r="EW143" s="15">
        <f>IF(ER143&gt;0,(ER143-ER$10)/ER$10,0)</f>
        <v/>
      </c>
      <c r="EY143" s="13" t="n">
        <v>38.28</v>
      </c>
      <c r="EZ143" s="68">
        <f>IF(EY143&gt;0,((EY143-EY142)/EY142),0)</f>
        <v/>
      </c>
      <c r="FA143" s="68">
        <f>IF(EY143&gt;0,EZ143-$V143,0)</f>
        <v/>
      </c>
      <c r="FB143" s="68" t="n"/>
      <c r="FC143" s="68" t="n"/>
      <c r="FD143" s="15">
        <f>IF(EY143&gt;0,(EY143-EY$10)/EY$10,0)</f>
        <v/>
      </c>
      <c r="FF143" s="13" t="n">
        <v>57.87</v>
      </c>
      <c r="FG143" s="68">
        <f>IF(FF143&gt;0,((FF143-FF142)/FF142),0)</f>
        <v/>
      </c>
      <c r="FH143" s="68">
        <f>IF(FF143&gt;0,FG143-$V143,0)</f>
        <v/>
      </c>
      <c r="FI143" s="68">
        <f>IF(FF143&gt;0,(FF143-FI$10)/FI$10,0)</f>
        <v/>
      </c>
      <c r="FJ143" s="68" t="n"/>
      <c r="FK143" s="15">
        <f>IF(FF143&gt;0,(FF143-FF$10)/FF$10,0)</f>
        <v/>
      </c>
      <c r="FM143" s="13" t="n">
        <v>200.14</v>
      </c>
      <c r="FN143" s="68">
        <f>IF(FM143&gt;0,((FM143-FM142)/FM142),0)</f>
        <v/>
      </c>
      <c r="FO143" s="68">
        <f>IF(FM143&gt;0,FN143-$V143,0)</f>
        <v/>
      </c>
      <c r="FP143" s="68">
        <f>IF(FM143&gt;0,(FM143-FP$10)/FP$10,0)</f>
        <v/>
      </c>
      <c r="FQ143" s="68" t="n"/>
      <c r="FR143" s="15">
        <f>IF(FM143&gt;0,(FM143-FM$10)/FM$10,0)</f>
        <v/>
      </c>
      <c r="FT143" s="13" t="n">
        <v>91.02</v>
      </c>
      <c r="FU143" s="68">
        <f>IF(FT143&gt;0,((FT143-FT142)/FT142),0)</f>
        <v/>
      </c>
      <c r="FV143" s="68">
        <f>IF(FT143&gt;0,FU143-$V143,0)</f>
        <v/>
      </c>
      <c r="FW143" s="68">
        <f>IF(FT143&gt;0,(FT143-FW$10)/FW$10,0)</f>
        <v/>
      </c>
      <c r="FX143" s="68" t="n"/>
      <c r="FY143" s="15">
        <f>IF(FT143&gt;0,(FT143-FT$10)/FT$10,0)</f>
        <v/>
      </c>
      <c r="GA143" s="13" t="n">
        <v>18.14</v>
      </c>
      <c r="GB143" s="68">
        <f>IF(GA143&gt;0,((GA143-GA142)/GA142),0)</f>
        <v/>
      </c>
      <c r="GC143" s="68">
        <f>IF(GA143&gt;0,GB143-$V143,0)</f>
        <v/>
      </c>
      <c r="GD143" s="68" t="n"/>
      <c r="GE143" s="68" t="n"/>
      <c r="GF143" s="15">
        <f>IF(GA143&gt;0,(GA143-GA$10)/GA$10,0)</f>
        <v/>
      </c>
      <c r="GG143" s="18" t="n"/>
      <c r="GH143" s="13" t="n">
        <v>19.18</v>
      </c>
      <c r="GI143" s="68">
        <f>IF(GH143&gt;0,((GH143-GH142)/GH142),0)</f>
        <v/>
      </c>
      <c r="GJ143" s="68">
        <f>IF(GH143&gt;0,GI143-$V143,0)</f>
        <v/>
      </c>
      <c r="GK143" s="68">
        <f>IF(GH143&gt;0,(GH143-GK$10)/GK$10,0)</f>
        <v/>
      </c>
      <c r="GL143" s="68" t="n"/>
      <c r="GM143" s="15">
        <f>IF(GH143&gt;0,(GH143-GH$10)/GH$10,0)</f>
        <v/>
      </c>
      <c r="GO143" s="13" t="n">
        <v>25.53</v>
      </c>
      <c r="GP143" s="68">
        <f>IF(GO143&gt;0,((GO143-GO142)/GO142),0)</f>
        <v/>
      </c>
      <c r="GQ143" s="68">
        <f>IF(GO143&gt;0,GP143-$V143,0)</f>
        <v/>
      </c>
      <c r="GR143" s="68" t="n"/>
      <c r="GS143" s="68" t="n"/>
      <c r="GT143" s="15">
        <f>IF(GO143&gt;0,(GO143-GO$10)/GO$10,0)</f>
        <v/>
      </c>
      <c r="GV143" s="13" t="n">
        <v>15.78</v>
      </c>
      <c r="GW143" s="68">
        <f>IF(GV143&gt;0,((GV143-GV142)/GV142),0)</f>
        <v/>
      </c>
      <c r="GX143" s="68">
        <f>IF(GV143&gt;0,GW143-$V143,0)</f>
        <v/>
      </c>
      <c r="GY143" s="68">
        <f>IF(GV143&gt;0,(GV143-GY$10)/GY$10,0)</f>
        <v/>
      </c>
      <c r="GZ143" s="68" t="n"/>
      <c r="HA143" s="15">
        <f>IF(GV143&gt;0,(GV143-GV$10)/GV$10,0)</f>
        <v/>
      </c>
      <c r="HD143" s="13" t="n">
        <v>321.67</v>
      </c>
      <c r="HE143" s="68">
        <f>IF(HD143&gt;0,((HD143-HD142)/HD142),0)</f>
        <v/>
      </c>
      <c r="HF143" s="68">
        <f>IF(HD143&gt;0,HE143-$V143,0)</f>
        <v/>
      </c>
      <c r="HG143" s="68">
        <f>IF(HD143&gt;0,(HD143-HG$10)/HG$10,0)</f>
        <v/>
      </c>
      <c r="HH143" s="68" t="n"/>
      <c r="HI143" s="15">
        <f>IF(HD143&gt;0,(HD143-HD$10)/HD$10,0)</f>
        <v/>
      </c>
      <c r="HK143" s="13" t="n">
        <v>54.28</v>
      </c>
      <c r="HL143" s="68">
        <f>IF(HK143&gt;0,((HK143-HK142)/HK142),0)</f>
        <v/>
      </c>
      <c r="HM143" s="68">
        <f>IF(HK143&gt;0,HL143-$V143,0)</f>
        <v/>
      </c>
      <c r="HN143" s="68">
        <f>IF(HK143&gt;0,(HK143-HN$10)/HN$10,0)</f>
        <v/>
      </c>
      <c r="HO143" s="68" t="n"/>
      <c r="HP143" s="15">
        <f>IF(HK143&gt;0,(HK143-HK$10)/HK$10,0)</f>
        <v/>
      </c>
      <c r="HR143" s="13" t="n">
        <v>112.22</v>
      </c>
      <c r="HS143" s="68">
        <f>IF(HR143&gt;0,((HR143-HR142)/HR142),0)</f>
        <v/>
      </c>
      <c r="HT143" s="68">
        <f>IF(HR143&gt;0,HS143-$V143,0)</f>
        <v/>
      </c>
      <c r="HU143" s="68">
        <f>IF(HR143&gt;0,(HR143-HU$10)/HU$10,0)</f>
        <v/>
      </c>
      <c r="HV143" s="68" t="n"/>
      <c r="HW143" s="15">
        <f>IF(HR143&gt;0,(HR143-HR$10)/HR$10,0)</f>
        <v/>
      </c>
      <c r="HY143" s="13" t="n">
        <v>171.37</v>
      </c>
      <c r="HZ143" s="68">
        <f>IF(HY143&gt;0,((HY143-HY142)/HY142),0)</f>
        <v/>
      </c>
      <c r="IA143" s="68">
        <f>IF(HY143&gt;0,HZ143-$V143,0)</f>
        <v/>
      </c>
      <c r="IB143" s="68">
        <f>IF(HY143&gt;0,(HY143-IB$10)/IB$10,0)</f>
        <v/>
      </c>
      <c r="IC143" s="68" t="n"/>
      <c r="ID143" s="15">
        <f>IF(HY143&gt;0,(HY143-HY$10)/HY$10,0)</f>
        <v/>
      </c>
      <c r="IF143" s="13" t="n">
        <v>280.81</v>
      </c>
      <c r="IG143" s="68">
        <f>IF(IF143&gt;0,((IF143-IF142)/IF142),0)</f>
        <v/>
      </c>
      <c r="IH143" s="68">
        <f>IF(IF143&gt;0,IG143-$V143,0)</f>
        <v/>
      </c>
      <c r="II143" s="68">
        <f>IF(IF143&gt;0,(IF143-II$10)/II$10,0)</f>
        <v/>
      </c>
      <c r="IJ143" s="68" t="n"/>
      <c r="IK143" s="15">
        <f>IF(IF143&gt;0,(IF143-IF$10)/IF$10,0)</f>
        <v/>
      </c>
      <c r="IM143" s="13" t="n">
        <v>253.78</v>
      </c>
      <c r="IN143" s="68">
        <f>IF(IM143&gt;0,((IM143-IM142)/IM142),0)</f>
        <v/>
      </c>
      <c r="IO143" s="68">
        <f>IF(IM143&gt;0,IN143-$V143,0)</f>
        <v/>
      </c>
      <c r="IP143" s="68">
        <f>IF(IM143&gt;0,(IM143-IP$10)/IP$10,0)</f>
        <v/>
      </c>
      <c r="IQ143" s="68" t="n"/>
      <c r="IR143" s="15">
        <f>IF(IM143&gt;0,(IM143-IM$10)/IM$10,0)</f>
        <v/>
      </c>
      <c r="IT143" s="13" t="n">
        <v>76.2</v>
      </c>
      <c r="IU143" s="68">
        <f>IF(IT143&gt;0,((IT143-IT142)/IT142),0)</f>
        <v/>
      </c>
      <c r="IV143" s="68">
        <f>IF(IT143&gt;0,IU143-$V143,0)</f>
        <v/>
      </c>
      <c r="IW143" s="68">
        <f>IF(IT143&gt;0,(IT143-IW$10)/IW$10,0)</f>
        <v/>
      </c>
      <c r="IX143" s="68" t="n"/>
      <c r="IY143" s="15">
        <f>IF(IT143&gt;0,(IT143-IT$10)/IT$10,0)</f>
        <v/>
      </c>
      <c r="JA143" s="13" t="n">
        <v>702.91</v>
      </c>
      <c r="JB143" s="68">
        <f>IF(JA143&gt;0,((JA143-JA142)/JA142),0)</f>
        <v/>
      </c>
      <c r="JC143" s="68">
        <f>IF(JA143&gt;0,JB143-$V143,0)</f>
        <v/>
      </c>
      <c r="JD143" s="68">
        <f>IF(JA143&gt;0,(JA143-JD$10)/JD$10,0)</f>
        <v/>
      </c>
      <c r="JE143" s="68" t="n"/>
      <c r="JF143" s="15">
        <f>IF(JA143&gt;0,(JA143-JA$10)/JA$10,0)</f>
        <v/>
      </c>
      <c r="JH143" s="13" t="n">
        <v>505.62</v>
      </c>
      <c r="JI143" s="68">
        <f>IF(JH143&gt;0,((JH143-JH142)/JH142),0)</f>
        <v/>
      </c>
      <c r="JJ143" s="68">
        <f>IF(JH143&gt;0,JI143-$V143,0)</f>
        <v/>
      </c>
      <c r="JK143" s="68">
        <f>IF(JH143&gt;0,(JH143-JK$10)/JK$10,0)</f>
        <v/>
      </c>
      <c r="JL143" s="68" t="n"/>
      <c r="JM143" s="15">
        <f>IF(JH143&gt;0,(JH143-JH$10)/JH$10,0)</f>
        <v/>
      </c>
      <c r="JO143" s="13" t="n">
        <v>19.46</v>
      </c>
      <c r="JP143" s="68">
        <f>IF(JO143&gt;0,((JO143-JO142)/JO142),0)</f>
        <v/>
      </c>
      <c r="JQ143" s="68">
        <f>IF(JO143&gt;0,JP143-$V143,0)</f>
        <v/>
      </c>
      <c r="JR143" s="68">
        <f>IF(JO143&gt;0,(JO143-JR$10)/JR$10,0)</f>
        <v/>
      </c>
      <c r="JS143" s="68" t="n"/>
      <c r="JT143" s="15">
        <f>IF(JO143&gt;0,(JO143-JO$10)/JO$10,0)</f>
        <v/>
      </c>
      <c r="JV143" s="13" t="n">
        <v>2.03</v>
      </c>
      <c r="JW143" s="68">
        <f>IF(JV143&gt;0,((JV143-JV142)/JV142),0)</f>
        <v/>
      </c>
      <c r="JX143" s="68">
        <f>IF(JV143&gt;0,JW143-$V143,0)</f>
        <v/>
      </c>
      <c r="JY143" s="68">
        <f>IF(JV143&gt;0,(JV143-JY$10)/JY$10,0)</f>
        <v/>
      </c>
      <c r="JZ143" s="68" t="n"/>
      <c r="KA143" s="15">
        <f>IF(JV143&gt;0,(JV143-JV$10)/JV$10,0)</f>
        <v/>
      </c>
      <c r="KC143" s="13" t="n">
        <v>17.9</v>
      </c>
      <c r="KD143" s="68">
        <f>IF(KC143&gt;0,((KC143-KC142)/KC142),0)</f>
        <v/>
      </c>
      <c r="KE143" s="68">
        <f>IF(KC143&gt;0,KD143-$V143,0)</f>
        <v/>
      </c>
      <c r="KF143" s="68">
        <f>IF(KC143&gt;0,(KC143-KF$10)/KF$10,0)</f>
        <v/>
      </c>
      <c r="KG143" s="68" t="n"/>
      <c r="KH143" s="15">
        <f>IF(KC143&gt;0,(KC143-KC$10)/KC$10,0)</f>
        <v/>
      </c>
      <c r="KI143" s="18" t="n"/>
      <c r="KJ143" s="13" t="n">
        <v>101.19</v>
      </c>
      <c r="KK143" s="68">
        <f>IF(KJ143&gt;0,((KJ143-KJ142)/KJ142),0)</f>
        <v/>
      </c>
      <c r="KL143" s="68">
        <f>IF(KJ143&gt;0,KK143-$V143,0)</f>
        <v/>
      </c>
      <c r="KM143" s="68">
        <f>IF(KJ143&gt;0,(KJ143-KM$10)/KM$10,0)</f>
        <v/>
      </c>
      <c r="KN143" s="68" t="n"/>
      <c r="KO143" s="15">
        <f>IF(KJ143&gt;0,(KJ143-KJ$10)/KJ$10,0)</f>
        <v/>
      </c>
      <c r="KQ143" s="13" t="n">
        <v>1.74</v>
      </c>
      <c r="KR143" s="68">
        <f>IF(KQ143&gt;0,((KQ143-KQ142)/KQ142),0)</f>
        <v/>
      </c>
      <c r="KS143" s="68">
        <f>IF(KQ143&gt;0,KR143-$V143,0)</f>
        <v/>
      </c>
      <c r="KT143" s="68">
        <f>IF(KQ143&gt;0,(KQ143-KT$10)/KT$10,0)</f>
        <v/>
      </c>
      <c r="KU143" s="68" t="n"/>
      <c r="KV143" s="15">
        <f>IF(KQ143&gt;0,(KQ143-KQ$10)/KQ$10,0)</f>
        <v/>
      </c>
      <c r="KW143" s="18" t="n"/>
      <c r="KX143" s="13" t="n">
        <v>52.76</v>
      </c>
      <c r="KY143" s="68">
        <f>IF(KX143&gt;0,((KX143-KX142)/KX142),0)</f>
        <v/>
      </c>
      <c r="KZ143" s="68">
        <f>IF(KX143&gt;0,KY143-$V143,0)</f>
        <v/>
      </c>
      <c r="LA143" s="68">
        <f>IF(KX143&gt;0,(KX143-LA$10)/LA$10,0)</f>
        <v/>
      </c>
      <c r="LB143" s="68" t="n"/>
      <c r="LC143" s="15">
        <f>IF(KX143&gt;0,(KX143-KX$10)/KX$10,0)</f>
        <v/>
      </c>
      <c r="LD143" s="18" t="n"/>
      <c r="LE143" s="13" t="n">
        <v>59.17</v>
      </c>
      <c r="LF143" s="68">
        <f>IF(LE143&gt;0,((LE143-LE142)/LE142),0)</f>
        <v/>
      </c>
      <c r="LG143" s="68">
        <f>IF(LE143&gt;0,LF143-$V143,0)</f>
        <v/>
      </c>
      <c r="LH143" s="68">
        <f>IF(LE143&gt;0,(LE143-LH$10)/LH$10,0)</f>
        <v/>
      </c>
      <c r="LI143" s="68" t="n"/>
      <c r="LJ143" s="15">
        <f>IF(LE143&gt;0,(LE143-LE$10)/LE$10,0)</f>
        <v/>
      </c>
      <c r="LL143" s="13" t="n">
        <v>119.64</v>
      </c>
      <c r="LM143" s="68">
        <f>IF(LL143&gt;0,((LL143-LL142)/LL142),0)</f>
        <v/>
      </c>
      <c r="LN143" s="68">
        <f>IF(LL143&gt;0,LM143-$V143,0)</f>
        <v/>
      </c>
      <c r="LO143" s="68">
        <f>IF(LL143&gt;0,(LL143-LO$10)/LO$10,0)</f>
        <v/>
      </c>
      <c r="LP143" s="68" t="n"/>
      <c r="LQ143" s="15">
        <f>IF(LL143&gt;0,(LL143-LL$10)/LL$10,0)</f>
        <v/>
      </c>
      <c r="LS143" s="13" t="n">
        <v>15.56</v>
      </c>
      <c r="LT143" s="68">
        <f>IF(LS143&gt;0,((LS143-LS142)/LS142),0)</f>
        <v/>
      </c>
      <c r="LU143" s="68">
        <f>IF(LS143&gt;0,LT143-$V143,0)</f>
        <v/>
      </c>
      <c r="LV143" s="68" t="n"/>
      <c r="LW143" s="68" t="n"/>
      <c r="LX143" s="15">
        <f>IF(LS143&gt;0,(LS143-LS$10)/LS$10,0)</f>
        <v/>
      </c>
      <c r="LZ143" s="13" t="n">
        <v>14.26</v>
      </c>
      <c r="MA143" s="68">
        <f>IF(LZ143&gt;0,((LZ143-LZ142)/LZ142),0)</f>
        <v/>
      </c>
      <c r="MB143" s="68">
        <f>IF(LZ143&gt;0,MA143-$V143,0)</f>
        <v/>
      </c>
      <c r="MC143" s="68">
        <f>IF(LZ143&gt;0,(LZ143-MC$10)/MC$10,0)</f>
        <v/>
      </c>
      <c r="MD143" s="68" t="n"/>
      <c r="ME143" s="15">
        <f>IF(LZ143&gt;0,(LZ143-LZ$10)/LZ$10,0)</f>
        <v/>
      </c>
      <c r="MG143" s="13" t="n">
        <v>64.53</v>
      </c>
      <c r="MH143" s="68">
        <f>IF(MG143&gt;0,((MG143-MG142)/MG142),0)</f>
        <v/>
      </c>
      <c r="MI143" s="68">
        <f>IF(MG143&gt;0,MH143-$V143,0)</f>
        <v/>
      </c>
      <c r="MJ143" s="68">
        <f>IF(MG143&gt;0,(MG143-MJ$10)/MJ$10,0)</f>
        <v/>
      </c>
      <c r="MK143" s="68" t="n"/>
      <c r="ML143" s="15">
        <f>IF(MG143&gt;0,(MG143-MG$10)/MG$10,0)</f>
        <v/>
      </c>
      <c r="MN143" s="13" t="n">
        <v>139.85</v>
      </c>
      <c r="MO143" s="68">
        <f>IF(MN143&gt;0,((MN143-MN142)/MN142),0)</f>
        <v/>
      </c>
      <c r="MP143" s="68">
        <f>IF(MN143&gt;0,MO143-$V143,0)</f>
        <v/>
      </c>
      <c r="MQ143" s="68">
        <f>IF(MN143&gt;0,(MN143-MQ$10)/MQ$10,0)</f>
        <v/>
      </c>
      <c r="MR143" s="68" t="n"/>
      <c r="MS143" s="15">
        <f>IF(MN143&gt;0,(MN143-MN$10)/MN$10,0)</f>
        <v/>
      </c>
      <c r="MU143" s="13" t="n">
        <v>15.45</v>
      </c>
      <c r="MV143" s="68">
        <f>IF(MU143&gt;0,((MU143-MU142)/MU142),0)</f>
        <v/>
      </c>
      <c r="MW143" s="68">
        <f>IF(MU143&gt;0,MV143-$V143,0)</f>
        <v/>
      </c>
      <c r="MX143" s="68">
        <f>IF(MU143&gt;0,(MU143-MX$10)/MX$10,0)</f>
        <v/>
      </c>
      <c r="MY143" s="68" t="n"/>
      <c r="MZ143" s="15">
        <f>IF(MU143&gt;0,(MU143-MU$10)/MU$10,0)</f>
        <v/>
      </c>
      <c r="NB143" s="13" t="n">
        <v>266.18</v>
      </c>
      <c r="NC143" s="68">
        <f>IF(NB143&gt;0,((NB143-NB142)/NB142),0)</f>
        <v/>
      </c>
      <c r="ND143" s="68">
        <f>IF(NB143&gt;0,NC143-$V143,0)</f>
        <v/>
      </c>
      <c r="NE143" s="68">
        <f>IF(NB143&gt;0,(NB143-NE$10)/NE$10,0)</f>
        <v/>
      </c>
      <c r="NF143" s="68" t="n"/>
      <c r="NG143" s="15">
        <f>IF(NB143&gt;0,(NB143-NB$10)/NB$10,0)</f>
        <v/>
      </c>
      <c r="NI143" s="13" t="n">
        <v>6.02</v>
      </c>
      <c r="NJ143" s="68">
        <f>IF(NI143&gt;0,((NI143-NI142)/NI142),0)</f>
        <v/>
      </c>
      <c r="NK143" s="68">
        <f>IF(NI143&gt;0,NJ143-$V143,0)</f>
        <v/>
      </c>
      <c r="NL143" s="68">
        <f>IF(NI143&gt;0,(NI143-NL$10)/NL$10,0)</f>
        <v/>
      </c>
      <c r="NM143" s="68" t="n"/>
      <c r="NN143" s="15">
        <f>IF(NI143&gt;0,(NI143-NI$10)/NI$10,0)</f>
        <v/>
      </c>
      <c r="NP143" s="13" t="n">
        <v>561.17</v>
      </c>
      <c r="NQ143" s="68">
        <f>IF(NP143&gt;0,((NP143-NP142)/NP142),0)</f>
        <v/>
      </c>
      <c r="NR143" s="68">
        <f>IF(NP143&gt;0,NQ143-$V143,0)</f>
        <v/>
      </c>
      <c r="NS143" s="68">
        <f>IF(NP143&gt;0,(NP143-NS$10)/NS$10,0)</f>
        <v/>
      </c>
      <c r="NT143" s="68" t="n"/>
      <c r="NU143" s="15">
        <f>IF(NP143&gt;0,(NP143-NP$10)/NP$10,0)</f>
        <v/>
      </c>
      <c r="NW143" s="13" t="n">
        <v>182.97</v>
      </c>
      <c r="NX143" s="68">
        <f>IF(NW143&gt;0,((NW143-NW142)/NW142),0)</f>
        <v/>
      </c>
      <c r="NY143" s="68">
        <f>IF(NW143&gt;0,NX143-$V143,0)</f>
        <v/>
      </c>
      <c r="NZ143" s="68">
        <f>IF(NW143&gt;0,(NW143-NZ$10)/NZ$10,0)</f>
        <v/>
      </c>
      <c r="OA143" s="68" t="n"/>
      <c r="OB143" s="15">
        <f>IF(NW143&gt;0,(NW143-NW$10)/NW$10,0)</f>
        <v/>
      </c>
      <c r="OD143" s="13" t="n">
        <v>2.69</v>
      </c>
      <c r="OE143" s="68">
        <f>IF(OD143&gt;0,((OD143-OD142)/OD142),0)</f>
        <v/>
      </c>
      <c r="OF143" s="68">
        <f>IF(OD143&gt;0,OE143-$V143,0)</f>
        <v/>
      </c>
      <c r="OG143" s="68">
        <f>IF(OD143&gt;0,(OD143-OG$10)/OG$10,0)</f>
        <v/>
      </c>
      <c r="OH143" s="68" t="n"/>
      <c r="OI143" s="15">
        <f>IF(OD143&gt;0,(OD143-OD$10)/OD$10,0)</f>
        <v/>
      </c>
      <c r="OK143" s="13" t="n">
        <v>227.26</v>
      </c>
      <c r="OL143" s="68">
        <f>IF(OK143&gt;0,((OK143-OK142)/OK142),0)</f>
        <v/>
      </c>
      <c r="OM143" s="68">
        <f>IF(OK143&gt;0,OL143-$V143,0)</f>
        <v/>
      </c>
      <c r="ON143" s="68">
        <f>IF(OK143&gt;0,(OK143-ON$10)/ON$10,0)</f>
        <v/>
      </c>
      <c r="OO143" s="68" t="n"/>
      <c r="OP143" s="15">
        <f>IF(OK143&gt;0,(OK143-OK$10)/OK$10,0)</f>
        <v/>
      </c>
      <c r="OR143" s="13" t="n">
        <v>7.68</v>
      </c>
      <c r="OS143" s="68">
        <f>IF(OR143&gt;0,((OR143-OR142)/OR142),0)</f>
        <v/>
      </c>
      <c r="OT143" s="68">
        <f>IF(OR143&gt;0,OS143-$V143,0)</f>
        <v/>
      </c>
      <c r="OU143" s="68">
        <f>IF(OR143&gt;0,(OR143-OU$10)/OU$10,0)</f>
        <v/>
      </c>
      <c r="OV143" s="68" t="n"/>
      <c r="OW143" s="15">
        <f>IF(OR143&gt;0,(OR143-OR$10)/OR$10,0)</f>
        <v/>
      </c>
      <c r="OY143" s="13" t="n">
        <v>150.17</v>
      </c>
      <c r="OZ143" s="68">
        <f>IF(OY143&gt;0,((OY143-OY142)/OY142),0)</f>
        <v/>
      </c>
      <c r="PA143" s="68">
        <f>IF(OY143&gt;0,OZ143-$V143,0)</f>
        <v/>
      </c>
      <c r="PB143" s="68">
        <f>IF(OY143&gt;0,(OY143-PB$10)/PB$10,0)</f>
        <v/>
      </c>
      <c r="PC143" s="68" t="n"/>
      <c r="PD143" s="15">
        <f>IF(OY143&gt;0,(OY143-OY$10)/OY$10,0)</f>
        <v/>
      </c>
      <c r="PE143" s="18" t="n"/>
      <c r="PF143" s="13" t="n">
        <v>263.66</v>
      </c>
      <c r="PG143" s="68">
        <f>IF(PF143&gt;0,((PF143-PF142)/PF142),0)</f>
        <v/>
      </c>
      <c r="PH143" s="68">
        <f>IF(PF143&gt;0,PG143-$V143,0)</f>
        <v/>
      </c>
      <c r="PI143" s="68">
        <f>IF(PF143&gt;0,(PF143-PI$10)/PI$10,0)</f>
        <v/>
      </c>
      <c r="PJ143" s="68" t="n"/>
      <c r="PK143" s="15">
        <f>IF(PF143&gt;0,(PF143-PF$10)/PF$10,0)</f>
        <v/>
      </c>
      <c r="PM143" s="13" t="n"/>
      <c r="PN143" s="68">
        <f>IF(PM143&gt;0,((PM143-PM142)/PM142),0)</f>
        <v/>
      </c>
      <c r="PO143" s="68">
        <f>PN143-$V143</f>
        <v/>
      </c>
      <c r="PP143" s="68">
        <f>IF(PM143&gt;0,(PM143-PP$10)/PP$10,0)</f>
        <v/>
      </c>
      <c r="PQ143" s="68" t="n"/>
      <c r="PR143" s="15">
        <f>IF(PM143&gt;0,(PM143-PM$10)/PM$10,0)</f>
        <v/>
      </c>
      <c r="PT143" s="13" t="n">
        <v>8.24</v>
      </c>
      <c r="PU143" s="68">
        <f>IF(PT143&gt;0,((PT143-PT142)/PT142),0)</f>
        <v/>
      </c>
      <c r="PV143" s="68">
        <f>IF(PT143&gt;0,PU143-$V143,0)</f>
        <v/>
      </c>
      <c r="PW143" s="68">
        <f>IF(PT143&gt;0,(PT143-PW$10)/PW$10,0)</f>
        <v/>
      </c>
      <c r="PX143" s="68" t="n"/>
      <c r="PY143" s="15">
        <f>IF(PT143&gt;0,(PT143-PT$10)/PT$10,0)</f>
        <v/>
      </c>
      <c r="QA143" s="13" t="n">
        <v>228.41</v>
      </c>
      <c r="QB143" s="68">
        <f>IF(QA143&gt;0,((QA143-QA142)/QA142),0)</f>
        <v/>
      </c>
      <c r="QC143" s="68">
        <f>IF(QA143&gt;0,QB143-$V143,0)</f>
        <v/>
      </c>
      <c r="QD143" s="68">
        <f>IF(QA143&gt;0,(QA143-QD$10)/QD$10,0)</f>
        <v/>
      </c>
      <c r="QE143" s="68" t="n"/>
      <c r="QF143" s="15">
        <f>IF(QA143&gt;0,(QA143-QA$10)/QA$10,0)</f>
        <v/>
      </c>
      <c r="QH143" s="13" t="n">
        <v>1.58</v>
      </c>
      <c r="QI143" s="68">
        <f>IF(QH143&gt;0,((QH143-QH142)/QH142),0)</f>
        <v/>
      </c>
      <c r="QJ143" s="68">
        <f>IF(QH143&gt;0,QI143-$V143,0)</f>
        <v/>
      </c>
      <c r="QK143" s="68">
        <f>IF(QH143&gt;0,(QH143-QK$10)/QK$10,0)</f>
        <v/>
      </c>
      <c r="QL143" s="68" t="n"/>
      <c r="QM143" s="15">
        <f>IF(QH143&gt;0,(QH143-QH$10)/QH$10,0)</f>
        <v/>
      </c>
      <c r="QO143" s="13" t="n">
        <v>14.26</v>
      </c>
      <c r="QP143" s="68">
        <f>IF(QO143&gt;0,((QO143-QO142)/QO142),0)</f>
        <v/>
      </c>
      <c r="QQ143" s="68">
        <f>IF(QO143&gt;0,QP143-$V143,0)</f>
        <v/>
      </c>
      <c r="QR143" s="68">
        <f>IF(QO143&gt;0,(QO143-QR$10)/QR$10,0)</f>
        <v/>
      </c>
      <c r="QS143" s="68" t="n"/>
      <c r="QT143" s="15">
        <f>IF(QO143&gt;0,(QO143-QO$10)/QO$10,0)</f>
        <v/>
      </c>
      <c r="QV143" s="13" t="n">
        <v>2.25</v>
      </c>
      <c r="QW143" s="68">
        <f>IF(QV143&gt;0,((QV143-QV142)/QV142),0)</f>
        <v/>
      </c>
      <c r="QX143" s="68">
        <f>IF(QV143&gt;0,QW143-$V143,0)</f>
        <v/>
      </c>
      <c r="QY143" s="68">
        <f>IF(QV143&gt;0,(QV143-QY$10)/QY$10,0)</f>
        <v/>
      </c>
      <c r="QZ143" s="68" t="n"/>
      <c r="RA143" s="15">
        <f>IF(QV143&gt;0,(QV143-QV$10)/QV$10,0)</f>
        <v/>
      </c>
      <c r="RC143" s="13" t="n">
        <v>45.81</v>
      </c>
      <c r="RD143" s="68">
        <f>IF(RC143&gt;0,((RC143-RC142)/RC142),0)</f>
        <v/>
      </c>
      <c r="RE143" s="68">
        <f>IF(RC143&gt;0,RD143-$V143,0)</f>
        <v/>
      </c>
      <c r="RF143" s="68">
        <f>IF(RC143&gt;0,(RC143-RF$10)/RF$10,0)</f>
        <v/>
      </c>
      <c r="RG143" s="68" t="n"/>
      <c r="RH143" s="15">
        <f>IF(RC143&gt;0,(RC143-RC$10)/RC$10,0)</f>
        <v/>
      </c>
      <c r="RJ143" s="13" t="n">
        <v>237.56</v>
      </c>
      <c r="RK143" s="68">
        <f>IF(RJ143&gt;0,((RJ143-RJ142)/RJ142),0)</f>
        <v/>
      </c>
      <c r="RL143" s="68">
        <f>RK143-$V143</f>
        <v/>
      </c>
      <c r="RM143" s="68">
        <f>IF(RJ143&gt;0,(RJ143-RM$10)/RM$10,0)</f>
        <v/>
      </c>
      <c r="RN143" s="68" t="n"/>
      <c r="RO143" s="15">
        <f>IF(RJ143&gt;0,(RJ143-RJ$10)/RJ$10,0)</f>
        <v/>
      </c>
      <c r="RQ143" s="13" t="n">
        <v>14.72</v>
      </c>
      <c r="RR143" s="68">
        <f>IF(RQ143&gt;0,((RQ143-RQ142)/RQ142),0)</f>
        <v/>
      </c>
      <c r="RS143" s="68">
        <f>RR143-$V143</f>
        <v/>
      </c>
      <c r="RT143" s="68">
        <f>IF(RQ143&gt;0,(RQ143-RT$10)/RT$10,0)</f>
        <v/>
      </c>
      <c r="RU143" s="68" t="n"/>
      <c r="RV143" s="15">
        <f>IF(RQ143&gt;0,(RQ143-RQ$10)/RQ$10,0)</f>
        <v/>
      </c>
      <c r="RX143" s="13" t="n">
        <v>150.91</v>
      </c>
      <c r="RY143" s="68">
        <f>IF(RX143&gt;0,((RX143-RX142)/RX142),0)</f>
        <v/>
      </c>
      <c r="RZ143" s="68">
        <f>RY143-$V143</f>
        <v/>
      </c>
      <c r="SA143" s="68">
        <f>IF(RX143&gt;0,(RX143-SA$10)/SA$10,0)</f>
        <v/>
      </c>
      <c r="SB143" s="68" t="n"/>
      <c r="SC143" s="15">
        <f>IF(RX143&gt;0,(RX143-RX$10)/RX$10,0)</f>
        <v/>
      </c>
      <c r="SE143" s="13" t="n">
        <v>16.56</v>
      </c>
      <c r="SF143" s="68">
        <f>IF(SE143&gt;0,((SE143-SE142)/SE142),0)</f>
        <v/>
      </c>
      <c r="SG143" s="68">
        <f>SF143-$V143</f>
        <v/>
      </c>
      <c r="SH143" s="68">
        <f>IF(SE143&gt;0,(SE143-SH$10)/SH$10,0)</f>
        <v/>
      </c>
      <c r="SI143" s="68" t="n"/>
      <c r="SJ143" s="15">
        <f>IF(SE143&gt;0,(SE143-SE$10)/SE$10,0)</f>
        <v/>
      </c>
      <c r="SL143" s="13" t="n">
        <v>1.32</v>
      </c>
      <c r="SM143" s="68">
        <f>IF(SL143&gt;0,((SL143-SL142)/SL142),0)</f>
        <v/>
      </c>
      <c r="SN143" s="68">
        <f>SM143-$V143</f>
        <v/>
      </c>
      <c r="SO143" s="68">
        <f>IF(SL143&gt;0,(SL143-SO$10)/SO$10,0)</f>
        <v/>
      </c>
      <c r="SP143" s="68" t="n"/>
      <c r="SQ143" s="15">
        <f>IF(SL143&gt;0,(SL143-SL$10)/SL$10,0)</f>
        <v/>
      </c>
      <c r="SS143" s="13" t="n">
        <v>16.91</v>
      </c>
      <c r="ST143" s="68">
        <f>IF(SS143&gt;0,((SS143-SS142)/SS142),0)</f>
        <v/>
      </c>
      <c r="SU143" s="68">
        <f>ST143-$V143</f>
        <v/>
      </c>
      <c r="SV143" s="68">
        <f>IF(SS143&gt;0,(SS143-SV$10)/SV$10,0)</f>
        <v/>
      </c>
      <c r="SW143" s="68" t="n"/>
      <c r="SX143" s="15">
        <f>IF(SS143&gt;0,(SS143-SS$10)/SS$10,0)</f>
        <v/>
      </c>
      <c r="SZ143" s="13" t="n">
        <v>58.55</v>
      </c>
      <c r="TA143" s="68">
        <f>IF(SZ143&gt;0,((SZ143-SZ142)/SZ142),0)</f>
        <v/>
      </c>
      <c r="TB143" s="68">
        <f>TA143-$V143</f>
        <v/>
      </c>
      <c r="TC143" s="68">
        <f>IF(SZ143&gt;0,(SZ143-TC$10)/TC$10,0)</f>
        <v/>
      </c>
      <c r="TD143" s="68" t="n"/>
      <c r="TE143" s="15">
        <f>IF(SZ143&gt;0,(SZ143-SZ$10)/SZ$10,0)</f>
        <v/>
      </c>
      <c r="TG143" s="587" t="n">
        <v>0.33</v>
      </c>
      <c r="TH143" s="68">
        <f>IF(TG143&gt;0,((TG143-TG142)/TG142),0)</f>
        <v/>
      </c>
      <c r="TI143" s="68">
        <f>TH143-$V143</f>
        <v/>
      </c>
      <c r="TJ143" s="68">
        <f>IF(TG143&gt;0,(TG143-TJ$10)/TJ$10,0)</f>
        <v/>
      </c>
      <c r="TK143" s="68" t="n"/>
      <c r="TL143" s="15">
        <f>IF(TG143&gt;0,(TG143-TG$10)/TG$10,0)</f>
        <v/>
      </c>
      <c r="TN143" s="13" t="n">
        <v>82.29000000000001</v>
      </c>
      <c r="TO143" s="68">
        <f>IF(TN143&gt;0,((TN143-TN142)/TN142),0)</f>
        <v/>
      </c>
      <c r="TP143" s="68">
        <f>TO143-$V143</f>
        <v/>
      </c>
      <c r="TQ143" s="68">
        <f>IF(TN143&gt;0,(TN143-TQ$10)/TQ$10,0)</f>
        <v/>
      </c>
      <c r="TR143" s="68" t="n"/>
      <c r="TS143" s="15">
        <f>IF(TN143&gt;0,(TN143-TN$10)/TN$10,0)</f>
        <v/>
      </c>
      <c r="TU143" s="587" t="n">
        <v>3.22</v>
      </c>
      <c r="TV143" s="68">
        <f>IF(TU143&gt;0,((TU143-TU142)/TU142),0)</f>
        <v/>
      </c>
      <c r="TW143" s="68">
        <f>TV143-$V143</f>
        <v/>
      </c>
      <c r="TX143" s="68">
        <f>IF(TU143&gt;0,(TU143-TX$10)/TX$10,0)</f>
        <v/>
      </c>
      <c r="TY143" s="68" t="n"/>
      <c r="TZ143" s="15">
        <f>IF(TU143&gt;0,(TU143-TU$10)/TU$10,0)</f>
        <v/>
      </c>
      <c r="UB143" s="587" t="n"/>
      <c r="UC143" s="68">
        <f>IF(UB143&gt;0,((UB143-UB142)/UB142),0)</f>
        <v/>
      </c>
      <c r="UD143" s="68">
        <f>UC143-$V143</f>
        <v/>
      </c>
      <c r="UE143" s="68">
        <f>IF(UB143&gt;0,(UB143-UE$10)/UE$10,0)</f>
        <v/>
      </c>
      <c r="UF143" s="68" t="n"/>
      <c r="UG143" s="15">
        <f>IF(UB143&gt;0,(UB143-UB$10)/UB$10,0)</f>
        <v/>
      </c>
      <c r="UI143" s="587" t="n"/>
      <c r="UJ143" s="68">
        <f>IF(UI143&gt;0,((UI143-UI142)/UI142),0)</f>
        <v/>
      </c>
      <c r="UK143" s="68">
        <f>UJ143-$V143</f>
        <v/>
      </c>
      <c r="UL143" s="68">
        <f>IF(UI143&gt;0,(UI143-UL$10)/UL$10,0)</f>
        <v/>
      </c>
      <c r="UM143" s="68" t="n"/>
      <c r="UN143" s="15">
        <f>IF(UI143&gt;0,(UI143-UI$10)/UI$10,0)</f>
        <v/>
      </c>
      <c r="UP143" s="587" t="n"/>
      <c r="UQ143" s="68">
        <f>IF(UP143&gt;0,((UP143-UP142)/UP142),0)</f>
        <v/>
      </c>
      <c r="UR143" s="68">
        <f>UQ143-$V143</f>
        <v/>
      </c>
      <c r="US143" s="68">
        <f>IF(UP143&gt;0,(UP143-US$10)/US$10,0)</f>
        <v/>
      </c>
      <c r="UT143" s="68" t="n"/>
      <c r="UU143" s="15">
        <f>IF(UP143&gt;0,(UP143-UP$10)/UP$10,0)</f>
        <v/>
      </c>
      <c r="UW143" s="587" t="n"/>
      <c r="UX143" s="68">
        <f>IF(UW143&gt;0,((UW143-UW142)/UW142),0)</f>
        <v/>
      </c>
      <c r="UY143" s="68">
        <f>UX143-$V143</f>
        <v/>
      </c>
      <c r="UZ143" s="68">
        <f>IF(UW143&gt;0,(UW143-UZ$10)/UZ$10,0)</f>
        <v/>
      </c>
      <c r="VA143" s="68" t="n"/>
      <c r="VB143" s="15">
        <f>IF(UW143&gt;0,(UW143-UW$10)/UW$10,0)</f>
        <v/>
      </c>
      <c r="VD143" s="587" t="n"/>
      <c r="VE143" s="68">
        <f>IF(VD143&gt;0,((VD143-VD142)/VD142),0)</f>
        <v/>
      </c>
      <c r="VF143" s="68">
        <f>VE143-$V143</f>
        <v/>
      </c>
      <c r="VG143" s="68">
        <f>IF(VD143&gt;0,(VD143-VG$10)/VG$10,0)</f>
        <v/>
      </c>
      <c r="VH143" s="68" t="n"/>
      <c r="VI143" s="15">
        <f>IF(VD143&gt;0,(VD143-VD$10)/VD$10,0)</f>
        <v/>
      </c>
      <c r="VM143" s="21">
        <f>IF($C143&gt;0,(($IK$5*IG143)+($GT$5*GP143)+($JM$5*JI143)+($JF$5*JB143)+($IY$5*IU143)+($IR$5*IN143)+($ID$5*HZ143)+($HW$5*HS143)+($HP$5*HL143)+($HI$5*HE143)+($GF$5*GB143)+($FY$5*FU143)+($FR$5*FN143)+($FK$5*FG143)+($FD$5*EZ143)+($EW$5*ES143)+($EP$5*EL143)+($EI$5*EE143)+($EB$5*DX143)+($DU$5*DQ143)+($DN$5*DJ143)+($DG$5*DC143)+($CZ$5*CV143)+($CS$5*CO143)+($CL$5*CH143)+($CE$5*CA143)+($BX$5*BT143)+($BQ$5*BM143)+($BJ$5*BF143)+($BC$5*AY143)+($AV$5*AR143)+($AO$5*AK143)+($AH$5*AD143)+($JT$5*JP143)+($KA$5*JW143)+($KO$5*KK143)+($PR$5*PN143)+($GM$5*GI143)+($HA$5*GW143)+($KV$5*KR143)+($KH$5*KD143)+($LC$5*KY143)+($MS$5*MO143)+($ML$5*MH143)+($ME$5*MA143)+($LX$5*LT143)+($LQ$5*LM143)+($LJ$5*LF143)+(MV143*$MZ$5)+(NC143*$NG$5)+(NJ143*$NN$5)+($OI$5*OE143)+($NU$5*NQ143)+($OB$5*NX143)+($PK$5*PG143)+($OP$5*OL143)+($OW$5*OS143)+($PD$5*OZ143)+(PU143*$PY$5)+(QB143*$QF$5)+(QI143*$QM$5)+(QP143*$QT$5)+(QW143*$RA$5)+(RD143*$RH$5)+(RK143*$RO$5)+(RR143*$RV$5)+(RY143*$SC$5)+(SF143*$SJ$5)+(SM143*$SQ$5)+(ST143*$SX$5)+(TA143*$TE$5))+(TH143*$TL$5)+(TO143*$TS$5))/$VM$5</f>
        <v/>
      </c>
      <c r="VN143" s="538" t="n"/>
      <c r="VO143" s="21">
        <f>IF($C143&gt;0,(($IK$5*II143)+($GT$5*GR143)+($JM$5*JK143)+($JF$5*JD143)+($IY$5*IW143)+($IR$5*IP143)+($ID$5*IB143)+($HW$5*HU143)+($HP$5*HN143)+($HI$5*HG143)+($GF$5*GD143)+($FY$5*FW143)+($FR$5*FP143)+($FK$5*FI143)+($FD$5*FB143)+($EW$5*EU143)+($EP$5*EN143)+($EI$5*EG143)+($EB$5*DZ143)+($DU$5*DS143)+($DN$5*DL143)+($DG$5*DE143)+($CZ$5*CX143)+($CS$5*CQ143)+($CL$5*CJ143)+($CE$5*CC143)+($BX$5*BV143)+($BQ$5*BO143)+($BJ$5*BH143)+($BC$5*BA143)+($AV$5*AT143)+($AO$5*AM143)+($AH$5*AF143)+($KO$5*KM143)+($KH$5*KF143)+($KA$5*JY143)+($JT$5*JR143)+($PR$5*PP143)+($GM$5*GK143)+($HA$5*GY143)+($KV$5*KT143)+($LC$5*LA143)+($MS$5*MQ143)+($ML$5*MJ143)+($ME$5*MC143)+($LX$5*LV143)+($LQ$5*LO143)+($LJ$5*LH143)+(MX143*$MZ$5)+(NE143*$NG$5)+(NL143*$NN$5)+($OI$5*OG143)+($NU$5*NS143)+($OB$5*NZ143)+($PD$5*PB143)+($OW$5*OU143)+($OP$5*ON143)+($PK$5*PI143)+($PY$5*PW143)+($QF$5*QD143)+($QM$5*QK143)+($QT$5*QR143)+($RA$5*QY143)+($RH$5*RF143)+($RO$5*RM143)+(RT143*$RV$5)+(SA143*$SC$5)+(SH143*$SJ$5)+(SO143*$SQ$5)+(SV143*$SX$5)+(TC143*$TE$5)+(TJ143*$TL$5)+(TQ143*$TS$5))/$VM$5,0)</f>
        <v/>
      </c>
      <c r="VP143" s="14" t="n"/>
      <c r="VQ143" s="21">
        <f>IF($C143&gt;0,(($IK$5*IK143)+($GT$5*GT143)+($JM$5*JM143)+($JF$5*JF143)+($IY$5*IY143)+($IR$5*IR143)+($ID$5*ID143)+($HW$5*HW143)+($HP$5*HP143)+($HI$5*HI143)+($GF$5*GF143)+($FY$5*FY143)+($FR$5*FR143)+($FK$5*FK143)+($FD$5*FD143)+($EW$5*EW143)+($EP$5*EP143)+($EI$5*EI143)+($EB$5*EB143)+($DU$5*DU143)+($DN$5*DN143)+($DG$5*DG143)+($CZ$5*CZ143)+($CS$5*CS143)+($CL$5*CL143)+($CE$5*CE143)+($BX$5*BX143)+($BQ$5*BQ143)+($BJ$5*BJ143)+($BC$5*BC143)+($AV$5*AV143)+($AO$5*AO143)+($AH$5*AH143)+($KO$5*KO143)+($PR$5*PR143)+($GM$5*GM143)+($HA$5*HA143)+($KH$5*KH143)+($KA$5*KA143)+($JT$5*JT143)+($KV$5*KV143)+($LC$5*LC143)+($MS$5*MS143)+($ML$5*ML143)+($ME$5*ME143)+($LX$5*LX143)+($LQ$5*LQ143)+($LJ$5*LJ143)+($OI$5*OI143)+($NU$5*NU143)+($NN$5*NN143)+($NG$5*NG143)+($MZ$5*MZ143)+(OB143*$OB$5)+($PD$5*PD143)+($OW$5*OW143)+($OP$5*OP143)+($PK$5*PK143)+(PY143*$PY$5)+(QF143*$QF$5)+(QM143*$QM$5)+(QT143*$QT$5)+(RA143*$RA$5)+(RH143*$RH$5)+(RO143*$RO$5)+(RV143*$RV$5)+(SC143*$SC$5)+(SJ143*$SJ$5)+(SQ143*$SQ$5)+(SX143*$SX$5)+(TE143*$TE$5)+(TL143*$TL$5)+(TS143*$TS$5))/$VM$5,0)</f>
        <v/>
      </c>
    </row>
    <row r="144" ht="16" customHeight="1" s="545">
      <c r="A144" s="127" t="n">
        <v>45855</v>
      </c>
      <c r="B144" s="4">
        <f>A144</f>
        <v/>
      </c>
      <c r="C144" s="13" t="n">
        <v>44484.49</v>
      </c>
      <c r="D144" s="138">
        <f>IF(C144&gt;0,C144-C143,0)</f>
        <v/>
      </c>
      <c r="E144" s="68">
        <f>IF(C144&gt;0,D144/C143,0)</f>
        <v/>
      </c>
      <c r="F144" s="15">
        <f>IF(C144&gt;0,(C144-C$10)/C$10,0)</f>
        <v/>
      </c>
      <c r="G144" s="13" t="n">
        <v>6297.36</v>
      </c>
      <c r="H144" s="138">
        <f>IF(G144&gt;0,G144-G143,0)</f>
        <v/>
      </c>
      <c r="I144" s="68">
        <f>IF(G144&gt;0,H144/G143,0)</f>
        <v/>
      </c>
      <c r="J144" s="15">
        <f>IF(G144&gt;0,(G144-G$10)/G$10,0)</f>
        <v/>
      </c>
      <c r="K144" s="13" t="n">
        <v>20885.65</v>
      </c>
      <c r="L144" s="138">
        <f>IF(K144&gt;0,K144-K143,0)</f>
        <v/>
      </c>
      <c r="M144" s="68">
        <f>IF(K144&gt;0,L144/K143,0)</f>
        <v/>
      </c>
      <c r="N144" s="15">
        <f>IF(K144&gt;0,(K144-K$10)/K$10,0)</f>
        <v/>
      </c>
      <c r="O144" s="13" t="n">
        <v>2253.68</v>
      </c>
      <c r="P144" s="138">
        <f>IF(O144&gt;0,O144-O143,0)</f>
        <v/>
      </c>
      <c r="Q144" s="68">
        <f>IF(O144&gt;0,P144/O143,0)</f>
        <v/>
      </c>
      <c r="R144" s="15">
        <f>IF(O144&gt;0,(O144-O$10)/O$10,0)</f>
        <v/>
      </c>
      <c r="S144" s="18">
        <f>IF(O144&gt;0,(((O144*0.7)*Q144)+((K144*0.9)*M144)+((G144*0.65)*I144)+((C144*0.6)*E144))/(O144+K144+G144+C144),0)</f>
        <v/>
      </c>
      <c r="T144" s="121">
        <f>IF(O144&gt;0,(S144*200)+T143,0)</f>
        <v/>
      </c>
      <c r="U144" s="121">
        <f>T144</f>
        <v/>
      </c>
      <c r="V144" s="134">
        <f>IF(T144&gt;0,(T144-T143)/T143,0)</f>
        <v/>
      </c>
      <c r="W144" s="21">
        <f>IF(T144&gt;0,(T144-T$11)/T$11,0)</f>
        <v/>
      </c>
      <c r="X144" s="18">
        <f>IF(T144&gt;0,((Q144+M144+I144+E144)/4),0)</f>
        <v/>
      </c>
      <c r="Y144" s="353">
        <f>93129.13+476.36</f>
        <v/>
      </c>
      <c r="Z144" s="15" t="n">
        <v>2e-06</v>
      </c>
      <c r="AA144" s="21">
        <f>Z144-$V144</f>
        <v/>
      </c>
      <c r="AC144" s="13" t="n">
        <v>242.95</v>
      </c>
      <c r="AD144" s="68">
        <f>IF(AC144&gt;0,((AC144-AC143)/AC143),0)</f>
        <v/>
      </c>
      <c r="AE144" s="68">
        <f>IF(AC144&gt;0,AD144-$V144,0)</f>
        <v/>
      </c>
      <c r="AF144" s="68">
        <f>IF(AC144&gt;0,(AC144-AF$10)/AF$10,0)</f>
        <v/>
      </c>
      <c r="AG144" s="68" t="n"/>
      <c r="AH144" s="15">
        <f>IF(AC144&gt;0,(AC144-AC$10)/AC$10,0)</f>
        <v/>
      </c>
      <c r="AJ144" s="13" t="n">
        <v>23.43</v>
      </c>
      <c r="AK144" s="68">
        <f>IF(AJ144&gt;0,((AJ144-AJ143)/AJ143),0)</f>
        <v/>
      </c>
      <c r="AL144" s="68">
        <f>IF(AJ144&gt;0,AK144-$V144,0)</f>
        <v/>
      </c>
      <c r="AM144" s="68">
        <f>IF(AJ144&gt;0,(AJ144-AM$10)/AM$10,0)</f>
        <v/>
      </c>
      <c r="AN144" s="68" t="n"/>
      <c r="AO144" s="15">
        <f>IF(AJ144&gt;0,(AJ144-AJ$10)/AJ$10,0)</f>
        <v/>
      </c>
      <c r="AQ144" s="13" t="n">
        <v>22.69</v>
      </c>
      <c r="AR144" s="68">
        <f>IF(AQ144&gt;0,((AQ144-AQ143)/AQ143),0)</f>
        <v/>
      </c>
      <c r="AS144" s="68">
        <f>IF(AQ144&gt;0,AR144-$V144,0)</f>
        <v/>
      </c>
      <c r="AT144" s="68">
        <f>IF(AQ144&gt;0,(AQ144-AT$10)/AT$10,0)</f>
        <v/>
      </c>
      <c r="AU144" s="68" t="n"/>
      <c r="AV144" s="15">
        <f>IF(AQ144&gt;0,(AQ144-AQ$10)/AQ$10,0)</f>
        <v/>
      </c>
      <c r="AX144" s="13" t="n">
        <v>218.77</v>
      </c>
      <c r="AY144" s="68">
        <f>IF(AX144&gt;0,((AX144-AX143)/AX143),0)</f>
        <v/>
      </c>
      <c r="AZ144" s="68">
        <f>IF(AX144&gt;0,AY144-$V144,0)</f>
        <v/>
      </c>
      <c r="BA144" s="68">
        <f>IF(AX144&gt;0,(AX144-BA$10)/BA$10,0)</f>
        <v/>
      </c>
      <c r="BB144" s="68" t="n"/>
      <c r="BC144" s="15">
        <f>IF(AX144&gt;0,(AX144-AX$10)/AX$10,0)</f>
        <v/>
      </c>
      <c r="BE144" s="13" t="n">
        <v>79.84999999999999</v>
      </c>
      <c r="BF144" s="68">
        <f>IF(BE144&gt;0,((BE144-BE143)/BE143),0)</f>
        <v/>
      </c>
      <c r="BG144" s="68">
        <f>IF(BE144&gt;0,BF144-$V144,0)</f>
        <v/>
      </c>
      <c r="BH144" s="68" t="n"/>
      <c r="BI144" s="68" t="n"/>
      <c r="BJ144" s="15">
        <f>IF(BE144&gt;0,(BE144-BE$10)/BE$10,0)</f>
        <v/>
      </c>
      <c r="BL144" s="13" t="n">
        <v>75.42</v>
      </c>
      <c r="BM144" s="68">
        <f>IF(BL144&gt;0,((BL144-BL143)/BL143),0)</f>
        <v/>
      </c>
      <c r="BN144" s="68">
        <f>IF(BL144&gt;0,BM144-$V144,0)</f>
        <v/>
      </c>
      <c r="BO144" s="68">
        <f>IF(BL144&gt;0,(BL144-BO$10)/BO$10,0)</f>
        <v/>
      </c>
      <c r="BP144" s="68" t="n"/>
      <c r="BQ144" s="15">
        <f>IF(BL144&gt;0,(BL144-BL$10)/BL$10,0)</f>
        <v/>
      </c>
      <c r="BS144" s="13" t="n">
        <v>43.39</v>
      </c>
      <c r="BT144" s="68">
        <f>IF(BS144&gt;0,((BS144-BS143)/BS143),0)</f>
        <v/>
      </c>
      <c r="BU144" s="68">
        <f>IF(BS144&gt;0,BT144-$V144,0)</f>
        <v/>
      </c>
      <c r="BV144" s="68">
        <f>IF(BS144&gt;0,(BS144-BV$10)/BV$10,0)</f>
        <v/>
      </c>
      <c r="BW144" s="68" t="n"/>
      <c r="BX144" s="15">
        <f>IF(BS144&gt;0,(BS144-BS$10)/BS$10,0)</f>
        <v/>
      </c>
      <c r="BZ144" s="13" t="n"/>
      <c r="CA144" s="68">
        <f>IF(BZ144&gt;0,((BZ144-BZ143)/BZ143),0)</f>
        <v/>
      </c>
      <c r="CB144" s="68">
        <f>IF(BZ144&gt;0,CA144-$V144,0)</f>
        <v/>
      </c>
      <c r="CC144" s="68">
        <f>IF(BZ144&gt;0,(BZ144-CC$10)/CC$10,0)</f>
        <v/>
      </c>
      <c r="CD144" s="68" t="n"/>
      <c r="CE144" s="15">
        <f>IF(BZ144&gt;0,(BZ144-BZ$10)/BZ$10,0)</f>
        <v/>
      </c>
      <c r="CG144" s="13" t="n">
        <v>31.23</v>
      </c>
      <c r="CH144" s="68">
        <f>IF(CG144&gt;0,((CG144-CG143)/CG143),0)</f>
        <v/>
      </c>
      <c r="CI144" s="68">
        <f>IF(CG144&gt;0,CH144-$V144,0)</f>
        <v/>
      </c>
      <c r="CJ144" s="68">
        <f>IF(CG144&gt;0,(CG144-CJ$10)/CJ$10,0)</f>
        <v/>
      </c>
      <c r="CK144" s="68" t="n"/>
      <c r="CL144" s="15">
        <f>IF(CG144&gt;0,(CG144-CG$10)/CG$10,0)</f>
        <v/>
      </c>
      <c r="CN144" s="13" t="n">
        <v>33.84</v>
      </c>
      <c r="CO144" s="68">
        <f>IF(CN144&gt;0,((CN144-CN143)/CN143),0)</f>
        <v/>
      </c>
      <c r="CP144" s="68">
        <f>IF(CN144&gt;0,CO144-$V144,0)</f>
        <v/>
      </c>
      <c r="CQ144" s="68">
        <f>IF(CN144&gt;0,(CN144-CQ$10)/CQ$10,0)</f>
        <v/>
      </c>
      <c r="CR144" s="68" t="n"/>
      <c r="CS144" s="15">
        <f>IF(CN144&gt;0,(CN144-CN$10)/CN$10,0)</f>
        <v/>
      </c>
      <c r="CU144" s="13" t="n">
        <v>38.21</v>
      </c>
      <c r="CV144" s="68">
        <f>IF(CU144&gt;0,((CU144-CU143)/CU143),0)</f>
        <v/>
      </c>
      <c r="CW144" s="68">
        <f>IF(CU144&gt;0,CV144-$V144,0)</f>
        <v/>
      </c>
      <c r="CX144" s="68">
        <f>IF(CU144&gt;0,(CU144-CX$10)/CX$10,0)</f>
        <v/>
      </c>
      <c r="CY144" s="68" t="n"/>
      <c r="CZ144" s="15">
        <f>IF(CU144&gt;0,(CU144-CU$10)/CU$10,0)</f>
        <v/>
      </c>
      <c r="DB144" s="13" t="n">
        <v>20.63</v>
      </c>
      <c r="DC144" s="68">
        <f>IF(DB144&gt;0,((DB144-DB143)/DB143),0)</f>
        <v/>
      </c>
      <c r="DD144" s="68">
        <f>IF(DB144&gt;0,DC144-$V144,0)</f>
        <v/>
      </c>
      <c r="DE144" s="68">
        <f>IF(DB144&gt;0,(DB144-DE$10)/DE$10,0)</f>
        <v/>
      </c>
      <c r="DF144" s="68" t="n"/>
      <c r="DG144" s="15">
        <f>IF(DB144&gt;0,(DB144-DB$10)/DB$10,0)</f>
        <v/>
      </c>
      <c r="DI144" s="13" t="n">
        <v>49.74</v>
      </c>
      <c r="DJ144" s="68">
        <f>IF(DI144&gt;0,((DI144-DI143)/DI143),0)</f>
        <v/>
      </c>
      <c r="DK144" s="68">
        <f>IF(DI144&gt;0,DJ144-$V144,0)</f>
        <v/>
      </c>
      <c r="DL144" s="68">
        <f>IF(DI144&gt;0,(DI144-DL$10)/DL$10,0)</f>
        <v/>
      </c>
      <c r="DM144" s="68" t="n"/>
      <c r="DN144" s="15">
        <f>IF(DI144&gt;0,(DI144-DI$10)/DI$10,0)</f>
        <v/>
      </c>
      <c r="DP144" s="13" t="n">
        <v>43.79</v>
      </c>
      <c r="DQ144" s="68">
        <f>IF(DP144&gt;0,((DP144-DP143)/DP143),0)</f>
        <v/>
      </c>
      <c r="DR144" s="68">
        <f>IF(DP144&gt;0,DQ144-$V144,0)</f>
        <v/>
      </c>
      <c r="DS144" s="68" t="n"/>
      <c r="DT144" s="68" t="n"/>
      <c r="DU144" s="15">
        <f>IF(DP144&gt;0,(DP144-DP$10)/DP$10,0)</f>
        <v/>
      </c>
      <c r="DV144" s="18" t="n"/>
      <c r="DW144" s="13" t="n">
        <v>36.83</v>
      </c>
      <c r="DX144" s="68">
        <f>IF(DW144&gt;0,((DW144-DW143)/DW143),0)</f>
        <v/>
      </c>
      <c r="DY144" s="68">
        <f>IF(DW144&gt;0,DX144-$V144,0)</f>
        <v/>
      </c>
      <c r="DZ144" s="68">
        <f>IF(DW144&gt;0,(DW144-DZ$10)/DZ$10,0)</f>
        <v/>
      </c>
      <c r="EA144" s="68" t="n"/>
      <c r="EB144" s="15">
        <f>IF(DW144&gt;0,(DW144-DW$10)/DW$10,0)</f>
        <v/>
      </c>
      <c r="ED144" s="13" t="n">
        <v>39.65</v>
      </c>
      <c r="EE144" s="68">
        <f>IF(ED144&gt;0,((ED144-ED143)/ED143),0)</f>
        <v/>
      </c>
      <c r="EF144" s="68">
        <f>IF(ED144&gt;0,EE144-$V144,0)</f>
        <v/>
      </c>
      <c r="EG144" s="68">
        <f>IF(ED144&gt;0,(ED144-EG$10)/EG$10,0)</f>
        <v/>
      </c>
      <c r="EH144" s="68" t="n"/>
      <c r="EI144" s="15">
        <f>IF(ED144&gt;0,(ED144-ED$10)/ED$10,0)</f>
        <v/>
      </c>
      <c r="EK144" s="13" t="n">
        <v>128.07</v>
      </c>
      <c r="EL144" s="68">
        <f>IF(EK144&gt;0,((EK144-EK143)/EK143),0)</f>
        <v/>
      </c>
      <c r="EM144" s="68">
        <f>IF(EK144&gt;0,EL144-$V144,0)</f>
        <v/>
      </c>
      <c r="EN144" s="68">
        <f>IF(EK144&gt;0,(EK144-EN$10)/EN$10,0)</f>
        <v/>
      </c>
      <c r="EO144" s="68" t="n"/>
      <c r="EP144" s="15">
        <f>IF(EK144&gt;0,(EK144-EK$10)/EK$10,0)</f>
        <v/>
      </c>
      <c r="ER144" s="13" t="n">
        <v>39</v>
      </c>
      <c r="ES144" s="68">
        <f>IF(ER144&gt;0,((ER144-ER143)/ER143),0)</f>
        <v/>
      </c>
      <c r="ET144" s="68">
        <f>IF(ER144&gt;0,ES144-$V144,0)</f>
        <v/>
      </c>
      <c r="EU144" s="68">
        <f>IF(ER144&gt;0,(ER144-EU$10)/EU$10,0)</f>
        <v/>
      </c>
      <c r="EV144" s="68" t="n"/>
      <c r="EW144" s="15">
        <f>IF(ER144&gt;0,(ER144-ER$10)/ER$10,0)</f>
        <v/>
      </c>
      <c r="EY144" s="13" t="n">
        <v>37.84</v>
      </c>
      <c r="EZ144" s="68">
        <f>IF(EY144&gt;0,((EY144-EY143)/EY143),0)</f>
        <v/>
      </c>
      <c r="FA144" s="68">
        <f>IF(EY144&gt;0,EZ144-$V144,0)</f>
        <v/>
      </c>
      <c r="FB144" s="68" t="n"/>
      <c r="FC144" s="68" t="n"/>
      <c r="FD144" s="15">
        <f>IF(EY144&gt;0,(EY144-EY$10)/EY$10,0)</f>
        <v/>
      </c>
      <c r="FF144" s="13" t="n">
        <v>58.12</v>
      </c>
      <c r="FG144" s="68">
        <f>IF(FF144&gt;0,((FF144-FF143)/FF143),0)</f>
        <v/>
      </c>
      <c r="FH144" s="68">
        <f>IF(FF144&gt;0,FG144-$V144,0)</f>
        <v/>
      </c>
      <c r="FI144" s="68">
        <f>IF(FF144&gt;0,(FF144-FI$10)/FI$10,0)</f>
        <v/>
      </c>
      <c r="FJ144" s="68" t="n"/>
      <c r="FK144" s="15">
        <f>IF(FF144&gt;0,(FF144-FF$10)/FF$10,0)</f>
        <v/>
      </c>
      <c r="FM144" s="13" t="n">
        <v>203.79</v>
      </c>
      <c r="FN144" s="68">
        <f>IF(FM144&gt;0,((FM144-FM143)/FM143),0)</f>
        <v/>
      </c>
      <c r="FO144" s="68">
        <f>IF(FM144&gt;0,FN144-$V144,0)</f>
        <v/>
      </c>
      <c r="FP144" s="68">
        <f>IF(FM144&gt;0,(FM144-FP$10)/FP$10,0)</f>
        <v/>
      </c>
      <c r="FQ144" s="68" t="n"/>
      <c r="FR144" s="15">
        <f>IF(FM144&gt;0,(FM144-FM$10)/FM$10,0)</f>
        <v/>
      </c>
      <c r="FT144" s="13" t="n">
        <v>91.59</v>
      </c>
      <c r="FU144" s="68">
        <f>IF(FT144&gt;0,((FT144-FT143)/FT143),0)</f>
        <v/>
      </c>
      <c r="FV144" s="68">
        <f>IF(FT144&gt;0,FU144-$V144,0)</f>
        <v/>
      </c>
      <c r="FW144" s="68">
        <f>IF(FT144&gt;0,(FT144-FW$10)/FW$10,0)</f>
        <v/>
      </c>
      <c r="FX144" s="68" t="n"/>
      <c r="FY144" s="15">
        <f>IF(FT144&gt;0,(FT144-FT$10)/FT$10,0)</f>
        <v/>
      </c>
      <c r="GA144" s="13" t="n">
        <v>18.2</v>
      </c>
      <c r="GB144" s="68">
        <f>IF(GA144&gt;0,((GA144-GA143)/GA143),0)</f>
        <v/>
      </c>
      <c r="GC144" s="68">
        <f>IF(GA144&gt;0,GB144-$V144,0)</f>
        <v/>
      </c>
      <c r="GD144" s="68" t="n"/>
      <c r="GE144" s="68" t="n"/>
      <c r="GF144" s="15">
        <f>IF(GA144&gt;0,(GA144-GA$10)/GA$10,0)</f>
        <v/>
      </c>
      <c r="GG144" s="18" t="n"/>
      <c r="GH144" s="13" t="n">
        <v>19.3</v>
      </c>
      <c r="GI144" s="68">
        <f>IF(GH144&gt;0,((GH144-GH143)/GH143),0)</f>
        <v/>
      </c>
      <c r="GJ144" s="68">
        <f>IF(GH144&gt;0,GI144-$V144,0)</f>
        <v/>
      </c>
      <c r="GK144" s="68">
        <f>IF(GH144&gt;0,(GH144-GK$10)/GK$10,0)</f>
        <v/>
      </c>
      <c r="GL144" s="68" t="n"/>
      <c r="GM144" s="15">
        <f>IF(GH144&gt;0,(GH144-GH$10)/GH$10,0)</f>
        <v/>
      </c>
      <c r="GO144" s="13" t="n">
        <v>25.57</v>
      </c>
      <c r="GP144" s="68">
        <f>IF(GO144&gt;0,((GO144-GO143)/GO143),0)</f>
        <v/>
      </c>
      <c r="GQ144" s="68">
        <f>IF(GO144&gt;0,GP144-$V144,0)</f>
        <v/>
      </c>
      <c r="GR144" s="68" t="n"/>
      <c r="GS144" s="68" t="n"/>
      <c r="GT144" s="15">
        <f>IF(GO144&gt;0,(GO144-GO$10)/GO$10,0)</f>
        <v/>
      </c>
      <c r="GV144" s="13" t="n">
        <v>15.87</v>
      </c>
      <c r="GW144" s="68">
        <f>IF(GV144&gt;0,((GV144-GV143)/GV143),0)</f>
        <v/>
      </c>
      <c r="GX144" s="68">
        <f>IF(GV144&gt;0,GW144-$V144,0)</f>
        <v/>
      </c>
      <c r="GY144" s="68">
        <f>IF(GV144&gt;0,(GV144-GY$10)/GY$10,0)</f>
        <v/>
      </c>
      <c r="GZ144" s="68" t="n"/>
      <c r="HA144" s="15">
        <f>IF(GV144&gt;0,(GV144-GV$10)/GV$10,0)</f>
        <v/>
      </c>
      <c r="HD144" s="13" t="n">
        <v>319.41</v>
      </c>
      <c r="HE144" s="68">
        <f>IF(HD144&gt;0,((HD144-HD143)/HD143),0)</f>
        <v/>
      </c>
      <c r="HF144" s="68">
        <f>IF(HD144&gt;0,HE144-$V144,0)</f>
        <v/>
      </c>
      <c r="HG144" s="68">
        <f>IF(HD144&gt;0,(HD144-HG$10)/HG$10,0)</f>
        <v/>
      </c>
      <c r="HH144" s="68" t="n"/>
      <c r="HI144" s="15">
        <f>IF(HD144&gt;0,(HD144-HD$10)/HD$10,0)</f>
        <v/>
      </c>
      <c r="HK144" s="13" t="n">
        <v>58.91</v>
      </c>
      <c r="HL144" s="68">
        <f>IF(HK144&gt;0,((HK144-HK143)/HK143),0)</f>
        <v/>
      </c>
      <c r="HM144" s="68">
        <f>IF(HK144&gt;0,HL144-$V144,0)</f>
        <v/>
      </c>
      <c r="HN144" s="68">
        <f>IF(HK144&gt;0,(HK144-HN$10)/HN$10,0)</f>
        <v/>
      </c>
      <c r="HO144" s="68" t="n"/>
      <c r="HP144" s="15">
        <f>IF(HK144&gt;0,(HK144-HK$10)/HK$10,0)</f>
        <v/>
      </c>
      <c r="HR144" s="13" t="n">
        <v>111.66</v>
      </c>
      <c r="HS144" s="68">
        <f>IF(HR144&gt;0,((HR144-HR143)/HR143),0)</f>
        <v/>
      </c>
      <c r="HT144" s="68">
        <f>IF(HR144&gt;0,HS144-$V144,0)</f>
        <v/>
      </c>
      <c r="HU144" s="68">
        <f>IF(HR144&gt;0,(HR144-HU$10)/HU$10,0)</f>
        <v/>
      </c>
      <c r="HV144" s="68" t="n"/>
      <c r="HW144" s="15">
        <f>IF(HR144&gt;0,(HR144-HR$10)/HR$10,0)</f>
        <v/>
      </c>
      <c r="HY144" s="13" t="n">
        <v>173</v>
      </c>
      <c r="HZ144" s="68">
        <f>IF(HY144&gt;0,((HY144-HY143)/HY143),0)</f>
        <v/>
      </c>
      <c r="IA144" s="68">
        <f>IF(HY144&gt;0,HZ144-$V144,0)</f>
        <v/>
      </c>
      <c r="IB144" s="68">
        <f>IF(HY144&gt;0,(HY144-IB$10)/IB$10,0)</f>
        <v/>
      </c>
      <c r="IC144" s="68" t="n"/>
      <c r="ID144" s="15">
        <f>IF(HY144&gt;0,(HY144-HY$10)/HY$10,0)</f>
        <v/>
      </c>
      <c r="IF144" s="13" t="n">
        <v>286.45</v>
      </c>
      <c r="IG144" s="68">
        <f>IF(IF144&gt;0,((IF144-IF143)/IF143),0)</f>
        <v/>
      </c>
      <c r="IH144" s="68">
        <f>IF(IF144&gt;0,IG144-$V144,0)</f>
        <v/>
      </c>
      <c r="II144" s="68">
        <f>IF(IF144&gt;0,(IF144-II$10)/II$10,0)</f>
        <v/>
      </c>
      <c r="IJ144" s="68" t="n"/>
      <c r="IK144" s="15">
        <f>IF(IF144&gt;0,(IF144-IF$10)/IF$10,0)</f>
        <v/>
      </c>
      <c r="IM144" s="13" t="n">
        <v>255.35</v>
      </c>
      <c r="IN144" s="68">
        <f>IF(IM144&gt;0,((IM144-IM143)/IM143),0)</f>
        <v/>
      </c>
      <c r="IO144" s="68">
        <f>IF(IM144&gt;0,IN144-$V144,0)</f>
        <v/>
      </c>
      <c r="IP144" s="68">
        <f>IF(IM144&gt;0,(IM144-IP$10)/IP$10,0)</f>
        <v/>
      </c>
      <c r="IQ144" s="68" t="n"/>
      <c r="IR144" s="15">
        <f>IF(IM144&gt;0,(IM144-IM$10)/IM$10,0)</f>
        <v/>
      </c>
      <c r="IT144" s="13" t="n">
        <v>77.91</v>
      </c>
      <c r="IU144" s="68">
        <f>IF(IT144&gt;0,((IT144-IT143)/IT143),0)</f>
        <v/>
      </c>
      <c r="IV144" s="68">
        <f>IF(IT144&gt;0,IU144-$V144,0)</f>
        <v/>
      </c>
      <c r="IW144" s="68">
        <f>IF(IT144&gt;0,(IT144-IW$10)/IW$10,0)</f>
        <v/>
      </c>
      <c r="IX144" s="68" t="n"/>
      <c r="IY144" s="15">
        <f>IF(IT144&gt;0,(IT144-IT$10)/IT$10,0)</f>
        <v/>
      </c>
      <c r="JA144" s="13" t="n">
        <v>701.41</v>
      </c>
      <c r="JB144" s="68">
        <f>IF(JA144&gt;0,((JA144-JA143)/JA143),0)</f>
        <v/>
      </c>
      <c r="JC144" s="68">
        <f>IF(JA144&gt;0,JB144-$V144,0)</f>
        <v/>
      </c>
      <c r="JD144" s="68">
        <f>IF(JA144&gt;0,(JA144-JD$10)/JD$10,0)</f>
        <v/>
      </c>
      <c r="JE144" s="68" t="n"/>
      <c r="JF144" s="15">
        <f>IF(JA144&gt;0,(JA144-JA$10)/JA$10,0)</f>
        <v/>
      </c>
      <c r="JH144" s="13" t="n">
        <v>511.7</v>
      </c>
      <c r="JI144" s="68">
        <f>IF(JH144&gt;0,((JH144-JH143)/JH143),0)</f>
        <v/>
      </c>
      <c r="JJ144" s="68">
        <f>IF(JH144&gt;0,JI144-$V144,0)</f>
        <v/>
      </c>
      <c r="JK144" s="68">
        <f>IF(JH144&gt;0,(JH144-JK$10)/JK$10,0)</f>
        <v/>
      </c>
      <c r="JL144" s="68" t="n"/>
      <c r="JM144" s="15">
        <f>IF(JH144&gt;0,(JH144-JH$10)/JH$10,0)</f>
        <v/>
      </c>
      <c r="JO144" s="13" t="n">
        <v>20.22</v>
      </c>
      <c r="JP144" s="68">
        <f>IF(JO144&gt;0,((JO144-JO143)/JO143),0)</f>
        <v/>
      </c>
      <c r="JQ144" s="68">
        <f>IF(JO144&gt;0,JP144-$V144,0)</f>
        <v/>
      </c>
      <c r="JR144" s="68">
        <f>IF(JO144&gt;0,(JO144-JR$10)/JR$10,0)</f>
        <v/>
      </c>
      <c r="JS144" s="68" t="n"/>
      <c r="JT144" s="15">
        <f>IF(JO144&gt;0,(JO144-JO$10)/JO$10,0)</f>
        <v/>
      </c>
      <c r="JV144" s="13" t="n">
        <v>2.11</v>
      </c>
      <c r="JW144" s="68">
        <f>IF(JV144&gt;0,((JV144-JV143)/JV143),0)</f>
        <v/>
      </c>
      <c r="JX144" s="68">
        <f>IF(JV144&gt;0,JW144-$V144,0)</f>
        <v/>
      </c>
      <c r="JY144" s="68">
        <f>IF(JV144&gt;0,(JV144-JY$10)/JY$10,0)</f>
        <v/>
      </c>
      <c r="JZ144" s="68" t="n"/>
      <c r="KA144" s="15">
        <f>IF(JV144&gt;0,(JV144-JV$10)/JV$10,0)</f>
        <v/>
      </c>
      <c r="KC144" s="13" t="n">
        <v>18.59</v>
      </c>
      <c r="KD144" s="68">
        <f>IF(KC144&gt;0,((KC144-KC143)/KC143),0)</f>
        <v/>
      </c>
      <c r="KE144" s="68">
        <f>IF(KC144&gt;0,KD144-$V144,0)</f>
        <v/>
      </c>
      <c r="KF144" s="68">
        <f>IF(KC144&gt;0,(KC144-KF$10)/KF$10,0)</f>
        <v/>
      </c>
      <c r="KG144" s="68" t="n"/>
      <c r="KH144" s="15">
        <f>IF(KC144&gt;0,(KC144-KC$10)/KC$10,0)</f>
        <v/>
      </c>
      <c r="KI144" s="18" t="n"/>
      <c r="KJ144" s="13" t="n">
        <v>98.45</v>
      </c>
      <c r="KK144" s="68">
        <f>IF(KJ144&gt;0,((KJ144-KJ143)/KJ143),0)</f>
        <v/>
      </c>
      <c r="KL144" s="68">
        <f>IF(KJ144&gt;0,KK144-$V144,0)</f>
        <v/>
      </c>
      <c r="KM144" s="68">
        <f>IF(KJ144&gt;0,(KJ144-KM$10)/KM$10,0)</f>
        <v/>
      </c>
      <c r="KN144" s="68" t="n"/>
      <c r="KO144" s="15">
        <f>IF(KJ144&gt;0,(KJ144-KJ$10)/KJ$10,0)</f>
        <v/>
      </c>
      <c r="KQ144" s="13" t="n">
        <v>1.69</v>
      </c>
      <c r="KR144" s="68">
        <f>IF(KQ144&gt;0,((KQ144-KQ143)/KQ143),0)</f>
        <v/>
      </c>
      <c r="KS144" s="68">
        <f>IF(KQ144&gt;0,KR144-$V144,0)</f>
        <v/>
      </c>
      <c r="KT144" s="68">
        <f>IF(KQ144&gt;0,(KQ144-KT$10)/KT$10,0)</f>
        <v/>
      </c>
      <c r="KU144" s="68" t="n"/>
      <c r="KV144" s="15">
        <f>IF(KQ144&gt;0,(KQ144-KQ$10)/KQ$10,0)</f>
        <v/>
      </c>
      <c r="KW144" s="18" t="n"/>
      <c r="KX144" s="13" t="n">
        <v>54.18</v>
      </c>
      <c r="KY144" s="68">
        <f>IF(KX144&gt;0,((KX144-KX143)/KX143),0)</f>
        <v/>
      </c>
      <c r="KZ144" s="68">
        <f>IF(KX144&gt;0,KY144-$V144,0)</f>
        <v/>
      </c>
      <c r="LA144" s="68">
        <f>IF(KX144&gt;0,(KX144-LA$10)/LA$10,0)</f>
        <v/>
      </c>
      <c r="LB144" s="68" t="n"/>
      <c r="LC144" s="15">
        <f>IF(KX144&gt;0,(KX144-KX$10)/KX$10,0)</f>
        <v/>
      </c>
      <c r="LD144" s="18" t="n"/>
      <c r="LE144" s="13" t="n">
        <v>58.75</v>
      </c>
      <c r="LF144" s="68">
        <f>IF(LE144&gt;0,((LE144-LE143)/LE143),0)</f>
        <v/>
      </c>
      <c r="LG144" s="68">
        <f>IF(LE144&gt;0,LF144-$V144,0)</f>
        <v/>
      </c>
      <c r="LH144" s="68">
        <f>IF(LE144&gt;0,(LE144-LH$10)/LH$10,0)</f>
        <v/>
      </c>
      <c r="LI144" s="68" t="n"/>
      <c r="LJ144" s="15">
        <f>IF(LE144&gt;0,(LE144-LE$10)/LE$10,0)</f>
        <v/>
      </c>
      <c r="LL144" s="13" t="n">
        <v>118.61</v>
      </c>
      <c r="LM144" s="68">
        <f>IF(LL144&gt;0,((LL144-LL143)/LL143),0)</f>
        <v/>
      </c>
      <c r="LN144" s="68">
        <f>IF(LL144&gt;0,LM144-$V144,0)</f>
        <v/>
      </c>
      <c r="LO144" s="68">
        <f>IF(LL144&gt;0,(LL144-LO$10)/LO$10,0)</f>
        <v/>
      </c>
      <c r="LP144" s="68" t="n"/>
      <c r="LQ144" s="15">
        <f>IF(LL144&gt;0,(LL144-LL$10)/LL$10,0)</f>
        <v/>
      </c>
      <c r="LS144" s="13" t="n">
        <v>15.43</v>
      </c>
      <c r="LT144" s="68">
        <f>IF(LS144&gt;0,((LS144-LS143)/LS143),0)</f>
        <v/>
      </c>
      <c r="LU144" s="68">
        <f>IF(LS144&gt;0,LT144-$V144,0)</f>
        <v/>
      </c>
      <c r="LV144" s="68" t="n"/>
      <c r="LW144" s="68" t="n"/>
      <c r="LX144" s="15">
        <f>IF(LS144&gt;0,(LS144-LS$10)/LS$10,0)</f>
        <v/>
      </c>
      <c r="LZ144" s="13" t="n">
        <v>14.41</v>
      </c>
      <c r="MA144" s="68">
        <f>IF(LZ144&gt;0,((LZ144-LZ143)/LZ143),0)</f>
        <v/>
      </c>
      <c r="MB144" s="68">
        <f>IF(LZ144&gt;0,MA144-$V144,0)</f>
        <v/>
      </c>
      <c r="MC144" s="68">
        <f>IF(LZ144&gt;0,(LZ144-MC$10)/MC$10,0)</f>
        <v/>
      </c>
      <c r="MD144" s="68" t="n"/>
      <c r="ME144" s="15">
        <f>IF(LZ144&gt;0,(LZ144-LZ$10)/LZ$10,0)</f>
        <v/>
      </c>
      <c r="MG144" s="13" t="n">
        <v>67.17</v>
      </c>
      <c r="MH144" s="68">
        <f>IF(MG144&gt;0,((MG144-MG143)/MG143),0)</f>
        <v/>
      </c>
      <c r="MI144" s="68">
        <f>IF(MG144&gt;0,MH144-$V144,0)</f>
        <v/>
      </c>
      <c r="MJ144" s="68">
        <f>IF(MG144&gt;0,(MG144-MJ$10)/MJ$10,0)</f>
        <v/>
      </c>
      <c r="MK144" s="68" t="n"/>
      <c r="ML144" s="15">
        <f>IF(MG144&gt;0,(MG144-MG$10)/MG$10,0)</f>
        <v/>
      </c>
      <c r="MN144" s="13" t="n">
        <v>142.34</v>
      </c>
      <c r="MO144" s="68">
        <f>IF(MN144&gt;0,((MN144-MN143)/MN143),0)</f>
        <v/>
      </c>
      <c r="MP144" s="68">
        <f>IF(MN144&gt;0,MO144-$V144,0)</f>
        <v/>
      </c>
      <c r="MQ144" s="68">
        <f>IF(MN144&gt;0,(MN144-MQ$10)/MQ$10,0)</f>
        <v/>
      </c>
      <c r="MR144" s="68" t="n"/>
      <c r="MS144" s="15">
        <f>IF(MN144&gt;0,(MN144-MN$10)/MN$10,0)</f>
        <v/>
      </c>
      <c r="MU144" s="13" t="n">
        <v>15.87</v>
      </c>
      <c r="MV144" s="68">
        <f>IF(MU144&gt;0,((MU144-MU143)/MU143),0)</f>
        <v/>
      </c>
      <c r="MW144" s="68">
        <f>IF(MU144&gt;0,MV144-$V144,0)</f>
        <v/>
      </c>
      <c r="MX144" s="68">
        <f>IF(MU144&gt;0,(MU144-MX$10)/MX$10,0)</f>
        <v/>
      </c>
      <c r="MY144" s="68" t="n"/>
      <c r="MZ144" s="15">
        <f>IF(MU144&gt;0,(MU144-MU$10)/MU$10,0)</f>
        <v/>
      </c>
      <c r="NB144" s="13" t="n">
        <v>260.28</v>
      </c>
      <c r="NC144" s="68">
        <f>IF(NB144&gt;0,((NB144-NB143)/NB143),0)</f>
        <v/>
      </c>
      <c r="ND144" s="68">
        <f>IF(NB144&gt;0,NC144-$V144,0)</f>
        <v/>
      </c>
      <c r="NE144" s="68">
        <f>IF(NB144&gt;0,(NB144-NE$10)/NE$10,0)</f>
        <v/>
      </c>
      <c r="NF144" s="68" t="n"/>
      <c r="NG144" s="15">
        <f>IF(NB144&gt;0,(NB144-NB$10)/NB$10,0)</f>
        <v/>
      </c>
      <c r="NI144" s="13" t="n">
        <v>5.95</v>
      </c>
      <c r="NJ144" s="68">
        <f>IF(NI144&gt;0,((NI144-NI143)/NI143),0)</f>
        <v/>
      </c>
      <c r="NK144" s="68">
        <f>IF(NI144&gt;0,NJ144-$V144,0)</f>
        <v/>
      </c>
      <c r="NL144" s="68">
        <f>IF(NI144&gt;0,(NI144-NL$10)/NL$10,0)</f>
        <v/>
      </c>
      <c r="NM144" s="68" t="n"/>
      <c r="NN144" s="15">
        <f>IF(NI144&gt;0,(NI144-NI$10)/NI$10,0)</f>
        <v/>
      </c>
      <c r="NP144" s="13" t="n">
        <v>570.17</v>
      </c>
      <c r="NQ144" s="68">
        <f>IF(NP144&gt;0,((NP144-NP143)/NP143),0)</f>
        <v/>
      </c>
      <c r="NR144" s="68">
        <f>IF(NP144&gt;0,NQ144-$V144,0)</f>
        <v/>
      </c>
      <c r="NS144" s="68">
        <f>IF(NP144&gt;0,(NP144-NS$10)/NS$10,0)</f>
        <v/>
      </c>
      <c r="NT144" s="68" t="n"/>
      <c r="NU144" s="15">
        <f>IF(NP144&gt;0,(NP144-NP$10)/NP$10,0)</f>
        <v/>
      </c>
      <c r="NW144" s="13" t="n">
        <v>183.58</v>
      </c>
      <c r="NX144" s="68">
        <f>IF(NW144&gt;0,((NW144-NW143)/NW143),0)</f>
        <v/>
      </c>
      <c r="NY144" s="68">
        <f>IF(NW144&gt;0,NX144-$V144,0)</f>
        <v/>
      </c>
      <c r="NZ144" s="68">
        <f>IF(NW144&gt;0,(NW144-NZ$10)/NZ$10,0)</f>
        <v/>
      </c>
      <c r="OA144" s="68" t="n"/>
      <c r="OB144" s="15">
        <f>IF(NW144&gt;0,(NW144-NW$10)/NW$10,0)</f>
        <v/>
      </c>
      <c r="OD144" s="13" t="n">
        <v>2.61</v>
      </c>
      <c r="OE144" s="68">
        <f>IF(OD144&gt;0,((OD144-OD143)/OD143),0)</f>
        <v/>
      </c>
      <c r="OF144" s="68">
        <f>IF(OD144&gt;0,OE144-$V144,0)</f>
        <v/>
      </c>
      <c r="OG144" s="68">
        <f>IF(OD144&gt;0,(OD144-OG$10)/OG$10,0)</f>
        <v/>
      </c>
      <c r="OH144" s="68" t="n"/>
      <c r="OI144" s="15">
        <f>IF(OD144&gt;0,(OD144-OD$10)/OD$10,0)</f>
        <v/>
      </c>
      <c r="OK144" s="13" t="n">
        <v>233.89</v>
      </c>
      <c r="OL144" s="68">
        <f>IF(OK144&gt;0,((OK144-OK143)/OK143),0)</f>
        <v/>
      </c>
      <c r="OM144" s="68">
        <f>IF(OK144&gt;0,OL144-$V144,0)</f>
        <v/>
      </c>
      <c r="ON144" s="68">
        <f>IF(OK144&gt;0,(OK144-ON$10)/ON$10,0)</f>
        <v/>
      </c>
      <c r="OO144" s="68" t="n"/>
      <c r="OP144" s="15">
        <f>IF(OK144&gt;0,(OK144-OK$10)/OK$10,0)</f>
        <v/>
      </c>
      <c r="OR144" s="13" t="n">
        <v>7.9</v>
      </c>
      <c r="OS144" s="68">
        <f>IF(OR144&gt;0,((OR144-OR143)/OR143),0)</f>
        <v/>
      </c>
      <c r="OT144" s="68">
        <f>IF(OR144&gt;0,OS144-$V144,0)</f>
        <v/>
      </c>
      <c r="OU144" s="68">
        <f>IF(OR144&gt;0,(OR144-OU$10)/OU$10,0)</f>
        <v/>
      </c>
      <c r="OV144" s="68" t="n"/>
      <c r="OW144" s="15">
        <f>IF(OR144&gt;0,(OR144-OR$10)/OR$10,0)</f>
        <v/>
      </c>
      <c r="OY144" s="13" t="n">
        <v>151.5</v>
      </c>
      <c r="OZ144" s="68">
        <f>IF(OY144&gt;0,((OY144-OY143)/OY143),0)</f>
        <v/>
      </c>
      <c r="PA144" s="68">
        <f>IF(OY144&gt;0,OZ144-$V144,0)</f>
        <v/>
      </c>
      <c r="PB144" s="68">
        <f>IF(OY144&gt;0,(OY144-PB$10)/PB$10,0)</f>
        <v/>
      </c>
      <c r="PC144" s="68" t="n"/>
      <c r="PD144" s="15">
        <f>IF(OY144&gt;0,(OY144-OY$10)/OY$10,0)</f>
        <v/>
      </c>
      <c r="PE144" s="18" t="n"/>
      <c r="PF144" s="13" t="n">
        <v>265.51</v>
      </c>
      <c r="PG144" s="68">
        <f>IF(PF144&gt;0,((PF144-PF143)/PF143),0)</f>
        <v/>
      </c>
      <c r="PH144" s="68">
        <f>IF(PF144&gt;0,PG144-$V144,0)</f>
        <v/>
      </c>
      <c r="PI144" s="68">
        <f>IF(PF144&gt;0,(PF144-PI$10)/PI$10,0)</f>
        <v/>
      </c>
      <c r="PJ144" s="68" t="n"/>
      <c r="PK144" s="15">
        <f>IF(PF144&gt;0,(PF144-PF$10)/PF$10,0)</f>
        <v/>
      </c>
      <c r="PM144" s="13" t="n"/>
      <c r="PN144" s="68">
        <f>IF(PM144&gt;0,((PM144-PM143)/PM143),0)</f>
        <v/>
      </c>
      <c r="PO144" s="68">
        <f>PN144-$V144</f>
        <v/>
      </c>
      <c r="PP144" s="68">
        <f>IF(PM144&gt;0,(PM144-PP$10)/PP$10,0)</f>
        <v/>
      </c>
      <c r="PQ144" s="68" t="n"/>
      <c r="PR144" s="15">
        <f>IF(PM144&gt;0,(PM144-PM$10)/PM$10,0)</f>
        <v/>
      </c>
      <c r="PT144" s="26" t="n">
        <v>9.16</v>
      </c>
      <c r="PU144" s="68">
        <f>IF(PT144&gt;0,((PT144-PT143)/PT143),0)</f>
        <v/>
      </c>
      <c r="PV144" s="68">
        <f>IF(PT144&gt;0,PU144-$V144,0)</f>
        <v/>
      </c>
      <c r="PW144" s="68">
        <f>IF(PT144&gt;0,(PT144-PW$10)/PW$10,0)</f>
        <v/>
      </c>
      <c r="PX144" s="68" t="n"/>
      <c r="PY144" s="15">
        <f>IF(PT144&gt;0,(PT144-PT$10)/PT$10,0)</f>
        <v/>
      </c>
      <c r="QA144" s="13" t="n">
        <v>229.04</v>
      </c>
      <c r="QB144" s="68">
        <f>IF(QA144&gt;0,((QA144-QA143)/QA143),0)</f>
        <v/>
      </c>
      <c r="QC144" s="68">
        <f>IF(QA144&gt;0,QB144-$V144,0)</f>
        <v/>
      </c>
      <c r="QD144" s="68">
        <f>IF(QA144&gt;0,(QA144-QD$10)/QD$10,0)</f>
        <v/>
      </c>
      <c r="QE144" s="68" t="n"/>
      <c r="QF144" s="15">
        <f>IF(QA144&gt;0,(QA144-QA$10)/QA$10,0)</f>
        <v/>
      </c>
      <c r="QH144" s="13" t="n">
        <v>1.56</v>
      </c>
      <c r="QI144" s="68">
        <f>IF(QH144&gt;0,((QH144-QH143)/QH143),0)</f>
        <v/>
      </c>
      <c r="QJ144" s="68">
        <f>IF(QH144&gt;0,QI144-$V144,0)</f>
        <v/>
      </c>
      <c r="QK144" s="68">
        <f>IF(QH144&gt;0,(QH144-QK$10)/QK$10,0)</f>
        <v/>
      </c>
      <c r="QL144" s="68" t="n"/>
      <c r="QM144" s="15">
        <f>IF(QH144&gt;0,(QH144-QH$10)/QH$10,0)</f>
        <v/>
      </c>
      <c r="QO144" s="13" t="n">
        <v>15.45</v>
      </c>
      <c r="QP144" s="68">
        <f>IF(QO144&gt;0,((QO144-QO143)/QO143),0)</f>
        <v/>
      </c>
      <c r="QQ144" s="68">
        <f>IF(QO144&gt;0,QP144-$V144,0)</f>
        <v/>
      </c>
      <c r="QR144" s="68">
        <f>IF(QO144&gt;0,(QO144-QR$10)/QR$10,0)</f>
        <v/>
      </c>
      <c r="QS144" s="68" t="n"/>
      <c r="QT144" s="15">
        <f>IF(QO144&gt;0,(QO144-QO$10)/QO$10,0)</f>
        <v/>
      </c>
      <c r="QV144" s="13" t="n">
        <v>2.456</v>
      </c>
      <c r="QW144" s="68">
        <f>IF(QV144&gt;0,((QV144-QV143)/QV143),0)</f>
        <v/>
      </c>
      <c r="QX144" s="68">
        <f>IF(QV144&gt;0,QW144-$V144,0)</f>
        <v/>
      </c>
      <c r="QY144" s="68">
        <f>IF(QV144&gt;0,(QV144-QY$10)/QY$10,0)</f>
        <v/>
      </c>
      <c r="QZ144" s="68" t="n"/>
      <c r="RA144" s="15">
        <f>IF(QV144&gt;0,(QV144-QV$10)/QV$10,0)</f>
        <v/>
      </c>
      <c r="RC144" s="13" t="n">
        <v>46.22</v>
      </c>
      <c r="RD144" s="68">
        <f>IF(RC144&gt;0,((RC144-RC143)/RC143),0)</f>
        <v/>
      </c>
      <c r="RE144" s="68">
        <f>IF(RC144&gt;0,RD144-$V144,0)</f>
        <v/>
      </c>
      <c r="RF144" s="68">
        <f>IF(RC144&gt;0,(RC144-RF$10)/RF$10,0)</f>
        <v/>
      </c>
      <c r="RG144" s="68" t="n"/>
      <c r="RH144" s="15">
        <f>IF(RC144&gt;0,(RC144-RC$10)/RC$10,0)</f>
        <v/>
      </c>
      <c r="RJ144" s="13" t="n">
        <v>245.6</v>
      </c>
      <c r="RK144" s="68">
        <f>IF(RJ144&gt;0,((RJ144-RJ143)/RJ143),0)</f>
        <v/>
      </c>
      <c r="RL144" s="68">
        <f>RK144-$V144</f>
        <v/>
      </c>
      <c r="RM144" s="68">
        <f>IF(RJ144&gt;0,(RJ144-RM$10)/RM$10,0)</f>
        <v/>
      </c>
      <c r="RN144" s="68" t="n"/>
      <c r="RO144" s="15">
        <f>IF(RJ144&gt;0,(RJ144-RJ$10)/RJ$10,0)</f>
        <v/>
      </c>
      <c r="RQ144" s="13" t="n">
        <v>16.04</v>
      </c>
      <c r="RR144" s="68">
        <f>IF(RQ144&gt;0,((RQ144-RQ143)/RQ143),0)</f>
        <v/>
      </c>
      <c r="RS144" s="68">
        <f>RR144-$V144</f>
        <v/>
      </c>
      <c r="RT144" s="68">
        <f>IF(RQ144&gt;0,(RQ144-RT$10)/RT$10,0)</f>
        <v/>
      </c>
      <c r="RU144" s="68" t="n"/>
      <c r="RV144" s="15">
        <f>IF(RQ144&gt;0,(RQ144-RQ$10)/RQ$10,0)</f>
        <v/>
      </c>
      <c r="RX144" s="13" t="n">
        <v>153.99</v>
      </c>
      <c r="RY144" s="68">
        <f>IF(RX144&gt;0,((RX144-RX143)/RX143),0)</f>
        <v/>
      </c>
      <c r="RZ144" s="68">
        <f>RY144-$V144</f>
        <v/>
      </c>
      <c r="SA144" s="68">
        <f>IF(RX144&gt;0,(RX144-SA$10)/SA$10,0)</f>
        <v/>
      </c>
      <c r="SB144" s="68" t="n"/>
      <c r="SC144" s="15">
        <f>IF(RX144&gt;0,(RX144-RX$10)/RX$10,0)</f>
        <v/>
      </c>
      <c r="SE144" s="13" t="n">
        <v>17.14</v>
      </c>
      <c r="SF144" s="68">
        <f>IF(SE144&gt;0,((SE144-SE143)/SE143),0)</f>
        <v/>
      </c>
      <c r="SG144" s="68">
        <f>SF144-$V144</f>
        <v/>
      </c>
      <c r="SH144" s="68">
        <f>IF(SE144&gt;0,(SE144-SH$10)/SH$10,0)</f>
        <v/>
      </c>
      <c r="SI144" s="68" t="n"/>
      <c r="SJ144" s="15">
        <f>IF(SE144&gt;0,(SE144-SE$10)/SE$10,0)</f>
        <v/>
      </c>
      <c r="SL144" s="26" t="n">
        <v>1.47</v>
      </c>
      <c r="SM144" s="68">
        <f>IF(SL144&gt;0,((SL144-SL143)/SL143),0)</f>
        <v/>
      </c>
      <c r="SN144" s="68">
        <f>SM144-$V144</f>
        <v/>
      </c>
      <c r="SO144" s="68">
        <f>IF(SL144&gt;0,(SL144-SO$10)/SO$10,0)</f>
        <v/>
      </c>
      <c r="SP144" s="68" t="n"/>
      <c r="SQ144" s="15">
        <f>IF(SL144&gt;0,(SL144-SL$10)/SL$10,0)</f>
        <v/>
      </c>
      <c r="SS144" s="13" t="n">
        <v>19.24</v>
      </c>
      <c r="ST144" s="68">
        <f>IF(SS144&gt;0,((SS144-SS143)/SS143),0)</f>
        <v/>
      </c>
      <c r="SU144" s="68">
        <f>ST144-$V144</f>
        <v/>
      </c>
      <c r="SV144" s="68">
        <f>IF(SS144&gt;0,(SS144-SV$10)/SV$10,0)</f>
        <v/>
      </c>
      <c r="SW144" s="68" t="n"/>
      <c r="SX144" s="15">
        <f>IF(SS144&gt;0,(SS144-SS$10)/SS$10,0)</f>
        <v/>
      </c>
      <c r="SZ144" s="13" t="n">
        <v>60.26</v>
      </c>
      <c r="TA144" s="68">
        <f>IF(SZ144&gt;0,((SZ144-SZ143)/SZ143),0)</f>
        <v/>
      </c>
      <c r="TB144" s="68">
        <f>TA144-$V144</f>
        <v/>
      </c>
      <c r="TC144" s="68">
        <f>IF(SZ144&gt;0,(SZ144-TC$10)/TC$10,0)</f>
        <v/>
      </c>
      <c r="TD144" s="68" t="n"/>
      <c r="TE144" s="15">
        <f>IF(SZ144&gt;0,(SZ144-SZ$10)/SZ$10,0)</f>
        <v/>
      </c>
      <c r="TG144" s="587" t="n">
        <v>0.3</v>
      </c>
      <c r="TH144" s="68">
        <f>IF(TG144&gt;0,((TG144-TG143)/TG143),0)</f>
        <v/>
      </c>
      <c r="TI144" s="68">
        <f>TH144-$V144</f>
        <v/>
      </c>
      <c r="TJ144" s="68">
        <f>IF(TG144&gt;0,(TG144-TJ$10)/TJ$10,0)</f>
        <v/>
      </c>
      <c r="TK144" s="68" t="n"/>
      <c r="TL144" s="15">
        <f>IF(TG144&gt;0,(TG144-TG$10)/TG$10,0)</f>
        <v/>
      </c>
      <c r="TN144" s="13" t="n">
        <v>84.03</v>
      </c>
      <c r="TO144" s="68">
        <f>IF(TN144&gt;0,((TN144-TN143)/TN143),0)</f>
        <v/>
      </c>
      <c r="TP144" s="68">
        <f>TO144-$V144</f>
        <v/>
      </c>
      <c r="TQ144" s="68">
        <f>IF(TN144&gt;0,(TN144-TQ$10)/TQ$10,0)</f>
        <v/>
      </c>
      <c r="TR144" s="68" t="n"/>
      <c r="TS144" s="15">
        <f>IF(TN144&gt;0,(TN144-TN$10)/TN$10,0)</f>
        <v/>
      </c>
      <c r="TU144" s="587" t="n">
        <v>3.29</v>
      </c>
      <c r="TV144" s="68">
        <f>IF(TU144&gt;0,((TU144-TU143)/TU143),0)</f>
        <v/>
      </c>
      <c r="TW144" s="68">
        <f>TV144-$V144</f>
        <v/>
      </c>
      <c r="TX144" s="68">
        <f>IF(TU144&gt;0,(TU144-TX$10)/TX$10,0)</f>
        <v/>
      </c>
      <c r="TY144" s="68" t="n"/>
      <c r="TZ144" s="15">
        <f>IF(TU144&gt;0,(TU144-TU$10)/TU$10,0)</f>
        <v/>
      </c>
      <c r="UB144" s="587" t="n"/>
      <c r="UC144" s="68">
        <f>IF(UB144&gt;0,((UB144-UB143)/UB143),0)</f>
        <v/>
      </c>
      <c r="UD144" s="68">
        <f>UC144-$V144</f>
        <v/>
      </c>
      <c r="UE144" s="68">
        <f>IF(UB144&gt;0,(UB144-UE$10)/UE$10,0)</f>
        <v/>
      </c>
      <c r="UF144" s="68" t="n"/>
      <c r="UG144" s="15">
        <f>IF(UB144&gt;0,(UB144-UB$10)/UB$10,0)</f>
        <v/>
      </c>
      <c r="UI144" s="587" t="n"/>
      <c r="UJ144" s="68">
        <f>IF(UI144&gt;0,((UI144-UI143)/UI143),0)</f>
        <v/>
      </c>
      <c r="UK144" s="68">
        <f>UJ144-$V144</f>
        <v/>
      </c>
      <c r="UL144" s="68">
        <f>IF(UI144&gt;0,(UI144-UL$10)/UL$10,0)</f>
        <v/>
      </c>
      <c r="UM144" s="68" t="n"/>
      <c r="UN144" s="15">
        <f>IF(UI144&gt;0,(UI144-UI$10)/UI$10,0)</f>
        <v/>
      </c>
      <c r="UP144" s="587" t="n"/>
      <c r="UQ144" s="68">
        <f>IF(UP144&gt;0,((UP144-UP143)/UP143),0)</f>
        <v/>
      </c>
      <c r="UR144" s="68">
        <f>UQ144-$V144</f>
        <v/>
      </c>
      <c r="US144" s="68">
        <f>IF(UP144&gt;0,(UP144-US$10)/US$10,0)</f>
        <v/>
      </c>
      <c r="UT144" s="68" t="n"/>
      <c r="UU144" s="15">
        <f>IF(UP144&gt;0,(UP144-UP$10)/UP$10,0)</f>
        <v/>
      </c>
      <c r="UW144" s="587" t="n"/>
      <c r="UX144" s="68">
        <f>IF(UW144&gt;0,((UW144-UW143)/UW143),0)</f>
        <v/>
      </c>
      <c r="UY144" s="68">
        <f>UX144-$V144</f>
        <v/>
      </c>
      <c r="UZ144" s="68">
        <f>IF(UW144&gt;0,(UW144-UZ$10)/UZ$10,0)</f>
        <v/>
      </c>
      <c r="VA144" s="68" t="n"/>
      <c r="VB144" s="15">
        <f>IF(UW144&gt;0,(UW144-UW$10)/UW$10,0)</f>
        <v/>
      </c>
      <c r="VD144" s="587" t="n"/>
      <c r="VE144" s="68">
        <f>IF(VD144&gt;0,((VD144-VD143)/VD143),0)</f>
        <v/>
      </c>
      <c r="VF144" s="68">
        <f>VE144-$V144</f>
        <v/>
      </c>
      <c r="VG144" s="68">
        <f>IF(VD144&gt;0,(VD144-VG$10)/VG$10,0)</f>
        <v/>
      </c>
      <c r="VH144" s="68" t="n"/>
      <c r="VI144" s="15">
        <f>IF(VD144&gt;0,(VD144-VD$10)/VD$10,0)</f>
        <v/>
      </c>
      <c r="VM144" s="21">
        <f>IF($C144&gt;0,(($IK$5*IG144)+($GT$5*GP144)+($JM$5*JI144)+($JF$5*JB144)+($IY$5*IU144)+($IR$5*IN144)+($ID$5*HZ144)+($HW$5*HS144)+($HP$5*HL144)+($HI$5*HE144)+($GF$5*GB144)+($FY$5*FU144)+($FR$5*FN144)+($FK$5*FG144)+($FD$5*EZ144)+($EW$5*ES144)+($EP$5*EL144)+($EI$5*EE144)+($EB$5*DX144)+($DU$5*DQ144)+($DN$5*DJ144)+($DG$5*DC144)+($CZ$5*CV144)+($CS$5*CO144)+($CL$5*CH144)+($CE$5*CA144)+($BX$5*BT144)+($BQ$5*BM144)+($BJ$5*BF144)+($BC$5*AY144)+($AV$5*AR144)+($AO$5*AK144)+($AH$5*AD144)+($JT$5*JP144)+($KA$5*JW144)+($KO$5*KK144)+($PR$5*PN144)+($GM$5*GI144)+($HA$5*GW144)+($KV$5*KR144)+($KH$5*KD144)+($LC$5*KY144)+($MS$5*MO144)+($ML$5*MH144)+($ME$5*MA144)+($LX$5*LT144)+($LQ$5*LM144)+($LJ$5*LF144)+(MV144*$MZ$5)+(NC144*$NG$5)+(NJ144*$NN$5)+($OI$5*OE144)+($NU$5*NQ144)+($OB$5*NX144)+($PK$5*PG144)+($OP$5*OL144)+($OW$5*OS144)+($PD$5*OZ144)+(PU144*$PY$5)+(QB144*$QF$5)+(QI144*$QM$5)+(QP144*$QT$5)+(QW144*$RA$5)+(RD144*$RH$5)+(RK144*$RO$5)+(RR144*$RV$5)+(RY144*$SC$5)+(SF144*$SJ$5)+(SM144*$SQ$5)+(ST144*$SX$5)+(TA144*$TE$5))+(TH144*$TL$5)+(TO144*$TS$5))/$VM$5</f>
        <v/>
      </c>
      <c r="VN144" s="538" t="n"/>
      <c r="VO144" s="21">
        <f>IF($C144&gt;0,(($IK$5*II144)+($GT$5*GR144)+($JM$5*JK144)+($JF$5*JD144)+($IY$5*IW144)+($IR$5*IP144)+($ID$5*IB144)+($HW$5*HU144)+($HP$5*HN144)+($HI$5*HG144)+($GF$5*GD144)+($FY$5*FW144)+($FR$5*FP144)+($FK$5*FI144)+($FD$5*FB144)+($EW$5*EU144)+($EP$5*EN144)+($EI$5*EG144)+($EB$5*DZ144)+($DU$5*DS144)+($DN$5*DL144)+($DG$5*DE144)+($CZ$5*CX144)+($CS$5*CQ144)+($CL$5*CJ144)+($CE$5*CC144)+($BX$5*BV144)+($BQ$5*BO144)+($BJ$5*BH144)+($BC$5*BA144)+($AV$5*AT144)+($AO$5*AM144)+($AH$5*AF144)+($KO$5*KM144)+($KH$5*KF144)+($KA$5*JY144)+($JT$5*JR144)+($PR$5*PP144)+($GM$5*GK144)+($HA$5*GY144)+($KV$5*KT144)+($LC$5*LA144)+($MS$5*MQ144)+($ML$5*MJ144)+($ME$5*MC144)+($LX$5*LV144)+($LQ$5*LO144)+($LJ$5*LH144)+(MX144*$MZ$5)+(NE144*$NG$5)+(NL144*$NN$5)+($OI$5*OG144)+($NU$5*NS144)+($OB$5*NZ144)+($PD$5*PB144)+($OW$5*OU144)+($OP$5*ON144)+($PK$5*PI144)+($PY$5*PW144)+($QF$5*QD144)+($QM$5*QK144)+($QT$5*QR144)+($RA$5*QY144)+($RH$5*RF144)+($RO$5*RM144)+(RT144*$RV$5)+(SA144*$SC$5)+(SH144*$SJ$5)+(SO144*$SQ$5)+(SV144*$SX$5)+(TC144*$TE$5)+(TJ144*$TL$5)+(TQ144*$TS$5))/$VM$5,0)</f>
        <v/>
      </c>
      <c r="VP144" s="14" t="n"/>
      <c r="VQ144" s="21">
        <f>IF($C144&gt;0,(($IK$5*IK144)+($GT$5*GT144)+($JM$5*JM144)+($JF$5*JF144)+($IY$5*IY144)+($IR$5*IR144)+($ID$5*ID144)+($HW$5*HW144)+($HP$5*HP144)+($HI$5*HI144)+($GF$5*GF144)+($FY$5*FY144)+($FR$5*FR144)+($FK$5*FK144)+($FD$5*FD144)+($EW$5*EW144)+($EP$5*EP144)+($EI$5*EI144)+($EB$5*EB144)+($DU$5*DU144)+($DN$5*DN144)+($DG$5*DG144)+($CZ$5*CZ144)+($CS$5*CS144)+($CL$5*CL144)+($CE$5*CE144)+($BX$5*BX144)+($BQ$5*BQ144)+($BJ$5*BJ144)+($BC$5*BC144)+($AV$5*AV144)+($AO$5*AO144)+($AH$5*AH144)+($KO$5*KO144)+($PR$5*PR144)+($GM$5*GM144)+($HA$5*HA144)+($KH$5*KH144)+($KA$5*KA144)+($JT$5*JT144)+($KV$5*KV144)+($LC$5*LC144)+($MS$5*MS144)+($ML$5*ML144)+($ME$5*ME144)+($LX$5*LX144)+($LQ$5*LQ144)+($LJ$5*LJ144)+($OI$5*OI144)+($NU$5*NU144)+($NN$5*NN144)+($NG$5*NG144)+($MZ$5*MZ144)+(OB144*$OB$5)+($PD$5*PD144)+($OW$5*OW144)+($OP$5*OP144)+($PK$5*PK144)+(PY144*$PY$5)+(QF144*$QF$5)+(QM144*$QM$5)+(QT144*$QT$5)+(RA144*$RA$5)+(RH144*$RH$5)+(RO144*$RO$5)+(RV144*$RV$5)+(SC144*$SC$5)+(SJ144*$SJ$5)+(SQ144*$SQ$5)+(SX144*$SX$5)+(TE144*$TE$5)+(TL144*$TL$5)+(TS144*$TS$5))/$VM$5,0)</f>
        <v/>
      </c>
    </row>
    <row r="145" ht="16" customHeight="1" s="545">
      <c r="A145" s="127" t="n">
        <v>45856</v>
      </c>
      <c r="B145" s="4">
        <f>A145</f>
        <v/>
      </c>
      <c r="C145" s="13" t="n">
        <v>44342.19</v>
      </c>
      <c r="D145" s="138">
        <f>IF(C145&gt;0,C145-C144,0)</f>
        <v/>
      </c>
      <c r="E145" s="68">
        <f>IF(C145&gt;0,D145/C144,0)</f>
        <v/>
      </c>
      <c r="F145" s="15">
        <f>IF(C145&gt;0,(C145-C$10)/C$10,0)</f>
        <v/>
      </c>
      <c r="G145" s="13" t="n">
        <v>6296.79</v>
      </c>
      <c r="H145" s="138">
        <f>IF(G145&gt;0,G145-G144,0)</f>
        <v/>
      </c>
      <c r="I145" s="68">
        <f>IF(G145&gt;0,H145/G144,0)</f>
        <v/>
      </c>
      <c r="J145" s="15">
        <f>IF(G145&gt;0,(G145-G$10)/G$10,0)</f>
        <v/>
      </c>
      <c r="K145" s="13" t="n">
        <v>20895.66</v>
      </c>
      <c r="L145" s="138">
        <f>IF(K145&gt;0,K145-K144,0)</f>
        <v/>
      </c>
      <c r="M145" s="68">
        <f>IF(K145&gt;0,L145/K144,0)</f>
        <v/>
      </c>
      <c r="N145" s="15">
        <f>IF(K145&gt;0,(K145-K$10)/K$10,0)</f>
        <v/>
      </c>
      <c r="O145" s="13" t="n">
        <v>2240.01</v>
      </c>
      <c r="P145" s="138">
        <f>IF(O145&gt;0,O145-O144,0)</f>
        <v/>
      </c>
      <c r="Q145" s="68">
        <f>IF(O145&gt;0,P145/O144,0)</f>
        <v/>
      </c>
      <c r="R145" s="15">
        <f>IF(O145&gt;0,(O145-O$10)/O$10,0)</f>
        <v/>
      </c>
      <c r="S145" s="18">
        <f>IF(O145&gt;0,(((O145*0.7)*Q145)+((K145*0.9)*M145)+((G145*0.65)*I145)+((C145*0.6)*E145))/(O145+K145+G145+C145),0)</f>
        <v/>
      </c>
      <c r="T145" s="121">
        <f>IF(O145&gt;0,(S145*200)+T144,0)</f>
        <v/>
      </c>
      <c r="U145" s="121">
        <f>T145</f>
        <v/>
      </c>
      <c r="V145" s="134">
        <f>IF(T145&gt;0,(T145-T144)/T144,0)</f>
        <v/>
      </c>
      <c r="W145" s="21">
        <f>IF(T145&gt;0,(T145-T$11)/T$11,0)</f>
        <v/>
      </c>
      <c r="X145" s="18">
        <f>IF(T145&gt;0,((Q145+M145+I145+E145)/4),0)</f>
        <v/>
      </c>
      <c r="Y145" s="353">
        <f>93605.49+27743.15</f>
        <v/>
      </c>
      <c r="Z145" s="15" t="n">
        <v>2e-06</v>
      </c>
      <c r="AA145" s="21">
        <f>Z145-$V145</f>
        <v/>
      </c>
      <c r="AC145" s="13" t="n">
        <v>243</v>
      </c>
      <c r="AD145" s="68">
        <f>IF(AC145&gt;0,((AC145-AC144)/AC144),0)</f>
        <v/>
      </c>
      <c r="AE145" s="68">
        <f>IF(AC145&gt;0,AD145-$V145,0)</f>
        <v/>
      </c>
      <c r="AF145" s="68">
        <f>IF(AC145&gt;0,(AC145-AF$10)/AF$10,0)</f>
        <v/>
      </c>
      <c r="AG145" s="68" t="n"/>
      <c r="AH145" s="15">
        <f>IF(AC145&gt;0,(AC145-AC$10)/AC$10,0)</f>
        <v/>
      </c>
      <c r="AJ145" s="13" t="n">
        <v>23.44</v>
      </c>
      <c r="AK145" s="68">
        <f>IF(AJ145&gt;0,((AJ145-AJ144)/AJ144),0)</f>
        <v/>
      </c>
      <c r="AL145" s="68">
        <f>IF(AJ145&gt;0,AK145-$V145,0)</f>
        <v/>
      </c>
      <c r="AM145" s="68">
        <f>IF(AJ145&gt;0,(AJ145-AM$10)/AM$10,0)</f>
        <v/>
      </c>
      <c r="AN145" s="68" t="n"/>
      <c r="AO145" s="15">
        <f>IF(AJ145&gt;0,(AJ145-AJ$10)/AJ$10,0)</f>
        <v/>
      </c>
      <c r="AQ145" s="13" t="n">
        <v>22.64</v>
      </c>
      <c r="AR145" s="68">
        <f>IF(AQ145&gt;0,((AQ145-AQ144)/AQ144),0)</f>
        <v/>
      </c>
      <c r="AS145" s="68">
        <f>IF(AQ145&gt;0,AR145-$V145,0)</f>
        <v/>
      </c>
      <c r="AT145" s="68">
        <f>IF(AQ145&gt;0,(AQ145-AT$10)/AT$10,0)</f>
        <v/>
      </c>
      <c r="AU145" s="68" t="n"/>
      <c r="AV145" s="15">
        <f>IF(AQ145&gt;0,(AQ145-AQ$10)/AQ$10,0)</f>
        <v/>
      </c>
      <c r="AX145" s="13" t="n">
        <v>218.77</v>
      </c>
      <c r="AY145" s="68">
        <f>IF(AX145&gt;0,((AX145-AX144)/AX144),0)</f>
        <v/>
      </c>
      <c r="AZ145" s="68">
        <f>IF(AX145&gt;0,AY145-$V145,0)</f>
        <v/>
      </c>
      <c r="BA145" s="68">
        <f>IF(AX145&gt;0,(AX145-BA$10)/BA$10,0)</f>
        <v/>
      </c>
      <c r="BB145" s="68" t="n"/>
      <c r="BC145" s="15">
        <f>IF(AX145&gt;0,(AX145-AX$10)/AX$10,0)</f>
        <v/>
      </c>
      <c r="BE145" s="13" t="n">
        <v>79.91</v>
      </c>
      <c r="BF145" s="68">
        <f>IF(BE145&gt;0,((BE145-BE144)/BE144),0)</f>
        <v/>
      </c>
      <c r="BG145" s="68">
        <f>IF(BE145&gt;0,BF145-$V145,0)</f>
        <v/>
      </c>
      <c r="BH145" s="68" t="n"/>
      <c r="BI145" s="68" t="n"/>
      <c r="BJ145" s="15">
        <f>IF(BE145&gt;0,(BE145-BE$10)/BE$10,0)</f>
        <v/>
      </c>
      <c r="BL145" s="13" t="n">
        <v>75.8</v>
      </c>
      <c r="BM145" s="68">
        <f>IF(BL145&gt;0,((BL145-BL144)/BL144),0)</f>
        <v/>
      </c>
      <c r="BN145" s="68">
        <f>IF(BL145&gt;0,BM145-$V145,0)</f>
        <v/>
      </c>
      <c r="BO145" s="68">
        <f>IF(BL145&gt;0,(BL145-BO$10)/BO$10,0)</f>
        <v/>
      </c>
      <c r="BP145" s="68" t="n"/>
      <c r="BQ145" s="15">
        <f>IF(BL145&gt;0,(BL145-BL$10)/BL$10,0)</f>
        <v/>
      </c>
      <c r="BS145" s="13" t="n">
        <v>43.47</v>
      </c>
      <c r="BT145" s="68">
        <f>IF(BS145&gt;0,((BS145-BS144)/BS144),0)</f>
        <v/>
      </c>
      <c r="BU145" s="68">
        <f>IF(BS145&gt;0,BT145-$V145,0)</f>
        <v/>
      </c>
      <c r="BV145" s="68">
        <f>IF(BS145&gt;0,(BS145-BV$10)/BV$10,0)</f>
        <v/>
      </c>
      <c r="BW145" s="68" t="n"/>
      <c r="BX145" s="15">
        <f>IF(BS145&gt;0,(BS145-BS$10)/BS$10,0)</f>
        <v/>
      </c>
      <c r="BZ145" s="13" t="n"/>
      <c r="CA145" s="68">
        <f>IF(BZ145&gt;0,((BZ145-BZ144)/BZ144),0)</f>
        <v/>
      </c>
      <c r="CB145" s="68">
        <f>IF(BZ145&gt;0,CA145-$V145,0)</f>
        <v/>
      </c>
      <c r="CC145" s="68">
        <f>IF(BZ145&gt;0,(BZ145-CC$10)/CC$10,0)</f>
        <v/>
      </c>
      <c r="CD145" s="68" t="n"/>
      <c r="CE145" s="15">
        <f>IF(BZ145&gt;0,(BZ145-BZ$10)/BZ$10,0)</f>
        <v/>
      </c>
      <c r="CG145" s="13" t="n">
        <v>31.04</v>
      </c>
      <c r="CH145" s="68">
        <f>IF(CG145&gt;0,((CG145-CG144)/CG144),0)</f>
        <v/>
      </c>
      <c r="CI145" s="68">
        <f>IF(CG145&gt;0,CH145-$V145,0)</f>
        <v/>
      </c>
      <c r="CJ145" s="68">
        <f>IF(CG145&gt;0,(CG145-CJ$10)/CJ$10,0)</f>
        <v/>
      </c>
      <c r="CK145" s="68" t="n"/>
      <c r="CL145" s="15">
        <f>IF(CG145&gt;0,(CG145-CG$10)/CG$10,0)</f>
        <v/>
      </c>
      <c r="CN145" s="13" t="n">
        <v>33.66</v>
      </c>
      <c r="CO145" s="68">
        <f>IF(CN145&gt;0,((CN145-CN144)/CN144),0)</f>
        <v/>
      </c>
      <c r="CP145" s="68">
        <f>IF(CN145&gt;0,CO145-$V145,0)</f>
        <v/>
      </c>
      <c r="CQ145" s="68">
        <f>IF(CN145&gt;0,(CN145-CQ$10)/CQ$10,0)</f>
        <v/>
      </c>
      <c r="CR145" s="68" t="n"/>
      <c r="CS145" s="15">
        <f>IF(CN145&gt;0,(CN145-CN$10)/CN$10,0)</f>
        <v/>
      </c>
      <c r="CU145" s="13" t="n">
        <v>38.01</v>
      </c>
      <c r="CV145" s="68">
        <f>IF(CU145&gt;0,((CU145-CU144)/CU144),0)</f>
        <v/>
      </c>
      <c r="CW145" s="68">
        <f>IF(CU145&gt;0,CV145-$V145,0)</f>
        <v/>
      </c>
      <c r="CX145" s="68">
        <f>IF(CU145&gt;0,(CU145-CX$10)/CX$10,0)</f>
        <v/>
      </c>
      <c r="CY145" s="68" t="n"/>
      <c r="CZ145" s="15">
        <f>IF(CU145&gt;0,(CU145-CU$10)/CU$10,0)</f>
        <v/>
      </c>
      <c r="DB145" s="13" t="n">
        <v>20.51</v>
      </c>
      <c r="DC145" s="68">
        <f>IF(DB145&gt;0,((DB145-DB144)/DB144),0)</f>
        <v/>
      </c>
      <c r="DD145" s="68">
        <f>IF(DB145&gt;0,DC145-$V145,0)</f>
        <v/>
      </c>
      <c r="DE145" s="68">
        <f>IF(DB145&gt;0,(DB145-DE$10)/DE$10,0)</f>
        <v/>
      </c>
      <c r="DF145" s="68" t="n"/>
      <c r="DG145" s="15">
        <f>IF(DB145&gt;0,(DB145-DB$10)/DB$10,0)</f>
        <v/>
      </c>
      <c r="DI145" s="13" t="n">
        <v>49.53</v>
      </c>
      <c r="DJ145" s="68">
        <f>IF(DI145&gt;0,((DI145-DI144)/DI144),0)</f>
        <v/>
      </c>
      <c r="DK145" s="68">
        <f>IF(DI145&gt;0,DJ145-$V145,0)</f>
        <v/>
      </c>
      <c r="DL145" s="68">
        <f>IF(DI145&gt;0,(DI145-DL$10)/DL$10,0)</f>
        <v/>
      </c>
      <c r="DM145" s="68" t="n"/>
      <c r="DN145" s="15">
        <f>IF(DI145&gt;0,(DI145-DI$10)/DI$10,0)</f>
        <v/>
      </c>
      <c r="DP145" s="13" t="n">
        <v>43.59</v>
      </c>
      <c r="DQ145" s="68">
        <f>IF(DP145&gt;0,((DP145-DP144)/DP144),0)</f>
        <v/>
      </c>
      <c r="DR145" s="68">
        <f>IF(DP145&gt;0,DQ145-$V145,0)</f>
        <v/>
      </c>
      <c r="DS145" s="68" t="n"/>
      <c r="DT145" s="68" t="n"/>
      <c r="DU145" s="15">
        <f>IF(DP145&gt;0,(DP145-DP$10)/DP$10,0)</f>
        <v/>
      </c>
      <c r="DV145" s="18" t="n"/>
      <c r="DW145" s="13" t="n">
        <v>36.94</v>
      </c>
      <c r="DX145" s="68">
        <f>IF(DW145&gt;0,((DW145-DW144)/DW144),0)</f>
        <v/>
      </c>
      <c r="DY145" s="68">
        <f>IF(DW145&gt;0,DX145-$V145,0)</f>
        <v/>
      </c>
      <c r="DZ145" s="68">
        <f>IF(DW145&gt;0,(DW145-DZ$10)/DZ$10,0)</f>
        <v/>
      </c>
      <c r="EA145" s="68" t="n"/>
      <c r="EB145" s="15">
        <f>IF(DW145&gt;0,(DW145-DW$10)/DW$10,0)</f>
        <v/>
      </c>
      <c r="ED145" s="13" t="n">
        <v>39.76</v>
      </c>
      <c r="EE145" s="68">
        <f>IF(ED145&gt;0,((ED145-ED144)/ED144),0)</f>
        <v/>
      </c>
      <c r="EF145" s="68">
        <f>IF(ED145&gt;0,EE145-$V145,0)</f>
        <v/>
      </c>
      <c r="EG145" s="68">
        <f>IF(ED145&gt;0,(ED145-EG$10)/EG$10,0)</f>
        <v/>
      </c>
      <c r="EH145" s="68" t="n"/>
      <c r="EI145" s="15">
        <f>IF(ED145&gt;0,(ED145-ED$10)/ED$10,0)</f>
        <v/>
      </c>
      <c r="EK145" s="13" t="n">
        <v>128.49</v>
      </c>
      <c r="EL145" s="68">
        <f>IF(EK145&gt;0,((EK145-EK144)/EK144),0)</f>
        <v/>
      </c>
      <c r="EM145" s="68">
        <f>IF(EK145&gt;0,EL145-$V145,0)</f>
        <v/>
      </c>
      <c r="EN145" s="68">
        <f>IF(EK145&gt;0,(EK145-EN$10)/EN$10,0)</f>
        <v/>
      </c>
      <c r="EO145" s="68" t="n"/>
      <c r="EP145" s="15">
        <f>IF(EK145&gt;0,(EK145-EK$10)/EK$10,0)</f>
        <v/>
      </c>
      <c r="ER145" s="13" t="n">
        <v>38.9</v>
      </c>
      <c r="ES145" s="68">
        <f>IF(ER145&gt;0,((ER145-ER144)/ER144),0)</f>
        <v/>
      </c>
      <c r="ET145" s="68">
        <f>IF(ER145&gt;0,ES145-$V145,0)</f>
        <v/>
      </c>
      <c r="EU145" s="68">
        <f>IF(ER145&gt;0,(ER145-EU$10)/EU$10,0)</f>
        <v/>
      </c>
      <c r="EV145" s="68" t="n"/>
      <c r="EW145" s="15">
        <f>IF(ER145&gt;0,(ER145-ER$10)/ER$10,0)</f>
        <v/>
      </c>
      <c r="EY145" s="13" t="n">
        <v>37.81</v>
      </c>
      <c r="EZ145" s="68">
        <f>IF(EY145&gt;0,((EY145-EY144)/EY144),0)</f>
        <v/>
      </c>
      <c r="FA145" s="68">
        <f>IF(EY145&gt;0,EZ145-$V145,0)</f>
        <v/>
      </c>
      <c r="FB145" s="68" t="n"/>
      <c r="FC145" s="68" t="n"/>
      <c r="FD145" s="15">
        <f>IF(EY145&gt;0,(EY145-EY$10)/EY$10,0)</f>
        <v/>
      </c>
      <c r="FF145" s="13" t="n">
        <v>57.91</v>
      </c>
      <c r="FG145" s="68">
        <f>IF(FF145&gt;0,((FF145-FF144)/FF144),0)</f>
        <v/>
      </c>
      <c r="FH145" s="68">
        <f>IF(FF145&gt;0,FG145-$V145,0)</f>
        <v/>
      </c>
      <c r="FI145" s="68">
        <f>IF(FF145&gt;0,(FF145-FI$10)/FI$10,0)</f>
        <v/>
      </c>
      <c r="FJ145" s="68" t="n"/>
      <c r="FK145" s="15">
        <f>IF(FF145&gt;0,(FF145-FF$10)/FF$10,0)</f>
        <v/>
      </c>
      <c r="FM145" s="13" t="n">
        <v>204.33</v>
      </c>
      <c r="FN145" s="68">
        <f>IF(FM145&gt;0,((FM145-FM144)/FM144),0)</f>
        <v/>
      </c>
      <c r="FO145" s="68">
        <f>IF(FM145&gt;0,FN145-$V145,0)</f>
        <v/>
      </c>
      <c r="FP145" s="68">
        <f>IF(FM145&gt;0,(FM145-FP$10)/FP$10,0)</f>
        <v/>
      </c>
      <c r="FQ145" s="68" t="n"/>
      <c r="FR145" s="15">
        <f>IF(FM145&gt;0,(FM145-FM$10)/FM$10,0)</f>
        <v/>
      </c>
      <c r="FT145" s="13" t="n">
        <v>91.64</v>
      </c>
      <c r="FU145" s="68">
        <f>IF(FT145&gt;0,((FT145-FT144)/FT144),0)</f>
        <v/>
      </c>
      <c r="FV145" s="68">
        <f>IF(FT145&gt;0,FU145-$V145,0)</f>
        <v/>
      </c>
      <c r="FW145" s="68">
        <f>IF(FT145&gt;0,(FT145-FW$10)/FW$10,0)</f>
        <v/>
      </c>
      <c r="FX145" s="68" t="n"/>
      <c r="FY145" s="15">
        <f>IF(FT145&gt;0,(FT145-FT$10)/FT$10,0)</f>
        <v/>
      </c>
      <c r="GA145" s="13" t="n">
        <v>18.22</v>
      </c>
      <c r="GB145" s="68">
        <f>IF(GA145&gt;0,((GA145-GA144)/GA144),0)</f>
        <v/>
      </c>
      <c r="GC145" s="68">
        <f>IF(GA145&gt;0,GB145-$V145,0)</f>
        <v/>
      </c>
      <c r="GD145" s="68" t="n"/>
      <c r="GE145" s="68" t="n"/>
      <c r="GF145" s="15">
        <f>IF(GA145&gt;0,(GA145-GA$10)/GA$10,0)</f>
        <v/>
      </c>
      <c r="GG145" s="18" t="n"/>
      <c r="GH145" s="13" t="n">
        <v>19.02</v>
      </c>
      <c r="GI145" s="68">
        <f>IF(GH145&gt;0,((GH145-GH144)/GH144),0)</f>
        <v/>
      </c>
      <c r="GJ145" s="68">
        <f>IF(GH145&gt;0,GI145-$V145,0)</f>
        <v/>
      </c>
      <c r="GK145" s="68">
        <f>IF(GH145&gt;0,(GH145-GK$10)/GK$10,0)</f>
        <v/>
      </c>
      <c r="GL145" s="68" t="n"/>
      <c r="GM145" s="15">
        <f>IF(GH145&gt;0,(GH145-GH$10)/GH$10,0)</f>
        <v/>
      </c>
      <c r="GO145" s="13" t="n">
        <v>25.22</v>
      </c>
      <c r="GP145" s="68">
        <f>IF(GO145&gt;0,((GO145-GO144)/GO144),0)</f>
        <v/>
      </c>
      <c r="GQ145" s="68">
        <f>IF(GO145&gt;0,GP145-$V145,0)</f>
        <v/>
      </c>
      <c r="GR145" s="68" t="n"/>
      <c r="GS145" s="68" t="n"/>
      <c r="GT145" s="15">
        <f>IF(GO145&gt;0,(GO145-GO$10)/GO$10,0)</f>
        <v/>
      </c>
      <c r="GV145" s="13" t="n">
        <v>16.06</v>
      </c>
      <c r="GW145" s="68">
        <f>IF(GV145&gt;0,((GV145-GV144)/GV144),0)</f>
        <v/>
      </c>
      <c r="GX145" s="68">
        <f>IF(GV145&gt;0,GW145-$V145,0)</f>
        <v/>
      </c>
      <c r="GY145" s="68">
        <f>IF(GV145&gt;0,(GV145-GY$10)/GY$10,0)</f>
        <v/>
      </c>
      <c r="GZ145" s="68" t="n"/>
      <c r="HA145" s="15">
        <f>IF(GV145&gt;0,(GV145-GV$10)/GV$10,0)</f>
        <v/>
      </c>
      <c r="HD145" s="26" t="n">
        <v>329.65</v>
      </c>
      <c r="HE145" s="68">
        <f>IF(HD145&gt;0,((HD145-HD144)/HD144),0)</f>
        <v/>
      </c>
      <c r="HF145" s="68">
        <f>IF(HD145&gt;0,HE145-$V145,0)</f>
        <v/>
      </c>
      <c r="HG145" s="68">
        <f>IF(HD145&gt;0,(HD145-HG$10)/HG$10,0)</f>
        <v/>
      </c>
      <c r="HH145" s="68" t="n"/>
      <c r="HI145" s="15">
        <f>IF(HD145&gt;0,(HD145-HD$10)/HD$10,0)</f>
        <v/>
      </c>
      <c r="HK145" s="13" t="n">
        <v>59.12</v>
      </c>
      <c r="HL145" s="68">
        <f>IF(HK145&gt;0,((HK145-HK144)/HK144),0)</f>
        <v/>
      </c>
      <c r="HM145" s="68">
        <f>IF(HK145&gt;0,HL145-$V145,0)</f>
        <v/>
      </c>
      <c r="HN145" s="68">
        <f>IF(HK145&gt;0,(HK145-HN$10)/HN$10,0)</f>
        <v/>
      </c>
      <c r="HO145" s="68" t="n"/>
      <c r="HP145" s="15">
        <f>IF(HK145&gt;0,(HK145-HK$10)/HK$10,0)</f>
        <v/>
      </c>
      <c r="HR145" s="13" t="n">
        <v>107.77</v>
      </c>
      <c r="HS145" s="68">
        <f>IF(HR145&gt;0,((HR145-HR144)/HR144),0)</f>
        <v/>
      </c>
      <c r="HT145" s="68">
        <f>IF(HR145&gt;0,HS145-$V145,0)</f>
        <v/>
      </c>
      <c r="HU145" s="68">
        <f>IF(HR145&gt;0,(HR145-HU$10)/HU$10,0)</f>
        <v/>
      </c>
      <c r="HV145" s="68" t="n"/>
      <c r="HW145" s="15">
        <f>IF(HR145&gt;0,(HR145-HR$10)/HR$10,0)</f>
        <v/>
      </c>
      <c r="HY145" s="13" t="n">
        <v>172.41</v>
      </c>
      <c r="HZ145" s="68">
        <f>IF(HY145&gt;0,((HY145-HY144)/HY144),0)</f>
        <v/>
      </c>
      <c r="IA145" s="68">
        <f>IF(HY145&gt;0,HZ145-$V145,0)</f>
        <v/>
      </c>
      <c r="IB145" s="68">
        <f>IF(HY145&gt;0,(HY145-IB$10)/IB$10,0)</f>
        <v/>
      </c>
      <c r="IC145" s="68" t="n"/>
      <c r="ID145" s="15">
        <f>IF(HY145&gt;0,(HY145-HY$10)/HY$10,0)</f>
        <v/>
      </c>
      <c r="IF145" s="13" t="n">
        <v>283.34</v>
      </c>
      <c r="IG145" s="68">
        <f>IF(IF145&gt;0,((IF145-IF144)/IF144),0)</f>
        <v/>
      </c>
      <c r="IH145" s="68">
        <f>IF(IF145&gt;0,IG145-$V145,0)</f>
        <v/>
      </c>
      <c r="II145" s="68">
        <f>IF(IF145&gt;0,(IF145-II$10)/II$10,0)</f>
        <v/>
      </c>
      <c r="IJ145" s="68" t="n"/>
      <c r="IK145" s="15">
        <f>IF(IF145&gt;0,(IF145-IF$10)/IF$10,0)</f>
        <v/>
      </c>
      <c r="IM145" s="13" t="n">
        <v>254.49</v>
      </c>
      <c r="IN145" s="68">
        <f>IF(IM145&gt;0,((IM145-IM144)/IM144),0)</f>
        <v/>
      </c>
      <c r="IO145" s="68">
        <f>IF(IM145&gt;0,IN145-$V145,0)</f>
        <v/>
      </c>
      <c r="IP145" s="68">
        <f>IF(IM145&gt;0,(IM145-IP$10)/IP$10,0)</f>
        <v/>
      </c>
      <c r="IQ145" s="68" t="n"/>
      <c r="IR145" s="15">
        <f>IF(IM145&gt;0,(IM145-IM$10)/IM$10,0)</f>
        <v/>
      </c>
      <c r="IT145" s="13" t="n">
        <v>78.97</v>
      </c>
      <c r="IU145" s="68">
        <f>IF(IT145&gt;0,((IT145-IT144)/IT144),0)</f>
        <v/>
      </c>
      <c r="IV145" s="68">
        <f>IF(IT145&gt;0,IU145-$V145,0)</f>
        <v/>
      </c>
      <c r="IW145" s="68">
        <f>IF(IT145&gt;0,(IT145-IW$10)/IW$10,0)</f>
        <v/>
      </c>
      <c r="IX145" s="68" t="n"/>
      <c r="IY145" s="15">
        <f>IF(IT145&gt;0,(IT145-IT$10)/IT$10,0)</f>
        <v/>
      </c>
      <c r="JA145" s="13" t="n">
        <v>704.28</v>
      </c>
      <c r="JB145" s="68">
        <f>IF(JA145&gt;0,((JA145-JA144)/JA144),0)</f>
        <v/>
      </c>
      <c r="JC145" s="68">
        <f>IF(JA145&gt;0,JB145-$V145,0)</f>
        <v/>
      </c>
      <c r="JD145" s="68">
        <f>IF(JA145&gt;0,(JA145-JD$10)/JD$10,0)</f>
        <v/>
      </c>
      <c r="JE145" s="68" t="n"/>
      <c r="JF145" s="15">
        <f>IF(JA145&gt;0,(JA145-JA$10)/JA$10,0)</f>
        <v/>
      </c>
      <c r="JH145" s="13" t="n">
        <v>510.05</v>
      </c>
      <c r="JI145" s="68">
        <f>IF(JH145&gt;0,((JH145-JH144)/JH144),0)</f>
        <v/>
      </c>
      <c r="JJ145" s="68">
        <f>IF(JH145&gt;0,JI145-$V145,0)</f>
        <v/>
      </c>
      <c r="JK145" s="68">
        <f>IF(JH145&gt;0,(JH145-JK$10)/JK$10,0)</f>
        <v/>
      </c>
      <c r="JL145" s="68" t="n"/>
      <c r="JM145" s="15">
        <f>IF(JH145&gt;0,(JH145-JH$10)/JH$10,0)</f>
        <v/>
      </c>
      <c r="JO145" s="13" t="n">
        <v>20.98</v>
      </c>
      <c r="JP145" s="68">
        <f>IF(JO145&gt;0,((JO145-JO144)/JO144),0)</f>
        <v/>
      </c>
      <c r="JQ145" s="68">
        <f>IF(JO145&gt;0,JP145-$V145,0)</f>
        <v/>
      </c>
      <c r="JR145" s="68">
        <f>IF(JO145&gt;0,(JO145-JR$10)/JR$10,0)</f>
        <v/>
      </c>
      <c r="JS145" s="68" t="n"/>
      <c r="JT145" s="15">
        <f>IF(JO145&gt;0,(JO145-JO$10)/JO$10,0)</f>
        <v/>
      </c>
      <c r="JV145" s="13" t="n">
        <v>2.14</v>
      </c>
      <c r="JW145" s="68">
        <f>IF(JV145&gt;0,((JV145-JV144)/JV144),0)</f>
        <v/>
      </c>
      <c r="JX145" s="68">
        <f>IF(JV145&gt;0,JW145-$V145,0)</f>
        <v/>
      </c>
      <c r="JY145" s="68">
        <f>IF(JV145&gt;0,(JV145-JY$10)/JY$10,0)</f>
        <v/>
      </c>
      <c r="JZ145" s="68" t="n"/>
      <c r="KA145" s="15">
        <f>IF(JV145&gt;0,(JV145-JV$10)/JV$10,0)</f>
        <v/>
      </c>
      <c r="KC145" s="13" t="n">
        <v>18.57</v>
      </c>
      <c r="KD145" s="68">
        <f>IF(KC145&gt;0,((KC145-KC144)/KC144),0)</f>
        <v/>
      </c>
      <c r="KE145" s="68">
        <f>IF(KC145&gt;0,KD145-$V145,0)</f>
        <v/>
      </c>
      <c r="KF145" s="68">
        <f>IF(KC145&gt;0,(KC145-KF$10)/KF$10,0)</f>
        <v/>
      </c>
      <c r="KG145" s="68" t="n"/>
      <c r="KH145" s="15">
        <f>IF(KC145&gt;0,(KC145-KC$10)/KC$10,0)</f>
        <v/>
      </c>
      <c r="KI145" s="18" t="n"/>
      <c r="KJ145" s="13" t="n">
        <v>93.47</v>
      </c>
      <c r="KK145" s="68">
        <f>IF(KJ145&gt;0,((KJ145-KJ144)/KJ144),0)</f>
        <v/>
      </c>
      <c r="KL145" s="68">
        <f>IF(KJ145&gt;0,KK145-$V145,0)</f>
        <v/>
      </c>
      <c r="KM145" s="68">
        <f>IF(KJ145&gt;0,(KJ145-KM$10)/KM$10,0)</f>
        <v/>
      </c>
      <c r="KN145" s="68" t="n"/>
      <c r="KO145" s="15">
        <f>IF(KJ145&gt;0,(KJ145-KJ$10)/KJ$10,0)</f>
        <v/>
      </c>
      <c r="KQ145" s="13" t="n">
        <v>1.72</v>
      </c>
      <c r="KR145" s="68">
        <f>IF(KQ145&gt;0,((KQ145-KQ144)/KQ144),0)</f>
        <v/>
      </c>
      <c r="KS145" s="68">
        <f>IF(KQ145&gt;0,KR145-$V145,0)</f>
        <v/>
      </c>
      <c r="KT145" s="68">
        <f>IF(KQ145&gt;0,(KQ145-KT$10)/KT$10,0)</f>
        <v/>
      </c>
      <c r="KU145" s="68" t="n"/>
      <c r="KV145" s="15">
        <f>IF(KQ145&gt;0,(KQ145-KQ$10)/KQ$10,0)</f>
        <v/>
      </c>
      <c r="KW145" s="18" t="n"/>
      <c r="KX145" s="13" t="n">
        <v>54.54</v>
      </c>
      <c r="KY145" s="68">
        <f>IF(KX145&gt;0,((KX145-KX144)/KX144),0)</f>
        <v/>
      </c>
      <c r="KZ145" s="68">
        <f>IF(KX145&gt;0,KY145-$V145,0)</f>
        <v/>
      </c>
      <c r="LA145" s="68">
        <f>IF(KX145&gt;0,(KX145-LA$10)/LA$10,0)</f>
        <v/>
      </c>
      <c r="LB145" s="68" t="n"/>
      <c r="LC145" s="15">
        <f>IF(KX145&gt;0,(KX145-KX$10)/KX$10,0)</f>
        <v/>
      </c>
      <c r="LD145" s="18" t="n"/>
      <c r="LE145" s="13" t="n">
        <v>59.19</v>
      </c>
      <c r="LF145" s="68">
        <f>IF(LE145&gt;0,((LE145-LE144)/LE144),0)</f>
        <v/>
      </c>
      <c r="LG145" s="68">
        <f>IF(LE145&gt;0,LF145-$V145,0)</f>
        <v/>
      </c>
      <c r="LH145" s="68">
        <f>IF(LE145&gt;0,(LE145-LH$10)/LH$10,0)</f>
        <v/>
      </c>
      <c r="LI145" s="68" t="n"/>
      <c r="LJ145" s="15">
        <f>IF(LE145&gt;0,(LE145-LE$10)/LE$10,0)</f>
        <v/>
      </c>
      <c r="LL145" s="13" t="n">
        <v>117.73</v>
      </c>
      <c r="LM145" s="68">
        <f>IF(LL145&gt;0,((LL145-LL144)/LL144),0)</f>
        <v/>
      </c>
      <c r="LN145" s="68">
        <f>IF(LL145&gt;0,LM145-$V145,0)</f>
        <v/>
      </c>
      <c r="LO145" s="68">
        <f>IF(LL145&gt;0,(LL145-LO$10)/LO$10,0)</f>
        <v/>
      </c>
      <c r="LP145" s="68" t="n"/>
      <c r="LQ145" s="15">
        <f>IF(LL145&gt;0,(LL145-LL$10)/LL$10,0)</f>
        <v/>
      </c>
      <c r="LS145" s="13" t="n">
        <v>15.33</v>
      </c>
      <c r="LT145" s="68">
        <f>IF(LS145&gt;0,((LS145-LS144)/LS144),0)</f>
        <v/>
      </c>
      <c r="LU145" s="68">
        <f>IF(LS145&gt;0,LT145-$V145,0)</f>
        <v/>
      </c>
      <c r="LV145" s="68" t="n"/>
      <c r="LW145" s="68" t="n"/>
      <c r="LX145" s="15">
        <f>IF(LS145&gt;0,(LS145-LS$10)/LS$10,0)</f>
        <v/>
      </c>
      <c r="LZ145" s="13" t="n">
        <v>14.21</v>
      </c>
      <c r="MA145" s="68">
        <f>IF(LZ145&gt;0,((LZ145-LZ144)/LZ144),0)</f>
        <v/>
      </c>
      <c r="MB145" s="68">
        <f>IF(LZ145&gt;0,MA145-$V145,0)</f>
        <v/>
      </c>
      <c r="MC145" s="68">
        <f>IF(LZ145&gt;0,(LZ145-MC$10)/MC$10,0)</f>
        <v/>
      </c>
      <c r="MD145" s="68" t="n"/>
      <c r="ME145" s="15">
        <f>IF(LZ145&gt;0,(LZ145-LZ$10)/LZ$10,0)</f>
        <v/>
      </c>
      <c r="MG145" s="13" t="n">
        <v>68.98</v>
      </c>
      <c r="MH145" s="68">
        <f>IF(MG145&gt;0,((MG145-MG144)/MG144),0)</f>
        <v/>
      </c>
      <c r="MI145" s="68">
        <f>IF(MG145&gt;0,MH145-$V145,0)</f>
        <v/>
      </c>
      <c r="MJ145" s="68">
        <f>IF(MG145&gt;0,(MG145-MJ$10)/MJ$10,0)</f>
        <v/>
      </c>
      <c r="MK145" s="68" t="n"/>
      <c r="ML145" s="15">
        <f>IF(MG145&gt;0,(MG145-MG$10)/MG$10,0)</f>
        <v/>
      </c>
      <c r="MN145" s="13" t="n">
        <v>142.95</v>
      </c>
      <c r="MO145" s="68">
        <f>IF(MN145&gt;0,((MN145-MN144)/MN144),0)</f>
        <v/>
      </c>
      <c r="MP145" s="68">
        <f>IF(MN145&gt;0,MO145-$V145,0)</f>
        <v/>
      </c>
      <c r="MQ145" s="68">
        <f>IF(MN145&gt;0,(MN145-MQ$10)/MQ$10,0)</f>
        <v/>
      </c>
      <c r="MR145" s="68" t="n"/>
      <c r="MS145" s="15">
        <f>IF(MN145&gt;0,(MN145-MN$10)/MN$10,0)</f>
        <v/>
      </c>
      <c r="MU145" s="13" t="n">
        <v>17.18</v>
      </c>
      <c r="MV145" s="68">
        <f>IF(MU145&gt;0,((MU145-MU144)/MU144),0)</f>
        <v/>
      </c>
      <c r="MW145" s="68">
        <f>IF(MU145&gt;0,MV145-$V145,0)</f>
        <v/>
      </c>
      <c r="MX145" s="68">
        <f>IF(MU145&gt;0,(MU145-MX$10)/MX$10,0)</f>
        <v/>
      </c>
      <c r="MY145" s="68" t="n"/>
      <c r="MZ145" s="15">
        <f>IF(MU145&gt;0,(MU145-MU$10)/MU$10,0)</f>
        <v/>
      </c>
      <c r="NB145" s="13" t="n">
        <v>263.27</v>
      </c>
      <c r="NC145" s="68">
        <f>IF(NB145&gt;0,((NB145-NB144)/NB144),0)</f>
        <v/>
      </c>
      <c r="ND145" s="68">
        <f>IF(NB145&gt;0,NC145-$V145,0)</f>
        <v/>
      </c>
      <c r="NE145" s="68">
        <f>IF(NB145&gt;0,(NB145-NE$10)/NE$10,0)</f>
        <v/>
      </c>
      <c r="NF145" s="68" t="n"/>
      <c r="NG145" s="15">
        <f>IF(NB145&gt;0,(NB145-NB$10)/NB$10,0)</f>
        <v/>
      </c>
      <c r="NI145" s="13" t="n">
        <v>5.82</v>
      </c>
      <c r="NJ145" s="68">
        <f>IF(NI145&gt;0,((NI145-NI144)/NI144),0)</f>
        <v/>
      </c>
      <c r="NK145" s="68">
        <f>IF(NI145&gt;0,NJ145-$V145,0)</f>
        <v/>
      </c>
      <c r="NL145" s="68">
        <f>IF(NI145&gt;0,(NI145-NL$10)/NL$10,0)</f>
        <v/>
      </c>
      <c r="NM145" s="68" t="n"/>
      <c r="NN145" s="15">
        <f>IF(NI145&gt;0,(NI145-NI$10)/NI$10,0)</f>
        <v/>
      </c>
      <c r="NP145" s="13" t="n">
        <v>574.6</v>
      </c>
      <c r="NQ145" s="68">
        <f>IF(NP145&gt;0,((NP145-NP144)/NP144),0)</f>
        <v/>
      </c>
      <c r="NR145" s="68">
        <f>IF(NP145&gt;0,NQ145-$V145,0)</f>
        <v/>
      </c>
      <c r="NS145" s="68">
        <f>IF(NP145&gt;0,(NP145-NS$10)/NS$10,0)</f>
        <v/>
      </c>
      <c r="NT145" s="68" t="n"/>
      <c r="NU145" s="15">
        <f>IF(NP145&gt;0,(NP145-NP$10)/NP$10,0)</f>
        <v/>
      </c>
      <c r="NW145" s="13" t="n">
        <v>185.06</v>
      </c>
      <c r="NX145" s="68">
        <f>IF(NW145&gt;0,((NW145-NW144)/NW144),0)</f>
        <v/>
      </c>
      <c r="NY145" s="68">
        <f>IF(NW145&gt;0,NX145-$V145,0)</f>
        <v/>
      </c>
      <c r="NZ145" s="68">
        <f>IF(NW145&gt;0,(NW145-NZ$10)/NZ$10,0)</f>
        <v/>
      </c>
      <c r="OA145" s="68" t="n"/>
      <c r="OB145" s="15">
        <f>IF(NW145&gt;0,(NW145-NW$10)/NW$10,0)</f>
        <v/>
      </c>
      <c r="OD145" s="13" t="n">
        <v>2.7</v>
      </c>
      <c r="OE145" s="68">
        <f>IF(OD145&gt;0,((OD145-OD144)/OD144),0)</f>
        <v/>
      </c>
      <c r="OF145" s="68">
        <f>IF(OD145&gt;0,OE145-$V145,0)</f>
        <v/>
      </c>
      <c r="OG145" s="68">
        <f>IF(OD145&gt;0,(OD145-OG$10)/OG$10,0)</f>
        <v/>
      </c>
      <c r="OH145" s="68" t="n"/>
      <c r="OI145" s="15">
        <f>IF(OD145&gt;0,(OD145-OD$10)/OD$10,0)</f>
        <v/>
      </c>
      <c r="OK145" s="13" t="n">
        <v>249.34</v>
      </c>
      <c r="OL145" s="68">
        <f>IF(OK145&gt;0,((OK145-OK144)/OK144),0)</f>
        <v/>
      </c>
      <c r="OM145" s="68">
        <f>IF(OK145&gt;0,OL145-$V145,0)</f>
        <v/>
      </c>
      <c r="ON145" s="68">
        <f>IF(OK145&gt;0,(OK145-ON$10)/ON$10,0)</f>
        <v/>
      </c>
      <c r="OO145" s="68" t="n"/>
      <c r="OP145" s="15">
        <f>IF(OK145&gt;0,(OK145-OK$10)/OK$10,0)</f>
        <v/>
      </c>
      <c r="OR145" s="13" t="n">
        <v>7.64</v>
      </c>
      <c r="OS145" s="68">
        <f>IF(OR145&gt;0,((OR145-OR144)/OR144),0)</f>
        <v/>
      </c>
      <c r="OT145" s="68">
        <f>IF(OR145&gt;0,OS145-$V145,0)</f>
        <v/>
      </c>
      <c r="OU145" s="68">
        <f>IF(OR145&gt;0,(OR145-OU$10)/OU$10,0)</f>
        <v/>
      </c>
      <c r="OV145" s="68" t="n"/>
      <c r="OW145" s="15">
        <f>IF(OR145&gt;0,(OR145-OR$10)/OR$10,0)</f>
        <v/>
      </c>
      <c r="OY145" s="13" t="n">
        <v>151.5</v>
      </c>
      <c r="OZ145" s="68">
        <f>IF(OY145&gt;0,((OY145-OY144)/OY144),0)</f>
        <v/>
      </c>
      <c r="PA145" s="68">
        <f>IF(OY145&gt;0,OZ145-$V145,0)</f>
        <v/>
      </c>
      <c r="PB145" s="68">
        <f>IF(OY145&gt;0,(OY145-PB$10)/PB$10,0)</f>
        <v/>
      </c>
      <c r="PC145" s="68" t="n"/>
      <c r="PD145" s="15">
        <f>IF(OY145&gt;0,(OY145-OY$10)/OY$10,0)</f>
        <v/>
      </c>
      <c r="PE145" s="18" t="n"/>
      <c r="PF145" s="13" t="n">
        <v>264.77</v>
      </c>
      <c r="PG145" s="68">
        <f>IF(PF145&gt;0,((PF145-PF144)/PF144),0)</f>
        <v/>
      </c>
      <c r="PH145" s="68">
        <f>IF(PF145&gt;0,PG145-$V145,0)</f>
        <v/>
      </c>
      <c r="PI145" s="68">
        <f>IF(PF145&gt;0,(PF145-PI$10)/PI$10,0)</f>
        <v/>
      </c>
      <c r="PJ145" s="68" t="n"/>
      <c r="PK145" s="15">
        <f>IF(PF145&gt;0,(PF145-PF$10)/PF$10,0)</f>
        <v/>
      </c>
      <c r="PM145" s="13" t="n"/>
      <c r="PN145" s="68">
        <f>IF(PM145&gt;0,((PM145-PM144)/PM144),0)</f>
        <v/>
      </c>
      <c r="PO145" s="68">
        <f>PN145-$V145</f>
        <v/>
      </c>
      <c r="PP145" s="68">
        <f>IF(PM145&gt;0,(PM145-PP$10)/PP$10,0)</f>
        <v/>
      </c>
      <c r="PQ145" s="68" t="n"/>
      <c r="PR145" s="15">
        <f>IF(PM145&gt;0,(PM145-PM$10)/PM$10,0)</f>
        <v/>
      </c>
      <c r="PT145" s="13" t="n">
        <v>9.359999999999999</v>
      </c>
      <c r="PU145" s="68">
        <f>IF(PT145&gt;0,((PT145-PT144)/PT144),0)</f>
        <v/>
      </c>
      <c r="PV145" s="68">
        <f>IF(PT145&gt;0,PU145-$V145,0)</f>
        <v/>
      </c>
      <c r="PW145" s="68">
        <f>IF(PT145&gt;0,(PT145-PW$10)/PW$10,0)</f>
        <v/>
      </c>
      <c r="PX145" s="68" t="n"/>
      <c r="PY145" s="15">
        <f>IF(PT145&gt;0,(PT145-PT$10)/PT$10,0)</f>
        <v/>
      </c>
      <c r="QA145" s="13" t="n">
        <v>224.74</v>
      </c>
      <c r="QB145" s="68">
        <f>IF(QA145&gt;0,((QA145-QA144)/QA144),0)</f>
        <v/>
      </c>
      <c r="QC145" s="68">
        <f>IF(QA145&gt;0,QB145-$V145,0)</f>
        <v/>
      </c>
      <c r="QD145" s="68">
        <f>IF(QA145&gt;0,(QA145-QD$10)/QD$10,0)</f>
        <v/>
      </c>
      <c r="QE145" s="68" t="n"/>
      <c r="QF145" s="15">
        <f>IF(QA145&gt;0,(QA145-QA$10)/QA$10,0)</f>
        <v/>
      </c>
      <c r="QH145" s="13" t="n">
        <v>1.61</v>
      </c>
      <c r="QI145" s="68">
        <f>IF(QH145&gt;0,((QH145-QH144)/QH144),0)</f>
        <v/>
      </c>
      <c r="QJ145" s="68">
        <f>IF(QH145&gt;0,QI145-$V145,0)</f>
        <v/>
      </c>
      <c r="QK145" s="68">
        <f>IF(QH145&gt;0,(QH145-QK$10)/QK$10,0)</f>
        <v/>
      </c>
      <c r="QL145" s="68" t="n"/>
      <c r="QM145" s="15">
        <f>IF(QH145&gt;0,(QH145-QH$10)/QH$10,0)</f>
        <v/>
      </c>
      <c r="QO145" s="13" t="n">
        <v>14.62</v>
      </c>
      <c r="QP145" s="68">
        <f>IF(QO145&gt;0,((QO145-QO144)/QO144),0)</f>
        <v/>
      </c>
      <c r="QQ145" s="68">
        <f>IF(QO145&gt;0,QP145-$V145,0)</f>
        <v/>
      </c>
      <c r="QR145" s="68">
        <f>IF(QO145&gt;0,(QO145-QR$10)/QR$10,0)</f>
        <v/>
      </c>
      <c r="QS145" s="68" t="n"/>
      <c r="QT145" s="15">
        <f>IF(QO145&gt;0,(QO145-QO$10)/QO$10,0)</f>
        <v/>
      </c>
      <c r="QV145" s="13" t="n">
        <v>2.468</v>
      </c>
      <c r="QW145" s="68">
        <f>IF(QV145&gt;0,((QV145-QV144)/QV144),0)</f>
        <v/>
      </c>
      <c r="QX145" s="68">
        <f>IF(QV145&gt;0,QW145-$V145,0)</f>
        <v/>
      </c>
      <c r="QY145" s="68">
        <f>IF(QV145&gt;0,(QV145-QY$10)/QY$10,0)</f>
        <v/>
      </c>
      <c r="QZ145" s="68" t="n"/>
      <c r="RA145" s="15">
        <f>IF(QV145&gt;0,(QV145-QV$10)/QV$10,0)</f>
        <v/>
      </c>
      <c r="RC145" s="13" t="n">
        <v>45.03</v>
      </c>
      <c r="RD145" s="68">
        <f>IF(RC145&gt;0,((RC145-RC144)/RC144),0)</f>
        <v/>
      </c>
      <c r="RE145" s="68">
        <f>IF(RC145&gt;0,RD145-$V145,0)</f>
        <v/>
      </c>
      <c r="RF145" s="68">
        <f>IF(RC145&gt;0,(RC145-RF$10)/RF$10,0)</f>
        <v/>
      </c>
      <c r="RG145" s="68" t="n"/>
      <c r="RH145" s="15">
        <f>IF(RC145&gt;0,(RC145-RC$10)/RC$10,0)</f>
        <v/>
      </c>
      <c r="RJ145" s="13" t="n">
        <v>240.4</v>
      </c>
      <c r="RK145" s="68">
        <f>IF(RJ145&gt;0,((RJ145-RJ144)/RJ144),0)</f>
        <v/>
      </c>
      <c r="RL145" s="68">
        <f>RK145-$V145</f>
        <v/>
      </c>
      <c r="RM145" s="68">
        <f>IF(RJ145&gt;0,(RJ145-RM$10)/RM$10,0)</f>
        <v/>
      </c>
      <c r="RN145" s="68" t="n"/>
      <c r="RO145" s="15">
        <f>IF(RJ145&gt;0,(RJ145-RJ$10)/RJ$10,0)</f>
        <v/>
      </c>
      <c r="RQ145" s="13" t="n">
        <v>15.55</v>
      </c>
      <c r="RR145" s="68">
        <f>IF(RQ145&gt;0,((RQ145-RQ144)/RQ144),0)</f>
        <v/>
      </c>
      <c r="RS145" s="68">
        <f>RR145-$V145</f>
        <v/>
      </c>
      <c r="RT145" s="68">
        <f>IF(RQ145&gt;0,(RQ145-RT$10)/RT$10,0)</f>
        <v/>
      </c>
      <c r="RU145" s="68" t="n"/>
      <c r="RV145" s="15">
        <f>IF(RQ145&gt;0,(RQ145-RQ$10)/RQ$10,0)</f>
        <v/>
      </c>
      <c r="RX145" s="13" t="n">
        <v>153.52</v>
      </c>
      <c r="RY145" s="68">
        <f>IF(RX145&gt;0,((RX145-RX144)/RX144),0)</f>
        <v/>
      </c>
      <c r="RZ145" s="68">
        <f>RY145-$V145</f>
        <v/>
      </c>
      <c r="SA145" s="68">
        <f>IF(RX145&gt;0,(RX145-SA$10)/SA$10,0)</f>
        <v/>
      </c>
      <c r="SB145" s="68" t="n"/>
      <c r="SC145" s="15">
        <f>IF(RX145&gt;0,(RX145-RX$10)/RX$10,0)</f>
        <v/>
      </c>
      <c r="SE145" s="13" t="n">
        <v>17.16</v>
      </c>
      <c r="SF145" s="68">
        <f>IF(SE145&gt;0,((SE145-SE144)/SE144),0)</f>
        <v/>
      </c>
      <c r="SG145" s="68">
        <f>SF145-$V145</f>
        <v/>
      </c>
      <c r="SH145" s="68">
        <f>IF(SE145&gt;0,(SE145-SH$10)/SH$10,0)</f>
        <v/>
      </c>
      <c r="SI145" s="68" t="n"/>
      <c r="SJ145" s="15">
        <f>IF(SE145&gt;0,(SE145-SE$10)/SE$10,0)</f>
        <v/>
      </c>
      <c r="SL145" s="13" t="n">
        <v>1.35</v>
      </c>
      <c r="SM145" s="68">
        <f>IF(SL145&gt;0,((SL145-SL144)/SL144),0)</f>
        <v/>
      </c>
      <c r="SN145" s="68">
        <f>SM145-$V145</f>
        <v/>
      </c>
      <c r="SO145" s="68">
        <f>IF(SL145&gt;0,(SL145-SO$10)/SO$10,0)</f>
        <v/>
      </c>
      <c r="SP145" s="68" t="n"/>
      <c r="SQ145" s="15">
        <f>IF(SL145&gt;0,(SL145-SL$10)/SL$10,0)</f>
        <v/>
      </c>
      <c r="SS145" s="13" t="n">
        <v>18.89</v>
      </c>
      <c r="ST145" s="68">
        <f>IF(SS145&gt;0,((SS145-SS144)/SS144),0)</f>
        <v/>
      </c>
      <c r="SU145" s="68">
        <f>ST145-$V145</f>
        <v/>
      </c>
      <c r="SV145" s="68">
        <f>IF(SS145&gt;0,(SS145-SV$10)/SV$10,0)</f>
        <v/>
      </c>
      <c r="SW145" s="68" t="n"/>
      <c r="SX145" s="15">
        <f>IF(SS145&gt;0,(SS145-SS$10)/SS$10,0)</f>
        <v/>
      </c>
      <c r="SZ145" s="13" t="n">
        <v>63.22</v>
      </c>
      <c r="TA145" s="68">
        <f>IF(SZ145&gt;0,((SZ145-SZ144)/SZ144),0)</f>
        <v/>
      </c>
      <c r="TB145" s="68">
        <f>TA145-$V145</f>
        <v/>
      </c>
      <c r="TC145" s="68">
        <f>IF(SZ145&gt;0,(SZ145-TC$10)/TC$10,0)</f>
        <v/>
      </c>
      <c r="TD145" s="68" t="n"/>
      <c r="TE145" s="15">
        <f>IF(SZ145&gt;0,(SZ145-SZ$10)/SZ$10,0)</f>
        <v/>
      </c>
      <c r="TG145" s="587" t="n">
        <v>0.29</v>
      </c>
      <c r="TH145" s="68">
        <f>IF(TG145&gt;0,((TG145-TG144)/TG144),0)</f>
        <v/>
      </c>
      <c r="TI145" s="68">
        <f>TH145-$V145</f>
        <v/>
      </c>
      <c r="TJ145" s="68">
        <f>IF(TG145&gt;0,(TG145-TJ$10)/TJ$10,0)</f>
        <v/>
      </c>
      <c r="TK145" s="68" t="n"/>
      <c r="TL145" s="15">
        <f>IF(TG145&gt;0,(TG145-TG$10)/TG$10,0)</f>
        <v/>
      </c>
      <c r="TN145" s="13" t="n">
        <v>90</v>
      </c>
      <c r="TO145" s="68">
        <f>IF(TN145&gt;0,((TN145-TN144)/TN144),0)</f>
        <v/>
      </c>
      <c r="TP145" s="68">
        <f>TO145-$V145</f>
        <v/>
      </c>
      <c r="TQ145" s="68">
        <f>IF(TN145&gt;0,(TN145-TQ$10)/TQ$10,0)</f>
        <v/>
      </c>
      <c r="TR145" s="68" t="n"/>
      <c r="TS145" s="15">
        <f>IF(TN145&gt;0,(TN145-TN$10)/TN$10,0)</f>
        <v/>
      </c>
      <c r="TU145" s="587" t="n">
        <v>3.24</v>
      </c>
      <c r="TV145" s="68">
        <f>IF(TU145&gt;0,((TU145-TU144)/TU144),0)</f>
        <v/>
      </c>
      <c r="TW145" s="68">
        <f>TV145-$V145</f>
        <v/>
      </c>
      <c r="TX145" s="68">
        <f>IF(TU145&gt;0,(TU145-TX$10)/TX$10,0)</f>
        <v/>
      </c>
      <c r="TY145" s="68" t="n"/>
      <c r="TZ145" s="15">
        <f>IF(TU145&gt;0,(TU145-TU$10)/TU$10,0)</f>
        <v/>
      </c>
      <c r="UB145" s="587" t="n"/>
      <c r="UC145" s="68">
        <f>IF(UB145&gt;0,((UB145-UB144)/UB144),0)</f>
        <v/>
      </c>
      <c r="UD145" s="68">
        <f>UC145-$V145</f>
        <v/>
      </c>
      <c r="UE145" s="68">
        <f>IF(UB145&gt;0,(UB145-UE$10)/UE$10,0)</f>
        <v/>
      </c>
      <c r="UF145" s="68" t="n"/>
      <c r="UG145" s="15">
        <f>IF(UB145&gt;0,(UB145-UB$10)/UB$10,0)</f>
        <v/>
      </c>
      <c r="UI145" s="587" t="n"/>
      <c r="UJ145" s="68">
        <f>IF(UI145&gt;0,((UI145-UI144)/UI144),0)</f>
        <v/>
      </c>
      <c r="UK145" s="68">
        <f>UJ145-$V145</f>
        <v/>
      </c>
      <c r="UL145" s="68">
        <f>IF(UI145&gt;0,(UI145-UL$10)/UL$10,0)</f>
        <v/>
      </c>
      <c r="UM145" s="68" t="n"/>
      <c r="UN145" s="15">
        <f>IF(UI145&gt;0,(UI145-UI$10)/UI$10,0)</f>
        <v/>
      </c>
      <c r="UP145" s="587" t="n"/>
      <c r="UQ145" s="68">
        <f>IF(UP145&gt;0,((UP145-UP144)/UP144),0)</f>
        <v/>
      </c>
      <c r="UR145" s="68">
        <f>UQ145-$V145</f>
        <v/>
      </c>
      <c r="US145" s="68">
        <f>IF(UP145&gt;0,(UP145-US$10)/US$10,0)</f>
        <v/>
      </c>
      <c r="UT145" s="68" t="n"/>
      <c r="UU145" s="15">
        <f>IF(UP145&gt;0,(UP145-UP$10)/UP$10,0)</f>
        <v/>
      </c>
      <c r="UW145" s="587" t="n"/>
      <c r="UX145" s="68">
        <f>IF(UW145&gt;0,((UW145-UW144)/UW144),0)</f>
        <v/>
      </c>
      <c r="UY145" s="68">
        <f>UX145-$V145</f>
        <v/>
      </c>
      <c r="UZ145" s="68">
        <f>IF(UW145&gt;0,(UW145-UZ$10)/UZ$10,0)</f>
        <v/>
      </c>
      <c r="VA145" s="68" t="n"/>
      <c r="VB145" s="15">
        <f>IF(UW145&gt;0,(UW145-UW$10)/UW$10,0)</f>
        <v/>
      </c>
      <c r="VD145" s="587" t="n"/>
      <c r="VE145" s="68">
        <f>IF(VD145&gt;0,((VD145-VD144)/VD144),0)</f>
        <v/>
      </c>
      <c r="VF145" s="68">
        <f>VE145-$V145</f>
        <v/>
      </c>
      <c r="VG145" s="68">
        <f>IF(VD145&gt;0,(VD145-VG$10)/VG$10,0)</f>
        <v/>
      </c>
      <c r="VH145" s="68" t="n"/>
      <c r="VI145" s="15">
        <f>IF(VD145&gt;0,(VD145-VD$10)/VD$10,0)</f>
        <v/>
      </c>
      <c r="VM145" s="21">
        <f>IF($C145&gt;0,(($IK$5*IG145)+($GT$5*GP145)+($JM$5*JI145)+($JF$5*JB145)+($IY$5*IU145)+($IR$5*IN145)+($ID$5*HZ145)+($HW$5*HS145)+($HP$5*HL145)+($HI$5*HE145)+($GF$5*GB145)+($FY$5*FU145)+($FR$5*FN145)+($FK$5*FG145)+($FD$5*EZ145)+($EW$5*ES145)+($EP$5*EL145)+($EI$5*EE145)+($EB$5*DX145)+($DU$5*DQ145)+($DN$5*DJ145)+($DG$5*DC145)+($CZ$5*CV145)+($CS$5*CO145)+($CL$5*CH145)+($CE$5*CA145)+($BX$5*BT145)+($BQ$5*BM145)+($BJ$5*BF145)+($BC$5*AY145)+($AV$5*AR145)+($AO$5*AK145)+($AH$5*AD145)+($JT$5*JP145)+($KA$5*JW145)+($KO$5*KK145)+($PR$5*PN145)+($GM$5*GI145)+($HA$5*GW145)+($KV$5*KR145)+($KH$5*KD145)+($LC$5*KY145)+($MS$5*MO145)+($ML$5*MH145)+($ME$5*MA145)+($LX$5*LT145)+($LQ$5*LM145)+($LJ$5*LF145)+(MV145*$MZ$5)+(NC145*$NG$5)+(NJ145*$NN$5)+($OI$5*OE145)+($NU$5*NQ145)+($OB$5*NX145)+($PK$5*PG145)+($OP$5*OL145)+($OW$5*OS145)+($PD$5*OZ145)+(PU145*$PY$5)+(QB145*$QF$5)+(QI145*$QM$5)+(QP145*$QT$5)+(QW145*$RA$5)+(RD145*$RH$5)+(RK145*$RO$5)+(RR145*$RV$5)+(RY145*$SC$5)+(SF145*$SJ$5)+(SM145*$SQ$5)+(ST145*$SX$5)+(TA145*$TE$5))+(TH145*$TL$5)+(TO145*$TS$5))/$VM$5</f>
        <v/>
      </c>
      <c r="VN145" s="538" t="n"/>
      <c r="VO145" s="21">
        <f>IF($C145&gt;0,(($IK$5*II145)+($GT$5*GR145)+($JM$5*JK145)+($JF$5*JD145)+($IY$5*IW145)+($IR$5*IP145)+($ID$5*IB145)+($HW$5*HU145)+($HP$5*HN145)+($HI$5*HG145)+($GF$5*GD145)+($FY$5*FW145)+($FR$5*FP145)+($FK$5*FI145)+($FD$5*FB145)+($EW$5*EU145)+($EP$5*EN145)+($EI$5*EG145)+($EB$5*DZ145)+($DU$5*DS145)+($DN$5*DL145)+($DG$5*DE145)+($CZ$5*CX145)+($CS$5*CQ145)+($CL$5*CJ145)+($CE$5*CC145)+($BX$5*BV145)+($BQ$5*BO145)+($BJ$5*BH145)+($BC$5*BA145)+($AV$5*AT145)+($AO$5*AM145)+($AH$5*AF145)+($KO$5*KM145)+($KH$5*KF145)+($KA$5*JY145)+($JT$5*JR145)+($PR$5*PP145)+($GM$5*GK145)+($HA$5*GY145)+($KV$5*KT145)+($LC$5*LA145)+($MS$5*MQ145)+($ML$5*MJ145)+($ME$5*MC145)+($LX$5*LV145)+($LQ$5*LO145)+($LJ$5*LH145)+(MX145*$MZ$5)+(NE145*$NG$5)+(NL145*$NN$5)+($OI$5*OG145)+($NU$5*NS145)+($OB$5*NZ145)+($PD$5*PB145)+($OW$5*OU145)+($OP$5*ON145)+($PK$5*PI145)+($PY$5*PW145)+($QF$5*QD145)+($QM$5*QK145)+($QT$5*QR145)+($RA$5*QY145)+($RH$5*RF145)+($RO$5*RM145)+(RT145*$RV$5)+(SA145*$SC$5)+(SH145*$SJ$5)+(SO145*$SQ$5)+(SV145*$SX$5)+(TC145*$TE$5)+(TJ145*$TL$5)+(TQ145*$TS$5))/$VM$5,0)</f>
        <v/>
      </c>
      <c r="VP145" s="14" t="n"/>
      <c r="VQ145" s="21">
        <f>IF($C145&gt;0,(($IK$5*IK145)+($GT$5*GT145)+($JM$5*JM145)+($JF$5*JF145)+($IY$5*IY145)+($IR$5*IR145)+($ID$5*ID145)+($HW$5*HW145)+($HP$5*HP145)+($HI$5*HI145)+($GF$5*GF145)+($FY$5*FY145)+($FR$5*FR145)+($FK$5*FK145)+($FD$5*FD145)+($EW$5*EW145)+($EP$5*EP145)+($EI$5*EI145)+($EB$5*EB145)+($DU$5*DU145)+($DN$5*DN145)+($DG$5*DG145)+($CZ$5*CZ145)+($CS$5*CS145)+($CL$5*CL145)+($CE$5*CE145)+($BX$5*BX145)+($BQ$5*BQ145)+($BJ$5*BJ145)+($BC$5*BC145)+($AV$5*AV145)+($AO$5*AO145)+($AH$5*AH145)+($KO$5*KO145)+($PR$5*PR145)+($GM$5*GM145)+($HA$5*HA145)+($KH$5*KH145)+($KA$5*KA145)+($JT$5*JT145)+($KV$5*KV145)+($LC$5*LC145)+($MS$5*MS145)+($ML$5*ML145)+($ME$5*ME145)+($LX$5*LX145)+($LQ$5*LQ145)+($LJ$5*LJ145)+($OI$5*OI145)+($NU$5*NU145)+($NN$5*NN145)+($NG$5*NG145)+($MZ$5*MZ145)+(OB145*$OB$5)+($PD$5*PD145)+($OW$5*OW145)+($OP$5*OP145)+($PK$5*PK145)+(PY145*$PY$5)+(QF145*$QF$5)+(QM145*$QM$5)+(QT145*$QT$5)+(RA145*$RA$5)+(RH145*$RH$5)+(RO145*$RO$5)+(RV145*$RV$5)+(SC145*$SC$5)+(SJ145*$SJ$5)+(SQ145*$SQ$5)+(SX145*$SX$5)+(TE145*$TE$5)+(TL145*$TL$5)+(TS145*$TS$5))/$VM$5,0)</f>
        <v/>
      </c>
    </row>
    <row r="146" ht="16" customHeight="1" s="545">
      <c r="A146" s="127" t="n">
        <v>45859</v>
      </c>
      <c r="B146" s="4">
        <f>A146</f>
        <v/>
      </c>
      <c r="C146" s="13" t="n">
        <v>44323.07</v>
      </c>
      <c r="D146" s="138">
        <f>IF(C146&gt;0,C146-C145,0)</f>
        <v/>
      </c>
      <c r="E146" s="68">
        <f>IF(C146&gt;0,D146/C145,0)</f>
        <v/>
      </c>
      <c r="F146" s="15">
        <f>IF(C146&gt;0,(C146-C$10)/C$10,0)</f>
        <v/>
      </c>
      <c r="G146" s="13" t="n">
        <v>6305.6</v>
      </c>
      <c r="H146" s="138">
        <f>IF(G146&gt;0,G146-G145,0)</f>
        <v/>
      </c>
      <c r="I146" s="68">
        <f>IF(G146&gt;0,H146/G145,0)</f>
        <v/>
      </c>
      <c r="J146" s="15">
        <f>IF(G146&gt;0,(G146-G$10)/G$10,0)</f>
        <v/>
      </c>
      <c r="K146" s="13" t="n">
        <v>20974.17</v>
      </c>
      <c r="L146" s="138">
        <f>IF(K146&gt;0,K146-K145,0)</f>
        <v/>
      </c>
      <c r="M146" s="68">
        <f>IF(K146&gt;0,L146/K145,0)</f>
        <v/>
      </c>
      <c r="N146" s="15">
        <f>IF(K146&gt;0,(K146-K$10)/K$10,0)</f>
        <v/>
      </c>
      <c r="O146" s="13" t="n">
        <v>2231.13</v>
      </c>
      <c r="P146" s="138">
        <f>IF(O146&gt;0,O146-O145,0)</f>
        <v/>
      </c>
      <c r="Q146" s="68">
        <f>IF(O146&gt;0,P146/O145,0)</f>
        <v/>
      </c>
      <c r="R146" s="15">
        <f>IF(O146&gt;0,(O146-O$10)/O$10,0)</f>
        <v/>
      </c>
      <c r="S146" s="18">
        <f>IF(O146&gt;0,(((O146*0.7)*Q146)+((K146*0.9)*M146)+((G146*0.65)*I146)+((C146*0.6)*E146))/(O146+K146+G146+C146),0)</f>
        <v/>
      </c>
      <c r="T146" s="121">
        <f>IF(O146&gt;0,(S146*200)+T145,0)</f>
        <v/>
      </c>
      <c r="U146" s="121">
        <f>T146</f>
        <v/>
      </c>
      <c r="V146" s="134">
        <f>IF(T146&gt;0,(T146-T145)/T145,0)</f>
        <v/>
      </c>
      <c r="W146" s="21">
        <f>IF(T146&gt;0,(T146-T$11)/T$11,0)</f>
        <v/>
      </c>
      <c r="X146" s="18">
        <f>IF(T146&gt;0,((Q146+M146+I146+E146)/4),0)</f>
        <v/>
      </c>
      <c r="Y146" s="353" t="n">
        <v>121348.64</v>
      </c>
      <c r="Z146" s="15" t="n">
        <v>2e-06</v>
      </c>
      <c r="AA146" s="21">
        <f>Z146-$V146</f>
        <v/>
      </c>
      <c r="AC146" s="13" t="n">
        <v>243.75</v>
      </c>
      <c r="AD146" s="68">
        <f>IF(AC146&gt;0,((AC146-AC145)/AC145),0)</f>
        <v/>
      </c>
      <c r="AE146" s="68">
        <f>IF(AC146&gt;0,AD146-$V146,0)</f>
        <v/>
      </c>
      <c r="AF146" s="68">
        <f>IF(AC146&gt;0,(AC146-AF$10)/AF$10,0)</f>
        <v/>
      </c>
      <c r="AG146" s="68" t="n"/>
      <c r="AH146" s="15">
        <f>IF(AC146&gt;0,(AC146-AC$10)/AC$10,0)</f>
        <v/>
      </c>
      <c r="AJ146" s="13" t="n">
        <v>23.52</v>
      </c>
      <c r="AK146" s="68">
        <f>IF(AJ146&gt;0,((AJ146-AJ145)/AJ145),0)</f>
        <v/>
      </c>
      <c r="AL146" s="68">
        <f>IF(AJ146&gt;0,AK146-$V146,0)</f>
        <v/>
      </c>
      <c r="AM146" s="68">
        <f>IF(AJ146&gt;0,(AJ146-AM$10)/AM$10,0)</f>
        <v/>
      </c>
      <c r="AN146" s="68" t="n"/>
      <c r="AO146" s="15">
        <f>IF(AJ146&gt;0,(AJ146-AJ$10)/AJ$10,0)</f>
        <v/>
      </c>
      <c r="AQ146" s="13" t="n">
        <v>22.73</v>
      </c>
      <c r="AR146" s="68">
        <f>IF(AQ146&gt;0,((AQ146-AQ145)/AQ145),0)</f>
        <v/>
      </c>
      <c r="AS146" s="68">
        <f>IF(AQ146&gt;0,AR146-$V146,0)</f>
        <v/>
      </c>
      <c r="AT146" s="68">
        <f>IF(AQ146&gt;0,(AQ146-AT$10)/AT$10,0)</f>
        <v/>
      </c>
      <c r="AU146" s="68" t="n"/>
      <c r="AV146" s="15">
        <f>IF(AQ146&gt;0,(AQ146-AQ$10)/AQ$10,0)</f>
        <v/>
      </c>
      <c r="AX146" s="13" t="n">
        <v>219.08</v>
      </c>
      <c r="AY146" s="68">
        <f>IF(AX146&gt;0,((AX146-AX145)/AX145),0)</f>
        <v/>
      </c>
      <c r="AZ146" s="68">
        <f>IF(AX146&gt;0,AY146-$V146,0)</f>
        <v/>
      </c>
      <c r="BA146" s="68">
        <f>IF(AX146&gt;0,(AX146-BA$10)/BA$10,0)</f>
        <v/>
      </c>
      <c r="BB146" s="68" t="n"/>
      <c r="BC146" s="15">
        <f>IF(AX146&gt;0,(AX146-AX$10)/AX$10,0)</f>
        <v/>
      </c>
      <c r="BE146" s="13" t="n">
        <v>79.95999999999999</v>
      </c>
      <c r="BF146" s="68">
        <f>IF(BE146&gt;0,((BE146-BE145)/BE145),0)</f>
        <v/>
      </c>
      <c r="BG146" s="68">
        <f>IF(BE146&gt;0,BF146-$V146,0)</f>
        <v/>
      </c>
      <c r="BH146" s="68" t="n"/>
      <c r="BI146" s="68" t="n"/>
      <c r="BJ146" s="15">
        <f>IF(BE146&gt;0,(BE146-BE$10)/BE$10,0)</f>
        <v/>
      </c>
      <c r="BL146" s="13" t="n">
        <v>75.13</v>
      </c>
      <c r="BM146" s="68">
        <f>IF(BL146&gt;0,((BL146-BL145)/BL145),0)</f>
        <v/>
      </c>
      <c r="BN146" s="68">
        <f>IF(BL146&gt;0,BM146-$V146,0)</f>
        <v/>
      </c>
      <c r="BO146" s="68">
        <f>IF(BL146&gt;0,(BL146-BO$10)/BO$10,0)</f>
        <v/>
      </c>
      <c r="BP146" s="68" t="n"/>
      <c r="BQ146" s="15">
        <f>IF(BL146&gt;0,(BL146-BL$10)/BL$10,0)</f>
        <v/>
      </c>
      <c r="BS146" s="13" t="n">
        <v>43.29</v>
      </c>
      <c r="BT146" s="68">
        <f>IF(BS146&gt;0,((BS146-BS145)/BS145),0)</f>
        <v/>
      </c>
      <c r="BU146" s="68">
        <f>IF(BS146&gt;0,BT146-$V146,0)</f>
        <v/>
      </c>
      <c r="BV146" s="68">
        <f>IF(BS146&gt;0,(BS146-BV$10)/BV$10,0)</f>
        <v/>
      </c>
      <c r="BW146" s="68" t="n"/>
      <c r="BX146" s="15">
        <f>IF(BS146&gt;0,(BS146-BS$10)/BS$10,0)</f>
        <v/>
      </c>
      <c r="BZ146" s="13" t="n"/>
      <c r="CA146" s="68">
        <f>IF(BZ146&gt;0,((BZ146-BZ145)/BZ145),0)</f>
        <v/>
      </c>
      <c r="CB146" s="68">
        <f>IF(BZ146&gt;0,CA146-$V146,0)</f>
        <v/>
      </c>
      <c r="CC146" s="68">
        <f>IF(BZ146&gt;0,(BZ146-CC$10)/CC$10,0)</f>
        <v/>
      </c>
      <c r="CD146" s="68" t="n"/>
      <c r="CE146" s="15">
        <f>IF(BZ146&gt;0,(BZ146-BZ$10)/BZ$10,0)</f>
        <v/>
      </c>
      <c r="CG146" s="13" t="n">
        <v>30.83</v>
      </c>
      <c r="CH146" s="68">
        <f>IF(CG146&gt;0,((CG146-CG145)/CG145),0)</f>
        <v/>
      </c>
      <c r="CI146" s="68">
        <f>IF(CG146&gt;0,CH146-$V146,0)</f>
        <v/>
      </c>
      <c r="CJ146" s="68">
        <f>IF(CG146&gt;0,(CG146-CJ$10)/CJ$10,0)</f>
        <v/>
      </c>
      <c r="CK146" s="68" t="n"/>
      <c r="CL146" s="15">
        <f>IF(CG146&gt;0,(CG146-CG$10)/CG$10,0)</f>
        <v/>
      </c>
      <c r="CN146" s="13" t="n">
        <v>33.48</v>
      </c>
      <c r="CO146" s="68">
        <f>IF(CN146&gt;0,((CN146-CN145)/CN145),0)</f>
        <v/>
      </c>
      <c r="CP146" s="68">
        <f>IF(CN146&gt;0,CO146-$V146,0)</f>
        <v/>
      </c>
      <c r="CQ146" s="68">
        <f>IF(CN146&gt;0,(CN146-CQ$10)/CQ$10,0)</f>
        <v/>
      </c>
      <c r="CR146" s="68" t="n"/>
      <c r="CS146" s="15">
        <f>IF(CN146&gt;0,(CN146-CN$10)/CN$10,0)</f>
        <v/>
      </c>
      <c r="CU146" s="13" t="n">
        <v>37.82</v>
      </c>
      <c r="CV146" s="68">
        <f>IF(CU146&gt;0,((CU146-CU145)/CU145),0)</f>
        <v/>
      </c>
      <c r="CW146" s="68">
        <f>IF(CU146&gt;0,CV146-$V146,0)</f>
        <v/>
      </c>
      <c r="CX146" s="68">
        <f>IF(CU146&gt;0,(CU146-CX$10)/CX$10,0)</f>
        <v/>
      </c>
      <c r="CY146" s="68" t="n"/>
      <c r="CZ146" s="15">
        <f>IF(CU146&gt;0,(CU146-CU$10)/CU$10,0)</f>
        <v/>
      </c>
      <c r="DB146" s="13" t="n">
        <v>20.42</v>
      </c>
      <c r="DC146" s="68">
        <f>IF(DB146&gt;0,((DB146-DB145)/DB145),0)</f>
        <v/>
      </c>
      <c r="DD146" s="68">
        <f>IF(DB146&gt;0,DC146-$V146,0)</f>
        <v/>
      </c>
      <c r="DE146" s="68">
        <f>IF(DB146&gt;0,(DB146-DE$10)/DE$10,0)</f>
        <v/>
      </c>
      <c r="DF146" s="68" t="n"/>
      <c r="DG146" s="15">
        <f>IF(DB146&gt;0,(DB146-DB$10)/DB$10,0)</f>
        <v/>
      </c>
      <c r="DI146" s="13" t="n">
        <v>49.69</v>
      </c>
      <c r="DJ146" s="68">
        <f>IF(DI146&gt;0,((DI146-DI145)/DI145),0)</f>
        <v/>
      </c>
      <c r="DK146" s="68">
        <f>IF(DI146&gt;0,DJ146-$V146,0)</f>
        <v/>
      </c>
      <c r="DL146" s="68">
        <f>IF(DI146&gt;0,(DI146-DL$10)/DL$10,0)</f>
        <v/>
      </c>
      <c r="DM146" s="68" t="n"/>
      <c r="DN146" s="15">
        <f>IF(DI146&gt;0,(DI146-DI$10)/DI$10,0)</f>
        <v/>
      </c>
      <c r="DP146" s="13" t="n">
        <v>43.78</v>
      </c>
      <c r="DQ146" s="68">
        <f>IF(DP146&gt;0,((DP146-DP145)/DP145),0)</f>
        <v/>
      </c>
      <c r="DR146" s="68">
        <f>IF(DP146&gt;0,DQ146-$V146,0)</f>
        <v/>
      </c>
      <c r="DS146" s="68" t="n"/>
      <c r="DT146" s="68" t="n"/>
      <c r="DU146" s="15">
        <f>IF(DP146&gt;0,(DP146-DP$10)/DP$10,0)</f>
        <v/>
      </c>
      <c r="DV146" s="18" t="n"/>
      <c r="DW146" s="13" t="n">
        <v>37.11</v>
      </c>
      <c r="DX146" s="68">
        <f>IF(DW146&gt;0,((DW146-DW145)/DW145),0)</f>
        <v/>
      </c>
      <c r="DY146" s="68">
        <f>IF(DW146&gt;0,DX146-$V146,0)</f>
        <v/>
      </c>
      <c r="DZ146" s="68">
        <f>IF(DW146&gt;0,(DW146-DZ$10)/DZ$10,0)</f>
        <v/>
      </c>
      <c r="EA146" s="68" t="n"/>
      <c r="EB146" s="15">
        <f>IF(DW146&gt;0,(DW146-DW$10)/DW$10,0)</f>
        <v/>
      </c>
      <c r="ED146" s="13" t="n">
        <v>39.79</v>
      </c>
      <c r="EE146" s="68">
        <f>IF(ED146&gt;0,((ED146-ED145)/ED145),0)</f>
        <v/>
      </c>
      <c r="EF146" s="68">
        <f>IF(ED146&gt;0,EE146-$V146,0)</f>
        <v/>
      </c>
      <c r="EG146" s="68">
        <f>IF(ED146&gt;0,(ED146-EG$10)/EG$10,0)</f>
        <v/>
      </c>
      <c r="EH146" s="68" t="n"/>
      <c r="EI146" s="15">
        <f>IF(ED146&gt;0,(ED146-ED$10)/ED$10,0)</f>
        <v/>
      </c>
      <c r="EK146" s="13" t="n">
        <v>129.65</v>
      </c>
      <c r="EL146" s="68">
        <f>IF(EK146&gt;0,((EK146-EK145)/EK145),0)</f>
        <v/>
      </c>
      <c r="EM146" s="68">
        <f>IF(EK146&gt;0,EL146-$V146,0)</f>
        <v/>
      </c>
      <c r="EN146" s="68">
        <f>IF(EK146&gt;0,(EK146-EN$10)/EN$10,0)</f>
        <v/>
      </c>
      <c r="EO146" s="68" t="n"/>
      <c r="EP146" s="15">
        <f>IF(EK146&gt;0,(EK146-EK$10)/EK$10,0)</f>
        <v/>
      </c>
      <c r="ER146" s="13" t="n">
        <v>38.9</v>
      </c>
      <c r="ES146" s="68">
        <f>IF(ER146&gt;0,((ER146-ER145)/ER145),0)</f>
        <v/>
      </c>
      <c r="ET146" s="68">
        <f>IF(ER146&gt;0,ES146-$V146,0)</f>
        <v/>
      </c>
      <c r="EU146" s="68">
        <f>IF(ER146&gt;0,(ER146-EU$10)/EU$10,0)</f>
        <v/>
      </c>
      <c r="EV146" s="68" t="n"/>
      <c r="EW146" s="15">
        <f>IF(ER146&gt;0,(ER146-ER$10)/ER$10,0)</f>
        <v/>
      </c>
      <c r="EY146" s="13" t="n">
        <v>39</v>
      </c>
      <c r="EZ146" s="68">
        <f>IF(EY146&gt;0,((EY146-EY145)/EY145),0)</f>
        <v/>
      </c>
      <c r="FA146" s="68">
        <f>IF(EY146&gt;0,EZ146-$V146,0)</f>
        <v/>
      </c>
      <c r="FB146" s="68" t="n"/>
      <c r="FC146" s="68" t="n"/>
      <c r="FD146" s="15">
        <f>IF(EY146&gt;0,(EY146-EY$10)/EY$10,0)</f>
        <v/>
      </c>
      <c r="FF146" s="13" t="n">
        <v>57.16</v>
      </c>
      <c r="FG146" s="68">
        <f>IF(FF146&gt;0,((FF146-FF145)/FF145),0)</f>
        <v/>
      </c>
      <c r="FH146" s="68">
        <f>IF(FF146&gt;0,FG146-$V146,0)</f>
        <v/>
      </c>
      <c r="FI146" s="68">
        <f>IF(FF146&gt;0,(FF146-FI$10)/FI$10,0)</f>
        <v/>
      </c>
      <c r="FJ146" s="68" t="n"/>
      <c r="FK146" s="15">
        <f>IF(FF146&gt;0,(FF146-FF$10)/FF$10,0)</f>
        <v/>
      </c>
      <c r="FM146" s="13" t="n">
        <v>201.62</v>
      </c>
      <c r="FN146" s="68">
        <f>IF(FM146&gt;0,((FM146-FM145)/FM145),0)</f>
        <v/>
      </c>
      <c r="FO146" s="68">
        <f>IF(FM146&gt;0,FN146-$V146,0)</f>
        <v/>
      </c>
      <c r="FP146" s="68">
        <f>IF(FM146&gt;0,(FM146-FP$10)/FP$10,0)</f>
        <v/>
      </c>
      <c r="FQ146" s="68" t="n"/>
      <c r="FR146" s="15">
        <f>IF(FM146&gt;0,(FM146-FM$10)/FM$10,0)</f>
        <v/>
      </c>
      <c r="FT146" s="13" t="n">
        <v>90.73999999999999</v>
      </c>
      <c r="FU146" s="68">
        <f>IF(FT146&gt;0,((FT146-FT145)/FT145),0)</f>
        <v/>
      </c>
      <c r="FV146" s="68">
        <f>IF(FT146&gt;0,FU146-$V146,0)</f>
        <v/>
      </c>
      <c r="FW146" s="68">
        <f>IF(FT146&gt;0,(FT146-FW$10)/FW$10,0)</f>
        <v/>
      </c>
      <c r="FX146" s="68" t="n"/>
      <c r="FY146" s="15">
        <f>IF(FT146&gt;0,(FT146-FT$10)/FT$10,0)</f>
        <v/>
      </c>
      <c r="GA146" s="13" t="n">
        <v>18.22</v>
      </c>
      <c r="GB146" s="68">
        <f>IF(GA146&gt;0,((GA146-GA145)/GA145),0)</f>
        <v/>
      </c>
      <c r="GC146" s="68">
        <f>IF(GA146&gt;0,GB146-$V146,0)</f>
        <v/>
      </c>
      <c r="GD146" s="68" t="n"/>
      <c r="GE146" s="68" t="n"/>
      <c r="GF146" s="15">
        <f>IF(GA146&gt;0,(GA146-GA$10)/GA$10,0)</f>
        <v/>
      </c>
      <c r="GG146" s="18" t="n"/>
      <c r="GH146" s="13" t="n">
        <v>18.94</v>
      </c>
      <c r="GI146" s="68">
        <f>IF(GH146&gt;0,((GH146-GH145)/GH145),0)</f>
        <v/>
      </c>
      <c r="GJ146" s="68">
        <f>IF(GH146&gt;0,GI146-$V146,0)</f>
        <v/>
      </c>
      <c r="GK146" s="68">
        <f>IF(GH146&gt;0,(GH146-GK$10)/GK$10,0)</f>
        <v/>
      </c>
      <c r="GL146" s="68" t="n"/>
      <c r="GM146" s="15">
        <f>IF(GH146&gt;0,(GH146-GH$10)/GH$10,0)</f>
        <v/>
      </c>
      <c r="GO146" s="13" t="n">
        <v>25.07</v>
      </c>
      <c r="GP146" s="68">
        <f>IF(GO146&gt;0,((GO146-GO145)/GO145),0)</f>
        <v/>
      </c>
      <c r="GQ146" s="68">
        <f>IF(GO146&gt;0,GP146-$V146,0)</f>
        <v/>
      </c>
      <c r="GR146" s="68" t="n"/>
      <c r="GS146" s="68" t="n"/>
      <c r="GT146" s="15">
        <f>IF(GO146&gt;0,(GO146-GO$10)/GO$10,0)</f>
        <v/>
      </c>
      <c r="GV146" s="13" t="n">
        <v>16.05</v>
      </c>
      <c r="GW146" s="68">
        <f>IF(GV146&gt;0,((GV146-GV145)/GV145),0)</f>
        <v/>
      </c>
      <c r="GX146" s="68">
        <f>IF(GV146&gt;0,GW146-$V146,0)</f>
        <v/>
      </c>
      <c r="GY146" s="68">
        <f>IF(GV146&gt;0,(GV146-GY$10)/GY$10,0)</f>
        <v/>
      </c>
      <c r="GZ146" s="68" t="n"/>
      <c r="HA146" s="15">
        <f>IF(GV146&gt;0,(GV146-GV$10)/GV$10,0)</f>
        <v/>
      </c>
      <c r="HD146" s="13" t="n">
        <v>328.49</v>
      </c>
      <c r="HE146" s="68">
        <f>IF(HD146&gt;0,((HD146-HD145)/HD145),0)</f>
        <v/>
      </c>
      <c r="HF146" s="68">
        <f>IF(HD146&gt;0,HE146-$V146,0)</f>
        <v/>
      </c>
      <c r="HG146" s="68">
        <f>IF(HD146&gt;0,(HD146-HG$10)/HG$10,0)</f>
        <v/>
      </c>
      <c r="HH146" s="68" t="n"/>
      <c r="HI146" s="15">
        <f>IF(HD146&gt;0,(HD146-HD$10)/HD$10,0)</f>
        <v/>
      </c>
      <c r="HK146" s="13" t="n">
        <v>58.78</v>
      </c>
      <c r="HL146" s="68">
        <f>IF(HK146&gt;0,((HK146-HK145)/HK145),0)</f>
        <v/>
      </c>
      <c r="HM146" s="68">
        <f>IF(HK146&gt;0,HL146-$V146,0)</f>
        <v/>
      </c>
      <c r="HN146" s="68">
        <f>IF(HK146&gt;0,(HK146-HN$10)/HN$10,0)</f>
        <v/>
      </c>
      <c r="HO146" s="68" t="n"/>
      <c r="HP146" s="15">
        <f>IF(HK146&gt;0,(HK146-HK$10)/HK$10,0)</f>
        <v/>
      </c>
      <c r="HR146" s="13" t="n">
        <v>108.08</v>
      </c>
      <c r="HS146" s="68">
        <f>IF(HR146&gt;0,((HR146-HR145)/HR145),0)</f>
        <v/>
      </c>
      <c r="HT146" s="68">
        <f>IF(HR146&gt;0,HS146-$V146,0)</f>
        <v/>
      </c>
      <c r="HU146" s="68">
        <f>IF(HR146&gt;0,(HR146-HU$10)/HU$10,0)</f>
        <v/>
      </c>
      <c r="HV146" s="68" t="n"/>
      <c r="HW146" s="15">
        <f>IF(HR146&gt;0,(HR146-HR$10)/HR$10,0)</f>
        <v/>
      </c>
      <c r="HY146" s="13" t="n">
        <v>171.38</v>
      </c>
      <c r="HZ146" s="68">
        <f>IF(HY146&gt;0,((HY146-HY145)/HY145),0)</f>
        <v/>
      </c>
      <c r="IA146" s="68">
        <f>IF(HY146&gt;0,HZ146-$V146,0)</f>
        <v/>
      </c>
      <c r="IB146" s="68">
        <f>IF(HY146&gt;0,(HY146-IB$10)/IB$10,0)</f>
        <v/>
      </c>
      <c r="IC146" s="68" t="n"/>
      <c r="ID146" s="15">
        <f>IF(HY146&gt;0,(HY146-HY$10)/HY$10,0)</f>
        <v/>
      </c>
      <c r="IF146" s="13" t="n">
        <v>288.21</v>
      </c>
      <c r="IG146" s="68">
        <f>IF(IF146&gt;0,((IF146-IF145)/IF145),0)</f>
        <v/>
      </c>
      <c r="IH146" s="68">
        <f>IF(IF146&gt;0,IG146-$V146,0)</f>
        <v/>
      </c>
      <c r="II146" s="68">
        <f>IF(IF146&gt;0,(IF146-II$10)/II$10,0)</f>
        <v/>
      </c>
      <c r="IJ146" s="68" t="n"/>
      <c r="IK146" s="15">
        <f>IF(IF146&gt;0,(IF146-IF$10)/IF$10,0)</f>
        <v/>
      </c>
      <c r="IM146" s="13" t="n">
        <v>253.06</v>
      </c>
      <c r="IN146" s="68">
        <f>IF(IM146&gt;0,((IM146-IM145)/IM145),0)</f>
        <v/>
      </c>
      <c r="IO146" s="68">
        <f>IF(IM146&gt;0,IN146-$V146,0)</f>
        <v/>
      </c>
      <c r="IP146" s="68">
        <f>IF(IM146&gt;0,(IM146-IP$10)/IP$10,0)</f>
        <v/>
      </c>
      <c r="IQ146" s="68" t="n"/>
      <c r="IR146" s="15">
        <f>IF(IM146&gt;0,(IM146-IM$10)/IM$10,0)</f>
        <v/>
      </c>
      <c r="IT146" s="13" t="n">
        <v>77.09</v>
      </c>
      <c r="IU146" s="68">
        <f>IF(IT146&gt;0,((IT146-IT145)/IT145),0)</f>
        <v/>
      </c>
      <c r="IV146" s="68">
        <f>IF(IT146&gt;0,IU146-$V146,0)</f>
        <v/>
      </c>
      <c r="IW146" s="68">
        <f>IF(IT146&gt;0,(IT146-IW$10)/IW$10,0)</f>
        <v/>
      </c>
      <c r="IX146" s="68" t="n"/>
      <c r="IY146" s="15">
        <f>IF(IT146&gt;0,(IT146-IT$10)/IT$10,0)</f>
        <v/>
      </c>
      <c r="JA146" s="13" t="n">
        <v>712.97</v>
      </c>
      <c r="JB146" s="68">
        <f>IF(JA146&gt;0,((JA146-JA145)/JA145),0)</f>
        <v/>
      </c>
      <c r="JC146" s="68">
        <f>IF(JA146&gt;0,JB146-$V146,0)</f>
        <v/>
      </c>
      <c r="JD146" s="68">
        <f>IF(JA146&gt;0,(JA146-JD$10)/JD$10,0)</f>
        <v/>
      </c>
      <c r="JE146" s="68" t="n"/>
      <c r="JF146" s="15">
        <f>IF(JA146&gt;0,(JA146-JA$10)/JA$10,0)</f>
        <v/>
      </c>
      <c r="JH146" s="13" t="n">
        <v>510.06</v>
      </c>
      <c r="JI146" s="68">
        <f>IF(JH146&gt;0,((JH146-JH145)/JH145),0)</f>
        <v/>
      </c>
      <c r="JJ146" s="68">
        <f>IF(JH146&gt;0,JI146-$V146,0)</f>
        <v/>
      </c>
      <c r="JK146" s="68">
        <f>IF(JH146&gt;0,(JH146-JK$10)/JK$10,0)</f>
        <v/>
      </c>
      <c r="JL146" s="68" t="n"/>
      <c r="JM146" s="15">
        <f>IF(JH146&gt;0,(JH146-JH$10)/JH$10,0)</f>
        <v/>
      </c>
      <c r="JO146" s="13" t="n">
        <v>20.56</v>
      </c>
      <c r="JP146" s="68">
        <f>IF(JO146&gt;0,((JO146-JO145)/JO145),0)</f>
        <v/>
      </c>
      <c r="JQ146" s="68">
        <f>IF(JO146&gt;0,JP146-$V146,0)</f>
        <v/>
      </c>
      <c r="JR146" s="68">
        <f>IF(JO146&gt;0,(JO146-JR$10)/JR$10,0)</f>
        <v/>
      </c>
      <c r="JS146" s="68" t="n"/>
      <c r="JT146" s="15">
        <f>IF(JO146&gt;0,(JO146-JO$10)/JO$10,0)</f>
        <v/>
      </c>
      <c r="JV146" s="13" t="n">
        <v>2.11</v>
      </c>
      <c r="JW146" s="68">
        <f>IF(JV146&gt;0,((JV146-JV145)/JV145),0)</f>
        <v/>
      </c>
      <c r="JX146" s="68">
        <f>IF(JV146&gt;0,JW146-$V146,0)</f>
        <v/>
      </c>
      <c r="JY146" s="68">
        <f>IF(JV146&gt;0,(JV146-JY$10)/JY$10,0)</f>
        <v/>
      </c>
      <c r="JZ146" s="68" t="n"/>
      <c r="KA146" s="15">
        <f>IF(JV146&gt;0,(JV146-JV$10)/JV$10,0)</f>
        <v/>
      </c>
      <c r="KC146" s="13" t="n">
        <v>18.35</v>
      </c>
      <c r="KD146" s="68">
        <f>IF(KC146&gt;0,((KC146-KC145)/KC145),0)</f>
        <v/>
      </c>
      <c r="KE146" s="68">
        <f>IF(KC146&gt;0,KD146-$V146,0)</f>
        <v/>
      </c>
      <c r="KF146" s="68">
        <f>IF(KC146&gt;0,(KC146-KF$10)/KF$10,0)</f>
        <v/>
      </c>
      <c r="KG146" s="68" t="n"/>
      <c r="KH146" s="15">
        <f>IF(KC146&gt;0,(KC146-KC$10)/KC$10,0)</f>
        <v/>
      </c>
      <c r="KI146" s="18" t="n"/>
      <c r="KJ146" s="13" t="n">
        <v>95.73999999999999</v>
      </c>
      <c r="KK146" s="68">
        <f>IF(KJ146&gt;0,((KJ146-KJ145)/KJ145),0)</f>
        <v/>
      </c>
      <c r="KL146" s="68">
        <f>IF(KJ146&gt;0,KK146-$V146,0)</f>
        <v/>
      </c>
      <c r="KM146" s="68">
        <f>IF(KJ146&gt;0,(KJ146-KM$10)/KM$10,0)</f>
        <v/>
      </c>
      <c r="KN146" s="68" t="n"/>
      <c r="KO146" s="15">
        <f>IF(KJ146&gt;0,(KJ146-KJ$10)/KJ$10,0)</f>
        <v/>
      </c>
      <c r="KQ146" s="13" t="n">
        <v>1.71</v>
      </c>
      <c r="KR146" s="68">
        <f>IF(KQ146&gt;0,((KQ146-KQ145)/KQ145),0)</f>
        <v/>
      </c>
      <c r="KS146" s="68">
        <f>IF(KQ146&gt;0,KR146-$V146,0)</f>
        <v/>
      </c>
      <c r="KT146" s="68">
        <f>IF(KQ146&gt;0,(KQ146-KT$10)/KT$10,0)</f>
        <v/>
      </c>
      <c r="KU146" s="68" t="n"/>
      <c r="KV146" s="15">
        <f>IF(KQ146&gt;0,(KQ146-KQ$10)/KQ$10,0)</f>
        <v/>
      </c>
      <c r="KW146" s="18" t="n"/>
      <c r="KX146" s="13" t="n">
        <v>49.68</v>
      </c>
      <c r="KY146" s="68">
        <f>IF(KX146&gt;0,((KX146-KX145)/KX145),0)</f>
        <v/>
      </c>
      <c r="KZ146" s="68">
        <f>IF(KX146&gt;0,KY146-$V146,0)</f>
        <v/>
      </c>
      <c r="LA146" s="68">
        <f>IF(KX146&gt;0,(KX146-LA$10)/LA$10,0)</f>
        <v/>
      </c>
      <c r="LB146" s="68" t="n"/>
      <c r="LC146" s="15">
        <f>IF(KX146&gt;0,(KX146-KX$10)/KX$10,0)</f>
        <v/>
      </c>
      <c r="LD146" s="18" t="n"/>
      <c r="LE146" s="13" t="n">
        <v>53.55</v>
      </c>
      <c r="LF146" s="68">
        <f>IF(LE146&gt;0,((LE146-LE145)/LE145),0)</f>
        <v/>
      </c>
      <c r="LG146" s="68">
        <f>IF(LE146&gt;0,LF146-$V146,0)</f>
        <v/>
      </c>
      <c r="LH146" s="68">
        <f>IF(LE146&gt;0,(LE146-LH$10)/LH$10,0)</f>
        <v/>
      </c>
      <c r="LI146" s="68" t="n"/>
      <c r="LJ146" s="15">
        <f>IF(LE146&gt;0,(LE146-LE$10)/LE$10,0)</f>
        <v/>
      </c>
      <c r="LL146" s="13" t="n">
        <v>122.7</v>
      </c>
      <c r="LM146" s="68">
        <f>IF(LL146&gt;0,((LL146-LL145)/LL145),0)</f>
        <v/>
      </c>
      <c r="LN146" s="68">
        <f>IF(LL146&gt;0,LM146-$V146,0)</f>
        <v/>
      </c>
      <c r="LO146" s="68">
        <f>IF(LL146&gt;0,(LL146-LO$10)/LO$10,0)</f>
        <v/>
      </c>
      <c r="LP146" s="68" t="n"/>
      <c r="LQ146" s="15">
        <f>IF(LL146&gt;0,(LL146-LL$10)/LL$10,0)</f>
        <v/>
      </c>
      <c r="LS146" s="13" t="n">
        <v>15.92</v>
      </c>
      <c r="LT146" s="68">
        <f>IF(LS146&gt;0,((LS146-LS145)/LS145),0)</f>
        <v/>
      </c>
      <c r="LU146" s="68">
        <f>IF(LS146&gt;0,LT146-$V146,0)</f>
        <v/>
      </c>
      <c r="LV146" s="68" t="n"/>
      <c r="LW146" s="68" t="n"/>
      <c r="LX146" s="15">
        <f>IF(LS146&gt;0,(LS146-LS$10)/LS$10,0)</f>
        <v/>
      </c>
      <c r="LZ146" s="13" t="n">
        <v>14.46</v>
      </c>
      <c r="MA146" s="68">
        <f>IF(LZ146&gt;0,((LZ146-LZ145)/LZ145),0)</f>
        <v/>
      </c>
      <c r="MB146" s="68">
        <f>IF(LZ146&gt;0,MA146-$V146,0)</f>
        <v/>
      </c>
      <c r="MC146" s="68">
        <f>IF(LZ146&gt;0,(LZ146-MC$10)/MC$10,0)</f>
        <v/>
      </c>
      <c r="MD146" s="68" t="n"/>
      <c r="ME146" s="15">
        <f>IF(LZ146&gt;0,(LZ146-LZ$10)/LZ$10,0)</f>
        <v/>
      </c>
      <c r="MG146" s="13" t="n">
        <v>62.5</v>
      </c>
      <c r="MH146" s="68">
        <f>IF(MG146&gt;0,((MG146-MG145)/MG145),0)</f>
        <v/>
      </c>
      <c r="MI146" s="68">
        <f>IF(MG146&gt;0,MH146-$V146,0)</f>
        <v/>
      </c>
      <c r="MJ146" s="68">
        <f>IF(MG146&gt;0,(MG146-MJ$10)/MJ$10,0)</f>
        <v/>
      </c>
      <c r="MK146" s="68" t="n"/>
      <c r="ML146" s="15">
        <f>IF(MG146&gt;0,(MG146-MG$10)/MG$10,0)</f>
        <v/>
      </c>
      <c r="MN146" s="13" t="n">
        <v>140.36</v>
      </c>
      <c r="MO146" s="68">
        <f>IF(MN146&gt;0,((MN146-MN145)/MN145),0)</f>
        <v/>
      </c>
      <c r="MP146" s="68">
        <f>IF(MN146&gt;0,MO146-$V146,0)</f>
        <v/>
      </c>
      <c r="MQ146" s="68">
        <f>IF(MN146&gt;0,(MN146-MQ$10)/MQ$10,0)</f>
        <v/>
      </c>
      <c r="MR146" s="68" t="n"/>
      <c r="MS146" s="15">
        <f>IF(MN146&gt;0,(MN146-MN$10)/MN$10,0)</f>
        <v/>
      </c>
      <c r="MU146" s="13" t="n">
        <v>17.17</v>
      </c>
      <c r="MV146" s="68">
        <f>IF(MU146&gt;0,((MU146-MU145)/MU145),0)</f>
        <v/>
      </c>
      <c r="MW146" s="68">
        <f>IF(MU146&gt;0,MV146-$V146,0)</f>
        <v/>
      </c>
      <c r="MX146" s="68">
        <f>IF(MU146&gt;0,(MU146-MX$10)/MX$10,0)</f>
        <v/>
      </c>
      <c r="MY146" s="68" t="n"/>
      <c r="MZ146" s="15">
        <f>IF(MU146&gt;0,(MU146-MU$10)/MU$10,0)</f>
        <v/>
      </c>
      <c r="NB146" s="13" t="n">
        <v>262.91</v>
      </c>
      <c r="NC146" s="68">
        <f>IF(NB146&gt;0,((NB146-NB145)/NB145),0)</f>
        <v/>
      </c>
      <c r="ND146" s="68">
        <f>IF(NB146&gt;0,NC146-$V146,0)</f>
        <v/>
      </c>
      <c r="NE146" s="68">
        <f>IF(NB146&gt;0,(NB146-NE$10)/NE$10,0)</f>
        <v/>
      </c>
      <c r="NF146" s="68" t="n"/>
      <c r="NG146" s="15">
        <f>IF(NB146&gt;0,(NB146-NB$10)/NB$10,0)</f>
        <v/>
      </c>
      <c r="NI146" s="13" t="n">
        <v>6.05</v>
      </c>
      <c r="NJ146" s="68">
        <f>IF(NI146&gt;0,((NI146-NI145)/NI145),0)</f>
        <v/>
      </c>
      <c r="NK146" s="68">
        <f>IF(NI146&gt;0,NJ146-$V146,0)</f>
        <v/>
      </c>
      <c r="NL146" s="68">
        <f>IF(NI146&gt;0,(NI146-NL$10)/NL$10,0)</f>
        <v/>
      </c>
      <c r="NM146" s="68" t="n"/>
      <c r="NN146" s="15">
        <f>IF(NI146&gt;0,(NI146-NI$10)/NI$10,0)</f>
        <v/>
      </c>
      <c r="NP146" s="13" t="n">
        <v>565.91</v>
      </c>
      <c r="NQ146" s="68">
        <f>IF(NP146&gt;0,((NP146-NP145)/NP145),0)</f>
        <v/>
      </c>
      <c r="NR146" s="68">
        <f>IF(NP146&gt;0,NQ146-$V146,0)</f>
        <v/>
      </c>
      <c r="NS146" s="68">
        <f>IF(NP146&gt;0,(NP146-NS$10)/NS$10,0)</f>
        <v/>
      </c>
      <c r="NT146" s="68" t="n"/>
      <c r="NU146" s="15">
        <f>IF(NP146&gt;0,(NP146-NP$10)/NP$10,0)</f>
        <v/>
      </c>
      <c r="NW146" s="13" t="n">
        <v>190.1</v>
      </c>
      <c r="NX146" s="68">
        <f>IF(NW146&gt;0,((NW146-NW145)/NW145),0)</f>
        <v/>
      </c>
      <c r="NY146" s="68">
        <f>IF(NW146&gt;0,NX146-$V146,0)</f>
        <v/>
      </c>
      <c r="NZ146" s="68">
        <f>IF(NW146&gt;0,(NW146-NZ$10)/NZ$10,0)</f>
        <v/>
      </c>
      <c r="OA146" s="68" t="n"/>
      <c r="OB146" s="15">
        <f>IF(NW146&gt;0,(NW146-NW$10)/NW$10,0)</f>
        <v/>
      </c>
      <c r="OD146" s="13" t="n">
        <v>2.61</v>
      </c>
      <c r="OE146" s="68">
        <f>IF(OD146&gt;0,((OD146-OD145)/OD145),0)</f>
        <v/>
      </c>
      <c r="OF146" s="68">
        <f>IF(OD146&gt;0,OE146-$V146,0)</f>
        <v/>
      </c>
      <c r="OG146" s="68">
        <f>IF(OD146&gt;0,(OD146-OG$10)/OG$10,0)</f>
        <v/>
      </c>
      <c r="OH146" s="68" t="n"/>
      <c r="OI146" s="15">
        <f>IF(OD146&gt;0,(OD146-OD$10)/OD$10,0)</f>
        <v/>
      </c>
      <c r="OK146" s="13" t="n">
        <v>224</v>
      </c>
      <c r="OL146" s="68">
        <f>IF(OK146&gt;0,((OK146-OK145)/OK145),0)</f>
        <v/>
      </c>
      <c r="OM146" s="68">
        <f>IF(OK146&gt;0,OL146-$V146,0)</f>
        <v/>
      </c>
      <c r="ON146" s="68">
        <f>IF(OK146&gt;0,(OK146-ON$10)/ON$10,0)</f>
        <v/>
      </c>
      <c r="OO146" s="68" t="n"/>
      <c r="OP146" s="15">
        <f>IF(OK146&gt;0,(OK146-OK$10)/OK$10,0)</f>
        <v/>
      </c>
      <c r="OR146" s="13" t="n">
        <v>7.06</v>
      </c>
      <c r="OS146" s="68">
        <f>IF(OR146&gt;0,((OR146-OR145)/OR145),0)</f>
        <v/>
      </c>
      <c r="OT146" s="68">
        <f>IF(OR146&gt;0,OS146-$V146,0)</f>
        <v/>
      </c>
      <c r="OU146" s="68">
        <f>IF(OR146&gt;0,(OR146-OU$10)/OU$10,0)</f>
        <v/>
      </c>
      <c r="OV146" s="68" t="n"/>
      <c r="OW146" s="15">
        <f>IF(OR146&gt;0,(OR146-OR$10)/OR$10,0)</f>
        <v/>
      </c>
      <c r="OY146" s="13" t="n">
        <v>151.56</v>
      </c>
      <c r="OZ146" s="68">
        <f>IF(OY146&gt;0,((OY146-OY145)/OY145),0)</f>
        <v/>
      </c>
      <c r="PA146" s="68">
        <f>IF(OY146&gt;0,OZ146-$V146,0)</f>
        <v/>
      </c>
      <c r="PB146" s="68">
        <f>IF(OY146&gt;0,(OY146-PB$10)/PB$10,0)</f>
        <v/>
      </c>
      <c r="PC146" s="68" t="n"/>
      <c r="PD146" s="15">
        <f>IF(OY146&gt;0,(OY146-OY$10)/OY$10,0)</f>
        <v/>
      </c>
      <c r="PE146" s="18" t="n"/>
      <c r="PF146" s="13" t="n">
        <v>263.09</v>
      </c>
      <c r="PG146" s="68">
        <f>IF(PF146&gt;0,((PF146-PF145)/PF145),0)</f>
        <v/>
      </c>
      <c r="PH146" s="68">
        <f>IF(PF146&gt;0,PG146-$V146,0)</f>
        <v/>
      </c>
      <c r="PI146" s="68">
        <f>IF(PF146&gt;0,(PF146-PI$10)/PI$10,0)</f>
        <v/>
      </c>
      <c r="PJ146" s="68" t="n"/>
      <c r="PK146" s="15">
        <f>IF(PF146&gt;0,(PF146-PF$10)/PF$10,0)</f>
        <v/>
      </c>
      <c r="PM146" s="13" t="n"/>
      <c r="PN146" s="68">
        <f>IF(PM146&gt;0,((PM146-PM145)/PM145),0)</f>
        <v/>
      </c>
      <c r="PO146" s="68">
        <f>PN146-$V146</f>
        <v/>
      </c>
      <c r="PP146" s="68">
        <f>IF(PM146&gt;0,(PM146-PP$10)/PP$10,0)</f>
        <v/>
      </c>
      <c r="PQ146" s="68" t="n"/>
      <c r="PR146" s="15">
        <f>IF(PM146&gt;0,(PM146-PM$10)/PM$10,0)</f>
        <v/>
      </c>
      <c r="PT146" s="13" t="n">
        <v>9.210000000000001</v>
      </c>
      <c r="PU146" s="68">
        <f>IF(PT146&gt;0,((PT146-PT145)/PT145),0)</f>
        <v/>
      </c>
      <c r="PV146" s="68">
        <f>IF(PT146&gt;0,PU146-$V146,0)</f>
        <v/>
      </c>
      <c r="PW146" s="68">
        <f>IF(PT146&gt;0,(PT146-PW$10)/PW$10,0)</f>
        <v/>
      </c>
      <c r="PX146" s="68" t="n"/>
      <c r="PY146" s="15">
        <f>IF(PT146&gt;0,(PT146-PT$10)/PT$10,0)</f>
        <v/>
      </c>
      <c r="QA146" s="13" t="n">
        <v>225.99</v>
      </c>
      <c r="QB146" s="68">
        <f>IF(QA146&gt;0,((QA146-QA145)/QA145),0)</f>
        <v/>
      </c>
      <c r="QC146" s="68">
        <f>IF(QA146&gt;0,QB146-$V146,0)</f>
        <v/>
      </c>
      <c r="QD146" s="68">
        <f>IF(QA146&gt;0,(QA146-QD$10)/QD$10,0)</f>
        <v/>
      </c>
      <c r="QE146" s="68" t="n"/>
      <c r="QF146" s="15">
        <f>IF(QA146&gt;0,(QA146-QA$10)/QA$10,0)</f>
        <v/>
      </c>
      <c r="QH146" s="13" t="n">
        <v>1.7</v>
      </c>
      <c r="QI146" s="68">
        <f>IF(QH146&gt;0,((QH146-QH145)/QH145),0)</f>
        <v/>
      </c>
      <c r="QJ146" s="68">
        <f>IF(QH146&gt;0,QI146-$V146,0)</f>
        <v/>
      </c>
      <c r="QK146" s="68">
        <f>IF(QH146&gt;0,(QH146-QK$10)/QK$10,0)</f>
        <v/>
      </c>
      <c r="QL146" s="68" t="n"/>
      <c r="QM146" s="15">
        <f>IF(QH146&gt;0,(QH146-QH$10)/QH$10,0)</f>
        <v/>
      </c>
      <c r="QO146" s="13" t="n">
        <v>13.68</v>
      </c>
      <c r="QP146" s="68">
        <f>IF(QO146&gt;0,((QO146-QO145)/QO145),0)</f>
        <v/>
      </c>
      <c r="QQ146" s="68">
        <f>IF(QO146&gt;0,QP146-$V146,0)</f>
        <v/>
      </c>
      <c r="QR146" s="68">
        <f>IF(QO146&gt;0,(QO146-QR$10)/QR$10,0)</f>
        <v/>
      </c>
      <c r="QS146" s="68" t="n"/>
      <c r="QT146" s="15">
        <f>IF(QO146&gt;0,(QO146-QO$10)/QO$10,0)</f>
        <v/>
      </c>
      <c r="QV146" s="13" t="n">
        <v>3.04</v>
      </c>
      <c r="QW146" s="68">
        <f>IF(QV146&gt;0,((QV146-QV145)/QV145),0)</f>
        <v/>
      </c>
      <c r="QX146" s="68">
        <f>IF(QV146&gt;0,QW146-$V146,0)</f>
        <v/>
      </c>
      <c r="QY146" s="68">
        <f>IF(QV146&gt;0,(QV146-QY$10)/QY$10,0)</f>
        <v/>
      </c>
      <c r="QZ146" s="68" t="n"/>
      <c r="RA146" s="15">
        <f>IF(QV146&gt;0,(QV146-QV$10)/QV$10,0)</f>
        <v/>
      </c>
      <c r="RC146" s="13" t="n">
        <v>47.47</v>
      </c>
      <c r="RD146" s="68">
        <f>IF(RC146&gt;0,((RC146-RC145)/RC145),0)</f>
        <v/>
      </c>
      <c r="RE146" s="68">
        <f>IF(RC146&gt;0,RD146-$V146,0)</f>
        <v/>
      </c>
      <c r="RF146" s="68">
        <f>IF(RC146&gt;0,(RC146-RF$10)/RF$10,0)</f>
        <v/>
      </c>
      <c r="RG146" s="68" t="n"/>
      <c r="RH146" s="15">
        <f>IF(RC146&gt;0,(RC146-RC$10)/RC$10,0)</f>
        <v/>
      </c>
      <c r="RJ146" s="13" t="n">
        <v>238.85</v>
      </c>
      <c r="RK146" s="68">
        <f>IF(RJ146&gt;0,((RJ146-RJ145)/RJ145),0)</f>
        <v/>
      </c>
      <c r="RL146" s="68">
        <f>RK146-$V146</f>
        <v/>
      </c>
      <c r="RM146" s="68">
        <f>IF(RJ146&gt;0,(RJ146-RM$10)/RM$10,0)</f>
        <v/>
      </c>
      <c r="RN146" s="68" t="n"/>
      <c r="RO146" s="15">
        <f>IF(RJ146&gt;0,(RJ146-RJ$10)/RJ$10,0)</f>
        <v/>
      </c>
      <c r="RQ146" s="13" t="n">
        <v>15.91</v>
      </c>
      <c r="RR146" s="68">
        <f>IF(RQ146&gt;0,((RQ146-RQ145)/RQ145),0)</f>
        <v/>
      </c>
      <c r="RS146" s="68">
        <f>RR146-$V146</f>
        <v/>
      </c>
      <c r="RT146" s="68">
        <f>IF(RQ146&gt;0,(RQ146-RT$10)/RT$10,0)</f>
        <v/>
      </c>
      <c r="RU146" s="68" t="n"/>
      <c r="RV146" s="15">
        <f>IF(RQ146&gt;0,(RQ146-RQ$10)/RQ$10,0)</f>
        <v/>
      </c>
      <c r="RX146" s="13" t="n">
        <v>151.79</v>
      </c>
      <c r="RY146" s="68">
        <f>IF(RX146&gt;0,((RX146-RX145)/RX145),0)</f>
        <v/>
      </c>
      <c r="RZ146" s="68">
        <f>RY146-$V146</f>
        <v/>
      </c>
      <c r="SA146" s="68">
        <f>IF(RX146&gt;0,(RX146-SA$10)/SA$10,0)</f>
        <v/>
      </c>
      <c r="SB146" s="68" t="n"/>
      <c r="SC146" s="15">
        <f>IF(RX146&gt;0,(RX146-RX$10)/RX$10,0)</f>
        <v/>
      </c>
      <c r="SE146" s="13" t="n">
        <v>16.08</v>
      </c>
      <c r="SF146" s="68">
        <f>IF(SE146&gt;0,((SE146-SE145)/SE145),0)</f>
        <v/>
      </c>
      <c r="SG146" s="68">
        <f>SF146-$V146</f>
        <v/>
      </c>
      <c r="SH146" s="68">
        <f>IF(SE146&gt;0,(SE146-SH$10)/SH$10,0)</f>
        <v/>
      </c>
      <c r="SI146" s="68" t="n"/>
      <c r="SJ146" s="15">
        <f>IF(SE146&gt;0,(SE146-SE$10)/SE$10,0)</f>
        <v/>
      </c>
      <c r="SL146" s="13" t="n">
        <v>1.49</v>
      </c>
      <c r="SM146" s="68">
        <f>IF(SL146&gt;0,((SL146-SL145)/SL145),0)</f>
        <v/>
      </c>
      <c r="SN146" s="68">
        <f>SM146-$V146</f>
        <v/>
      </c>
      <c r="SO146" s="68">
        <f>IF(SL146&gt;0,(SL146-SO$10)/SO$10,0)</f>
        <v/>
      </c>
      <c r="SP146" s="68" t="n"/>
      <c r="SQ146" s="15">
        <f>IF(SL146&gt;0,(SL146-SL$10)/SL$10,0)</f>
        <v/>
      </c>
      <c r="SS146" s="13" t="n">
        <v>18.39</v>
      </c>
      <c r="ST146" s="68">
        <f>IF(SS146&gt;0,((SS146-SS145)/SS145),0)</f>
        <v/>
      </c>
      <c r="SU146" s="68">
        <f>ST146-$V146</f>
        <v/>
      </c>
      <c r="SV146" s="68">
        <f>IF(SS146&gt;0,(SS146-SV$10)/SV$10,0)</f>
        <v/>
      </c>
      <c r="SW146" s="68" t="n"/>
      <c r="SX146" s="15">
        <f>IF(SS146&gt;0,(SS146-SS$10)/SS$10,0)</f>
        <v/>
      </c>
      <c r="SZ146" s="13" t="n">
        <v>59.01</v>
      </c>
      <c r="TA146" s="68">
        <f>IF(SZ146&gt;0,((SZ146-SZ145)/SZ145),0)</f>
        <v/>
      </c>
      <c r="TB146" s="68">
        <f>TA146-$V146</f>
        <v/>
      </c>
      <c r="TC146" s="68">
        <f>IF(SZ146&gt;0,(SZ146-TC$10)/TC$10,0)</f>
        <v/>
      </c>
      <c r="TD146" s="68" t="n"/>
      <c r="TE146" s="15">
        <f>IF(SZ146&gt;0,(SZ146-SZ$10)/SZ$10,0)</f>
        <v/>
      </c>
      <c r="TG146" s="587" t="n">
        <v>0.295</v>
      </c>
      <c r="TH146" s="68">
        <f>IF(TG146&gt;0,((TG146-TG145)/TG145),0)</f>
        <v/>
      </c>
      <c r="TI146" s="68">
        <f>TH146-$V146</f>
        <v/>
      </c>
      <c r="TJ146" s="68">
        <f>IF(TG146&gt;0,(TG146-TJ$10)/TJ$10,0)</f>
        <v/>
      </c>
      <c r="TK146" s="68" t="n"/>
      <c r="TL146" s="15">
        <f>IF(TG146&gt;0,(TG146-TG$10)/TG$10,0)</f>
        <v/>
      </c>
      <c r="TN146" s="13" t="n">
        <v>87.84</v>
      </c>
      <c r="TO146" s="68">
        <f>IF(TN146&gt;0,((TN146-TN145)/TN145),0)</f>
        <v/>
      </c>
      <c r="TP146" s="68">
        <f>TO146-$V146</f>
        <v/>
      </c>
      <c r="TQ146" s="68">
        <f>IF(TN146&gt;0,(TN146-TQ$10)/TQ$10,0)</f>
        <v/>
      </c>
      <c r="TR146" s="68" t="n"/>
      <c r="TS146" s="15">
        <f>IF(TN146&gt;0,(TN146-TN$10)/TN$10,0)</f>
        <v/>
      </c>
      <c r="TU146" s="587" t="n">
        <v>3.3</v>
      </c>
      <c r="TV146" s="68">
        <f>IF(TU146&gt;0,((TU146-TU145)/TU145),0)</f>
        <v/>
      </c>
      <c r="TW146" s="68">
        <f>TV146-$V146</f>
        <v/>
      </c>
      <c r="TX146" s="68">
        <f>IF(TU146&gt;0,(TU146-TX$10)/TX$10,0)</f>
        <v/>
      </c>
      <c r="TY146" s="68" t="n"/>
      <c r="TZ146" s="15">
        <f>IF(TU146&gt;0,(TU146-TU$10)/TU$10,0)</f>
        <v/>
      </c>
      <c r="UB146" s="587" t="n"/>
      <c r="UC146" s="68">
        <f>IF(UB146&gt;0,((UB146-UB145)/UB145),0)</f>
        <v/>
      </c>
      <c r="UD146" s="68">
        <f>UC146-$V146</f>
        <v/>
      </c>
      <c r="UE146" s="68">
        <f>IF(UB146&gt;0,(UB146-UE$10)/UE$10,0)</f>
        <v/>
      </c>
      <c r="UF146" s="68" t="n"/>
      <c r="UG146" s="15">
        <f>IF(UB146&gt;0,(UB146-UB$10)/UB$10,0)</f>
        <v/>
      </c>
      <c r="UI146" s="587" t="n"/>
      <c r="UJ146" s="68">
        <f>IF(UI146&gt;0,((UI146-UI145)/UI145),0)</f>
        <v/>
      </c>
      <c r="UK146" s="68">
        <f>UJ146-$V146</f>
        <v/>
      </c>
      <c r="UL146" s="68">
        <f>IF(UI146&gt;0,(UI146-UL$10)/UL$10,0)</f>
        <v/>
      </c>
      <c r="UM146" s="68" t="n"/>
      <c r="UN146" s="15">
        <f>IF(UI146&gt;0,(UI146-UI$10)/UI$10,0)</f>
        <v/>
      </c>
      <c r="UP146" s="587" t="n"/>
      <c r="UQ146" s="68">
        <f>IF(UP146&gt;0,((UP146-UP145)/UP145),0)</f>
        <v/>
      </c>
      <c r="UR146" s="68">
        <f>UQ146-$V146</f>
        <v/>
      </c>
      <c r="US146" s="68">
        <f>IF(UP146&gt;0,(UP146-US$10)/US$10,0)</f>
        <v/>
      </c>
      <c r="UT146" s="68" t="n"/>
      <c r="UU146" s="15">
        <f>IF(UP146&gt;0,(UP146-UP$10)/UP$10,0)</f>
        <v/>
      </c>
      <c r="UW146" s="587" t="n"/>
      <c r="UX146" s="68">
        <f>IF(UW146&gt;0,((UW146-UW145)/UW145),0)</f>
        <v/>
      </c>
      <c r="UY146" s="68">
        <f>UX146-$V146</f>
        <v/>
      </c>
      <c r="UZ146" s="68">
        <f>IF(UW146&gt;0,(UW146-UZ$10)/UZ$10,0)</f>
        <v/>
      </c>
      <c r="VA146" s="68" t="n"/>
      <c r="VB146" s="15">
        <f>IF(UW146&gt;0,(UW146-UW$10)/UW$10,0)</f>
        <v/>
      </c>
      <c r="VD146" s="587" t="n"/>
      <c r="VE146" s="68">
        <f>IF(VD146&gt;0,((VD146-VD145)/VD145),0)</f>
        <v/>
      </c>
      <c r="VF146" s="68">
        <f>VE146-$V146</f>
        <v/>
      </c>
      <c r="VG146" s="68">
        <f>IF(VD146&gt;0,(VD146-VG$10)/VG$10,0)</f>
        <v/>
      </c>
      <c r="VH146" s="68" t="n"/>
      <c r="VI146" s="15">
        <f>IF(VD146&gt;0,(VD146-VD$10)/VD$10,0)</f>
        <v/>
      </c>
      <c r="VM146" s="21">
        <f>IF($C146&gt;0,(($IK$5*IG146)+($GT$5*GP146)+($JM$5*JI146)+($JF$5*JB146)+($IY$5*IU146)+($IR$5*IN146)+($ID$5*HZ146)+($HW$5*HS146)+($HP$5*HL146)+($HI$5*HE146)+($GF$5*GB146)+($FY$5*FU146)+($FR$5*FN146)+($FK$5*FG146)+($FD$5*EZ146)+($EW$5*ES146)+($EP$5*EL146)+($EI$5*EE146)+($EB$5*DX146)+($DU$5*DQ146)+($DN$5*DJ146)+($DG$5*DC146)+($CZ$5*CV146)+($CS$5*CO146)+($CL$5*CH146)+($CE$5*CA146)+($BX$5*BT146)+($BQ$5*BM146)+($BJ$5*BF146)+($BC$5*AY146)+($AV$5*AR146)+($AO$5*AK146)+($AH$5*AD146)+($JT$5*JP146)+($KA$5*JW146)+($KO$5*KK146)+($PR$5*PN146)+($GM$5*GI146)+($HA$5*GW146)+($KV$5*KR146)+($KH$5*KD146)+($LC$5*KY146)+($MS$5*MO146)+($ML$5*MH146)+($ME$5*MA146)+($LX$5*LT146)+($LQ$5*LM146)+($LJ$5*LF146)+(MV146*$MZ$5)+(NC146*$NG$5)+(NJ146*$NN$5)+($OI$5*OE146)+($NU$5*NQ146)+($OB$5*NX146)+($PK$5*PG146)+($OP$5*OL146)+($OW$5*OS146)+($PD$5*OZ146)+(PU146*$PY$5)+(QB146*$QF$5)+(QI146*$QM$5)+(QP146*$QT$5)+(QW146*$RA$5)+(RD146*$RH$5)+(RK146*$RO$5)+(RR146*$RV$5)+(RY146*$SC$5)+(SF146*$SJ$5)+(SM146*$SQ$5)+(ST146*$SX$5)+(TA146*$TE$5))+(TH146*$TL$5)+(TO146*$TS$5))/$VM$5</f>
        <v/>
      </c>
      <c r="VN146" s="538" t="n"/>
      <c r="VO146" s="21">
        <f>IF($C146&gt;0,(($IK$5*II146)+($GT$5*GR146)+($JM$5*JK146)+($JF$5*JD146)+($IY$5*IW146)+($IR$5*IP146)+($ID$5*IB146)+($HW$5*HU146)+($HP$5*HN146)+($HI$5*HG146)+($GF$5*GD146)+($FY$5*FW146)+($FR$5*FP146)+($FK$5*FI146)+($FD$5*FB146)+($EW$5*EU146)+($EP$5*EN146)+($EI$5*EG146)+($EB$5*DZ146)+($DU$5*DS146)+($DN$5*DL146)+($DG$5*DE146)+($CZ$5*CX146)+($CS$5*CQ146)+($CL$5*CJ146)+($CE$5*CC146)+($BX$5*BV146)+($BQ$5*BO146)+($BJ$5*BH146)+($BC$5*BA146)+($AV$5*AT146)+($AO$5*AM146)+($AH$5*AF146)+($KO$5*KM146)+($KH$5*KF146)+($KA$5*JY146)+($JT$5*JR146)+($PR$5*PP146)+($GM$5*GK146)+($HA$5*GY146)+($KV$5*KT146)+($LC$5*LA146)+($MS$5*MQ146)+($ML$5*MJ146)+($ME$5*MC146)+($LX$5*LV146)+($LQ$5*LO146)+($LJ$5*LH146)+(MX146*$MZ$5)+(NE146*$NG$5)+(NL146*$NN$5)+($OI$5*OG146)+($NU$5*NS146)+($OB$5*NZ146)+($PD$5*PB146)+($OW$5*OU146)+($OP$5*ON146)+($PK$5*PI146)+($PY$5*PW146)+($QF$5*QD146)+($QM$5*QK146)+($QT$5*QR146)+($RA$5*QY146)+($RH$5*RF146)+($RO$5*RM146)+(RT146*$RV$5)+(SA146*$SC$5)+(SH146*$SJ$5)+(SO146*$SQ$5)+(SV146*$SX$5)+(TC146*$TE$5)+(TJ146*$TL$5)+(TQ146*$TS$5))/$VM$5,0)</f>
        <v/>
      </c>
      <c r="VP146" s="14" t="n"/>
      <c r="VQ146" s="21">
        <f>IF($C146&gt;0,(($IK$5*IK146)+($GT$5*GT146)+($JM$5*JM146)+($JF$5*JF146)+($IY$5*IY146)+($IR$5*IR146)+($ID$5*ID146)+($HW$5*HW146)+($HP$5*HP146)+($HI$5*HI146)+($GF$5*GF146)+($FY$5*FY146)+($FR$5*FR146)+($FK$5*FK146)+($FD$5*FD146)+($EW$5*EW146)+($EP$5*EP146)+($EI$5*EI146)+($EB$5*EB146)+($DU$5*DU146)+($DN$5*DN146)+($DG$5*DG146)+($CZ$5*CZ146)+($CS$5*CS146)+($CL$5*CL146)+($CE$5*CE146)+($BX$5*BX146)+($BQ$5*BQ146)+($BJ$5*BJ146)+($BC$5*BC146)+($AV$5*AV146)+($AO$5*AO146)+($AH$5*AH146)+($KO$5*KO146)+($PR$5*PR146)+($GM$5*GM146)+($HA$5*HA146)+($KH$5*KH146)+($KA$5*KA146)+($JT$5*JT146)+($KV$5*KV146)+($LC$5*LC146)+($MS$5*MS146)+($ML$5*ML146)+($ME$5*ME146)+($LX$5*LX146)+($LQ$5*LQ146)+($LJ$5*LJ146)+($OI$5*OI146)+($NU$5*NU146)+($NN$5*NN146)+($NG$5*NG146)+($MZ$5*MZ146)+(OB146*$OB$5)+($PD$5*PD146)+($OW$5*OW146)+($OP$5*OP146)+($PK$5*PK146)+(PY146*$PY$5)+(QF146*$QF$5)+(QM146*$QM$5)+(QT146*$QT$5)+(RA146*$RA$5)+(RH146*$RH$5)+(RO146*$RO$5)+(RV146*$RV$5)+(SC146*$SC$5)+(SJ146*$SJ$5)+(SQ146*$SQ$5)+(SX146*$SX$5)+(TE146*$TE$5)+(TL146*$TL$5)+(TS146*$TS$5))/$VM$5,0)</f>
        <v/>
      </c>
    </row>
    <row r="147" ht="16" customHeight="1" s="545">
      <c r="A147" s="127" t="n">
        <v>45860</v>
      </c>
      <c r="B147" s="4">
        <f>A147</f>
        <v/>
      </c>
      <c r="C147" s="13" t="n">
        <v>44533.88</v>
      </c>
      <c r="D147" s="138">
        <f>IF(C147&gt;0,C147-C146,0)</f>
        <v/>
      </c>
      <c r="E147" s="68">
        <f>IF(C147&gt;0,D147/C146,0)</f>
        <v/>
      </c>
      <c r="F147" s="15">
        <f>IF(C147&gt;0,(C147-C$10)/C$10,0)</f>
        <v/>
      </c>
      <c r="G147" s="13" t="n">
        <v>6309.57</v>
      </c>
      <c r="H147" s="138">
        <f>IF(G147&gt;0,G147-G146,0)</f>
        <v/>
      </c>
      <c r="I147" s="68">
        <f>IF(G147&gt;0,H147/G146,0)</f>
        <v/>
      </c>
      <c r="J147" s="15">
        <f>IF(G147&gt;0,(G147-G$10)/G$10,0)</f>
        <v/>
      </c>
      <c r="K147" s="13" t="n">
        <v>20892.93</v>
      </c>
      <c r="L147" s="138">
        <f>IF(K147&gt;0,K147-K146,0)</f>
        <v/>
      </c>
      <c r="M147" s="68">
        <f>IF(K147&gt;0,L147/K146,0)</f>
        <v/>
      </c>
      <c r="N147" s="15">
        <f>IF(K147&gt;0,(K147-K$10)/K$10,0)</f>
        <v/>
      </c>
      <c r="O147" s="13" t="n">
        <v>2248.76</v>
      </c>
      <c r="P147" s="138">
        <f>IF(O147&gt;0,O147-O146,0)</f>
        <v/>
      </c>
      <c r="Q147" s="68">
        <f>IF(O147&gt;0,P147/O146,0)</f>
        <v/>
      </c>
      <c r="R147" s="15">
        <f>IF(O147&gt;0,(O147-O$10)/O$10,0)</f>
        <v/>
      </c>
      <c r="S147" s="18">
        <f>IF(O147&gt;0,(((O147*0.7)*Q147)+((K147*0.9)*M147)+((G147*0.65)*I147)+((C147*0.6)*E147))/(O147+K147+G147+C147),0)</f>
        <v/>
      </c>
      <c r="T147" s="121">
        <f>IF(O147&gt;0,(S147*200)+T146,0)</f>
        <v/>
      </c>
      <c r="U147" s="121">
        <f>T147</f>
        <v/>
      </c>
      <c r="V147" s="134">
        <f>IF(T147&gt;0,(T147-T146)/T146,0)</f>
        <v/>
      </c>
      <c r="W147" s="21">
        <f>IF(T147&gt;0,(T147-T$11)/T$11,0)</f>
        <v/>
      </c>
      <c r="X147" s="18">
        <f>IF(T147&gt;0,((Q147+M147+I147+E147)/4),0)</f>
        <v/>
      </c>
      <c r="Y147" s="353" t="n">
        <v>121348.64</v>
      </c>
      <c r="Z147" s="15" t="n">
        <v>2e-06</v>
      </c>
      <c r="AA147" s="21">
        <f>Z147-$V147</f>
        <v/>
      </c>
      <c r="AC147" s="13" t="n">
        <v>241.89</v>
      </c>
      <c r="AD147" s="68">
        <f>IF(AC147&gt;0,((AC147-AC146)/AC146),0)</f>
        <v/>
      </c>
      <c r="AE147" s="68">
        <f>IF(AC147&gt;0,AD147-$V147,0)</f>
        <v/>
      </c>
      <c r="AF147" s="68">
        <f>IF(AC147&gt;0,(AC147-AF$10)/AF$10,0)</f>
        <v/>
      </c>
      <c r="AG147" s="68" t="n"/>
      <c r="AH147" s="15">
        <f>IF(AC147&gt;0,(AC147-AC$10)/AC$10,0)</f>
        <v/>
      </c>
      <c r="AJ147" s="13" t="n">
        <v>23.38</v>
      </c>
      <c r="AK147" s="68">
        <f>IF(AJ147&gt;0,((AJ147-AJ146)/AJ146),0)</f>
        <v/>
      </c>
      <c r="AL147" s="68">
        <f>IF(AJ147&gt;0,AK147-$V147,0)</f>
        <v/>
      </c>
      <c r="AM147" s="68">
        <f>IF(AJ147&gt;0,(AJ147-AM$10)/AM$10,0)</f>
        <v/>
      </c>
      <c r="AN147" s="68" t="n"/>
      <c r="AO147" s="15">
        <f>IF(AJ147&gt;0,(AJ147-AJ$10)/AJ$10,0)</f>
        <v/>
      </c>
      <c r="AQ147" s="13" t="n">
        <v>22.59</v>
      </c>
      <c r="AR147" s="68">
        <f>IF(AQ147&gt;0,((AQ147-AQ146)/AQ146),0)</f>
        <v/>
      </c>
      <c r="AS147" s="68">
        <f>IF(AQ147&gt;0,AR147-$V147,0)</f>
        <v/>
      </c>
      <c r="AT147" s="68">
        <f>IF(AQ147&gt;0,(AQ147-AT$10)/AT$10,0)</f>
        <v/>
      </c>
      <c r="AU147" s="68" t="n"/>
      <c r="AV147" s="15">
        <f>IF(AQ147&gt;0,(AQ147-AQ$10)/AQ$10,0)</f>
        <v/>
      </c>
      <c r="AX147" s="13" t="n">
        <v>219.22</v>
      </c>
      <c r="AY147" s="68">
        <f>IF(AX147&gt;0,((AX147-AX146)/AX146),0)</f>
        <v/>
      </c>
      <c r="AZ147" s="68">
        <f>IF(AX147&gt;0,AY147-$V147,0)</f>
        <v/>
      </c>
      <c r="BA147" s="68">
        <f>IF(AX147&gt;0,(AX147-BA$10)/BA$10,0)</f>
        <v/>
      </c>
      <c r="BB147" s="68" t="n"/>
      <c r="BC147" s="15">
        <f>IF(AX147&gt;0,(AX147-AX$10)/AX$10,0)</f>
        <v/>
      </c>
      <c r="BE147" s="13" t="n">
        <v>80.62</v>
      </c>
      <c r="BF147" s="68">
        <f>IF(BE147&gt;0,((BE147-BE146)/BE146),0)</f>
        <v/>
      </c>
      <c r="BG147" s="68">
        <f>IF(BE147&gt;0,BF147-$V147,0)</f>
        <v/>
      </c>
      <c r="BH147" s="68" t="n"/>
      <c r="BI147" s="68" t="n"/>
      <c r="BJ147" s="15">
        <f>IF(BE147&gt;0,(BE147-BE$10)/BE$10,0)</f>
        <v/>
      </c>
      <c r="BL147" s="13" t="n">
        <v>74.86</v>
      </c>
      <c r="BM147" s="68">
        <f>IF(BL147&gt;0,((BL147-BL146)/BL146),0)</f>
        <v/>
      </c>
      <c r="BN147" s="68">
        <f>IF(BL147&gt;0,BM147-$V147,0)</f>
        <v/>
      </c>
      <c r="BO147" s="68">
        <f>IF(BL147&gt;0,(BL147-BO$10)/BO$10,0)</f>
        <v/>
      </c>
      <c r="BP147" s="68" t="n"/>
      <c r="BQ147" s="15">
        <f>IF(BL147&gt;0,(BL147-BL$10)/BL$10,0)</f>
        <v/>
      </c>
      <c r="BS147" s="13" t="n">
        <v>43.25</v>
      </c>
      <c r="BT147" s="68">
        <f>IF(BS147&gt;0,((BS147-BS146)/BS146),0)</f>
        <v/>
      </c>
      <c r="BU147" s="68">
        <f>IF(BS147&gt;0,BT147-$V147,0)</f>
        <v/>
      </c>
      <c r="BV147" s="68">
        <f>IF(BS147&gt;0,(BS147-BV$10)/BV$10,0)</f>
        <v/>
      </c>
      <c r="BW147" s="68" t="n"/>
      <c r="BX147" s="15">
        <f>IF(BS147&gt;0,(BS147-BS$10)/BS$10,0)</f>
        <v/>
      </c>
      <c r="BZ147" s="13" t="n"/>
      <c r="CA147" s="68">
        <f>IF(BZ147&gt;0,((BZ147-BZ146)/BZ146),0)</f>
        <v/>
      </c>
      <c r="CB147" s="68">
        <f>IF(BZ147&gt;0,CA147-$V147,0)</f>
        <v/>
      </c>
      <c r="CC147" s="68">
        <f>IF(BZ147&gt;0,(BZ147-CC$10)/CC$10,0)</f>
        <v/>
      </c>
      <c r="CD147" s="68" t="n"/>
      <c r="CE147" s="15">
        <f>IF(BZ147&gt;0,(BZ147-BZ$10)/BZ$10,0)</f>
        <v/>
      </c>
      <c r="CG147" s="13" t="n">
        <v>31.08</v>
      </c>
      <c r="CH147" s="68">
        <f>IF(CG147&gt;0,((CG147-CG146)/CG146),0)</f>
        <v/>
      </c>
      <c r="CI147" s="68">
        <f>IF(CG147&gt;0,CH147-$V147,0)</f>
        <v/>
      </c>
      <c r="CJ147" s="68">
        <f>IF(CG147&gt;0,(CG147-CJ$10)/CJ$10,0)</f>
        <v/>
      </c>
      <c r="CK147" s="68" t="n"/>
      <c r="CL147" s="15">
        <f>IF(CG147&gt;0,(CG147-CG$10)/CG$10,0)</f>
        <v/>
      </c>
      <c r="CN147" s="13" t="n">
        <v>33.48</v>
      </c>
      <c r="CO147" s="68">
        <f>IF(CN147&gt;0,((CN147-CN146)/CN146),0)</f>
        <v/>
      </c>
      <c r="CP147" s="68">
        <f>IF(CN147&gt;0,CO147-$V147,0)</f>
        <v/>
      </c>
      <c r="CQ147" s="68">
        <f>IF(CN147&gt;0,(CN147-CQ$10)/CQ$10,0)</f>
        <v/>
      </c>
      <c r="CR147" s="68" t="n"/>
      <c r="CS147" s="15">
        <f>IF(CN147&gt;0,(CN147-CN$10)/CN$10,0)</f>
        <v/>
      </c>
      <c r="CU147" s="13" t="n">
        <v>38.14</v>
      </c>
      <c r="CV147" s="68">
        <f>IF(CU147&gt;0,((CU147-CU146)/CU146),0)</f>
        <v/>
      </c>
      <c r="CW147" s="68">
        <f>IF(CU147&gt;0,CV147-$V147,0)</f>
        <v/>
      </c>
      <c r="CX147" s="68">
        <f>IF(CU147&gt;0,(CU147-CX$10)/CX$10,0)</f>
        <v/>
      </c>
      <c r="CY147" s="68" t="n"/>
      <c r="CZ147" s="15">
        <f>IF(CU147&gt;0,(CU147-CU$10)/CU$10,0)</f>
        <v/>
      </c>
      <c r="DB147" s="13" t="n">
        <v>20.83</v>
      </c>
      <c r="DC147" s="68">
        <f>IF(DB147&gt;0,((DB147-DB146)/DB146),0)</f>
        <v/>
      </c>
      <c r="DD147" s="68">
        <f>IF(DB147&gt;0,DC147-$V147,0)</f>
        <v/>
      </c>
      <c r="DE147" s="68">
        <f>IF(DB147&gt;0,(DB147-DE$10)/DE$10,0)</f>
        <v/>
      </c>
      <c r="DF147" s="68" t="n"/>
      <c r="DG147" s="15">
        <f>IF(DB147&gt;0,(DB147-DB$10)/DB$10,0)</f>
        <v/>
      </c>
      <c r="DI147" s="13" t="n">
        <v>49.89</v>
      </c>
      <c r="DJ147" s="68">
        <f>IF(DI147&gt;0,((DI147-DI146)/DI146),0)</f>
        <v/>
      </c>
      <c r="DK147" s="68">
        <f>IF(DI147&gt;0,DJ147-$V147,0)</f>
        <v/>
      </c>
      <c r="DL147" s="68">
        <f>IF(DI147&gt;0,(DI147-DL$10)/DL$10,0)</f>
        <v/>
      </c>
      <c r="DM147" s="68" t="n"/>
      <c r="DN147" s="15">
        <f>IF(DI147&gt;0,(DI147-DI$10)/DI$10,0)</f>
        <v/>
      </c>
      <c r="DP147" s="13" t="n">
        <v>43.61</v>
      </c>
      <c r="DQ147" s="68">
        <f>IF(DP147&gt;0,((DP147-DP146)/DP146),0)</f>
        <v/>
      </c>
      <c r="DR147" s="68">
        <f>IF(DP147&gt;0,DQ147-$V147,0)</f>
        <v/>
      </c>
      <c r="DS147" s="68" t="n"/>
      <c r="DT147" s="68" t="n"/>
      <c r="DU147" s="15">
        <f>IF(DP147&gt;0,(DP147-DP$10)/DP$10,0)</f>
        <v/>
      </c>
      <c r="DV147" s="18" t="n"/>
      <c r="DW147" s="13" t="n">
        <v>36.38</v>
      </c>
      <c r="DX147" s="68">
        <f>IF(DW147&gt;0,((DW147-DW146)/DW146),0)</f>
        <v/>
      </c>
      <c r="DY147" s="68">
        <f>IF(DW147&gt;0,DX147-$V147,0)</f>
        <v/>
      </c>
      <c r="DZ147" s="68">
        <f>IF(DW147&gt;0,(DW147-DZ$10)/DZ$10,0)</f>
        <v/>
      </c>
      <c r="EA147" s="68" t="n"/>
      <c r="EB147" s="15">
        <f>IF(DW147&gt;0,(DW147-DW$10)/DW$10,0)</f>
        <v/>
      </c>
      <c r="ED147" s="13" t="n">
        <v>39.37</v>
      </c>
      <c r="EE147" s="68">
        <f>IF(ED147&gt;0,((ED147-ED146)/ED146),0)</f>
        <v/>
      </c>
      <c r="EF147" s="68">
        <f>IF(ED147&gt;0,EE147-$V147,0)</f>
        <v/>
      </c>
      <c r="EG147" s="68">
        <f>IF(ED147&gt;0,(ED147-EG$10)/EG$10,0)</f>
        <v/>
      </c>
      <c r="EH147" s="68" t="n"/>
      <c r="EI147" s="15">
        <f>IF(ED147&gt;0,(ED147-ED$10)/ED$10,0)</f>
        <v/>
      </c>
      <c r="EK147" s="13" t="n">
        <v>128.83</v>
      </c>
      <c r="EL147" s="68">
        <f>IF(EK147&gt;0,((EK147-EK146)/EK146),0)</f>
        <v/>
      </c>
      <c r="EM147" s="68">
        <f>IF(EK147&gt;0,EL147-$V147,0)</f>
        <v/>
      </c>
      <c r="EN147" s="68">
        <f>IF(EK147&gt;0,(EK147-EN$10)/EN$10,0)</f>
        <v/>
      </c>
      <c r="EO147" s="68" t="n"/>
      <c r="EP147" s="15">
        <f>IF(EK147&gt;0,(EK147-EK$10)/EK$10,0)</f>
        <v/>
      </c>
      <c r="ER147" s="13" t="n">
        <v>39.69</v>
      </c>
      <c r="ES147" s="68">
        <f>IF(ER147&gt;0,((ER147-ER146)/ER146),0)</f>
        <v/>
      </c>
      <c r="ET147" s="68">
        <f>IF(ER147&gt;0,ES147-$V147,0)</f>
        <v/>
      </c>
      <c r="EU147" s="68">
        <f>IF(ER147&gt;0,(ER147-EU$10)/EU$10,0)</f>
        <v/>
      </c>
      <c r="EV147" s="68" t="n"/>
      <c r="EW147" s="15">
        <f>IF(ER147&gt;0,(ER147-ER$10)/ER$10,0)</f>
        <v/>
      </c>
      <c r="EY147" s="13" t="n">
        <v>40.2</v>
      </c>
      <c r="EZ147" s="68">
        <f>IF(EY147&gt;0,((EY147-EY146)/EY146),0)</f>
        <v/>
      </c>
      <c r="FA147" s="68">
        <f>IF(EY147&gt;0,EZ147-$V147,0)</f>
        <v/>
      </c>
      <c r="FB147" s="68" t="n"/>
      <c r="FC147" s="68" t="n"/>
      <c r="FD147" s="15">
        <f>IF(EY147&gt;0,(EY147-EY$10)/EY$10,0)</f>
        <v/>
      </c>
      <c r="FF147" s="13" t="n">
        <v>57.51</v>
      </c>
      <c r="FG147" s="68">
        <f>IF(FF147&gt;0,((FF147-FF146)/FF146),0)</f>
        <v/>
      </c>
      <c r="FH147" s="68">
        <f>IF(FF147&gt;0,FG147-$V147,0)</f>
        <v/>
      </c>
      <c r="FI147" s="68">
        <f>IF(FF147&gt;0,(FF147-FI$10)/FI$10,0)</f>
        <v/>
      </c>
      <c r="FJ147" s="68" t="n"/>
      <c r="FK147" s="15">
        <f>IF(FF147&gt;0,(FF147-FF$10)/FF$10,0)</f>
        <v/>
      </c>
      <c r="FM147" s="13" t="n">
        <v>200.95</v>
      </c>
      <c r="FN147" s="68">
        <f>IF(FM147&gt;0,((FM147-FM146)/FM146),0)</f>
        <v/>
      </c>
      <c r="FO147" s="68">
        <f>IF(FM147&gt;0,FN147-$V147,0)</f>
        <v/>
      </c>
      <c r="FP147" s="68">
        <f>IF(FM147&gt;0,(FM147-FP$10)/FP$10,0)</f>
        <v/>
      </c>
      <c r="FQ147" s="68" t="n"/>
      <c r="FR147" s="15">
        <f>IF(FM147&gt;0,(FM147-FM$10)/FM$10,0)</f>
        <v/>
      </c>
      <c r="FT147" s="13" t="n">
        <v>92.06999999999999</v>
      </c>
      <c r="FU147" s="68">
        <f>IF(FT147&gt;0,((FT147-FT146)/FT146),0)</f>
        <v/>
      </c>
      <c r="FV147" s="68">
        <f>IF(FT147&gt;0,FU147-$V147,0)</f>
        <v/>
      </c>
      <c r="FW147" s="68">
        <f>IF(FT147&gt;0,(FT147-FW$10)/FW$10,0)</f>
        <v/>
      </c>
      <c r="FX147" s="68" t="n"/>
      <c r="FY147" s="15">
        <f>IF(FT147&gt;0,(FT147-FT$10)/FT$10,0)</f>
        <v/>
      </c>
      <c r="GA147" s="13" t="n">
        <v>18.37</v>
      </c>
      <c r="GB147" s="68">
        <f>IF(GA147&gt;0,((GA147-GA146)/GA146),0)</f>
        <v/>
      </c>
      <c r="GC147" s="68">
        <f>IF(GA147&gt;0,GB147-$V147,0)</f>
        <v/>
      </c>
      <c r="GD147" s="68" t="n"/>
      <c r="GE147" s="68" t="n"/>
      <c r="GF147" s="15">
        <f>IF(GA147&gt;0,(GA147-GA$10)/GA$10,0)</f>
        <v/>
      </c>
      <c r="GG147" s="18" t="n"/>
      <c r="GH147" s="13" t="n">
        <v>19.09</v>
      </c>
      <c r="GI147" s="68">
        <f>IF(GH147&gt;0,((GH147-GH146)/GH146),0)</f>
        <v/>
      </c>
      <c r="GJ147" s="68">
        <f>IF(GH147&gt;0,GI147-$V147,0)</f>
        <v/>
      </c>
      <c r="GK147" s="68">
        <f>IF(GH147&gt;0,(GH147-GK$10)/GK$10,0)</f>
        <v/>
      </c>
      <c r="GL147" s="68" t="n"/>
      <c r="GM147" s="15">
        <f>IF(GH147&gt;0,(GH147-GH$10)/GH$10,0)</f>
        <v/>
      </c>
      <c r="GO147" s="13" t="n">
        <v>25.39</v>
      </c>
      <c r="GP147" s="68">
        <f>IF(GO147&gt;0,((GO147-GO146)/GO146),0)</f>
        <v/>
      </c>
      <c r="GQ147" s="68">
        <f>IF(GO147&gt;0,GP147-$V147,0)</f>
        <v/>
      </c>
      <c r="GR147" s="68" t="n"/>
      <c r="GS147" s="68" t="n"/>
      <c r="GT147" s="15">
        <f>IF(GO147&gt;0,(GO147-GO$10)/GO$10,0)</f>
        <v/>
      </c>
      <c r="GV147" s="13" t="n">
        <v>16.06</v>
      </c>
      <c r="GW147" s="68">
        <f>IF(GV147&gt;0,((GV147-GV146)/GV146),0)</f>
        <v/>
      </c>
      <c r="GX147" s="68">
        <f>IF(GV147&gt;0,GW147-$V147,0)</f>
        <v/>
      </c>
      <c r="GY147" s="68">
        <f>IF(GV147&gt;0,(GV147-GY$10)/GY$10,0)</f>
        <v/>
      </c>
      <c r="GZ147" s="68" t="n"/>
      <c r="HA147" s="15">
        <f>IF(GV147&gt;0,(GV147-GV$10)/GV$10,0)</f>
        <v/>
      </c>
      <c r="HD147" s="13" t="n">
        <v>332.11</v>
      </c>
      <c r="HE147" s="68">
        <f>IF(HD147&gt;0,((HD147-HD146)/HD146),0)</f>
        <v/>
      </c>
      <c r="HF147" s="68">
        <f>IF(HD147&gt;0,HE147-$V147,0)</f>
        <v/>
      </c>
      <c r="HG147" s="68">
        <f>IF(HD147&gt;0,(HD147-HG$10)/HG$10,0)</f>
        <v/>
      </c>
      <c r="HH147" s="68" t="n"/>
      <c r="HI147" s="15">
        <f>IF(HD147&gt;0,(HD147-HD$10)/HD$10,0)</f>
        <v/>
      </c>
      <c r="HK147" s="13" t="n">
        <v>55.42</v>
      </c>
      <c r="HL147" s="68">
        <f>IF(HK147&gt;0,((HK147-HK146)/HK146),0)</f>
        <v/>
      </c>
      <c r="HM147" s="68">
        <f>IF(HK147&gt;0,HL147-$V147,0)</f>
        <v/>
      </c>
      <c r="HN147" s="68">
        <f>IF(HK147&gt;0,(HK147-HN$10)/HN$10,0)</f>
        <v/>
      </c>
      <c r="HO147" s="68" t="n"/>
      <c r="HP147" s="15">
        <f>IF(HK147&gt;0,(HK147-HK$10)/HK$10,0)</f>
        <v/>
      </c>
      <c r="HR147" s="13" t="n">
        <v>108.49</v>
      </c>
      <c r="HS147" s="68">
        <f>IF(HR147&gt;0,((HR147-HR146)/HR146),0)</f>
        <v/>
      </c>
      <c r="HT147" s="68">
        <f>IF(HR147&gt;0,HS147-$V147,0)</f>
        <v/>
      </c>
      <c r="HU147" s="68">
        <f>IF(HR147&gt;0,(HR147-HU$10)/HU$10,0)</f>
        <v/>
      </c>
      <c r="HV147" s="68" t="n"/>
      <c r="HW147" s="15">
        <f>IF(HR147&gt;0,(HR147-HR$10)/HR$10,0)</f>
        <v/>
      </c>
      <c r="HY147" s="13" t="n">
        <v>167.03</v>
      </c>
      <c r="HZ147" s="68">
        <f>IF(HY147&gt;0,((HY147-HY146)/HY146),0)</f>
        <v/>
      </c>
      <c r="IA147" s="68">
        <f>IF(HY147&gt;0,HZ147-$V147,0)</f>
        <v/>
      </c>
      <c r="IB147" s="68">
        <f>IF(HY147&gt;0,(HY147-IB$10)/IB$10,0)</f>
        <v/>
      </c>
      <c r="IC147" s="68" t="n"/>
      <c r="ID147" s="15">
        <f>IF(HY147&gt;0,(HY147-HY$10)/HY$10,0)</f>
        <v/>
      </c>
      <c r="IF147" s="13" t="n">
        <v>278.59</v>
      </c>
      <c r="IG147" s="68">
        <f>IF(IF147&gt;0,((IF147-IF146)/IF146),0)</f>
        <v/>
      </c>
      <c r="IH147" s="68">
        <f>IF(IF147&gt;0,IG147-$V147,0)</f>
        <v/>
      </c>
      <c r="II147" s="68">
        <f>IF(IF147&gt;0,(IF147-II$10)/II$10,0)</f>
        <v/>
      </c>
      <c r="IJ147" s="68" t="n"/>
      <c r="IK147" s="15">
        <f>IF(IF147&gt;0,(IF147-IF$10)/IF$10,0)</f>
        <v/>
      </c>
      <c r="IM147" s="13" t="n">
        <v>253.94</v>
      </c>
      <c r="IN147" s="68">
        <f>IF(IM147&gt;0,((IM147-IM146)/IM146),0)</f>
        <v/>
      </c>
      <c r="IO147" s="68">
        <f>IF(IM147&gt;0,IN147-$V147,0)</f>
        <v/>
      </c>
      <c r="IP147" s="68">
        <f>IF(IM147&gt;0,(IM147-IP$10)/IP$10,0)</f>
        <v/>
      </c>
      <c r="IQ147" s="68" t="n"/>
      <c r="IR147" s="15">
        <f>IF(IM147&gt;0,(IM147-IM$10)/IM$10,0)</f>
        <v/>
      </c>
      <c r="IT147" s="13" t="n">
        <v>77.91</v>
      </c>
      <c r="IU147" s="68">
        <f>IF(IT147&gt;0,((IT147-IT146)/IT146),0)</f>
        <v/>
      </c>
      <c r="IV147" s="68">
        <f>IF(IT147&gt;0,IU147-$V147,0)</f>
        <v/>
      </c>
      <c r="IW147" s="68">
        <f>IF(IT147&gt;0,(IT147-IW$10)/IW$10,0)</f>
        <v/>
      </c>
      <c r="IX147" s="68" t="n"/>
      <c r="IY147" s="15">
        <f>IF(IT147&gt;0,(IT147-IT$10)/IT$10,0)</f>
        <v/>
      </c>
      <c r="JA147" s="13" t="n">
        <v>704.8099999999999</v>
      </c>
      <c r="JB147" s="68">
        <f>IF(JA147&gt;0,((JA147-JA146)/JA146),0)</f>
        <v/>
      </c>
      <c r="JC147" s="68">
        <f>IF(JA147&gt;0,JB147-$V147,0)</f>
        <v/>
      </c>
      <c r="JD147" s="68">
        <f>IF(JA147&gt;0,(JA147-JD$10)/JD$10,0)</f>
        <v/>
      </c>
      <c r="JE147" s="68" t="n"/>
      <c r="JF147" s="15">
        <f>IF(JA147&gt;0,(JA147-JA$10)/JA$10,0)</f>
        <v/>
      </c>
      <c r="JH147" s="13" t="n">
        <v>505.27</v>
      </c>
      <c r="JI147" s="68">
        <f>IF(JH147&gt;0,((JH147-JH146)/JH146),0)</f>
        <v/>
      </c>
      <c r="JJ147" s="68">
        <f>IF(JH147&gt;0,JI147-$V147,0)</f>
        <v/>
      </c>
      <c r="JK147" s="68">
        <f>IF(JH147&gt;0,(JH147-JK$10)/JK$10,0)</f>
        <v/>
      </c>
      <c r="JL147" s="68" t="n"/>
      <c r="JM147" s="15">
        <f>IF(JH147&gt;0,(JH147-JH$10)/JH$10,0)</f>
        <v/>
      </c>
      <c r="JO147" s="13" t="n">
        <v>19.48</v>
      </c>
      <c r="JP147" s="68">
        <f>IF(JO147&gt;0,((JO147-JO146)/JO146),0)</f>
        <v/>
      </c>
      <c r="JQ147" s="68">
        <f>IF(JO147&gt;0,JP147-$V147,0)</f>
        <v/>
      </c>
      <c r="JR147" s="68">
        <f>IF(JO147&gt;0,(JO147-JR$10)/JR$10,0)</f>
        <v/>
      </c>
      <c r="JS147" s="68" t="n"/>
      <c r="JT147" s="15">
        <f>IF(JO147&gt;0,(JO147-JO$10)/JO$10,0)</f>
        <v/>
      </c>
      <c r="JV147" s="13" t="n">
        <v>2.16</v>
      </c>
      <c r="JW147" s="68">
        <f>IF(JV147&gt;0,((JV147-JV146)/JV146),0)</f>
        <v/>
      </c>
      <c r="JX147" s="68">
        <f>IF(JV147&gt;0,JW147-$V147,0)</f>
        <v/>
      </c>
      <c r="JY147" s="68">
        <f>IF(JV147&gt;0,(JV147-JY$10)/JY$10,0)</f>
        <v/>
      </c>
      <c r="JZ147" s="68" t="n"/>
      <c r="KA147" s="15">
        <f>IF(JV147&gt;0,(JV147-JV$10)/JV$10,0)</f>
        <v/>
      </c>
      <c r="KC147" s="13" t="n">
        <v>18.74</v>
      </c>
      <c r="KD147" s="68">
        <f>IF(KC147&gt;0,((KC147-KC146)/KC146),0)</f>
        <v/>
      </c>
      <c r="KE147" s="68">
        <f>IF(KC147&gt;0,KD147-$V147,0)</f>
        <v/>
      </c>
      <c r="KF147" s="68">
        <f>IF(KC147&gt;0,(KC147-KF$10)/KF$10,0)</f>
        <v/>
      </c>
      <c r="KG147" s="68" t="n"/>
      <c r="KH147" s="15">
        <f>IF(KC147&gt;0,(KC147-KC$10)/KC$10,0)</f>
        <v/>
      </c>
      <c r="KI147" s="18" t="n"/>
      <c r="KJ147" s="13" t="n">
        <v>92.93000000000001</v>
      </c>
      <c r="KK147" s="68">
        <f>IF(KJ147&gt;0,((KJ147-KJ146)/KJ146),0)</f>
        <v/>
      </c>
      <c r="KL147" s="68">
        <f>IF(KJ147&gt;0,KK147-$V147,0)</f>
        <v/>
      </c>
      <c r="KM147" s="68">
        <f>IF(KJ147&gt;0,(KJ147-KM$10)/KM$10,0)</f>
        <v/>
      </c>
      <c r="KN147" s="68" t="n"/>
      <c r="KO147" s="15">
        <f>IF(KJ147&gt;0,(KJ147-KJ$10)/KJ$10,0)</f>
        <v/>
      </c>
      <c r="KQ147" s="13" t="n">
        <v>1.83</v>
      </c>
      <c r="KR147" s="68">
        <f>IF(KQ147&gt;0,((KQ147-KQ146)/KQ146),0)</f>
        <v/>
      </c>
      <c r="KS147" s="68">
        <f>IF(KQ147&gt;0,KR147-$V147,0)</f>
        <v/>
      </c>
      <c r="KT147" s="68">
        <f>IF(KQ147&gt;0,(KQ147-KT$10)/KT$10,0)</f>
        <v/>
      </c>
      <c r="KU147" s="68" t="n"/>
      <c r="KV147" s="15">
        <f>IF(KQ147&gt;0,(KQ147-KQ$10)/KQ$10,0)</f>
        <v/>
      </c>
      <c r="KW147" s="18" t="n"/>
      <c r="KX147" s="13" t="n">
        <v>49.4</v>
      </c>
      <c r="KY147" s="68">
        <f>IF(KX147&gt;0,((KX147-KX146)/KX146),0)</f>
        <v/>
      </c>
      <c r="KZ147" s="68">
        <f>IF(KX147&gt;0,KY147-$V147,0)</f>
        <v/>
      </c>
      <c r="LA147" s="68">
        <f>IF(KX147&gt;0,(KX147-LA$10)/LA$10,0)</f>
        <v/>
      </c>
      <c r="LB147" s="68" t="n"/>
      <c r="LC147" s="15">
        <f>IF(KX147&gt;0,(KX147-KX$10)/KX$10,0)</f>
        <v/>
      </c>
      <c r="LD147" s="18" t="n"/>
      <c r="LE147" s="13" t="n">
        <v>54.39</v>
      </c>
      <c r="LF147" s="68">
        <f>IF(LE147&gt;0,((LE147-LE146)/LE146),0)</f>
        <v/>
      </c>
      <c r="LG147" s="68">
        <f>IF(LE147&gt;0,LF147-$V147,0)</f>
        <v/>
      </c>
      <c r="LH147" s="68">
        <f>IF(LE147&gt;0,(LE147-LH$10)/LH$10,0)</f>
        <v/>
      </c>
      <c r="LI147" s="68" t="n"/>
      <c r="LJ147" s="15">
        <f>IF(LE147&gt;0,(LE147-LE$10)/LE$10,0)</f>
        <v/>
      </c>
      <c r="LL147" s="13" t="n">
        <v>128.63</v>
      </c>
      <c r="LM147" s="68">
        <f>IF(LL147&gt;0,((LL147-LL146)/LL146),0)</f>
        <v/>
      </c>
      <c r="LN147" s="68">
        <f>IF(LL147&gt;0,LM147-$V147,0)</f>
        <v/>
      </c>
      <c r="LO147" s="68">
        <f>IF(LL147&gt;0,(LL147-LO$10)/LO$10,0)</f>
        <v/>
      </c>
      <c r="LP147" s="68" t="n"/>
      <c r="LQ147" s="15">
        <f>IF(LL147&gt;0,(LL147-LL$10)/LL$10,0)</f>
        <v/>
      </c>
      <c r="LS147" s="13" t="n">
        <v>16.41</v>
      </c>
      <c r="LT147" s="68">
        <f>IF(LS147&gt;0,((LS147-LS146)/LS146),0)</f>
        <v/>
      </c>
      <c r="LU147" s="68">
        <f>IF(LS147&gt;0,LT147-$V147,0)</f>
        <v/>
      </c>
      <c r="LV147" s="68" t="n"/>
      <c r="LW147" s="68" t="n"/>
      <c r="LX147" s="15">
        <f>IF(LS147&gt;0,(LS147-LS$10)/LS$10,0)</f>
        <v/>
      </c>
      <c r="LZ147" s="13" t="n">
        <v>14.68</v>
      </c>
      <c r="MA147" s="68">
        <f>IF(LZ147&gt;0,((LZ147-LZ146)/LZ146),0)</f>
        <v/>
      </c>
      <c r="MB147" s="68">
        <f>IF(LZ147&gt;0,MA147-$V147,0)</f>
        <v/>
      </c>
      <c r="MC147" s="68">
        <f>IF(LZ147&gt;0,(LZ147-MC$10)/MC$10,0)</f>
        <v/>
      </c>
      <c r="MD147" s="68" t="n"/>
      <c r="ME147" s="15">
        <f>IF(LZ147&gt;0,(LZ147-LZ$10)/LZ$10,0)</f>
        <v/>
      </c>
      <c r="MG147" s="13" t="n">
        <v>61.33</v>
      </c>
      <c r="MH147" s="68">
        <f>IF(MG147&gt;0,((MG147-MG146)/MG146),0)</f>
        <v/>
      </c>
      <c r="MI147" s="68">
        <f>IF(MG147&gt;0,MH147-$V147,0)</f>
        <v/>
      </c>
      <c r="MJ147" s="68">
        <f>IF(MG147&gt;0,(MG147-MJ$10)/MJ$10,0)</f>
        <v/>
      </c>
      <c r="MK147" s="68" t="n"/>
      <c r="ML147" s="15">
        <f>IF(MG147&gt;0,(MG147-MG$10)/MG$10,0)</f>
        <v/>
      </c>
      <c r="MN147" s="13" t="n">
        <v>140.16</v>
      </c>
      <c r="MO147" s="68">
        <f>IF(MN147&gt;0,((MN147-MN146)/MN146),0)</f>
        <v/>
      </c>
      <c r="MP147" s="68">
        <f>IF(MN147&gt;0,MO147-$V147,0)</f>
        <v/>
      </c>
      <c r="MQ147" s="68">
        <f>IF(MN147&gt;0,(MN147-MQ$10)/MQ$10,0)</f>
        <v/>
      </c>
      <c r="MR147" s="68" t="n"/>
      <c r="MS147" s="15">
        <f>IF(MN147&gt;0,(MN147-MN$10)/MN$10,0)</f>
        <v/>
      </c>
      <c r="MU147" s="13" t="n">
        <v>17.79</v>
      </c>
      <c r="MV147" s="68">
        <f>IF(MU147&gt;0,((MU147-MU146)/MU146),0)</f>
        <v/>
      </c>
      <c r="MW147" s="68">
        <f>IF(MU147&gt;0,MV147-$V147,0)</f>
        <v/>
      </c>
      <c r="MX147" s="68">
        <f>IF(MU147&gt;0,(MU147-MX$10)/MX$10,0)</f>
        <v/>
      </c>
      <c r="MY147" s="68" t="n"/>
      <c r="MZ147" s="15">
        <f>IF(MU147&gt;0,(MU147-MU$10)/MU$10,0)</f>
        <v/>
      </c>
      <c r="NB147" s="13" t="n">
        <v>259</v>
      </c>
      <c r="NC147" s="68">
        <f>IF(NB147&gt;0,((NB147-NB146)/NB146),0)</f>
        <v/>
      </c>
      <c r="ND147" s="68">
        <f>IF(NB147&gt;0,NC147-$V147,0)</f>
        <v/>
      </c>
      <c r="NE147" s="68">
        <f>IF(NB147&gt;0,(NB147-NE$10)/NE$10,0)</f>
        <v/>
      </c>
      <c r="NF147" s="68" t="n"/>
      <c r="NG147" s="15">
        <f>IF(NB147&gt;0,(NB147-NB$10)/NB$10,0)</f>
        <v/>
      </c>
      <c r="NI147" s="13" t="n">
        <v>6.3</v>
      </c>
      <c r="NJ147" s="68">
        <f>IF(NI147&gt;0,((NI147-NI146)/NI146),0)</f>
        <v/>
      </c>
      <c r="NK147" s="68">
        <f>IF(NI147&gt;0,NJ147-$V147,0)</f>
        <v/>
      </c>
      <c r="NL147" s="68">
        <f>IF(NI147&gt;0,(NI147-NL$10)/NL$10,0)</f>
        <v/>
      </c>
      <c r="NM147" s="68" t="n"/>
      <c r="NN147" s="15">
        <f>IF(NI147&gt;0,(NI147-NI$10)/NI$10,0)</f>
        <v/>
      </c>
      <c r="NP147" s="13" t="n">
        <v>548.33</v>
      </c>
      <c r="NQ147" s="68">
        <f>IF(NP147&gt;0,((NP147-NP146)/NP146),0)</f>
        <v/>
      </c>
      <c r="NR147" s="68">
        <f>IF(NP147&gt;0,NQ147-$V147,0)</f>
        <v/>
      </c>
      <c r="NS147" s="68">
        <f>IF(NP147&gt;0,(NP147-NS$10)/NS$10,0)</f>
        <v/>
      </c>
      <c r="NT147" s="68" t="n"/>
      <c r="NU147" s="15">
        <f>IF(NP147&gt;0,(NP147-NP$10)/NP$10,0)</f>
        <v/>
      </c>
      <c r="NW147" s="13" t="n">
        <v>191.34</v>
      </c>
      <c r="NX147" s="68">
        <f>IF(NW147&gt;0,((NW147-NW146)/NW146),0)</f>
        <v/>
      </c>
      <c r="NY147" s="68">
        <f>IF(NW147&gt;0,NX147-$V147,0)</f>
        <v/>
      </c>
      <c r="NZ147" s="68">
        <f>IF(NW147&gt;0,(NW147-NZ$10)/NZ$10,0)</f>
        <v/>
      </c>
      <c r="OA147" s="68" t="n"/>
      <c r="OB147" s="15">
        <f>IF(NW147&gt;0,(NW147-NW$10)/NW$10,0)</f>
        <v/>
      </c>
      <c r="OD147" s="13" t="n">
        <v>2.645</v>
      </c>
      <c r="OE147" s="68">
        <f>IF(OD147&gt;0,((OD147-OD146)/OD146),0)</f>
        <v/>
      </c>
      <c r="OF147" s="68">
        <f>IF(OD147&gt;0,OE147-$V147,0)</f>
        <v/>
      </c>
      <c r="OG147" s="68">
        <f>IF(OD147&gt;0,(OD147-OG$10)/OG$10,0)</f>
        <v/>
      </c>
      <c r="OH147" s="68" t="n"/>
      <c r="OI147" s="15">
        <f>IF(OD147&gt;0,(OD147-OD$10)/OD$10,0)</f>
        <v/>
      </c>
      <c r="OK147" s="13" t="n">
        <v>215.51</v>
      </c>
      <c r="OL147" s="68">
        <f>IF(OK147&gt;0,((OK147-OK146)/OK146),0)</f>
        <v/>
      </c>
      <c r="OM147" s="68">
        <f>IF(OK147&gt;0,OL147-$V147,0)</f>
        <v/>
      </c>
      <c r="ON147" s="68">
        <f>IF(OK147&gt;0,(OK147-ON$10)/ON$10,0)</f>
        <v/>
      </c>
      <c r="OO147" s="68" t="n"/>
      <c r="OP147" s="15">
        <f>IF(OK147&gt;0,(OK147-OK$10)/OK$10,0)</f>
        <v/>
      </c>
      <c r="OR147" s="13" t="n">
        <v>7.23</v>
      </c>
      <c r="OS147" s="68">
        <f>IF(OR147&gt;0,((OR147-OR146)/OR146),0)</f>
        <v/>
      </c>
      <c r="OT147" s="68">
        <f>IF(OR147&gt;0,OS147-$V147,0)</f>
        <v/>
      </c>
      <c r="OU147" s="68">
        <f>IF(OR147&gt;0,(OR147-OU$10)/OU$10,0)</f>
        <v/>
      </c>
      <c r="OV147" s="68" t="n"/>
      <c r="OW147" s="15">
        <f>IF(OR147&gt;0,(OR147-OR$10)/OR$10,0)</f>
        <v/>
      </c>
      <c r="OY147" s="13" t="n">
        <v>149.22</v>
      </c>
      <c r="OZ147" s="68">
        <f>IF(OY147&gt;0,((OY147-OY146)/OY146),0)</f>
        <v/>
      </c>
      <c r="PA147" s="68">
        <f>IF(OY147&gt;0,OZ147-$V147,0)</f>
        <v/>
      </c>
      <c r="PB147" s="68">
        <f>IF(OY147&gt;0,(OY147-PB$10)/PB$10,0)</f>
        <v/>
      </c>
      <c r="PC147" s="68" t="n"/>
      <c r="PD147" s="15">
        <f>IF(OY147&gt;0,(OY147-OY$10)/OY$10,0)</f>
        <v/>
      </c>
      <c r="PE147" s="18" t="n"/>
      <c r="PF147" s="13" t="n">
        <v>264.38</v>
      </c>
      <c r="PG147" s="68">
        <f>IF(PF147&gt;0,((PF147-PF146)/PF146),0)</f>
        <v/>
      </c>
      <c r="PH147" s="68">
        <f>IF(PF147&gt;0,PG147-$V147,0)</f>
        <v/>
      </c>
      <c r="PI147" s="68">
        <f>IF(PF147&gt;0,(PF147-PI$10)/PI$10,0)</f>
        <v/>
      </c>
      <c r="PJ147" s="68" t="n"/>
      <c r="PK147" s="15">
        <f>IF(PF147&gt;0,(PF147-PF$10)/PF$10,0)</f>
        <v/>
      </c>
      <c r="PM147" s="13" t="n"/>
      <c r="PN147" s="68">
        <f>IF(PM147&gt;0,((PM147-PM146)/PM146),0)</f>
        <v/>
      </c>
      <c r="PO147" s="68">
        <f>PN147-$V147</f>
        <v/>
      </c>
      <c r="PP147" s="68">
        <f>IF(PM147&gt;0,(PM147-PP$10)/PP$10,0)</f>
        <v/>
      </c>
      <c r="PQ147" s="68" t="n"/>
      <c r="PR147" s="15">
        <f>IF(PM147&gt;0,(PM147-PM$10)/PM$10,0)</f>
        <v/>
      </c>
      <c r="PT147" s="13" t="n">
        <v>9.19</v>
      </c>
      <c r="PU147" s="68">
        <f>IF(PT147&gt;0,((PT147-PT146)/PT146),0)</f>
        <v/>
      </c>
      <c r="PV147" s="68">
        <f>IF(PT147&gt;0,PU147-$V147,0)</f>
        <v/>
      </c>
      <c r="PW147" s="68">
        <f>IF(PT147&gt;0,(PT147-PW$10)/PW$10,0)</f>
        <v/>
      </c>
      <c r="PX147" s="68" t="n"/>
      <c r="PY147" s="15">
        <f>IF(PT147&gt;0,(PT147-PT$10)/PT$10,0)</f>
        <v/>
      </c>
      <c r="QA147" s="13" t="n">
        <v>225.98</v>
      </c>
      <c r="QB147" s="68">
        <f>IF(QA147&gt;0,((QA147-QA146)/QA146),0)</f>
        <v/>
      </c>
      <c r="QC147" s="68">
        <f>IF(QA147&gt;0,QB147-$V147,0)</f>
        <v/>
      </c>
      <c r="QD147" s="68">
        <f>IF(QA147&gt;0,(QA147-QD$10)/QD$10,0)</f>
        <v/>
      </c>
      <c r="QE147" s="68" t="n"/>
      <c r="QF147" s="15">
        <f>IF(QA147&gt;0,(QA147-QA$10)/QA$10,0)</f>
        <v/>
      </c>
      <c r="QH147" s="13" t="n">
        <v>1.785</v>
      </c>
      <c r="QI147" s="68">
        <f>IF(QH147&gt;0,((QH147-QH146)/QH146),0)</f>
        <v/>
      </c>
      <c r="QJ147" s="68">
        <f>IF(QH147&gt;0,QI147-$V147,0)</f>
        <v/>
      </c>
      <c r="QK147" s="68">
        <f>IF(QH147&gt;0,(QH147-QK$10)/QK$10,0)</f>
        <v/>
      </c>
      <c r="QL147" s="68" t="n"/>
      <c r="QM147" s="15">
        <f>IF(QH147&gt;0,(QH147-QH$10)/QH$10,0)</f>
        <v/>
      </c>
      <c r="QO147" s="13" t="n">
        <v>13.01</v>
      </c>
      <c r="QP147" s="68">
        <f>IF(QO147&gt;0,((QO147-QO146)/QO146),0)</f>
        <v/>
      </c>
      <c r="QQ147" s="68">
        <f>IF(QO147&gt;0,QP147-$V147,0)</f>
        <v/>
      </c>
      <c r="QR147" s="68">
        <f>IF(QO147&gt;0,(QO147-QR$10)/QR$10,0)</f>
        <v/>
      </c>
      <c r="QS147" s="68" t="n"/>
      <c r="QT147" s="15">
        <f>IF(QO147&gt;0,(QO147-QO$10)/QO$10,0)</f>
        <v/>
      </c>
      <c r="QV147" s="13" t="n">
        <v>3.38</v>
      </c>
      <c r="QW147" s="68">
        <f>IF(QV147&gt;0,((QV147-QV146)/QV146),0)</f>
        <v/>
      </c>
      <c r="QX147" s="68">
        <f>IF(QV147&gt;0,QW147-$V147,0)</f>
        <v/>
      </c>
      <c r="QY147" s="68">
        <f>IF(QV147&gt;0,(QV147-QY$10)/QY$10,0)</f>
        <v/>
      </c>
      <c r="QZ147" s="68" t="n"/>
      <c r="RA147" s="15">
        <f>IF(QV147&gt;0,(QV147-QV$10)/QV$10,0)</f>
        <v/>
      </c>
      <c r="RC147" s="13" t="n">
        <v>45.04</v>
      </c>
      <c r="RD147" s="68">
        <f>IF(RC147&gt;0,((RC147-RC146)/RC146),0)</f>
        <v/>
      </c>
      <c r="RE147" s="68">
        <f>IF(RC147&gt;0,RD147-$V147,0)</f>
        <v/>
      </c>
      <c r="RF147" s="68">
        <f>IF(RC147&gt;0,(RC147-RF$10)/RF$10,0)</f>
        <v/>
      </c>
      <c r="RG147" s="68" t="n"/>
      <c r="RH147" s="15">
        <f>IF(RC147&gt;0,(RC147-RC$10)/RC$10,0)</f>
        <v/>
      </c>
      <c r="RJ147" s="13" t="n">
        <v>234.6</v>
      </c>
      <c r="RK147" s="68">
        <f>IF(RJ147&gt;0,((RJ147-RJ146)/RJ146),0)</f>
        <v/>
      </c>
      <c r="RL147" s="68">
        <f>RK147-$V147</f>
        <v/>
      </c>
      <c r="RM147" s="68">
        <f>IF(RJ147&gt;0,(RJ147-RM$10)/RM$10,0)</f>
        <v/>
      </c>
      <c r="RN147" s="68" t="n"/>
      <c r="RO147" s="15">
        <f>IF(RJ147&gt;0,(RJ147-RJ$10)/RJ$10,0)</f>
        <v/>
      </c>
      <c r="RQ147" s="13" t="n">
        <v>17.33</v>
      </c>
      <c r="RR147" s="68">
        <f>IF(RQ147&gt;0,((RQ147-RQ146)/RQ146),0)</f>
        <v/>
      </c>
      <c r="RS147" s="68">
        <f>RR147-$V147</f>
        <v/>
      </c>
      <c r="RT147" s="68">
        <f>IF(RQ147&gt;0,(RQ147-RT$10)/RT$10,0)</f>
        <v/>
      </c>
      <c r="RU147" s="68" t="n"/>
      <c r="RV147" s="15">
        <f>IF(RQ147&gt;0,(RQ147-RQ$10)/RQ$10,0)</f>
        <v/>
      </c>
      <c r="RX147" s="13" t="n">
        <v>149.07</v>
      </c>
      <c r="RY147" s="68">
        <f>IF(RX147&gt;0,((RX147-RX146)/RX146),0)</f>
        <v/>
      </c>
      <c r="RZ147" s="68">
        <f>RY147-$V147</f>
        <v/>
      </c>
      <c r="SA147" s="68">
        <f>IF(RX147&gt;0,(RX147-SA$10)/SA$10,0)</f>
        <v/>
      </c>
      <c r="SB147" s="68" t="n"/>
      <c r="SC147" s="15">
        <f>IF(RX147&gt;0,(RX147-RX$10)/RX$10,0)</f>
        <v/>
      </c>
      <c r="SE147" s="13" t="n">
        <v>15.43</v>
      </c>
      <c r="SF147" s="68">
        <f>IF(SE147&gt;0,((SE147-SE146)/SE146),0)</f>
        <v/>
      </c>
      <c r="SG147" s="68">
        <f>SF147-$V147</f>
        <v/>
      </c>
      <c r="SH147" s="68">
        <f>IF(SE147&gt;0,(SE147-SH$10)/SH$10,0)</f>
        <v/>
      </c>
      <c r="SI147" s="68" t="n"/>
      <c r="SJ147" s="15">
        <f>IF(SE147&gt;0,(SE147-SE$10)/SE$10,0)</f>
        <v/>
      </c>
      <c r="SL147" s="13" t="n">
        <v>1.44</v>
      </c>
      <c r="SM147" s="68">
        <f>IF(SL147&gt;0,((SL147-SL146)/SL146),0)</f>
        <v/>
      </c>
      <c r="SN147" s="68">
        <f>SM147-$V147</f>
        <v/>
      </c>
      <c r="SO147" s="68">
        <f>IF(SL147&gt;0,(SL147-SO$10)/SO$10,0)</f>
        <v/>
      </c>
      <c r="SP147" s="68" t="n"/>
      <c r="SQ147" s="15">
        <f>IF(SL147&gt;0,(SL147-SL$10)/SL$10,0)</f>
        <v/>
      </c>
      <c r="SS147" s="13" t="n">
        <v>17.59</v>
      </c>
      <c r="ST147" s="68">
        <f>IF(SS147&gt;0,((SS147-SS146)/SS146),0)</f>
        <v/>
      </c>
      <c r="SU147" s="68">
        <f>ST147-$V147</f>
        <v/>
      </c>
      <c r="SV147" s="68">
        <f>IF(SS147&gt;0,(SS147-SV$10)/SV$10,0)</f>
        <v/>
      </c>
      <c r="SW147" s="68" t="n"/>
      <c r="SX147" s="15">
        <f>IF(SS147&gt;0,(SS147-SS$10)/SS$10,0)</f>
        <v/>
      </c>
      <c r="SZ147" s="13" t="n">
        <v>60.08</v>
      </c>
      <c r="TA147" s="68">
        <f>IF(SZ147&gt;0,((SZ147-SZ146)/SZ146),0)</f>
        <v/>
      </c>
      <c r="TB147" s="68">
        <f>TA147-$V147</f>
        <v/>
      </c>
      <c r="TC147" s="68">
        <f>IF(SZ147&gt;0,(SZ147-TC$10)/TC$10,0)</f>
        <v/>
      </c>
      <c r="TD147" s="68" t="n"/>
      <c r="TE147" s="15">
        <f>IF(SZ147&gt;0,(SZ147-SZ$10)/SZ$10,0)</f>
        <v/>
      </c>
      <c r="TG147" s="587" t="n">
        <v>0.25</v>
      </c>
      <c r="TH147" s="68">
        <f>IF(TG147&gt;0,((TG147-TG146)/TG146),0)</f>
        <v/>
      </c>
      <c r="TI147" s="68">
        <f>TH147-$V147</f>
        <v/>
      </c>
      <c r="TJ147" s="68">
        <f>IF(TG147&gt;0,(TG147-TJ$10)/TJ$10,0)</f>
        <v/>
      </c>
      <c r="TK147" s="68" t="n"/>
      <c r="TL147" s="15">
        <f>IF(TG147&gt;0,(TG147-TG$10)/TG$10,0)</f>
        <v/>
      </c>
      <c r="TN147" s="13" t="n">
        <v>83.31</v>
      </c>
      <c r="TO147" s="68">
        <f>IF(TN147&gt;0,((TN147-TN146)/TN146),0)</f>
        <v/>
      </c>
      <c r="TP147" s="68">
        <f>TO147-$V147</f>
        <v/>
      </c>
      <c r="TQ147" s="68">
        <f>IF(TN147&gt;0,(TN147-TQ$10)/TQ$10,0)</f>
        <v/>
      </c>
      <c r="TR147" s="68" t="n"/>
      <c r="TS147" s="15">
        <f>IF(TN147&gt;0,(TN147-TN$10)/TN$10,0)</f>
        <v/>
      </c>
      <c r="TU147" s="587" t="n">
        <v>3.32</v>
      </c>
      <c r="TV147" s="68">
        <f>IF(TU147&gt;0,((TU147-TU146)/TU146),0)</f>
        <v/>
      </c>
      <c r="TW147" s="68">
        <f>TV147-$V147</f>
        <v/>
      </c>
      <c r="TX147" s="68">
        <f>IF(TU147&gt;0,(TU147-TX$10)/TX$10,0)</f>
        <v/>
      </c>
      <c r="TY147" s="68" t="n"/>
      <c r="TZ147" s="15">
        <f>IF(TU147&gt;0,(TU147-TU$10)/TU$10,0)</f>
        <v/>
      </c>
      <c r="UB147" s="587" t="n"/>
      <c r="UC147" s="68">
        <f>IF(UB147&gt;0,((UB147-UB146)/UB146),0)</f>
        <v/>
      </c>
      <c r="UD147" s="68">
        <f>UC147-$V147</f>
        <v/>
      </c>
      <c r="UE147" s="68">
        <f>IF(UB147&gt;0,(UB147-UE$10)/UE$10,0)</f>
        <v/>
      </c>
      <c r="UF147" s="68" t="n"/>
      <c r="UG147" s="15">
        <f>IF(UB147&gt;0,(UB147-UB$10)/UB$10,0)</f>
        <v/>
      </c>
      <c r="UI147" s="587" t="n"/>
      <c r="UJ147" s="68">
        <f>IF(UI147&gt;0,((UI147-UI146)/UI146),0)</f>
        <v/>
      </c>
      <c r="UK147" s="68">
        <f>UJ147-$V147</f>
        <v/>
      </c>
      <c r="UL147" s="68">
        <f>IF(UI147&gt;0,(UI147-UL$10)/UL$10,0)</f>
        <v/>
      </c>
      <c r="UM147" s="68" t="n"/>
      <c r="UN147" s="15">
        <f>IF(UI147&gt;0,(UI147-UI$10)/UI$10,0)</f>
        <v/>
      </c>
      <c r="UP147" s="587" t="n"/>
      <c r="UQ147" s="68">
        <f>IF(UP147&gt;0,((UP147-UP146)/UP146),0)</f>
        <v/>
      </c>
      <c r="UR147" s="68">
        <f>UQ147-$V147</f>
        <v/>
      </c>
      <c r="US147" s="68">
        <f>IF(UP147&gt;0,(UP147-US$10)/US$10,0)</f>
        <v/>
      </c>
      <c r="UT147" s="68" t="n"/>
      <c r="UU147" s="15">
        <f>IF(UP147&gt;0,(UP147-UP$10)/UP$10,0)</f>
        <v/>
      </c>
      <c r="UW147" s="587" t="n"/>
      <c r="UX147" s="68">
        <f>IF(UW147&gt;0,((UW147-UW146)/UW146),0)</f>
        <v/>
      </c>
      <c r="UY147" s="68">
        <f>UX147-$V147</f>
        <v/>
      </c>
      <c r="UZ147" s="68">
        <f>IF(UW147&gt;0,(UW147-UZ$10)/UZ$10,0)</f>
        <v/>
      </c>
      <c r="VA147" s="68" t="n"/>
      <c r="VB147" s="15">
        <f>IF(UW147&gt;0,(UW147-UW$10)/UW$10,0)</f>
        <v/>
      </c>
      <c r="VD147" s="587" t="n"/>
      <c r="VE147" s="68">
        <f>IF(VD147&gt;0,((VD147-VD146)/VD146),0)</f>
        <v/>
      </c>
      <c r="VF147" s="68">
        <f>VE147-$V147</f>
        <v/>
      </c>
      <c r="VG147" s="68">
        <f>IF(VD147&gt;0,(VD147-VG$10)/VG$10,0)</f>
        <v/>
      </c>
      <c r="VH147" s="68" t="n"/>
      <c r="VI147" s="15">
        <f>IF(VD147&gt;0,(VD147-VD$10)/VD$10,0)</f>
        <v/>
      </c>
      <c r="VM147" s="21">
        <f>IF($C147&gt;0,(($IK$5*IG147)+($GT$5*GP147)+($JM$5*JI147)+($JF$5*JB147)+($IY$5*IU147)+($IR$5*IN147)+($ID$5*HZ147)+($HW$5*HS147)+($HP$5*HL147)+($HI$5*HE147)+($GF$5*GB147)+($FY$5*FU147)+($FR$5*FN147)+($FK$5*FG147)+($FD$5*EZ147)+($EW$5*ES147)+($EP$5*EL147)+($EI$5*EE147)+($EB$5*DX147)+($DU$5*DQ147)+($DN$5*DJ147)+($DG$5*DC147)+($CZ$5*CV147)+($CS$5*CO147)+($CL$5*CH147)+($CE$5*CA147)+($BX$5*BT147)+($BQ$5*BM147)+($BJ$5*BF147)+($BC$5*AY147)+($AV$5*AR147)+($AO$5*AK147)+($AH$5*AD147)+($JT$5*JP147)+($KA$5*JW147)+($KO$5*KK147)+($PR$5*PN147)+($GM$5*GI147)+($HA$5*GW147)+($KV$5*KR147)+($KH$5*KD147)+($LC$5*KY147)+($MS$5*MO147)+($ML$5*MH147)+($ME$5*MA147)+($LX$5*LT147)+($LQ$5*LM147)+($LJ$5*LF147)+(MV147*$MZ$5)+(NC147*$NG$5)+(NJ147*$NN$5)+($OI$5*OE147)+($NU$5*NQ147)+($OB$5*NX147)+($PK$5*PG147)+($OP$5*OL147)+($OW$5*OS147)+($PD$5*OZ147)+(PU147*$PY$5)+(QB147*$QF$5)+(QI147*$QM$5)+(QP147*$QT$5)+(QW147*$RA$5)+(RD147*$RH$5)+(RK147*$RO$5)+(RR147*$RV$5)+(RY147*$SC$5)+(SF147*$SJ$5)+(SM147*$SQ$5)+(ST147*$SX$5)+(TA147*$TE$5))+(TH147*$TL$5)+(TO147*$TS$5))/$VM$5</f>
        <v/>
      </c>
      <c r="VN147" s="538" t="n"/>
      <c r="VO147" s="21">
        <f>IF($C147&gt;0,(($IK$5*II147)+($GT$5*GR147)+($JM$5*JK147)+($JF$5*JD147)+($IY$5*IW147)+($IR$5*IP147)+($ID$5*IB147)+($HW$5*HU147)+($HP$5*HN147)+($HI$5*HG147)+($GF$5*GD147)+($FY$5*FW147)+($FR$5*FP147)+($FK$5*FI147)+($FD$5*FB147)+($EW$5*EU147)+($EP$5*EN147)+($EI$5*EG147)+($EB$5*DZ147)+($DU$5*DS147)+($DN$5*DL147)+($DG$5*DE147)+($CZ$5*CX147)+($CS$5*CQ147)+($CL$5*CJ147)+($CE$5*CC147)+($BX$5*BV147)+($BQ$5*BO147)+($BJ$5*BH147)+($BC$5*BA147)+($AV$5*AT147)+($AO$5*AM147)+($AH$5*AF147)+($KO$5*KM147)+($KH$5*KF147)+($KA$5*JY147)+($JT$5*JR147)+($PR$5*PP147)+($GM$5*GK147)+($HA$5*GY147)+($KV$5*KT147)+($LC$5*LA147)+($MS$5*MQ147)+($ML$5*MJ147)+($ME$5*MC147)+($LX$5*LV147)+($LQ$5*LO147)+($LJ$5*LH147)+(MX147*$MZ$5)+(NE147*$NG$5)+(NL147*$NN$5)+($OI$5*OG147)+($NU$5*NS147)+($OB$5*NZ147)+($PD$5*PB147)+($OW$5*OU147)+($OP$5*ON147)+($PK$5*PI147)+($PY$5*PW147)+($QF$5*QD147)+($QM$5*QK147)+($QT$5*QR147)+($RA$5*QY147)+($RH$5*RF147)+($RO$5*RM147)+(RT147*$RV$5)+(SA147*$SC$5)+(SH147*$SJ$5)+(SO147*$SQ$5)+(SV147*$SX$5)+(TC147*$TE$5)+(TJ147*$TL$5)+(TQ147*$TS$5))/$VM$5,0)</f>
        <v/>
      </c>
      <c r="VP147" s="14" t="n"/>
      <c r="VQ147" s="21">
        <f>IF($C147&gt;0,(($IK$5*IK147)+($GT$5*GT147)+($JM$5*JM147)+($JF$5*JF147)+($IY$5*IY147)+($IR$5*IR147)+($ID$5*ID147)+($HW$5*HW147)+($HP$5*HP147)+($HI$5*HI147)+($GF$5*GF147)+($FY$5*FY147)+($FR$5*FR147)+($FK$5*FK147)+($FD$5*FD147)+($EW$5*EW147)+($EP$5*EP147)+($EI$5*EI147)+($EB$5*EB147)+($DU$5*DU147)+($DN$5*DN147)+($DG$5*DG147)+($CZ$5*CZ147)+($CS$5*CS147)+($CL$5*CL147)+($CE$5*CE147)+($BX$5*BX147)+($BQ$5*BQ147)+($BJ$5*BJ147)+($BC$5*BC147)+($AV$5*AV147)+($AO$5*AO147)+($AH$5*AH147)+($KO$5*KO147)+($PR$5*PR147)+($GM$5*GM147)+($HA$5*HA147)+($KH$5*KH147)+($KA$5*KA147)+($JT$5*JT147)+($KV$5*KV147)+($LC$5*LC147)+($MS$5*MS147)+($ML$5*ML147)+($ME$5*ME147)+($LX$5*LX147)+($LQ$5*LQ147)+($LJ$5*LJ147)+($OI$5*OI147)+($NU$5*NU147)+($NN$5*NN147)+($NG$5*NG147)+($MZ$5*MZ147)+(OB147*$OB$5)+($PD$5*PD147)+($OW$5*OW147)+($OP$5*OP147)+($PK$5*PK147)+(PY147*$PY$5)+(QF147*$QF$5)+(QM147*$QM$5)+(QT147*$QT$5)+(RA147*$RA$5)+(RH147*$RH$5)+(RO147*$RO$5)+(RV147*$RV$5)+(SC147*$SC$5)+(SJ147*$SJ$5)+(SQ147*$SQ$5)+(SX147*$SX$5)+(TE147*$TE$5)+(TL147*$TL$5)+(TS147*$TS$5))/$VM$5,0)</f>
        <v/>
      </c>
    </row>
    <row r="148" ht="16" customHeight="1" s="545">
      <c r="A148" s="127" t="n">
        <v>45861</v>
      </c>
      <c r="B148" s="4">
        <f>A148</f>
        <v/>
      </c>
      <c r="C148" s="13" t="n">
        <v>45010.29</v>
      </c>
      <c r="D148" s="138">
        <f>IF(C148&gt;0,C148-C147,0)</f>
        <v/>
      </c>
      <c r="E148" s="68">
        <f>IF(C148&gt;0,D148/C147,0)</f>
        <v/>
      </c>
      <c r="F148" s="15">
        <f>IF(C148&gt;0,(C148-C$10)/C$10,0)</f>
        <v/>
      </c>
      <c r="G148" s="13" t="n">
        <v>6358.91</v>
      </c>
      <c r="H148" s="138">
        <f>IF(G148&gt;0,G148-G147,0)</f>
        <v/>
      </c>
      <c r="I148" s="68">
        <f>IF(G148&gt;0,H148/G147,0)</f>
        <v/>
      </c>
      <c r="J148" s="15">
        <f>IF(G148&gt;0,(G148-G$10)/G$10,0)</f>
        <v/>
      </c>
      <c r="K148" s="13" t="n">
        <v>21020.02</v>
      </c>
      <c r="L148" s="138">
        <f>IF(K148&gt;0,K148-K147,0)</f>
        <v/>
      </c>
      <c r="M148" s="68">
        <f>IF(K148&gt;0,L148/K147,0)</f>
        <v/>
      </c>
      <c r="N148" s="15">
        <f>IF(K148&gt;0,(K148-K$10)/K$10,0)</f>
        <v/>
      </c>
      <c r="O148" s="13" t="n">
        <v>2283.13</v>
      </c>
      <c r="P148" s="138">
        <f>IF(O148&gt;0,O148-O147,0)</f>
        <v/>
      </c>
      <c r="Q148" s="68">
        <f>IF(O148&gt;0,P148/O147,0)</f>
        <v/>
      </c>
      <c r="R148" s="15">
        <f>IF(O148&gt;0,(O148-O$10)/O$10,0)</f>
        <v/>
      </c>
      <c r="S148" s="18">
        <f>IF(O148&gt;0,(((O148*0.7)*Q148)+((K148*0.9)*M148)+((G148*0.65)*I148)+((C148*0.6)*E148))/(O148+K148+G148+C148),0)</f>
        <v/>
      </c>
      <c r="T148" s="121">
        <f>IF(O148&gt;0,(S148*200)+T147,0)</f>
        <v/>
      </c>
      <c r="U148" s="121">
        <f>T148</f>
        <v/>
      </c>
      <c r="V148" s="134">
        <f>IF(T148&gt;0,(T148-T147)/T147,0)</f>
        <v/>
      </c>
      <c r="W148" s="21">
        <f>IF(T148&gt;0,(T148-T$11)/T$11,0)</f>
        <v/>
      </c>
      <c r="X148" s="18">
        <f>IF(T148&gt;0,((Q148+M148+I148+E148)/4),0)</f>
        <v/>
      </c>
      <c r="Y148" s="353" t="n">
        <v>121348.64</v>
      </c>
      <c r="Z148" s="15" t="n">
        <v>2e-06</v>
      </c>
      <c r="AA148" s="21">
        <f>Z148-$V148</f>
        <v/>
      </c>
      <c r="AC148" s="13" t="n">
        <v>243.97</v>
      </c>
      <c r="AD148" s="68">
        <f>IF(AC148&gt;0,((AC148-AC147)/AC147),0)</f>
        <v/>
      </c>
      <c r="AE148" s="68">
        <f>IF(AC148&gt;0,AD148-$V148,0)</f>
        <v/>
      </c>
      <c r="AF148" s="68">
        <f>IF(AC148&gt;0,(AC148-AF$10)/AF$10,0)</f>
        <v/>
      </c>
      <c r="AG148" s="68" t="n"/>
      <c r="AH148" s="15">
        <f>IF(AC148&gt;0,(AC148-AC$10)/AC$10,0)</f>
        <v/>
      </c>
      <c r="AJ148" s="13" t="n">
        <v>23.62</v>
      </c>
      <c r="AK148" s="68">
        <f>IF(AJ148&gt;0,((AJ148-AJ147)/AJ147),0)</f>
        <v/>
      </c>
      <c r="AL148" s="68">
        <f>IF(AJ148&gt;0,AK148-$V148,0)</f>
        <v/>
      </c>
      <c r="AM148" s="68">
        <f>IF(AJ148&gt;0,(AJ148-AM$10)/AM$10,0)</f>
        <v/>
      </c>
      <c r="AN148" s="68" t="n"/>
      <c r="AO148" s="15">
        <f>IF(AJ148&gt;0,(AJ148-AJ$10)/AJ$10,0)</f>
        <v/>
      </c>
      <c r="AQ148" s="13" t="n">
        <v>22.76</v>
      </c>
      <c r="AR148" s="68">
        <f>IF(AQ148&gt;0,((AQ148-AQ147)/AQ147),0)</f>
        <v/>
      </c>
      <c r="AS148" s="68">
        <f>IF(AQ148&gt;0,AR148-$V148,0)</f>
        <v/>
      </c>
      <c r="AT148" s="68">
        <f>IF(AQ148&gt;0,(AQ148-AT$10)/AT$10,0)</f>
        <v/>
      </c>
      <c r="AU148" s="68" t="n"/>
      <c r="AV148" s="15">
        <f>IF(AQ148&gt;0,(AQ148-AQ$10)/AQ$10,0)</f>
        <v/>
      </c>
      <c r="AX148" s="13" t="n">
        <v>220.94</v>
      </c>
      <c r="AY148" s="68">
        <f>IF(AX148&gt;0,((AX148-AX147)/AX147),0)</f>
        <v/>
      </c>
      <c r="AZ148" s="68">
        <f>IF(AX148&gt;0,AY148-$V148,0)</f>
        <v/>
      </c>
      <c r="BA148" s="68">
        <f>IF(AX148&gt;0,(AX148-BA$10)/BA$10,0)</f>
        <v/>
      </c>
      <c r="BB148" s="68" t="n"/>
      <c r="BC148" s="15">
        <f>IF(AX148&gt;0,(AX148-AX$10)/AX$10,0)</f>
        <v/>
      </c>
      <c r="BE148" s="13" t="n">
        <v>81.26000000000001</v>
      </c>
      <c r="BF148" s="68">
        <f>IF(BE148&gt;0,((BE148-BE147)/BE147),0)</f>
        <v/>
      </c>
      <c r="BG148" s="68">
        <f>IF(BE148&gt;0,BF148-$V148,0)</f>
        <v/>
      </c>
      <c r="BH148" s="68" t="n"/>
      <c r="BI148" s="68" t="n"/>
      <c r="BJ148" s="15">
        <f>IF(BE148&gt;0,(BE148-BE$10)/BE$10,0)</f>
        <v/>
      </c>
      <c r="BL148" s="13" t="n">
        <v>75.54000000000001</v>
      </c>
      <c r="BM148" s="68">
        <f>IF(BL148&gt;0,((BL148-BL147)/BL147),0)</f>
        <v/>
      </c>
      <c r="BN148" s="68">
        <f>IF(BL148&gt;0,BM148-$V148,0)</f>
        <v/>
      </c>
      <c r="BO148" s="68">
        <f>IF(BL148&gt;0,(BL148-BO$10)/BO$10,0)</f>
        <v/>
      </c>
      <c r="BP148" s="68" t="n"/>
      <c r="BQ148" s="15">
        <f>IF(BL148&gt;0,(BL148-BL$10)/BL$10,0)</f>
        <v/>
      </c>
      <c r="BS148" s="13" t="n">
        <v>43.83</v>
      </c>
      <c r="BT148" s="68">
        <f>IF(BS148&gt;0,((BS148-BS147)/BS147),0)</f>
        <v/>
      </c>
      <c r="BU148" s="68">
        <f>IF(BS148&gt;0,BT148-$V148,0)</f>
        <v/>
      </c>
      <c r="BV148" s="68">
        <f>IF(BS148&gt;0,(BS148-BV$10)/BV$10,0)</f>
        <v/>
      </c>
      <c r="BW148" s="68" t="n"/>
      <c r="BX148" s="15">
        <f>IF(BS148&gt;0,(BS148-BS$10)/BS$10,0)</f>
        <v/>
      </c>
      <c r="BZ148" s="13" t="n"/>
      <c r="CA148" s="68">
        <f>IF(BZ148&gt;0,((BZ148-BZ147)/BZ147),0)</f>
        <v/>
      </c>
      <c r="CB148" s="68">
        <f>IF(BZ148&gt;0,CA148-$V148,0)</f>
        <v/>
      </c>
      <c r="CC148" s="68">
        <f>IF(BZ148&gt;0,(BZ148-CC$10)/CC$10,0)</f>
        <v/>
      </c>
      <c r="CD148" s="68" t="n"/>
      <c r="CE148" s="15">
        <f>IF(BZ148&gt;0,(BZ148-BZ$10)/BZ$10,0)</f>
        <v/>
      </c>
      <c r="CG148" s="13" t="n">
        <v>31.43</v>
      </c>
      <c r="CH148" s="68">
        <f>IF(CG148&gt;0,((CG148-CG147)/CG147),0)</f>
        <v/>
      </c>
      <c r="CI148" s="68">
        <f>IF(CG148&gt;0,CH148-$V148,0)</f>
        <v/>
      </c>
      <c r="CJ148" s="68">
        <f>IF(CG148&gt;0,(CG148-CJ$10)/CJ$10,0)</f>
        <v/>
      </c>
      <c r="CK148" s="68" t="n"/>
      <c r="CL148" s="15">
        <f>IF(CG148&gt;0,(CG148-CG$10)/CG$10,0)</f>
        <v/>
      </c>
      <c r="CN148" s="13" t="n">
        <v>33.95</v>
      </c>
      <c r="CO148" s="68">
        <f>IF(CN148&gt;0,((CN148-CN147)/CN147),0)</f>
        <v/>
      </c>
      <c r="CP148" s="68">
        <f>IF(CN148&gt;0,CO148-$V148,0)</f>
        <v/>
      </c>
      <c r="CQ148" s="68">
        <f>IF(CN148&gt;0,(CN148-CQ$10)/CQ$10,0)</f>
        <v/>
      </c>
      <c r="CR148" s="68" t="n"/>
      <c r="CS148" s="15">
        <f>IF(CN148&gt;0,(CN148-CN$10)/CN$10,0)</f>
        <v/>
      </c>
      <c r="CU148" s="13" t="n">
        <v>38.52</v>
      </c>
      <c r="CV148" s="68">
        <f>IF(CU148&gt;0,((CU148-CU147)/CU147),0)</f>
        <v/>
      </c>
      <c r="CW148" s="68">
        <f>IF(CU148&gt;0,CV148-$V148,0)</f>
        <v/>
      </c>
      <c r="CX148" s="68">
        <f>IF(CU148&gt;0,(CU148-CX$10)/CX$10,0)</f>
        <v/>
      </c>
      <c r="CY148" s="68" t="n"/>
      <c r="CZ148" s="15">
        <f>IF(CU148&gt;0,(CU148-CU$10)/CU$10,0)</f>
        <v/>
      </c>
      <c r="DB148" s="13" t="n">
        <v>21.02</v>
      </c>
      <c r="DC148" s="68">
        <f>IF(DB148&gt;0,((DB148-DB147)/DB147),0)</f>
        <v/>
      </c>
      <c r="DD148" s="68">
        <f>IF(DB148&gt;0,DC148-$V148,0)</f>
        <v/>
      </c>
      <c r="DE148" s="68">
        <f>IF(DB148&gt;0,(DB148-DE$10)/DE$10,0)</f>
        <v/>
      </c>
      <c r="DF148" s="68" t="n"/>
      <c r="DG148" s="15">
        <f>IF(DB148&gt;0,(DB148-DB$10)/DB$10,0)</f>
        <v/>
      </c>
      <c r="DI148" s="13" t="n">
        <v>50.83</v>
      </c>
      <c r="DJ148" s="68">
        <f>IF(DI148&gt;0,((DI148-DI147)/DI147),0)</f>
        <v/>
      </c>
      <c r="DK148" s="68">
        <f>IF(DI148&gt;0,DJ148-$V148,0)</f>
        <v/>
      </c>
      <c r="DL148" s="68">
        <f>IF(DI148&gt;0,(DI148-DL$10)/DL$10,0)</f>
        <v/>
      </c>
      <c r="DM148" s="68" t="n"/>
      <c r="DN148" s="15">
        <f>IF(DI148&gt;0,(DI148-DI$10)/DI$10,0)</f>
        <v/>
      </c>
      <c r="DP148" s="13" t="n">
        <v>44.34</v>
      </c>
      <c r="DQ148" s="68">
        <f>IF(DP148&gt;0,((DP148-DP147)/DP147),0)</f>
        <v/>
      </c>
      <c r="DR148" s="68">
        <f>IF(DP148&gt;0,DQ148-$V148,0)</f>
        <v/>
      </c>
      <c r="DS148" s="68" t="n"/>
      <c r="DT148" s="68" t="n"/>
      <c r="DU148" s="15">
        <f>IF(DP148&gt;0,(DP148-DP$10)/DP$10,0)</f>
        <v/>
      </c>
      <c r="DV148" s="18" t="n"/>
      <c r="DW148" s="13" t="n">
        <v>36.64</v>
      </c>
      <c r="DX148" s="68">
        <f>IF(DW148&gt;0,((DW148-DW147)/DW147),0)</f>
        <v/>
      </c>
      <c r="DY148" s="68">
        <f>IF(DW148&gt;0,DX148-$V148,0)</f>
        <v/>
      </c>
      <c r="DZ148" s="68">
        <f>IF(DW148&gt;0,(DW148-DZ$10)/DZ$10,0)</f>
        <v/>
      </c>
      <c r="EA148" s="68" t="n"/>
      <c r="EB148" s="15">
        <f>IF(DW148&gt;0,(DW148-DW$10)/DW$10,0)</f>
        <v/>
      </c>
      <c r="ED148" s="13" t="n">
        <v>39.63</v>
      </c>
      <c r="EE148" s="68">
        <f>IF(ED148&gt;0,((ED148-ED147)/ED147),0)</f>
        <v/>
      </c>
      <c r="EF148" s="68">
        <f>IF(ED148&gt;0,EE148-$V148,0)</f>
        <v/>
      </c>
      <c r="EG148" s="68">
        <f>IF(ED148&gt;0,(ED148-EG$10)/EG$10,0)</f>
        <v/>
      </c>
      <c r="EH148" s="68" t="n"/>
      <c r="EI148" s="15">
        <f>IF(ED148&gt;0,(ED148-ED$10)/ED$10,0)</f>
        <v/>
      </c>
      <c r="EK148" s="13" t="n">
        <v>129.4</v>
      </c>
      <c r="EL148" s="68">
        <f>IF(EK148&gt;0,((EK148-EK147)/EK147),0)</f>
        <v/>
      </c>
      <c r="EM148" s="68">
        <f>IF(EK148&gt;0,EL148-$V148,0)</f>
        <v/>
      </c>
      <c r="EN148" s="68">
        <f>IF(EK148&gt;0,(EK148-EN$10)/EN$10,0)</f>
        <v/>
      </c>
      <c r="EO148" s="68" t="n"/>
      <c r="EP148" s="15">
        <f>IF(EK148&gt;0,(EK148-EK$10)/EK$10,0)</f>
        <v/>
      </c>
      <c r="ER148" s="13" t="n">
        <v>40.01</v>
      </c>
      <c r="ES148" s="68">
        <f>IF(ER148&gt;0,((ER148-ER147)/ER147),0)</f>
        <v/>
      </c>
      <c r="ET148" s="68">
        <f>IF(ER148&gt;0,ES148-$V148,0)</f>
        <v/>
      </c>
      <c r="EU148" s="68">
        <f>IF(ER148&gt;0,(ER148-EU$10)/EU$10,0)</f>
        <v/>
      </c>
      <c r="EV148" s="68" t="n"/>
      <c r="EW148" s="15">
        <f>IF(ER148&gt;0,(ER148-ER$10)/ER$10,0)</f>
        <v/>
      </c>
      <c r="EY148" s="13" t="n">
        <v>39.79</v>
      </c>
      <c r="EZ148" s="68">
        <f>IF(EY148&gt;0,((EY148-EY147)/EY147),0)</f>
        <v/>
      </c>
      <c r="FA148" s="68">
        <f>IF(EY148&gt;0,EZ148-$V148,0)</f>
        <v/>
      </c>
      <c r="FB148" s="68" t="n"/>
      <c r="FC148" s="68" t="n"/>
      <c r="FD148" s="15">
        <f>IF(EY148&gt;0,(EY148-EY$10)/EY$10,0)</f>
        <v/>
      </c>
      <c r="FF148" s="13" t="n">
        <v>58.56</v>
      </c>
      <c r="FG148" s="68">
        <f>IF(FF148&gt;0,((FF148-FF147)/FF147),0)</f>
        <v/>
      </c>
      <c r="FH148" s="68">
        <f>IF(FF148&gt;0,FG148-$V148,0)</f>
        <v/>
      </c>
      <c r="FI148" s="68">
        <f>IF(FF148&gt;0,(FF148-FI$10)/FI$10,0)</f>
        <v/>
      </c>
      <c r="FJ148" s="68" t="n"/>
      <c r="FK148" s="15">
        <f>IF(FF148&gt;0,(FF148-FF$10)/FF$10,0)</f>
        <v/>
      </c>
      <c r="FM148" s="13" t="n">
        <v>202.94</v>
      </c>
      <c r="FN148" s="68">
        <f>IF(FM148&gt;0,((FM148-FM147)/FM147),0)</f>
        <v/>
      </c>
      <c r="FO148" s="68">
        <f>IF(FM148&gt;0,FN148-$V148,0)</f>
        <v/>
      </c>
      <c r="FP148" s="68">
        <f>IF(FM148&gt;0,(FM148-FP$10)/FP$10,0)</f>
        <v/>
      </c>
      <c r="FQ148" s="68" t="n"/>
      <c r="FR148" s="15">
        <f>IF(FM148&gt;0,(FM148-FM$10)/FM$10,0)</f>
        <v/>
      </c>
      <c r="FT148" s="13" t="n">
        <v>91.84999999999999</v>
      </c>
      <c r="FU148" s="68">
        <f>IF(FT148&gt;0,((FT148-FT147)/FT147),0)</f>
        <v/>
      </c>
      <c r="FV148" s="68">
        <f>IF(FT148&gt;0,FU148-$V148,0)</f>
        <v/>
      </c>
      <c r="FW148" s="68">
        <f>IF(FT148&gt;0,(FT148-FW$10)/FW$10,0)</f>
        <v/>
      </c>
      <c r="FX148" s="68" t="n"/>
      <c r="FY148" s="15">
        <f>IF(FT148&gt;0,(FT148-FT$10)/FT$10,0)</f>
        <v/>
      </c>
      <c r="GA148" s="13" t="n">
        <v>18.51</v>
      </c>
      <c r="GB148" s="68">
        <f>IF(GA148&gt;0,((GA148-GA147)/GA147),0)</f>
        <v/>
      </c>
      <c r="GC148" s="68">
        <f>IF(GA148&gt;0,GB148-$V148,0)</f>
        <v/>
      </c>
      <c r="GD148" s="68" t="n"/>
      <c r="GE148" s="68" t="n"/>
      <c r="GF148" s="15">
        <f>IF(GA148&gt;0,(GA148-GA$10)/GA$10,0)</f>
        <v/>
      </c>
      <c r="GG148" s="18" t="n"/>
      <c r="GH148" s="13" t="n">
        <v>19.63</v>
      </c>
      <c r="GI148" s="68">
        <f>IF(GH148&gt;0,((GH148-GH147)/GH147),0)</f>
        <v/>
      </c>
      <c r="GJ148" s="68">
        <f>IF(GH148&gt;0,GI148-$V148,0)</f>
        <v/>
      </c>
      <c r="GK148" s="68">
        <f>IF(GH148&gt;0,(GH148-GK$10)/GK$10,0)</f>
        <v/>
      </c>
      <c r="GL148" s="68" t="n"/>
      <c r="GM148" s="15">
        <f>IF(GH148&gt;0,(GH148-GH$10)/GH$10,0)</f>
        <v/>
      </c>
      <c r="GO148" s="13" t="n">
        <v>25.9</v>
      </c>
      <c r="GP148" s="68">
        <f>IF(GO148&gt;0,((GO148-GO147)/GO147),0)</f>
        <v/>
      </c>
      <c r="GQ148" s="68">
        <f>IF(GO148&gt;0,GP148-$V148,0)</f>
        <v/>
      </c>
      <c r="GR148" s="68" t="n"/>
      <c r="GS148" s="68" t="n"/>
      <c r="GT148" s="15">
        <f>IF(GO148&gt;0,(GO148-GO$10)/GO$10,0)</f>
        <v/>
      </c>
      <c r="GV148" s="13" t="n">
        <v>16.11</v>
      </c>
      <c r="GW148" s="68">
        <f>IF(GV148&gt;0,((GV148-GV147)/GV147),0)</f>
        <v/>
      </c>
      <c r="GX148" s="68">
        <f>IF(GV148&gt;0,GW148-$V148,0)</f>
        <v/>
      </c>
      <c r="GY148" s="68">
        <f>IF(GV148&gt;0,(GV148-GY$10)/GY$10,0)</f>
        <v/>
      </c>
      <c r="GZ148" s="68" t="n"/>
      <c r="HA148" s="15">
        <f>IF(GV148&gt;0,(GV148-GV$10)/GV$10,0)</f>
        <v/>
      </c>
      <c r="HD148" s="13" t="n">
        <v>332.56</v>
      </c>
      <c r="HE148" s="68">
        <f>IF(HD148&gt;0,((HD148-HD147)/HD147),0)</f>
        <v/>
      </c>
      <c r="HF148" s="68">
        <f>IF(HD148&gt;0,HE148-$V148,0)</f>
        <v/>
      </c>
      <c r="HG148" s="68">
        <f>IF(HD148&gt;0,(HD148-HG$10)/HG$10,0)</f>
        <v/>
      </c>
      <c r="HH148" s="68" t="n"/>
      <c r="HI148" s="15">
        <f>IF(HD148&gt;0,(HD148-HD$10)/HD$10,0)</f>
        <v/>
      </c>
      <c r="HK148" s="13" t="n">
        <v>58.78</v>
      </c>
      <c r="HL148" s="68">
        <f>IF(HK148&gt;0,((HK148-HK147)/HK147),0)</f>
        <v/>
      </c>
      <c r="HM148" s="68">
        <f>IF(HK148&gt;0,HL148-$V148,0)</f>
        <v/>
      </c>
      <c r="HN148" s="68">
        <f>IF(HK148&gt;0,(HK148-HN$10)/HN$10,0)</f>
        <v/>
      </c>
      <c r="HO148" s="68" t="n"/>
      <c r="HP148" s="15">
        <f>IF(HK148&gt;0,(HK148-HK$10)/HK$10,0)</f>
        <v/>
      </c>
      <c r="HR148" s="13" t="n">
        <v>109.93</v>
      </c>
      <c r="HS148" s="68">
        <f>IF(HR148&gt;0,((HR148-HR147)/HR147),0)</f>
        <v/>
      </c>
      <c r="HT148" s="68">
        <f>IF(HR148&gt;0,HS148-$V148,0)</f>
        <v/>
      </c>
      <c r="HU148" s="68">
        <f>IF(HR148&gt;0,(HR148-HU$10)/HU$10,0)</f>
        <v/>
      </c>
      <c r="HV148" s="68" t="n"/>
      <c r="HW148" s="15">
        <f>IF(HR148&gt;0,(HR148-HR$10)/HR$10,0)</f>
        <v/>
      </c>
      <c r="HY148" s="13" t="n">
        <v>170.78</v>
      </c>
      <c r="HZ148" s="68">
        <f>IF(HY148&gt;0,((HY148-HY147)/HY147),0)</f>
        <v/>
      </c>
      <c r="IA148" s="68">
        <f>IF(HY148&gt;0,HZ148-$V148,0)</f>
        <v/>
      </c>
      <c r="IB148" s="68">
        <f>IF(HY148&gt;0,(HY148-IB$10)/IB$10,0)</f>
        <v/>
      </c>
      <c r="IC148" s="68" t="n"/>
      <c r="ID148" s="15">
        <f>IF(HY148&gt;0,(HY148-HY$10)/HY$10,0)</f>
        <v/>
      </c>
      <c r="IF148" s="13" t="n">
        <v>283.69</v>
      </c>
      <c r="IG148" s="68">
        <f>IF(IF148&gt;0,((IF148-IF147)/IF147),0)</f>
        <v/>
      </c>
      <c r="IH148" s="68">
        <f>IF(IF148&gt;0,IG148-$V148,0)</f>
        <v/>
      </c>
      <c r="II148" s="68">
        <f>IF(IF148&gt;0,(IF148-II$10)/II$10,0)</f>
        <v/>
      </c>
      <c r="IJ148" s="68" t="n"/>
      <c r="IK148" s="15">
        <f>IF(IF148&gt;0,(IF148-IF$10)/IF$10,0)</f>
        <v/>
      </c>
      <c r="IM148" s="13" t="n">
        <v>265.56</v>
      </c>
      <c r="IN148" s="68">
        <f>IF(IM148&gt;0,((IM148-IM147)/IM147),0)</f>
        <v/>
      </c>
      <c r="IO148" s="68">
        <f>IF(IM148&gt;0,IN148-$V148,0)</f>
        <v/>
      </c>
      <c r="IP148" s="68">
        <f>IF(IM148&gt;0,(IM148-IP$10)/IP$10,0)</f>
        <v/>
      </c>
      <c r="IQ148" s="68" t="n"/>
      <c r="IR148" s="15">
        <f>IF(IM148&gt;0,(IM148-IM$10)/IM$10,0)</f>
        <v/>
      </c>
      <c r="IT148" s="13" t="n">
        <v>79.15000000000001</v>
      </c>
      <c r="IU148" s="68">
        <f>IF(IT148&gt;0,((IT148-IT147)/IT147),0)</f>
        <v/>
      </c>
      <c r="IV148" s="68">
        <f>IF(IT148&gt;0,IU148-$V148,0)</f>
        <v/>
      </c>
      <c r="IW148" s="68">
        <f>IF(IT148&gt;0,(IT148-IW$10)/IW$10,0)</f>
        <v/>
      </c>
      <c r="IX148" s="68" t="n"/>
      <c r="IY148" s="15">
        <f>IF(IT148&gt;0,(IT148-IT$10)/IT$10,0)</f>
        <v/>
      </c>
      <c r="JA148" s="13" t="n">
        <v>713.58</v>
      </c>
      <c r="JB148" s="68">
        <f>IF(JA148&gt;0,((JA148-JA147)/JA147),0)</f>
        <v/>
      </c>
      <c r="JC148" s="68">
        <f>IF(JA148&gt;0,JB148-$V148,0)</f>
        <v/>
      </c>
      <c r="JD148" s="68">
        <f>IF(JA148&gt;0,(JA148-JD$10)/JD$10,0)</f>
        <v/>
      </c>
      <c r="JE148" s="68" t="n"/>
      <c r="JF148" s="15">
        <f>IF(JA148&gt;0,(JA148-JA$10)/JA$10,0)</f>
        <v/>
      </c>
      <c r="JH148" s="13" t="n">
        <v>505.87</v>
      </c>
      <c r="JI148" s="68">
        <f>IF(JH148&gt;0,((JH148-JH147)/JH147),0)</f>
        <v/>
      </c>
      <c r="JJ148" s="68">
        <f>IF(JH148&gt;0,JI148-$V148,0)</f>
        <v/>
      </c>
      <c r="JK148" s="68">
        <f>IF(JH148&gt;0,(JH148-JK$10)/JK$10,0)</f>
        <v/>
      </c>
      <c r="JL148" s="68" t="n"/>
      <c r="JM148" s="15">
        <f>IF(JH148&gt;0,(JH148-JH$10)/JH$10,0)</f>
        <v/>
      </c>
      <c r="JO148" s="13" t="n">
        <v>19.58</v>
      </c>
      <c r="JP148" s="68">
        <f>IF(JO148&gt;0,((JO148-JO147)/JO147),0)</f>
        <v/>
      </c>
      <c r="JQ148" s="68">
        <f>IF(JO148&gt;0,JP148-$V148,0)</f>
        <v/>
      </c>
      <c r="JR148" s="68">
        <f>IF(JO148&gt;0,(JO148-JR$10)/JR$10,0)</f>
        <v/>
      </c>
      <c r="JS148" s="68" t="n"/>
      <c r="JT148" s="15">
        <f>IF(JO148&gt;0,(JO148-JO$10)/JO$10,0)</f>
        <v/>
      </c>
      <c r="JV148" s="13" t="n">
        <v>2.19</v>
      </c>
      <c r="JW148" s="68">
        <f>IF(JV148&gt;0,((JV148-JV147)/JV147),0)</f>
        <v/>
      </c>
      <c r="JX148" s="68">
        <f>IF(JV148&gt;0,JW148-$V148,0)</f>
        <v/>
      </c>
      <c r="JY148" s="68">
        <f>IF(JV148&gt;0,(JV148-JY$10)/JY$10,0)</f>
        <v/>
      </c>
      <c r="JZ148" s="68" t="n"/>
      <c r="KA148" s="15">
        <f>IF(JV148&gt;0,(JV148-JV$10)/JV$10,0)</f>
        <v/>
      </c>
      <c r="KC148" s="13" t="n">
        <v>19.2</v>
      </c>
      <c r="KD148" s="68">
        <f>IF(KC148&gt;0,((KC148-KC147)/KC147),0)</f>
        <v/>
      </c>
      <c r="KE148" s="68">
        <f>IF(KC148&gt;0,KD148-$V148,0)</f>
        <v/>
      </c>
      <c r="KF148" s="68">
        <f>IF(KC148&gt;0,(KC148-KF$10)/KF$10,0)</f>
        <v/>
      </c>
      <c r="KG148" s="68" t="n"/>
      <c r="KH148" s="15">
        <f>IF(KC148&gt;0,(KC148-KC$10)/KC$10,0)</f>
        <v/>
      </c>
      <c r="KI148" s="18" t="n"/>
      <c r="KJ148" s="13" t="n">
        <v>98.41</v>
      </c>
      <c r="KK148" s="68">
        <f>IF(KJ148&gt;0,((KJ148-KJ147)/KJ147),0)</f>
        <v/>
      </c>
      <c r="KL148" s="68">
        <f>IF(KJ148&gt;0,KK148-$V148,0)</f>
        <v/>
      </c>
      <c r="KM148" s="68">
        <f>IF(KJ148&gt;0,(KJ148-KM$10)/KM$10,0)</f>
        <v/>
      </c>
      <c r="KN148" s="68" t="n"/>
      <c r="KO148" s="15">
        <f>IF(KJ148&gt;0,(KJ148-KJ$10)/KJ$10,0)</f>
        <v/>
      </c>
      <c r="KQ148" s="13" t="n">
        <v>1.82</v>
      </c>
      <c r="KR148" s="68">
        <f>IF(KQ148&gt;0,((KQ148-KQ147)/KQ147),0)</f>
        <v/>
      </c>
      <c r="KS148" s="68">
        <f>IF(KQ148&gt;0,KR148-$V148,0)</f>
        <v/>
      </c>
      <c r="KT148" s="68">
        <f>IF(KQ148&gt;0,(KQ148-KT$10)/KT$10,0)</f>
        <v/>
      </c>
      <c r="KU148" s="68" t="n"/>
      <c r="KV148" s="15">
        <f>IF(KQ148&gt;0,(KQ148-KQ$10)/KQ$10,0)</f>
        <v/>
      </c>
      <c r="KW148" s="18" t="n"/>
      <c r="KX148" s="13" t="n">
        <v>54.08</v>
      </c>
      <c r="KY148" s="68">
        <f>IF(KX148&gt;0,((KX148-KX147)/KX147),0)</f>
        <v/>
      </c>
      <c r="KZ148" s="68">
        <f>IF(KX148&gt;0,KY148-$V148,0)</f>
        <v/>
      </c>
      <c r="LA148" s="68">
        <f>IF(KX148&gt;0,(KX148-LA$10)/LA$10,0)</f>
        <v/>
      </c>
      <c r="LB148" s="68" t="n"/>
      <c r="LC148" s="15">
        <f>IF(KX148&gt;0,(KX148-KX$10)/KX$10,0)</f>
        <v/>
      </c>
      <c r="LD148" s="18" t="n"/>
      <c r="LE148" s="13" t="n">
        <v>51.96</v>
      </c>
      <c r="LF148" s="68">
        <f>IF(LE148&gt;0,((LE148-LE147)/LE147),0)</f>
        <v/>
      </c>
      <c r="LG148" s="68">
        <f>IF(LE148&gt;0,LF148-$V148,0)</f>
        <v/>
      </c>
      <c r="LH148" s="68">
        <f>IF(LE148&gt;0,(LE148-LH$10)/LH$10,0)</f>
        <v/>
      </c>
      <c r="LI148" s="68" t="n"/>
      <c r="LJ148" s="15">
        <f>IF(LE148&gt;0,(LE148-LE$10)/LE$10,0)</f>
        <v/>
      </c>
      <c r="LL148" s="13" t="n">
        <v>127.2</v>
      </c>
      <c r="LM148" s="68">
        <f>IF(LL148&gt;0,((LL148-LL147)/LL147),0)</f>
        <v/>
      </c>
      <c r="LN148" s="68">
        <f>IF(LL148&gt;0,LM148-$V148,0)</f>
        <v/>
      </c>
      <c r="LO148" s="68">
        <f>IF(LL148&gt;0,(LL148-LO$10)/LO$10,0)</f>
        <v/>
      </c>
      <c r="LP148" s="68" t="n"/>
      <c r="LQ148" s="15">
        <f>IF(LL148&gt;0,(LL148-LL$10)/LL$10,0)</f>
        <v/>
      </c>
      <c r="LS148" s="13" t="n">
        <v>16.17</v>
      </c>
      <c r="LT148" s="68">
        <f>IF(LS148&gt;0,((LS148-LS147)/LS147),0)</f>
        <v/>
      </c>
      <c r="LU148" s="68">
        <f>IF(LS148&gt;0,LT148-$V148,0)</f>
        <v/>
      </c>
      <c r="LV148" s="68" t="n"/>
      <c r="LW148" s="68" t="n"/>
      <c r="LX148" s="15">
        <f>IF(LS148&gt;0,(LS148-LS$10)/LS$10,0)</f>
        <v/>
      </c>
      <c r="LZ148" s="13" t="n">
        <v>14.89</v>
      </c>
      <c r="MA148" s="68">
        <f>IF(LZ148&gt;0,((LZ148-LZ147)/LZ147),0)</f>
        <v/>
      </c>
      <c r="MB148" s="68">
        <f>IF(LZ148&gt;0,MA148-$V148,0)</f>
        <v/>
      </c>
      <c r="MC148" s="68">
        <f>IF(LZ148&gt;0,(LZ148-MC$10)/MC$10,0)</f>
        <v/>
      </c>
      <c r="MD148" s="68" t="n"/>
      <c r="ME148" s="15">
        <f>IF(LZ148&gt;0,(LZ148-LZ$10)/LZ$10,0)</f>
        <v/>
      </c>
      <c r="MG148" s="13" t="n">
        <v>66.97</v>
      </c>
      <c r="MH148" s="68">
        <f>IF(MG148&gt;0,((MG148-MG147)/MG147),0)</f>
        <v/>
      </c>
      <c r="MI148" s="68">
        <f>IF(MG148&gt;0,MH148-$V148,0)</f>
        <v/>
      </c>
      <c r="MJ148" s="68">
        <f>IF(MG148&gt;0,(MG148-MJ$10)/MJ$10,0)</f>
        <v/>
      </c>
      <c r="MK148" s="68" t="n"/>
      <c r="ML148" s="15">
        <f>IF(MG148&gt;0,(MG148-MG$10)/MG$10,0)</f>
        <v/>
      </c>
      <c r="MN148" s="13" t="n">
        <v>143.37</v>
      </c>
      <c r="MO148" s="68">
        <f>IF(MN148&gt;0,((MN148-MN147)/MN147),0)</f>
        <v/>
      </c>
      <c r="MP148" s="68">
        <f>IF(MN148&gt;0,MO148-$V148,0)</f>
        <v/>
      </c>
      <c r="MQ148" s="68">
        <f>IF(MN148&gt;0,(MN148-MQ$10)/MQ$10,0)</f>
        <v/>
      </c>
      <c r="MR148" s="68" t="n"/>
      <c r="MS148" s="15">
        <f>IF(MN148&gt;0,(MN148-MN$10)/MN$10,0)</f>
        <v/>
      </c>
      <c r="MU148" s="13" t="n">
        <v>16.98</v>
      </c>
      <c r="MV148" s="68">
        <f>IF(MU148&gt;0,((MU148-MU147)/MU147),0)</f>
        <v/>
      </c>
      <c r="MW148" s="68">
        <f>IF(MU148&gt;0,MV148-$V148,0)</f>
        <v/>
      </c>
      <c r="MX148" s="68">
        <f>IF(MU148&gt;0,(MU148-MX$10)/MX$10,0)</f>
        <v/>
      </c>
      <c r="MY148" s="68" t="n"/>
      <c r="MZ148" s="15">
        <f>IF(MU148&gt;0,(MU148-MU$10)/MU$10,0)</f>
        <v/>
      </c>
      <c r="NB148" s="13" t="n">
        <v>263.18</v>
      </c>
      <c r="NC148" s="68">
        <f>IF(NB148&gt;0,((NB148-NB147)/NB147),0)</f>
        <v/>
      </c>
      <c r="ND148" s="68">
        <f>IF(NB148&gt;0,NC148-$V148,0)</f>
        <v/>
      </c>
      <c r="NE148" s="68">
        <f>IF(NB148&gt;0,(NB148-NE$10)/NE$10,0)</f>
        <v/>
      </c>
      <c r="NF148" s="68" t="n"/>
      <c r="NG148" s="15">
        <f>IF(NB148&gt;0,(NB148-NB$10)/NB$10,0)</f>
        <v/>
      </c>
      <c r="NI148" s="13" t="n">
        <v>6.28</v>
      </c>
      <c r="NJ148" s="68">
        <f>IF(NI148&gt;0,((NI148-NI147)/NI147),0)</f>
        <v/>
      </c>
      <c r="NK148" s="68">
        <f>IF(NI148&gt;0,NJ148-$V148,0)</f>
        <v/>
      </c>
      <c r="NL148" s="68">
        <f>IF(NI148&gt;0,(NI148-NL$10)/NL$10,0)</f>
        <v/>
      </c>
      <c r="NM148" s="68" t="n"/>
      <c r="NN148" s="15">
        <f>IF(NI148&gt;0,(NI148-NI$10)/NI$10,0)</f>
        <v/>
      </c>
      <c r="NP148" s="13" t="n">
        <v>629.03</v>
      </c>
      <c r="NQ148" s="68">
        <f>IF(NP148&gt;0,((NP148-NP147)/NP147),0)</f>
        <v/>
      </c>
      <c r="NR148" s="68">
        <f>IF(NP148&gt;0,NQ148-$V148,0)</f>
        <v/>
      </c>
      <c r="NS148" s="68">
        <f>IF(NP148&gt;0,(NP148-NS$10)/NS$10,0)</f>
        <v/>
      </c>
      <c r="NT148" s="68" t="n"/>
      <c r="NU148" s="15">
        <f>IF(NP148&gt;0,(NP148-NP$10)/NP$10,0)</f>
        <v/>
      </c>
      <c r="NW148" s="13" t="n">
        <v>190.23</v>
      </c>
      <c r="NX148" s="68">
        <f>IF(NW148&gt;0,((NW148-NW147)/NW147),0)</f>
        <v/>
      </c>
      <c r="NY148" s="68">
        <f>IF(NW148&gt;0,NX148-$V148,0)</f>
        <v/>
      </c>
      <c r="NZ148" s="68">
        <f>IF(NW148&gt;0,(NW148-NZ$10)/NZ$10,0)</f>
        <v/>
      </c>
      <c r="OA148" s="68" t="n"/>
      <c r="OB148" s="15">
        <f>IF(NW148&gt;0,(NW148-NW$10)/NW$10,0)</f>
        <v/>
      </c>
      <c r="OD148" s="13" t="n">
        <v>2.72</v>
      </c>
      <c r="OE148" s="68">
        <f>IF(OD148&gt;0,((OD148-OD147)/OD147),0)</f>
        <v/>
      </c>
      <c r="OF148" s="68">
        <f>IF(OD148&gt;0,OE148-$V148,0)</f>
        <v/>
      </c>
      <c r="OG148" s="68">
        <f>IF(OD148&gt;0,(OD148-OG$10)/OG$10,0)</f>
        <v/>
      </c>
      <c r="OH148" s="68" t="n"/>
      <c r="OI148" s="15">
        <f>IF(OD148&gt;0,(OD148-OD$10)/OD$10,0)</f>
        <v/>
      </c>
      <c r="OK148" s="13" t="n">
        <v>229.51</v>
      </c>
      <c r="OL148" s="68">
        <f>IF(OK148&gt;0,((OK148-OK147)/OK147),0)</f>
        <v/>
      </c>
      <c r="OM148" s="68">
        <f>IF(OK148&gt;0,OL148-$V148,0)</f>
        <v/>
      </c>
      <c r="ON148" s="68">
        <f>IF(OK148&gt;0,(OK148-ON$10)/ON$10,0)</f>
        <v/>
      </c>
      <c r="OO148" s="68" t="n"/>
      <c r="OP148" s="15">
        <f>IF(OK148&gt;0,(OK148-OK$10)/OK$10,0)</f>
        <v/>
      </c>
      <c r="OR148" s="13" t="n">
        <v>7.63</v>
      </c>
      <c r="OS148" s="68">
        <f>IF(OR148&gt;0,((OR148-OR147)/OR147),0)</f>
        <v/>
      </c>
      <c r="OT148" s="68">
        <f>IF(OR148&gt;0,OS148-$V148,0)</f>
        <v/>
      </c>
      <c r="OU148" s="68">
        <f>IF(OR148&gt;0,(OR148-OU$10)/OU$10,0)</f>
        <v/>
      </c>
      <c r="OV148" s="68" t="n"/>
      <c r="OW148" s="15">
        <f>IF(OR148&gt;0,(OR148-OR$10)/OR$10,0)</f>
        <v/>
      </c>
      <c r="OY148" s="13" t="n">
        <v>156.49</v>
      </c>
      <c r="OZ148" s="68">
        <f>IF(OY148&gt;0,((OY148-OY147)/OY147),0)</f>
        <v/>
      </c>
      <c r="PA148" s="68">
        <f>IF(OY148&gt;0,OZ148-$V148,0)</f>
        <v/>
      </c>
      <c r="PB148" s="68">
        <f>IF(OY148&gt;0,(OY148-PB$10)/PB$10,0)</f>
        <v/>
      </c>
      <c r="PC148" s="68" t="n"/>
      <c r="PD148" s="15">
        <f>IF(OY148&gt;0,(OY148-OY$10)/OY$10,0)</f>
        <v/>
      </c>
      <c r="PE148" s="18" t="n"/>
      <c r="PF148" s="13" t="n">
        <v>269.6</v>
      </c>
      <c r="PG148" s="68">
        <f>IF(PF148&gt;0,((PF148-PF147)/PF147),0)</f>
        <v/>
      </c>
      <c r="PH148" s="68">
        <f>IF(PF148&gt;0,PG148-$V148,0)</f>
        <v/>
      </c>
      <c r="PI148" s="68">
        <f>IF(PF148&gt;0,(PF148-PI$10)/PI$10,0)</f>
        <v/>
      </c>
      <c r="PJ148" s="68" t="n"/>
      <c r="PK148" s="15">
        <f>IF(PF148&gt;0,(PF148-PF$10)/PF$10,0)</f>
        <v/>
      </c>
      <c r="PM148" s="13" t="n"/>
      <c r="PN148" s="68">
        <f>IF(PM148&gt;0,((PM148-PM147)/PM147),0)</f>
        <v/>
      </c>
      <c r="PO148" s="68">
        <f>PN148-$V148</f>
        <v/>
      </c>
      <c r="PP148" s="68">
        <f>IF(PM148&gt;0,(PM148-PP$10)/PP$10,0)</f>
        <v/>
      </c>
      <c r="PQ148" s="68" t="n"/>
      <c r="PR148" s="15">
        <f>IF(PM148&gt;0,(PM148-PM$10)/PM$10,0)</f>
        <v/>
      </c>
      <c r="PT148" s="13" t="n">
        <v>9.48</v>
      </c>
      <c r="PU148" s="68">
        <f>IF(PT148&gt;0,((PT148-PT147)/PT147),0)</f>
        <v/>
      </c>
      <c r="PV148" s="68">
        <f>IF(PT148&gt;0,PU148-$V148,0)</f>
        <v/>
      </c>
      <c r="PW148" s="68">
        <f>IF(PT148&gt;0,(PT148-PW$10)/PW$10,0)</f>
        <v/>
      </c>
      <c r="PX148" s="68" t="n"/>
      <c r="PY148" s="15">
        <f>IF(PT148&gt;0,(PT148-PT$10)/PT$10,0)</f>
        <v/>
      </c>
      <c r="QA148" s="13" t="n">
        <v>227.07</v>
      </c>
      <c r="QB148" s="68">
        <f>IF(QA148&gt;0,((QA148-QA147)/QA147),0)</f>
        <v/>
      </c>
      <c r="QC148" s="68">
        <f>IF(QA148&gt;0,QB148-$V148,0)</f>
        <v/>
      </c>
      <c r="QD148" s="68">
        <f>IF(QA148&gt;0,(QA148-QD$10)/QD$10,0)</f>
        <v/>
      </c>
      <c r="QE148" s="68" t="n"/>
      <c r="QF148" s="15">
        <f>IF(QA148&gt;0,(QA148-QA$10)/QA$10,0)</f>
        <v/>
      </c>
      <c r="QH148" s="13" t="n">
        <v>1.78</v>
      </c>
      <c r="QI148" s="68">
        <f>IF(QH148&gt;0,((QH148-QH147)/QH147),0)</f>
        <v/>
      </c>
      <c r="QJ148" s="68">
        <f>IF(QH148&gt;0,QI148-$V148,0)</f>
        <v/>
      </c>
      <c r="QK148" s="68">
        <f>IF(QH148&gt;0,(QH148-QK$10)/QK$10,0)</f>
        <v/>
      </c>
      <c r="QL148" s="68" t="n"/>
      <c r="QM148" s="15">
        <f>IF(QH148&gt;0,(QH148-QH$10)/QH$10,0)</f>
        <v/>
      </c>
      <c r="QO148" s="13" t="n">
        <v>12.74</v>
      </c>
      <c r="QP148" s="68">
        <f>IF(QO148&gt;0,((QO148-QO147)/QO147),0)</f>
        <v/>
      </c>
      <c r="QQ148" s="68">
        <f>IF(QO148&gt;0,QP148-$V148,0)</f>
        <v/>
      </c>
      <c r="QR148" s="68">
        <f>IF(QO148&gt;0,(QO148-QR$10)/QR$10,0)</f>
        <v/>
      </c>
      <c r="QS148" s="68" t="n"/>
      <c r="QT148" s="15">
        <f>IF(QO148&gt;0,(QO148-QO$10)/QO$10,0)</f>
        <v/>
      </c>
      <c r="QV148" s="13" t="n">
        <v>3.14</v>
      </c>
      <c r="QW148" s="68">
        <f>IF(QV148&gt;0,((QV148-QV147)/QV147),0)</f>
        <v/>
      </c>
      <c r="QX148" s="68">
        <f>IF(QV148&gt;0,QW148-$V148,0)</f>
        <v/>
      </c>
      <c r="QY148" s="68">
        <f>IF(QV148&gt;0,(QV148-QY$10)/QY$10,0)</f>
        <v/>
      </c>
      <c r="QZ148" s="68" t="n"/>
      <c r="RA148" s="15">
        <f>IF(QV148&gt;0,(QV148-QV$10)/QV$10,0)</f>
        <v/>
      </c>
      <c r="RC148" s="13" t="n">
        <v>46.46</v>
      </c>
      <c r="RD148" s="68">
        <f>IF(RC148&gt;0,((RC148-RC147)/RC147),0)</f>
        <v/>
      </c>
      <c r="RE148" s="68">
        <f>IF(RC148&gt;0,RD148-$V148,0)</f>
        <v/>
      </c>
      <c r="RF148" s="68">
        <f>IF(RC148&gt;0,(RC148-RF$10)/RF$10,0)</f>
        <v/>
      </c>
      <c r="RG148" s="68" t="n"/>
      <c r="RH148" s="15">
        <f>IF(RC148&gt;0,(RC148-RC$10)/RC$10,0)</f>
        <v/>
      </c>
      <c r="RJ148" s="13" t="n">
        <v>240.33</v>
      </c>
      <c r="RK148" s="68">
        <f>IF(RJ148&gt;0,((RJ148-RJ147)/RJ147),0)</f>
        <v/>
      </c>
      <c r="RL148" s="68">
        <f>RK148-$V148</f>
        <v/>
      </c>
      <c r="RM148" s="68">
        <f>IF(RJ148&gt;0,(RJ148-RM$10)/RM$10,0)</f>
        <v/>
      </c>
      <c r="RN148" s="68" t="n"/>
      <c r="RO148" s="15">
        <f>IF(RJ148&gt;0,(RJ148-RJ$10)/RJ$10,0)</f>
        <v/>
      </c>
      <c r="RQ148" s="13" t="n">
        <v>17.38</v>
      </c>
      <c r="RR148" s="68">
        <f>IF(RQ148&gt;0,((RQ148-RQ147)/RQ147),0)</f>
        <v/>
      </c>
      <c r="RS148" s="68">
        <f>RR148-$V148</f>
        <v/>
      </c>
      <c r="RT148" s="68">
        <f>IF(RQ148&gt;0,(RQ148-RT$10)/RT$10,0)</f>
        <v/>
      </c>
      <c r="RU148" s="68" t="n"/>
      <c r="RV148" s="15">
        <f>IF(RQ148&gt;0,(RQ148-RQ$10)/RQ$10,0)</f>
        <v/>
      </c>
      <c r="RX148" s="13" t="n">
        <v>154.63</v>
      </c>
      <c r="RY148" s="68">
        <f>IF(RX148&gt;0,((RX148-RX147)/RX147),0)</f>
        <v/>
      </c>
      <c r="RZ148" s="68">
        <f>RY148-$V148</f>
        <v/>
      </c>
      <c r="SA148" s="68">
        <f>IF(RX148&gt;0,(RX148-SA$10)/SA$10,0)</f>
        <v/>
      </c>
      <c r="SB148" s="68" t="n"/>
      <c r="SC148" s="15">
        <f>IF(RX148&gt;0,(RX148-RX$10)/RX$10,0)</f>
        <v/>
      </c>
      <c r="SE148" s="13" t="n">
        <v>16.14</v>
      </c>
      <c r="SF148" s="68">
        <f>IF(SE148&gt;0,((SE148-SE147)/SE147),0)</f>
        <v/>
      </c>
      <c r="SG148" s="68">
        <f>SF148-$V148</f>
        <v/>
      </c>
      <c r="SH148" s="68">
        <f>IF(SE148&gt;0,(SE148-SH$10)/SH$10,0)</f>
        <v/>
      </c>
      <c r="SI148" s="68" t="n"/>
      <c r="SJ148" s="15">
        <f>IF(SE148&gt;0,(SE148-SE$10)/SE$10,0)</f>
        <v/>
      </c>
      <c r="SL148" s="13" t="n">
        <v>1.48</v>
      </c>
      <c r="SM148" s="68">
        <f>IF(SL148&gt;0,((SL148-SL147)/SL147),0)</f>
        <v/>
      </c>
      <c r="SN148" s="68">
        <f>SM148-$V148</f>
        <v/>
      </c>
      <c r="SO148" s="68">
        <f>IF(SL148&gt;0,(SL148-SO$10)/SO$10,0)</f>
        <v/>
      </c>
      <c r="SP148" s="68" t="n"/>
      <c r="SQ148" s="15">
        <f>IF(SL148&gt;0,(SL148-SL$10)/SL$10,0)</f>
        <v/>
      </c>
      <c r="SS148" s="13" t="n">
        <v>20.3</v>
      </c>
      <c r="ST148" s="68">
        <f>IF(SS148&gt;0,((SS148-SS147)/SS147),0)</f>
        <v/>
      </c>
      <c r="SU148" s="68">
        <f>ST148-$V148</f>
        <v/>
      </c>
      <c r="SV148" s="68">
        <f>IF(SS148&gt;0,(SS148-SV$10)/SV$10,0)</f>
        <v/>
      </c>
      <c r="SW148" s="68" t="n"/>
      <c r="SX148" s="15">
        <f>IF(SS148&gt;0,(SS148-SS$10)/SS$10,0)</f>
        <v/>
      </c>
      <c r="SZ148" s="13" t="n">
        <v>61.14</v>
      </c>
      <c r="TA148" s="68">
        <f>IF(SZ148&gt;0,((SZ148-SZ147)/SZ147),0)</f>
        <v/>
      </c>
      <c r="TB148" s="68">
        <f>TA148-$V148</f>
        <v/>
      </c>
      <c r="TC148" s="68">
        <f>IF(SZ148&gt;0,(SZ148-TC$10)/TC$10,0)</f>
        <v/>
      </c>
      <c r="TD148" s="68" t="n"/>
      <c r="TE148" s="15">
        <f>IF(SZ148&gt;0,(SZ148-SZ$10)/SZ$10,0)</f>
        <v/>
      </c>
      <c r="TG148" s="587" t="n">
        <v>0.255</v>
      </c>
      <c r="TH148" s="68">
        <f>IF(TG148&gt;0,((TG148-TG147)/TG147),0)</f>
        <v/>
      </c>
      <c r="TI148" s="68">
        <f>TH148-$V148</f>
        <v/>
      </c>
      <c r="TJ148" s="68">
        <f>IF(TG148&gt;0,(TG148-TJ$10)/TJ$10,0)</f>
        <v/>
      </c>
      <c r="TK148" s="68" t="n"/>
      <c r="TL148" s="15">
        <f>IF(TG148&gt;0,(TG148-TG$10)/TG$10,0)</f>
        <v/>
      </c>
      <c r="TN148" s="13" t="n">
        <v>91.51000000000001</v>
      </c>
      <c r="TO148" s="68">
        <f>IF(TN148&gt;0,((TN148-TN147)/TN147),0)</f>
        <v/>
      </c>
      <c r="TP148" s="68">
        <f>TO148-$V148</f>
        <v/>
      </c>
      <c r="TQ148" s="68">
        <f>IF(TN148&gt;0,(TN148-TQ$10)/TQ$10,0)</f>
        <v/>
      </c>
      <c r="TR148" s="68" t="n"/>
      <c r="TS148" s="15">
        <f>IF(TN148&gt;0,(TN148-TN$10)/TN$10,0)</f>
        <v/>
      </c>
      <c r="TU148" s="587" t="n">
        <v>3.37</v>
      </c>
      <c r="TV148" s="68">
        <f>IF(TU148&gt;0,((TU148-TU147)/TU147),0)</f>
        <v/>
      </c>
      <c r="TW148" s="68">
        <f>TV148-$V148</f>
        <v/>
      </c>
      <c r="TX148" s="68">
        <f>IF(TU148&gt;0,(TU148-TX$10)/TX$10,0)</f>
        <v/>
      </c>
      <c r="TY148" s="68" t="n"/>
      <c r="TZ148" s="15">
        <f>IF(TU148&gt;0,(TU148-TU$10)/TU$10,0)</f>
        <v/>
      </c>
      <c r="UB148" s="587" t="n"/>
      <c r="UC148" s="68">
        <f>IF(UB148&gt;0,((UB148-UB147)/UB147),0)</f>
        <v/>
      </c>
      <c r="UD148" s="68">
        <f>UC148-$V148</f>
        <v/>
      </c>
      <c r="UE148" s="68">
        <f>IF(UB148&gt;0,(UB148-UE$10)/UE$10,0)</f>
        <v/>
      </c>
      <c r="UF148" s="68" t="n"/>
      <c r="UG148" s="15">
        <f>IF(UB148&gt;0,(UB148-UB$10)/UB$10,0)</f>
        <v/>
      </c>
      <c r="UI148" s="587" t="n"/>
      <c r="UJ148" s="68">
        <f>IF(UI148&gt;0,((UI148-UI147)/UI147),0)</f>
        <v/>
      </c>
      <c r="UK148" s="68">
        <f>UJ148-$V148</f>
        <v/>
      </c>
      <c r="UL148" s="68">
        <f>IF(UI148&gt;0,(UI148-UL$10)/UL$10,0)</f>
        <v/>
      </c>
      <c r="UM148" s="68" t="n"/>
      <c r="UN148" s="15">
        <f>IF(UI148&gt;0,(UI148-UI$10)/UI$10,0)</f>
        <v/>
      </c>
      <c r="UP148" s="587" t="n"/>
      <c r="UQ148" s="68">
        <f>IF(UP148&gt;0,((UP148-UP147)/UP147),0)</f>
        <v/>
      </c>
      <c r="UR148" s="68">
        <f>UQ148-$V148</f>
        <v/>
      </c>
      <c r="US148" s="68">
        <f>IF(UP148&gt;0,(UP148-US$10)/US$10,0)</f>
        <v/>
      </c>
      <c r="UT148" s="68" t="n"/>
      <c r="UU148" s="15">
        <f>IF(UP148&gt;0,(UP148-UP$10)/UP$10,0)</f>
        <v/>
      </c>
      <c r="UW148" s="587" t="n"/>
      <c r="UX148" s="68">
        <f>IF(UW148&gt;0,((UW148-UW147)/UW147),0)</f>
        <v/>
      </c>
      <c r="UY148" s="68">
        <f>UX148-$V148</f>
        <v/>
      </c>
      <c r="UZ148" s="68">
        <f>IF(UW148&gt;0,(UW148-UZ$10)/UZ$10,0)</f>
        <v/>
      </c>
      <c r="VA148" s="68" t="n"/>
      <c r="VB148" s="15">
        <f>IF(UW148&gt;0,(UW148-UW$10)/UW$10,0)</f>
        <v/>
      </c>
      <c r="VD148" s="587" t="n"/>
      <c r="VE148" s="68">
        <f>IF(VD148&gt;0,((VD148-VD147)/VD147),0)</f>
        <v/>
      </c>
      <c r="VF148" s="68">
        <f>VE148-$V148</f>
        <v/>
      </c>
      <c r="VG148" s="68">
        <f>IF(VD148&gt;0,(VD148-VG$10)/VG$10,0)</f>
        <v/>
      </c>
      <c r="VH148" s="68" t="n"/>
      <c r="VI148" s="15">
        <f>IF(VD148&gt;0,(VD148-VD$10)/VD$10,0)</f>
        <v/>
      </c>
      <c r="VM148" s="21">
        <f>IF($C148&gt;0,(($IK$5*IG148)+($GT$5*GP148)+($JM$5*JI148)+($JF$5*JB148)+($IY$5*IU148)+($IR$5*IN148)+($ID$5*HZ148)+($HW$5*HS148)+($HP$5*HL148)+($HI$5*HE148)+($GF$5*GB148)+($FY$5*FU148)+($FR$5*FN148)+($FK$5*FG148)+($FD$5*EZ148)+($EW$5*ES148)+($EP$5*EL148)+($EI$5*EE148)+($EB$5*DX148)+($DU$5*DQ148)+($DN$5*DJ148)+($DG$5*DC148)+($CZ$5*CV148)+($CS$5*CO148)+($CL$5*CH148)+($CE$5*CA148)+($BX$5*BT148)+($BQ$5*BM148)+($BJ$5*BF148)+($BC$5*AY148)+($AV$5*AR148)+($AO$5*AK148)+($AH$5*AD148)+($JT$5*JP148)+($KA$5*JW148)+($KO$5*KK148)+($PR$5*PN148)+($GM$5*GI148)+($HA$5*GW148)+($KV$5*KR148)+($KH$5*KD148)+($LC$5*KY148)+($MS$5*MO148)+($ML$5*MH148)+($ME$5*MA148)+($LX$5*LT148)+($LQ$5*LM148)+($LJ$5*LF148)+(MV148*$MZ$5)+(NC148*$NG$5)+(NJ148*$NN$5)+($OI$5*OE148)+($NU$5*NQ148)+($OB$5*NX148)+($PK$5*PG148)+($OP$5*OL148)+($OW$5*OS148)+($PD$5*OZ148)+(PU148*$PY$5)+(QB148*$QF$5)+(QI148*$QM$5)+(QP148*$QT$5)+(QW148*$RA$5)+(RD148*$RH$5)+(RK148*$RO$5)+(RR148*$RV$5)+(RY148*$SC$5)+(SF148*$SJ$5)+(SM148*$SQ$5)+(ST148*$SX$5)+(TA148*$TE$5))+(TH148*$TL$5)+(TO148*$TS$5))/$VM$5</f>
        <v/>
      </c>
      <c r="VN148" s="538" t="n"/>
      <c r="VO148" s="21">
        <f>IF($C148&gt;0,(($IK$5*II148)+($GT$5*GR148)+($JM$5*JK148)+($JF$5*JD148)+($IY$5*IW148)+($IR$5*IP148)+($ID$5*IB148)+($HW$5*HU148)+($HP$5*HN148)+($HI$5*HG148)+($GF$5*GD148)+($FY$5*FW148)+($FR$5*FP148)+($FK$5*FI148)+($FD$5*FB148)+($EW$5*EU148)+($EP$5*EN148)+($EI$5*EG148)+($EB$5*DZ148)+($DU$5*DS148)+($DN$5*DL148)+($DG$5*DE148)+($CZ$5*CX148)+($CS$5*CQ148)+($CL$5*CJ148)+($CE$5*CC148)+($BX$5*BV148)+($BQ$5*BO148)+($BJ$5*BH148)+($BC$5*BA148)+($AV$5*AT148)+($AO$5*AM148)+($AH$5*AF148)+($KO$5*KM148)+($KH$5*KF148)+($KA$5*JY148)+($JT$5*JR148)+($PR$5*PP148)+($GM$5*GK148)+($HA$5*GY148)+($KV$5*KT148)+($LC$5*LA148)+($MS$5*MQ148)+($ML$5*MJ148)+($ME$5*MC148)+($LX$5*LV148)+($LQ$5*LO148)+($LJ$5*LH148)+(MX148*$MZ$5)+(NE148*$NG$5)+(NL148*$NN$5)+($OI$5*OG148)+($NU$5*NS148)+($OB$5*NZ148)+($PD$5*PB148)+($OW$5*OU148)+($OP$5*ON148)+($PK$5*PI148)+($PY$5*PW148)+($QF$5*QD148)+($QM$5*QK148)+($QT$5*QR148)+($RA$5*QY148)+($RH$5*RF148)+($RO$5*RM148)+(RT148*$RV$5)+(SA148*$SC$5)+(SH148*$SJ$5)+(SO148*$SQ$5)+(SV148*$SX$5)+(TC148*$TE$5)+(TJ148*$TL$5)+(TQ148*$TS$5))/$VM$5,0)</f>
        <v/>
      </c>
      <c r="VP148" s="14" t="n"/>
      <c r="VQ148" s="21">
        <f>IF($C148&gt;0,(($IK$5*IK148)+($GT$5*GT148)+($JM$5*JM148)+($JF$5*JF148)+($IY$5*IY148)+($IR$5*IR148)+($ID$5*ID148)+($HW$5*HW148)+($HP$5*HP148)+($HI$5*HI148)+($GF$5*GF148)+($FY$5*FY148)+($FR$5*FR148)+($FK$5*FK148)+($FD$5*FD148)+($EW$5*EW148)+($EP$5*EP148)+($EI$5*EI148)+($EB$5*EB148)+($DU$5*DU148)+($DN$5*DN148)+($DG$5*DG148)+($CZ$5*CZ148)+($CS$5*CS148)+($CL$5*CL148)+($CE$5*CE148)+($BX$5*BX148)+($BQ$5*BQ148)+($BJ$5*BJ148)+($BC$5*BC148)+($AV$5*AV148)+($AO$5*AO148)+($AH$5*AH148)+($KO$5*KO148)+($PR$5*PR148)+($GM$5*GM148)+($HA$5*HA148)+($KH$5*KH148)+($KA$5*KA148)+($JT$5*JT148)+($KV$5*KV148)+($LC$5*LC148)+($MS$5*MS148)+($ML$5*ML148)+($ME$5*ME148)+($LX$5*LX148)+($LQ$5*LQ148)+($LJ$5*LJ148)+($OI$5*OI148)+($NU$5*NU148)+($NN$5*NN148)+($NG$5*NG148)+($MZ$5*MZ148)+(OB148*$OB$5)+($PD$5*PD148)+($OW$5*OW148)+($OP$5*OP148)+($PK$5*PK148)+(PY148*$PY$5)+(QF148*$QF$5)+(QM148*$QM$5)+(QT148*$QT$5)+(RA148*$RA$5)+(RH148*$RH$5)+(RO148*$RO$5)+(RV148*$RV$5)+(SC148*$SC$5)+(SJ148*$SJ$5)+(SQ148*$SQ$5)+(SX148*$SX$5)+(TE148*$TE$5)+(TL148*$TL$5)+(TS148*$TS$5))/$VM$5,0)</f>
        <v/>
      </c>
    </row>
    <row r="149" ht="16" customHeight="1" s="545">
      <c r="A149" s="127" t="n">
        <v>45862</v>
      </c>
      <c r="B149" s="4">
        <f>A149</f>
        <v/>
      </c>
      <c r="C149" s="13" t="n">
        <v>44694.09</v>
      </c>
      <c r="D149" s="138">
        <f>IF(C149&gt;0,C149-C148,0)</f>
        <v/>
      </c>
      <c r="E149" s="68">
        <f>IF(C149&gt;0,D149/C148,0)</f>
        <v/>
      </c>
      <c r="F149" s="15">
        <f>IF(C149&gt;0,(C149-C$10)/C$10,0)</f>
        <v/>
      </c>
      <c r="G149" s="13" t="n">
        <v>6363.39</v>
      </c>
      <c r="H149" s="138">
        <f>IF(G149&gt;0,G149-G148,0)</f>
        <v/>
      </c>
      <c r="I149" s="68">
        <f>IF(G149&gt;0,H149/G148,0)</f>
        <v/>
      </c>
      <c r="J149" s="15">
        <f>IF(G149&gt;0,(G149-G$10)/G$10,0)</f>
        <v/>
      </c>
      <c r="K149" s="13" t="n">
        <v>21072.35</v>
      </c>
      <c r="L149" s="138">
        <f>IF(K149&gt;0,K149-K148,0)</f>
        <v/>
      </c>
      <c r="M149" s="68">
        <f>IF(K149&gt;0,L149/K148,0)</f>
        <v/>
      </c>
      <c r="N149" s="15">
        <f>IF(K149&gt;0,(K149-K$10)/K$10,0)</f>
        <v/>
      </c>
      <c r="O149" s="13" t="n">
        <v>2252.13</v>
      </c>
      <c r="P149" s="138">
        <f>IF(O149&gt;0,O149-O148,0)</f>
        <v/>
      </c>
      <c r="Q149" s="68">
        <f>IF(O149&gt;0,P149/O148,0)</f>
        <v/>
      </c>
      <c r="R149" s="15">
        <f>IF(O149&gt;0,(O149-O$10)/O$10,0)</f>
        <v/>
      </c>
      <c r="S149" s="18">
        <f>IF(O149&gt;0,(((O149*0.7)*Q149)+((K149*0.9)*M149)+((G149*0.65)*I149)+((C149*0.6)*E149))/(O149+K149+G149+C149),0)</f>
        <v/>
      </c>
      <c r="T149" s="121">
        <f>IF(O149&gt;0,(S149*200)+T148,0)</f>
        <v/>
      </c>
      <c r="U149" s="121">
        <f>T149</f>
        <v/>
      </c>
      <c r="V149" s="134">
        <f>IF(T149&gt;0,(T149-T148)/T148,0)</f>
        <v/>
      </c>
      <c r="W149" s="21">
        <f>IF(T149&gt;0,(T149-T$11)/T$11,0)</f>
        <v/>
      </c>
      <c r="X149" s="18">
        <f>IF(T149&gt;0,((Q149+M149+I149+E149)/4),0)</f>
        <v/>
      </c>
      <c r="Y149" s="353" t="n">
        <v>121348.64</v>
      </c>
      <c r="Z149" s="15" t="n">
        <v>2e-06</v>
      </c>
      <c r="AA149" s="21">
        <f>Z149-$V149</f>
        <v/>
      </c>
      <c r="AC149" s="13" t="n">
        <v>244.41</v>
      </c>
      <c r="AD149" s="68">
        <f>IF(AC149&gt;0,((AC149-AC148)/AC148),0)</f>
        <v/>
      </c>
      <c r="AE149" s="68">
        <f>IF(AC149&gt;0,AD149-$V149,0)</f>
        <v/>
      </c>
      <c r="AF149" s="68">
        <f>IF(AC149&gt;0,(AC149-AF$10)/AF$10,0)</f>
        <v/>
      </c>
      <c r="AG149" s="68" t="n"/>
      <c r="AH149" s="15">
        <f>IF(AC149&gt;0,(AC149-AC$10)/AC$10,0)</f>
        <v/>
      </c>
      <c r="AJ149" s="13" t="n">
        <v>23.72</v>
      </c>
      <c r="AK149" s="68">
        <f>IF(AJ149&gt;0,((AJ149-AJ148)/AJ148),0)</f>
        <v/>
      </c>
      <c r="AL149" s="68">
        <f>IF(AJ149&gt;0,AK149-$V149,0)</f>
        <v/>
      </c>
      <c r="AM149" s="68">
        <f>IF(AJ149&gt;0,(AJ149-AM$10)/AM$10,0)</f>
        <v/>
      </c>
      <c r="AN149" s="68" t="n"/>
      <c r="AO149" s="15">
        <f>IF(AJ149&gt;0,(AJ149-AJ$10)/AJ$10,0)</f>
        <v/>
      </c>
      <c r="AQ149" s="13" t="n">
        <v>22.91</v>
      </c>
      <c r="AR149" s="68">
        <f>IF(AQ149&gt;0,((AQ149-AQ148)/AQ148),0)</f>
        <v/>
      </c>
      <c r="AS149" s="68">
        <f>IF(AQ149&gt;0,AR149-$V149,0)</f>
        <v/>
      </c>
      <c r="AT149" s="68">
        <f>IF(AQ149&gt;0,(AQ149-AT$10)/AT$10,0)</f>
        <v/>
      </c>
      <c r="AU149" s="68" t="n"/>
      <c r="AV149" s="15">
        <f>IF(AQ149&gt;0,(AQ149-AQ$10)/AQ$10,0)</f>
        <v/>
      </c>
      <c r="AX149" s="13" t="n">
        <v>221.09</v>
      </c>
      <c r="AY149" s="68">
        <f>IF(AX149&gt;0,((AX149-AX148)/AX148),0)</f>
        <v/>
      </c>
      <c r="AZ149" s="68">
        <f>IF(AX149&gt;0,AY149-$V149,0)</f>
        <v/>
      </c>
      <c r="BA149" s="68">
        <f>IF(AX149&gt;0,(AX149-BA$10)/BA$10,0)</f>
        <v/>
      </c>
      <c r="BB149" s="68" t="n"/>
      <c r="BC149" s="15">
        <f>IF(AX149&gt;0,(AX149-AX$10)/AX$10,0)</f>
        <v/>
      </c>
      <c r="BE149" s="13" t="n">
        <v>81.09</v>
      </c>
      <c r="BF149" s="68">
        <f>IF(BE149&gt;0,((BE149-BE148)/BE148),0)</f>
        <v/>
      </c>
      <c r="BG149" s="68">
        <f>IF(BE149&gt;0,BF149-$V149,0)</f>
        <v/>
      </c>
      <c r="BH149" s="68" t="n"/>
      <c r="BI149" s="68" t="n"/>
      <c r="BJ149" s="15">
        <f>IF(BE149&gt;0,(BE149-BE$10)/BE$10,0)</f>
        <v/>
      </c>
      <c r="BL149" s="13" t="n">
        <v>75.36</v>
      </c>
      <c r="BM149" s="68">
        <f>IF(BL149&gt;0,((BL149-BL148)/BL148),0)</f>
        <v/>
      </c>
      <c r="BN149" s="68">
        <f>IF(BL149&gt;0,BM149-$V149,0)</f>
        <v/>
      </c>
      <c r="BO149" s="68">
        <f>IF(BL149&gt;0,(BL149-BO$10)/BO$10,0)</f>
        <v/>
      </c>
      <c r="BP149" s="68" t="n"/>
      <c r="BQ149" s="15">
        <f>IF(BL149&gt;0,(BL149-BL$10)/BL$10,0)</f>
        <v/>
      </c>
      <c r="BS149" s="13" t="n">
        <v>43.79</v>
      </c>
      <c r="BT149" s="68">
        <f>IF(BS149&gt;0,((BS149-BS148)/BS148),0)</f>
        <v/>
      </c>
      <c r="BU149" s="68">
        <f>IF(BS149&gt;0,BT149-$V149,0)</f>
        <v/>
      </c>
      <c r="BV149" s="68">
        <f>IF(BS149&gt;0,(BS149-BV$10)/BV$10,0)</f>
        <v/>
      </c>
      <c r="BW149" s="68" t="n"/>
      <c r="BX149" s="15">
        <f>IF(BS149&gt;0,(BS149-BS$10)/BS$10,0)</f>
        <v/>
      </c>
      <c r="BZ149" s="13" t="n"/>
      <c r="CA149" s="68">
        <f>IF(BZ149&gt;0,((BZ149-BZ148)/BZ148),0)</f>
        <v/>
      </c>
      <c r="CB149" s="68">
        <f>IF(BZ149&gt;0,CA149-$V149,0)</f>
        <v/>
      </c>
      <c r="CC149" s="68">
        <f>IF(BZ149&gt;0,(BZ149-CC$10)/CC$10,0)</f>
        <v/>
      </c>
      <c r="CD149" s="68" t="n"/>
      <c r="CE149" s="15">
        <f>IF(BZ149&gt;0,(BZ149-BZ$10)/BZ$10,0)</f>
        <v/>
      </c>
      <c r="CG149" s="13" t="n">
        <v>31.05</v>
      </c>
      <c r="CH149" s="68">
        <f>IF(CG149&gt;0,((CG149-CG148)/CG148),0)</f>
        <v/>
      </c>
      <c r="CI149" s="68">
        <f>IF(CG149&gt;0,CH149-$V149,0)</f>
        <v/>
      </c>
      <c r="CJ149" s="68">
        <f>IF(CG149&gt;0,(CG149-CJ$10)/CJ$10,0)</f>
        <v/>
      </c>
      <c r="CK149" s="68" t="n"/>
      <c r="CL149" s="15">
        <f>IF(CG149&gt;0,(CG149-CG$10)/CG$10,0)</f>
        <v/>
      </c>
      <c r="CN149" s="13" t="n">
        <v>33.63</v>
      </c>
      <c r="CO149" s="68">
        <f>IF(CN149&gt;0,((CN149-CN148)/CN148),0)</f>
        <v/>
      </c>
      <c r="CP149" s="68">
        <f>IF(CN149&gt;0,CO149-$V149,0)</f>
        <v/>
      </c>
      <c r="CQ149" s="68">
        <f>IF(CN149&gt;0,(CN149-CQ$10)/CQ$10,0)</f>
        <v/>
      </c>
      <c r="CR149" s="68" t="n"/>
      <c r="CS149" s="15">
        <f>IF(CN149&gt;0,(CN149-CN$10)/CN$10,0)</f>
        <v/>
      </c>
      <c r="CU149" s="13" t="n">
        <v>38.07</v>
      </c>
      <c r="CV149" s="68">
        <f>IF(CU149&gt;0,((CU149-CU148)/CU148),0)</f>
        <v/>
      </c>
      <c r="CW149" s="68">
        <f>IF(CU149&gt;0,CV149-$V149,0)</f>
        <v/>
      </c>
      <c r="CX149" s="68">
        <f>IF(CU149&gt;0,(CU149-CX$10)/CX$10,0)</f>
        <v/>
      </c>
      <c r="CY149" s="68" t="n"/>
      <c r="CZ149" s="15">
        <f>IF(CU149&gt;0,(CU149-CU$10)/CU$10,0)</f>
        <v/>
      </c>
      <c r="DB149" s="13" t="n">
        <v>20.76</v>
      </c>
      <c r="DC149" s="68">
        <f>IF(DB149&gt;0,((DB149-DB148)/DB148),0)</f>
        <v/>
      </c>
      <c r="DD149" s="68">
        <f>IF(DB149&gt;0,DC149-$V149,0)</f>
        <v/>
      </c>
      <c r="DE149" s="68">
        <f>IF(DB149&gt;0,(DB149-DE$10)/DE$10,0)</f>
        <v/>
      </c>
      <c r="DF149" s="68" t="n"/>
      <c r="DG149" s="15">
        <f>IF(DB149&gt;0,(DB149-DB$10)/DB$10,0)</f>
        <v/>
      </c>
      <c r="DI149" s="13" t="n">
        <v>50.56</v>
      </c>
      <c r="DJ149" s="68">
        <f>IF(DI149&gt;0,((DI149-DI148)/DI148),0)</f>
        <v/>
      </c>
      <c r="DK149" s="68">
        <f>IF(DI149&gt;0,DJ149-$V149,0)</f>
        <v/>
      </c>
      <c r="DL149" s="68">
        <f>IF(DI149&gt;0,(DI149-DL$10)/DL$10,0)</f>
        <v/>
      </c>
      <c r="DM149" s="68" t="n"/>
      <c r="DN149" s="15">
        <f>IF(DI149&gt;0,(DI149-DI$10)/DI$10,0)</f>
        <v/>
      </c>
      <c r="DP149" s="13" t="n">
        <v>44.08</v>
      </c>
      <c r="DQ149" s="68">
        <f>IF(DP149&gt;0,((DP149-DP148)/DP148),0)</f>
        <v/>
      </c>
      <c r="DR149" s="68">
        <f>IF(DP149&gt;0,DQ149-$V149,0)</f>
        <v/>
      </c>
      <c r="DS149" s="68" t="n"/>
      <c r="DT149" s="68" t="n"/>
      <c r="DU149" s="15">
        <f>IF(DP149&gt;0,(DP149-DP$10)/DP$10,0)</f>
        <v/>
      </c>
      <c r="DV149" s="18" t="n"/>
      <c r="DW149" s="13" t="n">
        <v>36.73</v>
      </c>
      <c r="DX149" s="68">
        <f>IF(DW149&gt;0,((DW149-DW148)/DW148),0)</f>
        <v/>
      </c>
      <c r="DY149" s="68">
        <f>IF(DW149&gt;0,DX149-$V149,0)</f>
        <v/>
      </c>
      <c r="DZ149" s="68">
        <f>IF(DW149&gt;0,(DW149-DZ$10)/DZ$10,0)</f>
        <v/>
      </c>
      <c r="EA149" s="68" t="n"/>
      <c r="EB149" s="15">
        <f>IF(DW149&gt;0,(DW149-DW$10)/DW$10,0)</f>
        <v/>
      </c>
      <c r="ED149" s="13" t="n">
        <v>39.82</v>
      </c>
      <c r="EE149" s="68">
        <f>IF(ED149&gt;0,((ED149-ED148)/ED148),0)</f>
        <v/>
      </c>
      <c r="EF149" s="68">
        <f>IF(ED149&gt;0,EE149-$V149,0)</f>
        <v/>
      </c>
      <c r="EG149" s="68">
        <f>IF(ED149&gt;0,(ED149-EG$10)/EG$10,0)</f>
        <v/>
      </c>
      <c r="EH149" s="68" t="n"/>
      <c r="EI149" s="15">
        <f>IF(ED149&gt;0,(ED149-ED$10)/ED$10,0)</f>
        <v/>
      </c>
      <c r="EK149" s="13" t="n">
        <v>129.75</v>
      </c>
      <c r="EL149" s="68">
        <f>IF(EK149&gt;0,((EK149-EK148)/EK148),0)</f>
        <v/>
      </c>
      <c r="EM149" s="68">
        <f>IF(EK149&gt;0,EL149-$V149,0)</f>
        <v/>
      </c>
      <c r="EN149" s="68">
        <f>IF(EK149&gt;0,(EK149-EN$10)/EN$10,0)</f>
        <v/>
      </c>
      <c r="EO149" s="68" t="n"/>
      <c r="EP149" s="15">
        <f>IF(EK149&gt;0,(EK149-EK$10)/EK$10,0)</f>
        <v/>
      </c>
      <c r="ER149" s="13" t="n">
        <v>39.87</v>
      </c>
      <c r="ES149" s="68">
        <f>IF(ER149&gt;0,((ER149-ER148)/ER148),0)</f>
        <v/>
      </c>
      <c r="ET149" s="68">
        <f>IF(ER149&gt;0,ES149-$V149,0)</f>
        <v/>
      </c>
      <c r="EU149" s="68">
        <f>IF(ER149&gt;0,(ER149-EU$10)/EU$10,0)</f>
        <v/>
      </c>
      <c r="EV149" s="68" t="n"/>
      <c r="EW149" s="15">
        <f>IF(ER149&gt;0,(ER149-ER$10)/ER$10,0)</f>
        <v/>
      </c>
      <c r="EY149" s="13" t="n">
        <v>39.17</v>
      </c>
      <c r="EZ149" s="68">
        <f>IF(EY149&gt;0,((EY149-EY148)/EY148),0)</f>
        <v/>
      </c>
      <c r="FA149" s="68">
        <f>IF(EY149&gt;0,EZ149-$V149,0)</f>
        <v/>
      </c>
      <c r="FB149" s="68" t="n"/>
      <c r="FC149" s="68" t="n"/>
      <c r="FD149" s="15">
        <f>IF(EY149&gt;0,(EY149-EY$10)/EY$10,0)</f>
        <v/>
      </c>
      <c r="FF149" s="13" t="n">
        <v>58.88</v>
      </c>
      <c r="FG149" s="68">
        <f>IF(FF149&gt;0,((FF149-FF148)/FF148),0)</f>
        <v/>
      </c>
      <c r="FH149" s="68">
        <f>IF(FF149&gt;0,FG149-$V149,0)</f>
        <v/>
      </c>
      <c r="FI149" s="68">
        <f>IF(FF149&gt;0,(FF149-FI$10)/FI$10,0)</f>
        <v/>
      </c>
      <c r="FJ149" s="68" t="n"/>
      <c r="FK149" s="15">
        <f>IF(FF149&gt;0,(FF149-FF$10)/FF$10,0)</f>
        <v/>
      </c>
      <c r="FM149" s="13" t="n">
        <v>204.71</v>
      </c>
      <c r="FN149" s="68">
        <f>IF(FM149&gt;0,((FM149-FM148)/FM148),0)</f>
        <v/>
      </c>
      <c r="FO149" s="68">
        <f>IF(FM149&gt;0,FN149-$V149,0)</f>
        <v/>
      </c>
      <c r="FP149" s="68">
        <f>IF(FM149&gt;0,(FM149-FP$10)/FP$10,0)</f>
        <v/>
      </c>
      <c r="FQ149" s="68" t="n"/>
      <c r="FR149" s="15">
        <f>IF(FM149&gt;0,(FM149-FM$10)/FM$10,0)</f>
        <v/>
      </c>
      <c r="FT149" s="13" t="n">
        <v>90.7</v>
      </c>
      <c r="FU149" s="68">
        <f>IF(FT149&gt;0,((FT149-FT148)/FT148),0)</f>
        <v/>
      </c>
      <c r="FV149" s="68">
        <f>IF(FT149&gt;0,FU149-$V149,0)</f>
        <v/>
      </c>
      <c r="FW149" s="68">
        <f>IF(FT149&gt;0,(FT149-FW$10)/FW$10,0)</f>
        <v/>
      </c>
      <c r="FX149" s="68" t="n"/>
      <c r="FY149" s="15">
        <f>IF(FT149&gt;0,(FT149-FT$10)/FT$10,0)</f>
        <v/>
      </c>
      <c r="GA149" s="13" t="n">
        <v>18.51</v>
      </c>
      <c r="GB149" s="68">
        <f>IF(GA149&gt;0,((GA149-GA148)/GA148),0)</f>
        <v/>
      </c>
      <c r="GC149" s="68">
        <f>IF(GA149&gt;0,GB149-$V149,0)</f>
        <v/>
      </c>
      <c r="GD149" s="68" t="n"/>
      <c r="GE149" s="68" t="n"/>
      <c r="GF149" s="15">
        <f>IF(GA149&gt;0,(GA149-GA$10)/GA$10,0)</f>
        <v/>
      </c>
      <c r="GG149" s="18" t="n"/>
      <c r="GH149" s="13" t="n">
        <v>19.55</v>
      </c>
      <c r="GI149" s="68">
        <f>IF(GH149&gt;0,((GH149-GH148)/GH148),0)</f>
        <v/>
      </c>
      <c r="GJ149" s="68">
        <f>IF(GH149&gt;0,GI149-$V149,0)</f>
        <v/>
      </c>
      <c r="GK149" s="68">
        <f>IF(GH149&gt;0,(GH149-GK$10)/GK$10,0)</f>
        <v/>
      </c>
      <c r="GL149" s="68" t="n"/>
      <c r="GM149" s="15">
        <f>IF(GH149&gt;0,(GH149-GH$10)/GH$10,0)</f>
        <v/>
      </c>
      <c r="GO149" s="13" t="n">
        <v>25.71</v>
      </c>
      <c r="GP149" s="68">
        <f>IF(GO149&gt;0,((GO149-GO148)/GO148),0)</f>
        <v/>
      </c>
      <c r="GQ149" s="68">
        <f>IF(GO149&gt;0,GP149-$V149,0)</f>
        <v/>
      </c>
      <c r="GR149" s="68" t="n"/>
      <c r="GS149" s="68" t="n"/>
      <c r="GT149" s="15">
        <f>IF(GO149&gt;0,(GO149-GO$10)/GO$10,0)</f>
        <v/>
      </c>
      <c r="GV149" s="13" t="n">
        <v>16.13</v>
      </c>
      <c r="GW149" s="68">
        <f>IF(GV149&gt;0,((GV149-GV148)/GV148),0)</f>
        <v/>
      </c>
      <c r="GX149" s="68">
        <f>IF(GV149&gt;0,GW149-$V149,0)</f>
        <v/>
      </c>
      <c r="GY149" s="68">
        <f>IF(GV149&gt;0,(GV149-GY$10)/GY$10,0)</f>
        <v/>
      </c>
      <c r="GZ149" s="68" t="n"/>
      <c r="HA149" s="15">
        <f>IF(GV149&gt;0,(GV149-GV$10)/GV$10,0)</f>
        <v/>
      </c>
      <c r="HD149" s="13" t="n">
        <v>305.3</v>
      </c>
      <c r="HE149" s="68">
        <f>IF(HD149&gt;0,((HD149-HD148)/HD148),0)</f>
        <v/>
      </c>
      <c r="HF149" s="68">
        <f>IF(HD149&gt;0,HE149-$V149,0)</f>
        <v/>
      </c>
      <c r="HG149" s="68">
        <f>IF(HD149&gt;0,(HD149-HG$10)/HG$10,0)</f>
        <v/>
      </c>
      <c r="HH149" s="68" t="n"/>
      <c r="HI149" s="15">
        <f>IF(HD149&gt;0,(HD149-HD$10)/HD$10,0)</f>
        <v/>
      </c>
      <c r="HK149" s="13" t="n">
        <v>58.66</v>
      </c>
      <c r="HL149" s="68">
        <f>IF(HK149&gt;0,((HK149-HK148)/HK148),0)</f>
        <v/>
      </c>
      <c r="HM149" s="68">
        <f>IF(HK149&gt;0,HL149-$V149,0)</f>
        <v/>
      </c>
      <c r="HN149" s="68">
        <f>IF(HK149&gt;0,(HK149-HN$10)/HN$10,0)</f>
        <v/>
      </c>
      <c r="HO149" s="68" t="n"/>
      <c r="HP149" s="15">
        <f>IF(HK149&gt;0,(HK149-HK$10)/HK$10,0)</f>
        <v/>
      </c>
      <c r="HR149" s="13" t="n">
        <v>110.84</v>
      </c>
      <c r="HS149" s="68">
        <f>IF(HR149&gt;0,((HR149-HR148)/HR148),0)</f>
        <v/>
      </c>
      <c r="HT149" s="68">
        <f>IF(HR149&gt;0,HS149-$V149,0)</f>
        <v/>
      </c>
      <c r="HU149" s="68">
        <f>IF(HR149&gt;0,(HR149-HU$10)/HU$10,0)</f>
        <v/>
      </c>
      <c r="HV149" s="68" t="n"/>
      <c r="HW149" s="15">
        <f>IF(HR149&gt;0,(HR149-HR$10)/HR$10,0)</f>
        <v/>
      </c>
      <c r="HY149" s="13" t="n">
        <v>173.74</v>
      </c>
      <c r="HZ149" s="68">
        <f>IF(HY149&gt;0,((HY149-HY148)/HY148),0)</f>
        <v/>
      </c>
      <c r="IA149" s="68">
        <f>IF(HY149&gt;0,HZ149-$V149,0)</f>
        <v/>
      </c>
      <c r="IB149" s="68">
        <f>IF(HY149&gt;0,(HY149-IB$10)/IB$10,0)</f>
        <v/>
      </c>
      <c r="IC149" s="68" t="n"/>
      <c r="ID149" s="15">
        <f>IF(HY149&gt;0,(HY149-HY$10)/HY$10,0)</f>
        <v/>
      </c>
      <c r="IF149" s="13" t="n">
        <v>288.71</v>
      </c>
      <c r="IG149" s="68">
        <f>IF(IF149&gt;0,((IF149-IF148)/IF148),0)</f>
        <v/>
      </c>
      <c r="IH149" s="68">
        <f>IF(IF149&gt;0,IG149-$V149,0)</f>
        <v/>
      </c>
      <c r="II149" s="68">
        <f>IF(IF149&gt;0,(IF149-II$10)/II$10,0)</f>
        <v/>
      </c>
      <c r="IJ149" s="68" t="n"/>
      <c r="IK149" s="15">
        <f>IF(IF149&gt;0,(IF149-IF$10)/IF$10,0)</f>
        <v/>
      </c>
      <c r="IM149" s="13" t="n">
        <v>263.37</v>
      </c>
      <c r="IN149" s="68">
        <f>IF(IM149&gt;0,((IM149-IM148)/IM148),0)</f>
        <v/>
      </c>
      <c r="IO149" s="68">
        <f>IF(IM149&gt;0,IN149-$V149,0)</f>
        <v/>
      </c>
      <c r="IP149" s="68">
        <f>IF(IM149&gt;0,(IM149-IP$10)/IP$10,0)</f>
        <v/>
      </c>
      <c r="IQ149" s="68" t="n"/>
      <c r="IR149" s="15">
        <f>IF(IM149&gt;0,(IM149-IM$10)/IM$10,0)</f>
        <v/>
      </c>
      <c r="IT149" s="13" t="n">
        <v>79.92</v>
      </c>
      <c r="IU149" s="68">
        <f>IF(IT149&gt;0,((IT149-IT148)/IT148),0)</f>
        <v/>
      </c>
      <c r="IV149" s="68">
        <f>IF(IT149&gt;0,IU149-$V149,0)</f>
        <v/>
      </c>
      <c r="IW149" s="68">
        <f>IF(IT149&gt;0,(IT149-IW$10)/IW$10,0)</f>
        <v/>
      </c>
      <c r="IX149" s="68" t="n"/>
      <c r="IY149" s="15">
        <f>IF(IT149&gt;0,(IT149-IT$10)/IT$10,0)</f>
        <v/>
      </c>
      <c r="JA149" s="13" t="n">
        <v>714.8</v>
      </c>
      <c r="JB149" s="68">
        <f>IF(JA149&gt;0,((JA149-JA148)/JA148),0)</f>
        <v/>
      </c>
      <c r="JC149" s="68">
        <f>IF(JA149&gt;0,JB149-$V149,0)</f>
        <v/>
      </c>
      <c r="JD149" s="68">
        <f>IF(JA149&gt;0,(JA149-JD$10)/JD$10,0)</f>
        <v/>
      </c>
      <c r="JE149" s="68" t="n"/>
      <c r="JF149" s="15">
        <f>IF(JA149&gt;0,(JA149-JA$10)/JA$10,0)</f>
        <v/>
      </c>
      <c r="JH149" s="13" t="n">
        <v>510.88</v>
      </c>
      <c r="JI149" s="68">
        <f>IF(JH149&gt;0,((JH149-JH148)/JH148),0)</f>
        <v/>
      </c>
      <c r="JJ149" s="68">
        <f>IF(JH149&gt;0,JI149-$V149,0)</f>
        <v/>
      </c>
      <c r="JK149" s="68">
        <f>IF(JH149&gt;0,(JH149-JK$10)/JK$10,0)</f>
        <v/>
      </c>
      <c r="JL149" s="68" t="n"/>
      <c r="JM149" s="15">
        <f>IF(JH149&gt;0,(JH149-JH$10)/JH$10,0)</f>
        <v/>
      </c>
      <c r="JO149" s="13" t="n">
        <v>20.1</v>
      </c>
      <c r="JP149" s="68">
        <f>IF(JO149&gt;0,((JO149-JO148)/JO148),0)</f>
        <v/>
      </c>
      <c r="JQ149" s="68">
        <f>IF(JO149&gt;0,JP149-$V149,0)</f>
        <v/>
      </c>
      <c r="JR149" s="68">
        <f>IF(JO149&gt;0,(JO149-JR$10)/JR$10,0)</f>
        <v/>
      </c>
      <c r="JS149" s="68" t="n"/>
      <c r="JT149" s="15">
        <f>IF(JO149&gt;0,(JO149-JO$10)/JO$10,0)</f>
        <v/>
      </c>
      <c r="JV149" s="13" t="n">
        <v>2.27</v>
      </c>
      <c r="JW149" s="68">
        <f>IF(JV149&gt;0,((JV149-JV148)/JV148),0)</f>
        <v/>
      </c>
      <c r="JX149" s="68">
        <f>IF(JV149&gt;0,JW149-$V149,0)</f>
        <v/>
      </c>
      <c r="JY149" s="68">
        <f>IF(JV149&gt;0,(JV149-JY$10)/JY$10,0)</f>
        <v/>
      </c>
      <c r="JZ149" s="68" t="n"/>
      <c r="KA149" s="15">
        <f>IF(JV149&gt;0,(JV149-JV$10)/JV$10,0)</f>
        <v/>
      </c>
      <c r="KC149" s="13" t="n">
        <v>19.3</v>
      </c>
      <c r="KD149" s="68">
        <f>IF(KC149&gt;0,((KC149-KC148)/KC148),0)</f>
        <v/>
      </c>
      <c r="KE149" s="68">
        <f>IF(KC149&gt;0,KD149-$V149,0)</f>
        <v/>
      </c>
      <c r="KF149" s="68">
        <f>IF(KC149&gt;0,(KC149-KF$10)/KF$10,0)</f>
        <v/>
      </c>
      <c r="KG149" s="68" t="n"/>
      <c r="KH149" s="15">
        <f>IF(KC149&gt;0,(KC149-KC$10)/KC$10,0)</f>
        <v/>
      </c>
      <c r="KI149" s="18" t="n"/>
      <c r="KJ149" s="13" t="n">
        <v>101.17</v>
      </c>
      <c r="KK149" s="68">
        <f>IF(KJ149&gt;0,((KJ149-KJ148)/KJ148),0)</f>
        <v/>
      </c>
      <c r="KL149" s="68">
        <f>IF(KJ149&gt;0,KK149-$V149,0)</f>
        <v/>
      </c>
      <c r="KM149" s="68">
        <f>IF(KJ149&gt;0,(KJ149-KM$10)/KM$10,0)</f>
        <v/>
      </c>
      <c r="KN149" s="68" t="n"/>
      <c r="KO149" s="15">
        <f>IF(KJ149&gt;0,(KJ149-KJ$10)/KJ$10,0)</f>
        <v/>
      </c>
      <c r="KQ149" s="13" t="n">
        <v>1.82</v>
      </c>
      <c r="KR149" s="68">
        <f>IF(KQ149&gt;0,((KQ149-KQ148)/KQ148),0)</f>
        <v/>
      </c>
      <c r="KS149" s="68">
        <f>IF(KQ149&gt;0,KR149-$V149,0)</f>
        <v/>
      </c>
      <c r="KT149" s="68">
        <f>IF(KQ149&gt;0,(KQ149-KT$10)/KT$10,0)</f>
        <v/>
      </c>
      <c r="KU149" s="68" t="n"/>
      <c r="KV149" s="15">
        <f>IF(KQ149&gt;0,(KQ149-KQ$10)/KQ$10,0)</f>
        <v/>
      </c>
      <c r="KW149" s="18" t="n"/>
      <c r="KX149" s="13" t="n">
        <v>53.42</v>
      </c>
      <c r="KY149" s="68">
        <f>IF(KX149&gt;0,((KX149-KX148)/KX148),0)</f>
        <v/>
      </c>
      <c r="KZ149" s="68">
        <f>IF(KX149&gt;0,KY149-$V149,0)</f>
        <v/>
      </c>
      <c r="LA149" s="68">
        <f>IF(KX149&gt;0,(KX149-LA$10)/LA$10,0)</f>
        <v/>
      </c>
      <c r="LB149" s="68" t="n"/>
      <c r="LC149" s="15">
        <f>IF(KX149&gt;0,(KX149-KX$10)/KX$10,0)</f>
        <v/>
      </c>
      <c r="LD149" s="18" t="n"/>
      <c r="LE149" s="13" t="n">
        <v>54.04</v>
      </c>
      <c r="LF149" s="68">
        <f>IF(LE149&gt;0,((LE149-LE148)/LE148),0)</f>
        <v/>
      </c>
      <c r="LG149" s="68">
        <f>IF(LE149&gt;0,LF149-$V149,0)</f>
        <v/>
      </c>
      <c r="LH149" s="68">
        <f>IF(LE149&gt;0,(LE149-LH$10)/LH$10,0)</f>
        <v/>
      </c>
      <c r="LI149" s="68" t="n"/>
      <c r="LJ149" s="15">
        <f>IF(LE149&gt;0,(LE149-LE$10)/LE$10,0)</f>
        <v/>
      </c>
      <c r="LL149" s="13" t="n">
        <v>125.84</v>
      </c>
      <c r="LM149" s="68">
        <f>IF(LL149&gt;0,((LL149-LL148)/LL148),0)</f>
        <v/>
      </c>
      <c r="LN149" s="68">
        <f>IF(LL149&gt;0,LM149-$V149,0)</f>
        <v/>
      </c>
      <c r="LO149" s="68">
        <f>IF(LL149&gt;0,(LL149-LO$10)/LO$10,0)</f>
        <v/>
      </c>
      <c r="LP149" s="68" t="n"/>
      <c r="LQ149" s="15">
        <f>IF(LL149&gt;0,(LL149-LL$10)/LL$10,0)</f>
        <v/>
      </c>
      <c r="LS149" s="13" t="n">
        <v>15.84</v>
      </c>
      <c r="LT149" s="68">
        <f>IF(LS149&gt;0,((LS149-LS148)/LS148),0)</f>
        <v/>
      </c>
      <c r="LU149" s="68">
        <f>IF(LS149&gt;0,LT149-$V149,0)</f>
        <v/>
      </c>
      <c r="LV149" s="68" t="n"/>
      <c r="LW149" s="68" t="n"/>
      <c r="LX149" s="15">
        <f>IF(LS149&gt;0,(LS149-LS$10)/LS$10,0)</f>
        <v/>
      </c>
      <c r="LZ149" s="13" t="n">
        <v>14.55</v>
      </c>
      <c r="MA149" s="68">
        <f>IF(LZ149&gt;0,((LZ149-LZ148)/LZ148),0)</f>
        <v/>
      </c>
      <c r="MB149" s="68">
        <f>IF(LZ149&gt;0,MA149-$V149,0)</f>
        <v/>
      </c>
      <c r="MC149" s="68">
        <f>IF(LZ149&gt;0,(LZ149-MC$10)/MC$10,0)</f>
        <v/>
      </c>
      <c r="MD149" s="68" t="n"/>
      <c r="ME149" s="15">
        <f>IF(LZ149&gt;0,(LZ149-LZ$10)/LZ$10,0)</f>
        <v/>
      </c>
      <c r="MG149" s="13" t="n">
        <v>74.68000000000001</v>
      </c>
      <c r="MH149" s="68">
        <f>IF(MG149&gt;0,((MG149-MG148)/MG148),0)</f>
        <v/>
      </c>
      <c r="MI149" s="68">
        <f>IF(MG149&gt;0,MH149-$V149,0)</f>
        <v/>
      </c>
      <c r="MJ149" s="68">
        <f>IF(MG149&gt;0,(MG149-MJ$10)/MJ$10,0)</f>
        <v/>
      </c>
      <c r="MK149" s="68" t="n"/>
      <c r="ML149" s="15">
        <f>IF(MG149&gt;0,(MG149-MG$10)/MG$10,0)</f>
        <v/>
      </c>
      <c r="MN149" s="13" t="n">
        <v>143.72</v>
      </c>
      <c r="MO149" s="68">
        <f>IF(MN149&gt;0,((MN149-MN148)/MN148),0)</f>
        <v/>
      </c>
      <c r="MP149" s="68">
        <f>IF(MN149&gt;0,MO149-$V149,0)</f>
        <v/>
      </c>
      <c r="MQ149" s="68">
        <f>IF(MN149&gt;0,(MN149-MQ$10)/MQ$10,0)</f>
        <v/>
      </c>
      <c r="MR149" s="68" t="n"/>
      <c r="MS149" s="15">
        <f>IF(MN149&gt;0,(MN149-MN$10)/MN$10,0)</f>
        <v/>
      </c>
      <c r="MU149" s="13" t="n">
        <v>16.84</v>
      </c>
      <c r="MV149" s="68">
        <f>IF(MU149&gt;0,((MU149-MU148)/MU148),0)</f>
        <v/>
      </c>
      <c r="MW149" s="68">
        <f>IF(MU149&gt;0,MV149-$V149,0)</f>
        <v/>
      </c>
      <c r="MX149" s="68">
        <f>IF(MU149&gt;0,(MU149-MX$10)/MX$10,0)</f>
        <v/>
      </c>
      <c r="MY149" s="68" t="n"/>
      <c r="MZ149" s="15">
        <f>IF(MU149&gt;0,(MU149-MU$10)/MU$10,0)</f>
        <v/>
      </c>
      <c r="NB149" s="13" t="n">
        <v>268</v>
      </c>
      <c r="NC149" s="68">
        <f>IF(NB149&gt;0,((NB149-NB148)/NB148),0)</f>
        <v/>
      </c>
      <c r="ND149" s="68">
        <f>IF(NB149&gt;0,NC149-$V149,0)</f>
        <v/>
      </c>
      <c r="NE149" s="68">
        <f>IF(NB149&gt;0,(NB149-NE$10)/NE$10,0)</f>
        <v/>
      </c>
      <c r="NF149" s="68" t="n"/>
      <c r="NG149" s="15">
        <f>IF(NB149&gt;0,(NB149-NB$10)/NB$10,0)</f>
        <v/>
      </c>
      <c r="NI149" s="13" t="n">
        <v>6.18</v>
      </c>
      <c r="NJ149" s="68">
        <f>IF(NI149&gt;0,((NI149-NI148)/NI148),0)</f>
        <v/>
      </c>
      <c r="NK149" s="68">
        <f>IF(NI149&gt;0,NJ149-$V149,0)</f>
        <v/>
      </c>
      <c r="NL149" s="68">
        <f>IF(NI149&gt;0,(NI149-NL$10)/NL$10,0)</f>
        <v/>
      </c>
      <c r="NM149" s="68" t="n"/>
      <c r="NN149" s="15">
        <f>IF(NI149&gt;0,(NI149-NI$10)/NI$10,0)</f>
        <v/>
      </c>
      <c r="NP149" s="13" t="n">
        <v>623.73</v>
      </c>
      <c r="NQ149" s="68">
        <f>IF(NP149&gt;0,((NP149-NP148)/NP148),0)</f>
        <v/>
      </c>
      <c r="NR149" s="68">
        <f>IF(NP149&gt;0,NQ149-$V149,0)</f>
        <v/>
      </c>
      <c r="NS149" s="68">
        <f>IF(NP149&gt;0,(NP149-NS$10)/NS$10,0)</f>
        <v/>
      </c>
      <c r="NT149" s="68" t="n"/>
      <c r="NU149" s="15">
        <f>IF(NP149&gt;0,(NP149-NP$10)/NP$10,0)</f>
        <v/>
      </c>
      <c r="NW149" s="13" t="n">
        <v>192.17</v>
      </c>
      <c r="NX149" s="68">
        <f>IF(NW149&gt;0,((NW149-NW148)/NW148),0)</f>
        <v/>
      </c>
      <c r="NY149" s="68">
        <f>IF(NW149&gt;0,NX149-$V149,0)</f>
        <v/>
      </c>
      <c r="NZ149" s="68">
        <f>IF(NW149&gt;0,(NW149-NZ$10)/NZ$10,0)</f>
        <v/>
      </c>
      <c r="OA149" s="68" t="n"/>
      <c r="OB149" s="15">
        <f>IF(NW149&gt;0,(NW149-NW$10)/NW$10,0)</f>
        <v/>
      </c>
      <c r="OD149" s="13" t="n">
        <v>2.67</v>
      </c>
      <c r="OE149" s="68">
        <f>IF(OD149&gt;0,((OD149-OD148)/OD148),0)</f>
        <v/>
      </c>
      <c r="OF149" s="68">
        <f>IF(OD149&gt;0,OE149-$V149,0)</f>
        <v/>
      </c>
      <c r="OG149" s="68">
        <f>IF(OD149&gt;0,(OD149-OG$10)/OG$10,0)</f>
        <v/>
      </c>
      <c r="OH149" s="68" t="n"/>
      <c r="OI149" s="15">
        <f>IF(OD149&gt;0,(OD149-OD$10)/OD$10,0)</f>
        <v/>
      </c>
      <c r="OK149" s="13" t="n">
        <v>242.33</v>
      </c>
      <c r="OL149" s="68">
        <f>IF(OK149&gt;0,((OK149-OK148)/OK148),0)</f>
        <v/>
      </c>
      <c r="OM149" s="68">
        <f>IF(OK149&gt;0,OL149-$V149,0)</f>
        <v/>
      </c>
      <c r="ON149" s="68">
        <f>IF(OK149&gt;0,(OK149-ON$10)/ON$10,0)</f>
        <v/>
      </c>
      <c r="OO149" s="68" t="n"/>
      <c r="OP149" s="15">
        <f>IF(OK149&gt;0,(OK149-OK$10)/OK$10,0)</f>
        <v/>
      </c>
      <c r="OR149" s="13" t="n">
        <v>8.1</v>
      </c>
      <c r="OS149" s="68">
        <f>IF(OR149&gt;0,((OR149-OR148)/OR148),0)</f>
        <v/>
      </c>
      <c r="OT149" s="68">
        <f>IF(OR149&gt;0,OS149-$V149,0)</f>
        <v/>
      </c>
      <c r="OU149" s="68">
        <f>IF(OR149&gt;0,(OR149-OU$10)/OU$10,0)</f>
        <v/>
      </c>
      <c r="OV149" s="68" t="n"/>
      <c r="OW149" s="15">
        <f>IF(OR149&gt;0,(OR149-OR$10)/OR$10,0)</f>
        <v/>
      </c>
      <c r="OY149" s="13" t="n">
        <v>155.22</v>
      </c>
      <c r="OZ149" s="68">
        <f>IF(OY149&gt;0,((OY149-OY148)/OY148),0)</f>
        <v/>
      </c>
      <c r="PA149" s="68">
        <f>IF(OY149&gt;0,OZ149-$V149,0)</f>
        <v/>
      </c>
      <c r="PB149" s="68">
        <f>IF(OY149&gt;0,(OY149-PB$10)/PB$10,0)</f>
        <v/>
      </c>
      <c r="PC149" s="68" t="n"/>
      <c r="PD149" s="15">
        <f>IF(OY149&gt;0,(OY149-OY$10)/OY$10,0)</f>
        <v/>
      </c>
      <c r="PE149" s="18" t="n"/>
      <c r="PF149" s="13" t="n">
        <v>273.22</v>
      </c>
      <c r="PG149" s="68">
        <f>IF(PF149&gt;0,((PF149-PF148)/PF148),0)</f>
        <v/>
      </c>
      <c r="PH149" s="68">
        <f>IF(PF149&gt;0,PG149-$V149,0)</f>
        <v/>
      </c>
      <c r="PI149" s="68">
        <f>IF(PF149&gt;0,(PF149-PI$10)/PI$10,0)</f>
        <v/>
      </c>
      <c r="PJ149" s="68" t="n"/>
      <c r="PK149" s="15">
        <f>IF(PF149&gt;0,(PF149-PF$10)/PF$10,0)</f>
        <v/>
      </c>
      <c r="PM149" s="13" t="n"/>
      <c r="PN149" s="68">
        <f>IF(PM149&gt;0,((PM149-PM148)/PM148),0)</f>
        <v/>
      </c>
      <c r="PO149" s="68">
        <f>PN149-$V149</f>
        <v/>
      </c>
      <c r="PP149" s="68">
        <f>IF(PM149&gt;0,(PM149-PP$10)/PP$10,0)</f>
        <v/>
      </c>
      <c r="PQ149" s="68" t="n"/>
      <c r="PR149" s="15">
        <f>IF(PM149&gt;0,(PM149-PM$10)/PM$10,0)</f>
        <v/>
      </c>
      <c r="PT149" s="13" t="n">
        <v>9.960000000000001</v>
      </c>
      <c r="PU149" s="68">
        <f>IF(PT149&gt;0,((PT149-PT148)/PT148),0)</f>
        <v/>
      </c>
      <c r="PV149" s="68">
        <f>IF(PT149&gt;0,PU149-$V149,0)</f>
        <v/>
      </c>
      <c r="PW149" s="68">
        <f>IF(PT149&gt;0,(PT149-PW$10)/PW$10,0)</f>
        <v/>
      </c>
      <c r="PX149" s="68" t="n"/>
      <c r="PY149" s="15">
        <f>IF(PT149&gt;0,(PT149-PT$10)/PT$10,0)</f>
        <v/>
      </c>
      <c r="QA149" s="13" t="n">
        <v>224.13</v>
      </c>
      <c r="QB149" s="68">
        <f>IF(QA149&gt;0,((QA149-QA148)/QA148),0)</f>
        <v/>
      </c>
      <c r="QC149" s="68">
        <f>IF(QA149&gt;0,QB149-$V149,0)</f>
        <v/>
      </c>
      <c r="QD149" s="68">
        <f>IF(QA149&gt;0,(QA149-QD$10)/QD$10,0)</f>
        <v/>
      </c>
      <c r="QE149" s="68" t="n"/>
      <c r="QF149" s="15">
        <f>IF(QA149&gt;0,(QA149-QA$10)/QA$10,0)</f>
        <v/>
      </c>
      <c r="QH149" s="13" t="n">
        <v>1.73</v>
      </c>
      <c r="QI149" s="68">
        <f>IF(QH149&gt;0,((QH149-QH148)/QH148),0)</f>
        <v/>
      </c>
      <c r="QJ149" s="68">
        <f>IF(QH149&gt;0,QI149-$V149,0)</f>
        <v/>
      </c>
      <c r="QK149" s="68">
        <f>IF(QH149&gt;0,(QH149-QK$10)/QK$10,0)</f>
        <v/>
      </c>
      <c r="QL149" s="68" t="n"/>
      <c r="QM149" s="15">
        <f>IF(QH149&gt;0,(QH149-QH$10)/QH$10,0)</f>
        <v/>
      </c>
      <c r="QO149" s="13" t="n">
        <v>12.3</v>
      </c>
      <c r="QP149" s="68">
        <f>IF(QO149&gt;0,((QO149-QO148)/QO148),0)</f>
        <v/>
      </c>
      <c r="QQ149" s="68">
        <f>IF(QO149&gt;0,QP149-$V149,0)</f>
        <v/>
      </c>
      <c r="QR149" s="68">
        <f>IF(QO149&gt;0,(QO149-QR$10)/QR$10,0)</f>
        <v/>
      </c>
      <c r="QS149" s="68" t="n"/>
      <c r="QT149" s="15">
        <f>IF(QO149&gt;0,(QO149-QO$10)/QO$10,0)</f>
        <v/>
      </c>
      <c r="QV149" s="13" t="n">
        <v>3.283</v>
      </c>
      <c r="QW149" s="68">
        <f>IF(QV149&gt;0,((QV149-QV148)/QV148),0)</f>
        <v/>
      </c>
      <c r="QX149" s="68">
        <f>IF(QV149&gt;0,QW149-$V149,0)</f>
        <v/>
      </c>
      <c r="QY149" s="68">
        <f>IF(QV149&gt;0,(QV149-QY$10)/QY$10,0)</f>
        <v/>
      </c>
      <c r="QZ149" s="68" t="n"/>
      <c r="RA149" s="15">
        <f>IF(QV149&gt;0,(QV149-QV$10)/QV$10,0)</f>
        <v/>
      </c>
      <c r="RC149" s="13" t="n">
        <v>44.27</v>
      </c>
      <c r="RD149" s="68">
        <f>IF(RC149&gt;0,((RC149-RC148)/RC148),0)</f>
        <v/>
      </c>
      <c r="RE149" s="68">
        <f>IF(RC149&gt;0,RD149-$V149,0)</f>
        <v/>
      </c>
      <c r="RF149" s="68">
        <f>IF(RC149&gt;0,(RC149-RF$10)/RF$10,0)</f>
        <v/>
      </c>
      <c r="RG149" s="68" t="n"/>
      <c r="RH149" s="15">
        <f>IF(RC149&gt;0,(RC149-RC$10)/RC$10,0)</f>
        <v/>
      </c>
      <c r="RJ149" s="13" t="n">
        <v>241.6</v>
      </c>
      <c r="RK149" s="68">
        <f>IF(RJ149&gt;0,((RJ149-RJ148)/RJ148),0)</f>
        <v/>
      </c>
      <c r="RL149" s="68">
        <f>RK149-$V149</f>
        <v/>
      </c>
      <c r="RM149" s="68">
        <f>IF(RJ149&gt;0,(RJ149-RM$10)/RM$10,0)</f>
        <v/>
      </c>
      <c r="RN149" s="68" t="n"/>
      <c r="RO149" s="15">
        <f>IF(RJ149&gt;0,(RJ149-RJ$10)/RJ$10,0)</f>
        <v/>
      </c>
      <c r="RQ149" s="13" t="n">
        <v>17.28</v>
      </c>
      <c r="RR149" s="68">
        <f>IF(RQ149&gt;0,((RQ149-RQ148)/RQ148),0)</f>
        <v/>
      </c>
      <c r="RS149" s="68">
        <f>RR149-$V149</f>
        <v/>
      </c>
      <c r="RT149" s="68">
        <f>IF(RQ149&gt;0,(RQ149-RT$10)/RT$10,0)</f>
        <v/>
      </c>
      <c r="RU149" s="68" t="n"/>
      <c r="RV149" s="15">
        <f>IF(RQ149&gt;0,(RQ149-RQ$10)/RQ$10,0)</f>
        <v/>
      </c>
      <c r="RX149" s="13" t="n">
        <v>154.86</v>
      </c>
      <c r="RY149" s="68">
        <f>IF(RX149&gt;0,((RX149-RX148)/RX148),0)</f>
        <v/>
      </c>
      <c r="RZ149" s="68">
        <f>RY149-$V149</f>
        <v/>
      </c>
      <c r="SA149" s="68">
        <f>IF(RX149&gt;0,(RX149-SA$10)/SA$10,0)</f>
        <v/>
      </c>
      <c r="SB149" s="68" t="n"/>
      <c r="SC149" s="15">
        <f>IF(RX149&gt;0,(RX149-RX$10)/RX$10,0)</f>
        <v/>
      </c>
      <c r="SE149" s="13" t="n">
        <v>15.95</v>
      </c>
      <c r="SF149" s="68">
        <f>IF(SE149&gt;0,((SE149-SE148)/SE148),0)</f>
        <v/>
      </c>
      <c r="SG149" s="68">
        <f>SF149-$V149</f>
        <v/>
      </c>
      <c r="SH149" s="68">
        <f>IF(SE149&gt;0,(SE149-SH$10)/SH$10,0)</f>
        <v/>
      </c>
      <c r="SI149" s="68" t="n"/>
      <c r="SJ149" s="15">
        <f>IF(SE149&gt;0,(SE149-SE$10)/SE$10,0)</f>
        <v/>
      </c>
      <c r="SL149" s="13" t="n">
        <v>1.29</v>
      </c>
      <c r="SM149" s="68">
        <f>IF(SL149&gt;0,((SL149-SL148)/SL148),0)</f>
        <v/>
      </c>
      <c r="SN149" s="68">
        <f>SM149-$V149</f>
        <v/>
      </c>
      <c r="SO149" s="68">
        <f>IF(SL149&gt;0,(SL149-SO$10)/SO$10,0)</f>
        <v/>
      </c>
      <c r="SP149" s="68" t="n"/>
      <c r="SQ149" s="15">
        <f>IF(SL149&gt;0,(SL149-SL$10)/SL$10,0)</f>
        <v/>
      </c>
      <c r="SS149" s="13" t="n">
        <v>19.76</v>
      </c>
      <c r="ST149" s="68">
        <f>IF(SS149&gt;0,((SS149-SS148)/SS148),0)</f>
        <v/>
      </c>
      <c r="SU149" s="68">
        <f>ST149-$V149</f>
        <v/>
      </c>
      <c r="SV149" s="68">
        <f>IF(SS149&gt;0,(SS149-SV$10)/SV$10,0)</f>
        <v/>
      </c>
      <c r="SW149" s="68" t="n"/>
      <c r="SX149" s="15">
        <f>IF(SS149&gt;0,(SS149-SS$10)/SS$10,0)</f>
        <v/>
      </c>
      <c r="SZ149" s="13" t="n">
        <v>61.56</v>
      </c>
      <c r="TA149" s="68">
        <f>IF(SZ149&gt;0,((SZ149-SZ148)/SZ148),0)</f>
        <v/>
      </c>
      <c r="TB149" s="68">
        <f>TA149-$V149</f>
        <v/>
      </c>
      <c r="TC149" s="68">
        <f>IF(SZ149&gt;0,(SZ149-TC$10)/TC$10,0)</f>
        <v/>
      </c>
      <c r="TD149" s="68" t="n"/>
      <c r="TE149" s="15">
        <f>IF(SZ149&gt;0,(SZ149-SZ$10)/SZ$10,0)</f>
        <v/>
      </c>
      <c r="TG149" s="587" t="n">
        <v>0.2995</v>
      </c>
      <c r="TH149" s="68">
        <f>IF(TG149&gt;0,((TG149-TG148)/TG148),0)</f>
        <v/>
      </c>
      <c r="TI149" s="68">
        <f>TH149-$V149</f>
        <v/>
      </c>
      <c r="TJ149" s="68">
        <f>IF(TG149&gt;0,(TG149-TJ$10)/TJ$10,0)</f>
        <v/>
      </c>
      <c r="TK149" s="68" t="n"/>
      <c r="TL149" s="15">
        <f>IF(TG149&gt;0,(TG149-TG$10)/TG$10,0)</f>
        <v/>
      </c>
      <c r="TN149" s="13" t="n">
        <v>89.52</v>
      </c>
      <c r="TO149" s="68">
        <f>IF(TN149&gt;0,((TN149-TN148)/TN148),0)</f>
        <v/>
      </c>
      <c r="TP149" s="68">
        <f>TO149-$V149</f>
        <v/>
      </c>
      <c r="TQ149" s="68">
        <f>IF(TN149&gt;0,(TN149-TQ$10)/TQ$10,0)</f>
        <v/>
      </c>
      <c r="TR149" s="68" t="n"/>
      <c r="TS149" s="15">
        <f>IF(TN149&gt;0,(TN149-TN$10)/TN$10,0)</f>
        <v/>
      </c>
      <c r="TU149" s="587" t="n">
        <v>3.35</v>
      </c>
      <c r="TV149" s="68">
        <f>IF(TU149&gt;0,((TU149-TU148)/TU148),0)</f>
        <v/>
      </c>
      <c r="TW149" s="68">
        <f>TV149-$V149</f>
        <v/>
      </c>
      <c r="TX149" s="68">
        <f>IF(TU149&gt;0,(TU149-TX$10)/TX$10,0)</f>
        <v/>
      </c>
      <c r="TY149" s="68" t="n"/>
      <c r="TZ149" s="15">
        <f>IF(TU149&gt;0,(TU149-TU$10)/TU$10,0)</f>
        <v/>
      </c>
      <c r="UB149" s="587" t="n"/>
      <c r="UC149" s="68">
        <f>IF(UB149&gt;0,((UB149-UB148)/UB148),0)</f>
        <v/>
      </c>
      <c r="UD149" s="68">
        <f>UC149-$V149</f>
        <v/>
      </c>
      <c r="UE149" s="68">
        <f>IF(UB149&gt;0,(UB149-UE$10)/UE$10,0)</f>
        <v/>
      </c>
      <c r="UF149" s="68" t="n"/>
      <c r="UG149" s="15">
        <f>IF(UB149&gt;0,(UB149-UB$10)/UB$10,0)</f>
        <v/>
      </c>
      <c r="UI149" s="587" t="n"/>
      <c r="UJ149" s="68">
        <f>IF(UI149&gt;0,((UI149-UI148)/UI148),0)</f>
        <v/>
      </c>
      <c r="UK149" s="68">
        <f>UJ149-$V149</f>
        <v/>
      </c>
      <c r="UL149" s="68">
        <f>IF(UI149&gt;0,(UI149-UL$10)/UL$10,0)</f>
        <v/>
      </c>
      <c r="UM149" s="68" t="n"/>
      <c r="UN149" s="15">
        <f>IF(UI149&gt;0,(UI149-UI$10)/UI$10,0)</f>
        <v/>
      </c>
      <c r="UP149" s="587" t="n"/>
      <c r="UQ149" s="68">
        <f>IF(UP149&gt;0,((UP149-UP148)/UP148),0)</f>
        <v/>
      </c>
      <c r="UR149" s="68">
        <f>UQ149-$V149</f>
        <v/>
      </c>
      <c r="US149" s="68">
        <f>IF(UP149&gt;0,(UP149-US$10)/US$10,0)</f>
        <v/>
      </c>
      <c r="UT149" s="68" t="n"/>
      <c r="UU149" s="15">
        <f>IF(UP149&gt;0,(UP149-UP$10)/UP$10,0)</f>
        <v/>
      </c>
      <c r="UW149" s="587" t="n"/>
      <c r="UX149" s="68">
        <f>IF(UW149&gt;0,((UW149-UW148)/UW148),0)</f>
        <v/>
      </c>
      <c r="UY149" s="68">
        <f>UX149-$V149</f>
        <v/>
      </c>
      <c r="UZ149" s="68">
        <f>IF(UW149&gt;0,(UW149-UZ$10)/UZ$10,0)</f>
        <v/>
      </c>
      <c r="VA149" s="68" t="n"/>
      <c r="VB149" s="15">
        <f>IF(UW149&gt;0,(UW149-UW$10)/UW$10,0)</f>
        <v/>
      </c>
      <c r="VD149" s="587" t="n"/>
      <c r="VE149" s="68">
        <f>IF(VD149&gt;0,((VD149-VD148)/VD148),0)</f>
        <v/>
      </c>
      <c r="VF149" s="68">
        <f>VE149-$V149</f>
        <v/>
      </c>
      <c r="VG149" s="68">
        <f>IF(VD149&gt;0,(VD149-VG$10)/VG$10,0)</f>
        <v/>
      </c>
      <c r="VH149" s="68" t="n"/>
      <c r="VI149" s="15">
        <f>IF(VD149&gt;0,(VD149-VD$10)/VD$10,0)</f>
        <v/>
      </c>
      <c r="VM149" s="21">
        <f>IF($C149&gt;0,(($IK$5*IG149)+($GT$5*GP149)+($JM$5*JI149)+($JF$5*JB149)+($IY$5*IU149)+($IR$5*IN149)+($ID$5*HZ149)+($HW$5*HS149)+($HP$5*HL149)+($HI$5*HE149)+($GF$5*GB149)+($FY$5*FU149)+($FR$5*FN149)+($FK$5*FG149)+($FD$5*EZ149)+($EW$5*ES149)+($EP$5*EL149)+($EI$5*EE149)+($EB$5*DX149)+($DU$5*DQ149)+($DN$5*DJ149)+($DG$5*DC149)+($CZ$5*CV149)+($CS$5*CO149)+($CL$5*CH149)+($CE$5*CA149)+($BX$5*BT149)+($BQ$5*BM149)+($BJ$5*BF149)+($BC$5*AY149)+($AV$5*AR149)+($AO$5*AK149)+($AH$5*AD149)+($JT$5*JP149)+($KA$5*JW149)+($KO$5*KK149)+($PR$5*PN149)+($GM$5*GI149)+($HA$5*GW149)+($KV$5*KR149)+($KH$5*KD149)+($LC$5*KY149)+($MS$5*MO149)+($ML$5*MH149)+($ME$5*MA149)+($LX$5*LT149)+($LQ$5*LM149)+($LJ$5*LF149)+(MV149*$MZ$5)+(NC149*$NG$5)+(NJ149*$NN$5)+($OI$5*OE149)+($NU$5*NQ149)+($OB$5*NX149)+($PK$5*PG149)+($OP$5*OL149)+($OW$5*OS149)+($PD$5*OZ149)+(PU149*$PY$5)+(QB149*$QF$5)+(QI149*$QM$5)+(QP149*$QT$5)+(QW149*$RA$5)+(RD149*$RH$5)+(RK149*$RO$5)+(RR149*$RV$5)+(RY149*$SC$5)+(SF149*$SJ$5)+(SM149*$SQ$5)+(ST149*$SX$5)+(TA149*$TE$5))+(TH149*$TL$5)+(TO149*$TS$5))/$VM$5</f>
        <v/>
      </c>
      <c r="VN149" s="538" t="n"/>
      <c r="VO149" s="21">
        <f>IF($C149&gt;0,(($IK$5*II149)+($GT$5*GR149)+($JM$5*JK149)+($JF$5*JD149)+($IY$5*IW149)+($IR$5*IP149)+($ID$5*IB149)+($HW$5*HU149)+($HP$5*HN149)+($HI$5*HG149)+($GF$5*GD149)+($FY$5*FW149)+($FR$5*FP149)+($FK$5*FI149)+($FD$5*FB149)+($EW$5*EU149)+($EP$5*EN149)+($EI$5*EG149)+($EB$5*DZ149)+($DU$5*DS149)+($DN$5*DL149)+($DG$5*DE149)+($CZ$5*CX149)+($CS$5*CQ149)+($CL$5*CJ149)+($CE$5*CC149)+($BX$5*BV149)+($BQ$5*BO149)+($BJ$5*BH149)+($BC$5*BA149)+($AV$5*AT149)+($AO$5*AM149)+($AH$5*AF149)+($KO$5*KM149)+($KH$5*KF149)+($KA$5*JY149)+($JT$5*JR149)+($PR$5*PP149)+($GM$5*GK149)+($HA$5*GY149)+($KV$5*KT149)+($LC$5*LA149)+($MS$5*MQ149)+($ML$5*MJ149)+($ME$5*MC149)+($LX$5*LV149)+($LQ$5*LO149)+($LJ$5*LH149)+(MX149*$MZ$5)+(NE149*$NG$5)+(NL149*$NN$5)+($OI$5*OG149)+($NU$5*NS149)+($OB$5*NZ149)+($PD$5*PB149)+($OW$5*OU149)+($OP$5*ON149)+($PK$5*PI149)+($PY$5*PW149)+($QF$5*QD149)+($QM$5*QK149)+($QT$5*QR149)+($RA$5*QY149)+($RH$5*RF149)+($RO$5*RM149)+(RT149*$RV$5)+(SA149*$SC$5)+(SH149*$SJ$5)+(SO149*$SQ$5)+(SV149*$SX$5)+(TC149*$TE$5)+(TJ149*$TL$5)+(TQ149*$TS$5))/$VM$5,0)</f>
        <v/>
      </c>
      <c r="VP149" s="14" t="n"/>
      <c r="VQ149" s="21">
        <f>IF($C149&gt;0,(($IK$5*IK149)+($GT$5*GT149)+($JM$5*JM149)+($JF$5*JF149)+($IY$5*IY149)+($IR$5*IR149)+($ID$5*ID149)+($HW$5*HW149)+($HP$5*HP149)+($HI$5*HI149)+($GF$5*GF149)+($FY$5*FY149)+($FR$5*FR149)+($FK$5*FK149)+($FD$5*FD149)+($EW$5*EW149)+($EP$5*EP149)+($EI$5*EI149)+($EB$5*EB149)+($DU$5*DU149)+($DN$5*DN149)+($DG$5*DG149)+($CZ$5*CZ149)+($CS$5*CS149)+($CL$5*CL149)+($CE$5*CE149)+($BX$5*BX149)+($BQ$5*BQ149)+($BJ$5*BJ149)+($BC$5*BC149)+($AV$5*AV149)+($AO$5*AO149)+($AH$5*AH149)+($KO$5*KO149)+($PR$5*PR149)+($GM$5*GM149)+($HA$5*HA149)+($KH$5*KH149)+($KA$5*KA149)+($JT$5*JT149)+($KV$5*KV149)+($LC$5*LC149)+($MS$5*MS149)+($ML$5*ML149)+($ME$5*ME149)+($LX$5*LX149)+($LQ$5*LQ149)+($LJ$5*LJ149)+($OI$5*OI149)+($NU$5*NU149)+($NN$5*NN149)+($NG$5*NG149)+($MZ$5*MZ149)+(OB149*$OB$5)+($PD$5*PD149)+($OW$5*OW149)+($OP$5*OP149)+($PK$5*PK149)+(PY149*$PY$5)+(QF149*$QF$5)+(QM149*$QM$5)+(QT149*$QT$5)+(RA149*$RA$5)+(RH149*$RH$5)+(RO149*$RO$5)+(RV149*$RV$5)+(SC149*$SC$5)+(SJ149*$SJ$5)+(SQ149*$SQ$5)+(SX149*$SX$5)+(TE149*$TE$5)+(TL149*$TL$5)+(TS149*$TS$5))/$VM$5,0)</f>
        <v/>
      </c>
    </row>
    <row r="150" ht="16" customHeight="1" s="545">
      <c r="A150" s="127" t="n">
        <v>45863</v>
      </c>
      <c r="B150" s="4">
        <f>A150</f>
        <v/>
      </c>
      <c r="C150" s="13" t="n">
        <v>44901.92</v>
      </c>
      <c r="D150" s="138">
        <f>IF(C150&gt;0,C150-C149,0)</f>
        <v/>
      </c>
      <c r="E150" s="68">
        <f>IF(C150&gt;0,D150/C149,0)</f>
        <v/>
      </c>
      <c r="F150" s="15">
        <f>IF(C150&gt;0,(C150-C$10)/C$10,0)</f>
        <v/>
      </c>
      <c r="G150" s="13" t="n">
        <v>6388.64</v>
      </c>
      <c r="H150" s="138">
        <f>IF(G150&gt;0,G150-G149,0)</f>
        <v/>
      </c>
      <c r="I150" s="68">
        <f>IF(G150&gt;0,H150/G149,0)</f>
        <v/>
      </c>
      <c r="J150" s="15">
        <f>IF(G150&gt;0,(G150-G$10)/G$10,0)</f>
        <v/>
      </c>
      <c r="K150" s="13" t="n">
        <v>21108.32</v>
      </c>
      <c r="L150" s="138">
        <f>IF(K150&gt;0,K150-K149,0)</f>
        <v/>
      </c>
      <c r="M150" s="68">
        <f>IF(K150&gt;0,L150/K149,0)</f>
        <v/>
      </c>
      <c r="N150" s="15">
        <f>IF(K150&gt;0,(K150-K$10)/K$10,0)</f>
        <v/>
      </c>
      <c r="O150" s="13" t="n">
        <v>2261.07</v>
      </c>
      <c r="P150" s="138">
        <f>IF(O150&gt;0,O150-O149,0)</f>
        <v/>
      </c>
      <c r="Q150" s="68">
        <f>IF(O150&gt;0,P150/O149,0)</f>
        <v/>
      </c>
      <c r="R150" s="15">
        <f>IF(O150&gt;0,(O150-O$10)/O$10,0)</f>
        <v/>
      </c>
      <c r="S150" s="18">
        <f>IF(O150&gt;0,(((O150*0.7)*Q150)+((K150*0.9)*M150)+((G150*0.65)*I150)+((C150*0.6)*E150))/(O150+K150+G150+C150),0)</f>
        <v/>
      </c>
      <c r="T150" s="121">
        <f>IF(O150&gt;0,(S150*200)+T149,0)</f>
        <v/>
      </c>
      <c r="U150" s="121">
        <f>T150</f>
        <v/>
      </c>
      <c r="V150" s="134">
        <f>IF(T150&gt;0,(T150-T149)/T149,0)</f>
        <v/>
      </c>
      <c r="W150" s="21">
        <f>IF(T150&gt;0,(T150-T$11)/T$11,0)</f>
        <v/>
      </c>
      <c r="X150" s="18">
        <f>IF(T150&gt;0,((Q150+M150+I150+E150)/4),0)</f>
        <v/>
      </c>
      <c r="Y150" s="353" t="n">
        <v>121373.84</v>
      </c>
      <c r="Z150" s="15" t="n">
        <v>2e-06</v>
      </c>
      <c r="AA150" s="21">
        <f>Z150-$V150</f>
        <v/>
      </c>
      <c r="AC150" s="13" t="n">
        <v>245.4</v>
      </c>
      <c r="AD150" s="68">
        <f>IF(AC150&gt;0,((AC150-AC149)/AC149),0)</f>
        <v/>
      </c>
      <c r="AE150" s="68">
        <f>IF(AC150&gt;0,AD150-$V150,0)</f>
        <v/>
      </c>
      <c r="AF150" s="68">
        <f>IF(AC150&gt;0,(AC150-AF$10)/AF$10,0)</f>
        <v/>
      </c>
      <c r="AG150" s="68" t="n"/>
      <c r="AH150" s="15">
        <f>IF(AC150&gt;0,(AC150-AC$10)/AC$10,0)</f>
        <v/>
      </c>
      <c r="AJ150" s="13" t="n">
        <v>23.77</v>
      </c>
      <c r="AK150" s="68">
        <f>IF(AJ150&gt;0,((AJ150-AJ149)/AJ149),0)</f>
        <v/>
      </c>
      <c r="AL150" s="68">
        <f>IF(AJ150&gt;0,AK150-$V150,0)</f>
        <v/>
      </c>
      <c r="AM150" s="68">
        <f>IF(AJ150&gt;0,(AJ150-AM$10)/AM$10,0)</f>
        <v/>
      </c>
      <c r="AN150" s="68" t="n"/>
      <c r="AO150" s="15">
        <f>IF(AJ150&gt;0,(AJ150-AJ$10)/AJ$10,0)</f>
        <v/>
      </c>
      <c r="AQ150" s="13" t="n">
        <v>22.95</v>
      </c>
      <c r="AR150" s="68">
        <f>IF(AQ150&gt;0,((AQ150-AQ149)/AQ149),0)</f>
        <v/>
      </c>
      <c r="AS150" s="68">
        <f>IF(AQ150&gt;0,AR150-$V150,0)</f>
        <v/>
      </c>
      <c r="AT150" s="68">
        <f>IF(AQ150&gt;0,(AQ150-AT$10)/AT$10,0)</f>
        <v/>
      </c>
      <c r="AU150" s="68" t="n"/>
      <c r="AV150" s="15">
        <f>IF(AQ150&gt;0,(AQ150-AQ$10)/AQ$10,0)</f>
        <v/>
      </c>
      <c r="AX150" s="13" t="n">
        <v>221.98</v>
      </c>
      <c r="AY150" s="68">
        <f>IF(AX150&gt;0,((AX150-AX149)/AX149),0)</f>
        <v/>
      </c>
      <c r="AZ150" s="68">
        <f>IF(AX150&gt;0,AY150-$V150,0)</f>
        <v/>
      </c>
      <c r="BA150" s="68">
        <f>IF(AX150&gt;0,(AX150-BA$10)/BA$10,0)</f>
        <v/>
      </c>
      <c r="BB150" s="68" t="n"/>
      <c r="BC150" s="15">
        <f>IF(AX150&gt;0,(AX150-AX$10)/AX$10,0)</f>
        <v/>
      </c>
      <c r="BE150" s="13" t="n">
        <v>81.31</v>
      </c>
      <c r="BF150" s="68">
        <f>IF(BE150&gt;0,((BE150-BE149)/BE149),0)</f>
        <v/>
      </c>
      <c r="BG150" s="68">
        <f>IF(BE150&gt;0,BF150-$V150,0)</f>
        <v/>
      </c>
      <c r="BH150" s="68" t="n"/>
      <c r="BI150" s="68" t="n"/>
      <c r="BJ150" s="15">
        <f>IF(BE150&gt;0,(BE150-BE$10)/BE$10,0)</f>
        <v/>
      </c>
      <c r="BL150" s="13" t="n">
        <v>76.34999999999999</v>
      </c>
      <c r="BM150" s="68">
        <f>IF(BL150&gt;0,((BL150-BL149)/BL149),0)</f>
        <v/>
      </c>
      <c r="BN150" s="68">
        <f>IF(BL150&gt;0,BM150-$V150,0)</f>
        <v/>
      </c>
      <c r="BO150" s="68">
        <f>IF(BL150&gt;0,(BL150-BO$10)/BO$10,0)</f>
        <v/>
      </c>
      <c r="BP150" s="68" t="n"/>
      <c r="BQ150" s="15">
        <f>IF(BL150&gt;0,(BL150-BL$10)/BL$10,0)</f>
        <v/>
      </c>
      <c r="BS150" s="13" t="n">
        <v>44.46</v>
      </c>
      <c r="BT150" s="68">
        <f>IF(BS150&gt;0,((BS150-BS149)/BS149),0)</f>
        <v/>
      </c>
      <c r="BU150" s="68">
        <f>IF(BS150&gt;0,BT150-$V150,0)</f>
        <v/>
      </c>
      <c r="BV150" s="68">
        <f>IF(BS150&gt;0,(BS150-BV$10)/BV$10,0)</f>
        <v/>
      </c>
      <c r="BW150" s="68" t="n"/>
      <c r="BX150" s="15">
        <f>IF(BS150&gt;0,(BS150-BS$10)/BS$10,0)</f>
        <v/>
      </c>
      <c r="BZ150" s="13" t="n"/>
      <c r="CA150" s="68">
        <f>IF(BZ150&gt;0,((BZ150-BZ149)/BZ149),0)</f>
        <v/>
      </c>
      <c r="CB150" s="68">
        <f>IF(BZ150&gt;0,CA150-$V150,0)</f>
        <v/>
      </c>
      <c r="CC150" s="68">
        <f>IF(BZ150&gt;0,(BZ150-CC$10)/CC$10,0)</f>
        <v/>
      </c>
      <c r="CD150" s="68" t="n"/>
      <c r="CE150" s="15">
        <f>IF(BZ150&gt;0,(BZ150-BZ$10)/BZ$10,0)</f>
        <v/>
      </c>
      <c r="CG150" s="13" t="n">
        <v>31.18</v>
      </c>
      <c r="CH150" s="68">
        <f>IF(CG150&gt;0,((CG150-CG149)/CG149),0)</f>
        <v/>
      </c>
      <c r="CI150" s="68">
        <f>IF(CG150&gt;0,CH150-$V150,0)</f>
        <v/>
      </c>
      <c r="CJ150" s="68">
        <f>IF(CG150&gt;0,(CG150-CJ$10)/CJ$10,0)</f>
        <v/>
      </c>
      <c r="CK150" s="68" t="n"/>
      <c r="CL150" s="15">
        <f>IF(CG150&gt;0,(CG150-CG$10)/CG$10,0)</f>
        <v/>
      </c>
      <c r="CN150" s="13" t="n">
        <v>33.9</v>
      </c>
      <c r="CO150" s="68">
        <f>IF(CN150&gt;0,((CN150-CN149)/CN149),0)</f>
        <v/>
      </c>
      <c r="CP150" s="68">
        <f>IF(CN150&gt;0,CO150-$V150,0)</f>
        <v/>
      </c>
      <c r="CQ150" s="68">
        <f>IF(CN150&gt;0,(CN150-CQ$10)/CQ$10,0)</f>
        <v/>
      </c>
      <c r="CR150" s="68" t="n"/>
      <c r="CS150" s="15">
        <f>IF(CN150&gt;0,(CN150-CN$10)/CN$10,0)</f>
        <v/>
      </c>
      <c r="CU150" s="13" t="n">
        <v>38.39</v>
      </c>
      <c r="CV150" s="68">
        <f>IF(CU150&gt;0,((CU150-CU149)/CU149),0)</f>
        <v/>
      </c>
      <c r="CW150" s="68">
        <f>IF(CU150&gt;0,CV150-$V150,0)</f>
        <v/>
      </c>
      <c r="CX150" s="68">
        <f>IF(CU150&gt;0,(CU150-CX$10)/CX$10,0)</f>
        <v/>
      </c>
      <c r="CY150" s="68" t="n"/>
      <c r="CZ150" s="15">
        <f>IF(CU150&gt;0,(CU150-CU$10)/CU$10,0)</f>
        <v/>
      </c>
      <c r="DB150" s="13" t="n">
        <v>20.91</v>
      </c>
      <c r="DC150" s="68">
        <f>IF(DB150&gt;0,((DB150-DB149)/DB149),0)</f>
        <v/>
      </c>
      <c r="DD150" s="68">
        <f>IF(DB150&gt;0,DC150-$V150,0)</f>
        <v/>
      </c>
      <c r="DE150" s="68">
        <f>IF(DB150&gt;0,(DB150-DE$10)/DE$10,0)</f>
        <v/>
      </c>
      <c r="DF150" s="68" t="n"/>
      <c r="DG150" s="15">
        <f>IF(DB150&gt;0,(DB150-DB$10)/DB$10,0)</f>
        <v/>
      </c>
      <c r="DI150" s="13" t="n">
        <v>50.48</v>
      </c>
      <c r="DJ150" s="68">
        <f>IF(DI150&gt;0,((DI150-DI149)/DI149),0)</f>
        <v/>
      </c>
      <c r="DK150" s="68">
        <f>IF(DI150&gt;0,DJ150-$V150,0)</f>
        <v/>
      </c>
      <c r="DL150" s="68">
        <f>IF(DI150&gt;0,(DI150-DL$10)/DL$10,0)</f>
        <v/>
      </c>
      <c r="DM150" s="68" t="n"/>
      <c r="DN150" s="15">
        <f>IF(DI150&gt;0,(DI150-DI$10)/DI$10,0)</f>
        <v/>
      </c>
      <c r="DP150" s="13" t="n">
        <v>43.97</v>
      </c>
      <c r="DQ150" s="68">
        <f>IF(DP150&gt;0,((DP150-DP149)/DP149),0)</f>
        <v/>
      </c>
      <c r="DR150" s="68">
        <f>IF(DP150&gt;0,DQ150-$V150,0)</f>
        <v/>
      </c>
      <c r="DS150" s="68" t="n"/>
      <c r="DT150" s="68" t="n"/>
      <c r="DU150" s="15">
        <f>IF(DP150&gt;0,(DP150-DP$10)/DP$10,0)</f>
        <v/>
      </c>
      <c r="DV150" s="18" t="n"/>
      <c r="DW150" s="13" t="n">
        <v>36.81</v>
      </c>
      <c r="DX150" s="68">
        <f>IF(DW150&gt;0,((DW150-DW149)/DW149),0)</f>
        <v/>
      </c>
      <c r="DY150" s="68">
        <f>IF(DW150&gt;0,DX150-$V150,0)</f>
        <v/>
      </c>
      <c r="DZ150" s="68">
        <f>IF(DW150&gt;0,(DW150-DZ$10)/DZ$10,0)</f>
        <v/>
      </c>
      <c r="EA150" s="68" t="n"/>
      <c r="EB150" s="15">
        <f>IF(DW150&gt;0,(DW150-DW$10)/DW$10,0)</f>
        <v/>
      </c>
      <c r="ED150" s="13" t="n">
        <v>39.95</v>
      </c>
      <c r="EE150" s="68">
        <f>IF(ED150&gt;0,((ED150-ED149)/ED149),0)</f>
        <v/>
      </c>
      <c r="EF150" s="68">
        <f>IF(ED150&gt;0,EE150-$V150,0)</f>
        <v/>
      </c>
      <c r="EG150" s="68">
        <f>IF(ED150&gt;0,(ED150-EG$10)/EG$10,0)</f>
        <v/>
      </c>
      <c r="EH150" s="68" t="n"/>
      <c r="EI150" s="15">
        <f>IF(ED150&gt;0,(ED150-ED$10)/ED$10,0)</f>
        <v/>
      </c>
      <c r="EK150" s="13" t="n">
        <v>129.26</v>
      </c>
      <c r="EL150" s="68">
        <f>IF(EK150&gt;0,((EK150-EK149)/EK149),0)</f>
        <v/>
      </c>
      <c r="EM150" s="68">
        <f>IF(EK150&gt;0,EL150-$V150,0)</f>
        <v/>
      </c>
      <c r="EN150" s="68">
        <f>IF(EK150&gt;0,(EK150-EN$10)/EN$10,0)</f>
        <v/>
      </c>
      <c r="EO150" s="68" t="n"/>
      <c r="EP150" s="15">
        <f>IF(EK150&gt;0,(EK150-EK$10)/EK$10,0)</f>
        <v/>
      </c>
      <c r="ER150" s="13" t="n">
        <v>40.21</v>
      </c>
      <c r="ES150" s="68">
        <f>IF(ER150&gt;0,((ER150-ER149)/ER149),0)</f>
        <v/>
      </c>
      <c r="ET150" s="68">
        <f>IF(ER150&gt;0,ES150-$V150,0)</f>
        <v/>
      </c>
      <c r="EU150" s="68">
        <f>IF(ER150&gt;0,(ER150-EU$10)/EU$10,0)</f>
        <v/>
      </c>
      <c r="EV150" s="68" t="n"/>
      <c r="EW150" s="15">
        <f>IF(ER150&gt;0,(ER150-ER$10)/ER$10,0)</f>
        <v/>
      </c>
      <c r="EY150" s="13" t="n">
        <v>39.39</v>
      </c>
      <c r="EZ150" s="68">
        <f>IF(EY150&gt;0,((EY150-EY149)/EY149),0)</f>
        <v/>
      </c>
      <c r="FA150" s="68">
        <f>IF(EY150&gt;0,EZ150-$V150,0)</f>
        <v/>
      </c>
      <c r="FB150" s="68" t="n"/>
      <c r="FC150" s="68" t="n"/>
      <c r="FD150" s="15">
        <f>IF(EY150&gt;0,(EY150-EY$10)/EY$10,0)</f>
        <v/>
      </c>
      <c r="FF150" s="13" t="n">
        <v>58.69</v>
      </c>
      <c r="FG150" s="68">
        <f>IF(FF150&gt;0,((FF150-FF149)/FF149),0)</f>
        <v/>
      </c>
      <c r="FH150" s="68">
        <f>IF(FF150&gt;0,FG150-$V150,0)</f>
        <v/>
      </c>
      <c r="FI150" s="68">
        <f>IF(FF150&gt;0,(FF150-FI$10)/FI$10,0)</f>
        <v/>
      </c>
      <c r="FJ150" s="68" t="n"/>
      <c r="FK150" s="15">
        <f>IF(FF150&gt;0,(FF150-FF$10)/FF$10,0)</f>
        <v/>
      </c>
      <c r="FM150" s="13" t="n">
        <v>205.73</v>
      </c>
      <c r="FN150" s="68">
        <f>IF(FM150&gt;0,((FM150-FM149)/FM149),0)</f>
        <v/>
      </c>
      <c r="FO150" s="68">
        <f>IF(FM150&gt;0,FN150-$V150,0)</f>
        <v/>
      </c>
      <c r="FP150" s="68">
        <f>IF(FM150&gt;0,(FM150-FP$10)/FP$10,0)</f>
        <v/>
      </c>
      <c r="FQ150" s="68" t="n"/>
      <c r="FR150" s="15">
        <f>IF(FM150&gt;0,(FM150-FM$10)/FM$10,0)</f>
        <v/>
      </c>
      <c r="FT150" s="13" t="n">
        <v>91.79000000000001</v>
      </c>
      <c r="FU150" s="68">
        <f>IF(FT150&gt;0,((FT150-FT149)/FT149),0)</f>
        <v/>
      </c>
      <c r="FV150" s="68">
        <f>IF(FT150&gt;0,FU150-$V150,0)</f>
        <v/>
      </c>
      <c r="FW150" s="68">
        <f>IF(FT150&gt;0,(FT150-FW$10)/FW$10,0)</f>
        <v/>
      </c>
      <c r="FX150" s="68" t="n"/>
      <c r="FY150" s="15">
        <f>IF(FT150&gt;0,(FT150-FT$10)/FT$10,0)</f>
        <v/>
      </c>
      <c r="GA150" s="13" t="n">
        <v>18.42</v>
      </c>
      <c r="GB150" s="68">
        <f>IF(GA150&gt;0,((GA150-GA149)/GA149),0)</f>
        <v/>
      </c>
      <c r="GC150" s="68">
        <f>IF(GA150&gt;0,GB150-$V150,0)</f>
        <v/>
      </c>
      <c r="GD150" s="68" t="n"/>
      <c r="GE150" s="68" t="n"/>
      <c r="GF150" s="15">
        <f>IF(GA150&gt;0,(GA150-GA$10)/GA$10,0)</f>
        <v/>
      </c>
      <c r="GG150" s="18" t="n"/>
      <c r="GH150" s="13" t="n">
        <v>19.56</v>
      </c>
      <c r="GI150" s="68">
        <f>IF(GH150&gt;0,((GH150-GH149)/GH149),0)</f>
        <v/>
      </c>
      <c r="GJ150" s="68">
        <f>IF(GH150&gt;0,GI150-$V150,0)</f>
        <v/>
      </c>
      <c r="GK150" s="68">
        <f>IF(GH150&gt;0,(GH150-GK$10)/GK$10,0)</f>
        <v/>
      </c>
      <c r="GL150" s="68" t="n"/>
      <c r="GM150" s="15">
        <f>IF(GH150&gt;0,(GH150-GH$10)/GH$10,0)</f>
        <v/>
      </c>
      <c r="GO150" s="13" t="n">
        <v>25.87</v>
      </c>
      <c r="GP150" s="68">
        <f>IF(GO150&gt;0,((GO150-GO149)/GO149),0)</f>
        <v/>
      </c>
      <c r="GQ150" s="68">
        <f>IF(GO150&gt;0,GP150-$V150,0)</f>
        <v/>
      </c>
      <c r="GR150" s="68" t="n"/>
      <c r="GS150" s="68" t="n"/>
      <c r="GT150" s="15">
        <f>IF(GO150&gt;0,(GO150-GO$10)/GO$10,0)</f>
        <v/>
      </c>
      <c r="GV150" s="13" t="n">
        <v>16.18</v>
      </c>
      <c r="GW150" s="68">
        <f>IF(GV150&gt;0,((GV150-GV149)/GV149),0)</f>
        <v/>
      </c>
      <c r="GX150" s="68">
        <f>IF(GV150&gt;0,GW150-$V150,0)</f>
        <v/>
      </c>
      <c r="GY150" s="68">
        <f>IF(GV150&gt;0,(GV150-GY$10)/GY$10,0)</f>
        <v/>
      </c>
      <c r="GZ150" s="68" t="n"/>
      <c r="HA150" s="15">
        <f>IF(GV150&gt;0,(GV150-GV$10)/GV$10,0)</f>
        <v/>
      </c>
      <c r="HD150" s="13" t="n">
        <v>316.06</v>
      </c>
      <c r="HE150" s="68">
        <f>IF(HD150&gt;0,((HD150-HD149)/HD149),0)</f>
        <v/>
      </c>
      <c r="HF150" s="68">
        <f>IF(HD150&gt;0,HE150-$V150,0)</f>
        <v/>
      </c>
      <c r="HG150" s="68">
        <f>IF(HD150&gt;0,(HD150-HG$10)/HG$10,0)</f>
        <v/>
      </c>
      <c r="HH150" s="68" t="n"/>
      <c r="HI150" s="15">
        <f>IF(HD150&gt;0,(HD150-HD$10)/HD$10,0)</f>
        <v/>
      </c>
      <c r="HK150" s="13" t="n">
        <v>59.77</v>
      </c>
      <c r="HL150" s="68">
        <f>IF(HK150&gt;0,((HK150-HK149)/HK149),0)</f>
        <v/>
      </c>
      <c r="HM150" s="68">
        <f>IF(HK150&gt;0,HL150-$V150,0)</f>
        <v/>
      </c>
      <c r="HN150" s="68">
        <f>IF(HK150&gt;0,(HK150-HN$10)/HN$10,0)</f>
        <v/>
      </c>
      <c r="HO150" s="68" t="n"/>
      <c r="HP150" s="15">
        <f>IF(HK150&gt;0,(HK150-HK$10)/HK$10,0)</f>
        <v/>
      </c>
      <c r="HR150" s="13" t="n">
        <v>110.4</v>
      </c>
      <c r="HS150" s="68">
        <f>IF(HR150&gt;0,((HR150-HR149)/HR149),0)</f>
        <v/>
      </c>
      <c r="HT150" s="68">
        <f>IF(HR150&gt;0,HS150-$V150,0)</f>
        <v/>
      </c>
      <c r="HU150" s="68">
        <f>IF(HR150&gt;0,(HR150-HU$10)/HU$10,0)</f>
        <v/>
      </c>
      <c r="HV150" s="68" t="n"/>
      <c r="HW150" s="15">
        <f>IF(HR150&gt;0,(HR150-HR$10)/HR$10,0)</f>
        <v/>
      </c>
      <c r="HY150" s="13" t="n">
        <v>173.5</v>
      </c>
      <c r="HZ150" s="68">
        <f>IF(HY150&gt;0,((HY150-HY149)/HY149),0)</f>
        <v/>
      </c>
      <c r="IA150" s="68">
        <f>IF(HY150&gt;0,HZ150-$V150,0)</f>
        <v/>
      </c>
      <c r="IB150" s="68">
        <f>IF(HY150&gt;0,(HY150-IB$10)/IB$10,0)</f>
        <v/>
      </c>
      <c r="IC150" s="68" t="n"/>
      <c r="ID150" s="15">
        <f>IF(HY150&gt;0,(HY150-HY$10)/HY$10,0)</f>
        <v/>
      </c>
      <c r="IF150" s="13" t="n">
        <v>290.18</v>
      </c>
      <c r="IG150" s="68">
        <f>IF(IF150&gt;0,((IF150-IF149)/IF149),0)</f>
        <v/>
      </c>
      <c r="IH150" s="68">
        <f>IF(IF150&gt;0,IG150-$V150,0)</f>
        <v/>
      </c>
      <c r="II150" s="68">
        <f>IF(IF150&gt;0,(IF150-II$10)/II$10,0)</f>
        <v/>
      </c>
      <c r="IJ150" s="68" t="n"/>
      <c r="IK150" s="15">
        <f>IF(IF150&gt;0,(IF150-IF$10)/IF$10,0)</f>
        <v/>
      </c>
      <c r="IM150" s="13" t="n">
        <v>264.82</v>
      </c>
      <c r="IN150" s="68">
        <f>IF(IM150&gt;0,((IM150-IM149)/IM149),0)</f>
        <v/>
      </c>
      <c r="IO150" s="68">
        <f>IF(IM150&gt;0,IN150-$V150,0)</f>
        <v/>
      </c>
      <c r="IP150" s="68">
        <f>IF(IM150&gt;0,(IM150-IP$10)/IP$10,0)</f>
        <v/>
      </c>
      <c r="IQ150" s="68" t="n"/>
      <c r="IR150" s="15">
        <f>IF(IM150&gt;0,(IM150-IM$10)/IM$10,0)</f>
        <v/>
      </c>
      <c r="IT150" s="13" t="n">
        <v>79.59999999999999</v>
      </c>
      <c r="IU150" s="68">
        <f>IF(IT150&gt;0,((IT150-IT149)/IT149),0)</f>
        <v/>
      </c>
      <c r="IV150" s="68">
        <f>IF(IT150&gt;0,IU150-$V150,0)</f>
        <v/>
      </c>
      <c r="IW150" s="68">
        <f>IF(IT150&gt;0,(IT150-IW$10)/IW$10,0)</f>
        <v/>
      </c>
      <c r="IX150" s="68" t="n"/>
      <c r="IY150" s="15">
        <f>IF(IT150&gt;0,(IT150-IT$10)/IT$10,0)</f>
        <v/>
      </c>
      <c r="JA150" s="13" t="n">
        <v>712.6799999999999</v>
      </c>
      <c r="JB150" s="68">
        <f>IF(JA150&gt;0,((JA150-JA149)/JA149),0)</f>
        <v/>
      </c>
      <c r="JC150" s="68">
        <f>IF(JA150&gt;0,JB150-$V150,0)</f>
        <v/>
      </c>
      <c r="JD150" s="68">
        <f>IF(JA150&gt;0,(JA150-JD$10)/JD$10,0)</f>
        <v/>
      </c>
      <c r="JE150" s="68" t="n"/>
      <c r="JF150" s="15">
        <f>IF(JA150&gt;0,(JA150-JA$10)/JA$10,0)</f>
        <v/>
      </c>
      <c r="JH150" s="13" t="n">
        <v>513.71</v>
      </c>
      <c r="JI150" s="68">
        <f>IF(JH150&gt;0,((JH150-JH149)/JH149),0)</f>
        <v/>
      </c>
      <c r="JJ150" s="68">
        <f>IF(JH150&gt;0,JI150-$V150,0)</f>
        <v/>
      </c>
      <c r="JK150" s="68">
        <f>IF(JH150&gt;0,(JH150-JK$10)/JK$10,0)</f>
        <v/>
      </c>
      <c r="JL150" s="68" t="n"/>
      <c r="JM150" s="15">
        <f>IF(JH150&gt;0,(JH150-JH$10)/JH$10,0)</f>
        <v/>
      </c>
      <c r="JO150" s="13" t="n">
        <v>19.87</v>
      </c>
      <c r="JP150" s="68">
        <f>IF(JO150&gt;0,((JO150-JO149)/JO149),0)</f>
        <v/>
      </c>
      <c r="JQ150" s="68">
        <f>IF(JO150&gt;0,JP150-$V150,0)</f>
        <v/>
      </c>
      <c r="JR150" s="68">
        <f>IF(JO150&gt;0,(JO150-JR$10)/JR$10,0)</f>
        <v/>
      </c>
      <c r="JS150" s="68" t="n"/>
      <c r="JT150" s="15">
        <f>IF(JO150&gt;0,(JO150-JO$10)/JO$10,0)</f>
        <v/>
      </c>
      <c r="JV150" s="13" t="n">
        <v>2.22</v>
      </c>
      <c r="JW150" s="68">
        <f>IF(JV150&gt;0,((JV150-JV149)/JV149),0)</f>
        <v/>
      </c>
      <c r="JX150" s="68">
        <f>IF(JV150&gt;0,JW150-$V150,0)</f>
        <v/>
      </c>
      <c r="JY150" s="68">
        <f>IF(JV150&gt;0,(JV150-JY$10)/JY$10,0)</f>
        <v/>
      </c>
      <c r="JZ150" s="68" t="n"/>
      <c r="KA150" s="15">
        <f>IF(JV150&gt;0,(JV150-JV$10)/JV$10,0)</f>
        <v/>
      </c>
      <c r="KC150" s="13" t="n">
        <v>19.1</v>
      </c>
      <c r="KD150" s="68">
        <f>IF(KC150&gt;0,((KC150-KC149)/KC149),0)</f>
        <v/>
      </c>
      <c r="KE150" s="68">
        <f>IF(KC150&gt;0,KD150-$V150,0)</f>
        <v/>
      </c>
      <c r="KF150" s="68">
        <f>IF(KC150&gt;0,(KC150-KF$10)/KF$10,0)</f>
        <v/>
      </c>
      <c r="KG150" s="68" t="n"/>
      <c r="KH150" s="15">
        <f>IF(KC150&gt;0,(KC150-KC$10)/KC$10,0)</f>
        <v/>
      </c>
      <c r="KI150" s="18" t="n"/>
      <c r="KJ150" s="13" t="n">
        <v>101.22</v>
      </c>
      <c r="KK150" s="68">
        <f>IF(KJ150&gt;0,((KJ150-KJ149)/KJ149),0)</f>
        <v/>
      </c>
      <c r="KL150" s="68">
        <f>IF(KJ150&gt;0,KK150-$V150,0)</f>
        <v/>
      </c>
      <c r="KM150" s="68">
        <f>IF(KJ150&gt;0,(KJ150-KM$10)/KM$10,0)</f>
        <v/>
      </c>
      <c r="KN150" s="68" t="n"/>
      <c r="KO150" s="15">
        <f>IF(KJ150&gt;0,(KJ150-KJ$10)/KJ$10,0)</f>
        <v/>
      </c>
      <c r="KQ150" s="13" t="n">
        <v>1.83</v>
      </c>
      <c r="KR150" s="68">
        <f>IF(KQ150&gt;0,((KQ150-KQ149)/KQ149),0)</f>
        <v/>
      </c>
      <c r="KS150" s="68">
        <f>IF(KQ150&gt;0,KR150-$V150,0)</f>
        <v/>
      </c>
      <c r="KT150" s="68">
        <f>IF(KQ150&gt;0,(KQ150-KT$10)/KT$10,0)</f>
        <v/>
      </c>
      <c r="KU150" s="68" t="n"/>
      <c r="KV150" s="15">
        <f>IF(KQ150&gt;0,(KQ150-KQ$10)/KQ$10,0)</f>
        <v/>
      </c>
      <c r="KW150" s="18" t="n"/>
      <c r="KX150" s="13" t="n">
        <v>52.99</v>
      </c>
      <c r="KY150" s="68">
        <f>IF(KX150&gt;0,((KX150-KX149)/KX149),0)</f>
        <v/>
      </c>
      <c r="KZ150" s="68">
        <f>IF(KX150&gt;0,KY150-$V150,0)</f>
        <v/>
      </c>
      <c r="LA150" s="68">
        <f>IF(KX150&gt;0,(KX150-LA$10)/LA$10,0)</f>
        <v/>
      </c>
      <c r="LB150" s="68" t="n"/>
      <c r="LC150" s="15">
        <f>IF(KX150&gt;0,(KX150-KX$10)/KX$10,0)</f>
        <v/>
      </c>
      <c r="LD150" s="18" t="n"/>
      <c r="LE150" s="13" t="n">
        <v>52.19</v>
      </c>
      <c r="LF150" s="68">
        <f>IF(LE150&gt;0,((LE150-LE149)/LE149),0)</f>
        <v/>
      </c>
      <c r="LG150" s="68">
        <f>IF(LE150&gt;0,LF150-$V150,0)</f>
        <v/>
      </c>
      <c r="LH150" s="68">
        <f>IF(LE150&gt;0,(LE150-LH$10)/LH$10,0)</f>
        <v/>
      </c>
      <c r="LI150" s="68" t="n"/>
      <c r="LJ150" s="15">
        <f>IF(LE150&gt;0,(LE150-LE$10)/LE$10,0)</f>
        <v/>
      </c>
      <c r="LL150" s="13" t="n">
        <v>126.85</v>
      </c>
      <c r="LM150" s="68">
        <f>IF(LL150&gt;0,((LL150-LL149)/LL149),0)</f>
        <v/>
      </c>
      <c r="LN150" s="68">
        <f>IF(LL150&gt;0,LM150-$V150,0)</f>
        <v/>
      </c>
      <c r="LO150" s="68">
        <f>IF(LL150&gt;0,(LL150-LO$10)/LO$10,0)</f>
        <v/>
      </c>
      <c r="LP150" s="68" t="n"/>
      <c r="LQ150" s="15">
        <f>IF(LL150&gt;0,(LL150-LL$10)/LL$10,0)</f>
        <v/>
      </c>
      <c r="LS150" s="13" t="n">
        <v>16.09</v>
      </c>
      <c r="LT150" s="68">
        <f>IF(LS150&gt;0,((LS150-LS149)/LS149),0)</f>
        <v/>
      </c>
      <c r="LU150" s="68">
        <f>IF(LS150&gt;0,LT150-$V150,0)</f>
        <v/>
      </c>
      <c r="LV150" s="68" t="n"/>
      <c r="LW150" s="68" t="n"/>
      <c r="LX150" s="15">
        <f>IF(LS150&gt;0,(LS150-LS$10)/LS$10,0)</f>
        <v/>
      </c>
      <c r="LZ150" s="13" t="n">
        <v>14.15</v>
      </c>
      <c r="MA150" s="68">
        <f>IF(LZ150&gt;0,((LZ150-LZ149)/LZ149),0)</f>
        <v/>
      </c>
      <c r="MB150" s="68">
        <f>IF(LZ150&gt;0,MA150-$V150,0)</f>
        <v/>
      </c>
      <c r="MC150" s="68">
        <f>IF(LZ150&gt;0,(LZ150-MC$10)/MC$10,0)</f>
        <v/>
      </c>
      <c r="MD150" s="68" t="n"/>
      <c r="ME150" s="15">
        <f>IF(LZ150&gt;0,(LZ150-LZ$10)/LZ$10,0)</f>
        <v/>
      </c>
      <c r="MG150" s="13" t="n">
        <v>75.5</v>
      </c>
      <c r="MH150" s="68">
        <f>IF(MG150&gt;0,((MG150-MG149)/MG149),0)</f>
        <v/>
      </c>
      <c r="MI150" s="68">
        <f>IF(MG150&gt;0,MH150-$V150,0)</f>
        <v/>
      </c>
      <c r="MJ150" s="68">
        <f>IF(MG150&gt;0,(MG150-MJ$10)/MJ$10,0)</f>
        <v/>
      </c>
      <c r="MK150" s="68" t="n"/>
      <c r="ML150" s="15">
        <f>IF(MG150&gt;0,(MG150-MG$10)/MG$10,0)</f>
        <v/>
      </c>
      <c r="MN150" s="13" t="n">
        <v>147.96</v>
      </c>
      <c r="MO150" s="68">
        <f>IF(MN150&gt;0,((MN150-MN149)/MN149),0)</f>
        <v/>
      </c>
      <c r="MP150" s="68">
        <f>IF(MN150&gt;0,MO150-$V150,0)</f>
        <v/>
      </c>
      <c r="MQ150" s="68">
        <f>IF(MN150&gt;0,(MN150-MQ$10)/MQ$10,0)</f>
        <v/>
      </c>
      <c r="MR150" s="68" t="n"/>
      <c r="MS150" s="15">
        <f>IF(MN150&gt;0,(MN150-MN$10)/MN$10,0)</f>
        <v/>
      </c>
      <c r="MU150" s="13" t="n">
        <v>16.21</v>
      </c>
      <c r="MV150" s="68">
        <f>IF(MU150&gt;0,((MU150-MU149)/MU149),0)</f>
        <v/>
      </c>
      <c r="MW150" s="68">
        <f>IF(MU150&gt;0,MV150-$V150,0)</f>
        <v/>
      </c>
      <c r="MX150" s="68">
        <f>IF(MU150&gt;0,(MU150-MX$10)/MX$10,0)</f>
        <v/>
      </c>
      <c r="MY150" s="68" t="n"/>
      <c r="MZ150" s="15">
        <f>IF(MU150&gt;0,(MU150-MU$10)/MU$10,0)</f>
        <v/>
      </c>
      <c r="NB150" s="13" t="n">
        <v>271.59</v>
      </c>
      <c r="NC150" s="68">
        <f>IF(NB150&gt;0,((NB150-NB149)/NB149),0)</f>
        <v/>
      </c>
      <c r="ND150" s="68">
        <f>IF(NB150&gt;0,NC150-$V150,0)</f>
        <v/>
      </c>
      <c r="NE150" s="68">
        <f>IF(NB150&gt;0,(NB150-NE$10)/NE$10,0)</f>
        <v/>
      </c>
      <c r="NF150" s="68" t="n"/>
      <c r="NG150" s="15">
        <f>IF(NB150&gt;0,(NB150-NB$10)/NB$10,0)</f>
        <v/>
      </c>
      <c r="NI150" s="13" t="n">
        <v>6.14</v>
      </c>
      <c r="NJ150" s="68">
        <f>IF(NI150&gt;0,((NI150-NI149)/NI149),0)</f>
        <v/>
      </c>
      <c r="NK150" s="68">
        <f>IF(NI150&gt;0,NJ150-$V150,0)</f>
        <v/>
      </c>
      <c r="NL150" s="68">
        <f>IF(NI150&gt;0,(NI150-NL$10)/NL$10,0)</f>
        <v/>
      </c>
      <c r="NM150" s="68" t="n"/>
      <c r="NN150" s="15">
        <f>IF(NI150&gt;0,(NI150-NI$10)/NI$10,0)</f>
        <v/>
      </c>
      <c r="NP150" s="13" t="n">
        <v>644.59</v>
      </c>
      <c r="NQ150" s="68">
        <f>IF(NP150&gt;0,((NP150-NP149)/NP149),0)</f>
        <v/>
      </c>
      <c r="NR150" s="68">
        <f>IF(NP150&gt;0,NQ150-$V150,0)</f>
        <v/>
      </c>
      <c r="NS150" s="68">
        <f>IF(NP150&gt;0,(NP150-NS$10)/NS$10,0)</f>
        <v/>
      </c>
      <c r="NT150" s="68" t="n"/>
      <c r="NU150" s="15">
        <f>IF(NP150&gt;0,(NP150-NP$10)/NP$10,0)</f>
        <v/>
      </c>
      <c r="NW150" s="13" t="n">
        <v>193.18</v>
      </c>
      <c r="NX150" s="68">
        <f>IF(NW150&gt;0,((NW150-NW149)/NW149),0)</f>
        <v/>
      </c>
      <c r="NY150" s="68">
        <f>IF(NW150&gt;0,NX150-$V150,0)</f>
        <v/>
      </c>
      <c r="NZ150" s="68">
        <f>IF(NW150&gt;0,(NW150-NZ$10)/NZ$10,0)</f>
        <v/>
      </c>
      <c r="OA150" s="68" t="n"/>
      <c r="OB150" s="15">
        <f>IF(NW150&gt;0,(NW150-NW$10)/NW$10,0)</f>
        <v/>
      </c>
      <c r="OD150" s="13" t="n">
        <v>2.64</v>
      </c>
      <c r="OE150" s="68">
        <f>IF(OD150&gt;0,((OD150-OD149)/OD149),0)</f>
        <v/>
      </c>
      <c r="OF150" s="68">
        <f>IF(OD150&gt;0,OE150-$V150,0)</f>
        <v/>
      </c>
      <c r="OG150" s="68">
        <f>IF(OD150&gt;0,(OD150-OG$10)/OG$10,0)</f>
        <v/>
      </c>
      <c r="OH150" s="68" t="n"/>
      <c r="OI150" s="15">
        <f>IF(OD150&gt;0,(OD150-OD$10)/OD$10,0)</f>
        <v/>
      </c>
      <c r="OK150" s="13" t="n">
        <v>241</v>
      </c>
      <c r="OL150" s="68">
        <f>IF(OK150&gt;0,((OK150-OK149)/OK149),0)</f>
        <v/>
      </c>
      <c r="OM150" s="68">
        <f>IF(OK150&gt;0,OL150-$V150,0)</f>
        <v/>
      </c>
      <c r="ON150" s="68">
        <f>IF(OK150&gt;0,(OK150-ON$10)/ON$10,0)</f>
        <v/>
      </c>
      <c r="OO150" s="68" t="n"/>
      <c r="OP150" s="15">
        <f>IF(OK150&gt;0,(OK150-OK$10)/OK$10,0)</f>
        <v/>
      </c>
      <c r="OR150" s="13" t="n">
        <v>7.79</v>
      </c>
      <c r="OS150" s="68">
        <f>IF(OR150&gt;0,((OR150-OR149)/OR149),0)</f>
        <v/>
      </c>
      <c r="OT150" s="68">
        <f>IF(OR150&gt;0,OS150-$V150,0)</f>
        <v/>
      </c>
      <c r="OU150" s="68">
        <f>IF(OR150&gt;0,(OR150-OU$10)/OU$10,0)</f>
        <v/>
      </c>
      <c r="OV150" s="68" t="n"/>
      <c r="OW150" s="15">
        <f>IF(OR150&gt;0,(OR150-OR$10)/OR$10,0)</f>
        <v/>
      </c>
      <c r="OY150" s="13" t="n">
        <v>156.88</v>
      </c>
      <c r="OZ150" s="68">
        <f>IF(OY150&gt;0,((OY150-OY149)/OY149),0)</f>
        <v/>
      </c>
      <c r="PA150" s="68">
        <f>IF(OY150&gt;0,OZ150-$V150,0)</f>
        <v/>
      </c>
      <c r="PB150" s="68">
        <f>IF(OY150&gt;0,(OY150-PB$10)/PB$10,0)</f>
        <v/>
      </c>
      <c r="PC150" s="68" t="n"/>
      <c r="PD150" s="15">
        <f>IF(OY150&gt;0,(OY150-OY$10)/OY$10,0)</f>
        <v/>
      </c>
      <c r="PE150" s="18" t="n"/>
      <c r="PF150" s="13" t="n">
        <v>269.28</v>
      </c>
      <c r="PG150" s="68">
        <f>IF(PF150&gt;0,((PF150-PF149)/PF149),0)</f>
        <v/>
      </c>
      <c r="PH150" s="68">
        <f>IF(PF150&gt;0,PG150-$V150,0)</f>
        <v/>
      </c>
      <c r="PI150" s="68">
        <f>IF(PF150&gt;0,(PF150-PI$10)/PI$10,0)</f>
        <v/>
      </c>
      <c r="PJ150" s="68" t="n"/>
      <c r="PK150" s="15">
        <f>IF(PF150&gt;0,(PF150-PF$10)/PF$10,0)</f>
        <v/>
      </c>
      <c r="PM150" s="13" t="n"/>
      <c r="PN150" s="68">
        <f>IF(PM150&gt;0,((PM150-PM149)/PM149),0)</f>
        <v/>
      </c>
      <c r="PO150" s="68">
        <f>PN150-$V150</f>
        <v/>
      </c>
      <c r="PP150" s="68">
        <f>IF(PM150&gt;0,(PM150-PP$10)/PP$10,0)</f>
        <v/>
      </c>
      <c r="PQ150" s="68" t="n"/>
      <c r="PR150" s="15">
        <f>IF(PM150&gt;0,(PM150-PM$10)/PM$10,0)</f>
        <v/>
      </c>
      <c r="PT150" s="13" t="n">
        <v>10.01</v>
      </c>
      <c r="PU150" s="68">
        <f>IF(PT150&gt;0,((PT150-PT149)/PT149),0)</f>
        <v/>
      </c>
      <c r="PV150" s="68">
        <f>IF(PT150&gt;0,PU150-$V150,0)</f>
        <v/>
      </c>
      <c r="PW150" s="68">
        <f>IF(PT150&gt;0,(PT150-PW$10)/PW$10,0)</f>
        <v/>
      </c>
      <c r="PX150" s="68" t="n"/>
      <c r="PY150" s="15">
        <f>IF(PT150&gt;0,(PT150-PT$10)/PT$10,0)</f>
        <v/>
      </c>
      <c r="QA150" s="13" t="n">
        <v>223.92</v>
      </c>
      <c r="QB150" s="68">
        <f>IF(QA150&gt;0,((QA150-QA149)/QA149),0)</f>
        <v/>
      </c>
      <c r="QC150" s="68">
        <f>IF(QA150&gt;0,QB150-$V150,0)</f>
        <v/>
      </c>
      <c r="QD150" s="68">
        <f>IF(QA150&gt;0,(QA150-QD$10)/QD$10,0)</f>
        <v/>
      </c>
      <c r="QE150" s="68" t="n"/>
      <c r="QF150" s="15">
        <f>IF(QA150&gt;0,(QA150-QA$10)/QA$10,0)</f>
        <v/>
      </c>
      <c r="QH150" s="13" t="n">
        <v>1.719</v>
      </c>
      <c r="QI150" s="68">
        <f>IF(QH150&gt;0,((QH150-QH149)/QH149),0)</f>
        <v/>
      </c>
      <c r="QJ150" s="68">
        <f>IF(QH150&gt;0,QI150-$V150,0)</f>
        <v/>
      </c>
      <c r="QK150" s="68">
        <f>IF(QH150&gt;0,(QH150-QK$10)/QK$10,0)</f>
        <v/>
      </c>
      <c r="QL150" s="68" t="n"/>
      <c r="QM150" s="15">
        <f>IF(QH150&gt;0,(QH150-QH$10)/QH$10,0)</f>
        <v/>
      </c>
      <c r="QO150" s="13" t="n">
        <v>12.02</v>
      </c>
      <c r="QP150" s="68">
        <f>IF(QO150&gt;0,((QO150-QO149)/QO149),0)</f>
        <v/>
      </c>
      <c r="QQ150" s="68">
        <f>IF(QO150&gt;0,QP150-$V150,0)</f>
        <v/>
      </c>
      <c r="QR150" s="68">
        <f>IF(QO150&gt;0,(QO150-QR$10)/QR$10,0)</f>
        <v/>
      </c>
      <c r="QS150" s="68" t="n"/>
      <c r="QT150" s="15">
        <f>IF(QO150&gt;0,(QO150-QO$10)/QO$10,0)</f>
        <v/>
      </c>
      <c r="QV150" s="13" t="n">
        <v>3.19</v>
      </c>
      <c r="QW150" s="68">
        <f>IF(QV150&gt;0,((QV150-QV149)/QV149),0)</f>
        <v/>
      </c>
      <c r="QX150" s="68">
        <f>IF(QV150&gt;0,QW150-$V150,0)</f>
        <v/>
      </c>
      <c r="QY150" s="68">
        <f>IF(QV150&gt;0,(QV150-QY$10)/QY$10,0)</f>
        <v/>
      </c>
      <c r="QZ150" s="68" t="n"/>
      <c r="RA150" s="15">
        <f>IF(QV150&gt;0,(QV150-QV$10)/QV$10,0)</f>
        <v/>
      </c>
      <c r="RC150" s="13" t="n">
        <v>45.29</v>
      </c>
      <c r="RD150" s="68">
        <f>IF(RC150&gt;0,((RC150-RC149)/RC149),0)</f>
        <v/>
      </c>
      <c r="RE150" s="68">
        <f>IF(RC150&gt;0,RD150-$V150,0)</f>
        <v/>
      </c>
      <c r="RF150" s="68">
        <f>IF(RC150&gt;0,(RC150-RF$10)/RF$10,0)</f>
        <v/>
      </c>
      <c r="RG150" s="68" t="n"/>
      <c r="RH150" s="15">
        <f>IF(RC150&gt;0,(RC150-RC$10)/RC$10,0)</f>
        <v/>
      </c>
      <c r="RJ150" s="13" t="n">
        <v>245.6</v>
      </c>
      <c r="RK150" s="68">
        <f>IF(RJ150&gt;0,((RJ150-RJ149)/RJ149),0)</f>
        <v/>
      </c>
      <c r="RL150" s="68">
        <f>RK150-$V150</f>
        <v/>
      </c>
      <c r="RM150" s="68">
        <f>IF(RJ150&gt;0,(RJ150-RM$10)/RM$10,0)</f>
        <v/>
      </c>
      <c r="RN150" s="68" t="n"/>
      <c r="RO150" s="15">
        <f>IF(RJ150&gt;0,(RJ150-RJ$10)/RJ$10,0)</f>
        <v/>
      </c>
      <c r="RQ150" s="13" t="n">
        <v>16.7</v>
      </c>
      <c r="RR150" s="68">
        <f>IF(RQ150&gt;0,((RQ150-RQ149)/RQ149),0)</f>
        <v/>
      </c>
      <c r="RS150" s="68">
        <f>RR150-$V150</f>
        <v/>
      </c>
      <c r="RT150" s="68">
        <f>IF(RQ150&gt;0,(RQ150-RT$10)/RT$10,0)</f>
        <v/>
      </c>
      <c r="RU150" s="68" t="n"/>
      <c r="RV150" s="15">
        <f>IF(RQ150&gt;0,(RQ150-RQ$10)/RQ$10,0)</f>
        <v/>
      </c>
      <c r="RX150" s="13" t="n">
        <v>158.8</v>
      </c>
      <c r="RY150" s="68">
        <f>IF(RX150&gt;0,((RX150-RX149)/RX149),0)</f>
        <v/>
      </c>
      <c r="RZ150" s="68">
        <f>RY150-$V150</f>
        <v/>
      </c>
      <c r="SA150" s="68">
        <f>IF(RX150&gt;0,(RX150-SA$10)/SA$10,0)</f>
        <v/>
      </c>
      <c r="SB150" s="68" t="n"/>
      <c r="SC150" s="15">
        <f>IF(RX150&gt;0,(RX150-RX$10)/RX$10,0)</f>
        <v/>
      </c>
      <c r="SE150" s="13" t="n">
        <v>15.44</v>
      </c>
      <c r="SF150" s="68">
        <f>IF(SE150&gt;0,((SE150-SE149)/SE149),0)</f>
        <v/>
      </c>
      <c r="SG150" s="68">
        <f>SF150-$V150</f>
        <v/>
      </c>
      <c r="SH150" s="68">
        <f>IF(SE150&gt;0,(SE150-SH$10)/SH$10,0)</f>
        <v/>
      </c>
      <c r="SI150" s="68" t="n"/>
      <c r="SJ150" s="15">
        <f>IF(SE150&gt;0,(SE150-SE$10)/SE$10,0)</f>
        <v/>
      </c>
      <c r="SL150" s="13" t="n">
        <v>1.21</v>
      </c>
      <c r="SM150" s="68">
        <f>IF(SL150&gt;0,((SL150-SL149)/SL149),0)</f>
        <v/>
      </c>
      <c r="SN150" s="68">
        <f>SM150-$V150</f>
        <v/>
      </c>
      <c r="SO150" s="68">
        <f>IF(SL150&gt;0,(SL150-SO$10)/SO$10,0)</f>
        <v/>
      </c>
      <c r="SP150" s="68" t="n"/>
      <c r="SQ150" s="15">
        <f>IF(SL150&gt;0,(SL150-SL$10)/SL$10,0)</f>
        <v/>
      </c>
      <c r="SS150" s="13" t="n">
        <v>18.87</v>
      </c>
      <c r="ST150" s="68">
        <f>IF(SS150&gt;0,((SS150-SS149)/SS149),0)</f>
        <v/>
      </c>
      <c r="SU150" s="68">
        <f>ST150-$V150</f>
        <v/>
      </c>
      <c r="SV150" s="68">
        <f>IF(SS150&gt;0,(SS150-SV$10)/SV$10,0)</f>
        <v/>
      </c>
      <c r="SW150" s="68" t="n"/>
      <c r="SX150" s="15">
        <f>IF(SS150&gt;0,(SS150-SS$10)/SS$10,0)</f>
        <v/>
      </c>
      <c r="SZ150" s="13" t="n">
        <v>62.08</v>
      </c>
      <c r="TA150" s="68">
        <f>IF(SZ150&gt;0,((SZ150-SZ149)/SZ149),0)</f>
        <v/>
      </c>
      <c r="TB150" s="68">
        <f>TA150-$V150</f>
        <v/>
      </c>
      <c r="TC150" s="68">
        <f>IF(SZ150&gt;0,(SZ150-TC$10)/TC$10,0)</f>
        <v/>
      </c>
      <c r="TD150" s="68" t="n"/>
      <c r="TE150" s="15">
        <f>IF(SZ150&gt;0,(SZ150-SZ$10)/SZ$10,0)</f>
        <v/>
      </c>
      <c r="TG150" s="587" t="n">
        <v>0.26</v>
      </c>
      <c r="TH150" s="68">
        <f>IF(TG150&gt;0,((TG150-TG149)/TG149),0)</f>
        <v/>
      </c>
      <c r="TI150" s="68">
        <f>TH150-$V150</f>
        <v/>
      </c>
      <c r="TJ150" s="68">
        <f>IF(TG150&gt;0,(TG150-TJ$10)/TJ$10,0)</f>
        <v/>
      </c>
      <c r="TK150" s="68" t="n"/>
      <c r="TL150" s="15">
        <f>IF(TG150&gt;0,(TG150-TG$10)/TG$10,0)</f>
        <v/>
      </c>
      <c r="TN150" s="13" t="n">
        <v>90.52</v>
      </c>
      <c r="TO150" s="68">
        <f>IF(TN150&gt;0,((TN150-TN149)/TN149),0)</f>
        <v/>
      </c>
      <c r="TP150" s="68">
        <f>TO150-$V150</f>
        <v/>
      </c>
      <c r="TQ150" s="68">
        <f>IF(TN150&gt;0,(TN150-TQ$10)/TQ$10,0)</f>
        <v/>
      </c>
      <c r="TR150" s="68" t="n"/>
      <c r="TS150" s="15">
        <f>IF(TN150&gt;0,(TN150-TN$10)/TN$10,0)</f>
        <v/>
      </c>
      <c r="TU150" s="587" t="n">
        <v>3.29</v>
      </c>
      <c r="TV150" s="68">
        <f>IF(TU150&gt;0,((TU150-TU149)/TU149),0)</f>
        <v/>
      </c>
      <c r="TW150" s="68">
        <f>TV150-$V150</f>
        <v/>
      </c>
      <c r="TX150" s="68">
        <f>IF(TU150&gt;0,(TU150-TX$10)/TX$10,0)</f>
        <v/>
      </c>
      <c r="TY150" s="68" t="n"/>
      <c r="TZ150" s="15">
        <f>IF(TU150&gt;0,(TU150-TU$10)/TU$10,0)</f>
        <v/>
      </c>
      <c r="UB150" s="587" t="n"/>
      <c r="UC150" s="68">
        <f>IF(UB150&gt;0,((UB150-UB149)/UB149),0)</f>
        <v/>
      </c>
      <c r="UD150" s="68">
        <f>UC150-$V150</f>
        <v/>
      </c>
      <c r="UE150" s="68">
        <f>IF(UB150&gt;0,(UB150-UE$10)/UE$10,0)</f>
        <v/>
      </c>
      <c r="UF150" s="68" t="n"/>
      <c r="UG150" s="15">
        <f>IF(UB150&gt;0,(UB150-UB$10)/UB$10,0)</f>
        <v/>
      </c>
      <c r="UI150" s="587" t="n"/>
      <c r="UJ150" s="68">
        <f>IF(UI150&gt;0,((UI150-UI149)/UI149),0)</f>
        <v/>
      </c>
      <c r="UK150" s="68">
        <f>UJ150-$V150</f>
        <v/>
      </c>
      <c r="UL150" s="68">
        <f>IF(UI150&gt;0,(UI150-UL$10)/UL$10,0)</f>
        <v/>
      </c>
      <c r="UM150" s="68" t="n"/>
      <c r="UN150" s="15">
        <f>IF(UI150&gt;0,(UI150-UI$10)/UI$10,0)</f>
        <v/>
      </c>
      <c r="UP150" s="587" t="n"/>
      <c r="UQ150" s="68">
        <f>IF(UP150&gt;0,((UP150-UP149)/UP149),0)</f>
        <v/>
      </c>
      <c r="UR150" s="68">
        <f>UQ150-$V150</f>
        <v/>
      </c>
      <c r="US150" s="68">
        <f>IF(UP150&gt;0,(UP150-US$10)/US$10,0)</f>
        <v/>
      </c>
      <c r="UT150" s="68" t="n"/>
      <c r="UU150" s="15">
        <f>IF(UP150&gt;0,(UP150-UP$10)/UP$10,0)</f>
        <v/>
      </c>
      <c r="UW150" s="587" t="n"/>
      <c r="UX150" s="68">
        <f>IF(UW150&gt;0,((UW150-UW149)/UW149),0)</f>
        <v/>
      </c>
      <c r="UY150" s="68">
        <f>UX150-$V150</f>
        <v/>
      </c>
      <c r="UZ150" s="68">
        <f>IF(UW150&gt;0,(UW150-UZ$10)/UZ$10,0)</f>
        <v/>
      </c>
      <c r="VA150" s="68" t="n"/>
      <c r="VB150" s="15">
        <f>IF(UW150&gt;0,(UW150-UW$10)/UW$10,0)</f>
        <v/>
      </c>
      <c r="VD150" s="587" t="n"/>
      <c r="VE150" s="68">
        <f>IF(VD150&gt;0,((VD150-VD149)/VD149),0)</f>
        <v/>
      </c>
      <c r="VF150" s="68">
        <f>VE150-$V150</f>
        <v/>
      </c>
      <c r="VG150" s="68">
        <f>IF(VD150&gt;0,(VD150-VG$10)/VG$10,0)</f>
        <v/>
      </c>
      <c r="VH150" s="68" t="n"/>
      <c r="VI150" s="15">
        <f>IF(VD150&gt;0,(VD150-VD$10)/VD$10,0)</f>
        <v/>
      </c>
      <c r="VM150" s="21">
        <f>IF($C150&gt;0,(($IK$5*IG150)+($GT$5*GP150)+($JM$5*JI150)+($JF$5*JB150)+($IY$5*IU150)+($IR$5*IN150)+($ID$5*HZ150)+($HW$5*HS150)+($HP$5*HL150)+($HI$5*HE150)+($GF$5*GB150)+($FY$5*FU150)+($FR$5*FN150)+($FK$5*FG150)+($FD$5*EZ150)+($EW$5*ES150)+($EP$5*EL150)+($EI$5*EE150)+($EB$5*DX150)+($DU$5*DQ150)+($DN$5*DJ150)+($DG$5*DC150)+($CZ$5*CV150)+($CS$5*CO150)+($CL$5*CH150)+($CE$5*CA150)+($BX$5*BT150)+($BQ$5*BM150)+($BJ$5*BF150)+($BC$5*AY150)+($AV$5*AR150)+($AO$5*AK150)+($AH$5*AD150)+($JT$5*JP150)+($KA$5*JW150)+($KO$5*KK150)+($PR$5*PN150)+($GM$5*GI150)+($HA$5*GW150)+($KV$5*KR150)+($KH$5*KD150)+($LC$5*KY150)+($MS$5*MO150)+($ML$5*MH150)+($ME$5*MA150)+($LX$5*LT150)+($LQ$5*LM150)+($LJ$5*LF150)+(MV150*$MZ$5)+(NC150*$NG$5)+(NJ150*$NN$5)+($OI$5*OE150)+($NU$5*NQ150)+($OB$5*NX150)+($PK$5*PG150)+($OP$5*OL150)+($OW$5*OS150)+($PD$5*OZ150)+(PU150*$PY$5)+(QB150*$QF$5)+(QI150*$QM$5)+(QP150*$QT$5)+(QW150*$RA$5)+(RD150*$RH$5)+(RK150*$RO$5)+(RR150*$RV$5)+(RY150*$SC$5)+(SF150*$SJ$5)+(SM150*$SQ$5)+(ST150*$SX$5)+(TA150*$TE$5))+(TH150*$TL$5)+(TO150*$TS$5))/$VM$5</f>
        <v/>
      </c>
      <c r="VN150" s="538" t="n"/>
      <c r="VO150" s="21">
        <f>IF($C150&gt;0,(($IK$5*II150)+($GT$5*GR150)+($JM$5*JK150)+($JF$5*JD150)+($IY$5*IW150)+($IR$5*IP150)+($ID$5*IB150)+($HW$5*HU150)+($HP$5*HN150)+($HI$5*HG150)+($GF$5*GD150)+($FY$5*FW150)+($FR$5*FP150)+($FK$5*FI150)+($FD$5*FB150)+($EW$5*EU150)+($EP$5*EN150)+($EI$5*EG150)+($EB$5*DZ150)+($DU$5*DS150)+($DN$5*DL150)+($DG$5*DE150)+($CZ$5*CX150)+($CS$5*CQ150)+($CL$5*CJ150)+($CE$5*CC150)+($BX$5*BV150)+($BQ$5*BO150)+($BJ$5*BH150)+($BC$5*BA150)+($AV$5*AT150)+($AO$5*AM150)+($AH$5*AF150)+($KO$5*KM150)+($KH$5*KF150)+($KA$5*JY150)+($JT$5*JR150)+($PR$5*PP150)+($GM$5*GK150)+($HA$5*GY150)+($KV$5*KT150)+($LC$5*LA150)+($MS$5*MQ150)+($ML$5*MJ150)+($ME$5*MC150)+($LX$5*LV150)+($LQ$5*LO150)+($LJ$5*LH150)+(MX150*$MZ$5)+(NE150*$NG$5)+(NL150*$NN$5)+($OI$5*OG150)+($NU$5*NS150)+($OB$5*NZ150)+($PD$5*PB150)+($OW$5*OU150)+($OP$5*ON150)+($PK$5*PI150)+($PY$5*PW150)+($QF$5*QD150)+($QM$5*QK150)+($QT$5*QR150)+($RA$5*QY150)+($RH$5*RF150)+($RO$5*RM150)+(RT150*$RV$5)+(SA150*$SC$5)+(SH150*$SJ$5)+(SO150*$SQ$5)+(SV150*$SX$5)+(TC150*$TE$5)+(TJ150*$TL$5)+(TQ150*$TS$5))/$VM$5,0)</f>
        <v/>
      </c>
      <c r="VP150" s="14" t="n"/>
      <c r="VQ150" s="21">
        <f>IF($C150&gt;0,(($IK$5*IK150)+($GT$5*GT150)+($JM$5*JM150)+($JF$5*JF150)+($IY$5*IY150)+($IR$5*IR150)+($ID$5*ID150)+($HW$5*HW150)+($HP$5*HP150)+($HI$5*HI150)+($GF$5*GF150)+($FY$5*FY150)+($FR$5*FR150)+($FK$5*FK150)+($FD$5*FD150)+($EW$5*EW150)+($EP$5*EP150)+($EI$5*EI150)+($EB$5*EB150)+($DU$5*DU150)+($DN$5*DN150)+($DG$5*DG150)+($CZ$5*CZ150)+($CS$5*CS150)+($CL$5*CL150)+($CE$5*CE150)+($BX$5*BX150)+($BQ$5*BQ150)+($BJ$5*BJ150)+($BC$5*BC150)+($AV$5*AV150)+($AO$5*AO150)+($AH$5*AH150)+($KO$5*KO150)+($PR$5*PR150)+($GM$5*GM150)+($HA$5*HA150)+($KH$5*KH150)+($KA$5*KA150)+($JT$5*JT150)+($KV$5*KV150)+($LC$5*LC150)+($MS$5*MS150)+($ML$5*ML150)+($ME$5*ME150)+($LX$5*LX150)+($LQ$5*LQ150)+($LJ$5*LJ150)+($OI$5*OI150)+($NU$5*NU150)+($NN$5*NN150)+($NG$5*NG150)+($MZ$5*MZ150)+(OB150*$OB$5)+($PD$5*PD150)+($OW$5*OW150)+($OP$5*OP150)+($PK$5*PK150)+(PY150*$PY$5)+(QF150*$QF$5)+(QM150*$QM$5)+(QT150*$QT$5)+(RA150*$RA$5)+(RH150*$RH$5)+(RO150*$RO$5)+(RV150*$RV$5)+(SC150*$SC$5)+(SJ150*$SJ$5)+(SQ150*$SQ$5)+(SX150*$SX$5)+(TE150*$TE$5)+(TL150*$TL$5)+(TS150*$TS$5))/$VM$5,0)</f>
        <v/>
      </c>
    </row>
    <row r="151" ht="16" customHeight="1" s="545">
      <c r="A151" s="127" t="n">
        <v>45866</v>
      </c>
      <c r="B151" s="4">
        <f>A151</f>
        <v/>
      </c>
      <c r="C151" s="13" t="n">
        <v>44837.56</v>
      </c>
      <c r="D151" s="138">
        <f>IF(C151&gt;0,C151-C150,0)</f>
        <v/>
      </c>
      <c r="E151" s="68">
        <f>IF(C151&gt;0,D151/C150,0)</f>
        <v/>
      </c>
      <c r="F151" s="15">
        <f>IF(C151&gt;0,(C151-C$10)/C$10,0)</f>
        <v/>
      </c>
      <c r="G151" s="13" t="n">
        <v>6389.79</v>
      </c>
      <c r="H151" s="138">
        <f>IF(G151&gt;0,G151-G150,0)</f>
        <v/>
      </c>
      <c r="I151" s="68">
        <f>IF(G151&gt;0,H151/G150,0)</f>
        <v/>
      </c>
      <c r="J151" s="15">
        <f>IF(G151&gt;0,(G151-G$10)/G$10,0)</f>
        <v/>
      </c>
      <c r="K151" s="13" t="n">
        <v>21178.58</v>
      </c>
      <c r="L151" s="138">
        <f>IF(K151&gt;0,K151-K150,0)</f>
        <v/>
      </c>
      <c r="M151" s="68">
        <f>IF(K151&gt;0,L151/K150,0)</f>
        <v/>
      </c>
      <c r="N151" s="15">
        <f>IF(K151&gt;0,(K151-K$10)/K$10,0)</f>
        <v/>
      </c>
      <c r="O151" s="13" t="n">
        <v>2256.73</v>
      </c>
      <c r="P151" s="138">
        <f>IF(O151&gt;0,O151-O150,0)</f>
        <v/>
      </c>
      <c r="Q151" s="68">
        <f>IF(O151&gt;0,P151/O150,0)</f>
        <v/>
      </c>
      <c r="R151" s="15">
        <f>IF(O151&gt;0,(O151-O$10)/O$10,0)</f>
        <v/>
      </c>
      <c r="S151" s="18">
        <f>IF(O151&gt;0,(((O151*0.7)*Q151)+((K151*0.9)*M151)+((G151*0.65)*I151)+((C151*0.6)*E151))/(O151+K151+G151+C151),0)</f>
        <v/>
      </c>
      <c r="T151" s="121">
        <f>IF(O151&gt;0,(S151*200)+T150,0)</f>
        <v/>
      </c>
      <c r="U151" s="121">
        <f>T151</f>
        <v/>
      </c>
      <c r="V151" s="134">
        <f>IF(T151&gt;0,(T151-T150)/T150,0)</f>
        <v/>
      </c>
      <c r="W151" s="21">
        <f>IF(T151&gt;0,(T151-T$11)/T$11,0)</f>
        <v/>
      </c>
      <c r="X151" s="18">
        <f>IF(T151&gt;0,((Q151+M151+I151+E151)/4),0)</f>
        <v/>
      </c>
      <c r="Y151" s="354">
        <f>121373.84-23282.64</f>
        <v/>
      </c>
      <c r="Z151" s="15" t="n">
        <v>2e-06</v>
      </c>
      <c r="AA151" s="29">
        <f>Z151-$V151</f>
        <v/>
      </c>
      <c r="AC151" s="13" t="n">
        <v>246.51</v>
      </c>
      <c r="AD151" s="68">
        <f>IF(AC151&gt;0,((AC151-AC150)/AC150),0)</f>
        <v/>
      </c>
      <c r="AE151" s="68">
        <f>IF(AC151&gt;0,AD151-$V151,0)</f>
        <v/>
      </c>
      <c r="AF151" s="68">
        <f>IF(AC151&gt;0,(AC151-AF$10)/AF$10,0)</f>
        <v/>
      </c>
      <c r="AG151" s="68" t="n"/>
      <c r="AH151" s="15">
        <f>IF(AC151&gt;0,(AC151-AC$10)/AC$10,0)</f>
        <v/>
      </c>
      <c r="AJ151" s="13" t="n">
        <v>23.81</v>
      </c>
      <c r="AK151" s="68">
        <f>IF(AJ151&gt;0,((AJ151-AJ150)/AJ150),0)</f>
        <v/>
      </c>
      <c r="AL151" s="68">
        <f>IF(AJ151&gt;0,AK151-$V151,0)</f>
        <v/>
      </c>
      <c r="AM151" s="68">
        <f>IF(AJ151&gt;0,(AJ151-AM$10)/AM$10,0)</f>
        <v/>
      </c>
      <c r="AN151" s="68" t="n"/>
      <c r="AO151" s="15">
        <f>IF(AJ151&gt;0,(AJ151-AJ$10)/AJ$10,0)</f>
        <v/>
      </c>
      <c r="AQ151" s="13" t="n">
        <v>23</v>
      </c>
      <c r="AR151" s="68">
        <f>IF(AQ151&gt;0,((AQ151-AQ150)/AQ150),0)</f>
        <v/>
      </c>
      <c r="AS151" s="68">
        <f>IF(AQ151&gt;0,AR151-$V151,0)</f>
        <v/>
      </c>
      <c r="AT151" s="68">
        <f>IF(AQ151&gt;0,(AQ151-AT$10)/AT$10,0)</f>
        <v/>
      </c>
      <c r="AU151" s="68" t="n"/>
      <c r="AV151" s="15">
        <f>IF(AQ151&gt;0,(AQ151-AQ$10)/AQ$10,0)</f>
        <v/>
      </c>
      <c r="AX151" s="13" t="n">
        <v>222.02</v>
      </c>
      <c r="AY151" s="68">
        <f>IF(AX151&gt;0,((AX151-AX150)/AX150),0)</f>
        <v/>
      </c>
      <c r="AZ151" s="68">
        <f>IF(AX151&gt;0,AY151-$V151,0)</f>
        <v/>
      </c>
      <c r="BA151" s="68">
        <f>IF(AX151&gt;0,(AX151-BA$10)/BA$10,0)</f>
        <v/>
      </c>
      <c r="BB151" s="68" t="n"/>
      <c r="BC151" s="15">
        <f>IF(AX151&gt;0,(AX151-AX$10)/AX$10,0)</f>
        <v/>
      </c>
      <c r="BE151" s="13" t="n">
        <v>80.94</v>
      </c>
      <c r="BF151" s="68">
        <f>IF(BE151&gt;0,((BE151-BE150)/BE150),0)</f>
        <v/>
      </c>
      <c r="BG151" s="68">
        <f>IF(BE151&gt;0,BF151-$V151,0)</f>
        <v/>
      </c>
      <c r="BH151" s="68" t="n"/>
      <c r="BI151" s="68" t="n"/>
      <c r="BJ151" s="15">
        <f>IF(BE151&gt;0,(BE151-BE$10)/BE$10,0)</f>
        <v/>
      </c>
      <c r="BL151" s="13" t="n">
        <v>76.29000000000001</v>
      </c>
      <c r="BM151" s="68">
        <f>IF(BL151&gt;0,((BL151-BL150)/BL150),0)</f>
        <v/>
      </c>
      <c r="BN151" s="68">
        <f>IF(BL151&gt;0,BM151-$V151,0)</f>
        <v/>
      </c>
      <c r="BO151" s="68">
        <f>IF(BL151&gt;0,(BL151-BO$10)/BO$10,0)</f>
        <v/>
      </c>
      <c r="BP151" s="68" t="n"/>
      <c r="BQ151" s="15">
        <f>IF(BL151&gt;0,(BL151-BL$10)/BL$10,0)</f>
        <v/>
      </c>
      <c r="BS151" s="13" t="n">
        <v>44.65</v>
      </c>
      <c r="BT151" s="68">
        <f>IF(BS151&gt;0,((BS151-BS150)/BS150),0)</f>
        <v/>
      </c>
      <c r="BU151" s="68">
        <f>IF(BS151&gt;0,BT151-$V151,0)</f>
        <v/>
      </c>
      <c r="BV151" s="68">
        <f>IF(BS151&gt;0,(BS151-BV$10)/BV$10,0)</f>
        <v/>
      </c>
      <c r="BW151" s="68" t="n"/>
      <c r="BX151" s="15">
        <f>IF(BS151&gt;0,(BS151-BS$10)/BS$10,0)</f>
        <v/>
      </c>
      <c r="BZ151" s="13" t="n"/>
      <c r="CA151" s="68">
        <f>IF(BZ151&gt;0,((BZ151-BZ150)/BZ150),0)</f>
        <v/>
      </c>
      <c r="CB151" s="68">
        <f>IF(BZ151&gt;0,CA151-$V151,0)</f>
        <v/>
      </c>
      <c r="CC151" s="68">
        <f>IF(BZ151&gt;0,(BZ151-CC$10)/CC$10,0)</f>
        <v/>
      </c>
      <c r="CD151" s="68" t="n"/>
      <c r="CE151" s="15">
        <f>IF(BZ151&gt;0,(BZ151-BZ$10)/BZ$10,0)</f>
        <v/>
      </c>
      <c r="CG151" s="13" t="n">
        <v>31.29</v>
      </c>
      <c r="CH151" s="68">
        <f>IF(CG151&gt;0,((CG151-CG150)/CG150),0)</f>
        <v/>
      </c>
      <c r="CI151" s="68">
        <f>IF(CG151&gt;0,CH151-$V151,0)</f>
        <v/>
      </c>
      <c r="CJ151" s="68">
        <f>IF(CG151&gt;0,(CG151-CJ$10)/CJ$10,0)</f>
        <v/>
      </c>
      <c r="CK151" s="68" t="n"/>
      <c r="CL151" s="15">
        <f>IF(CG151&gt;0,(CG151-CG$10)/CG$10,0)</f>
        <v/>
      </c>
      <c r="CN151" s="13" t="n">
        <v>33.85</v>
      </c>
      <c r="CO151" s="68">
        <f>IF(CN151&gt;0,((CN151-CN150)/CN150),0)</f>
        <v/>
      </c>
      <c r="CP151" s="68">
        <f>IF(CN151&gt;0,CO151-$V151,0)</f>
        <v/>
      </c>
      <c r="CQ151" s="68">
        <f>IF(CN151&gt;0,(CN151-CQ$10)/CQ$10,0)</f>
        <v/>
      </c>
      <c r="CR151" s="68" t="n"/>
      <c r="CS151" s="15">
        <f>IF(CN151&gt;0,(CN151-CN$10)/CN$10,0)</f>
        <v/>
      </c>
      <c r="CU151" s="13" t="n">
        <v>38.33</v>
      </c>
      <c r="CV151" s="68">
        <f>IF(CU151&gt;0,((CU151-CU150)/CU150),0)</f>
        <v/>
      </c>
      <c r="CW151" s="68">
        <f>IF(CU151&gt;0,CV151-$V151,0)</f>
        <v/>
      </c>
      <c r="CX151" s="68">
        <f>IF(CU151&gt;0,(CU151-CX$10)/CX$10,0)</f>
        <v/>
      </c>
      <c r="CY151" s="68" t="n"/>
      <c r="CZ151" s="15">
        <f>IF(CU151&gt;0,(CU151-CU$10)/CU$10,0)</f>
        <v/>
      </c>
      <c r="DB151" s="13" t="n">
        <v>20.85</v>
      </c>
      <c r="DC151" s="68">
        <f>IF(DB151&gt;0,((DB151-DB150)/DB150),0)</f>
        <v/>
      </c>
      <c r="DD151" s="68">
        <f>IF(DB151&gt;0,DC151-$V151,0)</f>
        <v/>
      </c>
      <c r="DE151" s="68">
        <f>IF(DB151&gt;0,(DB151-DE$10)/DE$10,0)</f>
        <v/>
      </c>
      <c r="DF151" s="68" t="n"/>
      <c r="DG151" s="15">
        <f>IF(DB151&gt;0,(DB151-DB$10)/DB$10,0)</f>
        <v/>
      </c>
      <c r="DI151" s="13" t="n">
        <v>49.67</v>
      </c>
      <c r="DJ151" s="68">
        <f>IF(DI151&gt;0,((DI151-DI150)/DI150),0)</f>
        <v/>
      </c>
      <c r="DK151" s="68">
        <f>IF(DI151&gt;0,DJ151-$V151,0)</f>
        <v/>
      </c>
      <c r="DL151" s="68">
        <f>IF(DI151&gt;0,(DI151-DL$10)/DL$10,0)</f>
        <v/>
      </c>
      <c r="DM151" s="68" t="n"/>
      <c r="DN151" s="15">
        <f>IF(DI151&gt;0,(DI151-DI$10)/DI$10,0)</f>
        <v/>
      </c>
      <c r="DP151" s="13" t="n">
        <v>43.74</v>
      </c>
      <c r="DQ151" s="68">
        <f>IF(DP151&gt;0,((DP151-DP150)/DP150),0)</f>
        <v/>
      </c>
      <c r="DR151" s="68">
        <f>IF(DP151&gt;0,DQ151-$V151,0)</f>
        <v/>
      </c>
      <c r="DS151" s="68" t="n"/>
      <c r="DT151" s="68" t="n"/>
      <c r="DU151" s="15">
        <f>IF(DP151&gt;0,(DP151-DP$10)/DP$10,0)</f>
        <v/>
      </c>
      <c r="DV151" s="18" t="n"/>
      <c r="DW151" s="13" t="n">
        <v>37.42</v>
      </c>
      <c r="DX151" s="68">
        <f>IF(DW151&gt;0,((DW151-DW150)/DW150),0)</f>
        <v/>
      </c>
      <c r="DY151" s="68">
        <f>IF(DW151&gt;0,DX151-$V151,0)</f>
        <v/>
      </c>
      <c r="DZ151" s="68">
        <f>IF(DW151&gt;0,(DW151-DZ$10)/DZ$10,0)</f>
        <v/>
      </c>
      <c r="EA151" s="68" t="n"/>
      <c r="EB151" s="15">
        <f>IF(DW151&gt;0,(DW151-DW$10)/DW$10,0)</f>
        <v/>
      </c>
      <c r="ED151" s="13" t="n">
        <v>40.25</v>
      </c>
      <c r="EE151" s="68">
        <f>IF(ED151&gt;0,((ED151-ED150)/ED150),0)</f>
        <v/>
      </c>
      <c r="EF151" s="68">
        <f>IF(ED151&gt;0,EE151-$V151,0)</f>
        <v/>
      </c>
      <c r="EG151" s="68">
        <f>IF(ED151&gt;0,(ED151-EG$10)/EG$10,0)</f>
        <v/>
      </c>
      <c r="EH151" s="68" t="n"/>
      <c r="EI151" s="15">
        <f>IF(ED151&gt;0,(ED151-ED$10)/ED$10,0)</f>
        <v/>
      </c>
      <c r="EK151" s="13" t="n">
        <v>129.72</v>
      </c>
      <c r="EL151" s="68">
        <f>IF(EK151&gt;0,((EK151-EK150)/EK150),0)</f>
        <v/>
      </c>
      <c r="EM151" s="68">
        <f>IF(EK151&gt;0,EL151-$V151,0)</f>
        <v/>
      </c>
      <c r="EN151" s="68">
        <f>IF(EK151&gt;0,(EK151-EN$10)/EN$10,0)</f>
        <v/>
      </c>
      <c r="EO151" s="68" t="n"/>
      <c r="EP151" s="15">
        <f>IF(EK151&gt;0,(EK151-EK$10)/EK$10,0)</f>
        <v/>
      </c>
      <c r="ER151" s="13" t="n">
        <v>40.21</v>
      </c>
      <c r="ES151" s="68">
        <f>IF(ER151&gt;0,((ER151-ER150)/ER150),0)</f>
        <v/>
      </c>
      <c r="ET151" s="68">
        <f>IF(ER151&gt;0,ES151-$V151,0)</f>
        <v/>
      </c>
      <c r="EU151" s="68">
        <f>IF(ER151&gt;0,(ER151-EU$10)/EU$10,0)</f>
        <v/>
      </c>
      <c r="EV151" s="68" t="n"/>
      <c r="EW151" s="15">
        <f>IF(ER151&gt;0,(ER151-ER$10)/ER$10,0)</f>
        <v/>
      </c>
      <c r="EY151" s="13" t="n">
        <v>38.56</v>
      </c>
      <c r="EZ151" s="68">
        <f>IF(EY151&gt;0,((EY151-EY150)/EY150),0)</f>
        <v/>
      </c>
      <c r="FA151" s="68">
        <f>IF(EY151&gt;0,EZ151-$V151,0)</f>
        <v/>
      </c>
      <c r="FB151" s="68" t="n"/>
      <c r="FC151" s="68" t="n"/>
      <c r="FD151" s="15">
        <f>IF(EY151&gt;0,(EY151-EY$10)/EY$10,0)</f>
        <v/>
      </c>
      <c r="FF151" s="13" t="n">
        <v>59.61</v>
      </c>
      <c r="FG151" s="68">
        <f>IF(FF151&gt;0,((FF151-FF150)/FF150),0)</f>
        <v/>
      </c>
      <c r="FH151" s="68">
        <f>IF(FF151&gt;0,FG151-$V151,0)</f>
        <v/>
      </c>
      <c r="FI151" s="68">
        <f>IF(FF151&gt;0,(FF151-FI$10)/FI$10,0)</f>
        <v/>
      </c>
      <c r="FJ151" s="68" t="n"/>
      <c r="FK151" s="15">
        <f>IF(FF151&gt;0,(FF151-FF$10)/FF$10,0)</f>
        <v/>
      </c>
      <c r="FM151" s="13" t="n">
        <v>204.71</v>
      </c>
      <c r="FN151" s="68">
        <f>IF(FM151&gt;0,((FM151-FM150)/FM150),0)</f>
        <v/>
      </c>
      <c r="FO151" s="68">
        <f>IF(FM151&gt;0,FN151-$V151,0)</f>
        <v/>
      </c>
      <c r="FP151" s="68">
        <f>IF(FM151&gt;0,(FM151-FP$10)/FP$10,0)</f>
        <v/>
      </c>
      <c r="FQ151" s="68" t="n"/>
      <c r="FR151" s="15">
        <f>IF(FM151&gt;0,(FM151-FM$10)/FM$10,0)</f>
        <v/>
      </c>
      <c r="FT151" s="13" t="n">
        <v>90.34999999999999</v>
      </c>
      <c r="FU151" s="68">
        <f>IF(FT151&gt;0,((FT151-FT150)/FT150),0)</f>
        <v/>
      </c>
      <c r="FV151" s="68">
        <f>IF(FT151&gt;0,FU151-$V151,0)</f>
        <v/>
      </c>
      <c r="FW151" s="68">
        <f>IF(FT151&gt;0,(FT151-FW$10)/FW$10,0)</f>
        <v/>
      </c>
      <c r="FX151" s="68" t="n"/>
      <c r="FY151" s="15">
        <f>IF(FT151&gt;0,(FT151-FT$10)/FT$10,0)</f>
        <v/>
      </c>
      <c r="GA151" s="13" t="n">
        <v>18.32</v>
      </c>
      <c r="GB151" s="68">
        <f>IF(GA151&gt;0,((GA151-GA150)/GA150),0)</f>
        <v/>
      </c>
      <c r="GC151" s="68">
        <f>IF(GA151&gt;0,GB151-$V151,0)</f>
        <v/>
      </c>
      <c r="GD151" s="68" t="n"/>
      <c r="GE151" s="68" t="n"/>
      <c r="GF151" s="15">
        <f>IF(GA151&gt;0,(GA151-GA$10)/GA$10,0)</f>
        <v/>
      </c>
      <c r="GG151" s="18" t="n"/>
      <c r="GH151" s="13" t="n">
        <v>19.36</v>
      </c>
      <c r="GI151" s="68">
        <f>IF(GH151&gt;0,((GH151-GH150)/GH150),0)</f>
        <v/>
      </c>
      <c r="GJ151" s="68">
        <f>IF(GH151&gt;0,GI151-$V151,0)</f>
        <v/>
      </c>
      <c r="GK151" s="68">
        <f>IF(GH151&gt;0,(GH151-GK$10)/GK$10,0)</f>
        <v/>
      </c>
      <c r="GL151" s="68" t="n"/>
      <c r="GM151" s="15">
        <f>IF(GH151&gt;0,(GH151-GH$10)/GH$10,0)</f>
        <v/>
      </c>
      <c r="GO151" s="13" t="n">
        <v>25.65</v>
      </c>
      <c r="GP151" s="68">
        <f>IF(GO151&gt;0,((GO151-GO150)/GO150),0)</f>
        <v/>
      </c>
      <c r="GQ151" s="68">
        <f>IF(GO151&gt;0,GP151-$V151,0)</f>
        <v/>
      </c>
      <c r="GR151" s="68" t="n"/>
      <c r="GS151" s="68" t="n"/>
      <c r="GT151" s="15">
        <f>IF(GO151&gt;0,(GO151-GO$10)/GO$10,0)</f>
        <v/>
      </c>
      <c r="GV151" s="13" t="n">
        <v>16.12</v>
      </c>
      <c r="GW151" s="68">
        <f>IF(GV151&gt;0,((GV151-GV150)/GV150),0)</f>
        <v/>
      </c>
      <c r="GX151" s="68">
        <f>IF(GV151&gt;0,GW151-$V151,0)</f>
        <v/>
      </c>
      <c r="GY151" s="68">
        <f>IF(GV151&gt;0,(GV151-GY$10)/GY$10,0)</f>
        <v/>
      </c>
      <c r="GZ151" s="68" t="n"/>
      <c r="HA151" s="15">
        <f>IF(GV151&gt;0,(GV151-GV$10)/GV$10,0)</f>
        <v/>
      </c>
      <c r="HD151" s="13" t="n">
        <v>325.59</v>
      </c>
      <c r="HE151" s="68">
        <f>IF(HD151&gt;0,((HD151-HD150)/HD150),0)</f>
        <v/>
      </c>
      <c r="HF151" s="68">
        <f>IF(HD151&gt;0,HE151-$V151,0)</f>
        <v/>
      </c>
      <c r="HG151" s="68">
        <f>IF(HD151&gt;0,(HD151-HG$10)/HG$10,0)</f>
        <v/>
      </c>
      <c r="HH151" s="68" t="n"/>
      <c r="HI151" s="15">
        <f>IF(HD151&gt;0,(HD151-HD$10)/HD$10,0)</f>
        <v/>
      </c>
      <c r="HK151" s="13" t="n">
        <v>59.36</v>
      </c>
      <c r="HL151" s="68">
        <f>IF(HK151&gt;0,((HK151-HK150)/HK150),0)</f>
        <v/>
      </c>
      <c r="HM151" s="68">
        <f>IF(HK151&gt;0,HL151-$V151,0)</f>
        <v/>
      </c>
      <c r="HN151" s="68">
        <f>IF(HK151&gt;0,(HK151-HN$10)/HN$10,0)</f>
        <v/>
      </c>
      <c r="HO151" s="68" t="n"/>
      <c r="HP151" s="15">
        <f>IF(HK151&gt;0,(HK151-HK$10)/HK$10,0)</f>
        <v/>
      </c>
      <c r="HR151" s="13" t="n">
        <v>111.47</v>
      </c>
      <c r="HS151" s="68">
        <f>IF(HR151&gt;0,((HR151-HR150)/HR150),0)</f>
        <v/>
      </c>
      <c r="HT151" s="68">
        <f>IF(HR151&gt;0,HS151-$V151,0)</f>
        <v/>
      </c>
      <c r="HU151" s="68">
        <f>IF(HR151&gt;0,(HR151-HU$10)/HU$10,0)</f>
        <v/>
      </c>
      <c r="HV151" s="68" t="n"/>
      <c r="HW151" s="15">
        <f>IF(HR151&gt;0,(HR151-HR$10)/HR$10,0)</f>
        <v/>
      </c>
      <c r="HY151" s="13" t="n">
        <v>176.769</v>
      </c>
      <c r="HZ151" s="68">
        <f>IF(HY151&gt;0,((HY151-HY150)/HY150),0)</f>
        <v/>
      </c>
      <c r="IA151" s="68">
        <f>IF(HY151&gt;0,HZ151-$V151,0)</f>
        <v/>
      </c>
      <c r="IB151" s="68">
        <f>IF(HY151&gt;0,(HY151-IB$10)/IB$10,0)</f>
        <v/>
      </c>
      <c r="IC151" s="68" t="n"/>
      <c r="ID151" s="15">
        <f>IF(HY151&gt;0,(HY151-HY$10)/HY$10,0)</f>
        <v/>
      </c>
      <c r="IF151" s="13" t="n">
        <v>294.3</v>
      </c>
      <c r="IG151" s="68">
        <f>IF(IF151&gt;0,((IF151-IF150)/IF150),0)</f>
        <v/>
      </c>
      <c r="IH151" s="68">
        <f>IF(IF151&gt;0,IG151-$V151,0)</f>
        <v/>
      </c>
      <c r="II151" s="68">
        <f>IF(IF151&gt;0,(IF151-II$10)/II$10,0)</f>
        <v/>
      </c>
      <c r="IJ151" s="68" t="n"/>
      <c r="IK151" s="15">
        <f>IF(IF151&gt;0,(IF151-IF$10)/IF$10,0)</f>
        <v/>
      </c>
      <c r="IM151" s="13" t="n">
        <v>262.49</v>
      </c>
      <c r="IN151" s="68">
        <f>IF(IM151&gt;0,((IM151-IM150)/IM150),0)</f>
        <v/>
      </c>
      <c r="IO151" s="68">
        <f>IF(IM151&gt;0,IN151-$V151,0)</f>
        <v/>
      </c>
      <c r="IP151" s="68">
        <f>IF(IM151&gt;0,(IM151-IP$10)/IP$10,0)</f>
        <v/>
      </c>
      <c r="IQ151" s="68" t="n"/>
      <c r="IR151" s="15">
        <f>IF(IM151&gt;0,(IM151-IM$10)/IM$10,0)</f>
        <v/>
      </c>
      <c r="IT151" s="13" t="n">
        <v>79.14</v>
      </c>
      <c r="IU151" s="68">
        <f>IF(IT151&gt;0,((IT151-IT150)/IT150),0)</f>
        <v/>
      </c>
      <c r="IV151" s="68">
        <f>IF(IT151&gt;0,IU151-$V151,0)</f>
        <v/>
      </c>
      <c r="IW151" s="68">
        <f>IF(IT151&gt;0,(IT151-IW$10)/IW$10,0)</f>
        <v/>
      </c>
      <c r="IX151" s="68" t="n"/>
      <c r="IY151" s="15">
        <f>IF(IT151&gt;0,(IT151-IT$10)/IT$10,0)</f>
        <v/>
      </c>
      <c r="JA151" s="13" t="n">
        <v>717.63</v>
      </c>
      <c r="JB151" s="68">
        <f>IF(JA151&gt;0,((JA151-JA150)/JA150),0)</f>
        <v/>
      </c>
      <c r="JC151" s="68">
        <f>IF(JA151&gt;0,JB151-$V151,0)</f>
        <v/>
      </c>
      <c r="JD151" s="68">
        <f>IF(JA151&gt;0,(JA151-JD$10)/JD$10,0)</f>
        <v/>
      </c>
      <c r="JE151" s="68" t="n"/>
      <c r="JF151" s="15">
        <f>IF(JA151&gt;0,(JA151-JA$10)/JA$10,0)</f>
        <v/>
      </c>
      <c r="JH151" s="13" t="n">
        <v>512.5</v>
      </c>
      <c r="JI151" s="68">
        <f>IF(JH151&gt;0,((JH151-JH150)/JH150),0)</f>
        <v/>
      </c>
      <c r="JJ151" s="68">
        <f>IF(JH151&gt;0,JI151-$V151,0)</f>
        <v/>
      </c>
      <c r="JK151" s="68">
        <f>IF(JH151&gt;0,(JH151-JK$10)/JK$10,0)</f>
        <v/>
      </c>
      <c r="JL151" s="68" t="n"/>
      <c r="JM151" s="15">
        <f>IF(JH151&gt;0,(JH151-JH$10)/JH$10,0)</f>
        <v/>
      </c>
      <c r="JO151" s="13" t="n">
        <v>18.26</v>
      </c>
      <c r="JP151" s="68">
        <f>IF(JO151&gt;0,((JO151-JO150)/JO150),0)</f>
        <v/>
      </c>
      <c r="JQ151" s="68">
        <f>IF(JO151&gt;0,JP151-$V151,0)</f>
        <v/>
      </c>
      <c r="JR151" s="68">
        <f>IF(JO151&gt;0,(JO151-JR$10)/JR$10,0)</f>
        <v/>
      </c>
      <c r="JS151" s="68" t="n"/>
      <c r="JT151" s="15">
        <f>IF(JO151&gt;0,(JO151-JO$10)/JO$10,0)</f>
        <v/>
      </c>
      <c r="JV151" s="13" t="n">
        <v>2.22</v>
      </c>
      <c r="JW151" s="68">
        <f>IF(JV151&gt;0,((JV151-JV150)/JV150),0)</f>
        <v/>
      </c>
      <c r="JX151" s="68">
        <f>IF(JV151&gt;0,JW151-$V151,0)</f>
        <v/>
      </c>
      <c r="JY151" s="68">
        <f>IF(JV151&gt;0,(JV151-JY$10)/JY$10,0)</f>
        <v/>
      </c>
      <c r="JZ151" s="68" t="n"/>
      <c r="KA151" s="15">
        <f>IF(JV151&gt;0,(JV151-JV$10)/JV$10,0)</f>
        <v/>
      </c>
      <c r="KC151" s="26" t="n">
        <v>19.57</v>
      </c>
      <c r="KD151" s="68">
        <f>IF(KC151&gt;0,((KC151-KC150)/KC150),0)</f>
        <v/>
      </c>
      <c r="KE151" s="68">
        <f>IF(KC151&gt;0,KD151-$V151,0)</f>
        <v/>
      </c>
      <c r="KF151" s="68">
        <f>IF(KC151&gt;0,(KC151-KF$10)/KF$10,0)</f>
        <v/>
      </c>
      <c r="KG151" s="68" t="n"/>
      <c r="KH151" s="15">
        <f>IF(KC151&gt;0,(KC151-KC$10)/KC$10,0)</f>
        <v/>
      </c>
      <c r="KI151" s="18" t="n"/>
      <c r="KJ151" s="13" t="n">
        <v>107.95</v>
      </c>
      <c r="KK151" s="68">
        <f>IF(KJ151&gt;0,((KJ151-KJ150)/KJ150),0)</f>
        <v/>
      </c>
      <c r="KL151" s="68">
        <f>IF(KJ151&gt;0,KK151-$V151,0)</f>
        <v/>
      </c>
      <c r="KM151" s="68">
        <f>IF(KJ151&gt;0,(KJ151-KM$10)/KM$10,0)</f>
        <v/>
      </c>
      <c r="KN151" s="68" t="n"/>
      <c r="KO151" s="15">
        <f>IF(KJ151&gt;0,(KJ151-KJ$10)/KJ$10,0)</f>
        <v/>
      </c>
      <c r="KQ151" s="13" t="n">
        <v>1.808</v>
      </c>
      <c r="KR151" s="68">
        <f>IF(KQ151&gt;0,((KQ151-KQ150)/KQ150),0)</f>
        <v/>
      </c>
      <c r="KS151" s="68">
        <f>IF(KQ151&gt;0,KR151-$V151,0)</f>
        <v/>
      </c>
      <c r="KT151" s="68">
        <f>IF(KQ151&gt;0,(KQ151-KT$10)/KT$10,0)</f>
        <v/>
      </c>
      <c r="KU151" s="68" t="n"/>
      <c r="KV151" s="15">
        <f>IF(KQ151&gt;0,(KQ151-KQ$10)/KQ$10,0)</f>
        <v/>
      </c>
      <c r="KW151" s="18" t="n"/>
      <c r="KX151" s="13" t="n">
        <v>53.08</v>
      </c>
      <c r="KY151" s="68">
        <f>IF(KX151&gt;0,((KX151-KX150)/KX150),0)</f>
        <v/>
      </c>
      <c r="KZ151" s="68">
        <f>IF(KX151&gt;0,KY151-$V151,0)</f>
        <v/>
      </c>
      <c r="LA151" s="68">
        <f>IF(KX151&gt;0,(KX151-LA$10)/LA$10,0)</f>
        <v/>
      </c>
      <c r="LB151" s="68" t="n"/>
      <c r="LC151" s="15">
        <f>IF(KX151&gt;0,(KX151-KX$10)/KX$10,0)</f>
        <v/>
      </c>
      <c r="LD151" s="18" t="n"/>
      <c r="LE151" s="26" t="n">
        <v>51.91</v>
      </c>
      <c r="LF151" s="68">
        <f>IF(LE151&gt;0,((LE151-LE150)/LE150),0)</f>
        <v/>
      </c>
      <c r="LG151" s="68">
        <f>IF(LE151&gt;0,LF151-$V151,0)</f>
        <v/>
      </c>
      <c r="LH151" s="68">
        <f>IF(LE151&gt;0,(LE151-LH$10)/LH$10,0)</f>
        <v/>
      </c>
      <c r="LI151" s="68" t="n"/>
      <c r="LJ151" s="15">
        <f>IF(LE151&gt;0,(LE151-LE$10)/LE$10,0)</f>
        <v/>
      </c>
      <c r="LL151" s="13" t="n">
        <v>123.74</v>
      </c>
      <c r="LM151" s="68">
        <f>IF(LL151&gt;0,((LL151-LL150)/LL150),0)</f>
        <v/>
      </c>
      <c r="LN151" s="68">
        <f>IF(LL151&gt;0,LM151-$V151,0)</f>
        <v/>
      </c>
      <c r="LO151" s="68">
        <f>IF(LL151&gt;0,(LL151-LO$10)/LO$10,0)</f>
        <v/>
      </c>
      <c r="LP151" s="68" t="n"/>
      <c r="LQ151" s="15">
        <f>IF(LL151&gt;0,(LL151-LL$10)/LL$10,0)</f>
        <v/>
      </c>
      <c r="LS151" s="13" t="n">
        <v>15.71</v>
      </c>
      <c r="LT151" s="68">
        <f>IF(LS151&gt;0,((LS151-LS150)/LS150),0)</f>
        <v/>
      </c>
      <c r="LU151" s="68">
        <f>IF(LS151&gt;0,LT151-$V151,0)</f>
        <v/>
      </c>
      <c r="LV151" s="68" t="n"/>
      <c r="LW151" s="68" t="n"/>
      <c r="LX151" s="15">
        <f>IF(LS151&gt;0,(LS151-LS$10)/LS$10,0)</f>
        <v/>
      </c>
      <c r="LZ151" s="13" t="n">
        <v>14.03</v>
      </c>
      <c r="MA151" s="68">
        <f>IF(LZ151&gt;0,((LZ151-LZ150)/LZ150),0)</f>
        <v/>
      </c>
      <c r="MB151" s="68">
        <f>IF(LZ151&gt;0,MA151-$V151,0)</f>
        <v/>
      </c>
      <c r="MC151" s="68">
        <f>IF(LZ151&gt;0,(LZ151-MC$10)/MC$10,0)</f>
        <v/>
      </c>
      <c r="MD151" s="68" t="n"/>
      <c r="ME151" s="15">
        <f>IF(LZ151&gt;0,(LZ151-LZ$10)/LZ$10,0)</f>
        <v/>
      </c>
      <c r="MG151" s="13" t="n">
        <v>75.5</v>
      </c>
      <c r="MH151" s="68">
        <f>IF(MG151&gt;0,((MG151-MG150)/MG150),0)</f>
        <v/>
      </c>
      <c r="MI151" s="68">
        <f>IF(MG151&gt;0,MH151-$V151,0)</f>
        <v/>
      </c>
      <c r="MJ151" s="68">
        <f>IF(MG151&gt;0,(MG151-MJ$10)/MJ$10,0)</f>
        <v/>
      </c>
      <c r="MK151" s="68" t="n"/>
      <c r="ML151" s="15">
        <f>IF(MG151&gt;0,(MG151-MG$10)/MG$10,0)</f>
        <v/>
      </c>
      <c r="MN151" s="13" t="n">
        <v>149.83</v>
      </c>
      <c r="MO151" s="68">
        <f>IF(MN151&gt;0,((MN151-MN150)/MN150),0)</f>
        <v/>
      </c>
      <c r="MP151" s="68">
        <f>IF(MN151&gt;0,MO151-$V151,0)</f>
        <v/>
      </c>
      <c r="MQ151" s="68">
        <f>IF(MN151&gt;0,(MN151-MQ$10)/MQ$10,0)</f>
        <v/>
      </c>
      <c r="MR151" s="68" t="n"/>
      <c r="MS151" s="15">
        <f>IF(MN151&gt;0,(MN151-MN$10)/MN$10,0)</f>
        <v/>
      </c>
      <c r="MU151" s="13" t="n">
        <v>15.88</v>
      </c>
      <c r="MV151" s="68">
        <f>IF(MU151&gt;0,((MU151-MU150)/MU150),0)</f>
        <v/>
      </c>
      <c r="MW151" s="68">
        <f>IF(MU151&gt;0,MV151-$V151,0)</f>
        <v/>
      </c>
      <c r="MX151" s="68">
        <f>IF(MU151&gt;0,(MU151-MX$10)/MX$10,0)</f>
        <v/>
      </c>
      <c r="MY151" s="68" t="n"/>
      <c r="MZ151" s="15">
        <f>IF(MU151&gt;0,(MU151-MU$10)/MU$10,0)</f>
        <v/>
      </c>
      <c r="NB151" s="13" t="n">
        <v>270.61</v>
      </c>
      <c r="NC151" s="68">
        <f>IF(NB151&gt;0,((NB151-NB150)/NB150),0)</f>
        <v/>
      </c>
      <c r="ND151" s="68">
        <f>IF(NB151&gt;0,NC151-$V151,0)</f>
        <v/>
      </c>
      <c r="NE151" s="68">
        <f>IF(NB151&gt;0,(NB151-NE$10)/NE$10,0)</f>
        <v/>
      </c>
      <c r="NF151" s="68" t="n"/>
      <c r="NG151" s="15">
        <f>IF(NB151&gt;0,(NB151-NB$10)/NB$10,0)</f>
        <v/>
      </c>
      <c r="NI151" s="13" t="n">
        <v>5.98</v>
      </c>
      <c r="NJ151" s="68">
        <f>IF(NI151&gt;0,((NI151-NI150)/NI150),0)</f>
        <v/>
      </c>
      <c r="NK151" s="68">
        <f>IF(NI151&gt;0,NJ151-$V151,0)</f>
        <v/>
      </c>
      <c r="NL151" s="68">
        <f>IF(NI151&gt;0,(NI151-NL$10)/NL$10,0)</f>
        <v/>
      </c>
      <c r="NM151" s="68" t="n"/>
      <c r="NN151" s="15">
        <f>IF(NI151&gt;0,(NI151-NI$10)/NI$10,0)</f>
        <v/>
      </c>
      <c r="NP151" s="13" t="n">
        <v>647.66</v>
      </c>
      <c r="NQ151" s="68">
        <f>IF(NP151&gt;0,((NP151-NP150)/NP150),0)</f>
        <v/>
      </c>
      <c r="NR151" s="68">
        <f>IF(NP151&gt;0,NQ151-$V151,0)</f>
        <v/>
      </c>
      <c r="NS151" s="68">
        <f>IF(NP151&gt;0,(NP151-NS$10)/NS$10,0)</f>
        <v/>
      </c>
      <c r="NT151" s="68" t="n"/>
      <c r="NU151" s="15">
        <f>IF(NP151&gt;0,(NP151-NP$10)/NP$10,0)</f>
        <v/>
      </c>
      <c r="NW151" s="13" t="n">
        <v>192.58</v>
      </c>
      <c r="NX151" s="68">
        <f>IF(NW151&gt;0,((NW151-NW150)/NW150),0)</f>
        <v/>
      </c>
      <c r="NY151" s="68">
        <f>IF(NW151&gt;0,NX151-$V151,0)</f>
        <v/>
      </c>
      <c r="NZ151" s="68">
        <f>IF(NW151&gt;0,(NW151-NZ$10)/NZ$10,0)</f>
        <v/>
      </c>
      <c r="OA151" s="68" t="n"/>
      <c r="OB151" s="15">
        <f>IF(NW151&gt;0,(NW151-NW$10)/NW$10,0)</f>
        <v/>
      </c>
      <c r="OD151" s="13" t="n">
        <v>2.6</v>
      </c>
      <c r="OE151" s="68">
        <f>IF(OD151&gt;0,((OD151-OD150)/OD150),0)</f>
        <v/>
      </c>
      <c r="OF151" s="68">
        <f>IF(OD151&gt;0,OE151-$V151,0)</f>
        <v/>
      </c>
      <c r="OG151" s="68">
        <f>IF(OD151&gt;0,(OD151-OG$10)/OG$10,0)</f>
        <v/>
      </c>
      <c r="OH151" s="68" t="n"/>
      <c r="OI151" s="15">
        <f>IF(OD151&gt;0,(OD151-OD$10)/OD$10,0)</f>
        <v/>
      </c>
      <c r="OK151" s="13" t="n">
        <v>239.4</v>
      </c>
      <c r="OL151" s="68">
        <f>IF(OK151&gt;0,((OK151-OK150)/OK150),0)</f>
        <v/>
      </c>
      <c r="OM151" s="68">
        <f>IF(OK151&gt;0,OL151-$V151,0)</f>
        <v/>
      </c>
      <c r="ON151" s="68">
        <f>IF(OK151&gt;0,(OK151-ON$10)/ON$10,0)</f>
        <v/>
      </c>
      <c r="OO151" s="68" t="n"/>
      <c r="OP151" s="15">
        <f>IF(OK151&gt;0,(OK151-OK$10)/OK$10,0)</f>
        <v/>
      </c>
      <c r="OR151" s="26" t="n">
        <v>7.45</v>
      </c>
      <c r="OS151" s="68">
        <f>IF(OR151&gt;0,((OR151-OR150)/OR150),0)</f>
        <v/>
      </c>
      <c r="OT151" s="68">
        <f>IF(OR151&gt;0,OS151-$V151,0)</f>
        <v/>
      </c>
      <c r="OU151" s="68">
        <f>IF(OR151&gt;0,(OR151-OU$10)/OU$10,0)</f>
        <v/>
      </c>
      <c r="OV151" s="68" t="n"/>
      <c r="OW151" s="15">
        <f>IF(OR151&gt;0,(OR151-OR$10)/OR$10,0)</f>
        <v/>
      </c>
      <c r="OY151" s="13" t="n">
        <v>156.07</v>
      </c>
      <c r="OZ151" s="68">
        <f>IF(OY151&gt;0,((OY151-OY150)/OY150),0)</f>
        <v/>
      </c>
      <c r="PA151" s="68">
        <f>IF(OY151&gt;0,OZ151-$V151,0)</f>
        <v/>
      </c>
      <c r="PB151" s="68">
        <f>IF(OY151&gt;0,(OY151-PB$10)/PB$10,0)</f>
        <v/>
      </c>
      <c r="PC151" s="68" t="n"/>
      <c r="PD151" s="15">
        <f>IF(OY151&gt;0,(OY151-OY$10)/OY$10,0)</f>
        <v/>
      </c>
      <c r="PE151" s="18" t="n"/>
      <c r="PF151" s="13" t="n">
        <v>269.47</v>
      </c>
      <c r="PG151" s="68">
        <f>IF(PF151&gt;0,((PF151-PF150)/PF150),0)</f>
        <v/>
      </c>
      <c r="PH151" s="68">
        <f>IF(PF151&gt;0,PG151-$V151,0)</f>
        <v/>
      </c>
      <c r="PI151" s="68">
        <f>IF(PF151&gt;0,(PF151-PI$10)/PI$10,0)</f>
        <v/>
      </c>
      <c r="PJ151" s="68" t="n"/>
      <c r="PK151" s="15">
        <f>IF(PF151&gt;0,(PF151-PF$10)/PF$10,0)</f>
        <v/>
      </c>
      <c r="PM151" s="13" t="n"/>
      <c r="PN151" s="68">
        <f>IF(PM151&gt;0,((PM151-PM150)/PM150),0)</f>
        <v/>
      </c>
      <c r="PO151" s="68">
        <f>PN151-$V151</f>
        <v/>
      </c>
      <c r="PP151" s="68">
        <f>IF(PM151&gt;0,(PM151-PP$10)/PP$10,0)</f>
        <v/>
      </c>
      <c r="PQ151" s="68" t="n"/>
      <c r="PR151" s="15">
        <f>IF(PM151&gt;0,(PM151-PM$10)/PM$10,0)</f>
        <v/>
      </c>
      <c r="PT151" s="13" t="n">
        <v>10.04</v>
      </c>
      <c r="PU151" s="68">
        <f>IF(PT151&gt;0,((PT151-PT150)/PT150),0)</f>
        <v/>
      </c>
      <c r="PV151" s="68">
        <f>IF(PT151&gt;0,PU151-$V151,0)</f>
        <v/>
      </c>
      <c r="PW151" s="68">
        <f>IF(PT151&gt;0,(PT151-PW$10)/PW$10,0)</f>
        <v/>
      </c>
      <c r="PX151" s="68" t="n"/>
      <c r="PY151" s="15">
        <f>IF(PT151&gt;0,(PT151-PT$10)/PT$10,0)</f>
        <v/>
      </c>
      <c r="QA151" s="13" t="n">
        <v>221.65</v>
      </c>
      <c r="QB151" s="68">
        <f>IF(QA151&gt;0,((QA151-QA150)/QA150),0)</f>
        <v/>
      </c>
      <c r="QC151" s="68">
        <f>IF(QA151&gt;0,QB151-$V151,0)</f>
        <v/>
      </c>
      <c r="QD151" s="68">
        <f>IF(QA151&gt;0,(QA151-QD$10)/QD$10,0)</f>
        <v/>
      </c>
      <c r="QE151" s="68" t="n"/>
      <c r="QF151" s="15">
        <f>IF(QA151&gt;0,(QA151-QA$10)/QA$10,0)</f>
        <v/>
      </c>
      <c r="QH151" s="13" t="n">
        <v>1.747</v>
      </c>
      <c r="QI151" s="68">
        <f>IF(QH151&gt;0,((QH151-QH150)/QH150),0)</f>
        <v/>
      </c>
      <c r="QJ151" s="68">
        <f>IF(QH151&gt;0,QI151-$V151,0)</f>
        <v/>
      </c>
      <c r="QK151" s="68">
        <f>IF(QH151&gt;0,(QH151-QK$10)/QK$10,0)</f>
        <v/>
      </c>
      <c r="QL151" s="68" t="n"/>
      <c r="QM151" s="15">
        <f>IF(QH151&gt;0,(QH151-QH$10)/QH$10,0)</f>
        <v/>
      </c>
      <c r="QO151" s="13" t="n">
        <v>12.1</v>
      </c>
      <c r="QP151" s="68">
        <f>IF(QO151&gt;0,((QO151-QO150)/QO150),0)</f>
        <v/>
      </c>
      <c r="QQ151" s="68">
        <f>IF(QO151&gt;0,QP151-$V151,0)</f>
        <v/>
      </c>
      <c r="QR151" s="68">
        <f>IF(QO151&gt;0,(QO151-QR$10)/QR$10,0)</f>
        <v/>
      </c>
      <c r="QS151" s="68" t="n"/>
      <c r="QT151" s="15">
        <f>IF(QO151&gt;0,(QO151-QO$10)/QO$10,0)</f>
        <v/>
      </c>
      <c r="QV151" s="13" t="n">
        <v>3.035</v>
      </c>
      <c r="QW151" s="68">
        <f>IF(QV151&gt;0,((QV151-QV150)/QV150),0)</f>
        <v/>
      </c>
      <c r="QX151" s="68">
        <f>IF(QV151&gt;0,QW151-$V151,0)</f>
        <v/>
      </c>
      <c r="QY151" s="68">
        <f>IF(QV151&gt;0,(QV151-QY$10)/QY$10,0)</f>
        <v/>
      </c>
      <c r="QZ151" s="68" t="n"/>
      <c r="RA151" s="15">
        <f>IF(QV151&gt;0,(QV151-QV$10)/QV$10,0)</f>
        <v/>
      </c>
      <c r="RC151" s="13" t="n">
        <v>45.95</v>
      </c>
      <c r="RD151" s="68">
        <f>IF(RC151&gt;0,((RC151-RC150)/RC150),0)</f>
        <v/>
      </c>
      <c r="RE151" s="68">
        <f>IF(RC151&gt;0,RD151-$V151,0)</f>
        <v/>
      </c>
      <c r="RF151" s="68">
        <f>IF(RC151&gt;0,(RC151-RF$10)/RF$10,0)</f>
        <v/>
      </c>
      <c r="RG151" s="68" t="n"/>
      <c r="RH151" s="15">
        <f>IF(RC151&gt;0,(RC151-RC$10)/RC$10,0)</f>
        <v/>
      </c>
      <c r="RJ151" s="13" t="n">
        <v>242.75</v>
      </c>
      <c r="RK151" s="68">
        <f>IF(RJ151&gt;0,((RJ151-RJ150)/RJ150),0)</f>
        <v/>
      </c>
      <c r="RL151" s="68">
        <f>RK151-$V151</f>
        <v/>
      </c>
      <c r="RM151" s="68">
        <f>IF(RJ151&gt;0,(RJ151-RM$10)/RM$10,0)</f>
        <v/>
      </c>
      <c r="RN151" s="68" t="n"/>
      <c r="RO151" s="15">
        <f>IF(RJ151&gt;0,(RJ151-RJ$10)/RJ$10,0)</f>
        <v/>
      </c>
      <c r="RQ151" s="13" t="n">
        <v>15.47</v>
      </c>
      <c r="RR151" s="68">
        <f>IF(RQ151&gt;0,((RQ151-RQ150)/RQ150),0)</f>
        <v/>
      </c>
      <c r="RS151" s="68">
        <f>RR151-$V151</f>
        <v/>
      </c>
      <c r="RT151" s="68">
        <f>IF(RQ151&gt;0,(RQ151-RT$10)/RT$10,0)</f>
        <v/>
      </c>
      <c r="RU151" s="68" t="n"/>
      <c r="RV151" s="15">
        <f>IF(RQ151&gt;0,(RQ151-RQ$10)/RQ$10,0)</f>
        <v/>
      </c>
      <c r="RX151" s="13" t="n">
        <v>157.88</v>
      </c>
      <c r="RY151" s="68">
        <f>IF(RX151&gt;0,((RX151-RX150)/RX150),0)</f>
        <v/>
      </c>
      <c r="RZ151" s="68">
        <f>RY151-$V151</f>
        <v/>
      </c>
      <c r="SA151" s="68">
        <f>IF(RX151&gt;0,(RX151-SA$10)/SA$10,0)</f>
        <v/>
      </c>
      <c r="SB151" s="68" t="n"/>
      <c r="SC151" s="15">
        <f>IF(RX151&gt;0,(RX151-RX$10)/RX$10,0)</f>
        <v/>
      </c>
      <c r="SE151" s="13" t="n">
        <v>15.57</v>
      </c>
      <c r="SF151" s="68">
        <f>IF(SE151&gt;0,((SE151-SE150)/SE150),0)</f>
        <v/>
      </c>
      <c r="SG151" s="68">
        <f>SF151-$V151</f>
        <v/>
      </c>
      <c r="SH151" s="68">
        <f>IF(SE151&gt;0,(SE151-SH$10)/SH$10,0)</f>
        <v/>
      </c>
      <c r="SI151" s="68" t="n"/>
      <c r="SJ151" s="15">
        <f>IF(SE151&gt;0,(SE151-SE$10)/SE$10,0)</f>
        <v/>
      </c>
      <c r="SL151" s="13" t="n">
        <v>1.21</v>
      </c>
      <c r="SM151" s="68">
        <f>IF(SL151&gt;0,((SL151-SL150)/SL150),0)</f>
        <v/>
      </c>
      <c r="SN151" s="68">
        <f>SM151-$V151</f>
        <v/>
      </c>
      <c r="SO151" s="68">
        <f>IF(SL151&gt;0,(SL151-SO$10)/SO$10,0)</f>
        <v/>
      </c>
      <c r="SP151" s="68" t="n"/>
      <c r="SQ151" s="15">
        <f>IF(SL151&gt;0,(SL151-SL$10)/SL$10,0)</f>
        <v/>
      </c>
      <c r="SS151" s="13" t="n">
        <v>18.35</v>
      </c>
      <c r="ST151" s="68">
        <f>IF(SS151&gt;0,((SS151-SS150)/SS150),0)</f>
        <v/>
      </c>
      <c r="SU151" s="68">
        <f>ST151-$V151</f>
        <v/>
      </c>
      <c r="SV151" s="68">
        <f>IF(SS151&gt;0,(SS151-SV$10)/SV$10,0)</f>
        <v/>
      </c>
      <c r="SW151" s="68" t="n"/>
      <c r="SX151" s="15">
        <f>IF(SS151&gt;0,(SS151-SS$10)/SS$10,0)</f>
        <v/>
      </c>
      <c r="SZ151" s="341" t="n">
        <v>64.11</v>
      </c>
      <c r="TA151" s="68">
        <f>IF(SZ151&gt;0,((SZ151-SZ150)/SZ150),0)</f>
        <v/>
      </c>
      <c r="TB151" s="68">
        <f>TA151-$V151</f>
        <v/>
      </c>
      <c r="TC151" s="68">
        <f>IF(SZ151&gt;0,(SZ151-TC$10)/TC$10,0)</f>
        <v/>
      </c>
      <c r="TD151" s="68" t="n"/>
      <c r="TE151" s="15">
        <f>IF(SZ151&gt;0,(SZ151-SZ$10)/SZ$10,0)</f>
        <v/>
      </c>
      <c r="TG151" s="587" t="n">
        <v>0.2708</v>
      </c>
      <c r="TH151" s="68">
        <f>IF(TG151&gt;0,((TG151-TG150)/TG150),0)</f>
        <v/>
      </c>
      <c r="TI151" s="68">
        <f>TH151-$V151</f>
        <v/>
      </c>
      <c r="TJ151" s="68">
        <f>IF(TG151&gt;0,(TG151-TJ$10)/TJ$10,0)</f>
        <v/>
      </c>
      <c r="TK151" s="68" t="n"/>
      <c r="TL151" s="15">
        <f>IF(TG151&gt;0,(TG151-TG$10)/TG$10,0)</f>
        <v/>
      </c>
      <c r="TN151" s="13" t="n">
        <v>89.06</v>
      </c>
      <c r="TO151" s="68">
        <f>IF(TN151&gt;0,((TN151-TN150)/TN150),0)</f>
        <v/>
      </c>
      <c r="TP151" s="68">
        <f>TO151-$V151</f>
        <v/>
      </c>
      <c r="TQ151" s="68">
        <f>IF(TN151&gt;0,(TN151-TQ$10)/TQ$10,0)</f>
        <v/>
      </c>
      <c r="TR151" s="68" t="n"/>
      <c r="TS151" s="15">
        <f>IF(TN151&gt;0,(TN151-TN$10)/TN$10,0)</f>
        <v/>
      </c>
      <c r="TU151" s="587" t="n">
        <v>3.15</v>
      </c>
      <c r="TV151" s="68">
        <f>IF(TU151&gt;0,((TU151-TU150)/TU150),0)</f>
        <v/>
      </c>
      <c r="TW151" s="68">
        <f>TV151-$V151</f>
        <v/>
      </c>
      <c r="TX151" s="68">
        <f>IF(TU151&gt;0,(TU151-TX$10)/TX$10,0)</f>
        <v/>
      </c>
      <c r="TY151" s="68" t="n"/>
      <c r="TZ151" s="15">
        <f>IF(TU151&gt;0,(TU151-TU$10)/TU$10,0)</f>
        <v/>
      </c>
      <c r="UB151" s="587" t="n"/>
      <c r="UC151" s="68">
        <f>IF(UB151&gt;0,((UB151-UB150)/UB150),0)</f>
        <v/>
      </c>
      <c r="UD151" s="68">
        <f>UC151-$V151</f>
        <v/>
      </c>
      <c r="UE151" s="68">
        <f>IF(UB151&gt;0,(UB151-UE$10)/UE$10,0)</f>
        <v/>
      </c>
      <c r="UF151" s="68" t="n"/>
      <c r="UG151" s="15">
        <f>IF(UB151&gt;0,(UB151-UB$10)/UB$10,0)</f>
        <v/>
      </c>
      <c r="UI151" s="587" t="n"/>
      <c r="UJ151" s="68">
        <f>IF(UI151&gt;0,((UI151-UI150)/UI150),0)</f>
        <v/>
      </c>
      <c r="UK151" s="68">
        <f>UJ151-$V151</f>
        <v/>
      </c>
      <c r="UL151" s="68">
        <f>IF(UI151&gt;0,(UI151-UL$10)/UL$10,0)</f>
        <v/>
      </c>
      <c r="UM151" s="68" t="n"/>
      <c r="UN151" s="15">
        <f>IF(UI151&gt;0,(UI151-UI$10)/UI$10,0)</f>
        <v/>
      </c>
      <c r="UP151" s="587" t="n"/>
      <c r="UQ151" s="68">
        <f>IF(UP151&gt;0,((UP151-UP150)/UP150),0)</f>
        <v/>
      </c>
      <c r="UR151" s="68">
        <f>UQ151-$V151</f>
        <v/>
      </c>
      <c r="US151" s="68">
        <f>IF(UP151&gt;0,(UP151-US$10)/US$10,0)</f>
        <v/>
      </c>
      <c r="UT151" s="68" t="n"/>
      <c r="UU151" s="15">
        <f>IF(UP151&gt;0,(UP151-UP$10)/UP$10,0)</f>
        <v/>
      </c>
      <c r="UW151" s="587" t="n"/>
      <c r="UX151" s="68">
        <f>IF(UW151&gt;0,((UW151-UW150)/UW150),0)</f>
        <v/>
      </c>
      <c r="UY151" s="68">
        <f>UX151-$V151</f>
        <v/>
      </c>
      <c r="UZ151" s="68">
        <f>IF(UW151&gt;0,(UW151-UZ$10)/UZ$10,0)</f>
        <v/>
      </c>
      <c r="VA151" s="68" t="n"/>
      <c r="VB151" s="15">
        <f>IF(UW151&gt;0,(UW151-UW$10)/UW$10,0)</f>
        <v/>
      </c>
      <c r="VD151" s="587" t="n"/>
      <c r="VE151" s="68">
        <f>IF(VD151&gt;0,((VD151-VD150)/VD150),0)</f>
        <v/>
      </c>
      <c r="VF151" s="68">
        <f>VE151-$V151</f>
        <v/>
      </c>
      <c r="VG151" s="68">
        <f>IF(VD151&gt;0,(VD151-VG$10)/VG$10,0)</f>
        <v/>
      </c>
      <c r="VH151" s="68" t="n"/>
      <c r="VI151" s="15">
        <f>IF(VD151&gt;0,(VD151-VD$10)/VD$10,0)</f>
        <v/>
      </c>
      <c r="VM151" s="21">
        <f>IF($C151&gt;0,(($IK$5*IG151)+($GT$5*GP151)+($JM$5*JI151)+($JF$5*JB151)+($IY$5*IU151)+($IR$5*IN151)+($ID$5*HZ151)+($HW$5*HS151)+($HP$5*HL151)+($HI$5*HE151)+($GF$5*GB151)+($FY$5*FU151)+($FR$5*FN151)+($FK$5*FG151)+($FD$5*EZ151)+($EW$5*ES151)+($EP$5*EL151)+($EI$5*EE151)+($EB$5*DX151)+($DU$5*DQ151)+($DN$5*DJ151)+($DG$5*DC151)+($CZ$5*CV151)+($CS$5*CO151)+($CL$5*CH151)+($CE$5*CA151)+($BX$5*BT151)+($BQ$5*BM151)+($BJ$5*BF151)+($BC$5*AY151)+($AV$5*AR151)+($AO$5*AK151)+($AH$5*AD151)+($JT$5*JP151)+($KA$5*JW151)+($KO$5*KK151)+($PR$5*PN151)+($GM$5*GI151)+($HA$5*GW151)+($KV$5*KR151)+($KH$5*KD151)+($LC$5*KY151)+($MS$5*MO151)+($ML$5*MH151)+($ME$5*MA151)+($LX$5*LT151)+($LQ$5*LM151)+($LJ$5*LF151)+(MV151*$MZ$5)+(NC151*$NG$5)+(NJ151*$NN$5)+($OI$5*OE151)+($NU$5*NQ151)+($OB$5*NX151)+($PK$5*PG151)+($OP$5*OL151)+($OW$5*OS151)+($PD$5*OZ151)+(PU151*$PY$5)+(QB151*$QF$5)+(QI151*$QM$5)+(QP151*$QT$5)+(QW151*$RA$5)+(RD151*$RH$5)+(RK151*$RO$5)+(RR151*$RV$5)+(RY151*$SC$5)+(SF151*$SJ$5)+(SM151*$SQ$5)+(ST151*$SX$5)+(TA151*$TE$5))+(TH151*$TL$5)+(TO151*$TS$5))/$VM$5</f>
        <v/>
      </c>
      <c r="VN151" s="538" t="n"/>
      <c r="VO151" s="21">
        <f>IF($C151&gt;0,(($IK$5*II151)+($GT$5*GR151)+($JM$5*JK151)+($JF$5*JD151)+($IY$5*IW151)+($IR$5*IP151)+($ID$5*IB151)+($HW$5*HU151)+($HP$5*HN151)+($HI$5*HG151)+($GF$5*GD151)+($FY$5*FW151)+($FR$5*FP151)+($FK$5*FI151)+($FD$5*FB151)+($EW$5*EU151)+($EP$5*EN151)+($EI$5*EG151)+($EB$5*DZ151)+($DU$5*DS151)+($DN$5*DL151)+($DG$5*DE151)+($CZ$5*CX151)+($CS$5*CQ151)+($CL$5*CJ151)+($CE$5*CC151)+($BX$5*BV151)+($BQ$5*BO151)+($BJ$5*BH151)+($BC$5*BA151)+($AV$5*AT151)+($AO$5*AM151)+($AH$5*AF151)+($KO$5*KM151)+($KH$5*KF151)+($KA$5*JY151)+($JT$5*JR151)+($PR$5*PP151)+($GM$5*GK151)+($HA$5*GY151)+($KV$5*KT151)+($LC$5*LA151)+($MS$5*MQ151)+($ML$5*MJ151)+($ME$5*MC151)+($LX$5*LV151)+($LQ$5*LO151)+($LJ$5*LH151)+(MX151*$MZ$5)+(NE151*$NG$5)+(NL151*$NN$5)+($OI$5*OG151)+($NU$5*NS151)+($OB$5*NZ151)+($PD$5*PB151)+($OW$5*OU151)+($OP$5*ON151)+($PK$5*PI151)+($PY$5*PW151)+($QF$5*QD151)+($QM$5*QK151)+($QT$5*QR151)+($RA$5*QY151)+($RH$5*RF151)+($RO$5*RM151)+(RT151*$RV$5)+(SA151*$SC$5)+(SH151*$SJ$5)+(SO151*$SQ$5)+(SV151*$SX$5)+(TC151*$TE$5)+(TJ151*$TL$5)+(TQ151*$TS$5))/$VM$5,0)</f>
        <v/>
      </c>
      <c r="VP151" s="14" t="n"/>
      <c r="VQ151" s="21">
        <f>IF($C151&gt;0,(($IK$5*IK151)+($GT$5*GT151)+($JM$5*JM151)+($JF$5*JF151)+($IY$5*IY151)+($IR$5*IR151)+($ID$5*ID151)+($HW$5*HW151)+($HP$5*HP151)+($HI$5*HI151)+($GF$5*GF151)+($FY$5*FY151)+($FR$5*FR151)+($FK$5*FK151)+($FD$5*FD151)+($EW$5*EW151)+($EP$5*EP151)+($EI$5*EI151)+($EB$5*EB151)+($DU$5*DU151)+($DN$5*DN151)+($DG$5*DG151)+($CZ$5*CZ151)+($CS$5*CS151)+($CL$5*CL151)+($CE$5*CE151)+($BX$5*BX151)+($BQ$5*BQ151)+($BJ$5*BJ151)+($BC$5*BC151)+($AV$5*AV151)+($AO$5*AO151)+($AH$5*AH151)+($KO$5*KO151)+($PR$5*PR151)+($GM$5*GM151)+($HA$5*HA151)+($KH$5*KH151)+($KA$5*KA151)+($JT$5*JT151)+($KV$5*KV151)+($LC$5*LC151)+($MS$5*MS151)+($ML$5*ML151)+($ME$5*ME151)+($LX$5*LX151)+($LQ$5*LQ151)+($LJ$5*LJ151)+($OI$5*OI151)+($NU$5*NU151)+($NN$5*NN151)+($NG$5*NG151)+($MZ$5*MZ151)+(OB151*$OB$5)+($PD$5*PD151)+($OW$5*OW151)+($OP$5*OP151)+($PK$5*PK151)+(PY151*$PY$5)+(QF151*$QF$5)+(QM151*$QM$5)+(QT151*$QT$5)+(RA151*$RA$5)+(RH151*$RH$5)+(RO151*$RO$5)+(RV151*$RV$5)+(SC151*$SC$5)+(SJ151*$SJ$5)+(SQ151*$SQ$5)+(SX151*$SX$5)+(TE151*$TE$5)+(TL151*$TL$5)+(TS151*$TS$5))/$VM$5,0)</f>
        <v/>
      </c>
    </row>
    <row r="152" ht="16" customHeight="1" s="545">
      <c r="A152" s="127" t="n">
        <v>45867</v>
      </c>
      <c r="B152" s="4">
        <f>A152</f>
        <v/>
      </c>
      <c r="C152" s="13" t="n">
        <v>44632.99</v>
      </c>
      <c r="D152" s="138">
        <f>IF(C152&gt;0,C152-C151,0)</f>
        <v/>
      </c>
      <c r="E152" s="68">
        <f>IF(C152&gt;0,D152/C151,0)</f>
        <v/>
      </c>
      <c r="F152" s="15">
        <f>IF(C152&gt;0,(C152-C$10)/C$10,0)</f>
        <v/>
      </c>
      <c r="G152" s="13" t="n">
        <v>6370.86</v>
      </c>
      <c r="H152" s="138">
        <f>IF(G152&gt;0,G152-G151,0)</f>
        <v/>
      </c>
      <c r="I152" s="68">
        <f>IF(G152&gt;0,H152/G151,0)</f>
        <v/>
      </c>
      <c r="J152" s="15">
        <f>IF(G152&gt;0,(G152-G$10)/G$10,0)</f>
        <v/>
      </c>
      <c r="K152" s="13" t="n">
        <v>21098.29</v>
      </c>
      <c r="L152" s="138">
        <f>IF(K152&gt;0,K152-K151,0)</f>
        <v/>
      </c>
      <c r="M152" s="68">
        <f>IF(K152&gt;0,L152/K151,0)</f>
        <v/>
      </c>
      <c r="N152" s="15">
        <f>IF(K152&gt;0,(K152-K$10)/K$10,0)</f>
        <v/>
      </c>
      <c r="O152" s="13" t="n">
        <v>2242.96</v>
      </c>
      <c r="P152" s="138">
        <f>IF(O152&gt;0,O152-O151,0)</f>
        <v/>
      </c>
      <c r="Q152" s="68">
        <f>IF(O152&gt;0,P152/O151,0)</f>
        <v/>
      </c>
      <c r="R152" s="15">
        <f>IF(O152&gt;0,(O152-O$10)/O$10,0)</f>
        <v/>
      </c>
      <c r="S152" s="18">
        <f>IF(O152&gt;0,(((O152*0.7)*Q152)+((K152*0.9)*M152)+((G152*0.65)*I152)+((C152*0.6)*E152))/(O152+K152+G152+C152),0)</f>
        <v/>
      </c>
      <c r="T152" s="121">
        <f>IF(O152&gt;0,(S152*200)+T151,0)</f>
        <v/>
      </c>
      <c r="U152" s="121">
        <f>T152</f>
        <v/>
      </c>
      <c r="V152" s="134">
        <f>IF(T152&gt;0,(T152-T151)/T151,0)</f>
        <v/>
      </c>
      <c r="W152" s="21">
        <f>IF(T152&gt;0,(T152-T$11)/T$11,0)</f>
        <v/>
      </c>
      <c r="X152" s="18">
        <f>IF(T152&gt;0,((Q152+M152+I152+E152)/4),0)</f>
        <v/>
      </c>
      <c r="Y152" s="353" t="n">
        <v>143091.2</v>
      </c>
      <c r="Z152" s="15" t="n">
        <v>2e-06</v>
      </c>
      <c r="AA152" s="21">
        <f>Z152-$V152</f>
        <v/>
      </c>
      <c r="AC152" s="13" t="n">
        <v>244.77</v>
      </c>
      <c r="AD152" s="68">
        <f>IF(AC152&gt;0,((AC152-AC151)/AC151),0)</f>
        <v/>
      </c>
      <c r="AE152" s="68">
        <f>IF(AC152&gt;0,AD152-$V152,0)</f>
        <v/>
      </c>
      <c r="AF152" s="68">
        <f>IF(AC152&gt;0,(AC152-AF$10)/AF$10,0)</f>
        <v/>
      </c>
      <c r="AG152" s="68" t="n"/>
      <c r="AH152" s="15">
        <f>IF(AC152&gt;0,(AC152-AC$10)/AC$10,0)</f>
        <v/>
      </c>
      <c r="AJ152" s="13" t="n">
        <v>23.63</v>
      </c>
      <c r="AK152" s="68">
        <f>IF(AJ152&gt;0,((AJ152-AJ151)/AJ151),0)</f>
        <v/>
      </c>
      <c r="AL152" s="68">
        <f>IF(AJ152&gt;0,AK152-$V152,0)</f>
        <v/>
      </c>
      <c r="AM152" s="68">
        <f>IF(AJ152&gt;0,(AJ152-AM$10)/AM$10,0)</f>
        <v/>
      </c>
      <c r="AN152" s="68" t="n"/>
      <c r="AO152" s="15">
        <f>IF(AJ152&gt;0,(AJ152-AJ$10)/AJ$10,0)</f>
        <v/>
      </c>
      <c r="AQ152" s="13" t="n">
        <v>22.93</v>
      </c>
      <c r="AR152" s="68">
        <f>IF(AQ152&gt;0,((AQ152-AQ151)/AQ151),0)</f>
        <v/>
      </c>
      <c r="AS152" s="68">
        <f>IF(AQ152&gt;0,AR152-$V152,0)</f>
        <v/>
      </c>
      <c r="AT152" s="68">
        <f>IF(AQ152&gt;0,(AQ152-AT$10)/AT$10,0)</f>
        <v/>
      </c>
      <c r="AU152" s="68" t="n"/>
      <c r="AV152" s="15">
        <f>IF(AQ152&gt;0,(AQ152-AQ$10)/AQ$10,0)</f>
        <v/>
      </c>
      <c r="AX152" s="13" t="n">
        <v>221.37</v>
      </c>
      <c r="AY152" s="68">
        <f>IF(AX152&gt;0,((AX152-AX151)/AX151),0)</f>
        <v/>
      </c>
      <c r="AZ152" s="68">
        <f>IF(AX152&gt;0,AY152-$V152,0)</f>
        <v/>
      </c>
      <c r="BA152" s="68">
        <f>IF(AX152&gt;0,(AX152-BA$10)/BA$10,0)</f>
        <v/>
      </c>
      <c r="BB152" s="68" t="n"/>
      <c r="BC152" s="15">
        <f>IF(AX152&gt;0,(AX152-AX$10)/AX$10,0)</f>
        <v/>
      </c>
      <c r="BE152" s="13" t="n">
        <v>80.97</v>
      </c>
      <c r="BF152" s="68">
        <f>IF(BE152&gt;0,((BE152-BE151)/BE151),0)</f>
        <v/>
      </c>
      <c r="BG152" s="68">
        <f>IF(BE152&gt;0,BF152-$V152,0)</f>
        <v/>
      </c>
      <c r="BH152" s="68" t="n"/>
      <c r="BI152" s="68" t="n"/>
      <c r="BJ152" s="15">
        <f>IF(BE152&gt;0,(BE152-BE$10)/BE$10,0)</f>
        <v/>
      </c>
      <c r="BL152" s="26" t="n">
        <v>75.90000000000001</v>
      </c>
      <c r="BM152" s="68">
        <f>IF(BL152&gt;0,((BL152-BL151)/BL151),0)</f>
        <v/>
      </c>
      <c r="BN152" s="68">
        <f>IF(BL152&gt;0,BM152-$V152,0)</f>
        <v/>
      </c>
      <c r="BO152" s="68">
        <f>IF(BL152&gt;0,(BL152-BO$10)/BO$10,0)</f>
        <v/>
      </c>
      <c r="BP152" s="68" t="n"/>
      <c r="BQ152" s="15">
        <f>IF(BL152&gt;0,(BL152-BL$10)/BL$10,0)</f>
        <v/>
      </c>
      <c r="BS152" s="26" t="n">
        <v>44.4</v>
      </c>
      <c r="BT152" s="68">
        <f>IF(BS152&gt;0,((BS152-BS151)/BS151),0)</f>
        <v/>
      </c>
      <c r="BU152" s="68">
        <f>IF(BS152&gt;0,BT152-$V152,0)</f>
        <v/>
      </c>
      <c r="BV152" s="68">
        <f>IF(BS152&gt;0,(BS152-BV$10)/BV$10,0)</f>
        <v/>
      </c>
      <c r="BW152" s="68" t="n"/>
      <c r="BX152" s="15">
        <f>IF(BS152&gt;0,(BS152-BS$10)/BS$10,0)</f>
        <v/>
      </c>
      <c r="BZ152" s="13" t="n"/>
      <c r="CA152" s="68">
        <f>IF(BZ152&gt;0,((BZ152-BZ151)/BZ151),0)</f>
        <v/>
      </c>
      <c r="CB152" s="68">
        <f>IF(BZ152&gt;0,CA152-$V152,0)</f>
        <v/>
      </c>
      <c r="CC152" s="68">
        <f>IF(BZ152&gt;0,(BZ152-CC$10)/CC$10,0)</f>
        <v/>
      </c>
      <c r="CD152" s="68" t="n"/>
      <c r="CE152" s="15">
        <f>IF(BZ152&gt;0,(BZ152-BZ$10)/BZ$10,0)</f>
        <v/>
      </c>
      <c r="CG152" s="13" t="n">
        <v>31.25</v>
      </c>
      <c r="CH152" s="68">
        <f>IF(CG152&gt;0,((CG152-CG151)/CG151),0)</f>
        <v/>
      </c>
      <c r="CI152" s="68">
        <f>IF(CG152&gt;0,CH152-$V152,0)</f>
        <v/>
      </c>
      <c r="CJ152" s="68">
        <f>IF(CG152&gt;0,(CG152-CJ$10)/CJ$10,0)</f>
        <v/>
      </c>
      <c r="CK152" s="68" t="n"/>
      <c r="CL152" s="15">
        <f>IF(CG152&gt;0,(CG152-CG$10)/CG$10,0)</f>
        <v/>
      </c>
      <c r="CN152" s="13" t="n">
        <v>33.75</v>
      </c>
      <c r="CO152" s="68">
        <f>IF(CN152&gt;0,((CN152-CN151)/CN151),0)</f>
        <v/>
      </c>
      <c r="CP152" s="68">
        <f>IF(CN152&gt;0,CO152-$V152,0)</f>
        <v/>
      </c>
      <c r="CQ152" s="68">
        <f>IF(CN152&gt;0,(CN152-CQ$10)/CQ$10,0)</f>
        <v/>
      </c>
      <c r="CR152" s="68" t="n"/>
      <c r="CS152" s="15">
        <f>IF(CN152&gt;0,(CN152-CN$10)/CN$10,0)</f>
        <v/>
      </c>
      <c r="CU152" s="13" t="n">
        <v>38.33</v>
      </c>
      <c r="CV152" s="68">
        <f>IF(CU152&gt;0,((CU152-CU151)/CU151),0)</f>
        <v/>
      </c>
      <c r="CW152" s="68">
        <f>IF(CU152&gt;0,CV152-$V152,0)</f>
        <v/>
      </c>
      <c r="CX152" s="68">
        <f>IF(CU152&gt;0,(CU152-CX$10)/CX$10,0)</f>
        <v/>
      </c>
      <c r="CY152" s="68" t="n"/>
      <c r="CZ152" s="15">
        <f>IF(CU152&gt;0,(CU152-CU$10)/CU$10,0)</f>
        <v/>
      </c>
      <c r="DB152" s="13" t="n">
        <v>20.76</v>
      </c>
      <c r="DC152" s="68">
        <f>IF(DB152&gt;0,((DB152-DB151)/DB151),0)</f>
        <v/>
      </c>
      <c r="DD152" s="68">
        <f>IF(DB152&gt;0,DC152-$V152,0)</f>
        <v/>
      </c>
      <c r="DE152" s="68">
        <f>IF(DB152&gt;0,(DB152-DE$10)/DE$10,0)</f>
        <v/>
      </c>
      <c r="DF152" s="68" t="n"/>
      <c r="DG152" s="15">
        <f>IF(DB152&gt;0,(DB152-DB$10)/DB$10,0)</f>
        <v/>
      </c>
      <c r="DI152" s="13" t="n">
        <v>49.78</v>
      </c>
      <c r="DJ152" s="68">
        <f>IF(DI152&gt;0,((DI152-DI151)/DI151),0)</f>
        <v/>
      </c>
      <c r="DK152" s="68">
        <f>IF(DI152&gt;0,DJ152-$V152,0)</f>
        <v/>
      </c>
      <c r="DL152" s="68">
        <f>IF(DI152&gt;0,(DI152-DL$10)/DL$10,0)</f>
        <v/>
      </c>
      <c r="DM152" s="68" t="n"/>
      <c r="DN152" s="15">
        <f>IF(DI152&gt;0,(DI152-DI$10)/DI$10,0)</f>
        <v/>
      </c>
      <c r="DP152" s="13" t="n">
        <v>43.77</v>
      </c>
      <c r="DQ152" s="68">
        <f>IF(DP152&gt;0,((DP152-DP151)/DP151),0)</f>
        <v/>
      </c>
      <c r="DR152" s="68">
        <f>IF(DP152&gt;0,DQ152-$V152,0)</f>
        <v/>
      </c>
      <c r="DS152" s="68" t="n"/>
      <c r="DT152" s="68" t="n"/>
      <c r="DU152" s="15">
        <f>IF(DP152&gt;0,(DP152-DP$10)/DP$10,0)</f>
        <v/>
      </c>
      <c r="DV152" s="18" t="n"/>
      <c r="DW152" s="13" t="n">
        <v>37.31</v>
      </c>
      <c r="DX152" s="68">
        <f>IF(DW152&gt;0,((DW152-DW151)/DW151),0)</f>
        <v/>
      </c>
      <c r="DY152" s="68">
        <f>IF(DW152&gt;0,DX152-$V152,0)</f>
        <v/>
      </c>
      <c r="DZ152" s="68">
        <f>IF(DW152&gt;0,(DW152-DZ$10)/DZ$10,0)</f>
        <v/>
      </c>
      <c r="EA152" s="68" t="n"/>
      <c r="EB152" s="15">
        <f>IF(DW152&gt;0,(DW152-DW$10)/DW$10,0)</f>
        <v/>
      </c>
      <c r="ED152" s="26" t="n">
        <v>40.13</v>
      </c>
      <c r="EE152" s="68">
        <f>IF(ED152&gt;0,((ED152-ED151)/ED151),0)</f>
        <v/>
      </c>
      <c r="EF152" s="68">
        <f>IF(ED152&gt;0,EE152-$V152,0)</f>
        <v/>
      </c>
      <c r="EG152" s="68">
        <f>IF(ED152&gt;0,(ED152-EG$10)/EG$10,0)</f>
        <v/>
      </c>
      <c r="EH152" s="68" t="n"/>
      <c r="EI152" s="15">
        <f>IF(ED152&gt;0,(ED152-ED$10)/ED$10,0)</f>
        <v/>
      </c>
      <c r="EK152" s="13" t="n">
        <v>128.22</v>
      </c>
      <c r="EL152" s="68">
        <f>IF(EK152&gt;0,((EK152-EK151)/EK151),0)</f>
        <v/>
      </c>
      <c r="EM152" s="68">
        <f>IF(EK152&gt;0,EL152-$V152,0)</f>
        <v/>
      </c>
      <c r="EN152" s="68">
        <f>IF(EK152&gt;0,(EK152-EN$10)/EN$10,0)</f>
        <v/>
      </c>
      <c r="EO152" s="68" t="n"/>
      <c r="EP152" s="15">
        <f>IF(EK152&gt;0,(EK152-EK$10)/EK$10,0)</f>
        <v/>
      </c>
      <c r="ER152" s="13" t="n">
        <v>40.3</v>
      </c>
      <c r="ES152" s="68">
        <f>IF(ER152&gt;0,((ER152-ER151)/ER151),0)</f>
        <v/>
      </c>
      <c r="ET152" s="68">
        <f>IF(ER152&gt;0,ES152-$V152,0)</f>
        <v/>
      </c>
      <c r="EU152" s="68">
        <f>IF(ER152&gt;0,(ER152-EU$10)/EU$10,0)</f>
        <v/>
      </c>
      <c r="EV152" s="68" t="n"/>
      <c r="EW152" s="15">
        <f>IF(ER152&gt;0,(ER152-ER$10)/ER$10,0)</f>
        <v/>
      </c>
      <c r="EY152" s="13" t="n">
        <v>38.92</v>
      </c>
      <c r="EZ152" s="68">
        <f>IF(EY152&gt;0,((EY152-EY151)/EY151),0)</f>
        <v/>
      </c>
      <c r="FA152" s="68">
        <f>IF(EY152&gt;0,EZ152-$V152,0)</f>
        <v/>
      </c>
      <c r="FB152" s="68" t="n"/>
      <c r="FC152" s="68" t="n"/>
      <c r="FD152" s="15">
        <f>IF(EY152&gt;0,(EY152-EY$10)/EY$10,0)</f>
        <v/>
      </c>
      <c r="FF152" s="13" t="n">
        <v>60.28</v>
      </c>
      <c r="FG152" s="68">
        <f>IF(FF152&gt;0,((FF152-FF151)/FF151),0)</f>
        <v/>
      </c>
      <c r="FH152" s="68">
        <f>IF(FF152&gt;0,FG152-$V152,0)</f>
        <v/>
      </c>
      <c r="FI152" s="68">
        <f>IF(FF152&gt;0,(FF152-FI$10)/FI$10,0)</f>
        <v/>
      </c>
      <c r="FJ152" s="68" t="n"/>
      <c r="FK152" s="15">
        <f>IF(FF152&gt;0,(FF152-FF$10)/FF$10,0)</f>
        <v/>
      </c>
      <c r="FM152" s="26" t="n">
        <v>204.5</v>
      </c>
      <c r="FN152" s="68">
        <f>IF(FM152&gt;0,((FM152-FM151)/FM151),0)</f>
        <v/>
      </c>
      <c r="FO152" s="68">
        <f>IF(FM152&gt;0,FN152-$V152,0)</f>
        <v/>
      </c>
      <c r="FP152" s="68">
        <f>IF(FM152&gt;0,(FM152-FP$10)/FP$10,0)</f>
        <v/>
      </c>
      <c r="FQ152" s="68" t="n"/>
      <c r="FR152" s="15">
        <f>IF(FM152&gt;0,(FM152-FM$10)/FM$10,0)</f>
        <v/>
      </c>
      <c r="FT152" s="13" t="n">
        <v>89.90000000000001</v>
      </c>
      <c r="FU152" s="68">
        <f>IF(FT152&gt;0,((FT152-FT151)/FT151),0)</f>
        <v/>
      </c>
      <c r="FV152" s="68">
        <f>IF(FT152&gt;0,FU152-$V152,0)</f>
        <v/>
      </c>
      <c r="FW152" s="68">
        <f>IF(FT152&gt;0,(FT152-FW$10)/FW$10,0)</f>
        <v/>
      </c>
      <c r="FX152" s="68" t="n"/>
      <c r="FY152" s="15">
        <f>IF(FT152&gt;0,(FT152-FT$10)/FT$10,0)</f>
        <v/>
      </c>
      <c r="GA152" s="13" t="n">
        <v>18.26</v>
      </c>
      <c r="GB152" s="68">
        <f>IF(GA152&gt;0,((GA152-GA151)/GA151),0)</f>
        <v/>
      </c>
      <c r="GC152" s="68">
        <f>IF(GA152&gt;0,GB152-$V152,0)</f>
        <v/>
      </c>
      <c r="GD152" s="68" t="n"/>
      <c r="GE152" s="68" t="n"/>
      <c r="GF152" s="15">
        <f>IF(GA152&gt;0,(GA152-GA$10)/GA$10,0)</f>
        <v/>
      </c>
      <c r="GG152" s="18" t="n"/>
      <c r="GH152" s="13" t="n">
        <v>19.33</v>
      </c>
      <c r="GI152" s="68">
        <f>IF(GH152&gt;0,((GH152-GH151)/GH151),0)</f>
        <v/>
      </c>
      <c r="GJ152" s="68">
        <f>IF(GH152&gt;0,GI152-$V152,0)</f>
        <v/>
      </c>
      <c r="GK152" s="68">
        <f>IF(GH152&gt;0,(GH152-GK$10)/GK$10,0)</f>
        <v/>
      </c>
      <c r="GL152" s="68" t="n"/>
      <c r="GM152" s="15">
        <f>IF(GH152&gt;0,(GH152-GH$10)/GH$10,0)</f>
        <v/>
      </c>
      <c r="GO152" s="13" t="n">
        <v>25.45</v>
      </c>
      <c r="GP152" s="68">
        <f>IF(GO152&gt;0,((GO152-GO151)/GO151),0)</f>
        <v/>
      </c>
      <c r="GQ152" s="68">
        <f>IF(GO152&gt;0,GP152-$V152,0)</f>
        <v/>
      </c>
      <c r="GR152" s="68" t="n"/>
      <c r="GS152" s="68" t="n"/>
      <c r="GT152" s="15">
        <f>IF(GO152&gt;0,(GO152-GO$10)/GO$10,0)</f>
        <v/>
      </c>
      <c r="GV152" s="13" t="n">
        <v>16.21</v>
      </c>
      <c r="GW152" s="68">
        <f>IF(GV152&gt;0,((GV152-GV151)/GV151),0)</f>
        <v/>
      </c>
      <c r="GX152" s="68">
        <f>IF(GV152&gt;0,GW152-$V152,0)</f>
        <v/>
      </c>
      <c r="GY152" s="68">
        <f>IF(GV152&gt;0,(GV152-GY$10)/GY$10,0)</f>
        <v/>
      </c>
      <c r="GZ152" s="68" t="n"/>
      <c r="HA152" s="15">
        <f>IF(GV152&gt;0,(GV152-GV$10)/GV$10,0)</f>
        <v/>
      </c>
      <c r="HD152" s="13" t="n">
        <v>321.2</v>
      </c>
      <c r="HE152" s="68">
        <f>IF(HD152&gt;0,((HD152-HD151)/HD151),0)</f>
        <v/>
      </c>
      <c r="HF152" s="68">
        <f>IF(HD152&gt;0,HE152-$V152,0)</f>
        <v/>
      </c>
      <c r="HG152" s="68">
        <f>IF(HD152&gt;0,(HD152-HG$10)/HG$10,0)</f>
        <v/>
      </c>
      <c r="HH152" s="68" t="n"/>
      <c r="HI152" s="15">
        <f>IF(HD152&gt;0,(HD152-HD$10)/HD$10,0)</f>
        <v/>
      </c>
      <c r="HK152" s="13" t="n">
        <v>57.09</v>
      </c>
      <c r="HL152" s="68">
        <f>IF(HK152&gt;0,((HK152-HK151)/HK151),0)</f>
        <v/>
      </c>
      <c r="HM152" s="68">
        <f>IF(HK152&gt;0,HL152-$V152,0)</f>
        <v/>
      </c>
      <c r="HN152" s="68">
        <f>IF(HK152&gt;0,(HK152-HN$10)/HN$10,0)</f>
        <v/>
      </c>
      <c r="HO152" s="68" t="n"/>
      <c r="HP152" s="15">
        <f>IF(HK152&gt;0,(HK152-HK$10)/HK$10,0)</f>
        <v/>
      </c>
      <c r="HR152" s="13" t="n">
        <v>112.88</v>
      </c>
      <c r="HS152" s="68">
        <f>IF(HR152&gt;0,((HR152-HR151)/HR151),0)</f>
        <v/>
      </c>
      <c r="HT152" s="68">
        <f>IF(HR152&gt;0,HS152-$V152,0)</f>
        <v/>
      </c>
      <c r="HU152" s="68">
        <f>IF(HR152&gt;0,(HR152-HU$10)/HU$10,0)</f>
        <v/>
      </c>
      <c r="HV152" s="68" t="n"/>
      <c r="HW152" s="15">
        <f>IF(HR152&gt;0,(HR152-HR$10)/HR$10,0)</f>
        <v/>
      </c>
      <c r="HY152" s="13" t="n">
        <v>175.51</v>
      </c>
      <c r="HZ152" s="68">
        <f>IF(HY152&gt;0,((HY152-HY151)/HY151),0)</f>
        <v/>
      </c>
      <c r="IA152" s="68">
        <f>IF(HY152&gt;0,HZ152-$V152,0)</f>
        <v/>
      </c>
      <c r="IB152" s="68">
        <f>IF(HY152&gt;0,(HY152-IB$10)/IB$10,0)</f>
        <v/>
      </c>
      <c r="IC152" s="68" t="n"/>
      <c r="ID152" s="15">
        <f>IF(HY152&gt;0,(HY152-HY$10)/HY$10,0)</f>
        <v/>
      </c>
      <c r="IF152" s="13" t="n">
        <v>297.42</v>
      </c>
      <c r="IG152" s="68">
        <f>IF(IF152&gt;0,((IF152-IF151)/IF151),0)</f>
        <v/>
      </c>
      <c r="IH152" s="68">
        <f>IF(IF152&gt;0,IG152-$V152,0)</f>
        <v/>
      </c>
      <c r="II152" s="68">
        <f>IF(IF152&gt;0,(IF152-II$10)/II$10,0)</f>
        <v/>
      </c>
      <c r="IJ152" s="68" t="n"/>
      <c r="IK152" s="15">
        <f>IF(IF152&gt;0,(IF152-IF$10)/IF$10,0)</f>
        <v/>
      </c>
      <c r="IM152" s="13" t="n">
        <v>260.84</v>
      </c>
      <c r="IN152" s="68">
        <f>IF(IM152&gt;0,((IM152-IM151)/IM151),0)</f>
        <v/>
      </c>
      <c r="IO152" s="68">
        <f>IF(IM152&gt;0,IN152-$V152,0)</f>
        <v/>
      </c>
      <c r="IP152" s="68">
        <f>IF(IM152&gt;0,(IM152-IP$10)/IP$10,0)</f>
        <v/>
      </c>
      <c r="IQ152" s="68" t="n"/>
      <c r="IR152" s="15">
        <f>IF(IM152&gt;0,(IM152-IM$10)/IM$10,0)</f>
        <v/>
      </c>
      <c r="IT152" s="13" t="n">
        <v>78.69</v>
      </c>
      <c r="IU152" s="68">
        <f>IF(IT152&gt;0,((IT152-IT151)/IT151),0)</f>
        <v/>
      </c>
      <c r="IV152" s="68">
        <f>IF(IT152&gt;0,IU152-$V152,0)</f>
        <v/>
      </c>
      <c r="IW152" s="68">
        <f>IF(IT152&gt;0,(IT152-IW$10)/IW$10,0)</f>
        <v/>
      </c>
      <c r="IX152" s="68" t="n"/>
      <c r="IY152" s="15">
        <f>IF(IT152&gt;0,(IT152-IT$10)/IT$10,0)</f>
        <v/>
      </c>
      <c r="JA152" s="13" t="n">
        <v>700</v>
      </c>
      <c r="JB152" s="68">
        <f>IF(JA152&gt;0,((JA152-JA151)/JA151),0)</f>
        <v/>
      </c>
      <c r="JC152" s="68">
        <f>IF(JA152&gt;0,JB152-$V152,0)</f>
        <v/>
      </c>
      <c r="JD152" s="68">
        <f>IF(JA152&gt;0,(JA152-JD$10)/JD$10,0)</f>
        <v/>
      </c>
      <c r="JE152" s="68" t="n"/>
      <c r="JF152" s="15">
        <f>IF(JA152&gt;0,(JA152-JA$10)/JA$10,0)</f>
        <v/>
      </c>
      <c r="JH152" s="13" t="n">
        <v>512.5700000000001</v>
      </c>
      <c r="JI152" s="68">
        <f>IF(JH152&gt;0,((JH152-JH151)/JH151),0)</f>
        <v/>
      </c>
      <c r="JJ152" s="68">
        <f>IF(JH152&gt;0,JI152-$V152,0)</f>
        <v/>
      </c>
      <c r="JK152" s="68">
        <f>IF(JH152&gt;0,(JH152-JK$10)/JK$10,0)</f>
        <v/>
      </c>
      <c r="JL152" s="68" t="n"/>
      <c r="JM152" s="15">
        <f>IF(JH152&gt;0,(JH152-JH$10)/JH$10,0)</f>
        <v/>
      </c>
      <c r="JO152" s="13" t="n">
        <v>17.9</v>
      </c>
      <c r="JP152" s="68">
        <f>IF(JO152&gt;0,((JO152-JO151)/JO151),0)</f>
        <v/>
      </c>
      <c r="JQ152" s="68">
        <f>IF(JO152&gt;0,JP152-$V152,0)</f>
        <v/>
      </c>
      <c r="JR152" s="68">
        <f>IF(JO152&gt;0,(JO152-JR$10)/JR$10,0)</f>
        <v/>
      </c>
      <c r="JS152" s="68" t="n"/>
      <c r="JT152" s="15">
        <f>IF(JO152&gt;0,(JO152-JO$10)/JO$10,0)</f>
        <v/>
      </c>
      <c r="JV152" s="13" t="n">
        <v>2.13</v>
      </c>
      <c r="JW152" s="68">
        <f>IF(JV152&gt;0,((JV152-JV151)/JV151),0)</f>
        <v/>
      </c>
      <c r="JX152" s="68">
        <f>IF(JV152&gt;0,JW152-$V152,0)</f>
        <v/>
      </c>
      <c r="JY152" s="68">
        <f>IF(JV152&gt;0,(JV152-JY$10)/JY$10,0)</f>
        <v/>
      </c>
      <c r="JZ152" s="68" t="n"/>
      <c r="KA152" s="15">
        <f>IF(JV152&gt;0,(JV152-JV$10)/JV$10,0)</f>
        <v/>
      </c>
      <c r="KC152" s="13" t="n">
        <v>19.68</v>
      </c>
      <c r="KD152" s="68">
        <f>IF(KC152&gt;0,((KC152-KC151)/KC151),0)</f>
        <v/>
      </c>
      <c r="KE152" s="68">
        <f>IF(KC152&gt;0,KD152-$V152,0)</f>
        <v/>
      </c>
      <c r="KF152" s="68">
        <f>IF(KC152&gt;0,(KC152-KF$10)/KF$10,0)</f>
        <v/>
      </c>
      <c r="KG152" s="68" t="n"/>
      <c r="KH152" s="15">
        <f>IF(KC152&gt;0,(KC152-KC$10)/KC$10,0)</f>
        <v/>
      </c>
      <c r="KI152" s="18" t="n"/>
      <c r="KJ152" s="13" t="n">
        <v>109.38</v>
      </c>
      <c r="KK152" s="68">
        <f>IF(KJ152&gt;0,((KJ152-KJ151)/KJ151),0)</f>
        <v/>
      </c>
      <c r="KL152" s="68">
        <f>IF(KJ152&gt;0,KK152-$V152,0)</f>
        <v/>
      </c>
      <c r="KM152" s="68">
        <f>IF(KJ152&gt;0,(KJ152-KM$10)/KM$10,0)</f>
        <v/>
      </c>
      <c r="KN152" s="68" t="n"/>
      <c r="KO152" s="15">
        <f>IF(KJ152&gt;0,(KJ152-KJ$10)/KJ$10,0)</f>
        <v/>
      </c>
      <c r="KQ152" s="13" t="n">
        <v>1.734</v>
      </c>
      <c r="KR152" s="68">
        <f>IF(KQ152&gt;0,((KQ152-KQ151)/KQ151),0)</f>
        <v/>
      </c>
      <c r="KS152" s="68">
        <f>IF(KQ152&gt;0,KR152-$V152,0)</f>
        <v/>
      </c>
      <c r="KT152" s="68">
        <f>IF(KQ152&gt;0,(KQ152-KT$10)/KT$10,0)</f>
        <v/>
      </c>
      <c r="KU152" s="68" t="n"/>
      <c r="KV152" s="15">
        <f>IF(KQ152&gt;0,(KQ152-KQ$10)/KQ$10,0)</f>
        <v/>
      </c>
      <c r="KW152" s="18" t="n"/>
      <c r="KX152" s="13" t="n">
        <v>50.71</v>
      </c>
      <c r="KY152" s="68">
        <f>IF(KX152&gt;0,((KX152-KX151)/KX151),0)</f>
        <v/>
      </c>
      <c r="KZ152" s="68">
        <f>IF(KX152&gt;0,KY152-$V152,0)</f>
        <v/>
      </c>
      <c r="LA152" s="68">
        <f>IF(KX152&gt;0,(KX152-LA$10)/LA$10,0)</f>
        <v/>
      </c>
      <c r="LB152" s="68" t="n"/>
      <c r="LC152" s="15">
        <f>IF(KX152&gt;0,(KX152-KX$10)/KX$10,0)</f>
        <v/>
      </c>
      <c r="LD152" s="18" t="n"/>
      <c r="LE152" s="13" t="n">
        <v>53.1</v>
      </c>
      <c r="LF152" s="68">
        <f>IF(LE152&gt;0,((LE152-LE151)/LE151),0)</f>
        <v/>
      </c>
      <c r="LG152" s="68">
        <f>IF(LE152&gt;0,LF152-$V152,0)</f>
        <v/>
      </c>
      <c r="LH152" s="68">
        <f>IF(LE152&gt;0,(LE152-LH$10)/LH$10,0)</f>
        <v/>
      </c>
      <c r="LI152" s="68" t="n"/>
      <c r="LJ152" s="15">
        <f>IF(LE152&gt;0,(LE152-LE$10)/LE$10,0)</f>
        <v/>
      </c>
      <c r="LL152" s="13" t="n">
        <v>126.3</v>
      </c>
      <c r="LM152" s="68">
        <f>IF(LL152&gt;0,((LL152-LL151)/LL151),0)</f>
        <v/>
      </c>
      <c r="LN152" s="68">
        <f>IF(LL152&gt;0,LM152-$V152,0)</f>
        <v/>
      </c>
      <c r="LO152" s="68">
        <f>IF(LL152&gt;0,(LL152-LO$10)/LO$10,0)</f>
        <v/>
      </c>
      <c r="LP152" s="68" t="n"/>
      <c r="LQ152" s="15">
        <f>IF(LL152&gt;0,(LL152-LL$10)/LL$10,0)</f>
        <v/>
      </c>
      <c r="LS152" s="13" t="n">
        <v>16.01</v>
      </c>
      <c r="LT152" s="68">
        <f>IF(LS152&gt;0,((LS152-LS151)/LS151),0)</f>
        <v/>
      </c>
      <c r="LU152" s="68">
        <f>IF(LS152&gt;0,LT152-$V152,0)</f>
        <v/>
      </c>
      <c r="LV152" s="68" t="n"/>
      <c r="LW152" s="68" t="n"/>
      <c r="LX152" s="15">
        <f>IF(LS152&gt;0,(LS152-LS$10)/LS$10,0)</f>
        <v/>
      </c>
      <c r="LZ152" s="13" t="n">
        <v>13.69</v>
      </c>
      <c r="MA152" s="68">
        <f>IF(LZ152&gt;0,((LZ152-LZ151)/LZ151),0)</f>
        <v/>
      </c>
      <c r="MB152" s="68">
        <f>IF(LZ152&gt;0,MA152-$V152,0)</f>
        <v/>
      </c>
      <c r="MC152" s="68">
        <f>IF(LZ152&gt;0,(LZ152-MC$10)/MC$10,0)</f>
        <v/>
      </c>
      <c r="MD152" s="68" t="n"/>
      <c r="ME152" s="15">
        <f>IF(LZ152&gt;0,(LZ152-LZ$10)/LZ$10,0)</f>
        <v/>
      </c>
      <c r="MG152" s="13" t="n">
        <v>71.01000000000001</v>
      </c>
      <c r="MH152" s="68">
        <f>IF(MG152&gt;0,((MG152-MG151)/MG151),0)</f>
        <v/>
      </c>
      <c r="MI152" s="68">
        <f>IF(MG152&gt;0,MH152-$V152,0)</f>
        <v/>
      </c>
      <c r="MJ152" s="68">
        <f>IF(MG152&gt;0,(MG152-MJ$10)/MJ$10,0)</f>
        <v/>
      </c>
      <c r="MK152" s="68" t="n"/>
      <c r="ML152" s="15">
        <f>IF(MG152&gt;0,(MG152-MG$10)/MG$10,0)</f>
        <v/>
      </c>
      <c r="MN152" s="13" t="n">
        <v>150.28</v>
      </c>
      <c r="MO152" s="68">
        <f>IF(MN152&gt;0,((MN152-MN151)/MN151),0)</f>
        <v/>
      </c>
      <c r="MP152" s="68">
        <f>IF(MN152&gt;0,MO152-$V152,0)</f>
        <v/>
      </c>
      <c r="MQ152" s="68">
        <f>IF(MN152&gt;0,(MN152-MQ$10)/MQ$10,0)</f>
        <v/>
      </c>
      <c r="MR152" s="68" t="n"/>
      <c r="MS152" s="15">
        <f>IF(MN152&gt;0,(MN152-MN$10)/MN$10,0)</f>
        <v/>
      </c>
      <c r="MU152" s="13" t="n">
        <v>15.47</v>
      </c>
      <c r="MV152" s="68">
        <f>IF(MU152&gt;0,((MU152-MU151)/MU151),0)</f>
        <v/>
      </c>
      <c r="MW152" s="68">
        <f>IF(MU152&gt;0,MV152-$V152,0)</f>
        <v/>
      </c>
      <c r="MX152" s="68">
        <f>IF(MU152&gt;0,(MU152-MX$10)/MX$10,0)</f>
        <v/>
      </c>
      <c r="MY152" s="68" t="n"/>
      <c r="MZ152" s="15">
        <f>IF(MU152&gt;0,(MU152-MU$10)/MU$10,0)</f>
        <v/>
      </c>
      <c r="NB152" s="13" t="n">
        <v>270.31</v>
      </c>
      <c r="NC152" s="68">
        <f>IF(NB152&gt;0,((NB152-NB151)/NB151),0)</f>
        <v/>
      </c>
      <c r="ND152" s="68">
        <f>IF(NB152&gt;0,NC152-$V152,0)</f>
        <v/>
      </c>
      <c r="NE152" s="68">
        <f>IF(NB152&gt;0,(NB152-NE$10)/NE$10,0)</f>
        <v/>
      </c>
      <c r="NF152" s="68" t="n"/>
      <c r="NG152" s="15">
        <f>IF(NB152&gt;0,(NB152-NB$10)/NB$10,0)</f>
        <v/>
      </c>
      <c r="NI152" s="13" t="n">
        <v>6.02</v>
      </c>
      <c r="NJ152" s="68">
        <f>IF(NI152&gt;0,((NI152-NI151)/NI151),0)</f>
        <v/>
      </c>
      <c r="NK152" s="68">
        <f>IF(NI152&gt;0,NJ152-$V152,0)</f>
        <v/>
      </c>
      <c r="NL152" s="68">
        <f>IF(NI152&gt;0,(NI152-NL$10)/NL$10,0)</f>
        <v/>
      </c>
      <c r="NM152" s="68" t="n"/>
      <c r="NN152" s="15">
        <f>IF(NI152&gt;0,(NI152-NI$10)/NI$10,0)</f>
        <v/>
      </c>
      <c r="NP152" s="13" t="n">
        <v>632.67</v>
      </c>
      <c r="NQ152" s="68">
        <f>IF(NP152&gt;0,((NP152-NP151)/NP151),0)</f>
        <v/>
      </c>
      <c r="NR152" s="68">
        <f>IF(NP152&gt;0,NQ152-$V152,0)</f>
        <v/>
      </c>
      <c r="NS152" s="68">
        <f>IF(NP152&gt;0,(NP152-NS$10)/NS$10,0)</f>
        <v/>
      </c>
      <c r="NT152" s="68" t="n"/>
      <c r="NU152" s="15">
        <f>IF(NP152&gt;0,(NP152-NP$10)/NP$10,0)</f>
        <v/>
      </c>
      <c r="NW152" s="13" t="n">
        <v>195.75</v>
      </c>
      <c r="NX152" s="68">
        <f>IF(NW152&gt;0,((NW152-NW151)/NW151),0)</f>
        <v/>
      </c>
      <c r="NY152" s="68">
        <f>IF(NW152&gt;0,NX152-$V152,0)</f>
        <v/>
      </c>
      <c r="NZ152" s="68">
        <f>IF(NW152&gt;0,(NW152-NZ$10)/NZ$10,0)</f>
        <v/>
      </c>
      <c r="OA152" s="68" t="n"/>
      <c r="OB152" s="15">
        <f>IF(NW152&gt;0,(NW152-NW$10)/NW$10,0)</f>
        <v/>
      </c>
      <c r="OD152" s="13" t="n">
        <v>2.59</v>
      </c>
      <c r="OE152" s="68">
        <f>IF(OD152&gt;0,((OD152-OD151)/OD151),0)</f>
        <v/>
      </c>
      <c r="OF152" s="68">
        <f>IF(OD152&gt;0,OE152-$V152,0)</f>
        <v/>
      </c>
      <c r="OG152" s="68">
        <f>IF(OD152&gt;0,(OD152-OG$10)/OG$10,0)</f>
        <v/>
      </c>
      <c r="OH152" s="68" t="n"/>
      <c r="OI152" s="15">
        <f>IF(OD152&gt;0,(OD152-OD$10)/OD$10,0)</f>
        <v/>
      </c>
      <c r="OK152" s="13" t="n">
        <v>224.08</v>
      </c>
      <c r="OL152" s="68">
        <f>IF(OK152&gt;0,((OK152-OK151)/OK151),0)</f>
        <v/>
      </c>
      <c r="OM152" s="68">
        <f>IF(OK152&gt;0,OL152-$V152,0)</f>
        <v/>
      </c>
      <c r="ON152" s="68">
        <f>IF(OK152&gt;0,(OK152-ON$10)/ON$10,0)</f>
        <v/>
      </c>
      <c r="OO152" s="68" t="n"/>
      <c r="OP152" s="15">
        <f>IF(OK152&gt;0,(OK152-OK$10)/OK$10,0)</f>
        <v/>
      </c>
      <c r="OR152" s="13" t="n">
        <v>6.61</v>
      </c>
      <c r="OS152" s="68">
        <f>IF(OR152&gt;0,((OR152-OR151)/OR151),0)</f>
        <v/>
      </c>
      <c r="OT152" s="68">
        <f>IF(OR152&gt;0,OS152-$V152,0)</f>
        <v/>
      </c>
      <c r="OU152" s="68">
        <f>IF(OR152&gt;0,(OR152-OU$10)/OU$10,0)</f>
        <v/>
      </c>
      <c r="OV152" s="68" t="n"/>
      <c r="OW152" s="15">
        <f>IF(OR152&gt;0,(OR152-OR$10)/OR$10,0)</f>
        <v/>
      </c>
      <c r="OY152" s="13" t="n">
        <v>157.12</v>
      </c>
      <c r="OZ152" s="68">
        <f>IF(OY152&gt;0,((OY152-OY151)/OY151),0)</f>
        <v/>
      </c>
      <c r="PA152" s="68">
        <f>IF(OY152&gt;0,OZ152-$V152,0)</f>
        <v/>
      </c>
      <c r="PB152" s="68">
        <f>IF(OY152&gt;0,(OY152-PB$10)/PB$10,0)</f>
        <v/>
      </c>
      <c r="PC152" s="68" t="n"/>
      <c r="PD152" s="15">
        <f>IF(OY152&gt;0,(OY152-OY$10)/OY$10,0)</f>
        <v/>
      </c>
      <c r="PE152" s="18" t="n"/>
      <c r="PF152" s="13" t="n">
        <v>272.31</v>
      </c>
      <c r="PG152" s="68">
        <f>IF(PF152&gt;0,((PF152-PF151)/PF151),0)</f>
        <v/>
      </c>
      <c r="PH152" s="68">
        <f>IF(PF152&gt;0,PG152-$V152,0)</f>
        <v/>
      </c>
      <c r="PI152" s="68">
        <f>IF(PF152&gt;0,(PF152-PI$10)/PI$10,0)</f>
        <v/>
      </c>
      <c r="PJ152" s="68" t="n"/>
      <c r="PK152" s="15">
        <f>IF(PF152&gt;0,(PF152-PF$10)/PF$10,0)</f>
        <v/>
      </c>
      <c r="PM152" s="13" t="n"/>
      <c r="PN152" s="68">
        <f>IF(PM152&gt;0,((PM152-PM151)/PM151),0)</f>
        <v/>
      </c>
      <c r="PO152" s="68">
        <f>PN152-$V152</f>
        <v/>
      </c>
      <c r="PP152" s="68">
        <f>IF(PM152&gt;0,(PM152-PP$10)/PP$10,0)</f>
        <v/>
      </c>
      <c r="PQ152" s="68" t="n"/>
      <c r="PR152" s="15">
        <f>IF(PM152&gt;0,(PM152-PM$10)/PM$10,0)</f>
        <v/>
      </c>
      <c r="PT152" s="13" t="n">
        <v>9.470000000000001</v>
      </c>
      <c r="PU152" s="68">
        <f>IF(PT152&gt;0,((PT152-PT151)/PT151),0)</f>
        <v/>
      </c>
      <c r="PV152" s="68">
        <f>IF(PT152&gt;0,PU152-$V152,0)</f>
        <v/>
      </c>
      <c r="PW152" s="68">
        <f>IF(PT152&gt;0,(PT152-PW$10)/PW$10,0)</f>
        <v/>
      </c>
      <c r="PX152" s="68" t="n"/>
      <c r="PY152" s="15">
        <f>IF(PT152&gt;0,(PT152-PT$10)/PT$10,0)</f>
        <v/>
      </c>
      <c r="QA152" s="13" t="n">
        <v>220.9</v>
      </c>
      <c r="QB152" s="68">
        <f>IF(QA152&gt;0,((QA152-QA151)/QA151),0)</f>
        <v/>
      </c>
      <c r="QC152" s="68">
        <f>IF(QA152&gt;0,QB152-$V152,0)</f>
        <v/>
      </c>
      <c r="QD152" s="68">
        <f>IF(QA152&gt;0,(QA152-QD$10)/QD$10,0)</f>
        <v/>
      </c>
      <c r="QE152" s="68" t="n"/>
      <c r="QF152" s="15">
        <f>IF(QA152&gt;0,(QA152-QA$10)/QA$10,0)</f>
        <v/>
      </c>
      <c r="QH152" s="13" t="n">
        <v>1.67</v>
      </c>
      <c r="QI152" s="68">
        <f>IF(QH152&gt;0,((QH152-QH151)/QH151),0)</f>
        <v/>
      </c>
      <c r="QJ152" s="68">
        <f>IF(QH152&gt;0,QI152-$V152,0)</f>
        <v/>
      </c>
      <c r="QK152" s="68">
        <f>IF(QH152&gt;0,(QH152-QK$10)/QK$10,0)</f>
        <v/>
      </c>
      <c r="QL152" s="68" t="n"/>
      <c r="QM152" s="15">
        <f>IF(QH152&gt;0,(QH152-QH$10)/QH$10,0)</f>
        <v/>
      </c>
      <c r="QO152" s="13" t="n">
        <v>11.05</v>
      </c>
      <c r="QP152" s="68">
        <f>IF(QO152&gt;0,((QO152-QO151)/QO151),0)</f>
        <v/>
      </c>
      <c r="QQ152" s="68">
        <f>IF(QO152&gt;0,QP152-$V152,0)</f>
        <v/>
      </c>
      <c r="QR152" s="68">
        <f>IF(QO152&gt;0,(QO152-QR$10)/QR$10,0)</f>
        <v/>
      </c>
      <c r="QS152" s="68" t="n"/>
      <c r="QT152" s="15">
        <f>IF(QO152&gt;0,(QO152-QO$10)/QO$10,0)</f>
        <v/>
      </c>
      <c r="QV152" s="13" t="n">
        <v>2.997</v>
      </c>
      <c r="QW152" s="68">
        <f>IF(QV152&gt;0,((QV152-QV151)/QV151),0)</f>
        <v/>
      </c>
      <c r="QX152" s="68">
        <f>IF(QV152&gt;0,QW152-$V152,0)</f>
        <v/>
      </c>
      <c r="QY152" s="68">
        <f>IF(QV152&gt;0,(QV152-QY$10)/QY$10,0)</f>
        <v/>
      </c>
      <c r="QZ152" s="68" t="n"/>
      <c r="RA152" s="15">
        <f>IF(QV152&gt;0,(QV152-QV$10)/QV$10,0)</f>
        <v/>
      </c>
      <c r="RC152" s="13" t="n">
        <v>48.52</v>
      </c>
      <c r="RD152" s="68">
        <f>IF(RC152&gt;0,((RC152-RC151)/RC151),0)</f>
        <v/>
      </c>
      <c r="RE152" s="68">
        <f>IF(RC152&gt;0,RD152-$V152,0)</f>
        <v/>
      </c>
      <c r="RF152" s="68">
        <f>IF(RC152&gt;0,(RC152-RF$10)/RF$10,0)</f>
        <v/>
      </c>
      <c r="RG152" s="68" t="n"/>
      <c r="RH152" s="15">
        <f>IF(RC152&gt;0,(RC152-RC$10)/RC$10,0)</f>
        <v/>
      </c>
      <c r="RJ152" s="13" t="n">
        <v>241.33</v>
      </c>
      <c r="RK152" s="68">
        <f>IF(RJ152&gt;0,((RJ152-RJ151)/RJ151),0)</f>
        <v/>
      </c>
      <c r="RL152" s="68">
        <f>RK152-$V152</f>
        <v/>
      </c>
      <c r="RM152" s="68">
        <f>IF(RJ152&gt;0,(RJ152-RM$10)/RM$10,0)</f>
        <v/>
      </c>
      <c r="RN152" s="68" t="n"/>
      <c r="RO152" s="15">
        <f>IF(RJ152&gt;0,(RJ152-RJ$10)/RJ$10,0)</f>
        <v/>
      </c>
      <c r="RQ152" s="13" t="n">
        <v>16.08</v>
      </c>
      <c r="RR152" s="68">
        <f>IF(RQ152&gt;0,((RQ152-RQ151)/RQ151),0)</f>
        <v/>
      </c>
      <c r="RS152" s="68">
        <f>RR152-$V152</f>
        <v/>
      </c>
      <c r="RT152" s="68">
        <f>IF(RQ152&gt;0,(RQ152-RT$10)/RT$10,0)</f>
        <v/>
      </c>
      <c r="RU152" s="68" t="n"/>
      <c r="RV152" s="15">
        <f>IF(RQ152&gt;0,(RQ152-RQ$10)/RQ$10,0)</f>
        <v/>
      </c>
      <c r="RX152" s="13" t="n">
        <v>156.24</v>
      </c>
      <c r="RY152" s="68">
        <f>IF(RX152&gt;0,((RX152-RX151)/RX151),0)</f>
        <v/>
      </c>
      <c r="RZ152" s="68">
        <f>RY152-$V152</f>
        <v/>
      </c>
      <c r="SA152" s="68">
        <f>IF(RX152&gt;0,(RX152-SA$10)/SA$10,0)</f>
        <v/>
      </c>
      <c r="SB152" s="68" t="n"/>
      <c r="SC152" s="15">
        <f>IF(RX152&gt;0,(RX152-RX$10)/RX$10,0)</f>
        <v/>
      </c>
      <c r="SE152" s="13" t="n">
        <v>14.47</v>
      </c>
      <c r="SF152" s="68">
        <f>IF(SE152&gt;0,((SE152-SE151)/SE151),0)</f>
        <v/>
      </c>
      <c r="SG152" s="68">
        <f>SF152-$V152</f>
        <v/>
      </c>
      <c r="SH152" s="68">
        <f>IF(SE152&gt;0,(SE152-SH$10)/SH$10,0)</f>
        <v/>
      </c>
      <c r="SI152" s="68" t="n"/>
      <c r="SJ152" s="15">
        <f>IF(SE152&gt;0,(SE152-SE$10)/SE$10,0)</f>
        <v/>
      </c>
      <c r="SL152" s="13" t="n">
        <v>1.05</v>
      </c>
      <c r="SM152" s="68">
        <f>IF(SL152&gt;0,((SL152-SL151)/SL151),0)</f>
        <v/>
      </c>
      <c r="SN152" s="68">
        <f>SM152-$V152</f>
        <v/>
      </c>
      <c r="SO152" s="68">
        <f>IF(SL152&gt;0,(SL152-SO$10)/SO$10,0)</f>
        <v/>
      </c>
      <c r="SP152" s="68" t="n"/>
      <c r="SQ152" s="15">
        <f>IF(SL152&gt;0,(SL152-SL$10)/SL$10,0)</f>
        <v/>
      </c>
      <c r="SS152" s="13" t="n">
        <v>17.67</v>
      </c>
      <c r="ST152" s="68">
        <f>IF(SS152&gt;0,((SS152-SS151)/SS151),0)</f>
        <v/>
      </c>
      <c r="SU152" s="68">
        <f>ST152-$V152</f>
        <v/>
      </c>
      <c r="SV152" s="68">
        <f>IF(SS152&gt;0,(SS152-SV$10)/SV$10,0)</f>
        <v/>
      </c>
      <c r="SW152" s="68" t="n"/>
      <c r="SX152" s="15">
        <f>IF(SS152&gt;0,(SS152-SS$10)/SS$10,0)</f>
        <v/>
      </c>
      <c r="SZ152" s="13" t="n">
        <v>60.26</v>
      </c>
      <c r="TA152" s="68">
        <f>IF(SZ152&gt;0,((SZ152-SZ151)/SZ151),0)</f>
        <v/>
      </c>
      <c r="TB152" s="68">
        <f>TA152-$V152</f>
        <v/>
      </c>
      <c r="TC152" s="68">
        <f>IF(SZ152&gt;0,(SZ152-TC$10)/TC$10,0)</f>
        <v/>
      </c>
      <c r="TD152" s="68" t="n"/>
      <c r="TE152" s="15">
        <f>IF(SZ152&gt;0,(SZ152-SZ$10)/SZ$10,0)</f>
        <v/>
      </c>
      <c r="TG152" s="587" t="n">
        <v>0.263</v>
      </c>
      <c r="TH152" s="68">
        <f>IF(TG152&gt;0,((TG152-TG151)/TG151),0)</f>
        <v/>
      </c>
      <c r="TI152" s="68">
        <f>TH152-$V152</f>
        <v/>
      </c>
      <c r="TJ152" s="68">
        <f>IF(TG152&gt;0,(TG152-TJ$10)/TJ$10,0)</f>
        <v/>
      </c>
      <c r="TK152" s="68" t="n"/>
      <c r="TL152" s="15">
        <f>IF(TG152&gt;0,(TG152-TG$10)/TG$10,0)</f>
        <v/>
      </c>
      <c r="TN152" s="13" t="n">
        <v>88.15000000000001</v>
      </c>
      <c r="TO152" s="68">
        <f>IF(TN152&gt;0,((TN152-TN151)/TN151),0)</f>
        <v/>
      </c>
      <c r="TP152" s="68">
        <f>TO152-$V152</f>
        <v/>
      </c>
      <c r="TQ152" s="68">
        <f>IF(TN152&gt;0,(TN152-TQ$10)/TQ$10,0)</f>
        <v/>
      </c>
      <c r="TR152" s="68" t="n"/>
      <c r="TS152" s="15">
        <f>IF(TN152&gt;0,(TN152-TN$10)/TN$10,0)</f>
        <v/>
      </c>
      <c r="TU152" s="587" t="n">
        <v>3.15</v>
      </c>
      <c r="TV152" s="68">
        <f>IF(TU152&gt;0,((TU152-TU151)/TU151),0)</f>
        <v/>
      </c>
      <c r="TW152" s="68">
        <f>TV152-$V152</f>
        <v/>
      </c>
      <c r="TX152" s="68">
        <f>IF(TU152&gt;0,(TU152-TX$10)/TX$10,0)</f>
        <v/>
      </c>
      <c r="TY152" s="68" t="n"/>
      <c r="TZ152" s="15">
        <f>IF(TU152&gt;0,(TU152-TU$10)/TU$10,0)</f>
        <v/>
      </c>
      <c r="UB152" s="587" t="n"/>
      <c r="UC152" s="68">
        <f>IF(UB152&gt;0,((UB152-UB151)/UB151),0)</f>
        <v/>
      </c>
      <c r="UD152" s="68">
        <f>UC152-$V152</f>
        <v/>
      </c>
      <c r="UE152" s="68">
        <f>IF(UB152&gt;0,(UB152-UE$10)/UE$10,0)</f>
        <v/>
      </c>
      <c r="UF152" s="68" t="n"/>
      <c r="UG152" s="15">
        <f>IF(UB152&gt;0,(UB152-UB$10)/UB$10,0)</f>
        <v/>
      </c>
      <c r="UI152" s="587" t="n"/>
      <c r="UJ152" s="68">
        <f>IF(UI152&gt;0,((UI152-UI151)/UI151),0)</f>
        <v/>
      </c>
      <c r="UK152" s="68">
        <f>UJ152-$V152</f>
        <v/>
      </c>
      <c r="UL152" s="68">
        <f>IF(UI152&gt;0,(UI152-UL$10)/UL$10,0)</f>
        <v/>
      </c>
      <c r="UM152" s="68" t="n"/>
      <c r="UN152" s="15">
        <f>IF(UI152&gt;0,(UI152-UI$10)/UI$10,0)</f>
        <v/>
      </c>
      <c r="UP152" s="587" t="n"/>
      <c r="UQ152" s="68">
        <f>IF(UP152&gt;0,((UP152-UP151)/UP151),0)</f>
        <v/>
      </c>
      <c r="UR152" s="68">
        <f>UQ152-$V152</f>
        <v/>
      </c>
      <c r="US152" s="68">
        <f>IF(UP152&gt;0,(UP152-US$10)/US$10,0)</f>
        <v/>
      </c>
      <c r="UT152" s="68" t="n"/>
      <c r="UU152" s="15">
        <f>IF(UP152&gt;0,(UP152-UP$10)/UP$10,0)</f>
        <v/>
      </c>
      <c r="UW152" s="587" t="n"/>
      <c r="UX152" s="68">
        <f>IF(UW152&gt;0,((UW152-UW151)/UW151),0)</f>
        <v/>
      </c>
      <c r="UY152" s="68">
        <f>UX152-$V152</f>
        <v/>
      </c>
      <c r="UZ152" s="68">
        <f>IF(UW152&gt;0,(UW152-UZ$10)/UZ$10,0)</f>
        <v/>
      </c>
      <c r="VA152" s="68" t="n"/>
      <c r="VB152" s="15">
        <f>IF(UW152&gt;0,(UW152-UW$10)/UW$10,0)</f>
        <v/>
      </c>
      <c r="VD152" s="587" t="n"/>
      <c r="VE152" s="68">
        <f>IF(VD152&gt;0,((VD152-VD151)/VD151),0)</f>
        <v/>
      </c>
      <c r="VF152" s="68">
        <f>VE152-$V152</f>
        <v/>
      </c>
      <c r="VG152" s="68">
        <f>IF(VD152&gt;0,(VD152-VG$10)/VG$10,0)</f>
        <v/>
      </c>
      <c r="VH152" s="68" t="n"/>
      <c r="VI152" s="15">
        <f>IF(VD152&gt;0,(VD152-VD$10)/VD$10,0)</f>
        <v/>
      </c>
      <c r="VM152" s="21">
        <f>IF($C152&gt;0,(($IK$5*IG152)+($GT$5*GP152)+($JM$5*JI152)+($JF$5*JB152)+($IY$5*IU152)+($IR$5*IN152)+($ID$5*HZ152)+($HW$5*HS152)+($HP$5*HL152)+($HI$5*HE152)+($GF$5*GB152)+($FY$5*FU152)+($FR$5*FN152)+($FK$5*FG152)+($FD$5*EZ152)+($EW$5*ES152)+($EP$5*EL152)+($EI$5*EE152)+($EB$5*DX152)+($DU$5*DQ152)+($DN$5*DJ152)+($DG$5*DC152)+($CZ$5*CV152)+($CS$5*CO152)+($CL$5*CH152)+($CE$5*CA152)+($BX$5*BT152)+($BQ$5*BM152)+($BJ$5*BF152)+($BC$5*AY152)+($AV$5*AR152)+($AO$5*AK152)+($AH$5*AD152)+($JT$5*JP152)+($KA$5*JW152)+($KO$5*KK152)+($PR$5*PN152)+($GM$5*GI152)+($HA$5*GW152)+($KV$5*KR152)+($KH$5*KD152)+($LC$5*KY152)+($MS$5*MO152)+($ML$5*MH152)+($ME$5*MA152)+($LX$5*LT152)+($LQ$5*LM152)+($LJ$5*LF152)+(MV152*$MZ$5)+(NC152*$NG$5)+(NJ152*$NN$5)+($OI$5*OE152)+($NU$5*NQ152)+($OB$5*NX152)+($PK$5*PG152)+($OP$5*OL152)+($OW$5*OS152)+($PD$5*OZ152)+(PU152*$PY$5)+(QB152*$QF$5)+(QI152*$QM$5)+(QP152*$QT$5)+(QW152*$RA$5)+(RD152*$RH$5)+(RK152*$RO$5)+(RR152*$RV$5)+(RY152*$SC$5)+(SF152*$SJ$5)+(SM152*$SQ$5)+(ST152*$SX$5)+(TA152*$TE$5))+(TH152*$TL$5)+(TO152*$TS$5))/$VM$5</f>
        <v/>
      </c>
      <c r="VN152" s="538" t="n"/>
      <c r="VO152" s="21">
        <f>IF($C152&gt;0,(($IK$5*II152)+($GT$5*GR152)+($JM$5*JK152)+($JF$5*JD152)+($IY$5*IW152)+($IR$5*IP152)+($ID$5*IB152)+($HW$5*HU152)+($HP$5*HN152)+($HI$5*HG152)+($GF$5*GD152)+($FY$5*FW152)+($FR$5*FP152)+($FK$5*FI152)+($FD$5*FB152)+($EW$5*EU152)+($EP$5*EN152)+($EI$5*EG152)+($EB$5*DZ152)+($DU$5*DS152)+($DN$5*DL152)+($DG$5*DE152)+($CZ$5*CX152)+($CS$5*CQ152)+($CL$5*CJ152)+($CE$5*CC152)+($BX$5*BV152)+($BQ$5*BO152)+($BJ$5*BH152)+($BC$5*BA152)+($AV$5*AT152)+($AO$5*AM152)+($AH$5*AF152)+($KO$5*KM152)+($KH$5*KF152)+($KA$5*JY152)+($JT$5*JR152)+($PR$5*PP152)+($GM$5*GK152)+($HA$5*GY152)+($KV$5*KT152)+($LC$5*LA152)+($MS$5*MQ152)+($ML$5*MJ152)+($ME$5*MC152)+($LX$5*LV152)+($LQ$5*LO152)+($LJ$5*LH152)+(MX152*$MZ$5)+(NE152*$NG$5)+(NL152*$NN$5)+($OI$5*OG152)+($NU$5*NS152)+($OB$5*NZ152)+($PD$5*PB152)+($OW$5*OU152)+($OP$5*ON152)+($PK$5*PI152)+($PY$5*PW152)+($QF$5*QD152)+($QM$5*QK152)+($QT$5*QR152)+($RA$5*QY152)+($RH$5*RF152)+($RO$5*RM152)+(RT152*$RV$5)+(SA152*$SC$5)+(SH152*$SJ$5)+(SO152*$SQ$5)+(SV152*$SX$5)+(TC152*$TE$5)+(TJ152*$TL$5)+(TQ152*$TS$5))/$VM$5,0)</f>
        <v/>
      </c>
      <c r="VP152" s="14" t="n"/>
      <c r="VQ152" s="21">
        <f>IF($C152&gt;0,(($IK$5*IK152)+($GT$5*GT152)+($JM$5*JM152)+($JF$5*JF152)+($IY$5*IY152)+($IR$5*IR152)+($ID$5*ID152)+($HW$5*HW152)+($HP$5*HP152)+($HI$5*HI152)+($GF$5*GF152)+($FY$5*FY152)+($FR$5*FR152)+($FK$5*FK152)+($FD$5*FD152)+($EW$5*EW152)+($EP$5*EP152)+($EI$5*EI152)+($EB$5*EB152)+($DU$5*DU152)+($DN$5*DN152)+($DG$5*DG152)+($CZ$5*CZ152)+($CS$5*CS152)+($CL$5*CL152)+($CE$5*CE152)+($BX$5*BX152)+($BQ$5*BQ152)+($BJ$5*BJ152)+($BC$5*BC152)+($AV$5*AV152)+($AO$5*AO152)+($AH$5*AH152)+($KO$5*KO152)+($PR$5*PR152)+($GM$5*GM152)+($HA$5*HA152)+($KH$5*KH152)+($KA$5*KA152)+($JT$5*JT152)+($KV$5*KV152)+($LC$5*LC152)+($MS$5*MS152)+($ML$5*ML152)+($ME$5*ME152)+($LX$5*LX152)+($LQ$5*LQ152)+($LJ$5*LJ152)+($OI$5*OI152)+($NU$5*NU152)+($NN$5*NN152)+($NG$5*NG152)+($MZ$5*MZ152)+(OB152*$OB$5)+($PD$5*PD152)+($OW$5*OW152)+($OP$5*OP152)+($PK$5*PK152)+(PY152*$PY$5)+(QF152*$QF$5)+(QM152*$QM$5)+(QT152*$QT$5)+(RA152*$RA$5)+(RH152*$RH$5)+(RO152*$RO$5)+(RV152*$RV$5)+(SC152*$SC$5)+(SJ152*$SJ$5)+(SQ152*$SQ$5)+(SX152*$SX$5)+(TE152*$TE$5)+(TL152*$TL$5)+(TS152*$TS$5))/$VM$5,0)</f>
        <v/>
      </c>
    </row>
    <row r="153" ht="16" customHeight="1" s="545">
      <c r="A153" s="127" t="n">
        <v>45868</v>
      </c>
      <c r="B153" s="4">
        <f>A153</f>
        <v/>
      </c>
      <c r="C153" s="13" t="n">
        <v>44461.28</v>
      </c>
      <c r="D153" s="138">
        <f>IF(C153&gt;0,C153-C152,0)</f>
        <v/>
      </c>
      <c r="E153" s="68">
        <f>IF(C153&gt;0,D153/C152,0)</f>
        <v/>
      </c>
      <c r="F153" s="15">
        <f>IF(C153&gt;0,(C153-C$10)/C$10,0)</f>
        <v/>
      </c>
      <c r="G153" s="13" t="n">
        <v>6362.9</v>
      </c>
      <c r="H153" s="138">
        <f>IF(G153&gt;0,G153-G152,0)</f>
        <v/>
      </c>
      <c r="I153" s="68">
        <f>IF(G153&gt;0,H153/G152,0)</f>
        <v/>
      </c>
      <c r="J153" s="15">
        <f>IF(G153&gt;0,(G153-G$10)/G$10,0)</f>
        <v/>
      </c>
      <c r="K153" s="13" t="n">
        <v>21129.67</v>
      </c>
      <c r="L153" s="138">
        <f>IF(K153&gt;0,K153-K152,0)</f>
        <v/>
      </c>
      <c r="M153" s="68">
        <f>IF(K153&gt;0,L153/K152,0)</f>
        <v/>
      </c>
      <c r="N153" s="15">
        <f>IF(K153&gt;0,(K153-K$10)/K$10,0)</f>
        <v/>
      </c>
      <c r="O153" s="13" t="n">
        <v>2232.4</v>
      </c>
      <c r="P153" s="138">
        <f>IF(O153&gt;0,O153-O152,0)</f>
        <v/>
      </c>
      <c r="Q153" s="68">
        <f>IF(O153&gt;0,P153/O152,0)</f>
        <v/>
      </c>
      <c r="R153" s="15">
        <f>IF(O153&gt;0,(O153-O$10)/O$10,0)</f>
        <v/>
      </c>
      <c r="S153" s="18">
        <f>IF(O153&gt;0,(((O153*0.7)*Q153)+((K153*0.9)*M153)+((G153*0.65)*I153)+((C153*0.6)*E153))/(O153+K153+G153+C153),0)</f>
        <v/>
      </c>
      <c r="T153" s="121">
        <f>IF(O153&gt;0,(S153*200)+T152,0)</f>
        <v/>
      </c>
      <c r="U153" s="121">
        <f>T153</f>
        <v/>
      </c>
      <c r="V153" s="134">
        <f>IF(T153&gt;0,(T153-T152)/T152,0)</f>
        <v/>
      </c>
      <c r="W153" s="21">
        <f>IF(T153&gt;0,(T153-T$11)/T$11,0)</f>
        <v/>
      </c>
      <c r="X153" s="18">
        <f>IF(T153&gt;0,((Q153+M153+I153+E153)/4),0)</f>
        <v/>
      </c>
      <c r="Y153" s="353" t="n">
        <v>143091.2</v>
      </c>
      <c r="Z153" s="15" t="n">
        <v>2e-06</v>
      </c>
      <c r="AA153" s="21">
        <f>Z153-$V153</f>
        <v/>
      </c>
      <c r="AC153" s="13" t="n">
        <v>246.3</v>
      </c>
      <c r="AD153" s="68">
        <f>IF(AC153&gt;0,((AC153-AC152)/AC152),0)</f>
        <v/>
      </c>
      <c r="AE153" s="68">
        <f>IF(AC153&gt;0,AD153-$V153,0)</f>
        <v/>
      </c>
      <c r="AF153" s="68">
        <f>IF(AC153&gt;0,(AC153-AF$10)/AF$10,0)</f>
        <v/>
      </c>
      <c r="AG153" s="68" t="n"/>
      <c r="AH153" s="15">
        <f>IF(AC153&gt;0,(AC153-AC$10)/AC$10,0)</f>
        <v/>
      </c>
      <c r="AJ153" s="13" t="n">
        <v>23.66</v>
      </c>
      <c r="AK153" s="68">
        <f>IF(AJ153&gt;0,((AJ153-AJ152)/AJ152),0)</f>
        <v/>
      </c>
      <c r="AL153" s="68">
        <f>IF(AJ153&gt;0,AK153-$V153,0)</f>
        <v/>
      </c>
      <c r="AM153" s="68">
        <f>IF(AJ153&gt;0,(AJ153-AM$10)/AM$10,0)</f>
        <v/>
      </c>
      <c r="AN153" s="68" t="n"/>
      <c r="AO153" s="15">
        <f>IF(AJ153&gt;0,(AJ153-AJ$10)/AJ$10,0)</f>
        <v/>
      </c>
      <c r="AQ153" s="13" t="n">
        <v>23.08</v>
      </c>
      <c r="AR153" s="68">
        <f>IF(AQ153&gt;0,((AQ153-AQ152)/AQ152),0)</f>
        <v/>
      </c>
      <c r="AS153" s="68">
        <f>IF(AQ153&gt;0,AR153-$V153,0)</f>
        <v/>
      </c>
      <c r="AT153" s="68">
        <f>IF(AQ153&gt;0,(AQ153-AT$10)/AT$10,0)</f>
        <v/>
      </c>
      <c r="AU153" s="68" t="n"/>
      <c r="AV153" s="15">
        <f>IF(AQ153&gt;0,(AQ153-AQ$10)/AQ$10,0)</f>
        <v/>
      </c>
      <c r="AX153" s="13" t="n">
        <v>221.09</v>
      </c>
      <c r="AY153" s="68">
        <f>IF(AX153&gt;0,((AX153-AX152)/AX152),0)</f>
        <v/>
      </c>
      <c r="AZ153" s="68">
        <f>IF(AX153&gt;0,AY153-$V153,0)</f>
        <v/>
      </c>
      <c r="BA153" s="68">
        <f>IF(AX153&gt;0,(AX153-BA$10)/BA$10,0)</f>
        <v/>
      </c>
      <c r="BB153" s="68" t="n"/>
      <c r="BC153" s="15">
        <f>IF(AX153&gt;0,(AX153-AX$10)/AX$10,0)</f>
        <v/>
      </c>
      <c r="BE153" s="13" t="n">
        <v>80.65000000000001</v>
      </c>
      <c r="BF153" s="68">
        <f>IF(BE153&gt;0,((BE153-BE152)/BE152),0)</f>
        <v/>
      </c>
      <c r="BG153" s="68">
        <f>IF(BE153&gt;0,BF153-$V153,0)</f>
        <v/>
      </c>
      <c r="BH153" s="68" t="n"/>
      <c r="BI153" s="68" t="n"/>
      <c r="BJ153" s="15">
        <f>IF(BE153&gt;0,(BE153-BE$10)/BE$10,0)</f>
        <v/>
      </c>
      <c r="BL153" s="13" t="n">
        <v>76.48999999999999</v>
      </c>
      <c r="BM153" s="68">
        <f>IF(BL153&gt;0,((BL153-BL152)/BL152),0)</f>
        <v/>
      </c>
      <c r="BN153" s="68">
        <f>IF(BL153&gt;0,BM153-$V153,0)</f>
        <v/>
      </c>
      <c r="BO153" s="68">
        <f>IF(BL153&gt;0,(BL153-BO$10)/BO$10,0)</f>
        <v/>
      </c>
      <c r="BP153" s="68" t="n"/>
      <c r="BQ153" s="15">
        <f>IF(BL153&gt;0,(BL153-BL$10)/BL$10,0)</f>
        <v/>
      </c>
      <c r="BS153" s="13" t="n">
        <v>44.56</v>
      </c>
      <c r="BT153" s="68">
        <f>IF(BS153&gt;0,((BS153-BS152)/BS152),0)</f>
        <v/>
      </c>
      <c r="BU153" s="68">
        <f>IF(BS153&gt;0,BT153-$V153,0)</f>
        <v/>
      </c>
      <c r="BV153" s="68">
        <f>IF(BS153&gt;0,(BS153-BV$10)/BV$10,0)</f>
        <v/>
      </c>
      <c r="BW153" s="68" t="n"/>
      <c r="BX153" s="15">
        <f>IF(BS153&gt;0,(BS153-BS$10)/BS$10,0)</f>
        <v/>
      </c>
      <c r="BZ153" s="13" t="n"/>
      <c r="CA153" s="68">
        <f>IF(BZ153&gt;0,((BZ153-BZ152)/BZ152),0)</f>
        <v/>
      </c>
      <c r="CB153" s="68">
        <f>IF(BZ153&gt;0,CA153-$V153,0)</f>
        <v/>
      </c>
      <c r="CC153" s="68">
        <f>IF(BZ153&gt;0,(BZ153-CC$10)/CC$10,0)</f>
        <v/>
      </c>
      <c r="CD153" s="68" t="n"/>
      <c r="CE153" s="15">
        <f>IF(BZ153&gt;0,(BZ153-BZ$10)/BZ$10,0)</f>
        <v/>
      </c>
      <c r="CG153" s="13" t="n">
        <v>31.22</v>
      </c>
      <c r="CH153" s="68">
        <f>IF(CG153&gt;0,((CG153-CG152)/CG152),0)</f>
        <v/>
      </c>
      <c r="CI153" s="68">
        <f>IF(CG153&gt;0,CH153-$V153,0)</f>
        <v/>
      </c>
      <c r="CJ153" s="68">
        <f>IF(CG153&gt;0,(CG153-CJ$10)/CJ$10,0)</f>
        <v/>
      </c>
      <c r="CK153" s="68" t="n"/>
      <c r="CL153" s="15">
        <f>IF(CG153&gt;0,(CG153-CG$10)/CG$10,0)</f>
        <v/>
      </c>
      <c r="CN153" s="13" t="n">
        <v>33.92</v>
      </c>
      <c r="CO153" s="68">
        <f>IF(CN153&gt;0,((CN153-CN152)/CN152),0)</f>
        <v/>
      </c>
      <c r="CP153" s="68">
        <f>IF(CN153&gt;0,CO153-$V153,0)</f>
        <v/>
      </c>
      <c r="CQ153" s="68">
        <f>IF(CN153&gt;0,(CN153-CQ$10)/CQ$10,0)</f>
        <v/>
      </c>
      <c r="CR153" s="68" t="n"/>
      <c r="CS153" s="15">
        <f>IF(CN153&gt;0,(CN153-CN$10)/CN$10,0)</f>
        <v/>
      </c>
      <c r="CU153" s="13" t="n">
        <v>38.16</v>
      </c>
      <c r="CV153" s="68">
        <f>IF(CU153&gt;0,((CU153-CU152)/CU152),0)</f>
        <v/>
      </c>
      <c r="CW153" s="68">
        <f>IF(CU153&gt;0,CV153-$V153,0)</f>
        <v/>
      </c>
      <c r="CX153" s="68">
        <f>IF(CU153&gt;0,(CU153-CX$10)/CX$10,0)</f>
        <v/>
      </c>
      <c r="CY153" s="68" t="n"/>
      <c r="CZ153" s="15">
        <f>IF(CU153&gt;0,(CU153-CU$10)/CU$10,0)</f>
        <v/>
      </c>
      <c r="DB153" s="13" t="n">
        <v>20.51</v>
      </c>
      <c r="DC153" s="68">
        <f>IF(DB153&gt;0,((DB153-DB152)/DB152),0)</f>
        <v/>
      </c>
      <c r="DD153" s="68">
        <f>IF(DB153&gt;0,DC153-$V153,0)</f>
        <v/>
      </c>
      <c r="DE153" s="68">
        <f>IF(DB153&gt;0,(DB153-DE$10)/DE$10,0)</f>
        <v/>
      </c>
      <c r="DF153" s="68" t="n"/>
      <c r="DG153" s="15">
        <f>IF(DB153&gt;0,(DB153-DB$10)/DB$10,0)</f>
        <v/>
      </c>
      <c r="DI153" s="13" t="n">
        <v>49.49</v>
      </c>
      <c r="DJ153" s="68">
        <f>IF(DI153&gt;0,((DI153-DI152)/DI152),0)</f>
        <v/>
      </c>
      <c r="DK153" s="68">
        <f>IF(DI153&gt;0,DJ153-$V153,0)</f>
        <v/>
      </c>
      <c r="DL153" s="68">
        <f>IF(DI153&gt;0,(DI153-DL$10)/DL$10,0)</f>
        <v/>
      </c>
      <c r="DM153" s="68" t="n"/>
      <c r="DN153" s="15">
        <f>IF(DI153&gt;0,(DI153-DI$10)/DI$10,0)</f>
        <v/>
      </c>
      <c r="DP153" s="13" t="n">
        <v>43.5</v>
      </c>
      <c r="DQ153" s="68">
        <f>IF(DP153&gt;0,((DP153-DP152)/DP152),0)</f>
        <v/>
      </c>
      <c r="DR153" s="68">
        <f>IF(DP153&gt;0,DQ153-$V153,0)</f>
        <v/>
      </c>
      <c r="DS153" s="68" t="n"/>
      <c r="DT153" s="68" t="n"/>
      <c r="DU153" s="15">
        <f>IF(DP153&gt;0,(DP153-DP$10)/DP$10,0)</f>
        <v/>
      </c>
      <c r="DV153" s="18" t="n"/>
      <c r="DW153" s="13" t="n">
        <v>37.88</v>
      </c>
      <c r="DX153" s="68">
        <f>IF(DW153&gt;0,((DW153-DW152)/DW152),0)</f>
        <v/>
      </c>
      <c r="DY153" s="68">
        <f>IF(DW153&gt;0,DX153-$V153,0)</f>
        <v/>
      </c>
      <c r="DZ153" s="68">
        <f>IF(DW153&gt;0,(DW153-DZ$10)/DZ$10,0)</f>
        <v/>
      </c>
      <c r="EA153" s="68" t="n"/>
      <c r="EB153" s="15">
        <f>IF(DW153&gt;0,(DW153-DW$10)/DW$10,0)</f>
        <v/>
      </c>
      <c r="ED153" s="13" t="n">
        <v>40.41</v>
      </c>
      <c r="EE153" s="68">
        <f>IF(ED153&gt;0,((ED153-ED152)/ED152),0)</f>
        <v/>
      </c>
      <c r="EF153" s="68">
        <f>IF(ED153&gt;0,EE153-$V153,0)</f>
        <v/>
      </c>
      <c r="EG153" s="68">
        <f>IF(ED153&gt;0,(ED153-EG$10)/EG$10,0)</f>
        <v/>
      </c>
      <c r="EH153" s="68" t="n"/>
      <c r="EI153" s="15">
        <f>IF(ED153&gt;0,(ED153-ED$10)/ED$10,0)</f>
        <v/>
      </c>
      <c r="EK153" s="13" t="n">
        <v>128.98</v>
      </c>
      <c r="EL153" s="68">
        <f>IF(EK153&gt;0,((EK153-EK152)/EK152),0)</f>
        <v/>
      </c>
      <c r="EM153" s="68">
        <f>IF(EK153&gt;0,EL153-$V153,0)</f>
        <v/>
      </c>
      <c r="EN153" s="68">
        <f>IF(EK153&gt;0,(EK153-EN$10)/EN$10,0)</f>
        <v/>
      </c>
      <c r="EO153" s="68" t="n"/>
      <c r="EP153" s="15">
        <f>IF(EK153&gt;0,(EK153-EK$10)/EK$10,0)</f>
        <v/>
      </c>
      <c r="ER153" s="13" t="n">
        <v>40.03</v>
      </c>
      <c r="ES153" s="68">
        <f>IF(ER153&gt;0,((ER153-ER152)/ER152),0)</f>
        <v/>
      </c>
      <c r="ET153" s="68">
        <f>IF(ER153&gt;0,ES153-$V153,0)</f>
        <v/>
      </c>
      <c r="EU153" s="68">
        <f>IF(ER153&gt;0,(ER153-EU$10)/EU$10,0)</f>
        <v/>
      </c>
      <c r="EV153" s="68" t="n"/>
      <c r="EW153" s="15">
        <f>IF(ER153&gt;0,(ER153-ER$10)/ER$10,0)</f>
        <v/>
      </c>
      <c r="EY153" s="13" t="n">
        <v>37.82</v>
      </c>
      <c r="EZ153" s="68">
        <f>IF(EY153&gt;0,((EY153-EY152)/EY152),0)</f>
        <v/>
      </c>
      <c r="FA153" s="68">
        <f>IF(EY153&gt;0,EZ153-$V153,0)</f>
        <v/>
      </c>
      <c r="FB153" s="68" t="n"/>
      <c r="FC153" s="68" t="n"/>
      <c r="FD153" s="15">
        <f>IF(EY153&gt;0,(EY153-EY$10)/EY$10,0)</f>
        <v/>
      </c>
      <c r="FF153" s="13" t="n">
        <v>59.6</v>
      </c>
      <c r="FG153" s="68">
        <f>IF(FF153&gt;0,((FF153-FF152)/FF152),0)</f>
        <v/>
      </c>
      <c r="FH153" s="68">
        <f>IF(FF153&gt;0,FG153-$V153,0)</f>
        <v/>
      </c>
      <c r="FI153" s="68">
        <f>IF(FF153&gt;0,(FF153-FI$10)/FI$10,0)</f>
        <v/>
      </c>
      <c r="FJ153" s="68" t="n"/>
      <c r="FK153" s="15">
        <f>IF(FF153&gt;0,(FF153-FF$10)/FF$10,0)</f>
        <v/>
      </c>
      <c r="FM153" s="13" t="n">
        <v>205.19</v>
      </c>
      <c r="FN153" s="68">
        <f>IF(FM153&gt;0,((FM153-FM152)/FM152),0)</f>
        <v/>
      </c>
      <c r="FO153" s="68">
        <f>IF(FM153&gt;0,FN153-$V153,0)</f>
        <v/>
      </c>
      <c r="FP153" s="68">
        <f>IF(FM153&gt;0,(FM153-FP$10)/FP$10,0)</f>
        <v/>
      </c>
      <c r="FQ153" s="68" t="n"/>
      <c r="FR153" s="15">
        <f>IF(FM153&gt;0,(FM153-FM$10)/FM$10,0)</f>
        <v/>
      </c>
      <c r="FT153" s="13" t="n">
        <v>88.78</v>
      </c>
      <c r="FU153" s="68">
        <f>IF(FT153&gt;0,((FT153-FT152)/FT152),0)</f>
        <v/>
      </c>
      <c r="FV153" s="68">
        <f>IF(FT153&gt;0,FU153-$V153,0)</f>
        <v/>
      </c>
      <c r="FW153" s="68">
        <f>IF(FT153&gt;0,(FT153-FW$10)/FW$10,0)</f>
        <v/>
      </c>
      <c r="FX153" s="68" t="n"/>
      <c r="FY153" s="15">
        <f>IF(FT153&gt;0,(FT153-FT$10)/FT$10,0)</f>
        <v/>
      </c>
      <c r="GA153" s="13" t="n">
        <v>18.18</v>
      </c>
      <c r="GB153" s="68">
        <f>IF(GA153&gt;0,((GA153-GA152)/GA152),0)</f>
        <v/>
      </c>
      <c r="GC153" s="68">
        <f>IF(GA153&gt;0,GB153-$V153,0)</f>
        <v/>
      </c>
      <c r="GD153" s="68" t="n"/>
      <c r="GE153" s="68" t="n"/>
      <c r="GF153" s="15">
        <f>IF(GA153&gt;0,(GA153-GA$10)/GA$10,0)</f>
        <v/>
      </c>
      <c r="GG153" s="18" t="n"/>
      <c r="GH153" s="13" t="n">
        <v>19.4</v>
      </c>
      <c r="GI153" s="68">
        <f>IF(GH153&gt;0,((GH153-GH152)/GH152),0)</f>
        <v/>
      </c>
      <c r="GJ153" s="68">
        <f>IF(GH153&gt;0,GI153-$V153,0)</f>
        <v/>
      </c>
      <c r="GK153" s="68">
        <f>IF(GH153&gt;0,(GH153-GK$10)/GK$10,0)</f>
        <v/>
      </c>
      <c r="GL153" s="68" t="n"/>
      <c r="GM153" s="15">
        <f>IF(GH153&gt;0,(GH153-GH$10)/GH$10,0)</f>
        <v/>
      </c>
      <c r="GO153" s="13" t="n">
        <v>25.66</v>
      </c>
      <c r="GP153" s="68">
        <f>IF(GO153&gt;0,((GO153-GO152)/GO152),0)</f>
        <v/>
      </c>
      <c r="GQ153" s="68">
        <f>IF(GO153&gt;0,GP153-$V153,0)</f>
        <v/>
      </c>
      <c r="GR153" s="68" t="n"/>
      <c r="GS153" s="68" t="n"/>
      <c r="GT153" s="15">
        <f>IF(GO153&gt;0,(GO153-GO$10)/GO$10,0)</f>
        <v/>
      </c>
      <c r="GV153" s="13" t="n">
        <v>16.34</v>
      </c>
      <c r="GW153" s="68">
        <f>IF(GV153&gt;0,((GV153-GV152)/GV152),0)</f>
        <v/>
      </c>
      <c r="GX153" s="68">
        <f>IF(GV153&gt;0,GW153-$V153,0)</f>
        <v/>
      </c>
      <c r="GY153" s="68">
        <f>IF(GV153&gt;0,(GV153-GY$10)/GY$10,0)</f>
        <v/>
      </c>
      <c r="GZ153" s="68" t="n"/>
      <c r="HA153" s="15">
        <f>IF(GV153&gt;0,(GV153-GV$10)/GV$10,0)</f>
        <v/>
      </c>
      <c r="HD153" s="13" t="n">
        <v>319.04</v>
      </c>
      <c r="HE153" s="68">
        <f>IF(HD153&gt;0,((HD153-HD152)/HD152),0)</f>
        <v/>
      </c>
      <c r="HF153" s="68">
        <f>IF(HD153&gt;0,HE153-$V153,0)</f>
        <v/>
      </c>
      <c r="HG153" s="68">
        <f>IF(HD153&gt;0,(HD153-HG$10)/HG$10,0)</f>
        <v/>
      </c>
      <c r="HH153" s="68" t="n"/>
      <c r="HI153" s="15">
        <f>IF(HD153&gt;0,(HD153-HD$10)/HD$10,0)</f>
        <v/>
      </c>
      <c r="HK153" s="13" t="n">
        <v>58.01</v>
      </c>
      <c r="HL153" s="68">
        <f>IF(HK153&gt;0,((HK153-HK152)/HK152),0)</f>
        <v/>
      </c>
      <c r="HM153" s="68">
        <f>IF(HK153&gt;0,HL153-$V153,0)</f>
        <v/>
      </c>
      <c r="HN153" s="68">
        <f>IF(HK153&gt;0,(HK153-HN$10)/HN$10,0)</f>
        <v/>
      </c>
      <c r="HO153" s="68" t="n"/>
      <c r="HP153" s="15">
        <f>IF(HK153&gt;0,(HK153-HK$10)/HK$10,0)</f>
        <v/>
      </c>
      <c r="HR153" s="13" t="n">
        <v>111.9</v>
      </c>
      <c r="HS153" s="68">
        <f>IF(HR153&gt;0,((HR153-HR152)/HR152),0)</f>
        <v/>
      </c>
      <c r="HT153" s="68">
        <f>IF(HR153&gt;0,HS153-$V153,0)</f>
        <v/>
      </c>
      <c r="HU153" s="68">
        <f>IF(HR153&gt;0,(HR153-HU$10)/HU$10,0)</f>
        <v/>
      </c>
      <c r="HV153" s="68" t="n"/>
      <c r="HW153" s="15">
        <f>IF(HR153&gt;0,(HR153-HR$10)/HR$10,0)</f>
        <v/>
      </c>
      <c r="HY153" s="13" t="n">
        <v>179.27</v>
      </c>
      <c r="HZ153" s="68">
        <f>IF(HY153&gt;0,((HY153-HY152)/HY152),0)</f>
        <v/>
      </c>
      <c r="IA153" s="68">
        <f>IF(HY153&gt;0,HZ153-$V153,0)</f>
        <v/>
      </c>
      <c r="IB153" s="68">
        <f>IF(HY153&gt;0,(HY153-IB$10)/IB$10,0)</f>
        <v/>
      </c>
      <c r="IC153" s="68" t="n"/>
      <c r="ID153" s="15">
        <f>IF(HY153&gt;0,(HY153-HY$10)/HY$10,0)</f>
        <v/>
      </c>
      <c r="IF153" s="13" t="n">
        <v>302.62</v>
      </c>
      <c r="IG153" s="68">
        <f>IF(IF153&gt;0,((IF153-IF152)/IF152),0)</f>
        <v/>
      </c>
      <c r="IH153" s="68">
        <f>IF(IF153&gt;0,IG153-$V153,0)</f>
        <v/>
      </c>
      <c r="II153" s="68">
        <f>IF(IF153&gt;0,(IF153-II$10)/II$10,0)</f>
        <v/>
      </c>
      <c r="IJ153" s="68" t="n"/>
      <c r="IK153" s="15">
        <f>IF(IF153&gt;0,(IF153-IF$10)/IF$10,0)</f>
        <v/>
      </c>
      <c r="IM153" s="13" t="n">
        <v>258.52</v>
      </c>
      <c r="IN153" s="68">
        <f>IF(IM153&gt;0,((IM153-IM152)/IM152),0)</f>
        <v/>
      </c>
      <c r="IO153" s="68">
        <f>IF(IM153&gt;0,IN153-$V153,0)</f>
        <v/>
      </c>
      <c r="IP153" s="68">
        <f>IF(IM153&gt;0,(IM153-IP$10)/IP$10,0)</f>
        <v/>
      </c>
      <c r="IQ153" s="68" t="n"/>
      <c r="IR153" s="15">
        <f>IF(IM153&gt;0,(IM153-IM$10)/IM$10,0)</f>
        <v/>
      </c>
      <c r="IT153" s="13" t="n">
        <v>77.75</v>
      </c>
      <c r="IU153" s="68">
        <f>IF(IT153&gt;0,((IT153-IT152)/IT152),0)</f>
        <v/>
      </c>
      <c r="IV153" s="68">
        <f>IF(IT153&gt;0,IU153-$V153,0)</f>
        <v/>
      </c>
      <c r="IW153" s="68">
        <f>IF(IT153&gt;0,(IT153-IW$10)/IW$10,0)</f>
        <v/>
      </c>
      <c r="IX153" s="68" t="n"/>
      <c r="IY153" s="15">
        <f>IF(IT153&gt;0,(IT153-IT$10)/IT$10,0)</f>
        <v/>
      </c>
      <c r="JA153" s="13" t="n">
        <v>695.21</v>
      </c>
      <c r="JB153" s="68">
        <f>IF(JA153&gt;0,((JA153-JA152)/JA152),0)</f>
        <v/>
      </c>
      <c r="JC153" s="68">
        <f>IF(JA153&gt;0,JB153-$V153,0)</f>
        <v/>
      </c>
      <c r="JD153" s="68">
        <f>IF(JA153&gt;0,(JA153-JD$10)/JD$10,0)</f>
        <v/>
      </c>
      <c r="JE153" s="68" t="n"/>
      <c r="JF153" s="15">
        <f>IF(JA153&gt;0,(JA153-JA$10)/JA$10,0)</f>
        <v/>
      </c>
      <c r="JH153" s="13" t="n">
        <v>513.24</v>
      </c>
      <c r="JI153" s="68">
        <f>IF(JH153&gt;0,((JH153-JH152)/JH152),0)</f>
        <v/>
      </c>
      <c r="JJ153" s="68">
        <f>IF(JH153&gt;0,JI153-$V153,0)</f>
        <v/>
      </c>
      <c r="JK153" s="68">
        <f>IF(JH153&gt;0,(JH153-JK$10)/JK$10,0)</f>
        <v/>
      </c>
      <c r="JL153" s="68" t="n"/>
      <c r="JM153" s="15">
        <f>IF(JH153&gt;0,(JH153-JH$10)/JH$10,0)</f>
        <v/>
      </c>
      <c r="JO153" s="13" t="n">
        <v>16.54</v>
      </c>
      <c r="JP153" s="68">
        <f>IF(JO153&gt;0,((JO153-JO152)/JO152),0)</f>
        <v/>
      </c>
      <c r="JQ153" s="68">
        <f>IF(JO153&gt;0,JP153-$V153,0)</f>
        <v/>
      </c>
      <c r="JR153" s="68">
        <f>IF(JO153&gt;0,(JO153-JR$10)/JR$10,0)</f>
        <v/>
      </c>
      <c r="JS153" s="68" t="n"/>
      <c r="JT153" s="15">
        <f>IF(JO153&gt;0,(JO153-JO$10)/JO$10,0)</f>
        <v/>
      </c>
      <c r="JV153" s="13" t="n">
        <v>2.08</v>
      </c>
      <c r="JW153" s="68">
        <f>IF(JV153&gt;0,((JV153-JV152)/JV152),0)</f>
        <v/>
      </c>
      <c r="JX153" s="68">
        <f>IF(JV153&gt;0,JW153-$V153,0)</f>
        <v/>
      </c>
      <c r="JY153" s="68">
        <f>IF(JV153&gt;0,(JV153-JY$10)/JY$10,0)</f>
        <v/>
      </c>
      <c r="JZ153" s="68" t="n"/>
      <c r="KA153" s="15">
        <f>IF(JV153&gt;0,(JV153-JV$10)/JV$10,0)</f>
        <v/>
      </c>
      <c r="KC153" s="13" t="n">
        <v>19.48</v>
      </c>
      <c r="KD153" s="68">
        <f>IF(KC153&gt;0,((KC153-KC152)/KC152),0)</f>
        <v/>
      </c>
      <c r="KE153" s="68">
        <f>IF(KC153&gt;0,KD153-$V153,0)</f>
        <v/>
      </c>
      <c r="KF153" s="68">
        <f>IF(KC153&gt;0,(KC153-KF$10)/KF$10,0)</f>
        <v/>
      </c>
      <c r="KG153" s="68" t="n"/>
      <c r="KH153" s="15">
        <f>IF(KC153&gt;0,(KC153-KC$10)/KC$10,0)</f>
        <v/>
      </c>
      <c r="KI153" s="18" t="n"/>
      <c r="KJ153" s="13" t="n">
        <v>116.01</v>
      </c>
      <c r="KK153" s="68">
        <f>IF(KJ153&gt;0,((KJ153-KJ152)/KJ152),0)</f>
        <v/>
      </c>
      <c r="KL153" s="68">
        <f>IF(KJ153&gt;0,KK153-$V153,0)</f>
        <v/>
      </c>
      <c r="KM153" s="68">
        <f>IF(KJ153&gt;0,(KJ153-KM$10)/KM$10,0)</f>
        <v/>
      </c>
      <c r="KN153" s="68" t="n"/>
      <c r="KO153" s="15">
        <f>IF(KJ153&gt;0,(KJ153-KJ$10)/KJ$10,0)</f>
        <v/>
      </c>
      <c r="KQ153" s="13" t="n">
        <v>1.654</v>
      </c>
      <c r="KR153" s="68">
        <f>IF(KQ153&gt;0,((KQ153-KQ152)/KQ152),0)</f>
        <v/>
      </c>
      <c r="KS153" s="68">
        <f>IF(KQ153&gt;0,KR153-$V153,0)</f>
        <v/>
      </c>
      <c r="KT153" s="68">
        <f>IF(KQ153&gt;0,(KQ153-KT$10)/KT$10,0)</f>
        <v/>
      </c>
      <c r="KU153" s="68" t="n"/>
      <c r="KV153" s="15">
        <f>IF(KQ153&gt;0,(KQ153-KQ$10)/KQ$10,0)</f>
        <v/>
      </c>
      <c r="KW153" s="18" t="n"/>
      <c r="KX153" s="13" t="n">
        <v>52.75</v>
      </c>
      <c r="KY153" s="68">
        <f>IF(KX153&gt;0,((KX153-KX152)/KX152),0)</f>
        <v/>
      </c>
      <c r="KZ153" s="68">
        <f>IF(KX153&gt;0,KY153-$V153,0)</f>
        <v/>
      </c>
      <c r="LA153" s="68">
        <f>IF(KX153&gt;0,(KX153-LA$10)/LA$10,0)</f>
        <v/>
      </c>
      <c r="LB153" s="68" t="n"/>
      <c r="LC153" s="15">
        <f>IF(KX153&gt;0,(KX153-KX$10)/KX$10,0)</f>
        <v/>
      </c>
      <c r="LD153" s="18" t="n"/>
      <c r="LE153" s="13" t="n">
        <v>53.36</v>
      </c>
      <c r="LF153" s="68">
        <f>IF(LE153&gt;0,((LE153-LE152)/LE152),0)</f>
        <v/>
      </c>
      <c r="LG153" s="68">
        <f>IF(LE153&gt;0,LF153-$V153,0)</f>
        <v/>
      </c>
      <c r="LH153" s="68">
        <f>IF(LE153&gt;0,(LE153-LH$10)/LH$10,0)</f>
        <v/>
      </c>
      <c r="LI153" s="68" t="n"/>
      <c r="LJ153" s="15">
        <f>IF(LE153&gt;0,(LE153-LE$10)/LE$10,0)</f>
        <v/>
      </c>
      <c r="LL153" s="13" t="n">
        <v>123.37</v>
      </c>
      <c r="LM153" s="68">
        <f>IF(LL153&gt;0,((LL153-LL152)/LL152),0)</f>
        <v/>
      </c>
      <c r="LN153" s="68">
        <f>IF(LL153&gt;0,LM153-$V153,0)</f>
        <v/>
      </c>
      <c r="LO153" s="68">
        <f>IF(LL153&gt;0,(LL153-LO$10)/LO$10,0)</f>
        <v/>
      </c>
      <c r="LP153" s="68" t="n"/>
      <c r="LQ153" s="15">
        <f>IF(LL153&gt;0,(LL153-LL$10)/LL$10,0)</f>
        <v/>
      </c>
      <c r="LS153" s="13" t="n">
        <v>15.42</v>
      </c>
      <c r="LT153" s="68">
        <f>IF(LS153&gt;0,((LS153-LS152)/LS152),0)</f>
        <v/>
      </c>
      <c r="LU153" s="68">
        <f>IF(LS153&gt;0,LT153-$V153,0)</f>
        <v/>
      </c>
      <c r="LV153" s="68" t="n"/>
      <c r="LW153" s="68" t="n"/>
      <c r="LX153" s="15">
        <f>IF(LS153&gt;0,(LS153-LS$10)/LS$10,0)</f>
        <v/>
      </c>
      <c r="LZ153" s="13" t="n">
        <v>12.98</v>
      </c>
      <c r="MA153" s="68">
        <f>IF(LZ153&gt;0,((LZ153-LZ152)/LZ152),0)</f>
        <v/>
      </c>
      <c r="MB153" s="68">
        <f>IF(LZ153&gt;0,MA153-$V153,0)</f>
        <v/>
      </c>
      <c r="MC153" s="68">
        <f>IF(LZ153&gt;0,(LZ153-MC$10)/MC$10,0)</f>
        <v/>
      </c>
      <c r="MD153" s="68" t="n"/>
      <c r="ME153" s="15">
        <f>IF(LZ153&gt;0,(LZ153-LZ$10)/LZ$10,0)</f>
        <v/>
      </c>
      <c r="MG153" s="13" t="n">
        <v>75.63</v>
      </c>
      <c r="MH153" s="68">
        <f>IF(MG153&gt;0,((MG153-MG152)/MG152),0)</f>
        <v/>
      </c>
      <c r="MI153" s="68">
        <f>IF(MG153&gt;0,MH153-$V153,0)</f>
        <v/>
      </c>
      <c r="MJ153" s="68">
        <f>IF(MG153&gt;0,(MG153-MJ$10)/MJ$10,0)</f>
        <v/>
      </c>
      <c r="MK153" s="68" t="n"/>
      <c r="ML153" s="15">
        <f>IF(MG153&gt;0,(MG153-MG$10)/MG$10,0)</f>
        <v/>
      </c>
      <c r="MN153" s="13" t="n">
        <v>152.38</v>
      </c>
      <c r="MO153" s="68">
        <f>IF(MN153&gt;0,((MN153-MN152)/MN152),0)</f>
        <v/>
      </c>
      <c r="MP153" s="68">
        <f>IF(MN153&gt;0,MO153-$V153,0)</f>
        <v/>
      </c>
      <c r="MQ153" s="68">
        <f>IF(MN153&gt;0,(MN153-MQ$10)/MQ$10,0)</f>
        <v/>
      </c>
      <c r="MR153" s="68" t="n"/>
      <c r="MS153" s="15">
        <f>IF(MN153&gt;0,(MN153-MN$10)/MN$10,0)</f>
        <v/>
      </c>
      <c r="MU153" s="13" t="n">
        <v>14.95</v>
      </c>
      <c r="MV153" s="68">
        <f>IF(MU153&gt;0,((MU153-MU152)/MU152),0)</f>
        <v/>
      </c>
      <c r="MW153" s="68">
        <f>IF(MU153&gt;0,MV153-$V153,0)</f>
        <v/>
      </c>
      <c r="MX153" s="68">
        <f>IF(MU153&gt;0,(MU153-MX$10)/MX$10,0)</f>
        <v/>
      </c>
      <c r="MY153" s="68" t="n"/>
      <c r="MZ153" s="15">
        <f>IF(MU153&gt;0,(MU153-MU$10)/MU$10,0)</f>
        <v/>
      </c>
      <c r="NB153" s="13" t="n">
        <v>273.55</v>
      </c>
      <c r="NC153" s="68">
        <f>IF(NB153&gt;0,((NB153-NB152)/NB152),0)</f>
        <v/>
      </c>
      <c r="ND153" s="68">
        <f>IF(NB153&gt;0,NC153-$V153,0)</f>
        <v/>
      </c>
      <c r="NE153" s="68">
        <f>IF(NB153&gt;0,(NB153-NE$10)/NE$10,0)</f>
        <v/>
      </c>
      <c r="NF153" s="68" t="n"/>
      <c r="NG153" s="15">
        <f>IF(NB153&gt;0,(NB153-NB$10)/NB$10,0)</f>
        <v/>
      </c>
      <c r="NI153" s="13" t="n">
        <v>5.83</v>
      </c>
      <c r="NJ153" s="68">
        <f>IF(NI153&gt;0,((NI153-NI152)/NI152),0)</f>
        <v/>
      </c>
      <c r="NK153" s="68">
        <f>IF(NI153&gt;0,NJ153-$V153,0)</f>
        <v/>
      </c>
      <c r="NL153" s="68">
        <f>IF(NI153&gt;0,(NI153-NL$10)/NL$10,0)</f>
        <v/>
      </c>
      <c r="NM153" s="68" t="n"/>
      <c r="NN153" s="15">
        <f>IF(NI153&gt;0,(NI153-NI$10)/NI$10,0)</f>
        <v/>
      </c>
      <c r="NP153" s="13" t="n">
        <v>655</v>
      </c>
      <c r="NQ153" s="68">
        <f>IF(NP153&gt;0,((NP153-NP152)/NP152),0)</f>
        <v/>
      </c>
      <c r="NR153" s="68">
        <f>IF(NP153&gt;0,NQ153-$V153,0)</f>
        <v/>
      </c>
      <c r="NS153" s="68">
        <f>IF(NP153&gt;0,(NP153-NS$10)/NS$10,0)</f>
        <v/>
      </c>
      <c r="NT153" s="68" t="n"/>
      <c r="NU153" s="15">
        <f>IF(NP153&gt;0,(NP153-NP$10)/NP$10,0)</f>
        <v/>
      </c>
      <c r="NW153" s="13" t="n">
        <v>196.53</v>
      </c>
      <c r="NX153" s="68">
        <f>IF(NW153&gt;0,((NW153-NW152)/NW152),0)</f>
        <v/>
      </c>
      <c r="NY153" s="68">
        <f>IF(NW153&gt;0,NX153-$V153,0)</f>
        <v/>
      </c>
      <c r="NZ153" s="68">
        <f>IF(NW153&gt;0,(NW153-NZ$10)/NZ$10,0)</f>
        <v/>
      </c>
      <c r="OA153" s="68" t="n"/>
      <c r="OB153" s="15">
        <f>IF(NW153&gt;0,(NW153-NW$10)/NW$10,0)</f>
        <v/>
      </c>
      <c r="OD153" s="13" t="n">
        <v>2.45</v>
      </c>
      <c r="OE153" s="68">
        <f>IF(OD153&gt;0,((OD153-OD152)/OD152),0)</f>
        <v/>
      </c>
      <c r="OF153" s="68">
        <f>IF(OD153&gt;0,OE153-$V153,0)</f>
        <v/>
      </c>
      <c r="OG153" s="68">
        <f>IF(OD153&gt;0,(OD153-OG$10)/OG$10,0)</f>
        <v/>
      </c>
      <c r="OH153" s="68" t="n"/>
      <c r="OI153" s="15">
        <f>IF(OD153&gt;0,(OD153-OD$10)/OD$10,0)</f>
        <v/>
      </c>
      <c r="OK153" s="13" t="n">
        <v>225.19</v>
      </c>
      <c r="OL153" s="68">
        <f>IF(OK153&gt;0,((OK153-OK152)/OK152),0)</f>
        <v/>
      </c>
      <c r="OM153" s="68">
        <f>IF(OK153&gt;0,OL153-$V153,0)</f>
        <v/>
      </c>
      <c r="ON153" s="68">
        <f>IF(OK153&gt;0,(OK153-ON$10)/ON$10,0)</f>
        <v/>
      </c>
      <c r="OO153" s="68" t="n"/>
      <c r="OP153" s="15">
        <f>IF(OK153&gt;0,(OK153-OK$10)/OK$10,0)</f>
        <v/>
      </c>
      <c r="OR153" s="13" t="n">
        <v>6.11</v>
      </c>
      <c r="OS153" s="68">
        <f>IF(OR153&gt;0,((OR153-OR152)/OR152),0)</f>
        <v/>
      </c>
      <c r="OT153" s="68">
        <f>IF(OR153&gt;0,OS153-$V153,0)</f>
        <v/>
      </c>
      <c r="OU153" s="68">
        <f>IF(OR153&gt;0,(OR153-OU$10)/OU$10,0)</f>
        <v/>
      </c>
      <c r="OV153" s="68" t="n"/>
      <c r="OW153" s="15">
        <f>IF(OR153&gt;0,(OR153-OR$10)/OR$10,0)</f>
        <v/>
      </c>
      <c r="OY153" s="13" t="n">
        <v>158.4</v>
      </c>
      <c r="OZ153" s="68">
        <f>IF(OY153&gt;0,((OY153-OY152)/OY152),0)</f>
        <v/>
      </c>
      <c r="PA153" s="68">
        <f>IF(OY153&gt;0,OZ153-$V153,0)</f>
        <v/>
      </c>
      <c r="PB153" s="68">
        <f>IF(OY153&gt;0,(OY153-PB$10)/PB$10,0)</f>
        <v/>
      </c>
      <c r="PC153" s="68" t="n"/>
      <c r="PD153" s="15">
        <f>IF(OY153&gt;0,(OY153-OY$10)/OY$10,0)</f>
        <v/>
      </c>
      <c r="PE153" s="18" t="n"/>
      <c r="PF153" s="13" t="n">
        <v>274.12</v>
      </c>
      <c r="PG153" s="68">
        <f>IF(PF153&gt;0,((PF153-PF152)/PF152),0)</f>
        <v/>
      </c>
      <c r="PH153" s="68">
        <f>IF(PF153&gt;0,PG153-$V153,0)</f>
        <v/>
      </c>
      <c r="PI153" s="68">
        <f>IF(PF153&gt;0,(PF153-PI$10)/PI$10,0)</f>
        <v/>
      </c>
      <c r="PJ153" s="68" t="n"/>
      <c r="PK153" s="15">
        <f>IF(PF153&gt;0,(PF153-PF$10)/PF$10,0)</f>
        <v/>
      </c>
      <c r="PM153" s="13" t="n"/>
      <c r="PN153" s="68">
        <f>IF(PM153&gt;0,((PM153-PM152)/PM152),0)</f>
        <v/>
      </c>
      <c r="PO153" s="68">
        <f>PN153-$V153</f>
        <v/>
      </c>
      <c r="PP153" s="68">
        <f>IF(PM153&gt;0,(PM153-PP$10)/PP$10,0)</f>
        <v/>
      </c>
      <c r="PQ153" s="68" t="n"/>
      <c r="PR153" s="15">
        <f>IF(PM153&gt;0,(PM153-PM$10)/PM$10,0)</f>
        <v/>
      </c>
      <c r="PT153" s="13" t="n">
        <v>9.109999999999999</v>
      </c>
      <c r="PU153" s="68">
        <f>IF(PT153&gt;0,((PT153-PT152)/PT152),0)</f>
        <v/>
      </c>
      <c r="PV153" s="68">
        <f>IF(PT153&gt;0,PU153-$V153,0)</f>
        <v/>
      </c>
      <c r="PW153" s="68">
        <f>IF(PT153&gt;0,(PT153-PW$10)/PW$10,0)</f>
        <v/>
      </c>
      <c r="PX153" s="68" t="n"/>
      <c r="PY153" s="15">
        <f>IF(PT153&gt;0,(PT153-PT$10)/PT$10,0)</f>
        <v/>
      </c>
      <c r="QA153" s="13" t="n">
        <v>244.68</v>
      </c>
      <c r="QB153" s="68">
        <f>IF(QA153&gt;0,((QA153-QA152)/QA152),0)</f>
        <v/>
      </c>
      <c r="QC153" s="68">
        <f>IF(QA153&gt;0,QB153-$V153,0)</f>
        <v/>
      </c>
      <c r="QD153" s="68">
        <f>IF(QA153&gt;0,(QA153-QD$10)/QD$10,0)</f>
        <v/>
      </c>
      <c r="QE153" s="68" t="n"/>
      <c r="QF153" s="15">
        <f>IF(QA153&gt;0,(QA153-QA$10)/QA$10,0)</f>
        <v/>
      </c>
      <c r="QH153" s="13" t="n">
        <v>1.59</v>
      </c>
      <c r="QI153" s="68">
        <f>IF(QH153&gt;0,((QH153-QH152)/QH152),0)</f>
        <v/>
      </c>
      <c r="QJ153" s="68">
        <f>IF(QH153&gt;0,QI153-$V153,0)</f>
        <v/>
      </c>
      <c r="QK153" s="68">
        <f>IF(QH153&gt;0,(QH153-QK$10)/QK$10,0)</f>
        <v/>
      </c>
      <c r="QL153" s="68" t="n"/>
      <c r="QM153" s="15">
        <f>IF(QH153&gt;0,(QH153-QH$10)/QH$10,0)</f>
        <v/>
      </c>
      <c r="QO153" s="13" t="n">
        <v>11.15</v>
      </c>
      <c r="QP153" s="68">
        <f>IF(QO153&gt;0,((QO153-QO152)/QO152),0)</f>
        <v/>
      </c>
      <c r="QQ153" s="68">
        <f>IF(QO153&gt;0,QP153-$V153,0)</f>
        <v/>
      </c>
      <c r="QR153" s="68">
        <f>IF(QO153&gt;0,(QO153-QR$10)/QR$10,0)</f>
        <v/>
      </c>
      <c r="QS153" s="68" t="n"/>
      <c r="QT153" s="15">
        <f>IF(QO153&gt;0,(QO153-QO$10)/QO$10,0)</f>
        <v/>
      </c>
      <c r="QV153" s="13" t="n">
        <v>2.792</v>
      </c>
      <c r="QW153" s="68">
        <f>IF(QV153&gt;0,((QV153-QV152)/QV152),0)</f>
        <v/>
      </c>
      <c r="QX153" s="68">
        <f>IF(QV153&gt;0,QW153-$V153,0)</f>
        <v/>
      </c>
      <c r="QY153" s="68">
        <f>IF(QV153&gt;0,(QV153-QY$10)/QY$10,0)</f>
        <v/>
      </c>
      <c r="QZ153" s="68" t="n"/>
      <c r="RA153" s="15">
        <f>IF(QV153&gt;0,(QV153-QV$10)/QV$10,0)</f>
        <v/>
      </c>
      <c r="RC153" s="13" t="n">
        <v>48.73</v>
      </c>
      <c r="RD153" s="68">
        <f>IF(RC153&gt;0,((RC153-RC152)/RC152),0)</f>
        <v/>
      </c>
      <c r="RE153" s="68">
        <f>IF(RC153&gt;0,RD153-$V153,0)</f>
        <v/>
      </c>
      <c r="RF153" s="68">
        <f>IF(RC153&gt;0,(RC153-RF$10)/RF$10,0)</f>
        <v/>
      </c>
      <c r="RG153" s="68" t="n"/>
      <c r="RH153" s="15">
        <f>IF(RC153&gt;0,(RC153-RC$10)/RC$10,0)</f>
        <v/>
      </c>
      <c r="RJ153" s="13" t="n">
        <v>242.91</v>
      </c>
      <c r="RK153" s="68">
        <f>IF(RJ153&gt;0,((RJ153-RJ152)/RJ152),0)</f>
        <v/>
      </c>
      <c r="RL153" s="68">
        <f>RK153-$V153</f>
        <v/>
      </c>
      <c r="RM153" s="68">
        <f>IF(RJ153&gt;0,(RJ153-RM$10)/RM$10,0)</f>
        <v/>
      </c>
      <c r="RN153" s="68" t="n"/>
      <c r="RO153" s="15">
        <f>IF(RJ153&gt;0,(RJ153-RJ$10)/RJ$10,0)</f>
        <v/>
      </c>
      <c r="RQ153" s="13" t="n">
        <v>15.42</v>
      </c>
      <c r="RR153" s="68">
        <f>IF(RQ153&gt;0,((RQ153-RQ152)/RQ152),0)</f>
        <v/>
      </c>
      <c r="RS153" s="68">
        <f>RR153-$V153</f>
        <v/>
      </c>
      <c r="RT153" s="68">
        <f>IF(RQ153&gt;0,(RQ153-RT$10)/RT$10,0)</f>
        <v/>
      </c>
      <c r="RU153" s="68" t="n"/>
      <c r="RV153" s="15">
        <f>IF(RQ153&gt;0,(RQ153-RQ$10)/RQ$10,0)</f>
        <v/>
      </c>
      <c r="RX153" s="13" t="n">
        <v>158.61</v>
      </c>
      <c r="RY153" s="68">
        <f>IF(RX153&gt;0,((RX153-RX152)/RX152),0)</f>
        <v/>
      </c>
      <c r="RZ153" s="68">
        <f>RY153-$V153</f>
        <v/>
      </c>
      <c r="SA153" s="68">
        <f>IF(RX153&gt;0,(RX153-SA$10)/SA$10,0)</f>
        <v/>
      </c>
      <c r="SB153" s="68" t="n"/>
      <c r="SC153" s="15">
        <f>IF(RX153&gt;0,(RX153-RX$10)/RX$10,0)</f>
        <v/>
      </c>
      <c r="SE153" s="13" t="n">
        <v>14.17</v>
      </c>
      <c r="SF153" s="68">
        <f>IF(SE153&gt;0,((SE153-SE152)/SE152),0)</f>
        <v/>
      </c>
      <c r="SG153" s="68">
        <f>SF153-$V153</f>
        <v/>
      </c>
      <c r="SH153" s="68">
        <f>IF(SE153&gt;0,(SE153-SH$10)/SH$10,0)</f>
        <v/>
      </c>
      <c r="SI153" s="68" t="n"/>
      <c r="SJ153" s="15">
        <f>IF(SE153&gt;0,(SE153-SE$10)/SE$10,0)</f>
        <v/>
      </c>
      <c r="SL153" s="13" t="n">
        <v>1.02</v>
      </c>
      <c r="SM153" s="68">
        <f>IF(SL153&gt;0,((SL153-SL152)/SL152),0)</f>
        <v/>
      </c>
      <c r="SN153" s="68">
        <f>SM153-$V153</f>
        <v/>
      </c>
      <c r="SO153" s="68">
        <f>IF(SL153&gt;0,(SL153-SO$10)/SO$10,0)</f>
        <v/>
      </c>
      <c r="SP153" s="68" t="n"/>
      <c r="SQ153" s="15">
        <f>IF(SL153&gt;0,(SL153-SL$10)/SL$10,0)</f>
        <v/>
      </c>
      <c r="SS153" s="13" t="n">
        <v>17.06</v>
      </c>
      <c r="ST153" s="68">
        <f>IF(SS153&gt;0,((SS153-SS152)/SS152),0)</f>
        <v/>
      </c>
      <c r="SU153" s="68">
        <f>ST153-$V153</f>
        <v/>
      </c>
      <c r="SV153" s="68">
        <f>IF(SS153&gt;0,(SS153-SV$10)/SV$10,0)</f>
        <v/>
      </c>
      <c r="SW153" s="68" t="n"/>
      <c r="SX153" s="15">
        <f>IF(SS153&gt;0,(SS153-SS$10)/SS$10,0)</f>
        <v/>
      </c>
      <c r="SZ153" s="13" t="n">
        <v>60.85</v>
      </c>
      <c r="TA153" s="68">
        <f>IF(SZ153&gt;0,((SZ153-SZ152)/SZ152),0)</f>
        <v/>
      </c>
      <c r="TB153" s="68">
        <f>TA153-$V153</f>
        <v/>
      </c>
      <c r="TC153" s="68">
        <f>IF(SZ153&gt;0,(SZ153-TC$10)/TC$10,0)</f>
        <v/>
      </c>
      <c r="TD153" s="68" t="n"/>
      <c r="TE153" s="15">
        <f>IF(SZ153&gt;0,(SZ153-SZ$10)/SZ$10,0)</f>
        <v/>
      </c>
      <c r="TG153" s="587" t="n">
        <v>0.265</v>
      </c>
      <c r="TH153" s="68">
        <f>IF(TG153&gt;0,((TG153-TG152)/TG152),0)</f>
        <v/>
      </c>
      <c r="TI153" s="68">
        <f>TH153-$V153</f>
        <v/>
      </c>
      <c r="TJ153" s="68">
        <f>IF(TG153&gt;0,(TG153-TJ$10)/TJ$10,0)</f>
        <v/>
      </c>
      <c r="TK153" s="68" t="n"/>
      <c r="TL153" s="15">
        <f>IF(TG153&gt;0,(TG153-TG$10)/TG$10,0)</f>
        <v/>
      </c>
      <c r="TN153" s="13" t="n">
        <v>88.16</v>
      </c>
      <c r="TO153" s="68">
        <f>IF(TN153&gt;0,((TN153-TN152)/TN152),0)</f>
        <v/>
      </c>
      <c r="TP153" s="68">
        <f>TO153-$V153</f>
        <v/>
      </c>
      <c r="TQ153" s="68">
        <f>IF(TN153&gt;0,(TN153-TQ$10)/TQ$10,0)</f>
        <v/>
      </c>
      <c r="TR153" s="68" t="n"/>
      <c r="TS153" s="15">
        <f>IF(TN153&gt;0,(TN153-TN$10)/TN$10,0)</f>
        <v/>
      </c>
      <c r="TU153" s="587" t="n">
        <v>2.99</v>
      </c>
      <c r="TV153" s="68">
        <f>IF(TU153&gt;0,((TU153-TU152)/TU152),0)</f>
        <v/>
      </c>
      <c r="TW153" s="68">
        <f>TV153-$V153</f>
        <v/>
      </c>
      <c r="TX153" s="68">
        <f>IF(TU153&gt;0,(TU153-TX$10)/TX$10,0)</f>
        <v/>
      </c>
      <c r="TY153" s="68" t="n"/>
      <c r="TZ153" s="15">
        <f>IF(TU153&gt;0,(TU153-TU$10)/TU$10,0)</f>
        <v/>
      </c>
      <c r="UB153" s="587" t="n"/>
      <c r="UC153" s="68">
        <f>IF(UB153&gt;0,((UB153-UB152)/UB152),0)</f>
        <v/>
      </c>
      <c r="UD153" s="68">
        <f>UC153-$V153</f>
        <v/>
      </c>
      <c r="UE153" s="68">
        <f>IF(UB153&gt;0,(UB153-UE$10)/UE$10,0)</f>
        <v/>
      </c>
      <c r="UF153" s="68" t="n"/>
      <c r="UG153" s="15">
        <f>IF(UB153&gt;0,(UB153-UB$10)/UB$10,0)</f>
        <v/>
      </c>
      <c r="UI153" s="587" t="n"/>
      <c r="UJ153" s="68">
        <f>IF(UI153&gt;0,((UI153-UI152)/UI152),0)</f>
        <v/>
      </c>
      <c r="UK153" s="68">
        <f>UJ153-$V153</f>
        <v/>
      </c>
      <c r="UL153" s="68">
        <f>IF(UI153&gt;0,(UI153-UL$10)/UL$10,0)</f>
        <v/>
      </c>
      <c r="UM153" s="68" t="n"/>
      <c r="UN153" s="15">
        <f>IF(UI153&gt;0,(UI153-UI$10)/UI$10,0)</f>
        <v/>
      </c>
      <c r="UP153" s="587" t="n"/>
      <c r="UQ153" s="68">
        <f>IF(UP153&gt;0,((UP153-UP152)/UP152),0)</f>
        <v/>
      </c>
      <c r="UR153" s="68">
        <f>UQ153-$V153</f>
        <v/>
      </c>
      <c r="US153" s="68">
        <f>IF(UP153&gt;0,(UP153-US$10)/US$10,0)</f>
        <v/>
      </c>
      <c r="UT153" s="68" t="n"/>
      <c r="UU153" s="15">
        <f>IF(UP153&gt;0,(UP153-UP$10)/UP$10,0)</f>
        <v/>
      </c>
      <c r="UW153" s="587" t="n"/>
      <c r="UX153" s="68">
        <f>IF(UW153&gt;0,((UW153-UW152)/UW152),0)</f>
        <v/>
      </c>
      <c r="UY153" s="68">
        <f>UX153-$V153</f>
        <v/>
      </c>
      <c r="UZ153" s="68">
        <f>IF(UW153&gt;0,(UW153-UZ$10)/UZ$10,0)</f>
        <v/>
      </c>
      <c r="VA153" s="68" t="n"/>
      <c r="VB153" s="15">
        <f>IF(UW153&gt;0,(UW153-UW$10)/UW$10,0)</f>
        <v/>
      </c>
      <c r="VD153" s="587" t="n"/>
      <c r="VE153" s="68">
        <f>IF(VD153&gt;0,((VD153-VD152)/VD152),0)</f>
        <v/>
      </c>
      <c r="VF153" s="68">
        <f>VE153-$V153</f>
        <v/>
      </c>
      <c r="VG153" s="68">
        <f>IF(VD153&gt;0,(VD153-VG$10)/VG$10,0)</f>
        <v/>
      </c>
      <c r="VH153" s="68" t="n"/>
      <c r="VI153" s="15">
        <f>IF(VD153&gt;0,(VD153-VD$10)/VD$10,0)</f>
        <v/>
      </c>
      <c r="VM153" s="21">
        <f>IF($C153&gt;0,(($IK$5*IG153)+($GT$5*GP153)+($JM$5*JI153)+($JF$5*JB153)+($IY$5*IU153)+($IR$5*IN153)+($ID$5*HZ153)+($HW$5*HS153)+($HP$5*HL153)+($HI$5*HE153)+($GF$5*GB153)+($FY$5*FU153)+($FR$5*FN153)+($FK$5*FG153)+($FD$5*EZ153)+($EW$5*ES153)+($EP$5*EL153)+($EI$5*EE153)+($EB$5*DX153)+($DU$5*DQ153)+($DN$5*DJ153)+($DG$5*DC153)+($CZ$5*CV153)+($CS$5*CO153)+($CL$5*CH153)+($CE$5*CA153)+($BX$5*BT153)+($BQ$5*BM153)+($BJ$5*BF153)+($BC$5*AY153)+($AV$5*AR153)+($AO$5*AK153)+($AH$5*AD153)+($JT$5*JP153)+($KA$5*JW153)+($KO$5*KK153)+($PR$5*PN153)+($GM$5*GI153)+($HA$5*GW153)+($KV$5*KR153)+($KH$5*KD153)+($LC$5*KY153)+($MS$5*MO153)+($ML$5*MH153)+($ME$5*MA153)+($LX$5*LT153)+($LQ$5*LM153)+($LJ$5*LF153)+(MV153*$MZ$5)+(NC153*$NG$5)+(NJ153*$NN$5)+($OI$5*OE153)+($NU$5*NQ153)+($OB$5*NX153)+($PK$5*PG153)+($OP$5*OL153)+($OW$5*OS153)+($PD$5*OZ153)+(PU153*$PY$5)+(QB153*$QF$5)+(QI153*$QM$5)+(QP153*$QT$5)+(QW153*$RA$5)+(RD153*$RH$5)+(RK153*$RO$5)+(RR153*$RV$5)+(RY153*$SC$5)+(SF153*$SJ$5)+(SM153*$SQ$5)+(ST153*$SX$5)+(TA153*$TE$5))+(TH153*$TL$5)+(TO153*$TS$5))/$VM$5</f>
        <v/>
      </c>
      <c r="VN153" s="538" t="n"/>
      <c r="VO153" s="21">
        <f>IF($C153&gt;0,(($IK$5*II153)+($GT$5*GR153)+($JM$5*JK153)+($JF$5*JD153)+($IY$5*IW153)+($IR$5*IP153)+($ID$5*IB153)+($HW$5*HU153)+($HP$5*HN153)+($HI$5*HG153)+($GF$5*GD153)+($FY$5*FW153)+($FR$5*FP153)+($FK$5*FI153)+($FD$5*FB153)+($EW$5*EU153)+($EP$5*EN153)+($EI$5*EG153)+($EB$5*DZ153)+($DU$5*DS153)+($DN$5*DL153)+($DG$5*DE153)+($CZ$5*CX153)+($CS$5*CQ153)+($CL$5*CJ153)+($CE$5*CC153)+($BX$5*BV153)+($BQ$5*BO153)+($BJ$5*BH153)+($BC$5*BA153)+($AV$5*AT153)+($AO$5*AM153)+($AH$5*AF153)+($KO$5*KM153)+($KH$5*KF153)+($KA$5*JY153)+($JT$5*JR153)+($PR$5*PP153)+($GM$5*GK153)+($HA$5*GY153)+($KV$5*KT153)+($LC$5*LA153)+($MS$5*MQ153)+($ML$5*MJ153)+($ME$5*MC153)+($LX$5*LV153)+($LQ$5*LO153)+($LJ$5*LH153)+(MX153*$MZ$5)+(NE153*$NG$5)+(NL153*$NN$5)+($OI$5*OG153)+($NU$5*NS153)+($OB$5*NZ153)+($PD$5*PB153)+($OW$5*OU153)+($OP$5*ON153)+($PK$5*PI153)+($PY$5*PW153)+($QF$5*QD153)+($QM$5*QK153)+($QT$5*QR153)+($RA$5*QY153)+($RH$5*RF153)+($RO$5*RM153)+(RT153*$RV$5)+(SA153*$SC$5)+(SH153*$SJ$5)+(SO153*$SQ$5)+(SV153*$SX$5)+(TC153*$TE$5)+(TJ153*$TL$5)+(TQ153*$TS$5))/$VM$5,0)</f>
        <v/>
      </c>
      <c r="VP153" s="14" t="n"/>
      <c r="VQ153" s="21">
        <f>IF($C153&gt;0,(($IK$5*IK153)+($GT$5*GT153)+($JM$5*JM153)+($JF$5*JF153)+($IY$5*IY153)+($IR$5*IR153)+($ID$5*ID153)+($HW$5*HW153)+($HP$5*HP153)+($HI$5*HI153)+($GF$5*GF153)+($FY$5*FY153)+($FR$5*FR153)+($FK$5*FK153)+($FD$5*FD153)+($EW$5*EW153)+($EP$5*EP153)+($EI$5*EI153)+($EB$5*EB153)+($DU$5*DU153)+($DN$5*DN153)+($DG$5*DG153)+($CZ$5*CZ153)+($CS$5*CS153)+($CL$5*CL153)+($CE$5*CE153)+($BX$5*BX153)+($BQ$5*BQ153)+($BJ$5*BJ153)+($BC$5*BC153)+($AV$5*AV153)+($AO$5*AO153)+($AH$5*AH153)+($KO$5*KO153)+($PR$5*PR153)+($GM$5*GM153)+($HA$5*HA153)+($KH$5*KH153)+($KA$5*KA153)+($JT$5*JT153)+($KV$5*KV153)+($LC$5*LC153)+($MS$5*MS153)+($ML$5*ML153)+($ME$5*ME153)+($LX$5*LX153)+($LQ$5*LQ153)+($LJ$5*LJ153)+($OI$5*OI153)+($NU$5*NU153)+($NN$5*NN153)+($NG$5*NG153)+($MZ$5*MZ153)+(OB153*$OB$5)+($PD$5*PD153)+($OW$5*OW153)+($OP$5*OP153)+($PK$5*PK153)+(PY153*$PY$5)+(QF153*$QF$5)+(QM153*$QM$5)+(QT153*$QT$5)+(RA153*$RA$5)+(RH153*$RH$5)+(RO153*$RO$5)+(RV153*$RV$5)+(SC153*$SC$5)+(SJ153*$SJ$5)+(SQ153*$SQ$5)+(SX153*$SX$5)+(TE153*$TE$5)+(TL153*$TL$5)+(TS153*$TS$5))/$VM$5,0)</f>
        <v/>
      </c>
    </row>
    <row r="154" ht="16" customHeight="1" s="545">
      <c r="A154" s="127" t="n">
        <v>45869</v>
      </c>
      <c r="B154" s="4">
        <f>A154</f>
        <v/>
      </c>
      <c r="C154" s="13" t="n">
        <v>44130.98</v>
      </c>
      <c r="D154" s="138">
        <f>IF(C154&gt;0,C154-C153,0)</f>
        <v/>
      </c>
      <c r="E154" s="68">
        <f>IF(C154&gt;0,D154/C153,0)</f>
        <v/>
      </c>
      <c r="F154" s="15">
        <f>IF(C154&gt;0,(C154-C$10)/C$10,0)</f>
        <v/>
      </c>
      <c r="G154" s="13" t="n">
        <v>6339.39</v>
      </c>
      <c r="H154" s="138">
        <f>IF(G154&gt;0,G154-G153,0)</f>
        <v/>
      </c>
      <c r="I154" s="68">
        <f>IF(G154&gt;0,H154/G153,0)</f>
        <v/>
      </c>
      <c r="J154" s="15">
        <f>IF(G154&gt;0,(G154-G$10)/G$10,0)</f>
        <v/>
      </c>
      <c r="K154" s="13" t="n">
        <v>21122.45</v>
      </c>
      <c r="L154" s="138">
        <f>IF(K154&gt;0,K154-K153,0)</f>
        <v/>
      </c>
      <c r="M154" s="68">
        <f>IF(K154&gt;0,L154/K153,0)</f>
        <v/>
      </c>
      <c r="N154" s="15">
        <f>IF(K154&gt;0,(K154-K$10)/K$10,0)</f>
        <v/>
      </c>
      <c r="O154" s="13" t="n">
        <v>2211.65</v>
      </c>
      <c r="P154" s="138">
        <f>IF(O154&gt;0,O154-O153,0)</f>
        <v/>
      </c>
      <c r="Q154" s="68">
        <f>IF(O154&gt;0,P154/O153,0)</f>
        <v/>
      </c>
      <c r="R154" s="15">
        <f>IF(O154&gt;0,(O154-O$10)/O$10,0)</f>
        <v/>
      </c>
      <c r="S154" s="18">
        <f>IF(O154&gt;0,(((O154*0.7)*Q154)+((K154*0.9)*M154)+((G154*0.65)*I154)+((C154*0.6)*E154))/(O154+K154+G154+C154),0)</f>
        <v/>
      </c>
      <c r="T154" s="121">
        <f>IF(O154&gt;0,(S154*200)+T153,0)</f>
        <v/>
      </c>
      <c r="U154" s="121">
        <f>T154</f>
        <v/>
      </c>
      <c r="V154" s="134">
        <f>IF(T154&gt;0,(T154-T153)/T153,0)</f>
        <v/>
      </c>
      <c r="W154" s="21">
        <f>IF(T154&gt;0,(T154-T$11)/T$11,0)</f>
        <v/>
      </c>
      <c r="X154" s="18">
        <f>IF(T154&gt;0,((Q154+M154+I154+E154)/4),0)</f>
        <v/>
      </c>
      <c r="Y154" s="353" t="n">
        <v>143091.2</v>
      </c>
      <c r="Z154" s="15" t="n">
        <v>2e-06</v>
      </c>
      <c r="AA154" s="21">
        <f>Z154-$V154</f>
        <v/>
      </c>
      <c r="AC154" s="13" t="n">
        <v>247.51</v>
      </c>
      <c r="AD154" s="68">
        <f>IF(AC154&gt;0,((AC154-AC153)/AC153),0)</f>
        <v/>
      </c>
      <c r="AE154" s="68">
        <f>IF(AC154&gt;0,AD154-$V154,0)</f>
        <v/>
      </c>
      <c r="AF154" s="68">
        <f>IF(AC154&gt;0,(AC154-AF$10)/AF$10,0)</f>
        <v/>
      </c>
      <c r="AG154" s="68" t="n"/>
      <c r="AH154" s="15">
        <f>IF(AC154&gt;0,(AC154-AC$10)/AC$10,0)</f>
        <v/>
      </c>
      <c r="AJ154" s="13" t="n">
        <v>24.07</v>
      </c>
      <c r="AK154" s="68">
        <f>IF(AJ154&gt;0,((AJ154-AJ153)/AJ153),0)</f>
        <v/>
      </c>
      <c r="AL154" s="68">
        <f>IF(AJ154&gt;0,AK154-$V154,0)</f>
        <v/>
      </c>
      <c r="AM154" s="68">
        <f>IF(AJ154&gt;0,(AJ154-AM$10)/AM$10,0)</f>
        <v/>
      </c>
      <c r="AN154" s="68" t="n"/>
      <c r="AO154" s="15">
        <f>IF(AJ154&gt;0,(AJ154-AJ$10)/AJ$10,0)</f>
        <v/>
      </c>
      <c r="AQ154" s="13" t="n">
        <v>23.24</v>
      </c>
      <c r="AR154" s="68">
        <f>IF(AQ154&gt;0,((AQ154-AQ153)/AQ153),0)</f>
        <v/>
      </c>
      <c r="AS154" s="68">
        <f>IF(AQ154&gt;0,AR154-$V154,0)</f>
        <v/>
      </c>
      <c r="AT154" s="68">
        <f>IF(AQ154&gt;0,(AQ154-AT$10)/AT$10,0)</f>
        <v/>
      </c>
      <c r="AU154" s="68" t="n"/>
      <c r="AV154" s="15">
        <f>IF(AQ154&gt;0,(AQ154-AQ$10)/AQ$10,0)</f>
        <v/>
      </c>
      <c r="AX154" s="13" t="n">
        <v>220.29</v>
      </c>
      <c r="AY154" s="68">
        <f>IF(AX154&gt;0,((AX154-AX153)/AX153),0)</f>
        <v/>
      </c>
      <c r="AZ154" s="68">
        <f>IF(AX154&gt;0,AY154-$V154,0)</f>
        <v/>
      </c>
      <c r="BA154" s="68">
        <f>IF(AX154&gt;0,(AX154-BA$10)/BA$10,0)</f>
        <v/>
      </c>
      <c r="BB154" s="68" t="n"/>
      <c r="BC154" s="15">
        <f>IF(AX154&gt;0,(AX154-AX$10)/AX$10,0)</f>
        <v/>
      </c>
      <c r="BE154" s="13" t="n">
        <v>80.13</v>
      </c>
      <c r="BF154" s="68">
        <f>IF(BE154&gt;0,((BE154-BE153)/BE153),0)</f>
        <v/>
      </c>
      <c r="BG154" s="68">
        <f>IF(BE154&gt;0,BF154-$V154,0)</f>
        <v/>
      </c>
      <c r="BH154" s="68" t="n"/>
      <c r="BI154" s="68" t="n"/>
      <c r="BJ154" s="15">
        <f>IF(BE154&gt;0,(BE154-BE$10)/BE$10,0)</f>
        <v/>
      </c>
      <c r="BL154" s="13" t="n">
        <v>76.23</v>
      </c>
      <c r="BM154" s="68">
        <f>IF(BL154&gt;0,((BL154-BL153)/BL153),0)</f>
        <v/>
      </c>
      <c r="BN154" s="68">
        <f>IF(BL154&gt;0,BM154-$V154,0)</f>
        <v/>
      </c>
      <c r="BO154" s="68">
        <f>IF(BL154&gt;0,(BL154-BO$10)/BO$10,0)</f>
        <v/>
      </c>
      <c r="BP154" s="68" t="n"/>
      <c r="BQ154" s="15">
        <f>IF(BL154&gt;0,(BL154-BL$10)/BL$10,0)</f>
        <v/>
      </c>
      <c r="BS154" s="13" t="n">
        <v>44.42</v>
      </c>
      <c r="BT154" s="68">
        <f>IF(BS154&gt;0,((BS154-BS153)/BS153),0)</f>
        <v/>
      </c>
      <c r="BU154" s="68">
        <f>IF(BS154&gt;0,BT154-$V154,0)</f>
        <v/>
      </c>
      <c r="BV154" s="68">
        <f>IF(BS154&gt;0,(BS154-BV$10)/BV$10,0)</f>
        <v/>
      </c>
      <c r="BW154" s="68" t="n"/>
      <c r="BX154" s="15">
        <f>IF(BS154&gt;0,(BS154-BS$10)/BS$10,0)</f>
        <v/>
      </c>
      <c r="BZ154" s="13" t="n"/>
      <c r="CA154" s="68">
        <f>IF(BZ154&gt;0,((BZ154-BZ153)/BZ153),0)</f>
        <v/>
      </c>
      <c r="CB154" s="68">
        <f>IF(BZ154&gt;0,CA154-$V154,0)</f>
        <v/>
      </c>
      <c r="CC154" s="68">
        <f>IF(BZ154&gt;0,(BZ154-CC$10)/CC$10,0)</f>
        <v/>
      </c>
      <c r="CD154" s="68" t="n"/>
      <c r="CE154" s="15">
        <f>IF(BZ154&gt;0,(BZ154-BZ$10)/BZ$10,0)</f>
        <v/>
      </c>
      <c r="CG154" s="13" t="n">
        <v>31.22</v>
      </c>
      <c r="CH154" s="68">
        <f>IF(CG154&gt;0,((CG154-CG153)/CG153),0)</f>
        <v/>
      </c>
      <c r="CI154" s="68">
        <f>IF(CG154&gt;0,CH154-$V154,0)</f>
        <v/>
      </c>
      <c r="CJ154" s="68">
        <f>IF(CG154&gt;0,(CG154-CJ$10)/CJ$10,0)</f>
        <v/>
      </c>
      <c r="CK154" s="68" t="n"/>
      <c r="CL154" s="15">
        <f>IF(CG154&gt;0,(CG154-CG$10)/CG$10,0)</f>
        <v/>
      </c>
      <c r="CN154" s="13" t="n">
        <v>33.57</v>
      </c>
      <c r="CO154" s="68">
        <f>IF(CN154&gt;0,((CN154-CN153)/CN153),0)</f>
        <v/>
      </c>
      <c r="CP154" s="68">
        <f>IF(CN154&gt;0,CO154-$V154,0)</f>
        <v/>
      </c>
      <c r="CQ154" s="68">
        <f>IF(CN154&gt;0,(CN154-CQ$10)/CQ$10,0)</f>
        <v/>
      </c>
      <c r="CR154" s="68" t="n"/>
      <c r="CS154" s="15">
        <f>IF(CN154&gt;0,(CN154-CN$10)/CN$10,0)</f>
        <v/>
      </c>
      <c r="CU154" s="13" t="n">
        <v>37.69</v>
      </c>
      <c r="CV154" s="68">
        <f>IF(CU154&gt;0,((CU154-CU153)/CU153),0)</f>
        <v/>
      </c>
      <c r="CW154" s="68">
        <f>IF(CU154&gt;0,CV154-$V154,0)</f>
        <v/>
      </c>
      <c r="CX154" s="68">
        <f>IF(CU154&gt;0,(CU154-CX$10)/CX$10,0)</f>
        <v/>
      </c>
      <c r="CY154" s="68" t="n"/>
      <c r="CZ154" s="15">
        <f>IF(CU154&gt;0,(CU154-CU$10)/CU$10,0)</f>
        <v/>
      </c>
      <c r="DB154" s="13" t="n">
        <v>20.26</v>
      </c>
      <c r="DC154" s="68">
        <f>IF(DB154&gt;0,((DB154-DB153)/DB153),0)</f>
        <v/>
      </c>
      <c r="DD154" s="68">
        <f>IF(DB154&gt;0,DC154-$V154,0)</f>
        <v/>
      </c>
      <c r="DE154" s="68">
        <f>IF(DB154&gt;0,(DB154-DE$10)/DE$10,0)</f>
        <v/>
      </c>
      <c r="DF154" s="68" t="n"/>
      <c r="DG154" s="15">
        <f>IF(DB154&gt;0,(DB154-DB$10)/DB$10,0)</f>
        <v/>
      </c>
      <c r="DI154" s="13" t="n">
        <v>49.07</v>
      </c>
      <c r="DJ154" s="68">
        <f>IF(DI154&gt;0,((DI154-DI153)/DI153),0)</f>
        <v/>
      </c>
      <c r="DK154" s="68">
        <f>IF(DI154&gt;0,DJ154-$V154,0)</f>
        <v/>
      </c>
      <c r="DL154" s="68">
        <f>IF(DI154&gt;0,(DI154-DL$10)/DL$10,0)</f>
        <v/>
      </c>
      <c r="DM154" s="68" t="n"/>
      <c r="DN154" s="15">
        <f>IF(DI154&gt;0,(DI154-DI$10)/DI$10,0)</f>
        <v/>
      </c>
      <c r="DP154" s="13" t="n">
        <v>43.16</v>
      </c>
      <c r="DQ154" s="68">
        <f>IF(DP154&gt;0,((DP154-DP153)/DP153),0)</f>
        <v/>
      </c>
      <c r="DR154" s="68">
        <f>IF(DP154&gt;0,DQ154-$V154,0)</f>
        <v/>
      </c>
      <c r="DS154" s="68" t="n"/>
      <c r="DT154" s="68" t="n"/>
      <c r="DU154" s="15">
        <f>IF(DP154&gt;0,(DP154-DP$10)/DP$10,0)</f>
        <v/>
      </c>
      <c r="DV154" s="18" t="n"/>
      <c r="DW154" s="13" t="n">
        <v>37.26</v>
      </c>
      <c r="DX154" s="68">
        <f>IF(DW154&gt;0,((DW154-DW153)/DW153),0)</f>
        <v/>
      </c>
      <c r="DY154" s="68">
        <f>IF(DW154&gt;0,DX154-$V154,0)</f>
        <v/>
      </c>
      <c r="DZ154" s="68">
        <f>IF(DW154&gt;0,(DW154-DZ$10)/DZ$10,0)</f>
        <v/>
      </c>
      <c r="EA154" s="68" t="n"/>
      <c r="EB154" s="15">
        <f>IF(DW154&gt;0,(DW154-DW$10)/DW$10,0)</f>
        <v/>
      </c>
      <c r="ED154" s="13" t="n">
        <v>40.35</v>
      </c>
      <c r="EE154" s="68">
        <f>IF(ED154&gt;0,((ED154-ED153)/ED153),0)</f>
        <v/>
      </c>
      <c r="EF154" s="68">
        <f>IF(ED154&gt;0,EE154-$V154,0)</f>
        <v/>
      </c>
      <c r="EG154" s="68">
        <f>IF(ED154&gt;0,(ED154-EG$10)/EG$10,0)</f>
        <v/>
      </c>
      <c r="EH154" s="68" t="n"/>
      <c r="EI154" s="15">
        <f>IF(ED154&gt;0,(ED154-ED$10)/ED$10,0)</f>
        <v/>
      </c>
      <c r="EK154" s="13" t="n">
        <v>132.47</v>
      </c>
      <c r="EL154" s="68">
        <f>IF(EK154&gt;0,((EK154-EK153)/EK153),0)</f>
        <v/>
      </c>
      <c r="EM154" s="68">
        <f>IF(EK154&gt;0,EL154-$V154,0)</f>
        <v/>
      </c>
      <c r="EN154" s="68">
        <f>IF(EK154&gt;0,(EK154-EN$10)/EN$10,0)</f>
        <v/>
      </c>
      <c r="EO154" s="68" t="n"/>
      <c r="EP154" s="15">
        <f>IF(EK154&gt;0,(EK154-EK$10)/EK$10,0)</f>
        <v/>
      </c>
      <c r="ER154" s="13" t="n">
        <v>40.03</v>
      </c>
      <c r="ES154" s="68">
        <f>IF(ER154&gt;0,((ER154-ER153)/ER153),0)</f>
        <v/>
      </c>
      <c r="ET154" s="68">
        <f>IF(ER154&gt;0,ES154-$V154,0)</f>
        <v/>
      </c>
      <c r="EU154" s="68">
        <f>IF(ER154&gt;0,(ER154-EU$10)/EU$10,0)</f>
        <v/>
      </c>
      <c r="EV154" s="68" t="n"/>
      <c r="EW154" s="15">
        <f>IF(ER154&gt;0,(ER154-ER$10)/ER$10,0)</f>
        <v/>
      </c>
      <c r="EY154" s="13" t="n">
        <v>37.7</v>
      </c>
      <c r="EZ154" s="68">
        <f>IF(EY154&gt;0,((EY154-EY153)/EY153),0)</f>
        <v/>
      </c>
      <c r="FA154" s="68">
        <f>IF(EY154&gt;0,EZ154-$V154,0)</f>
        <v/>
      </c>
      <c r="FB154" s="68" t="n"/>
      <c r="FC154" s="68" t="n"/>
      <c r="FD154" s="15">
        <f>IF(EY154&gt;0,(EY154-EY$10)/EY$10,0)</f>
        <v/>
      </c>
      <c r="FF154" s="13" t="n">
        <v>59.36</v>
      </c>
      <c r="FG154" s="68">
        <f>IF(FF154&gt;0,((FF154-FF153)/FF153),0)</f>
        <v/>
      </c>
      <c r="FH154" s="68">
        <f>IF(FF154&gt;0,FG154-$V154,0)</f>
        <v/>
      </c>
      <c r="FI154" s="68">
        <f>IF(FF154&gt;0,(FF154-FI$10)/FI$10,0)</f>
        <v/>
      </c>
      <c r="FJ154" s="68" t="n"/>
      <c r="FK154" s="15">
        <f>IF(FF154&gt;0,(FF154-FF$10)/FF$10,0)</f>
        <v/>
      </c>
      <c r="FM154" s="13" t="n">
        <v>203.53</v>
      </c>
      <c r="FN154" s="68">
        <f>IF(FM154&gt;0,((FM154-FM153)/FM153),0)</f>
        <v/>
      </c>
      <c r="FO154" s="68">
        <f>IF(FM154&gt;0,FN154-$V154,0)</f>
        <v/>
      </c>
      <c r="FP154" s="68">
        <f>IF(FM154&gt;0,(FM154-FP$10)/FP$10,0)</f>
        <v/>
      </c>
      <c r="FQ154" s="68" t="n"/>
      <c r="FR154" s="15">
        <f>IF(FM154&gt;0,(FM154-FM$10)/FM$10,0)</f>
        <v/>
      </c>
      <c r="FT154" s="13" t="n">
        <v>89.48999999999999</v>
      </c>
      <c r="FU154" s="68">
        <f>IF(FT154&gt;0,((FT154-FT153)/FT153),0)</f>
        <v/>
      </c>
      <c r="FV154" s="68">
        <f>IF(FT154&gt;0,FU154-$V154,0)</f>
        <v/>
      </c>
      <c r="FW154" s="68">
        <f>IF(FT154&gt;0,(FT154-FW$10)/FW$10,0)</f>
        <v/>
      </c>
      <c r="FX154" s="68" t="n"/>
      <c r="FY154" s="15">
        <f>IF(FT154&gt;0,(FT154-FT$10)/FT$10,0)</f>
        <v/>
      </c>
      <c r="GA154" s="13" t="n">
        <v>18.11</v>
      </c>
      <c r="GB154" s="68">
        <f>IF(GA154&gt;0,((GA154-GA153)/GA153),0)</f>
        <v/>
      </c>
      <c r="GC154" s="68">
        <f>IF(GA154&gt;0,GB154-$V154,0)</f>
        <v/>
      </c>
      <c r="GD154" s="68" t="n"/>
      <c r="GE154" s="68" t="n"/>
      <c r="GF154" s="15">
        <f>IF(GA154&gt;0,(GA154-GA$10)/GA$10,0)</f>
        <v/>
      </c>
      <c r="GG154" s="18" t="n"/>
      <c r="GH154" s="13" t="n">
        <v>19.49</v>
      </c>
      <c r="GI154" s="68">
        <f>IF(GH154&gt;0,((GH154-GH153)/GH153),0)</f>
        <v/>
      </c>
      <c r="GJ154" s="68">
        <f>IF(GH154&gt;0,GI154-$V154,0)</f>
        <v/>
      </c>
      <c r="GK154" s="68">
        <f>IF(GH154&gt;0,(GH154-GK$10)/GK$10,0)</f>
        <v/>
      </c>
      <c r="GL154" s="68" t="n"/>
      <c r="GM154" s="15">
        <f>IF(GH154&gt;0,(GH154-GH$10)/GH$10,0)</f>
        <v/>
      </c>
      <c r="GO154" s="13" t="n">
        <v>25.47</v>
      </c>
      <c r="GP154" s="68">
        <f>IF(GO154&gt;0,((GO154-GO153)/GO153),0)</f>
        <v/>
      </c>
      <c r="GQ154" s="68">
        <f>IF(GO154&gt;0,GP154-$V154,0)</f>
        <v/>
      </c>
      <c r="GR154" s="68" t="n"/>
      <c r="GS154" s="68" t="n"/>
      <c r="GT154" s="15">
        <f>IF(GO154&gt;0,(GO154-GO$10)/GO$10,0)</f>
        <v/>
      </c>
      <c r="GV154" s="13" t="n">
        <v>16.34</v>
      </c>
      <c r="GW154" s="68">
        <f>IF(GV154&gt;0,((GV154-GV153)/GV153),0)</f>
        <v/>
      </c>
      <c r="GX154" s="68">
        <f>IF(GV154&gt;0,GW154-$V154,0)</f>
        <v/>
      </c>
      <c r="GY154" s="68">
        <f>IF(GV154&gt;0,(GV154-GY$10)/GY$10,0)</f>
        <v/>
      </c>
      <c r="GZ154" s="68" t="n"/>
      <c r="HA154" s="15">
        <f>IF(GV154&gt;0,(GV154-GV$10)/GV$10,0)</f>
        <v/>
      </c>
      <c r="HD154" s="13" t="n">
        <v>308.27</v>
      </c>
      <c r="HE154" s="68">
        <f>IF(HD154&gt;0,((HD154-HD153)/HD153),0)</f>
        <v/>
      </c>
      <c r="HF154" s="68">
        <f>IF(HD154&gt;0,HE154-$V154,0)</f>
        <v/>
      </c>
      <c r="HG154" s="68">
        <f>IF(HD154&gt;0,(HD154-HG$10)/HG$10,0)</f>
        <v/>
      </c>
      <c r="HH154" s="68" t="n"/>
      <c r="HI154" s="15">
        <f>IF(HD154&gt;0,(HD154-HD$10)/HD$10,0)</f>
        <v/>
      </c>
      <c r="HK154" s="13" t="n">
        <v>58.7</v>
      </c>
      <c r="HL154" s="68">
        <f>IF(HK154&gt;0,((HK154-HK153)/HK153),0)</f>
        <v/>
      </c>
      <c r="HM154" s="68">
        <f>IF(HK154&gt;0,HL154-$V154,0)</f>
        <v/>
      </c>
      <c r="HN154" s="68">
        <f>IF(HK154&gt;0,(HK154-HN$10)/HN$10,0)</f>
        <v/>
      </c>
      <c r="HO154" s="68" t="n"/>
      <c r="HP154" s="15">
        <f>IF(HK154&gt;0,(HK154-HK$10)/HK$10,0)</f>
        <v/>
      </c>
      <c r="HR154" s="13" t="n">
        <v>111.64</v>
      </c>
      <c r="HS154" s="68">
        <f>IF(HR154&gt;0,((HR154-HR153)/HR153),0)</f>
        <v/>
      </c>
      <c r="HT154" s="68">
        <f>IF(HR154&gt;0,HS154-$V154,0)</f>
        <v/>
      </c>
      <c r="HU154" s="68">
        <f>IF(HR154&gt;0,(HR154-HU$10)/HU$10,0)</f>
        <v/>
      </c>
      <c r="HV154" s="68" t="n"/>
      <c r="HW154" s="15">
        <f>IF(HR154&gt;0,(HR154-HR$10)/HR$10,0)</f>
        <v/>
      </c>
      <c r="HY154" s="13" t="n">
        <v>177.87</v>
      </c>
      <c r="HZ154" s="68">
        <f>IF(HY154&gt;0,((HY154-HY153)/HY153),0)</f>
        <v/>
      </c>
      <c r="IA154" s="68">
        <f>IF(HY154&gt;0,HZ154-$V154,0)</f>
        <v/>
      </c>
      <c r="IB154" s="68">
        <f>IF(HY154&gt;0,(HY154-IB$10)/IB$10,0)</f>
        <v/>
      </c>
      <c r="IC154" s="68" t="n"/>
      <c r="ID154" s="15">
        <f>IF(HY154&gt;0,(HY154-HY$10)/HY$10,0)</f>
        <v/>
      </c>
      <c r="IF154" s="13" t="n">
        <v>293.7</v>
      </c>
      <c r="IG154" s="68">
        <f>IF(IF154&gt;0,((IF154-IF153)/IF153),0)</f>
        <v/>
      </c>
      <c r="IH154" s="68">
        <f>IF(IF154&gt;0,IG154-$V154,0)</f>
        <v/>
      </c>
      <c r="II154" s="68">
        <f>IF(IF154&gt;0,(IF154-II$10)/II$10,0)</f>
        <v/>
      </c>
      <c r="IJ154" s="68" t="n"/>
      <c r="IK154" s="15">
        <f>IF(IF154&gt;0,(IF154-IF$10)/IF$10,0)</f>
        <v/>
      </c>
      <c r="IM154" s="13" t="n">
        <v>278.86</v>
      </c>
      <c r="IN154" s="68">
        <f>IF(IM154&gt;0,((IM154-IM153)/IM153),0)</f>
        <v/>
      </c>
      <c r="IO154" s="68">
        <f>IF(IM154&gt;0,IN154-$V154,0)</f>
        <v/>
      </c>
      <c r="IP154" s="68">
        <f>IF(IM154&gt;0,(IM154-IP$10)/IP$10,0)</f>
        <v/>
      </c>
      <c r="IQ154" s="68" t="n"/>
      <c r="IR154" s="15">
        <f>IF(IM154&gt;0,(IM154-IM$10)/IM$10,0)</f>
        <v/>
      </c>
      <c r="IT154" s="13" t="n">
        <v>74.93000000000001</v>
      </c>
      <c r="IU154" s="68">
        <f>IF(IT154&gt;0,((IT154-IT153)/IT153),0)</f>
        <v/>
      </c>
      <c r="IV154" s="68">
        <f>IF(IT154&gt;0,IU154-$V154,0)</f>
        <v/>
      </c>
      <c r="IW154" s="68">
        <f>IF(IT154&gt;0,(IT154-IW$10)/IW$10,0)</f>
        <v/>
      </c>
      <c r="IX154" s="68" t="n"/>
      <c r="IY154" s="15">
        <f>IF(IT154&gt;0,(IT154-IT$10)/IT$10,0)</f>
        <v/>
      </c>
      <c r="JA154" s="13" t="n">
        <v>773.4400000000001</v>
      </c>
      <c r="JB154" s="68">
        <f>IF(JA154&gt;0,((JA154-JA153)/JA153),0)</f>
        <v/>
      </c>
      <c r="JC154" s="68">
        <f>IF(JA154&gt;0,JB154-$V154,0)</f>
        <v/>
      </c>
      <c r="JD154" s="68">
        <f>IF(JA154&gt;0,(JA154-JD$10)/JD$10,0)</f>
        <v/>
      </c>
      <c r="JE154" s="68" t="n"/>
      <c r="JF154" s="15">
        <f>IF(JA154&gt;0,(JA154-JA$10)/JA$10,0)</f>
        <v/>
      </c>
      <c r="JH154" s="13" t="n">
        <v>533.5</v>
      </c>
      <c r="JI154" s="68">
        <f>IF(JH154&gt;0,((JH154-JH153)/JH153),0)</f>
        <v/>
      </c>
      <c r="JJ154" s="68">
        <f>IF(JH154&gt;0,JI154-$V154,0)</f>
        <v/>
      </c>
      <c r="JK154" s="68">
        <f>IF(JH154&gt;0,(JH154-JK$10)/JK$10,0)</f>
        <v/>
      </c>
      <c r="JL154" s="68" t="n"/>
      <c r="JM154" s="15">
        <f>IF(JH154&gt;0,(JH154-JH$10)/JH$10,0)</f>
        <v/>
      </c>
      <c r="JO154" s="13" t="n">
        <v>16.4</v>
      </c>
      <c r="JP154" s="68">
        <f>IF(JO154&gt;0,((JO154-JO153)/JO153),0)</f>
        <v/>
      </c>
      <c r="JQ154" s="68">
        <f>IF(JO154&gt;0,JP154-$V154,0)</f>
        <v/>
      </c>
      <c r="JR154" s="68">
        <f>IF(JO154&gt;0,(JO154-JR$10)/JR$10,0)</f>
        <v/>
      </c>
      <c r="JS154" s="68" t="n"/>
      <c r="JT154" s="15">
        <f>IF(JO154&gt;0,(JO154-JO$10)/JO$10,0)</f>
        <v/>
      </c>
      <c r="JV154" s="13" t="n">
        <v>2.07</v>
      </c>
      <c r="JW154" s="68">
        <f>IF(JV154&gt;0,((JV154-JV153)/JV153),0)</f>
        <v/>
      </c>
      <c r="JX154" s="68">
        <f>IF(JV154&gt;0,JW154-$V154,0)</f>
        <v/>
      </c>
      <c r="JY154" s="68">
        <f>IF(JV154&gt;0,(JV154-JY$10)/JY$10,0)</f>
        <v/>
      </c>
      <c r="JZ154" s="68" t="n"/>
      <c r="KA154" s="15">
        <f>IF(JV154&gt;0,(JV154-JV$10)/JV$10,0)</f>
        <v/>
      </c>
      <c r="KC154" s="13" t="n">
        <v>19.29</v>
      </c>
      <c r="KD154" s="68">
        <f>IF(KC154&gt;0,((KC154-KC153)/KC153),0)</f>
        <v/>
      </c>
      <c r="KE154" s="68">
        <f>IF(KC154&gt;0,KD154-$V154,0)</f>
        <v/>
      </c>
      <c r="KF154" s="68">
        <f>IF(KC154&gt;0,(KC154-KF$10)/KF$10,0)</f>
        <v/>
      </c>
      <c r="KG154" s="68" t="n"/>
      <c r="KH154" s="15">
        <f>IF(KC154&gt;0,(KC154-KC$10)/KC$10,0)</f>
        <v/>
      </c>
      <c r="KI154" s="18" t="n"/>
      <c r="KJ154" s="13" t="n">
        <v>111.55</v>
      </c>
      <c r="KK154" s="68">
        <f>IF(KJ154&gt;0,((KJ154-KJ153)/KJ153),0)</f>
        <v/>
      </c>
      <c r="KL154" s="68">
        <f>IF(KJ154&gt;0,KK154-$V154,0)</f>
        <v/>
      </c>
      <c r="KM154" s="68">
        <f>IF(KJ154&gt;0,(KJ154-KM$10)/KM$10,0)</f>
        <v/>
      </c>
      <c r="KN154" s="68" t="n"/>
      <c r="KO154" s="15">
        <f>IF(KJ154&gt;0,(KJ154-KJ$10)/KJ$10,0)</f>
        <v/>
      </c>
      <c r="KQ154" s="13" t="n">
        <v>1.61</v>
      </c>
      <c r="KR154" s="68">
        <f>IF(KQ154&gt;0,((KQ154-KQ153)/KQ153),0)</f>
        <v/>
      </c>
      <c r="KS154" s="68">
        <f>IF(KQ154&gt;0,KR154-$V154,0)</f>
        <v/>
      </c>
      <c r="KT154" s="68">
        <f>IF(KQ154&gt;0,(KQ154-KT$10)/KT$10,0)</f>
        <v/>
      </c>
      <c r="KU154" s="68" t="n"/>
      <c r="KV154" s="15">
        <f>IF(KQ154&gt;0,(KQ154-KQ$10)/KQ$10,0)</f>
        <v/>
      </c>
      <c r="KW154" s="18" t="n"/>
      <c r="KX154" s="13" t="n">
        <v>53.95</v>
      </c>
      <c r="KY154" s="68">
        <f>IF(KX154&gt;0,((KX154-KX153)/KX153),0)</f>
        <v/>
      </c>
      <c r="KZ154" s="68">
        <f>IF(KX154&gt;0,KY154-$V154,0)</f>
        <v/>
      </c>
      <c r="LA154" s="68">
        <f>IF(KX154&gt;0,(KX154-LA$10)/LA$10,0)</f>
        <v/>
      </c>
      <c r="LB154" s="68" t="n"/>
      <c r="LC154" s="15">
        <f>IF(KX154&gt;0,(KX154-KX$10)/KX$10,0)</f>
        <v/>
      </c>
      <c r="LD154" s="18" t="n"/>
      <c r="LE154" s="13" t="n">
        <v>53.75</v>
      </c>
      <c r="LF154" s="68">
        <f>IF(LE154&gt;0,((LE154-LE153)/LE153),0)</f>
        <v/>
      </c>
      <c r="LG154" s="68">
        <f>IF(LE154&gt;0,LF154-$V154,0)</f>
        <v/>
      </c>
      <c r="LH154" s="68">
        <f>IF(LE154&gt;0,(LE154-LH$10)/LH$10,0)</f>
        <v/>
      </c>
      <c r="LI154" s="68" t="n"/>
      <c r="LJ154" s="15">
        <f>IF(LE154&gt;0,(LE154-LE$10)/LE$10,0)</f>
        <v/>
      </c>
      <c r="LL154" s="13" t="n">
        <v>124.36</v>
      </c>
      <c r="LM154" s="68">
        <f>IF(LL154&gt;0,((LL154-LL153)/LL153),0)</f>
        <v/>
      </c>
      <c r="LN154" s="68">
        <f>IF(LL154&gt;0,LM154-$V154,0)</f>
        <v/>
      </c>
      <c r="LO154" s="68">
        <f>IF(LL154&gt;0,(LL154-LO$10)/LO$10,0)</f>
        <v/>
      </c>
      <c r="LP154" s="68" t="n"/>
      <c r="LQ154" s="15">
        <f>IF(LL154&gt;0,(LL154-LL$10)/LL$10,0)</f>
        <v/>
      </c>
      <c r="LS154" s="13" t="n">
        <v>16</v>
      </c>
      <c r="LT154" s="68">
        <f>IF(LS154&gt;0,((LS154-LS153)/LS153),0)</f>
        <v/>
      </c>
      <c r="LU154" s="68">
        <f>IF(LS154&gt;0,LT154-$V154,0)</f>
        <v/>
      </c>
      <c r="LV154" s="68" t="n"/>
      <c r="LW154" s="68" t="n"/>
      <c r="LX154" s="15">
        <f>IF(LS154&gt;0,(LS154-LS$10)/LS$10,0)</f>
        <v/>
      </c>
      <c r="LZ154" s="13" t="n">
        <v>13.52</v>
      </c>
      <c r="MA154" s="68">
        <f>IF(LZ154&gt;0,((LZ154-LZ153)/LZ153),0)</f>
        <v/>
      </c>
      <c r="MB154" s="68">
        <f>IF(LZ154&gt;0,MA154-$V154,0)</f>
        <v/>
      </c>
      <c r="MC154" s="68">
        <f>IF(LZ154&gt;0,(LZ154-MC$10)/MC$10,0)</f>
        <v/>
      </c>
      <c r="MD154" s="68" t="n"/>
      <c r="ME154" s="15">
        <f>IF(LZ154&gt;0,(LZ154-LZ$10)/LZ$10,0)</f>
        <v/>
      </c>
      <c r="MG154" s="13" t="n">
        <v>76.59</v>
      </c>
      <c r="MH154" s="68">
        <f>IF(MG154&gt;0,((MG154-MG153)/MG153),0)</f>
        <v/>
      </c>
      <c r="MI154" s="68">
        <f>IF(MG154&gt;0,MH154-$V154,0)</f>
        <v/>
      </c>
      <c r="MJ154" s="68">
        <f>IF(MG154&gt;0,(MG154-MJ$10)/MJ$10,0)</f>
        <v/>
      </c>
      <c r="MK154" s="68" t="n"/>
      <c r="ML154" s="15">
        <f>IF(MG154&gt;0,(MG154-MG$10)/MG$10,0)</f>
        <v/>
      </c>
      <c r="MN154" s="13" t="n">
        <v>151.93</v>
      </c>
      <c r="MO154" s="68">
        <f>IF(MN154&gt;0,((MN154-MN153)/MN153),0)</f>
        <v/>
      </c>
      <c r="MP154" s="68">
        <f>IF(MN154&gt;0,MO154-$V154,0)</f>
        <v/>
      </c>
      <c r="MQ154" s="68">
        <f>IF(MN154&gt;0,(MN154-MQ$10)/MQ$10,0)</f>
        <v/>
      </c>
      <c r="MR154" s="68" t="n"/>
      <c r="MS154" s="15">
        <f>IF(MN154&gt;0,(MN154-MN$10)/MN$10,0)</f>
        <v/>
      </c>
      <c r="MU154" s="13" t="n">
        <v>15.1</v>
      </c>
      <c r="MV154" s="68">
        <f>IF(MU154&gt;0,((MU154-MU153)/MU153),0)</f>
        <v/>
      </c>
      <c r="MW154" s="68">
        <f>IF(MU154&gt;0,MV154-$V154,0)</f>
        <v/>
      </c>
      <c r="MX154" s="68">
        <f>IF(MU154&gt;0,(MU154-MX$10)/MX$10,0)</f>
        <v/>
      </c>
      <c r="MY154" s="68" t="n"/>
      <c r="MZ154" s="15">
        <f>IF(MU154&gt;0,(MU154-MU$10)/MU$10,0)</f>
        <v/>
      </c>
      <c r="NB154" s="13" t="n">
        <v>271.08</v>
      </c>
      <c r="NC154" s="68">
        <f>IF(NB154&gt;0,((NB154-NB153)/NB153),0)</f>
        <v/>
      </c>
      <c r="ND154" s="68">
        <f>IF(NB154&gt;0,NC154-$V154,0)</f>
        <v/>
      </c>
      <c r="NE154" s="68">
        <f>IF(NB154&gt;0,(NB154-NE$10)/NE$10,0)</f>
        <v/>
      </c>
      <c r="NF154" s="68" t="n"/>
      <c r="NG154" s="15">
        <f>IF(NB154&gt;0,(NB154-NB$10)/NB$10,0)</f>
        <v/>
      </c>
      <c r="NI154" s="13" t="n">
        <v>5.74</v>
      </c>
      <c r="NJ154" s="68">
        <f>IF(NI154&gt;0,((NI154-NI153)/NI153),0)</f>
        <v/>
      </c>
      <c r="NK154" s="68">
        <f>IF(NI154&gt;0,NJ154-$V154,0)</f>
        <v/>
      </c>
      <c r="NL154" s="68">
        <f>IF(NI154&gt;0,(NI154-NL$10)/NL$10,0)</f>
        <v/>
      </c>
      <c r="NM154" s="68" t="n"/>
      <c r="NN154" s="15">
        <f>IF(NI154&gt;0,(NI154-NI$10)/NI$10,0)</f>
        <v/>
      </c>
      <c r="NP154" s="13" t="n">
        <v>660.29</v>
      </c>
      <c r="NQ154" s="68">
        <f>IF(NP154&gt;0,((NP154-NP153)/NP153),0)</f>
        <v/>
      </c>
      <c r="NR154" s="68">
        <f>IF(NP154&gt;0,NQ154-$V154,0)</f>
        <v/>
      </c>
      <c r="NS154" s="68">
        <f>IF(NP154&gt;0,(NP154-NS$10)/NS$10,0)</f>
        <v/>
      </c>
      <c r="NT154" s="68" t="n"/>
      <c r="NU154" s="15">
        <f>IF(NP154&gt;0,(NP154-NP$10)/NP$10,0)</f>
        <v/>
      </c>
      <c r="NW154" s="13" t="n">
        <v>191.9</v>
      </c>
      <c r="NX154" s="68">
        <f>IF(NW154&gt;0,((NW154-NW153)/NW153),0)</f>
        <v/>
      </c>
      <c r="NY154" s="68">
        <f>IF(NW154&gt;0,NX154-$V154,0)</f>
        <v/>
      </c>
      <c r="NZ154" s="68">
        <f>IF(NW154&gt;0,(NW154-NZ$10)/NZ$10,0)</f>
        <v/>
      </c>
      <c r="OA154" s="68" t="n"/>
      <c r="OB154" s="15">
        <f>IF(NW154&gt;0,(NW154-NW$10)/NW$10,0)</f>
        <v/>
      </c>
      <c r="OD154" s="13" t="n">
        <v>2.37</v>
      </c>
      <c r="OE154" s="68">
        <f>IF(OD154&gt;0,((OD154-OD153)/OD153),0)</f>
        <v/>
      </c>
      <c r="OF154" s="68">
        <f>IF(OD154&gt;0,OE154-$V154,0)</f>
        <v/>
      </c>
      <c r="OG154" s="68">
        <f>IF(OD154&gt;0,(OD154-OG$10)/OG$10,0)</f>
        <v/>
      </c>
      <c r="OH154" s="68" t="n"/>
      <c r="OI154" s="15">
        <f>IF(OD154&gt;0,(OD154-OD$10)/OD$10,0)</f>
        <v/>
      </c>
      <c r="OK154" s="13" t="n">
        <v>215.4</v>
      </c>
      <c r="OL154" s="68">
        <f>IF(OK154&gt;0,((OK154-OK153)/OK153),0)</f>
        <v/>
      </c>
      <c r="OM154" s="68">
        <f>IF(OK154&gt;0,OL154-$V154,0)</f>
        <v/>
      </c>
      <c r="ON154" s="68">
        <f>IF(OK154&gt;0,(OK154-ON$10)/ON$10,0)</f>
        <v/>
      </c>
      <c r="OO154" s="68" t="n"/>
      <c r="OP154" s="15">
        <f>IF(OK154&gt;0,(OK154-OK$10)/OK$10,0)</f>
        <v/>
      </c>
      <c r="OR154" s="13" t="n">
        <v>5.94</v>
      </c>
      <c r="OS154" s="68">
        <f>IF(OR154&gt;0,((OR154-OR153)/OR153),0)</f>
        <v/>
      </c>
      <c r="OT154" s="68">
        <f>IF(OR154&gt;0,OS154-$V154,0)</f>
        <v/>
      </c>
      <c r="OU154" s="68">
        <f>IF(OR154&gt;0,(OR154-OU$10)/OU$10,0)</f>
        <v/>
      </c>
      <c r="OV154" s="68" t="n"/>
      <c r="OW154" s="15">
        <f>IF(OR154&gt;0,(OR154-OR$10)/OR$10,0)</f>
        <v/>
      </c>
      <c r="OY154" s="13" t="n">
        <v>157.57</v>
      </c>
      <c r="OZ154" s="68">
        <f>IF(OY154&gt;0,((OY154-OY153)/OY153),0)</f>
        <v/>
      </c>
      <c r="PA154" s="68">
        <f>IF(OY154&gt;0,OZ154-$V154,0)</f>
        <v/>
      </c>
      <c r="PB154" s="68">
        <f>IF(OY154&gt;0,(OY154-PB$10)/PB$10,0)</f>
        <v/>
      </c>
      <c r="PC154" s="68" t="n"/>
      <c r="PD154" s="15">
        <f>IF(OY154&gt;0,(OY154-OY$10)/OY$10,0)</f>
        <v/>
      </c>
      <c r="PE154" s="18" t="n"/>
      <c r="PF154" s="13" t="n">
        <v>274.82</v>
      </c>
      <c r="PG154" s="68">
        <f>IF(PF154&gt;0,((PF154-PF153)/PF153),0)</f>
        <v/>
      </c>
      <c r="PH154" s="68">
        <f>IF(PF154&gt;0,PG154-$V154,0)</f>
        <v/>
      </c>
      <c r="PI154" s="68">
        <f>IF(PF154&gt;0,(PF154-PI$10)/PI$10,0)</f>
        <v/>
      </c>
      <c r="PJ154" s="68" t="n"/>
      <c r="PK154" s="15">
        <f>IF(PF154&gt;0,(PF154-PF$10)/PF$10,0)</f>
        <v/>
      </c>
      <c r="PM154" s="13" t="n"/>
      <c r="PN154" s="68">
        <f>IF(PM154&gt;0,((PM154-PM153)/PM153),0)</f>
        <v/>
      </c>
      <c r="PO154" s="68">
        <f>PN154-$V154</f>
        <v/>
      </c>
      <c r="PP154" s="68">
        <f>IF(PM154&gt;0,(PM154-PP$10)/PP$10,0)</f>
        <v/>
      </c>
      <c r="PQ154" s="68" t="n"/>
      <c r="PR154" s="15">
        <f>IF(PM154&gt;0,(PM154-PM$10)/PM$10,0)</f>
        <v/>
      </c>
      <c r="PT154" s="13" t="n">
        <v>9.09</v>
      </c>
      <c r="PU154" s="68">
        <f>IF(PT154&gt;0,((PT154-PT153)/PT153),0)</f>
        <v/>
      </c>
      <c r="PV154" s="68">
        <f>IF(PT154&gt;0,PU154-$V154,0)</f>
        <v/>
      </c>
      <c r="PW154" s="68">
        <f>IF(PT154&gt;0,(PT154-PW$10)/PW$10,0)</f>
        <v/>
      </c>
      <c r="PX154" s="68" t="n"/>
      <c r="PY154" s="15">
        <f>IF(PT154&gt;0,(PT154-PT$10)/PT$10,0)</f>
        <v/>
      </c>
      <c r="QA154" s="13" t="n">
        <v>257.67</v>
      </c>
      <c r="QB154" s="68">
        <f>IF(QA154&gt;0,((QA154-QA153)/QA153),0)</f>
        <v/>
      </c>
      <c r="QC154" s="68">
        <f>IF(QA154&gt;0,QB154-$V154,0)</f>
        <v/>
      </c>
      <c r="QD154" s="68">
        <f>IF(QA154&gt;0,(QA154-QD$10)/QD$10,0)</f>
        <v/>
      </c>
      <c r="QE154" s="68" t="n"/>
      <c r="QF154" s="15">
        <f>IF(QA154&gt;0,(QA154-QA$10)/QA$10,0)</f>
        <v/>
      </c>
      <c r="QH154" s="13" t="n">
        <v>1.52</v>
      </c>
      <c r="QI154" s="68">
        <f>IF(QH154&gt;0,((QH154-QH153)/QH153),0)</f>
        <v/>
      </c>
      <c r="QJ154" s="68">
        <f>IF(QH154&gt;0,QI154-$V154,0)</f>
        <v/>
      </c>
      <c r="QK154" s="68">
        <f>IF(QH154&gt;0,(QH154-QK$10)/QK$10,0)</f>
        <v/>
      </c>
      <c r="QL154" s="68" t="n"/>
      <c r="QM154" s="15">
        <f>IF(QH154&gt;0,(QH154-QH$10)/QH$10,0)</f>
        <v/>
      </c>
      <c r="QO154" s="13" t="n">
        <v>12.71</v>
      </c>
      <c r="QP154" s="68">
        <f>IF(QO154&gt;0,((QO154-QO153)/QO153),0)</f>
        <v/>
      </c>
      <c r="QQ154" s="68">
        <f>IF(QO154&gt;0,QP154-$V154,0)</f>
        <v/>
      </c>
      <c r="QR154" s="68">
        <f>IF(QO154&gt;0,(QO154-QR$10)/QR$10,0)</f>
        <v/>
      </c>
      <c r="QS154" s="68" t="n"/>
      <c r="QT154" s="15">
        <f>IF(QO154&gt;0,(QO154-QO$10)/QO$10,0)</f>
        <v/>
      </c>
      <c r="QV154" s="13" t="n">
        <v>2.73</v>
      </c>
      <c r="QW154" s="68">
        <f>IF(QV154&gt;0,((QV154-QV153)/QV153),0)</f>
        <v/>
      </c>
      <c r="QX154" s="68">
        <f>IF(QV154&gt;0,QW154-$V154,0)</f>
        <v/>
      </c>
      <c r="QY154" s="68">
        <f>IF(QV154&gt;0,(QV154-QY$10)/QY$10,0)</f>
        <v/>
      </c>
      <c r="QZ154" s="68" t="n"/>
      <c r="RA154" s="15">
        <f>IF(QV154&gt;0,(QV154-QV$10)/QV$10,0)</f>
        <v/>
      </c>
      <c r="RC154" s="13" t="n">
        <v>47.25</v>
      </c>
      <c r="RD154" s="68">
        <f>IF(RC154&gt;0,((RC154-RC153)/RC153),0)</f>
        <v/>
      </c>
      <c r="RE154" s="68">
        <f>IF(RC154&gt;0,RD154-$V154,0)</f>
        <v/>
      </c>
      <c r="RF154" s="68">
        <f>IF(RC154&gt;0,(RC154-RF$10)/RF$10,0)</f>
        <v/>
      </c>
      <c r="RG154" s="68" t="n"/>
      <c r="RH154" s="15">
        <f>IF(RC154&gt;0,(RC154-RC$10)/RC$10,0)</f>
        <v/>
      </c>
      <c r="RJ154" s="13" t="n">
        <v>241.62</v>
      </c>
      <c r="RK154" s="68">
        <f>IF(RJ154&gt;0,((RJ154-RJ153)/RJ153),0)</f>
        <v/>
      </c>
      <c r="RL154" s="68">
        <f>RK154-$V154</f>
        <v/>
      </c>
      <c r="RM154" s="68">
        <f>IF(RJ154&gt;0,(RJ154-RM$10)/RM$10,0)</f>
        <v/>
      </c>
      <c r="RN154" s="68" t="n"/>
      <c r="RO154" s="15">
        <f>IF(RJ154&gt;0,(RJ154-RJ$10)/RJ$10,0)</f>
        <v/>
      </c>
      <c r="RQ154" s="13" t="n">
        <v>16.15</v>
      </c>
      <c r="RR154" s="68">
        <f>IF(RQ154&gt;0,((RQ154-RQ153)/RQ153),0)</f>
        <v/>
      </c>
      <c r="RS154" s="68">
        <f>RR154-$V154</f>
        <v/>
      </c>
      <c r="RT154" s="68">
        <f>IF(RQ154&gt;0,(RQ154-RT$10)/RT$10,0)</f>
        <v/>
      </c>
      <c r="RU154" s="68" t="n"/>
      <c r="RV154" s="15">
        <f>IF(RQ154&gt;0,(RQ154-RQ$10)/RQ$10,0)</f>
        <v/>
      </c>
      <c r="RX154" s="13" t="n">
        <v>158.35</v>
      </c>
      <c r="RY154" s="68">
        <f>IF(RX154&gt;0,((RX154-RX153)/RX153),0)</f>
        <v/>
      </c>
      <c r="RZ154" s="68">
        <f>RY154-$V154</f>
        <v/>
      </c>
      <c r="SA154" s="68">
        <f>IF(RX154&gt;0,(RX154-SA$10)/SA$10,0)</f>
        <v/>
      </c>
      <c r="SB154" s="68" t="n"/>
      <c r="SC154" s="15">
        <f>IF(RX154&gt;0,(RX154-RX$10)/RX$10,0)</f>
        <v/>
      </c>
      <c r="SE154" s="13" t="n">
        <v>14.5</v>
      </c>
      <c r="SF154" s="68">
        <f>IF(SE154&gt;0,((SE154-SE153)/SE153),0)</f>
        <v/>
      </c>
      <c r="SG154" s="68">
        <f>SF154-$V154</f>
        <v/>
      </c>
      <c r="SH154" s="68">
        <f>IF(SE154&gt;0,(SE154-SH$10)/SH$10,0)</f>
        <v/>
      </c>
      <c r="SI154" s="68" t="n"/>
      <c r="SJ154" s="15">
        <f>IF(SE154&gt;0,(SE154-SE$10)/SE$10,0)</f>
        <v/>
      </c>
      <c r="SL154" s="13" t="n">
        <v>1.12</v>
      </c>
      <c r="SM154" s="68">
        <f>IF(SL154&gt;0,((SL154-SL153)/SL153),0)</f>
        <v/>
      </c>
      <c r="SN154" s="68">
        <f>SM154-$V154</f>
        <v/>
      </c>
      <c r="SO154" s="68">
        <f>IF(SL154&gt;0,(SL154-SO$10)/SO$10,0)</f>
        <v/>
      </c>
      <c r="SP154" s="68" t="n"/>
      <c r="SQ154" s="15">
        <f>IF(SL154&gt;0,(SL154-SL$10)/SL$10,0)</f>
        <v/>
      </c>
      <c r="SS154" s="13" t="n">
        <v>17.19</v>
      </c>
      <c r="ST154" s="68">
        <f>IF(SS154&gt;0,((SS154-SS153)/SS153),0)</f>
        <v/>
      </c>
      <c r="SU154" s="68">
        <f>ST154-$V154</f>
        <v/>
      </c>
      <c r="SV154" s="68">
        <f>IF(SS154&gt;0,(SS154-SV$10)/SV$10,0)</f>
        <v/>
      </c>
      <c r="SW154" s="68" t="n"/>
      <c r="SX154" s="15">
        <f>IF(SS154&gt;0,(SS154-SS$10)/SS$10,0)</f>
        <v/>
      </c>
      <c r="SZ154" s="13" t="n">
        <v>61.5</v>
      </c>
      <c r="TA154" s="68">
        <f>IF(SZ154&gt;0,((SZ154-SZ153)/SZ153),0)</f>
        <v/>
      </c>
      <c r="TB154" s="68">
        <f>TA154-$V154</f>
        <v/>
      </c>
      <c r="TC154" s="68">
        <f>IF(SZ154&gt;0,(SZ154-TC$10)/TC$10,0)</f>
        <v/>
      </c>
      <c r="TD154" s="68" t="n"/>
      <c r="TE154" s="15">
        <f>IF(SZ154&gt;0,(SZ154-SZ$10)/SZ$10,0)</f>
        <v/>
      </c>
      <c r="TG154" s="587" t="n">
        <v>0.22</v>
      </c>
      <c r="TH154" s="68">
        <f>IF(TG154&gt;0,((TG154-TG153)/TG153),0)</f>
        <v/>
      </c>
      <c r="TI154" s="68">
        <f>TH154-$V154</f>
        <v/>
      </c>
      <c r="TJ154" s="68">
        <f>IF(TG154&gt;0,(TG154-TJ$10)/TJ$10,0)</f>
        <v/>
      </c>
      <c r="TK154" s="68" t="n"/>
      <c r="TL154" s="15">
        <f>IF(TG154&gt;0,(TG154-TG$10)/TG$10,0)</f>
        <v/>
      </c>
      <c r="TN154" s="13" t="n">
        <v>93.75</v>
      </c>
      <c r="TO154" s="68">
        <f>IF(TN154&gt;0,((TN154-TN153)/TN153),0)</f>
        <v/>
      </c>
      <c r="TP154" s="68">
        <f>TO154-$V154</f>
        <v/>
      </c>
      <c r="TQ154" s="68">
        <f>IF(TN154&gt;0,(TN154-TQ$10)/TQ$10,0)</f>
        <v/>
      </c>
      <c r="TR154" s="68" t="n"/>
      <c r="TS154" s="15">
        <f>IF(TN154&gt;0,(TN154-TN$10)/TN$10,0)</f>
        <v/>
      </c>
      <c r="TU154" s="587" t="n">
        <v>2.94</v>
      </c>
      <c r="TV154" s="68">
        <f>IF(TU154&gt;0,((TU154-TU153)/TU153),0)</f>
        <v/>
      </c>
      <c r="TW154" s="68">
        <f>TV154-$V154</f>
        <v/>
      </c>
      <c r="TX154" s="68">
        <f>IF(TU154&gt;0,(TU154-TX$10)/TX$10,0)</f>
        <v/>
      </c>
      <c r="TY154" s="68" t="n"/>
      <c r="TZ154" s="15">
        <f>IF(TU154&gt;0,(TU154-TU$10)/TU$10,0)</f>
        <v/>
      </c>
      <c r="UB154" s="587" t="n"/>
      <c r="UC154" s="68">
        <f>IF(UB154&gt;0,((UB154-UB153)/UB153),0)</f>
        <v/>
      </c>
      <c r="UD154" s="68">
        <f>UC154-$V154</f>
        <v/>
      </c>
      <c r="UE154" s="68">
        <f>IF(UB154&gt;0,(UB154-UE$10)/UE$10,0)</f>
        <v/>
      </c>
      <c r="UF154" s="68" t="n"/>
      <c r="UG154" s="15">
        <f>IF(UB154&gt;0,(UB154-UB$10)/UB$10,0)</f>
        <v/>
      </c>
      <c r="UI154" s="587" t="n"/>
      <c r="UJ154" s="68">
        <f>IF(UI154&gt;0,((UI154-UI153)/UI153),0)</f>
        <v/>
      </c>
      <c r="UK154" s="68">
        <f>UJ154-$V154</f>
        <v/>
      </c>
      <c r="UL154" s="68">
        <f>IF(UI154&gt;0,(UI154-UL$10)/UL$10,0)</f>
        <v/>
      </c>
      <c r="UM154" s="68" t="n"/>
      <c r="UN154" s="15">
        <f>IF(UI154&gt;0,(UI154-UI$10)/UI$10,0)</f>
        <v/>
      </c>
      <c r="UP154" s="587" t="n"/>
      <c r="UQ154" s="68">
        <f>IF(UP154&gt;0,((UP154-UP153)/UP153),0)</f>
        <v/>
      </c>
      <c r="UR154" s="68">
        <f>UQ154-$V154</f>
        <v/>
      </c>
      <c r="US154" s="68">
        <f>IF(UP154&gt;0,(UP154-US$10)/US$10,0)</f>
        <v/>
      </c>
      <c r="UT154" s="68" t="n"/>
      <c r="UU154" s="15">
        <f>IF(UP154&gt;0,(UP154-UP$10)/UP$10,0)</f>
        <v/>
      </c>
      <c r="UW154" s="587" t="n"/>
      <c r="UX154" s="68">
        <f>IF(UW154&gt;0,((UW154-UW153)/UW153),0)</f>
        <v/>
      </c>
      <c r="UY154" s="68">
        <f>UX154-$V154</f>
        <v/>
      </c>
      <c r="UZ154" s="68">
        <f>IF(UW154&gt;0,(UW154-UZ$10)/UZ$10,0)</f>
        <v/>
      </c>
      <c r="VA154" s="68" t="n"/>
      <c r="VB154" s="15">
        <f>IF(UW154&gt;0,(UW154-UW$10)/UW$10,0)</f>
        <v/>
      </c>
      <c r="VD154" s="587" t="n"/>
      <c r="VE154" s="68">
        <f>IF(VD154&gt;0,((VD154-VD153)/VD153),0)</f>
        <v/>
      </c>
      <c r="VF154" s="68">
        <f>VE154-$V154</f>
        <v/>
      </c>
      <c r="VG154" s="68">
        <f>IF(VD154&gt;0,(VD154-VG$10)/VG$10,0)</f>
        <v/>
      </c>
      <c r="VH154" s="68" t="n"/>
      <c r="VI154" s="15">
        <f>IF(VD154&gt;0,(VD154-VD$10)/VD$10,0)</f>
        <v/>
      </c>
      <c r="VM154" s="21">
        <f>IF($C154&gt;0,(($IK$5*IG154)+($GT$5*GP154)+($JM$5*JI154)+($JF$5*JB154)+($IY$5*IU154)+($IR$5*IN154)+($ID$5*HZ154)+($HW$5*HS154)+($HP$5*HL154)+($HI$5*HE154)+($GF$5*GB154)+($FY$5*FU154)+($FR$5*FN154)+($FK$5*FG154)+($FD$5*EZ154)+($EW$5*ES154)+($EP$5*EL154)+($EI$5*EE154)+($EB$5*DX154)+($DU$5*DQ154)+($DN$5*DJ154)+($DG$5*DC154)+($CZ$5*CV154)+($CS$5*CO154)+($CL$5*CH154)+($CE$5*CA154)+($BX$5*BT154)+($BQ$5*BM154)+($BJ$5*BF154)+($BC$5*AY154)+($AV$5*AR154)+($AO$5*AK154)+($AH$5*AD154)+($JT$5*JP154)+($KA$5*JW154)+($KO$5*KK154)+($PR$5*PN154)+($GM$5*GI154)+($HA$5*GW154)+($KV$5*KR154)+($KH$5*KD154)+($LC$5*KY154)+($MS$5*MO154)+($ML$5*MH154)+($ME$5*MA154)+($LX$5*LT154)+($LQ$5*LM154)+($LJ$5*LF154)+(MV154*$MZ$5)+(NC154*$NG$5)+(NJ154*$NN$5)+($OI$5*OE154)+($NU$5*NQ154)+($OB$5*NX154)+($PK$5*PG154)+($OP$5*OL154)+($OW$5*OS154)+($PD$5*OZ154)+(PU154*$PY$5)+(QB154*$QF$5)+(QI154*$QM$5)+(QP154*$QT$5)+(QW154*$RA$5)+(RD154*$RH$5)+(RK154*$RO$5)+(RR154*$RV$5)+(RY154*$SC$5)+(SF154*$SJ$5)+(SM154*$SQ$5)+(ST154*$SX$5)+(TA154*$TE$5))+(TH154*$TL$5)+(TO154*$TS$5))/$VM$5</f>
        <v/>
      </c>
      <c r="VN154" s="538" t="n"/>
      <c r="VO154" s="21">
        <f>IF($C154&gt;0,(($IK$5*II154)+($GT$5*GR154)+($JM$5*JK154)+($JF$5*JD154)+($IY$5*IW154)+($IR$5*IP154)+($ID$5*IB154)+($HW$5*HU154)+($HP$5*HN154)+($HI$5*HG154)+($GF$5*GD154)+($FY$5*FW154)+($FR$5*FP154)+($FK$5*FI154)+($FD$5*FB154)+($EW$5*EU154)+($EP$5*EN154)+($EI$5*EG154)+($EB$5*DZ154)+($DU$5*DS154)+($DN$5*DL154)+($DG$5*DE154)+($CZ$5*CX154)+($CS$5*CQ154)+($CL$5*CJ154)+($CE$5*CC154)+($BX$5*BV154)+($BQ$5*BO154)+($BJ$5*BH154)+($BC$5*BA154)+($AV$5*AT154)+($AO$5*AM154)+($AH$5*AF154)+($KO$5*KM154)+($KH$5*KF154)+($KA$5*JY154)+($JT$5*JR154)+($PR$5*PP154)+($GM$5*GK154)+($HA$5*GY154)+($KV$5*KT154)+($LC$5*LA154)+($MS$5*MQ154)+($ML$5*MJ154)+($ME$5*MC154)+($LX$5*LV154)+($LQ$5*LO154)+($LJ$5*LH154)+(MX154*$MZ$5)+(NE154*$NG$5)+(NL154*$NN$5)+($OI$5*OG154)+($NU$5*NS154)+($OB$5*NZ154)+($PD$5*PB154)+($OW$5*OU154)+($OP$5*ON154)+($PK$5*PI154)+($PY$5*PW154)+($QF$5*QD154)+($QM$5*QK154)+($QT$5*QR154)+($RA$5*QY154)+($RH$5*RF154)+($RO$5*RM154)+(RT154*$RV$5)+(SA154*$SC$5)+(SH154*$SJ$5)+(SO154*$SQ$5)+(SV154*$SX$5)+(TC154*$TE$5)+(TJ154*$TL$5)+(TQ154*$TS$5))/$VM$5,0)</f>
        <v/>
      </c>
      <c r="VP154" s="14" t="n"/>
      <c r="VQ154" s="21">
        <f>IF($C154&gt;0,(($IK$5*IK154)+($GT$5*GT154)+($JM$5*JM154)+($JF$5*JF154)+($IY$5*IY154)+($IR$5*IR154)+($ID$5*ID154)+($HW$5*HW154)+($HP$5*HP154)+($HI$5*HI154)+($GF$5*GF154)+($FY$5*FY154)+($FR$5*FR154)+($FK$5*FK154)+($FD$5*FD154)+($EW$5*EW154)+($EP$5*EP154)+($EI$5*EI154)+($EB$5*EB154)+($DU$5*DU154)+($DN$5*DN154)+($DG$5*DG154)+($CZ$5*CZ154)+($CS$5*CS154)+($CL$5*CL154)+($CE$5*CE154)+($BX$5*BX154)+($BQ$5*BQ154)+($BJ$5*BJ154)+($BC$5*BC154)+($AV$5*AV154)+($AO$5*AO154)+($AH$5*AH154)+($KO$5*KO154)+($PR$5*PR154)+($GM$5*GM154)+($HA$5*HA154)+($KH$5*KH154)+($KA$5*KA154)+($JT$5*JT154)+($KV$5*KV154)+($LC$5*LC154)+($MS$5*MS154)+($ML$5*ML154)+($ME$5*ME154)+($LX$5*LX154)+($LQ$5*LQ154)+($LJ$5*LJ154)+($OI$5*OI154)+($NU$5*NU154)+($NN$5*NN154)+($NG$5*NG154)+($MZ$5*MZ154)+(OB154*$OB$5)+($PD$5*PD154)+($OW$5*OW154)+($OP$5*OP154)+($PK$5*PK154)+(PY154*$PY$5)+(QF154*$QF$5)+(QM154*$QM$5)+(QT154*$QT$5)+(RA154*$RA$5)+(RH154*$RH$5)+(RO154*$RO$5)+(RV154*$RV$5)+(SC154*$SC$5)+(SJ154*$SJ$5)+(SQ154*$SQ$5)+(SX154*$SX$5)+(TE154*$TE$5)+(TL154*$TL$5)+(TS154*$TS$5))/$VM$5,0)</f>
        <v/>
      </c>
    </row>
    <row r="155" ht="16" customHeight="1" s="545">
      <c r="A155" s="127" t="n">
        <v>45870</v>
      </c>
      <c r="B155" s="4">
        <f>A155</f>
        <v/>
      </c>
      <c r="C155" s="13" t="n">
        <v>43588.58</v>
      </c>
      <c r="D155" s="138">
        <f>IF(C155&gt;0,C155-C154,0)</f>
        <v/>
      </c>
      <c r="E155" s="68">
        <f>IF(C155&gt;0,D155/C154,0)</f>
        <v/>
      </c>
      <c r="F155" s="15">
        <f>IF(C155&gt;0,(C155-C$10)/C$10,0)</f>
        <v/>
      </c>
      <c r="G155" s="13" t="n">
        <v>6238.01</v>
      </c>
      <c r="H155" s="138">
        <f>IF(G155&gt;0,G155-G154,0)</f>
        <v/>
      </c>
      <c r="I155" s="68">
        <f>IF(G155&gt;0,H155/G154,0)</f>
        <v/>
      </c>
      <c r="J155" s="15">
        <f>IF(G155&gt;0,(G155-G$10)/G$10,0)</f>
        <v/>
      </c>
      <c r="K155" s="13" t="n">
        <v>20650.13</v>
      </c>
      <c r="L155" s="138">
        <f>IF(K155&gt;0,K155-K154,0)</f>
        <v/>
      </c>
      <c r="M155" s="68">
        <f>IF(K155&gt;0,L155/K154,0)</f>
        <v/>
      </c>
      <c r="N155" s="15">
        <f>IF(K155&gt;0,(K155-K$10)/K$10,0)</f>
        <v/>
      </c>
      <c r="O155" s="13" t="n">
        <v>2166.78</v>
      </c>
      <c r="P155" s="138">
        <f>IF(O155&gt;0,O155-O154,0)</f>
        <v/>
      </c>
      <c r="Q155" s="68">
        <f>IF(O155&gt;0,P155/O154,0)</f>
        <v/>
      </c>
      <c r="R155" s="15">
        <f>IF(O155&gt;0,(O155-O$10)/O$10,0)</f>
        <v/>
      </c>
      <c r="S155" s="18">
        <f>IF(O155&gt;0,(((O155*0.7)*Q155)+((K155*0.9)*M155)+((G155*0.65)*I155)+((C155*0.6)*E155))/(O155+K155+G155+C155),0)</f>
        <v/>
      </c>
      <c r="T155" s="121">
        <f>IF(O155&gt;0,(S155*200)+T154,0)</f>
        <v/>
      </c>
      <c r="U155" s="121">
        <f>T155</f>
        <v/>
      </c>
      <c r="V155" s="134">
        <f>IF(T155&gt;0,(T155-T154)/T154,0)</f>
        <v/>
      </c>
      <c r="W155" s="21">
        <f>IF(T155&gt;0,(T155-T$11)/T$11,0)</f>
        <v/>
      </c>
      <c r="X155" s="18">
        <f>IF(T155&gt;0,((Q155+M155+I155+E155)/4),0)</f>
        <v/>
      </c>
      <c r="Y155" s="353" t="n">
        <v>145764.98</v>
      </c>
      <c r="Z155" s="15" t="n">
        <v>2e-06</v>
      </c>
      <c r="AA155" s="21">
        <f>Z155-$V155</f>
        <v/>
      </c>
      <c r="AC155" s="13" t="n">
        <v>241.62</v>
      </c>
      <c r="AD155" s="68">
        <f>IF(AC155&gt;0,((AC155-AC154)/AC154),0)</f>
        <v/>
      </c>
      <c r="AE155" s="68">
        <f>IF(AC155&gt;0,AD155-$V155,0)</f>
        <v/>
      </c>
      <c r="AF155" s="68">
        <f>IF(AC155&gt;0,(AC155-AF$10)/AF$10,0)</f>
        <v/>
      </c>
      <c r="AG155" s="68" t="n"/>
      <c r="AH155" s="15">
        <f>IF(AC155&gt;0,(AC155-AC$10)/AC$10,0)</f>
        <v/>
      </c>
      <c r="AJ155" s="13" t="n">
        <v>23.59</v>
      </c>
      <c r="AK155" s="68">
        <f>IF(AJ155&gt;0,((AJ155-AJ154)/AJ154),0)</f>
        <v/>
      </c>
      <c r="AL155" s="68">
        <f>IF(AJ155&gt;0,AK155-$V155,0)</f>
        <v/>
      </c>
      <c r="AM155" s="68">
        <f>IF(AJ155&gt;0,(AJ155-AM$10)/AM$10,0)</f>
        <v/>
      </c>
      <c r="AN155" s="68" t="n"/>
      <c r="AO155" s="15">
        <f>IF(AJ155&gt;0,(AJ155-AJ$10)/AJ$10,0)</f>
        <v/>
      </c>
      <c r="AQ155" s="13" t="n">
        <v>22.78</v>
      </c>
      <c r="AR155" s="68">
        <f>IF(AQ155&gt;0,((AQ155-AQ154)/AQ154),0)</f>
        <v/>
      </c>
      <c r="AS155" s="68">
        <f>IF(AQ155&gt;0,AR155-$V155,0)</f>
        <v/>
      </c>
      <c r="AT155" s="68">
        <f>IF(AQ155&gt;0,(AQ155-AT$10)/AT$10,0)</f>
        <v/>
      </c>
      <c r="AU155" s="68" t="n"/>
      <c r="AV155" s="15">
        <f>IF(AQ155&gt;0,(AQ155-AQ$10)/AQ$10,0)</f>
        <v/>
      </c>
      <c r="AX155" s="13" t="n">
        <v>216.78</v>
      </c>
      <c r="AY155" s="68">
        <f>IF(AX155&gt;0,((AX155-AX154)/AX154),0)</f>
        <v/>
      </c>
      <c r="AZ155" s="68">
        <f>IF(AX155&gt;0,AY155-$V155,0)</f>
        <v/>
      </c>
      <c r="BA155" s="68">
        <f>IF(AX155&gt;0,(AX155-BA$10)/BA$10,0)</f>
        <v/>
      </c>
      <c r="BB155" s="68" t="n"/>
      <c r="BC155" s="15">
        <f>IF(AX155&gt;0,(AX155-AX$10)/AX$10,0)</f>
        <v/>
      </c>
      <c r="BE155" s="13" t="n">
        <v>79.40000000000001</v>
      </c>
      <c r="BF155" s="68">
        <f>IF(BE155&gt;0,((BE155-BE154)/BE154),0)</f>
        <v/>
      </c>
      <c r="BG155" s="68">
        <f>IF(BE155&gt;0,BF155-$V155,0)</f>
        <v/>
      </c>
      <c r="BH155" s="68" t="n"/>
      <c r="BI155" s="68" t="n"/>
      <c r="BJ155" s="15">
        <f>IF(BE155&gt;0,(BE155-BE$10)/BE$10,0)</f>
        <v/>
      </c>
      <c r="BL155" s="13" t="n">
        <v>74.84999999999999</v>
      </c>
      <c r="BM155" s="68">
        <f>IF(BL155&gt;0,((BL155-BL154)/BL154),0)</f>
        <v/>
      </c>
      <c r="BN155" s="68">
        <f>IF(BL155&gt;0,BM155-$V155,0)</f>
        <v/>
      </c>
      <c r="BO155" s="68">
        <f>IF(BL155&gt;0,(BL155-BO$10)/BO$10,0)</f>
        <v/>
      </c>
      <c r="BP155" s="68" t="n"/>
      <c r="BQ155" s="15">
        <f>IF(BL155&gt;0,(BL155-BL$10)/BL$10,0)</f>
        <v/>
      </c>
      <c r="BS155" s="13" t="n">
        <v>43.65</v>
      </c>
      <c r="BT155" s="68">
        <f>IF(BS155&gt;0,((BS155-BS154)/BS154),0)</f>
        <v/>
      </c>
      <c r="BU155" s="68">
        <f>IF(BS155&gt;0,BT155-$V155,0)</f>
        <v/>
      </c>
      <c r="BV155" s="68">
        <f>IF(BS155&gt;0,(BS155-BV$10)/BV$10,0)</f>
        <v/>
      </c>
      <c r="BW155" s="68" t="n"/>
      <c r="BX155" s="15">
        <f>IF(BS155&gt;0,(BS155-BS$10)/BS$10,0)</f>
        <v/>
      </c>
      <c r="BZ155" s="13" t="n"/>
      <c r="CA155" s="68">
        <f>IF(BZ155&gt;0,((BZ155-BZ154)/BZ154),0)</f>
        <v/>
      </c>
      <c r="CB155" s="68">
        <f>IF(BZ155&gt;0,CA155-$V155,0)</f>
        <v/>
      </c>
      <c r="CC155" s="68">
        <f>IF(BZ155&gt;0,(BZ155-CC$10)/CC$10,0)</f>
        <v/>
      </c>
      <c r="CD155" s="68" t="n"/>
      <c r="CE155" s="15">
        <f>IF(BZ155&gt;0,(BZ155-BZ$10)/BZ$10,0)</f>
        <v/>
      </c>
      <c r="CG155" s="13" t="n">
        <v>29.97</v>
      </c>
      <c r="CH155" s="68">
        <f>IF(CG155&gt;0,((CG155-CG154)/CG154),0)</f>
        <v/>
      </c>
      <c r="CI155" s="68">
        <f>IF(CG155&gt;0,CH155-$V155,0)</f>
        <v/>
      </c>
      <c r="CJ155" s="68">
        <f>IF(CG155&gt;0,(CG155-CJ$10)/CJ$10,0)</f>
        <v/>
      </c>
      <c r="CK155" s="68" t="n"/>
      <c r="CL155" s="15">
        <f>IF(CG155&gt;0,(CG155-CG$10)/CG$10,0)</f>
        <v/>
      </c>
      <c r="CN155" s="13" t="n">
        <v>32.94</v>
      </c>
      <c r="CO155" s="68">
        <f>IF(CN155&gt;0,((CN155-CN154)/CN154),0)</f>
        <v/>
      </c>
      <c r="CP155" s="68">
        <f>IF(CN155&gt;0,CO155-$V155,0)</f>
        <v/>
      </c>
      <c r="CQ155" s="68">
        <f>IF(CN155&gt;0,(CN155-CQ$10)/CQ$10,0)</f>
        <v/>
      </c>
      <c r="CR155" s="68" t="n"/>
      <c r="CS155" s="15">
        <f>IF(CN155&gt;0,(CN155-CN$10)/CN$10,0)</f>
        <v/>
      </c>
      <c r="CU155" s="13" t="n">
        <v>37.14</v>
      </c>
      <c r="CV155" s="68">
        <f>IF(CU155&gt;0,((CU155-CU154)/CU154),0)</f>
        <v/>
      </c>
      <c r="CW155" s="68">
        <f>IF(CU155&gt;0,CV155-$V155,0)</f>
        <v/>
      </c>
      <c r="CX155" s="68">
        <f>IF(CU155&gt;0,(CU155-CX$10)/CX$10,0)</f>
        <v/>
      </c>
      <c r="CY155" s="68" t="n"/>
      <c r="CZ155" s="15">
        <f>IF(CU155&gt;0,(CU155-CU$10)/CU$10,0)</f>
        <v/>
      </c>
      <c r="DB155" s="13" t="n">
        <v>19.91</v>
      </c>
      <c r="DC155" s="68">
        <f>IF(DB155&gt;0,((DB155-DB154)/DB154),0)</f>
        <v/>
      </c>
      <c r="DD155" s="68">
        <f>IF(DB155&gt;0,DC155-$V155,0)</f>
        <v/>
      </c>
      <c r="DE155" s="68">
        <f>IF(DB155&gt;0,(DB155-DE$10)/DE$10,0)</f>
        <v/>
      </c>
      <c r="DF155" s="68" t="n"/>
      <c r="DG155" s="15">
        <f>IF(DB155&gt;0,(DB155-DB$10)/DB$10,0)</f>
        <v/>
      </c>
      <c r="DI155" s="13" t="n">
        <v>48.66</v>
      </c>
      <c r="DJ155" s="68">
        <f>IF(DI155&gt;0,((DI155-DI154)/DI154),0)</f>
        <v/>
      </c>
      <c r="DK155" s="68">
        <f>IF(DI155&gt;0,DJ155-$V155,0)</f>
        <v/>
      </c>
      <c r="DL155" s="68">
        <f>IF(DI155&gt;0,(DI155-DL$10)/DL$10,0)</f>
        <v/>
      </c>
      <c r="DM155" s="68" t="n"/>
      <c r="DN155" s="15">
        <f>IF(DI155&gt;0,(DI155-DI$10)/DI$10,0)</f>
        <v/>
      </c>
      <c r="DP155" s="13" t="n">
        <v>42.64</v>
      </c>
      <c r="DQ155" s="68">
        <f>IF(DP155&gt;0,((DP155-DP154)/DP154),0)</f>
        <v/>
      </c>
      <c r="DR155" s="68">
        <f>IF(DP155&gt;0,DQ155-$V155,0)</f>
        <v/>
      </c>
      <c r="DS155" s="68" t="n"/>
      <c r="DT155" s="68" t="n"/>
      <c r="DU155" s="15">
        <f>IF(DP155&gt;0,(DP155-DP$10)/DP$10,0)</f>
        <v/>
      </c>
      <c r="DV155" s="18" t="n"/>
      <c r="DW155" s="13" t="n">
        <v>36.67</v>
      </c>
      <c r="DX155" s="68">
        <f>IF(DW155&gt;0,((DW155-DW154)/DW154),0)</f>
        <v/>
      </c>
      <c r="DY155" s="68">
        <f>IF(DW155&gt;0,DX155-$V155,0)</f>
        <v/>
      </c>
      <c r="DZ155" s="68">
        <f>IF(DW155&gt;0,(DW155-DZ$10)/DZ$10,0)</f>
        <v/>
      </c>
      <c r="EA155" s="68" t="n"/>
      <c r="EB155" s="15">
        <f>IF(DW155&gt;0,(DW155-DW$10)/DW$10,0)</f>
        <v/>
      </c>
      <c r="ED155" s="13" t="n">
        <v>39.38</v>
      </c>
      <c r="EE155" s="68">
        <f>IF(ED155&gt;0,((ED155-ED154)/ED154),0)</f>
        <v/>
      </c>
      <c r="EF155" s="68">
        <f>IF(ED155&gt;0,EE155-$V155,0)</f>
        <v/>
      </c>
      <c r="EG155" s="68">
        <f>IF(ED155&gt;0,(ED155-EG$10)/EG$10,0)</f>
        <v/>
      </c>
      <c r="EH155" s="68" t="n"/>
      <c r="EI155" s="15">
        <f>IF(ED155&gt;0,(ED155-ED$10)/ED$10,0)</f>
        <v/>
      </c>
      <c r="EK155" s="13" t="n">
        <v>128.88</v>
      </c>
      <c r="EL155" s="68">
        <f>IF(EK155&gt;0,((EK155-EK154)/EK154),0)</f>
        <v/>
      </c>
      <c r="EM155" s="68">
        <f>IF(EK155&gt;0,EL155-$V155,0)</f>
        <v/>
      </c>
      <c r="EN155" s="68">
        <f>IF(EK155&gt;0,(EK155-EN$10)/EN$10,0)</f>
        <v/>
      </c>
      <c r="EO155" s="68" t="n"/>
      <c r="EP155" s="15">
        <f>IF(EK155&gt;0,(EK155-EK$10)/EK$10,0)</f>
        <v/>
      </c>
      <c r="ER155" s="13" t="n">
        <v>39.65</v>
      </c>
      <c r="ES155" s="68">
        <f>IF(ER155&gt;0,((ER155-ER154)/ER154),0)</f>
        <v/>
      </c>
      <c r="ET155" s="68">
        <f>IF(ER155&gt;0,ES155-$V155,0)</f>
        <v/>
      </c>
      <c r="EU155" s="68">
        <f>IF(ER155&gt;0,(ER155-EU$10)/EU$10,0)</f>
        <v/>
      </c>
      <c r="EV155" s="68" t="n"/>
      <c r="EW155" s="15">
        <f>IF(ER155&gt;0,(ER155-ER$10)/ER$10,0)</f>
        <v/>
      </c>
      <c r="EY155" s="13" t="n">
        <v>38.24</v>
      </c>
      <c r="EZ155" s="68">
        <f>IF(EY155&gt;0,((EY155-EY154)/EY154),0)</f>
        <v/>
      </c>
      <c r="FA155" s="68">
        <f>IF(EY155&gt;0,EZ155-$V155,0)</f>
        <v/>
      </c>
      <c r="FB155" s="68" t="n"/>
      <c r="FC155" s="68" t="n"/>
      <c r="FD155" s="15">
        <f>IF(EY155&gt;0,(EY155-EY$10)/EY$10,0)</f>
        <v/>
      </c>
      <c r="FF155" s="13" t="n">
        <v>58.28</v>
      </c>
      <c r="FG155" s="68">
        <f>IF(FF155&gt;0,((FF155-FF154)/FF154),0)</f>
        <v/>
      </c>
      <c r="FH155" s="68">
        <f>IF(FF155&gt;0,FG155-$V155,0)</f>
        <v/>
      </c>
      <c r="FI155" s="68">
        <f>IF(FF155&gt;0,(FF155-FI$10)/FI$10,0)</f>
        <v/>
      </c>
      <c r="FJ155" s="68" t="n"/>
      <c r="FK155" s="15">
        <f>IF(FF155&gt;0,(FF155-FF$10)/FF$10,0)</f>
        <v/>
      </c>
      <c r="FM155" s="13" t="n">
        <v>198.12</v>
      </c>
      <c r="FN155" s="68">
        <f>IF(FM155&gt;0,((FM155-FM154)/FM154),0)</f>
        <v/>
      </c>
      <c r="FO155" s="68">
        <f>IF(FM155&gt;0,FN155-$V155,0)</f>
        <v/>
      </c>
      <c r="FP155" s="68">
        <f>IF(FM155&gt;0,(FM155-FP$10)/FP$10,0)</f>
        <v/>
      </c>
      <c r="FQ155" s="68" t="n"/>
      <c r="FR155" s="15">
        <f>IF(FM155&gt;0,(FM155-FM$10)/FM$10,0)</f>
        <v/>
      </c>
      <c r="FT155" s="13" t="n">
        <v>88.37</v>
      </c>
      <c r="FU155" s="68">
        <f>IF(FT155&gt;0,((FT155-FT154)/FT154),0)</f>
        <v/>
      </c>
      <c r="FV155" s="68">
        <f>IF(FT155&gt;0,FU155-$V155,0)</f>
        <v/>
      </c>
      <c r="FW155" s="68">
        <f>IF(FT155&gt;0,(FT155-FW$10)/FW$10,0)</f>
        <v/>
      </c>
      <c r="FX155" s="68" t="n"/>
      <c r="FY155" s="15">
        <f>IF(FT155&gt;0,(FT155-FT$10)/FT$10,0)</f>
        <v/>
      </c>
      <c r="GA155" s="13" t="n">
        <v>17.77</v>
      </c>
      <c r="GB155" s="68">
        <f>IF(GA155&gt;0,((GA155-GA154)/GA154),0)</f>
        <v/>
      </c>
      <c r="GC155" s="68">
        <f>IF(GA155&gt;0,GB155-$V155,0)</f>
        <v/>
      </c>
      <c r="GD155" s="68" t="n"/>
      <c r="GE155" s="68" t="n"/>
      <c r="GF155" s="15">
        <f>IF(GA155&gt;0,(GA155-GA$10)/GA$10,0)</f>
        <v/>
      </c>
      <c r="GG155" s="18" t="n"/>
      <c r="GH155" s="13" t="n">
        <v>19.63</v>
      </c>
      <c r="GI155" s="68">
        <f>IF(GH155&gt;0,((GH155-GH154)/GH154),0)</f>
        <v/>
      </c>
      <c r="GJ155" s="68">
        <f>IF(GH155&gt;0,GI155-$V155,0)</f>
        <v/>
      </c>
      <c r="GK155" s="68">
        <f>IF(GH155&gt;0,(GH155-GK$10)/GK$10,0)</f>
        <v/>
      </c>
      <c r="GL155" s="68" t="n"/>
      <c r="GM155" s="15">
        <f>IF(GH155&gt;0,(GH155-GH$10)/GH$10,0)</f>
        <v/>
      </c>
      <c r="GO155" s="13" t="n">
        <v>25.36</v>
      </c>
      <c r="GP155" s="68">
        <f>IF(GO155&gt;0,((GO155-GO154)/GO154),0)</f>
        <v/>
      </c>
      <c r="GQ155" s="68">
        <f>IF(GO155&gt;0,GP155-$V155,0)</f>
        <v/>
      </c>
      <c r="GR155" s="68" t="n"/>
      <c r="GS155" s="68" t="n"/>
      <c r="GT155" s="15">
        <f>IF(GO155&gt;0,(GO155-GO$10)/GO$10,0)</f>
        <v/>
      </c>
      <c r="GV155" s="13" t="n">
        <v>16.27</v>
      </c>
      <c r="GW155" s="68">
        <f>IF(GV155&gt;0,((GV155-GV154)/GV154),0)</f>
        <v/>
      </c>
      <c r="GX155" s="68">
        <f>IF(GV155&gt;0,GW155-$V155,0)</f>
        <v/>
      </c>
      <c r="GY155" s="68">
        <f>IF(GV155&gt;0,(GV155-GY$10)/GY$10,0)</f>
        <v/>
      </c>
      <c r="GZ155" s="68" t="n"/>
      <c r="HA155" s="15">
        <f>IF(GV155&gt;0,(GV155-GV$10)/GV$10,0)</f>
        <v/>
      </c>
      <c r="HD155" s="13" t="n">
        <v>302.63</v>
      </c>
      <c r="HE155" s="68">
        <f>IF(HD155&gt;0,((HD155-HD154)/HD154),0)</f>
        <v/>
      </c>
      <c r="HF155" s="68">
        <f>IF(HD155&gt;0,HE155-$V155,0)</f>
        <v/>
      </c>
      <c r="HG155" s="68">
        <f>IF(HD155&gt;0,(HD155-HG$10)/HG$10,0)</f>
        <v/>
      </c>
      <c r="HH155" s="68" t="n"/>
      <c r="HI155" s="15">
        <f>IF(HD155&gt;0,(HD155-HD$10)/HD$10,0)</f>
        <v/>
      </c>
      <c r="HK155" s="13" t="n">
        <v>56.71</v>
      </c>
      <c r="HL155" s="68">
        <f>IF(HK155&gt;0,((HK155-HK154)/HK154),0)</f>
        <v/>
      </c>
      <c r="HM155" s="68">
        <f>IF(HK155&gt;0,HL155-$V155,0)</f>
        <v/>
      </c>
      <c r="HN155" s="68">
        <f>IF(HK155&gt;0,(HK155-HN$10)/HN$10,0)</f>
        <v/>
      </c>
      <c r="HO155" s="68" t="n"/>
      <c r="HP155" s="15">
        <f>IF(HK155&gt;0,(HK155-HK$10)/HK$10,0)</f>
        <v/>
      </c>
      <c r="HR155" s="13" t="n">
        <v>109.64</v>
      </c>
      <c r="HS155" s="68">
        <f>IF(HR155&gt;0,((HR155-HR154)/HR154),0)</f>
        <v/>
      </c>
      <c r="HT155" s="68">
        <f>IF(HR155&gt;0,HS155-$V155,0)</f>
        <v/>
      </c>
      <c r="HU155" s="68">
        <f>IF(HR155&gt;0,(HR155-HU$10)/HU$10,0)</f>
        <v/>
      </c>
      <c r="HV155" s="68" t="n"/>
      <c r="HW155" s="15">
        <f>IF(HR155&gt;0,(HR155-HR$10)/HR$10,0)</f>
        <v/>
      </c>
      <c r="HY155" s="13" t="n">
        <v>173.72</v>
      </c>
      <c r="HZ155" s="68">
        <f>IF(HY155&gt;0,((HY155-HY154)/HY154),0)</f>
        <v/>
      </c>
      <c r="IA155" s="68">
        <f>IF(HY155&gt;0,HZ155-$V155,0)</f>
        <v/>
      </c>
      <c r="IB155" s="68">
        <f>IF(HY155&gt;0,(HY155-IB$10)/IB$10,0)</f>
        <v/>
      </c>
      <c r="IC155" s="68" t="n"/>
      <c r="ID155" s="15">
        <f>IF(HY155&gt;0,(HY155-HY$10)/HY$10,0)</f>
        <v/>
      </c>
      <c r="IF155" s="13" t="n">
        <v>288.64</v>
      </c>
      <c r="IG155" s="68">
        <f>IF(IF155&gt;0,((IF155-IF154)/IF154),0)</f>
        <v/>
      </c>
      <c r="IH155" s="68">
        <f>IF(IF155&gt;0,IG155-$V155,0)</f>
        <v/>
      </c>
      <c r="II155" s="68">
        <f>IF(IF155&gt;0,(IF155-II$10)/II$10,0)</f>
        <v/>
      </c>
      <c r="IJ155" s="68" t="n"/>
      <c r="IK155" s="15">
        <f>IF(IF155&gt;0,(IF155-IF$10)/IF$10,0)</f>
        <v/>
      </c>
      <c r="IM155" s="13" t="n">
        <v>269.83</v>
      </c>
      <c r="IN155" s="68">
        <f>IF(IM155&gt;0,((IM155-IM154)/IM154),0)</f>
        <v/>
      </c>
      <c r="IO155" s="68">
        <f>IF(IM155&gt;0,IN155-$V155,0)</f>
        <v/>
      </c>
      <c r="IP155" s="68">
        <f>IF(IM155&gt;0,(IM155-IP$10)/IP$10,0)</f>
        <v/>
      </c>
      <c r="IQ155" s="68" t="n"/>
      <c r="IR155" s="15">
        <f>IF(IM155&gt;0,(IM155-IM$10)/IM$10,0)</f>
        <v/>
      </c>
      <c r="IT155" s="13" t="n">
        <v>72.93000000000001</v>
      </c>
      <c r="IU155" s="68">
        <f>IF(IT155&gt;0,((IT155-IT154)/IT154),0)</f>
        <v/>
      </c>
      <c r="IV155" s="68">
        <f>IF(IT155&gt;0,IU155-$V155,0)</f>
        <v/>
      </c>
      <c r="IW155" s="68">
        <f>IF(IT155&gt;0,(IT155-IW$10)/IW$10,0)</f>
        <v/>
      </c>
      <c r="IX155" s="68" t="n"/>
      <c r="IY155" s="15">
        <f>IF(IT155&gt;0,(IT155-IT$10)/IT$10,0)</f>
        <v/>
      </c>
      <c r="JA155" s="13" t="n">
        <v>750.01</v>
      </c>
      <c r="JB155" s="68">
        <f>IF(JA155&gt;0,((JA155-JA154)/JA154),0)</f>
        <v/>
      </c>
      <c r="JC155" s="68">
        <f>IF(JA155&gt;0,JB155-$V155,0)</f>
        <v/>
      </c>
      <c r="JD155" s="68">
        <f>IF(JA155&gt;0,(JA155-JD$10)/JD$10,0)</f>
        <v/>
      </c>
      <c r="JE155" s="68" t="n"/>
      <c r="JF155" s="15">
        <f>IF(JA155&gt;0,(JA155-JA$10)/JA$10,0)</f>
        <v/>
      </c>
      <c r="JH155" s="13" t="n">
        <v>524.11</v>
      </c>
      <c r="JI155" s="68">
        <f>IF(JH155&gt;0,((JH155-JH154)/JH154),0)</f>
        <v/>
      </c>
      <c r="JJ155" s="68">
        <f>IF(JH155&gt;0,JI155-$V155,0)</f>
        <v/>
      </c>
      <c r="JK155" s="68">
        <f>IF(JH155&gt;0,(JH155-JK$10)/JK$10,0)</f>
        <v/>
      </c>
      <c r="JL155" s="68" t="n"/>
      <c r="JM155" s="15">
        <f>IF(JH155&gt;0,(JH155-JH$10)/JH$10,0)</f>
        <v/>
      </c>
      <c r="JO155" s="13" t="n">
        <v>17.23</v>
      </c>
      <c r="JP155" s="68">
        <f>IF(JO155&gt;0,((JO155-JO154)/JO154),0)</f>
        <v/>
      </c>
      <c r="JQ155" s="68">
        <f>IF(JO155&gt;0,JP155-$V155,0)</f>
        <v/>
      </c>
      <c r="JR155" s="68">
        <f>IF(JO155&gt;0,(JO155-JR$10)/JR$10,0)</f>
        <v/>
      </c>
      <c r="JS155" s="68" t="n"/>
      <c r="JT155" s="15">
        <f>IF(JO155&gt;0,(JO155-JO$10)/JO$10,0)</f>
        <v/>
      </c>
      <c r="JV155" s="13" t="n">
        <v>2.04</v>
      </c>
      <c r="JW155" s="68">
        <f>IF(JV155&gt;0,((JV155-JV154)/JV154),0)</f>
        <v/>
      </c>
      <c r="JX155" s="68">
        <f>IF(JV155&gt;0,JW155-$V155,0)</f>
        <v/>
      </c>
      <c r="JY155" s="68">
        <f>IF(JV155&gt;0,(JV155-JY$10)/JY$10,0)</f>
        <v/>
      </c>
      <c r="JZ155" s="68" t="n"/>
      <c r="KA155" s="15">
        <f>IF(JV155&gt;0,(JV155-JV$10)/JV$10,0)</f>
        <v/>
      </c>
      <c r="KC155" s="13" t="n">
        <v>18.46</v>
      </c>
      <c r="KD155" s="68">
        <f>IF(KC155&gt;0,((KC155-KC154)/KC154),0)</f>
        <v/>
      </c>
      <c r="KE155" s="68">
        <f>IF(KC155&gt;0,KD155-$V155,0)</f>
        <v/>
      </c>
      <c r="KF155" s="68">
        <f>IF(KC155&gt;0,(KC155-KF$10)/KF$10,0)</f>
        <v/>
      </c>
      <c r="KG155" s="68" t="n"/>
      <c r="KH155" s="15">
        <f>IF(KC155&gt;0,(KC155-KC$10)/KC$10,0)</f>
        <v/>
      </c>
      <c r="KI155" s="18" t="n"/>
      <c r="KJ155" s="13" t="n">
        <v>107.56</v>
      </c>
      <c r="KK155" s="68">
        <f>IF(KJ155&gt;0,((KJ155-KJ154)/KJ154),0)</f>
        <v/>
      </c>
      <c r="KL155" s="68">
        <f>IF(KJ155&gt;0,KK155-$V155,0)</f>
        <v/>
      </c>
      <c r="KM155" s="68">
        <f>IF(KJ155&gt;0,(KJ155-KM$10)/KM$10,0)</f>
        <v/>
      </c>
      <c r="KN155" s="68" t="n"/>
      <c r="KO155" s="15">
        <f>IF(KJ155&gt;0,(KJ155-KJ$10)/KJ$10,0)</f>
        <v/>
      </c>
      <c r="KQ155" s="13" t="n">
        <v>1.625</v>
      </c>
      <c r="KR155" s="68">
        <f>IF(KQ155&gt;0,((KQ155-KQ154)/KQ154),0)</f>
        <v/>
      </c>
      <c r="KS155" s="68">
        <f>IF(KQ155&gt;0,KR155-$V155,0)</f>
        <v/>
      </c>
      <c r="KT155" s="68">
        <f>IF(KQ155&gt;0,(KQ155-KT$10)/KT$10,0)</f>
        <v/>
      </c>
      <c r="KU155" s="68" t="n"/>
      <c r="KV155" s="15">
        <f>IF(KQ155&gt;0,(KQ155-KQ$10)/KQ$10,0)</f>
        <v/>
      </c>
      <c r="KW155" s="18" t="n"/>
      <c r="KX155" s="13" t="n">
        <v>50.85</v>
      </c>
      <c r="KY155" s="68">
        <f>IF(KX155&gt;0,((KX155-KX154)/KX154),0)</f>
        <v/>
      </c>
      <c r="KZ155" s="68">
        <f>IF(KX155&gt;0,KY155-$V155,0)</f>
        <v/>
      </c>
      <c r="LA155" s="68">
        <f>IF(KX155&gt;0,(KX155-LA$10)/LA$10,0)</f>
        <v/>
      </c>
      <c r="LB155" s="68" t="n"/>
      <c r="LC155" s="15">
        <f>IF(KX155&gt;0,(KX155-KX$10)/KX$10,0)</f>
        <v/>
      </c>
      <c r="LD155" s="18" t="n"/>
      <c r="LE155" s="13" t="n">
        <v>52.34</v>
      </c>
      <c r="LF155" s="68">
        <f>IF(LE155&gt;0,((LE155-LE154)/LE154),0)</f>
        <v/>
      </c>
      <c r="LG155" s="68">
        <f>IF(LE155&gt;0,LF155-$V155,0)</f>
        <v/>
      </c>
      <c r="LH155" s="68">
        <f>IF(LE155&gt;0,(LE155-LH$10)/LH$10,0)</f>
        <v/>
      </c>
      <c r="LI155" s="68" t="n"/>
      <c r="LJ155" s="15">
        <f>IF(LE155&gt;0,(LE155-LE$10)/LE$10,0)</f>
        <v/>
      </c>
      <c r="LL155" s="13" t="n">
        <v>125.22</v>
      </c>
      <c r="LM155" s="68">
        <f>IF(LL155&gt;0,((LL155-LL154)/LL154),0)</f>
        <v/>
      </c>
      <c r="LN155" s="68">
        <f>IF(LL155&gt;0,LM155-$V155,0)</f>
        <v/>
      </c>
      <c r="LO155" s="68">
        <f>IF(LL155&gt;0,(LL155-LO$10)/LO$10,0)</f>
        <v/>
      </c>
      <c r="LP155" s="68" t="n"/>
      <c r="LQ155" s="15">
        <f>IF(LL155&gt;0,(LL155-LL$10)/LL$10,0)</f>
        <v/>
      </c>
      <c r="LS155" s="13" t="n">
        <v>16.21</v>
      </c>
      <c r="LT155" s="68">
        <f>IF(LS155&gt;0,((LS155-LS154)/LS154),0)</f>
        <v/>
      </c>
      <c r="LU155" s="68">
        <f>IF(LS155&gt;0,LT155-$V155,0)</f>
        <v/>
      </c>
      <c r="LV155" s="68" t="n"/>
      <c r="LW155" s="68" t="n"/>
      <c r="LX155" s="15">
        <f>IF(LS155&gt;0,(LS155-LS$10)/LS$10,0)</f>
        <v/>
      </c>
      <c r="LZ155" s="13" t="n">
        <v>13.41</v>
      </c>
      <c r="MA155" s="68">
        <f>IF(LZ155&gt;0,((LZ155-LZ154)/LZ154),0)</f>
        <v/>
      </c>
      <c r="MB155" s="68">
        <f>IF(LZ155&gt;0,MA155-$V155,0)</f>
        <v/>
      </c>
      <c r="MC155" s="68">
        <f>IF(LZ155&gt;0,(LZ155-MC$10)/MC$10,0)</f>
        <v/>
      </c>
      <c r="MD155" s="68" t="n"/>
      <c r="ME155" s="15">
        <f>IF(LZ155&gt;0,(LZ155-LZ$10)/LZ$10,0)</f>
        <v/>
      </c>
      <c r="MG155" s="13" t="n">
        <v>71.48999999999999</v>
      </c>
      <c r="MH155" s="68">
        <f>IF(MG155&gt;0,((MG155-MG154)/MG154),0)</f>
        <v/>
      </c>
      <c r="MI155" s="68">
        <f>IF(MG155&gt;0,MH155-$V155,0)</f>
        <v/>
      </c>
      <c r="MJ155" s="68">
        <f>IF(MG155&gt;0,(MG155-MJ$10)/MJ$10,0)</f>
        <v/>
      </c>
      <c r="MK155" s="68" t="n"/>
      <c r="ML155" s="15">
        <f>IF(MG155&gt;0,(MG155-MG$10)/MG$10,0)</f>
        <v/>
      </c>
      <c r="MN155" s="13" t="n">
        <v>149.5</v>
      </c>
      <c r="MO155" s="68">
        <f>IF(MN155&gt;0,((MN155-MN154)/MN154),0)</f>
        <v/>
      </c>
      <c r="MP155" s="68">
        <f>IF(MN155&gt;0,MO155-$V155,0)</f>
        <v/>
      </c>
      <c r="MQ155" s="68">
        <f>IF(MN155&gt;0,(MN155-MQ$10)/MQ$10,0)</f>
        <v/>
      </c>
      <c r="MR155" s="68" t="n"/>
      <c r="MS155" s="15">
        <f>IF(MN155&gt;0,(MN155-MN$10)/MN$10,0)</f>
        <v/>
      </c>
      <c r="MU155" s="13" t="n">
        <v>15.16</v>
      </c>
      <c r="MV155" s="68">
        <f>IF(MU155&gt;0,((MU155-MU154)/MU154),0)</f>
        <v/>
      </c>
      <c r="MW155" s="68">
        <f>IF(MU155&gt;0,MV155-$V155,0)</f>
        <v/>
      </c>
      <c r="MX155" s="68">
        <f>IF(MU155&gt;0,(MU155-MX$10)/MX$10,0)</f>
        <v/>
      </c>
      <c r="MY155" s="68" t="n"/>
      <c r="MZ155" s="15">
        <f>IF(MU155&gt;0,(MU155-MU$10)/MU$10,0)</f>
        <v/>
      </c>
      <c r="NB155" s="13" t="n">
        <v>269.38</v>
      </c>
      <c r="NC155" s="68">
        <f>IF(NB155&gt;0,((NB155-NB154)/NB154),0)</f>
        <v/>
      </c>
      <c r="ND155" s="68">
        <f>IF(NB155&gt;0,NC155-$V155,0)</f>
        <v/>
      </c>
      <c r="NE155" s="68">
        <f>IF(NB155&gt;0,(NB155-NE$10)/NE$10,0)</f>
        <v/>
      </c>
      <c r="NF155" s="68" t="n"/>
      <c r="NG155" s="15">
        <f>IF(NB155&gt;0,(NB155-NB$10)/NB$10,0)</f>
        <v/>
      </c>
      <c r="NI155" s="13" t="n">
        <v>5.69</v>
      </c>
      <c r="NJ155" s="68">
        <f>IF(NI155&gt;0,((NI155-NI154)/NI154),0)</f>
        <v/>
      </c>
      <c r="NK155" s="68">
        <f>IF(NI155&gt;0,NJ155-$V155,0)</f>
        <v/>
      </c>
      <c r="NL155" s="68">
        <f>IF(NI155&gt;0,(NI155-NL$10)/NL$10,0)</f>
        <v/>
      </c>
      <c r="NM155" s="68" t="n"/>
      <c r="NN155" s="15">
        <f>IF(NI155&gt;0,(NI155-NI$10)/NI$10,0)</f>
        <v/>
      </c>
      <c r="NP155" s="13" t="n">
        <v>656.5</v>
      </c>
      <c r="NQ155" s="68">
        <f>IF(NP155&gt;0,((NP155-NP154)/NP154),0)</f>
        <v/>
      </c>
      <c r="NR155" s="68">
        <f>IF(NP155&gt;0,NQ155-$V155,0)</f>
        <v/>
      </c>
      <c r="NS155" s="68">
        <f>IF(NP155&gt;0,(NP155-NS$10)/NS$10,0)</f>
        <v/>
      </c>
      <c r="NT155" s="68" t="n"/>
      <c r="NU155" s="15">
        <f>IF(NP155&gt;0,(NP155-NP$10)/NP$10,0)</f>
        <v/>
      </c>
      <c r="NW155" s="13" t="n">
        <v>189.13</v>
      </c>
      <c r="NX155" s="68">
        <f>IF(NW155&gt;0,((NW155-NW154)/NW154),0)</f>
        <v/>
      </c>
      <c r="NY155" s="68">
        <f>IF(NW155&gt;0,NX155-$V155,0)</f>
        <v/>
      </c>
      <c r="NZ155" s="68">
        <f>IF(NW155&gt;0,(NW155-NZ$10)/NZ$10,0)</f>
        <v/>
      </c>
      <c r="OA155" s="68" t="n"/>
      <c r="OB155" s="15">
        <f>IF(NW155&gt;0,(NW155-NW$10)/NW$10,0)</f>
        <v/>
      </c>
      <c r="OD155" s="13" t="n">
        <v>2.29</v>
      </c>
      <c r="OE155" s="68">
        <f>IF(OD155&gt;0,((OD155-OD154)/OD154),0)</f>
        <v/>
      </c>
      <c r="OF155" s="68">
        <f>IF(OD155&gt;0,OE155-$V155,0)</f>
        <v/>
      </c>
      <c r="OG155" s="68">
        <f>IF(OD155&gt;0,(OD155-OG$10)/OG$10,0)</f>
        <v/>
      </c>
      <c r="OH155" s="68" t="n"/>
      <c r="OI155" s="15">
        <f>IF(OD155&gt;0,(OD155-OD$10)/OD$10,0)</f>
        <v/>
      </c>
      <c r="OK155" s="13" t="n">
        <v>208.33</v>
      </c>
      <c r="OL155" s="68">
        <f>IF(OK155&gt;0,((OK155-OK154)/OK154),0)</f>
        <v/>
      </c>
      <c r="OM155" s="68">
        <f>IF(OK155&gt;0,OL155-$V155,0)</f>
        <v/>
      </c>
      <c r="ON155" s="68">
        <f>IF(OK155&gt;0,(OK155-ON$10)/ON$10,0)</f>
        <v/>
      </c>
      <c r="OO155" s="68" t="n"/>
      <c r="OP155" s="15">
        <f>IF(OK155&gt;0,(OK155-OK$10)/OK$10,0)</f>
        <v/>
      </c>
      <c r="OR155" s="13" t="n">
        <v>5.87</v>
      </c>
      <c r="OS155" s="68">
        <f>IF(OR155&gt;0,((OR155-OR154)/OR154),0)</f>
        <v/>
      </c>
      <c r="OT155" s="68">
        <f>IF(OR155&gt;0,OS155-$V155,0)</f>
        <v/>
      </c>
      <c r="OU155" s="68">
        <f>IF(OR155&gt;0,(OR155-OU$10)/OU$10,0)</f>
        <v/>
      </c>
      <c r="OV155" s="68" t="n"/>
      <c r="OW155" s="15">
        <f>IF(OR155&gt;0,(OR155-OR$10)/OR$10,0)</f>
        <v/>
      </c>
      <c r="OY155" s="13" t="n">
        <v>156.81</v>
      </c>
      <c r="OZ155" s="68">
        <f>IF(OY155&gt;0,((OY155-OY154)/OY154),0)</f>
        <v/>
      </c>
      <c r="PA155" s="68">
        <f>IF(OY155&gt;0,OZ155-$V155,0)</f>
        <v/>
      </c>
      <c r="PB155" s="68">
        <f>IF(OY155&gt;0,(OY155-PB$10)/PB$10,0)</f>
        <v/>
      </c>
      <c r="PC155" s="68" t="n"/>
      <c r="PD155" s="15">
        <f>IF(OY155&gt;0,(OY155-OY$10)/OY$10,0)</f>
        <v/>
      </c>
      <c r="PE155" s="18" t="n"/>
      <c r="PF155" s="13" t="n">
        <v>278.26</v>
      </c>
      <c r="PG155" s="68">
        <f>IF(PF155&gt;0,((PF155-PF154)/PF154),0)</f>
        <v/>
      </c>
      <c r="PH155" s="68">
        <f>IF(PF155&gt;0,PG155-$V155,0)</f>
        <v/>
      </c>
      <c r="PI155" s="68">
        <f>IF(PF155&gt;0,(PF155-PI$10)/PI$10,0)</f>
        <v/>
      </c>
      <c r="PJ155" s="68" t="n"/>
      <c r="PK155" s="15">
        <f>IF(PF155&gt;0,(PF155-PF$10)/PF$10,0)</f>
        <v/>
      </c>
      <c r="PM155" s="13" t="n"/>
      <c r="PN155" s="68">
        <f>IF(PM155&gt;0,((PM155-PM154)/PM154),0)</f>
        <v/>
      </c>
      <c r="PO155" s="68">
        <f>PN155-$V155</f>
        <v/>
      </c>
      <c r="PP155" s="68">
        <f>IF(PM155&gt;0,(PM155-PP$10)/PP$10,0)</f>
        <v/>
      </c>
      <c r="PQ155" s="68" t="n"/>
      <c r="PR155" s="15">
        <f>IF(PM155&gt;0,(PM155-PM$10)/PM$10,0)</f>
        <v/>
      </c>
      <c r="PT155" s="13" t="n">
        <v>8.85</v>
      </c>
      <c r="PU155" s="68">
        <f>IF(PT155&gt;0,((PT155-PT154)/PT154),0)</f>
        <v/>
      </c>
      <c r="PV155" s="68">
        <f>IF(PT155&gt;0,PU155-$V155,0)</f>
        <v/>
      </c>
      <c r="PW155" s="68">
        <f>IF(PT155&gt;0,(PT155-PW$10)/PW$10,0)</f>
        <v/>
      </c>
      <c r="PX155" s="68" t="n"/>
      <c r="PY155" s="15">
        <f>IF(PT155&gt;0,(PT155-PT$10)/PT$10,0)</f>
        <v/>
      </c>
      <c r="QA155" s="13" t="n">
        <v>252.28</v>
      </c>
      <c r="QB155" s="68">
        <f>IF(QA155&gt;0,((QA155-QA154)/QA154),0)</f>
        <v/>
      </c>
      <c r="QC155" s="68">
        <f>IF(QA155&gt;0,QB155-$V155,0)</f>
        <v/>
      </c>
      <c r="QD155" s="68">
        <f>IF(QA155&gt;0,(QA155-QD$10)/QD$10,0)</f>
        <v/>
      </c>
      <c r="QE155" s="68" t="n"/>
      <c r="QF155" s="15">
        <f>IF(QA155&gt;0,(QA155-QA$10)/QA$10,0)</f>
        <v/>
      </c>
      <c r="QH155" s="13" t="n">
        <v>1.566</v>
      </c>
      <c r="QI155" s="68">
        <f>IF(QH155&gt;0,((QH155-QH154)/QH154),0)</f>
        <v/>
      </c>
      <c r="QJ155" s="68">
        <f>IF(QH155&gt;0,QI155-$V155,0)</f>
        <v/>
      </c>
      <c r="QK155" s="68">
        <f>IF(QH155&gt;0,(QH155-QK$10)/QK$10,0)</f>
        <v/>
      </c>
      <c r="QL155" s="68" t="n"/>
      <c r="QM155" s="15">
        <f>IF(QH155&gt;0,(QH155-QH$10)/QH$10,0)</f>
        <v/>
      </c>
      <c r="QO155" s="13" t="n">
        <v>13.94</v>
      </c>
      <c r="QP155" s="68">
        <f>IF(QO155&gt;0,((QO155-QO154)/QO154),0)</f>
        <v/>
      </c>
      <c r="QQ155" s="68">
        <f>IF(QO155&gt;0,QP155-$V155,0)</f>
        <v/>
      </c>
      <c r="QR155" s="68">
        <f>IF(QO155&gt;0,(QO155-QR$10)/QR$10,0)</f>
        <v/>
      </c>
      <c r="QS155" s="68" t="n"/>
      <c r="QT155" s="15">
        <f>IF(QO155&gt;0,(QO155-QO$10)/QO$10,0)</f>
        <v/>
      </c>
      <c r="QV155" s="13" t="n">
        <v>2.683</v>
      </c>
      <c r="QW155" s="68">
        <f>IF(QV155&gt;0,((QV155-QV154)/QV154),0)</f>
        <v/>
      </c>
      <c r="QX155" s="68">
        <f>IF(QV155&gt;0,QW155-$V155,0)</f>
        <v/>
      </c>
      <c r="QY155" s="68">
        <f>IF(QV155&gt;0,(QV155-QY$10)/QY$10,0)</f>
        <v/>
      </c>
      <c r="QZ155" s="68" t="n"/>
      <c r="RA155" s="15">
        <f>IF(QV155&gt;0,(QV155-QV$10)/QV$10,0)</f>
        <v/>
      </c>
      <c r="RC155" s="13" t="n">
        <v>43.34</v>
      </c>
      <c r="RD155" s="68">
        <f>IF(RC155&gt;0,((RC155-RC154)/RC154),0)</f>
        <v/>
      </c>
      <c r="RE155" s="68">
        <f>IF(RC155&gt;0,RD155-$V155,0)</f>
        <v/>
      </c>
      <c r="RF155" s="68">
        <f>IF(RC155&gt;0,(RC155-RF$10)/RF$10,0)</f>
        <v/>
      </c>
      <c r="RG155" s="68" t="n"/>
      <c r="RH155" s="15">
        <f>IF(RC155&gt;0,(RC155-RC$10)/RC$10,0)</f>
        <v/>
      </c>
      <c r="RJ155" s="13" t="n">
        <v>235.21</v>
      </c>
      <c r="RK155" s="68">
        <f>IF(RJ155&gt;0,((RJ155-RJ154)/RJ154),0)</f>
        <v/>
      </c>
      <c r="RL155" s="68">
        <f>RK155-$V155</f>
        <v/>
      </c>
      <c r="RM155" s="68">
        <f>IF(RJ155&gt;0,(RJ155-RM$10)/RM$10,0)</f>
        <v/>
      </c>
      <c r="RN155" s="68" t="n"/>
      <c r="RO155" s="15">
        <f>IF(RJ155&gt;0,(RJ155-RJ$10)/RJ$10,0)</f>
        <v/>
      </c>
      <c r="RQ155" s="13" t="n">
        <v>16.07</v>
      </c>
      <c r="RR155" s="68">
        <f>IF(RQ155&gt;0,((RQ155-RQ154)/RQ154),0)</f>
        <v/>
      </c>
      <c r="RS155" s="68">
        <f>RR155-$V155</f>
        <v/>
      </c>
      <c r="RT155" s="68">
        <f>IF(RQ155&gt;0,(RQ155-RT$10)/RT$10,0)</f>
        <v/>
      </c>
      <c r="RU155" s="68" t="n"/>
      <c r="RV155" s="15">
        <f>IF(RQ155&gt;0,(RQ155-RQ$10)/RQ$10,0)</f>
        <v/>
      </c>
      <c r="RX155" s="13" t="n">
        <v>154.27</v>
      </c>
      <c r="RY155" s="68">
        <f>IF(RX155&gt;0,((RX155-RX154)/RX154),0)</f>
        <v/>
      </c>
      <c r="RZ155" s="68">
        <f>RY155-$V155</f>
        <v/>
      </c>
      <c r="SA155" s="68">
        <f>IF(RX155&gt;0,(RX155-SA$10)/SA$10,0)</f>
        <v/>
      </c>
      <c r="SB155" s="68" t="n"/>
      <c r="SC155" s="15">
        <f>IF(RX155&gt;0,(RX155-RX$10)/RX$10,0)</f>
        <v/>
      </c>
      <c r="SE155" s="13" t="n">
        <v>14.12</v>
      </c>
      <c r="SF155" s="68">
        <f>IF(SE155&gt;0,((SE155-SE154)/SE154),0)</f>
        <v/>
      </c>
      <c r="SG155" s="68">
        <f>SF155-$V155</f>
        <v/>
      </c>
      <c r="SH155" s="68">
        <f>IF(SE155&gt;0,(SE155-SH$10)/SH$10,0)</f>
        <v/>
      </c>
      <c r="SI155" s="68" t="n"/>
      <c r="SJ155" s="15">
        <f>IF(SE155&gt;0,(SE155-SE$10)/SE$10,0)</f>
        <v/>
      </c>
      <c r="SL155" s="13" t="n">
        <v>1.18</v>
      </c>
      <c r="SM155" s="68">
        <f>IF(SL155&gt;0,((SL155-SL154)/SL154),0)</f>
        <v/>
      </c>
      <c r="SN155" s="68">
        <f>SM155-$V155</f>
        <v/>
      </c>
      <c r="SO155" s="68">
        <f>IF(SL155&gt;0,(SL155-SO$10)/SO$10,0)</f>
        <v/>
      </c>
      <c r="SP155" s="68" t="n"/>
      <c r="SQ155" s="15">
        <f>IF(SL155&gt;0,(SL155-SL$10)/SL$10,0)</f>
        <v/>
      </c>
      <c r="SS155" s="13" t="n">
        <v>16.38</v>
      </c>
      <c r="ST155" s="68">
        <f>IF(SS155&gt;0,((SS155-SS154)/SS154),0)</f>
        <v/>
      </c>
      <c r="SU155" s="68">
        <f>ST155-$V155</f>
        <v/>
      </c>
      <c r="SV155" s="68">
        <f>IF(SS155&gt;0,(SS155-SV$10)/SV$10,0)</f>
        <v/>
      </c>
      <c r="SW155" s="68" t="n"/>
      <c r="SX155" s="15">
        <f>IF(SS155&gt;0,(SS155-SS$10)/SS$10,0)</f>
        <v/>
      </c>
      <c r="SZ155" s="13" t="n">
        <v>63.69</v>
      </c>
      <c r="TA155" s="68">
        <f>IF(SZ155&gt;0,((SZ155-SZ154)/SZ154),0)</f>
        <v/>
      </c>
      <c r="TB155" s="68">
        <f>TA155-$V155</f>
        <v/>
      </c>
      <c r="TC155" s="68">
        <f>IF(SZ155&gt;0,(SZ155-TC$10)/TC$10,0)</f>
        <v/>
      </c>
      <c r="TD155" s="68" t="n"/>
      <c r="TE155" s="15">
        <f>IF(SZ155&gt;0,(SZ155-SZ$10)/SZ$10,0)</f>
        <v/>
      </c>
      <c r="TG155" s="587" t="n">
        <v>0.2214</v>
      </c>
      <c r="TH155" s="68">
        <f>IF(TG155&gt;0,((TG155-TG154)/TG154),0)</f>
        <v/>
      </c>
      <c r="TI155" s="68">
        <f>TH155-$V155</f>
        <v/>
      </c>
      <c r="TJ155" s="68">
        <f>IF(TG155&gt;0,(TG155-TJ$10)/TJ$10,0)</f>
        <v/>
      </c>
      <c r="TK155" s="68" t="n"/>
      <c r="TL155" s="15">
        <f>IF(TG155&gt;0,(TG155-TG$10)/TG$10,0)</f>
        <v/>
      </c>
      <c r="TN155" s="13" t="n">
        <v>86.98999999999999</v>
      </c>
      <c r="TO155" s="68">
        <f>IF(TN155&gt;0,((TN155-TN154)/TN154),0)</f>
        <v/>
      </c>
      <c r="TP155" s="68">
        <f>TO155-$V155</f>
        <v/>
      </c>
      <c r="TQ155" s="68">
        <f>IF(TN155&gt;0,(TN155-TQ$10)/TQ$10,0)</f>
        <v/>
      </c>
      <c r="TR155" s="68" t="n"/>
      <c r="TS155" s="15">
        <f>IF(TN155&gt;0,(TN155-TN$10)/TN$10,0)</f>
        <v/>
      </c>
      <c r="TU155" s="587" t="n">
        <v>2.9</v>
      </c>
      <c r="TV155" s="68">
        <f>IF(TU155&gt;0,((TU155-TU154)/TU154),0)</f>
        <v/>
      </c>
      <c r="TW155" s="68">
        <f>TV155-$V155</f>
        <v/>
      </c>
      <c r="TX155" s="68">
        <f>IF(TU155&gt;0,(TU155-TX$10)/TX$10,0)</f>
        <v/>
      </c>
      <c r="TY155" s="68" t="n"/>
      <c r="TZ155" s="15">
        <f>IF(TU155&gt;0,(TU155-TU$10)/TU$10,0)</f>
        <v/>
      </c>
      <c r="UB155" s="587" t="n"/>
      <c r="UC155" s="68">
        <f>IF(UB155&gt;0,((UB155-UB154)/UB154),0)</f>
        <v/>
      </c>
      <c r="UD155" s="68">
        <f>UC155-$V155</f>
        <v/>
      </c>
      <c r="UE155" s="68">
        <f>IF(UB155&gt;0,(UB155-UE$10)/UE$10,0)</f>
        <v/>
      </c>
      <c r="UF155" s="68" t="n"/>
      <c r="UG155" s="15">
        <f>IF(UB155&gt;0,(UB155-UB$10)/UB$10,0)</f>
        <v/>
      </c>
      <c r="UI155" s="587" t="n"/>
      <c r="UJ155" s="68">
        <f>IF(UI155&gt;0,((UI155-UI154)/UI154),0)</f>
        <v/>
      </c>
      <c r="UK155" s="68">
        <f>UJ155-$V155</f>
        <v/>
      </c>
      <c r="UL155" s="68">
        <f>IF(UI155&gt;0,(UI155-UL$10)/UL$10,0)</f>
        <v/>
      </c>
      <c r="UM155" s="68" t="n"/>
      <c r="UN155" s="15">
        <f>IF(UI155&gt;0,(UI155-UI$10)/UI$10,0)</f>
        <v/>
      </c>
      <c r="UP155" s="587" t="n"/>
      <c r="UQ155" s="68">
        <f>IF(UP155&gt;0,((UP155-UP154)/UP154),0)</f>
        <v/>
      </c>
      <c r="UR155" s="68">
        <f>UQ155-$V155</f>
        <v/>
      </c>
      <c r="US155" s="68">
        <f>IF(UP155&gt;0,(UP155-US$10)/US$10,0)</f>
        <v/>
      </c>
      <c r="UT155" s="68" t="n"/>
      <c r="UU155" s="15">
        <f>IF(UP155&gt;0,(UP155-UP$10)/UP$10,0)</f>
        <v/>
      </c>
      <c r="UW155" s="587" t="n"/>
      <c r="UX155" s="68">
        <f>IF(UW155&gt;0,((UW155-UW154)/UW154),0)</f>
        <v/>
      </c>
      <c r="UY155" s="68">
        <f>UX155-$V155</f>
        <v/>
      </c>
      <c r="UZ155" s="68">
        <f>IF(UW155&gt;0,(UW155-UZ$10)/UZ$10,0)</f>
        <v/>
      </c>
      <c r="VA155" s="68" t="n"/>
      <c r="VB155" s="15">
        <f>IF(UW155&gt;0,(UW155-UW$10)/UW$10,0)</f>
        <v/>
      </c>
      <c r="VD155" s="587" t="n"/>
      <c r="VE155" s="68">
        <f>IF(VD155&gt;0,((VD155-VD154)/VD154),0)</f>
        <v/>
      </c>
      <c r="VF155" s="68">
        <f>VE155-$V155</f>
        <v/>
      </c>
      <c r="VG155" s="68">
        <f>IF(VD155&gt;0,(VD155-VG$10)/VG$10,0)</f>
        <v/>
      </c>
      <c r="VH155" s="68" t="n"/>
      <c r="VI155" s="15">
        <f>IF(VD155&gt;0,(VD155-VD$10)/VD$10,0)</f>
        <v/>
      </c>
      <c r="VM155" s="21">
        <f>IF($C155&gt;0,(($IK$5*IG155)+($GT$5*GP155)+($JM$5*JI155)+($JF$5*JB155)+($IY$5*IU155)+($IR$5*IN155)+($ID$5*HZ155)+($HW$5*HS155)+($HP$5*HL155)+($HI$5*HE155)+($GF$5*GB155)+($FY$5*FU155)+($FR$5*FN155)+($FK$5*FG155)+($FD$5*EZ155)+($EW$5*ES155)+($EP$5*EL155)+($EI$5*EE155)+($EB$5*DX155)+($DU$5*DQ155)+($DN$5*DJ155)+($DG$5*DC155)+($CZ$5*CV155)+($CS$5*CO155)+($CL$5*CH155)+($CE$5*CA155)+($BX$5*BT155)+($BQ$5*BM155)+($BJ$5*BF155)+($BC$5*AY155)+($AV$5*AR155)+($AO$5*AK155)+($AH$5*AD155)+($JT$5*JP155)+($KA$5*JW155)+($KO$5*KK155)+($PR$5*PN155)+($GM$5*GI155)+($HA$5*GW155)+($KV$5*KR155)+($KH$5*KD155)+($LC$5*KY155)+($MS$5*MO155)+($ML$5*MH155)+($ME$5*MA155)+($LX$5*LT155)+($LQ$5*LM155)+($LJ$5*LF155)+(MV155*$MZ$5)+(NC155*$NG$5)+(NJ155*$NN$5)+($OI$5*OE155)+($NU$5*NQ155)+($OB$5*NX155)+($PK$5*PG155)+($OP$5*OL155)+($OW$5*OS155)+($PD$5*OZ155)+(PU155*$PY$5)+(QB155*$QF$5)+(QI155*$QM$5)+(QP155*$QT$5)+(QW155*$RA$5)+(RD155*$RH$5)+(RK155*$RO$5)+(RR155*$RV$5)+(RY155*$SC$5)+(SF155*$SJ$5)+(SM155*$SQ$5)+(ST155*$SX$5)+(TA155*$TE$5))+(TH155*$TL$5)+(TO155*$TS$5))/$VM$5</f>
        <v/>
      </c>
      <c r="VN155" s="538" t="n"/>
      <c r="VO155" s="21">
        <f>IF($C155&gt;0,(($IK$5*II155)+($GT$5*GR155)+($JM$5*JK155)+($JF$5*JD155)+($IY$5*IW155)+($IR$5*IP155)+($ID$5*IB155)+($HW$5*HU155)+($HP$5*HN155)+($HI$5*HG155)+($GF$5*GD155)+($FY$5*FW155)+($FR$5*FP155)+($FK$5*FI155)+($FD$5*FB155)+($EW$5*EU155)+($EP$5*EN155)+($EI$5*EG155)+($EB$5*DZ155)+($DU$5*DS155)+($DN$5*DL155)+($DG$5*DE155)+($CZ$5*CX155)+($CS$5*CQ155)+($CL$5*CJ155)+($CE$5*CC155)+($BX$5*BV155)+($BQ$5*BO155)+($BJ$5*BH155)+($BC$5*BA155)+($AV$5*AT155)+($AO$5*AM155)+($AH$5*AF155)+($KO$5*KM155)+($KH$5*KF155)+($KA$5*JY155)+($JT$5*JR155)+($PR$5*PP155)+($GM$5*GK155)+($HA$5*GY155)+($KV$5*KT155)+($LC$5*LA155)+($MS$5*MQ155)+($ML$5*MJ155)+($ME$5*MC155)+($LX$5*LV155)+($LQ$5*LO155)+($LJ$5*LH155)+(MX155*$MZ$5)+(NE155*$NG$5)+(NL155*$NN$5)+($OI$5*OG155)+($NU$5*NS155)+($OB$5*NZ155)+($PD$5*PB155)+($OW$5*OU155)+($OP$5*ON155)+($PK$5*PI155)+($PY$5*PW155)+($QF$5*QD155)+($QM$5*QK155)+($QT$5*QR155)+($RA$5*QY155)+($RH$5*RF155)+($RO$5*RM155)+(RT155*$RV$5)+(SA155*$SC$5)+(SH155*$SJ$5)+(SO155*$SQ$5)+(SV155*$SX$5)+(TC155*$TE$5)+(TJ155*$TL$5)+(TQ155*$TS$5))/$VM$5,0)</f>
        <v/>
      </c>
      <c r="VP155" s="14" t="n"/>
      <c r="VQ155" s="21">
        <f>IF($C155&gt;0,(($IK$5*IK155)+($GT$5*GT155)+($JM$5*JM155)+($JF$5*JF155)+($IY$5*IY155)+($IR$5*IR155)+($ID$5*ID155)+($HW$5*HW155)+($HP$5*HP155)+($HI$5*HI155)+($GF$5*GF155)+($FY$5*FY155)+($FR$5*FR155)+($FK$5*FK155)+($FD$5*FD155)+($EW$5*EW155)+($EP$5*EP155)+($EI$5*EI155)+($EB$5*EB155)+($DU$5*DU155)+($DN$5*DN155)+($DG$5*DG155)+($CZ$5*CZ155)+($CS$5*CS155)+($CL$5*CL155)+($CE$5*CE155)+($BX$5*BX155)+($BQ$5*BQ155)+($BJ$5*BJ155)+($BC$5*BC155)+($AV$5*AV155)+($AO$5*AO155)+($AH$5*AH155)+($KO$5*KO155)+($PR$5*PR155)+($GM$5*GM155)+($HA$5*HA155)+($KH$5*KH155)+($KA$5*KA155)+($JT$5*JT155)+($KV$5*KV155)+($LC$5*LC155)+($MS$5*MS155)+($ML$5*ML155)+($ME$5*ME155)+($LX$5*LX155)+($LQ$5*LQ155)+($LJ$5*LJ155)+($OI$5*OI155)+($NU$5*NU155)+($NN$5*NN155)+($NG$5*NG155)+($MZ$5*MZ155)+(OB155*$OB$5)+($PD$5*PD155)+($OW$5*OW155)+($OP$5*OP155)+($PK$5*PK155)+(PY155*$PY$5)+(QF155*$QF$5)+(QM155*$QM$5)+(QT155*$QT$5)+(RA155*$RA$5)+(RH155*$RH$5)+(RO155*$RO$5)+(RV155*$RV$5)+(SC155*$SC$5)+(SJ155*$SJ$5)+(SQ155*$SQ$5)+(SX155*$SX$5)+(TE155*$TE$5)+(TL155*$TL$5)+(TS155*$TS$5))/$VM$5,0)</f>
        <v/>
      </c>
    </row>
    <row r="156" ht="16" customHeight="1" s="545">
      <c r="A156" s="127" t="n">
        <v>45873</v>
      </c>
      <c r="B156" s="4">
        <f>A156</f>
        <v/>
      </c>
      <c r="C156" s="13" t="n">
        <v>44173.64</v>
      </c>
      <c r="D156" s="138">
        <f>IF(C156&gt;0,C156-C155,0)</f>
        <v/>
      </c>
      <c r="E156" s="68">
        <f>IF(C156&gt;0,D156/C155,0)</f>
        <v/>
      </c>
      <c r="F156" s="15">
        <f>IF(C156&gt;0,(C156-C$10)/C$10,0)</f>
        <v/>
      </c>
      <c r="G156" s="13" t="n">
        <v>6329.94</v>
      </c>
      <c r="H156" s="138">
        <f>IF(G156&gt;0,G156-G155,0)</f>
        <v/>
      </c>
      <c r="I156" s="68">
        <f>IF(G156&gt;0,H156/G155,0)</f>
        <v/>
      </c>
      <c r="J156" s="15">
        <f>IF(G156&gt;0,(G156-G$10)/G$10,0)</f>
        <v/>
      </c>
      <c r="K156" s="13" t="n">
        <v>21053.58</v>
      </c>
      <c r="L156" s="138">
        <f>IF(K156&gt;0,K156-K155,0)</f>
        <v/>
      </c>
      <c r="M156" s="68">
        <f>IF(K156&gt;0,L156/K155,0)</f>
        <v/>
      </c>
      <c r="N156" s="15">
        <f>IF(K156&gt;0,(K156-K$10)/K$10,0)</f>
        <v/>
      </c>
      <c r="O156" s="13" t="n">
        <v>2212.3</v>
      </c>
      <c r="P156" s="138">
        <f>IF(O156&gt;0,O156-O155,0)</f>
        <v/>
      </c>
      <c r="Q156" s="68">
        <f>IF(O156&gt;0,P156/O155,0)</f>
        <v/>
      </c>
      <c r="R156" s="15">
        <f>IF(O156&gt;0,(O156-O$10)/O$10,0)</f>
        <v/>
      </c>
      <c r="S156" s="18">
        <f>IF(O156&gt;0,(((O156*0.7)*Q156)+((K156*0.9)*M156)+((G156*0.65)*I156)+((C156*0.6)*E156))/(O156+K156+G156+C156),0)</f>
        <v/>
      </c>
      <c r="T156" s="121">
        <f>IF(O156&gt;0,(S156*200)+T155,0)</f>
        <v/>
      </c>
      <c r="U156" s="121">
        <f>T156</f>
        <v/>
      </c>
      <c r="V156" s="134">
        <f>IF(T156&gt;0,(T156-T155)/T155,0)</f>
        <v/>
      </c>
      <c r="W156" s="21">
        <f>IF(T156&gt;0,(T156-T$11)/T$11,0)</f>
        <v/>
      </c>
      <c r="X156" s="18">
        <f>IF(T156&gt;0,((Q156+M156+I156+E156)/4),0)</f>
        <v/>
      </c>
      <c r="Y156" s="353" t="n">
        <v>142164.98</v>
      </c>
      <c r="Z156" s="15" t="n">
        <v>2e-06</v>
      </c>
      <c r="AA156" s="21">
        <f>Z156-$V156</f>
        <v/>
      </c>
      <c r="AC156" s="13" t="n">
        <v>246.72</v>
      </c>
      <c r="AD156" s="68">
        <f>IF(AC156&gt;0,((AC156-AC155)/AC155),0)</f>
        <v/>
      </c>
      <c r="AE156" s="68">
        <f>IF(AC156&gt;0,AD156-$V156,0)</f>
        <v/>
      </c>
      <c r="AF156" s="68">
        <f>IF(AC156&gt;0,(AC156-AF$10)/AF$10,0)</f>
        <v/>
      </c>
      <c r="AG156" s="68" t="n"/>
      <c r="AH156" s="15">
        <f>IF(AC156&gt;0,(AC156-AC$10)/AC$10,0)</f>
        <v/>
      </c>
      <c r="AJ156" s="13" t="n">
        <v>23.97</v>
      </c>
      <c r="AK156" s="68">
        <f>IF(AJ156&gt;0,((AJ156-AJ155)/AJ155),0)</f>
        <v/>
      </c>
      <c r="AL156" s="68">
        <f>IF(AJ156&gt;0,AK156-$V156,0)</f>
        <v/>
      </c>
      <c r="AM156" s="68">
        <f>IF(AJ156&gt;0,(AJ156-AM$10)/AM$10,0)</f>
        <v/>
      </c>
      <c r="AN156" s="68" t="n"/>
      <c r="AO156" s="15">
        <f>IF(AJ156&gt;0,(AJ156-AJ$10)/AJ$10,0)</f>
        <v/>
      </c>
      <c r="AQ156" s="13" t="n">
        <v>23.21</v>
      </c>
      <c r="AR156" s="68">
        <f>IF(AQ156&gt;0,((AQ156-AQ155)/AQ155),0)</f>
        <v/>
      </c>
      <c r="AS156" s="68">
        <f>IF(AQ156&gt;0,AR156-$V156,0)</f>
        <v/>
      </c>
      <c r="AT156" s="68">
        <f>IF(AQ156&gt;0,(AQ156-AT$10)/AT$10,0)</f>
        <v/>
      </c>
      <c r="AU156" s="68" t="n"/>
      <c r="AV156" s="15">
        <f>IF(AQ156&gt;0,(AQ156-AQ$10)/AQ$10,0)</f>
        <v/>
      </c>
      <c r="AX156" s="13" t="n">
        <v>219.98</v>
      </c>
      <c r="AY156" s="68">
        <f>IF(AX156&gt;0,((AX156-AX155)/AX155),0)</f>
        <v/>
      </c>
      <c r="AZ156" s="68">
        <f>IF(AX156&gt;0,AY156-$V156,0)</f>
        <v/>
      </c>
      <c r="BA156" s="68">
        <f>IF(AX156&gt;0,(AX156-BA$10)/BA$10,0)</f>
        <v/>
      </c>
      <c r="BB156" s="68" t="n"/>
      <c r="BC156" s="15">
        <f>IF(AX156&gt;0,(AX156-AX$10)/AX$10,0)</f>
        <v/>
      </c>
      <c r="BE156" s="13" t="n">
        <v>80.3</v>
      </c>
      <c r="BF156" s="68">
        <f>IF(BE156&gt;0,((BE156-BE155)/BE155),0)</f>
        <v/>
      </c>
      <c r="BG156" s="68">
        <f>IF(BE156&gt;0,BF156-$V156,0)</f>
        <v/>
      </c>
      <c r="BH156" s="68" t="n"/>
      <c r="BI156" s="68" t="n"/>
      <c r="BJ156" s="15">
        <f>IF(BE156&gt;0,(BE156-BE$10)/BE$10,0)</f>
        <v/>
      </c>
      <c r="BL156" s="13" t="n">
        <v>76.11</v>
      </c>
      <c r="BM156" s="68">
        <f>IF(BL156&gt;0,((BL156-BL155)/BL155),0)</f>
        <v/>
      </c>
      <c r="BN156" s="68">
        <f>IF(BL156&gt;0,BM156-$V156,0)</f>
        <v/>
      </c>
      <c r="BO156" s="68">
        <f>IF(BL156&gt;0,(BL156-BO$10)/BO$10,0)</f>
        <v/>
      </c>
      <c r="BP156" s="68" t="n"/>
      <c r="BQ156" s="15">
        <f>IF(BL156&gt;0,(BL156-BL$10)/BL$10,0)</f>
        <v/>
      </c>
      <c r="BS156" s="13" t="n">
        <v>44.31</v>
      </c>
      <c r="BT156" s="68">
        <f>IF(BS156&gt;0,((BS156-BS155)/BS155),0)</f>
        <v/>
      </c>
      <c r="BU156" s="68">
        <f>IF(BS156&gt;0,BT156-$V156,0)</f>
        <v/>
      </c>
      <c r="BV156" s="68">
        <f>IF(BS156&gt;0,(BS156-BV$10)/BV$10,0)</f>
        <v/>
      </c>
      <c r="BW156" s="68" t="n"/>
      <c r="BX156" s="15">
        <f>IF(BS156&gt;0,(BS156-BS$10)/BS$10,0)</f>
        <v/>
      </c>
      <c r="BZ156" s="13" t="n"/>
      <c r="CA156" s="68">
        <f>IF(BZ156&gt;0,((BZ156-BZ155)/BZ155),0)</f>
        <v/>
      </c>
      <c r="CB156" s="68">
        <f>IF(BZ156&gt;0,CA156-$V156,0)</f>
        <v/>
      </c>
      <c r="CC156" s="68">
        <f>IF(BZ156&gt;0,(BZ156-CC$10)/CC$10,0)</f>
        <v/>
      </c>
      <c r="CD156" s="68" t="n"/>
      <c r="CE156" s="15">
        <f>IF(BZ156&gt;0,(BZ156-BZ$10)/BZ$10,0)</f>
        <v/>
      </c>
      <c r="CG156" s="13" t="n">
        <v>30.53</v>
      </c>
      <c r="CH156" s="68">
        <f>IF(CG156&gt;0,((CG156-CG155)/CG155),0)</f>
        <v/>
      </c>
      <c r="CI156" s="68">
        <f>IF(CG156&gt;0,CH156-$V156,0)</f>
        <v/>
      </c>
      <c r="CJ156" s="68">
        <f>IF(CG156&gt;0,(CG156-CJ$10)/CJ$10,0)</f>
        <v/>
      </c>
      <c r="CK156" s="68" t="n"/>
      <c r="CL156" s="15">
        <f>IF(CG156&gt;0,(CG156-CG$10)/CG$10,0)</f>
        <v/>
      </c>
      <c r="CN156" s="13" t="n">
        <v>33.56</v>
      </c>
      <c r="CO156" s="68">
        <f>IF(CN156&gt;0,((CN156-CN155)/CN155),0)</f>
        <v/>
      </c>
      <c r="CP156" s="68">
        <f>IF(CN156&gt;0,CO156-$V156,0)</f>
        <v/>
      </c>
      <c r="CQ156" s="68">
        <f>IF(CN156&gt;0,(CN156-CQ$10)/CQ$10,0)</f>
        <v/>
      </c>
      <c r="CR156" s="68" t="n"/>
      <c r="CS156" s="15">
        <f>IF(CN156&gt;0,(CN156-CN$10)/CN$10,0)</f>
        <v/>
      </c>
      <c r="CU156" s="13" t="n">
        <v>37.72</v>
      </c>
      <c r="CV156" s="68">
        <f>IF(CU156&gt;0,((CU156-CU155)/CU155),0)</f>
        <v/>
      </c>
      <c r="CW156" s="68">
        <f>IF(CU156&gt;0,CV156-$V156,0)</f>
        <v/>
      </c>
      <c r="CX156" s="68">
        <f>IF(CU156&gt;0,(CU156-CX$10)/CX$10,0)</f>
        <v/>
      </c>
      <c r="CY156" s="68" t="n"/>
      <c r="CZ156" s="15">
        <f>IF(CU156&gt;0,(CU156-CU$10)/CU$10,0)</f>
        <v/>
      </c>
      <c r="DB156" s="13" t="n">
        <v>20.31</v>
      </c>
      <c r="DC156" s="68">
        <f>IF(DB156&gt;0,((DB156-DB155)/DB155),0)</f>
        <v/>
      </c>
      <c r="DD156" s="68">
        <f>IF(DB156&gt;0,DC156-$V156,0)</f>
        <v/>
      </c>
      <c r="DE156" s="68">
        <f>IF(DB156&gt;0,(DB156-DE$10)/DE$10,0)</f>
        <v/>
      </c>
      <c r="DF156" s="68" t="n"/>
      <c r="DG156" s="15">
        <f>IF(DB156&gt;0,(DB156-DB$10)/DB$10,0)</f>
        <v/>
      </c>
      <c r="DI156" s="13" t="n">
        <v>49.45</v>
      </c>
      <c r="DJ156" s="68">
        <f>IF(DI156&gt;0,((DI156-DI155)/DI155),0)</f>
        <v/>
      </c>
      <c r="DK156" s="68">
        <f>IF(DI156&gt;0,DJ156-$V156,0)</f>
        <v/>
      </c>
      <c r="DL156" s="68">
        <f>IF(DI156&gt;0,(DI156-DL$10)/DL$10,0)</f>
        <v/>
      </c>
      <c r="DM156" s="68" t="n"/>
      <c r="DN156" s="15">
        <f>IF(DI156&gt;0,(DI156-DI$10)/DI$10,0)</f>
        <v/>
      </c>
      <c r="DP156" s="13" t="n">
        <v>43.14</v>
      </c>
      <c r="DQ156" s="68">
        <f>IF(DP156&gt;0,((DP156-DP155)/DP155),0)</f>
        <v/>
      </c>
      <c r="DR156" s="68">
        <f>IF(DP156&gt;0,DQ156-$V156,0)</f>
        <v/>
      </c>
      <c r="DS156" s="68" t="n"/>
      <c r="DT156" s="68" t="n"/>
      <c r="DU156" s="15">
        <f>IF(DP156&gt;0,(DP156-DP$10)/DP$10,0)</f>
        <v/>
      </c>
      <c r="DV156" s="18" t="n"/>
      <c r="DW156" s="13" t="n">
        <v>37.31</v>
      </c>
      <c r="DX156" s="68">
        <f>IF(DW156&gt;0,((DW156-DW155)/DW155),0)</f>
        <v/>
      </c>
      <c r="DY156" s="68">
        <f>IF(DW156&gt;0,DX156-$V156,0)</f>
        <v/>
      </c>
      <c r="DZ156" s="68">
        <f>IF(DW156&gt;0,(DW156-DZ$10)/DZ$10,0)</f>
        <v/>
      </c>
      <c r="EA156" s="68" t="n"/>
      <c r="EB156" s="15">
        <f>IF(DW156&gt;0,(DW156-DW$10)/DW$10,0)</f>
        <v/>
      </c>
      <c r="ED156" s="13" t="n">
        <v>39.99</v>
      </c>
      <c r="EE156" s="68">
        <f>IF(ED156&gt;0,((ED156-ED155)/ED155),0)</f>
        <v/>
      </c>
      <c r="EF156" s="68">
        <f>IF(ED156&gt;0,EE156-$V156,0)</f>
        <v/>
      </c>
      <c r="EG156" s="68">
        <f>IF(ED156&gt;0,(ED156-EG$10)/EG$10,0)</f>
        <v/>
      </c>
      <c r="EH156" s="68" t="n"/>
      <c r="EI156" s="15">
        <f>IF(ED156&gt;0,(ED156-ED$10)/ED$10,0)</f>
        <v/>
      </c>
      <c r="EK156" s="13" t="n">
        <v>132.49</v>
      </c>
      <c r="EL156" s="68">
        <f>IF(EK156&gt;0,((EK156-EK155)/EK155),0)</f>
        <v/>
      </c>
      <c r="EM156" s="68">
        <f>IF(EK156&gt;0,EL156-$V156,0)</f>
        <v/>
      </c>
      <c r="EN156" s="68">
        <f>IF(EK156&gt;0,(EK156-EN$10)/EN$10,0)</f>
        <v/>
      </c>
      <c r="EO156" s="68" t="n"/>
      <c r="EP156" s="15">
        <f>IF(EK156&gt;0,(EK156-EK$10)/EK$10,0)</f>
        <v/>
      </c>
      <c r="ER156" s="13" t="n">
        <v>39.89</v>
      </c>
      <c r="ES156" s="68">
        <f>IF(ER156&gt;0,((ER156-ER155)/ER155),0)</f>
        <v/>
      </c>
      <c r="ET156" s="68">
        <f>IF(ER156&gt;0,ES156-$V156,0)</f>
        <v/>
      </c>
      <c r="EU156" s="68">
        <f>IF(ER156&gt;0,(ER156-EU$10)/EU$10,0)</f>
        <v/>
      </c>
      <c r="EV156" s="68" t="n"/>
      <c r="EW156" s="15">
        <f>IF(ER156&gt;0,(ER156-ER$10)/ER$10,0)</f>
        <v/>
      </c>
      <c r="EY156" s="13" t="n">
        <v>39.87</v>
      </c>
      <c r="EZ156" s="68">
        <f>IF(EY156&gt;0,((EY156-EY155)/EY155),0)</f>
        <v/>
      </c>
      <c r="FA156" s="68">
        <f>IF(EY156&gt;0,EZ156-$V156,0)</f>
        <v/>
      </c>
      <c r="FB156" s="68" t="n"/>
      <c r="FC156" s="68" t="n"/>
      <c r="FD156" s="15">
        <f>IF(EY156&gt;0,(EY156-EY$10)/EY$10,0)</f>
        <v/>
      </c>
      <c r="FF156" s="13" t="n">
        <v>58.14</v>
      </c>
      <c r="FG156" s="68">
        <f>IF(FF156&gt;0,((FF156-FF155)/FF155),0)</f>
        <v/>
      </c>
      <c r="FH156" s="68">
        <f>IF(FF156&gt;0,FG156-$V156,0)</f>
        <v/>
      </c>
      <c r="FI156" s="68">
        <f>IF(FF156&gt;0,(FF156-FI$10)/FI$10,0)</f>
        <v/>
      </c>
      <c r="FJ156" s="68" t="n"/>
      <c r="FK156" s="15">
        <f>IF(FF156&gt;0,(FF156-FF$10)/FF$10,0)</f>
        <v/>
      </c>
      <c r="FM156" s="13" t="n">
        <v>202.81</v>
      </c>
      <c r="FN156" s="68">
        <f>IF(FM156&gt;0,((FM156-FM155)/FM155),0)</f>
        <v/>
      </c>
      <c r="FO156" s="68">
        <f>IF(FM156&gt;0,FN156-$V156,0)</f>
        <v/>
      </c>
      <c r="FP156" s="68">
        <f>IF(FM156&gt;0,(FM156-FP$10)/FP$10,0)</f>
        <v/>
      </c>
      <c r="FQ156" s="68" t="n"/>
      <c r="FR156" s="15">
        <f>IF(FM156&gt;0,(FM156-FM$10)/FM$10,0)</f>
        <v/>
      </c>
      <c r="FT156" s="13" t="n">
        <v>89.14</v>
      </c>
      <c r="FU156" s="68">
        <f>IF(FT156&gt;0,((FT156-FT155)/FT155),0)</f>
        <v/>
      </c>
      <c r="FV156" s="68">
        <f>IF(FT156&gt;0,FU156-$V156,0)</f>
        <v/>
      </c>
      <c r="FW156" s="68">
        <f>IF(FT156&gt;0,(FT156-FW$10)/FW$10,0)</f>
        <v/>
      </c>
      <c r="FX156" s="68" t="n"/>
      <c r="FY156" s="15">
        <f>IF(FT156&gt;0,(FT156-FT$10)/FT$10,0)</f>
        <v/>
      </c>
      <c r="GA156" s="13" t="n">
        <v>17.85</v>
      </c>
      <c r="GB156" s="68">
        <f>IF(GA156&gt;0,((GA156-GA155)/GA155),0)</f>
        <v/>
      </c>
      <c r="GC156" s="68">
        <f>IF(GA156&gt;0,GB156-$V156,0)</f>
        <v/>
      </c>
      <c r="GD156" s="68" t="n"/>
      <c r="GE156" s="68" t="n"/>
      <c r="GF156" s="15">
        <f>IF(GA156&gt;0,(GA156-GA$10)/GA$10,0)</f>
        <v/>
      </c>
      <c r="GG156" s="18" t="n"/>
      <c r="GH156" s="13" t="n">
        <v>19.71</v>
      </c>
      <c r="GI156" s="68">
        <f>IF(GH156&gt;0,((GH156-GH155)/GH155),0)</f>
        <v/>
      </c>
      <c r="GJ156" s="68">
        <f>IF(GH156&gt;0,GI156-$V156,0)</f>
        <v/>
      </c>
      <c r="GK156" s="68">
        <f>IF(GH156&gt;0,(GH156-GK$10)/GK$10,0)</f>
        <v/>
      </c>
      <c r="GL156" s="68" t="n"/>
      <c r="GM156" s="15">
        <f>IF(GH156&gt;0,(GH156-GH$10)/GH$10,0)</f>
        <v/>
      </c>
      <c r="GO156" s="13" t="n">
        <v>25.67</v>
      </c>
      <c r="GP156" s="68">
        <f>IF(GO156&gt;0,((GO156-GO155)/GO155),0)</f>
        <v/>
      </c>
      <c r="GQ156" s="68">
        <f>IF(GO156&gt;0,GP156-$V156,0)</f>
        <v/>
      </c>
      <c r="GR156" s="68" t="n"/>
      <c r="GS156" s="68" t="n"/>
      <c r="GT156" s="15">
        <f>IF(GO156&gt;0,(GO156-GO$10)/GO$10,0)</f>
        <v/>
      </c>
      <c r="GV156" s="13" t="n">
        <v>16.57</v>
      </c>
      <c r="GW156" s="68">
        <f>IF(GV156&gt;0,((GV156-GV155)/GV155),0)</f>
        <v/>
      </c>
      <c r="GX156" s="68">
        <f>IF(GV156&gt;0,GW156-$V156,0)</f>
        <v/>
      </c>
      <c r="GY156" s="68">
        <f>IF(GV156&gt;0,(GV156-GY$10)/GY$10,0)</f>
        <v/>
      </c>
      <c r="GZ156" s="68" t="n"/>
      <c r="HA156" s="15">
        <f>IF(GV156&gt;0,(GV156-GV$10)/GV$10,0)</f>
        <v/>
      </c>
      <c r="HD156" s="13" t="n">
        <v>309.26</v>
      </c>
      <c r="HE156" s="68">
        <f>IF(HD156&gt;0,((HD156-HD155)/HD155),0)</f>
        <v/>
      </c>
      <c r="HF156" s="68">
        <f>IF(HD156&gt;0,HE156-$V156,0)</f>
        <v/>
      </c>
      <c r="HG156" s="68">
        <f>IF(HD156&gt;0,(HD156-HG$10)/HG$10,0)</f>
        <v/>
      </c>
      <c r="HH156" s="68" t="n"/>
      <c r="HI156" s="15">
        <f>IF(HD156&gt;0,(HD156-HD$10)/HD$10,0)</f>
        <v/>
      </c>
      <c r="HK156" s="13" t="n">
        <v>59.5</v>
      </c>
      <c r="HL156" s="68">
        <f>IF(HK156&gt;0,((HK156-HK155)/HK155),0)</f>
        <v/>
      </c>
      <c r="HM156" s="68">
        <f>IF(HK156&gt;0,HL156-$V156,0)</f>
        <v/>
      </c>
      <c r="HN156" s="68">
        <f>IF(HK156&gt;0,(HK156-HN$10)/HN$10,0)</f>
        <v/>
      </c>
      <c r="HO156" s="68" t="n"/>
      <c r="HP156" s="15">
        <f>IF(HK156&gt;0,(HK156-HK$10)/HK$10,0)</f>
        <v/>
      </c>
      <c r="HR156" s="13" t="n">
        <v>107.37</v>
      </c>
      <c r="HS156" s="68">
        <f>IF(HR156&gt;0,((HR156-HR155)/HR155),0)</f>
        <v/>
      </c>
      <c r="HT156" s="68">
        <f>IF(HR156&gt;0,HS156-$V156,0)</f>
        <v/>
      </c>
      <c r="HU156" s="68">
        <f>IF(HR156&gt;0,(HR156-HU$10)/HU$10,0)</f>
        <v/>
      </c>
      <c r="HV156" s="68" t="n"/>
      <c r="HW156" s="15">
        <f>IF(HR156&gt;0,(HR156-HR$10)/HR$10,0)</f>
        <v/>
      </c>
      <c r="HY156" s="13" t="n">
        <v>180</v>
      </c>
      <c r="HZ156" s="68">
        <f>IF(HY156&gt;0,((HY156-HY155)/HY155),0)</f>
        <v/>
      </c>
      <c r="IA156" s="68">
        <f>IF(HY156&gt;0,HZ156-$V156,0)</f>
        <v/>
      </c>
      <c r="IB156" s="68">
        <f>IF(HY156&gt;0,(HY156-IB$10)/IB$10,0)</f>
        <v/>
      </c>
      <c r="IC156" s="68" t="n"/>
      <c r="ID156" s="15">
        <f>IF(HY156&gt;0,(HY156-HY$10)/HY$10,0)</f>
        <v/>
      </c>
      <c r="IF156" s="13" t="n">
        <v>297.72</v>
      </c>
      <c r="IG156" s="68">
        <f>IF(IF156&gt;0,((IF156-IF155)/IF155),0)</f>
        <v/>
      </c>
      <c r="IH156" s="68">
        <f>IF(IF156&gt;0,IG156-$V156,0)</f>
        <v/>
      </c>
      <c r="II156" s="68">
        <f>IF(IF156&gt;0,(IF156-II$10)/II$10,0)</f>
        <v/>
      </c>
      <c r="IJ156" s="68" t="n"/>
      <c r="IK156" s="15">
        <f>IF(IF156&gt;0,(IF156-IF$10)/IF$10,0)</f>
        <v/>
      </c>
      <c r="IM156" s="13" t="n">
        <v>265.67</v>
      </c>
      <c r="IN156" s="68">
        <f>IF(IM156&gt;0,((IM156-IM155)/IM155),0)</f>
        <v/>
      </c>
      <c r="IO156" s="68">
        <f>IF(IM156&gt;0,IN156-$V156,0)</f>
        <v/>
      </c>
      <c r="IP156" s="68">
        <f>IF(IM156&gt;0,(IM156-IP$10)/IP$10,0)</f>
        <v/>
      </c>
      <c r="IQ156" s="68" t="n"/>
      <c r="IR156" s="15">
        <f>IF(IM156&gt;0,(IM156-IM$10)/IM$10,0)</f>
        <v/>
      </c>
      <c r="IT156" s="13" t="n">
        <v>75.26000000000001</v>
      </c>
      <c r="IU156" s="68">
        <f>IF(IT156&gt;0,((IT156-IT155)/IT155),0)</f>
        <v/>
      </c>
      <c r="IV156" s="68">
        <f>IF(IT156&gt;0,IU156-$V156,0)</f>
        <v/>
      </c>
      <c r="IW156" s="68">
        <f>IF(IT156&gt;0,(IT156-IW$10)/IW$10,0)</f>
        <v/>
      </c>
      <c r="IX156" s="68" t="n"/>
      <c r="IY156" s="15">
        <f>IF(IT156&gt;0,(IT156-IT$10)/IT$10,0)</f>
        <v/>
      </c>
      <c r="JA156" s="13" t="n">
        <v>776.37</v>
      </c>
      <c r="JB156" s="68">
        <f>IF(JA156&gt;0,((JA156-JA155)/JA155),0)</f>
        <v/>
      </c>
      <c r="JC156" s="68">
        <f>IF(JA156&gt;0,JB156-$V156,0)</f>
        <v/>
      </c>
      <c r="JD156" s="68">
        <f>IF(JA156&gt;0,(JA156-JD$10)/JD$10,0)</f>
        <v/>
      </c>
      <c r="JE156" s="68" t="n"/>
      <c r="JF156" s="15">
        <f>IF(JA156&gt;0,(JA156-JA$10)/JA$10,0)</f>
        <v/>
      </c>
      <c r="JH156" s="13" t="n">
        <v>535.64</v>
      </c>
      <c r="JI156" s="68">
        <f>IF(JH156&gt;0,((JH156-JH155)/JH155),0)</f>
        <v/>
      </c>
      <c r="JJ156" s="68">
        <f>IF(JH156&gt;0,JI156-$V156,0)</f>
        <v/>
      </c>
      <c r="JK156" s="68">
        <f>IF(JH156&gt;0,(JH156-JK$10)/JK$10,0)</f>
        <v/>
      </c>
      <c r="JL156" s="68" t="n"/>
      <c r="JM156" s="15">
        <f>IF(JH156&gt;0,(JH156-JH$10)/JH$10,0)</f>
        <v/>
      </c>
      <c r="JO156" s="13" t="n">
        <v>18.49</v>
      </c>
      <c r="JP156" s="68">
        <f>IF(JO156&gt;0,((JO156-JO155)/JO155),0)</f>
        <v/>
      </c>
      <c r="JQ156" s="68">
        <f>IF(JO156&gt;0,JP156-$V156,0)</f>
        <v/>
      </c>
      <c r="JR156" s="68">
        <f>IF(JO156&gt;0,(JO156-JR$10)/JR$10,0)</f>
        <v/>
      </c>
      <c r="JS156" s="68" t="n"/>
      <c r="JT156" s="15">
        <f>IF(JO156&gt;0,(JO156-JO$10)/JO$10,0)</f>
        <v/>
      </c>
      <c r="JV156" s="13" t="n">
        <v>2.13</v>
      </c>
      <c r="JW156" s="68">
        <f>IF(JV156&gt;0,((JV156-JV155)/JV155),0)</f>
        <v/>
      </c>
      <c r="JX156" s="68">
        <f>IF(JV156&gt;0,JW156-$V156,0)</f>
        <v/>
      </c>
      <c r="JY156" s="68">
        <f>IF(JV156&gt;0,(JV156-JY$10)/JY$10,0)</f>
        <v/>
      </c>
      <c r="JZ156" s="68" t="n"/>
      <c r="KA156" s="15">
        <f>IF(JV156&gt;0,(JV156-JV$10)/JV$10,0)</f>
        <v/>
      </c>
      <c r="KC156" s="13" t="n">
        <v>18.27</v>
      </c>
      <c r="KD156" s="68">
        <f>IF(KC156&gt;0,((KC156-KC155)/KC155),0)</f>
        <v/>
      </c>
      <c r="KE156" s="68">
        <f>IF(KC156&gt;0,KD156-$V156,0)</f>
        <v/>
      </c>
      <c r="KF156" s="68">
        <f>IF(KC156&gt;0,(KC156-KF$10)/KF$10,0)</f>
        <v/>
      </c>
      <c r="KG156" s="68" t="n"/>
      <c r="KH156" s="15">
        <f>IF(KC156&gt;0,(KC156-KC$10)/KC$10,0)</f>
        <v/>
      </c>
      <c r="KI156" s="18" t="n"/>
      <c r="KJ156" s="13" t="n">
        <v>114.7</v>
      </c>
      <c r="KK156" s="68">
        <f>IF(KJ156&gt;0,((KJ156-KJ155)/KJ155),0)</f>
        <v/>
      </c>
      <c r="KL156" s="68">
        <f>IF(KJ156&gt;0,KK156-$V156,0)</f>
        <v/>
      </c>
      <c r="KM156" s="68">
        <f>IF(KJ156&gt;0,(KJ156-KM$10)/KM$10,0)</f>
        <v/>
      </c>
      <c r="KN156" s="68" t="n"/>
      <c r="KO156" s="15">
        <f>IF(KJ156&gt;0,(KJ156-KJ$10)/KJ$10,0)</f>
        <v/>
      </c>
      <c r="KQ156" s="13" t="n">
        <v>1.71</v>
      </c>
      <c r="KR156" s="68">
        <f>IF(KQ156&gt;0,((KQ156-KQ155)/KQ155),0)</f>
        <v/>
      </c>
      <c r="KS156" s="68">
        <f>IF(KQ156&gt;0,KR156-$V156,0)</f>
        <v/>
      </c>
      <c r="KT156" s="68">
        <f>IF(KQ156&gt;0,(KQ156-KT$10)/KT$10,0)</f>
        <v/>
      </c>
      <c r="KU156" s="68" t="n"/>
      <c r="KV156" s="15">
        <f>IF(KQ156&gt;0,(KQ156-KQ$10)/KQ$10,0)</f>
        <v/>
      </c>
      <c r="KW156" s="18" t="n"/>
      <c r="KX156" s="13" t="n">
        <v>56.57</v>
      </c>
      <c r="KY156" s="68">
        <f>IF(KX156&gt;0,((KX156-KX155)/KX155),0)</f>
        <v/>
      </c>
      <c r="KZ156" s="68">
        <f>IF(KX156&gt;0,KY156-$V156,0)</f>
        <v/>
      </c>
      <c r="LA156" s="68">
        <f>IF(KX156&gt;0,(KX156-LA$10)/LA$10,0)</f>
        <v/>
      </c>
      <c r="LB156" s="68" t="n"/>
      <c r="LC156" s="15">
        <f>IF(KX156&gt;0,(KX156-KX$10)/KX$10,0)</f>
        <v/>
      </c>
      <c r="LD156" s="18" t="n"/>
      <c r="LE156" s="13" t="n">
        <v>51.87</v>
      </c>
      <c r="LF156" s="68">
        <f>IF(LE156&gt;0,((LE156-LE155)/LE155),0)</f>
        <v/>
      </c>
      <c r="LG156" s="68">
        <f>IF(LE156&gt;0,LF156-$V156,0)</f>
        <v/>
      </c>
      <c r="LH156" s="68">
        <f>IF(LE156&gt;0,(LE156-LH$10)/LH$10,0)</f>
        <v/>
      </c>
      <c r="LI156" s="68" t="n"/>
      <c r="LJ156" s="15">
        <f>IF(LE156&gt;0,(LE156-LE$10)/LE$10,0)</f>
        <v/>
      </c>
      <c r="LL156" s="13" t="n">
        <v>131.39</v>
      </c>
      <c r="LM156" s="68">
        <f>IF(LL156&gt;0,((LL156-LL155)/LL155),0)</f>
        <v/>
      </c>
      <c r="LN156" s="68">
        <f>IF(LL156&gt;0,LM156-$V156,0)</f>
        <v/>
      </c>
      <c r="LO156" s="68">
        <f>IF(LL156&gt;0,(LL156-LO$10)/LO$10,0)</f>
        <v/>
      </c>
      <c r="LP156" s="68" t="n"/>
      <c r="LQ156" s="15">
        <f>IF(LL156&gt;0,(LL156-LL$10)/LL$10,0)</f>
        <v/>
      </c>
      <c r="LS156" s="13" t="n">
        <v>17.26</v>
      </c>
      <c r="LT156" s="68">
        <f>IF(LS156&gt;0,((LS156-LS155)/LS155),0)</f>
        <v/>
      </c>
      <c r="LU156" s="68">
        <f>IF(LS156&gt;0,LT156-$V156,0)</f>
        <v/>
      </c>
      <c r="LV156" s="68" t="n"/>
      <c r="LW156" s="68" t="n"/>
      <c r="LX156" s="15">
        <f>IF(LS156&gt;0,(LS156-LS$10)/LS$10,0)</f>
        <v/>
      </c>
      <c r="LZ156" s="13" t="n">
        <v>13.79</v>
      </c>
      <c r="MA156" s="68">
        <f>IF(LZ156&gt;0,((LZ156-LZ155)/LZ155),0)</f>
        <v/>
      </c>
      <c r="MB156" s="68">
        <f>IF(LZ156&gt;0,MA156-$V156,0)</f>
        <v/>
      </c>
      <c r="MC156" s="68">
        <f>IF(LZ156&gt;0,(LZ156-MC$10)/MC$10,0)</f>
        <v/>
      </c>
      <c r="MD156" s="68" t="n"/>
      <c r="ME156" s="15">
        <f>IF(LZ156&gt;0,(LZ156-LZ$10)/LZ$10,0)</f>
        <v/>
      </c>
      <c r="MG156" s="13" t="n">
        <v>76.41</v>
      </c>
      <c r="MH156" s="68">
        <f>IF(MG156&gt;0,((MG156-MG155)/MG155),0)</f>
        <v/>
      </c>
      <c r="MI156" s="68">
        <f>IF(MG156&gt;0,MH156-$V156,0)</f>
        <v/>
      </c>
      <c r="MJ156" s="68">
        <f>IF(MG156&gt;0,(MG156-MJ$10)/MJ$10,0)</f>
        <v/>
      </c>
      <c r="MK156" s="68" t="n"/>
      <c r="ML156" s="15">
        <f>IF(MG156&gt;0,(MG156-MG$10)/MG$10,0)</f>
        <v/>
      </c>
      <c r="MN156" s="13" t="n">
        <v>154.51</v>
      </c>
      <c r="MO156" s="68">
        <f>IF(MN156&gt;0,((MN156-MN155)/MN155),0)</f>
        <v/>
      </c>
      <c r="MP156" s="68">
        <f>IF(MN156&gt;0,MO156-$V156,0)</f>
        <v/>
      </c>
      <c r="MQ156" s="68">
        <f>IF(MN156&gt;0,(MN156-MQ$10)/MQ$10,0)</f>
        <v/>
      </c>
      <c r="MR156" s="68" t="n"/>
      <c r="MS156" s="15">
        <f>IF(MN156&gt;0,(MN156-MN$10)/MN$10,0)</f>
        <v/>
      </c>
      <c r="MU156" s="13" t="n">
        <v>16.74</v>
      </c>
      <c r="MV156" s="68">
        <f>IF(MU156&gt;0,((MU156-MU155)/MU155),0)</f>
        <v/>
      </c>
      <c r="MW156" s="68">
        <f>IF(MU156&gt;0,MV156-$V156,0)</f>
        <v/>
      </c>
      <c r="MX156" s="68">
        <f>IF(MU156&gt;0,(MU156-MX$10)/MX$10,0)</f>
        <v/>
      </c>
      <c r="MY156" s="68" t="n"/>
      <c r="MZ156" s="15">
        <f>IF(MU156&gt;0,(MU156-MU$10)/MU$10,0)</f>
        <v/>
      </c>
      <c r="NB156" s="13" t="n">
        <v>276.23</v>
      </c>
      <c r="NC156" s="68">
        <f>IF(NB156&gt;0,((NB156-NB155)/NB155),0)</f>
        <v/>
      </c>
      <c r="ND156" s="68">
        <f>IF(NB156&gt;0,NC156-$V156,0)</f>
        <v/>
      </c>
      <c r="NE156" s="68">
        <f>IF(NB156&gt;0,(NB156-NE$10)/NE$10,0)</f>
        <v/>
      </c>
      <c r="NF156" s="68" t="n"/>
      <c r="NG156" s="15">
        <f>IF(NB156&gt;0,(NB156-NB$10)/NB$10,0)</f>
        <v/>
      </c>
      <c r="NI156" s="13" t="n">
        <v>5.97</v>
      </c>
      <c r="NJ156" s="68">
        <f>IF(NI156&gt;0,((NI156-NI155)/NI155),0)</f>
        <v/>
      </c>
      <c r="NK156" s="68">
        <f>IF(NI156&gt;0,NJ156-$V156,0)</f>
        <v/>
      </c>
      <c r="NL156" s="68">
        <f>IF(NI156&gt;0,(NI156-NL$10)/NL$10,0)</f>
        <v/>
      </c>
      <c r="NM156" s="68" t="n"/>
      <c r="NN156" s="15">
        <f>IF(NI156&gt;0,(NI156-NI$10)/NI$10,0)</f>
        <v/>
      </c>
      <c r="NP156" s="13" t="n">
        <v>662.77</v>
      </c>
      <c r="NQ156" s="68">
        <f>IF(NP156&gt;0,((NP156-NP155)/NP155),0)</f>
        <v/>
      </c>
      <c r="NR156" s="68">
        <f>IF(NP156&gt;0,NQ156-$V156,0)</f>
        <v/>
      </c>
      <c r="NS156" s="68">
        <f>IF(NP156&gt;0,(NP156-NS$10)/NS$10,0)</f>
        <v/>
      </c>
      <c r="NT156" s="68" t="n"/>
      <c r="NU156" s="15">
        <f>IF(NP156&gt;0,(NP156-NP$10)/NP$10,0)</f>
        <v/>
      </c>
      <c r="NW156" s="13" t="n">
        <v>195.04</v>
      </c>
      <c r="NX156" s="68">
        <f>IF(NW156&gt;0,((NW156-NW155)/NW155),0)</f>
        <v/>
      </c>
      <c r="NY156" s="68">
        <f>IF(NW156&gt;0,NX156-$V156,0)</f>
        <v/>
      </c>
      <c r="NZ156" s="68">
        <f>IF(NW156&gt;0,(NW156-NZ$10)/NZ$10,0)</f>
        <v/>
      </c>
      <c r="OA156" s="68" t="n"/>
      <c r="OB156" s="15">
        <f>IF(NW156&gt;0,(NW156-NW$10)/NW$10,0)</f>
        <v/>
      </c>
      <c r="OD156" s="13" t="n">
        <v>2.49</v>
      </c>
      <c r="OE156" s="68">
        <f>IF(OD156&gt;0,((OD156-OD155)/OD155),0)</f>
        <v/>
      </c>
      <c r="OF156" s="68">
        <f>IF(OD156&gt;0,OE156-$V156,0)</f>
        <v/>
      </c>
      <c r="OG156" s="68">
        <f>IF(OD156&gt;0,(OD156-OG$10)/OG$10,0)</f>
        <v/>
      </c>
      <c r="OH156" s="68" t="n"/>
      <c r="OI156" s="15">
        <f>IF(OD156&gt;0,(OD156-OD$10)/OD$10,0)</f>
        <v/>
      </c>
      <c r="OK156" s="13" t="n">
        <v>210.05</v>
      </c>
      <c r="OL156" s="68">
        <f>IF(OK156&gt;0,((OK156-OK155)/OK155),0)</f>
        <v/>
      </c>
      <c r="OM156" s="68">
        <f>IF(OK156&gt;0,OL156-$V156,0)</f>
        <v/>
      </c>
      <c r="ON156" s="68">
        <f>IF(OK156&gt;0,(OK156-ON$10)/ON$10,0)</f>
        <v/>
      </c>
      <c r="OO156" s="68" t="n"/>
      <c r="OP156" s="15">
        <f>IF(OK156&gt;0,(OK156-OK$10)/OK$10,0)</f>
        <v/>
      </c>
      <c r="OR156" s="13" t="n">
        <v>5.64</v>
      </c>
      <c r="OS156" s="68">
        <f>IF(OR156&gt;0,((OR156-OR155)/OR155),0)</f>
        <v/>
      </c>
      <c r="OT156" s="68">
        <f>IF(OR156&gt;0,OS156-$V156,0)</f>
        <v/>
      </c>
      <c r="OU156" s="68">
        <f>IF(OR156&gt;0,(OR156-OU$10)/OU$10,0)</f>
        <v/>
      </c>
      <c r="OV156" s="68" t="n"/>
      <c r="OW156" s="15">
        <f>IF(OR156&gt;0,(OR156-OR$10)/OR$10,0)</f>
        <v/>
      </c>
      <c r="OY156" s="13" t="n">
        <v>157.38</v>
      </c>
      <c r="OZ156" s="68">
        <f>IF(OY156&gt;0,((OY156-OY155)/OY155),0)</f>
        <v/>
      </c>
      <c r="PA156" s="68">
        <f>IF(OY156&gt;0,OZ156-$V156,0)</f>
        <v/>
      </c>
      <c r="PB156" s="68">
        <f>IF(OY156&gt;0,(OY156-PB$10)/PB$10,0)</f>
        <v/>
      </c>
      <c r="PC156" s="68" t="n"/>
      <c r="PD156" s="15">
        <f>IF(OY156&gt;0,(OY156-OY$10)/OY$10,0)</f>
        <v/>
      </c>
      <c r="PE156" s="18" t="n"/>
      <c r="PF156" s="13" t="n">
        <v>278.06</v>
      </c>
      <c r="PG156" s="68">
        <f>IF(PF156&gt;0,((PF156-PF155)/PF155),0)</f>
        <v/>
      </c>
      <c r="PH156" s="68">
        <f>IF(PF156&gt;0,PG156-$V156,0)</f>
        <v/>
      </c>
      <c r="PI156" s="68">
        <f>IF(PF156&gt;0,(PF156-PI$10)/PI$10,0)</f>
        <v/>
      </c>
      <c r="PJ156" s="68" t="n"/>
      <c r="PK156" s="15">
        <f>IF(PF156&gt;0,(PF156-PF$10)/PF$10,0)</f>
        <v/>
      </c>
      <c r="PM156" s="13" t="n"/>
      <c r="PN156" s="68">
        <f>IF(PM156&gt;0,((PM156-PM155)/PM155),0)</f>
        <v/>
      </c>
      <c r="PO156" s="68">
        <f>PN156-$V156</f>
        <v/>
      </c>
      <c r="PP156" s="68">
        <f>IF(PM156&gt;0,(PM156-PP$10)/PP$10,0)</f>
        <v/>
      </c>
      <c r="PQ156" s="68" t="n"/>
      <c r="PR156" s="15">
        <f>IF(PM156&gt;0,(PM156-PM$10)/PM$10,0)</f>
        <v/>
      </c>
      <c r="PT156" s="13" t="n">
        <v>9.720000000000001</v>
      </c>
      <c r="PU156" s="68">
        <f>IF(PT156&gt;0,((PT156-PT155)/PT155),0)</f>
        <v/>
      </c>
      <c r="PV156" s="68">
        <f>IF(PT156&gt;0,PU156-$V156,0)</f>
        <v/>
      </c>
      <c r="PW156" s="68">
        <f>IF(PT156&gt;0,(PT156-PW$10)/PW$10,0)</f>
        <v/>
      </c>
      <c r="PX156" s="68" t="n"/>
      <c r="PY156" s="15">
        <f>IF(PT156&gt;0,(PT156-PT$10)/PT$10,0)</f>
        <v/>
      </c>
      <c r="QA156" s="13" t="n">
        <v>269.89</v>
      </c>
      <c r="QB156" s="68">
        <f>IF(QA156&gt;0,((QA156-QA155)/QA155),0)</f>
        <v/>
      </c>
      <c r="QC156" s="68">
        <f>IF(QA156&gt;0,QB156-$V156,0)</f>
        <v/>
      </c>
      <c r="QD156" s="68">
        <f>IF(QA156&gt;0,(QA156-QD$10)/QD$10,0)</f>
        <v/>
      </c>
      <c r="QE156" s="68" t="n"/>
      <c r="QF156" s="15">
        <f>IF(QA156&gt;0,(QA156-QA$10)/QA$10,0)</f>
        <v/>
      </c>
      <c r="QH156" s="13" t="n">
        <v>1.65</v>
      </c>
      <c r="QI156" s="68">
        <f>IF(QH156&gt;0,((QH156-QH155)/QH155),0)</f>
        <v/>
      </c>
      <c r="QJ156" s="68">
        <f>IF(QH156&gt;0,QI156-$V156,0)</f>
        <v/>
      </c>
      <c r="QK156" s="68">
        <f>IF(QH156&gt;0,(QH156-QK$10)/QK$10,0)</f>
        <v/>
      </c>
      <c r="QL156" s="68" t="n"/>
      <c r="QM156" s="15">
        <f>IF(QH156&gt;0,(QH156-QH$10)/QH$10,0)</f>
        <v/>
      </c>
      <c r="QO156" s="13" t="n">
        <v>13.99</v>
      </c>
      <c r="QP156" s="68">
        <f>IF(QO156&gt;0,((QO156-QO155)/QO155),0)</f>
        <v/>
      </c>
      <c r="QQ156" s="68">
        <f>IF(QO156&gt;0,QP156-$V156,0)</f>
        <v/>
      </c>
      <c r="QR156" s="68">
        <f>IF(QO156&gt;0,(QO156-QR$10)/QR$10,0)</f>
        <v/>
      </c>
      <c r="QS156" s="68" t="n"/>
      <c r="QT156" s="15">
        <f>IF(QO156&gt;0,(QO156-QO$10)/QO$10,0)</f>
        <v/>
      </c>
      <c r="QV156" s="13" t="n">
        <v>2.81</v>
      </c>
      <c r="QW156" s="68">
        <f>IF(QV156&gt;0,((QV156-QV155)/QV155),0)</f>
        <v/>
      </c>
      <c r="QX156" s="68">
        <f>IF(QV156&gt;0,QW156-$V156,0)</f>
        <v/>
      </c>
      <c r="QY156" s="68">
        <f>IF(QV156&gt;0,(QV156-QY$10)/QY$10,0)</f>
        <v/>
      </c>
      <c r="QZ156" s="68" t="n"/>
      <c r="RA156" s="15">
        <f>IF(QV156&gt;0,(QV156-QV$10)/QV$10,0)</f>
        <v/>
      </c>
      <c r="RC156" s="13" t="n">
        <v>44.83</v>
      </c>
      <c r="RD156" s="68">
        <f>IF(RC156&gt;0,((RC156-RC155)/RC155),0)</f>
        <v/>
      </c>
      <c r="RE156" s="68">
        <f>IF(RC156&gt;0,RD156-$V156,0)</f>
        <v/>
      </c>
      <c r="RF156" s="68">
        <f>IF(RC156&gt;0,(RC156-RF$10)/RF$10,0)</f>
        <v/>
      </c>
      <c r="RG156" s="68" t="n"/>
      <c r="RH156" s="15">
        <f>IF(RC156&gt;0,(RC156-RC$10)/RC$10,0)</f>
        <v/>
      </c>
      <c r="RJ156" s="13" t="n">
        <v>239</v>
      </c>
      <c r="RK156" s="68">
        <f>IF(RJ156&gt;0,((RJ156-RJ155)/RJ155),0)</f>
        <v/>
      </c>
      <c r="RL156" s="68">
        <f>RK156-$V156</f>
        <v/>
      </c>
      <c r="RM156" s="68">
        <f>IF(RJ156&gt;0,(RJ156-RM$10)/RM$10,0)</f>
        <v/>
      </c>
      <c r="RN156" s="68" t="n"/>
      <c r="RO156" s="15">
        <f>IF(RJ156&gt;0,(RJ156-RJ$10)/RJ$10,0)</f>
        <v/>
      </c>
      <c r="RQ156" s="13" t="n">
        <v>16.73</v>
      </c>
      <c r="RR156" s="68">
        <f>IF(RQ156&gt;0,((RQ156-RQ155)/RQ155),0)</f>
        <v/>
      </c>
      <c r="RS156" s="68">
        <f>RR156-$V156</f>
        <v/>
      </c>
      <c r="RT156" s="68">
        <f>IF(RQ156&gt;0,(RQ156-RT$10)/RT$10,0)</f>
        <v/>
      </c>
      <c r="RU156" s="68" t="n"/>
      <c r="RV156" s="15">
        <f>IF(RQ156&gt;0,(RQ156-RQ$10)/RQ$10,0)</f>
        <v/>
      </c>
      <c r="RX156" s="13" t="n">
        <v>160.66</v>
      </c>
      <c r="RY156" s="68">
        <f>IF(RX156&gt;0,((RX156-RX155)/RX155),0)</f>
        <v/>
      </c>
      <c r="RZ156" s="68">
        <f>RY156-$V156</f>
        <v/>
      </c>
      <c r="SA156" s="68">
        <f>IF(RX156&gt;0,(RX156-SA$10)/SA$10,0)</f>
        <v/>
      </c>
      <c r="SB156" s="68" t="n"/>
      <c r="SC156" s="15">
        <f>IF(RX156&gt;0,(RX156-RX$10)/RX$10,0)</f>
        <v/>
      </c>
      <c r="SE156" s="13" t="n">
        <v>15.76</v>
      </c>
      <c r="SF156" s="68">
        <f>IF(SE156&gt;0,((SE156-SE155)/SE155),0)</f>
        <v/>
      </c>
      <c r="SG156" s="68">
        <f>SF156-$V156</f>
        <v/>
      </c>
      <c r="SH156" s="68">
        <f>IF(SE156&gt;0,(SE156-SH$10)/SH$10,0)</f>
        <v/>
      </c>
      <c r="SI156" s="68" t="n"/>
      <c r="SJ156" s="15">
        <f>IF(SE156&gt;0,(SE156-SE$10)/SE$10,0)</f>
        <v/>
      </c>
      <c r="SL156" s="13" t="n">
        <v>1.2</v>
      </c>
      <c r="SM156" s="68">
        <f>IF(SL156&gt;0,((SL156-SL155)/SL155),0)</f>
        <v/>
      </c>
      <c r="SN156" s="68">
        <f>SM156-$V156</f>
        <v/>
      </c>
      <c r="SO156" s="68">
        <f>IF(SL156&gt;0,(SL156-SO$10)/SO$10,0)</f>
        <v/>
      </c>
      <c r="SP156" s="68" t="n"/>
      <c r="SQ156" s="15">
        <f>IF(SL156&gt;0,(SL156-SL$10)/SL$10,0)</f>
        <v/>
      </c>
      <c r="SS156" s="13" t="n">
        <v>17.18</v>
      </c>
      <c r="ST156" s="68">
        <f>IF(SS156&gt;0,((SS156-SS155)/SS155),0)</f>
        <v/>
      </c>
      <c r="SU156" s="68">
        <f>ST156-$V156</f>
        <v/>
      </c>
      <c r="SV156" s="68">
        <f>IF(SS156&gt;0,(SS156-SV$10)/SV$10,0)</f>
        <v/>
      </c>
      <c r="SW156" s="68" t="n"/>
      <c r="SX156" s="15">
        <f>IF(SS156&gt;0,(SS156-SS$10)/SS$10,0)</f>
        <v/>
      </c>
      <c r="SZ156" s="13" t="n">
        <v>65.42</v>
      </c>
      <c r="TA156" s="68">
        <f>IF(SZ156&gt;0,((SZ156-SZ155)/SZ155),0)</f>
        <v/>
      </c>
      <c r="TB156" s="68">
        <f>TA156-$V156</f>
        <v/>
      </c>
      <c r="TC156" s="68">
        <f>IF(SZ156&gt;0,(SZ156-TC$10)/TC$10,0)</f>
        <v/>
      </c>
      <c r="TD156" s="68" t="n"/>
      <c r="TE156" s="15">
        <f>IF(SZ156&gt;0,(SZ156-SZ$10)/SZ$10,0)</f>
        <v/>
      </c>
      <c r="TG156" s="587" t="n">
        <v>0.23</v>
      </c>
      <c r="TH156" s="68">
        <f>IF(TG156&gt;0,((TG156-TG155)/TG155),0)</f>
        <v/>
      </c>
      <c r="TI156" s="68">
        <f>TH156-$V156</f>
        <v/>
      </c>
      <c r="TJ156" s="68">
        <f>IF(TG156&gt;0,(TG156-TJ$10)/TJ$10,0)</f>
        <v/>
      </c>
      <c r="TK156" s="68" t="n"/>
      <c r="TL156" s="15">
        <f>IF(TG156&gt;0,(TG156-TG$10)/TG$10,0)</f>
        <v/>
      </c>
      <c r="TN156" s="13" t="n">
        <v>89.23</v>
      </c>
      <c r="TO156" s="68">
        <f>IF(TN156&gt;0,((TN156-TN155)/TN155),0)</f>
        <v/>
      </c>
      <c r="TP156" s="68">
        <f>TO156-$V156</f>
        <v/>
      </c>
      <c r="TQ156" s="68">
        <f>IF(TN156&gt;0,(TN156-TQ$10)/TQ$10,0)</f>
        <v/>
      </c>
      <c r="TR156" s="68" t="n"/>
      <c r="TS156" s="15">
        <f>IF(TN156&gt;0,(TN156-TN$10)/TN$10,0)</f>
        <v/>
      </c>
      <c r="TU156" s="587" t="n">
        <v>3.02</v>
      </c>
      <c r="TV156" s="68">
        <f>IF(TU156&gt;0,((TU156-TU155)/TU155),0)</f>
        <v/>
      </c>
      <c r="TW156" s="68">
        <f>TV156-$V156</f>
        <v/>
      </c>
      <c r="TX156" s="68">
        <f>IF(TU156&gt;0,(TU156-TX$10)/TX$10,0)</f>
        <v/>
      </c>
      <c r="TY156" s="68" t="n"/>
      <c r="TZ156" s="15">
        <f>IF(TU156&gt;0,(TU156-TU$10)/TU$10,0)</f>
        <v/>
      </c>
      <c r="UB156" s="587" t="n"/>
      <c r="UC156" s="68">
        <f>IF(UB156&gt;0,((UB156-UB155)/UB155),0)</f>
        <v/>
      </c>
      <c r="UD156" s="68">
        <f>UC156-$V156</f>
        <v/>
      </c>
      <c r="UE156" s="68">
        <f>IF(UB156&gt;0,(UB156-UE$10)/UE$10,0)</f>
        <v/>
      </c>
      <c r="UF156" s="68" t="n"/>
      <c r="UG156" s="15">
        <f>IF(UB156&gt;0,(UB156-UB$10)/UB$10,0)</f>
        <v/>
      </c>
      <c r="UI156" s="587" t="n"/>
      <c r="UJ156" s="68">
        <f>IF(UI156&gt;0,((UI156-UI155)/UI155),0)</f>
        <v/>
      </c>
      <c r="UK156" s="68">
        <f>UJ156-$V156</f>
        <v/>
      </c>
      <c r="UL156" s="68">
        <f>IF(UI156&gt;0,(UI156-UL$10)/UL$10,0)</f>
        <v/>
      </c>
      <c r="UM156" s="68" t="n"/>
      <c r="UN156" s="15">
        <f>IF(UI156&gt;0,(UI156-UI$10)/UI$10,0)</f>
        <v/>
      </c>
      <c r="UP156" s="587" t="n"/>
      <c r="UQ156" s="68">
        <f>IF(UP156&gt;0,((UP156-UP155)/UP155),0)</f>
        <v/>
      </c>
      <c r="UR156" s="68">
        <f>UQ156-$V156</f>
        <v/>
      </c>
      <c r="US156" s="68">
        <f>IF(UP156&gt;0,(UP156-US$10)/US$10,0)</f>
        <v/>
      </c>
      <c r="UT156" s="68" t="n"/>
      <c r="UU156" s="15">
        <f>IF(UP156&gt;0,(UP156-UP$10)/UP$10,0)</f>
        <v/>
      </c>
      <c r="UW156" s="587" t="n"/>
      <c r="UX156" s="68">
        <f>IF(UW156&gt;0,((UW156-UW155)/UW155),0)</f>
        <v/>
      </c>
      <c r="UY156" s="68">
        <f>UX156-$V156</f>
        <v/>
      </c>
      <c r="UZ156" s="68">
        <f>IF(UW156&gt;0,(UW156-UZ$10)/UZ$10,0)</f>
        <v/>
      </c>
      <c r="VA156" s="68" t="n"/>
      <c r="VB156" s="15">
        <f>IF(UW156&gt;0,(UW156-UW$10)/UW$10,0)</f>
        <v/>
      </c>
      <c r="VD156" s="587" t="n"/>
      <c r="VE156" s="68">
        <f>IF(VD156&gt;0,((VD156-VD155)/VD155),0)</f>
        <v/>
      </c>
      <c r="VF156" s="68">
        <f>VE156-$V156</f>
        <v/>
      </c>
      <c r="VG156" s="68">
        <f>IF(VD156&gt;0,(VD156-VG$10)/VG$10,0)</f>
        <v/>
      </c>
      <c r="VH156" s="68" t="n"/>
      <c r="VI156" s="15">
        <f>IF(VD156&gt;0,(VD156-VD$10)/VD$10,0)</f>
        <v/>
      </c>
      <c r="VM156" s="21">
        <f>IF($C156&gt;0,(($IK$5*IG156)+($GT$5*GP156)+($JM$5*JI156)+($JF$5*JB156)+($IY$5*IU156)+($IR$5*IN156)+($ID$5*HZ156)+($HW$5*HS156)+($HP$5*HL156)+($HI$5*HE156)+($GF$5*GB156)+($FY$5*FU156)+($FR$5*FN156)+($FK$5*FG156)+($FD$5*EZ156)+($EW$5*ES156)+($EP$5*EL156)+($EI$5*EE156)+($EB$5*DX156)+($DU$5*DQ156)+($DN$5*DJ156)+($DG$5*DC156)+($CZ$5*CV156)+($CS$5*CO156)+($CL$5*CH156)+($CE$5*CA156)+($BX$5*BT156)+($BQ$5*BM156)+($BJ$5*BF156)+($BC$5*AY156)+($AV$5*AR156)+($AO$5*AK156)+($AH$5*AD156)+($JT$5*JP156)+($KA$5*JW156)+($KO$5*KK156)+($PR$5*PN156)+($GM$5*GI156)+($HA$5*GW156)+($KV$5*KR156)+($KH$5*KD156)+($LC$5*KY156)+($MS$5*MO156)+($ML$5*MH156)+($ME$5*MA156)+($LX$5*LT156)+($LQ$5*LM156)+($LJ$5*LF156)+(MV156*$MZ$5)+(NC156*$NG$5)+(NJ156*$NN$5)+($OI$5*OE156)+($NU$5*NQ156)+($OB$5*NX156)+($PK$5*PG156)+($OP$5*OL156)+($OW$5*OS156)+($PD$5*OZ156)+(PU156*$PY$5)+(QB156*$QF$5)+(QI156*$QM$5)+(QP156*$QT$5)+(QW156*$RA$5)+(RD156*$RH$5)+(RK156*$RO$5)+(RR156*$RV$5)+(RY156*$SC$5)+(SF156*$SJ$5)+(SM156*$SQ$5)+(ST156*$SX$5)+(TA156*$TE$5))+(TH156*$TL$5)+(TO156*$TS$5))/$VM$5</f>
        <v/>
      </c>
      <c r="VN156" s="538" t="n"/>
      <c r="VO156" s="21">
        <f>IF($C156&gt;0,(($IK$5*II156)+($GT$5*GR156)+($JM$5*JK156)+($JF$5*JD156)+($IY$5*IW156)+($IR$5*IP156)+($ID$5*IB156)+($HW$5*HU156)+($HP$5*HN156)+($HI$5*HG156)+($GF$5*GD156)+($FY$5*FW156)+($FR$5*FP156)+($FK$5*FI156)+($FD$5*FB156)+($EW$5*EU156)+($EP$5*EN156)+($EI$5*EG156)+($EB$5*DZ156)+($DU$5*DS156)+($DN$5*DL156)+($DG$5*DE156)+($CZ$5*CX156)+($CS$5*CQ156)+($CL$5*CJ156)+($CE$5*CC156)+($BX$5*BV156)+($BQ$5*BO156)+($BJ$5*BH156)+($BC$5*BA156)+($AV$5*AT156)+($AO$5*AM156)+($AH$5*AF156)+($KO$5*KM156)+($KH$5*KF156)+($KA$5*JY156)+($JT$5*JR156)+($PR$5*PP156)+($GM$5*GK156)+($HA$5*GY156)+($KV$5*KT156)+($LC$5*LA156)+($MS$5*MQ156)+($ML$5*MJ156)+($ME$5*MC156)+($LX$5*LV156)+($LQ$5*LO156)+($LJ$5*LH156)+(MX156*$MZ$5)+(NE156*$NG$5)+(NL156*$NN$5)+($OI$5*OG156)+($NU$5*NS156)+($OB$5*NZ156)+($PD$5*PB156)+($OW$5*OU156)+($OP$5*ON156)+($PK$5*PI156)+($PY$5*PW156)+($QF$5*QD156)+($QM$5*QK156)+($QT$5*QR156)+($RA$5*QY156)+($RH$5*RF156)+($RO$5*RM156)+(RT156*$RV$5)+(SA156*$SC$5)+(SH156*$SJ$5)+(SO156*$SQ$5)+(SV156*$SX$5)+(TC156*$TE$5)+(TJ156*$TL$5)+(TQ156*$TS$5))/$VM$5,0)</f>
        <v/>
      </c>
      <c r="VP156" s="14" t="n"/>
      <c r="VQ156" s="21">
        <f>IF($C156&gt;0,(($IK$5*IK156)+($GT$5*GT156)+($JM$5*JM156)+($JF$5*JF156)+($IY$5*IY156)+($IR$5*IR156)+($ID$5*ID156)+($HW$5*HW156)+($HP$5*HP156)+($HI$5*HI156)+($GF$5*GF156)+($FY$5*FY156)+($FR$5*FR156)+($FK$5*FK156)+($FD$5*FD156)+($EW$5*EW156)+($EP$5*EP156)+($EI$5*EI156)+($EB$5*EB156)+($DU$5*DU156)+($DN$5*DN156)+($DG$5*DG156)+($CZ$5*CZ156)+($CS$5*CS156)+($CL$5*CL156)+($CE$5*CE156)+($BX$5*BX156)+($BQ$5*BQ156)+($BJ$5*BJ156)+($BC$5*BC156)+($AV$5*AV156)+($AO$5*AO156)+($AH$5*AH156)+($KO$5*KO156)+($PR$5*PR156)+($GM$5*GM156)+($HA$5*HA156)+($KH$5*KH156)+($KA$5*KA156)+($JT$5*JT156)+($KV$5*KV156)+($LC$5*LC156)+($MS$5*MS156)+($ML$5*ML156)+($ME$5*ME156)+($LX$5*LX156)+($LQ$5*LQ156)+($LJ$5*LJ156)+($OI$5*OI156)+($NU$5*NU156)+($NN$5*NN156)+($NG$5*NG156)+($MZ$5*MZ156)+(OB156*$OB$5)+($PD$5*PD156)+($OW$5*OW156)+($OP$5*OP156)+($PK$5*PK156)+(PY156*$PY$5)+(QF156*$QF$5)+(QM156*$QM$5)+(QT156*$QT$5)+(RA156*$RA$5)+(RH156*$RH$5)+(RO156*$RO$5)+(RV156*$RV$5)+(SC156*$SC$5)+(SJ156*$SJ$5)+(SQ156*$SQ$5)+(SX156*$SX$5)+(TE156*$TE$5)+(TL156*$TL$5)+(TS156*$TS$5))/$VM$5,0)</f>
        <v/>
      </c>
    </row>
    <row r="157" ht="16" customHeight="1" s="545">
      <c r="A157" s="127" t="n">
        <v>45874</v>
      </c>
      <c r="B157" s="4">
        <f>A157</f>
        <v/>
      </c>
      <c r="C157" s="13" t="n">
        <v>44104.72</v>
      </c>
      <c r="D157" s="138">
        <f>IF(C157&gt;0,C157-C156,0)</f>
        <v/>
      </c>
      <c r="E157" s="68">
        <f>IF(C157&gt;0,D157/C156,0)</f>
        <v/>
      </c>
      <c r="F157" s="15">
        <f>IF(C157&gt;0,(C157-C$10)/C$10,0)</f>
        <v/>
      </c>
      <c r="G157" s="13" t="n">
        <v>6298.49</v>
      </c>
      <c r="H157" s="138">
        <f>IF(G157&gt;0,G157-G156,0)</f>
        <v/>
      </c>
      <c r="I157" s="68">
        <f>IF(G157&gt;0,H157/G156,0)</f>
        <v/>
      </c>
      <c r="J157" s="15">
        <f>IF(G157&gt;0,(G157-G$10)/G$10,0)</f>
        <v/>
      </c>
      <c r="K157" s="13" t="n">
        <v>20916.55</v>
      </c>
      <c r="L157" s="138">
        <f>IF(K157&gt;0,K157-K156,0)</f>
        <v/>
      </c>
      <c r="M157" s="68">
        <f>IF(K157&gt;0,L157/K156,0)</f>
        <v/>
      </c>
      <c r="N157" s="15">
        <f>IF(K157&gt;0,(K157-K$10)/K$10,0)</f>
        <v/>
      </c>
      <c r="O157" s="13" t="n">
        <v>2225.67</v>
      </c>
      <c r="P157" s="138">
        <f>IF(O157&gt;0,O157-O156,0)</f>
        <v/>
      </c>
      <c r="Q157" s="68">
        <f>IF(O157&gt;0,P157/O156,0)</f>
        <v/>
      </c>
      <c r="R157" s="15">
        <f>IF(O157&gt;0,(O157-O$10)/O$10,0)</f>
        <v/>
      </c>
      <c r="S157" s="18">
        <f>IF(O157&gt;0,(((O157*0.7)*Q157)+((K157*0.9)*M157)+((G157*0.65)*I157)+((C157*0.6)*E157))/(O157+K157+G157+C157),0)</f>
        <v/>
      </c>
      <c r="T157" s="121">
        <f>IF(O157&gt;0,(S157*200)+T156,0)</f>
        <v/>
      </c>
      <c r="U157" s="121">
        <f>T157</f>
        <v/>
      </c>
      <c r="V157" s="134">
        <f>IF(T157&gt;0,(T157-T156)/T156,0)</f>
        <v/>
      </c>
      <c r="W157" s="21">
        <f>IF(T157&gt;0,(T157-T$11)/T$11,0)</f>
        <v/>
      </c>
      <c r="X157" s="18">
        <f>IF(T157&gt;0,((Q157+M157+I157+E157)/4),0)</f>
        <v/>
      </c>
      <c r="Y157" s="353" t="n">
        <v>142164.98</v>
      </c>
      <c r="Z157" s="15" t="n">
        <v>2e-06</v>
      </c>
      <c r="AA157" s="21">
        <f>Z157-$V157</f>
        <v/>
      </c>
      <c r="AC157" s="13" t="n">
        <v>245.12</v>
      </c>
      <c r="AD157" s="68">
        <f>IF(AC157&gt;0,((AC157-AC156)/AC156),0)</f>
        <v/>
      </c>
      <c r="AE157" s="68">
        <f>IF(AC157&gt;0,AD157-$V157,0)</f>
        <v/>
      </c>
      <c r="AF157" s="68">
        <f>IF(AC157&gt;0,(AC157-AF$10)/AF$10,0)</f>
        <v/>
      </c>
      <c r="AG157" s="68" t="n"/>
      <c r="AH157" s="15">
        <f>IF(AC157&gt;0,(AC157-AC$10)/AC$10,0)</f>
        <v/>
      </c>
      <c r="AJ157" s="13" t="n">
        <v>23.76</v>
      </c>
      <c r="AK157" s="68">
        <f>IF(AJ157&gt;0,((AJ157-AJ156)/AJ156),0)</f>
        <v/>
      </c>
      <c r="AL157" s="68">
        <f>IF(AJ157&gt;0,AK157-$V157,0)</f>
        <v/>
      </c>
      <c r="AM157" s="68">
        <f>IF(AJ157&gt;0,(AJ157-AM$10)/AM$10,0)</f>
        <v/>
      </c>
      <c r="AN157" s="68" t="n"/>
      <c r="AO157" s="15">
        <f>IF(AJ157&gt;0,(AJ157-AJ$10)/AJ$10,0)</f>
        <v/>
      </c>
      <c r="AQ157" s="13" t="n">
        <v>23</v>
      </c>
      <c r="AR157" s="68">
        <f>IF(AQ157&gt;0,((AQ157-AQ156)/AQ156),0)</f>
        <v/>
      </c>
      <c r="AS157" s="68">
        <f>IF(AQ157&gt;0,AR157-$V157,0)</f>
        <v/>
      </c>
      <c r="AT157" s="68">
        <f>IF(AQ157&gt;0,(AQ157-AT$10)/AT$10,0)</f>
        <v/>
      </c>
      <c r="AU157" s="68" t="n"/>
      <c r="AV157" s="15">
        <f>IF(AQ157&gt;0,(AQ157-AQ$10)/AQ$10,0)</f>
        <v/>
      </c>
      <c r="AX157" s="13" t="n">
        <v>218.92</v>
      </c>
      <c r="AY157" s="68">
        <f>IF(AX157&gt;0,((AX157-AX156)/AX156),0)</f>
        <v/>
      </c>
      <c r="AZ157" s="68">
        <f>IF(AX157&gt;0,AY157-$V157,0)</f>
        <v/>
      </c>
      <c r="BA157" s="68">
        <f>IF(AX157&gt;0,(AX157-BA$10)/BA$10,0)</f>
        <v/>
      </c>
      <c r="BB157" s="68" t="n"/>
      <c r="BC157" s="15">
        <f>IF(AX157&gt;0,(AX157-AX$10)/AX$10,0)</f>
        <v/>
      </c>
      <c r="BE157" s="13" t="n">
        <v>80.09</v>
      </c>
      <c r="BF157" s="68">
        <f>IF(BE157&gt;0,((BE157-BE156)/BE156),0)</f>
        <v/>
      </c>
      <c r="BG157" s="68">
        <f>IF(BE157&gt;0,BF157-$V157,0)</f>
        <v/>
      </c>
      <c r="BH157" s="68" t="n"/>
      <c r="BI157" s="68" t="n"/>
      <c r="BJ157" s="15">
        <f>IF(BE157&gt;0,(BE157-BE$10)/BE$10,0)</f>
        <v/>
      </c>
      <c r="BL157" s="13" t="n">
        <v>75.70999999999999</v>
      </c>
      <c r="BM157" s="68">
        <f>IF(BL157&gt;0,((BL157-BL156)/BL156),0)</f>
        <v/>
      </c>
      <c r="BN157" s="68">
        <f>IF(BL157&gt;0,BM157-$V157,0)</f>
        <v/>
      </c>
      <c r="BO157" s="68">
        <f>IF(BL157&gt;0,(BL157-BO$10)/BO$10,0)</f>
        <v/>
      </c>
      <c r="BP157" s="68" t="n"/>
      <c r="BQ157" s="15">
        <f>IF(BL157&gt;0,(BL157-BL$10)/BL$10,0)</f>
        <v/>
      </c>
      <c r="BS157" s="13" t="n">
        <v>44.01</v>
      </c>
      <c r="BT157" s="68">
        <f>IF(BS157&gt;0,((BS157-BS156)/BS156),0)</f>
        <v/>
      </c>
      <c r="BU157" s="68">
        <f>IF(BS157&gt;0,BT157-$V157,0)</f>
        <v/>
      </c>
      <c r="BV157" s="68">
        <f>IF(BS157&gt;0,(BS157-BV$10)/BV$10,0)</f>
        <v/>
      </c>
      <c r="BW157" s="68" t="n"/>
      <c r="BX157" s="15">
        <f>IF(BS157&gt;0,(BS157-BS$10)/BS$10,0)</f>
        <v/>
      </c>
      <c r="BZ157" s="13" t="n"/>
      <c r="CA157" s="68">
        <f>IF(BZ157&gt;0,((BZ157-BZ156)/BZ156),0)</f>
        <v/>
      </c>
      <c r="CB157" s="68">
        <f>IF(BZ157&gt;0,CA157-$V157,0)</f>
        <v/>
      </c>
      <c r="CC157" s="68">
        <f>IF(BZ157&gt;0,(BZ157-CC$10)/CC$10,0)</f>
        <v/>
      </c>
      <c r="CD157" s="68" t="n"/>
      <c r="CE157" s="15">
        <f>IF(BZ157&gt;0,(BZ157-BZ$10)/BZ$10,0)</f>
        <v/>
      </c>
      <c r="CG157" s="13" t="n">
        <v>29.81</v>
      </c>
      <c r="CH157" s="68">
        <f>IF(CG157&gt;0,((CG157-CG156)/CG156),0)</f>
        <v/>
      </c>
      <c r="CI157" s="68">
        <f>IF(CG157&gt;0,CH157-$V157,0)</f>
        <v/>
      </c>
      <c r="CJ157" s="68">
        <f>IF(CG157&gt;0,(CG157-CJ$10)/CJ$10,0)</f>
        <v/>
      </c>
      <c r="CK157" s="68" t="n"/>
      <c r="CL157" s="15">
        <f>IF(CG157&gt;0,(CG157-CG$10)/CG$10,0)</f>
        <v/>
      </c>
      <c r="CN157" s="13" t="n">
        <v>33.62</v>
      </c>
      <c r="CO157" s="68">
        <f>IF(CN157&gt;0,((CN157-CN156)/CN156),0)</f>
        <v/>
      </c>
      <c r="CP157" s="68">
        <f>IF(CN157&gt;0,CO157-$V157,0)</f>
        <v/>
      </c>
      <c r="CQ157" s="68">
        <f>IF(CN157&gt;0,(CN157-CQ$10)/CQ$10,0)</f>
        <v/>
      </c>
      <c r="CR157" s="68" t="n"/>
      <c r="CS157" s="15">
        <f>IF(CN157&gt;0,(CN157-CN$10)/CN$10,0)</f>
        <v/>
      </c>
      <c r="CU157" s="13" t="n">
        <v>37.9</v>
      </c>
      <c r="CV157" s="68">
        <f>IF(CU157&gt;0,((CU157-CU156)/CU156),0)</f>
        <v/>
      </c>
      <c r="CW157" s="68">
        <f>IF(CU157&gt;0,CV157-$V157,0)</f>
        <v/>
      </c>
      <c r="CX157" s="68">
        <f>IF(CU157&gt;0,(CU157-CX$10)/CX$10,0)</f>
        <v/>
      </c>
      <c r="CY157" s="68" t="n"/>
      <c r="CZ157" s="15">
        <f>IF(CU157&gt;0,(CU157-CU$10)/CU$10,0)</f>
        <v/>
      </c>
      <c r="DB157" s="13" t="n">
        <v>20.36</v>
      </c>
      <c r="DC157" s="68">
        <f>IF(DB157&gt;0,((DB157-DB156)/DB156),0)</f>
        <v/>
      </c>
      <c r="DD157" s="68">
        <f>IF(DB157&gt;0,DC157-$V157,0)</f>
        <v/>
      </c>
      <c r="DE157" s="68">
        <f>IF(DB157&gt;0,(DB157-DE$10)/DE$10,0)</f>
        <v/>
      </c>
      <c r="DF157" s="68" t="n"/>
      <c r="DG157" s="15">
        <f>IF(DB157&gt;0,(DB157-DB$10)/DB$10,0)</f>
        <v/>
      </c>
      <c r="DI157" s="13" t="n">
        <v>49.33</v>
      </c>
      <c r="DJ157" s="68">
        <f>IF(DI157&gt;0,((DI157-DI156)/DI156),0)</f>
        <v/>
      </c>
      <c r="DK157" s="68">
        <f>IF(DI157&gt;0,DJ157-$V157,0)</f>
        <v/>
      </c>
      <c r="DL157" s="68">
        <f>IF(DI157&gt;0,(DI157-DL$10)/DL$10,0)</f>
        <v/>
      </c>
      <c r="DM157" s="68" t="n"/>
      <c r="DN157" s="15">
        <f>IF(DI157&gt;0,(DI157-DI$10)/DI$10,0)</f>
        <v/>
      </c>
      <c r="DP157" s="13" t="n">
        <v>43.28</v>
      </c>
      <c r="DQ157" s="68">
        <f>IF(DP157&gt;0,((DP157-DP156)/DP156),0)</f>
        <v/>
      </c>
      <c r="DR157" s="68">
        <f>IF(DP157&gt;0,DQ157-$V157,0)</f>
        <v/>
      </c>
      <c r="DS157" s="68" t="n"/>
      <c r="DT157" s="68" t="n"/>
      <c r="DU157" s="15">
        <f>IF(DP157&gt;0,(DP157-DP$10)/DP$10,0)</f>
        <v/>
      </c>
      <c r="DV157" s="18" t="n"/>
      <c r="DW157" s="13" t="n">
        <v>36.72</v>
      </c>
      <c r="DX157" s="68">
        <f>IF(DW157&gt;0,((DW157-DW156)/DW156),0)</f>
        <v/>
      </c>
      <c r="DY157" s="68">
        <f>IF(DW157&gt;0,DX157-$V157,0)</f>
        <v/>
      </c>
      <c r="DZ157" s="68">
        <f>IF(DW157&gt;0,(DW157-DZ$10)/DZ$10,0)</f>
        <v/>
      </c>
      <c r="EA157" s="68" t="n"/>
      <c r="EB157" s="15">
        <f>IF(DW157&gt;0,(DW157-DW$10)/DW$10,0)</f>
        <v/>
      </c>
      <c r="ED157" s="13" t="n">
        <v>39.6</v>
      </c>
      <c r="EE157" s="68">
        <f>IF(ED157&gt;0,((ED157-ED156)/ED156),0)</f>
        <v/>
      </c>
      <c r="EF157" s="68">
        <f>IF(ED157&gt;0,EE157-$V157,0)</f>
        <v/>
      </c>
      <c r="EG157" s="68">
        <f>IF(ED157&gt;0,(ED157-EG$10)/EG$10,0)</f>
        <v/>
      </c>
      <c r="EH157" s="68" t="n"/>
      <c r="EI157" s="15">
        <f>IF(ED157&gt;0,(ED157-ED$10)/ED$10,0)</f>
        <v/>
      </c>
      <c r="EK157" s="13" t="n">
        <v>131.19</v>
      </c>
      <c r="EL157" s="68">
        <f>IF(EK157&gt;0,((EK157-EK156)/EK156),0)</f>
        <v/>
      </c>
      <c r="EM157" s="68">
        <f>IF(EK157&gt;0,EL157-$V157,0)</f>
        <v/>
      </c>
      <c r="EN157" s="68">
        <f>IF(EK157&gt;0,(EK157-EN$10)/EN$10,0)</f>
        <v/>
      </c>
      <c r="EO157" s="68" t="n"/>
      <c r="EP157" s="15">
        <f>IF(EK157&gt;0,(EK157-EK$10)/EK$10,0)</f>
        <v/>
      </c>
      <c r="ER157" s="13" t="n">
        <v>40.1</v>
      </c>
      <c r="ES157" s="68">
        <f>IF(ER157&gt;0,((ER157-ER156)/ER156),0)</f>
        <v/>
      </c>
      <c r="ET157" s="68">
        <f>IF(ER157&gt;0,ES157-$V157,0)</f>
        <v/>
      </c>
      <c r="EU157" s="68">
        <f>IF(ER157&gt;0,(ER157-EU$10)/EU$10,0)</f>
        <v/>
      </c>
      <c r="EV157" s="68" t="n"/>
      <c r="EW157" s="15">
        <f>IF(ER157&gt;0,(ER157-ER$10)/ER$10,0)</f>
        <v/>
      </c>
      <c r="EY157" s="13" t="n">
        <v>40.88</v>
      </c>
      <c r="EZ157" s="68">
        <f>IF(EY157&gt;0,((EY157-EY156)/EY156),0)</f>
        <v/>
      </c>
      <c r="FA157" s="68">
        <f>IF(EY157&gt;0,EZ157-$V157,0)</f>
        <v/>
      </c>
      <c r="FB157" s="68" t="n"/>
      <c r="FC157" s="68" t="n"/>
      <c r="FD157" s="15">
        <f>IF(EY157&gt;0,(EY157-EY$10)/EY$10,0)</f>
        <v/>
      </c>
      <c r="FF157" s="13" t="n">
        <v>58.34</v>
      </c>
      <c r="FG157" s="68">
        <f>IF(FF157&gt;0,((FF157-FF156)/FF156),0)</f>
        <v/>
      </c>
      <c r="FH157" s="68">
        <f>IF(FF157&gt;0,FG157-$V157,0)</f>
        <v/>
      </c>
      <c r="FI157" s="68">
        <f>IF(FF157&gt;0,(FF157-FI$10)/FI$10,0)</f>
        <v/>
      </c>
      <c r="FJ157" s="68" t="n"/>
      <c r="FK157" s="15">
        <f>IF(FF157&gt;0,(FF157-FF$10)/FF$10,0)</f>
        <v/>
      </c>
      <c r="FM157" s="13" t="n">
        <v>201.57</v>
      </c>
      <c r="FN157" s="68">
        <f>IF(FM157&gt;0,((FM157-FM156)/FM156),0)</f>
        <v/>
      </c>
      <c r="FO157" s="68">
        <f>IF(FM157&gt;0,FN157-$V157,0)</f>
        <v/>
      </c>
      <c r="FP157" s="68">
        <f>IF(FM157&gt;0,(FM157-FP$10)/FP$10,0)</f>
        <v/>
      </c>
      <c r="FQ157" s="68" t="n"/>
      <c r="FR157" s="15">
        <f>IF(FM157&gt;0,(FM157-FM$10)/FM$10,0)</f>
        <v/>
      </c>
      <c r="FT157" s="13" t="n">
        <v>89.54000000000001</v>
      </c>
      <c r="FU157" s="68">
        <f>IF(FT157&gt;0,((FT157-FT156)/FT156),0)</f>
        <v/>
      </c>
      <c r="FV157" s="68">
        <f>IF(FT157&gt;0,FU157-$V157,0)</f>
        <v/>
      </c>
      <c r="FW157" s="68">
        <f>IF(FT157&gt;0,(FT157-FW$10)/FW$10,0)</f>
        <v/>
      </c>
      <c r="FX157" s="68" t="n"/>
      <c r="FY157" s="15">
        <f>IF(FT157&gt;0,(FT157-FT$10)/FT$10,0)</f>
        <v/>
      </c>
      <c r="GA157" s="13" t="n">
        <v>17.83</v>
      </c>
      <c r="GB157" s="68">
        <f>IF(GA157&gt;0,((GA157-GA156)/GA156),0)</f>
        <v/>
      </c>
      <c r="GC157" s="68">
        <f>IF(GA157&gt;0,GB157-$V157,0)</f>
        <v/>
      </c>
      <c r="GD157" s="68" t="n"/>
      <c r="GE157" s="68" t="n"/>
      <c r="GF157" s="15">
        <f>IF(GA157&gt;0,(GA157-GA$10)/GA$10,0)</f>
        <v/>
      </c>
      <c r="GG157" s="18" t="n"/>
      <c r="GH157" s="13" t="n">
        <v>19.71</v>
      </c>
      <c r="GI157" s="68">
        <f>IF(GH157&gt;0,((GH157-GH156)/GH156),0)</f>
        <v/>
      </c>
      <c r="GJ157" s="68">
        <f>IF(GH157&gt;0,GI157-$V157,0)</f>
        <v/>
      </c>
      <c r="GK157" s="68">
        <f>IF(GH157&gt;0,(GH157-GK$10)/GK$10,0)</f>
        <v/>
      </c>
      <c r="GL157" s="68" t="n"/>
      <c r="GM157" s="15">
        <f>IF(GH157&gt;0,(GH157-GH$10)/GH$10,0)</f>
        <v/>
      </c>
      <c r="GO157" s="13" t="n">
        <v>25.59</v>
      </c>
      <c r="GP157" s="68">
        <f>IF(GO157&gt;0,((GO157-GO156)/GO156),0)</f>
        <v/>
      </c>
      <c r="GQ157" s="68">
        <f>IF(GO157&gt;0,GP157-$V157,0)</f>
        <v/>
      </c>
      <c r="GR157" s="68" t="n"/>
      <c r="GS157" s="68" t="n"/>
      <c r="GT157" s="15">
        <f>IF(GO157&gt;0,(GO157-GO$10)/GO$10,0)</f>
        <v/>
      </c>
      <c r="GV157" s="13" t="n">
        <v>16.47</v>
      </c>
      <c r="GW157" s="68">
        <f>IF(GV157&gt;0,((GV157-GV156)/GV156),0)</f>
        <v/>
      </c>
      <c r="GX157" s="68">
        <f>IF(GV157&gt;0,GW157-$V157,0)</f>
        <v/>
      </c>
      <c r="GY157" s="68">
        <f>IF(GV157&gt;0,(GV157-GY$10)/GY$10,0)</f>
        <v/>
      </c>
      <c r="GZ157" s="68" t="n"/>
      <c r="HA157" s="15">
        <f>IF(GV157&gt;0,(GV157-GV$10)/GV$10,0)</f>
        <v/>
      </c>
      <c r="HD157" s="13" t="n">
        <v>308.72</v>
      </c>
      <c r="HE157" s="68">
        <f>IF(HD157&gt;0,((HD157-HD156)/HD156),0)</f>
        <v/>
      </c>
      <c r="HF157" s="68">
        <f>IF(HD157&gt;0,HE157-$V157,0)</f>
        <v/>
      </c>
      <c r="HG157" s="68">
        <f>IF(HD157&gt;0,(HD157-HG$10)/HG$10,0)</f>
        <v/>
      </c>
      <c r="HH157" s="68" t="n"/>
      <c r="HI157" s="15">
        <f>IF(HD157&gt;0,(HD157-HD$10)/HD$10,0)</f>
        <v/>
      </c>
      <c r="HK157" s="13" t="n">
        <v>59.4</v>
      </c>
      <c r="HL157" s="68">
        <f>IF(HK157&gt;0,((HK157-HK156)/HK156),0)</f>
        <v/>
      </c>
      <c r="HM157" s="68">
        <f>IF(HK157&gt;0,HL157-$V157,0)</f>
        <v/>
      </c>
      <c r="HN157" s="68">
        <f>IF(HK157&gt;0,(HK157-HN$10)/HN$10,0)</f>
        <v/>
      </c>
      <c r="HO157" s="68" t="n"/>
      <c r="HP157" s="15">
        <f>IF(HK157&gt;0,(HK157-HK$10)/HK$10,0)</f>
        <v/>
      </c>
      <c r="HR157" s="13" t="n">
        <v>107.2</v>
      </c>
      <c r="HS157" s="68">
        <f>IF(HR157&gt;0,((HR157-HR156)/HR156),0)</f>
        <v/>
      </c>
      <c r="HT157" s="68">
        <f>IF(HR157&gt;0,HS157-$V157,0)</f>
        <v/>
      </c>
      <c r="HU157" s="68">
        <f>IF(HR157&gt;0,(HR157-HU$10)/HU$10,0)</f>
        <v/>
      </c>
      <c r="HV157" s="68" t="n"/>
      <c r="HW157" s="15">
        <f>IF(HR157&gt;0,(HR157-HR$10)/HR$10,0)</f>
        <v/>
      </c>
      <c r="HY157" s="13" t="n">
        <v>178.26</v>
      </c>
      <c r="HZ157" s="68">
        <f>IF(HY157&gt;0,((HY157-HY156)/HY156),0)</f>
        <v/>
      </c>
      <c r="IA157" s="68">
        <f>IF(HY157&gt;0,HZ157-$V157,0)</f>
        <v/>
      </c>
      <c r="IB157" s="68">
        <f>IF(HY157&gt;0,(HY157-IB$10)/IB$10,0)</f>
        <v/>
      </c>
      <c r="IC157" s="68" t="n"/>
      <c r="ID157" s="15">
        <f>IF(HY157&gt;0,(HY157-HY$10)/HY$10,0)</f>
        <v/>
      </c>
      <c r="IF157" s="13" t="n">
        <v>292.93</v>
      </c>
      <c r="IG157" s="68">
        <f>IF(IF157&gt;0,((IF157-IF156)/IF156),0)</f>
        <v/>
      </c>
      <c r="IH157" s="68">
        <f>IF(IF157&gt;0,IG157-$V157,0)</f>
        <v/>
      </c>
      <c r="II157" s="68">
        <f>IF(IF157&gt;0,(IF157-II$10)/II$10,0)</f>
        <v/>
      </c>
      <c r="IJ157" s="68" t="n"/>
      <c r="IK157" s="15">
        <f>IF(IF157&gt;0,(IF157-IF$10)/IF$10,0)</f>
        <v/>
      </c>
      <c r="IM157" s="13" t="n">
        <v>270.91</v>
      </c>
      <c r="IN157" s="68">
        <f>IF(IM157&gt;0,((IM157-IM156)/IM156),0)</f>
        <v/>
      </c>
      <c r="IO157" s="68">
        <f>IF(IM157&gt;0,IN157-$V157,0)</f>
        <v/>
      </c>
      <c r="IP157" s="68">
        <f>IF(IM157&gt;0,(IM157-IP$10)/IP$10,0)</f>
        <v/>
      </c>
      <c r="IQ157" s="68" t="n"/>
      <c r="IR157" s="15">
        <f>IF(IM157&gt;0,(IM157-IM$10)/IM$10,0)</f>
        <v/>
      </c>
      <c r="IT157" s="13" t="n">
        <v>74.58</v>
      </c>
      <c r="IU157" s="68">
        <f>IF(IT157&gt;0,((IT157-IT156)/IT156),0)</f>
        <v/>
      </c>
      <c r="IV157" s="68">
        <f>IF(IT157&gt;0,IU157-$V157,0)</f>
        <v/>
      </c>
      <c r="IW157" s="68">
        <f>IF(IT157&gt;0,(IT157-IW$10)/IW$10,0)</f>
        <v/>
      </c>
      <c r="IX157" s="68" t="n"/>
      <c r="IY157" s="15">
        <f>IF(IT157&gt;0,(IT157-IT$10)/IT$10,0)</f>
        <v/>
      </c>
      <c r="JA157" s="13" t="n">
        <v>763.46</v>
      </c>
      <c r="JB157" s="68">
        <f>IF(JA157&gt;0,((JA157-JA156)/JA156),0)</f>
        <v/>
      </c>
      <c r="JC157" s="68">
        <f>IF(JA157&gt;0,JB157-$V157,0)</f>
        <v/>
      </c>
      <c r="JD157" s="68">
        <f>IF(JA157&gt;0,(JA157-JD$10)/JD$10,0)</f>
        <v/>
      </c>
      <c r="JE157" s="68" t="n"/>
      <c r="JF157" s="15">
        <f>IF(JA157&gt;0,(JA157-JA$10)/JA$10,0)</f>
        <v/>
      </c>
      <c r="JH157" s="13" t="n">
        <v>527.75</v>
      </c>
      <c r="JI157" s="68">
        <f>IF(JH157&gt;0,((JH157-JH156)/JH156),0)</f>
        <v/>
      </c>
      <c r="JJ157" s="68">
        <f>IF(JH157&gt;0,JI157-$V157,0)</f>
        <v/>
      </c>
      <c r="JK157" s="68">
        <f>IF(JH157&gt;0,(JH157-JK$10)/JK$10,0)</f>
        <v/>
      </c>
      <c r="JL157" s="68" t="n"/>
      <c r="JM157" s="15">
        <f>IF(JH157&gt;0,(JH157-JH$10)/JH$10,0)</f>
        <v/>
      </c>
      <c r="JO157" s="13" t="n">
        <v>19.38</v>
      </c>
      <c r="JP157" s="68">
        <f>IF(JO157&gt;0,((JO157-JO156)/JO156),0)</f>
        <v/>
      </c>
      <c r="JQ157" s="68">
        <f>IF(JO157&gt;0,JP157-$V157,0)</f>
        <v/>
      </c>
      <c r="JR157" s="68">
        <f>IF(JO157&gt;0,(JO157-JR$10)/JR$10,0)</f>
        <v/>
      </c>
      <c r="JS157" s="68" t="n"/>
      <c r="JT157" s="15">
        <f>IF(JO157&gt;0,(JO157-JO$10)/JO$10,0)</f>
        <v/>
      </c>
      <c r="JV157" s="13" t="n">
        <v>2.24</v>
      </c>
      <c r="JW157" s="68">
        <f>IF(JV157&gt;0,((JV157-JV156)/JV156),0)</f>
        <v/>
      </c>
      <c r="JX157" s="68">
        <f>IF(JV157&gt;0,JW157-$V157,0)</f>
        <v/>
      </c>
      <c r="JY157" s="68">
        <f>IF(JV157&gt;0,(JV157-JY$10)/JY$10,0)</f>
        <v/>
      </c>
      <c r="JZ157" s="68" t="n"/>
      <c r="KA157" s="15">
        <f>IF(JV157&gt;0,(JV157-JV$10)/JV$10,0)</f>
        <v/>
      </c>
      <c r="KC157" s="13" t="n">
        <v>18.59</v>
      </c>
      <c r="KD157" s="68">
        <f>IF(KC157&gt;0,((KC157-KC156)/KC156),0)</f>
        <v/>
      </c>
      <c r="KE157" s="68">
        <f>IF(KC157&gt;0,KD157-$V157,0)</f>
        <v/>
      </c>
      <c r="KF157" s="68">
        <f>IF(KC157&gt;0,(KC157-KF$10)/KF$10,0)</f>
        <v/>
      </c>
      <c r="KG157" s="68" t="n"/>
      <c r="KH157" s="15">
        <f>IF(KC157&gt;0,(KC157-KC$10)/KC$10,0)</f>
        <v/>
      </c>
      <c r="KI157" s="18" t="n"/>
      <c r="KJ157" s="13" t="n">
        <v>110.29</v>
      </c>
      <c r="KK157" s="68">
        <f>IF(KJ157&gt;0,((KJ157-KJ156)/KJ156),0)</f>
        <v/>
      </c>
      <c r="KL157" s="68">
        <f>IF(KJ157&gt;0,KK157-$V157,0)</f>
        <v/>
      </c>
      <c r="KM157" s="68">
        <f>IF(KJ157&gt;0,(KJ157-KM$10)/KM$10,0)</f>
        <v/>
      </c>
      <c r="KN157" s="68" t="n"/>
      <c r="KO157" s="15">
        <f>IF(KJ157&gt;0,(KJ157-KJ$10)/KJ$10,0)</f>
        <v/>
      </c>
      <c r="KQ157" s="13" t="n">
        <v>1.65</v>
      </c>
      <c r="KR157" s="68">
        <f>IF(KQ157&gt;0,((KQ157-KQ156)/KQ156),0)</f>
        <v/>
      </c>
      <c r="KS157" s="68">
        <f>IF(KQ157&gt;0,KR157-$V157,0)</f>
        <v/>
      </c>
      <c r="KT157" s="68">
        <f>IF(KQ157&gt;0,(KQ157-KT$10)/KT$10,0)</f>
        <v/>
      </c>
      <c r="KU157" s="68" t="n"/>
      <c r="KV157" s="15">
        <f>IF(KQ157&gt;0,(KQ157-KQ$10)/KQ$10,0)</f>
        <v/>
      </c>
      <c r="KW157" s="18" t="n"/>
      <c r="KX157" s="13" t="n">
        <v>63.21</v>
      </c>
      <c r="KY157" s="68">
        <f>IF(KX157&gt;0,((KX157-KX156)/KX156),0)</f>
        <v/>
      </c>
      <c r="KZ157" s="68">
        <f>IF(KX157&gt;0,KY157-$V157,0)</f>
        <v/>
      </c>
      <c r="LA157" s="68">
        <f>IF(KX157&gt;0,(KX157-LA$10)/LA$10,0)</f>
        <v/>
      </c>
      <c r="LB157" s="68" t="n"/>
      <c r="LC157" s="15">
        <f>IF(KX157&gt;0,(KX157-KX$10)/KX$10,0)</f>
        <v/>
      </c>
      <c r="LD157" s="18" t="n"/>
      <c r="LE157" s="13" t="n">
        <v>51.7</v>
      </c>
      <c r="LF157" s="68">
        <f>IF(LE157&gt;0,((LE157-LE156)/LE156),0)</f>
        <v/>
      </c>
      <c r="LG157" s="68">
        <f>IF(LE157&gt;0,LF157-$V157,0)</f>
        <v/>
      </c>
      <c r="LH157" s="68">
        <f>IF(LE157&gt;0,(LE157-LH$10)/LH$10,0)</f>
        <v/>
      </c>
      <c r="LI157" s="68" t="n"/>
      <c r="LJ157" s="15">
        <f>IF(LE157&gt;0,(LE157-LE$10)/LE$10,0)</f>
        <v/>
      </c>
      <c r="LL157" s="13" t="n">
        <v>134.55</v>
      </c>
      <c r="LM157" s="68">
        <f>IF(LL157&gt;0,((LL157-LL156)/LL156),0)</f>
        <v/>
      </c>
      <c r="LN157" s="68">
        <f>IF(LL157&gt;0,LM157-$V157,0)</f>
        <v/>
      </c>
      <c r="LO157" s="68">
        <f>IF(LL157&gt;0,(LL157-LO$10)/LO$10,0)</f>
        <v/>
      </c>
      <c r="LP157" s="68" t="n"/>
      <c r="LQ157" s="15">
        <f>IF(LL157&gt;0,(LL157-LL$10)/LL$10,0)</f>
        <v/>
      </c>
      <c r="LS157" s="13" t="n">
        <v>18.16</v>
      </c>
      <c r="LT157" s="68">
        <f>IF(LS157&gt;0,((LS157-LS156)/LS156),0)</f>
        <v/>
      </c>
      <c r="LU157" s="68">
        <f>IF(LS157&gt;0,LT157-$V157,0)</f>
        <v/>
      </c>
      <c r="LV157" s="68" t="n"/>
      <c r="LW157" s="68" t="n"/>
      <c r="LX157" s="15">
        <f>IF(LS157&gt;0,(LS157-LS$10)/LS$10,0)</f>
        <v/>
      </c>
      <c r="LZ157" s="13" t="n">
        <v>13.91</v>
      </c>
      <c r="MA157" s="68">
        <f>IF(LZ157&gt;0,((LZ157-LZ156)/LZ156),0)</f>
        <v/>
      </c>
      <c r="MB157" s="68">
        <f>IF(LZ157&gt;0,MA157-$V157,0)</f>
        <v/>
      </c>
      <c r="MC157" s="68">
        <f>IF(LZ157&gt;0,(LZ157-MC$10)/MC$10,0)</f>
        <v/>
      </c>
      <c r="MD157" s="68" t="n"/>
      <c r="ME157" s="15">
        <f>IF(LZ157&gt;0,(LZ157-LZ$10)/LZ$10,0)</f>
        <v/>
      </c>
      <c r="MG157" s="13" t="n">
        <v>84.36</v>
      </c>
      <c r="MH157" s="68">
        <f>IF(MG157&gt;0,((MG157-MG156)/MG156),0)</f>
        <v/>
      </c>
      <c r="MI157" s="68">
        <f>IF(MG157&gt;0,MH157-$V157,0)</f>
        <v/>
      </c>
      <c r="MJ157" s="68">
        <f>IF(MG157&gt;0,(MG157-MJ$10)/MJ$10,0)</f>
        <v/>
      </c>
      <c r="MK157" s="68" t="n"/>
      <c r="ML157" s="15">
        <f>IF(MG157&gt;0,(MG157-MG$10)/MG$10,0)</f>
        <v/>
      </c>
      <c r="MN157" s="13" t="n">
        <v>181.94</v>
      </c>
      <c r="MO157" s="68">
        <f>IF(MN157&gt;0,((MN157-MN156)/MN156),0)</f>
        <v/>
      </c>
      <c r="MP157" s="68">
        <f>IF(MN157&gt;0,MO157-$V157,0)</f>
        <v/>
      </c>
      <c r="MQ157" s="68">
        <f>IF(MN157&gt;0,(MN157-MQ$10)/MQ$10,0)</f>
        <v/>
      </c>
      <c r="MR157" s="68" t="n"/>
      <c r="MS157" s="15">
        <f>IF(MN157&gt;0,(MN157-MN$10)/MN$10,0)</f>
        <v/>
      </c>
      <c r="MU157" s="13" t="n">
        <v>16.68</v>
      </c>
      <c r="MV157" s="68">
        <f>IF(MU157&gt;0,((MU157-MU156)/MU156),0)</f>
        <v/>
      </c>
      <c r="MW157" s="68">
        <f>IF(MU157&gt;0,MV157-$V157,0)</f>
        <v/>
      </c>
      <c r="MX157" s="68">
        <f>IF(MU157&gt;0,(MU157-MX$10)/MX$10,0)</f>
        <v/>
      </c>
      <c r="MY157" s="68" t="n"/>
      <c r="MZ157" s="15">
        <f>IF(MU157&gt;0,(MU157-MU$10)/MU$10,0)</f>
        <v/>
      </c>
      <c r="NB157" s="13" t="n">
        <v>272.11</v>
      </c>
      <c r="NC157" s="68">
        <f>IF(NB157&gt;0,((NB157-NB156)/NB156),0)</f>
        <v/>
      </c>
      <c r="ND157" s="68">
        <f>IF(NB157&gt;0,NC157-$V157,0)</f>
        <v/>
      </c>
      <c r="NE157" s="68">
        <f>IF(NB157&gt;0,(NB157-NE$10)/NE$10,0)</f>
        <v/>
      </c>
      <c r="NF157" s="68" t="n"/>
      <c r="NG157" s="15">
        <f>IF(NB157&gt;0,(NB157-NB$10)/NB$10,0)</f>
        <v/>
      </c>
      <c r="NI157" s="13" t="n">
        <v>6.15</v>
      </c>
      <c r="NJ157" s="68">
        <f>IF(NI157&gt;0,((NI157-NI156)/NI156),0)</f>
        <v/>
      </c>
      <c r="NK157" s="68">
        <f>IF(NI157&gt;0,NJ157-$V157,0)</f>
        <v/>
      </c>
      <c r="NL157" s="68">
        <f>IF(NI157&gt;0,(NI157-NL$10)/NL$10,0)</f>
        <v/>
      </c>
      <c r="NM157" s="68" t="n"/>
      <c r="NN157" s="15">
        <f>IF(NI157&gt;0,(NI157-NI$10)/NI$10,0)</f>
        <v/>
      </c>
      <c r="NP157" s="13" t="n">
        <v>649.62</v>
      </c>
      <c r="NQ157" s="68">
        <f>IF(NP157&gt;0,((NP157-NP156)/NP156),0)</f>
        <v/>
      </c>
      <c r="NR157" s="68">
        <f>IF(NP157&gt;0,NQ157-$V157,0)</f>
        <v/>
      </c>
      <c r="NS157" s="68">
        <f>IF(NP157&gt;0,(NP157-NS$10)/NS$10,0)</f>
        <v/>
      </c>
      <c r="NT157" s="68" t="n"/>
      <c r="NU157" s="15">
        <f>IF(NP157&gt;0,(NP157-NP$10)/NP$10,0)</f>
        <v/>
      </c>
      <c r="NW157" s="13" t="n">
        <v>194.67</v>
      </c>
      <c r="NX157" s="68">
        <f>IF(NW157&gt;0,((NW157-NW156)/NW156),0)</f>
        <v/>
      </c>
      <c r="NY157" s="68">
        <f>IF(NW157&gt;0,NX157-$V157,0)</f>
        <v/>
      </c>
      <c r="NZ157" s="68">
        <f>IF(NW157&gt;0,(NW157-NZ$10)/NZ$10,0)</f>
        <v/>
      </c>
      <c r="OA157" s="68" t="n"/>
      <c r="OB157" s="15">
        <f>IF(NW157&gt;0,(NW157-NW$10)/NW$10,0)</f>
        <v/>
      </c>
      <c r="OD157" s="13" t="n">
        <v>2.535</v>
      </c>
      <c r="OE157" s="68">
        <f>IF(OD157&gt;0,((OD157-OD156)/OD156),0)</f>
        <v/>
      </c>
      <c r="OF157" s="68">
        <f>IF(OD157&gt;0,OE157-$V157,0)</f>
        <v/>
      </c>
      <c r="OG157" s="68">
        <f>IF(OD157&gt;0,(OD157-OG$10)/OG$10,0)</f>
        <v/>
      </c>
      <c r="OH157" s="68" t="n"/>
      <c r="OI157" s="15">
        <f>IF(OD157&gt;0,(OD157-OD$10)/OD$10,0)</f>
        <v/>
      </c>
      <c r="OK157" s="13" t="n">
        <v>213.8</v>
      </c>
      <c r="OL157" s="68">
        <f>IF(OK157&gt;0,((OK157-OK156)/OK156),0)</f>
        <v/>
      </c>
      <c r="OM157" s="68">
        <f>IF(OK157&gt;0,OL157-$V157,0)</f>
        <v/>
      </c>
      <c r="ON157" s="68">
        <f>IF(OK157&gt;0,(OK157-ON$10)/ON$10,0)</f>
        <v/>
      </c>
      <c r="OO157" s="68" t="n"/>
      <c r="OP157" s="15">
        <f>IF(OK157&gt;0,(OK157-OK$10)/OK$10,0)</f>
        <v/>
      </c>
      <c r="OR157" s="13" t="n">
        <v>5.18</v>
      </c>
      <c r="OS157" s="68">
        <f>IF(OR157&gt;0,((OR157-OR156)/OR156),0)</f>
        <v/>
      </c>
      <c r="OT157" s="68">
        <f>IF(OR157&gt;0,OS157-$V157,0)</f>
        <v/>
      </c>
      <c r="OU157" s="68">
        <f>IF(OR157&gt;0,(OR157-OU$10)/OU$10,0)</f>
        <v/>
      </c>
      <c r="OV157" s="68" t="n"/>
      <c r="OW157" s="15">
        <f>IF(OR157&gt;0,(OR157-OR$10)/OR$10,0)</f>
        <v/>
      </c>
      <c r="OY157" s="13" t="n">
        <v>156.22</v>
      </c>
      <c r="OZ157" s="68">
        <f>IF(OY157&gt;0,((OY157-OY156)/OY156),0)</f>
        <v/>
      </c>
      <c r="PA157" s="68">
        <f>IF(OY157&gt;0,OZ157-$V157,0)</f>
        <v/>
      </c>
      <c r="PB157" s="68">
        <f>IF(OY157&gt;0,(OY157-PB$10)/PB$10,0)</f>
        <v/>
      </c>
      <c r="PC157" s="68" t="n"/>
      <c r="PD157" s="15">
        <f>IF(OY157&gt;0,(OY157-OY$10)/OY$10,0)</f>
        <v/>
      </c>
      <c r="PE157" s="18" t="n"/>
      <c r="PF157" s="13" t="n">
        <v>278.21</v>
      </c>
      <c r="PG157" s="68">
        <f>IF(PF157&gt;0,((PF157-PF156)/PF156),0)</f>
        <v/>
      </c>
      <c r="PH157" s="68">
        <f>IF(PF157&gt;0,PG157-$V157,0)</f>
        <v/>
      </c>
      <c r="PI157" s="68">
        <f>IF(PF157&gt;0,(PF157-PI$10)/PI$10,0)</f>
        <v/>
      </c>
      <c r="PJ157" s="68" t="n"/>
      <c r="PK157" s="15">
        <f>IF(PF157&gt;0,(PF157-PF$10)/PF$10,0)</f>
        <v/>
      </c>
      <c r="PM157" s="13" t="n"/>
      <c r="PN157" s="68">
        <f>IF(PM157&gt;0,((PM157-PM156)/PM156),0)</f>
        <v/>
      </c>
      <c r="PO157" s="68">
        <f>PN157-$V157</f>
        <v/>
      </c>
      <c r="PP157" s="68">
        <f>IF(PM157&gt;0,(PM157-PP$10)/PP$10,0)</f>
        <v/>
      </c>
      <c r="PQ157" s="68" t="n"/>
      <c r="PR157" s="15">
        <f>IF(PM157&gt;0,(PM157-PM$10)/PM$10,0)</f>
        <v/>
      </c>
      <c r="PT157" s="13" t="n">
        <v>9.92</v>
      </c>
      <c r="PU157" s="68">
        <f>IF(PT157&gt;0,((PT157-PT156)/PT156),0)</f>
        <v/>
      </c>
      <c r="PV157" s="68">
        <f>IF(PT157&gt;0,PU157-$V157,0)</f>
        <v/>
      </c>
      <c r="PW157" s="68">
        <f>IF(PT157&gt;0,(PT157-PW$10)/PW$10,0)</f>
        <v/>
      </c>
      <c r="PX157" s="68" t="n"/>
      <c r="PY157" s="15">
        <f>IF(PT157&gt;0,(PT157-PT$10)/PT$10,0)</f>
        <v/>
      </c>
      <c r="QA157" s="13" t="n">
        <v>269.05</v>
      </c>
      <c r="QB157" s="68">
        <f>IF(QA157&gt;0,((QA157-QA156)/QA156),0)</f>
        <v/>
      </c>
      <c r="QC157" s="68">
        <f>IF(QA157&gt;0,QB157-$V157,0)</f>
        <v/>
      </c>
      <c r="QD157" s="68">
        <f>IF(QA157&gt;0,(QA157-QD$10)/QD$10,0)</f>
        <v/>
      </c>
      <c r="QE157" s="68" t="n"/>
      <c r="QF157" s="15">
        <f>IF(QA157&gt;0,(QA157-QA$10)/QA$10,0)</f>
        <v/>
      </c>
      <c r="QH157" s="13" t="n">
        <v>1.648</v>
      </c>
      <c r="QI157" s="68">
        <f>IF(QH157&gt;0,((QH157-QH156)/QH156),0)</f>
        <v/>
      </c>
      <c r="QJ157" s="68">
        <f>IF(QH157&gt;0,QI157-$V157,0)</f>
        <v/>
      </c>
      <c r="QK157" s="68">
        <f>IF(QH157&gt;0,(QH157-QK$10)/QK$10,0)</f>
        <v/>
      </c>
      <c r="QL157" s="68" t="n"/>
      <c r="QM157" s="15">
        <f>IF(QH157&gt;0,(QH157-QH$10)/QH$10,0)</f>
        <v/>
      </c>
      <c r="QO157" s="13" t="n">
        <v>14.13</v>
      </c>
      <c r="QP157" s="68">
        <f>IF(QO157&gt;0,((QO157-QO156)/QO156),0)</f>
        <v/>
      </c>
      <c r="QQ157" s="68">
        <f>IF(QO157&gt;0,QP157-$V157,0)</f>
        <v/>
      </c>
      <c r="QR157" s="68">
        <f>IF(QO157&gt;0,(QO157-QR$10)/QR$10,0)</f>
        <v/>
      </c>
      <c r="QS157" s="68" t="n"/>
      <c r="QT157" s="15">
        <f>IF(QO157&gt;0,(QO157-QO$10)/QO$10,0)</f>
        <v/>
      </c>
      <c r="QV157" s="13" t="n">
        <v>2.79</v>
      </c>
      <c r="QW157" s="68">
        <f>IF(QV157&gt;0,((QV157-QV156)/QV156),0)</f>
        <v/>
      </c>
      <c r="QX157" s="68">
        <f>IF(QV157&gt;0,QW157-$V157,0)</f>
        <v/>
      </c>
      <c r="QY157" s="68">
        <f>IF(QV157&gt;0,(QV157-QY$10)/QY$10,0)</f>
        <v/>
      </c>
      <c r="QZ157" s="68" t="n"/>
      <c r="RA157" s="15">
        <f>IF(QV157&gt;0,(QV157-QV$10)/QV$10,0)</f>
        <v/>
      </c>
      <c r="RC157" s="13" t="n">
        <v>43.85</v>
      </c>
      <c r="RD157" s="68">
        <f>IF(RC157&gt;0,((RC157-RC156)/RC156),0)</f>
        <v/>
      </c>
      <c r="RE157" s="68">
        <f>IF(RC157&gt;0,RD157-$V157,0)</f>
        <v/>
      </c>
      <c r="RF157" s="68">
        <f>IF(RC157&gt;0,(RC157-RF$10)/RF$10,0)</f>
        <v/>
      </c>
      <c r="RG157" s="68" t="n"/>
      <c r="RH157" s="15">
        <f>IF(RC157&gt;0,(RC157-RC$10)/RC$10,0)</f>
        <v/>
      </c>
      <c r="RJ157" s="13" t="n">
        <v>232.47</v>
      </c>
      <c r="RK157" s="68">
        <f>IF(RJ157&gt;0,((RJ157-RJ156)/RJ156),0)</f>
        <v/>
      </c>
      <c r="RL157" s="68">
        <f>RK157-$V157</f>
        <v/>
      </c>
      <c r="RM157" s="68">
        <f>IF(RJ157&gt;0,(RJ157-RM$10)/RM$10,0)</f>
        <v/>
      </c>
      <c r="RN157" s="68" t="n"/>
      <c r="RO157" s="15">
        <f>IF(RJ157&gt;0,(RJ157-RJ$10)/RJ$10,0)</f>
        <v/>
      </c>
      <c r="RQ157" s="13" t="n">
        <v>17.21</v>
      </c>
      <c r="RR157" s="68">
        <f>IF(RQ157&gt;0,((RQ157-RQ156)/RQ156),0)</f>
        <v/>
      </c>
      <c r="RS157" s="68">
        <f>RR157-$V157</f>
        <v/>
      </c>
      <c r="RT157" s="68">
        <f>IF(RQ157&gt;0,(RQ157-RT$10)/RT$10,0)</f>
        <v/>
      </c>
      <c r="RU157" s="68" t="n"/>
      <c r="RV157" s="15">
        <f>IF(RQ157&gt;0,(RQ157-RQ$10)/RQ$10,0)</f>
        <v/>
      </c>
      <c r="RX157" s="13" t="n">
        <v>173.27</v>
      </c>
      <c r="RY157" s="68">
        <f>IF(RX157&gt;0,((RX157-RX156)/RX156),0)</f>
        <v/>
      </c>
      <c r="RZ157" s="68">
        <f>RY157-$V157</f>
        <v/>
      </c>
      <c r="SA157" s="68">
        <f>IF(RX157&gt;0,(RX157-SA$10)/SA$10,0)</f>
        <v/>
      </c>
      <c r="SB157" s="68" t="n"/>
      <c r="SC157" s="15">
        <f>IF(RX157&gt;0,(RX157-RX$10)/RX$10,0)</f>
        <v/>
      </c>
      <c r="SE157" s="13" t="n">
        <v>16.47</v>
      </c>
      <c r="SF157" s="68">
        <f>IF(SE157&gt;0,((SE157-SE156)/SE156),0)</f>
        <v/>
      </c>
      <c r="SG157" s="68">
        <f>SF157-$V157</f>
        <v/>
      </c>
      <c r="SH157" s="68">
        <f>IF(SE157&gt;0,(SE157-SH$10)/SH$10,0)</f>
        <v/>
      </c>
      <c r="SI157" s="68" t="n"/>
      <c r="SJ157" s="15">
        <f>IF(SE157&gt;0,(SE157-SE$10)/SE$10,0)</f>
        <v/>
      </c>
      <c r="SL157" s="13" t="n">
        <v>1.31</v>
      </c>
      <c r="SM157" s="68">
        <f>IF(SL157&gt;0,((SL157-SL156)/SL156),0)</f>
        <v/>
      </c>
      <c r="SN157" s="68">
        <f>SM157-$V157</f>
        <v/>
      </c>
      <c r="SO157" s="68">
        <f>IF(SL157&gt;0,(SL157-SO$10)/SO$10,0)</f>
        <v/>
      </c>
      <c r="SP157" s="68" t="n"/>
      <c r="SQ157" s="15">
        <f>IF(SL157&gt;0,(SL157-SL$10)/SL$10,0)</f>
        <v/>
      </c>
      <c r="SS157" s="13" t="n">
        <v>18.3</v>
      </c>
      <c r="ST157" s="68">
        <f>IF(SS157&gt;0,((SS157-SS156)/SS156),0)</f>
        <v/>
      </c>
      <c r="SU157" s="68">
        <f>ST157-$V157</f>
        <v/>
      </c>
      <c r="SV157" s="68">
        <f>IF(SS157&gt;0,(SS157-SV$10)/SV$10,0)</f>
        <v/>
      </c>
      <c r="SW157" s="68" t="n"/>
      <c r="SX157" s="15">
        <f>IF(SS157&gt;0,(SS157-SS$10)/SS$10,0)</f>
        <v/>
      </c>
      <c r="SZ157" s="13" t="n">
        <v>68.39</v>
      </c>
      <c r="TA157" s="68">
        <f>IF(SZ157&gt;0,((SZ157-SZ156)/SZ156),0)</f>
        <v/>
      </c>
      <c r="TB157" s="68">
        <f>TA157-$V157</f>
        <v/>
      </c>
      <c r="TC157" s="68">
        <f>IF(SZ157&gt;0,(SZ157-TC$10)/TC$10,0)</f>
        <v/>
      </c>
      <c r="TD157" s="68" t="n"/>
      <c r="TE157" s="15">
        <f>IF(SZ157&gt;0,(SZ157-SZ$10)/SZ$10,0)</f>
        <v/>
      </c>
      <c r="TG157" s="587" t="n">
        <v>0.228</v>
      </c>
      <c r="TH157" s="68">
        <f>IF(TG157&gt;0,((TG157-TG156)/TG156),0)</f>
        <v/>
      </c>
      <c r="TI157" s="68">
        <f>TH157-$V157</f>
        <v/>
      </c>
      <c r="TJ157" s="68">
        <f>IF(TG157&gt;0,(TG157-TJ$10)/TJ$10,0)</f>
        <v/>
      </c>
      <c r="TK157" s="68" t="n"/>
      <c r="TL157" s="15">
        <f>IF(TG157&gt;0,(TG157-TG$10)/TG$10,0)</f>
        <v/>
      </c>
      <c r="TN157" s="13" t="n">
        <v>92.63</v>
      </c>
      <c r="TO157" s="68">
        <f>IF(TN157&gt;0,((TN157-TN156)/TN156),0)</f>
        <v/>
      </c>
      <c r="TP157" s="68">
        <f>TO157-$V157</f>
        <v/>
      </c>
      <c r="TQ157" s="68">
        <f>IF(TN157&gt;0,(TN157-TQ$10)/TQ$10,0)</f>
        <v/>
      </c>
      <c r="TR157" s="68" t="n"/>
      <c r="TS157" s="15">
        <f>IF(TN157&gt;0,(TN157-TN$10)/TN$10,0)</f>
        <v/>
      </c>
      <c r="TU157" s="587" t="n">
        <v>3.18</v>
      </c>
      <c r="TV157" s="68">
        <f>IF(TU157&gt;0,((TU157-TU156)/TU156),0)</f>
        <v/>
      </c>
      <c r="TW157" s="68">
        <f>TV157-$V157</f>
        <v/>
      </c>
      <c r="TX157" s="68">
        <f>IF(TU157&gt;0,(TU157-TX$10)/TX$10,0)</f>
        <v/>
      </c>
      <c r="TY157" s="68" t="n"/>
      <c r="TZ157" s="15">
        <f>IF(TU157&gt;0,(TU157-TU$10)/TU$10,0)</f>
        <v/>
      </c>
      <c r="UB157" s="587" t="n"/>
      <c r="UC157" s="68">
        <f>IF(UB157&gt;0,((UB157-UB156)/UB156),0)</f>
        <v/>
      </c>
      <c r="UD157" s="68">
        <f>UC157-$V157</f>
        <v/>
      </c>
      <c r="UE157" s="68">
        <f>IF(UB157&gt;0,(UB157-UE$10)/UE$10,0)</f>
        <v/>
      </c>
      <c r="UF157" s="68" t="n"/>
      <c r="UG157" s="15">
        <f>IF(UB157&gt;0,(UB157-UB$10)/UB$10,0)</f>
        <v/>
      </c>
      <c r="UI157" s="587" t="n"/>
      <c r="UJ157" s="68">
        <f>IF(UI157&gt;0,((UI157-UI156)/UI156),0)</f>
        <v/>
      </c>
      <c r="UK157" s="68">
        <f>UJ157-$V157</f>
        <v/>
      </c>
      <c r="UL157" s="68">
        <f>IF(UI157&gt;0,(UI157-UL$10)/UL$10,0)</f>
        <v/>
      </c>
      <c r="UM157" s="68" t="n"/>
      <c r="UN157" s="15">
        <f>IF(UI157&gt;0,(UI157-UI$10)/UI$10,0)</f>
        <v/>
      </c>
      <c r="UP157" s="587" t="n"/>
      <c r="UQ157" s="68">
        <f>IF(UP157&gt;0,((UP157-UP156)/UP156),0)</f>
        <v/>
      </c>
      <c r="UR157" s="68">
        <f>UQ157-$V157</f>
        <v/>
      </c>
      <c r="US157" s="68">
        <f>IF(UP157&gt;0,(UP157-US$10)/US$10,0)</f>
        <v/>
      </c>
      <c r="UT157" s="68" t="n"/>
      <c r="UU157" s="15">
        <f>IF(UP157&gt;0,(UP157-UP$10)/UP$10,0)</f>
        <v/>
      </c>
      <c r="UW157" s="587" t="n"/>
      <c r="UX157" s="68">
        <f>IF(UW157&gt;0,((UW157-UW156)/UW156),0)</f>
        <v/>
      </c>
      <c r="UY157" s="68">
        <f>UX157-$V157</f>
        <v/>
      </c>
      <c r="UZ157" s="68">
        <f>IF(UW157&gt;0,(UW157-UZ$10)/UZ$10,0)</f>
        <v/>
      </c>
      <c r="VA157" s="68" t="n"/>
      <c r="VB157" s="15">
        <f>IF(UW157&gt;0,(UW157-UW$10)/UW$10,0)</f>
        <v/>
      </c>
      <c r="VD157" s="587" t="n"/>
      <c r="VE157" s="68">
        <f>IF(VD157&gt;0,((VD157-VD156)/VD156),0)</f>
        <v/>
      </c>
      <c r="VF157" s="68">
        <f>VE157-$V157</f>
        <v/>
      </c>
      <c r="VG157" s="68">
        <f>IF(VD157&gt;0,(VD157-VG$10)/VG$10,0)</f>
        <v/>
      </c>
      <c r="VH157" s="68" t="n"/>
      <c r="VI157" s="15">
        <f>IF(VD157&gt;0,(VD157-VD$10)/VD$10,0)</f>
        <v/>
      </c>
      <c r="VM157" s="21">
        <f>IF($C157&gt;0,(($IK$5*IG157)+($GT$5*GP157)+($JM$5*JI157)+($JF$5*JB157)+($IY$5*IU157)+($IR$5*IN157)+($ID$5*HZ157)+($HW$5*HS157)+($HP$5*HL157)+($HI$5*HE157)+($GF$5*GB157)+($FY$5*FU157)+($FR$5*FN157)+($FK$5*FG157)+($FD$5*EZ157)+($EW$5*ES157)+($EP$5*EL157)+($EI$5*EE157)+($EB$5*DX157)+($DU$5*DQ157)+($DN$5*DJ157)+($DG$5*DC157)+($CZ$5*CV157)+($CS$5*CO157)+($CL$5*CH157)+($CE$5*CA157)+($BX$5*BT157)+($BQ$5*BM157)+($BJ$5*BF157)+($BC$5*AY157)+($AV$5*AR157)+($AO$5*AK157)+($AH$5*AD157)+($JT$5*JP157)+($KA$5*JW157)+($KO$5*KK157)+($PR$5*PN157)+($GM$5*GI157)+($HA$5*GW157)+($KV$5*KR157)+($KH$5*KD157)+($LC$5*KY157)+($MS$5*MO157)+($ML$5*MH157)+($ME$5*MA157)+($LX$5*LT157)+($LQ$5*LM157)+($LJ$5*LF157)+(MV157*$MZ$5)+(NC157*$NG$5)+(NJ157*$NN$5)+($OI$5*OE157)+($NU$5*NQ157)+($OB$5*NX157)+($PK$5*PG157)+($OP$5*OL157)+($OW$5*OS157)+($PD$5*OZ157)+(PU157*$PY$5)+(QB157*$QF$5)+(QI157*$QM$5)+(QP157*$QT$5)+(QW157*$RA$5)+(RD157*$RH$5)+(RK157*$RO$5)+(RR157*$RV$5)+(RY157*$SC$5)+(SF157*$SJ$5)+(SM157*$SQ$5)+(ST157*$SX$5)+(TA157*$TE$5))+(TH157*$TL$5)+(TO157*$TS$5))/$VM$5</f>
        <v/>
      </c>
      <c r="VN157" s="538" t="n"/>
      <c r="VO157" s="21">
        <f>IF($C157&gt;0,(($IK$5*II157)+($GT$5*GR157)+($JM$5*JK157)+($JF$5*JD157)+($IY$5*IW157)+($IR$5*IP157)+($ID$5*IB157)+($HW$5*HU157)+($HP$5*HN157)+($HI$5*HG157)+($GF$5*GD157)+($FY$5*FW157)+($FR$5*FP157)+($FK$5*FI157)+($FD$5*FB157)+($EW$5*EU157)+($EP$5*EN157)+($EI$5*EG157)+($EB$5*DZ157)+($DU$5*DS157)+($DN$5*DL157)+($DG$5*DE157)+($CZ$5*CX157)+($CS$5*CQ157)+($CL$5*CJ157)+($CE$5*CC157)+($BX$5*BV157)+($BQ$5*BO157)+($BJ$5*BH157)+($BC$5*BA157)+($AV$5*AT157)+($AO$5*AM157)+($AH$5*AF157)+($KO$5*KM157)+($KH$5*KF157)+($KA$5*JY157)+($JT$5*JR157)+($PR$5*PP157)+($GM$5*GK157)+($HA$5*GY157)+($KV$5*KT157)+($LC$5*LA157)+($MS$5*MQ157)+($ML$5*MJ157)+($ME$5*MC157)+($LX$5*LV157)+($LQ$5*LO157)+($LJ$5*LH157)+(MX157*$MZ$5)+(NE157*$NG$5)+(NL157*$NN$5)+($OI$5*OG157)+($NU$5*NS157)+($OB$5*NZ157)+($PD$5*PB157)+($OW$5*OU157)+($OP$5*ON157)+($PK$5*PI157)+($PY$5*PW157)+($QF$5*QD157)+($QM$5*QK157)+($QT$5*QR157)+($RA$5*QY157)+($RH$5*RF157)+($RO$5*RM157)+(RT157*$RV$5)+(SA157*$SC$5)+(SH157*$SJ$5)+(SO157*$SQ$5)+(SV157*$SX$5)+(TC157*$TE$5)+(TJ157*$TL$5)+(TQ157*$TS$5))/$VM$5,0)</f>
        <v/>
      </c>
      <c r="VP157" s="14" t="n"/>
      <c r="VQ157" s="21">
        <f>IF($C157&gt;0,(($IK$5*IK157)+($GT$5*GT157)+($JM$5*JM157)+($JF$5*JF157)+($IY$5*IY157)+($IR$5*IR157)+($ID$5*ID157)+($HW$5*HW157)+($HP$5*HP157)+($HI$5*HI157)+($GF$5*GF157)+($FY$5*FY157)+($FR$5*FR157)+($FK$5*FK157)+($FD$5*FD157)+($EW$5*EW157)+($EP$5*EP157)+($EI$5*EI157)+($EB$5*EB157)+($DU$5*DU157)+($DN$5*DN157)+($DG$5*DG157)+($CZ$5*CZ157)+($CS$5*CS157)+($CL$5*CL157)+($CE$5*CE157)+($BX$5*BX157)+($BQ$5*BQ157)+($BJ$5*BJ157)+($BC$5*BC157)+($AV$5*AV157)+($AO$5*AO157)+($AH$5*AH157)+($KO$5*KO157)+($PR$5*PR157)+($GM$5*GM157)+($HA$5*HA157)+($KH$5*KH157)+($KA$5*KA157)+($JT$5*JT157)+($KV$5*KV157)+($LC$5*LC157)+($MS$5*MS157)+($ML$5*ML157)+($ME$5*ME157)+($LX$5*LX157)+($LQ$5*LQ157)+($LJ$5*LJ157)+($OI$5*OI157)+($NU$5*NU157)+($NN$5*NN157)+($NG$5*NG157)+($MZ$5*MZ157)+(OB157*$OB$5)+($PD$5*PD157)+($OW$5*OW157)+($OP$5*OP157)+($PK$5*PK157)+(PY157*$PY$5)+(QF157*$QF$5)+(QM157*$QM$5)+(QT157*$QT$5)+(RA157*$RA$5)+(RH157*$RH$5)+(RO157*$RO$5)+(RV157*$RV$5)+(SC157*$SC$5)+(SJ157*$SJ$5)+(SQ157*$SQ$5)+(SX157*$SX$5)+(TE157*$TE$5)+(TL157*$TL$5)+(TS157*$TS$5))/$VM$5,0)</f>
        <v/>
      </c>
    </row>
    <row r="158" ht="16" customHeight="1" s="545">
      <c r="A158" s="127" t="n">
        <v>45875</v>
      </c>
      <c r="B158" s="4">
        <f>A158</f>
        <v/>
      </c>
      <c r="C158" s="13" t="n">
        <v>44193.12</v>
      </c>
      <c r="D158" s="138">
        <f>IF(C158&gt;0,C158-C157,0)</f>
        <v/>
      </c>
      <c r="E158" s="68">
        <f>IF(C158&gt;0,D158/C157,0)</f>
        <v/>
      </c>
      <c r="F158" s="15">
        <f>IF(C158&gt;0,(C158-C$10)/C$10,0)</f>
        <v/>
      </c>
      <c r="G158" s="13" t="n">
        <v>6345.06</v>
      </c>
      <c r="H158" s="138">
        <f>IF(G158&gt;0,G158-G157,0)</f>
        <v/>
      </c>
      <c r="I158" s="68">
        <f>IF(G158&gt;0,H158/G157,0)</f>
        <v/>
      </c>
      <c r="J158" s="15">
        <f>IF(G158&gt;0,(G158-G$10)/G$10,0)</f>
        <v/>
      </c>
      <c r="K158" s="13" t="n">
        <v>21169.42</v>
      </c>
      <c r="L158" s="138">
        <f>IF(K158&gt;0,K158-K157,0)</f>
        <v/>
      </c>
      <c r="M158" s="68">
        <f>IF(K158&gt;0,L158/K157,0)</f>
        <v/>
      </c>
      <c r="N158" s="15">
        <f>IF(K158&gt;0,(K158-K$10)/K$10,0)</f>
        <v/>
      </c>
      <c r="O158" s="13" t="n">
        <v>2221.29</v>
      </c>
      <c r="P158" s="138">
        <f>IF(O158&gt;0,O158-O157,0)</f>
        <v/>
      </c>
      <c r="Q158" s="68">
        <f>IF(O158&gt;0,P158/O157,0)</f>
        <v/>
      </c>
      <c r="R158" s="15">
        <f>IF(O158&gt;0,(O158-O$10)/O$10,0)</f>
        <v/>
      </c>
      <c r="S158" s="18">
        <f>IF(O158&gt;0,(((O158*0.7)*Q158)+((K158*0.9)*M158)+((G158*0.65)*I158)+((C158*0.6)*E158))/(O158+K158+G158+C158),0)</f>
        <v/>
      </c>
      <c r="T158" s="121">
        <f>IF(O158&gt;0,(S158*200)+T157,0)</f>
        <v/>
      </c>
      <c r="U158" s="121">
        <f>T158</f>
        <v/>
      </c>
      <c r="V158" s="134">
        <f>IF(T158&gt;0,(T158-T157)/T157,0)</f>
        <v/>
      </c>
      <c r="W158" s="21">
        <f>IF(T158&gt;0,(T158-T$11)/T$11,0)</f>
        <v/>
      </c>
      <c r="X158" s="18">
        <f>IF(T158&gt;0,((Q158+M158+I158+E158)/4),0)</f>
        <v/>
      </c>
      <c r="Y158" s="353" t="n">
        <v>142164.98</v>
      </c>
      <c r="Z158" s="15" t="n">
        <v>2e-06</v>
      </c>
      <c r="AA158" s="21">
        <f>Z158-$V158</f>
        <v/>
      </c>
      <c r="AC158" s="13" t="n">
        <v>248.28</v>
      </c>
      <c r="AD158" s="68">
        <f>IF(AC158&gt;0,((AC158-AC157)/AC157),0)</f>
        <v/>
      </c>
      <c r="AE158" s="68">
        <f>IF(AC158&gt;0,AD158-$V158,0)</f>
        <v/>
      </c>
      <c r="AF158" s="68">
        <f>IF(AC158&gt;0,(AC158-AF$10)/AF$10,0)</f>
        <v/>
      </c>
      <c r="AG158" s="68" t="n"/>
      <c r="AH158" s="15">
        <f>IF(AC158&gt;0,(AC158-AC$10)/AC$10,0)</f>
        <v/>
      </c>
      <c r="AJ158" s="13" t="n">
        <v>24.02</v>
      </c>
      <c r="AK158" s="68">
        <f>IF(AJ158&gt;0,((AJ158-AJ157)/AJ157),0)</f>
        <v/>
      </c>
      <c r="AL158" s="68">
        <f>IF(AJ158&gt;0,AK158-$V158,0)</f>
        <v/>
      </c>
      <c r="AM158" s="68">
        <f>IF(AJ158&gt;0,(AJ158-AM$10)/AM$10,0)</f>
        <v/>
      </c>
      <c r="AN158" s="68" t="n"/>
      <c r="AO158" s="15">
        <f>IF(AJ158&gt;0,(AJ158-AJ$10)/AJ$10,0)</f>
        <v/>
      </c>
      <c r="AQ158" s="13" t="n">
        <v>23.28</v>
      </c>
      <c r="AR158" s="68">
        <f>IF(AQ158&gt;0,((AQ158-AQ157)/AQ157),0)</f>
        <v/>
      </c>
      <c r="AS158" s="68">
        <f>IF(AQ158&gt;0,AR158-$V158,0)</f>
        <v/>
      </c>
      <c r="AT158" s="68">
        <f>IF(AQ158&gt;0,(AQ158-AT$10)/AT$10,0)</f>
        <v/>
      </c>
      <c r="AU158" s="68" t="n"/>
      <c r="AV158" s="15">
        <f>IF(AQ158&gt;0,(AQ158-AQ$10)/AQ$10,0)</f>
        <v/>
      </c>
      <c r="AX158" s="13" t="n">
        <v>220.51</v>
      </c>
      <c r="AY158" s="68">
        <f>IF(AX158&gt;0,((AX158-AX157)/AX157),0)</f>
        <v/>
      </c>
      <c r="AZ158" s="68">
        <f>IF(AX158&gt;0,AY158-$V158,0)</f>
        <v/>
      </c>
      <c r="BA158" s="68">
        <f>IF(AX158&gt;0,(AX158-BA$10)/BA$10,0)</f>
        <v/>
      </c>
      <c r="BB158" s="68" t="n"/>
      <c r="BC158" s="15">
        <f>IF(AX158&gt;0,(AX158-AX$10)/AX$10,0)</f>
        <v/>
      </c>
      <c r="BE158" s="13" t="n">
        <v>80.13</v>
      </c>
      <c r="BF158" s="68">
        <f>IF(BE158&gt;0,((BE158-BE157)/BE157),0)</f>
        <v/>
      </c>
      <c r="BG158" s="68">
        <f>IF(BE158&gt;0,BF158-$V158,0)</f>
        <v/>
      </c>
      <c r="BH158" s="68" t="n"/>
      <c r="BI158" s="68" t="n"/>
      <c r="BJ158" s="15">
        <f>IF(BE158&gt;0,(BE158-BE$10)/BE$10,0)</f>
        <v/>
      </c>
      <c r="BL158" s="13" t="n">
        <v>76.02</v>
      </c>
      <c r="BM158" s="68">
        <f>IF(BL158&gt;0,((BL158-BL157)/BL157),0)</f>
        <v/>
      </c>
      <c r="BN158" s="68">
        <f>IF(BL158&gt;0,BM158-$V158,0)</f>
        <v/>
      </c>
      <c r="BO158" s="68">
        <f>IF(BL158&gt;0,(BL158-BO$10)/BO$10,0)</f>
        <v/>
      </c>
      <c r="BP158" s="68" t="n"/>
      <c r="BQ158" s="15">
        <f>IF(BL158&gt;0,(BL158-BL$10)/BL$10,0)</f>
        <v/>
      </c>
      <c r="BS158" s="13" t="n">
        <v>44.15</v>
      </c>
      <c r="BT158" s="68">
        <f>IF(BS158&gt;0,((BS158-BS157)/BS157),0)</f>
        <v/>
      </c>
      <c r="BU158" s="68">
        <f>IF(BS158&gt;0,BT158-$V158,0)</f>
        <v/>
      </c>
      <c r="BV158" s="68">
        <f>IF(BS158&gt;0,(BS158-BV$10)/BV$10,0)</f>
        <v/>
      </c>
      <c r="BW158" s="68" t="n"/>
      <c r="BX158" s="15">
        <f>IF(BS158&gt;0,(BS158-BS$10)/BS$10,0)</f>
        <v/>
      </c>
      <c r="BZ158" s="13" t="n"/>
      <c r="CA158" s="68">
        <f>IF(BZ158&gt;0,((BZ158-BZ157)/BZ157),0)</f>
        <v/>
      </c>
      <c r="CB158" s="68">
        <f>IF(BZ158&gt;0,CA158-$V158,0)</f>
        <v/>
      </c>
      <c r="CC158" s="68">
        <f>IF(BZ158&gt;0,(BZ158-CC$10)/CC$10,0)</f>
        <v/>
      </c>
      <c r="CD158" s="68" t="n"/>
      <c r="CE158" s="15">
        <f>IF(BZ158&gt;0,(BZ158-BZ$10)/BZ$10,0)</f>
        <v/>
      </c>
      <c r="CG158" s="13" t="n">
        <v>29.6</v>
      </c>
      <c r="CH158" s="68">
        <f>IF(CG158&gt;0,((CG158-CG157)/CG157),0)</f>
        <v/>
      </c>
      <c r="CI158" s="68">
        <f>IF(CG158&gt;0,CH158-$V158,0)</f>
        <v/>
      </c>
      <c r="CJ158" s="68">
        <f>IF(CG158&gt;0,(CG158-CJ$10)/CJ$10,0)</f>
        <v/>
      </c>
      <c r="CK158" s="68" t="n"/>
      <c r="CL158" s="15">
        <f>IF(CG158&gt;0,(CG158-CG$10)/CG$10,0)</f>
        <v/>
      </c>
      <c r="CN158" s="13" t="n">
        <v>33.44</v>
      </c>
      <c r="CO158" s="68">
        <f>IF(CN158&gt;0,((CN158-CN157)/CN157),0)</f>
        <v/>
      </c>
      <c r="CP158" s="68">
        <f>IF(CN158&gt;0,CO158-$V158,0)</f>
        <v/>
      </c>
      <c r="CQ158" s="68">
        <f>IF(CN158&gt;0,(CN158-CQ$10)/CQ$10,0)</f>
        <v/>
      </c>
      <c r="CR158" s="68" t="n"/>
      <c r="CS158" s="15">
        <f>IF(CN158&gt;0,(CN158-CN$10)/CN$10,0)</f>
        <v/>
      </c>
      <c r="CU158" s="13" t="n">
        <v>37.7</v>
      </c>
      <c r="CV158" s="68">
        <f>IF(CU158&gt;0,((CU158-CU157)/CU157),0)</f>
        <v/>
      </c>
      <c r="CW158" s="68">
        <f>IF(CU158&gt;0,CV158-$V158,0)</f>
        <v/>
      </c>
      <c r="CX158" s="68">
        <f>IF(CU158&gt;0,(CU158-CX$10)/CX$10,0)</f>
        <v/>
      </c>
      <c r="CY158" s="68" t="n"/>
      <c r="CZ158" s="15">
        <f>IF(CU158&gt;0,(CU158-CU$10)/CU$10,0)</f>
        <v/>
      </c>
      <c r="DB158" s="13" t="n">
        <v>20.26</v>
      </c>
      <c r="DC158" s="68">
        <f>IF(DB158&gt;0,((DB158-DB157)/DB157),0)</f>
        <v/>
      </c>
      <c r="DD158" s="68">
        <f>IF(DB158&gt;0,DC158-$V158,0)</f>
        <v/>
      </c>
      <c r="DE158" s="68">
        <f>IF(DB158&gt;0,(DB158-DE$10)/DE$10,0)</f>
        <v/>
      </c>
      <c r="DF158" s="68" t="n"/>
      <c r="DG158" s="15">
        <f>IF(DB158&gt;0,(DB158-DB$10)/DB$10,0)</f>
        <v/>
      </c>
      <c r="DI158" s="13" t="n">
        <v>49.69</v>
      </c>
      <c r="DJ158" s="68">
        <f>IF(DI158&gt;0,((DI158-DI157)/DI157),0)</f>
        <v/>
      </c>
      <c r="DK158" s="68">
        <f>IF(DI158&gt;0,DJ158-$V158,0)</f>
        <v/>
      </c>
      <c r="DL158" s="68">
        <f>IF(DI158&gt;0,(DI158-DL$10)/DL$10,0)</f>
        <v/>
      </c>
      <c r="DM158" s="68" t="n"/>
      <c r="DN158" s="15">
        <f>IF(DI158&gt;0,(DI158-DI$10)/DI$10,0)</f>
        <v/>
      </c>
      <c r="DP158" s="13" t="n">
        <v>43.35</v>
      </c>
      <c r="DQ158" s="68">
        <f>IF(DP158&gt;0,((DP158-DP157)/DP157),0)</f>
        <v/>
      </c>
      <c r="DR158" s="68">
        <f>IF(DP158&gt;0,DQ158-$V158,0)</f>
        <v/>
      </c>
      <c r="DS158" s="68" t="n"/>
      <c r="DT158" s="68" t="n"/>
      <c r="DU158" s="15">
        <f>IF(DP158&gt;0,(DP158-DP$10)/DP$10,0)</f>
        <v/>
      </c>
      <c r="DV158" s="18" t="n"/>
      <c r="DW158" s="13" t="n">
        <v>37.08</v>
      </c>
      <c r="DX158" s="68">
        <f>IF(DW158&gt;0,((DW158-DW157)/DW157),0)</f>
        <v/>
      </c>
      <c r="DY158" s="68">
        <f>IF(DW158&gt;0,DX158-$V158,0)</f>
        <v/>
      </c>
      <c r="DZ158" s="68">
        <f>IF(DW158&gt;0,(DW158-DZ$10)/DZ$10,0)</f>
        <v/>
      </c>
      <c r="EA158" s="68" t="n"/>
      <c r="EB158" s="15">
        <f>IF(DW158&gt;0,(DW158-DW$10)/DW$10,0)</f>
        <v/>
      </c>
      <c r="ED158" s="13" t="n">
        <v>40.19</v>
      </c>
      <c r="EE158" s="68">
        <f>IF(ED158&gt;0,((ED158-ED157)/ED157),0)</f>
        <v/>
      </c>
      <c r="EF158" s="68">
        <f>IF(ED158&gt;0,EE158-$V158,0)</f>
        <v/>
      </c>
      <c r="EG158" s="68">
        <f>IF(ED158&gt;0,(ED158-EG$10)/EG$10,0)</f>
        <v/>
      </c>
      <c r="EH158" s="68" t="n"/>
      <c r="EI158" s="15">
        <f>IF(ED158&gt;0,(ED158-ED$10)/ED$10,0)</f>
        <v/>
      </c>
      <c r="EK158" s="13" t="n">
        <v>132.55</v>
      </c>
      <c r="EL158" s="68">
        <f>IF(EK158&gt;0,((EK158-EK157)/EK157),0)</f>
        <v/>
      </c>
      <c r="EM158" s="68">
        <f>IF(EK158&gt;0,EL158-$V158,0)</f>
        <v/>
      </c>
      <c r="EN158" s="68">
        <f>IF(EK158&gt;0,(EK158-EN$10)/EN$10,0)</f>
        <v/>
      </c>
      <c r="EO158" s="68" t="n"/>
      <c r="EP158" s="15">
        <f>IF(EK158&gt;0,(EK158-EK$10)/EK$10,0)</f>
        <v/>
      </c>
      <c r="ER158" s="13" t="n">
        <v>39.95</v>
      </c>
      <c r="ES158" s="68">
        <f>IF(ER158&gt;0,((ER158-ER157)/ER157),0)</f>
        <v/>
      </c>
      <c r="ET158" s="68">
        <f>IF(ER158&gt;0,ES158-$V158,0)</f>
        <v/>
      </c>
      <c r="EU158" s="68">
        <f>IF(ER158&gt;0,(ER158-EU$10)/EU$10,0)</f>
        <v/>
      </c>
      <c r="EV158" s="68" t="n"/>
      <c r="EW158" s="15">
        <f>IF(ER158&gt;0,(ER158-ER$10)/ER$10,0)</f>
        <v/>
      </c>
      <c r="EY158" s="13" t="n">
        <v>41.53</v>
      </c>
      <c r="EZ158" s="68">
        <f>IF(EY158&gt;0,((EY158-EY157)/EY157),0)</f>
        <v/>
      </c>
      <c r="FA158" s="68">
        <f>IF(EY158&gt;0,EZ158-$V158,0)</f>
        <v/>
      </c>
      <c r="FB158" s="68" t="n"/>
      <c r="FC158" s="68" t="n"/>
      <c r="FD158" s="15">
        <f>IF(EY158&gt;0,(EY158-EY$10)/EY$10,0)</f>
        <v/>
      </c>
      <c r="FF158" s="13" t="n">
        <v>57.72</v>
      </c>
      <c r="FG158" s="68">
        <f>IF(FF158&gt;0,((FF158-FF157)/FF157),0)</f>
        <v/>
      </c>
      <c r="FH158" s="68">
        <f>IF(FF158&gt;0,FG158-$V158,0)</f>
        <v/>
      </c>
      <c r="FI158" s="68">
        <f>IF(FF158&gt;0,(FF158-FI$10)/FI$10,0)</f>
        <v/>
      </c>
      <c r="FJ158" s="68" t="n"/>
      <c r="FK158" s="15">
        <f>IF(FF158&gt;0,(FF158-FF$10)/FF$10,0)</f>
        <v/>
      </c>
      <c r="FM158" s="13" t="n">
        <v>202.47</v>
      </c>
      <c r="FN158" s="68">
        <f>IF(FM158&gt;0,((FM158-FM157)/FM157),0)</f>
        <v/>
      </c>
      <c r="FO158" s="68">
        <f>IF(FM158&gt;0,FN158-$V158,0)</f>
        <v/>
      </c>
      <c r="FP158" s="68">
        <f>IF(FM158&gt;0,(FM158-FP$10)/FP$10,0)</f>
        <v/>
      </c>
      <c r="FQ158" s="68" t="n"/>
      <c r="FR158" s="15">
        <f>IF(FM158&gt;0,(FM158-FM$10)/FM$10,0)</f>
        <v/>
      </c>
      <c r="FT158" s="13" t="n">
        <v>90.81</v>
      </c>
      <c r="FU158" s="68">
        <f>IF(FT158&gt;0,((FT158-FT157)/FT157),0)</f>
        <v/>
      </c>
      <c r="FV158" s="68">
        <f>IF(FT158&gt;0,FU158-$V158,0)</f>
        <v/>
      </c>
      <c r="FW158" s="68">
        <f>IF(FT158&gt;0,(FT158-FW$10)/FW$10,0)</f>
        <v/>
      </c>
      <c r="FX158" s="68" t="n"/>
      <c r="FY158" s="15">
        <f>IF(FT158&gt;0,(FT158-FT$10)/FT$10,0)</f>
        <v/>
      </c>
      <c r="GA158" s="13" t="n">
        <v>18.15</v>
      </c>
      <c r="GB158" s="68">
        <f>IF(GA158&gt;0,((GA158-GA157)/GA157),0)</f>
        <v/>
      </c>
      <c r="GC158" s="68">
        <f>IF(GA158&gt;0,GB158-$V158,0)</f>
        <v/>
      </c>
      <c r="GD158" s="68" t="n"/>
      <c r="GE158" s="68" t="n"/>
      <c r="GF158" s="15">
        <f>IF(GA158&gt;0,(GA158-GA$10)/GA$10,0)</f>
        <v/>
      </c>
      <c r="GG158" s="18" t="n"/>
      <c r="GH158" s="13" t="n">
        <v>19.44</v>
      </c>
      <c r="GI158" s="68">
        <f>IF(GH158&gt;0,((GH158-GH157)/GH157),0)</f>
        <v/>
      </c>
      <c r="GJ158" s="68">
        <f>IF(GH158&gt;0,GI158-$V158,0)</f>
        <v/>
      </c>
      <c r="GK158" s="68">
        <f>IF(GH158&gt;0,(GH158-GK$10)/GK$10,0)</f>
        <v/>
      </c>
      <c r="GL158" s="68" t="n"/>
      <c r="GM158" s="15">
        <f>IF(GH158&gt;0,(GH158-GH$10)/GH$10,0)</f>
        <v/>
      </c>
      <c r="GO158" s="13" t="n">
        <v>25.16</v>
      </c>
      <c r="GP158" s="68">
        <f>IF(GO158&gt;0,((GO158-GO157)/GO157),0)</f>
        <v/>
      </c>
      <c r="GQ158" s="68">
        <f>IF(GO158&gt;0,GP158-$V158,0)</f>
        <v/>
      </c>
      <c r="GR158" s="68" t="n"/>
      <c r="GS158" s="68" t="n"/>
      <c r="GT158" s="15">
        <f>IF(GO158&gt;0,(GO158-GO$10)/GO$10,0)</f>
        <v/>
      </c>
      <c r="GV158" s="13" t="n">
        <v>16.48</v>
      </c>
      <c r="GW158" s="68">
        <f>IF(GV158&gt;0,((GV158-GV157)/GV157),0)</f>
        <v/>
      </c>
      <c r="GX158" s="68">
        <f>IF(GV158&gt;0,GW158-$V158,0)</f>
        <v/>
      </c>
      <c r="GY158" s="68">
        <f>IF(GV158&gt;0,(GV158-GY$10)/GY$10,0)</f>
        <v/>
      </c>
      <c r="GZ158" s="68" t="n"/>
      <c r="HA158" s="15">
        <f>IF(GV158&gt;0,(GV158-GV$10)/GV$10,0)</f>
        <v/>
      </c>
      <c r="HD158" s="13" t="n">
        <v>319.91</v>
      </c>
      <c r="HE158" s="68">
        <f>IF(HD158&gt;0,((HD158-HD157)/HD157),0)</f>
        <v/>
      </c>
      <c r="HF158" s="68">
        <f>IF(HD158&gt;0,HE158-$V158,0)</f>
        <v/>
      </c>
      <c r="HG158" s="68">
        <f>IF(HD158&gt;0,(HD158-HG$10)/HG$10,0)</f>
        <v/>
      </c>
      <c r="HH158" s="68" t="n"/>
      <c r="HI158" s="15">
        <f>IF(HD158&gt;0,(HD158-HD$10)/HD$10,0)</f>
        <v/>
      </c>
      <c r="HK158" s="13" t="n">
        <v>58.93</v>
      </c>
      <c r="HL158" s="68">
        <f>IF(HK158&gt;0,((HK158-HK157)/HK157),0)</f>
        <v/>
      </c>
      <c r="HM158" s="68">
        <f>IF(HK158&gt;0,HL158-$V158,0)</f>
        <v/>
      </c>
      <c r="HN158" s="68">
        <f>IF(HK158&gt;0,(HK158-HN$10)/HN$10,0)</f>
        <v/>
      </c>
      <c r="HO158" s="68" t="n"/>
      <c r="HP158" s="15">
        <f>IF(HK158&gt;0,(HK158-HK$10)/HK$10,0)</f>
        <v/>
      </c>
      <c r="HR158" s="13" t="n">
        <v>106.51</v>
      </c>
      <c r="HS158" s="68">
        <f>IF(HR158&gt;0,((HR158-HR157)/HR157),0)</f>
        <v/>
      </c>
      <c r="HT158" s="68">
        <f>IF(HR158&gt;0,HS158-$V158,0)</f>
        <v/>
      </c>
      <c r="HU158" s="68">
        <f>IF(HR158&gt;0,(HR158-HU$10)/HU$10,0)</f>
        <v/>
      </c>
      <c r="HV158" s="68" t="n"/>
      <c r="HW158" s="15">
        <f>IF(HR158&gt;0,(HR158-HR$10)/HR$10,0)</f>
        <v/>
      </c>
      <c r="HY158" s="13" t="n">
        <v>179.42</v>
      </c>
      <c r="HZ158" s="68">
        <f>IF(HY158&gt;0,((HY158-HY157)/HY157),0)</f>
        <v/>
      </c>
      <c r="IA158" s="68">
        <f>IF(HY158&gt;0,HZ158-$V158,0)</f>
        <v/>
      </c>
      <c r="IB158" s="68">
        <f>IF(HY158&gt;0,(HY158-IB$10)/IB$10,0)</f>
        <v/>
      </c>
      <c r="IC158" s="68" t="n"/>
      <c r="ID158" s="15">
        <f>IF(HY158&gt;0,(HY158-HY$10)/HY$10,0)</f>
        <v/>
      </c>
      <c r="IF158" s="13" t="n">
        <v>301.67</v>
      </c>
      <c r="IG158" s="68">
        <f>IF(IF158&gt;0,((IF158-IF157)/IF157),0)</f>
        <v/>
      </c>
      <c r="IH158" s="68">
        <f>IF(IF158&gt;0,IG158-$V158,0)</f>
        <v/>
      </c>
      <c r="II158" s="68">
        <f>IF(IF158&gt;0,(IF158-II$10)/II$10,0)</f>
        <v/>
      </c>
      <c r="IJ158" s="68" t="n"/>
      <c r="IK158" s="15">
        <f>IF(IF158&gt;0,(IF158-IF$10)/IF$10,0)</f>
        <v/>
      </c>
      <c r="IM158" s="13" t="n">
        <v>267.49</v>
      </c>
      <c r="IN158" s="68">
        <f>IF(IM158&gt;0,((IM158-IM157)/IM157),0)</f>
        <v/>
      </c>
      <c r="IO158" s="68">
        <f>IF(IM158&gt;0,IN158-$V158,0)</f>
        <v/>
      </c>
      <c r="IP158" s="68">
        <f>IF(IM158&gt;0,(IM158-IP$10)/IP$10,0)</f>
        <v/>
      </c>
      <c r="IQ158" s="68" t="n"/>
      <c r="IR158" s="15">
        <f>IF(IM158&gt;0,(IM158-IM$10)/IM$10,0)</f>
        <v/>
      </c>
      <c r="IT158" s="13" t="n">
        <v>76.55</v>
      </c>
      <c r="IU158" s="68">
        <f>IF(IT158&gt;0,((IT158-IT157)/IT157),0)</f>
        <v/>
      </c>
      <c r="IV158" s="68">
        <f>IF(IT158&gt;0,IU158-$V158,0)</f>
        <v/>
      </c>
      <c r="IW158" s="68">
        <f>IF(IT158&gt;0,(IT158-IW$10)/IW$10,0)</f>
        <v/>
      </c>
      <c r="IX158" s="68" t="n"/>
      <c r="IY158" s="15">
        <f>IF(IT158&gt;0,(IT158-IT$10)/IT$10,0)</f>
        <v/>
      </c>
      <c r="JA158" s="13" t="n">
        <v>771.99</v>
      </c>
      <c r="JB158" s="68">
        <f>IF(JA158&gt;0,((JA158-JA157)/JA157),0)</f>
        <v/>
      </c>
      <c r="JC158" s="68">
        <f>IF(JA158&gt;0,JB158-$V158,0)</f>
        <v/>
      </c>
      <c r="JD158" s="68">
        <f>IF(JA158&gt;0,(JA158-JD$10)/JD$10,0)</f>
        <v/>
      </c>
      <c r="JE158" s="68" t="n"/>
      <c r="JF158" s="15">
        <f>IF(JA158&gt;0,(JA158-JA$10)/JA$10,0)</f>
        <v/>
      </c>
      <c r="JH158" s="13" t="n">
        <v>524.9400000000001</v>
      </c>
      <c r="JI158" s="68">
        <f>IF(JH158&gt;0,((JH158-JH157)/JH157),0)</f>
        <v/>
      </c>
      <c r="JJ158" s="68">
        <f>IF(JH158&gt;0,JI158-$V158,0)</f>
        <v/>
      </c>
      <c r="JK158" s="68">
        <f>IF(JH158&gt;0,(JH158-JK$10)/JK$10,0)</f>
        <v/>
      </c>
      <c r="JL158" s="68" t="n"/>
      <c r="JM158" s="15">
        <f>IF(JH158&gt;0,(JH158-JH$10)/JH$10,0)</f>
        <v/>
      </c>
      <c r="JO158" s="13" t="n">
        <v>19.33</v>
      </c>
      <c r="JP158" s="68">
        <f>IF(JO158&gt;0,((JO158-JO157)/JO157),0)</f>
        <v/>
      </c>
      <c r="JQ158" s="68">
        <f>IF(JO158&gt;0,JP158-$V158,0)</f>
        <v/>
      </c>
      <c r="JR158" s="68">
        <f>IF(JO158&gt;0,(JO158-JR$10)/JR$10,0)</f>
        <v/>
      </c>
      <c r="JS158" s="68" t="n"/>
      <c r="JT158" s="15">
        <f>IF(JO158&gt;0,(JO158-JO$10)/JO$10,0)</f>
        <v/>
      </c>
      <c r="JV158" s="13" t="n">
        <v>2.26</v>
      </c>
      <c r="JW158" s="68">
        <f>IF(JV158&gt;0,((JV158-JV157)/JV157),0)</f>
        <v/>
      </c>
      <c r="JX158" s="68">
        <f>IF(JV158&gt;0,JW158-$V158,0)</f>
        <v/>
      </c>
      <c r="JY158" s="68">
        <f>IF(JV158&gt;0,(JV158-JY$10)/JY$10,0)</f>
        <v/>
      </c>
      <c r="JZ158" s="68" t="n"/>
      <c r="KA158" s="15">
        <f>IF(JV158&gt;0,(JV158-JV$10)/JV$10,0)</f>
        <v/>
      </c>
      <c r="KC158" s="13" t="n">
        <v>18.06</v>
      </c>
      <c r="KD158" s="68">
        <f>IF(KC158&gt;0,((KC158-KC157)/KC157),0)</f>
        <v/>
      </c>
      <c r="KE158" s="68">
        <f>IF(KC158&gt;0,KD158-$V158,0)</f>
        <v/>
      </c>
      <c r="KF158" s="68">
        <f>IF(KC158&gt;0,(KC158-KF$10)/KF$10,0)</f>
        <v/>
      </c>
      <c r="KG158" s="68" t="n"/>
      <c r="KH158" s="15">
        <f>IF(KC158&gt;0,(KC158-KC$10)/KC$10,0)</f>
        <v/>
      </c>
      <c r="KI158" s="18" t="n"/>
      <c r="KJ158" s="13" t="n">
        <v>117.34</v>
      </c>
      <c r="KK158" s="68">
        <f>IF(KJ158&gt;0,((KJ158-KJ157)/KJ157),0)</f>
        <v/>
      </c>
      <c r="KL158" s="68">
        <f>IF(KJ158&gt;0,KK158-$V158,0)</f>
        <v/>
      </c>
      <c r="KM158" s="68">
        <f>IF(KJ158&gt;0,(KJ158-KM$10)/KM$10,0)</f>
        <v/>
      </c>
      <c r="KN158" s="68" t="n"/>
      <c r="KO158" s="15">
        <f>IF(KJ158&gt;0,(KJ158-KJ$10)/KJ$10,0)</f>
        <v/>
      </c>
      <c r="KQ158" s="13" t="n">
        <v>1.69</v>
      </c>
      <c r="KR158" s="68">
        <f>IF(KQ158&gt;0,((KQ158-KQ157)/KQ157),0)</f>
        <v/>
      </c>
      <c r="KS158" s="68">
        <f>IF(KQ158&gt;0,KR158-$V158,0)</f>
        <v/>
      </c>
      <c r="KT158" s="68">
        <f>IF(KQ158&gt;0,(KQ158-KT$10)/KT$10,0)</f>
        <v/>
      </c>
      <c r="KU158" s="68" t="n"/>
      <c r="KV158" s="15">
        <f>IF(KQ158&gt;0,(KQ158-KQ$10)/KQ$10,0)</f>
        <v/>
      </c>
      <c r="KW158" s="18" t="n"/>
      <c r="KX158" s="13" t="n">
        <v>62.9</v>
      </c>
      <c r="KY158" s="68">
        <f>IF(KX158&gt;0,((KX158-KX157)/KX157),0)</f>
        <v/>
      </c>
      <c r="KZ158" s="68">
        <f>IF(KX158&gt;0,KY158-$V158,0)</f>
        <v/>
      </c>
      <c r="LA158" s="68">
        <f>IF(KX158&gt;0,(KX158-LA$10)/LA$10,0)</f>
        <v/>
      </c>
      <c r="LB158" s="68" t="n"/>
      <c r="LC158" s="15">
        <f>IF(KX158&gt;0,(KX158-KX$10)/KX$10,0)</f>
        <v/>
      </c>
      <c r="LD158" s="18" t="n"/>
      <c r="LE158" s="13" t="n">
        <v>51.46</v>
      </c>
      <c r="LF158" s="68">
        <f>IF(LE158&gt;0,((LE158-LE157)/LE157),0)</f>
        <v/>
      </c>
      <c r="LG158" s="68">
        <f>IF(LE158&gt;0,LF158-$V158,0)</f>
        <v/>
      </c>
      <c r="LH158" s="68">
        <f>IF(LE158&gt;0,(LE158-LH$10)/LH$10,0)</f>
        <v/>
      </c>
      <c r="LI158" s="68" t="n"/>
      <c r="LJ158" s="15">
        <f>IF(LE158&gt;0,(LE158-LE$10)/LE$10,0)</f>
        <v/>
      </c>
      <c r="LL158" s="13" t="n">
        <v>135.42</v>
      </c>
      <c r="LM158" s="68">
        <f>IF(LL158&gt;0,((LL158-LL157)/LL157),0)</f>
        <v/>
      </c>
      <c r="LN158" s="68">
        <f>IF(LL158&gt;0,LM158-$V158,0)</f>
        <v/>
      </c>
      <c r="LO158" s="68">
        <f>IF(LL158&gt;0,(LL158-LO$10)/LO$10,0)</f>
        <v/>
      </c>
      <c r="LP158" s="68" t="n"/>
      <c r="LQ158" s="15">
        <f>IF(LL158&gt;0,(LL158-LL$10)/LL$10,0)</f>
        <v/>
      </c>
      <c r="LS158" s="13" t="n">
        <v>18.71</v>
      </c>
      <c r="LT158" s="68">
        <f>IF(LS158&gt;0,((LS158-LS157)/LS157),0)</f>
        <v/>
      </c>
      <c r="LU158" s="68">
        <f>IF(LS158&gt;0,LT158-$V158,0)</f>
        <v/>
      </c>
      <c r="LV158" s="68" t="n"/>
      <c r="LW158" s="68" t="n"/>
      <c r="LX158" s="15">
        <f>IF(LS158&gt;0,(LS158-LS$10)/LS$10,0)</f>
        <v/>
      </c>
      <c r="LZ158" s="13" t="n">
        <v>13.55</v>
      </c>
      <c r="MA158" s="68">
        <f>IF(LZ158&gt;0,((LZ158-LZ157)/LZ157),0)</f>
        <v/>
      </c>
      <c r="MB158" s="68">
        <f>IF(LZ158&gt;0,MA158-$V158,0)</f>
        <v/>
      </c>
      <c r="MC158" s="68">
        <f>IF(LZ158&gt;0,(LZ158-MC$10)/MC$10,0)</f>
        <v/>
      </c>
      <c r="MD158" s="68" t="n"/>
      <c r="ME158" s="15">
        <f>IF(LZ158&gt;0,(LZ158-LZ$10)/LZ$10,0)</f>
        <v/>
      </c>
      <c r="MG158" s="13" t="n">
        <v>83.09999999999999</v>
      </c>
      <c r="MH158" s="68">
        <f>IF(MG158&gt;0,((MG158-MG157)/MG157),0)</f>
        <v/>
      </c>
      <c r="MI158" s="68">
        <f>IF(MG158&gt;0,MH158-$V158,0)</f>
        <v/>
      </c>
      <c r="MJ158" s="68">
        <f>IF(MG158&gt;0,(MG158-MJ$10)/MJ$10,0)</f>
        <v/>
      </c>
      <c r="MK158" s="68" t="n"/>
      <c r="ML158" s="15">
        <f>IF(MG158&gt;0,(MG158-MG$10)/MG$10,0)</f>
        <v/>
      </c>
      <c r="MN158" s="13" t="n">
        <v>179.74</v>
      </c>
      <c r="MO158" s="68">
        <f>IF(MN158&gt;0,((MN158-MN157)/MN157),0)</f>
        <v/>
      </c>
      <c r="MP158" s="68">
        <f>IF(MN158&gt;0,MO158-$V158,0)</f>
        <v/>
      </c>
      <c r="MQ158" s="68">
        <f>IF(MN158&gt;0,(MN158-MQ$10)/MQ$10,0)</f>
        <v/>
      </c>
      <c r="MR158" s="68" t="n"/>
      <c r="MS158" s="15">
        <f>IF(MN158&gt;0,(MN158-MN$10)/MN$10,0)</f>
        <v/>
      </c>
      <c r="MU158" s="13" t="n">
        <v>17.26</v>
      </c>
      <c r="MV158" s="68">
        <f>IF(MU158&gt;0,((MU158-MU157)/MU157),0)</f>
        <v/>
      </c>
      <c r="MW158" s="68">
        <f>IF(MU158&gt;0,MV158-$V158,0)</f>
        <v/>
      </c>
      <c r="MX158" s="68">
        <f>IF(MU158&gt;0,(MU158-MX$10)/MX$10,0)</f>
        <v/>
      </c>
      <c r="MY158" s="68" t="n"/>
      <c r="MZ158" s="15">
        <f>IF(MU158&gt;0,(MU158-MU$10)/MU$10,0)</f>
        <v/>
      </c>
      <c r="NB158" s="13" t="n">
        <v>272.28</v>
      </c>
      <c r="NC158" s="68">
        <f>IF(NB158&gt;0,((NB158-NB157)/NB157),0)</f>
        <v/>
      </c>
      <c r="ND158" s="68">
        <f>IF(NB158&gt;0,NC158-$V158,0)</f>
        <v/>
      </c>
      <c r="NE158" s="68">
        <f>IF(NB158&gt;0,(NB158-NE$10)/NE$10,0)</f>
        <v/>
      </c>
      <c r="NF158" s="68" t="n"/>
      <c r="NG158" s="15">
        <f>IF(NB158&gt;0,(NB158-NB$10)/NB$10,0)</f>
        <v/>
      </c>
      <c r="NI158" s="13" t="n">
        <v>6.11</v>
      </c>
      <c r="NJ158" s="68">
        <f>IF(NI158&gt;0,((NI158-NI157)/NI157),0)</f>
        <v/>
      </c>
      <c r="NK158" s="68">
        <f>IF(NI158&gt;0,NJ158-$V158,0)</f>
        <v/>
      </c>
      <c r="NL158" s="68">
        <f>IF(NI158&gt;0,(NI158-NL$10)/NL$10,0)</f>
        <v/>
      </c>
      <c r="NM158" s="68" t="n"/>
      <c r="NN158" s="15">
        <f>IF(NI158&gt;0,(NI158-NI$10)/NI$10,0)</f>
        <v/>
      </c>
      <c r="NP158" s="13" t="n">
        <v>664.55</v>
      </c>
      <c r="NQ158" s="68">
        <f>IF(NP158&gt;0,((NP158-NP157)/NP157),0)</f>
        <v/>
      </c>
      <c r="NR158" s="68">
        <f>IF(NP158&gt;0,NQ158-$V158,0)</f>
        <v/>
      </c>
      <c r="NS158" s="68">
        <f>IF(NP158&gt;0,(NP158-NS$10)/NS$10,0)</f>
        <v/>
      </c>
      <c r="NT158" s="68" t="n"/>
      <c r="NU158" s="15">
        <f>IF(NP158&gt;0,(NP158-NP$10)/NP$10,0)</f>
        <v/>
      </c>
      <c r="NW158" s="13" t="n">
        <v>196.09</v>
      </c>
      <c r="NX158" s="68">
        <f>IF(NW158&gt;0,((NW158-NW157)/NW157),0)</f>
        <v/>
      </c>
      <c r="NY158" s="68">
        <f>IF(NW158&gt;0,NX158-$V158,0)</f>
        <v/>
      </c>
      <c r="NZ158" s="68">
        <f>IF(NW158&gt;0,(NW158-NZ$10)/NZ$10,0)</f>
        <v/>
      </c>
      <c r="OA158" s="68" t="n"/>
      <c r="OB158" s="15">
        <f>IF(NW158&gt;0,(NW158-NW$10)/NW$10,0)</f>
        <v/>
      </c>
      <c r="OD158" s="13" t="n">
        <v>2.51</v>
      </c>
      <c r="OE158" s="68">
        <f>IF(OD158&gt;0,((OD158-OD157)/OD157),0)</f>
        <v/>
      </c>
      <c r="OF158" s="68">
        <f>IF(OD158&gt;0,OE158-$V158,0)</f>
        <v/>
      </c>
      <c r="OG158" s="68">
        <f>IF(OD158&gt;0,(OD158-OG$10)/OG$10,0)</f>
        <v/>
      </c>
      <c r="OH158" s="68" t="n"/>
      <c r="OI158" s="15">
        <f>IF(OD158&gt;0,(OD158-OD$10)/OD$10,0)</f>
        <v/>
      </c>
      <c r="OK158" s="13" t="n">
        <v>232.39</v>
      </c>
      <c r="OL158" s="68">
        <f>IF(OK158&gt;0,((OK158-OK157)/OK157),0)</f>
        <v/>
      </c>
      <c r="OM158" s="68">
        <f>IF(OK158&gt;0,OL158-$V158,0)</f>
        <v/>
      </c>
      <c r="ON158" s="68">
        <f>IF(OK158&gt;0,(OK158-ON$10)/ON$10,0)</f>
        <v/>
      </c>
      <c r="OO158" s="68" t="n"/>
      <c r="OP158" s="15">
        <f>IF(OK158&gt;0,(OK158-OK$10)/OK$10,0)</f>
        <v/>
      </c>
      <c r="OR158" s="13" t="n">
        <v>5.25</v>
      </c>
      <c r="OS158" s="68">
        <f>IF(OR158&gt;0,((OR158-OR157)/OR157),0)</f>
        <v/>
      </c>
      <c r="OT158" s="68">
        <f>IF(OR158&gt;0,OS158-$V158,0)</f>
        <v/>
      </c>
      <c r="OU158" s="68">
        <f>IF(OR158&gt;0,(OR158-OU$10)/OU$10,0)</f>
        <v/>
      </c>
      <c r="OV158" s="68" t="n"/>
      <c r="OW158" s="15">
        <f>IF(OR158&gt;0,(OR158-OR$10)/OR$10,0)</f>
        <v/>
      </c>
      <c r="OY158" s="13" t="n">
        <v>155.75</v>
      </c>
      <c r="OZ158" s="68">
        <f>IF(OY158&gt;0,((OY158-OY157)/OY157),0)</f>
        <v/>
      </c>
      <c r="PA158" s="68">
        <f>IF(OY158&gt;0,OZ158-$V158,0)</f>
        <v/>
      </c>
      <c r="PB158" s="68">
        <f>IF(OY158&gt;0,(OY158-PB$10)/PB$10,0)</f>
        <v/>
      </c>
      <c r="PC158" s="68" t="n"/>
      <c r="PD158" s="15">
        <f>IF(OY158&gt;0,(OY158-OY$10)/OY$10,0)</f>
        <v/>
      </c>
      <c r="PE158" s="18" t="n"/>
      <c r="PF158" s="13" t="n">
        <v>276.88</v>
      </c>
      <c r="PG158" s="68">
        <f>IF(PF158&gt;0,((PF158-PF157)/PF157),0)</f>
        <v/>
      </c>
      <c r="PH158" s="68">
        <f>IF(PF158&gt;0,PG158-$V158,0)</f>
        <v/>
      </c>
      <c r="PI158" s="68">
        <f>IF(PF158&gt;0,(PF158-PI$10)/PI$10,0)</f>
        <v/>
      </c>
      <c r="PJ158" s="68" t="n"/>
      <c r="PK158" s="15">
        <f>IF(PF158&gt;0,(PF158-PF$10)/PF$10,0)</f>
        <v/>
      </c>
      <c r="PM158" s="13" t="n"/>
      <c r="PN158" s="68">
        <f>IF(PM158&gt;0,((PM158-PM157)/PM157),0)</f>
        <v/>
      </c>
      <c r="PO158" s="68">
        <f>PN158-$V158</f>
        <v/>
      </c>
      <c r="PP158" s="68">
        <f>IF(PM158&gt;0,(PM158-PP$10)/PP$10,0)</f>
        <v/>
      </c>
      <c r="PQ158" s="68" t="n"/>
      <c r="PR158" s="15">
        <f>IF(PM158&gt;0,(PM158-PM$10)/PM$10,0)</f>
        <v/>
      </c>
      <c r="PT158" s="13" t="n">
        <v>9.68</v>
      </c>
      <c r="PU158" s="68">
        <f>IF(PT158&gt;0,((PT158-PT157)/PT157),0)</f>
        <v/>
      </c>
      <c r="PV158" s="68">
        <f>IF(PT158&gt;0,PU158-$V158,0)</f>
        <v/>
      </c>
      <c r="PW158" s="68">
        <f>IF(PT158&gt;0,(PT158-PW$10)/PW$10,0)</f>
        <v/>
      </c>
      <c r="PX158" s="68" t="n"/>
      <c r="PY158" s="15">
        <f>IF(PT158&gt;0,(PT158-PT$10)/PT$10,0)</f>
        <v/>
      </c>
      <c r="QA158" s="13" t="n">
        <v>269.7</v>
      </c>
      <c r="QB158" s="68">
        <f>IF(QA158&gt;0,((QA158-QA157)/QA157),0)</f>
        <v/>
      </c>
      <c r="QC158" s="68">
        <f>IF(QA158&gt;0,QB158-$V158,0)</f>
        <v/>
      </c>
      <c r="QD158" s="68">
        <f>IF(QA158&gt;0,(QA158-QD$10)/QD$10,0)</f>
        <v/>
      </c>
      <c r="QE158" s="68" t="n"/>
      <c r="QF158" s="15">
        <f>IF(QA158&gt;0,(QA158-QA$10)/QA$10,0)</f>
        <v/>
      </c>
      <c r="QH158" s="13" t="n">
        <v>1.658</v>
      </c>
      <c r="QI158" s="68">
        <f>IF(QH158&gt;0,((QH158-QH157)/QH157),0)</f>
        <v/>
      </c>
      <c r="QJ158" s="68">
        <f>IF(QH158&gt;0,QI158-$V158,0)</f>
        <v/>
      </c>
      <c r="QK158" s="68">
        <f>IF(QH158&gt;0,(QH158-QK$10)/QK$10,0)</f>
        <v/>
      </c>
      <c r="QL158" s="68" t="n"/>
      <c r="QM158" s="15">
        <f>IF(QH158&gt;0,(QH158-QH$10)/QH$10,0)</f>
        <v/>
      </c>
      <c r="QO158" s="13" t="n">
        <v>13.45</v>
      </c>
      <c r="QP158" s="68">
        <f>IF(QO158&gt;0,((QO158-QO157)/QO157),0)</f>
        <v/>
      </c>
      <c r="QQ158" s="68">
        <f>IF(QO158&gt;0,QP158-$V158,0)</f>
        <v/>
      </c>
      <c r="QR158" s="68">
        <f>IF(QO158&gt;0,(QO158-QR$10)/QR$10,0)</f>
        <v/>
      </c>
      <c r="QS158" s="68" t="n"/>
      <c r="QT158" s="15">
        <f>IF(QO158&gt;0,(QO158-QO$10)/QO$10,0)</f>
        <v/>
      </c>
      <c r="QV158" s="13" t="n">
        <v>2.83</v>
      </c>
      <c r="QW158" s="68">
        <f>IF(QV158&gt;0,((QV158-QV157)/QV157),0)</f>
        <v/>
      </c>
      <c r="QX158" s="68">
        <f>IF(QV158&gt;0,QW158-$V158,0)</f>
        <v/>
      </c>
      <c r="QY158" s="68">
        <f>IF(QV158&gt;0,(QV158-QY$10)/QY$10,0)</f>
        <v/>
      </c>
      <c r="QZ158" s="68" t="n"/>
      <c r="RA158" s="15">
        <f>IF(QV158&gt;0,(QV158-QV$10)/QV$10,0)</f>
        <v/>
      </c>
      <c r="RC158" s="13" t="n">
        <v>43.21</v>
      </c>
      <c r="RD158" s="68">
        <f>IF(RC158&gt;0,((RC158-RC157)/RC157),0)</f>
        <v/>
      </c>
      <c r="RE158" s="68">
        <f>IF(RC158&gt;0,RD158-$V158,0)</f>
        <v/>
      </c>
      <c r="RF158" s="68">
        <f>IF(RC158&gt;0,(RC158-RF$10)/RF$10,0)</f>
        <v/>
      </c>
      <c r="RG158" s="68" t="n"/>
      <c r="RH158" s="15">
        <f>IF(RC158&gt;0,(RC158-RC$10)/RC$10,0)</f>
        <v/>
      </c>
      <c r="RJ158" s="13" t="n">
        <v>231.37</v>
      </c>
      <c r="RK158" s="68">
        <f>IF(RJ158&gt;0,((RJ158-RJ157)/RJ157),0)</f>
        <v/>
      </c>
      <c r="RL158" s="68">
        <f>RK158-$V158</f>
        <v/>
      </c>
      <c r="RM158" s="68">
        <f>IF(RJ158&gt;0,(RJ158-RM$10)/RM$10,0)</f>
        <v/>
      </c>
      <c r="RN158" s="68" t="n"/>
      <c r="RO158" s="15">
        <f>IF(RJ158&gt;0,(RJ158-RJ$10)/RJ$10,0)</f>
        <v/>
      </c>
      <c r="RQ158" s="13" t="n">
        <v>16.5</v>
      </c>
      <c r="RR158" s="68">
        <f>IF(RQ158&gt;0,((RQ158-RQ157)/RQ157),0)</f>
        <v/>
      </c>
      <c r="RS158" s="68">
        <f>RR158-$V158</f>
        <v/>
      </c>
      <c r="RT158" s="68">
        <f>IF(RQ158&gt;0,(RQ158-RT$10)/RT$10,0)</f>
        <v/>
      </c>
      <c r="RU158" s="68" t="n"/>
      <c r="RV158" s="15">
        <f>IF(RQ158&gt;0,(RQ158-RQ$10)/RQ$10,0)</f>
        <v/>
      </c>
      <c r="RX158" s="13" t="n">
        <v>179.54</v>
      </c>
      <c r="RY158" s="68">
        <f>IF(RX158&gt;0,((RX158-RX157)/RX157),0)</f>
        <v/>
      </c>
      <c r="RZ158" s="68">
        <f>RY158-$V158</f>
        <v/>
      </c>
      <c r="SA158" s="68">
        <f>IF(RX158&gt;0,(RX158-SA$10)/SA$10,0)</f>
        <v/>
      </c>
      <c r="SB158" s="68" t="n"/>
      <c r="SC158" s="15">
        <f>IF(RX158&gt;0,(RX158-RX$10)/RX$10,0)</f>
        <v/>
      </c>
      <c r="SE158" s="13" t="n">
        <v>15.99</v>
      </c>
      <c r="SF158" s="68">
        <f>IF(SE158&gt;0,((SE158-SE157)/SE157),0)</f>
        <v/>
      </c>
      <c r="SG158" s="68">
        <f>SF158-$V158</f>
        <v/>
      </c>
      <c r="SH158" s="68">
        <f>IF(SE158&gt;0,(SE158-SH$10)/SH$10,0)</f>
        <v/>
      </c>
      <c r="SI158" s="68" t="n"/>
      <c r="SJ158" s="15">
        <f>IF(SE158&gt;0,(SE158-SE$10)/SE$10,0)</f>
        <v/>
      </c>
      <c r="SL158" s="13" t="n">
        <v>1.26</v>
      </c>
      <c r="SM158" s="68">
        <f>IF(SL158&gt;0,((SL158-SL157)/SL157),0)</f>
        <v/>
      </c>
      <c r="SN158" s="68">
        <f>SM158-$V158</f>
        <v/>
      </c>
      <c r="SO158" s="68">
        <f>IF(SL158&gt;0,(SL158-SO$10)/SO$10,0)</f>
        <v/>
      </c>
      <c r="SP158" s="68" t="n"/>
      <c r="SQ158" s="15">
        <f>IF(SL158&gt;0,(SL158-SL$10)/SL$10,0)</f>
        <v/>
      </c>
      <c r="SS158" s="13" t="n">
        <v>17.58</v>
      </c>
      <c r="ST158" s="68">
        <f>IF(SS158&gt;0,((SS158-SS157)/SS157),0)</f>
        <v/>
      </c>
      <c r="SU158" s="68">
        <f>ST158-$V158</f>
        <v/>
      </c>
      <c r="SV158" s="68">
        <f>IF(SS158&gt;0,(SS158-SV$10)/SV$10,0)</f>
        <v/>
      </c>
      <c r="SW158" s="68" t="n"/>
      <c r="SX158" s="15">
        <f>IF(SS158&gt;0,(SS158-SS$10)/SS$10,0)</f>
        <v/>
      </c>
      <c r="SZ158" s="13" t="n">
        <v>67.51000000000001</v>
      </c>
      <c r="TA158" s="68">
        <f>IF(SZ158&gt;0,((SZ158-SZ157)/SZ157),0)</f>
        <v/>
      </c>
      <c r="TB158" s="68">
        <f>TA158-$V158</f>
        <v/>
      </c>
      <c r="TC158" s="68">
        <f>IF(SZ158&gt;0,(SZ158-TC$10)/TC$10,0)</f>
        <v/>
      </c>
      <c r="TD158" s="68" t="n"/>
      <c r="TE158" s="15">
        <f>IF(SZ158&gt;0,(SZ158-SZ$10)/SZ$10,0)</f>
        <v/>
      </c>
      <c r="TG158" s="587" t="n">
        <v>0.229</v>
      </c>
      <c r="TH158" s="68">
        <f>IF(TG158&gt;0,((TG158-TG157)/TG157),0)</f>
        <v/>
      </c>
      <c r="TI158" s="68">
        <f>TH158-$V158</f>
        <v/>
      </c>
      <c r="TJ158" s="68">
        <f>IF(TG158&gt;0,(TG158-TJ$10)/TJ$10,0)</f>
        <v/>
      </c>
      <c r="TK158" s="68" t="n"/>
      <c r="TL158" s="15">
        <f>IF(TG158&gt;0,(TG158-TG$10)/TG$10,0)</f>
        <v/>
      </c>
      <c r="TN158" s="13" t="n">
        <v>90.98</v>
      </c>
      <c r="TO158" s="68">
        <f>IF(TN158&gt;0,((TN158-TN157)/TN157),0)</f>
        <v/>
      </c>
      <c r="TP158" s="68">
        <f>TO158-$V158</f>
        <v/>
      </c>
      <c r="TQ158" s="68">
        <f>IF(TN158&gt;0,(TN158-TQ$10)/TQ$10,0)</f>
        <v/>
      </c>
      <c r="TR158" s="68" t="n"/>
      <c r="TS158" s="15">
        <f>IF(TN158&gt;0,(TN158-TN$10)/TN$10,0)</f>
        <v/>
      </c>
      <c r="TU158" s="587" t="n">
        <v>3.25</v>
      </c>
      <c r="TV158" s="68">
        <f>IF(TU158&gt;0,((TU158-TU157)/TU157),0)</f>
        <v/>
      </c>
      <c r="TW158" s="68">
        <f>TV158-$V158</f>
        <v/>
      </c>
      <c r="TX158" s="68">
        <f>IF(TU158&gt;0,(TU158-TX$10)/TX$10,0)</f>
        <v/>
      </c>
      <c r="TY158" s="68" t="n"/>
      <c r="TZ158" s="15">
        <f>IF(TU158&gt;0,(TU158-TU$10)/TU$10,0)</f>
        <v/>
      </c>
      <c r="UB158" s="587" t="n"/>
      <c r="UC158" s="68">
        <f>IF(UB158&gt;0,((UB158-UB157)/UB157),0)</f>
        <v/>
      </c>
      <c r="UD158" s="68">
        <f>UC158-$V158</f>
        <v/>
      </c>
      <c r="UE158" s="68">
        <f>IF(UB158&gt;0,(UB158-UE$10)/UE$10,0)</f>
        <v/>
      </c>
      <c r="UF158" s="68" t="n"/>
      <c r="UG158" s="15">
        <f>IF(UB158&gt;0,(UB158-UB$10)/UB$10,0)</f>
        <v/>
      </c>
      <c r="UI158" s="587" t="n"/>
      <c r="UJ158" s="68">
        <f>IF(UI158&gt;0,((UI158-UI157)/UI157),0)</f>
        <v/>
      </c>
      <c r="UK158" s="68">
        <f>UJ158-$V158</f>
        <v/>
      </c>
      <c r="UL158" s="68">
        <f>IF(UI158&gt;0,(UI158-UL$10)/UL$10,0)</f>
        <v/>
      </c>
      <c r="UM158" s="68" t="n"/>
      <c r="UN158" s="15">
        <f>IF(UI158&gt;0,(UI158-UI$10)/UI$10,0)</f>
        <v/>
      </c>
      <c r="UP158" s="587" t="n"/>
      <c r="UQ158" s="68">
        <f>IF(UP158&gt;0,((UP158-UP157)/UP157),0)</f>
        <v/>
      </c>
      <c r="UR158" s="68">
        <f>UQ158-$V158</f>
        <v/>
      </c>
      <c r="US158" s="68">
        <f>IF(UP158&gt;0,(UP158-US$10)/US$10,0)</f>
        <v/>
      </c>
      <c r="UT158" s="68" t="n"/>
      <c r="UU158" s="15">
        <f>IF(UP158&gt;0,(UP158-UP$10)/UP$10,0)</f>
        <v/>
      </c>
      <c r="UW158" s="587" t="n"/>
      <c r="UX158" s="68">
        <f>IF(UW158&gt;0,((UW158-UW157)/UW157),0)</f>
        <v/>
      </c>
      <c r="UY158" s="68">
        <f>UX158-$V158</f>
        <v/>
      </c>
      <c r="UZ158" s="68">
        <f>IF(UW158&gt;0,(UW158-UZ$10)/UZ$10,0)</f>
        <v/>
      </c>
      <c r="VA158" s="68" t="n"/>
      <c r="VB158" s="15">
        <f>IF(UW158&gt;0,(UW158-UW$10)/UW$10,0)</f>
        <v/>
      </c>
      <c r="VD158" s="587" t="n"/>
      <c r="VE158" s="68">
        <f>IF(VD158&gt;0,((VD158-VD157)/VD157),0)</f>
        <v/>
      </c>
      <c r="VF158" s="68">
        <f>VE158-$V158</f>
        <v/>
      </c>
      <c r="VG158" s="68">
        <f>IF(VD158&gt;0,(VD158-VG$10)/VG$10,0)</f>
        <v/>
      </c>
      <c r="VH158" s="68" t="n"/>
      <c r="VI158" s="15">
        <f>IF(VD158&gt;0,(VD158-VD$10)/VD$10,0)</f>
        <v/>
      </c>
      <c r="VM158" s="21">
        <f>IF($C158&gt;0,(($IK$5*IG158)+($GT$5*GP158)+($JM$5*JI158)+($JF$5*JB158)+($IY$5*IU158)+($IR$5*IN158)+($ID$5*HZ158)+($HW$5*HS158)+($HP$5*HL158)+($HI$5*HE158)+($GF$5*GB158)+($FY$5*FU158)+($FR$5*FN158)+($FK$5*FG158)+($FD$5*EZ158)+($EW$5*ES158)+($EP$5*EL158)+($EI$5*EE158)+($EB$5*DX158)+($DU$5*DQ158)+($DN$5*DJ158)+($DG$5*DC158)+($CZ$5*CV158)+($CS$5*CO158)+($CL$5*CH158)+($CE$5*CA158)+($BX$5*BT158)+($BQ$5*BM158)+($BJ$5*BF158)+($BC$5*AY158)+($AV$5*AR158)+($AO$5*AK158)+($AH$5*AD158)+($JT$5*JP158)+($KA$5*JW158)+($KO$5*KK158)+($PR$5*PN158)+($GM$5*GI158)+($HA$5*GW158)+($KV$5*KR158)+($KH$5*KD158)+($LC$5*KY158)+($MS$5*MO158)+($ML$5*MH158)+($ME$5*MA158)+($LX$5*LT158)+($LQ$5*LM158)+($LJ$5*LF158)+(MV158*$MZ$5)+(NC158*$NG$5)+(NJ158*$NN$5)+($OI$5*OE158)+($NU$5*NQ158)+($OB$5*NX158)+($PK$5*PG158)+($OP$5*OL158)+($OW$5*OS158)+($PD$5*OZ158)+(PU158*$PY$5)+(QB158*$QF$5)+(QI158*$QM$5)+(QP158*$QT$5)+(QW158*$RA$5)+(RD158*$RH$5)+(RK158*$RO$5)+(RR158*$RV$5)+(RY158*$SC$5)+(SF158*$SJ$5)+(SM158*$SQ$5)+(ST158*$SX$5)+(TA158*$TE$5))+(TH158*$TL$5)+(TO158*$TS$5))/$VM$5</f>
        <v/>
      </c>
      <c r="VN158" s="538" t="n"/>
      <c r="VO158" s="21">
        <f>IF($C158&gt;0,(($IK$5*II158)+($GT$5*GR158)+($JM$5*JK158)+($JF$5*JD158)+($IY$5*IW158)+($IR$5*IP158)+($ID$5*IB158)+($HW$5*HU158)+($HP$5*HN158)+($HI$5*HG158)+($GF$5*GD158)+($FY$5*FW158)+($FR$5*FP158)+($FK$5*FI158)+($FD$5*FB158)+($EW$5*EU158)+($EP$5*EN158)+($EI$5*EG158)+($EB$5*DZ158)+($DU$5*DS158)+($DN$5*DL158)+($DG$5*DE158)+($CZ$5*CX158)+($CS$5*CQ158)+($CL$5*CJ158)+($CE$5*CC158)+($BX$5*BV158)+($BQ$5*BO158)+($BJ$5*BH158)+($BC$5*BA158)+($AV$5*AT158)+($AO$5*AM158)+($AH$5*AF158)+($KO$5*KM158)+($KH$5*KF158)+($KA$5*JY158)+($JT$5*JR158)+($PR$5*PP158)+($GM$5*GK158)+($HA$5*GY158)+($KV$5*KT158)+($LC$5*LA158)+($MS$5*MQ158)+($ML$5*MJ158)+($ME$5*MC158)+($LX$5*LV158)+($LQ$5*LO158)+($LJ$5*LH158)+(MX158*$MZ$5)+(NE158*$NG$5)+(NL158*$NN$5)+($OI$5*OG158)+($NU$5*NS158)+($OB$5*NZ158)+($PD$5*PB158)+($OW$5*OU158)+($OP$5*ON158)+($PK$5*PI158)+($PY$5*PW158)+($QF$5*QD158)+($QM$5*QK158)+($QT$5*QR158)+($RA$5*QY158)+($RH$5*RF158)+($RO$5*RM158)+(RT158*$RV$5)+(SA158*$SC$5)+(SH158*$SJ$5)+(SO158*$SQ$5)+(SV158*$SX$5)+(TC158*$TE$5)+(TJ158*$TL$5)+(TQ158*$TS$5))/$VM$5,0)</f>
        <v/>
      </c>
      <c r="VP158" s="14" t="n"/>
      <c r="VQ158" s="21">
        <f>IF($C158&gt;0,(($IK$5*IK158)+($GT$5*GT158)+($JM$5*JM158)+($JF$5*JF158)+($IY$5*IY158)+($IR$5*IR158)+($ID$5*ID158)+($HW$5*HW158)+($HP$5*HP158)+($HI$5*HI158)+($GF$5*GF158)+($FY$5*FY158)+($FR$5*FR158)+($FK$5*FK158)+($FD$5*FD158)+($EW$5*EW158)+($EP$5*EP158)+($EI$5*EI158)+($EB$5*EB158)+($DU$5*DU158)+($DN$5*DN158)+($DG$5*DG158)+($CZ$5*CZ158)+($CS$5*CS158)+($CL$5*CL158)+($CE$5*CE158)+($BX$5*BX158)+($BQ$5*BQ158)+($BJ$5*BJ158)+($BC$5*BC158)+($AV$5*AV158)+($AO$5*AO158)+($AH$5*AH158)+($KO$5*KO158)+($PR$5*PR158)+($GM$5*GM158)+($HA$5*HA158)+($KH$5*KH158)+($KA$5*KA158)+($JT$5*JT158)+($KV$5*KV158)+($LC$5*LC158)+($MS$5*MS158)+($ML$5*ML158)+($ME$5*ME158)+($LX$5*LX158)+($LQ$5*LQ158)+($LJ$5*LJ158)+($OI$5*OI158)+($NU$5*NU158)+($NN$5*NN158)+($NG$5*NG158)+($MZ$5*MZ158)+(OB158*$OB$5)+($PD$5*PD158)+($OW$5*OW158)+($OP$5*OP158)+($PK$5*PK158)+(PY158*$PY$5)+(QF158*$QF$5)+(QM158*$QM$5)+(QT158*$QT$5)+(RA158*$RA$5)+(RH158*$RH$5)+(RO158*$RO$5)+(RV158*$RV$5)+(SC158*$SC$5)+(SJ158*$SJ$5)+(SQ158*$SQ$5)+(SX158*$SX$5)+(TE158*$TE$5)+(TL158*$TL$5)+(TS158*$TS$5))/$VM$5,0)</f>
        <v/>
      </c>
    </row>
    <row r="159">
      <c r="A159" s="127" t="n">
        <v>45876</v>
      </c>
      <c r="B159" s="4">
        <f>A159</f>
        <v/>
      </c>
      <c r="C159" s="13" t="n">
        <v>43968.64</v>
      </c>
      <c r="D159" s="138">
        <f>IF(C159&gt;0,C159-C158,0)</f>
        <v/>
      </c>
      <c r="E159" s="68">
        <f>IF(C159&gt;0,D159/C158,0)</f>
        <v/>
      </c>
      <c r="F159" s="15">
        <f>IF(C159&gt;0,(C159-C$10)/C$10,0)</f>
        <v/>
      </c>
      <c r="G159" s="13" t="n">
        <v>6340</v>
      </c>
      <c r="H159" s="138">
        <f>IF(G159&gt;0,G159-G158,0)</f>
        <v/>
      </c>
      <c r="I159" s="68">
        <f>IF(G159&gt;0,H159/G158,0)</f>
        <v/>
      </c>
      <c r="J159" s="15">
        <f>IF(G159&gt;0,(G159-G$10)/G$10,0)</f>
        <v/>
      </c>
      <c r="K159" s="13" t="n">
        <v>21242.7</v>
      </c>
      <c r="L159" s="138">
        <f>IF(K159&gt;0,K159-K158,0)</f>
        <v/>
      </c>
      <c r="M159" s="68">
        <f>IF(K159&gt;0,L159/K158,0)</f>
        <v/>
      </c>
      <c r="N159" s="15">
        <f>IF(K159&gt;0,(K159-K$10)/K$10,0)</f>
        <v/>
      </c>
      <c r="O159" s="13" t="n">
        <v>2214.72</v>
      </c>
      <c r="P159" s="138">
        <f>IF(O159&gt;0,O159-O158,0)</f>
        <v/>
      </c>
      <c r="Q159" s="68">
        <f>IF(O159&gt;0,P159/O158,0)</f>
        <v/>
      </c>
      <c r="R159" s="15">
        <f>IF(O159&gt;0,(O159-O$10)/O$10,0)</f>
        <v/>
      </c>
      <c r="S159" s="18">
        <f>IF(O159&gt;0,(((O159*0.7)*Q159)+((K159*0.9)*M159)+((G159*0.65)*I159)+((C159*0.6)*E159))/(O159+K159+G159+C159),0)</f>
        <v/>
      </c>
      <c r="T159" s="121">
        <f>IF(O159&gt;0,(S159*200)+T158,0)</f>
        <v/>
      </c>
      <c r="U159" s="121">
        <f>T159</f>
        <v/>
      </c>
      <c r="V159" s="134">
        <f>IF(T159&gt;0,(T159-T158)/T158,0)</f>
        <v/>
      </c>
      <c r="W159" s="21">
        <f>IF(T159&gt;0,(T159-T$11)/T$11,0)</f>
        <v/>
      </c>
      <c r="X159" s="18">
        <f>IF(T159&gt;0,((Q159+M159+I159+E159)/4),0)</f>
        <v/>
      </c>
      <c r="Y159" s="428">
        <f>142164.98-38687.05</f>
        <v/>
      </c>
      <c r="Z159" s="15" t="n">
        <v>2e-06</v>
      </c>
      <c r="AA159" s="21">
        <f>Z159-$V159</f>
        <v/>
      </c>
      <c r="AC159" s="13" t="n">
        <v>248.71</v>
      </c>
      <c r="AD159" s="68">
        <f>IF(AC159&gt;0,((AC159-AC158)/AC158),0)</f>
        <v/>
      </c>
      <c r="AE159" s="68">
        <f>IF(AC159&gt;0,AD159-$V159,0)</f>
        <v/>
      </c>
      <c r="AF159" s="68">
        <f>IF(AC159&gt;0,(AC159-AF$10)/AF$10,0)</f>
        <v/>
      </c>
      <c r="AG159" s="68" t="n"/>
      <c r="AH159" s="15">
        <f>IF(AC159&gt;0,(AC159-AC$10)/AC$10,0)</f>
        <v/>
      </c>
      <c r="AJ159" s="13" t="n">
        <v>23.89</v>
      </c>
      <c r="AK159" s="68">
        <f>IF(AJ159&gt;0,((AJ159-AJ158)/AJ158),0)</f>
        <v/>
      </c>
      <c r="AL159" s="68">
        <f>IF(AJ159&gt;0,AK159-$V159,0)</f>
        <v/>
      </c>
      <c r="AM159" s="68">
        <f>IF(AJ159&gt;0,(AJ159-AM$10)/AM$10,0)</f>
        <v/>
      </c>
      <c r="AN159" s="68" t="n"/>
      <c r="AO159" s="15">
        <f>IF(AJ159&gt;0,(AJ159-AJ$10)/AJ$10,0)</f>
        <v/>
      </c>
      <c r="AQ159" s="13" t="n">
        <v>23.41</v>
      </c>
      <c r="AR159" s="68">
        <f>IF(AQ159&gt;0,((AQ159-AQ158)/AQ158),0)</f>
        <v/>
      </c>
      <c r="AS159" s="68">
        <f>IF(AQ159&gt;0,AR159-$V159,0)</f>
        <v/>
      </c>
      <c r="AT159" s="68">
        <f>IF(AQ159&gt;0,(AQ159-AT$10)/AT$10,0)</f>
        <v/>
      </c>
      <c r="AU159" s="68" t="n"/>
      <c r="AV159" s="15">
        <f>IF(AQ159&gt;0,(AQ159-AQ$10)/AQ$10,0)</f>
        <v/>
      </c>
      <c r="AX159" s="13" t="n">
        <v>220.34</v>
      </c>
      <c r="AY159" s="68">
        <f>IF(AX159&gt;0,((AX159-AX158)/AX158),0)</f>
        <v/>
      </c>
      <c r="AZ159" s="68">
        <f>IF(AX159&gt;0,AY159-$V159,0)</f>
        <v/>
      </c>
      <c r="BA159" s="68">
        <f>IF(AX159&gt;0,(AX159-BA$10)/BA$10,0)</f>
        <v/>
      </c>
      <c r="BB159" s="68" t="n"/>
      <c r="BC159" s="15">
        <f>IF(AX159&gt;0,(AX159-AX$10)/AX$10,0)</f>
        <v/>
      </c>
      <c r="BE159" s="13" t="n">
        <v>80.06999999999999</v>
      </c>
      <c r="BF159" s="68">
        <f>IF(BE159&gt;0,((BE159-BE158)/BE158),0)</f>
        <v/>
      </c>
      <c r="BG159" s="68">
        <f>IF(BE159&gt;0,BF159-$V159,0)</f>
        <v/>
      </c>
      <c r="BH159" s="68" t="n"/>
      <c r="BI159" s="68" t="n"/>
      <c r="BJ159" s="15">
        <f>IF(BE159&gt;0,(BE159-BE$10)/BE$10,0)</f>
        <v/>
      </c>
      <c r="BL159" s="13" t="n">
        <v>76.13</v>
      </c>
      <c r="BM159" s="68">
        <f>IF(BL159&gt;0,((BL159-BL158)/BL158),0)</f>
        <v/>
      </c>
      <c r="BN159" s="68">
        <f>IF(BL159&gt;0,BM159-$V159,0)</f>
        <v/>
      </c>
      <c r="BO159" s="68">
        <f>IF(BL159&gt;0,(BL159-BO$10)/BO$10,0)</f>
        <v/>
      </c>
      <c r="BP159" s="68" t="n"/>
      <c r="BQ159" s="15">
        <f>IF(BL159&gt;0,(BL159-BL$10)/BL$10,0)</f>
        <v/>
      </c>
      <c r="BS159" s="13" t="n">
        <v>44.32</v>
      </c>
      <c r="BT159" s="68">
        <f>IF(BS159&gt;0,((BS159-BS158)/BS158),0)</f>
        <v/>
      </c>
      <c r="BU159" s="68">
        <f>IF(BS159&gt;0,BT159-$V159,0)</f>
        <v/>
      </c>
      <c r="BV159" s="68">
        <f>IF(BS159&gt;0,(BS159-BV$10)/BV$10,0)</f>
        <v/>
      </c>
      <c r="BW159" s="68" t="n"/>
      <c r="BX159" s="15">
        <f>IF(BS159&gt;0,(BS159-BS$10)/BS$10,0)</f>
        <v/>
      </c>
      <c r="BZ159" s="13" t="n"/>
      <c r="CA159" s="68">
        <f>IF(BZ159&gt;0,((BZ159-BZ158)/BZ158),0)</f>
        <v/>
      </c>
      <c r="CB159" s="68">
        <f>IF(BZ159&gt;0,CA159-$V159,0)</f>
        <v/>
      </c>
      <c r="CC159" s="68">
        <f>IF(BZ159&gt;0,(BZ159-CC$10)/CC$10,0)</f>
        <v/>
      </c>
      <c r="CD159" s="68" t="n"/>
      <c r="CE159" s="15">
        <f>IF(BZ159&gt;0,(BZ159-BZ$10)/BZ$10,0)</f>
        <v/>
      </c>
      <c r="CG159" s="13" t="n">
        <v>29.49</v>
      </c>
      <c r="CH159" s="68">
        <f>IF(CG159&gt;0,((CG159-CG158)/CG158),0)</f>
        <v/>
      </c>
      <c r="CI159" s="68">
        <f>IF(CG159&gt;0,CH159-$V159,0)</f>
        <v/>
      </c>
      <c r="CJ159" s="68">
        <f>IF(CG159&gt;0,(CG159-CJ$10)/CJ$10,0)</f>
        <v/>
      </c>
      <c r="CK159" s="68" t="n"/>
      <c r="CL159" s="15">
        <f>IF(CG159&gt;0,(CG159-CG$10)/CG$10,0)</f>
        <v/>
      </c>
      <c r="CN159" s="13" t="n">
        <v>33.2</v>
      </c>
      <c r="CO159" s="68">
        <f>IF(CN159&gt;0,((CN159-CN158)/CN158),0)</f>
        <v/>
      </c>
      <c r="CP159" s="68">
        <f>IF(CN159&gt;0,CO159-$V159,0)</f>
        <v/>
      </c>
      <c r="CQ159" s="68">
        <f>IF(CN159&gt;0,(CN159-CQ$10)/CQ$10,0)</f>
        <v/>
      </c>
      <c r="CR159" s="68" t="n"/>
      <c r="CS159" s="15">
        <f>IF(CN159&gt;0,(CN159-CN$10)/CN$10,0)</f>
        <v/>
      </c>
      <c r="CU159" s="13" t="n">
        <v>37.73</v>
      </c>
      <c r="CV159" s="68">
        <f>IF(CU159&gt;0,((CU159-CU158)/CU158),0)</f>
        <v/>
      </c>
      <c r="CW159" s="68">
        <f>IF(CU159&gt;0,CV159-$V159,0)</f>
        <v/>
      </c>
      <c r="CX159" s="68">
        <f>IF(CU159&gt;0,(CU159-CX$10)/CX$10,0)</f>
        <v/>
      </c>
      <c r="CY159" s="68" t="n"/>
      <c r="CZ159" s="15">
        <f>IF(CU159&gt;0,(CU159-CU$10)/CU$10,0)</f>
        <v/>
      </c>
      <c r="DB159" s="13" t="n">
        <v>20.24</v>
      </c>
      <c r="DC159" s="68">
        <f>IF(DB159&gt;0,((DB159-DB158)/DB158),0)</f>
        <v/>
      </c>
      <c r="DD159" s="68">
        <f>IF(DB159&gt;0,DC159-$V159,0)</f>
        <v/>
      </c>
      <c r="DE159" s="68">
        <f>IF(DB159&gt;0,(DB159-DE$10)/DE$10,0)</f>
        <v/>
      </c>
      <c r="DF159" s="68" t="n"/>
      <c r="DG159" s="15">
        <f>IF(DB159&gt;0,(DB159-DB$10)/DB$10,0)</f>
        <v/>
      </c>
      <c r="DI159" s="13" t="n">
        <v>50.22</v>
      </c>
      <c r="DJ159" s="68">
        <f>IF(DI159&gt;0,((DI159-DI158)/DI158),0)</f>
        <v/>
      </c>
      <c r="DK159" s="68">
        <f>IF(DI159&gt;0,DJ159-$V159,0)</f>
        <v/>
      </c>
      <c r="DL159" s="68">
        <f>IF(DI159&gt;0,(DI159-DL$10)/DL$10,0)</f>
        <v/>
      </c>
      <c r="DM159" s="68" t="n"/>
      <c r="DN159" s="15">
        <f>IF(DI159&gt;0,(DI159-DI$10)/DI$10,0)</f>
        <v/>
      </c>
      <c r="DP159" s="13" t="n">
        <v>43.85</v>
      </c>
      <c r="DQ159" s="68">
        <f>IF(DP159&gt;0,((DP159-DP158)/DP158),0)</f>
        <v/>
      </c>
      <c r="DR159" s="68">
        <f>IF(DP159&gt;0,DQ159-$V159,0)</f>
        <v/>
      </c>
      <c r="DS159" s="68" t="n"/>
      <c r="DT159" s="68" t="n"/>
      <c r="DU159" s="15">
        <f>IF(DP159&gt;0,(DP159-DP$10)/DP$10,0)</f>
        <v/>
      </c>
      <c r="DV159" s="18" t="n"/>
      <c r="DW159" s="13" t="n">
        <v>37.33</v>
      </c>
      <c r="DX159" s="68">
        <f>IF(DW159&gt;0,((DW159-DW158)/DW158),0)</f>
        <v/>
      </c>
      <c r="DY159" s="68">
        <f>IF(DW159&gt;0,DX159-$V159,0)</f>
        <v/>
      </c>
      <c r="DZ159" s="68">
        <f>IF(DW159&gt;0,(DW159-DZ$10)/DZ$10,0)</f>
        <v/>
      </c>
      <c r="EA159" s="68" t="n"/>
      <c r="EB159" s="15">
        <f>IF(DW159&gt;0,(DW159-DW$10)/DW$10,0)</f>
        <v/>
      </c>
      <c r="ED159" s="13" t="n">
        <v>40.3</v>
      </c>
      <c r="EE159" s="68">
        <f>IF(ED159&gt;0,((ED159-ED158)/ED158),0)</f>
        <v/>
      </c>
      <c r="EF159" s="68">
        <f>IF(ED159&gt;0,EE159-$V159,0)</f>
        <v/>
      </c>
      <c r="EG159" s="68">
        <f>IF(ED159&gt;0,(ED159-EG$10)/EG$10,0)</f>
        <v/>
      </c>
      <c r="EH159" s="68" t="n"/>
      <c r="EI159" s="15">
        <f>IF(ED159&gt;0,(ED159-ED$10)/ED$10,0)</f>
        <v/>
      </c>
      <c r="EK159" s="13" t="n">
        <v>131.22</v>
      </c>
      <c r="EL159" s="68">
        <f>IF(EK159&gt;0,((EK159-EK158)/EK158),0)</f>
        <v/>
      </c>
      <c r="EM159" s="68">
        <f>IF(EK159&gt;0,EL159-$V159,0)</f>
        <v/>
      </c>
      <c r="EN159" s="68">
        <f>IF(EK159&gt;0,(EK159-EN$10)/EN$10,0)</f>
        <v/>
      </c>
      <c r="EO159" s="68" t="n"/>
      <c r="EP159" s="15">
        <f>IF(EK159&gt;0,(EK159-EK$10)/EK$10,0)</f>
        <v/>
      </c>
      <c r="ER159" s="13" t="n">
        <v>40.07</v>
      </c>
      <c r="ES159" s="68">
        <f>IF(ER159&gt;0,((ER159-ER158)/ER158),0)</f>
        <v/>
      </c>
      <c r="ET159" s="68">
        <f>IF(ER159&gt;0,ES159-$V159,0)</f>
        <v/>
      </c>
      <c r="EU159" s="68">
        <f>IF(ER159&gt;0,(ER159-EU$10)/EU$10,0)</f>
        <v/>
      </c>
      <c r="EV159" s="68" t="n"/>
      <c r="EW159" s="15">
        <f>IF(ER159&gt;0,(ER159-ER$10)/ER$10,0)</f>
        <v/>
      </c>
      <c r="EY159" s="13" t="n">
        <v>41.95</v>
      </c>
      <c r="EZ159" s="68">
        <f>IF(EY159&gt;0,((EY159-EY158)/EY158),0)</f>
        <v/>
      </c>
      <c r="FA159" s="68">
        <f>IF(EY159&gt;0,EZ159-$V159,0)</f>
        <v/>
      </c>
      <c r="FB159" s="68" t="n"/>
      <c r="FC159" s="68" t="n"/>
      <c r="FD159" s="15">
        <f>IF(EY159&gt;0,(EY159-EY$10)/EY$10,0)</f>
        <v/>
      </c>
      <c r="FF159" s="13" t="n">
        <v>57.45</v>
      </c>
      <c r="FG159" s="68">
        <f>IF(FF159&gt;0,((FF159-FF158)/FF158),0)</f>
        <v/>
      </c>
      <c r="FH159" s="68">
        <f>IF(FF159&gt;0,FG159-$V159,0)</f>
        <v/>
      </c>
      <c r="FI159" s="68">
        <f>IF(FF159&gt;0,(FF159-FI$10)/FI$10,0)</f>
        <v/>
      </c>
      <c r="FJ159" s="68" t="n"/>
      <c r="FK159" s="15">
        <f>IF(FF159&gt;0,(FF159-FF$10)/FF$10,0)</f>
        <v/>
      </c>
      <c r="FM159" s="13" t="n">
        <v>201.06</v>
      </c>
      <c r="FN159" s="68">
        <f>IF(FM159&gt;0,((FM159-FM158)/FM158),0)</f>
        <v/>
      </c>
      <c r="FO159" s="68">
        <f>IF(FM159&gt;0,FN159-$V159,0)</f>
        <v/>
      </c>
      <c r="FP159" s="68">
        <f>IF(FM159&gt;0,(FM159-FP$10)/FP$10,0)</f>
        <v/>
      </c>
      <c r="FQ159" s="68" t="n"/>
      <c r="FR159" s="15">
        <f>IF(FM159&gt;0,(FM159-FM$10)/FM$10,0)</f>
        <v/>
      </c>
      <c r="FT159" s="13" t="n">
        <v>90</v>
      </c>
      <c r="FU159" s="68">
        <f>IF(FT159&gt;0,((FT159-FT158)/FT158),0)</f>
        <v/>
      </c>
      <c r="FV159" s="68">
        <f>IF(FT159&gt;0,FU159-$V159,0)</f>
        <v/>
      </c>
      <c r="FW159" s="68">
        <f>IF(FT159&gt;0,(FT159-FW$10)/FW$10,0)</f>
        <v/>
      </c>
      <c r="FX159" s="68" t="n"/>
      <c r="FY159" s="15">
        <f>IF(FT159&gt;0,(FT159-FT$10)/FT$10,0)</f>
        <v/>
      </c>
      <c r="GA159" s="13" t="n">
        <v>18.22</v>
      </c>
      <c r="GB159" s="68">
        <f>IF(GA159&gt;0,((GA159-GA158)/GA158),0)</f>
        <v/>
      </c>
      <c r="GC159" s="68">
        <f>IF(GA159&gt;0,GB159-$V159,0)</f>
        <v/>
      </c>
      <c r="GD159" s="68" t="n"/>
      <c r="GE159" s="68" t="n"/>
      <c r="GF159" s="15">
        <f>IF(GA159&gt;0,(GA159-GA$10)/GA$10,0)</f>
        <v/>
      </c>
      <c r="GG159" s="18" t="n"/>
      <c r="GH159" s="13" t="n">
        <v>19.38</v>
      </c>
      <c r="GI159" s="68">
        <f>IF(GH159&gt;0,((GH159-GH158)/GH158),0)</f>
        <v/>
      </c>
      <c r="GJ159" s="68">
        <f>IF(GH159&gt;0,GI159-$V159,0)</f>
        <v/>
      </c>
      <c r="GK159" s="68">
        <f>IF(GH159&gt;0,(GH159-GK$10)/GK$10,0)</f>
        <v/>
      </c>
      <c r="GL159" s="68" t="n"/>
      <c r="GM159" s="15">
        <f>IF(GH159&gt;0,(GH159-GH$10)/GH$10,0)</f>
        <v/>
      </c>
      <c r="GO159" s="13" t="n">
        <v>24.98</v>
      </c>
      <c r="GP159" s="68">
        <f>IF(GO159&gt;0,((GO159-GO158)/GO158),0)</f>
        <v/>
      </c>
      <c r="GQ159" s="68">
        <f>IF(GO159&gt;0,GP159-$V159,0)</f>
        <v/>
      </c>
      <c r="GR159" s="68" t="n"/>
      <c r="GS159" s="68" t="n"/>
      <c r="GT159" s="15">
        <f>IF(GO159&gt;0,(GO159-GO$10)/GO$10,0)</f>
        <v/>
      </c>
      <c r="GV159" s="13" t="n">
        <v>16.58</v>
      </c>
      <c r="GW159" s="68">
        <f>IF(GV159&gt;0,((GV159-GV158)/GV158),0)</f>
        <v/>
      </c>
      <c r="GX159" s="68">
        <f>IF(GV159&gt;0,GW159-$V159,0)</f>
        <v/>
      </c>
      <c r="GY159" s="68">
        <f>IF(GV159&gt;0,(GV159-GY$10)/GY$10,0)</f>
        <v/>
      </c>
      <c r="GZ159" s="68" t="n"/>
      <c r="HA159" s="15">
        <f>IF(GV159&gt;0,(GV159-GV$10)/GV$10,0)</f>
        <v/>
      </c>
      <c r="HD159" s="13" t="n">
        <v>322.27</v>
      </c>
      <c r="HE159" s="68">
        <f>IF(HD159&gt;0,((HD159-HD158)/HD158),0)</f>
        <v/>
      </c>
      <c r="HF159" s="68">
        <f>IF(HD159&gt;0,HE159-$V159,0)</f>
        <v/>
      </c>
      <c r="HG159" s="68">
        <f>IF(HD159&gt;0,(HD159-HG$10)/HG$10,0)</f>
        <v/>
      </c>
      <c r="HH159" s="68" t="n"/>
      <c r="HI159" s="15">
        <f>IF(HD159&gt;0,(HD159-HD$10)/HD$10,0)</f>
        <v/>
      </c>
      <c r="HK159" s="13" t="n">
        <v>59.08</v>
      </c>
      <c r="HL159" s="68">
        <f>IF(HK159&gt;0,((HK159-HK158)/HK158),0)</f>
        <v/>
      </c>
      <c r="HM159" s="68">
        <f>IF(HK159&gt;0,HL159-$V159,0)</f>
        <v/>
      </c>
      <c r="HN159" s="68">
        <f>IF(HK159&gt;0,(HK159-HN$10)/HN$10,0)</f>
        <v/>
      </c>
      <c r="HO159" s="68" t="n"/>
      <c r="HP159" s="15">
        <f>IF(HK159&gt;0,(HK159-HK$10)/HK$10,0)</f>
        <v/>
      </c>
      <c r="HR159" s="13" t="n">
        <v>105.95</v>
      </c>
      <c r="HS159" s="68">
        <f>IF(HR159&gt;0,((HR159-HR158)/HR158),0)</f>
        <v/>
      </c>
      <c r="HT159" s="68">
        <f>IF(HR159&gt;0,HS159-$V159,0)</f>
        <v/>
      </c>
      <c r="HU159" s="68">
        <f>IF(HR159&gt;0,(HR159-HU$10)/HU$10,0)</f>
        <v/>
      </c>
      <c r="HV159" s="68" t="n"/>
      <c r="HW159" s="15">
        <f>IF(HR159&gt;0,(HR159-HR$10)/HR$10,0)</f>
        <v/>
      </c>
      <c r="HY159" s="13" t="n">
        <v>180.77</v>
      </c>
      <c r="HZ159" s="68">
        <f>IF(HY159&gt;0,((HY159-HY158)/HY158),0)</f>
        <v/>
      </c>
      <c r="IA159" s="68">
        <f>IF(HY159&gt;0,HZ159-$V159,0)</f>
        <v/>
      </c>
      <c r="IB159" s="68">
        <f>IF(HY159&gt;0,(HY159-IB$10)/IB$10,0)</f>
        <v/>
      </c>
      <c r="IC159" s="68" t="n"/>
      <c r="ID159" s="15">
        <f>IF(HY159&gt;0,(HY159-HY$10)/HY$10,0)</f>
        <v/>
      </c>
      <c r="IF159" s="13" t="n">
        <v>303.76</v>
      </c>
      <c r="IG159" s="68">
        <f>IF(IF159&gt;0,((IF159-IF158)/IF158),0)</f>
        <v/>
      </c>
      <c r="IH159" s="68">
        <f>IF(IF159&gt;0,IG159-$V159,0)</f>
        <v/>
      </c>
      <c r="II159" s="68">
        <f>IF(IF159&gt;0,(IF159-II$10)/II$10,0)</f>
        <v/>
      </c>
      <c r="IJ159" s="68" t="n"/>
      <c r="IK159" s="15">
        <f>IF(IF159&gt;0,(IF159-IF$10)/IF$10,0)</f>
        <v/>
      </c>
      <c r="IM159" s="13" t="n">
        <v>266.45</v>
      </c>
      <c r="IN159" s="68">
        <f>IF(IM159&gt;0,((IM159-IM158)/IM158),0)</f>
        <v/>
      </c>
      <c r="IO159" s="68">
        <f>IF(IM159&gt;0,IN159-$V159,0)</f>
        <v/>
      </c>
      <c r="IP159" s="68">
        <f>IF(IM159&gt;0,(IM159-IP$10)/IP$10,0)</f>
        <v/>
      </c>
      <c r="IQ159" s="68" t="n"/>
      <c r="IR159" s="15">
        <f>IF(IM159&gt;0,(IM159-IM$10)/IM$10,0)</f>
        <v/>
      </c>
      <c r="IT159" s="13" t="n">
        <v>76.37</v>
      </c>
      <c r="IU159" s="68">
        <f>IF(IT159&gt;0,((IT159-IT158)/IT158),0)</f>
        <v/>
      </c>
      <c r="IV159" s="68">
        <f>IF(IT159&gt;0,IU159-$V159,0)</f>
        <v/>
      </c>
      <c r="IW159" s="68">
        <f>IF(IT159&gt;0,(IT159-IW$10)/IW$10,0)</f>
        <v/>
      </c>
      <c r="IX159" s="68" t="n"/>
      <c r="IY159" s="15">
        <f>IF(IT159&gt;0,(IT159-IT$10)/IT$10,0)</f>
        <v/>
      </c>
      <c r="JA159" s="13" t="n">
        <v>761.83</v>
      </c>
      <c r="JB159" s="68">
        <f>IF(JA159&gt;0,((JA159-JA158)/JA158),0)</f>
        <v/>
      </c>
      <c r="JC159" s="68">
        <f>IF(JA159&gt;0,JB159-$V159,0)</f>
        <v/>
      </c>
      <c r="JD159" s="68">
        <f>IF(JA159&gt;0,(JA159-JD$10)/JD$10,0)</f>
        <v/>
      </c>
      <c r="JE159" s="68" t="n"/>
      <c r="JF159" s="15">
        <f>IF(JA159&gt;0,(JA159-JA$10)/JA$10,0)</f>
        <v/>
      </c>
      <c r="JH159" s="13" t="n">
        <v>520.84</v>
      </c>
      <c r="JI159" s="68">
        <f>IF(JH159&gt;0,((JH159-JH158)/JH158),0)</f>
        <v/>
      </c>
      <c r="JJ159" s="68">
        <f>IF(JH159&gt;0,JI159-$V159,0)</f>
        <v/>
      </c>
      <c r="JK159" s="68">
        <f>IF(JH159&gt;0,(JH159-JK$10)/JK$10,0)</f>
        <v/>
      </c>
      <c r="JL159" s="68" t="n"/>
      <c r="JM159" s="15">
        <f>IF(JH159&gt;0,(JH159-JH$10)/JH$10,0)</f>
        <v/>
      </c>
      <c r="JO159" s="13" t="n">
        <v>22.56</v>
      </c>
      <c r="JP159" s="68">
        <f>IF(JO159&gt;0,((JO159-JO158)/JO158),0)</f>
        <v/>
      </c>
      <c r="JQ159" s="68">
        <f>IF(JO159&gt;0,JP159-$V159,0)</f>
        <v/>
      </c>
      <c r="JR159" s="68">
        <f>IF(JO159&gt;0,(JO159-JR$10)/JR$10,0)</f>
        <v/>
      </c>
      <c r="JS159" s="68" t="n"/>
      <c r="JT159" s="15">
        <f>IF(JO159&gt;0,(JO159-JO$10)/JO$10,0)</f>
        <v/>
      </c>
      <c r="JV159" s="13" t="n">
        <v>2.24</v>
      </c>
      <c r="JW159" s="68">
        <f>IF(JV159&gt;0,((JV159-JV158)/JV158),0)</f>
        <v/>
      </c>
      <c r="JX159" s="68">
        <f>IF(JV159&gt;0,JW159-$V159,0)</f>
        <v/>
      </c>
      <c r="JY159" s="68">
        <f>IF(JV159&gt;0,(JV159-JY$10)/JY$10,0)</f>
        <v/>
      </c>
      <c r="JZ159" s="68" t="n"/>
      <c r="KA159" s="15">
        <f>IF(JV159&gt;0,(JV159-JV$10)/JV$10,0)</f>
        <v/>
      </c>
      <c r="KC159" s="13" t="n">
        <v>19.46</v>
      </c>
      <c r="KD159" s="68">
        <f>IF(KC159&gt;0,((KC159-KC158)/KC158),0)</f>
        <v/>
      </c>
      <c r="KE159" s="68">
        <f>IF(KC159&gt;0,KD159-$V159,0)</f>
        <v/>
      </c>
      <c r="KF159" s="68">
        <f>IF(KC159&gt;0,(KC159-KF$10)/KF$10,0)</f>
        <v/>
      </c>
      <c r="KG159" s="68" t="n"/>
      <c r="KH159" s="15">
        <f>IF(KC159&gt;0,(KC159-KC$10)/KC$10,0)</f>
        <v/>
      </c>
      <c r="KI159" s="18" t="n"/>
      <c r="KJ159" s="13" t="n">
        <v>119.78</v>
      </c>
      <c r="KK159" s="68">
        <f>IF(KJ159&gt;0,((KJ159-KJ158)/KJ158),0)</f>
        <v/>
      </c>
      <c r="KL159" s="68">
        <f>IF(KJ159&gt;0,KK159-$V159,0)</f>
        <v/>
      </c>
      <c r="KM159" s="68">
        <f>IF(KJ159&gt;0,(KJ159-KM$10)/KM$10,0)</f>
        <v/>
      </c>
      <c r="KN159" s="68" t="n"/>
      <c r="KO159" s="15">
        <f>IF(KJ159&gt;0,(KJ159-KJ$10)/KJ$10,0)</f>
        <v/>
      </c>
      <c r="KQ159" s="13" t="n">
        <v>1.69</v>
      </c>
      <c r="KR159" s="68">
        <f>IF(KQ159&gt;0,((KQ159-KQ158)/KQ158),0)</f>
        <v/>
      </c>
      <c r="KS159" s="68">
        <f>IF(KQ159&gt;0,KR159-$V159,0)</f>
        <v/>
      </c>
      <c r="KT159" s="68">
        <f>IF(KQ159&gt;0,(KQ159-KT$10)/KT$10,0)</f>
        <v/>
      </c>
      <c r="KU159" s="68" t="n"/>
      <c r="KV159" s="15">
        <f>IF(KQ159&gt;0,(KQ159-KQ$10)/KQ$10,0)</f>
        <v/>
      </c>
      <c r="KW159" s="18" t="n"/>
      <c r="KX159" s="13" t="n">
        <v>54.21</v>
      </c>
      <c r="KY159" s="68">
        <f>IF(KX159&gt;0,((KX159-KX158)/KX158),0)</f>
        <v/>
      </c>
      <c r="KZ159" s="68">
        <f>IF(KX159&gt;0,KY159-$V159,0)</f>
        <v/>
      </c>
      <c r="LA159" s="68">
        <f>IF(KX159&gt;0,(KX159-LA$10)/LA$10,0)</f>
        <v/>
      </c>
      <c r="LB159" s="68" t="n"/>
      <c r="LC159" s="15">
        <f>IF(KX159&gt;0,(KX159-KX$10)/KX$10,0)</f>
        <v/>
      </c>
      <c r="LD159" s="18" t="n"/>
      <c r="LE159" s="13" t="n">
        <v>51.24</v>
      </c>
      <c r="LF159" s="68">
        <f>IF(LE159&gt;0,((LE159-LE158)/LE158),0)</f>
        <v/>
      </c>
      <c r="LG159" s="68">
        <f>IF(LE159&gt;0,LF159-$V159,0)</f>
        <v/>
      </c>
      <c r="LH159" s="68">
        <f>IF(LE159&gt;0,(LE159-LH$10)/LH$10,0)</f>
        <v/>
      </c>
      <c r="LI159" s="68" t="n"/>
      <c r="LJ159" s="15">
        <f>IF(LE159&gt;0,(LE159-LE$10)/LE$10,0)</f>
        <v/>
      </c>
      <c r="LL159" s="13" t="n">
        <v>135.78</v>
      </c>
      <c r="LM159" s="68">
        <f>IF(LL159&gt;0,((LL159-LL158)/LL158),0)</f>
        <v/>
      </c>
      <c r="LN159" s="68">
        <f>IF(LL159&gt;0,LM159-$V159,0)</f>
        <v/>
      </c>
      <c r="LO159" s="68">
        <f>IF(LL159&gt;0,(LL159-LO$10)/LO$10,0)</f>
        <v/>
      </c>
      <c r="LP159" s="68" t="n"/>
      <c r="LQ159" s="15">
        <f>IF(LL159&gt;0,(LL159-LL$10)/LL$10,0)</f>
        <v/>
      </c>
      <c r="LS159" s="13" t="n">
        <v>18.77</v>
      </c>
      <c r="LT159" s="68">
        <f>IF(LS159&gt;0,((LS159-LS158)/LS158),0)</f>
        <v/>
      </c>
      <c r="LU159" s="68">
        <f>IF(LS159&gt;0,LT159-$V159,0)</f>
        <v/>
      </c>
      <c r="LV159" s="68" t="n"/>
      <c r="LW159" s="68" t="n"/>
      <c r="LX159" s="15">
        <f>IF(LS159&gt;0,(LS159-LS$10)/LS$10,0)</f>
        <v/>
      </c>
      <c r="LZ159" s="13" t="n">
        <v>13.77</v>
      </c>
      <c r="MA159" s="68">
        <f>IF(LZ159&gt;0,((LZ159-LZ158)/LZ158),0)</f>
        <v/>
      </c>
      <c r="MB159" s="68">
        <f>IF(LZ159&gt;0,MA159-$V159,0)</f>
        <v/>
      </c>
      <c r="MC159" s="68">
        <f>IF(LZ159&gt;0,(LZ159-MC$10)/MC$10,0)</f>
        <v/>
      </c>
      <c r="MD159" s="68" t="n"/>
      <c r="ME159" s="15">
        <f>IF(LZ159&gt;0,(LZ159-LZ$10)/LZ$10,0)</f>
        <v/>
      </c>
      <c r="MG159" s="13" t="n">
        <v>79.31999999999999</v>
      </c>
      <c r="MH159" s="68">
        <f>IF(MG159&gt;0,((MG159-MG158)/MG158),0)</f>
        <v/>
      </c>
      <c r="MI159" s="68">
        <f>IF(MG159&gt;0,MH159-$V159,0)</f>
        <v/>
      </c>
      <c r="MJ159" s="68">
        <f>IF(MG159&gt;0,(MG159-MJ$10)/MJ$10,0)</f>
        <v/>
      </c>
      <c r="MK159" s="68" t="n"/>
      <c r="ML159" s="15">
        <f>IF(MG159&gt;0,(MG159-MG$10)/MG$10,0)</f>
        <v/>
      </c>
      <c r="MN159" s="26" t="n">
        <v>179.53</v>
      </c>
      <c r="MO159" s="68">
        <f>IF(MN159&gt;0,((MN159-MN158)/MN158),0)</f>
        <v/>
      </c>
      <c r="MP159" s="68">
        <f>IF(MN159&gt;0,MO159-$V159,0)</f>
        <v/>
      </c>
      <c r="MQ159" s="68">
        <f>IF(MN159&gt;0,(MN159-MQ$10)/MQ$10,0)</f>
        <v/>
      </c>
      <c r="MR159" s="68" t="n"/>
      <c r="MS159" s="15">
        <f>IF(MN159&gt;0,(MN159-MN$10)/MN$10,0)</f>
        <v/>
      </c>
      <c r="MU159" s="13" t="n">
        <v>17.3</v>
      </c>
      <c r="MV159" s="68">
        <f>IF(MU159&gt;0,((MU159-MU158)/MU158),0)</f>
        <v/>
      </c>
      <c r="MW159" s="68">
        <f>IF(MU159&gt;0,MV159-$V159,0)</f>
        <v/>
      </c>
      <c r="MX159" s="68">
        <f>IF(MU159&gt;0,(MU159-MX$10)/MX$10,0)</f>
        <v/>
      </c>
      <c r="MY159" s="68" t="n"/>
      <c r="MZ159" s="15">
        <f>IF(MU159&gt;0,(MU159-MU$10)/MU$10,0)</f>
        <v/>
      </c>
      <c r="NB159" s="13" t="n">
        <v>272.02</v>
      </c>
      <c r="NC159" s="68">
        <f>IF(NB159&gt;0,((NB159-NB158)/NB158),0)</f>
        <v/>
      </c>
      <c r="ND159" s="68">
        <f>IF(NB159&gt;0,NC159-$V159,0)</f>
        <v/>
      </c>
      <c r="NE159" s="68">
        <f>IF(NB159&gt;0,(NB159-NE$10)/NE$10,0)</f>
        <v/>
      </c>
      <c r="NF159" s="68" t="n"/>
      <c r="NG159" s="15">
        <f>IF(NB159&gt;0,(NB159-NB$10)/NB$10,0)</f>
        <v/>
      </c>
      <c r="NI159" s="13" t="n">
        <v>7.22</v>
      </c>
      <c r="NJ159" s="68">
        <f>IF(NI159&gt;0,((NI159-NI158)/NI158),0)</f>
        <v/>
      </c>
      <c r="NK159" s="68">
        <f>IF(NI159&gt;0,NJ159-$V159,0)</f>
        <v/>
      </c>
      <c r="NL159" s="68">
        <f>IF(NI159&gt;0,(NI159-NL$10)/NL$10,0)</f>
        <v/>
      </c>
      <c r="NM159" s="68" t="n"/>
      <c r="NN159" s="15">
        <f>IF(NI159&gt;0,(NI159-NI$10)/NI$10,0)</f>
        <v/>
      </c>
      <c r="NP159" s="13" t="n">
        <v>645.86</v>
      </c>
      <c r="NQ159" s="68">
        <f>IF(NP159&gt;0,((NP159-NP158)/NP158),0)</f>
        <v/>
      </c>
      <c r="NR159" s="68">
        <f>IF(NP159&gt;0,NQ159-$V159,0)</f>
        <v/>
      </c>
      <c r="NS159" s="68">
        <f>IF(NP159&gt;0,(NP159-NS$10)/NS$10,0)</f>
        <v/>
      </c>
      <c r="NT159" s="68" t="n"/>
      <c r="NU159" s="15">
        <f>IF(NP159&gt;0,(NP159-NP$10)/NP$10,0)</f>
        <v/>
      </c>
      <c r="NW159" s="13" t="n">
        <v>196.52</v>
      </c>
      <c r="NX159" s="68">
        <f>IF(NW159&gt;0,((NW159-NW158)/NW158),0)</f>
        <v/>
      </c>
      <c r="NY159" s="68">
        <f>IF(NW159&gt;0,NX159-$V159,0)</f>
        <v/>
      </c>
      <c r="NZ159" s="68">
        <f>IF(NW159&gt;0,(NW159-NZ$10)/NZ$10,0)</f>
        <v/>
      </c>
      <c r="OA159" s="68" t="n"/>
      <c r="OB159" s="15">
        <f>IF(NW159&gt;0,(NW159-NW$10)/NW$10,0)</f>
        <v/>
      </c>
      <c r="OD159" s="13" t="n">
        <v>2.68</v>
      </c>
      <c r="OE159" s="68">
        <f>IF(OD159&gt;0,((OD159-OD158)/OD158),0)</f>
        <v/>
      </c>
      <c r="OF159" s="68">
        <f>IF(OD159&gt;0,OE159-$V159,0)</f>
        <v/>
      </c>
      <c r="OG159" s="68">
        <f>IF(OD159&gt;0,(OD159-OG$10)/OG$10,0)</f>
        <v/>
      </c>
      <c r="OH159" s="68" t="n"/>
      <c r="OI159" s="15">
        <f>IF(OD159&gt;0,(OD159-OD$10)/OD$10,0)</f>
        <v/>
      </c>
      <c r="OK159" s="13" t="n">
        <v>234.94</v>
      </c>
      <c r="OL159" s="68">
        <f>IF(OK159&gt;0,((OK159-OK158)/OK158),0)</f>
        <v/>
      </c>
      <c r="OM159" s="68">
        <f>IF(OK159&gt;0,OL159-$V159,0)</f>
        <v/>
      </c>
      <c r="ON159" s="68">
        <f>IF(OK159&gt;0,(OK159-ON$10)/ON$10,0)</f>
        <v/>
      </c>
      <c r="OO159" s="68" t="n"/>
      <c r="OP159" s="15">
        <f>IF(OK159&gt;0,(OK159-OK$10)/OK$10,0)</f>
        <v/>
      </c>
      <c r="OR159" s="13" t="n">
        <v>5.52</v>
      </c>
      <c r="OS159" s="68">
        <f>IF(OR159&gt;0,((OR159-OR158)/OR158),0)</f>
        <v/>
      </c>
      <c r="OT159" s="68">
        <f>IF(OR159&gt;0,OS159-$V159,0)</f>
        <v/>
      </c>
      <c r="OU159" s="68">
        <f>IF(OR159&gt;0,(OR159-OU$10)/OU$10,0)</f>
        <v/>
      </c>
      <c r="OV159" s="68" t="n"/>
      <c r="OW159" s="15">
        <f>IF(OR159&gt;0,(OR159-OR$10)/OR$10,0)</f>
        <v/>
      </c>
      <c r="OY159" s="13" t="n">
        <v>155.76</v>
      </c>
      <c r="OZ159" s="68">
        <f>IF(OY159&gt;0,((OY159-OY158)/OY158),0)</f>
        <v/>
      </c>
      <c r="PA159" s="68">
        <f>IF(OY159&gt;0,OZ159-$V159,0)</f>
        <v/>
      </c>
      <c r="PB159" s="68">
        <f>IF(OY159&gt;0,(OY159-PB$10)/PB$10,0)</f>
        <v/>
      </c>
      <c r="PC159" s="68" t="n"/>
      <c r="PD159" s="15">
        <f>IF(OY159&gt;0,(OY159-OY$10)/OY$10,0)</f>
        <v/>
      </c>
      <c r="PE159" s="18" t="n"/>
      <c r="PF159" s="13" t="n">
        <v>273.81</v>
      </c>
      <c r="PG159" s="68">
        <f>IF(PF159&gt;0,((PF159-PF158)/PF158),0)</f>
        <v/>
      </c>
      <c r="PH159" s="68">
        <f>IF(PF159&gt;0,PG159-$V159,0)</f>
        <v/>
      </c>
      <c r="PI159" s="68">
        <f>IF(PF159&gt;0,(PF159-PI$10)/PI$10,0)</f>
        <v/>
      </c>
      <c r="PJ159" s="68" t="n"/>
      <c r="PK159" s="15">
        <f>IF(PF159&gt;0,(PF159-PF$10)/PF$10,0)</f>
        <v/>
      </c>
      <c r="PM159" s="13" t="n"/>
      <c r="PN159" s="68">
        <f>IF(PM159&gt;0,((PM159-PM158)/PM158),0)</f>
        <v/>
      </c>
      <c r="PO159" s="68">
        <f>PN159-$V159</f>
        <v/>
      </c>
      <c r="PP159" s="68">
        <f>IF(PM159&gt;0,(PM159-PP$10)/PP$10,0)</f>
        <v/>
      </c>
      <c r="PQ159" s="68" t="n"/>
      <c r="PR159" s="15">
        <f>IF(PM159&gt;0,(PM159-PM$10)/PM$10,0)</f>
        <v/>
      </c>
      <c r="PT159" s="13" t="n">
        <v>9.6</v>
      </c>
      <c r="PU159" s="68">
        <f>IF(PT159&gt;0,((PT159-PT158)/PT158),0)</f>
        <v/>
      </c>
      <c r="PV159" s="68">
        <f>IF(PT159&gt;0,PU159-$V159,0)</f>
        <v/>
      </c>
      <c r="PW159" s="68">
        <f>IF(PT159&gt;0,(PT159-PW$10)/PW$10,0)</f>
        <v/>
      </c>
      <c r="PX159" s="68" t="n"/>
      <c r="PY159" s="15">
        <f>IF(PT159&gt;0,(PT159-PT$10)/PT$10,0)</f>
        <v/>
      </c>
      <c r="QA159" s="13" t="n">
        <v>265.43</v>
      </c>
      <c r="QB159" s="68">
        <f>IF(QA159&gt;0,((QA159-QA158)/QA158),0)</f>
        <v/>
      </c>
      <c r="QC159" s="68">
        <f>IF(QA159&gt;0,QB159-$V159,0)</f>
        <v/>
      </c>
      <c r="QD159" s="68">
        <f>IF(QA159&gt;0,(QA159-QD$10)/QD$10,0)</f>
        <v/>
      </c>
      <c r="QE159" s="68" t="n"/>
      <c r="QF159" s="15">
        <f>IF(QA159&gt;0,(QA159-QA$10)/QA$10,0)</f>
        <v/>
      </c>
      <c r="QH159" s="13" t="n">
        <v>1.68</v>
      </c>
      <c r="QI159" s="68">
        <f>IF(QH159&gt;0,((QH159-QH158)/QH158),0)</f>
        <v/>
      </c>
      <c r="QJ159" s="68">
        <f>IF(QH159&gt;0,QI159-$V159,0)</f>
        <v/>
      </c>
      <c r="QK159" s="68">
        <f>IF(QH159&gt;0,(QH159-QK$10)/QK$10,0)</f>
        <v/>
      </c>
      <c r="QL159" s="68" t="n"/>
      <c r="QM159" s="15">
        <f>IF(QH159&gt;0,(QH159-QH$10)/QH$10,0)</f>
        <v/>
      </c>
      <c r="QO159" s="13" t="n">
        <v>15.04</v>
      </c>
      <c r="QP159" s="68">
        <f>IF(QO159&gt;0,((QO159-QO158)/QO158),0)</f>
        <v/>
      </c>
      <c r="QQ159" s="68">
        <f>IF(QO159&gt;0,QP159-$V159,0)</f>
        <v/>
      </c>
      <c r="QR159" s="68">
        <f>IF(QO159&gt;0,(QO159-QR$10)/QR$10,0)</f>
        <v/>
      </c>
      <c r="QS159" s="68" t="n"/>
      <c r="QT159" s="15">
        <f>IF(QO159&gt;0,(QO159-QO$10)/QO$10,0)</f>
        <v/>
      </c>
      <c r="QV159" s="13" t="n">
        <v>2.89</v>
      </c>
      <c r="QW159" s="68">
        <f>IF(QV159&gt;0,((QV159-QV158)/QV158),0)</f>
        <v/>
      </c>
      <c r="QX159" s="68">
        <f>IF(QV159&gt;0,QW159-$V159,0)</f>
        <v/>
      </c>
      <c r="QY159" s="68">
        <f>IF(QV159&gt;0,(QV159-QY$10)/QY$10,0)</f>
        <v/>
      </c>
      <c r="QZ159" s="68" t="n"/>
      <c r="RA159" s="15">
        <f>IF(QV159&gt;0,(QV159-QV$10)/QV$10,0)</f>
        <v/>
      </c>
      <c r="RC159" s="13" t="n">
        <v>43.36</v>
      </c>
      <c r="RD159" s="68">
        <f>IF(RC159&gt;0,((RC159-RC158)/RC158),0)</f>
        <v/>
      </c>
      <c r="RE159" s="68">
        <f>IF(RC159&gt;0,RD159-$V159,0)</f>
        <v/>
      </c>
      <c r="RF159" s="68">
        <f>IF(RC159&gt;0,(RC159-RF$10)/RF$10,0)</f>
        <v/>
      </c>
      <c r="RG159" s="68" t="n"/>
      <c r="RH159" s="15">
        <f>IF(RC159&gt;0,(RC159-RC$10)/RC$10,0)</f>
        <v/>
      </c>
      <c r="RJ159" s="13" t="n">
        <v>242.62</v>
      </c>
      <c r="RK159" s="68">
        <f>IF(RJ159&gt;0,((RJ159-RJ158)/RJ158),0)</f>
        <v/>
      </c>
      <c r="RL159" s="68">
        <f>RK159-$V159</f>
        <v/>
      </c>
      <c r="RM159" s="68">
        <f>IF(RJ159&gt;0,(RJ159-RM$10)/RM$10,0)</f>
        <v/>
      </c>
      <c r="RN159" s="68" t="n"/>
      <c r="RO159" s="15">
        <f>IF(RJ159&gt;0,(RJ159-RJ$10)/RJ$10,0)</f>
        <v/>
      </c>
      <c r="RQ159" s="13" t="n">
        <v>17.03</v>
      </c>
      <c r="RR159" s="68">
        <f>IF(RQ159&gt;0,((RQ159-RQ158)/RQ158),0)</f>
        <v/>
      </c>
      <c r="RS159" s="68">
        <f>RR159-$V159</f>
        <v/>
      </c>
      <c r="RT159" s="68">
        <f>IF(RQ159&gt;0,(RQ159-RT$10)/RT$10,0)</f>
        <v/>
      </c>
      <c r="RU159" s="68" t="n"/>
      <c r="RV159" s="15">
        <f>IF(RQ159&gt;0,(RQ159-RQ$10)/RQ$10,0)</f>
        <v/>
      </c>
      <c r="RX159" s="13" t="n">
        <v>182.2</v>
      </c>
      <c r="RY159" s="68">
        <f>IF(RX159&gt;0,((RX159-RX158)/RX158),0)</f>
        <v/>
      </c>
      <c r="RZ159" s="68">
        <f>RY159-$V159</f>
        <v/>
      </c>
      <c r="SA159" s="68">
        <f>IF(RX159&gt;0,(RX159-SA$10)/SA$10,0)</f>
        <v/>
      </c>
      <c r="SB159" s="68" t="n"/>
      <c r="SC159" s="15">
        <f>IF(RX159&gt;0,(RX159-RX$10)/RX$10,0)</f>
        <v/>
      </c>
      <c r="SE159" s="13" t="n">
        <v>15.66</v>
      </c>
      <c r="SF159" s="68">
        <f>IF(SE159&gt;0,((SE159-SE158)/SE158),0)</f>
        <v/>
      </c>
      <c r="SG159" s="68">
        <f>SF159-$V159</f>
        <v/>
      </c>
      <c r="SH159" s="68">
        <f>IF(SE159&gt;0,(SE159-SH$10)/SH$10,0)</f>
        <v/>
      </c>
      <c r="SI159" s="68" t="n"/>
      <c r="SJ159" s="15">
        <f>IF(SE159&gt;0,(SE159-SE$10)/SE$10,0)</f>
        <v/>
      </c>
      <c r="SL159" s="13" t="n">
        <v>1.3</v>
      </c>
      <c r="SM159" s="68">
        <f>IF(SL159&gt;0,((SL159-SL158)/SL158),0)</f>
        <v/>
      </c>
      <c r="SN159" s="68">
        <f>SM159-$V159</f>
        <v/>
      </c>
      <c r="SO159" s="68">
        <f>IF(SL159&gt;0,(SL159-SO$10)/SO$10,0)</f>
        <v/>
      </c>
      <c r="SP159" s="68" t="n"/>
      <c r="SQ159" s="15">
        <f>IF(SL159&gt;0,(SL159-SL$10)/SL$10,0)</f>
        <v/>
      </c>
      <c r="SS159" s="13" t="n">
        <v>17.17</v>
      </c>
      <c r="ST159" s="68">
        <f>IF(SS159&gt;0,((SS159-SS158)/SS158),0)</f>
        <v/>
      </c>
      <c r="SU159" s="68">
        <f>ST159-$V159</f>
        <v/>
      </c>
      <c r="SV159" s="68">
        <f>IF(SS159&gt;0,(SS159-SV$10)/SV$10,0)</f>
        <v/>
      </c>
      <c r="SW159" s="68" t="n"/>
      <c r="SX159" s="15">
        <f>IF(SS159&gt;0,(SS159-SS$10)/SS$10,0)</f>
        <v/>
      </c>
      <c r="SZ159" s="13" t="n">
        <v>71.06999999999999</v>
      </c>
      <c r="TA159" s="68">
        <f>IF(SZ159&gt;0,((SZ159-SZ158)/SZ158),0)</f>
        <v/>
      </c>
      <c r="TB159" s="68">
        <f>TA159-$V159</f>
        <v/>
      </c>
      <c r="TC159" s="68">
        <f>IF(SZ159&gt;0,(SZ159-TC$10)/TC$10,0)</f>
        <v/>
      </c>
      <c r="TD159" s="68" t="n"/>
      <c r="TE159" s="15">
        <f>IF(SZ159&gt;0,(SZ159-SZ$10)/SZ$10,0)</f>
        <v/>
      </c>
      <c r="TG159" s="587" t="n">
        <v>0.31</v>
      </c>
      <c r="TH159" s="68">
        <f>IF(TG159&gt;0,((TG159-TG158)/TG158),0)</f>
        <v/>
      </c>
      <c r="TI159" s="68">
        <f>TH159-$V159</f>
        <v/>
      </c>
      <c r="TJ159" s="68">
        <f>IF(TG159&gt;0,(TG159-TJ$10)/TJ$10,0)</f>
        <v/>
      </c>
      <c r="TK159" s="68" t="n"/>
      <c r="TL159" s="15">
        <f>IF(TG159&gt;0,(TG159-TG$10)/TG$10,0)</f>
        <v/>
      </c>
      <c r="TN159" s="13" t="n">
        <v>87.79000000000001</v>
      </c>
      <c r="TO159" s="68">
        <f>IF(TN159&gt;0,((TN159-TN158)/TN158),0)</f>
        <v/>
      </c>
      <c r="TP159" s="68">
        <f>TO159-$V159</f>
        <v/>
      </c>
      <c r="TQ159" s="68">
        <f>IF(TN159&gt;0,(TN159-TQ$10)/TQ$10,0)</f>
        <v/>
      </c>
      <c r="TR159" s="68" t="n"/>
      <c r="TS159" s="15">
        <f>IF(TN159&gt;0,(TN159-TN$10)/TN$10,0)</f>
        <v/>
      </c>
      <c r="TU159" s="587" t="n">
        <v>3.32</v>
      </c>
      <c r="TV159" s="68">
        <f>IF(TU159&gt;0,((TU159-TU158)/TU158),0)</f>
        <v/>
      </c>
      <c r="TW159" s="68">
        <f>TV159-$V159</f>
        <v/>
      </c>
      <c r="TX159" s="68">
        <f>IF(TU159&gt;0,(TU159-TX$10)/TX$10,0)</f>
        <v/>
      </c>
      <c r="TY159" s="68" t="n"/>
      <c r="TZ159" s="15">
        <f>IF(TU159&gt;0,(TU159-TU$10)/TU$10,0)</f>
        <v/>
      </c>
      <c r="UB159" s="587" t="n"/>
      <c r="UC159" s="68">
        <f>IF(UB159&gt;0,((UB159-UB158)/UB158),0)</f>
        <v/>
      </c>
      <c r="UD159" s="68">
        <f>UC159-$V159</f>
        <v/>
      </c>
      <c r="UE159" s="68">
        <f>IF(UB159&gt;0,(UB159-UE$10)/UE$10,0)</f>
        <v/>
      </c>
      <c r="UF159" s="68" t="n"/>
      <c r="UG159" s="15">
        <f>IF(UB159&gt;0,(UB159-UB$10)/UB$10,0)</f>
        <v/>
      </c>
      <c r="UI159" s="587" t="n"/>
      <c r="UJ159" s="68">
        <f>IF(UI159&gt;0,((UI159-UI158)/UI158),0)</f>
        <v/>
      </c>
      <c r="UK159" s="68">
        <f>UJ159-$V159</f>
        <v/>
      </c>
      <c r="UL159" s="68">
        <f>IF(UI159&gt;0,(UI159-UL$10)/UL$10,0)</f>
        <v/>
      </c>
      <c r="UM159" s="68" t="n"/>
      <c r="UN159" s="15">
        <f>IF(UI159&gt;0,(UI159-UI$10)/UI$10,0)</f>
        <v/>
      </c>
      <c r="UP159" s="587" t="n"/>
      <c r="UQ159" s="68">
        <f>IF(UP159&gt;0,((UP159-UP158)/UP158),0)</f>
        <v/>
      </c>
      <c r="UR159" s="68">
        <f>UQ159-$V159</f>
        <v/>
      </c>
      <c r="US159" s="68">
        <f>IF(UP159&gt;0,(UP159-US$10)/US$10,0)</f>
        <v/>
      </c>
      <c r="UT159" s="68" t="n"/>
      <c r="UU159" s="15">
        <f>IF(UP159&gt;0,(UP159-UP$10)/UP$10,0)</f>
        <v/>
      </c>
      <c r="UW159" s="587" t="n"/>
      <c r="UX159" s="68">
        <f>IF(UW159&gt;0,((UW159-UW158)/UW158),0)</f>
        <v/>
      </c>
      <c r="UY159" s="68">
        <f>UX159-$V159</f>
        <v/>
      </c>
      <c r="UZ159" s="68">
        <f>IF(UW159&gt;0,(UW159-UZ$10)/UZ$10,0)</f>
        <v/>
      </c>
      <c r="VA159" s="68" t="n"/>
      <c r="VB159" s="15">
        <f>IF(UW159&gt;0,(UW159-UW$10)/UW$10,0)</f>
        <v/>
      </c>
      <c r="VD159" s="587" t="n"/>
      <c r="VE159" s="68">
        <f>IF(VD159&gt;0,((VD159-VD158)/VD158),0)</f>
        <v/>
      </c>
      <c r="VF159" s="68">
        <f>VE159-$V159</f>
        <v/>
      </c>
      <c r="VG159" s="68">
        <f>IF(VD159&gt;0,(VD159-VG$10)/VG$10,0)</f>
        <v/>
      </c>
      <c r="VH159" s="68" t="n"/>
      <c r="VI159" s="15">
        <f>IF(VD159&gt;0,(VD159-VD$10)/VD$10,0)</f>
        <v/>
      </c>
      <c r="VM159" s="21">
        <f>IF($C159&gt;0,(($IK$5*IG159)+($GT$5*GP159)+($JM$5*JI159)+($JF$5*JB159)+($IY$5*IU159)+($IR$5*IN159)+($ID$5*HZ159)+($HW$5*HS159)+($HP$5*HL159)+($HI$5*HE159)+($GF$5*GB159)+($FY$5*FU159)+($FR$5*FN159)+($FK$5*FG159)+($FD$5*EZ159)+($EW$5*ES159)+($EP$5*EL159)+($EI$5*EE159)+($EB$5*DX159)+($DU$5*DQ159)+($DN$5*DJ159)+($DG$5*DC159)+($CZ$5*CV159)+($CS$5*CO159)+($CL$5*CH159)+($CE$5*CA159)+($BX$5*BT159)+($BQ$5*BM159)+($BJ$5*BF159)+($BC$5*AY159)+($AV$5*AR159)+($AO$5*AK159)+($AH$5*AD159)+($JT$5*JP159)+($KA$5*JW159)+($KO$5*KK159)+($PR$5*PN159)+($GM$5*GI159)+($HA$5*GW159)+($KV$5*KR159)+($KH$5*KD159)+($LC$5*KY159)+($MS$5*MO159)+($ML$5*MH159)+($ME$5*MA159)+($LX$5*LT159)+($LQ$5*LM159)+($LJ$5*LF159)+(MV159*$MZ$5)+(NC159*$NG$5)+(NJ159*$NN$5)+($OI$5*OE159)+($NU$5*NQ159)+($OB$5*NX159)+($PK$5*PG159)+($OP$5*OL159)+($OW$5*OS159)+($PD$5*OZ159)+(PU159*$PY$5)+(QB159*$QF$5)+(QI159*$QM$5)+(QP159*$QT$5)+(QW159*$RA$5)+(RD159*$RH$5)+(RK159*$RO$5)+(RR159*$RV$5)+(RY159*$SC$5)+(SF159*$SJ$5)+(SM159*$SQ$5)+(ST159*$SX$5)+(TA159*$TE$5))+(TH159*$TL$5)+(TO159*$TS$5))/$VM$5</f>
        <v/>
      </c>
      <c r="VN159" s="538" t="n"/>
      <c r="VO159" s="21">
        <f>IF($C159&gt;0,(($IK$5*II159)+($GT$5*GR159)+($JM$5*JK159)+($JF$5*JD159)+($IY$5*IW159)+($IR$5*IP159)+($ID$5*IB159)+($HW$5*HU159)+($HP$5*HN159)+($HI$5*HG159)+($GF$5*GD159)+($FY$5*FW159)+($FR$5*FP159)+($FK$5*FI159)+($FD$5*FB159)+($EW$5*EU159)+($EP$5*EN159)+($EI$5*EG159)+($EB$5*DZ159)+($DU$5*DS159)+($DN$5*DL159)+($DG$5*DE159)+($CZ$5*CX159)+($CS$5*CQ159)+($CL$5*CJ159)+($CE$5*CC159)+($BX$5*BV159)+($BQ$5*BO159)+($BJ$5*BH159)+($BC$5*BA159)+($AV$5*AT159)+($AO$5*AM159)+($AH$5*AF159)+($KO$5*KM159)+($KH$5*KF159)+($KA$5*JY159)+($JT$5*JR159)+($PR$5*PP159)+($GM$5*GK159)+($HA$5*GY159)+($KV$5*KT159)+($LC$5*LA159)+($MS$5*MQ159)+($ML$5*MJ159)+($ME$5*MC159)+($LX$5*LV159)+($LQ$5*LO159)+($LJ$5*LH159)+(MX159*$MZ$5)+(NE159*$NG$5)+(NL159*$NN$5)+($OI$5*OG159)+($NU$5*NS159)+($OB$5*NZ159)+($PD$5*PB159)+($OW$5*OU159)+($OP$5*ON159)+($PK$5*PI159)+($PY$5*PW159)+($QF$5*QD159)+($QM$5*QK159)+($QT$5*QR159)+($RA$5*QY159)+($RH$5*RF159)+($RO$5*RM159)+(RT159*$RV$5)+(SA159*$SC$5)+(SH159*$SJ$5)+(SO159*$SQ$5)+(SV159*$SX$5)+(TC159*$TE$5)+(TJ159*$TL$5)+(TQ159*$TS$5))/$VM$5,0)</f>
        <v/>
      </c>
      <c r="VP159" s="14" t="n"/>
      <c r="VQ159" s="21">
        <f>IF($C159&gt;0,(($IK$5*IK159)+($GT$5*GT159)+($JM$5*JM159)+($JF$5*JF159)+($IY$5*IY159)+($IR$5*IR159)+($ID$5*ID159)+($HW$5*HW159)+($HP$5*HP159)+($HI$5*HI159)+($GF$5*GF159)+($FY$5*FY159)+($FR$5*FR159)+($FK$5*FK159)+($FD$5*FD159)+($EW$5*EW159)+($EP$5*EP159)+($EI$5*EI159)+($EB$5*EB159)+($DU$5*DU159)+($DN$5*DN159)+($DG$5*DG159)+($CZ$5*CZ159)+($CS$5*CS159)+($CL$5*CL159)+($CE$5*CE159)+($BX$5*BX159)+($BQ$5*BQ159)+($BJ$5*BJ159)+($BC$5*BC159)+($AV$5*AV159)+($AO$5*AO159)+($AH$5*AH159)+($KO$5*KO159)+($PR$5*PR159)+($GM$5*GM159)+($HA$5*HA159)+($KH$5*KH159)+($KA$5*KA159)+($JT$5*JT159)+($KV$5*KV159)+($LC$5*LC159)+($MS$5*MS159)+($ML$5*ML159)+($ME$5*ME159)+($LX$5*LX159)+($LQ$5*LQ159)+($LJ$5*LJ159)+($OI$5*OI159)+($NU$5*NU159)+($NN$5*NN159)+($NG$5*NG159)+($MZ$5*MZ159)+(OB159*$OB$5)+($PD$5*PD159)+($OW$5*OW159)+($OP$5*OP159)+($PK$5*PK159)+(PY159*$PY$5)+(QF159*$QF$5)+(QM159*$QM$5)+(QT159*$QT$5)+(RA159*$RA$5)+(RH159*$RH$5)+(RO159*$RO$5)+(RV159*$RV$5)+(SC159*$SC$5)+(SJ159*$SJ$5)+(SQ159*$SQ$5)+(SX159*$SX$5)+(TE159*$TE$5)+(TL159*$TL$5)+(TS159*$TS$5))/$VM$5,0)</f>
        <v/>
      </c>
    </row>
    <row r="160" ht="16" customHeight="1" s="545">
      <c r="A160" s="127" t="n">
        <v>45877</v>
      </c>
      <c r="B160" s="4">
        <f>A160</f>
        <v/>
      </c>
      <c r="C160" s="13" t="n">
        <v>44176.1</v>
      </c>
      <c r="D160" s="138">
        <f>IF(C160&gt;0,C160-C159,0)</f>
        <v/>
      </c>
      <c r="E160" s="68">
        <f>IF(C160&gt;0,D160/C159,0)</f>
        <v/>
      </c>
      <c r="F160" s="15">
        <f>IF(C160&gt;0,(C160-C$10)/C$10,0)</f>
        <v/>
      </c>
      <c r="G160" s="13" t="n">
        <v>6389.5</v>
      </c>
      <c r="H160" s="138">
        <f>IF(G160&gt;0,G160-G159,0)</f>
        <v/>
      </c>
      <c r="I160" s="68">
        <f>IF(G160&gt;0,H160/G159,0)</f>
        <v/>
      </c>
      <c r="J160" s="15">
        <f>IF(G160&gt;0,(G160-G$10)/G$10,0)</f>
        <v/>
      </c>
      <c r="K160" s="13" t="n">
        <v>21450.02</v>
      </c>
      <c r="L160" s="138">
        <f>IF(K160&gt;0,K160-K159,0)</f>
        <v/>
      </c>
      <c r="M160" s="68">
        <f>IF(K160&gt;0,L160/K159,0)</f>
        <v/>
      </c>
      <c r="N160" s="15">
        <f>IF(K160&gt;0,(K160-K$10)/K$10,0)</f>
        <v/>
      </c>
      <c r="O160" s="13" t="n">
        <v>2218.42</v>
      </c>
      <c r="P160" s="138">
        <f>IF(O160&gt;0,O160-O159,0)</f>
        <v/>
      </c>
      <c r="Q160" s="68">
        <f>IF(O160&gt;0,P160/O159,0)</f>
        <v/>
      </c>
      <c r="R160" s="15">
        <f>IF(O160&gt;0,(O160-O$10)/O$10,0)</f>
        <v/>
      </c>
      <c r="S160" s="18">
        <f>IF(O160&gt;0,(((O160*0.7)*Q160)+((K160*0.9)*M160)+((G160*0.65)*I160)+((C160*0.6)*E160))/(O160+K160+G160+C160),0)</f>
        <v/>
      </c>
      <c r="T160" s="121">
        <f>IF(O160&gt;0,(S160*200)+T159,0)</f>
        <v/>
      </c>
      <c r="U160" s="121">
        <f>T160</f>
        <v/>
      </c>
      <c r="V160" s="134">
        <f>IF(T160&gt;0,(T160-T159)/T159,0)</f>
        <v/>
      </c>
      <c r="W160" s="21">
        <f>IF(T160&gt;0,(T160-T$11)/T$11,0)</f>
        <v/>
      </c>
      <c r="X160" s="18">
        <f>IF(T160&gt;0,((Q160+M160+I160+E160)/4),0)</f>
        <v/>
      </c>
      <c r="Y160" s="353" t="n">
        <v>103477.93</v>
      </c>
      <c r="Z160" s="15" t="n">
        <v>2e-06</v>
      </c>
      <c r="AA160" s="21">
        <f>Z160-$V160</f>
        <v/>
      </c>
      <c r="AC160" s="13" t="n">
        <v>250.86</v>
      </c>
      <c r="AD160" s="68">
        <f>IF(AC160&gt;0,((AC160-AC159)/AC159),0)</f>
        <v/>
      </c>
      <c r="AE160" s="68">
        <f>IF(AC160&gt;0,AD160-$V160,0)</f>
        <v/>
      </c>
      <c r="AF160" s="68">
        <f>IF(AC160&gt;0,(AC160-AF$10)/AF$10,0)</f>
        <v/>
      </c>
      <c r="AG160" s="68" t="n"/>
      <c r="AH160" s="15">
        <f>IF(AC160&gt;0,(AC160-AC$10)/AC$10,0)</f>
        <v/>
      </c>
      <c r="AJ160" s="13" t="n">
        <v>24.04</v>
      </c>
      <c r="AK160" s="68">
        <f>IF(AJ160&gt;0,((AJ160-AJ159)/AJ159),0)</f>
        <v/>
      </c>
      <c r="AL160" s="68">
        <f>IF(AJ160&gt;0,AK160-$V160,0)</f>
        <v/>
      </c>
      <c r="AM160" s="68">
        <f>IF(AJ160&gt;0,(AJ160-AM$10)/AM$10,0)</f>
        <v/>
      </c>
      <c r="AN160" s="68" t="n"/>
      <c r="AO160" s="15">
        <f>IF(AJ160&gt;0,(AJ160-AJ$10)/AJ$10,0)</f>
        <v/>
      </c>
      <c r="AQ160" s="13" t="n">
        <v>23.68</v>
      </c>
      <c r="AR160" s="68">
        <f>IF(AQ160&gt;0,((AQ160-AQ159)/AQ159),0)</f>
        <v/>
      </c>
      <c r="AS160" s="68">
        <f>IF(AQ160&gt;0,AR160-$V160,0)</f>
        <v/>
      </c>
      <c r="AT160" s="68">
        <f>IF(AQ160&gt;0,(AQ160-AT$10)/AT$10,0)</f>
        <v/>
      </c>
      <c r="AU160" s="68" t="n"/>
      <c r="AV160" s="15">
        <f>IF(AQ160&gt;0,(AQ160-AQ$10)/AQ$10,0)</f>
        <v/>
      </c>
      <c r="AX160" s="13" t="n">
        <v>222.08</v>
      </c>
      <c r="AY160" s="68">
        <f>IF(AX160&gt;0,((AX160-AX159)/AX159),0)</f>
        <v/>
      </c>
      <c r="AZ160" s="68">
        <f>IF(AX160&gt;0,AY160-$V160,0)</f>
        <v/>
      </c>
      <c r="BA160" s="68">
        <f>IF(AX160&gt;0,(AX160-BA$10)/BA$10,0)</f>
        <v/>
      </c>
      <c r="BB160" s="68" t="n"/>
      <c r="BC160" s="15">
        <f>IF(AX160&gt;0,(AX160-AX$10)/AX$10,0)</f>
        <v/>
      </c>
      <c r="BE160" s="13" t="n">
        <v>80.48999999999999</v>
      </c>
      <c r="BF160" s="68">
        <f>IF(BE160&gt;0,((BE160-BE159)/BE159),0)</f>
        <v/>
      </c>
      <c r="BG160" s="68">
        <f>IF(BE160&gt;0,BF160-$V160,0)</f>
        <v/>
      </c>
      <c r="BH160" s="68" t="n"/>
      <c r="BI160" s="68" t="n"/>
      <c r="BJ160" s="15">
        <f>IF(BE160&gt;0,(BE160-BE$10)/BE$10,0)</f>
        <v/>
      </c>
      <c r="BL160" s="13" t="n">
        <v>75.34999999999999</v>
      </c>
      <c r="BM160" s="68">
        <f>IF(BL160&gt;0,((BL160-BL159)/BL159),0)</f>
        <v/>
      </c>
      <c r="BN160" s="68">
        <f>IF(BL160&gt;0,BM160-$V160,0)</f>
        <v/>
      </c>
      <c r="BO160" s="68">
        <f>IF(BL160&gt;0,(BL160-BO$10)/BO$10,0)</f>
        <v/>
      </c>
      <c r="BP160" s="68" t="n"/>
      <c r="BQ160" s="15">
        <f>IF(BL160&gt;0,(BL160-BL$10)/BL$10,0)</f>
        <v/>
      </c>
      <c r="BS160" s="13" t="n">
        <v>44.44</v>
      </c>
      <c r="BT160" s="68">
        <f>IF(BS160&gt;0,((BS160-BS159)/BS159),0)</f>
        <v/>
      </c>
      <c r="BU160" s="68">
        <f>IF(BS160&gt;0,BT160-$V160,0)</f>
        <v/>
      </c>
      <c r="BV160" s="68">
        <f>IF(BS160&gt;0,(BS160-BV$10)/BV$10,0)</f>
        <v/>
      </c>
      <c r="BW160" s="68" t="n"/>
      <c r="BX160" s="15">
        <f>IF(BS160&gt;0,(BS160-BS$10)/BS$10,0)</f>
        <v/>
      </c>
      <c r="BZ160" s="13" t="n"/>
      <c r="CA160" s="68">
        <f>IF(BZ160&gt;0,((BZ160-BZ159)/BZ159),0)</f>
        <v/>
      </c>
      <c r="CB160" s="68">
        <f>IF(BZ160&gt;0,CA160-$V160,0)</f>
        <v/>
      </c>
      <c r="CC160" s="68">
        <f>IF(BZ160&gt;0,(BZ160-CC$10)/CC$10,0)</f>
        <v/>
      </c>
      <c r="CD160" s="68" t="n"/>
      <c r="CE160" s="15">
        <f>IF(BZ160&gt;0,(BZ160-BZ$10)/BZ$10,0)</f>
        <v/>
      </c>
      <c r="CG160" s="13" t="n">
        <v>29.4</v>
      </c>
      <c r="CH160" s="68">
        <f>IF(CG160&gt;0,((CG160-CG159)/CG159),0)</f>
        <v/>
      </c>
      <c r="CI160" s="68">
        <f>IF(CG160&gt;0,CH160-$V160,0)</f>
        <v/>
      </c>
      <c r="CJ160" s="68">
        <f>IF(CG160&gt;0,(CG160-CJ$10)/CJ$10,0)</f>
        <v/>
      </c>
      <c r="CK160" s="68" t="n"/>
      <c r="CL160" s="15">
        <f>IF(CG160&gt;0,(CG160-CG$10)/CG$10,0)</f>
        <v/>
      </c>
      <c r="CN160" s="13" t="n">
        <v>33.18</v>
      </c>
      <c r="CO160" s="68">
        <f>IF(CN160&gt;0,((CN160-CN159)/CN159),0)</f>
        <v/>
      </c>
      <c r="CP160" s="68">
        <f>IF(CN160&gt;0,CO160-$V160,0)</f>
        <v/>
      </c>
      <c r="CQ160" s="68">
        <f>IF(CN160&gt;0,(CN160-CQ$10)/CQ$10,0)</f>
        <v/>
      </c>
      <c r="CR160" s="68" t="n"/>
      <c r="CS160" s="15">
        <f>IF(CN160&gt;0,(CN160-CN$10)/CN$10,0)</f>
        <v/>
      </c>
      <c r="CU160" s="13" t="n">
        <v>37.88</v>
      </c>
      <c r="CV160" s="68">
        <f>IF(CU160&gt;0,((CU160-CU159)/CU159),0)</f>
        <v/>
      </c>
      <c r="CW160" s="68">
        <f>IF(CU160&gt;0,CV160-$V160,0)</f>
        <v/>
      </c>
      <c r="CX160" s="68">
        <f>IF(CU160&gt;0,(CU160-CX$10)/CX$10,0)</f>
        <v/>
      </c>
      <c r="CY160" s="68" t="n"/>
      <c r="CZ160" s="15">
        <f>IF(CU160&gt;0,(CU160-CU$10)/CU$10,0)</f>
        <v/>
      </c>
      <c r="DB160" s="13" t="n">
        <v>20.37</v>
      </c>
      <c r="DC160" s="68">
        <f>IF(DB160&gt;0,((DB160-DB159)/DB159),0)</f>
        <v/>
      </c>
      <c r="DD160" s="68">
        <f>IF(DB160&gt;0,DC160-$V160,0)</f>
        <v/>
      </c>
      <c r="DE160" s="68">
        <f>IF(DB160&gt;0,(DB160-DE$10)/DE$10,0)</f>
        <v/>
      </c>
      <c r="DF160" s="68" t="n"/>
      <c r="DG160" s="15">
        <f>IF(DB160&gt;0,(DB160-DB$10)/DB$10,0)</f>
        <v/>
      </c>
      <c r="DI160" s="13" t="n">
        <v>50.37</v>
      </c>
      <c r="DJ160" s="68">
        <f>IF(DI160&gt;0,((DI160-DI159)/DI159),0)</f>
        <v/>
      </c>
      <c r="DK160" s="68">
        <f>IF(DI160&gt;0,DJ160-$V160,0)</f>
        <v/>
      </c>
      <c r="DL160" s="68">
        <f>IF(DI160&gt;0,(DI160-DL$10)/DL$10,0)</f>
        <v/>
      </c>
      <c r="DM160" s="68" t="n"/>
      <c r="DN160" s="15">
        <f>IF(DI160&gt;0,(DI160-DI$10)/DI$10,0)</f>
        <v/>
      </c>
      <c r="DP160" s="13" t="n">
        <v>43.75</v>
      </c>
      <c r="DQ160" s="68">
        <f>IF(DP160&gt;0,((DP160-DP159)/DP159),0)</f>
        <v/>
      </c>
      <c r="DR160" s="68">
        <f>IF(DP160&gt;0,DQ160-$V160,0)</f>
        <v/>
      </c>
      <c r="DS160" s="68" t="n"/>
      <c r="DT160" s="68" t="n"/>
      <c r="DU160" s="15">
        <f>IF(DP160&gt;0,(DP160-DP$10)/DP$10,0)</f>
        <v/>
      </c>
      <c r="DV160" s="18" t="n"/>
      <c r="DW160" s="13" t="n">
        <v>37.77</v>
      </c>
      <c r="DX160" s="68">
        <f>IF(DW160&gt;0,((DW160-DW159)/DW159),0)</f>
        <v/>
      </c>
      <c r="DY160" s="68">
        <f>IF(DW160&gt;0,DX160-$V160,0)</f>
        <v/>
      </c>
      <c r="DZ160" s="68">
        <f>IF(DW160&gt;0,(DW160-DZ$10)/DZ$10,0)</f>
        <v/>
      </c>
      <c r="EA160" s="68" t="n"/>
      <c r="EB160" s="15">
        <f>IF(DW160&gt;0,(DW160-DW$10)/DW$10,0)</f>
        <v/>
      </c>
      <c r="ED160" s="13" t="n">
        <v>40.61</v>
      </c>
      <c r="EE160" s="68">
        <f>IF(ED160&gt;0,((ED160-ED159)/ED159),0)</f>
        <v/>
      </c>
      <c r="EF160" s="68">
        <f>IF(ED160&gt;0,EE160-$V160,0)</f>
        <v/>
      </c>
      <c r="EG160" s="68">
        <f>IF(ED160&gt;0,(ED160-EG$10)/EG$10,0)</f>
        <v/>
      </c>
      <c r="EH160" s="68" t="n"/>
      <c r="EI160" s="15">
        <f>IF(ED160&gt;0,(ED160-ED$10)/ED$10,0)</f>
        <v/>
      </c>
      <c r="EK160" s="13" t="n">
        <v>131.6</v>
      </c>
      <c r="EL160" s="68">
        <f>IF(EK160&gt;0,((EK160-EK159)/EK159),0)</f>
        <v/>
      </c>
      <c r="EM160" s="68">
        <f>IF(EK160&gt;0,EL160-$V160,0)</f>
        <v/>
      </c>
      <c r="EN160" s="68">
        <f>IF(EK160&gt;0,(EK160-EN$10)/EN$10,0)</f>
        <v/>
      </c>
      <c r="EO160" s="68" t="n"/>
      <c r="EP160" s="15">
        <f>IF(EK160&gt;0,(EK160-EK$10)/EK$10,0)</f>
        <v/>
      </c>
      <c r="ER160" s="13" t="n">
        <v>39.96</v>
      </c>
      <c r="ES160" s="68">
        <f>IF(ER160&gt;0,((ER160-ER159)/ER159),0)</f>
        <v/>
      </c>
      <c r="ET160" s="68">
        <f>IF(ER160&gt;0,ES160-$V160,0)</f>
        <v/>
      </c>
      <c r="EU160" s="68">
        <f>IF(ER160&gt;0,(ER160-EU$10)/EU$10,0)</f>
        <v/>
      </c>
      <c r="EV160" s="68" t="n"/>
      <c r="EW160" s="15">
        <f>IF(ER160&gt;0,(ER160-ER$10)/ER$10,0)</f>
        <v/>
      </c>
      <c r="EY160" s="13" t="n">
        <v>42</v>
      </c>
      <c r="EZ160" s="68">
        <f>IF(EY160&gt;0,((EY160-EY159)/EY159),0)</f>
        <v/>
      </c>
      <c r="FA160" s="68">
        <f>IF(EY160&gt;0,EZ160-$V160,0)</f>
        <v/>
      </c>
      <c r="FB160" s="68" t="n"/>
      <c r="FC160" s="68" t="n"/>
      <c r="FD160" s="15">
        <f>IF(EY160&gt;0,(EY160-EY$10)/EY$10,0)</f>
        <v/>
      </c>
      <c r="FF160" s="13" t="n">
        <v>57.61</v>
      </c>
      <c r="FG160" s="68">
        <f>IF(FF160&gt;0,((FF160-FF159)/FF159),0)</f>
        <v/>
      </c>
      <c r="FH160" s="68">
        <f>IF(FF160&gt;0,FG160-$V160,0)</f>
        <v/>
      </c>
      <c r="FI160" s="68">
        <f>IF(FF160&gt;0,(FF160-FI$10)/FI$10,0)</f>
        <v/>
      </c>
      <c r="FJ160" s="68" t="n"/>
      <c r="FK160" s="15">
        <f>IF(FF160&gt;0,(FF160-FF$10)/FF$10,0)</f>
        <v/>
      </c>
      <c r="FM160" s="13" t="n">
        <v>202.84</v>
      </c>
      <c r="FN160" s="68">
        <f>IF(FM160&gt;0,((FM160-FM159)/FM159),0)</f>
        <v/>
      </c>
      <c r="FO160" s="68">
        <f>IF(FM160&gt;0,FN160-$V160,0)</f>
        <v/>
      </c>
      <c r="FP160" s="68">
        <f>IF(FM160&gt;0,(FM160-FP$10)/FP$10,0)</f>
        <v/>
      </c>
      <c r="FQ160" s="68" t="n"/>
      <c r="FR160" s="15">
        <f>IF(FM160&gt;0,(FM160-FM$10)/FM$10,0)</f>
        <v/>
      </c>
      <c r="FT160" s="13" t="n">
        <v>90.61</v>
      </c>
      <c r="FU160" s="68">
        <f>IF(FT160&gt;0,((FT160-FT159)/FT159),0)</f>
        <v/>
      </c>
      <c r="FV160" s="68">
        <f>IF(FT160&gt;0,FU160-$V160,0)</f>
        <v/>
      </c>
      <c r="FW160" s="68">
        <f>IF(FT160&gt;0,(FT160-FW$10)/FW$10,0)</f>
        <v/>
      </c>
      <c r="FX160" s="68" t="n"/>
      <c r="FY160" s="15">
        <f>IF(FT160&gt;0,(FT160-FT$10)/FT$10,0)</f>
        <v/>
      </c>
      <c r="GA160" s="13" t="n">
        <v>18.22</v>
      </c>
      <c r="GB160" s="68">
        <f>IF(GA160&gt;0,((GA160-GA159)/GA159),0)</f>
        <v/>
      </c>
      <c r="GC160" s="68">
        <f>IF(GA160&gt;0,GB160-$V160,0)</f>
        <v/>
      </c>
      <c r="GD160" s="68" t="n"/>
      <c r="GE160" s="68" t="n"/>
      <c r="GF160" s="15">
        <f>IF(GA160&gt;0,(GA160-GA$10)/GA$10,0)</f>
        <v/>
      </c>
      <c r="GG160" s="18" t="n"/>
      <c r="GH160" s="13" t="n">
        <v>19.57</v>
      </c>
      <c r="GI160" s="68">
        <f>IF(GH160&gt;0,((GH160-GH159)/GH159),0)</f>
        <v/>
      </c>
      <c r="GJ160" s="68">
        <f>IF(GH160&gt;0,GI160-$V160,0)</f>
        <v/>
      </c>
      <c r="GK160" s="68">
        <f>IF(GH160&gt;0,(GH160-GK$10)/GK$10,0)</f>
        <v/>
      </c>
      <c r="GL160" s="68" t="n"/>
      <c r="GM160" s="15">
        <f>IF(GH160&gt;0,(GH160-GH$10)/GH$10,0)</f>
        <v/>
      </c>
      <c r="GO160" s="13" t="n">
        <v>25.1</v>
      </c>
      <c r="GP160" s="68">
        <f>IF(GO160&gt;0,((GO160-GO159)/GO159),0)</f>
        <v/>
      </c>
      <c r="GQ160" s="68">
        <f>IF(GO160&gt;0,GP160-$V160,0)</f>
        <v/>
      </c>
      <c r="GR160" s="68" t="n"/>
      <c r="GS160" s="68" t="n"/>
      <c r="GT160" s="15">
        <f>IF(GO160&gt;0,(GO160-GO$10)/GO$10,0)</f>
        <v/>
      </c>
      <c r="GV160" s="13" t="n">
        <v>16.53</v>
      </c>
      <c r="GW160" s="68">
        <f>IF(GV160&gt;0,((GV160-GV159)/GV159),0)</f>
        <v/>
      </c>
      <c r="GX160" s="68">
        <f>IF(GV160&gt;0,GW160-$V160,0)</f>
        <v/>
      </c>
      <c r="GY160" s="68">
        <f>IF(GV160&gt;0,(GV160-GY$10)/GY$10,0)</f>
        <v/>
      </c>
      <c r="GZ160" s="68" t="n"/>
      <c r="HA160" s="15">
        <f>IF(GV160&gt;0,(GV160-GV$10)/GV$10,0)</f>
        <v/>
      </c>
      <c r="HD160" s="13" t="n">
        <v>329.67</v>
      </c>
      <c r="HE160" s="68">
        <f>IF(HD160&gt;0,((HD160-HD159)/HD159),0)</f>
        <v/>
      </c>
      <c r="HF160" s="68">
        <f>IF(HD160&gt;0,HE160-$V160,0)</f>
        <v/>
      </c>
      <c r="HG160" s="68">
        <f>IF(HD160&gt;0,(HD160-HG$10)/HG$10,0)</f>
        <v/>
      </c>
      <c r="HH160" s="68" t="n"/>
      <c r="HI160" s="15">
        <f>IF(HD160&gt;0,(HD160-HD$10)/HD$10,0)</f>
        <v/>
      </c>
      <c r="HK160" s="13" t="n">
        <v>63.88</v>
      </c>
      <c r="HL160" s="68">
        <f>IF(HK160&gt;0,((HK160-HK159)/HK159),0)</f>
        <v/>
      </c>
      <c r="HM160" s="68">
        <f>IF(HK160&gt;0,HL160-$V160,0)</f>
        <v/>
      </c>
      <c r="HN160" s="68">
        <f>IF(HK160&gt;0,(HK160-HN$10)/HN$10,0)</f>
        <v/>
      </c>
      <c r="HO160" s="68" t="n"/>
      <c r="HP160" s="15">
        <f>IF(HK160&gt;0,(HK160-HK$10)/HK$10,0)</f>
        <v/>
      </c>
      <c r="HR160" s="13" t="n">
        <v>106.86</v>
      </c>
      <c r="HS160" s="68">
        <f>IF(HR160&gt;0,((HR160-HR159)/HR159),0)</f>
        <v/>
      </c>
      <c r="HT160" s="68">
        <f>IF(HR160&gt;0,HS160-$V160,0)</f>
        <v/>
      </c>
      <c r="HU160" s="68">
        <f>IF(HR160&gt;0,(HR160-HU$10)/HU$10,0)</f>
        <v/>
      </c>
      <c r="HV160" s="68" t="n"/>
      <c r="HW160" s="15">
        <f>IF(HR160&gt;0,(HR160-HR$10)/HR$10,0)</f>
        <v/>
      </c>
      <c r="HY160" s="13" t="n">
        <v>182.74</v>
      </c>
      <c r="HZ160" s="68">
        <f>IF(HY160&gt;0,((HY160-HY159)/HY159),0)</f>
        <v/>
      </c>
      <c r="IA160" s="68">
        <f>IF(HY160&gt;0,HZ160-$V160,0)</f>
        <v/>
      </c>
      <c r="IB160" s="68">
        <f>IF(HY160&gt;0,(HY160-IB$10)/IB$10,0)</f>
        <v/>
      </c>
      <c r="IC160" s="68" t="n"/>
      <c r="ID160" s="15">
        <f>IF(HY160&gt;0,(HY160-HY$10)/HY$10,0)</f>
        <v/>
      </c>
      <c r="IF160" s="13" t="n">
        <v>304.97</v>
      </c>
      <c r="IG160" s="68">
        <f>IF(IF160&gt;0,((IF160-IF159)/IF159),0)</f>
        <v/>
      </c>
      <c r="IH160" s="68">
        <f>IF(IF160&gt;0,IG160-$V160,0)</f>
        <v/>
      </c>
      <c r="II160" s="68">
        <f>IF(IF160&gt;0,(IF160-II$10)/II$10,0)</f>
        <v/>
      </c>
      <c r="IJ160" s="68" t="n"/>
      <c r="IK160" s="15">
        <f>IF(IF160&gt;0,(IF160-IF$10)/IF$10,0)</f>
        <v/>
      </c>
      <c r="IM160" s="13" t="n">
        <v>264.74</v>
      </c>
      <c r="IN160" s="68">
        <f>IF(IM160&gt;0,((IM160-IM159)/IM159),0)</f>
        <v/>
      </c>
      <c r="IO160" s="68">
        <f>IF(IM160&gt;0,IN160-$V160,0)</f>
        <v/>
      </c>
      <c r="IP160" s="68">
        <f>IF(IM160&gt;0,(IM160-IP$10)/IP$10,0)</f>
        <v/>
      </c>
      <c r="IQ160" s="68" t="n"/>
      <c r="IR160" s="15">
        <f>IF(IM160&gt;0,(IM160-IM$10)/IM$10,0)</f>
        <v/>
      </c>
      <c r="IT160" s="13" t="n">
        <v>76.95</v>
      </c>
      <c r="IU160" s="68">
        <f>IF(IT160&gt;0,((IT160-IT159)/IT159),0)</f>
        <v/>
      </c>
      <c r="IV160" s="68">
        <f>IF(IT160&gt;0,IU160-$V160,0)</f>
        <v/>
      </c>
      <c r="IW160" s="68">
        <f>IF(IT160&gt;0,(IT160-IW$10)/IW$10,0)</f>
        <v/>
      </c>
      <c r="IX160" s="68" t="n"/>
      <c r="IY160" s="15">
        <f>IF(IT160&gt;0,(IT160-IT$10)/IT$10,0)</f>
        <v/>
      </c>
      <c r="JA160" s="13" t="n">
        <v>769.3</v>
      </c>
      <c r="JB160" s="68">
        <f>IF(JA160&gt;0,((JA160-JA159)/JA159),0)</f>
        <v/>
      </c>
      <c r="JC160" s="68">
        <f>IF(JA160&gt;0,JB160-$V160,0)</f>
        <v/>
      </c>
      <c r="JD160" s="68">
        <f>IF(JA160&gt;0,(JA160-JD$10)/JD$10,0)</f>
        <v/>
      </c>
      <c r="JE160" s="68" t="n"/>
      <c r="JF160" s="15">
        <f>IF(JA160&gt;0,(JA160-JA$10)/JA$10,0)</f>
        <v/>
      </c>
      <c r="JH160" s="13" t="n">
        <v>522.04</v>
      </c>
      <c r="JI160" s="68">
        <f>IF(JH160&gt;0,((JH160-JH159)/JH159),0)</f>
        <v/>
      </c>
      <c r="JJ160" s="68">
        <f>IF(JH160&gt;0,JI160-$V160,0)</f>
        <v/>
      </c>
      <c r="JK160" s="68">
        <f>IF(JH160&gt;0,(JH160-JK$10)/JK$10,0)</f>
        <v/>
      </c>
      <c r="JL160" s="68" t="n"/>
      <c r="JM160" s="15">
        <f>IF(JH160&gt;0,(JH160-JH$10)/JH$10,0)</f>
        <v/>
      </c>
      <c r="JO160" s="13" t="n">
        <v>24.63</v>
      </c>
      <c r="JP160" s="68">
        <f>IF(JO160&gt;0,((JO160-JO159)/JO159),0)</f>
        <v/>
      </c>
      <c r="JQ160" s="68">
        <f>IF(JO160&gt;0,JP160-$V160,0)</f>
        <v/>
      </c>
      <c r="JR160" s="68">
        <f>IF(JO160&gt;0,(JO160-JR$10)/JR$10,0)</f>
        <v/>
      </c>
      <c r="JS160" s="68" t="n"/>
      <c r="JT160" s="15">
        <f>IF(JO160&gt;0,(JO160-JO$10)/JO$10,0)</f>
        <v/>
      </c>
      <c r="JV160" s="13" t="n">
        <v>2.12</v>
      </c>
      <c r="JW160" s="68">
        <f>IF(JV160&gt;0,((JV160-JV159)/JV159),0)</f>
        <v/>
      </c>
      <c r="JX160" s="68">
        <f>IF(JV160&gt;0,JW160-$V160,0)</f>
        <v/>
      </c>
      <c r="JY160" s="68">
        <f>IF(JV160&gt;0,(JV160-JY$10)/JY$10,0)</f>
        <v/>
      </c>
      <c r="JZ160" s="68" t="n"/>
      <c r="KA160" s="15">
        <f>IF(JV160&gt;0,(JV160-JV$10)/JV$10,0)</f>
        <v/>
      </c>
      <c r="KC160" s="13" t="n">
        <v>20.01</v>
      </c>
      <c r="KD160" s="68">
        <f>IF(KC160&gt;0,((KC160-KC159)/KC159),0)</f>
        <v/>
      </c>
      <c r="KE160" s="68">
        <f>IF(KC160&gt;0,KD160-$V160,0)</f>
        <v/>
      </c>
      <c r="KF160" s="68">
        <f>IF(KC160&gt;0,(KC160-KF$10)/KF$10,0)</f>
        <v/>
      </c>
      <c r="KG160" s="68" t="n"/>
      <c r="KH160" s="15">
        <f>IF(KC160&gt;0,(KC160-KC$10)/KC$10,0)</f>
        <v/>
      </c>
      <c r="KI160" s="18" t="n"/>
      <c r="KJ160" s="13" t="n">
        <v>120.41</v>
      </c>
      <c r="KK160" s="68">
        <f>IF(KJ160&gt;0,((KJ160-KJ159)/KJ159),0)</f>
        <v/>
      </c>
      <c r="KL160" s="68">
        <f>IF(KJ160&gt;0,KK160-$V160,0)</f>
        <v/>
      </c>
      <c r="KM160" s="68">
        <f>IF(KJ160&gt;0,(KJ160-KM$10)/KM$10,0)</f>
        <v/>
      </c>
      <c r="KN160" s="68" t="n"/>
      <c r="KO160" s="15">
        <f>IF(KJ160&gt;0,(KJ160-KJ$10)/KJ$10,0)</f>
        <v/>
      </c>
      <c r="KQ160" s="13" t="n">
        <v>1.745</v>
      </c>
      <c r="KR160" s="68">
        <f>IF(KQ160&gt;0,((KQ160-KQ159)/KQ159),0)</f>
        <v/>
      </c>
      <c r="KS160" s="68">
        <f>IF(KQ160&gt;0,KR160-$V160,0)</f>
        <v/>
      </c>
      <c r="KT160" s="68">
        <f>IF(KQ160&gt;0,(KQ160-KT$10)/KT$10,0)</f>
        <v/>
      </c>
      <c r="KU160" s="68" t="n"/>
      <c r="KV160" s="15">
        <f>IF(KQ160&gt;0,(KQ160-KQ$10)/KQ$10,0)</f>
        <v/>
      </c>
      <c r="KW160" s="18" t="n"/>
      <c r="KX160" s="13" t="n">
        <v>55.61</v>
      </c>
      <c r="KY160" s="68">
        <f>IF(KX160&gt;0,((KX160-KX159)/KX159),0)</f>
        <v/>
      </c>
      <c r="KZ160" s="68">
        <f>IF(KX160&gt;0,KY160-$V160,0)</f>
        <v/>
      </c>
      <c r="LA160" s="68">
        <f>IF(KX160&gt;0,(KX160-LA$10)/LA$10,0)</f>
        <v/>
      </c>
      <c r="LB160" s="68" t="n"/>
      <c r="LC160" s="15">
        <f>IF(KX160&gt;0,(KX160-KX$10)/KX$10,0)</f>
        <v/>
      </c>
      <c r="LD160" s="18" t="n"/>
      <c r="LE160" s="13" t="n">
        <v>51.29</v>
      </c>
      <c r="LF160" s="68">
        <f>IF(LE160&gt;0,((LE160-LE159)/LE159),0)</f>
        <v/>
      </c>
      <c r="LG160" s="68">
        <f>IF(LE160&gt;0,LF160-$V160,0)</f>
        <v/>
      </c>
      <c r="LH160" s="68">
        <f>IF(LE160&gt;0,(LE160-LH$10)/LH$10,0)</f>
        <v/>
      </c>
      <c r="LI160" s="68" t="n"/>
      <c r="LJ160" s="15">
        <f>IF(LE160&gt;0,(LE160-LE$10)/LE$10,0)</f>
        <v/>
      </c>
      <c r="LL160" s="13" t="n">
        <v>135.61</v>
      </c>
      <c r="LM160" s="68">
        <f>IF(LL160&gt;0,((LL160-LL159)/LL159),0)</f>
        <v/>
      </c>
      <c r="LN160" s="68">
        <f>IF(LL160&gt;0,LM160-$V160,0)</f>
        <v/>
      </c>
      <c r="LO160" s="68">
        <f>IF(LL160&gt;0,(LL160-LO$10)/LO$10,0)</f>
        <v/>
      </c>
      <c r="LP160" s="68" t="n"/>
      <c r="LQ160" s="15">
        <f>IF(LL160&gt;0,(LL160-LL$10)/LL$10,0)</f>
        <v/>
      </c>
      <c r="LS160" s="13" t="n">
        <v>18.99</v>
      </c>
      <c r="LT160" s="68">
        <f>IF(LS160&gt;0,((LS160-LS159)/LS159),0)</f>
        <v/>
      </c>
      <c r="LU160" s="68">
        <f>IF(LS160&gt;0,LT160-$V160,0)</f>
        <v/>
      </c>
      <c r="LV160" s="68" t="n"/>
      <c r="LW160" s="68" t="n"/>
      <c r="LX160" s="15">
        <f>IF(LS160&gt;0,(LS160-LS$10)/LS$10,0)</f>
        <v/>
      </c>
      <c r="LZ160" s="13" t="n">
        <v>13.95</v>
      </c>
      <c r="MA160" s="68">
        <f>IF(LZ160&gt;0,((LZ160-LZ159)/LZ159),0)</f>
        <v/>
      </c>
      <c r="MB160" s="68">
        <f>IF(LZ160&gt;0,MA160-$V160,0)</f>
        <v/>
      </c>
      <c r="MC160" s="68">
        <f>IF(LZ160&gt;0,(LZ160-MC$10)/MC$10,0)</f>
        <v/>
      </c>
      <c r="MD160" s="68" t="n"/>
      <c r="ME160" s="15">
        <f>IF(LZ160&gt;0,(LZ160-LZ$10)/LZ$10,0)</f>
        <v/>
      </c>
      <c r="MG160" s="13" t="n">
        <v>75.40000000000001</v>
      </c>
      <c r="MH160" s="68">
        <f>IF(MG160&gt;0,((MG160-MG159)/MG159),0)</f>
        <v/>
      </c>
      <c r="MI160" s="68">
        <f>IF(MG160&gt;0,MH160-$V160,0)</f>
        <v/>
      </c>
      <c r="MJ160" s="68">
        <f>IF(MG160&gt;0,(MG160-MJ$10)/MJ$10,0)</f>
        <v/>
      </c>
      <c r="MK160" s="68" t="n"/>
      <c r="ML160" s="15">
        <f>IF(MG160&gt;0,(MG160-MG$10)/MG$10,0)</f>
        <v/>
      </c>
      <c r="MN160" s="13" t="n">
        <v>179.17</v>
      </c>
      <c r="MO160" s="68">
        <f>IF(MN160&gt;0,((MN160-MN159)/MN159),0)</f>
        <v/>
      </c>
      <c r="MP160" s="68">
        <f>IF(MN160&gt;0,MO160-$V160,0)</f>
        <v/>
      </c>
      <c r="MQ160" s="68">
        <f>IF(MN160&gt;0,(MN160-MQ$10)/MQ$10,0)</f>
        <v/>
      </c>
      <c r="MR160" s="68" t="n"/>
      <c r="MS160" s="15">
        <f>IF(MN160&gt;0,(MN160-MN$10)/MN$10,0)</f>
        <v/>
      </c>
      <c r="MU160" s="13" t="n">
        <v>16.9</v>
      </c>
      <c r="MV160" s="68">
        <f>IF(MU160&gt;0,((MU160-MU159)/MU159),0)</f>
        <v/>
      </c>
      <c r="MW160" s="68">
        <f>IF(MU160&gt;0,MV160-$V160,0)</f>
        <v/>
      </c>
      <c r="MX160" s="68">
        <f>IF(MU160&gt;0,(MU160-MX$10)/MX$10,0)</f>
        <v/>
      </c>
      <c r="MY160" s="68" t="n"/>
      <c r="MZ160" s="15">
        <f>IF(MU160&gt;0,(MU160-MU$10)/MU$10,0)</f>
        <v/>
      </c>
      <c r="NB160" s="13" t="n">
        <v>275.01</v>
      </c>
      <c r="NC160" s="68">
        <f>IF(NB160&gt;0,((NB160-NB159)/NB159),0)</f>
        <v/>
      </c>
      <c r="ND160" s="68">
        <f>IF(NB160&gt;0,NC160-$V160,0)</f>
        <v/>
      </c>
      <c r="NE160" s="68">
        <f>IF(NB160&gt;0,(NB160-NE$10)/NE$10,0)</f>
        <v/>
      </c>
      <c r="NF160" s="68" t="n"/>
      <c r="NG160" s="15">
        <f>IF(NB160&gt;0,(NB160-NB$10)/NB$10,0)</f>
        <v/>
      </c>
      <c r="NI160" s="13" t="n">
        <v>7.6</v>
      </c>
      <c r="NJ160" s="68">
        <f>IF(NI160&gt;0,((NI160-NI159)/NI159),0)</f>
        <v/>
      </c>
      <c r="NK160" s="68">
        <f>IF(NI160&gt;0,NJ160-$V160,0)</f>
        <v/>
      </c>
      <c r="NL160" s="68">
        <f>IF(NI160&gt;0,(NI160-NL$10)/NL$10,0)</f>
        <v/>
      </c>
      <c r="NM160" s="68" t="n"/>
      <c r="NN160" s="15">
        <f>IF(NI160&gt;0,(NI160-NI$10)/NI$10,0)</f>
        <v/>
      </c>
      <c r="NP160" s="13" t="n">
        <v>648.91</v>
      </c>
      <c r="NQ160" s="68">
        <f>IF(NP160&gt;0,((NP160-NP159)/NP159),0)</f>
        <v/>
      </c>
      <c r="NR160" s="68">
        <f>IF(NP160&gt;0,NQ160-$V160,0)</f>
        <v/>
      </c>
      <c r="NS160" s="68">
        <f>IF(NP160&gt;0,(NP160-NS$10)/NS$10,0)</f>
        <v/>
      </c>
      <c r="NT160" s="68" t="n"/>
      <c r="NU160" s="15">
        <f>IF(NP160&gt;0,(NP160-NP$10)/NP$10,0)</f>
        <v/>
      </c>
      <c r="NW160" s="13" t="n">
        <v>201.42</v>
      </c>
      <c r="NX160" s="68">
        <f>IF(NW160&gt;0,((NW160-NW159)/NW159),0)</f>
        <v/>
      </c>
      <c r="NY160" s="68">
        <f>IF(NW160&gt;0,NX160-$V160,0)</f>
        <v/>
      </c>
      <c r="NZ160" s="68">
        <f>IF(NW160&gt;0,(NW160-NZ$10)/NZ$10,0)</f>
        <v/>
      </c>
      <c r="OA160" s="68" t="n"/>
      <c r="OB160" s="15">
        <f>IF(NW160&gt;0,(NW160-NW$10)/NW$10,0)</f>
        <v/>
      </c>
      <c r="OD160" s="13" t="n">
        <v>2.83</v>
      </c>
      <c r="OE160" s="68">
        <f>IF(OD160&gt;0,((OD160-OD159)/OD159),0)</f>
        <v/>
      </c>
      <c r="OF160" s="68">
        <f>IF(OD160&gt;0,OE160-$V160,0)</f>
        <v/>
      </c>
      <c r="OG160" s="68">
        <f>IF(OD160&gt;0,(OD160-OG$10)/OG$10,0)</f>
        <v/>
      </c>
      <c r="OH160" s="68" t="n"/>
      <c r="OI160" s="15">
        <f>IF(OD160&gt;0,(OD160-OD$10)/OD$10,0)</f>
        <v/>
      </c>
      <c r="OK160" s="13" t="n">
        <v>222.64</v>
      </c>
      <c r="OL160" s="68">
        <f>IF(OK160&gt;0,((OK160-OK159)/OK159),0)</f>
        <v/>
      </c>
      <c r="OM160" s="68">
        <f>IF(OK160&gt;0,OL160-$V160,0)</f>
        <v/>
      </c>
      <c r="ON160" s="68">
        <f>IF(OK160&gt;0,(OK160-ON$10)/ON$10,0)</f>
        <v/>
      </c>
      <c r="OO160" s="68" t="n"/>
      <c r="OP160" s="15">
        <f>IF(OK160&gt;0,(OK160-OK$10)/OK$10,0)</f>
        <v/>
      </c>
      <c r="OR160" s="13" t="n">
        <v>5.62</v>
      </c>
      <c r="OS160" s="68">
        <f>IF(OR160&gt;0,((OR160-OR159)/OR159),0)</f>
        <v/>
      </c>
      <c r="OT160" s="68">
        <f>IF(OR160&gt;0,OS160-$V160,0)</f>
        <v/>
      </c>
      <c r="OU160" s="68">
        <f>IF(OR160&gt;0,(OR160-OU$10)/OU$10,0)</f>
        <v/>
      </c>
      <c r="OV160" s="68" t="n"/>
      <c r="OW160" s="15">
        <f>IF(OR160&gt;0,(OR160-OR$10)/OR$10,0)</f>
        <v/>
      </c>
      <c r="OY160" s="13" t="n">
        <v>154.98</v>
      </c>
      <c r="OZ160" s="68">
        <f>IF(OY160&gt;0,((OY160-OY159)/OY159),0)</f>
        <v/>
      </c>
      <c r="PA160" s="68">
        <f>IF(OY160&gt;0,OZ160-$V160,0)</f>
        <v/>
      </c>
      <c r="PB160" s="68">
        <f>IF(OY160&gt;0,(OY160-PB$10)/PB$10,0)</f>
        <v/>
      </c>
      <c r="PC160" s="68" t="n"/>
      <c r="PD160" s="15">
        <f>IF(OY160&gt;0,(OY160-OY$10)/OY$10,0)</f>
        <v/>
      </c>
      <c r="PE160" s="18" t="n"/>
      <c r="PF160" s="13" t="n">
        <v>269.72</v>
      </c>
      <c r="PG160" s="68">
        <f>IF(PF160&gt;0,((PF160-PF159)/PF159),0)</f>
        <v/>
      </c>
      <c r="PH160" s="68">
        <f>IF(PF160&gt;0,PG160-$V160,0)</f>
        <v/>
      </c>
      <c r="PI160" s="68">
        <f>IF(PF160&gt;0,(PF160-PI$10)/PI$10,0)</f>
        <v/>
      </c>
      <c r="PJ160" s="68" t="n"/>
      <c r="PK160" s="15">
        <f>IF(PF160&gt;0,(PF160-PF$10)/PF$10,0)</f>
        <v/>
      </c>
      <c r="PM160" s="13" t="n"/>
      <c r="PN160" s="68">
        <f>IF(PM160&gt;0,((PM160-PM159)/PM159),0)</f>
        <v/>
      </c>
      <c r="PO160" s="68">
        <f>PN160-$V160</f>
        <v/>
      </c>
      <c r="PP160" s="68">
        <f>IF(PM160&gt;0,(PM160-PP$10)/PP$10,0)</f>
        <v/>
      </c>
      <c r="PQ160" s="68" t="n"/>
      <c r="PR160" s="15">
        <f>IF(PM160&gt;0,(PM160-PM$10)/PM$10,0)</f>
        <v/>
      </c>
      <c r="PT160" s="13" t="n">
        <v>9.539999999999999</v>
      </c>
      <c r="PU160" s="68">
        <f>IF(PT160&gt;0,((PT160-PT159)/PT159),0)</f>
        <v/>
      </c>
      <c r="PV160" s="68">
        <f>IF(PT160&gt;0,PU160-$V160,0)</f>
        <v/>
      </c>
      <c r="PW160" s="68">
        <f>IF(PT160&gt;0,(PT160-PW$10)/PW$10,0)</f>
        <v/>
      </c>
      <c r="PX160" s="68" t="n"/>
      <c r="PY160" s="15">
        <f>IF(PT160&gt;0,(PT160-PT$10)/PT$10,0)</f>
        <v/>
      </c>
      <c r="QA160" s="13" t="n">
        <v>263.67</v>
      </c>
      <c r="QB160" s="68">
        <f>IF(QA160&gt;0,((QA160-QA159)/QA159),0)</f>
        <v/>
      </c>
      <c r="QC160" s="68">
        <f>IF(QA160&gt;0,QB160-$V160,0)</f>
        <v/>
      </c>
      <c r="QD160" s="68">
        <f>IF(QA160&gt;0,(QA160-QD$10)/QD$10,0)</f>
        <v/>
      </c>
      <c r="QE160" s="68" t="n"/>
      <c r="QF160" s="15">
        <f>IF(QA160&gt;0,(QA160-QA$10)/QA$10,0)</f>
        <v/>
      </c>
      <c r="QH160" s="13" t="n">
        <v>1.693</v>
      </c>
      <c r="QI160" s="68">
        <f>IF(QH160&gt;0,((QH160-QH159)/QH159),0)</f>
        <v/>
      </c>
      <c r="QJ160" s="68">
        <f>IF(QH160&gt;0,QI160-$V160,0)</f>
        <v/>
      </c>
      <c r="QK160" s="68">
        <f>IF(QH160&gt;0,(QH160-QK$10)/QK$10,0)</f>
        <v/>
      </c>
      <c r="QL160" s="68" t="n"/>
      <c r="QM160" s="15">
        <f>IF(QH160&gt;0,(QH160-QH$10)/QH$10,0)</f>
        <v/>
      </c>
      <c r="QO160" s="13" t="n">
        <v>16.26</v>
      </c>
      <c r="QP160" s="68">
        <f>IF(QO160&gt;0,((QO160-QO159)/QO159),0)</f>
        <v/>
      </c>
      <c r="QQ160" s="68">
        <f>IF(QO160&gt;0,QP160-$V160,0)</f>
        <v/>
      </c>
      <c r="QR160" s="68">
        <f>IF(QO160&gt;0,(QO160-QR$10)/QR$10,0)</f>
        <v/>
      </c>
      <c r="QS160" s="68" t="n"/>
      <c r="QT160" s="15">
        <f>IF(QO160&gt;0,(QO160-QO$10)/QO$10,0)</f>
        <v/>
      </c>
      <c r="QV160" s="13" t="n">
        <v>3.01</v>
      </c>
      <c r="QW160" s="68">
        <f>IF(QV160&gt;0,((QV160-QV159)/QV159),0)</f>
        <v/>
      </c>
      <c r="QX160" s="68">
        <f>IF(QV160&gt;0,QW160-$V160,0)</f>
        <v/>
      </c>
      <c r="QY160" s="68">
        <f>IF(QV160&gt;0,(QV160-QY$10)/QY$10,0)</f>
        <v/>
      </c>
      <c r="QZ160" s="68" t="n"/>
      <c r="RA160" s="15">
        <f>IF(QV160&gt;0,(QV160-QV$10)/QV$10,0)</f>
        <v/>
      </c>
      <c r="RC160" s="13" t="n">
        <v>45.28</v>
      </c>
      <c r="RD160" s="68">
        <f>IF(RC160&gt;0,((RC160-RC159)/RC159),0)</f>
        <v/>
      </c>
      <c r="RE160" s="68">
        <f>IF(RC160&gt;0,RD160-$V160,0)</f>
        <v/>
      </c>
      <c r="RF160" s="68">
        <f>IF(RC160&gt;0,(RC160-RF$10)/RF$10,0)</f>
        <v/>
      </c>
      <c r="RG160" s="68" t="n"/>
      <c r="RH160" s="15">
        <f>IF(RC160&gt;0,(RC160-RC$10)/RC$10,0)</f>
        <v/>
      </c>
      <c r="RJ160" s="13" t="n">
        <v>241.83</v>
      </c>
      <c r="RK160" s="68">
        <f>IF(RJ160&gt;0,((RJ160-RJ159)/RJ159),0)</f>
        <v/>
      </c>
      <c r="RL160" s="68">
        <f>RK160-$V160</f>
        <v/>
      </c>
      <c r="RM160" s="68">
        <f>IF(RJ160&gt;0,(RJ160-RM$10)/RM$10,0)</f>
        <v/>
      </c>
      <c r="RN160" s="68" t="n"/>
      <c r="RO160" s="15">
        <f>IF(RJ160&gt;0,(RJ160-RJ$10)/RJ$10,0)</f>
        <v/>
      </c>
      <c r="RQ160" s="13" t="n">
        <v>17.27</v>
      </c>
      <c r="RR160" s="68">
        <f>IF(RQ160&gt;0,((RQ160-RQ159)/RQ159),0)</f>
        <v/>
      </c>
      <c r="RS160" s="68">
        <f>RR160-$V160</f>
        <v/>
      </c>
      <c r="RT160" s="68">
        <f>IF(RQ160&gt;0,(RQ160-RT$10)/RT$10,0)</f>
        <v/>
      </c>
      <c r="RU160" s="68" t="n"/>
      <c r="RV160" s="15">
        <f>IF(RQ160&gt;0,(RQ160-RQ$10)/RQ$10,0)</f>
        <v/>
      </c>
      <c r="RX160" s="13" t="n">
        <v>186.96</v>
      </c>
      <c r="RY160" s="68">
        <f>IF(RX160&gt;0,((RX160-RX159)/RX159),0)</f>
        <v/>
      </c>
      <c r="RZ160" s="68">
        <f>RY160-$V160</f>
        <v/>
      </c>
      <c r="SA160" s="68">
        <f>IF(RX160&gt;0,(RX160-SA$10)/SA$10,0)</f>
        <v/>
      </c>
      <c r="SB160" s="68" t="n"/>
      <c r="SC160" s="15">
        <f>IF(RX160&gt;0,(RX160-RX$10)/RX$10,0)</f>
        <v/>
      </c>
      <c r="SE160" s="13" t="n">
        <v>15.44</v>
      </c>
      <c r="SF160" s="68">
        <f>IF(SE160&gt;0,((SE160-SE159)/SE159),0)</f>
        <v/>
      </c>
      <c r="SG160" s="68">
        <f>SF160-$V160</f>
        <v/>
      </c>
      <c r="SH160" s="68">
        <f>IF(SE160&gt;0,(SE160-SH$10)/SH$10,0)</f>
        <v/>
      </c>
      <c r="SI160" s="68" t="n"/>
      <c r="SJ160" s="15">
        <f>IF(SE160&gt;0,(SE160-SE$10)/SE$10,0)</f>
        <v/>
      </c>
      <c r="SL160" s="13" t="n">
        <v>1.61</v>
      </c>
      <c r="SM160" s="68">
        <f>IF(SL160&gt;0,((SL160-SL159)/SL159),0)</f>
        <v/>
      </c>
      <c r="SN160" s="68">
        <f>SM160-$V160</f>
        <v/>
      </c>
      <c r="SO160" s="68">
        <f>IF(SL160&gt;0,(SL160-SO$10)/SO$10,0)</f>
        <v/>
      </c>
      <c r="SP160" s="68" t="n"/>
      <c r="SQ160" s="15">
        <f>IF(SL160&gt;0,(SL160-SL$10)/SL$10,0)</f>
        <v/>
      </c>
      <c r="SS160" s="13" t="n">
        <v>16.9</v>
      </c>
      <c r="ST160" s="68">
        <f>IF(SS160&gt;0,((SS160-SS159)/SS159),0)</f>
        <v/>
      </c>
      <c r="SU160" s="68">
        <f>ST160-$V160</f>
        <v/>
      </c>
      <c r="SV160" s="68">
        <f>IF(SS160&gt;0,(SS160-SV$10)/SV$10,0)</f>
        <v/>
      </c>
      <c r="SW160" s="68" t="n"/>
      <c r="SX160" s="15">
        <f>IF(SS160&gt;0,(SS160-SS$10)/SS$10,0)</f>
        <v/>
      </c>
      <c r="SZ160" s="13" t="n">
        <v>74.31999999999999</v>
      </c>
      <c r="TA160" s="68">
        <f>IF(SZ160&gt;0,((SZ160-SZ159)/SZ159),0)</f>
        <v/>
      </c>
      <c r="TB160" s="68">
        <f>TA160-$V160</f>
        <v/>
      </c>
      <c r="TC160" s="68">
        <f>IF(SZ160&gt;0,(SZ160-TC$10)/TC$10,0)</f>
        <v/>
      </c>
      <c r="TD160" s="68" t="n"/>
      <c r="TE160" s="15">
        <f>IF(SZ160&gt;0,(SZ160-SZ$10)/SZ$10,0)</f>
        <v/>
      </c>
      <c r="TG160" s="587" t="n">
        <v>0.2965</v>
      </c>
      <c r="TH160" s="68">
        <f>IF(TG160&gt;0,((TG160-TG159)/TG159),0)</f>
        <v/>
      </c>
      <c r="TI160" s="68">
        <f>TH160-$V160</f>
        <v/>
      </c>
      <c r="TJ160" s="68">
        <f>IF(TG160&gt;0,(TG160-TJ$10)/TJ$10,0)</f>
        <v/>
      </c>
      <c r="TK160" s="68" t="n"/>
      <c r="TL160" s="15">
        <f>IF(TG160&gt;0,(TG160-TG$10)/TG$10,0)</f>
        <v/>
      </c>
      <c r="TN160" s="13" t="n">
        <v>99.7</v>
      </c>
      <c r="TO160" s="68">
        <f>IF(TN160&gt;0,((TN160-TN159)/TN159),0)</f>
        <v/>
      </c>
      <c r="TP160" s="68">
        <f>TO160-$V160</f>
        <v/>
      </c>
      <c r="TQ160" s="68">
        <f>IF(TN160&gt;0,(TN160-TQ$10)/TQ$10,0)</f>
        <v/>
      </c>
      <c r="TR160" s="68" t="n"/>
      <c r="TS160" s="15">
        <f>IF(TN160&gt;0,(TN160-TN$10)/TN$10,0)</f>
        <v/>
      </c>
      <c r="TU160" s="587" t="n">
        <v>3.28</v>
      </c>
      <c r="TV160" s="68">
        <f>IF(TU160&gt;0,((TU160-TU159)/TU159),0)</f>
        <v/>
      </c>
      <c r="TW160" s="68">
        <f>TV160-$V160</f>
        <v/>
      </c>
      <c r="TX160" s="68">
        <f>IF(TU160&gt;0,(TU160-TX$10)/TX$10,0)</f>
        <v/>
      </c>
      <c r="TY160" s="68" t="n"/>
      <c r="TZ160" s="15">
        <f>IF(TU160&gt;0,(TU160-TU$10)/TU$10,0)</f>
        <v/>
      </c>
      <c r="UB160" s="587" t="n"/>
      <c r="UC160" s="68">
        <f>IF(UB160&gt;0,((UB160-UB159)/UB159),0)</f>
        <v/>
      </c>
      <c r="UD160" s="68">
        <f>UC160-$V160</f>
        <v/>
      </c>
      <c r="UE160" s="68">
        <f>IF(UB160&gt;0,(UB160-UE$10)/UE$10,0)</f>
        <v/>
      </c>
      <c r="UF160" s="68" t="n"/>
      <c r="UG160" s="15">
        <f>IF(UB160&gt;0,(UB160-UB$10)/UB$10,0)</f>
        <v/>
      </c>
      <c r="UI160" s="587" t="n"/>
      <c r="UJ160" s="68">
        <f>IF(UI160&gt;0,((UI160-UI159)/UI159),0)</f>
        <v/>
      </c>
      <c r="UK160" s="68">
        <f>UJ160-$V160</f>
        <v/>
      </c>
      <c r="UL160" s="68">
        <f>IF(UI160&gt;0,(UI160-UL$10)/UL$10,0)</f>
        <v/>
      </c>
      <c r="UM160" s="68" t="n"/>
      <c r="UN160" s="15">
        <f>IF(UI160&gt;0,(UI160-UI$10)/UI$10,0)</f>
        <v/>
      </c>
      <c r="UP160" s="587" t="n"/>
      <c r="UQ160" s="68">
        <f>IF(UP160&gt;0,((UP160-UP159)/UP159),0)</f>
        <v/>
      </c>
      <c r="UR160" s="68">
        <f>UQ160-$V160</f>
        <v/>
      </c>
      <c r="US160" s="68">
        <f>IF(UP160&gt;0,(UP160-US$10)/US$10,0)</f>
        <v/>
      </c>
      <c r="UT160" s="68" t="n"/>
      <c r="UU160" s="15">
        <f>IF(UP160&gt;0,(UP160-UP$10)/UP$10,0)</f>
        <v/>
      </c>
      <c r="UW160" s="587" t="n"/>
      <c r="UX160" s="68">
        <f>IF(UW160&gt;0,((UW160-UW159)/UW159),0)</f>
        <v/>
      </c>
      <c r="UY160" s="68">
        <f>UX160-$V160</f>
        <v/>
      </c>
      <c r="UZ160" s="68">
        <f>IF(UW160&gt;0,(UW160-UZ$10)/UZ$10,0)</f>
        <v/>
      </c>
      <c r="VA160" s="68" t="n"/>
      <c r="VB160" s="15">
        <f>IF(UW160&gt;0,(UW160-UW$10)/UW$10,0)</f>
        <v/>
      </c>
      <c r="VD160" s="587" t="n"/>
      <c r="VE160" s="68">
        <f>IF(VD160&gt;0,((VD160-VD159)/VD159),0)</f>
        <v/>
      </c>
      <c r="VF160" s="68">
        <f>VE160-$V160</f>
        <v/>
      </c>
      <c r="VG160" s="68">
        <f>IF(VD160&gt;0,(VD160-VG$10)/VG$10,0)</f>
        <v/>
      </c>
      <c r="VH160" s="68" t="n"/>
      <c r="VI160" s="15">
        <f>IF(VD160&gt;0,(VD160-VD$10)/VD$10,0)</f>
        <v/>
      </c>
      <c r="VM160" s="21">
        <f>IF($C160&gt;0,(($IK$5*IG160)+($GT$5*GP160)+($JM$5*JI160)+($JF$5*JB160)+($IY$5*IU160)+($IR$5*IN160)+($ID$5*HZ160)+($HW$5*HS160)+($HP$5*HL160)+($HI$5*HE160)+($GF$5*GB160)+($FY$5*FU160)+($FR$5*FN160)+($FK$5*FG160)+($FD$5*EZ160)+($EW$5*ES160)+($EP$5*EL160)+($EI$5*EE160)+($EB$5*DX160)+($DU$5*DQ160)+($DN$5*DJ160)+($DG$5*DC160)+($CZ$5*CV160)+($CS$5*CO160)+($CL$5*CH160)+($CE$5*CA160)+($BX$5*BT160)+($BQ$5*BM160)+($BJ$5*BF160)+($BC$5*AY160)+($AV$5*AR160)+($AO$5*AK160)+($AH$5*AD160)+($JT$5*JP160)+($KA$5*JW160)+($KO$5*KK160)+($PR$5*PN160)+($GM$5*GI160)+($HA$5*GW160)+($KV$5*KR160)+($KH$5*KD160)+($LC$5*KY160)+($MS$5*MO160)+($ML$5*MH160)+($ME$5*MA160)+($LX$5*LT160)+($LQ$5*LM160)+($LJ$5*LF160)+(MV160*$MZ$5)+(NC160*$NG$5)+(NJ160*$NN$5)+($OI$5*OE160)+($NU$5*NQ160)+($OB$5*NX160)+($PK$5*PG160)+($OP$5*OL160)+($OW$5*OS160)+($PD$5*OZ160)+(PU160*$PY$5)+(QB160*$QF$5)+(QI160*$QM$5)+(QP160*$QT$5)+(QW160*$RA$5)+(RD160*$RH$5)+(RK160*$RO$5)+(RR160*$RV$5)+(RY160*$SC$5)+(SF160*$SJ$5)+(SM160*$SQ$5)+(ST160*$SX$5)+(TA160*$TE$5))+(TH160*$TL$5)+(TO160*$TS$5))/$VM$5</f>
        <v/>
      </c>
      <c r="VN160" s="538" t="n"/>
      <c r="VO160" s="21">
        <f>IF($C160&gt;0,(($IK$5*II160)+($GT$5*GR160)+($JM$5*JK160)+($JF$5*JD160)+($IY$5*IW160)+($IR$5*IP160)+($ID$5*IB160)+($HW$5*HU160)+($HP$5*HN160)+($HI$5*HG160)+($GF$5*GD160)+($FY$5*FW160)+($FR$5*FP160)+($FK$5*FI160)+($FD$5*FB160)+($EW$5*EU160)+($EP$5*EN160)+($EI$5*EG160)+($EB$5*DZ160)+($DU$5*DS160)+($DN$5*DL160)+($DG$5*DE160)+($CZ$5*CX160)+($CS$5*CQ160)+($CL$5*CJ160)+($CE$5*CC160)+($BX$5*BV160)+($BQ$5*BO160)+($BJ$5*BH160)+($BC$5*BA160)+($AV$5*AT160)+($AO$5*AM160)+($AH$5*AF160)+($KO$5*KM160)+($KH$5*KF160)+($KA$5*JY160)+($JT$5*JR160)+($PR$5*PP160)+($GM$5*GK160)+($HA$5*GY160)+($KV$5*KT160)+($LC$5*LA160)+($MS$5*MQ160)+($ML$5*MJ160)+($ME$5*MC160)+($LX$5*LV160)+($LQ$5*LO160)+($LJ$5*LH160)+(MX160*$MZ$5)+(NE160*$NG$5)+(NL160*$NN$5)+($OI$5*OG160)+($NU$5*NS160)+($OB$5*NZ160)+($PD$5*PB160)+($OW$5*OU160)+($OP$5*ON160)+($PK$5*PI160)+($PY$5*PW160)+($QF$5*QD160)+($QM$5*QK160)+($QT$5*QR160)+($RA$5*QY160)+($RH$5*RF160)+($RO$5*RM160)+(RT160*$RV$5)+(SA160*$SC$5)+(SH160*$SJ$5)+(SO160*$SQ$5)+(SV160*$SX$5)+(TC160*$TE$5)+(TJ160*$TL$5)+(TQ160*$TS$5))/$VM$5,0)</f>
        <v/>
      </c>
      <c r="VP160" s="14" t="n"/>
      <c r="VQ160" s="21">
        <f>IF($C160&gt;0,(($IK$5*IK160)+($GT$5*GT160)+($JM$5*JM160)+($JF$5*JF160)+($IY$5*IY160)+($IR$5*IR160)+($ID$5*ID160)+($HW$5*HW160)+($HP$5*HP160)+($HI$5*HI160)+($GF$5*GF160)+($FY$5*FY160)+($FR$5*FR160)+($FK$5*FK160)+($FD$5*FD160)+($EW$5*EW160)+($EP$5*EP160)+($EI$5*EI160)+($EB$5*EB160)+($DU$5*DU160)+($DN$5*DN160)+($DG$5*DG160)+($CZ$5*CZ160)+($CS$5*CS160)+($CL$5*CL160)+($CE$5*CE160)+($BX$5*BX160)+($BQ$5*BQ160)+($BJ$5*BJ160)+($BC$5*BC160)+($AV$5*AV160)+($AO$5*AO160)+($AH$5*AH160)+($KO$5*KO160)+($PR$5*PR160)+($GM$5*GM160)+($HA$5*HA160)+($KH$5*KH160)+($KA$5*KA160)+($JT$5*JT160)+($KV$5*KV160)+($LC$5*LC160)+($MS$5*MS160)+($ML$5*ML160)+($ME$5*ME160)+($LX$5*LX160)+($LQ$5*LQ160)+($LJ$5*LJ160)+($OI$5*OI160)+($NU$5*NU160)+($NN$5*NN160)+($NG$5*NG160)+($MZ$5*MZ160)+(OB160*$OB$5)+($PD$5*PD160)+($OW$5*OW160)+($OP$5*OP160)+($PK$5*PK160)+(PY160*$PY$5)+(QF160*$QF$5)+(QM160*$QM$5)+(QT160*$QT$5)+(RA160*$RA$5)+(RH160*$RH$5)+(RO160*$RO$5)+(RV160*$RV$5)+(SC160*$SC$5)+(SJ160*$SJ$5)+(SQ160*$SQ$5)+(SX160*$SX$5)+(TE160*$TE$5)+(TL160*$TL$5)+(TS160*$TS$5))/$VM$5,0)</f>
        <v/>
      </c>
    </row>
    <row r="161" ht="16" customHeight="1" s="545">
      <c r="A161" s="127" t="n">
        <v>45880</v>
      </c>
      <c r="B161" s="4">
        <f>A161</f>
        <v/>
      </c>
      <c r="C161" s="13" t="n">
        <v>43975.09</v>
      </c>
      <c r="D161" s="138">
        <f>IF(C161&gt;0,C161-C160,0)</f>
        <v/>
      </c>
      <c r="E161" s="68">
        <f>IF(C161&gt;0,D161/C160,0)</f>
        <v/>
      </c>
      <c r="F161" s="15">
        <f>IF(C161&gt;0,(C161-C$10)/C$10,0)</f>
        <v/>
      </c>
      <c r="G161" s="13" t="n">
        <v>6373.45</v>
      </c>
      <c r="H161" s="138">
        <f>IF(G161&gt;0,G161-G160,0)</f>
        <v/>
      </c>
      <c r="I161" s="68">
        <f>IF(G161&gt;0,H161/G160,0)</f>
        <v/>
      </c>
      <c r="J161" s="15">
        <f>IF(G161&gt;0,(G161-G$10)/G$10,0)</f>
        <v/>
      </c>
      <c r="K161" s="13" t="n">
        <v>21385.4</v>
      </c>
      <c r="L161" s="138">
        <f>IF(K161&gt;0,K161-K160,0)</f>
        <v/>
      </c>
      <c r="M161" s="68">
        <f>IF(K161&gt;0,L161/K160,0)</f>
        <v/>
      </c>
      <c r="N161" s="15">
        <f>IF(K161&gt;0,(K161-K$10)/K$10,0)</f>
        <v/>
      </c>
      <c r="O161" s="13" t="n">
        <v>2216.51</v>
      </c>
      <c r="P161" s="138">
        <f>IF(O161&gt;0,O161-O160,0)</f>
        <v/>
      </c>
      <c r="Q161" s="68">
        <f>IF(O161&gt;0,P161/O160,0)</f>
        <v/>
      </c>
      <c r="R161" s="15">
        <f>IF(O161&gt;0,(O161-O$10)/O$10,0)</f>
        <v/>
      </c>
      <c r="S161" s="18">
        <f>IF(O161&gt;0,(((O161*0.7)*Q161)+((K161*0.9)*M161)+((G161*0.65)*I161)+((C161*0.6)*E161))/(O161+K161+G161+C161),0)</f>
        <v/>
      </c>
      <c r="T161" s="121">
        <f>IF(O161&gt;0,(S161*200)+T160,0)</f>
        <v/>
      </c>
      <c r="U161" s="121">
        <f>T161</f>
        <v/>
      </c>
      <c r="V161" s="134">
        <f>IF(T161&gt;0,(T161-T160)/T160,0)</f>
        <v/>
      </c>
      <c r="W161" s="21">
        <f>IF(T161&gt;0,(T161-T$11)/T$11,0)</f>
        <v/>
      </c>
      <c r="X161" s="18">
        <f>IF(T161&gt;0,((Q161+M161+I161+E161)/4),0)</f>
        <v/>
      </c>
      <c r="Y161" s="353">
        <f>103477.93+41055.88</f>
        <v/>
      </c>
      <c r="Z161" s="15" t="n">
        <v>2e-06</v>
      </c>
      <c r="AA161" s="21">
        <f>Z161-$V161</f>
        <v/>
      </c>
      <c r="AC161" s="13" t="n">
        <v>250.4</v>
      </c>
      <c r="AD161" s="68">
        <f>IF(AC161&gt;0,((AC161-AC160)/AC160),0)</f>
        <v/>
      </c>
      <c r="AE161" s="68">
        <f>IF(AC161&gt;0,AD161-$V161,0)</f>
        <v/>
      </c>
      <c r="AF161" s="68">
        <f>IF(AC161&gt;0,(AC161-AF$10)/AF$10,0)</f>
        <v/>
      </c>
      <c r="AG161" s="68" t="n"/>
      <c r="AH161" s="15">
        <f>IF(AC161&gt;0,(AC161-AC$10)/AC$10,0)</f>
        <v/>
      </c>
      <c r="AJ161" s="13" t="n">
        <v>23.99</v>
      </c>
      <c r="AK161" s="68">
        <f>IF(AJ161&gt;0,((AJ161-AJ160)/AJ160),0)</f>
        <v/>
      </c>
      <c r="AL161" s="68">
        <f>IF(AJ161&gt;0,AK161-$V161,0)</f>
        <v/>
      </c>
      <c r="AM161" s="68">
        <f>IF(AJ161&gt;0,(AJ161-AM$10)/AM$10,0)</f>
        <v/>
      </c>
      <c r="AN161" s="68" t="n"/>
      <c r="AO161" s="15">
        <f>IF(AJ161&gt;0,(AJ161-AJ$10)/AJ$10,0)</f>
        <v/>
      </c>
      <c r="AQ161" s="13" t="n">
        <v>23.62</v>
      </c>
      <c r="AR161" s="68">
        <f>IF(AQ161&gt;0,((AQ161-AQ160)/AQ160),0)</f>
        <v/>
      </c>
      <c r="AS161" s="68">
        <f>IF(AQ161&gt;0,AR161-$V161,0)</f>
        <v/>
      </c>
      <c r="AT161" s="68">
        <f>IF(AQ161&gt;0,(AQ161-AT$10)/AT$10,0)</f>
        <v/>
      </c>
      <c r="AU161" s="68" t="n"/>
      <c r="AV161" s="15">
        <f>IF(AQ161&gt;0,(AQ161-AQ$10)/AQ$10,0)</f>
        <v/>
      </c>
      <c r="AX161" s="13" t="n">
        <v>221.54</v>
      </c>
      <c r="AY161" s="68">
        <f>IF(AX161&gt;0,((AX161-AX160)/AX160),0)</f>
        <v/>
      </c>
      <c r="AZ161" s="68">
        <f>IF(AX161&gt;0,AY161-$V161,0)</f>
        <v/>
      </c>
      <c r="BA161" s="68">
        <f>IF(AX161&gt;0,(AX161-BA$10)/BA$10,0)</f>
        <v/>
      </c>
      <c r="BB161" s="68" t="n"/>
      <c r="BC161" s="15">
        <f>IF(AX161&gt;0,(AX161-AX$10)/AX$10,0)</f>
        <v/>
      </c>
      <c r="BE161" s="13" t="n">
        <v>80.33</v>
      </c>
      <c r="BF161" s="68">
        <f>IF(BE161&gt;0,((BE161-BE160)/BE160),0)</f>
        <v/>
      </c>
      <c r="BG161" s="68">
        <f>IF(BE161&gt;0,BF161-$V161,0)</f>
        <v/>
      </c>
      <c r="BH161" s="68" t="n"/>
      <c r="BI161" s="68" t="n"/>
      <c r="BJ161" s="15">
        <f>IF(BE161&gt;0,(BE161-BE$10)/BE$10,0)</f>
        <v/>
      </c>
      <c r="BL161" s="13" t="n">
        <v>75.06</v>
      </c>
      <c r="BM161" s="68">
        <f>IF(BL161&gt;0,((BL161-BL160)/BL160),0)</f>
        <v/>
      </c>
      <c r="BN161" s="68">
        <f>IF(BL161&gt;0,BM161-$V161,0)</f>
        <v/>
      </c>
      <c r="BO161" s="68">
        <f>IF(BL161&gt;0,(BL161-BO$10)/BO$10,0)</f>
        <v/>
      </c>
      <c r="BP161" s="68" t="n"/>
      <c r="BQ161" s="15">
        <f>IF(BL161&gt;0,(BL161-BL$10)/BL$10,0)</f>
        <v/>
      </c>
      <c r="BS161" s="13" t="n">
        <v>44.2</v>
      </c>
      <c r="BT161" s="68">
        <f>IF(BS161&gt;0,((BS161-BS160)/BS160),0)</f>
        <v/>
      </c>
      <c r="BU161" s="68">
        <f>IF(BS161&gt;0,BT161-$V161,0)</f>
        <v/>
      </c>
      <c r="BV161" s="68">
        <f>IF(BS161&gt;0,(BS161-BV$10)/BV$10,0)</f>
        <v/>
      </c>
      <c r="BW161" s="68" t="n"/>
      <c r="BX161" s="15">
        <f>IF(BS161&gt;0,(BS161-BS$10)/BS$10,0)</f>
        <v/>
      </c>
      <c r="BZ161" s="13" t="n"/>
      <c r="CA161" s="68">
        <f>IF(BZ161&gt;0,((BZ161-BZ160)/BZ160),0)</f>
        <v/>
      </c>
      <c r="CB161" s="68">
        <f>IF(BZ161&gt;0,CA161-$V161,0)</f>
        <v/>
      </c>
      <c r="CC161" s="68">
        <f>IF(BZ161&gt;0,(BZ161-CC$10)/CC$10,0)</f>
        <v/>
      </c>
      <c r="CD161" s="68" t="n"/>
      <c r="CE161" s="15">
        <f>IF(BZ161&gt;0,(BZ161-BZ$10)/BZ$10,0)</f>
        <v/>
      </c>
      <c r="CG161" s="13" t="n">
        <v>29.15</v>
      </c>
      <c r="CH161" s="68">
        <f>IF(CG161&gt;0,((CG161-CG160)/CG160),0)</f>
        <v/>
      </c>
      <c r="CI161" s="68">
        <f>IF(CG161&gt;0,CH161-$V161,0)</f>
        <v/>
      </c>
      <c r="CJ161" s="68">
        <f>IF(CG161&gt;0,(CG161-CJ$10)/CJ$10,0)</f>
        <v/>
      </c>
      <c r="CK161" s="68" t="n"/>
      <c r="CL161" s="15">
        <f>IF(CG161&gt;0,(CG161-CG$10)/CG$10,0)</f>
        <v/>
      </c>
      <c r="CN161" s="13" t="n">
        <v>33.06</v>
      </c>
      <c r="CO161" s="68">
        <f>IF(CN161&gt;0,((CN161-CN160)/CN160),0)</f>
        <v/>
      </c>
      <c r="CP161" s="68">
        <f>IF(CN161&gt;0,CO161-$V161,0)</f>
        <v/>
      </c>
      <c r="CQ161" s="68">
        <f>IF(CN161&gt;0,(CN161-CQ$10)/CQ$10,0)</f>
        <v/>
      </c>
      <c r="CR161" s="68" t="n"/>
      <c r="CS161" s="15">
        <f>IF(CN161&gt;0,(CN161-CN$10)/CN$10,0)</f>
        <v/>
      </c>
      <c r="CU161" s="13" t="n">
        <v>37.72</v>
      </c>
      <c r="CV161" s="68">
        <f>IF(CU161&gt;0,((CU161-CU160)/CU160),0)</f>
        <v/>
      </c>
      <c r="CW161" s="68">
        <f>IF(CU161&gt;0,CV161-$V161,0)</f>
        <v/>
      </c>
      <c r="CX161" s="68">
        <f>IF(CU161&gt;0,(CU161-CX$10)/CX$10,0)</f>
        <v/>
      </c>
      <c r="CY161" s="68" t="n"/>
      <c r="CZ161" s="15">
        <f>IF(CU161&gt;0,(CU161-CU$10)/CU$10,0)</f>
        <v/>
      </c>
      <c r="DB161" s="13" t="n">
        <v>20.31</v>
      </c>
      <c r="DC161" s="68">
        <f>IF(DB161&gt;0,((DB161-DB160)/DB160),0)</f>
        <v/>
      </c>
      <c r="DD161" s="68">
        <f>IF(DB161&gt;0,DC161-$V161,0)</f>
        <v/>
      </c>
      <c r="DE161" s="68">
        <f>IF(DB161&gt;0,(DB161-DE$10)/DE$10,0)</f>
        <v/>
      </c>
      <c r="DF161" s="68" t="n"/>
      <c r="DG161" s="15">
        <f>IF(DB161&gt;0,(DB161-DB$10)/DB$10,0)</f>
        <v/>
      </c>
      <c r="DI161" s="13" t="n">
        <v>50.14</v>
      </c>
      <c r="DJ161" s="68">
        <f>IF(DI161&gt;0,((DI161-DI160)/DI160),0)</f>
        <v/>
      </c>
      <c r="DK161" s="68">
        <f>IF(DI161&gt;0,DJ161-$V161,0)</f>
        <v/>
      </c>
      <c r="DL161" s="68">
        <f>IF(DI161&gt;0,(DI161-DL$10)/DL$10,0)</f>
        <v/>
      </c>
      <c r="DM161" s="68" t="n"/>
      <c r="DN161" s="15">
        <f>IF(DI161&gt;0,(DI161-DI$10)/DI$10,0)</f>
        <v/>
      </c>
      <c r="DP161" s="13" t="n">
        <v>43.69</v>
      </c>
      <c r="DQ161" s="68">
        <f>IF(DP161&gt;0,((DP161-DP160)/DP160),0)</f>
        <v/>
      </c>
      <c r="DR161" s="68">
        <f>IF(DP161&gt;0,DQ161-$V161,0)</f>
        <v/>
      </c>
      <c r="DS161" s="68" t="n"/>
      <c r="DT161" s="68" t="n"/>
      <c r="DU161" s="15">
        <f>IF(DP161&gt;0,(DP161-DP$10)/DP$10,0)</f>
        <v/>
      </c>
      <c r="DV161" s="18" t="n"/>
      <c r="DW161" s="13" t="n">
        <v>37.69</v>
      </c>
      <c r="DX161" s="68">
        <f>IF(DW161&gt;0,((DW161-DW160)/DW160),0)</f>
        <v/>
      </c>
      <c r="DY161" s="68">
        <f>IF(DW161&gt;0,DX161-$V161,0)</f>
        <v/>
      </c>
      <c r="DZ161" s="68">
        <f>IF(DW161&gt;0,(DW161-DZ$10)/DZ$10,0)</f>
        <v/>
      </c>
      <c r="EA161" s="68" t="n"/>
      <c r="EB161" s="15">
        <f>IF(DW161&gt;0,(DW161-DW$10)/DW$10,0)</f>
        <v/>
      </c>
      <c r="ED161" s="13" t="n">
        <v>40.39</v>
      </c>
      <c r="EE161" s="68">
        <f>IF(ED161&gt;0,((ED161-ED160)/ED160),0)</f>
        <v/>
      </c>
      <c r="EF161" s="68">
        <f>IF(ED161&gt;0,EE161-$V161,0)</f>
        <v/>
      </c>
      <c r="EG161" s="68">
        <f>IF(ED161&gt;0,(ED161-EG$10)/EG$10,0)</f>
        <v/>
      </c>
      <c r="EH161" s="68" t="n"/>
      <c r="EI161" s="15">
        <f>IF(ED161&gt;0,(ED161-ED$10)/ED$10,0)</f>
        <v/>
      </c>
      <c r="EK161" s="13" t="n">
        <v>131.6</v>
      </c>
      <c r="EL161" s="68">
        <f>IF(EK161&gt;0,((EK161-EK160)/EK160),0)</f>
        <v/>
      </c>
      <c r="EM161" s="68">
        <f>IF(EK161&gt;0,EL161-$V161,0)</f>
        <v/>
      </c>
      <c r="EN161" s="68">
        <f>IF(EK161&gt;0,(EK161-EN$10)/EN$10,0)</f>
        <v/>
      </c>
      <c r="EO161" s="68" t="n"/>
      <c r="EP161" s="15">
        <f>IF(EK161&gt;0,(EK161-EK$10)/EK$10,0)</f>
        <v/>
      </c>
      <c r="ER161" s="13" t="n">
        <v>39.69</v>
      </c>
      <c r="ES161" s="68">
        <f>IF(ER161&gt;0,((ER161-ER160)/ER160),0)</f>
        <v/>
      </c>
      <c r="ET161" s="68">
        <f>IF(ER161&gt;0,ES161-$V161,0)</f>
        <v/>
      </c>
      <c r="EU161" s="68">
        <f>IF(ER161&gt;0,(ER161-EU$10)/EU$10,0)</f>
        <v/>
      </c>
      <c r="EV161" s="68" t="n"/>
      <c r="EW161" s="15">
        <f>IF(ER161&gt;0,(ER161-ER$10)/ER$10,0)</f>
        <v/>
      </c>
      <c r="EY161" s="13" t="n">
        <v>41.93</v>
      </c>
      <c r="EZ161" s="68">
        <f>IF(EY161&gt;0,((EY161-EY160)/EY160),0)</f>
        <v/>
      </c>
      <c r="FA161" s="68">
        <f>IF(EY161&gt;0,EZ161-$V161,0)</f>
        <v/>
      </c>
      <c r="FB161" s="68" t="n"/>
      <c r="FC161" s="68" t="n"/>
      <c r="FD161" s="15">
        <f>IF(EY161&gt;0,(EY161-EY$10)/EY$10,0)</f>
        <v/>
      </c>
      <c r="FF161" s="13" t="n">
        <v>57.02</v>
      </c>
      <c r="FG161" s="68">
        <f>IF(FF161&gt;0,((FF161-FF160)/FF160),0)</f>
        <v/>
      </c>
      <c r="FH161" s="68">
        <f>IF(FF161&gt;0,FG161-$V161,0)</f>
        <v/>
      </c>
      <c r="FI161" s="68">
        <f>IF(FF161&gt;0,(FF161-FI$10)/FI$10,0)</f>
        <v/>
      </c>
      <c r="FJ161" s="68" t="n"/>
      <c r="FK161" s="15">
        <f>IF(FF161&gt;0,(FF161-FF$10)/FF$10,0)</f>
        <v/>
      </c>
      <c r="FM161" s="13" t="n">
        <v>203</v>
      </c>
      <c r="FN161" s="68">
        <f>IF(FM161&gt;0,((FM161-FM160)/FM160),0)</f>
        <v/>
      </c>
      <c r="FO161" s="68">
        <f>IF(FM161&gt;0,FN161-$V161,0)</f>
        <v/>
      </c>
      <c r="FP161" s="68">
        <f>IF(FM161&gt;0,(FM161-FP$10)/FP$10,0)</f>
        <v/>
      </c>
      <c r="FQ161" s="68" t="n"/>
      <c r="FR161" s="15">
        <f>IF(FM161&gt;0,(FM161-FM$10)/FM$10,0)</f>
        <v/>
      </c>
      <c r="FT161" s="13" t="n">
        <v>90.48</v>
      </c>
      <c r="FU161" s="68">
        <f>IF(FT161&gt;0,((FT161-FT160)/FT160),0)</f>
        <v/>
      </c>
      <c r="FV161" s="68">
        <f>IF(FT161&gt;0,FU161-$V161,0)</f>
        <v/>
      </c>
      <c r="FW161" s="68">
        <f>IF(FT161&gt;0,(FT161-FW$10)/FW$10,0)</f>
        <v/>
      </c>
      <c r="FX161" s="68" t="n"/>
      <c r="FY161" s="15">
        <f>IF(FT161&gt;0,(FT161-FT$10)/FT$10,0)</f>
        <v/>
      </c>
      <c r="GA161" s="13" t="n">
        <v>18.17</v>
      </c>
      <c r="GB161" s="68">
        <f>IF(GA161&gt;0,((GA161-GA160)/GA160),0)</f>
        <v/>
      </c>
      <c r="GC161" s="68">
        <f>IF(GA161&gt;0,GB161-$V161,0)</f>
        <v/>
      </c>
      <c r="GD161" s="68" t="n"/>
      <c r="GE161" s="68" t="n"/>
      <c r="GF161" s="15">
        <f>IF(GA161&gt;0,(GA161-GA$10)/GA$10,0)</f>
        <v/>
      </c>
      <c r="GG161" s="18" t="n"/>
      <c r="GH161" s="13" t="n">
        <v>19.55</v>
      </c>
      <c r="GI161" s="68">
        <f>IF(GH161&gt;0,((GH161-GH160)/GH160),0)</f>
        <v/>
      </c>
      <c r="GJ161" s="68">
        <f>IF(GH161&gt;0,GI161-$V161,0)</f>
        <v/>
      </c>
      <c r="GK161" s="68">
        <f>IF(GH161&gt;0,(GH161-GK$10)/GK$10,0)</f>
        <v/>
      </c>
      <c r="GL161" s="68" t="n"/>
      <c r="GM161" s="15">
        <f>IF(GH161&gt;0,(GH161-GH$10)/GH$10,0)</f>
        <v/>
      </c>
      <c r="GO161" s="13" t="n">
        <v>25.1</v>
      </c>
      <c r="GP161" s="68">
        <f>IF(GO161&gt;0,((GO161-GO160)/GO160),0)</f>
        <v/>
      </c>
      <c r="GQ161" s="68">
        <f>IF(GO161&gt;0,GP161-$V161,0)</f>
        <v/>
      </c>
      <c r="GR161" s="68" t="n"/>
      <c r="GS161" s="68" t="n"/>
      <c r="GT161" s="15">
        <f>IF(GO161&gt;0,(GO161-GO$10)/GO$10,0)</f>
        <v/>
      </c>
      <c r="GV161" s="13" t="n">
        <v>16.49</v>
      </c>
      <c r="GW161" s="68">
        <f>IF(GV161&gt;0,((GV161-GV160)/GV160),0)</f>
        <v/>
      </c>
      <c r="GX161" s="68">
        <f>IF(GV161&gt;0,GW161-$V161,0)</f>
        <v/>
      </c>
      <c r="GY161" s="68">
        <f>IF(GV161&gt;0,(GV161-GY$10)/GY$10,0)</f>
        <v/>
      </c>
      <c r="GZ161" s="68" t="n"/>
      <c r="HA161" s="15">
        <f>IF(GV161&gt;0,(GV161-GV$10)/GV$10,0)</f>
        <v/>
      </c>
      <c r="HD161" s="13" t="n">
        <v>339.03</v>
      </c>
      <c r="HE161" s="68">
        <f>IF(HD161&gt;0,((HD161-HD160)/HD160),0)</f>
        <v/>
      </c>
      <c r="HF161" s="68">
        <f>IF(HD161&gt;0,HE161-$V161,0)</f>
        <v/>
      </c>
      <c r="HG161" s="68">
        <f>IF(HD161&gt;0,(HD161-HG$10)/HG$10,0)</f>
        <v/>
      </c>
      <c r="HH161" s="68" t="n"/>
      <c r="HI161" s="15">
        <f>IF(HD161&gt;0,(HD161-HD$10)/HD$10,0)</f>
        <v/>
      </c>
      <c r="HK161" s="13" t="n">
        <v>65.41</v>
      </c>
      <c r="HL161" s="68">
        <f>IF(HK161&gt;0,((HK161-HK160)/HK160),0)</f>
        <v/>
      </c>
      <c r="HM161" s="68">
        <f>IF(HK161&gt;0,HL161-$V161,0)</f>
        <v/>
      </c>
      <c r="HN161" s="68">
        <f>IF(HK161&gt;0,(HK161-HN$10)/HN$10,0)</f>
        <v/>
      </c>
      <c r="HO161" s="68" t="n"/>
      <c r="HP161" s="15">
        <f>IF(HK161&gt;0,(HK161-HK$10)/HK$10,0)</f>
        <v/>
      </c>
      <c r="HR161" s="13" t="n">
        <v>105.83</v>
      </c>
      <c r="HS161" s="68">
        <f>IF(HR161&gt;0,((HR161-HR160)/HR160),0)</f>
        <v/>
      </c>
      <c r="HT161" s="68">
        <f>IF(HR161&gt;0,HS161-$V161,0)</f>
        <v/>
      </c>
      <c r="HU161" s="68">
        <f>IF(HR161&gt;0,(HR161-HU$10)/HU$10,0)</f>
        <v/>
      </c>
      <c r="HV161" s="68" t="n"/>
      <c r="HW161" s="15">
        <f>IF(HR161&gt;0,(HR161-HR$10)/HR$10,0)</f>
        <v/>
      </c>
      <c r="HY161" s="13" t="n">
        <v>182.06</v>
      </c>
      <c r="HZ161" s="68">
        <f>IF(HY161&gt;0,((HY161-HY160)/HY160),0)</f>
        <v/>
      </c>
      <c r="IA161" s="68">
        <f>IF(HY161&gt;0,HZ161-$V161,0)</f>
        <v/>
      </c>
      <c r="IB161" s="68">
        <f>IF(HY161&gt;0,(HY161-IB$10)/IB$10,0)</f>
        <v/>
      </c>
      <c r="IC161" s="68" t="n"/>
      <c r="ID161" s="15">
        <f>IF(HY161&gt;0,(HY161-HY$10)/HY$10,0)</f>
        <v/>
      </c>
      <c r="IF161" s="13" t="n">
        <v>303.9</v>
      </c>
      <c r="IG161" s="68">
        <f>IF(IF161&gt;0,((IF161-IF160)/IF160),0)</f>
        <v/>
      </c>
      <c r="IH161" s="68">
        <f>IF(IF161&gt;0,IG161-$V161,0)</f>
        <v/>
      </c>
      <c r="II161" s="68">
        <f>IF(IF161&gt;0,(IF161-II$10)/II$10,0)</f>
        <v/>
      </c>
      <c r="IJ161" s="68" t="n"/>
      <c r="IK161" s="15">
        <f>IF(IF161&gt;0,(IF161-IF$10)/IF$10,0)</f>
        <v/>
      </c>
      <c r="IM161" s="13" t="n">
        <v>266.65</v>
      </c>
      <c r="IN161" s="68">
        <f>IF(IM161&gt;0,((IM161-IM160)/IM160),0)</f>
        <v/>
      </c>
      <c r="IO161" s="68">
        <f>IF(IM161&gt;0,IN161-$V161,0)</f>
        <v/>
      </c>
      <c r="IP161" s="68">
        <f>IF(IM161&gt;0,(IM161-IP$10)/IP$10,0)</f>
        <v/>
      </c>
      <c r="IQ161" s="68" t="n"/>
      <c r="IR161" s="15">
        <f>IF(IM161&gt;0,(IM161-IM$10)/IM$10,0)</f>
        <v/>
      </c>
      <c r="IT161" s="13" t="n">
        <v>77.67</v>
      </c>
      <c r="IU161" s="68">
        <f>IF(IT161&gt;0,((IT161-IT160)/IT160),0)</f>
        <v/>
      </c>
      <c r="IV161" s="68">
        <f>IF(IT161&gt;0,IU161-$V161,0)</f>
        <v/>
      </c>
      <c r="IW161" s="68">
        <f>IF(IT161&gt;0,(IT161-IW$10)/IW$10,0)</f>
        <v/>
      </c>
      <c r="IX161" s="68" t="n"/>
      <c r="IY161" s="15">
        <f>IF(IT161&gt;0,(IT161-IT$10)/IT$10,0)</f>
        <v/>
      </c>
      <c r="JA161" s="13" t="n">
        <v>765.87</v>
      </c>
      <c r="JB161" s="68">
        <f>IF(JA161&gt;0,((JA161-JA160)/JA160),0)</f>
        <v/>
      </c>
      <c r="JC161" s="68">
        <f>IF(JA161&gt;0,JB161-$V161,0)</f>
        <v/>
      </c>
      <c r="JD161" s="68">
        <f>IF(JA161&gt;0,(JA161-JD$10)/JD$10,0)</f>
        <v/>
      </c>
      <c r="JE161" s="68" t="n"/>
      <c r="JF161" s="15">
        <f>IF(JA161&gt;0,(JA161-JA$10)/JA$10,0)</f>
        <v/>
      </c>
      <c r="JH161" s="13" t="n">
        <v>521.77</v>
      </c>
      <c r="JI161" s="68">
        <f>IF(JH161&gt;0,((JH161-JH160)/JH160),0)</f>
        <v/>
      </c>
      <c r="JJ161" s="68">
        <f>IF(JH161&gt;0,JI161-$V161,0)</f>
        <v/>
      </c>
      <c r="JK161" s="68">
        <f>IF(JH161&gt;0,(JH161-JK$10)/JK$10,0)</f>
        <v/>
      </c>
      <c r="JL161" s="68" t="n"/>
      <c r="JM161" s="15">
        <f>IF(JH161&gt;0,(JH161-JH$10)/JH$10,0)</f>
        <v/>
      </c>
      <c r="JO161" s="13" t="n">
        <v>24.84</v>
      </c>
      <c r="JP161" s="68">
        <f>IF(JO161&gt;0,((JO161-JO160)/JO160),0)</f>
        <v/>
      </c>
      <c r="JQ161" s="68">
        <f>IF(JO161&gt;0,JP161-$V161,0)</f>
        <v/>
      </c>
      <c r="JR161" s="68">
        <f>IF(JO161&gt;0,(JO161-JR$10)/JR$10,0)</f>
        <v/>
      </c>
      <c r="JS161" s="68" t="n"/>
      <c r="JT161" s="15">
        <f>IF(JO161&gt;0,(JO161-JO$10)/JO$10,0)</f>
        <v/>
      </c>
      <c r="JV161" s="13" t="n">
        <v>2.12</v>
      </c>
      <c r="JW161" s="68">
        <f>IF(JV161&gt;0,((JV161-JV160)/JV160),0)</f>
        <v/>
      </c>
      <c r="JX161" s="68">
        <f>IF(JV161&gt;0,JW161-$V161,0)</f>
        <v/>
      </c>
      <c r="JY161" s="68">
        <f>IF(JV161&gt;0,(JV161-JY$10)/JY$10,0)</f>
        <v/>
      </c>
      <c r="JZ161" s="68" t="n"/>
      <c r="KA161" s="15">
        <f>IF(JV161&gt;0,(JV161-JV$10)/JV$10,0)</f>
        <v/>
      </c>
      <c r="KC161" s="13" t="n">
        <v>19.92</v>
      </c>
      <c r="KD161" s="68">
        <f>IF(KC161&gt;0,((KC161-KC160)/KC160),0)</f>
        <v/>
      </c>
      <c r="KE161" s="68">
        <f>IF(KC161&gt;0,KD161-$V161,0)</f>
        <v/>
      </c>
      <c r="KF161" s="68">
        <f>IF(KC161&gt;0,(KC161-KF$10)/KF$10,0)</f>
        <v/>
      </c>
      <c r="KG161" s="68" t="n"/>
      <c r="KH161" s="15">
        <f>IF(KC161&gt;0,(KC161-KC$10)/KC$10,0)</f>
        <v/>
      </c>
      <c r="KI161" s="18" t="n"/>
      <c r="KJ161" s="13" t="n">
        <v>118.57</v>
      </c>
      <c r="KK161" s="68">
        <f>IF(KJ161&gt;0,((KJ161-KJ160)/KJ160),0)</f>
        <v/>
      </c>
      <c r="KL161" s="68">
        <f>IF(KJ161&gt;0,KK161-$V161,0)</f>
        <v/>
      </c>
      <c r="KM161" s="68">
        <f>IF(KJ161&gt;0,(KJ161-KM$10)/KM$10,0)</f>
        <v/>
      </c>
      <c r="KN161" s="68" t="n"/>
      <c r="KO161" s="15">
        <f>IF(KJ161&gt;0,(KJ161-KJ$10)/KJ$10,0)</f>
        <v/>
      </c>
      <c r="KQ161" s="13" t="n">
        <v>1.743</v>
      </c>
      <c r="KR161" s="68">
        <f>IF(KQ161&gt;0,((KQ161-KQ160)/KQ160),0)</f>
        <v/>
      </c>
      <c r="KS161" s="68">
        <f>IF(KQ161&gt;0,KR161-$V161,0)</f>
        <v/>
      </c>
      <c r="KT161" s="68">
        <f>IF(KQ161&gt;0,(KQ161-KT$10)/KT$10,0)</f>
        <v/>
      </c>
      <c r="KU161" s="68" t="n"/>
      <c r="KV161" s="15">
        <f>IF(KQ161&gt;0,(KQ161-KQ$10)/KQ$10,0)</f>
        <v/>
      </c>
      <c r="KW161" s="18" t="n"/>
      <c r="KX161" s="13" t="n">
        <v>51.24</v>
      </c>
      <c r="KY161" s="68">
        <f>IF(KX161&gt;0,((KX161-KX160)/KX160),0)</f>
        <v/>
      </c>
      <c r="KZ161" s="68">
        <f>IF(KX161&gt;0,KY161-$V161,0)</f>
        <v/>
      </c>
      <c r="LA161" s="68">
        <f>IF(KX161&gt;0,(KX161-LA$10)/LA$10,0)</f>
        <v/>
      </c>
      <c r="LB161" s="68" t="n"/>
      <c r="LC161" s="15">
        <f>IF(KX161&gt;0,(KX161-KX$10)/KX$10,0)</f>
        <v/>
      </c>
      <c r="LD161" s="18" t="n"/>
      <c r="LE161" s="13" t="n">
        <v>51.82</v>
      </c>
      <c r="LF161" s="68">
        <f>IF(LE161&gt;0,((LE161-LE160)/LE160),0)</f>
        <v/>
      </c>
      <c r="LG161" s="68">
        <f>IF(LE161&gt;0,LF161-$V161,0)</f>
        <v/>
      </c>
      <c r="LH161" s="68">
        <f>IF(LE161&gt;0,(LE161-LH$10)/LH$10,0)</f>
        <v/>
      </c>
      <c r="LI161" s="68" t="n"/>
      <c r="LJ161" s="15">
        <f>IF(LE161&gt;0,(LE161-LE$10)/LE$10,0)</f>
        <v/>
      </c>
      <c r="LL161" s="13" t="n">
        <v>135.46</v>
      </c>
      <c r="LM161" s="68">
        <f>IF(LL161&gt;0,((LL161-LL160)/LL160),0)</f>
        <v/>
      </c>
      <c r="LN161" s="68">
        <f>IF(LL161&gt;0,LM161-$V161,0)</f>
        <v/>
      </c>
      <c r="LO161" s="68">
        <f>IF(LL161&gt;0,(LL161-LO$10)/LO$10,0)</f>
        <v/>
      </c>
      <c r="LP161" s="68" t="n"/>
      <c r="LQ161" s="15">
        <f>IF(LL161&gt;0,(LL161-LL$10)/LL$10,0)</f>
        <v/>
      </c>
      <c r="LS161" s="13" t="n">
        <v>19.11</v>
      </c>
      <c r="LT161" s="68">
        <f>IF(LS161&gt;0,((LS161-LS160)/LS160),0)</f>
        <v/>
      </c>
      <c r="LU161" s="68">
        <f>IF(LS161&gt;0,LT161-$V161,0)</f>
        <v/>
      </c>
      <c r="LV161" s="68" t="n"/>
      <c r="LW161" s="68" t="n"/>
      <c r="LX161" s="15">
        <f>IF(LS161&gt;0,(LS161-LS$10)/LS$10,0)</f>
        <v/>
      </c>
      <c r="LZ161" s="13" t="n">
        <v>13.57</v>
      </c>
      <c r="MA161" s="68">
        <f>IF(LZ161&gt;0,((LZ161-LZ160)/LZ160),0)</f>
        <v/>
      </c>
      <c r="MB161" s="68">
        <f>IF(LZ161&gt;0,MA161-$V161,0)</f>
        <v/>
      </c>
      <c r="MC161" s="68">
        <f>IF(LZ161&gt;0,(LZ161-MC$10)/MC$10,0)</f>
        <v/>
      </c>
      <c r="MD161" s="68" t="n"/>
      <c r="ME161" s="15">
        <f>IF(LZ161&gt;0,(LZ161-LZ$10)/LZ$10,0)</f>
        <v/>
      </c>
      <c r="MG161" s="13" t="n">
        <v>71.86</v>
      </c>
      <c r="MH161" s="68">
        <f>IF(MG161&gt;0,((MG161-MG160)/MG160),0)</f>
        <v/>
      </c>
      <c r="MI161" s="68">
        <f>IF(MG161&gt;0,MH161-$V161,0)</f>
        <v/>
      </c>
      <c r="MJ161" s="68">
        <f>IF(MG161&gt;0,(MG161-MJ$10)/MJ$10,0)</f>
        <v/>
      </c>
      <c r="MK161" s="68" t="n"/>
      <c r="ML161" s="15">
        <f>IF(MG161&gt;0,(MG161-MG$10)/MG$10,0)</f>
        <v/>
      </c>
      <c r="MN161" s="13" t="n">
        <v>177.89</v>
      </c>
      <c r="MO161" s="68">
        <f>IF(MN161&gt;0,((MN161-MN160)/MN160),0)</f>
        <v/>
      </c>
      <c r="MP161" s="68">
        <f>IF(MN161&gt;0,MO161-$V161,0)</f>
        <v/>
      </c>
      <c r="MQ161" s="68">
        <f>IF(MN161&gt;0,(MN161-MQ$10)/MQ$10,0)</f>
        <v/>
      </c>
      <c r="MR161" s="68" t="n"/>
      <c r="MS161" s="15">
        <f>IF(MN161&gt;0,(MN161-MN$10)/MN$10,0)</f>
        <v/>
      </c>
      <c r="MU161" s="13" t="n">
        <v>17.37</v>
      </c>
      <c r="MV161" s="68">
        <f>IF(MU161&gt;0,((MU161-MU160)/MU160),0)</f>
        <v/>
      </c>
      <c r="MW161" s="68">
        <f>IF(MU161&gt;0,MV161-$V161,0)</f>
        <v/>
      </c>
      <c r="MX161" s="68">
        <f>IF(MU161&gt;0,(MU161-MX$10)/MX$10,0)</f>
        <v/>
      </c>
      <c r="MY161" s="68" t="n"/>
      <c r="MZ161" s="15">
        <f>IF(MU161&gt;0,(MU161-MU$10)/MU$10,0)</f>
        <v/>
      </c>
      <c r="NB161" s="13" t="n">
        <v>275.2</v>
      </c>
      <c r="NC161" s="68">
        <f>IF(NB161&gt;0,((NB161-NB160)/NB160),0)</f>
        <v/>
      </c>
      <c r="ND161" s="68">
        <f>IF(NB161&gt;0,NC161-$V161,0)</f>
        <v/>
      </c>
      <c r="NE161" s="68">
        <f>IF(NB161&gt;0,(NB161-NE$10)/NE$10,0)</f>
        <v/>
      </c>
      <c r="NF161" s="68" t="n"/>
      <c r="NG161" s="15">
        <f>IF(NB161&gt;0,(NB161-NB$10)/NB$10,0)</f>
        <v/>
      </c>
      <c r="NI161" s="13" t="n">
        <v>7.55</v>
      </c>
      <c r="NJ161" s="68">
        <f>IF(NI161&gt;0,((NI161-NI160)/NI160),0)</f>
        <v/>
      </c>
      <c r="NK161" s="68">
        <f>IF(NI161&gt;0,NJ161-$V161,0)</f>
        <v/>
      </c>
      <c r="NL161" s="68">
        <f>IF(NI161&gt;0,(NI161-NL$10)/NL$10,0)</f>
        <v/>
      </c>
      <c r="NM161" s="68" t="n"/>
      <c r="NN161" s="15">
        <f>IF(NI161&gt;0,(NI161-NI$10)/NI$10,0)</f>
        <v/>
      </c>
      <c r="NP161" s="13" t="n">
        <v>650.76</v>
      </c>
      <c r="NQ161" s="68">
        <f>IF(NP161&gt;0,((NP161-NP160)/NP160),0)</f>
        <v/>
      </c>
      <c r="NR161" s="68">
        <f>IF(NP161&gt;0,NQ161-$V161,0)</f>
        <v/>
      </c>
      <c r="NS161" s="68">
        <f>IF(NP161&gt;0,(NP161-NS$10)/NS$10,0)</f>
        <v/>
      </c>
      <c r="NT161" s="68" t="n"/>
      <c r="NU161" s="15">
        <f>IF(NP161&gt;0,(NP161-NP$10)/NP$10,0)</f>
        <v/>
      </c>
      <c r="NW161" s="13" t="n">
        <v>201</v>
      </c>
      <c r="NX161" s="68">
        <f>IF(NW161&gt;0,((NW161-NW160)/NW160),0)</f>
        <v/>
      </c>
      <c r="NY161" s="68">
        <f>IF(NW161&gt;0,NX161-$V161,0)</f>
        <v/>
      </c>
      <c r="NZ161" s="68">
        <f>IF(NW161&gt;0,(NW161-NZ$10)/NZ$10,0)</f>
        <v/>
      </c>
      <c r="OA161" s="68" t="n"/>
      <c r="OB161" s="15">
        <f>IF(NW161&gt;0,(NW161-NW$10)/NW$10,0)</f>
        <v/>
      </c>
      <c r="OD161" s="13" t="n">
        <v>2.81</v>
      </c>
      <c r="OE161" s="68">
        <f>IF(OD161&gt;0,((OD161-OD160)/OD160),0)</f>
        <v/>
      </c>
      <c r="OF161" s="68">
        <f>IF(OD161&gt;0,OE161-$V161,0)</f>
        <v/>
      </c>
      <c r="OG161" s="68">
        <f>IF(OD161&gt;0,(OD161-OG$10)/OG$10,0)</f>
        <v/>
      </c>
      <c r="OH161" s="68" t="n"/>
      <c r="OI161" s="15">
        <f>IF(OD161&gt;0,(OD161-OD$10)/OD$10,0)</f>
        <v/>
      </c>
      <c r="OK161" s="13" t="n">
        <v>219.1</v>
      </c>
      <c r="OL161" s="68">
        <f>IF(OK161&gt;0,((OK161-OK160)/OK160),0)</f>
        <v/>
      </c>
      <c r="OM161" s="68">
        <f>IF(OK161&gt;0,OL161-$V161,0)</f>
        <v/>
      </c>
      <c r="ON161" s="68">
        <f>IF(OK161&gt;0,(OK161-ON$10)/ON$10,0)</f>
        <v/>
      </c>
      <c r="OO161" s="68" t="n"/>
      <c r="OP161" s="15">
        <f>IF(OK161&gt;0,(OK161-OK$10)/OK$10,0)</f>
        <v/>
      </c>
      <c r="OR161" s="13" t="n">
        <v>5.35</v>
      </c>
      <c r="OS161" s="68">
        <f>IF(OR161&gt;0,((OR161-OR160)/OR160),0)</f>
        <v/>
      </c>
      <c r="OT161" s="68">
        <f>IF(OR161&gt;0,OS161-$V161,0)</f>
        <v/>
      </c>
      <c r="OU161" s="68">
        <f>IF(OR161&gt;0,(OR161-OU$10)/OU$10,0)</f>
        <v/>
      </c>
      <c r="OV161" s="68" t="n"/>
      <c r="OW161" s="15">
        <f>IF(OR161&gt;0,(OR161-OR$10)/OR$10,0)</f>
        <v/>
      </c>
      <c r="OY161" s="13" t="n">
        <v>154.8</v>
      </c>
      <c r="OZ161" s="68">
        <f>IF(OY161&gt;0,((OY161-OY160)/OY160),0)</f>
        <v/>
      </c>
      <c r="PA161" s="68">
        <f>IF(OY161&gt;0,OZ161-$V161,0)</f>
        <v/>
      </c>
      <c r="PB161" s="68">
        <f>IF(OY161&gt;0,(OY161-PB$10)/PB$10,0)</f>
        <v/>
      </c>
      <c r="PC161" s="68" t="n"/>
      <c r="PD161" s="15">
        <f>IF(OY161&gt;0,(OY161-OY$10)/OY$10,0)</f>
        <v/>
      </c>
      <c r="PE161" s="18" t="n"/>
      <c r="PF161" s="13" t="n">
        <v>270.32</v>
      </c>
      <c r="PG161" s="68">
        <f>IF(PF161&gt;0,((PF161-PF160)/PF160),0)</f>
        <v/>
      </c>
      <c r="PH161" s="68">
        <f>IF(PF161&gt;0,PG161-$V161,0)</f>
        <v/>
      </c>
      <c r="PI161" s="68">
        <f>IF(PF161&gt;0,(PF161-PI$10)/PI$10,0)</f>
        <v/>
      </c>
      <c r="PJ161" s="68" t="n"/>
      <c r="PK161" s="15">
        <f>IF(PF161&gt;0,(PF161-PF$10)/PF$10,0)</f>
        <v/>
      </c>
      <c r="PM161" s="13" t="n"/>
      <c r="PN161" s="68">
        <f>IF(PM161&gt;0,((PM161-PM160)/PM160),0)</f>
        <v/>
      </c>
      <c r="PO161" s="68">
        <f>PN161-$V161</f>
        <v/>
      </c>
      <c r="PP161" s="68">
        <f>IF(PM161&gt;0,(PM161-PP$10)/PP$10,0)</f>
        <v/>
      </c>
      <c r="PQ161" s="68" t="n"/>
      <c r="PR161" s="15">
        <f>IF(PM161&gt;0,(PM161-PM$10)/PM$10,0)</f>
        <v/>
      </c>
      <c r="PT161" s="13" t="n">
        <v>9.609999999999999</v>
      </c>
      <c r="PU161" s="68">
        <f>IF(PT161&gt;0,((PT161-PT160)/PT160),0)</f>
        <v/>
      </c>
      <c r="PV161" s="68">
        <f>IF(PT161&gt;0,PU161-$V161,0)</f>
        <v/>
      </c>
      <c r="PW161" s="68">
        <f>IF(PT161&gt;0,(PT161-PW$10)/PW$10,0)</f>
        <v/>
      </c>
      <c r="PX161" s="68" t="n"/>
      <c r="PY161" s="15">
        <f>IF(PT161&gt;0,(PT161-PT$10)/PT$10,0)</f>
        <v/>
      </c>
      <c r="QA161" s="13" t="n">
        <v>265.76</v>
      </c>
      <c r="QB161" s="68">
        <f>IF(QA161&gt;0,((QA161-QA160)/QA160),0)</f>
        <v/>
      </c>
      <c r="QC161" s="68">
        <f>IF(QA161&gt;0,QB161-$V161,0)</f>
        <v/>
      </c>
      <c r="QD161" s="68">
        <f>IF(QA161&gt;0,(QA161-QD$10)/QD$10,0)</f>
        <v/>
      </c>
      <c r="QE161" s="68" t="n"/>
      <c r="QF161" s="15">
        <f>IF(QA161&gt;0,(QA161-QA$10)/QA$10,0)</f>
        <v/>
      </c>
      <c r="QH161" s="13" t="n">
        <v>1.761</v>
      </c>
      <c r="QI161" s="68">
        <f>IF(QH161&gt;0,((QH161-QH160)/QH160),0)</f>
        <v/>
      </c>
      <c r="QJ161" s="68">
        <f>IF(QH161&gt;0,QI161-$V161,0)</f>
        <v/>
      </c>
      <c r="QK161" s="68">
        <f>IF(QH161&gt;0,(QH161-QK$10)/QK$10,0)</f>
        <v/>
      </c>
      <c r="QL161" s="68" t="n"/>
      <c r="QM161" s="15">
        <f>IF(QH161&gt;0,(QH161-QH$10)/QH$10,0)</f>
        <v/>
      </c>
      <c r="QO161" s="13" t="n">
        <v>15.44</v>
      </c>
      <c r="QP161" s="68">
        <f>IF(QO161&gt;0,((QO161-QO160)/QO160),0)</f>
        <v/>
      </c>
      <c r="QQ161" s="68">
        <f>IF(QO161&gt;0,QP161-$V161,0)</f>
        <v/>
      </c>
      <c r="QR161" s="68">
        <f>IF(QO161&gt;0,(QO161-QR$10)/QR$10,0)</f>
        <v/>
      </c>
      <c r="QS161" s="68" t="n"/>
      <c r="QT161" s="15">
        <f>IF(QO161&gt;0,(QO161-QO$10)/QO$10,0)</f>
        <v/>
      </c>
      <c r="QV161" s="13" t="n">
        <v>3.234</v>
      </c>
      <c r="QW161" s="68">
        <f>IF(QV161&gt;0,((QV161-QV160)/QV160),0)</f>
        <v/>
      </c>
      <c r="QX161" s="68">
        <f>IF(QV161&gt;0,QW161-$V161,0)</f>
        <v/>
      </c>
      <c r="QY161" s="68">
        <f>IF(QV161&gt;0,(QV161-QY$10)/QY$10,0)</f>
        <v/>
      </c>
      <c r="QZ161" s="68" t="n"/>
      <c r="RA161" s="15">
        <f>IF(QV161&gt;0,(QV161-QV$10)/QV$10,0)</f>
        <v/>
      </c>
      <c r="RC161" s="13" t="n">
        <v>44.61</v>
      </c>
      <c r="RD161" s="68">
        <f>IF(RC161&gt;0,((RC161-RC160)/RC160),0)</f>
        <v/>
      </c>
      <c r="RE161" s="68">
        <f>IF(RC161&gt;0,RD161-$V161,0)</f>
        <v/>
      </c>
      <c r="RF161" s="68">
        <f>IF(RC161&gt;0,(RC161-RF$10)/RF$10,0)</f>
        <v/>
      </c>
      <c r="RG161" s="68" t="n"/>
      <c r="RH161" s="15">
        <f>IF(RC161&gt;0,(RC161-RC$10)/RC$10,0)</f>
        <v/>
      </c>
      <c r="RJ161" s="13" t="n">
        <v>242.09</v>
      </c>
      <c r="RK161" s="68">
        <f>IF(RJ161&gt;0,((RJ161-RJ160)/RJ160),0)</f>
        <v/>
      </c>
      <c r="RL161" s="68">
        <f>RK161-$V161</f>
        <v/>
      </c>
      <c r="RM161" s="68">
        <f>IF(RJ161&gt;0,(RJ161-RM$10)/RM$10,0)</f>
        <v/>
      </c>
      <c r="RN161" s="68" t="n"/>
      <c r="RO161" s="15">
        <f>IF(RJ161&gt;0,(RJ161-RJ$10)/RJ$10,0)</f>
        <v/>
      </c>
      <c r="RQ161" s="13" t="n">
        <v>17.6</v>
      </c>
      <c r="RR161" s="68">
        <f>IF(RQ161&gt;0,((RQ161-RQ160)/RQ160),0)</f>
        <v/>
      </c>
      <c r="RS161" s="68">
        <f>RR161-$V161</f>
        <v/>
      </c>
      <c r="RT161" s="68">
        <f>IF(RQ161&gt;0,(RQ161-RT$10)/RT$10,0)</f>
        <v/>
      </c>
      <c r="RU161" s="68" t="n"/>
      <c r="RV161" s="15">
        <f>IF(RQ161&gt;0,(RQ161-RQ$10)/RQ$10,0)</f>
        <v/>
      </c>
      <c r="RX161" s="13" t="n">
        <v>182.68</v>
      </c>
      <c r="RY161" s="68">
        <f>IF(RX161&gt;0,((RX161-RX160)/RX160),0)</f>
        <v/>
      </c>
      <c r="RZ161" s="68">
        <f>RY161-$V161</f>
        <v/>
      </c>
      <c r="SA161" s="68">
        <f>IF(RX161&gt;0,(RX161-SA$10)/SA$10,0)</f>
        <v/>
      </c>
      <c r="SB161" s="68" t="n"/>
      <c r="SC161" s="15">
        <f>IF(RX161&gt;0,(RX161-RX$10)/RX$10,0)</f>
        <v/>
      </c>
      <c r="SE161" s="13" t="n">
        <v>15.98</v>
      </c>
      <c r="SF161" s="68">
        <f>IF(SE161&gt;0,((SE161-SE160)/SE160),0)</f>
        <v/>
      </c>
      <c r="SG161" s="68">
        <f>SF161-$V161</f>
        <v/>
      </c>
      <c r="SH161" s="68">
        <f>IF(SE161&gt;0,(SE161-SH$10)/SH$10,0)</f>
        <v/>
      </c>
      <c r="SI161" s="68" t="n"/>
      <c r="SJ161" s="15">
        <f>IF(SE161&gt;0,(SE161-SE$10)/SE$10,0)</f>
        <v/>
      </c>
      <c r="SL161" s="13" t="n">
        <v>1.63</v>
      </c>
      <c r="SM161" s="68">
        <f>IF(SL161&gt;0,((SL161-SL160)/SL160),0)</f>
        <v/>
      </c>
      <c r="SN161" s="68">
        <f>SM161-$V161</f>
        <v/>
      </c>
      <c r="SO161" s="68">
        <f>IF(SL161&gt;0,(SL161-SO$10)/SO$10,0)</f>
        <v/>
      </c>
      <c r="SP161" s="68" t="n"/>
      <c r="SQ161" s="15">
        <f>IF(SL161&gt;0,(SL161-SL$10)/SL$10,0)</f>
        <v/>
      </c>
      <c r="SS161" s="13" t="n">
        <v>17.37</v>
      </c>
      <c r="ST161" s="68">
        <f>IF(SS161&gt;0,((SS161-SS160)/SS160),0)</f>
        <v/>
      </c>
      <c r="SU161" s="68">
        <f>ST161-$V161</f>
        <v/>
      </c>
      <c r="SV161" s="68">
        <f>IF(SS161&gt;0,(SS161-SV$10)/SV$10,0)</f>
        <v/>
      </c>
      <c r="SW161" s="68" t="n"/>
      <c r="SX161" s="15">
        <f>IF(SS161&gt;0,(SS161-SS$10)/SS$10,0)</f>
        <v/>
      </c>
      <c r="SZ161" s="13" t="n">
        <v>72.69</v>
      </c>
      <c r="TA161" s="68">
        <f>IF(SZ161&gt;0,((SZ161-SZ160)/SZ160),0)</f>
        <v/>
      </c>
      <c r="TB161" s="68">
        <f>TA161-$V161</f>
        <v/>
      </c>
      <c r="TC161" s="68">
        <f>IF(SZ161&gt;0,(SZ161-TC$10)/TC$10,0)</f>
        <v/>
      </c>
      <c r="TD161" s="68" t="n"/>
      <c r="TE161" s="15">
        <f>IF(SZ161&gt;0,(SZ161-SZ$10)/SZ$10,0)</f>
        <v/>
      </c>
      <c r="TG161" s="587" t="n">
        <v>0.2824</v>
      </c>
      <c r="TH161" s="68">
        <f>IF(TG161&gt;0,((TG161-TG160)/TG160),0)</f>
        <v/>
      </c>
      <c r="TI161" s="68">
        <f>TH161-$V161</f>
        <v/>
      </c>
      <c r="TJ161" s="68">
        <f>IF(TG161&gt;0,(TG161-TJ$10)/TJ$10,0)</f>
        <v/>
      </c>
      <c r="TK161" s="68" t="n"/>
      <c r="TL161" s="15">
        <f>IF(TG161&gt;0,(TG161-TG$10)/TG$10,0)</f>
        <v/>
      </c>
      <c r="TN161" s="13" t="n">
        <v>96.31999999999999</v>
      </c>
      <c r="TO161" s="68">
        <f>IF(TN161&gt;0,((TN161-TN160)/TN160),0)</f>
        <v/>
      </c>
      <c r="TP161" s="68">
        <f>TO161-$V161</f>
        <v/>
      </c>
      <c r="TQ161" s="68">
        <f>IF(TN161&gt;0,(TN161-TQ$10)/TQ$10,0)</f>
        <v/>
      </c>
      <c r="TR161" s="68" t="n"/>
      <c r="TS161" s="15">
        <f>IF(TN161&gt;0,(TN161-TN$10)/TN$10,0)</f>
        <v/>
      </c>
      <c r="TU161" s="587" t="n">
        <v>3.3</v>
      </c>
      <c r="TV161" s="68">
        <f>IF(TU161&gt;0,((TU161-TU160)/TU160),0)</f>
        <v/>
      </c>
      <c r="TW161" s="68">
        <f>TV161-$V161</f>
        <v/>
      </c>
      <c r="TX161" s="68">
        <f>IF(TU161&gt;0,(TU161-TX$10)/TX$10,0)</f>
        <v/>
      </c>
      <c r="TY161" s="68" t="n"/>
      <c r="TZ161" s="15">
        <f>IF(TU161&gt;0,(TU161-TU$10)/TU$10,0)</f>
        <v/>
      </c>
      <c r="UB161" s="587" t="n"/>
      <c r="UC161" s="68">
        <f>IF(UB161&gt;0,((UB161-UB160)/UB160),0)</f>
        <v/>
      </c>
      <c r="UD161" s="68">
        <f>UC161-$V161</f>
        <v/>
      </c>
      <c r="UE161" s="68">
        <f>IF(UB161&gt;0,(UB161-UE$10)/UE$10,0)</f>
        <v/>
      </c>
      <c r="UF161" s="68" t="n"/>
      <c r="UG161" s="15">
        <f>IF(UB161&gt;0,(UB161-UB$10)/UB$10,0)</f>
        <v/>
      </c>
      <c r="UI161" s="587" t="n"/>
      <c r="UJ161" s="68">
        <f>IF(UI161&gt;0,((UI161-UI160)/UI160),0)</f>
        <v/>
      </c>
      <c r="UK161" s="68">
        <f>UJ161-$V161</f>
        <v/>
      </c>
      <c r="UL161" s="68">
        <f>IF(UI161&gt;0,(UI161-UL$10)/UL$10,0)</f>
        <v/>
      </c>
      <c r="UM161" s="68" t="n"/>
      <c r="UN161" s="15">
        <f>IF(UI161&gt;0,(UI161-UI$10)/UI$10,0)</f>
        <v/>
      </c>
      <c r="UP161" s="587" t="n"/>
      <c r="UQ161" s="68">
        <f>IF(UP161&gt;0,((UP161-UP160)/UP160),0)</f>
        <v/>
      </c>
      <c r="UR161" s="68">
        <f>UQ161-$V161</f>
        <v/>
      </c>
      <c r="US161" s="68">
        <f>IF(UP161&gt;0,(UP161-US$10)/US$10,0)</f>
        <v/>
      </c>
      <c r="UT161" s="68" t="n"/>
      <c r="UU161" s="15">
        <f>IF(UP161&gt;0,(UP161-UP$10)/UP$10,0)</f>
        <v/>
      </c>
      <c r="UW161" s="587" t="n"/>
      <c r="UX161" s="68">
        <f>IF(UW161&gt;0,((UW161-UW160)/UW160),0)</f>
        <v/>
      </c>
      <c r="UY161" s="68">
        <f>UX161-$V161</f>
        <v/>
      </c>
      <c r="UZ161" s="68">
        <f>IF(UW161&gt;0,(UW161-UZ$10)/UZ$10,0)</f>
        <v/>
      </c>
      <c r="VA161" s="68" t="n"/>
      <c r="VB161" s="15">
        <f>IF(UW161&gt;0,(UW161-UW$10)/UW$10,0)</f>
        <v/>
      </c>
      <c r="VD161" s="587" t="n"/>
      <c r="VE161" s="68">
        <f>IF(VD161&gt;0,((VD161-VD160)/VD160),0)</f>
        <v/>
      </c>
      <c r="VF161" s="68">
        <f>VE161-$V161</f>
        <v/>
      </c>
      <c r="VG161" s="68">
        <f>IF(VD161&gt;0,(VD161-VG$10)/VG$10,0)</f>
        <v/>
      </c>
      <c r="VH161" s="68" t="n"/>
      <c r="VI161" s="15">
        <f>IF(VD161&gt;0,(VD161-VD$10)/VD$10,0)</f>
        <v/>
      </c>
      <c r="VM161" s="21">
        <f>IF($C161&gt;0,(($IK$5*IG161)+($GT$5*GP161)+($JM$5*JI161)+($JF$5*JB161)+($IY$5*IU161)+($IR$5*IN161)+($ID$5*HZ161)+($HW$5*HS161)+($HP$5*HL161)+($HI$5*HE161)+($GF$5*GB161)+($FY$5*FU161)+($FR$5*FN161)+($FK$5*FG161)+($FD$5*EZ161)+($EW$5*ES161)+($EP$5*EL161)+($EI$5*EE161)+($EB$5*DX161)+($DU$5*DQ161)+($DN$5*DJ161)+($DG$5*DC161)+($CZ$5*CV161)+($CS$5*CO161)+($CL$5*CH161)+($CE$5*CA161)+($BX$5*BT161)+($BQ$5*BM161)+($BJ$5*BF161)+($BC$5*AY161)+($AV$5*AR161)+($AO$5*AK161)+($AH$5*AD161)+($JT$5*JP161)+($KA$5*JW161)+($KO$5*KK161)+($PR$5*PN161)+($GM$5*GI161)+($HA$5*GW161)+($KV$5*KR161)+($KH$5*KD161)+($LC$5*KY161)+($MS$5*MO161)+($ML$5*MH161)+($ME$5*MA161)+($LX$5*LT161)+($LQ$5*LM161)+($LJ$5*LF161)+(MV161*$MZ$5)+(NC161*$NG$5)+(NJ161*$NN$5)+($OI$5*OE161)+($NU$5*NQ161)+($OB$5*NX161)+($PK$5*PG161)+($OP$5*OL161)+($OW$5*OS161)+($PD$5*OZ161)+(PU161*$PY$5)+(QB161*$QF$5)+(QI161*$QM$5)+(QP161*$QT$5)+(QW161*$RA$5)+(RD161*$RH$5)+(RK161*$RO$5)+(RR161*$RV$5)+(RY161*$SC$5)+(SF161*$SJ$5)+(SM161*$SQ$5)+(ST161*$SX$5)+(TA161*$TE$5))+(TH161*$TL$5)+(TO161*$TS$5))/$VM$5</f>
        <v/>
      </c>
      <c r="VN161" s="538" t="n"/>
      <c r="VO161" s="21">
        <f>IF($C161&gt;0,(($IK$5*II161)+($GT$5*GR161)+($JM$5*JK161)+($JF$5*JD161)+($IY$5*IW161)+($IR$5*IP161)+($ID$5*IB161)+($HW$5*HU161)+($HP$5*HN161)+($HI$5*HG161)+($GF$5*GD161)+($FY$5*FW161)+($FR$5*FP161)+($FK$5*FI161)+($FD$5*FB161)+($EW$5*EU161)+($EP$5*EN161)+($EI$5*EG161)+($EB$5*DZ161)+($DU$5*DS161)+($DN$5*DL161)+($DG$5*DE161)+($CZ$5*CX161)+($CS$5*CQ161)+($CL$5*CJ161)+($CE$5*CC161)+($BX$5*BV161)+($BQ$5*BO161)+($BJ$5*BH161)+($BC$5*BA161)+($AV$5*AT161)+($AO$5*AM161)+($AH$5*AF161)+($KO$5*KM161)+($KH$5*KF161)+($KA$5*JY161)+($JT$5*JR161)+($PR$5*PP161)+($GM$5*GK161)+($HA$5*GY161)+($KV$5*KT161)+($LC$5*LA161)+($MS$5*MQ161)+($ML$5*MJ161)+($ME$5*MC161)+($LX$5*LV161)+($LQ$5*LO161)+($LJ$5*LH161)+(MX161*$MZ$5)+(NE161*$NG$5)+(NL161*$NN$5)+($OI$5*OG161)+($NU$5*NS161)+($OB$5*NZ161)+($PD$5*PB161)+($OW$5*OU161)+($OP$5*ON161)+($PK$5*PI161)+($PY$5*PW161)+($QF$5*QD161)+($QM$5*QK161)+($QT$5*QR161)+($RA$5*QY161)+($RH$5*RF161)+($RO$5*RM161)+(RT161*$RV$5)+(SA161*$SC$5)+(SH161*$SJ$5)+(SO161*$SQ$5)+(SV161*$SX$5)+(TC161*$TE$5)+(TJ161*$TL$5)+(TQ161*$TS$5))/$VM$5,0)</f>
        <v/>
      </c>
      <c r="VP161" s="14" t="n"/>
      <c r="VQ161" s="21">
        <f>IF($C161&gt;0,(($IK$5*IK161)+($GT$5*GT161)+($JM$5*JM161)+($JF$5*JF161)+($IY$5*IY161)+($IR$5*IR161)+($ID$5*ID161)+($HW$5*HW161)+($HP$5*HP161)+($HI$5*HI161)+($GF$5*GF161)+($FY$5*FY161)+($FR$5*FR161)+($FK$5*FK161)+($FD$5*FD161)+($EW$5*EW161)+($EP$5*EP161)+($EI$5*EI161)+($EB$5*EB161)+($DU$5*DU161)+($DN$5*DN161)+($DG$5*DG161)+($CZ$5*CZ161)+($CS$5*CS161)+($CL$5*CL161)+($CE$5*CE161)+($BX$5*BX161)+($BQ$5*BQ161)+($BJ$5*BJ161)+($BC$5*BC161)+($AV$5*AV161)+($AO$5*AO161)+($AH$5*AH161)+($KO$5*KO161)+($PR$5*PR161)+($GM$5*GM161)+($HA$5*HA161)+($KH$5*KH161)+($KA$5*KA161)+($JT$5*JT161)+($KV$5*KV161)+($LC$5*LC161)+($MS$5*MS161)+($ML$5*ML161)+($ME$5*ME161)+($LX$5*LX161)+($LQ$5*LQ161)+($LJ$5*LJ161)+($OI$5*OI161)+($NU$5*NU161)+($NN$5*NN161)+($NG$5*NG161)+($MZ$5*MZ161)+(OB161*$OB$5)+($PD$5*PD161)+($OW$5*OW161)+($OP$5*OP161)+($PK$5*PK161)+(PY161*$PY$5)+(QF161*$QF$5)+(QM161*$QM$5)+(QT161*$QT$5)+(RA161*$RA$5)+(RH161*$RH$5)+(RO161*$RO$5)+(RV161*$RV$5)+(SC161*$SC$5)+(SJ161*$SJ$5)+(SQ161*$SQ$5)+(SX161*$SX$5)+(TE161*$TE$5)+(TL161*$TL$5)+(TS161*$TS$5))/$VM$5,0)</f>
        <v/>
      </c>
    </row>
    <row r="162" ht="16" customHeight="1" s="545">
      <c r="A162" s="127" t="n">
        <v>45881</v>
      </c>
      <c r="B162" s="4">
        <f>A162</f>
        <v/>
      </c>
      <c r="C162" s="13" t="n">
        <v>44458.61</v>
      </c>
      <c r="D162" s="138">
        <f>IF(C162&gt;0,C162-C161,0)</f>
        <v/>
      </c>
      <c r="E162" s="68">
        <f>IF(C162&gt;0,D162/C161,0)</f>
        <v/>
      </c>
      <c r="F162" s="15">
        <f>IF(C162&gt;0,(C162-C$10)/C$10,0)</f>
        <v/>
      </c>
      <c r="G162" s="13" t="n">
        <v>6445.76</v>
      </c>
      <c r="H162" s="138">
        <f>IF(G162&gt;0,G162-G161,0)</f>
        <v/>
      </c>
      <c r="I162" s="68">
        <f>IF(G162&gt;0,H162/G161,0)</f>
        <v/>
      </c>
      <c r="J162" s="15">
        <f>IF(G162&gt;0,(G162-G$10)/G$10,0)</f>
        <v/>
      </c>
      <c r="K162" s="13" t="n">
        <v>21681.9</v>
      </c>
      <c r="L162" s="138">
        <f>IF(K162&gt;0,K162-K161,0)</f>
        <v/>
      </c>
      <c r="M162" s="68">
        <f>IF(K162&gt;0,L162/K161,0)</f>
        <v/>
      </c>
      <c r="N162" s="15">
        <f>IF(K162&gt;0,(K162-K$10)/K$10,0)</f>
        <v/>
      </c>
      <c r="O162" s="13" t="n">
        <v>2282.78</v>
      </c>
      <c r="P162" s="138">
        <f>IF(O162&gt;0,O162-O161,0)</f>
        <v/>
      </c>
      <c r="Q162" s="68">
        <f>IF(O162&gt;0,P162/O161,0)</f>
        <v/>
      </c>
      <c r="R162" s="15">
        <f>IF(O162&gt;0,(O162-O$10)/O$10,0)</f>
        <v/>
      </c>
      <c r="S162" s="18">
        <f>IF(O162&gt;0,(((O162*0.7)*Q162)+((K162*0.9)*M162)+((G162*0.65)*I162)+((C162*0.6)*E162))/(O162+K162+G162+C162),0)</f>
        <v/>
      </c>
      <c r="T162" s="121">
        <f>IF(O162&gt;0,(S162*200)+T161,0)</f>
        <v/>
      </c>
      <c r="U162" s="121">
        <f>T162</f>
        <v/>
      </c>
      <c r="V162" s="134">
        <f>IF(T162&gt;0,(T162-T161)/T161,0)</f>
        <v/>
      </c>
      <c r="W162" s="21">
        <f>IF(T162&gt;0,(T162-T$11)/T$11,0)</f>
        <v/>
      </c>
      <c r="X162" s="18">
        <f>IF(T162&gt;0,((Q162+M162+I162+E162)/4),0)</f>
        <v/>
      </c>
      <c r="Y162" s="353" t="n">
        <v>144533.81</v>
      </c>
      <c r="Z162" s="15" t="n">
        <v>2e-06</v>
      </c>
      <c r="AA162" s="21">
        <f>Z162-$V162</f>
        <v/>
      </c>
      <c r="AC162" s="13" t="n">
        <v>253.59</v>
      </c>
      <c r="AD162" s="68">
        <f>IF(AC162&gt;0,((AC162-AC161)/AC161),0)</f>
        <v/>
      </c>
      <c r="AE162" s="68">
        <f>IF(AC162&gt;0,AD162-$V162,0)</f>
        <v/>
      </c>
      <c r="AF162" s="68">
        <f>IF(AC162&gt;0,(AC162-AF$10)/AF$10,0)</f>
        <v/>
      </c>
      <c r="AG162" s="68" t="n"/>
      <c r="AH162" s="15">
        <f>IF(AC162&gt;0,(AC162-AC$10)/AC$10,0)</f>
        <v/>
      </c>
      <c r="AJ162" s="13" t="n">
        <v>24.32</v>
      </c>
      <c r="AK162" s="68">
        <f>IF(AJ162&gt;0,((AJ162-AJ161)/AJ161),0)</f>
        <v/>
      </c>
      <c r="AL162" s="68">
        <f>IF(AJ162&gt;0,AK162-$V162,0)</f>
        <v/>
      </c>
      <c r="AM162" s="68">
        <f>IF(AJ162&gt;0,(AJ162-AM$10)/AM$10,0)</f>
        <v/>
      </c>
      <c r="AN162" s="68" t="n"/>
      <c r="AO162" s="15">
        <f>IF(AJ162&gt;0,(AJ162-AJ$10)/AJ$10,0)</f>
        <v/>
      </c>
      <c r="AQ162" s="13" t="n">
        <v>23.89</v>
      </c>
      <c r="AR162" s="68">
        <f>IF(AQ162&gt;0,((AQ162-AQ161)/AQ161),0)</f>
        <v/>
      </c>
      <c r="AS162" s="68">
        <f>IF(AQ162&gt;0,AR162-$V162,0)</f>
        <v/>
      </c>
      <c r="AT162" s="68">
        <f>IF(AQ162&gt;0,(AQ162-AT$10)/AT$10,0)</f>
        <v/>
      </c>
      <c r="AU162" s="68" t="n"/>
      <c r="AV162" s="15">
        <f>IF(AQ162&gt;0,(AQ162-AQ$10)/AQ$10,0)</f>
        <v/>
      </c>
      <c r="AX162" s="13" t="n">
        <v>224.06</v>
      </c>
      <c r="AY162" s="68">
        <f>IF(AX162&gt;0,((AX162-AX161)/AX161),0)</f>
        <v/>
      </c>
      <c r="AZ162" s="68">
        <f>IF(AX162&gt;0,AY162-$V162,0)</f>
        <v/>
      </c>
      <c r="BA162" s="68">
        <f>IF(AX162&gt;0,(AX162-BA$10)/BA$10,0)</f>
        <v/>
      </c>
      <c r="BB162" s="68" t="n"/>
      <c r="BC162" s="15">
        <f>IF(AX162&gt;0,(AX162-AX$10)/AX$10,0)</f>
        <v/>
      </c>
      <c r="BE162" s="13" t="n">
        <v>81.2</v>
      </c>
      <c r="BF162" s="68">
        <f>IF(BE162&gt;0,((BE162-BE161)/BE161),0)</f>
        <v/>
      </c>
      <c r="BG162" s="68">
        <f>IF(BE162&gt;0,BF162-$V162,0)</f>
        <v/>
      </c>
      <c r="BH162" s="68" t="n"/>
      <c r="BI162" s="68" t="n"/>
      <c r="BJ162" s="15">
        <f>IF(BE162&gt;0,(BE162-BE$10)/BE$10,0)</f>
        <v/>
      </c>
      <c r="BL162" s="13" t="n">
        <v>76.13</v>
      </c>
      <c r="BM162" s="68">
        <f>IF(BL162&gt;0,((BL162-BL161)/BL161),0)</f>
        <v/>
      </c>
      <c r="BN162" s="68">
        <f>IF(BL162&gt;0,BM162-$V162,0)</f>
        <v/>
      </c>
      <c r="BO162" s="68">
        <f>IF(BL162&gt;0,(BL162-BO$10)/BO$10,0)</f>
        <v/>
      </c>
      <c r="BP162" s="68" t="n"/>
      <c r="BQ162" s="15">
        <f>IF(BL162&gt;0,(BL162-BL$10)/BL$10,0)</f>
        <v/>
      </c>
      <c r="BS162" s="13" t="n">
        <v>45.24</v>
      </c>
      <c r="BT162" s="68">
        <f>IF(BS162&gt;0,((BS162-BS161)/BS161),0)</f>
        <v/>
      </c>
      <c r="BU162" s="68">
        <f>IF(BS162&gt;0,BT162-$V162,0)</f>
        <v/>
      </c>
      <c r="BV162" s="68">
        <f>IF(BS162&gt;0,(BS162-BV$10)/BV$10,0)</f>
        <v/>
      </c>
      <c r="BW162" s="68" t="n"/>
      <c r="BX162" s="15">
        <f>IF(BS162&gt;0,(BS162-BS$10)/BS$10,0)</f>
        <v/>
      </c>
      <c r="BZ162" s="13" t="n"/>
      <c r="CA162" s="68">
        <f>IF(BZ162&gt;0,((BZ162-BZ161)/BZ161),0)</f>
        <v/>
      </c>
      <c r="CB162" s="68">
        <f>IF(BZ162&gt;0,CA162-$V162,0)</f>
        <v/>
      </c>
      <c r="CC162" s="68">
        <f>IF(BZ162&gt;0,(BZ162-CC$10)/CC$10,0)</f>
        <v/>
      </c>
      <c r="CD162" s="68" t="n"/>
      <c r="CE162" s="15">
        <f>IF(BZ162&gt;0,(BZ162-BZ$10)/BZ$10,0)</f>
        <v/>
      </c>
      <c r="CG162" s="13" t="n">
        <v>29.59</v>
      </c>
      <c r="CH162" s="68">
        <f>IF(CG162&gt;0,((CG162-CG161)/CG161),0)</f>
        <v/>
      </c>
      <c r="CI162" s="68">
        <f>IF(CG162&gt;0,CH162-$V162,0)</f>
        <v/>
      </c>
      <c r="CJ162" s="68">
        <f>IF(CG162&gt;0,(CG162-CJ$10)/CJ$10,0)</f>
        <v/>
      </c>
      <c r="CK162" s="68" t="n"/>
      <c r="CL162" s="15">
        <f>IF(CG162&gt;0,(CG162-CG$10)/CG$10,0)</f>
        <v/>
      </c>
      <c r="CN162" s="13" t="n">
        <v>34.06</v>
      </c>
      <c r="CO162" s="68">
        <f>IF(CN162&gt;0,((CN162-CN161)/CN161),0)</f>
        <v/>
      </c>
      <c r="CP162" s="68">
        <f>IF(CN162&gt;0,CO162-$V162,0)</f>
        <v/>
      </c>
      <c r="CQ162" s="68">
        <f>IF(CN162&gt;0,(CN162-CQ$10)/CQ$10,0)</f>
        <v/>
      </c>
      <c r="CR162" s="68" t="n"/>
      <c r="CS162" s="15">
        <f>IF(CN162&gt;0,(CN162-CN$10)/CN$10,0)</f>
        <v/>
      </c>
      <c r="CU162" s="13" t="n">
        <v>38.84</v>
      </c>
      <c r="CV162" s="68">
        <f>IF(CU162&gt;0,((CU162-CU161)/CU161),0)</f>
        <v/>
      </c>
      <c r="CW162" s="68">
        <f>IF(CU162&gt;0,CV162-$V162,0)</f>
        <v/>
      </c>
      <c r="CX162" s="68">
        <f>IF(CU162&gt;0,(CU162-CX$10)/CX$10,0)</f>
        <v/>
      </c>
      <c r="CY162" s="68" t="n"/>
      <c r="CZ162" s="15">
        <f>IF(CU162&gt;0,(CU162-CU$10)/CU$10,0)</f>
        <v/>
      </c>
      <c r="DB162" s="13" t="n">
        <v>20.92</v>
      </c>
      <c r="DC162" s="68">
        <f>IF(DB162&gt;0,((DB162-DB161)/DB161),0)</f>
        <v/>
      </c>
      <c r="DD162" s="68">
        <f>IF(DB162&gt;0,DC162-$V162,0)</f>
        <v/>
      </c>
      <c r="DE162" s="68">
        <f>IF(DB162&gt;0,(DB162-DE$10)/DE$10,0)</f>
        <v/>
      </c>
      <c r="DF162" s="68" t="n"/>
      <c r="DG162" s="15">
        <f>IF(DB162&gt;0,(DB162-DB$10)/DB$10,0)</f>
        <v/>
      </c>
      <c r="DI162" s="13" t="n">
        <v>50.66</v>
      </c>
      <c r="DJ162" s="68">
        <f>IF(DI162&gt;0,((DI162-DI161)/DI161),0)</f>
        <v/>
      </c>
      <c r="DK162" s="68">
        <f>IF(DI162&gt;0,DJ162-$V162,0)</f>
        <v/>
      </c>
      <c r="DL162" s="68">
        <f>IF(DI162&gt;0,(DI162-DL$10)/DL$10,0)</f>
        <v/>
      </c>
      <c r="DM162" s="68" t="n"/>
      <c r="DN162" s="15">
        <f>IF(DI162&gt;0,(DI162-DI$10)/DI$10,0)</f>
        <v/>
      </c>
      <c r="DP162" s="13" t="n">
        <v>44.31</v>
      </c>
      <c r="DQ162" s="68">
        <f>IF(DP162&gt;0,((DP162-DP161)/DP161),0)</f>
        <v/>
      </c>
      <c r="DR162" s="68">
        <f>IF(DP162&gt;0,DQ162-$V162,0)</f>
        <v/>
      </c>
      <c r="DS162" s="68" t="n"/>
      <c r="DT162" s="68" t="n"/>
      <c r="DU162" s="15">
        <f>IF(DP162&gt;0,(DP162-DP$10)/DP$10,0)</f>
        <v/>
      </c>
      <c r="DV162" s="18" t="n"/>
      <c r="DW162" s="13" t="n">
        <v>38.76</v>
      </c>
      <c r="DX162" s="68">
        <f>IF(DW162&gt;0,((DW162-DW161)/DW161),0)</f>
        <v/>
      </c>
      <c r="DY162" s="68">
        <f>IF(DW162&gt;0,DX162-$V162,0)</f>
        <v/>
      </c>
      <c r="DZ162" s="68">
        <f>IF(DW162&gt;0,(DW162-DZ$10)/DZ$10,0)</f>
        <v/>
      </c>
      <c r="EA162" s="68" t="n"/>
      <c r="EB162" s="15">
        <f>IF(DW162&gt;0,(DW162-DW$10)/DW$10,0)</f>
        <v/>
      </c>
      <c r="ED162" s="13" t="n">
        <v>41.02</v>
      </c>
      <c r="EE162" s="68">
        <f>IF(ED162&gt;0,((ED162-ED161)/ED161),0)</f>
        <v/>
      </c>
      <c r="EF162" s="68">
        <f>IF(ED162&gt;0,EE162-$V162,0)</f>
        <v/>
      </c>
      <c r="EG162" s="68">
        <f>IF(ED162&gt;0,(ED162-EG$10)/EG$10,0)</f>
        <v/>
      </c>
      <c r="EH162" s="68" t="n"/>
      <c r="EI162" s="15">
        <f>IF(ED162&gt;0,(ED162-ED$10)/ED$10,0)</f>
        <v/>
      </c>
      <c r="EK162" s="13" t="n">
        <v>134.06</v>
      </c>
      <c r="EL162" s="68">
        <f>IF(EK162&gt;0,((EK162-EK161)/EK161),0)</f>
        <v/>
      </c>
      <c r="EM162" s="68">
        <f>IF(EK162&gt;0,EL162-$V162,0)</f>
        <v/>
      </c>
      <c r="EN162" s="68">
        <f>IF(EK162&gt;0,(EK162-EN$10)/EN$10,0)</f>
        <v/>
      </c>
      <c r="EO162" s="68" t="n"/>
      <c r="EP162" s="15">
        <f>IF(EK162&gt;0,(EK162-EK$10)/EK$10,0)</f>
        <v/>
      </c>
      <c r="ER162" s="13" t="n">
        <v>40.5</v>
      </c>
      <c r="ES162" s="68">
        <f>IF(ER162&gt;0,((ER162-ER161)/ER161),0)</f>
        <v/>
      </c>
      <c r="ET162" s="68">
        <f>IF(ER162&gt;0,ES162-$V162,0)</f>
        <v/>
      </c>
      <c r="EU162" s="68">
        <f>IF(ER162&gt;0,(ER162-EU$10)/EU$10,0)</f>
        <v/>
      </c>
      <c r="EV162" s="68" t="n"/>
      <c r="EW162" s="15">
        <f>IF(ER162&gt;0,(ER162-ER$10)/ER$10,0)</f>
        <v/>
      </c>
      <c r="EY162" s="13" t="n">
        <v>42.1</v>
      </c>
      <c r="EZ162" s="68">
        <f>IF(EY162&gt;0,((EY162-EY161)/EY161),0)</f>
        <v/>
      </c>
      <c r="FA162" s="68">
        <f>IF(EY162&gt;0,EZ162-$V162,0)</f>
        <v/>
      </c>
      <c r="FB162" s="68" t="n"/>
      <c r="FC162" s="68" t="n"/>
      <c r="FD162" s="15">
        <f>IF(EY162&gt;0,(EY162-EY$10)/EY$10,0)</f>
        <v/>
      </c>
      <c r="FF162" s="13" t="n">
        <v>57.49</v>
      </c>
      <c r="FG162" s="68">
        <f>IF(FF162&gt;0,((FF162-FF161)/FF161),0)</f>
        <v/>
      </c>
      <c r="FH162" s="68">
        <f>IF(FF162&gt;0,FG162-$V162,0)</f>
        <v/>
      </c>
      <c r="FI162" s="68">
        <f>IF(FF162&gt;0,(FF162-FI$10)/FI$10,0)</f>
        <v/>
      </c>
      <c r="FJ162" s="68" t="n"/>
      <c r="FK162" s="15">
        <f>IF(FF162&gt;0,(FF162-FF$10)/FF$10,0)</f>
        <v/>
      </c>
      <c r="FM162" s="13" t="n">
        <v>205.82</v>
      </c>
      <c r="FN162" s="68">
        <f>IF(FM162&gt;0,((FM162-FM161)/FM161),0)</f>
        <v/>
      </c>
      <c r="FO162" s="68">
        <f>IF(FM162&gt;0,FN162-$V162,0)</f>
        <v/>
      </c>
      <c r="FP162" s="68">
        <f>IF(FM162&gt;0,(FM162-FP$10)/FP$10,0)</f>
        <v/>
      </c>
      <c r="FQ162" s="68" t="n"/>
      <c r="FR162" s="15">
        <f>IF(FM162&gt;0,(FM162-FM$10)/FM$10,0)</f>
        <v/>
      </c>
      <c r="FT162" s="13" t="n">
        <v>90.70999999999999</v>
      </c>
      <c r="FU162" s="68">
        <f>IF(FT162&gt;0,((FT162-FT161)/FT161),0)</f>
        <v/>
      </c>
      <c r="FV162" s="68">
        <f>IF(FT162&gt;0,FU162-$V162,0)</f>
        <v/>
      </c>
      <c r="FW162" s="68">
        <f>IF(FT162&gt;0,(FT162-FW$10)/FW$10,0)</f>
        <v/>
      </c>
      <c r="FX162" s="68" t="n"/>
      <c r="FY162" s="15">
        <f>IF(FT162&gt;0,(FT162-FT$10)/FT$10,0)</f>
        <v/>
      </c>
      <c r="GA162" s="13" t="n">
        <v>18.34</v>
      </c>
      <c r="GB162" s="68">
        <f>IF(GA162&gt;0,((GA162-GA161)/GA161),0)</f>
        <v/>
      </c>
      <c r="GC162" s="68">
        <f>IF(GA162&gt;0,GB162-$V162,0)</f>
        <v/>
      </c>
      <c r="GD162" s="68" t="n"/>
      <c r="GE162" s="68" t="n"/>
      <c r="GF162" s="15">
        <f>IF(GA162&gt;0,(GA162-GA$10)/GA$10,0)</f>
        <v/>
      </c>
      <c r="GG162" s="18" t="n"/>
      <c r="GH162" s="13" t="n">
        <v>19.8</v>
      </c>
      <c r="GI162" s="68">
        <f>IF(GH162&gt;0,((GH162-GH161)/GH161),0)</f>
        <v/>
      </c>
      <c r="GJ162" s="68">
        <f>IF(GH162&gt;0,GI162-$V162,0)</f>
        <v/>
      </c>
      <c r="GK162" s="68">
        <f>IF(GH162&gt;0,(GH162-GK$10)/GK$10,0)</f>
        <v/>
      </c>
      <c r="GL162" s="68" t="n"/>
      <c r="GM162" s="15">
        <f>IF(GH162&gt;0,(GH162-GH$10)/GH$10,0)</f>
        <v/>
      </c>
      <c r="GO162" s="13" t="n">
        <v>25.49</v>
      </c>
      <c r="GP162" s="68">
        <f>IF(GO162&gt;0,((GO162-GO161)/GO161),0)</f>
        <v/>
      </c>
      <c r="GQ162" s="68">
        <f>IF(GO162&gt;0,GP162-$V162,0)</f>
        <v/>
      </c>
      <c r="GR162" s="68" t="n"/>
      <c r="GS162" s="68" t="n"/>
      <c r="GT162" s="15">
        <f>IF(GO162&gt;0,(GO162-GO$10)/GO$10,0)</f>
        <v/>
      </c>
      <c r="GV162" s="13" t="n">
        <v>16.65</v>
      </c>
      <c r="GW162" s="68">
        <f>IF(GV162&gt;0,((GV162-GV161)/GV161),0)</f>
        <v/>
      </c>
      <c r="GX162" s="68">
        <f>IF(GV162&gt;0,GW162-$V162,0)</f>
        <v/>
      </c>
      <c r="GY162" s="68">
        <f>IF(GV162&gt;0,(GV162-GY$10)/GY$10,0)</f>
        <v/>
      </c>
      <c r="GZ162" s="68" t="n"/>
      <c r="HA162" s="15">
        <f>IF(GV162&gt;0,(GV162-GV$10)/GV$10,0)</f>
        <v/>
      </c>
      <c r="HD162" s="13" t="n">
        <v>340.84</v>
      </c>
      <c r="HE162" s="68">
        <f>IF(HD162&gt;0,((HD162-HD161)/HD161),0)</f>
        <v/>
      </c>
      <c r="HF162" s="68">
        <f>IF(HD162&gt;0,HE162-$V162,0)</f>
        <v/>
      </c>
      <c r="HG162" s="68">
        <f>IF(HD162&gt;0,(HD162-HG$10)/HG$10,0)</f>
        <v/>
      </c>
      <c r="HH162" s="68" t="n"/>
      <c r="HI162" s="15">
        <f>IF(HD162&gt;0,(HD162-HD$10)/HD$10,0)</f>
        <v/>
      </c>
      <c r="HK162" s="13" t="n">
        <v>69.14</v>
      </c>
      <c r="HL162" s="68">
        <f>IF(HK162&gt;0,((HK162-HK161)/HK161),0)</f>
        <v/>
      </c>
      <c r="HM162" s="68">
        <f>IF(HK162&gt;0,HL162-$V162,0)</f>
        <v/>
      </c>
      <c r="HN162" s="68">
        <f>IF(HK162&gt;0,(HK162-HN$10)/HN$10,0)</f>
        <v/>
      </c>
      <c r="HO162" s="68" t="n"/>
      <c r="HP162" s="15">
        <f>IF(HK162&gt;0,(HK162-HK$10)/HK$10,0)</f>
        <v/>
      </c>
      <c r="HR162" s="13" t="n">
        <v>106.13</v>
      </c>
      <c r="HS162" s="68">
        <f>IF(HR162&gt;0,((HR162-HR161)/HR161),0)</f>
        <v/>
      </c>
      <c r="HT162" s="68">
        <f>IF(HR162&gt;0,HS162-$V162,0)</f>
        <v/>
      </c>
      <c r="HU162" s="68">
        <f>IF(HR162&gt;0,(HR162-HU$10)/HU$10,0)</f>
        <v/>
      </c>
      <c r="HV162" s="68" t="n"/>
      <c r="HW162" s="15">
        <f>IF(HR162&gt;0,(HR162-HR$10)/HR$10,0)</f>
        <v/>
      </c>
      <c r="HY162" s="13" t="n">
        <v>183.16</v>
      </c>
      <c r="HZ162" s="68">
        <f>IF(HY162&gt;0,((HY162-HY161)/HY161),0)</f>
        <v/>
      </c>
      <c r="IA162" s="68">
        <f>IF(HY162&gt;0,HZ162-$V162,0)</f>
        <v/>
      </c>
      <c r="IB162" s="68">
        <f>IF(HY162&gt;0,(HY162-IB$10)/IB$10,0)</f>
        <v/>
      </c>
      <c r="IC162" s="68" t="n"/>
      <c r="ID162" s="15">
        <f>IF(HY162&gt;0,(HY162-HY$10)/HY$10,0)</f>
        <v/>
      </c>
      <c r="IF162" s="13" t="n">
        <v>312.83</v>
      </c>
      <c r="IG162" s="68">
        <f>IF(IF162&gt;0,((IF162-IF161)/IF161),0)</f>
        <v/>
      </c>
      <c r="IH162" s="68">
        <f>IF(IF162&gt;0,IG162-$V162,0)</f>
        <v/>
      </c>
      <c r="II162" s="68">
        <f>IF(IF162&gt;0,(IF162-II$10)/II$10,0)</f>
        <v/>
      </c>
      <c r="IJ162" s="68" t="n"/>
      <c r="IK162" s="15">
        <f>IF(IF162&gt;0,(IF162-IF$10)/IF$10,0)</f>
        <v/>
      </c>
      <c r="IM162" s="13" t="n">
        <v>268</v>
      </c>
      <c r="IN162" s="68">
        <f>IF(IM162&gt;0,((IM162-IM161)/IM161),0)</f>
        <v/>
      </c>
      <c r="IO162" s="68">
        <f>IF(IM162&gt;0,IN162-$V162,0)</f>
        <v/>
      </c>
      <c r="IP162" s="68">
        <f>IF(IM162&gt;0,(IM162-IP$10)/IP$10,0)</f>
        <v/>
      </c>
      <c r="IQ162" s="68" t="n"/>
      <c r="IR162" s="15">
        <f>IF(IM162&gt;0,(IM162-IM$10)/IM$10,0)</f>
        <v/>
      </c>
      <c r="IT162" s="13" t="n">
        <v>78.43000000000001</v>
      </c>
      <c r="IU162" s="68">
        <f>IF(IT162&gt;0,((IT162-IT161)/IT161),0)</f>
        <v/>
      </c>
      <c r="IV162" s="68">
        <f>IF(IT162&gt;0,IU162-$V162,0)</f>
        <v/>
      </c>
      <c r="IW162" s="68">
        <f>IF(IT162&gt;0,(IT162-IW$10)/IW$10,0)</f>
        <v/>
      </c>
      <c r="IX162" s="68" t="n"/>
      <c r="IY162" s="15">
        <f>IF(IT162&gt;0,(IT162-IT$10)/IT$10,0)</f>
        <v/>
      </c>
      <c r="JA162" s="13" t="n">
        <v>790</v>
      </c>
      <c r="JB162" s="68">
        <f>IF(JA162&gt;0,((JA162-JA161)/JA161),0)</f>
        <v/>
      </c>
      <c r="JC162" s="68">
        <f>IF(JA162&gt;0,JB162-$V162,0)</f>
        <v/>
      </c>
      <c r="JD162" s="68">
        <f>IF(JA162&gt;0,(JA162-JD$10)/JD$10,0)</f>
        <v/>
      </c>
      <c r="JE162" s="68" t="n"/>
      <c r="JF162" s="15">
        <f>IF(JA162&gt;0,(JA162-JA$10)/JA$10,0)</f>
        <v/>
      </c>
      <c r="JH162" s="13" t="n">
        <v>529.24</v>
      </c>
      <c r="JI162" s="68">
        <f>IF(JH162&gt;0,((JH162-JH161)/JH161),0)</f>
        <v/>
      </c>
      <c r="JJ162" s="68">
        <f>IF(JH162&gt;0,JI162-$V162,0)</f>
        <v/>
      </c>
      <c r="JK162" s="68">
        <f>IF(JH162&gt;0,(JH162-JK$10)/JK$10,0)</f>
        <v/>
      </c>
      <c r="JL162" s="68" t="n"/>
      <c r="JM162" s="15">
        <f>IF(JH162&gt;0,(JH162-JH$10)/JH$10,0)</f>
        <v/>
      </c>
      <c r="JO162" s="13" t="n">
        <v>23.76</v>
      </c>
      <c r="JP162" s="68">
        <f>IF(JO162&gt;0,((JO162-JO161)/JO161),0)</f>
        <v/>
      </c>
      <c r="JQ162" s="68">
        <f>IF(JO162&gt;0,JP162-$V162,0)</f>
        <v/>
      </c>
      <c r="JR162" s="68">
        <f>IF(JO162&gt;0,(JO162-JR$10)/JR$10,0)</f>
        <v/>
      </c>
      <c r="JS162" s="68" t="n"/>
      <c r="JT162" s="15">
        <f>IF(JO162&gt;0,(JO162-JO$10)/JO$10,0)</f>
        <v/>
      </c>
      <c r="JV162" s="13" t="n">
        <v>2.16</v>
      </c>
      <c r="JW162" s="68">
        <f>IF(JV162&gt;0,((JV162-JV161)/JV161),0)</f>
        <v/>
      </c>
      <c r="JX162" s="68">
        <f>IF(JV162&gt;0,JW162-$V162,0)</f>
        <v/>
      </c>
      <c r="JY162" s="68">
        <f>IF(JV162&gt;0,(JV162-JY$10)/JY$10,0)</f>
        <v/>
      </c>
      <c r="JZ162" s="68" t="n"/>
      <c r="KA162" s="15">
        <f>IF(JV162&gt;0,(JV162-JV$10)/JV$10,0)</f>
        <v/>
      </c>
      <c r="KC162" s="13" t="n">
        <v>20.44</v>
      </c>
      <c r="KD162" s="68">
        <f>IF(KC162&gt;0,((KC162-KC161)/KC161),0)</f>
        <v/>
      </c>
      <c r="KE162" s="68">
        <f>IF(KC162&gt;0,KD162-$V162,0)</f>
        <v/>
      </c>
      <c r="KF162" s="68">
        <f>IF(KC162&gt;0,(KC162-KF$10)/KF$10,0)</f>
        <v/>
      </c>
      <c r="KG162" s="68" t="n"/>
      <c r="KH162" s="15">
        <f>IF(KC162&gt;0,(KC162-KC$10)/KC$10,0)</f>
        <v/>
      </c>
      <c r="KI162" s="18" t="n"/>
      <c r="KJ162" s="13" t="n">
        <v>125.38</v>
      </c>
      <c r="KK162" s="68">
        <f>IF(KJ162&gt;0,((KJ162-KJ161)/KJ161),0)</f>
        <v/>
      </c>
      <c r="KL162" s="68">
        <f>IF(KJ162&gt;0,KK162-$V162,0)</f>
        <v/>
      </c>
      <c r="KM162" s="68">
        <f>IF(KJ162&gt;0,(KJ162-KM$10)/KM$10,0)</f>
        <v/>
      </c>
      <c r="KN162" s="68" t="n"/>
      <c r="KO162" s="15">
        <f>IF(KJ162&gt;0,(KJ162-KJ$10)/KJ$10,0)</f>
        <v/>
      </c>
      <c r="KQ162" s="13" t="n">
        <v>1.774</v>
      </c>
      <c r="KR162" s="68">
        <f>IF(KQ162&gt;0,((KQ162-KQ161)/KQ161),0)</f>
        <v/>
      </c>
      <c r="KS162" s="68">
        <f>IF(KQ162&gt;0,KR162-$V162,0)</f>
        <v/>
      </c>
      <c r="KT162" s="68">
        <f>IF(KQ162&gt;0,(KQ162-KT$10)/KT$10,0)</f>
        <v/>
      </c>
      <c r="KU162" s="68" t="n"/>
      <c r="KV162" s="15">
        <f>IF(KQ162&gt;0,(KQ162-KQ$10)/KQ$10,0)</f>
        <v/>
      </c>
      <c r="KW162" s="18" t="n"/>
      <c r="KX162" s="13" t="n">
        <v>51.73</v>
      </c>
      <c r="KY162" s="68">
        <f>IF(KX162&gt;0,((KX162-KX161)/KX161),0)</f>
        <v/>
      </c>
      <c r="KZ162" s="68">
        <f>IF(KX162&gt;0,KY162-$V162,0)</f>
        <v/>
      </c>
      <c r="LA162" s="68">
        <f>IF(KX162&gt;0,(KX162-LA$10)/LA$10,0)</f>
        <v/>
      </c>
      <c r="LB162" s="68" t="n"/>
      <c r="LC162" s="15">
        <f>IF(KX162&gt;0,(KX162-KX$10)/KX$10,0)</f>
        <v/>
      </c>
      <c r="LD162" s="18" t="n"/>
      <c r="LE162" s="13" t="n">
        <v>51.27</v>
      </c>
      <c r="LF162" s="68">
        <f>IF(LE162&gt;0,((LE162-LE161)/LE161),0)</f>
        <v/>
      </c>
      <c r="LG162" s="68">
        <f>IF(LE162&gt;0,LF162-$V162,0)</f>
        <v/>
      </c>
      <c r="LH162" s="68">
        <f>IF(LE162&gt;0,(LE162-LH$10)/LH$10,0)</f>
        <v/>
      </c>
      <c r="LI162" s="68" t="n"/>
      <c r="LJ162" s="15">
        <f>IF(LE162&gt;0,(LE162-LE$10)/LE$10,0)</f>
        <v/>
      </c>
      <c r="LL162" s="13" t="n">
        <v>135.38</v>
      </c>
      <c r="LM162" s="68">
        <f>IF(LL162&gt;0,((LL162-LL161)/LL161),0)</f>
        <v/>
      </c>
      <c r="LN162" s="68">
        <f>IF(LL162&gt;0,LM162-$V162,0)</f>
        <v/>
      </c>
      <c r="LO162" s="68">
        <f>IF(LL162&gt;0,(LL162-LO$10)/LO$10,0)</f>
        <v/>
      </c>
      <c r="LP162" s="68" t="n"/>
      <c r="LQ162" s="15">
        <f>IF(LL162&gt;0,(LL162-LL$10)/LL$10,0)</f>
        <v/>
      </c>
      <c r="LS162" s="13" t="n">
        <v>19.33</v>
      </c>
      <c r="LT162" s="68">
        <f>IF(LS162&gt;0,((LS162-LS161)/LS161),0)</f>
        <v/>
      </c>
      <c r="LU162" s="68">
        <f>IF(LS162&gt;0,LT162-$V162,0)</f>
        <v/>
      </c>
      <c r="LV162" s="68" t="n"/>
      <c r="LW162" s="68" t="n"/>
      <c r="LX162" s="15">
        <f>IF(LS162&gt;0,(LS162-LS$10)/LS$10,0)</f>
        <v/>
      </c>
      <c r="LZ162" s="13" t="n">
        <v>13.72</v>
      </c>
      <c r="MA162" s="68">
        <f>IF(LZ162&gt;0,((LZ162-LZ161)/LZ161),0)</f>
        <v/>
      </c>
      <c r="MB162" s="68">
        <f>IF(LZ162&gt;0,MA162-$V162,0)</f>
        <v/>
      </c>
      <c r="MC162" s="68">
        <f>IF(LZ162&gt;0,(LZ162-MC$10)/MC$10,0)</f>
        <v/>
      </c>
      <c r="MD162" s="68" t="n"/>
      <c r="ME162" s="15">
        <f>IF(LZ162&gt;0,(LZ162-LZ$10)/LZ$10,0)</f>
        <v/>
      </c>
      <c r="MG162" s="13" t="n">
        <v>78.47</v>
      </c>
      <c r="MH162" s="68">
        <f>IF(MG162&gt;0,((MG162-MG161)/MG161),0)</f>
        <v/>
      </c>
      <c r="MI162" s="68">
        <f>IF(MG162&gt;0,MH162-$V162,0)</f>
        <v/>
      </c>
      <c r="MJ162" s="68">
        <f>IF(MG162&gt;0,(MG162-MJ$10)/MJ$10,0)</f>
        <v/>
      </c>
      <c r="MK162" s="68" t="n"/>
      <c r="ML162" s="15">
        <f>IF(MG162&gt;0,(MG162-MG$10)/MG$10,0)</f>
        <v/>
      </c>
      <c r="MN162" s="13" t="n">
        <v>179.51</v>
      </c>
      <c r="MO162" s="68">
        <f>IF(MN162&gt;0,((MN162-MN161)/MN161),0)</f>
        <v/>
      </c>
      <c r="MP162" s="68">
        <f>IF(MN162&gt;0,MO162-$V162,0)</f>
        <v/>
      </c>
      <c r="MQ162" s="68">
        <f>IF(MN162&gt;0,(MN162-MQ$10)/MQ$10,0)</f>
        <v/>
      </c>
      <c r="MR162" s="68" t="n"/>
      <c r="MS162" s="15">
        <f>IF(MN162&gt;0,(MN162-MN$10)/MN$10,0)</f>
        <v/>
      </c>
      <c r="MU162" s="13" t="n">
        <v>17.37</v>
      </c>
      <c r="MV162" s="68">
        <f>IF(MU162&gt;0,((MU162-MU161)/MU161),0)</f>
        <v/>
      </c>
      <c r="MW162" s="68">
        <f>IF(MU162&gt;0,MV162-$V162,0)</f>
        <v/>
      </c>
      <c r="MX162" s="68">
        <f>IF(MU162&gt;0,(MU162-MX$10)/MX$10,0)</f>
        <v/>
      </c>
      <c r="MY162" s="68" t="n"/>
      <c r="MZ162" s="15">
        <f>IF(MU162&gt;0,(MU162-MU$10)/MU$10,0)</f>
        <v/>
      </c>
      <c r="NB162" s="13" t="n">
        <v>279.63</v>
      </c>
      <c r="NC162" s="68">
        <f>IF(NB162&gt;0,((NB162-NB161)/NB161),0)</f>
        <v/>
      </c>
      <c r="ND162" s="68">
        <f>IF(NB162&gt;0,NC162-$V162,0)</f>
        <v/>
      </c>
      <c r="NE162" s="68">
        <f>IF(NB162&gt;0,(NB162-NE$10)/NE$10,0)</f>
        <v/>
      </c>
      <c r="NF162" s="68" t="n"/>
      <c r="NG162" s="15">
        <f>IF(NB162&gt;0,(NB162-NB$10)/NB$10,0)</f>
        <v/>
      </c>
      <c r="NI162" s="13" t="n">
        <v>7.67</v>
      </c>
      <c r="NJ162" s="68">
        <f>IF(NI162&gt;0,((NI162-NI161)/NI161),0)</f>
        <v/>
      </c>
      <c r="NK162" s="68">
        <f>IF(NI162&gt;0,NJ162-$V162,0)</f>
        <v/>
      </c>
      <c r="NL162" s="68">
        <f>IF(NI162&gt;0,(NI162-NL$10)/NL$10,0)</f>
        <v/>
      </c>
      <c r="NM162" s="68" t="n"/>
      <c r="NN162" s="15">
        <f>IF(NI162&gt;0,(NI162-NI$10)/NI$10,0)</f>
        <v/>
      </c>
      <c r="NP162" s="13" t="n">
        <v>657.4400000000001</v>
      </c>
      <c r="NQ162" s="68">
        <f>IF(NP162&gt;0,((NP162-NP161)/NP161),0)</f>
        <v/>
      </c>
      <c r="NR162" s="68">
        <f>IF(NP162&gt;0,NQ162-$V162,0)</f>
        <v/>
      </c>
      <c r="NS162" s="68">
        <f>IF(NP162&gt;0,(NP162-NS$10)/NS$10,0)</f>
        <v/>
      </c>
      <c r="NT162" s="68" t="n"/>
      <c r="NU162" s="15">
        <f>IF(NP162&gt;0,(NP162-NP$10)/NP$10,0)</f>
        <v/>
      </c>
      <c r="NW162" s="13" t="n">
        <v>203.34</v>
      </c>
      <c r="NX162" s="68">
        <f>IF(NW162&gt;0,((NW162-NW161)/NW161),0)</f>
        <v/>
      </c>
      <c r="NY162" s="68">
        <f>IF(NW162&gt;0,NX162-$V162,0)</f>
        <v/>
      </c>
      <c r="NZ162" s="68">
        <f>IF(NW162&gt;0,(NW162-NZ$10)/NZ$10,0)</f>
        <v/>
      </c>
      <c r="OA162" s="68" t="n"/>
      <c r="OB162" s="15">
        <f>IF(NW162&gt;0,(NW162-NW$10)/NW$10,0)</f>
        <v/>
      </c>
      <c r="OD162" s="13" t="n">
        <v>2.77</v>
      </c>
      <c r="OE162" s="68">
        <f>IF(OD162&gt;0,((OD162-OD161)/OD161),0)</f>
        <v/>
      </c>
      <c r="OF162" s="68">
        <f>IF(OD162&gt;0,OE162-$V162,0)</f>
        <v/>
      </c>
      <c r="OG162" s="68">
        <f>IF(OD162&gt;0,(OD162-OG$10)/OG$10,0)</f>
        <v/>
      </c>
      <c r="OH162" s="68" t="n"/>
      <c r="OI162" s="15">
        <f>IF(OD162&gt;0,(OD162-OD$10)/OD$10,0)</f>
        <v/>
      </c>
      <c r="OK162" s="13" t="n">
        <v>217.37</v>
      </c>
      <c r="OL162" s="68">
        <f>IF(OK162&gt;0,((OK162-OK161)/OK161),0)</f>
        <v/>
      </c>
      <c r="OM162" s="68">
        <f>IF(OK162&gt;0,OL162-$V162,0)</f>
        <v/>
      </c>
      <c r="ON162" s="68">
        <f>IF(OK162&gt;0,(OK162-ON$10)/ON$10,0)</f>
        <v/>
      </c>
      <c r="OO162" s="68" t="n"/>
      <c r="OP162" s="15">
        <f>IF(OK162&gt;0,(OK162-OK$10)/OK$10,0)</f>
        <v/>
      </c>
      <c r="OR162" s="13" t="n">
        <v>5.31</v>
      </c>
      <c r="OS162" s="68">
        <f>IF(OR162&gt;0,((OR162-OR161)/OR161),0)</f>
        <v/>
      </c>
      <c r="OT162" s="68">
        <f>IF(OR162&gt;0,OS162-$V162,0)</f>
        <v/>
      </c>
      <c r="OU162" s="68">
        <f>IF(OR162&gt;0,(OR162-OU$10)/OU$10,0)</f>
        <v/>
      </c>
      <c r="OV162" s="68" t="n"/>
      <c r="OW162" s="15">
        <f>IF(OR162&gt;0,(OR162-OR$10)/OR$10,0)</f>
        <v/>
      </c>
      <c r="OY162" s="13" t="n">
        <v>155.49</v>
      </c>
      <c r="OZ162" s="68">
        <f>IF(OY162&gt;0,((OY162-OY161)/OY161),0)</f>
        <v/>
      </c>
      <c r="PA162" s="68">
        <f>IF(OY162&gt;0,OZ162-$V162,0)</f>
        <v/>
      </c>
      <c r="PB162" s="68">
        <f>IF(OY162&gt;0,(OY162-PB$10)/PB$10,0)</f>
        <v/>
      </c>
      <c r="PC162" s="68" t="n"/>
      <c r="PD162" s="15">
        <f>IF(OY162&gt;0,(OY162-OY$10)/OY$10,0)</f>
        <v/>
      </c>
      <c r="PE162" s="18" t="n"/>
      <c r="PF162" s="13" t="n">
        <v>270.21</v>
      </c>
      <c r="PG162" s="68">
        <f>IF(PF162&gt;0,((PF162-PF161)/PF161),0)</f>
        <v/>
      </c>
      <c r="PH162" s="68">
        <f>IF(PF162&gt;0,PG162-$V162,0)</f>
        <v/>
      </c>
      <c r="PI162" s="68">
        <f>IF(PF162&gt;0,(PF162-PI$10)/PI$10,0)</f>
        <v/>
      </c>
      <c r="PJ162" s="68" t="n"/>
      <c r="PK162" s="15">
        <f>IF(PF162&gt;0,(PF162-PF$10)/PF$10,0)</f>
        <v/>
      </c>
      <c r="PM162" s="13" t="n"/>
      <c r="PN162" s="68">
        <f>IF(PM162&gt;0,((PM162-PM161)/PM161),0)</f>
        <v/>
      </c>
      <c r="PO162" s="68">
        <f>PN162-$V162</f>
        <v/>
      </c>
      <c r="PP162" s="68">
        <f>IF(PM162&gt;0,(PM162-PP$10)/PP$10,0)</f>
        <v/>
      </c>
      <c r="PQ162" s="68" t="n"/>
      <c r="PR162" s="15">
        <f>IF(PM162&gt;0,(PM162-PM$10)/PM$10,0)</f>
        <v/>
      </c>
      <c r="PT162" s="13" t="n">
        <v>9.59</v>
      </c>
      <c r="PU162" s="68">
        <f>IF(PT162&gt;0,((PT162-PT161)/PT161),0)</f>
        <v/>
      </c>
      <c r="PV162" s="68">
        <f>IF(PT162&gt;0,PU162-$V162,0)</f>
        <v/>
      </c>
      <c r="PW162" s="68">
        <f>IF(PT162&gt;0,(PT162-PW$10)/PW$10,0)</f>
        <v/>
      </c>
      <c r="PX162" s="68" t="n"/>
      <c r="PY162" s="15">
        <f>IF(PT162&gt;0,(PT162-PT$10)/PT$10,0)</f>
        <v/>
      </c>
      <c r="QA162" s="13" t="n">
        <v>273.06</v>
      </c>
      <c r="QB162" s="68">
        <f>IF(QA162&gt;0,((QA162-QA161)/QA161),0)</f>
        <v/>
      </c>
      <c r="QC162" s="68">
        <f>IF(QA162&gt;0,QB162-$V162,0)</f>
        <v/>
      </c>
      <c r="QD162" s="68">
        <f>IF(QA162&gt;0,(QA162-QD$10)/QD$10,0)</f>
        <v/>
      </c>
      <c r="QE162" s="68" t="n"/>
      <c r="QF162" s="15">
        <f>IF(QA162&gt;0,(QA162-QA$10)/QA$10,0)</f>
        <v/>
      </c>
      <c r="QH162" s="13" t="n">
        <v>1.8</v>
      </c>
      <c r="QI162" s="68">
        <f>IF(QH162&gt;0,((QH162-QH161)/QH161),0)</f>
        <v/>
      </c>
      <c r="QJ162" s="68">
        <f>IF(QH162&gt;0,QI162-$V162,0)</f>
        <v/>
      </c>
      <c r="QK162" s="68">
        <f>IF(QH162&gt;0,(QH162-QK$10)/QK$10,0)</f>
        <v/>
      </c>
      <c r="QL162" s="68" t="n"/>
      <c r="QM162" s="15">
        <f>IF(QH162&gt;0,(QH162-QH$10)/QH$10,0)</f>
        <v/>
      </c>
      <c r="QO162" s="13" t="n">
        <v>19.04</v>
      </c>
      <c r="QP162" s="68">
        <f>IF(QO162&gt;0,((QO162-QO161)/QO161),0)</f>
        <v/>
      </c>
      <c r="QQ162" s="68">
        <f>IF(QO162&gt;0,QP162-$V162,0)</f>
        <v/>
      </c>
      <c r="QR162" s="68">
        <f>IF(QO162&gt;0,(QO162-QR$10)/QR$10,0)</f>
        <v/>
      </c>
      <c r="QS162" s="68" t="n"/>
      <c r="QT162" s="15">
        <f>IF(QO162&gt;0,(QO162-QO$10)/QO$10,0)</f>
        <v/>
      </c>
      <c r="QV162" s="13" t="n">
        <v>3.16</v>
      </c>
      <c r="QW162" s="68">
        <f>IF(QV162&gt;0,((QV162-QV161)/QV161),0)</f>
        <v/>
      </c>
      <c r="QX162" s="68">
        <f>IF(QV162&gt;0,QW162-$V162,0)</f>
        <v/>
      </c>
      <c r="QY162" s="68">
        <f>IF(QV162&gt;0,(QV162-QY$10)/QY$10,0)</f>
        <v/>
      </c>
      <c r="QZ162" s="68" t="n"/>
      <c r="RA162" s="15">
        <f>IF(QV162&gt;0,(QV162-QV$10)/QV$10,0)</f>
        <v/>
      </c>
      <c r="RC162" s="13" t="n">
        <v>46.63</v>
      </c>
      <c r="RD162" s="68">
        <f>IF(RC162&gt;0,((RC162-RC161)/RC161),0)</f>
        <v/>
      </c>
      <c r="RE162" s="68">
        <f>IF(RC162&gt;0,RD162-$V162,0)</f>
        <v/>
      </c>
      <c r="RF162" s="68">
        <f>IF(RC162&gt;0,(RC162-RF$10)/RF$10,0)</f>
        <v/>
      </c>
      <c r="RG162" s="68" t="n"/>
      <c r="RH162" s="15">
        <f>IF(RC162&gt;0,(RC162-RC$10)/RC$10,0)</f>
        <v/>
      </c>
      <c r="RJ162" s="13" t="n">
        <v>244.29</v>
      </c>
      <c r="RK162" s="68">
        <f>IF(RJ162&gt;0,((RJ162-RJ161)/RJ161),0)</f>
        <v/>
      </c>
      <c r="RL162" s="68">
        <f>RK162-$V162</f>
        <v/>
      </c>
      <c r="RM162" s="68">
        <f>IF(RJ162&gt;0,(RJ162-RM$10)/RM$10,0)</f>
        <v/>
      </c>
      <c r="RN162" s="68" t="n"/>
      <c r="RO162" s="15">
        <f>IF(RJ162&gt;0,(RJ162-RJ$10)/RJ$10,0)</f>
        <v/>
      </c>
      <c r="RQ162" s="13" t="n">
        <v>18.12</v>
      </c>
      <c r="RR162" s="68">
        <f>IF(RQ162&gt;0,((RQ162-RQ161)/RQ161),0)</f>
        <v/>
      </c>
      <c r="RS162" s="68">
        <f>RR162-$V162</f>
        <v/>
      </c>
      <c r="RT162" s="68">
        <f>IF(RQ162&gt;0,(RQ162-RT$10)/RT$10,0)</f>
        <v/>
      </c>
      <c r="RU162" s="68" t="n"/>
      <c r="RV162" s="15">
        <f>IF(RQ162&gt;0,(RQ162-RQ$10)/RQ$10,0)</f>
        <v/>
      </c>
      <c r="RX162" s="13" t="n">
        <v>186.97</v>
      </c>
      <c r="RY162" s="68">
        <f>IF(RX162&gt;0,((RX162-RX161)/RX161),0)</f>
        <v/>
      </c>
      <c r="RZ162" s="68">
        <f>RY162-$V162</f>
        <v/>
      </c>
      <c r="SA162" s="68">
        <f>IF(RX162&gt;0,(RX162-SA$10)/SA$10,0)</f>
        <v/>
      </c>
      <c r="SB162" s="68" t="n"/>
      <c r="SC162" s="15">
        <f>IF(RX162&gt;0,(RX162-RX$10)/RX$10,0)</f>
        <v/>
      </c>
      <c r="SE162" s="13" t="n">
        <v>16.2</v>
      </c>
      <c r="SF162" s="68">
        <f>IF(SE162&gt;0,((SE162-SE161)/SE161),0)</f>
        <v/>
      </c>
      <c r="SG162" s="68">
        <f>SF162-$V162</f>
        <v/>
      </c>
      <c r="SH162" s="68">
        <f>IF(SE162&gt;0,(SE162-SH$10)/SH$10,0)</f>
        <v/>
      </c>
      <c r="SI162" s="68" t="n"/>
      <c r="SJ162" s="15">
        <f>IF(SE162&gt;0,(SE162-SE$10)/SE$10,0)</f>
        <v/>
      </c>
      <c r="SL162" s="13" t="n">
        <v>1.6</v>
      </c>
      <c r="SM162" s="68">
        <f>IF(SL162&gt;0,((SL162-SL161)/SL161),0)</f>
        <v/>
      </c>
      <c r="SN162" s="68">
        <f>SM162-$V162</f>
        <v/>
      </c>
      <c r="SO162" s="68">
        <f>IF(SL162&gt;0,(SL162-SO$10)/SO$10,0)</f>
        <v/>
      </c>
      <c r="SP162" s="68" t="n"/>
      <c r="SQ162" s="15">
        <f>IF(SL162&gt;0,(SL162-SL$10)/SL$10,0)</f>
        <v/>
      </c>
      <c r="SS162" s="13" t="n">
        <v>18.51</v>
      </c>
      <c r="ST162" s="68">
        <f>IF(SS162&gt;0,((SS162-SS161)/SS161),0)</f>
        <v/>
      </c>
      <c r="SU162" s="68">
        <f>ST162-$V162</f>
        <v/>
      </c>
      <c r="SV162" s="68">
        <f>IF(SS162&gt;0,(SS162-SV$10)/SV$10,0)</f>
        <v/>
      </c>
      <c r="SW162" s="68" t="n"/>
      <c r="SX162" s="15">
        <f>IF(SS162&gt;0,(SS162-SS$10)/SS$10,0)</f>
        <v/>
      </c>
      <c r="SZ162" s="13" t="n">
        <v>74.95</v>
      </c>
      <c r="TA162" s="68">
        <f>IF(SZ162&gt;0,((SZ162-SZ161)/SZ161),0)</f>
        <v/>
      </c>
      <c r="TB162" s="68">
        <f>TA162-$V162</f>
        <v/>
      </c>
      <c r="TC162" s="68">
        <f>IF(SZ162&gt;0,(SZ162-TC$10)/TC$10,0)</f>
        <v/>
      </c>
      <c r="TD162" s="68" t="n"/>
      <c r="TE162" s="15">
        <f>IF(SZ162&gt;0,(SZ162-SZ$10)/SZ$10,0)</f>
        <v/>
      </c>
      <c r="TG162" s="587" t="n">
        <v>0.256</v>
      </c>
      <c r="TH162" s="68">
        <f>IF(TG162&gt;0,((TG162-TG161)/TG161),0)</f>
        <v/>
      </c>
      <c r="TI162" s="68">
        <f>TH162-$V162</f>
        <v/>
      </c>
      <c r="TJ162" s="68">
        <f>IF(TG162&gt;0,(TG162-TJ$10)/TJ$10,0)</f>
        <v/>
      </c>
      <c r="TK162" s="68" t="n"/>
      <c r="TL162" s="15">
        <f>IF(TG162&gt;0,(TG162-TG$10)/TG$10,0)</f>
        <v/>
      </c>
      <c r="TN162" s="13" t="n">
        <v>95.45</v>
      </c>
      <c r="TO162" s="68">
        <f>IF(TN162&gt;0,((TN162-TN161)/TN161),0)</f>
        <v/>
      </c>
      <c r="TP162" s="68">
        <f>TO162-$V162</f>
        <v/>
      </c>
      <c r="TQ162" s="68">
        <f>IF(TN162&gt;0,(TN162-TQ$10)/TQ$10,0)</f>
        <v/>
      </c>
      <c r="TR162" s="68" t="n"/>
      <c r="TS162" s="15">
        <f>IF(TN162&gt;0,(TN162-TN$10)/TN$10,0)</f>
        <v/>
      </c>
      <c r="TU162" s="587" t="n">
        <v>3.37</v>
      </c>
      <c r="TV162" s="68">
        <f>IF(TU162&gt;0,((TU162-TU161)/TU161),0)</f>
        <v/>
      </c>
      <c r="TW162" s="68">
        <f>TV162-$V162</f>
        <v/>
      </c>
      <c r="TX162" s="68">
        <f>IF(TU162&gt;0,(TU162-TX$10)/TX$10,0)</f>
        <v/>
      </c>
      <c r="TY162" s="68" t="n"/>
      <c r="TZ162" s="15">
        <f>IF(TU162&gt;0,(TU162-TU$10)/TU$10,0)</f>
        <v/>
      </c>
      <c r="UB162" s="587" t="n"/>
      <c r="UC162" s="68">
        <f>IF(UB162&gt;0,((UB162-UB161)/UB161),0)</f>
        <v/>
      </c>
      <c r="UD162" s="68">
        <f>UC162-$V162</f>
        <v/>
      </c>
      <c r="UE162" s="68">
        <f>IF(UB162&gt;0,(UB162-UE$10)/UE$10,0)</f>
        <v/>
      </c>
      <c r="UF162" s="68" t="n"/>
      <c r="UG162" s="15">
        <f>IF(UB162&gt;0,(UB162-UB$10)/UB$10,0)</f>
        <v/>
      </c>
      <c r="UI162" s="587" t="n"/>
      <c r="UJ162" s="68">
        <f>IF(UI162&gt;0,((UI162-UI161)/UI161),0)</f>
        <v/>
      </c>
      <c r="UK162" s="68">
        <f>UJ162-$V162</f>
        <v/>
      </c>
      <c r="UL162" s="68">
        <f>IF(UI162&gt;0,(UI162-UL$10)/UL$10,0)</f>
        <v/>
      </c>
      <c r="UM162" s="68" t="n"/>
      <c r="UN162" s="15">
        <f>IF(UI162&gt;0,(UI162-UI$10)/UI$10,0)</f>
        <v/>
      </c>
      <c r="UP162" s="587" t="n"/>
      <c r="UQ162" s="68">
        <f>IF(UP162&gt;0,((UP162-UP161)/UP161),0)</f>
        <v/>
      </c>
      <c r="UR162" s="68">
        <f>UQ162-$V162</f>
        <v/>
      </c>
      <c r="US162" s="68">
        <f>IF(UP162&gt;0,(UP162-US$10)/US$10,0)</f>
        <v/>
      </c>
      <c r="UT162" s="68" t="n"/>
      <c r="UU162" s="15">
        <f>IF(UP162&gt;0,(UP162-UP$10)/UP$10,0)</f>
        <v/>
      </c>
      <c r="UW162" s="587" t="n"/>
      <c r="UX162" s="68">
        <f>IF(UW162&gt;0,((UW162-UW161)/UW161),0)</f>
        <v/>
      </c>
      <c r="UY162" s="68">
        <f>UX162-$V162</f>
        <v/>
      </c>
      <c r="UZ162" s="68">
        <f>IF(UW162&gt;0,(UW162-UZ$10)/UZ$10,0)</f>
        <v/>
      </c>
      <c r="VA162" s="68" t="n"/>
      <c r="VB162" s="15">
        <f>IF(UW162&gt;0,(UW162-UW$10)/UW$10,0)</f>
        <v/>
      </c>
      <c r="VD162" s="587" t="n"/>
      <c r="VE162" s="68">
        <f>IF(VD162&gt;0,((VD162-VD161)/VD161),0)</f>
        <v/>
      </c>
      <c r="VF162" s="68">
        <f>VE162-$V162</f>
        <v/>
      </c>
      <c r="VG162" s="68">
        <f>IF(VD162&gt;0,(VD162-VG$10)/VG$10,0)</f>
        <v/>
      </c>
      <c r="VH162" s="68" t="n"/>
      <c r="VI162" s="15">
        <f>IF(VD162&gt;0,(VD162-VD$10)/VD$10,0)</f>
        <v/>
      </c>
      <c r="VM162" s="21">
        <f>IF($C162&gt;0,(($IK$5*IG162)+($GT$5*GP162)+($JM$5*JI162)+($JF$5*JB162)+($IY$5*IU162)+($IR$5*IN162)+($ID$5*HZ162)+($HW$5*HS162)+($HP$5*HL162)+($HI$5*HE162)+($GF$5*GB162)+($FY$5*FU162)+($FR$5*FN162)+($FK$5*FG162)+($FD$5*EZ162)+($EW$5*ES162)+($EP$5*EL162)+($EI$5*EE162)+($EB$5*DX162)+($DU$5*DQ162)+($DN$5*DJ162)+($DG$5*DC162)+($CZ$5*CV162)+($CS$5*CO162)+($CL$5*CH162)+($CE$5*CA162)+($BX$5*BT162)+($BQ$5*BM162)+($BJ$5*BF162)+($BC$5*AY162)+($AV$5*AR162)+($AO$5*AK162)+($AH$5*AD162)+($JT$5*JP162)+($KA$5*JW162)+($KO$5*KK162)+($PR$5*PN162)+($GM$5*GI162)+($HA$5*GW162)+($KV$5*KR162)+($KH$5*KD162)+($LC$5*KY162)+($MS$5*MO162)+($ML$5*MH162)+($ME$5*MA162)+($LX$5*LT162)+($LQ$5*LM162)+($LJ$5*LF162)+(MV162*$MZ$5)+(NC162*$NG$5)+(NJ162*$NN$5)+($OI$5*OE162)+($NU$5*NQ162)+($OB$5*NX162)+($PK$5*PG162)+($OP$5*OL162)+($OW$5*OS162)+($PD$5*OZ162)+(PU162*$PY$5)+(QB162*$QF$5)+(QI162*$QM$5)+(QP162*$QT$5)+(QW162*$RA$5)+(RD162*$RH$5)+(RK162*$RO$5)+(RR162*$RV$5)+(RY162*$SC$5)+(SF162*$SJ$5)+(SM162*$SQ$5)+(ST162*$SX$5)+(TA162*$TE$5))+(TH162*$TL$5)+(TO162*$TS$5))/$VM$5</f>
        <v/>
      </c>
      <c r="VN162" s="538" t="n"/>
      <c r="VO162" s="21">
        <f>IF($C162&gt;0,(($IK$5*II162)+($GT$5*GR162)+($JM$5*JK162)+($JF$5*JD162)+($IY$5*IW162)+($IR$5*IP162)+($ID$5*IB162)+($HW$5*HU162)+($HP$5*HN162)+($HI$5*HG162)+($GF$5*GD162)+($FY$5*FW162)+($FR$5*FP162)+($FK$5*FI162)+($FD$5*FB162)+($EW$5*EU162)+($EP$5*EN162)+($EI$5*EG162)+($EB$5*DZ162)+($DU$5*DS162)+($DN$5*DL162)+($DG$5*DE162)+($CZ$5*CX162)+($CS$5*CQ162)+($CL$5*CJ162)+($CE$5*CC162)+($BX$5*BV162)+($BQ$5*BO162)+($BJ$5*BH162)+($BC$5*BA162)+($AV$5*AT162)+($AO$5*AM162)+($AH$5*AF162)+($KO$5*KM162)+($KH$5*KF162)+($KA$5*JY162)+($JT$5*JR162)+($PR$5*PP162)+($GM$5*GK162)+($HA$5*GY162)+($KV$5*KT162)+($LC$5*LA162)+($MS$5*MQ162)+($ML$5*MJ162)+($ME$5*MC162)+($LX$5*LV162)+($LQ$5*LO162)+($LJ$5*LH162)+(MX162*$MZ$5)+(NE162*$NG$5)+(NL162*$NN$5)+($OI$5*OG162)+($NU$5*NS162)+($OB$5*NZ162)+($PD$5*PB162)+($OW$5*OU162)+($OP$5*ON162)+($PK$5*PI162)+($PY$5*PW162)+($QF$5*QD162)+($QM$5*QK162)+($QT$5*QR162)+($RA$5*QY162)+($RH$5*RF162)+($RO$5*RM162)+(RT162*$RV$5)+(SA162*$SC$5)+(SH162*$SJ$5)+(SO162*$SQ$5)+(SV162*$SX$5)+(TC162*$TE$5)+(TJ162*$TL$5)+(TQ162*$TS$5))/$VM$5,0)</f>
        <v/>
      </c>
      <c r="VP162" s="14" t="n"/>
      <c r="VQ162" s="21">
        <f>IF($C162&gt;0,(($IK$5*IK162)+($GT$5*GT162)+($JM$5*JM162)+($JF$5*JF162)+($IY$5*IY162)+($IR$5*IR162)+($ID$5*ID162)+($HW$5*HW162)+($HP$5*HP162)+($HI$5*HI162)+($GF$5*GF162)+($FY$5*FY162)+($FR$5*FR162)+($FK$5*FK162)+($FD$5*FD162)+($EW$5*EW162)+($EP$5*EP162)+($EI$5*EI162)+($EB$5*EB162)+($DU$5*DU162)+($DN$5*DN162)+($DG$5*DG162)+($CZ$5*CZ162)+($CS$5*CS162)+($CL$5*CL162)+($CE$5*CE162)+($BX$5*BX162)+($BQ$5*BQ162)+($BJ$5*BJ162)+($BC$5*BC162)+($AV$5*AV162)+($AO$5*AO162)+($AH$5*AH162)+($KO$5*KO162)+($PR$5*PR162)+($GM$5*GM162)+($HA$5*HA162)+($KH$5*KH162)+($KA$5*KA162)+($JT$5*JT162)+($KV$5*KV162)+($LC$5*LC162)+($MS$5*MS162)+($ML$5*ML162)+($ME$5*ME162)+($LX$5*LX162)+($LQ$5*LQ162)+($LJ$5*LJ162)+($OI$5*OI162)+($NU$5*NU162)+($NN$5*NN162)+($NG$5*NG162)+($MZ$5*MZ162)+(OB162*$OB$5)+($PD$5*PD162)+($OW$5*OW162)+($OP$5*OP162)+($PK$5*PK162)+(PY162*$PY$5)+(QF162*$QF$5)+(QM162*$QM$5)+(QT162*$QT$5)+(RA162*$RA$5)+(RH162*$RH$5)+(RO162*$RO$5)+(RV162*$RV$5)+(SC162*$SC$5)+(SJ162*$SJ$5)+(SQ162*$SQ$5)+(SX162*$SX$5)+(TE162*$TE$5)+(TL162*$TL$5)+(TS162*$TS$5))/$VM$5,0)</f>
        <v/>
      </c>
    </row>
    <row r="163" ht="16" customHeight="1" s="545">
      <c r="A163" s="127" t="n">
        <v>45882</v>
      </c>
      <c r="B163" s="4">
        <f>A163</f>
        <v/>
      </c>
      <c r="C163" s="13" t="n">
        <v>44922.27</v>
      </c>
      <c r="D163" s="138">
        <f>IF(C163&gt;0,C163-C162,0)</f>
        <v/>
      </c>
      <c r="E163" s="68">
        <f>IF(C163&gt;0,D163/C162,0)</f>
        <v/>
      </c>
      <c r="F163" s="15">
        <f>IF(C163&gt;0,(C163-C$10)/C$10,0)</f>
        <v/>
      </c>
      <c r="G163" s="13" t="n">
        <v>6466.58</v>
      </c>
      <c r="H163" s="138">
        <f>IF(G163&gt;0,G163-G162,0)</f>
        <v/>
      </c>
      <c r="I163" s="68">
        <f>IF(G163&gt;0,H163/G162,0)</f>
        <v/>
      </c>
      <c r="J163" s="15">
        <f>IF(G163&gt;0,(G163-G$10)/G$10,0)</f>
        <v/>
      </c>
      <c r="K163" s="13" t="n">
        <v>21713.14</v>
      </c>
      <c r="L163" s="138">
        <f>IF(K163&gt;0,K163-K162,0)</f>
        <v/>
      </c>
      <c r="M163" s="68">
        <f>IF(K163&gt;0,L163/K162,0)</f>
        <v/>
      </c>
      <c r="N163" s="15">
        <f>IF(K163&gt;0,(K163-K$10)/K$10,0)</f>
        <v/>
      </c>
      <c r="O163" s="13" t="n">
        <v>2328.06</v>
      </c>
      <c r="P163" s="138">
        <f>IF(O163&gt;0,O163-O162,0)</f>
        <v/>
      </c>
      <c r="Q163" s="68">
        <f>IF(O163&gt;0,P163/O162,0)</f>
        <v/>
      </c>
      <c r="R163" s="15">
        <f>IF(O163&gt;0,(O163-O$10)/O$10,0)</f>
        <v/>
      </c>
      <c r="S163" s="18">
        <f>IF(O163&gt;0,(((O163*0.7)*Q163)+((K163*0.9)*M163)+((G163*0.65)*I163)+((C163*0.6)*E163))/(O163+K163+G163+C163),0)</f>
        <v/>
      </c>
      <c r="T163" s="121">
        <f>IF(O163&gt;0,(S163*200)+T162,0)</f>
        <v/>
      </c>
      <c r="U163" s="121">
        <f>T163</f>
        <v/>
      </c>
      <c r="V163" s="134">
        <f>IF(T163&gt;0,(T163-T162)/T162,0)</f>
        <v/>
      </c>
      <c r="W163" s="21">
        <f>IF(T163&gt;0,(T163-T$11)/T$11,0)</f>
        <v/>
      </c>
      <c r="X163" s="18">
        <f>IF(T163&gt;0,((Q163+M163+I163+E163)/4),0)</f>
        <v/>
      </c>
      <c r="Y163" s="353" t="n">
        <v>144533.81</v>
      </c>
      <c r="Z163" s="15" t="n">
        <v>2e-06</v>
      </c>
      <c r="AA163" s="21">
        <f>Z163-$V163</f>
        <v/>
      </c>
      <c r="AC163" s="13" t="n">
        <v>253.21</v>
      </c>
      <c r="AD163" s="68">
        <f>IF(AC163&gt;0,((AC163-AC162)/AC162),0)</f>
        <v/>
      </c>
      <c r="AE163" s="68">
        <f>IF(AC163&gt;0,AD163-$V163,0)</f>
        <v/>
      </c>
      <c r="AF163" s="68">
        <f>IF(AC163&gt;0,(AC163-AF$10)/AF$10,0)</f>
        <v/>
      </c>
      <c r="AG163" s="68" t="n"/>
      <c r="AH163" s="15">
        <f>IF(AC163&gt;0,(AC163-AC$10)/AC$10,0)</f>
        <v/>
      </c>
      <c r="AJ163" s="13" t="n">
        <v>24.25</v>
      </c>
      <c r="AK163" s="68">
        <f>IF(AJ163&gt;0,((AJ163-AJ162)/AJ162),0)</f>
        <v/>
      </c>
      <c r="AL163" s="68">
        <f>IF(AJ163&gt;0,AK163-$V163,0)</f>
        <v/>
      </c>
      <c r="AM163" s="68">
        <f>IF(AJ163&gt;0,(AJ163-AM$10)/AM$10,0)</f>
        <v/>
      </c>
      <c r="AN163" s="68" t="n"/>
      <c r="AO163" s="15">
        <f>IF(AJ163&gt;0,(AJ163-AJ$10)/AJ$10,0)</f>
        <v/>
      </c>
      <c r="AQ163" s="13" t="n">
        <v>23.85</v>
      </c>
      <c r="AR163" s="68">
        <f>IF(AQ163&gt;0,((AQ163-AQ162)/AQ162),0)</f>
        <v/>
      </c>
      <c r="AS163" s="68">
        <f>IF(AQ163&gt;0,AR163-$V163,0)</f>
        <v/>
      </c>
      <c r="AT163" s="68">
        <f>IF(AQ163&gt;0,(AQ163-AT$10)/AT$10,0)</f>
        <v/>
      </c>
      <c r="AU163" s="68" t="n"/>
      <c r="AV163" s="15">
        <f>IF(AQ163&gt;0,(AQ163-AQ$10)/AQ$10,0)</f>
        <v/>
      </c>
      <c r="AX163" s="13" t="n">
        <v>224.79</v>
      </c>
      <c r="AY163" s="68">
        <f>IF(AX163&gt;0,((AX163-AX162)/AX162),0)</f>
        <v/>
      </c>
      <c r="AZ163" s="68">
        <f>IF(AX163&gt;0,AY163-$V163,0)</f>
        <v/>
      </c>
      <c r="BA163" s="68">
        <f>IF(AX163&gt;0,(AX163-BA$10)/BA$10,0)</f>
        <v/>
      </c>
      <c r="BB163" s="68" t="n"/>
      <c r="BC163" s="15">
        <f>IF(AX163&gt;0,(AX163-AX$10)/AX$10,0)</f>
        <v/>
      </c>
      <c r="BE163" s="13" t="n">
        <v>81.58</v>
      </c>
      <c r="BF163" s="68">
        <f>IF(BE163&gt;0,((BE163-BE162)/BE162),0)</f>
        <v/>
      </c>
      <c r="BG163" s="68">
        <f>IF(BE163&gt;0,BF163-$V163,0)</f>
        <v/>
      </c>
      <c r="BH163" s="68" t="n"/>
      <c r="BI163" s="68" t="n"/>
      <c r="BJ163" s="15">
        <f>IF(BE163&gt;0,(BE163-BE$10)/BE$10,0)</f>
        <v/>
      </c>
      <c r="BL163" s="13" t="n">
        <v>76.25</v>
      </c>
      <c r="BM163" s="68">
        <f>IF(BL163&gt;0,((BL163-BL162)/BL162),0)</f>
        <v/>
      </c>
      <c r="BN163" s="68">
        <f>IF(BL163&gt;0,BM163-$V163,0)</f>
        <v/>
      </c>
      <c r="BO163" s="68">
        <f>IF(BL163&gt;0,(BL163-BO$10)/BO$10,0)</f>
        <v/>
      </c>
      <c r="BP163" s="68" t="n"/>
      <c r="BQ163" s="15">
        <f>IF(BL163&gt;0,(BL163-BL$10)/BL$10,0)</f>
        <v/>
      </c>
      <c r="BS163" s="13" t="n">
        <v>45.14</v>
      </c>
      <c r="BT163" s="68">
        <f>IF(BS163&gt;0,((BS163-BS162)/BS162),0)</f>
        <v/>
      </c>
      <c r="BU163" s="68">
        <f>IF(BS163&gt;0,BT163-$V163,0)</f>
        <v/>
      </c>
      <c r="BV163" s="68">
        <f>IF(BS163&gt;0,(BS163-BV$10)/BV$10,0)</f>
        <v/>
      </c>
      <c r="BW163" s="68" t="n"/>
      <c r="BX163" s="15">
        <f>IF(BS163&gt;0,(BS163-BS$10)/BS$10,0)</f>
        <v/>
      </c>
      <c r="BZ163" s="13" t="n"/>
      <c r="CA163" s="68">
        <f>IF(BZ163&gt;0,((BZ163-BZ162)/BZ162),0)</f>
        <v/>
      </c>
      <c r="CB163" s="68">
        <f>IF(BZ163&gt;0,CA163-$V163,0)</f>
        <v/>
      </c>
      <c r="CC163" s="68">
        <f>IF(BZ163&gt;0,(BZ163-CC$10)/CC$10,0)</f>
        <v/>
      </c>
      <c r="CD163" s="68" t="n"/>
      <c r="CE163" s="15">
        <f>IF(BZ163&gt;0,(BZ163-BZ$10)/BZ$10,0)</f>
        <v/>
      </c>
      <c r="CG163" s="13" t="n">
        <v>30.19</v>
      </c>
      <c r="CH163" s="68">
        <f>IF(CG163&gt;0,((CG163-CG162)/CG162),0)</f>
        <v/>
      </c>
      <c r="CI163" s="68">
        <f>IF(CG163&gt;0,CH163-$V163,0)</f>
        <v/>
      </c>
      <c r="CJ163" s="68">
        <f>IF(CG163&gt;0,(CG163-CJ$10)/CJ$10,0)</f>
        <v/>
      </c>
      <c r="CK163" s="68" t="n"/>
      <c r="CL163" s="15">
        <f>IF(CG163&gt;0,(CG163-CG$10)/CG$10,0)</f>
        <v/>
      </c>
      <c r="CN163" s="13" t="n">
        <v>34.57</v>
      </c>
      <c r="CO163" s="68">
        <f>IF(CN163&gt;0,((CN163-CN162)/CN162),0)</f>
        <v/>
      </c>
      <c r="CP163" s="68">
        <f>IF(CN163&gt;0,CO163-$V163,0)</f>
        <v/>
      </c>
      <c r="CQ163" s="68">
        <f>IF(CN163&gt;0,(CN163-CQ$10)/CQ$10,0)</f>
        <v/>
      </c>
      <c r="CR163" s="68" t="n"/>
      <c r="CS163" s="15">
        <f>IF(CN163&gt;0,(CN163-CN$10)/CN$10,0)</f>
        <v/>
      </c>
      <c r="CU163" s="13" t="n">
        <v>39.52</v>
      </c>
      <c r="CV163" s="68">
        <f>IF(CU163&gt;0,((CU163-CU162)/CU162),0)</f>
        <v/>
      </c>
      <c r="CW163" s="68">
        <f>IF(CU163&gt;0,CV163-$V163,0)</f>
        <v/>
      </c>
      <c r="CX163" s="68">
        <f>IF(CU163&gt;0,(CU163-CX$10)/CX$10,0)</f>
        <v/>
      </c>
      <c r="CY163" s="68" t="n"/>
      <c r="CZ163" s="15">
        <f>IF(CU163&gt;0,(CU163-CU$10)/CU$10,0)</f>
        <v/>
      </c>
      <c r="DB163" s="13" t="n">
        <v>21.32</v>
      </c>
      <c r="DC163" s="68">
        <f>IF(DB163&gt;0,((DB163-DB162)/DB162),0)</f>
        <v/>
      </c>
      <c r="DD163" s="68">
        <f>IF(DB163&gt;0,DC163-$V163,0)</f>
        <v/>
      </c>
      <c r="DE163" s="68">
        <f>IF(DB163&gt;0,(DB163-DE$10)/DE$10,0)</f>
        <v/>
      </c>
      <c r="DF163" s="68" t="n"/>
      <c r="DG163" s="15">
        <f>IF(DB163&gt;0,(DB163-DB$10)/DB$10,0)</f>
        <v/>
      </c>
      <c r="DI163" s="13" t="n">
        <v>50.89</v>
      </c>
      <c r="DJ163" s="68">
        <f>IF(DI163&gt;0,((DI163-DI162)/DI162),0)</f>
        <v/>
      </c>
      <c r="DK163" s="68">
        <f>IF(DI163&gt;0,DJ163-$V163,0)</f>
        <v/>
      </c>
      <c r="DL163" s="68">
        <f>IF(DI163&gt;0,(DI163-DL$10)/DL$10,0)</f>
        <v/>
      </c>
      <c r="DM163" s="68" t="n"/>
      <c r="DN163" s="15">
        <f>IF(DI163&gt;0,(DI163-DI$10)/DI$10,0)</f>
        <v/>
      </c>
      <c r="DP163" s="13" t="n">
        <v>44.99</v>
      </c>
      <c r="DQ163" s="68">
        <f>IF(DP163&gt;0,((DP163-DP162)/DP162),0)</f>
        <v/>
      </c>
      <c r="DR163" s="68">
        <f>IF(DP163&gt;0,DQ163-$V163,0)</f>
        <v/>
      </c>
      <c r="DS163" s="68" t="n"/>
      <c r="DT163" s="68" t="n"/>
      <c r="DU163" s="15">
        <f>IF(DP163&gt;0,(DP163-DP$10)/DP$10,0)</f>
        <v/>
      </c>
      <c r="DV163" s="18" t="n"/>
      <c r="DW163" s="13" t="n">
        <v>38.89</v>
      </c>
      <c r="DX163" s="68">
        <f>IF(DW163&gt;0,((DW163-DW162)/DW162),0)</f>
        <v/>
      </c>
      <c r="DY163" s="68">
        <f>IF(DW163&gt;0,DX163-$V163,0)</f>
        <v/>
      </c>
      <c r="DZ163" s="68">
        <f>IF(DW163&gt;0,(DW163-DZ$10)/DZ$10,0)</f>
        <v/>
      </c>
      <c r="EA163" s="68" t="n"/>
      <c r="EB163" s="15">
        <f>IF(DW163&gt;0,(DW163-DW$10)/DW$10,0)</f>
        <v/>
      </c>
      <c r="ED163" s="13" t="n">
        <v>41.01</v>
      </c>
      <c r="EE163" s="68">
        <f>IF(ED163&gt;0,((ED163-ED162)/ED162),0)</f>
        <v/>
      </c>
      <c r="EF163" s="68">
        <f>IF(ED163&gt;0,EE163-$V163,0)</f>
        <v/>
      </c>
      <c r="EG163" s="68">
        <f>IF(ED163&gt;0,(ED163-EG$10)/EG$10,0)</f>
        <v/>
      </c>
      <c r="EH163" s="68" t="n"/>
      <c r="EI163" s="15">
        <f>IF(ED163&gt;0,(ED163-ED$10)/ED$10,0)</f>
        <v/>
      </c>
      <c r="EK163" s="13" t="n">
        <v>134.61</v>
      </c>
      <c r="EL163" s="68">
        <f>IF(EK163&gt;0,((EK163-EK162)/EK162),0)</f>
        <v/>
      </c>
      <c r="EM163" s="68">
        <f>IF(EK163&gt;0,EL163-$V163,0)</f>
        <v/>
      </c>
      <c r="EN163" s="68">
        <f>IF(EK163&gt;0,(EK163-EN$10)/EN$10,0)</f>
        <v/>
      </c>
      <c r="EO163" s="68" t="n"/>
      <c r="EP163" s="15">
        <f>IF(EK163&gt;0,(EK163-EK$10)/EK$10,0)</f>
        <v/>
      </c>
      <c r="ER163" s="13" t="n">
        <v>41.26</v>
      </c>
      <c r="ES163" s="68">
        <f>IF(ER163&gt;0,((ER163-ER162)/ER162),0)</f>
        <v/>
      </c>
      <c r="ET163" s="68">
        <f>IF(ER163&gt;0,ES163-$V163,0)</f>
        <v/>
      </c>
      <c r="EU163" s="68">
        <f>IF(ER163&gt;0,(ER163-EU$10)/EU$10,0)</f>
        <v/>
      </c>
      <c r="EV163" s="68" t="n"/>
      <c r="EW163" s="15">
        <f>IF(ER163&gt;0,(ER163-ER$10)/ER$10,0)</f>
        <v/>
      </c>
      <c r="EY163" s="13" t="n">
        <v>41.91</v>
      </c>
      <c r="EZ163" s="68">
        <f>IF(EY163&gt;0,((EY163-EY162)/EY162),0)</f>
        <v/>
      </c>
      <c r="FA163" s="68">
        <f>IF(EY163&gt;0,EZ163-$V163,0)</f>
        <v/>
      </c>
      <c r="FB163" s="68" t="n"/>
      <c r="FC163" s="68" t="n"/>
      <c r="FD163" s="15">
        <f>IF(EY163&gt;0,(EY163-EY$10)/EY$10,0)</f>
        <v/>
      </c>
      <c r="FF163" s="13" t="n">
        <v>58</v>
      </c>
      <c r="FG163" s="68">
        <f>IF(FF163&gt;0,((FF163-FF162)/FF162),0)</f>
        <v/>
      </c>
      <c r="FH163" s="68">
        <f>IF(FF163&gt;0,FG163-$V163,0)</f>
        <v/>
      </c>
      <c r="FI163" s="68">
        <f>IF(FF163&gt;0,(FF163-FI$10)/FI$10,0)</f>
        <v/>
      </c>
      <c r="FJ163" s="68" t="n"/>
      <c r="FK163" s="15">
        <f>IF(FF163&gt;0,(FF163-FF$10)/FF$10,0)</f>
        <v/>
      </c>
      <c r="FM163" s="13" t="n">
        <v>204.33</v>
      </c>
      <c r="FN163" s="68">
        <f>IF(FM163&gt;0,((FM163-FM162)/FM162),0)</f>
        <v/>
      </c>
      <c r="FO163" s="68">
        <f>IF(FM163&gt;0,FN163-$V163,0)</f>
        <v/>
      </c>
      <c r="FP163" s="68">
        <f>IF(FM163&gt;0,(FM163-FP$10)/FP$10,0)</f>
        <v/>
      </c>
      <c r="FQ163" s="68" t="n"/>
      <c r="FR163" s="15">
        <f>IF(FM163&gt;0,(FM163-FM$10)/FM$10,0)</f>
        <v/>
      </c>
      <c r="FT163" s="13" t="n">
        <v>92.23999999999999</v>
      </c>
      <c r="FU163" s="68">
        <f>IF(FT163&gt;0,((FT163-FT162)/FT162),0)</f>
        <v/>
      </c>
      <c r="FV163" s="68">
        <f>IF(FT163&gt;0,FU163-$V163,0)</f>
        <v/>
      </c>
      <c r="FW163" s="68">
        <f>IF(FT163&gt;0,(FT163-FW$10)/FW$10,0)</f>
        <v/>
      </c>
      <c r="FX163" s="68" t="n"/>
      <c r="FY163" s="15">
        <f>IF(FT163&gt;0,(FT163-FT$10)/FT$10,0)</f>
        <v/>
      </c>
      <c r="GA163" s="13" t="n">
        <v>18.55</v>
      </c>
      <c r="GB163" s="68">
        <f>IF(GA163&gt;0,((GA163-GA162)/GA162),0)</f>
        <v/>
      </c>
      <c r="GC163" s="68">
        <f>IF(GA163&gt;0,GB163-$V163,0)</f>
        <v/>
      </c>
      <c r="GD163" s="68" t="n"/>
      <c r="GE163" s="68" t="n"/>
      <c r="GF163" s="15">
        <f>IF(GA163&gt;0,(GA163-GA$10)/GA$10,0)</f>
        <v/>
      </c>
      <c r="GG163" s="18" t="n"/>
      <c r="GH163" s="13" t="n">
        <v>20.16</v>
      </c>
      <c r="GI163" s="68">
        <f>IF(GH163&gt;0,((GH163-GH162)/GH162),0)</f>
        <v/>
      </c>
      <c r="GJ163" s="68">
        <f>IF(GH163&gt;0,GI163-$V163,0)</f>
        <v/>
      </c>
      <c r="GK163" s="68">
        <f>IF(GH163&gt;0,(GH163-GK$10)/GK$10,0)</f>
        <v/>
      </c>
      <c r="GL163" s="68" t="n"/>
      <c r="GM163" s="15">
        <f>IF(GH163&gt;0,(GH163-GH$10)/GH$10,0)</f>
        <v/>
      </c>
      <c r="GO163" s="13" t="n">
        <v>26.04</v>
      </c>
      <c r="GP163" s="68">
        <f>IF(GO163&gt;0,((GO163-GO162)/GO162),0)</f>
        <v/>
      </c>
      <c r="GQ163" s="68">
        <f>IF(GO163&gt;0,GP163-$V163,0)</f>
        <v/>
      </c>
      <c r="GR163" s="68" t="n"/>
      <c r="GS163" s="68" t="n"/>
      <c r="GT163" s="15">
        <f>IF(GO163&gt;0,(GO163-GO$10)/GO$10,0)</f>
        <v/>
      </c>
      <c r="GV163" s="13" t="n">
        <v>16.62</v>
      </c>
      <c r="GW163" s="68">
        <f>IF(GV163&gt;0,((GV163-GV162)/GV162),0)</f>
        <v/>
      </c>
      <c r="GX163" s="68">
        <f>IF(GV163&gt;0,GW163-$V163,0)</f>
        <v/>
      </c>
      <c r="GY163" s="68">
        <f>IF(GV163&gt;0,(GV163-GY$10)/GY$10,0)</f>
        <v/>
      </c>
      <c r="GZ163" s="68" t="n"/>
      <c r="HA163" s="15">
        <f>IF(GV163&gt;0,(GV163-GV$10)/GV$10,0)</f>
        <v/>
      </c>
      <c r="HD163" s="13" t="n">
        <v>339.38</v>
      </c>
      <c r="HE163" s="68">
        <f>IF(HD163&gt;0,((HD163-HD162)/HD162),0)</f>
        <v/>
      </c>
      <c r="HF163" s="68">
        <f>IF(HD163&gt;0,HE163-$V163,0)</f>
        <v/>
      </c>
      <c r="HG163" s="68">
        <f>IF(HD163&gt;0,(HD163-HG$10)/HG$10,0)</f>
        <v/>
      </c>
      <c r="HH163" s="68" t="n"/>
      <c r="HI163" s="15">
        <f>IF(HD163&gt;0,(HD163-HD$10)/HD$10,0)</f>
        <v/>
      </c>
      <c r="HK163" s="13" t="n">
        <v>68.75</v>
      </c>
      <c r="HL163" s="68">
        <f>IF(HK163&gt;0,((HK163-HK162)/HK162),0)</f>
        <v/>
      </c>
      <c r="HM163" s="68">
        <f>IF(HK163&gt;0,HL163-$V163,0)</f>
        <v/>
      </c>
      <c r="HN163" s="68">
        <f>IF(HK163&gt;0,(HK163-HN$10)/HN$10,0)</f>
        <v/>
      </c>
      <c r="HO163" s="68" t="n"/>
      <c r="HP163" s="15">
        <f>IF(HK163&gt;0,(HK163-HK$10)/HK$10,0)</f>
        <v/>
      </c>
      <c r="HR163" s="13" t="n">
        <v>107.6</v>
      </c>
      <c r="HS163" s="68">
        <f>IF(HR163&gt;0,((HR163-HR162)/HR162),0)</f>
        <v/>
      </c>
      <c r="HT163" s="68">
        <f>IF(HR163&gt;0,HS163-$V163,0)</f>
        <v/>
      </c>
      <c r="HU163" s="68">
        <f>IF(HR163&gt;0,(HR163-HU$10)/HU$10,0)</f>
        <v/>
      </c>
      <c r="HV163" s="68" t="n"/>
      <c r="HW163" s="15">
        <f>IF(HR163&gt;0,(HR163-HR$10)/HR$10,0)</f>
        <v/>
      </c>
      <c r="HY163" s="13" t="n">
        <v>181.59</v>
      </c>
      <c r="HZ163" s="68">
        <f>IF(HY163&gt;0,((HY163-HY162)/HY162),0)</f>
        <v/>
      </c>
      <c r="IA163" s="68">
        <f>IF(HY163&gt;0,HZ163-$V163,0)</f>
        <v/>
      </c>
      <c r="IB163" s="68">
        <f>IF(HY163&gt;0,(HY163-IB$10)/IB$10,0)</f>
        <v/>
      </c>
      <c r="IC163" s="68" t="n"/>
      <c r="ID163" s="15">
        <f>IF(HY163&gt;0,(HY163-HY$10)/HY$10,0)</f>
        <v/>
      </c>
      <c r="IF163" s="13" t="n">
        <v>309.09</v>
      </c>
      <c r="IG163" s="68">
        <f>IF(IF163&gt;0,((IF163-IF162)/IF162),0)</f>
        <v/>
      </c>
      <c r="IH163" s="68">
        <f>IF(IF163&gt;0,IG163-$V163,0)</f>
        <v/>
      </c>
      <c r="II163" s="68">
        <f>IF(IF163&gt;0,(IF163-II$10)/II$10,0)</f>
        <v/>
      </c>
      <c r="IJ163" s="68" t="n"/>
      <c r="IK163" s="15">
        <f>IF(IF163&gt;0,(IF163-IF$10)/IF$10,0)</f>
        <v/>
      </c>
      <c r="IM163" s="13" t="n">
        <v>269.43</v>
      </c>
      <c r="IN163" s="68">
        <f>IF(IM163&gt;0,((IM163-IM162)/IM162),0)</f>
        <v/>
      </c>
      <c r="IO163" s="68">
        <f>IF(IM163&gt;0,IN163-$V163,0)</f>
        <v/>
      </c>
      <c r="IP163" s="68">
        <f>IF(IM163&gt;0,(IM163-IP$10)/IP$10,0)</f>
        <v/>
      </c>
      <c r="IQ163" s="68" t="n"/>
      <c r="IR163" s="15">
        <f>IF(IM163&gt;0,(IM163-IM$10)/IM$10,0)</f>
        <v/>
      </c>
      <c r="IT163" s="13" t="n">
        <v>75.59999999999999</v>
      </c>
      <c r="IU163" s="68">
        <f>IF(IT163&gt;0,((IT163-IT162)/IT162),0)</f>
        <v/>
      </c>
      <c r="IV163" s="68">
        <f>IF(IT163&gt;0,IU163-$V163,0)</f>
        <v/>
      </c>
      <c r="IW163" s="68">
        <f>IF(IT163&gt;0,(IT163-IW$10)/IW$10,0)</f>
        <v/>
      </c>
      <c r="IX163" s="68" t="n"/>
      <c r="IY163" s="15">
        <f>IF(IT163&gt;0,(IT163-IT$10)/IT$10,0)</f>
        <v/>
      </c>
      <c r="JA163" s="13" t="n">
        <v>780.08</v>
      </c>
      <c r="JB163" s="68">
        <f>IF(JA163&gt;0,((JA163-JA162)/JA162),0)</f>
        <v/>
      </c>
      <c r="JC163" s="68">
        <f>IF(JA163&gt;0,JB163-$V163,0)</f>
        <v/>
      </c>
      <c r="JD163" s="68">
        <f>IF(JA163&gt;0,(JA163-JD$10)/JD$10,0)</f>
        <v/>
      </c>
      <c r="JE163" s="68" t="n"/>
      <c r="JF163" s="15">
        <f>IF(JA163&gt;0,(JA163-JA$10)/JA$10,0)</f>
        <v/>
      </c>
      <c r="JH163" s="13" t="n">
        <v>520.58</v>
      </c>
      <c r="JI163" s="68">
        <f>IF(JH163&gt;0,((JH163-JH162)/JH162),0)</f>
        <v/>
      </c>
      <c r="JJ163" s="68">
        <f>IF(JH163&gt;0,JI163-$V163,0)</f>
        <v/>
      </c>
      <c r="JK163" s="68">
        <f>IF(JH163&gt;0,(JH163-JK$10)/JK$10,0)</f>
        <v/>
      </c>
      <c r="JL163" s="68" t="n"/>
      <c r="JM163" s="15">
        <f>IF(JH163&gt;0,(JH163-JH$10)/JH$10,0)</f>
        <v/>
      </c>
      <c r="JO163" s="13" t="n">
        <v>26.06</v>
      </c>
      <c r="JP163" s="68">
        <f>IF(JO163&gt;0,((JO163-JO162)/JO162),0)</f>
        <v/>
      </c>
      <c r="JQ163" s="68">
        <f>IF(JO163&gt;0,JP163-$V163,0)</f>
        <v/>
      </c>
      <c r="JR163" s="68">
        <f>IF(JO163&gt;0,(JO163-JR$10)/JR$10,0)</f>
        <v/>
      </c>
      <c r="JS163" s="68" t="n"/>
      <c r="JT163" s="15">
        <f>IF(JO163&gt;0,(JO163-JO$10)/JO$10,0)</f>
        <v/>
      </c>
      <c r="JV163" s="13" t="n">
        <v>2.02</v>
      </c>
      <c r="JW163" s="68">
        <f>IF(JV163&gt;0,((JV163-JV162)/JV162),0)</f>
        <v/>
      </c>
      <c r="JX163" s="68">
        <f>IF(JV163&gt;0,JW163-$V163,0)</f>
        <v/>
      </c>
      <c r="JY163" s="68">
        <f>IF(JV163&gt;0,(JV163-JY$10)/JY$10,0)</f>
        <v/>
      </c>
      <c r="JZ163" s="68" t="n"/>
      <c r="KA163" s="15">
        <f>IF(JV163&gt;0,(JV163-JV$10)/JV$10,0)</f>
        <v/>
      </c>
      <c r="KC163" s="13" t="n">
        <v>20.56</v>
      </c>
      <c r="KD163" s="68">
        <f>IF(KC163&gt;0,((KC163-KC162)/KC162),0)</f>
        <v/>
      </c>
      <c r="KE163" s="68">
        <f>IF(KC163&gt;0,KD163-$V163,0)</f>
        <v/>
      </c>
      <c r="KF163" s="68">
        <f>IF(KC163&gt;0,(KC163-KF$10)/KF$10,0)</f>
        <v/>
      </c>
      <c r="KG163" s="68" t="n"/>
      <c r="KH163" s="15">
        <f>IF(KC163&gt;0,(KC163-KC$10)/KC$10,0)</f>
        <v/>
      </c>
      <c r="KI163" s="18" t="n"/>
      <c r="KJ163" s="13" t="n">
        <v>121.13</v>
      </c>
      <c r="KK163" s="68">
        <f>IF(KJ163&gt;0,((KJ163-KJ162)/KJ162),0)</f>
        <v/>
      </c>
      <c r="KL163" s="68">
        <f>IF(KJ163&gt;0,KK163-$V163,0)</f>
        <v/>
      </c>
      <c r="KM163" s="68">
        <f>IF(KJ163&gt;0,(KJ163-KM$10)/KM$10,0)</f>
        <v/>
      </c>
      <c r="KN163" s="68" t="n"/>
      <c r="KO163" s="15">
        <f>IF(KJ163&gt;0,(KJ163-KJ$10)/KJ$10,0)</f>
        <v/>
      </c>
      <c r="KQ163" s="13" t="n">
        <v>1.83</v>
      </c>
      <c r="KR163" s="68">
        <f>IF(KQ163&gt;0,((KQ163-KQ162)/KQ162),0)</f>
        <v/>
      </c>
      <c r="KS163" s="68">
        <f>IF(KQ163&gt;0,KR163-$V163,0)</f>
        <v/>
      </c>
      <c r="KT163" s="68">
        <f>IF(KQ163&gt;0,(KQ163-KT$10)/KT$10,0)</f>
        <v/>
      </c>
      <c r="KU163" s="68" t="n"/>
      <c r="KV163" s="15">
        <f>IF(KQ163&gt;0,(KQ163-KQ$10)/KQ$10,0)</f>
        <v/>
      </c>
      <c r="KW163" s="18" t="n"/>
      <c r="KX163" s="13" t="n">
        <v>53.68</v>
      </c>
      <c r="KY163" s="68">
        <f>IF(KX163&gt;0,((KX163-KX162)/KX162),0)</f>
        <v/>
      </c>
      <c r="KZ163" s="68">
        <f>IF(KX163&gt;0,KY163-$V163,0)</f>
        <v/>
      </c>
      <c r="LA163" s="68">
        <f>IF(KX163&gt;0,(KX163-LA$10)/LA$10,0)</f>
        <v/>
      </c>
      <c r="LB163" s="68" t="n"/>
      <c r="LC163" s="15">
        <f>IF(KX163&gt;0,(KX163-KX$10)/KX$10,0)</f>
        <v/>
      </c>
      <c r="LD163" s="18" t="n"/>
      <c r="LE163" s="13" t="n">
        <v>51.48</v>
      </c>
      <c r="LF163" s="68">
        <f>IF(LE163&gt;0,((LE163-LE162)/LE162),0)</f>
        <v/>
      </c>
      <c r="LG163" s="68">
        <f>IF(LE163&gt;0,LF163-$V163,0)</f>
        <v/>
      </c>
      <c r="LH163" s="68">
        <f>IF(LE163&gt;0,(LE163-LH$10)/LH$10,0)</f>
        <v/>
      </c>
      <c r="LI163" s="68" t="n"/>
      <c r="LJ163" s="15">
        <f>IF(LE163&gt;0,(LE163-LE$10)/LE$10,0)</f>
        <v/>
      </c>
      <c r="LL163" s="13" t="n">
        <v>133.69</v>
      </c>
      <c r="LM163" s="68">
        <f>IF(LL163&gt;0,((LL163-LL162)/LL162),0)</f>
        <v/>
      </c>
      <c r="LN163" s="68">
        <f>IF(LL163&gt;0,LM163-$V163,0)</f>
        <v/>
      </c>
      <c r="LO163" s="68">
        <f>IF(LL163&gt;0,(LL163-LO$10)/LO$10,0)</f>
        <v/>
      </c>
      <c r="LP163" s="68" t="n"/>
      <c r="LQ163" s="15">
        <f>IF(LL163&gt;0,(LL163-LL$10)/LL$10,0)</f>
        <v/>
      </c>
      <c r="LS163" s="13" t="n">
        <v>19.05</v>
      </c>
      <c r="LT163" s="68">
        <f>IF(LS163&gt;0,((LS163-LS162)/LS162),0)</f>
        <v/>
      </c>
      <c r="LU163" s="68">
        <f>IF(LS163&gt;0,LT163-$V163,0)</f>
        <v/>
      </c>
      <c r="LV163" s="68" t="n"/>
      <c r="LW163" s="68" t="n"/>
      <c r="LX163" s="15">
        <f>IF(LS163&gt;0,(LS163-LS$10)/LS$10,0)</f>
        <v/>
      </c>
      <c r="LZ163" s="13" t="n">
        <v>14</v>
      </c>
      <c r="MA163" s="68">
        <f>IF(LZ163&gt;0,((LZ163-LZ162)/LZ162),0)</f>
        <v/>
      </c>
      <c r="MB163" s="68">
        <f>IF(LZ163&gt;0,MA163-$V163,0)</f>
        <v/>
      </c>
      <c r="MC163" s="68">
        <f>IF(LZ163&gt;0,(LZ163-MC$10)/MC$10,0)</f>
        <v/>
      </c>
      <c r="MD163" s="68" t="n"/>
      <c r="ME163" s="15">
        <f>IF(LZ163&gt;0,(LZ163-LZ$10)/LZ$10,0)</f>
        <v/>
      </c>
      <c r="MG163" s="13" t="n">
        <v>77.42</v>
      </c>
      <c r="MH163" s="68">
        <f>IF(MG163&gt;0,((MG163-MG162)/MG162),0)</f>
        <v/>
      </c>
      <c r="MI163" s="68">
        <f>IF(MG163&gt;0,MH163-$V163,0)</f>
        <v/>
      </c>
      <c r="MJ163" s="68">
        <f>IF(MG163&gt;0,(MG163-MJ$10)/MJ$10,0)</f>
        <v/>
      </c>
      <c r="MK163" s="68" t="n"/>
      <c r="ML163" s="15">
        <f>IF(MG163&gt;0,(MG163-MG$10)/MG$10,0)</f>
        <v/>
      </c>
      <c r="MN163" s="13" t="n">
        <v>176.76</v>
      </c>
      <c r="MO163" s="68">
        <f>IF(MN163&gt;0,((MN163-MN162)/MN162),0)</f>
        <v/>
      </c>
      <c r="MP163" s="68">
        <f>IF(MN163&gt;0,MO163-$V163,0)</f>
        <v/>
      </c>
      <c r="MQ163" s="68">
        <f>IF(MN163&gt;0,(MN163-MQ$10)/MQ$10,0)</f>
        <v/>
      </c>
      <c r="MR163" s="68" t="n"/>
      <c r="MS163" s="15">
        <f>IF(MN163&gt;0,(MN163-MN$10)/MN$10,0)</f>
        <v/>
      </c>
      <c r="MU163" s="13" t="n">
        <v>17.03</v>
      </c>
      <c r="MV163" s="68">
        <f>IF(MU163&gt;0,((MU163-MU162)/MU162),0)</f>
        <v/>
      </c>
      <c r="MW163" s="68">
        <f>IF(MU163&gt;0,MV163-$V163,0)</f>
        <v/>
      </c>
      <c r="MX163" s="68">
        <f>IF(MU163&gt;0,(MU163-MX$10)/MX$10,0)</f>
        <v/>
      </c>
      <c r="MY163" s="68" t="n"/>
      <c r="MZ163" s="15">
        <f>IF(MU163&gt;0,(MU163-MU$10)/MU$10,0)</f>
        <v/>
      </c>
      <c r="NB163" s="13" t="n">
        <v>268.86</v>
      </c>
      <c r="NC163" s="68">
        <f>IF(NB163&gt;0,((NB163-NB162)/NB162),0)</f>
        <v/>
      </c>
      <c r="ND163" s="68">
        <f>IF(NB163&gt;0,NC163-$V163,0)</f>
        <v/>
      </c>
      <c r="NE163" s="68">
        <f>IF(NB163&gt;0,(NB163-NE$10)/NE$10,0)</f>
        <v/>
      </c>
      <c r="NF163" s="68" t="n"/>
      <c r="NG163" s="15">
        <f>IF(NB163&gt;0,(NB163-NB$10)/NB$10,0)</f>
        <v/>
      </c>
      <c r="NI163" s="13" t="n">
        <v>7.77</v>
      </c>
      <c r="NJ163" s="68">
        <f>IF(NI163&gt;0,((NI163-NI162)/NI162),0)</f>
        <v/>
      </c>
      <c r="NK163" s="68">
        <f>IF(NI163&gt;0,NJ163-$V163,0)</f>
        <v/>
      </c>
      <c r="NL163" s="68">
        <f>IF(NI163&gt;0,(NI163-NL$10)/NL$10,0)</f>
        <v/>
      </c>
      <c r="NM163" s="68" t="n"/>
      <c r="NN163" s="15">
        <f>IF(NI163&gt;0,(NI163-NI$10)/NI$10,0)</f>
        <v/>
      </c>
      <c r="NP163" s="13" t="n">
        <v>634.3099999999999</v>
      </c>
      <c r="NQ163" s="68">
        <f>IF(NP163&gt;0,((NP163-NP162)/NP162),0)</f>
        <v/>
      </c>
      <c r="NR163" s="68">
        <f>IF(NP163&gt;0,NQ163-$V163,0)</f>
        <v/>
      </c>
      <c r="NS163" s="68">
        <f>IF(NP163&gt;0,(NP163-NS$10)/NS$10,0)</f>
        <v/>
      </c>
      <c r="NT163" s="68" t="n"/>
      <c r="NU163" s="15">
        <f>IF(NP163&gt;0,(NP163-NP$10)/NP$10,0)</f>
        <v/>
      </c>
      <c r="NW163" s="13" t="n">
        <v>201.96</v>
      </c>
      <c r="NX163" s="68">
        <f>IF(NW163&gt;0,((NW163-NW162)/NW162),0)</f>
        <v/>
      </c>
      <c r="NY163" s="68">
        <f>IF(NW163&gt;0,NX163-$V163,0)</f>
        <v/>
      </c>
      <c r="NZ163" s="68">
        <f>IF(NW163&gt;0,(NW163-NZ$10)/NZ$10,0)</f>
        <v/>
      </c>
      <c r="OA163" s="68" t="n"/>
      <c r="OB163" s="15">
        <f>IF(NW163&gt;0,(NW163-NW$10)/NW$10,0)</f>
        <v/>
      </c>
      <c r="OD163" s="13" t="n">
        <v>2.74</v>
      </c>
      <c r="OE163" s="68">
        <f>IF(OD163&gt;0,((OD163-OD162)/OD162),0)</f>
        <v/>
      </c>
      <c r="OF163" s="68">
        <f>IF(OD163&gt;0,OE163-$V163,0)</f>
        <v/>
      </c>
      <c r="OG163" s="68">
        <f>IF(OD163&gt;0,(OD163-OG$10)/OG$10,0)</f>
        <v/>
      </c>
      <c r="OH163" s="68" t="n"/>
      <c r="OI163" s="15">
        <f>IF(OD163&gt;0,(OD163-OD$10)/OD$10,0)</f>
        <v/>
      </c>
      <c r="OK163" s="13" t="n">
        <v>187.44</v>
      </c>
      <c r="OL163" s="68">
        <f>IF(OK163&gt;0,((OK163-OK162)/OK162),0)</f>
        <v/>
      </c>
      <c r="OM163" s="68">
        <f>IF(OK163&gt;0,OL163-$V163,0)</f>
        <v/>
      </c>
      <c r="ON163" s="68">
        <f>IF(OK163&gt;0,(OK163-ON$10)/ON$10,0)</f>
        <v/>
      </c>
      <c r="OO163" s="68" t="n"/>
      <c r="OP163" s="15">
        <f>IF(OK163&gt;0,(OK163-OK$10)/OK$10,0)</f>
        <v/>
      </c>
      <c r="OR163" s="13" t="n">
        <v>5.44</v>
      </c>
      <c r="OS163" s="68">
        <f>IF(OR163&gt;0,((OR163-OR162)/OR162),0)</f>
        <v/>
      </c>
      <c r="OT163" s="68">
        <f>IF(OR163&gt;0,OS163-$V163,0)</f>
        <v/>
      </c>
      <c r="OU163" s="68">
        <f>IF(OR163&gt;0,(OR163-OU$10)/OU$10,0)</f>
        <v/>
      </c>
      <c r="OV163" s="68" t="n"/>
      <c r="OW163" s="15">
        <f>IF(OR163&gt;0,(OR163-OR$10)/OR$10,0)</f>
        <v/>
      </c>
      <c r="OY163" s="13" t="n">
        <v>155.71</v>
      </c>
      <c r="OZ163" s="68">
        <f>IF(OY163&gt;0,((OY163-OY162)/OY162),0)</f>
        <v/>
      </c>
      <c r="PA163" s="68">
        <f>IF(OY163&gt;0,OZ163-$V163,0)</f>
        <v/>
      </c>
      <c r="PB163" s="68">
        <f>IF(OY163&gt;0,(OY163-PB$10)/PB$10,0)</f>
        <v/>
      </c>
      <c r="PC163" s="68" t="n"/>
      <c r="PD163" s="15">
        <f>IF(OY163&gt;0,(OY163-OY$10)/OY$10,0)</f>
        <v/>
      </c>
      <c r="PE163" s="18" t="n"/>
      <c r="PF163" s="13" t="n">
        <v>270.22</v>
      </c>
      <c r="PG163" s="68">
        <f>IF(PF163&gt;0,((PF163-PF162)/PF162),0)</f>
        <v/>
      </c>
      <c r="PH163" s="68">
        <f>IF(PF163&gt;0,PG163-$V163,0)</f>
        <v/>
      </c>
      <c r="PI163" s="68">
        <f>IF(PF163&gt;0,(PF163-PI$10)/PI$10,0)</f>
        <v/>
      </c>
      <c r="PJ163" s="68" t="n"/>
      <c r="PK163" s="15">
        <f>IF(PF163&gt;0,(PF163-PF$10)/PF$10,0)</f>
        <v/>
      </c>
      <c r="PM163" s="13" t="n"/>
      <c r="PN163" s="68">
        <f>IF(PM163&gt;0,((PM163-PM162)/PM162),0)</f>
        <v/>
      </c>
      <c r="PO163" s="68">
        <f>PN163-$V163</f>
        <v/>
      </c>
      <c r="PP163" s="68">
        <f>IF(PM163&gt;0,(PM163-PP$10)/PP$10,0)</f>
        <v/>
      </c>
      <c r="PQ163" s="68" t="n"/>
      <c r="PR163" s="15">
        <f>IF(PM163&gt;0,(PM163-PM$10)/PM$10,0)</f>
        <v/>
      </c>
      <c r="PT163" s="13" t="n">
        <v>9.51</v>
      </c>
      <c r="PU163" s="68">
        <f>IF(PT163&gt;0,((PT163-PT162)/PT162),0)</f>
        <v/>
      </c>
      <c r="PV163" s="68">
        <f>IF(PT163&gt;0,PU163-$V163,0)</f>
        <v/>
      </c>
      <c r="PW163" s="68">
        <f>IF(PT163&gt;0,(PT163-PW$10)/PW$10,0)</f>
        <v/>
      </c>
      <c r="PX163" s="68" t="n"/>
      <c r="PY163" s="15">
        <f>IF(PT163&gt;0,(PT163-PT$10)/PT$10,0)</f>
        <v/>
      </c>
      <c r="QA163" s="13" t="n">
        <v>275.54</v>
      </c>
      <c r="QB163" s="68">
        <f>IF(QA163&gt;0,((QA163-QA162)/QA162),0)</f>
        <v/>
      </c>
      <c r="QC163" s="68">
        <f>IF(QA163&gt;0,QB163-$V163,0)</f>
        <v/>
      </c>
      <c r="QD163" s="68">
        <f>IF(QA163&gt;0,(QA163-QD$10)/QD$10,0)</f>
        <v/>
      </c>
      <c r="QE163" s="68" t="n"/>
      <c r="QF163" s="15">
        <f>IF(QA163&gt;0,(QA163-QA$10)/QA$10,0)</f>
        <v/>
      </c>
      <c r="QH163" s="13" t="n">
        <v>1.74</v>
      </c>
      <c r="QI163" s="68">
        <f>IF(QH163&gt;0,((QH163-QH162)/QH162),0)</f>
        <v/>
      </c>
      <c r="QJ163" s="68">
        <f>IF(QH163&gt;0,QI163-$V163,0)</f>
        <v/>
      </c>
      <c r="QK163" s="68">
        <f>IF(QH163&gt;0,(QH163-QK$10)/QK$10,0)</f>
        <v/>
      </c>
      <c r="QL163" s="68" t="n"/>
      <c r="QM163" s="15">
        <f>IF(QH163&gt;0,(QH163-QH$10)/QH$10,0)</f>
        <v/>
      </c>
      <c r="QO163" s="13" t="n">
        <v>16.99</v>
      </c>
      <c r="QP163" s="68">
        <f>IF(QO163&gt;0,((QO163-QO162)/QO162),0)</f>
        <v/>
      </c>
      <c r="QQ163" s="68">
        <f>IF(QO163&gt;0,QP163-$V163,0)</f>
        <v/>
      </c>
      <c r="QR163" s="68">
        <f>IF(QO163&gt;0,(QO163-QR$10)/QR$10,0)</f>
        <v/>
      </c>
      <c r="QS163" s="68" t="n"/>
      <c r="QT163" s="15">
        <f>IF(QO163&gt;0,(QO163-QO$10)/QO$10,0)</f>
        <v/>
      </c>
      <c r="QV163" s="13" t="n">
        <v>3.2</v>
      </c>
      <c r="QW163" s="68">
        <f>IF(QV163&gt;0,((QV163-QV162)/QV162),0)</f>
        <v/>
      </c>
      <c r="QX163" s="68">
        <f>IF(QV163&gt;0,QW163-$V163,0)</f>
        <v/>
      </c>
      <c r="QY163" s="68">
        <f>IF(QV163&gt;0,(QV163-QY$10)/QY$10,0)</f>
        <v/>
      </c>
      <c r="QZ163" s="68" t="n"/>
      <c r="RA163" s="15">
        <f>IF(QV163&gt;0,(QV163-QV$10)/QV$10,0)</f>
        <v/>
      </c>
      <c r="RC163" s="13" t="n">
        <v>44.96</v>
      </c>
      <c r="RD163" s="68">
        <f>IF(RC163&gt;0,((RC163-RC162)/RC162),0)</f>
        <v/>
      </c>
      <c r="RE163" s="68">
        <f>IF(RC163&gt;0,RD163-$V163,0)</f>
        <v/>
      </c>
      <c r="RF163" s="68">
        <f>IF(RC163&gt;0,(RC163-RF$10)/RF$10,0)</f>
        <v/>
      </c>
      <c r="RG163" s="68" t="n"/>
      <c r="RH163" s="15">
        <f>IF(RC163&gt;0,(RC163-RC$10)/RC$10,0)</f>
        <v/>
      </c>
      <c r="RJ163" s="13" t="n">
        <v>241.44</v>
      </c>
      <c r="RK163" s="68">
        <f>IF(RJ163&gt;0,((RJ163-RJ162)/RJ162),0)</f>
        <v/>
      </c>
      <c r="RL163" s="68">
        <f>RK163-$V163</f>
        <v/>
      </c>
      <c r="RM163" s="68">
        <f>IF(RJ163&gt;0,(RJ163-RM$10)/RM$10,0)</f>
        <v/>
      </c>
      <c r="RN163" s="68" t="n"/>
      <c r="RO163" s="15">
        <f>IF(RJ163&gt;0,(RJ163-RJ$10)/RJ$10,0)</f>
        <v/>
      </c>
      <c r="RQ163" s="13" t="n">
        <v>18.32</v>
      </c>
      <c r="RR163" s="68">
        <f>IF(RQ163&gt;0,((RQ163-RQ162)/RQ162),0)</f>
        <v/>
      </c>
      <c r="RS163" s="68">
        <f>RR163-$V163</f>
        <v/>
      </c>
      <c r="RT163" s="68">
        <f>IF(RQ163&gt;0,(RQ163-RT$10)/RT$10,0)</f>
        <v/>
      </c>
      <c r="RU163" s="68" t="n"/>
      <c r="RV163" s="15">
        <f>IF(RQ163&gt;0,(RQ163-RQ$10)/RQ$10,0)</f>
        <v/>
      </c>
      <c r="RX163" s="13" t="n">
        <v>184.37</v>
      </c>
      <c r="RY163" s="68">
        <f>IF(RX163&gt;0,((RX163-RX162)/RX162),0)</f>
        <v/>
      </c>
      <c r="RZ163" s="68">
        <f>RY163-$V163</f>
        <v/>
      </c>
      <c r="SA163" s="68">
        <f>IF(RX163&gt;0,(RX163-SA$10)/SA$10,0)</f>
        <v/>
      </c>
      <c r="SB163" s="68" t="n"/>
      <c r="SC163" s="15">
        <f>IF(RX163&gt;0,(RX163-RX$10)/RX$10,0)</f>
        <v/>
      </c>
      <c r="SE163" s="13" t="n">
        <v>17.24</v>
      </c>
      <c r="SF163" s="68">
        <f>IF(SE163&gt;0,((SE163-SE162)/SE162),0)</f>
        <v/>
      </c>
      <c r="SG163" s="68">
        <f>SF163-$V163</f>
        <v/>
      </c>
      <c r="SH163" s="68">
        <f>IF(SE163&gt;0,(SE163-SH$10)/SH$10,0)</f>
        <v/>
      </c>
      <c r="SI163" s="68" t="n"/>
      <c r="SJ163" s="15">
        <f>IF(SE163&gt;0,(SE163-SE$10)/SE$10,0)</f>
        <v/>
      </c>
      <c r="SL163" s="13" t="n">
        <v>1.8</v>
      </c>
      <c r="SM163" s="68">
        <f>IF(SL163&gt;0,((SL163-SL162)/SL162),0)</f>
        <v/>
      </c>
      <c r="SN163" s="68">
        <f>SM163-$V163</f>
        <v/>
      </c>
      <c r="SO163" s="68">
        <f>IF(SL163&gt;0,(SL163-SO$10)/SO$10,0)</f>
        <v/>
      </c>
      <c r="SP163" s="68" t="n"/>
      <c r="SQ163" s="15">
        <f>IF(SL163&gt;0,(SL163-SL$10)/SL$10,0)</f>
        <v/>
      </c>
      <c r="SS163" s="13" t="n">
        <v>18.65</v>
      </c>
      <c r="ST163" s="68">
        <f>IF(SS163&gt;0,((SS163-SS162)/SS162),0)</f>
        <v/>
      </c>
      <c r="SU163" s="68">
        <f>ST163-$V163</f>
        <v/>
      </c>
      <c r="SV163" s="68">
        <f>IF(SS163&gt;0,(SS163-SV$10)/SV$10,0)</f>
        <v/>
      </c>
      <c r="SW163" s="68" t="n"/>
      <c r="SX163" s="15">
        <f>IF(SS163&gt;0,(SS163-SS$10)/SS$10,0)</f>
        <v/>
      </c>
      <c r="SZ163" s="13" t="n">
        <v>75.40000000000001</v>
      </c>
      <c r="TA163" s="68">
        <f>IF(SZ163&gt;0,((SZ163-SZ162)/SZ162),0)</f>
        <v/>
      </c>
      <c r="TB163" s="68">
        <f>TA163-$V163</f>
        <v/>
      </c>
      <c r="TC163" s="68">
        <f>IF(SZ163&gt;0,(SZ163-TC$10)/TC$10,0)</f>
        <v/>
      </c>
      <c r="TD163" s="68" t="n"/>
      <c r="TE163" s="15">
        <f>IF(SZ163&gt;0,(SZ163-SZ$10)/SZ$10,0)</f>
        <v/>
      </c>
      <c r="TG163" s="587" t="n">
        <v>0.254</v>
      </c>
      <c r="TH163" s="68">
        <f>IF(TG163&gt;0,((TG163-TG162)/TG162),0)</f>
        <v/>
      </c>
      <c r="TI163" s="68">
        <f>TH163-$V163</f>
        <v/>
      </c>
      <c r="TJ163" s="68">
        <f>IF(TG163&gt;0,(TG163-TJ$10)/TJ$10,0)</f>
        <v/>
      </c>
      <c r="TK163" s="68" t="n"/>
      <c r="TL163" s="15">
        <f>IF(TG163&gt;0,(TG163-TG$10)/TG$10,0)</f>
        <v/>
      </c>
      <c r="TN163" s="13" t="n">
        <v>90.47</v>
      </c>
      <c r="TO163" s="68">
        <f>IF(TN163&gt;0,((TN163-TN162)/TN162),0)</f>
        <v/>
      </c>
      <c r="TP163" s="68">
        <f>TO163-$V163</f>
        <v/>
      </c>
      <c r="TQ163" s="68">
        <f>IF(TN163&gt;0,(TN163-TQ$10)/TQ$10,0)</f>
        <v/>
      </c>
      <c r="TR163" s="68" t="n"/>
      <c r="TS163" s="15">
        <f>IF(TN163&gt;0,(TN163-TN$10)/TN$10,0)</f>
        <v/>
      </c>
      <c r="TU163" s="587" t="n">
        <v>3.41</v>
      </c>
      <c r="TV163" s="68">
        <f>IF(TU163&gt;0,((TU163-TU162)/TU162),0)</f>
        <v/>
      </c>
      <c r="TW163" s="68">
        <f>TV163-$V163</f>
        <v/>
      </c>
      <c r="TX163" s="68">
        <f>IF(TU163&gt;0,(TU163-TX$10)/TX$10,0)</f>
        <v/>
      </c>
      <c r="TY163" s="68" t="n"/>
      <c r="TZ163" s="15">
        <f>IF(TU163&gt;0,(TU163-TU$10)/TU$10,0)</f>
        <v/>
      </c>
      <c r="UB163" s="587" t="n"/>
      <c r="UC163" s="68">
        <f>IF(UB163&gt;0,((UB163-UB162)/UB162),0)</f>
        <v/>
      </c>
      <c r="UD163" s="68">
        <f>UC163-$V163</f>
        <v/>
      </c>
      <c r="UE163" s="68">
        <f>IF(UB163&gt;0,(UB163-UE$10)/UE$10,0)</f>
        <v/>
      </c>
      <c r="UF163" s="68" t="n"/>
      <c r="UG163" s="15">
        <f>IF(UB163&gt;0,(UB163-UB$10)/UB$10,0)</f>
        <v/>
      </c>
      <c r="UI163" s="587" t="n"/>
      <c r="UJ163" s="68">
        <f>IF(UI163&gt;0,((UI163-UI162)/UI162),0)</f>
        <v/>
      </c>
      <c r="UK163" s="68">
        <f>UJ163-$V163</f>
        <v/>
      </c>
      <c r="UL163" s="68">
        <f>IF(UI163&gt;0,(UI163-UL$10)/UL$10,0)</f>
        <v/>
      </c>
      <c r="UM163" s="68" t="n"/>
      <c r="UN163" s="15">
        <f>IF(UI163&gt;0,(UI163-UI$10)/UI$10,0)</f>
        <v/>
      </c>
      <c r="UP163" s="587" t="n"/>
      <c r="UQ163" s="68">
        <f>IF(UP163&gt;0,((UP163-UP162)/UP162),0)</f>
        <v/>
      </c>
      <c r="UR163" s="68">
        <f>UQ163-$V163</f>
        <v/>
      </c>
      <c r="US163" s="68">
        <f>IF(UP163&gt;0,(UP163-US$10)/US$10,0)</f>
        <v/>
      </c>
      <c r="UT163" s="68" t="n"/>
      <c r="UU163" s="15">
        <f>IF(UP163&gt;0,(UP163-UP$10)/UP$10,0)</f>
        <v/>
      </c>
      <c r="UW163" s="587" t="n"/>
      <c r="UX163" s="68">
        <f>IF(UW163&gt;0,((UW163-UW162)/UW162),0)</f>
        <v/>
      </c>
      <c r="UY163" s="68">
        <f>UX163-$V163</f>
        <v/>
      </c>
      <c r="UZ163" s="68">
        <f>IF(UW163&gt;0,(UW163-UZ$10)/UZ$10,0)</f>
        <v/>
      </c>
      <c r="VA163" s="68" t="n"/>
      <c r="VB163" s="15">
        <f>IF(UW163&gt;0,(UW163-UW$10)/UW$10,0)</f>
        <v/>
      </c>
      <c r="VD163" s="587" t="n"/>
      <c r="VE163" s="68">
        <f>IF(VD163&gt;0,((VD163-VD162)/VD162),0)</f>
        <v/>
      </c>
      <c r="VF163" s="68">
        <f>VE163-$V163</f>
        <v/>
      </c>
      <c r="VG163" s="68">
        <f>IF(VD163&gt;0,(VD163-VG$10)/VG$10,0)</f>
        <v/>
      </c>
      <c r="VH163" s="68" t="n"/>
      <c r="VI163" s="15">
        <f>IF(VD163&gt;0,(VD163-VD$10)/VD$10,0)</f>
        <v/>
      </c>
      <c r="VM163" s="21">
        <f>IF($C163&gt;0,(($IK$5*IG163)+($GT$5*GP163)+($JM$5*JI163)+($JF$5*JB163)+($IY$5*IU163)+($IR$5*IN163)+($ID$5*HZ163)+($HW$5*HS163)+($HP$5*HL163)+($HI$5*HE163)+($GF$5*GB163)+($FY$5*FU163)+($FR$5*FN163)+($FK$5*FG163)+($FD$5*EZ163)+($EW$5*ES163)+($EP$5*EL163)+($EI$5*EE163)+($EB$5*DX163)+($DU$5*DQ163)+($DN$5*DJ163)+($DG$5*DC163)+($CZ$5*CV163)+($CS$5*CO163)+($CL$5*CH163)+($CE$5*CA163)+($BX$5*BT163)+($BQ$5*BM163)+($BJ$5*BF163)+($BC$5*AY163)+($AV$5*AR163)+($AO$5*AK163)+($AH$5*AD163)+($JT$5*JP163)+($KA$5*JW163)+($KO$5*KK163)+($PR$5*PN163)+($GM$5*GI163)+($HA$5*GW163)+($KV$5*KR163)+($KH$5*KD163)+($LC$5*KY163)+($MS$5*MO163)+($ML$5*MH163)+($ME$5*MA163)+($LX$5*LT163)+($LQ$5*LM163)+($LJ$5*LF163)+(MV163*$MZ$5)+(NC163*$NG$5)+(NJ163*$NN$5)+($OI$5*OE163)+($NU$5*NQ163)+($OB$5*NX163)+($PK$5*PG163)+($OP$5*OL163)+($OW$5*OS163)+($PD$5*OZ163)+(PU163*$PY$5)+(QB163*$QF$5)+(QI163*$QM$5)+(QP163*$QT$5)+(QW163*$RA$5)+(RD163*$RH$5)+(RK163*$RO$5)+(RR163*$RV$5)+(RY163*$SC$5)+(SF163*$SJ$5)+(SM163*$SQ$5)+(ST163*$SX$5)+(TA163*$TE$5))+(TH163*$TL$5)+(TO163*$TS$5))/$VM$5</f>
        <v/>
      </c>
      <c r="VN163" s="538" t="n"/>
      <c r="VO163" s="21">
        <f>IF($C163&gt;0,(($IK$5*II163)+($GT$5*GR163)+($JM$5*JK163)+($JF$5*JD163)+($IY$5*IW163)+($IR$5*IP163)+($ID$5*IB163)+($HW$5*HU163)+($HP$5*HN163)+($HI$5*HG163)+($GF$5*GD163)+($FY$5*FW163)+($FR$5*FP163)+($FK$5*FI163)+($FD$5*FB163)+($EW$5*EU163)+($EP$5*EN163)+($EI$5*EG163)+($EB$5*DZ163)+($DU$5*DS163)+($DN$5*DL163)+($DG$5*DE163)+($CZ$5*CX163)+($CS$5*CQ163)+($CL$5*CJ163)+($CE$5*CC163)+($BX$5*BV163)+($BQ$5*BO163)+($BJ$5*BH163)+($BC$5*BA163)+($AV$5*AT163)+($AO$5*AM163)+($AH$5*AF163)+($KO$5*KM163)+($KH$5*KF163)+($KA$5*JY163)+($JT$5*JR163)+($PR$5*PP163)+($GM$5*GK163)+($HA$5*GY163)+($KV$5*KT163)+($LC$5*LA163)+($MS$5*MQ163)+($ML$5*MJ163)+($ME$5*MC163)+($LX$5*LV163)+($LQ$5*LO163)+($LJ$5*LH163)+(MX163*$MZ$5)+(NE163*$NG$5)+(NL163*$NN$5)+($OI$5*OG163)+($NU$5*NS163)+($OB$5*NZ163)+($PD$5*PB163)+($OW$5*OU163)+($OP$5*ON163)+($PK$5*PI163)+($PY$5*PW163)+($QF$5*QD163)+($QM$5*QK163)+($QT$5*QR163)+($RA$5*QY163)+($RH$5*RF163)+($RO$5*RM163)+(RT163*$RV$5)+(SA163*$SC$5)+(SH163*$SJ$5)+(SO163*$SQ$5)+(SV163*$SX$5)+(TC163*$TE$5)+(TJ163*$TL$5)+(TQ163*$TS$5))/$VM$5,0)</f>
        <v/>
      </c>
      <c r="VP163" s="14" t="n"/>
      <c r="VQ163" s="21">
        <f>IF($C163&gt;0,(($IK$5*IK163)+($GT$5*GT163)+($JM$5*JM163)+($JF$5*JF163)+($IY$5*IY163)+($IR$5*IR163)+($ID$5*ID163)+($HW$5*HW163)+($HP$5*HP163)+($HI$5*HI163)+($GF$5*GF163)+($FY$5*FY163)+($FR$5*FR163)+($FK$5*FK163)+($FD$5*FD163)+($EW$5*EW163)+($EP$5*EP163)+($EI$5*EI163)+($EB$5*EB163)+($DU$5*DU163)+($DN$5*DN163)+($DG$5*DG163)+($CZ$5*CZ163)+($CS$5*CS163)+($CL$5*CL163)+($CE$5*CE163)+($BX$5*BX163)+($BQ$5*BQ163)+($BJ$5*BJ163)+($BC$5*BC163)+($AV$5*AV163)+($AO$5*AO163)+($AH$5*AH163)+($KO$5*KO163)+($PR$5*PR163)+($GM$5*GM163)+($HA$5*HA163)+($KH$5*KH163)+($KA$5*KA163)+($JT$5*JT163)+($KV$5*KV163)+($LC$5*LC163)+($MS$5*MS163)+($ML$5*ML163)+($ME$5*ME163)+($LX$5*LX163)+($LQ$5*LQ163)+($LJ$5*LJ163)+($OI$5*OI163)+($NU$5*NU163)+($NN$5*NN163)+($NG$5*NG163)+($MZ$5*MZ163)+(OB163*$OB$5)+($PD$5*PD163)+($OW$5*OW163)+($OP$5*OP163)+($PK$5*PK163)+(PY163*$PY$5)+(QF163*$QF$5)+(QM163*$QM$5)+(QT163*$QT$5)+(RA163*$RA$5)+(RH163*$RH$5)+(RO163*$RO$5)+(RV163*$RV$5)+(SC163*$SC$5)+(SJ163*$SJ$5)+(SQ163*$SQ$5)+(SX163*$SX$5)+(TE163*$TE$5)+(TL163*$TL$5)+(TS163*$TS$5))/$VM$5,0)</f>
        <v/>
      </c>
    </row>
    <row r="164" ht="16" customHeight="1" s="545">
      <c r="A164" s="127" t="n">
        <v>45883</v>
      </c>
      <c r="B164" s="4">
        <f>A164</f>
        <v/>
      </c>
      <c r="C164" s="13" t="n">
        <v>44911.26</v>
      </c>
      <c r="D164" s="138">
        <f>IF(C164&gt;0,C164-C163,0)</f>
        <v/>
      </c>
      <c r="E164" s="68">
        <f>IF(C164&gt;0,D164/C163,0)</f>
        <v/>
      </c>
      <c r="F164" s="15">
        <f>IF(C164&gt;0,(C164-C$10)/C$10,0)</f>
        <v/>
      </c>
      <c r="G164" s="13" t="n">
        <v>6468.54</v>
      </c>
      <c r="H164" s="138">
        <f>IF(G164&gt;0,G164-G163,0)</f>
        <v/>
      </c>
      <c r="I164" s="68">
        <f>IF(G164&gt;0,H164/G163,0)</f>
        <v/>
      </c>
      <c r="J164" s="15">
        <f>IF(G164&gt;0,(G164-G$10)/G$10,0)</f>
        <v/>
      </c>
      <c r="K164" s="13" t="n">
        <v>21710.67</v>
      </c>
      <c r="L164" s="138">
        <f>IF(K164&gt;0,K164-K163,0)</f>
        <v/>
      </c>
      <c r="M164" s="68">
        <f>IF(K164&gt;0,L164/K163,0)</f>
        <v/>
      </c>
      <c r="N164" s="15">
        <f>IF(K164&gt;0,(K164-K$10)/K$10,0)</f>
        <v/>
      </c>
      <c r="O164" s="13" t="n">
        <v>2299.08</v>
      </c>
      <c r="P164" s="138">
        <f>IF(O164&gt;0,O164-O163,0)</f>
        <v/>
      </c>
      <c r="Q164" s="68">
        <f>IF(O164&gt;0,P164/O163,0)</f>
        <v/>
      </c>
      <c r="R164" s="15">
        <f>IF(O164&gt;0,(O164-O$10)/O$10,0)</f>
        <v/>
      </c>
      <c r="S164" s="18">
        <f>IF(O164&gt;0,(((O164*0.7)*Q164)+((K164*0.9)*M164)+((G164*0.65)*I164)+((C164*0.6)*E164))/(O164+K164+G164+C164),0)</f>
        <v/>
      </c>
      <c r="T164" s="121">
        <f>IF(O164&gt;0,(S164*200)+T163,0)</f>
        <v/>
      </c>
      <c r="U164" s="121">
        <f>T164</f>
        <v/>
      </c>
      <c r="V164" s="134">
        <f>IF(T164&gt;0,(T164-T163)/T163,0)</f>
        <v/>
      </c>
      <c r="W164" s="21">
        <f>IF(T164&gt;0,(T164-T$11)/T$11,0)</f>
        <v/>
      </c>
      <c r="X164" s="18">
        <f>IF(T164&gt;0,((Q164+M164+I164+E164)/4),0)</f>
        <v/>
      </c>
      <c r="Y164" s="353" t="n">
        <v>144533.81</v>
      </c>
      <c r="Z164" s="15" t="n">
        <v>2e-06</v>
      </c>
      <c r="AA164" s="21">
        <f>Z164-$V164</f>
        <v/>
      </c>
      <c r="AC164" s="13" t="n">
        <v>253.31</v>
      </c>
      <c r="AD164" s="68">
        <f>IF(AC164&gt;0,((AC164-AC163)/AC163),0)</f>
        <v/>
      </c>
      <c r="AE164" s="68">
        <f>IF(AC164&gt;0,AD164-$V164,0)</f>
        <v/>
      </c>
      <c r="AF164" s="68">
        <f>IF(AC164&gt;0,(AC164-AF$10)/AF$10,0)</f>
        <v/>
      </c>
      <c r="AG164" s="68" t="n"/>
      <c r="AH164" s="15">
        <f>IF(AC164&gt;0,(AC164-AC$10)/AC$10,0)</f>
        <v/>
      </c>
      <c r="AJ164" s="13" t="n">
        <v>24.32</v>
      </c>
      <c r="AK164" s="68">
        <f>IF(AJ164&gt;0,((AJ164-AJ163)/AJ163),0)</f>
        <v/>
      </c>
      <c r="AL164" s="68">
        <f>IF(AJ164&gt;0,AK164-$V164,0)</f>
        <v/>
      </c>
      <c r="AM164" s="68">
        <f>IF(AJ164&gt;0,(AJ164-AM$10)/AM$10,0)</f>
        <v/>
      </c>
      <c r="AN164" s="68" t="n"/>
      <c r="AO164" s="15">
        <f>IF(AJ164&gt;0,(AJ164-AJ$10)/AJ$10,0)</f>
        <v/>
      </c>
      <c r="AQ164" s="13" t="n">
        <v>23.92</v>
      </c>
      <c r="AR164" s="68">
        <f>IF(AQ164&gt;0,((AQ164-AQ163)/AQ163),0)</f>
        <v/>
      </c>
      <c r="AS164" s="68">
        <f>IF(AQ164&gt;0,AR164-$V164,0)</f>
        <v/>
      </c>
      <c r="AT164" s="68">
        <f>IF(AQ164&gt;0,(AQ164-AT$10)/AT$10,0)</f>
        <v/>
      </c>
      <c r="AU164" s="68" t="n"/>
      <c r="AV164" s="15">
        <f>IF(AQ164&gt;0,(AQ164-AQ$10)/AQ$10,0)</f>
        <v/>
      </c>
      <c r="AX164" s="13" t="n">
        <v>224.87</v>
      </c>
      <c r="AY164" s="68">
        <f>IF(AX164&gt;0,((AX164-AX163)/AX163),0)</f>
        <v/>
      </c>
      <c r="AZ164" s="68">
        <f>IF(AX164&gt;0,AY164-$V164,0)</f>
        <v/>
      </c>
      <c r="BA164" s="68">
        <f>IF(AX164&gt;0,(AX164-BA$10)/BA$10,0)</f>
        <v/>
      </c>
      <c r="BB164" s="68" t="n"/>
      <c r="BC164" s="15">
        <f>IF(AX164&gt;0,(AX164-AX$10)/AX$10,0)</f>
        <v/>
      </c>
      <c r="BE164" s="13" t="n">
        <v>81.37</v>
      </c>
      <c r="BF164" s="68">
        <f>IF(BE164&gt;0,((BE164-BE163)/BE163),0)</f>
        <v/>
      </c>
      <c r="BG164" s="68">
        <f>IF(BE164&gt;0,BF164-$V164,0)</f>
        <v/>
      </c>
      <c r="BH164" s="68" t="n"/>
      <c r="BI164" s="68" t="n"/>
      <c r="BJ164" s="15">
        <f>IF(BE164&gt;0,(BE164-BE$10)/BE$10,0)</f>
        <v/>
      </c>
      <c r="BL164" s="13" t="n">
        <v>75.34999999999999</v>
      </c>
      <c r="BM164" s="68">
        <f>IF(BL164&gt;0,((BL164-BL163)/BL163),0)</f>
        <v/>
      </c>
      <c r="BN164" s="68">
        <f>IF(BL164&gt;0,BM164-$V164,0)</f>
        <v/>
      </c>
      <c r="BO164" s="68">
        <f>IF(BL164&gt;0,(BL164-BO$10)/BO$10,0)</f>
        <v/>
      </c>
      <c r="BP164" s="68" t="n"/>
      <c r="BQ164" s="15">
        <f>IF(BL164&gt;0,(BL164-BL$10)/BL$10,0)</f>
        <v/>
      </c>
      <c r="BS164" s="13" t="n">
        <v>44.92</v>
      </c>
      <c r="BT164" s="68">
        <f>IF(BS164&gt;0,((BS164-BS163)/BS163),0)</f>
        <v/>
      </c>
      <c r="BU164" s="68">
        <f>IF(BS164&gt;0,BT164-$V164,0)</f>
        <v/>
      </c>
      <c r="BV164" s="68">
        <f>IF(BS164&gt;0,(BS164-BV$10)/BV$10,0)</f>
        <v/>
      </c>
      <c r="BW164" s="68" t="n"/>
      <c r="BX164" s="15">
        <f>IF(BS164&gt;0,(BS164-BS$10)/BS$10,0)</f>
        <v/>
      </c>
      <c r="BZ164" s="13" t="n"/>
      <c r="CA164" s="68">
        <f>IF(BZ164&gt;0,((BZ164-BZ163)/BZ163),0)</f>
        <v/>
      </c>
      <c r="CB164" s="68">
        <f>IF(BZ164&gt;0,CA164-$V164,0)</f>
        <v/>
      </c>
      <c r="CC164" s="68">
        <f>IF(BZ164&gt;0,(BZ164-CC$10)/CC$10,0)</f>
        <v/>
      </c>
      <c r="CD164" s="68" t="n"/>
      <c r="CE164" s="15">
        <f>IF(BZ164&gt;0,(BZ164-BZ$10)/BZ$10,0)</f>
        <v/>
      </c>
      <c r="CG164" s="13" t="n">
        <v>29.75</v>
      </c>
      <c r="CH164" s="68">
        <f>IF(CG164&gt;0,((CG164-CG163)/CG163),0)</f>
        <v/>
      </c>
      <c r="CI164" s="68">
        <f>IF(CG164&gt;0,CH164-$V164,0)</f>
        <v/>
      </c>
      <c r="CJ164" s="68">
        <f>IF(CG164&gt;0,(CG164-CJ$10)/CJ$10,0)</f>
        <v/>
      </c>
      <c r="CK164" s="68" t="n"/>
      <c r="CL164" s="15">
        <f>IF(CG164&gt;0,(CG164-CG$10)/CG$10,0)</f>
        <v/>
      </c>
      <c r="CN164" s="13" t="n">
        <v>34.09</v>
      </c>
      <c r="CO164" s="68">
        <f>IF(CN164&gt;0,((CN164-CN163)/CN163),0)</f>
        <v/>
      </c>
      <c r="CP164" s="68">
        <f>IF(CN164&gt;0,CO164-$V164,0)</f>
        <v/>
      </c>
      <c r="CQ164" s="68">
        <f>IF(CN164&gt;0,(CN164-CQ$10)/CQ$10,0)</f>
        <v/>
      </c>
      <c r="CR164" s="68" t="n"/>
      <c r="CS164" s="15">
        <f>IF(CN164&gt;0,(CN164-CN$10)/CN$10,0)</f>
        <v/>
      </c>
      <c r="CU164" s="13" t="n">
        <v>39</v>
      </c>
      <c r="CV164" s="68">
        <f>IF(CU164&gt;0,((CU164-CU163)/CU163),0)</f>
        <v/>
      </c>
      <c r="CW164" s="68">
        <f>IF(CU164&gt;0,CV164-$V164,0)</f>
        <v/>
      </c>
      <c r="CX164" s="68">
        <f>IF(CU164&gt;0,(CU164-CX$10)/CX$10,0)</f>
        <v/>
      </c>
      <c r="CY164" s="68" t="n"/>
      <c r="CZ164" s="15">
        <f>IF(CU164&gt;0,(CU164-CU$10)/CU$10,0)</f>
        <v/>
      </c>
      <c r="DB164" s="13" t="n">
        <v>21.06</v>
      </c>
      <c r="DC164" s="68">
        <f>IF(DB164&gt;0,((DB164-DB163)/DB163),0)</f>
        <v/>
      </c>
      <c r="DD164" s="68">
        <f>IF(DB164&gt;0,DC164-$V164,0)</f>
        <v/>
      </c>
      <c r="DE164" s="68">
        <f>IF(DB164&gt;0,(DB164-DE$10)/DE$10,0)</f>
        <v/>
      </c>
      <c r="DF164" s="68" t="n"/>
      <c r="DG164" s="15">
        <f>IF(DB164&gt;0,(DB164-DB$10)/DB$10,0)</f>
        <v/>
      </c>
      <c r="DI164" s="13" t="n">
        <v>50.82</v>
      </c>
      <c r="DJ164" s="68">
        <f>IF(DI164&gt;0,((DI164-DI163)/DI163),0)</f>
        <v/>
      </c>
      <c r="DK164" s="68">
        <f>IF(DI164&gt;0,DJ164-$V164,0)</f>
        <v/>
      </c>
      <c r="DL164" s="68">
        <f>IF(DI164&gt;0,(DI164-DL$10)/DL$10,0)</f>
        <v/>
      </c>
      <c r="DM164" s="68" t="n"/>
      <c r="DN164" s="15">
        <f>IF(DI164&gt;0,(DI164-DI$10)/DI$10,0)</f>
        <v/>
      </c>
      <c r="DP164" s="13" t="n">
        <v>44.59</v>
      </c>
      <c r="DQ164" s="68">
        <f>IF(DP164&gt;0,((DP164-DP163)/DP163),0)</f>
        <v/>
      </c>
      <c r="DR164" s="68">
        <f>IF(DP164&gt;0,DQ164-$V164,0)</f>
        <v/>
      </c>
      <c r="DS164" s="68" t="n"/>
      <c r="DT164" s="68" t="n"/>
      <c r="DU164" s="15">
        <f>IF(DP164&gt;0,(DP164-DP$10)/DP$10,0)</f>
        <v/>
      </c>
      <c r="DV164" s="18" t="n"/>
      <c r="DW164" s="13" t="n">
        <v>38.84</v>
      </c>
      <c r="DX164" s="68">
        <f>IF(DW164&gt;0,((DW164-DW163)/DW163),0)</f>
        <v/>
      </c>
      <c r="DY164" s="68">
        <f>IF(DW164&gt;0,DX164-$V164,0)</f>
        <v/>
      </c>
      <c r="DZ164" s="68">
        <f>IF(DW164&gt;0,(DW164-DZ$10)/DZ$10,0)</f>
        <v/>
      </c>
      <c r="EA164" s="68" t="n"/>
      <c r="EB164" s="15">
        <f>IF(DW164&gt;0,(DW164-DW$10)/DW$10,0)</f>
        <v/>
      </c>
      <c r="ED164" s="13" t="n">
        <v>40.85</v>
      </c>
      <c r="EE164" s="68">
        <f>IF(ED164&gt;0,((ED164-ED163)/ED163),0)</f>
        <v/>
      </c>
      <c r="EF164" s="68">
        <f>IF(ED164&gt;0,EE164-$V164,0)</f>
        <v/>
      </c>
      <c r="EG164" s="68">
        <f>IF(ED164&gt;0,(ED164-EG$10)/EG$10,0)</f>
        <v/>
      </c>
      <c r="EH164" s="68" t="n"/>
      <c r="EI164" s="15">
        <f>IF(ED164&gt;0,(ED164-ED$10)/ED$10,0)</f>
        <v/>
      </c>
      <c r="EK164" s="13" t="n">
        <v>135.07</v>
      </c>
      <c r="EL164" s="68">
        <f>IF(EK164&gt;0,((EK164-EK163)/EK163),0)</f>
        <v/>
      </c>
      <c r="EM164" s="68">
        <f>IF(EK164&gt;0,EL164-$V164,0)</f>
        <v/>
      </c>
      <c r="EN164" s="68">
        <f>IF(EK164&gt;0,(EK164-EN$10)/EN$10,0)</f>
        <v/>
      </c>
      <c r="EO164" s="68" t="n"/>
      <c r="EP164" s="15">
        <f>IF(EK164&gt;0,(EK164-EK$10)/EK$10,0)</f>
        <v/>
      </c>
      <c r="ER164" s="13" t="n">
        <v>40.72</v>
      </c>
      <c r="ES164" s="68">
        <f>IF(ER164&gt;0,((ER164-ER163)/ER163),0)</f>
        <v/>
      </c>
      <c r="ET164" s="68">
        <f>IF(ER164&gt;0,ES164-$V164,0)</f>
        <v/>
      </c>
      <c r="EU164" s="68">
        <f>IF(ER164&gt;0,(ER164-EU$10)/EU$10,0)</f>
        <v/>
      </c>
      <c r="EV164" s="68" t="n"/>
      <c r="EW164" s="15">
        <f>IF(ER164&gt;0,(ER164-ER$10)/ER$10,0)</f>
        <v/>
      </c>
      <c r="EY164" s="13" t="n">
        <v>41.6</v>
      </c>
      <c r="EZ164" s="68">
        <f>IF(EY164&gt;0,((EY164-EY163)/EY163),0)</f>
        <v/>
      </c>
      <c r="FA164" s="68">
        <f>IF(EY164&gt;0,EZ164-$V164,0)</f>
        <v/>
      </c>
      <c r="FB164" s="68" t="n"/>
      <c r="FC164" s="68" t="n"/>
      <c r="FD164" s="15">
        <f>IF(EY164&gt;0,(EY164-EY$10)/EY$10,0)</f>
        <v/>
      </c>
      <c r="FF164" s="13" t="n">
        <v>57.92</v>
      </c>
      <c r="FG164" s="68">
        <f>IF(FF164&gt;0,((FF164-FF163)/FF163),0)</f>
        <v/>
      </c>
      <c r="FH164" s="68">
        <f>IF(FF164&gt;0,FG164-$V164,0)</f>
        <v/>
      </c>
      <c r="FI164" s="68">
        <f>IF(FF164&gt;0,(FF164-FI$10)/FI$10,0)</f>
        <v/>
      </c>
      <c r="FJ164" s="68" t="n"/>
      <c r="FK164" s="15">
        <f>IF(FF164&gt;0,(FF164-FF$10)/FF$10,0)</f>
        <v/>
      </c>
      <c r="FM164" s="13" t="n">
        <v>204.29</v>
      </c>
      <c r="FN164" s="68">
        <f>IF(FM164&gt;0,((FM164-FM163)/FM163),0)</f>
        <v/>
      </c>
      <c r="FO164" s="68">
        <f>IF(FM164&gt;0,FN164-$V164,0)</f>
        <v/>
      </c>
      <c r="FP164" s="68">
        <f>IF(FM164&gt;0,(FM164-FP$10)/FP$10,0)</f>
        <v/>
      </c>
      <c r="FQ164" s="68" t="n"/>
      <c r="FR164" s="15">
        <f>IF(FM164&gt;0,(FM164-FM$10)/FM$10,0)</f>
        <v/>
      </c>
      <c r="FT164" s="13" t="n">
        <v>92.09999999999999</v>
      </c>
      <c r="FU164" s="68">
        <f>IF(FT164&gt;0,((FT164-FT163)/FT163),0)</f>
        <v/>
      </c>
      <c r="FV164" s="68">
        <f>IF(FT164&gt;0,FU164-$V164,0)</f>
        <v/>
      </c>
      <c r="FW164" s="68">
        <f>IF(FT164&gt;0,(FT164-FW$10)/FW$10,0)</f>
        <v/>
      </c>
      <c r="FX164" s="68" t="n"/>
      <c r="FY164" s="15">
        <f>IF(FT164&gt;0,(FT164-FT$10)/FT$10,0)</f>
        <v/>
      </c>
      <c r="GA164" s="13" t="n">
        <v>18.52</v>
      </c>
      <c r="GB164" s="68">
        <f>IF(GA164&gt;0,((GA164-GA163)/GA163),0)</f>
        <v/>
      </c>
      <c r="GC164" s="68">
        <f>IF(GA164&gt;0,GB164-$V164,0)</f>
        <v/>
      </c>
      <c r="GD164" s="68" t="n"/>
      <c r="GE164" s="68" t="n"/>
      <c r="GF164" s="15">
        <f>IF(GA164&gt;0,(GA164-GA$10)/GA$10,0)</f>
        <v/>
      </c>
      <c r="GG164" s="18" t="n"/>
      <c r="GH164" s="13" t="n">
        <v>20.26</v>
      </c>
      <c r="GI164" s="68">
        <f>IF(GH164&gt;0,((GH164-GH163)/GH163),0)</f>
        <v/>
      </c>
      <c r="GJ164" s="68">
        <f>IF(GH164&gt;0,GI164-$V164,0)</f>
        <v/>
      </c>
      <c r="GK164" s="68">
        <f>IF(GH164&gt;0,(GH164-GK$10)/GK$10,0)</f>
        <v/>
      </c>
      <c r="GL164" s="68" t="n"/>
      <c r="GM164" s="15">
        <f>IF(GH164&gt;0,(GH164-GH$10)/GH$10,0)</f>
        <v/>
      </c>
      <c r="GO164" s="13" t="n">
        <v>26.13</v>
      </c>
      <c r="GP164" s="68">
        <f>IF(GO164&gt;0,((GO164-GO163)/GO163),0)</f>
        <v/>
      </c>
      <c r="GQ164" s="68">
        <f>IF(GO164&gt;0,GP164-$V164,0)</f>
        <v/>
      </c>
      <c r="GR164" s="68" t="n"/>
      <c r="GS164" s="68" t="n"/>
      <c r="GT164" s="15">
        <f>IF(GO164&gt;0,(GO164-GO$10)/GO$10,0)</f>
        <v/>
      </c>
      <c r="GV164" s="13" t="n">
        <v>16.58</v>
      </c>
      <c r="GW164" s="68">
        <f>IF(GV164&gt;0,((GV164-GV163)/GV163),0)</f>
        <v/>
      </c>
      <c r="GX164" s="68">
        <f>IF(GV164&gt;0,GW164-$V164,0)</f>
        <v/>
      </c>
      <c r="GY164" s="68">
        <f>IF(GV164&gt;0,(GV164-GY$10)/GY$10,0)</f>
        <v/>
      </c>
      <c r="GZ164" s="68" t="n"/>
      <c r="HA164" s="15">
        <f>IF(GV164&gt;0,(GV164-GV$10)/GV$10,0)</f>
        <v/>
      </c>
      <c r="HD164" s="13" t="n">
        <v>335.58</v>
      </c>
      <c r="HE164" s="68">
        <f>IF(HD164&gt;0,((HD164-HD163)/HD163),0)</f>
        <v/>
      </c>
      <c r="HF164" s="68">
        <f>IF(HD164&gt;0,HE164-$V164,0)</f>
        <v/>
      </c>
      <c r="HG164" s="68">
        <f>IF(HD164&gt;0,(HD164-HG$10)/HG$10,0)</f>
        <v/>
      </c>
      <c r="HH164" s="68" t="n"/>
      <c r="HI164" s="15">
        <f>IF(HD164&gt;0,(HD164-HD$10)/HD$10,0)</f>
        <v/>
      </c>
      <c r="HK164" s="13" t="n">
        <v>69.12</v>
      </c>
      <c r="HL164" s="68">
        <f>IF(HK164&gt;0,((HK164-HK163)/HK163),0)</f>
        <v/>
      </c>
      <c r="HM164" s="68">
        <f>IF(HK164&gt;0,HL164-$V164,0)</f>
        <v/>
      </c>
      <c r="HN164" s="68">
        <f>IF(HK164&gt;0,(HK164-HN$10)/HN$10,0)</f>
        <v/>
      </c>
      <c r="HO164" s="68" t="n"/>
      <c r="HP164" s="15">
        <f>IF(HK164&gt;0,(HK164-HK$10)/HK$10,0)</f>
        <v/>
      </c>
      <c r="HR164" s="13" t="n">
        <v>107.38</v>
      </c>
      <c r="HS164" s="68">
        <f>IF(HR164&gt;0,((HR164-HR163)/HR163),0)</f>
        <v/>
      </c>
      <c r="HT164" s="68">
        <f>IF(HR164&gt;0,HS164-$V164,0)</f>
        <v/>
      </c>
      <c r="HU164" s="68">
        <f>IF(HR164&gt;0,(HR164-HU$10)/HU$10,0)</f>
        <v/>
      </c>
      <c r="HV164" s="68" t="n"/>
      <c r="HW164" s="15">
        <f>IF(HR164&gt;0,(HR164-HR$10)/HR$10,0)</f>
        <v/>
      </c>
      <c r="HY164" s="13" t="n">
        <v>182.02</v>
      </c>
      <c r="HZ164" s="68">
        <f>IF(HY164&gt;0,((HY164-HY163)/HY163),0)</f>
        <v/>
      </c>
      <c r="IA164" s="68">
        <f>IF(HY164&gt;0,HZ164-$V164,0)</f>
        <v/>
      </c>
      <c r="IB164" s="68">
        <f>IF(HY164&gt;0,(HY164-IB$10)/IB$10,0)</f>
        <v/>
      </c>
      <c r="IC164" s="68" t="n"/>
      <c r="ID164" s="15">
        <f>IF(HY164&gt;0,(HY164-HY$10)/HY$10,0)</f>
        <v/>
      </c>
      <c r="IF164" s="13" t="n">
        <v>311.23</v>
      </c>
      <c r="IG164" s="68">
        <f>IF(IF164&gt;0,((IF164-IF163)/IF163),0)</f>
        <v/>
      </c>
      <c r="IH164" s="68">
        <f>IF(IF164&gt;0,IG164-$V164,0)</f>
        <v/>
      </c>
      <c r="II164" s="68">
        <f>IF(IF164&gt;0,(IF164-II$10)/II$10,0)</f>
        <v/>
      </c>
      <c r="IJ164" s="68" t="n"/>
      <c r="IK164" s="15">
        <f>IF(IF164&gt;0,(IF164-IF$10)/IF$10,0)</f>
        <v/>
      </c>
      <c r="IM164" s="13" t="n">
        <v>267.46</v>
      </c>
      <c r="IN164" s="68">
        <f>IF(IM164&gt;0,((IM164-IM163)/IM163),0)</f>
        <v/>
      </c>
      <c r="IO164" s="68">
        <f>IF(IM164&gt;0,IN164-$V164,0)</f>
        <v/>
      </c>
      <c r="IP164" s="68">
        <f>IF(IM164&gt;0,(IM164-IP$10)/IP$10,0)</f>
        <v/>
      </c>
      <c r="IQ164" s="68" t="n"/>
      <c r="IR164" s="15">
        <f>IF(IM164&gt;0,(IM164-IM$10)/IM$10,0)</f>
        <v/>
      </c>
      <c r="IT164" s="13" t="n">
        <v>75.55</v>
      </c>
      <c r="IU164" s="68">
        <f>IF(IT164&gt;0,((IT164-IT163)/IT163),0)</f>
        <v/>
      </c>
      <c r="IV164" s="68">
        <f>IF(IT164&gt;0,IU164-$V164,0)</f>
        <v/>
      </c>
      <c r="IW164" s="68">
        <f>IF(IT164&gt;0,(IT164-IW$10)/IW$10,0)</f>
        <v/>
      </c>
      <c r="IX164" s="68" t="n"/>
      <c r="IY164" s="15">
        <f>IF(IT164&gt;0,(IT164-IT$10)/IT$10,0)</f>
        <v/>
      </c>
      <c r="JA164" s="13" t="n">
        <v>782.13</v>
      </c>
      <c r="JB164" s="68">
        <f>IF(JA164&gt;0,((JA164-JA163)/JA163),0)</f>
        <v/>
      </c>
      <c r="JC164" s="68">
        <f>IF(JA164&gt;0,JB164-$V164,0)</f>
        <v/>
      </c>
      <c r="JD164" s="68">
        <f>IF(JA164&gt;0,(JA164-JD$10)/JD$10,0)</f>
        <v/>
      </c>
      <c r="JE164" s="68" t="n"/>
      <c r="JF164" s="15">
        <f>IF(JA164&gt;0,(JA164-JA$10)/JA$10,0)</f>
        <v/>
      </c>
      <c r="JH164" s="13" t="n">
        <v>522.48</v>
      </c>
      <c r="JI164" s="68">
        <f>IF(JH164&gt;0,((JH164-JH163)/JH163),0)</f>
        <v/>
      </c>
      <c r="JJ164" s="68">
        <f>IF(JH164&gt;0,JI164-$V164,0)</f>
        <v/>
      </c>
      <c r="JK164" s="68">
        <f>IF(JH164&gt;0,(JH164-JK$10)/JK$10,0)</f>
        <v/>
      </c>
      <c r="JL164" s="68" t="n"/>
      <c r="JM164" s="15">
        <f>IF(JH164&gt;0,(JH164-JH$10)/JH$10,0)</f>
        <v/>
      </c>
      <c r="JO164" s="13" t="n">
        <v>25.96</v>
      </c>
      <c r="JP164" s="68">
        <f>IF(JO164&gt;0,((JO164-JO163)/JO163),0)</f>
        <v/>
      </c>
      <c r="JQ164" s="68">
        <f>IF(JO164&gt;0,JP164-$V164,0)</f>
        <v/>
      </c>
      <c r="JR164" s="68">
        <f>IF(JO164&gt;0,(JO164-JR$10)/JR$10,0)</f>
        <v/>
      </c>
      <c r="JS164" s="68" t="n"/>
      <c r="JT164" s="15">
        <f>IF(JO164&gt;0,(JO164-JO$10)/JO$10,0)</f>
        <v/>
      </c>
      <c r="JV164" s="13" t="n">
        <v>2.03</v>
      </c>
      <c r="JW164" s="68">
        <f>IF(JV164&gt;0,((JV164-JV163)/JV163),0)</f>
        <v/>
      </c>
      <c r="JX164" s="68">
        <f>IF(JV164&gt;0,JW164-$V164,0)</f>
        <v/>
      </c>
      <c r="JY164" s="68">
        <f>IF(JV164&gt;0,(JV164-JY$10)/JY$10,0)</f>
        <v/>
      </c>
      <c r="JZ164" s="68" t="n"/>
      <c r="KA164" s="15">
        <f>IF(JV164&gt;0,(JV164-JV$10)/JV$10,0)</f>
        <v/>
      </c>
      <c r="KC164" s="13" t="n">
        <v>20.49</v>
      </c>
      <c r="KD164" s="68">
        <f>IF(KC164&gt;0,((KC164-KC163)/KC163),0)</f>
        <v/>
      </c>
      <c r="KE164" s="68">
        <f>IF(KC164&gt;0,KD164-$V164,0)</f>
        <v/>
      </c>
      <c r="KF164" s="68">
        <f>IF(KC164&gt;0,(KC164-KF$10)/KF$10,0)</f>
        <v/>
      </c>
      <c r="KG164" s="68" t="n"/>
      <c r="KH164" s="15">
        <f>IF(KC164&gt;0,(KC164-KC$10)/KC$10,0)</f>
        <v/>
      </c>
      <c r="KI164" s="18" t="n"/>
      <c r="KJ164" s="13" t="n">
        <v>117.33</v>
      </c>
      <c r="KK164" s="68">
        <f>IF(KJ164&gt;0,((KJ164-KJ163)/KJ163),0)</f>
        <v/>
      </c>
      <c r="KL164" s="68">
        <f>IF(KJ164&gt;0,KK164-$V164,0)</f>
        <v/>
      </c>
      <c r="KM164" s="68">
        <f>IF(KJ164&gt;0,(KJ164-KM$10)/KM$10,0)</f>
        <v/>
      </c>
      <c r="KN164" s="68" t="n"/>
      <c r="KO164" s="15">
        <f>IF(KJ164&gt;0,(KJ164-KJ$10)/KJ$10,0)</f>
        <v/>
      </c>
      <c r="KQ164" s="13" t="n">
        <v>1.856</v>
      </c>
      <c r="KR164" s="68">
        <f>IF(KQ164&gt;0,((KQ164-KQ163)/KQ163),0)</f>
        <v/>
      </c>
      <c r="KS164" s="68">
        <f>IF(KQ164&gt;0,KR164-$V164,0)</f>
        <v/>
      </c>
      <c r="KT164" s="68">
        <f>IF(KQ164&gt;0,(KQ164-KT$10)/KT$10,0)</f>
        <v/>
      </c>
      <c r="KU164" s="68" t="n"/>
      <c r="KV164" s="15">
        <f>IF(KQ164&gt;0,(KQ164-KQ$10)/KQ$10,0)</f>
        <v/>
      </c>
      <c r="KW164" s="18" t="n"/>
      <c r="KX164" s="13" t="n">
        <v>52.73</v>
      </c>
      <c r="KY164" s="68">
        <f>IF(KX164&gt;0,((KX164-KX163)/KX163),0)</f>
        <v/>
      </c>
      <c r="KZ164" s="68">
        <f>IF(KX164&gt;0,KY164-$V164,0)</f>
        <v/>
      </c>
      <c r="LA164" s="68">
        <f>IF(KX164&gt;0,(KX164-LA$10)/LA$10,0)</f>
        <v/>
      </c>
      <c r="LB164" s="68" t="n"/>
      <c r="LC164" s="15">
        <f>IF(KX164&gt;0,(KX164-KX$10)/KX$10,0)</f>
        <v/>
      </c>
      <c r="LD164" s="18" t="n"/>
      <c r="LE164" s="13" t="n">
        <v>52.05</v>
      </c>
      <c r="LF164" s="68">
        <f>IF(LE164&gt;0,((LE164-LE163)/LE163),0)</f>
        <v/>
      </c>
      <c r="LG164" s="68">
        <f>IF(LE164&gt;0,LF164-$V164,0)</f>
        <v/>
      </c>
      <c r="LH164" s="68">
        <f>IF(LE164&gt;0,(LE164-LH$10)/LH$10,0)</f>
        <v/>
      </c>
      <c r="LI164" s="68" t="n"/>
      <c r="LJ164" s="15">
        <f>IF(LE164&gt;0,(LE164-LE$10)/LE$10,0)</f>
        <v/>
      </c>
      <c r="LL164" s="13" t="n">
        <v>132.73</v>
      </c>
      <c r="LM164" s="68">
        <f>IF(LL164&gt;0,((LL164-LL163)/LL163),0)</f>
        <v/>
      </c>
      <c r="LN164" s="68">
        <f>IF(LL164&gt;0,LM164-$V164,0)</f>
        <v/>
      </c>
      <c r="LO164" s="68">
        <f>IF(LL164&gt;0,(LL164-LO$10)/LO$10,0)</f>
        <v/>
      </c>
      <c r="LP164" s="68" t="n"/>
      <c r="LQ164" s="15">
        <f>IF(LL164&gt;0,(LL164-LL$10)/LL$10,0)</f>
        <v/>
      </c>
      <c r="LS164" s="13" t="n">
        <v>18.89</v>
      </c>
      <c r="LT164" s="68">
        <f>IF(LS164&gt;0,((LS164-LS163)/LS163),0)</f>
        <v/>
      </c>
      <c r="LU164" s="68">
        <f>IF(LS164&gt;0,LT164-$V164,0)</f>
        <v/>
      </c>
      <c r="LV164" s="68" t="n"/>
      <c r="LW164" s="68" t="n"/>
      <c r="LX164" s="15">
        <f>IF(LS164&gt;0,(LS164-LS$10)/LS$10,0)</f>
        <v/>
      </c>
      <c r="LZ164" s="13" t="n">
        <v>13.89</v>
      </c>
      <c r="MA164" s="68">
        <f>IF(LZ164&gt;0,((LZ164-LZ163)/LZ163),0)</f>
        <v/>
      </c>
      <c r="MB164" s="68">
        <f>IF(LZ164&gt;0,MA164-$V164,0)</f>
        <v/>
      </c>
      <c r="MC164" s="68">
        <f>IF(LZ164&gt;0,(LZ164-MC$10)/MC$10,0)</f>
        <v/>
      </c>
      <c r="MD164" s="68" t="n"/>
      <c r="ME164" s="15">
        <f>IF(LZ164&gt;0,(LZ164-LZ$10)/LZ$10,0)</f>
        <v/>
      </c>
      <c r="MG164" s="13" t="n">
        <v>73.66</v>
      </c>
      <c r="MH164" s="68">
        <f>IF(MG164&gt;0,((MG164-MG163)/MG163),0)</f>
        <v/>
      </c>
      <c r="MI164" s="68">
        <f>IF(MG164&gt;0,MH164-$V164,0)</f>
        <v/>
      </c>
      <c r="MJ164" s="68">
        <f>IF(MG164&gt;0,(MG164-MJ$10)/MJ$10,0)</f>
        <v/>
      </c>
      <c r="MK164" s="68" t="n"/>
      <c r="ML164" s="15">
        <f>IF(MG164&gt;0,(MG164-MG$10)/MG$10,0)</f>
        <v/>
      </c>
      <c r="MN164" s="13" t="n">
        <v>174.7</v>
      </c>
      <c r="MO164" s="68">
        <f>IF(MN164&gt;0,((MN164-MN163)/MN163),0)</f>
        <v/>
      </c>
      <c r="MP164" s="68">
        <f>IF(MN164&gt;0,MO164-$V164,0)</f>
        <v/>
      </c>
      <c r="MQ164" s="68">
        <f>IF(MN164&gt;0,(MN164-MQ$10)/MQ$10,0)</f>
        <v/>
      </c>
      <c r="MR164" s="68" t="n"/>
      <c r="MS164" s="15">
        <f>IF(MN164&gt;0,(MN164-MN$10)/MN$10,0)</f>
        <v/>
      </c>
      <c r="MU164" s="13" t="n">
        <v>17.53</v>
      </c>
      <c r="MV164" s="68">
        <f>IF(MU164&gt;0,((MU164-MU163)/MU163),0)</f>
        <v/>
      </c>
      <c r="MW164" s="68">
        <f>IF(MU164&gt;0,MV164-$V164,0)</f>
        <v/>
      </c>
      <c r="MX164" s="68">
        <f>IF(MU164&gt;0,(MU164-MX$10)/MX$10,0)</f>
        <v/>
      </c>
      <c r="MY164" s="68" t="n"/>
      <c r="MZ164" s="15">
        <f>IF(MU164&gt;0,(MU164-MU$10)/MU$10,0)</f>
        <v/>
      </c>
      <c r="NB164" s="13" t="n">
        <v>269.7</v>
      </c>
      <c r="NC164" s="68">
        <f>IF(NB164&gt;0,((NB164-NB163)/NB163),0)</f>
        <v/>
      </c>
      <c r="ND164" s="68">
        <f>IF(NB164&gt;0,NC164-$V164,0)</f>
        <v/>
      </c>
      <c r="NE164" s="68">
        <f>IF(NB164&gt;0,(NB164-NE$10)/NE$10,0)</f>
        <v/>
      </c>
      <c r="NF164" s="68" t="n"/>
      <c r="NG164" s="15">
        <f>IF(NB164&gt;0,(NB164-NB$10)/NB$10,0)</f>
        <v/>
      </c>
      <c r="NI164" s="13" t="n">
        <v>7.66</v>
      </c>
      <c r="NJ164" s="68">
        <f>IF(NI164&gt;0,((NI164-NI163)/NI163),0)</f>
        <v/>
      </c>
      <c r="NK164" s="68">
        <f>IF(NI164&gt;0,NJ164-$V164,0)</f>
        <v/>
      </c>
      <c r="NL164" s="68">
        <f>IF(NI164&gt;0,(NI164-NL$10)/NL$10,0)</f>
        <v/>
      </c>
      <c r="NM164" s="68" t="n"/>
      <c r="NN164" s="15">
        <f>IF(NI164&gt;0,(NI164-NI$10)/NI$10,0)</f>
        <v/>
      </c>
      <c r="NP164" s="13" t="n">
        <v>625.27</v>
      </c>
      <c r="NQ164" s="68">
        <f>IF(NP164&gt;0,((NP164-NP163)/NP163),0)</f>
        <v/>
      </c>
      <c r="NR164" s="68">
        <f>IF(NP164&gt;0,NQ164-$V164,0)</f>
        <v/>
      </c>
      <c r="NS164" s="68">
        <f>IF(NP164&gt;0,(NP164-NS$10)/NS$10,0)</f>
        <v/>
      </c>
      <c r="NT164" s="68" t="n"/>
      <c r="NU164" s="15">
        <f>IF(NP164&gt;0,(NP164-NP$10)/NP$10,0)</f>
        <v/>
      </c>
      <c r="NW164" s="13" t="n">
        <v>202.94</v>
      </c>
      <c r="NX164" s="68">
        <f>IF(NW164&gt;0,((NW164-NW163)/NW163),0)</f>
        <v/>
      </c>
      <c r="NY164" s="68">
        <f>IF(NW164&gt;0,NX164-$V164,0)</f>
        <v/>
      </c>
      <c r="NZ164" s="68">
        <f>IF(NW164&gt;0,(NW164-NZ$10)/NZ$10,0)</f>
        <v/>
      </c>
      <c r="OA164" s="68" t="n"/>
      <c r="OB164" s="15">
        <f>IF(NW164&gt;0,(NW164-NW$10)/NW$10,0)</f>
        <v/>
      </c>
      <c r="OD164" s="13" t="n">
        <v>2.87</v>
      </c>
      <c r="OE164" s="68">
        <f>IF(OD164&gt;0,((OD164-OD163)/OD163),0)</f>
        <v/>
      </c>
      <c r="OF164" s="68">
        <f>IF(OD164&gt;0,OE164-$V164,0)</f>
        <v/>
      </c>
      <c r="OG164" s="68">
        <f>IF(OD164&gt;0,(OD164-OG$10)/OG$10,0)</f>
        <v/>
      </c>
      <c r="OH164" s="68" t="n"/>
      <c r="OI164" s="15">
        <f>IF(OD164&gt;0,(OD164-OD$10)/OD$10,0)</f>
        <v/>
      </c>
      <c r="OK164" s="13" t="n">
        <v>189.08</v>
      </c>
      <c r="OL164" s="68">
        <f>IF(OK164&gt;0,((OK164-OK163)/OK163),0)</f>
        <v/>
      </c>
      <c r="OM164" s="68">
        <f>IF(OK164&gt;0,OL164-$V164,0)</f>
        <v/>
      </c>
      <c r="ON164" s="68">
        <f>IF(OK164&gt;0,(OK164-ON$10)/ON$10,0)</f>
        <v/>
      </c>
      <c r="OO164" s="68" t="n"/>
      <c r="OP164" s="15">
        <f>IF(OK164&gt;0,(OK164-OK$10)/OK$10,0)</f>
        <v/>
      </c>
      <c r="OR164" s="13" t="n">
        <v>5.41</v>
      </c>
      <c r="OS164" s="68">
        <f>IF(OR164&gt;0,((OR164-OR163)/OR163),0)</f>
        <v/>
      </c>
      <c r="OT164" s="68">
        <f>IF(OR164&gt;0,OS164-$V164,0)</f>
        <v/>
      </c>
      <c r="OU164" s="68">
        <f>IF(OR164&gt;0,(OR164-OU$10)/OU$10,0)</f>
        <v/>
      </c>
      <c r="OV164" s="68" t="n"/>
      <c r="OW164" s="15">
        <f>IF(OR164&gt;0,(OR164-OR$10)/OR$10,0)</f>
        <v/>
      </c>
      <c r="OY164" s="13" t="n">
        <v>155.08</v>
      </c>
      <c r="OZ164" s="68">
        <f>IF(OY164&gt;0,((OY164-OY163)/OY163),0)</f>
        <v/>
      </c>
      <c r="PA164" s="68">
        <f>IF(OY164&gt;0,OZ164-$V164,0)</f>
        <v/>
      </c>
      <c r="PB164" s="68">
        <f>IF(OY164&gt;0,(OY164-PB$10)/PB$10,0)</f>
        <v/>
      </c>
      <c r="PC164" s="68" t="n"/>
      <c r="PD164" s="15">
        <f>IF(OY164&gt;0,(OY164-OY$10)/OY$10,0)</f>
        <v/>
      </c>
      <c r="PE164" s="18" t="n"/>
      <c r="PF164" s="13" t="n">
        <v>271.05</v>
      </c>
      <c r="PG164" s="68">
        <f>IF(PF164&gt;0,((PF164-PF163)/PF163),0)</f>
        <v/>
      </c>
      <c r="PH164" s="68">
        <f>IF(PF164&gt;0,PG164-$V164,0)</f>
        <v/>
      </c>
      <c r="PI164" s="68">
        <f>IF(PF164&gt;0,(PF164-PI$10)/PI$10,0)</f>
        <v/>
      </c>
      <c r="PJ164" s="68" t="n"/>
      <c r="PK164" s="15">
        <f>IF(PF164&gt;0,(PF164-PF$10)/PF$10,0)</f>
        <v/>
      </c>
      <c r="PM164" s="13" t="n"/>
      <c r="PN164" s="68">
        <f>IF(PM164&gt;0,((PM164-PM163)/PM163),0)</f>
        <v/>
      </c>
      <c r="PO164" s="68">
        <f>PN164-$V164</f>
        <v/>
      </c>
      <c r="PP164" s="68">
        <f>IF(PM164&gt;0,(PM164-PP$10)/PP$10,0)</f>
        <v/>
      </c>
      <c r="PQ164" s="68" t="n"/>
      <c r="PR164" s="15">
        <f>IF(PM164&gt;0,(PM164-PM$10)/PM$10,0)</f>
        <v/>
      </c>
      <c r="PT164" s="13" t="n">
        <v>9.789999999999999</v>
      </c>
      <c r="PU164" s="68">
        <f>IF(PT164&gt;0,((PT164-PT163)/PT163),0)</f>
        <v/>
      </c>
      <c r="PV164" s="68">
        <f>IF(PT164&gt;0,PU164-$V164,0)</f>
        <v/>
      </c>
      <c r="PW164" s="68">
        <f>IF(PT164&gt;0,(PT164-PW$10)/PW$10,0)</f>
        <v/>
      </c>
      <c r="PX164" s="68" t="n"/>
      <c r="PY164" s="15">
        <f>IF(PT164&gt;0,(PT164-PT$10)/PT$10,0)</f>
        <v/>
      </c>
      <c r="QA164" s="13" t="n">
        <v>269.2</v>
      </c>
      <c r="QB164" s="68">
        <f>IF(QA164&gt;0,((QA164-QA163)/QA163),0)</f>
        <v/>
      </c>
      <c r="QC164" s="68">
        <f>IF(QA164&gt;0,QB164-$V164,0)</f>
        <v/>
      </c>
      <c r="QD164" s="68">
        <f>IF(QA164&gt;0,(QA164-QD$10)/QD$10,0)</f>
        <v/>
      </c>
      <c r="QE164" s="68" t="n"/>
      <c r="QF164" s="15">
        <f>IF(QA164&gt;0,(QA164-QA$10)/QA$10,0)</f>
        <v/>
      </c>
      <c r="QH164" s="13" t="n">
        <v>1.78</v>
      </c>
      <c r="QI164" s="68">
        <f>IF(QH164&gt;0,((QH164-QH163)/QH163),0)</f>
        <v/>
      </c>
      <c r="QJ164" s="68">
        <f>IF(QH164&gt;0,QI164-$V164,0)</f>
        <v/>
      </c>
      <c r="QK164" s="68">
        <f>IF(QH164&gt;0,(QH164-QK$10)/QK$10,0)</f>
        <v/>
      </c>
      <c r="QL164" s="68" t="n"/>
      <c r="QM164" s="15">
        <f>IF(QH164&gt;0,(QH164-QH$10)/QH$10,0)</f>
        <v/>
      </c>
      <c r="QO164" s="13" t="n">
        <v>17.78</v>
      </c>
      <c r="QP164" s="68">
        <f>IF(QO164&gt;0,((QO164-QO163)/QO163),0)</f>
        <v/>
      </c>
      <c r="QQ164" s="68">
        <f>IF(QO164&gt;0,QP164-$V164,0)</f>
        <v/>
      </c>
      <c r="QR164" s="68">
        <f>IF(QO164&gt;0,(QO164-QR$10)/QR$10,0)</f>
        <v/>
      </c>
      <c r="QS164" s="68" t="n"/>
      <c r="QT164" s="15">
        <f>IF(QO164&gt;0,(QO164-QO$10)/QO$10,0)</f>
        <v/>
      </c>
      <c r="QV164" s="13" t="n">
        <v>3.088</v>
      </c>
      <c r="QW164" s="68">
        <f>IF(QV164&gt;0,((QV164-QV163)/QV163),0)</f>
        <v/>
      </c>
      <c r="QX164" s="68">
        <f>IF(QV164&gt;0,QW164-$V164,0)</f>
        <v/>
      </c>
      <c r="QY164" s="68">
        <f>IF(QV164&gt;0,(QV164-QY$10)/QY$10,0)</f>
        <v/>
      </c>
      <c r="QZ164" s="68" t="n"/>
      <c r="RA164" s="15">
        <f>IF(QV164&gt;0,(QV164-QV$10)/QV$10,0)</f>
        <v/>
      </c>
      <c r="RC164" s="13" t="n">
        <v>42.62</v>
      </c>
      <c r="RD164" s="68">
        <f>IF(RC164&gt;0,((RC164-RC163)/RC163),0)</f>
        <v/>
      </c>
      <c r="RE164" s="68">
        <f>IF(RC164&gt;0,RD164-$V164,0)</f>
        <v/>
      </c>
      <c r="RF164" s="68">
        <f>IF(RC164&gt;0,(RC164-RF$10)/RF$10,0)</f>
        <v/>
      </c>
      <c r="RG164" s="68" t="n"/>
      <c r="RH164" s="15">
        <f>IF(RC164&gt;0,(RC164-RC$10)/RC$10,0)</f>
        <v/>
      </c>
      <c r="RJ164" s="13" t="n">
        <v>241</v>
      </c>
      <c r="RK164" s="68">
        <f>IF(RJ164&gt;0,((RJ164-RJ163)/RJ163),0)</f>
        <v/>
      </c>
      <c r="RL164" s="68">
        <f>RK164-$V164</f>
        <v/>
      </c>
      <c r="RM164" s="68">
        <f>IF(RJ164&gt;0,(RJ164-RM$10)/RM$10,0)</f>
        <v/>
      </c>
      <c r="RN164" s="68" t="n"/>
      <c r="RO164" s="15">
        <f>IF(RJ164&gt;0,(RJ164-RJ$10)/RJ$10,0)</f>
        <v/>
      </c>
      <c r="RQ164" s="13" t="n">
        <v>17.97</v>
      </c>
      <c r="RR164" s="68">
        <f>IF(RQ164&gt;0,((RQ164-RQ163)/RQ163),0)</f>
        <v/>
      </c>
      <c r="RS164" s="68">
        <f>RR164-$V164</f>
        <v/>
      </c>
      <c r="RT164" s="68">
        <f>IF(RQ164&gt;0,(RQ164-RT$10)/RT$10,0)</f>
        <v/>
      </c>
      <c r="RU164" s="68" t="n"/>
      <c r="RV164" s="15">
        <f>IF(RQ164&gt;0,(RQ164-RQ$10)/RQ$10,0)</f>
        <v/>
      </c>
      <c r="RX164" s="13" t="n">
        <v>181.02</v>
      </c>
      <c r="RY164" s="68">
        <f>IF(RX164&gt;0,((RX164-RX163)/RX163),0)</f>
        <v/>
      </c>
      <c r="RZ164" s="68">
        <f>RY164-$V164</f>
        <v/>
      </c>
      <c r="SA164" s="68">
        <f>IF(RX164&gt;0,(RX164-SA$10)/SA$10,0)</f>
        <v/>
      </c>
      <c r="SB164" s="68" t="n"/>
      <c r="SC164" s="15">
        <f>IF(RX164&gt;0,(RX164-RX$10)/RX$10,0)</f>
        <v/>
      </c>
      <c r="SE164" s="13" t="n">
        <v>17.98</v>
      </c>
      <c r="SF164" s="68">
        <f>IF(SE164&gt;0,((SE164-SE163)/SE163),0)</f>
        <v/>
      </c>
      <c r="SG164" s="68">
        <f>SF164-$V164</f>
        <v/>
      </c>
      <c r="SH164" s="68">
        <f>IF(SE164&gt;0,(SE164-SH$10)/SH$10,0)</f>
        <v/>
      </c>
      <c r="SI164" s="68" t="n"/>
      <c r="SJ164" s="15">
        <f>IF(SE164&gt;0,(SE164-SE$10)/SE$10,0)</f>
        <v/>
      </c>
      <c r="SL164" s="13" t="n">
        <v>1.73</v>
      </c>
      <c r="SM164" s="68">
        <f>IF(SL164&gt;0,((SL164-SL163)/SL163),0)</f>
        <v/>
      </c>
      <c r="SN164" s="68">
        <f>SM164-$V164</f>
        <v/>
      </c>
      <c r="SO164" s="68">
        <f>IF(SL164&gt;0,(SL164-SO$10)/SO$10,0)</f>
        <v/>
      </c>
      <c r="SP164" s="68" t="n"/>
      <c r="SQ164" s="15">
        <f>IF(SL164&gt;0,(SL164-SL$10)/SL$10,0)</f>
        <v/>
      </c>
      <c r="SS164" s="13" t="n">
        <v>18.18</v>
      </c>
      <c r="ST164" s="68">
        <f>IF(SS164&gt;0,((SS164-SS163)/SS163),0)</f>
        <v/>
      </c>
      <c r="SU164" s="68">
        <f>ST164-$V164</f>
        <v/>
      </c>
      <c r="SV164" s="68">
        <f>IF(SS164&gt;0,(SS164-SV$10)/SV$10,0)</f>
        <v/>
      </c>
      <c r="SW164" s="68" t="n"/>
      <c r="SX164" s="15">
        <f>IF(SS164&gt;0,(SS164-SS$10)/SS$10,0)</f>
        <v/>
      </c>
      <c r="SZ164" s="13" t="n">
        <v>76.58</v>
      </c>
      <c r="TA164" s="68">
        <f>IF(SZ164&gt;0,((SZ164-SZ163)/SZ163),0)</f>
        <v/>
      </c>
      <c r="TB164" s="68">
        <f>TA164-$V164</f>
        <v/>
      </c>
      <c r="TC164" s="68">
        <f>IF(SZ164&gt;0,(SZ164-TC$10)/TC$10,0)</f>
        <v/>
      </c>
      <c r="TD164" s="68" t="n"/>
      <c r="TE164" s="15">
        <f>IF(SZ164&gt;0,(SZ164-SZ$10)/SZ$10,0)</f>
        <v/>
      </c>
      <c r="TG164" s="587" t="n">
        <v>0.25</v>
      </c>
      <c r="TH164" s="68">
        <f>IF(TG164&gt;0,((TG164-TG163)/TG163),0)</f>
        <v/>
      </c>
      <c r="TI164" s="68">
        <f>TH164-$V164</f>
        <v/>
      </c>
      <c r="TJ164" s="68">
        <f>IF(TG164&gt;0,(TG164-TJ$10)/TJ$10,0)</f>
        <v/>
      </c>
      <c r="TK164" s="68" t="n"/>
      <c r="TL164" s="15">
        <f>IF(TG164&gt;0,(TG164-TG$10)/TG$10,0)</f>
        <v/>
      </c>
      <c r="TN164" s="13" t="n">
        <v>81.20999999999999</v>
      </c>
      <c r="TO164" s="68">
        <f>IF(TN164&gt;0,((TN164-TN163)/TN163),0)</f>
        <v/>
      </c>
      <c r="TP164" s="68">
        <f>TO164-$V164</f>
        <v/>
      </c>
      <c r="TQ164" s="68">
        <f>IF(TN164&gt;0,(TN164-TQ$10)/TQ$10,0)</f>
        <v/>
      </c>
      <c r="TR164" s="68" t="n"/>
      <c r="TS164" s="15">
        <f>IF(TN164&gt;0,(TN164-TN$10)/TN$10,0)</f>
        <v/>
      </c>
      <c r="TU164" s="587" t="n">
        <v>3.37</v>
      </c>
      <c r="TV164" s="68">
        <f>IF(TU164&gt;0,((TU164-TU163)/TU163),0)</f>
        <v/>
      </c>
      <c r="TW164" s="68">
        <f>TV164-$V164</f>
        <v/>
      </c>
      <c r="TX164" s="68">
        <f>IF(TU164&gt;0,(TU164-TX$10)/TX$10,0)</f>
        <v/>
      </c>
      <c r="TY164" s="68" t="n"/>
      <c r="TZ164" s="15">
        <f>IF(TU164&gt;0,(TU164-TU$10)/TU$10,0)</f>
        <v/>
      </c>
      <c r="UB164" s="587" t="n"/>
      <c r="UC164" s="68">
        <f>IF(UB164&gt;0,((UB164-UB163)/UB163),0)</f>
        <v/>
      </c>
      <c r="UD164" s="68">
        <f>UC164-$V164</f>
        <v/>
      </c>
      <c r="UE164" s="68">
        <f>IF(UB164&gt;0,(UB164-UE$10)/UE$10,0)</f>
        <v/>
      </c>
      <c r="UF164" s="68" t="n"/>
      <c r="UG164" s="15">
        <f>IF(UB164&gt;0,(UB164-UB$10)/UB$10,0)</f>
        <v/>
      </c>
      <c r="UI164" s="587" t="n"/>
      <c r="UJ164" s="68">
        <f>IF(UI164&gt;0,((UI164-UI163)/UI163),0)</f>
        <v/>
      </c>
      <c r="UK164" s="68">
        <f>UJ164-$V164</f>
        <v/>
      </c>
      <c r="UL164" s="68">
        <f>IF(UI164&gt;0,(UI164-UL$10)/UL$10,0)</f>
        <v/>
      </c>
      <c r="UM164" s="68" t="n"/>
      <c r="UN164" s="15">
        <f>IF(UI164&gt;0,(UI164-UI$10)/UI$10,0)</f>
        <v/>
      </c>
      <c r="UP164" s="587" t="n"/>
      <c r="UQ164" s="68">
        <f>IF(UP164&gt;0,((UP164-UP163)/UP163),0)</f>
        <v/>
      </c>
      <c r="UR164" s="68">
        <f>UQ164-$V164</f>
        <v/>
      </c>
      <c r="US164" s="68">
        <f>IF(UP164&gt;0,(UP164-US$10)/US$10,0)</f>
        <v/>
      </c>
      <c r="UT164" s="68" t="n"/>
      <c r="UU164" s="15">
        <f>IF(UP164&gt;0,(UP164-UP$10)/UP$10,0)</f>
        <v/>
      </c>
      <c r="UW164" s="587" t="n"/>
      <c r="UX164" s="68">
        <f>IF(UW164&gt;0,((UW164-UW163)/UW163),0)</f>
        <v/>
      </c>
      <c r="UY164" s="68">
        <f>UX164-$V164</f>
        <v/>
      </c>
      <c r="UZ164" s="68">
        <f>IF(UW164&gt;0,(UW164-UZ$10)/UZ$10,0)</f>
        <v/>
      </c>
      <c r="VA164" s="68" t="n"/>
      <c r="VB164" s="15">
        <f>IF(UW164&gt;0,(UW164-UW$10)/UW$10,0)</f>
        <v/>
      </c>
      <c r="VD164" s="587" t="n"/>
      <c r="VE164" s="68">
        <f>IF(VD164&gt;0,((VD164-VD163)/VD163),0)</f>
        <v/>
      </c>
      <c r="VF164" s="68">
        <f>VE164-$V164</f>
        <v/>
      </c>
      <c r="VG164" s="68">
        <f>IF(VD164&gt;0,(VD164-VG$10)/VG$10,0)</f>
        <v/>
      </c>
      <c r="VH164" s="68" t="n"/>
      <c r="VI164" s="15">
        <f>IF(VD164&gt;0,(VD164-VD$10)/VD$10,0)</f>
        <v/>
      </c>
      <c r="VM164" s="21">
        <f>IF($C164&gt;0,(($IK$5*IG164)+($GT$5*GP164)+($JM$5*JI164)+($JF$5*JB164)+($IY$5*IU164)+($IR$5*IN164)+($ID$5*HZ164)+($HW$5*HS164)+($HP$5*HL164)+($HI$5*HE164)+($GF$5*GB164)+($FY$5*FU164)+($FR$5*FN164)+($FK$5*FG164)+($FD$5*EZ164)+($EW$5*ES164)+($EP$5*EL164)+($EI$5*EE164)+($EB$5*DX164)+($DU$5*DQ164)+($DN$5*DJ164)+($DG$5*DC164)+($CZ$5*CV164)+($CS$5*CO164)+($CL$5*CH164)+($CE$5*CA164)+($BX$5*BT164)+($BQ$5*BM164)+($BJ$5*BF164)+($BC$5*AY164)+($AV$5*AR164)+($AO$5*AK164)+($AH$5*AD164)+($JT$5*JP164)+($KA$5*JW164)+($KO$5*KK164)+($PR$5*PN164)+($GM$5*GI164)+($HA$5*GW164)+($KV$5*KR164)+($KH$5*KD164)+($LC$5*KY164)+($MS$5*MO164)+($ML$5*MH164)+($ME$5*MA164)+($LX$5*LT164)+($LQ$5*LM164)+($LJ$5*LF164)+(MV164*$MZ$5)+(NC164*$NG$5)+(NJ164*$NN$5)+($OI$5*OE164)+($NU$5*NQ164)+($OB$5*NX164)+($PK$5*PG164)+($OP$5*OL164)+($OW$5*OS164)+($PD$5*OZ164)+(PU164*$PY$5)+(QB164*$QF$5)+(QI164*$QM$5)+(QP164*$QT$5)+(QW164*$RA$5)+(RD164*$RH$5)+(RK164*$RO$5)+(RR164*$RV$5)+(RY164*$SC$5)+(SF164*$SJ$5)+(SM164*$SQ$5)+(ST164*$SX$5)+(TA164*$TE$5))+(TH164*$TL$5)+(TO164*$TS$5))/$VM$5</f>
        <v/>
      </c>
      <c r="VN164" s="538" t="n"/>
      <c r="VO164" s="21">
        <f>IF($C164&gt;0,(($IK$5*II164)+($GT$5*GR164)+($JM$5*JK164)+($JF$5*JD164)+($IY$5*IW164)+($IR$5*IP164)+($ID$5*IB164)+($HW$5*HU164)+($HP$5*HN164)+($HI$5*HG164)+($GF$5*GD164)+($FY$5*FW164)+($FR$5*FP164)+($FK$5*FI164)+($FD$5*FB164)+($EW$5*EU164)+($EP$5*EN164)+($EI$5*EG164)+($EB$5*DZ164)+($DU$5*DS164)+($DN$5*DL164)+($DG$5*DE164)+($CZ$5*CX164)+($CS$5*CQ164)+($CL$5*CJ164)+($CE$5*CC164)+($BX$5*BV164)+($BQ$5*BO164)+($BJ$5*BH164)+($BC$5*BA164)+($AV$5*AT164)+($AO$5*AM164)+($AH$5*AF164)+($KO$5*KM164)+($KH$5*KF164)+($KA$5*JY164)+($JT$5*JR164)+($PR$5*PP164)+($GM$5*GK164)+($HA$5*GY164)+($KV$5*KT164)+($LC$5*LA164)+($MS$5*MQ164)+($ML$5*MJ164)+($ME$5*MC164)+($LX$5*LV164)+($LQ$5*LO164)+($LJ$5*LH164)+(MX164*$MZ$5)+(NE164*$NG$5)+(NL164*$NN$5)+($OI$5*OG164)+($NU$5*NS164)+($OB$5*NZ164)+($PD$5*PB164)+($OW$5*OU164)+($OP$5*ON164)+($PK$5*PI164)+($PY$5*PW164)+($QF$5*QD164)+($QM$5*QK164)+($QT$5*QR164)+($RA$5*QY164)+($RH$5*RF164)+($RO$5*RM164)+(RT164*$RV$5)+(SA164*$SC$5)+(SH164*$SJ$5)+(SO164*$SQ$5)+(SV164*$SX$5)+(TC164*$TE$5)+(TJ164*$TL$5)+(TQ164*$TS$5))/$VM$5,0)</f>
        <v/>
      </c>
      <c r="VP164" s="14" t="n"/>
      <c r="VQ164" s="21">
        <f>IF($C164&gt;0,(($IK$5*IK164)+($GT$5*GT164)+($JM$5*JM164)+($JF$5*JF164)+($IY$5*IY164)+($IR$5*IR164)+($ID$5*ID164)+($HW$5*HW164)+($HP$5*HP164)+($HI$5*HI164)+($GF$5*GF164)+($FY$5*FY164)+($FR$5*FR164)+($FK$5*FK164)+($FD$5*FD164)+($EW$5*EW164)+($EP$5*EP164)+($EI$5*EI164)+($EB$5*EB164)+($DU$5*DU164)+($DN$5*DN164)+($DG$5*DG164)+($CZ$5*CZ164)+($CS$5*CS164)+($CL$5*CL164)+($CE$5*CE164)+($BX$5*BX164)+($BQ$5*BQ164)+($BJ$5*BJ164)+($BC$5*BC164)+($AV$5*AV164)+($AO$5*AO164)+($AH$5*AH164)+($KO$5*KO164)+($PR$5*PR164)+($GM$5*GM164)+($HA$5*HA164)+($KH$5*KH164)+($KA$5*KA164)+($JT$5*JT164)+($KV$5*KV164)+($LC$5*LC164)+($MS$5*MS164)+($ML$5*ML164)+($ME$5*ME164)+($LX$5*LX164)+($LQ$5*LQ164)+($LJ$5*LJ164)+($OI$5*OI164)+($NU$5*NU164)+($NN$5*NN164)+($NG$5*NG164)+($MZ$5*MZ164)+(OB164*$OB$5)+($PD$5*PD164)+($OW$5*OW164)+($OP$5*OP164)+($PK$5*PK164)+(PY164*$PY$5)+(QF164*$QF$5)+(QM164*$QM$5)+(QT164*$QT$5)+(RA164*$RA$5)+(RH164*$RH$5)+(RO164*$RO$5)+(RV164*$RV$5)+(SC164*$SC$5)+(SJ164*$SJ$5)+(SQ164*$SQ$5)+(SX164*$SX$5)+(TE164*$TE$5)+(TL164*$TL$5)+(TS164*$TS$5))/$VM$5,0)</f>
        <v/>
      </c>
    </row>
    <row r="165" ht="16" customHeight="1" s="545">
      <c r="A165" s="127" t="n">
        <v>45884</v>
      </c>
      <c r="B165" s="4">
        <f>A165</f>
        <v/>
      </c>
      <c r="C165" s="13" t="n">
        <v>44946.12</v>
      </c>
      <c r="D165" s="138">
        <f>IF(C165&gt;0,C165-C164,0)</f>
        <v/>
      </c>
      <c r="E165" s="68">
        <f>IF(C165&gt;0,D165/C164,0)</f>
        <v/>
      </c>
      <c r="F165" s="15">
        <f>IF(C165&gt;0,(C165-C$10)/C$10,0)</f>
        <v/>
      </c>
      <c r="G165" s="13" t="n">
        <v>6449.8</v>
      </c>
      <c r="H165" s="138">
        <f>IF(G165&gt;0,G165-G164,0)</f>
        <v/>
      </c>
      <c r="I165" s="68">
        <f>IF(G165&gt;0,H165/G164,0)</f>
        <v/>
      </c>
      <c r="J165" s="15">
        <f>IF(G165&gt;0,(G165-G$10)/G$10,0)</f>
        <v/>
      </c>
      <c r="K165" s="13" t="n">
        <v>21622.98</v>
      </c>
      <c r="L165" s="138">
        <f>IF(K165&gt;0,K165-K164,0)</f>
        <v/>
      </c>
      <c r="M165" s="68">
        <f>IF(K165&gt;0,L165/K164,0)</f>
        <v/>
      </c>
      <c r="N165" s="15">
        <f>IF(K165&gt;0,(K165-K$10)/K$10,0)</f>
        <v/>
      </c>
      <c r="O165" s="13" t="n">
        <v>2286.52</v>
      </c>
      <c r="P165" s="138">
        <f>IF(O165&gt;0,O165-O164,0)</f>
        <v/>
      </c>
      <c r="Q165" s="68">
        <f>IF(O165&gt;0,P165/O164,0)</f>
        <v/>
      </c>
      <c r="R165" s="15">
        <f>IF(O165&gt;0,(O165-O$10)/O$10,0)</f>
        <v/>
      </c>
      <c r="S165" s="18">
        <f>IF(O165&gt;0,(((O165*0.7)*Q165)+((K165*0.9)*M165)+((G165*0.65)*I165)+((C165*0.6)*E165))/(O165+K165+G165+C165),0)</f>
        <v/>
      </c>
      <c r="T165" s="121">
        <f>IF(O165&gt;0,(S165*200)+T164,0)</f>
        <v/>
      </c>
      <c r="U165" s="121">
        <f>T165</f>
        <v/>
      </c>
      <c r="V165" s="134">
        <f>IF(T165&gt;0,(T165-T164)/T164,0)</f>
        <v/>
      </c>
      <c r="W165" s="21">
        <f>IF(T165&gt;0,(T165-T$11)/T$11,0)</f>
        <v/>
      </c>
      <c r="X165" s="18">
        <f>IF(T165&gt;0,((Q165+M165+I165+E165)/4),0)</f>
        <v/>
      </c>
      <c r="Y165" s="353" t="n">
        <v>144533.81</v>
      </c>
      <c r="Z165" s="15" t="n">
        <v>2e-06</v>
      </c>
      <c r="AA165" s="21">
        <f>Z165-$V165</f>
        <v/>
      </c>
      <c r="AC165" s="13" t="n">
        <v>252.73</v>
      </c>
      <c r="AD165" s="68">
        <f>IF(AC165&gt;0,((AC165-AC164)/AC164),0)</f>
        <v/>
      </c>
      <c r="AE165" s="68">
        <f>IF(AC165&gt;0,AD165-$V165,0)</f>
        <v/>
      </c>
      <c r="AF165" s="68">
        <f>IF(AC165&gt;0,(AC165-AF$10)/AF$10,0)</f>
        <v/>
      </c>
      <c r="AG165" s="68" t="n"/>
      <c r="AH165" s="15">
        <f>IF(AC165&gt;0,(AC165-AC$10)/AC$10,0)</f>
        <v/>
      </c>
      <c r="AJ165" s="13" t="n">
        <v>24.29</v>
      </c>
      <c r="AK165" s="68">
        <f>IF(AJ165&gt;0,((AJ165-AJ164)/AJ164),0)</f>
        <v/>
      </c>
      <c r="AL165" s="68">
        <f>IF(AJ165&gt;0,AK165-$V165,0)</f>
        <v/>
      </c>
      <c r="AM165" s="68">
        <f>IF(AJ165&gt;0,(AJ165-AM$10)/AM$10,0)</f>
        <v/>
      </c>
      <c r="AN165" s="68" t="n"/>
      <c r="AO165" s="15">
        <f>IF(AJ165&gt;0,(AJ165-AJ$10)/AJ$10,0)</f>
        <v/>
      </c>
      <c r="AQ165" s="13" t="n">
        <v>23.87</v>
      </c>
      <c r="AR165" s="68">
        <f>IF(AQ165&gt;0,((AQ165-AQ164)/AQ164),0)</f>
        <v/>
      </c>
      <c r="AS165" s="68">
        <f>IF(AQ165&gt;0,AR165-$V165,0)</f>
        <v/>
      </c>
      <c r="AT165" s="68">
        <f>IF(AQ165&gt;0,(AQ165-AT$10)/AT$10,0)</f>
        <v/>
      </c>
      <c r="AU165" s="68" t="n"/>
      <c r="AV165" s="15">
        <f>IF(AQ165&gt;0,(AQ165-AQ$10)/AQ$10,0)</f>
        <v/>
      </c>
      <c r="AX165" s="13" t="n">
        <v>224.27</v>
      </c>
      <c r="AY165" s="68">
        <f>IF(AX165&gt;0,((AX165-AX164)/AX164),0)</f>
        <v/>
      </c>
      <c r="AZ165" s="68">
        <f>IF(AX165&gt;0,AY165-$V165,0)</f>
        <v/>
      </c>
      <c r="BA165" s="68">
        <f>IF(AX165&gt;0,(AX165-BA$10)/BA$10,0)</f>
        <v/>
      </c>
      <c r="BB165" s="68" t="n"/>
      <c r="BC165" s="15">
        <f>IF(AX165&gt;0,(AX165-AX$10)/AX$10,0)</f>
        <v/>
      </c>
      <c r="BE165" s="13" t="n">
        <v>81.23999999999999</v>
      </c>
      <c r="BF165" s="68">
        <f>IF(BE165&gt;0,((BE165-BE164)/BE164),0)</f>
        <v/>
      </c>
      <c r="BG165" s="68">
        <f>IF(BE165&gt;0,BF165-$V165,0)</f>
        <v/>
      </c>
      <c r="BH165" s="68" t="n"/>
      <c r="BI165" s="68" t="n"/>
      <c r="BJ165" s="15">
        <f>IF(BE165&gt;0,(BE165-BE$10)/BE$10,0)</f>
        <v/>
      </c>
      <c r="BL165" s="13" t="n">
        <v>74.98999999999999</v>
      </c>
      <c r="BM165" s="68">
        <f>IF(BL165&gt;0,((BL165-BL164)/BL164),0)</f>
        <v/>
      </c>
      <c r="BN165" s="68">
        <f>IF(BL165&gt;0,BM165-$V165,0)</f>
        <v/>
      </c>
      <c r="BO165" s="68">
        <f>IF(BL165&gt;0,(BL165-BO$10)/BO$10,0)</f>
        <v/>
      </c>
      <c r="BP165" s="68" t="n"/>
      <c r="BQ165" s="15">
        <f>IF(BL165&gt;0,(BL165-BL$10)/BL$10,0)</f>
        <v/>
      </c>
      <c r="BS165" s="13" t="n">
        <v>44.51</v>
      </c>
      <c r="BT165" s="68">
        <f>IF(BS165&gt;0,((BS165-BS164)/BS164),0)</f>
        <v/>
      </c>
      <c r="BU165" s="68">
        <f>IF(BS165&gt;0,BT165-$V165,0)</f>
        <v/>
      </c>
      <c r="BV165" s="68">
        <f>IF(BS165&gt;0,(BS165-BV$10)/BV$10,0)</f>
        <v/>
      </c>
      <c r="BW165" s="68" t="n"/>
      <c r="BX165" s="15">
        <f>IF(BS165&gt;0,(BS165-BS$10)/BS$10,0)</f>
        <v/>
      </c>
      <c r="BZ165" s="13" t="n"/>
      <c r="CA165" s="68">
        <f>IF(BZ165&gt;0,((BZ165-BZ164)/BZ164),0)</f>
        <v/>
      </c>
      <c r="CB165" s="68">
        <f>IF(BZ165&gt;0,CA165-$V165,0)</f>
        <v/>
      </c>
      <c r="CC165" s="68">
        <f>IF(BZ165&gt;0,(BZ165-CC$10)/CC$10,0)</f>
        <v/>
      </c>
      <c r="CD165" s="68" t="n"/>
      <c r="CE165" s="15">
        <f>IF(BZ165&gt;0,(BZ165-BZ$10)/BZ$10,0)</f>
        <v/>
      </c>
      <c r="CG165" s="13" t="n">
        <v>29.75</v>
      </c>
      <c r="CH165" s="68">
        <f>IF(CG165&gt;0,((CG165-CG164)/CG164),0)</f>
        <v/>
      </c>
      <c r="CI165" s="68">
        <f>IF(CG165&gt;0,CH165-$V165,0)</f>
        <v/>
      </c>
      <c r="CJ165" s="68">
        <f>IF(CG165&gt;0,(CG165-CJ$10)/CJ$10,0)</f>
        <v/>
      </c>
      <c r="CK165" s="68" t="n"/>
      <c r="CL165" s="15">
        <f>IF(CG165&gt;0,(CG165-CG$10)/CG$10,0)</f>
        <v/>
      </c>
      <c r="CN165" s="13" t="n">
        <v>33.97</v>
      </c>
      <c r="CO165" s="68">
        <f>IF(CN165&gt;0,((CN165-CN164)/CN164),0)</f>
        <v/>
      </c>
      <c r="CP165" s="68">
        <f>IF(CN165&gt;0,CO165-$V165,0)</f>
        <v/>
      </c>
      <c r="CQ165" s="68">
        <f>IF(CN165&gt;0,(CN165-CQ$10)/CQ$10,0)</f>
        <v/>
      </c>
      <c r="CR165" s="68" t="n"/>
      <c r="CS165" s="15">
        <f>IF(CN165&gt;0,(CN165-CN$10)/CN$10,0)</f>
        <v/>
      </c>
      <c r="CU165" s="13" t="n">
        <v>38.71</v>
      </c>
      <c r="CV165" s="68">
        <f>IF(CU165&gt;0,((CU165-CU164)/CU164),0)</f>
        <v/>
      </c>
      <c r="CW165" s="68">
        <f>IF(CU165&gt;0,CV165-$V165,0)</f>
        <v/>
      </c>
      <c r="CX165" s="68">
        <f>IF(CU165&gt;0,(CU165-CX$10)/CX$10,0)</f>
        <v/>
      </c>
      <c r="CY165" s="68" t="n"/>
      <c r="CZ165" s="15">
        <f>IF(CU165&gt;0,(CU165-CU$10)/CU$10,0)</f>
        <v/>
      </c>
      <c r="DB165" s="13" t="n">
        <v>20.93</v>
      </c>
      <c r="DC165" s="68">
        <f>IF(DB165&gt;0,((DB165-DB164)/DB164),0)</f>
        <v/>
      </c>
      <c r="DD165" s="68">
        <f>IF(DB165&gt;0,DC165-$V165,0)</f>
        <v/>
      </c>
      <c r="DE165" s="68">
        <f>IF(DB165&gt;0,(DB165-DE$10)/DE$10,0)</f>
        <v/>
      </c>
      <c r="DF165" s="68" t="n"/>
      <c r="DG165" s="15">
        <f>IF(DB165&gt;0,(DB165-DB$10)/DB$10,0)</f>
        <v/>
      </c>
      <c r="DI165" s="13" t="n">
        <v>50.96</v>
      </c>
      <c r="DJ165" s="68">
        <f>IF(DI165&gt;0,((DI165-DI164)/DI164),0)</f>
        <v/>
      </c>
      <c r="DK165" s="68">
        <f>IF(DI165&gt;0,DJ165-$V165,0)</f>
        <v/>
      </c>
      <c r="DL165" s="68">
        <f>IF(DI165&gt;0,(DI165-DL$10)/DL$10,0)</f>
        <v/>
      </c>
      <c r="DM165" s="68" t="n"/>
      <c r="DN165" s="15">
        <f>IF(DI165&gt;0,(DI165-DI$10)/DI$10,0)</f>
        <v/>
      </c>
      <c r="DP165" s="13" t="n">
        <v>44.63</v>
      </c>
      <c r="DQ165" s="68">
        <f>IF(DP165&gt;0,((DP165-DP164)/DP164),0)</f>
        <v/>
      </c>
      <c r="DR165" s="68">
        <f>IF(DP165&gt;0,DQ165-$V165,0)</f>
        <v/>
      </c>
      <c r="DS165" s="68" t="n"/>
      <c r="DT165" s="68" t="n"/>
      <c r="DU165" s="15">
        <f>IF(DP165&gt;0,(DP165-DP$10)/DP$10,0)</f>
        <v/>
      </c>
      <c r="DV165" s="18" t="n"/>
      <c r="DW165" s="13" t="n">
        <v>38.09</v>
      </c>
      <c r="DX165" s="68">
        <f>IF(DW165&gt;0,((DW165-DW164)/DW164),0)</f>
        <v/>
      </c>
      <c r="DY165" s="68">
        <f>IF(DW165&gt;0,DX165-$V165,0)</f>
        <v/>
      </c>
      <c r="DZ165" s="68">
        <f>IF(DW165&gt;0,(DW165-DZ$10)/DZ$10,0)</f>
        <v/>
      </c>
      <c r="EA165" s="68" t="n"/>
      <c r="EB165" s="15">
        <f>IF(DW165&gt;0,(DW165-DW$10)/DW$10,0)</f>
        <v/>
      </c>
      <c r="ED165" s="13" t="n">
        <v>40.55</v>
      </c>
      <c r="EE165" s="68">
        <f>IF(ED165&gt;0,((ED165-ED164)/ED164),0)</f>
        <v/>
      </c>
      <c r="EF165" s="68">
        <f>IF(ED165&gt;0,EE165-$V165,0)</f>
        <v/>
      </c>
      <c r="EG165" s="68">
        <f>IF(ED165&gt;0,(ED165-EG$10)/EG$10,0)</f>
        <v/>
      </c>
      <c r="EH165" s="68" t="n"/>
      <c r="EI165" s="15">
        <f>IF(ED165&gt;0,(ED165-ED$10)/ED$10,0)</f>
        <v/>
      </c>
      <c r="EK165" s="13" t="n">
        <v>134.92</v>
      </c>
      <c r="EL165" s="68">
        <f>IF(EK165&gt;0,((EK165-EK164)/EK164),0)</f>
        <v/>
      </c>
      <c r="EM165" s="68">
        <f>IF(EK165&gt;0,EL165-$V165,0)</f>
        <v/>
      </c>
      <c r="EN165" s="68">
        <f>IF(EK165&gt;0,(EK165-EN$10)/EN$10,0)</f>
        <v/>
      </c>
      <c r="EO165" s="68" t="n"/>
      <c r="EP165" s="15">
        <f>IF(EK165&gt;0,(EK165-EK$10)/EK$10,0)</f>
        <v/>
      </c>
      <c r="ER165" s="13" t="n">
        <v>40.62</v>
      </c>
      <c r="ES165" s="68">
        <f>IF(ER165&gt;0,((ER165-ER164)/ER164),0)</f>
        <v/>
      </c>
      <c r="ET165" s="68">
        <f>IF(ER165&gt;0,ES165-$V165,0)</f>
        <v/>
      </c>
      <c r="EU165" s="68">
        <f>IF(ER165&gt;0,(ER165-EU$10)/EU$10,0)</f>
        <v/>
      </c>
      <c r="EV165" s="68" t="n"/>
      <c r="EW165" s="15">
        <f>IF(ER165&gt;0,(ER165-ER$10)/ER$10,0)</f>
        <v/>
      </c>
      <c r="EY165" s="13" t="n">
        <v>41.87</v>
      </c>
      <c r="EZ165" s="68">
        <f>IF(EY165&gt;0,((EY165-EY164)/EY164),0)</f>
        <v/>
      </c>
      <c r="FA165" s="68">
        <f>IF(EY165&gt;0,EZ165-$V165,0)</f>
        <v/>
      </c>
      <c r="FB165" s="68" t="n"/>
      <c r="FC165" s="68" t="n"/>
      <c r="FD165" s="15">
        <f>IF(EY165&gt;0,(EY165-EY$10)/EY$10,0)</f>
        <v/>
      </c>
      <c r="FF165" s="13" t="n">
        <v>57.76</v>
      </c>
      <c r="FG165" s="68">
        <f>IF(FF165&gt;0,((FF165-FF164)/FF164),0)</f>
        <v/>
      </c>
      <c r="FH165" s="68">
        <f>IF(FF165&gt;0,FG165-$V165,0)</f>
        <v/>
      </c>
      <c r="FI165" s="68">
        <f>IF(FF165&gt;0,(FF165-FI$10)/FI$10,0)</f>
        <v/>
      </c>
      <c r="FJ165" s="68" t="n"/>
      <c r="FK165" s="15">
        <f>IF(FF165&gt;0,(FF165-FF$10)/FF$10,0)</f>
        <v/>
      </c>
      <c r="FM165" s="13" t="n">
        <v>201.94</v>
      </c>
      <c r="FN165" s="68">
        <f>IF(FM165&gt;0,((FM165-FM164)/FM164),0)</f>
        <v/>
      </c>
      <c r="FO165" s="68">
        <f>IF(FM165&gt;0,FN165-$V165,0)</f>
        <v/>
      </c>
      <c r="FP165" s="68">
        <f>IF(FM165&gt;0,(FM165-FP$10)/FP$10,0)</f>
        <v/>
      </c>
      <c r="FQ165" s="68" t="n"/>
      <c r="FR165" s="15">
        <f>IF(FM165&gt;0,(FM165-FM$10)/FM$10,0)</f>
        <v/>
      </c>
      <c r="FT165" s="13" t="n">
        <v>91.41</v>
      </c>
      <c r="FU165" s="68">
        <f>IF(FT165&gt;0,((FT165-FT164)/FT164),0)</f>
        <v/>
      </c>
      <c r="FV165" s="68">
        <f>IF(FT165&gt;0,FU165-$V165,0)</f>
        <v/>
      </c>
      <c r="FW165" s="68">
        <f>IF(FT165&gt;0,(FT165-FW$10)/FW$10,0)</f>
        <v/>
      </c>
      <c r="FX165" s="68" t="n"/>
      <c r="FY165" s="15">
        <f>IF(FT165&gt;0,(FT165-FT$10)/FT$10,0)</f>
        <v/>
      </c>
      <c r="GA165" s="13" t="n">
        <v>18.58</v>
      </c>
      <c r="GB165" s="68">
        <f>IF(GA165&gt;0,((GA165-GA164)/GA164),0)</f>
        <v/>
      </c>
      <c r="GC165" s="68">
        <f>IF(GA165&gt;0,GB165-$V165,0)</f>
        <v/>
      </c>
      <c r="GD165" s="68" t="n"/>
      <c r="GE165" s="68" t="n"/>
      <c r="GF165" s="15">
        <f>IF(GA165&gt;0,(GA165-GA$10)/GA$10,0)</f>
        <v/>
      </c>
      <c r="GG165" s="18" t="n"/>
      <c r="GH165" s="13" t="n">
        <v>20.45</v>
      </c>
      <c r="GI165" s="68">
        <f>IF(GH165&gt;0,((GH165-GH164)/GH164),0)</f>
        <v/>
      </c>
      <c r="GJ165" s="68">
        <f>IF(GH165&gt;0,GI165-$V165,0)</f>
        <v/>
      </c>
      <c r="GK165" s="68">
        <f>IF(GH165&gt;0,(GH165-GK$10)/GK$10,0)</f>
        <v/>
      </c>
      <c r="GL165" s="68" t="n"/>
      <c r="GM165" s="15">
        <f>IF(GH165&gt;0,(GH165-GH$10)/GH$10,0)</f>
        <v/>
      </c>
      <c r="GO165" s="13" t="n">
        <v>26.4</v>
      </c>
      <c r="GP165" s="68">
        <f>IF(GO165&gt;0,((GO165-GO164)/GO164),0)</f>
        <v/>
      </c>
      <c r="GQ165" s="68">
        <f>IF(GO165&gt;0,GP165-$V165,0)</f>
        <v/>
      </c>
      <c r="GR165" s="68" t="n"/>
      <c r="GS165" s="68" t="n"/>
      <c r="GT165" s="15">
        <f>IF(GO165&gt;0,(GO165-GO$10)/GO$10,0)</f>
        <v/>
      </c>
      <c r="GV165" s="13" t="n">
        <v>16.56</v>
      </c>
      <c r="GW165" s="68">
        <f>IF(GV165&gt;0,((GV165-GV164)/GV164),0)</f>
        <v/>
      </c>
      <c r="GX165" s="68">
        <f>IF(GV165&gt;0,GW165-$V165,0)</f>
        <v/>
      </c>
      <c r="GY165" s="68">
        <f>IF(GV165&gt;0,(GV165-GY$10)/GY$10,0)</f>
        <v/>
      </c>
      <c r="GZ165" s="68" t="n"/>
      <c r="HA165" s="15">
        <f>IF(GV165&gt;0,(GV165-GV$10)/GV$10,0)</f>
        <v/>
      </c>
      <c r="HD165" s="13" t="n">
        <v>330.56</v>
      </c>
      <c r="HE165" s="68">
        <f>IF(HD165&gt;0,((HD165-HD164)/HD164),0)</f>
        <v/>
      </c>
      <c r="HF165" s="68">
        <f>IF(HD165&gt;0,HE165-$V165,0)</f>
        <v/>
      </c>
      <c r="HG165" s="68">
        <f>IF(HD165&gt;0,(HD165-HG$10)/HG$10,0)</f>
        <v/>
      </c>
      <c r="HH165" s="68" t="n"/>
      <c r="HI165" s="15">
        <f>IF(HD165&gt;0,(HD165-HD$10)/HD$10,0)</f>
        <v/>
      </c>
      <c r="HK165" s="13" t="n">
        <v>68.5</v>
      </c>
      <c r="HL165" s="68">
        <f>IF(HK165&gt;0,((HK165-HK164)/HK164),0)</f>
        <v/>
      </c>
      <c r="HM165" s="68">
        <f>IF(HK165&gt;0,HL165-$V165,0)</f>
        <v/>
      </c>
      <c r="HN165" s="68">
        <f>IF(HK165&gt;0,(HK165-HN$10)/HN$10,0)</f>
        <v/>
      </c>
      <c r="HO165" s="68" t="n"/>
      <c r="HP165" s="15">
        <f>IF(HK165&gt;0,(HK165-HK$10)/HK$10,0)</f>
        <v/>
      </c>
      <c r="HR165" s="13" t="n">
        <v>106.49</v>
      </c>
      <c r="HS165" s="68">
        <f>IF(HR165&gt;0,((HR165-HR164)/HR164),0)</f>
        <v/>
      </c>
      <c r="HT165" s="68">
        <f>IF(HR165&gt;0,HS165-$V165,0)</f>
        <v/>
      </c>
      <c r="HU165" s="68">
        <f>IF(HR165&gt;0,(HR165-HU$10)/HU$10,0)</f>
        <v/>
      </c>
      <c r="HV165" s="68" t="n"/>
      <c r="HW165" s="15">
        <f>IF(HR165&gt;0,(HR165-HR$10)/HR$10,0)</f>
        <v/>
      </c>
      <c r="HY165" s="13" t="n">
        <v>180.45</v>
      </c>
      <c r="HZ165" s="68">
        <f>IF(HY165&gt;0,((HY165-HY164)/HY164),0)</f>
        <v/>
      </c>
      <c r="IA165" s="68">
        <f>IF(HY165&gt;0,HZ165-$V165,0)</f>
        <v/>
      </c>
      <c r="IB165" s="68">
        <f>IF(HY165&gt;0,(HY165-IB$10)/IB$10,0)</f>
        <v/>
      </c>
      <c r="IC165" s="68" t="n"/>
      <c r="ID165" s="15">
        <f>IF(HY165&gt;0,(HY165-HY$10)/HY$10,0)</f>
        <v/>
      </c>
      <c r="IF165" s="13" t="n">
        <v>306.34</v>
      </c>
      <c r="IG165" s="68">
        <f>IF(IF165&gt;0,((IF165-IF164)/IF164),0)</f>
        <v/>
      </c>
      <c r="IH165" s="68">
        <f>IF(IF165&gt;0,IG165-$V165,0)</f>
        <v/>
      </c>
      <c r="II165" s="68">
        <f>IF(IF165&gt;0,(IF165-II$10)/II$10,0)</f>
        <v/>
      </c>
      <c r="IJ165" s="68" t="n"/>
      <c r="IK165" s="15">
        <f>IF(IF165&gt;0,(IF165-IF$10)/IF$10,0)</f>
        <v/>
      </c>
      <c r="IM165" s="13" t="n">
        <v>266.25</v>
      </c>
      <c r="IN165" s="68">
        <f>IF(IM165&gt;0,((IM165-IM164)/IM164),0)</f>
        <v/>
      </c>
      <c r="IO165" s="68">
        <f>IF(IM165&gt;0,IN165-$V165,0)</f>
        <v/>
      </c>
      <c r="IP165" s="68">
        <f>IF(IM165&gt;0,(IM165-IP$10)/IP$10,0)</f>
        <v/>
      </c>
      <c r="IQ165" s="68" t="n"/>
      <c r="IR165" s="15">
        <f>IF(IM165&gt;0,(IM165-IM$10)/IM$10,0)</f>
        <v/>
      </c>
      <c r="IT165" s="13" t="n">
        <v>75.59999999999999</v>
      </c>
      <c r="IU165" s="68">
        <f>IF(IT165&gt;0,((IT165-IT164)/IT164),0)</f>
        <v/>
      </c>
      <c r="IV165" s="68">
        <f>IF(IT165&gt;0,IU165-$V165,0)</f>
        <v/>
      </c>
      <c r="IW165" s="68">
        <f>IF(IT165&gt;0,(IT165-IW$10)/IW$10,0)</f>
        <v/>
      </c>
      <c r="IX165" s="68" t="n"/>
      <c r="IY165" s="15">
        <f>IF(IT165&gt;0,(IT165-IT$10)/IT$10,0)</f>
        <v/>
      </c>
      <c r="JA165" s="13" t="n">
        <v>785.23</v>
      </c>
      <c r="JB165" s="68">
        <f>IF(JA165&gt;0,((JA165-JA164)/JA164),0)</f>
        <v/>
      </c>
      <c r="JC165" s="68">
        <f>IF(JA165&gt;0,JB165-$V165,0)</f>
        <v/>
      </c>
      <c r="JD165" s="68">
        <f>IF(JA165&gt;0,(JA165-JD$10)/JD$10,0)</f>
        <v/>
      </c>
      <c r="JE165" s="68" t="n"/>
      <c r="JF165" s="15">
        <f>IF(JA165&gt;0,(JA165-JA$10)/JA$10,0)</f>
        <v/>
      </c>
      <c r="JH165" s="13" t="n">
        <v>520.17</v>
      </c>
      <c r="JI165" s="68">
        <f>IF(JH165&gt;0,((JH165-JH164)/JH164),0)</f>
        <v/>
      </c>
      <c r="JJ165" s="68">
        <f>IF(JH165&gt;0,JI165-$V165,0)</f>
        <v/>
      </c>
      <c r="JK165" s="68">
        <f>IF(JH165&gt;0,(JH165-JK$10)/JK$10,0)</f>
        <v/>
      </c>
      <c r="JL165" s="68" t="n"/>
      <c r="JM165" s="15">
        <f>IF(JH165&gt;0,(JH165-JH$10)/JH$10,0)</f>
        <v/>
      </c>
      <c r="JO165" s="13" t="n">
        <v>25.57</v>
      </c>
      <c r="JP165" s="68">
        <f>IF(JO165&gt;0,((JO165-JO164)/JO164),0)</f>
        <v/>
      </c>
      <c r="JQ165" s="68">
        <f>IF(JO165&gt;0,JP165-$V165,0)</f>
        <v/>
      </c>
      <c r="JR165" s="68">
        <f>IF(JO165&gt;0,(JO165-JR$10)/JR$10,0)</f>
        <v/>
      </c>
      <c r="JS165" s="68" t="n"/>
      <c r="JT165" s="15">
        <f>IF(JO165&gt;0,(JO165-JO$10)/JO$10,0)</f>
        <v/>
      </c>
      <c r="JV165" s="13" t="n">
        <v>2.03</v>
      </c>
      <c r="JW165" s="68">
        <f>IF(JV165&gt;0,((JV165-JV164)/JV164),0)</f>
        <v/>
      </c>
      <c r="JX165" s="68">
        <f>IF(JV165&gt;0,JW165-$V165,0)</f>
        <v/>
      </c>
      <c r="JY165" s="68">
        <f>IF(JV165&gt;0,(JV165-JY$10)/JY$10,0)</f>
        <v/>
      </c>
      <c r="JZ165" s="68" t="n"/>
      <c r="KA165" s="15">
        <f>IF(JV165&gt;0,(JV165-JV$10)/JV$10,0)</f>
        <v/>
      </c>
      <c r="KC165" s="13" t="n">
        <v>20.48</v>
      </c>
      <c r="KD165" s="68">
        <f>IF(KC165&gt;0,((KC165-KC164)/KC164),0)</f>
        <v/>
      </c>
      <c r="KE165" s="68">
        <f>IF(KC165&gt;0,KD165-$V165,0)</f>
        <v/>
      </c>
      <c r="KF165" s="68">
        <f>IF(KC165&gt;0,(KC165-KF$10)/KF$10,0)</f>
        <v/>
      </c>
      <c r="KG165" s="68" t="n"/>
      <c r="KH165" s="15">
        <f>IF(KC165&gt;0,(KC165-KC$10)/KC$10,0)</f>
        <v/>
      </c>
      <c r="KI165" s="18" t="n"/>
      <c r="KJ165" s="13" t="n">
        <v>116.74</v>
      </c>
      <c r="KK165" s="68">
        <f>IF(KJ165&gt;0,((KJ165-KJ164)/KJ164),0)</f>
        <v/>
      </c>
      <c r="KL165" s="68">
        <f>IF(KJ165&gt;0,KK165-$V165,0)</f>
        <v/>
      </c>
      <c r="KM165" s="68">
        <f>IF(KJ165&gt;0,(KJ165-KM$10)/KM$10,0)</f>
        <v/>
      </c>
      <c r="KN165" s="68" t="n"/>
      <c r="KO165" s="15">
        <f>IF(KJ165&gt;0,(KJ165-KJ$10)/KJ$10,0)</f>
        <v/>
      </c>
      <c r="KQ165" s="13" t="n">
        <v>1.905</v>
      </c>
      <c r="KR165" s="68">
        <f>IF(KQ165&gt;0,((KQ165-KQ164)/KQ164),0)</f>
        <v/>
      </c>
      <c r="KS165" s="68">
        <f>IF(KQ165&gt;0,KR165-$V165,0)</f>
        <v/>
      </c>
      <c r="KT165" s="68">
        <f>IF(KQ165&gt;0,(KQ165-KT$10)/KT$10,0)</f>
        <v/>
      </c>
      <c r="KU165" s="68" t="n"/>
      <c r="KV165" s="15">
        <f>IF(KQ165&gt;0,(KQ165-KQ$10)/KQ$10,0)</f>
        <v/>
      </c>
      <c r="KW165" s="18" t="n"/>
      <c r="KX165" s="13" t="n">
        <v>52.57</v>
      </c>
      <c r="KY165" s="68">
        <f>IF(KX165&gt;0,((KX165-KX164)/KX164),0)</f>
        <v/>
      </c>
      <c r="KZ165" s="68">
        <f>IF(KX165&gt;0,KY165-$V165,0)</f>
        <v/>
      </c>
      <c r="LA165" s="68">
        <f>IF(KX165&gt;0,(KX165-LA$10)/LA$10,0)</f>
        <v/>
      </c>
      <c r="LB165" s="68" t="n"/>
      <c r="LC165" s="15">
        <f>IF(KX165&gt;0,(KX165-KX$10)/KX$10,0)</f>
        <v/>
      </c>
      <c r="LD165" s="18" t="n"/>
      <c r="LE165" s="13" t="n">
        <v>52.85</v>
      </c>
      <c r="LF165" s="68">
        <f>IF(LE165&gt;0,((LE165-LE164)/LE164),0)</f>
        <v/>
      </c>
      <c r="LG165" s="68">
        <f>IF(LE165&gt;0,LF165-$V165,0)</f>
        <v/>
      </c>
      <c r="LH165" s="68">
        <f>IF(LE165&gt;0,(LE165-LH$10)/LH$10,0)</f>
        <v/>
      </c>
      <c r="LI165" s="68" t="n"/>
      <c r="LJ165" s="15">
        <f>IF(LE165&gt;0,(LE165-LE$10)/LE$10,0)</f>
        <v/>
      </c>
      <c r="LL165" s="13" t="n">
        <v>133.35</v>
      </c>
      <c r="LM165" s="68">
        <f>IF(LL165&gt;0,((LL165-LL164)/LL164),0)</f>
        <v/>
      </c>
      <c r="LN165" s="68">
        <f>IF(LL165&gt;0,LM165-$V165,0)</f>
        <v/>
      </c>
      <c r="LO165" s="68">
        <f>IF(LL165&gt;0,(LL165-LO$10)/LO$10,0)</f>
        <v/>
      </c>
      <c r="LP165" s="68" t="n"/>
      <c r="LQ165" s="15">
        <f>IF(LL165&gt;0,(LL165-LL$10)/LL$10,0)</f>
        <v/>
      </c>
      <c r="LS165" s="13" t="n">
        <v>19.33</v>
      </c>
      <c r="LT165" s="68">
        <f>IF(LS165&gt;0,((LS165-LS164)/LS164),0)</f>
        <v/>
      </c>
      <c r="LU165" s="68">
        <f>IF(LS165&gt;0,LT165-$V165,0)</f>
        <v/>
      </c>
      <c r="LV165" s="68" t="n"/>
      <c r="LW165" s="68" t="n"/>
      <c r="LX165" s="15">
        <f>IF(LS165&gt;0,(LS165-LS$10)/LS$10,0)</f>
        <v/>
      </c>
      <c r="LZ165" s="13" t="n">
        <v>13.87</v>
      </c>
      <c r="MA165" s="68">
        <f>IF(LZ165&gt;0,((LZ165-LZ164)/LZ164),0)</f>
        <v/>
      </c>
      <c r="MB165" s="68">
        <f>IF(LZ165&gt;0,MA165-$V165,0)</f>
        <v/>
      </c>
      <c r="MC165" s="68">
        <f>IF(LZ165&gt;0,(LZ165-MC$10)/MC$10,0)</f>
        <v/>
      </c>
      <c r="MD165" s="68" t="n"/>
      <c r="ME165" s="15">
        <f>IF(LZ165&gt;0,(LZ165-LZ$10)/LZ$10,0)</f>
        <v/>
      </c>
      <c r="MG165" s="13" t="n">
        <v>71.06</v>
      </c>
      <c r="MH165" s="68">
        <f>IF(MG165&gt;0,((MG165-MG164)/MG164),0)</f>
        <v/>
      </c>
      <c r="MI165" s="68">
        <f>IF(MG165&gt;0,MH165-$V165,0)</f>
        <v/>
      </c>
      <c r="MJ165" s="68">
        <f>IF(MG165&gt;0,(MG165-MJ$10)/MJ$10,0)</f>
        <v/>
      </c>
      <c r="MK165" s="68" t="n"/>
      <c r="ML165" s="15">
        <f>IF(MG165&gt;0,(MG165-MG$10)/MG$10,0)</f>
        <v/>
      </c>
      <c r="MN165" s="13" t="n">
        <v>173.5</v>
      </c>
      <c r="MO165" s="68">
        <f>IF(MN165&gt;0,((MN165-MN164)/MN164),0)</f>
        <v/>
      </c>
      <c r="MP165" s="68">
        <f>IF(MN165&gt;0,MO165-$V165,0)</f>
        <v/>
      </c>
      <c r="MQ165" s="68">
        <f>IF(MN165&gt;0,(MN165-MQ$10)/MQ$10,0)</f>
        <v/>
      </c>
      <c r="MR165" s="68" t="n"/>
      <c r="MS165" s="15">
        <f>IF(MN165&gt;0,(MN165-MN$10)/MN$10,0)</f>
        <v/>
      </c>
      <c r="MU165" s="13" t="n">
        <v>17.31</v>
      </c>
      <c r="MV165" s="68">
        <f>IF(MU165&gt;0,((MU165-MU164)/MU164),0)</f>
        <v/>
      </c>
      <c r="MW165" s="68">
        <f>IF(MU165&gt;0,MV165-$V165,0)</f>
        <v/>
      </c>
      <c r="MX165" s="68">
        <f>IF(MU165&gt;0,(MU165-MX$10)/MX$10,0)</f>
        <v/>
      </c>
      <c r="MY165" s="68" t="n"/>
      <c r="MZ165" s="15">
        <f>IF(MU165&gt;0,(MU165-MU$10)/MU$10,0)</f>
        <v/>
      </c>
      <c r="NB165" s="13" t="n">
        <v>267.85</v>
      </c>
      <c r="NC165" s="68">
        <f>IF(NB165&gt;0,((NB165-NB164)/NB164),0)</f>
        <v/>
      </c>
      <c r="ND165" s="68">
        <f>IF(NB165&gt;0,NC165-$V165,0)</f>
        <v/>
      </c>
      <c r="NE165" s="68">
        <f>IF(NB165&gt;0,(NB165-NE$10)/NE$10,0)</f>
        <v/>
      </c>
      <c r="NF165" s="68" t="n"/>
      <c r="NG165" s="15">
        <f>IF(NB165&gt;0,(NB165-NB$10)/NB$10,0)</f>
        <v/>
      </c>
      <c r="NI165" s="13" t="n">
        <v>7.67</v>
      </c>
      <c r="NJ165" s="68">
        <f>IF(NI165&gt;0,((NI165-NI164)/NI164),0)</f>
        <v/>
      </c>
      <c r="NK165" s="68">
        <f>IF(NI165&gt;0,NJ165-$V165,0)</f>
        <v/>
      </c>
      <c r="NL165" s="68">
        <f>IF(NI165&gt;0,(NI165-NL$10)/NL$10,0)</f>
        <v/>
      </c>
      <c r="NM165" s="68" t="n"/>
      <c r="NN165" s="15">
        <f>IF(NI165&gt;0,(NI165-NI$10)/NI$10,0)</f>
        <v/>
      </c>
      <c r="NP165" s="13" t="n">
        <v>621.91</v>
      </c>
      <c r="NQ165" s="68">
        <f>IF(NP165&gt;0,((NP165-NP164)/NP164),0)</f>
        <v/>
      </c>
      <c r="NR165" s="68">
        <f>IF(NP165&gt;0,NQ165-$V165,0)</f>
        <v/>
      </c>
      <c r="NS165" s="68">
        <f>IF(NP165&gt;0,(NP165-NS$10)/NS$10,0)</f>
        <v/>
      </c>
      <c r="NT165" s="68" t="n"/>
      <c r="NU165" s="15">
        <f>IF(NP165&gt;0,(NP165-NP$10)/NP$10,0)</f>
        <v/>
      </c>
      <c r="NW165" s="13" t="n">
        <v>203.9</v>
      </c>
      <c r="NX165" s="68">
        <f>IF(NW165&gt;0,((NW165-NW164)/NW164),0)</f>
        <v/>
      </c>
      <c r="NY165" s="68">
        <f>IF(NW165&gt;0,NX165-$V165,0)</f>
        <v/>
      </c>
      <c r="NZ165" s="68">
        <f>IF(NW165&gt;0,(NW165-NZ$10)/NZ$10,0)</f>
        <v/>
      </c>
      <c r="OA165" s="68" t="n"/>
      <c r="OB165" s="15">
        <f>IF(NW165&gt;0,(NW165-NW$10)/NW$10,0)</f>
        <v/>
      </c>
      <c r="OD165" s="13" t="n">
        <v>2.94</v>
      </c>
      <c r="OE165" s="68">
        <f>IF(OD165&gt;0,((OD165-OD164)/OD164),0)</f>
        <v/>
      </c>
      <c r="OF165" s="68">
        <f>IF(OD165&gt;0,OE165-$V165,0)</f>
        <v/>
      </c>
      <c r="OG165" s="68">
        <f>IF(OD165&gt;0,(OD165-OG$10)/OG$10,0)</f>
        <v/>
      </c>
      <c r="OH165" s="68" t="n"/>
      <c r="OI165" s="15">
        <f>IF(OD165&gt;0,(OD165-OD$10)/OD$10,0)</f>
        <v/>
      </c>
      <c r="OK165" s="13" t="n">
        <v>183.41</v>
      </c>
      <c r="OL165" s="68">
        <f>IF(OK165&gt;0,((OK165-OK164)/OK164),0)</f>
        <v/>
      </c>
      <c r="OM165" s="68">
        <f>IF(OK165&gt;0,OL165-$V165,0)</f>
        <v/>
      </c>
      <c r="ON165" s="68">
        <f>IF(OK165&gt;0,(OK165-ON$10)/ON$10,0)</f>
        <v/>
      </c>
      <c r="OO165" s="68" t="n"/>
      <c r="OP165" s="15">
        <f>IF(OK165&gt;0,(OK165-OK$10)/OK$10,0)</f>
        <v/>
      </c>
      <c r="OR165" s="13" t="n">
        <v>4.92</v>
      </c>
      <c r="OS165" s="68">
        <f>IF(OR165&gt;0,((OR165-OR164)/OR164),0)</f>
        <v/>
      </c>
      <c r="OT165" s="68">
        <f>IF(OR165&gt;0,OS165-$V165,0)</f>
        <v/>
      </c>
      <c r="OU165" s="68">
        <f>IF(OR165&gt;0,(OR165-OU$10)/OU$10,0)</f>
        <v/>
      </c>
      <c r="OV165" s="68" t="n"/>
      <c r="OW165" s="15">
        <f>IF(OR165&gt;0,(OR165-OR$10)/OR$10,0)</f>
        <v/>
      </c>
      <c r="OY165" s="13" t="n">
        <v>154.09</v>
      </c>
      <c r="OZ165" s="68">
        <f>IF(OY165&gt;0,((OY165-OY164)/OY164),0)</f>
        <v/>
      </c>
      <c r="PA165" s="68">
        <f>IF(OY165&gt;0,OZ165-$V165,0)</f>
        <v/>
      </c>
      <c r="PB165" s="68">
        <f>IF(OY165&gt;0,(OY165-PB$10)/PB$10,0)</f>
        <v/>
      </c>
      <c r="PC165" s="68" t="n"/>
      <c r="PD165" s="15">
        <f>IF(OY165&gt;0,(OY165-OY$10)/OY$10,0)</f>
        <v/>
      </c>
      <c r="PE165" s="18" t="n"/>
      <c r="PF165" s="13" t="n">
        <v>270.55</v>
      </c>
      <c r="PG165" s="68">
        <f>IF(PF165&gt;0,((PF165-PF164)/PF164),0)</f>
        <v/>
      </c>
      <c r="PH165" s="68">
        <f>IF(PF165&gt;0,PG165-$V165,0)</f>
        <v/>
      </c>
      <c r="PI165" s="68">
        <f>IF(PF165&gt;0,(PF165-PI$10)/PI$10,0)</f>
        <v/>
      </c>
      <c r="PJ165" s="68" t="n"/>
      <c r="PK165" s="15">
        <f>IF(PF165&gt;0,(PF165-PF$10)/PF$10,0)</f>
        <v/>
      </c>
      <c r="PM165" s="13" t="n"/>
      <c r="PN165" s="68">
        <f>IF(PM165&gt;0,((PM165-PM164)/PM164),0)</f>
        <v/>
      </c>
      <c r="PO165" s="68">
        <f>PN165-$V165</f>
        <v/>
      </c>
      <c r="PP165" s="68">
        <f>IF(PM165&gt;0,(PM165-PP$10)/PP$10,0)</f>
        <v/>
      </c>
      <c r="PQ165" s="68" t="n"/>
      <c r="PR165" s="15">
        <f>IF(PM165&gt;0,(PM165-PM$10)/PM$10,0)</f>
        <v/>
      </c>
      <c r="PT165" s="13" t="n">
        <v>9.789999999999999</v>
      </c>
      <c r="PU165" s="68">
        <f>IF(PT165&gt;0,((PT165-PT164)/PT164),0)</f>
        <v/>
      </c>
      <c r="PV165" s="68">
        <f>IF(PT165&gt;0,PU165-$V165,0)</f>
        <v/>
      </c>
      <c r="PW165" s="68">
        <f>IF(PT165&gt;0,(PT165-PW$10)/PW$10,0)</f>
        <v/>
      </c>
      <c r="PX165" s="68" t="n"/>
      <c r="PY165" s="15">
        <f>IF(PT165&gt;0,(PT165-PT$10)/PT$10,0)</f>
        <v/>
      </c>
      <c r="QA165" s="13" t="n">
        <v>268.19</v>
      </c>
      <c r="QB165" s="68">
        <f>IF(QA165&gt;0,((QA165-QA164)/QA164),0)</f>
        <v/>
      </c>
      <c r="QC165" s="68">
        <f>IF(QA165&gt;0,QB165-$V165,0)</f>
        <v/>
      </c>
      <c r="QD165" s="68">
        <f>IF(QA165&gt;0,(QA165-QD$10)/QD$10,0)</f>
        <v/>
      </c>
      <c r="QE165" s="68" t="n"/>
      <c r="QF165" s="15">
        <f>IF(QA165&gt;0,(QA165-QA$10)/QA$10,0)</f>
        <v/>
      </c>
      <c r="QH165" s="13" t="n">
        <v>1.87</v>
      </c>
      <c r="QI165" s="68">
        <f>IF(QH165&gt;0,((QH165-QH164)/QH164),0)</f>
        <v/>
      </c>
      <c r="QJ165" s="68">
        <f>IF(QH165&gt;0,QI165-$V165,0)</f>
        <v/>
      </c>
      <c r="QK165" s="68">
        <f>IF(QH165&gt;0,(QH165-QK$10)/QK$10,0)</f>
        <v/>
      </c>
      <c r="QL165" s="68" t="n"/>
      <c r="QM165" s="15">
        <f>IF(QH165&gt;0,(QH165-QH$10)/QH$10,0)</f>
        <v/>
      </c>
      <c r="QO165" s="13" t="n">
        <v>17.19</v>
      </c>
      <c r="QP165" s="68">
        <f>IF(QO165&gt;0,((QO165-QO164)/QO164),0)</f>
        <v/>
      </c>
      <c r="QQ165" s="68">
        <f>IF(QO165&gt;0,QP165-$V165,0)</f>
        <v/>
      </c>
      <c r="QR165" s="68">
        <f>IF(QO165&gt;0,(QO165-QR$10)/QR$10,0)</f>
        <v/>
      </c>
      <c r="QS165" s="68" t="n"/>
      <c r="QT165" s="15">
        <f>IF(QO165&gt;0,(QO165-QO$10)/QO$10,0)</f>
        <v/>
      </c>
      <c r="QV165" s="13" t="n">
        <v>2.983</v>
      </c>
      <c r="QW165" s="68">
        <f>IF(QV165&gt;0,((QV165-QV164)/QV164),0)</f>
        <v/>
      </c>
      <c r="QX165" s="68">
        <f>IF(QV165&gt;0,QW165-$V165,0)</f>
        <v/>
      </c>
      <c r="QY165" s="68">
        <f>IF(QV165&gt;0,(QV165-QY$10)/QY$10,0)</f>
        <v/>
      </c>
      <c r="QZ165" s="68" t="n"/>
      <c r="RA165" s="15">
        <f>IF(QV165&gt;0,(QV165-QV$10)/QV$10,0)</f>
        <v/>
      </c>
      <c r="RC165" s="13" t="n">
        <v>41.8</v>
      </c>
      <c r="RD165" s="68">
        <f>IF(RC165&gt;0,((RC165-RC164)/RC164),0)</f>
        <v/>
      </c>
      <c r="RE165" s="68">
        <f>IF(RC165&gt;0,RD165-$V165,0)</f>
        <v/>
      </c>
      <c r="RF165" s="68">
        <f>IF(RC165&gt;0,(RC165-RF$10)/RF$10,0)</f>
        <v/>
      </c>
      <c r="RG165" s="68" t="n"/>
      <c r="RH165" s="15">
        <f>IF(RC165&gt;0,(RC165-RC$10)/RC$10,0)</f>
        <v/>
      </c>
      <c r="RJ165" s="13" t="n">
        <v>238.88</v>
      </c>
      <c r="RK165" s="68">
        <f>IF(RJ165&gt;0,((RJ165-RJ164)/RJ164),0)</f>
        <v/>
      </c>
      <c r="RL165" s="68">
        <f>RK165-$V165</f>
        <v/>
      </c>
      <c r="RM165" s="68">
        <f>IF(RJ165&gt;0,(RJ165-RM$10)/RM$10,0)</f>
        <v/>
      </c>
      <c r="RN165" s="68" t="n"/>
      <c r="RO165" s="15">
        <f>IF(RJ165&gt;0,(RJ165-RJ$10)/RJ$10,0)</f>
        <v/>
      </c>
      <c r="RQ165" s="13" t="n">
        <v>17.56</v>
      </c>
      <c r="RR165" s="68">
        <f>IF(RQ165&gt;0,((RQ165-RQ164)/RQ164),0)</f>
        <v/>
      </c>
      <c r="RS165" s="68">
        <f>RR165-$V165</f>
        <v/>
      </c>
      <c r="RT165" s="68">
        <f>IF(RQ165&gt;0,(RQ165-RT$10)/RT$10,0)</f>
        <v/>
      </c>
      <c r="RU165" s="68" t="n"/>
      <c r="RV165" s="15">
        <f>IF(RQ165&gt;0,(RQ165-RQ$10)/RQ$10,0)</f>
        <v/>
      </c>
      <c r="RX165" s="13" t="n">
        <v>177.17</v>
      </c>
      <c r="RY165" s="68">
        <f>IF(RX165&gt;0,((RX165-RX164)/RX164),0)</f>
        <v/>
      </c>
      <c r="RZ165" s="68">
        <f>RY165-$V165</f>
        <v/>
      </c>
      <c r="SA165" s="68">
        <f>IF(RX165&gt;0,(RX165-SA$10)/SA$10,0)</f>
        <v/>
      </c>
      <c r="SB165" s="68" t="n"/>
      <c r="SC165" s="15">
        <f>IF(RX165&gt;0,(RX165-RX$10)/RX$10,0)</f>
        <v/>
      </c>
      <c r="SE165" s="13" t="n">
        <v>16.65</v>
      </c>
      <c r="SF165" s="68">
        <f>IF(SE165&gt;0,((SE165-SE164)/SE164),0)</f>
        <v/>
      </c>
      <c r="SG165" s="68">
        <f>SF165-$V165</f>
        <v/>
      </c>
      <c r="SH165" s="68">
        <f>IF(SE165&gt;0,(SE165-SH$10)/SH$10,0)</f>
        <v/>
      </c>
      <c r="SI165" s="68" t="n"/>
      <c r="SJ165" s="15">
        <f>IF(SE165&gt;0,(SE165-SE$10)/SE$10,0)</f>
        <v/>
      </c>
      <c r="SL165" s="13" t="n">
        <v>1.45</v>
      </c>
      <c r="SM165" s="68">
        <f>IF(SL165&gt;0,((SL165-SL164)/SL164),0)</f>
        <v/>
      </c>
      <c r="SN165" s="68">
        <f>SM165-$V165</f>
        <v/>
      </c>
      <c r="SO165" s="68">
        <f>IF(SL165&gt;0,(SL165-SO$10)/SO$10,0)</f>
        <v/>
      </c>
      <c r="SP165" s="68" t="n"/>
      <c r="SQ165" s="15">
        <f>IF(SL165&gt;0,(SL165-SL$10)/SL$10,0)</f>
        <v/>
      </c>
      <c r="SS165" s="13" t="n">
        <v>17.01</v>
      </c>
      <c r="ST165" s="68">
        <f>IF(SS165&gt;0,((SS165-SS164)/SS164),0)</f>
        <v/>
      </c>
      <c r="SU165" s="68">
        <f>ST165-$V165</f>
        <v/>
      </c>
      <c r="SV165" s="68">
        <f>IF(SS165&gt;0,(SS165-SV$10)/SV$10,0)</f>
        <v/>
      </c>
      <c r="SW165" s="68" t="n"/>
      <c r="SX165" s="15">
        <f>IF(SS165&gt;0,(SS165-SS$10)/SS$10,0)</f>
        <v/>
      </c>
      <c r="SZ165" s="13" t="n">
        <v>75.03</v>
      </c>
      <c r="TA165" s="68">
        <f>IF(SZ165&gt;0,((SZ165-SZ164)/SZ164),0)</f>
        <v/>
      </c>
      <c r="TB165" s="68">
        <f>TA165-$V165</f>
        <v/>
      </c>
      <c r="TC165" s="68">
        <f>IF(SZ165&gt;0,(SZ165-TC$10)/TC$10,0)</f>
        <v/>
      </c>
      <c r="TD165" s="68" t="n"/>
      <c r="TE165" s="15">
        <f>IF(SZ165&gt;0,(SZ165-SZ$10)/SZ$10,0)</f>
        <v/>
      </c>
      <c r="TG165" s="587" t="n">
        <v>0.2575</v>
      </c>
      <c r="TH165" s="68">
        <f>IF(TG165&gt;0,((TG165-TG164)/TG164),0)</f>
        <v/>
      </c>
      <c r="TI165" s="68">
        <f>TH165-$V165</f>
        <v/>
      </c>
      <c r="TJ165" s="68">
        <f>IF(TG165&gt;0,(TG165-TJ$10)/TJ$10,0)</f>
        <v/>
      </c>
      <c r="TK165" s="68" t="n"/>
      <c r="TL165" s="15">
        <f>IF(TG165&gt;0,(TG165-TG$10)/TG$10,0)</f>
        <v/>
      </c>
      <c r="TN165" s="13" t="n">
        <v>85.67</v>
      </c>
      <c r="TO165" s="68">
        <f>IF(TN165&gt;0,((TN165-TN164)/TN164),0)</f>
        <v/>
      </c>
      <c r="TP165" s="68">
        <f>TO165-$V165</f>
        <v/>
      </c>
      <c r="TQ165" s="68">
        <f>IF(TN165&gt;0,(TN165-TQ$10)/TQ$10,0)</f>
        <v/>
      </c>
      <c r="TR165" s="68" t="n"/>
      <c r="TS165" s="15">
        <f>IF(TN165&gt;0,(TN165-TN$10)/TN$10,0)</f>
        <v/>
      </c>
      <c r="TU165" s="587" t="n">
        <v>3.45</v>
      </c>
      <c r="TV165" s="68">
        <f>IF(TU165&gt;0,((TU165-TU164)/TU164),0)</f>
        <v/>
      </c>
      <c r="TW165" s="68">
        <f>TV165-$V165</f>
        <v/>
      </c>
      <c r="TX165" s="68">
        <f>IF(TU165&gt;0,(TU165-TX$10)/TX$10,0)</f>
        <v/>
      </c>
      <c r="TY165" s="68" t="n"/>
      <c r="TZ165" s="15">
        <f>IF(TU165&gt;0,(TU165-TU$10)/TU$10,0)</f>
        <v/>
      </c>
      <c r="UB165" s="587" t="n"/>
      <c r="UC165" s="68">
        <f>IF(UB165&gt;0,((UB165-UB164)/UB164),0)</f>
        <v/>
      </c>
      <c r="UD165" s="68">
        <f>UC165-$V165</f>
        <v/>
      </c>
      <c r="UE165" s="68">
        <f>IF(UB165&gt;0,(UB165-UE$10)/UE$10,0)</f>
        <v/>
      </c>
      <c r="UF165" s="68" t="n"/>
      <c r="UG165" s="15">
        <f>IF(UB165&gt;0,(UB165-UB$10)/UB$10,0)</f>
        <v/>
      </c>
      <c r="UI165" s="587" t="n"/>
      <c r="UJ165" s="68">
        <f>IF(UI165&gt;0,((UI165-UI164)/UI164),0)</f>
        <v/>
      </c>
      <c r="UK165" s="68">
        <f>UJ165-$V165</f>
        <v/>
      </c>
      <c r="UL165" s="68">
        <f>IF(UI165&gt;0,(UI165-UL$10)/UL$10,0)</f>
        <v/>
      </c>
      <c r="UM165" s="68" t="n"/>
      <c r="UN165" s="15">
        <f>IF(UI165&gt;0,(UI165-UI$10)/UI$10,0)</f>
        <v/>
      </c>
      <c r="UP165" s="587" t="n"/>
      <c r="UQ165" s="68">
        <f>IF(UP165&gt;0,((UP165-UP164)/UP164),0)</f>
        <v/>
      </c>
      <c r="UR165" s="68">
        <f>UQ165-$V165</f>
        <v/>
      </c>
      <c r="US165" s="68">
        <f>IF(UP165&gt;0,(UP165-US$10)/US$10,0)</f>
        <v/>
      </c>
      <c r="UT165" s="68" t="n"/>
      <c r="UU165" s="15">
        <f>IF(UP165&gt;0,(UP165-UP$10)/UP$10,0)</f>
        <v/>
      </c>
      <c r="UW165" s="587" t="n"/>
      <c r="UX165" s="68">
        <f>IF(UW165&gt;0,((UW165-UW164)/UW164),0)</f>
        <v/>
      </c>
      <c r="UY165" s="68">
        <f>UX165-$V165</f>
        <v/>
      </c>
      <c r="UZ165" s="68">
        <f>IF(UW165&gt;0,(UW165-UZ$10)/UZ$10,0)</f>
        <v/>
      </c>
      <c r="VA165" s="68" t="n"/>
      <c r="VB165" s="15">
        <f>IF(UW165&gt;0,(UW165-UW$10)/UW$10,0)</f>
        <v/>
      </c>
      <c r="VD165" s="587" t="n"/>
      <c r="VE165" s="68">
        <f>IF(VD165&gt;0,((VD165-VD164)/VD164),0)</f>
        <v/>
      </c>
      <c r="VF165" s="68">
        <f>VE165-$V165</f>
        <v/>
      </c>
      <c r="VG165" s="68">
        <f>IF(VD165&gt;0,(VD165-VG$10)/VG$10,0)</f>
        <v/>
      </c>
      <c r="VH165" s="68" t="n"/>
      <c r="VI165" s="15">
        <f>IF(VD165&gt;0,(VD165-VD$10)/VD$10,0)</f>
        <v/>
      </c>
      <c r="VM165" s="21">
        <f>IF($C165&gt;0,(($IK$5*IG165)+($GT$5*GP165)+($JM$5*JI165)+($JF$5*JB165)+($IY$5*IU165)+($IR$5*IN165)+($ID$5*HZ165)+($HW$5*HS165)+($HP$5*HL165)+($HI$5*HE165)+($GF$5*GB165)+($FY$5*FU165)+($FR$5*FN165)+($FK$5*FG165)+($FD$5*EZ165)+($EW$5*ES165)+($EP$5*EL165)+($EI$5*EE165)+($EB$5*DX165)+($DU$5*DQ165)+($DN$5*DJ165)+($DG$5*DC165)+($CZ$5*CV165)+($CS$5*CO165)+($CL$5*CH165)+($CE$5*CA165)+($BX$5*BT165)+($BQ$5*BM165)+($BJ$5*BF165)+($BC$5*AY165)+($AV$5*AR165)+($AO$5*AK165)+($AH$5*AD165)+($JT$5*JP165)+($KA$5*JW165)+($KO$5*KK165)+($PR$5*PN165)+($GM$5*GI165)+($HA$5*GW165)+($KV$5*KR165)+($KH$5*KD165)+($LC$5*KY165)+($MS$5*MO165)+($ML$5*MH165)+($ME$5*MA165)+($LX$5*LT165)+($LQ$5*LM165)+($LJ$5*LF165)+(MV165*$MZ$5)+(NC165*$NG$5)+(NJ165*$NN$5)+($OI$5*OE165)+($NU$5*NQ165)+($OB$5*NX165)+($PK$5*PG165)+($OP$5*OL165)+($OW$5*OS165)+($PD$5*OZ165)+(PU165*$PY$5)+(QB165*$QF$5)+(QI165*$QM$5)+(QP165*$QT$5)+(QW165*$RA$5)+(RD165*$RH$5)+(RK165*$RO$5)+(RR165*$RV$5)+(RY165*$SC$5)+(SF165*$SJ$5)+(SM165*$SQ$5)+(ST165*$SX$5)+(TA165*$TE$5))+(TH165*$TL$5)+(TO165*$TS$5))/$VM$5</f>
        <v/>
      </c>
      <c r="VN165" s="538" t="n"/>
      <c r="VO165" s="21">
        <f>IF($C165&gt;0,(($IK$5*II165)+($GT$5*GR165)+($JM$5*JK165)+($JF$5*JD165)+($IY$5*IW165)+($IR$5*IP165)+($ID$5*IB165)+($HW$5*HU165)+($HP$5*HN165)+($HI$5*HG165)+($GF$5*GD165)+($FY$5*FW165)+($FR$5*FP165)+($FK$5*FI165)+($FD$5*FB165)+($EW$5*EU165)+($EP$5*EN165)+($EI$5*EG165)+($EB$5*DZ165)+($DU$5*DS165)+($DN$5*DL165)+($DG$5*DE165)+($CZ$5*CX165)+($CS$5*CQ165)+($CL$5*CJ165)+($CE$5*CC165)+($BX$5*BV165)+($BQ$5*BO165)+($BJ$5*BH165)+($BC$5*BA165)+($AV$5*AT165)+($AO$5*AM165)+($AH$5*AF165)+($KO$5*KM165)+($KH$5*KF165)+($KA$5*JY165)+($JT$5*JR165)+($PR$5*PP165)+($GM$5*GK165)+($HA$5*GY165)+($KV$5*KT165)+($LC$5*LA165)+($MS$5*MQ165)+($ML$5*MJ165)+($ME$5*MC165)+($LX$5*LV165)+($LQ$5*LO165)+($LJ$5*LH165)+(MX165*$MZ$5)+(NE165*$NG$5)+(NL165*$NN$5)+($OI$5*OG165)+($NU$5*NS165)+($OB$5*NZ165)+($PD$5*PB165)+($OW$5*OU165)+($OP$5*ON165)+($PK$5*PI165)+($PY$5*PW165)+($QF$5*QD165)+($QM$5*QK165)+($QT$5*QR165)+($RA$5*QY165)+($RH$5*RF165)+($RO$5*RM165)+(RT165*$RV$5)+(SA165*$SC$5)+(SH165*$SJ$5)+(SO165*$SQ$5)+(SV165*$SX$5)+(TC165*$TE$5)+(TJ165*$TL$5)+(TQ165*$TS$5))/$VM$5,0)</f>
        <v/>
      </c>
      <c r="VP165" s="14" t="n"/>
      <c r="VQ165" s="21">
        <f>IF($C165&gt;0,(($IK$5*IK165)+($GT$5*GT165)+($JM$5*JM165)+($JF$5*JF165)+($IY$5*IY165)+($IR$5*IR165)+($ID$5*ID165)+($HW$5*HW165)+($HP$5*HP165)+($HI$5*HI165)+($GF$5*GF165)+($FY$5*FY165)+($FR$5*FR165)+($FK$5*FK165)+($FD$5*FD165)+($EW$5*EW165)+($EP$5*EP165)+($EI$5*EI165)+($EB$5*EB165)+($DU$5*DU165)+($DN$5*DN165)+($DG$5*DG165)+($CZ$5*CZ165)+($CS$5*CS165)+($CL$5*CL165)+($CE$5*CE165)+($BX$5*BX165)+($BQ$5*BQ165)+($BJ$5*BJ165)+($BC$5*BC165)+($AV$5*AV165)+($AO$5*AO165)+($AH$5*AH165)+($KO$5*KO165)+($PR$5*PR165)+($GM$5*GM165)+($HA$5*HA165)+($KH$5*KH165)+($KA$5*KA165)+($JT$5*JT165)+($KV$5*KV165)+($LC$5*LC165)+($MS$5*MS165)+($ML$5*ML165)+($ME$5*ME165)+($LX$5*LX165)+($LQ$5*LQ165)+($LJ$5*LJ165)+($OI$5*OI165)+($NU$5*NU165)+($NN$5*NN165)+($NG$5*NG165)+($MZ$5*MZ165)+(OB165*$OB$5)+($PD$5*PD165)+($OW$5*OW165)+($OP$5*OP165)+($PK$5*PK165)+(PY165*$PY$5)+(QF165*$QF$5)+(QM165*$QM$5)+(QT165*$QT$5)+(RA165*$RA$5)+(RH165*$RH$5)+(RO165*$RO$5)+(RV165*$RV$5)+(SC165*$SC$5)+(SJ165*$SJ$5)+(SQ165*$SQ$5)+(SX165*$SX$5)+(TE165*$TE$5)+(TL165*$TL$5)+(TS165*$TS$5))/$VM$5,0)</f>
        <v/>
      </c>
    </row>
    <row r="166" ht="16" customHeight="1" s="545">
      <c r="A166" s="127" t="n">
        <v>45887</v>
      </c>
      <c r="B166" s="4">
        <f>A166</f>
        <v/>
      </c>
      <c r="C166" s="13" t="n">
        <v>44911.82</v>
      </c>
      <c r="D166" s="138">
        <f>IF(C166&gt;0,C166-C165,0)</f>
        <v/>
      </c>
      <c r="E166" s="68">
        <f>IF(C166&gt;0,D166/C165,0)</f>
        <v/>
      </c>
      <c r="F166" s="15">
        <f>IF(C166&gt;0,(C166-C$10)/C$10,0)</f>
        <v/>
      </c>
      <c r="G166" s="13" t="n">
        <v>6449.15</v>
      </c>
      <c r="H166" s="138">
        <f>IF(G166&gt;0,G166-G165,0)</f>
        <v/>
      </c>
      <c r="I166" s="68">
        <f>IF(G166&gt;0,H166/G165,0)</f>
        <v/>
      </c>
      <c r="J166" s="15">
        <f>IF(G166&gt;0,(G166-G$10)/G$10,0)</f>
        <v/>
      </c>
      <c r="K166" s="13" t="n">
        <v>21629.77</v>
      </c>
      <c r="L166" s="138">
        <f>IF(K166&gt;0,K166-K165,0)</f>
        <v/>
      </c>
      <c r="M166" s="68">
        <f>IF(K166&gt;0,L166/K165,0)</f>
        <v/>
      </c>
      <c r="N166" s="15">
        <f>IF(K166&gt;0,(K166-K$10)/K$10,0)</f>
        <v/>
      </c>
      <c r="O166" s="13" t="n">
        <v>2294.47</v>
      </c>
      <c r="P166" s="138">
        <f>IF(O166&gt;0,O166-O165,0)</f>
        <v/>
      </c>
      <c r="Q166" s="68">
        <f>IF(O166&gt;0,P166/O165,0)</f>
        <v/>
      </c>
      <c r="R166" s="15">
        <f>IF(O166&gt;0,(O166-O$10)/O$10,0)</f>
        <v/>
      </c>
      <c r="S166" s="18">
        <f>IF(O166&gt;0,(((O166*0.7)*Q166)+((K166*0.9)*M166)+((G166*0.65)*I166)+((C166*0.6)*E166))/(O166+K166+G166+C166),0)</f>
        <v/>
      </c>
      <c r="T166" s="121">
        <f>IF(O166&gt;0,(S166*200)+T165,0)</f>
        <v/>
      </c>
      <c r="U166" s="121">
        <f>T166</f>
        <v/>
      </c>
      <c r="V166" s="134">
        <f>IF(T166&gt;0,(T166-T165)/T165,0)</f>
        <v/>
      </c>
      <c r="W166" s="21">
        <f>IF(T166&gt;0,(T166-T$11)/T$11,0)</f>
        <v/>
      </c>
      <c r="X166" s="18">
        <f>IF(T166&gt;0,((Q166+M166+I166+E166)/4),0)</f>
        <v/>
      </c>
      <c r="Y166" s="353" t="n">
        <v>144551.31</v>
      </c>
      <c r="Z166" s="15" t="n">
        <v>2e-06</v>
      </c>
      <c r="AA166" s="21">
        <f>Z166-$V166</f>
        <v/>
      </c>
      <c r="AC166" s="13" t="n">
        <v>253.02</v>
      </c>
      <c r="AD166" s="68">
        <f>IF(AC166&gt;0,((AC166-AC165)/AC165),0)</f>
        <v/>
      </c>
      <c r="AE166" s="68">
        <f>IF(AC166&gt;0,AD166-$V166,0)</f>
        <v/>
      </c>
      <c r="AF166" s="68">
        <f>IF(AC166&gt;0,(AC166-AF$10)/AF$10,0)</f>
        <v/>
      </c>
      <c r="AG166" s="68" t="n"/>
      <c r="AH166" s="15">
        <f>IF(AC166&gt;0,(AC166-AC$10)/AC$10,0)</f>
        <v/>
      </c>
      <c r="AJ166" s="13" t="n">
        <v>24.24</v>
      </c>
      <c r="AK166" s="68">
        <f>IF(AJ166&gt;0,((AJ166-AJ165)/AJ165),0)</f>
        <v/>
      </c>
      <c r="AL166" s="68">
        <f>IF(AJ166&gt;0,AK166-$V166,0)</f>
        <v/>
      </c>
      <c r="AM166" s="68">
        <f>IF(AJ166&gt;0,(AJ166-AM$10)/AM$10,0)</f>
        <v/>
      </c>
      <c r="AN166" s="68" t="n"/>
      <c r="AO166" s="15">
        <f>IF(AJ166&gt;0,(AJ166-AJ$10)/AJ$10,0)</f>
        <v/>
      </c>
      <c r="AQ166" s="13" t="n">
        <v>23.86</v>
      </c>
      <c r="AR166" s="68">
        <f>IF(AQ166&gt;0,((AQ166-AQ165)/AQ165),0)</f>
        <v/>
      </c>
      <c r="AS166" s="68">
        <f>IF(AQ166&gt;0,AR166-$V166,0)</f>
        <v/>
      </c>
      <c r="AT166" s="68">
        <f>IF(AQ166&gt;0,(AQ166-AT$10)/AT$10,0)</f>
        <v/>
      </c>
      <c r="AU166" s="68" t="n"/>
      <c r="AV166" s="15">
        <f>IF(AQ166&gt;0,(AQ166-AQ$10)/AQ$10,0)</f>
        <v/>
      </c>
      <c r="AX166" s="13" t="n">
        <v>224.27</v>
      </c>
      <c r="AY166" s="68">
        <f>IF(AX166&gt;0,((AX166-AX165)/AX165),0)</f>
        <v/>
      </c>
      <c r="AZ166" s="68">
        <f>IF(AX166&gt;0,AY166-$V166,0)</f>
        <v/>
      </c>
      <c r="BA166" s="68">
        <f>IF(AX166&gt;0,(AX166-BA$10)/BA$10,0)</f>
        <v/>
      </c>
      <c r="BB166" s="68" t="n"/>
      <c r="BC166" s="15">
        <f>IF(AX166&gt;0,(AX166-AX$10)/AX$10,0)</f>
        <v/>
      </c>
      <c r="BE166" s="13" t="n">
        <v>81.33</v>
      </c>
      <c r="BF166" s="68">
        <f>IF(BE166&gt;0,((BE166-BE165)/BE165),0)</f>
        <v/>
      </c>
      <c r="BG166" s="68">
        <f>IF(BE166&gt;0,BF166-$V166,0)</f>
        <v/>
      </c>
      <c r="BH166" s="68" t="n"/>
      <c r="BI166" s="68" t="n"/>
      <c r="BJ166" s="15">
        <f>IF(BE166&gt;0,(BE166-BE$10)/BE$10,0)</f>
        <v/>
      </c>
      <c r="BL166" s="13" t="n">
        <v>75.81</v>
      </c>
      <c r="BM166" s="68">
        <f>IF(BL166&gt;0,((BL166-BL165)/BL165),0)</f>
        <v/>
      </c>
      <c r="BN166" s="68">
        <f>IF(BL166&gt;0,BM166-$V166,0)</f>
        <v/>
      </c>
      <c r="BO166" s="68">
        <f>IF(BL166&gt;0,(BL166-BO$10)/BO$10,0)</f>
        <v/>
      </c>
      <c r="BP166" s="68" t="n"/>
      <c r="BQ166" s="15">
        <f>IF(BL166&gt;0,(BL166-BL$10)/BL$10,0)</f>
        <v/>
      </c>
      <c r="BS166" s="13" t="n">
        <v>44.65</v>
      </c>
      <c r="BT166" s="68">
        <f>IF(BS166&gt;0,((BS166-BS165)/BS165),0)</f>
        <v/>
      </c>
      <c r="BU166" s="68">
        <f>IF(BS166&gt;0,BT166-$V166,0)</f>
        <v/>
      </c>
      <c r="BV166" s="68">
        <f>IF(BS166&gt;0,(BS166-BV$10)/BV$10,0)</f>
        <v/>
      </c>
      <c r="BW166" s="68" t="n"/>
      <c r="BX166" s="15">
        <f>IF(BS166&gt;0,(BS166-BS$10)/BS$10,0)</f>
        <v/>
      </c>
      <c r="BZ166" s="13" t="n"/>
      <c r="CA166" s="68">
        <f>IF(BZ166&gt;0,((BZ166-BZ165)/BZ165),0)</f>
        <v/>
      </c>
      <c r="CB166" s="68">
        <f>IF(BZ166&gt;0,CA166-$V166,0)</f>
        <v/>
      </c>
      <c r="CC166" s="68">
        <f>IF(BZ166&gt;0,(BZ166-CC$10)/CC$10,0)</f>
        <v/>
      </c>
      <c r="CD166" s="68" t="n"/>
      <c r="CE166" s="15">
        <f>IF(BZ166&gt;0,(BZ166-BZ$10)/BZ$10,0)</f>
        <v/>
      </c>
      <c r="CG166" s="13" t="n">
        <v>29.94</v>
      </c>
      <c r="CH166" s="68">
        <f>IF(CG166&gt;0,((CG166-CG165)/CG165),0)</f>
        <v/>
      </c>
      <c r="CI166" s="68">
        <f>IF(CG166&gt;0,CH166-$V166,0)</f>
        <v/>
      </c>
      <c r="CJ166" s="68">
        <f>IF(CG166&gt;0,(CG166-CJ$10)/CJ$10,0)</f>
        <v/>
      </c>
      <c r="CK166" s="68" t="n"/>
      <c r="CL166" s="15">
        <f>IF(CG166&gt;0,(CG166-CG$10)/CG$10,0)</f>
        <v/>
      </c>
      <c r="CN166" s="13" t="n">
        <v>34.1</v>
      </c>
      <c r="CO166" s="68">
        <f>IF(CN166&gt;0,((CN166-CN165)/CN165),0)</f>
        <v/>
      </c>
      <c r="CP166" s="68">
        <f>IF(CN166&gt;0,CO166-$V166,0)</f>
        <v/>
      </c>
      <c r="CQ166" s="68">
        <f>IF(CN166&gt;0,(CN166-CQ$10)/CQ$10,0)</f>
        <v/>
      </c>
      <c r="CR166" s="68" t="n"/>
      <c r="CS166" s="15">
        <f>IF(CN166&gt;0,(CN166-CN$10)/CN$10,0)</f>
        <v/>
      </c>
      <c r="CU166" s="13" t="n">
        <v>38.8</v>
      </c>
      <c r="CV166" s="68">
        <f>IF(CU166&gt;0,((CU166-CU165)/CU165),0)</f>
        <v/>
      </c>
      <c r="CW166" s="68">
        <f>IF(CU166&gt;0,CV166-$V166,0)</f>
        <v/>
      </c>
      <c r="CX166" s="68">
        <f>IF(CU166&gt;0,(CU166-CX$10)/CX$10,0)</f>
        <v/>
      </c>
      <c r="CY166" s="68" t="n"/>
      <c r="CZ166" s="15">
        <f>IF(CU166&gt;0,(CU166-CU$10)/CU$10,0)</f>
        <v/>
      </c>
      <c r="DB166" s="13" t="n">
        <v>20.99</v>
      </c>
      <c r="DC166" s="68">
        <f>IF(DB166&gt;0,((DB166-DB165)/DB165),0)</f>
        <v/>
      </c>
      <c r="DD166" s="68">
        <f>IF(DB166&gt;0,DC166-$V166,0)</f>
        <v/>
      </c>
      <c r="DE166" s="68">
        <f>IF(DB166&gt;0,(DB166-DE$10)/DE$10,0)</f>
        <v/>
      </c>
      <c r="DF166" s="68" t="n"/>
      <c r="DG166" s="15">
        <f>IF(DB166&gt;0,(DB166-DB$10)/DB$10,0)</f>
        <v/>
      </c>
      <c r="DI166" s="13" t="n">
        <v>50.97</v>
      </c>
      <c r="DJ166" s="68">
        <f>IF(DI166&gt;0,((DI166-DI165)/DI165),0)</f>
        <v/>
      </c>
      <c r="DK166" s="68">
        <f>IF(DI166&gt;0,DJ166-$V166,0)</f>
        <v/>
      </c>
      <c r="DL166" s="68">
        <f>IF(DI166&gt;0,(DI166-DL$10)/DL$10,0)</f>
        <v/>
      </c>
      <c r="DM166" s="68" t="n"/>
      <c r="DN166" s="15">
        <f>IF(DI166&gt;0,(DI166-DI$10)/DI$10,0)</f>
        <v/>
      </c>
      <c r="DP166" s="13" t="n">
        <v>44.64</v>
      </c>
      <c r="DQ166" s="68">
        <f>IF(DP166&gt;0,((DP166-DP165)/DP165),0)</f>
        <v/>
      </c>
      <c r="DR166" s="68">
        <f>IF(DP166&gt;0,DQ166-$V166,0)</f>
        <v/>
      </c>
      <c r="DS166" s="68" t="n"/>
      <c r="DT166" s="68" t="n"/>
      <c r="DU166" s="15">
        <f>IF(DP166&gt;0,(DP166-DP$10)/DP$10,0)</f>
        <v/>
      </c>
      <c r="DV166" s="18" t="n"/>
      <c r="DW166" s="13" t="n">
        <v>38.41</v>
      </c>
      <c r="DX166" s="68">
        <f>IF(DW166&gt;0,((DW166-DW165)/DW165),0)</f>
        <v/>
      </c>
      <c r="DY166" s="68">
        <f>IF(DW166&gt;0,DX166-$V166,0)</f>
        <v/>
      </c>
      <c r="DZ166" s="68">
        <f>IF(DW166&gt;0,(DW166-DZ$10)/DZ$10,0)</f>
        <v/>
      </c>
      <c r="EA166" s="68" t="n"/>
      <c r="EB166" s="15">
        <f>IF(DW166&gt;0,(DW166-DW$10)/DW$10,0)</f>
        <v/>
      </c>
      <c r="ED166" s="13" t="n">
        <v>40.76</v>
      </c>
      <c r="EE166" s="68">
        <f>IF(ED166&gt;0,((ED166-ED165)/ED165),0)</f>
        <v/>
      </c>
      <c r="EF166" s="68">
        <f>IF(ED166&gt;0,EE166-$V166,0)</f>
        <v/>
      </c>
      <c r="EG166" s="68">
        <f>IF(ED166&gt;0,(ED166-EG$10)/EG$10,0)</f>
        <v/>
      </c>
      <c r="EH166" s="68" t="n"/>
      <c r="EI166" s="15">
        <f>IF(ED166&gt;0,(ED166-ED$10)/ED$10,0)</f>
        <v/>
      </c>
      <c r="EK166" s="13" t="n">
        <v>134.42</v>
      </c>
      <c r="EL166" s="68">
        <f>IF(EK166&gt;0,((EK166-EK165)/EK165),0)</f>
        <v/>
      </c>
      <c r="EM166" s="68">
        <f>IF(EK166&gt;0,EL166-$V166,0)</f>
        <v/>
      </c>
      <c r="EN166" s="68">
        <f>IF(EK166&gt;0,(EK166-EN$10)/EN$10,0)</f>
        <v/>
      </c>
      <c r="EO166" s="68" t="n"/>
      <c r="EP166" s="15">
        <f>IF(EK166&gt;0,(EK166-EK$10)/EK$10,0)</f>
        <v/>
      </c>
      <c r="ER166" s="13" t="n">
        <v>40.44</v>
      </c>
      <c r="ES166" s="68">
        <f>IF(ER166&gt;0,((ER166-ER165)/ER165),0)</f>
        <v/>
      </c>
      <c r="ET166" s="68">
        <f>IF(ER166&gt;0,ES166-$V166,0)</f>
        <v/>
      </c>
      <c r="EU166" s="68">
        <f>IF(ER166&gt;0,(ER166-EU$10)/EU$10,0)</f>
        <v/>
      </c>
      <c r="EV166" s="68" t="n"/>
      <c r="EW166" s="15">
        <f>IF(ER166&gt;0,(ER166-ER$10)/ER$10,0)</f>
        <v/>
      </c>
      <c r="EY166" s="13" t="n">
        <v>41.85</v>
      </c>
      <c r="EZ166" s="68">
        <f>IF(EY166&gt;0,((EY166-EY165)/EY165),0)</f>
        <v/>
      </c>
      <c r="FA166" s="68">
        <f>IF(EY166&gt;0,EZ166-$V166,0)</f>
        <v/>
      </c>
      <c r="FB166" s="68" t="n"/>
      <c r="FC166" s="68" t="n"/>
      <c r="FD166" s="15">
        <f>IF(EY166&gt;0,(EY166-EY$10)/EY$10,0)</f>
        <v/>
      </c>
      <c r="FF166" s="13" t="n">
        <v>57.64</v>
      </c>
      <c r="FG166" s="68">
        <f>IF(FF166&gt;0,((FF166-FF165)/FF165),0)</f>
        <v/>
      </c>
      <c r="FH166" s="68">
        <f>IF(FF166&gt;0,FG166-$V166,0)</f>
        <v/>
      </c>
      <c r="FI166" s="68">
        <f>IF(FF166&gt;0,(FF166-FI$10)/FI$10,0)</f>
        <v/>
      </c>
      <c r="FJ166" s="68" t="n"/>
      <c r="FK166" s="15">
        <f>IF(FF166&gt;0,(FF166-FF$10)/FF$10,0)</f>
        <v/>
      </c>
      <c r="FM166" s="13" t="n">
        <v>201.37</v>
      </c>
      <c r="FN166" s="68">
        <f>IF(FM166&gt;0,((FM166-FM165)/FM165),0)</f>
        <v/>
      </c>
      <c r="FO166" s="68">
        <f>IF(FM166&gt;0,FN166-$V166,0)</f>
        <v/>
      </c>
      <c r="FP166" s="68">
        <f>IF(FM166&gt;0,(FM166-FP$10)/FP$10,0)</f>
        <v/>
      </c>
      <c r="FQ166" s="68" t="n"/>
      <c r="FR166" s="15">
        <f>IF(FM166&gt;0,(FM166-FM$10)/FM$10,0)</f>
        <v/>
      </c>
      <c r="FT166" s="13" t="n">
        <v>91.2</v>
      </c>
      <c r="FU166" s="68">
        <f>IF(FT166&gt;0,((FT166-FT165)/FT165),0)</f>
        <v/>
      </c>
      <c r="FV166" s="68">
        <f>IF(FT166&gt;0,FU166-$V166,0)</f>
        <v/>
      </c>
      <c r="FW166" s="68">
        <f>IF(FT166&gt;0,(FT166-FW$10)/FW$10,0)</f>
        <v/>
      </c>
      <c r="FX166" s="68" t="n"/>
      <c r="FY166" s="15">
        <f>IF(FT166&gt;0,(FT166-FT$10)/FT$10,0)</f>
        <v/>
      </c>
      <c r="GA166" s="13" t="n">
        <v>18.58</v>
      </c>
      <c r="GB166" s="68">
        <f>IF(GA166&gt;0,((GA166-GA165)/GA165),0)</f>
        <v/>
      </c>
      <c r="GC166" s="68">
        <f>IF(GA166&gt;0,GB166-$V166,0)</f>
        <v/>
      </c>
      <c r="GD166" s="68" t="n"/>
      <c r="GE166" s="68" t="n"/>
      <c r="GF166" s="15">
        <f>IF(GA166&gt;0,(GA166-GA$10)/GA$10,0)</f>
        <v/>
      </c>
      <c r="GG166" s="18" t="n"/>
      <c r="GH166" s="13" t="n">
        <v>20.38</v>
      </c>
      <c r="GI166" s="68">
        <f>IF(GH166&gt;0,((GH166-GH165)/GH165),0)</f>
        <v/>
      </c>
      <c r="GJ166" s="68">
        <f>IF(GH166&gt;0,GI166-$V166,0)</f>
        <v/>
      </c>
      <c r="GK166" s="68">
        <f>IF(GH166&gt;0,(GH166-GK$10)/GK$10,0)</f>
        <v/>
      </c>
      <c r="GL166" s="68" t="n"/>
      <c r="GM166" s="15">
        <f>IF(GH166&gt;0,(GH166-GH$10)/GH$10,0)</f>
        <v/>
      </c>
      <c r="GO166" s="13" t="n">
        <v>26.39</v>
      </c>
      <c r="GP166" s="68">
        <f>IF(GO166&gt;0,((GO166-GO165)/GO165),0)</f>
        <v/>
      </c>
      <c r="GQ166" s="68">
        <f>IF(GO166&gt;0,GP166-$V166,0)</f>
        <v/>
      </c>
      <c r="GR166" s="68" t="n"/>
      <c r="GS166" s="68" t="n"/>
      <c r="GT166" s="15">
        <f>IF(GO166&gt;0,(GO166-GO$10)/GO$10,0)</f>
        <v/>
      </c>
      <c r="GV166" s="13" t="n">
        <v>16.56</v>
      </c>
      <c r="GW166" s="68">
        <f>IF(GV166&gt;0,((GV166-GV165)/GV165),0)</f>
        <v/>
      </c>
      <c r="GX166" s="68">
        <f>IF(GV166&gt;0,GW166-$V166,0)</f>
        <v/>
      </c>
      <c r="GY166" s="68">
        <f>IF(GV166&gt;0,(GV166-GY$10)/GY$10,0)</f>
        <v/>
      </c>
      <c r="GZ166" s="68" t="n"/>
      <c r="HA166" s="15">
        <f>IF(GV166&gt;0,(GV166-GV$10)/GV$10,0)</f>
        <v/>
      </c>
      <c r="HD166" s="13" t="n">
        <v>335.16</v>
      </c>
      <c r="HE166" s="68">
        <f>IF(HD166&gt;0,((HD166-HD165)/HD165),0)</f>
        <v/>
      </c>
      <c r="HF166" s="68">
        <f>IF(HD166&gt;0,HE166-$V166,0)</f>
        <v/>
      </c>
      <c r="HG166" s="68">
        <f>IF(HD166&gt;0,(HD166-HG$10)/HG$10,0)</f>
        <v/>
      </c>
      <c r="HH166" s="68" t="n"/>
      <c r="HI166" s="15">
        <f>IF(HD166&gt;0,(HD166-HD$10)/HD$10,0)</f>
        <v/>
      </c>
      <c r="HK166" s="13" t="n">
        <v>68.73999999999999</v>
      </c>
      <c r="HL166" s="68">
        <f>IF(HK166&gt;0,((HK166-HK165)/HK165),0)</f>
        <v/>
      </c>
      <c r="HM166" s="68">
        <f>IF(HK166&gt;0,HL166-$V166,0)</f>
        <v/>
      </c>
      <c r="HN166" s="68">
        <f>IF(HK166&gt;0,(HK166-HN$10)/HN$10,0)</f>
        <v/>
      </c>
      <c r="HO166" s="68" t="n"/>
      <c r="HP166" s="15">
        <f>IF(HK166&gt;0,(HK166-HK$10)/HK$10,0)</f>
        <v/>
      </c>
      <c r="HR166" s="13" t="n">
        <v>106.7</v>
      </c>
      <c r="HS166" s="68">
        <f>IF(HR166&gt;0,((HR166-HR165)/HR165),0)</f>
        <v/>
      </c>
      <c r="HT166" s="68">
        <f>IF(HR166&gt;0,HS166-$V166,0)</f>
        <v/>
      </c>
      <c r="HU166" s="68">
        <f>IF(HR166&gt;0,(HR166-HU$10)/HU$10,0)</f>
        <v/>
      </c>
      <c r="HV166" s="68" t="n"/>
      <c r="HW166" s="15">
        <f>IF(HR166&gt;0,(HR166-HR$10)/HR$10,0)</f>
        <v/>
      </c>
      <c r="HY166" s="13" t="n">
        <v>182.01</v>
      </c>
      <c r="HZ166" s="68">
        <f>IF(HY166&gt;0,((HY166-HY165)/HY165),0)</f>
        <v/>
      </c>
      <c r="IA166" s="68">
        <f>IF(HY166&gt;0,HZ166-$V166,0)</f>
        <v/>
      </c>
      <c r="IB166" s="68">
        <f>IF(HY166&gt;0,(HY166-IB$10)/IB$10,0)</f>
        <v/>
      </c>
      <c r="IC166" s="68" t="n"/>
      <c r="ID166" s="15">
        <f>IF(HY166&gt;0,(HY166-HY$10)/HY$10,0)</f>
        <v/>
      </c>
      <c r="IF166" s="13" t="n">
        <v>305.76</v>
      </c>
      <c r="IG166" s="68">
        <f>IF(IF166&gt;0,((IF166-IF165)/IF165),0)</f>
        <v/>
      </c>
      <c r="IH166" s="68">
        <f>IF(IF166&gt;0,IG166-$V166,0)</f>
        <v/>
      </c>
      <c r="II166" s="68">
        <f>IF(IF166&gt;0,(IF166-II$10)/II$10,0)</f>
        <v/>
      </c>
      <c r="IJ166" s="68" t="n"/>
      <c r="IK166" s="15">
        <f>IF(IF166&gt;0,(IF166-IF$10)/IF$10,0)</f>
        <v/>
      </c>
      <c r="IM166" s="13" t="n">
        <v>267.69</v>
      </c>
      <c r="IN166" s="68">
        <f>IF(IM166&gt;0,((IM166-IM165)/IM165),0)</f>
        <v/>
      </c>
      <c r="IO166" s="68">
        <f>IF(IM166&gt;0,IN166-$V166,0)</f>
        <v/>
      </c>
      <c r="IP166" s="68">
        <f>IF(IM166&gt;0,(IM166-IP$10)/IP$10,0)</f>
        <v/>
      </c>
      <c r="IQ166" s="68" t="n"/>
      <c r="IR166" s="15">
        <f>IF(IM166&gt;0,(IM166-IM$10)/IM$10,0)</f>
        <v/>
      </c>
      <c r="IT166" s="13" t="n">
        <v>76.84999999999999</v>
      </c>
      <c r="IU166" s="68">
        <f>IF(IT166&gt;0,((IT166-IT165)/IT165),0)</f>
        <v/>
      </c>
      <c r="IV166" s="68">
        <f>IF(IT166&gt;0,IU166-$V166,0)</f>
        <v/>
      </c>
      <c r="IW166" s="68">
        <f>IF(IT166&gt;0,(IT166-IW$10)/IW$10,0)</f>
        <v/>
      </c>
      <c r="IX166" s="68" t="n"/>
      <c r="IY166" s="15">
        <f>IF(IT166&gt;0,(IT166-IT$10)/IT$10,0)</f>
        <v/>
      </c>
      <c r="JA166" s="13" t="n">
        <v>767.37</v>
      </c>
      <c r="JB166" s="68">
        <f>IF(JA166&gt;0,((JA166-JA165)/JA165),0)</f>
        <v/>
      </c>
      <c r="JC166" s="68">
        <f>IF(JA166&gt;0,JB166-$V166,0)</f>
        <v/>
      </c>
      <c r="JD166" s="68">
        <f>IF(JA166&gt;0,(JA166-JD$10)/JD$10,0)</f>
        <v/>
      </c>
      <c r="JE166" s="68" t="n"/>
      <c r="JF166" s="15">
        <f>IF(JA166&gt;0,(JA166-JA$10)/JA$10,0)</f>
        <v/>
      </c>
      <c r="JH166" s="13" t="n">
        <v>517.1</v>
      </c>
      <c r="JI166" s="68">
        <f>IF(JH166&gt;0,((JH166-JH165)/JH165),0)</f>
        <v/>
      </c>
      <c r="JJ166" s="68">
        <f>IF(JH166&gt;0,JI166-$V166,0)</f>
        <v/>
      </c>
      <c r="JK166" s="68">
        <f>IF(JH166&gt;0,(JH166-JK$10)/JK$10,0)</f>
        <v/>
      </c>
      <c r="JL166" s="68" t="n"/>
      <c r="JM166" s="15">
        <f>IF(JH166&gt;0,(JH166-JH$10)/JH$10,0)</f>
        <v/>
      </c>
      <c r="JO166" s="13" t="n">
        <v>26.86</v>
      </c>
      <c r="JP166" s="68">
        <f>IF(JO166&gt;0,((JO166-JO165)/JO165),0)</f>
        <v/>
      </c>
      <c r="JQ166" s="68">
        <f>IF(JO166&gt;0,JP166-$V166,0)</f>
        <v/>
      </c>
      <c r="JR166" s="68">
        <f>IF(JO166&gt;0,(JO166-JR$10)/JR$10,0)</f>
        <v/>
      </c>
      <c r="JS166" s="68" t="n"/>
      <c r="JT166" s="15">
        <f>IF(JO166&gt;0,(JO166-JO$10)/JO$10,0)</f>
        <v/>
      </c>
      <c r="JV166" s="13" t="n">
        <v>2.06</v>
      </c>
      <c r="JW166" s="68">
        <f>IF(JV166&gt;0,((JV166-JV165)/JV165),0)</f>
        <v/>
      </c>
      <c r="JX166" s="68">
        <f>IF(JV166&gt;0,JW166-$V166,0)</f>
        <v/>
      </c>
      <c r="JY166" s="68">
        <f>IF(JV166&gt;0,(JV166-JY$10)/JY$10,0)</f>
        <v/>
      </c>
      <c r="JZ166" s="68" t="n"/>
      <c r="KA166" s="15">
        <f>IF(JV166&gt;0,(JV166-JV$10)/JV$10,0)</f>
        <v/>
      </c>
      <c r="KC166" s="13" t="n">
        <v>20.41</v>
      </c>
      <c r="KD166" s="68">
        <f>IF(KC166&gt;0,((KC166-KC165)/KC165),0)</f>
        <v/>
      </c>
      <c r="KE166" s="68">
        <f>IF(KC166&gt;0,KD166-$V166,0)</f>
        <v/>
      </c>
      <c r="KF166" s="68">
        <f>IF(KC166&gt;0,(KC166-KF$10)/KF$10,0)</f>
        <v/>
      </c>
      <c r="KG166" s="68" t="n"/>
      <c r="KH166" s="15">
        <f>IF(KC166&gt;0,(KC166-KC$10)/KC$10,0)</f>
        <v/>
      </c>
      <c r="KI166" s="18" t="n"/>
      <c r="KJ166" s="13" t="n">
        <v>118.74</v>
      </c>
      <c r="KK166" s="68">
        <f>IF(KJ166&gt;0,((KJ166-KJ165)/KJ165),0)</f>
        <v/>
      </c>
      <c r="KL166" s="68">
        <f>IF(KJ166&gt;0,KK166-$V166,0)</f>
        <v/>
      </c>
      <c r="KM166" s="68">
        <f>IF(KJ166&gt;0,(KJ166-KM$10)/KM$10,0)</f>
        <v/>
      </c>
      <c r="KN166" s="68" t="n"/>
      <c r="KO166" s="15">
        <f>IF(KJ166&gt;0,(KJ166-KJ$10)/KJ$10,0)</f>
        <v/>
      </c>
      <c r="KQ166" s="13" t="n">
        <v>1.889</v>
      </c>
      <c r="KR166" s="68">
        <f>IF(KQ166&gt;0,((KQ166-KQ165)/KQ165),0)</f>
        <v/>
      </c>
      <c r="KS166" s="68">
        <f>IF(KQ166&gt;0,KR166-$V166,0)</f>
        <v/>
      </c>
      <c r="KT166" s="68">
        <f>IF(KQ166&gt;0,(KQ166-KT$10)/KT$10,0)</f>
        <v/>
      </c>
      <c r="KU166" s="68" t="n"/>
      <c r="KV166" s="15">
        <f>IF(KQ166&gt;0,(KQ166-KQ$10)/KQ$10,0)</f>
        <v/>
      </c>
      <c r="KW166" s="18" t="n"/>
      <c r="KX166" s="13" t="n">
        <v>51.1</v>
      </c>
      <c r="KY166" s="68">
        <f>IF(KX166&gt;0,((KX166-KX165)/KX165),0)</f>
        <v/>
      </c>
      <c r="KZ166" s="68">
        <f>IF(KX166&gt;0,KY166-$V166,0)</f>
        <v/>
      </c>
      <c r="LA166" s="68">
        <f>IF(KX166&gt;0,(KX166-LA$10)/LA$10,0)</f>
        <v/>
      </c>
      <c r="LB166" s="68" t="n"/>
      <c r="LC166" s="15">
        <f>IF(KX166&gt;0,(KX166-KX$10)/KX$10,0)</f>
        <v/>
      </c>
      <c r="LD166" s="18" t="n"/>
      <c r="LE166" s="13" t="n">
        <v>50.5</v>
      </c>
      <c r="LF166" s="68">
        <f>IF(LE166&gt;0,((LE166-LE165)/LE165),0)</f>
        <v/>
      </c>
      <c r="LG166" s="68">
        <f>IF(LE166&gt;0,LF166-$V166,0)</f>
        <v/>
      </c>
      <c r="LH166" s="68">
        <f>IF(LE166&gt;0,(LE166-LH$10)/LH$10,0)</f>
        <v/>
      </c>
      <c r="LI166" s="68" t="n"/>
      <c r="LJ166" s="15">
        <f>IF(LE166&gt;0,(LE166-LE$10)/LE$10,0)</f>
        <v/>
      </c>
      <c r="LL166" s="13" t="n">
        <v>133.51</v>
      </c>
      <c r="LM166" s="68">
        <f>IF(LL166&gt;0,((LL166-LL165)/LL165),0)</f>
        <v/>
      </c>
      <c r="LN166" s="68">
        <f>IF(LL166&gt;0,LM166-$V166,0)</f>
        <v/>
      </c>
      <c r="LO166" s="68">
        <f>IF(LL166&gt;0,(LL166-LO$10)/LO$10,0)</f>
        <v/>
      </c>
      <c r="LP166" s="68" t="n"/>
      <c r="LQ166" s="15">
        <f>IF(LL166&gt;0,(LL166-LL$10)/LL$10,0)</f>
        <v/>
      </c>
      <c r="LS166" s="13" t="n">
        <v>19.38</v>
      </c>
      <c r="LT166" s="68">
        <f>IF(LS166&gt;0,((LS166-LS165)/LS165),0)</f>
        <v/>
      </c>
      <c r="LU166" s="68">
        <f>IF(LS166&gt;0,LT166-$V166,0)</f>
        <v/>
      </c>
      <c r="LV166" s="68" t="n"/>
      <c r="LW166" s="68" t="n"/>
      <c r="LX166" s="15">
        <f>IF(LS166&gt;0,(LS166-LS$10)/LS$10,0)</f>
        <v/>
      </c>
      <c r="LZ166" s="13" t="n">
        <v>13.78</v>
      </c>
      <c r="MA166" s="68">
        <f>IF(LZ166&gt;0,((LZ166-LZ165)/LZ165),0)</f>
        <v/>
      </c>
      <c r="MB166" s="68">
        <f>IF(LZ166&gt;0,MA166-$V166,0)</f>
        <v/>
      </c>
      <c r="MC166" s="68">
        <f>IF(LZ166&gt;0,(LZ166-MC$10)/MC$10,0)</f>
        <v/>
      </c>
      <c r="MD166" s="68" t="n"/>
      <c r="ME166" s="15">
        <f>IF(LZ166&gt;0,(LZ166-LZ$10)/LZ$10,0)</f>
        <v/>
      </c>
      <c r="MG166" s="13" t="n">
        <v>68.98999999999999</v>
      </c>
      <c r="MH166" s="68">
        <f>IF(MG166&gt;0,((MG166-MG165)/MG165),0)</f>
        <v/>
      </c>
      <c r="MI166" s="68">
        <f>IF(MG166&gt;0,MH166-$V166,0)</f>
        <v/>
      </c>
      <c r="MJ166" s="68">
        <f>IF(MG166&gt;0,(MG166-MJ$10)/MJ$10,0)</f>
        <v/>
      </c>
      <c r="MK166" s="68" t="n"/>
      <c r="ML166" s="15">
        <f>IF(MG166&gt;0,(MG166-MG$10)/MG$10,0)</f>
        <v/>
      </c>
      <c r="MN166" s="13" t="n">
        <v>170.94</v>
      </c>
      <c r="MO166" s="68">
        <f>IF(MN166&gt;0,((MN166-MN165)/MN165),0)</f>
        <v/>
      </c>
      <c r="MP166" s="68">
        <f>IF(MN166&gt;0,MO166-$V166,0)</f>
        <v/>
      </c>
      <c r="MQ166" s="68">
        <f>IF(MN166&gt;0,(MN166-MQ$10)/MQ$10,0)</f>
        <v/>
      </c>
      <c r="MR166" s="68" t="n"/>
      <c r="MS166" s="15">
        <f>IF(MN166&gt;0,(MN166-MN$10)/MN$10,0)</f>
        <v/>
      </c>
      <c r="MU166" s="13" t="n">
        <v>17.57</v>
      </c>
      <c r="MV166" s="68">
        <f>IF(MU166&gt;0,((MU166-MU165)/MU165),0)</f>
        <v/>
      </c>
      <c r="MW166" s="68">
        <f>IF(MU166&gt;0,MV166-$V166,0)</f>
        <v/>
      </c>
      <c r="MX166" s="68">
        <f>IF(MU166&gt;0,(MU166-MX$10)/MX$10,0)</f>
        <v/>
      </c>
      <c r="MY166" s="68" t="n"/>
      <c r="MZ166" s="15">
        <f>IF(MU166&gt;0,(MU166-MU$10)/MU$10,0)</f>
        <v/>
      </c>
      <c r="NB166" s="13" t="n">
        <v>268.45</v>
      </c>
      <c r="NC166" s="68">
        <f>IF(NB166&gt;0,((NB166-NB165)/NB165),0)</f>
        <v/>
      </c>
      <c r="ND166" s="68">
        <f>IF(NB166&gt;0,NC166-$V166,0)</f>
        <v/>
      </c>
      <c r="NE166" s="68">
        <f>IF(NB166&gt;0,(NB166-NE$10)/NE$10,0)</f>
        <v/>
      </c>
      <c r="NF166" s="68" t="n"/>
      <c r="NG166" s="15">
        <f>IF(NB166&gt;0,(NB166-NB$10)/NB$10,0)</f>
        <v/>
      </c>
      <c r="NI166" s="13" t="n">
        <v>7.75</v>
      </c>
      <c r="NJ166" s="68">
        <f>IF(NI166&gt;0,((NI166-NI165)/NI165),0)</f>
        <v/>
      </c>
      <c r="NK166" s="68">
        <f>IF(NI166&gt;0,NJ166-$V166,0)</f>
        <v/>
      </c>
      <c r="NL166" s="68">
        <f>IF(NI166&gt;0,(NI166-NL$10)/NL$10,0)</f>
        <v/>
      </c>
      <c r="NM166" s="68" t="n"/>
      <c r="NN166" s="15">
        <f>IF(NI166&gt;0,(NI166-NI$10)/NI$10,0)</f>
        <v/>
      </c>
      <c r="NP166" s="13" t="n">
        <v>625.02</v>
      </c>
      <c r="NQ166" s="68">
        <f>IF(NP166&gt;0,((NP166-NP165)/NP165),0)</f>
        <v/>
      </c>
      <c r="NR166" s="68">
        <f>IF(NP166&gt;0,NQ166-$V166,0)</f>
        <v/>
      </c>
      <c r="NS166" s="68">
        <f>IF(NP166&gt;0,(NP166-NS$10)/NS$10,0)</f>
        <v/>
      </c>
      <c r="NT166" s="68" t="n"/>
      <c r="NU166" s="15">
        <f>IF(NP166&gt;0,(NP166-NP$10)/NP$10,0)</f>
        <v/>
      </c>
      <c r="NW166" s="13" t="n">
        <v>203.5</v>
      </c>
      <c r="NX166" s="68">
        <f>IF(NW166&gt;0,((NW166-NW165)/NW165),0)</f>
        <v/>
      </c>
      <c r="NY166" s="68">
        <f>IF(NW166&gt;0,NX166-$V166,0)</f>
        <v/>
      </c>
      <c r="NZ166" s="68">
        <f>IF(NW166&gt;0,(NW166-NZ$10)/NZ$10,0)</f>
        <v/>
      </c>
      <c r="OA166" s="68" t="n"/>
      <c r="OB166" s="15">
        <f>IF(NW166&gt;0,(NW166-NW$10)/NW$10,0)</f>
        <v/>
      </c>
      <c r="OD166" s="13" t="n">
        <v>2.92</v>
      </c>
      <c r="OE166" s="68">
        <f>IF(OD166&gt;0,((OD166-OD165)/OD165),0)</f>
        <v/>
      </c>
      <c r="OF166" s="68">
        <f>IF(OD166&gt;0,OE166-$V166,0)</f>
        <v/>
      </c>
      <c r="OG166" s="68">
        <f>IF(OD166&gt;0,(OD166-OG$10)/OG$10,0)</f>
        <v/>
      </c>
      <c r="OH166" s="68" t="n"/>
      <c r="OI166" s="15">
        <f>IF(OD166&gt;0,(OD166-OD$10)/OD$10,0)</f>
        <v/>
      </c>
      <c r="OK166" s="13" t="n">
        <v>177.57</v>
      </c>
      <c r="OL166" s="68">
        <f>IF(OK166&gt;0,((OK166-OK165)/OK165),0)</f>
        <v/>
      </c>
      <c r="OM166" s="68">
        <f>IF(OK166&gt;0,OL166-$V166,0)</f>
        <v/>
      </c>
      <c r="ON166" s="68">
        <f>IF(OK166&gt;0,(OK166-ON$10)/ON$10,0)</f>
        <v/>
      </c>
      <c r="OO166" s="68" t="n"/>
      <c r="OP166" s="15">
        <f>IF(OK166&gt;0,(OK166-OK$10)/OK$10,0)</f>
        <v/>
      </c>
      <c r="OR166" s="13" t="n">
        <v>4.79</v>
      </c>
      <c r="OS166" s="68">
        <f>IF(OR166&gt;0,((OR166-OR165)/OR165),0)</f>
        <v/>
      </c>
      <c r="OT166" s="68">
        <f>IF(OR166&gt;0,OS166-$V166,0)</f>
        <v/>
      </c>
      <c r="OU166" s="68">
        <f>IF(OR166&gt;0,(OR166-OU$10)/OU$10,0)</f>
        <v/>
      </c>
      <c r="OV166" s="68" t="n"/>
      <c r="OW166" s="15">
        <f>IF(OR166&gt;0,(OR166-OR$10)/OR$10,0)</f>
        <v/>
      </c>
      <c r="OY166" s="13" t="n">
        <v>155.5</v>
      </c>
      <c r="OZ166" s="68">
        <f>IF(OY166&gt;0,((OY166-OY165)/OY165),0)</f>
        <v/>
      </c>
      <c r="PA166" s="68">
        <f>IF(OY166&gt;0,OZ166-$V166,0)</f>
        <v/>
      </c>
      <c r="PB166" s="68">
        <f>IF(OY166&gt;0,(OY166-PB$10)/PB$10,0)</f>
        <v/>
      </c>
      <c r="PC166" s="68" t="n"/>
      <c r="PD166" s="15">
        <f>IF(OY166&gt;0,(OY166-OY$10)/OY$10,0)</f>
        <v/>
      </c>
      <c r="PE166" s="18" t="n"/>
      <c r="PF166" s="13" t="n">
        <v>271.92</v>
      </c>
      <c r="PG166" s="68">
        <f>IF(PF166&gt;0,((PF166-PF165)/PF165),0)</f>
        <v/>
      </c>
      <c r="PH166" s="68">
        <f>IF(PF166&gt;0,PG166-$V166,0)</f>
        <v/>
      </c>
      <c r="PI166" s="68">
        <f>IF(PF166&gt;0,(PF166-PI$10)/PI$10,0)</f>
        <v/>
      </c>
      <c r="PJ166" s="68" t="n"/>
      <c r="PK166" s="15">
        <f>IF(PF166&gt;0,(PF166-PF$10)/PF$10,0)</f>
        <v/>
      </c>
      <c r="PM166" s="13" t="n"/>
      <c r="PN166" s="68">
        <f>IF(PM166&gt;0,((PM166-PM165)/PM165),0)</f>
        <v/>
      </c>
      <c r="PO166" s="68">
        <f>PN166-$V166</f>
        <v/>
      </c>
      <c r="PP166" s="68">
        <f>IF(PM166&gt;0,(PM166-PP$10)/PP$10,0)</f>
        <v/>
      </c>
      <c r="PQ166" s="68" t="n"/>
      <c r="PR166" s="15">
        <f>IF(PM166&gt;0,(PM166-PM$10)/PM$10,0)</f>
        <v/>
      </c>
      <c r="PT166" s="13" t="n">
        <v>10.32</v>
      </c>
      <c r="PU166" s="68">
        <f>IF(PT166&gt;0,((PT166-PT165)/PT165),0)</f>
        <v/>
      </c>
      <c r="PV166" s="68">
        <f>IF(PT166&gt;0,PU166-$V166,0)</f>
        <v/>
      </c>
      <c r="PW166" s="68">
        <f>IF(PT166&gt;0,(PT166-PW$10)/PW$10,0)</f>
        <v/>
      </c>
      <c r="PX166" s="68" t="n"/>
      <c r="PY166" s="15">
        <f>IF(PT166&gt;0,(PT166-PT$10)/PT$10,0)</f>
        <v/>
      </c>
      <c r="QA166" s="13" t="n">
        <v>269.32</v>
      </c>
      <c r="QB166" s="68">
        <f>IF(QA166&gt;0,((QA166-QA165)/QA165),0)</f>
        <v/>
      </c>
      <c r="QC166" s="68">
        <f>IF(QA166&gt;0,QB166-$V166,0)</f>
        <v/>
      </c>
      <c r="QD166" s="68">
        <f>IF(QA166&gt;0,(QA166-QD$10)/QD$10,0)</f>
        <v/>
      </c>
      <c r="QE166" s="68" t="n"/>
      <c r="QF166" s="15">
        <f>IF(QA166&gt;0,(QA166-QA$10)/QA$10,0)</f>
        <v/>
      </c>
      <c r="QH166" s="13" t="n">
        <v>1.938</v>
      </c>
      <c r="QI166" s="68">
        <f>IF(QH166&gt;0,((QH166-QH165)/QH165),0)</f>
        <v/>
      </c>
      <c r="QJ166" s="68">
        <f>IF(QH166&gt;0,QI166-$V166,0)</f>
        <v/>
      </c>
      <c r="QK166" s="68">
        <f>IF(QH166&gt;0,(QH166-QK$10)/QK$10,0)</f>
        <v/>
      </c>
      <c r="QL166" s="68" t="n"/>
      <c r="QM166" s="15">
        <f>IF(QH166&gt;0,(QH166-QH$10)/QH$10,0)</f>
        <v/>
      </c>
      <c r="QO166" s="13" t="n">
        <v>15.7</v>
      </c>
      <c r="QP166" s="68">
        <f>IF(QO166&gt;0,((QO166-QO165)/QO165),0)</f>
        <v/>
      </c>
      <c r="QQ166" s="68">
        <f>IF(QO166&gt;0,QP166-$V166,0)</f>
        <v/>
      </c>
      <c r="QR166" s="68">
        <f>IF(QO166&gt;0,(QO166-QR$10)/QR$10,0)</f>
        <v/>
      </c>
      <c r="QS166" s="68" t="n"/>
      <c r="QT166" s="15">
        <f>IF(QO166&gt;0,(QO166-QO$10)/QO$10,0)</f>
        <v/>
      </c>
      <c r="QV166" s="13" t="n">
        <v>2.97</v>
      </c>
      <c r="QW166" s="68">
        <f>IF(QV166&gt;0,((QV166-QV165)/QV165),0)</f>
        <v/>
      </c>
      <c r="QX166" s="68">
        <f>IF(QV166&gt;0,QW166-$V166,0)</f>
        <v/>
      </c>
      <c r="QY166" s="68">
        <f>IF(QV166&gt;0,(QV166-QY$10)/QY$10,0)</f>
        <v/>
      </c>
      <c r="QZ166" s="68" t="n"/>
      <c r="RA166" s="15">
        <f>IF(QV166&gt;0,(QV166-QV$10)/QV$10,0)</f>
        <v/>
      </c>
      <c r="RC166" s="13" t="n">
        <v>41.82</v>
      </c>
      <c r="RD166" s="68">
        <f>IF(RC166&gt;0,((RC166-RC165)/RC165),0)</f>
        <v/>
      </c>
      <c r="RE166" s="68">
        <f>IF(RC166&gt;0,RD166-$V166,0)</f>
        <v/>
      </c>
      <c r="RF166" s="68">
        <f>IF(RC166&gt;0,(RC166-RF$10)/RF$10,0)</f>
        <v/>
      </c>
      <c r="RG166" s="68" t="n"/>
      <c r="RH166" s="15">
        <f>IF(RC166&gt;0,(RC166-RC$10)/RC$10,0)</f>
        <v/>
      </c>
      <c r="RJ166" s="13" t="n">
        <v>241.41</v>
      </c>
      <c r="RK166" s="68">
        <f>IF(RJ166&gt;0,((RJ166-RJ165)/RJ165),0)</f>
        <v/>
      </c>
      <c r="RL166" s="68">
        <f>RK166-$V166</f>
        <v/>
      </c>
      <c r="RM166" s="68">
        <f>IF(RJ166&gt;0,(RJ166-RM$10)/RM$10,0)</f>
        <v/>
      </c>
      <c r="RN166" s="68" t="n"/>
      <c r="RO166" s="15">
        <f>IF(RJ166&gt;0,(RJ166-RJ$10)/RJ$10,0)</f>
        <v/>
      </c>
      <c r="RQ166" s="13" t="n">
        <v>17.1</v>
      </c>
      <c r="RR166" s="68">
        <f>IF(RQ166&gt;0,((RQ166-RQ165)/RQ165),0)</f>
        <v/>
      </c>
      <c r="RS166" s="68">
        <f>RR166-$V166</f>
        <v/>
      </c>
      <c r="RT166" s="68">
        <f>IF(RQ166&gt;0,(RQ166-RT$10)/RT$10,0)</f>
        <v/>
      </c>
      <c r="RU166" s="68" t="n"/>
      <c r="RV166" s="15">
        <f>IF(RQ166&gt;0,(RQ166-RQ$10)/RQ$10,0)</f>
        <v/>
      </c>
      <c r="RX166" s="13" t="n">
        <v>174.03</v>
      </c>
      <c r="RY166" s="68">
        <f>IF(RX166&gt;0,((RX166-RX165)/RX165),0)</f>
        <v/>
      </c>
      <c r="RZ166" s="68">
        <f>RY166-$V166</f>
        <v/>
      </c>
      <c r="SA166" s="68">
        <f>IF(RX166&gt;0,(RX166-SA$10)/SA$10,0)</f>
        <v/>
      </c>
      <c r="SB166" s="68" t="n"/>
      <c r="SC166" s="15">
        <f>IF(RX166&gt;0,(RX166-RX$10)/RX$10,0)</f>
        <v/>
      </c>
      <c r="SE166" s="13" t="n">
        <v>16.63</v>
      </c>
      <c r="SF166" s="68">
        <f>IF(SE166&gt;0,((SE166-SE165)/SE165),0)</f>
        <v/>
      </c>
      <c r="SG166" s="68">
        <f>SF166-$V166</f>
        <v/>
      </c>
      <c r="SH166" s="68">
        <f>IF(SE166&gt;0,(SE166-SH$10)/SH$10,0)</f>
        <v/>
      </c>
      <c r="SI166" s="68" t="n"/>
      <c r="SJ166" s="15">
        <f>IF(SE166&gt;0,(SE166-SE$10)/SE$10,0)</f>
        <v/>
      </c>
      <c r="SL166" s="13" t="n">
        <v>1.27</v>
      </c>
      <c r="SM166" s="68">
        <f>IF(SL166&gt;0,((SL166-SL165)/SL165),0)</f>
        <v/>
      </c>
      <c r="SN166" s="68">
        <f>SM166-$V166</f>
        <v/>
      </c>
      <c r="SO166" s="68">
        <f>IF(SL166&gt;0,(SL166-SO$10)/SO$10,0)</f>
        <v/>
      </c>
      <c r="SP166" s="68" t="n"/>
      <c r="SQ166" s="15">
        <f>IF(SL166&gt;0,(SL166-SL$10)/SL$10,0)</f>
        <v/>
      </c>
      <c r="SS166" s="13" t="n">
        <v>16.56</v>
      </c>
      <c r="ST166" s="68">
        <f>IF(SS166&gt;0,((SS166-SS165)/SS165),0)</f>
        <v/>
      </c>
      <c r="SU166" s="68">
        <f>ST166-$V166</f>
        <v/>
      </c>
      <c r="SV166" s="68">
        <f>IF(SS166&gt;0,(SS166-SV$10)/SV$10,0)</f>
        <v/>
      </c>
      <c r="SW166" s="68" t="n"/>
      <c r="SX166" s="15">
        <f>IF(SS166&gt;0,(SS166-SS$10)/SS$10,0)</f>
        <v/>
      </c>
      <c r="SZ166" s="13" t="n">
        <v>72.20999999999999</v>
      </c>
      <c r="TA166" s="68">
        <f>IF(SZ166&gt;0,((SZ166-SZ165)/SZ165),0)</f>
        <v/>
      </c>
      <c r="TB166" s="68">
        <f>TA166-$V166</f>
        <v/>
      </c>
      <c r="TC166" s="68">
        <f>IF(SZ166&gt;0,(SZ166-TC$10)/TC$10,0)</f>
        <v/>
      </c>
      <c r="TD166" s="68" t="n"/>
      <c r="TE166" s="15">
        <f>IF(SZ166&gt;0,(SZ166-SZ$10)/SZ$10,0)</f>
        <v/>
      </c>
      <c r="TG166" s="587" t="n">
        <v>0.259</v>
      </c>
      <c r="TH166" s="68">
        <f>IF(TG166&gt;0,((TG166-TG165)/TG165),0)</f>
        <v/>
      </c>
      <c r="TI166" s="68">
        <f>TH166-$V166</f>
        <v/>
      </c>
      <c r="TJ166" s="68">
        <f>IF(TG166&gt;0,(TG166-TJ$10)/TJ$10,0)</f>
        <v/>
      </c>
      <c r="TK166" s="68" t="n"/>
      <c r="TL166" s="15">
        <f>IF(TG166&gt;0,(TG166-TG$10)/TG$10,0)</f>
        <v/>
      </c>
      <c r="TN166" s="13" t="n">
        <v>87.11</v>
      </c>
      <c r="TO166" s="68">
        <f>IF(TN166&gt;0,((TN166-TN165)/TN165),0)</f>
        <v/>
      </c>
      <c r="TP166" s="68">
        <f>TO166-$V166</f>
        <v/>
      </c>
      <c r="TQ166" s="68">
        <f>IF(TN166&gt;0,(TN166-TQ$10)/TQ$10,0)</f>
        <v/>
      </c>
      <c r="TR166" s="68" t="n"/>
      <c r="TS166" s="15">
        <f>IF(TN166&gt;0,(TN166-TN$10)/TN$10,0)</f>
        <v/>
      </c>
      <c r="TU166" s="587" t="n">
        <v>3.44</v>
      </c>
      <c r="TV166" s="68">
        <f>IF(TU166&gt;0,((TU166-TU165)/TU165),0)</f>
        <v/>
      </c>
      <c r="TW166" s="68">
        <f>TV166-$V166</f>
        <v/>
      </c>
      <c r="TX166" s="68">
        <f>IF(TU166&gt;0,(TU166-TX$10)/TX$10,0)</f>
        <v/>
      </c>
      <c r="TY166" s="68" t="n"/>
      <c r="TZ166" s="15">
        <f>IF(TU166&gt;0,(TU166-TU$10)/TU$10,0)</f>
        <v/>
      </c>
      <c r="UB166" s="587" t="n"/>
      <c r="UC166" s="68">
        <f>IF(UB166&gt;0,((UB166-UB165)/UB165),0)</f>
        <v/>
      </c>
      <c r="UD166" s="68">
        <f>UC166-$V166</f>
        <v/>
      </c>
      <c r="UE166" s="68">
        <f>IF(UB166&gt;0,(UB166-UE$10)/UE$10,0)</f>
        <v/>
      </c>
      <c r="UF166" s="68" t="n"/>
      <c r="UG166" s="15">
        <f>IF(UB166&gt;0,(UB166-UB$10)/UB$10,0)</f>
        <v/>
      </c>
      <c r="UI166" s="587" t="n"/>
      <c r="UJ166" s="68">
        <f>IF(UI166&gt;0,((UI166-UI165)/UI165),0)</f>
        <v/>
      </c>
      <c r="UK166" s="68">
        <f>UJ166-$V166</f>
        <v/>
      </c>
      <c r="UL166" s="68">
        <f>IF(UI166&gt;0,(UI166-UL$10)/UL$10,0)</f>
        <v/>
      </c>
      <c r="UM166" s="68" t="n"/>
      <c r="UN166" s="15">
        <f>IF(UI166&gt;0,(UI166-UI$10)/UI$10,0)</f>
        <v/>
      </c>
      <c r="UP166" s="587" t="n"/>
      <c r="UQ166" s="68">
        <f>IF(UP166&gt;0,((UP166-UP165)/UP165),0)</f>
        <v/>
      </c>
      <c r="UR166" s="68">
        <f>UQ166-$V166</f>
        <v/>
      </c>
      <c r="US166" s="68">
        <f>IF(UP166&gt;0,(UP166-US$10)/US$10,0)</f>
        <v/>
      </c>
      <c r="UT166" s="68" t="n"/>
      <c r="UU166" s="15">
        <f>IF(UP166&gt;0,(UP166-UP$10)/UP$10,0)</f>
        <v/>
      </c>
      <c r="UW166" s="587" t="n"/>
      <c r="UX166" s="68">
        <f>IF(UW166&gt;0,((UW166-UW165)/UW165),0)</f>
        <v/>
      </c>
      <c r="UY166" s="68">
        <f>UX166-$V166</f>
        <v/>
      </c>
      <c r="UZ166" s="68">
        <f>IF(UW166&gt;0,(UW166-UZ$10)/UZ$10,0)</f>
        <v/>
      </c>
      <c r="VA166" s="68" t="n"/>
      <c r="VB166" s="15">
        <f>IF(UW166&gt;0,(UW166-UW$10)/UW$10,0)</f>
        <v/>
      </c>
      <c r="VD166" s="587" t="n"/>
      <c r="VE166" s="68">
        <f>IF(VD166&gt;0,((VD166-VD165)/VD165),0)</f>
        <v/>
      </c>
      <c r="VF166" s="68">
        <f>VE166-$V166</f>
        <v/>
      </c>
      <c r="VG166" s="68">
        <f>IF(VD166&gt;0,(VD166-VG$10)/VG$10,0)</f>
        <v/>
      </c>
      <c r="VH166" s="68" t="n"/>
      <c r="VI166" s="15">
        <f>IF(VD166&gt;0,(VD166-VD$10)/VD$10,0)</f>
        <v/>
      </c>
      <c r="VM166" s="21">
        <f>IF($C166&gt;0,(($IK$5*IG166)+($GT$5*GP166)+($JM$5*JI166)+($JF$5*JB166)+($IY$5*IU166)+($IR$5*IN166)+($ID$5*HZ166)+($HW$5*HS166)+($HP$5*HL166)+($HI$5*HE166)+($GF$5*GB166)+($FY$5*FU166)+($FR$5*FN166)+($FK$5*FG166)+($FD$5*EZ166)+($EW$5*ES166)+($EP$5*EL166)+($EI$5*EE166)+($EB$5*DX166)+($DU$5*DQ166)+($DN$5*DJ166)+($DG$5*DC166)+($CZ$5*CV166)+($CS$5*CO166)+($CL$5*CH166)+($CE$5*CA166)+($BX$5*BT166)+($BQ$5*BM166)+($BJ$5*BF166)+($BC$5*AY166)+($AV$5*AR166)+($AO$5*AK166)+($AH$5*AD166)+($JT$5*JP166)+($KA$5*JW166)+($KO$5*KK166)+($PR$5*PN166)+($GM$5*GI166)+($HA$5*GW166)+($KV$5*KR166)+($KH$5*KD166)+($LC$5*KY166)+($MS$5*MO166)+($ML$5*MH166)+($ME$5*MA166)+($LX$5*LT166)+($LQ$5*LM166)+($LJ$5*LF166)+(MV166*$MZ$5)+(NC166*$NG$5)+(NJ166*$NN$5)+($OI$5*OE166)+($NU$5*NQ166)+($OB$5*NX166)+($PK$5*PG166)+($OP$5*OL166)+($OW$5*OS166)+($PD$5*OZ166)+(PU166*$PY$5)+(QB166*$QF$5)+(QI166*$QM$5)+(QP166*$QT$5)+(QW166*$RA$5)+(RD166*$RH$5)+(RK166*$RO$5)+(RR166*$RV$5)+(RY166*$SC$5)+(SF166*$SJ$5)+(SM166*$SQ$5)+(ST166*$SX$5)+(TA166*$TE$5))+(TH166*$TL$5)+(TO166*$TS$5))/$VM$5</f>
        <v/>
      </c>
      <c r="VN166" s="538" t="n"/>
      <c r="VO166" s="21">
        <f>IF($C166&gt;0,(($IK$5*II166)+($GT$5*GR166)+($JM$5*JK166)+($JF$5*JD166)+($IY$5*IW166)+($IR$5*IP166)+($ID$5*IB166)+($HW$5*HU166)+($HP$5*HN166)+($HI$5*HG166)+($GF$5*GD166)+($FY$5*FW166)+($FR$5*FP166)+($FK$5*FI166)+($FD$5*FB166)+($EW$5*EU166)+($EP$5*EN166)+($EI$5*EG166)+($EB$5*DZ166)+($DU$5*DS166)+($DN$5*DL166)+($DG$5*DE166)+($CZ$5*CX166)+($CS$5*CQ166)+($CL$5*CJ166)+($CE$5*CC166)+($BX$5*BV166)+($BQ$5*BO166)+($BJ$5*BH166)+($BC$5*BA166)+($AV$5*AT166)+($AO$5*AM166)+($AH$5*AF166)+($KO$5*KM166)+($KH$5*KF166)+($KA$5*JY166)+($JT$5*JR166)+($PR$5*PP166)+($GM$5*GK166)+($HA$5*GY166)+($KV$5*KT166)+($LC$5*LA166)+($MS$5*MQ166)+($ML$5*MJ166)+($ME$5*MC166)+($LX$5*LV166)+($LQ$5*LO166)+($LJ$5*LH166)+(MX166*$MZ$5)+(NE166*$NG$5)+(NL166*$NN$5)+($OI$5*OG166)+($NU$5*NS166)+($OB$5*NZ166)+($PD$5*PB166)+($OW$5*OU166)+($OP$5*ON166)+($PK$5*PI166)+($PY$5*PW166)+($QF$5*QD166)+($QM$5*QK166)+($QT$5*QR166)+($RA$5*QY166)+($RH$5*RF166)+($RO$5*RM166)+(RT166*$RV$5)+(SA166*$SC$5)+(SH166*$SJ$5)+(SO166*$SQ$5)+(SV166*$SX$5)+(TC166*$TE$5)+(TJ166*$TL$5)+(TQ166*$TS$5))/$VM$5,0)</f>
        <v/>
      </c>
      <c r="VP166" s="14" t="n"/>
      <c r="VQ166" s="21">
        <f>IF($C166&gt;0,(($IK$5*IK166)+($GT$5*GT166)+($JM$5*JM166)+($JF$5*JF166)+($IY$5*IY166)+($IR$5*IR166)+($ID$5*ID166)+($HW$5*HW166)+($HP$5*HP166)+($HI$5*HI166)+($GF$5*GF166)+($FY$5*FY166)+($FR$5*FR166)+($FK$5*FK166)+($FD$5*FD166)+($EW$5*EW166)+($EP$5*EP166)+($EI$5*EI166)+($EB$5*EB166)+($DU$5*DU166)+($DN$5*DN166)+($DG$5*DG166)+($CZ$5*CZ166)+($CS$5*CS166)+($CL$5*CL166)+($CE$5*CE166)+($BX$5*BX166)+($BQ$5*BQ166)+($BJ$5*BJ166)+($BC$5*BC166)+($AV$5*AV166)+($AO$5*AO166)+($AH$5*AH166)+($KO$5*KO166)+($PR$5*PR166)+($GM$5*GM166)+($HA$5*HA166)+($KH$5*KH166)+($KA$5*KA166)+($JT$5*JT166)+($KV$5*KV166)+($LC$5*LC166)+($MS$5*MS166)+($ML$5*ML166)+($ME$5*ME166)+($LX$5*LX166)+($LQ$5*LQ166)+($LJ$5*LJ166)+($OI$5*OI166)+($NU$5*NU166)+($NN$5*NN166)+($NG$5*NG166)+($MZ$5*MZ166)+(OB166*$OB$5)+($PD$5*PD166)+($OW$5*OW166)+($OP$5*OP166)+($PK$5*PK166)+(PY166*$PY$5)+(QF166*$QF$5)+(QM166*$QM$5)+(QT166*$QT$5)+(RA166*$RA$5)+(RH166*$RH$5)+(RO166*$RO$5)+(RV166*$RV$5)+(SC166*$SC$5)+(SJ166*$SJ$5)+(SQ166*$SQ$5)+(SX166*$SX$5)+(TE166*$TE$5)+(TL166*$TL$5)+(TS166*$TS$5))/$VM$5,0)</f>
        <v/>
      </c>
    </row>
    <row r="167" ht="16" customHeight="1" s="545">
      <c r="A167" s="127" t="n">
        <v>45888</v>
      </c>
      <c r="B167" s="4">
        <f>A167</f>
        <v/>
      </c>
      <c r="C167" s="13" t="n">
        <v>44922.27</v>
      </c>
      <c r="D167" s="138">
        <f>IF(C167&gt;0,C167-C166,0)</f>
        <v/>
      </c>
      <c r="E167" s="68">
        <f>IF(C167&gt;0,D167/C166,0)</f>
        <v/>
      </c>
      <c r="F167" s="15">
        <f>IF(C167&gt;0,(C167-C$10)/C$10,0)</f>
        <v/>
      </c>
      <c r="G167" s="13" t="n">
        <v>6411.37</v>
      </c>
      <c r="H167" s="138">
        <f>IF(G167&gt;0,G167-G166,0)</f>
        <v/>
      </c>
      <c r="I167" s="68">
        <f>IF(G167&gt;0,H167/G166,0)</f>
        <v/>
      </c>
      <c r="J167" s="15">
        <f>IF(G167&gt;0,(G167-G$10)/G$10,0)</f>
        <v/>
      </c>
      <c r="K167" s="13" t="n">
        <v>21314.95</v>
      </c>
      <c r="L167" s="138">
        <f>IF(K167&gt;0,K167-K166,0)</f>
        <v/>
      </c>
      <c r="M167" s="68">
        <f>IF(K167&gt;0,L167/K166,0)</f>
        <v/>
      </c>
      <c r="N167" s="15">
        <f>IF(K167&gt;0,(K167-K$10)/K$10,0)</f>
        <v/>
      </c>
      <c r="O167" s="13" t="n">
        <v>2276.61</v>
      </c>
      <c r="P167" s="138">
        <f>IF(O167&gt;0,O167-O166,0)</f>
        <v/>
      </c>
      <c r="Q167" s="68">
        <f>IF(O167&gt;0,P167/O166,0)</f>
        <v/>
      </c>
      <c r="R167" s="15">
        <f>IF(O167&gt;0,(O167-O$10)/O$10,0)</f>
        <v/>
      </c>
      <c r="S167" s="18">
        <f>IF(O167&gt;0,(((O167*0.7)*Q167)+((K167*0.9)*M167)+((G167*0.65)*I167)+((C167*0.6)*E167))/(O167+K167+G167+C167),0)</f>
        <v/>
      </c>
      <c r="T167" s="121">
        <f>IF(O167&gt;0,(S167*200)+T166,0)</f>
        <v/>
      </c>
      <c r="U167" s="121">
        <f>T167</f>
        <v/>
      </c>
      <c r="V167" s="134">
        <f>IF(T167&gt;0,(T167-T166)/T166,0)</f>
        <v/>
      </c>
      <c r="W167" s="21">
        <f>IF(T167&gt;0,(T167-T$11)/T$11,0)</f>
        <v/>
      </c>
      <c r="X167" s="18">
        <f>IF(T167&gt;0,((Q167+M167+I167+E167)/4),0)</f>
        <v/>
      </c>
      <c r="Y167" s="353" t="n">
        <v>144551.31</v>
      </c>
      <c r="Z167" s="15" t="n">
        <v>2e-06</v>
      </c>
      <c r="AA167" s="21">
        <f>Z167-$V167</f>
        <v/>
      </c>
      <c r="AC167" s="13" t="n">
        <v>248.28</v>
      </c>
      <c r="AD167" s="68">
        <f>IF(AC167&gt;0,((AC167-AC166)/AC166),0)</f>
        <v/>
      </c>
      <c r="AE167" s="68">
        <f>IF(AC167&gt;0,AD167-$V167,0)</f>
        <v/>
      </c>
      <c r="AF167" s="68">
        <f>IF(AC167&gt;0,(AC167-AF$10)/AF$10,0)</f>
        <v/>
      </c>
      <c r="AG167" s="68" t="n"/>
      <c r="AH167" s="15">
        <f>IF(AC167&gt;0,(AC167-AC$10)/AC$10,0)</f>
        <v/>
      </c>
      <c r="AJ167" s="13" t="n">
        <v>23.95</v>
      </c>
      <c r="AK167" s="68">
        <f>IF(AJ167&gt;0,((AJ167-AJ166)/AJ166),0)</f>
        <v/>
      </c>
      <c r="AL167" s="68">
        <f>IF(AJ167&gt;0,AK167-$V167,0)</f>
        <v/>
      </c>
      <c r="AM167" s="68">
        <f>IF(AJ167&gt;0,(AJ167-AM$10)/AM$10,0)</f>
        <v/>
      </c>
      <c r="AN167" s="68" t="n"/>
      <c r="AO167" s="15">
        <f>IF(AJ167&gt;0,(AJ167-AJ$10)/AJ$10,0)</f>
        <v/>
      </c>
      <c r="AQ167" s="13" t="n">
        <v>23.47</v>
      </c>
      <c r="AR167" s="68">
        <f>IF(AQ167&gt;0,((AQ167-AQ166)/AQ166),0)</f>
        <v/>
      </c>
      <c r="AS167" s="68">
        <f>IF(AQ167&gt;0,AR167-$V167,0)</f>
        <v/>
      </c>
      <c r="AT167" s="68">
        <f>IF(AQ167&gt;0,(AQ167-AT$10)/AT$10,0)</f>
        <v/>
      </c>
      <c r="AU167" s="68" t="n"/>
      <c r="AV167" s="15">
        <f>IF(AQ167&gt;0,(AQ167-AQ$10)/AQ$10,0)</f>
        <v/>
      </c>
      <c r="AX167" s="13" t="n">
        <v>222.97</v>
      </c>
      <c r="AY167" s="68">
        <f>IF(AX167&gt;0,((AX167-AX166)/AX166),0)</f>
        <v/>
      </c>
      <c r="AZ167" s="68">
        <f>IF(AX167&gt;0,AY167-$V167,0)</f>
        <v/>
      </c>
      <c r="BA167" s="68">
        <f>IF(AX167&gt;0,(AX167-BA$10)/BA$10,0)</f>
        <v/>
      </c>
      <c r="BB167" s="68" t="n"/>
      <c r="BC167" s="15">
        <f>IF(AX167&gt;0,(AX167-AX$10)/AX$10,0)</f>
        <v/>
      </c>
      <c r="BE167" s="13" t="n">
        <v>81.47</v>
      </c>
      <c r="BF167" s="68">
        <f>IF(BE167&gt;0,((BE167-BE166)/BE166),0)</f>
        <v/>
      </c>
      <c r="BG167" s="68">
        <f>IF(BE167&gt;0,BF167-$V167,0)</f>
        <v/>
      </c>
      <c r="BH167" s="68" t="n"/>
      <c r="BI167" s="68" t="n"/>
      <c r="BJ167" s="15">
        <f>IF(BE167&gt;0,(BE167-BE$10)/BE$10,0)</f>
        <v/>
      </c>
      <c r="BL167" s="13" t="n">
        <v>75.01000000000001</v>
      </c>
      <c r="BM167" s="68">
        <f>IF(BL167&gt;0,((BL167-BL166)/BL166),0)</f>
        <v/>
      </c>
      <c r="BN167" s="68">
        <f>IF(BL167&gt;0,BM167-$V167,0)</f>
        <v/>
      </c>
      <c r="BO167" s="68">
        <f>IF(BL167&gt;0,(BL167-BO$10)/BO$10,0)</f>
        <v/>
      </c>
      <c r="BP167" s="68" t="n"/>
      <c r="BQ167" s="15">
        <f>IF(BL167&gt;0,(BL167-BL$10)/BL$10,0)</f>
        <v/>
      </c>
      <c r="BS167" s="13" t="n">
        <v>44.08</v>
      </c>
      <c r="BT167" s="68">
        <f>IF(BS167&gt;0,((BS167-BS166)/BS166),0)</f>
        <v/>
      </c>
      <c r="BU167" s="68">
        <f>IF(BS167&gt;0,BT167-$V167,0)</f>
        <v/>
      </c>
      <c r="BV167" s="68">
        <f>IF(BS167&gt;0,(BS167-BV$10)/BV$10,0)</f>
        <v/>
      </c>
      <c r="BW167" s="68" t="n"/>
      <c r="BX167" s="15">
        <f>IF(BS167&gt;0,(BS167-BS$10)/BS$10,0)</f>
        <v/>
      </c>
      <c r="BZ167" s="13" t="n"/>
      <c r="CA167" s="68">
        <f>IF(BZ167&gt;0,((BZ167-BZ166)/BZ166),0)</f>
        <v/>
      </c>
      <c r="CB167" s="68">
        <f>IF(BZ167&gt;0,CA167-$V167,0)</f>
        <v/>
      </c>
      <c r="CC167" s="68">
        <f>IF(BZ167&gt;0,(BZ167-CC$10)/CC$10,0)</f>
        <v/>
      </c>
      <c r="CD167" s="68" t="n"/>
      <c r="CE167" s="15">
        <f>IF(BZ167&gt;0,(BZ167-BZ$10)/BZ$10,0)</f>
        <v/>
      </c>
      <c r="CG167" s="13" t="n">
        <v>29.68</v>
      </c>
      <c r="CH167" s="68">
        <f>IF(CG167&gt;0,((CG167-CG166)/CG166),0)</f>
        <v/>
      </c>
      <c r="CI167" s="68">
        <f>IF(CG167&gt;0,CH167-$V167,0)</f>
        <v/>
      </c>
      <c r="CJ167" s="68">
        <f>IF(CG167&gt;0,(CG167-CJ$10)/CJ$10,0)</f>
        <v/>
      </c>
      <c r="CK167" s="68" t="n"/>
      <c r="CL167" s="15">
        <f>IF(CG167&gt;0,(CG167-CG$10)/CG$10,0)</f>
        <v/>
      </c>
      <c r="CN167" s="13" t="n">
        <v>33.55</v>
      </c>
      <c r="CO167" s="68">
        <f>IF(CN167&gt;0,((CN167-CN166)/CN166),0)</f>
        <v/>
      </c>
      <c r="CP167" s="68">
        <f>IF(CN167&gt;0,CO167-$V167,0)</f>
        <v/>
      </c>
      <c r="CQ167" s="68">
        <f>IF(CN167&gt;0,(CN167-CQ$10)/CQ$10,0)</f>
        <v/>
      </c>
      <c r="CR167" s="68" t="n"/>
      <c r="CS167" s="15">
        <f>IF(CN167&gt;0,(CN167-CN$10)/CN$10,0)</f>
        <v/>
      </c>
      <c r="CU167" s="13" t="n">
        <v>38.53</v>
      </c>
      <c r="CV167" s="68">
        <f>IF(CU167&gt;0,((CU167-CU166)/CU166),0)</f>
        <v/>
      </c>
      <c r="CW167" s="68">
        <f>IF(CU167&gt;0,CV167-$V167,0)</f>
        <v/>
      </c>
      <c r="CX167" s="68">
        <f>IF(CU167&gt;0,(CU167-CX$10)/CX$10,0)</f>
        <v/>
      </c>
      <c r="CY167" s="68" t="n"/>
      <c r="CZ167" s="15">
        <f>IF(CU167&gt;0,(CU167-CU$10)/CU$10,0)</f>
        <v/>
      </c>
      <c r="DB167" s="13" t="n">
        <v>20.98</v>
      </c>
      <c r="DC167" s="68">
        <f>IF(DB167&gt;0,((DB167-DB166)/DB166),0)</f>
        <v/>
      </c>
      <c r="DD167" s="68">
        <f>IF(DB167&gt;0,DC167-$V167,0)</f>
        <v/>
      </c>
      <c r="DE167" s="68">
        <f>IF(DB167&gt;0,(DB167-DE$10)/DE$10,0)</f>
        <v/>
      </c>
      <c r="DF167" s="68" t="n"/>
      <c r="DG167" s="15">
        <f>IF(DB167&gt;0,(DB167-DB$10)/DB$10,0)</f>
        <v/>
      </c>
      <c r="DI167" s="13" t="n">
        <v>50.7</v>
      </c>
      <c r="DJ167" s="68">
        <f>IF(DI167&gt;0,((DI167-DI166)/DI166),0)</f>
        <v/>
      </c>
      <c r="DK167" s="68">
        <f>IF(DI167&gt;0,DJ167-$V167,0)</f>
        <v/>
      </c>
      <c r="DL167" s="68">
        <f>IF(DI167&gt;0,(DI167-DL$10)/DL$10,0)</f>
        <v/>
      </c>
      <c r="DM167" s="68" t="n"/>
      <c r="DN167" s="15">
        <f>IF(DI167&gt;0,(DI167-DI$10)/DI$10,0)</f>
        <v/>
      </c>
      <c r="DP167" s="13" t="n">
        <v>44.32</v>
      </c>
      <c r="DQ167" s="68">
        <f>IF(DP167&gt;0,((DP167-DP166)/DP166),0)</f>
        <v/>
      </c>
      <c r="DR167" s="68">
        <f>IF(DP167&gt;0,DQ167-$V167,0)</f>
        <v/>
      </c>
      <c r="DS167" s="68" t="n"/>
      <c r="DT167" s="68" t="n"/>
      <c r="DU167" s="15">
        <f>IF(DP167&gt;0,(DP167-DP$10)/DP$10,0)</f>
        <v/>
      </c>
      <c r="DV167" s="18" t="n"/>
      <c r="DW167" s="13" t="n">
        <v>37.37</v>
      </c>
      <c r="DX167" s="68">
        <f>IF(DW167&gt;0,((DW167-DW166)/DW166),0)</f>
        <v/>
      </c>
      <c r="DY167" s="68">
        <f>IF(DW167&gt;0,DX167-$V167,0)</f>
        <v/>
      </c>
      <c r="DZ167" s="68">
        <f>IF(DW167&gt;0,(DW167-DZ$10)/DZ$10,0)</f>
        <v/>
      </c>
      <c r="EA167" s="68" t="n"/>
      <c r="EB167" s="15">
        <f>IF(DW167&gt;0,(DW167-DW$10)/DW$10,0)</f>
        <v/>
      </c>
      <c r="ED167" s="13" t="n">
        <v>40</v>
      </c>
      <c r="EE167" s="68">
        <f>IF(ED167&gt;0,((ED167-ED166)/ED166),0)</f>
        <v/>
      </c>
      <c r="EF167" s="68">
        <f>IF(ED167&gt;0,EE167-$V167,0)</f>
        <v/>
      </c>
      <c r="EG167" s="68">
        <f>IF(ED167&gt;0,(ED167-EG$10)/EG$10,0)</f>
        <v/>
      </c>
      <c r="EH167" s="68" t="n"/>
      <c r="EI167" s="15">
        <f>IF(ED167&gt;0,(ED167-ED$10)/ED$10,0)</f>
        <v/>
      </c>
      <c r="EK167" s="13" t="n">
        <v>131.98</v>
      </c>
      <c r="EL167" s="68">
        <f>IF(EK167&gt;0,((EK167-EK166)/EK166),0)</f>
        <v/>
      </c>
      <c r="EM167" s="68">
        <f>IF(EK167&gt;0,EL167-$V167,0)</f>
        <v/>
      </c>
      <c r="EN167" s="68">
        <f>IF(EK167&gt;0,(EK167-EN$10)/EN$10,0)</f>
        <v/>
      </c>
      <c r="EO167" s="68" t="n"/>
      <c r="EP167" s="15">
        <f>IF(EK167&gt;0,(EK167-EK$10)/EK$10,0)</f>
        <v/>
      </c>
      <c r="ER167" s="13" t="n">
        <v>40.87</v>
      </c>
      <c r="ES167" s="68">
        <f>IF(ER167&gt;0,((ER167-ER166)/ER166),0)</f>
        <v/>
      </c>
      <c r="ET167" s="68">
        <f>IF(ER167&gt;0,ES167-$V167,0)</f>
        <v/>
      </c>
      <c r="EU167" s="68">
        <f>IF(ER167&gt;0,(ER167-EU$10)/EU$10,0)</f>
        <v/>
      </c>
      <c r="EV167" s="68" t="n"/>
      <c r="EW167" s="15">
        <f>IF(ER167&gt;0,(ER167-ER$10)/ER$10,0)</f>
        <v/>
      </c>
      <c r="EY167" s="13" t="n">
        <v>40.66</v>
      </c>
      <c r="EZ167" s="68">
        <f>IF(EY167&gt;0,((EY167-EY166)/EY166),0)</f>
        <v/>
      </c>
      <c r="FA167" s="68">
        <f>IF(EY167&gt;0,EZ167-$V167,0)</f>
        <v/>
      </c>
      <c r="FB167" s="68" t="n"/>
      <c r="FC167" s="68" t="n"/>
      <c r="FD167" s="15">
        <f>IF(EY167&gt;0,(EY167-EY$10)/EY$10,0)</f>
        <v/>
      </c>
      <c r="FF167" s="13" t="n">
        <v>57.56</v>
      </c>
      <c r="FG167" s="68">
        <f>IF(FF167&gt;0,((FF167-FF166)/FF166),0)</f>
        <v/>
      </c>
      <c r="FH167" s="68">
        <f>IF(FF167&gt;0,FG167-$V167,0)</f>
        <v/>
      </c>
      <c r="FI167" s="68">
        <f>IF(FF167&gt;0,(FF167-FI$10)/FI$10,0)</f>
        <v/>
      </c>
      <c r="FJ167" s="68" t="n"/>
      <c r="FK167" s="15">
        <f>IF(FF167&gt;0,(FF167-FF$10)/FF$10,0)</f>
        <v/>
      </c>
      <c r="FM167" s="13" t="n">
        <v>248.28</v>
      </c>
      <c r="FN167" s="68">
        <f>IF(FM167&gt;0,((FM167-FM166)/FM166),0)</f>
        <v/>
      </c>
      <c r="FO167" s="68">
        <f>IF(FM167&gt;0,FN167-$V167,0)</f>
        <v/>
      </c>
      <c r="FP167" s="68">
        <f>IF(FM167&gt;0,(FM167-FP$10)/FP$10,0)</f>
        <v/>
      </c>
      <c r="FQ167" s="68" t="n"/>
      <c r="FR167" s="15">
        <f>IF(FM167&gt;0,(FM167-FM$10)/FM$10,0)</f>
        <v/>
      </c>
      <c r="FT167" s="13" t="n">
        <v>92.52</v>
      </c>
      <c r="FU167" s="68">
        <f>IF(FT167&gt;0,((FT167-FT166)/FT166),0)</f>
        <v/>
      </c>
      <c r="FV167" s="68">
        <f>IF(FT167&gt;0,FU167-$V167,0)</f>
        <v/>
      </c>
      <c r="FW167" s="68">
        <f>IF(FT167&gt;0,(FT167-FW$10)/FW$10,0)</f>
        <v/>
      </c>
      <c r="FX167" s="68" t="n"/>
      <c r="FY167" s="15">
        <f>IF(FT167&gt;0,(FT167-FT$10)/FT$10,0)</f>
        <v/>
      </c>
      <c r="GA167" s="13" t="n">
        <v>18.6</v>
      </c>
      <c r="GB167" s="68">
        <f>IF(GA167&gt;0,((GA167-GA166)/GA166),0)</f>
        <v/>
      </c>
      <c r="GC167" s="68">
        <f>IF(GA167&gt;0,GB167-$V167,0)</f>
        <v/>
      </c>
      <c r="GD167" s="68" t="n"/>
      <c r="GE167" s="68" t="n"/>
      <c r="GF167" s="15">
        <f>IF(GA167&gt;0,(GA167-GA$10)/GA$10,0)</f>
        <v/>
      </c>
      <c r="GG167" s="18" t="n"/>
      <c r="GH167" s="13" t="n">
        <v>20.18</v>
      </c>
      <c r="GI167" s="68">
        <f>IF(GH167&gt;0,((GH167-GH166)/GH166),0)</f>
        <v/>
      </c>
      <c r="GJ167" s="68">
        <f>IF(GH167&gt;0,GI167-$V167,0)</f>
        <v/>
      </c>
      <c r="GK167" s="68">
        <f>IF(GH167&gt;0,(GH167-GK$10)/GK$10,0)</f>
        <v/>
      </c>
      <c r="GL167" s="68" t="n"/>
      <c r="GM167" s="15">
        <f>IF(GH167&gt;0,(GH167-GH$10)/GH$10,0)</f>
        <v/>
      </c>
      <c r="GO167" s="13" t="n">
        <v>26.25</v>
      </c>
      <c r="GP167" s="68">
        <f>IF(GO167&gt;0,((GO167-GO166)/GO166),0)</f>
        <v/>
      </c>
      <c r="GQ167" s="68">
        <f>IF(GO167&gt;0,GP167-$V167,0)</f>
        <v/>
      </c>
      <c r="GR167" s="68" t="n"/>
      <c r="GS167" s="68" t="n"/>
      <c r="GT167" s="15">
        <f>IF(GO167&gt;0,(GO167-GO$10)/GO$10,0)</f>
        <v/>
      </c>
      <c r="GV167" s="13" t="n">
        <v>16.44</v>
      </c>
      <c r="GW167" s="68">
        <f>IF(GV167&gt;0,((GV167-GV166)/GV166),0)</f>
        <v/>
      </c>
      <c r="GX167" s="68">
        <f>IF(GV167&gt;0,GW167-$V167,0)</f>
        <v/>
      </c>
      <c r="GY167" s="68">
        <f>IF(GV167&gt;0,(GV167-GY$10)/GY$10,0)</f>
        <v/>
      </c>
      <c r="GZ167" s="68" t="n"/>
      <c r="HA167" s="15">
        <f>IF(GV167&gt;0,(GV167-GV$10)/GV$10,0)</f>
        <v/>
      </c>
      <c r="HD167" s="13" t="n">
        <v>329.31</v>
      </c>
      <c r="HE167" s="68">
        <f>IF(HD167&gt;0,((HD167-HD166)/HD166),0)</f>
        <v/>
      </c>
      <c r="HF167" s="68">
        <f>IF(HD167&gt;0,HE167-$V167,0)</f>
        <v/>
      </c>
      <c r="HG167" s="68">
        <f>IF(HD167&gt;0,(HD167-HG$10)/HG$10,0)</f>
        <v/>
      </c>
      <c r="HH167" s="68" t="n"/>
      <c r="HI167" s="15">
        <f>IF(HD167&gt;0,(HD167-HD$10)/HD$10,0)</f>
        <v/>
      </c>
      <c r="HK167" s="13" t="n">
        <v>64.02</v>
      </c>
      <c r="HL167" s="68">
        <f>IF(HK167&gt;0,((HK167-HK166)/HK166),0)</f>
        <v/>
      </c>
      <c r="HM167" s="68">
        <f>IF(HK167&gt;0,HL167-$V167,0)</f>
        <v/>
      </c>
      <c r="HN167" s="68">
        <f>IF(HK167&gt;0,(HK167-HN$10)/HN$10,0)</f>
        <v/>
      </c>
      <c r="HO167" s="68" t="n"/>
      <c r="HP167" s="15">
        <f>IF(HK167&gt;0,(HK167-HK$10)/HK$10,0)</f>
        <v/>
      </c>
      <c r="HR167" s="13" t="n">
        <v>107.42</v>
      </c>
      <c r="HS167" s="68">
        <f>IF(HR167&gt;0,((HR167-HR166)/HR166),0)</f>
        <v/>
      </c>
      <c r="HT167" s="68">
        <f>IF(HR167&gt;0,HS167-$V167,0)</f>
        <v/>
      </c>
      <c r="HU167" s="68">
        <f>IF(HR167&gt;0,(HR167-HU$10)/HU$10,0)</f>
        <v/>
      </c>
      <c r="HV167" s="68" t="n"/>
      <c r="HW167" s="15">
        <f>IF(HR167&gt;0,(HR167-HR$10)/HR$10,0)</f>
        <v/>
      </c>
      <c r="HY167" s="13" t="n">
        <v>175.64</v>
      </c>
      <c r="HZ167" s="68">
        <f>IF(HY167&gt;0,((HY167-HY166)/HY166),0)</f>
        <v/>
      </c>
      <c r="IA167" s="68">
        <f>IF(HY167&gt;0,HZ167-$V167,0)</f>
        <v/>
      </c>
      <c r="IB167" s="68">
        <f>IF(HY167&gt;0,(HY167-IB$10)/IB$10,0)</f>
        <v/>
      </c>
      <c r="IC167" s="68" t="n"/>
      <c r="ID167" s="15">
        <f>IF(HY167&gt;0,(HY167-HY$10)/HY$10,0)</f>
        <v/>
      </c>
      <c r="IF167" s="13" t="n">
        <v>294.91</v>
      </c>
      <c r="IG167" s="68">
        <f>IF(IF167&gt;0,((IF167-IF166)/IF166),0)</f>
        <v/>
      </c>
      <c r="IH167" s="68">
        <f>IF(IF167&gt;0,IG167-$V167,0)</f>
        <v/>
      </c>
      <c r="II167" s="68">
        <f>IF(IF167&gt;0,(IF167-II$10)/II$10,0)</f>
        <v/>
      </c>
      <c r="IJ167" s="68" t="n"/>
      <c r="IK167" s="15">
        <f>IF(IF167&gt;0,(IF167-IF$10)/IF$10,0)</f>
        <v/>
      </c>
      <c r="IM167" s="13" t="n">
        <v>265.28</v>
      </c>
      <c r="IN167" s="68">
        <f>IF(IM167&gt;0,((IM167-IM166)/IM166),0)</f>
        <v/>
      </c>
      <c r="IO167" s="68">
        <f>IF(IM167&gt;0,IN167-$V167,0)</f>
        <v/>
      </c>
      <c r="IP167" s="68">
        <f>IF(IM167&gt;0,(IM167-IP$10)/IP$10,0)</f>
        <v/>
      </c>
      <c r="IQ167" s="68" t="n"/>
      <c r="IR167" s="15">
        <f>IF(IM167&gt;0,(IM167-IM$10)/IM$10,0)</f>
        <v/>
      </c>
      <c r="IT167" s="13" t="n">
        <v>73.8</v>
      </c>
      <c r="IU167" s="68">
        <f>IF(IT167&gt;0,((IT167-IT166)/IT166),0)</f>
        <v/>
      </c>
      <c r="IV167" s="68">
        <f>IF(IT167&gt;0,IU167-$V167,0)</f>
        <v/>
      </c>
      <c r="IW167" s="68">
        <f>IF(IT167&gt;0,(IT167-IW$10)/IW$10,0)</f>
        <v/>
      </c>
      <c r="IX167" s="68" t="n"/>
      <c r="IY167" s="15">
        <f>IF(IT167&gt;0,(IT167-IT$10)/IT$10,0)</f>
        <v/>
      </c>
      <c r="JA167" s="13" t="n">
        <v>751.48</v>
      </c>
      <c r="JB167" s="68">
        <f>IF(JA167&gt;0,((JA167-JA166)/JA166),0)</f>
        <v/>
      </c>
      <c r="JC167" s="68">
        <f>IF(JA167&gt;0,JB167-$V167,0)</f>
        <v/>
      </c>
      <c r="JD167" s="68">
        <f>IF(JA167&gt;0,(JA167-JD$10)/JD$10,0)</f>
        <v/>
      </c>
      <c r="JE167" s="68" t="n"/>
      <c r="JF167" s="15">
        <f>IF(JA167&gt;0,(JA167-JA$10)/JA$10,0)</f>
        <v/>
      </c>
      <c r="JH167" s="13" t="n">
        <v>509.77</v>
      </c>
      <c r="JI167" s="68">
        <f>IF(JH167&gt;0,((JH167-JH166)/JH166),0)</f>
        <v/>
      </c>
      <c r="JJ167" s="68">
        <f>IF(JH167&gt;0,JI167-$V167,0)</f>
        <v/>
      </c>
      <c r="JK167" s="68">
        <f>IF(JH167&gt;0,(JH167-JK$10)/JK$10,0)</f>
        <v/>
      </c>
      <c r="JL167" s="68" t="n"/>
      <c r="JM167" s="15">
        <f>IF(JH167&gt;0,(JH167-JH$10)/JH$10,0)</f>
        <v/>
      </c>
      <c r="JO167" s="13" t="n">
        <v>23.67</v>
      </c>
      <c r="JP167" s="68">
        <f>IF(JO167&gt;0,((JO167-JO166)/JO166),0)</f>
        <v/>
      </c>
      <c r="JQ167" s="68">
        <f>IF(JO167&gt;0,JP167-$V167,0)</f>
        <v/>
      </c>
      <c r="JR167" s="68">
        <f>IF(JO167&gt;0,(JO167-JR$10)/JR$10,0)</f>
        <v/>
      </c>
      <c r="JS167" s="68" t="n"/>
      <c r="JT167" s="15">
        <f>IF(JO167&gt;0,(JO167-JO$10)/JO$10,0)</f>
        <v/>
      </c>
      <c r="JV167" s="13" t="n">
        <v>1.93</v>
      </c>
      <c r="JW167" s="68">
        <f>IF(JV167&gt;0,((JV167-JV166)/JV166),0)</f>
        <v/>
      </c>
      <c r="JX167" s="68">
        <f>IF(JV167&gt;0,JW167-$V167,0)</f>
        <v/>
      </c>
      <c r="JY167" s="68">
        <f>IF(JV167&gt;0,(JV167-JY$10)/JY$10,0)</f>
        <v/>
      </c>
      <c r="JZ167" s="68" t="n"/>
      <c r="KA167" s="15">
        <f>IF(JV167&gt;0,(JV167-JV$10)/JV$10,0)</f>
        <v/>
      </c>
      <c r="KC167" s="13" t="n">
        <v>20.24</v>
      </c>
      <c r="KD167" s="68">
        <f>IF(KC167&gt;0,((KC167-KC166)/KC166),0)</f>
        <v/>
      </c>
      <c r="KE167" s="68">
        <f>IF(KC167&gt;0,KD167-$V167,0)</f>
        <v/>
      </c>
      <c r="KF167" s="68">
        <f>IF(KC167&gt;0,(KC167-KF$10)/KF$10,0)</f>
        <v/>
      </c>
      <c r="KG167" s="68" t="n"/>
      <c r="KH167" s="15">
        <f>IF(KC167&gt;0,(KC167-KC$10)/KC$10,0)</f>
        <v/>
      </c>
      <c r="KI167" s="18" t="n"/>
      <c r="KJ167" s="13" t="n">
        <v>106.3</v>
      </c>
      <c r="KK167" s="68">
        <f>IF(KJ167&gt;0,((KJ167-KJ166)/KJ166),0)</f>
        <v/>
      </c>
      <c r="KL167" s="68">
        <f>IF(KJ167&gt;0,KK167-$V167,0)</f>
        <v/>
      </c>
      <c r="KM167" s="68">
        <f>IF(KJ167&gt;0,(KJ167-KM$10)/KM$10,0)</f>
        <v/>
      </c>
      <c r="KN167" s="68" t="n"/>
      <c r="KO167" s="15">
        <f>IF(KJ167&gt;0,(KJ167-KJ$10)/KJ$10,0)</f>
        <v/>
      </c>
      <c r="KQ167" s="13" t="n">
        <v>1.848</v>
      </c>
      <c r="KR167" s="68">
        <f>IF(KQ167&gt;0,((KQ167-KQ166)/KQ166),0)</f>
        <v/>
      </c>
      <c r="KS167" s="68">
        <f>IF(KQ167&gt;0,KR167-$V167,0)</f>
        <v/>
      </c>
      <c r="KT167" s="68">
        <f>IF(KQ167&gt;0,(KQ167-KT$10)/KT$10,0)</f>
        <v/>
      </c>
      <c r="KU167" s="68" t="n"/>
      <c r="KV167" s="15">
        <f>IF(KQ167&gt;0,(KQ167-KQ$10)/KQ$10,0)</f>
        <v/>
      </c>
      <c r="KW167" s="18" t="n"/>
      <c r="KX167" s="13" t="n">
        <v>46.8</v>
      </c>
      <c r="KY167" s="68">
        <f>IF(KX167&gt;0,((KX167-KX166)/KX166),0)</f>
        <v/>
      </c>
      <c r="KZ167" s="68">
        <f>IF(KX167&gt;0,KY167-$V167,0)</f>
        <v/>
      </c>
      <c r="LA167" s="68">
        <f>IF(KX167&gt;0,(KX167-LA$10)/LA$10,0)</f>
        <v/>
      </c>
      <c r="LB167" s="68" t="n"/>
      <c r="LC167" s="15">
        <f>IF(KX167&gt;0,(KX167-KX$10)/KX$10,0)</f>
        <v/>
      </c>
      <c r="LD167" s="18" t="n"/>
      <c r="LE167" s="13" t="n">
        <v>50.54</v>
      </c>
      <c r="LF167" s="68">
        <f>IF(LE167&gt;0,((LE167-LE166)/LE166),0)</f>
        <v/>
      </c>
      <c r="LG167" s="68">
        <f>IF(LE167&gt;0,LF167-$V167,0)</f>
        <v/>
      </c>
      <c r="LH167" s="68">
        <f>IF(LE167&gt;0,(LE167-LH$10)/LH$10,0)</f>
        <v/>
      </c>
      <c r="LI167" s="68" t="n"/>
      <c r="LJ167" s="15">
        <f>IF(LE167&gt;0,(LE167-LE$10)/LE$10,0)</f>
        <v/>
      </c>
      <c r="LL167" s="13" t="n">
        <v>130.23</v>
      </c>
      <c r="LM167" s="68">
        <f>IF(LL167&gt;0,((LL167-LL166)/LL166),0)</f>
        <v/>
      </c>
      <c r="LN167" s="68">
        <f>IF(LL167&gt;0,LM167-$V167,0)</f>
        <v/>
      </c>
      <c r="LO167" s="68">
        <f>IF(LL167&gt;0,(LL167-LO$10)/LO$10,0)</f>
        <v/>
      </c>
      <c r="LP167" s="68" t="n"/>
      <c r="LQ167" s="15">
        <f>IF(LL167&gt;0,(LL167-LL$10)/LL$10,0)</f>
        <v/>
      </c>
      <c r="LS167" s="13" t="n">
        <v>18.7</v>
      </c>
      <c r="LT167" s="68">
        <f>IF(LS167&gt;0,((LS167-LS166)/LS166),0)</f>
        <v/>
      </c>
      <c r="LU167" s="68">
        <f>IF(LS167&gt;0,LT167-$V167,0)</f>
        <v/>
      </c>
      <c r="LV167" s="68" t="n"/>
      <c r="LW167" s="68" t="n"/>
      <c r="LX167" s="15">
        <f>IF(LS167&gt;0,(LS167-LS$10)/LS$10,0)</f>
        <v/>
      </c>
      <c r="LZ167" s="13" t="n">
        <v>13.56</v>
      </c>
      <c r="MA167" s="68">
        <f>IF(LZ167&gt;0,((LZ167-LZ166)/LZ166),0)</f>
        <v/>
      </c>
      <c r="MB167" s="68">
        <f>IF(LZ167&gt;0,MA167-$V167,0)</f>
        <v/>
      </c>
      <c r="MC167" s="68">
        <f>IF(LZ167&gt;0,(LZ167-MC$10)/MC$10,0)</f>
        <v/>
      </c>
      <c r="MD167" s="68" t="n"/>
      <c r="ME167" s="15">
        <f>IF(LZ167&gt;0,(LZ167-LZ$10)/LZ$10,0)</f>
        <v/>
      </c>
      <c r="MG167" s="13" t="n">
        <v>65.41</v>
      </c>
      <c r="MH167" s="68">
        <f>IF(MG167&gt;0,((MG167-MG166)/MG166),0)</f>
        <v/>
      </c>
      <c r="MI167" s="68">
        <f>IF(MG167&gt;0,MH167-$V167,0)</f>
        <v/>
      </c>
      <c r="MJ167" s="68">
        <f>IF(MG167&gt;0,(MG167-MJ$10)/MJ$10,0)</f>
        <v/>
      </c>
      <c r="MK167" s="68" t="n"/>
      <c r="ML167" s="15">
        <f>IF(MG167&gt;0,(MG167-MG$10)/MG$10,0)</f>
        <v/>
      </c>
      <c r="MN167" s="13" t="n">
        <v>165.76</v>
      </c>
      <c r="MO167" s="68">
        <f>IF(MN167&gt;0,((MN167-MN166)/MN166),0)</f>
        <v/>
      </c>
      <c r="MP167" s="68">
        <f>IF(MN167&gt;0,MO167-$V167,0)</f>
        <v/>
      </c>
      <c r="MQ167" s="68">
        <f>IF(MN167&gt;0,(MN167-MQ$10)/MQ$10,0)</f>
        <v/>
      </c>
      <c r="MR167" s="68" t="n"/>
      <c r="MS167" s="15">
        <f>IF(MN167&gt;0,(MN167-MN$10)/MN$10,0)</f>
        <v/>
      </c>
      <c r="MU167" s="13" t="n">
        <v>16.35</v>
      </c>
      <c r="MV167" s="68">
        <f>IF(MU167&gt;0,((MU167-MU166)/MU166),0)</f>
        <v/>
      </c>
      <c r="MW167" s="68">
        <f>IF(MU167&gt;0,MV167-$V167,0)</f>
        <v/>
      </c>
      <c r="MX167" s="68">
        <f>IF(MU167&gt;0,(MU167-MX$10)/MX$10,0)</f>
        <v/>
      </c>
      <c r="MY167" s="68" t="n"/>
      <c r="MZ167" s="15">
        <f>IF(MU167&gt;0,(MU167-MU$10)/MU$10,0)</f>
        <v/>
      </c>
      <c r="NB167" s="13" t="n">
        <v>265.93</v>
      </c>
      <c r="NC167" s="68">
        <f>IF(NB167&gt;0,((NB167-NB166)/NB166),0)</f>
        <v/>
      </c>
      <c r="ND167" s="68">
        <f>IF(NB167&gt;0,NC167-$V167,0)</f>
        <v/>
      </c>
      <c r="NE167" s="68">
        <f>IF(NB167&gt;0,(NB167-NE$10)/NE$10,0)</f>
        <v/>
      </c>
      <c r="NF167" s="68" t="n"/>
      <c r="NG167" s="15">
        <f>IF(NB167&gt;0,(NB167-NB$10)/NB$10,0)</f>
        <v/>
      </c>
      <c r="NI167" s="13" t="n">
        <v>7.44</v>
      </c>
      <c r="NJ167" s="68">
        <f>IF(NI167&gt;0,((NI167-NI166)/NI166),0)</f>
        <v/>
      </c>
      <c r="NK167" s="68">
        <f>IF(NI167&gt;0,NJ167-$V167,0)</f>
        <v/>
      </c>
      <c r="NL167" s="68">
        <f>IF(NI167&gt;0,(NI167-NL$10)/NL$10,0)</f>
        <v/>
      </c>
      <c r="NM167" s="68" t="n"/>
      <c r="NN167" s="15">
        <f>IF(NI167&gt;0,(NI167-NI$10)/NI$10,0)</f>
        <v/>
      </c>
      <c r="NP167" s="13" t="n">
        <v>603.13</v>
      </c>
      <c r="NQ167" s="68">
        <f>IF(NP167&gt;0,((NP167-NP166)/NP166),0)</f>
        <v/>
      </c>
      <c r="NR167" s="68">
        <f>IF(NP167&gt;0,NQ167-$V167,0)</f>
        <v/>
      </c>
      <c r="NS167" s="68">
        <f>IF(NP167&gt;0,(NP167-NS$10)/NS$10,0)</f>
        <v/>
      </c>
      <c r="NT167" s="68" t="n"/>
      <c r="NU167" s="15">
        <f>IF(NP167&gt;0,(NP167-NP$10)/NP$10,0)</f>
        <v/>
      </c>
      <c r="NW167" s="13" t="n">
        <v>201.57</v>
      </c>
      <c r="NX167" s="68">
        <f>IF(NW167&gt;0,((NW167-NW166)/NW166),0)</f>
        <v/>
      </c>
      <c r="NY167" s="68">
        <f>IF(NW167&gt;0,NX167-$V167,0)</f>
        <v/>
      </c>
      <c r="NZ167" s="68">
        <f>IF(NW167&gt;0,(NW167-NZ$10)/NZ$10,0)</f>
        <v/>
      </c>
      <c r="OA167" s="68" t="n"/>
      <c r="OB167" s="15">
        <f>IF(NW167&gt;0,(NW167-NW$10)/NW$10,0)</f>
        <v/>
      </c>
      <c r="OD167" s="13" t="n">
        <v>2.77</v>
      </c>
      <c r="OE167" s="68">
        <f>IF(OD167&gt;0,((OD167-OD166)/OD166),0)</f>
        <v/>
      </c>
      <c r="OF167" s="68">
        <f>IF(OD167&gt;0,OE167-$V167,0)</f>
        <v/>
      </c>
      <c r="OG167" s="68">
        <f>IF(OD167&gt;0,(OD167-OG$10)/OG$10,0)</f>
        <v/>
      </c>
      <c r="OH167" s="68" t="n"/>
      <c r="OI167" s="15">
        <f>IF(OD167&gt;0,(OD167-OD$10)/OD$10,0)</f>
        <v/>
      </c>
      <c r="OK167" s="13" t="n">
        <v>166.58</v>
      </c>
      <c r="OL167" s="68">
        <f>IF(OK167&gt;0,((OK167-OK166)/OK166),0)</f>
        <v/>
      </c>
      <c r="OM167" s="68">
        <f>IF(OK167&gt;0,OL167-$V167,0)</f>
        <v/>
      </c>
      <c r="ON167" s="68">
        <f>IF(OK167&gt;0,(OK167-ON$10)/ON$10,0)</f>
        <v/>
      </c>
      <c r="OO167" s="68" t="n"/>
      <c r="OP167" s="15">
        <f>IF(OK167&gt;0,(OK167-OK$10)/OK$10,0)</f>
        <v/>
      </c>
      <c r="OR167" s="13" t="n">
        <v>4.72</v>
      </c>
      <c r="OS167" s="68">
        <f>IF(OR167&gt;0,((OR167-OR166)/OR166),0)</f>
        <v/>
      </c>
      <c r="OT167" s="68">
        <f>IF(OR167&gt;0,OS167-$V167,0)</f>
        <v/>
      </c>
      <c r="OU167" s="68">
        <f>IF(OR167&gt;0,(OR167-OU$10)/OU$10,0)</f>
        <v/>
      </c>
      <c r="OV167" s="68" t="n"/>
      <c r="OW167" s="15">
        <f>IF(OR167&gt;0,(OR167-OR$10)/OR$10,0)</f>
        <v/>
      </c>
      <c r="OY167" s="13" t="n">
        <v>153.66</v>
      </c>
      <c r="OZ167" s="68">
        <f>IF(OY167&gt;0,((OY167-OY166)/OY166),0)</f>
        <v/>
      </c>
      <c r="PA167" s="68">
        <f>IF(OY167&gt;0,OZ167-$V167,0)</f>
        <v/>
      </c>
      <c r="PB167" s="68">
        <f>IF(OY167&gt;0,(OY167-PB$10)/PB$10,0)</f>
        <v/>
      </c>
      <c r="PC167" s="68" t="n"/>
      <c r="PD167" s="15">
        <f>IF(OY167&gt;0,(OY167-OY$10)/OY$10,0)</f>
        <v/>
      </c>
      <c r="PE167" s="18" t="n"/>
      <c r="PF167" s="13" t="n">
        <v>272.23</v>
      </c>
      <c r="PG167" s="68">
        <f>IF(PF167&gt;0,((PF167-PF166)/PF166),0)</f>
        <v/>
      </c>
      <c r="PH167" s="68">
        <f>IF(PF167&gt;0,PG167-$V167,0)</f>
        <v/>
      </c>
      <c r="PI167" s="68">
        <f>IF(PF167&gt;0,(PF167-PI$10)/PI$10,0)</f>
        <v/>
      </c>
      <c r="PJ167" s="68" t="n"/>
      <c r="PK167" s="15">
        <f>IF(PF167&gt;0,(PF167-PF$10)/PF$10,0)</f>
        <v/>
      </c>
      <c r="PM167" s="13" t="n"/>
      <c r="PN167" s="68">
        <f>IF(PM167&gt;0,((PM167-PM166)/PM166),0)</f>
        <v/>
      </c>
      <c r="PO167" s="68">
        <f>PN167-$V167</f>
        <v/>
      </c>
      <c r="PP167" s="68">
        <f>IF(PM167&gt;0,(PM167-PP$10)/PP$10,0)</f>
        <v/>
      </c>
      <c r="PQ167" s="68" t="n"/>
      <c r="PR167" s="15">
        <f>IF(PM167&gt;0,(PM167-PM$10)/PM$10,0)</f>
        <v/>
      </c>
      <c r="PT167" s="13" t="n">
        <v>8.470000000000001</v>
      </c>
      <c r="PU167" s="68">
        <f>IF(PT167&gt;0,((PT167-PT166)/PT166),0)</f>
        <v/>
      </c>
      <c r="PV167" s="68">
        <f>IF(PT167&gt;0,PU167-$V167,0)</f>
        <v/>
      </c>
      <c r="PW167" s="68">
        <f>IF(PT167&gt;0,(PT167-PW$10)/PW$10,0)</f>
        <v/>
      </c>
      <c r="PX167" s="68" t="n"/>
      <c r="PY167" s="15">
        <f>IF(PT167&gt;0,(PT167-PT$10)/PT$10,0)</f>
        <v/>
      </c>
      <c r="QA167" s="13" t="n">
        <v>259.8</v>
      </c>
      <c r="QB167" s="68">
        <f>IF(QA167&gt;0,((QA167-QA166)/QA166),0)</f>
        <v/>
      </c>
      <c r="QC167" s="68">
        <f>IF(QA167&gt;0,QB167-$V167,0)</f>
        <v/>
      </c>
      <c r="QD167" s="68">
        <f>IF(QA167&gt;0,(QA167-QD$10)/QD$10,0)</f>
        <v/>
      </c>
      <c r="QE167" s="68" t="n"/>
      <c r="QF167" s="15">
        <f>IF(QA167&gt;0,(QA167-QA$10)/QA$10,0)</f>
        <v/>
      </c>
      <c r="QH167" s="13" t="n">
        <v>1.883</v>
      </c>
      <c r="QI167" s="68">
        <f>IF(QH167&gt;0,((QH167-QH166)/QH166),0)</f>
        <v/>
      </c>
      <c r="QJ167" s="68">
        <f>IF(QH167&gt;0,QI167-$V167,0)</f>
        <v/>
      </c>
      <c r="QK167" s="68">
        <f>IF(QH167&gt;0,(QH167-QK$10)/QK$10,0)</f>
        <v/>
      </c>
      <c r="QL167" s="68" t="n"/>
      <c r="QM167" s="15">
        <f>IF(QH167&gt;0,(QH167-QH$10)/QH$10,0)</f>
        <v/>
      </c>
      <c r="QO167" s="13" t="n">
        <v>14.84</v>
      </c>
      <c r="QP167" s="68">
        <f>IF(QO167&gt;0,((QO167-QO166)/QO166),0)</f>
        <v/>
      </c>
      <c r="QQ167" s="68">
        <f>IF(QO167&gt;0,QP167-$V167,0)</f>
        <v/>
      </c>
      <c r="QR167" s="68">
        <f>IF(QO167&gt;0,(QO167-QR$10)/QR$10,0)</f>
        <v/>
      </c>
      <c r="QS167" s="68" t="n"/>
      <c r="QT167" s="15">
        <f>IF(QO167&gt;0,(QO167-QO$10)/QO$10,0)</f>
        <v/>
      </c>
      <c r="QV167" s="13" t="n">
        <v>2.772</v>
      </c>
      <c r="QW167" s="68">
        <f>IF(QV167&gt;0,((QV167-QV166)/QV166),0)</f>
        <v/>
      </c>
      <c r="QX167" s="68">
        <f>IF(QV167&gt;0,QW167-$V167,0)</f>
        <v/>
      </c>
      <c r="QY167" s="68">
        <f>IF(QV167&gt;0,(QV167-QY$10)/QY$10,0)</f>
        <v/>
      </c>
      <c r="QZ167" s="68" t="n"/>
      <c r="RA167" s="15">
        <f>IF(QV167&gt;0,(QV167-QV$10)/QV$10,0)</f>
        <v/>
      </c>
      <c r="RC167" s="13" t="n">
        <v>40.5</v>
      </c>
      <c r="RD167" s="68">
        <f>IF(RC167&gt;0,((RC167-RC166)/RC166),0)</f>
        <v/>
      </c>
      <c r="RE167" s="68">
        <f>IF(RC167&gt;0,RD167-$V167,0)</f>
        <v/>
      </c>
      <c r="RF167" s="68">
        <f>IF(RC167&gt;0,(RC167-RF$10)/RF$10,0)</f>
        <v/>
      </c>
      <c r="RG167" s="68" t="n"/>
      <c r="RH167" s="15">
        <f>IF(RC167&gt;0,(RC167-RC$10)/RC$10,0)</f>
        <v/>
      </c>
      <c r="RJ167" s="13" t="n">
        <v>232.7</v>
      </c>
      <c r="RK167" s="68">
        <f>IF(RJ167&gt;0,((RJ167-RJ166)/RJ166),0)</f>
        <v/>
      </c>
      <c r="RL167" s="68">
        <f>RK167-$V167</f>
        <v/>
      </c>
      <c r="RM167" s="68">
        <f>IF(RJ167&gt;0,(RJ167-RM$10)/RM$10,0)</f>
        <v/>
      </c>
      <c r="RN167" s="68" t="n"/>
      <c r="RO167" s="15">
        <f>IF(RJ167&gt;0,(RJ167-RJ$10)/RJ$10,0)</f>
        <v/>
      </c>
      <c r="RQ167" s="13" t="n">
        <v>16.5</v>
      </c>
      <c r="RR167" s="68">
        <f>IF(RQ167&gt;0,((RQ167-RQ166)/RQ166),0)</f>
        <v/>
      </c>
      <c r="RS167" s="68">
        <f>RR167-$V167</f>
        <v/>
      </c>
      <c r="RT167" s="68">
        <f>IF(RQ167&gt;0,(RQ167-RT$10)/RT$10,0)</f>
        <v/>
      </c>
      <c r="RU167" s="68" t="n"/>
      <c r="RV167" s="15">
        <f>IF(RQ167&gt;0,(RQ167-RQ$10)/RQ$10,0)</f>
        <v/>
      </c>
      <c r="RX167" s="13" t="n">
        <v>157.75</v>
      </c>
      <c r="RY167" s="68">
        <f>IF(RX167&gt;0,((RX167-RX166)/RX166),0)</f>
        <v/>
      </c>
      <c r="RZ167" s="68">
        <f>RY167-$V167</f>
        <v/>
      </c>
      <c r="SA167" s="68">
        <f>IF(RX167&gt;0,(RX167-SA$10)/SA$10,0)</f>
        <v/>
      </c>
      <c r="SB167" s="68" t="n"/>
      <c r="SC167" s="15">
        <f>IF(RX167&gt;0,(RX167-RX$10)/RX$10,0)</f>
        <v/>
      </c>
      <c r="SE167" s="13" t="n">
        <v>15.16</v>
      </c>
      <c r="SF167" s="68">
        <f>IF(SE167&gt;0,((SE167-SE166)/SE166),0)</f>
        <v/>
      </c>
      <c r="SG167" s="68">
        <f>SF167-$V167</f>
        <v/>
      </c>
      <c r="SH167" s="68">
        <f>IF(SE167&gt;0,(SE167-SH$10)/SH$10,0)</f>
        <v/>
      </c>
      <c r="SI167" s="68" t="n"/>
      <c r="SJ167" s="15">
        <f>IF(SE167&gt;0,(SE167-SE$10)/SE$10,0)</f>
        <v/>
      </c>
      <c r="SL167" s="13" t="n">
        <v>1.26</v>
      </c>
      <c r="SM167" s="68">
        <f>IF(SL167&gt;0,((SL167-SL166)/SL166),0)</f>
        <v/>
      </c>
      <c r="SN167" s="68">
        <f>SM167-$V167</f>
        <v/>
      </c>
      <c r="SO167" s="68">
        <f>IF(SL167&gt;0,(SL167-SO$10)/SO$10,0)</f>
        <v/>
      </c>
      <c r="SP167" s="68" t="n"/>
      <c r="SQ167" s="15">
        <f>IF(SL167&gt;0,(SL167-SL$10)/SL$10,0)</f>
        <v/>
      </c>
      <c r="SS167" s="13" t="n">
        <v>15.32</v>
      </c>
      <c r="ST167" s="68">
        <f>IF(SS167&gt;0,((SS167-SS166)/SS166),0)</f>
        <v/>
      </c>
      <c r="SU167" s="68">
        <f>ST167-$V167</f>
        <v/>
      </c>
      <c r="SV167" s="68">
        <f>IF(SS167&gt;0,(SS167-SV$10)/SV$10,0)</f>
        <v/>
      </c>
      <c r="SW167" s="68" t="n"/>
      <c r="SX167" s="15">
        <f>IF(SS167&gt;0,(SS167-SS$10)/SS$10,0)</f>
        <v/>
      </c>
      <c r="SZ167" s="13" t="n">
        <v>69.29000000000001</v>
      </c>
      <c r="TA167" s="68">
        <f>IF(SZ167&gt;0,((SZ167-SZ166)/SZ166),0)</f>
        <v/>
      </c>
      <c r="TB167" s="68">
        <f>TA167-$V167</f>
        <v/>
      </c>
      <c r="TC167" s="68">
        <f>IF(SZ167&gt;0,(SZ167-TC$10)/TC$10,0)</f>
        <v/>
      </c>
      <c r="TD167" s="68" t="n"/>
      <c r="TE167" s="15">
        <f>IF(SZ167&gt;0,(SZ167-SZ$10)/SZ$10,0)</f>
        <v/>
      </c>
      <c r="TG167" s="587" t="n">
        <v>0.25</v>
      </c>
      <c r="TH167" s="68">
        <f>IF(TG167&gt;0,((TG167-TG166)/TG166),0)</f>
        <v/>
      </c>
      <c r="TI167" s="68">
        <f>TH167-$V167</f>
        <v/>
      </c>
      <c r="TJ167" s="68">
        <f>IF(TG167&gt;0,(TG167-TJ$10)/TJ$10,0)</f>
        <v/>
      </c>
      <c r="TK167" s="68" t="n"/>
      <c r="TL167" s="15">
        <f>IF(TG167&gt;0,(TG167-TG$10)/TG$10,0)</f>
        <v/>
      </c>
      <c r="TN167" s="13" t="n">
        <v>79.94</v>
      </c>
      <c r="TO167" s="68">
        <f>IF(TN167&gt;0,((TN167-TN166)/TN166),0)</f>
        <v/>
      </c>
      <c r="TP167" s="68">
        <f>TO167-$V167</f>
        <v/>
      </c>
      <c r="TQ167" s="68">
        <f>IF(TN167&gt;0,(TN167-TQ$10)/TQ$10,0)</f>
        <v/>
      </c>
      <c r="TR167" s="68" t="n"/>
      <c r="TS167" s="15">
        <f>IF(TN167&gt;0,(TN167-TN$10)/TN$10,0)</f>
        <v/>
      </c>
      <c r="TU167" s="587" t="n">
        <v>3.23</v>
      </c>
      <c r="TV167" s="68">
        <f>IF(TU167&gt;0,((TU167-TU166)/TU166),0)</f>
        <v/>
      </c>
      <c r="TW167" s="68">
        <f>TV167-$V167</f>
        <v/>
      </c>
      <c r="TX167" s="68">
        <f>IF(TU167&gt;0,(TU167-TX$10)/TX$10,0)</f>
        <v/>
      </c>
      <c r="TY167" s="68" t="n"/>
      <c r="TZ167" s="15">
        <f>IF(TU167&gt;0,(TU167-TU$10)/TU$10,0)</f>
        <v/>
      </c>
      <c r="UB167" s="587" t="n"/>
      <c r="UC167" s="68">
        <f>IF(UB167&gt;0,((UB167-UB166)/UB166),0)</f>
        <v/>
      </c>
      <c r="UD167" s="68">
        <f>UC167-$V167</f>
        <v/>
      </c>
      <c r="UE167" s="68">
        <f>IF(UB167&gt;0,(UB167-UE$10)/UE$10,0)</f>
        <v/>
      </c>
      <c r="UF167" s="68" t="n"/>
      <c r="UG167" s="15">
        <f>IF(UB167&gt;0,(UB167-UB$10)/UB$10,0)</f>
        <v/>
      </c>
      <c r="UI167" s="587" t="n"/>
      <c r="UJ167" s="68">
        <f>IF(UI167&gt;0,((UI167-UI166)/UI166),0)</f>
        <v/>
      </c>
      <c r="UK167" s="68">
        <f>UJ167-$V167</f>
        <v/>
      </c>
      <c r="UL167" s="68">
        <f>IF(UI167&gt;0,(UI167-UL$10)/UL$10,0)</f>
        <v/>
      </c>
      <c r="UM167" s="68" t="n"/>
      <c r="UN167" s="15">
        <f>IF(UI167&gt;0,(UI167-UI$10)/UI$10,0)</f>
        <v/>
      </c>
      <c r="UP167" s="587" t="n"/>
      <c r="UQ167" s="68">
        <f>IF(UP167&gt;0,((UP167-UP166)/UP166),0)</f>
        <v/>
      </c>
      <c r="UR167" s="68">
        <f>UQ167-$V167</f>
        <v/>
      </c>
      <c r="US167" s="68">
        <f>IF(UP167&gt;0,(UP167-US$10)/US$10,0)</f>
        <v/>
      </c>
      <c r="UT167" s="68" t="n"/>
      <c r="UU167" s="15">
        <f>IF(UP167&gt;0,(UP167-UP$10)/UP$10,0)</f>
        <v/>
      </c>
      <c r="UW167" s="587" t="n"/>
      <c r="UX167" s="68">
        <f>IF(UW167&gt;0,((UW167-UW166)/UW166),0)</f>
        <v/>
      </c>
      <c r="UY167" s="68">
        <f>UX167-$V167</f>
        <v/>
      </c>
      <c r="UZ167" s="68">
        <f>IF(UW167&gt;0,(UW167-UZ$10)/UZ$10,0)</f>
        <v/>
      </c>
      <c r="VA167" s="68" t="n"/>
      <c r="VB167" s="15">
        <f>IF(UW167&gt;0,(UW167-UW$10)/UW$10,0)</f>
        <v/>
      </c>
      <c r="VD167" s="587" t="n"/>
      <c r="VE167" s="68">
        <f>IF(VD167&gt;0,((VD167-VD166)/VD166),0)</f>
        <v/>
      </c>
      <c r="VF167" s="68">
        <f>VE167-$V167</f>
        <v/>
      </c>
      <c r="VG167" s="68">
        <f>IF(VD167&gt;0,(VD167-VG$10)/VG$10,0)</f>
        <v/>
      </c>
      <c r="VH167" s="68" t="n"/>
      <c r="VI167" s="15">
        <f>IF(VD167&gt;0,(VD167-VD$10)/VD$10,0)</f>
        <v/>
      </c>
      <c r="VM167" s="21">
        <f>IF($C167&gt;0,(($IK$5*IG167)+($GT$5*GP167)+($JM$5*JI167)+($JF$5*JB167)+($IY$5*IU167)+($IR$5*IN167)+($ID$5*HZ167)+($HW$5*HS167)+($HP$5*HL167)+($HI$5*HE167)+($GF$5*GB167)+($FY$5*FU167)+($FR$5*FN167)+($FK$5*FG167)+($FD$5*EZ167)+($EW$5*ES167)+($EP$5*EL167)+($EI$5*EE167)+($EB$5*DX167)+($DU$5*DQ167)+($DN$5*DJ167)+($DG$5*DC167)+($CZ$5*CV167)+($CS$5*CO167)+($CL$5*CH167)+($CE$5*CA167)+($BX$5*BT167)+($BQ$5*BM167)+($BJ$5*BF167)+($BC$5*AY167)+($AV$5*AR167)+($AO$5*AK167)+($AH$5*AD167)+($JT$5*JP167)+($KA$5*JW167)+($KO$5*KK167)+($PR$5*PN167)+($GM$5*GI167)+($HA$5*GW167)+($KV$5*KR167)+($KH$5*KD167)+($LC$5*KY167)+($MS$5*MO167)+($ML$5*MH167)+($ME$5*MA167)+($LX$5*LT167)+($LQ$5*LM167)+($LJ$5*LF167)+(MV167*$MZ$5)+(NC167*$NG$5)+(NJ167*$NN$5)+($OI$5*OE167)+($NU$5*NQ167)+($OB$5*NX167)+($PK$5*PG167)+($OP$5*OL167)+($OW$5*OS167)+($PD$5*OZ167)+(PU167*$PY$5)+(QB167*$QF$5)+(QI167*$QM$5)+(QP167*$QT$5)+(QW167*$RA$5)+(RD167*$RH$5)+(RK167*$RO$5)+(RR167*$RV$5)+(RY167*$SC$5)+(SF167*$SJ$5)+(SM167*$SQ$5)+(ST167*$SX$5)+(TA167*$TE$5))+(TH167*$TL$5)+(TO167*$TS$5))/$VM$5</f>
        <v/>
      </c>
      <c r="VN167" s="538" t="n"/>
      <c r="VO167" s="21">
        <f>IF($C167&gt;0,(($IK$5*II167)+($GT$5*GR167)+($JM$5*JK167)+($JF$5*JD167)+($IY$5*IW167)+($IR$5*IP167)+($ID$5*IB167)+($HW$5*HU167)+($HP$5*HN167)+($HI$5*HG167)+($GF$5*GD167)+($FY$5*FW167)+($FR$5*FP167)+($FK$5*FI167)+($FD$5*FB167)+($EW$5*EU167)+($EP$5*EN167)+($EI$5*EG167)+($EB$5*DZ167)+($DU$5*DS167)+($DN$5*DL167)+($DG$5*DE167)+($CZ$5*CX167)+($CS$5*CQ167)+($CL$5*CJ167)+($CE$5*CC167)+($BX$5*BV167)+($BQ$5*BO167)+($BJ$5*BH167)+($BC$5*BA167)+($AV$5*AT167)+($AO$5*AM167)+($AH$5*AF167)+($KO$5*KM167)+($KH$5*KF167)+($KA$5*JY167)+($JT$5*JR167)+($PR$5*PP167)+($GM$5*GK167)+($HA$5*GY167)+($KV$5*KT167)+($LC$5*LA167)+($MS$5*MQ167)+($ML$5*MJ167)+($ME$5*MC167)+($LX$5*LV167)+($LQ$5*LO167)+($LJ$5*LH167)+(MX167*$MZ$5)+(NE167*$NG$5)+(NL167*$NN$5)+($OI$5*OG167)+($NU$5*NS167)+($OB$5*NZ167)+($PD$5*PB167)+($OW$5*OU167)+($OP$5*ON167)+($PK$5*PI167)+($PY$5*PW167)+($QF$5*QD167)+($QM$5*QK167)+($QT$5*QR167)+($RA$5*QY167)+($RH$5*RF167)+($RO$5*RM167)+(RT167*$RV$5)+(SA167*$SC$5)+(SH167*$SJ$5)+(SO167*$SQ$5)+(SV167*$SX$5)+(TC167*$TE$5)+(TJ167*$TL$5)+(TQ167*$TS$5))/$VM$5,0)</f>
        <v/>
      </c>
      <c r="VP167" s="14" t="n"/>
      <c r="VQ167" s="21">
        <f>IF($C167&gt;0,(($IK$5*IK167)+($GT$5*GT167)+($JM$5*JM167)+($JF$5*JF167)+($IY$5*IY167)+($IR$5*IR167)+($ID$5*ID167)+($HW$5*HW167)+($HP$5*HP167)+($HI$5*HI167)+($GF$5*GF167)+($FY$5*FY167)+($FR$5*FR167)+($FK$5*FK167)+($FD$5*FD167)+($EW$5*EW167)+($EP$5*EP167)+($EI$5*EI167)+($EB$5*EB167)+($DU$5*DU167)+($DN$5*DN167)+($DG$5*DG167)+($CZ$5*CZ167)+($CS$5*CS167)+($CL$5*CL167)+($CE$5*CE167)+($BX$5*BX167)+($BQ$5*BQ167)+($BJ$5*BJ167)+($BC$5*BC167)+($AV$5*AV167)+($AO$5*AO167)+($AH$5*AH167)+($KO$5*KO167)+($PR$5*PR167)+($GM$5*GM167)+($HA$5*HA167)+($KH$5*KH167)+($KA$5*KA167)+($JT$5*JT167)+($KV$5*KV167)+($LC$5*LC167)+($MS$5*MS167)+($ML$5*ML167)+($ME$5*ME167)+($LX$5*LX167)+($LQ$5*LQ167)+($LJ$5*LJ167)+($OI$5*OI167)+($NU$5*NU167)+($NN$5*NN167)+($NG$5*NG167)+($MZ$5*MZ167)+(OB167*$OB$5)+($PD$5*PD167)+($OW$5*OW167)+($OP$5*OP167)+($PK$5*PK167)+(PY167*$PY$5)+(QF167*$QF$5)+(QM167*$QM$5)+(QT167*$QT$5)+(RA167*$RA$5)+(RH167*$RH$5)+(RO167*$RO$5)+(RV167*$RV$5)+(SC167*$SC$5)+(SJ167*$SJ$5)+(SQ167*$SQ$5)+(SX167*$SX$5)+(TE167*$TE$5)+(TL167*$TL$5)+(TS167*$TS$5))/$VM$5,0)</f>
        <v/>
      </c>
    </row>
    <row r="168" ht="16" customHeight="1" s="545">
      <c r="A168" s="127" t="n">
        <v>45889</v>
      </c>
      <c r="B168" s="4">
        <f>A168</f>
        <v/>
      </c>
      <c r="C168" s="13" t="n">
        <v>44938.31</v>
      </c>
      <c r="D168" s="138">
        <f>IF(C168&gt;0,C168-C167,0)</f>
        <v/>
      </c>
      <c r="E168" s="68">
        <f>IF(C168&gt;0,D168/C167,0)</f>
        <v/>
      </c>
      <c r="F168" s="15">
        <f>IF(C168&gt;0,(C168-C$10)/C$10,0)</f>
        <v/>
      </c>
      <c r="G168" s="13" t="n">
        <v>6395.78</v>
      </c>
      <c r="H168" s="138">
        <f>IF(G168&gt;0,G168-G167,0)</f>
        <v/>
      </c>
      <c r="I168" s="68">
        <f>IF(G168&gt;0,H168/G167,0)</f>
        <v/>
      </c>
      <c r="J168" s="15">
        <f>IF(G168&gt;0,(G168-G$10)/G$10,0)</f>
        <v/>
      </c>
      <c r="K168" s="13" t="n">
        <v>21172.86</v>
      </c>
      <c r="L168" s="138">
        <f>IF(K168&gt;0,K168-K167,0)</f>
        <v/>
      </c>
      <c r="M168" s="68">
        <f>IF(K168&gt;0,L168/K167,0)</f>
        <v/>
      </c>
      <c r="N168" s="15">
        <f>IF(K168&gt;0,(K168-K$10)/K$10,0)</f>
        <v/>
      </c>
      <c r="O168" s="13" t="n">
        <v>2269.35</v>
      </c>
      <c r="P168" s="138">
        <f>IF(O168&gt;0,O168-O167,0)</f>
        <v/>
      </c>
      <c r="Q168" s="68">
        <f>IF(O168&gt;0,P168/O167,0)</f>
        <v/>
      </c>
      <c r="R168" s="15">
        <f>IF(O168&gt;0,(O168-O$10)/O$10,0)</f>
        <v/>
      </c>
      <c r="S168" s="18">
        <f>IF(O168&gt;0,(((O168*0.7)*Q168)+((K168*0.9)*M168)+((G168*0.65)*I168)+((C168*0.6)*E168))/(O168+K168+G168+C168),0)</f>
        <v/>
      </c>
      <c r="T168" s="121">
        <f>IF(O168&gt;0,(S168*200)+T167,0)</f>
        <v/>
      </c>
      <c r="U168" s="121">
        <f>T168</f>
        <v/>
      </c>
      <c r="V168" s="134">
        <f>IF(T168&gt;0,(T168-T167)/T167,0)</f>
        <v/>
      </c>
      <c r="W168" s="21">
        <f>IF(T168&gt;0,(T168-T$11)/T$11,0)</f>
        <v/>
      </c>
      <c r="X168" s="18">
        <f>IF(T168&gt;0,((Q168+M168+I168+E168)/4),0)</f>
        <v/>
      </c>
      <c r="Y168" s="353" t="n">
        <v>144551.31</v>
      </c>
      <c r="Z168" s="15" t="n">
        <v>2e-06</v>
      </c>
      <c r="AA168" s="21">
        <f>Z168-$V168</f>
        <v/>
      </c>
      <c r="AC168" s="13" t="n">
        <v>246.66</v>
      </c>
      <c r="AD168" s="68">
        <f>IF(AC168&gt;0,((AC168-AC167)/AC167),0)</f>
        <v/>
      </c>
      <c r="AE168" s="68">
        <f>IF(AC168&gt;0,AD168-$V168,0)</f>
        <v/>
      </c>
      <c r="AF168" s="68">
        <f>IF(AC168&gt;0,(AC168-AF$10)/AF$10,0)</f>
        <v/>
      </c>
      <c r="AG168" s="68" t="n"/>
      <c r="AH168" s="15">
        <f>IF(AC168&gt;0,(AC168-AC$10)/AC$10,0)</f>
        <v/>
      </c>
      <c r="AJ168" s="13" t="n">
        <v>23.89</v>
      </c>
      <c r="AK168" s="68">
        <f>IF(AJ168&gt;0,((AJ168-AJ167)/AJ167),0)</f>
        <v/>
      </c>
      <c r="AL168" s="68">
        <f>IF(AJ168&gt;0,AK168-$V168,0)</f>
        <v/>
      </c>
      <c r="AM168" s="68">
        <f>IF(AJ168&gt;0,(AJ168-AM$10)/AM$10,0)</f>
        <v/>
      </c>
      <c r="AN168" s="68" t="n"/>
      <c r="AO168" s="15">
        <f>IF(AJ168&gt;0,(AJ168-AJ$10)/AJ$10,0)</f>
        <v/>
      </c>
      <c r="AQ168" s="13" t="n">
        <v>23.29</v>
      </c>
      <c r="AR168" s="68">
        <f>IF(AQ168&gt;0,((AQ168-AQ167)/AQ167),0)</f>
        <v/>
      </c>
      <c r="AS168" s="68">
        <f>IF(AQ168&gt;0,AR168-$V168,0)</f>
        <v/>
      </c>
      <c r="AT168" s="68">
        <f>IF(AQ168&gt;0,(AQ168-AT$10)/AT$10,0)</f>
        <v/>
      </c>
      <c r="AU168" s="68" t="n"/>
      <c r="AV168" s="15">
        <f>IF(AQ168&gt;0,(AQ168-AQ$10)/AQ$10,0)</f>
        <v/>
      </c>
      <c r="AX168" s="13" t="n">
        <v>222.43</v>
      </c>
      <c r="AY168" s="68">
        <f>IF(AX168&gt;0,((AX168-AX167)/AX167),0)</f>
        <v/>
      </c>
      <c r="AZ168" s="68">
        <f>IF(AX168&gt;0,AY168-$V168,0)</f>
        <v/>
      </c>
      <c r="BA168" s="68">
        <f>IF(AX168&gt;0,(AX168-BA$10)/BA$10,0)</f>
        <v/>
      </c>
      <c r="BB168" s="68" t="n"/>
      <c r="BC168" s="15">
        <f>IF(AX168&gt;0,(AX168-AX$10)/AX$10,0)</f>
        <v/>
      </c>
      <c r="BE168" s="13" t="n">
        <v>81.69</v>
      </c>
      <c r="BF168" s="68">
        <f>IF(BE168&gt;0,((BE168-BE167)/BE167),0)</f>
        <v/>
      </c>
      <c r="BG168" s="68">
        <f>IF(BE168&gt;0,BF168-$V168,0)</f>
        <v/>
      </c>
      <c r="BH168" s="68" t="n"/>
      <c r="BI168" s="68" t="n"/>
      <c r="BJ168" s="15">
        <f>IF(BE168&gt;0,(BE168-BE$10)/BE$10,0)</f>
        <v/>
      </c>
      <c r="BL168" s="13" t="n">
        <v>74.81</v>
      </c>
      <c r="BM168" s="68">
        <f>IF(BL168&gt;0,((BL168-BL167)/BL167),0)</f>
        <v/>
      </c>
      <c r="BN168" s="68">
        <f>IF(BL168&gt;0,BM168-$V168,0)</f>
        <v/>
      </c>
      <c r="BO168" s="68">
        <f>IF(BL168&gt;0,(BL168-BO$10)/BO$10,0)</f>
        <v/>
      </c>
      <c r="BP168" s="68" t="n"/>
      <c r="BQ168" s="15">
        <f>IF(BL168&gt;0,(BL168-BL$10)/BL$10,0)</f>
        <v/>
      </c>
      <c r="BS168" s="13" t="n">
        <v>43.64</v>
      </c>
      <c r="BT168" s="68">
        <f>IF(BS168&gt;0,((BS168-BS167)/BS167),0)</f>
        <v/>
      </c>
      <c r="BU168" s="68">
        <f>IF(BS168&gt;0,BT168-$V168,0)</f>
        <v/>
      </c>
      <c r="BV168" s="68">
        <f>IF(BS168&gt;0,(BS168-BV$10)/BV$10,0)</f>
        <v/>
      </c>
      <c r="BW168" s="68" t="n"/>
      <c r="BX168" s="15">
        <f>IF(BS168&gt;0,(BS168-BS$10)/BS$10,0)</f>
        <v/>
      </c>
      <c r="BZ168" s="13" t="n"/>
      <c r="CA168" s="68">
        <f>IF(BZ168&gt;0,((BZ168-BZ167)/BZ167),0)</f>
        <v/>
      </c>
      <c r="CB168" s="68">
        <f>IF(BZ168&gt;0,CA168-$V168,0)</f>
        <v/>
      </c>
      <c r="CC168" s="68">
        <f>IF(BZ168&gt;0,(BZ168-CC$10)/CC$10,0)</f>
        <v/>
      </c>
      <c r="CD168" s="68" t="n"/>
      <c r="CE168" s="15">
        <f>IF(BZ168&gt;0,(BZ168-BZ$10)/BZ$10,0)</f>
        <v/>
      </c>
      <c r="CG168" s="13" t="n">
        <v>29.61</v>
      </c>
      <c r="CH168" s="68">
        <f>IF(CG168&gt;0,((CG168-CG167)/CG167),0)</f>
        <v/>
      </c>
      <c r="CI168" s="68">
        <f>IF(CG168&gt;0,CH168-$V168,0)</f>
        <v/>
      </c>
      <c r="CJ168" s="68">
        <f>IF(CG168&gt;0,(CG168-CJ$10)/CJ$10,0)</f>
        <v/>
      </c>
      <c r="CK168" s="68" t="n"/>
      <c r="CL168" s="15">
        <f>IF(CG168&gt;0,(CG168-CG$10)/CG$10,0)</f>
        <v/>
      </c>
      <c r="CN168" s="13" t="n">
        <v>33.44</v>
      </c>
      <c r="CO168" s="68">
        <f>IF(CN168&gt;0,((CN168-CN167)/CN167),0)</f>
        <v/>
      </c>
      <c r="CP168" s="68">
        <f>IF(CN168&gt;0,CO168-$V168,0)</f>
        <v/>
      </c>
      <c r="CQ168" s="68">
        <f>IF(CN168&gt;0,(CN168-CQ$10)/CQ$10,0)</f>
        <v/>
      </c>
      <c r="CR168" s="68" t="n"/>
      <c r="CS168" s="15">
        <f>IF(CN168&gt;0,(CN168-CN$10)/CN$10,0)</f>
        <v/>
      </c>
      <c r="CU168" s="13" t="n">
        <v>38.36</v>
      </c>
      <c r="CV168" s="68">
        <f>IF(CU168&gt;0,((CU168-CU167)/CU167),0)</f>
        <v/>
      </c>
      <c r="CW168" s="68">
        <f>IF(CU168&gt;0,CV168-$V168,0)</f>
        <v/>
      </c>
      <c r="CX168" s="68">
        <f>IF(CU168&gt;0,(CU168-CX$10)/CX$10,0)</f>
        <v/>
      </c>
      <c r="CY168" s="68" t="n"/>
      <c r="CZ168" s="15">
        <f>IF(CU168&gt;0,(CU168-CU$10)/CU$10,0)</f>
        <v/>
      </c>
      <c r="DB168" s="13" t="n">
        <v>20.87</v>
      </c>
      <c r="DC168" s="68">
        <f>IF(DB168&gt;0,((DB168-DB167)/DB167),0)</f>
        <v/>
      </c>
      <c r="DD168" s="68">
        <f>IF(DB168&gt;0,DC168-$V168,0)</f>
        <v/>
      </c>
      <c r="DE168" s="68">
        <f>IF(DB168&gt;0,(DB168-DE$10)/DE$10,0)</f>
        <v/>
      </c>
      <c r="DF168" s="68" t="n"/>
      <c r="DG168" s="15">
        <f>IF(DB168&gt;0,(DB168-DB$10)/DB$10,0)</f>
        <v/>
      </c>
      <c r="DI168" s="13" t="n">
        <v>50.55</v>
      </c>
      <c r="DJ168" s="68">
        <f>IF(DI168&gt;0,((DI168-DI167)/DI167),0)</f>
        <v/>
      </c>
      <c r="DK168" s="68">
        <f>IF(DI168&gt;0,DJ168-$V168,0)</f>
        <v/>
      </c>
      <c r="DL168" s="68">
        <f>IF(DI168&gt;0,(DI168-DL$10)/DL$10,0)</f>
        <v/>
      </c>
      <c r="DM168" s="68" t="n"/>
      <c r="DN168" s="15">
        <f>IF(DI168&gt;0,(DI168-DI$10)/DI$10,0)</f>
        <v/>
      </c>
      <c r="DP168" s="13" t="n">
        <v>44.1</v>
      </c>
      <c r="DQ168" s="68">
        <f>IF(DP168&gt;0,((DP168-DP167)/DP167),0)</f>
        <v/>
      </c>
      <c r="DR168" s="68">
        <f>IF(DP168&gt;0,DQ168-$V168,0)</f>
        <v/>
      </c>
      <c r="DS168" s="68" t="n"/>
      <c r="DT168" s="68" t="n"/>
      <c r="DU168" s="15">
        <f>IF(DP168&gt;0,(DP168-DP$10)/DP$10,0)</f>
        <v/>
      </c>
      <c r="DV168" s="18" t="n"/>
      <c r="DW168" s="13" t="n">
        <v>37.02</v>
      </c>
      <c r="DX168" s="68">
        <f>IF(DW168&gt;0,((DW168-DW167)/DW167),0)</f>
        <v/>
      </c>
      <c r="DY168" s="68">
        <f>IF(DW168&gt;0,DX168-$V168,0)</f>
        <v/>
      </c>
      <c r="DZ168" s="68">
        <f>IF(DW168&gt;0,(DW168-DZ$10)/DZ$10,0)</f>
        <v/>
      </c>
      <c r="EA168" s="68" t="n"/>
      <c r="EB168" s="15">
        <f>IF(DW168&gt;0,(DW168-DW$10)/DW$10,0)</f>
        <v/>
      </c>
      <c r="ED168" s="13" t="n">
        <v>39.77</v>
      </c>
      <c r="EE168" s="68">
        <f>IF(ED168&gt;0,((ED168-ED167)/ED167),0)</f>
        <v/>
      </c>
      <c r="EF168" s="68">
        <f>IF(ED168&gt;0,EE168-$V168,0)</f>
        <v/>
      </c>
      <c r="EG168" s="68">
        <f>IF(ED168&gt;0,(ED168-EG$10)/EG$10,0)</f>
        <v/>
      </c>
      <c r="EH168" s="68" t="n"/>
      <c r="EI168" s="15">
        <f>IF(ED168&gt;0,(ED168-ED$10)/ED$10,0)</f>
        <v/>
      </c>
      <c r="EK168" s="13" t="n">
        <v>131.1</v>
      </c>
      <c r="EL168" s="68">
        <f>IF(EK168&gt;0,((EK168-EK167)/EK167),0)</f>
        <v/>
      </c>
      <c r="EM168" s="68">
        <f>IF(EK168&gt;0,EL168-$V168,0)</f>
        <v/>
      </c>
      <c r="EN168" s="68">
        <f>IF(EK168&gt;0,(EK168-EN$10)/EN$10,0)</f>
        <v/>
      </c>
      <c r="EO168" s="68" t="n"/>
      <c r="EP168" s="15">
        <f>IF(EK168&gt;0,(EK168-EK$10)/EK$10,0)</f>
        <v/>
      </c>
      <c r="ER168" s="13" t="n">
        <v>40.57</v>
      </c>
      <c r="ES168" s="68">
        <f>IF(ER168&gt;0,((ER168-ER167)/ER167),0)</f>
        <v/>
      </c>
      <c r="ET168" s="68">
        <f>IF(ER168&gt;0,ES168-$V168,0)</f>
        <v/>
      </c>
      <c r="EU168" s="68">
        <f>IF(ER168&gt;0,(ER168-EU$10)/EU$10,0)</f>
        <v/>
      </c>
      <c r="EV168" s="68" t="n"/>
      <c r="EW168" s="15">
        <f>IF(ER168&gt;0,(ER168-ER$10)/ER$10,0)</f>
        <v/>
      </c>
      <c r="EY168" s="13" t="n">
        <v>41.6</v>
      </c>
      <c r="EZ168" s="68">
        <f>IF(EY168&gt;0,((EY168-EY167)/EY167),0)</f>
        <v/>
      </c>
      <c r="FA168" s="68">
        <f>IF(EY168&gt;0,EZ168-$V168,0)</f>
        <v/>
      </c>
      <c r="FB168" s="68" t="n"/>
      <c r="FC168" s="68" t="n"/>
      <c r="FD168" s="15">
        <f>IF(EY168&gt;0,(EY168-EY$10)/EY$10,0)</f>
        <v/>
      </c>
      <c r="FF168" s="13" t="n">
        <v>58.2</v>
      </c>
      <c r="FG168" s="68">
        <f>IF(FF168&gt;0,((FF168-FF167)/FF167),0)</f>
        <v/>
      </c>
      <c r="FH168" s="68">
        <f>IF(FF168&gt;0,FG168-$V168,0)</f>
        <v/>
      </c>
      <c r="FI168" s="68">
        <f>IF(FF168&gt;0,(FF168-FI$10)/FI$10,0)</f>
        <v/>
      </c>
      <c r="FJ168" s="68" t="n"/>
      <c r="FK168" s="15">
        <f>IF(FF168&gt;0,(FF168-FF$10)/FF$10,0)</f>
        <v/>
      </c>
      <c r="FM168" s="13" t="n">
        <v>246.66</v>
      </c>
      <c r="FN168" s="68">
        <f>IF(FM168&gt;0,((FM168-FM167)/FM167),0)</f>
        <v/>
      </c>
      <c r="FO168" s="68">
        <f>IF(FM168&gt;0,FN168-$V168,0)</f>
        <v/>
      </c>
      <c r="FP168" s="68">
        <f>IF(FM168&gt;0,(FM168-FP$10)/FP$10,0)</f>
        <v/>
      </c>
      <c r="FQ168" s="68" t="n"/>
      <c r="FR168" s="15">
        <f>IF(FM168&gt;0,(FM168-FM$10)/FM$10,0)</f>
        <v/>
      </c>
      <c r="FT168" s="13" t="n">
        <v>93.45999999999999</v>
      </c>
      <c r="FU168" s="68">
        <f>IF(FT168&gt;0,((FT168-FT167)/FT167),0)</f>
        <v/>
      </c>
      <c r="FV168" s="68">
        <f>IF(FT168&gt;0,FU168-$V168,0)</f>
        <v/>
      </c>
      <c r="FW168" s="68">
        <f>IF(FT168&gt;0,(FT168-FW$10)/FW$10,0)</f>
        <v/>
      </c>
      <c r="FX168" s="68" t="n"/>
      <c r="FY168" s="15">
        <f>IF(FT168&gt;0,(FT168-FT$10)/FT$10,0)</f>
        <v/>
      </c>
      <c r="GA168" s="13" t="n">
        <v>18.58</v>
      </c>
      <c r="GB168" s="68">
        <f>IF(GA168&gt;0,((GA168-GA167)/GA167),0)</f>
        <v/>
      </c>
      <c r="GC168" s="68">
        <f>IF(GA168&gt;0,GB168-$V168,0)</f>
        <v/>
      </c>
      <c r="GD168" s="68" t="n"/>
      <c r="GE168" s="68" t="n"/>
      <c r="GF168" s="15">
        <f>IF(GA168&gt;0,(GA168-GA$10)/GA$10,0)</f>
        <v/>
      </c>
      <c r="GG168" s="18" t="n"/>
      <c r="GH168" s="13" t="n">
        <v>20.35</v>
      </c>
      <c r="GI168" s="68">
        <f>IF(GH168&gt;0,((GH168-GH167)/GH167),0)</f>
        <v/>
      </c>
      <c r="GJ168" s="68">
        <f>IF(GH168&gt;0,GI168-$V168,0)</f>
        <v/>
      </c>
      <c r="GK168" s="68">
        <f>IF(GH168&gt;0,(GH168-GK$10)/GK$10,0)</f>
        <v/>
      </c>
      <c r="GL168" s="68" t="n"/>
      <c r="GM168" s="15">
        <f>IF(GH168&gt;0,(GH168-GH$10)/GH$10,0)</f>
        <v/>
      </c>
      <c r="GO168" s="13" t="n">
        <v>26.35</v>
      </c>
      <c r="GP168" s="68">
        <f>IF(GO168&gt;0,((GO168-GO167)/GO167),0)</f>
        <v/>
      </c>
      <c r="GQ168" s="68">
        <f>IF(GO168&gt;0,GP168-$V168,0)</f>
        <v/>
      </c>
      <c r="GR168" s="68" t="n"/>
      <c r="GS168" s="68" t="n"/>
      <c r="GT168" s="15">
        <f>IF(GO168&gt;0,(GO168-GO$10)/GO$10,0)</f>
        <v/>
      </c>
      <c r="GV168" s="13" t="n">
        <v>16.43</v>
      </c>
      <c r="GW168" s="68">
        <f>IF(GV168&gt;0,((GV168-GV167)/GV167),0)</f>
        <v/>
      </c>
      <c r="GX168" s="68">
        <f>IF(GV168&gt;0,GW168-$V168,0)</f>
        <v/>
      </c>
      <c r="GY168" s="68">
        <f>IF(GV168&gt;0,(GV168-GY$10)/GY$10,0)</f>
        <v/>
      </c>
      <c r="GZ168" s="68" t="n"/>
      <c r="HA168" s="15">
        <f>IF(GV168&gt;0,(GV168-GV$10)/GV$10,0)</f>
        <v/>
      </c>
      <c r="HD168" s="13" t="n">
        <v>323.9</v>
      </c>
      <c r="HE168" s="68">
        <f>IF(HD168&gt;0,((HD168-HD167)/HD167),0)</f>
        <v/>
      </c>
      <c r="HF168" s="68">
        <f>IF(HD168&gt;0,HE168-$V168,0)</f>
        <v/>
      </c>
      <c r="HG168" s="68">
        <f>IF(HD168&gt;0,(HD168-HG$10)/HG$10,0)</f>
        <v/>
      </c>
      <c r="HH168" s="68" t="n"/>
      <c r="HI168" s="15">
        <f>IF(HD168&gt;0,(HD168-HD$10)/HD$10,0)</f>
        <v/>
      </c>
      <c r="HK168" s="13" t="n">
        <v>64.27</v>
      </c>
      <c r="HL168" s="68">
        <f>IF(HK168&gt;0,((HK168-HK167)/HK167),0)</f>
        <v/>
      </c>
      <c r="HM168" s="68">
        <f>IF(HK168&gt;0,HL168-$V168,0)</f>
        <v/>
      </c>
      <c r="HN168" s="68">
        <f>IF(HK168&gt;0,(HK168-HN$10)/HN$10,0)</f>
        <v/>
      </c>
      <c r="HO168" s="68" t="n"/>
      <c r="HP168" s="15">
        <f>IF(HK168&gt;0,(HK168-HK$10)/HK$10,0)</f>
        <v/>
      </c>
      <c r="HR168" s="13" t="n">
        <v>108.53</v>
      </c>
      <c r="HS168" s="68">
        <f>IF(HR168&gt;0,((HR168-HR167)/HR167),0)</f>
        <v/>
      </c>
      <c r="HT168" s="68">
        <f>IF(HR168&gt;0,HS168-$V168,0)</f>
        <v/>
      </c>
      <c r="HU168" s="68">
        <f>IF(HR168&gt;0,(HR168-HU$10)/HU$10,0)</f>
        <v/>
      </c>
      <c r="HV168" s="68" t="n"/>
      <c r="HW168" s="15">
        <f>IF(HR168&gt;0,(HR168-HR$10)/HR$10,0)</f>
        <v/>
      </c>
      <c r="HY168" s="13" t="n">
        <v>175.4</v>
      </c>
      <c r="HZ168" s="68">
        <f>IF(HY168&gt;0,((HY168-HY167)/HY167),0)</f>
        <v/>
      </c>
      <c r="IA168" s="68">
        <f>IF(HY168&gt;0,HZ168-$V168,0)</f>
        <v/>
      </c>
      <c r="IB168" s="68">
        <f>IF(HY168&gt;0,(HY168-IB$10)/IB$10,0)</f>
        <v/>
      </c>
      <c r="IC168" s="68" t="n"/>
      <c r="ID168" s="15">
        <f>IF(HY168&gt;0,(HY168-HY$10)/HY$10,0)</f>
        <v/>
      </c>
      <c r="IF168" s="13" t="n">
        <v>291.17</v>
      </c>
      <c r="IG168" s="68">
        <f>IF(IF168&gt;0,((IF168-IF167)/IF167),0)</f>
        <v/>
      </c>
      <c r="IH168" s="68">
        <f>IF(IF168&gt;0,IG168-$V168,0)</f>
        <v/>
      </c>
      <c r="II168" s="68">
        <f>IF(IF168&gt;0,(IF168-II$10)/II$10,0)</f>
        <v/>
      </c>
      <c r="IJ168" s="68" t="n"/>
      <c r="IK168" s="15">
        <f>IF(IF168&gt;0,(IF168-IF$10)/IF$10,0)</f>
        <v/>
      </c>
      <c r="IM168" s="13" t="n">
        <v>267.09</v>
      </c>
      <c r="IN168" s="68">
        <f>IF(IM168&gt;0,((IM168-IM167)/IM167),0)</f>
        <v/>
      </c>
      <c r="IO168" s="68">
        <f>IF(IM168&gt;0,IN168-$V168,0)</f>
        <v/>
      </c>
      <c r="IP168" s="68">
        <f>IF(IM168&gt;0,(IM168-IP$10)/IP$10,0)</f>
        <v/>
      </c>
      <c r="IQ168" s="68" t="n"/>
      <c r="IR168" s="15">
        <f>IF(IM168&gt;0,(IM168-IM$10)/IM$10,0)</f>
        <v/>
      </c>
      <c r="IT168" s="13" t="n">
        <v>70.47</v>
      </c>
      <c r="IU168" s="68">
        <f>IF(IT168&gt;0,((IT168-IT167)/IT167),0)</f>
        <v/>
      </c>
      <c r="IV168" s="68">
        <f>IF(IT168&gt;0,IU168-$V168,0)</f>
        <v/>
      </c>
      <c r="IW168" s="68">
        <f>IF(IT168&gt;0,(IT168-IW$10)/IW$10,0)</f>
        <v/>
      </c>
      <c r="IX168" s="68" t="n"/>
      <c r="IY168" s="15">
        <f>IF(IT168&gt;0,(IT168-IT$10)/IT$10,0)</f>
        <v/>
      </c>
      <c r="JA168" s="13" t="n">
        <v>747.72</v>
      </c>
      <c r="JB168" s="68">
        <f>IF(JA168&gt;0,((JA168-JA167)/JA167),0)</f>
        <v/>
      </c>
      <c r="JC168" s="68">
        <f>IF(JA168&gt;0,JB168-$V168,0)</f>
        <v/>
      </c>
      <c r="JD168" s="68">
        <f>IF(JA168&gt;0,(JA168-JD$10)/JD$10,0)</f>
        <v/>
      </c>
      <c r="JE168" s="68" t="n"/>
      <c r="JF168" s="15">
        <f>IF(JA168&gt;0,(JA168-JA$10)/JA$10,0)</f>
        <v/>
      </c>
      <c r="JH168" s="13" t="n">
        <v>505.72</v>
      </c>
      <c r="JI168" s="68">
        <f>IF(JH168&gt;0,((JH168-JH167)/JH167),0)</f>
        <v/>
      </c>
      <c r="JJ168" s="68">
        <f>IF(JH168&gt;0,JI168-$V168,0)</f>
        <v/>
      </c>
      <c r="JK168" s="68">
        <f>IF(JH168&gt;0,(JH168-JK$10)/JK$10,0)</f>
        <v/>
      </c>
      <c r="JL168" s="68" t="n"/>
      <c r="JM168" s="15">
        <f>IF(JH168&gt;0,(JH168-JH$10)/JH$10,0)</f>
        <v/>
      </c>
      <c r="JO168" s="13" t="n">
        <v>23.76</v>
      </c>
      <c r="JP168" s="68">
        <f>IF(JO168&gt;0,((JO168-JO167)/JO167),0)</f>
        <v/>
      </c>
      <c r="JQ168" s="68">
        <f>IF(JO168&gt;0,JP168-$V168,0)</f>
        <v/>
      </c>
      <c r="JR168" s="68">
        <f>IF(JO168&gt;0,(JO168-JR$10)/JR$10,0)</f>
        <v/>
      </c>
      <c r="JS168" s="68" t="n"/>
      <c r="JT168" s="15">
        <f>IF(JO168&gt;0,(JO168-JO$10)/JO$10,0)</f>
        <v/>
      </c>
      <c r="JV168" s="13" t="n">
        <v>1.92</v>
      </c>
      <c r="JW168" s="68">
        <f>IF(JV168&gt;0,((JV168-JV167)/JV167),0)</f>
        <v/>
      </c>
      <c r="JX168" s="68">
        <f>IF(JV168&gt;0,JW168-$V168,0)</f>
        <v/>
      </c>
      <c r="JY168" s="68">
        <f>IF(JV168&gt;0,(JV168-JY$10)/JY$10,0)</f>
        <v/>
      </c>
      <c r="JZ168" s="68" t="n"/>
      <c r="KA168" s="15">
        <f>IF(JV168&gt;0,(JV168-JV$10)/JV$10,0)</f>
        <v/>
      </c>
      <c r="KC168" s="13" t="n">
        <v>20.34</v>
      </c>
      <c r="KD168" s="68">
        <f>IF(KC168&gt;0,((KC168-KC167)/KC167),0)</f>
        <v/>
      </c>
      <c r="KE168" s="68">
        <f>IF(KC168&gt;0,KD168-$V168,0)</f>
        <v/>
      </c>
      <c r="KF168" s="68">
        <f>IF(KC168&gt;0,(KC168-KF$10)/KF$10,0)</f>
        <v/>
      </c>
      <c r="KG168" s="68" t="n"/>
      <c r="KH168" s="15">
        <f>IF(KC168&gt;0,(KC168-KC$10)/KC$10,0)</f>
        <v/>
      </c>
      <c r="KI168" s="18" t="n"/>
      <c r="KJ168" s="13" t="n">
        <v>105.99</v>
      </c>
      <c r="KK168" s="68">
        <f>IF(KJ168&gt;0,((KJ168-KJ167)/KJ167),0)</f>
        <v/>
      </c>
      <c r="KL168" s="68">
        <f>IF(KJ168&gt;0,KK168-$V168,0)</f>
        <v/>
      </c>
      <c r="KM168" s="68">
        <f>IF(KJ168&gt;0,(KJ168-KM$10)/KM$10,0)</f>
        <v/>
      </c>
      <c r="KN168" s="68" t="n"/>
      <c r="KO168" s="15">
        <f>IF(KJ168&gt;0,(KJ168-KJ$10)/KJ$10,0)</f>
        <v/>
      </c>
      <c r="KQ168" s="13" t="n">
        <v>1.89</v>
      </c>
      <c r="KR168" s="68">
        <f>IF(KQ168&gt;0,((KQ168-KQ167)/KQ167),0)</f>
        <v/>
      </c>
      <c r="KS168" s="68">
        <f>IF(KQ168&gt;0,KR168-$V168,0)</f>
        <v/>
      </c>
      <c r="KT168" s="68">
        <f>IF(KQ168&gt;0,(KQ168-KT$10)/KT$10,0)</f>
        <v/>
      </c>
      <c r="KU168" s="68" t="n"/>
      <c r="KV168" s="15">
        <f>IF(KQ168&gt;0,(KQ168-KQ$10)/KQ$10,0)</f>
        <v/>
      </c>
      <c r="KW168" s="18" t="n"/>
      <c r="KX168" s="13" t="n">
        <v>44.5</v>
      </c>
      <c r="KY168" s="68">
        <f>IF(KX168&gt;0,((KX168-KX167)/KX167),0)</f>
        <v/>
      </c>
      <c r="KZ168" s="68">
        <f>IF(KX168&gt;0,KY168-$V168,0)</f>
        <v/>
      </c>
      <c r="LA168" s="68">
        <f>IF(KX168&gt;0,(KX168-LA$10)/LA$10,0)</f>
        <v/>
      </c>
      <c r="LB168" s="68" t="n"/>
      <c r="LC168" s="15">
        <f>IF(KX168&gt;0,(KX168-KX$10)/KX$10,0)</f>
        <v/>
      </c>
      <c r="LD168" s="18" t="n"/>
      <c r="LE168" s="13" t="n">
        <v>51.34</v>
      </c>
      <c r="LF168" s="68">
        <f>IF(LE168&gt;0,((LE168-LE167)/LE167),0)</f>
        <v/>
      </c>
      <c r="LG168" s="68">
        <f>IF(LE168&gt;0,LF168-$V168,0)</f>
        <v/>
      </c>
      <c r="LH168" s="68">
        <f>IF(LE168&gt;0,(LE168-LH$10)/LH$10,0)</f>
        <v/>
      </c>
      <c r="LI168" s="68" t="n"/>
      <c r="LJ168" s="15">
        <f>IF(LE168&gt;0,(LE168-LE$10)/LE$10,0)</f>
        <v/>
      </c>
      <c r="LL168" s="13" t="n">
        <v>134.69</v>
      </c>
      <c r="LM168" s="68">
        <f>IF(LL168&gt;0,((LL168-LL167)/LL167),0)</f>
        <v/>
      </c>
      <c r="LN168" s="68">
        <f>IF(LL168&gt;0,LM168-$V168,0)</f>
        <v/>
      </c>
      <c r="LO168" s="68">
        <f>IF(LL168&gt;0,(LL168-LO$10)/LO$10,0)</f>
        <v/>
      </c>
      <c r="LP168" s="68" t="n"/>
      <c r="LQ168" s="15">
        <f>IF(LL168&gt;0,(LL168-LL$10)/LL$10,0)</f>
        <v/>
      </c>
      <c r="LS168" s="13" t="n">
        <v>19.08</v>
      </c>
      <c r="LT168" s="68">
        <f>IF(LS168&gt;0,((LS168-LS167)/LS167),0)</f>
        <v/>
      </c>
      <c r="LU168" s="68">
        <f>IF(LS168&gt;0,LT168-$V168,0)</f>
        <v/>
      </c>
      <c r="LV168" s="68" t="n"/>
      <c r="LW168" s="68" t="n"/>
      <c r="LX168" s="15">
        <f>IF(LS168&gt;0,(LS168-LS$10)/LS$10,0)</f>
        <v/>
      </c>
      <c r="LZ168" s="13" t="n">
        <v>13.58</v>
      </c>
      <c r="MA168" s="68">
        <f>IF(LZ168&gt;0,((LZ168-LZ167)/LZ167),0)</f>
        <v/>
      </c>
      <c r="MB168" s="68">
        <f>IF(LZ168&gt;0,MA168-$V168,0)</f>
        <v/>
      </c>
      <c r="MC168" s="68">
        <f>IF(LZ168&gt;0,(LZ168-MC$10)/MC$10,0)</f>
        <v/>
      </c>
      <c r="MD168" s="68" t="n"/>
      <c r="ME168" s="15">
        <f>IF(LZ168&gt;0,(LZ168-LZ$10)/LZ$10,0)</f>
        <v/>
      </c>
      <c r="MG168" s="13" t="n">
        <v>66.56999999999999</v>
      </c>
      <c r="MH168" s="68">
        <f>IF(MG168&gt;0,((MG168-MG167)/MG167),0)</f>
        <v/>
      </c>
      <c r="MI168" s="68">
        <f>IF(MG168&gt;0,MH168-$V168,0)</f>
        <v/>
      </c>
      <c r="MJ168" s="68">
        <f>IF(MG168&gt;0,(MG168-MJ$10)/MJ$10,0)</f>
        <v/>
      </c>
      <c r="MK168" s="68" t="n"/>
      <c r="ML168" s="15">
        <f>IF(MG168&gt;0,(MG168-MG$10)/MG$10,0)</f>
        <v/>
      </c>
      <c r="MN168" s="13" t="n">
        <v>163.56</v>
      </c>
      <c r="MO168" s="68">
        <f>IF(MN168&gt;0,((MN168-MN167)/MN167),0)</f>
        <v/>
      </c>
      <c r="MP168" s="68">
        <f>IF(MN168&gt;0,MO168-$V168,0)</f>
        <v/>
      </c>
      <c r="MQ168" s="68">
        <f>IF(MN168&gt;0,(MN168-MQ$10)/MQ$10,0)</f>
        <v/>
      </c>
      <c r="MR168" s="68" t="n"/>
      <c r="MS168" s="15">
        <f>IF(MN168&gt;0,(MN168-MN$10)/MN$10,0)</f>
        <v/>
      </c>
      <c r="MU168" s="13" t="n">
        <v>17.04</v>
      </c>
      <c r="MV168" s="68">
        <f>IF(MU168&gt;0,((MU168-MU167)/MU167),0)</f>
        <v/>
      </c>
      <c r="MW168" s="68">
        <f>IF(MU168&gt;0,MV168-$V168,0)</f>
        <v/>
      </c>
      <c r="MX168" s="68">
        <f>IF(MU168&gt;0,(MU168-MX$10)/MX$10,0)</f>
        <v/>
      </c>
      <c r="MY168" s="68" t="n"/>
      <c r="MZ168" s="15">
        <f>IF(MU168&gt;0,(MU168-MU$10)/MU$10,0)</f>
        <v/>
      </c>
      <c r="NB168" s="13" t="n">
        <v>266.44</v>
      </c>
      <c r="NC168" s="68">
        <f>IF(NB168&gt;0,((NB168-NB167)/NB167),0)</f>
        <v/>
      </c>
      <c r="ND168" s="68">
        <f>IF(NB168&gt;0,NC168-$V168,0)</f>
        <v/>
      </c>
      <c r="NE168" s="68">
        <f>IF(NB168&gt;0,(NB168-NE$10)/NE$10,0)</f>
        <v/>
      </c>
      <c r="NF168" s="68" t="n"/>
      <c r="NG168" s="15">
        <f>IF(NB168&gt;0,(NB168-NB$10)/NB$10,0)</f>
        <v/>
      </c>
      <c r="NI168" s="13" t="n">
        <v>7.6</v>
      </c>
      <c r="NJ168" s="68">
        <f>IF(NI168&gt;0,((NI168-NI167)/NI167),0)</f>
        <v/>
      </c>
      <c r="NK168" s="68">
        <f>IF(NI168&gt;0,NJ168-$V168,0)</f>
        <v/>
      </c>
      <c r="NL168" s="68">
        <f>IF(NI168&gt;0,(NI168-NL$10)/NL$10,0)</f>
        <v/>
      </c>
      <c r="NM168" s="68" t="n"/>
      <c r="NN168" s="15">
        <f>IF(NI168&gt;0,(NI168-NI$10)/NI$10,0)</f>
        <v/>
      </c>
      <c r="NP168" s="13" t="n">
        <v>604.59</v>
      </c>
      <c r="NQ168" s="68">
        <f>IF(NP168&gt;0,((NP168-NP167)/NP167),0)</f>
        <v/>
      </c>
      <c r="NR168" s="68">
        <f>IF(NP168&gt;0,NQ168-$V168,0)</f>
        <v/>
      </c>
      <c r="NS168" s="68">
        <f>IF(NP168&gt;0,(NP168-NS$10)/NS$10,0)</f>
        <v/>
      </c>
      <c r="NT168" s="68" t="n"/>
      <c r="NU168" s="15">
        <f>IF(NP168&gt;0,(NP168-NP$10)/NP$10,0)</f>
        <v/>
      </c>
      <c r="NW168" s="13" t="n">
        <v>199.32</v>
      </c>
      <c r="NX168" s="68">
        <f>IF(NW168&gt;0,((NW168-NW167)/NW167),0)</f>
        <v/>
      </c>
      <c r="NY168" s="68">
        <f>IF(NW168&gt;0,NX168-$V168,0)</f>
        <v/>
      </c>
      <c r="NZ168" s="68">
        <f>IF(NW168&gt;0,(NW168-NZ$10)/NZ$10,0)</f>
        <v/>
      </c>
      <c r="OA168" s="68" t="n"/>
      <c r="OB168" s="15">
        <f>IF(NW168&gt;0,(NW168-NW$10)/NW$10,0)</f>
        <v/>
      </c>
      <c r="OD168" s="13" t="n">
        <v>2.79</v>
      </c>
      <c r="OE168" s="68">
        <f>IF(OD168&gt;0,((OD168-OD167)/OD167),0)</f>
        <v/>
      </c>
      <c r="OF168" s="68">
        <f>IF(OD168&gt;0,OE168-$V168,0)</f>
        <v/>
      </c>
      <c r="OG168" s="68">
        <f>IF(OD168&gt;0,(OD168-OG$10)/OG$10,0)</f>
        <v/>
      </c>
      <c r="OH168" s="68" t="n"/>
      <c r="OI168" s="15">
        <f>IF(OD168&gt;0,(OD168-OD$10)/OD$10,0)</f>
        <v/>
      </c>
      <c r="OK168" s="13" t="n">
        <v>175.99</v>
      </c>
      <c r="OL168" s="68">
        <f>IF(OK168&gt;0,((OK168-OK167)/OK167),0)</f>
        <v/>
      </c>
      <c r="OM168" s="68">
        <f>IF(OK168&gt;0,OL168-$V168,0)</f>
        <v/>
      </c>
      <c r="ON168" s="68">
        <f>IF(OK168&gt;0,(OK168-ON$10)/ON$10,0)</f>
        <v/>
      </c>
      <c r="OO168" s="68" t="n"/>
      <c r="OP168" s="15">
        <f>IF(OK168&gt;0,(OK168-OK$10)/OK$10,0)</f>
        <v/>
      </c>
      <c r="OR168" s="13" t="n">
        <v>4.67</v>
      </c>
      <c r="OS168" s="68">
        <f>IF(OR168&gt;0,((OR168-OR167)/OR167),0)</f>
        <v/>
      </c>
      <c r="OT168" s="68">
        <f>IF(OR168&gt;0,OS168-$V168,0)</f>
        <v/>
      </c>
      <c r="OU168" s="68">
        <f>IF(OR168&gt;0,(OR168-OU$10)/OU$10,0)</f>
        <v/>
      </c>
      <c r="OV168" s="68" t="n"/>
      <c r="OW168" s="15">
        <f>IF(OR168&gt;0,(OR168-OR$10)/OR$10,0)</f>
        <v/>
      </c>
      <c r="OY168" s="13" t="n">
        <v>156.59</v>
      </c>
      <c r="OZ168" s="68">
        <f>IF(OY168&gt;0,((OY168-OY167)/OY167),0)</f>
        <v/>
      </c>
      <c r="PA168" s="68">
        <f>IF(OY168&gt;0,OZ168-$V168,0)</f>
        <v/>
      </c>
      <c r="PB168" s="68">
        <f>IF(OY168&gt;0,(OY168-PB$10)/PB$10,0)</f>
        <v/>
      </c>
      <c r="PC168" s="68" t="n"/>
      <c r="PD168" s="15">
        <f>IF(OY168&gt;0,(OY168-OY$10)/OY$10,0)</f>
        <v/>
      </c>
      <c r="PE168" s="18" t="n"/>
      <c r="PF168" s="13" t="n">
        <v>276.15</v>
      </c>
      <c r="PG168" s="68">
        <f>IF(PF168&gt;0,((PF168-PF167)/PF167),0)</f>
        <v/>
      </c>
      <c r="PH168" s="68">
        <f>IF(PF168&gt;0,PG168-$V168,0)</f>
        <v/>
      </c>
      <c r="PI168" s="68">
        <f>IF(PF168&gt;0,(PF168-PI$10)/PI$10,0)</f>
        <v/>
      </c>
      <c r="PJ168" s="68" t="n"/>
      <c r="PK168" s="15">
        <f>IF(PF168&gt;0,(PF168-PF$10)/PF$10,0)</f>
        <v/>
      </c>
      <c r="PM168" s="13" t="n"/>
      <c r="PN168" s="68">
        <f>IF(PM168&gt;0,((PM168-PM167)/PM167),0)</f>
        <v/>
      </c>
      <c r="PO168" s="68">
        <f>PN168-$V168</f>
        <v/>
      </c>
      <c r="PP168" s="68">
        <f>IF(PM168&gt;0,(PM168-PP$10)/PP$10,0)</f>
        <v/>
      </c>
      <c r="PQ168" s="68" t="n"/>
      <c r="PR168" s="15">
        <f>IF(PM168&gt;0,(PM168-PM$10)/PM$10,0)</f>
        <v/>
      </c>
      <c r="PT168" s="13" t="n">
        <v>8.529999999999999</v>
      </c>
      <c r="PU168" s="68">
        <f>IF(PT168&gt;0,((PT168-PT167)/PT167),0)</f>
        <v/>
      </c>
      <c r="PV168" s="68">
        <f>IF(PT168&gt;0,PU168-$V168,0)</f>
        <v/>
      </c>
      <c r="PW168" s="68">
        <f>IF(PT168&gt;0,(PT168-PW$10)/PW$10,0)</f>
        <v/>
      </c>
      <c r="PX168" s="68" t="n"/>
      <c r="PY168" s="15">
        <f>IF(PT168&gt;0,(PT168-PT$10)/PT$10,0)</f>
        <v/>
      </c>
      <c r="QA168" s="13" t="n">
        <v>259.43</v>
      </c>
      <c r="QB168" s="68">
        <f>IF(QA168&gt;0,((QA168-QA167)/QA167),0)</f>
        <v/>
      </c>
      <c r="QC168" s="68">
        <f>IF(QA168&gt;0,QB168-$V168,0)</f>
        <v/>
      </c>
      <c r="QD168" s="68">
        <f>IF(QA168&gt;0,(QA168-QD$10)/QD$10,0)</f>
        <v/>
      </c>
      <c r="QE168" s="68" t="n"/>
      <c r="QF168" s="15">
        <f>IF(QA168&gt;0,(QA168-QA$10)/QA$10,0)</f>
        <v/>
      </c>
      <c r="QH168" s="13" t="n">
        <v>1.82</v>
      </c>
      <c r="QI168" s="68">
        <f>IF(QH168&gt;0,((QH168-QH167)/QH167),0)</f>
        <v/>
      </c>
      <c r="QJ168" s="68">
        <f>IF(QH168&gt;0,QI168-$V168,0)</f>
        <v/>
      </c>
      <c r="QK168" s="68">
        <f>IF(QH168&gt;0,(QH168-QK$10)/QK$10,0)</f>
        <v/>
      </c>
      <c r="QL168" s="68" t="n"/>
      <c r="QM168" s="15">
        <f>IF(QH168&gt;0,(QH168-QH$10)/QH$10,0)</f>
        <v/>
      </c>
      <c r="QO168" s="13" t="n">
        <v>14.27</v>
      </c>
      <c r="QP168" s="68">
        <f>IF(QO168&gt;0,((QO168-QO167)/QO167),0)</f>
        <v/>
      </c>
      <c r="QQ168" s="68">
        <f>IF(QO168&gt;0,QP168-$V168,0)</f>
        <v/>
      </c>
      <c r="QR168" s="68">
        <f>IF(QO168&gt;0,(QO168-QR$10)/QR$10,0)</f>
        <v/>
      </c>
      <c r="QS168" s="68" t="n"/>
      <c r="QT168" s="15">
        <f>IF(QO168&gt;0,(QO168-QO$10)/QO$10,0)</f>
        <v/>
      </c>
      <c r="QV168" s="13" t="n">
        <v>2.671</v>
      </c>
      <c r="QW168" s="68">
        <f>IF(QV168&gt;0,((QV168-QV167)/QV167),0)</f>
        <v/>
      </c>
      <c r="QX168" s="68">
        <f>IF(QV168&gt;0,QW168-$V168,0)</f>
        <v/>
      </c>
      <c r="QY168" s="68">
        <f>IF(QV168&gt;0,(QV168-QY$10)/QY$10,0)</f>
        <v/>
      </c>
      <c r="QZ168" s="68" t="n"/>
      <c r="RA168" s="15">
        <f>IF(QV168&gt;0,(QV168-QV$10)/QV$10,0)</f>
        <v/>
      </c>
      <c r="RC168" s="13" t="n">
        <v>40.06</v>
      </c>
      <c r="RD168" s="68">
        <f>IF(RC168&gt;0,((RC168-RC167)/RC167),0)</f>
        <v/>
      </c>
      <c r="RE168" s="68">
        <f>IF(RC168&gt;0,RD168-$V168,0)</f>
        <v/>
      </c>
      <c r="RF168" s="68">
        <f>IF(RC168&gt;0,(RC168-RF$10)/RF$10,0)</f>
        <v/>
      </c>
      <c r="RG168" s="68" t="n"/>
      <c r="RH168" s="15">
        <f>IF(RC168&gt;0,(RC168-RC$10)/RC$10,0)</f>
        <v/>
      </c>
      <c r="RJ168" s="13" t="n">
        <v>228.6</v>
      </c>
      <c r="RK168" s="68">
        <f>IF(RJ168&gt;0,((RJ168-RJ167)/RJ167),0)</f>
        <v/>
      </c>
      <c r="RL168" s="68">
        <f>RK168-$V168</f>
        <v/>
      </c>
      <c r="RM168" s="68">
        <f>IF(RJ168&gt;0,(RJ168-RM$10)/RM$10,0)</f>
        <v/>
      </c>
      <c r="RN168" s="68" t="n"/>
      <c r="RO168" s="15">
        <f>IF(RJ168&gt;0,(RJ168-RJ$10)/RJ$10,0)</f>
        <v/>
      </c>
      <c r="RQ168" s="13" t="n">
        <v>16</v>
      </c>
      <c r="RR168" s="68">
        <f>IF(RQ168&gt;0,((RQ168-RQ167)/RQ167),0)</f>
        <v/>
      </c>
      <c r="RS168" s="68">
        <f>RR168-$V168</f>
        <v/>
      </c>
      <c r="RT168" s="68">
        <f>IF(RQ168&gt;0,(RQ168-RT$10)/RT$10,0)</f>
        <v/>
      </c>
      <c r="RU168" s="68" t="n"/>
      <c r="RV168" s="15">
        <f>IF(RQ168&gt;0,(RQ168-RQ$10)/RQ$10,0)</f>
        <v/>
      </c>
      <c r="RX168" s="13" t="n">
        <v>156.01</v>
      </c>
      <c r="RY168" s="68">
        <f>IF(RX168&gt;0,((RX168-RX167)/RX167),0)</f>
        <v/>
      </c>
      <c r="RZ168" s="68">
        <f>RY168-$V168</f>
        <v/>
      </c>
      <c r="SA168" s="68">
        <f>IF(RX168&gt;0,(RX168-SA$10)/SA$10,0)</f>
        <v/>
      </c>
      <c r="SB168" s="68" t="n"/>
      <c r="SC168" s="15">
        <f>IF(RX168&gt;0,(RX168-RX$10)/RX$10,0)</f>
        <v/>
      </c>
      <c r="SE168" s="13" t="n">
        <v>14.76</v>
      </c>
      <c r="SF168" s="68">
        <f>IF(SE168&gt;0,((SE168-SE167)/SE167),0)</f>
        <v/>
      </c>
      <c r="SG168" s="68">
        <f>SF168-$V168</f>
        <v/>
      </c>
      <c r="SH168" s="68">
        <f>IF(SE168&gt;0,(SE168-SH$10)/SH$10,0)</f>
        <v/>
      </c>
      <c r="SI168" s="68" t="n"/>
      <c r="SJ168" s="15">
        <f>IF(SE168&gt;0,(SE168-SE$10)/SE$10,0)</f>
        <v/>
      </c>
      <c r="SL168" s="13" t="n">
        <v>1.32</v>
      </c>
      <c r="SM168" s="68">
        <f>IF(SL168&gt;0,((SL168-SL167)/SL167),0)</f>
        <v/>
      </c>
      <c r="SN168" s="68">
        <f>SM168-$V168</f>
        <v/>
      </c>
      <c r="SO168" s="68">
        <f>IF(SL168&gt;0,(SL168-SO$10)/SO$10,0)</f>
        <v/>
      </c>
      <c r="SP168" s="68" t="n"/>
      <c r="SQ168" s="15">
        <f>IF(SL168&gt;0,(SL168-SL$10)/SL$10,0)</f>
        <v/>
      </c>
      <c r="SS168" s="13" t="n">
        <v>15.06</v>
      </c>
      <c r="ST168" s="68">
        <f>IF(SS168&gt;0,((SS168-SS167)/SS167),0)</f>
        <v/>
      </c>
      <c r="SU168" s="68">
        <f>ST168-$V168</f>
        <v/>
      </c>
      <c r="SV168" s="68">
        <f>IF(SS168&gt;0,(SS168-SV$10)/SV$10,0)</f>
        <v/>
      </c>
      <c r="SW168" s="68" t="n"/>
      <c r="SX168" s="15">
        <f>IF(SS168&gt;0,(SS168-SS$10)/SS$10,0)</f>
        <v/>
      </c>
      <c r="SZ168" s="13" t="n">
        <v>68.17</v>
      </c>
      <c r="TA168" s="68">
        <f>IF(SZ168&gt;0,((SZ168-SZ167)/SZ167),0)</f>
        <v/>
      </c>
      <c r="TB168" s="68">
        <f>TA168-$V168</f>
        <v/>
      </c>
      <c r="TC168" s="68">
        <f>IF(SZ168&gt;0,(SZ168-TC$10)/TC$10,0)</f>
        <v/>
      </c>
      <c r="TD168" s="68" t="n"/>
      <c r="TE168" s="15">
        <f>IF(SZ168&gt;0,(SZ168-SZ$10)/SZ$10,0)</f>
        <v/>
      </c>
      <c r="TG168" s="587" t="n">
        <v>0.24</v>
      </c>
      <c r="TH168" s="68">
        <f>IF(TG168&gt;0,((TG168-TG167)/TG167),0)</f>
        <v/>
      </c>
      <c r="TI168" s="68">
        <f>TH168-$V168</f>
        <v/>
      </c>
      <c r="TJ168" s="68">
        <f>IF(TG168&gt;0,(TG168-TJ$10)/TJ$10,0)</f>
        <v/>
      </c>
      <c r="TK168" s="68" t="n"/>
      <c r="TL168" s="15">
        <f>IF(TG168&gt;0,(TG168-TG$10)/TG$10,0)</f>
        <v/>
      </c>
      <c r="TN168" s="13" t="n">
        <v>80.73</v>
      </c>
      <c r="TO168" s="68">
        <f>IF(TN168&gt;0,((TN168-TN167)/TN167),0)</f>
        <v/>
      </c>
      <c r="TP168" s="68">
        <f>TO168-$V168</f>
        <v/>
      </c>
      <c r="TQ168" s="68">
        <f>IF(TN168&gt;0,(TN168-TQ$10)/TQ$10,0)</f>
        <v/>
      </c>
      <c r="TR168" s="68" t="n"/>
      <c r="TS168" s="15">
        <f>IF(TN168&gt;0,(TN168-TN$10)/TN$10,0)</f>
        <v/>
      </c>
      <c r="TU168" s="587" t="n">
        <v>3.29</v>
      </c>
      <c r="TV168" s="68">
        <f>IF(TU168&gt;0,((TU168-TU167)/TU167),0)</f>
        <v/>
      </c>
      <c r="TW168" s="68">
        <f>TV168-$V168</f>
        <v/>
      </c>
      <c r="TX168" s="68">
        <f>IF(TU168&gt;0,(TU168-TX$10)/TX$10,0)</f>
        <v/>
      </c>
      <c r="TY168" s="68" t="n"/>
      <c r="TZ168" s="15">
        <f>IF(TU168&gt;0,(TU168-TU$10)/TU$10,0)</f>
        <v/>
      </c>
      <c r="UB168" s="587" t="n"/>
      <c r="UC168" s="68">
        <f>IF(UB168&gt;0,((UB168-UB167)/UB167),0)</f>
        <v/>
      </c>
      <c r="UD168" s="68">
        <f>UC168-$V168</f>
        <v/>
      </c>
      <c r="UE168" s="68">
        <f>IF(UB168&gt;0,(UB168-UE$10)/UE$10,0)</f>
        <v/>
      </c>
      <c r="UF168" s="68" t="n"/>
      <c r="UG168" s="15">
        <f>IF(UB168&gt;0,(UB168-UB$10)/UB$10,0)</f>
        <v/>
      </c>
      <c r="UI168" s="587" t="n"/>
      <c r="UJ168" s="68">
        <f>IF(UI168&gt;0,((UI168-UI167)/UI167),0)</f>
        <v/>
      </c>
      <c r="UK168" s="68">
        <f>UJ168-$V168</f>
        <v/>
      </c>
      <c r="UL168" s="68">
        <f>IF(UI168&gt;0,(UI168-UL$10)/UL$10,0)</f>
        <v/>
      </c>
      <c r="UM168" s="68" t="n"/>
      <c r="UN168" s="15">
        <f>IF(UI168&gt;0,(UI168-UI$10)/UI$10,0)</f>
        <v/>
      </c>
      <c r="UP168" s="587" t="n"/>
      <c r="UQ168" s="68">
        <f>IF(UP168&gt;0,((UP168-UP167)/UP167),0)</f>
        <v/>
      </c>
      <c r="UR168" s="68">
        <f>UQ168-$V168</f>
        <v/>
      </c>
      <c r="US168" s="68">
        <f>IF(UP168&gt;0,(UP168-US$10)/US$10,0)</f>
        <v/>
      </c>
      <c r="UT168" s="68" t="n"/>
      <c r="UU168" s="15">
        <f>IF(UP168&gt;0,(UP168-UP$10)/UP$10,0)</f>
        <v/>
      </c>
      <c r="UW168" s="587" t="n"/>
      <c r="UX168" s="68">
        <f>IF(UW168&gt;0,((UW168-UW167)/UW167),0)</f>
        <v/>
      </c>
      <c r="UY168" s="68">
        <f>UX168-$V168</f>
        <v/>
      </c>
      <c r="UZ168" s="68">
        <f>IF(UW168&gt;0,(UW168-UZ$10)/UZ$10,0)</f>
        <v/>
      </c>
      <c r="VA168" s="68" t="n"/>
      <c r="VB168" s="15">
        <f>IF(UW168&gt;0,(UW168-UW$10)/UW$10,0)</f>
        <v/>
      </c>
      <c r="VD168" s="587" t="n"/>
      <c r="VE168" s="68">
        <f>IF(VD168&gt;0,((VD168-VD167)/VD167),0)</f>
        <v/>
      </c>
      <c r="VF168" s="68">
        <f>VE168-$V168</f>
        <v/>
      </c>
      <c r="VG168" s="68">
        <f>IF(VD168&gt;0,(VD168-VG$10)/VG$10,0)</f>
        <v/>
      </c>
      <c r="VH168" s="68" t="n"/>
      <c r="VI168" s="15">
        <f>IF(VD168&gt;0,(VD168-VD$10)/VD$10,0)</f>
        <v/>
      </c>
      <c r="VM168" s="21">
        <f>IF($C168&gt;0,(($IK$5*IG168)+($GT$5*GP168)+($JM$5*JI168)+($JF$5*JB168)+($IY$5*IU168)+($IR$5*IN168)+($ID$5*HZ168)+($HW$5*HS168)+($HP$5*HL168)+($HI$5*HE168)+($GF$5*GB168)+($FY$5*FU168)+($FR$5*FN168)+($FK$5*FG168)+($FD$5*EZ168)+($EW$5*ES168)+($EP$5*EL168)+($EI$5*EE168)+($EB$5*DX168)+($DU$5*DQ168)+($DN$5*DJ168)+($DG$5*DC168)+($CZ$5*CV168)+($CS$5*CO168)+($CL$5*CH168)+($CE$5*CA168)+($BX$5*BT168)+($BQ$5*BM168)+($BJ$5*BF168)+($BC$5*AY168)+($AV$5*AR168)+($AO$5*AK168)+($AH$5*AD168)+($JT$5*JP168)+($KA$5*JW168)+($KO$5*KK168)+($PR$5*PN168)+($GM$5*GI168)+($HA$5*GW168)+($KV$5*KR168)+($KH$5*KD168)+($LC$5*KY168)+($MS$5*MO168)+($ML$5*MH168)+($ME$5*MA168)+($LX$5*LT168)+($LQ$5*LM168)+($LJ$5*LF168)+(MV168*$MZ$5)+(NC168*$NG$5)+(NJ168*$NN$5)+($OI$5*OE168)+($NU$5*NQ168)+($OB$5*NX168)+($PK$5*PG168)+($OP$5*OL168)+($OW$5*OS168)+($PD$5*OZ168)+(PU168*$PY$5)+(QB168*$QF$5)+(QI168*$QM$5)+(QP168*$QT$5)+(QW168*$RA$5)+(RD168*$RH$5)+(RK168*$RO$5)+(RR168*$RV$5)+(RY168*$SC$5)+(SF168*$SJ$5)+(SM168*$SQ$5)+(ST168*$SX$5)+(TA168*$TE$5))+(TH168*$TL$5)+(TO168*$TS$5))/$VM$5</f>
        <v/>
      </c>
      <c r="VN168" s="538" t="n"/>
      <c r="VO168" s="21">
        <f>IF($C168&gt;0,(($IK$5*II168)+($GT$5*GR168)+($JM$5*JK168)+($JF$5*JD168)+($IY$5*IW168)+($IR$5*IP168)+($ID$5*IB168)+($HW$5*HU168)+($HP$5*HN168)+($HI$5*HG168)+($GF$5*GD168)+($FY$5*FW168)+($FR$5*FP168)+($FK$5*FI168)+($FD$5*FB168)+($EW$5*EU168)+($EP$5*EN168)+($EI$5*EG168)+($EB$5*DZ168)+($DU$5*DS168)+($DN$5*DL168)+($DG$5*DE168)+($CZ$5*CX168)+($CS$5*CQ168)+($CL$5*CJ168)+($CE$5*CC168)+($BX$5*BV168)+($BQ$5*BO168)+($BJ$5*BH168)+($BC$5*BA168)+($AV$5*AT168)+($AO$5*AM168)+($AH$5*AF168)+($KO$5*KM168)+($KH$5*KF168)+($KA$5*JY168)+($JT$5*JR168)+($PR$5*PP168)+($GM$5*GK168)+($HA$5*GY168)+($KV$5*KT168)+($LC$5*LA168)+($MS$5*MQ168)+($ML$5*MJ168)+($ME$5*MC168)+($LX$5*LV168)+($LQ$5*LO168)+($LJ$5*LH168)+(MX168*$MZ$5)+(NE168*$NG$5)+(NL168*$NN$5)+($OI$5*OG168)+($NU$5*NS168)+($OB$5*NZ168)+($PD$5*PB168)+($OW$5*OU168)+($OP$5*ON168)+($PK$5*PI168)+($PY$5*PW168)+($QF$5*QD168)+($QM$5*QK168)+($QT$5*QR168)+($RA$5*QY168)+($RH$5*RF168)+($RO$5*RM168)+(RT168*$RV$5)+(SA168*$SC$5)+(SH168*$SJ$5)+(SO168*$SQ$5)+(SV168*$SX$5)+(TC168*$TE$5)+(TJ168*$TL$5)+(TQ168*$TS$5))/$VM$5,0)</f>
        <v/>
      </c>
      <c r="VP168" s="14" t="n"/>
      <c r="VQ168" s="21">
        <f>IF($C168&gt;0,(($IK$5*IK168)+($GT$5*GT168)+($JM$5*JM168)+($JF$5*JF168)+($IY$5*IY168)+($IR$5*IR168)+($ID$5*ID168)+($HW$5*HW168)+($HP$5*HP168)+($HI$5*HI168)+($GF$5*GF168)+($FY$5*FY168)+($FR$5*FR168)+($FK$5*FK168)+($FD$5*FD168)+($EW$5*EW168)+($EP$5*EP168)+($EI$5*EI168)+($EB$5*EB168)+($DU$5*DU168)+($DN$5*DN168)+($DG$5*DG168)+($CZ$5*CZ168)+($CS$5*CS168)+($CL$5*CL168)+($CE$5*CE168)+($BX$5*BX168)+($BQ$5*BQ168)+($BJ$5*BJ168)+($BC$5*BC168)+($AV$5*AV168)+($AO$5*AO168)+($AH$5*AH168)+($KO$5*KO168)+($PR$5*PR168)+($GM$5*GM168)+($HA$5*HA168)+($KH$5*KH168)+($KA$5*KA168)+($JT$5*JT168)+($KV$5*KV168)+($LC$5*LC168)+($MS$5*MS168)+($ML$5*ML168)+($ME$5*ME168)+($LX$5*LX168)+($LQ$5*LQ168)+($LJ$5*LJ168)+($OI$5*OI168)+($NU$5*NU168)+($NN$5*NN168)+($NG$5*NG168)+($MZ$5*MZ168)+(OB168*$OB$5)+($PD$5*PD168)+($OW$5*OW168)+($OP$5*OP168)+($PK$5*PK168)+(PY168*$PY$5)+(QF168*$QF$5)+(QM168*$QM$5)+(QT168*$QT$5)+(RA168*$RA$5)+(RH168*$RH$5)+(RO168*$RO$5)+(RV168*$RV$5)+(SC168*$SC$5)+(SJ168*$SJ$5)+(SQ168*$SQ$5)+(SX168*$SX$5)+(TE168*$TE$5)+(TL168*$TL$5)+(TS168*$TS$5))/$VM$5,0)</f>
        <v/>
      </c>
    </row>
    <row r="169" ht="16" customHeight="1" s="545">
      <c r="A169" s="127" t="n">
        <v>45890</v>
      </c>
      <c r="B169" s="4">
        <f>A169</f>
        <v/>
      </c>
      <c r="C169" s="13" t="n">
        <v>44785.5</v>
      </c>
      <c r="D169" s="138">
        <f>IF(C169&gt;0,C169-C168,0)</f>
        <v/>
      </c>
      <c r="E169" s="68">
        <f>IF(C169&gt;0,D169/C168,0)</f>
        <v/>
      </c>
      <c r="F169" s="15">
        <f>IF(C169&gt;0,(C169-C$10)/C$10,0)</f>
        <v/>
      </c>
      <c r="G169" s="13" t="n">
        <v>6370.17</v>
      </c>
      <c r="H169" s="138">
        <f>IF(G169&gt;0,G169-G168,0)</f>
        <v/>
      </c>
      <c r="I169" s="68">
        <f>IF(G169&gt;0,H169/G168,0)</f>
        <v/>
      </c>
      <c r="J169" s="15">
        <f>IF(G169&gt;0,(G169-G$10)/G$10,0)</f>
        <v/>
      </c>
      <c r="K169" s="13" t="n">
        <v>21100.31</v>
      </c>
      <c r="L169" s="138">
        <f>IF(K169&gt;0,K169-K168,0)</f>
        <v/>
      </c>
      <c r="M169" s="68">
        <f>IF(K169&gt;0,L169/K168,0)</f>
        <v/>
      </c>
      <c r="N169" s="15">
        <f>IF(K169&gt;0,(K169-K$10)/K$10,0)</f>
        <v/>
      </c>
      <c r="O169" s="13" t="n">
        <v>2274.1</v>
      </c>
      <c r="P169" s="138">
        <f>IF(O169&gt;0,O169-O168,0)</f>
        <v/>
      </c>
      <c r="Q169" s="68">
        <f>IF(O169&gt;0,P169/O168,0)</f>
        <v/>
      </c>
      <c r="R169" s="15">
        <f>IF(O169&gt;0,(O169-O$10)/O$10,0)</f>
        <v/>
      </c>
      <c r="S169" s="18">
        <f>IF(O169&gt;0,(((O169*0.7)*Q169)+((K169*0.9)*M169)+((G169*0.65)*I169)+((C169*0.6)*E169))/(O169+K169+G169+C169),0)</f>
        <v/>
      </c>
      <c r="T169" s="121">
        <f>IF(O169&gt;0,(S169*200)+T168,0)</f>
        <v/>
      </c>
      <c r="U169" s="121">
        <f>T169</f>
        <v/>
      </c>
      <c r="V169" s="134">
        <f>IF(T169&gt;0,(T169-T168)/T168,0)</f>
        <v/>
      </c>
      <c r="W169" s="21">
        <f>IF(T169&gt;0,(T169-T$11)/T$11,0)</f>
        <v/>
      </c>
      <c r="X169" s="18">
        <f>IF(T169&gt;0,((Q169+M169+I169+E169)/4),0)</f>
        <v/>
      </c>
      <c r="Y169" s="353" t="n">
        <v>144551.31</v>
      </c>
      <c r="Z169" s="15" t="n">
        <v>2e-06</v>
      </c>
      <c r="AA169" s="21">
        <f>Z169-$V169</f>
        <v/>
      </c>
      <c r="AC169" s="13" t="n">
        <v>245.77</v>
      </c>
      <c r="AD169" s="68">
        <f>IF(AC169&gt;0,((AC169-AC168)/AC168),0)</f>
        <v/>
      </c>
      <c r="AE169" s="68">
        <f>IF(AC169&gt;0,AD169-$V169,0)</f>
        <v/>
      </c>
      <c r="AF169" s="68">
        <f>IF(AC169&gt;0,(AC169-AF$10)/AF$10,0)</f>
        <v/>
      </c>
      <c r="AG169" s="68" t="n"/>
      <c r="AH169" s="15">
        <f>IF(AC169&gt;0,(AC169-AC$10)/AC$10,0)</f>
        <v/>
      </c>
      <c r="AJ169" s="13" t="n">
        <v>23.8</v>
      </c>
      <c r="AK169" s="68">
        <f>IF(AJ169&gt;0,((AJ169-AJ168)/AJ168),0)</f>
        <v/>
      </c>
      <c r="AL169" s="68">
        <f>IF(AJ169&gt;0,AK169-$V169,0)</f>
        <v/>
      </c>
      <c r="AM169" s="68">
        <f>IF(AJ169&gt;0,(AJ169-AM$10)/AM$10,0)</f>
        <v/>
      </c>
      <c r="AN169" s="68" t="n"/>
      <c r="AO169" s="15">
        <f>IF(AJ169&gt;0,(AJ169-AJ$10)/AJ$10,0)</f>
        <v/>
      </c>
      <c r="AQ169" s="13" t="n">
        <v>23.22</v>
      </c>
      <c r="AR169" s="68">
        <f>IF(AQ169&gt;0,((AQ169-AQ168)/AQ168),0)</f>
        <v/>
      </c>
      <c r="AS169" s="68">
        <f>IF(AQ169&gt;0,AR169-$V169,0)</f>
        <v/>
      </c>
      <c r="AT169" s="68">
        <f>IF(AQ169&gt;0,(AQ169-AT$10)/AT$10,0)</f>
        <v/>
      </c>
      <c r="AU169" s="68" t="n"/>
      <c r="AV169" s="15">
        <f>IF(AQ169&gt;0,(AQ169-AQ$10)/AQ$10,0)</f>
        <v/>
      </c>
      <c r="AX169" s="13" t="n">
        <v>221.57</v>
      </c>
      <c r="AY169" s="68">
        <f>IF(AX169&gt;0,((AX169-AX168)/AX168),0)</f>
        <v/>
      </c>
      <c r="AZ169" s="68">
        <f>IF(AX169&gt;0,AY169-$V169,0)</f>
        <v/>
      </c>
      <c r="BA169" s="68">
        <f>IF(AX169&gt;0,(AX169-BA$10)/BA$10,0)</f>
        <v/>
      </c>
      <c r="BB169" s="68" t="n"/>
      <c r="BC169" s="15">
        <f>IF(AX169&gt;0,(AX169-AX$10)/AX$10,0)</f>
        <v/>
      </c>
      <c r="BE169" s="13" t="n">
        <v>81.39</v>
      </c>
      <c r="BF169" s="68">
        <f>IF(BE169&gt;0,((BE169-BE168)/BE168),0)</f>
        <v/>
      </c>
      <c r="BG169" s="68">
        <f>IF(BE169&gt;0,BF169-$V169,0)</f>
        <v/>
      </c>
      <c r="BH169" s="68" t="n"/>
      <c r="BI169" s="68" t="n"/>
      <c r="BJ169" s="15">
        <f>IF(BE169&gt;0,(BE169-BE$10)/BE$10,0)</f>
        <v/>
      </c>
      <c r="BL169" s="13" t="n">
        <v>74.76000000000001</v>
      </c>
      <c r="BM169" s="68">
        <f>IF(BL169&gt;0,((BL169-BL168)/BL168),0)</f>
        <v/>
      </c>
      <c r="BN169" s="68">
        <f>IF(BL169&gt;0,BM169-$V169,0)</f>
        <v/>
      </c>
      <c r="BO169" s="68">
        <f>IF(BL169&gt;0,(BL169-BO$10)/BO$10,0)</f>
        <v/>
      </c>
      <c r="BP169" s="68" t="n"/>
      <c r="BQ169" s="15">
        <f>IF(BL169&gt;0,(BL169-BL$10)/BL$10,0)</f>
        <v/>
      </c>
      <c r="BS169" s="13" t="n">
        <v>43.47</v>
      </c>
      <c r="BT169" s="68">
        <f>IF(BS169&gt;0,((BS169-BS168)/BS168),0)</f>
        <v/>
      </c>
      <c r="BU169" s="68">
        <f>IF(BS169&gt;0,BT169-$V169,0)</f>
        <v/>
      </c>
      <c r="BV169" s="68">
        <f>IF(BS169&gt;0,(BS169-BV$10)/BV$10,0)</f>
        <v/>
      </c>
      <c r="BW169" s="68" t="n"/>
      <c r="BX169" s="15">
        <f>IF(BS169&gt;0,(BS169-BS$10)/BS$10,0)</f>
        <v/>
      </c>
      <c r="BZ169" s="13" t="n"/>
      <c r="CA169" s="68">
        <f>IF(BZ169&gt;0,((BZ169-BZ168)/BZ168),0)</f>
        <v/>
      </c>
      <c r="CB169" s="68">
        <f>IF(BZ169&gt;0,CA169-$V169,0)</f>
        <v/>
      </c>
      <c r="CC169" s="68">
        <f>IF(BZ169&gt;0,(BZ169-CC$10)/CC$10,0)</f>
        <v/>
      </c>
      <c r="CD169" s="68" t="n"/>
      <c r="CE169" s="15">
        <f>IF(BZ169&gt;0,(BZ169-BZ$10)/BZ$10,0)</f>
        <v/>
      </c>
      <c r="CG169" s="13" t="n">
        <v>29.64</v>
      </c>
      <c r="CH169" s="68">
        <f>IF(CG169&gt;0,((CG169-CG168)/CG168),0)</f>
        <v/>
      </c>
      <c r="CI169" s="68">
        <f>IF(CG169&gt;0,CH169-$V169,0)</f>
        <v/>
      </c>
      <c r="CJ169" s="68">
        <f>IF(CG169&gt;0,(CG169-CJ$10)/CJ$10,0)</f>
        <v/>
      </c>
      <c r="CK169" s="68" t="n"/>
      <c r="CL169" s="15">
        <f>IF(CG169&gt;0,(CG169-CG$10)/CG$10,0)</f>
        <v/>
      </c>
      <c r="CN169" s="13" t="n">
        <v>33.58</v>
      </c>
      <c r="CO169" s="68">
        <f>IF(CN169&gt;0,((CN169-CN168)/CN168),0)</f>
        <v/>
      </c>
      <c r="CP169" s="68">
        <f>IF(CN169&gt;0,CO169-$V169,0)</f>
        <v/>
      </c>
      <c r="CQ169" s="68">
        <f>IF(CN169&gt;0,(CN169-CQ$10)/CQ$10,0)</f>
        <v/>
      </c>
      <c r="CR169" s="68" t="n"/>
      <c r="CS169" s="15">
        <f>IF(CN169&gt;0,(CN169-CN$10)/CN$10,0)</f>
        <v/>
      </c>
      <c r="CU169" s="13" t="n">
        <v>38.4</v>
      </c>
      <c r="CV169" s="68">
        <f>IF(CU169&gt;0,((CU169-CU168)/CU168),0)</f>
        <v/>
      </c>
      <c r="CW169" s="68">
        <f>IF(CU169&gt;0,CV169-$V169,0)</f>
        <v/>
      </c>
      <c r="CX169" s="68">
        <f>IF(CU169&gt;0,(CU169-CX$10)/CX$10,0)</f>
        <v/>
      </c>
      <c r="CY169" s="68" t="n"/>
      <c r="CZ169" s="15">
        <f>IF(CU169&gt;0,(CU169-CU$10)/CU$10,0)</f>
        <v/>
      </c>
      <c r="DB169" s="13" t="n">
        <v>20.87</v>
      </c>
      <c r="DC169" s="68">
        <f>IF(DB169&gt;0,((DB169-DB168)/DB168),0)</f>
        <v/>
      </c>
      <c r="DD169" s="68">
        <f>IF(DB169&gt;0,DC169-$V169,0)</f>
        <v/>
      </c>
      <c r="DE169" s="68">
        <f>IF(DB169&gt;0,(DB169-DE$10)/DE$10,0)</f>
        <v/>
      </c>
      <c r="DF169" s="68" t="n"/>
      <c r="DG169" s="15">
        <f>IF(DB169&gt;0,(DB169-DB$10)/DB$10,0)</f>
        <v/>
      </c>
      <c r="DI169" s="13" t="n">
        <v>50.31</v>
      </c>
      <c r="DJ169" s="68">
        <f>IF(DI169&gt;0,((DI169-DI168)/DI168),0)</f>
        <v/>
      </c>
      <c r="DK169" s="68">
        <f>IF(DI169&gt;0,DJ169-$V169,0)</f>
        <v/>
      </c>
      <c r="DL169" s="68">
        <f>IF(DI169&gt;0,(DI169-DL$10)/DL$10,0)</f>
        <v/>
      </c>
      <c r="DM169" s="68" t="n"/>
      <c r="DN169" s="15">
        <f>IF(DI169&gt;0,(DI169-DI$10)/DI$10,0)</f>
        <v/>
      </c>
      <c r="DP169" s="13" t="n">
        <v>44.1</v>
      </c>
      <c r="DQ169" s="68">
        <f>IF(DP169&gt;0,((DP169-DP168)/DP168),0)</f>
        <v/>
      </c>
      <c r="DR169" s="68">
        <f>IF(DP169&gt;0,DQ169-$V169,0)</f>
        <v/>
      </c>
      <c r="DS169" s="68" t="n"/>
      <c r="DT169" s="68" t="n"/>
      <c r="DU169" s="15">
        <f>IF(DP169&gt;0,(DP169-DP$10)/DP$10,0)</f>
        <v/>
      </c>
      <c r="DV169" s="18" t="n"/>
      <c r="DW169" s="13" t="n">
        <v>36.86</v>
      </c>
      <c r="DX169" s="68">
        <f>IF(DW169&gt;0,((DW169-DW168)/DW168),0)</f>
        <v/>
      </c>
      <c r="DY169" s="68">
        <f>IF(DW169&gt;0,DX169-$V169,0)</f>
        <v/>
      </c>
      <c r="DZ169" s="68">
        <f>IF(DW169&gt;0,(DW169-DZ$10)/DZ$10,0)</f>
        <v/>
      </c>
      <c r="EA169" s="68" t="n"/>
      <c r="EB169" s="15">
        <f>IF(DW169&gt;0,(DW169-DW$10)/DW$10,0)</f>
        <v/>
      </c>
      <c r="ED169" s="13" t="n">
        <v>39.6</v>
      </c>
      <c r="EE169" s="68">
        <f>IF(ED169&gt;0,((ED169-ED168)/ED168),0)</f>
        <v/>
      </c>
      <c r="EF169" s="68">
        <f>IF(ED169&gt;0,EE169-$V169,0)</f>
        <v/>
      </c>
      <c r="EG169" s="68">
        <f>IF(ED169&gt;0,(ED169-EG$10)/EG$10,0)</f>
        <v/>
      </c>
      <c r="EH169" s="68" t="n"/>
      <c r="EI169" s="15">
        <f>IF(ED169&gt;0,(ED169-ED$10)/ED$10,0)</f>
        <v/>
      </c>
      <c r="EK169" s="13" t="n">
        <v>130.55</v>
      </c>
      <c r="EL169" s="68">
        <f>IF(EK169&gt;0,((EK169-EK168)/EK168),0)</f>
        <v/>
      </c>
      <c r="EM169" s="68">
        <f>IF(EK169&gt;0,EL169-$V169,0)</f>
        <v/>
      </c>
      <c r="EN169" s="68">
        <f>IF(EK169&gt;0,(EK169-EN$10)/EN$10,0)</f>
        <v/>
      </c>
      <c r="EO169" s="68" t="n"/>
      <c r="EP169" s="15">
        <f>IF(EK169&gt;0,(EK169-EK$10)/EK$10,0)</f>
        <v/>
      </c>
      <c r="ER169" s="13" t="n">
        <v>40.37</v>
      </c>
      <c r="ES169" s="68">
        <f>IF(ER169&gt;0,((ER169-ER168)/ER168),0)</f>
        <v/>
      </c>
      <c r="ET169" s="68">
        <f>IF(ER169&gt;0,ES169-$V169,0)</f>
        <v/>
      </c>
      <c r="EU169" s="68">
        <f>IF(ER169&gt;0,(ER169-EU$10)/EU$10,0)</f>
        <v/>
      </c>
      <c r="EV169" s="68" t="n"/>
      <c r="EW169" s="15">
        <f>IF(ER169&gt;0,(ER169-ER$10)/ER$10,0)</f>
        <v/>
      </c>
      <c r="EY169" s="13" t="n">
        <v>42.43</v>
      </c>
      <c r="EZ169" s="68">
        <f>IF(EY169&gt;0,((EY169-EY168)/EY168),0)</f>
        <v/>
      </c>
      <c r="FA169" s="68">
        <f>IF(EY169&gt;0,EZ169-$V169,0)</f>
        <v/>
      </c>
      <c r="FB169" s="68" t="n"/>
      <c r="FC169" s="68" t="n"/>
      <c r="FD169" s="15">
        <f>IF(EY169&gt;0,(EY169-EY$10)/EY$10,0)</f>
        <v/>
      </c>
      <c r="FF169" s="13" t="n">
        <v>58.64</v>
      </c>
      <c r="FG169" s="68">
        <f>IF(FF169&gt;0,((FF169-FF168)/FF168),0)</f>
        <v/>
      </c>
      <c r="FH169" s="68">
        <f>IF(FF169&gt;0,FG169-$V169,0)</f>
        <v/>
      </c>
      <c r="FI169" s="68">
        <f>IF(FF169&gt;0,(FF169-FI$10)/FI$10,0)</f>
        <v/>
      </c>
      <c r="FJ169" s="68" t="n"/>
      <c r="FK169" s="15">
        <f>IF(FF169&gt;0,(FF169-FF$10)/FF$10,0)</f>
        <v/>
      </c>
      <c r="FM169" s="13" t="n">
        <v>197.8</v>
      </c>
      <c r="FN169" s="68">
        <f>IF(FM169&gt;0,((FM169-FM168)/FM168),0)</f>
        <v/>
      </c>
      <c r="FO169" s="68">
        <f>IF(FM169&gt;0,FN169-$V169,0)</f>
        <v/>
      </c>
      <c r="FP169" s="68">
        <f>IF(FM169&gt;0,(FM169-FP$10)/FP$10,0)</f>
        <v/>
      </c>
      <c r="FQ169" s="68" t="n"/>
      <c r="FR169" s="15">
        <f>IF(FM169&gt;0,(FM169-FM$10)/FM$10,0)</f>
        <v/>
      </c>
      <c r="FT169" s="13" t="n">
        <v>93.20999999999999</v>
      </c>
      <c r="FU169" s="68">
        <f>IF(FT169&gt;0,((FT169-FT168)/FT168),0)</f>
        <v/>
      </c>
      <c r="FV169" s="68">
        <f>IF(FT169&gt;0,FU169-$V169,0)</f>
        <v/>
      </c>
      <c r="FW169" s="68">
        <f>IF(FT169&gt;0,(FT169-FW$10)/FW$10,0)</f>
        <v/>
      </c>
      <c r="FX169" s="68" t="n"/>
      <c r="FY169" s="15">
        <f>IF(FT169&gt;0,(FT169-FT$10)/FT$10,0)</f>
        <v/>
      </c>
      <c r="GA169" s="13" t="n">
        <v>18.44</v>
      </c>
      <c r="GB169" s="68">
        <f>IF(GA169&gt;0,((GA169-GA168)/GA168),0)</f>
        <v/>
      </c>
      <c r="GC169" s="68">
        <f>IF(GA169&gt;0,GB169-$V169,0)</f>
        <v/>
      </c>
      <c r="GD169" s="68" t="n"/>
      <c r="GE169" s="68" t="n"/>
      <c r="GF169" s="15">
        <f>IF(GA169&gt;0,(GA169-GA$10)/GA$10,0)</f>
        <v/>
      </c>
      <c r="GG169" s="18" t="n"/>
      <c r="GH169" s="13" t="n">
        <v>20.49</v>
      </c>
      <c r="GI169" s="68">
        <f>IF(GH169&gt;0,((GH169-GH168)/GH168),0)</f>
        <v/>
      </c>
      <c r="GJ169" s="68">
        <f>IF(GH169&gt;0,GI169-$V169,0)</f>
        <v/>
      </c>
      <c r="GK169" s="68">
        <f>IF(GH169&gt;0,(GH169-GK$10)/GK$10,0)</f>
        <v/>
      </c>
      <c r="GL169" s="68" t="n"/>
      <c r="GM169" s="15">
        <f>IF(GH169&gt;0,(GH169-GH$10)/GH$10,0)</f>
        <v/>
      </c>
      <c r="GO169" s="13" t="n">
        <v>26.33</v>
      </c>
      <c r="GP169" s="68">
        <f>IF(GO169&gt;0,((GO169-GO168)/GO168),0)</f>
        <v/>
      </c>
      <c r="GQ169" s="68">
        <f>IF(GO169&gt;0,GP169-$V169,0)</f>
        <v/>
      </c>
      <c r="GR169" s="68" t="n"/>
      <c r="GS169" s="68" t="n"/>
      <c r="GT169" s="15">
        <f>IF(GO169&gt;0,(GO169-GO$10)/GO$10,0)</f>
        <v/>
      </c>
      <c r="GV169" s="13" t="n">
        <v>16.36</v>
      </c>
      <c r="GW169" s="68">
        <f>IF(GV169&gt;0,((GV169-GV168)/GV168),0)</f>
        <v/>
      </c>
      <c r="GX169" s="68">
        <f>IF(GV169&gt;0,GW169-$V169,0)</f>
        <v/>
      </c>
      <c r="GY169" s="68">
        <f>IF(GV169&gt;0,(GV169-GY$10)/GY$10,0)</f>
        <v/>
      </c>
      <c r="GZ169" s="68" t="n"/>
      <c r="HA169" s="15">
        <f>IF(GV169&gt;0,(GV169-GV$10)/GV$10,0)</f>
        <v/>
      </c>
      <c r="HD169" s="13" t="n">
        <v>320.11</v>
      </c>
      <c r="HE169" s="68">
        <f>IF(HD169&gt;0,((HD169-HD168)/HD168),0)</f>
        <v/>
      </c>
      <c r="HF169" s="68">
        <f>IF(HD169&gt;0,HE169-$V169,0)</f>
        <v/>
      </c>
      <c r="HG169" s="68">
        <f>IF(HD169&gt;0,(HD169-HG$10)/HG$10,0)</f>
        <v/>
      </c>
      <c r="HH169" s="68" t="n"/>
      <c r="HI169" s="15">
        <f>IF(HD169&gt;0,(HD169-HD$10)/HD$10,0)</f>
        <v/>
      </c>
      <c r="HK169" s="13" t="n">
        <v>64.78</v>
      </c>
      <c r="HL169" s="68">
        <f>IF(HK169&gt;0,((HK169-HK168)/HK168),0)</f>
        <v/>
      </c>
      <c r="HM169" s="68">
        <f>IF(HK169&gt;0,HL169-$V169,0)</f>
        <v/>
      </c>
      <c r="HN169" s="68">
        <f>IF(HK169&gt;0,(HK169-HN$10)/HN$10,0)</f>
        <v/>
      </c>
      <c r="HO169" s="68" t="n"/>
      <c r="HP169" s="15">
        <f>IF(HK169&gt;0,(HK169-HK$10)/HK$10,0)</f>
        <v/>
      </c>
      <c r="HR169" s="13" t="n">
        <v>109.23</v>
      </c>
      <c r="HS169" s="68">
        <f>IF(HR169&gt;0,((HR169-HR168)/HR168),0)</f>
        <v/>
      </c>
      <c r="HT169" s="68">
        <f>IF(HR169&gt;0,HS169-$V169,0)</f>
        <v/>
      </c>
      <c r="HU169" s="68">
        <f>IF(HR169&gt;0,(HR169-HU$10)/HU$10,0)</f>
        <v/>
      </c>
      <c r="HV169" s="68" t="n"/>
      <c r="HW169" s="15">
        <f>IF(HR169&gt;0,(HR169-HR$10)/HR$10,0)</f>
        <v/>
      </c>
      <c r="HY169" s="13" t="n">
        <v>174.98</v>
      </c>
      <c r="HZ169" s="68">
        <f>IF(HY169&gt;0,((HY169-HY168)/HY168),0)</f>
        <v/>
      </c>
      <c r="IA169" s="68">
        <f>IF(HY169&gt;0,HZ169-$V169,0)</f>
        <v/>
      </c>
      <c r="IB169" s="68">
        <f>IF(HY169&gt;0,(HY169-IB$10)/IB$10,0)</f>
        <v/>
      </c>
      <c r="IC169" s="68" t="n"/>
      <c r="ID169" s="15">
        <f>IF(HY169&gt;0,(HY169-HY$10)/HY$10,0)</f>
        <v/>
      </c>
      <c r="IF169" s="13" t="n">
        <v>289.6</v>
      </c>
      <c r="IG169" s="68">
        <f>IF(IF169&gt;0,((IF169-IF168)/IF168),0)</f>
        <v/>
      </c>
      <c r="IH169" s="68">
        <f>IF(IF169&gt;0,IG169-$V169,0)</f>
        <v/>
      </c>
      <c r="II169" s="68">
        <f>IF(IF169&gt;0,(IF169-II$10)/II$10,0)</f>
        <v/>
      </c>
      <c r="IJ169" s="68" t="n"/>
      <c r="IK169" s="15">
        <f>IF(IF169&gt;0,(IF169-IF$10)/IF$10,0)</f>
        <v/>
      </c>
      <c r="IM169" s="13" t="n">
        <v>266.48</v>
      </c>
      <c r="IN169" s="68">
        <f>IF(IM169&gt;0,((IM169-IM168)/IM168),0)</f>
        <v/>
      </c>
      <c r="IO169" s="68">
        <f>IF(IM169&gt;0,IN169-$V169,0)</f>
        <v/>
      </c>
      <c r="IP169" s="68">
        <f>IF(IM169&gt;0,(IM169-IP$10)/IP$10,0)</f>
        <v/>
      </c>
      <c r="IQ169" s="68" t="n"/>
      <c r="IR169" s="15">
        <f>IF(IM169&gt;0,(IM169-IM$10)/IM$10,0)</f>
        <v/>
      </c>
      <c r="IT169" s="13" t="n">
        <v>71.43000000000001</v>
      </c>
      <c r="IU169" s="68">
        <f>IF(IT169&gt;0,((IT169-IT168)/IT168),0)</f>
        <v/>
      </c>
      <c r="IV169" s="68">
        <f>IF(IT169&gt;0,IU169-$V169,0)</f>
        <v/>
      </c>
      <c r="IW169" s="68">
        <f>IF(IT169&gt;0,(IT169-IW$10)/IW$10,0)</f>
        <v/>
      </c>
      <c r="IX169" s="68" t="n"/>
      <c r="IY169" s="15">
        <f>IF(IT169&gt;0,(IT169-IT$10)/IT$10,0)</f>
        <v/>
      </c>
      <c r="JA169" s="13" t="n">
        <v>739.1</v>
      </c>
      <c r="JB169" s="68">
        <f>IF(JA169&gt;0,((JA169-JA168)/JA168),0)</f>
        <v/>
      </c>
      <c r="JC169" s="68">
        <f>IF(JA169&gt;0,JB169-$V169,0)</f>
        <v/>
      </c>
      <c r="JD169" s="68">
        <f>IF(JA169&gt;0,(JA169-JD$10)/JD$10,0)</f>
        <v/>
      </c>
      <c r="JE169" s="68" t="n"/>
      <c r="JF169" s="15">
        <f>IF(JA169&gt;0,(JA169-JA$10)/JA$10,0)</f>
        <v/>
      </c>
      <c r="JH169" s="13" t="n">
        <v>504.24</v>
      </c>
      <c r="JI169" s="68">
        <f>IF(JH169&gt;0,((JH169-JH168)/JH168),0)</f>
        <v/>
      </c>
      <c r="JJ169" s="68">
        <f>IF(JH169&gt;0,JI169-$V169,0)</f>
        <v/>
      </c>
      <c r="JK169" s="68">
        <f>IF(JH169&gt;0,(JH169-JK$10)/JK$10,0)</f>
        <v/>
      </c>
      <c r="JL169" s="68" t="n"/>
      <c r="JM169" s="15">
        <f>IF(JH169&gt;0,(JH169-JH$10)/JH$10,0)</f>
        <v/>
      </c>
      <c r="JO169" s="13" t="n">
        <v>24.38</v>
      </c>
      <c r="JP169" s="68">
        <f>IF(JO169&gt;0,((JO169-JO168)/JO168),0)</f>
        <v/>
      </c>
      <c r="JQ169" s="68">
        <f>IF(JO169&gt;0,JP169-$V169,0)</f>
        <v/>
      </c>
      <c r="JR169" s="68">
        <f>IF(JO169&gt;0,(JO169-JR$10)/JR$10,0)</f>
        <v/>
      </c>
      <c r="JS169" s="68" t="n"/>
      <c r="JT169" s="15">
        <f>IF(JO169&gt;0,(JO169-JO$10)/JO$10,0)</f>
        <v/>
      </c>
      <c r="JV169" s="13" t="n">
        <v>1.95</v>
      </c>
      <c r="JW169" s="68">
        <f>IF(JV169&gt;0,((JV169-JV168)/JV168),0)</f>
        <v/>
      </c>
      <c r="JX169" s="68">
        <f>IF(JV169&gt;0,JW169-$V169,0)</f>
        <v/>
      </c>
      <c r="JY169" s="68">
        <f>IF(JV169&gt;0,(JV169-JY$10)/JY$10,0)</f>
        <v/>
      </c>
      <c r="JZ169" s="68" t="n"/>
      <c r="KA169" s="15">
        <f>IF(JV169&gt;0,(JV169-JV$10)/JV$10,0)</f>
        <v/>
      </c>
      <c r="KC169" s="13" t="n">
        <v>20.63</v>
      </c>
      <c r="KD169" s="68">
        <f>IF(KC169&gt;0,((KC169-KC168)/KC168),0)</f>
        <v/>
      </c>
      <c r="KE169" s="68">
        <f>IF(KC169&gt;0,KD169-$V169,0)</f>
        <v/>
      </c>
      <c r="KF169" s="68">
        <f>IF(KC169&gt;0,(KC169-KF$10)/KF$10,0)</f>
        <v/>
      </c>
      <c r="KG169" s="68" t="n"/>
      <c r="KH169" s="15">
        <f>IF(KC169&gt;0,(KC169-KC$10)/KC$10,0)</f>
        <v/>
      </c>
      <c r="KI169" s="18" t="n"/>
      <c r="KJ169" s="13" t="n">
        <v>110.86</v>
      </c>
      <c r="KK169" s="68">
        <f>IF(KJ169&gt;0,((KJ169-KJ168)/KJ168),0)</f>
        <v/>
      </c>
      <c r="KL169" s="68">
        <f>IF(KJ169&gt;0,KK169-$V169,0)</f>
        <v/>
      </c>
      <c r="KM169" s="68">
        <f>IF(KJ169&gt;0,(KJ169-KM$10)/KM$10,0)</f>
        <v/>
      </c>
      <c r="KN169" s="68" t="n"/>
      <c r="KO169" s="15">
        <f>IF(KJ169&gt;0,(KJ169-KJ$10)/KJ$10,0)</f>
        <v/>
      </c>
      <c r="KQ169" s="13" t="n">
        <v>1.91</v>
      </c>
      <c r="KR169" s="68">
        <f>IF(KQ169&gt;0,((KQ169-KQ168)/KQ168),0)</f>
        <v/>
      </c>
      <c r="KS169" s="68">
        <f>IF(KQ169&gt;0,KR169-$V169,0)</f>
        <v/>
      </c>
      <c r="KT169" s="68">
        <f>IF(KQ169&gt;0,(KQ169-KT$10)/KT$10,0)</f>
        <v/>
      </c>
      <c r="KU169" s="68" t="n"/>
      <c r="KV169" s="15">
        <f>IF(KQ169&gt;0,(KQ169-KQ$10)/KQ$10,0)</f>
        <v/>
      </c>
      <c r="KW169" s="18" t="n"/>
      <c r="KX169" s="13" t="n">
        <v>43.9</v>
      </c>
      <c r="KY169" s="68">
        <f>IF(KX169&gt;0,((KX169-KX168)/KX168),0)</f>
        <v/>
      </c>
      <c r="KZ169" s="68">
        <f>IF(KX169&gt;0,KY169-$V169,0)</f>
        <v/>
      </c>
      <c r="LA169" s="68">
        <f>IF(KX169&gt;0,(KX169-LA$10)/LA$10,0)</f>
        <v/>
      </c>
      <c r="LB169" s="68" t="n"/>
      <c r="LC169" s="15">
        <f>IF(KX169&gt;0,(KX169-KX$10)/KX$10,0)</f>
        <v/>
      </c>
      <c r="LD169" s="18" t="n"/>
      <c r="LE169" s="13" t="n">
        <v>52.05</v>
      </c>
      <c r="LF169" s="68">
        <f>IF(LE169&gt;0,((LE169-LE168)/LE168),0)</f>
        <v/>
      </c>
      <c r="LG169" s="68">
        <f>IF(LE169&gt;0,LF169-$V169,0)</f>
        <v/>
      </c>
      <c r="LH169" s="68">
        <f>IF(LE169&gt;0,(LE169-LH$10)/LH$10,0)</f>
        <v/>
      </c>
      <c r="LI169" s="68" t="n"/>
      <c r="LJ169" s="15">
        <f>IF(LE169&gt;0,(LE169-LE$10)/LE$10,0)</f>
        <v/>
      </c>
      <c r="LL169" s="13" t="n">
        <v>136.34</v>
      </c>
      <c r="LM169" s="68">
        <f>IF(LL169&gt;0,((LL169-LL168)/LL168),0)</f>
        <v/>
      </c>
      <c r="LN169" s="68">
        <f>IF(LL169&gt;0,LM169-$V169,0)</f>
        <v/>
      </c>
      <c r="LO169" s="68">
        <f>IF(LL169&gt;0,(LL169-LO$10)/LO$10,0)</f>
        <v/>
      </c>
      <c r="LP169" s="68" t="n"/>
      <c r="LQ169" s="15">
        <f>IF(LL169&gt;0,(LL169-LL$10)/LL$10,0)</f>
        <v/>
      </c>
      <c r="LS169" s="13" t="n">
        <v>19.51</v>
      </c>
      <c r="LT169" s="68">
        <f>IF(LS169&gt;0,((LS169-LS168)/LS168),0)</f>
        <v/>
      </c>
      <c r="LU169" s="68">
        <f>IF(LS169&gt;0,LT169-$V169,0)</f>
        <v/>
      </c>
      <c r="LV169" s="68" t="n"/>
      <c r="LW169" s="68" t="n"/>
      <c r="LX169" s="15">
        <f>IF(LS169&gt;0,(LS169-LS$10)/LS$10,0)</f>
        <v/>
      </c>
      <c r="LZ169" s="13" t="n">
        <v>14.01</v>
      </c>
      <c r="MA169" s="68">
        <f>IF(LZ169&gt;0,((LZ169-LZ168)/LZ168),0)</f>
        <v/>
      </c>
      <c r="MB169" s="68">
        <f>IF(LZ169&gt;0,MA169-$V169,0)</f>
        <v/>
      </c>
      <c r="MC169" s="68">
        <f>IF(LZ169&gt;0,(LZ169-MC$10)/MC$10,0)</f>
        <v/>
      </c>
      <c r="MD169" s="68" t="n"/>
      <c r="ME169" s="15">
        <f>IF(LZ169&gt;0,(LZ169-LZ$10)/LZ$10,0)</f>
        <v/>
      </c>
      <c r="MG169" s="13" t="n">
        <v>67.19</v>
      </c>
      <c r="MH169" s="68">
        <f>IF(MG169&gt;0,((MG169-MG168)/MG168),0)</f>
        <v/>
      </c>
      <c r="MI169" s="68">
        <f>IF(MG169&gt;0,MH169-$V169,0)</f>
        <v/>
      </c>
      <c r="MJ169" s="68">
        <f>IF(MG169&gt;0,(MG169-MJ$10)/MJ$10,0)</f>
        <v/>
      </c>
      <c r="MK169" s="68" t="n"/>
      <c r="ML169" s="15">
        <f>IF(MG169&gt;0,(MG169-MG$10)/MG$10,0)</f>
        <v/>
      </c>
      <c r="MN169" s="13" t="n">
        <v>165.34</v>
      </c>
      <c r="MO169" s="68">
        <f>IF(MN169&gt;0,((MN169-MN168)/MN168),0)</f>
        <v/>
      </c>
      <c r="MP169" s="68">
        <f>IF(MN169&gt;0,MO169-$V169,0)</f>
        <v/>
      </c>
      <c r="MQ169" s="68">
        <f>IF(MN169&gt;0,(MN169-MQ$10)/MQ$10,0)</f>
        <v/>
      </c>
      <c r="MR169" s="68" t="n"/>
      <c r="MS169" s="15">
        <f>IF(MN169&gt;0,(MN169-MN$10)/MN$10,0)</f>
        <v/>
      </c>
      <c r="MU169" s="13" t="n">
        <v>17.87</v>
      </c>
      <c r="MV169" s="68">
        <f>IF(MU169&gt;0,((MU169-MU168)/MU168),0)</f>
        <v/>
      </c>
      <c r="MW169" s="68">
        <f>IF(MU169&gt;0,MV169-$V169,0)</f>
        <v/>
      </c>
      <c r="MX169" s="68">
        <f>IF(MU169&gt;0,(MU169-MX$10)/MX$10,0)</f>
        <v/>
      </c>
      <c r="MY169" s="68" t="n"/>
      <c r="MZ169" s="15">
        <f>IF(MU169&gt;0,(MU169-MU$10)/MU$10,0)</f>
        <v/>
      </c>
      <c r="NB169" s="13" t="n">
        <v>268.71</v>
      </c>
      <c r="NC169" s="68">
        <f>IF(NB169&gt;0,((NB169-NB168)/NB168),0)</f>
        <v/>
      </c>
      <c r="ND169" s="68">
        <f>IF(NB169&gt;0,NC169-$V169,0)</f>
        <v/>
      </c>
      <c r="NE169" s="68">
        <f>IF(NB169&gt;0,(NB169-NE$10)/NE$10,0)</f>
        <v/>
      </c>
      <c r="NF169" s="68" t="n"/>
      <c r="NG169" s="15">
        <f>IF(NB169&gt;0,(NB169-NB$10)/NB$10,0)</f>
        <v/>
      </c>
      <c r="NI169" s="13" t="n">
        <v>7.69</v>
      </c>
      <c r="NJ169" s="68">
        <f>IF(NI169&gt;0,((NI169-NI168)/NI168),0)</f>
        <v/>
      </c>
      <c r="NK169" s="68">
        <f>IF(NI169&gt;0,NJ169-$V169,0)</f>
        <v/>
      </c>
      <c r="NL169" s="68">
        <f>IF(NI169&gt;0,(NI169-NL$10)/NL$10,0)</f>
        <v/>
      </c>
      <c r="NM169" s="68" t="n"/>
      <c r="NN169" s="15">
        <f>IF(NI169&gt;0,(NI169-NI$10)/NI$10,0)</f>
        <v/>
      </c>
      <c r="NP169" s="13" t="n">
        <v>606</v>
      </c>
      <c r="NQ169" s="68">
        <f>IF(NP169&gt;0,((NP169-NP168)/NP168),0)</f>
        <v/>
      </c>
      <c r="NR169" s="68">
        <f>IF(NP169&gt;0,NQ169-$V169,0)</f>
        <v/>
      </c>
      <c r="NS169" s="68">
        <f>IF(NP169&gt;0,(NP169-NS$10)/NS$10,0)</f>
        <v/>
      </c>
      <c r="NT169" s="68" t="n"/>
      <c r="NU169" s="15">
        <f>IF(NP169&gt;0,(NP169-NP$10)/NP$10,0)</f>
        <v/>
      </c>
      <c r="NW169" s="13" t="n">
        <v>199.75</v>
      </c>
      <c r="NX169" s="68">
        <f>IF(NW169&gt;0,((NW169-NW168)/NW168),0)</f>
        <v/>
      </c>
      <c r="NY169" s="68">
        <f>IF(NW169&gt;0,NX169-$V169,0)</f>
        <v/>
      </c>
      <c r="NZ169" s="68">
        <f>IF(NW169&gt;0,(NW169-NZ$10)/NZ$10,0)</f>
        <v/>
      </c>
      <c r="OA169" s="68" t="n"/>
      <c r="OB169" s="15">
        <f>IF(NW169&gt;0,(NW169-NW$10)/NW$10,0)</f>
        <v/>
      </c>
      <c r="OD169" s="13" t="n">
        <v>2.76</v>
      </c>
      <c r="OE169" s="68">
        <f>IF(OD169&gt;0,((OD169-OD168)/OD168),0)</f>
        <v/>
      </c>
      <c r="OF169" s="68">
        <f>IF(OD169&gt;0,OE169-$V169,0)</f>
        <v/>
      </c>
      <c r="OG169" s="68">
        <f>IF(OD169&gt;0,(OD169-OG$10)/OG$10,0)</f>
        <v/>
      </c>
      <c r="OH169" s="68" t="n"/>
      <c r="OI169" s="15">
        <f>IF(OD169&gt;0,(OD169-OD$10)/OD$10,0)</f>
        <v/>
      </c>
      <c r="OK169" s="13" t="n">
        <v>177.28</v>
      </c>
      <c r="OL169" s="68">
        <f>IF(OK169&gt;0,((OK169-OK168)/OK168),0)</f>
        <v/>
      </c>
      <c r="OM169" s="68">
        <f>IF(OK169&gt;0,OL169-$V169,0)</f>
        <v/>
      </c>
      <c r="ON169" s="68">
        <f>IF(OK169&gt;0,(OK169-ON$10)/ON$10,0)</f>
        <v/>
      </c>
      <c r="OO169" s="68" t="n"/>
      <c r="OP169" s="15">
        <f>IF(OK169&gt;0,(OK169-OK$10)/OK$10,0)</f>
        <v/>
      </c>
      <c r="OR169" s="13" t="n">
        <v>4.95</v>
      </c>
      <c r="OS169" s="68">
        <f>IF(OR169&gt;0,((OR169-OR168)/OR168),0)</f>
        <v/>
      </c>
      <c r="OT169" s="68">
        <f>IF(OR169&gt;0,OS169-$V169,0)</f>
        <v/>
      </c>
      <c r="OU169" s="68">
        <f>IF(OR169&gt;0,(OR169-OU$10)/OU$10,0)</f>
        <v/>
      </c>
      <c r="OV169" s="68" t="n"/>
      <c r="OW169" s="15">
        <f>IF(OR169&gt;0,(OR169-OR$10)/OR$10,0)</f>
        <v/>
      </c>
      <c r="OY169" s="13" t="n">
        <v>156.32</v>
      </c>
      <c r="OZ169" s="68">
        <f>IF(OY169&gt;0,((OY169-OY168)/OY168),0)</f>
        <v/>
      </c>
      <c r="PA169" s="68">
        <f>IF(OY169&gt;0,OZ169-$V169,0)</f>
        <v/>
      </c>
      <c r="PB169" s="68">
        <f>IF(OY169&gt;0,(OY169-PB$10)/PB$10,0)</f>
        <v/>
      </c>
      <c r="PC169" s="68" t="n"/>
      <c r="PD169" s="15">
        <f>IF(OY169&gt;0,(OY169-OY$10)/OY$10,0)</f>
        <v/>
      </c>
      <c r="PE169" s="18" t="n"/>
      <c r="PF169" s="13" t="n">
        <v>276.11</v>
      </c>
      <c r="PG169" s="68">
        <f>IF(PF169&gt;0,((PF169-PF168)/PF168),0)</f>
        <v/>
      </c>
      <c r="PH169" s="68">
        <f>IF(PF169&gt;0,PG169-$V169,0)</f>
        <v/>
      </c>
      <c r="PI169" s="68">
        <f>IF(PF169&gt;0,(PF169-PI$10)/PI$10,0)</f>
        <v/>
      </c>
      <c r="PJ169" s="68" t="n"/>
      <c r="PK169" s="15">
        <f>IF(PF169&gt;0,(PF169-PF$10)/PF$10,0)</f>
        <v/>
      </c>
      <c r="PM169" s="13" t="n"/>
      <c r="PN169" s="68">
        <f>IF(PM169&gt;0,((PM169-PM168)/PM168),0)</f>
        <v/>
      </c>
      <c r="PO169" s="68">
        <f>PN169-$V169</f>
        <v/>
      </c>
      <c r="PP169" s="68">
        <f>IF(PM169&gt;0,(PM169-PP$10)/PP$10,0)</f>
        <v/>
      </c>
      <c r="PQ169" s="68" t="n"/>
      <c r="PR169" s="15">
        <f>IF(PM169&gt;0,(PM169-PM$10)/PM$10,0)</f>
        <v/>
      </c>
      <c r="PT169" s="13" t="n">
        <v>9.4</v>
      </c>
      <c r="PU169" s="68">
        <f>IF(PT169&gt;0,((PT169-PT168)/PT168),0)</f>
        <v/>
      </c>
      <c r="PV169" s="68">
        <f>IF(PT169&gt;0,PU169-$V169,0)</f>
        <v/>
      </c>
      <c r="PW169" s="68">
        <f>IF(PT169&gt;0,(PT169-PW$10)/PW$10,0)</f>
        <v/>
      </c>
      <c r="PX169" s="68" t="n"/>
      <c r="PY169" s="15">
        <f>IF(PT169&gt;0,(PT169-PT$10)/PT$10,0)</f>
        <v/>
      </c>
      <c r="QA169" s="13" t="n">
        <v>258.01</v>
      </c>
      <c r="QB169" s="68">
        <f>IF(QA169&gt;0,((QA169-QA168)/QA168),0)</f>
        <v/>
      </c>
      <c r="QC169" s="68">
        <f>IF(QA169&gt;0,QB169-$V169,0)</f>
        <v/>
      </c>
      <c r="QD169" s="68">
        <f>IF(QA169&gt;0,(QA169-QD$10)/QD$10,0)</f>
        <v/>
      </c>
      <c r="QE169" s="68" t="n"/>
      <c r="QF169" s="15">
        <f>IF(QA169&gt;0,(QA169-QA$10)/QA$10,0)</f>
        <v/>
      </c>
      <c r="QH169" s="13" t="n">
        <v>1.866</v>
      </c>
      <c r="QI169" s="68">
        <f>IF(QH169&gt;0,((QH169-QH168)/QH168),0)</f>
        <v/>
      </c>
      <c r="QJ169" s="68">
        <f>IF(QH169&gt;0,QI169-$V169,0)</f>
        <v/>
      </c>
      <c r="QK169" s="68">
        <f>IF(QH169&gt;0,(QH169-QK$10)/QK$10,0)</f>
        <v/>
      </c>
      <c r="QL169" s="68" t="n"/>
      <c r="QM169" s="15">
        <f>IF(QH169&gt;0,(QH169-QH$10)/QH$10,0)</f>
        <v/>
      </c>
      <c r="QO169" s="13" t="n">
        <v>15.27</v>
      </c>
      <c r="QP169" s="68">
        <f>IF(QO169&gt;0,((QO169-QO168)/QO168),0)</f>
        <v/>
      </c>
      <c r="QQ169" s="68">
        <f>IF(QO169&gt;0,QP169-$V169,0)</f>
        <v/>
      </c>
      <c r="QR169" s="68">
        <f>IF(QO169&gt;0,(QO169-QR$10)/QR$10,0)</f>
        <v/>
      </c>
      <c r="QS169" s="68" t="n"/>
      <c r="QT169" s="15">
        <f>IF(QO169&gt;0,(QO169-QO$10)/QO$10,0)</f>
        <v/>
      </c>
      <c r="QV169" s="13" t="n">
        <v>2.75</v>
      </c>
      <c r="QW169" s="68">
        <f>IF(QV169&gt;0,((QV169-QV168)/QV168),0)</f>
        <v/>
      </c>
      <c r="QX169" s="68">
        <f>IF(QV169&gt;0,QW169-$V169,0)</f>
        <v/>
      </c>
      <c r="QY169" s="68">
        <f>IF(QV169&gt;0,(QV169-QY$10)/QY$10,0)</f>
        <v/>
      </c>
      <c r="QZ169" s="68" t="n"/>
      <c r="RA169" s="15">
        <f>IF(QV169&gt;0,(QV169-QV$10)/QV$10,0)</f>
        <v/>
      </c>
      <c r="RC169" s="13" t="n">
        <v>40.78</v>
      </c>
      <c r="RD169" s="68">
        <f>IF(RC169&gt;0,((RC169-RC168)/RC168),0)</f>
        <v/>
      </c>
      <c r="RE169" s="68">
        <f>IF(RC169&gt;0,RD169-$V169,0)</f>
        <v/>
      </c>
      <c r="RF169" s="68">
        <f>IF(RC169&gt;0,(RC169-RF$10)/RF$10,0)</f>
        <v/>
      </c>
      <c r="RG169" s="68" t="n"/>
      <c r="RH169" s="15">
        <f>IF(RC169&gt;0,(RC169-RC$10)/RC$10,0)</f>
        <v/>
      </c>
      <c r="RJ169" s="13" t="n">
        <v>227.33</v>
      </c>
      <c r="RK169" s="68">
        <f>IF(RJ169&gt;0,((RJ169-RJ168)/RJ168),0)</f>
        <v/>
      </c>
      <c r="RL169" s="68">
        <f>RK169-$V169</f>
        <v/>
      </c>
      <c r="RM169" s="68">
        <f>IF(RJ169&gt;0,(RJ169-RM$10)/RM$10,0)</f>
        <v/>
      </c>
      <c r="RN169" s="68" t="n"/>
      <c r="RO169" s="15">
        <f>IF(RJ169&gt;0,(RJ169-RJ$10)/RJ$10,0)</f>
        <v/>
      </c>
      <c r="RQ169" s="13" t="n">
        <v>16.02</v>
      </c>
      <c r="RR169" s="68">
        <f>IF(RQ169&gt;0,((RQ169-RQ168)/RQ168),0)</f>
        <v/>
      </c>
      <c r="RS169" s="68">
        <f>RR169-$V169</f>
        <v/>
      </c>
      <c r="RT169" s="68">
        <f>IF(RQ169&gt;0,(RQ169-RT$10)/RT$10,0)</f>
        <v/>
      </c>
      <c r="RU169" s="68" t="n"/>
      <c r="RV169" s="15">
        <f>IF(RQ169&gt;0,(RQ169-RQ$10)/RQ$10,0)</f>
        <v/>
      </c>
      <c r="RX169" s="13" t="n">
        <v>156.18</v>
      </c>
      <c r="RY169" s="68">
        <f>IF(RX169&gt;0,((RX169-RX168)/RX168),0)</f>
        <v/>
      </c>
      <c r="RZ169" s="68">
        <f>RY169-$V169</f>
        <v/>
      </c>
      <c r="SA169" s="68">
        <f>IF(RX169&gt;0,(RX169-SA$10)/SA$10,0)</f>
        <v/>
      </c>
      <c r="SB169" s="68" t="n"/>
      <c r="SC169" s="15">
        <f>IF(RX169&gt;0,(RX169-RX$10)/RX$10,0)</f>
        <v/>
      </c>
      <c r="SE169" s="13" t="n">
        <v>14.27</v>
      </c>
      <c r="SF169" s="68">
        <f>IF(SE169&gt;0,((SE169-SE168)/SE168),0)</f>
        <v/>
      </c>
      <c r="SG169" s="68">
        <f>SF169-$V169</f>
        <v/>
      </c>
      <c r="SH169" s="68">
        <f>IF(SE169&gt;0,(SE169-SH$10)/SH$10,0)</f>
        <v/>
      </c>
      <c r="SI169" s="68" t="n"/>
      <c r="SJ169" s="15">
        <f>IF(SE169&gt;0,(SE169-SE$10)/SE$10,0)</f>
        <v/>
      </c>
      <c r="SL169" s="13" t="n">
        <v>1.45</v>
      </c>
      <c r="SM169" s="68">
        <f>IF(SL169&gt;0,((SL169-SL168)/SL168),0)</f>
        <v/>
      </c>
      <c r="SN169" s="68">
        <f>SM169-$V169</f>
        <v/>
      </c>
      <c r="SO169" s="68">
        <f>IF(SL169&gt;0,(SL169-SO$10)/SO$10,0)</f>
        <v/>
      </c>
      <c r="SP169" s="68" t="n"/>
      <c r="SQ169" s="15">
        <f>IF(SL169&gt;0,(SL169-SL$10)/SL$10,0)</f>
        <v/>
      </c>
      <c r="SS169" s="13" t="n">
        <v>14.81</v>
      </c>
      <c r="ST169" s="68">
        <f>IF(SS169&gt;0,((SS169-SS168)/SS168),0)</f>
        <v/>
      </c>
      <c r="SU169" s="68">
        <f>ST169-$V169</f>
        <v/>
      </c>
      <c r="SV169" s="68">
        <f>IF(SS169&gt;0,(SS169-SV$10)/SV$10,0)</f>
        <v/>
      </c>
      <c r="SW169" s="68" t="n"/>
      <c r="SX169" s="15">
        <f>IF(SS169&gt;0,(SS169-SS$10)/SS$10,0)</f>
        <v/>
      </c>
      <c r="SZ169" s="13" t="n">
        <v>68.28</v>
      </c>
      <c r="TA169" s="68">
        <f>IF(SZ169&gt;0,((SZ169-SZ168)/SZ168),0)</f>
        <v/>
      </c>
      <c r="TB169" s="68">
        <f>TA169-$V169</f>
        <v/>
      </c>
      <c r="TC169" s="68">
        <f>IF(SZ169&gt;0,(SZ169-TC$10)/TC$10,0)</f>
        <v/>
      </c>
      <c r="TD169" s="68" t="n"/>
      <c r="TE169" s="15">
        <f>IF(SZ169&gt;0,(SZ169-SZ$10)/SZ$10,0)</f>
        <v/>
      </c>
      <c r="TG169" s="587" t="n">
        <v>0.2375</v>
      </c>
      <c r="TH169" s="68">
        <f>IF(TG169&gt;0,((TG169-TG168)/TG168),0)</f>
        <v/>
      </c>
      <c r="TI169" s="68">
        <f>TH169-$V169</f>
        <v/>
      </c>
      <c r="TJ169" s="68">
        <f>IF(TG169&gt;0,(TG169-TJ$10)/TJ$10,0)</f>
        <v/>
      </c>
      <c r="TK169" s="68" t="n"/>
      <c r="TL169" s="15">
        <f>IF(TG169&gt;0,(TG169-TG$10)/TG$10,0)</f>
        <v/>
      </c>
      <c r="TN169" s="13" t="n">
        <v>82.40000000000001</v>
      </c>
      <c r="TO169" s="68">
        <f>IF(TN169&gt;0,((TN169-TN168)/TN168),0)</f>
        <v/>
      </c>
      <c r="TP169" s="68">
        <f>TO169-$V169</f>
        <v/>
      </c>
      <c r="TQ169" s="68">
        <f>IF(TN169&gt;0,(TN169-TQ$10)/TQ$10,0)</f>
        <v/>
      </c>
      <c r="TR169" s="68" t="n"/>
      <c r="TS169" s="15">
        <f>IF(TN169&gt;0,(TN169-TN$10)/TN$10,0)</f>
        <v/>
      </c>
      <c r="TU169" s="587" t="n">
        <v>3.45</v>
      </c>
      <c r="TV169" s="68">
        <f>IF(TU169&gt;0,((TU169-TU168)/TU168),0)</f>
        <v/>
      </c>
      <c r="TW169" s="68">
        <f>TV169-$V169</f>
        <v/>
      </c>
      <c r="TX169" s="68">
        <f>IF(TU169&gt;0,(TU169-TX$10)/TX$10,0)</f>
        <v/>
      </c>
      <c r="TY169" s="68" t="n"/>
      <c r="TZ169" s="15">
        <f>IF(TU169&gt;0,(TU169-TU$10)/TU$10,0)</f>
        <v/>
      </c>
      <c r="UB169" s="587" t="n"/>
      <c r="UC169" s="68">
        <f>IF(UB169&gt;0,((UB169-UB168)/UB168),0)</f>
        <v/>
      </c>
      <c r="UD169" s="68">
        <f>UC169-$V169</f>
        <v/>
      </c>
      <c r="UE169" s="68">
        <f>IF(UB169&gt;0,(UB169-UE$10)/UE$10,0)</f>
        <v/>
      </c>
      <c r="UF169" s="68" t="n"/>
      <c r="UG169" s="15">
        <f>IF(UB169&gt;0,(UB169-UB$10)/UB$10,0)</f>
        <v/>
      </c>
      <c r="UI169" s="587" t="n"/>
      <c r="UJ169" s="68">
        <f>IF(UI169&gt;0,((UI169-UI168)/UI168),0)</f>
        <v/>
      </c>
      <c r="UK169" s="68">
        <f>UJ169-$V169</f>
        <v/>
      </c>
      <c r="UL169" s="68">
        <f>IF(UI169&gt;0,(UI169-UL$10)/UL$10,0)</f>
        <v/>
      </c>
      <c r="UM169" s="68" t="n"/>
      <c r="UN169" s="15">
        <f>IF(UI169&gt;0,(UI169-UI$10)/UI$10,0)</f>
        <v/>
      </c>
      <c r="UP169" s="587" t="n"/>
      <c r="UQ169" s="68">
        <f>IF(UP169&gt;0,((UP169-UP168)/UP168),0)</f>
        <v/>
      </c>
      <c r="UR169" s="68">
        <f>UQ169-$V169</f>
        <v/>
      </c>
      <c r="US169" s="68">
        <f>IF(UP169&gt;0,(UP169-US$10)/US$10,0)</f>
        <v/>
      </c>
      <c r="UT169" s="68" t="n"/>
      <c r="UU169" s="15">
        <f>IF(UP169&gt;0,(UP169-UP$10)/UP$10,0)</f>
        <v/>
      </c>
      <c r="UW169" s="587" t="n"/>
      <c r="UX169" s="68">
        <f>IF(UW169&gt;0,((UW169-UW168)/UW168),0)</f>
        <v/>
      </c>
      <c r="UY169" s="68">
        <f>UX169-$V169</f>
        <v/>
      </c>
      <c r="UZ169" s="68">
        <f>IF(UW169&gt;0,(UW169-UZ$10)/UZ$10,0)</f>
        <v/>
      </c>
      <c r="VA169" s="68" t="n"/>
      <c r="VB169" s="15">
        <f>IF(UW169&gt;0,(UW169-UW$10)/UW$10,0)</f>
        <v/>
      </c>
      <c r="VD169" s="587" t="n"/>
      <c r="VE169" s="68">
        <f>IF(VD169&gt;0,((VD169-VD168)/VD168),0)</f>
        <v/>
      </c>
      <c r="VF169" s="68">
        <f>VE169-$V169</f>
        <v/>
      </c>
      <c r="VG169" s="68">
        <f>IF(VD169&gt;0,(VD169-VG$10)/VG$10,0)</f>
        <v/>
      </c>
      <c r="VH169" s="68" t="n"/>
      <c r="VI169" s="15">
        <f>IF(VD169&gt;0,(VD169-VD$10)/VD$10,0)</f>
        <v/>
      </c>
      <c r="VM169" s="21">
        <f>IF($C169&gt;0,(($IK$5*IG169)+($GT$5*GP169)+($JM$5*JI169)+($JF$5*JB169)+($IY$5*IU169)+($IR$5*IN169)+($ID$5*HZ169)+($HW$5*HS169)+($HP$5*HL169)+($HI$5*HE169)+($GF$5*GB169)+($FY$5*FU169)+($FR$5*FN169)+($FK$5*FG169)+($FD$5*EZ169)+($EW$5*ES169)+($EP$5*EL169)+($EI$5*EE169)+($EB$5*DX169)+($DU$5*DQ169)+($DN$5*DJ169)+($DG$5*DC169)+($CZ$5*CV169)+($CS$5*CO169)+($CL$5*CH169)+($CE$5*CA169)+($BX$5*BT169)+($BQ$5*BM169)+($BJ$5*BF169)+($BC$5*AY169)+($AV$5*AR169)+($AO$5*AK169)+($AH$5*AD169)+($JT$5*JP169)+($KA$5*JW169)+($KO$5*KK169)+($PR$5*PN169)+($GM$5*GI169)+($HA$5*GW169)+($KV$5*KR169)+($KH$5*KD169)+($LC$5*KY169)+($MS$5*MO169)+($ML$5*MH169)+($ME$5*MA169)+($LX$5*LT169)+($LQ$5*LM169)+($LJ$5*LF169)+(MV169*$MZ$5)+(NC169*$NG$5)+(NJ169*$NN$5)+($OI$5*OE169)+($NU$5*NQ169)+($OB$5*NX169)+($PK$5*PG169)+($OP$5*OL169)+($OW$5*OS169)+($PD$5*OZ169)+(PU169*$PY$5)+(QB169*$QF$5)+(QI169*$QM$5)+(QP169*$QT$5)+(QW169*$RA$5)+(RD169*$RH$5)+(RK169*$RO$5)+(RR169*$RV$5)+(RY169*$SC$5)+(SF169*$SJ$5)+(SM169*$SQ$5)+(ST169*$SX$5)+(TA169*$TE$5))+(TH169*$TL$5)+(TO169*$TS$5))/$VM$5</f>
        <v/>
      </c>
      <c r="VN169" s="538" t="n"/>
      <c r="VO169" s="21">
        <f>IF($C169&gt;0,(($IK$5*II169)+($GT$5*GR169)+($JM$5*JK169)+($JF$5*JD169)+($IY$5*IW169)+($IR$5*IP169)+($ID$5*IB169)+($HW$5*HU169)+($HP$5*HN169)+($HI$5*HG169)+($GF$5*GD169)+($FY$5*FW169)+($FR$5*FP169)+($FK$5*FI169)+($FD$5*FB169)+($EW$5*EU169)+($EP$5*EN169)+($EI$5*EG169)+($EB$5*DZ169)+($DU$5*DS169)+($DN$5*DL169)+($DG$5*DE169)+($CZ$5*CX169)+($CS$5*CQ169)+($CL$5*CJ169)+($CE$5*CC169)+($BX$5*BV169)+($BQ$5*BO169)+($BJ$5*BH169)+($BC$5*BA169)+($AV$5*AT169)+($AO$5*AM169)+($AH$5*AF169)+($KO$5*KM169)+($KH$5*KF169)+($KA$5*JY169)+($JT$5*JR169)+($PR$5*PP169)+($GM$5*GK169)+($HA$5*GY169)+($KV$5*KT169)+($LC$5*LA169)+($MS$5*MQ169)+($ML$5*MJ169)+($ME$5*MC169)+($LX$5*LV169)+($LQ$5*LO169)+($LJ$5*LH169)+(MX169*$MZ$5)+(NE169*$NG$5)+(NL169*$NN$5)+($OI$5*OG169)+($NU$5*NS169)+($OB$5*NZ169)+($PD$5*PB169)+($OW$5*OU169)+($OP$5*ON169)+($PK$5*PI169)+($PY$5*PW169)+($QF$5*QD169)+($QM$5*QK169)+($QT$5*QR169)+($RA$5*QY169)+($RH$5*RF169)+($RO$5*RM169)+(RT169*$RV$5)+(SA169*$SC$5)+(SH169*$SJ$5)+(SO169*$SQ$5)+(SV169*$SX$5)+(TC169*$TE$5)+(TJ169*$TL$5)+(TQ169*$TS$5))/$VM$5,0)</f>
        <v/>
      </c>
      <c r="VP169" s="14" t="n"/>
      <c r="VQ169" s="21">
        <f>IF($C169&gt;0,(($IK$5*IK169)+($GT$5*GT169)+($JM$5*JM169)+($JF$5*JF169)+($IY$5*IY169)+($IR$5*IR169)+($ID$5*ID169)+($HW$5*HW169)+($HP$5*HP169)+($HI$5*HI169)+($GF$5*GF169)+($FY$5*FY169)+($FR$5*FR169)+($FK$5*FK169)+($FD$5*FD169)+($EW$5*EW169)+($EP$5*EP169)+($EI$5*EI169)+($EB$5*EB169)+($DU$5*DU169)+($DN$5*DN169)+($DG$5*DG169)+($CZ$5*CZ169)+($CS$5*CS169)+($CL$5*CL169)+($CE$5*CE169)+($BX$5*BX169)+($BQ$5*BQ169)+($BJ$5*BJ169)+($BC$5*BC169)+($AV$5*AV169)+($AO$5*AO169)+($AH$5*AH169)+($KO$5*KO169)+($PR$5*PR169)+($GM$5*GM169)+($HA$5*HA169)+($KH$5*KH169)+($KA$5*KA169)+($JT$5*JT169)+($KV$5*KV169)+($LC$5*LC169)+($MS$5*MS169)+($ML$5*ML169)+($ME$5*ME169)+($LX$5*LX169)+($LQ$5*LQ169)+($LJ$5*LJ169)+($OI$5*OI169)+($NU$5*NU169)+($NN$5*NN169)+($NG$5*NG169)+($MZ$5*MZ169)+(OB169*$OB$5)+($PD$5*PD169)+($OW$5*OW169)+($OP$5*OP169)+($PK$5*PK169)+(PY169*$PY$5)+(QF169*$QF$5)+(QM169*$QM$5)+(QT169*$QT$5)+(RA169*$RA$5)+(RH169*$RH$5)+(RO169*$RO$5)+(RV169*$RV$5)+(SC169*$SC$5)+(SJ169*$SJ$5)+(SQ169*$SQ$5)+(SX169*$SX$5)+(TE169*$TE$5)+(TL169*$TL$5)+(TS169*$TS$5))/$VM$5,0)</f>
        <v/>
      </c>
    </row>
    <row r="170" ht="16" customHeight="1" s="545">
      <c r="A170" s="127" t="n">
        <v>45891</v>
      </c>
      <c r="B170" s="4">
        <f>A170</f>
        <v/>
      </c>
      <c r="C170" s="13" t="n">
        <v>45631.74</v>
      </c>
      <c r="D170" s="138">
        <f>IF(C170&gt;0,C170-C169,0)</f>
        <v/>
      </c>
      <c r="E170" s="68">
        <f>IF(C170&gt;0,D170/C169,0)</f>
        <v/>
      </c>
      <c r="F170" s="15">
        <f>IF(C170&gt;0,(C170-C$10)/C$10,0)</f>
        <v/>
      </c>
      <c r="G170" s="13" t="n">
        <v>6466.91</v>
      </c>
      <c r="H170" s="138">
        <f>IF(G170&gt;0,G170-G169,0)</f>
        <v/>
      </c>
      <c r="I170" s="68">
        <f>IF(G170&gt;0,H170/G169,0)</f>
        <v/>
      </c>
      <c r="J170" s="15">
        <f>IF(G170&gt;0,(G170-G$10)/G$10,0)</f>
        <v/>
      </c>
      <c r="K170" s="13" t="n">
        <v>21496.54</v>
      </c>
      <c r="L170" s="138">
        <f>IF(K170&gt;0,K170-K169,0)</f>
        <v/>
      </c>
      <c r="M170" s="68">
        <f>IF(K170&gt;0,L170/K169,0)</f>
        <v/>
      </c>
      <c r="N170" s="15">
        <f>IF(K170&gt;0,(K170-K$10)/K$10,0)</f>
        <v/>
      </c>
      <c r="O170" s="13" t="n">
        <v>2361.95</v>
      </c>
      <c r="P170" s="138">
        <f>IF(O170&gt;0,O170-O169,0)</f>
        <v/>
      </c>
      <c r="Q170" s="68">
        <f>IF(O170&gt;0,P170/O169,0)</f>
        <v/>
      </c>
      <c r="R170" s="15">
        <f>IF(O170&gt;0,(O170-O$10)/O$10,0)</f>
        <v/>
      </c>
      <c r="S170" s="18">
        <f>IF(O170&gt;0,(((O170*0.7)*Q170)+((K170*0.9)*M170)+((G170*0.65)*I170)+((C170*0.6)*E170))/(O170+K170+G170+C170),0)</f>
        <v/>
      </c>
      <c r="T170" s="121">
        <f>IF(O170&gt;0,(S170*200)+T169,0)</f>
        <v/>
      </c>
      <c r="U170" s="121">
        <f>T170</f>
        <v/>
      </c>
      <c r="V170" s="134">
        <f>IF(T170&gt;0,(T170-T169)/T169,0)</f>
        <v/>
      </c>
      <c r="W170" s="21">
        <f>IF(T170&gt;0,(T170-T$11)/T$11,0)</f>
        <v/>
      </c>
      <c r="X170" s="18">
        <f>IF(T170&gt;0,((Q170+M170+I170+E170)/4),0)</f>
        <v/>
      </c>
      <c r="Y170" s="353" t="n">
        <v>144551.31</v>
      </c>
      <c r="Z170" s="15" t="n">
        <v>2e-06</v>
      </c>
      <c r="AA170" s="21">
        <f>Z170-$V170</f>
        <v/>
      </c>
      <c r="AC170" s="13" t="n">
        <v>250.4</v>
      </c>
      <c r="AD170" s="68">
        <f>IF(AC170&gt;0,((AC170-AC169)/AC169),0)</f>
        <v/>
      </c>
      <c r="AE170" s="68">
        <f>IF(AC170&gt;0,AD170-$V170,0)</f>
        <v/>
      </c>
      <c r="AF170" s="68">
        <f>IF(AC170&gt;0,(AC170-AF$10)/AF$10,0)</f>
        <v/>
      </c>
      <c r="AG170" s="68" t="n"/>
      <c r="AH170" s="15">
        <f>IF(AC170&gt;0,(AC170-AC$10)/AC$10,0)</f>
        <v/>
      </c>
      <c r="AJ170" s="13" t="n">
        <v>24.14</v>
      </c>
      <c r="AK170" s="68">
        <f>IF(AJ170&gt;0,((AJ170-AJ169)/AJ169),0)</f>
        <v/>
      </c>
      <c r="AL170" s="68">
        <f>IF(AJ170&gt;0,AK170-$V170,0)</f>
        <v/>
      </c>
      <c r="AM170" s="68">
        <f>IF(AJ170&gt;0,(AJ170-AM$10)/AM$10,0)</f>
        <v/>
      </c>
      <c r="AN170" s="68" t="n"/>
      <c r="AO170" s="15">
        <f>IF(AJ170&gt;0,(AJ170-AJ$10)/AJ$10,0)</f>
        <v/>
      </c>
      <c r="AQ170" s="13" t="n">
        <v>23.56</v>
      </c>
      <c r="AR170" s="68">
        <f>IF(AQ170&gt;0,((AQ170-AQ169)/AQ169),0)</f>
        <v/>
      </c>
      <c r="AS170" s="68">
        <f>IF(AQ170&gt;0,AR170-$V170,0)</f>
        <v/>
      </c>
      <c r="AT170" s="68">
        <f>IF(AQ170&gt;0,(AQ170-AT$10)/AT$10,0)</f>
        <v/>
      </c>
      <c r="AU170" s="68" t="n"/>
      <c r="AV170" s="15">
        <f>IF(AQ170&gt;0,(AQ170-AQ$10)/AQ$10,0)</f>
        <v/>
      </c>
      <c r="AX170" s="13" t="n">
        <v>224.95</v>
      </c>
      <c r="AY170" s="68">
        <f>IF(AX170&gt;0,((AX170-AX169)/AX169),0)</f>
        <v/>
      </c>
      <c r="AZ170" s="68">
        <f>IF(AX170&gt;0,AY170-$V170,0)</f>
        <v/>
      </c>
      <c r="BA170" s="68">
        <f>IF(AX170&gt;0,(AX170-BA$10)/BA$10,0)</f>
        <v/>
      </c>
      <c r="BB170" s="68" t="n"/>
      <c r="BC170" s="15">
        <f>IF(AX170&gt;0,(AX170-AX$10)/AX$10,0)</f>
        <v/>
      </c>
      <c r="BE170" s="13" t="n">
        <v>82.34999999999999</v>
      </c>
      <c r="BF170" s="68">
        <f>IF(BE170&gt;0,((BE170-BE169)/BE169),0)</f>
        <v/>
      </c>
      <c r="BG170" s="68">
        <f>IF(BE170&gt;0,BF170-$V170,0)</f>
        <v/>
      </c>
      <c r="BH170" s="68" t="n"/>
      <c r="BI170" s="68" t="n"/>
      <c r="BJ170" s="15">
        <f>IF(BE170&gt;0,(BE170-BE$10)/BE$10,0)</f>
        <v/>
      </c>
      <c r="BL170" s="13" t="n">
        <v>76.02</v>
      </c>
      <c r="BM170" s="68">
        <f>IF(BL170&gt;0,((BL170-BL169)/BL169),0)</f>
        <v/>
      </c>
      <c r="BN170" s="68">
        <f>IF(BL170&gt;0,BM170-$V170,0)</f>
        <v/>
      </c>
      <c r="BO170" s="68">
        <f>IF(BL170&gt;0,(BL170-BO$10)/BO$10,0)</f>
        <v/>
      </c>
      <c r="BP170" s="68" t="n"/>
      <c r="BQ170" s="15">
        <f>IF(BL170&gt;0,(BL170-BL$10)/BL$10,0)</f>
        <v/>
      </c>
      <c r="BS170" s="13" t="n">
        <v>44.29</v>
      </c>
      <c r="BT170" s="68">
        <f>IF(BS170&gt;0,((BS170-BS169)/BS169),0)</f>
        <v/>
      </c>
      <c r="BU170" s="68">
        <f>IF(BS170&gt;0,BT170-$V170,0)</f>
        <v/>
      </c>
      <c r="BV170" s="68">
        <f>IF(BS170&gt;0,(BS170-BV$10)/BV$10,0)</f>
        <v/>
      </c>
      <c r="BW170" s="68" t="n"/>
      <c r="BX170" s="15">
        <f>IF(BS170&gt;0,(BS170-BS$10)/BS$10,0)</f>
        <v/>
      </c>
      <c r="BZ170" s="13" t="n"/>
      <c r="CA170" s="68">
        <f>IF(BZ170&gt;0,((BZ170-BZ169)/BZ169),0)</f>
        <v/>
      </c>
      <c r="CB170" s="68">
        <f>IF(BZ170&gt;0,CA170-$V170,0)</f>
        <v/>
      </c>
      <c r="CC170" s="68">
        <f>IF(BZ170&gt;0,(BZ170-CC$10)/CC$10,0)</f>
        <v/>
      </c>
      <c r="CD170" s="68" t="n"/>
      <c r="CE170" s="15">
        <f>IF(BZ170&gt;0,(BZ170-BZ$10)/BZ$10,0)</f>
        <v/>
      </c>
      <c r="CG170" s="13" t="n">
        <v>30.59</v>
      </c>
      <c r="CH170" s="68">
        <f>IF(CG170&gt;0,((CG170-CG169)/CG169),0)</f>
        <v/>
      </c>
      <c r="CI170" s="68">
        <f>IF(CG170&gt;0,CH170-$V170,0)</f>
        <v/>
      </c>
      <c r="CJ170" s="68">
        <f>IF(CG170&gt;0,(CG170-CJ$10)/CJ$10,0)</f>
        <v/>
      </c>
      <c r="CK170" s="68" t="n"/>
      <c r="CL170" s="15">
        <f>IF(CG170&gt;0,(CG170-CG$10)/CG$10,0)</f>
        <v/>
      </c>
      <c r="CN170" s="13" t="n">
        <v>34.57</v>
      </c>
      <c r="CO170" s="68">
        <f>IF(CN170&gt;0,((CN170-CN169)/CN169),0)</f>
        <v/>
      </c>
      <c r="CP170" s="68">
        <f>IF(CN170&gt;0,CO170-$V170,0)</f>
        <v/>
      </c>
      <c r="CQ170" s="68">
        <f>IF(CN170&gt;0,(CN170-CQ$10)/CQ$10,0)</f>
        <v/>
      </c>
      <c r="CR170" s="68" t="n"/>
      <c r="CS170" s="15">
        <f>IF(CN170&gt;0,(CN170-CN$10)/CN$10,0)</f>
        <v/>
      </c>
      <c r="CU170" s="13" t="n">
        <v>39.7</v>
      </c>
      <c r="CV170" s="68">
        <f>IF(CU170&gt;0,((CU170-CU169)/CU169),0)</f>
        <v/>
      </c>
      <c r="CW170" s="68">
        <f>IF(CU170&gt;0,CV170-$V170,0)</f>
        <v/>
      </c>
      <c r="CX170" s="68">
        <f>IF(CU170&gt;0,(CU170-CX$10)/CX$10,0)</f>
        <v/>
      </c>
      <c r="CY170" s="68" t="n"/>
      <c r="CZ170" s="15">
        <f>IF(CU170&gt;0,(CU170-CU$10)/CU$10,0)</f>
        <v/>
      </c>
      <c r="DB170" s="13" t="n">
        <v>21.67</v>
      </c>
      <c r="DC170" s="68">
        <f>IF(DB170&gt;0,((DB170-DB169)/DB169),0)</f>
        <v/>
      </c>
      <c r="DD170" s="68">
        <f>IF(DB170&gt;0,DC170-$V170,0)</f>
        <v/>
      </c>
      <c r="DE170" s="68">
        <f>IF(DB170&gt;0,(DB170-DE$10)/DE$10,0)</f>
        <v/>
      </c>
      <c r="DF170" s="68" t="n"/>
      <c r="DG170" s="15">
        <f>IF(DB170&gt;0,(DB170-DB$10)/DB$10,0)</f>
        <v/>
      </c>
      <c r="DI170" s="13" t="n">
        <v>51.07</v>
      </c>
      <c r="DJ170" s="68">
        <f>IF(DI170&gt;0,((DI170-DI169)/DI169),0)</f>
        <v/>
      </c>
      <c r="DK170" s="68">
        <f>IF(DI170&gt;0,DJ170-$V170,0)</f>
        <v/>
      </c>
      <c r="DL170" s="68">
        <f>IF(DI170&gt;0,(DI170-DL$10)/DL$10,0)</f>
        <v/>
      </c>
      <c r="DM170" s="68" t="n"/>
      <c r="DN170" s="15">
        <f>IF(DI170&gt;0,(DI170-DI$10)/DI$10,0)</f>
        <v/>
      </c>
      <c r="DP170" s="13" t="n">
        <v>44.73</v>
      </c>
      <c r="DQ170" s="68">
        <f>IF(DP170&gt;0,((DP170-DP169)/DP169),0)</f>
        <v/>
      </c>
      <c r="DR170" s="68">
        <f>IF(DP170&gt;0,DQ170-$V170,0)</f>
        <v/>
      </c>
      <c r="DS170" s="68" t="n"/>
      <c r="DT170" s="68" t="n"/>
      <c r="DU170" s="15">
        <f>IF(DP170&gt;0,(DP170-DP$10)/DP$10,0)</f>
        <v/>
      </c>
      <c r="DV170" s="18" t="n"/>
      <c r="DW170" s="13" t="n">
        <v>37.81</v>
      </c>
      <c r="DX170" s="68">
        <f>IF(DW170&gt;0,((DW170-DW169)/DW169),0)</f>
        <v/>
      </c>
      <c r="DY170" s="68">
        <f>IF(DW170&gt;0,DX170-$V170,0)</f>
        <v/>
      </c>
      <c r="DZ170" s="68">
        <f>IF(DW170&gt;0,(DW170-DZ$10)/DZ$10,0)</f>
        <v/>
      </c>
      <c r="EA170" s="68" t="n"/>
      <c r="EB170" s="15">
        <f>IF(DW170&gt;0,(DW170-DW$10)/DW$10,0)</f>
        <v/>
      </c>
      <c r="ED170" s="13" t="n">
        <v>40.35</v>
      </c>
      <c r="EE170" s="68">
        <f>IF(ED170&gt;0,((ED170-ED169)/ED169),0)</f>
        <v/>
      </c>
      <c r="EF170" s="68">
        <f>IF(ED170&gt;0,EE170-$V170,0)</f>
        <v/>
      </c>
      <c r="EG170" s="68">
        <f>IF(ED170&gt;0,(ED170-EG$10)/EG$10,0)</f>
        <v/>
      </c>
      <c r="EH170" s="68" t="n"/>
      <c r="EI170" s="15">
        <f>IF(ED170&gt;0,(ED170-ED$10)/ED$10,0)</f>
        <v/>
      </c>
      <c r="EK170" s="13" t="n">
        <v>133.77</v>
      </c>
      <c r="EL170" s="68">
        <f>IF(EK170&gt;0,((EK170-EK169)/EK169),0)</f>
        <v/>
      </c>
      <c r="EM170" s="68">
        <f>IF(EK170&gt;0,EL170-$V170,0)</f>
        <v/>
      </c>
      <c r="EN170" s="68">
        <f>IF(EK170&gt;0,(EK170-EN$10)/EN$10,0)</f>
        <v/>
      </c>
      <c r="EO170" s="68" t="n"/>
      <c r="EP170" s="15">
        <f>IF(EK170&gt;0,(EK170-EK$10)/EK$10,0)</f>
        <v/>
      </c>
      <c r="ER170" s="13" t="n">
        <v>41.74</v>
      </c>
      <c r="ES170" s="68">
        <f>IF(ER170&gt;0,((ER170-ER169)/ER169),0)</f>
        <v/>
      </c>
      <c r="ET170" s="68">
        <f>IF(ER170&gt;0,ES170-$V170,0)</f>
        <v/>
      </c>
      <c r="EU170" s="68">
        <f>IF(ER170&gt;0,(ER170-EU$10)/EU$10,0)</f>
        <v/>
      </c>
      <c r="EV170" s="68" t="n"/>
      <c r="EW170" s="15">
        <f>IF(ER170&gt;0,(ER170-ER$10)/ER$10,0)</f>
        <v/>
      </c>
      <c r="EY170" s="13" t="n">
        <v>43.07</v>
      </c>
      <c r="EZ170" s="68">
        <f>IF(EY170&gt;0,((EY170-EY169)/EY169),0)</f>
        <v/>
      </c>
      <c r="FA170" s="68">
        <f>IF(EY170&gt;0,EZ170-$V170,0)</f>
        <v/>
      </c>
      <c r="FB170" s="68" t="n"/>
      <c r="FC170" s="68" t="n"/>
      <c r="FD170" s="15">
        <f>IF(EY170&gt;0,(EY170-EY$10)/EY$10,0)</f>
        <v/>
      </c>
      <c r="FF170" s="13" t="n">
        <v>59.93</v>
      </c>
      <c r="FG170" s="68">
        <f>IF(FF170&gt;0,((FF170-FF169)/FF169),0)</f>
        <v/>
      </c>
      <c r="FH170" s="68">
        <f>IF(FF170&gt;0,FG170-$V170,0)</f>
        <v/>
      </c>
      <c r="FI170" s="68">
        <f>IF(FF170&gt;0,(FF170-FI$10)/FI$10,0)</f>
        <v/>
      </c>
      <c r="FJ170" s="68" t="n"/>
      <c r="FK170" s="15">
        <f>IF(FF170&gt;0,(FF170-FF$10)/FF$10,0)</f>
        <v/>
      </c>
      <c r="FM170" s="13" t="n">
        <v>201.25</v>
      </c>
      <c r="FN170" s="68">
        <f>IF(FM170&gt;0,((FM170-FM169)/FM169),0)</f>
        <v/>
      </c>
      <c r="FO170" s="68">
        <f>IF(FM170&gt;0,FN170-$V170,0)</f>
        <v/>
      </c>
      <c r="FP170" s="68">
        <f>IF(FM170&gt;0,(FM170-FP$10)/FP$10,0)</f>
        <v/>
      </c>
      <c r="FQ170" s="68" t="n"/>
      <c r="FR170" s="15">
        <f>IF(FM170&gt;0,(FM170-FM$10)/FM$10,0)</f>
        <v/>
      </c>
      <c r="FT170" s="13" t="n">
        <v>93.61</v>
      </c>
      <c r="FU170" s="68">
        <f>IF(FT170&gt;0,((FT170-FT169)/FT169),0)</f>
        <v/>
      </c>
      <c r="FV170" s="68">
        <f>IF(FT170&gt;0,FU170-$V170,0)</f>
        <v/>
      </c>
      <c r="FW170" s="68">
        <f>IF(FT170&gt;0,(FT170-FW$10)/FW$10,0)</f>
        <v/>
      </c>
      <c r="FX170" s="68" t="n"/>
      <c r="FY170" s="15">
        <f>IF(FT170&gt;0,(FT170-FT$10)/FT$10,0)</f>
        <v/>
      </c>
      <c r="GA170" s="13" t="n">
        <v>18.75</v>
      </c>
      <c r="GB170" s="68">
        <f>IF(GA170&gt;0,((GA170-GA169)/GA169),0)</f>
        <v/>
      </c>
      <c r="GC170" s="68">
        <f>IF(GA170&gt;0,GB170-$V170,0)</f>
        <v/>
      </c>
      <c r="GD170" s="68" t="n"/>
      <c r="GE170" s="68" t="n"/>
      <c r="GF170" s="15">
        <f>IF(GA170&gt;0,(GA170-GA$10)/GA$10,0)</f>
        <v/>
      </c>
      <c r="GG170" s="18" t="n"/>
      <c r="GH170" s="13" t="n">
        <v>20.64</v>
      </c>
      <c r="GI170" s="68">
        <f>IF(GH170&gt;0,((GH170-GH169)/GH169),0)</f>
        <v/>
      </c>
      <c r="GJ170" s="68">
        <f>IF(GH170&gt;0,GI170-$V170,0)</f>
        <v/>
      </c>
      <c r="GK170" s="68">
        <f>IF(GH170&gt;0,(GH170-GK$10)/GK$10,0)</f>
        <v/>
      </c>
      <c r="GL170" s="68" t="n"/>
      <c r="GM170" s="15">
        <f>IF(GH170&gt;0,(GH170-GH$10)/GH$10,0)</f>
        <v/>
      </c>
      <c r="GO170" s="13" t="n">
        <v>26.76</v>
      </c>
      <c r="GP170" s="68">
        <f>IF(GO170&gt;0,((GO170-GO169)/GO169),0)</f>
        <v/>
      </c>
      <c r="GQ170" s="68">
        <f>IF(GO170&gt;0,GP170-$V170,0)</f>
        <v/>
      </c>
      <c r="GR170" s="68" t="n"/>
      <c r="GS170" s="68" t="n"/>
      <c r="GT170" s="15">
        <f>IF(GO170&gt;0,(GO170-GO$10)/GO$10,0)</f>
        <v/>
      </c>
      <c r="GV170" s="13" t="n">
        <v>16.48</v>
      </c>
      <c r="GW170" s="68">
        <f>IF(GV170&gt;0,((GV170-GV169)/GV169),0)</f>
        <v/>
      </c>
      <c r="GX170" s="68">
        <f>IF(GV170&gt;0,GW170-$V170,0)</f>
        <v/>
      </c>
      <c r="GY170" s="68">
        <f>IF(GV170&gt;0,(GV170-GY$10)/GY$10,0)</f>
        <v/>
      </c>
      <c r="GZ170" s="68" t="n"/>
      <c r="HA170" s="15">
        <f>IF(GV170&gt;0,(GV170-GV$10)/GV$10,0)</f>
        <v/>
      </c>
      <c r="HD170" s="13" t="n">
        <v>340.01</v>
      </c>
      <c r="HE170" s="68">
        <f>IF(HD170&gt;0,((HD170-HD169)/HD169),0)</f>
        <v/>
      </c>
      <c r="HF170" s="68">
        <f>IF(HD170&gt;0,HE170-$V170,0)</f>
        <v/>
      </c>
      <c r="HG170" s="68">
        <f>IF(HD170&gt;0,(HD170-HG$10)/HG$10,0)</f>
        <v/>
      </c>
      <c r="HH170" s="68" t="n"/>
      <c r="HI170" s="15">
        <f>IF(HD170&gt;0,(HD170-HD$10)/HD$10,0)</f>
        <v/>
      </c>
      <c r="HK170" s="13" t="n">
        <v>66.70999999999999</v>
      </c>
      <c r="HL170" s="68">
        <f>IF(HK170&gt;0,((HK170-HK169)/HK169),0)</f>
        <v/>
      </c>
      <c r="HM170" s="68">
        <f>IF(HK170&gt;0,HL170-$V170,0)</f>
        <v/>
      </c>
      <c r="HN170" s="68">
        <f>IF(HK170&gt;0,(HK170-HN$10)/HN$10,0)</f>
        <v/>
      </c>
      <c r="HO170" s="68" t="n"/>
      <c r="HP170" s="15">
        <f>IF(HK170&gt;0,(HK170-HK$10)/HK$10,0)</f>
        <v/>
      </c>
      <c r="HR170" s="13" t="n">
        <v>111.28</v>
      </c>
      <c r="HS170" s="68">
        <f>IF(HR170&gt;0,((HR170-HR169)/HR169),0)</f>
        <v/>
      </c>
      <c r="HT170" s="68">
        <f>IF(HR170&gt;0,HS170-$V170,0)</f>
        <v/>
      </c>
      <c r="HU170" s="68">
        <f>IF(HR170&gt;0,(HR170-HU$10)/HU$10,0)</f>
        <v/>
      </c>
      <c r="HV170" s="68" t="n"/>
      <c r="HW170" s="15">
        <f>IF(HR170&gt;0,(HR170-HR$10)/HR$10,0)</f>
        <v/>
      </c>
      <c r="HY170" s="13" t="n">
        <v>177.99</v>
      </c>
      <c r="HZ170" s="68">
        <f>IF(HY170&gt;0,((HY170-HY169)/HY169),0)</f>
        <v/>
      </c>
      <c r="IA170" s="68">
        <f>IF(HY170&gt;0,HZ170-$V170,0)</f>
        <v/>
      </c>
      <c r="IB170" s="68">
        <f>IF(HY170&gt;0,(HY170-IB$10)/IB$10,0)</f>
        <v/>
      </c>
      <c r="IC170" s="68" t="n"/>
      <c r="ID170" s="15">
        <f>IF(HY170&gt;0,(HY170-HY$10)/HY$10,0)</f>
        <v/>
      </c>
      <c r="IF170" s="13" t="n">
        <v>294</v>
      </c>
      <c r="IG170" s="68">
        <f>IF(IF170&gt;0,((IF170-IF169)/IF169),0)</f>
        <v/>
      </c>
      <c r="IH170" s="68">
        <f>IF(IF170&gt;0,IG170-$V170,0)</f>
        <v/>
      </c>
      <c r="II170" s="68">
        <f>IF(IF170&gt;0,(IF170-II$10)/II$10,0)</f>
        <v/>
      </c>
      <c r="IJ170" s="68" t="n"/>
      <c r="IK170" s="15">
        <f>IF(IF170&gt;0,(IF170-IF$10)/IF$10,0)</f>
        <v/>
      </c>
      <c r="IM170" s="13" t="n">
        <v>269.98</v>
      </c>
      <c r="IN170" s="68">
        <f>IF(IM170&gt;0,((IM170-IM169)/IM169),0)</f>
        <v/>
      </c>
      <c r="IO170" s="68">
        <f>IF(IM170&gt;0,IN170-$V170,0)</f>
        <v/>
      </c>
      <c r="IP170" s="68">
        <f>IF(IM170&gt;0,(IM170-IP$10)/IP$10,0)</f>
        <v/>
      </c>
      <c r="IQ170" s="68" t="n"/>
      <c r="IR170" s="15">
        <f>IF(IM170&gt;0,(IM170-IM$10)/IM$10,0)</f>
        <v/>
      </c>
      <c r="IT170" s="13" t="n">
        <v>74.91</v>
      </c>
      <c r="IU170" s="68">
        <f>IF(IT170&gt;0,((IT170-IT169)/IT169),0)</f>
        <v/>
      </c>
      <c r="IV170" s="68">
        <f>IF(IT170&gt;0,IU170-$V170,0)</f>
        <v/>
      </c>
      <c r="IW170" s="68">
        <f>IF(IT170&gt;0,(IT170-IW$10)/IW$10,0)</f>
        <v/>
      </c>
      <c r="IX170" s="68" t="n"/>
      <c r="IY170" s="15">
        <f>IF(IT170&gt;0,(IT170-IT$10)/IT$10,0)</f>
        <v/>
      </c>
      <c r="JA170" s="13" t="n">
        <v>754.79</v>
      </c>
      <c r="JB170" s="68">
        <f>IF(JA170&gt;0,((JA170-JA169)/JA169),0)</f>
        <v/>
      </c>
      <c r="JC170" s="68">
        <f>IF(JA170&gt;0,JB170-$V170,0)</f>
        <v/>
      </c>
      <c r="JD170" s="68">
        <f>IF(JA170&gt;0,(JA170-JD$10)/JD$10,0)</f>
        <v/>
      </c>
      <c r="JE170" s="68" t="n"/>
      <c r="JF170" s="15">
        <f>IF(JA170&gt;0,(JA170-JA$10)/JA$10,0)</f>
        <v/>
      </c>
      <c r="JH170" s="13" t="n">
        <v>507.23</v>
      </c>
      <c r="JI170" s="68">
        <f>IF(JH170&gt;0,((JH170-JH169)/JH169),0)</f>
        <v/>
      </c>
      <c r="JJ170" s="68">
        <f>IF(JH170&gt;0,JI170-$V170,0)</f>
        <v/>
      </c>
      <c r="JK170" s="68">
        <f>IF(JH170&gt;0,(JH170-JK$10)/JK$10,0)</f>
        <v/>
      </c>
      <c r="JL170" s="68" t="n"/>
      <c r="JM170" s="15">
        <f>IF(JH170&gt;0,(JH170-JH$10)/JH$10,0)</f>
        <v/>
      </c>
      <c r="JO170" s="13" t="n">
        <v>25.46</v>
      </c>
      <c r="JP170" s="68">
        <f>IF(JO170&gt;0,((JO170-JO169)/JO169),0)</f>
        <v/>
      </c>
      <c r="JQ170" s="68">
        <f>IF(JO170&gt;0,JP170-$V170,0)</f>
        <v/>
      </c>
      <c r="JR170" s="68">
        <f>IF(JO170&gt;0,(JO170-JR$10)/JR$10,0)</f>
        <v/>
      </c>
      <c r="JS170" s="68" t="n"/>
      <c r="JT170" s="15">
        <f>IF(JO170&gt;0,(JO170-JO$10)/JO$10,0)</f>
        <v/>
      </c>
      <c r="JV170" s="13" t="n">
        <v>2.08</v>
      </c>
      <c r="JW170" s="68">
        <f>IF(JV170&gt;0,((JV170-JV169)/JV169),0)</f>
        <v/>
      </c>
      <c r="JX170" s="68">
        <f>IF(JV170&gt;0,JW170-$V170,0)</f>
        <v/>
      </c>
      <c r="JY170" s="68">
        <f>IF(JV170&gt;0,(JV170-JY$10)/JY$10,0)</f>
        <v/>
      </c>
      <c r="JZ170" s="68" t="n"/>
      <c r="KA170" s="15">
        <f>IF(JV170&gt;0,(JV170-JV$10)/JV$10,0)</f>
        <v/>
      </c>
      <c r="KC170" s="13" t="n">
        <v>21.64</v>
      </c>
      <c r="KD170" s="68">
        <f>IF(KC170&gt;0,((KC170-KC169)/KC169),0)</f>
        <v/>
      </c>
      <c r="KE170" s="68">
        <f>IF(KC170&gt;0,KD170-$V170,0)</f>
        <v/>
      </c>
      <c r="KF170" s="68">
        <f>IF(KC170&gt;0,(KC170-KF$10)/KF$10,0)</f>
        <v/>
      </c>
      <c r="KG170" s="68" t="n"/>
      <c r="KH170" s="15">
        <f>IF(KC170&gt;0,(KC170-KC$10)/KC$10,0)</f>
        <v/>
      </c>
      <c r="KI170" s="18" t="n"/>
      <c r="KJ170" s="13" t="n">
        <v>114.04</v>
      </c>
      <c r="KK170" s="68">
        <f>IF(KJ170&gt;0,((KJ170-KJ169)/KJ169),0)</f>
        <v/>
      </c>
      <c r="KL170" s="68">
        <f>IF(KJ170&gt;0,KK170-$V170,0)</f>
        <v/>
      </c>
      <c r="KM170" s="68">
        <f>IF(KJ170&gt;0,(KJ170-KM$10)/KM$10,0)</f>
        <v/>
      </c>
      <c r="KN170" s="68" t="n"/>
      <c r="KO170" s="15">
        <f>IF(KJ170&gt;0,(KJ170-KJ$10)/KJ$10,0)</f>
        <v/>
      </c>
      <c r="KQ170" s="13" t="n">
        <v>1.98</v>
      </c>
      <c r="KR170" s="68">
        <f>IF(KQ170&gt;0,((KQ170-KQ169)/KQ169),0)</f>
        <v/>
      </c>
      <c r="KS170" s="68">
        <f>IF(KQ170&gt;0,KR170-$V170,0)</f>
        <v/>
      </c>
      <c r="KT170" s="68">
        <f>IF(KQ170&gt;0,(KQ170-KT$10)/KT$10,0)</f>
        <v/>
      </c>
      <c r="KU170" s="68" t="n"/>
      <c r="KV170" s="15">
        <f>IF(KQ170&gt;0,(KQ170-KQ$10)/KQ$10,0)</f>
        <v/>
      </c>
      <c r="KW170" s="18" t="n"/>
      <c r="KX170" s="13" t="n">
        <v>46.23</v>
      </c>
      <c r="KY170" s="68">
        <f>IF(KX170&gt;0,((KX170-KX169)/KX169),0)</f>
        <v/>
      </c>
      <c r="KZ170" s="68">
        <f>IF(KX170&gt;0,KY170-$V170,0)</f>
        <v/>
      </c>
      <c r="LA170" s="68">
        <f>IF(KX170&gt;0,(KX170-LA$10)/LA$10,0)</f>
        <v/>
      </c>
      <c r="LB170" s="68" t="n"/>
      <c r="LC170" s="15">
        <f>IF(KX170&gt;0,(KX170-KX$10)/KX$10,0)</f>
        <v/>
      </c>
      <c r="LD170" s="18" t="n"/>
      <c r="LE170" s="13" t="n">
        <v>51.97</v>
      </c>
      <c r="LF170" s="68">
        <f>IF(LE170&gt;0,((LE170-LE169)/LE169),0)</f>
        <v/>
      </c>
      <c r="LG170" s="68">
        <f>IF(LE170&gt;0,LF170-$V170,0)</f>
        <v/>
      </c>
      <c r="LH170" s="68">
        <f>IF(LE170&gt;0,(LE170-LH$10)/LH$10,0)</f>
        <v/>
      </c>
      <c r="LI170" s="68" t="n"/>
      <c r="LJ170" s="15">
        <f>IF(LE170&gt;0,(LE170-LE$10)/LE$10,0)</f>
        <v/>
      </c>
      <c r="LL170" s="13" t="n">
        <v>137.26</v>
      </c>
      <c r="LM170" s="68">
        <f>IF(LL170&gt;0,((LL170-LL169)/LL169),0)</f>
        <v/>
      </c>
      <c r="LN170" s="68">
        <f>IF(LL170&gt;0,LM170-$V170,0)</f>
        <v/>
      </c>
      <c r="LO170" s="68">
        <f>IF(LL170&gt;0,(LL170-LO$10)/LO$10,0)</f>
        <v/>
      </c>
      <c r="LP170" s="68" t="n"/>
      <c r="LQ170" s="15">
        <f>IF(LL170&gt;0,(LL170-LL$10)/LL$10,0)</f>
        <v/>
      </c>
      <c r="LS170" s="13" t="n">
        <v>19.6</v>
      </c>
      <c r="LT170" s="68">
        <f>IF(LS170&gt;0,((LS170-LS169)/LS169),0)</f>
        <v/>
      </c>
      <c r="LU170" s="68">
        <f>IF(LS170&gt;0,LT170-$V170,0)</f>
        <v/>
      </c>
      <c r="LV170" s="68" t="n"/>
      <c r="LW170" s="68" t="n"/>
      <c r="LX170" s="15">
        <f>IF(LS170&gt;0,(LS170-LS$10)/LS$10,0)</f>
        <v/>
      </c>
      <c r="LZ170" s="13" t="n">
        <v>14.41</v>
      </c>
      <c r="MA170" s="68">
        <f>IF(LZ170&gt;0,((LZ170-LZ169)/LZ169),0)</f>
        <v/>
      </c>
      <c r="MB170" s="68">
        <f>IF(LZ170&gt;0,MA170-$V170,0)</f>
        <v/>
      </c>
      <c r="MC170" s="68">
        <f>IF(LZ170&gt;0,(LZ170-MC$10)/MC$10,0)</f>
        <v/>
      </c>
      <c r="MD170" s="68" t="n"/>
      <c r="ME170" s="15">
        <f>IF(LZ170&gt;0,(LZ170-LZ$10)/LZ$10,0)</f>
        <v/>
      </c>
      <c r="MG170" s="13" t="n">
        <v>70.38</v>
      </c>
      <c r="MH170" s="68">
        <f>IF(MG170&gt;0,((MG170-MG169)/MG169),0)</f>
        <v/>
      </c>
      <c r="MI170" s="68">
        <f>IF(MG170&gt;0,MH170-$V170,0)</f>
        <v/>
      </c>
      <c r="MJ170" s="68">
        <f>IF(MG170&gt;0,(MG170-MJ$10)/MJ$10,0)</f>
        <v/>
      </c>
      <c r="MK170" s="68" t="n"/>
      <c r="ML170" s="15">
        <f>IF(MG170&gt;0,(MG170-MG$10)/MG$10,0)</f>
        <v/>
      </c>
      <c r="MN170" s="13" t="n">
        <v>163.09</v>
      </c>
      <c r="MO170" s="68">
        <f>IF(MN170&gt;0,((MN170-MN169)/MN169),0)</f>
        <v/>
      </c>
      <c r="MP170" s="68">
        <f>IF(MN170&gt;0,MO170-$V170,0)</f>
        <v/>
      </c>
      <c r="MQ170" s="68">
        <f>IF(MN170&gt;0,(MN170-MQ$10)/MQ$10,0)</f>
        <v/>
      </c>
      <c r="MR170" s="68" t="n"/>
      <c r="MS170" s="15">
        <f>IF(MN170&gt;0,(MN170-MN$10)/MN$10,0)</f>
        <v/>
      </c>
      <c r="MU170" s="13" t="n">
        <v>17.73</v>
      </c>
      <c r="MV170" s="68">
        <f>IF(MU170&gt;0,((MU170-MU169)/MU169),0)</f>
        <v/>
      </c>
      <c r="MW170" s="68">
        <f>IF(MU170&gt;0,MV170-$V170,0)</f>
        <v/>
      </c>
      <c r="MX170" s="68">
        <f>IF(MU170&gt;0,(MU170-MX$10)/MX$10,0)</f>
        <v/>
      </c>
      <c r="MY170" s="68" t="n"/>
      <c r="MZ170" s="15">
        <f>IF(MU170&gt;0,(MU170-MU$10)/MU$10,0)</f>
        <v/>
      </c>
      <c r="NB170" s="13" t="n">
        <v>266.53</v>
      </c>
      <c r="NC170" s="68">
        <f>IF(NB170&gt;0,((NB170-NB169)/NB169),0)</f>
        <v/>
      </c>
      <c r="ND170" s="68">
        <f>IF(NB170&gt;0,NC170-$V170,0)</f>
        <v/>
      </c>
      <c r="NE170" s="68">
        <f>IF(NB170&gt;0,(NB170-NE$10)/NE$10,0)</f>
        <v/>
      </c>
      <c r="NF170" s="68" t="n"/>
      <c r="NG170" s="15">
        <f>IF(NB170&gt;0,(NB170-NB$10)/NB$10,0)</f>
        <v/>
      </c>
      <c r="NI170" s="13" t="n">
        <v>7.89</v>
      </c>
      <c r="NJ170" s="68">
        <f>IF(NI170&gt;0,((NI170-NI169)/NI169),0)</f>
        <v/>
      </c>
      <c r="NK170" s="68">
        <f>IF(NI170&gt;0,NJ170-$V170,0)</f>
        <v/>
      </c>
      <c r="NL170" s="68">
        <f>IF(NI170&gt;0,(NI170-NL$10)/NL$10,0)</f>
        <v/>
      </c>
      <c r="NM170" s="68" t="n"/>
      <c r="NN170" s="15">
        <f>IF(NI170&gt;0,(NI170-NI$10)/NI$10,0)</f>
        <v/>
      </c>
      <c r="NP170" s="13" t="n">
        <v>607.0700000000001</v>
      </c>
      <c r="NQ170" s="68">
        <f>IF(NP170&gt;0,((NP170-NP169)/NP169),0)</f>
        <v/>
      </c>
      <c r="NR170" s="68">
        <f>IF(NP170&gt;0,NQ170-$V170,0)</f>
        <v/>
      </c>
      <c r="NS170" s="68">
        <f>IF(NP170&gt;0,(NP170-NS$10)/NS$10,0)</f>
        <v/>
      </c>
      <c r="NT170" s="68" t="n"/>
      <c r="NU170" s="15">
        <f>IF(NP170&gt;0,(NP170-NP$10)/NP$10,0)</f>
        <v/>
      </c>
      <c r="NW170" s="13" t="n">
        <v>206.09</v>
      </c>
      <c r="NX170" s="68">
        <f>IF(NW170&gt;0,((NW170-NW169)/NW169),0)</f>
        <v/>
      </c>
      <c r="NY170" s="68">
        <f>IF(NW170&gt;0,NX170-$V170,0)</f>
        <v/>
      </c>
      <c r="NZ170" s="68">
        <f>IF(NW170&gt;0,(NW170-NZ$10)/NZ$10,0)</f>
        <v/>
      </c>
      <c r="OA170" s="68" t="n"/>
      <c r="OB170" s="15">
        <f>IF(NW170&gt;0,(NW170-NW$10)/NW$10,0)</f>
        <v/>
      </c>
      <c r="OD170" s="13" t="n">
        <v>2.84</v>
      </c>
      <c r="OE170" s="68">
        <f>IF(OD170&gt;0,((OD170-OD169)/OD169),0)</f>
        <v/>
      </c>
      <c r="OF170" s="68">
        <f>IF(OD170&gt;0,OE170-$V170,0)</f>
        <v/>
      </c>
      <c r="OG170" s="68">
        <f>IF(OD170&gt;0,(OD170-OG$10)/OG$10,0)</f>
        <v/>
      </c>
      <c r="OH170" s="68" t="n"/>
      <c r="OI170" s="15">
        <f>IF(OD170&gt;0,(OD170-OD$10)/OD$10,0)</f>
        <v/>
      </c>
      <c r="OK170" s="13" t="n">
        <v>186.47</v>
      </c>
      <c r="OL170" s="68">
        <f>IF(OK170&gt;0,((OK170-OK169)/OK169),0)</f>
        <v/>
      </c>
      <c r="OM170" s="68">
        <f>IF(OK170&gt;0,OL170-$V170,0)</f>
        <v/>
      </c>
      <c r="ON170" s="68">
        <f>IF(OK170&gt;0,(OK170-ON$10)/ON$10,0)</f>
        <v/>
      </c>
      <c r="OO170" s="68" t="n"/>
      <c r="OP170" s="15">
        <f>IF(OK170&gt;0,(OK170-OK$10)/OK$10,0)</f>
        <v/>
      </c>
      <c r="OR170" s="13" t="n">
        <v>4.86</v>
      </c>
      <c r="OS170" s="68">
        <f>IF(OR170&gt;0,((OR170-OR169)/OR169),0)</f>
        <v/>
      </c>
      <c r="OT170" s="68">
        <f>IF(OR170&gt;0,OS170-$V170,0)</f>
        <v/>
      </c>
      <c r="OU170" s="68">
        <f>IF(OR170&gt;0,(OR170-OU$10)/OU$10,0)</f>
        <v/>
      </c>
      <c r="OV170" s="68" t="n"/>
      <c r="OW170" s="15">
        <f>IF(OR170&gt;0,(OR170-OR$10)/OR$10,0)</f>
        <v/>
      </c>
      <c r="OY170" s="13" t="n">
        <v>156.24</v>
      </c>
      <c r="OZ170" s="68">
        <f>IF(OY170&gt;0,((OY170-OY169)/OY169),0)</f>
        <v/>
      </c>
      <c r="PA170" s="68">
        <f>IF(OY170&gt;0,OZ170-$V170,0)</f>
        <v/>
      </c>
      <c r="PB170" s="68">
        <f>IF(OY170&gt;0,(OY170-PB$10)/PB$10,0)</f>
        <v/>
      </c>
      <c r="PC170" s="68" t="n"/>
      <c r="PD170" s="15">
        <f>IF(OY170&gt;0,(OY170-OY$10)/OY$10,0)</f>
        <v/>
      </c>
      <c r="PE170" s="18" t="n"/>
      <c r="PF170" s="13" t="n">
        <v>275.77</v>
      </c>
      <c r="PG170" s="68">
        <f>IF(PF170&gt;0,((PF170-PF169)/PF169),0)</f>
        <v/>
      </c>
      <c r="PH170" s="68">
        <f>IF(PF170&gt;0,PG170-$V170,0)</f>
        <v/>
      </c>
      <c r="PI170" s="68">
        <f>IF(PF170&gt;0,(PF170-PI$10)/PI$10,0)</f>
        <v/>
      </c>
      <c r="PJ170" s="68" t="n"/>
      <c r="PK170" s="15">
        <f>IF(PF170&gt;0,(PF170-PF$10)/PF$10,0)</f>
        <v/>
      </c>
      <c r="PM170" s="13" t="n"/>
      <c r="PN170" s="68">
        <f>IF(PM170&gt;0,((PM170-PM169)/PM169),0)</f>
        <v/>
      </c>
      <c r="PO170" s="68">
        <f>PN170-$V170</f>
        <v/>
      </c>
      <c r="PP170" s="68">
        <f>IF(PM170&gt;0,(PM170-PP$10)/PP$10,0)</f>
        <v/>
      </c>
      <c r="PQ170" s="68" t="n"/>
      <c r="PR170" s="15">
        <f>IF(PM170&gt;0,(PM170-PM$10)/PM$10,0)</f>
        <v/>
      </c>
      <c r="PT170" s="13" t="n">
        <v>10.58</v>
      </c>
      <c r="PU170" s="68">
        <f>IF(PT170&gt;0,((PT170-PT169)/PT169),0)</f>
        <v/>
      </c>
      <c r="PV170" s="68">
        <f>IF(PT170&gt;0,PU170-$V170,0)</f>
        <v/>
      </c>
      <c r="PW170" s="68">
        <f>IF(PT170&gt;0,(PT170-PW$10)/PW$10,0)</f>
        <v/>
      </c>
      <c r="PX170" s="68" t="n"/>
      <c r="PY170" s="15">
        <f>IF(PT170&gt;0,(PT170-PT$10)/PT$10,0)</f>
        <v/>
      </c>
      <c r="QA170" s="13" t="n">
        <v>265.72</v>
      </c>
      <c r="QB170" s="68">
        <f>IF(QA170&gt;0,((QA170-QA169)/QA169),0)</f>
        <v/>
      </c>
      <c r="QC170" s="68">
        <f>IF(QA170&gt;0,QB170-$V170,0)</f>
        <v/>
      </c>
      <c r="QD170" s="68">
        <f>IF(QA170&gt;0,(QA170-QD$10)/QD$10,0)</f>
        <v/>
      </c>
      <c r="QE170" s="68" t="n"/>
      <c r="QF170" s="15">
        <f>IF(QA170&gt;0,(QA170-QA$10)/QA$10,0)</f>
        <v/>
      </c>
      <c r="QH170" s="13" t="n">
        <v>1.837</v>
      </c>
      <c r="QI170" s="68">
        <f>IF(QH170&gt;0,((QH170-QH169)/QH169),0)</f>
        <v/>
      </c>
      <c r="QJ170" s="68">
        <f>IF(QH170&gt;0,QI170-$V170,0)</f>
        <v/>
      </c>
      <c r="QK170" s="68">
        <f>IF(QH170&gt;0,(QH170-QK$10)/QK$10,0)</f>
        <v/>
      </c>
      <c r="QL170" s="68" t="n"/>
      <c r="QM170" s="15">
        <f>IF(QH170&gt;0,(QH170-QH$10)/QH$10,0)</f>
        <v/>
      </c>
      <c r="QO170" s="13" t="n">
        <v>15.89</v>
      </c>
      <c r="QP170" s="68">
        <f>IF(QO170&gt;0,((QO170-QO169)/QO169),0)</f>
        <v/>
      </c>
      <c r="QQ170" s="68">
        <f>IF(QO170&gt;0,QP170-$V170,0)</f>
        <v/>
      </c>
      <c r="QR170" s="68">
        <f>IF(QO170&gt;0,(QO170-QR$10)/QR$10,0)</f>
        <v/>
      </c>
      <c r="QS170" s="68" t="n"/>
      <c r="QT170" s="15">
        <f>IF(QO170&gt;0,(QO170-QO$10)/QO$10,0)</f>
        <v/>
      </c>
      <c r="QV170" s="13" t="n">
        <v>2.801</v>
      </c>
      <c r="QW170" s="68">
        <f>IF(QV170&gt;0,((QV170-QV169)/QV169),0)</f>
        <v/>
      </c>
      <c r="QX170" s="68">
        <f>IF(QV170&gt;0,QW170-$V170,0)</f>
        <v/>
      </c>
      <c r="QY170" s="68">
        <f>IF(QV170&gt;0,(QV170-QY$10)/QY$10,0)</f>
        <v/>
      </c>
      <c r="QZ170" s="68" t="n"/>
      <c r="RA170" s="15">
        <f>IF(QV170&gt;0,(QV170-QV$10)/QV$10,0)</f>
        <v/>
      </c>
      <c r="RC170" s="13" t="n">
        <v>44.43</v>
      </c>
      <c r="RD170" s="68">
        <f>IF(RC170&gt;0,((RC170-RC169)/RC169),0)</f>
        <v/>
      </c>
      <c r="RE170" s="68">
        <f>IF(RC170&gt;0,RD170-$V170,0)</f>
        <v/>
      </c>
      <c r="RF170" s="68">
        <f>IF(RC170&gt;0,(RC170-RF$10)/RF$10,0)</f>
        <v/>
      </c>
      <c r="RG170" s="68" t="n"/>
      <c r="RH170" s="15">
        <f>IF(RC170&gt;0,(RC170-RC$10)/RC$10,0)</f>
        <v/>
      </c>
      <c r="RJ170" s="13" t="n">
        <v>232.99</v>
      </c>
      <c r="RK170" s="68">
        <f>IF(RJ170&gt;0,((RJ170-RJ169)/RJ169),0)</f>
        <v/>
      </c>
      <c r="RL170" s="68">
        <f>RK170-$V170</f>
        <v/>
      </c>
      <c r="RM170" s="68">
        <f>IF(RJ170&gt;0,(RJ170-RM$10)/RM$10,0)</f>
        <v/>
      </c>
      <c r="RN170" s="68" t="n"/>
      <c r="RO170" s="15">
        <f>IF(RJ170&gt;0,(RJ170-RJ$10)/RJ$10,0)</f>
        <v/>
      </c>
      <c r="RQ170" s="13" t="n">
        <v>16.51</v>
      </c>
      <c r="RR170" s="68">
        <f>IF(RQ170&gt;0,((RQ170-RQ169)/RQ169),0)</f>
        <v/>
      </c>
      <c r="RS170" s="68">
        <f>RR170-$V170</f>
        <v/>
      </c>
      <c r="RT170" s="68">
        <f>IF(RQ170&gt;0,(RQ170-RT$10)/RT$10,0)</f>
        <v/>
      </c>
      <c r="RU170" s="68" t="n"/>
      <c r="RV170" s="15">
        <f>IF(RQ170&gt;0,(RQ170-RQ$10)/RQ$10,0)</f>
        <v/>
      </c>
      <c r="RX170" s="13" t="n">
        <v>158.74</v>
      </c>
      <c r="RY170" s="68">
        <f>IF(RX170&gt;0,((RX170-RX169)/RX169),0)</f>
        <v/>
      </c>
      <c r="RZ170" s="68">
        <f>RY170-$V170</f>
        <v/>
      </c>
      <c r="SA170" s="68">
        <f>IF(RX170&gt;0,(RX170-SA$10)/SA$10,0)</f>
        <v/>
      </c>
      <c r="SB170" s="68" t="n"/>
      <c r="SC170" s="15">
        <f>IF(RX170&gt;0,(RX170-RX$10)/RX$10,0)</f>
        <v/>
      </c>
      <c r="SE170" s="13" t="n">
        <v>14.82</v>
      </c>
      <c r="SF170" s="68">
        <f>IF(SE170&gt;0,((SE170-SE169)/SE169),0)</f>
        <v/>
      </c>
      <c r="SG170" s="68">
        <f>SF170-$V170</f>
        <v/>
      </c>
      <c r="SH170" s="68">
        <f>IF(SE170&gt;0,(SE170-SH$10)/SH$10,0)</f>
        <v/>
      </c>
      <c r="SI170" s="68" t="n"/>
      <c r="SJ170" s="15">
        <f>IF(SE170&gt;0,(SE170-SE$10)/SE$10,0)</f>
        <v/>
      </c>
      <c r="SL170" s="13" t="n">
        <v>1.78</v>
      </c>
      <c r="SM170" s="68">
        <f>IF(SL170&gt;0,((SL170-SL169)/SL169),0)</f>
        <v/>
      </c>
      <c r="SN170" s="68">
        <f>SM170-$V170</f>
        <v/>
      </c>
      <c r="SO170" s="68">
        <f>IF(SL170&gt;0,(SL170-SO$10)/SO$10,0)</f>
        <v/>
      </c>
      <c r="SP170" s="68" t="n"/>
      <c r="SQ170" s="15">
        <f>IF(SL170&gt;0,(SL170-SL$10)/SL$10,0)</f>
        <v/>
      </c>
      <c r="SS170" s="13" t="n">
        <v>15.54</v>
      </c>
      <c r="ST170" s="68">
        <f>IF(SS170&gt;0,((SS170-SS169)/SS169),0)</f>
        <v/>
      </c>
      <c r="SU170" s="68">
        <f>ST170-$V170</f>
        <v/>
      </c>
      <c r="SV170" s="68">
        <f>IF(SS170&gt;0,(SS170-SV$10)/SV$10,0)</f>
        <v/>
      </c>
      <c r="SW170" s="68" t="n"/>
      <c r="SX170" s="15">
        <f>IF(SS170&gt;0,(SS170-SS$10)/SS$10,0)</f>
        <v/>
      </c>
      <c r="SZ170" s="13" t="n">
        <v>67.88</v>
      </c>
      <c r="TA170" s="68">
        <f>IF(SZ170&gt;0,((SZ170-SZ169)/SZ169),0)</f>
        <v/>
      </c>
      <c r="TB170" s="68">
        <f>TA170-$V170</f>
        <v/>
      </c>
      <c r="TC170" s="68">
        <f>IF(SZ170&gt;0,(SZ170-TC$10)/TC$10,0)</f>
        <v/>
      </c>
      <c r="TD170" s="68" t="n"/>
      <c r="TE170" s="15">
        <f>IF(SZ170&gt;0,(SZ170-SZ$10)/SZ$10,0)</f>
        <v/>
      </c>
      <c r="TG170" s="587" t="n">
        <v>0.2402</v>
      </c>
      <c r="TH170" s="68">
        <f>IF(TG170&gt;0,((TG170-TG169)/TG169),0)</f>
        <v/>
      </c>
      <c r="TI170" s="68">
        <f>TH170-$V170</f>
        <v/>
      </c>
      <c r="TJ170" s="68">
        <f>IF(TG170&gt;0,(TG170-TJ$10)/TJ$10,0)</f>
        <v/>
      </c>
      <c r="TK170" s="68" t="n"/>
      <c r="TL170" s="15">
        <f>IF(TG170&gt;0,(TG170-TG$10)/TG$10,0)</f>
        <v/>
      </c>
      <c r="TN170" s="13" t="n">
        <v>91.26000000000001</v>
      </c>
      <c r="TO170" s="68">
        <f>IF(TN170&gt;0,((TN170-TN169)/TN169),0)</f>
        <v/>
      </c>
      <c r="TP170" s="68">
        <f>TO170-$V170</f>
        <v/>
      </c>
      <c r="TQ170" s="68">
        <f>IF(TN170&gt;0,(TN170-TQ$10)/TQ$10,0)</f>
        <v/>
      </c>
      <c r="TR170" s="68" t="n"/>
      <c r="TS170" s="15">
        <f>IF(TN170&gt;0,(TN170-TN$10)/TN$10,0)</f>
        <v/>
      </c>
      <c r="TU170" s="587" t="n">
        <v>3.52</v>
      </c>
      <c r="TV170" s="68">
        <f>IF(TU170&gt;0,((TU170-TU169)/TU169),0)</f>
        <v/>
      </c>
      <c r="TW170" s="68">
        <f>TV170-$V170</f>
        <v/>
      </c>
      <c r="TX170" s="68">
        <f>IF(TU170&gt;0,(TU170-TX$10)/TX$10,0)</f>
        <v/>
      </c>
      <c r="TY170" s="68" t="n"/>
      <c r="TZ170" s="15">
        <f>IF(TU170&gt;0,(TU170-TU$10)/TU$10,0)</f>
        <v/>
      </c>
      <c r="UB170" s="587" t="n"/>
      <c r="UC170" s="68">
        <f>IF(UB170&gt;0,((UB170-UB169)/UB169),0)</f>
        <v/>
      </c>
      <c r="UD170" s="68">
        <f>UC170-$V170</f>
        <v/>
      </c>
      <c r="UE170" s="68">
        <f>IF(UB170&gt;0,(UB170-UE$10)/UE$10,0)</f>
        <v/>
      </c>
      <c r="UF170" s="68" t="n"/>
      <c r="UG170" s="15">
        <f>IF(UB170&gt;0,(UB170-UB$10)/UB$10,0)</f>
        <v/>
      </c>
      <c r="UI170" s="587" t="n"/>
      <c r="UJ170" s="68">
        <f>IF(UI170&gt;0,((UI170-UI169)/UI169),0)</f>
        <v/>
      </c>
      <c r="UK170" s="68">
        <f>UJ170-$V170</f>
        <v/>
      </c>
      <c r="UL170" s="68">
        <f>IF(UI170&gt;0,(UI170-UL$10)/UL$10,0)</f>
        <v/>
      </c>
      <c r="UM170" s="68" t="n"/>
      <c r="UN170" s="15">
        <f>IF(UI170&gt;0,(UI170-UI$10)/UI$10,0)</f>
        <v/>
      </c>
      <c r="UP170" s="587" t="n"/>
      <c r="UQ170" s="68">
        <f>IF(UP170&gt;0,((UP170-UP169)/UP169),0)</f>
        <v/>
      </c>
      <c r="UR170" s="68">
        <f>UQ170-$V170</f>
        <v/>
      </c>
      <c r="US170" s="68">
        <f>IF(UP170&gt;0,(UP170-US$10)/US$10,0)</f>
        <v/>
      </c>
      <c r="UT170" s="68" t="n"/>
      <c r="UU170" s="15">
        <f>IF(UP170&gt;0,(UP170-UP$10)/UP$10,0)</f>
        <v/>
      </c>
      <c r="UW170" s="587" t="n"/>
      <c r="UX170" s="68">
        <f>IF(UW170&gt;0,((UW170-UW169)/UW169),0)</f>
        <v/>
      </c>
      <c r="UY170" s="68">
        <f>UX170-$V170</f>
        <v/>
      </c>
      <c r="UZ170" s="68">
        <f>IF(UW170&gt;0,(UW170-UZ$10)/UZ$10,0)</f>
        <v/>
      </c>
      <c r="VA170" s="68" t="n"/>
      <c r="VB170" s="15">
        <f>IF(UW170&gt;0,(UW170-UW$10)/UW$10,0)</f>
        <v/>
      </c>
      <c r="VD170" s="587" t="n"/>
      <c r="VE170" s="68">
        <f>IF(VD170&gt;0,((VD170-VD169)/VD169),0)</f>
        <v/>
      </c>
      <c r="VF170" s="68">
        <f>VE170-$V170</f>
        <v/>
      </c>
      <c r="VG170" s="68">
        <f>IF(VD170&gt;0,(VD170-VG$10)/VG$10,0)</f>
        <v/>
      </c>
      <c r="VH170" s="68" t="n"/>
      <c r="VI170" s="15">
        <f>IF(VD170&gt;0,(VD170-VD$10)/VD$10,0)</f>
        <v/>
      </c>
      <c r="VM170" s="21">
        <f>IF($C170&gt;0,(($IK$5*IG170)+($GT$5*GP170)+($JM$5*JI170)+($JF$5*JB170)+($IY$5*IU170)+($IR$5*IN170)+($ID$5*HZ170)+($HW$5*HS170)+($HP$5*HL170)+($HI$5*HE170)+($GF$5*GB170)+($FY$5*FU170)+($FR$5*FN170)+($FK$5*FG170)+($FD$5*EZ170)+($EW$5*ES170)+($EP$5*EL170)+($EI$5*EE170)+($EB$5*DX170)+($DU$5*DQ170)+($DN$5*DJ170)+($DG$5*DC170)+($CZ$5*CV170)+($CS$5*CO170)+($CL$5*CH170)+($CE$5*CA170)+($BX$5*BT170)+($BQ$5*BM170)+($BJ$5*BF170)+($BC$5*AY170)+($AV$5*AR170)+($AO$5*AK170)+($AH$5*AD170)+($JT$5*JP170)+($KA$5*JW170)+($KO$5*KK170)+($PR$5*PN170)+($GM$5*GI170)+($HA$5*GW170)+($KV$5*KR170)+($KH$5*KD170)+($LC$5*KY170)+($MS$5*MO170)+($ML$5*MH170)+($ME$5*MA170)+($LX$5*LT170)+($LQ$5*LM170)+($LJ$5*LF170)+(MV170*$MZ$5)+(NC170*$NG$5)+(NJ170*$NN$5)+($OI$5*OE170)+($NU$5*NQ170)+($OB$5*NX170)+($PK$5*PG170)+($OP$5*OL170)+($OW$5*OS170)+($PD$5*OZ170)+(PU170*$PY$5)+(QB170*$QF$5)+(QI170*$QM$5)+(QP170*$QT$5)+(QW170*$RA$5)+(RD170*$RH$5)+(RK170*$RO$5)+(RR170*$RV$5)+(RY170*$SC$5)+(SF170*$SJ$5)+(SM170*$SQ$5)+(ST170*$SX$5)+(TA170*$TE$5))+(TH170*$TL$5)+(TO170*$TS$5))/$VM$5</f>
        <v/>
      </c>
      <c r="VN170" s="538" t="n"/>
      <c r="VO170" s="21">
        <f>IF($C170&gt;0,(($IK$5*II170)+($GT$5*GR170)+($JM$5*JK170)+($JF$5*JD170)+($IY$5*IW170)+($IR$5*IP170)+($ID$5*IB170)+($HW$5*HU170)+($HP$5*HN170)+($HI$5*HG170)+($GF$5*GD170)+($FY$5*FW170)+($FR$5*FP170)+($FK$5*FI170)+($FD$5*FB170)+($EW$5*EU170)+($EP$5*EN170)+($EI$5*EG170)+($EB$5*DZ170)+($DU$5*DS170)+($DN$5*DL170)+($DG$5*DE170)+($CZ$5*CX170)+($CS$5*CQ170)+($CL$5*CJ170)+($CE$5*CC170)+($BX$5*BV170)+($BQ$5*BO170)+($BJ$5*BH170)+($BC$5*BA170)+($AV$5*AT170)+($AO$5*AM170)+($AH$5*AF170)+($KO$5*KM170)+($KH$5*KF170)+($KA$5*JY170)+($JT$5*JR170)+($PR$5*PP170)+($GM$5*GK170)+($HA$5*GY170)+($KV$5*KT170)+($LC$5*LA170)+($MS$5*MQ170)+($ML$5*MJ170)+($ME$5*MC170)+($LX$5*LV170)+($LQ$5*LO170)+($LJ$5*LH170)+(MX170*$MZ$5)+(NE170*$NG$5)+(NL170*$NN$5)+($OI$5*OG170)+($NU$5*NS170)+($OB$5*NZ170)+($PD$5*PB170)+($OW$5*OU170)+($OP$5*ON170)+($PK$5*PI170)+($PY$5*PW170)+($QF$5*QD170)+($QM$5*QK170)+($QT$5*QR170)+($RA$5*QY170)+($RH$5*RF170)+($RO$5*RM170)+(RT170*$RV$5)+(SA170*$SC$5)+(SH170*$SJ$5)+(SO170*$SQ$5)+(SV170*$SX$5)+(TC170*$TE$5)+(TJ170*$TL$5)+(TQ170*$TS$5))/$VM$5,0)</f>
        <v/>
      </c>
      <c r="VP170" s="14" t="n"/>
      <c r="VQ170" s="21">
        <f>IF($C170&gt;0,(($IK$5*IK170)+($GT$5*GT170)+($JM$5*JM170)+($JF$5*JF170)+($IY$5*IY170)+($IR$5*IR170)+($ID$5*ID170)+($HW$5*HW170)+($HP$5*HP170)+($HI$5*HI170)+($GF$5*GF170)+($FY$5*FY170)+($FR$5*FR170)+($FK$5*FK170)+($FD$5*FD170)+($EW$5*EW170)+($EP$5*EP170)+($EI$5*EI170)+($EB$5*EB170)+($DU$5*DU170)+($DN$5*DN170)+($DG$5*DG170)+($CZ$5*CZ170)+($CS$5*CS170)+($CL$5*CL170)+($CE$5*CE170)+($BX$5*BX170)+($BQ$5*BQ170)+($BJ$5*BJ170)+($BC$5*BC170)+($AV$5*AV170)+($AO$5*AO170)+($AH$5*AH170)+($KO$5*KO170)+($PR$5*PR170)+($GM$5*GM170)+($HA$5*HA170)+($KH$5*KH170)+($KA$5*KA170)+($JT$5*JT170)+($KV$5*KV170)+($LC$5*LC170)+($MS$5*MS170)+($ML$5*ML170)+($ME$5*ME170)+($LX$5*LX170)+($LQ$5*LQ170)+($LJ$5*LJ170)+($OI$5*OI170)+($NU$5*NU170)+($NN$5*NN170)+($NG$5*NG170)+($MZ$5*MZ170)+(OB170*$OB$5)+($PD$5*PD170)+($OW$5*OW170)+($OP$5*OP170)+($PK$5*PK170)+(PY170*$PY$5)+(QF170*$QF$5)+(QM170*$QM$5)+(QT170*$QT$5)+(RA170*$RA$5)+(RH170*$RH$5)+(RO170*$RO$5)+(RV170*$RV$5)+(SC170*$SC$5)+(SJ170*$SJ$5)+(SQ170*$SQ$5)+(SX170*$SX$5)+(TE170*$TE$5)+(TL170*$TL$5)+(TS170*$TS$5))/$VM$5,0)</f>
        <v/>
      </c>
    </row>
    <row r="171" ht="16" customHeight="1" s="545">
      <c r="A171" s="127" t="n">
        <v>45894</v>
      </c>
      <c r="B171" s="4">
        <f>A171</f>
        <v/>
      </c>
      <c r="C171" s="13" t="n">
        <v>45282.66</v>
      </c>
      <c r="D171" s="138">
        <f>IF(C171&gt;0,C171-C170,0)</f>
        <v/>
      </c>
      <c r="E171" s="68">
        <f>IF(C171&gt;0,D171/C170,0)</f>
        <v/>
      </c>
      <c r="F171" s="15">
        <f>IF(C171&gt;0,(C171-C$10)/C$10,0)</f>
        <v/>
      </c>
      <c r="G171" s="13" t="n">
        <v>6439.32</v>
      </c>
      <c r="H171" s="138">
        <f>IF(G171&gt;0,G171-G170,0)</f>
        <v/>
      </c>
      <c r="I171" s="68">
        <f>IF(G171&gt;0,H171/G170,0)</f>
        <v/>
      </c>
      <c r="J171" s="15">
        <f>IF(G171&gt;0,(G171-G$10)/G$10,0)</f>
        <v/>
      </c>
      <c r="K171" s="13" t="n">
        <v>21445.1</v>
      </c>
      <c r="L171" s="138">
        <f>IF(K171&gt;0,K171-K170,0)</f>
        <v/>
      </c>
      <c r="M171" s="68">
        <f>IF(K171&gt;0,L171/K170,0)</f>
        <v/>
      </c>
      <c r="N171" s="15">
        <f>IF(K171&gt;0,(K171-K$10)/K$10,0)</f>
        <v/>
      </c>
      <c r="O171" s="13" t="n">
        <v>2339.17</v>
      </c>
      <c r="P171" s="138">
        <f>IF(O171&gt;0,O171-O170,0)</f>
        <v/>
      </c>
      <c r="Q171" s="68">
        <f>IF(O171&gt;0,P171/O170,0)</f>
        <v/>
      </c>
      <c r="R171" s="15">
        <f>IF(O171&gt;0,(O171-O$10)/O$10,0)</f>
        <v/>
      </c>
      <c r="S171" s="18">
        <f>IF(O171&gt;0,(((O171*0.7)*Q171)+((K171*0.9)*M171)+((G171*0.65)*I171)+((C171*0.6)*E171))/(O171+K171+G171+C171),0)</f>
        <v/>
      </c>
      <c r="T171" s="121">
        <f>IF(O171&gt;0,(S171*200)+T170,0)</f>
        <v/>
      </c>
      <c r="U171" s="121">
        <f>T171</f>
        <v/>
      </c>
      <c r="V171" s="134">
        <f>IF(T171&gt;0,(T171-T170)/T170,0)</f>
        <v/>
      </c>
      <c r="W171" s="21">
        <f>IF(T171&gt;0,(T171-T$11)/T$11,0)</f>
        <v/>
      </c>
      <c r="X171" s="18">
        <f>IF(T171&gt;0,((Q171+M171+I171+E171)/4),0)</f>
        <v/>
      </c>
      <c r="Y171" s="353" t="n">
        <v>144551.31</v>
      </c>
      <c r="Z171" s="15" t="n">
        <v>2e-06</v>
      </c>
      <c r="AA171" s="21">
        <f>Z171-$V171</f>
        <v/>
      </c>
      <c r="AC171" s="13" t="n">
        <v>250.14</v>
      </c>
      <c r="AD171" s="68">
        <f>IF(AC171&gt;0,((AC171-AC170)/AC170),0)</f>
        <v/>
      </c>
      <c r="AE171" s="68">
        <f>IF(AC171&gt;0,AD171-$V171,0)</f>
        <v/>
      </c>
      <c r="AF171" s="68">
        <f>IF(AC171&gt;0,(AC171-AF$10)/AF$10,0)</f>
        <v/>
      </c>
      <c r="AG171" s="68" t="n"/>
      <c r="AH171" s="15">
        <f>IF(AC171&gt;0,(AC171-AC$10)/AC$10,0)</f>
        <v/>
      </c>
      <c r="AJ171" s="13" t="n">
        <v>24.08</v>
      </c>
      <c r="AK171" s="68">
        <f>IF(AJ171&gt;0,((AJ171-AJ170)/AJ170),0)</f>
        <v/>
      </c>
      <c r="AL171" s="68">
        <f>IF(AJ171&gt;0,AK171-$V171,0)</f>
        <v/>
      </c>
      <c r="AM171" s="68">
        <f>IF(AJ171&gt;0,(AJ171-AM$10)/AM$10,0)</f>
        <v/>
      </c>
      <c r="AN171" s="68" t="n"/>
      <c r="AO171" s="15">
        <f>IF(AJ171&gt;0,(AJ171-AJ$10)/AJ$10,0)</f>
        <v/>
      </c>
      <c r="AQ171" s="13" t="n">
        <v>23.54</v>
      </c>
      <c r="AR171" s="68">
        <f>IF(AQ171&gt;0,((AQ171-AQ170)/AQ170),0)</f>
        <v/>
      </c>
      <c r="AS171" s="68">
        <f>IF(AQ171&gt;0,AR171-$V171,0)</f>
        <v/>
      </c>
      <c r="AT171" s="68">
        <f>IF(AQ171&gt;0,(AQ171-AT$10)/AT$10,0)</f>
        <v/>
      </c>
      <c r="AU171" s="68" t="n"/>
      <c r="AV171" s="15">
        <f>IF(AQ171&gt;0,(AQ171-AQ$10)/AQ$10,0)</f>
        <v/>
      </c>
      <c r="AX171" s="13" t="n">
        <v>223.99</v>
      </c>
      <c r="AY171" s="68">
        <f>IF(AX171&gt;0,((AX171-AX170)/AX170),0)</f>
        <v/>
      </c>
      <c r="AZ171" s="68">
        <f>IF(AX171&gt;0,AY171-$V171,0)</f>
        <v/>
      </c>
      <c r="BA171" s="68">
        <f>IF(AX171&gt;0,(AX171-BA$10)/BA$10,0)</f>
        <v/>
      </c>
      <c r="BB171" s="68" t="n"/>
      <c r="BC171" s="15">
        <f>IF(AX171&gt;0,(AX171-AX$10)/AX$10,0)</f>
        <v/>
      </c>
      <c r="BE171" s="13" t="n">
        <v>81.7</v>
      </c>
      <c r="BF171" s="68">
        <f>IF(BE171&gt;0,((BE171-BE170)/BE170),0)</f>
        <v/>
      </c>
      <c r="BG171" s="68">
        <f>IF(BE171&gt;0,BF171-$V171,0)</f>
        <v/>
      </c>
      <c r="BH171" s="68" t="n"/>
      <c r="BI171" s="68" t="n"/>
      <c r="BJ171" s="15">
        <f>IF(BE171&gt;0,(BE171-BE$10)/BE$10,0)</f>
        <v/>
      </c>
      <c r="BL171" s="13" t="n">
        <v>75.7</v>
      </c>
      <c r="BM171" s="68">
        <f>IF(BL171&gt;0,((BL171-BL170)/BL170),0)</f>
        <v/>
      </c>
      <c r="BN171" s="68">
        <f>IF(BL171&gt;0,BM171-$V171,0)</f>
        <v/>
      </c>
      <c r="BO171" s="68">
        <f>IF(BL171&gt;0,(BL171-BO$10)/BO$10,0)</f>
        <v/>
      </c>
      <c r="BP171" s="68" t="n"/>
      <c r="BQ171" s="15">
        <f>IF(BL171&gt;0,(BL171-BL$10)/BL$10,0)</f>
        <v/>
      </c>
      <c r="BS171" s="13" t="n">
        <v>44.18</v>
      </c>
      <c r="BT171" s="68">
        <f>IF(BS171&gt;0,((BS171-BS170)/BS170),0)</f>
        <v/>
      </c>
      <c r="BU171" s="68">
        <f>IF(BS171&gt;0,BT171-$V171,0)</f>
        <v/>
      </c>
      <c r="BV171" s="68">
        <f>IF(BS171&gt;0,(BS171-BV$10)/BV$10,0)</f>
        <v/>
      </c>
      <c r="BW171" s="68" t="n"/>
      <c r="BX171" s="15">
        <f>IF(BS171&gt;0,(BS171-BS$10)/BS$10,0)</f>
        <v/>
      </c>
      <c r="BZ171" s="13" t="n"/>
      <c r="CA171" s="68">
        <f>IF(BZ171&gt;0,((BZ171-BZ170)/BZ170),0)</f>
        <v/>
      </c>
      <c r="CB171" s="68">
        <f>IF(BZ171&gt;0,CA171-$V171,0)</f>
        <v/>
      </c>
      <c r="CC171" s="68">
        <f>IF(BZ171&gt;0,(BZ171-CC$10)/CC$10,0)</f>
        <v/>
      </c>
      <c r="CD171" s="68" t="n"/>
      <c r="CE171" s="15">
        <f>IF(BZ171&gt;0,(BZ171-BZ$10)/BZ$10,0)</f>
        <v/>
      </c>
      <c r="CG171" s="13" t="n">
        <v>30.01</v>
      </c>
      <c r="CH171" s="68">
        <f>IF(CG171&gt;0,((CG171-CG170)/CG170),0)</f>
        <v/>
      </c>
      <c r="CI171" s="68">
        <f>IF(CG171&gt;0,CH171-$V171,0)</f>
        <v/>
      </c>
      <c r="CJ171" s="68">
        <f>IF(CG171&gt;0,(CG171-CJ$10)/CJ$10,0)</f>
        <v/>
      </c>
      <c r="CK171" s="68" t="n"/>
      <c r="CL171" s="15">
        <f>IF(CG171&gt;0,(CG171-CG$10)/CG$10,0)</f>
        <v/>
      </c>
      <c r="CN171" s="13" t="n">
        <v>34.24</v>
      </c>
      <c r="CO171" s="68">
        <f>IF(CN171&gt;0,((CN171-CN170)/CN170),0)</f>
        <v/>
      </c>
      <c r="CP171" s="68">
        <f>IF(CN171&gt;0,CO171-$V171,0)</f>
        <v/>
      </c>
      <c r="CQ171" s="68">
        <f>IF(CN171&gt;0,(CN171-CQ$10)/CQ$10,0)</f>
        <v/>
      </c>
      <c r="CR171" s="68" t="n"/>
      <c r="CS171" s="15">
        <f>IF(CN171&gt;0,(CN171-CN$10)/CN$10,0)</f>
        <v/>
      </c>
      <c r="CU171" s="13" t="n">
        <v>39.41</v>
      </c>
      <c r="CV171" s="68">
        <f>IF(CU171&gt;0,((CU171-CU170)/CU170),0)</f>
        <v/>
      </c>
      <c r="CW171" s="68">
        <f>IF(CU171&gt;0,CV171-$V171,0)</f>
        <v/>
      </c>
      <c r="CX171" s="68">
        <f>IF(CU171&gt;0,(CU171-CX$10)/CX$10,0)</f>
        <v/>
      </c>
      <c r="CY171" s="68" t="n"/>
      <c r="CZ171" s="15">
        <f>IF(CU171&gt;0,(CU171-CU$10)/CU$10,0)</f>
        <v/>
      </c>
      <c r="DB171" s="13" t="n">
        <v>21.51</v>
      </c>
      <c r="DC171" s="68">
        <f>IF(DB171&gt;0,((DB171-DB170)/DB170),0)</f>
        <v/>
      </c>
      <c r="DD171" s="68">
        <f>IF(DB171&gt;0,DC171-$V171,0)</f>
        <v/>
      </c>
      <c r="DE171" s="68">
        <f>IF(DB171&gt;0,(DB171-DE$10)/DE$10,0)</f>
        <v/>
      </c>
      <c r="DF171" s="68" t="n"/>
      <c r="DG171" s="15">
        <f>IF(DB171&gt;0,(DB171-DB$10)/DB$10,0)</f>
        <v/>
      </c>
      <c r="DI171" s="13" t="n">
        <v>50.44</v>
      </c>
      <c r="DJ171" s="68">
        <f>IF(DI171&gt;0,((DI171-DI170)/DI170),0)</f>
        <v/>
      </c>
      <c r="DK171" s="68">
        <f>IF(DI171&gt;0,DJ171-$V171,0)</f>
        <v/>
      </c>
      <c r="DL171" s="68">
        <f>IF(DI171&gt;0,(DI171-DL$10)/DL$10,0)</f>
        <v/>
      </c>
      <c r="DM171" s="68" t="n"/>
      <c r="DN171" s="15">
        <f>IF(DI171&gt;0,(DI171-DI$10)/DI$10,0)</f>
        <v/>
      </c>
      <c r="DP171" s="13" t="n">
        <v>44.69</v>
      </c>
      <c r="DQ171" s="68">
        <f>IF(DP171&gt;0,((DP171-DP170)/DP170),0)</f>
        <v/>
      </c>
      <c r="DR171" s="68">
        <f>IF(DP171&gt;0,DQ171-$V171,0)</f>
        <v/>
      </c>
      <c r="DS171" s="68" t="n"/>
      <c r="DT171" s="68" t="n"/>
      <c r="DU171" s="15">
        <f>IF(DP171&gt;0,(DP171-DP$10)/DP$10,0)</f>
        <v/>
      </c>
      <c r="DV171" s="18" t="n"/>
      <c r="DW171" s="13" t="n">
        <v>37.89</v>
      </c>
      <c r="DX171" s="68">
        <f>IF(DW171&gt;0,((DW171-DW170)/DW170),0)</f>
        <v/>
      </c>
      <c r="DY171" s="68">
        <f>IF(DW171&gt;0,DX171-$V171,0)</f>
        <v/>
      </c>
      <c r="DZ171" s="68">
        <f>IF(DW171&gt;0,(DW171-DZ$10)/DZ$10,0)</f>
        <v/>
      </c>
      <c r="EA171" s="68" t="n"/>
      <c r="EB171" s="15">
        <f>IF(DW171&gt;0,(DW171-DW$10)/DW$10,0)</f>
        <v/>
      </c>
      <c r="ED171" s="13" t="n">
        <v>40.33</v>
      </c>
      <c r="EE171" s="68">
        <f>IF(ED171&gt;0,((ED171-ED170)/ED170),0)</f>
        <v/>
      </c>
      <c r="EF171" s="68">
        <f>IF(ED171&gt;0,EE171-$V171,0)</f>
        <v/>
      </c>
      <c r="EG171" s="68">
        <f>IF(ED171&gt;0,(ED171-EG$10)/EG$10,0)</f>
        <v/>
      </c>
      <c r="EH171" s="68" t="n"/>
      <c r="EI171" s="15">
        <f>IF(ED171&gt;0,(ED171-ED$10)/ED$10,0)</f>
        <v/>
      </c>
      <c r="EK171" s="13" t="n">
        <v>134.71</v>
      </c>
      <c r="EL171" s="68">
        <f>IF(EK171&gt;0,((EK171-EK170)/EK170),0)</f>
        <v/>
      </c>
      <c r="EM171" s="68">
        <f>IF(EK171&gt;0,EL171-$V171,0)</f>
        <v/>
      </c>
      <c r="EN171" s="68">
        <f>IF(EK171&gt;0,(EK171-EN$10)/EN$10,0)</f>
        <v/>
      </c>
      <c r="EO171" s="68" t="n"/>
      <c r="EP171" s="15">
        <f>IF(EK171&gt;0,(EK171-EK$10)/EK$10,0)</f>
        <v/>
      </c>
      <c r="ER171" s="13" t="n">
        <v>41.5</v>
      </c>
      <c r="ES171" s="68">
        <f>IF(ER171&gt;0,((ER171-ER170)/ER170),0)</f>
        <v/>
      </c>
      <c r="ET171" s="68">
        <f>IF(ER171&gt;0,ES171-$V171,0)</f>
        <v/>
      </c>
      <c r="EU171" s="68">
        <f>IF(ER171&gt;0,(ER171-EU$10)/EU$10,0)</f>
        <v/>
      </c>
      <c r="EV171" s="68" t="n"/>
      <c r="EW171" s="15">
        <f>IF(ER171&gt;0,(ER171-ER$10)/ER$10,0)</f>
        <v/>
      </c>
      <c r="EY171" s="13" t="n">
        <v>43.08</v>
      </c>
      <c r="EZ171" s="68">
        <f>IF(EY171&gt;0,((EY171-EY170)/EY170),0)</f>
        <v/>
      </c>
      <c r="FA171" s="68">
        <f>IF(EY171&gt;0,EZ171-$V171,0)</f>
        <v/>
      </c>
      <c r="FB171" s="68" t="n"/>
      <c r="FC171" s="68" t="n"/>
      <c r="FD171" s="15">
        <f>IF(EY171&gt;0,(EY171-EY$10)/EY$10,0)</f>
        <v/>
      </c>
      <c r="FF171" s="13" t="n">
        <v>60.16</v>
      </c>
      <c r="FG171" s="68">
        <f>IF(FF171&gt;0,((FF171-FF170)/FF170),0)</f>
        <v/>
      </c>
      <c r="FH171" s="68">
        <f>IF(FF171&gt;0,FG171-$V171,0)</f>
        <v/>
      </c>
      <c r="FI171" s="68">
        <f>IF(FF171&gt;0,(FF171-FI$10)/FI$10,0)</f>
        <v/>
      </c>
      <c r="FJ171" s="68" t="n"/>
      <c r="FK171" s="15">
        <f>IF(FF171&gt;0,(FF171-FF$10)/FF$10,0)</f>
        <v/>
      </c>
      <c r="FM171" s="13" t="n">
        <v>199.51</v>
      </c>
      <c r="FN171" s="68">
        <f>IF(FM171&gt;0,((FM171-FM170)/FM170),0)</f>
        <v/>
      </c>
      <c r="FO171" s="68">
        <f>IF(FM171&gt;0,FN171-$V171,0)</f>
        <v/>
      </c>
      <c r="FP171" s="68">
        <f>IF(FM171&gt;0,(FM171-FP$10)/FP$10,0)</f>
        <v/>
      </c>
      <c r="FQ171" s="68" t="n"/>
      <c r="FR171" s="15">
        <f>IF(FM171&gt;0,(FM171-FM$10)/FM$10,0)</f>
        <v/>
      </c>
      <c r="FT171" s="13" t="n">
        <v>92.42</v>
      </c>
      <c r="FU171" s="68">
        <f>IF(FT171&gt;0,((FT171-FT170)/FT170),0)</f>
        <v/>
      </c>
      <c r="FV171" s="68">
        <f>IF(FT171&gt;0,FU171-$V171,0)</f>
        <v/>
      </c>
      <c r="FW171" s="68">
        <f>IF(FT171&gt;0,(FT171-FW$10)/FW$10,0)</f>
        <v/>
      </c>
      <c r="FX171" s="68" t="n"/>
      <c r="FY171" s="15">
        <f>IF(FT171&gt;0,(FT171-FT$10)/FT$10,0)</f>
        <v/>
      </c>
      <c r="GA171" s="13" t="n">
        <v>18.56</v>
      </c>
      <c r="GB171" s="68">
        <f>IF(GA171&gt;0,((GA171-GA170)/GA170),0)</f>
        <v/>
      </c>
      <c r="GC171" s="68">
        <f>IF(GA171&gt;0,GB171-$V171,0)</f>
        <v/>
      </c>
      <c r="GD171" s="68" t="n"/>
      <c r="GE171" s="68" t="n"/>
      <c r="GF171" s="15">
        <f>IF(GA171&gt;0,(GA171-GA$10)/GA$10,0)</f>
        <v/>
      </c>
      <c r="GG171" s="18" t="n"/>
      <c r="GH171" s="13" t="n">
        <v>20.27</v>
      </c>
      <c r="GI171" s="68">
        <f>IF(GH171&gt;0,((GH171-GH170)/GH170),0)</f>
        <v/>
      </c>
      <c r="GJ171" s="68">
        <f>IF(GH171&gt;0,GI171-$V171,0)</f>
        <v/>
      </c>
      <c r="GK171" s="68">
        <f>IF(GH171&gt;0,(GH171-GK$10)/GK$10,0)</f>
        <v/>
      </c>
      <c r="GL171" s="68" t="n"/>
      <c r="GM171" s="15">
        <f>IF(GH171&gt;0,(GH171-GH$10)/GH$10,0)</f>
        <v/>
      </c>
      <c r="GO171" s="13" t="n">
        <v>26.32</v>
      </c>
      <c r="GP171" s="68">
        <f>IF(GO171&gt;0,((GO171-GO170)/GO170),0)</f>
        <v/>
      </c>
      <c r="GQ171" s="68">
        <f>IF(GO171&gt;0,GP171-$V171,0)</f>
        <v/>
      </c>
      <c r="GR171" s="68" t="n"/>
      <c r="GS171" s="68" t="n"/>
      <c r="GT171" s="15">
        <f>IF(GO171&gt;0,(GO171-GO$10)/GO$10,0)</f>
        <v/>
      </c>
      <c r="GV171" s="13" t="n">
        <v>16.36</v>
      </c>
      <c r="GW171" s="68">
        <f>IF(GV171&gt;0,((GV171-GV170)/GV170),0)</f>
        <v/>
      </c>
      <c r="GX171" s="68">
        <f>IF(GV171&gt;0,GW171-$V171,0)</f>
        <v/>
      </c>
      <c r="GY171" s="68">
        <f>IF(GV171&gt;0,(GV171-GY$10)/GY$10,0)</f>
        <v/>
      </c>
      <c r="GZ171" s="68" t="n"/>
      <c r="HA171" s="15">
        <f>IF(GV171&gt;0,(GV171-GV$10)/GV$10,0)</f>
        <v/>
      </c>
      <c r="HD171" s="13" t="n">
        <v>346.6</v>
      </c>
      <c r="HE171" s="68">
        <f>IF(HD171&gt;0,((HD171-HD170)/HD170),0)</f>
        <v/>
      </c>
      <c r="HF171" s="68">
        <f>IF(HD171&gt;0,HE171-$V171,0)</f>
        <v/>
      </c>
      <c r="HG171" s="68">
        <f>IF(HD171&gt;0,(HD171-HG$10)/HG$10,0)</f>
        <v/>
      </c>
      <c r="HH171" s="68" t="n"/>
      <c r="HI171" s="15">
        <f>IF(HD171&gt;0,(HD171-HD$10)/HD$10,0)</f>
        <v/>
      </c>
      <c r="HK171" s="13" t="n">
        <v>66.90000000000001</v>
      </c>
      <c r="HL171" s="68">
        <f>IF(HK171&gt;0,((HK171-HK170)/HK170),0)</f>
        <v/>
      </c>
      <c r="HM171" s="68">
        <f>IF(HK171&gt;0,HL171-$V171,0)</f>
        <v/>
      </c>
      <c r="HN171" s="68">
        <f>IF(HK171&gt;0,(HK171-HN$10)/HN$10,0)</f>
        <v/>
      </c>
      <c r="HO171" s="68" t="n"/>
      <c r="HP171" s="15">
        <f>IF(HK171&gt;0,(HK171-HK$10)/HK$10,0)</f>
        <v/>
      </c>
      <c r="HR171" s="13" t="n">
        <v>111.75</v>
      </c>
      <c r="HS171" s="68">
        <f>IF(HR171&gt;0,((HR171-HR170)/HR170),0)</f>
        <v/>
      </c>
      <c r="HT171" s="68">
        <f>IF(HR171&gt;0,HS171-$V171,0)</f>
        <v/>
      </c>
      <c r="HU171" s="68">
        <f>IF(HR171&gt;0,(HR171-HU$10)/HU$10,0)</f>
        <v/>
      </c>
      <c r="HV171" s="68" t="n"/>
      <c r="HW171" s="15">
        <f>IF(HR171&gt;0,(HR171-HR$10)/HR$10,0)</f>
        <v/>
      </c>
      <c r="HY171" s="13" t="n">
        <v>179.83</v>
      </c>
      <c r="HZ171" s="68">
        <f>IF(HY171&gt;0,((HY171-HY170)/HY170),0)</f>
        <v/>
      </c>
      <c r="IA171" s="68">
        <f>IF(HY171&gt;0,HZ171-$V171,0)</f>
        <v/>
      </c>
      <c r="IB171" s="68">
        <f>IF(HY171&gt;0,(HY171-IB$10)/IB$10,0)</f>
        <v/>
      </c>
      <c r="IC171" s="68" t="n"/>
      <c r="ID171" s="15">
        <f>IF(HY171&gt;0,(HY171-HY$10)/HY$10,0)</f>
        <v/>
      </c>
      <c r="IF171" s="13" t="n">
        <v>294.23</v>
      </c>
      <c r="IG171" s="68">
        <f>IF(IF171&gt;0,((IF171-IF170)/IF170),0)</f>
        <v/>
      </c>
      <c r="IH171" s="68">
        <f>IF(IF171&gt;0,IG171-$V171,0)</f>
        <v/>
      </c>
      <c r="II171" s="68">
        <f>IF(IF171&gt;0,(IF171-II$10)/II$10,0)</f>
        <v/>
      </c>
      <c r="IJ171" s="68" t="n"/>
      <c r="IK171" s="15">
        <f>IF(IF171&gt;0,(IF171-IF$10)/IF$10,0)</f>
        <v/>
      </c>
      <c r="IM171" s="13" t="n">
        <v>270.68</v>
      </c>
      <c r="IN171" s="68">
        <f>IF(IM171&gt;0,((IM171-IM170)/IM170),0)</f>
        <v/>
      </c>
      <c r="IO171" s="68">
        <f>IF(IM171&gt;0,IN171-$V171,0)</f>
        <v/>
      </c>
      <c r="IP171" s="68">
        <f>IF(IM171&gt;0,(IM171-IP$10)/IP$10,0)</f>
        <v/>
      </c>
      <c r="IQ171" s="68" t="n"/>
      <c r="IR171" s="15">
        <f>IF(IM171&gt;0,(IM171-IM$10)/IM$10,0)</f>
        <v/>
      </c>
      <c r="IT171" s="13" t="n">
        <v>74.95999999999999</v>
      </c>
      <c r="IU171" s="68">
        <f>IF(IT171&gt;0,((IT171-IT170)/IT170),0)</f>
        <v/>
      </c>
      <c r="IV171" s="68">
        <f>IF(IT171&gt;0,IU171-$V171,0)</f>
        <v/>
      </c>
      <c r="IW171" s="68">
        <f>IF(IT171&gt;0,(IT171-IW$10)/IW$10,0)</f>
        <v/>
      </c>
      <c r="IX171" s="68" t="n"/>
      <c r="IY171" s="15">
        <f>IF(IT171&gt;0,(IT171-IT$10)/IT$10,0)</f>
        <v/>
      </c>
      <c r="JA171" s="13" t="n">
        <v>753.3</v>
      </c>
      <c r="JB171" s="68">
        <f>IF(JA171&gt;0,((JA171-JA170)/JA170),0)</f>
        <v/>
      </c>
      <c r="JC171" s="68">
        <f>IF(JA171&gt;0,JB171-$V171,0)</f>
        <v/>
      </c>
      <c r="JD171" s="68">
        <f>IF(JA171&gt;0,(JA171-JD$10)/JD$10,0)</f>
        <v/>
      </c>
      <c r="JE171" s="68" t="n"/>
      <c r="JF171" s="15">
        <f>IF(JA171&gt;0,(JA171-JA$10)/JA$10,0)</f>
        <v/>
      </c>
      <c r="JH171" s="13" t="n">
        <v>504.26</v>
      </c>
      <c r="JI171" s="68">
        <f>IF(JH171&gt;0,((JH171-JH170)/JH170),0)</f>
        <v/>
      </c>
      <c r="JJ171" s="68">
        <f>IF(JH171&gt;0,JI171-$V171,0)</f>
        <v/>
      </c>
      <c r="JK171" s="68">
        <f>IF(JH171&gt;0,(JH171-JK$10)/JK$10,0)</f>
        <v/>
      </c>
      <c r="JL171" s="68" t="n"/>
      <c r="JM171" s="15">
        <f>IF(JH171&gt;0,(JH171-JH$10)/JH$10,0)</f>
        <v/>
      </c>
      <c r="JO171" s="13" t="n">
        <v>25.68</v>
      </c>
      <c r="JP171" s="68">
        <f>IF(JO171&gt;0,((JO171-JO170)/JO170),0)</f>
        <v/>
      </c>
      <c r="JQ171" s="68">
        <f>IF(JO171&gt;0,JP171-$V171,0)</f>
        <v/>
      </c>
      <c r="JR171" s="68">
        <f>IF(JO171&gt;0,(JO171-JR$10)/JR$10,0)</f>
        <v/>
      </c>
      <c r="JS171" s="68" t="n"/>
      <c r="JT171" s="15">
        <f>IF(JO171&gt;0,(JO171-JO$10)/JO$10,0)</f>
        <v/>
      </c>
      <c r="JV171" s="13" t="n">
        <v>2.08</v>
      </c>
      <c r="JW171" s="68">
        <f>IF(JV171&gt;0,((JV171-JV170)/JV170),0)</f>
        <v/>
      </c>
      <c r="JX171" s="68">
        <f>IF(JV171&gt;0,JW171-$V171,0)</f>
        <v/>
      </c>
      <c r="JY171" s="68">
        <f>IF(JV171&gt;0,(JV171-JY$10)/JY$10,0)</f>
        <v/>
      </c>
      <c r="JZ171" s="68" t="n"/>
      <c r="KA171" s="15">
        <f>IF(JV171&gt;0,(JV171-JV$10)/JV$10,0)</f>
        <v/>
      </c>
      <c r="KC171" s="13" t="n">
        <v>22.36</v>
      </c>
      <c r="KD171" s="68">
        <f>IF(KC171&gt;0,((KC171-KC170)/KC170),0)</f>
        <v/>
      </c>
      <c r="KE171" s="68">
        <f>IF(KC171&gt;0,KD171-$V171,0)</f>
        <v/>
      </c>
      <c r="KF171" s="68">
        <f>IF(KC171&gt;0,(KC171-KF$10)/KF$10,0)</f>
        <v/>
      </c>
      <c r="KG171" s="68" t="n"/>
      <c r="KH171" s="15">
        <f>IF(KC171&gt;0,(KC171-KC$10)/KC$10,0)</f>
        <v/>
      </c>
      <c r="KI171" s="18" t="n"/>
      <c r="KJ171" s="13" t="n">
        <v>115.41</v>
      </c>
      <c r="KK171" s="68">
        <f>IF(KJ171&gt;0,((KJ171-KJ170)/KJ170),0)</f>
        <v/>
      </c>
      <c r="KL171" s="68">
        <f>IF(KJ171&gt;0,KK171-$V171,0)</f>
        <v/>
      </c>
      <c r="KM171" s="68">
        <f>IF(KJ171&gt;0,(KJ171-KM$10)/KM$10,0)</f>
        <v/>
      </c>
      <c r="KN171" s="68" t="n"/>
      <c r="KO171" s="15">
        <f>IF(KJ171&gt;0,(KJ171-KJ$10)/KJ$10,0)</f>
        <v/>
      </c>
      <c r="KQ171" s="13" t="n">
        <v>1.94</v>
      </c>
      <c r="KR171" s="68">
        <f>IF(KQ171&gt;0,((KQ171-KQ170)/KQ170),0)</f>
        <v/>
      </c>
      <c r="KS171" s="68">
        <f>IF(KQ171&gt;0,KR171-$V171,0)</f>
        <v/>
      </c>
      <c r="KT171" s="68">
        <f>IF(KQ171&gt;0,(KQ171-KT$10)/KT$10,0)</f>
        <v/>
      </c>
      <c r="KU171" s="68" t="n"/>
      <c r="KV171" s="15">
        <f>IF(KQ171&gt;0,(KQ171-KQ$10)/KQ$10,0)</f>
        <v/>
      </c>
      <c r="KW171" s="18" t="n"/>
      <c r="KX171" s="13" t="n">
        <v>45.74</v>
      </c>
      <c r="KY171" s="68">
        <f>IF(KX171&gt;0,((KX171-KX170)/KX170),0)</f>
        <v/>
      </c>
      <c r="KZ171" s="68">
        <f>IF(KX171&gt;0,KY171-$V171,0)</f>
        <v/>
      </c>
      <c r="LA171" s="68">
        <f>IF(KX171&gt;0,(KX171-LA$10)/LA$10,0)</f>
        <v/>
      </c>
      <c r="LB171" s="68" t="n"/>
      <c r="LC171" s="15">
        <f>IF(KX171&gt;0,(KX171-KX$10)/KX$10,0)</f>
        <v/>
      </c>
      <c r="LD171" s="18" t="n"/>
      <c r="LE171" s="13" t="n">
        <v>51.8</v>
      </c>
      <c r="LF171" s="68">
        <f>IF(LE171&gt;0,((LE171-LE170)/LE170),0)</f>
        <v/>
      </c>
      <c r="LG171" s="68">
        <f>IF(LE171&gt;0,LF171-$V171,0)</f>
        <v/>
      </c>
      <c r="LH171" s="68">
        <f>IF(LE171&gt;0,(LE171-LH$10)/LH$10,0)</f>
        <v/>
      </c>
      <c r="LI171" s="68" t="n"/>
      <c r="LJ171" s="15">
        <f>IF(LE171&gt;0,(LE171-LE$10)/LE$10,0)</f>
        <v/>
      </c>
      <c r="LL171" s="13" t="n">
        <v>136.6</v>
      </c>
      <c r="LM171" s="68">
        <f>IF(LL171&gt;0,((LL171-LL170)/LL170),0)</f>
        <v/>
      </c>
      <c r="LN171" s="68">
        <f>IF(LL171&gt;0,LM171-$V171,0)</f>
        <v/>
      </c>
      <c r="LO171" s="68">
        <f>IF(LL171&gt;0,(LL171-LO$10)/LO$10,0)</f>
        <v/>
      </c>
      <c r="LP171" s="68" t="n"/>
      <c r="LQ171" s="15">
        <f>IF(LL171&gt;0,(LL171-LL$10)/LL$10,0)</f>
        <v/>
      </c>
      <c r="LS171" s="13" t="n">
        <v>19.74</v>
      </c>
      <c r="LT171" s="68">
        <f>IF(LS171&gt;0,((LS171-LS170)/LS170),0)</f>
        <v/>
      </c>
      <c r="LU171" s="68">
        <f>IF(LS171&gt;0,LT171-$V171,0)</f>
        <v/>
      </c>
      <c r="LV171" s="68" t="n"/>
      <c r="LW171" s="68" t="n"/>
      <c r="LX171" s="15">
        <f>IF(LS171&gt;0,(LS171-LS$10)/LS$10,0)</f>
        <v/>
      </c>
      <c r="LZ171" s="13" t="n">
        <v>14.29</v>
      </c>
      <c r="MA171" s="68">
        <f>IF(LZ171&gt;0,((LZ171-LZ170)/LZ170),0)</f>
        <v/>
      </c>
      <c r="MB171" s="68">
        <f>IF(LZ171&gt;0,MA171-$V171,0)</f>
        <v/>
      </c>
      <c r="MC171" s="68">
        <f>IF(LZ171&gt;0,(LZ171-MC$10)/MC$10,0)</f>
        <v/>
      </c>
      <c r="MD171" s="68" t="n"/>
      <c r="ME171" s="15">
        <f>IF(LZ171&gt;0,(LZ171-LZ$10)/LZ$10,0)</f>
        <v/>
      </c>
      <c r="MG171" s="13" t="n">
        <v>71.22</v>
      </c>
      <c r="MH171" s="68">
        <f>IF(MG171&gt;0,((MG171-MG170)/MG170),0)</f>
        <v/>
      </c>
      <c r="MI171" s="68">
        <f>IF(MG171&gt;0,MH171-$V171,0)</f>
        <v/>
      </c>
      <c r="MJ171" s="68">
        <f>IF(MG171&gt;0,(MG171-MJ$10)/MJ$10,0)</f>
        <v/>
      </c>
      <c r="MK171" s="68" t="n"/>
      <c r="ML171" s="15">
        <f>IF(MG171&gt;0,(MG171-MG$10)/MG$10,0)</f>
        <v/>
      </c>
      <c r="MN171" s="13" t="n">
        <v>162.84</v>
      </c>
      <c r="MO171" s="68">
        <f>IF(MN171&gt;0,((MN171-MN170)/MN170),0)</f>
        <v/>
      </c>
      <c r="MP171" s="68">
        <f>IF(MN171&gt;0,MO171-$V171,0)</f>
        <v/>
      </c>
      <c r="MQ171" s="68">
        <f>IF(MN171&gt;0,(MN171-MQ$10)/MQ$10,0)</f>
        <v/>
      </c>
      <c r="MR171" s="68" t="n"/>
      <c r="MS171" s="15">
        <f>IF(MN171&gt;0,(MN171-MN$10)/MN$10,0)</f>
        <v/>
      </c>
      <c r="MU171" s="13" t="n">
        <v>18.07</v>
      </c>
      <c r="MV171" s="68">
        <f>IF(MU171&gt;0,((MU171-MU170)/MU170),0)</f>
        <v/>
      </c>
      <c r="MW171" s="68">
        <f>IF(MU171&gt;0,MV171-$V171,0)</f>
        <v/>
      </c>
      <c r="MX171" s="68">
        <f>IF(MU171&gt;0,(MU171-MX$10)/MX$10,0)</f>
        <v/>
      </c>
      <c r="MY171" s="68" t="n"/>
      <c r="MZ171" s="15">
        <f>IF(MU171&gt;0,(MU171-MU$10)/MU$10,0)</f>
        <v/>
      </c>
      <c r="NB171" s="13" t="n">
        <v>266.72</v>
      </c>
      <c r="NC171" s="68">
        <f>IF(NB171&gt;0,((NB171-NB170)/NB170),0)</f>
        <v/>
      </c>
      <c r="ND171" s="68">
        <f>IF(NB171&gt;0,NC171-$V171,0)</f>
        <v/>
      </c>
      <c r="NE171" s="68">
        <f>IF(NB171&gt;0,(NB171-NE$10)/NE$10,0)</f>
        <v/>
      </c>
      <c r="NF171" s="68" t="n"/>
      <c r="NG171" s="15">
        <f>IF(NB171&gt;0,(NB171-NB$10)/NB$10,0)</f>
        <v/>
      </c>
      <c r="NI171" s="13" t="n">
        <v>7.86</v>
      </c>
      <c r="NJ171" s="68">
        <f>IF(NI171&gt;0,((NI171-NI170)/NI170),0)</f>
        <v/>
      </c>
      <c r="NK171" s="68">
        <f>IF(NI171&gt;0,NJ171-$V171,0)</f>
        <v/>
      </c>
      <c r="NL171" s="68">
        <f>IF(NI171&gt;0,(NI171-NL$10)/NL$10,0)</f>
        <v/>
      </c>
      <c r="NM171" s="68" t="n"/>
      <c r="NN171" s="15">
        <f>IF(NI171&gt;0,(NI171-NI$10)/NI$10,0)</f>
        <v/>
      </c>
      <c r="NP171" s="13" t="n">
        <v>602.04</v>
      </c>
      <c r="NQ171" s="68">
        <f>IF(NP171&gt;0,((NP171-NP170)/NP170),0)</f>
        <v/>
      </c>
      <c r="NR171" s="68">
        <f>IF(NP171&gt;0,NQ171-$V171,0)</f>
        <v/>
      </c>
      <c r="NS171" s="68">
        <f>IF(NP171&gt;0,(NP171-NS$10)/NS$10,0)</f>
        <v/>
      </c>
      <c r="NT171" s="68" t="n"/>
      <c r="NU171" s="15">
        <f>IF(NP171&gt;0,(NP171-NP$10)/NP$10,0)</f>
        <v/>
      </c>
      <c r="NW171" s="13" t="n">
        <v>208.49</v>
      </c>
      <c r="NX171" s="68">
        <f>IF(NW171&gt;0,((NW171-NW170)/NW170),0)</f>
        <v/>
      </c>
      <c r="NY171" s="68">
        <f>IF(NW171&gt;0,NX171-$V171,0)</f>
        <v/>
      </c>
      <c r="NZ171" s="68">
        <f>IF(NW171&gt;0,(NW171-NZ$10)/NZ$10,0)</f>
        <v/>
      </c>
      <c r="OA171" s="68" t="n"/>
      <c r="OB171" s="15">
        <f>IF(NW171&gt;0,(NW171-NW$10)/NW$10,0)</f>
        <v/>
      </c>
      <c r="OD171" s="13" t="n">
        <v>2.845</v>
      </c>
      <c r="OE171" s="68">
        <f>IF(OD171&gt;0,((OD171-OD170)/OD170),0)</f>
        <v/>
      </c>
      <c r="OF171" s="68">
        <f>IF(OD171&gt;0,OE171-$V171,0)</f>
        <v/>
      </c>
      <c r="OG171" s="68">
        <f>IF(OD171&gt;0,(OD171-OG$10)/OG$10,0)</f>
        <v/>
      </c>
      <c r="OH171" s="68" t="n"/>
      <c r="OI171" s="15">
        <f>IF(OD171&gt;0,(OD171-OD$10)/OD$10,0)</f>
        <v/>
      </c>
      <c r="OK171" s="13" t="n">
        <v>185.48</v>
      </c>
      <c r="OL171" s="68">
        <f>IF(OK171&gt;0,((OK171-OK170)/OK170),0)</f>
        <v/>
      </c>
      <c r="OM171" s="68">
        <f>IF(OK171&gt;0,OL171-$V171,0)</f>
        <v/>
      </c>
      <c r="ON171" s="68">
        <f>IF(OK171&gt;0,(OK171-ON$10)/ON$10,0)</f>
        <v/>
      </c>
      <c r="OO171" s="68" t="n"/>
      <c r="OP171" s="15">
        <f>IF(OK171&gt;0,(OK171-OK$10)/OK$10,0)</f>
        <v/>
      </c>
      <c r="OR171" s="13" t="n">
        <v>5.06</v>
      </c>
      <c r="OS171" s="68">
        <f>IF(OR171&gt;0,((OR171-OR170)/OR170),0)</f>
        <v/>
      </c>
      <c r="OT171" s="68">
        <f>IF(OR171&gt;0,OS171-$V171,0)</f>
        <v/>
      </c>
      <c r="OU171" s="68">
        <f>IF(OR171&gt;0,(OR171-OU$10)/OU$10,0)</f>
        <v/>
      </c>
      <c r="OV171" s="68" t="n"/>
      <c r="OW171" s="15">
        <f>IF(OR171&gt;0,(OR171-OR$10)/OR$10,0)</f>
        <v/>
      </c>
      <c r="OY171" s="13" t="n">
        <v>156.23</v>
      </c>
      <c r="OZ171" s="68">
        <f>IF(OY171&gt;0,((OY171-OY170)/OY170),0)</f>
        <v/>
      </c>
      <c r="PA171" s="68">
        <f>IF(OY171&gt;0,OZ171-$V171,0)</f>
        <v/>
      </c>
      <c r="PB171" s="68">
        <f>IF(OY171&gt;0,(OY171-PB$10)/PB$10,0)</f>
        <v/>
      </c>
      <c r="PC171" s="68" t="n"/>
      <c r="PD171" s="15">
        <f>IF(OY171&gt;0,(OY171-OY$10)/OY$10,0)</f>
        <v/>
      </c>
      <c r="PE171" s="18" t="n"/>
      <c r="PF171" s="13" t="n">
        <v>276.08</v>
      </c>
      <c r="PG171" s="68">
        <f>IF(PF171&gt;0,((PF171-PF170)/PF170),0)</f>
        <v/>
      </c>
      <c r="PH171" s="68">
        <f>IF(PF171&gt;0,PG171-$V171,0)</f>
        <v/>
      </c>
      <c r="PI171" s="68">
        <f>IF(PF171&gt;0,(PF171-PI$10)/PI$10,0)</f>
        <v/>
      </c>
      <c r="PJ171" s="68" t="n"/>
      <c r="PK171" s="15">
        <f>IF(PF171&gt;0,(PF171-PF$10)/PF$10,0)</f>
        <v/>
      </c>
      <c r="PM171" s="13" t="n"/>
      <c r="PN171" s="68">
        <f>IF(PM171&gt;0,((PM171-PM170)/PM170),0)</f>
        <v/>
      </c>
      <c r="PO171" s="68">
        <f>PN171-$V171</f>
        <v/>
      </c>
      <c r="PP171" s="68">
        <f>IF(PM171&gt;0,(PM171-PP$10)/PP$10,0)</f>
        <v/>
      </c>
      <c r="PQ171" s="68" t="n"/>
      <c r="PR171" s="15">
        <f>IF(PM171&gt;0,(PM171-PM$10)/PM$10,0)</f>
        <v/>
      </c>
      <c r="PT171" s="13" t="n">
        <v>10.92</v>
      </c>
      <c r="PU171" s="68">
        <f>IF(PT171&gt;0,((PT171-PT170)/PT170),0)</f>
        <v/>
      </c>
      <c r="PV171" s="68">
        <f>IF(PT171&gt;0,PU171-$V171,0)</f>
        <v/>
      </c>
      <c r="PW171" s="68">
        <f>IF(PT171&gt;0,(PT171-PW$10)/PW$10,0)</f>
        <v/>
      </c>
      <c r="PX171" s="68" t="n"/>
      <c r="PY171" s="15">
        <f>IF(PT171&gt;0,(PT171-PT$10)/PT$10,0)</f>
        <v/>
      </c>
      <c r="QA171" s="13" t="n">
        <v>264.67</v>
      </c>
      <c r="QB171" s="68">
        <f>IF(QA171&gt;0,((QA171-QA170)/QA170),0)</f>
        <v/>
      </c>
      <c r="QC171" s="68">
        <f>IF(QA171&gt;0,QB171-$V171,0)</f>
        <v/>
      </c>
      <c r="QD171" s="68">
        <f>IF(QA171&gt;0,(QA171-QD$10)/QD$10,0)</f>
        <v/>
      </c>
      <c r="QE171" s="68" t="n"/>
      <c r="QF171" s="15">
        <f>IF(QA171&gt;0,(QA171-QA$10)/QA$10,0)</f>
        <v/>
      </c>
      <c r="QH171" s="13" t="n">
        <v>1.802</v>
      </c>
      <c r="QI171" s="68">
        <f>IF(QH171&gt;0,((QH171-QH170)/QH170),0)</f>
        <v/>
      </c>
      <c r="QJ171" s="68">
        <f>IF(QH171&gt;0,QI171-$V171,0)</f>
        <v/>
      </c>
      <c r="QK171" s="68">
        <f>IF(QH171&gt;0,(QH171-QK$10)/QK$10,0)</f>
        <v/>
      </c>
      <c r="QL171" s="68" t="n"/>
      <c r="QM171" s="15">
        <f>IF(QH171&gt;0,(QH171-QH$10)/QH$10,0)</f>
        <v/>
      </c>
      <c r="QO171" s="13" t="n">
        <v>15.83</v>
      </c>
      <c r="QP171" s="68">
        <f>IF(QO171&gt;0,((QO171-QO170)/QO170),0)</f>
        <v/>
      </c>
      <c r="QQ171" s="68">
        <f>IF(QO171&gt;0,QP171-$V171,0)</f>
        <v/>
      </c>
      <c r="QR171" s="68">
        <f>IF(QO171&gt;0,(QO171-QR$10)/QR$10,0)</f>
        <v/>
      </c>
      <c r="QS171" s="68" t="n"/>
      <c r="QT171" s="15">
        <f>IF(QO171&gt;0,(QO171-QO$10)/QO$10,0)</f>
        <v/>
      </c>
      <c r="QV171" s="13" t="n">
        <v>2.744</v>
      </c>
      <c r="QW171" s="68">
        <f>IF(QV171&gt;0,((QV171-QV170)/QV170),0)</f>
        <v/>
      </c>
      <c r="QX171" s="68">
        <f>IF(QV171&gt;0,QW171-$V171,0)</f>
        <v/>
      </c>
      <c r="QY171" s="68">
        <f>IF(QV171&gt;0,(QV171-QY$10)/QY$10,0)</f>
        <v/>
      </c>
      <c r="QZ171" s="68" t="n"/>
      <c r="RA171" s="15">
        <f>IF(QV171&gt;0,(QV171-QV$10)/QV$10,0)</f>
        <v/>
      </c>
      <c r="RC171" s="13" t="n">
        <v>44.09</v>
      </c>
      <c r="RD171" s="68">
        <f>IF(RC171&gt;0,((RC171-RC170)/RC170),0)</f>
        <v/>
      </c>
      <c r="RE171" s="68">
        <f>IF(RC171&gt;0,RD171-$V171,0)</f>
        <v/>
      </c>
      <c r="RF171" s="68">
        <f>IF(RC171&gt;0,(RC171-RF$10)/RF$10,0)</f>
        <v/>
      </c>
      <c r="RG171" s="68" t="n"/>
      <c r="RH171" s="15">
        <f>IF(RC171&gt;0,(RC171-RC$10)/RC$10,0)</f>
        <v/>
      </c>
      <c r="RJ171" s="13" t="n">
        <v>235.59</v>
      </c>
      <c r="RK171" s="68">
        <f>IF(RJ171&gt;0,((RJ171-RJ170)/RJ170),0)</f>
        <v/>
      </c>
      <c r="RL171" s="68">
        <f>RK171-$V171</f>
        <v/>
      </c>
      <c r="RM171" s="68">
        <f>IF(RJ171&gt;0,(RJ171-RM$10)/RM$10,0)</f>
        <v/>
      </c>
      <c r="RN171" s="68" t="n"/>
      <c r="RO171" s="15">
        <f>IF(RJ171&gt;0,(RJ171-RJ$10)/RJ$10,0)</f>
        <v/>
      </c>
      <c r="RQ171" s="13" t="n">
        <v>16.8</v>
      </c>
      <c r="RR171" s="68">
        <f>IF(RQ171&gt;0,((RQ171-RQ170)/RQ170),0)</f>
        <v/>
      </c>
      <c r="RS171" s="68">
        <f>RR171-$V171</f>
        <v/>
      </c>
      <c r="RT171" s="68">
        <f>IF(RQ171&gt;0,(RQ171-RT$10)/RT$10,0)</f>
        <v/>
      </c>
      <c r="RU171" s="68" t="n"/>
      <c r="RV171" s="15">
        <f>IF(RQ171&gt;0,(RQ171-RQ$10)/RQ$10,0)</f>
        <v/>
      </c>
      <c r="RX171" s="13" t="n">
        <v>157.17</v>
      </c>
      <c r="RY171" s="68">
        <f>IF(RX171&gt;0,((RX171-RX170)/RX170),0)</f>
        <v/>
      </c>
      <c r="RZ171" s="68">
        <f>RY171-$V171</f>
        <v/>
      </c>
      <c r="SA171" s="68">
        <f>IF(RX171&gt;0,(RX171-SA$10)/SA$10,0)</f>
        <v/>
      </c>
      <c r="SB171" s="68" t="n"/>
      <c r="SC171" s="15">
        <f>IF(RX171&gt;0,(RX171-RX$10)/RX$10,0)</f>
        <v/>
      </c>
      <c r="SE171" s="13" t="n">
        <v>14.47</v>
      </c>
      <c r="SF171" s="68">
        <f>IF(SE171&gt;0,((SE171-SE170)/SE170),0)</f>
        <v/>
      </c>
      <c r="SG171" s="68">
        <f>SF171-$V171</f>
        <v/>
      </c>
      <c r="SH171" s="68">
        <f>IF(SE171&gt;0,(SE171-SH$10)/SH$10,0)</f>
        <v/>
      </c>
      <c r="SI171" s="68" t="n"/>
      <c r="SJ171" s="15">
        <f>IF(SE171&gt;0,(SE171-SE$10)/SE$10,0)</f>
        <v/>
      </c>
      <c r="SL171" s="13" t="n">
        <v>2.16</v>
      </c>
      <c r="SM171" s="68">
        <f>IF(SL171&gt;0,((SL171-SL170)/SL170),0)</f>
        <v/>
      </c>
      <c r="SN171" s="68">
        <f>SM171-$V171</f>
        <v/>
      </c>
      <c r="SO171" s="68">
        <f>IF(SL171&gt;0,(SL171-SO$10)/SO$10,0)</f>
        <v/>
      </c>
      <c r="SP171" s="68" t="n"/>
      <c r="SQ171" s="15">
        <f>IF(SL171&gt;0,(SL171-SL$10)/SL$10,0)</f>
        <v/>
      </c>
      <c r="SS171" s="13" t="n">
        <v>15.02</v>
      </c>
      <c r="ST171" s="68">
        <f>IF(SS171&gt;0,((SS171-SS170)/SS170),0)</f>
        <v/>
      </c>
      <c r="SU171" s="68">
        <f>ST171-$V171</f>
        <v/>
      </c>
      <c r="SV171" s="68">
        <f>IF(SS171&gt;0,(SS171-SV$10)/SV$10,0)</f>
        <v/>
      </c>
      <c r="SW171" s="68" t="n"/>
      <c r="SX171" s="15">
        <f>IF(SS171&gt;0,(SS171-SS$10)/SS$10,0)</f>
        <v/>
      </c>
      <c r="SZ171" s="13" t="n">
        <v>72.31</v>
      </c>
      <c r="TA171" s="68">
        <f>IF(SZ171&gt;0,((SZ171-SZ170)/SZ170),0)</f>
        <v/>
      </c>
      <c r="TB171" s="68">
        <f>TA171-$V171</f>
        <v/>
      </c>
      <c r="TC171" s="68">
        <f>IF(SZ171&gt;0,(SZ171-TC$10)/TC$10,0)</f>
        <v/>
      </c>
      <c r="TD171" s="68" t="n"/>
      <c r="TE171" s="15">
        <f>IF(SZ171&gt;0,(SZ171-SZ$10)/SZ$10,0)</f>
        <v/>
      </c>
      <c r="TG171" s="587" t="n">
        <v>0.245</v>
      </c>
      <c r="TH171" s="68">
        <f>IF(TG171&gt;0,((TG171-TG170)/TG170),0)</f>
        <v/>
      </c>
      <c r="TI171" s="68">
        <f>TH171-$V171</f>
        <v/>
      </c>
      <c r="TJ171" s="68">
        <f>IF(TG171&gt;0,(TG171-TJ$10)/TJ$10,0)</f>
        <v/>
      </c>
      <c r="TK171" s="68" t="n"/>
      <c r="TL171" s="15">
        <f>IF(TG171&gt;0,(TG171-TG$10)/TG$10,0)</f>
        <v/>
      </c>
      <c r="TN171" s="13" t="n">
        <v>88.47</v>
      </c>
      <c r="TO171" s="68">
        <f>IF(TN171&gt;0,((TN171-TN170)/TN170),0)</f>
        <v/>
      </c>
      <c r="TP171" s="68">
        <f>TO171-$V171</f>
        <v/>
      </c>
      <c r="TQ171" s="68">
        <f>IF(TN171&gt;0,(TN171-TQ$10)/TQ$10,0)</f>
        <v/>
      </c>
      <c r="TR171" s="68" t="n"/>
      <c r="TS171" s="15">
        <f>IF(TN171&gt;0,(TN171-TN$10)/TN$10,0)</f>
        <v/>
      </c>
      <c r="TU171" s="587" t="n">
        <v>3.46</v>
      </c>
      <c r="TV171" s="68">
        <f>IF(TU171&gt;0,((TU171-TU170)/TU170),0)</f>
        <v/>
      </c>
      <c r="TW171" s="68">
        <f>TV171-$V171</f>
        <v/>
      </c>
      <c r="TX171" s="68">
        <f>IF(TU171&gt;0,(TU171-TX$10)/TX$10,0)</f>
        <v/>
      </c>
      <c r="TY171" s="68" t="n"/>
      <c r="TZ171" s="15">
        <f>IF(TU171&gt;0,(TU171-TU$10)/TU$10,0)</f>
        <v/>
      </c>
      <c r="UB171" s="587" t="n"/>
      <c r="UC171" s="68">
        <f>IF(UB171&gt;0,((UB171-UB170)/UB170),0)</f>
        <v/>
      </c>
      <c r="UD171" s="68">
        <f>UC171-$V171</f>
        <v/>
      </c>
      <c r="UE171" s="68">
        <f>IF(UB171&gt;0,(UB171-UE$10)/UE$10,0)</f>
        <v/>
      </c>
      <c r="UF171" s="68" t="n"/>
      <c r="UG171" s="15">
        <f>IF(UB171&gt;0,(UB171-UB$10)/UB$10,0)</f>
        <v/>
      </c>
      <c r="UI171" s="587" t="n"/>
      <c r="UJ171" s="68">
        <f>IF(UI171&gt;0,((UI171-UI170)/UI170),0)</f>
        <v/>
      </c>
      <c r="UK171" s="68">
        <f>UJ171-$V171</f>
        <v/>
      </c>
      <c r="UL171" s="68">
        <f>IF(UI171&gt;0,(UI171-UL$10)/UL$10,0)</f>
        <v/>
      </c>
      <c r="UM171" s="68" t="n"/>
      <c r="UN171" s="15">
        <f>IF(UI171&gt;0,(UI171-UI$10)/UI$10,0)</f>
        <v/>
      </c>
      <c r="UP171" s="587" t="n"/>
      <c r="UQ171" s="68">
        <f>IF(UP171&gt;0,((UP171-UP170)/UP170),0)</f>
        <v/>
      </c>
      <c r="UR171" s="68">
        <f>UQ171-$V171</f>
        <v/>
      </c>
      <c r="US171" s="68">
        <f>IF(UP171&gt;0,(UP171-US$10)/US$10,0)</f>
        <v/>
      </c>
      <c r="UT171" s="68" t="n"/>
      <c r="UU171" s="15">
        <f>IF(UP171&gt;0,(UP171-UP$10)/UP$10,0)</f>
        <v/>
      </c>
      <c r="UW171" s="587" t="n"/>
      <c r="UX171" s="68">
        <f>IF(UW171&gt;0,((UW171-UW170)/UW170),0)</f>
        <v/>
      </c>
      <c r="UY171" s="68">
        <f>UX171-$V171</f>
        <v/>
      </c>
      <c r="UZ171" s="68">
        <f>IF(UW171&gt;0,(UW171-UZ$10)/UZ$10,0)</f>
        <v/>
      </c>
      <c r="VA171" s="68" t="n"/>
      <c r="VB171" s="15">
        <f>IF(UW171&gt;0,(UW171-UW$10)/UW$10,0)</f>
        <v/>
      </c>
      <c r="VD171" s="587" t="n"/>
      <c r="VE171" s="68">
        <f>IF(VD171&gt;0,((VD171-VD170)/VD170),0)</f>
        <v/>
      </c>
      <c r="VF171" s="68">
        <f>VE171-$V171</f>
        <v/>
      </c>
      <c r="VG171" s="68">
        <f>IF(VD171&gt;0,(VD171-VG$10)/VG$10,0)</f>
        <v/>
      </c>
      <c r="VH171" s="68" t="n"/>
      <c r="VI171" s="15">
        <f>IF(VD171&gt;0,(VD171-VD$10)/VD$10,0)</f>
        <v/>
      </c>
      <c r="VM171" s="21">
        <f>IF($C171&gt;0,(($IK$5*IG171)+($GT$5*GP171)+($JM$5*JI171)+($JF$5*JB171)+($IY$5*IU171)+($IR$5*IN171)+($ID$5*HZ171)+($HW$5*HS171)+($HP$5*HL171)+($HI$5*HE171)+($GF$5*GB171)+($FY$5*FU171)+($FR$5*FN171)+($FK$5*FG171)+($FD$5*EZ171)+($EW$5*ES171)+($EP$5*EL171)+($EI$5*EE171)+($EB$5*DX171)+($DU$5*DQ171)+($DN$5*DJ171)+($DG$5*DC171)+($CZ$5*CV171)+($CS$5*CO171)+($CL$5*CH171)+($CE$5*CA171)+($BX$5*BT171)+($BQ$5*BM171)+($BJ$5*BF171)+($BC$5*AY171)+($AV$5*AR171)+($AO$5*AK171)+($AH$5*AD171)+($JT$5*JP171)+($KA$5*JW171)+($KO$5*KK171)+($PR$5*PN171)+($GM$5*GI171)+($HA$5*GW171)+($KV$5*KR171)+($KH$5*KD171)+($LC$5*KY171)+($MS$5*MO171)+($ML$5*MH171)+($ME$5*MA171)+($LX$5*LT171)+($LQ$5*LM171)+($LJ$5*LF171)+(MV171*$MZ$5)+(NC171*$NG$5)+(NJ171*$NN$5)+($OI$5*OE171)+($NU$5*NQ171)+($OB$5*NX171)+($PK$5*PG171)+($OP$5*OL171)+($OW$5*OS171)+($PD$5*OZ171)+(PU171*$PY$5)+(QB171*$QF$5)+(QI171*$QM$5)+(QP171*$QT$5)+(QW171*$RA$5)+(RD171*$RH$5)+(RK171*$RO$5)+(RR171*$RV$5)+(RY171*$SC$5)+(SF171*$SJ$5)+(SM171*$SQ$5)+(ST171*$SX$5)+(TA171*$TE$5))+(TH171*$TL$5)+(TO171*$TS$5))/$VM$5</f>
        <v/>
      </c>
      <c r="VN171" s="538" t="n"/>
      <c r="VO171" s="21">
        <f>IF($C171&gt;0,(($IK$5*II171)+($GT$5*GR171)+($JM$5*JK171)+($JF$5*JD171)+($IY$5*IW171)+($IR$5*IP171)+($ID$5*IB171)+($HW$5*HU171)+($HP$5*HN171)+($HI$5*HG171)+($GF$5*GD171)+($FY$5*FW171)+($FR$5*FP171)+($FK$5*FI171)+($FD$5*FB171)+($EW$5*EU171)+($EP$5*EN171)+($EI$5*EG171)+($EB$5*DZ171)+($DU$5*DS171)+($DN$5*DL171)+($DG$5*DE171)+($CZ$5*CX171)+($CS$5*CQ171)+($CL$5*CJ171)+($CE$5*CC171)+($BX$5*BV171)+($BQ$5*BO171)+($BJ$5*BH171)+($BC$5*BA171)+($AV$5*AT171)+($AO$5*AM171)+($AH$5*AF171)+($KO$5*KM171)+($KH$5*KF171)+($KA$5*JY171)+($JT$5*JR171)+($PR$5*PP171)+($GM$5*GK171)+($HA$5*GY171)+($KV$5*KT171)+($LC$5*LA171)+($MS$5*MQ171)+($ML$5*MJ171)+($ME$5*MC171)+($LX$5*LV171)+($LQ$5*LO171)+($LJ$5*LH171)+(MX171*$MZ$5)+(NE171*$NG$5)+(NL171*$NN$5)+($OI$5*OG171)+($NU$5*NS171)+($OB$5*NZ171)+($PD$5*PB171)+($OW$5*OU171)+($OP$5*ON171)+($PK$5*PI171)+($PY$5*PW171)+($QF$5*QD171)+($QM$5*QK171)+($QT$5*QR171)+($RA$5*QY171)+($RH$5*RF171)+($RO$5*RM171)+(RT171*$RV$5)+(SA171*$SC$5)+(SH171*$SJ$5)+(SO171*$SQ$5)+(SV171*$SX$5)+(TC171*$TE$5)+(TJ171*$TL$5)+(TQ171*$TS$5))/$VM$5,0)</f>
        <v/>
      </c>
      <c r="VP171" s="14" t="n"/>
      <c r="VQ171" s="21">
        <f>IF($C171&gt;0,(($IK$5*IK171)+($GT$5*GT171)+($JM$5*JM171)+($JF$5*JF171)+($IY$5*IY171)+($IR$5*IR171)+($ID$5*ID171)+($HW$5*HW171)+($HP$5*HP171)+($HI$5*HI171)+($GF$5*GF171)+($FY$5*FY171)+($FR$5*FR171)+($FK$5*FK171)+($FD$5*FD171)+($EW$5*EW171)+($EP$5*EP171)+($EI$5*EI171)+($EB$5*EB171)+($DU$5*DU171)+($DN$5*DN171)+($DG$5*DG171)+($CZ$5*CZ171)+($CS$5*CS171)+($CL$5*CL171)+($CE$5*CE171)+($BX$5*BX171)+($BQ$5*BQ171)+($BJ$5*BJ171)+($BC$5*BC171)+($AV$5*AV171)+($AO$5*AO171)+($AH$5*AH171)+($KO$5*KO171)+($PR$5*PR171)+($GM$5*GM171)+($HA$5*HA171)+($KH$5*KH171)+($KA$5*KA171)+($JT$5*JT171)+($KV$5*KV171)+($LC$5*LC171)+($MS$5*MS171)+($ML$5*ML171)+($ME$5*ME171)+($LX$5*LX171)+($LQ$5*LQ171)+($LJ$5*LJ171)+($OI$5*OI171)+($NU$5*NU171)+($NN$5*NN171)+($NG$5*NG171)+($MZ$5*MZ171)+(OB171*$OB$5)+($PD$5*PD171)+($OW$5*OW171)+($OP$5*OP171)+($PK$5*PK171)+(PY171*$PY$5)+(QF171*$QF$5)+(QM171*$QM$5)+(QT171*$QT$5)+(RA171*$RA$5)+(RH171*$RH$5)+(RO171*$RO$5)+(RV171*$RV$5)+(SC171*$SC$5)+(SJ171*$SJ$5)+(SQ171*$SQ$5)+(SX171*$SX$5)+(TE171*$TE$5)+(TL171*$TL$5)+(TS171*$TS$5))/$VM$5,0)</f>
        <v/>
      </c>
    </row>
    <row r="172" ht="16" customHeight="1" s="545">
      <c r="A172" s="127" t="n">
        <v>45895</v>
      </c>
      <c r="B172" s="4">
        <f>A172</f>
        <v/>
      </c>
      <c r="C172" s="13" t="n">
        <v>45418.07</v>
      </c>
      <c r="D172" s="138">
        <f>IF(C172&gt;0,C172-C171,0)</f>
        <v/>
      </c>
      <c r="E172" s="68">
        <f>IF(C172&gt;0,D172/C171,0)</f>
        <v/>
      </c>
      <c r="F172" s="15">
        <f>IF(C172&gt;0,(C172-C$10)/C$10,0)</f>
        <v/>
      </c>
      <c r="G172" s="13" t="n">
        <v>6465.94</v>
      </c>
      <c r="H172" s="138">
        <f>IF(G172&gt;0,G172-G171,0)</f>
        <v/>
      </c>
      <c r="I172" s="68">
        <f>IF(G172&gt;0,H172/G171,0)</f>
        <v/>
      </c>
      <c r="J172" s="15">
        <f>IF(G172&gt;0,(G172-G$10)/G$10,0)</f>
        <v/>
      </c>
      <c r="K172" s="13" t="n">
        <v>21544.27</v>
      </c>
      <c r="L172" s="138">
        <f>IF(K172&gt;0,K172-K171,0)</f>
        <v/>
      </c>
      <c r="M172" s="68">
        <f>IF(K172&gt;0,L172/K171,0)</f>
        <v/>
      </c>
      <c r="N172" s="15">
        <f>IF(K172&gt;0,(K172-K$10)/K$10,0)</f>
        <v/>
      </c>
      <c r="O172" s="13" t="n">
        <v>2358.6</v>
      </c>
      <c r="P172" s="138">
        <f>IF(O172&gt;0,O172-O171,0)</f>
        <v/>
      </c>
      <c r="Q172" s="68">
        <f>IF(O172&gt;0,P172/O171,0)</f>
        <v/>
      </c>
      <c r="R172" s="15">
        <f>IF(O172&gt;0,(O172-O$10)/O$10,0)</f>
        <v/>
      </c>
      <c r="S172" s="18">
        <f>IF(O172&gt;0,(((O172*0.7)*Q172)+((K172*0.9)*M172)+((G172*0.65)*I172)+((C172*0.6)*E172))/(O172+K172+G172+C172),0)</f>
        <v/>
      </c>
      <c r="T172" s="121">
        <f>IF(O172&gt;0,(S172*200)+T171,0)</f>
        <v/>
      </c>
      <c r="U172" s="121">
        <f>T172</f>
        <v/>
      </c>
      <c r="V172" s="134">
        <f>IF(T172&gt;0,(T172-T171)/T171,0)</f>
        <v/>
      </c>
      <c r="W172" s="21">
        <f>IF(T172&gt;0,(T172-T$11)/T$11,0)</f>
        <v/>
      </c>
      <c r="X172" s="18">
        <f>IF(T172&gt;0,((Q172+M172+I172+E172)/4),0)</f>
        <v/>
      </c>
      <c r="Y172" s="353" t="n">
        <v>144551.31</v>
      </c>
      <c r="Z172" s="15" t="n">
        <v>2e-06</v>
      </c>
      <c r="AA172" s="21">
        <f>Z172-$V172</f>
        <v/>
      </c>
      <c r="AC172" s="13" t="n">
        <v>251.97</v>
      </c>
      <c r="AD172" s="68">
        <f>IF(AC172&gt;0,((AC172-AC171)/AC171),0)</f>
        <v/>
      </c>
      <c r="AE172" s="68">
        <f>IF(AC172&gt;0,AD172-$V172,0)</f>
        <v/>
      </c>
      <c r="AF172" s="68">
        <f>IF(AC172&gt;0,(AC172-AF$10)/AF$10,0)</f>
        <v/>
      </c>
      <c r="AG172" s="68" t="n"/>
      <c r="AH172" s="15">
        <f>IF(AC172&gt;0,(AC172-AC$10)/AC$10,0)</f>
        <v/>
      </c>
      <c r="AJ172" s="13" t="n">
        <v>24.22</v>
      </c>
      <c r="AK172" s="68">
        <f>IF(AJ172&gt;0,((AJ172-AJ171)/AJ171),0)</f>
        <v/>
      </c>
      <c r="AL172" s="68">
        <f>IF(AJ172&gt;0,AK172-$V172,0)</f>
        <v/>
      </c>
      <c r="AM172" s="68">
        <f>IF(AJ172&gt;0,(AJ172-AM$10)/AM$10,0)</f>
        <v/>
      </c>
      <c r="AN172" s="68" t="n"/>
      <c r="AO172" s="15">
        <f>IF(AJ172&gt;0,(AJ172-AJ$10)/AJ$10,0)</f>
        <v/>
      </c>
      <c r="AQ172" s="13" t="n">
        <v>23.66</v>
      </c>
      <c r="AR172" s="68">
        <f>IF(AQ172&gt;0,((AQ172-AQ171)/AQ171),0)</f>
        <v/>
      </c>
      <c r="AS172" s="68">
        <f>IF(AQ172&gt;0,AR172-$V172,0)</f>
        <v/>
      </c>
      <c r="AT172" s="68">
        <f>IF(AQ172&gt;0,(AQ172-AT$10)/AT$10,0)</f>
        <v/>
      </c>
      <c r="AU172" s="68" t="n"/>
      <c r="AV172" s="15">
        <f>IF(AQ172&gt;0,(AQ172-AQ$10)/AQ$10,0)</f>
        <v/>
      </c>
      <c r="AX172" s="13" t="n">
        <v>224.93</v>
      </c>
      <c r="AY172" s="68">
        <f>IF(AX172&gt;0,((AX172-AX171)/AX171),0)</f>
        <v/>
      </c>
      <c r="AZ172" s="68">
        <f>IF(AX172&gt;0,AY172-$V172,0)</f>
        <v/>
      </c>
      <c r="BA172" s="68">
        <f>IF(AX172&gt;0,(AX172-BA$10)/BA$10,0)</f>
        <v/>
      </c>
      <c r="BB172" s="68" t="n"/>
      <c r="BC172" s="15">
        <f>IF(AX172&gt;0,(AX172-AX$10)/AX$10,0)</f>
        <v/>
      </c>
      <c r="BE172" s="13" t="n">
        <v>81.95999999999999</v>
      </c>
      <c r="BF172" s="68">
        <f>IF(BE172&gt;0,((BE172-BE171)/BE171),0)</f>
        <v/>
      </c>
      <c r="BG172" s="68">
        <f>IF(BE172&gt;0,BF172-$V172,0)</f>
        <v/>
      </c>
      <c r="BH172" s="68" t="n"/>
      <c r="BI172" s="68" t="n"/>
      <c r="BJ172" s="15">
        <f>IF(BE172&gt;0,(BE172-BE$10)/BE$10,0)</f>
        <v/>
      </c>
      <c r="BL172" s="13" t="n">
        <v>76.52</v>
      </c>
      <c r="BM172" s="68">
        <f>IF(BL172&gt;0,((BL172-BL171)/BL171),0)</f>
        <v/>
      </c>
      <c r="BN172" s="68">
        <f>IF(BL172&gt;0,BM172-$V172,0)</f>
        <v/>
      </c>
      <c r="BO172" s="68">
        <f>IF(BL172&gt;0,(BL172-BO$10)/BO$10,0)</f>
        <v/>
      </c>
      <c r="BP172" s="68" t="n"/>
      <c r="BQ172" s="15">
        <f>IF(BL172&gt;0,(BL172-BL$10)/BL$10,0)</f>
        <v/>
      </c>
      <c r="BS172" s="13" t="n">
        <v>44.61</v>
      </c>
      <c r="BT172" s="68">
        <f>IF(BS172&gt;0,((BS172-BS171)/BS171),0)</f>
        <v/>
      </c>
      <c r="BU172" s="68">
        <f>IF(BS172&gt;0,BT172-$V172,0)</f>
        <v/>
      </c>
      <c r="BV172" s="68">
        <f>IF(BS172&gt;0,(BS172-BV$10)/BV$10,0)</f>
        <v/>
      </c>
      <c r="BW172" s="68" t="n"/>
      <c r="BX172" s="15">
        <f>IF(BS172&gt;0,(BS172-BS$10)/BS$10,0)</f>
        <v/>
      </c>
      <c r="BZ172" s="13" t="n"/>
      <c r="CA172" s="68">
        <f>IF(BZ172&gt;0,((BZ172-BZ171)/BZ171),0)</f>
        <v/>
      </c>
      <c r="CB172" s="68">
        <f>IF(BZ172&gt;0,CA172-$V172,0)</f>
        <v/>
      </c>
      <c r="CC172" s="68">
        <f>IF(BZ172&gt;0,(BZ172-CC$10)/CC$10,0)</f>
        <v/>
      </c>
      <c r="CD172" s="68" t="n"/>
      <c r="CE172" s="15">
        <f>IF(BZ172&gt;0,(BZ172-BZ$10)/BZ$10,0)</f>
        <v/>
      </c>
      <c r="CG172" s="13" t="n">
        <v>30.27</v>
      </c>
      <c r="CH172" s="68">
        <f>IF(CG172&gt;0,((CG172-CG171)/CG171),0)</f>
        <v/>
      </c>
      <c r="CI172" s="68">
        <f>IF(CG172&gt;0,CH172-$V172,0)</f>
        <v/>
      </c>
      <c r="CJ172" s="68">
        <f>IF(CG172&gt;0,(CG172-CJ$10)/CJ$10,0)</f>
        <v/>
      </c>
      <c r="CK172" s="68" t="n"/>
      <c r="CL172" s="15">
        <f>IF(CG172&gt;0,(CG172-CG$10)/CG$10,0)</f>
        <v/>
      </c>
      <c r="CN172" s="13" t="n">
        <v>34.63</v>
      </c>
      <c r="CO172" s="68">
        <f>IF(CN172&gt;0,((CN172-CN171)/CN171),0)</f>
        <v/>
      </c>
      <c r="CP172" s="68">
        <f>IF(CN172&gt;0,CO172-$V172,0)</f>
        <v/>
      </c>
      <c r="CQ172" s="68">
        <f>IF(CN172&gt;0,(CN172-CQ$10)/CQ$10,0)</f>
        <v/>
      </c>
      <c r="CR172" s="68" t="n"/>
      <c r="CS172" s="15">
        <f>IF(CN172&gt;0,(CN172-CN$10)/CN$10,0)</f>
        <v/>
      </c>
      <c r="CU172" s="13" t="n">
        <v>39.65</v>
      </c>
      <c r="CV172" s="68">
        <f>IF(CU172&gt;0,((CU172-CU171)/CU171),0)</f>
        <v/>
      </c>
      <c r="CW172" s="68">
        <f>IF(CU172&gt;0,CV172-$V172,0)</f>
        <v/>
      </c>
      <c r="CX172" s="68">
        <f>IF(CU172&gt;0,(CU172-CX$10)/CX$10,0)</f>
        <v/>
      </c>
      <c r="CY172" s="68" t="n"/>
      <c r="CZ172" s="15">
        <f>IF(CU172&gt;0,(CU172-CU$10)/CU$10,0)</f>
        <v/>
      </c>
      <c r="DB172" s="13" t="n">
        <v>21.56</v>
      </c>
      <c r="DC172" s="68">
        <f>IF(DB172&gt;0,((DB172-DB171)/DB171),0)</f>
        <v/>
      </c>
      <c r="DD172" s="68">
        <f>IF(DB172&gt;0,DC172-$V172,0)</f>
        <v/>
      </c>
      <c r="DE172" s="68">
        <f>IF(DB172&gt;0,(DB172-DE$10)/DE$10,0)</f>
        <v/>
      </c>
      <c r="DF172" s="68" t="n"/>
      <c r="DG172" s="15">
        <f>IF(DB172&gt;0,(DB172-DB$10)/DB$10,0)</f>
        <v/>
      </c>
      <c r="DI172" s="13" t="n">
        <v>50.38</v>
      </c>
      <c r="DJ172" s="68">
        <f>IF(DI172&gt;0,((DI172-DI171)/DI171),0)</f>
        <v/>
      </c>
      <c r="DK172" s="68">
        <f>IF(DI172&gt;0,DJ172-$V172,0)</f>
        <v/>
      </c>
      <c r="DL172" s="68">
        <f>IF(DI172&gt;0,(DI172-DL$10)/DL$10,0)</f>
        <v/>
      </c>
      <c r="DM172" s="68" t="n"/>
      <c r="DN172" s="15">
        <f>IF(DI172&gt;0,(DI172-DI$10)/DI$10,0)</f>
        <v/>
      </c>
      <c r="DP172" s="13" t="n">
        <v>44.58</v>
      </c>
      <c r="DQ172" s="68">
        <f>IF(DP172&gt;0,((DP172-DP171)/DP171),0)</f>
        <v/>
      </c>
      <c r="DR172" s="68">
        <f>IF(DP172&gt;0,DQ172-$V172,0)</f>
        <v/>
      </c>
      <c r="DS172" s="68" t="n"/>
      <c r="DT172" s="68" t="n"/>
      <c r="DU172" s="15">
        <f>IF(DP172&gt;0,(DP172-DP$10)/DP$10,0)</f>
        <v/>
      </c>
      <c r="DV172" s="18" t="n"/>
      <c r="DW172" s="13" t="n">
        <v>38.27</v>
      </c>
      <c r="DX172" s="68">
        <f>IF(DW172&gt;0,((DW172-DW171)/DW171),0)</f>
        <v/>
      </c>
      <c r="DY172" s="68">
        <f>IF(DW172&gt;0,DX172-$V172,0)</f>
        <v/>
      </c>
      <c r="DZ172" s="68">
        <f>IF(DW172&gt;0,(DW172-DZ$10)/DZ$10,0)</f>
        <v/>
      </c>
      <c r="EA172" s="68" t="n"/>
      <c r="EB172" s="15">
        <f>IF(DW172&gt;0,(DW172-DW$10)/DW$10,0)</f>
        <v/>
      </c>
      <c r="ED172" s="13" t="n">
        <v>40.54</v>
      </c>
      <c r="EE172" s="68">
        <f>IF(ED172&gt;0,((ED172-ED171)/ED171),0)</f>
        <v/>
      </c>
      <c r="EF172" s="68">
        <f>IF(ED172&gt;0,EE172-$V172,0)</f>
        <v/>
      </c>
      <c r="EG172" s="68">
        <f>IF(ED172&gt;0,(ED172-EG$10)/EG$10,0)</f>
        <v/>
      </c>
      <c r="EH172" s="68" t="n"/>
      <c r="EI172" s="15">
        <f>IF(ED172&gt;0,(ED172-ED$10)/ED$10,0)</f>
        <v/>
      </c>
      <c r="EK172" s="13" t="n">
        <v>134.74</v>
      </c>
      <c r="EL172" s="68">
        <f>IF(EK172&gt;0,((EK172-EK171)/EK171),0)</f>
        <v/>
      </c>
      <c r="EM172" s="68">
        <f>IF(EK172&gt;0,EL172-$V172,0)</f>
        <v/>
      </c>
      <c r="EN172" s="68">
        <f>IF(EK172&gt;0,(EK172-EN$10)/EN$10,0)</f>
        <v/>
      </c>
      <c r="EO172" s="68" t="n"/>
      <c r="EP172" s="15">
        <f>IF(EK172&gt;0,(EK172-EK$10)/EK$10,0)</f>
        <v/>
      </c>
      <c r="ER172" s="13" t="n">
        <v>41.5</v>
      </c>
      <c r="ES172" s="68">
        <f>IF(ER172&gt;0,((ER172-ER171)/ER171),0)</f>
        <v/>
      </c>
      <c r="ET172" s="68">
        <f>IF(ER172&gt;0,ES172-$V172,0)</f>
        <v/>
      </c>
      <c r="EU172" s="68">
        <f>IF(ER172&gt;0,(ER172-EU$10)/EU$10,0)</f>
        <v/>
      </c>
      <c r="EV172" s="68" t="n"/>
      <c r="EW172" s="15">
        <f>IF(ER172&gt;0,(ER172-ER$10)/ER$10,0)</f>
        <v/>
      </c>
      <c r="EY172" s="13" t="n">
        <v>43.96</v>
      </c>
      <c r="EZ172" s="68">
        <f>IF(EY172&gt;0,((EY172-EY171)/EY171),0)</f>
        <v/>
      </c>
      <c r="FA172" s="68">
        <f>IF(EY172&gt;0,EZ172-$V172,0)</f>
        <v/>
      </c>
      <c r="FB172" s="68" t="n"/>
      <c r="FC172" s="68" t="n"/>
      <c r="FD172" s="15">
        <f>IF(EY172&gt;0,(EY172-EY$10)/EY$10,0)</f>
        <v/>
      </c>
      <c r="FF172" s="13" t="n">
        <v>60.15</v>
      </c>
      <c r="FG172" s="68">
        <f>IF(FF172&gt;0,((FF172-FF171)/FF171),0)</f>
        <v/>
      </c>
      <c r="FH172" s="68">
        <f>IF(FF172&gt;0,FG172-$V172,0)</f>
        <v/>
      </c>
      <c r="FI172" s="68">
        <f>IF(FF172&gt;0,(FF172-FI$10)/FI$10,0)</f>
        <v/>
      </c>
      <c r="FJ172" s="68" t="n"/>
      <c r="FK172" s="15">
        <f>IF(FF172&gt;0,(FF172-FF$10)/FF$10,0)</f>
        <v/>
      </c>
      <c r="FM172" s="13" t="n">
        <v>200.9</v>
      </c>
      <c r="FN172" s="68">
        <f>IF(FM172&gt;0,((FM172-FM171)/FM171),0)</f>
        <v/>
      </c>
      <c r="FO172" s="68">
        <f>IF(FM172&gt;0,FN172-$V172,0)</f>
        <v/>
      </c>
      <c r="FP172" s="68">
        <f>IF(FM172&gt;0,(FM172-FP$10)/FP$10,0)</f>
        <v/>
      </c>
      <c r="FQ172" s="68" t="n"/>
      <c r="FR172" s="15">
        <f>IF(FM172&gt;0,(FM172-FM$10)/FM$10,0)</f>
        <v/>
      </c>
      <c r="FT172" s="13" t="n">
        <v>92.45</v>
      </c>
      <c r="FU172" s="68">
        <f>IF(FT172&gt;0,((FT172-FT171)/FT171),0)</f>
        <v/>
      </c>
      <c r="FV172" s="68">
        <f>IF(FT172&gt;0,FU172-$V172,0)</f>
        <v/>
      </c>
      <c r="FW172" s="68">
        <f>IF(FT172&gt;0,(FT172-FW$10)/FW$10,0)</f>
        <v/>
      </c>
      <c r="FX172" s="68" t="n"/>
      <c r="FY172" s="15">
        <f>IF(FT172&gt;0,(FT172-FT$10)/FT$10,0)</f>
        <v/>
      </c>
      <c r="GA172" s="13" t="n">
        <v>18.55</v>
      </c>
      <c r="GB172" s="68">
        <f>IF(GA172&gt;0,((GA172-GA171)/GA171),0)</f>
        <v/>
      </c>
      <c r="GC172" s="68">
        <f>IF(GA172&gt;0,GB172-$V172,0)</f>
        <v/>
      </c>
      <c r="GD172" s="68" t="n"/>
      <c r="GE172" s="68" t="n"/>
      <c r="GF172" s="15">
        <f>IF(GA172&gt;0,(GA172-GA$10)/GA$10,0)</f>
        <v/>
      </c>
      <c r="GG172" s="18" t="n"/>
      <c r="GH172" s="13" t="n">
        <v>20.52</v>
      </c>
      <c r="GI172" s="68">
        <f>IF(GH172&gt;0,((GH172-GH171)/GH171),0)</f>
        <v/>
      </c>
      <c r="GJ172" s="68">
        <f>IF(GH172&gt;0,GI172-$V172,0)</f>
        <v/>
      </c>
      <c r="GK172" s="68">
        <f>IF(GH172&gt;0,(GH172-GK$10)/GK$10,0)</f>
        <v/>
      </c>
      <c r="GL172" s="68" t="n"/>
      <c r="GM172" s="15">
        <f>IF(GH172&gt;0,(GH172-GH$10)/GH$10,0)</f>
        <v/>
      </c>
      <c r="GO172" s="13" t="n">
        <v>26.61</v>
      </c>
      <c r="GP172" s="68">
        <f>IF(GO172&gt;0,((GO172-GO171)/GO171),0)</f>
        <v/>
      </c>
      <c r="GQ172" s="68">
        <f>IF(GO172&gt;0,GP172-$V172,0)</f>
        <v/>
      </c>
      <c r="GR172" s="68" t="n"/>
      <c r="GS172" s="68" t="n"/>
      <c r="GT172" s="15">
        <f>IF(GO172&gt;0,(GO172-GO$10)/GO$10,0)</f>
        <v/>
      </c>
      <c r="GV172" s="13" t="n">
        <v>16.47</v>
      </c>
      <c r="GW172" s="68">
        <f>IF(GV172&gt;0,((GV172-GV171)/GV171),0)</f>
        <v/>
      </c>
      <c r="GX172" s="68">
        <f>IF(GV172&gt;0,GW172-$V172,0)</f>
        <v/>
      </c>
      <c r="GY172" s="68">
        <f>IF(GV172&gt;0,(GV172-GY$10)/GY$10,0)</f>
        <v/>
      </c>
      <c r="GZ172" s="68" t="n"/>
      <c r="HA172" s="15">
        <f>IF(GV172&gt;0,(GV172-GV$10)/GV$10,0)</f>
        <v/>
      </c>
      <c r="HD172" s="13" t="n">
        <v>351.67</v>
      </c>
      <c r="HE172" s="68">
        <f>IF(HD172&gt;0,((HD172-HD171)/HD171),0)</f>
        <v/>
      </c>
      <c r="HF172" s="68">
        <f>IF(HD172&gt;0,HE172-$V172,0)</f>
        <v/>
      </c>
      <c r="HG172" s="68">
        <f>IF(HD172&gt;0,(HD172-HG$10)/HG$10,0)</f>
        <v/>
      </c>
      <c r="HH172" s="68" t="n"/>
      <c r="HI172" s="15">
        <f>IF(HD172&gt;0,(HD172-HD$10)/HD$10,0)</f>
        <v/>
      </c>
      <c r="HK172" s="13" t="n">
        <v>68.05</v>
      </c>
      <c r="HL172" s="68">
        <f>IF(HK172&gt;0,((HK172-HK171)/HK171),0)</f>
        <v/>
      </c>
      <c r="HM172" s="68">
        <f>IF(HK172&gt;0,HL172-$V172,0)</f>
        <v/>
      </c>
      <c r="HN172" s="68">
        <f>IF(HK172&gt;0,(HK172-HN$10)/HN$10,0)</f>
        <v/>
      </c>
      <c r="HO172" s="68" t="n"/>
      <c r="HP172" s="15">
        <f>IF(HK172&gt;0,(HK172-HK$10)/HK$10,0)</f>
        <v/>
      </c>
      <c r="HR172" s="13" t="n">
        <v>111.53</v>
      </c>
      <c r="HS172" s="68">
        <f>IF(HR172&gt;0,((HR172-HR171)/HR171),0)</f>
        <v/>
      </c>
      <c r="HT172" s="68">
        <f>IF(HR172&gt;0,HS172-$V172,0)</f>
        <v/>
      </c>
      <c r="HU172" s="68">
        <f>IF(HR172&gt;0,(HR172-HU$10)/HU$10,0)</f>
        <v/>
      </c>
      <c r="HV172" s="68" t="n"/>
      <c r="HW172" s="15">
        <f>IF(HR172&gt;0,(HR172-HR$10)/HR$10,0)</f>
        <v/>
      </c>
      <c r="HY172" s="13" t="n">
        <v>181.77</v>
      </c>
      <c r="HZ172" s="68">
        <f>IF(HY172&gt;0,((HY172-HY171)/HY171),0)</f>
        <v/>
      </c>
      <c r="IA172" s="68">
        <f>IF(HY172&gt;0,HZ172-$V172,0)</f>
        <v/>
      </c>
      <c r="IB172" s="68">
        <f>IF(HY172&gt;0,(HY172-IB$10)/IB$10,0)</f>
        <v/>
      </c>
      <c r="IC172" s="68" t="n"/>
      <c r="ID172" s="15">
        <f>IF(HY172&gt;0,(HY172-HY$10)/HY$10,0)</f>
        <v/>
      </c>
      <c r="IF172" s="13" t="n">
        <v>298.01</v>
      </c>
      <c r="IG172" s="68">
        <f>IF(IF172&gt;0,((IF172-IF171)/IF171),0)</f>
        <v/>
      </c>
      <c r="IH172" s="68">
        <f>IF(IF172&gt;0,IG172-$V172,0)</f>
        <v/>
      </c>
      <c r="II172" s="68">
        <f>IF(IF172&gt;0,(IF172-II$10)/II$10,0)</f>
        <v/>
      </c>
      <c r="IJ172" s="68" t="n"/>
      <c r="IK172" s="15">
        <f>IF(IF172&gt;0,(IF172-IF$10)/IF$10,0)</f>
        <v/>
      </c>
      <c r="IM172" s="13" t="n">
        <v>271.75</v>
      </c>
      <c r="IN172" s="68">
        <f>IF(IM172&gt;0,((IM172-IM171)/IM171),0)</f>
        <v/>
      </c>
      <c r="IO172" s="68">
        <f>IF(IM172&gt;0,IN172-$V172,0)</f>
        <v/>
      </c>
      <c r="IP172" s="68">
        <f>IF(IM172&gt;0,(IM172-IP$10)/IP$10,0)</f>
        <v/>
      </c>
      <c r="IQ172" s="68" t="n"/>
      <c r="IR172" s="15">
        <f>IF(IM172&gt;0,(IM172-IM$10)/IM$10,0)</f>
        <v/>
      </c>
      <c r="IT172" s="13" t="n">
        <v>76.51000000000001</v>
      </c>
      <c r="IU172" s="68">
        <f>IF(IT172&gt;0,((IT172-IT171)/IT171),0)</f>
        <v/>
      </c>
      <c r="IV172" s="68">
        <f>IF(IT172&gt;0,IU172-$V172,0)</f>
        <v/>
      </c>
      <c r="IW172" s="68">
        <f>IF(IT172&gt;0,(IT172-IW$10)/IW$10,0)</f>
        <v/>
      </c>
      <c r="IX172" s="68" t="n"/>
      <c r="IY172" s="15">
        <f>IF(IT172&gt;0,(IT172-IT$10)/IT$10,0)</f>
        <v/>
      </c>
      <c r="JA172" s="13" t="n">
        <v>754.1</v>
      </c>
      <c r="JB172" s="68">
        <f>IF(JA172&gt;0,((JA172-JA171)/JA171),0)</f>
        <v/>
      </c>
      <c r="JC172" s="68">
        <f>IF(JA172&gt;0,JB172-$V172,0)</f>
        <v/>
      </c>
      <c r="JD172" s="68">
        <f>IF(JA172&gt;0,(JA172-JD$10)/JD$10,0)</f>
        <v/>
      </c>
      <c r="JE172" s="68" t="n"/>
      <c r="JF172" s="15">
        <f>IF(JA172&gt;0,(JA172-JA$10)/JA$10,0)</f>
        <v/>
      </c>
      <c r="JH172" s="13" t="n">
        <v>502.04</v>
      </c>
      <c r="JI172" s="68">
        <f>IF(JH172&gt;0,((JH172-JH171)/JH171),0)</f>
        <v/>
      </c>
      <c r="JJ172" s="68">
        <f>IF(JH172&gt;0,JI172-$V172,0)</f>
        <v/>
      </c>
      <c r="JK172" s="68">
        <f>IF(JH172&gt;0,(JH172-JK$10)/JK$10,0)</f>
        <v/>
      </c>
      <c r="JL172" s="68" t="n"/>
      <c r="JM172" s="15">
        <f>IF(JH172&gt;0,(JH172-JH$10)/JH$10,0)</f>
        <v/>
      </c>
      <c r="JO172" s="13" t="n">
        <v>26.53</v>
      </c>
      <c r="JP172" s="68">
        <f>IF(JO172&gt;0,((JO172-JO171)/JO171),0)</f>
        <v/>
      </c>
      <c r="JQ172" s="68">
        <f>IF(JO172&gt;0,JP172-$V172,0)</f>
        <v/>
      </c>
      <c r="JR172" s="68">
        <f>IF(JO172&gt;0,(JO172-JR$10)/JR$10,0)</f>
        <v/>
      </c>
      <c r="JS172" s="68" t="n"/>
      <c r="JT172" s="15">
        <f>IF(JO172&gt;0,(JO172-JO$10)/JO$10,0)</f>
        <v/>
      </c>
      <c r="JV172" s="13" t="n">
        <v>2.22</v>
      </c>
      <c r="JW172" s="68">
        <f>IF(JV172&gt;0,((JV172-JV171)/JV171),0)</f>
        <v/>
      </c>
      <c r="JX172" s="68">
        <f>IF(JV172&gt;0,JW172-$V172,0)</f>
        <v/>
      </c>
      <c r="JY172" s="68">
        <f>IF(JV172&gt;0,(JV172-JY$10)/JY$10,0)</f>
        <v/>
      </c>
      <c r="JZ172" s="68" t="n"/>
      <c r="KA172" s="15">
        <f>IF(JV172&gt;0,(JV172-JV$10)/JV$10,0)</f>
        <v/>
      </c>
      <c r="KC172" s="13" t="n">
        <v>22.12</v>
      </c>
      <c r="KD172" s="68">
        <f>IF(KC172&gt;0,((KC172-KC171)/KC171),0)</f>
        <v/>
      </c>
      <c r="KE172" s="68">
        <f>IF(KC172&gt;0,KD172-$V172,0)</f>
        <v/>
      </c>
      <c r="KF172" s="68">
        <f>IF(KC172&gt;0,(KC172-KF$10)/KF$10,0)</f>
        <v/>
      </c>
      <c r="KG172" s="68" t="n"/>
      <c r="KH172" s="15">
        <f>IF(KC172&gt;0,(KC172-KC$10)/KC$10,0)</f>
        <v/>
      </c>
      <c r="KI172" s="18" t="n"/>
      <c r="KJ172" s="13" t="n">
        <v>120.1</v>
      </c>
      <c r="KK172" s="68">
        <f>IF(KJ172&gt;0,((KJ172-KJ171)/KJ171),0)</f>
        <v/>
      </c>
      <c r="KL172" s="68">
        <f>IF(KJ172&gt;0,KK172-$V172,0)</f>
        <v/>
      </c>
      <c r="KM172" s="68">
        <f>IF(KJ172&gt;0,(KJ172-KM$10)/KM$10,0)</f>
        <v/>
      </c>
      <c r="KN172" s="68" t="n"/>
      <c r="KO172" s="15">
        <f>IF(KJ172&gt;0,(KJ172-KJ$10)/KJ$10,0)</f>
        <v/>
      </c>
      <c r="KQ172" s="13" t="n">
        <v>1.93</v>
      </c>
      <c r="KR172" s="68">
        <f>IF(KQ172&gt;0,((KQ172-KQ171)/KQ171),0)</f>
        <v/>
      </c>
      <c r="KS172" s="68">
        <f>IF(KQ172&gt;0,KR172-$V172,0)</f>
        <v/>
      </c>
      <c r="KT172" s="68">
        <f>IF(KQ172&gt;0,(KQ172-KT$10)/KT$10,0)</f>
        <v/>
      </c>
      <c r="KU172" s="68" t="n"/>
      <c r="KV172" s="15">
        <f>IF(KQ172&gt;0,(KQ172-KQ$10)/KQ$10,0)</f>
        <v/>
      </c>
      <c r="KW172" s="18" t="n"/>
      <c r="KX172" s="13" t="n">
        <v>47.99</v>
      </c>
      <c r="KY172" s="68">
        <f>IF(KX172&gt;0,((KX172-KX171)/KX171),0)</f>
        <v/>
      </c>
      <c r="KZ172" s="68">
        <f>IF(KX172&gt;0,KY172-$V172,0)</f>
        <v/>
      </c>
      <c r="LA172" s="68">
        <f>IF(KX172&gt;0,(KX172-LA$10)/LA$10,0)</f>
        <v/>
      </c>
      <c r="LB172" s="68" t="n"/>
      <c r="LC172" s="15">
        <f>IF(KX172&gt;0,(KX172-KX$10)/KX$10,0)</f>
        <v/>
      </c>
      <c r="LD172" s="18" t="n"/>
      <c r="LE172" s="13" t="n">
        <v>52.72</v>
      </c>
      <c r="LF172" s="68">
        <f>IF(LE172&gt;0,((LE172-LE171)/LE171),0)</f>
        <v/>
      </c>
      <c r="LG172" s="68">
        <f>IF(LE172&gt;0,LF172-$V172,0)</f>
        <v/>
      </c>
      <c r="LH172" s="68">
        <f>IF(LE172&gt;0,(LE172-LH$10)/LH$10,0)</f>
        <v/>
      </c>
      <c r="LI172" s="68" t="n"/>
      <c r="LJ172" s="15">
        <f>IF(LE172&gt;0,(LE172-LE$10)/LE$10,0)</f>
        <v/>
      </c>
      <c r="LL172" s="13" t="n">
        <v>139.68</v>
      </c>
      <c r="LM172" s="68">
        <f>IF(LL172&gt;0,((LL172-LL171)/LL171),0)</f>
        <v/>
      </c>
      <c r="LN172" s="68">
        <f>IF(LL172&gt;0,LM172-$V172,0)</f>
        <v/>
      </c>
      <c r="LO172" s="68">
        <f>IF(LL172&gt;0,(LL172-LO$10)/LO$10,0)</f>
        <v/>
      </c>
      <c r="LP172" s="68" t="n"/>
      <c r="LQ172" s="15">
        <f>IF(LL172&gt;0,(LL172-LL$10)/LL$10,0)</f>
        <v/>
      </c>
      <c r="LS172" s="13" t="n">
        <v>20.24</v>
      </c>
      <c r="LT172" s="68">
        <f>IF(LS172&gt;0,((LS172-LS171)/LS171),0)</f>
        <v/>
      </c>
      <c r="LU172" s="68">
        <f>IF(LS172&gt;0,LT172-$V172,0)</f>
        <v/>
      </c>
      <c r="LV172" s="68" t="n"/>
      <c r="LW172" s="68" t="n"/>
      <c r="LX172" s="15">
        <f>IF(LS172&gt;0,(LS172-LS$10)/LS$10,0)</f>
        <v/>
      </c>
      <c r="LZ172" s="13" t="n">
        <v>14.58</v>
      </c>
      <c r="MA172" s="68">
        <f>IF(LZ172&gt;0,((LZ172-LZ171)/LZ171),0)</f>
        <v/>
      </c>
      <c r="MB172" s="68">
        <f>IF(LZ172&gt;0,MA172-$V172,0)</f>
        <v/>
      </c>
      <c r="MC172" s="68">
        <f>IF(LZ172&gt;0,(LZ172-MC$10)/MC$10,0)</f>
        <v/>
      </c>
      <c r="MD172" s="68" t="n"/>
      <c r="ME172" s="15">
        <f>IF(LZ172&gt;0,(LZ172-LZ$10)/LZ$10,0)</f>
        <v/>
      </c>
      <c r="MG172" s="13" t="n">
        <v>74.31999999999999</v>
      </c>
      <c r="MH172" s="68">
        <f>IF(MG172&gt;0,((MG172-MG171)/MG171),0)</f>
        <v/>
      </c>
      <c r="MI172" s="68">
        <f>IF(MG172&gt;0,MH172-$V172,0)</f>
        <v/>
      </c>
      <c r="MJ172" s="68">
        <f>IF(MG172&gt;0,(MG172-MJ$10)/MJ$10,0)</f>
        <v/>
      </c>
      <c r="MK172" s="68" t="n"/>
      <c r="ML172" s="15">
        <f>IF(MG172&gt;0,(MG172-MG$10)/MG$10,0)</f>
        <v/>
      </c>
      <c r="MN172" s="13" t="n">
        <v>166.42</v>
      </c>
      <c r="MO172" s="68">
        <f>IF(MN172&gt;0,((MN172-MN171)/MN171),0)</f>
        <v/>
      </c>
      <c r="MP172" s="68">
        <f>IF(MN172&gt;0,MO172-$V172,0)</f>
        <v/>
      </c>
      <c r="MQ172" s="68">
        <f>IF(MN172&gt;0,(MN172-MQ$10)/MQ$10,0)</f>
        <v/>
      </c>
      <c r="MR172" s="68" t="n"/>
      <c r="MS172" s="15">
        <f>IF(MN172&gt;0,(MN172-MN$10)/MN$10,0)</f>
        <v/>
      </c>
      <c r="MU172" s="13" t="n">
        <v>18.51</v>
      </c>
      <c r="MV172" s="68">
        <f>IF(MU172&gt;0,((MU172-MU171)/MU171),0)</f>
        <v/>
      </c>
      <c r="MW172" s="68">
        <f>IF(MU172&gt;0,MV172-$V172,0)</f>
        <v/>
      </c>
      <c r="MX172" s="68">
        <f>IF(MU172&gt;0,(MU172-MX$10)/MX$10,0)</f>
        <v/>
      </c>
      <c r="MY172" s="68" t="n"/>
      <c r="MZ172" s="15">
        <f>IF(MU172&gt;0,(MU172-MU$10)/MU$10,0)</f>
        <v/>
      </c>
      <c r="NB172" s="13" t="n">
        <v>274.01</v>
      </c>
      <c r="NC172" s="68">
        <f>IF(NB172&gt;0,((NB172-NB171)/NB171),0)</f>
        <v/>
      </c>
      <c r="ND172" s="68">
        <f>IF(NB172&gt;0,NC172-$V172,0)</f>
        <v/>
      </c>
      <c r="NE172" s="68">
        <f>IF(NB172&gt;0,(NB172-NE$10)/NE$10,0)</f>
        <v/>
      </c>
      <c r="NF172" s="68" t="n"/>
      <c r="NG172" s="15">
        <f>IF(NB172&gt;0,(NB172-NB$10)/NB$10,0)</f>
        <v/>
      </c>
      <c r="NI172" s="13" t="n">
        <v>8</v>
      </c>
      <c r="NJ172" s="68">
        <f>IF(NI172&gt;0,((NI172-NI171)/NI171),0)</f>
        <v/>
      </c>
      <c r="NK172" s="68">
        <f>IF(NI172&gt;0,NJ172-$V172,0)</f>
        <v/>
      </c>
      <c r="NL172" s="68">
        <f>IF(NI172&gt;0,(NI172-NL$10)/NL$10,0)</f>
        <v/>
      </c>
      <c r="NM172" s="68" t="n"/>
      <c r="NN172" s="15">
        <f>IF(NI172&gt;0,(NI172-NI$10)/NI$10,0)</f>
        <v/>
      </c>
      <c r="NP172" s="13" t="n">
        <v>625.91</v>
      </c>
      <c r="NQ172" s="68">
        <f>IF(NP172&gt;0,((NP172-NP171)/NP171),0)</f>
        <v/>
      </c>
      <c r="NR172" s="68">
        <f>IF(NP172&gt;0,NQ172-$V172,0)</f>
        <v/>
      </c>
      <c r="NS172" s="68">
        <f>IF(NP172&gt;0,(NP172-NS$10)/NS$10,0)</f>
        <v/>
      </c>
      <c r="NT172" s="68" t="n"/>
      <c r="NU172" s="15">
        <f>IF(NP172&gt;0,(NP172-NP$10)/NP$10,0)</f>
        <v/>
      </c>
      <c r="NW172" s="13" t="n">
        <v>207.14</v>
      </c>
      <c r="NX172" s="68">
        <f>IF(NW172&gt;0,((NW172-NW171)/NW171),0)</f>
        <v/>
      </c>
      <c r="NY172" s="68">
        <f>IF(NW172&gt;0,NX172-$V172,0)</f>
        <v/>
      </c>
      <c r="NZ172" s="68">
        <f>IF(NW172&gt;0,(NW172-NZ$10)/NZ$10,0)</f>
        <v/>
      </c>
      <c r="OA172" s="68" t="n"/>
      <c r="OB172" s="15">
        <f>IF(NW172&gt;0,(NW172-NW$10)/NW$10,0)</f>
        <v/>
      </c>
      <c r="OD172" s="13" t="n">
        <v>2.86</v>
      </c>
      <c r="OE172" s="68">
        <f>IF(OD172&gt;0,((OD172-OD171)/OD171),0)</f>
        <v/>
      </c>
      <c r="OF172" s="68">
        <f>IF(OD172&gt;0,OE172-$V172,0)</f>
        <v/>
      </c>
      <c r="OG172" s="68">
        <f>IF(OD172&gt;0,(OD172-OG$10)/OG$10,0)</f>
        <v/>
      </c>
      <c r="OH172" s="68" t="n"/>
      <c r="OI172" s="15">
        <f>IF(OD172&gt;0,(OD172-OD$10)/OD$10,0)</f>
        <v/>
      </c>
      <c r="OK172" s="13" t="n">
        <v>208.67</v>
      </c>
      <c r="OL172" s="68">
        <f>IF(OK172&gt;0,((OK172-OK171)/OK171),0)</f>
        <v/>
      </c>
      <c r="OM172" s="68">
        <f>IF(OK172&gt;0,OL172-$V172,0)</f>
        <v/>
      </c>
      <c r="ON172" s="68">
        <f>IF(OK172&gt;0,(OK172-ON$10)/ON$10,0)</f>
        <v/>
      </c>
      <c r="OO172" s="68" t="n"/>
      <c r="OP172" s="15">
        <f>IF(OK172&gt;0,(OK172-OK$10)/OK$10,0)</f>
        <v/>
      </c>
      <c r="OR172" s="13" t="n">
        <v>5.37</v>
      </c>
      <c r="OS172" s="68">
        <f>IF(OR172&gt;0,((OR172-OR171)/OR171),0)</f>
        <v/>
      </c>
      <c r="OT172" s="68">
        <f>IF(OR172&gt;0,OS172-$V172,0)</f>
        <v/>
      </c>
      <c r="OU172" s="68">
        <f>IF(OR172&gt;0,(OR172-OU$10)/OU$10,0)</f>
        <v/>
      </c>
      <c r="OV172" s="68" t="n"/>
      <c r="OW172" s="15">
        <f>IF(OR172&gt;0,(OR172-OR$10)/OR$10,0)</f>
        <v/>
      </c>
      <c r="OY172" s="13" t="n">
        <v>159.57</v>
      </c>
      <c r="OZ172" s="68">
        <f>IF(OY172&gt;0,((OY172-OY171)/OY171),0)</f>
        <v/>
      </c>
      <c r="PA172" s="68">
        <f>IF(OY172&gt;0,OZ172-$V172,0)</f>
        <v/>
      </c>
      <c r="PB172" s="68">
        <f>IF(OY172&gt;0,(OY172-PB$10)/PB$10,0)</f>
        <v/>
      </c>
      <c r="PC172" s="68" t="n"/>
      <c r="PD172" s="15">
        <f>IF(OY172&gt;0,(OY172-OY$10)/OY$10,0)</f>
        <v/>
      </c>
      <c r="PE172" s="18" t="n"/>
      <c r="PF172" s="13" t="n">
        <v>277.66</v>
      </c>
      <c r="PG172" s="68">
        <f>IF(PF172&gt;0,((PF172-PF171)/PF171),0)</f>
        <v/>
      </c>
      <c r="PH172" s="68">
        <f>IF(PF172&gt;0,PG172-$V172,0)</f>
        <v/>
      </c>
      <c r="PI172" s="68">
        <f>IF(PF172&gt;0,(PF172-PI$10)/PI$10,0)</f>
        <v/>
      </c>
      <c r="PJ172" s="68" t="n"/>
      <c r="PK172" s="15">
        <f>IF(PF172&gt;0,(PF172-PF$10)/PF$10,0)</f>
        <v/>
      </c>
      <c r="PM172" s="13" t="n"/>
      <c r="PN172" s="68">
        <f>IF(PM172&gt;0,((PM172-PM171)/PM171),0)</f>
        <v/>
      </c>
      <c r="PO172" s="68">
        <f>PN172-$V172</f>
        <v/>
      </c>
      <c r="PP172" s="68">
        <f>IF(PM172&gt;0,(PM172-PP$10)/PP$10,0)</f>
        <v/>
      </c>
      <c r="PQ172" s="68" t="n"/>
      <c r="PR172" s="15">
        <f>IF(PM172&gt;0,(PM172-PM$10)/PM$10,0)</f>
        <v/>
      </c>
      <c r="PT172" s="13" t="n">
        <v>12.31</v>
      </c>
      <c r="PU172" s="68">
        <f>IF(PT172&gt;0,((PT172-PT171)/PT171),0)</f>
        <v/>
      </c>
      <c r="PV172" s="68">
        <f>IF(PT172&gt;0,PU172-$V172,0)</f>
        <v/>
      </c>
      <c r="PW172" s="68">
        <f>IF(PT172&gt;0,(PT172-PW$10)/PW$10,0)</f>
        <v/>
      </c>
      <c r="PX172" s="68" t="n"/>
      <c r="PY172" s="15">
        <f>IF(PT172&gt;0,(PT172-PT$10)/PT$10,0)</f>
        <v/>
      </c>
      <c r="QA172" s="13" t="n">
        <v>266.29</v>
      </c>
      <c r="QB172" s="68">
        <f>IF(QA172&gt;0,((QA172-QA171)/QA171),0)</f>
        <v/>
      </c>
      <c r="QC172" s="68">
        <f>IF(QA172&gt;0,QB172-$V172,0)</f>
        <v/>
      </c>
      <c r="QD172" s="68">
        <f>IF(QA172&gt;0,(QA172-QD$10)/QD$10,0)</f>
        <v/>
      </c>
      <c r="QE172" s="68" t="n"/>
      <c r="QF172" s="15">
        <f>IF(QA172&gt;0,(QA172-QA$10)/QA$10,0)</f>
        <v/>
      </c>
      <c r="QH172" s="13" t="n">
        <v>1.88</v>
      </c>
      <c r="QI172" s="68">
        <f>IF(QH172&gt;0,((QH172-QH171)/QH171),0)</f>
        <v/>
      </c>
      <c r="QJ172" s="68">
        <f>IF(QH172&gt;0,QI172-$V172,0)</f>
        <v/>
      </c>
      <c r="QK172" s="68">
        <f>IF(QH172&gt;0,(QH172-QK$10)/QK$10,0)</f>
        <v/>
      </c>
      <c r="QL172" s="68" t="n"/>
      <c r="QM172" s="15">
        <f>IF(QH172&gt;0,(QH172-QH$10)/QH$10,0)</f>
        <v/>
      </c>
      <c r="QO172" s="13" t="n">
        <v>15.68</v>
      </c>
      <c r="QP172" s="68">
        <f>IF(QO172&gt;0,((QO172-QO171)/QO171),0)</f>
        <v/>
      </c>
      <c r="QQ172" s="68">
        <f>IF(QO172&gt;0,QP172-$V172,0)</f>
        <v/>
      </c>
      <c r="QR172" s="68">
        <f>IF(QO172&gt;0,(QO172-QR$10)/QR$10,0)</f>
        <v/>
      </c>
      <c r="QS172" s="68" t="n"/>
      <c r="QT172" s="15">
        <f>IF(QO172&gt;0,(QO172-QO$10)/QO$10,0)</f>
        <v/>
      </c>
      <c r="QV172" s="13" t="n">
        <v>2.766</v>
      </c>
      <c r="QW172" s="68">
        <f>IF(QV172&gt;0,((QV172-QV171)/QV171),0)</f>
        <v/>
      </c>
      <c r="QX172" s="68">
        <f>IF(QV172&gt;0,QW172-$V172,0)</f>
        <v/>
      </c>
      <c r="QY172" s="68">
        <f>IF(QV172&gt;0,(QV172-QY$10)/QY$10,0)</f>
        <v/>
      </c>
      <c r="QZ172" s="68" t="n"/>
      <c r="RA172" s="15">
        <f>IF(QV172&gt;0,(QV172-QV$10)/QV$10,0)</f>
        <v/>
      </c>
      <c r="RC172" s="13" t="n">
        <v>44.87</v>
      </c>
      <c r="RD172" s="68">
        <f>IF(RC172&gt;0,((RC172-RC171)/RC171),0)</f>
        <v/>
      </c>
      <c r="RE172" s="68">
        <f>IF(RC172&gt;0,RD172-$V172,0)</f>
        <v/>
      </c>
      <c r="RF172" s="68">
        <f>IF(RC172&gt;0,(RC172-RF$10)/RF$10,0)</f>
        <v/>
      </c>
      <c r="RG172" s="68" t="n"/>
      <c r="RH172" s="15">
        <f>IF(RC172&gt;0,(RC172-RC$10)/RC$10,0)</f>
        <v/>
      </c>
      <c r="RJ172" s="13" t="n">
        <v>238.72</v>
      </c>
      <c r="RK172" s="68">
        <f>IF(RJ172&gt;0,((RJ172-RJ171)/RJ171),0)</f>
        <v/>
      </c>
      <c r="RL172" s="68">
        <f>RK172-$V172</f>
        <v/>
      </c>
      <c r="RM172" s="68">
        <f>IF(RJ172&gt;0,(RJ172-RM$10)/RM$10,0)</f>
        <v/>
      </c>
      <c r="RN172" s="68" t="n"/>
      <c r="RO172" s="15">
        <f>IF(RJ172&gt;0,(RJ172-RJ$10)/RJ$10,0)</f>
        <v/>
      </c>
      <c r="RQ172" s="13" t="n">
        <v>16.91</v>
      </c>
      <c r="RR172" s="68">
        <f>IF(RQ172&gt;0,((RQ172-RQ171)/RQ171),0)</f>
        <v/>
      </c>
      <c r="RS172" s="68">
        <f>RR172-$V172</f>
        <v/>
      </c>
      <c r="RT172" s="68">
        <f>IF(RQ172&gt;0,(RQ172-RT$10)/RT$10,0)</f>
        <v/>
      </c>
      <c r="RU172" s="68" t="n"/>
      <c r="RV172" s="15">
        <f>IF(RQ172&gt;0,(RQ172-RQ$10)/RQ$10,0)</f>
        <v/>
      </c>
      <c r="RX172" s="13" t="n">
        <v>160.87</v>
      </c>
      <c r="RY172" s="68">
        <f>IF(RX172&gt;0,((RX172-RX171)/RX171),0)</f>
        <v/>
      </c>
      <c r="RZ172" s="68">
        <f>RY172-$V172</f>
        <v/>
      </c>
      <c r="SA172" s="68">
        <f>IF(RX172&gt;0,(RX172-SA$10)/SA$10,0)</f>
        <v/>
      </c>
      <c r="SB172" s="68" t="n"/>
      <c r="SC172" s="15">
        <f>IF(RX172&gt;0,(RX172-RX$10)/RX$10,0)</f>
        <v/>
      </c>
      <c r="SE172" s="13" t="n">
        <v>15.3</v>
      </c>
      <c r="SF172" s="68">
        <f>IF(SE172&gt;0,((SE172-SE171)/SE171),0)</f>
        <v/>
      </c>
      <c r="SG172" s="68">
        <f>SF172-$V172</f>
        <v/>
      </c>
      <c r="SH172" s="68">
        <f>IF(SE172&gt;0,(SE172-SH$10)/SH$10,0)</f>
        <v/>
      </c>
      <c r="SI172" s="68" t="n"/>
      <c r="SJ172" s="15">
        <f>IF(SE172&gt;0,(SE172-SE$10)/SE$10,0)</f>
        <v/>
      </c>
      <c r="SL172" s="13" t="n">
        <v>2.1</v>
      </c>
      <c r="SM172" s="68">
        <f>IF(SL172&gt;0,((SL172-SL171)/SL171),0)</f>
        <v/>
      </c>
      <c r="SN172" s="68">
        <f>SM172-$V172</f>
        <v/>
      </c>
      <c r="SO172" s="68">
        <f>IF(SL172&gt;0,(SL172-SO$10)/SO$10,0)</f>
        <v/>
      </c>
      <c r="SP172" s="68" t="n"/>
      <c r="SQ172" s="15">
        <f>IF(SL172&gt;0,(SL172-SL$10)/SL$10,0)</f>
        <v/>
      </c>
      <c r="SS172" s="13" t="n">
        <v>15.45</v>
      </c>
      <c r="ST172" s="68">
        <f>IF(SS172&gt;0,((SS172-SS171)/SS171),0)</f>
        <v/>
      </c>
      <c r="SU172" s="68">
        <f>ST172-$V172</f>
        <v/>
      </c>
      <c r="SV172" s="68">
        <f>IF(SS172&gt;0,(SS172-SV$10)/SV$10,0)</f>
        <v/>
      </c>
      <c r="SW172" s="68" t="n"/>
      <c r="SX172" s="15">
        <f>IF(SS172&gt;0,(SS172-SS$10)/SS$10,0)</f>
        <v/>
      </c>
      <c r="SZ172" s="13" t="n">
        <v>69.83</v>
      </c>
      <c r="TA172" s="68">
        <f>IF(SZ172&gt;0,((SZ172-SZ171)/SZ171),0)</f>
        <v/>
      </c>
      <c r="TB172" s="68">
        <f>TA172-$V172</f>
        <v/>
      </c>
      <c r="TC172" s="68">
        <f>IF(SZ172&gt;0,(SZ172-TC$10)/TC$10,0)</f>
        <v/>
      </c>
      <c r="TD172" s="68" t="n"/>
      <c r="TE172" s="15">
        <f>IF(SZ172&gt;0,(SZ172-SZ$10)/SZ$10,0)</f>
        <v/>
      </c>
      <c r="TG172" s="587" t="n">
        <v>0.2415</v>
      </c>
      <c r="TH172" s="68">
        <f>IF(TG172&gt;0,((TG172-TG171)/TG171),0)</f>
        <v/>
      </c>
      <c r="TI172" s="68">
        <f>TH172-$V172</f>
        <v/>
      </c>
      <c r="TJ172" s="68">
        <f>IF(TG172&gt;0,(TG172-TJ$10)/TJ$10,0)</f>
        <v/>
      </c>
      <c r="TK172" s="68" t="n"/>
      <c r="TL172" s="15">
        <f>IF(TG172&gt;0,(TG172-TG$10)/TG$10,0)</f>
        <v/>
      </c>
      <c r="TN172" s="13" t="n">
        <v>82.73999999999999</v>
      </c>
      <c r="TO172" s="68">
        <f>IF(TN172&gt;0,((TN172-TN171)/TN171),0)</f>
        <v/>
      </c>
      <c r="TP172" s="68">
        <f>TO172-$V172</f>
        <v/>
      </c>
      <c r="TQ172" s="68">
        <f>IF(TN172&gt;0,(TN172-TQ$10)/TQ$10,0)</f>
        <v/>
      </c>
      <c r="TR172" s="68" t="n"/>
      <c r="TS172" s="15">
        <f>IF(TN172&gt;0,(TN172-TN$10)/TN$10,0)</f>
        <v/>
      </c>
      <c r="TU172" s="587" t="n">
        <v>3.55</v>
      </c>
      <c r="TV172" s="68">
        <f>IF(TU172&gt;0,((TU172-TU171)/TU171),0)</f>
        <v/>
      </c>
      <c r="TW172" s="68">
        <f>TV172-$V172</f>
        <v/>
      </c>
      <c r="TX172" s="68">
        <f>IF(TU172&gt;0,(TU172-TX$10)/TX$10,0)</f>
        <v/>
      </c>
      <c r="TY172" s="68" t="n"/>
      <c r="TZ172" s="15">
        <f>IF(TU172&gt;0,(TU172-TU$10)/TU$10,0)</f>
        <v/>
      </c>
      <c r="UB172" s="587" t="n"/>
      <c r="UC172" s="68">
        <f>IF(UB172&gt;0,((UB172-UB171)/UB171),0)</f>
        <v/>
      </c>
      <c r="UD172" s="68">
        <f>UC172-$V172</f>
        <v/>
      </c>
      <c r="UE172" s="68">
        <f>IF(UB172&gt;0,(UB172-UE$10)/UE$10,0)</f>
        <v/>
      </c>
      <c r="UF172" s="68" t="n"/>
      <c r="UG172" s="15">
        <f>IF(UB172&gt;0,(UB172-UB$10)/UB$10,0)</f>
        <v/>
      </c>
      <c r="UI172" s="587" t="n"/>
      <c r="UJ172" s="68">
        <f>IF(UI172&gt;0,((UI172-UI171)/UI171),0)</f>
        <v/>
      </c>
      <c r="UK172" s="68">
        <f>UJ172-$V172</f>
        <v/>
      </c>
      <c r="UL172" s="68">
        <f>IF(UI172&gt;0,(UI172-UL$10)/UL$10,0)</f>
        <v/>
      </c>
      <c r="UM172" s="68" t="n"/>
      <c r="UN172" s="15">
        <f>IF(UI172&gt;0,(UI172-UI$10)/UI$10,0)</f>
        <v/>
      </c>
      <c r="UP172" s="587" t="n"/>
      <c r="UQ172" s="68">
        <f>IF(UP172&gt;0,((UP172-UP171)/UP171),0)</f>
        <v/>
      </c>
      <c r="UR172" s="68">
        <f>UQ172-$V172</f>
        <v/>
      </c>
      <c r="US172" s="68">
        <f>IF(UP172&gt;0,(UP172-US$10)/US$10,0)</f>
        <v/>
      </c>
      <c r="UT172" s="68" t="n"/>
      <c r="UU172" s="15">
        <f>IF(UP172&gt;0,(UP172-UP$10)/UP$10,0)</f>
        <v/>
      </c>
      <c r="UW172" s="587" t="n"/>
      <c r="UX172" s="68">
        <f>IF(UW172&gt;0,((UW172-UW171)/UW171),0)</f>
        <v/>
      </c>
      <c r="UY172" s="68">
        <f>UX172-$V172</f>
        <v/>
      </c>
      <c r="UZ172" s="68">
        <f>IF(UW172&gt;0,(UW172-UZ$10)/UZ$10,0)</f>
        <v/>
      </c>
      <c r="VA172" s="68" t="n"/>
      <c r="VB172" s="15">
        <f>IF(UW172&gt;0,(UW172-UW$10)/UW$10,0)</f>
        <v/>
      </c>
      <c r="VD172" s="587" t="n"/>
      <c r="VE172" s="68">
        <f>IF(VD172&gt;0,((VD172-VD171)/VD171),0)</f>
        <v/>
      </c>
      <c r="VF172" s="68">
        <f>VE172-$V172</f>
        <v/>
      </c>
      <c r="VG172" s="68">
        <f>IF(VD172&gt;0,(VD172-VG$10)/VG$10,0)</f>
        <v/>
      </c>
      <c r="VH172" s="68" t="n"/>
      <c r="VI172" s="15">
        <f>IF(VD172&gt;0,(VD172-VD$10)/VD$10,0)</f>
        <v/>
      </c>
      <c r="VM172" s="21">
        <f>IF($C172&gt;0,(($IK$5*IG172)+($GT$5*GP172)+($JM$5*JI172)+($JF$5*JB172)+($IY$5*IU172)+($IR$5*IN172)+($ID$5*HZ172)+($HW$5*HS172)+($HP$5*HL172)+($HI$5*HE172)+($GF$5*GB172)+($FY$5*FU172)+($FR$5*FN172)+($FK$5*FG172)+($FD$5*EZ172)+($EW$5*ES172)+($EP$5*EL172)+($EI$5*EE172)+($EB$5*DX172)+($DU$5*DQ172)+($DN$5*DJ172)+($DG$5*DC172)+($CZ$5*CV172)+($CS$5*CO172)+($CL$5*CH172)+($CE$5*CA172)+($BX$5*BT172)+($BQ$5*BM172)+($BJ$5*BF172)+($BC$5*AY172)+($AV$5*AR172)+($AO$5*AK172)+($AH$5*AD172)+($JT$5*JP172)+($KA$5*JW172)+($KO$5*KK172)+($PR$5*PN172)+($GM$5*GI172)+($HA$5*GW172)+($KV$5*KR172)+($KH$5*KD172)+($LC$5*KY172)+($MS$5*MO172)+($ML$5*MH172)+($ME$5*MA172)+($LX$5*LT172)+($LQ$5*LM172)+($LJ$5*LF172)+(MV172*$MZ$5)+(NC172*$NG$5)+(NJ172*$NN$5)+($OI$5*OE172)+($NU$5*NQ172)+($OB$5*NX172)+($PK$5*PG172)+($OP$5*OL172)+($OW$5*OS172)+($PD$5*OZ172)+(PU172*$PY$5)+(QB172*$QF$5)+(QI172*$QM$5)+(QP172*$QT$5)+(QW172*$RA$5)+(RD172*$RH$5)+(RK172*$RO$5)+(RR172*$RV$5)+(RY172*$SC$5)+(SF172*$SJ$5)+(SM172*$SQ$5)+(ST172*$SX$5)+(TA172*$TE$5))+(TH172*$TL$5)+(TO172*$TS$5))/$VM$5</f>
        <v/>
      </c>
      <c r="VN172" s="538" t="n"/>
      <c r="VO172" s="21">
        <f>IF($C172&gt;0,(($IK$5*II172)+($GT$5*GR172)+($JM$5*JK172)+($JF$5*JD172)+($IY$5*IW172)+($IR$5*IP172)+($ID$5*IB172)+($HW$5*HU172)+($HP$5*HN172)+($HI$5*HG172)+($GF$5*GD172)+($FY$5*FW172)+($FR$5*FP172)+($FK$5*FI172)+($FD$5*FB172)+($EW$5*EU172)+($EP$5*EN172)+($EI$5*EG172)+($EB$5*DZ172)+($DU$5*DS172)+($DN$5*DL172)+($DG$5*DE172)+($CZ$5*CX172)+($CS$5*CQ172)+($CL$5*CJ172)+($CE$5*CC172)+($BX$5*BV172)+($BQ$5*BO172)+($BJ$5*BH172)+($BC$5*BA172)+($AV$5*AT172)+($AO$5*AM172)+($AH$5*AF172)+($KO$5*KM172)+($KH$5*KF172)+($KA$5*JY172)+($JT$5*JR172)+($PR$5*PP172)+($GM$5*GK172)+($HA$5*GY172)+($KV$5*KT172)+($LC$5*LA172)+($MS$5*MQ172)+($ML$5*MJ172)+($ME$5*MC172)+($LX$5*LV172)+($LQ$5*LO172)+($LJ$5*LH172)+(MX172*$MZ$5)+(NE172*$NG$5)+(NL172*$NN$5)+($OI$5*OG172)+($NU$5*NS172)+($OB$5*NZ172)+($PD$5*PB172)+($OW$5*OU172)+($OP$5*ON172)+($PK$5*PI172)+($PY$5*PW172)+($QF$5*QD172)+($QM$5*QK172)+($QT$5*QR172)+($RA$5*QY172)+($RH$5*RF172)+($RO$5*RM172)+(RT172*$RV$5)+(SA172*$SC$5)+(SH172*$SJ$5)+(SO172*$SQ$5)+(SV172*$SX$5)+(TC172*$TE$5)+(TJ172*$TL$5)+(TQ172*$TS$5))/$VM$5,0)</f>
        <v/>
      </c>
      <c r="VP172" s="14" t="n"/>
      <c r="VQ172" s="21">
        <f>IF($C172&gt;0,(($IK$5*IK172)+($GT$5*GT172)+($JM$5*JM172)+($JF$5*JF172)+($IY$5*IY172)+($IR$5*IR172)+($ID$5*ID172)+($HW$5*HW172)+($HP$5*HP172)+($HI$5*HI172)+($GF$5*GF172)+($FY$5*FY172)+($FR$5*FR172)+($FK$5*FK172)+($FD$5*FD172)+($EW$5*EW172)+($EP$5*EP172)+($EI$5*EI172)+($EB$5*EB172)+($DU$5*DU172)+($DN$5*DN172)+($DG$5*DG172)+($CZ$5*CZ172)+($CS$5*CS172)+($CL$5*CL172)+($CE$5*CE172)+($BX$5*BX172)+($BQ$5*BQ172)+($BJ$5*BJ172)+($BC$5*BC172)+($AV$5*AV172)+($AO$5*AO172)+($AH$5*AH172)+($KO$5*KO172)+($PR$5*PR172)+($GM$5*GM172)+($HA$5*HA172)+($KH$5*KH172)+($KA$5*KA172)+($JT$5*JT172)+($KV$5*KV172)+($LC$5*LC172)+($MS$5*MS172)+($ML$5*ML172)+($ME$5*ME172)+($LX$5*LX172)+($LQ$5*LQ172)+($LJ$5*LJ172)+($OI$5*OI172)+($NU$5*NU172)+($NN$5*NN172)+($NG$5*NG172)+($MZ$5*MZ172)+(OB172*$OB$5)+($PD$5*PD172)+($OW$5*OW172)+($OP$5*OP172)+($PK$5*PK172)+(PY172*$PY$5)+(QF172*$QF$5)+(QM172*$QM$5)+(QT172*$QT$5)+(RA172*$RA$5)+(RH172*$RH$5)+(RO172*$RO$5)+(RV172*$RV$5)+(SC172*$SC$5)+(SJ172*$SJ$5)+(SQ172*$SQ$5)+(SX172*$SX$5)+(TE172*$TE$5)+(TL172*$TL$5)+(TS172*$TS$5))/$VM$5,0)</f>
        <v/>
      </c>
    </row>
    <row r="173" ht="16" customHeight="1" s="545">
      <c r="A173" s="127" t="n">
        <v>45896</v>
      </c>
      <c r="B173" s="4">
        <f>A173</f>
        <v/>
      </c>
      <c r="C173" s="13" t="n">
        <v>45565.23</v>
      </c>
      <c r="D173" s="138">
        <f>IF(C173&gt;0,C173-C172,0)</f>
        <v/>
      </c>
      <c r="E173" s="68">
        <f>IF(C173&gt;0,D173/C172,0)</f>
        <v/>
      </c>
      <c r="F173" s="15">
        <f>IF(C173&gt;0,(C173-C$10)/C$10,0)</f>
        <v/>
      </c>
      <c r="G173" s="13" t="n">
        <v>6481.4</v>
      </c>
      <c r="H173" s="138">
        <f>IF(G173&gt;0,G173-G172,0)</f>
        <v/>
      </c>
      <c r="I173" s="68">
        <f>IF(G173&gt;0,H173/G172,0)</f>
        <v/>
      </c>
      <c r="J173" s="15">
        <f>IF(G173&gt;0,(G173-G$10)/G$10,0)</f>
        <v/>
      </c>
      <c r="K173" s="13" t="n">
        <v>21590.14</v>
      </c>
      <c r="L173" s="138">
        <f>IF(K173&gt;0,K173-K172,0)</f>
        <v/>
      </c>
      <c r="M173" s="68">
        <f>IF(K173&gt;0,L173/K172,0)</f>
        <v/>
      </c>
      <c r="N173" s="15">
        <f>IF(K173&gt;0,(K173-K$10)/K$10,0)</f>
        <v/>
      </c>
      <c r="O173" s="13" t="n">
        <v>2373.8</v>
      </c>
      <c r="P173" s="138">
        <f>IF(O173&gt;0,O173-O172,0)</f>
        <v/>
      </c>
      <c r="Q173" s="68">
        <f>IF(O173&gt;0,P173/O172,0)</f>
        <v/>
      </c>
      <c r="R173" s="15">
        <f>IF(O173&gt;0,(O173-O$10)/O$10,0)</f>
        <v/>
      </c>
      <c r="S173" s="18">
        <f>IF(O173&gt;0,(((O173*0.7)*Q173)+((K173*0.9)*M173)+((G173*0.65)*I173)+((C173*0.6)*E173))/(O173+K173+G173+C173),0)</f>
        <v/>
      </c>
      <c r="T173" s="121">
        <f>IF(O173&gt;0,(S173*200)+T172,0)</f>
        <v/>
      </c>
      <c r="U173" s="121">
        <f>T173</f>
        <v/>
      </c>
      <c r="V173" s="134">
        <f>IF(T173&gt;0,(T173-T172)/T172,0)</f>
        <v/>
      </c>
      <c r="W173" s="21">
        <f>IF(T173&gt;0,(T173-T$11)/T$11,0)</f>
        <v/>
      </c>
      <c r="X173" s="18">
        <f>IF(T173&gt;0,((Q173+M173+I173+E173)/4),0)</f>
        <v/>
      </c>
      <c r="Y173" s="353">
        <f>144551.31-19839.27</f>
        <v/>
      </c>
      <c r="Z173" s="15" t="n">
        <v>2e-06</v>
      </c>
      <c r="AA173" s="21">
        <f>Z173-$V173</f>
        <v/>
      </c>
      <c r="AC173" s="13" t="n">
        <v>252.34</v>
      </c>
      <c r="AD173" s="68">
        <f>IF(AC173&gt;0,((AC173-AC172)/AC172),0)</f>
        <v/>
      </c>
      <c r="AE173" s="68">
        <f>IF(AC173&gt;0,AD173-$V173,0)</f>
        <v/>
      </c>
      <c r="AF173" s="68">
        <f>IF(AC173&gt;0,(AC173-AF$10)/AF$10,0)</f>
        <v/>
      </c>
      <c r="AG173" s="68" t="n"/>
      <c r="AH173" s="15">
        <f>IF(AC173&gt;0,(AC173-AC$10)/AC$10,0)</f>
        <v/>
      </c>
      <c r="AJ173" s="13" t="n">
        <v>24.23</v>
      </c>
      <c r="AK173" s="68">
        <f>IF(AJ173&gt;0,((AJ173-AJ172)/AJ172),0)</f>
        <v/>
      </c>
      <c r="AL173" s="68">
        <f>IF(AJ173&gt;0,AK173-$V173,0)</f>
        <v/>
      </c>
      <c r="AM173" s="68">
        <f>IF(AJ173&gt;0,(AJ173-AM$10)/AM$10,0)</f>
        <v/>
      </c>
      <c r="AN173" s="68" t="n"/>
      <c r="AO173" s="15">
        <f>IF(AJ173&gt;0,(AJ173-AJ$10)/AJ$10,0)</f>
        <v/>
      </c>
      <c r="AQ173" s="13" t="n">
        <v>23.68</v>
      </c>
      <c r="AR173" s="68">
        <f>IF(AQ173&gt;0,((AQ173-AQ172)/AQ172),0)</f>
        <v/>
      </c>
      <c r="AS173" s="68">
        <f>IF(AQ173&gt;0,AR173-$V173,0)</f>
        <v/>
      </c>
      <c r="AT173" s="68">
        <f>IF(AQ173&gt;0,(AQ173-AT$10)/AT$10,0)</f>
        <v/>
      </c>
      <c r="AU173" s="68" t="n"/>
      <c r="AV173" s="15">
        <f>IF(AQ173&gt;0,(AQ173-AQ$10)/AQ$10,0)</f>
        <v/>
      </c>
      <c r="AX173" s="13" t="n">
        <v>225.47</v>
      </c>
      <c r="AY173" s="68">
        <f>IF(AX173&gt;0,((AX173-AX172)/AX172),0)</f>
        <v/>
      </c>
      <c r="AZ173" s="68">
        <f>IF(AX173&gt;0,AY173-$V173,0)</f>
        <v/>
      </c>
      <c r="BA173" s="68">
        <f>IF(AX173&gt;0,(AX173-BA$10)/BA$10,0)</f>
        <v/>
      </c>
      <c r="BB173" s="68" t="n"/>
      <c r="BC173" s="15">
        <f>IF(AX173&gt;0,(AX173-AX$10)/AX$10,0)</f>
        <v/>
      </c>
      <c r="BE173" s="13" t="n">
        <v>82.16</v>
      </c>
      <c r="BF173" s="68">
        <f>IF(BE173&gt;0,((BE173-BE172)/BE172),0)</f>
        <v/>
      </c>
      <c r="BG173" s="68">
        <f>IF(BE173&gt;0,BF173-$V173,0)</f>
        <v/>
      </c>
      <c r="BH173" s="68" t="n"/>
      <c r="BI173" s="68" t="n"/>
      <c r="BJ173" s="15">
        <f>IF(BE173&gt;0,(BE173-BE$10)/BE$10,0)</f>
        <v/>
      </c>
      <c r="BL173" s="13" t="n">
        <v>76.62</v>
      </c>
      <c r="BM173" s="68">
        <f>IF(BL173&gt;0,((BL173-BL172)/BL172),0)</f>
        <v/>
      </c>
      <c r="BN173" s="68">
        <f>IF(BL173&gt;0,BM173-$V173,0)</f>
        <v/>
      </c>
      <c r="BO173" s="68">
        <f>IF(BL173&gt;0,(BL173-BO$10)/BO$10,0)</f>
        <v/>
      </c>
      <c r="BP173" s="68" t="n"/>
      <c r="BQ173" s="15">
        <f>IF(BL173&gt;0,(BL173-BL$10)/BL$10,0)</f>
        <v/>
      </c>
      <c r="BS173" s="13" t="n">
        <v>44.66</v>
      </c>
      <c r="BT173" s="68">
        <f>IF(BS173&gt;0,((BS173-BS172)/BS172),0)</f>
        <v/>
      </c>
      <c r="BU173" s="68">
        <f>IF(BS173&gt;0,BT173-$V173,0)</f>
        <v/>
      </c>
      <c r="BV173" s="68">
        <f>IF(BS173&gt;0,(BS173-BV$10)/BV$10,0)</f>
        <v/>
      </c>
      <c r="BW173" s="68" t="n"/>
      <c r="BX173" s="15">
        <f>IF(BS173&gt;0,(BS173-BS$10)/BS$10,0)</f>
        <v/>
      </c>
      <c r="BZ173" s="13" t="n"/>
      <c r="CA173" s="68">
        <f>IF(BZ173&gt;0,((BZ173-BZ172)/BZ172),0)</f>
        <v/>
      </c>
      <c r="CB173" s="68">
        <f>IF(BZ173&gt;0,CA173-$V173,0)</f>
        <v/>
      </c>
      <c r="CC173" s="68">
        <f>IF(BZ173&gt;0,(BZ173-CC$10)/CC$10,0)</f>
        <v/>
      </c>
      <c r="CD173" s="68" t="n"/>
      <c r="CE173" s="15">
        <f>IF(BZ173&gt;0,(BZ173-BZ$10)/BZ$10,0)</f>
        <v/>
      </c>
      <c r="CG173" s="13" t="n">
        <v>30.46</v>
      </c>
      <c r="CH173" s="68">
        <f>IF(CG173&gt;0,((CG173-CG172)/CG172),0)</f>
        <v/>
      </c>
      <c r="CI173" s="68">
        <f>IF(CG173&gt;0,CH173-$V173,0)</f>
        <v/>
      </c>
      <c r="CJ173" s="68">
        <f>IF(CG173&gt;0,(CG173-CJ$10)/CJ$10,0)</f>
        <v/>
      </c>
      <c r="CK173" s="68" t="n"/>
      <c r="CL173" s="15">
        <f>IF(CG173&gt;0,(CG173-CG$10)/CG$10,0)</f>
        <v/>
      </c>
      <c r="CN173" s="13" t="n">
        <v>34.75</v>
      </c>
      <c r="CO173" s="68">
        <f>IF(CN173&gt;0,((CN173-CN172)/CN172),0)</f>
        <v/>
      </c>
      <c r="CP173" s="68">
        <f>IF(CN173&gt;0,CO173-$V173,0)</f>
        <v/>
      </c>
      <c r="CQ173" s="68">
        <f>IF(CN173&gt;0,(CN173-CQ$10)/CQ$10,0)</f>
        <v/>
      </c>
      <c r="CR173" s="68" t="n"/>
      <c r="CS173" s="15">
        <f>IF(CN173&gt;0,(CN173-CN$10)/CN$10,0)</f>
        <v/>
      </c>
      <c r="CU173" s="13" t="n">
        <v>39.85</v>
      </c>
      <c r="CV173" s="68">
        <f>IF(CU173&gt;0,((CU173-CU172)/CU172),0)</f>
        <v/>
      </c>
      <c r="CW173" s="68">
        <f>IF(CU173&gt;0,CV173-$V173,0)</f>
        <v/>
      </c>
      <c r="CX173" s="68">
        <f>IF(CU173&gt;0,(CU173-CX$10)/CX$10,0)</f>
        <v/>
      </c>
      <c r="CY173" s="68" t="n"/>
      <c r="CZ173" s="15">
        <f>IF(CU173&gt;0,(CU173-CU$10)/CU$10,0)</f>
        <v/>
      </c>
      <c r="DB173" s="13" t="n">
        <v>21.7</v>
      </c>
      <c r="DC173" s="68">
        <f>IF(DB173&gt;0,((DB173-DB172)/DB172),0)</f>
        <v/>
      </c>
      <c r="DD173" s="68">
        <f>IF(DB173&gt;0,DC173-$V173,0)</f>
        <v/>
      </c>
      <c r="DE173" s="68">
        <f>IF(DB173&gt;0,(DB173-DE$10)/DE$10,0)</f>
        <v/>
      </c>
      <c r="DF173" s="68" t="n"/>
      <c r="DG173" s="15">
        <f>IF(DB173&gt;0,(DB173-DB$10)/DB$10,0)</f>
        <v/>
      </c>
      <c r="DI173" s="13" t="n">
        <v>50.27</v>
      </c>
      <c r="DJ173" s="68">
        <f>IF(DI173&gt;0,((DI173-DI172)/DI172),0)</f>
        <v/>
      </c>
      <c r="DK173" s="68">
        <f>IF(DI173&gt;0,DJ173-$V173,0)</f>
        <v/>
      </c>
      <c r="DL173" s="68">
        <f>IF(DI173&gt;0,(DI173-DL$10)/DL$10,0)</f>
        <v/>
      </c>
      <c r="DM173" s="68" t="n"/>
      <c r="DN173" s="15">
        <f>IF(DI173&gt;0,(DI173-DI$10)/DI$10,0)</f>
        <v/>
      </c>
      <c r="DP173" s="13" t="n">
        <v>44.39</v>
      </c>
      <c r="DQ173" s="68">
        <f>IF(DP173&gt;0,((DP173-DP172)/DP172),0)</f>
        <v/>
      </c>
      <c r="DR173" s="68">
        <f>IF(DP173&gt;0,DQ173-$V173,0)</f>
        <v/>
      </c>
      <c r="DS173" s="68" t="n"/>
      <c r="DT173" s="68" t="n"/>
      <c r="DU173" s="15">
        <f>IF(DP173&gt;0,(DP173-DP$10)/DP$10,0)</f>
        <v/>
      </c>
      <c r="DV173" s="18" t="n"/>
      <c r="DW173" s="13" t="n">
        <v>38.43</v>
      </c>
      <c r="DX173" s="68">
        <f>IF(DW173&gt;0,((DW173-DW172)/DW172),0)</f>
        <v/>
      </c>
      <c r="DY173" s="68">
        <f>IF(DW173&gt;0,DX173-$V173,0)</f>
        <v/>
      </c>
      <c r="DZ173" s="68">
        <f>IF(DW173&gt;0,(DW173-DZ$10)/DZ$10,0)</f>
        <v/>
      </c>
      <c r="EA173" s="68" t="n"/>
      <c r="EB173" s="15">
        <f>IF(DW173&gt;0,(DW173-DW$10)/DW$10,0)</f>
        <v/>
      </c>
      <c r="ED173" s="13" t="n">
        <v>40.83</v>
      </c>
      <c r="EE173" s="68">
        <f>IF(ED173&gt;0,((ED173-ED172)/ED172),0)</f>
        <v/>
      </c>
      <c r="EF173" s="68">
        <f>IF(ED173&gt;0,EE173-$V173,0)</f>
        <v/>
      </c>
      <c r="EG173" s="68">
        <f>IF(ED173&gt;0,(ED173-EG$10)/EG$10,0)</f>
        <v/>
      </c>
      <c r="EH173" s="68" t="n"/>
      <c r="EI173" s="15">
        <f>IF(ED173&gt;0,(ED173-ED$10)/ED$10,0)</f>
        <v/>
      </c>
      <c r="EK173" s="13" t="n">
        <v>134.53</v>
      </c>
      <c r="EL173" s="68">
        <f>IF(EK173&gt;0,((EK173-EK172)/EK172),0)</f>
        <v/>
      </c>
      <c r="EM173" s="68">
        <f>IF(EK173&gt;0,EL173-$V173,0)</f>
        <v/>
      </c>
      <c r="EN173" s="68">
        <f>IF(EK173&gt;0,(EK173-EN$10)/EN$10,0)</f>
        <v/>
      </c>
      <c r="EO173" s="68" t="n"/>
      <c r="EP173" s="15">
        <f>IF(EK173&gt;0,(EK173-EK$10)/EK$10,0)</f>
        <v/>
      </c>
      <c r="ER173" s="13" t="n">
        <v>41.66</v>
      </c>
      <c r="ES173" s="68">
        <f>IF(ER173&gt;0,((ER173-ER172)/ER172),0)</f>
        <v/>
      </c>
      <c r="ET173" s="68">
        <f>IF(ER173&gt;0,ES173-$V173,0)</f>
        <v/>
      </c>
      <c r="EU173" s="68">
        <f>IF(ER173&gt;0,(ER173-EU$10)/EU$10,0)</f>
        <v/>
      </c>
      <c r="EV173" s="68" t="n"/>
      <c r="EW173" s="15">
        <f>IF(ER173&gt;0,(ER173-ER$10)/ER$10,0)</f>
        <v/>
      </c>
      <c r="EY173" s="13" t="n">
        <v>43.93</v>
      </c>
      <c r="EZ173" s="68">
        <f>IF(EY173&gt;0,((EY173-EY172)/EY172),0)</f>
        <v/>
      </c>
      <c r="FA173" s="68">
        <f>IF(EY173&gt;0,EZ173-$V173,0)</f>
        <v/>
      </c>
      <c r="FB173" s="68" t="n"/>
      <c r="FC173" s="68" t="n"/>
      <c r="FD173" s="15">
        <f>IF(EY173&gt;0,(EY173-EY$10)/EY$10,0)</f>
        <v/>
      </c>
      <c r="FF173" s="13" t="n">
        <v>60.89</v>
      </c>
      <c r="FG173" s="68">
        <f>IF(FF173&gt;0,((FF173-FF172)/FF172),0)</f>
        <v/>
      </c>
      <c r="FH173" s="68">
        <f>IF(FF173&gt;0,FG173-$V173,0)</f>
        <v/>
      </c>
      <c r="FI173" s="68">
        <f>IF(FF173&gt;0,(FF173-FI$10)/FI$10,0)</f>
        <v/>
      </c>
      <c r="FJ173" s="68" t="n"/>
      <c r="FK173" s="15">
        <f>IF(FF173&gt;0,(FF173-FF$10)/FF$10,0)</f>
        <v/>
      </c>
      <c r="FM173" s="13" t="n">
        <v>199.95</v>
      </c>
      <c r="FN173" s="68">
        <f>IF(FM173&gt;0,((FM173-FM172)/FM172),0)</f>
        <v/>
      </c>
      <c r="FO173" s="68">
        <f>IF(FM173&gt;0,FN173-$V173,0)</f>
        <v/>
      </c>
      <c r="FP173" s="68">
        <f>IF(FM173&gt;0,(FM173-FP$10)/FP$10,0)</f>
        <v/>
      </c>
      <c r="FQ173" s="68" t="n"/>
      <c r="FR173" s="15">
        <f>IF(FM173&gt;0,(FM173-FM$10)/FM$10,0)</f>
        <v/>
      </c>
      <c r="FT173" s="13" t="n">
        <v>92.68000000000001</v>
      </c>
      <c r="FU173" s="68">
        <f>IF(FT173&gt;0,((FT173-FT172)/FT172),0)</f>
        <v/>
      </c>
      <c r="FV173" s="68">
        <f>IF(FT173&gt;0,FU173-$V173,0)</f>
        <v/>
      </c>
      <c r="FW173" s="68">
        <f>IF(FT173&gt;0,(FT173-FW$10)/FW$10,0)</f>
        <v/>
      </c>
      <c r="FX173" s="68" t="n"/>
      <c r="FY173" s="15">
        <f>IF(FT173&gt;0,(FT173-FT$10)/FT$10,0)</f>
        <v/>
      </c>
      <c r="GA173" s="13" t="n">
        <v>18.59</v>
      </c>
      <c r="GB173" s="68">
        <f>IF(GA173&gt;0,((GA173-GA172)/GA172),0)</f>
        <v/>
      </c>
      <c r="GC173" s="68">
        <f>IF(GA173&gt;0,GB173-$V173,0)</f>
        <v/>
      </c>
      <c r="GD173" s="68" t="n"/>
      <c r="GE173" s="68" t="n"/>
      <c r="GF173" s="15">
        <f>IF(GA173&gt;0,(GA173-GA$10)/GA$10,0)</f>
        <v/>
      </c>
      <c r="GG173" s="18" t="n"/>
      <c r="GH173" s="13" t="n">
        <v>20.54</v>
      </c>
      <c r="GI173" s="68">
        <f>IF(GH173&gt;0,((GH173-GH172)/GH172),0)</f>
        <v/>
      </c>
      <c r="GJ173" s="68">
        <f>IF(GH173&gt;0,GI173-$V173,0)</f>
        <v/>
      </c>
      <c r="GK173" s="68">
        <f>IF(GH173&gt;0,(GH173-GK$10)/GK$10,0)</f>
        <v/>
      </c>
      <c r="GL173" s="68" t="n"/>
      <c r="GM173" s="15">
        <f>IF(GH173&gt;0,(GH173-GH$10)/GH$10,0)</f>
        <v/>
      </c>
      <c r="GO173" s="13" t="n">
        <v>26.64</v>
      </c>
      <c r="GP173" s="68">
        <f>IF(GO173&gt;0,((GO173-GO172)/GO172),0)</f>
        <v/>
      </c>
      <c r="GQ173" s="68">
        <f>IF(GO173&gt;0,GP173-$V173,0)</f>
        <v/>
      </c>
      <c r="GR173" s="68" t="n"/>
      <c r="GS173" s="68" t="n"/>
      <c r="GT173" s="15">
        <f>IF(GO173&gt;0,(GO173-GO$10)/GO$10,0)</f>
        <v/>
      </c>
      <c r="GV173" s="13" t="n">
        <v>16.46</v>
      </c>
      <c r="GW173" s="68">
        <f>IF(GV173&gt;0,((GV173-GV172)/GV172),0)</f>
        <v/>
      </c>
      <c r="GX173" s="68">
        <f>IF(GV173&gt;0,GW173-$V173,0)</f>
        <v/>
      </c>
      <c r="GY173" s="68">
        <f>IF(GV173&gt;0,(GV173-GY$10)/GY$10,0)</f>
        <v/>
      </c>
      <c r="GZ173" s="68" t="n"/>
      <c r="HA173" s="15">
        <f>IF(GV173&gt;0,(GV173-GV$10)/GV$10,0)</f>
        <v/>
      </c>
      <c r="HD173" s="13" t="n">
        <v>349.6</v>
      </c>
      <c r="HE173" s="68">
        <f>IF(HD173&gt;0,((HD173-HD172)/HD172),0)</f>
        <v/>
      </c>
      <c r="HF173" s="68">
        <f>IF(HD173&gt;0,HE173-$V173,0)</f>
        <v/>
      </c>
      <c r="HG173" s="68">
        <f>IF(HD173&gt;0,(HD173-HG$10)/HG$10,0)</f>
        <v/>
      </c>
      <c r="HH173" s="68" t="n"/>
      <c r="HI173" s="15">
        <f>IF(HD173&gt;0,(HD173-HD$10)/HD$10,0)</f>
        <v/>
      </c>
      <c r="HK173" s="13" t="n">
        <v>67.92</v>
      </c>
      <c r="HL173" s="68">
        <f>IF(HK173&gt;0,((HK173-HK172)/HK172),0)</f>
        <v/>
      </c>
      <c r="HM173" s="68">
        <f>IF(HK173&gt;0,HL173-$V173,0)</f>
        <v/>
      </c>
      <c r="HN173" s="68">
        <f>IF(HK173&gt;0,(HK173-HN$10)/HN$10,0)</f>
        <v/>
      </c>
      <c r="HO173" s="68" t="n"/>
      <c r="HP173" s="15">
        <f>IF(HK173&gt;0,(HK173-HK$10)/HK$10,0)</f>
        <v/>
      </c>
      <c r="HR173" s="13" t="n">
        <v>112.72</v>
      </c>
      <c r="HS173" s="68">
        <f>IF(HR173&gt;0,((HR173-HR172)/HR172),0)</f>
        <v/>
      </c>
      <c r="HT173" s="68">
        <f>IF(HR173&gt;0,HS173-$V173,0)</f>
        <v/>
      </c>
      <c r="HU173" s="68">
        <f>IF(HR173&gt;0,(HR173-HU$10)/HU$10,0)</f>
        <v/>
      </c>
      <c r="HV173" s="68" t="n"/>
      <c r="HW173" s="15">
        <f>IF(HR173&gt;0,(HR173-HR$10)/HR$10,0)</f>
        <v/>
      </c>
      <c r="HY173" s="26" t="n">
        <v>181.6</v>
      </c>
      <c r="HZ173" s="68">
        <f>IF(HY173&gt;0,((HY173-HY172)/HY172),0)</f>
        <v/>
      </c>
      <c r="IA173" s="68">
        <f>IF(HY173&gt;0,HZ173-$V173,0)</f>
        <v/>
      </c>
      <c r="IB173" s="68">
        <f>IF(HY173&gt;0,(HY173-IB$10)/IB$10,0)</f>
        <v/>
      </c>
      <c r="IC173" s="68" t="n"/>
      <c r="ID173" s="15">
        <f>IF(HY173&gt;0,(HY173-HY$10)/HY$10,0)</f>
        <v/>
      </c>
      <c r="IF173" s="26" t="n">
        <v>300.3</v>
      </c>
      <c r="IG173" s="68">
        <f>IF(IF173&gt;0,((IF173-IF172)/IF172),0)</f>
        <v/>
      </c>
      <c r="IH173" s="68">
        <f>IF(IF173&gt;0,IG173-$V173,0)</f>
        <v/>
      </c>
      <c r="II173" s="68">
        <f>IF(IF173&gt;0,(IF173-II$10)/II$10,0)</f>
        <v/>
      </c>
      <c r="IJ173" s="68" t="n"/>
      <c r="IK173" s="15">
        <f>IF(IF173&gt;0,(IF173-IF$10)/IF$10,0)</f>
        <v/>
      </c>
      <c r="IM173" s="13" t="n">
        <v>276.38</v>
      </c>
      <c r="IN173" s="68">
        <f>IF(IM173&gt;0,((IM173-IM172)/IM172),0)</f>
        <v/>
      </c>
      <c r="IO173" s="68">
        <f>IF(IM173&gt;0,IN173-$V173,0)</f>
        <v/>
      </c>
      <c r="IP173" s="68">
        <f>IF(IM173&gt;0,(IM173-IP$10)/IP$10,0)</f>
        <v/>
      </c>
      <c r="IQ173" s="68" t="n"/>
      <c r="IR173" s="15">
        <f>IF(IM173&gt;0,(IM173-IM$10)/IM$10,0)</f>
        <v/>
      </c>
      <c r="IT173" s="13" t="n">
        <v>75.28</v>
      </c>
      <c r="IU173" s="68">
        <f>IF(IT173&gt;0,((IT173-IT172)/IT172),0)</f>
        <v/>
      </c>
      <c r="IV173" s="68">
        <f>IF(IT173&gt;0,IU173-$V173,0)</f>
        <v/>
      </c>
      <c r="IW173" s="68">
        <f>IF(IT173&gt;0,(IT173-IW$10)/IW$10,0)</f>
        <v/>
      </c>
      <c r="IX173" s="68" t="n"/>
      <c r="IY173" s="15">
        <f>IF(IT173&gt;0,(IT173-IT$10)/IT$10,0)</f>
        <v/>
      </c>
      <c r="JA173" s="13" t="n">
        <v>747.38</v>
      </c>
      <c r="JB173" s="68">
        <f>IF(JA173&gt;0,((JA173-JA172)/JA172),0)</f>
        <v/>
      </c>
      <c r="JC173" s="68">
        <f>IF(JA173&gt;0,JB173-$V173,0)</f>
        <v/>
      </c>
      <c r="JD173" s="68">
        <f>IF(JA173&gt;0,(JA173-JD$10)/JD$10,0)</f>
        <v/>
      </c>
      <c r="JE173" s="68" t="n"/>
      <c r="JF173" s="15">
        <f>IF(JA173&gt;0,(JA173-JA$10)/JA$10,0)</f>
        <v/>
      </c>
      <c r="JH173" s="13" t="n">
        <v>506.74</v>
      </c>
      <c r="JI173" s="68">
        <f>IF(JH173&gt;0,((JH173-JH172)/JH172),0)</f>
        <v/>
      </c>
      <c r="JJ173" s="68">
        <f>IF(JH173&gt;0,JI173-$V173,0)</f>
        <v/>
      </c>
      <c r="JK173" s="68">
        <f>IF(JH173&gt;0,(JH173-JK$10)/JK$10,0)</f>
        <v/>
      </c>
      <c r="JL173" s="68" t="n"/>
      <c r="JM173" s="15">
        <f>IF(JH173&gt;0,(JH173-JH$10)/JH$10,0)</f>
        <v/>
      </c>
      <c r="JO173" s="13" t="n">
        <v>26.78</v>
      </c>
      <c r="JP173" s="68">
        <f>IF(JO173&gt;0,((JO173-JO172)/JO172),0)</f>
        <v/>
      </c>
      <c r="JQ173" s="68">
        <f>IF(JO173&gt;0,JP173-$V173,0)</f>
        <v/>
      </c>
      <c r="JR173" s="68">
        <f>IF(JO173&gt;0,(JO173-JR$10)/JR$10,0)</f>
        <v/>
      </c>
      <c r="JS173" s="68" t="n"/>
      <c r="JT173" s="15">
        <f>IF(JO173&gt;0,(JO173-JO$10)/JO$10,0)</f>
        <v/>
      </c>
      <c r="JV173" s="13" t="n">
        <v>2.17</v>
      </c>
      <c r="JW173" s="68">
        <f>IF(JV173&gt;0,((JV173-JV172)/JV172),0)</f>
        <v/>
      </c>
      <c r="JX173" s="68">
        <f>IF(JV173&gt;0,JW173-$V173,0)</f>
        <v/>
      </c>
      <c r="JY173" s="68">
        <f>IF(JV173&gt;0,(JV173-JY$10)/JY$10,0)</f>
        <v/>
      </c>
      <c r="JZ173" s="68" t="n"/>
      <c r="KA173" s="15">
        <f>IF(JV173&gt;0,(JV173-JV$10)/JV$10,0)</f>
        <v/>
      </c>
      <c r="KC173" s="13" t="n">
        <v>22.59</v>
      </c>
      <c r="KD173" s="68">
        <f>IF(KC173&gt;0,((KC173-KC172)/KC172),0)</f>
        <v/>
      </c>
      <c r="KE173" s="68">
        <f>IF(KC173&gt;0,KD173-$V173,0)</f>
        <v/>
      </c>
      <c r="KF173" s="68">
        <f>IF(KC173&gt;0,(KC173-KF$10)/KF$10,0)</f>
        <v/>
      </c>
      <c r="KG173" s="68" t="n"/>
      <c r="KH173" s="15">
        <f>IF(KC173&gt;0,(KC173-KC$10)/KC$10,0)</f>
        <v/>
      </c>
      <c r="KI173" s="18" t="n"/>
      <c r="KJ173" s="13" t="n">
        <v>122.73</v>
      </c>
      <c r="KK173" s="68">
        <f>IF(KJ173&gt;0,((KJ173-KJ172)/KJ172),0)</f>
        <v/>
      </c>
      <c r="KL173" s="68">
        <f>IF(KJ173&gt;0,KK173-$V173,0)</f>
        <v/>
      </c>
      <c r="KM173" s="68">
        <f>IF(KJ173&gt;0,(KJ173-KM$10)/KM$10,0)</f>
        <v/>
      </c>
      <c r="KN173" s="68" t="n"/>
      <c r="KO173" s="15">
        <f>IF(KJ173&gt;0,(KJ173-KJ$10)/KJ$10,0)</f>
        <v/>
      </c>
      <c r="KQ173" s="13" t="n">
        <v>1.943</v>
      </c>
      <c r="KR173" s="68">
        <f>IF(KQ173&gt;0,((KQ173-KQ172)/KQ172),0)</f>
        <v/>
      </c>
      <c r="KS173" s="68">
        <f>IF(KQ173&gt;0,KR173-$V173,0)</f>
        <v/>
      </c>
      <c r="KT173" s="68">
        <f>IF(KQ173&gt;0,(KQ173-KT$10)/KT$10,0)</f>
        <v/>
      </c>
      <c r="KU173" s="68" t="n"/>
      <c r="KV173" s="15">
        <f>IF(KQ173&gt;0,(KQ173-KQ$10)/KQ$10,0)</f>
        <v/>
      </c>
      <c r="KW173" s="18" t="n"/>
      <c r="KX173" s="13" t="n">
        <v>47.73</v>
      </c>
      <c r="KY173" s="68">
        <f>IF(KX173&gt;0,((KX173-KX172)/KX172),0)</f>
        <v/>
      </c>
      <c r="KZ173" s="68">
        <f>IF(KX173&gt;0,KY173-$V173,0)</f>
        <v/>
      </c>
      <c r="LA173" s="68">
        <f>IF(KX173&gt;0,(KX173-LA$10)/LA$10,0)</f>
        <v/>
      </c>
      <c r="LB173" s="68" t="n"/>
      <c r="LC173" s="15">
        <f>IF(KX173&gt;0,(KX173-KX$10)/KX$10,0)</f>
        <v/>
      </c>
      <c r="LD173" s="18" t="n"/>
      <c r="LE173" s="13" t="n">
        <v>51.35</v>
      </c>
      <c r="LF173" s="68">
        <f>IF(LE173&gt;0,((LE173-LE172)/LE172),0)</f>
        <v/>
      </c>
      <c r="LG173" s="68">
        <f>IF(LE173&gt;0,LF173-$V173,0)</f>
        <v/>
      </c>
      <c r="LH173" s="68">
        <f>IF(LE173&gt;0,(LE173-LH$10)/LH$10,0)</f>
        <v/>
      </c>
      <c r="LI173" s="68" t="n"/>
      <c r="LJ173" s="15">
        <f>IF(LE173&gt;0,(LE173-LE$10)/LE$10,0)</f>
        <v/>
      </c>
      <c r="LL173" s="13" t="n">
        <v>139.48</v>
      </c>
      <c r="LM173" s="68">
        <f>IF(LL173&gt;0,((LL173-LL172)/LL172),0)</f>
        <v/>
      </c>
      <c r="LN173" s="68">
        <f>IF(LL173&gt;0,LM173-$V173,0)</f>
        <v/>
      </c>
      <c r="LO173" s="68">
        <f>IF(LL173&gt;0,(LL173-LO$10)/LO$10,0)</f>
        <v/>
      </c>
      <c r="LP173" s="68" t="n"/>
      <c r="LQ173" s="15">
        <f>IF(LL173&gt;0,(LL173-LL$10)/LL$10,0)</f>
        <v/>
      </c>
      <c r="LS173" s="13" t="n">
        <v>20.21</v>
      </c>
      <c r="LT173" s="68">
        <f>IF(LS173&gt;0,((LS173-LS172)/LS172),0)</f>
        <v/>
      </c>
      <c r="LU173" s="68">
        <f>IF(LS173&gt;0,LT173-$V173,0)</f>
        <v/>
      </c>
      <c r="LV173" s="68" t="n"/>
      <c r="LW173" s="68" t="n"/>
      <c r="LX173" s="15">
        <f>IF(LS173&gt;0,(LS173-LS$10)/LS$10,0)</f>
        <v/>
      </c>
      <c r="LZ173" s="13" t="n">
        <v>14.51</v>
      </c>
      <c r="MA173" s="68">
        <f>IF(LZ173&gt;0,((LZ173-LZ172)/LZ172),0)</f>
        <v/>
      </c>
      <c r="MB173" s="68">
        <f>IF(LZ173&gt;0,MA173-$V173,0)</f>
        <v/>
      </c>
      <c r="MC173" s="68">
        <f>IF(LZ173&gt;0,(LZ173-MC$10)/MC$10,0)</f>
        <v/>
      </c>
      <c r="MD173" s="68" t="n"/>
      <c r="ME173" s="15">
        <f>IF(LZ173&gt;0,(LZ173-LZ$10)/LZ$10,0)</f>
        <v/>
      </c>
      <c r="MG173" s="13" t="n">
        <v>73.23999999999999</v>
      </c>
      <c r="MH173" s="68">
        <f>IF(MG173&gt;0,((MG173-MG172)/MG172),0)</f>
        <v/>
      </c>
      <c r="MI173" s="68">
        <f>IF(MG173&gt;0,MH173-$V173,0)</f>
        <v/>
      </c>
      <c r="MJ173" s="68">
        <f>IF(MG173&gt;0,(MG173-MJ$10)/MJ$10,0)</f>
        <v/>
      </c>
      <c r="MK173" s="68" t="n"/>
      <c r="ML173" s="15">
        <f>IF(MG173&gt;0,(MG173-MG$10)/MG$10,0)</f>
        <v/>
      </c>
      <c r="MN173" s="13" t="n">
        <v>165.6</v>
      </c>
      <c r="MO173" s="68">
        <f>IF(MN173&gt;0,((MN173-MN172)/MN172),0)</f>
        <v/>
      </c>
      <c r="MP173" s="68">
        <f>IF(MN173&gt;0,MO173-$V173,0)</f>
        <v/>
      </c>
      <c r="MQ173" s="68">
        <f>IF(MN173&gt;0,(MN173-MQ$10)/MQ$10,0)</f>
        <v/>
      </c>
      <c r="MR173" s="68" t="n"/>
      <c r="MS173" s="15">
        <f>IF(MN173&gt;0,(MN173-MN$10)/MN$10,0)</f>
        <v/>
      </c>
      <c r="MU173" s="13" t="n">
        <v>18.61</v>
      </c>
      <c r="MV173" s="68">
        <f>IF(MU173&gt;0,((MU173-MU172)/MU172),0)</f>
        <v/>
      </c>
      <c r="MW173" s="68">
        <f>IF(MU173&gt;0,MV173-$V173,0)</f>
        <v/>
      </c>
      <c r="MX173" s="68">
        <f>IF(MU173&gt;0,(MU173-MX$10)/MX$10,0)</f>
        <v/>
      </c>
      <c r="MY173" s="68" t="n"/>
      <c r="MZ173" s="15">
        <f>IF(MU173&gt;0,(MU173-MU$10)/MU$10,0)</f>
        <v/>
      </c>
      <c r="NB173" s="13" t="n">
        <v>273.35</v>
      </c>
      <c r="NC173" s="68">
        <f>IF(NB173&gt;0,((NB173-NB172)/NB172),0)</f>
        <v/>
      </c>
      <c r="ND173" s="68">
        <f>IF(NB173&gt;0,NC173-$V173,0)</f>
        <v/>
      </c>
      <c r="NE173" s="68">
        <f>IF(NB173&gt;0,(NB173-NE$10)/NE$10,0)</f>
        <v/>
      </c>
      <c r="NF173" s="68" t="n"/>
      <c r="NG173" s="15">
        <f>IF(NB173&gt;0,(NB173-NB$10)/NB$10,0)</f>
        <v/>
      </c>
      <c r="NI173" s="13" t="n">
        <v>8.029999999999999</v>
      </c>
      <c r="NJ173" s="68">
        <f>IF(NI173&gt;0,((NI173-NI172)/NI172),0)</f>
        <v/>
      </c>
      <c r="NK173" s="68">
        <f>IF(NI173&gt;0,NJ173-$V173,0)</f>
        <v/>
      </c>
      <c r="NL173" s="68">
        <f>IF(NI173&gt;0,(NI173-NL$10)/NL$10,0)</f>
        <v/>
      </c>
      <c r="NM173" s="68" t="n"/>
      <c r="NN173" s="15">
        <f>IF(NI173&gt;0,(NI173-NI$10)/NI$10,0)</f>
        <v/>
      </c>
      <c r="NP173" s="13" t="n">
        <v>622.39</v>
      </c>
      <c r="NQ173" s="68">
        <f>IF(NP173&gt;0,((NP173-NP172)/NP172),0)</f>
        <v/>
      </c>
      <c r="NR173" s="68">
        <f>IF(NP173&gt;0,NQ173-$V173,0)</f>
        <v/>
      </c>
      <c r="NS173" s="68">
        <f>IF(NP173&gt;0,(NP173-NS$10)/NS$10,0)</f>
        <v/>
      </c>
      <c r="NT173" s="68" t="n"/>
      <c r="NU173" s="15">
        <f>IF(NP173&gt;0,(NP173-NP$10)/NP$10,0)</f>
        <v/>
      </c>
      <c r="NW173" s="13" t="n">
        <v>207.48</v>
      </c>
      <c r="NX173" s="68">
        <f>IF(NW173&gt;0,((NW173-NW172)/NW172),0)</f>
        <v/>
      </c>
      <c r="NY173" s="68">
        <f>IF(NW173&gt;0,NX173-$V173,0)</f>
        <v/>
      </c>
      <c r="NZ173" s="68">
        <f>IF(NW173&gt;0,(NW173-NZ$10)/NZ$10,0)</f>
        <v/>
      </c>
      <c r="OA173" s="68" t="n"/>
      <c r="OB173" s="15">
        <f>IF(NW173&gt;0,(NW173-NW$10)/NW$10,0)</f>
        <v/>
      </c>
      <c r="OD173" s="13" t="n">
        <v>2.96</v>
      </c>
      <c r="OE173" s="68">
        <f>IF(OD173&gt;0,((OD173-OD172)/OD172),0)</f>
        <v/>
      </c>
      <c r="OF173" s="68">
        <f>IF(OD173&gt;0,OE173-$V173,0)</f>
        <v/>
      </c>
      <c r="OG173" s="68">
        <f>IF(OD173&gt;0,(OD173-OG$10)/OG$10,0)</f>
        <v/>
      </c>
      <c r="OH173" s="68" t="n"/>
      <c r="OI173" s="15">
        <f>IF(OD173&gt;0,(OD173-OD$10)/OD$10,0)</f>
        <v/>
      </c>
      <c r="OK173" s="13" t="n">
        <v>198.29</v>
      </c>
      <c r="OL173" s="68">
        <f>IF(OK173&gt;0,((OK173-OK172)/OK172),0)</f>
        <v/>
      </c>
      <c r="OM173" s="68">
        <f>IF(OK173&gt;0,OL173-$V173,0)</f>
        <v/>
      </c>
      <c r="ON173" s="68">
        <f>IF(OK173&gt;0,(OK173-ON$10)/ON$10,0)</f>
        <v/>
      </c>
      <c r="OO173" s="68" t="n"/>
      <c r="OP173" s="15">
        <f>IF(OK173&gt;0,(OK173-OK$10)/OK$10,0)</f>
        <v/>
      </c>
      <c r="OR173" s="13" t="n">
        <v>5.31</v>
      </c>
      <c r="OS173" s="68">
        <f>IF(OR173&gt;0,((OR173-OR172)/OR172),0)</f>
        <v/>
      </c>
      <c r="OT173" s="68">
        <f>IF(OR173&gt;0,OS173-$V173,0)</f>
        <v/>
      </c>
      <c r="OU173" s="68">
        <f>IF(OR173&gt;0,(OR173-OU$10)/OU$10,0)</f>
        <v/>
      </c>
      <c r="OV173" s="68" t="n"/>
      <c r="OW173" s="15">
        <f>IF(OR173&gt;0,(OR173-OR$10)/OR$10,0)</f>
        <v/>
      </c>
      <c r="OY173" s="13" t="n">
        <v>159.84</v>
      </c>
      <c r="OZ173" s="68">
        <f>IF(OY173&gt;0,((OY173-OY172)/OY172),0)</f>
        <v/>
      </c>
      <c r="PA173" s="68">
        <f>IF(OY173&gt;0,OZ173-$V173,0)</f>
        <v/>
      </c>
      <c r="PB173" s="68">
        <f>IF(OY173&gt;0,(OY173-PB$10)/PB$10,0)</f>
        <v/>
      </c>
      <c r="PC173" s="68" t="n"/>
      <c r="PD173" s="15">
        <f>IF(OY173&gt;0,(OY173-OY$10)/OY$10,0)</f>
        <v/>
      </c>
      <c r="PE173" s="18" t="n"/>
      <c r="PF173" s="13" t="n">
        <v>276.76</v>
      </c>
      <c r="PG173" s="68">
        <f>IF(PF173&gt;0,((PF173-PF172)/PF172),0)</f>
        <v/>
      </c>
      <c r="PH173" s="68">
        <f>IF(PF173&gt;0,PG173-$V173,0)</f>
        <v/>
      </c>
      <c r="PI173" s="68">
        <f>IF(PF173&gt;0,(PF173-PI$10)/PI$10,0)</f>
        <v/>
      </c>
      <c r="PJ173" s="68" t="n"/>
      <c r="PK173" s="15">
        <f>IF(PF173&gt;0,(PF173-PF$10)/PF$10,0)</f>
        <v/>
      </c>
      <c r="PM173" s="13" t="n"/>
      <c r="PN173" s="68">
        <f>IF(PM173&gt;0,((PM173-PM172)/PM172),0)</f>
        <v/>
      </c>
      <c r="PO173" s="68">
        <f>PN173-$V173</f>
        <v/>
      </c>
      <c r="PP173" s="68">
        <f>IF(PM173&gt;0,(PM173-PP$10)/PP$10,0)</f>
        <v/>
      </c>
      <c r="PQ173" s="68" t="n"/>
      <c r="PR173" s="15">
        <f>IF(PM173&gt;0,(PM173-PM$10)/PM$10,0)</f>
        <v/>
      </c>
      <c r="PT173" s="13" t="n">
        <v>11.4</v>
      </c>
      <c r="PU173" s="68">
        <f>IF(PT173&gt;0,((PT173-PT172)/PT172),0)</f>
        <v/>
      </c>
      <c r="PV173" s="68">
        <f>IF(PT173&gt;0,PU173-$V173,0)</f>
        <v/>
      </c>
      <c r="PW173" s="68">
        <f>IF(PT173&gt;0,(PT173-PW$10)/PW$10,0)</f>
        <v/>
      </c>
      <c r="PX173" s="68" t="n"/>
      <c r="PY173" s="15">
        <f>IF(PT173&gt;0,(PT173-PT$10)/PT$10,0)</f>
        <v/>
      </c>
      <c r="QA173" s="13" t="n">
        <v>269.13</v>
      </c>
      <c r="QB173" s="68">
        <f>IF(QA173&gt;0,((QA173-QA172)/QA172),0)</f>
        <v/>
      </c>
      <c r="QC173" s="68">
        <f>IF(QA173&gt;0,QB173-$V173,0)</f>
        <v/>
      </c>
      <c r="QD173" s="68">
        <f>IF(QA173&gt;0,(QA173-QD$10)/QD$10,0)</f>
        <v/>
      </c>
      <c r="QE173" s="68" t="n"/>
      <c r="QF173" s="15">
        <f>IF(QA173&gt;0,(QA173-QA$10)/QA$10,0)</f>
        <v/>
      </c>
      <c r="QH173" s="13" t="n">
        <v>1.81</v>
      </c>
      <c r="QI173" s="68">
        <f>IF(QH173&gt;0,((QH173-QH172)/QH172),0)</f>
        <v/>
      </c>
      <c r="QJ173" s="68">
        <f>IF(QH173&gt;0,QI173-$V173,0)</f>
        <v/>
      </c>
      <c r="QK173" s="68">
        <f>IF(QH173&gt;0,(QH173-QK$10)/QK$10,0)</f>
        <v/>
      </c>
      <c r="QL173" s="68" t="n"/>
      <c r="QM173" s="15">
        <f>IF(QH173&gt;0,(QH173-QH$10)/QH$10,0)</f>
        <v/>
      </c>
      <c r="QO173" s="13" t="n">
        <v>15.69</v>
      </c>
      <c r="QP173" s="68">
        <f>IF(QO173&gt;0,((QO173-QO172)/QO172),0)</f>
        <v/>
      </c>
      <c r="QQ173" s="68">
        <f>IF(QO173&gt;0,QP173-$V173,0)</f>
        <v/>
      </c>
      <c r="QR173" s="68">
        <f>IF(QO173&gt;0,(QO173-QR$10)/QR$10,0)</f>
        <v/>
      </c>
      <c r="QS173" s="68" t="n"/>
      <c r="QT173" s="15">
        <f>IF(QO173&gt;0,(QO173-QO$10)/QO$10,0)</f>
        <v/>
      </c>
      <c r="QV173" s="13" t="n">
        <v>2.901</v>
      </c>
      <c r="QW173" s="68">
        <f>IF(QV173&gt;0,((QV173-QV172)/QV172),0)</f>
        <v/>
      </c>
      <c r="QX173" s="68">
        <f>IF(QV173&gt;0,QW173-$V173,0)</f>
        <v/>
      </c>
      <c r="QY173" s="68">
        <f>IF(QV173&gt;0,(QV173-QY$10)/QY$10,0)</f>
        <v/>
      </c>
      <c r="QZ173" s="68" t="n"/>
      <c r="RA173" s="15">
        <f>IF(QV173&gt;0,(QV173-QV$10)/QV$10,0)</f>
        <v/>
      </c>
      <c r="RC173" s="13" t="n">
        <v>44.5</v>
      </c>
      <c r="RD173" s="68">
        <f>IF(RC173&gt;0,((RC173-RC172)/RC172),0)</f>
        <v/>
      </c>
      <c r="RE173" s="68">
        <f>IF(RC173&gt;0,RD173-$V173,0)</f>
        <v/>
      </c>
      <c r="RF173" s="68">
        <f>IF(RC173&gt;0,(RC173-RF$10)/RF$10,0)</f>
        <v/>
      </c>
      <c r="RG173" s="68" t="n"/>
      <c r="RH173" s="15">
        <f>IF(RC173&gt;0,(RC173-RC$10)/RC$10,0)</f>
        <v/>
      </c>
      <c r="RJ173" s="13" t="n">
        <v>239.29</v>
      </c>
      <c r="RK173" s="68">
        <f>IF(RJ173&gt;0,((RJ173-RJ172)/RJ172),0)</f>
        <v/>
      </c>
      <c r="RL173" s="68">
        <f>RK173-$V173</f>
        <v/>
      </c>
      <c r="RM173" s="68">
        <f>IF(RJ173&gt;0,(RJ173-RM$10)/RM$10,0)</f>
        <v/>
      </c>
      <c r="RN173" s="68" t="n"/>
      <c r="RO173" s="15">
        <f>IF(RJ173&gt;0,(RJ173-RJ$10)/RJ$10,0)</f>
        <v/>
      </c>
      <c r="RQ173" s="13" t="n">
        <v>16.76</v>
      </c>
      <c r="RR173" s="68">
        <f>IF(RQ173&gt;0,((RQ173-RQ172)/RQ172),0)</f>
        <v/>
      </c>
      <c r="RS173" s="68">
        <f>RR173-$V173</f>
        <v/>
      </c>
      <c r="RT173" s="68">
        <f>IF(RQ173&gt;0,(RQ173-RT$10)/RT$10,0)</f>
        <v/>
      </c>
      <c r="RU173" s="68" t="n"/>
      <c r="RV173" s="15">
        <f>IF(RQ173&gt;0,(RQ173-RQ$10)/RQ$10,0)</f>
        <v/>
      </c>
      <c r="RX173" s="13" t="n">
        <v>156.72</v>
      </c>
      <c r="RY173" s="68">
        <f>IF(RX173&gt;0,((RX173-RX172)/RX172),0)</f>
        <v/>
      </c>
      <c r="RZ173" s="68">
        <f>RY173-$V173</f>
        <v/>
      </c>
      <c r="SA173" s="68">
        <f>IF(RX173&gt;0,(RX173-SA$10)/SA$10,0)</f>
        <v/>
      </c>
      <c r="SB173" s="68" t="n"/>
      <c r="SC173" s="15">
        <f>IF(RX173&gt;0,(RX173-RX$10)/RX$10,0)</f>
        <v/>
      </c>
      <c r="SE173" s="13" t="n">
        <v>15.39</v>
      </c>
      <c r="SF173" s="68">
        <f>IF(SE173&gt;0,((SE173-SE172)/SE172),0)</f>
        <v/>
      </c>
      <c r="SG173" s="68">
        <f>SF173-$V173</f>
        <v/>
      </c>
      <c r="SH173" s="68">
        <f>IF(SE173&gt;0,(SE173-SH$10)/SH$10,0)</f>
        <v/>
      </c>
      <c r="SI173" s="68" t="n"/>
      <c r="SJ173" s="15">
        <f>IF(SE173&gt;0,(SE173-SE$10)/SE$10,0)</f>
        <v/>
      </c>
      <c r="SL173" s="13" t="n">
        <v>2.18</v>
      </c>
      <c r="SM173" s="68">
        <f>IF(SL173&gt;0,((SL173-SL172)/SL172),0)</f>
        <v/>
      </c>
      <c r="SN173" s="68">
        <f>SM173-$V173</f>
        <v/>
      </c>
      <c r="SO173" s="68">
        <f>IF(SL173&gt;0,(SL173-SO$10)/SO$10,0)</f>
        <v/>
      </c>
      <c r="SP173" s="68" t="n"/>
      <c r="SQ173" s="15">
        <f>IF(SL173&gt;0,(SL173-SL$10)/SL$10,0)</f>
        <v/>
      </c>
      <c r="SS173" s="13" t="n">
        <v>15.23</v>
      </c>
      <c r="ST173" s="68">
        <f>IF(SS173&gt;0,((SS173-SS172)/SS172),0)</f>
        <v/>
      </c>
      <c r="SU173" s="68">
        <f>ST173-$V173</f>
        <v/>
      </c>
      <c r="SV173" s="68">
        <f>IF(SS173&gt;0,(SS173-SV$10)/SV$10,0)</f>
        <v/>
      </c>
      <c r="SW173" s="68" t="n"/>
      <c r="SX173" s="15">
        <f>IF(SS173&gt;0,(SS173-SS$10)/SS$10,0)</f>
        <v/>
      </c>
      <c r="SZ173" s="13" t="n">
        <v>71.40000000000001</v>
      </c>
      <c r="TA173" s="68">
        <f>IF(SZ173&gt;0,((SZ173-SZ172)/SZ172),0)</f>
        <v/>
      </c>
      <c r="TB173" s="68">
        <f>TA173-$V173</f>
        <v/>
      </c>
      <c r="TC173" s="68">
        <f>IF(SZ173&gt;0,(SZ173-TC$10)/TC$10,0)</f>
        <v/>
      </c>
      <c r="TD173" s="68" t="n"/>
      <c r="TE173" s="15">
        <f>IF(SZ173&gt;0,(SZ173-SZ$10)/SZ$10,0)</f>
        <v/>
      </c>
      <c r="TG173" s="587" t="n">
        <v>0.2451</v>
      </c>
      <c r="TH173" s="68">
        <f>IF(TG173&gt;0,((TG173-TG172)/TG172),0)</f>
        <v/>
      </c>
      <c r="TI173" s="68">
        <f>TH173-$V173</f>
        <v/>
      </c>
      <c r="TJ173" s="68">
        <f>IF(TG173&gt;0,(TG173-TJ$10)/TJ$10,0)</f>
        <v/>
      </c>
      <c r="TK173" s="68" t="n"/>
      <c r="TL173" s="15">
        <f>IF(TG173&gt;0,(TG173-TG$10)/TG$10,0)</f>
        <v/>
      </c>
      <c r="TN173" s="13" t="n">
        <v>81.45999999999999</v>
      </c>
      <c r="TO173" s="68">
        <f>IF(TN173&gt;0,((TN173-TN172)/TN172),0)</f>
        <v/>
      </c>
      <c r="TP173" s="68">
        <f>TO173-$V173</f>
        <v/>
      </c>
      <c r="TQ173" s="68">
        <f>IF(TN173&gt;0,(TN173-TQ$10)/TQ$10,0)</f>
        <v/>
      </c>
      <c r="TR173" s="68" t="n"/>
      <c r="TS173" s="15">
        <f>IF(TN173&gt;0,(TN173-TN$10)/TN$10,0)</f>
        <v/>
      </c>
      <c r="TU173" s="587" t="n">
        <v>3.52</v>
      </c>
      <c r="TV173" s="68">
        <f>IF(TU173&gt;0,((TU173-TU172)/TU172),0)</f>
        <v/>
      </c>
      <c r="TW173" s="68">
        <f>TV173-$V173</f>
        <v/>
      </c>
      <c r="TX173" s="68">
        <f>IF(TU173&gt;0,(TU173-TX$10)/TX$10,0)</f>
        <v/>
      </c>
      <c r="TY173" s="68" t="n"/>
      <c r="TZ173" s="15">
        <f>IF(TU173&gt;0,(TU173-TU$10)/TU$10,0)</f>
        <v/>
      </c>
      <c r="UB173" s="587" t="n"/>
      <c r="UC173" s="68">
        <f>IF(UB173&gt;0,((UB173-UB172)/UB172),0)</f>
        <v/>
      </c>
      <c r="UD173" s="68">
        <f>UC173-$V173</f>
        <v/>
      </c>
      <c r="UE173" s="68">
        <f>IF(UB173&gt;0,(UB173-UE$10)/UE$10,0)</f>
        <v/>
      </c>
      <c r="UF173" s="68" t="n"/>
      <c r="UG173" s="15">
        <f>IF(UB173&gt;0,(UB173-UB$10)/UB$10,0)</f>
        <v/>
      </c>
      <c r="UI173" s="587" t="n"/>
      <c r="UJ173" s="68">
        <f>IF(UI173&gt;0,((UI173-UI172)/UI172),0)</f>
        <v/>
      </c>
      <c r="UK173" s="68">
        <f>UJ173-$V173</f>
        <v/>
      </c>
      <c r="UL173" s="68">
        <f>IF(UI173&gt;0,(UI173-UL$10)/UL$10,0)</f>
        <v/>
      </c>
      <c r="UM173" s="68" t="n"/>
      <c r="UN173" s="15">
        <f>IF(UI173&gt;0,(UI173-UI$10)/UI$10,0)</f>
        <v/>
      </c>
      <c r="UP173" s="587" t="n"/>
      <c r="UQ173" s="68">
        <f>IF(UP173&gt;0,((UP173-UP172)/UP172),0)</f>
        <v/>
      </c>
      <c r="UR173" s="68">
        <f>UQ173-$V173</f>
        <v/>
      </c>
      <c r="US173" s="68">
        <f>IF(UP173&gt;0,(UP173-US$10)/US$10,0)</f>
        <v/>
      </c>
      <c r="UT173" s="68" t="n"/>
      <c r="UU173" s="15">
        <f>IF(UP173&gt;0,(UP173-UP$10)/UP$10,0)</f>
        <v/>
      </c>
      <c r="UW173" s="587" t="n"/>
      <c r="UX173" s="68">
        <f>IF(UW173&gt;0,((UW173-UW172)/UW172),0)</f>
        <v/>
      </c>
      <c r="UY173" s="68">
        <f>UX173-$V173</f>
        <v/>
      </c>
      <c r="UZ173" s="68">
        <f>IF(UW173&gt;0,(UW173-UZ$10)/UZ$10,0)</f>
        <v/>
      </c>
      <c r="VA173" s="68" t="n"/>
      <c r="VB173" s="15">
        <f>IF(UW173&gt;0,(UW173-UW$10)/UW$10,0)</f>
        <v/>
      </c>
      <c r="VD173" s="587" t="n"/>
      <c r="VE173" s="68">
        <f>IF(VD173&gt;0,((VD173-VD172)/VD172),0)</f>
        <v/>
      </c>
      <c r="VF173" s="68">
        <f>VE173-$V173</f>
        <v/>
      </c>
      <c r="VG173" s="68">
        <f>IF(VD173&gt;0,(VD173-VG$10)/VG$10,0)</f>
        <v/>
      </c>
      <c r="VH173" s="68" t="n"/>
      <c r="VI173" s="15">
        <f>IF(VD173&gt;0,(VD173-VD$10)/VD$10,0)</f>
        <v/>
      </c>
      <c r="VM173" s="21">
        <f>IF($C173&gt;0,(($IK$5*IG173)+($GT$5*GP173)+($JM$5*JI173)+($JF$5*JB173)+($IY$5*IU173)+($IR$5*IN173)+($ID$5*HZ173)+($HW$5*HS173)+($HP$5*HL173)+($HI$5*HE173)+($GF$5*GB173)+($FY$5*FU173)+($FR$5*FN173)+($FK$5*FG173)+($FD$5*EZ173)+($EW$5*ES173)+($EP$5*EL173)+($EI$5*EE173)+($EB$5*DX173)+($DU$5*DQ173)+($DN$5*DJ173)+($DG$5*DC173)+($CZ$5*CV173)+($CS$5*CO173)+($CL$5*CH173)+($CE$5*CA173)+($BX$5*BT173)+($BQ$5*BM173)+($BJ$5*BF173)+($BC$5*AY173)+($AV$5*AR173)+($AO$5*AK173)+($AH$5*AD173)+($JT$5*JP173)+($KA$5*JW173)+($KO$5*KK173)+($PR$5*PN173)+($GM$5*GI173)+($HA$5*GW173)+($KV$5*KR173)+($KH$5*KD173)+($LC$5*KY173)+($MS$5*MO173)+($ML$5*MH173)+($ME$5*MA173)+($LX$5*LT173)+($LQ$5*LM173)+($LJ$5*LF173)+(MV173*$MZ$5)+(NC173*$NG$5)+(NJ173*$NN$5)+($OI$5*OE173)+($NU$5*NQ173)+($OB$5*NX173)+($PK$5*PG173)+($OP$5*OL173)+($OW$5*OS173)+($PD$5*OZ173)+(PU173*$PY$5)+(QB173*$QF$5)+(QI173*$QM$5)+(QP173*$QT$5)+(QW173*$RA$5)+(RD173*$RH$5)+(RK173*$RO$5)+(RR173*$RV$5)+(RY173*$SC$5)+(SF173*$SJ$5)+(SM173*$SQ$5)+(ST173*$SX$5)+(TA173*$TE$5))+(TH173*$TL$5)+(TO173*$TS$5))/$VM$5</f>
        <v/>
      </c>
      <c r="VN173" s="538" t="n"/>
      <c r="VO173" s="21">
        <f>IF($C173&gt;0,(($IK$5*II173)+($GT$5*GR173)+($JM$5*JK173)+($JF$5*JD173)+($IY$5*IW173)+($IR$5*IP173)+($ID$5*IB173)+($HW$5*HU173)+($HP$5*HN173)+($HI$5*HG173)+($GF$5*GD173)+($FY$5*FW173)+($FR$5*FP173)+($FK$5*FI173)+($FD$5*FB173)+($EW$5*EU173)+($EP$5*EN173)+($EI$5*EG173)+($EB$5*DZ173)+($DU$5*DS173)+($DN$5*DL173)+($DG$5*DE173)+($CZ$5*CX173)+($CS$5*CQ173)+($CL$5*CJ173)+($CE$5*CC173)+($BX$5*BV173)+($BQ$5*BO173)+($BJ$5*BH173)+($BC$5*BA173)+($AV$5*AT173)+($AO$5*AM173)+($AH$5*AF173)+($KO$5*KM173)+($KH$5*KF173)+($KA$5*JY173)+($JT$5*JR173)+($PR$5*PP173)+($GM$5*GK173)+($HA$5*GY173)+($KV$5*KT173)+($LC$5*LA173)+($MS$5*MQ173)+($ML$5*MJ173)+($ME$5*MC173)+($LX$5*LV173)+($LQ$5*LO173)+($LJ$5*LH173)+(MX173*$MZ$5)+(NE173*$NG$5)+(NL173*$NN$5)+($OI$5*OG173)+($NU$5*NS173)+($OB$5*NZ173)+($PD$5*PB173)+($OW$5*OU173)+($OP$5*ON173)+($PK$5*PI173)+($PY$5*PW173)+($QF$5*QD173)+($QM$5*QK173)+($QT$5*QR173)+($RA$5*QY173)+($RH$5*RF173)+($RO$5*RM173)+(RT173*$RV$5)+(SA173*$SC$5)+(SH173*$SJ$5)+(SO173*$SQ$5)+(SV173*$SX$5)+(TC173*$TE$5)+(TJ173*$TL$5)+(TQ173*$TS$5))/$VM$5,0)</f>
        <v/>
      </c>
      <c r="VP173" s="14" t="n"/>
      <c r="VQ173" s="21">
        <f>IF($C173&gt;0,(($IK$5*IK173)+($GT$5*GT173)+($JM$5*JM173)+($JF$5*JF173)+($IY$5*IY173)+($IR$5*IR173)+($ID$5*ID173)+($HW$5*HW173)+($HP$5*HP173)+($HI$5*HI173)+($GF$5*GF173)+($FY$5*FY173)+($FR$5*FR173)+($FK$5*FK173)+($FD$5*FD173)+($EW$5*EW173)+($EP$5*EP173)+($EI$5*EI173)+($EB$5*EB173)+($DU$5*DU173)+($DN$5*DN173)+($DG$5*DG173)+($CZ$5*CZ173)+($CS$5*CS173)+($CL$5*CL173)+($CE$5*CE173)+($BX$5*BX173)+($BQ$5*BQ173)+($BJ$5*BJ173)+($BC$5*BC173)+($AV$5*AV173)+($AO$5*AO173)+($AH$5*AH173)+($KO$5*KO173)+($PR$5*PR173)+($GM$5*GM173)+($HA$5*HA173)+($KH$5*KH173)+($KA$5*KA173)+($JT$5*JT173)+($KV$5*KV173)+($LC$5*LC173)+($MS$5*MS173)+($ML$5*ML173)+($ME$5*ME173)+($LX$5*LX173)+($LQ$5*LQ173)+($LJ$5*LJ173)+($OI$5*OI173)+($NU$5*NU173)+($NN$5*NN173)+($NG$5*NG173)+($MZ$5*MZ173)+(OB173*$OB$5)+($PD$5*PD173)+($OW$5*OW173)+($OP$5*OP173)+($PK$5*PK173)+(PY173*$PY$5)+(QF173*$QF$5)+(QM173*$QM$5)+(QT173*$QT$5)+(RA173*$RA$5)+(RH173*$RH$5)+(RO173*$RO$5)+(RV173*$RV$5)+(SC173*$SC$5)+(SJ173*$SJ$5)+(SQ173*$SQ$5)+(SX173*$SX$5)+(TE173*$TE$5)+(TL173*$TL$5)+(TS173*$TS$5))/$VM$5,0)</f>
        <v/>
      </c>
    </row>
    <row r="174" ht="16" customHeight="1" s="545">
      <c r="A174" s="127" t="n">
        <v>45897</v>
      </c>
      <c r="B174" s="4">
        <f>A174</f>
        <v/>
      </c>
      <c r="C174" s="13" t="n">
        <v>45636.9</v>
      </c>
      <c r="D174" s="138">
        <f>IF(C174&gt;0,C174-C173,0)</f>
        <v/>
      </c>
      <c r="E174" s="68">
        <f>IF(C174&gt;0,D174/C173,0)</f>
        <v/>
      </c>
      <c r="F174" s="15">
        <f>IF(C174&gt;0,(C174-C$10)/C$10,0)</f>
        <v/>
      </c>
      <c r="G174" s="13" t="n">
        <v>6501.86</v>
      </c>
      <c r="H174" s="138">
        <f>IF(G174&gt;0,G174-G173,0)</f>
        <v/>
      </c>
      <c r="I174" s="68">
        <f>IF(G174&gt;0,H174/G173,0)</f>
        <v/>
      </c>
      <c r="J174" s="15">
        <f>IF(G174&gt;0,(G174-G$10)/G$10,0)</f>
        <v/>
      </c>
      <c r="K174" s="13" t="n">
        <v>21706.04</v>
      </c>
      <c r="L174" s="138">
        <f>IF(K174&gt;0,K174-K173,0)</f>
        <v/>
      </c>
      <c r="M174" s="68">
        <f>IF(K174&gt;0,L174/K173,0)</f>
        <v/>
      </c>
      <c r="N174" s="15">
        <f>IF(K174&gt;0,(K174-K$10)/K$10,0)</f>
        <v/>
      </c>
      <c r="O174" s="13" t="n">
        <v>2378.41</v>
      </c>
      <c r="P174" s="138">
        <f>IF(O174&gt;0,O174-O173,0)</f>
        <v/>
      </c>
      <c r="Q174" s="68">
        <f>IF(O174&gt;0,P174/O173,0)</f>
        <v/>
      </c>
      <c r="R174" s="15">
        <f>IF(O174&gt;0,(O174-O$10)/O$10,0)</f>
        <v/>
      </c>
      <c r="S174" s="18">
        <f>IF(O174&gt;0,(((O174*0.7)*Q174)+((K174*0.9)*M174)+((G174*0.65)*I174)+((C174*0.6)*E174))/(O174+K174+G174+C174),0)</f>
        <v/>
      </c>
      <c r="T174" s="121">
        <f>IF(O174&gt;0,(S174*200)+T173,0)</f>
        <v/>
      </c>
      <c r="U174" s="121">
        <f>T174</f>
        <v/>
      </c>
      <c r="V174" s="134">
        <f>IF(T174&gt;0,(T174-T173)/T173,0)</f>
        <v/>
      </c>
      <c r="W174" s="21">
        <f>IF(T174&gt;0,(T174-T$11)/T$11,0)</f>
        <v/>
      </c>
      <c r="X174" s="18">
        <f>IF(T174&gt;0,((Q174+M174+I174+E174)/4),0)</f>
        <v/>
      </c>
      <c r="Y174" s="353">
        <f>124712.04-18558.3</f>
        <v/>
      </c>
      <c r="Z174" s="15" t="n">
        <v>2e-06</v>
      </c>
      <c r="AA174" s="21">
        <f>Z174-$V174</f>
        <v/>
      </c>
      <c r="AC174" s="13" t="n">
        <v>254.22</v>
      </c>
      <c r="AD174" s="68">
        <f>IF(AC174&gt;0,((AC174-AC173)/AC173),0)</f>
        <v/>
      </c>
      <c r="AE174" s="68">
        <f>IF(AC174&gt;0,AD174-$V174,0)</f>
        <v/>
      </c>
      <c r="AF174" s="68">
        <f>IF(AC174&gt;0,(AC174-AF$10)/AF$10,0)</f>
        <v/>
      </c>
      <c r="AG174" s="68" t="n"/>
      <c r="AH174" s="15">
        <f>IF(AC174&gt;0,(AC174-AC$10)/AC$10,0)</f>
        <v/>
      </c>
      <c r="AJ174" s="13" t="n">
        <v>24.36</v>
      </c>
      <c r="AK174" s="68">
        <f>IF(AJ174&gt;0,((AJ174-AJ173)/AJ173),0)</f>
        <v/>
      </c>
      <c r="AL174" s="68">
        <f>IF(AJ174&gt;0,AK174-$V174,0)</f>
        <v/>
      </c>
      <c r="AM174" s="68">
        <f>IF(AJ174&gt;0,(AJ174-AM$10)/AM$10,0)</f>
        <v/>
      </c>
      <c r="AN174" s="68" t="n"/>
      <c r="AO174" s="15">
        <f>IF(AJ174&gt;0,(AJ174-AJ$10)/AJ$10,0)</f>
        <v/>
      </c>
      <c r="AQ174" s="13" t="n">
        <v>23.85</v>
      </c>
      <c r="AR174" s="68">
        <f>IF(AQ174&gt;0,((AQ174-AQ173)/AQ173),0)</f>
        <v/>
      </c>
      <c r="AS174" s="68">
        <f>IF(AQ174&gt;0,AR174-$V174,0)</f>
        <v/>
      </c>
      <c r="AT174" s="68">
        <f>IF(AQ174&gt;0,(AQ174-AT$10)/AT$10,0)</f>
        <v/>
      </c>
      <c r="AU174" s="68" t="n"/>
      <c r="AV174" s="15">
        <f>IF(AQ174&gt;0,(AQ174-AQ$10)/AQ$10,0)</f>
        <v/>
      </c>
      <c r="AX174" s="13" t="n">
        <v>226.19</v>
      </c>
      <c r="AY174" s="68">
        <f>IF(AX174&gt;0,((AX174-AX173)/AX173),0)</f>
        <v/>
      </c>
      <c r="AZ174" s="68">
        <f>IF(AX174&gt;0,AY174-$V174,0)</f>
        <v/>
      </c>
      <c r="BA174" s="68">
        <f>IF(AX174&gt;0,(AX174-BA$10)/BA$10,0)</f>
        <v/>
      </c>
      <c r="BB174" s="68" t="n"/>
      <c r="BC174" s="15">
        <f>IF(AX174&gt;0,(AX174-AX$10)/AX$10,0)</f>
        <v/>
      </c>
      <c r="BE174" s="13" t="n">
        <v>82.14</v>
      </c>
      <c r="BF174" s="68">
        <f>IF(BE174&gt;0,((BE174-BE173)/BE173),0)</f>
        <v/>
      </c>
      <c r="BG174" s="68">
        <f>IF(BE174&gt;0,BF174-$V174,0)</f>
        <v/>
      </c>
      <c r="BH174" s="68" t="n"/>
      <c r="BI174" s="68" t="n"/>
      <c r="BJ174" s="15">
        <f>IF(BE174&gt;0,(BE174-BE$10)/BE$10,0)</f>
        <v/>
      </c>
      <c r="BL174" s="13" t="n">
        <v>77.37</v>
      </c>
      <c r="BM174" s="68">
        <f>IF(BL174&gt;0,((BL174-BL173)/BL173),0)</f>
        <v/>
      </c>
      <c r="BN174" s="68">
        <f>IF(BL174&gt;0,BM174-$V174,0)</f>
        <v/>
      </c>
      <c r="BO174" s="68">
        <f>IF(BL174&gt;0,(BL174-BO$10)/BO$10,0)</f>
        <v/>
      </c>
      <c r="BP174" s="68" t="n"/>
      <c r="BQ174" s="15">
        <f>IF(BL174&gt;0,(BL174-BL$10)/BL$10,0)</f>
        <v/>
      </c>
      <c r="BS174" s="13" t="n">
        <v>44.95</v>
      </c>
      <c r="BT174" s="68">
        <f>IF(BS174&gt;0,((BS174-BS173)/BS173),0)</f>
        <v/>
      </c>
      <c r="BU174" s="68">
        <f>IF(BS174&gt;0,BT174-$V174,0)</f>
        <v/>
      </c>
      <c r="BV174" s="68">
        <f>IF(BS174&gt;0,(BS174-BV$10)/BV$10,0)</f>
        <v/>
      </c>
      <c r="BW174" s="68" t="n"/>
      <c r="BX174" s="15">
        <f>IF(BS174&gt;0,(BS174-BS$10)/BS$10,0)</f>
        <v/>
      </c>
      <c r="BZ174" s="13" t="n"/>
      <c r="CA174" s="68">
        <f>IF(BZ174&gt;0,((BZ174-BZ173)/BZ173),0)</f>
        <v/>
      </c>
      <c r="CB174" s="68">
        <f>IF(BZ174&gt;0,CA174-$V174,0)</f>
        <v/>
      </c>
      <c r="CC174" s="68">
        <f>IF(BZ174&gt;0,(BZ174-CC$10)/CC$10,0)</f>
        <v/>
      </c>
      <c r="CD174" s="68" t="n"/>
      <c r="CE174" s="15">
        <f>IF(BZ174&gt;0,(BZ174-BZ$10)/BZ$10,0)</f>
        <v/>
      </c>
      <c r="CG174" s="13" t="n">
        <v>30.69</v>
      </c>
      <c r="CH174" s="68">
        <f>IF(CG174&gt;0,((CG174-CG173)/CG173),0)</f>
        <v/>
      </c>
      <c r="CI174" s="68">
        <f>IF(CG174&gt;0,CH174-$V174,0)</f>
        <v/>
      </c>
      <c r="CJ174" s="68">
        <f>IF(CG174&gt;0,(CG174-CJ$10)/CJ$10,0)</f>
        <v/>
      </c>
      <c r="CK174" s="68" t="n"/>
      <c r="CL174" s="15">
        <f>IF(CG174&gt;0,(CG174-CG$10)/CG$10,0)</f>
        <v/>
      </c>
      <c r="CN174" s="13" t="n">
        <v>34.96</v>
      </c>
      <c r="CO174" s="68">
        <f>IF(CN174&gt;0,((CN174-CN173)/CN173),0)</f>
        <v/>
      </c>
      <c r="CP174" s="68">
        <f>IF(CN174&gt;0,CO174-$V174,0)</f>
        <v/>
      </c>
      <c r="CQ174" s="68">
        <f>IF(CN174&gt;0,(CN174-CQ$10)/CQ$10,0)</f>
        <v/>
      </c>
      <c r="CR174" s="68" t="n"/>
      <c r="CS174" s="15">
        <f>IF(CN174&gt;0,(CN174-CN$10)/CN$10,0)</f>
        <v/>
      </c>
      <c r="CU174" s="13" t="n">
        <v>39.88</v>
      </c>
      <c r="CV174" s="68">
        <f>IF(CU174&gt;0,((CU174-CU173)/CU173),0)</f>
        <v/>
      </c>
      <c r="CW174" s="68">
        <f>IF(CU174&gt;0,CV174-$V174,0)</f>
        <v/>
      </c>
      <c r="CX174" s="68">
        <f>IF(CU174&gt;0,(CU174-CX$10)/CX$10,0)</f>
        <v/>
      </c>
      <c r="CY174" s="68" t="n"/>
      <c r="CZ174" s="15">
        <f>IF(CU174&gt;0,(CU174-CU$10)/CU$10,0)</f>
        <v/>
      </c>
      <c r="DB174" s="13" t="n">
        <v>21.62</v>
      </c>
      <c r="DC174" s="68">
        <f>IF(DB174&gt;0,((DB174-DB173)/DB173),0)</f>
        <v/>
      </c>
      <c r="DD174" s="68">
        <f>IF(DB174&gt;0,DC174-$V174,0)</f>
        <v/>
      </c>
      <c r="DE174" s="68">
        <f>IF(DB174&gt;0,(DB174-DE$10)/DE$10,0)</f>
        <v/>
      </c>
      <c r="DF174" s="68" t="n"/>
      <c r="DG174" s="15">
        <f>IF(DB174&gt;0,(DB174-DB$10)/DB$10,0)</f>
        <v/>
      </c>
      <c r="DI174" s="13" t="n">
        <v>50.47</v>
      </c>
      <c r="DJ174" s="68">
        <f>IF(DI174&gt;0,((DI174-DI173)/DI173),0)</f>
        <v/>
      </c>
      <c r="DK174" s="68">
        <f>IF(DI174&gt;0,DJ174-$V174,0)</f>
        <v/>
      </c>
      <c r="DL174" s="68">
        <f>IF(DI174&gt;0,(DI174-DL$10)/DL$10,0)</f>
        <v/>
      </c>
      <c r="DM174" s="68" t="n"/>
      <c r="DN174" s="15">
        <f>IF(DI174&gt;0,(DI174-DI$10)/DI$10,0)</f>
        <v/>
      </c>
      <c r="DP174" s="13" t="n">
        <v>44.34</v>
      </c>
      <c r="DQ174" s="68">
        <f>IF(DP174&gt;0,((DP174-DP173)/DP173),0)</f>
        <v/>
      </c>
      <c r="DR174" s="68">
        <f>IF(DP174&gt;0,DQ174-$V174,0)</f>
        <v/>
      </c>
      <c r="DS174" s="68" t="n"/>
      <c r="DT174" s="68" t="n"/>
      <c r="DU174" s="15">
        <f>IF(DP174&gt;0,(DP174-DP$10)/DP$10,0)</f>
        <v/>
      </c>
      <c r="DV174" s="18" t="n"/>
      <c r="DW174" s="13" t="n">
        <v>38.79</v>
      </c>
      <c r="DX174" s="68">
        <f>IF(DW174&gt;0,((DW174-DW173)/DW173),0)</f>
        <v/>
      </c>
      <c r="DY174" s="68">
        <f>IF(DW174&gt;0,DX174-$V174,0)</f>
        <v/>
      </c>
      <c r="DZ174" s="68">
        <f>IF(DW174&gt;0,(DW174-DZ$10)/DZ$10,0)</f>
        <v/>
      </c>
      <c r="EA174" s="68" t="n"/>
      <c r="EB174" s="15">
        <f>IF(DW174&gt;0,(DW174-DW$10)/DW$10,0)</f>
        <v/>
      </c>
      <c r="ED174" s="13" t="n">
        <v>41.27</v>
      </c>
      <c r="EE174" s="68">
        <f>IF(ED174&gt;0,((ED174-ED173)/ED173),0)</f>
        <v/>
      </c>
      <c r="EF174" s="68">
        <f>IF(ED174&gt;0,EE174-$V174,0)</f>
        <v/>
      </c>
      <c r="EG174" s="68">
        <f>IF(ED174&gt;0,(ED174-EG$10)/EG$10,0)</f>
        <v/>
      </c>
      <c r="EH174" s="68" t="n"/>
      <c r="EI174" s="15">
        <f>IF(ED174&gt;0,(ED174-ED$10)/ED$10,0)</f>
        <v/>
      </c>
      <c r="EK174" s="13" t="n">
        <v>136.16</v>
      </c>
      <c r="EL174" s="68">
        <f>IF(EK174&gt;0,((EK174-EK173)/EK173),0)</f>
        <v/>
      </c>
      <c r="EM174" s="68">
        <f>IF(EK174&gt;0,EL174-$V174,0)</f>
        <v/>
      </c>
      <c r="EN174" s="68">
        <f>IF(EK174&gt;0,(EK174-EN$10)/EN$10,0)</f>
        <v/>
      </c>
      <c r="EO174" s="68" t="n"/>
      <c r="EP174" s="15">
        <f>IF(EK174&gt;0,(EK174-EK$10)/EK$10,0)</f>
        <v/>
      </c>
      <c r="ER174" s="13" t="n">
        <v>41.76</v>
      </c>
      <c r="ES174" s="68">
        <f>IF(ER174&gt;0,((ER174-ER173)/ER173),0)</f>
        <v/>
      </c>
      <c r="ET174" s="68">
        <f>IF(ER174&gt;0,ES174-$V174,0)</f>
        <v/>
      </c>
      <c r="EU174" s="68">
        <f>IF(ER174&gt;0,(ER174-EU$10)/EU$10,0)</f>
        <v/>
      </c>
      <c r="EV174" s="68" t="n"/>
      <c r="EW174" s="15">
        <f>IF(ER174&gt;0,(ER174-ER$10)/ER$10,0)</f>
        <v/>
      </c>
      <c r="EY174" s="13" t="n">
        <v>43.89</v>
      </c>
      <c r="EZ174" s="68">
        <f>IF(EY174&gt;0,((EY174-EY173)/EY173),0)</f>
        <v/>
      </c>
      <c r="FA174" s="68">
        <f>IF(EY174&gt;0,EZ174-$V174,0)</f>
        <v/>
      </c>
      <c r="FB174" s="68" t="n"/>
      <c r="FC174" s="68" t="n"/>
      <c r="FD174" s="15">
        <f>IF(EY174&gt;0,(EY174-EY$10)/EY$10,0)</f>
        <v/>
      </c>
      <c r="FF174" s="13" t="n">
        <v>61.33</v>
      </c>
      <c r="FG174" s="68">
        <f>IF(FF174&gt;0,((FF174-FF173)/FF173),0)</f>
        <v/>
      </c>
      <c r="FH174" s="68">
        <f>IF(FF174&gt;0,FG174-$V174,0)</f>
        <v/>
      </c>
      <c r="FI174" s="68">
        <f>IF(FF174&gt;0,(FF174-FI$10)/FI$10,0)</f>
        <v/>
      </c>
      <c r="FJ174" s="68" t="n"/>
      <c r="FK174" s="15">
        <f>IF(FF174&gt;0,(FF174-FF$10)/FF$10,0)</f>
        <v/>
      </c>
      <c r="FM174" s="13" t="n">
        <v>199.9</v>
      </c>
      <c r="FN174" s="68">
        <f>IF(FM174&gt;0,((FM174-FM173)/FM173),0)</f>
        <v/>
      </c>
      <c r="FO174" s="68">
        <f>IF(FM174&gt;0,FN174-$V174,0)</f>
        <v/>
      </c>
      <c r="FP174" s="68">
        <f>IF(FM174&gt;0,(FM174-FP$10)/FP$10,0)</f>
        <v/>
      </c>
      <c r="FQ174" s="68" t="n"/>
      <c r="FR174" s="15">
        <f>IF(FM174&gt;0,(FM174-FM$10)/FM$10,0)</f>
        <v/>
      </c>
      <c r="FT174" s="13" t="n">
        <v>92.45</v>
      </c>
      <c r="FU174" s="68">
        <f>IF(FT174&gt;0,((FT174-FT173)/FT173),0)</f>
        <v/>
      </c>
      <c r="FV174" s="68">
        <f>IF(FT174&gt;0,FU174-$V174,0)</f>
        <v/>
      </c>
      <c r="FW174" s="68">
        <f>IF(FT174&gt;0,(FT174-FW$10)/FW$10,0)</f>
        <v/>
      </c>
      <c r="FX174" s="68" t="n"/>
      <c r="FY174" s="15">
        <f>IF(FT174&gt;0,(FT174-FT$10)/FT$10,0)</f>
        <v/>
      </c>
      <c r="GA174" s="13" t="n">
        <v>18.7</v>
      </c>
      <c r="GB174" s="68">
        <f>IF(GA174&gt;0,((GA174-GA173)/GA173),0)</f>
        <v/>
      </c>
      <c r="GC174" s="68">
        <f>IF(GA174&gt;0,GB174-$V174,0)</f>
        <v/>
      </c>
      <c r="GD174" s="68" t="n"/>
      <c r="GE174" s="68" t="n"/>
      <c r="GF174" s="15">
        <f>IF(GA174&gt;0,(GA174-GA$10)/GA$10,0)</f>
        <v/>
      </c>
      <c r="GG174" s="18" t="n"/>
      <c r="GH174" s="13" t="n">
        <v>20.51</v>
      </c>
      <c r="GI174" s="68">
        <f>IF(GH174&gt;0,((GH174-GH173)/GH173),0)</f>
        <v/>
      </c>
      <c r="GJ174" s="68">
        <f>IF(GH174&gt;0,GI174-$V174,0)</f>
        <v/>
      </c>
      <c r="GK174" s="68">
        <f>IF(GH174&gt;0,(GH174-GK$10)/GK$10,0)</f>
        <v/>
      </c>
      <c r="GL174" s="68" t="n"/>
      <c r="GM174" s="15">
        <f>IF(GH174&gt;0,(GH174-GH$10)/GH$10,0)</f>
        <v/>
      </c>
      <c r="GO174" s="13" t="n">
        <v>26.57</v>
      </c>
      <c r="GP174" s="68">
        <f>IF(GO174&gt;0,((GO174-GO173)/GO173),0)</f>
        <v/>
      </c>
      <c r="GQ174" s="68">
        <f>IF(GO174&gt;0,GP174-$V174,0)</f>
        <v/>
      </c>
      <c r="GR174" s="68" t="n"/>
      <c r="GS174" s="68" t="n"/>
      <c r="GT174" s="15">
        <f>IF(GO174&gt;0,(GO174-GO$10)/GO$10,0)</f>
        <v/>
      </c>
      <c r="GV174" s="13" t="n">
        <v>16.48</v>
      </c>
      <c r="GW174" s="68">
        <f>IF(GV174&gt;0,((GV174-GV173)/GV173),0)</f>
        <v/>
      </c>
      <c r="GX174" s="68">
        <f>IF(GV174&gt;0,GW174-$V174,0)</f>
        <v/>
      </c>
      <c r="GY174" s="68">
        <f>IF(GV174&gt;0,(GV174-GY$10)/GY$10,0)</f>
        <v/>
      </c>
      <c r="GZ174" s="68" t="n"/>
      <c r="HA174" s="15">
        <f>IF(GV174&gt;0,(GV174-GV$10)/GV$10,0)</f>
        <v/>
      </c>
      <c r="HD174" s="13" t="n">
        <v>345.98</v>
      </c>
      <c r="HE174" s="68">
        <f>IF(HD174&gt;0,((HD174-HD173)/HD173),0)</f>
        <v/>
      </c>
      <c r="HF174" s="68">
        <f>IF(HD174&gt;0,HE174-$V174,0)</f>
        <v/>
      </c>
      <c r="HG174" s="68">
        <f>IF(HD174&gt;0,(HD174-HG$10)/HG$10,0)</f>
        <v/>
      </c>
      <c r="HH174" s="68" t="n"/>
      <c r="HI174" s="15">
        <f>IF(HD174&gt;0,(HD174-HD$10)/HD$10,0)</f>
        <v/>
      </c>
      <c r="HK174" s="13" t="n">
        <v>68.51000000000001</v>
      </c>
      <c r="HL174" s="68">
        <f>IF(HK174&gt;0,((HK174-HK173)/HK173),0)</f>
        <v/>
      </c>
      <c r="HM174" s="68">
        <f>IF(HK174&gt;0,HL174-$V174,0)</f>
        <v/>
      </c>
      <c r="HN174" s="68">
        <f>IF(HK174&gt;0,(HK174-HN$10)/HN$10,0)</f>
        <v/>
      </c>
      <c r="HO174" s="68" t="n"/>
      <c r="HP174" s="15">
        <f>IF(HK174&gt;0,(HK174-HK$10)/HK$10,0)</f>
        <v/>
      </c>
      <c r="HR174" s="13" t="n">
        <v>113.38</v>
      </c>
      <c r="HS174" s="68">
        <f>IF(HR174&gt;0,((HR174-HR173)/HR173),0)</f>
        <v/>
      </c>
      <c r="HT174" s="68">
        <f>IF(HR174&gt;0,HS174-$V174,0)</f>
        <v/>
      </c>
      <c r="HU174" s="68">
        <f>IF(HR174&gt;0,(HR174-HU$10)/HU$10,0)</f>
        <v/>
      </c>
      <c r="HV174" s="68" t="n"/>
      <c r="HW174" s="15">
        <f>IF(HR174&gt;0,(HR174-HR$10)/HR$10,0)</f>
        <v/>
      </c>
      <c r="HY174" s="26" t="n">
        <v>180.12</v>
      </c>
      <c r="HZ174" s="68">
        <f>IF(HY174&gt;0,((HY174-HY173)/HY173),0)</f>
        <v/>
      </c>
      <c r="IA174" s="68">
        <f>IF(HY174&gt;0,HZ174-$V174,0)</f>
        <v/>
      </c>
      <c r="IB174" s="68">
        <f>IF(HY174&gt;0,(HY174-IB$10)/IB$10,0)</f>
        <v/>
      </c>
      <c r="IC174" s="68" t="n"/>
      <c r="ID174" s="15">
        <f>IF(HY174&gt;0,(HY174-HY$10)/HY$10,0)</f>
        <v/>
      </c>
      <c r="IF174" s="13" t="n">
        <v>308.65</v>
      </c>
      <c r="IG174" s="68">
        <f>IF(IF174&gt;0,((IF174-IF173)/IF173),0)</f>
        <v/>
      </c>
      <c r="IH174" s="68">
        <f>IF(IF174&gt;0,IG174-$V174,0)</f>
        <v/>
      </c>
      <c r="II174" s="68">
        <f>IF(IF174&gt;0,(IF174-II$10)/II$10,0)</f>
        <v/>
      </c>
      <c r="IJ174" s="68" t="n"/>
      <c r="IK174" s="15">
        <f>IF(IF174&gt;0,(IF174-IF$10)/IF$10,0)</f>
        <v/>
      </c>
      <c r="IM174" s="13" t="n">
        <v>275.29</v>
      </c>
      <c r="IN174" s="68">
        <f>IF(IM174&gt;0,((IM174-IM173)/IM173),0)</f>
        <v/>
      </c>
      <c r="IO174" s="68">
        <f>IF(IM174&gt;0,IN174-$V174,0)</f>
        <v/>
      </c>
      <c r="IP174" s="68">
        <f>IF(IM174&gt;0,(IM174-IP$10)/IP$10,0)</f>
        <v/>
      </c>
      <c r="IQ174" s="68" t="n"/>
      <c r="IR174" s="15">
        <f>IF(IM174&gt;0,(IM174-IM$10)/IM$10,0)</f>
        <v/>
      </c>
      <c r="IT174" s="13" t="n">
        <v>78.61</v>
      </c>
      <c r="IU174" s="68">
        <f>IF(IT174&gt;0,((IT174-IT173)/IT173),0)</f>
        <v/>
      </c>
      <c r="IV174" s="68">
        <f>IF(IT174&gt;0,IU174-$V174,0)</f>
        <v/>
      </c>
      <c r="IW174" s="68">
        <f>IF(IT174&gt;0,(IT174-IW$10)/IW$10,0)</f>
        <v/>
      </c>
      <c r="IX174" s="68" t="n"/>
      <c r="IY174" s="15">
        <f>IF(IT174&gt;0,(IT174-IT$10)/IT$10,0)</f>
        <v/>
      </c>
      <c r="JA174" s="13" t="n">
        <v>751.11</v>
      </c>
      <c r="JB174" s="68">
        <f>IF(JA174&gt;0,((JA174-JA173)/JA173),0)</f>
        <v/>
      </c>
      <c r="JC174" s="68">
        <f>IF(JA174&gt;0,JB174-$V174,0)</f>
        <v/>
      </c>
      <c r="JD174" s="68">
        <f>IF(JA174&gt;0,(JA174-JD$10)/JD$10,0)</f>
        <v/>
      </c>
      <c r="JE174" s="68" t="n"/>
      <c r="JF174" s="15">
        <f>IF(JA174&gt;0,(JA174-JA$10)/JA$10,0)</f>
        <v/>
      </c>
      <c r="JH174" s="13" t="n">
        <v>509.64</v>
      </c>
      <c r="JI174" s="68">
        <f>IF(JH174&gt;0,((JH174-JH173)/JH173),0)</f>
        <v/>
      </c>
      <c r="JJ174" s="68">
        <f>IF(JH174&gt;0,JI174-$V174,0)</f>
        <v/>
      </c>
      <c r="JK174" s="68">
        <f>IF(JH174&gt;0,(JH174-JK$10)/JK$10,0)</f>
        <v/>
      </c>
      <c r="JL174" s="68" t="n"/>
      <c r="JM174" s="15">
        <f>IF(JH174&gt;0,(JH174-JH$10)/JH$10,0)</f>
        <v/>
      </c>
      <c r="JO174" s="13" t="n">
        <v>27.91</v>
      </c>
      <c r="JP174" s="68">
        <f>IF(JO174&gt;0,((JO174-JO173)/JO173),0)</f>
        <v/>
      </c>
      <c r="JQ174" s="68">
        <f>IF(JO174&gt;0,JP174-$V174,0)</f>
        <v/>
      </c>
      <c r="JR174" s="68">
        <f>IF(JO174&gt;0,(JO174-JR$10)/JR$10,0)</f>
        <v/>
      </c>
      <c r="JS174" s="68" t="n"/>
      <c r="JT174" s="15">
        <f>IF(JO174&gt;0,(JO174-JO$10)/JO$10,0)</f>
        <v/>
      </c>
      <c r="JV174" s="13" t="n">
        <v>2.2</v>
      </c>
      <c r="JW174" s="68">
        <f>IF(JV174&gt;0,((JV174-JV173)/JV173),0)</f>
        <v/>
      </c>
      <c r="JX174" s="68">
        <f>IF(JV174&gt;0,JW174-$V174,0)</f>
        <v/>
      </c>
      <c r="JY174" s="68">
        <f>IF(JV174&gt;0,(JV174-JY$10)/JY$10,0)</f>
        <v/>
      </c>
      <c r="JZ174" s="68" t="n"/>
      <c r="KA174" s="15">
        <f>IF(JV174&gt;0,(JV174-JV$10)/JV$10,0)</f>
        <v/>
      </c>
      <c r="KC174" s="13" t="n">
        <v>22.98</v>
      </c>
      <c r="KD174" s="68">
        <f>IF(KC174&gt;0,((KC174-KC173)/KC173),0)</f>
        <v/>
      </c>
      <c r="KE174" s="68">
        <f>IF(KC174&gt;0,KD174-$V174,0)</f>
        <v/>
      </c>
      <c r="KF174" s="68">
        <f>IF(KC174&gt;0,(KC174-KF$10)/KF$10,0)</f>
        <v/>
      </c>
      <c r="KG174" s="68" t="n"/>
      <c r="KH174" s="15">
        <f>IF(KC174&gt;0,(KC174-KC$10)/KC$10,0)</f>
        <v/>
      </c>
      <c r="KI174" s="18" t="n"/>
      <c r="KJ174" s="13" t="n">
        <v>131.82</v>
      </c>
      <c r="KK174" s="68">
        <f>IF(KJ174&gt;0,((KJ174-KJ173)/KJ173),0)</f>
        <v/>
      </c>
      <c r="KL174" s="68">
        <f>IF(KJ174&gt;0,KK174-$V174,0)</f>
        <v/>
      </c>
      <c r="KM174" s="68">
        <f>IF(KJ174&gt;0,(KJ174-KM$10)/KM$10,0)</f>
        <v/>
      </c>
      <c r="KN174" s="68" t="n"/>
      <c r="KO174" s="15">
        <f>IF(KJ174&gt;0,(KJ174-KJ$10)/KJ$10,0)</f>
        <v/>
      </c>
      <c r="KQ174" s="13" t="n">
        <v>1.957</v>
      </c>
      <c r="KR174" s="68">
        <f>IF(KQ174&gt;0,((KQ174-KQ173)/KQ173),0)</f>
        <v/>
      </c>
      <c r="KS174" s="68">
        <f>IF(KQ174&gt;0,KR174-$V174,0)</f>
        <v/>
      </c>
      <c r="KT174" s="68">
        <f>IF(KQ174&gt;0,(KQ174-KT$10)/KT$10,0)</f>
        <v/>
      </c>
      <c r="KU174" s="68" t="n"/>
      <c r="KV174" s="15">
        <f>IF(KQ174&gt;0,(KQ174-KQ$10)/KQ$10,0)</f>
        <v/>
      </c>
      <c r="KW174" s="18" t="n"/>
      <c r="KX174" s="13" t="n">
        <v>49.34</v>
      </c>
      <c r="KY174" s="68">
        <f>IF(KX174&gt;0,((KX174-KX173)/KX173),0)</f>
        <v/>
      </c>
      <c r="KZ174" s="68">
        <f>IF(KX174&gt;0,KY174-$V174,0)</f>
        <v/>
      </c>
      <c r="LA174" s="68">
        <f>IF(KX174&gt;0,(KX174-LA$10)/LA$10,0)</f>
        <v/>
      </c>
      <c r="LB174" s="68" t="n"/>
      <c r="LC174" s="15">
        <f>IF(KX174&gt;0,(KX174-KX$10)/KX$10,0)</f>
        <v/>
      </c>
      <c r="LD174" s="18" t="n"/>
      <c r="LE174" s="13" t="n">
        <v>52.38</v>
      </c>
      <c r="LF174" s="68">
        <f>IF(LE174&gt;0,((LE174-LE173)/LE173),0)</f>
        <v/>
      </c>
      <c r="LG174" s="68">
        <f>IF(LE174&gt;0,LF174-$V174,0)</f>
        <v/>
      </c>
      <c r="LH174" s="68">
        <f>IF(LE174&gt;0,(LE174-LH$10)/LH$10,0)</f>
        <v/>
      </c>
      <c r="LI174" s="68" t="n"/>
      <c r="LJ174" s="15">
        <f>IF(LE174&gt;0,(LE174-LE$10)/LE$10,0)</f>
        <v/>
      </c>
      <c r="LL174" s="13" t="n">
        <v>139.18</v>
      </c>
      <c r="LM174" s="68">
        <f>IF(LL174&gt;0,((LL174-LL173)/LL173),0)</f>
        <v/>
      </c>
      <c r="LN174" s="68">
        <f>IF(LL174&gt;0,LM174-$V174,0)</f>
        <v/>
      </c>
      <c r="LO174" s="68">
        <f>IF(LL174&gt;0,(LL174-LO$10)/LO$10,0)</f>
        <v/>
      </c>
      <c r="LP174" s="68" t="n"/>
      <c r="LQ174" s="15">
        <f>IF(LL174&gt;0,(LL174-LL$10)/LL$10,0)</f>
        <v/>
      </c>
      <c r="LS174" s="13" t="n">
        <v>20.23</v>
      </c>
      <c r="LT174" s="68">
        <f>IF(LS174&gt;0,((LS174-LS173)/LS173),0)</f>
        <v/>
      </c>
      <c r="LU174" s="68">
        <f>IF(LS174&gt;0,LT174-$V174,0)</f>
        <v/>
      </c>
      <c r="LV174" s="68" t="n"/>
      <c r="LW174" s="68" t="n"/>
      <c r="LX174" s="15">
        <f>IF(LS174&gt;0,(LS174-LS$10)/LS$10,0)</f>
        <v/>
      </c>
      <c r="LZ174" s="13" t="n">
        <v>14.03</v>
      </c>
      <c r="MA174" s="68">
        <f>IF(LZ174&gt;0,((LZ174-LZ173)/LZ173),0)</f>
        <v/>
      </c>
      <c r="MB174" s="68">
        <f>IF(LZ174&gt;0,MA174-$V174,0)</f>
        <v/>
      </c>
      <c r="MC174" s="68">
        <f>IF(LZ174&gt;0,(LZ174-MC$10)/MC$10,0)</f>
        <v/>
      </c>
      <c r="MD174" s="68" t="n"/>
      <c r="ME174" s="15">
        <f>IF(LZ174&gt;0,(LZ174-LZ$10)/LZ$10,0)</f>
        <v/>
      </c>
      <c r="MG174" s="13" t="n">
        <v>77.88</v>
      </c>
      <c r="MH174" s="68">
        <f>IF(MG174&gt;0,((MG174-MG173)/MG173),0)</f>
        <v/>
      </c>
      <c r="MI174" s="68">
        <f>IF(MG174&gt;0,MH174-$V174,0)</f>
        <v/>
      </c>
      <c r="MJ174" s="68">
        <f>IF(MG174&gt;0,(MG174-MJ$10)/MJ$10,0)</f>
        <v/>
      </c>
      <c r="MK174" s="68" t="n"/>
      <c r="ML174" s="15">
        <f>IF(MG174&gt;0,(MG174-MG$10)/MG$10,0)</f>
        <v/>
      </c>
      <c r="MN174" s="13" t="n">
        <v>165.79</v>
      </c>
      <c r="MO174" s="68">
        <f>IF(MN174&gt;0,((MN174-MN173)/MN173),0)</f>
        <v/>
      </c>
      <c r="MP174" s="68">
        <f>IF(MN174&gt;0,MO174-$V174,0)</f>
        <v/>
      </c>
      <c r="MQ174" s="68">
        <f>IF(MN174&gt;0,(MN174-MQ$10)/MQ$10,0)</f>
        <v/>
      </c>
      <c r="MR174" s="68" t="n"/>
      <c r="MS174" s="15">
        <f>IF(MN174&gt;0,(MN174-MN$10)/MN$10,0)</f>
        <v/>
      </c>
      <c r="MU174" s="13" t="n">
        <v>18.47</v>
      </c>
      <c r="MV174" s="68">
        <f>IF(MU174&gt;0,((MU174-MU173)/MU173),0)</f>
        <v/>
      </c>
      <c r="MW174" s="68">
        <f>IF(MU174&gt;0,MV174-$V174,0)</f>
        <v/>
      </c>
      <c r="MX174" s="68">
        <f>IF(MU174&gt;0,(MU174-MX$10)/MX$10,0)</f>
        <v/>
      </c>
      <c r="MY174" s="68" t="n"/>
      <c r="MZ174" s="15">
        <f>IF(MU174&gt;0,(MU174-MU$10)/MU$10,0)</f>
        <v/>
      </c>
      <c r="NB174" s="13" t="n">
        <v>276.03</v>
      </c>
      <c r="NC174" s="68">
        <f>IF(NB174&gt;0,((NB174-NB173)/NB173),0)</f>
        <v/>
      </c>
      <c r="ND174" s="68">
        <f>IF(NB174&gt;0,NC174-$V174,0)</f>
        <v/>
      </c>
      <c r="NE174" s="68">
        <f>IF(NB174&gt;0,(NB174-NE$10)/NE$10,0)</f>
        <v/>
      </c>
      <c r="NF174" s="68" t="n"/>
      <c r="NG174" s="15">
        <f>IF(NB174&gt;0,(NB174-NB$10)/NB$10,0)</f>
        <v/>
      </c>
      <c r="NI174" s="13" t="n">
        <v>8.09</v>
      </c>
      <c r="NJ174" s="68">
        <f>IF(NI174&gt;0,((NI174-NI173)/NI173),0)</f>
        <v/>
      </c>
      <c r="NK174" s="68">
        <f>IF(NI174&gt;0,NJ174-$V174,0)</f>
        <v/>
      </c>
      <c r="NL174" s="68">
        <f>IF(NI174&gt;0,(NI174-NL$10)/NL$10,0)</f>
        <v/>
      </c>
      <c r="NM174" s="68" t="n"/>
      <c r="NN174" s="15">
        <f>IF(NI174&gt;0,(NI174-NI$10)/NI$10,0)</f>
        <v/>
      </c>
      <c r="NP174" s="13" t="n">
        <v>633.6900000000001</v>
      </c>
      <c r="NQ174" s="68">
        <f>IF(NP174&gt;0,((NP174-NP173)/NP173),0)</f>
        <v/>
      </c>
      <c r="NR174" s="68">
        <f>IF(NP174&gt;0,NQ174-$V174,0)</f>
        <v/>
      </c>
      <c r="NS174" s="68">
        <f>IF(NP174&gt;0,(NP174-NS$10)/NS$10,0)</f>
        <v/>
      </c>
      <c r="NT174" s="68" t="n"/>
      <c r="NU174" s="15">
        <f>IF(NP174&gt;0,(NP174-NP$10)/NP$10,0)</f>
        <v/>
      </c>
      <c r="NW174" s="13" t="n">
        <v>211.64</v>
      </c>
      <c r="NX174" s="68">
        <f>IF(NW174&gt;0,((NW174-NW173)/NW173),0)</f>
        <v/>
      </c>
      <c r="NY174" s="68">
        <f>IF(NW174&gt;0,NX174-$V174,0)</f>
        <v/>
      </c>
      <c r="NZ174" s="68">
        <f>IF(NW174&gt;0,(NW174-NZ$10)/NZ$10,0)</f>
        <v/>
      </c>
      <c r="OA174" s="68" t="n"/>
      <c r="OB174" s="15">
        <f>IF(NW174&gt;0,(NW174-NW$10)/NW$10,0)</f>
        <v/>
      </c>
      <c r="OD174" s="13" t="n">
        <v>2.95</v>
      </c>
      <c r="OE174" s="68">
        <f>IF(OD174&gt;0,((OD174-OD173)/OD173),0)</f>
        <v/>
      </c>
      <c r="OF174" s="68">
        <f>IF(OD174&gt;0,OE174-$V174,0)</f>
        <v/>
      </c>
      <c r="OG174" s="68">
        <f>IF(OD174&gt;0,(OD174-OG$10)/OG$10,0)</f>
        <v/>
      </c>
      <c r="OH174" s="68" t="n"/>
      <c r="OI174" s="15">
        <f>IF(OD174&gt;0,(OD174-OD$10)/OD$10,0)</f>
        <v/>
      </c>
      <c r="OK174" s="13" t="n">
        <v>209.37</v>
      </c>
      <c r="OL174" s="68">
        <f>IF(OK174&gt;0,((OK174-OK173)/OK173),0)</f>
        <v/>
      </c>
      <c r="OM174" s="68">
        <f>IF(OK174&gt;0,OL174-$V174,0)</f>
        <v/>
      </c>
      <c r="ON174" s="68">
        <f>IF(OK174&gt;0,(OK174-ON$10)/ON$10,0)</f>
        <v/>
      </c>
      <c r="OO174" s="68" t="n"/>
      <c r="OP174" s="15">
        <f>IF(OK174&gt;0,(OK174-OK$10)/OK$10,0)</f>
        <v/>
      </c>
      <c r="OR174" s="13" t="n">
        <v>5.26</v>
      </c>
      <c r="OS174" s="68">
        <f>IF(OR174&gt;0,((OR174-OR173)/OR173),0)</f>
        <v/>
      </c>
      <c r="OT174" s="68">
        <f>IF(OR174&gt;0,OS174-$V174,0)</f>
        <v/>
      </c>
      <c r="OU174" s="68">
        <f>IF(OR174&gt;0,(OR174-OU$10)/OU$10,0)</f>
        <v/>
      </c>
      <c r="OV174" s="68" t="n"/>
      <c r="OW174" s="15">
        <f>IF(OR174&gt;0,(OR174-OR$10)/OR$10,0)</f>
        <v/>
      </c>
      <c r="OY174" s="13" t="n">
        <v>160.67</v>
      </c>
      <c r="OZ174" s="68">
        <f>IF(OY174&gt;0,((OY174-OY173)/OY173),0)</f>
        <v/>
      </c>
      <c r="PA174" s="68">
        <f>IF(OY174&gt;0,OZ174-$V174,0)</f>
        <v/>
      </c>
      <c r="PB174" s="68">
        <f>IF(OY174&gt;0,(OY174-PB$10)/PB$10,0)</f>
        <v/>
      </c>
      <c r="PC174" s="68" t="n"/>
      <c r="PD174" s="15">
        <f>IF(OY174&gt;0,(OY174-OY$10)/OY$10,0)</f>
        <v/>
      </c>
      <c r="PE174" s="18" t="n"/>
      <c r="PF174" s="13" t="n">
        <v>276.81</v>
      </c>
      <c r="PG174" s="68">
        <f>IF(PF174&gt;0,((PF174-PF173)/PF173),0)</f>
        <v/>
      </c>
      <c r="PH174" s="68">
        <f>IF(PF174&gt;0,PG174-$V174,0)</f>
        <v/>
      </c>
      <c r="PI174" s="68">
        <f>IF(PF174&gt;0,(PF174-PI$10)/PI$10,0)</f>
        <v/>
      </c>
      <c r="PJ174" s="68" t="n"/>
      <c r="PK174" s="15">
        <f>IF(PF174&gt;0,(PF174-PF$10)/PF$10,0)</f>
        <v/>
      </c>
      <c r="PM174" s="13" t="n"/>
      <c r="PN174" s="68">
        <f>IF(PM174&gt;0,((PM174-PM173)/PM173),0)</f>
        <v/>
      </c>
      <c r="PO174" s="68">
        <f>PN174-$V174</f>
        <v/>
      </c>
      <c r="PP174" s="68">
        <f>IF(PM174&gt;0,(PM174-PP$10)/PP$10,0)</f>
        <v/>
      </c>
      <c r="PQ174" s="68" t="n"/>
      <c r="PR174" s="15">
        <f>IF(PM174&gt;0,(PM174-PM$10)/PM$10,0)</f>
        <v/>
      </c>
      <c r="PT174" s="13" t="n">
        <v>11.71</v>
      </c>
      <c r="PU174" s="68">
        <f>IF(PT174&gt;0,((PT174-PT173)/PT173),0)</f>
        <v/>
      </c>
      <c r="PV174" s="68">
        <f>IF(PT174&gt;0,PU174-$V174,0)</f>
        <v/>
      </c>
      <c r="PW174" s="68">
        <f>IF(PT174&gt;0,(PT174-PW$10)/PW$10,0)</f>
        <v/>
      </c>
      <c r="PX174" s="68" t="n"/>
      <c r="PY174" s="15">
        <f>IF(PT174&gt;0,(PT174-PT$10)/PT$10,0)</f>
        <v/>
      </c>
      <c r="QA174" s="13" t="n">
        <v>272.95</v>
      </c>
      <c r="QB174" s="68">
        <f>IF(QA174&gt;0,((QA174-QA173)/QA173),0)</f>
        <v/>
      </c>
      <c r="QC174" s="68">
        <f>IF(QA174&gt;0,QB174-$V174,0)</f>
        <v/>
      </c>
      <c r="QD174" s="68">
        <f>IF(QA174&gt;0,(QA174-QD$10)/QD$10,0)</f>
        <v/>
      </c>
      <c r="QE174" s="68" t="n"/>
      <c r="QF174" s="15">
        <f>IF(QA174&gt;0,(QA174-QA$10)/QA$10,0)</f>
        <v/>
      </c>
      <c r="QH174" s="13" t="n">
        <v>1.78</v>
      </c>
      <c r="QI174" s="68">
        <f>IF(QH174&gt;0,((QH174-QH173)/QH173),0)</f>
        <v/>
      </c>
      <c r="QJ174" s="68">
        <f>IF(QH174&gt;0,QI174-$V174,0)</f>
        <v/>
      </c>
      <c r="QK174" s="68">
        <f>IF(QH174&gt;0,(QH174-QK$10)/QK$10,0)</f>
        <v/>
      </c>
      <c r="QL174" s="68" t="n"/>
      <c r="QM174" s="15">
        <f>IF(QH174&gt;0,(QH174-QH$10)/QH$10,0)</f>
        <v/>
      </c>
      <c r="QO174" s="13" t="n">
        <v>15.42</v>
      </c>
      <c r="QP174" s="68">
        <f>IF(QO174&gt;0,((QO174-QO173)/QO173),0)</f>
        <v/>
      </c>
      <c r="QQ174" s="68">
        <f>IF(QO174&gt;0,QP174-$V174,0)</f>
        <v/>
      </c>
      <c r="QR174" s="68">
        <f>IF(QO174&gt;0,(QO174-QR$10)/QR$10,0)</f>
        <v/>
      </c>
      <c r="QS174" s="68" t="n"/>
      <c r="QT174" s="15">
        <f>IF(QO174&gt;0,(QO174-QO$10)/QO$10,0)</f>
        <v/>
      </c>
      <c r="QV174" s="13" t="n">
        <v>2.91</v>
      </c>
      <c r="QW174" s="68">
        <f>IF(QV174&gt;0,((QV174-QV173)/QV173),0)</f>
        <v/>
      </c>
      <c r="QX174" s="68">
        <f>IF(QV174&gt;0,QW174-$V174,0)</f>
        <v/>
      </c>
      <c r="QY174" s="68">
        <f>IF(QV174&gt;0,(QV174-QY$10)/QY$10,0)</f>
        <v/>
      </c>
      <c r="QZ174" s="68" t="n"/>
      <c r="RA174" s="15">
        <f>IF(QV174&gt;0,(QV174-QV$10)/QV$10,0)</f>
        <v/>
      </c>
      <c r="RC174" s="13" t="n">
        <v>46.9</v>
      </c>
      <c r="RD174" s="68">
        <f>IF(RC174&gt;0,((RC174-RC173)/RC173),0)</f>
        <v/>
      </c>
      <c r="RE174" s="68">
        <f>IF(RC174&gt;0,RD174-$V174,0)</f>
        <v/>
      </c>
      <c r="RF174" s="68">
        <f>IF(RC174&gt;0,(RC174-RF$10)/RF$10,0)</f>
        <v/>
      </c>
      <c r="RG174" s="68" t="n"/>
      <c r="RH174" s="15">
        <f>IF(RC174&gt;0,(RC174-RC$10)/RC$10,0)</f>
        <v/>
      </c>
      <c r="RJ174" s="13" t="n">
        <v>238.27</v>
      </c>
      <c r="RK174" s="68">
        <f>IF(RJ174&gt;0,((RJ174-RJ173)/RJ173),0)</f>
        <v/>
      </c>
      <c r="RL174" s="68">
        <f>RK174-$V174</f>
        <v/>
      </c>
      <c r="RM174" s="68">
        <f>IF(RJ174&gt;0,(RJ174-RM$10)/RM$10,0)</f>
        <v/>
      </c>
      <c r="RN174" s="68" t="n"/>
      <c r="RO174" s="15">
        <f>IF(RJ174&gt;0,(RJ174-RJ$10)/RJ$10,0)</f>
        <v/>
      </c>
      <c r="RQ174" s="13" t="n">
        <v>16.84</v>
      </c>
      <c r="RR174" s="68">
        <f>IF(RQ174&gt;0,((RQ174-RQ173)/RQ173),0)</f>
        <v/>
      </c>
      <c r="RS174" s="68">
        <f>RR174-$V174</f>
        <v/>
      </c>
      <c r="RT174" s="68">
        <f>IF(RQ174&gt;0,(RQ174-RT$10)/RT$10,0)</f>
        <v/>
      </c>
      <c r="RU174" s="68" t="n"/>
      <c r="RV174" s="15">
        <f>IF(RQ174&gt;0,(RQ174-RQ$10)/RQ$10,0)</f>
        <v/>
      </c>
      <c r="RX174" s="26" t="n">
        <v>158.12</v>
      </c>
      <c r="RY174" s="68">
        <f>IF(RX174&gt;0,((RX174-RX173)/RX173),0)</f>
        <v/>
      </c>
      <c r="RZ174" s="68">
        <f>RY174-$V174</f>
        <v/>
      </c>
      <c r="SA174" s="68">
        <f>IF(RX174&gt;0,(RX174-SA$10)/SA$10,0)</f>
        <v/>
      </c>
      <c r="SB174" s="68" t="n"/>
      <c r="SC174" s="15">
        <f>IF(RX174&gt;0,(RX174-RX$10)/RX$10,0)</f>
        <v/>
      </c>
      <c r="SE174" s="13" t="n">
        <v>16.58</v>
      </c>
      <c r="SF174" s="68">
        <f>IF(SE174&gt;0,((SE174-SE173)/SE173),0)</f>
        <v/>
      </c>
      <c r="SG174" s="68">
        <f>SF174-$V174</f>
        <v/>
      </c>
      <c r="SH174" s="68">
        <f>IF(SE174&gt;0,(SE174-SH$10)/SH$10,0)</f>
        <v/>
      </c>
      <c r="SI174" s="68" t="n"/>
      <c r="SJ174" s="15">
        <f>IF(SE174&gt;0,(SE174-SE$10)/SE$10,0)</f>
        <v/>
      </c>
      <c r="SL174" s="13" t="n">
        <v>2.09</v>
      </c>
      <c r="SM174" s="68">
        <f>IF(SL174&gt;0,((SL174-SL173)/SL173),0)</f>
        <v/>
      </c>
      <c r="SN174" s="68">
        <f>SM174-$V174</f>
        <v/>
      </c>
      <c r="SO174" s="68">
        <f>IF(SL174&gt;0,(SL174-SO$10)/SO$10,0)</f>
        <v/>
      </c>
      <c r="SP174" s="68" t="n"/>
      <c r="SQ174" s="15">
        <f>IF(SL174&gt;0,(SL174-SL$10)/SL$10,0)</f>
        <v/>
      </c>
      <c r="SS174" s="13" t="n">
        <v>15.92</v>
      </c>
      <c r="ST174" s="68">
        <f>IF(SS174&gt;0,((SS174-SS173)/SS173),0)</f>
        <v/>
      </c>
      <c r="SU174" s="68">
        <f>ST174-$V174</f>
        <v/>
      </c>
      <c r="SV174" s="68">
        <f>IF(SS174&gt;0,(SS174-SV$10)/SV$10,0)</f>
        <v/>
      </c>
      <c r="SW174" s="68" t="n"/>
      <c r="SX174" s="15">
        <f>IF(SS174&gt;0,(SS174-SS$10)/SS$10,0)</f>
        <v/>
      </c>
      <c r="SZ174" s="13" t="n">
        <v>73.5</v>
      </c>
      <c r="TA174" s="68">
        <f>IF(SZ174&gt;0,((SZ174-SZ173)/SZ173),0)</f>
        <v/>
      </c>
      <c r="TB174" s="68">
        <f>TA174-$V174</f>
        <v/>
      </c>
      <c r="TC174" s="68">
        <f>IF(SZ174&gt;0,(SZ174-TC$10)/TC$10,0)</f>
        <v/>
      </c>
      <c r="TD174" s="68" t="n"/>
      <c r="TE174" s="15">
        <f>IF(SZ174&gt;0,(SZ174-SZ$10)/SZ$10,0)</f>
        <v/>
      </c>
      <c r="TG174" s="587" t="n">
        <v>0.2599</v>
      </c>
      <c r="TH174" s="68">
        <f>IF(TG174&gt;0,((TG174-TG173)/TG173),0)</f>
        <v/>
      </c>
      <c r="TI174" s="68">
        <f>TH174-$V174</f>
        <v/>
      </c>
      <c r="TJ174" s="68">
        <f>IF(TG174&gt;0,(TG174-TJ$10)/TJ$10,0)</f>
        <v/>
      </c>
      <c r="TK174" s="68" t="n"/>
      <c r="TL174" s="15">
        <f>IF(TG174&gt;0,(TG174-TG$10)/TG$10,0)</f>
        <v/>
      </c>
      <c r="TN174" s="13" t="n">
        <v>84.90000000000001</v>
      </c>
      <c r="TO174" s="68">
        <f>IF(TN174&gt;0,((TN174-TN173)/TN173),0)</f>
        <v/>
      </c>
      <c r="TP174" s="68">
        <f>TO174-$V174</f>
        <v/>
      </c>
      <c r="TQ174" s="68">
        <f>IF(TN174&gt;0,(TN174-TQ$10)/TQ$10,0)</f>
        <v/>
      </c>
      <c r="TR174" s="68" t="n"/>
      <c r="TS174" s="15">
        <f>IF(TN174&gt;0,(TN174-TN$10)/TN$10,0)</f>
        <v/>
      </c>
      <c r="TU174" s="587" t="n">
        <v>3.54</v>
      </c>
      <c r="TV174" s="68">
        <f>IF(TU174&gt;0,((TU174-TU173)/TU173),0)</f>
        <v/>
      </c>
      <c r="TW174" s="68">
        <f>TV174-$V174</f>
        <v/>
      </c>
      <c r="TX174" s="68">
        <f>IF(TU174&gt;0,(TU174-TX$10)/TX$10,0)</f>
        <v/>
      </c>
      <c r="TY174" s="68" t="n"/>
      <c r="TZ174" s="15">
        <f>IF(TU174&gt;0,(TU174-TU$10)/TU$10,0)</f>
        <v/>
      </c>
      <c r="UB174" s="587" t="n"/>
      <c r="UC174" s="68">
        <f>IF(UB174&gt;0,((UB174-UB173)/UB173),0)</f>
        <v/>
      </c>
      <c r="UD174" s="68">
        <f>UC174-$V174</f>
        <v/>
      </c>
      <c r="UE174" s="68">
        <f>IF(UB174&gt;0,(UB174-UE$10)/UE$10,0)</f>
        <v/>
      </c>
      <c r="UF174" s="68" t="n"/>
      <c r="UG174" s="15">
        <f>IF(UB174&gt;0,(UB174-UB$10)/UB$10,0)</f>
        <v/>
      </c>
      <c r="UI174" s="587" t="n"/>
      <c r="UJ174" s="68">
        <f>IF(UI174&gt;0,((UI174-UI173)/UI173),0)</f>
        <v/>
      </c>
      <c r="UK174" s="68">
        <f>UJ174-$V174</f>
        <v/>
      </c>
      <c r="UL174" s="68">
        <f>IF(UI174&gt;0,(UI174-UL$10)/UL$10,0)</f>
        <v/>
      </c>
      <c r="UM174" s="68" t="n"/>
      <c r="UN174" s="15">
        <f>IF(UI174&gt;0,(UI174-UI$10)/UI$10,0)</f>
        <v/>
      </c>
      <c r="UP174" s="587" t="n"/>
      <c r="UQ174" s="68">
        <f>IF(UP174&gt;0,((UP174-UP173)/UP173),0)</f>
        <v/>
      </c>
      <c r="UR174" s="68">
        <f>UQ174-$V174</f>
        <v/>
      </c>
      <c r="US174" s="68">
        <f>IF(UP174&gt;0,(UP174-US$10)/US$10,0)</f>
        <v/>
      </c>
      <c r="UT174" s="68" t="n"/>
      <c r="UU174" s="15">
        <f>IF(UP174&gt;0,(UP174-UP$10)/UP$10,0)</f>
        <v/>
      </c>
      <c r="UW174" s="587" t="n"/>
      <c r="UX174" s="68">
        <f>IF(UW174&gt;0,((UW174-UW173)/UW173),0)</f>
        <v/>
      </c>
      <c r="UY174" s="68">
        <f>UX174-$V174</f>
        <v/>
      </c>
      <c r="UZ174" s="68">
        <f>IF(UW174&gt;0,(UW174-UZ$10)/UZ$10,0)</f>
        <v/>
      </c>
      <c r="VA174" s="68" t="n"/>
      <c r="VB174" s="15">
        <f>IF(UW174&gt;0,(UW174-UW$10)/UW$10,0)</f>
        <v/>
      </c>
      <c r="VD174" s="587" t="n"/>
      <c r="VE174" s="68">
        <f>IF(VD174&gt;0,((VD174-VD173)/VD173),0)</f>
        <v/>
      </c>
      <c r="VF174" s="68">
        <f>VE174-$V174</f>
        <v/>
      </c>
      <c r="VG174" s="68">
        <f>IF(VD174&gt;0,(VD174-VG$10)/VG$10,0)</f>
        <v/>
      </c>
      <c r="VH174" s="68" t="n"/>
      <c r="VI174" s="15">
        <f>IF(VD174&gt;0,(VD174-VD$10)/VD$10,0)</f>
        <v/>
      </c>
      <c r="VM174" s="21">
        <f>IF($C174&gt;0,(($IK$5*IG174)+($GT$5*GP174)+($JM$5*JI174)+($JF$5*JB174)+($IY$5*IU174)+($IR$5*IN174)+($ID$5*HZ174)+($HW$5*HS174)+($HP$5*HL174)+($HI$5*HE174)+($GF$5*GB174)+($FY$5*FU174)+($FR$5*FN174)+($FK$5*FG174)+($FD$5*EZ174)+($EW$5*ES174)+($EP$5*EL174)+($EI$5*EE174)+($EB$5*DX174)+($DU$5*DQ174)+($DN$5*DJ174)+($DG$5*DC174)+($CZ$5*CV174)+($CS$5*CO174)+($CL$5*CH174)+($CE$5*CA174)+($BX$5*BT174)+($BQ$5*BM174)+($BJ$5*BF174)+($BC$5*AY174)+($AV$5*AR174)+($AO$5*AK174)+($AH$5*AD174)+($JT$5*JP174)+($KA$5*JW174)+($KO$5*KK174)+($PR$5*PN174)+($GM$5*GI174)+($HA$5*GW174)+($KV$5*KR174)+($KH$5*KD174)+($LC$5*KY174)+($MS$5*MO174)+($ML$5*MH174)+($ME$5*MA174)+($LX$5*LT174)+($LQ$5*LM174)+($LJ$5*LF174)+(MV174*$MZ$5)+(NC174*$NG$5)+(NJ174*$NN$5)+($OI$5*OE174)+($NU$5*NQ174)+($OB$5*NX174)+($PK$5*PG174)+($OP$5*OL174)+($OW$5*OS174)+($PD$5*OZ174)+(PU174*$PY$5)+(QB174*$QF$5)+(QI174*$QM$5)+(QP174*$QT$5)+(QW174*$RA$5)+(RD174*$RH$5)+(RK174*$RO$5)+(RR174*$RV$5)+(RY174*$SC$5)+(SF174*$SJ$5)+(SM174*$SQ$5)+(ST174*$SX$5)+(TA174*$TE$5))+(TH174*$TL$5)+(TO174*$TS$5))/$VM$5</f>
        <v/>
      </c>
      <c r="VN174" s="538" t="n"/>
      <c r="VO174" s="21">
        <f>IF($C174&gt;0,(($IK$5*II174)+($GT$5*GR174)+($JM$5*JK174)+($JF$5*JD174)+($IY$5*IW174)+($IR$5*IP174)+($ID$5*IB174)+($HW$5*HU174)+($HP$5*HN174)+($HI$5*HG174)+($GF$5*GD174)+($FY$5*FW174)+($FR$5*FP174)+($FK$5*FI174)+($FD$5*FB174)+($EW$5*EU174)+($EP$5*EN174)+($EI$5*EG174)+($EB$5*DZ174)+($DU$5*DS174)+($DN$5*DL174)+($DG$5*DE174)+($CZ$5*CX174)+($CS$5*CQ174)+($CL$5*CJ174)+($CE$5*CC174)+($BX$5*BV174)+($BQ$5*BO174)+($BJ$5*BH174)+($BC$5*BA174)+($AV$5*AT174)+($AO$5*AM174)+($AH$5*AF174)+($KO$5*KM174)+($KH$5*KF174)+($KA$5*JY174)+($JT$5*JR174)+($PR$5*PP174)+($GM$5*GK174)+($HA$5*GY174)+($KV$5*KT174)+($LC$5*LA174)+($MS$5*MQ174)+($ML$5*MJ174)+($ME$5*MC174)+($LX$5*LV174)+($LQ$5*LO174)+($LJ$5*LH174)+(MX174*$MZ$5)+(NE174*$NG$5)+(NL174*$NN$5)+($OI$5*OG174)+($NU$5*NS174)+($OB$5*NZ174)+($PD$5*PB174)+($OW$5*OU174)+($OP$5*ON174)+($PK$5*PI174)+($PY$5*PW174)+($QF$5*QD174)+($QM$5*QK174)+($QT$5*QR174)+($RA$5*QY174)+($RH$5*RF174)+($RO$5*RM174)+(RT174*$RV$5)+(SA174*$SC$5)+(SH174*$SJ$5)+(SO174*$SQ$5)+(SV174*$SX$5)+(TC174*$TE$5)+(TJ174*$TL$5)+(TQ174*$TS$5))/$VM$5,0)</f>
        <v/>
      </c>
      <c r="VP174" s="14" t="n"/>
      <c r="VQ174" s="21">
        <f>IF($C174&gt;0,(($IK$5*IK174)+($GT$5*GT174)+($JM$5*JM174)+($JF$5*JF174)+($IY$5*IY174)+($IR$5*IR174)+($ID$5*ID174)+($HW$5*HW174)+($HP$5*HP174)+($HI$5*HI174)+($GF$5*GF174)+($FY$5*FY174)+($FR$5*FR174)+($FK$5*FK174)+($FD$5*FD174)+($EW$5*EW174)+($EP$5*EP174)+($EI$5*EI174)+($EB$5*EB174)+($DU$5*DU174)+($DN$5*DN174)+($DG$5*DG174)+($CZ$5*CZ174)+($CS$5*CS174)+($CL$5*CL174)+($CE$5*CE174)+($BX$5*BX174)+($BQ$5*BQ174)+($BJ$5*BJ174)+($BC$5*BC174)+($AV$5*AV174)+($AO$5*AO174)+($AH$5*AH174)+($KO$5*KO174)+($PR$5*PR174)+($GM$5*GM174)+($HA$5*HA174)+($KH$5*KH174)+($KA$5*KA174)+($JT$5*JT174)+($KV$5*KV174)+($LC$5*LC174)+($MS$5*MS174)+($ML$5*ML174)+($ME$5*ME174)+($LX$5*LX174)+($LQ$5*LQ174)+($LJ$5*LJ174)+($OI$5*OI174)+($NU$5*NU174)+($NN$5*NN174)+($NG$5*NG174)+($MZ$5*MZ174)+(OB174*$OB$5)+($PD$5*PD174)+($OW$5*OW174)+($OP$5*OP174)+($PK$5*PK174)+(PY174*$PY$5)+(QF174*$QF$5)+(QM174*$QM$5)+(QT174*$QT$5)+(RA174*$RA$5)+(RH174*$RH$5)+(RO174*$RO$5)+(RV174*$RV$5)+(SC174*$SC$5)+(SJ174*$SJ$5)+(SQ174*$SQ$5)+(SX174*$SX$5)+(TE174*$TE$5)+(TL174*$TL$5)+(TS174*$TS$5))/$VM$5,0)</f>
        <v/>
      </c>
    </row>
    <row r="175" ht="16" customHeight="1" s="545">
      <c r="A175" s="127" t="n">
        <v>45898</v>
      </c>
      <c r="B175" s="4">
        <f>A175</f>
        <v/>
      </c>
      <c r="C175" s="13" t="n">
        <v>45544.88</v>
      </c>
      <c r="D175" s="138">
        <f>IF(C175&gt;0,C175-C174,0)</f>
        <v/>
      </c>
      <c r="E175" s="68">
        <f>IF(C175&gt;0,D175/C174,0)</f>
        <v/>
      </c>
      <c r="F175" s="15">
        <f>IF(C175&gt;0,(C175-C$10)/C$10,0)</f>
        <v/>
      </c>
      <c r="G175" s="13" t="n">
        <v>6460.26</v>
      </c>
      <c r="H175" s="138">
        <f>IF(G175&gt;0,G175-G174,0)</f>
        <v/>
      </c>
      <c r="I175" s="68">
        <f>IF(G175&gt;0,H175/G174,0)</f>
        <v/>
      </c>
      <c r="J175" s="15">
        <f>IF(G175&gt;0,(G175-G$10)/G$10,0)</f>
        <v/>
      </c>
      <c r="K175" s="13" t="n">
        <v>21455.55</v>
      </c>
      <c r="L175" s="138">
        <f>IF(K175&gt;0,K175-K174,0)</f>
        <v/>
      </c>
      <c r="M175" s="68">
        <f>IF(K175&gt;0,L175/K174,0)</f>
        <v/>
      </c>
      <c r="N175" s="15">
        <f>IF(K175&gt;0,(K175-K$10)/K$10,0)</f>
        <v/>
      </c>
      <c r="O175" s="13" t="n">
        <v>2366.42</v>
      </c>
      <c r="P175" s="138">
        <f>IF(O175&gt;0,O175-O174,0)</f>
        <v/>
      </c>
      <c r="Q175" s="68">
        <f>IF(O175&gt;0,P175/O174,0)</f>
        <v/>
      </c>
      <c r="R175" s="15">
        <f>IF(O175&gt;0,(O175-O$10)/O$10,0)</f>
        <v/>
      </c>
      <c r="S175" s="18">
        <f>IF(O175&gt;0,(((O175*0.7)*Q175)+((K175*0.9)*M175)+((G175*0.65)*I175)+((C175*0.6)*E175))/(O175+K175+G175+C175),0)</f>
        <v/>
      </c>
      <c r="T175" s="121">
        <f>IF(O175&gt;0,(S175*200)+T174,0)</f>
        <v/>
      </c>
      <c r="U175" s="121">
        <f>T175</f>
        <v/>
      </c>
      <c r="V175" s="134">
        <f>IF(T175&gt;0,(T175-T174)/T174,0)</f>
        <v/>
      </c>
      <c r="W175" s="21">
        <f>IF(T175&gt;0,(T175-T$11)/T$11,0)</f>
        <v/>
      </c>
      <c r="X175" s="18">
        <f>IF(T175&gt;0,((Q175+M175+I175+E175)/4),0)</f>
        <v/>
      </c>
      <c r="Y175" s="353">
        <f>106153.74-14914.07</f>
        <v/>
      </c>
      <c r="Z175" s="15" t="n">
        <v>2e-06</v>
      </c>
      <c r="AA175" s="21">
        <f>Z175-$V175</f>
        <v/>
      </c>
      <c r="AC175" s="13" t="n">
        <v>250.1</v>
      </c>
      <c r="AD175" s="68">
        <f>IF(AC175&gt;0,((AC175-AC174)/AC174),0)</f>
        <v/>
      </c>
      <c r="AE175" s="68">
        <f>IF(AC175&gt;0,AD175-$V175,0)</f>
        <v/>
      </c>
      <c r="AF175" s="68">
        <f>IF(AC175&gt;0,(AC175-AF$10)/AF$10,0)</f>
        <v/>
      </c>
      <c r="AG175" s="68" t="n"/>
      <c r="AH175" s="15">
        <f>IF(AC175&gt;0,(AC175-AC$10)/AC$10,0)</f>
        <v/>
      </c>
      <c r="AJ175" s="13" t="n">
        <v>24.13</v>
      </c>
      <c r="AK175" s="68">
        <f>IF(AJ175&gt;0,((AJ175-AJ174)/AJ174),0)</f>
        <v/>
      </c>
      <c r="AL175" s="68">
        <f>IF(AJ175&gt;0,AK175-$V175,0)</f>
        <v/>
      </c>
      <c r="AM175" s="68">
        <f>IF(AJ175&gt;0,(AJ175-AM$10)/AM$10,0)</f>
        <v/>
      </c>
      <c r="AN175" s="68" t="n"/>
      <c r="AO175" s="15">
        <f>IF(AJ175&gt;0,(AJ175-AJ$10)/AJ$10,0)</f>
        <v/>
      </c>
      <c r="AQ175" s="13" t="n">
        <v>23.54</v>
      </c>
      <c r="AR175" s="68">
        <f>IF(AQ175&gt;0,((AQ175-AQ174)/AQ174),0)</f>
        <v/>
      </c>
      <c r="AS175" s="68">
        <f>IF(AQ175&gt;0,AR175-$V175,0)</f>
        <v/>
      </c>
      <c r="AT175" s="68">
        <f>IF(AQ175&gt;0,(AQ175-AT$10)/AT$10,0)</f>
        <v/>
      </c>
      <c r="AU175" s="68" t="n"/>
      <c r="AV175" s="15">
        <f>IF(AQ175&gt;0,(AQ175-AQ$10)/AQ$10,0)</f>
        <v/>
      </c>
      <c r="AX175" s="13" t="n">
        <v>224.76</v>
      </c>
      <c r="AY175" s="68">
        <f>IF(AX175&gt;0,((AX175-AX174)/AX174),0)</f>
        <v/>
      </c>
      <c r="AZ175" s="68">
        <f>IF(AX175&gt;0,AY175-$V175,0)</f>
        <v/>
      </c>
      <c r="BA175" s="68">
        <f>IF(AX175&gt;0,(AX175-BA$10)/BA$10,0)</f>
        <v/>
      </c>
      <c r="BB175" s="68" t="n"/>
      <c r="BC175" s="15">
        <f>IF(AX175&gt;0,(AX175-AX$10)/AX$10,0)</f>
        <v/>
      </c>
      <c r="BE175" s="13" t="n">
        <v>82.14</v>
      </c>
      <c r="BF175" s="68">
        <f>IF(BE175&gt;0,((BE175-BE174)/BE174),0)</f>
        <v/>
      </c>
      <c r="BG175" s="68">
        <f>IF(BE175&gt;0,BF175-$V175,0)</f>
        <v/>
      </c>
      <c r="BH175" s="68" t="n"/>
      <c r="BI175" s="68" t="n"/>
      <c r="BJ175" s="15">
        <f>IF(BE175&gt;0,(BE175-BE$10)/BE$10,0)</f>
        <v/>
      </c>
      <c r="BL175" s="13" t="n">
        <v>76.56</v>
      </c>
      <c r="BM175" s="68">
        <f>IF(BL175&gt;0,((BL175-BL174)/BL174),0)</f>
        <v/>
      </c>
      <c r="BN175" s="68">
        <f>IF(BL175&gt;0,BM175-$V175,0)</f>
        <v/>
      </c>
      <c r="BO175" s="68">
        <f>IF(BL175&gt;0,(BL175-BO$10)/BO$10,0)</f>
        <v/>
      </c>
      <c r="BP175" s="68" t="n"/>
      <c r="BQ175" s="15">
        <f>IF(BL175&gt;0,(BL175-BL$10)/BL$10,0)</f>
        <v/>
      </c>
      <c r="BS175" s="13" t="n">
        <v>44.19</v>
      </c>
      <c r="BT175" s="68">
        <f>IF(BS175&gt;0,((BS175-BS174)/BS174),0)</f>
        <v/>
      </c>
      <c r="BU175" s="68">
        <f>IF(BS175&gt;0,BT175-$V175,0)</f>
        <v/>
      </c>
      <c r="BV175" s="68">
        <f>IF(BS175&gt;0,(BS175-BV$10)/BV$10,0)</f>
        <v/>
      </c>
      <c r="BW175" s="68" t="n"/>
      <c r="BX175" s="15">
        <f>IF(BS175&gt;0,(BS175-BS$10)/BS$10,0)</f>
        <v/>
      </c>
      <c r="BZ175" s="13" t="n"/>
      <c r="CA175" s="68">
        <f>IF(BZ175&gt;0,((BZ175-BZ174)/BZ174),0)</f>
        <v/>
      </c>
      <c r="CB175" s="68">
        <f>IF(BZ175&gt;0,CA175-$V175,0)</f>
        <v/>
      </c>
      <c r="CC175" s="68">
        <f>IF(BZ175&gt;0,(BZ175-CC$10)/CC$10,0)</f>
        <v/>
      </c>
      <c r="CD175" s="68" t="n"/>
      <c r="CE175" s="15">
        <f>IF(BZ175&gt;0,(BZ175-BZ$10)/BZ$10,0)</f>
        <v/>
      </c>
      <c r="CG175" s="13" t="n">
        <v>30.39</v>
      </c>
      <c r="CH175" s="68">
        <f>IF(CG175&gt;0,((CG175-CG174)/CG174),0)</f>
        <v/>
      </c>
      <c r="CI175" s="68">
        <f>IF(CG175&gt;0,CH175-$V175,0)</f>
        <v/>
      </c>
      <c r="CJ175" s="68">
        <f>IF(CG175&gt;0,(CG175-CJ$10)/CJ$10,0)</f>
        <v/>
      </c>
      <c r="CK175" s="68" t="n"/>
      <c r="CL175" s="15">
        <f>IF(CG175&gt;0,(CG175-CG$10)/CG$10,0)</f>
        <v/>
      </c>
      <c r="CN175" s="13" t="n">
        <v>34.57</v>
      </c>
      <c r="CO175" s="68">
        <f>IF(CN175&gt;0,((CN175-CN174)/CN174),0)</f>
        <v/>
      </c>
      <c r="CP175" s="68">
        <f>IF(CN175&gt;0,CO175-$V175,0)</f>
        <v/>
      </c>
      <c r="CQ175" s="68">
        <f>IF(CN175&gt;0,(CN175-CQ$10)/CQ$10,0)</f>
        <v/>
      </c>
      <c r="CR175" s="68" t="n"/>
      <c r="CS175" s="15">
        <f>IF(CN175&gt;0,(CN175-CN$10)/CN$10,0)</f>
        <v/>
      </c>
      <c r="CU175" s="13" t="n">
        <v>39.6</v>
      </c>
      <c r="CV175" s="68">
        <f>IF(CU175&gt;0,((CU175-CU174)/CU174),0)</f>
        <v/>
      </c>
      <c r="CW175" s="68">
        <f>IF(CU175&gt;0,CV175-$V175,0)</f>
        <v/>
      </c>
      <c r="CX175" s="68">
        <f>IF(CU175&gt;0,(CU175-CX$10)/CX$10,0)</f>
        <v/>
      </c>
      <c r="CY175" s="68" t="n"/>
      <c r="CZ175" s="15">
        <f>IF(CU175&gt;0,(CU175-CU$10)/CU$10,0)</f>
        <v/>
      </c>
      <c r="DB175" s="13" t="n">
        <v>21.58</v>
      </c>
      <c r="DC175" s="68">
        <f>IF(DB175&gt;0,((DB175-DB174)/DB174),0)</f>
        <v/>
      </c>
      <c r="DD175" s="68">
        <f>IF(DB175&gt;0,DC175-$V175,0)</f>
        <v/>
      </c>
      <c r="DE175" s="68">
        <f>IF(DB175&gt;0,(DB175-DE$10)/DE$10,0)</f>
        <v/>
      </c>
      <c r="DF175" s="68" t="n"/>
      <c r="DG175" s="15">
        <f>IF(DB175&gt;0,(DB175-DB$10)/DB$10,0)</f>
        <v/>
      </c>
      <c r="DI175" s="13" t="n">
        <v>50</v>
      </c>
      <c r="DJ175" s="68">
        <f>IF(DI175&gt;0,((DI175-DI174)/DI174),0)</f>
        <v/>
      </c>
      <c r="DK175" s="68">
        <f>IF(DI175&gt;0,DJ175-$V175,0)</f>
        <v/>
      </c>
      <c r="DL175" s="68">
        <f>IF(DI175&gt;0,(DI175-DL$10)/DL$10,0)</f>
        <v/>
      </c>
      <c r="DM175" s="68" t="n"/>
      <c r="DN175" s="15">
        <f>IF(DI175&gt;0,(DI175-DI$10)/DI$10,0)</f>
        <v/>
      </c>
      <c r="DP175" s="13" t="n">
        <v>44.11</v>
      </c>
      <c r="DQ175" s="68">
        <f>IF(DP175&gt;0,((DP175-DP174)/DP174),0)</f>
        <v/>
      </c>
      <c r="DR175" s="68">
        <f>IF(DP175&gt;0,DQ175-$V175,0)</f>
        <v/>
      </c>
      <c r="DS175" s="68" t="n"/>
      <c r="DT175" s="68" t="n"/>
      <c r="DU175" s="15">
        <f>IF(DP175&gt;0,(DP175-DP$10)/DP$10,0)</f>
        <v/>
      </c>
      <c r="DV175" s="18" t="n"/>
      <c r="DW175" s="13" t="n">
        <v>37.32</v>
      </c>
      <c r="DX175" s="68">
        <f>IF(DW175&gt;0,((DW175-DW174)/DW174),0)</f>
        <v/>
      </c>
      <c r="DY175" s="68">
        <f>IF(DW175&gt;0,DX175-$V175,0)</f>
        <v/>
      </c>
      <c r="DZ175" s="68">
        <f>IF(DW175&gt;0,(DW175-DZ$10)/DZ$10,0)</f>
        <v/>
      </c>
      <c r="EA175" s="68" t="n"/>
      <c r="EB175" s="15">
        <f>IF(DW175&gt;0,(DW175-DW$10)/DW$10,0)</f>
        <v/>
      </c>
      <c r="ED175" s="13" t="n">
        <v>40.34</v>
      </c>
      <c r="EE175" s="68">
        <f>IF(ED175&gt;0,((ED175-ED174)/ED174),0)</f>
        <v/>
      </c>
      <c r="EF175" s="68">
        <f>IF(ED175&gt;0,EE175-$V175,0)</f>
        <v/>
      </c>
      <c r="EG175" s="68">
        <f>IF(ED175&gt;0,(ED175-EG$10)/EG$10,0)</f>
        <v/>
      </c>
      <c r="EH175" s="68" t="n"/>
      <c r="EI175" s="15">
        <f>IF(ED175&gt;0,(ED175-ED$10)/ED$10,0)</f>
        <v/>
      </c>
      <c r="EK175" s="13" t="n">
        <v>135.17</v>
      </c>
      <c r="EL175" s="68">
        <f>IF(EK175&gt;0,((EK175-EK174)/EK174),0)</f>
        <v/>
      </c>
      <c r="EM175" s="68">
        <f>IF(EK175&gt;0,EL175-$V175,0)</f>
        <v/>
      </c>
      <c r="EN175" s="68">
        <f>IF(EK175&gt;0,(EK175-EN$10)/EN$10,0)</f>
        <v/>
      </c>
      <c r="EO175" s="68" t="n"/>
      <c r="EP175" s="15">
        <f>IF(EK175&gt;0,(EK175-EK$10)/EK$10,0)</f>
        <v/>
      </c>
      <c r="ER175" s="13" t="n">
        <v>41.71</v>
      </c>
      <c r="ES175" s="68">
        <f>IF(ER175&gt;0,((ER175-ER174)/ER174),0)</f>
        <v/>
      </c>
      <c r="ET175" s="68">
        <f>IF(ER175&gt;0,ES175-$V175,0)</f>
        <v/>
      </c>
      <c r="EU175" s="68">
        <f>IF(ER175&gt;0,(ER175-EU$10)/EU$10,0)</f>
        <v/>
      </c>
      <c r="EV175" s="68" t="n"/>
      <c r="EW175" s="15">
        <f>IF(ER175&gt;0,(ER175-ER$10)/ER$10,0)</f>
        <v/>
      </c>
      <c r="EY175" s="13" t="n">
        <v>45.12</v>
      </c>
      <c r="EZ175" s="68">
        <f>IF(EY175&gt;0,((EY175-EY174)/EY174),0)</f>
        <v/>
      </c>
      <c r="FA175" s="68">
        <f>IF(EY175&gt;0,EZ175-$V175,0)</f>
        <v/>
      </c>
      <c r="FB175" s="68" t="n"/>
      <c r="FC175" s="68" t="n"/>
      <c r="FD175" s="15">
        <f>IF(EY175&gt;0,(EY175-EY$10)/EY$10,0)</f>
        <v/>
      </c>
      <c r="FF175" s="13" t="n">
        <v>61.43</v>
      </c>
      <c r="FG175" s="68">
        <f>IF(FF175&gt;0,((FF175-FF174)/FF174),0)</f>
        <v/>
      </c>
      <c r="FH175" s="68">
        <f>IF(FF175&gt;0,FG175-$V175,0)</f>
        <v/>
      </c>
      <c r="FI175" s="68">
        <f>IF(FF175&gt;0,(FF175-FI$10)/FI$10,0)</f>
        <v/>
      </c>
      <c r="FJ175" s="68" t="n"/>
      <c r="FK175" s="15">
        <f>IF(FF175&gt;0,(FF175-FF$10)/FF$10,0)</f>
        <v/>
      </c>
      <c r="FM175" s="13" t="n">
        <v>199.15</v>
      </c>
      <c r="FN175" s="68">
        <f>IF(FM175&gt;0,((FM175-FM174)/FM174),0)</f>
        <v/>
      </c>
      <c r="FO175" s="68">
        <f>IF(FM175&gt;0,FN175-$V175,0)</f>
        <v/>
      </c>
      <c r="FP175" s="68">
        <f>IF(FM175&gt;0,(FM175-FP$10)/FP$10,0)</f>
        <v/>
      </c>
      <c r="FQ175" s="68" t="n"/>
      <c r="FR175" s="15">
        <f>IF(FM175&gt;0,(FM175-FM$10)/FM$10,0)</f>
        <v/>
      </c>
      <c r="FT175" s="13" t="n">
        <v>92.73</v>
      </c>
      <c r="FU175" s="68">
        <f>IF(FT175&gt;0,((FT175-FT174)/FT174),0)</f>
        <v/>
      </c>
      <c r="FV175" s="68">
        <f>IF(FT175&gt;0,FU175-$V175,0)</f>
        <v/>
      </c>
      <c r="FW175" s="68">
        <f>IF(FT175&gt;0,(FT175-FW$10)/FW$10,0)</f>
        <v/>
      </c>
      <c r="FX175" s="68" t="n"/>
      <c r="FY175" s="15">
        <f>IF(FT175&gt;0,(FT175-FT$10)/FT$10,0)</f>
        <v/>
      </c>
      <c r="GA175" s="13" t="n">
        <v>18.64</v>
      </c>
      <c r="GB175" s="68">
        <f>IF(GA175&gt;0,((GA175-GA174)/GA174),0)</f>
        <v/>
      </c>
      <c r="GC175" s="68">
        <f>IF(GA175&gt;0,GB175-$V175,0)</f>
        <v/>
      </c>
      <c r="GD175" s="68" t="n"/>
      <c r="GE175" s="68" t="n"/>
      <c r="GF175" s="15">
        <f>IF(GA175&gt;0,(GA175-GA$10)/GA$10,0)</f>
        <v/>
      </c>
      <c r="GG175" s="18" t="n"/>
      <c r="GH175" s="13" t="n">
        <v>20.49</v>
      </c>
      <c r="GI175" s="68">
        <f>IF(GH175&gt;0,((GH175-GH174)/GH174),0)</f>
        <v/>
      </c>
      <c r="GJ175" s="68">
        <f>IF(GH175&gt;0,GI175-$V175,0)</f>
        <v/>
      </c>
      <c r="GK175" s="68">
        <f>IF(GH175&gt;0,(GH175-GK$10)/GK$10,0)</f>
        <v/>
      </c>
      <c r="GL175" s="68" t="n"/>
      <c r="GM175" s="15">
        <f>IF(GH175&gt;0,(GH175-GH$10)/GH$10,0)</f>
        <v/>
      </c>
      <c r="GO175" s="13" t="n">
        <v>26.6</v>
      </c>
      <c r="GP175" s="68">
        <f>IF(GO175&gt;0,((GO175-GO174)/GO174),0)</f>
        <v/>
      </c>
      <c r="GQ175" s="68">
        <f>IF(GO175&gt;0,GP175-$V175,0)</f>
        <v/>
      </c>
      <c r="GR175" s="68" t="n"/>
      <c r="GS175" s="68" t="n"/>
      <c r="GT175" s="15">
        <f>IF(GO175&gt;0,(GO175-GO$10)/GO$10,0)</f>
        <v/>
      </c>
      <c r="GV175" s="13" t="n">
        <v>16.29</v>
      </c>
      <c r="GW175" s="68">
        <f>IF(GV175&gt;0,((GV175-GV174)/GV174),0)</f>
        <v/>
      </c>
      <c r="GX175" s="68">
        <f>IF(GV175&gt;0,GW175-$V175,0)</f>
        <v/>
      </c>
      <c r="GY175" s="68">
        <f>IF(GV175&gt;0,(GV175-GY$10)/GY$10,0)</f>
        <v/>
      </c>
      <c r="GZ175" s="68" t="n"/>
      <c r="HA175" s="15">
        <f>IF(GV175&gt;0,(GV175-GV$10)/GV$10,0)</f>
        <v/>
      </c>
      <c r="HD175" s="26" t="n">
        <v>333.86</v>
      </c>
      <c r="HE175" s="68">
        <f>IF(HD175&gt;0,((HD175-HD174)/HD174),0)</f>
        <v/>
      </c>
      <c r="HF175" s="68">
        <f>IF(HD175&gt;0,HE175-$V175,0)</f>
        <v/>
      </c>
      <c r="HG175" s="68">
        <f>IF(HD175&gt;0,(HD175-HG$10)/HG$10,0)</f>
        <v/>
      </c>
      <c r="HH175" s="68" t="n"/>
      <c r="HI175" s="15">
        <f>IF(HD175&gt;0,(HD175-HD$10)/HD$10,0)</f>
        <v/>
      </c>
      <c r="HK175" s="13" t="n">
        <v>65.84</v>
      </c>
      <c r="HL175" s="68">
        <f>IF(HK175&gt;0,((HK175-HK174)/HK174),0)</f>
        <v/>
      </c>
      <c r="HM175" s="68">
        <f>IF(HK175&gt;0,HL175-$V175,0)</f>
        <v/>
      </c>
      <c r="HN175" s="68">
        <f>IF(HK175&gt;0,(HK175-HN$10)/HN$10,0)</f>
        <v/>
      </c>
      <c r="HO175" s="68" t="n"/>
      <c r="HP175" s="15">
        <f>IF(HK175&gt;0,(HK175-HK$10)/HK$10,0)</f>
        <v/>
      </c>
      <c r="HR175" s="13" t="n">
        <v>114.36</v>
      </c>
      <c r="HS175" s="68">
        <f>IF(HR175&gt;0,((HR175-HR174)/HR174),0)</f>
        <v/>
      </c>
      <c r="HT175" s="68">
        <f>IF(HR175&gt;0,HS175-$V175,0)</f>
        <v/>
      </c>
      <c r="HU175" s="68">
        <f>IF(HR175&gt;0,(HR175-HU$10)/HU$10,0)</f>
        <v/>
      </c>
      <c r="HV175" s="68" t="n"/>
      <c r="HW175" s="15">
        <f>IF(HR175&gt;0,(HR175-HR$10)/HR$10,0)</f>
        <v/>
      </c>
      <c r="HY175" s="13" t="n">
        <v>174.11</v>
      </c>
      <c r="HZ175" s="68">
        <f>IF(HY175&gt;0,((HY175-HY174)/HY174),0)</f>
        <v/>
      </c>
      <c r="IA175" s="68">
        <f>IF(HY175&gt;0,HZ175-$V175,0)</f>
        <v/>
      </c>
      <c r="IB175" s="68">
        <f>IF(HY175&gt;0,(HY175-IB$10)/IB$10,0)</f>
        <v/>
      </c>
      <c r="IC175" s="68" t="n"/>
      <c r="ID175" s="15">
        <f>IF(HY175&gt;0,(HY175-HY$10)/HY$10,0)</f>
        <v/>
      </c>
      <c r="IF175" s="13" t="n">
        <v>297.39</v>
      </c>
      <c r="IG175" s="68">
        <f>IF(IF175&gt;0,((IF175-IF174)/IF174),0)</f>
        <v/>
      </c>
      <c r="IH175" s="68">
        <f>IF(IF175&gt;0,IG175-$V175,0)</f>
        <v/>
      </c>
      <c r="II175" s="68">
        <f>IF(IF175&gt;0,(IF175-II$10)/II$10,0)</f>
        <v/>
      </c>
      <c r="IJ175" s="68" t="n"/>
      <c r="IK175" s="15">
        <f>IF(IF175&gt;0,(IF175-IF$10)/IF$10,0)</f>
        <v/>
      </c>
      <c r="IM175" s="13" t="n">
        <v>270.79</v>
      </c>
      <c r="IN175" s="68">
        <f>IF(IM175&gt;0,((IM175-IM174)/IM174),0)</f>
        <v/>
      </c>
      <c r="IO175" s="68">
        <f>IF(IM175&gt;0,IN175-$V175,0)</f>
        <v/>
      </c>
      <c r="IP175" s="68">
        <f>IF(IM175&gt;0,(IM175-IP$10)/IP$10,0)</f>
        <v/>
      </c>
      <c r="IQ175" s="68" t="n"/>
      <c r="IR175" s="15">
        <f>IF(IM175&gt;0,(IM175-IM$10)/IM$10,0)</f>
        <v/>
      </c>
      <c r="IT175" s="13" t="n">
        <v>77.39</v>
      </c>
      <c r="IU175" s="68">
        <f>IF(IT175&gt;0,((IT175-IT174)/IT174),0)</f>
        <v/>
      </c>
      <c r="IV175" s="68">
        <f>IF(IT175&gt;0,IU175-$V175,0)</f>
        <v/>
      </c>
      <c r="IW175" s="68">
        <f>IF(IT175&gt;0,(IT175-IW$10)/IW$10,0)</f>
        <v/>
      </c>
      <c r="IX175" s="68" t="n"/>
      <c r="IY175" s="15">
        <f>IF(IT175&gt;0,(IT175-IT$10)/IT$10,0)</f>
        <v/>
      </c>
      <c r="JA175" s="13" t="n">
        <v>738.7</v>
      </c>
      <c r="JB175" s="68">
        <f>IF(JA175&gt;0,((JA175-JA174)/JA174),0)</f>
        <v/>
      </c>
      <c r="JC175" s="68">
        <f>IF(JA175&gt;0,JB175-$V175,0)</f>
        <v/>
      </c>
      <c r="JD175" s="68">
        <f>IF(JA175&gt;0,(JA175-JD$10)/JD$10,0)</f>
        <v/>
      </c>
      <c r="JE175" s="68" t="n"/>
      <c r="JF175" s="15">
        <f>IF(JA175&gt;0,(JA175-JA$10)/JA$10,0)</f>
        <v/>
      </c>
      <c r="JH175" s="13" t="n">
        <v>506.69</v>
      </c>
      <c r="JI175" s="68">
        <f>IF(JH175&gt;0,((JH175-JH174)/JH174),0)</f>
        <v/>
      </c>
      <c r="JJ175" s="68">
        <f>IF(JH175&gt;0,JI175-$V175,0)</f>
        <v/>
      </c>
      <c r="JK175" s="68">
        <f>IF(JH175&gt;0,(JH175-JK$10)/JK$10,0)</f>
        <v/>
      </c>
      <c r="JL175" s="68" t="n"/>
      <c r="JM175" s="15">
        <f>IF(JH175&gt;0,(JH175-JH$10)/JH$10,0)</f>
        <v/>
      </c>
      <c r="JO175" s="13" t="n">
        <v>28.14</v>
      </c>
      <c r="JP175" s="68">
        <f>IF(JO175&gt;0,((JO175-JO174)/JO174),0)</f>
        <v/>
      </c>
      <c r="JQ175" s="68">
        <f>IF(JO175&gt;0,JP175-$V175,0)</f>
        <v/>
      </c>
      <c r="JR175" s="68">
        <f>IF(JO175&gt;0,(JO175-JR$10)/JR$10,0)</f>
        <v/>
      </c>
      <c r="JS175" s="68" t="n"/>
      <c r="JT175" s="15">
        <f>IF(JO175&gt;0,(JO175-JO$10)/JO$10,0)</f>
        <v/>
      </c>
      <c r="JV175" s="13" t="n">
        <v>2.32</v>
      </c>
      <c r="JW175" s="68">
        <f>IF(JV175&gt;0,((JV175-JV174)/JV174),0)</f>
        <v/>
      </c>
      <c r="JX175" s="68">
        <f>IF(JV175&gt;0,JW175-$V175,0)</f>
        <v/>
      </c>
      <c r="JY175" s="68">
        <f>IF(JV175&gt;0,(JV175-JY$10)/JY$10,0)</f>
        <v/>
      </c>
      <c r="JZ175" s="68" t="n"/>
      <c r="KA175" s="15">
        <f>IF(JV175&gt;0,(JV175-JV$10)/JV$10,0)</f>
        <v/>
      </c>
      <c r="KC175" s="13" t="n">
        <v>23.22</v>
      </c>
      <c r="KD175" s="68">
        <f>IF(KC175&gt;0,((KC175-KC174)/KC174),0)</f>
        <v/>
      </c>
      <c r="KE175" s="68">
        <f>IF(KC175&gt;0,KD175-$V175,0)</f>
        <v/>
      </c>
      <c r="KF175" s="68">
        <f>IF(KC175&gt;0,(KC175-KF$10)/KF$10,0)</f>
        <v/>
      </c>
      <c r="KG175" s="68" t="n"/>
      <c r="KH175" s="15">
        <f>IF(KC175&gt;0,(KC175-KC$10)/KC$10,0)</f>
        <v/>
      </c>
      <c r="KI175" s="18" t="n"/>
      <c r="KJ175" s="13" t="n">
        <v>123.06</v>
      </c>
      <c r="KK175" s="68">
        <f>IF(KJ175&gt;0,((KJ175-KJ174)/KJ174),0)</f>
        <v/>
      </c>
      <c r="KL175" s="68">
        <f>IF(KJ175&gt;0,KK175-$V175,0)</f>
        <v/>
      </c>
      <c r="KM175" s="68">
        <f>IF(KJ175&gt;0,(KJ175-KM$10)/KM$10,0)</f>
        <v/>
      </c>
      <c r="KN175" s="68" t="n"/>
      <c r="KO175" s="15">
        <f>IF(KJ175&gt;0,(KJ175-KJ$10)/KJ$10,0)</f>
        <v/>
      </c>
      <c r="KQ175" s="13" t="n">
        <v>1.96</v>
      </c>
      <c r="KR175" s="68">
        <f>IF(KQ175&gt;0,((KQ175-KQ174)/KQ174),0)</f>
        <v/>
      </c>
      <c r="KS175" s="68">
        <f>IF(KQ175&gt;0,KR175-$V175,0)</f>
        <v/>
      </c>
      <c r="KT175" s="68">
        <f>IF(KQ175&gt;0,(KQ175-KT$10)/KT$10,0)</f>
        <v/>
      </c>
      <c r="KU175" s="68" t="n"/>
      <c r="KV175" s="15">
        <f>IF(KQ175&gt;0,(KQ175-KQ$10)/KQ$10,0)</f>
        <v/>
      </c>
      <c r="KW175" s="18" t="n"/>
      <c r="KX175" s="13" t="n">
        <v>47.43</v>
      </c>
      <c r="KY175" s="68">
        <f>IF(KX175&gt;0,((KX175-KX174)/KX174),0)</f>
        <v/>
      </c>
      <c r="KZ175" s="68">
        <f>IF(KX175&gt;0,KY175-$V175,0)</f>
        <v/>
      </c>
      <c r="LA175" s="68">
        <f>IF(KX175&gt;0,(KX175-LA$10)/LA$10,0)</f>
        <v/>
      </c>
      <c r="LB175" s="68" t="n"/>
      <c r="LC175" s="15">
        <f>IF(KX175&gt;0,(KX175-KX$10)/KX$10,0)</f>
        <v/>
      </c>
      <c r="LD175" s="18" t="n"/>
      <c r="LE175" s="13" t="n">
        <v>51.84</v>
      </c>
      <c r="LF175" s="68">
        <f>IF(LE175&gt;0,((LE175-LE174)/LE174),0)</f>
        <v/>
      </c>
      <c r="LG175" s="68">
        <f>IF(LE175&gt;0,LF175-$V175,0)</f>
        <v/>
      </c>
      <c r="LH175" s="68">
        <f>IF(LE175&gt;0,(LE175-LH$10)/LH$10,0)</f>
        <v/>
      </c>
      <c r="LI175" s="68" t="n"/>
      <c r="LJ175" s="15">
        <f>IF(LE175&gt;0,(LE175-LE$10)/LE$10,0)</f>
        <v/>
      </c>
      <c r="LL175" s="13" t="n">
        <v>144.17</v>
      </c>
      <c r="LM175" s="68">
        <f>IF(LL175&gt;0,((LL175-LL174)/LL174),0)</f>
        <v/>
      </c>
      <c r="LN175" s="68">
        <f>IF(LL175&gt;0,LM175-$V175,0)</f>
        <v/>
      </c>
      <c r="LO175" s="68">
        <f>IF(LL175&gt;0,(LL175-LO$10)/LO$10,0)</f>
        <v/>
      </c>
      <c r="LP175" s="68" t="n"/>
      <c r="LQ175" s="15">
        <f>IF(LL175&gt;0,(LL175-LL$10)/LL$10,0)</f>
        <v/>
      </c>
      <c r="LS175" s="13" t="n">
        <v>20.9</v>
      </c>
      <c r="LT175" s="68">
        <f>IF(LS175&gt;0,((LS175-LS174)/LS174),0)</f>
        <v/>
      </c>
      <c r="LU175" s="68">
        <f>IF(LS175&gt;0,LT175-$V175,0)</f>
        <v/>
      </c>
      <c r="LV175" s="68" t="n"/>
      <c r="LW175" s="68" t="n"/>
      <c r="LX175" s="15">
        <f>IF(LS175&gt;0,(LS175-LS$10)/LS$10,0)</f>
        <v/>
      </c>
      <c r="LZ175" s="13" t="n">
        <v>14.34</v>
      </c>
      <c r="MA175" s="68">
        <f>IF(LZ175&gt;0,((LZ175-LZ174)/LZ174),0)</f>
        <v/>
      </c>
      <c r="MB175" s="68">
        <f>IF(LZ175&gt;0,MA175-$V175,0)</f>
        <v/>
      </c>
      <c r="MC175" s="68">
        <f>IF(LZ175&gt;0,(LZ175-MC$10)/MC$10,0)</f>
        <v/>
      </c>
      <c r="MD175" s="68" t="n"/>
      <c r="ME175" s="15">
        <f>IF(LZ175&gt;0,(LZ175-LZ$10)/LZ$10,0)</f>
        <v/>
      </c>
      <c r="MG175" s="13" t="n">
        <v>73.64</v>
      </c>
      <c r="MH175" s="68">
        <f>IF(MG175&gt;0,((MG175-MG174)/MG174),0)</f>
        <v/>
      </c>
      <c r="MI175" s="68">
        <f>IF(MG175&gt;0,MH175-$V175,0)</f>
        <v/>
      </c>
      <c r="MJ175" s="68">
        <f>IF(MG175&gt;0,(MG175-MJ$10)/MJ$10,0)</f>
        <v/>
      </c>
      <c r="MK175" s="68" t="n"/>
      <c r="ML175" s="15">
        <f>IF(MG175&gt;0,(MG175-MG$10)/MG$10,0)</f>
        <v/>
      </c>
      <c r="MN175" s="13" t="n">
        <v>162.04</v>
      </c>
      <c r="MO175" s="68">
        <f>IF(MN175&gt;0,((MN175-MN174)/MN174),0)</f>
        <v/>
      </c>
      <c r="MP175" s="68">
        <f>IF(MN175&gt;0,MO175-$V175,0)</f>
        <v/>
      </c>
      <c r="MQ175" s="68">
        <f>IF(MN175&gt;0,(MN175-MQ$10)/MQ$10,0)</f>
        <v/>
      </c>
      <c r="MR175" s="68" t="n"/>
      <c r="MS175" s="15">
        <f>IF(MN175&gt;0,(MN175-MN$10)/MN$10,0)</f>
        <v/>
      </c>
      <c r="MU175" s="13" t="n">
        <v>18.87</v>
      </c>
      <c r="MV175" s="68">
        <f>IF(MU175&gt;0,((MU175-MU174)/MU174),0)</f>
        <v/>
      </c>
      <c r="MW175" s="68">
        <f>IF(MU175&gt;0,MV175-$V175,0)</f>
        <v/>
      </c>
      <c r="MX175" s="68">
        <f>IF(MU175&gt;0,(MU175-MX$10)/MX$10,0)</f>
        <v/>
      </c>
      <c r="MY175" s="68" t="n"/>
      <c r="MZ175" s="15">
        <f>IF(MU175&gt;0,(MU175-MU$10)/MU$10,0)</f>
        <v/>
      </c>
      <c r="NB175" s="13" t="n">
        <v>275.2</v>
      </c>
      <c r="NC175" s="68">
        <f>IF(NB175&gt;0,((NB175-NB174)/NB174),0)</f>
        <v/>
      </c>
      <c r="ND175" s="68">
        <f>IF(NB175&gt;0,NC175-$V175,0)</f>
        <v/>
      </c>
      <c r="NE175" s="68">
        <f>IF(NB175&gt;0,(NB175-NE$10)/NE$10,0)</f>
        <v/>
      </c>
      <c r="NF175" s="68" t="n"/>
      <c r="NG175" s="15">
        <f>IF(NB175&gt;0,(NB175-NB$10)/NB$10,0)</f>
        <v/>
      </c>
      <c r="NI175" s="13" t="n">
        <v>8.51</v>
      </c>
      <c r="NJ175" s="68">
        <f>IF(NI175&gt;0,((NI175-NI174)/NI174),0)</f>
        <v/>
      </c>
      <c r="NK175" s="68">
        <f>IF(NI175&gt;0,NJ175-$V175,0)</f>
        <v/>
      </c>
      <c r="NL175" s="68">
        <f>IF(NI175&gt;0,(NI175-NL$10)/NL$10,0)</f>
        <v/>
      </c>
      <c r="NM175" s="68" t="n"/>
      <c r="NN175" s="15">
        <f>IF(NI175&gt;0,(NI175-NI$10)/NI$10,0)</f>
        <v/>
      </c>
      <c r="NP175" s="13" t="n">
        <v>612.97</v>
      </c>
      <c r="NQ175" s="68">
        <f>IF(NP175&gt;0,((NP175-NP174)/NP174),0)</f>
        <v/>
      </c>
      <c r="NR175" s="68">
        <f>IF(NP175&gt;0,NQ175-$V175,0)</f>
        <v/>
      </c>
      <c r="NS175" s="68">
        <f>IF(NP175&gt;0,(NP175-NS$10)/NS$10,0)</f>
        <v/>
      </c>
      <c r="NT175" s="68" t="n"/>
      <c r="NU175" s="15">
        <f>IF(NP175&gt;0,(NP175-NP$10)/NP$10,0)</f>
        <v/>
      </c>
      <c r="NW175" s="13" t="n">
        <v>212.91</v>
      </c>
      <c r="NX175" s="68">
        <f>IF(NW175&gt;0,((NW175-NW174)/NW174),0)</f>
        <v/>
      </c>
      <c r="NY175" s="68">
        <f>IF(NW175&gt;0,NX175-$V175,0)</f>
        <v/>
      </c>
      <c r="NZ175" s="68">
        <f>IF(NW175&gt;0,(NW175-NZ$10)/NZ$10,0)</f>
        <v/>
      </c>
      <c r="OA175" s="68" t="n"/>
      <c r="OB175" s="15">
        <f>IF(NW175&gt;0,(NW175-NW$10)/NW$10,0)</f>
        <v/>
      </c>
      <c r="OD175" s="13" t="n">
        <v>2.94</v>
      </c>
      <c r="OE175" s="68">
        <f>IF(OD175&gt;0,((OD175-OD174)/OD174),0)</f>
        <v/>
      </c>
      <c r="OF175" s="68">
        <f>IF(OD175&gt;0,OE175-$V175,0)</f>
        <v/>
      </c>
      <c r="OG175" s="68">
        <f>IF(OD175&gt;0,(OD175-OG$10)/OG$10,0)</f>
        <v/>
      </c>
      <c r="OH175" s="68" t="n"/>
      <c r="OI175" s="15">
        <f>IF(OD175&gt;0,(OD175-OD$10)/OD$10,0)</f>
        <v/>
      </c>
      <c r="OK175" s="13" t="n">
        <v>201.73</v>
      </c>
      <c r="OL175" s="68">
        <f>IF(OK175&gt;0,((OK175-OK174)/OK174),0)</f>
        <v/>
      </c>
      <c r="OM175" s="68">
        <f>IF(OK175&gt;0,OL175-$V175,0)</f>
        <v/>
      </c>
      <c r="ON175" s="68">
        <f>IF(OK175&gt;0,(OK175-ON$10)/ON$10,0)</f>
        <v/>
      </c>
      <c r="OO175" s="68" t="n"/>
      <c r="OP175" s="15">
        <f>IF(OK175&gt;0,(OK175-OK$10)/OK$10,0)</f>
        <v/>
      </c>
      <c r="OR175" s="13" t="n">
        <v>5.36</v>
      </c>
      <c r="OS175" s="68">
        <f>IF(OR175&gt;0,((OR175-OR174)/OR174),0)</f>
        <v/>
      </c>
      <c r="OT175" s="68">
        <f>IF(OR175&gt;0,OS175-$V175,0)</f>
        <v/>
      </c>
      <c r="OU175" s="68">
        <f>IF(OR175&gt;0,(OR175-OU$10)/OU$10,0)</f>
        <v/>
      </c>
      <c r="OV175" s="68" t="n"/>
      <c r="OW175" s="15">
        <f>IF(OR175&gt;0,(OR175-OR$10)/OR$10,0)</f>
        <v/>
      </c>
      <c r="OY175" s="13" t="n">
        <v>158.6</v>
      </c>
      <c r="OZ175" s="68">
        <f>IF(OY175&gt;0,((OY175-OY174)/OY174),0)</f>
        <v/>
      </c>
      <c r="PA175" s="68">
        <f>IF(OY175&gt;0,OZ175-$V175,0)</f>
        <v/>
      </c>
      <c r="PB175" s="68">
        <f>IF(OY175&gt;0,(OY175-PB$10)/PB$10,0)</f>
        <v/>
      </c>
      <c r="PC175" s="68" t="n"/>
      <c r="PD175" s="15">
        <f>IF(OY175&gt;0,(OY175-OY$10)/OY$10,0)</f>
        <v/>
      </c>
      <c r="PE175" s="18" t="n"/>
      <c r="PF175" s="13" t="n">
        <v>277.62</v>
      </c>
      <c r="PG175" s="68">
        <f>IF(PF175&gt;0,((PF175-PF174)/PF174),0)</f>
        <v/>
      </c>
      <c r="PH175" s="68">
        <f>IF(PF175&gt;0,PG175-$V175,0)</f>
        <v/>
      </c>
      <c r="PI175" s="68">
        <f>IF(PF175&gt;0,(PF175-PI$10)/PI$10,0)</f>
        <v/>
      </c>
      <c r="PJ175" s="68" t="n"/>
      <c r="PK175" s="15">
        <f>IF(PF175&gt;0,(PF175-PF$10)/PF$10,0)</f>
        <v/>
      </c>
      <c r="PM175" s="13" t="n"/>
      <c r="PN175" s="68">
        <f>IF(PM175&gt;0,((PM175-PM174)/PM174),0)</f>
        <v/>
      </c>
      <c r="PO175" s="68">
        <f>PN175-$V175</f>
        <v/>
      </c>
      <c r="PP175" s="68">
        <f>IF(PM175&gt;0,(PM175-PP$10)/PP$10,0)</f>
        <v/>
      </c>
      <c r="PQ175" s="68" t="n"/>
      <c r="PR175" s="15">
        <f>IF(PM175&gt;0,(PM175-PM$10)/PM$10,0)</f>
        <v/>
      </c>
      <c r="PT175" s="13" t="n">
        <v>11.57</v>
      </c>
      <c r="PU175" s="68">
        <f>IF(PT175&gt;0,((PT175-PT174)/PT174),0)</f>
        <v/>
      </c>
      <c r="PV175" s="68">
        <f>IF(PT175&gt;0,PU175-$V175,0)</f>
        <v/>
      </c>
      <c r="PW175" s="68">
        <f>IF(PT175&gt;0,(PT175-PW$10)/PW$10,0)</f>
        <v/>
      </c>
      <c r="PX175" s="68" t="n"/>
      <c r="PY175" s="15">
        <f>IF(PT175&gt;0,(PT175-PT$10)/PT$10,0)</f>
        <v/>
      </c>
      <c r="QA175" s="13" t="n">
        <v>271.15</v>
      </c>
      <c r="QB175" s="68">
        <f>IF(QA175&gt;0,((QA175-QA174)/QA174),0)</f>
        <v/>
      </c>
      <c r="QC175" s="68">
        <f>IF(QA175&gt;0,QB175-$V175,0)</f>
        <v/>
      </c>
      <c r="QD175" s="68">
        <f>IF(QA175&gt;0,(QA175-QD$10)/QD$10,0)</f>
        <v/>
      </c>
      <c r="QE175" s="68" t="n"/>
      <c r="QF175" s="15">
        <f>IF(QA175&gt;0,(QA175-QA$10)/QA$10,0)</f>
        <v/>
      </c>
      <c r="QH175" s="13" t="n">
        <v>1.792</v>
      </c>
      <c r="QI175" s="68">
        <f>IF(QH175&gt;0,((QH175-QH174)/QH174),0)</f>
        <v/>
      </c>
      <c r="QJ175" s="68">
        <f>IF(QH175&gt;0,QI175-$V175,0)</f>
        <v/>
      </c>
      <c r="QK175" s="68">
        <f>IF(QH175&gt;0,(QH175-QK$10)/QK$10,0)</f>
        <v/>
      </c>
      <c r="QL175" s="68" t="n"/>
      <c r="QM175" s="15">
        <f>IF(QH175&gt;0,(QH175-QH$10)/QH$10,0)</f>
        <v/>
      </c>
      <c r="QO175" s="13" t="n">
        <v>14.92</v>
      </c>
      <c r="QP175" s="68">
        <f>IF(QO175&gt;0,((QO175-QO174)/QO174),0)</f>
        <v/>
      </c>
      <c r="QQ175" s="68">
        <f>IF(QO175&gt;0,QP175-$V175,0)</f>
        <v/>
      </c>
      <c r="QR175" s="68">
        <f>IF(QO175&gt;0,(QO175-QR$10)/QR$10,0)</f>
        <v/>
      </c>
      <c r="QS175" s="68" t="n"/>
      <c r="QT175" s="15">
        <f>IF(QO175&gt;0,(QO175-QO$10)/QO$10,0)</f>
        <v/>
      </c>
      <c r="QV175" s="13" t="n">
        <v>2.852</v>
      </c>
      <c r="QW175" s="68">
        <f>IF(QV175&gt;0,((QV175-QV174)/QV174),0)</f>
        <v/>
      </c>
      <c r="QX175" s="68">
        <f>IF(QV175&gt;0,QW175-$V175,0)</f>
        <v/>
      </c>
      <c r="QY175" s="68">
        <f>IF(QV175&gt;0,(QV175-QY$10)/QY$10,0)</f>
        <v/>
      </c>
      <c r="QZ175" s="68" t="n"/>
      <c r="RA175" s="15">
        <f>IF(QV175&gt;0,(QV175-QV$10)/QV$10,0)</f>
        <v/>
      </c>
      <c r="RC175" s="13" t="n">
        <v>44.57</v>
      </c>
      <c r="RD175" s="68">
        <f>IF(RC175&gt;0,((RC175-RC174)/RC174),0)</f>
        <v/>
      </c>
      <c r="RE175" s="68">
        <f>IF(RC175&gt;0,RD175-$V175,0)</f>
        <v/>
      </c>
      <c r="RF175" s="68">
        <f>IF(RC175&gt;0,(RC175-RF$10)/RF$10,0)</f>
        <v/>
      </c>
      <c r="RG175" s="68" t="n"/>
      <c r="RH175" s="15">
        <f>IF(RC175&gt;0,(RC175-RC$10)/RC$10,0)</f>
        <v/>
      </c>
      <c r="RJ175" s="13" t="n">
        <v>230.87</v>
      </c>
      <c r="RK175" s="68">
        <f>IF(RJ175&gt;0,((RJ175-RJ174)/RJ174),0)</f>
        <v/>
      </c>
      <c r="RL175" s="68">
        <f>RK175-$V175</f>
        <v/>
      </c>
      <c r="RM175" s="68">
        <f>IF(RJ175&gt;0,(RJ175-RM$10)/RM$10,0)</f>
        <v/>
      </c>
      <c r="RN175" s="68" t="n"/>
      <c r="RO175" s="15">
        <f>IF(RJ175&gt;0,(RJ175-RJ$10)/RJ$10,0)</f>
        <v/>
      </c>
      <c r="RQ175" s="13" t="n">
        <v>17.4</v>
      </c>
      <c r="RR175" s="68">
        <f>IF(RQ175&gt;0,((RQ175-RQ174)/RQ174),0)</f>
        <v/>
      </c>
      <c r="RS175" s="68">
        <f>RR175-$V175</f>
        <v/>
      </c>
      <c r="RT175" s="68">
        <f>IF(RQ175&gt;0,(RQ175-RT$10)/RT$10,0)</f>
        <v/>
      </c>
      <c r="RU175" s="68" t="n"/>
      <c r="RV175" s="15">
        <f>IF(RQ175&gt;0,(RQ175-RQ$10)/RQ$10,0)</f>
        <v/>
      </c>
      <c r="RX175" s="13" t="n">
        <v>156.71</v>
      </c>
      <c r="RY175" s="68">
        <f>IF(RX175&gt;0,((RX175-RX174)/RX174),0)</f>
        <v/>
      </c>
      <c r="RZ175" s="68">
        <f>RY175-$V175</f>
        <v/>
      </c>
      <c r="SA175" s="68">
        <f>IF(RX175&gt;0,(RX175-SA$10)/SA$10,0)</f>
        <v/>
      </c>
      <c r="SB175" s="68" t="n"/>
      <c r="SC175" s="15">
        <f>IF(RX175&gt;0,(RX175-RX$10)/RX$10,0)</f>
        <v/>
      </c>
      <c r="SE175" s="13" t="n">
        <v>16.23</v>
      </c>
      <c r="SF175" s="68">
        <f>IF(SE175&gt;0,((SE175-SE174)/SE174),0)</f>
        <v/>
      </c>
      <c r="SG175" s="68">
        <f>SF175-$V175</f>
        <v/>
      </c>
      <c r="SH175" s="68">
        <f>IF(SE175&gt;0,(SE175-SH$10)/SH$10,0)</f>
        <v/>
      </c>
      <c r="SI175" s="68" t="n"/>
      <c r="SJ175" s="15">
        <f>IF(SE175&gt;0,(SE175-SE$10)/SE$10,0)</f>
        <v/>
      </c>
      <c r="SL175" s="13" t="n">
        <v>2.06</v>
      </c>
      <c r="SM175" s="68">
        <f>IF(SL175&gt;0,((SL175-SL174)/SL174),0)</f>
        <v/>
      </c>
      <c r="SN175" s="68">
        <f>SM175-$V175</f>
        <v/>
      </c>
      <c r="SO175" s="68">
        <f>IF(SL175&gt;0,(SL175-SO$10)/SO$10,0)</f>
        <v/>
      </c>
      <c r="SP175" s="68" t="n"/>
      <c r="SQ175" s="15">
        <f>IF(SL175&gt;0,(SL175-SL$10)/SL$10,0)</f>
        <v/>
      </c>
      <c r="SS175" s="13" t="n">
        <v>15.62</v>
      </c>
      <c r="ST175" s="68">
        <f>IF(SS175&gt;0,((SS175-SS174)/SS174),0)</f>
        <v/>
      </c>
      <c r="SU175" s="68">
        <f>ST175-$V175</f>
        <v/>
      </c>
      <c r="SV175" s="68">
        <f>IF(SS175&gt;0,(SS175-SV$10)/SV$10,0)</f>
        <v/>
      </c>
      <c r="SW175" s="68" t="n"/>
      <c r="SX175" s="15">
        <f>IF(SS175&gt;0,(SS175-SS$10)/SS$10,0)</f>
        <v/>
      </c>
      <c r="SZ175" s="13" t="n">
        <v>71.14</v>
      </c>
      <c r="TA175" s="68">
        <f>IF(SZ175&gt;0,((SZ175-SZ174)/SZ174),0)</f>
        <v/>
      </c>
      <c r="TB175" s="68">
        <f>TA175-$V175</f>
        <v/>
      </c>
      <c r="TC175" s="68">
        <f>IF(SZ175&gt;0,(SZ175-TC$10)/TC$10,0)</f>
        <v/>
      </c>
      <c r="TD175" s="68" t="n"/>
      <c r="TE175" s="15">
        <f>IF(SZ175&gt;0,(SZ175-SZ$10)/SZ$10,0)</f>
        <v/>
      </c>
      <c r="TG175" s="587" t="n">
        <v>0.249</v>
      </c>
      <c r="TH175" s="68">
        <f>IF(TG175&gt;0,((TG175-TG174)/TG174),0)</f>
        <v/>
      </c>
      <c r="TI175" s="68">
        <f>TH175-$V175</f>
        <v/>
      </c>
      <c r="TJ175" s="68">
        <f>IF(TG175&gt;0,(TG175-TJ$10)/TJ$10,0)</f>
        <v/>
      </c>
      <c r="TK175" s="68" t="n"/>
      <c r="TL175" s="15">
        <f>IF(TG175&gt;0,(TG175-TG$10)/TG$10,0)</f>
        <v/>
      </c>
      <c r="TN175" s="13" t="n">
        <v>82.89</v>
      </c>
      <c r="TO175" s="68">
        <f>IF(TN175&gt;0,((TN175-TN174)/TN174),0)</f>
        <v/>
      </c>
      <c r="TP175" s="68">
        <f>TO175-$V175</f>
        <v/>
      </c>
      <c r="TQ175" s="68">
        <f>IF(TN175&gt;0,(TN175-TQ$10)/TQ$10,0)</f>
        <v/>
      </c>
      <c r="TR175" s="68" t="n"/>
      <c r="TS175" s="15">
        <f>IF(TN175&gt;0,(TN175-TN$10)/TN$10,0)</f>
        <v/>
      </c>
      <c r="TU175" s="587" t="n">
        <v>3.67</v>
      </c>
      <c r="TV175" s="68">
        <f>IF(TU175&gt;0,((TU175-TU174)/TU174),0)</f>
        <v/>
      </c>
      <c r="TW175" s="68">
        <f>TV175-$V175</f>
        <v/>
      </c>
      <c r="TX175" s="68">
        <f>IF(TU175&gt;0,(TU175-TX$10)/TX$10,0)</f>
        <v/>
      </c>
      <c r="TY175" s="68" t="n"/>
      <c r="TZ175" s="15">
        <f>IF(TU175&gt;0,(TU175-TU$10)/TU$10,0)</f>
        <v/>
      </c>
      <c r="UB175" s="587" t="n"/>
      <c r="UC175" s="68">
        <f>IF(UB175&gt;0,((UB175-UB174)/UB174),0)</f>
        <v/>
      </c>
      <c r="UD175" s="68">
        <f>UC175-$V175</f>
        <v/>
      </c>
      <c r="UE175" s="68">
        <f>IF(UB175&gt;0,(UB175-UE$10)/UE$10,0)</f>
        <v/>
      </c>
      <c r="UF175" s="68" t="n"/>
      <c r="UG175" s="15">
        <f>IF(UB175&gt;0,(UB175-UB$10)/UB$10,0)</f>
        <v/>
      </c>
      <c r="UI175" s="587" t="n"/>
      <c r="UJ175" s="68">
        <f>IF(UI175&gt;0,((UI175-UI174)/UI174),0)</f>
        <v/>
      </c>
      <c r="UK175" s="68">
        <f>UJ175-$V175</f>
        <v/>
      </c>
      <c r="UL175" s="68">
        <f>IF(UI175&gt;0,(UI175-UL$10)/UL$10,0)</f>
        <v/>
      </c>
      <c r="UM175" s="68" t="n"/>
      <c r="UN175" s="15">
        <f>IF(UI175&gt;0,(UI175-UI$10)/UI$10,0)</f>
        <v/>
      </c>
      <c r="UP175" s="587" t="n"/>
      <c r="UQ175" s="68">
        <f>IF(UP175&gt;0,((UP175-UP174)/UP174),0)</f>
        <v/>
      </c>
      <c r="UR175" s="68">
        <f>UQ175-$V175</f>
        <v/>
      </c>
      <c r="US175" s="68">
        <f>IF(UP175&gt;0,(UP175-US$10)/US$10,0)</f>
        <v/>
      </c>
      <c r="UT175" s="68" t="n"/>
      <c r="UU175" s="15">
        <f>IF(UP175&gt;0,(UP175-UP$10)/UP$10,0)</f>
        <v/>
      </c>
      <c r="UW175" s="587" t="n"/>
      <c r="UX175" s="68">
        <f>IF(UW175&gt;0,((UW175-UW174)/UW174),0)</f>
        <v/>
      </c>
      <c r="UY175" s="68">
        <f>UX175-$V175</f>
        <v/>
      </c>
      <c r="UZ175" s="68">
        <f>IF(UW175&gt;0,(UW175-UZ$10)/UZ$10,0)</f>
        <v/>
      </c>
      <c r="VA175" s="68" t="n"/>
      <c r="VB175" s="15">
        <f>IF(UW175&gt;0,(UW175-UW$10)/UW$10,0)</f>
        <v/>
      </c>
      <c r="VD175" s="587" t="n"/>
      <c r="VE175" s="68">
        <f>IF(VD175&gt;0,((VD175-VD174)/VD174),0)</f>
        <v/>
      </c>
      <c r="VF175" s="68">
        <f>VE175-$V175</f>
        <v/>
      </c>
      <c r="VG175" s="68">
        <f>IF(VD175&gt;0,(VD175-VG$10)/VG$10,0)</f>
        <v/>
      </c>
      <c r="VH175" s="68" t="n"/>
      <c r="VI175" s="15">
        <f>IF(VD175&gt;0,(VD175-VD$10)/VD$10,0)</f>
        <v/>
      </c>
      <c r="VM175" s="21">
        <f>IF($C175&gt;0,(($IK$5*IG175)+($GT$5*GP175)+($JM$5*JI175)+($JF$5*JB175)+($IY$5*IU175)+($IR$5*IN175)+($ID$5*HZ175)+($HW$5*HS175)+($HP$5*HL175)+($HI$5*HE175)+($GF$5*GB175)+($FY$5*FU175)+($FR$5*FN175)+($FK$5*FG175)+($FD$5*EZ175)+($EW$5*ES175)+($EP$5*EL175)+($EI$5*EE175)+($EB$5*DX175)+($DU$5*DQ175)+($DN$5*DJ175)+($DG$5*DC175)+($CZ$5*CV175)+($CS$5*CO175)+($CL$5*CH175)+($CE$5*CA175)+($BX$5*BT175)+($BQ$5*BM175)+($BJ$5*BF175)+($BC$5*AY175)+($AV$5*AR175)+($AO$5*AK175)+($AH$5*AD175)+($JT$5*JP175)+($KA$5*JW175)+($KO$5*KK175)+($PR$5*PN175)+($GM$5*GI175)+($HA$5*GW175)+($KV$5*KR175)+($KH$5*KD175)+($LC$5*KY175)+($MS$5*MO175)+($ML$5*MH175)+($ME$5*MA175)+($LX$5*LT175)+($LQ$5*LM175)+($LJ$5*LF175)+(MV175*$MZ$5)+(NC175*$NG$5)+(NJ175*$NN$5)+($OI$5*OE175)+($NU$5*NQ175)+($OB$5*NX175)+($PK$5*PG175)+($OP$5*OL175)+($OW$5*OS175)+($PD$5*OZ175)+(PU175*$PY$5)+(QB175*$QF$5)+(QI175*$QM$5)+(QP175*$QT$5)+(QW175*$RA$5)+(RD175*$RH$5)+(RK175*$RO$5)+(RR175*$RV$5)+(RY175*$SC$5)+(SF175*$SJ$5)+(SM175*$SQ$5)+(ST175*$SX$5)+(TA175*$TE$5))+(TH175*$TL$5)+(TO175*$TS$5))/$VM$5</f>
        <v/>
      </c>
      <c r="VN175" s="538" t="n"/>
      <c r="VO175" s="21">
        <f>IF($C175&gt;0,(($IK$5*II175)+($GT$5*GR175)+($JM$5*JK175)+($JF$5*JD175)+($IY$5*IW175)+($IR$5*IP175)+($ID$5*IB175)+($HW$5*HU175)+($HP$5*HN175)+($HI$5*HG175)+($GF$5*GD175)+($FY$5*FW175)+($FR$5*FP175)+($FK$5*FI175)+($FD$5*FB175)+($EW$5*EU175)+($EP$5*EN175)+($EI$5*EG175)+($EB$5*DZ175)+($DU$5*DS175)+($DN$5*DL175)+($DG$5*DE175)+($CZ$5*CX175)+($CS$5*CQ175)+($CL$5*CJ175)+($CE$5*CC175)+($BX$5*BV175)+($BQ$5*BO175)+($BJ$5*BH175)+($BC$5*BA175)+($AV$5*AT175)+($AO$5*AM175)+($AH$5*AF175)+($KO$5*KM175)+($KH$5*KF175)+($KA$5*JY175)+($JT$5*JR175)+($PR$5*PP175)+($GM$5*GK175)+($HA$5*GY175)+($KV$5*KT175)+($LC$5*LA175)+($MS$5*MQ175)+($ML$5*MJ175)+($ME$5*MC175)+($LX$5*LV175)+($LQ$5*LO175)+($LJ$5*LH175)+(MX175*$MZ$5)+(NE175*$NG$5)+(NL175*$NN$5)+($OI$5*OG175)+($NU$5*NS175)+($OB$5*NZ175)+($PD$5*PB175)+($OW$5*OU175)+($OP$5*ON175)+($PK$5*PI175)+($PY$5*PW175)+($QF$5*QD175)+($QM$5*QK175)+($QT$5*QR175)+($RA$5*QY175)+($RH$5*RF175)+($RO$5*RM175)+(RT175*$RV$5)+(SA175*$SC$5)+(SH175*$SJ$5)+(SO175*$SQ$5)+(SV175*$SX$5)+(TC175*$TE$5)+(TJ175*$TL$5)+(TQ175*$TS$5))/$VM$5,0)</f>
        <v/>
      </c>
      <c r="VP175" s="14" t="n"/>
      <c r="VQ175" s="21">
        <f>IF($C175&gt;0,(($IK$5*IK175)+($GT$5*GT175)+($JM$5*JM175)+($JF$5*JF175)+($IY$5*IY175)+($IR$5*IR175)+($ID$5*ID175)+($HW$5*HW175)+($HP$5*HP175)+($HI$5*HI175)+($GF$5*GF175)+($FY$5*FY175)+($FR$5*FR175)+($FK$5*FK175)+($FD$5*FD175)+($EW$5*EW175)+($EP$5*EP175)+($EI$5*EI175)+($EB$5*EB175)+($DU$5*DU175)+($DN$5*DN175)+($DG$5*DG175)+($CZ$5*CZ175)+($CS$5*CS175)+($CL$5*CL175)+($CE$5*CE175)+($BX$5*BX175)+($BQ$5*BQ175)+($BJ$5*BJ175)+($BC$5*BC175)+($AV$5*AV175)+($AO$5*AO175)+($AH$5*AH175)+($KO$5*KO175)+($PR$5*PR175)+($GM$5*GM175)+($HA$5*HA175)+($KH$5*KH175)+($KA$5*KA175)+($JT$5*JT175)+($KV$5*KV175)+($LC$5*LC175)+($MS$5*MS175)+($ML$5*ML175)+($ME$5*ME175)+($LX$5*LX175)+($LQ$5*LQ175)+($LJ$5*LJ175)+($OI$5*OI175)+($NU$5*NU175)+($NN$5*NN175)+($NG$5*NG175)+($MZ$5*MZ175)+(OB175*$OB$5)+($PD$5*PD175)+($OW$5*OW175)+($OP$5*OP175)+($PK$5*PK175)+(PY175*$PY$5)+(QF175*$QF$5)+(QM175*$QM$5)+(QT175*$QT$5)+(RA175*$RA$5)+(RH175*$RH$5)+(RO175*$RO$5)+(RV175*$RV$5)+(SC175*$SC$5)+(SJ175*$SJ$5)+(SQ175*$SQ$5)+(SX175*$SX$5)+(TE175*$TE$5)+(TL175*$TL$5)+(TS175*$TS$5))/$VM$5,0)</f>
        <v/>
      </c>
    </row>
    <row r="176" ht="16" customHeight="1" s="545">
      <c r="A176" s="127" t="n">
        <v>45902</v>
      </c>
      <c r="B176" s="4">
        <f>A176</f>
        <v/>
      </c>
      <c r="C176" s="13" t="n">
        <v>45295.69</v>
      </c>
      <c r="D176" s="138">
        <f>IF(C176&gt;0,C176-C175,0)</f>
        <v/>
      </c>
      <c r="E176" s="68">
        <f>IF(C176&gt;0,D176/C175,0)</f>
        <v/>
      </c>
      <c r="F176" s="15">
        <f>IF(C176&gt;0,(C176-C$10)/C$10,0)</f>
        <v/>
      </c>
      <c r="G176" s="13" t="n">
        <v>6415.54</v>
      </c>
      <c r="H176" s="138">
        <f>IF(G176&gt;0,G176-G175,0)</f>
        <v/>
      </c>
      <c r="I176" s="68">
        <f>IF(G176&gt;0,H176/G175,0)</f>
        <v/>
      </c>
      <c r="J176" s="15">
        <f>IF(G176&gt;0,(G176-G$10)/G$10,0)</f>
        <v/>
      </c>
      <c r="K176" s="13" t="n">
        <v>21279.63</v>
      </c>
      <c r="L176" s="138">
        <f>IF(K176&gt;0,K176-K175,0)</f>
        <v/>
      </c>
      <c r="M176" s="68">
        <f>IF(K176&gt;0,L176/K175,0)</f>
        <v/>
      </c>
      <c r="N176" s="15">
        <f>IF(K176&gt;0,(K176-K$10)/K$10,0)</f>
        <v/>
      </c>
      <c r="O176" s="13" t="n">
        <v>2352.34</v>
      </c>
      <c r="P176" s="138">
        <f>IF(O176&gt;0,O176-O175,0)</f>
        <v/>
      </c>
      <c r="Q176" s="68">
        <f>IF(O176&gt;0,P176/O175,0)</f>
        <v/>
      </c>
      <c r="R176" s="15">
        <f>IF(O176&gt;0,(O176-O$10)/O$10,0)</f>
        <v/>
      </c>
      <c r="S176" s="18">
        <f>IF(O176&gt;0,(((O176*0.7)*Q176)+((K176*0.9)*M176)+((G176*0.65)*I176)+((C176*0.6)*E176))/(O176+K176+G176+C176),0)</f>
        <v/>
      </c>
      <c r="T176" s="121">
        <f>IF(O176&gt;0,(S176*200)+T175,0)</f>
        <v/>
      </c>
      <c r="U176" s="121">
        <f>T176</f>
        <v/>
      </c>
      <c r="V176" s="134">
        <f>IF(T176&gt;0,(T176-T175)/T175,0)</f>
        <v/>
      </c>
      <c r="W176" s="21">
        <f>IF(T176&gt;0,(T176-T$11)/T$11,0)</f>
        <v/>
      </c>
      <c r="X176" s="18">
        <f>IF(T176&gt;0,((Q176+M176+I176+E176)/4),0)</f>
        <v/>
      </c>
      <c r="Y176" s="353" t="n">
        <v>70763.97</v>
      </c>
      <c r="Z176" s="15" t="n">
        <v>2e-06</v>
      </c>
      <c r="AA176" s="21">
        <f>Z176-$V176</f>
        <v/>
      </c>
      <c r="AC176" s="13" t="n">
        <v>248.18</v>
      </c>
      <c r="AD176" s="68">
        <f>IF(AC176&gt;0,((AC176-AC175)/AC175),0)</f>
        <v/>
      </c>
      <c r="AE176" s="68">
        <f>IF(AC176&gt;0,AD176-$V176,0)</f>
        <v/>
      </c>
      <c r="AF176" s="68">
        <f>IF(AC176&gt;0,(AC176-AF$10)/AF$10,0)</f>
        <v/>
      </c>
      <c r="AG176" s="68" t="n"/>
      <c r="AH176" s="15">
        <f>IF(AC176&gt;0,(AC176-AC$10)/AC$10,0)</f>
        <v/>
      </c>
      <c r="AJ176" s="13" t="n">
        <v>23.97</v>
      </c>
      <c r="AK176" s="68">
        <f>IF(AJ176&gt;0,((AJ176-AJ175)/AJ175),0)</f>
        <v/>
      </c>
      <c r="AL176" s="68">
        <f>IF(AJ176&gt;0,AK176-$V176,0)</f>
        <v/>
      </c>
      <c r="AM176" s="68">
        <f>IF(AJ176&gt;0,(AJ176-AM$10)/AM$10,0)</f>
        <v/>
      </c>
      <c r="AN176" s="68" t="n"/>
      <c r="AO176" s="15">
        <f>IF(AJ176&gt;0,(AJ176-AJ$10)/AJ$10,0)</f>
        <v/>
      </c>
      <c r="AQ176" s="13" t="n">
        <v>23.35</v>
      </c>
      <c r="AR176" s="68">
        <f>IF(AQ176&gt;0,((AQ176-AQ175)/AQ175),0)</f>
        <v/>
      </c>
      <c r="AS176" s="68">
        <f>IF(AQ176&gt;0,AR176-$V176,0)</f>
        <v/>
      </c>
      <c r="AT176" s="68">
        <f>IF(AQ176&gt;0,(AQ176-AT$10)/AT$10,0)</f>
        <v/>
      </c>
      <c r="AU176" s="68" t="n"/>
      <c r="AV176" s="15">
        <f>IF(AQ176&gt;0,(AQ176-AQ$10)/AQ$10,0)</f>
        <v/>
      </c>
      <c r="AX176" s="13" t="n">
        <v>223.25</v>
      </c>
      <c r="AY176" s="68">
        <f>IF(AX176&gt;0,((AX176-AX175)/AX175),0)</f>
        <v/>
      </c>
      <c r="AZ176" s="68">
        <f>IF(AX176&gt;0,AY176-$V176,0)</f>
        <v/>
      </c>
      <c r="BA176" s="68">
        <f>IF(AX176&gt;0,(AX176-BA$10)/BA$10,0)</f>
        <v/>
      </c>
      <c r="BB176" s="68" t="n"/>
      <c r="BC176" s="15">
        <f>IF(AX176&gt;0,(AX176-AX$10)/AX$10,0)</f>
        <v/>
      </c>
      <c r="BE176" s="13" t="n">
        <v>81.83</v>
      </c>
      <c r="BF176" s="68">
        <f>IF(BE176&gt;0,((BE176-BE175)/BE175),0)</f>
        <v/>
      </c>
      <c r="BG176" s="68">
        <f>IF(BE176&gt;0,BF176-$V176,0)</f>
        <v/>
      </c>
      <c r="BH176" s="68" t="n"/>
      <c r="BI176" s="68" t="n"/>
      <c r="BJ176" s="15">
        <f>IF(BE176&gt;0,(BE176-BE$10)/BE$10,0)</f>
        <v/>
      </c>
      <c r="BL176" s="13" t="n">
        <v>76.03</v>
      </c>
      <c r="BM176" s="68">
        <f>IF(BL176&gt;0,((BL176-BL175)/BL175),0)</f>
        <v/>
      </c>
      <c r="BN176" s="68">
        <f>IF(BL176&gt;0,BM176-$V176,0)</f>
        <v/>
      </c>
      <c r="BO176" s="68">
        <f>IF(BL176&gt;0,(BL176-BO$10)/BO$10,0)</f>
        <v/>
      </c>
      <c r="BP176" s="68" t="n"/>
      <c r="BQ176" s="15">
        <f>IF(BL176&gt;0,(BL176-BL$10)/BL$10,0)</f>
        <v/>
      </c>
      <c r="BS176" s="13" t="n">
        <v>43.85</v>
      </c>
      <c r="BT176" s="68">
        <f>IF(BS176&gt;0,((BS176-BS175)/BS175),0)</f>
        <v/>
      </c>
      <c r="BU176" s="68">
        <f>IF(BS176&gt;0,BT176-$V176,0)</f>
        <v/>
      </c>
      <c r="BV176" s="68">
        <f>IF(BS176&gt;0,(BS176-BV$10)/BV$10,0)</f>
        <v/>
      </c>
      <c r="BW176" s="68" t="n"/>
      <c r="BX176" s="15">
        <f>IF(BS176&gt;0,(BS176-BS$10)/BS$10,0)</f>
        <v/>
      </c>
      <c r="BZ176" s="13" t="n"/>
      <c r="CA176" s="68">
        <f>IF(BZ176&gt;0,((BZ176-BZ175)/BZ175),0)</f>
        <v/>
      </c>
      <c r="CB176" s="68">
        <f>IF(BZ176&gt;0,CA176-$V176,0)</f>
        <v/>
      </c>
      <c r="CC176" s="68">
        <f>IF(BZ176&gt;0,(BZ176-CC$10)/CC$10,0)</f>
        <v/>
      </c>
      <c r="CD176" s="68" t="n"/>
      <c r="CE176" s="15">
        <f>IF(BZ176&gt;0,(BZ176-BZ$10)/BZ$10,0)</f>
        <v/>
      </c>
      <c r="CG176" s="13" t="n">
        <v>29.9</v>
      </c>
      <c r="CH176" s="68">
        <f>IF(CG176&gt;0,((CG176-CG175)/CG175),0)</f>
        <v/>
      </c>
      <c r="CI176" s="68">
        <f>IF(CG176&gt;0,CH176-$V176,0)</f>
        <v/>
      </c>
      <c r="CJ176" s="68">
        <f>IF(CG176&gt;0,(CG176-CJ$10)/CJ$10,0)</f>
        <v/>
      </c>
      <c r="CK176" s="68" t="n"/>
      <c r="CL176" s="15">
        <f>IF(CG176&gt;0,(CG176-CG$10)/CG$10,0)</f>
        <v/>
      </c>
      <c r="CN176" s="13" t="n">
        <v>34.5</v>
      </c>
      <c r="CO176" s="68">
        <f>IF(CN176&gt;0,((CN176-CN175)/CN175),0)</f>
        <v/>
      </c>
      <c r="CP176" s="68">
        <f>IF(CN176&gt;0,CO176-$V176,0)</f>
        <v/>
      </c>
      <c r="CQ176" s="68">
        <f>IF(CN176&gt;0,(CN176-CQ$10)/CQ$10,0)</f>
        <v/>
      </c>
      <c r="CR176" s="68" t="n"/>
      <c r="CS176" s="15">
        <f>IF(CN176&gt;0,(CN176-CN$10)/CN$10,0)</f>
        <v/>
      </c>
      <c r="CU176" s="13" t="n">
        <v>39.44</v>
      </c>
      <c r="CV176" s="68">
        <f>IF(CU176&gt;0,((CU176-CU175)/CU175),0)</f>
        <v/>
      </c>
      <c r="CW176" s="68">
        <f>IF(CU176&gt;0,CV176-$V176,0)</f>
        <v/>
      </c>
      <c r="CX176" s="68">
        <f>IF(CU176&gt;0,(CU176-CX$10)/CX$10,0)</f>
        <v/>
      </c>
      <c r="CY176" s="68" t="n"/>
      <c r="CZ176" s="15">
        <f>IF(CU176&gt;0,(CU176-CU$10)/CU$10,0)</f>
        <v/>
      </c>
      <c r="DB176" s="13" t="n">
        <v>21.47</v>
      </c>
      <c r="DC176" s="68">
        <f>IF(DB176&gt;0,((DB176-DB175)/DB175),0)</f>
        <v/>
      </c>
      <c r="DD176" s="68">
        <f>IF(DB176&gt;0,DC176-$V176,0)</f>
        <v/>
      </c>
      <c r="DE176" s="68">
        <f>IF(DB176&gt;0,(DB176-DE$10)/DE$10,0)</f>
        <v/>
      </c>
      <c r="DF176" s="68" t="n"/>
      <c r="DG176" s="15">
        <f>IF(DB176&gt;0,(DB176-DB$10)/DB$10,0)</f>
        <v/>
      </c>
      <c r="DI176" s="13" t="n">
        <v>49.37</v>
      </c>
      <c r="DJ176" s="68">
        <f>IF(DI176&gt;0,((DI176-DI175)/DI175),0)</f>
        <v/>
      </c>
      <c r="DK176" s="68">
        <f>IF(DI176&gt;0,DJ176-$V176,0)</f>
        <v/>
      </c>
      <c r="DL176" s="68">
        <f>IF(DI176&gt;0,(DI176-DL$10)/DL$10,0)</f>
        <v/>
      </c>
      <c r="DM176" s="68" t="n"/>
      <c r="DN176" s="15">
        <f>IF(DI176&gt;0,(DI176-DI$10)/DI$10,0)</f>
        <v/>
      </c>
      <c r="DP176" s="13" t="n">
        <v>44.04</v>
      </c>
      <c r="DQ176" s="68">
        <f>IF(DP176&gt;0,((DP176-DP175)/DP175),0)</f>
        <v/>
      </c>
      <c r="DR176" s="68">
        <f>IF(DP176&gt;0,DQ176-$V176,0)</f>
        <v/>
      </c>
      <c r="DS176" s="68" t="n"/>
      <c r="DT176" s="68" t="n"/>
      <c r="DU176" s="15">
        <f>IF(DP176&gt;0,(DP176-DP$10)/DP$10,0)</f>
        <v/>
      </c>
      <c r="DV176" s="18" t="n"/>
      <c r="DW176" s="26" t="n">
        <v>36.91</v>
      </c>
      <c r="DX176" s="68">
        <f>IF(DW176&gt;0,((DW176-DW175)/DW175),0)</f>
        <v/>
      </c>
      <c r="DY176" s="68">
        <f>IF(DW176&gt;0,DX176-$V176,0)</f>
        <v/>
      </c>
      <c r="DZ176" s="68">
        <f>IF(DW176&gt;0,(DW176-DZ$10)/DZ$10,0)</f>
        <v/>
      </c>
      <c r="EA176" s="68" t="n"/>
      <c r="EB176" s="15">
        <f>IF(DW176&gt;0,(DW176-DW$10)/DW$10,0)</f>
        <v/>
      </c>
      <c r="ED176" s="26" t="n">
        <v>39.9</v>
      </c>
      <c r="EE176" s="68">
        <f>IF(ED176&gt;0,((ED176-ED175)/ED175),0)</f>
        <v/>
      </c>
      <c r="EF176" s="68">
        <f>IF(ED176&gt;0,EE176-$V176,0)</f>
        <v/>
      </c>
      <c r="EG176" s="68">
        <f>IF(ED176&gt;0,(ED176-EG$10)/EG$10,0)</f>
        <v/>
      </c>
      <c r="EH176" s="68" t="n"/>
      <c r="EI176" s="15">
        <f>IF(ED176&gt;0,(ED176-ED$10)/ED$10,0)</f>
        <v/>
      </c>
      <c r="EK176" s="13" t="n">
        <v>134.85</v>
      </c>
      <c r="EL176" s="68">
        <f>IF(EK176&gt;0,((EK176-EK175)/EK175),0)</f>
        <v/>
      </c>
      <c r="EM176" s="68">
        <f>IF(EK176&gt;0,EL176-$V176,0)</f>
        <v/>
      </c>
      <c r="EN176" s="68">
        <f>IF(EK176&gt;0,(EK176-EN$10)/EN$10,0)</f>
        <v/>
      </c>
      <c r="EO176" s="68" t="n"/>
      <c r="EP176" s="15">
        <f>IF(EK176&gt;0,(EK176-EK$10)/EK$10,0)</f>
        <v/>
      </c>
      <c r="ER176" s="13" t="n">
        <v>41.24</v>
      </c>
      <c r="ES176" s="68">
        <f>IF(ER176&gt;0,((ER176-ER175)/ER175),0)</f>
        <v/>
      </c>
      <c r="ET176" s="68">
        <f>IF(ER176&gt;0,ES176-$V176,0)</f>
        <v/>
      </c>
      <c r="EU176" s="68">
        <f>IF(ER176&gt;0,(ER176-EU$10)/EU$10,0)</f>
        <v/>
      </c>
      <c r="EV176" s="68" t="n"/>
      <c r="EW176" s="15">
        <f>IF(ER176&gt;0,(ER176-ER$10)/ER$10,0)</f>
        <v/>
      </c>
      <c r="EY176" s="13" t="n">
        <v>46.31</v>
      </c>
      <c r="EZ176" s="68">
        <f>IF(EY176&gt;0,((EY176-EY175)/EY175),0)</f>
        <v/>
      </c>
      <c r="FA176" s="68">
        <f>IF(EY176&gt;0,EZ176-$V176,0)</f>
        <v/>
      </c>
      <c r="FB176" s="68" t="n"/>
      <c r="FC176" s="68" t="n"/>
      <c r="FD176" s="15">
        <f>IF(EY176&gt;0,(EY176-EY$10)/EY$10,0)</f>
        <v/>
      </c>
      <c r="FF176" s="13" t="n">
        <v>61.67</v>
      </c>
      <c r="FG176" s="68">
        <f>IF(FF176&gt;0,((FF176-FF175)/FF175),0)</f>
        <v/>
      </c>
      <c r="FH176" s="68">
        <f>IF(FF176&gt;0,FG176-$V176,0)</f>
        <v/>
      </c>
      <c r="FI176" s="68">
        <f>IF(FF176&gt;0,(FF176-FI$10)/FI$10,0)</f>
        <v/>
      </c>
      <c r="FJ176" s="68" t="n"/>
      <c r="FK176" s="15">
        <f>IF(FF176&gt;0,(FF176-FF$10)/FF$10,0)</f>
        <v/>
      </c>
      <c r="FM176" s="13" t="n">
        <v>197.46</v>
      </c>
      <c r="FN176" s="68">
        <f>IF(FM176&gt;0,((FM176-FM175)/FM175),0)</f>
        <v/>
      </c>
      <c r="FO176" s="68">
        <f>IF(FM176&gt;0,FN176-$V176,0)</f>
        <v/>
      </c>
      <c r="FP176" s="68">
        <f>IF(FM176&gt;0,(FM176-FP$10)/FP$10,0)</f>
        <v/>
      </c>
      <c r="FQ176" s="68" t="n"/>
      <c r="FR176" s="15">
        <f>IF(FM176&gt;0,(FM176-FM$10)/FM$10,0)</f>
        <v/>
      </c>
      <c r="FT176" s="13" t="n">
        <v>92.75</v>
      </c>
      <c r="FU176" s="68">
        <f>IF(FT176&gt;0,((FT176-FT175)/FT175),0)</f>
        <v/>
      </c>
      <c r="FV176" s="68">
        <f>IF(FT176&gt;0,FU176-$V176,0)</f>
        <v/>
      </c>
      <c r="FW176" s="68">
        <f>IF(FT176&gt;0,(FT176-FW$10)/FW$10,0)</f>
        <v/>
      </c>
      <c r="FX176" s="68" t="n"/>
      <c r="FY176" s="15">
        <f>IF(FT176&gt;0,(FT176-FT$10)/FT$10,0)</f>
        <v/>
      </c>
      <c r="GA176" s="13" t="n">
        <v>18.56</v>
      </c>
      <c r="GB176" s="68">
        <f>IF(GA176&gt;0,((GA176-GA175)/GA175),0)</f>
        <v/>
      </c>
      <c r="GC176" s="68">
        <f>IF(GA176&gt;0,GB176-$V176,0)</f>
        <v/>
      </c>
      <c r="GD176" s="68" t="n"/>
      <c r="GE176" s="68" t="n"/>
      <c r="GF176" s="15">
        <f>IF(GA176&gt;0,(GA176-GA$10)/GA$10,0)</f>
        <v/>
      </c>
      <c r="GG176" s="18" t="n"/>
      <c r="GH176" s="13" t="n">
        <v>20.78</v>
      </c>
      <c r="GI176" s="68">
        <f>IF(GH176&gt;0,((GH176-GH175)/GH175),0)</f>
        <v/>
      </c>
      <c r="GJ176" s="68">
        <f>IF(GH176&gt;0,GI176-$V176,0)</f>
        <v/>
      </c>
      <c r="GK176" s="68">
        <f>IF(GH176&gt;0,(GH176-GK$10)/GK$10,0)</f>
        <v/>
      </c>
      <c r="GL176" s="68" t="n"/>
      <c r="GM176" s="15">
        <f>IF(GH176&gt;0,(GH176-GH$10)/GH$10,0)</f>
        <v/>
      </c>
      <c r="GO176" s="13" t="n">
        <v>26.74</v>
      </c>
      <c r="GP176" s="68">
        <f>IF(GO176&gt;0,((GO176-GO175)/GO175),0)</f>
        <v/>
      </c>
      <c r="GQ176" s="68">
        <f>IF(GO176&gt;0,GP176-$V176,0)</f>
        <v/>
      </c>
      <c r="GR176" s="68" t="n"/>
      <c r="GS176" s="68" t="n"/>
      <c r="GT176" s="15">
        <f>IF(GO176&gt;0,(GO176-GO$10)/GO$10,0)</f>
        <v/>
      </c>
      <c r="GV176" s="13" t="n">
        <v>16.1</v>
      </c>
      <c r="GW176" s="68">
        <f>IF(GV176&gt;0,((GV176-GV175)/GV175),0)</f>
        <v/>
      </c>
      <c r="GX176" s="68">
        <f>IF(GV176&gt;0,GW176-$V176,0)</f>
        <v/>
      </c>
      <c r="GY176" s="68">
        <f>IF(GV176&gt;0,(GV176-GY$10)/GY$10,0)</f>
        <v/>
      </c>
      <c r="GZ176" s="68" t="n"/>
      <c r="HA176" s="15">
        <f>IF(GV176&gt;0,(GV176-GV$10)/GV$10,0)</f>
        <v/>
      </c>
      <c r="HD176" s="13" t="n">
        <v>329.36</v>
      </c>
      <c r="HE176" s="68">
        <f>IF(HD176&gt;0,((HD176-HD175)/HD175),0)</f>
        <v/>
      </c>
      <c r="HF176" s="68">
        <f>IF(HD176&gt;0,HE176-$V176,0)</f>
        <v/>
      </c>
      <c r="HG176" s="68">
        <f>IF(HD176&gt;0,(HD176-HG$10)/HG$10,0)</f>
        <v/>
      </c>
      <c r="HH176" s="68" t="n"/>
      <c r="HI176" s="15">
        <f>IF(HD176&gt;0,(HD176-HD$10)/HD$10,0)</f>
        <v/>
      </c>
      <c r="HK176" s="13" t="n">
        <v>66.09</v>
      </c>
      <c r="HL176" s="68">
        <f>IF(HK176&gt;0,((HK176-HK175)/HK175),0)</f>
        <v/>
      </c>
      <c r="HM176" s="68">
        <f>IF(HK176&gt;0,HL176-$V176,0)</f>
        <v/>
      </c>
      <c r="HN176" s="68">
        <f>IF(HK176&gt;0,(HK176-HN$10)/HN$10,0)</f>
        <v/>
      </c>
      <c r="HO176" s="68" t="n"/>
      <c r="HP176" s="15">
        <f>IF(HK176&gt;0,(HK176-HK$10)/HK$10,0)</f>
        <v/>
      </c>
      <c r="HR176" s="13" t="n">
        <v>114.68</v>
      </c>
      <c r="HS176" s="68">
        <f>IF(HR176&gt;0,((HR176-HR175)/HR175),0)</f>
        <v/>
      </c>
      <c r="HT176" s="68">
        <f>IF(HR176&gt;0,HS176-$V176,0)</f>
        <v/>
      </c>
      <c r="HU176" s="68">
        <f>IF(HR176&gt;0,(HR176-HU$10)/HU$10,0)</f>
        <v/>
      </c>
      <c r="HV176" s="68" t="n"/>
      <c r="HW176" s="15">
        <f>IF(HR176&gt;0,(HR176-HR$10)/HR$10,0)</f>
        <v/>
      </c>
      <c r="HY176" s="13" t="n">
        <v>170.74</v>
      </c>
      <c r="HZ176" s="68">
        <f>IF(HY176&gt;0,((HY176-HY175)/HY175),0)</f>
        <v/>
      </c>
      <c r="IA176" s="68">
        <f>IF(HY176&gt;0,HZ176-$V176,0)</f>
        <v/>
      </c>
      <c r="IB176" s="68">
        <f>IF(HY176&gt;0,(HY176-IB$10)/IB$10,0)</f>
        <v/>
      </c>
      <c r="IC176" s="68" t="n"/>
      <c r="ID176" s="15">
        <f>IF(HY176&gt;0,(HY176-HY$10)/HY$10,0)</f>
        <v/>
      </c>
      <c r="IF176" s="13" t="n">
        <v>298.24</v>
      </c>
      <c r="IG176" s="68">
        <f>IF(IF176&gt;0,((IF176-IF175)/IF175),0)</f>
        <v/>
      </c>
      <c r="IH176" s="68">
        <f>IF(IF176&gt;0,IG176-$V176,0)</f>
        <v/>
      </c>
      <c r="II176" s="68">
        <f>IF(IF176&gt;0,(IF176-II$10)/II$10,0)</f>
        <v/>
      </c>
      <c r="IJ176" s="68" t="n"/>
      <c r="IK176" s="15">
        <f>IF(IF176&gt;0,(IF176-IF$10)/IF$10,0)</f>
        <v/>
      </c>
      <c r="IM176" s="13" t="n">
        <v>269.51</v>
      </c>
      <c r="IN176" s="68">
        <f>IF(IM176&gt;0,((IM176-IM175)/IM175),0)</f>
        <v/>
      </c>
      <c r="IO176" s="68">
        <f>IF(IM176&gt;0,IN176-$V176,0)</f>
        <v/>
      </c>
      <c r="IP176" s="68">
        <f>IF(IM176&gt;0,(IM176-IP$10)/IP$10,0)</f>
        <v/>
      </c>
      <c r="IQ176" s="68" t="n"/>
      <c r="IR176" s="15">
        <f>IF(IM176&gt;0,(IM176-IM$10)/IM$10,0)</f>
        <v/>
      </c>
      <c r="IT176" s="13" t="n">
        <v>75.41</v>
      </c>
      <c r="IU176" s="68">
        <f>IF(IT176&gt;0,((IT176-IT175)/IT175),0)</f>
        <v/>
      </c>
      <c r="IV176" s="68">
        <f>IF(IT176&gt;0,IU176-$V176,0)</f>
        <v/>
      </c>
      <c r="IW176" s="68">
        <f>IF(IT176&gt;0,(IT176-IW$10)/IW$10,0)</f>
        <v/>
      </c>
      <c r="IX176" s="68" t="n"/>
      <c r="IY176" s="15">
        <f>IF(IT176&gt;0,(IT176-IT$10)/IT$10,0)</f>
        <v/>
      </c>
      <c r="JA176" s="13" t="n">
        <v>735.11</v>
      </c>
      <c r="JB176" s="68">
        <f>IF(JA176&gt;0,((JA176-JA175)/JA175),0)</f>
        <v/>
      </c>
      <c r="JC176" s="68">
        <f>IF(JA176&gt;0,JB176-$V176,0)</f>
        <v/>
      </c>
      <c r="JD176" s="68">
        <f>IF(JA176&gt;0,(JA176-JD$10)/JD$10,0)</f>
        <v/>
      </c>
      <c r="JE176" s="68" t="n"/>
      <c r="JF176" s="15">
        <f>IF(JA176&gt;0,(JA176-JA$10)/JA$10,0)</f>
        <v/>
      </c>
      <c r="JH176" s="13" t="n">
        <v>505.12</v>
      </c>
      <c r="JI176" s="68">
        <f>IF(JH176&gt;0,((JH176-JH175)/JH175),0)</f>
        <v/>
      </c>
      <c r="JJ176" s="68">
        <f>IF(JH176&gt;0,JI176-$V176,0)</f>
        <v/>
      </c>
      <c r="JK176" s="68">
        <f>IF(JH176&gt;0,(JH176-JK$10)/JK$10,0)</f>
        <v/>
      </c>
      <c r="JL176" s="68" t="n"/>
      <c r="JM176" s="15">
        <f>IF(JH176&gt;0,(JH176-JH$10)/JH$10,0)</f>
        <v/>
      </c>
      <c r="JO176" s="13" t="n">
        <v>26.61</v>
      </c>
      <c r="JP176" s="68">
        <f>IF(JO176&gt;0,((JO176-JO175)/JO175),0)</f>
        <v/>
      </c>
      <c r="JQ176" s="68">
        <f>IF(JO176&gt;0,JP176-$V176,0)</f>
        <v/>
      </c>
      <c r="JR176" s="68">
        <f>IF(JO176&gt;0,(JO176-JR$10)/JR$10,0)</f>
        <v/>
      </c>
      <c r="JS176" s="68" t="n"/>
      <c r="JT176" s="15">
        <f>IF(JO176&gt;0,(JO176-JO$10)/JO$10,0)</f>
        <v/>
      </c>
      <c r="JV176" s="13" t="n">
        <v>2.28</v>
      </c>
      <c r="JW176" s="68">
        <f>IF(JV176&gt;0,((JV176-JV175)/JV175),0)</f>
        <v/>
      </c>
      <c r="JX176" s="68">
        <f>IF(JV176&gt;0,JW176-$V176,0)</f>
        <v/>
      </c>
      <c r="JY176" s="68">
        <f>IF(JV176&gt;0,(JV176-JY$10)/JY$10,0)</f>
        <v/>
      </c>
      <c r="JZ176" s="68" t="n"/>
      <c r="KA176" s="15">
        <f>IF(JV176&gt;0,(JV176-JV$10)/JV$10,0)</f>
        <v/>
      </c>
      <c r="KC176" s="13" t="n">
        <v>23.84</v>
      </c>
      <c r="KD176" s="68">
        <f>IF(KC176&gt;0,((KC176-KC175)/KC175),0)</f>
        <v/>
      </c>
      <c r="KE176" s="68">
        <f>IF(KC176&gt;0,KD176-$V176,0)</f>
        <v/>
      </c>
      <c r="KF176" s="68">
        <f>IF(KC176&gt;0,(KC176-KF$10)/KF$10,0)</f>
        <v/>
      </c>
      <c r="KG176" s="68" t="n"/>
      <c r="KH176" s="15">
        <f>IF(KC176&gt;0,(KC176-KC$10)/KC$10,0)</f>
        <v/>
      </c>
      <c r="KI176" s="18" t="n"/>
      <c r="KJ176" s="13" t="n">
        <v>124.27</v>
      </c>
      <c r="KK176" s="68">
        <f>IF(KJ176&gt;0,((KJ176-KJ175)/KJ175),0)</f>
        <v/>
      </c>
      <c r="KL176" s="68">
        <f>IF(KJ176&gt;0,KK176-$V176,0)</f>
        <v/>
      </c>
      <c r="KM176" s="68">
        <f>IF(KJ176&gt;0,(KJ176-KM$10)/KM$10,0)</f>
        <v/>
      </c>
      <c r="KN176" s="68" t="n"/>
      <c r="KO176" s="15">
        <f>IF(KJ176&gt;0,(KJ176-KJ$10)/KJ$10,0)</f>
        <v/>
      </c>
      <c r="KQ176" s="13" t="n">
        <v>1.91</v>
      </c>
      <c r="KR176" s="68">
        <f>IF(KQ176&gt;0,((KQ176-KQ175)/KQ175),0)</f>
        <v/>
      </c>
      <c r="KS176" s="68">
        <f>IF(KQ176&gt;0,KR176-$V176,0)</f>
        <v/>
      </c>
      <c r="KT176" s="68">
        <f>IF(KQ176&gt;0,(KQ176-KT$10)/KT$10,0)</f>
        <v/>
      </c>
      <c r="KU176" s="68" t="n"/>
      <c r="KV176" s="15">
        <f>IF(KQ176&gt;0,(KQ176-KQ$10)/KQ$10,0)</f>
        <v/>
      </c>
      <c r="KW176" s="18" t="n"/>
      <c r="KX176" s="13" t="n">
        <v>45.59</v>
      </c>
      <c r="KY176" s="68">
        <f>IF(KX176&gt;0,((KX176-KX175)/KX175),0)</f>
        <v/>
      </c>
      <c r="KZ176" s="68">
        <f>IF(KX176&gt;0,KY176-$V176,0)</f>
        <v/>
      </c>
      <c r="LA176" s="68">
        <f>IF(KX176&gt;0,(KX176-LA$10)/LA$10,0)</f>
        <v/>
      </c>
      <c r="LB176" s="68" t="n"/>
      <c r="LC176" s="15">
        <f>IF(KX176&gt;0,(KX176-KX$10)/KX$10,0)</f>
        <v/>
      </c>
      <c r="LD176" s="18" t="n"/>
      <c r="LE176" s="13" t="n">
        <v>52.36</v>
      </c>
      <c r="LF176" s="68">
        <f>IF(LE176&gt;0,((LE176-LE175)/LE175),0)</f>
        <v/>
      </c>
      <c r="LG176" s="68">
        <f>IF(LE176&gt;0,LF176-$V176,0)</f>
        <v/>
      </c>
      <c r="LH176" s="68">
        <f>IF(LE176&gt;0,(LE176-LH$10)/LH$10,0)</f>
        <v/>
      </c>
      <c r="LI176" s="68" t="n"/>
      <c r="LJ176" s="15">
        <f>IF(LE176&gt;0,(LE176-LE$10)/LE$10,0)</f>
        <v/>
      </c>
      <c r="LL176" s="13" t="n">
        <v>147.69</v>
      </c>
      <c r="LM176" s="68">
        <f>IF(LL176&gt;0,((LL176-LL175)/LL175),0)</f>
        <v/>
      </c>
      <c r="LN176" s="68">
        <f>IF(LL176&gt;0,LM176-$V176,0)</f>
        <v/>
      </c>
      <c r="LO176" s="68">
        <f>IF(LL176&gt;0,(LL176-LO$10)/LO$10,0)</f>
        <v/>
      </c>
      <c r="LP176" s="68" t="n"/>
      <c r="LQ176" s="15">
        <f>IF(LL176&gt;0,(LL176-LL$10)/LL$10,0)</f>
        <v/>
      </c>
      <c r="LS176" s="13" t="n">
        <v>21.45</v>
      </c>
      <c r="LT176" s="68">
        <f>IF(LS176&gt;0,((LS176-LS175)/LS175),0)</f>
        <v/>
      </c>
      <c r="LU176" s="68">
        <f>IF(LS176&gt;0,LT176-$V176,0)</f>
        <v/>
      </c>
      <c r="LV176" s="68" t="n"/>
      <c r="LW176" s="68" t="n"/>
      <c r="LX176" s="15">
        <f>IF(LS176&gt;0,(LS176-LS$10)/LS$10,0)</f>
        <v/>
      </c>
      <c r="LZ176" s="13" t="n">
        <v>14.81</v>
      </c>
      <c r="MA176" s="68">
        <f>IF(LZ176&gt;0,((LZ176-LZ175)/LZ175),0)</f>
        <v/>
      </c>
      <c r="MB176" s="68">
        <f>IF(LZ176&gt;0,MA176-$V176,0)</f>
        <v/>
      </c>
      <c r="MC176" s="68">
        <f>IF(LZ176&gt;0,(LZ176-MC$10)/MC$10,0)</f>
        <v/>
      </c>
      <c r="MD176" s="68" t="n"/>
      <c r="ME176" s="15">
        <f>IF(LZ176&gt;0,(LZ176-LZ$10)/LZ$10,0)</f>
        <v/>
      </c>
      <c r="MG176" s="13" t="n">
        <v>73.54000000000001</v>
      </c>
      <c r="MH176" s="68">
        <f>IF(MG176&gt;0,((MG176-MG175)/MG175),0)</f>
        <v/>
      </c>
      <c r="MI176" s="68">
        <f>IF(MG176&gt;0,MH176-$V176,0)</f>
        <v/>
      </c>
      <c r="MJ176" s="68">
        <f>IF(MG176&gt;0,(MG176-MJ$10)/MJ$10,0)</f>
        <v/>
      </c>
      <c r="MK176" s="68" t="n"/>
      <c r="ML176" s="15">
        <f>IF(MG176&gt;0,(MG176-MG$10)/MG$10,0)</f>
        <v/>
      </c>
      <c r="MN176" s="13" t="n">
        <v>160.05</v>
      </c>
      <c r="MO176" s="68">
        <f>IF(MN176&gt;0,((MN176-MN175)/MN175),0)</f>
        <v/>
      </c>
      <c r="MP176" s="68">
        <f>IF(MN176&gt;0,MO176-$V176,0)</f>
        <v/>
      </c>
      <c r="MQ176" s="68">
        <f>IF(MN176&gt;0,(MN176-MQ$10)/MQ$10,0)</f>
        <v/>
      </c>
      <c r="MR176" s="68" t="n"/>
      <c r="MS176" s="15">
        <f>IF(MN176&gt;0,(MN176-MN$10)/MN$10,0)</f>
        <v/>
      </c>
      <c r="MU176" s="13" t="n">
        <v>18.69</v>
      </c>
      <c r="MV176" s="68">
        <f>IF(MU176&gt;0,((MU176-MU175)/MU175),0)</f>
        <v/>
      </c>
      <c r="MW176" s="68">
        <f>IF(MU176&gt;0,MV176-$V176,0)</f>
        <v/>
      </c>
      <c r="MX176" s="68">
        <f>IF(MU176&gt;0,(MU176-MX$10)/MX$10,0)</f>
        <v/>
      </c>
      <c r="MY176" s="68" t="n"/>
      <c r="MZ176" s="15">
        <f>IF(MU176&gt;0,(MU176-MU$10)/MU$10,0)</f>
        <v/>
      </c>
      <c r="NB176" s="13" t="n">
        <v>275.25</v>
      </c>
      <c r="NC176" s="68">
        <f>IF(NB176&gt;0,((NB176-NB175)/NB175),0)</f>
        <v/>
      </c>
      <c r="ND176" s="68">
        <f>IF(NB176&gt;0,NC176-$V176,0)</f>
        <v/>
      </c>
      <c r="NE176" s="68">
        <f>IF(NB176&gt;0,(NB176-NE$10)/NE$10,0)</f>
        <v/>
      </c>
      <c r="NF176" s="68" t="n"/>
      <c r="NG176" s="15">
        <f>IF(NB176&gt;0,(NB176-NB$10)/NB$10,0)</f>
        <v/>
      </c>
      <c r="NI176" s="13" t="n">
        <v>8.93</v>
      </c>
      <c r="NJ176" s="68">
        <f>IF(NI176&gt;0,((NI176-NI175)/NI175),0)</f>
        <v/>
      </c>
      <c r="NK176" s="68">
        <f>IF(NI176&gt;0,NJ176-$V176,0)</f>
        <v/>
      </c>
      <c r="NL176" s="68">
        <f>IF(NI176&gt;0,(NI176-NL$10)/NL$10,0)</f>
        <v/>
      </c>
      <c r="NM176" s="68" t="n"/>
      <c r="NN176" s="15">
        <f>IF(NI176&gt;0,(NI176-NI$10)/NI$10,0)</f>
        <v/>
      </c>
      <c r="NP176" s="13" t="n">
        <v>579.49</v>
      </c>
      <c r="NQ176" s="68">
        <f>IF(NP176&gt;0,((NP176-NP175)/NP175),0)</f>
        <v/>
      </c>
      <c r="NR176" s="68">
        <f>IF(NP176&gt;0,NQ176-$V176,0)</f>
        <v/>
      </c>
      <c r="NS176" s="68">
        <f>IF(NP176&gt;0,(NP176-NS$10)/NS$10,0)</f>
        <v/>
      </c>
      <c r="NT176" s="68" t="n"/>
      <c r="NU176" s="15">
        <f>IF(NP176&gt;0,(NP176-NP$10)/NP$10,0)</f>
        <v/>
      </c>
      <c r="NW176" s="13" t="n">
        <v>211.35</v>
      </c>
      <c r="NX176" s="68">
        <f>IF(NW176&gt;0,((NW176-NW175)/NW175),0)</f>
        <v/>
      </c>
      <c r="NY176" s="68">
        <f>IF(NW176&gt;0,NX176-$V176,0)</f>
        <v/>
      </c>
      <c r="NZ176" s="68">
        <f>IF(NW176&gt;0,(NW176-NZ$10)/NZ$10,0)</f>
        <v/>
      </c>
      <c r="OA176" s="68" t="n"/>
      <c r="OB176" s="15">
        <f>IF(NW176&gt;0,(NW176-NW$10)/NW$10,0)</f>
        <v/>
      </c>
      <c r="OD176" s="13" t="n">
        <v>2.86</v>
      </c>
      <c r="OE176" s="68">
        <f>IF(OD176&gt;0,((OD176-OD175)/OD175),0)</f>
        <v/>
      </c>
      <c r="OF176" s="68">
        <f>IF(OD176&gt;0,OE176-$V176,0)</f>
        <v/>
      </c>
      <c r="OG176" s="68">
        <f>IF(OD176&gt;0,(OD176-OG$10)/OG$10,0)</f>
        <v/>
      </c>
      <c r="OH176" s="68" t="n"/>
      <c r="OI176" s="15">
        <f>IF(OD176&gt;0,(OD176-OD$10)/OD$10,0)</f>
        <v/>
      </c>
      <c r="OK176" s="13" t="n">
        <v>204.78</v>
      </c>
      <c r="OL176" s="68">
        <f>IF(OK176&gt;0,((OK176-OK175)/OK175),0)</f>
        <v/>
      </c>
      <c r="OM176" s="68">
        <f>IF(OK176&gt;0,OL176-$V176,0)</f>
        <v/>
      </c>
      <c r="ON176" s="68">
        <f>IF(OK176&gt;0,(OK176-ON$10)/ON$10,0)</f>
        <v/>
      </c>
      <c r="OO176" s="68" t="n"/>
      <c r="OP176" s="15">
        <f>IF(OK176&gt;0,(OK176-OK$10)/OK$10,0)</f>
        <v/>
      </c>
      <c r="OR176" s="13" t="n">
        <v>5.44</v>
      </c>
      <c r="OS176" s="68">
        <f>IF(OR176&gt;0,((OR176-OR175)/OR175),0)</f>
        <v/>
      </c>
      <c r="OT176" s="68">
        <f>IF(OR176&gt;0,OS176-$V176,0)</f>
        <v/>
      </c>
      <c r="OU176" s="68">
        <f>IF(OR176&gt;0,(OR176-OU$10)/OU$10,0)</f>
        <v/>
      </c>
      <c r="OV176" s="68" t="n"/>
      <c r="OW176" s="15">
        <f>IF(OR176&gt;0,(OR176-OR$10)/OR$10,0)</f>
        <v/>
      </c>
      <c r="OY176" s="13" t="n">
        <v>157.99</v>
      </c>
      <c r="OZ176" s="68">
        <f>IF(OY176&gt;0,((OY176-OY175)/OY175),0)</f>
        <v/>
      </c>
      <c r="PA176" s="68">
        <f>IF(OY176&gt;0,OZ176-$V176,0)</f>
        <v/>
      </c>
      <c r="PB176" s="68">
        <f>IF(OY176&gt;0,(OY176-PB$10)/PB$10,0)</f>
        <v/>
      </c>
      <c r="PC176" s="68" t="n"/>
      <c r="PD176" s="15">
        <f>IF(OY176&gt;0,(OY176-OY$10)/OY$10,0)</f>
        <v/>
      </c>
      <c r="PE176" s="18" t="n"/>
      <c r="PF176" s="13" t="n">
        <v>275.07</v>
      </c>
      <c r="PG176" s="68">
        <f>IF(PF176&gt;0,((PF176-PF175)/PF175),0)</f>
        <v/>
      </c>
      <c r="PH176" s="68">
        <f>IF(PF176&gt;0,PG176-$V176,0)</f>
        <v/>
      </c>
      <c r="PI176" s="68">
        <f>IF(PF176&gt;0,(PF176-PI$10)/PI$10,0)</f>
        <v/>
      </c>
      <c r="PJ176" s="68" t="n"/>
      <c r="PK176" s="15">
        <f>IF(PF176&gt;0,(PF176-PF$10)/PF$10,0)</f>
        <v/>
      </c>
      <c r="PM176" s="13" t="n"/>
      <c r="PN176" s="68">
        <f>IF(PM176&gt;0,((PM176-PM175)/PM175),0)</f>
        <v/>
      </c>
      <c r="PO176" s="68">
        <f>PN176-$V176</f>
        <v/>
      </c>
      <c r="PP176" s="68">
        <f>IF(PM176&gt;0,(PM176-PP$10)/PP$10,0)</f>
        <v/>
      </c>
      <c r="PQ176" s="68" t="n"/>
      <c r="PR176" s="15">
        <f>IF(PM176&gt;0,(PM176-PM$10)/PM$10,0)</f>
        <v/>
      </c>
      <c r="PT176" s="13" t="n">
        <v>11.37</v>
      </c>
      <c r="PU176" s="68">
        <f>IF(PT176&gt;0,((PT176-PT175)/PT175),0)</f>
        <v/>
      </c>
      <c r="PV176" s="68">
        <f>IF(PT176&gt;0,PU176-$V176,0)</f>
        <v/>
      </c>
      <c r="PW176" s="68">
        <f>IF(PT176&gt;0,(PT176-PW$10)/PW$10,0)</f>
        <v/>
      </c>
      <c r="PX176" s="68" t="n"/>
      <c r="PY176" s="15">
        <f>IF(PT176&gt;0,(PT176-PT$10)/PT$10,0)</f>
        <v/>
      </c>
      <c r="QA176" s="13" t="n">
        <v>276.92</v>
      </c>
      <c r="QB176" s="68">
        <f>IF(QA176&gt;0,((QA176-QA175)/QA175),0)</f>
        <v/>
      </c>
      <c r="QC176" s="68">
        <f>IF(QA176&gt;0,QB176-$V176,0)</f>
        <v/>
      </c>
      <c r="QD176" s="68">
        <f>IF(QA176&gt;0,(QA176-QD$10)/QD$10,0)</f>
        <v/>
      </c>
      <c r="QE176" s="68" t="n"/>
      <c r="QF176" s="15">
        <f>IF(QA176&gt;0,(QA176-QA$10)/QA$10,0)</f>
        <v/>
      </c>
      <c r="QH176" s="13" t="n">
        <v>1.64</v>
      </c>
      <c r="QI176" s="68">
        <f>IF(QH176&gt;0,((QH176-QH175)/QH175),0)</f>
        <v/>
      </c>
      <c r="QJ176" s="68">
        <f>IF(QH176&gt;0,QI176-$V176,0)</f>
        <v/>
      </c>
      <c r="QK176" s="68">
        <f>IF(QH176&gt;0,(QH176-QK$10)/QK$10,0)</f>
        <v/>
      </c>
      <c r="QL176" s="68" t="n"/>
      <c r="QM176" s="15">
        <f>IF(QH176&gt;0,(QH176-QH$10)/QH$10,0)</f>
        <v/>
      </c>
      <c r="QO176" s="13" t="n">
        <v>13.96</v>
      </c>
      <c r="QP176" s="68">
        <f>IF(QO176&gt;0,((QO176-QO175)/QO175),0)</f>
        <v/>
      </c>
      <c r="QQ176" s="68">
        <f>IF(QO176&gt;0,QP176-$V176,0)</f>
        <v/>
      </c>
      <c r="QR176" s="68">
        <f>IF(QO176&gt;0,(QO176-QR$10)/QR$10,0)</f>
        <v/>
      </c>
      <c r="QS176" s="68" t="n"/>
      <c r="QT176" s="15">
        <f>IF(QO176&gt;0,(QO176-QO$10)/QO$10,0)</f>
        <v/>
      </c>
      <c r="QV176" s="13" t="n">
        <v>2.69</v>
      </c>
      <c r="QW176" s="68">
        <f>IF(QV176&gt;0,((QV176-QV175)/QV175),0)</f>
        <v/>
      </c>
      <c r="QX176" s="68">
        <f>IF(QV176&gt;0,QW176-$V176,0)</f>
        <v/>
      </c>
      <c r="QY176" s="68">
        <f>IF(QV176&gt;0,(QV176-QY$10)/QY$10,0)</f>
        <v/>
      </c>
      <c r="QZ176" s="68" t="n"/>
      <c r="RA176" s="15">
        <f>IF(QV176&gt;0,(QV176-QV$10)/QV$10,0)</f>
        <v/>
      </c>
      <c r="RC176" s="13" t="n">
        <v>44.96</v>
      </c>
      <c r="RD176" s="68">
        <f>IF(RC176&gt;0,((RC176-RC175)/RC175),0)</f>
        <v/>
      </c>
      <c r="RE176" s="68">
        <f>IF(RC176&gt;0,RD176-$V176,0)</f>
        <v/>
      </c>
      <c r="RF176" s="68">
        <f>IF(RC176&gt;0,(RC176-RF$10)/RF$10,0)</f>
        <v/>
      </c>
      <c r="RG176" s="68" t="n"/>
      <c r="RH176" s="15">
        <f>IF(RC176&gt;0,(RC176-RC$10)/RC$10,0)</f>
        <v/>
      </c>
      <c r="RJ176" s="13" t="n">
        <v>228.39</v>
      </c>
      <c r="RK176" s="68">
        <f>IF(RJ176&gt;0,((RJ176-RJ175)/RJ175),0)</f>
        <v/>
      </c>
      <c r="RL176" s="68">
        <f>RK176-$V176</f>
        <v/>
      </c>
      <c r="RM176" s="68">
        <f>IF(RJ176&gt;0,(RJ176-RM$10)/RM$10,0)</f>
        <v/>
      </c>
      <c r="RN176" s="68" t="n"/>
      <c r="RO176" s="15">
        <f>IF(RJ176&gt;0,(RJ176-RJ$10)/RJ$10,0)</f>
        <v/>
      </c>
      <c r="RQ176" s="13" t="n">
        <v>16.78</v>
      </c>
      <c r="RR176" s="68">
        <f>IF(RQ176&gt;0,((RQ176-RQ175)/RQ175),0)</f>
        <v/>
      </c>
      <c r="RS176" s="68">
        <f>RR176-$V176</f>
        <v/>
      </c>
      <c r="RT176" s="68">
        <f>IF(RQ176&gt;0,(RQ176-RT$10)/RT$10,0)</f>
        <v/>
      </c>
      <c r="RU176" s="68" t="n"/>
      <c r="RV176" s="15">
        <f>IF(RQ176&gt;0,(RQ176-RQ$10)/RQ$10,0)</f>
        <v/>
      </c>
      <c r="RX176" s="13" t="n">
        <v>157.09</v>
      </c>
      <c r="RY176" s="68">
        <f>IF(RX176&gt;0,((RX176-RX175)/RX175),0)</f>
        <v/>
      </c>
      <c r="RZ176" s="68">
        <f>RY176-$V176</f>
        <v/>
      </c>
      <c r="SA176" s="68">
        <f>IF(RX176&gt;0,(RX176-SA$10)/SA$10,0)</f>
        <v/>
      </c>
      <c r="SB176" s="68" t="n"/>
      <c r="SC176" s="15">
        <f>IF(RX176&gt;0,(RX176-RX$10)/RX$10,0)</f>
        <v/>
      </c>
      <c r="SE176" s="13" t="n">
        <v>15.52</v>
      </c>
      <c r="SF176" s="68">
        <f>IF(SE176&gt;0,((SE176-SE175)/SE175),0)</f>
        <v/>
      </c>
      <c r="SG176" s="68">
        <f>SF176-$V176</f>
        <v/>
      </c>
      <c r="SH176" s="68">
        <f>IF(SE176&gt;0,(SE176-SH$10)/SH$10,0)</f>
        <v/>
      </c>
      <c r="SI176" s="68" t="n"/>
      <c r="SJ176" s="15">
        <f>IF(SE176&gt;0,(SE176-SE$10)/SE$10,0)</f>
        <v/>
      </c>
      <c r="SL176" s="13" t="n">
        <v>1.95</v>
      </c>
      <c r="SM176" s="68">
        <f>IF(SL176&gt;0,((SL176-SL175)/SL175),0)</f>
        <v/>
      </c>
      <c r="SN176" s="68">
        <f>SM176-$V176</f>
        <v/>
      </c>
      <c r="SO176" s="68">
        <f>IF(SL176&gt;0,(SL176-SO$10)/SO$10,0)</f>
        <v/>
      </c>
      <c r="SP176" s="68" t="n"/>
      <c r="SQ176" s="15">
        <f>IF(SL176&gt;0,(SL176-SL$10)/SL$10,0)</f>
        <v/>
      </c>
      <c r="SS176" s="13" t="n">
        <v>15.85</v>
      </c>
      <c r="ST176" s="68">
        <f>IF(SS176&gt;0,((SS176-SS175)/SS175),0)</f>
        <v/>
      </c>
      <c r="SU176" s="68">
        <f>ST176-$V176</f>
        <v/>
      </c>
      <c r="SV176" s="68">
        <f>IF(SS176&gt;0,(SS176-SV$10)/SV$10,0)</f>
        <v/>
      </c>
      <c r="SW176" s="68" t="n"/>
      <c r="SX176" s="15">
        <f>IF(SS176&gt;0,(SS176-SS$10)/SS$10,0)</f>
        <v/>
      </c>
      <c r="SZ176" s="13" t="n">
        <v>67.31</v>
      </c>
      <c r="TA176" s="68">
        <f>IF(SZ176&gt;0,((SZ176-SZ175)/SZ175),0)</f>
        <v/>
      </c>
      <c r="TB176" s="68">
        <f>TA176-$V176</f>
        <v/>
      </c>
      <c r="TC176" s="68">
        <f>IF(SZ176&gt;0,(SZ176-TC$10)/TC$10,0)</f>
        <v/>
      </c>
      <c r="TD176" s="68" t="n"/>
      <c r="TE176" s="15">
        <f>IF(SZ176&gt;0,(SZ176-SZ$10)/SZ$10,0)</f>
        <v/>
      </c>
      <c r="TG176" s="587" t="n">
        <v>0.249</v>
      </c>
      <c r="TH176" s="68">
        <f>IF(TG176&gt;0,((TG176-TG175)/TG175),0)</f>
        <v/>
      </c>
      <c r="TI176" s="68">
        <f>TH176-$V176</f>
        <v/>
      </c>
      <c r="TJ176" s="68">
        <f>IF(TG176&gt;0,(TG176-TJ$10)/TJ$10,0)</f>
        <v/>
      </c>
      <c r="TK176" s="68" t="n"/>
      <c r="TL176" s="15">
        <f>IF(TG176&gt;0,(TG176-TG$10)/TG$10,0)</f>
        <v/>
      </c>
      <c r="TN176" s="13" t="n">
        <v>81.09</v>
      </c>
      <c r="TO176" s="68">
        <f>IF(TN176&gt;0,((TN176-TN175)/TN175),0)</f>
        <v/>
      </c>
      <c r="TP176" s="68">
        <f>TO176-$V176</f>
        <v/>
      </c>
      <c r="TQ176" s="68">
        <f>IF(TN176&gt;0,(TN176-TQ$10)/TQ$10,0)</f>
        <v/>
      </c>
      <c r="TR176" s="68" t="n"/>
      <c r="TS176" s="15">
        <f>IF(TN176&gt;0,(TN176-TN$10)/TN$10,0)</f>
        <v/>
      </c>
      <c r="TU176" s="587" t="n">
        <v>3.8</v>
      </c>
      <c r="TV176" s="68">
        <f>IF(TU176&gt;0,((TU176-TU175)/TU175),0)</f>
        <v/>
      </c>
      <c r="TW176" s="68">
        <f>TV176-$V176</f>
        <v/>
      </c>
      <c r="TX176" s="68">
        <f>IF(TU176&gt;0,(TU176-TX$10)/TX$10,0)</f>
        <v/>
      </c>
      <c r="TY176" s="68" t="n"/>
      <c r="TZ176" s="15">
        <f>IF(TU176&gt;0,(TU176-TU$10)/TU$10,0)</f>
        <v/>
      </c>
      <c r="UB176" s="587" t="n"/>
      <c r="UC176" s="68">
        <f>IF(UB176&gt;0,((UB176-UB175)/UB175),0)</f>
        <v/>
      </c>
      <c r="UD176" s="68">
        <f>UC176-$V176</f>
        <v/>
      </c>
      <c r="UE176" s="68">
        <f>IF(UB176&gt;0,(UB176-UE$10)/UE$10,0)</f>
        <v/>
      </c>
      <c r="UF176" s="68" t="n"/>
      <c r="UG176" s="15">
        <f>IF(UB176&gt;0,(UB176-UB$10)/UB$10,0)</f>
        <v/>
      </c>
      <c r="UI176" s="587" t="n"/>
      <c r="UJ176" s="68">
        <f>IF(UI176&gt;0,((UI176-UI175)/UI175),0)</f>
        <v/>
      </c>
      <c r="UK176" s="68">
        <f>UJ176-$V176</f>
        <v/>
      </c>
      <c r="UL176" s="68">
        <f>IF(UI176&gt;0,(UI176-UL$10)/UL$10,0)</f>
        <v/>
      </c>
      <c r="UM176" s="68" t="n"/>
      <c r="UN176" s="15">
        <f>IF(UI176&gt;0,(UI176-UI$10)/UI$10,0)</f>
        <v/>
      </c>
      <c r="UP176" s="587" t="n"/>
      <c r="UQ176" s="68">
        <f>IF(UP176&gt;0,((UP176-UP175)/UP175),0)</f>
        <v/>
      </c>
      <c r="UR176" s="68">
        <f>UQ176-$V176</f>
        <v/>
      </c>
      <c r="US176" s="68">
        <f>IF(UP176&gt;0,(UP176-US$10)/US$10,0)</f>
        <v/>
      </c>
      <c r="UT176" s="68" t="n"/>
      <c r="UU176" s="15">
        <f>IF(UP176&gt;0,(UP176-UP$10)/UP$10,0)</f>
        <v/>
      </c>
      <c r="UW176" s="587" t="n"/>
      <c r="UX176" s="68">
        <f>IF(UW176&gt;0,((UW176-UW175)/UW175),0)</f>
        <v/>
      </c>
      <c r="UY176" s="68">
        <f>UX176-$V176</f>
        <v/>
      </c>
      <c r="UZ176" s="68">
        <f>IF(UW176&gt;0,(UW176-UZ$10)/UZ$10,0)</f>
        <v/>
      </c>
      <c r="VA176" s="68" t="n"/>
      <c r="VB176" s="15">
        <f>IF(UW176&gt;0,(UW176-UW$10)/UW$10,0)</f>
        <v/>
      </c>
      <c r="VD176" s="587" t="n"/>
      <c r="VE176" s="68">
        <f>IF(VD176&gt;0,((VD176-VD175)/VD175),0)</f>
        <v/>
      </c>
      <c r="VF176" s="68">
        <f>VE176-$V176</f>
        <v/>
      </c>
      <c r="VG176" s="68">
        <f>IF(VD176&gt;0,(VD176-VG$10)/VG$10,0)</f>
        <v/>
      </c>
      <c r="VH176" s="68" t="n"/>
      <c r="VI176" s="15">
        <f>IF(VD176&gt;0,(VD176-VD$10)/VD$10,0)</f>
        <v/>
      </c>
      <c r="VM176" s="21">
        <f>IF($C176&gt;0,(($IK$5*IG176)+($GT$5*GP176)+($JM$5*JI176)+($JF$5*JB176)+($IY$5*IU176)+($IR$5*IN176)+($ID$5*HZ176)+($HW$5*HS176)+($HP$5*HL176)+($HI$5*HE176)+($GF$5*GB176)+($FY$5*FU176)+($FR$5*FN176)+($FK$5*FG176)+($FD$5*EZ176)+($EW$5*ES176)+($EP$5*EL176)+($EI$5*EE176)+($EB$5*DX176)+($DU$5*DQ176)+($DN$5*DJ176)+($DG$5*DC176)+($CZ$5*CV176)+($CS$5*CO176)+($CL$5*CH176)+($CE$5*CA176)+($BX$5*BT176)+($BQ$5*BM176)+($BJ$5*BF176)+($BC$5*AY176)+($AV$5*AR176)+($AO$5*AK176)+($AH$5*AD176)+($JT$5*JP176)+($KA$5*JW176)+($KO$5*KK176)+($PR$5*PN176)+($GM$5*GI176)+($HA$5*GW176)+($KV$5*KR176)+($KH$5*KD176)+($LC$5*KY176)+($MS$5*MO176)+($ML$5*MH176)+($ME$5*MA176)+($LX$5*LT176)+($LQ$5*LM176)+($LJ$5*LF176)+(MV176*$MZ$5)+(NC176*$NG$5)+(NJ176*$NN$5)+($OI$5*OE176)+($NU$5*NQ176)+($OB$5*NX176)+($PK$5*PG176)+($OP$5*OL176)+($OW$5*OS176)+($PD$5*OZ176)+(PU176*$PY$5)+(QB176*$QF$5)+(QI176*$QM$5)+(QP176*$QT$5)+(QW176*$RA$5)+(RD176*$RH$5)+(RK176*$RO$5)+(RR176*$RV$5)+(RY176*$SC$5)+(SF176*$SJ$5)+(SM176*$SQ$5)+(ST176*$SX$5)+(TA176*$TE$5))+(TH176*$TL$5)+(TO176*$TS$5))/$VM$5</f>
        <v/>
      </c>
      <c r="VN176" s="538" t="n"/>
      <c r="VO176" s="21">
        <f>IF($C176&gt;0,(($IK$5*II176)+($GT$5*GR176)+($JM$5*JK176)+($JF$5*JD176)+($IY$5*IW176)+($IR$5*IP176)+($ID$5*IB176)+($HW$5*HU176)+($HP$5*HN176)+($HI$5*HG176)+($GF$5*GD176)+($FY$5*FW176)+($FR$5*FP176)+($FK$5*FI176)+($FD$5*FB176)+($EW$5*EU176)+($EP$5*EN176)+($EI$5*EG176)+($EB$5*DZ176)+($DU$5*DS176)+($DN$5*DL176)+($DG$5*DE176)+($CZ$5*CX176)+($CS$5*CQ176)+($CL$5*CJ176)+($CE$5*CC176)+($BX$5*BV176)+($BQ$5*BO176)+($BJ$5*BH176)+($BC$5*BA176)+($AV$5*AT176)+($AO$5*AM176)+($AH$5*AF176)+($KO$5*KM176)+($KH$5*KF176)+($KA$5*JY176)+($JT$5*JR176)+($PR$5*PP176)+($GM$5*GK176)+($HA$5*GY176)+($KV$5*KT176)+($LC$5*LA176)+($MS$5*MQ176)+($ML$5*MJ176)+($ME$5*MC176)+($LX$5*LV176)+($LQ$5*LO176)+($LJ$5*LH176)+(MX176*$MZ$5)+(NE176*$NG$5)+(NL176*$NN$5)+($OI$5*OG176)+($NU$5*NS176)+($OB$5*NZ176)+($PD$5*PB176)+($OW$5*OU176)+($OP$5*ON176)+($PK$5*PI176)+($PY$5*PW176)+($QF$5*QD176)+($QM$5*QK176)+($QT$5*QR176)+($RA$5*QY176)+($RH$5*RF176)+($RO$5*RM176)+(RT176*$RV$5)+(SA176*$SC$5)+(SH176*$SJ$5)+(SO176*$SQ$5)+(SV176*$SX$5)+(TC176*$TE$5)+(TJ176*$TL$5)+(TQ176*$TS$5))/$VM$5,0)</f>
        <v/>
      </c>
      <c r="VP176" s="14" t="n"/>
      <c r="VQ176" s="21">
        <f>IF($C176&gt;0,(($IK$5*IK176)+($GT$5*GT176)+($JM$5*JM176)+($JF$5*JF176)+($IY$5*IY176)+($IR$5*IR176)+($ID$5*ID176)+($HW$5*HW176)+($HP$5*HP176)+($HI$5*HI176)+($GF$5*GF176)+($FY$5*FY176)+($FR$5*FR176)+($FK$5*FK176)+($FD$5*FD176)+($EW$5*EW176)+($EP$5*EP176)+($EI$5*EI176)+($EB$5*EB176)+($DU$5*DU176)+($DN$5*DN176)+($DG$5*DG176)+($CZ$5*CZ176)+($CS$5*CS176)+($CL$5*CL176)+($CE$5*CE176)+($BX$5*BX176)+($BQ$5*BQ176)+($BJ$5*BJ176)+($BC$5*BC176)+($AV$5*AV176)+($AO$5*AO176)+($AH$5*AH176)+($KO$5*KO176)+($PR$5*PR176)+($GM$5*GM176)+($HA$5*HA176)+($KH$5*KH176)+($KA$5*KA176)+($JT$5*JT176)+($KV$5*KV176)+($LC$5*LC176)+($MS$5*MS176)+($ML$5*ML176)+($ME$5*ME176)+($LX$5*LX176)+($LQ$5*LQ176)+($LJ$5*LJ176)+($OI$5*OI176)+($NU$5*NU176)+($NN$5*NN176)+($NG$5*NG176)+($MZ$5*MZ176)+(OB176*$OB$5)+($PD$5*PD176)+($OW$5*OW176)+($OP$5*OP176)+($PK$5*PK176)+(PY176*$PY$5)+(QF176*$QF$5)+(QM176*$QM$5)+(QT176*$QT$5)+(RA176*$RA$5)+(RH176*$RH$5)+(RO176*$RO$5)+(RV176*$RV$5)+(SC176*$SC$5)+(SJ176*$SJ$5)+(SQ176*$SQ$5)+(SX176*$SX$5)+(TE176*$TE$5)+(TL176*$TL$5)+(TS176*$TS$5))/$VM$5,0)</f>
        <v/>
      </c>
    </row>
    <row r="177" ht="16" customHeight="1" s="545">
      <c r="A177" s="127" t="n">
        <v>45903</v>
      </c>
      <c r="B177" s="4">
        <f>A177</f>
        <v/>
      </c>
      <c r="C177" s="13" t="n">
        <v>45270.86</v>
      </c>
      <c r="D177" s="138">
        <f>IF(C177&gt;0,C177-C176,0)</f>
        <v/>
      </c>
      <c r="E177" s="68">
        <f>IF(C177&gt;0,D177/C176,0)</f>
        <v/>
      </c>
      <c r="F177" s="15">
        <f>IF(C177&gt;0,(C177-C$10)/C$10,0)</f>
        <v/>
      </c>
      <c r="G177" s="13" t="n">
        <v>6448.26</v>
      </c>
      <c r="H177" s="138">
        <f>IF(G177&gt;0,G177-G176,0)</f>
        <v/>
      </c>
      <c r="I177" s="68">
        <f>IF(G177&gt;0,H177/G176,0)</f>
        <v/>
      </c>
      <c r="J177" s="15">
        <f>IF(G177&gt;0,(G177-G$10)/G$10,0)</f>
        <v/>
      </c>
      <c r="K177" s="13" t="n">
        <v>21497.73</v>
      </c>
      <c r="L177" s="138">
        <f>IF(K177&gt;0,K177-K176,0)</f>
        <v/>
      </c>
      <c r="M177" s="68">
        <f>IF(K177&gt;0,L177/K176,0)</f>
        <v/>
      </c>
      <c r="N177" s="15">
        <f>IF(K177&gt;0,(K177-K$10)/K$10,0)</f>
        <v/>
      </c>
      <c r="O177" s="13" t="n">
        <v>2349.97</v>
      </c>
      <c r="P177" s="138">
        <f>IF(O177&gt;0,O177-O176,0)</f>
        <v/>
      </c>
      <c r="Q177" s="68">
        <f>IF(O177&gt;0,P177/O176,0)</f>
        <v/>
      </c>
      <c r="R177" s="15">
        <f>IF(O177&gt;0,(O177-O$10)/O$10,0)</f>
        <v/>
      </c>
      <c r="S177" s="18">
        <f>IF(O177&gt;0,(((O177*0.7)*Q177)+((K177*0.9)*M177)+((G177*0.65)*I177)+((C177*0.6)*E177))/(O177+K177+G177+C177),0)</f>
        <v/>
      </c>
      <c r="T177" s="121">
        <f>IF(O177&gt;0,(S177*200)+T176,0)</f>
        <v/>
      </c>
      <c r="U177" s="121">
        <f>T177</f>
        <v/>
      </c>
      <c r="V177" s="134">
        <f>IF(T177&gt;0,(T177-T176)/T176,0)</f>
        <v/>
      </c>
      <c r="W177" s="21">
        <f>IF(T177&gt;0,(T177-T$11)/T$11,0)</f>
        <v/>
      </c>
      <c r="X177" s="18">
        <f>IF(T177&gt;0,((Q177+M177+I177+E177)/4),0)</f>
        <v/>
      </c>
      <c r="Y177" s="353" t="n">
        <v>73387.98</v>
      </c>
      <c r="Z177" s="15" t="n">
        <v>2e-06</v>
      </c>
      <c r="AA177" s="21">
        <f>Z177-$V177</f>
        <v/>
      </c>
      <c r="AC177" s="13" t="n">
        <v>250.55</v>
      </c>
      <c r="AD177" s="68">
        <f>IF(AC177&gt;0,((AC177-AC176)/AC176),0)</f>
        <v/>
      </c>
      <c r="AE177" s="68">
        <f>IF(AC177&gt;0,AD177-$V177,0)</f>
        <v/>
      </c>
      <c r="AF177" s="68">
        <f>IF(AC177&gt;0,(AC177-AF$10)/AF$10,0)</f>
        <v/>
      </c>
      <c r="AG177" s="68" t="n"/>
      <c r="AH177" s="15">
        <f>IF(AC177&gt;0,(AC177-AC$10)/AC$10,0)</f>
        <v/>
      </c>
      <c r="AJ177" s="13" t="n">
        <v>24.1</v>
      </c>
      <c r="AK177" s="68">
        <f>IF(AJ177&gt;0,((AJ177-AJ176)/AJ176),0)</f>
        <v/>
      </c>
      <c r="AL177" s="68">
        <f>IF(AJ177&gt;0,AK177-$V177,0)</f>
        <v/>
      </c>
      <c r="AM177" s="68">
        <f>IF(AJ177&gt;0,(AJ177-AM$10)/AM$10,0)</f>
        <v/>
      </c>
      <c r="AN177" s="68" t="n"/>
      <c r="AO177" s="15">
        <f>IF(AJ177&gt;0,(AJ177-AJ$10)/AJ$10,0)</f>
        <v/>
      </c>
      <c r="AQ177" s="13" t="n">
        <v>23.72</v>
      </c>
      <c r="AR177" s="68">
        <f>IF(AQ177&gt;0,((AQ177-AQ176)/AQ176),0)</f>
        <v/>
      </c>
      <c r="AS177" s="68">
        <f>IF(AQ177&gt;0,AR177-$V177,0)</f>
        <v/>
      </c>
      <c r="AT177" s="68">
        <f>IF(AQ177&gt;0,(AQ177-AT$10)/AT$10,0)</f>
        <v/>
      </c>
      <c r="AU177" s="68" t="n"/>
      <c r="AV177" s="15">
        <f>IF(AQ177&gt;0,(AQ177-AQ$10)/AQ$10,0)</f>
        <v/>
      </c>
      <c r="AX177" s="13" t="n">
        <v>224.39</v>
      </c>
      <c r="AY177" s="68">
        <f>IF(AX177&gt;0,((AX177-AX176)/AX176),0)</f>
        <v/>
      </c>
      <c r="AZ177" s="68">
        <f>IF(AX177&gt;0,AY177-$V177,0)</f>
        <v/>
      </c>
      <c r="BA177" s="68">
        <f>IF(AX177&gt;0,(AX177-BA$10)/BA$10,0)</f>
        <v/>
      </c>
      <c r="BB177" s="68" t="n"/>
      <c r="BC177" s="15">
        <f>IF(AX177&gt;0,(AX177-AX$10)/AX$10,0)</f>
        <v/>
      </c>
      <c r="BE177" s="13" t="n">
        <v>81.92</v>
      </c>
      <c r="BF177" s="68">
        <f>IF(BE177&gt;0,((BE177-BE176)/BE176),0)</f>
        <v/>
      </c>
      <c r="BG177" s="68">
        <f>IF(BE177&gt;0,BF177-$V177,0)</f>
        <v/>
      </c>
      <c r="BH177" s="68" t="n"/>
      <c r="BI177" s="68" t="n"/>
      <c r="BJ177" s="15">
        <f>IF(BE177&gt;0,(BE177-BE$10)/BE$10,0)</f>
        <v/>
      </c>
      <c r="BL177" s="13" t="n">
        <v>75.81999999999999</v>
      </c>
      <c r="BM177" s="68">
        <f>IF(BL177&gt;0,((BL177-BL176)/BL176),0)</f>
        <v/>
      </c>
      <c r="BN177" s="68">
        <f>IF(BL177&gt;0,BM177-$V177,0)</f>
        <v/>
      </c>
      <c r="BO177" s="68">
        <f>IF(BL177&gt;0,(BL177-BO$10)/BO$10,0)</f>
        <v/>
      </c>
      <c r="BP177" s="68" t="n"/>
      <c r="BQ177" s="15">
        <f>IF(BL177&gt;0,(BL177-BL$10)/BL$10,0)</f>
        <v/>
      </c>
      <c r="BS177" s="13" t="n">
        <v>43.91</v>
      </c>
      <c r="BT177" s="68">
        <f>IF(BS177&gt;0,((BS177-BS176)/BS176),0)</f>
        <v/>
      </c>
      <c r="BU177" s="68">
        <f>IF(BS177&gt;0,BT177-$V177,0)</f>
        <v/>
      </c>
      <c r="BV177" s="68">
        <f>IF(BS177&gt;0,(BS177-BV$10)/BV$10,0)</f>
        <v/>
      </c>
      <c r="BW177" s="68" t="n"/>
      <c r="BX177" s="15">
        <f>IF(BS177&gt;0,(BS177-BS$10)/BS$10,0)</f>
        <v/>
      </c>
      <c r="BZ177" s="13" t="n"/>
      <c r="CA177" s="68">
        <f>IF(BZ177&gt;0,((BZ177-BZ176)/BZ176),0)</f>
        <v/>
      </c>
      <c r="CB177" s="68">
        <f>IF(BZ177&gt;0,CA177-$V177,0)</f>
        <v/>
      </c>
      <c r="CC177" s="68">
        <f>IF(BZ177&gt;0,(BZ177-CC$10)/CC$10,0)</f>
        <v/>
      </c>
      <c r="CD177" s="68" t="n"/>
      <c r="CE177" s="15">
        <f>IF(BZ177&gt;0,(BZ177-BZ$10)/BZ$10,0)</f>
        <v/>
      </c>
      <c r="CG177" s="13" t="n">
        <v>29.83</v>
      </c>
      <c r="CH177" s="68">
        <f>IF(CG177&gt;0,((CG177-CG176)/CG176),0)</f>
        <v/>
      </c>
      <c r="CI177" s="68">
        <f>IF(CG177&gt;0,CH177-$V177,0)</f>
        <v/>
      </c>
      <c r="CJ177" s="68">
        <f>IF(CG177&gt;0,(CG177-CJ$10)/CJ$10,0)</f>
        <v/>
      </c>
      <c r="CK177" s="68" t="n"/>
      <c r="CL177" s="15">
        <f>IF(CG177&gt;0,(CG177-CG$10)/CG$10,0)</f>
        <v/>
      </c>
      <c r="CN177" s="13" t="n">
        <v>34.46</v>
      </c>
      <c r="CO177" s="68">
        <f>IF(CN177&gt;0,((CN177-CN176)/CN176),0)</f>
        <v/>
      </c>
      <c r="CP177" s="68">
        <f>IF(CN177&gt;0,CO177-$V177,0)</f>
        <v/>
      </c>
      <c r="CQ177" s="68">
        <f>IF(CN177&gt;0,(CN177-CQ$10)/CQ$10,0)</f>
        <v/>
      </c>
      <c r="CR177" s="68" t="n"/>
      <c r="CS177" s="15">
        <f>IF(CN177&gt;0,(CN177-CN$10)/CN$10,0)</f>
        <v/>
      </c>
      <c r="CU177" s="13" t="n">
        <v>39.45</v>
      </c>
      <c r="CV177" s="68">
        <f>IF(CU177&gt;0,((CU177-CU176)/CU176),0)</f>
        <v/>
      </c>
      <c r="CW177" s="68">
        <f>IF(CU177&gt;0,CV177-$V177,0)</f>
        <v/>
      </c>
      <c r="CX177" s="68">
        <f>IF(CU177&gt;0,(CU177-CX$10)/CX$10,0)</f>
        <v/>
      </c>
      <c r="CY177" s="68" t="n"/>
      <c r="CZ177" s="15">
        <f>IF(CU177&gt;0,(CU177-CU$10)/CU$10,0)</f>
        <v/>
      </c>
      <c r="DB177" s="13" t="n">
        <v>21.45</v>
      </c>
      <c r="DC177" s="68">
        <f>IF(DB177&gt;0,((DB177-DB176)/DB176),0)</f>
        <v/>
      </c>
      <c r="DD177" s="68">
        <f>IF(DB177&gt;0,DC177-$V177,0)</f>
        <v/>
      </c>
      <c r="DE177" s="68">
        <f>IF(DB177&gt;0,(DB177-DE$10)/DE$10,0)</f>
        <v/>
      </c>
      <c r="DF177" s="68" t="n"/>
      <c r="DG177" s="15">
        <f>IF(DB177&gt;0,(DB177-DB$10)/DB$10,0)</f>
        <v/>
      </c>
      <c r="DI177" s="13" t="n">
        <v>49.46</v>
      </c>
      <c r="DJ177" s="68">
        <f>IF(DI177&gt;0,((DI177-DI176)/DI176),0)</f>
        <v/>
      </c>
      <c r="DK177" s="68">
        <f>IF(DI177&gt;0,DJ177-$V177,0)</f>
        <v/>
      </c>
      <c r="DL177" s="68">
        <f>IF(DI177&gt;0,(DI177-DL$10)/DL$10,0)</f>
        <v/>
      </c>
      <c r="DM177" s="68" t="n"/>
      <c r="DN177" s="15">
        <f>IF(DI177&gt;0,(DI177-DI$10)/DI$10,0)</f>
        <v/>
      </c>
      <c r="DP177" s="13" t="n">
        <v>44.22</v>
      </c>
      <c r="DQ177" s="68">
        <f>IF(DP177&gt;0,((DP177-DP176)/DP176),0)</f>
        <v/>
      </c>
      <c r="DR177" s="68">
        <f>IF(DP177&gt;0,DQ177-$V177,0)</f>
        <v/>
      </c>
      <c r="DS177" s="68" t="n"/>
      <c r="DT177" s="68" t="n"/>
      <c r="DU177" s="15">
        <f>IF(DP177&gt;0,(DP177-DP$10)/DP$10,0)</f>
        <v/>
      </c>
      <c r="DV177" s="18" t="n"/>
      <c r="DW177" s="13" t="n">
        <v>36.95</v>
      </c>
      <c r="DX177" s="68">
        <f>IF(DW177&gt;0,((DW177-DW176)/DW176),0)</f>
        <v/>
      </c>
      <c r="DY177" s="68">
        <f>IF(DW177&gt;0,DX177-$V177,0)</f>
        <v/>
      </c>
      <c r="DZ177" s="68">
        <f>IF(DW177&gt;0,(DW177-DZ$10)/DZ$10,0)</f>
        <v/>
      </c>
      <c r="EA177" s="68" t="n"/>
      <c r="EB177" s="15">
        <f>IF(DW177&gt;0,(DW177-DW$10)/DW$10,0)</f>
        <v/>
      </c>
      <c r="ED177" s="13" t="n">
        <v>40</v>
      </c>
      <c r="EE177" s="68">
        <f>IF(ED177&gt;0,((ED177-ED176)/ED176),0)</f>
        <v/>
      </c>
      <c r="EF177" s="68">
        <f>IF(ED177&gt;0,EE177-$V177,0)</f>
        <v/>
      </c>
      <c r="EG177" s="68">
        <f>IF(ED177&gt;0,(ED177-EG$10)/EG$10,0)</f>
        <v/>
      </c>
      <c r="EH177" s="68" t="n"/>
      <c r="EI177" s="15">
        <f>IF(ED177&gt;0,(ED177-ED$10)/ED$10,0)</f>
        <v/>
      </c>
      <c r="EK177" s="13" t="n">
        <v>138.1</v>
      </c>
      <c r="EL177" s="68">
        <f>IF(EK177&gt;0,((EK177-EK176)/EK176),0)</f>
        <v/>
      </c>
      <c r="EM177" s="68">
        <f>IF(EK177&gt;0,EL177-$V177,0)</f>
        <v/>
      </c>
      <c r="EN177" s="68">
        <f>IF(EK177&gt;0,(EK177-EN$10)/EN$10,0)</f>
        <v/>
      </c>
      <c r="EO177" s="68" t="n"/>
      <c r="EP177" s="15">
        <f>IF(EK177&gt;0,(EK177-EK$10)/EK$10,0)</f>
        <v/>
      </c>
      <c r="ER177" s="13" t="n">
        <v>41.22</v>
      </c>
      <c r="ES177" s="68">
        <f>IF(ER177&gt;0,((ER177-ER176)/ER176),0)</f>
        <v/>
      </c>
      <c r="ET177" s="68">
        <f>IF(ER177&gt;0,ES177-$V177,0)</f>
        <v/>
      </c>
      <c r="EU177" s="68">
        <f>IF(ER177&gt;0,(ER177-EU$10)/EU$10,0)</f>
        <v/>
      </c>
      <c r="EV177" s="68" t="n"/>
      <c r="EW177" s="15">
        <f>IF(ER177&gt;0,(ER177-ER$10)/ER$10,0)</f>
        <v/>
      </c>
      <c r="EY177" s="13" t="n">
        <v>46.59</v>
      </c>
      <c r="EZ177" s="68">
        <f>IF(EY177&gt;0,((EY177-EY176)/EY176),0)</f>
        <v/>
      </c>
      <c r="FA177" s="68">
        <f>IF(EY177&gt;0,EZ177-$V177,0)</f>
        <v/>
      </c>
      <c r="FB177" s="68" t="n"/>
      <c r="FC177" s="68" t="n"/>
      <c r="FD177" s="15">
        <f>IF(EY177&gt;0,(EY177-EY$10)/EY$10,0)</f>
        <v/>
      </c>
      <c r="FF177" s="13" t="n">
        <v>60.58</v>
      </c>
      <c r="FG177" s="68">
        <f>IF(FF177&gt;0,((FF177-FF176)/FF176),0)</f>
        <v/>
      </c>
      <c r="FH177" s="68">
        <f>IF(FF177&gt;0,FG177-$V177,0)</f>
        <v/>
      </c>
      <c r="FI177" s="68">
        <f>IF(FF177&gt;0,(FF177-FI$10)/FI$10,0)</f>
        <v/>
      </c>
      <c r="FJ177" s="68" t="n"/>
      <c r="FK177" s="15">
        <f>IF(FF177&gt;0,(FF177-FF$10)/FF$10,0)</f>
        <v/>
      </c>
      <c r="FM177" s="13" t="n">
        <v>195.89</v>
      </c>
      <c r="FN177" s="68">
        <f>IF(FM177&gt;0,((FM177-FM176)/FM176),0)</f>
        <v/>
      </c>
      <c r="FO177" s="68">
        <f>IF(FM177&gt;0,FN177-$V177,0)</f>
        <v/>
      </c>
      <c r="FP177" s="68">
        <f>IF(FM177&gt;0,(FM177-FP$10)/FP$10,0)</f>
        <v/>
      </c>
      <c r="FQ177" s="68" t="n"/>
      <c r="FR177" s="15">
        <f>IF(FM177&gt;0,(FM177-FM$10)/FM$10,0)</f>
        <v/>
      </c>
      <c r="FT177" s="13" t="n">
        <v>93.37</v>
      </c>
      <c r="FU177" s="68">
        <f>IF(FT177&gt;0,((FT177-FT176)/FT176),0)</f>
        <v/>
      </c>
      <c r="FV177" s="68">
        <f>IF(FT177&gt;0,FU177-$V177,0)</f>
        <v/>
      </c>
      <c r="FW177" s="68">
        <f>IF(FT177&gt;0,(FT177-FW$10)/FW$10,0)</f>
        <v/>
      </c>
      <c r="FX177" s="68" t="n"/>
      <c r="FY177" s="15">
        <f>IF(FT177&gt;0,(FT177-FT$10)/FT$10,0)</f>
        <v/>
      </c>
      <c r="GA177" s="13" t="n">
        <v>18.6</v>
      </c>
      <c r="GB177" s="68">
        <f>IF(GA177&gt;0,((GA177-GA176)/GA176),0)</f>
        <v/>
      </c>
      <c r="GC177" s="68">
        <f>IF(GA177&gt;0,GB177-$V177,0)</f>
        <v/>
      </c>
      <c r="GD177" s="68" t="n"/>
      <c r="GE177" s="68" t="n"/>
      <c r="GF177" s="15">
        <f>IF(GA177&gt;0,(GA177-GA$10)/GA$10,0)</f>
        <v/>
      </c>
      <c r="GG177" s="18" t="n"/>
      <c r="GH177" s="13" t="n">
        <v>20.85</v>
      </c>
      <c r="GI177" s="68">
        <f>IF(GH177&gt;0,((GH177-GH176)/GH176),0)</f>
        <v/>
      </c>
      <c r="GJ177" s="68">
        <f>IF(GH177&gt;0,GI177-$V177,0)</f>
        <v/>
      </c>
      <c r="GK177" s="68">
        <f>IF(GH177&gt;0,(GH177-GK$10)/GK$10,0)</f>
        <v/>
      </c>
      <c r="GL177" s="68" t="n"/>
      <c r="GM177" s="15">
        <f>IF(GH177&gt;0,(GH177-GH$10)/GH$10,0)</f>
        <v/>
      </c>
      <c r="GO177" s="13" t="n">
        <v>26.79</v>
      </c>
      <c r="GP177" s="68">
        <f>IF(GO177&gt;0,((GO177-GO176)/GO176),0)</f>
        <v/>
      </c>
      <c r="GQ177" s="68">
        <f>IF(GO177&gt;0,GP177-$V177,0)</f>
        <v/>
      </c>
      <c r="GR177" s="68" t="n"/>
      <c r="GS177" s="68" t="n"/>
      <c r="GT177" s="15">
        <f>IF(GO177&gt;0,(GO177-GO$10)/GO$10,0)</f>
        <v/>
      </c>
      <c r="GV177" s="13" t="n">
        <v>16.12</v>
      </c>
      <c r="GW177" s="68">
        <f>IF(GV177&gt;0,((GV177-GV176)/GV176),0)</f>
        <v/>
      </c>
      <c r="GX177" s="68">
        <f>IF(GV177&gt;0,GW177-$V177,0)</f>
        <v/>
      </c>
      <c r="GY177" s="68">
        <f>IF(GV177&gt;0,(GV177-GY$10)/GY$10,0)</f>
        <v/>
      </c>
      <c r="GZ177" s="68" t="n"/>
      <c r="HA177" s="15">
        <f>IF(GV177&gt;0,(GV177-GV$10)/GV$10,0)</f>
        <v/>
      </c>
      <c r="HD177" s="13" t="n">
        <v>334.09</v>
      </c>
      <c r="HE177" s="68">
        <f>IF(HD177&gt;0,((HD177-HD176)/HD176),0)</f>
        <v/>
      </c>
      <c r="HF177" s="68">
        <f>IF(HD177&gt;0,HE177-$V177,0)</f>
        <v/>
      </c>
      <c r="HG177" s="68">
        <f>IF(HD177&gt;0,(HD177-HG$10)/HG$10,0)</f>
        <v/>
      </c>
      <c r="HH177" s="68" t="n"/>
      <c r="HI177" s="15">
        <f>IF(HD177&gt;0,(HD177-HD$10)/HD$10,0)</f>
        <v/>
      </c>
      <c r="HK177" s="13" t="n">
        <v>64.5</v>
      </c>
      <c r="HL177" s="68">
        <f>IF(HK177&gt;0,((HK177-HK176)/HK176),0)</f>
        <v/>
      </c>
      <c r="HM177" s="68">
        <f>IF(HK177&gt;0,HL177-$V177,0)</f>
        <v/>
      </c>
      <c r="HN177" s="68">
        <f>IF(HK177&gt;0,(HK177-HN$10)/HN$10,0)</f>
        <v/>
      </c>
      <c r="HO177" s="68" t="n"/>
      <c r="HP177" s="15">
        <f>IF(HK177&gt;0,(HK177-HK$10)/HK$10,0)</f>
        <v/>
      </c>
      <c r="HR177" s="13" t="n">
        <v>111.95</v>
      </c>
      <c r="HS177" s="68">
        <f>IF(HR177&gt;0,((HR177-HR176)/HR176),0)</f>
        <v/>
      </c>
      <c r="HT177" s="68">
        <f>IF(HR177&gt;0,HS177-$V177,0)</f>
        <v/>
      </c>
      <c r="HU177" s="68">
        <f>IF(HR177&gt;0,(HR177-HU$10)/HU$10,0)</f>
        <v/>
      </c>
      <c r="HV177" s="68" t="n"/>
      <c r="HW177" s="15">
        <f>IF(HR177&gt;0,(HR177-HR$10)/HR$10,0)</f>
        <v/>
      </c>
      <c r="HY177" s="13" t="n">
        <v>170.62</v>
      </c>
      <c r="HZ177" s="68">
        <f>IF(HY177&gt;0,((HY177-HY176)/HY176),0)</f>
        <v/>
      </c>
      <c r="IA177" s="68">
        <f>IF(HY177&gt;0,HZ177-$V177,0)</f>
        <v/>
      </c>
      <c r="IB177" s="68">
        <f>IF(HY177&gt;0,(HY177-IB$10)/IB$10,0)</f>
        <v/>
      </c>
      <c r="IC177" s="68" t="n"/>
      <c r="ID177" s="15">
        <f>IF(HY177&gt;0,(HY177-HY$10)/HY$10,0)</f>
        <v/>
      </c>
      <c r="IF177" s="13" t="n">
        <v>302.39</v>
      </c>
      <c r="IG177" s="68">
        <f>IF(IF177&gt;0,((IF177-IF176)/IF176),0)</f>
        <v/>
      </c>
      <c r="IH177" s="68">
        <f>IF(IF177&gt;0,IG177-$V177,0)</f>
        <v/>
      </c>
      <c r="II177" s="68">
        <f>IF(IF177&gt;0,(IF177-II$10)/II$10,0)</f>
        <v/>
      </c>
      <c r="IJ177" s="68" t="n"/>
      <c r="IK177" s="15">
        <f>IF(IF177&gt;0,(IF177-IF$10)/IF$10,0)</f>
        <v/>
      </c>
      <c r="IM177" s="13" t="n">
        <v>269.31</v>
      </c>
      <c r="IN177" s="68">
        <f>IF(IM177&gt;0,((IM177-IM176)/IM176),0)</f>
        <v/>
      </c>
      <c r="IO177" s="68">
        <f>IF(IM177&gt;0,IN177-$V177,0)</f>
        <v/>
      </c>
      <c r="IP177" s="68">
        <f>IF(IM177&gt;0,(IM177-IP$10)/IP$10,0)</f>
        <v/>
      </c>
      <c r="IQ177" s="68" t="n"/>
      <c r="IR177" s="15">
        <f>IF(IM177&gt;0,(IM177-IM$10)/IM$10,0)</f>
        <v/>
      </c>
      <c r="IT177" s="13" t="n">
        <v>77.18000000000001</v>
      </c>
      <c r="IU177" s="68">
        <f>IF(IT177&gt;0,((IT177-IT176)/IT176),0)</f>
        <v/>
      </c>
      <c r="IV177" s="68">
        <f>IF(IT177&gt;0,IU177-$V177,0)</f>
        <v/>
      </c>
      <c r="IW177" s="68">
        <f>IF(IT177&gt;0,(IT177-IW$10)/IW$10,0)</f>
        <v/>
      </c>
      <c r="IX177" s="68" t="n"/>
      <c r="IY177" s="15">
        <f>IF(IT177&gt;0,(IT177-IT$10)/IT$10,0)</f>
        <v/>
      </c>
      <c r="JA177" s="13" t="n">
        <v>737.05</v>
      </c>
      <c r="JB177" s="68">
        <f>IF(JA177&gt;0,((JA177-JA176)/JA176),0)</f>
        <v/>
      </c>
      <c r="JC177" s="68">
        <f>IF(JA177&gt;0,JB177-$V177,0)</f>
        <v/>
      </c>
      <c r="JD177" s="68">
        <f>IF(JA177&gt;0,(JA177-JD$10)/JD$10,0)</f>
        <v/>
      </c>
      <c r="JE177" s="68" t="n"/>
      <c r="JF177" s="15">
        <f>IF(JA177&gt;0,(JA177-JA$10)/JA$10,0)</f>
        <v/>
      </c>
      <c r="JH177" s="13" t="n">
        <v>505.35</v>
      </c>
      <c r="JI177" s="68">
        <f>IF(JH177&gt;0,((JH177-JH176)/JH176),0)</f>
        <v/>
      </c>
      <c r="JJ177" s="68">
        <f>IF(JH177&gt;0,JI177-$V177,0)</f>
        <v/>
      </c>
      <c r="JK177" s="68">
        <f>IF(JH177&gt;0,(JH177-JK$10)/JK$10,0)</f>
        <v/>
      </c>
      <c r="JL177" s="68" t="n"/>
      <c r="JM177" s="15">
        <f>IF(JH177&gt;0,(JH177-JH$10)/JH$10,0)</f>
        <v/>
      </c>
      <c r="JO177" s="13" t="n">
        <v>28.25</v>
      </c>
      <c r="JP177" s="68">
        <f>IF(JO177&gt;0,((JO177-JO176)/JO176),0)</f>
        <v/>
      </c>
      <c r="JQ177" s="68">
        <f>IF(JO177&gt;0,JP177-$V177,0)</f>
        <v/>
      </c>
      <c r="JR177" s="68">
        <f>IF(JO177&gt;0,(JO177-JR$10)/JR$10,0)</f>
        <v/>
      </c>
      <c r="JS177" s="68" t="n"/>
      <c r="JT177" s="15">
        <f>IF(JO177&gt;0,(JO177-JO$10)/JO$10,0)</f>
        <v/>
      </c>
      <c r="JV177" s="13" t="n">
        <v>2.35</v>
      </c>
      <c r="JW177" s="68">
        <f>IF(JV177&gt;0,((JV177-JV176)/JV176),0)</f>
        <v/>
      </c>
      <c r="JX177" s="68">
        <f>IF(JV177&gt;0,JW177-$V177,0)</f>
        <v/>
      </c>
      <c r="JY177" s="68">
        <f>IF(JV177&gt;0,(JV177-JY$10)/JY$10,0)</f>
        <v/>
      </c>
      <c r="JZ177" s="68" t="n"/>
      <c r="KA177" s="15">
        <f>IF(JV177&gt;0,(JV177-JV$10)/JV$10,0)</f>
        <v/>
      </c>
      <c r="KC177" s="13" t="n">
        <v>22.68</v>
      </c>
      <c r="KD177" s="68">
        <f>IF(KC177&gt;0,((KC177-KC176)/KC176),0)</f>
        <v/>
      </c>
      <c r="KE177" s="68">
        <f>IF(KC177&gt;0,KD177-$V177,0)</f>
        <v/>
      </c>
      <c r="KF177" s="68">
        <f>IF(KC177&gt;0,(KC177-KF$10)/KF$10,0)</f>
        <v/>
      </c>
      <c r="KG177" s="68" t="n"/>
      <c r="KH177" s="15">
        <f>IF(KC177&gt;0,(KC177-KC$10)/KC$10,0)</f>
        <v/>
      </c>
      <c r="KI177" s="18" t="n"/>
      <c r="KJ177" s="13" t="n">
        <v>124.77</v>
      </c>
      <c r="KK177" s="68">
        <f>IF(KJ177&gt;0,((KJ177-KJ176)/KJ176),0)</f>
        <v/>
      </c>
      <c r="KL177" s="68">
        <f>IF(KJ177&gt;0,KK177-$V177,0)</f>
        <v/>
      </c>
      <c r="KM177" s="68">
        <f>IF(KJ177&gt;0,(KJ177-KM$10)/KM$10,0)</f>
        <v/>
      </c>
      <c r="KN177" s="68" t="n"/>
      <c r="KO177" s="15">
        <f>IF(KJ177&gt;0,(KJ177-KJ$10)/KJ$10,0)</f>
        <v/>
      </c>
      <c r="KQ177" s="13" t="n">
        <v>1.901</v>
      </c>
      <c r="KR177" s="68">
        <f>IF(KQ177&gt;0,((KQ177-KQ176)/KQ176),0)</f>
        <v/>
      </c>
      <c r="KS177" s="68">
        <f>IF(KQ177&gt;0,KR177-$V177,0)</f>
        <v/>
      </c>
      <c r="KT177" s="68">
        <f>IF(KQ177&gt;0,(KQ177-KT$10)/KT$10,0)</f>
        <v/>
      </c>
      <c r="KU177" s="68" t="n"/>
      <c r="KV177" s="15">
        <f>IF(KQ177&gt;0,(KQ177-KQ$10)/KQ$10,0)</f>
        <v/>
      </c>
      <c r="KW177" s="18" t="n"/>
      <c r="KX177" s="13" t="n">
        <v>45.46</v>
      </c>
      <c r="KY177" s="68">
        <f>IF(KX177&gt;0,((KX177-KX176)/KX176),0)</f>
        <v/>
      </c>
      <c r="KZ177" s="68">
        <f>IF(KX177&gt;0,KY177-$V177,0)</f>
        <v/>
      </c>
      <c r="LA177" s="68">
        <f>IF(KX177&gt;0,(KX177-LA$10)/LA$10,0)</f>
        <v/>
      </c>
      <c r="LB177" s="68" t="n"/>
      <c r="LC177" s="15">
        <f>IF(KX177&gt;0,(KX177-KX$10)/KX$10,0)</f>
        <v/>
      </c>
      <c r="LD177" s="18" t="n"/>
      <c r="LE177" s="13" t="n">
        <v>51.54</v>
      </c>
      <c r="LF177" s="68">
        <f>IF(LE177&gt;0,((LE177-LE176)/LE176),0)</f>
        <v/>
      </c>
      <c r="LG177" s="68">
        <f>IF(LE177&gt;0,LF177-$V177,0)</f>
        <v/>
      </c>
      <c r="LH177" s="68">
        <f>IF(LE177&gt;0,(LE177-LH$10)/LH$10,0)</f>
        <v/>
      </c>
      <c r="LI177" s="68" t="n"/>
      <c r="LJ177" s="15">
        <f>IF(LE177&gt;0,(LE177-LE$10)/LE$10,0)</f>
        <v/>
      </c>
      <c r="LL177" s="13" t="n">
        <v>148.75</v>
      </c>
      <c r="LM177" s="68">
        <f>IF(LL177&gt;0,((LL177-LL176)/LL176),0)</f>
        <v/>
      </c>
      <c r="LN177" s="68">
        <f>IF(LL177&gt;0,LM177-$V177,0)</f>
        <v/>
      </c>
      <c r="LO177" s="68">
        <f>IF(LL177&gt;0,(LL177-LO$10)/LO$10,0)</f>
        <v/>
      </c>
      <c r="LP177" s="68" t="n"/>
      <c r="LQ177" s="15">
        <f>IF(LL177&gt;0,(LL177-LL$10)/LL$10,0)</f>
        <v/>
      </c>
      <c r="LS177" s="13" t="n">
        <v>21.83</v>
      </c>
      <c r="LT177" s="68">
        <f>IF(LS177&gt;0,((LS177-LS176)/LS176),0)</f>
        <v/>
      </c>
      <c r="LU177" s="68">
        <f>IF(LS177&gt;0,LT177-$V177,0)</f>
        <v/>
      </c>
      <c r="LV177" s="68" t="n"/>
      <c r="LW177" s="68" t="n"/>
      <c r="LX177" s="15">
        <f>IF(LS177&gt;0,(LS177-LS$10)/LS$10,0)</f>
        <v/>
      </c>
      <c r="LZ177" s="13" t="n">
        <v>14.86</v>
      </c>
      <c r="MA177" s="68">
        <f>IF(LZ177&gt;0,((LZ177-LZ176)/LZ176),0)</f>
        <v/>
      </c>
      <c r="MB177" s="68">
        <f>IF(LZ177&gt;0,MA177-$V177,0)</f>
        <v/>
      </c>
      <c r="MC177" s="68">
        <f>IF(LZ177&gt;0,(LZ177-MC$10)/MC$10,0)</f>
        <v/>
      </c>
      <c r="MD177" s="68" t="n"/>
      <c r="ME177" s="15">
        <f>IF(LZ177&gt;0,(LZ177-LZ$10)/LZ$10,0)</f>
        <v/>
      </c>
      <c r="MG177" s="13" t="n">
        <v>72.25</v>
      </c>
      <c r="MH177" s="68">
        <f>IF(MG177&gt;0,((MG177-MG176)/MG176),0)</f>
        <v/>
      </c>
      <c r="MI177" s="68">
        <f>IF(MG177&gt;0,MH177-$V177,0)</f>
        <v/>
      </c>
      <c r="MJ177" s="68">
        <f>IF(MG177&gt;0,(MG177-MJ$10)/MJ$10,0)</f>
        <v/>
      </c>
      <c r="MK177" s="68" t="n"/>
      <c r="ML177" s="15">
        <f>IF(MG177&gt;0,(MG177-MG$10)/MG$10,0)</f>
        <v/>
      </c>
      <c r="MN177" s="13" t="n">
        <v>160.88</v>
      </c>
      <c r="MO177" s="68">
        <f>IF(MN177&gt;0,((MN177-MN176)/MN176),0)</f>
        <v/>
      </c>
      <c r="MP177" s="68">
        <f>IF(MN177&gt;0,MO177-$V177,0)</f>
        <v/>
      </c>
      <c r="MQ177" s="68">
        <f>IF(MN177&gt;0,(MN177-MQ$10)/MQ$10,0)</f>
        <v/>
      </c>
      <c r="MR177" s="68" t="n"/>
      <c r="MS177" s="15">
        <f>IF(MN177&gt;0,(MN177-MN$10)/MN$10,0)</f>
        <v/>
      </c>
      <c r="MU177" s="13" t="n">
        <v>19.2</v>
      </c>
      <c r="MV177" s="68">
        <f>IF(MU177&gt;0,((MU177-MU176)/MU176),0)</f>
        <v/>
      </c>
      <c r="MW177" s="68">
        <f>IF(MU177&gt;0,MV177-$V177,0)</f>
        <v/>
      </c>
      <c r="MX177" s="68">
        <f>IF(MU177&gt;0,(MU177-MX$10)/MX$10,0)</f>
        <v/>
      </c>
      <c r="MY177" s="68" t="n"/>
      <c r="MZ177" s="15">
        <f>IF(MU177&gt;0,(MU177-MU$10)/MU$10,0)</f>
        <v/>
      </c>
      <c r="NB177" s="13" t="n">
        <v>276.02</v>
      </c>
      <c r="NC177" s="68">
        <f>IF(NB177&gt;0,((NB177-NB176)/NB176),0)</f>
        <v/>
      </c>
      <c r="ND177" s="68">
        <f>IF(NB177&gt;0,NC177-$V177,0)</f>
        <v/>
      </c>
      <c r="NE177" s="68">
        <f>IF(NB177&gt;0,(NB177-NE$10)/NE$10,0)</f>
        <v/>
      </c>
      <c r="NF177" s="68" t="n"/>
      <c r="NG177" s="15">
        <f>IF(NB177&gt;0,(NB177-NB$10)/NB$10,0)</f>
        <v/>
      </c>
      <c r="NI177" s="13" t="n">
        <v>8.98</v>
      </c>
      <c r="NJ177" s="68">
        <f>IF(NI177&gt;0,((NI177-NI176)/NI176),0)</f>
        <v/>
      </c>
      <c r="NK177" s="68">
        <f>IF(NI177&gt;0,NJ177-$V177,0)</f>
        <v/>
      </c>
      <c r="NL177" s="68">
        <f>IF(NI177&gt;0,(NI177-NL$10)/NL$10,0)</f>
        <v/>
      </c>
      <c r="NM177" s="68" t="n"/>
      <c r="NN177" s="15">
        <f>IF(NI177&gt;0,(NI177-NI$10)/NI$10,0)</f>
        <v/>
      </c>
      <c r="NP177" s="13" t="n">
        <v>577</v>
      </c>
      <c r="NQ177" s="68">
        <f>IF(NP177&gt;0,((NP177-NP176)/NP176),0)</f>
        <v/>
      </c>
      <c r="NR177" s="68">
        <f>IF(NP177&gt;0,NQ177-$V177,0)</f>
        <v/>
      </c>
      <c r="NS177" s="68">
        <f>IF(NP177&gt;0,(NP177-NS$10)/NS$10,0)</f>
        <v/>
      </c>
      <c r="NT177" s="68" t="n"/>
      <c r="NU177" s="15">
        <f>IF(NP177&gt;0,(NP177-NP$10)/NP$10,0)</f>
        <v/>
      </c>
      <c r="NW177" s="13" t="n">
        <v>230.66</v>
      </c>
      <c r="NX177" s="68">
        <f>IF(NW177&gt;0,((NW177-NW176)/NW176),0)</f>
        <v/>
      </c>
      <c r="NY177" s="68">
        <f>IF(NW177&gt;0,NX177-$V177,0)</f>
        <v/>
      </c>
      <c r="NZ177" s="68">
        <f>IF(NW177&gt;0,(NW177-NZ$10)/NZ$10,0)</f>
        <v/>
      </c>
      <c r="OA177" s="68" t="n"/>
      <c r="OB177" s="15">
        <f>IF(NW177&gt;0,(NW177-NW$10)/NW$10,0)</f>
        <v/>
      </c>
      <c r="OD177" s="13" t="n">
        <v>2.88</v>
      </c>
      <c r="OE177" s="68">
        <f>IF(OD177&gt;0,((OD177-OD176)/OD176),0)</f>
        <v/>
      </c>
      <c r="OF177" s="68">
        <f>IF(OD177&gt;0,OE177-$V177,0)</f>
        <v/>
      </c>
      <c r="OG177" s="68">
        <f>IF(OD177&gt;0,(OD177-OG$10)/OG$10,0)</f>
        <v/>
      </c>
      <c r="OH177" s="68" t="n"/>
      <c r="OI177" s="15">
        <f>IF(OD177&gt;0,(OD177-OD$10)/OD$10,0)</f>
        <v/>
      </c>
      <c r="OK177" s="13" t="n">
        <v>200.81</v>
      </c>
      <c r="OL177" s="68">
        <f>IF(OK177&gt;0,((OK177-OK176)/OK176),0)</f>
        <v/>
      </c>
      <c r="OM177" s="68">
        <f>IF(OK177&gt;0,OL177-$V177,0)</f>
        <v/>
      </c>
      <c r="ON177" s="68">
        <f>IF(OK177&gt;0,(OK177-ON$10)/ON$10,0)</f>
        <v/>
      </c>
      <c r="OO177" s="68" t="n"/>
      <c r="OP177" s="15">
        <f>IF(OK177&gt;0,(OK177-OK$10)/OK$10,0)</f>
        <v/>
      </c>
      <c r="OR177" s="13" t="n">
        <v>5.67</v>
      </c>
      <c r="OS177" s="68">
        <f>IF(OR177&gt;0,((OR177-OR176)/OR176),0)</f>
        <v/>
      </c>
      <c r="OT177" s="68">
        <f>IF(OR177&gt;0,OS177-$V177,0)</f>
        <v/>
      </c>
      <c r="OU177" s="68">
        <f>IF(OR177&gt;0,(OR177-OU$10)/OU$10,0)</f>
        <v/>
      </c>
      <c r="OV177" s="68" t="n"/>
      <c r="OW177" s="15">
        <f>IF(OR177&gt;0,(OR177-OR$10)/OR$10,0)</f>
        <v/>
      </c>
      <c r="OY177" s="13" t="n">
        <v>158.11</v>
      </c>
      <c r="OZ177" s="68">
        <f>IF(OY177&gt;0,((OY177-OY176)/OY176),0)</f>
        <v/>
      </c>
      <c r="PA177" s="68">
        <f>IF(OY177&gt;0,OZ177-$V177,0)</f>
        <v/>
      </c>
      <c r="PB177" s="68">
        <f>IF(OY177&gt;0,(OY177-PB$10)/PB$10,0)</f>
        <v/>
      </c>
      <c r="PC177" s="68" t="n"/>
      <c r="PD177" s="15">
        <f>IF(OY177&gt;0,(OY177-OY$10)/OY$10,0)</f>
        <v/>
      </c>
      <c r="PE177" s="18" t="n"/>
      <c r="PF177" s="13" t="n">
        <v>273.11</v>
      </c>
      <c r="PG177" s="68">
        <f>IF(PF177&gt;0,((PF177-PF176)/PF176),0)</f>
        <v/>
      </c>
      <c r="PH177" s="68">
        <f>IF(PF177&gt;0,PG177-$V177,0)</f>
        <v/>
      </c>
      <c r="PI177" s="68">
        <f>IF(PF177&gt;0,(PF177-PI$10)/PI$10,0)</f>
        <v/>
      </c>
      <c r="PJ177" s="68" t="n"/>
      <c r="PK177" s="15">
        <f>IF(PF177&gt;0,(PF177-PF$10)/PF$10,0)</f>
        <v/>
      </c>
      <c r="PM177" s="13" t="n"/>
      <c r="PN177" s="68">
        <f>IF(PM177&gt;0,((PM177-PM176)/PM176),0)</f>
        <v/>
      </c>
      <c r="PO177" s="68">
        <f>PN177-$V177</f>
        <v/>
      </c>
      <c r="PP177" s="68">
        <f>IF(PM177&gt;0,(PM177-PP$10)/PP$10,0)</f>
        <v/>
      </c>
      <c r="PQ177" s="68" t="n"/>
      <c r="PR177" s="15">
        <f>IF(PM177&gt;0,(PM177-PM$10)/PM$10,0)</f>
        <v/>
      </c>
      <c r="PT177" s="13" t="n">
        <v>11.41</v>
      </c>
      <c r="PU177" s="68">
        <f>IF(PT177&gt;0,((PT177-PT176)/PT176),0)</f>
        <v/>
      </c>
      <c r="PV177" s="68">
        <f>IF(PT177&gt;0,PU177-$V177,0)</f>
        <v/>
      </c>
      <c r="PW177" s="68">
        <f>IF(PT177&gt;0,(PT177-PW$10)/PW$10,0)</f>
        <v/>
      </c>
      <c r="PX177" s="68" t="n"/>
      <c r="PY177" s="15">
        <f>IF(PT177&gt;0,(PT177-PT$10)/PT$10,0)</f>
        <v/>
      </c>
      <c r="QA177" s="13" t="n">
        <v>284.19</v>
      </c>
      <c r="QB177" s="68">
        <f>IF(QA177&gt;0,((QA177-QA176)/QA176),0)</f>
        <v/>
      </c>
      <c r="QC177" s="68">
        <f>IF(QA177&gt;0,QB177-$V177,0)</f>
        <v/>
      </c>
      <c r="QD177" s="68">
        <f>IF(QA177&gt;0,(QA177-QD$10)/QD$10,0)</f>
        <v/>
      </c>
      <c r="QE177" s="68" t="n"/>
      <c r="QF177" s="15">
        <f>IF(QA177&gt;0,(QA177-QA$10)/QA$10,0)</f>
        <v/>
      </c>
      <c r="QH177" s="13" t="n">
        <v>1.738</v>
      </c>
      <c r="QI177" s="68">
        <f>IF(QH177&gt;0,((QH177-QH176)/QH176),0)</f>
        <v/>
      </c>
      <c r="QJ177" s="68">
        <f>IF(QH177&gt;0,QI177-$V177,0)</f>
        <v/>
      </c>
      <c r="QK177" s="68">
        <f>IF(QH177&gt;0,(QH177-QK$10)/QK$10,0)</f>
        <v/>
      </c>
      <c r="QL177" s="68" t="n"/>
      <c r="QM177" s="15">
        <f>IF(QH177&gt;0,(QH177-QH$10)/QH$10,0)</f>
        <v/>
      </c>
      <c r="QO177" s="13" t="n">
        <v>13.76</v>
      </c>
      <c r="QP177" s="68">
        <f>IF(QO177&gt;0,((QO177-QO176)/QO176),0)</f>
        <v/>
      </c>
      <c r="QQ177" s="68">
        <f>IF(QO177&gt;0,QP177-$V177,0)</f>
        <v/>
      </c>
      <c r="QR177" s="68">
        <f>IF(QO177&gt;0,(QO177-QR$10)/QR$10,0)</f>
        <v/>
      </c>
      <c r="QS177" s="68" t="n"/>
      <c r="QT177" s="15">
        <f>IF(QO177&gt;0,(QO177-QO$10)/QO$10,0)</f>
        <v/>
      </c>
      <c r="QV177" s="13" t="n">
        <v>2.692</v>
      </c>
      <c r="QW177" s="68">
        <f>IF(QV177&gt;0,((QV177-QV176)/QV176),0)</f>
        <v/>
      </c>
      <c r="QX177" s="68">
        <f>IF(QV177&gt;0,QW177-$V177,0)</f>
        <v/>
      </c>
      <c r="QY177" s="68">
        <f>IF(QV177&gt;0,(QV177-QY$10)/QY$10,0)</f>
        <v/>
      </c>
      <c r="QZ177" s="68" t="n"/>
      <c r="RA177" s="15">
        <f>IF(QV177&gt;0,(QV177-QV$10)/QV$10,0)</f>
        <v/>
      </c>
      <c r="RC177" s="13" t="n">
        <v>46.23</v>
      </c>
      <c r="RD177" s="68">
        <f>IF(RC177&gt;0,((RC177-RC176)/RC176),0)</f>
        <v/>
      </c>
      <c r="RE177" s="68">
        <f>IF(RC177&gt;0,RD177-$V177,0)</f>
        <v/>
      </c>
      <c r="RF177" s="68">
        <f>IF(RC177&gt;0,(RC177-RF$10)/RF$10,0)</f>
        <v/>
      </c>
      <c r="RG177" s="68" t="n"/>
      <c r="RH177" s="15">
        <f>IF(RC177&gt;0,(RC177-RC$10)/RC$10,0)</f>
        <v/>
      </c>
      <c r="RJ177" s="13" t="n">
        <v>231.39</v>
      </c>
      <c r="RK177" s="68">
        <f>IF(RJ177&gt;0,((RJ177-RJ176)/RJ176),0)</f>
        <v/>
      </c>
      <c r="RL177" s="68">
        <f>RK177-$V177</f>
        <v/>
      </c>
      <c r="RM177" s="68">
        <f>IF(RJ177&gt;0,(RJ177-RM$10)/RM$10,0)</f>
        <v/>
      </c>
      <c r="RN177" s="68" t="n"/>
      <c r="RO177" s="15">
        <f>IF(RJ177&gt;0,(RJ177-RJ$10)/RJ$10,0)</f>
        <v/>
      </c>
      <c r="RQ177" s="13" t="n">
        <v>17.09</v>
      </c>
      <c r="RR177" s="68">
        <f>IF(RQ177&gt;0,((RQ177-RQ176)/RQ176),0)</f>
        <v/>
      </c>
      <c r="RS177" s="68">
        <f>RR177-$V177</f>
        <v/>
      </c>
      <c r="RT177" s="68">
        <f>IF(RQ177&gt;0,(RQ177-RT$10)/RT$10,0)</f>
        <v/>
      </c>
      <c r="RU177" s="68" t="n"/>
      <c r="RV177" s="15">
        <f>IF(RQ177&gt;0,(RQ177-RQ$10)/RQ$10,0)</f>
        <v/>
      </c>
      <c r="RX177" s="13" t="n">
        <v>154.9</v>
      </c>
      <c r="RY177" s="68">
        <f>IF(RX177&gt;0,((RX177-RX176)/RX176),0)</f>
        <v/>
      </c>
      <c r="RZ177" s="68">
        <f>RY177-$V177</f>
        <v/>
      </c>
      <c r="SA177" s="68">
        <f>IF(RX177&gt;0,(RX177-SA$10)/SA$10,0)</f>
        <v/>
      </c>
      <c r="SB177" s="68" t="n"/>
      <c r="SC177" s="15">
        <f>IF(RX177&gt;0,(RX177-RX$10)/RX$10,0)</f>
        <v/>
      </c>
      <c r="SE177" s="13" t="n">
        <v>15.04</v>
      </c>
      <c r="SF177" s="68">
        <f>IF(SE177&gt;0,((SE177-SE176)/SE176),0)</f>
        <v/>
      </c>
      <c r="SG177" s="68">
        <f>SF177-$V177</f>
        <v/>
      </c>
      <c r="SH177" s="68">
        <f>IF(SE177&gt;0,(SE177-SH$10)/SH$10,0)</f>
        <v/>
      </c>
      <c r="SI177" s="68" t="n"/>
      <c r="SJ177" s="15">
        <f>IF(SE177&gt;0,(SE177-SE$10)/SE$10,0)</f>
        <v/>
      </c>
      <c r="SL177" s="13" t="n">
        <v>1.8</v>
      </c>
      <c r="SM177" s="68">
        <f>IF(SL177&gt;0,((SL177-SL176)/SL176),0)</f>
        <v/>
      </c>
      <c r="SN177" s="68">
        <f>SM177-$V177</f>
        <v/>
      </c>
      <c r="SO177" s="68">
        <f>IF(SL177&gt;0,(SL177-SO$10)/SO$10,0)</f>
        <v/>
      </c>
      <c r="SP177" s="68" t="n"/>
      <c r="SQ177" s="15">
        <f>IF(SL177&gt;0,(SL177-SL$10)/SL$10,0)</f>
        <v/>
      </c>
      <c r="SS177" s="13" t="n">
        <v>15.3</v>
      </c>
      <c r="ST177" s="68">
        <f>IF(SS177&gt;0,((SS177-SS176)/SS176),0)</f>
        <v/>
      </c>
      <c r="SU177" s="68">
        <f>ST177-$V177</f>
        <v/>
      </c>
      <c r="SV177" s="68">
        <f>IF(SS177&gt;0,(SS177-SV$10)/SV$10,0)</f>
        <v/>
      </c>
      <c r="SW177" s="68" t="n"/>
      <c r="SX177" s="15">
        <f>IF(SS177&gt;0,(SS177-SS$10)/SS$10,0)</f>
        <v/>
      </c>
      <c r="SZ177" s="13" t="n">
        <v>65.98999999999999</v>
      </c>
      <c r="TA177" s="68">
        <f>IF(SZ177&gt;0,((SZ177-SZ176)/SZ176),0)</f>
        <v/>
      </c>
      <c r="TB177" s="68">
        <f>TA177-$V177</f>
        <v/>
      </c>
      <c r="TC177" s="68">
        <f>IF(SZ177&gt;0,(SZ177-TC$10)/TC$10,0)</f>
        <v/>
      </c>
      <c r="TD177" s="68" t="n"/>
      <c r="TE177" s="15">
        <f>IF(SZ177&gt;0,(SZ177-SZ$10)/SZ$10,0)</f>
        <v/>
      </c>
      <c r="TG177" s="587" t="n">
        <v>0.235</v>
      </c>
      <c r="TH177" s="68">
        <f>IF(TG177&gt;0,((TG177-TG176)/TG176),0)</f>
        <v/>
      </c>
      <c r="TI177" s="68">
        <f>TH177-$V177</f>
        <v/>
      </c>
      <c r="TJ177" s="68">
        <f>IF(TG177&gt;0,(TG177-TJ$10)/TJ$10,0)</f>
        <v/>
      </c>
      <c r="TK177" s="68" t="n"/>
      <c r="TL177" s="15">
        <f>IF(TG177&gt;0,(TG177-TG$10)/TG$10,0)</f>
        <v/>
      </c>
      <c r="TN177" s="13" t="n">
        <v>87.26000000000001</v>
      </c>
      <c r="TO177" s="68">
        <f>IF(TN177&gt;0,((TN177-TN176)/TN176),0)</f>
        <v/>
      </c>
      <c r="TP177" s="68">
        <f>TO177-$V177</f>
        <v/>
      </c>
      <c r="TQ177" s="68">
        <f>IF(TN177&gt;0,(TN177-TQ$10)/TQ$10,0)</f>
        <v/>
      </c>
      <c r="TR177" s="68" t="n"/>
      <c r="TS177" s="15">
        <f>IF(TN177&gt;0,(TN177-TN$10)/TN$10,0)</f>
        <v/>
      </c>
      <c r="TU177" s="587" t="n">
        <v>3.77</v>
      </c>
      <c r="TV177" s="68">
        <f>IF(TU177&gt;0,((TU177-TU176)/TU176),0)</f>
        <v/>
      </c>
      <c r="TW177" s="68">
        <f>TV177-$V177</f>
        <v/>
      </c>
      <c r="TX177" s="68">
        <f>IF(TU177&gt;0,(TU177-TX$10)/TX$10,0)</f>
        <v/>
      </c>
      <c r="TY177" s="68" t="n"/>
      <c r="TZ177" s="15">
        <f>IF(TU177&gt;0,(TU177-TU$10)/TU$10,0)</f>
        <v/>
      </c>
      <c r="UB177" s="587" t="n"/>
      <c r="UC177" s="68">
        <f>IF(UB177&gt;0,((UB177-UB176)/UB176),0)</f>
        <v/>
      </c>
      <c r="UD177" s="68">
        <f>UC177-$V177</f>
        <v/>
      </c>
      <c r="UE177" s="68">
        <f>IF(UB177&gt;0,(UB177-UE$10)/UE$10,0)</f>
        <v/>
      </c>
      <c r="UF177" s="68" t="n"/>
      <c r="UG177" s="15">
        <f>IF(UB177&gt;0,(UB177-UB$10)/UB$10,0)</f>
        <v/>
      </c>
      <c r="UI177" s="587" t="n"/>
      <c r="UJ177" s="68">
        <f>IF(UI177&gt;0,((UI177-UI176)/UI176),0)</f>
        <v/>
      </c>
      <c r="UK177" s="68">
        <f>UJ177-$V177</f>
        <v/>
      </c>
      <c r="UL177" s="68">
        <f>IF(UI177&gt;0,(UI177-UL$10)/UL$10,0)</f>
        <v/>
      </c>
      <c r="UM177" s="68" t="n"/>
      <c r="UN177" s="15">
        <f>IF(UI177&gt;0,(UI177-UI$10)/UI$10,0)</f>
        <v/>
      </c>
      <c r="UP177" s="587" t="n"/>
      <c r="UQ177" s="68">
        <f>IF(UP177&gt;0,((UP177-UP176)/UP176),0)</f>
        <v/>
      </c>
      <c r="UR177" s="68">
        <f>UQ177-$V177</f>
        <v/>
      </c>
      <c r="US177" s="68">
        <f>IF(UP177&gt;0,(UP177-US$10)/US$10,0)</f>
        <v/>
      </c>
      <c r="UT177" s="68" t="n"/>
      <c r="UU177" s="15">
        <f>IF(UP177&gt;0,(UP177-UP$10)/UP$10,0)</f>
        <v/>
      </c>
      <c r="UW177" s="587" t="n"/>
      <c r="UX177" s="68">
        <f>IF(UW177&gt;0,((UW177-UW176)/UW176),0)</f>
        <v/>
      </c>
      <c r="UY177" s="68">
        <f>UX177-$V177</f>
        <v/>
      </c>
      <c r="UZ177" s="68">
        <f>IF(UW177&gt;0,(UW177-UZ$10)/UZ$10,0)</f>
        <v/>
      </c>
      <c r="VA177" s="68" t="n"/>
      <c r="VB177" s="15">
        <f>IF(UW177&gt;0,(UW177-UW$10)/UW$10,0)</f>
        <v/>
      </c>
      <c r="VD177" s="587" t="n"/>
      <c r="VE177" s="68">
        <f>IF(VD177&gt;0,((VD177-VD176)/VD176),0)</f>
        <v/>
      </c>
      <c r="VF177" s="68">
        <f>VE177-$V177</f>
        <v/>
      </c>
      <c r="VG177" s="68">
        <f>IF(VD177&gt;0,(VD177-VG$10)/VG$10,0)</f>
        <v/>
      </c>
      <c r="VH177" s="68" t="n"/>
      <c r="VI177" s="15">
        <f>IF(VD177&gt;0,(VD177-VD$10)/VD$10,0)</f>
        <v/>
      </c>
      <c r="VM177" s="21">
        <f>IF($C177&gt;0,(($IK$5*IG177)+($GT$5*GP177)+($JM$5*JI177)+($JF$5*JB177)+($IY$5*IU177)+($IR$5*IN177)+($ID$5*HZ177)+($HW$5*HS177)+($HP$5*HL177)+($HI$5*HE177)+($GF$5*GB177)+($FY$5*FU177)+($FR$5*FN177)+($FK$5*FG177)+($FD$5*EZ177)+($EW$5*ES177)+($EP$5*EL177)+($EI$5*EE177)+($EB$5*DX177)+($DU$5*DQ177)+($DN$5*DJ177)+($DG$5*DC177)+($CZ$5*CV177)+($CS$5*CO177)+($CL$5*CH177)+($CE$5*CA177)+($BX$5*BT177)+($BQ$5*BM177)+($BJ$5*BF177)+($BC$5*AY177)+($AV$5*AR177)+($AO$5*AK177)+($AH$5*AD177)+($JT$5*JP177)+($KA$5*JW177)+($KO$5*KK177)+($PR$5*PN177)+($GM$5*GI177)+($HA$5*GW177)+($KV$5*KR177)+($KH$5*KD177)+($LC$5*KY177)+($MS$5*MO177)+($ML$5*MH177)+($ME$5*MA177)+($LX$5*LT177)+($LQ$5*LM177)+($LJ$5*LF177)+(MV177*$MZ$5)+(NC177*$NG$5)+(NJ177*$NN$5)+($OI$5*OE177)+($NU$5*NQ177)+($OB$5*NX177)+($PK$5*PG177)+($OP$5*OL177)+($OW$5*OS177)+($PD$5*OZ177)+(PU177*$PY$5)+(QB177*$QF$5)+(QI177*$QM$5)+(QP177*$QT$5)+(QW177*$RA$5)+(RD177*$RH$5)+(RK177*$RO$5)+(RR177*$RV$5)+(RY177*$SC$5)+(SF177*$SJ$5)+(SM177*$SQ$5)+(ST177*$SX$5)+(TA177*$TE$5))+(TH177*$TL$5)+(TO177*$TS$5))/$VM$5</f>
        <v/>
      </c>
      <c r="VN177" s="538" t="n"/>
      <c r="VO177" s="21">
        <f>IF($C177&gt;0,(($IK$5*II177)+($GT$5*GR177)+($JM$5*JK177)+($JF$5*JD177)+($IY$5*IW177)+($IR$5*IP177)+($ID$5*IB177)+($HW$5*HU177)+($HP$5*HN177)+($HI$5*HG177)+($GF$5*GD177)+($FY$5*FW177)+($FR$5*FP177)+($FK$5*FI177)+($FD$5*FB177)+($EW$5*EU177)+($EP$5*EN177)+($EI$5*EG177)+($EB$5*DZ177)+($DU$5*DS177)+($DN$5*DL177)+($DG$5*DE177)+($CZ$5*CX177)+($CS$5*CQ177)+($CL$5*CJ177)+($CE$5*CC177)+($BX$5*BV177)+($BQ$5*BO177)+($BJ$5*BH177)+($BC$5*BA177)+($AV$5*AT177)+($AO$5*AM177)+($AH$5*AF177)+($KO$5*KM177)+($KH$5*KF177)+($KA$5*JY177)+($JT$5*JR177)+($PR$5*PP177)+($GM$5*GK177)+($HA$5*GY177)+($KV$5*KT177)+($LC$5*LA177)+($MS$5*MQ177)+($ML$5*MJ177)+($ME$5*MC177)+($LX$5*LV177)+($LQ$5*LO177)+($LJ$5*LH177)+(MX177*$MZ$5)+(NE177*$NG$5)+(NL177*$NN$5)+($OI$5*OG177)+($NU$5*NS177)+($OB$5*NZ177)+($PD$5*PB177)+($OW$5*OU177)+($OP$5*ON177)+($PK$5*PI177)+($PY$5*PW177)+($QF$5*QD177)+($QM$5*QK177)+($QT$5*QR177)+($RA$5*QY177)+($RH$5*RF177)+($RO$5*RM177)+(RT177*$RV$5)+(SA177*$SC$5)+(SH177*$SJ$5)+(SO177*$SQ$5)+(SV177*$SX$5)+(TC177*$TE$5)+(TJ177*$TL$5)+(TQ177*$TS$5))/$VM$5,0)</f>
        <v/>
      </c>
      <c r="VP177" s="14" t="n"/>
      <c r="VQ177" s="21">
        <f>IF($C177&gt;0,(($IK$5*IK177)+($GT$5*GT177)+($JM$5*JM177)+($JF$5*JF177)+($IY$5*IY177)+($IR$5*IR177)+($ID$5*ID177)+($HW$5*HW177)+($HP$5*HP177)+($HI$5*HI177)+($GF$5*GF177)+($FY$5*FY177)+($FR$5*FR177)+($FK$5*FK177)+($FD$5*FD177)+($EW$5*EW177)+($EP$5*EP177)+($EI$5*EI177)+($EB$5*EB177)+($DU$5*DU177)+($DN$5*DN177)+($DG$5*DG177)+($CZ$5*CZ177)+($CS$5*CS177)+($CL$5*CL177)+($CE$5*CE177)+($BX$5*BX177)+($BQ$5*BQ177)+($BJ$5*BJ177)+($BC$5*BC177)+($AV$5*AV177)+($AO$5*AO177)+($AH$5*AH177)+($KO$5*KO177)+($PR$5*PR177)+($GM$5*GM177)+($HA$5*HA177)+($KH$5*KH177)+($KA$5*KA177)+($JT$5*JT177)+($KV$5*KV177)+($LC$5*LC177)+($MS$5*MS177)+($ML$5*ML177)+($ME$5*ME177)+($LX$5*LX177)+($LQ$5*LQ177)+($LJ$5*LJ177)+($OI$5*OI177)+($NU$5*NU177)+($NN$5*NN177)+($NG$5*NG177)+($MZ$5*MZ177)+(OB177*$OB$5)+($PD$5*PD177)+($OW$5*OW177)+($OP$5*OP177)+($PK$5*PK177)+(PY177*$PY$5)+(QF177*$QF$5)+(QM177*$QM$5)+(QT177*$QT$5)+(RA177*$RA$5)+(RH177*$RH$5)+(RO177*$RO$5)+(RV177*$RV$5)+(SC177*$SC$5)+(SJ177*$SJ$5)+(SQ177*$SQ$5)+(SX177*$SX$5)+(TE177*$TE$5)+(TL177*$TL$5)+(TS177*$TS$5))/$VM$5,0)</f>
        <v/>
      </c>
    </row>
    <row r="178" ht="16" customHeight="1" s="545">
      <c r="A178" s="127" t="n">
        <v>45904</v>
      </c>
      <c r="B178" s="4">
        <f>A178</f>
        <v/>
      </c>
      <c r="C178" s="13" t="n">
        <v>45621.29</v>
      </c>
      <c r="D178" s="138">
        <f>IF(C178&gt;0,C178-C177,0)</f>
        <v/>
      </c>
      <c r="E178" s="68">
        <f>IF(C178&gt;0,D178/C177,0)</f>
        <v/>
      </c>
      <c r="F178" s="15">
        <f>IF(C178&gt;0,(C178-C$10)/C$10,0)</f>
        <v/>
      </c>
      <c r="G178" s="13" t="n">
        <v>6502.08</v>
      </c>
      <c r="H178" s="138">
        <f>IF(G178&gt;0,G178-G177,0)</f>
        <v/>
      </c>
      <c r="I178" s="68">
        <f>IF(G178&gt;0,H178/G177,0)</f>
        <v/>
      </c>
      <c r="J178" s="15">
        <f>IF(G178&gt;0,(G178-G$10)/G$10,0)</f>
        <v/>
      </c>
      <c r="K178" s="13" t="n">
        <v>21707.69</v>
      </c>
      <c r="L178" s="138">
        <f>IF(K178&gt;0,K178-K177,0)</f>
        <v/>
      </c>
      <c r="M178" s="68">
        <f>IF(K178&gt;0,L178/K177,0)</f>
        <v/>
      </c>
      <c r="N178" s="15">
        <f>IF(K178&gt;0,(K178-K$10)/K$10,0)</f>
        <v/>
      </c>
      <c r="O178" s="13" t="n">
        <v>2379.61</v>
      </c>
      <c r="P178" s="138">
        <f>IF(O178&gt;0,O178-O177,0)</f>
        <v/>
      </c>
      <c r="Q178" s="68">
        <f>IF(O178&gt;0,P178/O177,0)</f>
        <v/>
      </c>
      <c r="R178" s="15">
        <f>IF(O178&gt;0,(O178-O$10)/O$10,0)</f>
        <v/>
      </c>
      <c r="S178" s="18">
        <f>IF(O178&gt;0,(((O178*0.7)*Q178)+((K178*0.9)*M178)+((G178*0.65)*I178)+((C178*0.6)*E178))/(O178+K178+G178+C178),0)</f>
        <v/>
      </c>
      <c r="T178" s="121">
        <f>IF(O178&gt;0,(S178*200)+T177,0)</f>
        <v/>
      </c>
      <c r="U178" s="121">
        <f>T178</f>
        <v/>
      </c>
      <c r="V178" s="134">
        <f>IF(T178&gt;0,(T178-T177)/T177,0)</f>
        <v/>
      </c>
      <c r="W178" s="21">
        <f>IF(T178&gt;0,(T178-T$11)/T$11,0)</f>
        <v/>
      </c>
      <c r="X178" s="18">
        <f>IF(T178&gt;0,((Q178+M178+I178+E178)/4),0)</f>
        <v/>
      </c>
      <c r="Y178" s="353">
        <f>69879.73-19619.13</f>
        <v/>
      </c>
      <c r="Z178" s="15" t="n">
        <v>2e-06</v>
      </c>
      <c r="AA178" s="21">
        <f>Z178-$V178</f>
        <v/>
      </c>
      <c r="AC178" s="13" t="n">
        <v>253.49</v>
      </c>
      <c r="AD178" s="68">
        <f>IF(AC178&gt;0,((AC178-AC177)/AC177),0)</f>
        <v/>
      </c>
      <c r="AE178" s="68">
        <f>IF(AC178&gt;0,AD178-$V178,0)</f>
        <v/>
      </c>
      <c r="AF178" s="68">
        <f>IF(AC178&gt;0,(AC178-AF$10)/AF$10,0)</f>
        <v/>
      </c>
      <c r="AG178" s="68" t="n"/>
      <c r="AH178" s="15">
        <f>IF(AC178&gt;0,(AC178-AC$10)/AC$10,0)</f>
        <v/>
      </c>
      <c r="AJ178" s="13" t="n">
        <v>24.38</v>
      </c>
      <c r="AK178" s="68">
        <f>IF(AJ178&gt;0,((AJ178-AJ177)/AJ177),0)</f>
        <v/>
      </c>
      <c r="AL178" s="68">
        <f>IF(AJ178&gt;0,AK178-$V178,0)</f>
        <v/>
      </c>
      <c r="AM178" s="68">
        <f>IF(AJ178&gt;0,(AJ178-AM$10)/AM$10,0)</f>
        <v/>
      </c>
      <c r="AN178" s="68" t="n"/>
      <c r="AO178" s="15">
        <f>IF(AJ178&gt;0,(AJ178-AJ$10)/AJ$10,0)</f>
        <v/>
      </c>
      <c r="AQ178" s="13" t="n">
        <v>23.95</v>
      </c>
      <c r="AR178" s="68">
        <f>IF(AQ178&gt;0,((AQ178-AQ177)/AQ177),0)</f>
        <v/>
      </c>
      <c r="AS178" s="68">
        <f>IF(AQ178&gt;0,AR178-$V178,0)</f>
        <v/>
      </c>
      <c r="AT178" s="68">
        <f>IF(AQ178&gt;0,(AQ178-AT$10)/AT$10,0)</f>
        <v/>
      </c>
      <c r="AU178" s="68" t="n"/>
      <c r="AV178" s="15">
        <f>IF(AQ178&gt;0,(AQ178-AQ$10)/AQ$10,0)</f>
        <v/>
      </c>
      <c r="AX178" s="13" t="n">
        <v>226.28</v>
      </c>
      <c r="AY178" s="68">
        <f>IF(AX178&gt;0,((AX178-AX177)/AX177),0)</f>
        <v/>
      </c>
      <c r="AZ178" s="68">
        <f>IF(AX178&gt;0,AY178-$V178,0)</f>
        <v/>
      </c>
      <c r="BA178" s="68">
        <f>IF(AX178&gt;0,(AX178-BA$10)/BA$10,0)</f>
        <v/>
      </c>
      <c r="BB178" s="68" t="n"/>
      <c r="BC178" s="15">
        <f>IF(AX178&gt;0,(AX178-AX$10)/AX$10,0)</f>
        <v/>
      </c>
      <c r="BE178" s="13" t="n">
        <v>82.52</v>
      </c>
      <c r="BF178" s="68">
        <f>IF(BE178&gt;0,((BE178-BE177)/BE177),0)</f>
        <v/>
      </c>
      <c r="BG178" s="68">
        <f>IF(BE178&gt;0,BF178-$V178,0)</f>
        <v/>
      </c>
      <c r="BH178" s="68" t="n"/>
      <c r="BI178" s="68" t="n"/>
      <c r="BJ178" s="15">
        <f>IF(BE178&gt;0,(BE178-BE$10)/BE$10,0)</f>
        <v/>
      </c>
      <c r="BL178" s="13" t="n">
        <v>76.56999999999999</v>
      </c>
      <c r="BM178" s="68">
        <f>IF(BL178&gt;0,((BL178-BL177)/BL177),0)</f>
        <v/>
      </c>
      <c r="BN178" s="68">
        <f>IF(BL178&gt;0,BM178-$V178,0)</f>
        <v/>
      </c>
      <c r="BO178" s="68">
        <f>IF(BL178&gt;0,(BL178-BO$10)/BO$10,0)</f>
        <v/>
      </c>
      <c r="BP178" s="68" t="n"/>
      <c r="BQ178" s="15">
        <f>IF(BL178&gt;0,(BL178-BL$10)/BL$10,0)</f>
        <v/>
      </c>
      <c r="BS178" s="13" t="n">
        <v>44.51</v>
      </c>
      <c r="BT178" s="68">
        <f>IF(BS178&gt;0,((BS178-BS177)/BS177),0)</f>
        <v/>
      </c>
      <c r="BU178" s="68">
        <f>IF(BS178&gt;0,BT178-$V178,0)</f>
        <v/>
      </c>
      <c r="BV178" s="68">
        <f>IF(BS178&gt;0,(BS178-BV$10)/BV$10,0)</f>
        <v/>
      </c>
      <c r="BW178" s="68" t="n"/>
      <c r="BX178" s="15">
        <f>IF(BS178&gt;0,(BS178-BS$10)/BS$10,0)</f>
        <v/>
      </c>
      <c r="BZ178" s="13" t="n"/>
      <c r="CA178" s="68">
        <f>IF(BZ178&gt;0,((BZ178-BZ177)/BZ177),0)</f>
        <v/>
      </c>
      <c r="CB178" s="68">
        <f>IF(BZ178&gt;0,CA178-$V178,0)</f>
        <v/>
      </c>
      <c r="CC178" s="68">
        <f>IF(BZ178&gt;0,(BZ178-CC$10)/CC$10,0)</f>
        <v/>
      </c>
      <c r="CD178" s="68" t="n"/>
      <c r="CE178" s="15">
        <f>IF(BZ178&gt;0,(BZ178-BZ$10)/BZ$10,0)</f>
        <v/>
      </c>
      <c r="CG178" s="13" t="n">
        <v>30.4</v>
      </c>
      <c r="CH178" s="68">
        <f>IF(CG178&gt;0,((CG178-CG177)/CG177),0)</f>
        <v/>
      </c>
      <c r="CI178" s="68">
        <f>IF(CG178&gt;0,CH178-$V178,0)</f>
        <v/>
      </c>
      <c r="CJ178" s="68">
        <f>IF(CG178&gt;0,(CG178-CJ$10)/CJ$10,0)</f>
        <v/>
      </c>
      <c r="CK178" s="68" t="n"/>
      <c r="CL178" s="15">
        <f>IF(CG178&gt;0,(CG178-CG$10)/CG$10,0)</f>
        <v/>
      </c>
      <c r="CN178" s="13" t="n">
        <v>34.99</v>
      </c>
      <c r="CO178" s="68">
        <f>IF(CN178&gt;0,((CN178-CN177)/CN177),0)</f>
        <v/>
      </c>
      <c r="CP178" s="68">
        <f>IF(CN178&gt;0,CO178-$V178,0)</f>
        <v/>
      </c>
      <c r="CQ178" s="68">
        <f>IF(CN178&gt;0,(CN178-CQ$10)/CQ$10,0)</f>
        <v/>
      </c>
      <c r="CR178" s="68" t="n"/>
      <c r="CS178" s="15">
        <f>IF(CN178&gt;0,(CN178-CN$10)/CN$10,0)</f>
        <v/>
      </c>
      <c r="CU178" s="13" t="n">
        <v>40.17</v>
      </c>
      <c r="CV178" s="68">
        <f>IF(CU178&gt;0,((CU178-CU177)/CU177),0)</f>
        <v/>
      </c>
      <c r="CW178" s="68">
        <f>IF(CU178&gt;0,CV178-$V178,0)</f>
        <v/>
      </c>
      <c r="CX178" s="68">
        <f>IF(CU178&gt;0,(CU178-CX$10)/CX$10,0)</f>
        <v/>
      </c>
      <c r="CY178" s="68" t="n"/>
      <c r="CZ178" s="15">
        <f>IF(CU178&gt;0,(CU178-CU$10)/CU$10,0)</f>
        <v/>
      </c>
      <c r="DB178" s="13" t="n">
        <v>21.92</v>
      </c>
      <c r="DC178" s="68">
        <f>IF(DB178&gt;0,((DB178-DB177)/DB177),0)</f>
        <v/>
      </c>
      <c r="DD178" s="68">
        <f>IF(DB178&gt;0,DC178-$V178,0)</f>
        <v/>
      </c>
      <c r="DE178" s="68">
        <f>IF(DB178&gt;0,(DB178-DE$10)/DE$10,0)</f>
        <v/>
      </c>
      <c r="DF178" s="68" t="n"/>
      <c r="DG178" s="15">
        <f>IF(DB178&gt;0,(DB178-DB$10)/DB$10,0)</f>
        <v/>
      </c>
      <c r="DI178" s="13" t="n">
        <v>49.84</v>
      </c>
      <c r="DJ178" s="68">
        <f>IF(DI178&gt;0,((DI178-DI177)/DI177),0)</f>
        <v/>
      </c>
      <c r="DK178" s="68">
        <f>IF(DI178&gt;0,DJ178-$V178,0)</f>
        <v/>
      </c>
      <c r="DL178" s="68">
        <f>IF(DI178&gt;0,(DI178-DL$10)/DL$10,0)</f>
        <v/>
      </c>
      <c r="DM178" s="68" t="n"/>
      <c r="DN178" s="15">
        <f>IF(DI178&gt;0,(DI178-DI$10)/DI$10,0)</f>
        <v/>
      </c>
      <c r="DP178" s="13" t="n">
        <v>44.18</v>
      </c>
      <c r="DQ178" s="68">
        <f>IF(DP178&gt;0,((DP178-DP177)/DP177),0)</f>
        <v/>
      </c>
      <c r="DR178" s="68">
        <f>IF(DP178&gt;0,DQ178-$V178,0)</f>
        <v/>
      </c>
      <c r="DS178" s="68" t="n"/>
      <c r="DT178" s="68" t="n"/>
      <c r="DU178" s="15">
        <f>IF(DP178&gt;0,(DP178-DP$10)/DP$10,0)</f>
        <v/>
      </c>
      <c r="DV178" s="18" t="n"/>
      <c r="DW178" s="13" t="n">
        <v>37.51</v>
      </c>
      <c r="DX178" s="68">
        <f>IF(DW178&gt;0,((DW178-DW177)/DW177),0)</f>
        <v/>
      </c>
      <c r="DY178" s="68">
        <f>IF(DW178&gt;0,DX178-$V178,0)</f>
        <v/>
      </c>
      <c r="DZ178" s="68">
        <f>IF(DW178&gt;0,(DW178-DZ$10)/DZ$10,0)</f>
        <v/>
      </c>
      <c r="EA178" s="68" t="n"/>
      <c r="EB178" s="15">
        <f>IF(DW178&gt;0,(DW178-DW$10)/DW$10,0)</f>
        <v/>
      </c>
      <c r="ED178" s="13" t="n">
        <v>40.31</v>
      </c>
      <c r="EE178" s="68">
        <f>IF(ED178&gt;0,((ED178-ED177)/ED177),0)</f>
        <v/>
      </c>
      <c r="EF178" s="68">
        <f>IF(ED178&gt;0,EE178-$V178,0)</f>
        <v/>
      </c>
      <c r="EG178" s="68">
        <f>IF(ED178&gt;0,(ED178-EG$10)/EG$10,0)</f>
        <v/>
      </c>
      <c r="EH178" s="68" t="n"/>
      <c r="EI178" s="15">
        <f>IF(ED178&gt;0,(ED178-ED$10)/ED$10,0)</f>
        <v/>
      </c>
      <c r="EK178" s="13" t="n">
        <v>139.43</v>
      </c>
      <c r="EL178" s="68">
        <f>IF(EK178&gt;0,((EK178-EK177)/EK177),0)</f>
        <v/>
      </c>
      <c r="EM178" s="68">
        <f>IF(EK178&gt;0,EL178-$V178,0)</f>
        <v/>
      </c>
      <c r="EN178" s="68">
        <f>IF(EK178&gt;0,(EK178-EN$10)/EN$10,0)</f>
        <v/>
      </c>
      <c r="EO178" s="68" t="n"/>
      <c r="EP178" s="15">
        <f>IF(EK178&gt;0,(EK178-EK$10)/EK$10,0)</f>
        <v/>
      </c>
      <c r="ER178" s="13" t="n">
        <v>41.74</v>
      </c>
      <c r="ES178" s="68">
        <f>IF(ER178&gt;0,((ER178-ER177)/ER177),0)</f>
        <v/>
      </c>
      <c r="ET178" s="68">
        <f>IF(ER178&gt;0,ES178-$V178,0)</f>
        <v/>
      </c>
      <c r="EU178" s="68">
        <f>IF(ER178&gt;0,(ER178-EU$10)/EU$10,0)</f>
        <v/>
      </c>
      <c r="EV178" s="68" t="n"/>
      <c r="EW178" s="15">
        <f>IF(ER178&gt;0,(ER178-ER$10)/ER$10,0)</f>
        <v/>
      </c>
      <c r="EY178" s="13" t="n">
        <v>46.3</v>
      </c>
      <c r="EZ178" s="68">
        <f>IF(EY178&gt;0,((EY178-EY177)/EY177),0)</f>
        <v/>
      </c>
      <c r="FA178" s="68">
        <f>IF(EY178&gt;0,EZ178-$V178,0)</f>
        <v/>
      </c>
      <c r="FB178" s="68" t="n"/>
      <c r="FC178" s="68" t="n"/>
      <c r="FD178" s="15">
        <f>IF(EY178&gt;0,(EY178-EY$10)/EY$10,0)</f>
        <v/>
      </c>
      <c r="FF178" s="13" t="n">
        <v>61.02</v>
      </c>
      <c r="FG178" s="68">
        <f>IF(FF178&gt;0,((FF178-FF177)/FF177),0)</f>
        <v/>
      </c>
      <c r="FH178" s="68">
        <f>IF(FF178&gt;0,FG178-$V178,0)</f>
        <v/>
      </c>
      <c r="FI178" s="68">
        <f>IF(FF178&gt;0,(FF178-FI$10)/FI$10,0)</f>
        <v/>
      </c>
      <c r="FJ178" s="68" t="n"/>
      <c r="FK178" s="15">
        <f>IF(FF178&gt;0,(FF178-FF$10)/FF$10,0)</f>
        <v/>
      </c>
      <c r="FM178" s="13" t="n">
        <v>198</v>
      </c>
      <c r="FN178" s="68">
        <f>IF(FM178&gt;0,((FM178-FM177)/FM177),0)</f>
        <v/>
      </c>
      <c r="FO178" s="68">
        <f>IF(FM178&gt;0,FN178-$V178,0)</f>
        <v/>
      </c>
      <c r="FP178" s="68">
        <f>IF(FM178&gt;0,(FM178-FP$10)/FP$10,0)</f>
        <v/>
      </c>
      <c r="FQ178" s="68" t="n"/>
      <c r="FR178" s="15">
        <f>IF(FM178&gt;0,(FM178-FM$10)/FM$10,0)</f>
        <v/>
      </c>
      <c r="FT178" s="13" t="n">
        <v>94.01000000000001</v>
      </c>
      <c r="FU178" s="68">
        <f>IF(FT178&gt;0,((FT178-FT177)/FT177),0)</f>
        <v/>
      </c>
      <c r="FV178" s="68">
        <f>IF(FT178&gt;0,FU178-$V178,0)</f>
        <v/>
      </c>
      <c r="FW178" s="68">
        <f>IF(FT178&gt;0,(FT178-FW$10)/FW$10,0)</f>
        <v/>
      </c>
      <c r="FX178" s="68" t="n"/>
      <c r="FY178" s="15">
        <f>IF(FT178&gt;0,(FT178-FT$10)/FT$10,0)</f>
        <v/>
      </c>
      <c r="GA178" s="13" t="n">
        <v>18.81</v>
      </c>
      <c r="GB178" s="68">
        <f>IF(GA178&gt;0,((GA178-GA177)/GA177),0)</f>
        <v/>
      </c>
      <c r="GC178" s="68">
        <f>IF(GA178&gt;0,GB178-$V178,0)</f>
        <v/>
      </c>
      <c r="GD178" s="68" t="n"/>
      <c r="GE178" s="68" t="n"/>
      <c r="GF178" s="15">
        <f>IF(GA178&gt;0,(GA178-GA$10)/GA$10,0)</f>
        <v/>
      </c>
      <c r="GG178" s="18" t="n"/>
      <c r="GH178" s="13" t="n">
        <v>20.84</v>
      </c>
      <c r="GI178" s="68">
        <f>IF(GH178&gt;0,((GH178-GH177)/GH177),0)</f>
        <v/>
      </c>
      <c r="GJ178" s="68">
        <f>IF(GH178&gt;0,GI178-$V178,0)</f>
        <v/>
      </c>
      <c r="GK178" s="68">
        <f>IF(GH178&gt;0,(GH178-GK$10)/GK$10,0)</f>
        <v/>
      </c>
      <c r="GL178" s="68" t="n"/>
      <c r="GM178" s="15">
        <f>IF(GH178&gt;0,(GH178-GH$10)/GH$10,0)</f>
        <v/>
      </c>
      <c r="GO178" s="13" t="n">
        <v>26.97</v>
      </c>
      <c r="GP178" s="68">
        <f>IF(GO178&gt;0,((GO178-GO177)/GO177),0)</f>
        <v/>
      </c>
      <c r="GQ178" s="68">
        <f>IF(GO178&gt;0,GP178-$V178,0)</f>
        <v/>
      </c>
      <c r="GR178" s="68" t="n"/>
      <c r="GS178" s="68" t="n"/>
      <c r="GT178" s="15">
        <f>IF(GO178&gt;0,(GO178-GO$10)/GO$10,0)</f>
        <v/>
      </c>
      <c r="GV178" s="13" t="n">
        <v>16.16</v>
      </c>
      <c r="GW178" s="68">
        <f>IF(GV178&gt;0,((GV178-GV177)/GV177),0)</f>
        <v/>
      </c>
      <c r="GX178" s="68">
        <f>IF(GV178&gt;0,GW178-$V178,0)</f>
        <v/>
      </c>
      <c r="GY178" s="68">
        <f>IF(GV178&gt;0,(GV178-GY$10)/GY$10,0)</f>
        <v/>
      </c>
      <c r="GZ178" s="68" t="n"/>
      <c r="HA178" s="15">
        <f>IF(GV178&gt;0,(GV178-GV$10)/GV$10,0)</f>
        <v/>
      </c>
      <c r="HC178" s="32" t="n"/>
      <c r="HD178" s="13" t="n">
        <v>338.53</v>
      </c>
      <c r="HE178" s="68">
        <f>IF(HD178&gt;0,((HD178-HD177)/HD177),0)</f>
        <v/>
      </c>
      <c r="HF178" s="68">
        <f>IF(HD178&gt;0,HE178-$V178,0)</f>
        <v/>
      </c>
      <c r="HG178" s="68">
        <f>IF(HD178&gt;0,(HD178-HG$10)/HG$10,0)</f>
        <v/>
      </c>
      <c r="HH178" s="68" t="n"/>
      <c r="HI178" s="15">
        <f>IF(HD178&gt;0,(HD178-HD$10)/HD$10,0)</f>
        <v/>
      </c>
      <c r="HK178" s="13" t="n">
        <v>63.59</v>
      </c>
      <c r="HL178" s="68">
        <f>IF(HK178&gt;0,((HK178-HK177)/HK177),0)</f>
        <v/>
      </c>
      <c r="HM178" s="68">
        <f>IF(HK178&gt;0,HL178-$V178,0)</f>
        <v/>
      </c>
      <c r="HN178" s="68">
        <f>IF(HK178&gt;0,(HK178-HN$10)/HN$10,0)</f>
        <v/>
      </c>
      <c r="HO178" s="68" t="n"/>
      <c r="HP178" s="15">
        <f>IF(HK178&gt;0,(HK178-HK$10)/HK$10,0)</f>
        <v/>
      </c>
      <c r="HR178" s="13" t="n">
        <v>112.4</v>
      </c>
      <c r="HS178" s="68">
        <f>IF(HR178&gt;0,((HR178-HR177)/HR177),0)</f>
        <v/>
      </c>
      <c r="HT178" s="68">
        <f>IF(HR178&gt;0,HS178-$V178,0)</f>
        <v/>
      </c>
      <c r="HU178" s="68">
        <f>IF(HR178&gt;0,(HR178-HU$10)/HU$10,0)</f>
        <v/>
      </c>
      <c r="HV178" s="68" t="n"/>
      <c r="HW178" s="15">
        <f>IF(HR178&gt;0,(HR178-HR$10)/HR$10,0)</f>
        <v/>
      </c>
      <c r="HY178" s="13" t="n">
        <v>171.66</v>
      </c>
      <c r="HZ178" s="68">
        <f>IF(HY178&gt;0,((HY178-HY177)/HY177),0)</f>
        <v/>
      </c>
      <c r="IA178" s="68">
        <f>IF(HY178&gt;0,HZ178-$V178,0)</f>
        <v/>
      </c>
      <c r="IB178" s="68">
        <f>IF(HY178&gt;0,(HY178-IB$10)/IB$10,0)</f>
        <v/>
      </c>
      <c r="IC178" s="68" t="n"/>
      <c r="ID178" s="15">
        <f>IF(HY178&gt;0,(HY178-HY$10)/HY$10,0)</f>
        <v/>
      </c>
      <c r="IF178" s="13" t="n">
        <v>306.1</v>
      </c>
      <c r="IG178" s="68">
        <f>IF(IF178&gt;0,((IF178-IF177)/IF177),0)</f>
        <v/>
      </c>
      <c r="IH178" s="68">
        <f>IF(IF178&gt;0,IG178-$V178,0)</f>
        <v/>
      </c>
      <c r="II178" s="68">
        <f>IF(IF178&gt;0,(IF178-II$10)/II$10,0)</f>
        <v/>
      </c>
      <c r="IJ178" s="68" t="n"/>
      <c r="IK178" s="15">
        <f>IF(IF178&gt;0,(IF178-IF$10)/IF$10,0)</f>
        <v/>
      </c>
      <c r="IM178" s="13" t="n">
        <v>269.98</v>
      </c>
      <c r="IN178" s="68">
        <f>IF(IM178&gt;0,((IM178-IM177)/IM177),0)</f>
        <v/>
      </c>
      <c r="IO178" s="68">
        <f>IF(IM178&gt;0,IN178-$V178,0)</f>
        <v/>
      </c>
      <c r="IP178" s="68">
        <f>IF(IM178&gt;0,(IM178-IP$10)/IP$10,0)</f>
        <v/>
      </c>
      <c r="IQ178" s="68" t="n"/>
      <c r="IR178" s="15">
        <f>IF(IM178&gt;0,(IM178-IM$10)/IM$10,0)</f>
        <v/>
      </c>
      <c r="IT178" s="13" t="n">
        <v>76.31</v>
      </c>
      <c r="IU178" s="68">
        <f>IF(IT178&gt;0,((IT178-IT177)/IT177),0)</f>
        <v/>
      </c>
      <c r="IV178" s="68">
        <f>IF(IT178&gt;0,IU178-$V178,0)</f>
        <v/>
      </c>
      <c r="IW178" s="68">
        <f>IF(IT178&gt;0,(IT178-IW$10)/IW$10,0)</f>
        <v/>
      </c>
      <c r="IX178" s="68" t="n"/>
      <c r="IY178" s="15">
        <f>IF(IT178&gt;0,(IT178-IT$10)/IT$10,0)</f>
        <v/>
      </c>
      <c r="JA178" s="13" t="n">
        <v>748.65</v>
      </c>
      <c r="JB178" s="68">
        <f>IF(JA178&gt;0,((JA178-JA177)/JA177),0)</f>
        <v/>
      </c>
      <c r="JC178" s="68">
        <f>IF(JA178&gt;0,JB178-$V178,0)</f>
        <v/>
      </c>
      <c r="JD178" s="68">
        <f>IF(JA178&gt;0,(JA178-JD$10)/JD$10,0)</f>
        <v/>
      </c>
      <c r="JE178" s="68" t="n"/>
      <c r="JF178" s="15">
        <f>IF(JA178&gt;0,(JA178-JA$10)/JA$10,0)</f>
        <v/>
      </c>
      <c r="JH178" s="13" t="n">
        <v>507.97</v>
      </c>
      <c r="JI178" s="68">
        <f>IF(JH178&gt;0,((JH178-JH177)/JH177),0)</f>
        <v/>
      </c>
      <c r="JJ178" s="68">
        <f>IF(JH178&gt;0,JI178-$V178,0)</f>
        <v/>
      </c>
      <c r="JK178" s="68">
        <f>IF(JH178&gt;0,(JH178-JK$10)/JK$10,0)</f>
        <v/>
      </c>
      <c r="JL178" s="68" t="n"/>
      <c r="JM178" s="15">
        <f>IF(JH178&gt;0,(JH178-JH$10)/JH$10,0)</f>
        <v/>
      </c>
      <c r="JO178" s="13" t="n">
        <v>28.21</v>
      </c>
      <c r="JP178" s="68">
        <f>IF(JO178&gt;0,((JO178-JO177)/JO177),0)</f>
        <v/>
      </c>
      <c r="JQ178" s="68">
        <f>IF(JO178&gt;0,JP178-$V178,0)</f>
        <v/>
      </c>
      <c r="JR178" s="68">
        <f>IF(JO178&gt;0,(JO178-JR$10)/JR$10,0)</f>
        <v/>
      </c>
      <c r="JS178" s="68" t="n"/>
      <c r="JT178" s="15">
        <f>IF(JO178&gt;0,(JO178-JO$10)/JO$10,0)</f>
        <v/>
      </c>
      <c r="JV178" s="13" t="n">
        <v>2.28</v>
      </c>
      <c r="JW178" s="68">
        <f>IF(JV178&gt;0,((JV178-JV177)/JV177),0)</f>
        <v/>
      </c>
      <c r="JX178" s="68">
        <f>IF(JV178&gt;0,JW178-$V178,0)</f>
        <v/>
      </c>
      <c r="JY178" s="68">
        <f>IF(JV178&gt;0,(JV178-JY$10)/JY$10,0)</f>
        <v/>
      </c>
      <c r="JZ178" s="68" t="n"/>
      <c r="KA178" s="15">
        <f>IF(JV178&gt;0,(JV178-JV$10)/JV$10,0)</f>
        <v/>
      </c>
      <c r="KC178" s="13" t="n">
        <v>23.44</v>
      </c>
      <c r="KD178" s="68">
        <f>IF(KC178&gt;0,((KC178-KC177)/KC177),0)</f>
        <v/>
      </c>
      <c r="KE178" s="68">
        <f>IF(KC178&gt;0,KD178-$V178,0)</f>
        <v/>
      </c>
      <c r="KF178" s="68">
        <f>IF(KC178&gt;0,(KC178-KF$10)/KF$10,0)</f>
        <v/>
      </c>
      <c r="KG178" s="68" t="n"/>
      <c r="KH178" s="15">
        <f>IF(KC178&gt;0,(KC178-KC$10)/KC$10,0)</f>
        <v/>
      </c>
      <c r="KI178" s="18" t="n"/>
      <c r="KJ178" s="13" t="n">
        <v>134</v>
      </c>
      <c r="KK178" s="68">
        <f>IF(KJ178&gt;0,((KJ178-KJ177)/KJ177),0)</f>
        <v/>
      </c>
      <c r="KL178" s="68">
        <f>IF(KJ178&gt;0,KK178-$V178,0)</f>
        <v/>
      </c>
      <c r="KM178" s="68">
        <f>IF(KJ178&gt;0,(KJ178-KM$10)/KM$10,0)</f>
        <v/>
      </c>
      <c r="KN178" s="68" t="n"/>
      <c r="KO178" s="15">
        <f>IF(KJ178&gt;0,(KJ178-KJ$10)/KJ$10,0)</f>
        <v/>
      </c>
      <c r="KQ178" s="13" t="n">
        <v>1.85</v>
      </c>
      <c r="KR178" s="68">
        <f>IF(KQ178&gt;0,((KQ178-KQ177)/KQ177),0)</f>
        <v/>
      </c>
      <c r="KS178" s="68">
        <f>IF(KQ178&gt;0,KR178-$V178,0)</f>
        <v/>
      </c>
      <c r="KT178" s="68">
        <f>IF(KQ178&gt;0,(KQ178-KT$10)/KT$10,0)</f>
        <v/>
      </c>
      <c r="KU178" s="68" t="n"/>
      <c r="KV178" s="15">
        <f>IF(KQ178&gt;0,(KQ178-KQ$10)/KQ$10,0)</f>
        <v/>
      </c>
      <c r="KW178" s="18" t="n"/>
      <c r="KX178" s="13" t="n">
        <v>45.22</v>
      </c>
      <c r="KY178" s="68">
        <f>IF(KX178&gt;0,((KX178-KX177)/KX177),0)</f>
        <v/>
      </c>
      <c r="KZ178" s="68">
        <f>IF(KX178&gt;0,KY178-$V178,0)</f>
        <v/>
      </c>
      <c r="LA178" s="68">
        <f>IF(KX178&gt;0,(KX178-LA$10)/LA$10,0)</f>
        <v/>
      </c>
      <c r="LB178" s="68" t="n"/>
      <c r="LC178" s="15">
        <f>IF(KX178&gt;0,(KX178-KX$10)/KX$10,0)</f>
        <v/>
      </c>
      <c r="LD178" s="18" t="n"/>
      <c r="LE178" s="13" t="n">
        <v>51.8</v>
      </c>
      <c r="LF178" s="68">
        <f>IF(LE178&gt;0,((LE178-LE177)/LE177),0)</f>
        <v/>
      </c>
      <c r="LG178" s="68">
        <f>IF(LE178&gt;0,LF178-$V178,0)</f>
        <v/>
      </c>
      <c r="LH178" s="68">
        <f>IF(LE178&gt;0,(LE178-LH$10)/LH$10,0)</f>
        <v/>
      </c>
      <c r="LI178" s="68" t="n"/>
      <c r="LJ178" s="15">
        <f>IF(LE178&gt;0,(LE178-LE$10)/LE$10,0)</f>
        <v/>
      </c>
      <c r="LL178" s="13" t="n">
        <v>148.39</v>
      </c>
      <c r="LM178" s="68">
        <f>IF(LL178&gt;0,((LL178-LL177)/LL177),0)</f>
        <v/>
      </c>
      <c r="LN178" s="68">
        <f>IF(LL178&gt;0,LM178-$V178,0)</f>
        <v/>
      </c>
      <c r="LO178" s="68">
        <f>IF(LL178&gt;0,(LL178-LO$10)/LO$10,0)</f>
        <v/>
      </c>
      <c r="LP178" s="68" t="n"/>
      <c r="LQ178" s="15">
        <f>IF(LL178&gt;0,(LL178-LL$10)/LL$10,0)</f>
        <v/>
      </c>
      <c r="LS178" s="13" t="n">
        <v>21.49</v>
      </c>
      <c r="LT178" s="68">
        <f>IF(LS178&gt;0,((LS178-LS177)/LS177),0)</f>
        <v/>
      </c>
      <c r="LU178" s="68">
        <f>IF(LS178&gt;0,LT178-$V178,0)</f>
        <v/>
      </c>
      <c r="LV178" s="68" t="n"/>
      <c r="LW178" s="68" t="n"/>
      <c r="LX178" s="15">
        <f>IF(LS178&gt;0,(LS178-LS$10)/LS$10,0)</f>
        <v/>
      </c>
      <c r="LZ178" s="13" t="n">
        <v>14.68</v>
      </c>
      <c r="MA178" s="68">
        <f>IF(LZ178&gt;0,((LZ178-LZ177)/LZ177),0)</f>
        <v/>
      </c>
      <c r="MB178" s="68">
        <f>IF(LZ178&gt;0,MA178-$V178,0)</f>
        <v/>
      </c>
      <c r="MC178" s="68">
        <f>IF(LZ178&gt;0,(LZ178-MC$10)/MC$10,0)</f>
        <v/>
      </c>
      <c r="MD178" s="68" t="n"/>
      <c r="ME178" s="15">
        <f>IF(LZ178&gt;0,(LZ178-LZ$10)/LZ$10,0)</f>
        <v/>
      </c>
      <c r="MG178" s="13" t="n">
        <v>69.61</v>
      </c>
      <c r="MH178" s="68">
        <f>IF(MG178&gt;0,((MG178-MG177)/MG177),0)</f>
        <v/>
      </c>
      <c r="MI178" s="68">
        <f>IF(MG178&gt;0,MH178-$V178,0)</f>
        <v/>
      </c>
      <c r="MJ178" s="68">
        <f>IF(MG178&gt;0,(MG178-MJ$10)/MJ$10,0)</f>
        <v/>
      </c>
      <c r="MK178" s="68" t="n"/>
      <c r="ML178" s="15">
        <f>IF(MG178&gt;0,(MG178-MG$10)/MG$10,0)</f>
        <v/>
      </c>
      <c r="MN178" s="13" t="n">
        <v>163.79</v>
      </c>
      <c r="MO178" s="68">
        <f>IF(MN178&gt;0,((MN178-MN177)/MN177),0)</f>
        <v/>
      </c>
      <c r="MP178" s="68">
        <f>IF(MN178&gt;0,MO178-$V178,0)</f>
        <v/>
      </c>
      <c r="MQ178" s="68">
        <f>IF(MN178&gt;0,(MN178-MQ$10)/MQ$10,0)</f>
        <v/>
      </c>
      <c r="MR178" s="68" t="n"/>
      <c r="MS178" s="15">
        <f>IF(MN178&gt;0,(MN178-MN$10)/MN$10,0)</f>
        <v/>
      </c>
      <c r="MU178" s="13" t="n">
        <v>18.07</v>
      </c>
      <c r="MV178" s="68">
        <f>IF(MU178&gt;0,((MU178-MU177)/MU177),0)</f>
        <v/>
      </c>
      <c r="MW178" s="68">
        <f>IF(MU178&gt;0,MV178-$V178,0)</f>
        <v/>
      </c>
      <c r="MX178" s="68">
        <f>IF(MU178&gt;0,(MU178-MX$10)/MX$10,0)</f>
        <v/>
      </c>
      <c r="MY178" s="68" t="n"/>
      <c r="MZ178" s="15">
        <f>IF(MU178&gt;0,(MU178-MU$10)/MU$10,0)</f>
        <v/>
      </c>
      <c r="NB178" s="13" t="n">
        <v>282.27</v>
      </c>
      <c r="NC178" s="68">
        <f>IF(NB178&gt;0,((NB178-NB177)/NB177),0)</f>
        <v/>
      </c>
      <c r="ND178" s="68">
        <f>IF(NB178&gt;0,NC178-$V178,0)</f>
        <v/>
      </c>
      <c r="NE178" s="68">
        <f>IF(NB178&gt;0,(NB178-NE$10)/NE$10,0)</f>
        <v/>
      </c>
      <c r="NF178" s="68" t="n"/>
      <c r="NG178" s="15">
        <f>IF(NB178&gt;0,(NB178-NB$10)/NB$10,0)</f>
        <v/>
      </c>
      <c r="NI178" s="13" t="n">
        <v>8.85</v>
      </c>
      <c r="NJ178" s="68">
        <f>IF(NI178&gt;0,((NI178-NI177)/NI177),0)</f>
        <v/>
      </c>
      <c r="NK178" s="68">
        <f>IF(NI178&gt;0,NJ178-$V178,0)</f>
        <v/>
      </c>
      <c r="NL178" s="68">
        <f>IF(NI178&gt;0,(NI178-NL$10)/NL$10,0)</f>
        <v/>
      </c>
      <c r="NM178" s="68" t="n"/>
      <c r="NN178" s="15">
        <f>IF(NI178&gt;0,(NI178-NI$10)/NI$10,0)</f>
        <v/>
      </c>
      <c r="NP178" s="13" t="n">
        <v>598.8099999999999</v>
      </c>
      <c r="NQ178" s="68">
        <f>IF(NP178&gt;0,((NP178-NP177)/NP177),0)</f>
        <v/>
      </c>
      <c r="NR178" s="68">
        <f>IF(NP178&gt;0,NQ178-$V178,0)</f>
        <v/>
      </c>
      <c r="NS178" s="68">
        <f>IF(NP178&gt;0,(NP178-NS$10)/NS$10,0)</f>
        <v/>
      </c>
      <c r="NT178" s="68" t="n"/>
      <c r="NU178" s="15">
        <f>IF(NP178&gt;0,(NP178-NP$10)/NP$10,0)</f>
        <v/>
      </c>
      <c r="NW178" s="13" t="n">
        <v>232.3</v>
      </c>
      <c r="NX178" s="68">
        <f>IF(NW178&gt;0,((NW178-NW177)/NW177),0)</f>
        <v/>
      </c>
      <c r="NY178" s="68">
        <f>IF(NW178&gt;0,NX178-$V178,0)</f>
        <v/>
      </c>
      <c r="NZ178" s="68">
        <f>IF(NW178&gt;0,(NW178-NZ$10)/NZ$10,0)</f>
        <v/>
      </c>
      <c r="OA178" s="68" t="n"/>
      <c r="OB178" s="15">
        <f>IF(NW178&gt;0,(NW178-NW$10)/NW$10,0)</f>
        <v/>
      </c>
      <c r="OD178" s="13" t="n">
        <v>2.87</v>
      </c>
      <c r="OE178" s="68">
        <f>IF(OD178&gt;0,((OD178-OD177)/OD177),0)</f>
        <v/>
      </c>
      <c r="OF178" s="68">
        <f>IF(OD178&gt;0,OE178-$V178,0)</f>
        <v/>
      </c>
      <c r="OG178" s="68">
        <f>IF(OD178&gt;0,(OD178-OG$10)/OG$10,0)</f>
        <v/>
      </c>
      <c r="OH178" s="68" t="n"/>
      <c r="OI178" s="15">
        <f>IF(OD178&gt;0,(OD178-OD$10)/OD$10,0)</f>
        <v/>
      </c>
      <c r="OK178" s="13" t="n">
        <v>199.01</v>
      </c>
      <c r="OL178" s="68">
        <f>IF(OK178&gt;0,((OK178-OK177)/OK177),0)</f>
        <v/>
      </c>
      <c r="OM178" s="68">
        <f>IF(OK178&gt;0,OL178-$V178,0)</f>
        <v/>
      </c>
      <c r="ON178" s="68">
        <f>IF(OK178&gt;0,(OK178-ON$10)/ON$10,0)</f>
        <v/>
      </c>
      <c r="OO178" s="68" t="n"/>
      <c r="OP178" s="15">
        <f>IF(OK178&gt;0,(OK178-OK$10)/OK$10,0)</f>
        <v/>
      </c>
      <c r="OR178" s="13" t="n">
        <v>5.12</v>
      </c>
      <c r="OS178" s="68">
        <f>IF(OR178&gt;0,((OR178-OR177)/OR177),0)</f>
        <v/>
      </c>
      <c r="OT178" s="68">
        <f>IF(OR178&gt;0,OS178-$V178,0)</f>
        <v/>
      </c>
      <c r="OU178" s="68">
        <f>IF(OR178&gt;0,(OR178-OU$10)/OU$10,0)</f>
        <v/>
      </c>
      <c r="OV178" s="68" t="n"/>
      <c r="OW178" s="15">
        <f>IF(OR178&gt;0,(OR178-OR$10)/OR$10,0)</f>
        <v/>
      </c>
      <c r="OY178" s="13" t="n">
        <v>158.68</v>
      </c>
      <c r="OZ178" s="68">
        <f>IF(OY178&gt;0,((OY178-OY177)/OY177),0)</f>
        <v/>
      </c>
      <c r="PA178" s="68">
        <f>IF(OY178&gt;0,OZ178-$V178,0)</f>
        <v/>
      </c>
      <c r="PB178" s="68">
        <f>IF(OY178&gt;0,(OY178-PB$10)/PB$10,0)</f>
        <v/>
      </c>
      <c r="PC178" s="68" t="n"/>
      <c r="PD178" s="15">
        <f>IF(OY178&gt;0,(OY178-OY$10)/OY$10,0)</f>
        <v/>
      </c>
      <c r="PE178" s="18" t="n"/>
      <c r="PF178" s="13" t="n">
        <v>272.99</v>
      </c>
      <c r="PG178" s="68">
        <f>IF(PF178&gt;0,((PF178-PF177)/PF177),0)</f>
        <v/>
      </c>
      <c r="PH178" s="68">
        <f>IF(PF178&gt;0,PG178-$V178,0)</f>
        <v/>
      </c>
      <c r="PI178" s="68">
        <f>IF(PF178&gt;0,(PF178-PI$10)/PI$10,0)</f>
        <v/>
      </c>
      <c r="PJ178" s="68" t="n"/>
      <c r="PK178" s="15">
        <f>IF(PF178&gt;0,(PF178-PF$10)/PF$10,0)</f>
        <v/>
      </c>
      <c r="PM178" s="13" t="n"/>
      <c r="PN178" s="68">
        <f>IF(PM178&gt;0,((PM178-PM177)/PM177),0)</f>
        <v/>
      </c>
      <c r="PO178" s="68">
        <f>PN178-$V178</f>
        <v/>
      </c>
      <c r="PP178" s="68">
        <f>IF(PM178&gt;0,(PM178-PP$10)/PP$10,0)</f>
        <v/>
      </c>
      <c r="PQ178" s="68" t="n"/>
      <c r="PR178" s="15">
        <f>IF(PM178&gt;0,(PM178-PM$10)/PM$10,0)</f>
        <v/>
      </c>
      <c r="PT178" s="13" t="n">
        <v>11.23</v>
      </c>
      <c r="PU178" s="68">
        <f>IF(PT178&gt;0,((PT178-PT177)/PT177),0)</f>
        <v/>
      </c>
      <c r="PV178" s="68">
        <f>IF(PT178&gt;0,PU178-$V178,0)</f>
        <v/>
      </c>
      <c r="PW178" s="68">
        <f>IF(PT178&gt;0,(PT178-PW$10)/PW$10,0)</f>
        <v/>
      </c>
      <c r="PX178" s="68" t="n"/>
      <c r="PY178" s="15">
        <f>IF(PT178&gt;0,(PT178-PT$10)/PT$10,0)</f>
        <v/>
      </c>
      <c r="QA178" s="13" t="n">
        <v>287.29</v>
      </c>
      <c r="QB178" s="68">
        <f>IF(QA178&gt;0,((QA178-QA177)/QA177),0)</f>
        <v/>
      </c>
      <c r="QC178" s="68">
        <f>IF(QA178&gt;0,QB178-$V178,0)</f>
        <v/>
      </c>
      <c r="QD178" s="68">
        <f>IF(QA178&gt;0,(QA178-QD$10)/QD$10,0)</f>
        <v/>
      </c>
      <c r="QE178" s="68" t="n"/>
      <c r="QF178" s="15">
        <f>IF(QA178&gt;0,(QA178-QA$10)/QA$10,0)</f>
        <v/>
      </c>
      <c r="QH178" s="13" t="n">
        <v>1.718</v>
      </c>
      <c r="QI178" s="68">
        <f>IF(QH178&gt;0,((QH178-QH177)/QH177),0)</f>
        <v/>
      </c>
      <c r="QJ178" s="68">
        <f>IF(QH178&gt;0,QI178-$V178,0)</f>
        <v/>
      </c>
      <c r="QK178" s="68">
        <f>IF(QH178&gt;0,(QH178-QK$10)/QK$10,0)</f>
        <v/>
      </c>
      <c r="QL178" s="68" t="n"/>
      <c r="QM178" s="15">
        <f>IF(QH178&gt;0,(QH178-QH$10)/QH$10,0)</f>
        <v/>
      </c>
      <c r="QO178" s="13" t="n">
        <v>14.11</v>
      </c>
      <c r="QP178" s="68">
        <f>IF(QO178&gt;0,((QO178-QO177)/QO177),0)</f>
        <v/>
      </c>
      <c r="QQ178" s="68">
        <f>IF(QO178&gt;0,QP178-$V178,0)</f>
        <v/>
      </c>
      <c r="QR178" s="68">
        <f>IF(QO178&gt;0,(QO178-QR$10)/QR$10,0)</f>
        <v/>
      </c>
      <c r="QS178" s="68" t="n"/>
      <c r="QT178" s="15">
        <f>IF(QO178&gt;0,(QO178-QO$10)/QO$10,0)</f>
        <v/>
      </c>
      <c r="QV178" s="13" t="n">
        <v>2.59</v>
      </c>
      <c r="QW178" s="68">
        <f>IF(QV178&gt;0,((QV178-QV177)/QV177),0)</f>
        <v/>
      </c>
      <c r="QX178" s="68">
        <f>IF(QV178&gt;0,QW178-$V178,0)</f>
        <v/>
      </c>
      <c r="QY178" s="68">
        <f>IF(QV178&gt;0,(QV178-QY$10)/QY$10,0)</f>
        <v/>
      </c>
      <c r="QZ178" s="68" t="n"/>
      <c r="RA178" s="15">
        <f>IF(QV178&gt;0,(QV178-QV$10)/QV$10,0)</f>
        <v/>
      </c>
      <c r="RC178" s="432" t="n">
        <v>46.07</v>
      </c>
      <c r="RD178" s="68">
        <f>IF(RC178&gt;0,((RC178-RC177)/RC177),0)</f>
        <v/>
      </c>
      <c r="RE178" s="68">
        <f>IF(RC178&gt;0,RD178-$V178,0)</f>
        <v/>
      </c>
      <c r="RF178" s="68">
        <f>IF(RC178&gt;0,(RC178-RF$10)/RF$10,0)</f>
        <v/>
      </c>
      <c r="RG178" s="68" t="n"/>
      <c r="RH178" s="15">
        <f>IF(RC178&gt;0,(RC178-RC$10)/RC$10,0)</f>
        <v/>
      </c>
      <c r="RJ178" s="13" t="n">
        <v>235.21</v>
      </c>
      <c r="RK178" s="68">
        <f>IF(RJ178&gt;0,((RJ178-RJ177)/RJ177),0)</f>
        <v/>
      </c>
      <c r="RL178" s="68">
        <f>RK178-$V178</f>
        <v/>
      </c>
      <c r="RM178" s="68">
        <f>IF(RJ178&gt;0,(RJ178-RM$10)/RM$10,0)</f>
        <v/>
      </c>
      <c r="RN178" s="68" t="n"/>
      <c r="RO178" s="15">
        <f>IF(RJ178&gt;0,(RJ178-RJ$10)/RJ$10,0)</f>
        <v/>
      </c>
      <c r="RQ178" s="13" t="n">
        <v>17.4</v>
      </c>
      <c r="RR178" s="68">
        <f>IF(RQ178&gt;0,((RQ178-RQ177)/RQ177),0)</f>
        <v/>
      </c>
      <c r="RS178" s="68">
        <f>RR178-$V178</f>
        <v/>
      </c>
      <c r="RT178" s="68">
        <f>IF(RQ178&gt;0,(RQ178-RT$10)/RT$10,0)</f>
        <v/>
      </c>
      <c r="RU178" s="68" t="n"/>
      <c r="RV178" s="15">
        <f>IF(RQ178&gt;0,(RQ178-RQ$10)/RQ$10,0)</f>
        <v/>
      </c>
      <c r="RX178" s="13" t="n">
        <v>156.14</v>
      </c>
      <c r="RY178" s="68">
        <f>IF(RX178&gt;0,((RX178-RX177)/RX177),0)</f>
        <v/>
      </c>
      <c r="RZ178" s="68">
        <f>RY178-$V178</f>
        <v/>
      </c>
      <c r="SA178" s="68">
        <f>IF(RX178&gt;0,(RX178-SA$10)/SA$10,0)</f>
        <v/>
      </c>
      <c r="SB178" s="68" t="n"/>
      <c r="SC178" s="15">
        <f>IF(RX178&gt;0,(RX178-RX$10)/RX$10,0)</f>
        <v/>
      </c>
      <c r="SE178" s="13" t="n">
        <v>15.12</v>
      </c>
      <c r="SF178" s="68">
        <f>IF(SE178&gt;0,((SE178-SE177)/SE177),0)</f>
        <v/>
      </c>
      <c r="SG178" s="68">
        <f>SF178-$V178</f>
        <v/>
      </c>
      <c r="SH178" s="68">
        <f>IF(SE178&gt;0,(SE178-SH$10)/SH$10,0)</f>
        <v/>
      </c>
      <c r="SI178" s="68" t="n"/>
      <c r="SJ178" s="15">
        <f>IF(SE178&gt;0,(SE178-SE$10)/SE$10,0)</f>
        <v/>
      </c>
      <c r="SL178" s="13" t="n">
        <v>1.87</v>
      </c>
      <c r="SM178" s="68">
        <f>IF(SL178&gt;0,((SL178-SL177)/SL177),0)</f>
        <v/>
      </c>
      <c r="SN178" s="68">
        <f>SM178-$V178</f>
        <v/>
      </c>
      <c r="SO178" s="68">
        <f>IF(SL178&gt;0,(SL178-SO$10)/SO$10,0)</f>
        <v/>
      </c>
      <c r="SP178" s="68" t="n"/>
      <c r="SQ178" s="15">
        <f>IF(SL178&gt;0,(SL178-SL$10)/SL$10,0)</f>
        <v/>
      </c>
      <c r="SS178" s="13" t="n">
        <v>15.29</v>
      </c>
      <c r="ST178" s="68">
        <f>IF(SS178&gt;0,((SS178-SS177)/SS177),0)</f>
        <v/>
      </c>
      <c r="SU178" s="68">
        <f>ST178-$V178</f>
        <v/>
      </c>
      <c r="SV178" s="68">
        <f>IF(SS178&gt;0,(SS178-SV$10)/SV$10,0)</f>
        <v/>
      </c>
      <c r="SW178" s="68" t="n"/>
      <c r="SX178" s="15">
        <f>IF(SS178&gt;0,(SS178-SS$10)/SS$10,0)</f>
        <v/>
      </c>
      <c r="SZ178" s="13" t="n">
        <v>64.18000000000001</v>
      </c>
      <c r="TA178" s="68">
        <f>IF(SZ178&gt;0,((SZ178-SZ177)/SZ177),0)</f>
        <v/>
      </c>
      <c r="TB178" s="68">
        <f>TA178-$V178</f>
        <v/>
      </c>
      <c r="TC178" s="68">
        <f>IF(SZ178&gt;0,(SZ178-TC$10)/TC$10,0)</f>
        <v/>
      </c>
      <c r="TD178" s="68" t="n"/>
      <c r="TE178" s="15">
        <f>IF(SZ178&gt;0,(SZ178-SZ$10)/SZ$10,0)</f>
        <v/>
      </c>
      <c r="TG178" s="587" t="n">
        <v>0.24</v>
      </c>
      <c r="TH178" s="68">
        <f>IF(TG178&gt;0,((TG178-TG177)/TG177),0)</f>
        <v/>
      </c>
      <c r="TI178" s="68">
        <f>TH178-$V178</f>
        <v/>
      </c>
      <c r="TJ178" s="68">
        <f>IF(TG178&gt;0,(TG178-TJ$10)/TJ$10,0)</f>
        <v/>
      </c>
      <c r="TK178" s="68" t="n"/>
      <c r="TL178" s="15">
        <f>IF(TG178&gt;0,(TG178-TG$10)/TG$10,0)</f>
        <v/>
      </c>
      <c r="TN178" s="13" t="n">
        <v>86.92</v>
      </c>
      <c r="TO178" s="68">
        <f>IF(TN178&gt;0,((TN178-TN177)/TN177),0)</f>
        <v/>
      </c>
      <c r="TP178" s="68">
        <f>TO178-$V178</f>
        <v/>
      </c>
      <c r="TQ178" s="68">
        <f>IF(TN178&gt;0,(TN178-TQ$10)/TQ$10,0)</f>
        <v/>
      </c>
      <c r="TR178" s="68" t="n"/>
      <c r="TS178" s="15">
        <f>IF(TN178&gt;0,(TN178-TN$10)/TN$10,0)</f>
        <v/>
      </c>
      <c r="TU178" s="587" t="n">
        <v>3.62</v>
      </c>
      <c r="TV178" s="68">
        <f>IF(TU178&gt;0,((TU178-TU177)/TU177),0)</f>
        <v/>
      </c>
      <c r="TW178" s="68">
        <f>TV178-$V178</f>
        <v/>
      </c>
      <c r="TX178" s="68">
        <f>IF(TU178&gt;0,(TU178-TX$10)/TX$10,0)</f>
        <v/>
      </c>
      <c r="TY178" s="68" t="n"/>
      <c r="TZ178" s="15">
        <f>IF(TU178&gt;0,(TU178-TU$10)/TU$10,0)</f>
        <v/>
      </c>
      <c r="UB178" s="587" t="n"/>
      <c r="UC178" s="68">
        <f>IF(UB178&gt;0,((UB178-UB177)/UB177),0)</f>
        <v/>
      </c>
      <c r="UD178" s="68">
        <f>UC178-$V178</f>
        <v/>
      </c>
      <c r="UE178" s="68">
        <f>IF(UB178&gt;0,(UB178-UE$10)/UE$10,0)</f>
        <v/>
      </c>
      <c r="UF178" s="68" t="n"/>
      <c r="UG178" s="15">
        <f>IF(UB178&gt;0,(UB178-UB$10)/UB$10,0)</f>
        <v/>
      </c>
      <c r="UI178" s="587" t="n"/>
      <c r="UJ178" s="68">
        <f>IF(UI178&gt;0,((UI178-UI177)/UI177),0)</f>
        <v/>
      </c>
      <c r="UK178" s="68">
        <f>UJ178-$V178</f>
        <v/>
      </c>
      <c r="UL178" s="68">
        <f>IF(UI178&gt;0,(UI178-UL$10)/UL$10,0)</f>
        <v/>
      </c>
      <c r="UM178" s="68" t="n"/>
      <c r="UN178" s="15">
        <f>IF(UI178&gt;0,(UI178-UI$10)/UI$10,0)</f>
        <v/>
      </c>
      <c r="UP178" s="587" t="n"/>
      <c r="UQ178" s="68">
        <f>IF(UP178&gt;0,((UP178-UP177)/UP177),0)</f>
        <v/>
      </c>
      <c r="UR178" s="68">
        <f>UQ178-$V178</f>
        <v/>
      </c>
      <c r="US178" s="68">
        <f>IF(UP178&gt;0,(UP178-US$10)/US$10,0)</f>
        <v/>
      </c>
      <c r="UT178" s="68" t="n"/>
      <c r="UU178" s="15">
        <f>IF(UP178&gt;0,(UP178-UP$10)/UP$10,0)</f>
        <v/>
      </c>
      <c r="UW178" s="587" t="n"/>
      <c r="UX178" s="68">
        <f>IF(UW178&gt;0,((UW178-UW177)/UW177),0)</f>
        <v/>
      </c>
      <c r="UY178" s="68">
        <f>UX178-$V178</f>
        <v/>
      </c>
      <c r="UZ178" s="68">
        <f>IF(UW178&gt;0,(UW178-UZ$10)/UZ$10,0)</f>
        <v/>
      </c>
      <c r="VA178" s="68" t="n"/>
      <c r="VB178" s="15">
        <f>IF(UW178&gt;0,(UW178-UW$10)/UW$10,0)</f>
        <v/>
      </c>
      <c r="VD178" s="587" t="n"/>
      <c r="VE178" s="68">
        <f>IF(VD178&gt;0,((VD178-VD177)/VD177),0)</f>
        <v/>
      </c>
      <c r="VF178" s="68">
        <f>VE178-$V178</f>
        <v/>
      </c>
      <c r="VG178" s="68">
        <f>IF(VD178&gt;0,(VD178-VG$10)/VG$10,0)</f>
        <v/>
      </c>
      <c r="VH178" s="68" t="n"/>
      <c r="VI178" s="15">
        <f>IF(VD178&gt;0,(VD178-VD$10)/VD$10,0)</f>
        <v/>
      </c>
      <c r="VM178" s="21">
        <f>IF($C178&gt;0,(($IK$5*IG178)+($GT$5*GP178)+($JM$5*JI178)+($JF$5*JB178)+($IY$5*IU178)+($IR$5*IN178)+($ID$5*HZ178)+($HW$5*HS178)+($HP$5*HL178)+($HI$5*HE178)+($GF$5*GB178)+($FY$5*FU178)+($FR$5*FN178)+($FK$5*FG178)+($FD$5*EZ178)+($EW$5*ES178)+($EP$5*EL178)+($EI$5*EE178)+($EB$5*DX178)+($DU$5*DQ178)+($DN$5*DJ178)+($DG$5*DC178)+($CZ$5*CV178)+($CS$5*CO178)+($CL$5*CH178)+($CE$5*CA178)+($BX$5*BT178)+($BQ$5*BM178)+($BJ$5*BF178)+($BC$5*AY178)+($AV$5*AR178)+($AO$5*AK178)+($AH$5*AD178)+($JT$5*JP178)+($KA$5*JW178)+($KO$5*KK178)+($PR$5*PN178)+($GM$5*GI178)+($HA$5*GW178)+($KV$5*KR178)+($KH$5*KD178)+($LC$5*KY178)+($MS$5*MO178)+($ML$5*MH178)+($ME$5*MA178)+($LX$5*LT178)+($LQ$5*LM178)+($LJ$5*LF178)+(MV178*$MZ$5)+(NC178*$NG$5)+(NJ178*$NN$5)+($OI$5*OE178)+($NU$5*NQ178)+($OB$5*NX178)+($PK$5*PG178)+($OP$5*OL178)+($OW$5*OS178)+($PD$5*OZ178)+(PU178*$PY$5)+(QB178*$QF$5)+(QI178*$QM$5)+(QP178*$QT$5)+(QW178*$RA$5)+(RD178*$RH$5)+(RK178*$RO$5)+(RR178*$RV$5)+(RY178*$SC$5)+(SF178*$SJ$5)+(SM178*$SQ$5)+(ST178*$SX$5)+(TA178*$TE$5))+(TH178*$TL$5)+(TO178*$TS$5))/$VM$5</f>
        <v/>
      </c>
      <c r="VN178" s="538" t="n"/>
      <c r="VO178" s="21">
        <f>IF($C178&gt;0,(($IK$5*II178)+($GT$5*GR178)+($JM$5*JK178)+($JF$5*JD178)+($IY$5*IW178)+($IR$5*IP178)+($ID$5*IB178)+($HW$5*HU178)+($HP$5*HN178)+($HI$5*HG178)+($GF$5*GD178)+($FY$5*FW178)+($FR$5*FP178)+($FK$5*FI178)+($FD$5*FB178)+($EW$5*EU178)+($EP$5*EN178)+($EI$5*EG178)+($EB$5*DZ178)+($DU$5*DS178)+($DN$5*DL178)+($DG$5*DE178)+($CZ$5*CX178)+($CS$5*CQ178)+($CL$5*CJ178)+($CE$5*CC178)+($BX$5*BV178)+($BQ$5*BO178)+($BJ$5*BH178)+($BC$5*BA178)+($AV$5*AT178)+($AO$5*AM178)+($AH$5*AF178)+($KO$5*KM178)+($KH$5*KF178)+($KA$5*JY178)+($JT$5*JR178)+($PR$5*PP178)+($GM$5*GK178)+($HA$5*GY178)+($KV$5*KT178)+($LC$5*LA178)+($MS$5*MQ178)+($ML$5*MJ178)+($ME$5*MC178)+($LX$5*LV178)+($LQ$5*LO178)+($LJ$5*LH178)+(MX178*$MZ$5)+(NE178*$NG$5)+(NL178*$NN$5)+($OI$5*OG178)+($NU$5*NS178)+($OB$5*NZ178)+($PD$5*PB178)+($OW$5*OU178)+($OP$5*ON178)+($PK$5*PI178)+($PY$5*PW178)+($QF$5*QD178)+($QM$5*QK178)+($QT$5*QR178)+($RA$5*QY178)+($RH$5*RF178)+($RO$5*RM178)+(RT178*$RV$5)+(SA178*$SC$5)+(SH178*$SJ$5)+(SO178*$SQ$5)+(SV178*$SX$5)+(TC178*$TE$5)+(TJ178*$TL$5)+(TQ178*$TS$5))/$VM$5,0)</f>
        <v/>
      </c>
      <c r="VP178" s="14" t="n"/>
      <c r="VQ178" s="21">
        <f>IF($C178&gt;0,(($IK$5*IK178)+($GT$5*GT178)+($JM$5*JM178)+($JF$5*JF178)+($IY$5*IY178)+($IR$5*IR178)+($ID$5*ID178)+($HW$5*HW178)+($HP$5*HP178)+($HI$5*HI178)+($GF$5*GF178)+($FY$5*FY178)+($FR$5*FR178)+($FK$5*FK178)+($FD$5*FD178)+($EW$5*EW178)+($EP$5*EP178)+($EI$5*EI178)+($EB$5*EB178)+($DU$5*DU178)+($DN$5*DN178)+($DG$5*DG178)+($CZ$5*CZ178)+($CS$5*CS178)+($CL$5*CL178)+($CE$5*CE178)+($BX$5*BX178)+($BQ$5*BQ178)+($BJ$5*BJ178)+($BC$5*BC178)+($AV$5*AV178)+($AO$5*AO178)+($AH$5*AH178)+($KO$5*KO178)+($PR$5*PR178)+($GM$5*GM178)+($HA$5*HA178)+($KH$5*KH178)+($KA$5*KA178)+($JT$5*JT178)+($KV$5*KV178)+($LC$5*LC178)+($MS$5*MS178)+($ML$5*ML178)+($ME$5*ME178)+($LX$5*LX178)+($LQ$5*LQ178)+($LJ$5*LJ178)+($OI$5*OI178)+($NU$5*NU178)+($NN$5*NN178)+($NG$5*NG178)+($MZ$5*MZ178)+(OB178*$OB$5)+($PD$5*PD178)+($OW$5*OW178)+($OP$5*OP178)+($PK$5*PK178)+(PY178*$PY$5)+(QF178*$QF$5)+(QM178*$QM$5)+(QT178*$QT$5)+(RA178*$RA$5)+(RH178*$RH$5)+(RO178*$RO$5)+(RV178*$RV$5)+(SC178*$SC$5)+(SJ178*$SJ$5)+(SQ178*$SQ$5)+(SX178*$SX$5)+(TE178*$TE$5)+(TL178*$TL$5)+(TS178*$TS$5))/$VM$5,0)</f>
        <v/>
      </c>
    </row>
    <row r="179" ht="16" customHeight="1" s="545">
      <c r="A179" s="127" t="n">
        <v>45905</v>
      </c>
      <c r="B179" s="4">
        <f>A179</f>
        <v/>
      </c>
      <c r="C179" s="13" t="n">
        <v>45400.86</v>
      </c>
      <c r="D179" s="138">
        <f>IF(C179&gt;0,C179-C178,0)</f>
        <v/>
      </c>
      <c r="E179" s="68">
        <f>IF(C179&gt;0,D179/C178,0)</f>
        <v/>
      </c>
      <c r="F179" s="15">
        <f>IF(C179&gt;0,(C179-C$10)/C$10,0)</f>
        <v/>
      </c>
      <c r="G179" s="13" t="n">
        <v>6481.5</v>
      </c>
      <c r="H179" s="138">
        <f>IF(G179&gt;0,G179-G178,0)</f>
        <v/>
      </c>
      <c r="I179" s="68">
        <f>IF(G179&gt;0,H179/G178,0)</f>
        <v/>
      </c>
      <c r="J179" s="15">
        <f>IF(G179&gt;0,(G179-G$10)/G$10,0)</f>
        <v/>
      </c>
      <c r="K179" s="13" t="n">
        <v>21700.39</v>
      </c>
      <c r="L179" s="138">
        <f>IF(K179&gt;0,K179-K178,0)</f>
        <v/>
      </c>
      <c r="M179" s="68">
        <f>IF(K179&gt;0,L179/K178,0)</f>
        <v/>
      </c>
      <c r="N179" s="15">
        <f>IF(K179&gt;0,(K179-K$10)/K$10,0)</f>
        <v/>
      </c>
      <c r="O179" s="13" t="n">
        <v>2391.05</v>
      </c>
      <c r="P179" s="138">
        <f>IF(O179&gt;0,O179-O178,0)</f>
        <v/>
      </c>
      <c r="Q179" s="68">
        <f>IF(O179&gt;0,P179/O178,0)</f>
        <v/>
      </c>
      <c r="R179" s="15">
        <f>IF(O179&gt;0,(O179-O$10)/O$10,0)</f>
        <v/>
      </c>
      <c r="S179" s="18">
        <f>IF(O179&gt;0,(((O179*0.7)*Q179)+((K179*0.9)*M179)+((G179*0.65)*I179)+((C179*0.6)*E179))/(O179+K179+G179+C179),0)</f>
        <v/>
      </c>
      <c r="T179" s="121">
        <f>IF(O179&gt;0,(S179*200)+T178,0)</f>
        <v/>
      </c>
      <c r="U179" s="121">
        <f>T179</f>
        <v/>
      </c>
      <c r="V179" s="134">
        <f>IF(T179&gt;0,(T179-T178)/T178,0)</f>
        <v/>
      </c>
      <c r="W179" s="21">
        <f>IF(T179&gt;0,(T179-T$11)/T$11,0)</f>
        <v/>
      </c>
      <c r="X179" s="18">
        <f>IF(T179&gt;0,((Q179+M179+I179+E179)/4),0)</f>
        <v/>
      </c>
      <c r="Y179" s="353" t="n">
        <v>50391.85</v>
      </c>
      <c r="Z179" s="15" t="n">
        <v>2e-06</v>
      </c>
      <c r="AA179" s="21">
        <f>Z179-$V179</f>
        <v/>
      </c>
      <c r="AC179" s="13" t="n">
        <v>252.42</v>
      </c>
      <c r="AD179" s="68">
        <f>IF(AC179&gt;0,((AC179-AC178)/AC178),0)</f>
        <v/>
      </c>
      <c r="AE179" s="68">
        <f>IF(AC179&gt;0,AD179-$V179,0)</f>
        <v/>
      </c>
      <c r="AF179" s="68">
        <f>IF(AC179&gt;0,(AC179-AF$10)/AF$10,0)</f>
        <v/>
      </c>
      <c r="AG179" s="68" t="n"/>
      <c r="AH179" s="15">
        <f>IF(AC179&gt;0,(AC179-AC$10)/AC$10,0)</f>
        <v/>
      </c>
      <c r="AJ179" s="13" t="n">
        <v>24.25</v>
      </c>
      <c r="AK179" s="68">
        <f>IF(AJ179&gt;0,((AJ179-AJ178)/AJ178),0)</f>
        <v/>
      </c>
      <c r="AL179" s="68">
        <f>IF(AJ179&gt;0,AK179-$V179,0)</f>
        <v/>
      </c>
      <c r="AM179" s="68">
        <f>IF(AJ179&gt;0,(AJ179-AM$10)/AM$10,0)</f>
        <v/>
      </c>
      <c r="AN179" s="68" t="n"/>
      <c r="AO179" s="15">
        <f>IF(AJ179&gt;0,(AJ179-AJ$10)/AJ$10,0)</f>
        <v/>
      </c>
      <c r="AQ179" s="13" t="n">
        <v>23.93</v>
      </c>
      <c r="AR179" s="68">
        <f>IF(AQ179&gt;0,((AQ179-AQ178)/AQ178),0)</f>
        <v/>
      </c>
      <c r="AS179" s="68">
        <f>IF(AQ179&gt;0,AR179-$V179,0)</f>
        <v/>
      </c>
      <c r="AT179" s="68">
        <f>IF(AQ179&gt;0,(AQ179-AT$10)/AT$10,0)</f>
        <v/>
      </c>
      <c r="AU179" s="68" t="n"/>
      <c r="AV179" s="15">
        <f>IF(AQ179&gt;0,(AQ179-AQ$10)/AQ$10,0)</f>
        <v/>
      </c>
      <c r="AX179" s="13" t="n">
        <v>225.6</v>
      </c>
      <c r="AY179" s="68">
        <f>IF(AX179&gt;0,((AX179-AX178)/AX178),0)</f>
        <v/>
      </c>
      <c r="AZ179" s="68">
        <f>IF(AX179&gt;0,AY179-$V179,0)</f>
        <v/>
      </c>
      <c r="BA179" s="68">
        <f>IF(AX179&gt;0,(AX179-BA$10)/BA$10,0)</f>
        <v/>
      </c>
      <c r="BB179" s="68" t="n"/>
      <c r="BC179" s="15">
        <f>IF(AX179&gt;0,(AX179-AX$10)/AX$10,0)</f>
        <v/>
      </c>
      <c r="BE179" s="13" t="n">
        <v>82.06</v>
      </c>
      <c r="BF179" s="68">
        <f>IF(BE179&gt;0,((BE179-BE178)/BE178),0)</f>
        <v/>
      </c>
      <c r="BG179" s="68">
        <f>IF(BE179&gt;0,BF179-$V179,0)</f>
        <v/>
      </c>
      <c r="BH179" s="68" t="n"/>
      <c r="BI179" s="68" t="n"/>
      <c r="BJ179" s="15">
        <f>IF(BE179&gt;0,(BE179-BE$10)/BE$10,0)</f>
        <v/>
      </c>
      <c r="BL179" s="13" t="n">
        <v>76.36</v>
      </c>
      <c r="BM179" s="68">
        <f>IF(BL179&gt;0,((BL179-BL178)/BL178),0)</f>
        <v/>
      </c>
      <c r="BN179" s="68">
        <f>IF(BL179&gt;0,BM179-$V179,0)</f>
        <v/>
      </c>
      <c r="BO179" s="68">
        <f>IF(BL179&gt;0,(BL179-BO$10)/BO$10,0)</f>
        <v/>
      </c>
      <c r="BP179" s="68" t="n"/>
      <c r="BQ179" s="15">
        <f>IF(BL179&gt;0,(BL179-BL$10)/BL$10,0)</f>
        <v/>
      </c>
      <c r="BS179" s="13" t="n">
        <v>44.53</v>
      </c>
      <c r="BT179" s="68">
        <f>IF(BS179&gt;0,((BS179-BS178)/BS178),0)</f>
        <v/>
      </c>
      <c r="BU179" s="68">
        <f>IF(BS179&gt;0,BT179-$V179,0)</f>
        <v/>
      </c>
      <c r="BV179" s="68">
        <f>IF(BS179&gt;0,(BS179-BV$10)/BV$10,0)</f>
        <v/>
      </c>
      <c r="BW179" s="68" t="n"/>
      <c r="BX179" s="15">
        <f>IF(BS179&gt;0,(BS179-BS$10)/BS$10,0)</f>
        <v/>
      </c>
      <c r="BZ179" s="13" t="n"/>
      <c r="CA179" s="68">
        <f>IF(BZ179&gt;0,((BZ179-BZ178)/BZ178),0)</f>
        <v/>
      </c>
      <c r="CB179" s="68">
        <f>IF(BZ179&gt;0,CA179-$V179,0)</f>
        <v/>
      </c>
      <c r="CC179" s="68">
        <f>IF(BZ179&gt;0,(BZ179-CC$10)/CC$10,0)</f>
        <v/>
      </c>
      <c r="CD179" s="68" t="n"/>
      <c r="CE179" s="15">
        <f>IF(BZ179&gt;0,(BZ179-BZ$10)/BZ$10,0)</f>
        <v/>
      </c>
      <c r="CG179" s="13" t="n">
        <v>30.7</v>
      </c>
      <c r="CH179" s="68">
        <f>IF(CG179&gt;0,((CG179-CG178)/CG178),0)</f>
        <v/>
      </c>
      <c r="CI179" s="68">
        <f>IF(CG179&gt;0,CH179-$V179,0)</f>
        <v/>
      </c>
      <c r="CJ179" s="68">
        <f>IF(CG179&gt;0,(CG179-CJ$10)/CJ$10,0)</f>
        <v/>
      </c>
      <c r="CK179" s="68" t="n"/>
      <c r="CL179" s="15">
        <f>IF(CG179&gt;0,(CG179-CG$10)/CG$10,0)</f>
        <v/>
      </c>
      <c r="CN179" s="13" t="n">
        <v>35.22</v>
      </c>
      <c r="CO179" s="68">
        <f>IF(CN179&gt;0,((CN179-CN178)/CN178),0)</f>
        <v/>
      </c>
      <c r="CP179" s="68">
        <f>IF(CN179&gt;0,CO179-$V179,0)</f>
        <v/>
      </c>
      <c r="CQ179" s="68">
        <f>IF(CN179&gt;0,(CN179-CQ$10)/CQ$10,0)</f>
        <v/>
      </c>
      <c r="CR179" s="68" t="n"/>
      <c r="CS179" s="15">
        <f>IF(CN179&gt;0,(CN179-CN$10)/CN$10,0)</f>
        <v/>
      </c>
      <c r="CU179" s="13" t="n">
        <v>40.36</v>
      </c>
      <c r="CV179" s="68">
        <f>IF(CU179&gt;0,((CU179-CU178)/CU178),0)</f>
        <v/>
      </c>
      <c r="CW179" s="68">
        <f>IF(CU179&gt;0,CV179-$V179,0)</f>
        <v/>
      </c>
      <c r="CX179" s="68">
        <f>IF(CU179&gt;0,(CU179-CX$10)/CX$10,0)</f>
        <v/>
      </c>
      <c r="CY179" s="68" t="n"/>
      <c r="CZ179" s="15">
        <f>IF(CU179&gt;0,(CU179-CU$10)/CU$10,0)</f>
        <v/>
      </c>
      <c r="DB179" s="13" t="n">
        <v>22.04</v>
      </c>
      <c r="DC179" s="68">
        <f>IF(DB179&gt;0,((DB179-DB178)/DB178),0)</f>
        <v/>
      </c>
      <c r="DD179" s="68">
        <f>IF(DB179&gt;0,DC179-$V179,0)</f>
        <v/>
      </c>
      <c r="DE179" s="68">
        <f>IF(DB179&gt;0,(DB179-DE$10)/DE$10,0)</f>
        <v/>
      </c>
      <c r="DF179" s="68" t="n"/>
      <c r="DG179" s="15">
        <f>IF(DB179&gt;0,(DB179-DB$10)/DB$10,0)</f>
        <v/>
      </c>
      <c r="DI179" s="13" t="n">
        <v>50</v>
      </c>
      <c r="DJ179" s="68">
        <f>IF(DI179&gt;0,((DI179-DI178)/DI178),0)</f>
        <v/>
      </c>
      <c r="DK179" s="68">
        <f>IF(DI179&gt;0,DJ179-$V179,0)</f>
        <v/>
      </c>
      <c r="DL179" s="68">
        <f>IF(DI179&gt;0,(DI179-DL$10)/DL$10,0)</f>
        <v/>
      </c>
      <c r="DM179" s="68" t="n"/>
      <c r="DN179" s="15">
        <f>IF(DI179&gt;0,(DI179-DI$10)/DI$10,0)</f>
        <v/>
      </c>
      <c r="DP179" s="13" t="n">
        <v>44.61</v>
      </c>
      <c r="DQ179" s="68">
        <f>IF(DP179&gt;0,((DP179-DP178)/DP178),0)</f>
        <v/>
      </c>
      <c r="DR179" s="68">
        <f>IF(DP179&gt;0,DQ179-$V179,0)</f>
        <v/>
      </c>
      <c r="DS179" s="68" t="n"/>
      <c r="DT179" s="68" t="n"/>
      <c r="DU179" s="15">
        <f>IF(DP179&gt;0,(DP179-DP$10)/DP$10,0)</f>
        <v/>
      </c>
      <c r="DV179" s="18" t="n"/>
      <c r="DW179" s="13" t="n">
        <v>38.2</v>
      </c>
      <c r="DX179" s="68">
        <f>IF(DW179&gt;0,((DW179-DW178)/DW178),0)</f>
        <v/>
      </c>
      <c r="DY179" s="68">
        <f>IF(DW179&gt;0,DX179-$V179,0)</f>
        <v/>
      </c>
      <c r="DZ179" s="68">
        <f>IF(DW179&gt;0,(DW179-DZ$10)/DZ$10,0)</f>
        <v/>
      </c>
      <c r="EA179" s="68" t="n"/>
      <c r="EB179" s="15">
        <f>IF(DW179&gt;0,(DW179-DW$10)/DW$10,0)</f>
        <v/>
      </c>
      <c r="ED179" s="13" t="n">
        <v>40.2</v>
      </c>
      <c r="EE179" s="68">
        <f>IF(ED179&gt;0,((ED179-ED178)/ED178),0)</f>
        <v/>
      </c>
      <c r="EF179" s="68">
        <f>IF(ED179&gt;0,EE179-$V179,0)</f>
        <v/>
      </c>
      <c r="EG179" s="68">
        <f>IF(ED179&gt;0,(ED179-EG$10)/EG$10,0)</f>
        <v/>
      </c>
      <c r="EH179" s="68" t="n"/>
      <c r="EI179" s="15">
        <f>IF(ED179&gt;0,(ED179-ED$10)/ED$10,0)</f>
        <v/>
      </c>
      <c r="EK179" s="13" t="n">
        <v>140.15</v>
      </c>
      <c r="EL179" s="68">
        <f>IF(EK179&gt;0,((EK179-EK178)/EK178),0)</f>
        <v/>
      </c>
      <c r="EM179" s="68">
        <f>IF(EK179&gt;0,EL179-$V179,0)</f>
        <v/>
      </c>
      <c r="EN179" s="68">
        <f>IF(EK179&gt;0,(EK179-EN$10)/EN$10,0)</f>
        <v/>
      </c>
      <c r="EO179" s="68" t="n"/>
      <c r="EP179" s="15">
        <f>IF(EK179&gt;0,(EK179-EK$10)/EK$10,0)</f>
        <v/>
      </c>
      <c r="ER179" s="13" t="n">
        <v>42.13</v>
      </c>
      <c r="ES179" s="68">
        <f>IF(ER179&gt;0,((ER179-ER178)/ER178),0)</f>
        <v/>
      </c>
      <c r="ET179" s="68">
        <f>IF(ER179&gt;0,ES179-$V179,0)</f>
        <v/>
      </c>
      <c r="EU179" s="68">
        <f>IF(ER179&gt;0,(ER179-EU$10)/EU$10,0)</f>
        <v/>
      </c>
      <c r="EV179" s="68" t="n"/>
      <c r="EW179" s="15">
        <f>IF(ER179&gt;0,(ER179-ER$10)/ER$10,0)</f>
        <v/>
      </c>
      <c r="EY179" s="13" t="n">
        <v>47.45</v>
      </c>
      <c r="EZ179" s="68">
        <f>IF(EY179&gt;0,((EY179-EY178)/EY178),0)</f>
        <v/>
      </c>
      <c r="FA179" s="68">
        <f>IF(EY179&gt;0,EZ179-$V179,0)</f>
        <v/>
      </c>
      <c r="FB179" s="68" t="n"/>
      <c r="FC179" s="68" t="n"/>
      <c r="FD179" s="15">
        <f>IF(EY179&gt;0,(EY179-EY$10)/EY$10,0)</f>
        <v/>
      </c>
      <c r="FF179" s="13" t="n">
        <v>59.87</v>
      </c>
      <c r="FG179" s="68">
        <f>IF(FF179&gt;0,((FF179-FF178)/FF178),0)</f>
        <v/>
      </c>
      <c r="FH179" s="68">
        <f>IF(FF179&gt;0,FG179-$V179,0)</f>
        <v/>
      </c>
      <c r="FI179" s="68">
        <f>IF(FF179&gt;0,(FF179-FI$10)/FI$10,0)</f>
        <v/>
      </c>
      <c r="FJ179" s="68" t="n"/>
      <c r="FK179" s="15">
        <f>IF(FF179&gt;0,(FF179-FF$10)/FF$10,0)</f>
        <v/>
      </c>
      <c r="FM179" s="13" t="n">
        <v>194.33</v>
      </c>
      <c r="FN179" s="68">
        <f>IF(FM179&gt;0,((FM179-FM178)/FM178),0)</f>
        <v/>
      </c>
      <c r="FO179" s="68">
        <f>IF(FM179&gt;0,FN179-$V179,0)</f>
        <v/>
      </c>
      <c r="FP179" s="68">
        <f>IF(FM179&gt;0,(FM179-FP$10)/FP$10,0)</f>
        <v/>
      </c>
      <c r="FQ179" s="68" t="n"/>
      <c r="FR179" s="15">
        <f>IF(FM179&gt;0,(FM179-FM$10)/FM$10,0)</f>
        <v/>
      </c>
      <c r="FT179" s="13" t="n">
        <v>92.8</v>
      </c>
      <c r="FU179" s="68">
        <f>IF(FT179&gt;0,((FT179-FT178)/FT178),0)</f>
        <v/>
      </c>
      <c r="FV179" s="68">
        <f>IF(FT179&gt;0,FU179-$V179,0)</f>
        <v/>
      </c>
      <c r="FW179" s="68">
        <f>IF(FT179&gt;0,(FT179-FW$10)/FW$10,0)</f>
        <v/>
      </c>
      <c r="FX179" s="68" t="n"/>
      <c r="FY179" s="15">
        <f>IF(FT179&gt;0,(FT179-FT$10)/FT$10,0)</f>
        <v/>
      </c>
      <c r="GA179" s="13" t="n">
        <v>18.76</v>
      </c>
      <c r="GB179" s="68">
        <f>IF(GA179&gt;0,((GA179-GA178)/GA178),0)</f>
        <v/>
      </c>
      <c r="GC179" s="68">
        <f>IF(GA179&gt;0,GB179-$V179,0)</f>
        <v/>
      </c>
      <c r="GD179" s="68" t="n"/>
      <c r="GE179" s="68" t="n"/>
      <c r="GF179" s="15">
        <f>IF(GA179&gt;0,(GA179-GA$10)/GA$10,0)</f>
        <v/>
      </c>
      <c r="GG179" s="18" t="n"/>
      <c r="GH179" s="13" t="n">
        <v>21.16</v>
      </c>
      <c r="GI179" s="68">
        <f>IF(GH179&gt;0,((GH179-GH178)/GH178),0)</f>
        <v/>
      </c>
      <c r="GJ179" s="68">
        <f>IF(GH179&gt;0,GI179-$V179,0)</f>
        <v/>
      </c>
      <c r="GK179" s="68">
        <f>IF(GH179&gt;0,(GH179-GK$10)/GK$10,0)</f>
        <v/>
      </c>
      <c r="GL179" s="68" t="n"/>
      <c r="GM179" s="15">
        <f>IF(GH179&gt;0,(GH179-GH$10)/GH$10,0)</f>
        <v/>
      </c>
      <c r="GO179" s="13" t="n">
        <v>27.28</v>
      </c>
      <c r="GP179" s="68">
        <f>IF(GO179&gt;0,((GO179-GO178)/GO178),0)</f>
        <v/>
      </c>
      <c r="GQ179" s="68">
        <f>IF(GO179&gt;0,GP179-$V179,0)</f>
        <v/>
      </c>
      <c r="GR179" s="68" t="n"/>
      <c r="GS179" s="68" t="n"/>
      <c r="GT179" s="15">
        <f>IF(GO179&gt;0,(GO179-GO$10)/GO$10,0)</f>
        <v/>
      </c>
      <c r="GV179" s="13" t="n">
        <v>16.18</v>
      </c>
      <c r="GW179" s="68">
        <f>IF(GV179&gt;0,((GV179-GV178)/GV178),0)</f>
        <v/>
      </c>
      <c r="GX179" s="68">
        <f>IF(GV179&gt;0,GW179-$V179,0)</f>
        <v/>
      </c>
      <c r="GY179" s="68">
        <f>IF(GV179&gt;0,(GV179-GY$10)/GY$10,0)</f>
        <v/>
      </c>
      <c r="GZ179" s="68" t="n"/>
      <c r="HA179" s="15">
        <f>IF(GV179&gt;0,(GV179-GV$10)/GV$10,0)</f>
        <v/>
      </c>
      <c r="HD179" s="13" t="n">
        <v>350.84</v>
      </c>
      <c r="HE179" s="68">
        <f>IF(HD179&gt;0,((HD179-HD178)/HD178),0)</f>
        <v/>
      </c>
      <c r="HF179" s="68">
        <f>IF(HD179&gt;0,HE179-$V179,0)</f>
        <v/>
      </c>
      <c r="HG179" s="68">
        <f>IF(HD179&gt;0,(HD179-HG$10)/HG$10,0)</f>
        <v/>
      </c>
      <c r="HH179" s="68" t="n"/>
      <c r="HI179" s="15">
        <f>IF(HD179&gt;0,(HD179-HD$10)/HD$10,0)</f>
        <v/>
      </c>
      <c r="HK179" s="13" t="n">
        <v>64.81</v>
      </c>
      <c r="HL179" s="68">
        <f>IF(HK179&gt;0,((HK179-HK178)/HK178),0)</f>
        <v/>
      </c>
      <c r="HM179" s="68">
        <f>IF(HK179&gt;0,HL179-$V179,0)</f>
        <v/>
      </c>
      <c r="HN179" s="68">
        <f>IF(HK179&gt;0,(HK179-HN$10)/HN$10,0)</f>
        <v/>
      </c>
      <c r="HO179" s="68" t="n"/>
      <c r="HP179" s="15">
        <f>IF(HK179&gt;0,(HK179-HK$10)/HK$10,0)</f>
        <v/>
      </c>
      <c r="HR179" s="13" t="n">
        <v>109.23</v>
      </c>
      <c r="HS179" s="68">
        <f>IF(HR179&gt;0,((HR179-HR178)/HR178),0)</f>
        <v/>
      </c>
      <c r="HT179" s="68">
        <f>IF(HR179&gt;0,HS179-$V179,0)</f>
        <v/>
      </c>
      <c r="HU179" s="68">
        <f>IF(HR179&gt;0,(HR179-HU$10)/HU$10,0)</f>
        <v/>
      </c>
      <c r="HV179" s="68" t="n"/>
      <c r="HW179" s="15">
        <f>IF(HR179&gt;0,(HR179-HR$10)/HR$10,0)</f>
        <v/>
      </c>
      <c r="HY179" s="13" t="n">
        <v>167.02</v>
      </c>
      <c r="HZ179" s="68">
        <f>IF(HY179&gt;0,((HY179-HY178)/HY178),0)</f>
        <v/>
      </c>
      <c r="IA179" s="68">
        <f>IF(HY179&gt;0,HZ179-$V179,0)</f>
        <v/>
      </c>
      <c r="IB179" s="68">
        <f>IF(HY179&gt;0,(HY179-IB$10)/IB$10,0)</f>
        <v/>
      </c>
      <c r="IC179" s="68" t="n"/>
      <c r="ID179" s="15">
        <f>IF(HY179&gt;0,(HY179-HY$10)/HY$10,0)</f>
        <v/>
      </c>
      <c r="IF179" s="13" t="n">
        <v>334.89</v>
      </c>
      <c r="IG179" s="68">
        <f>IF(IF179&gt;0,((IF179-IF178)/IF178),0)</f>
        <v/>
      </c>
      <c r="IH179" s="68">
        <f>IF(IF179&gt;0,IG179-$V179,0)</f>
        <v/>
      </c>
      <c r="II179" s="68">
        <f>IF(IF179&gt;0,(IF179-II$10)/II$10,0)</f>
        <v/>
      </c>
      <c r="IJ179" s="68" t="n"/>
      <c r="IK179" s="15">
        <f>IF(IF179&gt;0,(IF179-IF$10)/IF$10,0)</f>
        <v/>
      </c>
      <c r="IM179" s="13" t="n">
        <v>271.13</v>
      </c>
      <c r="IN179" s="68">
        <f>IF(IM179&gt;0,((IM179-IM178)/IM178),0)</f>
        <v/>
      </c>
      <c r="IO179" s="68">
        <f>IF(IM179&gt;0,IN179-$V179,0)</f>
        <v/>
      </c>
      <c r="IP179" s="68">
        <f>IF(IM179&gt;0,(IM179-IP$10)/IP$10,0)</f>
        <v/>
      </c>
      <c r="IQ179" s="68" t="n"/>
      <c r="IR179" s="15">
        <f>IF(IM179&gt;0,(IM179-IM$10)/IM$10,0)</f>
        <v/>
      </c>
      <c r="IT179" s="13" t="n">
        <v>75.84999999999999</v>
      </c>
      <c r="IU179" s="68">
        <f>IF(IT179&gt;0,((IT179-IT178)/IT178),0)</f>
        <v/>
      </c>
      <c r="IV179" s="68">
        <f>IF(IT179&gt;0,IU179-$V179,0)</f>
        <v/>
      </c>
      <c r="IW179" s="68">
        <f>IF(IT179&gt;0,(IT179-IW$10)/IW$10,0)</f>
        <v/>
      </c>
      <c r="IX179" s="68" t="n"/>
      <c r="IY179" s="15">
        <f>IF(IT179&gt;0,(IT179-IT$10)/IT$10,0)</f>
        <v/>
      </c>
      <c r="JA179" s="13" t="n">
        <v>752.45</v>
      </c>
      <c r="JB179" s="68">
        <f>IF(JA179&gt;0,((JA179-JA178)/JA178),0)</f>
        <v/>
      </c>
      <c r="JC179" s="68">
        <f>IF(JA179&gt;0,JB179-$V179,0)</f>
        <v/>
      </c>
      <c r="JD179" s="68">
        <f>IF(JA179&gt;0,(JA179-JD$10)/JD$10,0)</f>
        <v/>
      </c>
      <c r="JE179" s="68" t="n"/>
      <c r="JF179" s="15">
        <f>IF(JA179&gt;0,(JA179-JA$10)/JA$10,0)</f>
        <v/>
      </c>
      <c r="JH179" s="13" t="n">
        <v>495</v>
      </c>
      <c r="JI179" s="68">
        <f>IF(JH179&gt;0,((JH179-JH178)/JH178),0)</f>
        <v/>
      </c>
      <c r="JJ179" s="68">
        <f>IF(JH179&gt;0,JI179-$V179,0)</f>
        <v/>
      </c>
      <c r="JK179" s="68">
        <f>IF(JH179&gt;0,(JH179-JK$10)/JK$10,0)</f>
        <v/>
      </c>
      <c r="JL179" s="68" t="n"/>
      <c r="JM179" s="15">
        <f>IF(JH179&gt;0,(JH179-JH$10)/JH$10,0)</f>
        <v/>
      </c>
      <c r="JO179" s="13" t="n">
        <v>27.84</v>
      </c>
      <c r="JP179" s="68">
        <f>IF(JO179&gt;0,((JO179-JO178)/JO178),0)</f>
        <v/>
      </c>
      <c r="JQ179" s="68">
        <f>IF(JO179&gt;0,JP179-$V179,0)</f>
        <v/>
      </c>
      <c r="JR179" s="68">
        <f>IF(JO179&gt;0,(JO179-JR$10)/JR$10,0)</f>
        <v/>
      </c>
      <c r="JS179" s="68" t="n"/>
      <c r="JT179" s="15">
        <f>IF(JO179&gt;0,(JO179-JO$10)/JO$10,0)</f>
        <v/>
      </c>
      <c r="JV179" s="13" t="n">
        <v>2.35</v>
      </c>
      <c r="JW179" s="68">
        <f>IF(JV179&gt;0,((JV179-JV178)/JV178),0)</f>
        <v/>
      </c>
      <c r="JX179" s="68">
        <f>IF(JV179&gt;0,JW179-$V179,0)</f>
        <v/>
      </c>
      <c r="JY179" s="68">
        <f>IF(JV179&gt;0,(JV179-JY$10)/JY$10,0)</f>
        <v/>
      </c>
      <c r="JZ179" s="68" t="n"/>
      <c r="KA179" s="15">
        <f>IF(JV179&gt;0,(JV179-JV$10)/JV$10,0)</f>
        <v/>
      </c>
      <c r="KC179" s="13" t="n">
        <v>22.75</v>
      </c>
      <c r="KD179" s="68">
        <f>IF(KC179&gt;0,((KC179-KC178)/KC178),0)</f>
        <v/>
      </c>
      <c r="KE179" s="68">
        <f>IF(KC179&gt;0,KD179-$V179,0)</f>
        <v/>
      </c>
      <c r="KF179" s="68">
        <f>IF(KC179&gt;0,(KC179-KF$10)/KF$10,0)</f>
        <v/>
      </c>
      <c r="KG179" s="68" t="n"/>
      <c r="KH179" s="15">
        <f>IF(KC179&gt;0,(KC179-KC$10)/KC$10,0)</f>
        <v/>
      </c>
      <c r="KI179" s="18" t="n"/>
      <c r="KJ179" s="13" t="n">
        <v>140.82</v>
      </c>
      <c r="KK179" s="68">
        <f>IF(KJ179&gt;0,((KJ179-KJ178)/KJ178),0)</f>
        <v/>
      </c>
      <c r="KL179" s="68">
        <f>IF(KJ179&gt;0,KK179-$V179,0)</f>
        <v/>
      </c>
      <c r="KM179" s="68">
        <f>IF(KJ179&gt;0,(KJ179-KM$10)/KM$10,0)</f>
        <v/>
      </c>
      <c r="KN179" s="68" t="n"/>
      <c r="KO179" s="15">
        <f>IF(KJ179&gt;0,(KJ179-KJ$10)/KJ$10,0)</f>
        <v/>
      </c>
      <c r="KQ179" s="13" t="n">
        <v>1.86</v>
      </c>
      <c r="KR179" s="68">
        <f>IF(KQ179&gt;0,((KQ179-KQ178)/KQ178),0)</f>
        <v/>
      </c>
      <c r="KS179" s="68">
        <f>IF(KQ179&gt;0,KR179-$V179,0)</f>
        <v/>
      </c>
      <c r="KT179" s="68">
        <f>IF(KQ179&gt;0,(KQ179-KT$10)/KT$10,0)</f>
        <v/>
      </c>
      <c r="KU179" s="68" t="n"/>
      <c r="KV179" s="15">
        <f>IF(KQ179&gt;0,(KQ179-KQ$10)/KQ$10,0)</f>
        <v/>
      </c>
      <c r="KW179" s="18" t="n"/>
      <c r="KX179" s="13" t="n">
        <v>48.25</v>
      </c>
      <c r="KY179" s="68">
        <f>IF(KX179&gt;0,((KX179-KX178)/KX178),0)</f>
        <v/>
      </c>
      <c r="KZ179" s="68">
        <f>IF(KX179&gt;0,KY179-$V179,0)</f>
        <v/>
      </c>
      <c r="LA179" s="68">
        <f>IF(KX179&gt;0,(KX179-LA$10)/LA$10,0)</f>
        <v/>
      </c>
      <c r="LB179" s="68" t="n"/>
      <c r="LC179" s="15">
        <f>IF(KX179&gt;0,(KX179-KX$10)/KX$10,0)</f>
        <v/>
      </c>
      <c r="LD179" s="18" t="n"/>
      <c r="LE179" s="13" t="n">
        <v>51.6</v>
      </c>
      <c r="LF179" s="68">
        <f>IF(LE179&gt;0,((LE179-LE178)/LE178),0)</f>
        <v/>
      </c>
      <c r="LG179" s="68">
        <f>IF(LE179&gt;0,LF179-$V179,0)</f>
        <v/>
      </c>
      <c r="LH179" s="68">
        <f>IF(LE179&gt;0,(LE179-LH$10)/LH$10,0)</f>
        <v/>
      </c>
      <c r="LI179" s="68" t="n"/>
      <c r="LJ179" s="15">
        <f>IF(LE179&gt;0,(LE179-LE$10)/LE$10,0)</f>
        <v/>
      </c>
      <c r="LL179" s="13" t="n">
        <v>151.85</v>
      </c>
      <c r="LM179" s="68">
        <f>IF(LL179&gt;0,((LL179-LL178)/LL178),0)</f>
        <v/>
      </c>
      <c r="LN179" s="68">
        <f>IF(LL179&gt;0,LM179-$V179,0)</f>
        <v/>
      </c>
      <c r="LO179" s="68">
        <f>IF(LL179&gt;0,(LL179-LO$10)/LO$10,0)</f>
        <v/>
      </c>
      <c r="LP179" s="68" t="n"/>
      <c r="LQ179" s="15">
        <f>IF(LL179&gt;0,(LL179-LL$10)/LL$10,0)</f>
        <v/>
      </c>
      <c r="LS179" s="13" t="n">
        <v>22.11</v>
      </c>
      <c r="LT179" s="68">
        <f>IF(LS179&gt;0,((LS179-LS178)/LS178),0)</f>
        <v/>
      </c>
      <c r="LU179" s="68">
        <f>IF(LS179&gt;0,LT179-$V179,0)</f>
        <v/>
      </c>
      <c r="LV179" s="68" t="n"/>
      <c r="LW179" s="68" t="n"/>
      <c r="LX179" s="15">
        <f>IF(LS179&gt;0,(LS179-LS$10)/LS$10,0)</f>
        <v/>
      </c>
      <c r="LZ179" s="13" t="n">
        <v>14.97</v>
      </c>
      <c r="MA179" s="68">
        <f>IF(LZ179&gt;0,((LZ179-LZ178)/LZ178),0)</f>
        <v/>
      </c>
      <c r="MB179" s="68">
        <f>IF(LZ179&gt;0,MA179-$V179,0)</f>
        <v/>
      </c>
      <c r="MC179" s="68">
        <f>IF(LZ179&gt;0,(LZ179-MC$10)/MC$10,0)</f>
        <v/>
      </c>
      <c r="MD179" s="68" t="n"/>
      <c r="ME179" s="15">
        <f>IF(LZ179&gt;0,(LZ179-LZ$10)/LZ$10,0)</f>
        <v/>
      </c>
      <c r="MG179" s="13" t="n">
        <v>69.79000000000001</v>
      </c>
      <c r="MH179" s="68">
        <f>IF(MG179&gt;0,((MG179-MG178)/MG178),0)</f>
        <v/>
      </c>
      <c r="MI179" s="68">
        <f>IF(MG179&gt;0,MH179-$V179,0)</f>
        <v/>
      </c>
      <c r="MJ179" s="68">
        <f>IF(MG179&gt;0,(MG179-MJ$10)/MJ$10,0)</f>
        <v/>
      </c>
      <c r="MK179" s="68" t="n"/>
      <c r="ML179" s="15">
        <f>IF(MG179&gt;0,(MG179-MG$10)/MG$10,0)</f>
        <v/>
      </c>
      <c r="MN179" s="13" t="n">
        <v>163.64</v>
      </c>
      <c r="MO179" s="68">
        <f>IF(MN179&gt;0,((MN179-MN178)/MN178),0)</f>
        <v/>
      </c>
      <c r="MP179" s="68">
        <f>IF(MN179&gt;0,MO179-$V179,0)</f>
        <v/>
      </c>
      <c r="MQ179" s="68">
        <f>IF(MN179&gt;0,(MN179-MQ$10)/MQ$10,0)</f>
        <v/>
      </c>
      <c r="MR179" s="68" t="n"/>
      <c r="MS179" s="15">
        <f>IF(MN179&gt;0,(MN179-MN$10)/MN$10,0)</f>
        <v/>
      </c>
      <c r="MU179" s="13" t="n">
        <v>18.43</v>
      </c>
      <c r="MV179" s="68">
        <f>IF(MU179&gt;0,((MU179-MU178)/MU178),0)</f>
        <v/>
      </c>
      <c r="MW179" s="68">
        <f>IF(MU179&gt;0,MV179-$V179,0)</f>
        <v/>
      </c>
      <c r="MX179" s="68">
        <f>IF(MU179&gt;0,(MU179-MX$10)/MX$10,0)</f>
        <v/>
      </c>
      <c r="MY179" s="68" t="n"/>
      <c r="MZ179" s="15">
        <f>IF(MU179&gt;0,(MU179-MU$10)/MU$10,0)</f>
        <v/>
      </c>
      <c r="NB179" s="13" t="n">
        <v>279.23</v>
      </c>
      <c r="NC179" s="68">
        <f>IF(NB179&gt;0,((NB179-NB178)/NB178),0)</f>
        <v/>
      </c>
      <c r="ND179" s="68">
        <f>IF(NB179&gt;0,NC179-$V179,0)</f>
        <v/>
      </c>
      <c r="NE179" s="68">
        <f>IF(NB179&gt;0,(NB179-NE$10)/NE$10,0)</f>
        <v/>
      </c>
      <c r="NF179" s="68" t="n"/>
      <c r="NG179" s="15">
        <f>IF(NB179&gt;0,(NB179-NB$10)/NB$10,0)</f>
        <v/>
      </c>
      <c r="NI179" s="13" t="n">
        <v>9.02</v>
      </c>
      <c r="NJ179" s="68">
        <f>IF(NI179&gt;0,((NI179-NI178)/NI178),0)</f>
        <v/>
      </c>
      <c r="NK179" s="68">
        <f>IF(NI179&gt;0,NJ179-$V179,0)</f>
        <v/>
      </c>
      <c r="NL179" s="68">
        <f>IF(NI179&gt;0,(NI179-NL$10)/NL$10,0)</f>
        <v/>
      </c>
      <c r="NM179" s="68" t="n"/>
      <c r="NN179" s="15">
        <f>IF(NI179&gt;0,(NI179-NI$10)/NI$10,0)</f>
        <v/>
      </c>
      <c r="NP179" s="13" t="n">
        <v>582.08</v>
      </c>
      <c r="NQ179" s="68">
        <f>IF(NP179&gt;0,((NP179-NP178)/NP178),0)</f>
        <v/>
      </c>
      <c r="NR179" s="68">
        <f>IF(NP179&gt;0,NQ179-$V179,0)</f>
        <v/>
      </c>
      <c r="NS179" s="68">
        <f>IF(NP179&gt;0,(NP179-NS$10)/NS$10,0)</f>
        <v/>
      </c>
      <c r="NT179" s="68" t="n"/>
      <c r="NU179" s="15">
        <f>IF(NP179&gt;0,(NP179-NP$10)/NP$10,0)</f>
        <v/>
      </c>
      <c r="NW179" s="13" t="n">
        <v>235</v>
      </c>
      <c r="NX179" s="68">
        <f>IF(NW179&gt;0,((NW179-NW178)/NW178),0)</f>
        <v/>
      </c>
      <c r="NY179" s="68">
        <f>IF(NW179&gt;0,NX179-$V179,0)</f>
        <v/>
      </c>
      <c r="NZ179" s="68">
        <f>IF(NW179&gt;0,(NW179-NZ$10)/NZ$10,0)</f>
        <v/>
      </c>
      <c r="OA179" s="68" t="n"/>
      <c r="OB179" s="15">
        <f>IF(NW179&gt;0,(NW179-NW$10)/NW$10,0)</f>
        <v/>
      </c>
      <c r="OD179" s="13" t="n">
        <v>3.07</v>
      </c>
      <c r="OE179" s="68">
        <f>IF(OD179&gt;0,((OD179-OD178)/OD178),0)</f>
        <v/>
      </c>
      <c r="OF179" s="68">
        <f>IF(OD179&gt;0,OE179-$V179,0)</f>
        <v/>
      </c>
      <c r="OG179" s="68">
        <f>IF(OD179&gt;0,(OD179-OG$10)/OG$10,0)</f>
        <v/>
      </c>
      <c r="OH179" s="68" t="n"/>
      <c r="OI179" s="15">
        <f>IF(OD179&gt;0,(OD179-OD$10)/OD$10,0)</f>
        <v/>
      </c>
      <c r="OK179" s="13" t="n">
        <v>205.39</v>
      </c>
      <c r="OL179" s="68">
        <f>IF(OK179&gt;0,((OK179-OK178)/OK178),0)</f>
        <v/>
      </c>
      <c r="OM179" s="68">
        <f>IF(OK179&gt;0,OL179-$V179,0)</f>
        <v/>
      </c>
      <c r="ON179" s="68">
        <f>IF(OK179&gt;0,(OK179-ON$10)/ON$10,0)</f>
        <v/>
      </c>
      <c r="OO179" s="68" t="n"/>
      <c r="OP179" s="15">
        <f>IF(OK179&gt;0,(OK179-OK$10)/OK$10,0)</f>
        <v/>
      </c>
      <c r="OR179" s="13" t="n">
        <v>5.12</v>
      </c>
      <c r="OS179" s="68">
        <f>IF(OR179&gt;0,((OR179-OR178)/OR178),0)</f>
        <v/>
      </c>
      <c r="OT179" s="68">
        <f>IF(OR179&gt;0,OS179-$V179,0)</f>
        <v/>
      </c>
      <c r="OU179" s="68">
        <f>IF(OR179&gt;0,(OR179-OU$10)/OU$10,0)</f>
        <v/>
      </c>
      <c r="OV179" s="68" t="n"/>
      <c r="OW179" s="15">
        <f>IF(OR179&gt;0,(OR179-OR$10)/OR$10,0)</f>
        <v/>
      </c>
      <c r="OY179" s="13" t="n">
        <v>157.52</v>
      </c>
      <c r="OZ179" s="68">
        <f>IF(OY179&gt;0,((OY179-OY178)/OY178),0)</f>
        <v/>
      </c>
      <c r="PA179" s="68">
        <f>IF(OY179&gt;0,OZ179-$V179,0)</f>
        <v/>
      </c>
      <c r="PB179" s="68">
        <f>IF(OY179&gt;0,(OY179-PB$10)/PB$10,0)</f>
        <v/>
      </c>
      <c r="PC179" s="68" t="n"/>
      <c r="PD179" s="15">
        <f>IF(OY179&gt;0,(OY179-OY$10)/OY$10,0)</f>
        <v/>
      </c>
      <c r="PE179" s="18" t="n"/>
      <c r="PF179" s="13" t="n">
        <v>272.39</v>
      </c>
      <c r="PG179" s="68">
        <f>IF(PF179&gt;0,((PF179-PF178)/PF178),0)</f>
        <v/>
      </c>
      <c r="PH179" s="68">
        <f>IF(PF179&gt;0,PG179-$V179,0)</f>
        <v/>
      </c>
      <c r="PI179" s="68">
        <f>IF(PF179&gt;0,(PF179-PI$10)/PI$10,0)</f>
        <v/>
      </c>
      <c r="PJ179" s="68" t="n"/>
      <c r="PK179" s="15">
        <f>IF(PF179&gt;0,(PF179-PF$10)/PF$10,0)</f>
        <v/>
      </c>
      <c r="PM179" s="13" t="n"/>
      <c r="PN179" s="68">
        <f>IF(PM179&gt;0,((PM179-PM178)/PM178),0)</f>
        <v/>
      </c>
      <c r="PO179" s="68">
        <f>PN179-$V179</f>
        <v/>
      </c>
      <c r="PP179" s="68">
        <f>IF(PM179&gt;0,(PM179-PP$10)/PP$10,0)</f>
        <v/>
      </c>
      <c r="PQ179" s="68" t="n"/>
      <c r="PR179" s="15">
        <f>IF(PM179&gt;0,(PM179-PM$10)/PM$10,0)</f>
        <v/>
      </c>
      <c r="PT179" s="13" t="n">
        <v>11.56</v>
      </c>
      <c r="PU179" s="68">
        <f>IF(PT179&gt;0,((PT179-PT178)/PT178),0)</f>
        <v/>
      </c>
      <c r="PV179" s="68">
        <f>IF(PT179&gt;0,PU179-$V179,0)</f>
        <v/>
      </c>
      <c r="PW179" s="68">
        <f>IF(PT179&gt;0,(PT179-PW$10)/PW$10,0)</f>
        <v/>
      </c>
      <c r="PX179" s="68" t="n"/>
      <c r="PY179" s="15">
        <f>IF(PT179&gt;0,(PT179-PT$10)/PT$10,0)</f>
        <v/>
      </c>
      <c r="QA179" s="13" t="n">
        <v>287.21</v>
      </c>
      <c r="QB179" s="68">
        <f>IF(QA179&gt;0,((QA179-QA178)/QA178),0)</f>
        <v/>
      </c>
      <c r="QC179" s="68">
        <f>IF(QA179&gt;0,QB179-$V179,0)</f>
        <v/>
      </c>
      <c r="QD179" s="68">
        <f>IF(QA179&gt;0,(QA179-QD$10)/QD$10,0)</f>
        <v/>
      </c>
      <c r="QE179" s="68" t="n"/>
      <c r="QF179" s="15">
        <f>IF(QA179&gt;0,(QA179-QA$10)/QA$10,0)</f>
        <v/>
      </c>
      <c r="QH179" s="13" t="n">
        <v>1.76</v>
      </c>
      <c r="QI179" s="68">
        <f>IF(QH179&gt;0,((QH179-QH178)/QH178),0)</f>
        <v/>
      </c>
      <c r="QJ179" s="68">
        <f>IF(QH179&gt;0,QI179-$V179,0)</f>
        <v/>
      </c>
      <c r="QK179" s="68">
        <f>IF(QH179&gt;0,(QH179-QK$10)/QK$10,0)</f>
        <v/>
      </c>
      <c r="QL179" s="68" t="n"/>
      <c r="QM179" s="15">
        <f>IF(QH179&gt;0,(QH179-QH$10)/QH$10,0)</f>
        <v/>
      </c>
      <c r="QO179" s="13" t="n">
        <v>13.86</v>
      </c>
      <c r="QP179" s="68">
        <f>IF(QO179&gt;0,((QO179-QO178)/QO178),0)</f>
        <v/>
      </c>
      <c r="QQ179" s="68">
        <f>IF(QO179&gt;0,QP179-$V179,0)</f>
        <v/>
      </c>
      <c r="QR179" s="68">
        <f>IF(QO179&gt;0,(QO179-QR$10)/QR$10,0)</f>
        <v/>
      </c>
      <c r="QS179" s="68" t="n"/>
      <c r="QT179" s="15">
        <f>IF(QO179&gt;0,(QO179-QO$10)/QO$10,0)</f>
        <v/>
      </c>
      <c r="QV179" s="13" t="n">
        <v>2.69</v>
      </c>
      <c r="QW179" s="68">
        <f>IF(QV179&gt;0,((QV179-QV178)/QV178),0)</f>
        <v/>
      </c>
      <c r="QX179" s="68">
        <f>IF(QV179&gt;0,QW179-$V179,0)</f>
        <v/>
      </c>
      <c r="QY179" s="68">
        <f>IF(QV179&gt;0,(QV179-QY$10)/QY$10,0)</f>
        <v/>
      </c>
      <c r="QZ179" s="68" t="n"/>
      <c r="RA179" s="15">
        <f>IF(QV179&gt;0,(QV179-QV$10)/QV$10,0)</f>
        <v/>
      </c>
      <c r="RC179" s="13" t="n">
        <v>47.7</v>
      </c>
      <c r="RD179" s="68">
        <f>IF(RC179&gt;0,((RC179-RC178)/RC178),0)</f>
        <v/>
      </c>
      <c r="RE179" s="68">
        <f>IF(RC179&gt;0,RD179-$V179,0)</f>
        <v/>
      </c>
      <c r="RF179" s="68">
        <f>IF(RC179&gt;0,(RC179-RF$10)/RF$10,0)</f>
        <v/>
      </c>
      <c r="RG179" s="68" t="n"/>
      <c r="RH179" s="15">
        <f>IF(RC179&gt;0,(RC179-RC$10)/RC$10,0)</f>
        <v/>
      </c>
      <c r="RJ179" s="13" t="n">
        <v>243.41</v>
      </c>
      <c r="RK179" s="68">
        <f>IF(RJ179&gt;0,((RJ179-RJ178)/RJ178),0)</f>
        <v/>
      </c>
      <c r="RL179" s="68">
        <f>RK179-$V179</f>
        <v/>
      </c>
      <c r="RM179" s="68">
        <f>IF(RJ179&gt;0,(RJ179-RM$10)/RM$10,0)</f>
        <v/>
      </c>
      <c r="RN179" s="68" t="n"/>
      <c r="RO179" s="15">
        <f>IF(RJ179&gt;0,(RJ179-RJ$10)/RJ$10,0)</f>
        <v/>
      </c>
      <c r="RQ179" s="13" t="n">
        <v>19.13</v>
      </c>
      <c r="RR179" s="68">
        <f>IF(RQ179&gt;0,((RQ179-RQ178)/RQ178),0)</f>
        <v/>
      </c>
      <c r="RS179" s="68">
        <f>RR179-$V179</f>
        <v/>
      </c>
      <c r="RT179" s="68">
        <f>IF(RQ179&gt;0,(RQ179-RT$10)/RT$10,0)</f>
        <v/>
      </c>
      <c r="RU179" s="68" t="n"/>
      <c r="RV179" s="15">
        <f>IF(RQ179&gt;0,(RQ179-RQ$10)/RQ$10,0)</f>
        <v/>
      </c>
      <c r="RX179" s="13" t="n">
        <v>153.11</v>
      </c>
      <c r="RY179" s="68">
        <f>IF(RX179&gt;0,((RX179-RX178)/RX178),0)</f>
        <v/>
      </c>
      <c r="RZ179" s="68">
        <f>RY179-$V179</f>
        <v/>
      </c>
      <c r="SA179" s="68">
        <f>IF(RX179&gt;0,(RX179-SA$10)/SA$10,0)</f>
        <v/>
      </c>
      <c r="SB179" s="68" t="n"/>
      <c r="SC179" s="15">
        <f>IF(RX179&gt;0,(RX179-RX$10)/RX$10,0)</f>
        <v/>
      </c>
      <c r="SE179" s="13" t="n">
        <v>15.1</v>
      </c>
      <c r="SF179" s="68">
        <f>IF(SE179&gt;0,((SE179-SE178)/SE178),0)</f>
        <v/>
      </c>
      <c r="SG179" s="68">
        <f>SF179-$V179</f>
        <v/>
      </c>
      <c r="SH179" s="68">
        <f>IF(SE179&gt;0,(SE179-SH$10)/SH$10,0)</f>
        <v/>
      </c>
      <c r="SI179" s="68" t="n"/>
      <c r="SJ179" s="15">
        <f>IF(SE179&gt;0,(SE179-SE$10)/SE$10,0)</f>
        <v/>
      </c>
      <c r="SL179" s="13" t="n">
        <v>1.87</v>
      </c>
      <c r="SM179" s="68">
        <f>IF(SL179&gt;0,((SL179-SL178)/SL178),0)</f>
        <v/>
      </c>
      <c r="SN179" s="68">
        <f>SM179-$V179</f>
        <v/>
      </c>
      <c r="SO179" s="68">
        <f>IF(SL179&gt;0,(SL179-SO$10)/SO$10,0)</f>
        <v/>
      </c>
      <c r="SP179" s="68" t="n"/>
      <c r="SQ179" s="15">
        <f>IF(SL179&gt;0,(SL179-SL$10)/SL$10,0)</f>
        <v/>
      </c>
      <c r="SS179" s="13" t="n">
        <v>15.37</v>
      </c>
      <c r="ST179" s="68">
        <f>IF(SS179&gt;0,((SS179-SS178)/SS178),0)</f>
        <v/>
      </c>
      <c r="SU179" s="68">
        <f>ST179-$V179</f>
        <v/>
      </c>
      <c r="SV179" s="68">
        <f>IF(SS179&gt;0,(SS179-SV$10)/SV$10,0)</f>
        <v/>
      </c>
      <c r="SW179" s="68" t="n"/>
      <c r="SX179" s="15">
        <f>IF(SS179&gt;0,(SS179-SS$10)/SS$10,0)</f>
        <v/>
      </c>
      <c r="SZ179" s="13" t="n">
        <v>63.05</v>
      </c>
      <c r="TA179" s="68">
        <f>IF(SZ179&gt;0,((SZ179-SZ178)/SZ178),0)</f>
        <v/>
      </c>
      <c r="TB179" s="68">
        <f>TA179-$V179</f>
        <v/>
      </c>
      <c r="TC179" s="68">
        <f>IF(SZ179&gt;0,(SZ179-TC$10)/TC$10,0)</f>
        <v/>
      </c>
      <c r="TD179" s="68" t="n"/>
      <c r="TE179" s="15">
        <f>IF(SZ179&gt;0,(SZ179-SZ$10)/SZ$10,0)</f>
        <v/>
      </c>
      <c r="TG179" s="587" t="n">
        <v>0.235</v>
      </c>
      <c r="TH179" s="68">
        <f>IF(TG179&gt;0,((TG179-TG178)/TG178),0)</f>
        <v/>
      </c>
      <c r="TI179" s="68">
        <f>TH179-$V179</f>
        <v/>
      </c>
      <c r="TJ179" s="68">
        <f>IF(TG179&gt;0,(TG179-TJ$10)/TJ$10,0)</f>
        <v/>
      </c>
      <c r="TK179" s="68" t="n"/>
      <c r="TL179" s="15">
        <f>IF(TG179&gt;0,(TG179-TG$10)/TG$10,0)</f>
        <v/>
      </c>
      <c r="TN179" s="13" t="n">
        <v>86.84</v>
      </c>
      <c r="TO179" s="68">
        <f>IF(TN179&gt;0,((TN179-TN178)/TN178),0)</f>
        <v/>
      </c>
      <c r="TP179" s="68">
        <f>TO179-$V179</f>
        <v/>
      </c>
      <c r="TQ179" s="68">
        <f>IF(TN179&gt;0,(TN179-TQ$10)/TQ$10,0)</f>
        <v/>
      </c>
      <c r="TR179" s="68" t="n"/>
      <c r="TS179" s="15">
        <f>IF(TN179&gt;0,(TN179-TN$10)/TN$10,0)</f>
        <v/>
      </c>
      <c r="TU179" s="587" t="n">
        <v>3.72</v>
      </c>
      <c r="TV179" s="68">
        <f>IF(TU179&gt;0,((TU179-TU178)/TU178),0)</f>
        <v/>
      </c>
      <c r="TW179" s="68">
        <f>TV179-$V179</f>
        <v/>
      </c>
      <c r="TX179" s="68">
        <f>IF(TU179&gt;0,(TU179-TX$10)/TX$10,0)</f>
        <v/>
      </c>
      <c r="TY179" s="68" t="n"/>
      <c r="TZ179" s="15">
        <f>IF(TU179&gt;0,(TU179-TU$10)/TU$10,0)</f>
        <v/>
      </c>
      <c r="UB179" s="587" t="n"/>
      <c r="UC179" s="68">
        <f>IF(UB179&gt;0,((UB179-UB178)/UB178),0)</f>
        <v/>
      </c>
      <c r="UD179" s="68">
        <f>UC179-$V179</f>
        <v/>
      </c>
      <c r="UE179" s="68">
        <f>IF(UB179&gt;0,(UB179-UE$10)/UE$10,0)</f>
        <v/>
      </c>
      <c r="UF179" s="68" t="n"/>
      <c r="UG179" s="15">
        <f>IF(UB179&gt;0,(UB179-UB$10)/UB$10,0)</f>
        <v/>
      </c>
      <c r="UI179" s="587" t="n"/>
      <c r="UJ179" s="68">
        <f>IF(UI179&gt;0,((UI179-UI178)/UI178),0)</f>
        <v/>
      </c>
      <c r="UK179" s="68">
        <f>UJ179-$V179</f>
        <v/>
      </c>
      <c r="UL179" s="68">
        <f>IF(UI179&gt;0,(UI179-UL$10)/UL$10,0)</f>
        <v/>
      </c>
      <c r="UM179" s="68" t="n"/>
      <c r="UN179" s="15">
        <f>IF(UI179&gt;0,(UI179-UI$10)/UI$10,0)</f>
        <v/>
      </c>
      <c r="UP179" s="587" t="n"/>
      <c r="UQ179" s="68">
        <f>IF(UP179&gt;0,((UP179-UP178)/UP178),0)</f>
        <v/>
      </c>
      <c r="UR179" s="68">
        <f>UQ179-$V179</f>
        <v/>
      </c>
      <c r="US179" s="68">
        <f>IF(UP179&gt;0,(UP179-US$10)/US$10,0)</f>
        <v/>
      </c>
      <c r="UT179" s="68" t="n"/>
      <c r="UU179" s="15">
        <f>IF(UP179&gt;0,(UP179-UP$10)/UP$10,0)</f>
        <v/>
      </c>
      <c r="UW179" s="587" t="n"/>
      <c r="UX179" s="68">
        <f>IF(UW179&gt;0,((UW179-UW178)/UW178),0)</f>
        <v/>
      </c>
      <c r="UY179" s="68">
        <f>UX179-$V179</f>
        <v/>
      </c>
      <c r="UZ179" s="68">
        <f>IF(UW179&gt;0,(UW179-UZ$10)/UZ$10,0)</f>
        <v/>
      </c>
      <c r="VA179" s="68" t="n"/>
      <c r="VB179" s="15">
        <f>IF(UW179&gt;0,(UW179-UW$10)/UW$10,0)</f>
        <v/>
      </c>
      <c r="VD179" s="587" t="n"/>
      <c r="VE179" s="68">
        <f>IF(VD179&gt;0,((VD179-VD178)/VD178),0)</f>
        <v/>
      </c>
      <c r="VF179" s="68">
        <f>VE179-$V179</f>
        <v/>
      </c>
      <c r="VG179" s="68">
        <f>IF(VD179&gt;0,(VD179-VG$10)/VG$10,0)</f>
        <v/>
      </c>
      <c r="VH179" s="68" t="n"/>
      <c r="VI179" s="15">
        <f>IF(VD179&gt;0,(VD179-VD$10)/VD$10,0)</f>
        <v/>
      </c>
      <c r="VM179" s="21">
        <f>IF($C179&gt;0,(($IK$5*IG179)+($GT$5*GP179)+($JM$5*JI179)+($JF$5*JB179)+($IY$5*IU179)+($IR$5*IN179)+($ID$5*HZ179)+($HW$5*HS179)+($HP$5*HL179)+($HI$5*HE179)+($GF$5*GB179)+($FY$5*FU179)+($FR$5*FN179)+($FK$5*FG179)+($FD$5*EZ179)+($EW$5*ES179)+($EP$5*EL179)+($EI$5*EE179)+($EB$5*DX179)+($DU$5*DQ179)+($DN$5*DJ179)+($DG$5*DC179)+($CZ$5*CV179)+($CS$5*CO179)+($CL$5*CH179)+($CE$5*CA179)+($BX$5*BT179)+($BQ$5*BM179)+($BJ$5*BF179)+($BC$5*AY179)+($AV$5*AR179)+($AO$5*AK179)+($AH$5*AD179)+($JT$5*JP179)+($KA$5*JW179)+($KO$5*KK179)+($PR$5*PN179)+($GM$5*GI179)+($HA$5*GW179)+($KV$5*KR179)+($KH$5*KD179)+($LC$5*KY179)+($MS$5*MO179)+($ML$5*MH179)+($ME$5*MA179)+($LX$5*LT179)+($LQ$5*LM179)+($LJ$5*LF179)+(MV179*$MZ$5)+(NC179*$NG$5)+(NJ179*$NN$5)+($OI$5*OE179)+($NU$5*NQ179)+($OB$5*NX179)+($PK$5*PG179)+($OP$5*OL179)+($OW$5*OS179)+($PD$5*OZ179)+(PU179*$PY$5)+(QB179*$QF$5)+(QI179*$QM$5)+(QP179*$QT$5)+(QW179*$RA$5)+(RD179*$RH$5)+(RK179*$RO$5)+(RR179*$RV$5)+(RY179*$SC$5)+(SF179*$SJ$5)+(SM179*$SQ$5)+(ST179*$SX$5)+(TA179*$TE$5))+(TH179*$TL$5)+(TO179*$TS$5))/$VM$5</f>
        <v/>
      </c>
      <c r="VN179" s="538" t="n"/>
      <c r="VO179" s="21">
        <f>IF($C179&gt;0,(($IK$5*II179)+($GT$5*GR179)+($JM$5*JK179)+($JF$5*JD179)+($IY$5*IW179)+($IR$5*IP179)+($ID$5*IB179)+($HW$5*HU179)+($HP$5*HN179)+($HI$5*HG179)+($GF$5*GD179)+($FY$5*FW179)+($FR$5*FP179)+($FK$5*FI179)+($FD$5*FB179)+($EW$5*EU179)+($EP$5*EN179)+($EI$5*EG179)+($EB$5*DZ179)+($DU$5*DS179)+($DN$5*DL179)+($DG$5*DE179)+($CZ$5*CX179)+($CS$5*CQ179)+($CL$5*CJ179)+($CE$5*CC179)+($BX$5*BV179)+($BQ$5*BO179)+($BJ$5*BH179)+($BC$5*BA179)+($AV$5*AT179)+($AO$5*AM179)+($AH$5*AF179)+($KO$5*KM179)+($KH$5*KF179)+($KA$5*JY179)+($JT$5*JR179)+($PR$5*PP179)+($GM$5*GK179)+($HA$5*GY179)+($KV$5*KT179)+($LC$5*LA179)+($MS$5*MQ179)+($ML$5*MJ179)+($ME$5*MC179)+($LX$5*LV179)+($LQ$5*LO179)+($LJ$5*LH179)+(MX179*$MZ$5)+(NE179*$NG$5)+(NL179*$NN$5)+($OI$5*OG179)+($NU$5*NS179)+($OB$5*NZ179)+($PD$5*PB179)+($OW$5*OU179)+($OP$5*ON179)+($PK$5*PI179)+($PY$5*PW179)+($QF$5*QD179)+($QM$5*QK179)+($QT$5*QR179)+($RA$5*QY179)+($RH$5*RF179)+($RO$5*RM179)+(RT179*$RV$5)+(SA179*$SC$5)+(SH179*$SJ$5)+(SO179*$SQ$5)+(SV179*$SX$5)+(TC179*$TE$5)+(TJ179*$TL$5)+(TQ179*$TS$5))/$VM$5,0)</f>
        <v/>
      </c>
      <c r="VP179" s="14" t="n"/>
      <c r="VQ179" s="21">
        <f>IF($C179&gt;0,(($IK$5*IK179)+($GT$5*GT179)+($JM$5*JM179)+($JF$5*JF179)+($IY$5*IY179)+($IR$5*IR179)+($ID$5*ID179)+($HW$5*HW179)+($HP$5*HP179)+($HI$5*HI179)+($GF$5*GF179)+($FY$5*FY179)+($FR$5*FR179)+($FK$5*FK179)+($FD$5*FD179)+($EW$5*EW179)+($EP$5*EP179)+($EI$5*EI179)+($EB$5*EB179)+($DU$5*DU179)+($DN$5*DN179)+($DG$5*DG179)+($CZ$5*CZ179)+($CS$5*CS179)+($CL$5*CL179)+($CE$5*CE179)+($BX$5*BX179)+($BQ$5*BQ179)+($BJ$5*BJ179)+($BC$5*BC179)+($AV$5*AV179)+($AO$5*AO179)+($AH$5*AH179)+($KO$5*KO179)+($PR$5*PR179)+($GM$5*GM179)+($HA$5*HA179)+($KH$5*KH179)+($KA$5*KA179)+($JT$5*JT179)+($KV$5*KV179)+($LC$5*LC179)+($MS$5*MS179)+($ML$5*ML179)+($ME$5*ME179)+($LX$5*LX179)+($LQ$5*LQ179)+($LJ$5*LJ179)+($OI$5*OI179)+($NU$5*NU179)+($NN$5*NN179)+($NG$5*NG179)+($MZ$5*MZ179)+(OB179*$OB$5)+($PD$5*PD179)+($OW$5*OW179)+($OP$5*OP179)+($PK$5*PK179)+(PY179*$PY$5)+(QF179*$QF$5)+(QM179*$QM$5)+(QT179*$QT$5)+(RA179*$RA$5)+(RH179*$RH$5)+(RO179*$RO$5)+(RV179*$RV$5)+(SC179*$SC$5)+(SJ179*$SJ$5)+(SQ179*$SQ$5)+(SX179*$SX$5)+(TE179*$TE$5)+(TL179*$TL$5)+(TS179*$TS$5))/$VM$5,0)</f>
        <v/>
      </c>
    </row>
    <row r="180" ht="16" customHeight="1" s="545">
      <c r="A180" s="127" t="n">
        <v>45908</v>
      </c>
      <c r="B180" s="4">
        <f>A180</f>
        <v/>
      </c>
      <c r="C180" s="13" t="n">
        <v>45514.95</v>
      </c>
      <c r="D180" s="138">
        <f>IF(C180&gt;0,C180-C179,0)</f>
        <v/>
      </c>
      <c r="E180" s="68">
        <f>IF(C180&gt;0,D180/C179,0)</f>
        <v/>
      </c>
      <c r="F180" s="15">
        <f>IF(C180&gt;0,(C180-C$10)/C$10,0)</f>
        <v/>
      </c>
      <c r="G180" s="13" t="n">
        <v>6495.15</v>
      </c>
      <c r="H180" s="138">
        <f>IF(G180&gt;0,G180-G179,0)</f>
        <v/>
      </c>
      <c r="I180" s="68">
        <f>IF(G180&gt;0,H180/G179,0)</f>
        <v/>
      </c>
      <c r="J180" s="15">
        <f>IF(G180&gt;0,(G180-G$10)/G$10,0)</f>
        <v/>
      </c>
      <c r="K180" s="13" t="n">
        <v>21798.7</v>
      </c>
      <c r="L180" s="138">
        <f>IF(K180&gt;0,K180-K179,0)</f>
        <v/>
      </c>
      <c r="M180" s="68">
        <f>IF(K180&gt;0,L180/K179,0)</f>
        <v/>
      </c>
      <c r="N180" s="15">
        <f>IF(K180&gt;0,(K180-K$10)/K$10,0)</f>
        <v/>
      </c>
      <c r="O180" s="13" t="n">
        <v>2394.89</v>
      </c>
      <c r="P180" s="138">
        <f>IF(O180&gt;0,O180-O179,0)</f>
        <v/>
      </c>
      <c r="Q180" s="68">
        <f>IF(O180&gt;0,P180/O179,0)</f>
        <v/>
      </c>
      <c r="R180" s="15">
        <f>IF(O180&gt;0,(O180-O$10)/O$10,0)</f>
        <v/>
      </c>
      <c r="S180" s="18">
        <f>IF(O180&gt;0,(((O180*0.7)*Q180)+((K180*0.9)*M180)+((G180*0.65)*I180)+((C180*0.6)*E180))/(O180+K180+G180+C180),0)</f>
        <v/>
      </c>
      <c r="T180" s="121">
        <f>IF(O180&gt;0,(S180*200)+T179,0)</f>
        <v/>
      </c>
      <c r="U180" s="121">
        <f>T180</f>
        <v/>
      </c>
      <c r="V180" s="134">
        <f>IF(T180&gt;0,(T180-T179)/T179,0)</f>
        <v/>
      </c>
      <c r="W180" s="21">
        <f>IF(T180&gt;0,(T180-T$11)/T$11,0)</f>
        <v/>
      </c>
      <c r="X180" s="18">
        <f>IF(T180&gt;0,((Q180+M180+I180+E180)/4),0)</f>
        <v/>
      </c>
      <c r="Y180" s="353" t="n">
        <v>50391.85</v>
      </c>
      <c r="Z180" s="15" t="n">
        <v>2e-06</v>
      </c>
      <c r="AA180" s="21">
        <f>Z180-$V180</f>
        <v/>
      </c>
      <c r="AB180" s="550" t="n"/>
      <c r="AC180" s="13" t="n">
        <v>254.65</v>
      </c>
      <c r="AD180" s="68">
        <f>IF(AC180&gt;0,((AC180-AC179)/AC179),0)</f>
        <v/>
      </c>
      <c r="AE180" s="68">
        <f>IF(AC180&gt;0,AD180-$V180,0)</f>
        <v/>
      </c>
      <c r="AF180" s="68">
        <f>IF(AC180&gt;0,(AC180-AF$10)/AF$10,0)</f>
        <v/>
      </c>
      <c r="AG180" s="68" t="n"/>
      <c r="AH180" s="15">
        <f>IF(AC180&gt;0,(AC180-AC$10)/AC$10,0)</f>
        <v/>
      </c>
      <c r="AJ180" s="13" t="n">
        <v>24.32</v>
      </c>
      <c r="AK180" s="68">
        <f>IF(AJ180&gt;0,((AJ180-AJ179)/AJ179),0)</f>
        <v/>
      </c>
      <c r="AL180" s="68">
        <f>IF(AJ180&gt;0,AK180-$V180,0)</f>
        <v/>
      </c>
      <c r="AM180" s="68">
        <f>IF(AJ180&gt;0,(AJ180-AM$10)/AM$10,0)</f>
        <v/>
      </c>
      <c r="AN180" s="68" t="n"/>
      <c r="AO180" s="15">
        <f>IF(AJ180&gt;0,(AJ180-AJ$10)/AJ$10,0)</f>
        <v/>
      </c>
      <c r="AQ180" s="13" t="n">
        <v>24.03</v>
      </c>
      <c r="AR180" s="68">
        <f>IF(AQ180&gt;0,((AQ180-AQ179)/AQ179),0)</f>
        <v/>
      </c>
      <c r="AS180" s="68">
        <f>IF(AQ180&gt;0,AR180-$V180,0)</f>
        <v/>
      </c>
      <c r="AT180" s="68">
        <f>IF(AQ180&gt;0,(AQ180-AT$10)/AT$10,0)</f>
        <v/>
      </c>
      <c r="AU180" s="68" t="n"/>
      <c r="AV180" s="15">
        <f>IF(AQ180&gt;0,(AQ180-AQ$10)/AQ$10,0)</f>
        <v/>
      </c>
      <c r="AX180" s="13" t="n">
        <v>226.08</v>
      </c>
      <c r="AY180" s="68">
        <f>IF(AX180&gt;0,((AX180-AX179)/AX179),0)</f>
        <v/>
      </c>
      <c r="AZ180" s="68">
        <f>IF(AX180&gt;0,AY180-$V180,0)</f>
        <v/>
      </c>
      <c r="BA180" s="68">
        <f>IF(AX180&gt;0,(AX180-BA$10)/BA$10,0)</f>
        <v/>
      </c>
      <c r="BB180" s="68" t="n"/>
      <c r="BC180" s="15">
        <f>IF(AX180&gt;0,(AX180-AX$10)/AX$10,0)</f>
        <v/>
      </c>
      <c r="BE180" s="13" t="n">
        <v>82.04000000000001</v>
      </c>
      <c r="BF180" s="68">
        <f>IF(BE180&gt;0,((BE180-BE179)/BE179),0)</f>
        <v/>
      </c>
      <c r="BG180" s="68">
        <f>IF(BE180&gt;0,BF180-$V180,0)</f>
        <v/>
      </c>
      <c r="BH180" s="68" t="n"/>
      <c r="BI180" s="68" t="n"/>
      <c r="BJ180" s="15">
        <f>IF(BE180&gt;0,(BE180-BE$10)/BE$10,0)</f>
        <v/>
      </c>
      <c r="BL180" s="13" t="n">
        <v>76.93000000000001</v>
      </c>
      <c r="BM180" s="68">
        <f>IF(BL180&gt;0,((BL180-BL179)/BL179),0)</f>
        <v/>
      </c>
      <c r="BN180" s="68">
        <f>IF(BL180&gt;0,BM180-$V180,0)</f>
        <v/>
      </c>
      <c r="BO180" s="68">
        <f>IF(BL180&gt;0,(BL180-BO$10)/BO$10,0)</f>
        <v/>
      </c>
      <c r="BP180" s="68" t="n"/>
      <c r="BQ180" s="15">
        <f>IF(BL180&gt;0,(BL180-BL$10)/BL$10,0)</f>
        <v/>
      </c>
      <c r="BS180" s="13" t="n">
        <v>44.77</v>
      </c>
      <c r="BT180" s="68">
        <f>IF(BS180&gt;0,((BS180-BS179)/BS179),0)</f>
        <v/>
      </c>
      <c r="BU180" s="68">
        <f>IF(BS180&gt;0,BT180-$V180,0)</f>
        <v/>
      </c>
      <c r="BV180" s="68">
        <f>IF(BS180&gt;0,(BS180-BV$10)/BV$10,0)</f>
        <v/>
      </c>
      <c r="BW180" s="68" t="n"/>
      <c r="BX180" s="15">
        <f>IF(BS180&gt;0,(BS180-BS$10)/BS$10,0)</f>
        <v/>
      </c>
      <c r="BZ180" s="13" t="n"/>
      <c r="CA180" s="68">
        <f>IF(BZ180&gt;0,((BZ180-BZ179)/BZ179),0)</f>
        <v/>
      </c>
      <c r="CB180" s="68">
        <f>IF(BZ180&gt;0,CA180-$V180,0)</f>
        <v/>
      </c>
      <c r="CC180" s="68">
        <f>IF(BZ180&gt;0,(BZ180-CC$10)/CC$10,0)</f>
        <v/>
      </c>
      <c r="CD180" s="68" t="n"/>
      <c r="CE180" s="15">
        <f>IF(BZ180&gt;0,(BZ180-BZ$10)/BZ$10,0)</f>
        <v/>
      </c>
      <c r="CG180" s="13" t="n">
        <v>30.61</v>
      </c>
      <c r="CH180" s="68">
        <f>IF(CG180&gt;0,((CG180-CG179)/CG179),0)</f>
        <v/>
      </c>
      <c r="CI180" s="68">
        <f>IF(CG180&gt;0,CH180-$V180,0)</f>
        <v/>
      </c>
      <c r="CJ180" s="68">
        <f>IF(CG180&gt;0,(CG180-CJ$10)/CJ$10,0)</f>
        <v/>
      </c>
      <c r="CK180" s="68" t="n"/>
      <c r="CL180" s="15">
        <f>IF(CG180&gt;0,(CG180-CG$10)/CG$10,0)</f>
        <v/>
      </c>
      <c r="CN180" s="13" t="n">
        <v>35.41</v>
      </c>
      <c r="CO180" s="68">
        <f>IF(CN180&gt;0,((CN180-CN179)/CN179),0)</f>
        <v/>
      </c>
      <c r="CP180" s="68">
        <f>IF(CN180&gt;0,CO180-$V180,0)</f>
        <v/>
      </c>
      <c r="CQ180" s="68">
        <f>IF(CN180&gt;0,(CN180-CQ$10)/CQ$10,0)</f>
        <v/>
      </c>
      <c r="CR180" s="68" t="n"/>
      <c r="CS180" s="15">
        <f>IF(CN180&gt;0,(CN180-CN$10)/CN$10,0)</f>
        <v/>
      </c>
      <c r="CU180" s="13" t="n">
        <v>40.41</v>
      </c>
      <c r="CV180" s="68">
        <f>IF(CU180&gt;0,((CU180-CU179)/CU179),0)</f>
        <v/>
      </c>
      <c r="CW180" s="68">
        <f>IF(CU180&gt;0,CV180-$V180,0)</f>
        <v/>
      </c>
      <c r="CX180" s="68">
        <f>IF(CU180&gt;0,(CU180-CX$10)/CX$10,0)</f>
        <v/>
      </c>
      <c r="CY180" s="68" t="n"/>
      <c r="CZ180" s="15">
        <f>IF(CU180&gt;0,(CU180-CU$10)/CU$10,0)</f>
        <v/>
      </c>
      <c r="DB180" s="13" t="n">
        <v>21.99</v>
      </c>
      <c r="DC180" s="68">
        <f>IF(DB180&gt;0,((DB180-DB179)/DB179),0)</f>
        <v/>
      </c>
      <c r="DD180" s="68">
        <f>IF(DB180&gt;0,DC180-$V180,0)</f>
        <v/>
      </c>
      <c r="DE180" s="68">
        <f>IF(DB180&gt;0,(DB180-DE$10)/DE$10,0)</f>
        <v/>
      </c>
      <c r="DF180" s="68" t="n"/>
      <c r="DG180" s="15">
        <f>IF(DB180&gt;0,(DB180-DB$10)/DB$10,0)</f>
        <v/>
      </c>
      <c r="DI180" s="13" t="n">
        <v>50.61</v>
      </c>
      <c r="DJ180" s="68">
        <f>IF(DI180&gt;0,((DI180-DI179)/DI179),0)</f>
        <v/>
      </c>
      <c r="DK180" s="68">
        <f>IF(DI180&gt;0,DJ180-$V180,0)</f>
        <v/>
      </c>
      <c r="DL180" s="68">
        <f>IF(DI180&gt;0,(DI180-DL$10)/DL$10,0)</f>
        <v/>
      </c>
      <c r="DM180" s="68" t="n"/>
      <c r="DN180" s="15">
        <f>IF(DI180&gt;0,(DI180-DI$10)/DI$10,0)</f>
        <v/>
      </c>
      <c r="DP180" s="13" t="n">
        <v>44.89</v>
      </c>
      <c r="DQ180" s="68">
        <f>IF(DP180&gt;0,((DP180-DP179)/DP179),0)</f>
        <v/>
      </c>
      <c r="DR180" s="68">
        <f>IF(DP180&gt;0,DQ180-$V180,0)</f>
        <v/>
      </c>
      <c r="DS180" s="68" t="n"/>
      <c r="DT180" s="68" t="n"/>
      <c r="DU180" s="15">
        <f>IF(DP180&gt;0,(DP180-DP$10)/DP$10,0)</f>
        <v/>
      </c>
      <c r="DV180" s="18" t="n"/>
      <c r="DW180" s="13" t="n">
        <v>38.88</v>
      </c>
      <c r="DX180" s="68">
        <f>IF(DW180&gt;0,((DW180-DW179)/DW179),0)</f>
        <v/>
      </c>
      <c r="DY180" s="68">
        <f>IF(DW180&gt;0,DX180-$V180,0)</f>
        <v/>
      </c>
      <c r="DZ180" s="68">
        <f>IF(DW180&gt;0,(DW180-DZ$10)/DZ$10,0)</f>
        <v/>
      </c>
      <c r="EA180" s="68" t="n"/>
      <c r="EB180" s="15">
        <f>IF(DW180&gt;0,(DW180-DW$10)/DW$10,0)</f>
        <v/>
      </c>
      <c r="ED180" s="13" t="n">
        <v>40.53</v>
      </c>
      <c r="EE180" s="68">
        <f>IF(ED180&gt;0,((ED180-ED179)/ED179),0)</f>
        <v/>
      </c>
      <c r="EF180" s="68">
        <f>IF(ED180&gt;0,EE180-$V180,0)</f>
        <v/>
      </c>
      <c r="EG180" s="68">
        <f>IF(ED180&gt;0,(ED180-EG$10)/EG$10,0)</f>
        <v/>
      </c>
      <c r="EH180" s="68" t="n"/>
      <c r="EI180" s="15">
        <f>IF(ED180&gt;0,(ED180-ED$10)/ED$10,0)</f>
        <v/>
      </c>
      <c r="EK180" s="13" t="n">
        <v>140.89</v>
      </c>
      <c r="EL180" s="68">
        <f>IF(EK180&gt;0,((EK180-EK179)/EK179),0)</f>
        <v/>
      </c>
      <c r="EM180" s="68">
        <f>IF(EK180&gt;0,EL180-$V180,0)</f>
        <v/>
      </c>
      <c r="EN180" s="68">
        <f>IF(EK180&gt;0,(EK180-EN$10)/EN$10,0)</f>
        <v/>
      </c>
      <c r="EO180" s="68" t="n"/>
      <c r="EP180" s="15">
        <f>IF(EK180&gt;0,(EK180-EK$10)/EK$10,0)</f>
        <v/>
      </c>
      <c r="ER180" s="13" t="n">
        <v>42.13</v>
      </c>
      <c r="ES180" s="68">
        <f>IF(ER180&gt;0,((ER180-ER179)/ER179),0)</f>
        <v/>
      </c>
      <c r="ET180" s="68">
        <f>IF(ER180&gt;0,ES180-$V180,0)</f>
        <v/>
      </c>
      <c r="EU180" s="68">
        <f>IF(ER180&gt;0,(ER180-EU$10)/EU$10,0)</f>
        <v/>
      </c>
      <c r="EV180" s="68" t="n"/>
      <c r="EW180" s="15">
        <f>IF(ER180&gt;0,(ER180-ER$10)/ER$10,0)</f>
        <v/>
      </c>
      <c r="EY180" s="13" t="n">
        <v>48.19</v>
      </c>
      <c r="EZ180" s="68">
        <f>IF(EY180&gt;0,((EY180-EY179)/EY179),0)</f>
        <v/>
      </c>
      <c r="FA180" s="68">
        <f>IF(EY180&gt;0,EZ180-$V180,0)</f>
        <v/>
      </c>
      <c r="FB180" s="68" t="n"/>
      <c r="FC180" s="68" t="n"/>
      <c r="FD180" s="15">
        <f>IF(EY180&gt;0,(EY180-EY$10)/EY$10,0)</f>
        <v/>
      </c>
      <c r="FF180" s="13" t="n">
        <v>59.82</v>
      </c>
      <c r="FG180" s="68">
        <f>IF(FF180&gt;0,((FF180-FF179)/FF179),0)</f>
        <v/>
      </c>
      <c r="FH180" s="68">
        <f>IF(FF180&gt;0,FG180-$V180,0)</f>
        <v/>
      </c>
      <c r="FI180" s="68">
        <f>IF(FF180&gt;0,(FF180-FI$10)/FI$10,0)</f>
        <v/>
      </c>
      <c r="FJ180" s="68" t="n"/>
      <c r="FK180" s="15">
        <f>IF(FF180&gt;0,(FF180-FF$10)/FF$10,0)</f>
        <v/>
      </c>
      <c r="FM180" s="13" t="n">
        <v>197.81</v>
      </c>
      <c r="FN180" s="68">
        <f>IF(FM180&gt;0,((FM180-FM179)/FM179),0)</f>
        <v/>
      </c>
      <c r="FO180" s="68">
        <f>IF(FM180&gt;0,FN180-$V180,0)</f>
        <v/>
      </c>
      <c r="FP180" s="68">
        <f>IF(FM180&gt;0,(FM180-FP$10)/FP$10,0)</f>
        <v/>
      </c>
      <c r="FQ180" s="68" t="n"/>
      <c r="FR180" s="15">
        <f>IF(FM180&gt;0,(FM180-FM$10)/FM$10,0)</f>
        <v/>
      </c>
      <c r="FT180" s="13" t="n">
        <v>92.78</v>
      </c>
      <c r="FU180" s="68">
        <f>IF(FT180&gt;0,((FT180-FT179)/FT179),0)</f>
        <v/>
      </c>
      <c r="FV180" s="68">
        <f>IF(FT180&gt;0,FU180-$V180,0)</f>
        <v/>
      </c>
      <c r="FW180" s="68">
        <f>IF(FT180&gt;0,(FT180-FW$10)/FW$10,0)</f>
        <v/>
      </c>
      <c r="FX180" s="68" t="n"/>
      <c r="FY180" s="15">
        <f>IF(FT180&gt;0,(FT180-FT$10)/FT$10,0)</f>
        <v/>
      </c>
      <c r="GA180" s="13" t="n">
        <v>18.86</v>
      </c>
      <c r="GB180" s="68">
        <f>IF(GA180&gt;0,((GA180-GA179)/GA179),0)</f>
        <v/>
      </c>
      <c r="GC180" s="68">
        <f>IF(GA180&gt;0,GB180-$V180,0)</f>
        <v/>
      </c>
      <c r="GD180" s="68" t="n"/>
      <c r="GE180" s="68" t="n"/>
      <c r="GF180" s="15">
        <f>IF(GA180&gt;0,(GA180-GA$10)/GA$10,0)</f>
        <v/>
      </c>
      <c r="GG180" s="18" t="n"/>
      <c r="GH180" s="13" t="n">
        <v>21.01</v>
      </c>
      <c r="GI180" s="68">
        <f>IF(GH180&gt;0,((GH180-GH179)/GH179),0)</f>
        <v/>
      </c>
      <c r="GJ180" s="68">
        <f>IF(GH180&gt;0,GI180-$V180,0)</f>
        <v/>
      </c>
      <c r="GK180" s="68">
        <f>IF(GH180&gt;0,(GH180-GK$10)/GK$10,0)</f>
        <v/>
      </c>
      <c r="GL180" s="68" t="n"/>
      <c r="GM180" s="15">
        <f>IF(GH180&gt;0,(GH180-GH$10)/GH$10,0)</f>
        <v/>
      </c>
      <c r="GO180" s="13" t="n">
        <v>27.33</v>
      </c>
      <c r="GP180" s="68">
        <f>IF(GO180&gt;0,((GO180-GO179)/GO179),0)</f>
        <v/>
      </c>
      <c r="GQ180" s="68">
        <f>IF(GO180&gt;0,GP180-$V180,0)</f>
        <v/>
      </c>
      <c r="GR180" s="68" t="n"/>
      <c r="GS180" s="68" t="n"/>
      <c r="GT180" s="15">
        <f>IF(GO180&gt;0,(GO180-GO$10)/GO$10,0)</f>
        <v/>
      </c>
      <c r="GV180" s="13" t="n">
        <v>16.19</v>
      </c>
      <c r="GW180" s="68">
        <f>IF(GV180&gt;0,((GV180-GV179)/GV179),0)</f>
        <v/>
      </c>
      <c r="GX180" s="68">
        <f>IF(GV180&gt;0,GW180-$V180,0)</f>
        <v/>
      </c>
      <c r="GY180" s="68">
        <f>IF(GV180&gt;0,(GV180-GY$10)/GY$10,0)</f>
        <v/>
      </c>
      <c r="GZ180" s="68" t="n"/>
      <c r="HA180" s="15">
        <f>IF(GV180&gt;0,(GV180-GV$10)/GV$10,0)</f>
        <v/>
      </c>
      <c r="HD180" s="13" t="n">
        <v>346.4</v>
      </c>
      <c r="HE180" s="68">
        <f>IF(HD180&gt;0,((HD180-HD179)/HD179),0)</f>
        <v/>
      </c>
      <c r="HF180" s="68">
        <f>IF(HD180&gt;0,HE180-$V180,0)</f>
        <v/>
      </c>
      <c r="HG180" s="68">
        <f>IF(HD180&gt;0,(HD180-HG$10)/HG$10,0)</f>
        <v/>
      </c>
      <c r="HH180" s="68" t="n"/>
      <c r="HI180" s="15">
        <f>IF(HD180&gt;0,(HD180-HD$10)/HD$10,0)</f>
        <v/>
      </c>
      <c r="HK180" s="13" t="n">
        <v>64.14</v>
      </c>
      <c r="HL180" s="68">
        <f>IF(HK180&gt;0,((HK180-HK179)/HK179),0)</f>
        <v/>
      </c>
      <c r="HM180" s="68">
        <f>IF(HK180&gt;0,HL180-$V180,0)</f>
        <v/>
      </c>
      <c r="HN180" s="68">
        <f>IF(HK180&gt;0,(HK180-HN$10)/HN$10,0)</f>
        <v/>
      </c>
      <c r="HO180" s="68" t="n"/>
      <c r="HP180" s="15">
        <f>IF(HK180&gt;0,(HK180-HK$10)/HK$10,0)</f>
        <v/>
      </c>
      <c r="HR180" s="13" t="n">
        <v>109.89</v>
      </c>
      <c r="HS180" s="68">
        <f>IF(HR180&gt;0,((HR180-HR179)/HR179),0)</f>
        <v/>
      </c>
      <c r="HT180" s="68">
        <f>IF(HR180&gt;0,HS180-$V180,0)</f>
        <v/>
      </c>
      <c r="HU180" s="68">
        <f>IF(HR180&gt;0,(HR180-HU$10)/HU$10,0)</f>
        <v/>
      </c>
      <c r="HV180" s="68" t="n"/>
      <c r="HW180" s="15">
        <f>IF(HR180&gt;0,(HR180-HR$10)/HR$10,0)</f>
        <v/>
      </c>
      <c r="HY180" s="13" t="n">
        <v>168.31</v>
      </c>
      <c r="HZ180" s="68">
        <f>IF(HY180&gt;0,((HY180-HY179)/HY179),0)</f>
        <v/>
      </c>
      <c r="IA180" s="68">
        <f>IF(HY180&gt;0,HZ180-$V180,0)</f>
        <v/>
      </c>
      <c r="IB180" s="68">
        <f>IF(HY180&gt;0,(HY180-IB$10)/IB$10,0)</f>
        <v/>
      </c>
      <c r="IC180" s="68" t="n"/>
      <c r="ID180" s="15">
        <f>IF(HY180&gt;0,(HY180-HY$10)/HY$10,0)</f>
        <v/>
      </c>
      <c r="IF180" s="13" t="n">
        <v>345.65</v>
      </c>
      <c r="IG180" s="68">
        <f>IF(IF180&gt;0,((IF180-IF179)/IF179),0)</f>
        <v/>
      </c>
      <c r="IH180" s="68">
        <f>IF(IF180&gt;0,IG180-$V180,0)</f>
        <v/>
      </c>
      <c r="II180" s="68">
        <f>IF(IF180&gt;0,(IF180-II$10)/II$10,0)</f>
        <v/>
      </c>
      <c r="IJ180" s="68" t="n"/>
      <c r="IK180" s="15">
        <f>IF(IF180&gt;0,(IF180-IF$10)/IF$10,0)</f>
        <v/>
      </c>
      <c r="IM180" s="13" t="n">
        <v>269.82</v>
      </c>
      <c r="IN180" s="68">
        <f>IF(IM180&gt;0,((IM180-IM179)/IM179),0)</f>
        <v/>
      </c>
      <c r="IO180" s="68">
        <f>IF(IM180&gt;0,IN180-$V180,0)</f>
        <v/>
      </c>
      <c r="IP180" s="68">
        <f>IF(IM180&gt;0,(IM180-IP$10)/IP$10,0)</f>
        <v/>
      </c>
      <c r="IQ180" s="68" t="n"/>
      <c r="IR180" s="15">
        <f>IF(IM180&gt;0,(IM180-IM$10)/IM$10,0)</f>
        <v/>
      </c>
      <c r="IT180" s="13" t="n">
        <v>77.23</v>
      </c>
      <c r="IU180" s="68">
        <f>IF(IT180&gt;0,((IT180-IT179)/IT179),0)</f>
        <v/>
      </c>
      <c r="IV180" s="68">
        <f>IF(IT180&gt;0,IU180-$V180,0)</f>
        <v/>
      </c>
      <c r="IW180" s="68">
        <f>IF(IT180&gt;0,(IT180-IW$10)/IW$10,0)</f>
        <v/>
      </c>
      <c r="IX180" s="68" t="n"/>
      <c r="IY180" s="15">
        <f>IF(IT180&gt;0,(IT180-IT$10)/IT$10,0)</f>
        <v/>
      </c>
      <c r="JA180" s="13" t="n">
        <v>752.3</v>
      </c>
      <c r="JB180" s="68">
        <f>IF(JA180&gt;0,((JA180-JA179)/JA179),0)</f>
        <v/>
      </c>
      <c r="JC180" s="68">
        <f>IF(JA180&gt;0,JB180-$V180,0)</f>
        <v/>
      </c>
      <c r="JD180" s="68">
        <f>IF(JA180&gt;0,(JA180-JD$10)/JD$10,0)</f>
        <v/>
      </c>
      <c r="JE180" s="68" t="n"/>
      <c r="JF180" s="15">
        <f>IF(JA180&gt;0,(JA180-JA$10)/JA$10,0)</f>
        <v/>
      </c>
      <c r="JH180" s="13" t="n">
        <v>498.2</v>
      </c>
      <c r="JI180" s="68">
        <f>IF(JH180&gt;0,((JH180-JH179)/JH179),0)</f>
        <v/>
      </c>
      <c r="JJ180" s="68">
        <f>IF(JH180&gt;0,JI180-$V180,0)</f>
        <v/>
      </c>
      <c r="JK180" s="68">
        <f>IF(JH180&gt;0,(JH180-JK$10)/JK$10,0)</f>
        <v/>
      </c>
      <c r="JL180" s="68" t="n"/>
      <c r="JM180" s="15">
        <f>IF(JH180&gt;0,(JH180-JH$10)/JH$10,0)</f>
        <v/>
      </c>
      <c r="JO180" s="13" t="n">
        <v>29.17</v>
      </c>
      <c r="JP180" s="68">
        <f>IF(JO180&gt;0,((JO180-JO179)/JO179),0)</f>
        <v/>
      </c>
      <c r="JQ180" s="68">
        <f>IF(JO180&gt;0,JP180-$V180,0)</f>
        <v/>
      </c>
      <c r="JR180" s="68">
        <f>IF(JO180&gt;0,(JO180-JR$10)/JR$10,0)</f>
        <v/>
      </c>
      <c r="JS180" s="68" t="n"/>
      <c r="JT180" s="15">
        <f>IF(JO180&gt;0,(JO180-JO$10)/JO$10,0)</f>
        <v/>
      </c>
      <c r="JV180" s="13" t="n">
        <v>2.38</v>
      </c>
      <c r="JW180" s="68">
        <f>IF(JV180&gt;0,((JV180-JV179)/JV179),0)</f>
        <v/>
      </c>
      <c r="JX180" s="68">
        <f>IF(JV180&gt;0,JW180-$V180,0)</f>
        <v/>
      </c>
      <c r="JY180" s="68">
        <f>IF(JV180&gt;0,(JV180-JY$10)/JY$10,0)</f>
        <v/>
      </c>
      <c r="JZ180" s="68" t="n"/>
      <c r="KA180" s="15">
        <f>IF(JV180&gt;0,(JV180-JV$10)/JV$10,0)</f>
        <v/>
      </c>
      <c r="KC180" s="13" t="n">
        <v>22.26</v>
      </c>
      <c r="KD180" s="68">
        <f>IF(KC180&gt;0,((KC180-KC179)/KC179),0)</f>
        <v/>
      </c>
      <c r="KE180" s="68">
        <f>IF(KC180&gt;0,KD180-$V180,0)</f>
        <v/>
      </c>
      <c r="KF180" s="68">
        <f>IF(KC180&gt;0,(KC180-KF$10)/KF$10,0)</f>
        <v/>
      </c>
      <c r="KG180" s="68" t="n"/>
      <c r="KH180" s="15">
        <f>IF(KC180&gt;0,(KC180-KC$10)/KC$10,0)</f>
        <v/>
      </c>
      <c r="KI180" s="18" t="n"/>
      <c r="KJ180" s="13" t="n">
        <v>147.53</v>
      </c>
      <c r="KK180" s="68">
        <f>IF(KJ180&gt;0,((KJ180-KJ179)/KJ179),0)</f>
        <v/>
      </c>
      <c r="KL180" s="68">
        <f>IF(KJ180&gt;0,KK180-$V180,0)</f>
        <v/>
      </c>
      <c r="KM180" s="68">
        <f>IF(KJ180&gt;0,(KJ180-KM$10)/KM$10,0)</f>
        <v/>
      </c>
      <c r="KN180" s="68" t="n"/>
      <c r="KO180" s="15">
        <f>IF(KJ180&gt;0,(KJ180-KJ$10)/KJ$10,0)</f>
        <v/>
      </c>
      <c r="KQ180" s="13" t="n">
        <v>1.83</v>
      </c>
      <c r="KR180" s="68">
        <f>IF(KQ180&gt;0,((KQ180-KQ179)/KQ179),0)</f>
        <v/>
      </c>
      <c r="KS180" s="68">
        <f>IF(KQ180&gt;0,KR180-$V180,0)</f>
        <v/>
      </c>
      <c r="KT180" s="68">
        <f>IF(KQ180&gt;0,(KQ180-KT$10)/KT$10,0)</f>
        <v/>
      </c>
      <c r="KU180" s="68" t="n"/>
      <c r="KV180" s="15">
        <f>IF(KQ180&gt;0,(KQ180-KQ$10)/KQ$10,0)</f>
        <v/>
      </c>
      <c r="KW180" s="18" t="n"/>
      <c r="KX180" s="13" t="n">
        <v>47.6</v>
      </c>
      <c r="KY180" s="68">
        <f>IF(KX180&gt;0,((KX180-KX179)/KX179),0)</f>
        <v/>
      </c>
      <c r="KZ180" s="68">
        <f>IF(KX180&gt;0,KY180-$V180,0)</f>
        <v/>
      </c>
      <c r="LA180" s="68">
        <f>IF(KX180&gt;0,(KX180-LA$10)/LA$10,0)</f>
        <v/>
      </c>
      <c r="LB180" s="68" t="n"/>
      <c r="LC180" s="15">
        <f>IF(KX180&gt;0,(KX180-KX$10)/KX$10,0)</f>
        <v/>
      </c>
      <c r="LD180" s="18" t="n"/>
      <c r="LE180" s="13" t="n">
        <v>50.78</v>
      </c>
      <c r="LF180" s="68">
        <f>IF(LE180&gt;0,((LE180-LE179)/LE179),0)</f>
        <v/>
      </c>
      <c r="LG180" s="68">
        <f>IF(LE180&gt;0,LF180-$V180,0)</f>
        <v/>
      </c>
      <c r="LH180" s="68">
        <f>IF(LE180&gt;0,(LE180-LH$10)/LH$10,0)</f>
        <v/>
      </c>
      <c r="LI180" s="68" t="n"/>
      <c r="LJ180" s="15">
        <f>IF(LE180&gt;0,(LE180-LE$10)/LE$10,0)</f>
        <v/>
      </c>
      <c r="LL180" s="13" t="n">
        <v>154.2</v>
      </c>
      <c r="LM180" s="68">
        <f>IF(LL180&gt;0,((LL180-LL179)/LL179),0)</f>
        <v/>
      </c>
      <c r="LN180" s="68">
        <f>IF(LL180&gt;0,LM180-$V180,0)</f>
        <v/>
      </c>
      <c r="LO180" s="68">
        <f>IF(LL180&gt;0,(LL180-LO$10)/LO$10,0)</f>
        <v/>
      </c>
      <c r="LP180" s="68" t="n"/>
      <c r="LQ180" s="15">
        <f>IF(LL180&gt;0,(LL180-LL$10)/LL$10,0)</f>
        <v/>
      </c>
      <c r="LS180" s="13" t="n">
        <v>22.56</v>
      </c>
      <c r="LT180" s="68">
        <f>IF(LS180&gt;0,((LS180-LS179)/LS179),0)</f>
        <v/>
      </c>
      <c r="LU180" s="68">
        <f>IF(LS180&gt;0,LT180-$V180,0)</f>
        <v/>
      </c>
      <c r="LV180" s="68" t="n"/>
      <c r="LW180" s="68" t="n"/>
      <c r="LX180" s="15">
        <f>IF(LS180&gt;0,(LS180-LS$10)/LS$10,0)</f>
        <v/>
      </c>
      <c r="LZ180" s="13" t="n">
        <v>15.34</v>
      </c>
      <c r="MA180" s="68">
        <f>IF(LZ180&gt;0,((LZ180-LZ179)/LZ179),0)</f>
        <v/>
      </c>
      <c r="MB180" s="68">
        <f>IF(LZ180&gt;0,MA180-$V180,0)</f>
        <v/>
      </c>
      <c r="MC180" s="68">
        <f>IF(LZ180&gt;0,(LZ180-MC$10)/MC$10,0)</f>
        <v/>
      </c>
      <c r="MD180" s="68" t="n"/>
      <c r="ME180" s="15">
        <f>IF(LZ180&gt;0,(LZ180-LZ$10)/LZ$10,0)</f>
        <v/>
      </c>
      <c r="MG180" s="13" t="n">
        <v>70.7</v>
      </c>
      <c r="MH180" s="68">
        <f>IF(MG180&gt;0,((MG180-MG179)/MG179),0)</f>
        <v/>
      </c>
      <c r="MI180" s="68">
        <f>IF(MG180&gt;0,MH180-$V180,0)</f>
        <v/>
      </c>
      <c r="MJ180" s="68">
        <f>IF(MG180&gt;0,(MG180-MJ$10)/MJ$10,0)</f>
        <v/>
      </c>
      <c r="MK180" s="68" t="n"/>
      <c r="ML180" s="15">
        <f>IF(MG180&gt;0,(MG180-MG$10)/MG$10,0)</f>
        <v/>
      </c>
      <c r="MN180" s="13" t="n">
        <v>163.75</v>
      </c>
      <c r="MO180" s="68">
        <f>IF(MN180&gt;0,((MN180-MN179)/MN179),0)</f>
        <v/>
      </c>
      <c r="MP180" s="68">
        <f>IF(MN180&gt;0,MO180-$V180,0)</f>
        <v/>
      </c>
      <c r="MQ180" s="68">
        <f>IF(MN180&gt;0,(MN180-MQ$10)/MQ$10,0)</f>
        <v/>
      </c>
      <c r="MR180" s="68" t="n"/>
      <c r="MS180" s="15">
        <f>IF(MN180&gt;0,(MN180-MN$10)/MN$10,0)</f>
        <v/>
      </c>
      <c r="MU180" s="13" t="n">
        <v>18.06</v>
      </c>
      <c r="MV180" s="68">
        <f>IF(MU180&gt;0,((MU180-MU179)/MU179),0)</f>
        <v/>
      </c>
      <c r="MW180" s="68">
        <f>IF(MU180&gt;0,MV180-$V180,0)</f>
        <v/>
      </c>
      <c r="MX180" s="68">
        <f>IF(MU180&gt;0,(MU180-MX$10)/MX$10,0)</f>
        <v/>
      </c>
      <c r="MY180" s="68" t="n"/>
      <c r="MZ180" s="15">
        <f>IF(MU180&gt;0,(MU180-MU$10)/MU$10,0)</f>
        <v/>
      </c>
      <c r="NB180" s="13" t="n">
        <v>276.05</v>
      </c>
      <c r="NC180" s="68">
        <f>IF(NB180&gt;0,((NB180-NB179)/NB179),0)</f>
        <v/>
      </c>
      <c r="ND180" s="68">
        <f>IF(NB180&gt;0,NC180-$V180,0)</f>
        <v/>
      </c>
      <c r="NE180" s="68">
        <f>IF(NB180&gt;0,(NB180-NE$10)/NE$10,0)</f>
        <v/>
      </c>
      <c r="NF180" s="68" t="n"/>
      <c r="NG180" s="15">
        <f>IF(NB180&gt;0,(NB180-NB$10)/NB$10,0)</f>
        <v/>
      </c>
      <c r="NI180" s="13" t="n">
        <v>10.12</v>
      </c>
      <c r="NJ180" s="68">
        <f>IF(NI180&gt;0,((NI180-NI179)/NI179),0)</f>
        <v/>
      </c>
      <c r="NK180" s="68">
        <f>IF(NI180&gt;0,NJ180-$V180,0)</f>
        <v/>
      </c>
      <c r="NL180" s="68">
        <f>IF(NI180&gt;0,(NI180-NL$10)/NL$10,0)</f>
        <v/>
      </c>
      <c r="NM180" s="68" t="n"/>
      <c r="NN180" s="15">
        <f>IF(NI180&gt;0,(NI180-NI$10)/NI$10,0)</f>
        <v/>
      </c>
      <c r="NP180" s="13" t="n">
        <v>600.23</v>
      </c>
      <c r="NQ180" s="68">
        <f>IF(NP180&gt;0,((NP180-NP179)/NP179),0)</f>
        <v/>
      </c>
      <c r="NR180" s="68">
        <f>IF(NP180&gt;0,NQ180-$V180,0)</f>
        <v/>
      </c>
      <c r="NS180" s="68">
        <f>IF(NP180&gt;0,(NP180-NS$10)/NS$10,0)</f>
        <v/>
      </c>
      <c r="NT180" s="68" t="n"/>
      <c r="NU180" s="15">
        <f>IF(NP180&gt;0,(NP180-NP$10)/NP$10,0)</f>
        <v/>
      </c>
      <c r="NW180" s="13" t="n">
        <v>234.04</v>
      </c>
      <c r="NX180" s="68">
        <f>IF(NW180&gt;0,((NW180-NW179)/NW179),0)</f>
        <v/>
      </c>
      <c r="NY180" s="68">
        <f>IF(NW180&gt;0,NX180-$V180,0)</f>
        <v/>
      </c>
      <c r="NZ180" s="68">
        <f>IF(NW180&gt;0,(NW180-NZ$10)/NZ$10,0)</f>
        <v/>
      </c>
      <c r="OA180" s="68" t="n"/>
      <c r="OB180" s="15">
        <f>IF(NW180&gt;0,(NW180-NW$10)/NW$10,0)</f>
        <v/>
      </c>
      <c r="OD180" s="13" t="n">
        <v>2.95</v>
      </c>
      <c r="OE180" s="68">
        <f>IF(OD180&gt;0,((OD180-OD179)/OD179),0)</f>
        <v/>
      </c>
      <c r="OF180" s="68">
        <f>IF(OD180&gt;0,OE180-$V180,0)</f>
        <v/>
      </c>
      <c r="OG180" s="68">
        <f>IF(OD180&gt;0,(OD180-OG$10)/OG$10,0)</f>
        <v/>
      </c>
      <c r="OH180" s="68" t="n"/>
      <c r="OI180" s="15">
        <f>IF(OD180&gt;0,(OD180-OD$10)/OD$10,0)</f>
        <v/>
      </c>
      <c r="OK180" s="13" t="n">
        <v>204.68</v>
      </c>
      <c r="OL180" s="68">
        <f>IF(OK180&gt;0,((OK180-OK179)/OK179),0)</f>
        <v/>
      </c>
      <c r="OM180" s="68">
        <f>IF(OK180&gt;0,OL180-$V180,0)</f>
        <v/>
      </c>
      <c r="ON180" s="68">
        <f>IF(OK180&gt;0,(OK180-ON$10)/ON$10,0)</f>
        <v/>
      </c>
      <c r="OO180" s="68" t="n"/>
      <c r="OP180" s="15">
        <f>IF(OK180&gt;0,(OK180-OK$10)/OK$10,0)</f>
        <v/>
      </c>
      <c r="OR180" s="13" t="n">
        <v>5.22</v>
      </c>
      <c r="OS180" s="68">
        <f>IF(OR180&gt;0,((OR180-OR179)/OR179),0)</f>
        <v/>
      </c>
      <c r="OT180" s="68">
        <f>IF(OR180&gt;0,OS180-$V180,0)</f>
        <v/>
      </c>
      <c r="OU180" s="68">
        <f>IF(OR180&gt;0,(OR180-OU$10)/OU$10,0)</f>
        <v/>
      </c>
      <c r="OV180" s="68" t="n"/>
      <c r="OW180" s="15">
        <f>IF(OR180&gt;0,(OR180-OR$10)/OR$10,0)</f>
        <v/>
      </c>
      <c r="OY180" s="13" t="n">
        <v>154.22</v>
      </c>
      <c r="OZ180" s="68">
        <f>IF(OY180&gt;0,((OY180-OY179)/OY179),0)</f>
        <v/>
      </c>
      <c r="PA180" s="68">
        <f>IF(OY180&gt;0,OZ180-$V180,0)</f>
        <v/>
      </c>
      <c r="PB180" s="68">
        <f>IF(OY180&gt;0,(OY180-PB$10)/PB$10,0)</f>
        <v/>
      </c>
      <c r="PC180" s="68" t="n"/>
      <c r="PD180" s="15">
        <f>IF(OY180&gt;0,(OY180-OY$10)/OY$10,0)</f>
        <v/>
      </c>
      <c r="PE180" s="18" t="n"/>
      <c r="PF180" s="13" t="n">
        <v>273.89</v>
      </c>
      <c r="PG180" s="68">
        <f>IF(PF180&gt;0,((PF180-PF179)/PF179),0)</f>
        <v/>
      </c>
      <c r="PH180" s="68">
        <f>IF(PF180&gt;0,PG180-$V180,0)</f>
        <v/>
      </c>
      <c r="PI180" s="68">
        <f>IF(PF180&gt;0,(PF180-PI$10)/PI$10,0)</f>
        <v/>
      </c>
      <c r="PJ180" s="68" t="n"/>
      <c r="PK180" s="15">
        <f>IF(PF180&gt;0,(PF180-PF$10)/PF$10,0)</f>
        <v/>
      </c>
      <c r="PM180" s="13" t="n"/>
      <c r="PN180" s="68">
        <f>IF(PM180&gt;0,((PM180-PM179)/PM179),0)</f>
        <v/>
      </c>
      <c r="PO180" s="68">
        <f>PN180-$V180</f>
        <v/>
      </c>
      <c r="PP180" s="68">
        <f>IF(PM180&gt;0,(PM180-PP$10)/PP$10,0)</f>
        <v/>
      </c>
      <c r="PQ180" s="68" t="n"/>
      <c r="PR180" s="15">
        <f>IF(PM180&gt;0,(PM180-PM$10)/PM$10,0)</f>
        <v/>
      </c>
      <c r="PT180" s="13" t="n">
        <v>11.9</v>
      </c>
      <c r="PU180" s="68">
        <f>IF(PT180&gt;0,((PT180-PT179)/PT179),0)</f>
        <v/>
      </c>
      <c r="PV180" s="68">
        <f>IF(PT180&gt;0,PU180-$V180,0)</f>
        <v/>
      </c>
      <c r="PW180" s="68">
        <f>IF(PT180&gt;0,(PT180-PW$10)/PW$10,0)</f>
        <v/>
      </c>
      <c r="PX180" s="68" t="n"/>
      <c r="PY180" s="15">
        <f>IF(PT180&gt;0,(PT180-PT$10)/PT$10,0)</f>
        <v/>
      </c>
      <c r="QA180" s="13" t="n">
        <v>299.29</v>
      </c>
      <c r="QB180" s="68">
        <f>IF(QA180&gt;0,((QA180-QA179)/QA179),0)</f>
        <v/>
      </c>
      <c r="QC180" s="68">
        <f>IF(QA180&gt;0,QB180-$V180,0)</f>
        <v/>
      </c>
      <c r="QD180" s="68">
        <f>IF(QA180&gt;0,(QA180-QD$10)/QD$10,0)</f>
        <v/>
      </c>
      <c r="QE180" s="68" t="n"/>
      <c r="QF180" s="15">
        <f>IF(QA180&gt;0,(QA180-QA$10)/QA$10,0)</f>
        <v/>
      </c>
      <c r="QH180" s="13" t="n">
        <v>1.815</v>
      </c>
      <c r="QI180" s="68">
        <f>IF(QH180&gt;0,((QH180-QH179)/QH179),0)</f>
        <v/>
      </c>
      <c r="QJ180" s="68">
        <f>IF(QH180&gt;0,QI180-$V180,0)</f>
        <v/>
      </c>
      <c r="QK180" s="68">
        <f>IF(QH180&gt;0,(QH180-QK$10)/QK$10,0)</f>
        <v/>
      </c>
      <c r="QL180" s="68" t="n"/>
      <c r="QM180" s="15">
        <f>IF(QH180&gt;0,(QH180-QH$10)/QH$10,0)</f>
        <v/>
      </c>
      <c r="QO180" s="13" t="n">
        <v>13.52</v>
      </c>
      <c r="QP180" s="68">
        <f>IF(QO180&gt;0,((QO180-QO179)/QO179),0)</f>
        <v/>
      </c>
      <c r="QQ180" s="68">
        <f>IF(QO180&gt;0,QP180-$V180,0)</f>
        <v/>
      </c>
      <c r="QR180" s="68">
        <f>IF(QO180&gt;0,(QO180-QR$10)/QR$10,0)</f>
        <v/>
      </c>
      <c r="QS180" s="68" t="n"/>
      <c r="QT180" s="15">
        <f>IF(QO180&gt;0,(QO180-QO$10)/QO$10,0)</f>
        <v/>
      </c>
      <c r="QV180" s="13" t="n">
        <v>2.68</v>
      </c>
      <c r="QW180" s="68">
        <f>IF(QV180&gt;0,((QV180-QV179)/QV179),0)</f>
        <v/>
      </c>
      <c r="QX180" s="68">
        <f>IF(QV180&gt;0,QW180-$V180,0)</f>
        <v/>
      </c>
      <c r="QY180" s="68">
        <f>IF(QV180&gt;0,(QV180-QY$10)/QY$10,0)</f>
        <v/>
      </c>
      <c r="QZ180" s="68" t="n"/>
      <c r="RA180" s="15">
        <f>IF(QV180&gt;0,(QV180-QV$10)/QV$10,0)</f>
        <v/>
      </c>
      <c r="RC180" s="13" t="n">
        <v>47</v>
      </c>
      <c r="RD180" s="68">
        <f>IF(RC180&gt;0,((RC180-RC179)/RC179),0)</f>
        <v/>
      </c>
      <c r="RE180" s="68">
        <f>IF(RC180&gt;0,RD180-$V180,0)</f>
        <v/>
      </c>
      <c r="RF180" s="68">
        <f>IF(RC180&gt;0,(RC180-RF$10)/RF$10,0)</f>
        <v/>
      </c>
      <c r="RG180" s="68" t="n"/>
      <c r="RH180" s="15">
        <f>IF(RC180&gt;0,(RC180-RC$10)/RC$10,0)</f>
        <v/>
      </c>
      <c r="RJ180" s="13" t="n">
        <v>247.19</v>
      </c>
      <c r="RK180" s="68">
        <f>IF(RJ180&gt;0,((RJ180-RJ179)/RJ179),0)</f>
        <v/>
      </c>
      <c r="RL180" s="68">
        <f>RK180-$V180</f>
        <v/>
      </c>
      <c r="RM180" s="68">
        <f>IF(RJ180&gt;0,(RJ180-RM$10)/RM$10,0)</f>
        <v/>
      </c>
      <c r="RN180" s="68" t="n"/>
      <c r="RO180" s="15">
        <f>IF(RJ180&gt;0,(RJ180-RJ$10)/RJ$10,0)</f>
        <v/>
      </c>
      <c r="RQ180" s="13" t="n">
        <v>18.38</v>
      </c>
      <c r="RR180" s="68">
        <f>IF(RQ180&gt;0,((RQ180-RQ179)/RQ179),0)</f>
        <v/>
      </c>
      <c r="RS180" s="68">
        <f>RR180-$V180</f>
        <v/>
      </c>
      <c r="RT180" s="68">
        <f>IF(RQ180&gt;0,(RQ180-RT$10)/RT$10,0)</f>
        <v/>
      </c>
      <c r="RU180" s="68" t="n"/>
      <c r="RV180" s="15">
        <f>IF(RQ180&gt;0,(RQ180-RQ$10)/RQ$10,0)</f>
        <v/>
      </c>
      <c r="RX180" s="13" t="n">
        <v>156.1</v>
      </c>
      <c r="RY180" s="68">
        <f>IF(RX180&gt;0,((RX180-RX179)/RX179),0)</f>
        <v/>
      </c>
      <c r="RZ180" s="68">
        <f>RY180-$V180</f>
        <v/>
      </c>
      <c r="SA180" s="68">
        <f>IF(RX180&gt;0,(RX180-SA$10)/SA$10,0)</f>
        <v/>
      </c>
      <c r="SB180" s="68" t="n"/>
      <c r="SC180" s="15">
        <f>IF(RX180&gt;0,(RX180-RX$10)/RX$10,0)</f>
        <v/>
      </c>
      <c r="SE180" s="13" t="n">
        <v>15.15</v>
      </c>
      <c r="SF180" s="68">
        <f>IF(SE180&gt;0,((SE180-SE179)/SE179),0)</f>
        <v/>
      </c>
      <c r="SG180" s="68">
        <f>SF180-$V180</f>
        <v/>
      </c>
      <c r="SH180" s="68">
        <f>IF(SE180&gt;0,(SE180-SH$10)/SH$10,0)</f>
        <v/>
      </c>
      <c r="SI180" s="68" t="n"/>
      <c r="SJ180" s="15">
        <f>IF(SE180&gt;0,(SE180-SE$10)/SE$10,0)</f>
        <v/>
      </c>
      <c r="SL180" s="13" t="n">
        <v>1.83</v>
      </c>
      <c r="SM180" s="68">
        <f>IF(SL180&gt;0,((SL180-SL179)/SL179),0)</f>
        <v/>
      </c>
      <c r="SN180" s="68">
        <f>SM180-$V180</f>
        <v/>
      </c>
      <c r="SO180" s="68">
        <f>IF(SL180&gt;0,(SL180-SO$10)/SO$10,0)</f>
        <v/>
      </c>
      <c r="SP180" s="68" t="n"/>
      <c r="SQ180" s="15">
        <f>IF(SL180&gt;0,(SL180-SL$10)/SL$10,0)</f>
        <v/>
      </c>
      <c r="SS180" s="13" t="n">
        <v>15.42</v>
      </c>
      <c r="ST180" s="68">
        <f>IF(SS180&gt;0,((SS180-SS179)/SS179),0)</f>
        <v/>
      </c>
      <c r="SU180" s="68">
        <f>ST180-$V180</f>
        <v/>
      </c>
      <c r="SV180" s="68">
        <f>IF(SS180&gt;0,(SS180-SV$10)/SV$10,0)</f>
        <v/>
      </c>
      <c r="SW180" s="68" t="n"/>
      <c r="SX180" s="15">
        <f>IF(SS180&gt;0,(SS180-SS$10)/SS$10,0)</f>
        <v/>
      </c>
      <c r="SZ180" s="13" t="n">
        <v>62.72</v>
      </c>
      <c r="TA180" s="68">
        <f>IF(SZ180&gt;0,((SZ180-SZ179)/SZ179),0)</f>
        <v/>
      </c>
      <c r="TB180" s="68">
        <f>TA180-$V180</f>
        <v/>
      </c>
      <c r="TC180" s="68">
        <f>IF(SZ180&gt;0,(SZ180-TC$10)/TC$10,0)</f>
        <v/>
      </c>
      <c r="TD180" s="68" t="n"/>
      <c r="TE180" s="15">
        <f>IF(SZ180&gt;0,(SZ180-SZ$10)/SZ$10,0)</f>
        <v/>
      </c>
      <c r="TG180" s="587" t="n">
        <v>0.233</v>
      </c>
      <c r="TH180" s="68">
        <f>IF(TG180&gt;0,((TG180-TG179)/TG179),0)</f>
        <v/>
      </c>
      <c r="TI180" s="68">
        <f>TH180-$V180</f>
        <v/>
      </c>
      <c r="TJ180" s="68">
        <f>IF(TG180&gt;0,(TG180-TJ$10)/TJ$10,0)</f>
        <v/>
      </c>
      <c r="TK180" s="68" t="n"/>
      <c r="TL180" s="15">
        <f>IF(TG180&gt;0,(TG180-TG$10)/TG$10,0)</f>
        <v/>
      </c>
      <c r="TN180" s="13" t="n">
        <v>84.39</v>
      </c>
      <c r="TO180" s="68">
        <f>IF(TN180&gt;0,((TN180-TN179)/TN179),0)</f>
        <v/>
      </c>
      <c r="TP180" s="68">
        <f>TO180-$V180</f>
        <v/>
      </c>
      <c r="TQ180" s="68">
        <f>IF(TN180&gt;0,(TN180-TQ$10)/TQ$10,0)</f>
        <v/>
      </c>
      <c r="TR180" s="68" t="n"/>
      <c r="TS180" s="15">
        <f>IF(TN180&gt;0,(TN180-TN$10)/TN$10,0)</f>
        <v/>
      </c>
      <c r="TU180" s="587" t="n">
        <v>3.76</v>
      </c>
      <c r="TV180" s="68">
        <f>IF(TU180&gt;0,((TU180-TU179)/TU179),0)</f>
        <v/>
      </c>
      <c r="TW180" s="68">
        <f>TV180-$V180</f>
        <v/>
      </c>
      <c r="TX180" s="68">
        <f>IF(TU180&gt;0,(TU180-TX$10)/TX$10,0)</f>
        <v/>
      </c>
      <c r="TY180" s="68" t="n"/>
      <c r="TZ180" s="15">
        <f>IF(TU180&gt;0,(TU180-TU$10)/TU$10,0)</f>
        <v/>
      </c>
      <c r="UB180" s="587" t="n"/>
      <c r="UC180" s="68">
        <f>IF(UB180&gt;0,((UB180-UB179)/UB179),0)</f>
        <v/>
      </c>
      <c r="UD180" s="68">
        <f>UC180-$V180</f>
        <v/>
      </c>
      <c r="UE180" s="68">
        <f>IF(UB180&gt;0,(UB180-UE$10)/UE$10,0)</f>
        <v/>
      </c>
      <c r="UF180" s="68" t="n"/>
      <c r="UG180" s="15">
        <f>IF(UB180&gt;0,(UB180-UB$10)/UB$10,0)</f>
        <v/>
      </c>
      <c r="UI180" s="587" t="n"/>
      <c r="UJ180" s="68">
        <f>IF(UI180&gt;0,((UI180-UI179)/UI179),0)</f>
        <v/>
      </c>
      <c r="UK180" s="68">
        <f>UJ180-$V180</f>
        <v/>
      </c>
      <c r="UL180" s="68">
        <f>IF(UI180&gt;0,(UI180-UL$10)/UL$10,0)</f>
        <v/>
      </c>
      <c r="UM180" s="68" t="n"/>
      <c r="UN180" s="15">
        <f>IF(UI180&gt;0,(UI180-UI$10)/UI$10,0)</f>
        <v/>
      </c>
      <c r="UP180" s="587" t="n"/>
      <c r="UQ180" s="68">
        <f>IF(UP180&gt;0,((UP180-UP179)/UP179),0)</f>
        <v/>
      </c>
      <c r="UR180" s="68">
        <f>UQ180-$V180</f>
        <v/>
      </c>
      <c r="US180" s="68">
        <f>IF(UP180&gt;0,(UP180-US$10)/US$10,0)</f>
        <v/>
      </c>
      <c r="UT180" s="68" t="n"/>
      <c r="UU180" s="15">
        <f>IF(UP180&gt;0,(UP180-UP$10)/UP$10,0)</f>
        <v/>
      </c>
      <c r="UW180" s="587" t="n"/>
      <c r="UX180" s="68">
        <f>IF(UW180&gt;0,((UW180-UW179)/UW179),0)</f>
        <v/>
      </c>
      <c r="UY180" s="68">
        <f>UX180-$V180</f>
        <v/>
      </c>
      <c r="UZ180" s="68">
        <f>IF(UW180&gt;0,(UW180-UZ$10)/UZ$10,0)</f>
        <v/>
      </c>
      <c r="VA180" s="68" t="n"/>
      <c r="VB180" s="15">
        <f>IF(UW180&gt;0,(UW180-UW$10)/UW$10,0)</f>
        <v/>
      </c>
      <c r="VD180" s="587" t="n"/>
      <c r="VE180" s="68">
        <f>IF(VD180&gt;0,((VD180-VD179)/VD179),0)</f>
        <v/>
      </c>
      <c r="VF180" s="68">
        <f>VE180-$V180</f>
        <v/>
      </c>
      <c r="VG180" s="68">
        <f>IF(VD180&gt;0,(VD180-VG$10)/VG$10,0)</f>
        <v/>
      </c>
      <c r="VH180" s="68" t="n"/>
      <c r="VI180" s="15">
        <f>IF(VD180&gt;0,(VD180-VD$10)/VD$10,0)</f>
        <v/>
      </c>
      <c r="VM180" s="21">
        <f>IF($C180&gt;0,(($IK$5*IG180)+($GT$5*GP180)+($JM$5*JI180)+($JF$5*JB180)+($IY$5*IU180)+($IR$5*IN180)+($ID$5*HZ180)+($HW$5*HS180)+($HP$5*HL180)+($HI$5*HE180)+($GF$5*GB180)+($FY$5*FU180)+($FR$5*FN180)+($FK$5*FG180)+($FD$5*EZ180)+($EW$5*ES180)+($EP$5*EL180)+($EI$5*EE180)+($EB$5*DX180)+($DU$5*DQ180)+($DN$5*DJ180)+($DG$5*DC180)+($CZ$5*CV180)+($CS$5*CO180)+($CL$5*CH180)+($CE$5*CA180)+($BX$5*BT180)+($BQ$5*BM180)+($BJ$5*BF180)+($BC$5*AY180)+($AV$5*AR180)+($AO$5*AK180)+($AH$5*AD180)+($JT$5*JP180)+($KA$5*JW180)+($KO$5*KK180)+($PR$5*PN180)+($GM$5*GI180)+($HA$5*GW180)+($KV$5*KR180)+($KH$5*KD180)+($LC$5*KY180)+($MS$5*MO180)+($ML$5*MH180)+($ME$5*MA180)+($LX$5*LT180)+($LQ$5*LM180)+($LJ$5*LF180)+(MV180*$MZ$5)+(NC180*$NG$5)+(NJ180*$NN$5)+($OI$5*OE180)+($NU$5*NQ180)+($OB$5*NX180)+($PK$5*PG180)+($OP$5*OL180)+($OW$5*OS180)+($PD$5*OZ180)+(PU180*$PY$5)+(QB180*$QF$5)+(QI180*$QM$5)+(QP180*$QT$5)+(QW180*$RA$5)+(RD180*$RH$5)+(RK180*$RO$5)+(RR180*$RV$5)+(RY180*$SC$5)+(SF180*$SJ$5)+(SM180*$SQ$5)+(ST180*$SX$5)+(TA180*$TE$5))+(TH180*$TL$5)+(TO180*$TS$5))/$VM$5</f>
        <v/>
      </c>
      <c r="VN180" s="538" t="n"/>
      <c r="VO180" s="21">
        <f>IF($C180&gt;0,(($IK$5*II180)+($GT$5*GR180)+($JM$5*JK180)+($JF$5*JD180)+($IY$5*IW180)+($IR$5*IP180)+($ID$5*IB180)+($HW$5*HU180)+($HP$5*HN180)+($HI$5*HG180)+($GF$5*GD180)+($FY$5*FW180)+($FR$5*FP180)+($FK$5*FI180)+($FD$5*FB180)+($EW$5*EU180)+($EP$5*EN180)+($EI$5*EG180)+($EB$5*DZ180)+($DU$5*DS180)+($DN$5*DL180)+($DG$5*DE180)+($CZ$5*CX180)+($CS$5*CQ180)+($CL$5*CJ180)+($CE$5*CC180)+($BX$5*BV180)+($BQ$5*BO180)+($BJ$5*BH180)+($BC$5*BA180)+($AV$5*AT180)+($AO$5*AM180)+($AH$5*AF180)+($KO$5*KM180)+($KH$5*KF180)+($KA$5*JY180)+($JT$5*JR180)+($PR$5*PP180)+($GM$5*GK180)+($HA$5*GY180)+($KV$5*KT180)+($LC$5*LA180)+($MS$5*MQ180)+($ML$5*MJ180)+($ME$5*MC180)+($LX$5*LV180)+($LQ$5*LO180)+($LJ$5*LH180)+(MX180*$MZ$5)+(NE180*$NG$5)+(NL180*$NN$5)+($OI$5*OG180)+($NU$5*NS180)+($OB$5*NZ180)+($PD$5*PB180)+($OW$5*OU180)+($OP$5*ON180)+($PK$5*PI180)+($PY$5*PW180)+($QF$5*QD180)+($QM$5*QK180)+($QT$5*QR180)+($RA$5*QY180)+($RH$5*RF180)+($RO$5*RM180)+(RT180*$RV$5)+(SA180*$SC$5)+(SH180*$SJ$5)+(SO180*$SQ$5)+(SV180*$SX$5)+(TC180*$TE$5)+(TJ180*$TL$5)+(TQ180*$TS$5))/$VM$5,0)</f>
        <v/>
      </c>
      <c r="VP180" s="14" t="n"/>
      <c r="VQ180" s="21">
        <f>IF($C180&gt;0,(($IK$5*IK180)+($GT$5*GT180)+($JM$5*JM180)+($JF$5*JF180)+($IY$5*IY180)+($IR$5*IR180)+($ID$5*ID180)+($HW$5*HW180)+($HP$5*HP180)+($HI$5*HI180)+($GF$5*GF180)+($FY$5*FY180)+($FR$5*FR180)+($FK$5*FK180)+($FD$5*FD180)+($EW$5*EW180)+($EP$5*EP180)+($EI$5*EI180)+($EB$5*EB180)+($DU$5*DU180)+($DN$5*DN180)+($DG$5*DG180)+($CZ$5*CZ180)+($CS$5*CS180)+($CL$5*CL180)+($CE$5*CE180)+($BX$5*BX180)+($BQ$5*BQ180)+($BJ$5*BJ180)+($BC$5*BC180)+($AV$5*AV180)+($AO$5*AO180)+($AH$5*AH180)+($KO$5*KO180)+($PR$5*PR180)+($GM$5*GM180)+($HA$5*HA180)+($KH$5*KH180)+($KA$5*KA180)+($JT$5*JT180)+($KV$5*KV180)+($LC$5*LC180)+($MS$5*MS180)+($ML$5*ML180)+($ME$5*ME180)+($LX$5*LX180)+($LQ$5*LQ180)+($LJ$5*LJ180)+($OI$5*OI180)+($NU$5*NU180)+($NN$5*NN180)+($NG$5*NG180)+($MZ$5*MZ180)+(OB180*$OB$5)+($PD$5*PD180)+($OW$5*OW180)+($OP$5*OP180)+($PK$5*PK180)+(PY180*$PY$5)+(QF180*$QF$5)+(QM180*$QM$5)+(QT180*$QT$5)+(RA180*$RA$5)+(RH180*$RH$5)+(RO180*$RO$5)+(RV180*$RV$5)+(SC180*$SC$5)+(SJ180*$SJ$5)+(SQ180*$SQ$5)+(SX180*$SX$5)+(TE180*$TE$5)+(TL180*$TL$5)+(TS180*$TS$5))/$VM$5,0)</f>
        <v/>
      </c>
    </row>
    <row r="181" ht="16" customHeight="1" s="545">
      <c r="A181" s="127" t="n">
        <v>45909</v>
      </c>
      <c r="B181" s="4">
        <f>A181</f>
        <v/>
      </c>
      <c r="C181" s="13" t="n">
        <v>45711.65</v>
      </c>
      <c r="D181" s="138">
        <f>IF(C181&gt;0,C181-C180,0)</f>
        <v/>
      </c>
      <c r="E181" s="68">
        <f>IF(C181&gt;0,D181/C180,0)</f>
        <v/>
      </c>
      <c r="F181" s="15">
        <f>IF(C181&gt;0,(C181-C$10)/C$10,0)</f>
        <v/>
      </c>
      <c r="G181" s="13" t="n">
        <v>6512.66</v>
      </c>
      <c r="H181" s="138">
        <f>IF(G181&gt;0,G181-G180,0)</f>
        <v/>
      </c>
      <c r="I181" s="68">
        <f>IF(G181&gt;0,H181/G180,0)</f>
        <v/>
      </c>
      <c r="J181" s="15">
        <f>IF(G181&gt;0,(G181-G$10)/G$10,0)</f>
        <v/>
      </c>
      <c r="K181" s="13" t="n">
        <v>21878.51</v>
      </c>
      <c r="L181" s="138">
        <f>IF(K181&gt;0,K181-K180,0)</f>
        <v/>
      </c>
      <c r="M181" s="68">
        <f>IF(K181&gt;0,L181/K180,0)</f>
        <v/>
      </c>
      <c r="N181" s="15">
        <f>IF(K181&gt;0,(K181-K$10)/K$10,0)</f>
        <v/>
      </c>
      <c r="O181" s="13" t="n">
        <v>2381.82</v>
      </c>
      <c r="P181" s="138">
        <f>IF(O181&gt;0,O181-O180,0)</f>
        <v/>
      </c>
      <c r="Q181" s="68">
        <f>IF(O181&gt;0,P181/O180,0)</f>
        <v/>
      </c>
      <c r="R181" s="15">
        <f>IF(O181&gt;0,(O181-O$10)/O$10,0)</f>
        <v/>
      </c>
      <c r="S181" s="18">
        <f>IF(O181&gt;0,(((O181*0.7)*Q181)+((K181*0.9)*M181)+((G181*0.65)*I181)+((C181*0.6)*E181))/(O181+K181+G181+C181),0)</f>
        <v/>
      </c>
      <c r="T181" s="121">
        <f>IF(O181&gt;0,(S181*200)+T180,0)</f>
        <v/>
      </c>
      <c r="U181" s="121">
        <f>T181</f>
        <v/>
      </c>
      <c r="V181" s="134">
        <f>IF(T181&gt;0,(T181-T180)/T180,0)</f>
        <v/>
      </c>
      <c r="W181" s="21">
        <f>IF(T181&gt;0,(T181-T$11)/T$11,0)</f>
        <v/>
      </c>
      <c r="X181" s="18">
        <f>IF(T181&gt;0,((Q181+M181+I181+E181)/4),0)</f>
        <v/>
      </c>
      <c r="Y181" s="353" t="n">
        <v>50391.85</v>
      </c>
      <c r="Z181" s="15" t="n">
        <v>2e-06</v>
      </c>
      <c r="AA181" s="21">
        <f>Z181-$V181</f>
        <v/>
      </c>
      <c r="AB181" s="548" t="n"/>
      <c r="AC181" s="13" t="n">
        <v>255.98</v>
      </c>
      <c r="AD181" s="68">
        <f>IF(AC181&gt;0,((AC181-AC180)/AC180),0)</f>
        <v/>
      </c>
      <c r="AE181" s="68">
        <f>IF(AC181&gt;0,AD181-$V181,0)</f>
        <v/>
      </c>
      <c r="AF181" s="68">
        <f>IF(AC181&gt;0,(AC181-AF$10)/AF$10,0)</f>
        <v/>
      </c>
      <c r="AG181" s="68" t="n"/>
      <c r="AH181" s="15">
        <f>IF(AC181&gt;0,(AC181-AC$10)/AC$10,0)</f>
        <v/>
      </c>
      <c r="AJ181" s="13" t="n">
        <v>24.53</v>
      </c>
      <c r="AK181" s="68">
        <f>IF(AJ181&gt;0,((AJ181-AJ180)/AJ180),0)</f>
        <v/>
      </c>
      <c r="AL181" s="68">
        <f>IF(AJ181&gt;0,AK181-$V181,0)</f>
        <v/>
      </c>
      <c r="AM181" s="68">
        <f>IF(AJ181&gt;0,(AJ181-AM$10)/AM$10,0)</f>
        <v/>
      </c>
      <c r="AN181" s="68" t="n"/>
      <c r="AO181" s="15">
        <f>IF(AJ181&gt;0,(AJ181-AJ$10)/AJ$10,0)</f>
        <v/>
      </c>
      <c r="AQ181" s="13" t="n">
        <v>24.24</v>
      </c>
      <c r="AR181" s="68">
        <f>IF(AQ181&gt;0,((AQ181-AQ180)/AQ180),0)</f>
        <v/>
      </c>
      <c r="AS181" s="68">
        <f>IF(AQ181&gt;0,AR181-$V181,0)</f>
        <v/>
      </c>
      <c r="AT181" s="68">
        <f>IF(AQ181&gt;0,(AQ181-AT$10)/AT$10,0)</f>
        <v/>
      </c>
      <c r="AU181" s="68" t="n"/>
      <c r="AV181" s="15">
        <f>IF(AQ181&gt;0,(AQ181-AQ$10)/AQ$10,0)</f>
        <v/>
      </c>
      <c r="AX181" s="13" t="n">
        <v>226.7</v>
      </c>
      <c r="AY181" s="68">
        <f>IF(AX181&gt;0,((AX181-AX180)/AX180),0)</f>
        <v/>
      </c>
      <c r="AZ181" s="68">
        <f>IF(AX181&gt;0,AY181-$V181,0)</f>
        <v/>
      </c>
      <c r="BA181" s="68">
        <f>IF(AX181&gt;0,(AX181-BA$10)/BA$10,0)</f>
        <v/>
      </c>
      <c r="BB181" s="68" t="n"/>
      <c r="BC181" s="15">
        <f>IF(AX181&gt;0,(AX181-AX$10)/AX$10,0)</f>
        <v/>
      </c>
      <c r="BE181" s="13" t="n">
        <v>82.25</v>
      </c>
      <c r="BF181" s="68">
        <f>IF(BE181&gt;0,((BE181-BE180)/BE180),0)</f>
        <v/>
      </c>
      <c r="BG181" s="68">
        <f>IF(BE181&gt;0,BF181-$V181,0)</f>
        <v/>
      </c>
      <c r="BH181" s="68" t="n"/>
      <c r="BI181" s="68" t="n"/>
      <c r="BJ181" s="15">
        <f>IF(BE181&gt;0,(BE181-BE$10)/BE$10,0)</f>
        <v/>
      </c>
      <c r="BL181" s="13" t="n">
        <v>76.91</v>
      </c>
      <c r="BM181" s="68">
        <f>IF(BL181&gt;0,((BL181-BL180)/BL180),0)</f>
        <v/>
      </c>
      <c r="BN181" s="68">
        <f>IF(BL181&gt;0,BM181-$V181,0)</f>
        <v/>
      </c>
      <c r="BO181" s="68">
        <f>IF(BL181&gt;0,(BL181-BO$10)/BO$10,0)</f>
        <v/>
      </c>
      <c r="BP181" s="68" t="n"/>
      <c r="BQ181" s="15">
        <f>IF(BL181&gt;0,(BL181-BL$10)/BL$10,0)</f>
        <v/>
      </c>
      <c r="BS181" s="13" t="n">
        <v>44.86</v>
      </c>
      <c r="BT181" s="68">
        <f>IF(BS181&gt;0,((BS181-BS180)/BS180),0)</f>
        <v/>
      </c>
      <c r="BU181" s="68">
        <f>IF(BS181&gt;0,BT181-$V181,0)</f>
        <v/>
      </c>
      <c r="BV181" s="68">
        <f>IF(BS181&gt;0,(BS181-BV$10)/BV$10,0)</f>
        <v/>
      </c>
      <c r="BW181" s="68" t="n"/>
      <c r="BX181" s="15">
        <f>IF(BS181&gt;0,(BS181-BS$10)/BS$10,0)</f>
        <v/>
      </c>
      <c r="BZ181" s="13" t="n"/>
      <c r="CA181" s="68">
        <f>IF(BZ181&gt;0,((BZ181-BZ180)/BZ180),0)</f>
        <v/>
      </c>
      <c r="CB181" s="68">
        <f>IF(BZ181&gt;0,CA181-$V181,0)</f>
        <v/>
      </c>
      <c r="CC181" s="68">
        <f>IF(BZ181&gt;0,(BZ181-CC$10)/CC$10,0)</f>
        <v/>
      </c>
      <c r="CD181" s="68" t="n"/>
      <c r="CE181" s="15">
        <f>IF(BZ181&gt;0,(BZ181-BZ$10)/BZ$10,0)</f>
        <v/>
      </c>
      <c r="CG181" s="13" t="n">
        <v>30.49</v>
      </c>
      <c r="CH181" s="68">
        <f>IF(CG181&gt;0,((CG181-CG180)/CG180),0)</f>
        <v/>
      </c>
      <c r="CI181" s="68">
        <f>IF(CG181&gt;0,CH181-$V181,0)</f>
        <v/>
      </c>
      <c r="CJ181" s="68">
        <f>IF(CG181&gt;0,(CG181-CJ$10)/CJ$10,0)</f>
        <v/>
      </c>
      <c r="CK181" s="68" t="n"/>
      <c r="CL181" s="15">
        <f>IF(CG181&gt;0,(CG181-CG$10)/CG$10,0)</f>
        <v/>
      </c>
      <c r="CN181" s="13" t="n">
        <v>35.21</v>
      </c>
      <c r="CO181" s="68">
        <f>IF(CN181&gt;0,((CN181-CN180)/CN180),0)</f>
        <v/>
      </c>
      <c r="CP181" s="68">
        <f>IF(CN181&gt;0,CO181-$V181,0)</f>
        <v/>
      </c>
      <c r="CQ181" s="68">
        <f>IF(CN181&gt;0,(CN181-CQ$10)/CQ$10,0)</f>
        <v/>
      </c>
      <c r="CR181" s="68" t="n"/>
      <c r="CS181" s="15">
        <f>IF(CN181&gt;0,(CN181-CN$10)/CN$10,0)</f>
        <v/>
      </c>
      <c r="CU181" s="13" t="n">
        <v>40.08</v>
      </c>
      <c r="CV181" s="68">
        <f>IF(CU181&gt;0,((CU181-CU180)/CU180),0)</f>
        <v/>
      </c>
      <c r="CW181" s="68">
        <f>IF(CU181&gt;0,CV181-$V181,0)</f>
        <v/>
      </c>
      <c r="CX181" s="68">
        <f>IF(CU181&gt;0,(CU181-CX$10)/CX$10,0)</f>
        <v/>
      </c>
      <c r="CY181" s="68" t="n"/>
      <c r="CZ181" s="15">
        <f>IF(CU181&gt;0,(CU181-CU$10)/CU$10,0)</f>
        <v/>
      </c>
      <c r="DB181" s="13" t="n">
        <v>21.71</v>
      </c>
      <c r="DC181" s="68">
        <f>IF(DB181&gt;0,((DB181-DB180)/DB180),0)</f>
        <v/>
      </c>
      <c r="DD181" s="68">
        <f>IF(DB181&gt;0,DC181-$V181,0)</f>
        <v/>
      </c>
      <c r="DE181" s="68">
        <f>IF(DB181&gt;0,(DB181-DE$10)/DE$10,0)</f>
        <v/>
      </c>
      <c r="DF181" s="68" t="n"/>
      <c r="DG181" s="15">
        <f>IF(DB181&gt;0,(DB181-DB$10)/DB$10,0)</f>
        <v/>
      </c>
      <c r="DI181" s="13" t="n">
        <v>50.49</v>
      </c>
      <c r="DJ181" s="68">
        <f>IF(DI181&gt;0,((DI181-DI180)/DI180),0)</f>
        <v/>
      </c>
      <c r="DK181" s="68">
        <f>IF(DI181&gt;0,DJ181-$V181,0)</f>
        <v/>
      </c>
      <c r="DL181" s="68">
        <f>IF(DI181&gt;0,(DI181-DL$10)/DL$10,0)</f>
        <v/>
      </c>
      <c r="DM181" s="68" t="n"/>
      <c r="DN181" s="15">
        <f>IF(DI181&gt;0,(DI181-DI$10)/DI$10,0)</f>
        <v/>
      </c>
      <c r="DP181" s="13" t="n">
        <v>45.19</v>
      </c>
      <c r="DQ181" s="68">
        <f>IF(DP181&gt;0,((DP181-DP180)/DP180),0)</f>
        <v/>
      </c>
      <c r="DR181" s="68">
        <f>IF(DP181&gt;0,DQ181-$V181,0)</f>
        <v/>
      </c>
      <c r="DS181" s="68" t="n"/>
      <c r="DT181" s="68" t="n"/>
      <c r="DU181" s="15">
        <f>IF(DP181&gt;0,(DP181-DP$10)/DP$10,0)</f>
        <v/>
      </c>
      <c r="DV181" s="18" t="n"/>
      <c r="DW181" s="13" t="n">
        <v>38.9</v>
      </c>
      <c r="DX181" s="68">
        <f>IF(DW181&gt;0,((DW181-DW180)/DW180),0)</f>
        <v/>
      </c>
      <c r="DY181" s="68">
        <f>IF(DW181&gt;0,DX181-$V181,0)</f>
        <v/>
      </c>
      <c r="DZ181" s="68">
        <f>IF(DW181&gt;0,(DW181-DZ$10)/DZ$10,0)</f>
        <v/>
      </c>
      <c r="EA181" s="68" t="n"/>
      <c r="EB181" s="15">
        <f>IF(DW181&gt;0,(DW181-DW$10)/DW$10,0)</f>
        <v/>
      </c>
      <c r="ED181" s="13" t="n">
        <v>40.71</v>
      </c>
      <c r="EE181" s="68">
        <f>IF(ED181&gt;0,((ED181-ED180)/ED180),0)</f>
        <v/>
      </c>
      <c r="EF181" s="68">
        <f>IF(ED181&gt;0,EE181-$V181,0)</f>
        <v/>
      </c>
      <c r="EG181" s="68">
        <f>IF(ED181&gt;0,(ED181-EG$10)/EG$10,0)</f>
        <v/>
      </c>
      <c r="EH181" s="68" t="n"/>
      <c r="EI181" s="15">
        <f>IF(ED181&gt;0,(ED181-ED$10)/ED$10,0)</f>
        <v/>
      </c>
      <c r="EK181" s="13" t="n">
        <v>142.42</v>
      </c>
      <c r="EL181" s="68">
        <f>IF(EK181&gt;0,((EK181-EK180)/EK180),0)</f>
        <v/>
      </c>
      <c r="EM181" s="68">
        <f>IF(EK181&gt;0,EL181-$V181,0)</f>
        <v/>
      </c>
      <c r="EN181" s="68">
        <f>IF(EK181&gt;0,(EK181-EN$10)/EN$10,0)</f>
        <v/>
      </c>
      <c r="EO181" s="68" t="n"/>
      <c r="EP181" s="15">
        <f>IF(EK181&gt;0,(EK181-EK$10)/EK$10,0)</f>
        <v/>
      </c>
      <c r="ER181" s="13" t="n">
        <v>41.57</v>
      </c>
      <c r="ES181" s="68">
        <f>IF(ER181&gt;0,((ER181-ER180)/ER180),0)</f>
        <v/>
      </c>
      <c r="ET181" s="68">
        <f>IF(ER181&gt;0,ES181-$V181,0)</f>
        <v/>
      </c>
      <c r="EU181" s="68">
        <f>IF(ER181&gt;0,(ER181-EU$10)/EU$10,0)</f>
        <v/>
      </c>
      <c r="EV181" s="68" t="n"/>
      <c r="EW181" s="15">
        <f>IF(ER181&gt;0,(ER181-ER$10)/ER$10,0)</f>
        <v/>
      </c>
      <c r="EY181" s="13" t="n">
        <v>47.8</v>
      </c>
      <c r="EZ181" s="68">
        <f>IF(EY181&gt;0,((EY181-EY180)/EY180),0)</f>
        <v/>
      </c>
      <c r="FA181" s="68">
        <f>IF(EY181&gt;0,EZ181-$V181,0)</f>
        <v/>
      </c>
      <c r="FB181" s="68" t="n"/>
      <c r="FC181" s="68" t="n"/>
      <c r="FD181" s="15">
        <f>IF(EY181&gt;0,(EY181-EY$10)/EY$10,0)</f>
        <v/>
      </c>
      <c r="FF181" s="13" t="n">
        <v>60.32</v>
      </c>
      <c r="FG181" s="68">
        <f>IF(FF181&gt;0,((FF181-FF180)/FF180),0)</f>
        <v/>
      </c>
      <c r="FH181" s="68">
        <f>IF(FF181&gt;0,FG181-$V181,0)</f>
        <v/>
      </c>
      <c r="FI181" s="68">
        <f>IF(FF181&gt;0,(FF181-FI$10)/FI$10,0)</f>
        <v/>
      </c>
      <c r="FJ181" s="68" t="n"/>
      <c r="FK181" s="15">
        <f>IF(FF181&gt;0,(FF181-FF$10)/FF$10,0)</f>
        <v/>
      </c>
      <c r="FM181" s="13" t="n">
        <v>197.92</v>
      </c>
      <c r="FN181" s="68">
        <f>IF(FM181&gt;0,((FM181-FM180)/FM180),0)</f>
        <v/>
      </c>
      <c r="FO181" s="68">
        <f>IF(FM181&gt;0,FN181-$V181,0)</f>
        <v/>
      </c>
      <c r="FP181" s="68">
        <f>IF(FM181&gt;0,(FM181-FP$10)/FP$10,0)</f>
        <v/>
      </c>
      <c r="FQ181" s="68" t="n"/>
      <c r="FR181" s="15">
        <f>IF(FM181&gt;0,(FM181-FM$10)/FM$10,0)</f>
        <v/>
      </c>
      <c r="FT181" s="13" t="n">
        <v>92.33</v>
      </c>
      <c r="FU181" s="68">
        <f>IF(FT181&gt;0,((FT181-FT180)/FT180),0)</f>
        <v/>
      </c>
      <c r="FV181" s="68">
        <f>IF(FT181&gt;0,FU181-$V181,0)</f>
        <v/>
      </c>
      <c r="FW181" s="68">
        <f>IF(FT181&gt;0,(FT181-FW$10)/FW$10,0)</f>
        <v/>
      </c>
      <c r="FX181" s="68" t="n"/>
      <c r="FY181" s="15">
        <f>IF(FT181&gt;0,(FT181-FT$10)/FT$10,0)</f>
        <v/>
      </c>
      <c r="GA181" s="13" t="n">
        <v>18.86</v>
      </c>
      <c r="GB181" s="68">
        <f>IF(GA181&gt;0,((GA181-GA180)/GA180),0)</f>
        <v/>
      </c>
      <c r="GC181" s="68">
        <f>IF(GA181&gt;0,GB181-$V181,0)</f>
        <v/>
      </c>
      <c r="GD181" s="68" t="n"/>
      <c r="GE181" s="68" t="n"/>
      <c r="GF181" s="15">
        <f>IF(GA181&gt;0,(GA181-GA$10)/GA$10,0)</f>
        <v/>
      </c>
      <c r="GG181" s="18" t="n"/>
      <c r="GH181" s="13" t="n">
        <v>21.12</v>
      </c>
      <c r="GI181" s="68">
        <f>IF(GH181&gt;0,((GH181-GH180)/GH180),0)</f>
        <v/>
      </c>
      <c r="GJ181" s="68">
        <f>IF(GH181&gt;0,GI181-$V181,0)</f>
        <v/>
      </c>
      <c r="GK181" s="68">
        <f>IF(GH181&gt;0,(GH181-GK$10)/GK$10,0)</f>
        <v/>
      </c>
      <c r="GL181" s="68" t="n"/>
      <c r="GM181" s="15">
        <f>IF(GH181&gt;0,(GH181-GH$10)/GH$10,0)</f>
        <v/>
      </c>
      <c r="GO181" s="13" t="n">
        <v>27.46</v>
      </c>
      <c r="GP181" s="68">
        <f>IF(GO181&gt;0,((GO181-GO180)/GO180),0)</f>
        <v/>
      </c>
      <c r="GQ181" s="68">
        <f>IF(GO181&gt;0,GP181-$V181,0)</f>
        <v/>
      </c>
      <c r="GR181" s="68" t="n"/>
      <c r="GS181" s="68" t="n"/>
      <c r="GT181" s="15">
        <f>IF(GO181&gt;0,(GO181-GO$10)/GO$10,0)</f>
        <v/>
      </c>
      <c r="GV181" s="13" t="n">
        <v>16.25</v>
      </c>
      <c r="GW181" s="68">
        <f>IF(GV181&gt;0,((GV181-GV180)/GV180),0)</f>
        <v/>
      </c>
      <c r="GX181" s="68">
        <f>IF(GV181&gt;0,GW181-$V181,0)</f>
        <v/>
      </c>
      <c r="GY181" s="68">
        <f>IF(GV181&gt;0,(GV181-GY$10)/GY$10,0)</f>
        <v/>
      </c>
      <c r="GZ181" s="68" t="n"/>
      <c r="HA181" s="15">
        <f>IF(GV181&gt;0,(GV181-GV$10)/GV$10,0)</f>
        <v/>
      </c>
      <c r="HD181" s="13" t="n">
        <v>346.97</v>
      </c>
      <c r="HE181" s="68">
        <f>IF(HD181&gt;0,((HD181-HD180)/HD180),0)</f>
        <v/>
      </c>
      <c r="HF181" s="68">
        <f>IF(HD181&gt;0,HE181-$V181,0)</f>
        <v/>
      </c>
      <c r="HG181" s="68">
        <f>IF(HD181&gt;0,(HD181-HG$10)/HG$10,0)</f>
        <v/>
      </c>
      <c r="HH181" s="68" t="n"/>
      <c r="HI181" s="15">
        <f>IF(HD181&gt;0,(HD181-HD$10)/HD$10,0)</f>
        <v/>
      </c>
      <c r="HK181" s="13" t="n">
        <v>64.56</v>
      </c>
      <c r="HL181" s="68">
        <f>IF(HK181&gt;0,((HK181-HK180)/HK180),0)</f>
        <v/>
      </c>
      <c r="HM181" s="68">
        <f>IF(HK181&gt;0,HL181-$V181,0)</f>
        <v/>
      </c>
      <c r="HN181" s="68">
        <f>IF(HK181&gt;0,(HK181-HN$10)/HN$10,0)</f>
        <v/>
      </c>
      <c r="HO181" s="68" t="n"/>
      <c r="HP181" s="15">
        <f>IF(HK181&gt;0,(HK181-HK$10)/HK$10,0)</f>
        <v/>
      </c>
      <c r="HR181" s="13" t="n">
        <v>110.67</v>
      </c>
      <c r="HS181" s="68">
        <f>IF(HR181&gt;0,((HR181-HR180)/HR180),0)</f>
        <v/>
      </c>
      <c r="HT181" s="68">
        <f>IF(HR181&gt;0,HS181-$V181,0)</f>
        <v/>
      </c>
      <c r="HU181" s="68">
        <f>IF(HR181&gt;0,(HR181-HU$10)/HU$10,0)</f>
        <v/>
      </c>
      <c r="HV181" s="68" t="n"/>
      <c r="HW181" s="15">
        <f>IF(HR181&gt;0,(HR181-HR$10)/HR$10,0)</f>
        <v/>
      </c>
      <c r="HY181" s="13" t="n">
        <v>170.76</v>
      </c>
      <c r="HZ181" s="68">
        <f>IF(HY181&gt;0,((HY181-HY180)/HY180),0)</f>
        <v/>
      </c>
      <c r="IA181" s="68">
        <f>IF(HY181&gt;0,HZ181-$V181,0)</f>
        <v/>
      </c>
      <c r="IB181" s="68">
        <f>IF(HY181&gt;0,(HY181-IB$10)/IB$10,0)</f>
        <v/>
      </c>
      <c r="IC181" s="68" t="n"/>
      <c r="ID181" s="15">
        <f>IF(HY181&gt;0,(HY181-HY$10)/HY$10,0)</f>
        <v/>
      </c>
      <c r="IF181" s="13" t="n">
        <v>336.67</v>
      </c>
      <c r="IG181" s="68">
        <f>IF(IF181&gt;0,((IF181-IF180)/IF180),0)</f>
        <v/>
      </c>
      <c r="IH181" s="68">
        <f>IF(IF181&gt;0,IG181-$V181,0)</f>
        <v/>
      </c>
      <c r="II181" s="68">
        <f>IF(IF181&gt;0,(IF181-II$10)/II$10,0)</f>
        <v/>
      </c>
      <c r="IJ181" s="68" t="n"/>
      <c r="IK181" s="15">
        <f>IF(IF181&gt;0,(IF181-IF$10)/IF$10,0)</f>
        <v/>
      </c>
      <c r="IM181" s="13" t="n">
        <v>266.97</v>
      </c>
      <c r="IN181" s="68">
        <f>IF(IM181&gt;0,((IM181-IM180)/IM180),0)</f>
        <v/>
      </c>
      <c r="IO181" s="68">
        <f>IF(IM181&gt;0,IN181-$V181,0)</f>
        <v/>
      </c>
      <c r="IP181" s="68">
        <f>IF(IM181&gt;0,(IM181-IP$10)/IP$10,0)</f>
        <v/>
      </c>
      <c r="IQ181" s="68" t="n"/>
      <c r="IR181" s="15">
        <f>IF(IM181&gt;0,(IM181-IM$10)/IM$10,0)</f>
        <v/>
      </c>
      <c r="IT181" s="13" t="n">
        <v>77.38</v>
      </c>
      <c r="IU181" s="68">
        <f>IF(IT181&gt;0,((IT181-IT180)/IT180),0)</f>
        <v/>
      </c>
      <c r="IV181" s="68">
        <f>IF(IT181&gt;0,IU181-$V181,0)</f>
        <v/>
      </c>
      <c r="IW181" s="68">
        <f>IF(IT181&gt;0,(IT181-IW$10)/IW$10,0)</f>
        <v/>
      </c>
      <c r="IX181" s="68" t="n"/>
      <c r="IY181" s="15">
        <f>IF(IT181&gt;0,(IT181-IT$10)/IT$10,0)</f>
        <v/>
      </c>
      <c r="JA181" s="13" t="n">
        <v>765.7</v>
      </c>
      <c r="JB181" s="68">
        <f>IF(JA181&gt;0,((JA181-JA180)/JA180),0)</f>
        <v/>
      </c>
      <c r="JC181" s="68">
        <f>IF(JA181&gt;0,JB181-$V181,0)</f>
        <v/>
      </c>
      <c r="JD181" s="68">
        <f>IF(JA181&gt;0,(JA181-JD$10)/JD$10,0)</f>
        <v/>
      </c>
      <c r="JE181" s="68" t="n"/>
      <c r="JF181" s="15">
        <f>IF(JA181&gt;0,(JA181-JA$10)/JA$10,0)</f>
        <v/>
      </c>
      <c r="JH181" s="13" t="n">
        <v>498.41</v>
      </c>
      <c r="JI181" s="68">
        <f>IF(JH181&gt;0,((JH181-JH180)/JH180),0)</f>
        <v/>
      </c>
      <c r="JJ181" s="68">
        <f>IF(JH181&gt;0,JI181-$V181,0)</f>
        <v/>
      </c>
      <c r="JK181" s="68">
        <f>IF(JH181&gt;0,(JH181-JK$10)/JK$10,0)</f>
        <v/>
      </c>
      <c r="JL181" s="68" t="n"/>
      <c r="JM181" s="15">
        <f>IF(JH181&gt;0,(JH181-JH$10)/JH$10,0)</f>
        <v/>
      </c>
      <c r="JO181" s="13" t="n">
        <v>27.79</v>
      </c>
      <c r="JP181" s="68">
        <f>IF(JO181&gt;0,((JO181-JO180)/JO180),0)</f>
        <v/>
      </c>
      <c r="JQ181" s="68">
        <f>IF(JO181&gt;0,JP181-$V181,0)</f>
        <v/>
      </c>
      <c r="JR181" s="68">
        <f>IF(JO181&gt;0,(JO181-JR$10)/JR$10,0)</f>
        <v/>
      </c>
      <c r="JS181" s="68" t="n"/>
      <c r="JT181" s="15">
        <f>IF(JO181&gt;0,(JO181-JO$10)/JO$10,0)</f>
        <v/>
      </c>
      <c r="JV181" s="13" t="n">
        <v>2.39</v>
      </c>
      <c r="JW181" s="68">
        <f>IF(JV181&gt;0,((JV181-JV180)/JV180),0)</f>
        <v/>
      </c>
      <c r="JX181" s="68">
        <f>IF(JV181&gt;0,JW181-$V181,0)</f>
        <v/>
      </c>
      <c r="JY181" s="68">
        <f>IF(JV181&gt;0,(JV181-JY$10)/JY$10,0)</f>
        <v/>
      </c>
      <c r="JZ181" s="68" t="n"/>
      <c r="KA181" s="15">
        <f>IF(JV181&gt;0,(JV181-JV$10)/JV$10,0)</f>
        <v/>
      </c>
      <c r="KC181" s="13" t="n">
        <v>21.66</v>
      </c>
      <c r="KD181" s="68">
        <f>IF(KC181&gt;0,((KC181-KC180)/KC180),0)</f>
        <v/>
      </c>
      <c r="KE181" s="68">
        <f>IF(KC181&gt;0,KD181-$V181,0)</f>
        <v/>
      </c>
      <c r="KF181" s="68">
        <f>IF(KC181&gt;0,(KC181-KF$10)/KF$10,0)</f>
        <v/>
      </c>
      <c r="KG181" s="68" t="n"/>
      <c r="KH181" s="15">
        <f>IF(KC181&gt;0,(KC181-KC$10)/KC$10,0)</f>
        <v/>
      </c>
      <c r="KI181" s="18" t="n"/>
      <c r="KJ181" s="13" t="n">
        <v>149.03</v>
      </c>
      <c r="KK181" s="68">
        <f>IF(KJ181&gt;0,((KJ181-KJ180)/KJ180),0)</f>
        <v/>
      </c>
      <c r="KL181" s="68">
        <f>IF(KJ181&gt;0,KK181-$V181,0)</f>
        <v/>
      </c>
      <c r="KM181" s="68">
        <f>IF(KJ181&gt;0,(KJ181-KM$10)/KM$10,0)</f>
        <v/>
      </c>
      <c r="KN181" s="68" t="n"/>
      <c r="KO181" s="15">
        <f>IF(KJ181&gt;0,(KJ181-KJ$10)/KJ$10,0)</f>
        <v/>
      </c>
      <c r="KQ181" s="13" t="n">
        <v>1.855</v>
      </c>
      <c r="KR181" s="68">
        <f>IF(KQ181&gt;0,((KQ181-KQ180)/KQ180),0)</f>
        <v/>
      </c>
      <c r="KS181" s="68">
        <f>IF(KQ181&gt;0,KR181-$V181,0)</f>
        <v/>
      </c>
      <c r="KT181" s="68">
        <f>IF(KQ181&gt;0,(KQ181-KT$10)/KT$10,0)</f>
        <v/>
      </c>
      <c r="KU181" s="68" t="n"/>
      <c r="KV181" s="15">
        <f>IF(KQ181&gt;0,(KQ181-KQ$10)/KQ$10,0)</f>
        <v/>
      </c>
      <c r="KW181" s="18" t="n"/>
      <c r="KX181" s="13" t="n">
        <v>48.48</v>
      </c>
      <c r="KY181" s="68">
        <f>IF(KX181&gt;0,((KX181-KX180)/KX180),0)</f>
        <v/>
      </c>
      <c r="KZ181" s="68">
        <f>IF(KX181&gt;0,KY181-$V181,0)</f>
        <v/>
      </c>
      <c r="LA181" s="68">
        <f>IF(KX181&gt;0,(KX181-LA$10)/LA$10,0)</f>
        <v/>
      </c>
      <c r="LB181" s="68" t="n"/>
      <c r="LC181" s="15">
        <f>IF(KX181&gt;0,(KX181-KX$10)/KX$10,0)</f>
        <v/>
      </c>
      <c r="LD181" s="18" t="n"/>
      <c r="LE181" s="13" t="n">
        <v>50.25</v>
      </c>
      <c r="LF181" s="68">
        <f>IF(LE181&gt;0,((LE181-LE180)/LE180),0)</f>
        <v/>
      </c>
      <c r="LG181" s="68">
        <f>IF(LE181&gt;0,LF181-$V181,0)</f>
        <v/>
      </c>
      <c r="LH181" s="68">
        <f>IF(LE181&gt;0,(LE181-LH$10)/LH$10,0)</f>
        <v/>
      </c>
      <c r="LI181" s="68" t="n"/>
      <c r="LJ181" s="15">
        <f>IF(LE181&gt;0,(LE181-LE$10)/LE$10,0)</f>
        <v/>
      </c>
      <c r="LL181" s="13" t="n">
        <v>152.78</v>
      </c>
      <c r="LM181" s="68">
        <f>IF(LL181&gt;0,((LL181-LL180)/LL180),0)</f>
        <v/>
      </c>
      <c r="LN181" s="68">
        <f>IF(LL181&gt;0,LM181-$V181,0)</f>
        <v/>
      </c>
      <c r="LO181" s="68">
        <f>IF(LL181&gt;0,(LL181-LO$10)/LO$10,0)</f>
        <v/>
      </c>
      <c r="LP181" s="68" t="n"/>
      <c r="LQ181" s="15">
        <f>IF(LL181&gt;0,(LL181-LL$10)/LL$10,0)</f>
        <v/>
      </c>
      <c r="LS181" s="13" t="n">
        <v>22.36</v>
      </c>
      <c r="LT181" s="68">
        <f>IF(LS181&gt;0,((LS181-LS180)/LS180),0)</f>
        <v/>
      </c>
      <c r="LU181" s="68">
        <f>IF(LS181&gt;0,LT181-$V181,0)</f>
        <v/>
      </c>
      <c r="LV181" s="68" t="n"/>
      <c r="LW181" s="68" t="n"/>
      <c r="LX181" s="15">
        <f>IF(LS181&gt;0,(LS181-LS$10)/LS$10,0)</f>
        <v/>
      </c>
      <c r="LZ181" s="13" t="n">
        <v>15.75</v>
      </c>
      <c r="MA181" s="68">
        <f>IF(LZ181&gt;0,((LZ181-LZ180)/LZ180),0)</f>
        <v/>
      </c>
      <c r="MB181" s="68">
        <f>IF(LZ181&gt;0,MA181-$V181,0)</f>
        <v/>
      </c>
      <c r="MC181" s="68">
        <f>IF(LZ181&gt;0,(LZ181-MC$10)/MC$10,0)</f>
        <v/>
      </c>
      <c r="MD181" s="68" t="n"/>
      <c r="ME181" s="15">
        <f>IF(LZ181&gt;0,(LZ181-LZ$10)/LZ$10,0)</f>
        <v/>
      </c>
      <c r="MG181" s="13" t="n">
        <v>74.02</v>
      </c>
      <c r="MH181" s="68">
        <f>IF(MG181&gt;0,((MG181-MG180)/MG180),0)</f>
        <v/>
      </c>
      <c r="MI181" s="68">
        <f>IF(MG181&gt;0,MH181-$V181,0)</f>
        <v/>
      </c>
      <c r="MJ181" s="68">
        <f>IF(MG181&gt;0,(MG181-MJ$10)/MJ$10,0)</f>
        <v/>
      </c>
      <c r="MK181" s="68" t="n"/>
      <c r="ML181" s="15">
        <f>IF(MG181&gt;0,(MG181-MG$10)/MG$10,0)</f>
        <v/>
      </c>
      <c r="MN181" s="13" t="n">
        <v>162.19</v>
      </c>
      <c r="MO181" s="68">
        <f>IF(MN181&gt;0,((MN181-MN180)/MN180),0)</f>
        <v/>
      </c>
      <c r="MP181" s="68">
        <f>IF(MN181&gt;0,MO181-$V181,0)</f>
        <v/>
      </c>
      <c r="MQ181" s="68">
        <f>IF(MN181&gt;0,(MN181-MQ$10)/MQ$10,0)</f>
        <v/>
      </c>
      <c r="MR181" s="68" t="n"/>
      <c r="MS181" s="15">
        <f>IF(MN181&gt;0,(MN181-MN$10)/MN$10,0)</f>
        <v/>
      </c>
      <c r="MU181" s="13" t="n">
        <v>16.71</v>
      </c>
      <c r="MV181" s="68">
        <f>IF(MU181&gt;0,((MU181-MU180)/MU180),0)</f>
        <v/>
      </c>
      <c r="MW181" s="68">
        <f>IF(MU181&gt;0,MV181-$V181,0)</f>
        <v/>
      </c>
      <c r="MX181" s="68">
        <f>IF(MU181&gt;0,(MU181-MX$10)/MX$10,0)</f>
        <v/>
      </c>
      <c r="MY181" s="68" t="n"/>
      <c r="MZ181" s="15">
        <f>IF(MU181&gt;0,(MU181-MU$10)/MU$10,0)</f>
        <v/>
      </c>
      <c r="NB181" s="13" t="n">
        <v>276.25</v>
      </c>
      <c r="NC181" s="68">
        <f>IF(NB181&gt;0,((NB181-NB180)/NB180),0)</f>
        <v/>
      </c>
      <c r="ND181" s="68">
        <f>IF(NB181&gt;0,NC181-$V181,0)</f>
        <v/>
      </c>
      <c r="NE181" s="68">
        <f>IF(NB181&gt;0,(NB181-NE$10)/NE$10,0)</f>
        <v/>
      </c>
      <c r="NF181" s="68" t="n"/>
      <c r="NG181" s="15">
        <f>IF(NB181&gt;0,(NB181-NB$10)/NB$10,0)</f>
        <v/>
      </c>
      <c r="NI181" s="13" t="n">
        <v>10.17</v>
      </c>
      <c r="NJ181" s="68">
        <f>IF(NI181&gt;0,((NI181-NI180)/NI180),0)</f>
        <v/>
      </c>
      <c r="NK181" s="68">
        <f>IF(NI181&gt;0,NJ181-$V181,0)</f>
        <v/>
      </c>
      <c r="NL181" s="68">
        <f>IF(NI181&gt;0,(NI181-NL$10)/NL$10,0)</f>
        <v/>
      </c>
      <c r="NM181" s="68" t="n"/>
      <c r="NN181" s="15">
        <f>IF(NI181&gt;0,(NI181-NI$10)/NI$10,0)</f>
        <v/>
      </c>
      <c r="NP181" s="13" t="n">
        <v>605.8</v>
      </c>
      <c r="NQ181" s="68">
        <f>IF(NP181&gt;0,((NP181-NP180)/NP180),0)</f>
        <v/>
      </c>
      <c r="NR181" s="68">
        <f>IF(NP181&gt;0,NQ181-$V181,0)</f>
        <v/>
      </c>
      <c r="NS181" s="68">
        <f>IF(NP181&gt;0,(NP181-NS$10)/NS$10,0)</f>
        <v/>
      </c>
      <c r="NT181" s="68" t="n"/>
      <c r="NU181" s="15">
        <f>IF(NP181&gt;0,(NP181-NP$10)/NP$10,0)</f>
        <v/>
      </c>
      <c r="NW181" s="13" t="n">
        <v>239.63</v>
      </c>
      <c r="NX181" s="68">
        <f>IF(NW181&gt;0,((NW181-NW180)/NW180),0)</f>
        <v/>
      </c>
      <c r="NY181" s="68">
        <f>IF(NW181&gt;0,NX181-$V181,0)</f>
        <v/>
      </c>
      <c r="NZ181" s="68">
        <f>IF(NW181&gt;0,(NW181-NZ$10)/NZ$10,0)</f>
        <v/>
      </c>
      <c r="OA181" s="68" t="n"/>
      <c r="OB181" s="15">
        <f>IF(NW181&gt;0,(NW181-NW$10)/NW$10,0)</f>
        <v/>
      </c>
      <c r="OD181" s="13" t="n">
        <v>2.8</v>
      </c>
      <c r="OE181" s="68">
        <f>IF(OD181&gt;0,((OD181-OD180)/OD180),0)</f>
        <v/>
      </c>
      <c r="OF181" s="68">
        <f>IF(OD181&gt;0,OE181-$V181,0)</f>
        <v/>
      </c>
      <c r="OG181" s="68">
        <f>IF(OD181&gt;0,(OD181-OG$10)/OG$10,0)</f>
        <v/>
      </c>
      <c r="OH181" s="68" t="n"/>
      <c r="OI181" s="15">
        <f>IF(OD181&gt;0,(OD181-OD$10)/OD$10,0)</f>
        <v/>
      </c>
      <c r="OK181" s="13" t="n">
        <v>217.9</v>
      </c>
      <c r="OL181" s="68">
        <f>IF(OK181&gt;0,((OK181-OK180)/OK180),0)</f>
        <v/>
      </c>
      <c r="OM181" s="68">
        <f>IF(OK181&gt;0,OL181-$V181,0)</f>
        <v/>
      </c>
      <c r="ON181" s="68">
        <f>IF(OK181&gt;0,(OK181-ON$10)/ON$10,0)</f>
        <v/>
      </c>
      <c r="OO181" s="68" t="n"/>
      <c r="OP181" s="15">
        <f>IF(OK181&gt;0,(OK181-OK$10)/OK$10,0)</f>
        <v/>
      </c>
      <c r="OR181" s="13" t="n">
        <v>5.2</v>
      </c>
      <c r="OS181" s="68">
        <f>IF(OR181&gt;0,((OR181-OR180)/OR180),0)</f>
        <v/>
      </c>
      <c r="OT181" s="68">
        <f>IF(OR181&gt;0,OS181-$V181,0)</f>
        <v/>
      </c>
      <c r="OU181" s="68">
        <f>IF(OR181&gt;0,(OR181-OU$10)/OU$10,0)</f>
        <v/>
      </c>
      <c r="OV181" s="68" t="n"/>
      <c r="OW181" s="15">
        <f>IF(OR181&gt;0,(OR181-OR$10)/OR$10,0)</f>
        <v/>
      </c>
      <c r="OY181" s="13" t="n">
        <v>151.75</v>
      </c>
      <c r="OZ181" s="68">
        <f>IF(OY181&gt;0,((OY181-OY180)/OY180),0)</f>
        <v/>
      </c>
      <c r="PA181" s="68">
        <f>IF(OY181&gt;0,OZ181-$V181,0)</f>
        <v/>
      </c>
      <c r="PB181" s="68">
        <f>IF(OY181&gt;0,(OY181-PB$10)/PB$10,0)</f>
        <v/>
      </c>
      <c r="PC181" s="68" t="n"/>
      <c r="PD181" s="15">
        <f>IF(OY181&gt;0,(OY181-OY$10)/OY$10,0)</f>
        <v/>
      </c>
      <c r="PE181" s="18" t="n"/>
      <c r="PF181" s="13" t="n">
        <v>270.71</v>
      </c>
      <c r="PG181" s="68">
        <f>IF(PF181&gt;0,((PF181-PF180)/PF180),0)</f>
        <v/>
      </c>
      <c r="PH181" s="68">
        <f>IF(PF181&gt;0,PG181-$V181,0)</f>
        <v/>
      </c>
      <c r="PI181" s="68">
        <f>IF(PF181&gt;0,(PF181-PI$10)/PI$10,0)</f>
        <v/>
      </c>
      <c r="PJ181" s="68" t="n"/>
      <c r="PK181" s="15">
        <f>IF(PF181&gt;0,(PF181-PF$10)/PF$10,0)</f>
        <v/>
      </c>
      <c r="PM181" s="13" t="n"/>
      <c r="PN181" s="68">
        <f>IF(PM181&gt;0,((PM181-PM180)/PM180),0)</f>
        <v/>
      </c>
      <c r="PO181" s="68">
        <f>PN181-$V181</f>
        <v/>
      </c>
      <c r="PP181" s="68">
        <f>IF(PM181&gt;0,(PM181-PP$10)/PP$10,0)</f>
        <v/>
      </c>
      <c r="PQ181" s="68" t="n"/>
      <c r="PR181" s="15">
        <f>IF(PM181&gt;0,(PM181-PM$10)/PM$10,0)</f>
        <v/>
      </c>
      <c r="PT181" s="13" t="n">
        <v>13.08</v>
      </c>
      <c r="PU181" s="68">
        <f>IF(PT181&gt;0,((PT181-PT180)/PT180),0)</f>
        <v/>
      </c>
      <c r="PV181" s="68">
        <f>IF(PT181&gt;0,PU181-$V181,0)</f>
        <v/>
      </c>
      <c r="PW181" s="68">
        <f>IF(PT181&gt;0,(PT181-PW$10)/PW$10,0)</f>
        <v/>
      </c>
      <c r="PX181" s="68" t="n"/>
      <c r="PY181" s="15">
        <f>IF(PT181&gt;0,(PT181-PT$10)/PT$10,0)</f>
        <v/>
      </c>
      <c r="QA181" s="13" t="n">
        <v>305.07</v>
      </c>
      <c r="QB181" s="68">
        <f>IF(QA181&gt;0,((QA181-QA180)/QA180),0)</f>
        <v/>
      </c>
      <c r="QC181" s="68">
        <f>IF(QA181&gt;0,QB181-$V181,0)</f>
        <v/>
      </c>
      <c r="QD181" s="68">
        <f>IF(QA181&gt;0,(QA181-QD$10)/QD$10,0)</f>
        <v/>
      </c>
      <c r="QE181" s="68" t="n"/>
      <c r="QF181" s="15">
        <f>IF(QA181&gt;0,(QA181-QA$10)/QA$10,0)</f>
        <v/>
      </c>
      <c r="QH181" s="13" t="n">
        <v>1.782</v>
      </c>
      <c r="QI181" s="68">
        <f>IF(QH181&gt;0,((QH181-QH180)/QH180),0)</f>
        <v/>
      </c>
      <c r="QJ181" s="68">
        <f>IF(QH181&gt;0,QI181-$V181,0)</f>
        <v/>
      </c>
      <c r="QK181" s="68">
        <f>IF(QH181&gt;0,(QH181-QK$10)/QK$10,0)</f>
        <v/>
      </c>
      <c r="QL181" s="68" t="n"/>
      <c r="QM181" s="15">
        <f>IF(QH181&gt;0,(QH181-QH$10)/QH$10,0)</f>
        <v/>
      </c>
      <c r="QO181" s="13" t="n">
        <v>14.1</v>
      </c>
      <c r="QP181" s="68">
        <f>IF(QO181&gt;0,((QO181-QO180)/QO180),0)</f>
        <v/>
      </c>
      <c r="QQ181" s="68">
        <f>IF(QO181&gt;0,QP181-$V181,0)</f>
        <v/>
      </c>
      <c r="QR181" s="68">
        <f>IF(QO181&gt;0,(QO181-QR$10)/QR$10,0)</f>
        <v/>
      </c>
      <c r="QS181" s="68" t="n"/>
      <c r="QT181" s="15">
        <f>IF(QO181&gt;0,(QO181-QO$10)/QO$10,0)</f>
        <v/>
      </c>
      <c r="QV181" s="13" t="n">
        <v>2.524</v>
      </c>
      <c r="QW181" s="68">
        <f>IF(QV181&gt;0,((QV181-QV180)/QV180),0)</f>
        <v/>
      </c>
      <c r="QX181" s="68">
        <f>IF(QV181&gt;0,QW181-$V181,0)</f>
        <v/>
      </c>
      <c r="QY181" s="68">
        <f>IF(QV181&gt;0,(QV181-QY$10)/QY$10,0)</f>
        <v/>
      </c>
      <c r="QZ181" s="68" t="n"/>
      <c r="RA181" s="15">
        <f>IF(QV181&gt;0,(QV181-QV$10)/QV$10,0)</f>
        <v/>
      </c>
      <c r="RC181" s="13" t="n">
        <v>47.6</v>
      </c>
      <c r="RD181" s="68">
        <f>IF(RC181&gt;0,((RC181-RC180)/RC180),0)</f>
        <v/>
      </c>
      <c r="RE181" s="68">
        <f>IF(RC181&gt;0,RD181-$V181,0)</f>
        <v/>
      </c>
      <c r="RF181" s="68">
        <f>IF(RC181&gt;0,(RC181-RF$10)/RF$10,0)</f>
        <v/>
      </c>
      <c r="RG181" s="68" t="n"/>
      <c r="RH181" s="15">
        <f>IF(RC181&gt;0,(RC181-RC$10)/RC$10,0)</f>
        <v/>
      </c>
      <c r="RJ181" s="13" t="n">
        <v>250.92</v>
      </c>
      <c r="RK181" s="68">
        <f>IF(RJ181&gt;0,((RJ181-RJ180)/RJ180),0)</f>
        <v/>
      </c>
      <c r="RL181" s="68">
        <f>RK181-$V181</f>
        <v/>
      </c>
      <c r="RM181" s="68">
        <f>IF(RJ181&gt;0,(RJ181-RM$10)/RM$10,0)</f>
        <v/>
      </c>
      <c r="RN181" s="68" t="n"/>
      <c r="RO181" s="15">
        <f>IF(RJ181&gt;0,(RJ181-RJ$10)/RJ$10,0)</f>
        <v/>
      </c>
      <c r="RQ181" s="13" t="n">
        <v>18.5</v>
      </c>
      <c r="RR181" s="68">
        <f>IF(RQ181&gt;0,((RQ181-RQ180)/RQ180),0)</f>
        <v/>
      </c>
      <c r="RS181" s="68">
        <f>RR181-$V181</f>
        <v/>
      </c>
      <c r="RT181" s="68">
        <f>IF(RQ181&gt;0,(RQ181-RT$10)/RT$10,0)</f>
        <v/>
      </c>
      <c r="RU181" s="68" t="n"/>
      <c r="RV181" s="15">
        <f>IF(RQ181&gt;0,(RQ181-RQ$10)/RQ$10,0)</f>
        <v/>
      </c>
      <c r="RX181" s="13" t="n">
        <v>162.36</v>
      </c>
      <c r="RY181" s="68">
        <f>IF(RX181&gt;0,((RX181-RX180)/RX180),0)</f>
        <v/>
      </c>
      <c r="RZ181" s="68">
        <f>RY181-$V181</f>
        <v/>
      </c>
      <c r="SA181" s="68">
        <f>IF(RX181&gt;0,(RX181-SA$10)/SA$10,0)</f>
        <v/>
      </c>
      <c r="SB181" s="68" t="n"/>
      <c r="SC181" s="15">
        <f>IF(RX181&gt;0,(RX181-RX$10)/RX$10,0)</f>
        <v/>
      </c>
      <c r="SE181" s="13" t="n">
        <v>16.5</v>
      </c>
      <c r="SF181" s="68">
        <f>IF(SE181&gt;0,((SE181-SE180)/SE180),0)</f>
        <v/>
      </c>
      <c r="SG181" s="68">
        <f>SF181-$V181</f>
        <v/>
      </c>
      <c r="SH181" s="68">
        <f>IF(SE181&gt;0,(SE181-SH$10)/SH$10,0)</f>
        <v/>
      </c>
      <c r="SI181" s="68" t="n"/>
      <c r="SJ181" s="15">
        <f>IF(SE181&gt;0,(SE181-SE$10)/SE$10,0)</f>
        <v/>
      </c>
      <c r="SL181" s="13" t="n">
        <v>2.09</v>
      </c>
      <c r="SM181" s="68">
        <f>IF(SL181&gt;0,((SL181-SL180)/SL180),0)</f>
        <v/>
      </c>
      <c r="SN181" s="68">
        <f>SM181-$V181</f>
        <v/>
      </c>
      <c r="SO181" s="68">
        <f>IF(SL181&gt;0,(SL181-SO$10)/SO$10,0)</f>
        <v/>
      </c>
      <c r="SP181" s="68" t="n"/>
      <c r="SQ181" s="15">
        <f>IF(SL181&gt;0,(SL181-SL$10)/SL$10,0)</f>
        <v/>
      </c>
      <c r="SS181" s="13" t="n">
        <v>16.15</v>
      </c>
      <c r="ST181" s="68">
        <f>IF(SS181&gt;0,((SS181-SS180)/SS180),0)</f>
        <v/>
      </c>
      <c r="SU181" s="68">
        <f>ST181-$V181</f>
        <v/>
      </c>
      <c r="SV181" s="68">
        <f>IF(SS181&gt;0,(SS181-SV$10)/SV$10,0)</f>
        <v/>
      </c>
      <c r="SW181" s="68" t="n"/>
      <c r="SX181" s="15">
        <f>IF(SS181&gt;0,(SS181-SS$10)/SS$10,0)</f>
        <v/>
      </c>
      <c r="SZ181" s="13" t="n">
        <v>63.15</v>
      </c>
      <c r="TA181" s="68">
        <f>IF(SZ181&gt;0,((SZ181-SZ180)/SZ180),0)</f>
        <v/>
      </c>
      <c r="TB181" s="68">
        <f>TA181-$V181</f>
        <v/>
      </c>
      <c r="TC181" s="68">
        <f>IF(SZ181&gt;0,(SZ181-TC$10)/TC$10,0)</f>
        <v/>
      </c>
      <c r="TD181" s="68" t="n"/>
      <c r="TE181" s="15">
        <f>IF(SZ181&gt;0,(SZ181-SZ$10)/SZ$10,0)</f>
        <v/>
      </c>
      <c r="TG181" s="587" t="n">
        <v>0.2205</v>
      </c>
      <c r="TH181" s="68">
        <f>IF(TG181&gt;0,((TG181-TG180)/TG180),0)</f>
        <v/>
      </c>
      <c r="TI181" s="68">
        <f>TH181-$V181</f>
        <v/>
      </c>
      <c r="TJ181" s="68">
        <f>IF(TG181&gt;0,(TG181-TJ$10)/TJ$10,0)</f>
        <v/>
      </c>
      <c r="TK181" s="68" t="n"/>
      <c r="TL181" s="15">
        <f>IF(TG181&gt;0,(TG181-TG$10)/TG$10,0)</f>
        <v/>
      </c>
      <c r="TN181" s="13" t="n">
        <v>92.81</v>
      </c>
      <c r="TO181" s="68">
        <f>IF(TN181&gt;0,((TN181-TN180)/TN180),0)</f>
        <v/>
      </c>
      <c r="TP181" s="68">
        <f>TO181-$V181</f>
        <v/>
      </c>
      <c r="TQ181" s="68">
        <f>IF(TN181&gt;0,(TN181-TQ$10)/TQ$10,0)</f>
        <v/>
      </c>
      <c r="TR181" s="68" t="n"/>
      <c r="TS181" s="15">
        <f>IF(TN181&gt;0,(TN181-TN$10)/TN$10,0)</f>
        <v/>
      </c>
      <c r="TU181" s="587" t="n">
        <v>3.67</v>
      </c>
      <c r="TV181" s="68">
        <f>IF(TU181&gt;0,((TU181-TU180)/TU180),0)</f>
        <v/>
      </c>
      <c r="TW181" s="68">
        <f>TV181-$V181</f>
        <v/>
      </c>
      <c r="TX181" s="68">
        <f>IF(TU181&gt;0,(TU181-TX$10)/TX$10,0)</f>
        <v/>
      </c>
      <c r="TY181" s="68" t="n"/>
      <c r="TZ181" s="15">
        <f>IF(TU181&gt;0,(TU181-TU$10)/TU$10,0)</f>
        <v/>
      </c>
      <c r="UB181" s="587" t="n"/>
      <c r="UC181" s="68">
        <f>IF(UB181&gt;0,((UB181-UB180)/UB180),0)</f>
        <v/>
      </c>
      <c r="UD181" s="68">
        <f>UC181-$V181</f>
        <v/>
      </c>
      <c r="UE181" s="68">
        <f>IF(UB181&gt;0,(UB181-UE$10)/UE$10,0)</f>
        <v/>
      </c>
      <c r="UF181" s="68" t="n"/>
      <c r="UG181" s="15">
        <f>IF(UB181&gt;0,(UB181-UB$10)/UB$10,0)</f>
        <v/>
      </c>
      <c r="UI181" s="587" t="n"/>
      <c r="UJ181" s="68">
        <f>IF(UI181&gt;0,((UI181-UI180)/UI180),0)</f>
        <v/>
      </c>
      <c r="UK181" s="68">
        <f>UJ181-$V181</f>
        <v/>
      </c>
      <c r="UL181" s="68">
        <f>IF(UI181&gt;0,(UI181-UL$10)/UL$10,0)</f>
        <v/>
      </c>
      <c r="UM181" s="68" t="n"/>
      <c r="UN181" s="15">
        <f>IF(UI181&gt;0,(UI181-UI$10)/UI$10,0)</f>
        <v/>
      </c>
      <c r="UP181" s="587" t="n"/>
      <c r="UQ181" s="68">
        <f>IF(UP181&gt;0,((UP181-UP180)/UP180),0)</f>
        <v/>
      </c>
      <c r="UR181" s="68">
        <f>UQ181-$V181</f>
        <v/>
      </c>
      <c r="US181" s="68">
        <f>IF(UP181&gt;0,(UP181-US$10)/US$10,0)</f>
        <v/>
      </c>
      <c r="UT181" s="68" t="n"/>
      <c r="UU181" s="15">
        <f>IF(UP181&gt;0,(UP181-UP$10)/UP$10,0)</f>
        <v/>
      </c>
      <c r="UW181" s="587" t="n"/>
      <c r="UX181" s="68">
        <f>IF(UW181&gt;0,((UW181-UW180)/UW180),0)</f>
        <v/>
      </c>
      <c r="UY181" s="68">
        <f>UX181-$V181</f>
        <v/>
      </c>
      <c r="UZ181" s="68">
        <f>IF(UW181&gt;0,(UW181-UZ$10)/UZ$10,0)</f>
        <v/>
      </c>
      <c r="VA181" s="68" t="n"/>
      <c r="VB181" s="15">
        <f>IF(UW181&gt;0,(UW181-UW$10)/UW$10,0)</f>
        <v/>
      </c>
      <c r="VD181" s="587" t="n"/>
      <c r="VE181" s="68">
        <f>IF(VD181&gt;0,((VD181-VD180)/VD180),0)</f>
        <v/>
      </c>
      <c r="VF181" s="68">
        <f>VE181-$V181</f>
        <v/>
      </c>
      <c r="VG181" s="68">
        <f>IF(VD181&gt;0,(VD181-VG$10)/VG$10,0)</f>
        <v/>
      </c>
      <c r="VH181" s="68" t="n"/>
      <c r="VI181" s="15">
        <f>IF(VD181&gt;0,(VD181-VD$10)/VD$10,0)</f>
        <v/>
      </c>
      <c r="VM181" s="21">
        <f>IF($C181&gt;0,(($IK$5*IG181)+($GT$5*GP181)+($JM$5*JI181)+($JF$5*JB181)+($IY$5*IU181)+($IR$5*IN181)+($ID$5*HZ181)+($HW$5*HS181)+($HP$5*HL181)+($HI$5*HE181)+($GF$5*GB181)+($FY$5*FU181)+($FR$5*FN181)+($FK$5*FG181)+($FD$5*EZ181)+($EW$5*ES181)+($EP$5*EL181)+($EI$5*EE181)+($EB$5*DX181)+($DU$5*DQ181)+($DN$5*DJ181)+($DG$5*DC181)+($CZ$5*CV181)+($CS$5*CO181)+($CL$5*CH181)+($CE$5*CA181)+($BX$5*BT181)+($BQ$5*BM181)+($BJ$5*BF181)+($BC$5*AY181)+($AV$5*AR181)+($AO$5*AK181)+($AH$5*AD181)+($JT$5*JP181)+($KA$5*JW181)+($KO$5*KK181)+($PR$5*PN181)+($GM$5*GI181)+($HA$5*GW181)+($KV$5*KR181)+($KH$5*KD181)+($LC$5*KY181)+($MS$5*MO181)+($ML$5*MH181)+($ME$5*MA181)+($LX$5*LT181)+($LQ$5*LM181)+($LJ$5*LF181)+(MV181*$MZ$5)+(NC181*$NG$5)+(NJ181*$NN$5)+($OI$5*OE181)+($NU$5*NQ181)+($OB$5*NX181)+($PK$5*PG181)+($OP$5*OL181)+($OW$5*OS181)+($PD$5*OZ181)+(PU181*$PY$5)+(QB181*$QF$5)+(QI181*$QM$5)+(QP181*$QT$5)+(QW181*$RA$5)+(RD181*$RH$5)+(RK181*$RO$5)+(RR181*$RV$5)+(RY181*$SC$5)+(SF181*$SJ$5)+(SM181*$SQ$5)+(ST181*$SX$5)+(TA181*$TE$5))+(TH181*$TL$5)+(TO181*$TS$5))/$VM$5</f>
        <v/>
      </c>
      <c r="VN181" s="538" t="n"/>
      <c r="VO181" s="21">
        <f>IF($C181&gt;0,(($IK$5*II181)+($GT$5*GR181)+($JM$5*JK181)+($JF$5*JD181)+($IY$5*IW181)+($IR$5*IP181)+($ID$5*IB181)+($HW$5*HU181)+($HP$5*HN181)+($HI$5*HG181)+($GF$5*GD181)+($FY$5*FW181)+($FR$5*FP181)+($FK$5*FI181)+($FD$5*FB181)+($EW$5*EU181)+($EP$5*EN181)+($EI$5*EG181)+($EB$5*DZ181)+($DU$5*DS181)+($DN$5*DL181)+($DG$5*DE181)+($CZ$5*CX181)+($CS$5*CQ181)+($CL$5*CJ181)+($CE$5*CC181)+($BX$5*BV181)+($BQ$5*BO181)+($BJ$5*BH181)+($BC$5*BA181)+($AV$5*AT181)+($AO$5*AM181)+($AH$5*AF181)+($KO$5*KM181)+($KH$5*KF181)+($KA$5*JY181)+($JT$5*JR181)+($PR$5*PP181)+($GM$5*GK181)+($HA$5*GY181)+($KV$5*KT181)+($LC$5*LA181)+($MS$5*MQ181)+($ML$5*MJ181)+($ME$5*MC181)+($LX$5*LV181)+($LQ$5*LO181)+($LJ$5*LH181)+(MX181*$MZ$5)+(NE181*$NG$5)+(NL181*$NN$5)+($OI$5*OG181)+($NU$5*NS181)+($OB$5*NZ181)+($PD$5*PB181)+($OW$5*OU181)+($OP$5*ON181)+($PK$5*PI181)+($PY$5*PW181)+($QF$5*QD181)+($QM$5*QK181)+($QT$5*QR181)+($RA$5*QY181)+($RH$5*RF181)+($RO$5*RM181)+(RT181*$RV$5)+(SA181*$SC$5)+(SH181*$SJ$5)+(SO181*$SQ$5)+(SV181*$SX$5)+(TC181*$TE$5)+(TJ181*$TL$5)+(TQ181*$TS$5))/$VM$5,0)</f>
        <v/>
      </c>
      <c r="VP181" s="14" t="n"/>
      <c r="VQ181" s="21">
        <f>IF($C181&gt;0,(($IK$5*IK181)+($GT$5*GT181)+($JM$5*JM181)+($JF$5*JF181)+($IY$5*IY181)+($IR$5*IR181)+($ID$5*ID181)+($HW$5*HW181)+($HP$5*HP181)+($HI$5*HI181)+($GF$5*GF181)+($FY$5*FY181)+($FR$5*FR181)+($FK$5*FK181)+($FD$5*FD181)+($EW$5*EW181)+($EP$5*EP181)+($EI$5*EI181)+($EB$5*EB181)+($DU$5*DU181)+($DN$5*DN181)+($DG$5*DG181)+($CZ$5*CZ181)+($CS$5*CS181)+($CL$5*CL181)+($CE$5*CE181)+($BX$5*BX181)+($BQ$5*BQ181)+($BJ$5*BJ181)+($BC$5*BC181)+($AV$5*AV181)+($AO$5*AO181)+($AH$5*AH181)+($KO$5*KO181)+($PR$5*PR181)+($GM$5*GM181)+($HA$5*HA181)+($KH$5*KH181)+($KA$5*KA181)+($JT$5*JT181)+($KV$5*KV181)+($LC$5*LC181)+($MS$5*MS181)+($ML$5*ML181)+($ME$5*ME181)+($LX$5*LX181)+($LQ$5*LQ181)+($LJ$5*LJ181)+($OI$5*OI181)+($NU$5*NU181)+($NN$5*NN181)+($NG$5*NG181)+($MZ$5*MZ181)+(OB181*$OB$5)+($PD$5*PD181)+($OW$5*OW181)+($OP$5*OP181)+($PK$5*PK181)+(PY181*$PY$5)+(QF181*$QF$5)+(QM181*$QM$5)+(QT181*$QT$5)+(RA181*$RA$5)+(RH181*$RH$5)+(RO181*$RO$5)+(RV181*$RV$5)+(SC181*$SC$5)+(SJ181*$SJ$5)+(SQ181*$SQ$5)+(SX181*$SX$5)+(TE181*$TE$5)+(TL181*$TL$5)+(TS181*$TS$5))/$VM$5,0)</f>
        <v/>
      </c>
    </row>
    <row r="182" ht="16" customHeight="1" s="545">
      <c r="A182" s="127" t="n">
        <v>45910</v>
      </c>
      <c r="B182" s="4">
        <f>A182</f>
        <v/>
      </c>
      <c r="C182" s="13" t="n">
        <v>45490.92</v>
      </c>
      <c r="D182" s="138">
        <f>IF(C182&gt;0,C182-C181,0)</f>
        <v/>
      </c>
      <c r="E182" s="68">
        <f>IF(C182&gt;0,D182/C181,0)</f>
        <v/>
      </c>
      <c r="F182" s="15">
        <f>IF(C182&gt;0,(C182-C$10)/C$10,0)</f>
        <v/>
      </c>
      <c r="G182" s="13" t="n">
        <v>6532.04</v>
      </c>
      <c r="H182" s="138">
        <f>IF(G182&gt;0,G182-G181,0)</f>
        <v/>
      </c>
      <c r="I182" s="68">
        <f>IF(G182&gt;0,H182/G181,0)</f>
        <v/>
      </c>
      <c r="J182" s="15">
        <f>IF(G182&gt;0,(G182-G$10)/G$10,0)</f>
        <v/>
      </c>
      <c r="K182" s="13" t="n">
        <v>21886.06</v>
      </c>
      <c r="L182" s="138">
        <f>IF(K182&gt;0,K182-K181,0)</f>
        <v/>
      </c>
      <c r="M182" s="68">
        <f>IF(K182&gt;0,L182/K181,0)</f>
        <v/>
      </c>
      <c r="N182" s="15">
        <f>IF(K182&gt;0,(K182-K$10)/K$10,0)</f>
        <v/>
      </c>
      <c r="O182" s="13" t="n">
        <v>2378.01</v>
      </c>
      <c r="P182" s="138">
        <f>IF(O182&gt;0,O182-O181,0)</f>
        <v/>
      </c>
      <c r="Q182" s="68">
        <f>IF(O182&gt;0,P182/O181,0)</f>
        <v/>
      </c>
      <c r="R182" s="15">
        <f>IF(O182&gt;0,(O182-O$10)/O$10,0)</f>
        <v/>
      </c>
      <c r="S182" s="18">
        <f>IF(O182&gt;0,(((O182*0.7)*Q182)+((K182*0.9)*M182)+((G182*0.65)*I182)+((C182*0.6)*E182))/(O182+K182+G182+C182),0)</f>
        <v/>
      </c>
      <c r="T182" s="121">
        <f>IF(O182&gt;0,(S182*200)+T181,0)</f>
        <v/>
      </c>
      <c r="U182" s="121">
        <f>T182</f>
        <v/>
      </c>
      <c r="V182" s="134">
        <f>IF(T182&gt;0,(T182-T181)/T181,0)</f>
        <v/>
      </c>
      <c r="W182" s="21">
        <f>IF(T182&gt;0,(T182-T$11)/T$11,0)</f>
        <v/>
      </c>
      <c r="X182" s="18">
        <f>IF(T182&gt;0,((Q182+M182+I182+E182)/4),0)</f>
        <v/>
      </c>
      <c r="Y182" s="353" t="n">
        <v>50401.75</v>
      </c>
      <c r="Z182" s="15" t="n">
        <v>2e-06</v>
      </c>
      <c r="AA182" s="21">
        <f>Z182-$V182</f>
        <v/>
      </c>
      <c r="AC182" s="13" t="n">
        <v>257.71</v>
      </c>
      <c r="AD182" s="68">
        <f>IF(AC182&gt;0,((AC182-AC181)/AC181),0)</f>
        <v/>
      </c>
      <c r="AE182" s="68">
        <f>IF(AC182&gt;0,AD182-$V182,0)</f>
        <v/>
      </c>
      <c r="AF182" s="68">
        <f>IF(AC182&gt;0,(AC182-AF$10)/AF$10,0)</f>
        <v/>
      </c>
      <c r="AG182" s="68" t="n"/>
      <c r="AH182" s="15">
        <f>IF(AC182&gt;0,(AC182-AC$10)/AC$10,0)</f>
        <v/>
      </c>
      <c r="AJ182" s="13" t="n">
        <v>24.55</v>
      </c>
      <c r="AK182" s="68">
        <f>IF(AJ182&gt;0,((AJ182-AJ181)/AJ181),0)</f>
        <v/>
      </c>
      <c r="AL182" s="68">
        <f>IF(AJ182&gt;0,AK182-$V182,0)</f>
        <v/>
      </c>
      <c r="AM182" s="68">
        <f>IF(AJ182&gt;0,(AJ182-AM$10)/AM$10,0)</f>
        <v/>
      </c>
      <c r="AN182" s="68" t="n"/>
      <c r="AO182" s="15">
        <f>IF(AJ182&gt;0,(AJ182-AJ$10)/AJ$10,0)</f>
        <v/>
      </c>
      <c r="AQ182" s="13" t="n">
        <v>24.31</v>
      </c>
      <c r="AR182" s="68">
        <f>IF(AQ182&gt;0,((AQ182-AQ181)/AQ181),0)</f>
        <v/>
      </c>
      <c r="AS182" s="68">
        <f>IF(AQ182&gt;0,AR182-$V182,0)</f>
        <v/>
      </c>
      <c r="AT182" s="68">
        <f>IF(AQ182&gt;0,(AQ182-AT$10)/AT$10,0)</f>
        <v/>
      </c>
      <c r="AU182" s="68" t="n"/>
      <c r="AV182" s="15">
        <f>IF(AQ182&gt;0,(AQ182-AQ$10)/AQ$10,0)</f>
        <v/>
      </c>
      <c r="AX182" s="13" t="n">
        <v>227.38</v>
      </c>
      <c r="AY182" s="68">
        <f>IF(AX182&gt;0,((AX182-AX181)/AX181),0)</f>
        <v/>
      </c>
      <c r="AZ182" s="68">
        <f>IF(AX182&gt;0,AY182-$V182,0)</f>
        <v/>
      </c>
      <c r="BA182" s="68">
        <f>IF(AX182&gt;0,(AX182-BA$10)/BA$10,0)</f>
        <v/>
      </c>
      <c r="BB182" s="68" t="n"/>
      <c r="BC182" s="15">
        <f>IF(AX182&gt;0,(AX182-AX$10)/AX$10,0)</f>
        <v/>
      </c>
      <c r="BE182" s="13" t="n">
        <v>82.39</v>
      </c>
      <c r="BF182" s="68">
        <f>IF(BE182&gt;0,((BE182-BE181)/BE181),0)</f>
        <v/>
      </c>
      <c r="BG182" s="68">
        <f>IF(BE182&gt;0,BF182-$V182,0)</f>
        <v/>
      </c>
      <c r="BH182" s="68" t="n"/>
      <c r="BI182" s="68" t="n"/>
      <c r="BJ182" s="15">
        <f>IF(BE182&gt;0,(BE182-BE$10)/BE$10,0)</f>
        <v/>
      </c>
      <c r="BL182" s="13" t="n">
        <v>77.20999999999999</v>
      </c>
      <c r="BM182" s="68">
        <f>IF(BL182&gt;0,((BL182-BL181)/BL181),0)</f>
        <v/>
      </c>
      <c r="BN182" s="68">
        <f>IF(BL182&gt;0,BM182-$V182,0)</f>
        <v/>
      </c>
      <c r="BO182" s="68">
        <f>IF(BL182&gt;0,(BL182-BO$10)/BO$10,0)</f>
        <v/>
      </c>
      <c r="BP182" s="68" t="n"/>
      <c r="BQ182" s="15">
        <f>IF(BL182&gt;0,(BL182-BL$10)/BL$10,0)</f>
        <v/>
      </c>
      <c r="BS182" s="13" t="n">
        <v>45.88</v>
      </c>
      <c r="BT182" s="68">
        <f>IF(BS182&gt;0,((BS182-BS181)/BS181),0)</f>
        <v/>
      </c>
      <c r="BU182" s="68">
        <f>IF(BS182&gt;0,BT182-$V182,0)</f>
        <v/>
      </c>
      <c r="BV182" s="68">
        <f>IF(BS182&gt;0,(BS182-BV$10)/BV$10,0)</f>
        <v/>
      </c>
      <c r="BW182" s="68" t="n"/>
      <c r="BX182" s="15">
        <f>IF(BS182&gt;0,(BS182-BS$10)/BS$10,0)</f>
        <v/>
      </c>
      <c r="BZ182" s="13" t="n"/>
      <c r="CA182" s="68">
        <f>IF(BZ182&gt;0,((BZ182-BZ181)/BZ181),0)</f>
        <v/>
      </c>
      <c r="CB182" s="68">
        <f>IF(BZ182&gt;0,CA182-$V182,0)</f>
        <v/>
      </c>
      <c r="CC182" s="68">
        <f>IF(BZ182&gt;0,(BZ182-CC$10)/CC$10,0)</f>
        <v/>
      </c>
      <c r="CD182" s="68" t="n"/>
      <c r="CE182" s="15">
        <f>IF(BZ182&gt;0,(BZ182-BZ$10)/BZ$10,0)</f>
        <v/>
      </c>
      <c r="CG182" s="13" t="n">
        <v>30.07</v>
      </c>
      <c r="CH182" s="68">
        <f>IF(CG182&gt;0,((CG182-CG181)/CG181),0)</f>
        <v/>
      </c>
      <c r="CI182" s="68">
        <f>IF(CG182&gt;0,CH182-$V182,0)</f>
        <v/>
      </c>
      <c r="CJ182" s="68">
        <f>IF(CG182&gt;0,(CG182-CJ$10)/CJ$10,0)</f>
        <v/>
      </c>
      <c r="CK182" s="68" t="n"/>
      <c r="CL182" s="15">
        <f>IF(CG182&gt;0,(CG182-CG$10)/CG$10,0)</f>
        <v/>
      </c>
      <c r="CN182" s="13" t="n">
        <v>35.2</v>
      </c>
      <c r="CO182" s="68">
        <f>IF(CN182&gt;0,((CN182-CN181)/CN181),0)</f>
        <v/>
      </c>
      <c r="CP182" s="68">
        <f>IF(CN182&gt;0,CO182-$V182,0)</f>
        <v/>
      </c>
      <c r="CQ182" s="68">
        <f>IF(CN182&gt;0,(CN182-CQ$10)/CQ$10,0)</f>
        <v/>
      </c>
      <c r="CR182" s="68" t="n"/>
      <c r="CS182" s="15">
        <f>IF(CN182&gt;0,(CN182-CN$10)/CN$10,0)</f>
        <v/>
      </c>
      <c r="CU182" s="13" t="n">
        <v>40.19</v>
      </c>
      <c r="CV182" s="68">
        <f>IF(CU182&gt;0,((CU182-CU181)/CU181),0)</f>
        <v/>
      </c>
      <c r="CW182" s="68">
        <f>IF(CU182&gt;0,CV182-$V182,0)</f>
        <v/>
      </c>
      <c r="CX182" s="68">
        <f>IF(CU182&gt;0,(CU182-CX$10)/CX$10,0)</f>
        <v/>
      </c>
      <c r="CY182" s="68" t="n"/>
      <c r="CZ182" s="15">
        <f>IF(CU182&gt;0,(CU182-CU$10)/CU$10,0)</f>
        <v/>
      </c>
      <c r="DB182" s="13" t="n">
        <v>21.72</v>
      </c>
      <c r="DC182" s="68">
        <f>IF(DB182&gt;0,((DB182-DB181)/DB181),0)</f>
        <v/>
      </c>
      <c r="DD182" s="68">
        <f>IF(DB182&gt;0,DC182-$V182,0)</f>
        <v/>
      </c>
      <c r="DE182" s="68">
        <f>IF(DB182&gt;0,(DB182-DE$10)/DE$10,0)</f>
        <v/>
      </c>
      <c r="DF182" s="68" t="n"/>
      <c r="DG182" s="15">
        <f>IF(DB182&gt;0,(DB182-DB$10)/DB$10,0)</f>
        <v/>
      </c>
      <c r="DI182" s="13" t="n">
        <v>50.66</v>
      </c>
      <c r="DJ182" s="68">
        <f>IF(DI182&gt;0,((DI182-DI181)/DI181),0)</f>
        <v/>
      </c>
      <c r="DK182" s="68">
        <f>IF(DI182&gt;0,DJ182-$V182,0)</f>
        <v/>
      </c>
      <c r="DL182" s="68">
        <f>IF(DI182&gt;0,(DI182-DL$10)/DL$10,0)</f>
        <v/>
      </c>
      <c r="DM182" s="68" t="n"/>
      <c r="DN182" s="15">
        <f>IF(DI182&gt;0,(DI182-DI$10)/DI$10,0)</f>
        <v/>
      </c>
      <c r="DP182" s="13" t="n">
        <v>45.35</v>
      </c>
      <c r="DQ182" s="68">
        <f>IF(DP182&gt;0,((DP182-DP181)/DP181),0)</f>
        <v/>
      </c>
      <c r="DR182" s="68">
        <f>IF(DP182&gt;0,DQ182-$V182,0)</f>
        <v/>
      </c>
      <c r="DS182" s="68" t="n"/>
      <c r="DT182" s="68" t="n"/>
      <c r="DU182" s="15">
        <f>IF(DP182&gt;0,(DP182-DP$10)/DP$10,0)</f>
        <v/>
      </c>
      <c r="DV182" s="18" t="n"/>
      <c r="DW182" s="13" t="n">
        <v>40.13</v>
      </c>
      <c r="DX182" s="68">
        <f>IF(DW182&gt;0,((DW182-DW181)/DW181),0)</f>
        <v/>
      </c>
      <c r="DY182" s="68">
        <f>IF(DW182&gt;0,DX182-$V182,0)</f>
        <v/>
      </c>
      <c r="DZ182" s="68">
        <f>IF(DW182&gt;0,(DW182-DZ$10)/DZ$10,0)</f>
        <v/>
      </c>
      <c r="EA182" s="68" t="n"/>
      <c r="EB182" s="15">
        <f>IF(DW182&gt;0,(DW182-DW$10)/DW$10,0)</f>
        <v/>
      </c>
      <c r="ED182" s="13" t="n">
        <v>41.07</v>
      </c>
      <c r="EE182" s="68">
        <f>IF(ED182&gt;0,((ED182-ED181)/ED181),0)</f>
        <v/>
      </c>
      <c r="EF182" s="68">
        <f>IF(ED182&gt;0,EE182-$V182,0)</f>
        <v/>
      </c>
      <c r="EG182" s="68">
        <f>IF(ED182&gt;0,(ED182-EG$10)/EG$10,0)</f>
        <v/>
      </c>
      <c r="EH182" s="68" t="n"/>
      <c r="EI182" s="15">
        <f>IF(ED182&gt;0,(ED182-ED$10)/ED$10,0)</f>
        <v/>
      </c>
      <c r="EK182" s="13" t="n">
        <v>141.52</v>
      </c>
      <c r="EL182" s="68">
        <f>IF(EK182&gt;0,((EK182-EK181)/EK181),0)</f>
        <v/>
      </c>
      <c r="EM182" s="68">
        <f>IF(EK182&gt;0,EL182-$V182,0)</f>
        <v/>
      </c>
      <c r="EN182" s="68">
        <f>IF(EK182&gt;0,(EK182-EN$10)/EN$10,0)</f>
        <v/>
      </c>
      <c r="EO182" s="68" t="n"/>
      <c r="EP182" s="15">
        <f>IF(EK182&gt;0,(EK182-EK$10)/EK$10,0)</f>
        <v/>
      </c>
      <c r="ER182" s="13" t="n">
        <v>41.63</v>
      </c>
      <c r="ES182" s="68">
        <f>IF(ER182&gt;0,((ER182-ER181)/ER181),0)</f>
        <v/>
      </c>
      <c r="ET182" s="68">
        <f>IF(ER182&gt;0,ES182-$V182,0)</f>
        <v/>
      </c>
      <c r="EU182" s="68">
        <f>IF(ER182&gt;0,(ER182-EU$10)/EU$10,0)</f>
        <v/>
      </c>
      <c r="EV182" s="68" t="n"/>
      <c r="EW182" s="15">
        <f>IF(ER182&gt;0,(ER182-ER$10)/ER$10,0)</f>
        <v/>
      </c>
      <c r="EY182" s="13" t="n">
        <v>48.77</v>
      </c>
      <c r="EZ182" s="68">
        <f>IF(EY182&gt;0,((EY182-EY181)/EY181),0)</f>
        <v/>
      </c>
      <c r="FA182" s="68">
        <f>IF(EY182&gt;0,EZ182-$V182,0)</f>
        <v/>
      </c>
      <c r="FB182" s="68" t="n"/>
      <c r="FC182" s="68" t="n"/>
      <c r="FD182" s="15">
        <f>IF(EY182&gt;0,(EY182-EY$10)/EY$10,0)</f>
        <v/>
      </c>
      <c r="FF182" s="13" t="n">
        <v>61.5</v>
      </c>
      <c r="FG182" s="68">
        <f>IF(FF182&gt;0,((FF182-FF181)/FF181),0)</f>
        <v/>
      </c>
      <c r="FH182" s="68">
        <f>IF(FF182&gt;0,FG182-$V182,0)</f>
        <v/>
      </c>
      <c r="FI182" s="68">
        <f>IF(FF182&gt;0,(FF182-FI$10)/FI$10,0)</f>
        <v/>
      </c>
      <c r="FJ182" s="68" t="n"/>
      <c r="FK182" s="15">
        <f>IF(FF182&gt;0,(FF182-FF$10)/FF$10,0)</f>
        <v/>
      </c>
      <c r="FM182" s="13" t="n">
        <v>198.73</v>
      </c>
      <c r="FN182" s="68">
        <f>IF(FM182&gt;0,((FM182-FM181)/FM181),0)</f>
        <v/>
      </c>
      <c r="FO182" s="68">
        <f>IF(FM182&gt;0,FN182-$V182,0)</f>
        <v/>
      </c>
      <c r="FP182" s="68">
        <f>IF(FM182&gt;0,(FM182-FP$10)/FP$10,0)</f>
        <v/>
      </c>
      <c r="FQ182" s="68" t="n"/>
      <c r="FR182" s="15">
        <f>IF(FM182&gt;0,(FM182-FM$10)/FM$10,0)</f>
        <v/>
      </c>
      <c r="FT182" s="13" t="n">
        <v>92.18000000000001</v>
      </c>
      <c r="FU182" s="68">
        <f>IF(FT182&gt;0,((FT182-FT181)/FT181),0)</f>
        <v/>
      </c>
      <c r="FV182" s="68">
        <f>IF(FT182&gt;0,FU182-$V182,0)</f>
        <v/>
      </c>
      <c r="FW182" s="68">
        <f>IF(FT182&gt;0,(FT182-FW$10)/FW$10,0)</f>
        <v/>
      </c>
      <c r="FX182" s="68" t="n"/>
      <c r="FY182" s="15">
        <f>IF(FT182&gt;0,(FT182-FT$10)/FT$10,0)</f>
        <v/>
      </c>
      <c r="GA182" s="13" t="n">
        <v>18.58</v>
      </c>
      <c r="GB182" s="68">
        <f>IF(GA182&gt;0,((GA182-GA181)/GA181),0)</f>
        <v/>
      </c>
      <c r="GC182" s="68">
        <f>IF(GA182&gt;0,GB182-$V182,0)</f>
        <v/>
      </c>
      <c r="GD182" s="68" t="n"/>
      <c r="GE182" s="68" t="n"/>
      <c r="GF182" s="15">
        <f>IF(GA182&gt;0,(GA182-GA$10)/GA$10,0)</f>
        <v/>
      </c>
      <c r="GG182" s="18" t="n"/>
      <c r="GH182" s="13" t="n">
        <v>20.99</v>
      </c>
      <c r="GI182" s="68">
        <f>IF(GH182&gt;0,((GH182-GH181)/GH181),0)</f>
        <v/>
      </c>
      <c r="GJ182" s="68">
        <f>IF(GH182&gt;0,GI182-$V182,0)</f>
        <v/>
      </c>
      <c r="GK182" s="68">
        <f>IF(GH182&gt;0,(GH182-GK$10)/GK$10,0)</f>
        <v/>
      </c>
      <c r="GL182" s="68" t="n"/>
      <c r="GM182" s="15">
        <f>IF(GH182&gt;0,(GH182-GH$10)/GH$10,0)</f>
        <v/>
      </c>
      <c r="GO182" s="13" t="n">
        <v>26.99</v>
      </c>
      <c r="GP182" s="68">
        <f>IF(GO182&gt;0,((GO182-GO181)/GO181),0)</f>
        <v/>
      </c>
      <c r="GQ182" s="68">
        <f>IF(GO182&gt;0,GP182-$V182,0)</f>
        <v/>
      </c>
      <c r="GR182" s="68" t="n"/>
      <c r="GS182" s="68" t="n"/>
      <c r="GT182" s="15">
        <f>IF(GO182&gt;0,(GO182-GO$10)/GO$10,0)</f>
        <v/>
      </c>
      <c r="GV182" s="13" t="n">
        <v>16.63</v>
      </c>
      <c r="GW182" s="68">
        <f>IF(GV182&gt;0,((GV182-GV181)/GV181),0)</f>
        <v/>
      </c>
      <c r="GX182" s="68">
        <f>IF(GV182&gt;0,GW182-$V182,0)</f>
        <v/>
      </c>
      <c r="GY182" s="68">
        <f>IF(GV182&gt;0,(GV182-GY$10)/GY$10,0)</f>
        <v/>
      </c>
      <c r="GZ182" s="68" t="n"/>
      <c r="HA182" s="15">
        <f>IF(GV182&gt;0,(GV182-GV$10)/GV$10,0)</f>
        <v/>
      </c>
      <c r="HD182" s="13" t="n">
        <v>347.79</v>
      </c>
      <c r="HE182" s="68">
        <f>IF(HD182&gt;0,((HD182-HD181)/HD181),0)</f>
        <v/>
      </c>
      <c r="HF182" s="68">
        <f>IF(HD182&gt;0,HE182-$V182,0)</f>
        <v/>
      </c>
      <c r="HG182" s="68">
        <f>IF(HD182&gt;0,(HD182-HG$10)/HG$10,0)</f>
        <v/>
      </c>
      <c r="HH182" s="68" t="n"/>
      <c r="HI182" s="15">
        <f>IF(HD182&gt;0,(HD182-HD$10)/HD$10,0)</f>
        <v/>
      </c>
      <c r="HK182" s="13" t="n">
        <v>65.66</v>
      </c>
      <c r="HL182" s="68">
        <f>IF(HK182&gt;0,((HK182-HK181)/HK181),0)</f>
        <v/>
      </c>
      <c r="HM182" s="68">
        <f>IF(HK182&gt;0,HL182-$V182,0)</f>
        <v/>
      </c>
      <c r="HN182" s="68">
        <f>IF(HK182&gt;0,(HK182-HN$10)/HN$10,0)</f>
        <v/>
      </c>
      <c r="HO182" s="68" t="n"/>
      <c r="HP182" s="15">
        <f>IF(HK182&gt;0,(HK182-HK$10)/HK$10,0)</f>
        <v/>
      </c>
      <c r="HR182" s="13" t="n">
        <v>112.54</v>
      </c>
      <c r="HS182" s="68">
        <f>IF(HR182&gt;0,((HR182-HR181)/HR181),0)</f>
        <v/>
      </c>
      <c r="HT182" s="68">
        <f>IF(HR182&gt;0,HS182-$V182,0)</f>
        <v/>
      </c>
      <c r="HU182" s="68">
        <f>IF(HR182&gt;0,(HR182-HU$10)/HU$10,0)</f>
        <v/>
      </c>
      <c r="HV182" s="68" t="n"/>
      <c r="HW182" s="15">
        <f>IF(HR182&gt;0,(HR182-HR$10)/HR$10,0)</f>
        <v/>
      </c>
      <c r="HY182" s="13" t="n">
        <v>177.33</v>
      </c>
      <c r="HZ182" s="68">
        <f>IF(HY182&gt;0,((HY182-HY181)/HY181),0)</f>
        <v/>
      </c>
      <c r="IA182" s="68">
        <f>IF(HY182&gt;0,HZ182-$V182,0)</f>
        <v/>
      </c>
      <c r="IB182" s="68">
        <f>IF(HY182&gt;0,(HY182-IB$10)/IB$10,0)</f>
        <v/>
      </c>
      <c r="IC182" s="68" t="n"/>
      <c r="ID182" s="15">
        <f>IF(HY182&gt;0,(HY182-HY$10)/HY$10,0)</f>
        <v/>
      </c>
      <c r="IF182" s="13" t="n">
        <v>369.57</v>
      </c>
      <c r="IG182" s="68">
        <f>IF(IF182&gt;0,((IF182-IF181)/IF181),0)</f>
        <v/>
      </c>
      <c r="IH182" s="68">
        <f>IF(IF182&gt;0,IG182-$V182,0)</f>
        <v/>
      </c>
      <c r="II182" s="68">
        <f>IF(IF182&gt;0,(IF182-II$10)/II$10,0)</f>
        <v/>
      </c>
      <c r="IJ182" s="68" t="n"/>
      <c r="IK182" s="15">
        <f>IF(IF182&gt;0,(IF182-IF$10)/IF$10,0)</f>
        <v/>
      </c>
      <c r="IM182" s="13" t="n">
        <v>271.78</v>
      </c>
      <c r="IN182" s="68">
        <f>IF(IM182&gt;0,((IM182-IM181)/IM181),0)</f>
        <v/>
      </c>
      <c r="IO182" s="68">
        <f>IF(IM182&gt;0,IN182-$V182,0)</f>
        <v/>
      </c>
      <c r="IP182" s="68">
        <f>IF(IM182&gt;0,(IM182-IP$10)/IP$10,0)</f>
        <v/>
      </c>
      <c r="IQ182" s="68" t="n"/>
      <c r="IR182" s="15">
        <f>IF(IM182&gt;0,(IM182-IM$10)/IM$10,0)</f>
        <v/>
      </c>
      <c r="IT182" s="13" t="n">
        <v>79.47</v>
      </c>
      <c r="IU182" s="68">
        <f>IF(IT182&gt;0,((IT182-IT181)/IT181),0)</f>
        <v/>
      </c>
      <c r="IV182" s="68">
        <f>IF(IT182&gt;0,IU182-$V182,0)</f>
        <v/>
      </c>
      <c r="IW182" s="68">
        <f>IF(IT182&gt;0,(IT182-IW$10)/IW$10,0)</f>
        <v/>
      </c>
      <c r="IX182" s="68" t="n"/>
      <c r="IY182" s="15">
        <f>IF(IT182&gt;0,(IT182-IT$10)/IT$10,0)</f>
        <v/>
      </c>
      <c r="JA182" s="13" t="n">
        <v>751.98</v>
      </c>
      <c r="JB182" s="68">
        <f>IF(JA182&gt;0,((JA182-JA181)/JA181),0)</f>
        <v/>
      </c>
      <c r="JC182" s="68">
        <f>IF(JA182&gt;0,JB182-$V182,0)</f>
        <v/>
      </c>
      <c r="JD182" s="68">
        <f>IF(JA182&gt;0,(JA182-JD$10)/JD$10,0)</f>
        <v/>
      </c>
      <c r="JE182" s="68" t="n"/>
      <c r="JF182" s="15">
        <f>IF(JA182&gt;0,(JA182-JA$10)/JA$10,0)</f>
        <v/>
      </c>
      <c r="JH182" s="13" t="n">
        <v>500.37</v>
      </c>
      <c r="JI182" s="68">
        <f>IF(JH182&gt;0,((JH182-JH181)/JH181),0)</f>
        <v/>
      </c>
      <c r="JJ182" s="68">
        <f>IF(JH182&gt;0,JI182-$V182,0)</f>
        <v/>
      </c>
      <c r="JK182" s="68">
        <f>IF(JH182&gt;0,(JH182-JK$10)/JK$10,0)</f>
        <v/>
      </c>
      <c r="JL182" s="68" t="n"/>
      <c r="JM182" s="15">
        <f>IF(JH182&gt;0,(JH182-JH$10)/JH$10,0)</f>
        <v/>
      </c>
      <c r="JO182" s="13" t="n">
        <v>28.1</v>
      </c>
      <c r="JP182" s="68">
        <f>IF(JO182&gt;0,((JO182-JO181)/JO181),0)</f>
        <v/>
      </c>
      <c r="JQ182" s="68">
        <f>IF(JO182&gt;0,JP182-$V182,0)</f>
        <v/>
      </c>
      <c r="JR182" s="68">
        <f>IF(JO182&gt;0,(JO182-JR$10)/JR$10,0)</f>
        <v/>
      </c>
      <c r="JS182" s="68" t="n"/>
      <c r="JT182" s="15">
        <f>IF(JO182&gt;0,(JO182-JO$10)/JO$10,0)</f>
        <v/>
      </c>
      <c r="JV182" s="13" t="n">
        <v>2.45</v>
      </c>
      <c r="JW182" s="68">
        <f>IF(JV182&gt;0,((JV182-JV181)/JV181),0)</f>
        <v/>
      </c>
      <c r="JX182" s="68">
        <f>IF(JV182&gt;0,JW182-$V182,0)</f>
        <v/>
      </c>
      <c r="JY182" s="68">
        <f>IF(JV182&gt;0,(JV182-JY$10)/JY$10,0)</f>
        <v/>
      </c>
      <c r="JZ182" s="68" t="n"/>
      <c r="KA182" s="15">
        <f>IF(JV182&gt;0,(JV182-JV$10)/JV$10,0)</f>
        <v/>
      </c>
      <c r="KC182" s="13" t="n">
        <v>23.29</v>
      </c>
      <c r="KD182" s="68">
        <f>IF(KC182&gt;0,((KC182-KC181)/KC181),0)</f>
        <v/>
      </c>
      <c r="KE182" s="68">
        <f>IF(KC182&gt;0,KD182-$V182,0)</f>
        <v/>
      </c>
      <c r="KF182" s="68">
        <f>IF(KC182&gt;0,(KC182-KF$10)/KF$10,0)</f>
        <v/>
      </c>
      <c r="KG182" s="68" t="n"/>
      <c r="KH182" s="15">
        <f>IF(KC182&gt;0,(KC182-KC$10)/KC$10,0)</f>
        <v/>
      </c>
      <c r="KI182" s="18" t="n"/>
      <c r="KJ182" s="13" t="n">
        <v>163.96</v>
      </c>
      <c r="KK182" s="68">
        <f>IF(KJ182&gt;0,((KJ182-KJ181)/KJ181),0)</f>
        <v/>
      </c>
      <c r="KL182" s="68">
        <f>IF(KJ182&gt;0,KK182-$V182,0)</f>
        <v/>
      </c>
      <c r="KM182" s="68">
        <f>IF(KJ182&gt;0,(KJ182-KM$10)/KM$10,0)</f>
        <v/>
      </c>
      <c r="KN182" s="68" t="n"/>
      <c r="KO182" s="15">
        <f>IF(KJ182&gt;0,(KJ182-KJ$10)/KJ$10,0)</f>
        <v/>
      </c>
      <c r="KQ182" s="13" t="n">
        <v>1.86</v>
      </c>
      <c r="KR182" s="68">
        <f>IF(KQ182&gt;0,((KQ182-KQ181)/KQ181),0)</f>
        <v/>
      </c>
      <c r="KS182" s="68">
        <f>IF(KQ182&gt;0,KR182-$V182,0)</f>
        <v/>
      </c>
      <c r="KT182" s="68">
        <f>IF(KQ182&gt;0,(KQ182-KT$10)/KT$10,0)</f>
        <v/>
      </c>
      <c r="KU182" s="68" t="n"/>
      <c r="KV182" s="15">
        <f>IF(KQ182&gt;0,(KQ182-KQ$10)/KQ$10,0)</f>
        <v/>
      </c>
      <c r="KW182" s="18" t="n"/>
      <c r="KX182" s="13" t="n">
        <v>48.89</v>
      </c>
      <c r="KY182" s="68">
        <f>IF(KX182&gt;0,((KX182-KX181)/KX181),0)</f>
        <v/>
      </c>
      <c r="KZ182" s="68">
        <f>IF(KX182&gt;0,KY182-$V182,0)</f>
        <v/>
      </c>
      <c r="LA182" s="68">
        <f>IF(KX182&gt;0,(KX182-LA$10)/LA$10,0)</f>
        <v/>
      </c>
      <c r="LB182" s="68" t="n"/>
      <c r="LC182" s="15">
        <f>IF(KX182&gt;0,(KX182-KX$10)/KX$10,0)</f>
        <v/>
      </c>
      <c r="LD182" s="18" t="n"/>
      <c r="LE182" s="13" t="n">
        <v>51.15</v>
      </c>
      <c r="LF182" s="68">
        <f>IF(LE182&gt;0,((LE182-LE181)/LE181),0)</f>
        <v/>
      </c>
      <c r="LG182" s="68">
        <f>IF(LE182&gt;0,LF182-$V182,0)</f>
        <v/>
      </c>
      <c r="LH182" s="68">
        <f>IF(LE182&gt;0,(LE182-LH$10)/LH$10,0)</f>
        <v/>
      </c>
      <c r="LI182" s="68" t="n"/>
      <c r="LJ182" s="15">
        <f>IF(LE182&gt;0,(LE182-LE$10)/LE$10,0)</f>
        <v/>
      </c>
      <c r="LL182" s="13" t="n">
        <v>152.85</v>
      </c>
      <c r="LM182" s="68">
        <f>IF(LL182&gt;0,((LL182-LL181)/LL181),0)</f>
        <v/>
      </c>
      <c r="LN182" s="68">
        <f>IF(LL182&gt;0,LM182-$V182,0)</f>
        <v/>
      </c>
      <c r="LO182" s="68">
        <f>IF(LL182&gt;0,(LL182-LO$10)/LO$10,0)</f>
        <v/>
      </c>
      <c r="LP182" s="68" t="n"/>
      <c r="LQ182" s="15">
        <f>IF(LL182&gt;0,(LL182-LL$10)/LL$10,0)</f>
        <v/>
      </c>
      <c r="LS182" s="13" t="n">
        <v>22.93</v>
      </c>
      <c r="LT182" s="68">
        <f>IF(LS182&gt;0,((LS182-LS181)/LS181),0)</f>
        <v/>
      </c>
      <c r="LU182" s="68">
        <f>IF(LS182&gt;0,LT182-$V182,0)</f>
        <v/>
      </c>
      <c r="LV182" s="68" t="n"/>
      <c r="LW182" s="68" t="n"/>
      <c r="LX182" s="15">
        <f>IF(LS182&gt;0,(LS182-LS$10)/LS$10,0)</f>
        <v/>
      </c>
      <c r="LZ182" s="13" t="n">
        <v>16.26</v>
      </c>
      <c r="MA182" s="68">
        <f>IF(LZ182&gt;0,((LZ182-LZ181)/LZ181),0)</f>
        <v/>
      </c>
      <c r="MB182" s="68">
        <f>IF(LZ182&gt;0,MA182-$V182,0)</f>
        <v/>
      </c>
      <c r="MC182" s="68">
        <f>IF(LZ182&gt;0,(LZ182-MC$10)/MC$10,0)</f>
        <v/>
      </c>
      <c r="MD182" s="68" t="n"/>
      <c r="ME182" s="15">
        <f>IF(LZ182&gt;0,(LZ182-LZ$10)/LZ$10,0)</f>
        <v/>
      </c>
      <c r="MG182" s="13" t="n">
        <v>73.78</v>
      </c>
      <c r="MH182" s="68">
        <f>IF(MG182&gt;0,((MG182-MG181)/MG181),0)</f>
        <v/>
      </c>
      <c r="MI182" s="68">
        <f>IF(MG182&gt;0,MH182-$V182,0)</f>
        <v/>
      </c>
      <c r="MJ182" s="68">
        <f>IF(MG182&gt;0,(MG182-MJ$10)/MJ$10,0)</f>
        <v/>
      </c>
      <c r="MK182" s="68" t="n"/>
      <c r="ML182" s="15">
        <f>IF(MG182&gt;0,(MG182-MG$10)/MG$10,0)</f>
        <v/>
      </c>
      <c r="MN182" s="13" t="n">
        <v>166.13</v>
      </c>
      <c r="MO182" s="68">
        <f>IF(MN182&gt;0,((MN182-MN181)/MN181),0)</f>
        <v/>
      </c>
      <c r="MP182" s="68">
        <f>IF(MN182&gt;0,MO182-$V182,0)</f>
        <v/>
      </c>
      <c r="MQ182" s="68">
        <f>IF(MN182&gt;0,(MN182-MQ$10)/MQ$10,0)</f>
        <v/>
      </c>
      <c r="MR182" s="68" t="n"/>
      <c r="MS182" s="15">
        <f>IF(MN182&gt;0,(MN182-MN$10)/MN$10,0)</f>
        <v/>
      </c>
      <c r="MU182" s="13" t="n">
        <v>17.25</v>
      </c>
      <c r="MV182" s="68">
        <f>IF(MU182&gt;0,((MU182-MU181)/MU181),0)</f>
        <v/>
      </c>
      <c r="MW182" s="68">
        <f>IF(MU182&gt;0,MV182-$V182,0)</f>
        <v/>
      </c>
      <c r="MX182" s="68">
        <f>IF(MU182&gt;0,(MU182-MX$10)/MX$10,0)</f>
        <v/>
      </c>
      <c r="MY182" s="68" t="n"/>
      <c r="MZ182" s="15">
        <f>IF(MU182&gt;0,(MU182-MU$10)/MU$10,0)</f>
        <v/>
      </c>
      <c r="NB182" s="13" t="n">
        <v>283.43</v>
      </c>
      <c r="NC182" s="68">
        <f>IF(NB182&gt;0,((NB182-NB181)/NB181),0)</f>
        <v/>
      </c>
      <c r="ND182" s="68">
        <f>IF(NB182&gt;0,NC182-$V182,0)</f>
        <v/>
      </c>
      <c r="NE182" s="68">
        <f>IF(NB182&gt;0,(NB182-NE$10)/NE$10,0)</f>
        <v/>
      </c>
      <c r="NF182" s="68" t="n"/>
      <c r="NG182" s="15">
        <f>IF(NB182&gt;0,(NB182-NB$10)/NB$10,0)</f>
        <v/>
      </c>
      <c r="NI182" s="13" t="n">
        <v>10.96</v>
      </c>
      <c r="NJ182" s="68">
        <f>IF(NI182&gt;0,((NI182-NI181)/NI181),0)</f>
        <v/>
      </c>
      <c r="NK182" s="68">
        <f>IF(NI182&gt;0,NJ182-$V182,0)</f>
        <v/>
      </c>
      <c r="NL182" s="68">
        <f>IF(NI182&gt;0,(NI182-NL$10)/NL$10,0)</f>
        <v/>
      </c>
      <c r="NM182" s="68" t="n"/>
      <c r="NN182" s="15">
        <f>IF(NI182&gt;0,(NI182-NI$10)/NI$10,0)</f>
        <v/>
      </c>
      <c r="NP182" s="13" t="n">
        <v>643.5599999999999</v>
      </c>
      <c r="NQ182" s="68">
        <f>IF(NP182&gt;0,((NP182-NP181)/NP181),0)</f>
        <v/>
      </c>
      <c r="NR182" s="68">
        <f>IF(NP182&gt;0,NQ182-$V182,0)</f>
        <v/>
      </c>
      <c r="NS182" s="68">
        <f>IF(NP182&gt;0,(NP182-NS$10)/NS$10,0)</f>
        <v/>
      </c>
      <c r="NT182" s="68" t="n"/>
      <c r="NU182" s="15">
        <f>IF(NP182&gt;0,(NP182-NP$10)/NP$10,0)</f>
        <v/>
      </c>
      <c r="NW182" s="13" t="n">
        <v>239.17</v>
      </c>
      <c r="NX182" s="68">
        <f>IF(NW182&gt;0,((NW182-NW181)/NW181),0)</f>
        <v/>
      </c>
      <c r="NY182" s="68">
        <f>IF(NW182&gt;0,NX182-$V182,0)</f>
        <v/>
      </c>
      <c r="NZ182" s="68">
        <f>IF(NW182&gt;0,(NW182-NZ$10)/NZ$10,0)</f>
        <v/>
      </c>
      <c r="OA182" s="68" t="n"/>
      <c r="OB182" s="15">
        <f>IF(NW182&gt;0,(NW182-NW$10)/NW$10,0)</f>
        <v/>
      </c>
      <c r="OD182" s="13" t="n">
        <v>2.85</v>
      </c>
      <c r="OE182" s="68">
        <f>IF(OD182&gt;0,((OD182-OD181)/OD181),0)</f>
        <v/>
      </c>
      <c r="OF182" s="68">
        <f>IF(OD182&gt;0,OE182-$V182,0)</f>
        <v/>
      </c>
      <c r="OG182" s="68">
        <f>IF(OD182&gt;0,(OD182-OG$10)/OG$10,0)</f>
        <v/>
      </c>
      <c r="OH182" s="68" t="n"/>
      <c r="OI182" s="15">
        <f>IF(OD182&gt;0,(OD182-OD$10)/OD$10,0)</f>
        <v/>
      </c>
      <c r="OK182" s="13" t="n">
        <v>219.3</v>
      </c>
      <c r="OL182" s="68">
        <f>IF(OK182&gt;0,((OK182-OK181)/OK181),0)</f>
        <v/>
      </c>
      <c r="OM182" s="68">
        <f>IF(OK182&gt;0,OL182-$V182,0)</f>
        <v/>
      </c>
      <c r="ON182" s="68">
        <f>IF(OK182&gt;0,(OK182-ON$10)/ON$10,0)</f>
        <v/>
      </c>
      <c r="OO182" s="68" t="n"/>
      <c r="OP182" s="15">
        <f>IF(OK182&gt;0,(OK182-OK$10)/OK$10,0)</f>
        <v/>
      </c>
      <c r="OR182" s="13" t="n">
        <v>5.12</v>
      </c>
      <c r="OS182" s="68">
        <f>IF(OR182&gt;0,((OR182-OR181)/OR181),0)</f>
        <v/>
      </c>
      <c r="OT182" s="68">
        <f>IF(OR182&gt;0,OS182-$V182,0)</f>
        <v/>
      </c>
      <c r="OU182" s="68">
        <f>IF(OR182&gt;0,(OR182-OU$10)/OU$10,0)</f>
        <v/>
      </c>
      <c r="OV182" s="68" t="n"/>
      <c r="OW182" s="15">
        <f>IF(OR182&gt;0,(OR182-OR$10)/OR$10,0)</f>
        <v/>
      </c>
      <c r="OY182" s="13" t="n">
        <v>155</v>
      </c>
      <c r="OZ182" s="68">
        <f>IF(OY182&gt;0,((OY182-OY181)/OY181),0)</f>
        <v/>
      </c>
      <c r="PA182" s="68">
        <f>IF(OY182&gt;0,OZ182-$V182,0)</f>
        <v/>
      </c>
      <c r="PB182" s="68">
        <f>IF(OY182&gt;0,(OY182-PB$10)/PB$10,0)</f>
        <v/>
      </c>
      <c r="PC182" s="68" t="n"/>
      <c r="PD182" s="15">
        <f>IF(OY182&gt;0,(OY182-OY$10)/OY$10,0)</f>
        <v/>
      </c>
      <c r="PE182" s="18" t="n"/>
      <c r="PF182" s="13" t="n">
        <v>275.64</v>
      </c>
      <c r="PG182" s="68">
        <f>IF(PF182&gt;0,((PF182-PF181)/PF181),0)</f>
        <v/>
      </c>
      <c r="PH182" s="68">
        <f>IF(PF182&gt;0,PG182-$V182,0)</f>
        <v/>
      </c>
      <c r="PI182" s="68">
        <f>IF(PF182&gt;0,(PF182-PI$10)/PI$10,0)</f>
        <v/>
      </c>
      <c r="PJ182" s="68" t="n"/>
      <c r="PK182" s="15">
        <f>IF(PF182&gt;0,(PF182-PF$10)/PF$10,0)</f>
        <v/>
      </c>
      <c r="PM182" s="13" t="n"/>
      <c r="PN182" s="68">
        <f>IF(PM182&gt;0,((PM182-PM181)/PM181),0)</f>
        <v/>
      </c>
      <c r="PO182" s="68">
        <f>PN182-$V182</f>
        <v/>
      </c>
      <c r="PP182" s="68">
        <f>IF(PM182&gt;0,(PM182-PP$10)/PP$10,0)</f>
        <v/>
      </c>
      <c r="PQ182" s="68" t="n"/>
      <c r="PR182" s="15">
        <f>IF(PM182&gt;0,(PM182-PM$10)/PM$10,0)</f>
        <v/>
      </c>
      <c r="PT182" s="13" t="n">
        <v>12.63</v>
      </c>
      <c r="PU182" s="68">
        <f>IF(PT182&gt;0,((PT182-PT181)/PT181),0)</f>
        <v/>
      </c>
      <c r="PV182" s="68">
        <f>IF(PT182&gt;0,PU182-$V182,0)</f>
        <v/>
      </c>
      <c r="PW182" s="68">
        <f>IF(PT182&gt;0,(PT182-PW$10)/PW$10,0)</f>
        <v/>
      </c>
      <c r="PX182" s="68" t="n"/>
      <c r="PY182" s="15">
        <f>IF(PT182&gt;0,(PT182-PT$10)/PT$10,0)</f>
        <v/>
      </c>
      <c r="QA182" s="13" t="n">
        <v>297.64</v>
      </c>
      <c r="QB182" s="68">
        <f>IF(QA182&gt;0,((QA182-QA181)/QA181),0)</f>
        <v/>
      </c>
      <c r="QC182" s="68">
        <f>IF(QA182&gt;0,QB182-$V182,0)</f>
        <v/>
      </c>
      <c r="QD182" s="68">
        <f>IF(QA182&gt;0,(QA182-QD$10)/QD$10,0)</f>
        <v/>
      </c>
      <c r="QE182" s="68" t="n"/>
      <c r="QF182" s="15">
        <f>IF(QA182&gt;0,(QA182-QA$10)/QA$10,0)</f>
        <v/>
      </c>
      <c r="QH182" s="13" t="n">
        <v>1.75</v>
      </c>
      <c r="QI182" s="68">
        <f>IF(QH182&gt;0,((QH182-QH181)/QH181),0)</f>
        <v/>
      </c>
      <c r="QJ182" s="68">
        <f>IF(QH182&gt;0,QI182-$V182,0)</f>
        <v/>
      </c>
      <c r="QK182" s="68">
        <f>IF(QH182&gt;0,(QH182-QK$10)/QK$10,0)</f>
        <v/>
      </c>
      <c r="QL182" s="68" t="n"/>
      <c r="QM182" s="15">
        <f>IF(QH182&gt;0,(QH182-QH$10)/QH$10,0)</f>
        <v/>
      </c>
      <c r="QO182" s="13" t="n">
        <v>13.87</v>
      </c>
      <c r="QP182" s="68">
        <f>IF(QO182&gt;0,((QO182-QO181)/QO181),0)</f>
        <v/>
      </c>
      <c r="QQ182" s="68">
        <f>IF(QO182&gt;0,QP182-$V182,0)</f>
        <v/>
      </c>
      <c r="QR182" s="68">
        <f>IF(QO182&gt;0,(QO182-QR$10)/QR$10,0)</f>
        <v/>
      </c>
      <c r="QS182" s="68" t="n"/>
      <c r="QT182" s="15">
        <f>IF(QO182&gt;0,(QO182-QO$10)/QO$10,0)</f>
        <v/>
      </c>
      <c r="QV182" s="13" t="n">
        <v>2.48</v>
      </c>
      <c r="QW182" s="68">
        <f>IF(QV182&gt;0,((QV182-QV181)/QV181),0)</f>
        <v/>
      </c>
      <c r="QX182" s="68">
        <f>IF(QV182&gt;0,QW182-$V182,0)</f>
        <v/>
      </c>
      <c r="QY182" s="68">
        <f>IF(QV182&gt;0,(QV182-QY$10)/QY$10,0)</f>
        <v/>
      </c>
      <c r="QZ182" s="68" t="n"/>
      <c r="RA182" s="15">
        <f>IF(QV182&gt;0,(QV182-QV$10)/QV$10,0)</f>
        <v/>
      </c>
      <c r="RC182" s="13" t="n">
        <v>49.43</v>
      </c>
      <c r="RD182" s="68">
        <f>IF(RC182&gt;0,((RC182-RC181)/RC181),0)</f>
        <v/>
      </c>
      <c r="RE182" s="68">
        <f>IF(RC182&gt;0,RD182-$V182,0)</f>
        <v/>
      </c>
      <c r="RF182" s="68">
        <f>IF(RC182&gt;0,(RC182-RF$10)/RF$10,0)</f>
        <v/>
      </c>
      <c r="RG182" s="68" t="n"/>
      <c r="RH182" s="15">
        <f>IF(RC182&gt;0,(RC182-RC$10)/RC$10,0)</f>
        <v/>
      </c>
      <c r="RJ182" s="13" t="n">
        <v>260.44</v>
      </c>
      <c r="RK182" s="68">
        <f>IF(RJ182&gt;0,((RJ182-RJ181)/RJ181),0)</f>
        <v/>
      </c>
      <c r="RL182" s="68">
        <f>RK182-$V182</f>
        <v/>
      </c>
      <c r="RM182" s="68">
        <f>IF(RJ182&gt;0,(RJ182-RM$10)/RM$10,0)</f>
        <v/>
      </c>
      <c r="RN182" s="68" t="n"/>
      <c r="RO182" s="15">
        <f>IF(RJ182&gt;0,(RJ182-RJ$10)/RJ$10,0)</f>
        <v/>
      </c>
      <c r="RQ182" s="13" t="n">
        <v>18.52</v>
      </c>
      <c r="RR182" s="68">
        <f>IF(RQ182&gt;0,((RQ182-RQ181)/RQ181),0)</f>
        <v/>
      </c>
      <c r="RS182" s="68">
        <f>RR182-$V182</f>
        <v/>
      </c>
      <c r="RT182" s="68">
        <f>IF(RQ182&gt;0,(RQ182-RT$10)/RT$10,0)</f>
        <v/>
      </c>
      <c r="RU182" s="68" t="n"/>
      <c r="RV182" s="15">
        <f>IF(RQ182&gt;0,(RQ182-RQ$10)/RQ$10,0)</f>
        <v/>
      </c>
      <c r="RX182" s="13" t="n">
        <v>166.74</v>
      </c>
      <c r="RY182" s="68">
        <f>IF(RX182&gt;0,((RX182-RX181)/RX181),0)</f>
        <v/>
      </c>
      <c r="RZ182" s="68">
        <f>RY182-$V182</f>
        <v/>
      </c>
      <c r="SA182" s="68">
        <f>IF(RX182&gt;0,(RX182-SA$10)/SA$10,0)</f>
        <v/>
      </c>
      <c r="SB182" s="68" t="n"/>
      <c r="SC182" s="15">
        <f>IF(RX182&gt;0,(RX182-RX$10)/RX$10,0)</f>
        <v/>
      </c>
      <c r="SE182" s="13" t="n">
        <v>16.19</v>
      </c>
      <c r="SF182" s="68">
        <f>IF(SE182&gt;0,((SE182-SE181)/SE181),0)</f>
        <v/>
      </c>
      <c r="SG182" s="68">
        <f>SF182-$V182</f>
        <v/>
      </c>
      <c r="SH182" s="68">
        <f>IF(SE182&gt;0,(SE182-SH$10)/SH$10,0)</f>
        <v/>
      </c>
      <c r="SI182" s="68" t="n"/>
      <c r="SJ182" s="15">
        <f>IF(SE182&gt;0,(SE182-SE$10)/SE$10,0)</f>
        <v/>
      </c>
      <c r="SL182" s="13" t="n">
        <v>2.03</v>
      </c>
      <c r="SM182" s="68">
        <f>IF(SL182&gt;0,((SL182-SL181)/SL181),0)</f>
        <v/>
      </c>
      <c r="SN182" s="68">
        <f>SM182-$V182</f>
        <v/>
      </c>
      <c r="SO182" s="68">
        <f>IF(SL182&gt;0,(SL182-SO$10)/SO$10,0)</f>
        <v/>
      </c>
      <c r="SP182" s="68" t="n"/>
      <c r="SQ182" s="15">
        <f>IF(SL182&gt;0,(SL182-SL$10)/SL$10,0)</f>
        <v/>
      </c>
      <c r="SS182" s="13" t="n">
        <v>16.04</v>
      </c>
      <c r="ST182" s="68">
        <f>IF(SS182&gt;0,((SS182-SS181)/SS181),0)</f>
        <v/>
      </c>
      <c r="SU182" s="68">
        <f>ST182-$V182</f>
        <v/>
      </c>
      <c r="SV182" s="68">
        <f>IF(SS182&gt;0,(SS182-SV$10)/SV$10,0)</f>
        <v/>
      </c>
      <c r="SW182" s="68" t="n"/>
      <c r="SX182" s="15">
        <f>IF(SS182&gt;0,(SS182-SS$10)/SS$10,0)</f>
        <v/>
      </c>
      <c r="SZ182" s="13" t="n">
        <v>62.44</v>
      </c>
      <c r="TA182" s="68">
        <f>IF(SZ182&gt;0,((SZ182-SZ181)/SZ181),0)</f>
        <v/>
      </c>
      <c r="TB182" s="68">
        <f>TA182-$V182</f>
        <v/>
      </c>
      <c r="TC182" s="68">
        <f>IF(SZ182&gt;0,(SZ182-TC$10)/TC$10,0)</f>
        <v/>
      </c>
      <c r="TD182" s="68" t="n"/>
      <c r="TE182" s="15">
        <f>IF(SZ182&gt;0,(SZ182-SZ$10)/SZ$10,0)</f>
        <v/>
      </c>
      <c r="TG182" s="587" t="n">
        <v>0.2195</v>
      </c>
      <c r="TH182" s="68">
        <f>IF(TG182&gt;0,((TG182-TG181)/TG181),0)</f>
        <v/>
      </c>
      <c r="TI182" s="68">
        <f>TH182-$V182</f>
        <v/>
      </c>
      <c r="TJ182" s="68">
        <f>IF(TG182&gt;0,(TG182-TJ$10)/TJ$10,0)</f>
        <v/>
      </c>
      <c r="TK182" s="68" t="n"/>
      <c r="TL182" s="15">
        <f>IF(TG182&gt;0,(TG182-TG$10)/TG$10,0)</f>
        <v/>
      </c>
      <c r="TN182" s="13" t="n">
        <v>89.65000000000001</v>
      </c>
      <c r="TO182" s="68">
        <f>IF(TN182&gt;0,((TN182-TN181)/TN181),0)</f>
        <v/>
      </c>
      <c r="TP182" s="68">
        <f>TO182-$V182</f>
        <v/>
      </c>
      <c r="TQ182" s="68">
        <f>IF(TN182&gt;0,(TN182-TQ$10)/TQ$10,0)</f>
        <v/>
      </c>
      <c r="TR182" s="68" t="n"/>
      <c r="TS182" s="15">
        <f>IF(TN182&gt;0,(TN182-TN$10)/TN$10,0)</f>
        <v/>
      </c>
      <c r="TU182" s="587" t="n">
        <v>3.75</v>
      </c>
      <c r="TV182" s="68">
        <f>IF(TU182&gt;0,((TU182-TU181)/TU181),0)</f>
        <v/>
      </c>
      <c r="TW182" s="68">
        <f>TV182-$V182</f>
        <v/>
      </c>
      <c r="TX182" s="68">
        <f>IF(TU182&gt;0,(TU182-TX$10)/TX$10,0)</f>
        <v/>
      </c>
      <c r="TY182" s="68" t="n"/>
      <c r="TZ182" s="15">
        <f>IF(TU182&gt;0,(TU182-TU$10)/TU$10,0)</f>
        <v/>
      </c>
      <c r="UB182" s="587" t="n"/>
      <c r="UC182" s="68">
        <f>IF(UB182&gt;0,((UB182-UB181)/UB181),0)</f>
        <v/>
      </c>
      <c r="UD182" s="68">
        <f>UC182-$V182</f>
        <v/>
      </c>
      <c r="UE182" s="68">
        <f>IF(UB182&gt;0,(UB182-UE$10)/UE$10,0)</f>
        <v/>
      </c>
      <c r="UF182" s="68" t="n"/>
      <c r="UG182" s="15">
        <f>IF(UB182&gt;0,(UB182-UB$10)/UB$10,0)</f>
        <v/>
      </c>
      <c r="UI182" s="587" t="n"/>
      <c r="UJ182" s="68">
        <f>IF(UI182&gt;0,((UI182-UI181)/UI181),0)</f>
        <v/>
      </c>
      <c r="UK182" s="68">
        <f>UJ182-$V182</f>
        <v/>
      </c>
      <c r="UL182" s="68">
        <f>IF(UI182&gt;0,(UI182-UL$10)/UL$10,0)</f>
        <v/>
      </c>
      <c r="UM182" s="68" t="n"/>
      <c r="UN182" s="15">
        <f>IF(UI182&gt;0,(UI182-UI$10)/UI$10,0)</f>
        <v/>
      </c>
      <c r="UP182" s="587" t="n"/>
      <c r="UQ182" s="68">
        <f>IF(UP182&gt;0,((UP182-UP181)/UP181),0)</f>
        <v/>
      </c>
      <c r="UR182" s="68">
        <f>UQ182-$V182</f>
        <v/>
      </c>
      <c r="US182" s="68">
        <f>IF(UP182&gt;0,(UP182-US$10)/US$10,0)</f>
        <v/>
      </c>
      <c r="UT182" s="68" t="n"/>
      <c r="UU182" s="15">
        <f>IF(UP182&gt;0,(UP182-UP$10)/UP$10,0)</f>
        <v/>
      </c>
      <c r="UW182" s="587" t="n"/>
      <c r="UX182" s="68">
        <f>IF(UW182&gt;0,((UW182-UW181)/UW181),0)</f>
        <v/>
      </c>
      <c r="UY182" s="68">
        <f>UX182-$V182</f>
        <v/>
      </c>
      <c r="UZ182" s="68">
        <f>IF(UW182&gt;0,(UW182-UZ$10)/UZ$10,0)</f>
        <v/>
      </c>
      <c r="VA182" s="68" t="n"/>
      <c r="VB182" s="15">
        <f>IF(UW182&gt;0,(UW182-UW$10)/UW$10,0)</f>
        <v/>
      </c>
      <c r="VD182" s="587" t="n"/>
      <c r="VE182" s="68">
        <f>IF(VD182&gt;0,((VD182-VD181)/VD181),0)</f>
        <v/>
      </c>
      <c r="VF182" s="68">
        <f>VE182-$V182</f>
        <v/>
      </c>
      <c r="VG182" s="68">
        <f>IF(VD182&gt;0,(VD182-VG$10)/VG$10,0)</f>
        <v/>
      </c>
      <c r="VH182" s="68" t="n"/>
      <c r="VI182" s="15">
        <f>IF(VD182&gt;0,(VD182-VD$10)/VD$10,0)</f>
        <v/>
      </c>
      <c r="VM182" s="21">
        <f>IF($C182&gt;0,(($IK$5*IG182)+($GT$5*GP182)+($JM$5*JI182)+($JF$5*JB182)+($IY$5*IU182)+($IR$5*IN182)+($ID$5*HZ182)+($HW$5*HS182)+($HP$5*HL182)+($HI$5*HE182)+($GF$5*GB182)+($FY$5*FU182)+($FR$5*FN182)+($FK$5*FG182)+($FD$5*EZ182)+($EW$5*ES182)+($EP$5*EL182)+($EI$5*EE182)+($EB$5*DX182)+($DU$5*DQ182)+($DN$5*DJ182)+($DG$5*DC182)+($CZ$5*CV182)+($CS$5*CO182)+($CL$5*CH182)+($CE$5*CA182)+($BX$5*BT182)+($BQ$5*BM182)+($BJ$5*BF182)+($BC$5*AY182)+($AV$5*AR182)+($AO$5*AK182)+($AH$5*AD182)+($JT$5*JP182)+($KA$5*JW182)+($KO$5*KK182)+($PR$5*PN182)+($GM$5*GI182)+($HA$5*GW182)+($KV$5*KR182)+($KH$5*KD182)+($LC$5*KY182)+($MS$5*MO182)+($ML$5*MH182)+($ME$5*MA182)+($LX$5*LT182)+($LQ$5*LM182)+($LJ$5*LF182)+(MV182*$MZ$5)+(NC182*$NG$5)+(NJ182*$NN$5)+($OI$5*OE182)+($NU$5*NQ182)+($OB$5*NX182)+($PK$5*PG182)+($OP$5*OL182)+($OW$5*OS182)+($PD$5*OZ182)+(PU182*$PY$5)+(QB182*$QF$5)+(QI182*$QM$5)+(QP182*$QT$5)+(QW182*$RA$5)+(RD182*$RH$5)+(RK182*$RO$5)+(RR182*$RV$5)+(RY182*$SC$5)+(SF182*$SJ$5)+(SM182*$SQ$5)+(ST182*$SX$5)+(TA182*$TE$5))+(TH182*$TL$5)+(TO182*$TS$5))/$VM$5</f>
        <v/>
      </c>
      <c r="VN182" s="538" t="n"/>
      <c r="VO182" s="21">
        <f>IF($C182&gt;0,(($IK$5*II182)+($GT$5*GR182)+($JM$5*JK182)+($JF$5*JD182)+($IY$5*IW182)+($IR$5*IP182)+($ID$5*IB182)+($HW$5*HU182)+($HP$5*HN182)+($HI$5*HG182)+($GF$5*GD182)+($FY$5*FW182)+($FR$5*FP182)+($FK$5*FI182)+($FD$5*FB182)+($EW$5*EU182)+($EP$5*EN182)+($EI$5*EG182)+($EB$5*DZ182)+($DU$5*DS182)+($DN$5*DL182)+($DG$5*DE182)+($CZ$5*CX182)+($CS$5*CQ182)+($CL$5*CJ182)+($CE$5*CC182)+($BX$5*BV182)+($BQ$5*BO182)+($BJ$5*BH182)+($BC$5*BA182)+($AV$5*AT182)+($AO$5*AM182)+($AH$5*AF182)+($KO$5*KM182)+($KH$5*KF182)+($KA$5*JY182)+($JT$5*JR182)+($PR$5*PP182)+($GM$5*GK182)+($HA$5*GY182)+($KV$5*KT182)+($LC$5*LA182)+($MS$5*MQ182)+($ML$5*MJ182)+($ME$5*MC182)+($LX$5*LV182)+($LQ$5*LO182)+($LJ$5*LH182)+(MX182*$MZ$5)+(NE182*$NG$5)+(NL182*$NN$5)+($OI$5*OG182)+($NU$5*NS182)+($OB$5*NZ182)+($PD$5*PB182)+($OW$5*OU182)+($OP$5*ON182)+($PK$5*PI182)+($PY$5*PW182)+($QF$5*QD182)+($QM$5*QK182)+($QT$5*QR182)+($RA$5*QY182)+($RH$5*RF182)+($RO$5*RM182)+(RT182*$RV$5)+(SA182*$SC$5)+(SH182*$SJ$5)+(SO182*$SQ$5)+(SV182*$SX$5)+(TC182*$TE$5)+(TJ182*$TL$5)+(TQ182*$TS$5))/$VM$5,0)</f>
        <v/>
      </c>
      <c r="VP182" s="14" t="n"/>
      <c r="VQ182" s="21">
        <f>IF($C182&gt;0,(($IK$5*IK182)+($GT$5*GT182)+($JM$5*JM182)+($JF$5*JF182)+($IY$5*IY182)+($IR$5*IR182)+($ID$5*ID182)+($HW$5*HW182)+($HP$5*HP182)+($HI$5*HI182)+($GF$5*GF182)+($FY$5*FY182)+($FR$5*FR182)+($FK$5*FK182)+($FD$5*FD182)+($EW$5*EW182)+($EP$5*EP182)+($EI$5*EI182)+($EB$5*EB182)+($DU$5*DU182)+($DN$5*DN182)+($DG$5*DG182)+($CZ$5*CZ182)+($CS$5*CS182)+($CL$5*CL182)+($CE$5*CE182)+($BX$5*BX182)+($BQ$5*BQ182)+($BJ$5*BJ182)+($BC$5*BC182)+($AV$5*AV182)+($AO$5*AO182)+($AH$5*AH182)+($KO$5*KO182)+($PR$5*PR182)+($GM$5*GM182)+($HA$5*HA182)+($KH$5*KH182)+($KA$5*KA182)+($JT$5*JT182)+($KV$5*KV182)+($LC$5*LC182)+($MS$5*MS182)+($ML$5*ML182)+($ME$5*ME182)+($LX$5*LX182)+($LQ$5*LQ182)+($LJ$5*LJ182)+($OI$5*OI182)+($NU$5*NU182)+($NN$5*NN182)+($NG$5*NG182)+($MZ$5*MZ182)+(OB182*$OB$5)+($PD$5*PD182)+($OW$5*OW182)+($OP$5*OP182)+($PK$5*PK182)+(PY182*$PY$5)+(QF182*$QF$5)+(QM182*$QM$5)+(QT182*$QT$5)+(RA182*$RA$5)+(RH182*$RH$5)+(RO182*$RO$5)+(RV182*$RV$5)+(SC182*$SC$5)+(SJ182*$SJ$5)+(SQ182*$SQ$5)+(SX182*$SX$5)+(TE182*$TE$5)+(TL182*$TL$5)+(TS182*$TS$5))/$VM$5,0)</f>
        <v/>
      </c>
    </row>
    <row r="183" ht="16" customHeight="1" s="545">
      <c r="A183" s="127" t="n">
        <v>45911</v>
      </c>
      <c r="B183" s="4">
        <f>A183</f>
        <v/>
      </c>
      <c r="C183" s="13" t="n">
        <v>46107.79</v>
      </c>
      <c r="D183" s="138">
        <f>IF(C183&gt;0,C183-C182,0)</f>
        <v/>
      </c>
      <c r="E183" s="68">
        <f>IF(C183&gt;0,D183/C182,0)</f>
        <v/>
      </c>
      <c r="F183" s="15">
        <f>IF(C183&gt;0,(C183-C$10)/C$10,0)</f>
        <v/>
      </c>
      <c r="G183" s="13" t="n">
        <v>6587.46</v>
      </c>
      <c r="H183" s="138">
        <f>IF(G183&gt;0,G183-G182,0)</f>
        <v/>
      </c>
      <c r="I183" s="68">
        <f>IF(G183&gt;0,H183/G182,0)</f>
        <v/>
      </c>
      <c r="J183" s="15">
        <f>IF(G183&gt;0,(G183-G$10)/G$10,0)</f>
        <v/>
      </c>
      <c r="K183" s="13" t="n">
        <v>22043.07</v>
      </c>
      <c r="L183" s="138">
        <f>IF(K183&gt;0,K183-K182,0)</f>
        <v/>
      </c>
      <c r="M183" s="68">
        <f>IF(K183&gt;0,L183/K182,0)</f>
        <v/>
      </c>
      <c r="N183" s="15">
        <f>IF(K183&gt;0,(K183-K$10)/K$10,0)</f>
        <v/>
      </c>
      <c r="O183" s="13" t="n">
        <v>2421.53</v>
      </c>
      <c r="P183" s="138">
        <f>IF(O183&gt;0,O183-O182,0)</f>
        <v/>
      </c>
      <c r="Q183" s="68">
        <f>IF(O183&gt;0,P183/O182,0)</f>
        <v/>
      </c>
      <c r="R183" s="15">
        <f>IF(O183&gt;0,(O183-O$10)/O$10,0)</f>
        <v/>
      </c>
      <c r="S183" s="18">
        <f>IF(O183&gt;0,(((O183*0.7)*Q183)+((K183*0.9)*M183)+((G183*0.65)*I183)+((C183*0.6)*E183))/(O183+K183+G183+C183),0)</f>
        <v/>
      </c>
      <c r="T183" s="121">
        <f>IF(O183&gt;0,(S183*200)+T182,0)</f>
        <v/>
      </c>
      <c r="U183" s="121">
        <f>T183</f>
        <v/>
      </c>
      <c r="V183" s="134">
        <f>IF(T183&gt;0,(T183-T182)/T182,0)</f>
        <v/>
      </c>
      <c r="W183" s="21">
        <f>IF(T183&gt;0,(T183-T$11)/T$11,0)</f>
        <v/>
      </c>
      <c r="X183" s="18">
        <f>IF(T183&gt;0,((Q183+M183+I183+E183)/4),0)</f>
        <v/>
      </c>
      <c r="Y183" s="353" t="n">
        <v>50443.25</v>
      </c>
      <c r="Z183" s="15" t="n">
        <v>2e-06</v>
      </c>
      <c r="AA183" s="21">
        <f>Z183-$V183</f>
        <v/>
      </c>
      <c r="AC183" s="13" t="n">
        <v>258.02</v>
      </c>
      <c r="AD183" s="68">
        <f>IF(AC183&gt;0,((AC183-AC182)/AC182),0)</f>
        <v/>
      </c>
      <c r="AE183" s="68">
        <f>IF(AC183&gt;0,AD183-$V183,0)</f>
        <v/>
      </c>
      <c r="AF183" s="68">
        <f>IF(AC183&gt;0,(AC183-AF$10)/AF$10,0)</f>
        <v/>
      </c>
      <c r="AG183" s="68" t="n"/>
      <c r="AH183" s="15">
        <f>IF(AC183&gt;0,(AC183-AC$10)/AC$10,0)</f>
        <v/>
      </c>
      <c r="AJ183" s="13" t="n">
        <v>24.64</v>
      </c>
      <c r="AK183" s="68">
        <f>IF(AJ183&gt;0,((AJ183-AJ182)/AJ182),0)</f>
        <v/>
      </c>
      <c r="AL183" s="68">
        <f>IF(AJ183&gt;0,AK183-$V183,0)</f>
        <v/>
      </c>
      <c r="AM183" s="68">
        <f>IF(AJ183&gt;0,(AJ183-AM$10)/AM$10,0)</f>
        <v/>
      </c>
      <c r="AN183" s="68" t="n"/>
      <c r="AO183" s="15">
        <f>IF(AJ183&gt;0,(AJ183-AJ$10)/AJ$10,0)</f>
        <v/>
      </c>
      <c r="AQ183" s="13" t="n">
        <v>24.39</v>
      </c>
      <c r="AR183" s="68">
        <f>IF(AQ183&gt;0,((AQ183-AQ182)/AQ182),0)</f>
        <v/>
      </c>
      <c r="AS183" s="68">
        <f>IF(AQ183&gt;0,AR183-$V183,0)</f>
        <v/>
      </c>
      <c r="AT183" s="68">
        <f>IF(AQ183&gt;0,(AQ183-AT$10)/AT$10,0)</f>
        <v/>
      </c>
      <c r="AU183" s="68" t="n"/>
      <c r="AV183" s="15">
        <f>IF(AQ183&gt;0,(AQ183-AQ$10)/AQ$10,0)</f>
        <v/>
      </c>
      <c r="AX183" s="13" t="n">
        <v>229.31</v>
      </c>
      <c r="AY183" s="68">
        <f>IF(AX183&gt;0,((AX183-AX182)/AX182),0)</f>
        <v/>
      </c>
      <c r="AZ183" s="68">
        <f>IF(AX183&gt;0,AY183-$V183,0)</f>
        <v/>
      </c>
      <c r="BA183" s="68">
        <f>IF(AX183&gt;0,(AX183-BA$10)/BA$10,0)</f>
        <v/>
      </c>
      <c r="BB183" s="68" t="n"/>
      <c r="BC183" s="15">
        <f>IF(AX183&gt;0,(AX183-AX$10)/AX$10,0)</f>
        <v/>
      </c>
      <c r="BE183" s="13" t="n">
        <v>83.25</v>
      </c>
      <c r="BF183" s="68">
        <f>IF(BE183&gt;0,((BE183-BE182)/BE182),0)</f>
        <v/>
      </c>
      <c r="BG183" s="68">
        <f>IF(BE183&gt;0,BF183-$V183,0)</f>
        <v/>
      </c>
      <c r="BH183" s="68" t="n"/>
      <c r="BI183" s="68" t="n"/>
      <c r="BJ183" s="15">
        <f>IF(BE183&gt;0,(BE183-BE$10)/BE$10,0)</f>
        <v/>
      </c>
      <c r="BL183" s="13" t="n">
        <v>78.06999999999999</v>
      </c>
      <c r="BM183" s="68">
        <f>IF(BL183&gt;0,((BL183-BL182)/BL182),0)</f>
        <v/>
      </c>
      <c r="BN183" s="68">
        <f>IF(BL183&gt;0,BM183-$V183,0)</f>
        <v/>
      </c>
      <c r="BO183" s="68">
        <f>IF(BL183&gt;0,(BL183-BO$10)/BO$10,0)</f>
        <v/>
      </c>
      <c r="BP183" s="68" t="n"/>
      <c r="BQ183" s="15">
        <f>IF(BL183&gt;0,(BL183-BL$10)/BL$10,0)</f>
        <v/>
      </c>
      <c r="BS183" s="13" t="n">
        <v>46.07</v>
      </c>
      <c r="BT183" s="68">
        <f>IF(BS183&gt;0,((BS183-BS182)/BS182),0)</f>
        <v/>
      </c>
      <c r="BU183" s="68">
        <f>IF(BS183&gt;0,BT183-$V183,0)</f>
        <v/>
      </c>
      <c r="BV183" s="68">
        <f>IF(BS183&gt;0,(BS183-BV$10)/BV$10,0)</f>
        <v/>
      </c>
      <c r="BW183" s="68" t="n"/>
      <c r="BX183" s="15">
        <f>IF(BS183&gt;0,(BS183-BS$10)/BS$10,0)</f>
        <v/>
      </c>
      <c r="BZ183" s="13" t="n"/>
      <c r="CA183" s="68">
        <f>IF(BZ183&gt;0,((BZ183-BZ182)/BZ182),0)</f>
        <v/>
      </c>
      <c r="CB183" s="68">
        <f>IF(BZ183&gt;0,CA183-$V183,0)</f>
        <v/>
      </c>
      <c r="CC183" s="68">
        <f>IF(BZ183&gt;0,(BZ183-CC$10)/CC$10,0)</f>
        <v/>
      </c>
      <c r="CD183" s="68" t="n"/>
      <c r="CE183" s="15">
        <f>IF(BZ183&gt;0,(BZ183-BZ$10)/BZ$10,0)</f>
        <v/>
      </c>
      <c r="CG183" s="13" t="n">
        <v>30.66</v>
      </c>
      <c r="CH183" s="68">
        <f>IF(CG183&gt;0,((CG183-CG182)/CG182),0)</f>
        <v/>
      </c>
      <c r="CI183" s="68">
        <f>IF(CG183&gt;0,CH183-$V183,0)</f>
        <v/>
      </c>
      <c r="CJ183" s="68">
        <f>IF(CG183&gt;0,(CG183-CJ$10)/CJ$10,0)</f>
        <v/>
      </c>
      <c r="CK183" s="68" t="n"/>
      <c r="CL183" s="15">
        <f>IF(CG183&gt;0,(CG183-CG$10)/CG$10,0)</f>
        <v/>
      </c>
      <c r="CN183" s="13" t="n">
        <v>35.75</v>
      </c>
      <c r="CO183" s="68">
        <f>IF(CN183&gt;0,((CN183-CN182)/CN182),0)</f>
        <v/>
      </c>
      <c r="CP183" s="68">
        <f>IF(CN183&gt;0,CO183-$V183,0)</f>
        <v/>
      </c>
      <c r="CQ183" s="68">
        <f>IF(CN183&gt;0,(CN183-CQ$10)/CQ$10,0)</f>
        <v/>
      </c>
      <c r="CR183" s="68" t="n"/>
      <c r="CS183" s="15">
        <f>IF(CN183&gt;0,(CN183-CN$10)/CN$10,0)</f>
        <v/>
      </c>
      <c r="CU183" s="13" t="n">
        <v>40.71</v>
      </c>
      <c r="CV183" s="68">
        <f>IF(CU183&gt;0,((CU183-CU182)/CU182),0)</f>
        <v/>
      </c>
      <c r="CW183" s="68">
        <f>IF(CU183&gt;0,CV183-$V183,0)</f>
        <v/>
      </c>
      <c r="CX183" s="68">
        <f>IF(CU183&gt;0,(CU183-CX$10)/CX$10,0)</f>
        <v/>
      </c>
      <c r="CY183" s="68" t="n"/>
      <c r="CZ183" s="15">
        <f>IF(CU183&gt;0,(CU183-CU$10)/CU$10,0)</f>
        <v/>
      </c>
      <c r="DB183" s="13" t="n">
        <v>22.03</v>
      </c>
      <c r="DC183" s="68">
        <f>IF(DB183&gt;0,((DB183-DB182)/DB182),0)</f>
        <v/>
      </c>
      <c r="DD183" s="68">
        <f>IF(DB183&gt;0,DC183-$V183,0)</f>
        <v/>
      </c>
      <c r="DE183" s="68">
        <f>IF(DB183&gt;0,(DB183-DE$10)/DE$10,0)</f>
        <v/>
      </c>
      <c r="DF183" s="68" t="n"/>
      <c r="DG183" s="15">
        <f>IF(DB183&gt;0,(DB183-DB$10)/DB$10,0)</f>
        <v/>
      </c>
      <c r="DI183" s="13" t="n">
        <v>51.21</v>
      </c>
      <c r="DJ183" s="68">
        <f>IF(DI183&gt;0,((DI183-DI182)/DI182),0)</f>
        <v/>
      </c>
      <c r="DK183" s="68">
        <f>IF(DI183&gt;0,DJ183-$V183,0)</f>
        <v/>
      </c>
      <c r="DL183" s="68">
        <f>IF(DI183&gt;0,(DI183-DL$10)/DL$10,0)</f>
        <v/>
      </c>
      <c r="DM183" s="68" t="n"/>
      <c r="DN183" s="15">
        <f>IF(DI183&gt;0,(DI183-DI$10)/DI$10,0)</f>
        <v/>
      </c>
      <c r="DP183" s="13" t="n">
        <v>45.85</v>
      </c>
      <c r="DQ183" s="68">
        <f>IF(DP183&gt;0,((DP183-DP182)/DP182),0)</f>
        <v/>
      </c>
      <c r="DR183" s="68">
        <f>IF(DP183&gt;0,DQ183-$V183,0)</f>
        <v/>
      </c>
      <c r="DS183" s="68" t="n"/>
      <c r="DT183" s="68" t="n"/>
      <c r="DU183" s="15">
        <f>IF(DP183&gt;0,(DP183-DP$10)/DP$10,0)</f>
        <v/>
      </c>
      <c r="DV183" s="18" t="n"/>
      <c r="DW183" s="13" t="n">
        <v>40.35</v>
      </c>
      <c r="DX183" s="68">
        <f>IF(DW183&gt;0,((DW183-DW182)/DW182),0)</f>
        <v/>
      </c>
      <c r="DY183" s="68">
        <f>IF(DW183&gt;0,DX183-$V183,0)</f>
        <v/>
      </c>
      <c r="DZ183" s="68">
        <f>IF(DW183&gt;0,(DW183-DZ$10)/DZ$10,0)</f>
        <v/>
      </c>
      <c r="EA183" s="68" t="n"/>
      <c r="EB183" s="15">
        <f>IF(DW183&gt;0,(DW183-DW$10)/DW$10,0)</f>
        <v/>
      </c>
      <c r="ED183" s="13" t="n">
        <v>41.35</v>
      </c>
      <c r="EE183" s="68">
        <f>IF(ED183&gt;0,((ED183-ED182)/ED182),0)</f>
        <v/>
      </c>
      <c r="EF183" s="68">
        <f>IF(ED183&gt;0,EE183-$V183,0)</f>
        <v/>
      </c>
      <c r="EG183" s="68">
        <f>IF(ED183&gt;0,(ED183-EG$10)/EG$10,0)</f>
        <v/>
      </c>
      <c r="EH183" s="68" t="n"/>
      <c r="EI183" s="15">
        <f>IF(ED183&gt;0,(ED183-ED$10)/ED$10,0)</f>
        <v/>
      </c>
      <c r="EK183" s="13" t="n">
        <v>142.9</v>
      </c>
      <c r="EL183" s="68">
        <f>IF(EK183&gt;0,((EK183-EK182)/EK182),0)</f>
        <v/>
      </c>
      <c r="EM183" s="68">
        <f>IF(EK183&gt;0,EL183-$V183,0)</f>
        <v/>
      </c>
      <c r="EN183" s="68">
        <f>IF(EK183&gt;0,(EK183-EN$10)/EN$10,0)</f>
        <v/>
      </c>
      <c r="EO183" s="68" t="n"/>
      <c r="EP183" s="15">
        <f>IF(EK183&gt;0,(EK183-EK$10)/EK$10,0)</f>
        <v/>
      </c>
      <c r="ER183" s="13" t="n">
        <v>41.63</v>
      </c>
      <c r="ES183" s="68">
        <f>IF(ER183&gt;0,((ER183-ER182)/ER182),0)</f>
        <v/>
      </c>
      <c r="ET183" s="68">
        <f>IF(ER183&gt;0,ES183-$V183,0)</f>
        <v/>
      </c>
      <c r="EU183" s="68">
        <f>IF(ER183&gt;0,(ER183-EU$10)/EU$10,0)</f>
        <v/>
      </c>
      <c r="EV183" s="68" t="n"/>
      <c r="EW183" s="15">
        <f>IF(ER183&gt;0,(ER183-ER$10)/ER$10,0)</f>
        <v/>
      </c>
      <c r="EY183" s="13" t="n">
        <v>49.29</v>
      </c>
      <c r="EZ183" s="68">
        <f>IF(EY183&gt;0,((EY183-EY182)/EY182),0)</f>
        <v/>
      </c>
      <c r="FA183" s="68">
        <f>IF(EY183&gt;0,EZ183-$V183,0)</f>
        <v/>
      </c>
      <c r="FB183" s="68" t="n"/>
      <c r="FC183" s="68" t="n"/>
      <c r="FD183" s="15">
        <f>IF(EY183&gt;0,(EY183-EY$10)/EY$10,0)</f>
        <v/>
      </c>
      <c r="FF183" s="13" t="n">
        <v>61.38</v>
      </c>
      <c r="FG183" s="68">
        <f>IF(FF183&gt;0,((FF183-FF182)/FF182),0)</f>
        <v/>
      </c>
      <c r="FH183" s="68">
        <f>IF(FF183&gt;0,FG183-$V183,0)</f>
        <v/>
      </c>
      <c r="FI183" s="68">
        <f>IF(FF183&gt;0,(FF183-FI$10)/FI$10,0)</f>
        <v/>
      </c>
      <c r="FJ183" s="68" t="n"/>
      <c r="FK183" s="15">
        <f>IF(FF183&gt;0,(FF183-FF$10)/FF$10,0)</f>
        <v/>
      </c>
      <c r="FM183" s="13" t="n">
        <v>203.18</v>
      </c>
      <c r="FN183" s="68">
        <f>IF(FM183&gt;0,((FM183-FM182)/FM182),0)</f>
        <v/>
      </c>
      <c r="FO183" s="68">
        <f>IF(FM183&gt;0,FN183-$V183,0)</f>
        <v/>
      </c>
      <c r="FP183" s="68">
        <f>IF(FM183&gt;0,(FM183-FP$10)/FP$10,0)</f>
        <v/>
      </c>
      <c r="FQ183" s="68" t="n"/>
      <c r="FR183" s="15">
        <f>IF(FM183&gt;0,(FM183-FM$10)/FM$10,0)</f>
        <v/>
      </c>
      <c r="FT183" s="13" t="n">
        <v>93.95</v>
      </c>
      <c r="FU183" s="68">
        <f>IF(FT183&gt;0,((FT183-FT182)/FT182),0)</f>
        <v/>
      </c>
      <c r="FV183" s="68">
        <f>IF(FT183&gt;0,FU183-$V183,0)</f>
        <v/>
      </c>
      <c r="FW183" s="68">
        <f>IF(FT183&gt;0,(FT183-FW$10)/FW$10,0)</f>
        <v/>
      </c>
      <c r="FX183" s="68" t="n"/>
      <c r="FY183" s="15">
        <f>IF(FT183&gt;0,(FT183-FT$10)/FT$10,0)</f>
        <v/>
      </c>
      <c r="GA183" s="13" t="n">
        <v>18.73</v>
      </c>
      <c r="GB183" s="68">
        <f>IF(GA183&gt;0,((GA183-GA182)/GA182),0)</f>
        <v/>
      </c>
      <c r="GC183" s="68">
        <f>IF(GA183&gt;0,GB183-$V183,0)</f>
        <v/>
      </c>
      <c r="GD183" s="68" t="n"/>
      <c r="GE183" s="68" t="n"/>
      <c r="GF183" s="15">
        <f>IF(GA183&gt;0,(GA183-GA$10)/GA$10,0)</f>
        <v/>
      </c>
      <c r="GG183" s="18" t="n"/>
      <c r="GH183" s="13" t="n">
        <v>21.38</v>
      </c>
      <c r="GI183" s="68">
        <f>IF(GH183&gt;0,((GH183-GH182)/GH182),0)</f>
        <v/>
      </c>
      <c r="GJ183" s="68">
        <f>IF(GH183&gt;0,GI183-$V183,0)</f>
        <v/>
      </c>
      <c r="GK183" s="68">
        <f>IF(GH183&gt;0,(GH183-GK$10)/GK$10,0)</f>
        <v/>
      </c>
      <c r="GL183" s="68" t="n"/>
      <c r="GM183" s="15">
        <f>IF(GH183&gt;0,(GH183-GH$10)/GH$10,0)</f>
        <v/>
      </c>
      <c r="GO183" s="13" t="n">
        <v>27.25</v>
      </c>
      <c r="GP183" s="68">
        <f>IF(GO183&gt;0,((GO183-GO182)/GO182),0)</f>
        <v/>
      </c>
      <c r="GQ183" s="68">
        <f>IF(GO183&gt;0,GP183-$V183,0)</f>
        <v/>
      </c>
      <c r="GR183" s="68" t="n"/>
      <c r="GS183" s="68" t="n"/>
      <c r="GT183" s="15">
        <f>IF(GO183&gt;0,(GO183-GO$10)/GO$10,0)</f>
        <v/>
      </c>
      <c r="GV183" s="13" t="n">
        <v>16.68</v>
      </c>
      <c r="GW183" s="68">
        <f>IF(GV183&gt;0,((GV183-GV182)/GV182),0)</f>
        <v/>
      </c>
      <c r="GX183" s="68">
        <f>IF(GV183&gt;0,GW183-$V183,0)</f>
        <v/>
      </c>
      <c r="GY183" s="68">
        <f>IF(GV183&gt;0,(GV183-GY$10)/GY$10,0)</f>
        <v/>
      </c>
      <c r="GZ183" s="68" t="n"/>
      <c r="HA183" s="15">
        <f>IF(GV183&gt;0,(GV183-GV$10)/GV$10,0)</f>
        <v/>
      </c>
      <c r="HD183" s="13" t="n">
        <v>368.81</v>
      </c>
      <c r="HE183" s="68">
        <f>IF(HD183&gt;0,((HD183-HD182)/HD182),0)</f>
        <v/>
      </c>
      <c r="HF183" s="68">
        <f>IF(HD183&gt;0,HE183-$V183,0)</f>
        <v/>
      </c>
      <c r="HG183" s="68">
        <f>IF(HD183&gt;0,(HD183-HG$10)/HG$10,0)</f>
        <v/>
      </c>
      <c r="HH183" s="68" t="n"/>
      <c r="HI183" s="15">
        <f>IF(HD183&gt;0,(HD183-HD$10)/HD$10,0)</f>
        <v/>
      </c>
      <c r="HK183" s="13" t="n">
        <v>67.67</v>
      </c>
      <c r="HL183" s="68">
        <f>IF(HK183&gt;0,((HK183-HK182)/HK182),0)</f>
        <v/>
      </c>
      <c r="HM183" s="68">
        <f>IF(HK183&gt;0,HL183-$V183,0)</f>
        <v/>
      </c>
      <c r="HN183" s="68">
        <f>IF(HK183&gt;0,(HK183-HN$10)/HN$10,0)</f>
        <v/>
      </c>
      <c r="HO183" s="68" t="n"/>
      <c r="HP183" s="15">
        <f>IF(HK183&gt;0,(HK183-HK$10)/HK$10,0)</f>
        <v/>
      </c>
      <c r="HR183" s="13" t="n">
        <v>112.14</v>
      </c>
      <c r="HS183" s="68">
        <f>IF(HR183&gt;0,((HR183-HR182)/HR182),0)</f>
        <v/>
      </c>
      <c r="HT183" s="68">
        <f>IF(HR183&gt;0,HS183-$V183,0)</f>
        <v/>
      </c>
      <c r="HU183" s="68">
        <f>IF(HR183&gt;0,(HR183-HU$10)/HU$10,0)</f>
        <v/>
      </c>
      <c r="HV183" s="68" t="n"/>
      <c r="HW183" s="15">
        <f>IF(HR183&gt;0,(HR183-HR$10)/HR$10,0)</f>
        <v/>
      </c>
      <c r="HY183" s="13" t="n">
        <v>177.17</v>
      </c>
      <c r="HZ183" s="68">
        <f>IF(HY183&gt;0,((HY183-HY182)/HY182),0)</f>
        <v/>
      </c>
      <c r="IA183" s="68">
        <f>IF(HY183&gt;0,HZ183-$V183,0)</f>
        <v/>
      </c>
      <c r="IB183" s="68">
        <f>IF(HY183&gt;0,(HY183-IB$10)/IB$10,0)</f>
        <v/>
      </c>
      <c r="IC183" s="68" t="n"/>
      <c r="ID183" s="15">
        <f>IF(HY183&gt;0,(HY183-HY$10)/HY$10,0)</f>
        <v/>
      </c>
      <c r="IF183" s="13" t="n">
        <v>359.63</v>
      </c>
      <c r="IG183" s="68">
        <f>IF(IF183&gt;0,((IF183-IF182)/IF182),0)</f>
        <v/>
      </c>
      <c r="IH183" s="68">
        <f>IF(IF183&gt;0,IG183-$V183,0)</f>
        <v/>
      </c>
      <c r="II183" s="68">
        <f>IF(IF183&gt;0,(IF183-II$10)/II$10,0)</f>
        <v/>
      </c>
      <c r="IJ183" s="68" t="n"/>
      <c r="IK183" s="15">
        <f>IF(IF183&gt;0,(IF183-IF$10)/IF$10,0)</f>
        <v/>
      </c>
      <c r="IM183" s="13" t="n">
        <v>275.72</v>
      </c>
      <c r="IN183" s="68">
        <f>IF(IM183&gt;0,((IM183-IM182)/IM182),0)</f>
        <v/>
      </c>
      <c r="IO183" s="68">
        <f>IF(IM183&gt;0,IN183-$V183,0)</f>
        <v/>
      </c>
      <c r="IP183" s="68">
        <f>IF(IM183&gt;0,(IM183-IP$10)/IP$10,0)</f>
        <v/>
      </c>
      <c r="IQ183" s="68" t="n"/>
      <c r="IR183" s="15">
        <f>IF(IM183&gt;0,(IM183-IM$10)/IM$10,0)</f>
        <v/>
      </c>
      <c r="IT183" s="13" t="n">
        <v>79.89</v>
      </c>
      <c r="IU183" s="68">
        <f>IF(IT183&gt;0,((IT183-IT182)/IT182),0)</f>
        <v/>
      </c>
      <c r="IV183" s="68">
        <f>IF(IT183&gt;0,IU183-$V183,0)</f>
        <v/>
      </c>
      <c r="IW183" s="68">
        <f>IF(IT183&gt;0,(IT183-IW$10)/IW$10,0)</f>
        <v/>
      </c>
      <c r="IX183" s="68" t="n"/>
      <c r="IY183" s="15">
        <f>IF(IT183&gt;0,(IT183-IT$10)/IT$10,0)</f>
        <v/>
      </c>
      <c r="JA183" s="13" t="n">
        <v>750.9</v>
      </c>
      <c r="JB183" s="68">
        <f>IF(JA183&gt;0,((JA183-JA182)/JA182),0)</f>
        <v/>
      </c>
      <c r="JC183" s="68">
        <f>IF(JA183&gt;0,JB183-$V183,0)</f>
        <v/>
      </c>
      <c r="JD183" s="68">
        <f>IF(JA183&gt;0,(JA183-JD$10)/JD$10,0)</f>
        <v/>
      </c>
      <c r="JE183" s="68" t="n"/>
      <c r="JF183" s="15">
        <f>IF(JA183&gt;0,(JA183-JA$10)/JA$10,0)</f>
        <v/>
      </c>
      <c r="JH183" s="13" t="n">
        <v>501.01</v>
      </c>
      <c r="JI183" s="68">
        <f>IF(JH183&gt;0,((JH183-JH182)/JH182),0)</f>
        <v/>
      </c>
      <c r="JJ183" s="68">
        <f>IF(JH183&gt;0,JI183-$V183,0)</f>
        <v/>
      </c>
      <c r="JK183" s="68">
        <f>IF(JH183&gt;0,(JH183-JK$10)/JK$10,0)</f>
        <v/>
      </c>
      <c r="JL183" s="68" t="n"/>
      <c r="JM183" s="15">
        <f>IF(JH183&gt;0,(JH183-JH$10)/JH$10,0)</f>
        <v/>
      </c>
      <c r="JO183" s="13" t="n">
        <v>29.38</v>
      </c>
      <c r="JP183" s="68">
        <f>IF(JO183&gt;0,((JO183-JO182)/JO182),0)</f>
        <v/>
      </c>
      <c r="JQ183" s="68">
        <f>IF(JO183&gt;0,JP183-$V183,0)</f>
        <v/>
      </c>
      <c r="JR183" s="68">
        <f>IF(JO183&gt;0,(JO183-JR$10)/JR$10,0)</f>
        <v/>
      </c>
      <c r="JS183" s="68" t="n"/>
      <c r="JT183" s="15">
        <f>IF(JO183&gt;0,(JO183-JO$10)/JO$10,0)</f>
        <v/>
      </c>
      <c r="JV183" s="13" t="n">
        <v>2.43</v>
      </c>
      <c r="JW183" s="68">
        <f>IF(JV183&gt;0,((JV183-JV182)/JV182),0)</f>
        <v/>
      </c>
      <c r="JX183" s="68">
        <f>IF(JV183&gt;0,JW183-$V183,0)</f>
        <v/>
      </c>
      <c r="JY183" s="68">
        <f>IF(JV183&gt;0,(JV183-JY$10)/JY$10,0)</f>
        <v/>
      </c>
      <c r="JZ183" s="68" t="n"/>
      <c r="KA183" s="15">
        <f>IF(JV183&gt;0,(JV183-JV$10)/JV$10,0)</f>
        <v/>
      </c>
      <c r="KC183" s="13" t="n">
        <v>22.98</v>
      </c>
      <c r="KD183" s="68">
        <f>IF(KC183&gt;0,((KC183-KC182)/KC182),0)</f>
        <v/>
      </c>
      <c r="KE183" s="68">
        <f>IF(KC183&gt;0,KD183-$V183,0)</f>
        <v/>
      </c>
      <c r="KF183" s="68">
        <f>IF(KC183&gt;0,(KC183-KF$10)/KF$10,0)</f>
        <v/>
      </c>
      <c r="KG183" s="68" t="n"/>
      <c r="KH183" s="15">
        <f>IF(KC183&gt;0,(KC183-KC$10)/KC$10,0)</f>
        <v/>
      </c>
      <c r="KI183" s="18" t="n"/>
      <c r="KJ183" s="13" t="n">
        <v>159.32</v>
      </c>
      <c r="KK183" s="68">
        <f>IF(KJ183&gt;0,((KJ183-KJ182)/KJ182),0)</f>
        <v/>
      </c>
      <c r="KL183" s="68">
        <f>IF(KJ183&gt;0,KK183-$V183,0)</f>
        <v/>
      </c>
      <c r="KM183" s="68">
        <f>IF(KJ183&gt;0,(KJ183-KM$10)/KM$10,0)</f>
        <v/>
      </c>
      <c r="KN183" s="68" t="n"/>
      <c r="KO183" s="15">
        <f>IF(KJ183&gt;0,(KJ183-KJ$10)/KJ$10,0)</f>
        <v/>
      </c>
      <c r="KQ183" s="13" t="n">
        <v>1.84</v>
      </c>
      <c r="KR183" s="68">
        <f>IF(KQ183&gt;0,((KQ183-KQ182)/KQ182),0)</f>
        <v/>
      </c>
      <c r="KS183" s="68">
        <f>IF(KQ183&gt;0,KR183-$V183,0)</f>
        <v/>
      </c>
      <c r="KT183" s="68">
        <f>IF(KQ183&gt;0,(KQ183-KT$10)/KT$10,0)</f>
        <v/>
      </c>
      <c r="KU183" s="68" t="n"/>
      <c r="KV183" s="15">
        <f>IF(KQ183&gt;0,(KQ183-KQ$10)/KQ$10,0)</f>
        <v/>
      </c>
      <c r="KW183" s="18" t="n"/>
      <c r="KX183" s="13" t="n">
        <v>48.91</v>
      </c>
      <c r="KY183" s="68">
        <f>IF(KX183&gt;0,((KX183-KX182)/KX182),0)</f>
        <v/>
      </c>
      <c r="KZ183" s="68">
        <f>IF(KX183&gt;0,KY183-$V183,0)</f>
        <v/>
      </c>
      <c r="LA183" s="68">
        <f>IF(KX183&gt;0,(KX183-LA$10)/LA$10,0)</f>
        <v/>
      </c>
      <c r="LB183" s="68" t="n"/>
      <c r="LC183" s="15">
        <f>IF(KX183&gt;0,(KX183-KX$10)/KX$10,0)</f>
        <v/>
      </c>
      <c r="LD183" s="18" t="n"/>
      <c r="LE183" s="13" t="n">
        <v>50.95</v>
      </c>
      <c r="LF183" s="68">
        <f>IF(LE183&gt;0,((LE183-LE182)/LE182),0)</f>
        <v/>
      </c>
      <c r="LG183" s="68">
        <f>IF(LE183&gt;0,LF183-$V183,0)</f>
        <v/>
      </c>
      <c r="LH183" s="68">
        <f>IF(LE183&gt;0,(LE183-LH$10)/LH$10,0)</f>
        <v/>
      </c>
      <c r="LI183" s="68" t="n"/>
      <c r="LJ183" s="15">
        <f>IF(LE183&gt;0,(LE183-LE$10)/LE$10,0)</f>
        <v/>
      </c>
      <c r="LL183" s="13" t="n">
        <v>153.73</v>
      </c>
      <c r="LM183" s="68">
        <f>IF(LL183&gt;0,((LL183-LL182)/LL182),0)</f>
        <v/>
      </c>
      <c r="LN183" s="68">
        <f>IF(LL183&gt;0,LM183-$V183,0)</f>
        <v/>
      </c>
      <c r="LO183" s="68">
        <f>IF(LL183&gt;0,(LL183-LO$10)/LO$10,0)</f>
        <v/>
      </c>
      <c r="LP183" s="68" t="n"/>
      <c r="LQ183" s="15">
        <f>IF(LL183&gt;0,(LL183-LL$10)/LL$10,0)</f>
        <v/>
      </c>
      <c r="LS183" s="13" t="n">
        <v>23.25</v>
      </c>
      <c r="LT183" s="68">
        <f>IF(LS183&gt;0,((LS183-LS182)/LS182),0)</f>
        <v/>
      </c>
      <c r="LU183" s="68">
        <f>IF(LS183&gt;0,LT183-$V183,0)</f>
        <v/>
      </c>
      <c r="LV183" s="68" t="n"/>
      <c r="LW183" s="68" t="n"/>
      <c r="LX183" s="15">
        <f>IF(LS183&gt;0,(LS183-LS$10)/LS$10,0)</f>
        <v/>
      </c>
      <c r="LZ183" s="13" t="n">
        <v>16.93</v>
      </c>
      <c r="MA183" s="68">
        <f>IF(LZ183&gt;0,((LZ183-LZ182)/LZ182),0)</f>
        <v/>
      </c>
      <c r="MB183" s="68">
        <f>IF(LZ183&gt;0,MA183-$V183,0)</f>
        <v/>
      </c>
      <c r="MC183" s="68">
        <f>IF(LZ183&gt;0,(LZ183-MC$10)/MC$10,0)</f>
        <v/>
      </c>
      <c r="MD183" s="68" t="n"/>
      <c r="ME183" s="15">
        <f>IF(LZ183&gt;0,(LZ183-LZ$10)/LZ$10,0)</f>
        <v/>
      </c>
      <c r="MG183" s="13" t="n">
        <v>79.87</v>
      </c>
      <c r="MH183" s="68">
        <f>IF(MG183&gt;0,((MG183-MG182)/MG182),0)</f>
        <v/>
      </c>
      <c r="MI183" s="68">
        <f>IF(MG183&gt;0,MH183-$V183,0)</f>
        <v/>
      </c>
      <c r="MJ183" s="68">
        <f>IF(MG183&gt;0,(MG183-MJ$10)/MJ$10,0)</f>
        <v/>
      </c>
      <c r="MK183" s="68" t="n"/>
      <c r="ML183" s="15">
        <f>IF(MG183&gt;0,(MG183-MG$10)/MG$10,0)</f>
        <v/>
      </c>
      <c r="MN183" s="13" t="n">
        <v>170.1</v>
      </c>
      <c r="MO183" s="68">
        <f>IF(MN183&gt;0,((MN183-MN182)/MN182),0)</f>
        <v/>
      </c>
      <c r="MP183" s="68">
        <f>IF(MN183&gt;0,MO183-$V183,0)</f>
        <v/>
      </c>
      <c r="MQ183" s="68">
        <f>IF(MN183&gt;0,(MN183-MQ$10)/MQ$10,0)</f>
        <v/>
      </c>
      <c r="MR183" s="68" t="n"/>
      <c r="MS183" s="15">
        <f>IF(MN183&gt;0,(MN183-MN$10)/MN$10,0)</f>
        <v/>
      </c>
      <c r="MU183" s="13" t="n">
        <v>17.21</v>
      </c>
      <c r="MV183" s="68">
        <f>IF(MU183&gt;0,((MU183-MU182)/MU182),0)</f>
        <v/>
      </c>
      <c r="MW183" s="68">
        <f>IF(MU183&gt;0,MV183-$V183,0)</f>
        <v/>
      </c>
      <c r="MX183" s="68">
        <f>IF(MU183&gt;0,(MU183-MX$10)/MX$10,0)</f>
        <v/>
      </c>
      <c r="MY183" s="68" t="n"/>
      <c r="MZ183" s="15">
        <f>IF(MU183&gt;0,(MU183-MU$10)/MU$10,0)</f>
        <v/>
      </c>
      <c r="NB183" s="13" t="n">
        <v>281.56</v>
      </c>
      <c r="NC183" s="68">
        <f>IF(NB183&gt;0,((NB183-NB182)/NB182),0)</f>
        <v/>
      </c>
      <c r="ND183" s="68">
        <f>IF(NB183&gt;0,NC183-$V183,0)</f>
        <v/>
      </c>
      <c r="NE183" s="68">
        <f>IF(NB183&gt;0,(NB183-NE$10)/NE$10,0)</f>
        <v/>
      </c>
      <c r="NF183" s="68" t="n"/>
      <c r="NG183" s="15">
        <f>IF(NB183&gt;0,(NB183-NB$10)/NB$10,0)</f>
        <v/>
      </c>
      <c r="NI183" s="13" t="n">
        <v>11.15</v>
      </c>
      <c r="NJ183" s="68">
        <f>IF(NI183&gt;0,((NI183-NI182)/NI182),0)</f>
        <v/>
      </c>
      <c r="NK183" s="68">
        <f>IF(NI183&gt;0,NJ183-$V183,0)</f>
        <v/>
      </c>
      <c r="NL183" s="68">
        <f>IF(NI183&gt;0,(NI183-NL$10)/NL$10,0)</f>
        <v/>
      </c>
      <c r="NM183" s="68" t="n"/>
      <c r="NN183" s="15">
        <f>IF(NI183&gt;0,(NI183-NI$10)/NI$10,0)</f>
        <v/>
      </c>
      <c r="NP183" s="13" t="n">
        <v>634.15</v>
      </c>
      <c r="NQ183" s="68">
        <f>IF(NP183&gt;0,((NP183-NP182)/NP182),0)</f>
        <v/>
      </c>
      <c r="NR183" s="68">
        <f>IF(NP183&gt;0,NQ183-$V183,0)</f>
        <v/>
      </c>
      <c r="NS183" s="68">
        <f>IF(NP183&gt;0,(NP183-NS$10)/NS$10,0)</f>
        <v/>
      </c>
      <c r="NT183" s="68" t="n"/>
      <c r="NU183" s="15">
        <f>IF(NP183&gt;0,(NP183-NP$10)/NP$10,0)</f>
        <v/>
      </c>
      <c r="NW183" s="13" t="n">
        <v>240.37</v>
      </c>
      <c r="NX183" s="68">
        <f>IF(NW183&gt;0,((NW183-NW182)/NW182),0)</f>
        <v/>
      </c>
      <c r="NY183" s="68">
        <f>IF(NW183&gt;0,NX183-$V183,0)</f>
        <v/>
      </c>
      <c r="NZ183" s="68">
        <f>IF(NW183&gt;0,(NW183-NZ$10)/NZ$10,0)</f>
        <v/>
      </c>
      <c r="OA183" s="68" t="n"/>
      <c r="OB183" s="15">
        <f>IF(NW183&gt;0,(NW183-NW$10)/NW$10,0)</f>
        <v/>
      </c>
      <c r="OD183" s="13" t="n">
        <v>2.89</v>
      </c>
      <c r="OE183" s="68">
        <f>IF(OD183&gt;0,((OD183-OD182)/OD182),0)</f>
        <v/>
      </c>
      <c r="OF183" s="68">
        <f>IF(OD183&gt;0,OE183-$V183,0)</f>
        <v/>
      </c>
      <c r="OG183" s="68">
        <f>IF(OD183&gt;0,(OD183-OG$10)/OG$10,0)</f>
        <v/>
      </c>
      <c r="OH183" s="68" t="n"/>
      <c r="OI183" s="15">
        <f>IF(OD183&gt;0,(OD183-OD$10)/OD$10,0)</f>
        <v/>
      </c>
      <c r="OK183" s="13" t="n">
        <v>224.32</v>
      </c>
      <c r="OL183" s="68">
        <f>IF(OK183&gt;0,((OK183-OK182)/OK182),0)</f>
        <v/>
      </c>
      <c r="OM183" s="68">
        <f>IF(OK183&gt;0,OL183-$V183,0)</f>
        <v/>
      </c>
      <c r="ON183" s="68">
        <f>IF(OK183&gt;0,(OK183-ON$10)/ON$10,0)</f>
        <v/>
      </c>
      <c r="OO183" s="68" t="n"/>
      <c r="OP183" s="15">
        <f>IF(OK183&gt;0,(OK183-OK$10)/OK$10,0)</f>
        <v/>
      </c>
      <c r="OR183" s="13" t="n">
        <v>5.17</v>
      </c>
      <c r="OS183" s="68">
        <f>IF(OR183&gt;0,((OR183-OR182)/OR182),0)</f>
        <v/>
      </c>
      <c r="OT183" s="68">
        <f>IF(OR183&gt;0,OS183-$V183,0)</f>
        <v/>
      </c>
      <c r="OU183" s="68">
        <f>IF(OR183&gt;0,(OR183-OU$10)/OU$10,0)</f>
        <v/>
      </c>
      <c r="OV183" s="68" t="n"/>
      <c r="OW183" s="15">
        <f>IF(OR183&gt;0,(OR183-OR$10)/OR$10,0)</f>
        <v/>
      </c>
      <c r="OY183" s="13" t="n">
        <v>157.65</v>
      </c>
      <c r="OZ183" s="68">
        <f>IF(OY183&gt;0,((OY183-OY182)/OY182),0)</f>
        <v/>
      </c>
      <c r="PA183" s="68">
        <f>IF(OY183&gt;0,OZ183-$V183,0)</f>
        <v/>
      </c>
      <c r="PB183" s="68">
        <f>IF(OY183&gt;0,(OY183-PB$10)/PB$10,0)</f>
        <v/>
      </c>
      <c r="PC183" s="68" t="n"/>
      <c r="PD183" s="15">
        <f>IF(OY183&gt;0,(OY183-OY$10)/OY$10,0)</f>
        <v/>
      </c>
      <c r="PE183" s="18" t="n"/>
      <c r="PF183" s="13" t="n">
        <v>280.63</v>
      </c>
      <c r="PG183" s="68">
        <f>IF(PF183&gt;0,((PF183-PF182)/PF182),0)</f>
        <v/>
      </c>
      <c r="PH183" s="68">
        <f>IF(PF183&gt;0,PG183-$V183,0)</f>
        <v/>
      </c>
      <c r="PI183" s="68">
        <f>IF(PF183&gt;0,(PF183-PI$10)/PI$10,0)</f>
        <v/>
      </c>
      <c r="PJ183" s="68" t="n"/>
      <c r="PK183" s="15">
        <f>IF(PF183&gt;0,(PF183-PF$10)/PF$10,0)</f>
        <v/>
      </c>
      <c r="PM183" s="13" t="n"/>
      <c r="PN183" s="68">
        <f>IF(PM183&gt;0,((PM183-PM182)/PM182),0)</f>
        <v/>
      </c>
      <c r="PO183" s="68">
        <f>PN183-$V183</f>
        <v/>
      </c>
      <c r="PP183" s="68">
        <f>IF(PM183&gt;0,(PM183-PP$10)/PP$10,0)</f>
        <v/>
      </c>
      <c r="PQ183" s="68" t="n"/>
      <c r="PR183" s="15">
        <f>IF(PM183&gt;0,(PM183-PM$10)/PM$10,0)</f>
        <v/>
      </c>
      <c r="PT183" s="13" t="n">
        <v>12.53</v>
      </c>
      <c r="PU183" s="68">
        <f>IF(PT183&gt;0,((PT183-PT182)/PT182),0)</f>
        <v/>
      </c>
      <c r="PV183" s="68">
        <f>IF(PT183&gt;0,PU183-$V183,0)</f>
        <v/>
      </c>
      <c r="PW183" s="68">
        <f>IF(PT183&gt;0,(PT183-PW$10)/PW$10,0)</f>
        <v/>
      </c>
      <c r="PX183" s="68" t="n"/>
      <c r="PY183" s="15">
        <f>IF(PT183&gt;0,(PT183-PT$10)/PT$10,0)</f>
        <v/>
      </c>
      <c r="QA183" s="13" t="n">
        <v>324.2</v>
      </c>
      <c r="QB183" s="68">
        <f>IF(QA183&gt;0,((QA183-QA182)/QA182),0)</f>
        <v/>
      </c>
      <c r="QC183" s="68">
        <f>IF(QA183&gt;0,QB183-$V183,0)</f>
        <v/>
      </c>
      <c r="QD183" s="68">
        <f>IF(QA183&gt;0,(QA183-QD$10)/QD$10,0)</f>
        <v/>
      </c>
      <c r="QE183" s="68" t="n"/>
      <c r="QF183" s="15">
        <f>IF(QA183&gt;0,(QA183-QA$10)/QA$10,0)</f>
        <v/>
      </c>
      <c r="QH183" s="13" t="n">
        <v>1.69</v>
      </c>
      <c r="QI183" s="68">
        <f>IF(QH183&gt;0,((QH183-QH182)/QH182),0)</f>
        <v/>
      </c>
      <c r="QJ183" s="68">
        <f>IF(QH183&gt;0,QI183-$V183,0)</f>
        <v/>
      </c>
      <c r="QK183" s="68">
        <f>IF(QH183&gt;0,(QH183-QK$10)/QK$10,0)</f>
        <v/>
      </c>
      <c r="QL183" s="68" t="n"/>
      <c r="QM183" s="15">
        <f>IF(QH183&gt;0,(QH183-QH$10)/QH$10,0)</f>
        <v/>
      </c>
      <c r="QO183" s="13" t="n">
        <v>14.53</v>
      </c>
      <c r="QP183" s="68">
        <f>IF(QO183&gt;0,((QO183-QO182)/QO182),0)</f>
        <v/>
      </c>
      <c r="QQ183" s="68">
        <f>IF(QO183&gt;0,QP183-$V183,0)</f>
        <v/>
      </c>
      <c r="QR183" s="68">
        <f>IF(QO183&gt;0,(QO183-QR$10)/QR$10,0)</f>
        <v/>
      </c>
      <c r="QS183" s="68" t="n"/>
      <c r="QT183" s="15">
        <f>IF(QO183&gt;0,(QO183-QO$10)/QO$10,0)</f>
        <v/>
      </c>
      <c r="QV183" s="13" t="n">
        <v>2.45</v>
      </c>
      <c r="QW183" s="68">
        <f>IF(QV183&gt;0,((QV183-QV182)/QV182),0)</f>
        <v/>
      </c>
      <c r="QX183" s="68">
        <f>IF(QV183&gt;0,QW183-$V183,0)</f>
        <v/>
      </c>
      <c r="QY183" s="68">
        <f>IF(QV183&gt;0,(QV183-QY$10)/QY$10,0)</f>
        <v/>
      </c>
      <c r="QZ183" s="68" t="n"/>
      <c r="RA183" s="15">
        <f>IF(QV183&gt;0,(QV183-QV$10)/QV$10,0)</f>
        <v/>
      </c>
      <c r="RC183" s="13" t="n">
        <v>48.32</v>
      </c>
      <c r="RD183" s="68">
        <f>IF(RC183&gt;0,((RC183-RC182)/RC182),0)</f>
        <v/>
      </c>
      <c r="RE183" s="68">
        <f>IF(RC183&gt;0,RD183-$V183,0)</f>
        <v/>
      </c>
      <c r="RF183" s="68">
        <f>IF(RC183&gt;0,(RC183-RF$10)/RF$10,0)</f>
        <v/>
      </c>
      <c r="RG183" s="68" t="n"/>
      <c r="RH183" s="15">
        <f>IF(RC183&gt;0,(RC183-RC$10)/RC$10,0)</f>
        <v/>
      </c>
      <c r="RJ183" s="13" t="n">
        <v>258.91</v>
      </c>
      <c r="RK183" s="68">
        <f>IF(RJ183&gt;0,((RJ183-RJ182)/RJ182),0)</f>
        <v/>
      </c>
      <c r="RL183" s="68">
        <f>RK183-$V183</f>
        <v/>
      </c>
      <c r="RM183" s="68">
        <f>IF(RJ183&gt;0,(RJ183-RM$10)/RM$10,0)</f>
        <v/>
      </c>
      <c r="RN183" s="68" t="n"/>
      <c r="RO183" s="15">
        <f>IF(RJ183&gt;0,(RJ183-RJ$10)/RJ$10,0)</f>
        <v/>
      </c>
      <c r="RQ183" s="13" t="n">
        <v>18.53</v>
      </c>
      <c r="RR183" s="68">
        <f>IF(RQ183&gt;0,((RQ183-RQ182)/RQ182),0)</f>
        <v/>
      </c>
      <c r="RS183" s="68">
        <f>RR183-$V183</f>
        <v/>
      </c>
      <c r="RT183" s="68">
        <f>IF(RQ183&gt;0,(RQ183-RT$10)/RT$10,0)</f>
        <v/>
      </c>
      <c r="RU183" s="68" t="n"/>
      <c r="RV183" s="15">
        <f>IF(RQ183&gt;0,(RQ183-RQ$10)/RQ$10,0)</f>
        <v/>
      </c>
      <c r="RX183" s="13" t="n">
        <v>164.36</v>
      </c>
      <c r="RY183" s="68">
        <f>IF(RX183&gt;0,((RX183-RX182)/RX182),0)</f>
        <v/>
      </c>
      <c r="RZ183" s="68">
        <f>RY183-$V183</f>
        <v/>
      </c>
      <c r="SA183" s="68">
        <f>IF(RX183&gt;0,(RX183-SA$10)/SA$10,0)</f>
        <v/>
      </c>
      <c r="SB183" s="68" t="n"/>
      <c r="SC183" s="15">
        <f>IF(RX183&gt;0,(RX183-RX$10)/RX$10,0)</f>
        <v/>
      </c>
      <c r="SE183" s="13" t="n">
        <v>16.69</v>
      </c>
      <c r="SF183" s="68">
        <f>IF(SE183&gt;0,((SE183-SE182)/SE182),0)</f>
        <v/>
      </c>
      <c r="SG183" s="68">
        <f>SF183-$V183</f>
        <v/>
      </c>
      <c r="SH183" s="68">
        <f>IF(SE183&gt;0,(SE183-SH$10)/SH$10,0)</f>
        <v/>
      </c>
      <c r="SI183" s="68" t="n"/>
      <c r="SJ183" s="15">
        <f>IF(SE183&gt;0,(SE183-SE$10)/SE$10,0)</f>
        <v/>
      </c>
      <c r="SL183" s="13" t="n">
        <v>2.11</v>
      </c>
      <c r="SM183" s="68">
        <f>IF(SL183&gt;0,((SL183-SL182)/SL182),0)</f>
        <v/>
      </c>
      <c r="SN183" s="68">
        <f>SM183-$V183</f>
        <v/>
      </c>
      <c r="SO183" s="68">
        <f>IF(SL183&gt;0,(SL183-SO$10)/SO$10,0)</f>
        <v/>
      </c>
      <c r="SP183" s="68" t="n"/>
      <c r="SQ183" s="15">
        <f>IF(SL183&gt;0,(SL183-SL$10)/SL$10,0)</f>
        <v/>
      </c>
      <c r="SS183" s="13" t="n">
        <v>16.52</v>
      </c>
      <c r="ST183" s="68">
        <f>IF(SS183&gt;0,((SS183-SS182)/SS182),0)</f>
        <v/>
      </c>
      <c r="SU183" s="68">
        <f>ST183-$V183</f>
        <v/>
      </c>
      <c r="SV183" s="68">
        <f>IF(SS183&gt;0,(SS183-SV$10)/SV$10,0)</f>
        <v/>
      </c>
      <c r="SW183" s="68" t="n"/>
      <c r="SX183" s="15">
        <f>IF(SS183&gt;0,(SS183-SS$10)/SS$10,0)</f>
        <v/>
      </c>
      <c r="SZ183" s="13" t="n">
        <v>63.03</v>
      </c>
      <c r="TA183" s="68">
        <f>IF(SZ183&gt;0,((SZ183-SZ182)/SZ182),0)</f>
        <v/>
      </c>
      <c r="TB183" s="68">
        <f>TA183-$V183</f>
        <v/>
      </c>
      <c r="TC183" s="68">
        <f>IF(SZ183&gt;0,(SZ183-TC$10)/TC$10,0)</f>
        <v/>
      </c>
      <c r="TD183" s="68" t="n"/>
      <c r="TE183" s="15">
        <f>IF(SZ183&gt;0,(SZ183-SZ$10)/SZ$10,0)</f>
        <v/>
      </c>
      <c r="TG183" s="587" t="n">
        <v>0.218</v>
      </c>
      <c r="TH183" s="68">
        <f>IF(TG183&gt;0,((TG183-TG182)/TG182),0)</f>
        <v/>
      </c>
      <c r="TI183" s="68">
        <f>TH183-$V183</f>
        <v/>
      </c>
      <c r="TJ183" s="68">
        <f>IF(TG183&gt;0,(TG183-TJ$10)/TJ$10,0)</f>
        <v/>
      </c>
      <c r="TK183" s="68" t="n"/>
      <c r="TL183" s="15">
        <f>IF(TG183&gt;0,(TG183-TG$10)/TG$10,0)</f>
        <v/>
      </c>
      <c r="TN183" s="13" t="n">
        <v>94.59</v>
      </c>
      <c r="TO183" s="68">
        <f>IF(TN183&gt;0,((TN183-TN182)/TN182),0)</f>
        <v/>
      </c>
      <c r="TP183" s="68">
        <f>TO183-$V183</f>
        <v/>
      </c>
      <c r="TQ183" s="68">
        <f>IF(TN183&gt;0,(TN183-TQ$10)/TQ$10,0)</f>
        <v/>
      </c>
      <c r="TR183" s="68" t="n"/>
      <c r="TS183" s="15">
        <f>IF(TN183&gt;0,(TN183-TN$10)/TN$10,0)</f>
        <v/>
      </c>
      <c r="TU183" s="587" t="n">
        <v>3.88</v>
      </c>
      <c r="TV183" s="68">
        <f>IF(TU183&gt;0,((TU183-TU182)/TU182),0)</f>
        <v/>
      </c>
      <c r="TW183" s="68">
        <f>TV183-$V183</f>
        <v/>
      </c>
      <c r="TX183" s="68">
        <f>IF(TU183&gt;0,(TU183-TX$10)/TX$10,0)</f>
        <v/>
      </c>
      <c r="TY183" s="68" t="n"/>
      <c r="TZ183" s="15">
        <f>IF(TU183&gt;0,(TU183-TU$10)/TU$10,0)</f>
        <v/>
      </c>
      <c r="UB183" s="587" t="n"/>
      <c r="UC183" s="68">
        <f>IF(UB183&gt;0,((UB183-UB182)/UB182),0)</f>
        <v/>
      </c>
      <c r="UD183" s="68">
        <f>UC183-$V183</f>
        <v/>
      </c>
      <c r="UE183" s="68">
        <f>IF(UB183&gt;0,(UB183-UE$10)/UE$10,0)</f>
        <v/>
      </c>
      <c r="UF183" s="68" t="n"/>
      <c r="UG183" s="15">
        <f>IF(UB183&gt;0,(UB183-UB$10)/UB$10,0)</f>
        <v/>
      </c>
      <c r="UI183" s="587" t="n"/>
      <c r="UJ183" s="68">
        <f>IF(UI183&gt;0,((UI183-UI182)/UI182),0)</f>
        <v/>
      </c>
      <c r="UK183" s="68">
        <f>UJ183-$V183</f>
        <v/>
      </c>
      <c r="UL183" s="68">
        <f>IF(UI183&gt;0,(UI183-UL$10)/UL$10,0)</f>
        <v/>
      </c>
      <c r="UM183" s="68" t="n"/>
      <c r="UN183" s="15">
        <f>IF(UI183&gt;0,(UI183-UI$10)/UI$10,0)</f>
        <v/>
      </c>
      <c r="UP183" s="587" t="n"/>
      <c r="UQ183" s="68">
        <f>IF(UP183&gt;0,((UP183-UP182)/UP182),0)</f>
        <v/>
      </c>
      <c r="UR183" s="68">
        <f>UQ183-$V183</f>
        <v/>
      </c>
      <c r="US183" s="68">
        <f>IF(UP183&gt;0,(UP183-US$10)/US$10,0)</f>
        <v/>
      </c>
      <c r="UT183" s="68" t="n"/>
      <c r="UU183" s="15">
        <f>IF(UP183&gt;0,(UP183-UP$10)/UP$10,0)</f>
        <v/>
      </c>
      <c r="UW183" s="587" t="n"/>
      <c r="UX183" s="68">
        <f>IF(UW183&gt;0,((UW183-UW182)/UW182),0)</f>
        <v/>
      </c>
      <c r="UY183" s="68">
        <f>UX183-$V183</f>
        <v/>
      </c>
      <c r="UZ183" s="68">
        <f>IF(UW183&gt;0,(UW183-UZ$10)/UZ$10,0)</f>
        <v/>
      </c>
      <c r="VA183" s="68" t="n"/>
      <c r="VB183" s="15">
        <f>IF(UW183&gt;0,(UW183-UW$10)/UW$10,0)</f>
        <v/>
      </c>
      <c r="VD183" s="587" t="n"/>
      <c r="VE183" s="68">
        <f>IF(VD183&gt;0,((VD183-VD182)/VD182),0)</f>
        <v/>
      </c>
      <c r="VF183" s="68">
        <f>VE183-$V183</f>
        <v/>
      </c>
      <c r="VG183" s="68">
        <f>IF(VD183&gt;0,(VD183-VG$10)/VG$10,0)</f>
        <v/>
      </c>
      <c r="VH183" s="68" t="n"/>
      <c r="VI183" s="15">
        <f>IF(VD183&gt;0,(VD183-VD$10)/VD$10,0)</f>
        <v/>
      </c>
      <c r="VM183" s="21">
        <f>IF($C183&gt;0,(($IK$5*IG183)+($GT$5*GP183)+($JM$5*JI183)+($JF$5*JB183)+($IY$5*IU183)+($IR$5*IN183)+($ID$5*HZ183)+($HW$5*HS183)+($HP$5*HL183)+($HI$5*HE183)+($GF$5*GB183)+($FY$5*FU183)+($FR$5*FN183)+($FK$5*FG183)+($FD$5*EZ183)+($EW$5*ES183)+($EP$5*EL183)+($EI$5*EE183)+($EB$5*DX183)+($DU$5*DQ183)+($DN$5*DJ183)+($DG$5*DC183)+($CZ$5*CV183)+($CS$5*CO183)+($CL$5*CH183)+($CE$5*CA183)+($BX$5*BT183)+($BQ$5*BM183)+($BJ$5*BF183)+($BC$5*AY183)+($AV$5*AR183)+($AO$5*AK183)+($AH$5*AD183)+($JT$5*JP183)+($KA$5*JW183)+($KO$5*KK183)+($PR$5*PN183)+($GM$5*GI183)+($HA$5*GW183)+($KV$5*KR183)+($KH$5*KD183)+($LC$5*KY183)+($MS$5*MO183)+($ML$5*MH183)+($ME$5*MA183)+($LX$5*LT183)+($LQ$5*LM183)+($LJ$5*LF183)+(MV183*$MZ$5)+(NC183*$NG$5)+(NJ183*$NN$5)+($OI$5*OE183)+($NU$5*NQ183)+($OB$5*NX183)+($PK$5*PG183)+($OP$5*OL183)+($OW$5*OS183)+($PD$5*OZ183)+(PU183*$PY$5)+(QB183*$QF$5)+(QI183*$QM$5)+(QP183*$QT$5)+(QW183*$RA$5)+(RD183*$RH$5)+(RK183*$RO$5)+(RR183*$RV$5)+(RY183*$SC$5)+(SF183*$SJ$5)+(SM183*$SQ$5)+(ST183*$SX$5)+(TA183*$TE$5))+(TH183*$TL$5)+(TO183*$TS$5))/$VM$5</f>
        <v/>
      </c>
      <c r="VN183" s="538" t="n"/>
      <c r="VO183" s="21">
        <f>IF($C183&gt;0,(($IK$5*II183)+($GT$5*GR183)+($JM$5*JK183)+($JF$5*JD183)+($IY$5*IW183)+($IR$5*IP183)+($ID$5*IB183)+($HW$5*HU183)+($HP$5*HN183)+($HI$5*HG183)+($GF$5*GD183)+($FY$5*FW183)+($FR$5*FP183)+($FK$5*FI183)+($FD$5*FB183)+($EW$5*EU183)+($EP$5*EN183)+($EI$5*EG183)+($EB$5*DZ183)+($DU$5*DS183)+($DN$5*DL183)+($DG$5*DE183)+($CZ$5*CX183)+($CS$5*CQ183)+($CL$5*CJ183)+($CE$5*CC183)+($BX$5*BV183)+($BQ$5*BO183)+($BJ$5*BH183)+($BC$5*BA183)+($AV$5*AT183)+($AO$5*AM183)+($AH$5*AF183)+($KO$5*KM183)+($KH$5*KF183)+($KA$5*JY183)+($JT$5*JR183)+($PR$5*PP183)+($GM$5*GK183)+($HA$5*GY183)+($KV$5*KT183)+($LC$5*LA183)+($MS$5*MQ183)+($ML$5*MJ183)+($ME$5*MC183)+($LX$5*LV183)+($LQ$5*LO183)+($LJ$5*LH183)+(MX183*$MZ$5)+(NE183*$NG$5)+(NL183*$NN$5)+($OI$5*OG183)+($NU$5*NS183)+($OB$5*NZ183)+($PD$5*PB183)+($OW$5*OU183)+($OP$5*ON183)+($PK$5*PI183)+($PY$5*PW183)+($QF$5*QD183)+($QM$5*QK183)+($QT$5*QR183)+($RA$5*QY183)+($RH$5*RF183)+($RO$5*RM183)+(RT183*$RV$5)+(SA183*$SC$5)+(SH183*$SJ$5)+(SO183*$SQ$5)+(SV183*$SX$5)+(TC183*$TE$5)+(TJ183*$TL$5)+(TQ183*$TS$5))/$VM$5,0)</f>
        <v/>
      </c>
      <c r="VP183" s="14" t="n"/>
      <c r="VQ183" s="21">
        <f>IF($C183&gt;0,(($IK$5*IK183)+($GT$5*GT183)+($JM$5*JM183)+($JF$5*JF183)+($IY$5*IY183)+($IR$5*IR183)+($ID$5*ID183)+($HW$5*HW183)+($HP$5*HP183)+($HI$5*HI183)+($GF$5*GF183)+($FY$5*FY183)+($FR$5*FR183)+($FK$5*FK183)+($FD$5*FD183)+($EW$5*EW183)+($EP$5*EP183)+($EI$5*EI183)+($EB$5*EB183)+($DU$5*DU183)+($DN$5*DN183)+($DG$5*DG183)+($CZ$5*CZ183)+($CS$5*CS183)+($CL$5*CL183)+($CE$5*CE183)+($BX$5*BX183)+($BQ$5*BQ183)+($BJ$5*BJ183)+($BC$5*BC183)+($AV$5*AV183)+($AO$5*AO183)+($AH$5*AH183)+($KO$5*KO183)+($PR$5*PR183)+($GM$5*GM183)+($HA$5*HA183)+($KH$5*KH183)+($KA$5*KA183)+($JT$5*JT183)+($KV$5*KV183)+($LC$5*LC183)+($MS$5*MS183)+($ML$5*ML183)+($ME$5*ME183)+($LX$5*LX183)+($LQ$5*LQ183)+($LJ$5*LJ183)+($OI$5*OI183)+($NU$5*NU183)+($NN$5*NN183)+($NG$5*NG183)+($MZ$5*MZ183)+(OB183*$OB$5)+($PD$5*PD183)+($OW$5*OW183)+($OP$5*OP183)+($PK$5*PK183)+(PY183*$PY$5)+(QF183*$QF$5)+(QM183*$QM$5)+(QT183*$QT$5)+(RA183*$RA$5)+(RH183*$RH$5)+(RO183*$RO$5)+(RV183*$RV$5)+(SC183*$SC$5)+(SJ183*$SJ$5)+(SQ183*$SQ$5)+(SX183*$SX$5)+(TE183*$TE$5)+(TL183*$TL$5)+(TS183*$TS$5))/$VM$5,0)</f>
        <v/>
      </c>
    </row>
    <row r="184" ht="16" customHeight="1" s="545">
      <c r="A184" s="127" t="n">
        <v>45912</v>
      </c>
      <c r="B184" s="4">
        <f>A184</f>
        <v/>
      </c>
      <c r="C184" s="13" t="n">
        <v>45834.4</v>
      </c>
      <c r="D184" s="138">
        <f>IF(C184&gt;0,C184-C183,0)</f>
        <v/>
      </c>
      <c r="E184" s="68">
        <f>IF(C184&gt;0,D184/C183,0)</f>
        <v/>
      </c>
      <c r="F184" s="15">
        <f>IF(C184&gt;0,(C184-C$10)/C$10,0)</f>
        <v/>
      </c>
      <c r="G184" s="13" t="n">
        <v>6584.29</v>
      </c>
      <c r="H184" s="138">
        <f>IF(G184&gt;0,G184-G183,0)</f>
        <v/>
      </c>
      <c r="I184" s="68">
        <f>IF(G184&gt;0,H184/G183,0)</f>
        <v/>
      </c>
      <c r="J184" s="15">
        <f>IF(G184&gt;0,(G184-G$10)/G$10,0)</f>
        <v/>
      </c>
      <c r="K184" s="13" t="n">
        <v>22153.77</v>
      </c>
      <c r="L184" s="138">
        <f>IF(K184&gt;0,K184-K183,0)</f>
        <v/>
      </c>
      <c r="M184" s="68">
        <f>IF(K184&gt;0,L184/K183,0)</f>
        <v/>
      </c>
      <c r="N184" s="15">
        <f>IF(K184&gt;0,(K184-K$10)/K$10,0)</f>
        <v/>
      </c>
      <c r="O184" s="13" t="n">
        <v>2397.06</v>
      </c>
      <c r="P184" s="138">
        <f>IF(O184&gt;0,O184-O183,0)</f>
        <v/>
      </c>
      <c r="Q184" s="68">
        <f>IF(O184&gt;0,P184/O183,0)</f>
        <v/>
      </c>
      <c r="R184" s="15">
        <f>IF(O184&gt;0,(O184-O$10)/O$10,0)</f>
        <v/>
      </c>
      <c r="S184" s="18">
        <f>IF(O184&gt;0,(((O184*0.7)*Q184)+((K184*0.9)*M184)+((G184*0.65)*I184)+((C184*0.6)*E184))/(O184+K184+G184+C184),0)</f>
        <v/>
      </c>
      <c r="T184" s="121">
        <f>IF(O184&gt;0,(S184*200)+T183,0)</f>
        <v/>
      </c>
      <c r="U184" s="121">
        <f>T184</f>
        <v/>
      </c>
      <c r="V184" s="134">
        <f>IF(T184&gt;0,(T184-T183)/T183,0)</f>
        <v/>
      </c>
      <c r="W184" s="21">
        <f>IF(T184&gt;0,(T184-T$11)/T$11,0)</f>
        <v/>
      </c>
      <c r="X184" s="18">
        <f>IF(T184&gt;0,((Q184+M184+I184+E184)/4),0)</f>
        <v/>
      </c>
      <c r="Y184" s="353" t="n">
        <v>50477</v>
      </c>
      <c r="Z184" s="15" t="n">
        <v>2e-06</v>
      </c>
      <c r="AA184" s="21">
        <f>Z184-$V184</f>
        <v/>
      </c>
      <c r="AB184" s="550" t="n"/>
      <c r="AC184" s="13" t="n">
        <v>253.23</v>
      </c>
      <c r="AD184" s="68">
        <f>IF(AC184&gt;0,((AC184-AC183)/AC183),0)</f>
        <v/>
      </c>
      <c r="AE184" s="68">
        <f>IF(AC184&gt;0,AD184-$V184,0)</f>
        <v/>
      </c>
      <c r="AF184" s="68">
        <f>IF(AC184&gt;0,(AC184-AF$10)/AF$10,0)</f>
        <v/>
      </c>
      <c r="AG184" s="68" t="n"/>
      <c r="AH184" s="15">
        <f>IF(AC184&gt;0,(AC184-AC$10)/AC$10,0)</f>
        <v/>
      </c>
      <c r="AJ184" s="13" t="n">
        <v>24.61</v>
      </c>
      <c r="AK184" s="68">
        <f>IF(AJ184&gt;0,((AJ184-AJ183)/AJ183),0)</f>
        <v/>
      </c>
      <c r="AL184" s="68">
        <f>IF(AJ184&gt;0,AK184-$V184,0)</f>
        <v/>
      </c>
      <c r="AM184" s="68">
        <f>IF(AJ184&gt;0,(AJ184-AM$10)/AM$10,0)</f>
        <v/>
      </c>
      <c r="AN184" s="68" t="n"/>
      <c r="AO184" s="15">
        <f>IF(AJ184&gt;0,(AJ184-AJ$10)/AJ$10,0)</f>
        <v/>
      </c>
      <c r="AQ184" s="13" t="n">
        <v>23.4</v>
      </c>
      <c r="AR184" s="68">
        <f>IF(AQ184&gt;0,((AQ184-AQ183)/AQ183),0)</f>
        <v/>
      </c>
      <c r="AS184" s="68">
        <f>IF(AQ184&gt;0,AR184-$V184,0)</f>
        <v/>
      </c>
      <c r="AT184" s="68">
        <f>IF(AQ184&gt;0,(AQ184-AT$10)/AT$10,0)</f>
        <v/>
      </c>
      <c r="AU184" s="68" t="n"/>
      <c r="AV184" s="15">
        <f>IF(AQ184&gt;0,(AQ184-AQ$10)/AQ$10,0)</f>
        <v/>
      </c>
      <c r="AX184" s="13" t="n">
        <v>229.21</v>
      </c>
      <c r="AY184" s="68">
        <f>IF(AX184&gt;0,((AX184-AX183)/AX183),0)</f>
        <v/>
      </c>
      <c r="AZ184" s="68">
        <f>IF(AX184&gt;0,AY184-$V184,0)</f>
        <v/>
      </c>
      <c r="BA184" s="68">
        <f>IF(AX184&gt;0,(AX184-BA$10)/BA$10,0)</f>
        <v/>
      </c>
      <c r="BB184" s="68" t="n"/>
      <c r="BC184" s="15">
        <f>IF(AX184&gt;0,(AX184-AX$10)/AX$10,0)</f>
        <v/>
      </c>
      <c r="BE184" s="13" t="n">
        <v>82.86</v>
      </c>
      <c r="BF184" s="68">
        <f>IF(BE184&gt;0,((BE184-BE183)/BE183),0)</f>
        <v/>
      </c>
      <c r="BG184" s="68">
        <f>IF(BE184&gt;0,BF184-$V184,0)</f>
        <v/>
      </c>
      <c r="BH184" s="68" t="n"/>
      <c r="BI184" s="68" t="n"/>
      <c r="BJ184" s="15">
        <f>IF(BE184&gt;0,(BE184-BE$10)/BE$10,0)</f>
        <v/>
      </c>
      <c r="BL184" s="13" t="n">
        <v>77.48999999999999</v>
      </c>
      <c r="BM184" s="68">
        <f>IF(BL184&gt;0,((BL184-BL183)/BL183),0)</f>
        <v/>
      </c>
      <c r="BN184" s="68">
        <f>IF(BL184&gt;0,BM184-$V184,0)</f>
        <v/>
      </c>
      <c r="BO184" s="68">
        <f>IF(BL184&gt;0,(BL184-BO$10)/BO$10,0)</f>
        <v/>
      </c>
      <c r="BP184" s="68" t="n"/>
      <c r="BQ184" s="15">
        <f>IF(BL184&gt;0,(BL184-BL$10)/BL$10,0)</f>
        <v/>
      </c>
      <c r="BS184" s="13" t="n">
        <v>44.9</v>
      </c>
      <c r="BT184" s="68">
        <f>IF(BS184&gt;0,((BS184-BS183)/BS183),0)</f>
        <v/>
      </c>
      <c r="BU184" s="68">
        <f>IF(BS184&gt;0,BT184-$V184,0)</f>
        <v/>
      </c>
      <c r="BV184" s="68">
        <f>IF(BS184&gt;0,(BS184-BV$10)/BV$10,0)</f>
        <v/>
      </c>
      <c r="BW184" s="68" t="n"/>
      <c r="BX184" s="15">
        <f>IF(BS184&gt;0,(BS184-BS$10)/BS$10,0)</f>
        <v/>
      </c>
      <c r="BZ184" s="13" t="n"/>
      <c r="CA184" s="68">
        <f>IF(BZ184&gt;0,((BZ184-BZ183)/BZ183),0)</f>
        <v/>
      </c>
      <c r="CB184" s="68">
        <f>IF(BZ184&gt;0,CA184-$V184,0)</f>
        <v/>
      </c>
      <c r="CC184" s="68">
        <f>IF(BZ184&gt;0,(BZ184-CC$10)/CC$10,0)</f>
        <v/>
      </c>
      <c r="CD184" s="68" t="n"/>
      <c r="CE184" s="15">
        <f>IF(BZ184&gt;0,(BZ184-BZ$10)/BZ$10,0)</f>
        <v/>
      </c>
      <c r="CG184" s="13" t="n">
        <v>30.27</v>
      </c>
      <c r="CH184" s="68">
        <f>IF(CG184&gt;0,((CG184-CG183)/CG183),0)</f>
        <v/>
      </c>
      <c r="CI184" s="68">
        <f>IF(CG184&gt;0,CH184-$V184,0)</f>
        <v/>
      </c>
      <c r="CJ184" s="68">
        <f>IF(CG184&gt;0,(CG184-CJ$10)/CJ$10,0)</f>
        <v/>
      </c>
      <c r="CK184" s="68" t="n"/>
      <c r="CL184" s="15">
        <f>IF(CG184&gt;0,(CG184-CG$10)/CG$10,0)</f>
        <v/>
      </c>
      <c r="CN184" s="13" t="n">
        <v>33.9</v>
      </c>
      <c r="CO184" s="68">
        <f>IF(CN184&gt;0,((CN184-CN183)/CN183),0)</f>
        <v/>
      </c>
      <c r="CP184" s="68">
        <f>IF(CN184&gt;0,CO184-$V184,0)</f>
        <v/>
      </c>
      <c r="CQ184" s="68">
        <f>IF(CN184&gt;0,(CN184-CQ$10)/CQ$10,0)</f>
        <v/>
      </c>
      <c r="CR184" s="68" t="n"/>
      <c r="CS184" s="15">
        <f>IF(CN184&gt;0,(CN184-CN$10)/CN$10,0)</f>
        <v/>
      </c>
      <c r="CU184" s="13" t="n">
        <v>40.22</v>
      </c>
      <c r="CV184" s="68">
        <f>IF(CU184&gt;0,((CU184-CU183)/CU183),0)</f>
        <v/>
      </c>
      <c r="CW184" s="68">
        <f>IF(CU184&gt;0,CV184-$V184,0)</f>
        <v/>
      </c>
      <c r="CX184" s="68">
        <f>IF(CU184&gt;0,(CU184-CX$10)/CX$10,0)</f>
        <v/>
      </c>
      <c r="CY184" s="68" t="n"/>
      <c r="CZ184" s="15">
        <f>IF(CU184&gt;0,(CU184-CU$10)/CU$10,0)</f>
        <v/>
      </c>
      <c r="DB184" s="13" t="n">
        <v>20.33</v>
      </c>
      <c r="DC184" s="68">
        <f>IF(DB184&gt;0,((DB184-DB183)/DB183),0)</f>
        <v/>
      </c>
      <c r="DD184" s="68">
        <f>IF(DB184&gt;0,DC184-$V184,0)</f>
        <v/>
      </c>
      <c r="DE184" s="68">
        <f>IF(DB184&gt;0,(DB184-DE$10)/DE$10,0)</f>
        <v/>
      </c>
      <c r="DF184" s="68" t="n"/>
      <c r="DG184" s="15">
        <f>IF(DB184&gt;0,(DB184-DB$10)/DB$10,0)</f>
        <v/>
      </c>
      <c r="DI184" s="13" t="n">
        <v>51.07</v>
      </c>
      <c r="DJ184" s="68">
        <f>IF(DI184&gt;0,((DI184-DI183)/DI183),0)</f>
        <v/>
      </c>
      <c r="DK184" s="68">
        <f>IF(DI184&gt;0,DJ184-$V184,0)</f>
        <v/>
      </c>
      <c r="DL184" s="68">
        <f>IF(DI184&gt;0,(DI184-DL$10)/DL$10,0)</f>
        <v/>
      </c>
      <c r="DM184" s="68" t="n"/>
      <c r="DN184" s="15">
        <f>IF(DI184&gt;0,(DI184-DI$10)/DI$10,0)</f>
        <v/>
      </c>
      <c r="DP184" s="13" t="n">
        <v>45.99</v>
      </c>
      <c r="DQ184" s="68">
        <f>IF(DP184&gt;0,((DP184-DP183)/DP183),0)</f>
        <v/>
      </c>
      <c r="DR184" s="68">
        <f>IF(DP184&gt;0,DQ184-$V184,0)</f>
        <v/>
      </c>
      <c r="DS184" s="68" t="n"/>
      <c r="DT184" s="68" t="n"/>
      <c r="DU184" s="15">
        <f>IF(DP184&gt;0,(DP184-DP$10)/DP$10,0)</f>
        <v/>
      </c>
      <c r="DV184" s="18" t="n"/>
      <c r="DW184" s="13" t="n">
        <v>40.46</v>
      </c>
      <c r="DX184" s="68">
        <f>IF(DW184&gt;0,((DW184-DW183)/DW183),0)</f>
        <v/>
      </c>
      <c r="DY184" s="68">
        <f>IF(DW184&gt;0,DX184-$V184,0)</f>
        <v/>
      </c>
      <c r="DZ184" s="68">
        <f>IF(DW184&gt;0,(DW184-DZ$10)/DZ$10,0)</f>
        <v/>
      </c>
      <c r="EA184" s="68" t="n"/>
      <c r="EB184" s="15">
        <f>IF(DW184&gt;0,(DW184-DW$10)/DW$10,0)</f>
        <v/>
      </c>
      <c r="ED184" s="13" t="n">
        <v>41.44</v>
      </c>
      <c r="EE184" s="68">
        <f>IF(ED184&gt;0,((ED184-ED183)/ED183),0)</f>
        <v/>
      </c>
      <c r="EF184" s="68">
        <f>IF(ED184&gt;0,EE184-$V184,0)</f>
        <v/>
      </c>
      <c r="EG184" s="68">
        <f>IF(ED184&gt;0,(ED184-EG$10)/EG$10,0)</f>
        <v/>
      </c>
      <c r="EH184" s="68" t="n"/>
      <c r="EI184" s="15">
        <f>IF(ED184&gt;0,(ED184-ED$10)/ED$10,0)</f>
        <v/>
      </c>
      <c r="EK184" s="13" t="n">
        <v>143.55</v>
      </c>
      <c r="EL184" s="68">
        <f>IF(EK184&gt;0,((EK184-EK183)/EK183),0)</f>
        <v/>
      </c>
      <c r="EM184" s="68">
        <f>IF(EK184&gt;0,EL184-$V184,0)</f>
        <v/>
      </c>
      <c r="EN184" s="68">
        <f>IF(EK184&gt;0,(EK184-EN$10)/EN$10,0)</f>
        <v/>
      </c>
      <c r="EO184" s="68" t="n"/>
      <c r="EP184" s="15">
        <f>IF(EK184&gt;0,(EK184-EK$10)/EK$10,0)</f>
        <v/>
      </c>
      <c r="ER184" s="13" t="n">
        <v>42.1</v>
      </c>
      <c r="ES184" s="68">
        <f>IF(ER184&gt;0,((ER184-ER183)/ER183),0)</f>
        <v/>
      </c>
      <c r="ET184" s="68">
        <f>IF(ER184&gt;0,ES184-$V184,0)</f>
        <v/>
      </c>
      <c r="EU184" s="68">
        <f>IF(ER184&gt;0,(ER184-EU$10)/EU$10,0)</f>
        <v/>
      </c>
      <c r="EV184" s="68" t="n"/>
      <c r="EW184" s="15">
        <f>IF(ER184&gt;0,(ER184-ER$10)/ER$10,0)</f>
        <v/>
      </c>
      <c r="EY184" s="13" t="n">
        <v>49.17</v>
      </c>
      <c r="EZ184" s="68">
        <f>IF(EY184&gt;0,((EY184-EY183)/EY183),0)</f>
        <v/>
      </c>
      <c r="FA184" s="68">
        <f>IF(EY184&gt;0,EZ184-$V184,0)</f>
        <v/>
      </c>
      <c r="FB184" s="68" t="n"/>
      <c r="FC184" s="68" t="n"/>
      <c r="FD184" s="15">
        <f>IF(EY184&gt;0,(EY184-EY$10)/EY$10,0)</f>
        <v/>
      </c>
      <c r="FF184" s="13" t="n">
        <v>61.18</v>
      </c>
      <c r="FG184" s="68">
        <f>IF(FF184&gt;0,((FF184-FF183)/FF183),0)</f>
        <v/>
      </c>
      <c r="FH184" s="68">
        <f>IF(FF184&gt;0,FG184-$V184,0)</f>
        <v/>
      </c>
      <c r="FI184" s="68">
        <f>IF(FF184&gt;0,(FF184-FI$10)/FI$10,0)</f>
        <v/>
      </c>
      <c r="FJ184" s="68" t="n"/>
      <c r="FK184" s="15">
        <f>IF(FF184&gt;0,(FF184-FF$10)/FF$10,0)</f>
        <v/>
      </c>
      <c r="FM184" s="13" t="n">
        <v>201.58</v>
      </c>
      <c r="FN184" s="68">
        <f>IF(FM184&gt;0,((FM184-FM183)/FM183),0)</f>
        <v/>
      </c>
      <c r="FO184" s="68">
        <f>IF(FM184&gt;0,FN184-$V184,0)</f>
        <v/>
      </c>
      <c r="FP184" s="68">
        <f>IF(FM184&gt;0,(FM184-FP$10)/FP$10,0)</f>
        <v/>
      </c>
      <c r="FQ184" s="68" t="n"/>
      <c r="FR184" s="15">
        <f>IF(FM184&gt;0,(FM184-FM$10)/FM$10,0)</f>
        <v/>
      </c>
      <c r="FT184" s="13" t="n">
        <v>93.52</v>
      </c>
      <c r="FU184" s="68">
        <f>IF(FT184&gt;0,((FT184-FT183)/FT183),0)</f>
        <v/>
      </c>
      <c r="FV184" s="68">
        <f>IF(FT184&gt;0,FU184-$V184,0)</f>
        <v/>
      </c>
      <c r="FW184" s="68">
        <f>IF(FT184&gt;0,(FT184-FW$10)/FW$10,0)</f>
        <v/>
      </c>
      <c r="FX184" s="68" t="n"/>
      <c r="FY184" s="15">
        <f>IF(FT184&gt;0,(FT184-FT$10)/FT$10,0)</f>
        <v/>
      </c>
      <c r="GA184" s="13" t="n">
        <v>18.61</v>
      </c>
      <c r="GB184" s="68">
        <f>IF(GA184&gt;0,((GA184-GA183)/GA183),0)</f>
        <v/>
      </c>
      <c r="GC184" s="68">
        <f>IF(GA184&gt;0,GB184-$V184,0)</f>
        <v/>
      </c>
      <c r="GD184" s="68" t="n"/>
      <c r="GE184" s="68" t="n"/>
      <c r="GF184" s="15">
        <f>IF(GA184&gt;0,(GA184-GA$10)/GA$10,0)</f>
        <v/>
      </c>
      <c r="GG184" s="18" t="n"/>
      <c r="GH184" s="13" t="n">
        <v>21.07</v>
      </c>
      <c r="GI184" s="68">
        <f>IF(GH184&gt;0,((GH184-GH183)/GH183),0)</f>
        <v/>
      </c>
      <c r="GJ184" s="68">
        <f>IF(GH184&gt;0,GI184-$V184,0)</f>
        <v/>
      </c>
      <c r="GK184" s="68">
        <f>IF(GH184&gt;0,(GH184-GK$10)/GK$10,0)</f>
        <v/>
      </c>
      <c r="GL184" s="68" t="n"/>
      <c r="GM184" s="15">
        <f>IF(GH184&gt;0,(GH184-GH$10)/GH$10,0)</f>
        <v/>
      </c>
      <c r="GO184" s="13" t="n">
        <v>26.9</v>
      </c>
      <c r="GP184" s="68">
        <f>IF(GO184&gt;0,((GO184-GO183)/GO183),0)</f>
        <v/>
      </c>
      <c r="GQ184" s="68">
        <f>IF(GO184&gt;0,GP184-$V184,0)</f>
        <v/>
      </c>
      <c r="GR184" s="68" t="n"/>
      <c r="GS184" s="68" t="n"/>
      <c r="GT184" s="15">
        <f>IF(GO184&gt;0,(GO184-GO$10)/GO$10,0)</f>
        <v/>
      </c>
      <c r="GV184" s="13" t="n">
        <v>16.73</v>
      </c>
      <c r="GW184" s="68">
        <f>IF(GV184&gt;0,((GV184-GV183)/GV183),0)</f>
        <v/>
      </c>
      <c r="GX184" s="68">
        <f>IF(GV184&gt;0,GW184-$V184,0)</f>
        <v/>
      </c>
      <c r="GY184" s="68">
        <f>IF(GV184&gt;0,(GV184-GY$10)/GY$10,0)</f>
        <v/>
      </c>
      <c r="GZ184" s="68" t="n"/>
      <c r="HA184" s="15">
        <f>IF(GV184&gt;0,(GV184-GV$10)/GV$10,0)</f>
        <v/>
      </c>
      <c r="HD184" s="13" t="n">
        <v>395.94</v>
      </c>
      <c r="HE184" s="68">
        <f>IF(HD184&gt;0,((HD184-HD183)/HD183),0)</f>
        <v/>
      </c>
      <c r="HF184" s="68">
        <f>IF(HD184&gt;0,HE184-$V184,0)</f>
        <v/>
      </c>
      <c r="HG184" s="68">
        <f>IF(HD184&gt;0,(HD184-HG$10)/HG$10,0)</f>
        <v/>
      </c>
      <c r="HH184" s="68" t="n"/>
      <c r="HI184" s="15">
        <f>IF(HD184&gt;0,(HD184-HD$10)/HD$10,0)</f>
        <v/>
      </c>
      <c r="HK184" s="13" t="n">
        <v>69.2</v>
      </c>
      <c r="HL184" s="68">
        <f>IF(HK184&gt;0,((HK184-HK183)/HK183),0)</f>
        <v/>
      </c>
      <c r="HM184" s="68">
        <f>IF(HK184&gt;0,HL184-$V184,0)</f>
        <v/>
      </c>
      <c r="HN184" s="68">
        <f>IF(HK184&gt;0,(HK184-HN$10)/HN$10,0)</f>
        <v/>
      </c>
      <c r="HO184" s="68" t="n"/>
      <c r="HP184" s="15">
        <f>IF(HK184&gt;0,(HK184-HK$10)/HK$10,0)</f>
        <v/>
      </c>
      <c r="HR184" s="13" t="n">
        <v>112.19</v>
      </c>
      <c r="HS184" s="68">
        <f>IF(HR184&gt;0,((HR184-HR183)/HR183),0)</f>
        <v/>
      </c>
      <c r="HT184" s="68">
        <f>IF(HR184&gt;0,HS184-$V184,0)</f>
        <v/>
      </c>
      <c r="HU184" s="68">
        <f>IF(HR184&gt;0,(HR184-HU$10)/HU$10,0)</f>
        <v/>
      </c>
      <c r="HV184" s="68" t="n"/>
      <c r="HW184" s="15">
        <f>IF(HR184&gt;0,(HR184-HR$10)/HR$10,0)</f>
        <v/>
      </c>
      <c r="HY184" s="13" t="n">
        <v>177.82</v>
      </c>
      <c r="HZ184" s="68">
        <f>IF(HY184&gt;0,((HY184-HY183)/HY183),0)</f>
        <v/>
      </c>
      <c r="IA184" s="68">
        <f>IF(HY184&gt;0,HZ184-$V184,0)</f>
        <v/>
      </c>
      <c r="IB184" s="68">
        <f>IF(HY184&gt;0,(HY184-IB$10)/IB$10,0)</f>
        <v/>
      </c>
      <c r="IC184" s="68" t="n"/>
      <c r="ID184" s="15">
        <f>IF(HY184&gt;0,(HY184-HY$10)/HY$10,0)</f>
        <v/>
      </c>
      <c r="IF184" s="13" t="n">
        <v>359.87</v>
      </c>
      <c r="IG184" s="68">
        <f>IF(IF184&gt;0,((IF184-IF183)/IF183),0)</f>
        <v/>
      </c>
      <c r="IH184" s="68">
        <f>IF(IF184&gt;0,IG184-$V184,0)</f>
        <v/>
      </c>
      <c r="II184" s="68">
        <f>IF(IF184&gt;0,(IF184-II$10)/II$10,0)</f>
        <v/>
      </c>
      <c r="IJ184" s="68" t="n"/>
      <c r="IK184" s="15">
        <f>IF(IF184&gt;0,(IF184-IF$10)/IF$10,0)</f>
        <v/>
      </c>
      <c r="IM184" s="13" t="n">
        <v>274.73</v>
      </c>
      <c r="IN184" s="68">
        <f>IF(IM184&gt;0,((IM184-IM183)/IM183),0)</f>
        <v/>
      </c>
      <c r="IO184" s="68">
        <f>IF(IM184&gt;0,IN184-$V184,0)</f>
        <v/>
      </c>
      <c r="IP184" s="68">
        <f>IF(IM184&gt;0,(IM184-IP$10)/IP$10,0)</f>
        <v/>
      </c>
      <c r="IQ184" s="68" t="n"/>
      <c r="IR184" s="15">
        <f>IF(IM184&gt;0,(IM184-IM$10)/IM$10,0)</f>
        <v/>
      </c>
      <c r="IT184" s="13" t="n">
        <v>78.09999999999999</v>
      </c>
      <c r="IU184" s="68">
        <f>IF(IT184&gt;0,((IT184-IT183)/IT183),0)</f>
        <v/>
      </c>
      <c r="IV184" s="68">
        <f>IF(IT184&gt;0,IU184-$V184,0)</f>
        <v/>
      </c>
      <c r="IW184" s="68">
        <f>IF(IT184&gt;0,(IT184-IW$10)/IW$10,0)</f>
        <v/>
      </c>
      <c r="IX184" s="68" t="n"/>
      <c r="IY184" s="15">
        <f>IF(IT184&gt;0,(IT184-IT$10)/IT$10,0)</f>
        <v/>
      </c>
      <c r="JA184" s="13" t="n">
        <v>755.59</v>
      </c>
      <c r="JB184" s="68">
        <f>IF(JA184&gt;0,((JA184-JA183)/JA183),0)</f>
        <v/>
      </c>
      <c r="JC184" s="68">
        <f>IF(JA184&gt;0,JB184-$V184,0)</f>
        <v/>
      </c>
      <c r="JD184" s="68">
        <f>IF(JA184&gt;0,(JA184-JD$10)/JD$10,0)</f>
        <v/>
      </c>
      <c r="JE184" s="68" t="n"/>
      <c r="JF184" s="15">
        <f>IF(JA184&gt;0,(JA184-JA$10)/JA$10,0)</f>
        <v/>
      </c>
      <c r="JH184" s="13" t="n">
        <v>509.9</v>
      </c>
      <c r="JI184" s="68">
        <f>IF(JH184&gt;0,((JH184-JH183)/JH183),0)</f>
        <v/>
      </c>
      <c r="JJ184" s="68">
        <f>IF(JH184&gt;0,JI184-$V184,0)</f>
        <v/>
      </c>
      <c r="JK184" s="68">
        <f>IF(JH184&gt;0,(JH184-JK$10)/JK$10,0)</f>
        <v/>
      </c>
      <c r="JL184" s="68" t="n"/>
      <c r="JM184" s="15">
        <f>IF(JH184&gt;0,(JH184-JH$10)/JH$10,0)</f>
        <v/>
      </c>
      <c r="JO184" s="13" t="n">
        <v>30.31</v>
      </c>
      <c r="JP184" s="68">
        <f>IF(JO184&gt;0,((JO184-JO183)/JO183),0)</f>
        <v/>
      </c>
      <c r="JQ184" s="68">
        <f>IF(JO184&gt;0,JP184-$V184,0)</f>
        <v/>
      </c>
      <c r="JR184" s="68">
        <f>IF(JO184&gt;0,(JO184-JR$10)/JR$10,0)</f>
        <v/>
      </c>
      <c r="JS184" s="68" t="n"/>
      <c r="JT184" s="15">
        <f>IF(JO184&gt;0,(JO184-JO$10)/JO$10,0)</f>
        <v/>
      </c>
      <c r="JV184" s="13" t="n">
        <v>2.37</v>
      </c>
      <c r="JW184" s="68">
        <f>IF(JV184&gt;0,((JV184-JV183)/JV183),0)</f>
        <v/>
      </c>
      <c r="JX184" s="68">
        <f>IF(JV184&gt;0,JW184-$V184,0)</f>
        <v/>
      </c>
      <c r="JY184" s="68">
        <f>IF(JV184&gt;0,(JV184-JY$10)/JY$10,0)</f>
        <v/>
      </c>
      <c r="JZ184" s="68" t="n"/>
      <c r="KA184" s="15">
        <f>IF(JV184&gt;0,(JV184-JV$10)/JV$10,0)</f>
        <v/>
      </c>
      <c r="KC184" s="13" t="n">
        <v>22.84</v>
      </c>
      <c r="KD184" s="68">
        <f>IF(KC184&gt;0,((KC184-KC183)/KC183),0)</f>
        <v/>
      </c>
      <c r="KE184" s="68">
        <f>IF(KC184&gt;0,KD184-$V184,0)</f>
        <v/>
      </c>
      <c r="KF184" s="68">
        <f>IF(KC184&gt;0,(KC184-KF$10)/KF$10,0)</f>
        <v/>
      </c>
      <c r="KG184" s="68" t="n"/>
      <c r="KH184" s="15">
        <f>IF(KC184&gt;0,(KC184-KC$10)/KC$10,0)</f>
        <v/>
      </c>
      <c r="KI184" s="18" t="n"/>
      <c r="KJ184" s="13" t="n">
        <v>161.99</v>
      </c>
      <c r="KK184" s="68">
        <f>IF(KJ184&gt;0,((KJ184-KJ183)/KJ183),0)</f>
        <v/>
      </c>
      <c r="KL184" s="68">
        <f>IF(KJ184&gt;0,KK184-$V184,0)</f>
        <v/>
      </c>
      <c r="KM184" s="68">
        <f>IF(KJ184&gt;0,(KJ184-KM$10)/KM$10,0)</f>
        <v/>
      </c>
      <c r="KN184" s="68" t="n"/>
      <c r="KO184" s="15">
        <f>IF(KJ184&gt;0,(KJ184-KJ$10)/KJ$10,0)</f>
        <v/>
      </c>
      <c r="KQ184" s="13" t="n">
        <v>1.845</v>
      </c>
      <c r="KR184" s="68">
        <f>IF(KQ184&gt;0,((KQ184-KQ183)/KQ183),0)</f>
        <v/>
      </c>
      <c r="KS184" s="68">
        <f>IF(KQ184&gt;0,KR184-$V184,0)</f>
        <v/>
      </c>
      <c r="KT184" s="68">
        <f>IF(KQ184&gt;0,(KQ184-KT$10)/KT$10,0)</f>
        <v/>
      </c>
      <c r="KU184" s="68" t="n"/>
      <c r="KV184" s="15">
        <f>IF(KQ184&gt;0,(KQ184-KQ$10)/KQ$10,0)</f>
        <v/>
      </c>
      <c r="KW184" s="18" t="n"/>
      <c r="KX184" s="13" t="n">
        <v>47.75</v>
      </c>
      <c r="KY184" s="68">
        <f>IF(KX184&gt;0,((KX184-KX183)/KX183),0)</f>
        <v/>
      </c>
      <c r="KZ184" s="68">
        <f>IF(KX184&gt;0,KY184-$V184,0)</f>
        <v/>
      </c>
      <c r="LA184" s="68">
        <f>IF(KX184&gt;0,(KX184-LA$10)/LA$10,0)</f>
        <v/>
      </c>
      <c r="LB184" s="68" t="n"/>
      <c r="LC184" s="15">
        <f>IF(KX184&gt;0,(KX184-KX$10)/KX$10,0)</f>
        <v/>
      </c>
      <c r="LD184" s="18" t="n"/>
      <c r="LE184" s="13" t="n">
        <v>50.94</v>
      </c>
      <c r="LF184" s="68">
        <f>IF(LE184&gt;0,((LE184-LE183)/LE183),0)</f>
        <v/>
      </c>
      <c r="LG184" s="68">
        <f>IF(LE184&gt;0,LF184-$V184,0)</f>
        <v/>
      </c>
      <c r="LH184" s="68">
        <f>IF(LE184&gt;0,(LE184-LH$10)/LH$10,0)</f>
        <v/>
      </c>
      <c r="LI184" s="68" t="n"/>
      <c r="LJ184" s="15">
        <f>IF(LE184&gt;0,(LE184-LE$10)/LE$10,0)</f>
        <v/>
      </c>
      <c r="LL184" s="13" t="n">
        <v>153.26</v>
      </c>
      <c r="LM184" s="68">
        <f>IF(LL184&gt;0,((LL184-LL183)/LL183),0)</f>
        <v/>
      </c>
      <c r="LN184" s="68">
        <f>IF(LL184&gt;0,LM184-$V184,0)</f>
        <v/>
      </c>
      <c r="LO184" s="68">
        <f>IF(LL184&gt;0,(LL184-LO$10)/LO$10,0)</f>
        <v/>
      </c>
      <c r="LP184" s="68" t="n"/>
      <c r="LQ184" s="15">
        <f>IF(LL184&gt;0,(LL184-LL$10)/LL$10,0)</f>
        <v/>
      </c>
      <c r="LS184" s="13" t="n">
        <v>23.28</v>
      </c>
      <c r="LT184" s="68">
        <f>IF(LS184&gt;0,((LS184-LS183)/LS183),0)</f>
        <v/>
      </c>
      <c r="LU184" s="68">
        <f>IF(LS184&gt;0,LT184-$V184,0)</f>
        <v/>
      </c>
      <c r="LV184" s="68" t="n"/>
      <c r="LW184" s="68" t="n"/>
      <c r="LX184" s="15">
        <f>IF(LS184&gt;0,(LS184-LS$10)/LS$10,0)</f>
        <v/>
      </c>
      <c r="LZ184" s="13" t="n">
        <v>16.91</v>
      </c>
      <c r="MA184" s="68">
        <f>IF(LZ184&gt;0,((LZ184-LZ183)/LZ183),0)</f>
        <v/>
      </c>
      <c r="MB184" s="68">
        <f>IF(LZ184&gt;0,MA184-$V184,0)</f>
        <v/>
      </c>
      <c r="MC184" s="68">
        <f>IF(LZ184&gt;0,(LZ184-MC$10)/MC$10,0)</f>
        <v/>
      </c>
      <c r="MD184" s="68" t="n"/>
      <c r="ME184" s="15">
        <f>IF(LZ184&gt;0,(LZ184-LZ$10)/LZ$10,0)</f>
        <v/>
      </c>
      <c r="MG184" s="13" t="n">
        <v>82.69</v>
      </c>
      <c r="MH184" s="68">
        <f>IF(MG184&gt;0,((MG184-MG183)/MG183),0)</f>
        <v/>
      </c>
      <c r="MI184" s="68">
        <f>IF(MG184&gt;0,MH184-$V184,0)</f>
        <v/>
      </c>
      <c r="MJ184" s="68">
        <f>IF(MG184&gt;0,(MG184-MJ$10)/MJ$10,0)</f>
        <v/>
      </c>
      <c r="MK184" s="68" t="n"/>
      <c r="ML184" s="15">
        <f>IF(MG184&gt;0,(MG184-MG$10)/MG$10,0)</f>
        <v/>
      </c>
      <c r="MN184" s="13" t="n">
        <v>168.35</v>
      </c>
      <c r="MO184" s="68">
        <f>IF(MN184&gt;0,((MN184-MN183)/MN183),0)</f>
        <v/>
      </c>
      <c r="MP184" s="68">
        <f>IF(MN184&gt;0,MO184-$V184,0)</f>
        <v/>
      </c>
      <c r="MQ184" s="68">
        <f>IF(MN184&gt;0,(MN184-MQ$10)/MQ$10,0)</f>
        <v/>
      </c>
      <c r="MR184" s="68" t="n"/>
      <c r="MS184" s="15">
        <f>IF(MN184&gt;0,(MN184-MN$10)/MN$10,0)</f>
        <v/>
      </c>
      <c r="MU184" s="13" t="n">
        <v>17.32</v>
      </c>
      <c r="MV184" s="68">
        <f>IF(MU184&gt;0,((MU184-MU183)/MU183),0)</f>
        <v/>
      </c>
      <c r="MW184" s="68">
        <f>IF(MU184&gt;0,MV184-$V184,0)</f>
        <v/>
      </c>
      <c r="MX184" s="68">
        <f>IF(MU184&gt;0,(MU184-MX$10)/MX$10,0)</f>
        <v/>
      </c>
      <c r="MY184" s="68" t="n"/>
      <c r="MZ184" s="15">
        <f>IF(MU184&gt;0,(MU184-MU$10)/MU$10,0)</f>
        <v/>
      </c>
      <c r="NB184" s="13" t="n">
        <v>281.61</v>
      </c>
      <c r="NC184" s="68">
        <f>IF(NB184&gt;0,((NB184-NB183)/NB183),0)</f>
        <v/>
      </c>
      <c r="ND184" s="68">
        <f>IF(NB184&gt;0,NC184-$V184,0)</f>
        <v/>
      </c>
      <c r="NE184" s="68">
        <f>IF(NB184&gt;0,(NB184-NE$10)/NE$10,0)</f>
        <v/>
      </c>
      <c r="NF184" s="68" t="n"/>
      <c r="NG184" s="15">
        <f>IF(NB184&gt;0,(NB184-NB$10)/NB$10,0)</f>
        <v/>
      </c>
      <c r="NI184" s="13" t="n">
        <v>11.2</v>
      </c>
      <c r="NJ184" s="68">
        <f>IF(NI184&gt;0,((NI184-NI183)/NI183),0)</f>
        <v/>
      </c>
      <c r="NK184" s="68">
        <f>IF(NI184&gt;0,NJ184-$V184,0)</f>
        <v/>
      </c>
      <c r="NL184" s="68">
        <f>IF(NI184&gt;0,(NI184-NL$10)/NL$10,0)</f>
        <v/>
      </c>
      <c r="NM184" s="68" t="n"/>
      <c r="NN184" s="15">
        <f>IF(NI184&gt;0,(NI184-NI$10)/NI$10,0)</f>
        <v/>
      </c>
      <c r="NP184" s="13" t="n">
        <v>625.53</v>
      </c>
      <c r="NQ184" s="68">
        <f>IF(NP184&gt;0,((NP184-NP183)/NP183),0)</f>
        <v/>
      </c>
      <c r="NR184" s="68">
        <f>IF(NP184&gt;0,NQ184-$V184,0)</f>
        <v/>
      </c>
      <c r="NS184" s="68">
        <f>IF(NP184&gt;0,(NP184-NS$10)/NS$10,0)</f>
        <v/>
      </c>
      <c r="NT184" s="68" t="n"/>
      <c r="NU184" s="15">
        <f>IF(NP184&gt;0,(NP184-NP$10)/NP$10,0)</f>
        <v/>
      </c>
      <c r="NW184" s="13" t="n">
        <v>240.8</v>
      </c>
      <c r="NX184" s="68">
        <f>IF(NW184&gt;0,((NW184-NW183)/NW183),0)</f>
        <v/>
      </c>
      <c r="NY184" s="68">
        <f>IF(NW184&gt;0,NX184-$V184,0)</f>
        <v/>
      </c>
      <c r="NZ184" s="68">
        <f>IF(NW184&gt;0,(NW184-NZ$10)/NZ$10,0)</f>
        <v/>
      </c>
      <c r="OA184" s="68" t="n"/>
      <c r="OB184" s="15">
        <f>IF(NW184&gt;0,(NW184-NW$10)/NW$10,0)</f>
        <v/>
      </c>
      <c r="OD184" s="13" t="n">
        <v>2.91</v>
      </c>
      <c r="OE184" s="68">
        <f>IF(OD184&gt;0,((OD184-OD183)/OD183),0)</f>
        <v/>
      </c>
      <c r="OF184" s="68">
        <f>IF(OD184&gt;0,OE184-$V184,0)</f>
        <v/>
      </c>
      <c r="OG184" s="68">
        <f>IF(OD184&gt;0,(OD184-OG$10)/OG$10,0)</f>
        <v/>
      </c>
      <c r="OH184" s="68" t="n"/>
      <c r="OI184" s="15">
        <f>IF(OD184&gt;0,(OD184-OD$10)/OD$10,0)</f>
        <v/>
      </c>
      <c r="OK184" s="13" t="n">
        <v>222.17</v>
      </c>
      <c r="OL184" s="68">
        <f>IF(OK184&gt;0,((OK184-OK183)/OK183),0)</f>
        <v/>
      </c>
      <c r="OM184" s="68">
        <f>IF(OK184&gt;0,OL184-$V184,0)</f>
        <v/>
      </c>
      <c r="ON184" s="68">
        <f>IF(OK184&gt;0,(OK184-ON$10)/ON$10,0)</f>
        <v/>
      </c>
      <c r="OO184" s="68" t="n"/>
      <c r="OP184" s="15">
        <f>IF(OK184&gt;0,(OK184-OK$10)/OK$10,0)</f>
        <v/>
      </c>
      <c r="OR184" s="13" t="n">
        <v>5.52</v>
      </c>
      <c r="OS184" s="68">
        <f>IF(OR184&gt;0,((OR184-OR183)/OR183),0)</f>
        <v/>
      </c>
      <c r="OT184" s="68">
        <f>IF(OR184&gt;0,OS184-$V184,0)</f>
        <v/>
      </c>
      <c r="OU184" s="68">
        <f>IF(OR184&gt;0,(OR184-OU$10)/OU$10,0)</f>
        <v/>
      </c>
      <c r="OV184" s="68" t="n"/>
      <c r="OW184" s="15">
        <f>IF(OR184&gt;0,(OR184-OR$10)/OR$10,0)</f>
        <v/>
      </c>
      <c r="OY184" s="13" t="n">
        <v>155.85</v>
      </c>
      <c r="OZ184" s="68">
        <f>IF(OY184&gt;0,((OY184-OY183)/OY183),0)</f>
        <v/>
      </c>
      <c r="PA184" s="68">
        <f>IF(OY184&gt;0,OZ184-$V184,0)</f>
        <v/>
      </c>
      <c r="PB184" s="68">
        <f>IF(OY184&gt;0,(OY184-PB$10)/PB$10,0)</f>
        <v/>
      </c>
      <c r="PC184" s="68" t="n"/>
      <c r="PD184" s="15">
        <f>IF(OY184&gt;0,(OY184-OY$10)/OY$10,0)</f>
        <v/>
      </c>
      <c r="PE184" s="18" t="n"/>
      <c r="PF184" s="13" t="n">
        <v>279.2</v>
      </c>
      <c r="PG184" s="68">
        <f>IF(PF184&gt;0,((PF184-PF183)/PF183),0)</f>
        <v/>
      </c>
      <c r="PH184" s="68">
        <f>IF(PF184&gt;0,PG184-$V184,0)</f>
        <v/>
      </c>
      <c r="PI184" s="68">
        <f>IF(PF184&gt;0,(PF184-PI$10)/PI$10,0)</f>
        <v/>
      </c>
      <c r="PJ184" s="68" t="n"/>
      <c r="PK184" s="15">
        <f>IF(PF184&gt;0,(PF184-PF$10)/PF$10,0)</f>
        <v/>
      </c>
      <c r="PM184" s="13" t="n"/>
      <c r="PN184" s="68">
        <f>IF(PM184&gt;0,((PM184-PM183)/PM183),0)</f>
        <v/>
      </c>
      <c r="PO184" s="68">
        <f>PN184-$V184</f>
        <v/>
      </c>
      <c r="PP184" s="68">
        <f>IF(PM184&gt;0,(PM184-PP$10)/PP$10,0)</f>
        <v/>
      </c>
      <c r="PQ184" s="68" t="n"/>
      <c r="PR184" s="15">
        <f>IF(PM184&gt;0,(PM184-PM$10)/PM$10,0)</f>
        <v/>
      </c>
      <c r="PT184" s="13" t="n">
        <v>11.93</v>
      </c>
      <c r="PU184" s="68">
        <f>IF(PT184&gt;0,((PT184-PT183)/PT183),0)</f>
        <v/>
      </c>
      <c r="PV184" s="68">
        <f>IF(PT184&gt;0,PU184-$V184,0)</f>
        <v/>
      </c>
      <c r="PW184" s="68">
        <f>IF(PT184&gt;0,(PT184-PW$10)/PW$10,0)</f>
        <v/>
      </c>
      <c r="PX184" s="68" t="n"/>
      <c r="PY184" s="15">
        <f>IF(PT184&gt;0,(PT184-PT$10)/PT$10,0)</f>
        <v/>
      </c>
      <c r="QA184" s="13" t="n">
        <v>322.21</v>
      </c>
      <c r="QB184" s="68">
        <f>IF(QA184&gt;0,((QA184-QA183)/QA183),0)</f>
        <v/>
      </c>
      <c r="QC184" s="68">
        <f>IF(QA184&gt;0,QB184-$V184,0)</f>
        <v/>
      </c>
      <c r="QD184" s="68">
        <f>IF(QA184&gt;0,(QA184-QD$10)/QD$10,0)</f>
        <v/>
      </c>
      <c r="QE184" s="68" t="n"/>
      <c r="QF184" s="15">
        <f>IF(QA184&gt;0,(QA184-QA$10)/QA$10,0)</f>
        <v/>
      </c>
      <c r="QH184" s="13" t="n">
        <v>1.782</v>
      </c>
      <c r="QI184" s="68">
        <f>IF(QH184&gt;0,((QH184-QH183)/QH183),0)</f>
        <v/>
      </c>
      <c r="QJ184" s="68">
        <f>IF(QH184&gt;0,QI184-$V184,0)</f>
        <v/>
      </c>
      <c r="QK184" s="68">
        <f>IF(QH184&gt;0,(QH184-QK$10)/QK$10,0)</f>
        <v/>
      </c>
      <c r="QL184" s="68" t="n"/>
      <c r="QM184" s="15">
        <f>IF(QH184&gt;0,(QH184-QH$10)/QH$10,0)</f>
        <v/>
      </c>
      <c r="QO184" s="13" t="n">
        <v>14.06</v>
      </c>
      <c r="QP184" s="68">
        <f>IF(QO184&gt;0,((QO184-QO183)/QO183),0)</f>
        <v/>
      </c>
      <c r="QQ184" s="68">
        <f>IF(QO184&gt;0,QP184-$V184,0)</f>
        <v/>
      </c>
      <c r="QR184" s="68">
        <f>IF(QO184&gt;0,(QO184-QR$10)/QR$10,0)</f>
        <v/>
      </c>
      <c r="QS184" s="68" t="n"/>
      <c r="QT184" s="15">
        <f>IF(QO184&gt;0,(QO184-QO$10)/QO$10,0)</f>
        <v/>
      </c>
      <c r="QV184" s="13" t="n">
        <v>2.46</v>
      </c>
      <c r="QW184" s="68">
        <f>IF(QV184&gt;0,((QV184-QV183)/QV183),0)</f>
        <v/>
      </c>
      <c r="QX184" s="68">
        <f>IF(QV184&gt;0,QW184-$V184,0)</f>
        <v/>
      </c>
      <c r="QY184" s="68">
        <f>IF(QV184&gt;0,(QV184-QY$10)/QY$10,0)</f>
        <v/>
      </c>
      <c r="QZ184" s="68" t="n"/>
      <c r="RA184" s="15">
        <f>IF(QV184&gt;0,(QV184-QV$10)/QV$10,0)</f>
        <v/>
      </c>
      <c r="RC184" s="13" t="n">
        <v>46.77</v>
      </c>
      <c r="RD184" s="68">
        <f>IF(RC184&gt;0,((RC184-RC183)/RC183),0)</f>
        <v/>
      </c>
      <c r="RE184" s="68">
        <f>IF(RC184&gt;0,RD184-$V184,0)</f>
        <v/>
      </c>
      <c r="RF184" s="68">
        <f>IF(RC184&gt;0,(RC184-RF$10)/RF$10,0)</f>
        <v/>
      </c>
      <c r="RG184" s="68" t="n"/>
      <c r="RH184" s="15">
        <f>IF(RC184&gt;0,(RC184-RC$10)/RC$10,0)</f>
        <v/>
      </c>
      <c r="RJ184" s="13" t="n">
        <v>259.33</v>
      </c>
      <c r="RK184" s="68">
        <f>IF(RJ184&gt;0,((RJ184-RJ183)/RJ183),0)</f>
        <v/>
      </c>
      <c r="RL184" s="68">
        <f>RK184-$V184</f>
        <v/>
      </c>
      <c r="RM184" s="68">
        <f>IF(RJ184&gt;0,(RJ184-RM$10)/RM$10,0)</f>
        <v/>
      </c>
      <c r="RN184" s="68" t="n"/>
      <c r="RO184" s="15">
        <f>IF(RJ184&gt;0,(RJ184-RJ$10)/RJ$10,0)</f>
        <v/>
      </c>
      <c r="RQ184" s="13" t="n">
        <v>18.41</v>
      </c>
      <c r="RR184" s="68">
        <f>IF(RQ184&gt;0,((RQ184-RQ183)/RQ183),0)</f>
        <v/>
      </c>
      <c r="RS184" s="68">
        <f>RR184-$V184</f>
        <v/>
      </c>
      <c r="RT184" s="68">
        <f>IF(RQ184&gt;0,(RQ184-RT$10)/RT$10,0)</f>
        <v/>
      </c>
      <c r="RU184" s="68" t="n"/>
      <c r="RV184" s="15">
        <f>IF(RQ184&gt;0,(RQ184-RQ$10)/RQ$10,0)</f>
        <v/>
      </c>
      <c r="RX184" s="13" t="n">
        <v>171.43</v>
      </c>
      <c r="RY184" s="68">
        <f>IF(RX184&gt;0,((RX184-RX183)/RX183),0)</f>
        <v/>
      </c>
      <c r="RZ184" s="68">
        <f>RY184-$V184</f>
        <v/>
      </c>
      <c r="SA184" s="68">
        <f>IF(RX184&gt;0,(RX184-SA$10)/SA$10,0)</f>
        <v/>
      </c>
      <c r="SB184" s="68" t="n"/>
      <c r="SC184" s="15">
        <f>IF(RX184&gt;0,(RX184-RX$10)/RX$10,0)</f>
        <v/>
      </c>
      <c r="SE184" s="13" t="n">
        <v>19.09</v>
      </c>
      <c r="SF184" s="68">
        <f>IF(SE184&gt;0,((SE184-SE183)/SE183),0)</f>
        <v/>
      </c>
      <c r="SG184" s="68">
        <f>SF184-$V184</f>
        <v/>
      </c>
      <c r="SH184" s="68">
        <f>IF(SE184&gt;0,(SE184-SH$10)/SH$10,0)</f>
        <v/>
      </c>
      <c r="SI184" s="68" t="n"/>
      <c r="SJ184" s="15">
        <f>IF(SE184&gt;0,(SE184-SE$10)/SE$10,0)</f>
        <v/>
      </c>
      <c r="SL184" s="13" t="n">
        <v>2.03</v>
      </c>
      <c r="SM184" s="68">
        <f>IF(SL184&gt;0,((SL184-SL183)/SL183),0)</f>
        <v/>
      </c>
      <c r="SN184" s="68">
        <f>SM184-$V184</f>
        <v/>
      </c>
      <c r="SO184" s="68">
        <f>IF(SL184&gt;0,(SL184-SO$10)/SO$10,0)</f>
        <v/>
      </c>
      <c r="SP184" s="68" t="n"/>
      <c r="SQ184" s="15">
        <f>IF(SL184&gt;0,(SL184-SL$10)/SL$10,0)</f>
        <v/>
      </c>
      <c r="SS184" s="13" t="n">
        <v>17.76</v>
      </c>
      <c r="ST184" s="68">
        <f>IF(SS184&gt;0,((SS184-SS183)/SS183),0)</f>
        <v/>
      </c>
      <c r="SU184" s="68">
        <f>ST184-$V184</f>
        <v/>
      </c>
      <c r="SV184" s="68">
        <f>IF(SS184&gt;0,(SS184-SV$10)/SV$10,0)</f>
        <v/>
      </c>
      <c r="SW184" s="68" t="n"/>
      <c r="SX184" s="15">
        <f>IF(SS184&gt;0,(SS184-SS$10)/SS$10,0)</f>
        <v/>
      </c>
      <c r="SZ184" s="13" t="n">
        <v>63.51</v>
      </c>
      <c r="TA184" s="68">
        <f>IF(SZ184&gt;0,((SZ184-SZ183)/SZ183),0)</f>
        <v/>
      </c>
      <c r="TB184" s="68">
        <f>TA184-$V184</f>
        <v/>
      </c>
      <c r="TC184" s="68">
        <f>IF(SZ184&gt;0,(SZ184-TC$10)/TC$10,0)</f>
        <v/>
      </c>
      <c r="TD184" s="68" t="n"/>
      <c r="TE184" s="15">
        <f>IF(SZ184&gt;0,(SZ184-SZ$10)/SZ$10,0)</f>
        <v/>
      </c>
      <c r="TG184" s="587" t="n">
        <v>0.22</v>
      </c>
      <c r="TH184" s="68">
        <f>IF(TG184&gt;0,((TG184-TG183)/TG183),0)</f>
        <v/>
      </c>
      <c r="TI184" s="68">
        <f>TH184-$V184</f>
        <v/>
      </c>
      <c r="TJ184" s="68">
        <f>IF(TG184&gt;0,(TG184-TJ$10)/TJ$10,0)</f>
        <v/>
      </c>
      <c r="TK184" s="68" t="n"/>
      <c r="TL184" s="15">
        <f>IF(TG184&gt;0,(TG184-TG$10)/TG$10,0)</f>
        <v/>
      </c>
      <c r="TN184" s="13" t="n">
        <v>94.41</v>
      </c>
      <c r="TO184" s="68">
        <f>IF(TN184&gt;0,((TN184-TN183)/TN183),0)</f>
        <v/>
      </c>
      <c r="TP184" s="68">
        <f>TO184-$V184</f>
        <v/>
      </c>
      <c r="TQ184" s="68">
        <f>IF(TN184&gt;0,(TN184-TQ$10)/TQ$10,0)</f>
        <v/>
      </c>
      <c r="TR184" s="68" t="n"/>
      <c r="TS184" s="15">
        <f>IF(TN184&gt;0,(TN184-TN$10)/TN$10,0)</f>
        <v/>
      </c>
      <c r="TU184" s="587" t="n">
        <v>3.85</v>
      </c>
      <c r="TV184" s="68">
        <f>IF(TU184&gt;0,((TU184-TU183)/TU183),0)</f>
        <v/>
      </c>
      <c r="TW184" s="68">
        <f>TV184-$V184</f>
        <v/>
      </c>
      <c r="TX184" s="68">
        <f>IF(TU184&gt;0,(TU184-TX$10)/TX$10,0)</f>
        <v/>
      </c>
      <c r="TY184" s="68" t="n"/>
      <c r="TZ184" s="15">
        <f>IF(TU184&gt;0,(TU184-TU$10)/TU$10,0)</f>
        <v/>
      </c>
      <c r="UB184" s="587" t="n"/>
      <c r="UC184" s="68">
        <f>IF(UB184&gt;0,((UB184-UB183)/UB183),0)</f>
        <v/>
      </c>
      <c r="UD184" s="68">
        <f>UC184-$V184</f>
        <v/>
      </c>
      <c r="UE184" s="68">
        <f>IF(UB184&gt;0,(UB184-UE$10)/UE$10,0)</f>
        <v/>
      </c>
      <c r="UF184" s="68" t="n"/>
      <c r="UG184" s="15">
        <f>IF(UB184&gt;0,(UB184-UB$10)/UB$10,0)</f>
        <v/>
      </c>
      <c r="UI184" s="587" t="n"/>
      <c r="UJ184" s="68">
        <f>IF(UI184&gt;0,((UI184-UI183)/UI183),0)</f>
        <v/>
      </c>
      <c r="UK184" s="68">
        <f>UJ184-$V184</f>
        <v/>
      </c>
      <c r="UL184" s="68">
        <f>IF(UI184&gt;0,(UI184-UL$10)/UL$10,0)</f>
        <v/>
      </c>
      <c r="UM184" s="68" t="n"/>
      <c r="UN184" s="15">
        <f>IF(UI184&gt;0,(UI184-UI$10)/UI$10,0)</f>
        <v/>
      </c>
      <c r="UP184" s="587" t="n"/>
      <c r="UQ184" s="68">
        <f>IF(UP184&gt;0,((UP184-UP183)/UP183),0)</f>
        <v/>
      </c>
      <c r="UR184" s="68">
        <f>UQ184-$V184</f>
        <v/>
      </c>
      <c r="US184" s="68">
        <f>IF(UP184&gt;0,(UP184-US$10)/US$10,0)</f>
        <v/>
      </c>
      <c r="UT184" s="68" t="n"/>
      <c r="UU184" s="15">
        <f>IF(UP184&gt;0,(UP184-UP$10)/UP$10,0)</f>
        <v/>
      </c>
      <c r="UW184" s="587" t="n"/>
      <c r="UX184" s="68">
        <f>IF(UW184&gt;0,((UW184-UW183)/UW183),0)</f>
        <v/>
      </c>
      <c r="UY184" s="68">
        <f>UX184-$V184</f>
        <v/>
      </c>
      <c r="UZ184" s="68">
        <f>IF(UW184&gt;0,(UW184-UZ$10)/UZ$10,0)</f>
        <v/>
      </c>
      <c r="VA184" s="68" t="n"/>
      <c r="VB184" s="15">
        <f>IF(UW184&gt;0,(UW184-UW$10)/UW$10,0)</f>
        <v/>
      </c>
      <c r="VD184" s="587" t="n"/>
      <c r="VE184" s="68">
        <f>IF(VD184&gt;0,((VD184-VD183)/VD183),0)</f>
        <v/>
      </c>
      <c r="VF184" s="68">
        <f>VE184-$V184</f>
        <v/>
      </c>
      <c r="VG184" s="68">
        <f>IF(VD184&gt;0,(VD184-VG$10)/VG$10,0)</f>
        <v/>
      </c>
      <c r="VH184" s="68" t="n"/>
      <c r="VI184" s="15">
        <f>IF(VD184&gt;0,(VD184-VD$10)/VD$10,0)</f>
        <v/>
      </c>
      <c r="VM184" s="21">
        <f>IF($C184&gt;0,(($IK$5*IG184)+($GT$5*GP184)+($JM$5*JI184)+($JF$5*JB184)+($IY$5*IU184)+($IR$5*IN184)+($ID$5*HZ184)+($HW$5*HS184)+($HP$5*HL184)+($HI$5*HE184)+($GF$5*GB184)+($FY$5*FU184)+($FR$5*FN184)+($FK$5*FG184)+($FD$5*EZ184)+($EW$5*ES184)+($EP$5*EL184)+($EI$5*EE184)+($EB$5*DX184)+($DU$5*DQ184)+($DN$5*DJ184)+($DG$5*DC184)+($CZ$5*CV184)+($CS$5*CO184)+($CL$5*CH184)+($CE$5*CA184)+($BX$5*BT184)+($BQ$5*BM184)+($BJ$5*BF184)+($BC$5*AY184)+($AV$5*AR184)+($AO$5*AK184)+($AH$5*AD184)+($JT$5*JP184)+($KA$5*JW184)+($KO$5*KK184)+($PR$5*PN184)+($GM$5*GI184)+($HA$5*GW184)+($KV$5*KR184)+($KH$5*KD184)+($LC$5*KY184)+($MS$5*MO184)+($ML$5*MH184)+($ME$5*MA184)+($LX$5*LT184)+($LQ$5*LM184)+($LJ$5*LF184)+(MV184*$MZ$5)+(NC184*$NG$5)+(NJ184*$NN$5)+($OI$5*OE184)+($NU$5*NQ184)+($OB$5*NX184)+($PK$5*PG184)+($OP$5*OL184)+($OW$5*OS184)+($PD$5*OZ184)+(PU184*$PY$5)+(QB184*$QF$5)+(QI184*$QM$5)+(QP184*$QT$5)+(QW184*$RA$5)+(RD184*$RH$5)+(RK184*$RO$5)+(RR184*$RV$5)+(RY184*$SC$5)+(SF184*$SJ$5)+(SM184*$SQ$5)+(ST184*$SX$5)+(TA184*$TE$5))+(TH184*$TL$5)+(TO184*$TS$5))/$VM$5</f>
        <v/>
      </c>
      <c r="VN184" s="40" t="n"/>
      <c r="VO184" s="21">
        <f>IF($C184&gt;0,(($IK$5*II184)+($GT$5*GR184)+($JM$5*JK184)+($JF$5*JD184)+($IY$5*IW184)+($IR$5*IP184)+($ID$5*IB184)+($HW$5*HU184)+($HP$5*HN184)+($HI$5*HG184)+($GF$5*GD184)+($FY$5*FW184)+($FR$5*FP184)+($FK$5*FI184)+($FD$5*FB184)+($EW$5*EU184)+($EP$5*EN184)+($EI$5*EG184)+($EB$5*DZ184)+($DU$5*DS184)+($DN$5*DL184)+($DG$5*DE184)+($CZ$5*CX184)+($CS$5*CQ184)+($CL$5*CJ184)+($CE$5*CC184)+($BX$5*BV184)+($BQ$5*BO184)+($BJ$5*BH184)+($BC$5*BA184)+($AV$5*AT184)+($AO$5*AM184)+($AH$5*AF184)+($KO$5*KM184)+($KH$5*KF184)+($KA$5*JY184)+($JT$5*JR184)+($PR$5*PP184)+($GM$5*GK184)+($HA$5*GY184)+($KV$5*KT184)+($LC$5*LA184)+($MS$5*MQ184)+($ML$5*MJ184)+($ME$5*MC184)+($LX$5*LV184)+($LQ$5*LO184)+($LJ$5*LH184)+(MX184*$MZ$5)+(NE184*$NG$5)+(NL184*$NN$5)+($OI$5*OG184)+($NU$5*NS184)+($OB$5*NZ184)+($PD$5*PB184)+($OW$5*OU184)+($OP$5*ON184)+($PK$5*PI184)+($PY$5*PW184)+($QF$5*QD184)+($QM$5*QK184)+($QT$5*QR184)+($RA$5*QY184)+($RH$5*RF184)+($RO$5*RM184)+(RT184*$RV$5)+(SA184*$SC$5)+(SH184*$SJ$5)+(SO184*$SQ$5)+(SV184*$SX$5)+(TC184*$TE$5)+(TJ184*$TL$5)+(TQ184*$TS$5))/$VM$5,0)</f>
        <v/>
      </c>
      <c r="VP184" s="14" t="n"/>
      <c r="VQ184" s="21">
        <f>IF($C184&gt;0,(($IK$5*IK184)+($GT$5*GT184)+($JM$5*JM184)+($JF$5*JF184)+($IY$5*IY184)+($IR$5*IR184)+($ID$5*ID184)+($HW$5*HW184)+($HP$5*HP184)+($HI$5*HI184)+($GF$5*GF184)+($FY$5*FY184)+($FR$5*FR184)+($FK$5*FK184)+($FD$5*FD184)+($EW$5*EW184)+($EP$5*EP184)+($EI$5*EI184)+($EB$5*EB184)+($DU$5*DU184)+($DN$5*DN184)+($DG$5*DG184)+($CZ$5*CZ184)+($CS$5*CS184)+($CL$5*CL184)+($CE$5*CE184)+($BX$5*BX184)+($BQ$5*BQ184)+($BJ$5*BJ184)+($BC$5*BC184)+($AV$5*AV184)+($AO$5*AO184)+($AH$5*AH184)+($KO$5*KO184)+($PR$5*PR184)+($GM$5*GM184)+($HA$5*HA184)+($KH$5*KH184)+($KA$5*KA184)+($JT$5*JT184)+($KV$5*KV184)+($LC$5*LC184)+($MS$5*MS184)+($ML$5*ML184)+($ME$5*ME184)+($LX$5*LX184)+($LQ$5*LQ184)+($LJ$5*LJ184)+($OI$5*OI184)+($NU$5*NU184)+($NN$5*NN184)+($NG$5*NG184)+($MZ$5*MZ184)+(OB184*$OB$5)+($PD$5*PD184)+($OW$5*OW184)+($OP$5*OP184)+($PK$5*PK184)+(PY184*$PY$5)+(QF184*$QF$5)+(QM184*$QM$5)+(QT184*$QT$5)+(RA184*$RA$5)+(RH184*$RH$5)+(RO184*$RO$5)+(RV184*$RV$5)+(SC184*$SC$5)+(SJ184*$SJ$5)+(SQ184*$SQ$5)+(SX184*$SX$5)+(TE184*$TE$5)+(TL184*$TL$5)+(TS184*$TS$5))/$VM$5,0)</f>
        <v/>
      </c>
    </row>
    <row r="185" ht="16" customHeight="1" s="545">
      <c r="A185" s="127" t="n">
        <v>45915</v>
      </c>
      <c r="B185" s="4">
        <f>A185</f>
        <v/>
      </c>
      <c r="C185" s="13" t="n">
        <v>45883.45</v>
      </c>
      <c r="D185" s="138">
        <f>IF(C185&gt;0,C185-C184,0)</f>
        <v/>
      </c>
      <c r="E185" s="68">
        <f>IF(C185&gt;0,D185/C184,0)</f>
        <v/>
      </c>
      <c r="F185" s="15">
        <f>IF(C185&gt;0,(C185-C$10)/C$10,0)</f>
        <v/>
      </c>
      <c r="G185" s="13" t="n">
        <v>6615.28</v>
      </c>
      <c r="H185" s="138">
        <f>IF(G185&gt;0,G185-G184,0)</f>
        <v/>
      </c>
      <c r="I185" s="68">
        <f>IF(G185&gt;0,H185/G184,0)</f>
        <v/>
      </c>
      <c r="J185" s="15">
        <f>IF(G185&gt;0,(G185-G$10)/G$10,0)</f>
        <v/>
      </c>
      <c r="K185" s="13" t="n">
        <v>22348.75</v>
      </c>
      <c r="L185" s="138">
        <f>IF(K185&gt;0,K185-K184,0)</f>
        <v/>
      </c>
      <c r="M185" s="68">
        <f>IF(K185&gt;0,L185/K184,0)</f>
        <v/>
      </c>
      <c r="N185" s="15">
        <f>IF(K185&gt;0,(K185-K$10)/K$10,0)</f>
        <v/>
      </c>
      <c r="O185" s="13" t="n">
        <v>2405.13</v>
      </c>
      <c r="P185" s="138">
        <f>IF(O185&gt;0,O185-O184,0)</f>
        <v/>
      </c>
      <c r="Q185" s="68">
        <f>IF(O185&gt;0,P185/O184,0)</f>
        <v/>
      </c>
      <c r="R185" s="15">
        <f>IF(O185&gt;0,(O185-O$10)/O$10,0)</f>
        <v/>
      </c>
      <c r="S185" s="18">
        <f>IF(O185&gt;0,(((O185*0.7)*Q185)+((K185*0.9)*M185)+((G185*0.65)*I185)+((C185*0.6)*E185))/(O185+K185+G185+C185),0)</f>
        <v/>
      </c>
      <c r="T185" s="121">
        <f>IF(O185&gt;0,(S185*200)+T184,0)</f>
        <v/>
      </c>
      <c r="U185" s="121">
        <f>T185</f>
        <v/>
      </c>
      <c r="V185" s="134">
        <f>IF(T185&gt;0,(T185-T184)/T184,0)</f>
        <v/>
      </c>
      <c r="W185" s="21">
        <f>IF(T185&gt;0,(T185-T$11)/T$11,0)</f>
        <v/>
      </c>
      <c r="X185" s="18">
        <f>IF(T185&gt;0,((Q185+M185+I185+E185)/4),0)</f>
        <v/>
      </c>
      <c r="Y185" s="353">
        <f>50480.15+26</f>
        <v/>
      </c>
      <c r="Z185" s="15" t="n">
        <v>2e-06</v>
      </c>
      <c r="AA185" s="21">
        <f>Z185-$V185</f>
        <v/>
      </c>
      <c r="AC185" s="13" t="n">
        <v>255.99</v>
      </c>
      <c r="AD185" s="68">
        <f>IF(AC185&gt;0,((AC185-AC184)/AC184),0)</f>
        <v/>
      </c>
      <c r="AE185" s="68">
        <f>IF(AC185&gt;0,AD185-$V185,0)</f>
        <v/>
      </c>
      <c r="AF185" s="68">
        <f>IF(AC185&gt;0,(AC185-AF$10)/AF$10,0)</f>
        <v/>
      </c>
      <c r="AG185" s="68" t="n"/>
      <c r="AH185" s="15">
        <f>IF(AC185&gt;0,(AC185-AC$10)/AC$10,0)</f>
        <v/>
      </c>
      <c r="AJ185" s="13" t="n">
        <v>24.8</v>
      </c>
      <c r="AK185" s="68">
        <f>IF(AJ185&gt;0,((AJ185-AJ184)/AJ184),0)</f>
        <v/>
      </c>
      <c r="AL185" s="68">
        <f>IF(AJ185&gt;0,AK185-$V185,0)</f>
        <v/>
      </c>
      <c r="AM185" s="68">
        <f>IF(AJ185&gt;0,(AJ185-AM$10)/AM$10,0)</f>
        <v/>
      </c>
      <c r="AN185" s="68" t="n"/>
      <c r="AO185" s="15">
        <f>IF(AJ185&gt;0,(AJ185-AJ$10)/AJ$10,0)</f>
        <v/>
      </c>
      <c r="AQ185" s="13" t="n">
        <v>23.67</v>
      </c>
      <c r="AR185" s="68">
        <f>IF(AQ185&gt;0,((AQ185-AQ184)/AQ184),0)</f>
        <v/>
      </c>
      <c r="AS185" s="68">
        <f>IF(AQ185&gt;0,AR185-$V185,0)</f>
        <v/>
      </c>
      <c r="AT185" s="68">
        <f>IF(AQ185&gt;0,(AQ185-AT$10)/AT$10,0)</f>
        <v/>
      </c>
      <c r="AU185" s="68" t="n"/>
      <c r="AV185" s="15">
        <f>IF(AQ185&gt;0,(AQ185-AQ$10)/AQ$10,0)</f>
        <v/>
      </c>
      <c r="AX185" s="13" t="n">
        <v>230.34</v>
      </c>
      <c r="AY185" s="68">
        <f>IF(AX185&gt;0,((AX185-AX184)/AX184),0)</f>
        <v/>
      </c>
      <c r="AZ185" s="68">
        <f>IF(AX185&gt;0,AY185-$V185,0)</f>
        <v/>
      </c>
      <c r="BA185" s="68">
        <f>IF(AX185&gt;0,(AX185-BA$10)/BA$10,0)</f>
        <v/>
      </c>
      <c r="BB185" s="68" t="n"/>
      <c r="BC185" s="15">
        <f>IF(AX185&gt;0,(AX185-AX$10)/AX$10,0)</f>
        <v/>
      </c>
      <c r="BE185" s="13" t="n">
        <v>82.94</v>
      </c>
      <c r="BF185" s="68">
        <f>IF(BE185&gt;0,((BE185-BE184)/BE184),0)</f>
        <v/>
      </c>
      <c r="BG185" s="68">
        <f>IF(BE185&gt;0,BF185-$V185,0)</f>
        <v/>
      </c>
      <c r="BH185" s="68" t="n"/>
      <c r="BI185" s="68" t="n"/>
      <c r="BJ185" s="15">
        <f>IF(BE185&gt;0,(BE185-BE$10)/BE$10,0)</f>
        <v/>
      </c>
      <c r="BL185" s="13" t="n">
        <v>77.89</v>
      </c>
      <c r="BM185" s="68">
        <f>IF(BL185&gt;0,((BL185-BL184)/BL184),0)</f>
        <v/>
      </c>
      <c r="BN185" s="68">
        <f>IF(BL185&gt;0,BM185-$V185,0)</f>
        <v/>
      </c>
      <c r="BO185" s="68">
        <f>IF(BL185&gt;0,(BL185-BO$10)/BO$10,0)</f>
        <v/>
      </c>
      <c r="BP185" s="68" t="n"/>
      <c r="BQ185" s="15">
        <f>IF(BL185&gt;0,(BL185-BL$10)/BL$10,0)</f>
        <v/>
      </c>
      <c r="BS185" s="13" t="n">
        <v>45.29</v>
      </c>
      <c r="BT185" s="68">
        <f>IF(BS185&gt;0,((BS185-BS184)/BS184),0)</f>
        <v/>
      </c>
      <c r="BU185" s="68">
        <f>IF(BS185&gt;0,BT185-$V185,0)</f>
        <v/>
      </c>
      <c r="BV185" s="68">
        <f>IF(BS185&gt;0,(BS185-BV$10)/BV$10,0)</f>
        <v/>
      </c>
      <c r="BW185" s="68" t="n"/>
      <c r="BX185" s="15">
        <f>IF(BS185&gt;0,(BS185-BS$10)/BS$10,0)</f>
        <v/>
      </c>
      <c r="BZ185" s="13" t="n"/>
      <c r="CA185" s="68">
        <f>IF(BZ185&gt;0,((BZ185-BZ184)/BZ184),0)</f>
        <v/>
      </c>
      <c r="CB185" s="68">
        <f>IF(BZ185&gt;0,CA185-$V185,0)</f>
        <v/>
      </c>
      <c r="CC185" s="68">
        <f>IF(BZ185&gt;0,(BZ185-CC$10)/CC$10,0)</f>
        <v/>
      </c>
      <c r="CD185" s="68" t="n"/>
      <c r="CE185" s="15">
        <f>IF(BZ185&gt;0,(BZ185-BZ$10)/BZ$10,0)</f>
        <v/>
      </c>
      <c r="CG185" s="13" t="n">
        <v>30.47</v>
      </c>
      <c r="CH185" s="68">
        <f>IF(CG185&gt;0,((CG185-CG184)/CG184),0)</f>
        <v/>
      </c>
      <c r="CI185" s="68">
        <f>IF(CG185&gt;0,CH185-$V185,0)</f>
        <v/>
      </c>
      <c r="CJ185" s="68">
        <f>IF(CG185&gt;0,(CG185-CJ$10)/CJ$10,0)</f>
        <v/>
      </c>
      <c r="CK185" s="68" t="n"/>
      <c r="CL185" s="15">
        <f>IF(CG185&gt;0,(CG185-CG$10)/CG$10,0)</f>
        <v/>
      </c>
      <c r="CN185" s="13" t="n">
        <v>33.96</v>
      </c>
      <c r="CO185" s="68">
        <f>IF(CN185&gt;0,((CN185-CN184)/CN184),0)</f>
        <v/>
      </c>
      <c r="CP185" s="68">
        <f>IF(CN185&gt;0,CO185-$V185,0)</f>
        <v/>
      </c>
      <c r="CQ185" s="68">
        <f>IF(CN185&gt;0,(CN185-CQ$10)/CQ$10,0)</f>
        <v/>
      </c>
      <c r="CR185" s="68" t="n"/>
      <c r="CS185" s="15">
        <f>IF(CN185&gt;0,(CN185-CN$10)/CN$10,0)</f>
        <v/>
      </c>
      <c r="CU185" s="13" t="n">
        <v>40.13</v>
      </c>
      <c r="CV185" s="68">
        <f>IF(CU185&gt;0,((CU185-CU184)/CU184),0)</f>
        <v/>
      </c>
      <c r="CW185" s="68">
        <f>IF(CU185&gt;0,CV185-$V185,0)</f>
        <v/>
      </c>
      <c r="CX185" s="68">
        <f>IF(CU185&gt;0,(CU185-CX$10)/CX$10,0)</f>
        <v/>
      </c>
      <c r="CY185" s="68" t="n"/>
      <c r="CZ185" s="15">
        <f>IF(CU185&gt;0,(CU185-CU$10)/CU$10,0)</f>
        <v/>
      </c>
      <c r="DB185" s="13" t="n">
        <v>20.3</v>
      </c>
      <c r="DC185" s="68">
        <f>IF(DB185&gt;0,((DB185-DB184)/DB184),0)</f>
        <v/>
      </c>
      <c r="DD185" s="68">
        <f>IF(DB185&gt;0,DC185-$V185,0)</f>
        <v/>
      </c>
      <c r="DE185" s="68">
        <f>IF(DB185&gt;0,(DB185-DE$10)/DE$10,0)</f>
        <v/>
      </c>
      <c r="DF185" s="68" t="n"/>
      <c r="DG185" s="15">
        <f>IF(DB185&gt;0,(DB185-DB$10)/DB$10,0)</f>
        <v/>
      </c>
      <c r="DI185" s="13" t="n">
        <v>51.46</v>
      </c>
      <c r="DJ185" s="68">
        <f>IF(DI185&gt;0,((DI185-DI184)/DI184),0)</f>
        <v/>
      </c>
      <c r="DK185" s="68">
        <f>IF(DI185&gt;0,DJ185-$V185,0)</f>
        <v/>
      </c>
      <c r="DL185" s="68">
        <f>IF(DI185&gt;0,(DI185-DL$10)/DL$10,0)</f>
        <v/>
      </c>
      <c r="DM185" s="68" t="n"/>
      <c r="DN185" s="15">
        <f>IF(DI185&gt;0,(DI185-DI$10)/DI$10,0)</f>
        <v/>
      </c>
      <c r="DP185" s="13" t="n">
        <v>46.43</v>
      </c>
      <c r="DQ185" s="68">
        <f>IF(DP185&gt;0,((DP185-DP184)/DP184),0)</f>
        <v/>
      </c>
      <c r="DR185" s="68">
        <f>IF(DP185&gt;0,DQ185-$V185,0)</f>
        <v/>
      </c>
      <c r="DS185" s="68" t="n"/>
      <c r="DT185" s="68" t="n"/>
      <c r="DU185" s="15">
        <f>IF(DP185&gt;0,(DP185-DP$10)/DP$10,0)</f>
        <v/>
      </c>
      <c r="DV185" s="18" t="n"/>
      <c r="DW185" s="13" t="n">
        <v>40.78</v>
      </c>
      <c r="DX185" s="68">
        <f>IF(DW185&gt;0,((DW185-DW184)/DW184),0)</f>
        <v/>
      </c>
      <c r="DY185" s="68">
        <f>IF(DW185&gt;0,DX185-$V185,0)</f>
        <v/>
      </c>
      <c r="DZ185" s="68">
        <f>IF(DW185&gt;0,(DW185-DZ$10)/DZ$10,0)</f>
        <v/>
      </c>
      <c r="EA185" s="68" t="n"/>
      <c r="EB185" s="15">
        <f>IF(DW185&gt;0,(DW185-DW$10)/DW$10,0)</f>
        <v/>
      </c>
      <c r="ED185" s="13" t="n">
        <v>41.84</v>
      </c>
      <c r="EE185" s="68">
        <f>IF(ED185&gt;0,((ED185-ED184)/ED184),0)</f>
        <v/>
      </c>
      <c r="EF185" s="68">
        <f>IF(ED185&gt;0,EE185-$V185,0)</f>
        <v/>
      </c>
      <c r="EG185" s="68">
        <f>IF(ED185&gt;0,(ED185-EG$10)/EG$10,0)</f>
        <v/>
      </c>
      <c r="EH185" s="68" t="n"/>
      <c r="EI185" s="15">
        <f>IF(ED185&gt;0,(ED185-ED$10)/ED$10,0)</f>
        <v/>
      </c>
      <c r="EK185" s="13" t="n">
        <v>146.28</v>
      </c>
      <c r="EL185" s="68">
        <f>IF(EK185&gt;0,((EK185-EK184)/EK184),0)</f>
        <v/>
      </c>
      <c r="EM185" s="68">
        <f>IF(EK185&gt;0,EL185-$V185,0)</f>
        <v/>
      </c>
      <c r="EN185" s="68">
        <f>IF(EK185&gt;0,(EK185-EN$10)/EN$10,0)</f>
        <v/>
      </c>
      <c r="EO185" s="68" t="n"/>
      <c r="EP185" s="15">
        <f>IF(EK185&gt;0,(EK185-EK$10)/EK$10,0)</f>
        <v/>
      </c>
      <c r="ER185" s="13" t="n">
        <v>42.07</v>
      </c>
      <c r="ES185" s="68">
        <f>IF(ER185&gt;0,((ER185-ER184)/ER184),0)</f>
        <v/>
      </c>
      <c r="ET185" s="68">
        <f>IF(ER185&gt;0,ES185-$V185,0)</f>
        <v/>
      </c>
      <c r="EU185" s="68">
        <f>IF(ER185&gt;0,(ER185-EU$10)/EU$10,0)</f>
        <v/>
      </c>
      <c r="EV185" s="68" t="n"/>
      <c r="EW185" s="15">
        <f>IF(ER185&gt;0,(ER185-ER$10)/ER$10,0)</f>
        <v/>
      </c>
      <c r="EY185" s="13" t="n">
        <v>49.82</v>
      </c>
      <c r="EZ185" s="68">
        <f>IF(EY185&gt;0,((EY185-EY184)/EY184),0)</f>
        <v/>
      </c>
      <c r="FA185" s="68">
        <f>IF(EY185&gt;0,EZ185-$V185,0)</f>
        <v/>
      </c>
      <c r="FB185" s="68" t="n"/>
      <c r="FC185" s="68" t="n"/>
      <c r="FD185" s="15">
        <f>IF(EY185&gt;0,(EY185-EY$10)/EY$10,0)</f>
        <v/>
      </c>
      <c r="FF185" s="13" t="n">
        <v>61.14</v>
      </c>
      <c r="FG185" s="68">
        <f>IF(FF185&gt;0,((FF185-FF184)/FF184),0)</f>
        <v/>
      </c>
      <c r="FH185" s="68">
        <f>IF(FF185&gt;0,FG185-$V185,0)</f>
        <v/>
      </c>
      <c r="FI185" s="68">
        <f>IF(FF185&gt;0,(FF185-FI$10)/FI$10,0)</f>
        <v/>
      </c>
      <c r="FJ185" s="68" t="n"/>
      <c r="FK185" s="15">
        <f>IF(FF185&gt;0,(FF185-FF$10)/FF$10,0)</f>
        <v/>
      </c>
      <c r="FM185" s="13" t="n">
        <v>200.41</v>
      </c>
      <c r="FN185" s="68">
        <f>IF(FM185&gt;0,((FM185-FM184)/FM184),0)</f>
        <v/>
      </c>
      <c r="FO185" s="68">
        <f>IF(FM185&gt;0,FN185-$V185,0)</f>
        <v/>
      </c>
      <c r="FP185" s="68">
        <f>IF(FM185&gt;0,(FM185-FP$10)/FP$10,0)</f>
        <v/>
      </c>
      <c r="FQ185" s="68" t="n"/>
      <c r="FR185" s="15">
        <f>IF(FM185&gt;0,(FM185-FM$10)/FM$10,0)</f>
        <v/>
      </c>
      <c r="FT185" s="13" t="n">
        <v>92.12</v>
      </c>
      <c r="FU185" s="68">
        <f>IF(FT185&gt;0,((FT185-FT184)/FT184),0)</f>
        <v/>
      </c>
      <c r="FV185" s="68">
        <f>IF(FT185&gt;0,FU185-$V185,0)</f>
        <v/>
      </c>
      <c r="FW185" s="68">
        <f>IF(FT185&gt;0,(FT185-FW$10)/FW$10,0)</f>
        <v/>
      </c>
      <c r="FX185" s="68" t="n"/>
      <c r="FY185" s="15">
        <f>IF(FT185&gt;0,(FT185-FT$10)/FT$10,0)</f>
        <v/>
      </c>
      <c r="GA185" s="13" t="n">
        <v>18.68</v>
      </c>
      <c r="GB185" s="68">
        <f>IF(GA185&gt;0,((GA185-GA184)/GA184),0)</f>
        <v/>
      </c>
      <c r="GC185" s="68">
        <f>IF(GA185&gt;0,GB185-$V185,0)</f>
        <v/>
      </c>
      <c r="GD185" s="68" t="n"/>
      <c r="GE185" s="68" t="n"/>
      <c r="GF185" s="15">
        <f>IF(GA185&gt;0,(GA185-GA$10)/GA$10,0)</f>
        <v/>
      </c>
      <c r="GG185" s="18" t="n"/>
      <c r="GH185" s="13" t="n">
        <v>20.99</v>
      </c>
      <c r="GI185" s="68">
        <f>IF(GH185&gt;0,((GH185-GH184)/GH184),0)</f>
        <v/>
      </c>
      <c r="GJ185" s="68">
        <f>IF(GH185&gt;0,GI185-$V185,0)</f>
        <v/>
      </c>
      <c r="GK185" s="68">
        <f>IF(GH185&gt;0,(GH185-GK$10)/GK$10,0)</f>
        <v/>
      </c>
      <c r="GL185" s="68" t="n"/>
      <c r="GM185" s="15">
        <f>IF(GH185&gt;0,(GH185-GH$10)/GH$10,0)</f>
        <v/>
      </c>
      <c r="GO185" s="13" t="n">
        <v>26.6</v>
      </c>
      <c r="GP185" s="68">
        <f>IF(GO185&gt;0,((GO185-GO184)/GO184),0)</f>
        <v/>
      </c>
      <c r="GQ185" s="68">
        <f>IF(GO185&gt;0,GP185-$V185,0)</f>
        <v/>
      </c>
      <c r="GR185" s="68" t="n"/>
      <c r="GS185" s="68" t="n"/>
      <c r="GT185" s="15">
        <f>IF(GO185&gt;0,(GO185-GO$10)/GO$10,0)</f>
        <v/>
      </c>
      <c r="GV185" s="13" t="n">
        <v>16.82</v>
      </c>
      <c r="GW185" s="68">
        <f>IF(GV185&gt;0,((GV185-GV184)/GV184),0)</f>
        <v/>
      </c>
      <c r="GX185" s="68">
        <f>IF(GV185&gt;0,GW185-$V185,0)</f>
        <v/>
      </c>
      <c r="GY185" s="68">
        <f>IF(GV185&gt;0,(GV185-GY$10)/GY$10,0)</f>
        <v/>
      </c>
      <c r="GZ185" s="68" t="n"/>
      <c r="HA185" s="15">
        <f>IF(GV185&gt;0,(GV185-GV$10)/GV$10,0)</f>
        <v/>
      </c>
      <c r="HD185" s="13" t="n">
        <v>410.04</v>
      </c>
      <c r="HE185" s="68">
        <f>IF(HD185&gt;0,((HD185-HD184)/HD184),0)</f>
        <v/>
      </c>
      <c r="HF185" s="68">
        <f>IF(HD185&gt;0,HE185-$V185,0)</f>
        <v/>
      </c>
      <c r="HG185" s="68">
        <f>IF(HD185&gt;0,(HD185-HG$10)/HG$10,0)</f>
        <v/>
      </c>
      <c r="HH185" s="68" t="n"/>
      <c r="HI185" s="15">
        <f>IF(HD185&gt;0,(HD185-HD$10)/HD$10,0)</f>
        <v/>
      </c>
      <c r="HK185" s="13" t="n">
        <v>70.73999999999999</v>
      </c>
      <c r="HL185" s="68">
        <f>IF(HK185&gt;0,((HK185-HK184)/HK184),0)</f>
        <v/>
      </c>
      <c r="HM185" s="68">
        <f>IF(HK185&gt;0,HL185-$V185,0)</f>
        <v/>
      </c>
      <c r="HN185" s="68">
        <f>IF(HK185&gt;0,(HK185-HN$10)/HN$10,0)</f>
        <v/>
      </c>
      <c r="HO185" s="68" t="n"/>
      <c r="HP185" s="15">
        <f>IF(HK185&gt;0,(HK185-HK$10)/HK$10,0)</f>
        <v/>
      </c>
      <c r="HR185" s="13" t="n">
        <v>112.35</v>
      </c>
      <c r="HS185" s="68">
        <f>IF(HR185&gt;0,((HR185-HR184)/HR184),0)</f>
        <v/>
      </c>
      <c r="HT185" s="68">
        <f>IF(HR185&gt;0,HS185-$V185,0)</f>
        <v/>
      </c>
      <c r="HU185" s="68">
        <f>IF(HR185&gt;0,(HR185-HU$10)/HU$10,0)</f>
        <v/>
      </c>
      <c r="HV185" s="68" t="n"/>
      <c r="HW185" s="15">
        <f>IF(HR185&gt;0,(HR185-HR$10)/HR$10,0)</f>
        <v/>
      </c>
      <c r="HY185" s="13" t="n">
        <v>177.75</v>
      </c>
      <c r="HZ185" s="68">
        <f>IF(HY185&gt;0,((HY185-HY184)/HY184),0)</f>
        <v/>
      </c>
      <c r="IA185" s="68">
        <f>IF(HY185&gt;0,HZ185-$V185,0)</f>
        <v/>
      </c>
      <c r="IB185" s="68">
        <f>IF(HY185&gt;0,(HY185-IB$10)/IB$10,0)</f>
        <v/>
      </c>
      <c r="IC185" s="68" t="n"/>
      <c r="ID185" s="15">
        <f>IF(HY185&gt;0,(HY185-HY$10)/HY$10,0)</f>
        <v/>
      </c>
      <c r="IF185" s="13" t="n">
        <v>364.09</v>
      </c>
      <c r="IG185" s="68">
        <f>IF(IF185&gt;0,((IF185-IF184)/IF184),0)</f>
        <v/>
      </c>
      <c r="IH185" s="68">
        <f>IF(IF185&gt;0,IG185-$V185,0)</f>
        <v/>
      </c>
      <c r="II185" s="68">
        <f>IF(IF185&gt;0,(IF185-II$10)/II$10,0)</f>
        <v/>
      </c>
      <c r="IJ185" s="68" t="n"/>
      <c r="IK185" s="15">
        <f>IF(IF185&gt;0,(IF185-IF$10)/IF$10,0)</f>
        <v/>
      </c>
      <c r="IM185" s="13" t="n">
        <v>273.02</v>
      </c>
      <c r="IN185" s="68">
        <f>IF(IM185&gt;0,((IM185-IM184)/IM184),0)</f>
        <v/>
      </c>
      <c r="IO185" s="68">
        <f>IF(IM185&gt;0,IN185-$V185,0)</f>
        <v/>
      </c>
      <c r="IP185" s="68">
        <f>IF(IM185&gt;0,(IM185-IP$10)/IP$10,0)</f>
        <v/>
      </c>
      <c r="IQ185" s="68" t="n"/>
      <c r="IR185" s="15">
        <f>IF(IM185&gt;0,(IM185-IM$10)/IM$10,0)</f>
        <v/>
      </c>
      <c r="IT185" s="13" t="n">
        <v>86.31999999999999</v>
      </c>
      <c r="IU185" s="68">
        <f>IF(IT185&gt;0,((IT185-IT184)/IT184),0)</f>
        <v/>
      </c>
      <c r="IV185" s="68">
        <f>IF(IT185&gt;0,IU185-$V185,0)</f>
        <v/>
      </c>
      <c r="IW185" s="68">
        <f>IF(IT185&gt;0,(IT185-IW$10)/IW$10,0)</f>
        <v/>
      </c>
      <c r="IX185" s="68" t="n"/>
      <c r="IY185" s="15">
        <f>IF(IT185&gt;0,(IT185-IT$10)/IT$10,0)</f>
        <v/>
      </c>
      <c r="JA185" s="13" t="n">
        <v>764.7</v>
      </c>
      <c r="JB185" s="68">
        <f>IF(JA185&gt;0,((JA185-JA184)/JA184),0)</f>
        <v/>
      </c>
      <c r="JC185" s="68">
        <f>IF(JA185&gt;0,JB185-$V185,0)</f>
        <v/>
      </c>
      <c r="JD185" s="68">
        <f>IF(JA185&gt;0,(JA185-JD$10)/JD$10,0)</f>
        <v/>
      </c>
      <c r="JE185" s="68" t="n"/>
      <c r="JF185" s="15">
        <f>IF(JA185&gt;0,(JA185-JA$10)/JA$10,0)</f>
        <v/>
      </c>
      <c r="JH185" s="13" t="n">
        <v>515.36</v>
      </c>
      <c r="JI185" s="68">
        <f>IF(JH185&gt;0,((JH185-JH184)/JH184),0)</f>
        <v/>
      </c>
      <c r="JJ185" s="68">
        <f>IF(JH185&gt;0,JI185-$V185,0)</f>
        <v/>
      </c>
      <c r="JK185" s="68">
        <f>IF(JH185&gt;0,(JH185-JK$10)/JK$10,0)</f>
        <v/>
      </c>
      <c r="JL185" s="68" t="n"/>
      <c r="JM185" s="15">
        <f>IF(JH185&gt;0,(JH185-JH$10)/JH$10,0)</f>
        <v/>
      </c>
      <c r="JO185" s="13" t="n">
        <v>29.8</v>
      </c>
      <c r="JP185" s="68">
        <f>IF(JO185&gt;0,((JO185-JO184)/JO184),0)</f>
        <v/>
      </c>
      <c r="JQ185" s="68">
        <f>IF(JO185&gt;0,JP185-$V185,0)</f>
        <v/>
      </c>
      <c r="JR185" s="68">
        <f>IF(JO185&gt;0,(JO185-JR$10)/JR$10,0)</f>
        <v/>
      </c>
      <c r="JS185" s="68" t="n"/>
      <c r="JT185" s="15">
        <f>IF(JO185&gt;0,(JO185-JO$10)/JO$10,0)</f>
        <v/>
      </c>
      <c r="JV185" s="13" t="n">
        <v>2.58</v>
      </c>
      <c r="JW185" s="68">
        <f>IF(JV185&gt;0,((JV185-JV184)/JV184),0)</f>
        <v/>
      </c>
      <c r="JX185" s="68">
        <f>IF(JV185&gt;0,JW185-$V185,0)</f>
        <v/>
      </c>
      <c r="JY185" s="68">
        <f>IF(JV185&gt;0,(JV185-JY$10)/JY$10,0)</f>
        <v/>
      </c>
      <c r="JZ185" s="68" t="n"/>
      <c r="KA185" s="15">
        <f>IF(JV185&gt;0,(JV185-JV$10)/JV$10,0)</f>
        <v/>
      </c>
      <c r="KC185" s="13" t="n">
        <v>22.91</v>
      </c>
      <c r="KD185" s="68">
        <f>IF(KC185&gt;0,((KC185-KC184)/KC184),0)</f>
        <v/>
      </c>
      <c r="KE185" s="68">
        <f>IF(KC185&gt;0,KD185-$V185,0)</f>
        <v/>
      </c>
      <c r="KF185" s="68">
        <f>IF(KC185&gt;0,(KC185-KF$10)/KF$10,0)</f>
        <v/>
      </c>
      <c r="KG185" s="68" t="n"/>
      <c r="KH185" s="15">
        <f>IF(KC185&gt;0,(KC185-KC$10)/KC$10,0)</f>
        <v/>
      </c>
      <c r="KI185" s="18" t="n"/>
      <c r="KJ185" s="13" t="n">
        <v>163.98</v>
      </c>
      <c r="KK185" s="68">
        <f>IF(KJ185&gt;0,((KJ185-KJ184)/KJ184),0)</f>
        <v/>
      </c>
      <c r="KL185" s="68">
        <f>IF(KJ185&gt;0,KK185-$V185,0)</f>
        <v/>
      </c>
      <c r="KM185" s="68">
        <f>IF(KJ185&gt;0,(KJ185-KM$10)/KM$10,0)</f>
        <v/>
      </c>
      <c r="KN185" s="68" t="n"/>
      <c r="KO185" s="15">
        <f>IF(KJ185&gt;0,(KJ185-KJ$10)/KJ$10,0)</f>
        <v/>
      </c>
      <c r="KQ185" s="13" t="n">
        <v>1.847</v>
      </c>
      <c r="KR185" s="68">
        <f>IF(KQ185&gt;0,((KQ185-KQ184)/KQ184),0)</f>
        <v/>
      </c>
      <c r="KS185" s="68">
        <f>IF(KQ185&gt;0,KR185-$V185,0)</f>
        <v/>
      </c>
      <c r="KT185" s="68">
        <f>IF(KQ185&gt;0,(KQ185-KT$10)/KT$10,0)</f>
        <v/>
      </c>
      <c r="KU185" s="68" t="n"/>
      <c r="KV185" s="15">
        <f>IF(KQ185&gt;0,(KQ185-KQ$10)/KQ$10,0)</f>
        <v/>
      </c>
      <c r="KW185" s="18" t="n"/>
      <c r="KX185" s="13" t="n">
        <v>51.39</v>
      </c>
      <c r="KY185" s="68">
        <f>IF(KX185&gt;0,((KX185-KX184)/KX184),0)</f>
        <v/>
      </c>
      <c r="KZ185" s="68">
        <f>IF(KX185&gt;0,KY185-$V185,0)</f>
        <v/>
      </c>
      <c r="LA185" s="68">
        <f>IF(KX185&gt;0,(KX185-LA$10)/LA$10,0)</f>
        <v/>
      </c>
      <c r="LB185" s="68" t="n"/>
      <c r="LC185" s="15">
        <f>IF(KX185&gt;0,(KX185-KX$10)/KX$10,0)</f>
        <v/>
      </c>
      <c r="LD185" s="18" t="n"/>
      <c r="LE185" s="13" t="n">
        <v>49.98</v>
      </c>
      <c r="LF185" s="68">
        <f>IF(LE185&gt;0,((LE185-LE184)/LE184),0)</f>
        <v/>
      </c>
      <c r="LG185" s="68">
        <f>IF(LE185&gt;0,LF185-$V185,0)</f>
        <v/>
      </c>
      <c r="LH185" s="68">
        <f>IF(LE185&gt;0,(LE185-LH$10)/LH$10,0)</f>
        <v/>
      </c>
      <c r="LI185" s="68" t="n"/>
      <c r="LJ185" s="15">
        <f>IF(LE185&gt;0,(LE185-LE$10)/LE$10,0)</f>
        <v/>
      </c>
      <c r="LL185" s="13" t="n">
        <v>153.76</v>
      </c>
      <c r="LM185" s="68">
        <f>IF(LL185&gt;0,((LL185-LL184)/LL184),0)</f>
        <v/>
      </c>
      <c r="LN185" s="68">
        <f>IF(LL185&gt;0,LM185-$V185,0)</f>
        <v/>
      </c>
      <c r="LO185" s="68">
        <f>IF(LL185&gt;0,(LL185-LO$10)/LO$10,0)</f>
        <v/>
      </c>
      <c r="LP185" s="68" t="n"/>
      <c r="LQ185" s="15">
        <f>IF(LL185&gt;0,(LL185-LL$10)/LL$10,0)</f>
        <v/>
      </c>
      <c r="LS185" s="13" t="n">
        <v>23.26</v>
      </c>
      <c r="LT185" s="68">
        <f>IF(LS185&gt;0,((LS185-LS184)/LS184),0)</f>
        <v/>
      </c>
      <c r="LU185" s="68">
        <f>IF(LS185&gt;0,LT185-$V185,0)</f>
        <v/>
      </c>
      <c r="LV185" s="68" t="n"/>
      <c r="LW185" s="68" t="n"/>
      <c r="LX185" s="15">
        <f>IF(LS185&gt;0,(LS185-LS$10)/LS$10,0)</f>
        <v/>
      </c>
      <c r="LZ185" s="13" t="n">
        <v>17.1</v>
      </c>
      <c r="MA185" s="68">
        <f>IF(LZ185&gt;0,((LZ185-LZ184)/LZ184),0)</f>
        <v/>
      </c>
      <c r="MB185" s="68">
        <f>IF(LZ185&gt;0,MA185-$V185,0)</f>
        <v/>
      </c>
      <c r="MC185" s="68">
        <f>IF(LZ185&gt;0,(LZ185-MC$10)/MC$10,0)</f>
        <v/>
      </c>
      <c r="MD185" s="68" t="n"/>
      <c r="ME185" s="15">
        <f>IF(LZ185&gt;0,(LZ185-LZ$10)/LZ$10,0)</f>
        <v/>
      </c>
      <c r="MG185" s="13" t="n">
        <v>95.68000000000001</v>
      </c>
      <c r="MH185" s="68">
        <f>IF(MG185&gt;0,((MG185-MG184)/MG184),0)</f>
        <v/>
      </c>
      <c r="MI185" s="68">
        <f>IF(MG185&gt;0,MH185-$V185,0)</f>
        <v/>
      </c>
      <c r="MJ185" s="68">
        <f>IF(MG185&gt;0,(MG185-MJ$10)/MJ$10,0)</f>
        <v/>
      </c>
      <c r="MK185" s="68" t="n"/>
      <c r="ML185" s="15">
        <f>IF(MG185&gt;0,(MG185-MG$10)/MG$10,0)</f>
        <v/>
      </c>
      <c r="MN185" s="13" t="n">
        <v>174.3</v>
      </c>
      <c r="MO185" s="68">
        <f>IF(MN185&gt;0,((MN185-MN184)/MN184),0)</f>
        <v/>
      </c>
      <c r="MP185" s="68">
        <f>IF(MN185&gt;0,MO185-$V185,0)</f>
        <v/>
      </c>
      <c r="MQ185" s="68">
        <f>IF(MN185&gt;0,(MN185-MQ$10)/MQ$10,0)</f>
        <v/>
      </c>
      <c r="MR185" s="68" t="n"/>
      <c r="MS185" s="15">
        <f>IF(MN185&gt;0,(MN185-MN$10)/MN$10,0)</f>
        <v/>
      </c>
      <c r="MU185" s="13" t="n">
        <v>18.01</v>
      </c>
      <c r="MV185" s="68">
        <f>IF(MU185&gt;0,((MU185-MU184)/MU184),0)</f>
        <v/>
      </c>
      <c r="MW185" s="68">
        <f>IF(MU185&gt;0,MV185-$V185,0)</f>
        <v/>
      </c>
      <c r="MX185" s="68">
        <f>IF(MU185&gt;0,(MU185-MX$10)/MX$10,0)</f>
        <v/>
      </c>
      <c r="MY185" s="68" t="n"/>
      <c r="MZ185" s="15">
        <f>IF(MU185&gt;0,(MU185-MU$10)/MU$10,0)</f>
        <v/>
      </c>
      <c r="NB185" s="13" t="n">
        <v>286.78</v>
      </c>
      <c r="NC185" s="68">
        <f>IF(NB185&gt;0,((NB185-NB184)/NB184),0)</f>
        <v/>
      </c>
      <c r="ND185" s="68">
        <f>IF(NB185&gt;0,NC185-$V185,0)</f>
        <v/>
      </c>
      <c r="NE185" s="68">
        <f>IF(NB185&gt;0,(NB185-NE$10)/NE$10,0)</f>
        <v/>
      </c>
      <c r="NF185" s="68" t="n"/>
      <c r="NG185" s="15">
        <f>IF(NB185&gt;0,(NB185-NB$10)/NB$10,0)</f>
        <v/>
      </c>
      <c r="NI185" s="13" t="n">
        <v>11.76</v>
      </c>
      <c r="NJ185" s="68">
        <f>IF(NI185&gt;0,((NI185-NI184)/NI184),0)</f>
        <v/>
      </c>
      <c r="NK185" s="68">
        <f>IF(NI185&gt;0,NJ185-$V185,0)</f>
        <v/>
      </c>
      <c r="NL185" s="68">
        <f>IF(NI185&gt;0,(NI185-NL$10)/NL$10,0)</f>
        <v/>
      </c>
      <c r="NM185" s="68" t="n"/>
      <c r="NN185" s="15">
        <f>IF(NI185&gt;0,(NI185-NI$10)/NI$10,0)</f>
        <v/>
      </c>
      <c r="NP185" s="13" t="n">
        <v>628.6799999999999</v>
      </c>
      <c r="NQ185" s="68">
        <f>IF(NP185&gt;0,((NP185-NP184)/NP184),0)</f>
        <v/>
      </c>
      <c r="NR185" s="68">
        <f>IF(NP185&gt;0,NQ185-$V185,0)</f>
        <v/>
      </c>
      <c r="NS185" s="68">
        <f>IF(NP185&gt;0,(NP185-NS$10)/NS$10,0)</f>
        <v/>
      </c>
      <c r="NT185" s="68" t="n"/>
      <c r="NU185" s="15">
        <f>IF(NP185&gt;0,(NP185-NP$10)/NP$10,0)</f>
        <v/>
      </c>
      <c r="NW185" s="13" t="n">
        <v>251.61</v>
      </c>
      <c r="NX185" s="68">
        <f>IF(NW185&gt;0,((NW185-NW184)/NW184),0)</f>
        <v/>
      </c>
      <c r="NY185" s="68">
        <f>IF(NW185&gt;0,NX185-$V185,0)</f>
        <v/>
      </c>
      <c r="NZ185" s="68">
        <f>IF(NW185&gt;0,(NW185-NZ$10)/NZ$10,0)</f>
        <v/>
      </c>
      <c r="OA185" s="68" t="n"/>
      <c r="OB185" s="15">
        <f>IF(NW185&gt;0,(NW185-NW$10)/NW$10,0)</f>
        <v/>
      </c>
      <c r="OD185" s="13" t="n">
        <v>3.07</v>
      </c>
      <c r="OE185" s="68">
        <f>IF(OD185&gt;0,((OD185-OD184)/OD184),0)</f>
        <v/>
      </c>
      <c r="OF185" s="68">
        <f>IF(OD185&gt;0,OE185-$V185,0)</f>
        <v/>
      </c>
      <c r="OG185" s="68">
        <f>IF(OD185&gt;0,(OD185-OG$10)/OG$10,0)</f>
        <v/>
      </c>
      <c r="OH185" s="68" t="n"/>
      <c r="OI185" s="15">
        <f>IF(OD185&gt;0,(OD185-OD$10)/OD$10,0)</f>
        <v/>
      </c>
      <c r="OK185" s="13" t="n">
        <v>243.48</v>
      </c>
      <c r="OL185" s="68">
        <f>IF(OK185&gt;0,((OK185-OK184)/OK184),0)</f>
        <v/>
      </c>
      <c r="OM185" s="68">
        <f>IF(OK185&gt;0,OL185-$V185,0)</f>
        <v/>
      </c>
      <c r="ON185" s="68">
        <f>IF(OK185&gt;0,(OK185-ON$10)/ON$10,0)</f>
        <v/>
      </c>
      <c r="OO185" s="68" t="n"/>
      <c r="OP185" s="15">
        <f>IF(OK185&gt;0,(OK185-OK$10)/OK$10,0)</f>
        <v/>
      </c>
      <c r="OR185" s="13" t="n">
        <v>5.43</v>
      </c>
      <c r="OS185" s="68">
        <f>IF(OR185&gt;0,((OR185-OR184)/OR184),0)</f>
        <v/>
      </c>
      <c r="OT185" s="68">
        <f>IF(OR185&gt;0,OS185-$V185,0)</f>
        <v/>
      </c>
      <c r="OU185" s="68">
        <f>IF(OR185&gt;0,(OR185-OU$10)/OU$10,0)</f>
        <v/>
      </c>
      <c r="OV185" s="68" t="n"/>
      <c r="OW185" s="15">
        <f>IF(OR185&gt;0,(OR185-OR$10)/OR$10,0)</f>
        <v/>
      </c>
      <c r="OY185" s="13" t="n">
        <v>158.37</v>
      </c>
      <c r="OZ185" s="68">
        <f>IF(OY185&gt;0,((OY185-OY184)/OY184),0)</f>
        <v/>
      </c>
      <c r="PA185" s="68">
        <f>IF(OY185&gt;0,OZ185-$V185,0)</f>
        <v/>
      </c>
      <c r="PB185" s="68">
        <f>IF(OY185&gt;0,(OY185-PB$10)/PB$10,0)</f>
        <v/>
      </c>
      <c r="PC185" s="68" t="n"/>
      <c r="PD185" s="15">
        <f>IF(OY185&gt;0,(OY185-OY$10)/OY$10,0)</f>
        <v/>
      </c>
      <c r="PE185" s="18" t="n"/>
      <c r="PF185" s="13" t="n">
        <v>281.89</v>
      </c>
      <c r="PG185" s="68">
        <f>IF(PF185&gt;0,((PF185-PF184)/PF184),0)</f>
        <v/>
      </c>
      <c r="PH185" s="68">
        <f>IF(PF185&gt;0,PG185-$V185,0)</f>
        <v/>
      </c>
      <c r="PI185" s="68">
        <f>IF(PF185&gt;0,(PF185-PI$10)/PI$10,0)</f>
        <v/>
      </c>
      <c r="PJ185" s="68" t="n"/>
      <c r="PK185" s="15">
        <f>IF(PF185&gt;0,(PF185-PF$10)/PF$10,0)</f>
        <v/>
      </c>
      <c r="PM185" s="13" t="n"/>
      <c r="PN185" s="68">
        <f>IF(PM185&gt;0,((PM185-PM184)/PM184),0)</f>
        <v/>
      </c>
      <c r="PO185" s="68">
        <f>PN185-$V185</f>
        <v/>
      </c>
      <c r="PP185" s="68">
        <f>IF(PM185&gt;0,(PM185-PP$10)/PP$10,0)</f>
        <v/>
      </c>
      <c r="PQ185" s="68" t="n"/>
      <c r="PR185" s="15">
        <f>IF(PM185&gt;0,(PM185-PM$10)/PM$10,0)</f>
        <v/>
      </c>
      <c r="PT185" s="13" t="n">
        <v>13.82</v>
      </c>
      <c r="PU185" s="68">
        <f>IF(PT185&gt;0,((PT185-PT184)/PT184),0)</f>
        <v/>
      </c>
      <c r="PV185" s="68">
        <f>IF(PT185&gt;0,PU185-$V185,0)</f>
        <v/>
      </c>
      <c r="PW185" s="68">
        <f>IF(PT185&gt;0,(PT185-PW$10)/PW$10,0)</f>
        <v/>
      </c>
      <c r="PX185" s="68" t="n"/>
      <c r="PY185" s="15">
        <f>IF(PT185&gt;0,(PT185-PT$10)/PT$10,0)</f>
        <v/>
      </c>
      <c r="QA185" s="13" t="n">
        <v>328.63</v>
      </c>
      <c r="QB185" s="68">
        <f>IF(QA185&gt;0,((QA185-QA184)/QA184),0)</f>
        <v/>
      </c>
      <c r="QC185" s="68">
        <f>IF(QA185&gt;0,QB185-$V185,0)</f>
        <v/>
      </c>
      <c r="QD185" s="68">
        <f>IF(QA185&gt;0,(QA185-QD$10)/QD$10,0)</f>
        <v/>
      </c>
      <c r="QE185" s="68" t="n"/>
      <c r="QF185" s="15">
        <f>IF(QA185&gt;0,(QA185-QA$10)/QA$10,0)</f>
        <v/>
      </c>
      <c r="QH185" s="13" t="n">
        <v>1.778</v>
      </c>
      <c r="QI185" s="68">
        <f>IF(QH185&gt;0,((QH185-QH184)/QH184),0)</f>
        <v/>
      </c>
      <c r="QJ185" s="68">
        <f>IF(QH185&gt;0,QI185-$V185,0)</f>
        <v/>
      </c>
      <c r="QK185" s="68">
        <f>IF(QH185&gt;0,(QH185-QK$10)/QK$10,0)</f>
        <v/>
      </c>
      <c r="QL185" s="68" t="n"/>
      <c r="QM185" s="15">
        <f>IF(QH185&gt;0,(QH185-QH$10)/QH$10,0)</f>
        <v/>
      </c>
      <c r="QO185" s="13" t="n">
        <v>13.74</v>
      </c>
      <c r="QP185" s="68">
        <f>IF(QO185&gt;0,((QO185-QO184)/QO184),0)</f>
        <v/>
      </c>
      <c r="QQ185" s="68">
        <f>IF(QO185&gt;0,QP185-$V185,0)</f>
        <v/>
      </c>
      <c r="QR185" s="68">
        <f>IF(QO185&gt;0,(QO185-QR$10)/QR$10,0)</f>
        <v/>
      </c>
      <c r="QS185" s="68" t="n"/>
      <c r="QT185" s="15">
        <f>IF(QO185&gt;0,(QO185-QO$10)/QO$10,0)</f>
        <v/>
      </c>
      <c r="QV185" s="13" t="n">
        <v>2.58</v>
      </c>
      <c r="QW185" s="68">
        <f>IF(QV185&gt;0,((QV185-QV184)/QV184),0)</f>
        <v/>
      </c>
      <c r="QX185" s="68">
        <f>IF(QV185&gt;0,QW185-$V185,0)</f>
        <v/>
      </c>
      <c r="QY185" s="68">
        <f>IF(QV185&gt;0,(QV185-QY$10)/QY$10,0)</f>
        <v/>
      </c>
      <c r="QZ185" s="68" t="n"/>
      <c r="RA185" s="15">
        <f>IF(QV185&gt;0,(QV185-QV$10)/QV$10,0)</f>
        <v/>
      </c>
      <c r="RC185" s="13" t="n">
        <v>49.4</v>
      </c>
      <c r="RD185" s="68">
        <f>IF(RC185&gt;0,((RC185-RC184)/RC184),0)</f>
        <v/>
      </c>
      <c r="RE185" s="68">
        <f>IF(RC185&gt;0,RD185-$V185,0)</f>
        <v/>
      </c>
      <c r="RF185" s="68">
        <f>IF(RC185&gt;0,(RC185-RF$10)/RF$10,0)</f>
        <v/>
      </c>
      <c r="RG185" s="68" t="n"/>
      <c r="RH185" s="15">
        <f>IF(RC185&gt;0,(RC185-RC$10)/RC$10,0)</f>
        <v/>
      </c>
      <c r="RJ185" s="13" t="n">
        <v>261.38</v>
      </c>
      <c r="RK185" s="68">
        <f>IF(RJ185&gt;0,((RJ185-RJ184)/RJ184),0)</f>
        <v/>
      </c>
      <c r="RL185" s="68">
        <f>RK185-$V185</f>
        <v/>
      </c>
      <c r="RM185" s="68">
        <f>IF(RJ185&gt;0,(RJ185-RM$10)/RM$10,0)</f>
        <v/>
      </c>
      <c r="RN185" s="68" t="n"/>
      <c r="RO185" s="15">
        <f>IF(RJ185&gt;0,(RJ185-RJ$10)/RJ$10,0)</f>
        <v/>
      </c>
      <c r="RQ185" s="13" t="n">
        <v>20.04</v>
      </c>
      <c r="RR185" s="68">
        <f>IF(RQ185&gt;0,((RQ185-RQ184)/RQ184),0)</f>
        <v/>
      </c>
      <c r="RS185" s="68">
        <f>RR185-$V185</f>
        <v/>
      </c>
      <c r="RT185" s="68">
        <f>IF(RQ185&gt;0,(RQ185-RT$10)/RT$10,0)</f>
        <v/>
      </c>
      <c r="RU185" s="68" t="n"/>
      <c r="RV185" s="15">
        <f>IF(RQ185&gt;0,(RQ185-RQ$10)/RQ$10,0)</f>
        <v/>
      </c>
      <c r="RX185" s="13" t="n">
        <v>171.21</v>
      </c>
      <c r="RY185" s="68">
        <f>IF(RX185&gt;0,((RX185-RX184)/RX184),0)</f>
        <v/>
      </c>
      <c r="RZ185" s="68">
        <f>RY185-$V185</f>
        <v/>
      </c>
      <c r="SA185" s="68">
        <f>IF(RX185&gt;0,(RX185-SA$10)/SA$10,0)</f>
        <v/>
      </c>
      <c r="SB185" s="68" t="n"/>
      <c r="SC185" s="15">
        <f>IF(RX185&gt;0,(RX185-RX$10)/RX$10,0)</f>
        <v/>
      </c>
      <c r="SE185" s="13" t="n">
        <v>19.21</v>
      </c>
      <c r="SF185" s="68">
        <f>IF(SE185&gt;0,((SE185-SE184)/SE184),0)</f>
        <v/>
      </c>
      <c r="SG185" s="68">
        <f>SF185-$V185</f>
        <v/>
      </c>
      <c r="SH185" s="68">
        <f>IF(SE185&gt;0,(SE185-SH$10)/SH$10,0)</f>
        <v/>
      </c>
      <c r="SI185" s="68" t="n"/>
      <c r="SJ185" s="15">
        <f>IF(SE185&gt;0,(SE185-SE$10)/SE$10,0)</f>
        <v/>
      </c>
      <c r="SL185" s="13" t="n">
        <v>2.45</v>
      </c>
      <c r="SM185" s="68">
        <f>IF(SL185&gt;0,((SL185-SL184)/SL184),0)</f>
        <v/>
      </c>
      <c r="SN185" s="68">
        <f>SM185-$V185</f>
        <v/>
      </c>
      <c r="SO185" s="68">
        <f>IF(SL185&gt;0,(SL185-SO$10)/SO$10,0)</f>
        <v/>
      </c>
      <c r="SP185" s="68" t="n"/>
      <c r="SQ185" s="15">
        <f>IF(SL185&gt;0,(SL185-SL$10)/SL$10,0)</f>
        <v/>
      </c>
      <c r="SS185" s="13" t="n">
        <v>18.32</v>
      </c>
      <c r="ST185" s="68">
        <f>IF(SS185&gt;0,((SS185-SS184)/SS184),0)</f>
        <v/>
      </c>
      <c r="SU185" s="68">
        <f>ST185-$V185</f>
        <v/>
      </c>
      <c r="SV185" s="68">
        <f>IF(SS185&gt;0,(SS185-SV$10)/SV$10,0)</f>
        <v/>
      </c>
      <c r="SW185" s="68" t="n"/>
      <c r="SX185" s="15">
        <f>IF(SS185&gt;0,(SS185-SS$10)/SS$10,0)</f>
        <v/>
      </c>
      <c r="SZ185" s="13" t="n">
        <v>65.94</v>
      </c>
      <c r="TA185" s="68">
        <f>IF(SZ185&gt;0,((SZ185-SZ184)/SZ184),0)</f>
        <v/>
      </c>
      <c r="TB185" s="68">
        <f>TA185-$V185</f>
        <v/>
      </c>
      <c r="TC185" s="68">
        <f>IF(SZ185&gt;0,(SZ185-TC$10)/TC$10,0)</f>
        <v/>
      </c>
      <c r="TD185" s="68" t="n"/>
      <c r="TE185" s="15">
        <f>IF(SZ185&gt;0,(SZ185-SZ$10)/SZ$10,0)</f>
        <v/>
      </c>
      <c r="TG185" s="587" t="n">
        <v>0.2379</v>
      </c>
      <c r="TH185" s="68">
        <f>IF(TG185&gt;0,((TG185-TG184)/TG184),0)</f>
        <v/>
      </c>
      <c r="TI185" s="68">
        <f>TH185-$V185</f>
        <v/>
      </c>
      <c r="TJ185" s="68">
        <f>IF(TG185&gt;0,(TG185-TJ$10)/TJ$10,0)</f>
        <v/>
      </c>
      <c r="TK185" s="68" t="n"/>
      <c r="TL185" s="15">
        <f>IF(TG185&gt;0,(TG185-TG$10)/TG$10,0)</f>
        <v/>
      </c>
      <c r="TN185" s="13" t="n">
        <v>95.53</v>
      </c>
      <c r="TO185" s="68">
        <f>IF(TN185&gt;0,((TN185-TN184)/TN184),0)</f>
        <v/>
      </c>
      <c r="TP185" s="68">
        <f>TO185-$V185</f>
        <v/>
      </c>
      <c r="TQ185" s="68">
        <f>IF(TN185&gt;0,(TN185-TQ$10)/TQ$10,0)</f>
        <v/>
      </c>
      <c r="TR185" s="68" t="n"/>
      <c r="TS185" s="15">
        <f>IF(TN185&gt;0,(TN185-TN$10)/TN$10,0)</f>
        <v/>
      </c>
      <c r="TU185" s="587" t="n">
        <v>3.99</v>
      </c>
      <c r="TV185" s="68">
        <f>IF(TU185&gt;0,((TU185-TU184)/TU184),0)</f>
        <v/>
      </c>
      <c r="TW185" s="68">
        <f>TV185-$V185</f>
        <v/>
      </c>
      <c r="TX185" s="68">
        <f>IF(TU185&gt;0,(TU185-TX$10)/TX$10,0)</f>
        <v/>
      </c>
      <c r="TY185" s="68" t="n"/>
      <c r="TZ185" s="15">
        <f>IF(TU185&gt;0,(TU185-TU$10)/TU$10,0)</f>
        <v/>
      </c>
      <c r="UB185" s="587" t="n"/>
      <c r="UC185" s="68">
        <f>IF(UB185&gt;0,((UB185-UB184)/UB184),0)</f>
        <v/>
      </c>
      <c r="UD185" s="68">
        <f>UC185-$V185</f>
        <v/>
      </c>
      <c r="UE185" s="68">
        <f>IF(UB185&gt;0,(UB185-UE$10)/UE$10,0)</f>
        <v/>
      </c>
      <c r="UF185" s="68" t="n"/>
      <c r="UG185" s="15">
        <f>IF(UB185&gt;0,(UB185-UB$10)/UB$10,0)</f>
        <v/>
      </c>
      <c r="UI185" s="587" t="n"/>
      <c r="UJ185" s="68">
        <f>IF(UI185&gt;0,((UI185-UI184)/UI184),0)</f>
        <v/>
      </c>
      <c r="UK185" s="68">
        <f>UJ185-$V185</f>
        <v/>
      </c>
      <c r="UL185" s="68">
        <f>IF(UI185&gt;0,(UI185-UL$10)/UL$10,0)</f>
        <v/>
      </c>
      <c r="UM185" s="68" t="n"/>
      <c r="UN185" s="15">
        <f>IF(UI185&gt;0,(UI185-UI$10)/UI$10,0)</f>
        <v/>
      </c>
      <c r="UP185" s="587" t="n"/>
      <c r="UQ185" s="68">
        <f>IF(UP185&gt;0,((UP185-UP184)/UP184),0)</f>
        <v/>
      </c>
      <c r="UR185" s="68">
        <f>UQ185-$V185</f>
        <v/>
      </c>
      <c r="US185" s="68">
        <f>IF(UP185&gt;0,(UP185-US$10)/US$10,0)</f>
        <v/>
      </c>
      <c r="UT185" s="68" t="n"/>
      <c r="UU185" s="15">
        <f>IF(UP185&gt;0,(UP185-UP$10)/UP$10,0)</f>
        <v/>
      </c>
      <c r="UW185" s="587" t="n"/>
      <c r="UX185" s="68">
        <f>IF(UW185&gt;0,((UW185-UW184)/UW184),0)</f>
        <v/>
      </c>
      <c r="UY185" s="68">
        <f>UX185-$V185</f>
        <v/>
      </c>
      <c r="UZ185" s="68">
        <f>IF(UW185&gt;0,(UW185-UZ$10)/UZ$10,0)</f>
        <v/>
      </c>
      <c r="VA185" s="68" t="n"/>
      <c r="VB185" s="15">
        <f>IF(UW185&gt;0,(UW185-UW$10)/UW$10,0)</f>
        <v/>
      </c>
      <c r="VD185" s="587" t="n"/>
      <c r="VE185" s="68">
        <f>IF(VD185&gt;0,((VD185-VD184)/VD184),0)</f>
        <v/>
      </c>
      <c r="VF185" s="68">
        <f>VE185-$V185</f>
        <v/>
      </c>
      <c r="VG185" s="68">
        <f>IF(VD185&gt;0,(VD185-VG$10)/VG$10,0)</f>
        <v/>
      </c>
      <c r="VH185" s="68" t="n"/>
      <c r="VI185" s="15">
        <f>IF(VD185&gt;0,(VD185-VD$10)/VD$10,0)</f>
        <v/>
      </c>
      <c r="VM185" s="21">
        <f>IF($C185&gt;0,(($IK$5*IG185)+($GT$5*GP185)+($JM$5*JI185)+($JF$5*JB185)+($IY$5*IU185)+($IR$5*IN185)+($ID$5*HZ185)+($HW$5*HS185)+($HP$5*HL185)+($HI$5*HE185)+($GF$5*GB185)+($FY$5*FU185)+($FR$5*FN185)+($FK$5*FG185)+($FD$5*EZ185)+($EW$5*ES185)+($EP$5*EL185)+($EI$5*EE185)+($EB$5*DX185)+($DU$5*DQ185)+($DN$5*DJ185)+($DG$5*DC185)+($CZ$5*CV185)+($CS$5*CO185)+($CL$5*CH185)+($CE$5*CA185)+($BX$5*BT185)+($BQ$5*BM185)+($BJ$5*BF185)+($BC$5*AY185)+($AV$5*AR185)+($AO$5*AK185)+($AH$5*AD185)+($JT$5*JP185)+($KA$5*JW185)+($KO$5*KK185)+($PR$5*PN185)+($GM$5*GI185)+($HA$5*GW185)+($KV$5*KR185)+($KH$5*KD185)+($LC$5*KY185)+($MS$5*MO185)+($ML$5*MH185)+($ME$5*MA185)+($LX$5*LT185)+($LQ$5*LM185)+($LJ$5*LF185)+(MV185*$MZ$5)+(NC185*$NG$5)+(NJ185*$NN$5)+($OI$5*OE185)+($NU$5*NQ185)+($OB$5*NX185)+($PK$5*PG185)+($OP$5*OL185)+($OW$5*OS185)+($PD$5*OZ185)+(PU185*$PY$5)+(QB185*$QF$5)+(QI185*$QM$5)+(QP185*$QT$5)+(QW185*$RA$5)+(RD185*$RH$5)+(RK185*$RO$5)+(RR185*$RV$5)+(RY185*$SC$5)+(SF185*$SJ$5)+(SM185*$SQ$5)+(ST185*$SX$5)+(TA185*$TE$5))+(TH185*$TL$5)+(TO185*$TS$5))/$VM$5</f>
        <v/>
      </c>
      <c r="VN185" s="40" t="n"/>
      <c r="VO185" s="21">
        <f>IF($C185&gt;0,(($IK$5*II185)+($GT$5*GR185)+($JM$5*JK185)+($JF$5*JD185)+($IY$5*IW185)+($IR$5*IP185)+($ID$5*IB185)+($HW$5*HU185)+($HP$5*HN185)+($HI$5*HG185)+($GF$5*GD185)+($FY$5*FW185)+($FR$5*FP185)+($FK$5*FI185)+($FD$5*FB185)+($EW$5*EU185)+($EP$5*EN185)+($EI$5*EG185)+($EB$5*DZ185)+($DU$5*DS185)+($DN$5*DL185)+($DG$5*DE185)+($CZ$5*CX185)+($CS$5*CQ185)+($CL$5*CJ185)+($CE$5*CC185)+($BX$5*BV185)+($BQ$5*BO185)+($BJ$5*BH185)+($BC$5*BA185)+($AV$5*AT185)+($AO$5*AM185)+($AH$5*AF185)+($KO$5*KM185)+($KH$5*KF185)+($KA$5*JY185)+($JT$5*JR185)+($PR$5*PP185)+($GM$5*GK185)+($HA$5*GY185)+($KV$5*KT185)+($LC$5*LA185)+($MS$5*MQ185)+($ML$5*MJ185)+($ME$5*MC185)+($LX$5*LV185)+($LQ$5*LO185)+($LJ$5*LH185)+(MX185*$MZ$5)+(NE185*$NG$5)+(NL185*$NN$5)+($OI$5*OG185)+($NU$5*NS185)+($OB$5*NZ185)+($PD$5*PB185)+($OW$5*OU185)+($OP$5*ON185)+($PK$5*PI185)+($PY$5*PW185)+($QF$5*QD185)+($QM$5*QK185)+($QT$5*QR185)+($RA$5*QY185)+($RH$5*RF185)+($RO$5*RM185)+(RT185*$RV$5)+(SA185*$SC$5)+(SH185*$SJ$5)+(SO185*$SQ$5)+(SV185*$SX$5)+(TC185*$TE$5)+(TJ185*$TL$5)+(TQ185*$TS$5))/$VM$5,0)</f>
        <v/>
      </c>
      <c r="VP185" s="14" t="n"/>
      <c r="VQ185" s="21">
        <f>IF($C185&gt;0,(($IK$5*IK185)+($GT$5*GT185)+($JM$5*JM185)+($JF$5*JF185)+($IY$5*IY185)+($IR$5*IR185)+($ID$5*ID185)+($HW$5*HW185)+($HP$5*HP185)+($HI$5*HI185)+($GF$5*GF185)+($FY$5*FY185)+($FR$5*FR185)+($FK$5*FK185)+($FD$5*FD185)+($EW$5*EW185)+($EP$5*EP185)+($EI$5*EI185)+($EB$5*EB185)+($DU$5*DU185)+($DN$5*DN185)+($DG$5*DG185)+($CZ$5*CZ185)+($CS$5*CS185)+($CL$5*CL185)+($CE$5*CE185)+($BX$5*BX185)+($BQ$5*BQ185)+($BJ$5*BJ185)+($BC$5*BC185)+($AV$5*AV185)+($AO$5*AO185)+($AH$5*AH185)+($KO$5*KO185)+($PR$5*PR185)+($GM$5*GM185)+($HA$5*HA185)+($KH$5*KH185)+($KA$5*KA185)+($JT$5*JT185)+($KV$5*KV185)+($LC$5*LC185)+($MS$5*MS185)+($ML$5*ML185)+($ME$5*ME185)+($LX$5*LX185)+($LQ$5*LQ185)+($LJ$5*LJ185)+($OI$5*OI185)+($NU$5*NU185)+($NN$5*NN185)+($NG$5*NG185)+($MZ$5*MZ185)+(OB185*$OB$5)+($PD$5*PD185)+($OW$5*OW185)+($OP$5*OP185)+($PK$5*PK185)+(PY185*$PY$5)+(QF185*$QF$5)+(QM185*$QM$5)+(QT185*$QT$5)+(RA185*$RA$5)+(RH185*$RH$5)+(RO185*$RO$5)+(RV185*$RV$5)+(SC185*$SC$5)+(SJ185*$SJ$5)+(SQ185*$SQ$5)+(SX185*$SX$5)+(TE185*$TE$5)+(TL185*$TL$5)+(TS185*$TS$5))/$VM$5,0)</f>
        <v/>
      </c>
    </row>
    <row r="186" ht="16" customHeight="1" s="545">
      <c r="A186" s="127" t="n">
        <v>45916</v>
      </c>
      <c r="B186" s="4">
        <f>A186</f>
        <v/>
      </c>
      <c r="C186" s="13" t="n">
        <v>45757.9</v>
      </c>
      <c r="D186" s="138">
        <f>IF(C186&gt;0,C186-C185,0)</f>
        <v/>
      </c>
      <c r="E186" s="68">
        <f>IF(C186&gt;0,D186/C185,0)</f>
        <v/>
      </c>
      <c r="F186" s="15">
        <f>IF(C186&gt;0,(C186-C$10)/C$10,0)</f>
        <v/>
      </c>
      <c r="G186" s="13" t="n">
        <v>6606.76</v>
      </c>
      <c r="H186" s="138">
        <f>IF(G186&gt;0,G186-G185,0)</f>
        <v/>
      </c>
      <c r="I186" s="68">
        <f>IF(G186&gt;0,H186/G185,0)</f>
        <v/>
      </c>
      <c r="J186" s="15">
        <f>IF(G186&gt;0,(G186-G$10)/G$10,0)</f>
        <v/>
      </c>
      <c r="K186" s="13" t="n">
        <v>22333.96</v>
      </c>
      <c r="L186" s="138">
        <f>IF(K186&gt;0,K186-K185,0)</f>
        <v/>
      </c>
      <c r="M186" s="68">
        <f>IF(K186&gt;0,L186/K185,0)</f>
        <v/>
      </c>
      <c r="N186" s="15">
        <f>IF(K186&gt;0,(K186-K$10)/K$10,0)</f>
        <v/>
      </c>
      <c r="O186" s="13" t="n">
        <v>2403.03</v>
      </c>
      <c r="P186" s="138">
        <f>IF(O186&gt;0,O186-O185,0)</f>
        <v/>
      </c>
      <c r="Q186" s="68">
        <f>IF(O186&gt;0,P186/O185,0)</f>
        <v/>
      </c>
      <c r="R186" s="15">
        <f>IF(O186&gt;0,(O186-O$10)/O$10,0)</f>
        <v/>
      </c>
      <c r="S186" s="18">
        <f>IF(O186&gt;0,(((O186*0.7)*Q186)+((K186*0.9)*M186)+((G186*0.65)*I186)+((C186*0.6)*E186))/(O186+K186+G186+C186),0)</f>
        <v/>
      </c>
      <c r="T186" s="121">
        <f>IF(O186&gt;0,(S186*200)+T185,0)</f>
        <v/>
      </c>
      <c r="U186" s="121">
        <f>T186</f>
        <v/>
      </c>
      <c r="V186" s="134">
        <f>IF(T186&gt;0,(T186-T185)/T185,0)</f>
        <v/>
      </c>
      <c r="W186" s="21">
        <f>IF(T186&gt;0,(T186-T$11)/T$11,0)</f>
        <v/>
      </c>
      <c r="X186" s="18">
        <f>IF(T186&gt;0,((Q186+M186+I186+E186)/4),0)</f>
        <v/>
      </c>
      <c r="Y186" s="353" t="n">
        <v>50506.15</v>
      </c>
      <c r="Z186" s="15" t="n">
        <v>2e-06</v>
      </c>
      <c r="AA186" s="21">
        <f>Z186-$V186</f>
        <v/>
      </c>
      <c r="AC186" s="13" t="n">
        <v>255.97</v>
      </c>
      <c r="AD186" s="68">
        <f>IF(AC186&gt;0,((AC186-AC185)/AC185),0)</f>
        <v/>
      </c>
      <c r="AE186" s="68">
        <f>IF(AC186&gt;0,AD186-$V186,0)</f>
        <v/>
      </c>
      <c r="AF186" s="68">
        <f>IF(AC186&gt;0,(AC186-AF$10)/AF$10,0)</f>
        <v/>
      </c>
      <c r="AG186" s="68" t="n"/>
      <c r="AH186" s="15">
        <f>IF(AC186&gt;0,(AC186-AC$10)/AC$10,0)</f>
        <v/>
      </c>
      <c r="AJ186" s="13" t="n">
        <v>24.82</v>
      </c>
      <c r="AK186" s="68">
        <f>IF(AJ186&gt;0,((AJ186-AJ185)/AJ185),0)</f>
        <v/>
      </c>
      <c r="AL186" s="68">
        <f>IF(AJ186&gt;0,AK186-$V186,0)</f>
        <v/>
      </c>
      <c r="AM186" s="68">
        <f>IF(AJ186&gt;0,(AJ186-AM$10)/AM$10,0)</f>
        <v/>
      </c>
      <c r="AN186" s="68" t="n"/>
      <c r="AO186" s="15">
        <f>IF(AJ186&gt;0,(AJ186-AJ$10)/AJ$10,0)</f>
        <v/>
      </c>
      <c r="AQ186" s="13" t="n">
        <v>23.63</v>
      </c>
      <c r="AR186" s="68">
        <f>IF(AQ186&gt;0,((AQ186-AQ185)/AQ185),0)</f>
        <v/>
      </c>
      <c r="AS186" s="68">
        <f>IF(AQ186&gt;0,AR186-$V186,0)</f>
        <v/>
      </c>
      <c r="AT186" s="68">
        <f>IF(AQ186&gt;0,(AQ186-AT$10)/AT$10,0)</f>
        <v/>
      </c>
      <c r="AU186" s="68" t="n"/>
      <c r="AV186" s="15">
        <f>IF(AQ186&gt;0,(AQ186-AQ$10)/AQ$10,0)</f>
        <v/>
      </c>
      <c r="AX186" s="13" t="n">
        <v>230.05</v>
      </c>
      <c r="AY186" s="68">
        <f>IF(AX186&gt;0,((AX186-AX185)/AX185),0)</f>
        <v/>
      </c>
      <c r="AZ186" s="68">
        <f>IF(AX186&gt;0,AY186-$V186,0)</f>
        <v/>
      </c>
      <c r="BA186" s="68">
        <f>IF(AX186&gt;0,(AX186-BA$10)/BA$10,0)</f>
        <v/>
      </c>
      <c r="BB186" s="68" t="n"/>
      <c r="BC186" s="15">
        <f>IF(AX186&gt;0,(AX186-AX$10)/AX$10,0)</f>
        <v/>
      </c>
      <c r="BE186" s="13" t="n">
        <v>82.78</v>
      </c>
      <c r="BF186" s="68">
        <f>IF(BE186&gt;0,((BE186-BE185)/BE185),0)</f>
        <v/>
      </c>
      <c r="BG186" s="68">
        <f>IF(BE186&gt;0,BF186-$V186,0)</f>
        <v/>
      </c>
      <c r="BH186" s="68" t="n"/>
      <c r="BI186" s="68" t="n"/>
      <c r="BJ186" s="15">
        <f>IF(BE186&gt;0,(BE186-BE$10)/BE$10,0)</f>
        <v/>
      </c>
      <c r="BL186" s="13" t="n">
        <v>77.42</v>
      </c>
      <c r="BM186" s="68">
        <f>IF(BL186&gt;0,((BL186-BL185)/BL185),0)</f>
        <v/>
      </c>
      <c r="BN186" s="68">
        <f>IF(BL186&gt;0,BM186-$V186,0)</f>
        <v/>
      </c>
      <c r="BO186" s="68">
        <f>IF(BL186&gt;0,(BL186-BO$10)/BO$10,0)</f>
        <v/>
      </c>
      <c r="BP186" s="68" t="n"/>
      <c r="BQ186" s="15">
        <f>IF(BL186&gt;0,(BL186-BL$10)/BL$10,0)</f>
        <v/>
      </c>
      <c r="BS186" s="13" t="n">
        <v>45.13</v>
      </c>
      <c r="BT186" s="68">
        <f>IF(BS186&gt;0,((BS186-BS185)/BS185),0)</f>
        <v/>
      </c>
      <c r="BU186" s="68">
        <f>IF(BS186&gt;0,BT186-$V186,0)</f>
        <v/>
      </c>
      <c r="BV186" s="68">
        <f>IF(BS186&gt;0,(BS186-BV$10)/BV$10,0)</f>
        <v/>
      </c>
      <c r="BW186" s="68" t="n"/>
      <c r="BX186" s="15">
        <f>IF(BS186&gt;0,(BS186-BS$10)/BS$10,0)</f>
        <v/>
      </c>
      <c r="BZ186" s="13" t="n"/>
      <c r="CA186" s="68">
        <f>IF(BZ186&gt;0,((BZ186-BZ185)/BZ185),0)</f>
        <v/>
      </c>
      <c r="CB186" s="68">
        <f>IF(BZ186&gt;0,CA186-$V186,0)</f>
        <v/>
      </c>
      <c r="CC186" s="68">
        <f>IF(BZ186&gt;0,(BZ186-CC$10)/CC$10,0)</f>
        <v/>
      </c>
      <c r="CD186" s="68" t="n"/>
      <c r="CE186" s="15">
        <f>IF(BZ186&gt;0,(BZ186-BZ$10)/BZ$10,0)</f>
        <v/>
      </c>
      <c r="CG186" s="13" t="n">
        <v>30.48</v>
      </c>
      <c r="CH186" s="68">
        <f>IF(CG186&gt;0,((CG186-CG185)/CG185),0)</f>
        <v/>
      </c>
      <c r="CI186" s="68">
        <f>IF(CG186&gt;0,CH186-$V186,0)</f>
        <v/>
      </c>
      <c r="CJ186" s="68">
        <f>IF(CG186&gt;0,(CG186-CJ$10)/CJ$10,0)</f>
        <v/>
      </c>
      <c r="CK186" s="68" t="n"/>
      <c r="CL186" s="15">
        <f>IF(CG186&gt;0,(CG186-CG$10)/CG$10,0)</f>
        <v/>
      </c>
      <c r="CN186" s="13" t="n">
        <v>33.92</v>
      </c>
      <c r="CO186" s="68">
        <f>IF(CN186&gt;0,((CN186-CN185)/CN185),0)</f>
        <v/>
      </c>
      <c r="CP186" s="68">
        <f>IF(CN186&gt;0,CO186-$V186,0)</f>
        <v/>
      </c>
      <c r="CQ186" s="68">
        <f>IF(CN186&gt;0,(CN186-CQ$10)/CQ$10,0)</f>
        <v/>
      </c>
      <c r="CR186" s="68" t="n"/>
      <c r="CS186" s="15">
        <f>IF(CN186&gt;0,(CN186-CN$10)/CN$10,0)</f>
        <v/>
      </c>
      <c r="CU186" s="13" t="n">
        <v>40</v>
      </c>
      <c r="CV186" s="68">
        <f>IF(CU186&gt;0,((CU186-CU185)/CU185),0)</f>
        <v/>
      </c>
      <c r="CW186" s="68">
        <f>IF(CU186&gt;0,CV186-$V186,0)</f>
        <v/>
      </c>
      <c r="CX186" s="68">
        <f>IF(CU186&gt;0,(CU186-CX$10)/CX$10,0)</f>
        <v/>
      </c>
      <c r="CY186" s="68" t="n"/>
      <c r="CZ186" s="15">
        <f>IF(CU186&gt;0,(CU186-CU$10)/CU$10,0)</f>
        <v/>
      </c>
      <c r="DB186" s="13" t="n">
        <v>20.26</v>
      </c>
      <c r="DC186" s="68">
        <f>IF(DB186&gt;0,((DB186-DB185)/DB185),0)</f>
        <v/>
      </c>
      <c r="DD186" s="68">
        <f>IF(DB186&gt;0,DC186-$V186,0)</f>
        <v/>
      </c>
      <c r="DE186" s="68">
        <f>IF(DB186&gt;0,(DB186-DE$10)/DE$10,0)</f>
        <v/>
      </c>
      <c r="DF186" s="68" t="n"/>
      <c r="DG186" s="15">
        <f>IF(DB186&gt;0,(DB186-DB$10)/DB$10,0)</f>
        <v/>
      </c>
      <c r="DI186" s="13" t="n">
        <v>51.36</v>
      </c>
      <c r="DJ186" s="68">
        <f>IF(DI186&gt;0,((DI186-DI185)/DI185),0)</f>
        <v/>
      </c>
      <c r="DK186" s="68">
        <f>IF(DI186&gt;0,DJ186-$V186,0)</f>
        <v/>
      </c>
      <c r="DL186" s="68">
        <f>IF(DI186&gt;0,(DI186-DL$10)/DL$10,0)</f>
        <v/>
      </c>
      <c r="DM186" s="68" t="n"/>
      <c r="DN186" s="15">
        <f>IF(DI186&gt;0,(DI186-DI$10)/DI$10,0)</f>
        <v/>
      </c>
      <c r="DP186" s="13" t="n">
        <v>47.01</v>
      </c>
      <c r="DQ186" s="68">
        <f>IF(DP186&gt;0,((DP186-DP185)/DP185),0)</f>
        <v/>
      </c>
      <c r="DR186" s="68">
        <f>IF(DP186&gt;0,DQ186-$V186,0)</f>
        <v/>
      </c>
      <c r="DS186" s="68" t="n"/>
      <c r="DT186" s="68" t="n"/>
      <c r="DU186" s="15">
        <f>IF(DP186&gt;0,(DP186-DP$10)/DP$10,0)</f>
        <v/>
      </c>
      <c r="DV186" s="18" t="n"/>
      <c r="DW186" s="13" t="n">
        <v>40.82</v>
      </c>
      <c r="DX186" s="68">
        <f>IF(DW186&gt;0,((DW186-DW185)/DW185),0)</f>
        <v/>
      </c>
      <c r="DY186" s="68">
        <f>IF(DW186&gt;0,DX186-$V186,0)</f>
        <v/>
      </c>
      <c r="DZ186" s="68">
        <f>IF(DW186&gt;0,(DW186-DZ$10)/DZ$10,0)</f>
        <v/>
      </c>
      <c r="EA186" s="68" t="n"/>
      <c r="EB186" s="15">
        <f>IF(DW186&gt;0,(DW186-DW$10)/DW$10,0)</f>
        <v/>
      </c>
      <c r="ED186" s="13" t="n">
        <v>41.65</v>
      </c>
      <c r="EE186" s="68">
        <f>IF(ED186&gt;0,((ED186-ED185)/ED185),0)</f>
        <v/>
      </c>
      <c r="EF186" s="68">
        <f>IF(ED186&gt;0,EE186-$V186,0)</f>
        <v/>
      </c>
      <c r="EG186" s="68">
        <f>IF(ED186&gt;0,(ED186-EG$10)/EG$10,0)</f>
        <v/>
      </c>
      <c r="EH186" s="68" t="n"/>
      <c r="EI186" s="15">
        <f>IF(ED186&gt;0,(ED186-ED$10)/ED$10,0)</f>
        <v/>
      </c>
      <c r="EK186" s="13" t="n">
        <v>146.45</v>
      </c>
      <c r="EL186" s="68">
        <f>IF(EK186&gt;0,((EK186-EK185)/EK185),0)</f>
        <v/>
      </c>
      <c r="EM186" s="68">
        <f>IF(EK186&gt;0,EL186-$V186,0)</f>
        <v/>
      </c>
      <c r="EN186" s="68">
        <f>IF(EK186&gt;0,(EK186-EN$10)/EN$10,0)</f>
        <v/>
      </c>
      <c r="EO186" s="68" t="n"/>
      <c r="EP186" s="15">
        <f>IF(EK186&gt;0,(EK186-EK$10)/EK$10,0)</f>
        <v/>
      </c>
      <c r="ER186" s="13" t="n">
        <v>41.94</v>
      </c>
      <c r="ES186" s="68">
        <f>IF(ER186&gt;0,((ER186-ER185)/ER185),0)</f>
        <v/>
      </c>
      <c r="ET186" s="68">
        <f>IF(ER186&gt;0,ES186-$V186,0)</f>
        <v/>
      </c>
      <c r="EU186" s="68">
        <f>IF(ER186&gt;0,(ER186-EU$10)/EU$10,0)</f>
        <v/>
      </c>
      <c r="EV186" s="68" t="n"/>
      <c r="EW186" s="15">
        <f>IF(ER186&gt;0,(ER186-ER$10)/ER$10,0)</f>
        <v/>
      </c>
      <c r="EY186" s="13" t="n">
        <v>48.63</v>
      </c>
      <c r="EZ186" s="68">
        <f>IF(EY186&gt;0,((EY186-EY185)/EY185),0)</f>
        <v/>
      </c>
      <c r="FA186" s="68">
        <f>IF(EY186&gt;0,EZ186-$V186,0)</f>
        <v/>
      </c>
      <c r="FB186" s="68" t="n"/>
      <c r="FC186" s="68" t="n"/>
      <c r="FD186" s="15">
        <f>IF(EY186&gt;0,(EY186-EY$10)/EY$10,0)</f>
        <v/>
      </c>
      <c r="FF186" s="13" t="n">
        <v>62.15</v>
      </c>
      <c r="FG186" s="68">
        <f>IF(FF186&gt;0,((FF186-FF185)/FF185),0)</f>
        <v/>
      </c>
      <c r="FH186" s="68">
        <f>IF(FF186&gt;0,FG186-$V186,0)</f>
        <v/>
      </c>
      <c r="FI186" s="68">
        <f>IF(FF186&gt;0,(FF186-FI$10)/FI$10,0)</f>
        <v/>
      </c>
      <c r="FJ186" s="68" t="n"/>
      <c r="FK186" s="15">
        <f>IF(FF186&gt;0,(FF186-FF$10)/FF$10,0)</f>
        <v/>
      </c>
      <c r="FM186" s="13" t="n">
        <v>200.45</v>
      </c>
      <c r="FN186" s="68">
        <f>IF(FM186&gt;0,((FM186-FM185)/FM185),0)</f>
        <v/>
      </c>
      <c r="FO186" s="68">
        <f>IF(FM186&gt;0,FN186-$V186,0)</f>
        <v/>
      </c>
      <c r="FP186" s="68">
        <f>IF(FM186&gt;0,(FM186-FP$10)/FP$10,0)</f>
        <v/>
      </c>
      <c r="FQ186" s="68" t="n"/>
      <c r="FR186" s="15">
        <f>IF(FM186&gt;0,(FM186-FM$10)/FM$10,0)</f>
        <v/>
      </c>
      <c r="FT186" s="13" t="n">
        <v>91.22</v>
      </c>
      <c r="FU186" s="68">
        <f>IF(FT186&gt;0,((FT186-FT185)/FT185),0)</f>
        <v/>
      </c>
      <c r="FV186" s="68">
        <f>IF(FT186&gt;0,FU186-$V186,0)</f>
        <v/>
      </c>
      <c r="FW186" s="68">
        <f>IF(FT186&gt;0,(FT186-FW$10)/FW$10,0)</f>
        <v/>
      </c>
      <c r="FX186" s="68" t="n"/>
      <c r="FY186" s="15">
        <f>IF(FT186&gt;0,(FT186-FT$10)/FT$10,0)</f>
        <v/>
      </c>
      <c r="GA186" s="13" t="n">
        <v>18.74</v>
      </c>
      <c r="GB186" s="68">
        <f>IF(GA186&gt;0,((GA186-GA185)/GA185),0)</f>
        <v/>
      </c>
      <c r="GC186" s="68">
        <f>IF(GA186&gt;0,GB186-$V186,0)</f>
        <v/>
      </c>
      <c r="GD186" s="68" t="n"/>
      <c r="GE186" s="68" t="n"/>
      <c r="GF186" s="15">
        <f>IF(GA186&gt;0,(GA186-GA$10)/GA$10,0)</f>
        <v/>
      </c>
      <c r="GG186" s="18" t="n"/>
      <c r="GH186" s="13" t="n">
        <v>20.91</v>
      </c>
      <c r="GI186" s="68">
        <f>IF(GH186&gt;0,((GH186-GH185)/GH185),0)</f>
        <v/>
      </c>
      <c r="GJ186" s="68">
        <f>IF(GH186&gt;0,GI186-$V186,0)</f>
        <v/>
      </c>
      <c r="GK186" s="68">
        <f>IF(GH186&gt;0,(GH186-GK$10)/GK$10,0)</f>
        <v/>
      </c>
      <c r="GL186" s="68" t="n"/>
      <c r="GM186" s="15">
        <f>IF(GH186&gt;0,(GH186-GH$10)/GH$10,0)</f>
        <v/>
      </c>
      <c r="GO186" s="13" t="n">
        <v>26.58</v>
      </c>
      <c r="GP186" s="68">
        <f>IF(GO186&gt;0,((GO186-GO185)/GO185),0)</f>
        <v/>
      </c>
      <c r="GQ186" s="68">
        <f>IF(GO186&gt;0,GP186-$V186,0)</f>
        <v/>
      </c>
      <c r="GR186" s="68" t="n"/>
      <c r="GS186" s="68" t="n"/>
      <c r="GT186" s="15">
        <f>IF(GO186&gt;0,(GO186-GO$10)/GO$10,0)</f>
        <v/>
      </c>
      <c r="GV186" s="13" t="n">
        <v>16.62</v>
      </c>
      <c r="GW186" s="68">
        <f>IF(GV186&gt;0,((GV186-GV185)/GV185),0)</f>
        <v/>
      </c>
      <c r="GX186" s="68">
        <f>IF(GV186&gt;0,GW186-$V186,0)</f>
        <v/>
      </c>
      <c r="GY186" s="68">
        <f>IF(GV186&gt;0,(GV186-GY$10)/GY$10,0)</f>
        <v/>
      </c>
      <c r="GZ186" s="68" t="n"/>
      <c r="HA186" s="15">
        <f>IF(GV186&gt;0,(GV186-GV$10)/GV$10,0)</f>
        <v/>
      </c>
      <c r="HD186" s="13" t="n">
        <v>421.62</v>
      </c>
      <c r="HE186" s="68">
        <f>IF(HD186&gt;0,((HD186-HD185)/HD185),0)</f>
        <v/>
      </c>
      <c r="HF186" s="68">
        <f>IF(HD186&gt;0,HE186-$V186,0)</f>
        <v/>
      </c>
      <c r="HG186" s="68">
        <f>IF(HD186&gt;0,(HD186-HG$10)/HG$10,0)</f>
        <v/>
      </c>
      <c r="HH186" s="68" t="n"/>
      <c r="HI186" s="15">
        <f>IF(HD186&gt;0,(HD186-HD$10)/HD$10,0)</f>
        <v/>
      </c>
      <c r="HK186" s="13" t="n">
        <v>76.34999999999999</v>
      </c>
      <c r="HL186" s="68">
        <f>IF(HK186&gt;0,((HK186-HK185)/HK185),0)</f>
        <v/>
      </c>
      <c r="HM186" s="68">
        <f>IF(HK186&gt;0,HL186-$V186,0)</f>
        <v/>
      </c>
      <c r="HN186" s="68">
        <f>IF(HK186&gt;0,(HK186-HN$10)/HN$10,0)</f>
        <v/>
      </c>
      <c r="HO186" s="68" t="n"/>
      <c r="HP186" s="15">
        <f>IF(HK186&gt;0,(HK186-HK$10)/HK$10,0)</f>
        <v/>
      </c>
      <c r="HR186" s="13" t="n">
        <v>114.69</v>
      </c>
      <c r="HS186" s="68">
        <f>IF(HR186&gt;0,((HR186-HR185)/HR185),0)</f>
        <v/>
      </c>
      <c r="HT186" s="68">
        <f>IF(HR186&gt;0,HS186-$V186,0)</f>
        <v/>
      </c>
      <c r="HU186" s="68">
        <f>IF(HR186&gt;0,(HR186-HU$10)/HU$10,0)</f>
        <v/>
      </c>
      <c r="HV186" s="68" t="n"/>
      <c r="HW186" s="15">
        <f>IF(HR186&gt;0,(HR186-HR$10)/HR$10,0)</f>
        <v/>
      </c>
      <c r="HY186" s="13" t="n">
        <v>174.88</v>
      </c>
      <c r="HZ186" s="68">
        <f>IF(HY186&gt;0,((HY186-HY185)/HY185),0)</f>
        <v/>
      </c>
      <c r="IA186" s="68">
        <f>IF(HY186&gt;0,HZ186-$V186,0)</f>
        <v/>
      </c>
      <c r="IB186" s="68">
        <f>IF(HY186&gt;0,(HY186-IB$10)/IB$10,0)</f>
        <v/>
      </c>
      <c r="IC186" s="68" t="n"/>
      <c r="ID186" s="15">
        <f>IF(HY186&gt;0,(HY186-HY$10)/HY$10,0)</f>
        <v/>
      </c>
      <c r="IF186" s="13" t="n">
        <v>360</v>
      </c>
      <c r="IG186" s="68">
        <f>IF(IF186&gt;0,((IF186-IF185)/IF185),0)</f>
        <v/>
      </c>
      <c r="IH186" s="68">
        <f>IF(IF186&gt;0,IG186-$V186,0)</f>
        <v/>
      </c>
      <c r="II186" s="68">
        <f>IF(IF186&gt;0,(IF186-II$10)/II$10,0)</f>
        <v/>
      </c>
      <c r="IJ186" s="68" t="n"/>
      <c r="IK186" s="15">
        <f>IF(IF186&gt;0,(IF186-IF$10)/IF$10,0)</f>
        <v/>
      </c>
      <c r="IM186" s="13" t="n">
        <v>273.19</v>
      </c>
      <c r="IN186" s="68">
        <f>IF(IM186&gt;0,((IM186-IM185)/IM185),0)</f>
        <v/>
      </c>
      <c r="IO186" s="68">
        <f>IF(IM186&gt;0,IN186-$V186,0)</f>
        <v/>
      </c>
      <c r="IP186" s="68">
        <f>IF(IM186&gt;0,(IM186-IP$10)/IP$10,0)</f>
        <v/>
      </c>
      <c r="IQ186" s="68" t="n"/>
      <c r="IR186" s="15">
        <f>IF(IM186&gt;0,(IM186-IM$10)/IM$10,0)</f>
        <v/>
      </c>
      <c r="IT186" s="13" t="n">
        <v>80.23</v>
      </c>
      <c r="IU186" s="68">
        <f>IF(IT186&gt;0,((IT186-IT185)/IT185),0)</f>
        <v/>
      </c>
      <c r="IV186" s="68">
        <f>IF(IT186&gt;0,IU186-$V186,0)</f>
        <v/>
      </c>
      <c r="IW186" s="68">
        <f>IF(IT186&gt;0,(IT186-IW$10)/IW$10,0)</f>
        <v/>
      </c>
      <c r="IX186" s="68" t="n"/>
      <c r="IY186" s="15">
        <f>IF(IT186&gt;0,(IT186-IT$10)/IT$10,0)</f>
        <v/>
      </c>
      <c r="JA186" s="13" t="n">
        <v>779</v>
      </c>
      <c r="JB186" s="68">
        <f>IF(JA186&gt;0,((JA186-JA185)/JA185),0)</f>
        <v/>
      </c>
      <c r="JC186" s="68">
        <f>IF(JA186&gt;0,JB186-$V186,0)</f>
        <v/>
      </c>
      <c r="JD186" s="68">
        <f>IF(JA186&gt;0,(JA186-JD$10)/JD$10,0)</f>
        <v/>
      </c>
      <c r="JE186" s="68" t="n"/>
      <c r="JF186" s="15">
        <f>IF(JA186&gt;0,(JA186-JA$10)/JA$10,0)</f>
        <v/>
      </c>
      <c r="JH186" s="13" t="n">
        <v>509.04</v>
      </c>
      <c r="JI186" s="68">
        <f>IF(JH186&gt;0,((JH186-JH185)/JH185),0)</f>
        <v/>
      </c>
      <c r="JJ186" s="68">
        <f>IF(JH186&gt;0,JI186-$V186,0)</f>
        <v/>
      </c>
      <c r="JK186" s="68">
        <f>IF(JH186&gt;0,(JH186-JK$10)/JK$10,0)</f>
        <v/>
      </c>
      <c r="JL186" s="68" t="n"/>
      <c r="JM186" s="15">
        <f>IF(JH186&gt;0,(JH186-JH$10)/JH$10,0)</f>
        <v/>
      </c>
      <c r="JO186" s="13" t="n">
        <v>27.94</v>
      </c>
      <c r="JP186" s="68">
        <f>IF(JO186&gt;0,((JO186-JO185)/JO185),0)</f>
        <v/>
      </c>
      <c r="JQ186" s="68">
        <f>IF(JO186&gt;0,JP186-$V186,0)</f>
        <v/>
      </c>
      <c r="JR186" s="68">
        <f>IF(JO186&gt;0,(JO186-JR$10)/JR$10,0)</f>
        <v/>
      </c>
      <c r="JS186" s="68" t="n"/>
      <c r="JT186" s="15">
        <f>IF(JO186&gt;0,(JO186-JO$10)/JO$10,0)</f>
        <v/>
      </c>
      <c r="JV186" s="13" t="n">
        <v>2.5</v>
      </c>
      <c r="JW186" s="68">
        <f>IF(JV186&gt;0,((JV186-JV185)/JV185),0)</f>
        <v/>
      </c>
      <c r="JX186" s="68">
        <f>IF(JV186&gt;0,JW186-$V186,0)</f>
        <v/>
      </c>
      <c r="JY186" s="68">
        <f>IF(JV186&gt;0,(JV186-JY$10)/JY$10,0)</f>
        <v/>
      </c>
      <c r="JZ186" s="68" t="n"/>
      <c r="KA186" s="15">
        <f>IF(JV186&gt;0,(JV186-JV$10)/JV$10,0)</f>
        <v/>
      </c>
      <c r="KC186" s="13" t="n">
        <v>24.51</v>
      </c>
      <c r="KD186" s="68">
        <f>IF(KC186&gt;0,((KC186-KC185)/KC185),0)</f>
        <v/>
      </c>
      <c r="KE186" s="68">
        <f>IF(KC186&gt;0,KD186-$V186,0)</f>
        <v/>
      </c>
      <c r="KF186" s="68">
        <f>IF(KC186&gt;0,(KC186-KF$10)/KF$10,0)</f>
        <v/>
      </c>
      <c r="KG186" s="68" t="n"/>
      <c r="KH186" s="15">
        <f>IF(KC186&gt;0,(KC186-KC$10)/KC$10,0)</f>
        <v/>
      </c>
      <c r="KI186" s="18" t="n"/>
      <c r="KJ186" s="13" t="n">
        <v>164.42</v>
      </c>
      <c r="KK186" s="68">
        <f>IF(KJ186&gt;0,((KJ186-KJ185)/KJ185),0)</f>
        <v/>
      </c>
      <c r="KL186" s="68">
        <f>IF(KJ186&gt;0,KK186-$V186,0)</f>
        <v/>
      </c>
      <c r="KM186" s="68">
        <f>IF(KJ186&gt;0,(KJ186-KM$10)/KM$10,0)</f>
        <v/>
      </c>
      <c r="KN186" s="68" t="n"/>
      <c r="KO186" s="15">
        <f>IF(KJ186&gt;0,(KJ186-KJ$10)/KJ$10,0)</f>
        <v/>
      </c>
      <c r="KQ186" s="13" t="n">
        <v>1.85</v>
      </c>
      <c r="KR186" s="68">
        <f>IF(KQ186&gt;0,((KQ186-KQ185)/KQ185),0)</f>
        <v/>
      </c>
      <c r="KS186" s="68">
        <f>IF(KQ186&gt;0,KR186-$V186,0)</f>
        <v/>
      </c>
      <c r="KT186" s="68">
        <f>IF(KQ186&gt;0,(KQ186-KT$10)/KT$10,0)</f>
        <v/>
      </c>
      <c r="KU186" s="68" t="n"/>
      <c r="KV186" s="15">
        <f>IF(KQ186&gt;0,(KQ186-KQ$10)/KQ$10,0)</f>
        <v/>
      </c>
      <c r="KW186" s="18" t="n"/>
      <c r="KX186" s="13" t="n">
        <v>51.61</v>
      </c>
      <c r="KY186" s="68">
        <f>IF(KX186&gt;0,((KX186-KX185)/KX185),0)</f>
        <v/>
      </c>
      <c r="KZ186" s="68">
        <f>IF(KX186&gt;0,KY186-$V186,0)</f>
        <v/>
      </c>
      <c r="LA186" s="68">
        <f>IF(KX186&gt;0,(KX186-LA$10)/LA$10,0)</f>
        <v/>
      </c>
      <c r="LB186" s="68" t="n"/>
      <c r="LC186" s="15">
        <f>IF(KX186&gt;0,(KX186-KX$10)/KX$10,0)</f>
        <v/>
      </c>
      <c r="LD186" s="18" t="n"/>
      <c r="LE186" s="13" t="n">
        <v>49.95</v>
      </c>
      <c r="LF186" s="68">
        <f>IF(LE186&gt;0,((LE186-LE185)/LE185),0)</f>
        <v/>
      </c>
      <c r="LG186" s="68">
        <f>IF(LE186&gt;0,LF186-$V186,0)</f>
        <v/>
      </c>
      <c r="LH186" s="68">
        <f>IF(LE186&gt;0,(LE186-LH$10)/LH$10,0)</f>
        <v/>
      </c>
      <c r="LI186" s="68" t="n"/>
      <c r="LJ186" s="15">
        <f>IF(LE186&gt;0,(LE186-LE$10)/LE$10,0)</f>
        <v/>
      </c>
      <c r="LL186" s="13" t="n">
        <v>152.4</v>
      </c>
      <c r="LM186" s="68">
        <f>IF(LL186&gt;0,((LL186-LL185)/LL185),0)</f>
        <v/>
      </c>
      <c r="LN186" s="68">
        <f>IF(LL186&gt;0,LM186-$V186,0)</f>
        <v/>
      </c>
      <c r="LO186" s="68">
        <f>IF(LL186&gt;0,(LL186-LO$10)/LO$10,0)</f>
        <v/>
      </c>
      <c r="LP186" s="68" t="n"/>
      <c r="LQ186" s="15">
        <f>IF(LL186&gt;0,(LL186-LL$10)/LL$10,0)</f>
        <v/>
      </c>
      <c r="LS186" s="13" t="n">
        <v>22.74</v>
      </c>
      <c r="LT186" s="68">
        <f>IF(LS186&gt;0,((LS186-LS185)/LS185),0)</f>
        <v/>
      </c>
      <c r="LU186" s="68">
        <f>IF(LS186&gt;0,LT186-$V186,0)</f>
        <v/>
      </c>
      <c r="LV186" s="68" t="n"/>
      <c r="LW186" s="68" t="n"/>
      <c r="LX186" s="15">
        <f>IF(LS186&gt;0,(LS186-LS$10)/LS$10,0)</f>
        <v/>
      </c>
      <c r="LZ186" s="13" t="n">
        <v>16.98</v>
      </c>
      <c r="MA186" s="68">
        <f>IF(LZ186&gt;0,((LZ186-LZ185)/LZ185),0)</f>
        <v/>
      </c>
      <c r="MB186" s="68">
        <f>IF(LZ186&gt;0,MA186-$V186,0)</f>
        <v/>
      </c>
      <c r="MC186" s="68">
        <f>IF(LZ186&gt;0,(LZ186-MC$10)/MC$10,0)</f>
        <v/>
      </c>
      <c r="MD186" s="68" t="n"/>
      <c r="ME186" s="15">
        <f>IF(LZ186&gt;0,(LZ186-LZ$10)/LZ$10,0)</f>
        <v/>
      </c>
      <c r="MG186" s="13" t="n">
        <v>95.83</v>
      </c>
      <c r="MH186" s="68">
        <f>IF(MG186&gt;0,((MG186-MG185)/MG185),0)</f>
        <v/>
      </c>
      <c r="MI186" s="68">
        <f>IF(MG186&gt;0,MH186-$V186,0)</f>
        <v/>
      </c>
      <c r="MJ186" s="68">
        <f>IF(MG186&gt;0,(MG186-MJ$10)/MJ$10,0)</f>
        <v/>
      </c>
      <c r="MK186" s="68" t="n"/>
      <c r="ML186" s="15">
        <f>IF(MG186&gt;0,(MG186-MG$10)/MG$10,0)</f>
        <v/>
      </c>
      <c r="MN186" s="13" t="n">
        <v>176.65</v>
      </c>
      <c r="MO186" s="68">
        <f>IF(MN186&gt;0,((MN186-MN185)/MN185),0)</f>
        <v/>
      </c>
      <c r="MP186" s="68">
        <f>IF(MN186&gt;0,MO186-$V186,0)</f>
        <v/>
      </c>
      <c r="MQ186" s="68">
        <f>IF(MN186&gt;0,(MN186-MQ$10)/MQ$10,0)</f>
        <v/>
      </c>
      <c r="MR186" s="68" t="n"/>
      <c r="MS186" s="15">
        <f>IF(MN186&gt;0,(MN186-MN$10)/MN$10,0)</f>
        <v/>
      </c>
      <c r="MU186" s="13" t="n">
        <v>16.92</v>
      </c>
      <c r="MV186" s="68">
        <f>IF(MU186&gt;0,((MU186-MU185)/MU185),0)</f>
        <v/>
      </c>
      <c r="MW186" s="68">
        <f>IF(MU186&gt;0,MV186-$V186,0)</f>
        <v/>
      </c>
      <c r="MX186" s="68">
        <f>IF(MU186&gt;0,(MU186-MX$10)/MX$10,0)</f>
        <v/>
      </c>
      <c r="MY186" s="68" t="n"/>
      <c r="MZ186" s="15">
        <f>IF(MU186&gt;0,(MU186-MU$10)/MU$10,0)</f>
        <v/>
      </c>
      <c r="NB186" s="13" t="n">
        <v>292.97</v>
      </c>
      <c r="NC186" s="68">
        <f>IF(NB186&gt;0,((NB186-NB185)/NB185),0)</f>
        <v/>
      </c>
      <c r="ND186" s="68">
        <f>IF(NB186&gt;0,NC186-$V186,0)</f>
        <v/>
      </c>
      <c r="NE186" s="68">
        <f>IF(NB186&gt;0,(NB186-NE$10)/NE$10,0)</f>
        <v/>
      </c>
      <c r="NF186" s="68" t="n"/>
      <c r="NG186" s="15">
        <f>IF(NB186&gt;0,(NB186-NB$10)/NB$10,0)</f>
        <v/>
      </c>
      <c r="NI186" s="13" t="n">
        <v>11.35</v>
      </c>
      <c r="NJ186" s="68">
        <f>IF(NI186&gt;0,((NI186-NI185)/NI185),0)</f>
        <v/>
      </c>
      <c r="NK186" s="68">
        <f>IF(NI186&gt;0,NJ186-$V186,0)</f>
        <v/>
      </c>
      <c r="NL186" s="68">
        <f>IF(NI186&gt;0,(NI186-NL$10)/NL$10,0)</f>
        <v/>
      </c>
      <c r="NM186" s="68" t="n"/>
      <c r="NN186" s="15">
        <f>IF(NI186&gt;0,(NI186-NI$10)/NI$10,0)</f>
        <v/>
      </c>
      <c r="NP186" s="13" t="n">
        <v>617.91</v>
      </c>
      <c r="NQ186" s="68">
        <f>IF(NP186&gt;0,((NP186-NP185)/NP185),0)</f>
        <v/>
      </c>
      <c r="NR186" s="68">
        <f>IF(NP186&gt;0,NQ186-$V186,0)</f>
        <v/>
      </c>
      <c r="NS186" s="68">
        <f>IF(NP186&gt;0,(NP186-NS$10)/NS$10,0)</f>
        <v/>
      </c>
      <c r="NT186" s="68" t="n"/>
      <c r="NU186" s="15">
        <f>IF(NP186&gt;0,(NP186-NP$10)/NP$10,0)</f>
        <v/>
      </c>
      <c r="NW186" s="13" t="n">
        <v>251.16</v>
      </c>
      <c r="NX186" s="68">
        <f>IF(NW186&gt;0,((NW186-NW185)/NW185),0)</f>
        <v/>
      </c>
      <c r="NY186" s="68">
        <f>IF(NW186&gt;0,NX186-$V186,0)</f>
        <v/>
      </c>
      <c r="NZ186" s="68">
        <f>IF(NW186&gt;0,(NW186-NZ$10)/NZ$10,0)</f>
        <v/>
      </c>
      <c r="OA186" s="68" t="n"/>
      <c r="OB186" s="15">
        <f>IF(NW186&gt;0,(NW186-NW$10)/NW$10,0)</f>
        <v/>
      </c>
      <c r="OD186" s="13" t="n">
        <v>2.94</v>
      </c>
      <c r="OE186" s="68">
        <f>IF(OD186&gt;0,((OD186-OD185)/OD185),0)</f>
        <v/>
      </c>
      <c r="OF186" s="68">
        <f>IF(OD186&gt;0,OE186-$V186,0)</f>
        <v/>
      </c>
      <c r="OG186" s="68">
        <f>IF(OD186&gt;0,(OD186-OG$10)/OG$10,0)</f>
        <v/>
      </c>
      <c r="OH186" s="68" t="n"/>
      <c r="OI186" s="15">
        <f>IF(OD186&gt;0,(OD186-OD$10)/OD$10,0)</f>
        <v/>
      </c>
      <c r="OK186" s="13" t="n">
        <v>233.62</v>
      </c>
      <c r="OL186" s="68">
        <f>IF(OK186&gt;0,((OK186-OK185)/OK185),0)</f>
        <v/>
      </c>
      <c r="OM186" s="68">
        <f>IF(OK186&gt;0,OL186-$V186,0)</f>
        <v/>
      </c>
      <c r="ON186" s="68">
        <f>IF(OK186&gt;0,(OK186-ON$10)/ON$10,0)</f>
        <v/>
      </c>
      <c r="OO186" s="68" t="n"/>
      <c r="OP186" s="15">
        <f>IF(OK186&gt;0,(OK186-OK$10)/OK$10,0)</f>
        <v/>
      </c>
      <c r="OR186" s="13" t="n">
        <v>5.67</v>
      </c>
      <c r="OS186" s="68">
        <f>IF(OR186&gt;0,((OR186-OR185)/OR185),0)</f>
        <v/>
      </c>
      <c r="OT186" s="68">
        <f>IF(OR186&gt;0,OS186-$V186,0)</f>
        <v/>
      </c>
      <c r="OU186" s="68">
        <f>IF(OR186&gt;0,(OR186-OU$10)/OU$10,0)</f>
        <v/>
      </c>
      <c r="OV186" s="68" t="n"/>
      <c r="OW186" s="15">
        <f>IF(OR186&gt;0,(OR186-OR$10)/OR$10,0)</f>
        <v/>
      </c>
      <c r="OY186" s="13" t="n">
        <v>158.58</v>
      </c>
      <c r="OZ186" s="68">
        <f>IF(OY186&gt;0,((OY186-OY185)/OY185),0)</f>
        <v/>
      </c>
      <c r="PA186" s="68">
        <f>IF(OY186&gt;0,OZ186-$V186,0)</f>
        <v/>
      </c>
      <c r="PB186" s="68">
        <f>IF(OY186&gt;0,(OY186-PB$10)/PB$10,0)</f>
        <v/>
      </c>
      <c r="PC186" s="68" t="n"/>
      <c r="PD186" s="15">
        <f>IF(OY186&gt;0,(OY186-OY$10)/OY$10,0)</f>
        <v/>
      </c>
      <c r="PE186" s="18" t="n"/>
      <c r="PF186" s="13" t="n">
        <v>284.27</v>
      </c>
      <c r="PG186" s="68">
        <f>IF(PF186&gt;0,((PF186-PF185)/PF185),0)</f>
        <v/>
      </c>
      <c r="PH186" s="68">
        <f>IF(PF186&gt;0,PG186-$V186,0)</f>
        <v/>
      </c>
      <c r="PI186" s="68">
        <f>IF(PF186&gt;0,(PF186-PI$10)/PI$10,0)</f>
        <v/>
      </c>
      <c r="PJ186" s="68" t="n"/>
      <c r="PK186" s="15">
        <f>IF(PF186&gt;0,(PF186-PF$10)/PF$10,0)</f>
        <v/>
      </c>
      <c r="PM186" s="13" t="n"/>
      <c r="PN186" s="68">
        <f>IF(PM186&gt;0,((PM186-PM185)/PM185),0)</f>
        <v/>
      </c>
      <c r="PO186" s="68">
        <f>PN186-$V186</f>
        <v/>
      </c>
      <c r="PP186" s="68">
        <f>IF(PM186&gt;0,(PM186-PP$10)/PP$10,0)</f>
        <v/>
      </c>
      <c r="PQ186" s="68" t="n"/>
      <c r="PR186" s="15">
        <f>IF(PM186&gt;0,(PM186-PM$10)/PM$10,0)</f>
        <v/>
      </c>
      <c r="PT186" s="13" t="n">
        <v>13.41</v>
      </c>
      <c r="PU186" s="68">
        <f>IF(PT186&gt;0,((PT186-PT185)/PT185),0)</f>
        <v/>
      </c>
      <c r="PV186" s="68">
        <f>IF(PT186&gt;0,PU186-$V186,0)</f>
        <v/>
      </c>
      <c r="PW186" s="68">
        <f>IF(PT186&gt;0,(PT186-PW$10)/PW$10,0)</f>
        <v/>
      </c>
      <c r="PX186" s="68" t="n"/>
      <c r="PY186" s="15">
        <f>IF(PT186&gt;0,(PT186-PT$10)/PT$10,0)</f>
        <v/>
      </c>
      <c r="QA186" s="13" t="n">
        <v>322.88</v>
      </c>
      <c r="QB186" s="68">
        <f>IF(QA186&gt;0,((QA186-QA185)/QA185),0)</f>
        <v/>
      </c>
      <c r="QC186" s="68">
        <f>IF(QA186&gt;0,QB186-$V186,0)</f>
        <v/>
      </c>
      <c r="QD186" s="68">
        <f>IF(QA186&gt;0,(QA186-QD$10)/QD$10,0)</f>
        <v/>
      </c>
      <c r="QE186" s="68" t="n"/>
      <c r="QF186" s="15">
        <f>IF(QA186&gt;0,(QA186-QA$10)/QA$10,0)</f>
        <v/>
      </c>
      <c r="QH186" s="13" t="n">
        <v>1.738</v>
      </c>
      <c r="QI186" s="68">
        <f>IF(QH186&gt;0,((QH186-QH185)/QH185),0)</f>
        <v/>
      </c>
      <c r="QJ186" s="68">
        <f>IF(QH186&gt;0,QI186-$V186,0)</f>
        <v/>
      </c>
      <c r="QK186" s="68">
        <f>IF(QH186&gt;0,(QH186-QK$10)/QK$10,0)</f>
        <v/>
      </c>
      <c r="QL186" s="68" t="n"/>
      <c r="QM186" s="15">
        <f>IF(QH186&gt;0,(QH186-QH$10)/QH$10,0)</f>
        <v/>
      </c>
      <c r="QO186" s="13" t="n">
        <v>14.92</v>
      </c>
      <c r="QP186" s="68">
        <f>IF(QO186&gt;0,((QO186-QO185)/QO185),0)</f>
        <v/>
      </c>
      <c r="QQ186" s="68">
        <f>IF(QO186&gt;0,QP186-$V186,0)</f>
        <v/>
      </c>
      <c r="QR186" s="68">
        <f>IF(QO186&gt;0,(QO186-QR$10)/QR$10,0)</f>
        <v/>
      </c>
      <c r="QS186" s="68" t="n"/>
      <c r="QT186" s="15">
        <f>IF(QO186&gt;0,(QO186-QO$10)/QO$10,0)</f>
        <v/>
      </c>
      <c r="QV186" s="13" t="n">
        <v>2.59</v>
      </c>
      <c r="QW186" s="68">
        <f>IF(QV186&gt;0,((QV186-QV185)/QV185),0)</f>
        <v/>
      </c>
      <c r="QX186" s="68">
        <f>IF(QV186&gt;0,QW186-$V186,0)</f>
        <v/>
      </c>
      <c r="QY186" s="68">
        <f>IF(QV186&gt;0,(QV186-QY$10)/QY$10,0)</f>
        <v/>
      </c>
      <c r="QZ186" s="68" t="n"/>
      <c r="RA186" s="15">
        <f>IF(QV186&gt;0,(QV186-QV$10)/QV$10,0)</f>
        <v/>
      </c>
      <c r="RC186" s="13" t="n">
        <v>50.27</v>
      </c>
      <c r="RD186" s="68">
        <f>IF(RC186&gt;0,((RC186-RC185)/RC185),0)</f>
        <v/>
      </c>
      <c r="RE186" s="68">
        <f>IF(RC186&gt;0,RD186-$V186,0)</f>
        <v/>
      </c>
      <c r="RF186" s="68">
        <f>IF(RC186&gt;0,(RC186-RF$10)/RF$10,0)</f>
        <v/>
      </c>
      <c r="RG186" s="68" t="n"/>
      <c r="RH186" s="15">
        <f>IF(RC186&gt;0,(RC186-RC$10)/RC$10,0)</f>
        <v/>
      </c>
      <c r="RJ186" s="13" t="n">
        <v>262.06</v>
      </c>
      <c r="RK186" s="68">
        <f>IF(RJ186&gt;0,((RJ186-RJ185)/RJ185),0)</f>
        <v/>
      </c>
      <c r="RL186" s="68">
        <f>RK186-$V186</f>
        <v/>
      </c>
      <c r="RM186" s="68">
        <f>IF(RJ186&gt;0,(RJ186-RM$10)/RM$10,0)</f>
        <v/>
      </c>
      <c r="RN186" s="68" t="n"/>
      <c r="RO186" s="15">
        <f>IF(RJ186&gt;0,(RJ186-RJ$10)/RJ$10,0)</f>
        <v/>
      </c>
      <c r="RQ186" s="13" t="n">
        <v>20.5</v>
      </c>
      <c r="RR186" s="68">
        <f>IF(RQ186&gt;0,((RQ186-RQ185)/RQ185),0)</f>
        <v/>
      </c>
      <c r="RS186" s="68">
        <f>RR186-$V186</f>
        <v/>
      </c>
      <c r="RT186" s="68">
        <f>IF(RQ186&gt;0,(RQ186-RT$10)/RT$10,0)</f>
        <v/>
      </c>
      <c r="RU186" s="68" t="n"/>
      <c r="RV186" s="15">
        <f>IF(RQ186&gt;0,(RQ186-RQ$10)/RQ$10,0)</f>
        <v/>
      </c>
      <c r="RX186" s="13" t="n">
        <v>170.26</v>
      </c>
      <c r="RY186" s="68">
        <f>IF(RX186&gt;0,((RX186-RX185)/RX185),0)</f>
        <v/>
      </c>
      <c r="RZ186" s="68">
        <f>RY186-$V186</f>
        <v/>
      </c>
      <c r="SA186" s="68">
        <f>IF(RX186&gt;0,(RX186-SA$10)/SA$10,0)</f>
        <v/>
      </c>
      <c r="SB186" s="68" t="n"/>
      <c r="SC186" s="15">
        <f>IF(RX186&gt;0,(RX186-RX$10)/RX$10,0)</f>
        <v/>
      </c>
      <c r="SE186" s="13" t="n">
        <v>20</v>
      </c>
      <c r="SF186" s="68">
        <f>IF(SE186&gt;0,((SE186-SE185)/SE185),0)</f>
        <v/>
      </c>
      <c r="SG186" s="68">
        <f>SF186-$V186</f>
        <v/>
      </c>
      <c r="SH186" s="68">
        <f>IF(SE186&gt;0,(SE186-SH$10)/SH$10,0)</f>
        <v/>
      </c>
      <c r="SI186" s="68" t="n"/>
      <c r="SJ186" s="15">
        <f>IF(SE186&gt;0,(SE186-SE$10)/SE$10,0)</f>
        <v/>
      </c>
      <c r="SL186" s="13" t="n">
        <v>2.71</v>
      </c>
      <c r="SM186" s="68">
        <f>IF(SL186&gt;0,((SL186-SL185)/SL185),0)</f>
        <v/>
      </c>
      <c r="SN186" s="68">
        <f>SM186-$V186</f>
        <v/>
      </c>
      <c r="SO186" s="68">
        <f>IF(SL186&gt;0,(SL186-SO$10)/SO$10,0)</f>
        <v/>
      </c>
      <c r="SP186" s="68" t="n"/>
      <c r="SQ186" s="15">
        <f>IF(SL186&gt;0,(SL186-SL$10)/SL$10,0)</f>
        <v/>
      </c>
      <c r="SS186" s="13" t="n">
        <v>18.98</v>
      </c>
      <c r="ST186" s="68">
        <f>IF(SS186&gt;0,((SS186-SS185)/SS185),0)</f>
        <v/>
      </c>
      <c r="SU186" s="68">
        <f>ST186-$V186</f>
        <v/>
      </c>
      <c r="SV186" s="68">
        <f>IF(SS186&gt;0,(SS186-SV$10)/SV$10,0)</f>
        <v/>
      </c>
      <c r="SW186" s="68" t="n"/>
      <c r="SX186" s="15">
        <f>IF(SS186&gt;0,(SS186-SS$10)/SS$10,0)</f>
        <v/>
      </c>
      <c r="SZ186" s="13" t="n">
        <v>65.98</v>
      </c>
      <c r="TA186" s="68">
        <f>IF(SZ186&gt;0,((SZ186-SZ185)/SZ185),0)</f>
        <v/>
      </c>
      <c r="TB186" s="68">
        <f>TA186-$V186</f>
        <v/>
      </c>
      <c r="TC186" s="68">
        <f>IF(SZ186&gt;0,(SZ186-TC$10)/TC$10,0)</f>
        <v/>
      </c>
      <c r="TD186" s="68" t="n"/>
      <c r="TE186" s="15">
        <f>IF(SZ186&gt;0,(SZ186-SZ$10)/SZ$10,0)</f>
        <v/>
      </c>
      <c r="TG186" s="587" t="n">
        <v>0.2324</v>
      </c>
      <c r="TH186" s="68">
        <f>IF(TG186&gt;0,((TG186-TG185)/TG185),0)</f>
        <v/>
      </c>
      <c r="TI186" s="68">
        <f>TH186-$V186</f>
        <v/>
      </c>
      <c r="TJ186" s="68">
        <f>IF(TG186&gt;0,(TG186-TJ$10)/TJ$10,0)</f>
        <v/>
      </c>
      <c r="TK186" s="68" t="n"/>
      <c r="TL186" s="15">
        <f>IF(TG186&gt;0,(TG186-TG$10)/TG$10,0)</f>
        <v/>
      </c>
      <c r="TN186" s="13" t="n">
        <v>98.42</v>
      </c>
      <c r="TO186" s="68">
        <f>IF(TN186&gt;0,((TN186-TN185)/TN185),0)</f>
        <v/>
      </c>
      <c r="TP186" s="68">
        <f>TO186-$V186</f>
        <v/>
      </c>
      <c r="TQ186" s="68">
        <f>IF(TN186&gt;0,(TN186-TQ$10)/TQ$10,0)</f>
        <v/>
      </c>
      <c r="TR186" s="68" t="n"/>
      <c r="TS186" s="15">
        <f>IF(TN186&gt;0,(TN186-TN$10)/TN$10,0)</f>
        <v/>
      </c>
      <c r="TU186" s="587" t="n">
        <v>3.81</v>
      </c>
      <c r="TV186" s="68">
        <f>IF(TU186&gt;0,((TU186-TU185)/TU185),0)</f>
        <v/>
      </c>
      <c r="TW186" s="68">
        <f>TV186-$V186</f>
        <v/>
      </c>
      <c r="TX186" s="68">
        <f>IF(TU186&gt;0,(TU186-TX$10)/TX$10,0)</f>
        <v/>
      </c>
      <c r="TY186" s="68" t="n"/>
      <c r="TZ186" s="15">
        <f>IF(TU186&gt;0,(TU186-TU$10)/TU$10,0)</f>
        <v/>
      </c>
      <c r="UB186" s="587" t="n"/>
      <c r="UC186" s="68">
        <f>IF(UB186&gt;0,((UB186-UB185)/UB185),0)</f>
        <v/>
      </c>
      <c r="UD186" s="68">
        <f>UC186-$V186</f>
        <v/>
      </c>
      <c r="UE186" s="68">
        <f>IF(UB186&gt;0,(UB186-UE$10)/UE$10,0)</f>
        <v/>
      </c>
      <c r="UF186" s="68" t="n"/>
      <c r="UG186" s="15">
        <f>IF(UB186&gt;0,(UB186-UB$10)/UB$10,0)</f>
        <v/>
      </c>
      <c r="UI186" s="587" t="n"/>
      <c r="UJ186" s="68">
        <f>IF(UI186&gt;0,((UI186-UI185)/UI185),0)</f>
        <v/>
      </c>
      <c r="UK186" s="68">
        <f>UJ186-$V186</f>
        <v/>
      </c>
      <c r="UL186" s="68">
        <f>IF(UI186&gt;0,(UI186-UL$10)/UL$10,0)</f>
        <v/>
      </c>
      <c r="UM186" s="68" t="n"/>
      <c r="UN186" s="15">
        <f>IF(UI186&gt;0,(UI186-UI$10)/UI$10,0)</f>
        <v/>
      </c>
      <c r="UP186" s="587" t="n"/>
      <c r="UQ186" s="68">
        <f>IF(UP186&gt;0,((UP186-UP185)/UP185),0)</f>
        <v/>
      </c>
      <c r="UR186" s="68">
        <f>UQ186-$V186</f>
        <v/>
      </c>
      <c r="US186" s="68">
        <f>IF(UP186&gt;0,(UP186-US$10)/US$10,0)</f>
        <v/>
      </c>
      <c r="UT186" s="68" t="n"/>
      <c r="UU186" s="15">
        <f>IF(UP186&gt;0,(UP186-UP$10)/UP$10,0)</f>
        <v/>
      </c>
      <c r="UW186" s="587" t="n"/>
      <c r="UX186" s="68">
        <f>IF(UW186&gt;0,((UW186-UW185)/UW185),0)</f>
        <v/>
      </c>
      <c r="UY186" s="68">
        <f>UX186-$V186</f>
        <v/>
      </c>
      <c r="UZ186" s="68">
        <f>IF(UW186&gt;0,(UW186-UZ$10)/UZ$10,0)</f>
        <v/>
      </c>
      <c r="VA186" s="68" t="n"/>
      <c r="VB186" s="15">
        <f>IF(UW186&gt;0,(UW186-UW$10)/UW$10,0)</f>
        <v/>
      </c>
      <c r="VD186" s="587" t="n"/>
      <c r="VE186" s="68">
        <f>IF(VD186&gt;0,((VD186-VD185)/VD185),0)</f>
        <v/>
      </c>
      <c r="VF186" s="68">
        <f>VE186-$V186</f>
        <v/>
      </c>
      <c r="VG186" s="68">
        <f>IF(VD186&gt;0,(VD186-VG$10)/VG$10,0)</f>
        <v/>
      </c>
      <c r="VH186" s="68" t="n"/>
      <c r="VI186" s="15">
        <f>IF(VD186&gt;0,(VD186-VD$10)/VD$10,0)</f>
        <v/>
      </c>
      <c r="VM186" s="21">
        <f>IF($C186&gt;0,(($IK$5*IG186)+($GT$5*GP186)+($JM$5*JI186)+($JF$5*JB186)+($IY$5*IU186)+($IR$5*IN186)+($ID$5*HZ186)+($HW$5*HS186)+($HP$5*HL186)+($HI$5*HE186)+($GF$5*GB186)+($FY$5*FU186)+($FR$5*FN186)+($FK$5*FG186)+($FD$5*EZ186)+($EW$5*ES186)+($EP$5*EL186)+($EI$5*EE186)+($EB$5*DX186)+($DU$5*DQ186)+($DN$5*DJ186)+($DG$5*DC186)+($CZ$5*CV186)+($CS$5*CO186)+($CL$5*CH186)+($CE$5*CA186)+($BX$5*BT186)+($BQ$5*BM186)+($BJ$5*BF186)+($BC$5*AY186)+($AV$5*AR186)+($AO$5*AK186)+($AH$5*AD186)+($JT$5*JP186)+($KA$5*JW186)+($KO$5*KK186)+($PR$5*PN186)+($GM$5*GI186)+($HA$5*GW186)+($KV$5*KR186)+($KH$5*KD186)+($LC$5*KY186)+($MS$5*MO186)+($ML$5*MH186)+($ME$5*MA186)+($LX$5*LT186)+($LQ$5*LM186)+($LJ$5*LF186)+(MV186*$MZ$5)+(NC186*$NG$5)+(NJ186*$NN$5)+($OI$5*OE186)+($NU$5*NQ186)+($OB$5*NX186)+($PK$5*PG186)+($OP$5*OL186)+($OW$5*OS186)+($PD$5*OZ186)+(PU186*$PY$5)+(QB186*$QF$5)+(QI186*$QM$5)+(QP186*$QT$5)+(QW186*$RA$5)+(RD186*$RH$5)+(RK186*$RO$5)+(RR186*$RV$5)+(RY186*$SC$5)+(SF186*$SJ$5)+(SM186*$SQ$5)+(ST186*$SX$5)+(TA186*$TE$5))+(TH186*$TL$5)+(TO186*$TS$5))/$VM$5</f>
        <v/>
      </c>
      <c r="VN186" s="40" t="n"/>
      <c r="VO186" s="21">
        <f>IF($C186&gt;0,(($IK$5*II186)+($GT$5*GR186)+($JM$5*JK186)+($JF$5*JD186)+($IY$5*IW186)+($IR$5*IP186)+($ID$5*IB186)+($HW$5*HU186)+($HP$5*HN186)+($HI$5*HG186)+($GF$5*GD186)+($FY$5*FW186)+($FR$5*FP186)+($FK$5*FI186)+($FD$5*FB186)+($EW$5*EU186)+($EP$5*EN186)+($EI$5*EG186)+($EB$5*DZ186)+($DU$5*DS186)+($DN$5*DL186)+($DG$5*DE186)+($CZ$5*CX186)+($CS$5*CQ186)+($CL$5*CJ186)+($CE$5*CC186)+($BX$5*BV186)+($BQ$5*BO186)+($BJ$5*BH186)+($BC$5*BA186)+($AV$5*AT186)+($AO$5*AM186)+($AH$5*AF186)+($KO$5*KM186)+($KH$5*KF186)+($KA$5*JY186)+($JT$5*JR186)+($PR$5*PP186)+($GM$5*GK186)+($HA$5*GY186)+($KV$5*KT186)+($LC$5*LA186)+($MS$5*MQ186)+($ML$5*MJ186)+($ME$5*MC186)+($LX$5*LV186)+($LQ$5*LO186)+($LJ$5*LH186)+(MX186*$MZ$5)+(NE186*$NG$5)+(NL186*$NN$5)+($OI$5*OG186)+($NU$5*NS186)+($OB$5*NZ186)+($PD$5*PB186)+($OW$5*OU186)+($OP$5*ON186)+($PK$5*PI186)+($PY$5*PW186)+($QF$5*QD186)+($QM$5*QK186)+($QT$5*QR186)+($RA$5*QY186)+($RH$5*RF186)+($RO$5*RM186)+(RT186*$RV$5)+(SA186*$SC$5)+(SH186*$SJ$5)+(SO186*$SQ$5)+(SV186*$SX$5)+(TC186*$TE$5)+(TJ186*$TL$5)+(TQ186*$TS$5))/$VM$5,0)</f>
        <v/>
      </c>
      <c r="VP186" s="14" t="n"/>
      <c r="VQ186" s="21">
        <f>IF($C186&gt;0,(($IK$5*IK186)+($GT$5*GT186)+($JM$5*JM186)+($JF$5*JF186)+($IY$5*IY186)+($IR$5*IR186)+($ID$5*ID186)+($HW$5*HW186)+($HP$5*HP186)+($HI$5*HI186)+($GF$5*GF186)+($FY$5*FY186)+($FR$5*FR186)+($FK$5*FK186)+($FD$5*FD186)+($EW$5*EW186)+($EP$5*EP186)+($EI$5*EI186)+($EB$5*EB186)+($DU$5*DU186)+($DN$5*DN186)+($DG$5*DG186)+($CZ$5*CZ186)+($CS$5*CS186)+($CL$5*CL186)+($CE$5*CE186)+($BX$5*BX186)+($BQ$5*BQ186)+($BJ$5*BJ186)+($BC$5*BC186)+($AV$5*AV186)+($AO$5*AO186)+($AH$5*AH186)+($KO$5*KO186)+($PR$5*PR186)+($GM$5*GM186)+($HA$5*HA186)+($KH$5*KH186)+($KA$5*KA186)+($JT$5*JT186)+($KV$5*KV186)+($LC$5*LC186)+($MS$5*MS186)+($ML$5*ML186)+($ME$5*ME186)+($LX$5*LX186)+($LQ$5*LQ186)+($LJ$5*LJ186)+($OI$5*OI186)+($NU$5*NU186)+($NN$5*NN186)+($NG$5*NG186)+($MZ$5*MZ186)+(OB186*$OB$5)+($PD$5*PD186)+($OW$5*OW186)+($OP$5*OP186)+($PK$5*PK186)+(PY186*$PY$5)+(QF186*$QF$5)+(QM186*$QM$5)+(QT186*$QT$5)+(RA186*$RA$5)+(RH186*$RH$5)+(RO186*$RO$5)+(RV186*$RV$5)+(SC186*$SC$5)+(SJ186*$SJ$5)+(SQ186*$SQ$5)+(SX186*$SX$5)+(TE186*$TE$5)+(TL186*$TL$5)+(TS186*$TS$5))/$VM$5,0)</f>
        <v/>
      </c>
    </row>
    <row r="187" ht="16" customHeight="1" s="545">
      <c r="A187" s="127" t="n">
        <v>45917</v>
      </c>
      <c r="B187" s="4">
        <f>A187</f>
        <v/>
      </c>
      <c r="C187" s="13" t="n">
        <v>46018.32</v>
      </c>
      <c r="D187" s="138">
        <f>IF(C187&gt;0,C187-C186,0)</f>
        <v/>
      </c>
      <c r="E187" s="68">
        <f>IF(C187&gt;0,D187/C186,0)</f>
        <v/>
      </c>
      <c r="F187" s="15">
        <f>IF(C187&gt;0,(C187-C$10)/C$10,0)</f>
        <v/>
      </c>
      <c r="G187" s="13" t="n">
        <v>6600.35</v>
      </c>
      <c r="H187" s="138">
        <f>IF(G187&gt;0,G187-G186,0)</f>
        <v/>
      </c>
      <c r="I187" s="68">
        <f>IF(G187&gt;0,H187/G186,0)</f>
        <v/>
      </c>
      <c r="J187" s="15">
        <f>IF(G187&gt;0,(G187-G$10)/G$10,0)</f>
        <v/>
      </c>
      <c r="K187" s="13" t="n">
        <v>22261.33</v>
      </c>
      <c r="L187" s="138">
        <f>IF(K187&gt;0,K187-K186,0)</f>
        <v/>
      </c>
      <c r="M187" s="68">
        <f>IF(K187&gt;0,L187/K186,0)</f>
        <v/>
      </c>
      <c r="N187" s="15">
        <f>IF(K187&gt;0,(K187-K$10)/K$10,0)</f>
        <v/>
      </c>
      <c r="O187" s="13" t="n">
        <v>2407.34</v>
      </c>
      <c r="P187" s="138">
        <f>IF(O187&gt;0,O187-O186,0)</f>
        <v/>
      </c>
      <c r="Q187" s="68">
        <f>IF(O187&gt;0,P187/O186,0)</f>
        <v/>
      </c>
      <c r="R187" s="15">
        <f>IF(O187&gt;0,(O187-O$10)/O$10,0)</f>
        <v/>
      </c>
      <c r="S187" s="18">
        <f>IF(O187&gt;0,(((O187*0.7)*Q187)+((K187*0.9)*M187)+((G187*0.65)*I187)+((C187*0.6)*E187))/(O187+K187+G187+C187),0)</f>
        <v/>
      </c>
      <c r="T187" s="121">
        <f>IF(O187&gt;0,(S187*200)+T186,0)</f>
        <v/>
      </c>
      <c r="U187" s="121">
        <f>T187</f>
        <v/>
      </c>
      <c r="V187" s="134">
        <f>IF(T187&gt;0,(T187-T186)/T186,0)</f>
        <v/>
      </c>
      <c r="W187" s="21">
        <f>IF(T187&gt;0,(T187-T$11)/T$11,0)</f>
        <v/>
      </c>
      <c r="X187" s="18">
        <f>IF(T187&gt;0,((Q187+M187+I187+E187)/4),0)</f>
        <v/>
      </c>
      <c r="Y187" s="353" t="n">
        <v>50506.15</v>
      </c>
      <c r="Z187" s="15" t="n">
        <v>2e-06</v>
      </c>
      <c r="AA187" s="21">
        <f>Z187-$V187</f>
        <v/>
      </c>
      <c r="AC187" s="13" t="n">
        <v>254.85</v>
      </c>
      <c r="AD187" s="68">
        <f>IF(AC187&gt;0,((AC187-AC186)/AC186),0)</f>
        <v/>
      </c>
      <c r="AE187" s="68">
        <f>IF(AC187&gt;0,AD187-$V187,0)</f>
        <v/>
      </c>
      <c r="AF187" s="68">
        <f>IF(AC187&gt;0,(AC187-AF$10)/AF$10,0)</f>
        <v/>
      </c>
      <c r="AG187" s="68" t="n"/>
      <c r="AH187" s="15">
        <f>IF(AC187&gt;0,(AC187-AC$10)/AC$10,0)</f>
        <v/>
      </c>
      <c r="AJ187" s="13" t="n">
        <v>24.75</v>
      </c>
      <c r="AK187" s="68">
        <f>IF(AJ187&gt;0,((AJ187-AJ186)/AJ186),0)</f>
        <v/>
      </c>
      <c r="AL187" s="68">
        <f>IF(AJ187&gt;0,AK187-$V187,0)</f>
        <v/>
      </c>
      <c r="AM187" s="68">
        <f>IF(AJ187&gt;0,(AJ187-AM$10)/AM$10,0)</f>
        <v/>
      </c>
      <c r="AN187" s="68" t="n"/>
      <c r="AO187" s="15">
        <f>IF(AJ187&gt;0,(AJ187-AJ$10)/AJ$10,0)</f>
        <v/>
      </c>
      <c r="AQ187" s="13" t="n">
        <v>23.47</v>
      </c>
      <c r="AR187" s="68">
        <f>IF(AQ187&gt;0,((AQ187-AQ186)/AQ186),0)</f>
        <v/>
      </c>
      <c r="AS187" s="68">
        <f>IF(AQ187&gt;0,AR187-$V187,0)</f>
        <v/>
      </c>
      <c r="AT187" s="68">
        <f>IF(AQ187&gt;0,(AQ187-AT$10)/AT$10,0)</f>
        <v/>
      </c>
      <c r="AU187" s="68" t="n"/>
      <c r="AV187" s="15">
        <f>IF(AQ187&gt;0,(AQ187-AQ$10)/AQ$10,0)</f>
        <v/>
      </c>
      <c r="AX187" s="13" t="n">
        <v>229.83</v>
      </c>
      <c r="AY187" s="68">
        <f>IF(AX187&gt;0,((AX187-AX186)/AX186),0)</f>
        <v/>
      </c>
      <c r="AZ187" s="68">
        <f>IF(AX187&gt;0,AY187-$V187,0)</f>
        <v/>
      </c>
      <c r="BA187" s="68">
        <f>IF(AX187&gt;0,(AX187-BA$10)/BA$10,0)</f>
        <v/>
      </c>
      <c r="BB187" s="68" t="n"/>
      <c r="BC187" s="15">
        <f>IF(AX187&gt;0,(AX187-AX$10)/AX$10,0)</f>
        <v/>
      </c>
      <c r="BE187" s="13" t="n">
        <v>83.06</v>
      </c>
      <c r="BF187" s="68">
        <f>IF(BE187&gt;0,((BE187-BE186)/BE186),0)</f>
        <v/>
      </c>
      <c r="BG187" s="68">
        <f>IF(BE187&gt;0,BF187-$V187,0)</f>
        <v/>
      </c>
      <c r="BH187" s="68" t="n"/>
      <c r="BI187" s="68" t="n"/>
      <c r="BJ187" s="15">
        <f>IF(BE187&gt;0,(BE187-BE$10)/BE$10,0)</f>
        <v/>
      </c>
      <c r="BL187" s="13" t="n">
        <v>77.22</v>
      </c>
      <c r="BM187" s="68">
        <f>IF(BL187&gt;0,((BL187-BL186)/BL186),0)</f>
        <v/>
      </c>
      <c r="BN187" s="68">
        <f>IF(BL187&gt;0,BM187-$V187,0)</f>
        <v/>
      </c>
      <c r="BO187" s="68">
        <f>IF(BL187&gt;0,(BL187-BO$10)/BO$10,0)</f>
        <v/>
      </c>
      <c r="BP187" s="68" t="n"/>
      <c r="BQ187" s="15">
        <f>IF(BL187&gt;0,(BL187-BL$10)/BL$10,0)</f>
        <v/>
      </c>
      <c r="BS187" s="13" t="n">
        <v>44.9</v>
      </c>
      <c r="BT187" s="68">
        <f>IF(BS187&gt;0,((BS187-BS186)/BS186),0)</f>
        <v/>
      </c>
      <c r="BU187" s="68">
        <f>IF(BS187&gt;0,BT187-$V187,0)</f>
        <v/>
      </c>
      <c r="BV187" s="68">
        <f>IF(BS187&gt;0,(BS187-BV$10)/BV$10,0)</f>
        <v/>
      </c>
      <c r="BW187" s="68" t="n"/>
      <c r="BX187" s="15">
        <f>IF(BS187&gt;0,(BS187-BS$10)/BS$10,0)</f>
        <v/>
      </c>
      <c r="BZ187" s="13" t="n"/>
      <c r="CA187" s="68">
        <f>IF(BZ187&gt;0,((BZ187-BZ186)/BZ186),0)</f>
        <v/>
      </c>
      <c r="CB187" s="68">
        <f>IF(BZ187&gt;0,CA187-$V187,0)</f>
        <v/>
      </c>
      <c r="CC187" s="68">
        <f>IF(BZ187&gt;0,(BZ187-CC$10)/CC$10,0)</f>
        <v/>
      </c>
      <c r="CD187" s="68" t="n"/>
      <c r="CE187" s="15">
        <f>IF(BZ187&gt;0,(BZ187-BZ$10)/BZ$10,0)</f>
        <v/>
      </c>
      <c r="CG187" s="13" t="n">
        <v>30.34</v>
      </c>
      <c r="CH187" s="68">
        <f>IF(CG187&gt;0,((CG187-CG186)/CG186),0)</f>
        <v/>
      </c>
      <c r="CI187" s="68">
        <f>IF(CG187&gt;0,CH187-$V187,0)</f>
        <v/>
      </c>
      <c r="CJ187" s="68">
        <f>IF(CG187&gt;0,(CG187-CJ$10)/CJ$10,0)</f>
        <v/>
      </c>
      <c r="CK187" s="68" t="n"/>
      <c r="CL187" s="15">
        <f>IF(CG187&gt;0,(CG187-CG$10)/CG$10,0)</f>
        <v/>
      </c>
      <c r="CN187" s="13" t="n">
        <v>33.93</v>
      </c>
      <c r="CO187" s="68">
        <f>IF(CN187&gt;0,((CN187-CN186)/CN186),0)</f>
        <v/>
      </c>
      <c r="CP187" s="68">
        <f>IF(CN187&gt;0,CO187-$V187,0)</f>
        <v/>
      </c>
      <c r="CQ187" s="68">
        <f>IF(CN187&gt;0,(CN187-CQ$10)/CQ$10,0)</f>
        <v/>
      </c>
      <c r="CR187" s="68" t="n"/>
      <c r="CS187" s="15">
        <f>IF(CN187&gt;0,(CN187-CN$10)/CN$10,0)</f>
        <v/>
      </c>
      <c r="CU187" s="13" t="n">
        <v>39.98</v>
      </c>
      <c r="CV187" s="68">
        <f>IF(CU187&gt;0,((CU187-CU186)/CU186),0)</f>
        <v/>
      </c>
      <c r="CW187" s="68">
        <f>IF(CU187&gt;0,CV187-$V187,0)</f>
        <v/>
      </c>
      <c r="CX187" s="68">
        <f>IF(CU187&gt;0,(CU187-CX$10)/CX$10,0)</f>
        <v/>
      </c>
      <c r="CY187" s="68" t="n"/>
      <c r="CZ187" s="15">
        <f>IF(CU187&gt;0,(CU187-CU$10)/CU$10,0)</f>
        <v/>
      </c>
      <c r="DB187" s="13" t="n">
        <v>20.29</v>
      </c>
      <c r="DC187" s="68">
        <f>IF(DB187&gt;0,((DB187-DB186)/DB186),0)</f>
        <v/>
      </c>
      <c r="DD187" s="68">
        <f>IF(DB187&gt;0,DC187-$V187,0)</f>
        <v/>
      </c>
      <c r="DE187" s="68">
        <f>IF(DB187&gt;0,(DB187-DE$10)/DE$10,0)</f>
        <v/>
      </c>
      <c r="DF187" s="68" t="n"/>
      <c r="DG187" s="15">
        <f>IF(DB187&gt;0,(DB187-DB$10)/DB$10,0)</f>
        <v/>
      </c>
      <c r="DI187" s="13" t="n">
        <v>51.02</v>
      </c>
      <c r="DJ187" s="68">
        <f>IF(DI187&gt;0,((DI187-DI186)/DI186),0)</f>
        <v/>
      </c>
      <c r="DK187" s="68">
        <f>IF(DI187&gt;0,DJ187-$V187,0)</f>
        <v/>
      </c>
      <c r="DL187" s="68">
        <f>IF(DI187&gt;0,(DI187-DL$10)/DL$10,0)</f>
        <v/>
      </c>
      <c r="DM187" s="68" t="n"/>
      <c r="DN187" s="15">
        <f>IF(DI187&gt;0,(DI187-DI$10)/DI$10,0)</f>
        <v/>
      </c>
      <c r="DP187" s="13" t="n">
        <v>47.18</v>
      </c>
      <c r="DQ187" s="68">
        <f>IF(DP187&gt;0,((DP187-DP186)/DP186),0)</f>
        <v/>
      </c>
      <c r="DR187" s="68">
        <f>IF(DP187&gt;0,DQ187-$V187,0)</f>
        <v/>
      </c>
      <c r="DS187" s="68" t="n"/>
      <c r="DT187" s="68" t="n"/>
      <c r="DU187" s="15">
        <f>IF(DP187&gt;0,(DP187-DP$10)/DP$10,0)</f>
        <v/>
      </c>
      <c r="DV187" s="18" t="n"/>
      <c r="DW187" s="13" t="n">
        <v>40.52</v>
      </c>
      <c r="DX187" s="68">
        <f>IF(DW187&gt;0,((DW187-DW186)/DW186),0)</f>
        <v/>
      </c>
      <c r="DY187" s="68">
        <f>IF(DW187&gt;0,DX187-$V187,0)</f>
        <v/>
      </c>
      <c r="DZ187" s="68">
        <f>IF(DW187&gt;0,(DW187-DZ$10)/DZ$10,0)</f>
        <v/>
      </c>
      <c r="EA187" s="68" t="n"/>
      <c r="EB187" s="15">
        <f>IF(DW187&gt;0,(DW187-DW$10)/DW$10,0)</f>
        <v/>
      </c>
      <c r="ED187" s="13" t="n">
        <v>41.49</v>
      </c>
      <c r="EE187" s="68">
        <f>IF(ED187&gt;0,((ED187-ED186)/ED186),0)</f>
        <v/>
      </c>
      <c r="EF187" s="68">
        <f>IF(ED187&gt;0,EE187-$V187,0)</f>
        <v/>
      </c>
      <c r="EG187" s="68">
        <f>IF(ED187&gt;0,(ED187-EG$10)/EG$10,0)</f>
        <v/>
      </c>
      <c r="EH187" s="68" t="n"/>
      <c r="EI187" s="15">
        <f>IF(ED187&gt;0,(ED187-ED$10)/ED$10,0)</f>
        <v/>
      </c>
      <c r="EK187" s="13" t="n">
        <v>146.37</v>
      </c>
      <c r="EL187" s="68">
        <f>IF(EK187&gt;0,((EK187-EK186)/EK186),0)</f>
        <v/>
      </c>
      <c r="EM187" s="68">
        <f>IF(EK187&gt;0,EL187-$V187,0)</f>
        <v/>
      </c>
      <c r="EN187" s="68">
        <f>IF(EK187&gt;0,(EK187-EN$10)/EN$10,0)</f>
        <v/>
      </c>
      <c r="EO187" s="68" t="n"/>
      <c r="EP187" s="15">
        <f>IF(EK187&gt;0,(EK187-EK$10)/EK$10,0)</f>
        <v/>
      </c>
      <c r="ER187" s="13" t="n">
        <v>41.8</v>
      </c>
      <c r="ES187" s="68">
        <f>IF(ER187&gt;0,((ER187-ER186)/ER186),0)</f>
        <v/>
      </c>
      <c r="ET187" s="68">
        <f>IF(ER187&gt;0,ES187-$V187,0)</f>
        <v/>
      </c>
      <c r="EU187" s="68">
        <f>IF(ER187&gt;0,(ER187-EU$10)/EU$10,0)</f>
        <v/>
      </c>
      <c r="EV187" s="68" t="n"/>
      <c r="EW187" s="15">
        <f>IF(ER187&gt;0,(ER187-ER$10)/ER$10,0)</f>
        <v/>
      </c>
      <c r="EY187" s="13" t="n">
        <v>48.47</v>
      </c>
      <c r="EZ187" s="68">
        <f>IF(EY187&gt;0,((EY187-EY186)/EY186),0)</f>
        <v/>
      </c>
      <c r="FA187" s="68">
        <f>IF(EY187&gt;0,EZ187-$V187,0)</f>
        <v/>
      </c>
      <c r="FB187" s="68" t="n"/>
      <c r="FC187" s="68" t="n"/>
      <c r="FD187" s="15">
        <f>IF(EY187&gt;0,(EY187-EY$10)/EY$10,0)</f>
        <v/>
      </c>
      <c r="FF187" s="13" t="n">
        <v>62.25</v>
      </c>
      <c r="FG187" s="68">
        <f>IF(FF187&gt;0,((FF187-FF186)/FF186),0)</f>
        <v/>
      </c>
      <c r="FH187" s="68">
        <f>IF(FF187&gt;0,FG187-$V187,0)</f>
        <v/>
      </c>
      <c r="FI187" s="68">
        <f>IF(FF187&gt;0,(FF187-FI$10)/FI$10,0)</f>
        <v/>
      </c>
      <c r="FJ187" s="68" t="n"/>
      <c r="FK187" s="15">
        <f>IF(FF187&gt;0,(FF187-FF$10)/FF$10,0)</f>
        <v/>
      </c>
      <c r="FM187" s="13" t="n">
        <v>201.09</v>
      </c>
      <c r="FN187" s="68">
        <f>IF(FM187&gt;0,((FM187-FM186)/FM186),0)</f>
        <v/>
      </c>
      <c r="FO187" s="68">
        <f>IF(FM187&gt;0,FN187-$V187,0)</f>
        <v/>
      </c>
      <c r="FP187" s="68">
        <f>IF(FM187&gt;0,(FM187-FP$10)/FP$10,0)</f>
        <v/>
      </c>
      <c r="FQ187" s="68" t="n"/>
      <c r="FR187" s="15">
        <f>IF(FM187&gt;0,(FM187-FM$10)/FM$10,0)</f>
        <v/>
      </c>
      <c r="FT187" s="13" t="n">
        <v>91.51000000000001</v>
      </c>
      <c r="FU187" s="68">
        <f>IF(FT187&gt;0,((FT187-FT186)/FT186),0)</f>
        <v/>
      </c>
      <c r="FV187" s="68">
        <f>IF(FT187&gt;0,FU187-$V187,0)</f>
        <v/>
      </c>
      <c r="FW187" s="68">
        <f>IF(FT187&gt;0,(FT187-FW$10)/FW$10,0)</f>
        <v/>
      </c>
      <c r="FX187" s="68" t="n"/>
      <c r="FY187" s="15">
        <f>IF(FT187&gt;0,(FT187-FT$10)/FT$10,0)</f>
        <v/>
      </c>
      <c r="GA187" s="13" t="n">
        <v>18.74</v>
      </c>
      <c r="GB187" s="68">
        <f>IF(GA187&gt;0,((GA187-GA186)/GA186),0)</f>
        <v/>
      </c>
      <c r="GC187" s="68">
        <f>IF(GA187&gt;0,GB187-$V187,0)</f>
        <v/>
      </c>
      <c r="GD187" s="68" t="n"/>
      <c r="GE187" s="68" t="n"/>
      <c r="GF187" s="15">
        <f>IF(GA187&gt;0,(GA187-GA$10)/GA$10,0)</f>
        <v/>
      </c>
      <c r="GG187" s="18" t="n"/>
      <c r="GH187" s="13" t="n">
        <v>20.99</v>
      </c>
      <c r="GI187" s="68">
        <f>IF(GH187&gt;0,((GH187-GH186)/GH186),0)</f>
        <v/>
      </c>
      <c r="GJ187" s="68">
        <f>IF(GH187&gt;0,GI187-$V187,0)</f>
        <v/>
      </c>
      <c r="GK187" s="68">
        <f>IF(GH187&gt;0,(GH187-GK$10)/GK$10,0)</f>
        <v/>
      </c>
      <c r="GL187" s="68" t="n"/>
      <c r="GM187" s="15">
        <f>IF(GH187&gt;0,(GH187-GH$10)/GH$10,0)</f>
        <v/>
      </c>
      <c r="GO187" s="13" t="n">
        <v>26.49</v>
      </c>
      <c r="GP187" s="68">
        <f>IF(GO187&gt;0,((GO187-GO186)/GO186),0)</f>
        <v/>
      </c>
      <c r="GQ187" s="68">
        <f>IF(GO187&gt;0,GP187-$V187,0)</f>
        <v/>
      </c>
      <c r="GR187" s="68" t="n"/>
      <c r="GS187" s="68" t="n"/>
      <c r="GT187" s="15">
        <f>IF(GO187&gt;0,(GO187-GO$10)/GO$10,0)</f>
        <v/>
      </c>
      <c r="GV187" s="13" t="n">
        <v>16.6</v>
      </c>
      <c r="GW187" s="68">
        <f>IF(GV187&gt;0,((GV187-GV186)/GV186),0)</f>
        <v/>
      </c>
      <c r="GX187" s="68">
        <f>IF(GV187&gt;0,GW187-$V187,0)</f>
        <v/>
      </c>
      <c r="GY187" s="68">
        <f>IF(GV187&gt;0,(GV187-GY$10)/GY$10,0)</f>
        <v/>
      </c>
      <c r="GZ187" s="68" t="n"/>
      <c r="HA187" s="15">
        <f>IF(GV187&gt;0,(GV187-GV$10)/GV$10,0)</f>
        <v/>
      </c>
      <c r="HD187" s="13" t="n">
        <v>425.86</v>
      </c>
      <c r="HE187" s="68">
        <f>IF(HD187&gt;0,((HD187-HD186)/HD186),0)</f>
        <v/>
      </c>
      <c r="HF187" s="68">
        <f>IF(HD187&gt;0,HE187-$V187,0)</f>
        <v/>
      </c>
      <c r="HG187" s="68">
        <f>IF(HD187&gt;0,(HD187-HG$10)/HG$10,0)</f>
        <v/>
      </c>
      <c r="HH187" s="68" t="n"/>
      <c r="HI187" s="15">
        <f>IF(HD187&gt;0,(HD187-HD$10)/HD$10,0)</f>
        <v/>
      </c>
      <c r="HK187" s="13" t="n">
        <v>75.73999999999999</v>
      </c>
      <c r="HL187" s="68">
        <f>IF(HK187&gt;0,((HK187-HK186)/HK186),0)</f>
        <v/>
      </c>
      <c r="HM187" s="68">
        <f>IF(HK187&gt;0,HL187-$V187,0)</f>
        <v/>
      </c>
      <c r="HN187" s="68">
        <f>IF(HK187&gt;0,(HK187-HN$10)/HN$10,0)</f>
        <v/>
      </c>
      <c r="HO187" s="68" t="n"/>
      <c r="HP187" s="15">
        <f>IF(HK187&gt;0,(HK187-HK$10)/HK$10,0)</f>
        <v/>
      </c>
      <c r="HR187" s="13" t="n">
        <v>115.29</v>
      </c>
      <c r="HS187" s="68">
        <f>IF(HR187&gt;0,((HR187-HR186)/HR186),0)</f>
        <v/>
      </c>
      <c r="HT187" s="68">
        <f>IF(HR187&gt;0,HS187-$V187,0)</f>
        <v/>
      </c>
      <c r="HU187" s="68">
        <f>IF(HR187&gt;0,(HR187-HU$10)/HU$10,0)</f>
        <v/>
      </c>
      <c r="HV187" s="68" t="n"/>
      <c r="HW187" s="15">
        <f>IF(HR187&gt;0,(HR187-HR$10)/HR$10,0)</f>
        <v/>
      </c>
      <c r="HY187" s="13" t="n">
        <v>170.29</v>
      </c>
      <c r="HZ187" s="68">
        <f>IF(HY187&gt;0,((HY187-HY186)/HY186),0)</f>
        <v/>
      </c>
      <c r="IA187" s="68">
        <f>IF(HY187&gt;0,HZ187-$V187,0)</f>
        <v/>
      </c>
      <c r="IB187" s="68">
        <f>IF(HY187&gt;0,(HY187-IB$10)/IB$10,0)</f>
        <v/>
      </c>
      <c r="IC187" s="68" t="n"/>
      <c r="ID187" s="15">
        <f>IF(HY187&gt;0,(HY187-HY$10)/HY$10,0)</f>
        <v/>
      </c>
      <c r="IF187" s="13" t="n">
        <v>346.17</v>
      </c>
      <c r="IG187" s="68">
        <f>IF(IF187&gt;0,((IF187-IF186)/IF186),0)</f>
        <v/>
      </c>
      <c r="IH187" s="68">
        <f>IF(IF187&gt;0,IG187-$V187,0)</f>
        <v/>
      </c>
      <c r="II187" s="68">
        <f>IF(IF187&gt;0,(IF187-II$10)/II$10,0)</f>
        <v/>
      </c>
      <c r="IJ187" s="68" t="n"/>
      <c r="IK187" s="15">
        <f>IF(IF187&gt;0,(IF187-IF$10)/IF$10,0)</f>
        <v/>
      </c>
      <c r="IM187" s="13" t="n">
        <v>272.46</v>
      </c>
      <c r="IN187" s="68">
        <f>IF(IM187&gt;0,((IM187-IM186)/IM186),0)</f>
        <v/>
      </c>
      <c r="IO187" s="68">
        <f>IF(IM187&gt;0,IN187-$V187,0)</f>
        <v/>
      </c>
      <c r="IP187" s="68">
        <f>IF(IM187&gt;0,(IM187-IP$10)/IP$10,0)</f>
        <v/>
      </c>
      <c r="IQ187" s="68" t="n"/>
      <c r="IR187" s="15">
        <f>IF(IM187&gt;0,(IM187-IM$10)/IM$10,0)</f>
        <v/>
      </c>
      <c r="IT187" s="13" t="n">
        <v>81.81</v>
      </c>
      <c r="IU187" s="68">
        <f>IF(IT187&gt;0,((IT187-IT186)/IT186),0)</f>
        <v/>
      </c>
      <c r="IV187" s="68">
        <f>IF(IT187&gt;0,IU187-$V187,0)</f>
        <v/>
      </c>
      <c r="IW187" s="68">
        <f>IF(IT187&gt;0,(IT187-IW$10)/IW$10,0)</f>
        <v/>
      </c>
      <c r="IX187" s="68" t="n"/>
      <c r="IY187" s="15">
        <f>IF(IT187&gt;0,(IT187-IT$10)/IT$10,0)</f>
        <v/>
      </c>
      <c r="JA187" s="13" t="n">
        <v>775.72</v>
      </c>
      <c r="JB187" s="68">
        <f>IF(JA187&gt;0,((JA187-JA186)/JA186),0)</f>
        <v/>
      </c>
      <c r="JC187" s="68">
        <f>IF(JA187&gt;0,JB187-$V187,0)</f>
        <v/>
      </c>
      <c r="JD187" s="68">
        <f>IF(JA187&gt;0,(JA187-JD$10)/JD$10,0)</f>
        <v/>
      </c>
      <c r="JE187" s="68" t="n"/>
      <c r="JF187" s="15">
        <f>IF(JA187&gt;0,(JA187-JA$10)/JA$10,0)</f>
        <v/>
      </c>
      <c r="JH187" s="13" t="n">
        <v>510.02</v>
      </c>
      <c r="JI187" s="68">
        <f>IF(JH187&gt;0,((JH187-JH186)/JH186),0)</f>
        <v/>
      </c>
      <c r="JJ187" s="68">
        <f>IF(JH187&gt;0,JI187-$V187,0)</f>
        <v/>
      </c>
      <c r="JK187" s="68">
        <f>IF(JH187&gt;0,(JH187-JK$10)/JK$10,0)</f>
        <v/>
      </c>
      <c r="JL187" s="68" t="n"/>
      <c r="JM187" s="15">
        <f>IF(JH187&gt;0,(JH187-JH$10)/JH$10,0)</f>
        <v/>
      </c>
      <c r="JO187" s="13" t="n">
        <v>28.91</v>
      </c>
      <c r="JP187" s="68">
        <f>IF(JO187&gt;0,((JO187-JO186)/JO186),0)</f>
        <v/>
      </c>
      <c r="JQ187" s="68">
        <f>IF(JO187&gt;0,JP187-$V187,0)</f>
        <v/>
      </c>
      <c r="JR187" s="68">
        <f>IF(JO187&gt;0,(JO187-JR$10)/JR$10,0)</f>
        <v/>
      </c>
      <c r="JS187" s="68" t="n"/>
      <c r="JT187" s="15">
        <f>IF(JO187&gt;0,(JO187-JO$10)/JO$10,0)</f>
        <v/>
      </c>
      <c r="JV187" s="13" t="n">
        <v>2.54</v>
      </c>
      <c r="JW187" s="68">
        <f>IF(JV187&gt;0,((JV187-JV186)/JV186),0)</f>
        <v/>
      </c>
      <c r="JX187" s="68">
        <f>IF(JV187&gt;0,JW187-$V187,0)</f>
        <v/>
      </c>
      <c r="JY187" s="68">
        <f>IF(JV187&gt;0,(JV187-JY$10)/JY$10,0)</f>
        <v/>
      </c>
      <c r="JZ187" s="68" t="n"/>
      <c r="KA187" s="15">
        <f>IF(JV187&gt;0,(JV187-JV$10)/JV$10,0)</f>
        <v/>
      </c>
      <c r="KC187" s="13" t="n">
        <v>24.16</v>
      </c>
      <c r="KD187" s="68">
        <f>IF(KC187&gt;0,((KC187-KC186)/KC186),0)</f>
        <v/>
      </c>
      <c r="KE187" s="68">
        <f>IF(KC187&gt;0,KD187-$V187,0)</f>
        <v/>
      </c>
      <c r="KF187" s="68">
        <f>IF(KC187&gt;0,(KC187-KF$10)/KF$10,0)</f>
        <v/>
      </c>
      <c r="KG187" s="68" t="n"/>
      <c r="KH187" s="15">
        <f>IF(KC187&gt;0,(KC187-KC$10)/KC$10,0)</f>
        <v/>
      </c>
      <c r="KI187" s="18" t="n"/>
      <c r="KJ187" s="13" t="n">
        <v>164.44</v>
      </c>
      <c r="KK187" s="68">
        <f>IF(KJ187&gt;0,((KJ187-KJ186)/KJ186),0)</f>
        <v/>
      </c>
      <c r="KL187" s="68">
        <f>IF(KJ187&gt;0,KK187-$V187,0)</f>
        <v/>
      </c>
      <c r="KM187" s="68">
        <f>IF(KJ187&gt;0,(KJ187-KM$10)/KM$10,0)</f>
        <v/>
      </c>
      <c r="KN187" s="68" t="n"/>
      <c r="KO187" s="15">
        <f>IF(KJ187&gt;0,(KJ187-KJ$10)/KJ$10,0)</f>
        <v/>
      </c>
      <c r="KQ187" s="13" t="n">
        <v>1.83</v>
      </c>
      <c r="KR187" s="68">
        <f>IF(KQ187&gt;0,((KQ187-KQ186)/KQ186),0)</f>
        <v/>
      </c>
      <c r="KS187" s="68">
        <f>IF(KQ187&gt;0,KR187-$V187,0)</f>
        <v/>
      </c>
      <c r="KT187" s="68">
        <f>IF(KQ187&gt;0,(KQ187-KT$10)/KT$10,0)</f>
        <v/>
      </c>
      <c r="KU187" s="68" t="n"/>
      <c r="KV187" s="15">
        <f>IF(KQ187&gt;0,(KQ187-KQ$10)/KQ$10,0)</f>
        <v/>
      </c>
      <c r="KW187" s="18" t="n"/>
      <c r="KX187" s="13" t="n">
        <v>49.18</v>
      </c>
      <c r="KY187" s="68">
        <f>IF(KX187&gt;0,((KX187-KX186)/KX186),0)</f>
        <v/>
      </c>
      <c r="KZ187" s="68">
        <f>IF(KX187&gt;0,KY187-$V187,0)</f>
        <v/>
      </c>
      <c r="LA187" s="68">
        <f>IF(KX187&gt;0,(KX187-LA$10)/LA$10,0)</f>
        <v/>
      </c>
      <c r="LB187" s="68" t="n"/>
      <c r="LC187" s="15">
        <f>IF(KX187&gt;0,(KX187-KX$10)/KX$10,0)</f>
        <v/>
      </c>
      <c r="LD187" s="18" t="n"/>
      <c r="LE187" s="13" t="n">
        <v>49.99</v>
      </c>
      <c r="LF187" s="68">
        <f>IF(LE187&gt;0,((LE187-LE186)/LE186),0)</f>
        <v/>
      </c>
      <c r="LG187" s="68">
        <f>IF(LE187&gt;0,LF187-$V187,0)</f>
        <v/>
      </c>
      <c r="LH187" s="68">
        <f>IF(LE187&gt;0,(LE187-LH$10)/LH$10,0)</f>
        <v/>
      </c>
      <c r="LI187" s="68" t="n"/>
      <c r="LJ187" s="15">
        <f>IF(LE187&gt;0,(LE187-LE$10)/LE$10,0)</f>
        <v/>
      </c>
      <c r="LL187" s="13" t="n">
        <v>153.2</v>
      </c>
      <c r="LM187" s="68">
        <f>IF(LL187&gt;0,((LL187-LL186)/LL186),0)</f>
        <v/>
      </c>
      <c r="LN187" s="68">
        <f>IF(LL187&gt;0,LM187-$V187,0)</f>
        <v/>
      </c>
      <c r="LO187" s="68">
        <f>IF(LL187&gt;0,(LL187-LO$10)/LO$10,0)</f>
        <v/>
      </c>
      <c r="LP187" s="68" t="n"/>
      <c r="LQ187" s="15">
        <f>IF(LL187&gt;0,(LL187-LL$10)/LL$10,0)</f>
        <v/>
      </c>
      <c r="LS187" s="13" t="n">
        <v>22.46</v>
      </c>
      <c r="LT187" s="68">
        <f>IF(LS187&gt;0,((LS187-LS186)/LS186),0)</f>
        <v/>
      </c>
      <c r="LU187" s="68">
        <f>IF(LS187&gt;0,LT187-$V187,0)</f>
        <v/>
      </c>
      <c r="LV187" s="68" t="n"/>
      <c r="LW187" s="68" t="n"/>
      <c r="LX187" s="15">
        <f>IF(LS187&gt;0,(LS187-LS$10)/LS$10,0)</f>
        <v/>
      </c>
      <c r="LZ187" s="13" t="n">
        <v>16.71</v>
      </c>
      <c r="MA187" s="68">
        <f>IF(LZ187&gt;0,((LZ187-LZ186)/LZ186),0)</f>
        <v/>
      </c>
      <c r="MB187" s="68">
        <f>IF(LZ187&gt;0,MA187-$V187,0)</f>
        <v/>
      </c>
      <c r="MC187" s="68">
        <f>IF(LZ187&gt;0,(LZ187-MC$10)/MC$10,0)</f>
        <v/>
      </c>
      <c r="MD187" s="68" t="n"/>
      <c r="ME187" s="15">
        <f>IF(LZ187&gt;0,(LZ187-LZ$10)/LZ$10,0)</f>
        <v/>
      </c>
      <c r="MG187" s="13" t="n">
        <v>95.29000000000001</v>
      </c>
      <c r="MH187" s="68">
        <f>IF(MG187&gt;0,((MG187-MG186)/MG186),0)</f>
        <v/>
      </c>
      <c r="MI187" s="68">
        <f>IF(MG187&gt;0,MH187-$V187,0)</f>
        <v/>
      </c>
      <c r="MJ187" s="68">
        <f>IF(MG187&gt;0,(MG187-MJ$10)/MJ$10,0)</f>
        <v/>
      </c>
      <c r="MK187" s="68" t="n"/>
      <c r="ML187" s="15">
        <f>IF(MG187&gt;0,(MG187-MG$10)/MG$10,0)</f>
        <v/>
      </c>
      <c r="MN187" s="13" t="n">
        <v>168.38</v>
      </c>
      <c r="MO187" s="68">
        <f>IF(MN187&gt;0,((MN187-MN186)/MN186),0)</f>
        <v/>
      </c>
      <c r="MP187" s="68">
        <f>IF(MN187&gt;0,MO187-$V187,0)</f>
        <v/>
      </c>
      <c r="MQ187" s="68">
        <f>IF(MN187&gt;0,(MN187-MQ$10)/MQ$10,0)</f>
        <v/>
      </c>
      <c r="MR187" s="68" t="n"/>
      <c r="MS187" s="15">
        <f>IF(MN187&gt;0,(MN187-MN$10)/MN$10,0)</f>
        <v/>
      </c>
      <c r="MU187" s="13" t="n">
        <v>16.99</v>
      </c>
      <c r="MV187" s="68">
        <f>IF(MU187&gt;0,((MU187-MU186)/MU186),0)</f>
        <v/>
      </c>
      <c r="MW187" s="68">
        <f>IF(MU187&gt;0,MV187-$V187,0)</f>
        <v/>
      </c>
      <c r="MX187" s="68">
        <f>IF(MU187&gt;0,(MU187-MX$10)/MX$10,0)</f>
        <v/>
      </c>
      <c r="MY187" s="68" t="n"/>
      <c r="MZ187" s="15">
        <f>IF(MU187&gt;0,(MU187-MU$10)/MU$10,0)</f>
        <v/>
      </c>
      <c r="NB187" s="13" t="n">
        <v>289.5</v>
      </c>
      <c r="NC187" s="68">
        <f>IF(NB187&gt;0,((NB187-NB186)/NB186),0)</f>
        <v/>
      </c>
      <c r="ND187" s="68">
        <f>IF(NB187&gt;0,NC187-$V187,0)</f>
        <v/>
      </c>
      <c r="NE187" s="68">
        <f>IF(NB187&gt;0,(NB187-NE$10)/NE$10,0)</f>
        <v/>
      </c>
      <c r="NF187" s="68" t="n"/>
      <c r="NG187" s="15">
        <f>IF(NB187&gt;0,(NB187-NB$10)/NB$10,0)</f>
        <v/>
      </c>
      <c r="NI187" s="13" t="n">
        <v>11.03</v>
      </c>
      <c r="NJ187" s="68">
        <f>IF(NI187&gt;0,((NI187-NI186)/NI186),0)</f>
        <v/>
      </c>
      <c r="NK187" s="68">
        <f>IF(NI187&gt;0,NJ187-$V187,0)</f>
        <v/>
      </c>
      <c r="NL187" s="68">
        <f>IF(NI187&gt;0,(NI187-NL$10)/NL$10,0)</f>
        <v/>
      </c>
      <c r="NM187" s="68" t="n"/>
      <c r="NN187" s="15">
        <f>IF(NI187&gt;0,(NI187-NI$10)/NI$10,0)</f>
        <v/>
      </c>
      <c r="NP187" s="13" t="n">
        <v>614.79</v>
      </c>
      <c r="NQ187" s="68">
        <f>IF(NP187&gt;0,((NP187-NP186)/NP186),0)</f>
        <v/>
      </c>
      <c r="NR187" s="68">
        <f>IF(NP187&gt;0,NQ187-$V187,0)</f>
        <v/>
      </c>
      <c r="NS187" s="68">
        <f>IF(NP187&gt;0,(NP187-NS$10)/NS$10,0)</f>
        <v/>
      </c>
      <c r="NT187" s="68" t="n"/>
      <c r="NU187" s="15">
        <f>IF(NP187&gt;0,(NP187-NP$10)/NP$10,0)</f>
        <v/>
      </c>
      <c r="NW187" s="13" t="n">
        <v>249.53</v>
      </c>
      <c r="NX187" s="68">
        <f>IF(NW187&gt;0,((NW187-NW186)/NW186),0)</f>
        <v/>
      </c>
      <c r="NY187" s="68">
        <f>IF(NW187&gt;0,NX187-$V187,0)</f>
        <v/>
      </c>
      <c r="NZ187" s="68">
        <f>IF(NW187&gt;0,(NW187-NZ$10)/NZ$10,0)</f>
        <v/>
      </c>
      <c r="OA187" s="68" t="n"/>
      <c r="OB187" s="15">
        <f>IF(NW187&gt;0,(NW187-NW$10)/NW$10,0)</f>
        <v/>
      </c>
      <c r="OD187" s="13" t="n">
        <v>2.91</v>
      </c>
      <c r="OE187" s="68">
        <f>IF(OD187&gt;0,((OD187-OD186)/OD186),0)</f>
        <v/>
      </c>
      <c r="OF187" s="68">
        <f>IF(OD187&gt;0,OE187-$V187,0)</f>
        <v/>
      </c>
      <c r="OG187" s="68">
        <f>IF(OD187&gt;0,(OD187-OG$10)/OG$10,0)</f>
        <v/>
      </c>
      <c r="OH187" s="68" t="n"/>
      <c r="OI187" s="15">
        <f>IF(OD187&gt;0,(OD187-OD$10)/OD$10,0)</f>
        <v/>
      </c>
      <c r="OK187" s="13" t="n">
        <v>230.15</v>
      </c>
      <c r="OL187" s="68">
        <f>IF(OK187&gt;0,((OK187-OK186)/OK186),0)</f>
        <v/>
      </c>
      <c r="OM187" s="68">
        <f>IF(OK187&gt;0,OL187-$V187,0)</f>
        <v/>
      </c>
      <c r="ON187" s="68">
        <f>IF(OK187&gt;0,(OK187-ON$10)/ON$10,0)</f>
        <v/>
      </c>
      <c r="OO187" s="68" t="n"/>
      <c r="OP187" s="15">
        <f>IF(OK187&gt;0,(OK187-OK$10)/OK$10,0)</f>
        <v/>
      </c>
      <c r="OR187" s="13" t="n">
        <v>5.49</v>
      </c>
      <c r="OS187" s="68">
        <f>IF(OR187&gt;0,((OR187-OR186)/OR186),0)</f>
        <v/>
      </c>
      <c r="OT187" s="68">
        <f>IF(OR187&gt;0,OS187-$V187,0)</f>
        <v/>
      </c>
      <c r="OU187" s="68">
        <f>IF(OR187&gt;0,(OR187-OU$10)/OU$10,0)</f>
        <v/>
      </c>
      <c r="OV187" s="68" t="n"/>
      <c r="OW187" s="15">
        <f>IF(OR187&gt;0,(OR187-OR$10)/OR$10,0)</f>
        <v/>
      </c>
      <c r="OY187" s="13" t="n">
        <v>158.31</v>
      </c>
      <c r="OZ187" s="68">
        <f>IF(OY187&gt;0,((OY187-OY186)/OY186),0)</f>
        <v/>
      </c>
      <c r="PA187" s="68">
        <f>IF(OY187&gt;0,OZ187-$V187,0)</f>
        <v/>
      </c>
      <c r="PB187" s="68">
        <f>IF(OY187&gt;0,(OY187-PB$10)/PB$10,0)</f>
        <v/>
      </c>
      <c r="PC187" s="68" t="n"/>
      <c r="PD187" s="15">
        <f>IF(OY187&gt;0,(OY187-OY$10)/OY$10,0)</f>
        <v/>
      </c>
      <c r="PE187" s="18" t="n"/>
      <c r="PF187" s="13" t="n">
        <v>281.86</v>
      </c>
      <c r="PG187" s="68">
        <f>IF(PF187&gt;0,((PF187-PF186)/PF186),0)</f>
        <v/>
      </c>
      <c r="PH187" s="68">
        <f>IF(PF187&gt;0,PG187-$V187,0)</f>
        <v/>
      </c>
      <c r="PI187" s="68">
        <f>IF(PF187&gt;0,(PF187-PI$10)/PI$10,0)</f>
        <v/>
      </c>
      <c r="PJ187" s="68" t="n"/>
      <c r="PK187" s="15">
        <f>IF(PF187&gt;0,(PF187-PF$10)/PF$10,0)</f>
        <v/>
      </c>
      <c r="PM187" s="13" t="n"/>
      <c r="PN187" s="68">
        <f>IF(PM187&gt;0,((PM187-PM186)/PM186),0)</f>
        <v/>
      </c>
      <c r="PO187" s="68">
        <f>PN187-$V187</f>
        <v/>
      </c>
      <c r="PP187" s="68">
        <f>IF(PM187&gt;0,(PM187-PP$10)/PP$10,0)</f>
        <v/>
      </c>
      <c r="PQ187" s="68" t="n"/>
      <c r="PR187" s="15">
        <f>IF(PM187&gt;0,(PM187-PM$10)/PM$10,0)</f>
        <v/>
      </c>
      <c r="PT187" s="13" t="n">
        <v>14.08</v>
      </c>
      <c r="PU187" s="68">
        <f>IF(PT187&gt;0,((PT187-PT186)/PT186),0)</f>
        <v/>
      </c>
      <c r="PV187" s="68">
        <f>IF(PT187&gt;0,PU187-$V187,0)</f>
        <v/>
      </c>
      <c r="PW187" s="68">
        <f>IF(PT187&gt;0,(PT187-PW$10)/PW$10,0)</f>
        <v/>
      </c>
      <c r="PX187" s="68" t="n"/>
      <c r="PY187" s="15">
        <f>IF(PT187&gt;0,(PT187-PT$10)/PT$10,0)</f>
        <v/>
      </c>
      <c r="QA187" s="13" t="n">
        <v>326.5</v>
      </c>
      <c r="QB187" s="68">
        <f>IF(QA187&gt;0,((QA187-QA186)/QA186),0)</f>
        <v/>
      </c>
      <c r="QC187" s="68">
        <f>IF(QA187&gt;0,QB187-$V187,0)</f>
        <v/>
      </c>
      <c r="QD187" s="68">
        <f>IF(QA187&gt;0,(QA187-QD$10)/QD$10,0)</f>
        <v/>
      </c>
      <c r="QE187" s="68" t="n"/>
      <c r="QF187" s="15">
        <f>IF(QA187&gt;0,(QA187-QA$10)/QA$10,0)</f>
        <v/>
      </c>
      <c r="QH187" s="13" t="n">
        <v>1.685</v>
      </c>
      <c r="QI187" s="68">
        <f>IF(QH187&gt;0,((QH187-QH186)/QH186),0)</f>
        <v/>
      </c>
      <c r="QJ187" s="68">
        <f>IF(QH187&gt;0,QI187-$V187,0)</f>
        <v/>
      </c>
      <c r="QK187" s="68">
        <f>IF(QH187&gt;0,(QH187-QK$10)/QK$10,0)</f>
        <v/>
      </c>
      <c r="QL187" s="68" t="n"/>
      <c r="QM187" s="15">
        <f>IF(QH187&gt;0,(QH187-QH$10)/QH$10,0)</f>
        <v/>
      </c>
      <c r="QO187" s="13" t="n">
        <v>15.52</v>
      </c>
      <c r="QP187" s="68">
        <f>IF(QO187&gt;0,((QO187-QO186)/QO186),0)</f>
        <v/>
      </c>
      <c r="QQ187" s="68">
        <f>IF(QO187&gt;0,QP187-$V187,0)</f>
        <v/>
      </c>
      <c r="QR187" s="68">
        <f>IF(QO187&gt;0,(QO187-QR$10)/QR$10,0)</f>
        <v/>
      </c>
      <c r="QS187" s="68" t="n"/>
      <c r="QT187" s="15">
        <f>IF(QO187&gt;0,(QO187-QO$10)/QO$10,0)</f>
        <v/>
      </c>
      <c r="QV187" s="13" t="n">
        <v>2.49</v>
      </c>
      <c r="QW187" s="68">
        <f>IF(QV187&gt;0,((QV187-QV186)/QV186),0)</f>
        <v/>
      </c>
      <c r="QX187" s="68">
        <f>IF(QV187&gt;0,QW187-$V187,0)</f>
        <v/>
      </c>
      <c r="QY187" s="68">
        <f>IF(QV187&gt;0,(QV187-QY$10)/QY$10,0)</f>
        <v/>
      </c>
      <c r="QZ187" s="68" t="n"/>
      <c r="RA187" s="15">
        <f>IF(QV187&gt;0,(QV187-QV$10)/QV$10,0)</f>
        <v/>
      </c>
      <c r="RC187" s="13" t="n">
        <v>49.03</v>
      </c>
      <c r="RD187" s="68">
        <f>IF(RC187&gt;0,((RC187-RC186)/RC186),0)</f>
        <v/>
      </c>
      <c r="RE187" s="68">
        <f>IF(RC187&gt;0,RD187-$V187,0)</f>
        <v/>
      </c>
      <c r="RF187" s="68">
        <f>IF(RC187&gt;0,(RC187-RF$10)/RF$10,0)</f>
        <v/>
      </c>
      <c r="RG187" s="68" t="n"/>
      <c r="RH187" s="15">
        <f>IF(RC187&gt;0,(RC187-RC$10)/RC$10,0)</f>
        <v/>
      </c>
      <c r="RJ187" s="13" t="n">
        <v>262.79</v>
      </c>
      <c r="RK187" s="68">
        <f>IF(RJ187&gt;0,((RJ187-RJ186)/RJ186),0)</f>
        <v/>
      </c>
      <c r="RL187" s="68">
        <f>RK187-$V187</f>
        <v/>
      </c>
      <c r="RM187" s="68">
        <f>IF(RJ187&gt;0,(RJ187-RM$10)/RM$10,0)</f>
        <v/>
      </c>
      <c r="RN187" s="68" t="n"/>
      <c r="RO187" s="15">
        <f>IF(RJ187&gt;0,(RJ187-RJ$10)/RJ$10,0)</f>
        <v/>
      </c>
      <c r="RQ187" s="13" t="n">
        <v>21.27</v>
      </c>
      <c r="RR187" s="68">
        <f>IF(RQ187&gt;0,((RQ187-RQ186)/RQ186),0)</f>
        <v/>
      </c>
      <c r="RS187" s="68">
        <f>RR187-$V187</f>
        <v/>
      </c>
      <c r="RT187" s="68">
        <f>IF(RQ187&gt;0,(RQ187-RT$10)/RT$10,0)</f>
        <v/>
      </c>
      <c r="RU187" s="68" t="n"/>
      <c r="RV187" s="15">
        <f>IF(RQ187&gt;0,(RQ187-RQ$10)/RQ$10,0)</f>
        <v/>
      </c>
      <c r="RX187" s="13" t="n">
        <v>168.33</v>
      </c>
      <c r="RY187" s="68">
        <f>IF(RX187&gt;0,((RX187-RX186)/RX186),0)</f>
        <v/>
      </c>
      <c r="RZ187" s="68">
        <f>RY187-$V187</f>
        <v/>
      </c>
      <c r="SA187" s="68">
        <f>IF(RX187&gt;0,(RX187-SA$10)/SA$10,0)</f>
        <v/>
      </c>
      <c r="SB187" s="68" t="n"/>
      <c r="SC187" s="15">
        <f>IF(RX187&gt;0,(RX187-RX$10)/RX$10,0)</f>
        <v/>
      </c>
      <c r="SE187" s="13" t="n">
        <v>21.99</v>
      </c>
      <c r="SF187" s="68">
        <f>IF(SE187&gt;0,((SE187-SE186)/SE186),0)</f>
        <v/>
      </c>
      <c r="SG187" s="68">
        <f>SF187-$V187</f>
        <v/>
      </c>
      <c r="SH187" s="68">
        <f>IF(SE187&gt;0,(SE187-SH$10)/SH$10,0)</f>
        <v/>
      </c>
      <c r="SI187" s="68" t="n"/>
      <c r="SJ187" s="15">
        <f>IF(SE187&gt;0,(SE187-SE$10)/SE$10,0)</f>
        <v/>
      </c>
      <c r="SL187" s="13" t="n">
        <v>2.54</v>
      </c>
      <c r="SM187" s="68">
        <f>IF(SL187&gt;0,((SL187-SL186)/SL186),0)</f>
        <v/>
      </c>
      <c r="SN187" s="68">
        <f>SM187-$V187</f>
        <v/>
      </c>
      <c r="SO187" s="68">
        <f>IF(SL187&gt;0,(SL187-SO$10)/SO$10,0)</f>
        <v/>
      </c>
      <c r="SP187" s="68" t="n"/>
      <c r="SQ187" s="15">
        <f>IF(SL187&gt;0,(SL187-SL$10)/SL$10,0)</f>
        <v/>
      </c>
      <c r="SS187" s="13" t="n">
        <v>22.54</v>
      </c>
      <c r="ST187" s="68">
        <f>IF(SS187&gt;0,((SS187-SS186)/SS186),0)</f>
        <v/>
      </c>
      <c r="SU187" s="68">
        <f>ST187-$V187</f>
        <v/>
      </c>
      <c r="SV187" s="68">
        <f>IF(SS187&gt;0,(SS187-SV$10)/SV$10,0)</f>
        <v/>
      </c>
      <c r="SW187" s="68" t="n"/>
      <c r="SX187" s="15">
        <f>IF(SS187&gt;0,(SS187-SS$10)/SS$10,0)</f>
        <v/>
      </c>
      <c r="SZ187" s="13" t="n">
        <v>66.81</v>
      </c>
      <c r="TA187" s="68">
        <f>IF(SZ187&gt;0,((SZ187-SZ186)/SZ186),0)</f>
        <v/>
      </c>
      <c r="TB187" s="68">
        <f>TA187-$V187</f>
        <v/>
      </c>
      <c r="TC187" s="68">
        <f>IF(SZ187&gt;0,(SZ187-TC$10)/TC$10,0)</f>
        <v/>
      </c>
      <c r="TD187" s="68" t="n"/>
      <c r="TE187" s="15">
        <f>IF(SZ187&gt;0,(SZ187-SZ$10)/SZ$10,0)</f>
        <v/>
      </c>
      <c r="TG187" s="587" t="n">
        <v>0.235</v>
      </c>
      <c r="TH187" s="68">
        <f>IF(TG187&gt;0,((TG187-TG186)/TG186),0)</f>
        <v/>
      </c>
      <c r="TI187" s="68">
        <f>TH187-$V187</f>
        <v/>
      </c>
      <c r="TJ187" s="68">
        <f>IF(TG187&gt;0,(TG187-TJ$10)/TJ$10,0)</f>
        <v/>
      </c>
      <c r="TK187" s="68" t="n"/>
      <c r="TL187" s="15">
        <f>IF(TG187&gt;0,(TG187-TG$10)/TG$10,0)</f>
        <v/>
      </c>
      <c r="TN187" s="13" t="n">
        <v>101.51</v>
      </c>
      <c r="TO187" s="68">
        <f>IF(TN187&gt;0,((TN187-TN186)/TN186),0)</f>
        <v/>
      </c>
      <c r="TP187" s="68">
        <f>TO187-$V187</f>
        <v/>
      </c>
      <c r="TQ187" s="68">
        <f>IF(TN187&gt;0,(TN187-TQ$10)/TQ$10,0)</f>
        <v/>
      </c>
      <c r="TR187" s="68" t="n"/>
      <c r="TS187" s="15">
        <f>IF(TN187&gt;0,(TN187-TN$10)/TN$10,0)</f>
        <v/>
      </c>
      <c r="TU187" s="587" t="n">
        <v>3.75</v>
      </c>
      <c r="TV187" s="68">
        <f>IF(TU187&gt;0,((TU187-TU186)/TU186),0)</f>
        <v/>
      </c>
      <c r="TW187" s="68">
        <f>TV187-$V187</f>
        <v/>
      </c>
      <c r="TX187" s="68">
        <f>IF(TU187&gt;0,(TU187-TX$10)/TX$10,0)</f>
        <v/>
      </c>
      <c r="TY187" s="68" t="n"/>
      <c r="TZ187" s="15">
        <f>IF(TU187&gt;0,(TU187-TU$10)/TU$10,0)</f>
        <v/>
      </c>
      <c r="UB187" s="587" t="n"/>
      <c r="UC187" s="68">
        <f>IF(UB187&gt;0,((UB187-UB186)/UB186),0)</f>
        <v/>
      </c>
      <c r="UD187" s="68">
        <f>UC187-$V187</f>
        <v/>
      </c>
      <c r="UE187" s="68">
        <f>IF(UB187&gt;0,(UB187-UE$10)/UE$10,0)</f>
        <v/>
      </c>
      <c r="UF187" s="68" t="n"/>
      <c r="UG187" s="15">
        <f>IF(UB187&gt;0,(UB187-UB$10)/UB$10,0)</f>
        <v/>
      </c>
      <c r="UI187" s="587" t="n"/>
      <c r="UJ187" s="68">
        <f>IF(UI187&gt;0,((UI187-UI186)/UI186),0)</f>
        <v/>
      </c>
      <c r="UK187" s="68">
        <f>UJ187-$V187</f>
        <v/>
      </c>
      <c r="UL187" s="68">
        <f>IF(UI187&gt;0,(UI187-UL$10)/UL$10,0)</f>
        <v/>
      </c>
      <c r="UM187" s="68" t="n"/>
      <c r="UN187" s="15">
        <f>IF(UI187&gt;0,(UI187-UI$10)/UI$10,0)</f>
        <v/>
      </c>
      <c r="UP187" s="587" t="n"/>
      <c r="UQ187" s="68">
        <f>IF(UP187&gt;0,((UP187-UP186)/UP186),0)</f>
        <v/>
      </c>
      <c r="UR187" s="68">
        <f>UQ187-$V187</f>
        <v/>
      </c>
      <c r="US187" s="68">
        <f>IF(UP187&gt;0,(UP187-US$10)/US$10,0)</f>
        <v/>
      </c>
      <c r="UT187" s="68" t="n"/>
      <c r="UU187" s="15">
        <f>IF(UP187&gt;0,(UP187-UP$10)/UP$10,0)</f>
        <v/>
      </c>
      <c r="UW187" s="587" t="n"/>
      <c r="UX187" s="68">
        <f>IF(UW187&gt;0,((UW187-UW186)/UW186),0)</f>
        <v/>
      </c>
      <c r="UY187" s="68">
        <f>UX187-$V187</f>
        <v/>
      </c>
      <c r="UZ187" s="68">
        <f>IF(UW187&gt;0,(UW187-UZ$10)/UZ$10,0)</f>
        <v/>
      </c>
      <c r="VA187" s="68" t="n"/>
      <c r="VB187" s="15">
        <f>IF(UW187&gt;0,(UW187-UW$10)/UW$10,0)</f>
        <v/>
      </c>
      <c r="VD187" s="587" t="n"/>
      <c r="VE187" s="68">
        <f>IF(VD187&gt;0,((VD187-VD186)/VD186),0)</f>
        <v/>
      </c>
      <c r="VF187" s="68">
        <f>VE187-$V187</f>
        <v/>
      </c>
      <c r="VG187" s="68">
        <f>IF(VD187&gt;0,(VD187-VG$10)/VG$10,0)</f>
        <v/>
      </c>
      <c r="VH187" s="68" t="n"/>
      <c r="VI187" s="15">
        <f>IF(VD187&gt;0,(VD187-VD$10)/VD$10,0)</f>
        <v/>
      </c>
      <c r="VM187" s="21">
        <f>IF($C187&gt;0,(($IK$5*IG187)+($GT$5*GP187)+($JM$5*JI187)+($JF$5*JB187)+($IY$5*IU187)+($IR$5*IN187)+($ID$5*HZ187)+($HW$5*HS187)+($HP$5*HL187)+($HI$5*HE187)+($GF$5*GB187)+($FY$5*FU187)+($FR$5*FN187)+($FK$5*FG187)+($FD$5*EZ187)+($EW$5*ES187)+($EP$5*EL187)+($EI$5*EE187)+($EB$5*DX187)+($DU$5*DQ187)+($DN$5*DJ187)+($DG$5*DC187)+($CZ$5*CV187)+($CS$5*CO187)+($CL$5*CH187)+($CE$5*CA187)+($BX$5*BT187)+($BQ$5*BM187)+($BJ$5*BF187)+($BC$5*AY187)+($AV$5*AR187)+($AO$5*AK187)+($AH$5*AD187)+($JT$5*JP187)+($KA$5*JW187)+($KO$5*KK187)+($PR$5*PN187)+($GM$5*GI187)+($HA$5*GW187)+($KV$5*KR187)+($KH$5*KD187)+($LC$5*KY187)+($MS$5*MO187)+($ML$5*MH187)+($ME$5*MA187)+($LX$5*LT187)+($LQ$5*LM187)+($LJ$5*LF187)+(MV187*$MZ$5)+(NC187*$NG$5)+(NJ187*$NN$5)+($OI$5*OE187)+($NU$5*NQ187)+($OB$5*NX187)+($PK$5*PG187)+($OP$5*OL187)+($OW$5*OS187)+($PD$5*OZ187)+(PU187*$PY$5)+(QB187*$QF$5)+(QI187*$QM$5)+(QP187*$QT$5)+(QW187*$RA$5)+(RD187*$RH$5)+(RK187*$RO$5)+(RR187*$RV$5)+(RY187*$SC$5)+(SF187*$SJ$5)+(SM187*$SQ$5)+(ST187*$SX$5)+(TA187*$TE$5))+(TH187*$TL$5)+(TO187*$TS$5))/$VM$5</f>
        <v/>
      </c>
      <c r="VN187" s="40" t="n"/>
      <c r="VO187" s="21">
        <f>IF($C187&gt;0,(($IK$5*II187)+($GT$5*GR187)+($JM$5*JK187)+($JF$5*JD187)+($IY$5*IW187)+($IR$5*IP187)+($ID$5*IB187)+($HW$5*HU187)+($HP$5*HN187)+($HI$5*HG187)+($GF$5*GD187)+($FY$5*FW187)+($FR$5*FP187)+($FK$5*FI187)+($FD$5*FB187)+($EW$5*EU187)+($EP$5*EN187)+($EI$5*EG187)+($EB$5*DZ187)+($DU$5*DS187)+($DN$5*DL187)+($DG$5*DE187)+($CZ$5*CX187)+($CS$5*CQ187)+($CL$5*CJ187)+($CE$5*CC187)+($BX$5*BV187)+($BQ$5*BO187)+($BJ$5*BH187)+($BC$5*BA187)+($AV$5*AT187)+($AO$5*AM187)+($AH$5*AF187)+($KO$5*KM187)+($KH$5*KF187)+($KA$5*JY187)+($JT$5*JR187)+($PR$5*PP187)+($GM$5*GK187)+($HA$5*GY187)+($KV$5*KT187)+($LC$5*LA187)+($MS$5*MQ187)+($ML$5*MJ187)+($ME$5*MC187)+($LX$5*LV187)+($LQ$5*LO187)+($LJ$5*LH187)+(MX187*$MZ$5)+(NE187*$NG$5)+(NL187*$NN$5)+($OI$5*OG187)+($NU$5*NS187)+($OB$5*NZ187)+($PD$5*PB187)+($OW$5*OU187)+($OP$5*ON187)+($PK$5*PI187)+($PY$5*PW187)+($QF$5*QD187)+($QM$5*QK187)+($QT$5*QR187)+($RA$5*QY187)+($RH$5*RF187)+($RO$5*RM187)+(RT187*$RV$5)+(SA187*$SC$5)+(SH187*$SJ$5)+(SO187*$SQ$5)+(SV187*$SX$5)+(TC187*$TE$5)+(TJ187*$TL$5)+(TQ187*$TS$5))/$VM$5,0)</f>
        <v/>
      </c>
      <c r="VP187" s="14" t="n"/>
      <c r="VQ187" s="21">
        <f>IF($C187&gt;0,(($IK$5*IK187)+($GT$5*GT187)+($JM$5*JM187)+($JF$5*JF187)+($IY$5*IY187)+($IR$5*IR187)+($ID$5*ID187)+($HW$5*HW187)+($HP$5*HP187)+($HI$5*HI187)+($GF$5*GF187)+($FY$5*FY187)+($FR$5*FR187)+($FK$5*FK187)+($FD$5*FD187)+($EW$5*EW187)+($EP$5*EP187)+($EI$5*EI187)+($EB$5*EB187)+($DU$5*DU187)+($DN$5*DN187)+($DG$5*DG187)+($CZ$5*CZ187)+($CS$5*CS187)+($CL$5*CL187)+($CE$5*CE187)+($BX$5*BX187)+($BQ$5*BQ187)+($BJ$5*BJ187)+($BC$5*BC187)+($AV$5*AV187)+($AO$5*AO187)+($AH$5*AH187)+($KO$5*KO187)+($PR$5*PR187)+($GM$5*GM187)+($HA$5*HA187)+($KH$5*KH187)+($KA$5*KA187)+($JT$5*JT187)+($KV$5*KV187)+($LC$5*LC187)+($MS$5*MS187)+($ML$5*ML187)+($ME$5*ME187)+($LX$5*LX187)+($LQ$5*LQ187)+($LJ$5*LJ187)+($OI$5*OI187)+($NU$5*NU187)+($NN$5*NN187)+($NG$5*NG187)+($MZ$5*MZ187)+(OB187*$OB$5)+($PD$5*PD187)+($OW$5*OW187)+($OP$5*OP187)+($PK$5*PK187)+(PY187*$PY$5)+(QF187*$QF$5)+(QM187*$QM$5)+(QT187*$QT$5)+(RA187*$RA$5)+(RH187*$RH$5)+(RO187*$RO$5)+(RV187*$RV$5)+(SC187*$SC$5)+(SJ187*$SJ$5)+(SQ187*$SQ$5)+(SX187*$SX$5)+(TE187*$TE$5)+(TL187*$TL$5)+(TS187*$TS$5))/$VM$5,0)</f>
        <v/>
      </c>
    </row>
    <row r="188" ht="16" customHeight="1" s="545">
      <c r="A188" s="127" t="n">
        <v>45918</v>
      </c>
      <c r="B188" s="4">
        <f>A188</f>
        <v/>
      </c>
      <c r="C188" s="13" t="n">
        <v>46142.42</v>
      </c>
      <c r="D188" s="138">
        <f>IF(C188&gt;0,C188-C187,0)</f>
        <v/>
      </c>
      <c r="E188" s="68">
        <f>IF(C188&gt;0,D188/C187,0)</f>
        <v/>
      </c>
      <c r="F188" s="15">
        <f>IF(C188&gt;0,(C188-C$10)/C$10,0)</f>
        <v/>
      </c>
      <c r="G188" s="13" t="n">
        <v>6631.96</v>
      </c>
      <c r="H188" s="138">
        <f>IF(G188&gt;0,G188-G187,0)</f>
        <v/>
      </c>
      <c r="I188" s="68">
        <f>IF(G188&gt;0,H188/G187,0)</f>
        <v/>
      </c>
      <c r="J188" s="15">
        <f>IF(G188&gt;0,(G188-G$10)/G$10,0)</f>
        <v/>
      </c>
      <c r="K188" s="13" t="n">
        <v>22470.72</v>
      </c>
      <c r="L188" s="138">
        <f>IF(K188&gt;0,K188-K187,0)</f>
        <v/>
      </c>
      <c r="M188" s="68">
        <f>IF(K188&gt;0,L188/K187,0)</f>
        <v/>
      </c>
      <c r="N188" s="15">
        <f>IF(K188&gt;0,(K188-K$10)/K$10,0)</f>
        <v/>
      </c>
      <c r="O188" s="13" t="n">
        <v>2467.7</v>
      </c>
      <c r="P188" s="138">
        <f>IF(O188&gt;0,O188-O187,0)</f>
        <v/>
      </c>
      <c r="Q188" s="68">
        <f>IF(O188&gt;0,P188/O187,0)</f>
        <v/>
      </c>
      <c r="R188" s="15">
        <f>IF(O188&gt;0,(O188-O$10)/O$10,0)</f>
        <v/>
      </c>
      <c r="S188" s="18">
        <f>IF(O188&gt;0,(((O188*0.7)*Q188)+((K188*0.9)*M188)+((G188*0.65)*I188)+((C188*0.6)*E188))/(O188+K188+G188+C188),0)</f>
        <v/>
      </c>
      <c r="T188" s="121">
        <f>IF(O188&gt;0,(S188*200)+T187,0)</f>
        <v/>
      </c>
      <c r="U188" s="121">
        <f>T188</f>
        <v/>
      </c>
      <c r="V188" s="134">
        <f>IF(T188&gt;0,(T188-T187)/T187,0)</f>
        <v/>
      </c>
      <c r="W188" s="21">
        <f>IF(T188&gt;0,(T188-T$11)/T$11,0)</f>
        <v/>
      </c>
      <c r="X188" s="18">
        <f>IF(T188&gt;0,((Q188+M188+I188+E188)/4),0)</f>
        <v/>
      </c>
      <c r="Y188" s="353" t="n">
        <v>50506.15</v>
      </c>
      <c r="Z188" s="15" t="n">
        <v>2e-06</v>
      </c>
      <c r="AA188" s="21">
        <f>Z188-$V188</f>
        <v/>
      </c>
      <c r="AB188" s="550" t="n"/>
      <c r="AC188" s="13" t="n">
        <v>257.15</v>
      </c>
      <c r="AD188" s="68">
        <f>IF(AC188&gt;0,((AC188-AC187)/AC187),0)</f>
        <v/>
      </c>
      <c r="AE188" s="68">
        <f>IF(AC188&gt;0,AD188-$V188,0)</f>
        <v/>
      </c>
      <c r="AF188" s="68">
        <f>IF(AC188&gt;0,(AC188-AF$10)/AF$10,0)</f>
        <v/>
      </c>
      <c r="AG188" s="68" t="n"/>
      <c r="AH188" s="15">
        <f>IF(AC188&gt;0,(AC188-AC$10)/AC$10,0)</f>
        <v/>
      </c>
      <c r="AJ188" s="13" t="n">
        <v>24.91</v>
      </c>
      <c r="AK188" s="68">
        <f>IF(AJ188&gt;0,((AJ188-AJ187)/AJ187),0)</f>
        <v/>
      </c>
      <c r="AL188" s="68">
        <f>IF(AJ188&gt;0,AK188-$V188,0)</f>
        <v/>
      </c>
      <c r="AM188" s="68">
        <f>IF(AJ188&gt;0,(AJ188-AM$10)/AM$10,0)</f>
        <v/>
      </c>
      <c r="AN188" s="68" t="n"/>
      <c r="AO188" s="15">
        <f>IF(AJ188&gt;0,(AJ188-AJ$10)/AJ$10,0)</f>
        <v/>
      </c>
      <c r="AQ188" s="13" t="n">
        <v>23.71</v>
      </c>
      <c r="AR188" s="68">
        <f>IF(AQ188&gt;0,((AQ188-AQ187)/AQ187),0)</f>
        <v/>
      </c>
      <c r="AS188" s="68">
        <f>IF(AQ188&gt;0,AR188-$V188,0)</f>
        <v/>
      </c>
      <c r="AT188" s="68">
        <f>IF(AQ188&gt;0,(AQ188-AT$10)/AT$10,0)</f>
        <v/>
      </c>
      <c r="AU188" s="68" t="n"/>
      <c r="AV188" s="15">
        <f>IF(AQ188&gt;0,(AQ188-AQ$10)/AQ$10,0)</f>
        <v/>
      </c>
      <c r="AX188" s="13" t="n">
        <v>230.94</v>
      </c>
      <c r="AY188" s="68">
        <f>IF(AX188&gt;0,((AX188-AX187)/AX187),0)</f>
        <v/>
      </c>
      <c r="AZ188" s="68">
        <f>IF(AX188&gt;0,AY188-$V188,0)</f>
        <v/>
      </c>
      <c r="BA188" s="68">
        <f>IF(AX188&gt;0,(AX188-BA$10)/BA$10,0)</f>
        <v/>
      </c>
      <c r="BB188" s="68" t="n"/>
      <c r="BC188" s="15">
        <f>IF(AX188&gt;0,(AX188-AX$10)/AX$10,0)</f>
        <v/>
      </c>
      <c r="BE188" s="13" t="n">
        <v>83.26000000000001</v>
      </c>
      <c r="BF188" s="68">
        <f>IF(BE188&gt;0,((BE188-BE187)/BE187),0)</f>
        <v/>
      </c>
      <c r="BG188" s="68">
        <f>IF(BE188&gt;0,BF188-$V188,0)</f>
        <v/>
      </c>
      <c r="BH188" s="68" t="n"/>
      <c r="BI188" s="68" t="n"/>
      <c r="BJ188" s="15">
        <f>IF(BE188&gt;0,(BE188-BE$10)/BE$10,0)</f>
        <v/>
      </c>
      <c r="BL188" s="13" t="n">
        <v>78.36</v>
      </c>
      <c r="BM188" s="68">
        <f>IF(BL188&gt;0,((BL188-BL187)/BL187),0)</f>
        <v/>
      </c>
      <c r="BN188" s="68">
        <f>IF(BL188&gt;0,BM188-$V188,0)</f>
        <v/>
      </c>
      <c r="BO188" s="68">
        <f>IF(BL188&gt;0,(BL188-BO$10)/BO$10,0)</f>
        <v/>
      </c>
      <c r="BP188" s="68" t="n"/>
      <c r="BQ188" s="15">
        <f>IF(BL188&gt;0,(BL188-BL$10)/BL$10,0)</f>
        <v/>
      </c>
      <c r="BS188" s="13" t="n">
        <v>45.58</v>
      </c>
      <c r="BT188" s="68">
        <f>IF(BS188&gt;0,((BS188-BS187)/BS187),0)</f>
        <v/>
      </c>
      <c r="BU188" s="68">
        <f>IF(BS188&gt;0,BT188-$V188,0)</f>
        <v/>
      </c>
      <c r="BV188" s="68">
        <f>IF(BS188&gt;0,(BS188-BV$10)/BV$10,0)</f>
        <v/>
      </c>
      <c r="BW188" s="68" t="n"/>
      <c r="BX188" s="15">
        <f>IF(BS188&gt;0,(BS188-BS$10)/BS$10,0)</f>
        <v/>
      </c>
      <c r="BZ188" s="13" t="n"/>
      <c r="CA188" s="68">
        <f>IF(BZ188&gt;0,((BZ188-BZ187)/BZ187),0)</f>
        <v/>
      </c>
      <c r="CB188" s="68">
        <f>IF(BZ188&gt;0,CA188-$V188,0)</f>
        <v/>
      </c>
      <c r="CC188" s="68">
        <f>IF(BZ188&gt;0,(BZ188-CC$10)/CC$10,0)</f>
        <v/>
      </c>
      <c r="CD188" s="68" t="n"/>
      <c r="CE188" s="15">
        <f>IF(BZ188&gt;0,(BZ188-BZ$10)/BZ$10,0)</f>
        <v/>
      </c>
      <c r="CG188" s="13" t="n">
        <v>31.28</v>
      </c>
      <c r="CH188" s="68">
        <f>IF(CG188&gt;0,((CG188-CG187)/CG187),0)</f>
        <v/>
      </c>
      <c r="CI188" s="68">
        <f>IF(CG188&gt;0,CH188-$V188,0)</f>
        <v/>
      </c>
      <c r="CJ188" s="68">
        <f>IF(CG188&gt;0,(CG188-CJ$10)/CJ$10,0)</f>
        <v/>
      </c>
      <c r="CK188" s="68" t="n"/>
      <c r="CL188" s="15">
        <f>IF(CG188&gt;0,(CG188-CG$10)/CG$10,0)</f>
        <v/>
      </c>
      <c r="CN188" s="13" t="n">
        <v>34.79</v>
      </c>
      <c r="CO188" s="68">
        <f>IF(CN188&gt;0,((CN188-CN187)/CN187),0)</f>
        <v/>
      </c>
      <c r="CP188" s="68">
        <f>IF(CN188&gt;0,CO188-$V188,0)</f>
        <v/>
      </c>
      <c r="CQ188" s="68">
        <f>IF(CN188&gt;0,(CN188-CQ$10)/CQ$10,0)</f>
        <v/>
      </c>
      <c r="CR188" s="68" t="n"/>
      <c r="CS188" s="15">
        <f>IF(CN188&gt;0,(CN188-CN$10)/CN$10,0)</f>
        <v/>
      </c>
      <c r="CU188" s="13" t="n">
        <v>40.79</v>
      </c>
      <c r="CV188" s="68">
        <f>IF(CU188&gt;0,((CU188-CU187)/CU187),0)</f>
        <v/>
      </c>
      <c r="CW188" s="68">
        <f>IF(CU188&gt;0,CV188-$V188,0)</f>
        <v/>
      </c>
      <c r="CX188" s="68">
        <f>IF(CU188&gt;0,(CU188-CX$10)/CX$10,0)</f>
        <v/>
      </c>
      <c r="CY188" s="68" t="n"/>
      <c r="CZ188" s="15">
        <f>IF(CU188&gt;0,(CU188-CU$10)/CU$10,0)</f>
        <v/>
      </c>
      <c r="DB188" s="13" t="n">
        <v>20.6</v>
      </c>
      <c r="DC188" s="68">
        <f>IF(DB188&gt;0,((DB188-DB187)/DB187),0)</f>
        <v/>
      </c>
      <c r="DD188" s="68">
        <f>IF(DB188&gt;0,DC188-$V188,0)</f>
        <v/>
      </c>
      <c r="DE188" s="68">
        <f>IF(DB188&gt;0,(DB188-DE$10)/DE$10,0)</f>
        <v/>
      </c>
      <c r="DF188" s="68" t="n"/>
      <c r="DG188" s="15">
        <f>IF(DB188&gt;0,(DB188-DB$10)/DB$10,0)</f>
        <v/>
      </c>
      <c r="DI188" s="13" t="n">
        <v>51.38</v>
      </c>
      <c r="DJ188" s="68">
        <f>IF(DI188&gt;0,((DI188-DI187)/DI187),0)</f>
        <v/>
      </c>
      <c r="DK188" s="68">
        <f>IF(DI188&gt;0,DJ188-$V188,0)</f>
        <v/>
      </c>
      <c r="DL188" s="68">
        <f>IF(DI188&gt;0,(DI188-DL$10)/DL$10,0)</f>
        <v/>
      </c>
      <c r="DM188" s="68" t="n"/>
      <c r="DN188" s="15">
        <f>IF(DI188&gt;0,(DI188-DI$10)/DI$10,0)</f>
        <v/>
      </c>
      <c r="DP188" s="13" t="n">
        <v>47.39</v>
      </c>
      <c r="DQ188" s="68">
        <f>IF(DP188&gt;0,((DP188-DP187)/DP187),0)</f>
        <v/>
      </c>
      <c r="DR188" s="68">
        <f>IF(DP188&gt;0,DQ188-$V188,0)</f>
        <v/>
      </c>
      <c r="DS188" s="68" t="n"/>
      <c r="DT188" s="68" t="n"/>
      <c r="DU188" s="15">
        <f>IF(DP188&gt;0,(DP188-DP$10)/DP$10,0)</f>
        <v/>
      </c>
      <c r="DV188" s="18" t="n"/>
      <c r="DW188" s="13" t="n">
        <v>41.65</v>
      </c>
      <c r="DX188" s="68">
        <f>IF(DW188&gt;0,((DW188-DW187)/DW187),0)</f>
        <v/>
      </c>
      <c r="DY188" s="68">
        <f>IF(DW188&gt;0,DX188-$V188,0)</f>
        <v/>
      </c>
      <c r="DZ188" s="68">
        <f>IF(DW188&gt;0,(DW188-DZ$10)/DZ$10,0)</f>
        <v/>
      </c>
      <c r="EA188" s="68" t="n"/>
      <c r="EB188" s="15">
        <f>IF(DW188&gt;0,(DW188-DW$10)/DW$10,0)</f>
        <v/>
      </c>
      <c r="ED188" s="13" t="n">
        <v>42.37</v>
      </c>
      <c r="EE188" s="68">
        <f>IF(ED188&gt;0,((ED188-ED187)/ED187),0)</f>
        <v/>
      </c>
      <c r="EF188" s="68">
        <f>IF(ED188&gt;0,EE188-$V188,0)</f>
        <v/>
      </c>
      <c r="EG188" s="68">
        <f>IF(ED188&gt;0,(ED188-EG$10)/EG$10,0)</f>
        <v/>
      </c>
      <c r="EH188" s="68" t="n"/>
      <c r="EI188" s="15">
        <f>IF(ED188&gt;0,(ED188-ED$10)/ED$10,0)</f>
        <v/>
      </c>
      <c r="EK188" s="13" t="n">
        <v>147.12</v>
      </c>
      <c r="EL188" s="68">
        <f>IF(EK188&gt;0,((EK188-EK187)/EK187),0)</f>
        <v/>
      </c>
      <c r="EM188" s="68">
        <f>IF(EK188&gt;0,EL188-$V188,0)</f>
        <v/>
      </c>
      <c r="EN188" s="68">
        <f>IF(EK188&gt;0,(EK188-EN$10)/EN$10,0)</f>
        <v/>
      </c>
      <c r="EO188" s="68" t="n"/>
      <c r="EP188" s="15">
        <f>IF(EK188&gt;0,(EK188-EK$10)/EK$10,0)</f>
        <v/>
      </c>
      <c r="ER188" s="13" t="n">
        <v>42.2</v>
      </c>
      <c r="ES188" s="68">
        <f>IF(ER188&gt;0,((ER188-ER187)/ER187),0)</f>
        <v/>
      </c>
      <c r="ET188" s="68">
        <f>IF(ER188&gt;0,ES188-$V188,0)</f>
        <v/>
      </c>
      <c r="EU188" s="68">
        <f>IF(ER188&gt;0,(ER188-EU$10)/EU$10,0)</f>
        <v/>
      </c>
      <c r="EV188" s="68" t="n"/>
      <c r="EW188" s="15">
        <f>IF(ER188&gt;0,(ER188-ER$10)/ER$10,0)</f>
        <v/>
      </c>
      <c r="EY188" s="13" t="n">
        <v>48.48</v>
      </c>
      <c r="EZ188" s="68">
        <f>IF(EY188&gt;0,((EY188-EY187)/EY187),0)</f>
        <v/>
      </c>
      <c r="FA188" s="68">
        <f>IF(EY188&gt;0,EZ188-$V188,0)</f>
        <v/>
      </c>
      <c r="FB188" s="68" t="n"/>
      <c r="FC188" s="68" t="n"/>
      <c r="FD188" s="15">
        <f>IF(EY188&gt;0,(EY188-EY$10)/EY$10,0)</f>
        <v/>
      </c>
      <c r="FF188" s="13" t="n">
        <v>62.03</v>
      </c>
      <c r="FG188" s="68">
        <f>IF(FF188&gt;0,((FF188-FF187)/FF187),0)</f>
        <v/>
      </c>
      <c r="FH188" s="68">
        <f>IF(FF188&gt;0,FG188-$V188,0)</f>
        <v/>
      </c>
      <c r="FI188" s="68">
        <f>IF(FF188&gt;0,(FF188-FI$10)/FI$10,0)</f>
        <v/>
      </c>
      <c r="FJ188" s="68" t="n"/>
      <c r="FK188" s="15">
        <f>IF(FF188&gt;0,(FF188-FF$10)/FF$10,0)</f>
        <v/>
      </c>
      <c r="FM188" s="13" t="n">
        <v>202.75</v>
      </c>
      <c r="FN188" s="68">
        <f>IF(FM188&gt;0,((FM188-FM187)/FM187),0)</f>
        <v/>
      </c>
      <c r="FO188" s="68">
        <f>IF(FM188&gt;0,FN188-$V188,0)</f>
        <v/>
      </c>
      <c r="FP188" s="68">
        <f>IF(FM188&gt;0,(FM188-FP$10)/FP$10,0)</f>
        <v/>
      </c>
      <c r="FQ188" s="68" t="n"/>
      <c r="FR188" s="15">
        <f>IF(FM188&gt;0,(FM188-FM$10)/FM$10,0)</f>
        <v/>
      </c>
      <c r="FT188" s="13" t="n">
        <v>92.06</v>
      </c>
      <c r="FU188" s="68">
        <f>IF(FT188&gt;0,((FT188-FT187)/FT187),0)</f>
        <v/>
      </c>
      <c r="FV188" s="68">
        <f>IF(FT188&gt;0,FU188-$V188,0)</f>
        <v/>
      </c>
      <c r="FW188" s="68">
        <f>IF(FT188&gt;0,(FT188-FW$10)/FW$10,0)</f>
        <v/>
      </c>
      <c r="FX188" s="68" t="n"/>
      <c r="FY188" s="15">
        <f>IF(FT188&gt;0,(FT188-FT$10)/FT$10,0)</f>
        <v/>
      </c>
      <c r="GA188" s="13" t="n">
        <v>18.69</v>
      </c>
      <c r="GB188" s="68">
        <f>IF(GA188&gt;0,((GA188-GA187)/GA187),0)</f>
        <v/>
      </c>
      <c r="GC188" s="68">
        <f>IF(GA188&gt;0,GB188-$V188,0)</f>
        <v/>
      </c>
      <c r="GD188" s="68" t="n"/>
      <c r="GE188" s="68" t="n"/>
      <c r="GF188" s="15">
        <f>IF(GA188&gt;0,(GA188-GA$10)/GA$10,0)</f>
        <v/>
      </c>
      <c r="GG188" s="18" t="n"/>
      <c r="GH188" s="13" t="n">
        <v>21.45</v>
      </c>
      <c r="GI188" s="68">
        <f>IF(GH188&gt;0,((GH188-GH187)/GH187),0)</f>
        <v/>
      </c>
      <c r="GJ188" s="68">
        <f>IF(GH188&gt;0,GI188-$V188,0)</f>
        <v/>
      </c>
      <c r="GK188" s="68">
        <f>IF(GH188&gt;0,(GH188-GK$10)/GK$10,0)</f>
        <v/>
      </c>
      <c r="GL188" s="68" t="n"/>
      <c r="GM188" s="15">
        <f>IF(GH188&gt;0,(GH188-GH$10)/GH$10,0)</f>
        <v/>
      </c>
      <c r="GO188" s="13" t="n">
        <v>26.86</v>
      </c>
      <c r="GP188" s="68">
        <f>IF(GO188&gt;0,((GO188-GO187)/GO187),0)</f>
        <v/>
      </c>
      <c r="GQ188" s="68">
        <f>IF(GO188&gt;0,GP188-$V188,0)</f>
        <v/>
      </c>
      <c r="GR188" s="68" t="n"/>
      <c r="GS188" s="68" t="n"/>
      <c r="GT188" s="15">
        <f>IF(GO188&gt;0,(GO188-GO$10)/GO$10,0)</f>
        <v/>
      </c>
      <c r="GV188" s="13" t="n">
        <v>16.65</v>
      </c>
      <c r="GW188" s="68">
        <f>IF(GV188&gt;0,((GV188-GV187)/GV187),0)</f>
        <v/>
      </c>
      <c r="GX188" s="68">
        <f>IF(GV188&gt;0,GW188-$V188,0)</f>
        <v/>
      </c>
      <c r="GY188" s="68">
        <f>IF(GV188&gt;0,(GV188-GY$10)/GY$10,0)</f>
        <v/>
      </c>
      <c r="GZ188" s="68" t="n"/>
      <c r="HA188" s="15">
        <f>IF(GV188&gt;0,(GV188-GV$10)/GV$10,0)</f>
        <v/>
      </c>
      <c r="HD188" s="13" t="n">
        <v>416.85</v>
      </c>
      <c r="HE188" s="68">
        <f>IF(HD188&gt;0,((HD188-HD187)/HD187),0)</f>
        <v/>
      </c>
      <c r="HF188" s="68">
        <f>IF(HD188&gt;0,HE188-$V188,0)</f>
        <v/>
      </c>
      <c r="HG188" s="68">
        <f>IF(HD188&gt;0,(HD188-HG$10)/HG$10,0)</f>
        <v/>
      </c>
      <c r="HH188" s="68" t="n"/>
      <c r="HI188" s="15">
        <f>IF(HD188&gt;0,(HD188-HD$10)/HD$10,0)</f>
        <v/>
      </c>
      <c r="HK188" s="13" t="n">
        <v>80.65000000000001</v>
      </c>
      <c r="HL188" s="68">
        <f>IF(HK188&gt;0,((HK188-HK187)/HK187),0)</f>
        <v/>
      </c>
      <c r="HM188" s="68">
        <f>IF(HK188&gt;0,HL188-$V188,0)</f>
        <v/>
      </c>
      <c r="HN188" s="68">
        <f>IF(HK188&gt;0,(HK188-HN$10)/HN$10,0)</f>
        <v/>
      </c>
      <c r="HO188" s="68" t="n"/>
      <c r="HP188" s="15">
        <f>IF(HK188&gt;0,(HK188-HK$10)/HK$10,0)</f>
        <v/>
      </c>
      <c r="HR188" s="13" t="n">
        <v>113.93</v>
      </c>
      <c r="HS188" s="68">
        <f>IF(HR188&gt;0,((HR188-HR187)/HR187),0)</f>
        <v/>
      </c>
      <c r="HT188" s="68">
        <f>IF(HR188&gt;0,HS188-$V188,0)</f>
        <v/>
      </c>
      <c r="HU188" s="68">
        <f>IF(HR188&gt;0,(HR188-HU$10)/HU$10,0)</f>
        <v/>
      </c>
      <c r="HV188" s="68" t="n"/>
      <c r="HW188" s="15">
        <f>IF(HR188&gt;0,(HR188-HR$10)/HR$10,0)</f>
        <v/>
      </c>
      <c r="HY188" s="13" t="n">
        <v>176.24</v>
      </c>
      <c r="HZ188" s="68">
        <f>IF(HY188&gt;0,((HY188-HY187)/HY187),0)</f>
        <v/>
      </c>
      <c r="IA188" s="68">
        <f>IF(HY188&gt;0,HZ188-$V188,0)</f>
        <v/>
      </c>
      <c r="IB188" s="68">
        <f>IF(HY188&gt;0,(HY188-IB$10)/IB$10,0)</f>
        <v/>
      </c>
      <c r="IC188" s="68" t="n"/>
      <c r="ID188" s="15">
        <f>IF(HY188&gt;0,(HY188-HY$10)/HY$10,0)</f>
        <v/>
      </c>
      <c r="IF188" s="13" t="n">
        <v>345.35</v>
      </c>
      <c r="IG188" s="68">
        <f>IF(IF188&gt;0,((IF188-IF187)/IF187),0)</f>
        <v/>
      </c>
      <c r="IH188" s="68">
        <f>IF(IF188&gt;0,IG188-$V188,0)</f>
        <v/>
      </c>
      <c r="II188" s="68">
        <f>IF(IF188&gt;0,(IF188-II$10)/II$10,0)</f>
        <v/>
      </c>
      <c r="IJ188" s="68" t="n"/>
      <c r="IK188" s="15">
        <f>IF(IF188&gt;0,(IF188-IF$10)/IF$10,0)</f>
        <v/>
      </c>
      <c r="IM188" s="13" t="n">
        <v>274.69</v>
      </c>
      <c r="IN188" s="68">
        <f>IF(IM188&gt;0,((IM188-IM187)/IM187),0)</f>
        <v/>
      </c>
      <c r="IO188" s="68">
        <f>IF(IM188&gt;0,IN188-$V188,0)</f>
        <v/>
      </c>
      <c r="IP188" s="68">
        <f>IF(IM188&gt;0,(IM188-IP$10)/IP$10,0)</f>
        <v/>
      </c>
      <c r="IQ188" s="68" t="n"/>
      <c r="IR188" s="15">
        <f>IF(IM188&gt;0,(IM188-IM$10)/IM$10,0)</f>
        <v/>
      </c>
      <c r="IT188" s="13" t="n">
        <v>82.61</v>
      </c>
      <c r="IU188" s="68">
        <f>IF(IT188&gt;0,((IT188-IT187)/IT187),0)</f>
        <v/>
      </c>
      <c r="IV188" s="68">
        <f>IF(IT188&gt;0,IU188-$V188,0)</f>
        <v/>
      </c>
      <c r="IW188" s="68">
        <f>IF(IT188&gt;0,(IT188-IW$10)/IW$10,0)</f>
        <v/>
      </c>
      <c r="IX188" s="68" t="n"/>
      <c r="IY188" s="15">
        <f>IF(IT188&gt;0,(IT188-IT$10)/IT$10,0)</f>
        <v/>
      </c>
      <c r="JA188" s="13" t="n">
        <v>780.25</v>
      </c>
      <c r="JB188" s="68">
        <f>IF(JA188&gt;0,((JA188-JA187)/JA187),0)</f>
        <v/>
      </c>
      <c r="JC188" s="68">
        <f>IF(JA188&gt;0,JB188-$V188,0)</f>
        <v/>
      </c>
      <c r="JD188" s="68">
        <f>IF(JA188&gt;0,(JA188-JD$10)/JD$10,0)</f>
        <v/>
      </c>
      <c r="JE188" s="68" t="n"/>
      <c r="JF188" s="15">
        <f>IF(JA188&gt;0,(JA188-JA$10)/JA$10,0)</f>
        <v/>
      </c>
      <c r="JH188" s="13" t="n">
        <v>508.45</v>
      </c>
      <c r="JI188" s="68">
        <f>IF(JH188&gt;0,((JH188-JH187)/JH187),0)</f>
        <v/>
      </c>
      <c r="JJ188" s="68">
        <f>IF(JH188&gt;0,JI188-$V188,0)</f>
        <v/>
      </c>
      <c r="JK188" s="68">
        <f>IF(JH188&gt;0,(JH188-JK$10)/JK$10,0)</f>
        <v/>
      </c>
      <c r="JL188" s="68" t="n"/>
      <c r="JM188" s="15">
        <f>IF(JH188&gt;0,(JH188-JH$10)/JH$10,0)</f>
        <v/>
      </c>
      <c r="JO188" s="13" t="n">
        <v>29.17</v>
      </c>
      <c r="JP188" s="68">
        <f>IF(JO188&gt;0,((JO188-JO187)/JO187),0)</f>
        <v/>
      </c>
      <c r="JQ188" s="68">
        <f>IF(JO188&gt;0,JP188-$V188,0)</f>
        <v/>
      </c>
      <c r="JR188" s="68">
        <f>IF(JO188&gt;0,(JO188-JR$10)/JR$10,0)</f>
        <v/>
      </c>
      <c r="JS188" s="68" t="n"/>
      <c r="JT188" s="15">
        <f>IF(JO188&gt;0,(JO188-JO$10)/JO$10,0)</f>
        <v/>
      </c>
      <c r="JV188" s="13" t="n">
        <v>2.57</v>
      </c>
      <c r="JW188" s="68">
        <f>IF(JV188&gt;0,((JV188-JV187)/JV187),0)</f>
        <v/>
      </c>
      <c r="JX188" s="68">
        <f>IF(JV188&gt;0,JW188-$V188,0)</f>
        <v/>
      </c>
      <c r="JY188" s="68">
        <f>IF(JV188&gt;0,(JV188-JY$10)/JY$10,0)</f>
        <v/>
      </c>
      <c r="JZ188" s="68" t="n"/>
      <c r="KA188" s="15">
        <f>IF(JV188&gt;0,(JV188-JV$10)/JV$10,0)</f>
        <v/>
      </c>
      <c r="KC188" s="13" t="n">
        <v>23.9</v>
      </c>
      <c r="KD188" s="68">
        <f>IF(KC188&gt;0,((KC188-KC187)/KC187),0)</f>
        <v/>
      </c>
      <c r="KE188" s="68">
        <f>IF(KC188&gt;0,KD188-$V188,0)</f>
        <v/>
      </c>
      <c r="KF188" s="68">
        <f>IF(KC188&gt;0,(KC188-KF$10)/KF$10,0)</f>
        <v/>
      </c>
      <c r="KG188" s="68" t="n"/>
      <c r="KH188" s="15">
        <f>IF(KC188&gt;0,(KC188-KC$10)/KC$10,0)</f>
        <v/>
      </c>
      <c r="KI188" s="18" t="n"/>
      <c r="KJ188" s="13" t="n">
        <v>172.31</v>
      </c>
      <c r="KK188" s="68">
        <f>IF(KJ188&gt;0,((KJ188-KJ187)/KJ187),0)</f>
        <v/>
      </c>
      <c r="KL188" s="68">
        <f>IF(KJ188&gt;0,KK188-$V188,0)</f>
        <v/>
      </c>
      <c r="KM188" s="68">
        <f>IF(KJ188&gt;0,(KJ188-KM$10)/KM$10,0)</f>
        <v/>
      </c>
      <c r="KN188" s="68" t="n"/>
      <c r="KO188" s="15">
        <f>IF(KJ188&gt;0,(KJ188-KJ$10)/KJ$10,0)</f>
        <v/>
      </c>
      <c r="KQ188" s="13" t="n">
        <v>1.804</v>
      </c>
      <c r="KR188" s="68">
        <f>IF(KQ188&gt;0,((KQ188-KQ187)/KQ187),0)</f>
        <v/>
      </c>
      <c r="KS188" s="68">
        <f>IF(KQ188&gt;0,KR188-$V188,0)</f>
        <v/>
      </c>
      <c r="KT188" s="68">
        <f>IF(KQ188&gt;0,(KQ188-KT$10)/KT$10,0)</f>
        <v/>
      </c>
      <c r="KU188" s="68" t="n"/>
      <c r="KV188" s="15">
        <f>IF(KQ188&gt;0,(KQ188-KQ$10)/KQ$10,0)</f>
        <v/>
      </c>
      <c r="KW188" s="18" t="n"/>
      <c r="KX188" s="13" t="n">
        <v>51.26</v>
      </c>
      <c r="KY188" s="68">
        <f>IF(KX188&gt;0,((KX188-KX187)/KX187),0)</f>
        <v/>
      </c>
      <c r="KZ188" s="68">
        <f>IF(KX188&gt;0,KY188-$V188,0)</f>
        <v/>
      </c>
      <c r="LA188" s="68">
        <f>IF(KX188&gt;0,(KX188-LA$10)/LA$10,0)</f>
        <v/>
      </c>
      <c r="LB188" s="68" t="n"/>
      <c r="LC188" s="15">
        <f>IF(KX188&gt;0,(KX188-KX$10)/KX$10,0)</f>
        <v/>
      </c>
      <c r="LD188" s="18" t="n"/>
      <c r="LE188" s="13" t="n">
        <v>49.39</v>
      </c>
      <c r="LF188" s="68">
        <f>IF(LE188&gt;0,((LE188-LE187)/LE187),0)</f>
        <v/>
      </c>
      <c r="LG188" s="68">
        <f>IF(LE188&gt;0,LF188-$V188,0)</f>
        <v/>
      </c>
      <c r="LH188" s="68">
        <f>IF(LE188&gt;0,(LE188-LH$10)/LH$10,0)</f>
        <v/>
      </c>
      <c r="LI188" s="68" t="n"/>
      <c r="LJ188" s="15">
        <f>IF(LE188&gt;0,(LE188-LE$10)/LE$10,0)</f>
        <v/>
      </c>
      <c r="LL188" s="13" t="n">
        <v>154.38</v>
      </c>
      <c r="LM188" s="68">
        <f>IF(LL188&gt;0,((LL188-LL187)/LL187),0)</f>
        <v/>
      </c>
      <c r="LN188" s="68">
        <f>IF(LL188&gt;0,LM188-$V188,0)</f>
        <v/>
      </c>
      <c r="LO188" s="68">
        <f>IF(LL188&gt;0,(LL188-LO$10)/LO$10,0)</f>
        <v/>
      </c>
      <c r="LP188" s="68" t="n"/>
      <c r="LQ188" s="15">
        <f>IF(LL188&gt;0,(LL188-LL$10)/LL$10,0)</f>
        <v/>
      </c>
      <c r="LS188" s="13" t="n">
        <v>22.26</v>
      </c>
      <c r="LT188" s="68">
        <f>IF(LS188&gt;0,((LS188-LS187)/LS187),0)</f>
        <v/>
      </c>
      <c r="LU188" s="68">
        <f>IF(LS188&gt;0,LT188-$V188,0)</f>
        <v/>
      </c>
      <c r="LV188" s="68" t="n"/>
      <c r="LW188" s="68" t="n"/>
      <c r="LX188" s="15">
        <f>IF(LS188&gt;0,(LS188-LS$10)/LS$10,0)</f>
        <v/>
      </c>
      <c r="LZ188" s="13" t="n">
        <v>16.79</v>
      </c>
      <c r="MA188" s="68">
        <f>IF(LZ188&gt;0,((LZ188-LZ187)/LZ187),0)</f>
        <v/>
      </c>
      <c r="MB188" s="68">
        <f>IF(LZ188&gt;0,MA188-$V188,0)</f>
        <v/>
      </c>
      <c r="MC188" s="68">
        <f>IF(LZ188&gt;0,(LZ188-MC$10)/MC$10,0)</f>
        <v/>
      </c>
      <c r="MD188" s="68" t="n"/>
      <c r="ME188" s="15">
        <f>IF(LZ188&gt;0,(LZ188-LZ$10)/LZ$10,0)</f>
        <v/>
      </c>
      <c r="MG188" s="13" t="n">
        <v>104.97</v>
      </c>
      <c r="MH188" s="68">
        <f>IF(MG188&gt;0,((MG188-MG187)/MG187),0)</f>
        <v/>
      </c>
      <c r="MI188" s="68">
        <f>IF(MG188&gt;0,MH188-$V188,0)</f>
        <v/>
      </c>
      <c r="MJ188" s="68">
        <f>IF(MG188&gt;0,(MG188-MJ$10)/MJ$10,0)</f>
        <v/>
      </c>
      <c r="MK188" s="68" t="n"/>
      <c r="ML188" s="15">
        <f>IF(MG188&gt;0,(MG188-MG$10)/MG$10,0)</f>
        <v/>
      </c>
      <c r="MN188" s="13" t="n">
        <v>174.03</v>
      </c>
      <c r="MO188" s="68">
        <f>IF(MN188&gt;0,((MN188-MN187)/MN187),0)</f>
        <v/>
      </c>
      <c r="MP188" s="68">
        <f>IF(MN188&gt;0,MO188-$V188,0)</f>
        <v/>
      </c>
      <c r="MQ188" s="68">
        <f>IF(MN188&gt;0,(MN188-MQ$10)/MQ$10,0)</f>
        <v/>
      </c>
      <c r="MR188" s="68" t="n"/>
      <c r="MS188" s="15">
        <f>IF(MN188&gt;0,(MN188-MN$10)/MN$10,0)</f>
        <v/>
      </c>
      <c r="MU188" s="13" t="n">
        <v>17.41</v>
      </c>
      <c r="MV188" s="68">
        <f>IF(MU188&gt;0,((MU188-MU187)/MU187),0)</f>
        <v/>
      </c>
      <c r="MW188" s="68">
        <f>IF(MU188&gt;0,MV188-$V188,0)</f>
        <v/>
      </c>
      <c r="MX188" s="68">
        <f>IF(MU188&gt;0,(MU188-MX$10)/MX$10,0)</f>
        <v/>
      </c>
      <c r="MY188" s="68" t="n"/>
      <c r="MZ188" s="15">
        <f>IF(MU188&gt;0,(MU188-MU$10)/MU$10,0)</f>
        <v/>
      </c>
      <c r="NB188" s="13" t="n">
        <v>297.09</v>
      </c>
      <c r="NC188" s="68">
        <f>IF(NB188&gt;0,((NB188-NB187)/NB187),0)</f>
        <v/>
      </c>
      <c r="ND188" s="68">
        <f>IF(NB188&gt;0,NC188-$V188,0)</f>
        <v/>
      </c>
      <c r="NE188" s="68">
        <f>IF(NB188&gt;0,(NB188-NE$10)/NE$10,0)</f>
        <v/>
      </c>
      <c r="NF188" s="68" t="n"/>
      <c r="NG188" s="15">
        <f>IF(NB188&gt;0,(NB188-NB$10)/NB$10,0)</f>
        <v/>
      </c>
      <c r="NI188" s="13" t="n">
        <v>10.77</v>
      </c>
      <c r="NJ188" s="68">
        <f>IF(NI188&gt;0,((NI188-NI187)/NI187),0)</f>
        <v/>
      </c>
      <c r="NK188" s="68">
        <f>IF(NI188&gt;0,NJ188-$V188,0)</f>
        <v/>
      </c>
      <c r="NL188" s="68">
        <f>IF(NI188&gt;0,(NI188-NL$10)/NL$10,0)</f>
        <v/>
      </c>
      <c r="NM188" s="68" t="n"/>
      <c r="NN188" s="15">
        <f>IF(NI188&gt;0,(NI188-NI$10)/NI$10,0)</f>
        <v/>
      </c>
      <c r="NP188" s="13" t="n">
        <v>611</v>
      </c>
      <c r="NQ188" s="68">
        <f>IF(NP188&gt;0,((NP188-NP187)/NP187),0)</f>
        <v/>
      </c>
      <c r="NR188" s="68">
        <f>IF(NP188&gt;0,NQ188-$V188,0)</f>
        <v/>
      </c>
      <c r="NS188" s="68">
        <f>IF(NP188&gt;0,(NP188-NS$10)/NS$10,0)</f>
        <v/>
      </c>
      <c r="NT188" s="68" t="n"/>
      <c r="NU188" s="15">
        <f>IF(NP188&gt;0,(NP188-NP$10)/NP$10,0)</f>
        <v/>
      </c>
      <c r="NW188" s="13" t="n">
        <v>252.03</v>
      </c>
      <c r="NX188" s="68">
        <f>IF(NW188&gt;0,((NW188-NW187)/NW187),0)</f>
        <v/>
      </c>
      <c r="NY188" s="68">
        <f>IF(NW188&gt;0,NX188-$V188,0)</f>
        <v/>
      </c>
      <c r="NZ188" s="68">
        <f>IF(NW188&gt;0,(NW188-NZ$10)/NZ$10,0)</f>
        <v/>
      </c>
      <c r="OA188" s="68" t="n"/>
      <c r="OB188" s="15">
        <f>IF(NW188&gt;0,(NW188-NW$10)/NW$10,0)</f>
        <v/>
      </c>
      <c r="OD188" s="13" t="n">
        <v>2.96</v>
      </c>
      <c r="OE188" s="68">
        <f>IF(OD188&gt;0,((OD188-OD187)/OD187),0)</f>
        <v/>
      </c>
      <c r="OF188" s="68">
        <f>IF(OD188&gt;0,OE188-$V188,0)</f>
        <v/>
      </c>
      <c r="OG188" s="68">
        <f>IF(OD188&gt;0,(OD188-OG$10)/OG$10,0)</f>
        <v/>
      </c>
      <c r="OH188" s="68" t="n"/>
      <c r="OI188" s="15">
        <f>IF(OD188&gt;0,(OD188-OD$10)/OD$10,0)</f>
        <v/>
      </c>
      <c r="OK188" s="13" t="n">
        <v>262.65</v>
      </c>
      <c r="OL188" s="68">
        <f>IF(OK188&gt;0,((OK188-OK187)/OK187),0)</f>
        <v/>
      </c>
      <c r="OM188" s="68">
        <f>IF(OK188&gt;0,OL188-$V188,0)</f>
        <v/>
      </c>
      <c r="ON188" s="68">
        <f>IF(OK188&gt;0,(OK188-ON$10)/ON$10,0)</f>
        <v/>
      </c>
      <c r="OO188" s="68" t="n"/>
      <c r="OP188" s="15">
        <f>IF(OK188&gt;0,(OK188-OK$10)/OK$10,0)</f>
        <v/>
      </c>
      <c r="OR188" s="13" t="n">
        <v>5.67</v>
      </c>
      <c r="OS188" s="68">
        <f>IF(OR188&gt;0,((OR188-OR187)/OR187),0)</f>
        <v/>
      </c>
      <c r="OT188" s="68">
        <f>IF(OR188&gt;0,OS188-$V188,0)</f>
        <v/>
      </c>
      <c r="OU188" s="68">
        <f>IF(OR188&gt;0,(OR188-OU$10)/OU$10,0)</f>
        <v/>
      </c>
      <c r="OV188" s="68" t="n"/>
      <c r="OW188" s="15">
        <f>IF(OR188&gt;0,(OR188-OR$10)/OR$10,0)</f>
        <v/>
      </c>
      <c r="OY188" s="13" t="n">
        <v>158.19</v>
      </c>
      <c r="OZ188" s="68">
        <f>IF(OY188&gt;0,((OY188-OY187)/OY187),0)</f>
        <v/>
      </c>
      <c r="PA188" s="68">
        <f>IF(OY188&gt;0,OZ188-$V188,0)</f>
        <v/>
      </c>
      <c r="PB188" s="68">
        <f>IF(OY188&gt;0,(OY188-PB$10)/PB$10,0)</f>
        <v/>
      </c>
      <c r="PC188" s="68" t="n"/>
      <c r="PD188" s="15">
        <f>IF(OY188&gt;0,(OY188-OY$10)/OY$10,0)</f>
        <v/>
      </c>
      <c r="PE188" s="18" t="n"/>
      <c r="PF188" s="13" t="n">
        <v>282.73</v>
      </c>
      <c r="PG188" s="68">
        <f>IF(PF188&gt;0,((PF188-PF187)/PF187),0)</f>
        <v/>
      </c>
      <c r="PH188" s="68">
        <f>IF(PF188&gt;0,PG188-$V188,0)</f>
        <v/>
      </c>
      <c r="PI188" s="68">
        <f>IF(PF188&gt;0,(PF188-PI$10)/PI$10,0)</f>
        <v/>
      </c>
      <c r="PJ188" s="68" t="n"/>
      <c r="PK188" s="15">
        <f>IF(PF188&gt;0,(PF188-PF$10)/PF$10,0)</f>
        <v/>
      </c>
      <c r="PM188" s="13" t="n"/>
      <c r="PN188" s="68">
        <f>IF(PM188&gt;0,((PM188-PM187)/PM187),0)</f>
        <v/>
      </c>
      <c r="PO188" s="68">
        <f>PN188-$V188</f>
        <v/>
      </c>
      <c r="PP188" s="68">
        <f>IF(PM188&gt;0,(PM188-PP$10)/PP$10,0)</f>
        <v/>
      </c>
      <c r="PQ188" s="68" t="n"/>
      <c r="PR188" s="15">
        <f>IF(PM188&gt;0,(PM188-PM$10)/PM$10,0)</f>
        <v/>
      </c>
      <c r="PT188" s="13" t="n">
        <v>14.1</v>
      </c>
      <c r="PU188" s="68">
        <f>IF(PT188&gt;0,((PT188-PT187)/PT187),0)</f>
        <v/>
      </c>
      <c r="PV188" s="68">
        <f>IF(PT188&gt;0,PU188-$V188,0)</f>
        <v/>
      </c>
      <c r="PW188" s="68">
        <f>IF(PT188&gt;0,(PT188-PW$10)/PW$10,0)</f>
        <v/>
      </c>
      <c r="PX188" s="68" t="n"/>
      <c r="PY188" s="15">
        <f>IF(PT188&gt;0,(PT188-PT$10)/PT$10,0)</f>
        <v/>
      </c>
      <c r="QA188" s="13" t="n">
        <v>338.51</v>
      </c>
      <c r="QB188" s="68">
        <f>IF(QA188&gt;0,((QA188-QA187)/QA187),0)</f>
        <v/>
      </c>
      <c r="QC188" s="68">
        <f>IF(QA188&gt;0,QB188-$V188,0)</f>
        <v/>
      </c>
      <c r="QD188" s="68">
        <f>IF(QA188&gt;0,(QA188-QD$10)/QD$10,0)</f>
        <v/>
      </c>
      <c r="QE188" s="68" t="n"/>
      <c r="QF188" s="15">
        <f>IF(QA188&gt;0,(QA188-QA$10)/QA$10,0)</f>
        <v/>
      </c>
      <c r="QH188" s="13" t="n">
        <v>1.65</v>
      </c>
      <c r="QI188" s="68">
        <f>IF(QH188&gt;0,((QH188-QH187)/QH187),0)</f>
        <v/>
      </c>
      <c r="QJ188" s="68">
        <f>IF(QH188&gt;0,QI188-$V188,0)</f>
        <v/>
      </c>
      <c r="QK188" s="68">
        <f>IF(QH188&gt;0,(QH188-QK$10)/QK$10,0)</f>
        <v/>
      </c>
      <c r="QL188" s="68" t="n"/>
      <c r="QM188" s="15">
        <f>IF(QH188&gt;0,(QH188-QH$10)/QH$10,0)</f>
        <v/>
      </c>
      <c r="QO188" s="13" t="n">
        <v>16.4</v>
      </c>
      <c r="QP188" s="68">
        <f>IF(QO188&gt;0,((QO188-QO187)/QO187),0)</f>
        <v/>
      </c>
      <c r="QQ188" s="68">
        <f>IF(QO188&gt;0,QP188-$V188,0)</f>
        <v/>
      </c>
      <c r="QR188" s="68">
        <f>IF(QO188&gt;0,(QO188-QR$10)/QR$10,0)</f>
        <v/>
      </c>
      <c r="QS188" s="68" t="n"/>
      <c r="QT188" s="15">
        <f>IF(QO188&gt;0,(QO188-QO$10)/QO$10,0)</f>
        <v/>
      </c>
      <c r="QV188" s="13" t="n">
        <v>2.547</v>
      </c>
      <c r="QW188" s="68">
        <f>IF(QV188&gt;0,((QV188-QV187)/QV187),0)</f>
        <v/>
      </c>
      <c r="QX188" s="68">
        <f>IF(QV188&gt;0,QW188-$V188,0)</f>
        <v/>
      </c>
      <c r="QY188" s="68">
        <f>IF(QV188&gt;0,(QV188-QY$10)/QY$10,0)</f>
        <v/>
      </c>
      <c r="QZ188" s="68" t="n"/>
      <c r="RA188" s="15">
        <f>IF(QV188&gt;0,(QV188-QV$10)/QV$10,0)</f>
        <v/>
      </c>
      <c r="RC188" s="13" t="n">
        <v>52.84</v>
      </c>
      <c r="RD188" s="68">
        <f>IF(RC188&gt;0,((RC188-RC187)/RC187),0)</f>
        <v/>
      </c>
      <c r="RE188" s="68">
        <f>IF(RC188&gt;0,RD188-$V188,0)</f>
        <v/>
      </c>
      <c r="RF188" s="68">
        <f>IF(RC188&gt;0,(RC188-RF$10)/RF$10,0)</f>
        <v/>
      </c>
      <c r="RG188" s="68" t="n"/>
      <c r="RH188" s="15">
        <f>IF(RC188&gt;0,(RC188-RC$10)/RC$10,0)</f>
        <v/>
      </c>
      <c r="RJ188" s="13" t="n">
        <v>268.64</v>
      </c>
      <c r="RK188" s="68">
        <f>IF(RJ188&gt;0,((RJ188-RJ187)/RJ187),0)</f>
        <v/>
      </c>
      <c r="RL188" s="68">
        <f>RK188-$V188</f>
        <v/>
      </c>
      <c r="RM188" s="68">
        <f>IF(RJ188&gt;0,(RJ188-RM$10)/RM$10,0)</f>
        <v/>
      </c>
      <c r="RN188" s="68" t="n"/>
      <c r="RO188" s="15">
        <f>IF(RJ188&gt;0,(RJ188-RJ$10)/RJ$10,0)</f>
        <v/>
      </c>
      <c r="RQ188" s="13" t="n">
        <v>21.79</v>
      </c>
      <c r="RR188" s="68">
        <f>IF(RQ188&gt;0,((RQ188-RQ187)/RQ187),0)</f>
        <v/>
      </c>
      <c r="RS188" s="68">
        <f>RR188-$V188</f>
        <v/>
      </c>
      <c r="RT188" s="68">
        <f>IF(RQ188&gt;0,(RQ188-RT$10)/RT$10,0)</f>
        <v/>
      </c>
      <c r="RU188" s="68" t="n"/>
      <c r="RV188" s="15">
        <f>IF(RQ188&gt;0,(RQ188-RQ$10)/RQ$10,0)</f>
        <v/>
      </c>
      <c r="RX188" s="13" t="n">
        <v>176.97</v>
      </c>
      <c r="RY188" s="68">
        <f>IF(RX188&gt;0,((RX188-RX187)/RX187),0)</f>
        <v/>
      </c>
      <c r="RZ188" s="68">
        <f>RY188-$V188</f>
        <v/>
      </c>
      <c r="SA188" s="68">
        <f>IF(RX188&gt;0,(RX188-SA$10)/SA$10,0)</f>
        <v/>
      </c>
      <c r="SB188" s="68" t="n"/>
      <c r="SC188" s="15">
        <f>IF(RX188&gt;0,(RX188-RX$10)/RX$10,0)</f>
        <v/>
      </c>
      <c r="SE188" s="13" t="n">
        <v>24.74</v>
      </c>
      <c r="SF188" s="68">
        <f>IF(SE188&gt;0,((SE188-SE187)/SE187),0)</f>
        <v/>
      </c>
      <c r="SG188" s="68">
        <f>SF188-$V188</f>
        <v/>
      </c>
      <c r="SH188" s="68">
        <f>IF(SE188&gt;0,(SE188-SH$10)/SH$10,0)</f>
        <v/>
      </c>
      <c r="SI188" s="68" t="n"/>
      <c r="SJ188" s="15">
        <f>IF(SE188&gt;0,(SE188-SE$10)/SE$10,0)</f>
        <v/>
      </c>
      <c r="SL188" s="13" t="n">
        <v>2.49</v>
      </c>
      <c r="SM188" s="68">
        <f>IF(SL188&gt;0,((SL188-SL187)/SL187),0)</f>
        <v/>
      </c>
      <c r="SN188" s="68">
        <f>SM188-$V188</f>
        <v/>
      </c>
      <c r="SO188" s="68">
        <f>IF(SL188&gt;0,(SL188-SO$10)/SO$10,0)</f>
        <v/>
      </c>
      <c r="SP188" s="68" t="n"/>
      <c r="SQ188" s="15">
        <f>IF(SL188&gt;0,(SL188-SL$10)/SL$10,0)</f>
        <v/>
      </c>
      <c r="SS188" s="13" t="n">
        <v>24.02</v>
      </c>
      <c r="ST188" s="68">
        <f>IF(SS188&gt;0,((SS188-SS187)/SS187),0)</f>
        <v/>
      </c>
      <c r="SU188" s="68">
        <f>ST188-$V188</f>
        <v/>
      </c>
      <c r="SV188" s="68">
        <f>IF(SS188&gt;0,(SS188-SV$10)/SV$10,0)</f>
        <v/>
      </c>
      <c r="SW188" s="68" t="n"/>
      <c r="SX188" s="15">
        <f>IF(SS188&gt;0,(SS188-SS$10)/SS$10,0)</f>
        <v/>
      </c>
      <c r="SZ188" s="13" t="n">
        <v>72.13</v>
      </c>
      <c r="TA188" s="68">
        <f>IF(SZ188&gt;0,((SZ188-SZ187)/SZ187),0)</f>
        <v/>
      </c>
      <c r="TB188" s="68">
        <f>TA188-$V188</f>
        <v/>
      </c>
      <c r="TC188" s="68">
        <f>IF(SZ188&gt;0,(SZ188-TC$10)/TC$10,0)</f>
        <v/>
      </c>
      <c r="TD188" s="68" t="n"/>
      <c r="TE188" s="15">
        <f>IF(SZ188&gt;0,(SZ188-SZ$10)/SZ$10,0)</f>
        <v/>
      </c>
      <c r="TG188" s="587" t="n">
        <v>0.235</v>
      </c>
      <c r="TH188" s="68">
        <f>IF(TG188&gt;0,((TG188-TG187)/TG187),0)</f>
        <v/>
      </c>
      <c r="TI188" s="68">
        <f>TH188-$V188</f>
        <v/>
      </c>
      <c r="TJ188" s="68">
        <f>IF(TG188&gt;0,(TG188-TJ$10)/TJ$10,0)</f>
        <v/>
      </c>
      <c r="TK188" s="68" t="n"/>
      <c r="TL188" s="15">
        <f>IF(TG188&gt;0,(TG188-TG$10)/TG$10,0)</f>
        <v/>
      </c>
      <c r="TN188" s="13" t="n">
        <v>106.2</v>
      </c>
      <c r="TO188" s="68">
        <f>IF(TN188&gt;0,((TN188-TN187)/TN187),0)</f>
        <v/>
      </c>
      <c r="TP188" s="68">
        <f>TO188-$V188</f>
        <v/>
      </c>
      <c r="TQ188" s="68">
        <f>IF(TN188&gt;0,(TN188-TQ$10)/TQ$10,0)</f>
        <v/>
      </c>
      <c r="TR188" s="68" t="n"/>
      <c r="TS188" s="15">
        <f>IF(TN188&gt;0,(TN188-TN$10)/TN$10,0)</f>
        <v/>
      </c>
      <c r="TU188" s="587" t="n">
        <v>3.7</v>
      </c>
      <c r="TV188" s="68">
        <f>IF(TU188&gt;0,((TU188-TU187)/TU187),0)</f>
        <v/>
      </c>
      <c r="TW188" s="68">
        <f>TV188-$V188</f>
        <v/>
      </c>
      <c r="TX188" s="68">
        <f>IF(TU188&gt;0,(TU188-TX$10)/TX$10,0)</f>
        <v/>
      </c>
      <c r="TY188" s="68" t="n"/>
      <c r="TZ188" s="15">
        <f>IF(TU188&gt;0,(TU188-TU$10)/TU$10,0)</f>
        <v/>
      </c>
      <c r="UB188" s="587" t="n"/>
      <c r="UC188" s="68">
        <f>IF(UB188&gt;0,((UB188-UB187)/UB187),0)</f>
        <v/>
      </c>
      <c r="UD188" s="68">
        <f>UC188-$V188</f>
        <v/>
      </c>
      <c r="UE188" s="68">
        <f>IF(UB188&gt;0,(UB188-UE$10)/UE$10,0)</f>
        <v/>
      </c>
      <c r="UF188" s="68" t="n"/>
      <c r="UG188" s="15">
        <f>IF(UB188&gt;0,(UB188-UB$10)/UB$10,0)</f>
        <v/>
      </c>
      <c r="UI188" s="587" t="n"/>
      <c r="UJ188" s="68">
        <f>IF(UI188&gt;0,((UI188-UI187)/UI187),0)</f>
        <v/>
      </c>
      <c r="UK188" s="68">
        <f>UJ188-$V188</f>
        <v/>
      </c>
      <c r="UL188" s="68">
        <f>IF(UI188&gt;0,(UI188-UL$10)/UL$10,0)</f>
        <v/>
      </c>
      <c r="UM188" s="68" t="n"/>
      <c r="UN188" s="15">
        <f>IF(UI188&gt;0,(UI188-UI$10)/UI$10,0)</f>
        <v/>
      </c>
      <c r="UP188" s="587" t="n"/>
      <c r="UQ188" s="68">
        <f>IF(UP188&gt;0,((UP188-UP187)/UP187),0)</f>
        <v/>
      </c>
      <c r="UR188" s="68">
        <f>UQ188-$V188</f>
        <v/>
      </c>
      <c r="US188" s="68">
        <f>IF(UP188&gt;0,(UP188-US$10)/US$10,0)</f>
        <v/>
      </c>
      <c r="UT188" s="68" t="n"/>
      <c r="UU188" s="15">
        <f>IF(UP188&gt;0,(UP188-UP$10)/UP$10,0)</f>
        <v/>
      </c>
      <c r="UW188" s="587" t="n"/>
      <c r="UX188" s="68">
        <f>IF(UW188&gt;0,((UW188-UW187)/UW187),0)</f>
        <v/>
      </c>
      <c r="UY188" s="68">
        <f>UX188-$V188</f>
        <v/>
      </c>
      <c r="UZ188" s="68">
        <f>IF(UW188&gt;0,(UW188-UZ$10)/UZ$10,0)</f>
        <v/>
      </c>
      <c r="VA188" s="68" t="n"/>
      <c r="VB188" s="15">
        <f>IF(UW188&gt;0,(UW188-UW$10)/UW$10,0)</f>
        <v/>
      </c>
      <c r="VD188" s="587" t="n"/>
      <c r="VE188" s="68">
        <f>IF(VD188&gt;0,((VD188-VD187)/VD187),0)</f>
        <v/>
      </c>
      <c r="VF188" s="68">
        <f>VE188-$V188</f>
        <v/>
      </c>
      <c r="VG188" s="68">
        <f>IF(VD188&gt;0,(VD188-VG$10)/VG$10,0)</f>
        <v/>
      </c>
      <c r="VH188" s="68" t="n"/>
      <c r="VI188" s="15">
        <f>IF(VD188&gt;0,(VD188-VD$10)/VD$10,0)</f>
        <v/>
      </c>
      <c r="VM188" s="21">
        <f>IF($C188&gt;0,(($IK$5*IG188)+($GT$5*GP188)+($JM$5*JI188)+($JF$5*JB188)+($IY$5*IU188)+($IR$5*IN188)+($ID$5*HZ188)+($HW$5*HS188)+($HP$5*HL188)+($HI$5*HE188)+($GF$5*GB188)+($FY$5*FU188)+($FR$5*FN188)+($FK$5*FG188)+($FD$5*EZ188)+($EW$5*ES188)+($EP$5*EL188)+($EI$5*EE188)+($EB$5*DX188)+($DU$5*DQ188)+($DN$5*DJ188)+($DG$5*DC188)+($CZ$5*CV188)+($CS$5*CO188)+($CL$5*CH188)+($CE$5*CA188)+($BX$5*BT188)+($BQ$5*BM188)+($BJ$5*BF188)+($BC$5*AY188)+($AV$5*AR188)+($AO$5*AK188)+($AH$5*AD188)+($JT$5*JP188)+($KA$5*JW188)+($KO$5*KK188)+($PR$5*PN188)+($GM$5*GI188)+($HA$5*GW188)+($KV$5*KR188)+($KH$5*KD188)+($LC$5*KY188)+($MS$5*MO188)+($ML$5*MH188)+($ME$5*MA188)+($LX$5*LT188)+($LQ$5*LM188)+($LJ$5*LF188)+(MV188*$MZ$5)+(NC188*$NG$5)+(NJ188*$NN$5)+($OI$5*OE188)+($NU$5*NQ188)+($OB$5*NX188)+($PK$5*PG188)+($OP$5*OL188)+($OW$5*OS188)+($PD$5*OZ188)+(PU188*$PY$5)+(QB188*$QF$5)+(QI188*$QM$5)+(QP188*$QT$5)+(QW188*$RA$5)+(RD188*$RH$5)+(RK188*$RO$5)+(RR188*$RV$5)+(RY188*$SC$5)+(SF188*$SJ$5)+(SM188*$SQ$5)+(ST188*$SX$5)+(TA188*$TE$5))+(TH188*$TL$5)+(TO188*$TS$5))/$VM$5</f>
        <v/>
      </c>
      <c r="VN188" s="40" t="n"/>
      <c r="VO188" s="21">
        <f>IF($C188&gt;0,(($IK$5*II188)+($GT$5*GR188)+($JM$5*JK188)+($JF$5*JD188)+($IY$5*IW188)+($IR$5*IP188)+($ID$5*IB188)+($HW$5*HU188)+($HP$5*HN188)+($HI$5*HG188)+($GF$5*GD188)+($FY$5*FW188)+($FR$5*FP188)+($FK$5*FI188)+($FD$5*FB188)+($EW$5*EU188)+($EP$5*EN188)+($EI$5*EG188)+($EB$5*DZ188)+($DU$5*DS188)+($DN$5*DL188)+($DG$5*DE188)+($CZ$5*CX188)+($CS$5*CQ188)+($CL$5*CJ188)+($CE$5*CC188)+($BX$5*BV188)+($BQ$5*BO188)+($BJ$5*BH188)+($BC$5*BA188)+($AV$5*AT188)+($AO$5*AM188)+($AH$5*AF188)+($KO$5*KM188)+($KH$5*KF188)+($KA$5*JY188)+($JT$5*JR188)+($PR$5*PP188)+($GM$5*GK188)+($HA$5*GY188)+($KV$5*KT188)+($LC$5*LA188)+($MS$5*MQ188)+($ML$5*MJ188)+($ME$5*MC188)+($LX$5*LV188)+($LQ$5*LO188)+($LJ$5*LH188)+(MX188*$MZ$5)+(NE188*$NG$5)+(NL188*$NN$5)+($OI$5*OG188)+($NU$5*NS188)+($OB$5*NZ188)+($PD$5*PB188)+($OW$5*OU188)+($OP$5*ON188)+($PK$5*PI188)+($PY$5*PW188)+($QF$5*QD188)+($QM$5*QK188)+($QT$5*QR188)+($RA$5*QY188)+($RH$5*RF188)+($RO$5*RM188)+(RT188*$RV$5)+(SA188*$SC$5)+(SH188*$SJ$5)+(SO188*$SQ$5)+(SV188*$SX$5)+(TC188*$TE$5)+(TJ188*$TL$5)+(TQ188*$TS$5))/$VM$5,0)</f>
        <v/>
      </c>
      <c r="VP188" s="14" t="n"/>
      <c r="VQ188" s="21">
        <f>IF($C188&gt;0,(($IK$5*IK188)+($GT$5*GT188)+($JM$5*JM188)+($JF$5*JF188)+($IY$5*IY188)+($IR$5*IR188)+($ID$5*ID188)+($HW$5*HW188)+($HP$5*HP188)+($HI$5*HI188)+($GF$5*GF188)+($FY$5*FY188)+($FR$5*FR188)+($FK$5*FK188)+($FD$5*FD188)+($EW$5*EW188)+($EP$5*EP188)+($EI$5*EI188)+($EB$5*EB188)+($DU$5*DU188)+($DN$5*DN188)+($DG$5*DG188)+($CZ$5*CZ188)+($CS$5*CS188)+($CL$5*CL188)+($CE$5*CE188)+($BX$5*BX188)+($BQ$5*BQ188)+($BJ$5*BJ188)+($BC$5*BC188)+($AV$5*AV188)+($AO$5*AO188)+($AH$5*AH188)+($KO$5*KO188)+($PR$5*PR188)+($GM$5*GM188)+($HA$5*HA188)+($KH$5*KH188)+($KA$5*KA188)+($JT$5*JT188)+($KV$5*KV188)+($LC$5*LC188)+($MS$5*MS188)+($ML$5*ML188)+($ME$5*ME188)+($LX$5*LX188)+($LQ$5*LQ188)+($LJ$5*LJ188)+($OI$5*OI188)+($NU$5*NU188)+($NN$5*NN188)+($NG$5*NG188)+($MZ$5*MZ188)+(OB188*$OB$5)+($PD$5*PD188)+($OW$5*OW188)+($OP$5*OP188)+($PK$5*PK188)+(PY188*$PY$5)+(QF188*$QF$5)+(QM188*$QM$5)+(QT188*$QT$5)+(RA188*$RA$5)+(RH188*$RH$5)+(RO188*$RO$5)+(RV188*$RV$5)+(SC188*$SC$5)+(SJ188*$SJ$5)+(SQ188*$SQ$5)+(SX188*$SX$5)+(TE188*$TE$5)+(TL188*$TL$5)+(TS188*$TS$5))/$VM$5,0)</f>
        <v/>
      </c>
    </row>
    <row r="189" ht="16" customHeight="1" s="545">
      <c r="A189" s="127" t="n">
        <v>45919</v>
      </c>
      <c r="B189" s="4">
        <f>A189</f>
        <v/>
      </c>
      <c r="C189" s="13" t="n">
        <v>46314.57</v>
      </c>
      <c r="D189" s="138">
        <f>IF(C189&gt;0,C189-C188,0)</f>
        <v/>
      </c>
      <c r="E189" s="68">
        <f>IF(C189&gt;0,D189/C188,0)</f>
        <v/>
      </c>
      <c r="F189" s="15">
        <f>IF(C189&gt;0,(C189-C$10)/C$10,0)</f>
        <v/>
      </c>
      <c r="G189" s="13" t="n">
        <v>6664.41</v>
      </c>
      <c r="H189" s="138">
        <f>IF(G189&gt;0,G189-G188,0)</f>
        <v/>
      </c>
      <c r="I189" s="68">
        <f>IF(G189&gt;0,H189/G188,0)</f>
        <v/>
      </c>
      <c r="J189" s="15">
        <f>IF(G189&gt;0,(G189-G$10)/G$10,0)</f>
        <v/>
      </c>
      <c r="K189" s="13" t="n">
        <v>22631.48</v>
      </c>
      <c r="L189" s="138">
        <f>IF(K189&gt;0,K189-K188,0)</f>
        <v/>
      </c>
      <c r="M189" s="68">
        <f>IF(K189&gt;0,L189/K188,0)</f>
        <v/>
      </c>
      <c r="N189" s="15">
        <f>IF(K189&gt;0,(K189-K$10)/K$10,0)</f>
        <v/>
      </c>
      <c r="O189" s="13" t="n">
        <v>2448.77</v>
      </c>
      <c r="P189" s="138">
        <f>IF(O189&gt;0,O189-O188,0)</f>
        <v/>
      </c>
      <c r="Q189" s="68">
        <f>IF(O189&gt;0,P189/O188,0)</f>
        <v/>
      </c>
      <c r="R189" s="15">
        <f>IF(O189&gt;0,(O189-O$10)/O$10,0)</f>
        <v/>
      </c>
      <c r="S189" s="18">
        <f>IF(O189&gt;0,(((O189*0.7)*Q189)+((K189*0.9)*M189)+((G189*0.65)*I189)+((C189*0.6)*E189))/(O189+K189+G189+C189),0)</f>
        <v/>
      </c>
      <c r="T189" s="121">
        <f>IF(O189&gt;0,(S189*200)+T188,0)</f>
        <v/>
      </c>
      <c r="U189" s="121">
        <f>T189</f>
        <v/>
      </c>
      <c r="V189" s="134">
        <f>IF(T189&gt;0,(T189-T188)/T188,0)</f>
        <v/>
      </c>
      <c r="W189" s="21">
        <f>IF(T189&gt;0,(T189-T$11)/T$11,0)</f>
        <v/>
      </c>
      <c r="X189" s="18">
        <f>IF(T189&gt;0,((Q189+M189+I189+E189)/4),0)</f>
        <v/>
      </c>
      <c r="Y189" s="353" t="n">
        <v>50506.15</v>
      </c>
      <c r="Z189" s="15" t="n">
        <v>2e-06</v>
      </c>
      <c r="AA189" s="21">
        <f>Z189-$V189</f>
        <v/>
      </c>
      <c r="AC189" s="13" t="n">
        <v>258.89</v>
      </c>
      <c r="AD189" s="68">
        <f>IF(AC189&gt;0,((AC189-AC188)/AC188),0)</f>
        <v/>
      </c>
      <c r="AE189" s="68">
        <f>IF(AC189&gt;0,AD189-$V189,0)</f>
        <v/>
      </c>
      <c r="AF189" s="68">
        <f>IF(AC189&gt;0,(AC189-AF$10)/AF$10,0)</f>
        <v/>
      </c>
      <c r="AG189" s="68" t="n"/>
      <c r="AH189" s="15">
        <f>IF(AC189&gt;0,(AC189-AC$10)/AC$10,0)</f>
        <v/>
      </c>
      <c r="AJ189" s="13" t="n">
        <v>25.01</v>
      </c>
      <c r="AK189" s="68">
        <f>IF(AJ189&gt;0,((AJ189-AJ188)/AJ188),0)</f>
        <v/>
      </c>
      <c r="AL189" s="68">
        <f>IF(AJ189&gt;0,AK189-$V189,0)</f>
        <v/>
      </c>
      <c r="AM189" s="68">
        <f>IF(AJ189&gt;0,(AJ189-AM$10)/AM$10,0)</f>
        <v/>
      </c>
      <c r="AN189" s="68" t="n"/>
      <c r="AO189" s="15">
        <f>IF(AJ189&gt;0,(AJ189-AJ$10)/AJ$10,0)</f>
        <v/>
      </c>
      <c r="AQ189" s="13" t="n">
        <v>23.87</v>
      </c>
      <c r="AR189" s="68">
        <f>IF(AQ189&gt;0,((AQ189-AQ188)/AQ188),0)</f>
        <v/>
      </c>
      <c r="AS189" s="68">
        <f>IF(AQ189&gt;0,AR189-$V189,0)</f>
        <v/>
      </c>
      <c r="AT189" s="68">
        <f>IF(AQ189&gt;0,(AQ189-AT$10)/AT$10,0)</f>
        <v/>
      </c>
      <c r="AU189" s="68" t="n"/>
      <c r="AV189" s="15">
        <f>IF(AQ189&gt;0,(AQ189-AQ$10)/AQ$10,0)</f>
        <v/>
      </c>
      <c r="AX189" s="13" t="n">
        <v>232.07</v>
      </c>
      <c r="AY189" s="68">
        <f>IF(AX189&gt;0,((AX189-AX188)/AX188),0)</f>
        <v/>
      </c>
      <c r="AZ189" s="68">
        <f>IF(AX189&gt;0,AY189-$V189,0)</f>
        <v/>
      </c>
      <c r="BA189" s="68">
        <f>IF(AX189&gt;0,(AX189-BA$10)/BA$10,0)</f>
        <v/>
      </c>
      <c r="BB189" s="68" t="n"/>
      <c r="BC189" s="15">
        <f>IF(AX189&gt;0,(AX189-AX$10)/AX$10,0)</f>
        <v/>
      </c>
      <c r="BE189" s="13" t="n">
        <v>83.22</v>
      </c>
      <c r="BF189" s="68">
        <f>IF(BE189&gt;0,((BE189-BE188)/BE188),0)</f>
        <v/>
      </c>
      <c r="BG189" s="68">
        <f>IF(BE189&gt;0,BF189-$V189,0)</f>
        <v/>
      </c>
      <c r="BH189" s="68" t="n"/>
      <c r="BI189" s="68" t="n"/>
      <c r="BJ189" s="15">
        <f>IF(BE189&gt;0,(BE189-BE$10)/BE$10,0)</f>
        <v/>
      </c>
      <c r="BL189" s="13" t="n">
        <v>78.36</v>
      </c>
      <c r="BM189" s="68">
        <f>IF(BL189&gt;0,((BL189-BL188)/BL188),0)</f>
        <v/>
      </c>
      <c r="BN189" s="68">
        <f>IF(BL189&gt;0,BM189-$V189,0)</f>
        <v/>
      </c>
      <c r="BO189" s="68">
        <f>IF(BL189&gt;0,(BL189-BO$10)/BO$10,0)</f>
        <v/>
      </c>
      <c r="BP189" s="68" t="n"/>
      <c r="BQ189" s="15">
        <f>IF(BL189&gt;0,(BL189-BL$10)/BL$10,0)</f>
        <v/>
      </c>
      <c r="BS189" s="13" t="n">
        <v>45.71</v>
      </c>
      <c r="BT189" s="68">
        <f>IF(BS189&gt;0,((BS189-BS188)/BS188),0)</f>
        <v/>
      </c>
      <c r="BU189" s="68">
        <f>IF(BS189&gt;0,BT189-$V189,0)</f>
        <v/>
      </c>
      <c r="BV189" s="68">
        <f>IF(BS189&gt;0,(BS189-BV$10)/BV$10,0)</f>
        <v/>
      </c>
      <c r="BW189" s="68" t="n"/>
      <c r="BX189" s="15">
        <f>IF(BS189&gt;0,(BS189-BS$10)/BS$10,0)</f>
        <v/>
      </c>
      <c r="BZ189" s="13" t="n"/>
      <c r="CA189" s="68">
        <f>IF(BZ189&gt;0,((BZ189-BZ188)/BZ188),0)</f>
        <v/>
      </c>
      <c r="CB189" s="68">
        <f>IF(BZ189&gt;0,CA189-$V189,0)</f>
        <v/>
      </c>
      <c r="CC189" s="68">
        <f>IF(BZ189&gt;0,(BZ189-CC$10)/CC$10,0)</f>
        <v/>
      </c>
      <c r="CD189" s="68" t="n"/>
      <c r="CE189" s="15">
        <f>IF(BZ189&gt;0,(BZ189-BZ$10)/BZ$10,0)</f>
        <v/>
      </c>
      <c r="CG189" s="13" t="n">
        <v>30.98</v>
      </c>
      <c r="CH189" s="68">
        <f>IF(CG189&gt;0,((CG189-CG188)/CG188),0)</f>
        <v/>
      </c>
      <c r="CI189" s="68">
        <f>IF(CG189&gt;0,CH189-$V189,0)</f>
        <v/>
      </c>
      <c r="CJ189" s="68">
        <f>IF(CG189&gt;0,(CG189-CJ$10)/CJ$10,0)</f>
        <v/>
      </c>
      <c r="CK189" s="68" t="n"/>
      <c r="CL189" s="15">
        <f>IF(CG189&gt;0,(CG189-CG$10)/CG$10,0)</f>
        <v/>
      </c>
      <c r="CN189" s="13" t="n">
        <v>34.58</v>
      </c>
      <c r="CO189" s="68">
        <f>IF(CN189&gt;0,((CN189-CN188)/CN188),0)</f>
        <v/>
      </c>
      <c r="CP189" s="68">
        <f>IF(CN189&gt;0,CO189-$V189,0)</f>
        <v/>
      </c>
      <c r="CQ189" s="68">
        <f>IF(CN189&gt;0,(CN189-CQ$10)/CQ$10,0)</f>
        <v/>
      </c>
      <c r="CR189" s="68" t="n"/>
      <c r="CS189" s="15">
        <f>IF(CN189&gt;0,(CN189-CN$10)/CN$10,0)</f>
        <v/>
      </c>
      <c r="CU189" s="13" t="n">
        <v>40.4</v>
      </c>
      <c r="CV189" s="68">
        <f>IF(CU189&gt;0,((CU189-CU188)/CU188),0)</f>
        <v/>
      </c>
      <c r="CW189" s="68">
        <f>IF(CU189&gt;0,CV189-$V189,0)</f>
        <v/>
      </c>
      <c r="CX189" s="68">
        <f>IF(CU189&gt;0,(CU189-CX$10)/CX$10,0)</f>
        <v/>
      </c>
      <c r="CY189" s="68" t="n"/>
      <c r="CZ189" s="15">
        <f>IF(CU189&gt;0,(CU189-CU$10)/CU$10,0)</f>
        <v/>
      </c>
      <c r="DB189" s="13" t="n">
        <v>20.33</v>
      </c>
      <c r="DC189" s="68">
        <f>IF(DB189&gt;0,((DB189-DB188)/DB188),0)</f>
        <v/>
      </c>
      <c r="DD189" s="68">
        <f>IF(DB189&gt;0,DC189-$V189,0)</f>
        <v/>
      </c>
      <c r="DE189" s="68">
        <f>IF(DB189&gt;0,(DB189-DE$10)/DE$10,0)</f>
        <v/>
      </c>
      <c r="DF189" s="68" t="n"/>
      <c r="DG189" s="15">
        <f>IF(DB189&gt;0,(DB189-DB$10)/DB$10,0)</f>
        <v/>
      </c>
      <c r="DI189" s="13" t="n">
        <v>51.08</v>
      </c>
      <c r="DJ189" s="68">
        <f>IF(DI189&gt;0,((DI189-DI188)/DI188),0)</f>
        <v/>
      </c>
      <c r="DK189" s="68">
        <f>IF(DI189&gt;0,DJ189-$V189,0)</f>
        <v/>
      </c>
      <c r="DL189" s="68">
        <f>IF(DI189&gt;0,(DI189-DL$10)/DL$10,0)</f>
        <v/>
      </c>
      <c r="DM189" s="68" t="n"/>
      <c r="DN189" s="15">
        <f>IF(DI189&gt;0,(DI189-DI$10)/DI$10,0)</f>
        <v/>
      </c>
      <c r="DP189" s="13" t="n">
        <v>47.2</v>
      </c>
      <c r="DQ189" s="68">
        <f>IF(DP189&gt;0,((DP189-DP188)/DP188),0)</f>
        <v/>
      </c>
      <c r="DR189" s="68">
        <f>IF(DP189&gt;0,DQ189-$V189,0)</f>
        <v/>
      </c>
      <c r="DS189" s="68" t="n"/>
      <c r="DT189" s="68" t="n"/>
      <c r="DU189" s="15">
        <f>IF(DP189&gt;0,(DP189-DP$10)/DP$10,0)</f>
        <v/>
      </c>
      <c r="DV189" s="18" t="n"/>
      <c r="DW189" s="13" t="n">
        <v>41.38</v>
      </c>
      <c r="DX189" s="68">
        <f>IF(DW189&gt;0,((DW189-DW188)/DW188),0)</f>
        <v/>
      </c>
      <c r="DY189" s="68">
        <f>IF(DW189&gt;0,DX189-$V189,0)</f>
        <v/>
      </c>
      <c r="DZ189" s="68">
        <f>IF(DW189&gt;0,(DW189-DZ$10)/DZ$10,0)</f>
        <v/>
      </c>
      <c r="EA189" s="68" t="n"/>
      <c r="EB189" s="15">
        <f>IF(DW189&gt;0,(DW189-DW$10)/DW$10,0)</f>
        <v/>
      </c>
      <c r="ED189" s="13" t="n">
        <v>42.64</v>
      </c>
      <c r="EE189" s="68">
        <f>IF(ED189&gt;0,((ED189-ED188)/ED188),0)</f>
        <v/>
      </c>
      <c r="EF189" s="68">
        <f>IF(ED189&gt;0,EE189-$V189,0)</f>
        <v/>
      </c>
      <c r="EG189" s="68">
        <f>IF(ED189&gt;0,(ED189-EG$10)/EG$10,0)</f>
        <v/>
      </c>
      <c r="EH189" s="68" t="n"/>
      <c r="EI189" s="15">
        <f>IF(ED189&gt;0,(ED189-ED$10)/ED$10,0)</f>
        <v/>
      </c>
      <c r="EK189" s="13" t="n">
        <v>147.81</v>
      </c>
      <c r="EL189" s="68">
        <f>IF(EK189&gt;0,((EK189-EK188)/EK188),0)</f>
        <v/>
      </c>
      <c r="EM189" s="68">
        <f>IF(EK189&gt;0,EL189-$V189,0)</f>
        <v/>
      </c>
      <c r="EN189" s="68">
        <f>IF(EK189&gt;0,(EK189-EN$10)/EN$10,0)</f>
        <v/>
      </c>
      <c r="EO189" s="68" t="n"/>
      <c r="EP189" s="15">
        <f>IF(EK189&gt;0,(EK189-EK$10)/EK$10,0)</f>
        <v/>
      </c>
      <c r="ER189" s="13" t="n">
        <v>42.07</v>
      </c>
      <c r="ES189" s="68">
        <f>IF(ER189&gt;0,((ER189-ER188)/ER188),0)</f>
        <v/>
      </c>
      <c r="ET189" s="68">
        <f>IF(ER189&gt;0,ES189-$V189,0)</f>
        <v/>
      </c>
      <c r="EU189" s="68">
        <f>IF(ER189&gt;0,(ER189-EU$10)/EU$10,0)</f>
        <v/>
      </c>
      <c r="EV189" s="68" t="n"/>
      <c r="EW189" s="15">
        <f>IF(ER189&gt;0,(ER189-ER$10)/ER$10,0)</f>
        <v/>
      </c>
      <c r="EY189" s="13" t="n">
        <v>50.47</v>
      </c>
      <c r="EZ189" s="68">
        <f>IF(EY189&gt;0,((EY189-EY188)/EY188),0)</f>
        <v/>
      </c>
      <c r="FA189" s="68">
        <f>IF(EY189&gt;0,EZ189-$V189,0)</f>
        <v/>
      </c>
      <c r="FB189" s="68" t="n"/>
      <c r="FC189" s="68" t="n"/>
      <c r="FD189" s="15">
        <f>IF(EY189&gt;0,(EY189-EY$10)/EY$10,0)</f>
        <v/>
      </c>
      <c r="FF189" s="13" t="n">
        <v>61.32</v>
      </c>
      <c r="FG189" s="68">
        <f>IF(FF189&gt;0,((FF189-FF188)/FF188),0)</f>
        <v/>
      </c>
      <c r="FH189" s="68">
        <f>IF(FF189&gt;0,FG189-$V189,0)</f>
        <v/>
      </c>
      <c r="FI189" s="68">
        <f>IF(FF189&gt;0,(FF189-FI$10)/FI$10,0)</f>
        <v/>
      </c>
      <c r="FJ189" s="68" t="n"/>
      <c r="FK189" s="15">
        <f>IF(FF189&gt;0,(FF189-FF$10)/FF$10,0)</f>
        <v/>
      </c>
      <c r="FM189" s="13" t="n">
        <v>202.58</v>
      </c>
      <c r="FN189" s="68">
        <f>IF(FM189&gt;0,((FM189-FM188)/FM188),0)</f>
        <v/>
      </c>
      <c r="FO189" s="68">
        <f>IF(FM189&gt;0,FN189-$V189,0)</f>
        <v/>
      </c>
      <c r="FP189" s="68">
        <f>IF(FM189&gt;0,(FM189-FP$10)/FP$10,0)</f>
        <v/>
      </c>
      <c r="FQ189" s="68" t="n"/>
      <c r="FR189" s="15">
        <f>IF(FM189&gt;0,(FM189-FM$10)/FM$10,0)</f>
        <v/>
      </c>
      <c r="FT189" s="13" t="n">
        <v>92.11</v>
      </c>
      <c r="FU189" s="68">
        <f>IF(FT189&gt;0,((FT189-FT188)/FT188),0)</f>
        <v/>
      </c>
      <c r="FV189" s="68">
        <f>IF(FT189&gt;0,FU189-$V189,0)</f>
        <v/>
      </c>
      <c r="FW189" s="68">
        <f>IF(FT189&gt;0,(FT189-FW$10)/FW$10,0)</f>
        <v/>
      </c>
      <c r="FX189" s="68" t="n"/>
      <c r="FY189" s="15">
        <f>IF(FT189&gt;0,(FT189-FT$10)/FT$10,0)</f>
        <v/>
      </c>
      <c r="GA189" s="13" t="n">
        <v>18.62</v>
      </c>
      <c r="GB189" s="68">
        <f>IF(GA189&gt;0,((GA189-GA188)/GA188),0)</f>
        <v/>
      </c>
      <c r="GC189" s="68">
        <f>IF(GA189&gt;0,GB189-$V189,0)</f>
        <v/>
      </c>
      <c r="GD189" s="68" t="n"/>
      <c r="GE189" s="68" t="n"/>
      <c r="GF189" s="15">
        <f>IF(GA189&gt;0,(GA189-GA$10)/GA$10,0)</f>
        <v/>
      </c>
      <c r="GG189" s="18" t="n"/>
      <c r="GH189" s="13" t="n">
        <v>21.33</v>
      </c>
      <c r="GI189" s="68">
        <f>IF(GH189&gt;0,((GH189-GH188)/GH188),0)</f>
        <v/>
      </c>
      <c r="GJ189" s="68">
        <f>IF(GH189&gt;0,GI189-$V189,0)</f>
        <v/>
      </c>
      <c r="GK189" s="68">
        <f>IF(GH189&gt;0,(GH189-GK$10)/GK$10,0)</f>
        <v/>
      </c>
      <c r="GL189" s="68" t="n"/>
      <c r="GM189" s="15">
        <f>IF(GH189&gt;0,(GH189-GH$10)/GH$10,0)</f>
        <v/>
      </c>
      <c r="GO189" s="13" t="n">
        <v>26.58</v>
      </c>
      <c r="GP189" s="68">
        <f>IF(GO189&gt;0,((GO189-GO188)/GO188),0)</f>
        <v/>
      </c>
      <c r="GQ189" s="68">
        <f>IF(GO189&gt;0,GP189-$V189,0)</f>
        <v/>
      </c>
      <c r="GR189" s="68" t="n"/>
      <c r="GS189" s="68" t="n"/>
      <c r="GT189" s="15">
        <f>IF(GO189&gt;0,(GO189-GO$10)/GO$10,0)</f>
        <v/>
      </c>
      <c r="GV189" s="13" t="n">
        <v>16.7</v>
      </c>
      <c r="GW189" s="68">
        <f>IF(GV189&gt;0,((GV189-GV188)/GV188),0)</f>
        <v/>
      </c>
      <c r="GX189" s="68">
        <f>IF(GV189&gt;0,GW189-$V189,0)</f>
        <v/>
      </c>
      <c r="GY189" s="68">
        <f>IF(GV189&gt;0,(GV189-GY$10)/GY$10,0)</f>
        <v/>
      </c>
      <c r="GZ189" s="68" t="n"/>
      <c r="HA189" s="15">
        <f>IF(GV189&gt;0,(GV189-GV$10)/GV$10,0)</f>
        <v/>
      </c>
      <c r="HD189" s="13" t="n">
        <v>426.07</v>
      </c>
      <c r="HE189" s="68">
        <f>IF(HD189&gt;0,((HD189-HD188)/HD188),0)</f>
        <v/>
      </c>
      <c r="HF189" s="68">
        <f>IF(HD189&gt;0,HE189-$V189,0)</f>
        <v/>
      </c>
      <c r="HG189" s="68">
        <f>IF(HD189&gt;0,(HD189-HG$10)/HG$10,0)</f>
        <v/>
      </c>
      <c r="HH189" s="68" t="n"/>
      <c r="HI189" s="15">
        <f>IF(HD189&gt;0,(HD189-HD$10)/HD$10,0)</f>
        <v/>
      </c>
      <c r="HK189" s="13" t="n">
        <v>80.77</v>
      </c>
      <c r="HL189" s="68">
        <f>IF(HK189&gt;0,((HK189-HK188)/HK188),0)</f>
        <v/>
      </c>
      <c r="HM189" s="68">
        <f>IF(HK189&gt;0,HL189-$V189,0)</f>
        <v/>
      </c>
      <c r="HN189" s="68">
        <f>IF(HK189&gt;0,(HK189-HN$10)/HN$10,0)</f>
        <v/>
      </c>
      <c r="HO189" s="68" t="n"/>
      <c r="HP189" s="15">
        <f>IF(HK189&gt;0,(HK189-HK$10)/HK$10,0)</f>
        <v/>
      </c>
      <c r="HR189" s="13" t="n">
        <v>112.84</v>
      </c>
      <c r="HS189" s="68">
        <f>IF(HR189&gt;0,((HR189-HR188)/HR188),0)</f>
        <v/>
      </c>
      <c r="HT189" s="68">
        <f>IF(HR189&gt;0,HS189-$V189,0)</f>
        <v/>
      </c>
      <c r="HU189" s="68">
        <f>IF(HR189&gt;0,(HR189-HU$10)/HU$10,0)</f>
        <v/>
      </c>
      <c r="HV189" s="68" t="n"/>
      <c r="HW189" s="15">
        <f>IF(HR189&gt;0,(HR189-HR$10)/HR$10,0)</f>
        <v/>
      </c>
      <c r="HY189" s="13" t="n">
        <v>176.6</v>
      </c>
      <c r="HZ189" s="68">
        <f>IF(HY189&gt;0,((HY189-HY188)/HY188),0)</f>
        <v/>
      </c>
      <c r="IA189" s="68">
        <f>IF(HY189&gt;0,HZ189-$V189,0)</f>
        <v/>
      </c>
      <c r="IB189" s="68">
        <f>IF(HY189&gt;0,(HY189-IB$10)/IB$10,0)</f>
        <v/>
      </c>
      <c r="IC189" s="68" t="n"/>
      <c r="ID189" s="15">
        <f>IF(HY189&gt;0,(HY189-HY$10)/HY$10,0)</f>
        <v/>
      </c>
      <c r="IF189" s="13" t="n">
        <v>344.94</v>
      </c>
      <c r="IG189" s="68">
        <f>IF(IF189&gt;0,((IF189-IF188)/IF188),0)</f>
        <v/>
      </c>
      <c r="IH189" s="68">
        <f>IF(IF189&gt;0,IG189-$V189,0)</f>
        <v/>
      </c>
      <c r="II189" s="68">
        <f>IF(IF189&gt;0,(IF189-II$10)/II$10,0)</f>
        <v/>
      </c>
      <c r="IJ189" s="68" t="n"/>
      <c r="IK189" s="15">
        <f>IF(IF189&gt;0,(IF189-IF$10)/IF$10,0)</f>
        <v/>
      </c>
      <c r="IM189" s="13" t="n">
        <v>274.86</v>
      </c>
      <c r="IN189" s="68">
        <f>IF(IM189&gt;0,((IM189-IM188)/IM188),0)</f>
        <v/>
      </c>
      <c r="IO189" s="68">
        <f>IF(IM189&gt;0,IN189-$V189,0)</f>
        <v/>
      </c>
      <c r="IP189" s="68">
        <f>IF(IM189&gt;0,(IM189-IP$10)/IP$10,0)</f>
        <v/>
      </c>
      <c r="IQ189" s="68" t="n"/>
      <c r="IR189" s="15">
        <f>IF(IM189&gt;0,(IM189-IM$10)/IM$10,0)</f>
        <v/>
      </c>
      <c r="IT189" s="13" t="n">
        <v>86.23999999999999</v>
      </c>
      <c r="IU189" s="68">
        <f>IF(IT189&gt;0,((IT189-IT188)/IT188),0)</f>
        <v/>
      </c>
      <c r="IV189" s="68">
        <f>IF(IT189&gt;0,IU189-$V189,0)</f>
        <v/>
      </c>
      <c r="IW189" s="68">
        <f>IF(IT189&gt;0,(IT189-IW$10)/IW$10,0)</f>
        <v/>
      </c>
      <c r="IX189" s="68" t="n"/>
      <c r="IY189" s="15">
        <f>IF(IT189&gt;0,(IT189-IT$10)/IT$10,0)</f>
        <v/>
      </c>
      <c r="JA189" s="13" t="n">
        <v>778.38</v>
      </c>
      <c r="JB189" s="68">
        <f>IF(JA189&gt;0,((JA189-JA188)/JA188),0)</f>
        <v/>
      </c>
      <c r="JC189" s="68">
        <f>IF(JA189&gt;0,JB189-$V189,0)</f>
        <v/>
      </c>
      <c r="JD189" s="68">
        <f>IF(JA189&gt;0,(JA189-JD$10)/JD$10,0)</f>
        <v/>
      </c>
      <c r="JE189" s="68" t="n"/>
      <c r="JF189" s="15">
        <f>IF(JA189&gt;0,(JA189-JA$10)/JA$10,0)</f>
        <v/>
      </c>
      <c r="JH189" s="13" t="n">
        <v>517.9299999999999</v>
      </c>
      <c r="JI189" s="68">
        <f>IF(JH189&gt;0,((JH189-JH188)/JH188),0)</f>
        <v/>
      </c>
      <c r="JJ189" s="68">
        <f>IF(JH189&gt;0,JI189-$V189,0)</f>
        <v/>
      </c>
      <c r="JK189" s="68">
        <f>IF(JH189&gt;0,(JH189-JK$10)/JK$10,0)</f>
        <v/>
      </c>
      <c r="JL189" s="68" t="n"/>
      <c r="JM189" s="15">
        <f>IF(JH189&gt;0,(JH189-JH$10)/JH$10,0)</f>
        <v/>
      </c>
      <c r="JO189" s="13" t="n">
        <v>30.91</v>
      </c>
      <c r="JP189" s="68">
        <f>IF(JO189&gt;0,((JO189-JO188)/JO188),0)</f>
        <v/>
      </c>
      <c r="JQ189" s="68">
        <f>IF(JO189&gt;0,JP189-$V189,0)</f>
        <v/>
      </c>
      <c r="JR189" s="68">
        <f>IF(JO189&gt;0,(JO189-JR$10)/JR$10,0)</f>
        <v/>
      </c>
      <c r="JS189" s="68" t="n"/>
      <c r="JT189" s="15">
        <f>IF(JO189&gt;0,(JO189-JO$10)/JO$10,0)</f>
        <v/>
      </c>
      <c r="JV189" s="13" t="n">
        <v>2.67</v>
      </c>
      <c r="JW189" s="68">
        <f>IF(JV189&gt;0,((JV189-JV188)/JV188),0)</f>
        <v/>
      </c>
      <c r="JX189" s="68">
        <f>IF(JV189&gt;0,JW189-$V189,0)</f>
        <v/>
      </c>
      <c r="JY189" s="68">
        <f>IF(JV189&gt;0,(JV189-JY$10)/JY$10,0)</f>
        <v/>
      </c>
      <c r="JZ189" s="68" t="n"/>
      <c r="KA189" s="15">
        <f>IF(JV189&gt;0,(JV189-JV$10)/JV$10,0)</f>
        <v/>
      </c>
      <c r="KC189" s="13" t="n">
        <v>23.48</v>
      </c>
      <c r="KD189" s="68">
        <f>IF(KC189&gt;0,((KC189-KC188)/KC188),0)</f>
        <v/>
      </c>
      <c r="KE189" s="68">
        <f>IF(KC189&gt;0,KD189-$V189,0)</f>
        <v/>
      </c>
      <c r="KF189" s="68">
        <f>IF(KC189&gt;0,(KC189-KF$10)/KF$10,0)</f>
        <v/>
      </c>
      <c r="KG189" s="68" t="n"/>
      <c r="KH189" s="15">
        <f>IF(KC189&gt;0,(KC189-KC$10)/KC$10,0)</f>
        <v/>
      </c>
      <c r="KI189" s="18" t="n"/>
      <c r="KJ189" s="13" t="n">
        <v>169.56</v>
      </c>
      <c r="KK189" s="68">
        <f>IF(KJ189&gt;0,((KJ189-KJ188)/KJ188),0)</f>
        <v/>
      </c>
      <c r="KL189" s="68">
        <f>IF(KJ189&gt;0,KK189-$V189,0)</f>
        <v/>
      </c>
      <c r="KM189" s="68">
        <f>IF(KJ189&gt;0,(KJ189-KM$10)/KM$10,0)</f>
        <v/>
      </c>
      <c r="KN189" s="68" t="n"/>
      <c r="KO189" s="15">
        <f>IF(KJ189&gt;0,(KJ189-KJ$10)/KJ$10,0)</f>
        <v/>
      </c>
      <c r="KQ189" s="13" t="n">
        <v>1.86</v>
      </c>
      <c r="KR189" s="68">
        <f>IF(KQ189&gt;0,((KQ189-KQ188)/KQ188),0)</f>
        <v/>
      </c>
      <c r="KS189" s="68">
        <f>IF(KQ189&gt;0,KR189-$V189,0)</f>
        <v/>
      </c>
      <c r="KT189" s="68">
        <f>IF(KQ189&gt;0,(KQ189-KT$10)/KT$10,0)</f>
        <v/>
      </c>
      <c r="KU189" s="68" t="n"/>
      <c r="KV189" s="15">
        <f>IF(KQ189&gt;0,(KQ189-KQ$10)/KQ$10,0)</f>
        <v/>
      </c>
      <c r="KW189" s="18" t="n"/>
      <c r="KX189" s="13" t="n">
        <v>57.05</v>
      </c>
      <c r="KY189" s="68">
        <f>IF(KX189&gt;0,((KX189-KX188)/KX188),0)</f>
        <v/>
      </c>
      <c r="KZ189" s="68">
        <f>IF(KX189&gt;0,KY189-$V189,0)</f>
        <v/>
      </c>
      <c r="LA189" s="68">
        <f>IF(KX189&gt;0,(KX189-LA$10)/LA$10,0)</f>
        <v/>
      </c>
      <c r="LB189" s="68" t="n"/>
      <c r="LC189" s="15">
        <f>IF(KX189&gt;0,(KX189-KX$10)/KX$10,0)</f>
        <v/>
      </c>
      <c r="LD189" s="18" t="n"/>
      <c r="LE189" s="13" t="n">
        <v>49.17</v>
      </c>
      <c r="LF189" s="68">
        <f>IF(LE189&gt;0,((LE189-LE188)/LE188),0)</f>
        <v/>
      </c>
      <c r="LG189" s="68">
        <f>IF(LE189&gt;0,LF189-$V189,0)</f>
        <v/>
      </c>
      <c r="LH189" s="68">
        <f>IF(LE189&gt;0,(LE189-LH$10)/LH$10,0)</f>
        <v/>
      </c>
      <c r="LI189" s="68" t="n"/>
      <c r="LJ189" s="15">
        <f>IF(LE189&gt;0,(LE189-LE$10)/LE$10,0)</f>
        <v/>
      </c>
      <c r="LL189" s="13" t="n">
        <v>161.24</v>
      </c>
      <c r="LM189" s="68">
        <f>IF(LL189&gt;0,((LL189-LL188)/LL188),0)</f>
        <v/>
      </c>
      <c r="LN189" s="68">
        <f>IF(LL189&gt;0,LM189-$V189,0)</f>
        <v/>
      </c>
      <c r="LO189" s="68">
        <f>IF(LL189&gt;0,(LL189-LO$10)/LO$10,0)</f>
        <v/>
      </c>
      <c r="LP189" s="68" t="n"/>
      <c r="LQ189" s="15">
        <f>IF(LL189&gt;0,(LL189-LL$10)/LL$10,0)</f>
        <v/>
      </c>
      <c r="LS189" s="13" t="n">
        <v>23.47</v>
      </c>
      <c r="LT189" s="68">
        <f>IF(LS189&gt;0,((LS189-LS188)/LS188),0)</f>
        <v/>
      </c>
      <c r="LU189" s="68">
        <f>IF(LS189&gt;0,LT189-$V189,0)</f>
        <v/>
      </c>
      <c r="LV189" s="68" t="n"/>
      <c r="LW189" s="68" t="n"/>
      <c r="LX189" s="15">
        <f>IF(LS189&gt;0,(LS189-LS$10)/LS$10,0)</f>
        <v/>
      </c>
      <c r="LZ189" s="13" t="n">
        <v>16.97</v>
      </c>
      <c r="MA189" s="68">
        <f>IF(LZ189&gt;0,((LZ189-LZ188)/LZ188),0)</f>
        <v/>
      </c>
      <c r="MB189" s="68">
        <f>IF(LZ189&gt;0,MA189-$V189,0)</f>
        <v/>
      </c>
      <c r="MC189" s="68">
        <f>IF(LZ189&gt;0,(LZ189-MC$10)/MC$10,0)</f>
        <v/>
      </c>
      <c r="MD189" s="68" t="n"/>
      <c r="ME189" s="15">
        <f>IF(LZ189&gt;0,(LZ189-LZ$10)/LZ$10,0)</f>
        <v/>
      </c>
      <c r="MG189" s="13" t="n">
        <v>135.01</v>
      </c>
      <c r="MH189" s="68">
        <f>IF(MG189&gt;0,((MG189-MG188)/MG188),0)</f>
        <v/>
      </c>
      <c r="MI189" s="68">
        <f>IF(MG189&gt;0,MH189-$V189,0)</f>
        <v/>
      </c>
      <c r="MJ189" s="68">
        <f>IF(MG189&gt;0,(MG189-MJ$10)/MJ$10,0)</f>
        <v/>
      </c>
      <c r="MK189" s="68" t="n"/>
      <c r="ML189" s="15">
        <f>IF(MG189&gt;0,(MG189-MG$10)/MG$10,0)</f>
        <v/>
      </c>
      <c r="MN189" s="13" t="n">
        <v>174.54</v>
      </c>
      <c r="MO189" s="68">
        <f>IF(MN189&gt;0,((MN189-MN188)/MN188),0)</f>
        <v/>
      </c>
      <c r="MP189" s="68">
        <f>IF(MN189&gt;0,MO189-$V189,0)</f>
        <v/>
      </c>
      <c r="MQ189" s="68">
        <f>IF(MN189&gt;0,(MN189-MQ$10)/MQ$10,0)</f>
        <v/>
      </c>
      <c r="MR189" s="68" t="n"/>
      <c r="MS189" s="15">
        <f>IF(MN189&gt;0,(MN189-MN$10)/MN$10,0)</f>
        <v/>
      </c>
      <c r="MU189" s="13" t="n">
        <v>18.31</v>
      </c>
      <c r="MV189" s="68">
        <f>IF(MU189&gt;0,((MU189-MU188)/MU188),0)</f>
        <v/>
      </c>
      <c r="MW189" s="68">
        <f>IF(MU189&gt;0,MV189-$V189,0)</f>
        <v/>
      </c>
      <c r="MX189" s="68">
        <f>IF(MU189&gt;0,(MU189-MX$10)/MX$10,0)</f>
        <v/>
      </c>
      <c r="MY189" s="68" t="n"/>
      <c r="MZ189" s="15">
        <f>IF(MU189&gt;0,(MU189-MU$10)/MU$10,0)</f>
        <v/>
      </c>
      <c r="NB189" s="13" t="n">
        <v>301.2</v>
      </c>
      <c r="NC189" s="68">
        <f>IF(NB189&gt;0,((NB189-NB188)/NB188),0)</f>
        <v/>
      </c>
      <c r="ND189" s="68">
        <f>IF(NB189&gt;0,NC189-$V189,0)</f>
        <v/>
      </c>
      <c r="NE189" s="68">
        <f>IF(NB189&gt;0,(NB189-NE$10)/NE$10,0)</f>
        <v/>
      </c>
      <c r="NF189" s="68" t="n"/>
      <c r="NG189" s="15">
        <f>IF(NB189&gt;0,(NB189-NB$10)/NB$10,0)</f>
        <v/>
      </c>
      <c r="NI189" s="13" t="n">
        <v>10.99</v>
      </c>
      <c r="NJ189" s="68">
        <f>IF(NI189&gt;0,((NI189-NI188)/NI188),0)</f>
        <v/>
      </c>
      <c r="NK189" s="68">
        <f>IF(NI189&gt;0,NJ189-$V189,0)</f>
        <v/>
      </c>
      <c r="NL189" s="68">
        <f>IF(NI189&gt;0,(NI189-NL$10)/NL$10,0)</f>
        <v/>
      </c>
      <c r="NM189" s="68" t="n"/>
      <c r="NN189" s="15">
        <f>IF(NI189&gt;0,(NI189-NI$10)/NI$10,0)</f>
        <v/>
      </c>
      <c r="NP189" s="13" t="n">
        <v>624.36</v>
      </c>
      <c r="NQ189" s="68">
        <f>IF(NP189&gt;0,((NP189-NP188)/NP188),0)</f>
        <v/>
      </c>
      <c r="NR189" s="68">
        <f>IF(NP189&gt;0,NQ189-$V189,0)</f>
        <v/>
      </c>
      <c r="NS189" s="68">
        <f>IF(NP189&gt;0,(NP189-NS$10)/NS$10,0)</f>
        <v/>
      </c>
      <c r="NT189" s="68" t="n"/>
      <c r="NU189" s="15">
        <f>IF(NP189&gt;0,(NP189-NP$10)/NP$10,0)</f>
        <v/>
      </c>
      <c r="NW189" s="13" t="n">
        <v>254.72</v>
      </c>
      <c r="NX189" s="68">
        <f>IF(NW189&gt;0,((NW189-NW188)/NW188),0)</f>
        <v/>
      </c>
      <c r="NY189" s="68">
        <f>IF(NW189&gt;0,NX189-$V189,0)</f>
        <v/>
      </c>
      <c r="NZ189" s="68">
        <f>IF(NW189&gt;0,(NW189-NZ$10)/NZ$10,0)</f>
        <v/>
      </c>
      <c r="OA189" s="68" t="n"/>
      <c r="OB189" s="15">
        <f>IF(NW189&gt;0,(NW189-NW$10)/NW$10,0)</f>
        <v/>
      </c>
      <c r="OD189" s="13" t="n">
        <v>3.035</v>
      </c>
      <c r="OE189" s="68">
        <f>IF(OD189&gt;0,((OD189-OD188)/OD188),0)</f>
        <v/>
      </c>
      <c r="OF189" s="68">
        <f>IF(OD189&gt;0,OE189-$V189,0)</f>
        <v/>
      </c>
      <c r="OG189" s="68">
        <f>IF(OD189&gt;0,(OD189-OG$10)/OG$10,0)</f>
        <v/>
      </c>
      <c r="OH189" s="68" t="n"/>
      <c r="OI189" s="15">
        <f>IF(OD189&gt;0,(OD189-OD$10)/OD$10,0)</f>
        <v/>
      </c>
      <c r="OK189" s="13" t="n">
        <v>294.97</v>
      </c>
      <c r="OL189" s="68">
        <f>IF(OK189&gt;0,((OK189-OK188)/OK188),0)</f>
        <v/>
      </c>
      <c r="OM189" s="68">
        <f>IF(OK189&gt;0,OL189-$V189,0)</f>
        <v/>
      </c>
      <c r="ON189" s="68">
        <f>IF(OK189&gt;0,(OK189-ON$10)/ON$10,0)</f>
        <v/>
      </c>
      <c r="OO189" s="68" t="n"/>
      <c r="OP189" s="15">
        <f>IF(OK189&gt;0,(OK189-OK$10)/OK$10,0)</f>
        <v/>
      </c>
      <c r="OR189" s="13" t="n">
        <v>5.79</v>
      </c>
      <c r="OS189" s="68">
        <f>IF(OR189&gt;0,((OR189-OR188)/OR188),0)</f>
        <v/>
      </c>
      <c r="OT189" s="68">
        <f>IF(OR189&gt;0,OS189-$V189,0)</f>
        <v/>
      </c>
      <c r="OU189" s="68">
        <f>IF(OR189&gt;0,(OR189-OU$10)/OU$10,0)</f>
        <v/>
      </c>
      <c r="OV189" s="68" t="n"/>
      <c r="OW189" s="15">
        <f>IF(OR189&gt;0,(OR189-OR$10)/OR$10,0)</f>
        <v/>
      </c>
      <c r="OY189" s="13" t="n">
        <v>158.22</v>
      </c>
      <c r="OZ189" s="68">
        <f>IF(OY189&gt;0,((OY189-OY188)/OY188),0)</f>
        <v/>
      </c>
      <c r="PA189" s="68">
        <f>IF(OY189&gt;0,OZ189-$V189,0)</f>
        <v/>
      </c>
      <c r="PB189" s="68">
        <f>IF(OY189&gt;0,(OY189-PB$10)/PB$10,0)</f>
        <v/>
      </c>
      <c r="PC189" s="68" t="n"/>
      <c r="PD189" s="15">
        <f>IF(OY189&gt;0,(OY189-OY$10)/OY$10,0)</f>
        <v/>
      </c>
      <c r="PE189" s="18" t="n"/>
      <c r="PF189" s="13" t="n">
        <v>283.94</v>
      </c>
      <c r="PG189" s="68">
        <f>IF(PF189&gt;0,((PF189-PF188)/PF188),0)</f>
        <v/>
      </c>
      <c r="PH189" s="68">
        <f>IF(PF189&gt;0,PG189-$V189,0)</f>
        <v/>
      </c>
      <c r="PI189" s="68">
        <f>IF(PF189&gt;0,(PF189-PI$10)/PI$10,0)</f>
        <v/>
      </c>
      <c r="PJ189" s="68" t="n"/>
      <c r="PK189" s="15">
        <f>IF(PF189&gt;0,(PF189-PF$10)/PF$10,0)</f>
        <v/>
      </c>
      <c r="PM189" s="13" t="n"/>
      <c r="PN189" s="68">
        <f>IF(PM189&gt;0,((PM189-PM188)/PM188),0)</f>
        <v/>
      </c>
      <c r="PO189" s="68">
        <f>PN189-$V189</f>
        <v/>
      </c>
      <c r="PP189" s="68">
        <f>IF(PM189&gt;0,(PM189-PP$10)/PP$10,0)</f>
        <v/>
      </c>
      <c r="PQ189" s="68" t="n"/>
      <c r="PR189" s="15">
        <f>IF(PM189&gt;0,(PM189-PM$10)/PM$10,0)</f>
        <v/>
      </c>
      <c r="PT189" s="13" t="n">
        <v>14.9</v>
      </c>
      <c r="PU189" s="68">
        <f>IF(PT189&gt;0,((PT189-PT188)/PT188),0)</f>
        <v/>
      </c>
      <c r="PV189" s="68">
        <f>IF(PT189&gt;0,PU189-$V189,0)</f>
        <v/>
      </c>
      <c r="PW189" s="68">
        <f>IF(PT189&gt;0,(PT189-PW$10)/PW$10,0)</f>
        <v/>
      </c>
      <c r="PX189" s="68" t="n"/>
      <c r="PY189" s="15">
        <f>IF(PT189&gt;0,(PT189-PT$10)/PT$10,0)</f>
        <v/>
      </c>
      <c r="QA189" s="13" t="n">
        <v>334.12</v>
      </c>
      <c r="QB189" s="68">
        <f>IF(QA189&gt;0,((QA189-QA188)/QA188),0)</f>
        <v/>
      </c>
      <c r="QC189" s="68">
        <f>IF(QA189&gt;0,QB189-$V189,0)</f>
        <v/>
      </c>
      <c r="QD189" s="68">
        <f>IF(QA189&gt;0,(QA189-QD$10)/QD$10,0)</f>
        <v/>
      </c>
      <c r="QE189" s="68" t="n"/>
      <c r="QF189" s="15">
        <f>IF(QA189&gt;0,(QA189-QA$10)/QA$10,0)</f>
        <v/>
      </c>
      <c r="QH189" s="13" t="n">
        <v>1.67</v>
      </c>
      <c r="QI189" s="68">
        <f>IF(QH189&gt;0,((QH189-QH188)/QH188),0)</f>
        <v/>
      </c>
      <c r="QJ189" s="68">
        <f>IF(QH189&gt;0,QI189-$V189,0)</f>
        <v/>
      </c>
      <c r="QK189" s="68">
        <f>IF(QH189&gt;0,(QH189-QK$10)/QK$10,0)</f>
        <v/>
      </c>
      <c r="QL189" s="68" t="n"/>
      <c r="QM189" s="15">
        <f>IF(QH189&gt;0,(QH189-QH$10)/QH$10,0)</f>
        <v/>
      </c>
      <c r="QO189" s="13" t="n">
        <v>16.25</v>
      </c>
      <c r="QP189" s="68">
        <f>IF(QO189&gt;0,((QO189-QO188)/QO188),0)</f>
        <v/>
      </c>
      <c r="QQ189" s="68">
        <f>IF(QO189&gt;0,QP189-$V189,0)</f>
        <v/>
      </c>
      <c r="QR189" s="68">
        <f>IF(QO189&gt;0,(QO189-QR$10)/QR$10,0)</f>
        <v/>
      </c>
      <c r="QS189" s="68" t="n"/>
      <c r="QT189" s="15">
        <f>IF(QO189&gt;0,(QO189-QO$10)/QO$10,0)</f>
        <v/>
      </c>
      <c r="QV189" s="13" t="n">
        <v>2.84</v>
      </c>
      <c r="QW189" s="68">
        <f>IF(QV189&gt;0,((QV189-QV188)/QV188),0)</f>
        <v/>
      </c>
      <c r="QX189" s="68">
        <f>IF(QV189&gt;0,QW189-$V189,0)</f>
        <v/>
      </c>
      <c r="QY189" s="68">
        <f>IF(QV189&gt;0,(QV189-QY$10)/QY$10,0)</f>
        <v/>
      </c>
      <c r="QZ189" s="68" t="n"/>
      <c r="RA189" s="15">
        <f>IF(QV189&gt;0,(QV189-QV$10)/QV$10,0)</f>
        <v/>
      </c>
      <c r="RC189" s="13" t="n">
        <v>52.12</v>
      </c>
      <c r="RD189" s="68">
        <f>IF(RC189&gt;0,((RC189-RC188)/RC188),0)</f>
        <v/>
      </c>
      <c r="RE189" s="68">
        <f>IF(RC189&gt;0,RD189-$V189,0)</f>
        <v/>
      </c>
      <c r="RF189" s="68">
        <f>IF(RC189&gt;0,(RC189-RF$10)/RF$10,0)</f>
        <v/>
      </c>
      <c r="RG189" s="68" t="n"/>
      <c r="RH189" s="15">
        <f>IF(RC189&gt;0,(RC189-RC$10)/RC$10,0)</f>
        <v/>
      </c>
      <c r="RJ189" s="13" t="n">
        <v>264.87</v>
      </c>
      <c r="RK189" s="68">
        <f>IF(RJ189&gt;0,((RJ189-RJ188)/RJ188),0)</f>
        <v/>
      </c>
      <c r="RL189" s="68">
        <f>RK189-$V189</f>
        <v/>
      </c>
      <c r="RM189" s="68">
        <f>IF(RJ189&gt;0,(RJ189-RM$10)/RM$10,0)</f>
        <v/>
      </c>
      <c r="RN189" s="68" t="n"/>
      <c r="RO189" s="15">
        <f>IF(RJ189&gt;0,(RJ189-RJ$10)/RJ$10,0)</f>
        <v/>
      </c>
      <c r="RQ189" s="13" t="n">
        <v>22.72</v>
      </c>
      <c r="RR189" s="68">
        <f>IF(RQ189&gt;0,((RQ189-RQ188)/RQ188),0)</f>
        <v/>
      </c>
      <c r="RS189" s="68">
        <f>RR189-$V189</f>
        <v/>
      </c>
      <c r="RT189" s="68">
        <f>IF(RQ189&gt;0,(RQ189-RT$10)/RT$10,0)</f>
        <v/>
      </c>
      <c r="RU189" s="68" t="n"/>
      <c r="RV189" s="15">
        <f>IF(RQ189&gt;0,(RQ189-RQ$10)/RQ$10,0)</f>
        <v/>
      </c>
      <c r="RX189" s="13" t="n">
        <v>182.39</v>
      </c>
      <c r="RY189" s="68">
        <f>IF(RX189&gt;0,((RX189-RX188)/RX188),0)</f>
        <v/>
      </c>
      <c r="RZ189" s="68">
        <f>RY189-$V189</f>
        <v/>
      </c>
      <c r="SA189" s="68">
        <f>IF(RX189&gt;0,(RX189-SA$10)/SA$10,0)</f>
        <v/>
      </c>
      <c r="SB189" s="68" t="n"/>
      <c r="SC189" s="15">
        <f>IF(RX189&gt;0,(RX189-RX$10)/RX$10,0)</f>
        <v/>
      </c>
      <c r="SE189" s="13" t="n">
        <v>28.52</v>
      </c>
      <c r="SF189" s="68">
        <f>IF(SE189&gt;0,((SE189-SE188)/SE188),0)</f>
        <v/>
      </c>
      <c r="SG189" s="68">
        <f>SF189-$V189</f>
        <v/>
      </c>
      <c r="SH189" s="68">
        <f>IF(SE189&gt;0,(SE189-SH$10)/SH$10,0)</f>
        <v/>
      </c>
      <c r="SI189" s="68" t="n"/>
      <c r="SJ189" s="15">
        <f>IF(SE189&gt;0,(SE189-SE$10)/SE$10,0)</f>
        <v/>
      </c>
      <c r="SL189" s="13" t="n">
        <v>2.87</v>
      </c>
      <c r="SM189" s="68">
        <f>IF(SL189&gt;0,((SL189-SL188)/SL188),0)</f>
        <v/>
      </c>
      <c r="SN189" s="68">
        <f>SM189-$V189</f>
        <v/>
      </c>
      <c r="SO189" s="68">
        <f>IF(SL189&gt;0,(SL189-SO$10)/SO$10,0)</f>
        <v/>
      </c>
      <c r="SP189" s="68" t="n"/>
      <c r="SQ189" s="15">
        <f>IF(SL189&gt;0,(SL189-SL$10)/SL$10,0)</f>
        <v/>
      </c>
      <c r="SS189" s="13" t="n">
        <v>26.88</v>
      </c>
      <c r="ST189" s="68">
        <f>IF(SS189&gt;0,((SS189-SS188)/SS188),0)</f>
        <v/>
      </c>
      <c r="SU189" s="68">
        <f>ST189-$V189</f>
        <v/>
      </c>
      <c r="SV189" s="68">
        <f>IF(SS189&gt;0,(SS189-SV$10)/SV$10,0)</f>
        <v/>
      </c>
      <c r="SW189" s="68" t="n"/>
      <c r="SX189" s="15">
        <f>IF(SS189&gt;0,(SS189-SS$10)/SS$10,0)</f>
        <v/>
      </c>
      <c r="SZ189" s="13" t="n">
        <v>73.22</v>
      </c>
      <c r="TA189" s="68">
        <f>IF(SZ189&gt;0,((SZ189-SZ188)/SZ188),0)</f>
        <v/>
      </c>
      <c r="TB189" s="68">
        <f>TA189-$V189</f>
        <v/>
      </c>
      <c r="TC189" s="68">
        <f>IF(SZ189&gt;0,(SZ189-TC$10)/TC$10,0)</f>
        <v/>
      </c>
      <c r="TD189" s="68" t="n"/>
      <c r="TE189" s="15">
        <f>IF(SZ189&gt;0,(SZ189-SZ$10)/SZ$10,0)</f>
        <v/>
      </c>
      <c r="TG189" s="587" t="n">
        <v>0.243</v>
      </c>
      <c r="TH189" s="68">
        <f>IF(TG189&gt;0,((TG189-TG188)/TG188),0)</f>
        <v/>
      </c>
      <c r="TI189" s="68">
        <f>TH189-$V189</f>
        <v/>
      </c>
      <c r="TJ189" s="68">
        <f>IF(TG189&gt;0,(TG189-TJ$10)/TJ$10,0)</f>
        <v/>
      </c>
      <c r="TK189" s="68" t="n"/>
      <c r="TL189" s="15">
        <f>IF(TG189&gt;0,(TG189-TG$10)/TG$10,0)</f>
        <v/>
      </c>
      <c r="TN189" s="13" t="n">
        <v>109.98</v>
      </c>
      <c r="TO189" s="68">
        <f>IF(TN189&gt;0,((TN189-TN188)/TN188),0)</f>
        <v/>
      </c>
      <c r="TP189" s="68">
        <f>TO189-$V189</f>
        <v/>
      </c>
      <c r="TQ189" s="68">
        <f>IF(TN189&gt;0,(TN189-TQ$10)/TQ$10,0)</f>
        <v/>
      </c>
      <c r="TR189" s="68" t="n"/>
      <c r="TS189" s="15">
        <f>IF(TN189&gt;0,(TN189-TN$10)/TN$10,0)</f>
        <v/>
      </c>
      <c r="TU189" s="587" t="n">
        <v>3.97</v>
      </c>
      <c r="TV189" s="68">
        <f>IF(TU189&gt;0,((TU189-TU188)/TU188),0)</f>
        <v/>
      </c>
      <c r="TW189" s="68">
        <f>TV189-$V189</f>
        <v/>
      </c>
      <c r="TX189" s="68">
        <f>IF(TU189&gt;0,(TU189-TX$10)/TX$10,0)</f>
        <v/>
      </c>
      <c r="TY189" s="68" t="n"/>
      <c r="TZ189" s="15">
        <f>IF(TU189&gt;0,(TU189-TU$10)/TU$10,0)</f>
        <v/>
      </c>
      <c r="UB189" s="587" t="n"/>
      <c r="UC189" s="68">
        <f>IF(UB189&gt;0,((UB189-UB188)/UB188),0)</f>
        <v/>
      </c>
      <c r="UD189" s="68">
        <f>UC189-$V189</f>
        <v/>
      </c>
      <c r="UE189" s="68">
        <f>IF(UB189&gt;0,(UB189-UE$10)/UE$10,0)</f>
        <v/>
      </c>
      <c r="UF189" s="68" t="n"/>
      <c r="UG189" s="15">
        <f>IF(UB189&gt;0,(UB189-UB$10)/UB$10,0)</f>
        <v/>
      </c>
      <c r="UI189" s="587" t="n"/>
      <c r="UJ189" s="68">
        <f>IF(UI189&gt;0,((UI189-UI188)/UI188),0)</f>
        <v/>
      </c>
      <c r="UK189" s="68">
        <f>UJ189-$V189</f>
        <v/>
      </c>
      <c r="UL189" s="68">
        <f>IF(UI189&gt;0,(UI189-UL$10)/UL$10,0)</f>
        <v/>
      </c>
      <c r="UM189" s="68" t="n"/>
      <c r="UN189" s="15">
        <f>IF(UI189&gt;0,(UI189-UI$10)/UI$10,0)</f>
        <v/>
      </c>
      <c r="UP189" s="587" t="n"/>
      <c r="UQ189" s="68">
        <f>IF(UP189&gt;0,((UP189-UP188)/UP188),0)</f>
        <v/>
      </c>
      <c r="UR189" s="68">
        <f>UQ189-$V189</f>
        <v/>
      </c>
      <c r="US189" s="68">
        <f>IF(UP189&gt;0,(UP189-US$10)/US$10,0)</f>
        <v/>
      </c>
      <c r="UT189" s="68" t="n"/>
      <c r="UU189" s="15">
        <f>IF(UP189&gt;0,(UP189-UP$10)/UP$10,0)</f>
        <v/>
      </c>
      <c r="UW189" s="587" t="n"/>
      <c r="UX189" s="68">
        <f>IF(UW189&gt;0,((UW189-UW188)/UW188),0)</f>
        <v/>
      </c>
      <c r="UY189" s="68">
        <f>UX189-$V189</f>
        <v/>
      </c>
      <c r="UZ189" s="68">
        <f>IF(UW189&gt;0,(UW189-UZ$10)/UZ$10,0)</f>
        <v/>
      </c>
      <c r="VA189" s="68" t="n"/>
      <c r="VB189" s="15">
        <f>IF(UW189&gt;0,(UW189-UW$10)/UW$10,0)</f>
        <v/>
      </c>
      <c r="VD189" s="587" t="n"/>
      <c r="VE189" s="68">
        <f>IF(VD189&gt;0,((VD189-VD188)/VD188),0)</f>
        <v/>
      </c>
      <c r="VF189" s="68">
        <f>VE189-$V189</f>
        <v/>
      </c>
      <c r="VG189" s="68">
        <f>IF(VD189&gt;0,(VD189-VG$10)/VG$10,0)</f>
        <v/>
      </c>
      <c r="VH189" s="68" t="n"/>
      <c r="VI189" s="15">
        <f>IF(VD189&gt;0,(VD189-VD$10)/VD$10,0)</f>
        <v/>
      </c>
      <c r="VM189" s="21">
        <f>IF($C189&gt;0,(($IK$5*IG189)+($GT$5*GP189)+($JM$5*JI189)+($JF$5*JB189)+($IY$5*IU189)+($IR$5*IN189)+($ID$5*HZ189)+($HW$5*HS189)+($HP$5*HL189)+($HI$5*HE189)+($GF$5*GB189)+($FY$5*FU189)+($FR$5*FN189)+($FK$5*FG189)+($FD$5*EZ189)+($EW$5*ES189)+($EP$5*EL189)+($EI$5*EE189)+($EB$5*DX189)+($DU$5*DQ189)+($DN$5*DJ189)+($DG$5*DC189)+($CZ$5*CV189)+($CS$5*CO189)+($CL$5*CH189)+($CE$5*CA189)+($BX$5*BT189)+($BQ$5*BM189)+($BJ$5*BF189)+($BC$5*AY189)+($AV$5*AR189)+($AO$5*AK189)+($AH$5*AD189)+($JT$5*JP189)+($KA$5*JW189)+($KO$5*KK189)+($PR$5*PN189)+($GM$5*GI189)+($HA$5*GW189)+($KV$5*KR189)+($KH$5*KD189)+($LC$5*KY189)+($MS$5*MO189)+($ML$5*MH189)+($ME$5*MA189)+($LX$5*LT189)+($LQ$5*LM189)+($LJ$5*LF189)+(MV189*$MZ$5)+(NC189*$NG$5)+(NJ189*$NN$5)+($OI$5*OE189)+($NU$5*NQ189)+($OB$5*NX189)+($PK$5*PG189)+($OP$5*OL189)+($OW$5*OS189)+($PD$5*OZ189)+(PU189*$PY$5)+(QB189*$QF$5)+(QI189*$QM$5)+(QP189*$QT$5)+(QW189*$RA$5)+(RD189*$RH$5)+(RK189*$RO$5)+(RR189*$RV$5)+(RY189*$SC$5)+(SF189*$SJ$5)+(SM189*$SQ$5)+(ST189*$SX$5)+(TA189*$TE$5))+(TH189*$TL$5)+(TO189*$TS$5))/$VM$5</f>
        <v/>
      </c>
      <c r="VN189" s="40" t="n"/>
      <c r="VO189" s="21">
        <f>IF($C189&gt;0,(($IK$5*II189)+($GT$5*GR189)+($JM$5*JK189)+($JF$5*JD189)+($IY$5*IW189)+($IR$5*IP189)+($ID$5*IB189)+($HW$5*HU189)+($HP$5*HN189)+($HI$5*HG189)+($GF$5*GD189)+($FY$5*FW189)+($FR$5*FP189)+($FK$5*FI189)+($FD$5*FB189)+($EW$5*EU189)+($EP$5*EN189)+($EI$5*EG189)+($EB$5*DZ189)+($DU$5*DS189)+($DN$5*DL189)+($DG$5*DE189)+($CZ$5*CX189)+($CS$5*CQ189)+($CL$5*CJ189)+($CE$5*CC189)+($BX$5*BV189)+($BQ$5*BO189)+($BJ$5*BH189)+($BC$5*BA189)+($AV$5*AT189)+($AO$5*AM189)+($AH$5*AF189)+($KO$5*KM189)+($KH$5*KF189)+($KA$5*JY189)+($JT$5*JR189)+($PR$5*PP189)+($GM$5*GK189)+($HA$5*GY189)+($KV$5*KT189)+($LC$5*LA189)+($MS$5*MQ189)+($ML$5*MJ189)+($ME$5*MC189)+($LX$5*LV189)+($LQ$5*LO189)+($LJ$5*LH189)+(MX189*$MZ$5)+(NE189*$NG$5)+(NL189*$NN$5)+($OI$5*OG189)+($NU$5*NS189)+($OB$5*NZ189)+($PD$5*PB189)+($OW$5*OU189)+($OP$5*ON189)+($PK$5*PI189)+($PY$5*PW189)+($QF$5*QD189)+($QM$5*QK189)+($QT$5*QR189)+($RA$5*QY189)+($RH$5*RF189)+($RO$5*RM189)+(RT189*$RV$5)+(SA189*$SC$5)+(SH189*$SJ$5)+(SO189*$SQ$5)+(SV189*$SX$5)+(TC189*$TE$5)+(TJ189*$TL$5)+(TQ189*$TS$5))/$VM$5,0)</f>
        <v/>
      </c>
      <c r="VP189" s="14" t="n"/>
      <c r="VQ189" s="21">
        <f>IF($C189&gt;0,(($IK$5*IK189)+($GT$5*GT189)+($JM$5*JM189)+($JF$5*JF189)+($IY$5*IY189)+($IR$5*IR189)+($ID$5*ID189)+($HW$5*HW189)+($HP$5*HP189)+($HI$5*HI189)+($GF$5*GF189)+($FY$5*FY189)+($FR$5*FR189)+($FK$5*FK189)+($FD$5*FD189)+($EW$5*EW189)+($EP$5*EP189)+($EI$5*EI189)+($EB$5*EB189)+($DU$5*DU189)+($DN$5*DN189)+($DG$5*DG189)+($CZ$5*CZ189)+($CS$5*CS189)+($CL$5*CL189)+($CE$5*CE189)+($BX$5*BX189)+($BQ$5*BQ189)+($BJ$5*BJ189)+($BC$5*BC189)+($AV$5*AV189)+($AO$5*AO189)+($AH$5*AH189)+($KO$5*KO189)+($PR$5*PR189)+($GM$5*GM189)+($HA$5*HA189)+($KH$5*KH189)+($KA$5*KA189)+($JT$5*JT189)+($KV$5*KV189)+($LC$5*LC189)+($MS$5*MS189)+($ML$5*ML189)+($ME$5*ME189)+($LX$5*LX189)+($LQ$5*LQ189)+($LJ$5*LJ189)+($OI$5*OI189)+($NU$5*NU189)+($NN$5*NN189)+($NG$5*NG189)+($MZ$5*MZ189)+(OB189*$OB$5)+($PD$5*PD189)+($OW$5*OW189)+($OP$5*OP189)+($PK$5*PK189)+(PY189*$PY$5)+(QF189*$QF$5)+(QM189*$QM$5)+(QT189*$QT$5)+(RA189*$RA$5)+(RH189*$RH$5)+(RO189*$RO$5)+(RV189*$RV$5)+(SC189*$SC$5)+(SJ189*$SJ$5)+(SQ189*$SQ$5)+(SX189*$SX$5)+(TE189*$TE$5)+(TL189*$TL$5)+(TS189*$TS$5))/$VM$5,0)</f>
        <v/>
      </c>
    </row>
    <row r="190" ht="16" customHeight="1" s="545">
      <c r="A190" s="127" t="n">
        <v>45922</v>
      </c>
      <c r="B190" s="4">
        <f>A190</f>
        <v/>
      </c>
      <c r="C190" s="13" t="n">
        <v>46381.54</v>
      </c>
      <c r="D190" s="138">
        <f>IF(C190&gt;0,C190-C189,0)</f>
        <v/>
      </c>
      <c r="E190" s="68">
        <f>IF(C190&gt;0,D190/C189,0)</f>
        <v/>
      </c>
      <c r="F190" s="15">
        <f>IF(C190&gt;0,(C190-C$10)/C$10,0)</f>
        <v/>
      </c>
      <c r="G190" s="13" t="n">
        <v>6693.75</v>
      </c>
      <c r="H190" s="138">
        <f>IF(G190&gt;0,G190-G189,0)</f>
        <v/>
      </c>
      <c r="I190" s="68">
        <f>IF(G190&gt;0,H190/G189,0)</f>
        <v/>
      </c>
      <c r="J190" s="15">
        <f>IF(G190&gt;0,(G190-G$10)/G$10,0)</f>
        <v/>
      </c>
      <c r="K190" s="13" t="n">
        <v>22788.98</v>
      </c>
      <c r="L190" s="138">
        <f>IF(K190&gt;0,K190-K189,0)</f>
        <v/>
      </c>
      <c r="M190" s="68">
        <f>IF(K190&gt;0,L190/K189,0)</f>
        <v/>
      </c>
      <c r="N190" s="15">
        <f>IF(K190&gt;0,(K190-K$10)/K$10,0)</f>
        <v/>
      </c>
      <c r="O190" s="13" t="n">
        <v>2463.34</v>
      </c>
      <c r="P190" s="138">
        <f>IF(O190&gt;0,O190-O189,0)</f>
        <v/>
      </c>
      <c r="Q190" s="68">
        <f>IF(O190&gt;0,P190/O189,0)</f>
        <v/>
      </c>
      <c r="R190" s="15">
        <f>IF(O190&gt;0,(O190-O$10)/O$10,0)</f>
        <v/>
      </c>
      <c r="S190" s="18">
        <f>IF(O190&gt;0,(((O190*0.7)*Q190)+((K190*0.9)*M190)+((G190*0.65)*I190)+((C190*0.6)*E190))/(O190+K190+G190+C190),0)</f>
        <v/>
      </c>
      <c r="T190" s="121">
        <f>IF(O190&gt;0,(S190*200)+T189,0)</f>
        <v/>
      </c>
      <c r="U190" s="121">
        <f>T190</f>
        <v/>
      </c>
      <c r="V190" s="134">
        <f>IF(T190&gt;0,(T190-T189)/T189,0)</f>
        <v/>
      </c>
      <c r="W190" s="21">
        <f>IF(T190&gt;0,(T190-T$11)/T$11,0)</f>
        <v/>
      </c>
      <c r="X190" s="18">
        <f>IF(T190&gt;0,((Q190+M190+I190+E190)/4),0)</f>
        <v/>
      </c>
      <c r="Y190" s="353">
        <f>50596.15-27579</f>
        <v/>
      </c>
      <c r="Z190" s="15" t="n">
        <v>2e-06</v>
      </c>
      <c r="AA190" s="21">
        <f>Z190-$V190</f>
        <v/>
      </c>
      <c r="AC190" s="13" t="n">
        <v>260.63</v>
      </c>
      <c r="AD190" s="68">
        <f>IF(AC190&gt;0,((AC190-AC189)/AC189),0)</f>
        <v/>
      </c>
      <c r="AE190" s="68">
        <f>IF(AC190&gt;0,AD190-$V190,0)</f>
        <v/>
      </c>
      <c r="AF190" s="68">
        <f>IF(AC190&gt;0,(AC190-AF$10)/AF$10,0)</f>
        <v/>
      </c>
      <c r="AG190" s="68" t="n"/>
      <c r="AH190" s="15">
        <f>IF(AC190&gt;0,(AC190-AC$10)/AC$10,0)</f>
        <v/>
      </c>
      <c r="AJ190" s="13" t="n">
        <v>25.04</v>
      </c>
      <c r="AK190" s="68">
        <f>IF(AJ190&gt;0,((AJ190-AJ189)/AJ189),0)</f>
        <v/>
      </c>
      <c r="AL190" s="68">
        <f>IF(AJ190&gt;0,AK190-$V190,0)</f>
        <v/>
      </c>
      <c r="AM190" s="68">
        <f>IF(AJ190&gt;0,(AJ190-AM$10)/AM$10,0)</f>
        <v/>
      </c>
      <c r="AN190" s="68" t="n"/>
      <c r="AO190" s="15">
        <f>IF(AJ190&gt;0,(AJ190-AJ$10)/AJ$10,0)</f>
        <v/>
      </c>
      <c r="AQ190" s="13" t="n">
        <v>24.07</v>
      </c>
      <c r="AR190" s="68">
        <f>IF(AQ190&gt;0,((AQ190-AQ189)/AQ189),0)</f>
        <v/>
      </c>
      <c r="AS190" s="68">
        <f>IF(AQ190&gt;0,AR190-$V190,0)</f>
        <v/>
      </c>
      <c r="AT190" s="68">
        <f>IF(AQ190&gt;0,(AQ190-AT$10)/AT$10,0)</f>
        <v/>
      </c>
      <c r="AU190" s="68" t="n"/>
      <c r="AV190" s="15">
        <f>IF(AQ190&gt;0,(AQ190-AQ$10)/AQ$10,0)</f>
        <v/>
      </c>
      <c r="AX190" s="13" t="n">
        <v>233.11</v>
      </c>
      <c r="AY190" s="68">
        <f>IF(AX190&gt;0,((AX190-AX189)/AX189),0)</f>
        <v/>
      </c>
      <c r="AZ190" s="68">
        <f>IF(AX190&gt;0,AY190-$V190,0)</f>
        <v/>
      </c>
      <c r="BA190" s="68">
        <f>IF(AX190&gt;0,(AX190-BA$10)/BA$10,0)</f>
        <v/>
      </c>
      <c r="BB190" s="68" t="n"/>
      <c r="BC190" s="15">
        <f>IF(AX190&gt;0,(AX190-AX$10)/AX$10,0)</f>
        <v/>
      </c>
      <c r="BE190" s="13" t="n">
        <v>83.18000000000001</v>
      </c>
      <c r="BF190" s="68">
        <f>IF(BE190&gt;0,((BE190-BE189)/BE189),0)</f>
        <v/>
      </c>
      <c r="BG190" s="68">
        <f>IF(BE190&gt;0,BF190-$V190,0)</f>
        <v/>
      </c>
      <c r="BH190" s="68" t="n"/>
      <c r="BI190" s="68" t="n"/>
      <c r="BJ190" s="15">
        <f>IF(BE190&gt;0,(BE190-BE$10)/BE$10,0)</f>
        <v/>
      </c>
      <c r="BL190" s="13" t="n">
        <v>78.76000000000001</v>
      </c>
      <c r="BM190" s="68">
        <f>IF(BL190&gt;0,((BL190-BL189)/BL189),0)</f>
        <v/>
      </c>
      <c r="BN190" s="68">
        <f>IF(BL190&gt;0,BM190-$V190,0)</f>
        <v/>
      </c>
      <c r="BO190" s="68">
        <f>IF(BL190&gt;0,(BL190-BO$10)/BO$10,0)</f>
        <v/>
      </c>
      <c r="BP190" s="68" t="n"/>
      <c r="BQ190" s="15">
        <f>IF(BL190&gt;0,(BL190-BL$10)/BL$10,0)</f>
        <v/>
      </c>
      <c r="BS190" s="13" t="n">
        <v>46.02</v>
      </c>
      <c r="BT190" s="68">
        <f>IF(BS190&gt;0,((BS190-BS189)/BS189),0)</f>
        <v/>
      </c>
      <c r="BU190" s="68">
        <f>IF(BS190&gt;0,BT190-$V190,0)</f>
        <v/>
      </c>
      <c r="BV190" s="68">
        <f>IF(BS190&gt;0,(BS190-BV$10)/BV$10,0)</f>
        <v/>
      </c>
      <c r="BW190" s="68" t="n"/>
      <c r="BX190" s="15">
        <f>IF(BS190&gt;0,(BS190-BS$10)/BS$10,0)</f>
        <v/>
      </c>
      <c r="BZ190" s="13" t="n"/>
      <c r="CA190" s="68">
        <f>IF(BZ190&gt;0,((BZ190-BZ189)/BZ189),0)</f>
        <v/>
      </c>
      <c r="CB190" s="68">
        <f>IF(BZ190&gt;0,CA190-$V190,0)</f>
        <v/>
      </c>
      <c r="CC190" s="68">
        <f>IF(BZ190&gt;0,(BZ190-CC$10)/CC$10,0)</f>
        <v/>
      </c>
      <c r="CD190" s="68" t="n"/>
      <c r="CE190" s="15">
        <f>IF(BZ190&gt;0,(BZ190-BZ$10)/BZ$10,0)</f>
        <v/>
      </c>
      <c r="CG190" s="13" t="n">
        <v>31.02</v>
      </c>
      <c r="CH190" s="68">
        <f>IF(CG190&gt;0,((CG190-CG189)/CG189),0)</f>
        <v/>
      </c>
      <c r="CI190" s="68">
        <f>IF(CG190&gt;0,CH190-$V190,0)</f>
        <v/>
      </c>
      <c r="CJ190" s="68">
        <f>IF(CG190&gt;0,(CG190-CJ$10)/CJ$10,0)</f>
        <v/>
      </c>
      <c r="CK190" s="68" t="n"/>
      <c r="CL190" s="15">
        <f>IF(CG190&gt;0,(CG190-CG$10)/CG$10,0)</f>
        <v/>
      </c>
      <c r="CN190" s="13" t="n">
        <v>34.78</v>
      </c>
      <c r="CO190" s="68">
        <f>IF(CN190&gt;0,((CN190-CN189)/CN189),0)</f>
        <v/>
      </c>
      <c r="CP190" s="68">
        <f>IF(CN190&gt;0,CO190-$V190,0)</f>
        <v/>
      </c>
      <c r="CQ190" s="68">
        <f>IF(CN190&gt;0,(CN190-CQ$10)/CQ$10,0)</f>
        <v/>
      </c>
      <c r="CR190" s="68" t="n"/>
      <c r="CS190" s="15">
        <f>IF(CN190&gt;0,(CN190-CN$10)/CN$10,0)</f>
        <v/>
      </c>
      <c r="CU190" s="13" t="n">
        <v>40.54</v>
      </c>
      <c r="CV190" s="68">
        <f>IF(CU190&gt;0,((CU190-CU189)/CU189),0)</f>
        <v/>
      </c>
      <c r="CW190" s="68">
        <f>IF(CU190&gt;0,CV190-$V190,0)</f>
        <v/>
      </c>
      <c r="CX190" s="68">
        <f>IF(CU190&gt;0,(CU190-CX$10)/CX$10,0)</f>
        <v/>
      </c>
      <c r="CY190" s="68" t="n"/>
      <c r="CZ190" s="15">
        <f>IF(CU190&gt;0,(CU190-CU$10)/CU$10,0)</f>
        <v/>
      </c>
      <c r="DB190" s="13" t="n">
        <v>20.24</v>
      </c>
      <c r="DC190" s="68">
        <f>IF(DB190&gt;0,((DB190-DB189)/DB189),0)</f>
        <v/>
      </c>
      <c r="DD190" s="68">
        <f>IF(DB190&gt;0,DC190-$V190,0)</f>
        <v/>
      </c>
      <c r="DE190" s="68">
        <f>IF(DB190&gt;0,(DB190-DE$10)/DE$10,0)</f>
        <v/>
      </c>
      <c r="DF190" s="68" t="n"/>
      <c r="DG190" s="15">
        <f>IF(DB190&gt;0,(DB190-DB$10)/DB$10,0)</f>
        <v/>
      </c>
      <c r="DI190" s="13" t="n">
        <v>51.31</v>
      </c>
      <c r="DJ190" s="68">
        <f>IF(DI190&gt;0,((DI190-DI189)/DI189),0)</f>
        <v/>
      </c>
      <c r="DK190" s="68">
        <f>IF(DI190&gt;0,DJ190-$V190,0)</f>
        <v/>
      </c>
      <c r="DL190" s="68">
        <f>IF(DI190&gt;0,(DI190-DL$10)/DL$10,0)</f>
        <v/>
      </c>
      <c r="DM190" s="68" t="n"/>
      <c r="DN190" s="15">
        <f>IF(DI190&gt;0,(DI190-DI$10)/DI$10,0)</f>
        <v/>
      </c>
      <c r="DP190" s="13" t="n">
        <v>47.55</v>
      </c>
      <c r="DQ190" s="68">
        <f>IF(DP190&gt;0,((DP190-DP189)/DP189),0)</f>
        <v/>
      </c>
      <c r="DR190" s="68">
        <f>IF(DP190&gt;0,DQ190-$V190,0)</f>
        <v/>
      </c>
      <c r="DS190" s="68" t="n"/>
      <c r="DT190" s="68" t="n"/>
      <c r="DU190" s="15">
        <f>IF(DP190&gt;0,(DP190-DP$10)/DP$10,0)</f>
        <v/>
      </c>
      <c r="DV190" s="18" t="n"/>
      <c r="DW190" s="13" t="n">
        <v>42.04</v>
      </c>
      <c r="DX190" s="68">
        <f>IF(DW190&gt;0,((DW190-DW189)/DW189),0)</f>
        <v/>
      </c>
      <c r="DY190" s="68">
        <f>IF(DW190&gt;0,DX190-$V190,0)</f>
        <v/>
      </c>
      <c r="DZ190" s="68">
        <f>IF(DW190&gt;0,(DW190-DZ$10)/DZ$10,0)</f>
        <v/>
      </c>
      <c r="EA190" s="68" t="n"/>
      <c r="EB190" s="15">
        <f>IF(DW190&gt;0,(DW190-DW$10)/DW$10,0)</f>
        <v/>
      </c>
      <c r="ED190" s="13" t="n">
        <v>43.32</v>
      </c>
      <c r="EE190" s="68">
        <f>IF(ED190&gt;0,((ED190-ED189)/ED189),0)</f>
        <v/>
      </c>
      <c r="EF190" s="68">
        <f>IF(ED190&gt;0,EE190-$V190,0)</f>
        <v/>
      </c>
      <c r="EG190" s="68">
        <f>IF(ED190&gt;0,(ED190-EG$10)/EG$10,0)</f>
        <v/>
      </c>
      <c r="EH190" s="68" t="n"/>
      <c r="EI190" s="15">
        <f>IF(ED190&gt;0,(ED190-ED$10)/ED$10,0)</f>
        <v/>
      </c>
      <c r="EK190" s="13" t="n">
        <v>146.85</v>
      </c>
      <c r="EL190" s="68">
        <f>IF(EK190&gt;0,((EK190-EK189)/EK189),0)</f>
        <v/>
      </c>
      <c r="EM190" s="68">
        <f>IF(EK190&gt;0,EL190-$V190,0)</f>
        <v/>
      </c>
      <c r="EN190" s="68">
        <f>IF(EK190&gt;0,(EK190-EN$10)/EN$10,0)</f>
        <v/>
      </c>
      <c r="EO190" s="68" t="n"/>
      <c r="EP190" s="15">
        <f>IF(EK190&gt;0,(EK190-EK$10)/EK$10,0)</f>
        <v/>
      </c>
      <c r="ER190" s="13" t="n">
        <v>41.86</v>
      </c>
      <c r="ES190" s="68">
        <f>IF(ER190&gt;0,((ER190-ER189)/ER189),0)</f>
        <v/>
      </c>
      <c r="ET190" s="68">
        <f>IF(ER190&gt;0,ES190-$V190,0)</f>
        <v/>
      </c>
      <c r="EU190" s="68">
        <f>IF(ER190&gt;0,(ER190-EU$10)/EU$10,0)</f>
        <v/>
      </c>
      <c r="EV190" s="68" t="n"/>
      <c r="EW190" s="15">
        <f>IF(ER190&gt;0,(ER190-ER$10)/ER$10,0)</f>
        <v/>
      </c>
      <c r="EY190" s="13" t="n">
        <v>51.71</v>
      </c>
      <c r="EZ190" s="68">
        <f>IF(EY190&gt;0,((EY190-EY189)/EY189),0)</f>
        <v/>
      </c>
      <c r="FA190" s="68">
        <f>IF(EY190&gt;0,EZ190-$V190,0)</f>
        <v/>
      </c>
      <c r="FB190" s="68" t="n"/>
      <c r="FC190" s="68" t="n"/>
      <c r="FD190" s="15">
        <f>IF(EY190&gt;0,(EY190-EY$10)/EY$10,0)</f>
        <v/>
      </c>
      <c r="FF190" s="13" t="n">
        <v>61.39</v>
      </c>
      <c r="FG190" s="68">
        <f>IF(FF190&gt;0,((FF190-FF189)/FF189),0)</f>
        <v/>
      </c>
      <c r="FH190" s="68">
        <f>IF(FF190&gt;0,FG190-$V190,0)</f>
        <v/>
      </c>
      <c r="FI190" s="68">
        <f>IF(FF190&gt;0,(FF190-FI$10)/FI$10,0)</f>
        <v/>
      </c>
      <c r="FJ190" s="68" t="n"/>
      <c r="FK190" s="15">
        <f>IF(FF190&gt;0,(FF190-FF$10)/FF$10,0)</f>
        <v/>
      </c>
      <c r="FM190" s="13" t="n">
        <v>202.19</v>
      </c>
      <c r="FN190" s="68">
        <f>IF(FM190&gt;0,((FM190-FM189)/FM189),0)</f>
        <v/>
      </c>
      <c r="FO190" s="68">
        <f>IF(FM190&gt;0,FN190-$V190,0)</f>
        <v/>
      </c>
      <c r="FP190" s="68">
        <f>IF(FM190&gt;0,(FM190-FP$10)/FP$10,0)</f>
        <v/>
      </c>
      <c r="FQ190" s="68" t="n"/>
      <c r="FR190" s="15">
        <f>IF(FM190&gt;0,(FM190-FM$10)/FM$10,0)</f>
        <v/>
      </c>
      <c r="FT190" s="13" t="n">
        <v>92.31999999999999</v>
      </c>
      <c r="FU190" s="68">
        <f>IF(FT190&gt;0,((FT190-FT189)/FT189),0)</f>
        <v/>
      </c>
      <c r="FV190" s="68">
        <f>IF(FT190&gt;0,FU190-$V190,0)</f>
        <v/>
      </c>
      <c r="FW190" s="68">
        <f>IF(FT190&gt;0,(FT190-FW$10)/FW$10,0)</f>
        <v/>
      </c>
      <c r="FX190" s="68" t="n"/>
      <c r="FY190" s="15">
        <f>IF(FT190&gt;0,(FT190-FT$10)/FT$10,0)</f>
        <v/>
      </c>
      <c r="GA190" s="13" t="n">
        <v>18.5</v>
      </c>
      <c r="GB190" s="68">
        <f>IF(GA190&gt;0,((GA190-GA189)/GA189),0)</f>
        <v/>
      </c>
      <c r="GC190" s="68">
        <f>IF(GA190&gt;0,GB190-$V190,0)</f>
        <v/>
      </c>
      <c r="GD190" s="68" t="n"/>
      <c r="GE190" s="68" t="n"/>
      <c r="GF190" s="15">
        <f>IF(GA190&gt;0,(GA190-GA$10)/GA$10,0)</f>
        <v/>
      </c>
      <c r="GG190" s="18" t="n"/>
      <c r="GH190" s="13" t="n">
        <v>21.61</v>
      </c>
      <c r="GI190" s="68">
        <f>IF(GH190&gt;0,((GH190-GH189)/GH189),0)</f>
        <v/>
      </c>
      <c r="GJ190" s="68">
        <f>IF(GH190&gt;0,GI190-$V190,0)</f>
        <v/>
      </c>
      <c r="GK190" s="68">
        <f>IF(GH190&gt;0,(GH190-GK$10)/GK$10,0)</f>
        <v/>
      </c>
      <c r="GL190" s="68" t="n"/>
      <c r="GM190" s="15">
        <f>IF(GH190&gt;0,(GH190-GH$10)/GH$10,0)</f>
        <v/>
      </c>
      <c r="GO190" s="13" t="n">
        <v>26.77</v>
      </c>
      <c r="GP190" s="68">
        <f>IF(GO190&gt;0,((GO190-GO189)/GO189),0)</f>
        <v/>
      </c>
      <c r="GQ190" s="68">
        <f>IF(GO190&gt;0,GP190-$V190,0)</f>
        <v/>
      </c>
      <c r="GR190" s="68" t="n"/>
      <c r="GS190" s="68" t="n"/>
      <c r="GT190" s="15">
        <f>IF(GO190&gt;0,(GO190-GO$10)/GO$10,0)</f>
        <v/>
      </c>
      <c r="GV190" s="13" t="n">
        <v>16.91</v>
      </c>
      <c r="GW190" s="68">
        <f>IF(GV190&gt;0,((GV190-GV189)/GV189),0)</f>
        <v/>
      </c>
      <c r="GX190" s="68">
        <f>IF(GV190&gt;0,GW190-$V190,0)</f>
        <v/>
      </c>
      <c r="GY190" s="68">
        <f>IF(GV190&gt;0,(GV190-GY$10)/GY$10,0)</f>
        <v/>
      </c>
      <c r="GZ190" s="68" t="n"/>
      <c r="HA190" s="15">
        <f>IF(GV190&gt;0,(GV190-GV$10)/GV$10,0)</f>
        <v/>
      </c>
      <c r="HD190" s="13" t="n">
        <v>434.21</v>
      </c>
      <c r="HE190" s="68">
        <f>IF(HD190&gt;0,((HD190-HD189)/HD189),0)</f>
        <v/>
      </c>
      <c r="HF190" s="68">
        <f>IF(HD190&gt;0,HE190-$V190,0)</f>
        <v/>
      </c>
      <c r="HG190" s="68">
        <f>IF(HD190&gt;0,(HD190-HG$10)/HG$10,0)</f>
        <v/>
      </c>
      <c r="HH190" s="68" t="n"/>
      <c r="HI190" s="15">
        <f>IF(HD190&gt;0,(HD190-HD$10)/HD$10,0)</f>
        <v/>
      </c>
      <c r="HK190" s="13" t="n">
        <v>80.72</v>
      </c>
      <c r="HL190" s="68">
        <f>IF(HK190&gt;0,((HK190-HK189)/HK189),0)</f>
        <v/>
      </c>
      <c r="HM190" s="68">
        <f>IF(HK190&gt;0,HL190-$V190,0)</f>
        <v/>
      </c>
      <c r="HN190" s="68">
        <f>IF(HK190&gt;0,(HK190-HN$10)/HN$10,0)</f>
        <v/>
      </c>
      <c r="HO190" s="68" t="n"/>
      <c r="HP190" s="15">
        <f>IF(HK190&gt;0,(HK190-HK$10)/HK$10,0)</f>
        <v/>
      </c>
      <c r="HR190" s="13" t="n">
        <v>112.02</v>
      </c>
      <c r="HS190" s="68">
        <f>IF(HR190&gt;0,((HR190-HR189)/HR189),0)</f>
        <v/>
      </c>
      <c r="HT190" s="68">
        <f>IF(HR190&gt;0,HS190-$V190,0)</f>
        <v/>
      </c>
      <c r="HU190" s="68">
        <f>IF(HR190&gt;0,(HR190-HU$10)/HU$10,0)</f>
        <v/>
      </c>
      <c r="HV190" s="68" t="n"/>
      <c r="HW190" s="15">
        <f>IF(HR190&gt;0,(HR190-HR$10)/HR$10,0)</f>
        <v/>
      </c>
      <c r="HY190" s="13" t="n">
        <v>183.61</v>
      </c>
      <c r="HZ190" s="68">
        <f>IF(HY190&gt;0,((HY190-HY189)/HY189),0)</f>
        <v/>
      </c>
      <c r="IA190" s="68">
        <f>IF(HY190&gt;0,HZ190-$V190,0)</f>
        <v/>
      </c>
      <c r="IB190" s="68">
        <f>IF(HY190&gt;0,(HY190-IB$10)/IB$10,0)</f>
        <v/>
      </c>
      <c r="IC190" s="68" t="n"/>
      <c r="ID190" s="15">
        <f>IF(HY190&gt;0,(HY190-HY$10)/HY$10,0)</f>
        <v/>
      </c>
      <c r="IF190" s="13" t="n">
        <v>338.79</v>
      </c>
      <c r="IG190" s="68">
        <f>IF(IF190&gt;0,((IF190-IF189)/IF189),0)</f>
        <v/>
      </c>
      <c r="IH190" s="68">
        <f>IF(IF190&gt;0,IG190-$V190,0)</f>
        <v/>
      </c>
      <c r="II190" s="68">
        <f>IF(IF190&gt;0,(IF190-II$10)/II$10,0)</f>
        <v/>
      </c>
      <c r="IJ190" s="68" t="n"/>
      <c r="IK190" s="15">
        <f>IF(IF190&gt;0,(IF190-IF$10)/IF$10,0)</f>
        <v/>
      </c>
      <c r="IM190" s="13" t="n">
        <v>276.16</v>
      </c>
      <c r="IN190" s="68">
        <f>IF(IM190&gt;0,((IM190-IM189)/IM189),0)</f>
        <v/>
      </c>
      <c r="IO190" s="68">
        <f>IF(IM190&gt;0,IN190-$V190,0)</f>
        <v/>
      </c>
      <c r="IP190" s="68">
        <f>IF(IM190&gt;0,(IM190-IP$10)/IP$10,0)</f>
        <v/>
      </c>
      <c r="IQ190" s="68" t="n"/>
      <c r="IR190" s="15">
        <f>IF(IM190&gt;0,(IM190-IM$10)/IM$10,0)</f>
        <v/>
      </c>
      <c r="IT190" s="13" t="n">
        <v>86.31</v>
      </c>
      <c r="IU190" s="68">
        <f>IF(IT190&gt;0,((IT190-IT189)/IT189),0)</f>
        <v/>
      </c>
      <c r="IV190" s="68">
        <f>IF(IT190&gt;0,IU190-$V190,0)</f>
        <v/>
      </c>
      <c r="IW190" s="68">
        <f>IF(IT190&gt;0,(IT190-IW$10)/IW$10,0)</f>
        <v/>
      </c>
      <c r="IX190" s="68" t="n"/>
      <c r="IY190" s="15">
        <f>IF(IT190&gt;0,(IT190-IT$10)/IT$10,0)</f>
        <v/>
      </c>
      <c r="JA190" s="13" t="n">
        <v>765.16</v>
      </c>
      <c r="JB190" s="68">
        <f>IF(JA190&gt;0,((JA190-JA189)/JA189),0)</f>
        <v/>
      </c>
      <c r="JC190" s="68">
        <f>IF(JA190&gt;0,JB190-$V190,0)</f>
        <v/>
      </c>
      <c r="JD190" s="68">
        <f>IF(JA190&gt;0,(JA190-JD$10)/JD$10,0)</f>
        <v/>
      </c>
      <c r="JE190" s="68" t="n"/>
      <c r="JF190" s="15">
        <f>IF(JA190&gt;0,(JA190-JA$10)/JA$10,0)</f>
        <v/>
      </c>
      <c r="JH190" s="13" t="n">
        <v>514.45</v>
      </c>
      <c r="JI190" s="68">
        <f>IF(JH190&gt;0,((JH190-JH189)/JH189),0)</f>
        <v/>
      </c>
      <c r="JJ190" s="68">
        <f>IF(JH190&gt;0,JI190-$V190,0)</f>
        <v/>
      </c>
      <c r="JK190" s="68">
        <f>IF(JH190&gt;0,(JH190-JK$10)/JK$10,0)</f>
        <v/>
      </c>
      <c r="JL190" s="68" t="n"/>
      <c r="JM190" s="15">
        <f>IF(JH190&gt;0,(JH190-JH$10)/JH$10,0)</f>
        <v/>
      </c>
      <c r="JO190" s="26" t="n">
        <v>29.44</v>
      </c>
      <c r="JP190" s="68">
        <f>IF(JO190&gt;0,((JO190-JO189)/JO189),0)</f>
        <v/>
      </c>
      <c r="JQ190" s="68">
        <f>IF(JO190&gt;0,JP190-$V190,0)</f>
        <v/>
      </c>
      <c r="JR190" s="68">
        <f>IF(JO190&gt;0,(JO190-JR$10)/JR$10,0)</f>
        <v/>
      </c>
      <c r="JS190" s="68" t="n"/>
      <c r="JT190" s="15">
        <f>IF(JO190&gt;0,(JO190-JO$10)/JO$10,0)</f>
        <v/>
      </c>
      <c r="JV190" s="13" t="n">
        <v>2.78</v>
      </c>
      <c r="JW190" s="68">
        <f>IF(JV190&gt;0,((JV190-JV189)/JV189),0)</f>
        <v/>
      </c>
      <c r="JX190" s="68">
        <f>IF(JV190&gt;0,JW190-$V190,0)</f>
        <v/>
      </c>
      <c r="JY190" s="68">
        <f>IF(JV190&gt;0,(JV190-JY$10)/JY$10,0)</f>
        <v/>
      </c>
      <c r="JZ190" s="68" t="n"/>
      <c r="KA190" s="15">
        <f>IF(JV190&gt;0,(JV190-JV$10)/JV$10,0)</f>
        <v/>
      </c>
      <c r="KC190" s="13" t="n">
        <v>23.61</v>
      </c>
      <c r="KD190" s="68">
        <f>IF(KC190&gt;0,((KC190-KC189)/KC189),0)</f>
        <v/>
      </c>
      <c r="KE190" s="68">
        <f>IF(KC190&gt;0,KD190-$V190,0)</f>
        <v/>
      </c>
      <c r="KF190" s="68">
        <f>IF(KC190&gt;0,(KC190-KF$10)/KF$10,0)</f>
        <v/>
      </c>
      <c r="KG190" s="68" t="n"/>
      <c r="KH190" s="15">
        <f>IF(KC190&gt;0,(KC190-KC$10)/KC$10,0)</f>
        <v/>
      </c>
      <c r="KI190" s="18" t="n"/>
      <c r="KJ190" s="13" t="n">
        <v>164.1</v>
      </c>
      <c r="KK190" s="68">
        <f>IF(KJ190&gt;0,((KJ190-KJ189)/KJ189),0)</f>
        <v/>
      </c>
      <c r="KL190" s="68">
        <f>IF(KJ190&gt;0,KK190-$V190,0)</f>
        <v/>
      </c>
      <c r="KM190" s="68">
        <f>IF(KJ190&gt;0,(KJ190-KM$10)/KM$10,0)</f>
        <v/>
      </c>
      <c r="KN190" s="68" t="n"/>
      <c r="KO190" s="15">
        <f>IF(KJ190&gt;0,(KJ190-KJ$10)/KJ$10,0)</f>
        <v/>
      </c>
      <c r="KQ190" s="13" t="n">
        <v>1.92</v>
      </c>
      <c r="KR190" s="68">
        <f>IF(KQ190&gt;0,((KQ190-KQ189)/KQ189),0)</f>
        <v/>
      </c>
      <c r="KS190" s="68">
        <f>IF(KQ190&gt;0,KR190-$V190,0)</f>
        <v/>
      </c>
      <c r="KT190" s="68">
        <f>IF(KQ190&gt;0,(KQ190-KT$10)/KT$10,0)</f>
        <v/>
      </c>
      <c r="KU190" s="68" t="n"/>
      <c r="KV190" s="15">
        <f>IF(KQ190&gt;0,(KQ190-KQ$10)/KQ$10,0)</f>
        <v/>
      </c>
      <c r="KW190" s="18" t="n"/>
      <c r="KX190" s="13" t="n">
        <v>60.73</v>
      </c>
      <c r="KY190" s="68">
        <f>IF(KX190&gt;0,((KX190-KX189)/KX189),0)</f>
        <v/>
      </c>
      <c r="KZ190" s="68">
        <f>IF(KX190&gt;0,KY190-$V190,0)</f>
        <v/>
      </c>
      <c r="LA190" s="68">
        <f>IF(KX190&gt;0,(KX190-LA$10)/LA$10,0)</f>
        <v/>
      </c>
      <c r="LB190" s="68" t="n"/>
      <c r="LC190" s="15">
        <f>IF(KX190&gt;0,(KX190-KX$10)/KX$10,0)</f>
        <v/>
      </c>
      <c r="LD190" s="18" t="n"/>
      <c r="LE190" s="13" t="n">
        <v>49.97</v>
      </c>
      <c r="LF190" s="68">
        <f>IF(LE190&gt;0,((LE190-LE189)/LE189),0)</f>
        <v/>
      </c>
      <c r="LG190" s="68">
        <f>IF(LE190&gt;0,LF190-$V190,0)</f>
        <v/>
      </c>
      <c r="LH190" s="68">
        <f>IF(LE190&gt;0,(LE190-LH$10)/LH$10,0)</f>
        <v/>
      </c>
      <c r="LI190" s="68" t="n"/>
      <c r="LJ190" s="15">
        <f>IF(LE190&gt;0,(LE190-LE$10)/LE$10,0)</f>
        <v/>
      </c>
      <c r="LL190" s="13" t="n">
        <v>161.19</v>
      </c>
      <c r="LM190" s="68">
        <f>IF(LL190&gt;0,((LL190-LL189)/LL189),0)</f>
        <v/>
      </c>
      <c r="LN190" s="68">
        <f>IF(LL190&gt;0,LM190-$V190,0)</f>
        <v/>
      </c>
      <c r="LO190" s="68">
        <f>IF(LL190&gt;0,(LL190-LO$10)/LO$10,0)</f>
        <v/>
      </c>
      <c r="LP190" s="68" t="n"/>
      <c r="LQ190" s="15">
        <f>IF(LL190&gt;0,(LL190-LL$10)/LL$10,0)</f>
        <v/>
      </c>
      <c r="LS190" s="13" t="n">
        <v>24.23</v>
      </c>
      <c r="LT190" s="68">
        <f>IF(LS190&gt;0,((LS190-LS189)/LS189),0)</f>
        <v/>
      </c>
      <c r="LU190" s="68">
        <f>IF(LS190&gt;0,LT190-$V190,0)</f>
        <v/>
      </c>
      <c r="LV190" s="68" t="n"/>
      <c r="LW190" s="68" t="n"/>
      <c r="LX190" s="15">
        <f>IF(LS190&gt;0,(LS190-LS$10)/LS$10,0)</f>
        <v/>
      </c>
      <c r="LZ190" s="13" t="n">
        <v>17.36</v>
      </c>
      <c r="MA190" s="68">
        <f>IF(LZ190&gt;0,((LZ190-LZ189)/LZ189),0)</f>
        <v/>
      </c>
      <c r="MB190" s="68">
        <f>IF(LZ190&gt;0,MA190-$V190,0)</f>
        <v/>
      </c>
      <c r="MC190" s="68">
        <f>IF(LZ190&gt;0,(LZ190-MC$10)/MC$10,0)</f>
        <v/>
      </c>
      <c r="MD190" s="68" t="n"/>
      <c r="ME190" s="15">
        <f>IF(LZ190&gt;0,(LZ190-LZ$10)/LZ$10,0)</f>
        <v/>
      </c>
      <c r="MG190" s="13" t="n">
        <v>140.3</v>
      </c>
      <c r="MH190" s="68">
        <f>IF(MG190&gt;0,((MG190-MG189)/MG189),0)</f>
        <v/>
      </c>
      <c r="MI190" s="68">
        <f>IF(MG190&gt;0,MH190-$V190,0)</f>
        <v/>
      </c>
      <c r="MJ190" s="68">
        <f>IF(MG190&gt;0,(MG190-MJ$10)/MJ$10,0)</f>
        <v/>
      </c>
      <c r="MK190" s="68" t="n"/>
      <c r="ML190" s="15">
        <f>IF(MG190&gt;0,(MG190-MG$10)/MG$10,0)</f>
        <v/>
      </c>
      <c r="MN190" s="13" t="n">
        <v>178.19</v>
      </c>
      <c r="MO190" s="68">
        <f>IF(MN190&gt;0,((MN190-MN189)/MN189),0)</f>
        <v/>
      </c>
      <c r="MP190" s="68">
        <f>IF(MN190&gt;0,MO190-$V190,0)</f>
        <v/>
      </c>
      <c r="MQ190" s="68">
        <f>IF(MN190&gt;0,(MN190-MQ$10)/MQ$10,0)</f>
        <v/>
      </c>
      <c r="MR190" s="68" t="n"/>
      <c r="MS190" s="15">
        <f>IF(MN190&gt;0,(MN190-MN$10)/MN$10,0)</f>
        <v/>
      </c>
      <c r="MU190" s="13" t="n">
        <v>18.86</v>
      </c>
      <c r="MV190" s="68">
        <f>IF(MU190&gt;0,((MU190-MU189)/MU189),0)</f>
        <v/>
      </c>
      <c r="MW190" s="68">
        <f>IF(MU190&gt;0,MV190-$V190,0)</f>
        <v/>
      </c>
      <c r="MX190" s="68">
        <f>IF(MU190&gt;0,(MU190-MX$10)/MX$10,0)</f>
        <v/>
      </c>
      <c r="MY190" s="68" t="n"/>
      <c r="MZ190" s="15">
        <f>IF(MU190&gt;0,(MU190-MU$10)/MU$10,0)</f>
        <v/>
      </c>
      <c r="NB190" s="13" t="n">
        <v>301.02</v>
      </c>
      <c r="NC190" s="68">
        <f>IF(NB190&gt;0,((NB190-NB189)/NB189),0)</f>
        <v/>
      </c>
      <c r="ND190" s="68">
        <f>IF(NB190&gt;0,NC190-$V190,0)</f>
        <v/>
      </c>
      <c r="NE190" s="68">
        <f>IF(NB190&gt;0,(NB190-NE$10)/NE$10,0)</f>
        <v/>
      </c>
      <c r="NF190" s="68" t="n"/>
      <c r="NG190" s="15">
        <f>IF(NB190&gt;0,(NB190-NB$10)/NB$10,0)</f>
        <v/>
      </c>
      <c r="NI190" s="13" t="n">
        <v>11.23</v>
      </c>
      <c r="NJ190" s="68">
        <f>IF(NI190&gt;0,((NI190-NI189)/NI189),0)</f>
        <v/>
      </c>
      <c r="NK190" s="68">
        <f>IF(NI190&gt;0,NJ190-$V190,0)</f>
        <v/>
      </c>
      <c r="NL190" s="68">
        <f>IF(NI190&gt;0,(NI190-NL$10)/NL$10,0)</f>
        <v/>
      </c>
      <c r="NM190" s="68" t="n"/>
      <c r="NN190" s="15">
        <f>IF(NI190&gt;0,(NI190-NI$10)/NI$10,0)</f>
        <v/>
      </c>
      <c r="NP190" s="13" t="n">
        <v>644.37</v>
      </c>
      <c r="NQ190" s="68">
        <f>IF(NP190&gt;0,((NP190-NP189)/NP189),0)</f>
        <v/>
      </c>
      <c r="NR190" s="68">
        <f>IF(NP190&gt;0,NQ190-$V190,0)</f>
        <v/>
      </c>
      <c r="NS190" s="68">
        <f>IF(NP190&gt;0,(NP190-NS$10)/NS$10,0)</f>
        <v/>
      </c>
      <c r="NT190" s="68" t="n"/>
      <c r="NU190" s="15">
        <f>IF(NP190&gt;0,(NP190-NP$10)/NP$10,0)</f>
        <v/>
      </c>
      <c r="NW190" s="13" t="n">
        <v>252.53</v>
      </c>
      <c r="NX190" s="68">
        <f>IF(NW190&gt;0,((NW190-NW189)/NW189),0)</f>
        <v/>
      </c>
      <c r="NY190" s="68">
        <f>IF(NW190&gt;0,NX190-$V190,0)</f>
        <v/>
      </c>
      <c r="NZ190" s="68">
        <f>IF(NW190&gt;0,(NW190-NZ$10)/NZ$10,0)</f>
        <v/>
      </c>
      <c r="OA190" s="68" t="n"/>
      <c r="OB190" s="15">
        <f>IF(NW190&gt;0,(NW190-NW$10)/NW$10,0)</f>
        <v/>
      </c>
      <c r="OD190" s="13" t="n">
        <v>3.15</v>
      </c>
      <c r="OE190" s="68">
        <f>IF(OD190&gt;0,((OD190-OD189)/OD189),0)</f>
        <v/>
      </c>
      <c r="OF190" s="68">
        <f>IF(OD190&gt;0,OE190-$V190,0)</f>
        <v/>
      </c>
      <c r="OG190" s="68">
        <f>IF(OD190&gt;0,(OD190-OG$10)/OG$10,0)</f>
        <v/>
      </c>
      <c r="OH190" s="68" t="n"/>
      <c r="OI190" s="15">
        <f>IF(OD190&gt;0,(OD190-OD$10)/OD$10,0)</f>
        <v/>
      </c>
      <c r="OK190" s="13" t="n">
        <v>306.22</v>
      </c>
      <c r="OL190" s="68">
        <f>IF(OK190&gt;0,((OK190-OK189)/OK189),0)</f>
        <v/>
      </c>
      <c r="OM190" s="68">
        <f>IF(OK190&gt;0,OL190-$V190,0)</f>
        <v/>
      </c>
      <c r="ON190" s="68">
        <f>IF(OK190&gt;0,(OK190-ON$10)/ON$10,0)</f>
        <v/>
      </c>
      <c r="OO190" s="68" t="n"/>
      <c r="OP190" s="15">
        <f>IF(OK190&gt;0,(OK190-OK$10)/OK$10,0)</f>
        <v/>
      </c>
      <c r="OR190" s="13" t="n">
        <v>5.77</v>
      </c>
      <c r="OS190" s="68">
        <f>IF(OR190&gt;0,((OR190-OR189)/OR189),0)</f>
        <v/>
      </c>
      <c r="OT190" s="68">
        <f>IF(OR190&gt;0,OS190-$V190,0)</f>
        <v/>
      </c>
      <c r="OU190" s="68">
        <f>IF(OR190&gt;0,(OR190-OU$10)/OU$10,0)</f>
        <v/>
      </c>
      <c r="OV190" s="68" t="n"/>
      <c r="OW190" s="15">
        <f>IF(OR190&gt;0,(OR190-OR$10)/OR$10,0)</f>
        <v/>
      </c>
      <c r="OY190" s="13" t="n">
        <v>159.43</v>
      </c>
      <c r="OZ190" s="68">
        <f>IF(OY190&gt;0,((OY190-OY189)/OY189),0)</f>
        <v/>
      </c>
      <c r="PA190" s="68">
        <f>IF(OY190&gt;0,OZ190-$V190,0)</f>
        <v/>
      </c>
      <c r="PB190" s="68">
        <f>IF(OY190&gt;0,(OY190-PB$10)/PB$10,0)</f>
        <v/>
      </c>
      <c r="PC190" s="68" t="n"/>
      <c r="PD190" s="15">
        <f>IF(OY190&gt;0,(OY190-OY$10)/OY$10,0)</f>
        <v/>
      </c>
      <c r="PE190" s="18" t="n"/>
      <c r="PF190" s="13" t="n">
        <v>284.32</v>
      </c>
      <c r="PG190" s="68">
        <f>IF(PF190&gt;0,((PF190-PF189)/PF189),0)</f>
        <v/>
      </c>
      <c r="PH190" s="68">
        <f>IF(PF190&gt;0,PG190-$V190,0)</f>
        <v/>
      </c>
      <c r="PI190" s="68">
        <f>IF(PF190&gt;0,(PF190-PI$10)/PI$10,0)</f>
        <v/>
      </c>
      <c r="PJ190" s="68" t="n"/>
      <c r="PK190" s="15">
        <f>IF(PF190&gt;0,(PF190-PF$10)/PF$10,0)</f>
        <v/>
      </c>
      <c r="PM190" s="13" t="n"/>
      <c r="PN190" s="68">
        <f>IF(PM190&gt;0,((PM190-PM189)/PM189),0)</f>
        <v/>
      </c>
      <c r="PO190" s="68">
        <f>PN190-$V190</f>
        <v/>
      </c>
      <c r="PP190" s="68">
        <f>IF(PM190&gt;0,(PM190-PP$10)/PP$10,0)</f>
        <v/>
      </c>
      <c r="PQ190" s="68" t="n"/>
      <c r="PR190" s="15">
        <f>IF(PM190&gt;0,(PM190-PM$10)/PM$10,0)</f>
        <v/>
      </c>
      <c r="PT190" s="13" t="n">
        <v>15.57</v>
      </c>
      <c r="PU190" s="68">
        <f>IF(PT190&gt;0,((PT190-PT189)/PT189),0)</f>
        <v/>
      </c>
      <c r="PV190" s="68">
        <f>IF(PT190&gt;0,PU190-$V190,0)</f>
        <v/>
      </c>
      <c r="PW190" s="68">
        <f>IF(PT190&gt;0,(PT190-PW$10)/PW$10,0)</f>
        <v/>
      </c>
      <c r="PX190" s="68" t="n"/>
      <c r="PY190" s="15">
        <f>IF(PT190&gt;0,(PT190-PT$10)/PT$10,0)</f>
        <v/>
      </c>
      <c r="QA190" s="13" t="n">
        <v>345.78</v>
      </c>
      <c r="QB190" s="68">
        <f>IF(QA190&gt;0,((QA190-QA189)/QA189),0)</f>
        <v/>
      </c>
      <c r="QC190" s="68">
        <f>IF(QA190&gt;0,QB190-$V190,0)</f>
        <v/>
      </c>
      <c r="QD190" s="68">
        <f>IF(QA190&gt;0,(QA190-QD$10)/QD$10,0)</f>
        <v/>
      </c>
      <c r="QE190" s="68" t="n"/>
      <c r="QF190" s="15">
        <f>IF(QA190&gt;0,(QA190-QA$10)/QA$10,0)</f>
        <v/>
      </c>
      <c r="QH190" s="13" t="n">
        <v>1.66</v>
      </c>
      <c r="QI190" s="68">
        <f>IF(QH190&gt;0,((QH190-QH189)/QH189),0)</f>
        <v/>
      </c>
      <c r="QJ190" s="68">
        <f>IF(QH190&gt;0,QI190-$V190,0)</f>
        <v/>
      </c>
      <c r="QK190" s="68">
        <f>IF(QH190&gt;0,(QH190-QK$10)/QK$10,0)</f>
        <v/>
      </c>
      <c r="QL190" s="68" t="n"/>
      <c r="QM190" s="15">
        <f>IF(QH190&gt;0,(QH190-QH$10)/QH$10,0)</f>
        <v/>
      </c>
      <c r="QO190" s="13" t="n">
        <v>16.08</v>
      </c>
      <c r="QP190" s="68">
        <f>IF(QO190&gt;0,((QO190-QO189)/QO189),0)</f>
        <v/>
      </c>
      <c r="QQ190" s="68">
        <f>IF(QO190&gt;0,QP190-$V190,0)</f>
        <v/>
      </c>
      <c r="QR190" s="68">
        <f>IF(QO190&gt;0,(QO190-QR$10)/QR$10,0)</f>
        <v/>
      </c>
      <c r="QS190" s="68" t="n"/>
      <c r="QT190" s="15">
        <f>IF(QO190&gt;0,(QO190-QO$10)/QO$10,0)</f>
        <v/>
      </c>
      <c r="QV190" s="13" t="n">
        <v>2.9</v>
      </c>
      <c r="QW190" s="68">
        <f>IF(QV190&gt;0,((QV190-QV189)/QV189),0)</f>
        <v/>
      </c>
      <c r="QX190" s="68">
        <f>IF(QV190&gt;0,QW190-$V190,0)</f>
        <v/>
      </c>
      <c r="QY190" s="68">
        <f>IF(QV190&gt;0,(QV190-QY$10)/QY$10,0)</f>
        <v/>
      </c>
      <c r="QZ190" s="68" t="n"/>
      <c r="RA190" s="15">
        <f>IF(QV190&gt;0,(QV190-QV$10)/QV$10,0)</f>
        <v/>
      </c>
      <c r="RC190" s="13" t="n">
        <v>54.24</v>
      </c>
      <c r="RD190" s="68">
        <f>IF(RC190&gt;0,((RC190-RC189)/RC189),0)</f>
        <v/>
      </c>
      <c r="RE190" s="68">
        <f>IF(RC190&gt;0,RD190-$V190,0)</f>
        <v/>
      </c>
      <c r="RF190" s="68">
        <f>IF(RC190&gt;0,(RC190-RF$10)/RF$10,0)</f>
        <v/>
      </c>
      <c r="RG190" s="68" t="n"/>
      <c r="RH190" s="15">
        <f>IF(RC190&gt;0,(RC190-RC$10)/RC$10,0)</f>
        <v/>
      </c>
      <c r="RJ190" s="13" t="n">
        <v>272.63</v>
      </c>
      <c r="RK190" s="68">
        <f>IF(RJ190&gt;0,((RJ190-RJ189)/RJ189),0)</f>
        <v/>
      </c>
      <c r="RL190" s="68">
        <f>RK190-$V190</f>
        <v/>
      </c>
      <c r="RM190" s="68">
        <f>IF(RJ190&gt;0,(RJ190-RM$10)/RM$10,0)</f>
        <v/>
      </c>
      <c r="RN190" s="68" t="n"/>
      <c r="RO190" s="15">
        <f>IF(RJ190&gt;0,(RJ190-RJ$10)/RJ$10,0)</f>
        <v/>
      </c>
      <c r="RQ190" s="13" t="n">
        <v>23.05</v>
      </c>
      <c r="RR190" s="68">
        <f>IF(RQ190&gt;0,((RQ190-RQ189)/RQ189),0)</f>
        <v/>
      </c>
      <c r="RS190" s="68">
        <f>RR190-$V190</f>
        <v/>
      </c>
      <c r="RT190" s="68">
        <f>IF(RQ190&gt;0,(RQ190-RT$10)/RT$10,0)</f>
        <v/>
      </c>
      <c r="RU190" s="68" t="n"/>
      <c r="RV190" s="15">
        <f>IF(RQ190&gt;0,(RQ190-RQ$10)/RQ$10,0)</f>
        <v/>
      </c>
      <c r="RX190" s="13" t="n">
        <v>179.33</v>
      </c>
      <c r="RY190" s="68">
        <f>IF(RX190&gt;0,((RX190-RX189)/RX189),0)</f>
        <v/>
      </c>
      <c r="RZ190" s="68">
        <f>RY190-$V190</f>
        <v/>
      </c>
      <c r="SA190" s="68">
        <f>IF(RX190&gt;0,(RX190-SA$10)/SA$10,0)</f>
        <v/>
      </c>
      <c r="SB190" s="68" t="n"/>
      <c r="SC190" s="15">
        <f>IF(RX190&gt;0,(RX190-RX$10)/RX$10,0)</f>
        <v/>
      </c>
      <c r="SE190" s="13" t="n">
        <v>28.37</v>
      </c>
      <c r="SF190" s="68">
        <f>IF(SE190&gt;0,((SE190-SE189)/SE189),0)</f>
        <v/>
      </c>
      <c r="SG190" s="68">
        <f>SF190-$V190</f>
        <v/>
      </c>
      <c r="SH190" s="68">
        <f>IF(SE190&gt;0,(SE190-SH$10)/SH$10,0)</f>
        <v/>
      </c>
      <c r="SI190" s="68" t="n"/>
      <c r="SJ190" s="15">
        <f>IF(SE190&gt;0,(SE190-SE$10)/SE$10,0)</f>
        <v/>
      </c>
      <c r="SL190" s="13" t="n">
        <v>2.96</v>
      </c>
      <c r="SM190" s="68">
        <f>IF(SL190&gt;0,((SL190-SL189)/SL189),0)</f>
        <v/>
      </c>
      <c r="SN190" s="68">
        <f>SM190-$V190</f>
        <v/>
      </c>
      <c r="SO190" s="68">
        <f>IF(SL190&gt;0,(SL190-SO$10)/SO$10,0)</f>
        <v/>
      </c>
      <c r="SP190" s="68" t="n"/>
      <c r="SQ190" s="15">
        <f>IF(SL190&gt;0,(SL190-SL$10)/SL$10,0)</f>
        <v/>
      </c>
      <c r="SS190" s="13" t="n">
        <v>25.67</v>
      </c>
      <c r="ST190" s="68">
        <f>IF(SS190&gt;0,((SS190-SS189)/SS189),0)</f>
        <v/>
      </c>
      <c r="SU190" s="68">
        <f>ST190-$V190</f>
        <v/>
      </c>
      <c r="SV190" s="68">
        <f>IF(SS190&gt;0,(SS190-SV$10)/SV$10,0)</f>
        <v/>
      </c>
      <c r="SW190" s="68" t="n"/>
      <c r="SX190" s="15">
        <f>IF(SS190&gt;0,(SS190-SS$10)/SS$10,0)</f>
        <v/>
      </c>
      <c r="SZ190" s="13" t="n">
        <v>73.22</v>
      </c>
      <c r="TA190" s="68">
        <f>IF(SZ190&gt;0,((SZ190-SZ189)/SZ189),0)</f>
        <v/>
      </c>
      <c r="TB190" s="68">
        <f>TA190-$V190</f>
        <v/>
      </c>
      <c r="TC190" s="68">
        <f>IF(SZ190&gt;0,(SZ190-TC$10)/TC$10,0)</f>
        <v/>
      </c>
      <c r="TD190" s="68" t="n"/>
      <c r="TE190" s="15">
        <f>IF(SZ190&gt;0,(SZ190-SZ$10)/SZ$10,0)</f>
        <v/>
      </c>
      <c r="TG190" s="587" t="n">
        <v>0.2374</v>
      </c>
      <c r="TH190" s="68">
        <f>IF(TG190&gt;0,((TG190-TG189)/TG189),0)</f>
        <v/>
      </c>
      <c r="TI190" s="68">
        <f>TH190-$V190</f>
        <v/>
      </c>
      <c r="TJ190" s="68">
        <f>IF(TG190&gt;0,(TG190-TJ$10)/TJ$10,0)</f>
        <v/>
      </c>
      <c r="TK190" s="68" t="n"/>
      <c r="TL190" s="15">
        <f>IF(TG190&gt;0,(TG190-TG$10)/TG$10,0)</f>
        <v/>
      </c>
      <c r="TN190" s="13" t="n">
        <v>114.99</v>
      </c>
      <c r="TO190" s="68">
        <f>IF(TN190&gt;0,((TN190-TN189)/TN189),0)</f>
        <v/>
      </c>
      <c r="TP190" s="68">
        <f>TO190-$V190</f>
        <v/>
      </c>
      <c r="TQ190" s="68">
        <f>IF(TN190&gt;0,(TN190-TQ$10)/TQ$10,0)</f>
        <v/>
      </c>
      <c r="TR190" s="68" t="n"/>
      <c r="TS190" s="15">
        <f>IF(TN190&gt;0,(TN190-TN$10)/TN$10,0)</f>
        <v/>
      </c>
      <c r="TU190" s="587" t="n">
        <v>4.15</v>
      </c>
      <c r="TV190" s="68">
        <f>IF(TU190&gt;0,((TU190-TU189)/TU189),0)</f>
        <v/>
      </c>
      <c r="TW190" s="68">
        <f>TV190-$V190</f>
        <v/>
      </c>
      <c r="TX190" s="68">
        <f>IF(TU190&gt;0,(TU190-TX$10)/TX$10,0)</f>
        <v/>
      </c>
      <c r="TY190" s="68" t="n"/>
      <c r="TZ190" s="15">
        <f>IF(TU190&gt;0,(TU190-TU$10)/TU$10,0)</f>
        <v/>
      </c>
      <c r="UB190" s="587" t="n"/>
      <c r="UC190" s="68">
        <f>IF(UB190&gt;0,((UB190-UB189)/UB189),0)</f>
        <v/>
      </c>
      <c r="UD190" s="68">
        <f>UC190-$V190</f>
        <v/>
      </c>
      <c r="UE190" s="68">
        <f>IF(UB190&gt;0,(UB190-UE$10)/UE$10,0)</f>
        <v/>
      </c>
      <c r="UF190" s="68" t="n"/>
      <c r="UG190" s="15">
        <f>IF(UB190&gt;0,(UB190-UB$10)/UB$10,0)</f>
        <v/>
      </c>
      <c r="UI190" s="587" t="n"/>
      <c r="UJ190" s="68">
        <f>IF(UI190&gt;0,((UI190-UI189)/UI189),0)</f>
        <v/>
      </c>
      <c r="UK190" s="68">
        <f>UJ190-$V190</f>
        <v/>
      </c>
      <c r="UL190" s="68">
        <f>IF(UI190&gt;0,(UI190-UL$10)/UL$10,0)</f>
        <v/>
      </c>
      <c r="UM190" s="68" t="n"/>
      <c r="UN190" s="15">
        <f>IF(UI190&gt;0,(UI190-UI$10)/UI$10,0)</f>
        <v/>
      </c>
      <c r="UP190" s="587" t="n"/>
      <c r="UQ190" s="68">
        <f>IF(UP190&gt;0,((UP190-UP189)/UP189),0)</f>
        <v/>
      </c>
      <c r="UR190" s="68">
        <f>UQ190-$V190</f>
        <v/>
      </c>
      <c r="US190" s="68">
        <f>IF(UP190&gt;0,(UP190-US$10)/US$10,0)</f>
        <v/>
      </c>
      <c r="UT190" s="68" t="n"/>
      <c r="UU190" s="15">
        <f>IF(UP190&gt;0,(UP190-UP$10)/UP$10,0)</f>
        <v/>
      </c>
      <c r="UW190" s="587" t="n"/>
      <c r="UX190" s="68">
        <f>IF(UW190&gt;0,((UW190-UW189)/UW189),0)</f>
        <v/>
      </c>
      <c r="UY190" s="68">
        <f>UX190-$V190</f>
        <v/>
      </c>
      <c r="UZ190" s="68">
        <f>IF(UW190&gt;0,(UW190-UZ$10)/UZ$10,0)</f>
        <v/>
      </c>
      <c r="VA190" s="68" t="n"/>
      <c r="VB190" s="15">
        <f>IF(UW190&gt;0,(UW190-UW$10)/UW$10,0)</f>
        <v/>
      </c>
      <c r="VD190" s="587" t="n"/>
      <c r="VE190" s="68">
        <f>IF(VD190&gt;0,((VD190-VD189)/VD189),0)</f>
        <v/>
      </c>
      <c r="VF190" s="68">
        <f>VE190-$V190</f>
        <v/>
      </c>
      <c r="VG190" s="68">
        <f>IF(VD190&gt;0,(VD190-VG$10)/VG$10,0)</f>
        <v/>
      </c>
      <c r="VH190" s="68" t="n"/>
      <c r="VI190" s="15">
        <f>IF(VD190&gt;0,(VD190-VD$10)/VD$10,0)</f>
        <v/>
      </c>
      <c r="VM190" s="21">
        <f>IF($C190&gt;0,(($IK$5*IG190)+($GT$5*GP190)+($JM$5*JI190)+($JF$5*JB190)+($IY$5*IU190)+($IR$5*IN190)+($ID$5*HZ190)+($HW$5*HS190)+($HP$5*HL190)+($HI$5*HE190)+($GF$5*GB190)+($FY$5*FU190)+($FR$5*FN190)+($FK$5*FG190)+($FD$5*EZ190)+($EW$5*ES190)+($EP$5*EL190)+($EI$5*EE190)+($EB$5*DX190)+($DU$5*DQ190)+($DN$5*DJ190)+($DG$5*DC190)+($CZ$5*CV190)+($CS$5*CO190)+($CL$5*CH190)+($CE$5*CA190)+($BX$5*BT190)+($BQ$5*BM190)+($BJ$5*BF190)+($BC$5*AY190)+($AV$5*AR190)+($AO$5*AK190)+($AH$5*AD190)+($JT$5*JP190)+($KA$5*JW190)+($KO$5*KK190)+($PR$5*PN190)+($GM$5*GI190)+($HA$5*GW190)+($KV$5*KR190)+($KH$5*KD190)+($LC$5*KY190)+($MS$5*MO190)+($ML$5*MH190)+($ME$5*MA190)+($LX$5*LT190)+($LQ$5*LM190)+($LJ$5*LF190)+(MV190*$MZ$5)+(NC190*$NG$5)+(NJ190*$NN$5)+($OI$5*OE190)+($NU$5*NQ190)+($OB$5*NX190)+($PK$5*PG190)+($OP$5*OL190)+($OW$5*OS190)+($PD$5*OZ190)+(PU190*$PY$5)+(QB190*$QF$5)+(QI190*$QM$5)+(QP190*$QT$5)+(QW190*$RA$5)+(RD190*$RH$5)+(RK190*$RO$5)+(RR190*$RV$5)+(RY190*$SC$5)+(SF190*$SJ$5)+(SM190*$SQ$5)+(ST190*$SX$5)+(TA190*$TE$5))+(TH190*$TL$5)+(TO190*$TS$5))/$VM$5</f>
        <v/>
      </c>
      <c r="VN190" s="40" t="n"/>
      <c r="VO190" s="21">
        <f>IF($C190&gt;0,(($IK$5*II190)+($GT$5*GR190)+($JM$5*JK190)+($JF$5*JD190)+($IY$5*IW190)+($IR$5*IP190)+($ID$5*IB190)+($HW$5*HU190)+($HP$5*HN190)+($HI$5*HG190)+($GF$5*GD190)+($FY$5*FW190)+($FR$5*FP190)+($FK$5*FI190)+($FD$5*FB190)+($EW$5*EU190)+($EP$5*EN190)+($EI$5*EG190)+($EB$5*DZ190)+($DU$5*DS190)+($DN$5*DL190)+($DG$5*DE190)+($CZ$5*CX190)+($CS$5*CQ190)+($CL$5*CJ190)+($CE$5*CC190)+($BX$5*BV190)+($BQ$5*BO190)+($BJ$5*BH190)+($BC$5*BA190)+($AV$5*AT190)+($AO$5*AM190)+($AH$5*AF190)+($KO$5*KM190)+($KH$5*KF190)+($KA$5*JY190)+($JT$5*JR190)+($PR$5*PP190)+($GM$5*GK190)+($HA$5*GY190)+($KV$5*KT190)+($LC$5*LA190)+($MS$5*MQ190)+($ML$5*MJ190)+($ME$5*MC190)+($LX$5*LV190)+($LQ$5*LO190)+($LJ$5*LH190)+(MX190*$MZ$5)+(NE190*$NG$5)+(NL190*$NN$5)+($OI$5*OG190)+($NU$5*NS190)+($OB$5*NZ190)+($PD$5*PB190)+($OW$5*OU190)+($OP$5*ON190)+($PK$5*PI190)+($PY$5*PW190)+($QF$5*QD190)+($QM$5*QK190)+($QT$5*QR190)+($RA$5*QY190)+($RH$5*RF190)+($RO$5*RM190)+(RT190*$RV$5)+(SA190*$SC$5)+(SH190*$SJ$5)+(SO190*$SQ$5)+(SV190*$SX$5)+(TC190*$TE$5)+(TJ190*$TL$5)+(TQ190*$TS$5))/$VM$5,0)</f>
        <v/>
      </c>
      <c r="VP190" s="14" t="n"/>
      <c r="VQ190" s="21">
        <f>IF($C190&gt;0,(($IK$5*IK190)+($GT$5*GT190)+($JM$5*JM190)+($JF$5*JF190)+($IY$5*IY190)+($IR$5*IR190)+($ID$5*ID190)+($HW$5*HW190)+($HP$5*HP190)+($HI$5*HI190)+($GF$5*GF190)+($FY$5*FY190)+($FR$5*FR190)+($FK$5*FK190)+($FD$5*FD190)+($EW$5*EW190)+($EP$5*EP190)+($EI$5*EI190)+($EB$5*EB190)+($DU$5*DU190)+($DN$5*DN190)+($DG$5*DG190)+($CZ$5*CZ190)+($CS$5*CS190)+($CL$5*CL190)+($CE$5*CE190)+($BX$5*BX190)+($BQ$5*BQ190)+($BJ$5*BJ190)+($BC$5*BC190)+($AV$5*AV190)+($AO$5*AO190)+($AH$5*AH190)+($KO$5*KO190)+($PR$5*PR190)+($GM$5*GM190)+($HA$5*HA190)+($KH$5*KH190)+($KA$5*KA190)+($JT$5*JT190)+($KV$5*KV190)+($LC$5*LC190)+($MS$5*MS190)+($ML$5*ML190)+($ME$5*ME190)+($LX$5*LX190)+($LQ$5*LQ190)+($LJ$5*LJ190)+($OI$5*OI190)+($NU$5*NU190)+($NN$5*NN190)+($NG$5*NG190)+($MZ$5*MZ190)+(OB190*$OB$5)+($PD$5*PD190)+($OW$5*OW190)+($OP$5*OP190)+($PK$5*PK190)+(PY190*$PY$5)+(QF190*$QF$5)+(QM190*$QM$5)+(QT190*$QT$5)+(RA190*$RA$5)+(RH190*$RH$5)+(RO190*$RO$5)+(RV190*$RV$5)+(SC190*$SC$5)+(SJ190*$SJ$5)+(SQ190*$SQ$5)+(SX190*$SX$5)+(TE190*$TE$5)+(TL190*$TL$5)+(TS190*$TS$5))/$VM$5,0)</f>
        <v/>
      </c>
    </row>
    <row r="191" ht="16" customHeight="1" s="545">
      <c r="A191" s="127" t="n">
        <v>45923</v>
      </c>
      <c r="B191" s="4">
        <f>A191</f>
        <v/>
      </c>
      <c r="C191" s="13" t="n">
        <v>46292.78</v>
      </c>
      <c r="D191" s="138">
        <f>IF(C191&gt;0,C191-C190,0)</f>
        <v/>
      </c>
      <c r="E191" s="68">
        <f>IF(C191&gt;0,D191/C190,0)</f>
        <v/>
      </c>
      <c r="F191" s="15">
        <f>IF(C191&gt;0,(C191-C$10)/C$10,0)</f>
        <v/>
      </c>
      <c r="G191" s="13" t="n">
        <v>6656.96</v>
      </c>
      <c r="H191" s="138">
        <f>IF(G191&gt;0,G191-G190,0)</f>
        <v/>
      </c>
      <c r="I191" s="68">
        <f>IF(G191&gt;0,H191/G190,0)</f>
        <v/>
      </c>
      <c r="J191" s="15">
        <f>IF(G191&gt;0,(G191-G$10)/G$10,0)</f>
        <v/>
      </c>
      <c r="K191" s="13" t="n">
        <v>22573.47</v>
      </c>
      <c r="L191" s="138">
        <f>IF(K191&gt;0,K191-K190,0)</f>
        <v/>
      </c>
      <c r="M191" s="68">
        <f>IF(K191&gt;0,L191/K190,0)</f>
        <v/>
      </c>
      <c r="N191" s="15">
        <f>IF(K191&gt;0,(K191-K$10)/K$10,0)</f>
        <v/>
      </c>
      <c r="O191" s="13" t="n">
        <v>2457.51</v>
      </c>
      <c r="P191" s="138">
        <f>IF(O191&gt;0,O191-O190,0)</f>
        <v/>
      </c>
      <c r="Q191" s="68">
        <f>IF(O191&gt;0,P191/O190,0)</f>
        <v/>
      </c>
      <c r="R191" s="15">
        <f>IF(O191&gt;0,(O191-O$10)/O$10,0)</f>
        <v/>
      </c>
      <c r="S191" s="18">
        <f>IF(O191&gt;0,(((O191*0.7)*Q191)+((K191*0.9)*M191)+((G191*0.65)*I191)+((C191*0.6)*E191))/(O191+K191+G191+C191),0)</f>
        <v/>
      </c>
      <c r="T191" s="121">
        <f>IF(O191&gt;0,(S191*200)+T190,0)</f>
        <v/>
      </c>
      <c r="U191" s="121">
        <f>T191</f>
        <v/>
      </c>
      <c r="V191" s="134">
        <f>IF(T191&gt;0,(T191-T190)/T190,0)</f>
        <v/>
      </c>
      <c r="W191" s="21">
        <f>IF(T191&gt;0,(T191-T$11)/T$11,0)</f>
        <v/>
      </c>
      <c r="X191" s="18">
        <f>IF(T191&gt;0,((Q191+M191+I191+E191)/4),0)</f>
        <v/>
      </c>
      <c r="Y191" s="353">
        <f>23017.15-3336.95</f>
        <v/>
      </c>
      <c r="Z191" s="15" t="n">
        <v>2e-06</v>
      </c>
      <c r="AA191" s="21">
        <f>Z191-$V191</f>
        <v/>
      </c>
      <c r="AC191" s="13" t="n">
        <v>257.4</v>
      </c>
      <c r="AD191" s="68">
        <f>IF(AC191&gt;0,((AC191-AC190)/AC190),0)</f>
        <v/>
      </c>
      <c r="AE191" s="68">
        <f>IF(AC191&gt;0,AD191-$V191,0)</f>
        <v/>
      </c>
      <c r="AF191" s="68">
        <f>IF(AC191&gt;0,(AC191-AF$10)/AF$10,0)</f>
        <v/>
      </c>
      <c r="AG191" s="68" t="n"/>
      <c r="AH191" s="15">
        <f>IF(AC191&gt;0,(AC191-AC$10)/AC$10,0)</f>
        <v/>
      </c>
      <c r="AJ191" s="13" t="n">
        <v>24.8</v>
      </c>
      <c r="AK191" s="68">
        <f>IF(AJ191&gt;0,((AJ191-AJ190)/AJ190),0)</f>
        <v/>
      </c>
      <c r="AL191" s="68">
        <f>IF(AJ191&gt;0,AK191-$V191,0)</f>
        <v/>
      </c>
      <c r="AM191" s="68">
        <f>IF(AJ191&gt;0,(AJ191-AM$10)/AM$10,0)</f>
        <v/>
      </c>
      <c r="AN191" s="68" t="n"/>
      <c r="AO191" s="15">
        <f>IF(AJ191&gt;0,(AJ191-AJ$10)/AJ$10,0)</f>
        <v/>
      </c>
      <c r="AQ191" s="13" t="n">
        <v>23.77</v>
      </c>
      <c r="AR191" s="68">
        <f>IF(AQ191&gt;0,((AQ191-AQ190)/AQ190),0)</f>
        <v/>
      </c>
      <c r="AS191" s="68">
        <f>IF(AQ191&gt;0,AR191-$V191,0)</f>
        <v/>
      </c>
      <c r="AT191" s="68">
        <f>IF(AQ191&gt;0,(AQ191-AT$10)/AT$10,0)</f>
        <v/>
      </c>
      <c r="AU191" s="68" t="n"/>
      <c r="AV191" s="15">
        <f>IF(AQ191&gt;0,(AQ191-AQ$10)/AQ$10,0)</f>
        <v/>
      </c>
      <c r="AX191" s="13" t="n">
        <v>231.83</v>
      </c>
      <c r="AY191" s="68">
        <f>IF(AX191&gt;0,((AX191-AX190)/AX190),0)</f>
        <v/>
      </c>
      <c r="AZ191" s="68">
        <f>IF(AX191&gt;0,AY191-$V191,0)</f>
        <v/>
      </c>
      <c r="BA191" s="68">
        <f>IF(AX191&gt;0,(AX191-BA$10)/BA$10,0)</f>
        <v/>
      </c>
      <c r="BB191" s="68" t="n"/>
      <c r="BC191" s="15">
        <f>IF(AX191&gt;0,(AX191-AX$10)/AX$10,0)</f>
        <v/>
      </c>
      <c r="BE191" s="13" t="n">
        <v>83.34</v>
      </c>
      <c r="BF191" s="68">
        <f>IF(BE191&gt;0,((BE191-BE190)/BE190),0)</f>
        <v/>
      </c>
      <c r="BG191" s="68">
        <f>IF(BE191&gt;0,BF191-$V191,0)</f>
        <v/>
      </c>
      <c r="BH191" s="68" t="n"/>
      <c r="BI191" s="68" t="n"/>
      <c r="BJ191" s="15">
        <f>IF(BE191&gt;0,(BE191-BE$10)/BE$10,0)</f>
        <v/>
      </c>
      <c r="BL191" s="13" t="n">
        <v>78.31</v>
      </c>
      <c r="BM191" s="68">
        <f>IF(BL191&gt;0,((BL191-BL190)/BL190),0)</f>
        <v/>
      </c>
      <c r="BN191" s="68">
        <f>IF(BL191&gt;0,BM191-$V191,0)</f>
        <v/>
      </c>
      <c r="BO191" s="68">
        <f>IF(BL191&gt;0,(BL191-BO$10)/BO$10,0)</f>
        <v/>
      </c>
      <c r="BP191" s="68" t="n"/>
      <c r="BQ191" s="15">
        <f>IF(BL191&gt;0,(BL191-BL$10)/BL$10,0)</f>
        <v/>
      </c>
      <c r="BS191" s="13" t="n">
        <v>45.45</v>
      </c>
      <c r="BT191" s="68">
        <f>IF(BS191&gt;0,((BS191-BS190)/BS190),0)</f>
        <v/>
      </c>
      <c r="BU191" s="68">
        <f>IF(BS191&gt;0,BT191-$V191,0)</f>
        <v/>
      </c>
      <c r="BV191" s="68">
        <f>IF(BS191&gt;0,(BS191-BV$10)/BV$10,0)</f>
        <v/>
      </c>
      <c r="BW191" s="68" t="n"/>
      <c r="BX191" s="15">
        <f>IF(BS191&gt;0,(BS191-BS$10)/BS$10,0)</f>
        <v/>
      </c>
      <c r="BZ191" s="13" t="n"/>
      <c r="CA191" s="68">
        <f>IF(BZ191&gt;0,((BZ191-BZ190)/BZ190),0)</f>
        <v/>
      </c>
      <c r="CB191" s="68">
        <f>IF(BZ191&gt;0,CA191-$V191,0)</f>
        <v/>
      </c>
      <c r="CC191" s="68">
        <f>IF(BZ191&gt;0,(BZ191-CC$10)/CC$10,0)</f>
        <v/>
      </c>
      <c r="CD191" s="68" t="n"/>
      <c r="CE191" s="15">
        <f>IF(BZ191&gt;0,(BZ191-BZ$10)/BZ$10,0)</f>
        <v/>
      </c>
      <c r="CG191" s="13" t="n">
        <v>30.99</v>
      </c>
      <c r="CH191" s="68">
        <f>IF(CG191&gt;0,((CG191-CG190)/CG190),0)</f>
        <v/>
      </c>
      <c r="CI191" s="68">
        <f>IF(CG191&gt;0,CH191-$V191,0)</f>
        <v/>
      </c>
      <c r="CJ191" s="68">
        <f>IF(CG191&gt;0,(CG191-CJ$10)/CJ$10,0)</f>
        <v/>
      </c>
      <c r="CK191" s="68" t="n"/>
      <c r="CL191" s="15">
        <f>IF(CG191&gt;0,(CG191-CG$10)/CG$10,0)</f>
        <v/>
      </c>
      <c r="CN191" s="13" t="n">
        <v>34.61</v>
      </c>
      <c r="CO191" s="68">
        <f>IF(CN191&gt;0,((CN191-CN190)/CN190),0)</f>
        <v/>
      </c>
      <c r="CP191" s="68">
        <f>IF(CN191&gt;0,CO191-$V191,0)</f>
        <v/>
      </c>
      <c r="CQ191" s="68">
        <f>IF(CN191&gt;0,(CN191-CQ$10)/CQ$10,0)</f>
        <v/>
      </c>
      <c r="CR191" s="68" t="n"/>
      <c r="CS191" s="15">
        <f>IF(CN191&gt;0,(CN191-CN$10)/CN$10,0)</f>
        <v/>
      </c>
      <c r="CU191" s="13" t="n">
        <v>40.5</v>
      </c>
      <c r="CV191" s="68">
        <f>IF(CU191&gt;0,((CU191-CU190)/CU190),0)</f>
        <v/>
      </c>
      <c r="CW191" s="68">
        <f>IF(CU191&gt;0,CV191-$V191,0)</f>
        <v/>
      </c>
      <c r="CX191" s="68">
        <f>IF(CU191&gt;0,(CU191-CX$10)/CX$10,0)</f>
        <v/>
      </c>
      <c r="CY191" s="68" t="n"/>
      <c r="CZ191" s="15">
        <f>IF(CU191&gt;0,(CU191-CU$10)/CU$10,0)</f>
        <v/>
      </c>
      <c r="DB191" s="13" t="n">
        <v>20.28</v>
      </c>
      <c r="DC191" s="68">
        <f>IF(DB191&gt;0,((DB191-DB190)/DB190),0)</f>
        <v/>
      </c>
      <c r="DD191" s="68">
        <f>IF(DB191&gt;0,DC191-$V191,0)</f>
        <v/>
      </c>
      <c r="DE191" s="68">
        <f>IF(DB191&gt;0,(DB191-DE$10)/DE$10,0)</f>
        <v/>
      </c>
      <c r="DF191" s="68" t="n"/>
      <c r="DG191" s="15">
        <f>IF(DB191&gt;0,(DB191-DB$10)/DB$10,0)</f>
        <v/>
      </c>
      <c r="DI191" s="13" t="n">
        <v>51.27</v>
      </c>
      <c r="DJ191" s="68">
        <f>IF(DI191&gt;0,((DI191-DI190)/DI190),0)</f>
        <v/>
      </c>
      <c r="DK191" s="68">
        <f>IF(DI191&gt;0,DJ191-$V191,0)</f>
        <v/>
      </c>
      <c r="DL191" s="68">
        <f>IF(DI191&gt;0,(DI191-DL$10)/DL$10,0)</f>
        <v/>
      </c>
      <c r="DM191" s="68" t="n"/>
      <c r="DN191" s="15">
        <f>IF(DI191&gt;0,(DI191-DI$10)/DI$10,0)</f>
        <v/>
      </c>
      <c r="DP191" s="13" t="n">
        <v>47.6</v>
      </c>
      <c r="DQ191" s="68">
        <f>IF(DP191&gt;0,((DP191-DP190)/DP190),0)</f>
        <v/>
      </c>
      <c r="DR191" s="68">
        <f>IF(DP191&gt;0,DQ191-$V191,0)</f>
        <v/>
      </c>
      <c r="DS191" s="68" t="n"/>
      <c r="DT191" s="68" t="n"/>
      <c r="DU191" s="15">
        <f>IF(DP191&gt;0,(DP191-DP$10)/DP$10,0)</f>
        <v/>
      </c>
      <c r="DV191" s="18" t="n"/>
      <c r="DW191" s="13" t="n">
        <v>41.65</v>
      </c>
      <c r="DX191" s="68">
        <f>IF(DW191&gt;0,((DW191-DW190)/DW190),0)</f>
        <v/>
      </c>
      <c r="DY191" s="68">
        <f>IF(DW191&gt;0,DX191-$V191,0)</f>
        <v/>
      </c>
      <c r="DZ191" s="68">
        <f>IF(DW191&gt;0,(DW191-DZ$10)/DZ$10,0)</f>
        <v/>
      </c>
      <c r="EA191" s="68" t="n"/>
      <c r="EB191" s="15">
        <f>IF(DW191&gt;0,(DW191-DW$10)/DW$10,0)</f>
        <v/>
      </c>
      <c r="ED191" s="13" t="n">
        <v>42.74</v>
      </c>
      <c r="EE191" s="68">
        <f>IF(ED191&gt;0,((ED191-ED190)/ED190),0)</f>
        <v/>
      </c>
      <c r="EF191" s="68">
        <f>IF(ED191&gt;0,EE191-$V191,0)</f>
        <v/>
      </c>
      <c r="EG191" s="68">
        <f>IF(ED191&gt;0,(ED191-EG$10)/EG$10,0)</f>
        <v/>
      </c>
      <c r="EH191" s="68" t="n"/>
      <c r="EI191" s="15">
        <f>IF(ED191&gt;0,(ED191-ED$10)/ED$10,0)</f>
        <v/>
      </c>
      <c r="EK191" s="13" t="n">
        <v>145.58</v>
      </c>
      <c r="EL191" s="68">
        <f>IF(EK191&gt;0,((EK191-EK190)/EK190),0)</f>
        <v/>
      </c>
      <c r="EM191" s="68">
        <f>IF(EK191&gt;0,EL191-$V191,0)</f>
        <v/>
      </c>
      <c r="EN191" s="68">
        <f>IF(EK191&gt;0,(EK191-EN$10)/EN$10,0)</f>
        <v/>
      </c>
      <c r="EO191" s="68" t="n"/>
      <c r="EP191" s="15">
        <f>IF(EK191&gt;0,(EK191-EK$10)/EK$10,0)</f>
        <v/>
      </c>
      <c r="ER191" s="13" t="n">
        <v>41.01</v>
      </c>
      <c r="ES191" s="68">
        <f>IF(ER191&gt;0,((ER191-ER190)/ER190),0)</f>
        <v/>
      </c>
      <c r="ET191" s="68">
        <f>IF(ER191&gt;0,ES191-$V191,0)</f>
        <v/>
      </c>
      <c r="EU191" s="68">
        <f>IF(ER191&gt;0,(ER191-EU$10)/EU$10,0)</f>
        <v/>
      </c>
      <c r="EV191" s="68" t="n"/>
      <c r="EW191" s="15">
        <f>IF(ER191&gt;0,(ER191-ER$10)/ER$10,0)</f>
        <v/>
      </c>
      <c r="EY191" s="13" t="n">
        <v>51.82</v>
      </c>
      <c r="EZ191" s="68">
        <f>IF(EY191&gt;0,((EY191-EY190)/EY190),0)</f>
        <v/>
      </c>
      <c r="FA191" s="68">
        <f>IF(EY191&gt;0,EZ191-$V191,0)</f>
        <v/>
      </c>
      <c r="FB191" s="68" t="n"/>
      <c r="FC191" s="68" t="n"/>
      <c r="FD191" s="15">
        <f>IF(EY191&gt;0,(EY191-EY$10)/EY$10,0)</f>
        <v/>
      </c>
      <c r="FF191" s="13" t="n">
        <v>62.16</v>
      </c>
      <c r="FG191" s="68">
        <f>IF(FF191&gt;0,((FF191-FF190)/FF190),0)</f>
        <v/>
      </c>
      <c r="FH191" s="68">
        <f>IF(FF191&gt;0,FG191-$V191,0)</f>
        <v/>
      </c>
      <c r="FI191" s="68">
        <f>IF(FF191&gt;0,(FF191-FI$10)/FI$10,0)</f>
        <v/>
      </c>
      <c r="FJ191" s="68" t="n"/>
      <c r="FK191" s="15">
        <f>IF(FF191&gt;0,(FF191-FF$10)/FF$10,0)</f>
        <v/>
      </c>
      <c r="FM191" s="13" t="n">
        <v>201.46</v>
      </c>
      <c r="FN191" s="68">
        <f>IF(FM191&gt;0,((FM191-FM190)/FM190),0)</f>
        <v/>
      </c>
      <c r="FO191" s="68">
        <f>IF(FM191&gt;0,FN191-$V191,0)</f>
        <v/>
      </c>
      <c r="FP191" s="68">
        <f>IF(FM191&gt;0,(FM191-FP$10)/FP$10,0)</f>
        <v/>
      </c>
      <c r="FQ191" s="68" t="n"/>
      <c r="FR191" s="15">
        <f>IF(FM191&gt;0,(FM191-FM$10)/FM$10,0)</f>
        <v/>
      </c>
      <c r="FT191" s="13" t="n">
        <v>92.66</v>
      </c>
      <c r="FU191" s="68">
        <f>IF(FT191&gt;0,((FT191-FT190)/FT190),0)</f>
        <v/>
      </c>
      <c r="FV191" s="68">
        <f>IF(FT191&gt;0,FU191-$V191,0)</f>
        <v/>
      </c>
      <c r="FW191" s="68">
        <f>IF(FT191&gt;0,(FT191-FW$10)/FW$10,0)</f>
        <v/>
      </c>
      <c r="FX191" s="68" t="n"/>
      <c r="FY191" s="15">
        <f>IF(FT191&gt;0,(FT191-FT$10)/FT$10,0)</f>
        <v/>
      </c>
      <c r="GA191" s="13" t="n">
        <v>18.4</v>
      </c>
      <c r="GB191" s="68">
        <f>IF(GA191&gt;0,((GA191-GA190)/GA190),0)</f>
        <v/>
      </c>
      <c r="GC191" s="68">
        <f>IF(GA191&gt;0,GB191-$V191,0)</f>
        <v/>
      </c>
      <c r="GD191" s="68" t="n"/>
      <c r="GE191" s="68" t="n"/>
      <c r="GF191" s="15">
        <f>IF(GA191&gt;0,(GA191-GA$10)/GA$10,0)</f>
        <v/>
      </c>
      <c r="GG191" s="18" t="n"/>
      <c r="GH191" s="13" t="n">
        <v>21.59</v>
      </c>
      <c r="GI191" s="68">
        <f>IF(GH191&gt;0,((GH191-GH190)/GH190),0)</f>
        <v/>
      </c>
      <c r="GJ191" s="68">
        <f>IF(GH191&gt;0,GI191-$V191,0)</f>
        <v/>
      </c>
      <c r="GK191" s="68">
        <f>IF(GH191&gt;0,(GH191-GK$10)/GK$10,0)</f>
        <v/>
      </c>
      <c r="GL191" s="68" t="n"/>
      <c r="GM191" s="15">
        <f>IF(GH191&gt;0,(GH191-GH$10)/GH$10,0)</f>
        <v/>
      </c>
      <c r="GO191" s="13" t="n">
        <v>26.7</v>
      </c>
      <c r="GP191" s="68">
        <f>IF(GO191&gt;0,((GO191-GO190)/GO190),0)</f>
        <v/>
      </c>
      <c r="GQ191" s="68">
        <f>IF(GO191&gt;0,GP191-$V191,0)</f>
        <v/>
      </c>
      <c r="GR191" s="68" t="n"/>
      <c r="GS191" s="68" t="n"/>
      <c r="GT191" s="15">
        <f>IF(GO191&gt;0,(GO191-GO$10)/GO$10,0)</f>
        <v/>
      </c>
      <c r="GV191" s="13" t="n">
        <v>16.89</v>
      </c>
      <c r="GW191" s="68">
        <f>IF(GV191&gt;0,((GV191-GV190)/GV190),0)</f>
        <v/>
      </c>
      <c r="GX191" s="68">
        <f>IF(GV191&gt;0,GW191-$V191,0)</f>
        <v/>
      </c>
      <c r="GY191" s="68">
        <f>IF(GV191&gt;0,(GV191-GY$10)/GY$10,0)</f>
        <v/>
      </c>
      <c r="GZ191" s="68" t="n"/>
      <c r="HA191" s="15">
        <f>IF(GV191&gt;0,(GV191-GV$10)/GV$10,0)</f>
        <v/>
      </c>
      <c r="HD191" s="13" t="n">
        <v>425.85</v>
      </c>
      <c r="HE191" s="68">
        <f>IF(HD191&gt;0,((HD191-HD190)/HD190),0)</f>
        <v/>
      </c>
      <c r="HF191" s="68">
        <f>IF(HD191&gt;0,HE191-$V191,0)</f>
        <v/>
      </c>
      <c r="HG191" s="68">
        <f>IF(HD191&gt;0,(HD191-HG$10)/HG$10,0)</f>
        <v/>
      </c>
      <c r="HH191" s="68" t="n"/>
      <c r="HI191" s="15">
        <f>IF(HD191&gt;0,(HD191-HD$10)/HD$10,0)</f>
        <v/>
      </c>
      <c r="HK191" s="13" t="n">
        <v>83.90000000000001</v>
      </c>
      <c r="HL191" s="68">
        <f>IF(HK191&gt;0,((HK191-HK190)/HK190),0)</f>
        <v/>
      </c>
      <c r="HM191" s="68">
        <f>IF(HK191&gt;0,HL191-$V191,0)</f>
        <v/>
      </c>
      <c r="HN191" s="68">
        <f>IF(HK191&gt;0,(HK191-HN$10)/HN$10,0)</f>
        <v/>
      </c>
      <c r="HO191" s="68" t="n"/>
      <c r="HP191" s="15">
        <f>IF(HK191&gt;0,(HK191-HK$10)/HK$10,0)</f>
        <v/>
      </c>
      <c r="HR191" s="13" t="n">
        <v>113.97</v>
      </c>
      <c r="HS191" s="68">
        <f>IF(HR191&gt;0,((HR191-HR190)/HR190),0)</f>
        <v/>
      </c>
      <c r="HT191" s="68">
        <f>IF(HR191&gt;0,HS191-$V191,0)</f>
        <v/>
      </c>
      <c r="HU191" s="68">
        <f>IF(HR191&gt;0,(HR191-HU$10)/HU$10,0)</f>
        <v/>
      </c>
      <c r="HV191" s="68" t="n"/>
      <c r="HW191" s="15">
        <f>IF(HR191&gt;0,(HR191-HR$10)/HR$10,0)</f>
        <v/>
      </c>
      <c r="HY191" s="13" t="n">
        <v>178.43</v>
      </c>
      <c r="HZ191" s="68">
        <f>IF(HY191&gt;0,((HY191-HY190)/HY190),0)</f>
        <v/>
      </c>
      <c r="IA191" s="68">
        <f>IF(HY191&gt;0,HZ191-$V191,0)</f>
        <v/>
      </c>
      <c r="IB191" s="68">
        <f>IF(HY191&gt;0,(HY191-IB$10)/IB$10,0)</f>
        <v/>
      </c>
      <c r="IC191" s="68" t="n"/>
      <c r="ID191" s="15">
        <f>IF(HY191&gt;0,(HY191-HY$10)/HY$10,0)</f>
        <v/>
      </c>
      <c r="IF191" s="13" t="n">
        <v>338.94</v>
      </c>
      <c r="IG191" s="68">
        <f>IF(IF191&gt;0,((IF191-IF190)/IF190),0)</f>
        <v/>
      </c>
      <c r="IH191" s="68">
        <f>IF(IF191&gt;0,IG191-$V191,0)</f>
        <v/>
      </c>
      <c r="II191" s="68">
        <f>IF(IF191&gt;0,(IF191-II$10)/II$10,0)</f>
        <v/>
      </c>
      <c r="IJ191" s="68" t="n"/>
      <c r="IK191" s="15">
        <f>IF(IF191&gt;0,(IF191-IF$10)/IF$10,0)</f>
        <v/>
      </c>
      <c r="IM191" s="13" t="n">
        <v>275.99</v>
      </c>
      <c r="IN191" s="68">
        <f>IF(IM191&gt;0,((IM191-IM190)/IM190),0)</f>
        <v/>
      </c>
      <c r="IO191" s="68">
        <f>IF(IM191&gt;0,IN191-$V191,0)</f>
        <v/>
      </c>
      <c r="IP191" s="68">
        <f>IF(IM191&gt;0,(IM191-IP$10)/IP$10,0)</f>
        <v/>
      </c>
      <c r="IQ191" s="68" t="n"/>
      <c r="IR191" s="15">
        <f>IF(IM191&gt;0,(IM191-IM$10)/IM$10,0)</f>
        <v/>
      </c>
      <c r="IT191" s="13" t="n">
        <v>86.88</v>
      </c>
      <c r="IU191" s="68">
        <f>IF(IT191&gt;0,((IT191-IT190)/IT190),0)</f>
        <v/>
      </c>
      <c r="IV191" s="68">
        <f>IF(IT191&gt;0,IU191-$V191,0)</f>
        <v/>
      </c>
      <c r="IW191" s="68">
        <f>IF(IT191&gt;0,(IT191-IW$10)/IW$10,0)</f>
        <v/>
      </c>
      <c r="IX191" s="68" t="n"/>
      <c r="IY191" s="15">
        <f>IF(IT191&gt;0,(IT191-IT$10)/IT$10,0)</f>
        <v/>
      </c>
      <c r="JA191" s="13" t="n">
        <v>755.4</v>
      </c>
      <c r="JB191" s="68">
        <f>IF(JA191&gt;0,((JA191-JA190)/JA190),0)</f>
        <v/>
      </c>
      <c r="JC191" s="68">
        <f>IF(JA191&gt;0,JB191-$V191,0)</f>
        <v/>
      </c>
      <c r="JD191" s="68">
        <f>IF(JA191&gt;0,(JA191-JD$10)/JD$10,0)</f>
        <v/>
      </c>
      <c r="JE191" s="68" t="n"/>
      <c r="JF191" s="15">
        <f>IF(JA191&gt;0,(JA191-JA$10)/JA$10,0)</f>
        <v/>
      </c>
      <c r="JH191" s="13" t="n">
        <v>509.23</v>
      </c>
      <c r="JI191" s="68">
        <f>IF(JH191&gt;0,((JH191-JH190)/JH190),0)</f>
        <v/>
      </c>
      <c r="JJ191" s="68">
        <f>IF(JH191&gt;0,JI191-$V191,0)</f>
        <v/>
      </c>
      <c r="JK191" s="68">
        <f>IF(JH191&gt;0,(JH191-JK$10)/JK$10,0)</f>
        <v/>
      </c>
      <c r="JL191" s="68" t="n"/>
      <c r="JM191" s="15">
        <f>IF(JH191&gt;0,(JH191-JH$10)/JH$10,0)</f>
        <v/>
      </c>
      <c r="JO191" s="13" t="n">
        <v>29.7</v>
      </c>
      <c r="JP191" s="68">
        <f>IF(JO191&gt;0,((JO191-JO190)/JO190),0)</f>
        <v/>
      </c>
      <c r="JQ191" s="68">
        <f>IF(JO191&gt;0,JP191-$V191,0)</f>
        <v/>
      </c>
      <c r="JR191" s="68">
        <f>IF(JO191&gt;0,(JO191-JR$10)/JR$10,0)</f>
        <v/>
      </c>
      <c r="JS191" s="68" t="n"/>
      <c r="JT191" s="15">
        <f>IF(JO191&gt;0,(JO191-JO$10)/JO$10,0)</f>
        <v/>
      </c>
      <c r="JV191" s="13" t="n">
        <v>2.82</v>
      </c>
      <c r="JW191" s="68">
        <f>IF(JV191&gt;0,((JV191-JV190)/JV190),0)</f>
        <v/>
      </c>
      <c r="JX191" s="68">
        <f>IF(JV191&gt;0,JW191-$V191,0)</f>
        <v/>
      </c>
      <c r="JY191" s="68">
        <f>IF(JV191&gt;0,(JV191-JY$10)/JY$10,0)</f>
        <v/>
      </c>
      <c r="JZ191" s="68" t="n"/>
      <c r="KA191" s="15">
        <f>IF(JV191&gt;0,(JV191-JV$10)/JV$10,0)</f>
        <v/>
      </c>
      <c r="KC191" s="13" t="n">
        <v>23.99</v>
      </c>
      <c r="KD191" s="68">
        <f>IF(KC191&gt;0,((KC191-KC190)/KC190),0)</f>
        <v/>
      </c>
      <c r="KE191" s="68">
        <f>IF(KC191&gt;0,KD191-$V191,0)</f>
        <v/>
      </c>
      <c r="KF191" s="68">
        <f>IF(KC191&gt;0,(KC191-KF$10)/KF$10,0)</f>
        <v/>
      </c>
      <c r="KG191" s="68" t="n"/>
      <c r="KH191" s="15">
        <f>IF(KC191&gt;0,(KC191-KC$10)/KC$10,0)</f>
        <v/>
      </c>
      <c r="KI191" s="18" t="n"/>
      <c r="KJ191" s="13" t="n">
        <v>162.26</v>
      </c>
      <c r="KK191" s="68">
        <f>IF(KJ191&gt;0,((KJ191-KJ190)/KJ190),0)</f>
        <v/>
      </c>
      <c r="KL191" s="68">
        <f>IF(KJ191&gt;0,KK191-$V191,0)</f>
        <v/>
      </c>
      <c r="KM191" s="68">
        <f>IF(KJ191&gt;0,(KJ191-KM$10)/KM$10,0)</f>
        <v/>
      </c>
      <c r="KN191" s="68" t="n"/>
      <c r="KO191" s="15">
        <f>IF(KJ191&gt;0,(KJ191-KJ$10)/KJ$10,0)</f>
        <v/>
      </c>
      <c r="KQ191" s="13" t="n">
        <v>1.908</v>
      </c>
      <c r="KR191" s="68">
        <f>IF(KQ191&gt;0,((KQ191-KQ190)/KQ190),0)</f>
        <v/>
      </c>
      <c r="KS191" s="68">
        <f>IF(KQ191&gt;0,KR191-$V191,0)</f>
        <v/>
      </c>
      <c r="KT191" s="68">
        <f>IF(KQ191&gt;0,(KQ191-KT$10)/KT$10,0)</f>
        <v/>
      </c>
      <c r="KU191" s="68" t="n"/>
      <c r="KV191" s="15">
        <f>IF(KQ191&gt;0,(KQ191-KQ$10)/KQ$10,0)</f>
        <v/>
      </c>
      <c r="KW191" s="18" t="n"/>
      <c r="KX191" s="13" t="n">
        <v>54.22</v>
      </c>
      <c r="KY191" s="68">
        <f>IF(KX191&gt;0,((KX191-KX190)/KX190),0)</f>
        <v/>
      </c>
      <c r="KZ191" s="68">
        <f>IF(KX191&gt;0,KY191-$V191,0)</f>
        <v/>
      </c>
      <c r="LA191" s="68">
        <f>IF(KX191&gt;0,(KX191-LA$10)/LA$10,0)</f>
        <v/>
      </c>
      <c r="LB191" s="68" t="n"/>
      <c r="LC191" s="15">
        <f>IF(KX191&gt;0,(KX191-KX$10)/KX$10,0)</f>
        <v/>
      </c>
      <c r="LD191" s="18" t="n"/>
      <c r="LE191" s="13" t="n">
        <v>50.94</v>
      </c>
      <c r="LF191" s="68">
        <f>IF(LE191&gt;0,((LE191-LE190)/LE190),0)</f>
        <v/>
      </c>
      <c r="LG191" s="68">
        <f>IF(LE191&gt;0,LF191-$V191,0)</f>
        <v/>
      </c>
      <c r="LH191" s="68">
        <f>IF(LE191&gt;0,(LE191-LH$10)/LH$10,0)</f>
        <v/>
      </c>
      <c r="LI191" s="68" t="n"/>
      <c r="LJ191" s="15">
        <f>IF(LE191&gt;0,(LE191-LE$10)/LE$10,0)</f>
        <v/>
      </c>
      <c r="LL191" s="13" t="n">
        <v>162.38</v>
      </c>
      <c r="LM191" s="68">
        <f>IF(LL191&gt;0,((LL191-LL190)/LL190),0)</f>
        <v/>
      </c>
      <c r="LN191" s="68">
        <f>IF(LL191&gt;0,LM191-$V191,0)</f>
        <v/>
      </c>
      <c r="LO191" s="68">
        <f>IF(LL191&gt;0,(LL191-LO$10)/LO$10,0)</f>
        <v/>
      </c>
      <c r="LP191" s="68" t="n"/>
      <c r="LQ191" s="15">
        <f>IF(LL191&gt;0,(LL191-LL$10)/LL$10,0)</f>
        <v/>
      </c>
      <c r="LS191" s="13" t="n">
        <v>24.48</v>
      </c>
      <c r="LT191" s="68">
        <f>IF(LS191&gt;0,((LS191-LS190)/LS190),0)</f>
        <v/>
      </c>
      <c r="LU191" s="68">
        <f>IF(LS191&gt;0,LT191-$V191,0)</f>
        <v/>
      </c>
      <c r="LV191" s="68" t="n"/>
      <c r="LW191" s="68" t="n"/>
      <c r="LX191" s="15">
        <f>IF(LS191&gt;0,(LS191-LS$10)/LS$10,0)</f>
        <v/>
      </c>
      <c r="LZ191" s="13" t="n">
        <v>17.35</v>
      </c>
      <c r="MA191" s="68">
        <f>IF(LZ191&gt;0,((LZ191-LZ190)/LZ190),0)</f>
        <v/>
      </c>
      <c r="MB191" s="68">
        <f>IF(LZ191&gt;0,MA191-$V191,0)</f>
        <v/>
      </c>
      <c r="MC191" s="68">
        <f>IF(LZ191&gt;0,(LZ191-MC$10)/MC$10,0)</f>
        <v/>
      </c>
      <c r="MD191" s="68" t="n"/>
      <c r="ME191" s="15">
        <f>IF(LZ191&gt;0,(LZ191-LZ$10)/LZ$10,0)</f>
        <v/>
      </c>
      <c r="MG191" s="13" t="n">
        <v>142.62</v>
      </c>
      <c r="MH191" s="68">
        <f>IF(MG191&gt;0,((MG191-MG190)/MG190),0)</f>
        <v/>
      </c>
      <c r="MI191" s="68">
        <f>IF(MG191&gt;0,MH191-$V191,0)</f>
        <v/>
      </c>
      <c r="MJ191" s="68">
        <f>IF(MG191&gt;0,(MG191-MJ$10)/MJ$10,0)</f>
        <v/>
      </c>
      <c r="MK191" s="68" t="n"/>
      <c r="ML191" s="15">
        <f>IF(MG191&gt;0,(MG191-MG$10)/MG$10,0)</f>
        <v/>
      </c>
      <c r="MN191" s="13" t="n">
        <v>178.08</v>
      </c>
      <c r="MO191" s="68">
        <f>IF(MN191&gt;0,((MN191-MN190)/MN190),0)</f>
        <v/>
      </c>
      <c r="MP191" s="68">
        <f>IF(MN191&gt;0,MO191-$V191,0)</f>
        <v/>
      </c>
      <c r="MQ191" s="68">
        <f>IF(MN191&gt;0,(MN191-MQ$10)/MQ$10,0)</f>
        <v/>
      </c>
      <c r="MR191" s="68" t="n"/>
      <c r="MS191" s="15">
        <f>IF(MN191&gt;0,(MN191-MN$10)/MN$10,0)</f>
        <v/>
      </c>
      <c r="MU191" s="13" t="n">
        <v>18.95</v>
      </c>
      <c r="MV191" s="68">
        <f>IF(MU191&gt;0,((MU191-MU190)/MU190),0)</f>
        <v/>
      </c>
      <c r="MW191" s="68">
        <f>IF(MU191&gt;0,MV191-$V191,0)</f>
        <v/>
      </c>
      <c r="MX191" s="68">
        <f>IF(MU191&gt;0,(MU191-MX$10)/MX$10,0)</f>
        <v/>
      </c>
      <c r="MY191" s="68" t="n"/>
      <c r="MZ191" s="15">
        <f>IF(MU191&gt;0,(MU191-MU$10)/MU$10,0)</f>
        <v/>
      </c>
      <c r="NB191" s="13" t="n">
        <v>305.67</v>
      </c>
      <c r="NC191" s="68">
        <f>IF(NB191&gt;0,((NB191-NB190)/NB190),0)</f>
        <v/>
      </c>
      <c r="ND191" s="68">
        <f>IF(NB191&gt;0,NC191-$V191,0)</f>
        <v/>
      </c>
      <c r="NE191" s="68">
        <f>IF(NB191&gt;0,(NB191-NE$10)/NE$10,0)</f>
        <v/>
      </c>
      <c r="NF191" s="68" t="n"/>
      <c r="NG191" s="15">
        <f>IF(NB191&gt;0,(NB191-NB$10)/NB$10,0)</f>
        <v/>
      </c>
      <c r="NI191" s="13" t="n">
        <v>11.16</v>
      </c>
      <c r="NJ191" s="68">
        <f>IF(NI191&gt;0,((NI191-NI190)/NI190),0)</f>
        <v/>
      </c>
      <c r="NK191" s="68">
        <f>IF(NI191&gt;0,NJ191-$V191,0)</f>
        <v/>
      </c>
      <c r="NL191" s="68">
        <f>IF(NI191&gt;0,(NI191-NL$10)/NL$10,0)</f>
        <v/>
      </c>
      <c r="NM191" s="68" t="n"/>
      <c r="NN191" s="15">
        <f>IF(NI191&gt;0,(NI191-NI$10)/NI$10,0)</f>
        <v/>
      </c>
      <c r="NP191" s="13" t="n">
        <v>633.41</v>
      </c>
      <c r="NQ191" s="68">
        <f>IF(NP191&gt;0,((NP191-NP190)/NP190),0)</f>
        <v/>
      </c>
      <c r="NR191" s="68">
        <f>IF(NP191&gt;0,NQ191-$V191,0)</f>
        <v/>
      </c>
      <c r="NS191" s="68">
        <f>IF(NP191&gt;0,(NP191-NS$10)/NS$10,0)</f>
        <v/>
      </c>
      <c r="NT191" s="68" t="n"/>
      <c r="NU191" s="15">
        <f>IF(NP191&gt;0,(NP191-NP$10)/NP$10,0)</f>
        <v/>
      </c>
      <c r="NW191" s="13" t="n">
        <v>251.66</v>
      </c>
      <c r="NX191" s="68">
        <f>IF(NW191&gt;0,((NW191-NW190)/NW190),0)</f>
        <v/>
      </c>
      <c r="NY191" s="68">
        <f>IF(NW191&gt;0,NX191-$V191,0)</f>
        <v/>
      </c>
      <c r="NZ191" s="68">
        <f>IF(NW191&gt;0,(NW191-NZ$10)/NZ$10,0)</f>
        <v/>
      </c>
      <c r="OA191" s="68" t="n"/>
      <c r="OB191" s="15">
        <f>IF(NW191&gt;0,(NW191-NW$10)/NW$10,0)</f>
        <v/>
      </c>
      <c r="OD191" s="13" t="n">
        <v>2.88</v>
      </c>
      <c r="OE191" s="68">
        <f>IF(OD191&gt;0,((OD191-OD190)/OD190),0)</f>
        <v/>
      </c>
      <c r="OF191" s="68">
        <f>IF(OD191&gt;0,OE191-$V191,0)</f>
        <v/>
      </c>
      <c r="OG191" s="68">
        <f>IF(OD191&gt;0,(OD191-OG$10)/OG$10,0)</f>
        <v/>
      </c>
      <c r="OH191" s="68" t="n"/>
      <c r="OI191" s="15">
        <f>IF(OD191&gt;0,(OD191-OD$10)/OD$10,0)</f>
        <v/>
      </c>
      <c r="OK191" s="13" t="n">
        <v>302.59</v>
      </c>
      <c r="OL191" s="68">
        <f>IF(OK191&gt;0,((OK191-OK190)/OK190),0)</f>
        <v/>
      </c>
      <c r="OM191" s="68">
        <f>IF(OK191&gt;0,OL191-$V191,0)</f>
        <v/>
      </c>
      <c r="ON191" s="68">
        <f>IF(OK191&gt;0,(OK191-ON$10)/ON$10,0)</f>
        <v/>
      </c>
      <c r="OO191" s="68" t="n"/>
      <c r="OP191" s="15">
        <f>IF(OK191&gt;0,(OK191-OK$10)/OK$10,0)</f>
        <v/>
      </c>
      <c r="OR191" s="13" t="n">
        <v>6.32</v>
      </c>
      <c r="OS191" s="68">
        <f>IF(OR191&gt;0,((OR191-OR190)/OR190),0)</f>
        <v/>
      </c>
      <c r="OT191" s="68">
        <f>IF(OR191&gt;0,OS191-$V191,0)</f>
        <v/>
      </c>
      <c r="OU191" s="68">
        <f>IF(OR191&gt;0,(OR191-OU$10)/OU$10,0)</f>
        <v/>
      </c>
      <c r="OV191" s="68" t="n"/>
      <c r="OW191" s="15">
        <f>IF(OR191&gt;0,(OR191-OR$10)/OR$10,0)</f>
        <v/>
      </c>
      <c r="OY191" s="13" t="n">
        <v>160.54</v>
      </c>
      <c r="OZ191" s="68">
        <f>IF(OY191&gt;0,((OY191-OY190)/OY190),0)</f>
        <v/>
      </c>
      <c r="PA191" s="68">
        <f>IF(OY191&gt;0,OZ191-$V191,0)</f>
        <v/>
      </c>
      <c r="PB191" s="68">
        <f>IF(OY191&gt;0,(OY191-PB$10)/PB$10,0)</f>
        <v/>
      </c>
      <c r="PC191" s="68" t="n"/>
      <c r="PD191" s="15">
        <f>IF(OY191&gt;0,(OY191-OY$10)/OY$10,0)</f>
        <v/>
      </c>
      <c r="PE191" s="18" t="n"/>
      <c r="PF191" s="13" t="n">
        <v>286.19</v>
      </c>
      <c r="PG191" s="68">
        <f>IF(PF191&gt;0,((PF191-PF190)/PF190),0)</f>
        <v/>
      </c>
      <c r="PH191" s="68">
        <f>IF(PF191&gt;0,PG191-$V191,0)</f>
        <v/>
      </c>
      <c r="PI191" s="68">
        <f>IF(PF191&gt;0,(PF191-PI$10)/PI$10,0)</f>
        <v/>
      </c>
      <c r="PJ191" s="68" t="n"/>
      <c r="PK191" s="15">
        <f>IF(PF191&gt;0,(PF191-PF$10)/PF$10,0)</f>
        <v/>
      </c>
      <c r="PM191" s="13" t="n"/>
      <c r="PN191" s="68">
        <f>IF(PM191&gt;0,((PM191-PM190)/PM190),0)</f>
        <v/>
      </c>
      <c r="PO191" s="68">
        <f>PN191-$V191</f>
        <v/>
      </c>
      <c r="PP191" s="68">
        <f>IF(PM191&gt;0,(PM191-PP$10)/PP$10,0)</f>
        <v/>
      </c>
      <c r="PQ191" s="68" t="n"/>
      <c r="PR191" s="15">
        <f>IF(PM191&gt;0,(PM191-PM$10)/PM$10,0)</f>
        <v/>
      </c>
      <c r="PT191" s="13" t="n">
        <v>16.67</v>
      </c>
      <c r="PU191" s="68">
        <f>IF(PT191&gt;0,((PT191-PT190)/PT190),0)</f>
        <v/>
      </c>
      <c r="PV191" s="68">
        <f>IF(PT191&gt;0,PU191-$V191,0)</f>
        <v/>
      </c>
      <c r="PW191" s="68">
        <f>IF(PT191&gt;0,(PT191-PW$10)/PW$10,0)</f>
        <v/>
      </c>
      <c r="PX191" s="68" t="n"/>
      <c r="PY191" s="15">
        <f>IF(PT191&gt;0,(PT191-PT$10)/PT$10,0)</f>
        <v/>
      </c>
      <c r="QA191" s="13" t="n">
        <v>348.51</v>
      </c>
      <c r="QB191" s="68">
        <f>IF(QA191&gt;0,((QA191-QA190)/QA190),0)</f>
        <v/>
      </c>
      <c r="QC191" s="68">
        <f>IF(QA191&gt;0,QB191-$V191,0)</f>
        <v/>
      </c>
      <c r="QD191" s="68">
        <f>IF(QA191&gt;0,(QA191-QD$10)/QD$10,0)</f>
        <v/>
      </c>
      <c r="QE191" s="68" t="n"/>
      <c r="QF191" s="15">
        <f>IF(QA191&gt;0,(QA191-QA$10)/QA$10,0)</f>
        <v/>
      </c>
      <c r="QH191" s="13" t="n">
        <v>1.606</v>
      </c>
      <c r="QI191" s="68">
        <f>IF(QH191&gt;0,((QH191-QH190)/QH190),0)</f>
        <v/>
      </c>
      <c r="QJ191" s="68">
        <f>IF(QH191&gt;0,QI191-$V191,0)</f>
        <v/>
      </c>
      <c r="QK191" s="68">
        <f>IF(QH191&gt;0,(QH191-QK$10)/QK$10,0)</f>
        <v/>
      </c>
      <c r="QL191" s="68" t="n"/>
      <c r="QM191" s="15">
        <f>IF(QH191&gt;0,(QH191-QH$10)/QH$10,0)</f>
        <v/>
      </c>
      <c r="QO191" s="13" t="n">
        <v>17.85</v>
      </c>
      <c r="QP191" s="68">
        <f>IF(QO191&gt;0,((QO191-QO190)/QO190),0)</f>
        <v/>
      </c>
      <c r="QQ191" s="68">
        <f>IF(QO191&gt;0,QP191-$V191,0)</f>
        <v/>
      </c>
      <c r="QR191" s="68">
        <f>IF(QO191&gt;0,(QO191-QR$10)/QR$10,0)</f>
        <v/>
      </c>
      <c r="QS191" s="68" t="n"/>
      <c r="QT191" s="15">
        <f>IF(QO191&gt;0,(QO191-QO$10)/QO$10,0)</f>
        <v/>
      </c>
      <c r="QV191" s="13" t="n">
        <v>2.772</v>
      </c>
      <c r="QW191" s="68">
        <f>IF(QV191&gt;0,((QV191-QV190)/QV190),0)</f>
        <v/>
      </c>
      <c r="QX191" s="68">
        <f>IF(QV191&gt;0,QW191-$V191,0)</f>
        <v/>
      </c>
      <c r="QY191" s="68">
        <f>IF(QV191&gt;0,(QV191-QY$10)/QY$10,0)</f>
        <v/>
      </c>
      <c r="QZ191" s="68" t="n"/>
      <c r="RA191" s="15">
        <f>IF(QV191&gt;0,(QV191-QV$10)/QV$10,0)</f>
        <v/>
      </c>
      <c r="RC191" s="13" t="n">
        <v>56.54</v>
      </c>
      <c r="RD191" s="68">
        <f>IF(RC191&gt;0,((RC191-RC190)/RC190),0)</f>
        <v/>
      </c>
      <c r="RE191" s="68">
        <f>IF(RC191&gt;0,RD191-$V191,0)</f>
        <v/>
      </c>
      <c r="RF191" s="68">
        <f>IF(RC191&gt;0,(RC191-RF$10)/RF$10,0)</f>
        <v/>
      </c>
      <c r="RG191" s="68" t="n"/>
      <c r="RH191" s="15">
        <f>IF(RC191&gt;0,(RC191-RC$10)/RC$10,0)</f>
        <v/>
      </c>
      <c r="RJ191" s="13" t="n">
        <v>282.71</v>
      </c>
      <c r="RK191" s="68">
        <f>IF(RJ191&gt;0,((RJ191-RJ190)/RJ190),0)</f>
        <v/>
      </c>
      <c r="RL191" s="68">
        <f>RK191-$V191</f>
        <v/>
      </c>
      <c r="RM191" s="68">
        <f>IF(RJ191&gt;0,(RJ191-RM$10)/RM$10,0)</f>
        <v/>
      </c>
      <c r="RN191" s="68" t="n"/>
      <c r="RO191" s="15">
        <f>IF(RJ191&gt;0,(RJ191-RJ$10)/RJ$10,0)</f>
        <v/>
      </c>
      <c r="RQ191" s="13" t="n">
        <v>23.85</v>
      </c>
      <c r="RR191" s="68">
        <f>IF(RQ191&gt;0,((RQ191-RQ190)/RQ190),0)</f>
        <v/>
      </c>
      <c r="RS191" s="68">
        <f>RR191-$V191</f>
        <v/>
      </c>
      <c r="RT191" s="68">
        <f>IF(RQ191&gt;0,(RQ191-RT$10)/RT$10,0)</f>
        <v/>
      </c>
      <c r="RU191" s="68" t="n"/>
      <c r="RV191" s="15">
        <f>IF(RQ191&gt;0,(RQ191-RQ$10)/RQ$10,0)</f>
        <v/>
      </c>
      <c r="RX191" s="13" t="n">
        <v>182.55</v>
      </c>
      <c r="RY191" s="68">
        <f>IF(RX191&gt;0,((RX191-RX190)/RX190),0)</f>
        <v/>
      </c>
      <c r="RZ191" s="68">
        <f>RY191-$V191</f>
        <v/>
      </c>
      <c r="SA191" s="68">
        <f>IF(RX191&gt;0,(RX191-SA$10)/SA$10,0)</f>
        <v/>
      </c>
      <c r="SB191" s="68" t="n"/>
      <c r="SC191" s="15">
        <f>IF(RX191&gt;0,(RX191-RX$10)/RX$10,0)</f>
        <v/>
      </c>
      <c r="SE191" s="13" t="n">
        <v>31.46</v>
      </c>
      <c r="SF191" s="68">
        <f>IF(SE191&gt;0,((SE191-SE190)/SE190),0)</f>
        <v/>
      </c>
      <c r="SG191" s="68">
        <f>SF191-$V191</f>
        <v/>
      </c>
      <c r="SH191" s="68">
        <f>IF(SE191&gt;0,(SE191-SH$10)/SH$10,0)</f>
        <v/>
      </c>
      <c r="SI191" s="68" t="n"/>
      <c r="SJ191" s="15">
        <f>IF(SE191&gt;0,(SE191-SE$10)/SE$10,0)</f>
        <v/>
      </c>
      <c r="SL191" s="13" t="n">
        <v>2.71</v>
      </c>
      <c r="SM191" s="68">
        <f>IF(SL191&gt;0,((SL191-SL190)/SL190),0)</f>
        <v/>
      </c>
      <c r="SN191" s="68">
        <f>SM191-$V191</f>
        <v/>
      </c>
      <c r="SO191" s="68">
        <f>IF(SL191&gt;0,(SL191-SO$10)/SO$10,0)</f>
        <v/>
      </c>
      <c r="SP191" s="68" t="n"/>
      <c r="SQ191" s="15">
        <f>IF(SL191&gt;0,(SL191-SL$10)/SL$10,0)</f>
        <v/>
      </c>
      <c r="SS191" s="13" t="n">
        <v>27.52</v>
      </c>
      <c r="ST191" s="68">
        <f>IF(SS191&gt;0,((SS191-SS190)/SS190),0)</f>
        <v/>
      </c>
      <c r="SU191" s="68">
        <f>ST191-$V191</f>
        <v/>
      </c>
      <c r="SV191" s="68">
        <f>IF(SS191&gt;0,(SS191-SV$10)/SV$10,0)</f>
        <v/>
      </c>
      <c r="SW191" s="68" t="n"/>
      <c r="SX191" s="15">
        <f>IF(SS191&gt;0,(SS191-SS$10)/SS$10,0)</f>
        <v/>
      </c>
      <c r="SZ191" s="13" t="n">
        <v>74.7</v>
      </c>
      <c r="TA191" s="68">
        <f>IF(SZ191&gt;0,((SZ191-SZ190)/SZ190),0)</f>
        <v/>
      </c>
      <c r="TB191" s="68">
        <f>TA191-$V191</f>
        <v/>
      </c>
      <c r="TC191" s="68">
        <f>IF(SZ191&gt;0,(SZ191-TC$10)/TC$10,0)</f>
        <v/>
      </c>
      <c r="TD191" s="68" t="n"/>
      <c r="TE191" s="15">
        <f>IF(SZ191&gt;0,(SZ191-SZ$10)/SZ$10,0)</f>
        <v/>
      </c>
      <c r="TG191" s="587" t="n">
        <v>0.239</v>
      </c>
      <c r="TH191" s="68">
        <f>IF(TG191&gt;0,((TG191-TG190)/TG190),0)</f>
        <v/>
      </c>
      <c r="TI191" s="68">
        <f>TH191-$V191</f>
        <v/>
      </c>
      <c r="TJ191" s="68">
        <f>IF(TG191&gt;0,(TG191-TJ$10)/TJ$10,0)</f>
        <v/>
      </c>
      <c r="TK191" s="68" t="n"/>
      <c r="TL191" s="15">
        <f>IF(TG191&gt;0,(TG191-TG$10)/TG$10,0)</f>
        <v/>
      </c>
      <c r="TN191" s="26" t="n">
        <v>115.78</v>
      </c>
      <c r="TO191" s="68">
        <f>IF(TN191&gt;0,((TN191-TN190)/TN190),0)</f>
        <v/>
      </c>
      <c r="TP191" s="68">
        <f>TO191-$V191</f>
        <v/>
      </c>
      <c r="TQ191" s="68">
        <f>IF(TN191&gt;0,(TN191-TQ$10)/TQ$10,0)</f>
        <v/>
      </c>
      <c r="TR191" s="68" t="n"/>
      <c r="TS191" s="15">
        <f>IF(TN191&gt;0,(TN191-TN$10)/TN$10,0)</f>
        <v/>
      </c>
      <c r="TU191" s="587" t="n">
        <v>4.02</v>
      </c>
      <c r="TV191" s="68">
        <f>IF(TU191&gt;0,((TU191-TU190)/TU190),0)</f>
        <v/>
      </c>
      <c r="TW191" s="68">
        <f>TV191-$V191</f>
        <v/>
      </c>
      <c r="TX191" s="68">
        <f>IF(TU191&gt;0,(TU191-TX$10)/TX$10,0)</f>
        <v/>
      </c>
      <c r="TY191" s="68" t="n"/>
      <c r="TZ191" s="15">
        <f>IF(TU191&gt;0,(TU191-TU$10)/TU$10,0)</f>
        <v/>
      </c>
      <c r="UB191" s="587" t="n"/>
      <c r="UC191" s="68">
        <f>IF(UB191&gt;0,((UB191-UB190)/UB190),0)</f>
        <v/>
      </c>
      <c r="UD191" s="68">
        <f>UC191-$V191</f>
        <v/>
      </c>
      <c r="UE191" s="68">
        <f>IF(UB191&gt;0,(UB191-UE$10)/UE$10,0)</f>
        <v/>
      </c>
      <c r="UF191" s="68" t="n"/>
      <c r="UG191" s="15">
        <f>IF(UB191&gt;0,(UB191-UB$10)/UB$10,0)</f>
        <v/>
      </c>
      <c r="UI191" s="587" t="n"/>
      <c r="UJ191" s="68">
        <f>IF(UI191&gt;0,((UI191-UI190)/UI190),0)</f>
        <v/>
      </c>
      <c r="UK191" s="68">
        <f>UJ191-$V191</f>
        <v/>
      </c>
      <c r="UL191" s="68">
        <f>IF(UI191&gt;0,(UI191-UL$10)/UL$10,0)</f>
        <v/>
      </c>
      <c r="UM191" s="68" t="n"/>
      <c r="UN191" s="15">
        <f>IF(UI191&gt;0,(UI191-UI$10)/UI$10,0)</f>
        <v/>
      </c>
      <c r="UP191" s="587" t="n"/>
      <c r="UQ191" s="68">
        <f>IF(UP191&gt;0,((UP191-UP190)/UP190),0)</f>
        <v/>
      </c>
      <c r="UR191" s="68">
        <f>UQ191-$V191</f>
        <v/>
      </c>
      <c r="US191" s="68">
        <f>IF(UP191&gt;0,(UP191-US$10)/US$10,0)</f>
        <v/>
      </c>
      <c r="UT191" s="68" t="n"/>
      <c r="UU191" s="15">
        <f>IF(UP191&gt;0,(UP191-UP$10)/UP$10,0)</f>
        <v/>
      </c>
      <c r="UW191" s="587" t="n"/>
      <c r="UX191" s="68">
        <f>IF(UW191&gt;0,((UW191-UW190)/UW190),0)</f>
        <v/>
      </c>
      <c r="UY191" s="68">
        <f>UX191-$V191</f>
        <v/>
      </c>
      <c r="UZ191" s="68">
        <f>IF(UW191&gt;0,(UW191-UZ$10)/UZ$10,0)</f>
        <v/>
      </c>
      <c r="VA191" s="68" t="n"/>
      <c r="VB191" s="15">
        <f>IF(UW191&gt;0,(UW191-UW$10)/UW$10,0)</f>
        <v/>
      </c>
      <c r="VD191" s="587" t="n"/>
      <c r="VE191" s="68">
        <f>IF(VD191&gt;0,((VD191-VD190)/VD190),0)</f>
        <v/>
      </c>
      <c r="VF191" s="68">
        <f>VE191-$V191</f>
        <v/>
      </c>
      <c r="VG191" s="68">
        <f>IF(VD191&gt;0,(VD191-VG$10)/VG$10,0)</f>
        <v/>
      </c>
      <c r="VH191" s="68" t="n"/>
      <c r="VI191" s="15">
        <f>IF(VD191&gt;0,(VD191-VD$10)/VD$10,0)</f>
        <v/>
      </c>
      <c r="VM191" s="21">
        <f>IF($C191&gt;0,(($IK$5*IG191)+($GT$5*GP191)+($JM$5*JI191)+($JF$5*JB191)+($IY$5*IU191)+($IR$5*IN191)+($ID$5*HZ191)+($HW$5*HS191)+($HP$5*HL191)+($HI$5*HE191)+($GF$5*GB191)+($FY$5*FU191)+($FR$5*FN191)+($FK$5*FG191)+($FD$5*EZ191)+($EW$5*ES191)+($EP$5*EL191)+($EI$5*EE191)+($EB$5*DX191)+($DU$5*DQ191)+($DN$5*DJ191)+($DG$5*DC191)+($CZ$5*CV191)+($CS$5*CO191)+($CL$5*CH191)+($CE$5*CA191)+($BX$5*BT191)+($BQ$5*BM191)+($BJ$5*BF191)+($BC$5*AY191)+($AV$5*AR191)+($AO$5*AK191)+($AH$5*AD191)+($JT$5*JP191)+($KA$5*JW191)+($KO$5*KK191)+($PR$5*PN191)+($GM$5*GI191)+($HA$5*GW191)+($KV$5*KR191)+($KH$5*KD191)+($LC$5*KY191)+($MS$5*MO191)+($ML$5*MH191)+($ME$5*MA191)+($LX$5*LT191)+($LQ$5*LM191)+($LJ$5*LF191)+(MV191*$MZ$5)+(NC191*$NG$5)+(NJ191*$NN$5)+($OI$5*OE191)+($NU$5*NQ191)+($OB$5*NX191)+($PK$5*PG191)+($OP$5*OL191)+($OW$5*OS191)+($PD$5*OZ191)+(PU191*$PY$5)+(QB191*$QF$5)+(QI191*$QM$5)+(QP191*$QT$5)+(QW191*$RA$5)+(RD191*$RH$5)+(RK191*$RO$5)+(RR191*$RV$5)+(RY191*$SC$5)+(SF191*$SJ$5)+(SM191*$SQ$5)+(ST191*$SX$5)+(TA191*$TE$5))+(TH191*$TL$5)+(TO191*$TS$5))/$VM$5</f>
        <v/>
      </c>
      <c r="VN191" s="40" t="n"/>
      <c r="VO191" s="21">
        <f>IF($C191&gt;0,(($IK$5*II191)+($GT$5*GR191)+($JM$5*JK191)+($JF$5*JD191)+($IY$5*IW191)+($IR$5*IP191)+($ID$5*IB191)+($HW$5*HU191)+($HP$5*HN191)+($HI$5*HG191)+($GF$5*GD191)+($FY$5*FW191)+($FR$5*FP191)+($FK$5*FI191)+($FD$5*FB191)+($EW$5*EU191)+($EP$5*EN191)+($EI$5*EG191)+($EB$5*DZ191)+($DU$5*DS191)+($DN$5*DL191)+($DG$5*DE191)+($CZ$5*CX191)+($CS$5*CQ191)+($CL$5*CJ191)+($CE$5*CC191)+($BX$5*BV191)+($BQ$5*BO191)+($BJ$5*BH191)+($BC$5*BA191)+($AV$5*AT191)+($AO$5*AM191)+($AH$5*AF191)+($KO$5*KM191)+($KH$5*KF191)+($KA$5*JY191)+($JT$5*JR191)+($PR$5*PP191)+($GM$5*GK191)+($HA$5*GY191)+($KV$5*KT191)+($LC$5*LA191)+($MS$5*MQ191)+($ML$5*MJ191)+($ME$5*MC191)+($LX$5*LV191)+($LQ$5*LO191)+($LJ$5*LH191)+(MX191*$MZ$5)+(NE191*$NG$5)+(NL191*$NN$5)+($OI$5*OG191)+($NU$5*NS191)+($OB$5*NZ191)+($PD$5*PB191)+($OW$5*OU191)+($OP$5*ON191)+($PK$5*PI191)+($PY$5*PW191)+($QF$5*QD191)+($QM$5*QK191)+($QT$5*QR191)+($RA$5*QY191)+($RH$5*RF191)+($RO$5*RM191)+(RT191*$RV$5)+(SA191*$SC$5)+(SH191*$SJ$5)+(SO191*$SQ$5)+(SV191*$SX$5)+(TC191*$TE$5)+(TJ191*$TL$5)+(TQ191*$TS$5))/$VM$5,0)</f>
        <v/>
      </c>
      <c r="VP191" s="14" t="n"/>
      <c r="VQ191" s="21">
        <f>IF($C191&gt;0,(($IK$5*IK191)+($GT$5*GT191)+($JM$5*JM191)+($JF$5*JF191)+($IY$5*IY191)+($IR$5*IR191)+($ID$5*ID191)+($HW$5*HW191)+($HP$5*HP191)+($HI$5*HI191)+($GF$5*GF191)+($FY$5*FY191)+($FR$5*FR191)+($FK$5*FK191)+($FD$5*FD191)+($EW$5*EW191)+($EP$5*EP191)+($EI$5*EI191)+($EB$5*EB191)+($DU$5*DU191)+($DN$5*DN191)+($DG$5*DG191)+($CZ$5*CZ191)+($CS$5*CS191)+($CL$5*CL191)+($CE$5*CE191)+($BX$5*BX191)+($BQ$5*BQ191)+($BJ$5*BJ191)+($BC$5*BC191)+($AV$5*AV191)+($AO$5*AO191)+($AH$5*AH191)+($KO$5*KO191)+($PR$5*PR191)+($GM$5*GM191)+($HA$5*HA191)+($KH$5*KH191)+($KA$5*KA191)+($JT$5*JT191)+($KV$5*KV191)+($LC$5*LC191)+($MS$5*MS191)+($ML$5*ML191)+($ME$5*ME191)+($LX$5*LX191)+($LQ$5*LQ191)+($LJ$5*LJ191)+($OI$5*OI191)+($NU$5*NU191)+($NN$5*NN191)+($NG$5*NG191)+($MZ$5*MZ191)+(OB191*$OB$5)+($PD$5*PD191)+($OW$5*OW191)+($OP$5*OP191)+($PK$5*PK191)+(PY191*$PY$5)+(QF191*$QF$5)+(QM191*$QM$5)+(QT191*$QT$5)+(RA191*$RA$5)+(RH191*$RH$5)+(RO191*$RO$5)+(RV191*$RV$5)+(SC191*$SC$5)+(SJ191*$SJ$5)+(SQ191*$SQ$5)+(SX191*$SX$5)+(TE191*$TE$5)+(TL191*$TL$5)+(TS191*$TS$5))/$VM$5,0)</f>
        <v/>
      </c>
    </row>
    <row r="192" ht="16" customHeight="1" s="545">
      <c r="A192" s="127" t="n">
        <v>45924</v>
      </c>
      <c r="B192" s="4">
        <f>A192</f>
        <v/>
      </c>
      <c r="C192" s="13" t="n">
        <v>46121.28</v>
      </c>
      <c r="D192" s="138">
        <f>IF(C192&gt;0,C192-C191,0)</f>
        <v/>
      </c>
      <c r="E192" s="68">
        <f>IF(C192&gt;0,D192/C191,0)</f>
        <v/>
      </c>
      <c r="F192" s="15">
        <f>IF(C192&gt;0,(C192-C$10)/C$10,0)</f>
        <v/>
      </c>
      <c r="G192" s="13" t="n">
        <v>6637.97</v>
      </c>
      <c r="H192" s="138">
        <f>IF(G192&gt;0,G192-G191,0)</f>
        <v/>
      </c>
      <c r="I192" s="68">
        <f>IF(G192&gt;0,H192/G191,0)</f>
        <v/>
      </c>
      <c r="J192" s="15">
        <f>IF(G192&gt;0,(G192-G$10)/G$10,0)</f>
        <v/>
      </c>
      <c r="K192" s="13" t="n">
        <v>22497.86</v>
      </c>
      <c r="L192" s="138">
        <f>IF(K192&gt;0,K192-K191,0)</f>
        <v/>
      </c>
      <c r="M192" s="68">
        <f>IF(K192&gt;0,L192/K191,0)</f>
        <v/>
      </c>
      <c r="N192" s="15">
        <f>IF(K192&gt;0,(K192-K$10)/K$10,0)</f>
        <v/>
      </c>
      <c r="O192" s="13" t="n">
        <v>2434.98</v>
      </c>
      <c r="P192" s="138">
        <f>IF(O192&gt;0,O192-O191,0)</f>
        <v/>
      </c>
      <c r="Q192" s="68">
        <f>IF(O192&gt;0,P192/O191,0)</f>
        <v/>
      </c>
      <c r="R192" s="15">
        <f>IF(O192&gt;0,(O192-O$10)/O$10,0)</f>
        <v/>
      </c>
      <c r="S192" s="18">
        <f>IF(O192&gt;0,(((O192*0.7)*Q192)+((K192*0.9)*M192)+((G192*0.65)*I192)+((C192*0.6)*E192))/(O192+K192+G192+C192),0)</f>
        <v/>
      </c>
      <c r="T192" s="121">
        <f>IF(O192&gt;0,(S192*200)+T191,0)</f>
        <v/>
      </c>
      <c r="U192" s="121">
        <f>T192</f>
        <v/>
      </c>
      <c r="V192" s="134">
        <f>IF(T192&gt;0,(T192-T191)/T191,0)</f>
        <v/>
      </c>
      <c r="W192" s="21">
        <f>IF(T192&gt;0,(T192-T$11)/T$11,0)</f>
        <v/>
      </c>
      <c r="X192" s="18">
        <f>IF(T192&gt;0,((Q192+M192+I192+E192)/4),0)</f>
        <v/>
      </c>
      <c r="Y192" s="353" t="n">
        <v>19680.2</v>
      </c>
      <c r="Z192" s="15" t="n">
        <v>2e-06</v>
      </c>
      <c r="AA192" s="21">
        <f>Z192-$V192</f>
        <v/>
      </c>
      <c r="AC192" s="13" t="n">
        <v>255.94</v>
      </c>
      <c r="AD192" s="68">
        <f>IF(AC192&gt;0,((AC192-AC191)/AC191),0)</f>
        <v/>
      </c>
      <c r="AE192" s="68">
        <f>IF(AC192&gt;0,AD192-$V192,0)</f>
        <v/>
      </c>
      <c r="AF192" s="68">
        <f>IF(AC192&gt;0,(AC192-AF$10)/AF$10,0)</f>
        <v/>
      </c>
      <c r="AG192" s="68" t="n"/>
      <c r="AH192" s="15">
        <f>IF(AC192&gt;0,(AC192-AC$10)/AC$10,0)</f>
        <v/>
      </c>
      <c r="AJ192" s="13" t="n">
        <v>24.72</v>
      </c>
      <c r="AK192" s="68">
        <f>IF(AJ192&gt;0,((AJ192-AJ191)/AJ191),0)</f>
        <v/>
      </c>
      <c r="AL192" s="68">
        <f>IF(AJ192&gt;0,AK192-$V192,0)</f>
        <v/>
      </c>
      <c r="AM192" s="68">
        <f>IF(AJ192&gt;0,(AJ192-AM$10)/AM$10,0)</f>
        <v/>
      </c>
      <c r="AN192" s="68" t="n"/>
      <c r="AO192" s="15">
        <f>IF(AJ192&gt;0,(AJ192-AJ$10)/AJ$10,0)</f>
        <v/>
      </c>
      <c r="AQ192" s="13" t="n">
        <v>23.67</v>
      </c>
      <c r="AR192" s="68">
        <f>IF(AQ192&gt;0,((AQ192-AQ191)/AQ191),0)</f>
        <v/>
      </c>
      <c r="AS192" s="68">
        <f>IF(AQ192&gt;0,AR192-$V192,0)</f>
        <v/>
      </c>
      <c r="AT192" s="68">
        <f>IF(AQ192&gt;0,(AQ192-AT$10)/AT$10,0)</f>
        <v/>
      </c>
      <c r="AU192" s="68" t="n"/>
      <c r="AV192" s="15">
        <f>IF(AQ192&gt;0,(AQ192-AQ$10)/AQ$10,0)</f>
        <v/>
      </c>
      <c r="AX192" s="13" t="n">
        <v>231.17</v>
      </c>
      <c r="AY192" s="68">
        <f>IF(AX192&gt;0,((AX192-AX191)/AX191),0)</f>
        <v/>
      </c>
      <c r="AZ192" s="68">
        <f>IF(AX192&gt;0,AY192-$V192,0)</f>
        <v/>
      </c>
      <c r="BA192" s="68">
        <f>IF(AX192&gt;0,(AX192-BA$10)/BA$10,0)</f>
        <v/>
      </c>
      <c r="BB192" s="68" t="n"/>
      <c r="BC192" s="15">
        <f>IF(AX192&gt;0,(AX192-AX$10)/AX$10,0)</f>
        <v/>
      </c>
      <c r="BE192" s="13" t="n">
        <v>83.15000000000001</v>
      </c>
      <c r="BF192" s="68">
        <f>IF(BE192&gt;0,((BE192-BE191)/BE191),0)</f>
        <v/>
      </c>
      <c r="BG192" s="68">
        <f>IF(BE192&gt;0,BF192-$V192,0)</f>
        <v/>
      </c>
      <c r="BH192" s="68" t="n"/>
      <c r="BI192" s="68" t="n"/>
      <c r="BJ192" s="15">
        <f>IF(BE192&gt;0,(BE192-BE$10)/BE$10,0)</f>
        <v/>
      </c>
      <c r="BL192" s="13" t="n">
        <v>76.97</v>
      </c>
      <c r="BM192" s="68">
        <f>IF(BL192&gt;0,((BL192-BL191)/BL191),0)</f>
        <v/>
      </c>
      <c r="BN192" s="68">
        <f>IF(BL192&gt;0,BM192-$V192,0)</f>
        <v/>
      </c>
      <c r="BO192" s="68">
        <f>IF(BL192&gt;0,(BL192-BO$10)/BO$10,0)</f>
        <v/>
      </c>
      <c r="BP192" s="68" t="n"/>
      <c r="BQ192" s="15">
        <f>IF(BL192&gt;0,(BL192-BL$10)/BL$10,0)</f>
        <v/>
      </c>
      <c r="BS192" s="13" t="n">
        <v>45.05</v>
      </c>
      <c r="BT192" s="68">
        <f>IF(BS192&gt;0,((BS192-BS191)/BS191),0)</f>
        <v/>
      </c>
      <c r="BU192" s="68">
        <f>IF(BS192&gt;0,BT192-$V192,0)</f>
        <v/>
      </c>
      <c r="BV192" s="68">
        <f>IF(BS192&gt;0,(BS192-BV$10)/BV$10,0)</f>
        <v/>
      </c>
      <c r="BW192" s="68" t="n"/>
      <c r="BX192" s="15">
        <f>IF(BS192&gt;0,(BS192-BS$10)/BS$10,0)</f>
        <v/>
      </c>
      <c r="BZ192" s="13" t="n"/>
      <c r="CA192" s="68">
        <f>IF(BZ192&gt;0,((BZ192-BZ191)/BZ191),0)</f>
        <v/>
      </c>
      <c r="CB192" s="68">
        <f>IF(BZ192&gt;0,CA192-$V192,0)</f>
        <v/>
      </c>
      <c r="CC192" s="68">
        <f>IF(BZ192&gt;0,(BZ192-CC$10)/CC$10,0)</f>
        <v/>
      </c>
      <c r="CD192" s="68" t="n"/>
      <c r="CE192" s="15">
        <f>IF(BZ192&gt;0,(BZ192-BZ$10)/BZ$10,0)</f>
        <v/>
      </c>
      <c r="CG192" s="13" t="n">
        <v>30.7</v>
      </c>
      <c r="CH192" s="68">
        <f>IF(CG192&gt;0,((CG192-CG191)/CG191),0)</f>
        <v/>
      </c>
      <c r="CI192" s="68">
        <f>IF(CG192&gt;0,CH192-$V192,0)</f>
        <v/>
      </c>
      <c r="CJ192" s="68">
        <f>IF(CG192&gt;0,(CG192-CJ$10)/CJ$10,0)</f>
        <v/>
      </c>
      <c r="CK192" s="68" t="n"/>
      <c r="CL192" s="15">
        <f>IF(CG192&gt;0,(CG192-CG$10)/CG$10,0)</f>
        <v/>
      </c>
      <c r="CN192" s="13" t="n">
        <v>34.08</v>
      </c>
      <c r="CO192" s="68">
        <f>IF(CN192&gt;0,((CN192-CN191)/CN191),0)</f>
        <v/>
      </c>
      <c r="CP192" s="68">
        <f>IF(CN192&gt;0,CO192-$V192,0)</f>
        <v/>
      </c>
      <c r="CQ192" s="68">
        <f>IF(CN192&gt;0,(CN192-CQ$10)/CQ$10,0)</f>
        <v/>
      </c>
      <c r="CR192" s="68" t="n"/>
      <c r="CS192" s="15">
        <f>IF(CN192&gt;0,(CN192-CN$10)/CN$10,0)</f>
        <v/>
      </c>
      <c r="CU192" s="13" t="n">
        <v>40.2</v>
      </c>
      <c r="CV192" s="68">
        <f>IF(CU192&gt;0,((CU192-CU191)/CU191),0)</f>
        <v/>
      </c>
      <c r="CW192" s="68">
        <f>IF(CU192&gt;0,CV192-$V192,0)</f>
        <v/>
      </c>
      <c r="CX192" s="68">
        <f>IF(CU192&gt;0,(CU192-CX$10)/CX$10,0)</f>
        <v/>
      </c>
      <c r="CY192" s="68" t="n"/>
      <c r="CZ192" s="15">
        <f>IF(CU192&gt;0,(CU192-CU$10)/CU$10,0)</f>
        <v/>
      </c>
      <c r="DB192" s="13" t="n">
        <v>20.22</v>
      </c>
      <c r="DC192" s="68">
        <f>IF(DB192&gt;0,((DB192-DB191)/DB191),0)</f>
        <v/>
      </c>
      <c r="DD192" s="68">
        <f>IF(DB192&gt;0,DC192-$V192,0)</f>
        <v/>
      </c>
      <c r="DE192" s="68">
        <f>IF(DB192&gt;0,(DB192-DE$10)/DE$10,0)</f>
        <v/>
      </c>
      <c r="DF192" s="68" t="n"/>
      <c r="DG192" s="15">
        <f>IF(DB192&gt;0,(DB192-DB$10)/DB$10,0)</f>
        <v/>
      </c>
      <c r="DI192" s="13" t="n">
        <v>51.05</v>
      </c>
      <c r="DJ192" s="68">
        <f>IF(DI192&gt;0,((DI192-DI191)/DI191),0)</f>
        <v/>
      </c>
      <c r="DK192" s="68">
        <f>IF(DI192&gt;0,DJ192-$V192,0)</f>
        <v/>
      </c>
      <c r="DL192" s="68">
        <f>IF(DI192&gt;0,(DI192-DL$10)/DL$10,0)</f>
        <v/>
      </c>
      <c r="DM192" s="68" t="n"/>
      <c r="DN192" s="15">
        <f>IF(DI192&gt;0,(DI192-DI$10)/DI$10,0)</f>
        <v/>
      </c>
      <c r="DP192" s="13" t="n">
        <v>47.73</v>
      </c>
      <c r="DQ192" s="68">
        <f>IF(DP192&gt;0,((DP192-DP191)/DP191),0)</f>
        <v/>
      </c>
      <c r="DR192" s="68">
        <f>IF(DP192&gt;0,DQ192-$V192,0)</f>
        <v/>
      </c>
      <c r="DS192" s="68" t="n"/>
      <c r="DT192" s="68" t="n"/>
      <c r="DU192" s="15">
        <f>IF(DP192&gt;0,(DP192-DP$10)/DP$10,0)</f>
        <v/>
      </c>
      <c r="DV192" s="18" t="n"/>
      <c r="DW192" s="13" t="n">
        <v>41.43</v>
      </c>
      <c r="DX192" s="68">
        <f>IF(DW192&gt;0,((DW192-DW191)/DW191),0)</f>
        <v/>
      </c>
      <c r="DY192" s="68">
        <f>IF(DW192&gt;0,DX192-$V192,0)</f>
        <v/>
      </c>
      <c r="DZ192" s="68">
        <f>IF(DW192&gt;0,(DW192-DZ$10)/DZ$10,0)</f>
        <v/>
      </c>
      <c r="EA192" s="68" t="n"/>
      <c r="EB192" s="15">
        <f>IF(DW192&gt;0,(DW192-DW$10)/DW$10,0)</f>
        <v/>
      </c>
      <c r="ED192" s="13" t="n">
        <v>42.57</v>
      </c>
      <c r="EE192" s="68">
        <f>IF(ED192&gt;0,((ED192-ED191)/ED191),0)</f>
        <v/>
      </c>
      <c r="EF192" s="68">
        <f>IF(ED192&gt;0,EE192-$V192,0)</f>
        <v/>
      </c>
      <c r="EG192" s="68">
        <f>IF(ED192&gt;0,(ED192-EG$10)/EG$10,0)</f>
        <v/>
      </c>
      <c r="EH192" s="68" t="n"/>
      <c r="EI192" s="15">
        <f>IF(ED192&gt;0,(ED192-ED$10)/ED$10,0)</f>
        <v/>
      </c>
      <c r="EK192" s="13" t="n">
        <v>144.65</v>
      </c>
      <c r="EL192" s="68">
        <f>IF(EK192&gt;0,((EK192-EK191)/EK191),0)</f>
        <v/>
      </c>
      <c r="EM192" s="68">
        <f>IF(EK192&gt;0,EL192-$V192,0)</f>
        <v/>
      </c>
      <c r="EN192" s="68">
        <f>IF(EK192&gt;0,(EK192-EN$10)/EN$10,0)</f>
        <v/>
      </c>
      <c r="EO192" s="68" t="n"/>
      <c r="EP192" s="15">
        <f>IF(EK192&gt;0,(EK192-EK$10)/EK$10,0)</f>
        <v/>
      </c>
      <c r="ER192" s="13" t="n">
        <v>40.44</v>
      </c>
      <c r="ES192" s="68">
        <f>IF(ER192&gt;0,((ER192-ER191)/ER191),0)</f>
        <v/>
      </c>
      <c r="ET192" s="68">
        <f>IF(ER192&gt;0,ES192-$V192,0)</f>
        <v/>
      </c>
      <c r="EU192" s="68">
        <f>IF(ER192&gt;0,(ER192-EU$10)/EU$10,0)</f>
        <v/>
      </c>
      <c r="EV192" s="68" t="n"/>
      <c r="EW192" s="15">
        <f>IF(ER192&gt;0,(ER192-ER$10)/ER$10,0)</f>
        <v/>
      </c>
      <c r="EY192" s="13" t="n">
        <v>50.49</v>
      </c>
      <c r="EZ192" s="68">
        <f>IF(EY192&gt;0,((EY192-EY191)/EY191),0)</f>
        <v/>
      </c>
      <c r="FA192" s="68">
        <f>IF(EY192&gt;0,EZ192-$V192,0)</f>
        <v/>
      </c>
      <c r="FB192" s="68" t="n"/>
      <c r="FC192" s="68" t="n"/>
      <c r="FD192" s="15">
        <f>IF(EY192&gt;0,(EY192-EY$10)/EY$10,0)</f>
        <v/>
      </c>
      <c r="FF192" s="13" t="n">
        <v>62.83</v>
      </c>
      <c r="FG192" s="68">
        <f>IF(FF192&gt;0,((FF192-FF191)/FF191),0)</f>
        <v/>
      </c>
      <c r="FH192" s="68">
        <f>IF(FF192&gt;0,FG192-$V192,0)</f>
        <v/>
      </c>
      <c r="FI192" s="68">
        <f>IF(FF192&gt;0,(FF192-FI$10)/FI$10,0)</f>
        <v/>
      </c>
      <c r="FJ192" s="68" t="n"/>
      <c r="FK192" s="15">
        <f>IF(FF192&gt;0,(FF192-FF$10)/FF$10,0)</f>
        <v/>
      </c>
      <c r="FM192" s="13" t="n">
        <v>196.62</v>
      </c>
      <c r="FN192" s="68">
        <f>IF(FM192&gt;0,((FM192-FM191)/FM191),0)</f>
        <v/>
      </c>
      <c r="FO192" s="68">
        <f>IF(FM192&gt;0,FN192-$V192,0)</f>
        <v/>
      </c>
      <c r="FP192" s="68">
        <f>IF(FM192&gt;0,(FM192-FP$10)/FP$10,0)</f>
        <v/>
      </c>
      <c r="FQ192" s="68" t="n"/>
      <c r="FR192" s="15">
        <f>IF(FM192&gt;0,(FM192-FM$10)/FM$10,0)</f>
        <v/>
      </c>
      <c r="FT192" s="13" t="n">
        <v>93.06999999999999</v>
      </c>
      <c r="FU192" s="68">
        <f>IF(FT192&gt;0,((FT192-FT191)/FT191),0)</f>
        <v/>
      </c>
      <c r="FV192" s="68">
        <f>IF(FT192&gt;0,FU192-$V192,0)</f>
        <v/>
      </c>
      <c r="FW192" s="68">
        <f>IF(FT192&gt;0,(FT192-FW$10)/FW$10,0)</f>
        <v/>
      </c>
      <c r="FX192" s="68" t="n"/>
      <c r="FY192" s="15">
        <f>IF(FT192&gt;0,(FT192-FT$10)/FT$10,0)</f>
        <v/>
      </c>
      <c r="GA192" s="13" t="n">
        <v>18.4</v>
      </c>
      <c r="GB192" s="68">
        <f>IF(GA192&gt;0,((GA192-GA191)/GA191),0)</f>
        <v/>
      </c>
      <c r="GC192" s="68">
        <f>IF(GA192&gt;0,GB192-$V192,0)</f>
        <v/>
      </c>
      <c r="GD192" s="68" t="n"/>
      <c r="GE192" s="68" t="n"/>
      <c r="GF192" s="15">
        <f>IF(GA192&gt;0,(GA192-GA$10)/GA$10,0)</f>
        <v/>
      </c>
      <c r="GG192" s="18" t="n"/>
      <c r="GH192" s="13" t="n">
        <v>21.59</v>
      </c>
      <c r="GI192" s="68">
        <f>IF(GH192&gt;0,((GH192-GH191)/GH191),0)</f>
        <v/>
      </c>
      <c r="GJ192" s="68">
        <f>IF(GH192&gt;0,GI192-$V192,0)</f>
        <v/>
      </c>
      <c r="GK192" s="68">
        <f>IF(GH192&gt;0,(GH192-GK$10)/GK$10,0)</f>
        <v/>
      </c>
      <c r="GL192" s="68" t="n"/>
      <c r="GM192" s="15">
        <f>IF(GH192&gt;0,(GH192-GH$10)/GH$10,0)</f>
        <v/>
      </c>
      <c r="GO192" s="13" t="n">
        <v>26.65</v>
      </c>
      <c r="GP192" s="68">
        <f>IF(GO192&gt;0,((GO192-GO191)/GO191),0)</f>
        <v/>
      </c>
      <c r="GQ192" s="68">
        <f>IF(GO192&gt;0,GP192-$V192,0)</f>
        <v/>
      </c>
      <c r="GR192" s="68" t="n"/>
      <c r="GS192" s="68" t="n"/>
      <c r="GT192" s="15">
        <f>IF(GO192&gt;0,(GO192-GO$10)/GO$10,0)</f>
        <v/>
      </c>
      <c r="GV192" s="13" t="n">
        <v>16.84</v>
      </c>
      <c r="GW192" s="68">
        <f>IF(GV192&gt;0,((GV192-GV191)/GV191),0)</f>
        <v/>
      </c>
      <c r="GX192" s="68">
        <f>IF(GV192&gt;0,GW192-$V192,0)</f>
        <v/>
      </c>
      <c r="GY192" s="68">
        <f>IF(GV192&gt;0,(GV192-GY$10)/GY$10,0)</f>
        <v/>
      </c>
      <c r="GZ192" s="68" t="n"/>
      <c r="HA192" s="15">
        <f>IF(GV192&gt;0,(GV192-GV$10)/GV$10,0)</f>
        <v/>
      </c>
      <c r="HD192" s="13" t="n">
        <v>442.79</v>
      </c>
      <c r="HE192" s="68">
        <f>IF(HD192&gt;0,((HD192-HD191)/HD191),0)</f>
        <v/>
      </c>
      <c r="HF192" s="68">
        <f>IF(HD192&gt;0,HE192-$V192,0)</f>
        <v/>
      </c>
      <c r="HG192" s="68">
        <f>IF(HD192&gt;0,(HD192-HG$10)/HG$10,0)</f>
        <v/>
      </c>
      <c r="HH192" s="68" t="n"/>
      <c r="HI192" s="15">
        <f>IF(HD192&gt;0,(HD192-HD$10)/HD$10,0)</f>
        <v/>
      </c>
      <c r="HK192" s="13" t="n">
        <v>81.18000000000001</v>
      </c>
      <c r="HL192" s="68">
        <f>IF(HK192&gt;0,((HK192-HK191)/HK191),0)</f>
        <v/>
      </c>
      <c r="HM192" s="68">
        <f>IF(HK192&gt;0,HL192-$V192,0)</f>
        <v/>
      </c>
      <c r="HN192" s="68">
        <f>IF(HK192&gt;0,(HK192-HN$10)/HN$10,0)</f>
        <v/>
      </c>
      <c r="HO192" s="68" t="n"/>
      <c r="HP192" s="15">
        <f>IF(HK192&gt;0,(HK192-HK$10)/HK$10,0)</f>
        <v/>
      </c>
      <c r="HR192" s="13" t="n">
        <v>114.54</v>
      </c>
      <c r="HS192" s="68">
        <f>IF(HR192&gt;0,((HR192-HR191)/HR191),0)</f>
        <v/>
      </c>
      <c r="HT192" s="68">
        <f>IF(HR192&gt;0,HS192-$V192,0)</f>
        <v/>
      </c>
      <c r="HU192" s="68">
        <f>IF(HR192&gt;0,(HR192-HU$10)/HU$10,0)</f>
        <v/>
      </c>
      <c r="HV192" s="68" t="n"/>
      <c r="HW192" s="15">
        <f>IF(HR192&gt;0,(HR192-HR$10)/HR$10,0)</f>
        <v/>
      </c>
      <c r="HY192" s="13" t="n">
        <v>176.97</v>
      </c>
      <c r="HZ192" s="68">
        <f>IF(HY192&gt;0,((HY192-HY191)/HY191),0)</f>
        <v/>
      </c>
      <c r="IA192" s="68">
        <f>IF(HY192&gt;0,HZ192-$V192,0)</f>
        <v/>
      </c>
      <c r="IB192" s="68">
        <f>IF(HY192&gt;0,(HY192-IB$10)/IB$10,0)</f>
        <v/>
      </c>
      <c r="IC192" s="68" t="n"/>
      <c r="ID192" s="15">
        <f>IF(HY192&gt;0,(HY192-HY$10)/HY$10,0)</f>
        <v/>
      </c>
      <c r="IF192" s="13" t="n">
        <v>339.31</v>
      </c>
      <c r="IG192" s="68">
        <f>IF(IF192&gt;0,((IF192-IF191)/IF191),0)</f>
        <v/>
      </c>
      <c r="IH192" s="68">
        <f>IF(IF192&gt;0,IG192-$V192,0)</f>
        <v/>
      </c>
      <c r="II192" s="68">
        <f>IF(IF192&gt;0,(IF192-II$10)/II$10,0)</f>
        <v/>
      </c>
      <c r="IJ192" s="68" t="n"/>
      <c r="IK192" s="15">
        <f>IF(IF192&gt;0,(IF192-IF$10)/IF$10,0)</f>
        <v/>
      </c>
      <c r="IM192" s="13" t="n">
        <v>277.51</v>
      </c>
      <c r="IN192" s="68">
        <f>IF(IM192&gt;0,((IM192-IM191)/IM191),0)</f>
        <v/>
      </c>
      <c r="IO192" s="68">
        <f>IF(IM192&gt;0,IN192-$V192,0)</f>
        <v/>
      </c>
      <c r="IP192" s="68">
        <f>IF(IM192&gt;0,(IM192-IP$10)/IP$10,0)</f>
        <v/>
      </c>
      <c r="IQ192" s="68" t="n"/>
      <c r="IR192" s="15">
        <f>IF(IM192&gt;0,(IM192-IM$10)/IM$10,0)</f>
        <v/>
      </c>
      <c r="IT192" s="13" t="n">
        <v>83.05</v>
      </c>
      <c r="IU192" s="68">
        <f>IF(IT192&gt;0,((IT192-IT191)/IT191),0)</f>
        <v/>
      </c>
      <c r="IV192" s="68">
        <f>IF(IT192&gt;0,IU192-$V192,0)</f>
        <v/>
      </c>
      <c r="IW192" s="68">
        <f>IF(IT192&gt;0,(IT192-IW$10)/IW$10,0)</f>
        <v/>
      </c>
      <c r="IX192" s="68" t="n"/>
      <c r="IY192" s="15">
        <f>IF(IT192&gt;0,(IT192-IT$10)/IT$10,0)</f>
        <v/>
      </c>
      <c r="JA192" s="13" t="n">
        <v>760.66</v>
      </c>
      <c r="JB192" s="68">
        <f>IF(JA192&gt;0,((JA192-JA191)/JA191),0)</f>
        <v/>
      </c>
      <c r="JC192" s="68">
        <f>IF(JA192&gt;0,JB192-$V192,0)</f>
        <v/>
      </c>
      <c r="JD192" s="68">
        <f>IF(JA192&gt;0,(JA192-JD$10)/JD$10,0)</f>
        <v/>
      </c>
      <c r="JE192" s="68" t="n"/>
      <c r="JF192" s="15">
        <f>IF(JA192&gt;0,(JA192-JA$10)/JA$10,0)</f>
        <v/>
      </c>
      <c r="JH192" s="13" t="n">
        <v>510.15</v>
      </c>
      <c r="JI192" s="68">
        <f>IF(JH192&gt;0,((JH192-JH191)/JH191),0)</f>
        <v/>
      </c>
      <c r="JJ192" s="68">
        <f>IF(JH192&gt;0,JI192-$V192,0)</f>
        <v/>
      </c>
      <c r="JK192" s="68">
        <f>IF(JH192&gt;0,(JH192-JK$10)/JK$10,0)</f>
        <v/>
      </c>
      <c r="JL192" s="68" t="n"/>
      <c r="JM192" s="15">
        <f>IF(JH192&gt;0,(JH192-JH$10)/JH$10,0)</f>
        <v/>
      </c>
      <c r="JO192" s="13" t="n">
        <v>30.46</v>
      </c>
      <c r="JP192" s="68">
        <f>IF(JO192&gt;0,((JO192-JO191)/JO191),0)</f>
        <v/>
      </c>
      <c r="JQ192" s="68">
        <f>IF(JO192&gt;0,JP192-$V192,0)</f>
        <v/>
      </c>
      <c r="JR192" s="68">
        <f>IF(JO192&gt;0,(JO192-JR$10)/JR$10,0)</f>
        <v/>
      </c>
      <c r="JS192" s="68" t="n"/>
      <c r="JT192" s="15">
        <f>IF(JO192&gt;0,(JO192-JO$10)/JO$10,0)</f>
        <v/>
      </c>
      <c r="JV192" s="13" t="n">
        <v>2.75</v>
      </c>
      <c r="JW192" s="68">
        <f>IF(JV192&gt;0,((JV192-JV191)/JV191),0)</f>
        <v/>
      </c>
      <c r="JX192" s="68">
        <f>IF(JV192&gt;0,JW192-$V192,0)</f>
        <v/>
      </c>
      <c r="JY192" s="68">
        <f>IF(JV192&gt;0,(JV192-JY$10)/JY$10,0)</f>
        <v/>
      </c>
      <c r="JZ192" s="68" t="n"/>
      <c r="KA192" s="15">
        <f>IF(JV192&gt;0,(JV192-JV$10)/JV$10,0)</f>
        <v/>
      </c>
      <c r="KC192" s="13" t="n">
        <v>24.42</v>
      </c>
      <c r="KD192" s="68">
        <f>IF(KC192&gt;0,((KC192-KC191)/KC191),0)</f>
        <v/>
      </c>
      <c r="KE192" s="68">
        <f>IF(KC192&gt;0,KD192-$V192,0)</f>
        <v/>
      </c>
      <c r="KF192" s="68">
        <f>IF(KC192&gt;0,(KC192-KF$10)/KF$10,0)</f>
        <v/>
      </c>
      <c r="KG192" s="68" t="n"/>
      <c r="KH192" s="15">
        <f>IF(KC192&gt;0,(KC192-KC$10)/KC$10,0)</f>
        <v/>
      </c>
      <c r="KI192" s="18" t="n"/>
      <c r="KJ192" s="13" t="n">
        <v>149.38</v>
      </c>
      <c r="KK192" s="68">
        <f>IF(KJ192&gt;0,((KJ192-KJ191)/KJ191),0)</f>
        <v/>
      </c>
      <c r="KL192" s="68">
        <f>IF(KJ192&gt;0,KK192-$V192,0)</f>
        <v/>
      </c>
      <c r="KM192" s="68">
        <f>IF(KJ192&gt;0,(KJ192-KM$10)/KM$10,0)</f>
        <v/>
      </c>
      <c r="KN192" s="68" t="n"/>
      <c r="KO192" s="15">
        <f>IF(KJ192&gt;0,(KJ192-KJ$10)/KJ$10,0)</f>
        <v/>
      </c>
      <c r="KQ192" s="13" t="n">
        <v>2.095</v>
      </c>
      <c r="KR192" s="68">
        <f>IF(KQ192&gt;0,((KQ192-KQ191)/KQ191),0)</f>
        <v/>
      </c>
      <c r="KS192" s="68">
        <f>IF(KQ192&gt;0,KR192-$V192,0)</f>
        <v/>
      </c>
      <c r="KT192" s="68">
        <f>IF(KQ192&gt;0,(KQ192-KT$10)/KT$10,0)</f>
        <v/>
      </c>
      <c r="KU192" s="68" t="n"/>
      <c r="KV192" s="15">
        <f>IF(KQ192&gt;0,(KQ192-KQ$10)/KQ$10,0)</f>
        <v/>
      </c>
      <c r="KW192" s="18" t="n"/>
      <c r="KX192" s="13" t="n">
        <v>53.02</v>
      </c>
      <c r="KY192" s="68">
        <f>IF(KX192&gt;0,((KX192-KX191)/KX191),0)</f>
        <v/>
      </c>
      <c r="KZ192" s="68">
        <f>IF(KX192&gt;0,KY192-$V192,0)</f>
        <v/>
      </c>
      <c r="LA192" s="68">
        <f>IF(KX192&gt;0,(KX192-LA$10)/LA$10,0)</f>
        <v/>
      </c>
      <c r="LB192" s="68" t="n"/>
      <c r="LC192" s="15">
        <f>IF(KX192&gt;0,(KX192-KX$10)/KX$10,0)</f>
        <v/>
      </c>
      <c r="LD192" s="18" t="n"/>
      <c r="LE192" s="13" t="n">
        <v>53.08</v>
      </c>
      <c r="LF192" s="68">
        <f>IF(LE192&gt;0,((LE192-LE191)/LE191),0)</f>
        <v/>
      </c>
      <c r="LG192" s="68">
        <f>IF(LE192&gt;0,LF192-$V192,0)</f>
        <v/>
      </c>
      <c r="LH192" s="68">
        <f>IF(LE192&gt;0,(LE192-LH$10)/LH$10,0)</f>
        <v/>
      </c>
      <c r="LI192" s="68" t="n"/>
      <c r="LJ192" s="15">
        <f>IF(LE192&gt;0,(LE192-LE$10)/LE$10,0)</f>
        <v/>
      </c>
      <c r="LL192" s="13" t="n">
        <v>157.92</v>
      </c>
      <c r="LM192" s="68">
        <f>IF(LL192&gt;0,((LL192-LL191)/LL191),0)</f>
        <v/>
      </c>
      <c r="LN192" s="68">
        <f>IF(LL192&gt;0,LM192-$V192,0)</f>
        <v/>
      </c>
      <c r="LO192" s="68">
        <f>IF(LL192&gt;0,(LL192-LO$10)/LO$10,0)</f>
        <v/>
      </c>
      <c r="LP192" s="68" t="n"/>
      <c r="LQ192" s="15">
        <f>IF(LL192&gt;0,(LL192-LL$10)/LL$10,0)</f>
        <v/>
      </c>
      <c r="LS192" s="13" t="n">
        <v>23.28</v>
      </c>
      <c r="LT192" s="68">
        <f>IF(LS192&gt;0,((LS192-LS191)/LS191),0)</f>
        <v/>
      </c>
      <c r="LU192" s="68">
        <f>IF(LS192&gt;0,LT192-$V192,0)</f>
        <v/>
      </c>
      <c r="LV192" s="68" t="n"/>
      <c r="LW192" s="68" t="n"/>
      <c r="LX192" s="15">
        <f>IF(LS192&gt;0,(LS192-LS$10)/LS$10,0)</f>
        <v/>
      </c>
      <c r="LZ192" s="13" t="n">
        <v>18.72</v>
      </c>
      <c r="MA192" s="68">
        <f>IF(LZ192&gt;0,((LZ192-LZ191)/LZ191),0)</f>
        <v/>
      </c>
      <c r="MB192" s="68">
        <f>IF(LZ192&gt;0,MA192-$V192,0)</f>
        <v/>
      </c>
      <c r="MC192" s="68">
        <f>IF(LZ192&gt;0,(LZ192-MC$10)/MC$10,0)</f>
        <v/>
      </c>
      <c r="MD192" s="68" t="n"/>
      <c r="ME192" s="15">
        <f>IF(LZ192&gt;0,(LZ192-LZ$10)/LZ$10,0)</f>
        <v/>
      </c>
      <c r="MG192" s="13" t="n">
        <v>131.08</v>
      </c>
      <c r="MH192" s="68">
        <f>IF(MG192&gt;0,((MG192-MG191)/MG191),0)</f>
        <v/>
      </c>
      <c r="MI192" s="68">
        <f>IF(MG192&gt;0,MH192-$V192,0)</f>
        <v/>
      </c>
      <c r="MJ192" s="68">
        <f>IF(MG192&gt;0,(MG192-MJ$10)/MJ$10,0)</f>
        <v/>
      </c>
      <c r="MK192" s="68" t="n"/>
      <c r="ML192" s="15">
        <f>IF(MG192&gt;0,(MG192-MG$10)/MG$10,0)</f>
        <v/>
      </c>
      <c r="MN192" s="13" t="n">
        <v>175.09</v>
      </c>
      <c r="MO192" s="68">
        <f>IF(MN192&gt;0,((MN192-MN191)/MN191),0)</f>
        <v/>
      </c>
      <c r="MP192" s="68">
        <f>IF(MN192&gt;0,MO192-$V192,0)</f>
        <v/>
      </c>
      <c r="MQ192" s="68">
        <f>IF(MN192&gt;0,(MN192-MQ$10)/MQ$10,0)</f>
        <v/>
      </c>
      <c r="MR192" s="68" t="n"/>
      <c r="MS192" s="15">
        <f>IF(MN192&gt;0,(MN192-MN$10)/MN$10,0)</f>
        <v/>
      </c>
      <c r="MU192" s="13" t="n">
        <v>18.86</v>
      </c>
      <c r="MV192" s="68">
        <f>IF(MU192&gt;0,((MU192-MU191)/MU191),0)</f>
        <v/>
      </c>
      <c r="MW192" s="68">
        <f>IF(MU192&gt;0,MV192-$V192,0)</f>
        <v/>
      </c>
      <c r="MX192" s="68">
        <f>IF(MU192&gt;0,(MU192-MX$10)/MX$10,0)</f>
        <v/>
      </c>
      <c r="MY192" s="68" t="n"/>
      <c r="MZ192" s="15">
        <f>IF(MU192&gt;0,(MU192-MU$10)/MU$10,0)</f>
        <v/>
      </c>
      <c r="NB192" s="13" t="n">
        <v>300.26</v>
      </c>
      <c r="NC192" s="68">
        <f>IF(NB192&gt;0,((NB192-NB191)/NB191),0)</f>
        <v/>
      </c>
      <c r="ND192" s="68">
        <f>IF(NB192&gt;0,NC192-$V192,0)</f>
        <v/>
      </c>
      <c r="NE192" s="68">
        <f>IF(NB192&gt;0,(NB192-NE$10)/NE$10,0)</f>
        <v/>
      </c>
      <c r="NF192" s="68" t="n"/>
      <c r="NG192" s="15">
        <f>IF(NB192&gt;0,(NB192-NB$10)/NB$10,0)</f>
        <v/>
      </c>
      <c r="NI192" s="13" t="n">
        <v>10.94</v>
      </c>
      <c r="NJ192" s="68">
        <f>IF(NI192&gt;0,((NI192-NI191)/NI191),0)</f>
        <v/>
      </c>
      <c r="NK192" s="68">
        <f>IF(NI192&gt;0,NJ192-$V192,0)</f>
        <v/>
      </c>
      <c r="NL192" s="68">
        <f>IF(NI192&gt;0,(NI192-NL$10)/NL$10,0)</f>
        <v/>
      </c>
      <c r="NM192" s="68" t="n"/>
      <c r="NN192" s="15">
        <f>IF(NI192&gt;0,(NI192-NI$10)/NI$10,0)</f>
        <v/>
      </c>
      <c r="NP192" s="13" t="n">
        <v>628.8</v>
      </c>
      <c r="NQ192" s="68">
        <f>IF(NP192&gt;0,((NP192-NP191)/NP191),0)</f>
        <v/>
      </c>
      <c r="NR192" s="68">
        <f>IF(NP192&gt;0,NQ192-$V192,0)</f>
        <v/>
      </c>
      <c r="NS192" s="68">
        <f>IF(NP192&gt;0,(NP192-NS$10)/NS$10,0)</f>
        <v/>
      </c>
      <c r="NT192" s="68" t="n"/>
      <c r="NU192" s="15">
        <f>IF(NP192&gt;0,(NP192-NP$10)/NP$10,0)</f>
        <v/>
      </c>
      <c r="NW192" s="13" t="n">
        <v>247.14</v>
      </c>
      <c r="NX192" s="68">
        <f>IF(NW192&gt;0,((NW192-NW191)/NW191),0)</f>
        <v/>
      </c>
      <c r="NY192" s="68">
        <f>IF(NW192&gt;0,NX192-$V192,0)</f>
        <v/>
      </c>
      <c r="NZ192" s="68">
        <f>IF(NW192&gt;0,(NW192-NZ$10)/NZ$10,0)</f>
        <v/>
      </c>
      <c r="OA192" s="68" t="n"/>
      <c r="OB192" s="15">
        <f>IF(NW192&gt;0,(NW192-NW$10)/NW$10,0)</f>
        <v/>
      </c>
      <c r="OD192" s="13" t="n">
        <v>3.45</v>
      </c>
      <c r="OE192" s="68">
        <f>IF(OD192&gt;0,((OD192-OD191)/OD191),0)</f>
        <v/>
      </c>
      <c r="OF192" s="68">
        <f>IF(OD192&gt;0,OE192-$V192,0)</f>
        <v/>
      </c>
      <c r="OG192" s="68">
        <f>IF(OD192&gt;0,(OD192-OG$10)/OG$10,0)</f>
        <v/>
      </c>
      <c r="OH192" s="68" t="n"/>
      <c r="OI192" s="15">
        <f>IF(OD192&gt;0,(OD192-OD$10)/OD$10,0)</f>
        <v/>
      </c>
      <c r="OK192" s="13" t="n">
        <v>277.48</v>
      </c>
      <c r="OL192" s="68">
        <f>IF(OK192&gt;0,((OK192-OK191)/OK191),0)</f>
        <v/>
      </c>
      <c r="OM192" s="68">
        <f>IF(OK192&gt;0,OL192-$V192,0)</f>
        <v/>
      </c>
      <c r="ON192" s="68">
        <f>IF(OK192&gt;0,(OK192-ON$10)/ON$10,0)</f>
        <v/>
      </c>
      <c r="OO192" s="68" t="n"/>
      <c r="OP192" s="15">
        <f>IF(OK192&gt;0,(OK192-OK$10)/OK$10,0)</f>
        <v/>
      </c>
      <c r="OR192" s="13" t="n">
        <v>6.16</v>
      </c>
      <c r="OS192" s="68">
        <f>IF(OR192&gt;0,((OR192-OR191)/OR191),0)</f>
        <v/>
      </c>
      <c r="OT192" s="68">
        <f>IF(OR192&gt;0,OS192-$V192,0)</f>
        <v/>
      </c>
      <c r="OU192" s="68">
        <f>IF(OR192&gt;0,(OR192-OU$10)/OU$10,0)</f>
        <v/>
      </c>
      <c r="OV192" s="68" t="n"/>
      <c r="OW192" s="15">
        <f>IF(OR192&gt;0,(OR192-OR$10)/OR$10,0)</f>
        <v/>
      </c>
      <c r="OY192" s="13" t="n">
        <v>161.36</v>
      </c>
      <c r="OZ192" s="68">
        <f>IF(OY192&gt;0,((OY192-OY191)/OY191),0)</f>
        <v/>
      </c>
      <c r="PA192" s="68">
        <f>IF(OY192&gt;0,OZ192-$V192,0)</f>
        <v/>
      </c>
      <c r="PB192" s="68">
        <f>IF(OY192&gt;0,(OY192-PB$10)/PB$10,0)</f>
        <v/>
      </c>
      <c r="PC192" s="68" t="n"/>
      <c r="PD192" s="15">
        <f>IF(OY192&gt;0,(OY192-OY$10)/OY$10,0)</f>
        <v/>
      </c>
      <c r="PE192" s="18" t="n"/>
      <c r="PF192" s="13" t="n">
        <v>283.83</v>
      </c>
      <c r="PG192" s="68">
        <f>IF(PF192&gt;0,((PF192-PF191)/PF191),0)</f>
        <v/>
      </c>
      <c r="PH192" s="68">
        <f>IF(PF192&gt;0,PG192-$V192,0)</f>
        <v/>
      </c>
      <c r="PI192" s="68">
        <f>IF(PF192&gt;0,(PF192-PI$10)/PI$10,0)</f>
        <v/>
      </c>
      <c r="PJ192" s="68" t="n"/>
      <c r="PK192" s="15">
        <f>IF(PF192&gt;0,(PF192-PF$10)/PF$10,0)</f>
        <v/>
      </c>
      <c r="PM192" s="13" t="n"/>
      <c r="PN192" s="68">
        <f>IF(PM192&gt;0,((PM192-PM191)/PM191),0)</f>
        <v/>
      </c>
      <c r="PO192" s="68">
        <f>PN192-$V192</f>
        <v/>
      </c>
      <c r="PP192" s="68">
        <f>IF(PM192&gt;0,(PM192-PP$10)/PP$10,0)</f>
        <v/>
      </c>
      <c r="PQ192" s="68" t="n"/>
      <c r="PR192" s="15">
        <f>IF(PM192&gt;0,(PM192-PM$10)/PM$10,0)</f>
        <v/>
      </c>
      <c r="PT192" s="13" t="n">
        <v>16.83</v>
      </c>
      <c r="PU192" s="68">
        <f>IF(PT192&gt;0,((PT192-PT191)/PT191),0)</f>
        <v/>
      </c>
      <c r="PV192" s="68">
        <f>IF(PT192&gt;0,PU192-$V192,0)</f>
        <v/>
      </c>
      <c r="PW192" s="68">
        <f>IF(PT192&gt;0,(PT192-PW$10)/PW$10,0)</f>
        <v/>
      </c>
      <c r="PX192" s="68" t="n"/>
      <c r="PY192" s="15">
        <f>IF(PT192&gt;0,(PT192-PT$10)/PT$10,0)</f>
        <v/>
      </c>
      <c r="QA192" s="13" t="n">
        <v>345.34</v>
      </c>
      <c r="QB192" s="68">
        <f>IF(QA192&gt;0,((QA192-QA191)/QA191),0)</f>
        <v/>
      </c>
      <c r="QC192" s="68">
        <f>IF(QA192&gt;0,QB192-$V192,0)</f>
        <v/>
      </c>
      <c r="QD192" s="68">
        <f>IF(QA192&gt;0,(QA192-QD$10)/QD$10,0)</f>
        <v/>
      </c>
      <c r="QE192" s="68" t="n"/>
      <c r="QF192" s="15">
        <f>IF(QA192&gt;0,(QA192-QA$10)/QA$10,0)</f>
        <v/>
      </c>
      <c r="QH192" s="13" t="n">
        <v>1.648</v>
      </c>
      <c r="QI192" s="68">
        <f>IF(QH192&gt;0,((QH192-QH191)/QH191),0)</f>
        <v/>
      </c>
      <c r="QJ192" s="68">
        <f>IF(QH192&gt;0,QI192-$V192,0)</f>
        <v/>
      </c>
      <c r="QK192" s="68">
        <f>IF(QH192&gt;0,(QH192-QK$10)/QK$10,0)</f>
        <v/>
      </c>
      <c r="QL192" s="68" t="n"/>
      <c r="QM192" s="15">
        <f>IF(QH192&gt;0,(QH192-QH$10)/QH$10,0)</f>
        <v/>
      </c>
      <c r="QO192" s="13" t="n">
        <v>16.66</v>
      </c>
      <c r="QP192" s="68">
        <f>IF(QO192&gt;0,((QO192-QO191)/QO191),0)</f>
        <v/>
      </c>
      <c r="QQ192" s="68">
        <f>IF(QO192&gt;0,QP192-$V192,0)</f>
        <v/>
      </c>
      <c r="QR192" s="68">
        <f>IF(QO192&gt;0,(QO192-QR$10)/QR$10,0)</f>
        <v/>
      </c>
      <c r="QS192" s="68" t="n"/>
      <c r="QT192" s="15">
        <f>IF(QO192&gt;0,(QO192-QO$10)/QO$10,0)</f>
        <v/>
      </c>
      <c r="QV192" s="13" t="n">
        <v>2.956</v>
      </c>
      <c r="QW192" s="68">
        <f>IF(QV192&gt;0,((QV192-QV191)/QV191),0)</f>
        <v/>
      </c>
      <c r="QX192" s="68">
        <f>IF(QV192&gt;0,QW192-$V192,0)</f>
        <v/>
      </c>
      <c r="QY192" s="68">
        <f>IF(QV192&gt;0,(QV192-QY$10)/QY$10,0)</f>
        <v/>
      </c>
      <c r="QZ192" s="68" t="n"/>
      <c r="RA192" s="15">
        <f>IF(QV192&gt;0,(QV192-QV$10)/QV$10,0)</f>
        <v/>
      </c>
      <c r="RC192" s="13" t="n">
        <v>54.15</v>
      </c>
      <c r="RD192" s="68">
        <f>IF(RC192&gt;0,((RC192-RC191)/RC191),0)</f>
        <v/>
      </c>
      <c r="RE192" s="68">
        <f>IF(RC192&gt;0,RD192-$V192,0)</f>
        <v/>
      </c>
      <c r="RF192" s="68">
        <f>IF(RC192&gt;0,(RC192-RF$10)/RF$10,0)</f>
        <v/>
      </c>
      <c r="RG192" s="68" t="n"/>
      <c r="RH192" s="15">
        <f>IF(RC192&gt;0,(RC192-RC$10)/RC$10,0)</f>
        <v/>
      </c>
      <c r="RJ192" s="13" t="n">
        <v>280.71</v>
      </c>
      <c r="RK192" s="68">
        <f>IF(RJ192&gt;0,((RJ192-RJ191)/RJ191),0)</f>
        <v/>
      </c>
      <c r="RL192" s="68">
        <f>RK192-$V192</f>
        <v/>
      </c>
      <c r="RM192" s="68">
        <f>IF(RJ192&gt;0,(RJ192-RM$10)/RM$10,0)</f>
        <v/>
      </c>
      <c r="RN192" s="68" t="n"/>
      <c r="RO192" s="15">
        <f>IF(RJ192&gt;0,(RJ192-RJ$10)/RJ$10,0)</f>
        <v/>
      </c>
      <c r="RQ192" s="13" t="n">
        <v>25.81</v>
      </c>
      <c r="RR192" s="68">
        <f>IF(RQ192&gt;0,((RQ192-RQ191)/RQ191),0)</f>
        <v/>
      </c>
      <c r="RS192" s="68">
        <f>RR192-$V192</f>
        <v/>
      </c>
      <c r="RT192" s="68">
        <f>IF(RQ192&gt;0,(RQ192-RT$10)/RT$10,0)</f>
        <v/>
      </c>
      <c r="RU192" s="68" t="n"/>
      <c r="RV192" s="15">
        <f>IF(RQ192&gt;0,(RQ192-RQ$10)/RQ$10,0)</f>
        <v/>
      </c>
      <c r="RX192" s="13" t="n">
        <v>179.56</v>
      </c>
      <c r="RY192" s="68">
        <f>IF(RX192&gt;0,((RX192-RX191)/RX191),0)</f>
        <v/>
      </c>
      <c r="RZ192" s="68">
        <f>RY192-$V192</f>
        <v/>
      </c>
      <c r="SA192" s="68">
        <f>IF(RX192&gt;0,(RX192-SA$10)/SA$10,0)</f>
        <v/>
      </c>
      <c r="SB192" s="68" t="n"/>
      <c r="SC192" s="15">
        <f>IF(RX192&gt;0,(RX192-RX$10)/RX$10,0)</f>
        <v/>
      </c>
      <c r="SE192" s="13" t="n">
        <v>31.64</v>
      </c>
      <c r="SF192" s="68">
        <f>IF(SE192&gt;0,((SE192-SE191)/SE191),0)</f>
        <v/>
      </c>
      <c r="SG192" s="68">
        <f>SF192-$V192</f>
        <v/>
      </c>
      <c r="SH192" s="68">
        <f>IF(SE192&gt;0,(SE192-SH$10)/SH$10,0)</f>
        <v/>
      </c>
      <c r="SI192" s="68" t="n"/>
      <c r="SJ192" s="15">
        <f>IF(SE192&gt;0,(SE192-SE$10)/SE$10,0)</f>
        <v/>
      </c>
      <c r="SL192" s="13" t="n">
        <v>2.89</v>
      </c>
      <c r="SM192" s="68">
        <f>IF(SL192&gt;0,((SL192-SL191)/SL191),0)</f>
        <v/>
      </c>
      <c r="SN192" s="68">
        <f>SM192-$V192</f>
        <v/>
      </c>
      <c r="SO192" s="68">
        <f>IF(SL192&gt;0,(SL192-SO$10)/SO$10,0)</f>
        <v/>
      </c>
      <c r="SP192" s="68" t="n"/>
      <c r="SQ192" s="15">
        <f>IF(SL192&gt;0,(SL192-SL$10)/SL$10,0)</f>
        <v/>
      </c>
      <c r="SS192" s="13" t="n">
        <v>27.72</v>
      </c>
      <c r="ST192" s="68">
        <f>IF(SS192&gt;0,((SS192-SS191)/SS191),0)</f>
        <v/>
      </c>
      <c r="SU192" s="68">
        <f>ST192-$V192</f>
        <v/>
      </c>
      <c r="SV192" s="68">
        <f>IF(SS192&gt;0,(SS192-SV$10)/SV$10,0)</f>
        <v/>
      </c>
      <c r="SW192" s="68" t="n"/>
      <c r="SX192" s="15">
        <f>IF(SS192&gt;0,(SS192-SS$10)/SS$10,0)</f>
        <v/>
      </c>
      <c r="SZ192" s="13" t="n">
        <v>71.23</v>
      </c>
      <c r="TA192" s="68">
        <f>IF(SZ192&gt;0,((SZ192-SZ191)/SZ191),0)</f>
        <v/>
      </c>
      <c r="TB192" s="68">
        <f>TA192-$V192</f>
        <v/>
      </c>
      <c r="TC192" s="68">
        <f>IF(SZ192&gt;0,(SZ192-TC$10)/TC$10,0)</f>
        <v/>
      </c>
      <c r="TD192" s="68" t="n"/>
      <c r="TE192" s="15">
        <f>IF(SZ192&gt;0,(SZ192-SZ$10)/SZ$10,0)</f>
        <v/>
      </c>
      <c r="TG192" s="587" t="n">
        <v>0.269</v>
      </c>
      <c r="TH192" s="68">
        <f>IF(TG192&gt;0,((TG192-TG191)/TG191),0)</f>
        <v/>
      </c>
      <c r="TI192" s="68">
        <f>TH192-$V192</f>
        <v/>
      </c>
      <c r="TJ192" s="68">
        <f>IF(TG192&gt;0,(TG192-TJ$10)/TJ$10,0)</f>
        <v/>
      </c>
      <c r="TK192" s="68" t="n"/>
      <c r="TL192" s="15">
        <f>IF(TG192&gt;0,(TG192-TG$10)/TG$10,0)</f>
        <v/>
      </c>
      <c r="TN192" s="13" t="n">
        <v>110.87</v>
      </c>
      <c r="TO192" s="68">
        <f>IF(TN192&gt;0,((TN192-TN191)/TN191),0)</f>
        <v/>
      </c>
      <c r="TP192" s="68">
        <f>TO192-$V192</f>
        <v/>
      </c>
      <c r="TQ192" s="68">
        <f>IF(TN192&gt;0,(TN192-TQ$10)/TQ$10,0)</f>
        <v/>
      </c>
      <c r="TR192" s="68" t="n"/>
      <c r="TS192" s="15">
        <f>IF(TN192&gt;0,(TN192-TN$10)/TN$10,0)</f>
        <v/>
      </c>
      <c r="TU192" s="587" t="n">
        <v>3.91</v>
      </c>
      <c r="TV192" s="68">
        <f>IF(TU192&gt;0,((TU192-TU191)/TU191),0)</f>
        <v/>
      </c>
      <c r="TW192" s="68">
        <f>TV192-$V192</f>
        <v/>
      </c>
      <c r="TX192" s="68">
        <f>IF(TU192&gt;0,(TU192-TX$10)/TX$10,0)</f>
        <v/>
      </c>
      <c r="TY192" s="68" t="n"/>
      <c r="TZ192" s="15">
        <f>IF(TU192&gt;0,(TU192-TU$10)/TU$10,0)</f>
        <v/>
      </c>
      <c r="UB192" s="587" t="n"/>
      <c r="UC192" s="68">
        <f>IF(UB192&gt;0,((UB192-UB191)/UB191),0)</f>
        <v/>
      </c>
      <c r="UD192" s="68">
        <f>UC192-$V192</f>
        <v/>
      </c>
      <c r="UE192" s="68">
        <f>IF(UB192&gt;0,(UB192-UE$10)/UE$10,0)</f>
        <v/>
      </c>
      <c r="UF192" s="68" t="n"/>
      <c r="UG192" s="15">
        <f>IF(UB192&gt;0,(UB192-UB$10)/UB$10,0)</f>
        <v/>
      </c>
      <c r="UI192" s="587" t="n"/>
      <c r="UJ192" s="68">
        <f>IF(UI192&gt;0,((UI192-UI191)/UI191),0)</f>
        <v/>
      </c>
      <c r="UK192" s="68">
        <f>UJ192-$V192</f>
        <v/>
      </c>
      <c r="UL192" s="68">
        <f>IF(UI192&gt;0,(UI192-UL$10)/UL$10,0)</f>
        <v/>
      </c>
      <c r="UM192" s="68" t="n"/>
      <c r="UN192" s="15">
        <f>IF(UI192&gt;0,(UI192-UI$10)/UI$10,0)</f>
        <v/>
      </c>
      <c r="UP192" s="587" t="n"/>
      <c r="UQ192" s="68">
        <f>IF(UP192&gt;0,((UP192-UP191)/UP191),0)</f>
        <v/>
      </c>
      <c r="UR192" s="68">
        <f>UQ192-$V192</f>
        <v/>
      </c>
      <c r="US192" s="68">
        <f>IF(UP192&gt;0,(UP192-US$10)/US$10,0)</f>
        <v/>
      </c>
      <c r="UT192" s="68" t="n"/>
      <c r="UU192" s="15">
        <f>IF(UP192&gt;0,(UP192-UP$10)/UP$10,0)</f>
        <v/>
      </c>
      <c r="UW192" s="587" t="n"/>
      <c r="UX192" s="68">
        <f>IF(UW192&gt;0,((UW192-UW191)/UW191),0)</f>
        <v/>
      </c>
      <c r="UY192" s="68">
        <f>UX192-$V192</f>
        <v/>
      </c>
      <c r="UZ192" s="68">
        <f>IF(UW192&gt;0,(UW192-UZ$10)/UZ$10,0)</f>
        <v/>
      </c>
      <c r="VA192" s="68" t="n"/>
      <c r="VB192" s="15">
        <f>IF(UW192&gt;0,(UW192-UW$10)/UW$10,0)</f>
        <v/>
      </c>
      <c r="VD192" s="587" t="n"/>
      <c r="VE192" s="68">
        <f>IF(VD192&gt;0,((VD192-VD191)/VD191),0)</f>
        <v/>
      </c>
      <c r="VF192" s="68">
        <f>VE192-$V192</f>
        <v/>
      </c>
      <c r="VG192" s="68">
        <f>IF(VD192&gt;0,(VD192-VG$10)/VG$10,0)</f>
        <v/>
      </c>
      <c r="VH192" s="68" t="n"/>
      <c r="VI192" s="15">
        <f>IF(VD192&gt;0,(VD192-VD$10)/VD$10,0)</f>
        <v/>
      </c>
      <c r="VM192" s="21">
        <f>IF($C192&gt;0,(($IK$5*IG192)+($GT$5*GP192)+($JM$5*JI192)+($JF$5*JB192)+($IY$5*IU192)+($IR$5*IN192)+($ID$5*HZ192)+($HW$5*HS192)+($HP$5*HL192)+($HI$5*HE192)+($GF$5*GB192)+($FY$5*FU192)+($FR$5*FN192)+($FK$5*FG192)+($FD$5*EZ192)+($EW$5*ES192)+($EP$5*EL192)+($EI$5*EE192)+($EB$5*DX192)+($DU$5*DQ192)+($DN$5*DJ192)+($DG$5*DC192)+($CZ$5*CV192)+($CS$5*CO192)+($CL$5*CH192)+($CE$5*CA192)+($BX$5*BT192)+($BQ$5*BM192)+($BJ$5*BF192)+($BC$5*AY192)+($AV$5*AR192)+($AO$5*AK192)+($AH$5*AD192)+($JT$5*JP192)+($KA$5*JW192)+($KO$5*KK192)+($PR$5*PN192)+($GM$5*GI192)+($HA$5*GW192)+($KV$5*KR192)+($KH$5*KD192)+($LC$5*KY192)+($MS$5*MO192)+($ML$5*MH192)+($ME$5*MA192)+($LX$5*LT192)+($LQ$5*LM192)+($LJ$5*LF192)+(MV192*$MZ$5)+(NC192*$NG$5)+(NJ192*$NN$5)+($OI$5*OE192)+($NU$5*NQ192)+($OB$5*NX192)+($PK$5*PG192)+($OP$5*OL192)+($OW$5*OS192)+($PD$5*OZ192)+(PU192*$PY$5)+(QB192*$QF$5)+(QI192*$QM$5)+(QP192*$QT$5)+(QW192*$RA$5)+(RD192*$RH$5)+(RK192*$RO$5)+(RR192*$RV$5)+(RY192*$SC$5)+(SF192*$SJ$5)+(SM192*$SQ$5)+(ST192*$SX$5)+(TA192*$TE$5))+(TH192*$TL$5)+(TO192*$TS$5))/$VM$5</f>
        <v/>
      </c>
      <c r="VN192" s="40" t="n"/>
      <c r="VO192" s="21">
        <f>IF($C192&gt;0,(($IK$5*II192)+($GT$5*GR192)+($JM$5*JK192)+($JF$5*JD192)+($IY$5*IW192)+($IR$5*IP192)+($ID$5*IB192)+($HW$5*HU192)+($HP$5*HN192)+($HI$5*HG192)+($GF$5*GD192)+($FY$5*FW192)+($FR$5*FP192)+($FK$5*FI192)+($FD$5*FB192)+($EW$5*EU192)+($EP$5*EN192)+($EI$5*EG192)+($EB$5*DZ192)+($DU$5*DS192)+($DN$5*DL192)+($DG$5*DE192)+($CZ$5*CX192)+($CS$5*CQ192)+($CL$5*CJ192)+($CE$5*CC192)+($BX$5*BV192)+($BQ$5*BO192)+($BJ$5*BH192)+($BC$5*BA192)+($AV$5*AT192)+($AO$5*AM192)+($AH$5*AF192)+($KO$5*KM192)+($KH$5*KF192)+($KA$5*JY192)+($JT$5*JR192)+($PR$5*PP192)+($GM$5*GK192)+($HA$5*GY192)+($KV$5*KT192)+($LC$5*LA192)+($MS$5*MQ192)+($ML$5*MJ192)+($ME$5*MC192)+($LX$5*LV192)+($LQ$5*LO192)+($LJ$5*LH192)+(MX192*$MZ$5)+(NE192*$NG$5)+(NL192*$NN$5)+($OI$5*OG192)+($NU$5*NS192)+($OB$5*NZ192)+($PD$5*PB192)+($OW$5*OU192)+($OP$5*ON192)+($PK$5*PI192)+($PY$5*PW192)+($QF$5*QD192)+($QM$5*QK192)+($QT$5*QR192)+($RA$5*QY192)+($RH$5*RF192)+($RO$5*RM192)+(RT192*$RV$5)+(SA192*$SC$5)+(SH192*$SJ$5)+(SO192*$SQ$5)+(SV192*$SX$5)+(TC192*$TE$5)+(TJ192*$TL$5)+(TQ192*$TS$5))/$VM$5,0)</f>
        <v/>
      </c>
      <c r="VP192" s="14" t="n"/>
      <c r="VQ192" s="21">
        <f>IF($C192&gt;0,(($IK$5*IK192)+($GT$5*GT192)+($JM$5*JM192)+($JF$5*JF192)+($IY$5*IY192)+($IR$5*IR192)+($ID$5*ID192)+($HW$5*HW192)+($HP$5*HP192)+($HI$5*HI192)+($GF$5*GF192)+($FY$5*FY192)+($FR$5*FR192)+($FK$5*FK192)+($FD$5*FD192)+($EW$5*EW192)+($EP$5*EP192)+($EI$5*EI192)+($EB$5*EB192)+($DU$5*DU192)+($DN$5*DN192)+($DG$5*DG192)+($CZ$5*CZ192)+($CS$5*CS192)+($CL$5*CL192)+($CE$5*CE192)+($BX$5*BX192)+($BQ$5*BQ192)+($BJ$5*BJ192)+($BC$5*BC192)+($AV$5*AV192)+($AO$5*AO192)+($AH$5*AH192)+($KO$5*KO192)+($PR$5*PR192)+($GM$5*GM192)+($HA$5*HA192)+($KH$5*KH192)+($KA$5*KA192)+($JT$5*JT192)+($KV$5*KV192)+($LC$5*LC192)+($MS$5*MS192)+($ML$5*ML192)+($ME$5*ME192)+($LX$5*LX192)+($LQ$5*LQ192)+($LJ$5*LJ192)+($OI$5*OI192)+($NU$5*NU192)+($NN$5*NN192)+($NG$5*NG192)+($MZ$5*MZ192)+(OB192*$OB$5)+($PD$5*PD192)+($OW$5*OW192)+($OP$5*OP192)+($PK$5*PK192)+(PY192*$PY$5)+(QF192*$QF$5)+(QM192*$QM$5)+(QT192*$QT$5)+(RA192*$RA$5)+(RH192*$RH$5)+(RO192*$RO$5)+(RV192*$RV$5)+(SC192*$SC$5)+(SJ192*$SJ$5)+(SQ192*$SQ$5)+(SX192*$SX$5)+(TE192*$TE$5)+(TL192*$TL$5)+(TS192*$TS$5))/$VM$5,0)</f>
        <v/>
      </c>
    </row>
    <row r="193" ht="16" customHeight="1" s="545">
      <c r="A193" s="127" t="n">
        <v>45925</v>
      </c>
      <c r="B193" s="4">
        <f>A193</f>
        <v/>
      </c>
      <c r="C193" s="13" t="n">
        <v>45947.32</v>
      </c>
      <c r="D193" s="138">
        <f>IF(C193&gt;0,C193-C192,0)</f>
        <v/>
      </c>
      <c r="E193" s="68">
        <f>IF(C193&gt;0,D193/C192,0)</f>
        <v/>
      </c>
      <c r="F193" s="15">
        <f>IF(C193&gt;0,(C193-C$10)/C$10,0)</f>
        <v/>
      </c>
      <c r="G193" s="13" t="n">
        <v>6604.72</v>
      </c>
      <c r="H193" s="138">
        <f>IF(G193&gt;0,G193-G192,0)</f>
        <v/>
      </c>
      <c r="I193" s="68">
        <f>IF(G193&gt;0,H193/G192,0)</f>
        <v/>
      </c>
      <c r="J193" s="15">
        <f>IF(G193&gt;0,(G193-G$10)/G$10,0)</f>
        <v/>
      </c>
      <c r="K193" s="13" t="n">
        <v>22384.7</v>
      </c>
      <c r="L193" s="138">
        <f>IF(K193&gt;0,K193-K192,0)</f>
        <v/>
      </c>
      <c r="M193" s="68">
        <f>IF(K193&gt;0,L193/K192,0)</f>
        <v/>
      </c>
      <c r="N193" s="15">
        <f>IF(K193&gt;0,(K193-K$10)/K$10,0)</f>
        <v/>
      </c>
      <c r="O193" s="13" t="n">
        <v>2411.04</v>
      </c>
      <c r="P193" s="138">
        <f>IF(O193&gt;0,O193-O192,0)</f>
        <v/>
      </c>
      <c r="Q193" s="68">
        <f>IF(O193&gt;0,P193/O192,0)</f>
        <v/>
      </c>
      <c r="R193" s="15">
        <f>IF(O193&gt;0,(O193-O$10)/O$10,0)</f>
        <v/>
      </c>
      <c r="S193" s="18">
        <f>IF(O193&gt;0,(((O193*0.7)*Q193)+((K193*0.9)*M193)+((G193*0.65)*I193)+((C193*0.6)*E193))/(O193+K193+G193+C193),0)</f>
        <v/>
      </c>
      <c r="T193" s="121">
        <f>IF(O193&gt;0,(S193*200)+T192,0)</f>
        <v/>
      </c>
      <c r="U193" s="121">
        <f>T193</f>
        <v/>
      </c>
      <c r="V193" s="134">
        <f>IF(T193&gt;0,(T193-T192)/T192,0)</f>
        <v/>
      </c>
      <c r="W193" s="21">
        <f>IF(T193&gt;0,(T193-T$11)/T$11,0)</f>
        <v/>
      </c>
      <c r="X193" s="18">
        <f>IF(T193&gt;0,((Q193+M193+I193+E193)/4),0)</f>
        <v/>
      </c>
      <c r="Y193" s="353">
        <f>19680.2+5</f>
        <v/>
      </c>
      <c r="Z193" s="15" t="n">
        <v>2e-06</v>
      </c>
      <c r="AA193" s="21">
        <f>Z193-$V193</f>
        <v/>
      </c>
      <c r="AC193" s="13" t="n">
        <v>254.63</v>
      </c>
      <c r="AD193" s="68">
        <f>IF(AC193&gt;0,((AC193-AC192)/AC192),0)</f>
        <v/>
      </c>
      <c r="AE193" s="68">
        <f>IF(AC193&gt;0,AD193-$V193,0)</f>
        <v/>
      </c>
      <c r="AF193" s="68">
        <f>IF(AC193&gt;0,(AC193-AF$10)/AF$10,0)</f>
        <v/>
      </c>
      <c r="AG193" s="68" t="n"/>
      <c r="AH193" s="15">
        <f>IF(AC193&gt;0,(AC193-AC$10)/AC$10,0)</f>
        <v/>
      </c>
      <c r="AJ193" s="13" t="n">
        <v>24.57</v>
      </c>
      <c r="AK193" s="68">
        <f>IF(AJ193&gt;0,((AJ193-AJ192)/AJ192),0)</f>
        <v/>
      </c>
      <c r="AL193" s="68">
        <f>IF(AJ193&gt;0,AK193-$V193,0)</f>
        <v/>
      </c>
      <c r="AM193" s="68">
        <f>IF(AJ193&gt;0,(AJ193-AM$10)/AM$10,0)</f>
        <v/>
      </c>
      <c r="AN193" s="68" t="n"/>
      <c r="AO193" s="15">
        <f>IF(AJ193&gt;0,(AJ193-AJ$10)/AJ$10,0)</f>
        <v/>
      </c>
      <c r="AQ193" s="13" t="n">
        <v>23.59</v>
      </c>
      <c r="AR193" s="68">
        <f>IF(AQ193&gt;0,((AQ193-AQ192)/AQ192),0)</f>
        <v/>
      </c>
      <c r="AS193" s="68">
        <f>IF(AQ193&gt;0,AR193-$V193,0)</f>
        <v/>
      </c>
      <c r="AT193" s="68">
        <f>IF(AQ193&gt;0,(AQ193-AT$10)/AT$10,0)</f>
        <v/>
      </c>
      <c r="AU193" s="68" t="n"/>
      <c r="AV193" s="15">
        <f>IF(AQ193&gt;0,(AQ193-AQ$10)/AQ$10,0)</f>
        <v/>
      </c>
      <c r="AX193" s="13" t="n">
        <v>230.01</v>
      </c>
      <c r="AY193" s="68">
        <f>IF(AX193&gt;0,((AX193-AX192)/AX192),0)</f>
        <v/>
      </c>
      <c r="AZ193" s="68">
        <f>IF(AX193&gt;0,AY193-$V193,0)</f>
        <v/>
      </c>
      <c r="BA193" s="68">
        <f>IF(AX193&gt;0,(AX193-BA$10)/BA$10,0)</f>
        <v/>
      </c>
      <c r="BB193" s="68" t="n"/>
      <c r="BC193" s="15">
        <f>IF(AX193&gt;0,(AX193-AX$10)/AX$10,0)</f>
        <v/>
      </c>
      <c r="BE193" s="13" t="n">
        <v>82.66</v>
      </c>
      <c r="BF193" s="68">
        <f>IF(BE193&gt;0,((BE193-BE192)/BE192),0)</f>
        <v/>
      </c>
      <c r="BG193" s="68">
        <f>IF(BE193&gt;0,BF193-$V193,0)</f>
        <v/>
      </c>
      <c r="BH193" s="68" t="n"/>
      <c r="BI193" s="68" t="n"/>
      <c r="BJ193" s="15">
        <f>IF(BE193&gt;0,(BE193-BE$10)/BE$10,0)</f>
        <v/>
      </c>
      <c r="BL193" s="13" t="n">
        <v>76.41</v>
      </c>
      <c r="BM193" s="68">
        <f>IF(BL193&gt;0,((BL193-BL192)/BL192),0)</f>
        <v/>
      </c>
      <c r="BN193" s="68">
        <f>IF(BL193&gt;0,BM193-$V193,0)</f>
        <v/>
      </c>
      <c r="BO193" s="68">
        <f>IF(BL193&gt;0,(BL193-BO$10)/BO$10,0)</f>
        <v/>
      </c>
      <c r="BP193" s="68" t="n"/>
      <c r="BQ193" s="15">
        <f>IF(BL193&gt;0,(BL193-BL$10)/BL$10,0)</f>
        <v/>
      </c>
      <c r="BS193" s="13" t="n">
        <v>44.6</v>
      </c>
      <c r="BT193" s="68">
        <f>IF(BS193&gt;0,((BS193-BS192)/BS192),0)</f>
        <v/>
      </c>
      <c r="BU193" s="68">
        <f>IF(BS193&gt;0,BT193-$V193,0)</f>
        <v/>
      </c>
      <c r="BV193" s="68">
        <f>IF(BS193&gt;0,(BS193-BV$10)/BV$10,0)</f>
        <v/>
      </c>
      <c r="BW193" s="68" t="n"/>
      <c r="BX193" s="15">
        <f>IF(BS193&gt;0,(BS193-BS$10)/BS$10,0)</f>
        <v/>
      </c>
      <c r="BZ193" s="13" t="n"/>
      <c r="CA193" s="68">
        <f>IF(BZ193&gt;0,((BZ193-BZ192)/BZ192),0)</f>
        <v/>
      </c>
      <c r="CB193" s="68">
        <f>IF(BZ193&gt;0,CA193-$V193,0)</f>
        <v/>
      </c>
      <c r="CC193" s="68">
        <f>IF(BZ193&gt;0,(BZ193-CC$10)/CC$10,0)</f>
        <v/>
      </c>
      <c r="CD193" s="68" t="n"/>
      <c r="CE193" s="15">
        <f>IF(BZ193&gt;0,(BZ193-BZ$10)/BZ$10,0)</f>
        <v/>
      </c>
      <c r="CG193" s="13" t="n">
        <v>30.38</v>
      </c>
      <c r="CH193" s="68">
        <f>IF(CG193&gt;0,((CG193-CG192)/CG192),0)</f>
        <v/>
      </c>
      <c r="CI193" s="68">
        <f>IF(CG193&gt;0,CH193-$V193,0)</f>
        <v/>
      </c>
      <c r="CJ193" s="68">
        <f>IF(CG193&gt;0,(CG193-CJ$10)/CJ$10,0)</f>
        <v/>
      </c>
      <c r="CK193" s="68" t="n"/>
      <c r="CL193" s="15">
        <f>IF(CG193&gt;0,(CG193-CG$10)/CG$10,0)</f>
        <v/>
      </c>
      <c r="CN193" s="13" t="n">
        <v>33.83</v>
      </c>
      <c r="CO193" s="68">
        <f>IF(CN193&gt;0,((CN193-CN192)/CN192),0)</f>
        <v/>
      </c>
      <c r="CP193" s="68">
        <f>IF(CN193&gt;0,CO193-$V193,0)</f>
        <v/>
      </c>
      <c r="CQ193" s="68">
        <f>IF(CN193&gt;0,(CN193-CQ$10)/CQ$10,0)</f>
        <v/>
      </c>
      <c r="CR193" s="68" t="n"/>
      <c r="CS193" s="15">
        <f>IF(CN193&gt;0,(CN193-CN$10)/CN$10,0)</f>
        <v/>
      </c>
      <c r="CU193" s="13" t="n">
        <v>39.93</v>
      </c>
      <c r="CV193" s="68">
        <f>IF(CU193&gt;0,((CU193-CU192)/CU192),0)</f>
        <v/>
      </c>
      <c r="CW193" s="68">
        <f>IF(CU193&gt;0,CV193-$V193,0)</f>
        <v/>
      </c>
      <c r="CX193" s="68">
        <f>IF(CU193&gt;0,(CU193-CX$10)/CX$10,0)</f>
        <v/>
      </c>
      <c r="CY193" s="68" t="n"/>
      <c r="CZ193" s="15">
        <f>IF(CU193&gt;0,(CU193-CU$10)/CU$10,0)</f>
        <v/>
      </c>
      <c r="DB193" s="13" t="n">
        <v>20.06</v>
      </c>
      <c r="DC193" s="68">
        <f>IF(DB193&gt;0,((DB193-DB192)/DB192),0)</f>
        <v/>
      </c>
      <c r="DD193" s="68">
        <f>IF(DB193&gt;0,DC193-$V193,0)</f>
        <v/>
      </c>
      <c r="DE193" s="68">
        <f>IF(DB193&gt;0,(DB193-DE$10)/DE$10,0)</f>
        <v/>
      </c>
      <c r="DF193" s="68" t="n"/>
      <c r="DG193" s="15">
        <f>IF(DB193&gt;0,(DB193-DB$10)/DB$10,0)</f>
        <v/>
      </c>
      <c r="DI193" s="13" t="n">
        <v>50.55</v>
      </c>
      <c r="DJ193" s="68">
        <f>IF(DI193&gt;0,((DI193-DI192)/DI192),0)</f>
        <v/>
      </c>
      <c r="DK193" s="68">
        <f>IF(DI193&gt;0,DJ193-$V193,0)</f>
        <v/>
      </c>
      <c r="DL193" s="68">
        <f>IF(DI193&gt;0,(DI193-DL$10)/DL$10,0)</f>
        <v/>
      </c>
      <c r="DM193" s="68" t="n"/>
      <c r="DN193" s="15">
        <f>IF(DI193&gt;0,(DI193-DI$10)/DI$10,0)</f>
        <v/>
      </c>
      <c r="DP193" s="13" t="n">
        <v>47.54</v>
      </c>
      <c r="DQ193" s="68">
        <f>IF(DP193&gt;0,((DP193-DP192)/DP192),0)</f>
        <v/>
      </c>
      <c r="DR193" s="68">
        <f>IF(DP193&gt;0,DQ193-$V193,0)</f>
        <v/>
      </c>
      <c r="DS193" s="68" t="n"/>
      <c r="DT193" s="68" t="n"/>
      <c r="DU193" s="15">
        <f>IF(DP193&gt;0,(DP193-DP$10)/DP$10,0)</f>
        <v/>
      </c>
      <c r="DV193" s="18" t="n"/>
      <c r="DW193" s="13" t="n">
        <v>41.2</v>
      </c>
      <c r="DX193" s="68">
        <f>IF(DW193&gt;0,((DW193-DW192)/DW192),0)</f>
        <v/>
      </c>
      <c r="DY193" s="68">
        <f>IF(DW193&gt;0,DX193-$V193,0)</f>
        <v/>
      </c>
      <c r="DZ193" s="68">
        <f>IF(DW193&gt;0,(DW193-DZ$10)/DZ$10,0)</f>
        <v/>
      </c>
      <c r="EA193" s="68" t="n"/>
      <c r="EB193" s="15">
        <f>IF(DW193&gt;0,(DW193-DW$10)/DW$10,0)</f>
        <v/>
      </c>
      <c r="ED193" s="13" t="n">
        <v>42.5</v>
      </c>
      <c r="EE193" s="68">
        <f>IF(ED193&gt;0,((ED193-ED192)/ED192),0)</f>
        <v/>
      </c>
      <c r="EF193" s="68">
        <f>IF(ED193&gt;0,EE193-$V193,0)</f>
        <v/>
      </c>
      <c r="EG193" s="68">
        <f>IF(ED193&gt;0,(ED193-EG$10)/EG$10,0)</f>
        <v/>
      </c>
      <c r="EH193" s="68" t="n"/>
      <c r="EI193" s="15">
        <f>IF(ED193&gt;0,(ED193-ED$10)/ED$10,0)</f>
        <v/>
      </c>
      <c r="EK193" s="13" t="n">
        <v>143.48</v>
      </c>
      <c r="EL193" s="68">
        <f>IF(EK193&gt;0,((EK193-EK192)/EK192),0)</f>
        <v/>
      </c>
      <c r="EM193" s="68">
        <f>IF(EK193&gt;0,EL193-$V193,0)</f>
        <v/>
      </c>
      <c r="EN193" s="68">
        <f>IF(EK193&gt;0,(EK193-EN$10)/EN$10,0)</f>
        <v/>
      </c>
      <c r="EO193" s="68" t="n"/>
      <c r="EP193" s="15">
        <f>IF(EK193&gt;0,(EK193-EK$10)/EK$10,0)</f>
        <v/>
      </c>
      <c r="ER193" s="26" t="n">
        <v>40.15</v>
      </c>
      <c r="ES193" s="68">
        <f>IF(ER193&gt;0,((ER193-ER192)/ER192),0)</f>
        <v/>
      </c>
      <c r="ET193" s="68">
        <f>IF(ER193&gt;0,ES193-$V193,0)</f>
        <v/>
      </c>
      <c r="EU193" s="68">
        <f>IF(ER193&gt;0,(ER193-EU$10)/EU$10,0)</f>
        <v/>
      </c>
      <c r="EV193" s="68" t="n"/>
      <c r="EW193" s="15">
        <f>IF(ER193&gt;0,(ER193-ER$10)/ER$10,0)</f>
        <v/>
      </c>
      <c r="EY193" s="13" t="n">
        <v>50.88</v>
      </c>
      <c r="EZ193" s="68">
        <f>IF(EY193&gt;0,((EY193-EY192)/EY192),0)</f>
        <v/>
      </c>
      <c r="FA193" s="68">
        <f>IF(EY193&gt;0,EZ193-$V193,0)</f>
        <v/>
      </c>
      <c r="FB193" s="68" t="n"/>
      <c r="FC193" s="68" t="n"/>
      <c r="FD193" s="15">
        <f>IF(EY193&gt;0,(EY193-EY$10)/EY$10,0)</f>
        <v/>
      </c>
      <c r="FF193" s="13" t="n">
        <v>63.21</v>
      </c>
      <c r="FG193" s="68">
        <f>IF(FF193&gt;0,((FF193-FF192)/FF192),0)</f>
        <v/>
      </c>
      <c r="FH193" s="68">
        <f>IF(FF193&gt;0,FG193-$V193,0)</f>
        <v/>
      </c>
      <c r="FI193" s="68">
        <f>IF(FF193&gt;0,(FF193-FI$10)/FI$10,0)</f>
        <v/>
      </c>
      <c r="FJ193" s="68" t="n"/>
      <c r="FK193" s="15">
        <f>IF(FF193&gt;0,(FF193-FF$10)/FF$10,0)</f>
        <v/>
      </c>
      <c r="FM193" s="13" t="n">
        <v>195.35</v>
      </c>
      <c r="FN193" s="68">
        <f>IF(FM193&gt;0,((FM193-FM192)/FM192),0)</f>
        <v/>
      </c>
      <c r="FO193" s="68">
        <f>IF(FM193&gt;0,FN193-$V193,0)</f>
        <v/>
      </c>
      <c r="FP193" s="68">
        <f>IF(FM193&gt;0,(FM193-FP$10)/FP$10,0)</f>
        <v/>
      </c>
      <c r="FQ193" s="68" t="n"/>
      <c r="FR193" s="15">
        <f>IF(FM193&gt;0,(FM193-FM$10)/FM$10,0)</f>
        <v/>
      </c>
      <c r="FT193" s="13" t="n">
        <v>92.73</v>
      </c>
      <c r="FU193" s="68">
        <f>IF(FT193&gt;0,((FT193-FT192)/FT192),0)</f>
        <v/>
      </c>
      <c r="FV193" s="68">
        <f>IF(FT193&gt;0,FU193-$V193,0)</f>
        <v/>
      </c>
      <c r="FW193" s="68">
        <f>IF(FT193&gt;0,(FT193-FW$10)/FW$10,0)</f>
        <v/>
      </c>
      <c r="FX193" s="68" t="n"/>
      <c r="FY193" s="15">
        <f>IF(FT193&gt;0,(FT193-FT$10)/FT$10,0)</f>
        <v/>
      </c>
      <c r="GA193" s="13" t="n">
        <v>18.31</v>
      </c>
      <c r="GB193" s="68">
        <f>IF(GA193&gt;0,((GA193-GA192)/GA192),0)</f>
        <v/>
      </c>
      <c r="GC193" s="68">
        <f>IF(GA193&gt;0,GB193-$V193,0)</f>
        <v/>
      </c>
      <c r="GD193" s="68" t="n"/>
      <c r="GE193" s="68" t="n"/>
      <c r="GF193" s="15">
        <f>IF(GA193&gt;0,(GA193-GA$10)/GA$10,0)</f>
        <v/>
      </c>
      <c r="GG193" s="18" t="n"/>
      <c r="GH193" s="13" t="n">
        <v>21.21</v>
      </c>
      <c r="GI193" s="68">
        <f>IF(GH193&gt;0,((GH193-GH192)/GH192),0)</f>
        <v/>
      </c>
      <c r="GJ193" s="68">
        <f>IF(GH193&gt;0,GI193-$V193,0)</f>
        <v/>
      </c>
      <c r="GK193" s="68">
        <f>IF(GH193&gt;0,(GH193-GK$10)/GK$10,0)</f>
        <v/>
      </c>
      <c r="GL193" s="68" t="n"/>
      <c r="GM193" s="15">
        <f>IF(GH193&gt;0,(GH193-GH$10)/GH$10,0)</f>
        <v/>
      </c>
      <c r="GO193" s="13" t="n">
        <v>26.28</v>
      </c>
      <c r="GP193" s="68">
        <f>IF(GO193&gt;0,((GO193-GO192)/GO192),0)</f>
        <v/>
      </c>
      <c r="GQ193" s="68">
        <f>IF(GO193&gt;0,GP193-$V193,0)</f>
        <v/>
      </c>
      <c r="GR193" s="68" t="n"/>
      <c r="GS193" s="68" t="n"/>
      <c r="GT193" s="15">
        <f>IF(GO193&gt;0,(GO193-GO$10)/GO$10,0)</f>
        <v/>
      </c>
      <c r="GV193" s="13" t="n">
        <v>16.76</v>
      </c>
      <c r="GW193" s="68">
        <f>IF(GV193&gt;0,((GV193-GV192)/GV192),0)</f>
        <v/>
      </c>
      <c r="GX193" s="68">
        <f>IF(GV193&gt;0,GW193-$V193,0)</f>
        <v/>
      </c>
      <c r="GY193" s="68">
        <f>IF(GV193&gt;0,(GV193-GY$10)/GY$10,0)</f>
        <v/>
      </c>
      <c r="GZ193" s="68" t="n"/>
      <c r="HA193" s="15">
        <f>IF(GV193&gt;0,(GV193-GV$10)/GV$10,0)</f>
        <v/>
      </c>
      <c r="HD193" s="13" t="n">
        <v>423.39</v>
      </c>
      <c r="HE193" s="68">
        <f>IF(HD193&gt;0,((HD193-HD192)/HD192),0)</f>
        <v/>
      </c>
      <c r="HF193" s="68">
        <f>IF(HD193&gt;0,HE193-$V193,0)</f>
        <v/>
      </c>
      <c r="HG193" s="68">
        <f>IF(HD193&gt;0,(HD193-HG$10)/HG$10,0)</f>
        <v/>
      </c>
      <c r="HH193" s="68" t="n"/>
      <c r="HI193" s="15">
        <f>IF(HD193&gt;0,(HD193-HD$10)/HD$10,0)</f>
        <v/>
      </c>
      <c r="HK193" s="13" t="n">
        <v>84.2</v>
      </c>
      <c r="HL193" s="68">
        <f>IF(HK193&gt;0,((HK193-HK192)/HK192),0)</f>
        <v/>
      </c>
      <c r="HM193" s="68">
        <f>IF(HK193&gt;0,HL193-$V193,0)</f>
        <v/>
      </c>
      <c r="HN193" s="68">
        <f>IF(HK193&gt;0,(HK193-HN$10)/HN$10,0)</f>
        <v/>
      </c>
      <c r="HO193" s="68" t="n"/>
      <c r="HP193" s="15">
        <f>IF(HK193&gt;0,(HK193-HK$10)/HK$10,0)</f>
        <v/>
      </c>
      <c r="HR193" s="13" t="n">
        <v>115.61</v>
      </c>
      <c r="HS193" s="68">
        <f>IF(HR193&gt;0,((HR193-HR192)/HR192),0)</f>
        <v/>
      </c>
      <c r="HT193" s="68">
        <f>IF(HR193&gt;0,HS193-$V193,0)</f>
        <v/>
      </c>
      <c r="HU193" s="68">
        <f>IF(HR193&gt;0,(HR193-HU$10)/HU$10,0)</f>
        <v/>
      </c>
      <c r="HV193" s="68" t="n"/>
      <c r="HW193" s="15">
        <f>IF(HR193&gt;0,(HR193-HR$10)/HR$10,0)</f>
        <v/>
      </c>
      <c r="HY193" s="13" t="n">
        <v>177.69</v>
      </c>
      <c r="HZ193" s="68">
        <f>IF(HY193&gt;0,((HY193-HY192)/HY192),0)</f>
        <v/>
      </c>
      <c r="IA193" s="68">
        <f>IF(HY193&gt;0,HZ193-$V193,0)</f>
        <v/>
      </c>
      <c r="IB193" s="68">
        <f>IF(HY193&gt;0,(HY193-IB$10)/IB$10,0)</f>
        <v/>
      </c>
      <c r="IC193" s="68" t="n"/>
      <c r="ID193" s="15">
        <f>IF(HY193&gt;0,(HY193-HY$10)/HY$10,0)</f>
        <v/>
      </c>
      <c r="IF193" s="13" t="n">
        <v>336.1</v>
      </c>
      <c r="IG193" s="68">
        <f>IF(IF193&gt;0,((IF193-IF192)/IF192),0)</f>
        <v/>
      </c>
      <c r="IH193" s="68">
        <f>IF(IF193&gt;0,IG193-$V193,0)</f>
        <v/>
      </c>
      <c r="II193" s="68">
        <f>IF(IF193&gt;0,(IF193-II$10)/II$10,0)</f>
        <v/>
      </c>
      <c r="IJ193" s="68" t="n"/>
      <c r="IK193" s="15">
        <f>IF(IF193&gt;0,(IF193-IF$10)/IF$10,0)</f>
        <v/>
      </c>
      <c r="IM193" s="13" t="n">
        <v>271</v>
      </c>
      <c r="IN193" s="68">
        <f>IF(IM193&gt;0,((IM193-IM192)/IM192),0)</f>
        <v/>
      </c>
      <c r="IO193" s="68">
        <f>IF(IM193&gt;0,IN193-$V193,0)</f>
        <v/>
      </c>
      <c r="IP193" s="68">
        <f>IF(IM193&gt;0,(IM193-IP$10)/IP$10,0)</f>
        <v/>
      </c>
      <c r="IQ193" s="68" t="n"/>
      <c r="IR193" s="15">
        <f>IF(IM193&gt;0,(IM193-IM$10)/IM$10,0)</f>
        <v/>
      </c>
      <c r="IT193" s="13" t="n">
        <v>85.67</v>
      </c>
      <c r="IU193" s="68">
        <f>IF(IT193&gt;0,((IT193-IT192)/IT192),0)</f>
        <v/>
      </c>
      <c r="IV193" s="68">
        <f>IF(IT193&gt;0,IU193-$V193,0)</f>
        <v/>
      </c>
      <c r="IW193" s="68">
        <f>IF(IT193&gt;0,(IT193-IW$10)/IW$10,0)</f>
        <v/>
      </c>
      <c r="IX193" s="68" t="n"/>
      <c r="IY193" s="15">
        <f>IF(IT193&gt;0,(IT193-IT$10)/IT$10,0)</f>
        <v/>
      </c>
      <c r="JA193" s="13" t="n">
        <v>748.91</v>
      </c>
      <c r="JB193" s="68">
        <f>IF(JA193&gt;0,((JA193-JA192)/JA192),0)</f>
        <v/>
      </c>
      <c r="JC193" s="68">
        <f>IF(JA193&gt;0,JB193-$V193,0)</f>
        <v/>
      </c>
      <c r="JD193" s="68">
        <f>IF(JA193&gt;0,(JA193-JD$10)/JD$10,0)</f>
        <v/>
      </c>
      <c r="JE193" s="68" t="n"/>
      <c r="JF193" s="15">
        <f>IF(JA193&gt;0,(JA193-JA$10)/JA$10,0)</f>
        <v/>
      </c>
      <c r="JH193" s="13" t="n">
        <v>507.03</v>
      </c>
      <c r="JI193" s="68">
        <f>IF(JH193&gt;0,((JH193-JH192)/JH192),0)</f>
        <v/>
      </c>
      <c r="JJ193" s="68">
        <f>IF(JH193&gt;0,JI193-$V193,0)</f>
        <v/>
      </c>
      <c r="JK193" s="68">
        <f>IF(JH193&gt;0,(JH193-JK$10)/JK$10,0)</f>
        <v/>
      </c>
      <c r="JL193" s="68" t="n"/>
      <c r="JM193" s="15">
        <f>IF(JH193&gt;0,(JH193-JH$10)/JH$10,0)</f>
        <v/>
      </c>
      <c r="JO193" s="13" t="n">
        <v>32.55</v>
      </c>
      <c r="JP193" s="68">
        <f>IF(JO193&gt;0,((JO193-JO192)/JO192),0)</f>
        <v/>
      </c>
      <c r="JQ193" s="68">
        <f>IF(JO193&gt;0,JP193-$V193,0)</f>
        <v/>
      </c>
      <c r="JR193" s="68">
        <f>IF(JO193&gt;0,(JO193-JR$10)/JR$10,0)</f>
        <v/>
      </c>
      <c r="JS193" s="68" t="n"/>
      <c r="JT193" s="15">
        <f>IF(JO193&gt;0,(JO193-JO$10)/JO$10,0)</f>
        <v/>
      </c>
      <c r="JV193" s="13" t="n">
        <v>2.86</v>
      </c>
      <c r="JW193" s="68">
        <f>IF(JV193&gt;0,((JV193-JV192)/JV192),0)</f>
        <v/>
      </c>
      <c r="JX193" s="68">
        <f>IF(JV193&gt;0,JW193-$V193,0)</f>
        <v/>
      </c>
      <c r="JY193" s="68">
        <f>IF(JV193&gt;0,(JV193-JY$10)/JY$10,0)</f>
        <v/>
      </c>
      <c r="JZ193" s="68" t="n"/>
      <c r="KA193" s="15">
        <f>IF(JV193&gt;0,(JV193-JV$10)/JV$10,0)</f>
        <v/>
      </c>
      <c r="KC193" s="13" t="n">
        <v>24.34</v>
      </c>
      <c r="KD193" s="68">
        <f>IF(KC193&gt;0,((KC193-KC192)/KC192),0)</f>
        <v/>
      </c>
      <c r="KE193" s="68">
        <f>IF(KC193&gt;0,KD193-$V193,0)</f>
        <v/>
      </c>
      <c r="KF193" s="68">
        <f>IF(KC193&gt;0,(KC193-KF$10)/KF$10,0)</f>
        <v/>
      </c>
      <c r="KG193" s="68" t="n"/>
      <c r="KH193" s="15">
        <f>IF(KC193&gt;0,(KC193-KC$10)/KC$10,0)</f>
        <v/>
      </c>
      <c r="KI193" s="18" t="n"/>
      <c r="KJ193" s="13" t="n">
        <v>144.94</v>
      </c>
      <c r="KK193" s="68">
        <f>IF(KJ193&gt;0,((KJ193-KJ192)/KJ192),0)</f>
        <v/>
      </c>
      <c r="KL193" s="68">
        <f>IF(KJ193&gt;0,KK193-$V193,0)</f>
        <v/>
      </c>
      <c r="KM193" s="68">
        <f>IF(KJ193&gt;0,(KJ193-KM$10)/KM$10,0)</f>
        <v/>
      </c>
      <c r="KN193" s="68" t="n"/>
      <c r="KO193" s="15">
        <f>IF(KJ193&gt;0,(KJ193-KJ$10)/KJ$10,0)</f>
        <v/>
      </c>
      <c r="KQ193" s="13" t="n">
        <v>2.11</v>
      </c>
      <c r="KR193" s="68">
        <f>IF(KQ193&gt;0,((KQ193-KQ192)/KQ192),0)</f>
        <v/>
      </c>
      <c r="KS193" s="68">
        <f>IF(KQ193&gt;0,KR193-$V193,0)</f>
        <v/>
      </c>
      <c r="KT193" s="68">
        <f>IF(KQ193&gt;0,(KQ193-KT$10)/KT$10,0)</f>
        <v/>
      </c>
      <c r="KU193" s="68" t="n"/>
      <c r="KV193" s="15">
        <f>IF(KQ193&gt;0,(KQ193-KQ$10)/KQ$10,0)</f>
        <v/>
      </c>
      <c r="KW193" s="18" t="n"/>
      <c r="KX193" s="13" t="n">
        <v>51.55</v>
      </c>
      <c r="KY193" s="68">
        <f>IF(KX193&gt;0,((KX193-KX192)/KX192),0)</f>
        <v/>
      </c>
      <c r="KZ193" s="68">
        <f>IF(KX193&gt;0,KY193-$V193,0)</f>
        <v/>
      </c>
      <c r="LA193" s="68">
        <f>IF(KX193&gt;0,(KX193-LA$10)/LA$10,0)</f>
        <v/>
      </c>
      <c r="LB193" s="68" t="n"/>
      <c r="LC193" s="15">
        <f>IF(KX193&gt;0,(KX193-KX$10)/KX$10,0)</f>
        <v/>
      </c>
      <c r="LD193" s="18" t="n"/>
      <c r="LE193" s="13" t="n">
        <v>53.93</v>
      </c>
      <c r="LF193" s="68">
        <f>IF(LE193&gt;0,((LE193-LE192)/LE192),0)</f>
        <v/>
      </c>
      <c r="LG193" s="68">
        <f>IF(LE193&gt;0,LF193-$V193,0)</f>
        <v/>
      </c>
      <c r="LH193" s="68">
        <f>IF(LE193&gt;0,(LE193-LH$10)/LH$10,0)</f>
        <v/>
      </c>
      <c r="LI193" s="68" t="n"/>
      <c r="LJ193" s="15">
        <f>IF(LE193&gt;0,(LE193-LE$10)/LE$10,0)</f>
        <v/>
      </c>
      <c r="LL193" s="13" t="n">
        <v>159.9</v>
      </c>
      <c r="LM193" s="68">
        <f>IF(LL193&gt;0,((LL193-LL192)/LL192),0)</f>
        <v/>
      </c>
      <c r="LN193" s="68">
        <f>IF(LL193&gt;0,LM193-$V193,0)</f>
        <v/>
      </c>
      <c r="LO193" s="68">
        <f>IF(LL193&gt;0,(LL193-LO$10)/LO$10,0)</f>
        <v/>
      </c>
      <c r="LP193" s="68" t="n"/>
      <c r="LQ193" s="15">
        <f>IF(LL193&gt;0,(LL193-LL$10)/LL$10,0)</f>
        <v/>
      </c>
      <c r="LS193" s="13" t="n">
        <v>23.64</v>
      </c>
      <c r="LT193" s="68">
        <f>IF(LS193&gt;0,((LS193-LS192)/LS192),0)</f>
        <v/>
      </c>
      <c r="LU193" s="68">
        <f>IF(LS193&gt;0,LT193-$V193,0)</f>
        <v/>
      </c>
      <c r="LV193" s="68" t="n"/>
      <c r="LW193" s="68" t="n"/>
      <c r="LX193" s="15">
        <f>IF(LS193&gt;0,(LS193-LS$10)/LS$10,0)</f>
        <v/>
      </c>
      <c r="LZ193" s="13" t="n">
        <v>18.35</v>
      </c>
      <c r="MA193" s="68">
        <f>IF(LZ193&gt;0,((LZ193-LZ192)/LZ192),0)</f>
        <v/>
      </c>
      <c r="MB193" s="68">
        <f>IF(LZ193&gt;0,MA193-$V193,0)</f>
        <v/>
      </c>
      <c r="MC193" s="68">
        <f>IF(LZ193&gt;0,(LZ193-MC$10)/MC$10,0)</f>
        <v/>
      </c>
      <c r="MD193" s="68" t="n"/>
      <c r="ME193" s="15">
        <f>IF(LZ193&gt;0,(LZ193-LZ$10)/LZ$10,0)</f>
        <v/>
      </c>
      <c r="MG193" s="13" t="n">
        <v>119.13</v>
      </c>
      <c r="MH193" s="68">
        <f>IF(MG193&gt;0,((MG193-MG192)/MG192),0)</f>
        <v/>
      </c>
      <c r="MI193" s="68">
        <f>IF(MG193&gt;0,MH193-$V193,0)</f>
        <v/>
      </c>
      <c r="MJ193" s="68">
        <f>IF(MG193&gt;0,(MG193-MJ$10)/MJ$10,0)</f>
        <v/>
      </c>
      <c r="MK193" s="68" t="n"/>
      <c r="ML193" s="15">
        <f>IF(MG193&gt;0,(MG193-MG$10)/MG$10,0)</f>
        <v/>
      </c>
      <c r="MN193" s="13" t="n">
        <v>176.21</v>
      </c>
      <c r="MO193" s="68">
        <f>IF(MN193&gt;0,((MN193-MN192)/MN192),0)</f>
        <v/>
      </c>
      <c r="MP193" s="68">
        <f>IF(MN193&gt;0,MO193-$V193,0)</f>
        <v/>
      </c>
      <c r="MQ193" s="68">
        <f>IF(MN193&gt;0,(MN193-MQ$10)/MQ$10,0)</f>
        <v/>
      </c>
      <c r="MR193" s="68" t="n"/>
      <c r="MS193" s="15">
        <f>IF(MN193&gt;0,(MN193-MN$10)/MN$10,0)</f>
        <v/>
      </c>
      <c r="MU193" s="13" t="n">
        <v>19</v>
      </c>
      <c r="MV193" s="68">
        <f>IF(MU193&gt;0,((MU193-MU192)/MU192),0)</f>
        <v/>
      </c>
      <c r="MW193" s="68">
        <f>IF(MU193&gt;0,MV193-$V193,0)</f>
        <v/>
      </c>
      <c r="MX193" s="68">
        <f>IF(MU193&gt;0,(MU193-MX$10)/MX$10,0)</f>
        <v/>
      </c>
      <c r="MY193" s="68" t="n"/>
      <c r="MZ193" s="15">
        <f>IF(MU193&gt;0,(MU193-MU$10)/MU$10,0)</f>
        <v/>
      </c>
      <c r="NB193" s="13" t="n">
        <v>297.18</v>
      </c>
      <c r="NC193" s="68">
        <f>IF(NB193&gt;0,((NB193-NB192)/NB192),0)</f>
        <v/>
      </c>
      <c r="ND193" s="68">
        <f>IF(NB193&gt;0,NC193-$V193,0)</f>
        <v/>
      </c>
      <c r="NE193" s="68">
        <f>IF(NB193&gt;0,(NB193-NE$10)/NE$10,0)</f>
        <v/>
      </c>
      <c r="NF193" s="68" t="n"/>
      <c r="NG193" s="15">
        <f>IF(NB193&gt;0,(NB193-NB$10)/NB$10,0)</f>
        <v/>
      </c>
      <c r="NI193" s="13" t="n">
        <v>11.53</v>
      </c>
      <c r="NJ193" s="68">
        <f>IF(NI193&gt;0,((NI193-NI192)/NI192),0)</f>
        <v/>
      </c>
      <c r="NK193" s="68">
        <f>IF(NI193&gt;0,NJ193-$V193,0)</f>
        <v/>
      </c>
      <c r="NL193" s="68">
        <f>IF(NI193&gt;0,(NI193-NL$10)/NL$10,0)</f>
        <v/>
      </c>
      <c r="NM193" s="68" t="n"/>
      <c r="NN193" s="15">
        <f>IF(NI193&gt;0,(NI193-NI$10)/NI$10,0)</f>
        <v/>
      </c>
      <c r="NP193" s="13" t="n">
        <v>607.52</v>
      </c>
      <c r="NQ193" s="68">
        <f>IF(NP193&gt;0,((NP193-NP192)/NP192),0)</f>
        <v/>
      </c>
      <c r="NR193" s="68">
        <f>IF(NP193&gt;0,NQ193-$V193,0)</f>
        <v/>
      </c>
      <c r="NS193" s="68">
        <f>IF(NP193&gt;0,(NP193-NS$10)/NS$10,0)</f>
        <v/>
      </c>
      <c r="NT193" s="68" t="n"/>
      <c r="NU193" s="15">
        <f>IF(NP193&gt;0,(NP193-NP$10)/NP$10,0)</f>
        <v/>
      </c>
      <c r="NW193" s="13" t="n">
        <v>245.79</v>
      </c>
      <c r="NX193" s="68">
        <f>IF(NW193&gt;0,((NW193-NW192)/NW192),0)</f>
        <v/>
      </c>
      <c r="NY193" s="68">
        <f>IF(NW193&gt;0,NX193-$V193,0)</f>
        <v/>
      </c>
      <c r="NZ193" s="68">
        <f>IF(NW193&gt;0,(NW193-NZ$10)/NZ$10,0)</f>
        <v/>
      </c>
      <c r="OA193" s="68" t="n"/>
      <c r="OB193" s="15">
        <f>IF(NW193&gt;0,(NW193-NW$10)/NW$10,0)</f>
        <v/>
      </c>
      <c r="OD193" s="13" t="n">
        <v>3.78</v>
      </c>
      <c r="OE193" s="68">
        <f>IF(OD193&gt;0,((OD193-OD192)/OD192),0)</f>
        <v/>
      </c>
      <c r="OF193" s="68">
        <f>IF(OD193&gt;0,OE193-$V193,0)</f>
        <v/>
      </c>
      <c r="OG193" s="68">
        <f>IF(OD193&gt;0,(OD193-OG$10)/OG$10,0)</f>
        <v/>
      </c>
      <c r="OH193" s="68" t="n"/>
      <c r="OI193" s="15">
        <f>IF(OD193&gt;0,(OD193-OD$10)/OD$10,0)</f>
        <v/>
      </c>
      <c r="OK193" s="13" t="n">
        <v>312.19</v>
      </c>
      <c r="OL193" s="68">
        <f>IF(OK193&gt;0,((OK193-OK192)/OK192),0)</f>
        <v/>
      </c>
      <c r="OM193" s="68">
        <f>IF(OK193&gt;0,OL193-$V193,0)</f>
        <v/>
      </c>
      <c r="ON193" s="68">
        <f>IF(OK193&gt;0,(OK193-ON$10)/ON$10,0)</f>
        <v/>
      </c>
      <c r="OO193" s="68" t="n"/>
      <c r="OP193" s="15">
        <f>IF(OK193&gt;0,(OK193-OK$10)/OK$10,0)</f>
        <v/>
      </c>
      <c r="OR193" s="13" t="n">
        <v>6.56</v>
      </c>
      <c r="OS193" s="68">
        <f>IF(OR193&gt;0,((OR193-OR192)/OR192),0)</f>
        <v/>
      </c>
      <c r="OT193" s="68">
        <f>IF(OR193&gt;0,OS193-$V193,0)</f>
        <v/>
      </c>
      <c r="OU193" s="68">
        <f>IF(OR193&gt;0,(OR193-OU$10)/OU$10,0)</f>
        <v/>
      </c>
      <c r="OV193" s="68" t="n"/>
      <c r="OW193" s="15">
        <f>IF(OR193&gt;0,(OR193-OR$10)/OR$10,0)</f>
        <v/>
      </c>
      <c r="OY193" s="13" t="n">
        <v>160.51</v>
      </c>
      <c r="OZ193" s="68">
        <f>IF(OY193&gt;0,((OY193-OY192)/OY192),0)</f>
        <v/>
      </c>
      <c r="PA193" s="68">
        <f>IF(OY193&gt;0,OZ193-$V193,0)</f>
        <v/>
      </c>
      <c r="PB193" s="68">
        <f>IF(OY193&gt;0,(OY193-PB$10)/PB$10,0)</f>
        <v/>
      </c>
      <c r="PC193" s="68" t="n"/>
      <c r="PD193" s="15">
        <f>IF(OY193&gt;0,(OY193-OY$10)/OY$10,0)</f>
        <v/>
      </c>
      <c r="PE193" s="18" t="n"/>
      <c r="PF193" s="13" t="n">
        <v>289.24</v>
      </c>
      <c r="PG193" s="68">
        <f>IF(PF193&gt;0,((PF193-PF192)/PF192),0)</f>
        <v/>
      </c>
      <c r="PH193" s="68">
        <f>IF(PF193&gt;0,PG193-$V193,0)</f>
        <v/>
      </c>
      <c r="PI193" s="68">
        <f>IF(PF193&gt;0,(PF193-PI$10)/PI$10,0)</f>
        <v/>
      </c>
      <c r="PJ193" s="68" t="n"/>
      <c r="PK193" s="15">
        <f>IF(PF193&gt;0,(PF193-PF$10)/PF$10,0)</f>
        <v/>
      </c>
      <c r="PM193" s="13" t="n"/>
      <c r="PN193" s="68">
        <f>IF(PM193&gt;0,((PM193-PM192)/PM192),0)</f>
        <v/>
      </c>
      <c r="PO193" s="68">
        <f>PN193-$V193</f>
        <v/>
      </c>
      <c r="PP193" s="68">
        <f>IF(PM193&gt;0,(PM193-PP$10)/PP$10,0)</f>
        <v/>
      </c>
      <c r="PQ193" s="68" t="n"/>
      <c r="PR193" s="15">
        <f>IF(PM193&gt;0,(PM193-PM$10)/PM$10,0)</f>
        <v/>
      </c>
      <c r="PT193" s="13" t="n">
        <v>17.26</v>
      </c>
      <c r="PU193" s="68">
        <f>IF(PT193&gt;0,((PT193-PT192)/PT192),0)</f>
        <v/>
      </c>
      <c r="PV193" s="68">
        <f>IF(PT193&gt;0,PU193-$V193,0)</f>
        <v/>
      </c>
      <c r="PW193" s="68">
        <f>IF(PT193&gt;0,(PT193-PW$10)/PW$10,0)</f>
        <v/>
      </c>
      <c r="PX193" s="68" t="n"/>
      <c r="PY193" s="15">
        <f>IF(PT193&gt;0,(PT193-PT$10)/PT$10,0)</f>
        <v/>
      </c>
      <c r="QA193" s="13" t="n">
        <v>338.24</v>
      </c>
      <c r="QB193" s="68">
        <f>IF(QA193&gt;0,((QA193-QA192)/QA192),0)</f>
        <v/>
      </c>
      <c r="QC193" s="68">
        <f>IF(QA193&gt;0,QB193-$V193,0)</f>
        <v/>
      </c>
      <c r="QD193" s="68">
        <f>IF(QA193&gt;0,(QA193-QD$10)/QD$10,0)</f>
        <v/>
      </c>
      <c r="QE193" s="68" t="n"/>
      <c r="QF193" s="15">
        <f>IF(QA193&gt;0,(QA193-QA$10)/QA$10,0)</f>
        <v/>
      </c>
      <c r="QH193" s="13" t="n">
        <v>1.71</v>
      </c>
      <c r="QI193" s="68">
        <f>IF(QH193&gt;0,((QH193-QH192)/QH192),0)</f>
        <v/>
      </c>
      <c r="QJ193" s="68">
        <f>IF(QH193&gt;0,QI193-$V193,0)</f>
        <v/>
      </c>
      <c r="QK193" s="68">
        <f>IF(QH193&gt;0,(QH193-QK$10)/QK$10,0)</f>
        <v/>
      </c>
      <c r="QL193" s="68" t="n"/>
      <c r="QM193" s="15">
        <f>IF(QH193&gt;0,(QH193-QH$10)/QH$10,0)</f>
        <v/>
      </c>
      <c r="QO193" s="13" t="n">
        <v>18.19</v>
      </c>
      <c r="QP193" s="68">
        <f>IF(QO193&gt;0,((QO193-QO192)/QO192),0)</f>
        <v/>
      </c>
      <c r="QQ193" s="68">
        <f>IF(QO193&gt;0,QP193-$V193,0)</f>
        <v/>
      </c>
      <c r="QR193" s="68">
        <f>IF(QO193&gt;0,(QO193-QR$10)/QR$10,0)</f>
        <v/>
      </c>
      <c r="QS193" s="68" t="n"/>
      <c r="QT193" s="15">
        <f>IF(QO193&gt;0,(QO193-QO$10)/QO$10,0)</f>
        <v/>
      </c>
      <c r="QV193" s="13" t="n">
        <v>3.02</v>
      </c>
      <c r="QW193" s="68">
        <f>IF(QV193&gt;0,((QV193-QV192)/QV192),0)</f>
        <v/>
      </c>
      <c r="QX193" s="68">
        <f>IF(QV193&gt;0,QW193-$V193,0)</f>
        <v/>
      </c>
      <c r="QY193" s="68">
        <f>IF(QV193&gt;0,(QV193-QY$10)/QY$10,0)</f>
        <v/>
      </c>
      <c r="QZ193" s="68" t="n"/>
      <c r="RA193" s="15">
        <f>IF(QV193&gt;0,(QV193-QV$10)/QV$10,0)</f>
        <v/>
      </c>
      <c r="RC193" s="13" t="n">
        <v>54.51</v>
      </c>
      <c r="RD193" s="68">
        <f>IF(RC193&gt;0,((RC193-RC192)/RC192),0)</f>
        <v/>
      </c>
      <c r="RE193" s="68">
        <f>IF(RC193&gt;0,RD193-$V193,0)</f>
        <v/>
      </c>
      <c r="RF193" s="68">
        <f>IF(RC193&gt;0,(RC193-RF$10)/RF$10,0)</f>
        <v/>
      </c>
      <c r="RG193" s="68" t="n"/>
      <c r="RH193" s="15">
        <f>IF(RC193&gt;0,(RC193-RC$10)/RC$10,0)</f>
        <v/>
      </c>
      <c r="RJ193" s="13" t="n">
        <v>276.66</v>
      </c>
      <c r="RK193" s="68">
        <f>IF(RJ193&gt;0,((RJ193-RJ192)/RJ192),0)</f>
        <v/>
      </c>
      <c r="RL193" s="68">
        <f>RK193-$V193</f>
        <v/>
      </c>
      <c r="RM193" s="68">
        <f>IF(RJ193&gt;0,(RJ193-RM$10)/RM$10,0)</f>
        <v/>
      </c>
      <c r="RN193" s="68" t="n"/>
      <c r="RO193" s="15">
        <f>IF(RJ193&gt;0,(RJ193-RJ$10)/RJ$10,0)</f>
        <v/>
      </c>
      <c r="RQ193" s="13" t="n">
        <v>24.54</v>
      </c>
      <c r="RR193" s="68">
        <f>IF(RQ193&gt;0,((RQ193-RQ192)/RQ192),0)</f>
        <v/>
      </c>
      <c r="RS193" s="68">
        <f>RR193-$V193</f>
        <v/>
      </c>
      <c r="RT193" s="68">
        <f>IF(RQ193&gt;0,(RQ193-RT$10)/RT$10,0)</f>
        <v/>
      </c>
      <c r="RU193" s="68" t="n"/>
      <c r="RV193" s="15">
        <f>IF(RQ193&gt;0,(RQ193-RQ$10)/RQ$10,0)</f>
        <v/>
      </c>
      <c r="RX193" s="13" t="n">
        <v>179.12</v>
      </c>
      <c r="RY193" s="68">
        <f>IF(RX193&gt;0,((RX193-RX192)/RX192),0)</f>
        <v/>
      </c>
      <c r="RZ193" s="68">
        <f>RY193-$V193</f>
        <v/>
      </c>
      <c r="SA193" s="68">
        <f>IF(RX193&gt;0,(RX193-SA$10)/SA$10,0)</f>
        <v/>
      </c>
      <c r="SB193" s="68" t="n"/>
      <c r="SC193" s="15">
        <f>IF(RX193&gt;0,(RX193-RX$10)/RX$10,0)</f>
        <v/>
      </c>
      <c r="SE193" s="13" t="n">
        <v>32.1</v>
      </c>
      <c r="SF193" s="68">
        <f>IF(SE193&gt;0,((SE193-SE192)/SE192),0)</f>
        <v/>
      </c>
      <c r="SG193" s="68">
        <f>SF193-$V193</f>
        <v/>
      </c>
      <c r="SH193" s="68">
        <f>IF(SE193&gt;0,(SE193-SH$10)/SH$10,0)</f>
        <v/>
      </c>
      <c r="SI193" s="68" t="n"/>
      <c r="SJ193" s="15">
        <f>IF(SE193&gt;0,(SE193-SE$10)/SE$10,0)</f>
        <v/>
      </c>
      <c r="SL193" s="13" t="n">
        <v>2.76</v>
      </c>
      <c r="SM193" s="68">
        <f>IF(SL193&gt;0,((SL193-SL192)/SL192),0)</f>
        <v/>
      </c>
      <c r="SN193" s="68">
        <f>SM193-$V193</f>
        <v/>
      </c>
      <c r="SO193" s="68">
        <f>IF(SL193&gt;0,(SL193-SO$10)/SO$10,0)</f>
        <v/>
      </c>
      <c r="SP193" s="68" t="n"/>
      <c r="SQ193" s="15">
        <f>IF(SL193&gt;0,(SL193-SL$10)/SL$10,0)</f>
        <v/>
      </c>
      <c r="SS193" s="13" t="n">
        <v>26.34</v>
      </c>
      <c r="ST193" s="68">
        <f>IF(SS193&gt;0,((SS193-SS192)/SS192),0)</f>
        <v/>
      </c>
      <c r="SU193" s="68">
        <f>ST193-$V193</f>
        <v/>
      </c>
      <c r="SV193" s="68">
        <f>IF(SS193&gt;0,(SS193-SV$10)/SV$10,0)</f>
        <v/>
      </c>
      <c r="SW193" s="68" t="n"/>
      <c r="SX193" s="15">
        <f>IF(SS193&gt;0,(SS193-SS$10)/SS$10,0)</f>
        <v/>
      </c>
      <c r="SZ193" s="13" t="n">
        <v>77.13</v>
      </c>
      <c r="TA193" s="68">
        <f>IF(SZ193&gt;0,((SZ193-SZ192)/SZ192),0)</f>
        <v/>
      </c>
      <c r="TB193" s="68">
        <f>TA193-$V193</f>
        <v/>
      </c>
      <c r="TC193" s="68">
        <f>IF(SZ193&gt;0,(SZ193-TC$10)/TC$10,0)</f>
        <v/>
      </c>
      <c r="TD193" s="68" t="n"/>
      <c r="TE193" s="15">
        <f>IF(SZ193&gt;0,(SZ193-SZ$10)/SZ$10,0)</f>
        <v/>
      </c>
      <c r="TG193" s="587" t="n">
        <v>0.26</v>
      </c>
      <c r="TH193" s="68">
        <f>IF(TG193&gt;0,((TG193-TG192)/TG192),0)</f>
        <v/>
      </c>
      <c r="TI193" s="68">
        <f>TH193-$V193</f>
        <v/>
      </c>
      <c r="TJ193" s="68">
        <f>IF(TG193&gt;0,(TG193-TJ$10)/TJ$10,0)</f>
        <v/>
      </c>
      <c r="TK193" s="68" t="n"/>
      <c r="TL193" s="15">
        <f>IF(TG193&gt;0,(TG193-TG$10)/TG$10,0)</f>
        <v/>
      </c>
      <c r="TN193" s="13" t="n">
        <v>109.59</v>
      </c>
      <c r="TO193" s="68">
        <f>IF(TN193&gt;0,((TN193-TN192)/TN192),0)</f>
        <v/>
      </c>
      <c r="TP193" s="68">
        <f>TO193-$V193</f>
        <v/>
      </c>
      <c r="TQ193" s="68">
        <f>IF(TN193&gt;0,(TN193-TQ$10)/TQ$10,0)</f>
        <v/>
      </c>
      <c r="TR193" s="68" t="n"/>
      <c r="TS193" s="15">
        <f>IF(TN193&gt;0,(TN193-TN$10)/TN$10,0)</f>
        <v/>
      </c>
      <c r="TU193" s="587" t="n">
        <v>4.07</v>
      </c>
      <c r="TV193" s="68">
        <f>IF(TU193&gt;0,((TU193-TU192)/TU192),0)</f>
        <v/>
      </c>
      <c r="TW193" s="68">
        <f>TV193-$V193</f>
        <v/>
      </c>
      <c r="TX193" s="68">
        <f>IF(TU193&gt;0,(TU193-TX$10)/TX$10,0)</f>
        <v/>
      </c>
      <c r="TY193" s="68" t="n"/>
      <c r="TZ193" s="15">
        <f>IF(TU193&gt;0,(TU193-TU$10)/TU$10,0)</f>
        <v/>
      </c>
      <c r="UB193" s="587" t="n"/>
      <c r="UC193" s="68">
        <f>IF(UB193&gt;0,((UB193-UB192)/UB192),0)</f>
        <v/>
      </c>
      <c r="UD193" s="68">
        <f>UC193-$V193</f>
        <v/>
      </c>
      <c r="UE193" s="68">
        <f>IF(UB193&gt;0,(UB193-UE$10)/UE$10,0)</f>
        <v/>
      </c>
      <c r="UF193" s="68" t="n"/>
      <c r="UG193" s="15">
        <f>IF(UB193&gt;0,(UB193-UB$10)/UB$10,0)</f>
        <v/>
      </c>
      <c r="UI193" s="587" t="n"/>
      <c r="UJ193" s="68">
        <f>IF(UI193&gt;0,((UI193-UI192)/UI192),0)</f>
        <v/>
      </c>
      <c r="UK193" s="68">
        <f>UJ193-$V193</f>
        <v/>
      </c>
      <c r="UL193" s="68">
        <f>IF(UI193&gt;0,(UI193-UL$10)/UL$10,0)</f>
        <v/>
      </c>
      <c r="UM193" s="68" t="n"/>
      <c r="UN193" s="15">
        <f>IF(UI193&gt;0,(UI193-UI$10)/UI$10,0)</f>
        <v/>
      </c>
      <c r="UP193" s="587" t="n"/>
      <c r="UQ193" s="68">
        <f>IF(UP193&gt;0,((UP193-UP192)/UP192),0)</f>
        <v/>
      </c>
      <c r="UR193" s="68">
        <f>UQ193-$V193</f>
        <v/>
      </c>
      <c r="US193" s="68">
        <f>IF(UP193&gt;0,(UP193-US$10)/US$10,0)</f>
        <v/>
      </c>
      <c r="UT193" s="68" t="n"/>
      <c r="UU193" s="15">
        <f>IF(UP193&gt;0,(UP193-UP$10)/UP$10,0)</f>
        <v/>
      </c>
      <c r="UW193" s="587" t="n"/>
      <c r="UX193" s="68">
        <f>IF(UW193&gt;0,((UW193-UW192)/UW192),0)</f>
        <v/>
      </c>
      <c r="UY193" s="68">
        <f>UX193-$V193</f>
        <v/>
      </c>
      <c r="UZ193" s="68">
        <f>IF(UW193&gt;0,(UW193-UZ$10)/UZ$10,0)</f>
        <v/>
      </c>
      <c r="VA193" s="68" t="n"/>
      <c r="VB193" s="15">
        <f>IF(UW193&gt;0,(UW193-UW$10)/UW$10,0)</f>
        <v/>
      </c>
      <c r="VD193" s="587" t="n"/>
      <c r="VE193" s="68">
        <f>IF(VD193&gt;0,((VD193-VD192)/VD192),0)</f>
        <v/>
      </c>
      <c r="VF193" s="68">
        <f>VE193-$V193</f>
        <v/>
      </c>
      <c r="VG193" s="68">
        <f>IF(VD193&gt;0,(VD193-VG$10)/VG$10,0)</f>
        <v/>
      </c>
      <c r="VH193" s="68" t="n"/>
      <c r="VI193" s="15">
        <f>IF(VD193&gt;0,(VD193-VD$10)/VD$10,0)</f>
        <v/>
      </c>
      <c r="VM193" s="21">
        <f>IF($C193&gt;0,(($IK$5*IG193)+($GT$5*GP193)+($JM$5*JI193)+($JF$5*JB193)+($IY$5*IU193)+($IR$5*IN193)+($ID$5*HZ193)+($HW$5*HS193)+($HP$5*HL193)+($HI$5*HE193)+($GF$5*GB193)+($FY$5*FU193)+($FR$5*FN193)+($FK$5*FG193)+($FD$5*EZ193)+($EW$5*ES193)+($EP$5*EL193)+($EI$5*EE193)+($EB$5*DX193)+($DU$5*DQ193)+($DN$5*DJ193)+($DG$5*DC193)+($CZ$5*CV193)+($CS$5*CO193)+($CL$5*CH193)+($CE$5*CA193)+($BX$5*BT193)+($BQ$5*BM193)+($BJ$5*BF193)+($BC$5*AY193)+($AV$5*AR193)+($AO$5*AK193)+($AH$5*AD193)+($JT$5*JP193)+($KA$5*JW193)+($KO$5*KK193)+($PR$5*PN193)+($GM$5*GI193)+($HA$5*GW193)+($KV$5*KR193)+($KH$5*KD193)+($LC$5*KY193)+($MS$5*MO193)+($ML$5*MH193)+($ME$5*MA193)+($LX$5*LT193)+($LQ$5*LM193)+($LJ$5*LF193)+(MV193*$MZ$5)+(NC193*$NG$5)+(NJ193*$NN$5)+($OI$5*OE193)+($NU$5*NQ193)+($OB$5*NX193)+($PK$5*PG193)+($OP$5*OL193)+($OW$5*OS193)+($PD$5*OZ193)+(PU193*$PY$5)+(QB193*$QF$5)+(QI193*$QM$5)+(QP193*$QT$5)+(QW193*$RA$5)+(RD193*$RH$5)+(RK193*$RO$5)+(RR193*$RV$5)+(RY193*$SC$5)+(SF193*$SJ$5)+(SM193*$SQ$5)+(ST193*$SX$5)+(TA193*$TE$5))+(TH193*$TL$5)+(TO193*$TS$5))/$VM$5</f>
        <v/>
      </c>
      <c r="VN193" s="40" t="n"/>
      <c r="VO193" s="21">
        <f>IF($C193&gt;0,(($IK$5*II193)+($GT$5*GR193)+($JM$5*JK193)+($JF$5*JD193)+($IY$5*IW193)+($IR$5*IP193)+($ID$5*IB193)+($HW$5*HU193)+($HP$5*HN193)+($HI$5*HG193)+($GF$5*GD193)+($FY$5*FW193)+($FR$5*FP193)+($FK$5*FI193)+($FD$5*FB193)+($EW$5*EU193)+($EP$5*EN193)+($EI$5*EG193)+($EB$5*DZ193)+($DU$5*DS193)+($DN$5*DL193)+($DG$5*DE193)+($CZ$5*CX193)+($CS$5*CQ193)+($CL$5*CJ193)+($CE$5*CC193)+($BX$5*BV193)+($BQ$5*BO193)+($BJ$5*BH193)+($BC$5*BA193)+($AV$5*AT193)+($AO$5*AM193)+($AH$5*AF193)+($KO$5*KM193)+($KH$5*KF193)+($KA$5*JY193)+($JT$5*JR193)+($PR$5*PP193)+($GM$5*GK193)+($HA$5*GY193)+($KV$5*KT193)+($LC$5*LA193)+($MS$5*MQ193)+($ML$5*MJ193)+($ME$5*MC193)+($LX$5*LV193)+($LQ$5*LO193)+($LJ$5*LH193)+(MX193*$MZ$5)+(NE193*$NG$5)+(NL193*$NN$5)+($OI$5*OG193)+($NU$5*NS193)+($OB$5*NZ193)+($PD$5*PB193)+($OW$5*OU193)+($OP$5*ON193)+($PK$5*PI193)+($PY$5*PW193)+($QF$5*QD193)+($QM$5*QK193)+($QT$5*QR193)+($RA$5*QY193)+($RH$5*RF193)+($RO$5*RM193)+(RT193*$RV$5)+(SA193*$SC$5)+(SH193*$SJ$5)+(SO193*$SQ$5)+(SV193*$SX$5)+(TC193*$TE$5)+(TJ193*$TL$5)+(TQ193*$TS$5))/$VM$5,0)</f>
        <v/>
      </c>
      <c r="VP193" s="14" t="n"/>
      <c r="VQ193" s="21">
        <f>IF($C193&gt;0,(($IK$5*IK193)+($GT$5*GT193)+($JM$5*JM193)+($JF$5*JF193)+($IY$5*IY193)+($IR$5*IR193)+($ID$5*ID193)+($HW$5*HW193)+($HP$5*HP193)+($HI$5*HI193)+($GF$5*GF193)+($FY$5*FY193)+($FR$5*FR193)+($FK$5*FK193)+($FD$5*FD193)+($EW$5*EW193)+($EP$5*EP193)+($EI$5*EI193)+($EB$5*EB193)+($DU$5*DU193)+($DN$5*DN193)+($DG$5*DG193)+($CZ$5*CZ193)+($CS$5*CS193)+($CL$5*CL193)+($CE$5*CE193)+($BX$5*BX193)+($BQ$5*BQ193)+($BJ$5*BJ193)+($BC$5*BC193)+($AV$5*AV193)+($AO$5*AO193)+($AH$5*AH193)+($KO$5*KO193)+($PR$5*PR193)+($GM$5*GM193)+($HA$5*HA193)+($KH$5*KH193)+($KA$5*KA193)+($JT$5*JT193)+($KV$5*KV193)+($LC$5*LC193)+($MS$5*MS193)+($ML$5*ML193)+($ME$5*ME193)+($LX$5*LX193)+($LQ$5*LQ193)+($LJ$5*LJ193)+($OI$5*OI193)+($NU$5*NU193)+($NN$5*NN193)+($NG$5*NG193)+($MZ$5*MZ193)+(OB193*$OB$5)+($PD$5*PD193)+($OW$5*OW193)+($OP$5*OP193)+($PK$5*PK193)+(PY193*$PY$5)+(QF193*$QF$5)+(QM193*$QM$5)+(QT193*$QT$5)+(RA193*$RA$5)+(RH193*$RH$5)+(RO193*$RO$5)+(RV193*$RV$5)+(SC193*$SC$5)+(SJ193*$SJ$5)+(SQ193*$SQ$5)+(SX193*$SX$5)+(TE193*$TE$5)+(TL193*$TL$5)+(TS193*$TS$5))/$VM$5,0)</f>
        <v/>
      </c>
    </row>
    <row r="194" ht="16" customHeight="1" s="545">
      <c r="A194" s="127" t="n">
        <v>45926</v>
      </c>
      <c r="B194" s="4">
        <f>A194</f>
        <v/>
      </c>
      <c r="C194" s="13" t="n">
        <v>46247.29</v>
      </c>
      <c r="D194" s="138">
        <f>IF(C194&gt;0,C194-C193,0)</f>
        <v/>
      </c>
      <c r="E194" s="68">
        <f>IF(C194&gt;0,D194/C193,0)</f>
        <v/>
      </c>
      <c r="F194" s="15">
        <f>IF(C194&gt;0,(C194-C$10)/C$10,0)</f>
        <v/>
      </c>
      <c r="G194" s="13" t="n">
        <v>6643.7</v>
      </c>
      <c r="H194" s="138">
        <f>IF(G194&gt;0,G194-G193,0)</f>
        <v/>
      </c>
      <c r="I194" s="68">
        <f>IF(G194&gt;0,H194/G193,0)</f>
        <v/>
      </c>
      <c r="J194" s="15">
        <f>IF(G194&gt;0,(G194-G$10)/G$10,0)</f>
        <v/>
      </c>
      <c r="K194" s="13" t="n">
        <v>22484.07</v>
      </c>
      <c r="L194" s="138">
        <f>IF(K194&gt;0,K194-K193,0)</f>
        <v/>
      </c>
      <c r="M194" s="68">
        <f>IF(K194&gt;0,L194/K193,0)</f>
        <v/>
      </c>
      <c r="N194" s="15">
        <f>IF(K194&gt;0,(K194-K$10)/K$10,0)</f>
        <v/>
      </c>
      <c r="O194" s="13" t="n">
        <v>2434.32</v>
      </c>
      <c r="P194" s="138">
        <f>IF(O194&gt;0,O194-O193,0)</f>
        <v/>
      </c>
      <c r="Q194" s="68">
        <f>IF(O194&gt;0,P194/O193,0)</f>
        <v/>
      </c>
      <c r="R194" s="15">
        <f>IF(O194&gt;0,(O194-O$10)/O$10,0)</f>
        <v/>
      </c>
      <c r="S194" s="18">
        <f>IF(O194&gt;0,(((O194*0.7)*Q194)+((K194*0.9)*M194)+((G194*0.65)*I194)+((C194*0.6)*E194))/(O194+K194+G194+C194),0)</f>
        <v/>
      </c>
      <c r="T194" s="121">
        <f>IF(O194&gt;0,(S194*200)+T193,0)</f>
        <v/>
      </c>
      <c r="U194" s="121">
        <f>T194</f>
        <v/>
      </c>
      <c r="V194" s="134">
        <f>IF(T194&gt;0,(T194-T193)/T193,0)</f>
        <v/>
      </c>
      <c r="W194" s="21">
        <f>IF(T194&gt;0,(T194-T$11)/T$11,0)</f>
        <v/>
      </c>
      <c r="X194" s="18">
        <f>IF(T194&gt;0,((Q194+M194+I194+E194)/4),0)</f>
        <v/>
      </c>
      <c r="Y194" s="353" t="n">
        <v>19685.2</v>
      </c>
      <c r="Z194" s="15" t="n">
        <v>2e-06</v>
      </c>
      <c r="AA194" s="21">
        <f>Z194-$V194</f>
        <v/>
      </c>
      <c r="AC194" s="13" t="n">
        <v>255.41</v>
      </c>
      <c r="AD194" s="68">
        <f>IF(AC194&gt;0,((AC194-AC193)/AC193),0)</f>
        <v/>
      </c>
      <c r="AE194" s="68">
        <f>IF(AC194&gt;0,AD194-$V194,0)</f>
        <v/>
      </c>
      <c r="AF194" s="68">
        <f>IF(AC194&gt;0,(AC194-AF$10)/AF$10,0)</f>
        <v/>
      </c>
      <c r="AG194" s="68" t="n"/>
      <c r="AH194" s="15">
        <f>IF(AC194&gt;0,(AC194-AC$10)/AC$10,0)</f>
        <v/>
      </c>
      <c r="AJ194" s="13" t="n">
        <v>24.64</v>
      </c>
      <c r="AK194" s="68">
        <f>IF(AJ194&gt;0,((AJ194-AJ193)/AJ193),0)</f>
        <v/>
      </c>
      <c r="AL194" s="68">
        <f>IF(AJ194&gt;0,AK194-$V194,0)</f>
        <v/>
      </c>
      <c r="AM194" s="68">
        <f>IF(AJ194&gt;0,(AJ194-AM$10)/AM$10,0)</f>
        <v/>
      </c>
      <c r="AN194" s="68" t="n"/>
      <c r="AO194" s="15">
        <f>IF(AJ194&gt;0,(AJ194-AJ$10)/AJ$10,0)</f>
        <v/>
      </c>
      <c r="AQ194" s="13" t="n">
        <v>23.65</v>
      </c>
      <c r="AR194" s="68">
        <f>IF(AQ194&gt;0,((AQ194-AQ193)/AQ193),0)</f>
        <v/>
      </c>
      <c r="AS194" s="68">
        <f>IF(AQ194&gt;0,AR194-$V194,0)</f>
        <v/>
      </c>
      <c r="AT194" s="68">
        <f>IF(AQ194&gt;0,(AQ194-AT$10)/AT$10,0)</f>
        <v/>
      </c>
      <c r="AU194" s="68" t="n"/>
      <c r="AV194" s="15">
        <f>IF(AQ194&gt;0,(AQ194-AQ$10)/AQ$10,0)</f>
        <v/>
      </c>
      <c r="AX194" s="13" t="n">
        <v>231.37</v>
      </c>
      <c r="AY194" s="68">
        <f>IF(AX194&gt;0,((AX194-AX193)/AX193),0)</f>
        <v/>
      </c>
      <c r="AZ194" s="68">
        <f>IF(AX194&gt;0,AY194-$V194,0)</f>
        <v/>
      </c>
      <c r="BA194" s="68">
        <f>IF(AX194&gt;0,(AX194-BA$10)/BA$10,0)</f>
        <v/>
      </c>
      <c r="BB194" s="68" t="n"/>
      <c r="BC194" s="15">
        <f>IF(AX194&gt;0,(AX194-AX$10)/AX$10,0)</f>
        <v/>
      </c>
      <c r="BE194" s="13" t="n">
        <v>83.20999999999999</v>
      </c>
      <c r="BF194" s="68">
        <f>IF(BE194&gt;0,((BE194-BE193)/BE193),0)</f>
        <v/>
      </c>
      <c r="BG194" s="68">
        <f>IF(BE194&gt;0,BF194-$V194,0)</f>
        <v/>
      </c>
      <c r="BH194" s="68" t="n"/>
      <c r="BI194" s="68" t="n"/>
      <c r="BJ194" s="15">
        <f>IF(BE194&gt;0,(BE194-BE$10)/BE$10,0)</f>
        <v/>
      </c>
      <c r="BL194" s="13" t="n">
        <v>77.09999999999999</v>
      </c>
      <c r="BM194" s="68">
        <f>IF(BL194&gt;0,((BL194-BL193)/BL193),0)</f>
        <v/>
      </c>
      <c r="BN194" s="68">
        <f>IF(BL194&gt;0,BM194-$V194,0)</f>
        <v/>
      </c>
      <c r="BO194" s="68">
        <f>IF(BL194&gt;0,(BL194-BO$10)/BO$10,0)</f>
        <v/>
      </c>
      <c r="BP194" s="68" t="n"/>
      <c r="BQ194" s="15">
        <f>IF(BL194&gt;0,(BL194-BL$10)/BL$10,0)</f>
        <v/>
      </c>
      <c r="BS194" s="13" t="n">
        <v>44.93</v>
      </c>
      <c r="BT194" s="68">
        <f>IF(BS194&gt;0,((BS194-BS193)/BS193),0)</f>
        <v/>
      </c>
      <c r="BU194" s="68">
        <f>IF(BS194&gt;0,BT194-$V194,0)</f>
        <v/>
      </c>
      <c r="BV194" s="68">
        <f>IF(BS194&gt;0,(BS194-BV$10)/BV$10,0)</f>
        <v/>
      </c>
      <c r="BW194" s="68" t="n"/>
      <c r="BX194" s="15">
        <f>IF(BS194&gt;0,(BS194-BS$10)/BS$10,0)</f>
        <v/>
      </c>
      <c r="BZ194" s="13" t="n"/>
      <c r="CA194" s="68">
        <f>IF(BZ194&gt;0,((BZ194-BZ193)/BZ193),0)</f>
        <v/>
      </c>
      <c r="CB194" s="68">
        <f>IF(BZ194&gt;0,CA194-$V194,0)</f>
        <v/>
      </c>
      <c r="CC194" s="68">
        <f>IF(BZ194&gt;0,(BZ194-CC$10)/CC$10,0)</f>
        <v/>
      </c>
      <c r="CD194" s="68" t="n"/>
      <c r="CE194" s="15">
        <f>IF(BZ194&gt;0,(BZ194-BZ$10)/BZ$10,0)</f>
        <v/>
      </c>
      <c r="CG194" s="13" t="n">
        <v>30.63</v>
      </c>
      <c r="CH194" s="68">
        <f>IF(CG194&gt;0,((CG194-CG193)/CG193),0)</f>
        <v/>
      </c>
      <c r="CI194" s="68">
        <f>IF(CG194&gt;0,CH194-$V194,0)</f>
        <v/>
      </c>
      <c r="CJ194" s="68">
        <f>IF(CG194&gt;0,(CG194-CJ$10)/CJ$10,0)</f>
        <v/>
      </c>
      <c r="CK194" s="68" t="n"/>
      <c r="CL194" s="15">
        <f>IF(CG194&gt;0,(CG194-CG$10)/CG$10,0)</f>
        <v/>
      </c>
      <c r="CN194" s="13" t="n">
        <v>34.31</v>
      </c>
      <c r="CO194" s="68">
        <f>IF(CN194&gt;0,((CN194-CN193)/CN193),0)</f>
        <v/>
      </c>
      <c r="CP194" s="68">
        <f>IF(CN194&gt;0,CO194-$V194,0)</f>
        <v/>
      </c>
      <c r="CQ194" s="68">
        <f>IF(CN194&gt;0,(CN194-CQ$10)/CQ$10,0)</f>
        <v/>
      </c>
      <c r="CR194" s="68" t="n"/>
      <c r="CS194" s="15">
        <f>IF(CN194&gt;0,(CN194-CN$10)/CN$10,0)</f>
        <v/>
      </c>
      <c r="CU194" s="13" t="n">
        <v>40.46</v>
      </c>
      <c r="CV194" s="68">
        <f>IF(CU194&gt;0,((CU194-CU193)/CU193),0)</f>
        <v/>
      </c>
      <c r="CW194" s="68">
        <f>IF(CU194&gt;0,CV194-$V194,0)</f>
        <v/>
      </c>
      <c r="CX194" s="68">
        <f>IF(CU194&gt;0,(CU194-CX$10)/CX$10,0)</f>
        <v/>
      </c>
      <c r="CY194" s="68" t="n"/>
      <c r="CZ194" s="15">
        <f>IF(CU194&gt;0,(CU194-CU$10)/CU$10,0)</f>
        <v/>
      </c>
      <c r="DB194" s="13" t="n">
        <v>20.25</v>
      </c>
      <c r="DC194" s="68">
        <f>IF(DB194&gt;0,((DB194-DB193)/DB193),0)</f>
        <v/>
      </c>
      <c r="DD194" s="68">
        <f>IF(DB194&gt;0,DC194-$V194,0)</f>
        <v/>
      </c>
      <c r="DE194" s="68">
        <f>IF(DB194&gt;0,(DB194-DE$10)/DE$10,0)</f>
        <v/>
      </c>
      <c r="DF194" s="68" t="n"/>
      <c r="DG194" s="15">
        <f>IF(DB194&gt;0,(DB194-DB$10)/DB$10,0)</f>
        <v/>
      </c>
      <c r="DI194" s="13" t="n">
        <v>50.99</v>
      </c>
      <c r="DJ194" s="68">
        <f>IF(DI194&gt;0,((DI194-DI193)/DI193),0)</f>
        <v/>
      </c>
      <c r="DK194" s="68">
        <f>IF(DI194&gt;0,DJ194-$V194,0)</f>
        <v/>
      </c>
      <c r="DL194" s="68">
        <f>IF(DI194&gt;0,(DI194-DL$10)/DL$10,0)</f>
        <v/>
      </c>
      <c r="DM194" s="68" t="n"/>
      <c r="DN194" s="15">
        <f>IF(DI194&gt;0,(DI194-DI$10)/DI$10,0)</f>
        <v/>
      </c>
      <c r="DP194" s="13" t="n">
        <v>47.19</v>
      </c>
      <c r="DQ194" s="68">
        <f>IF(DP194&gt;0,((DP194-DP193)/DP193),0)</f>
        <v/>
      </c>
      <c r="DR194" s="68">
        <f>IF(DP194&gt;0,DQ194-$V194,0)</f>
        <v/>
      </c>
      <c r="DS194" s="68" t="n"/>
      <c r="DT194" s="68" t="n"/>
      <c r="DU194" s="15">
        <f>IF(DP194&gt;0,(DP194-DP$10)/DP$10,0)</f>
        <v/>
      </c>
      <c r="DV194" s="18" t="n"/>
      <c r="DW194" s="13" t="n">
        <v>41.24</v>
      </c>
      <c r="DX194" s="68">
        <f>IF(DW194&gt;0,((DW194-DW193)/DW193),0)</f>
        <v/>
      </c>
      <c r="DY194" s="68">
        <f>IF(DW194&gt;0,DX194-$V194,0)</f>
        <v/>
      </c>
      <c r="DZ194" s="68">
        <f>IF(DW194&gt;0,(DW194-DZ$10)/DZ$10,0)</f>
        <v/>
      </c>
      <c r="EA194" s="68" t="n"/>
      <c r="EB194" s="15">
        <f>IF(DW194&gt;0,(DW194-DW$10)/DW$10,0)</f>
        <v/>
      </c>
      <c r="ED194" s="13" t="n">
        <v>42.65</v>
      </c>
      <c r="EE194" s="68">
        <f>IF(ED194&gt;0,((ED194-ED193)/ED193),0)</f>
        <v/>
      </c>
      <c r="EF194" s="68">
        <f>IF(ED194&gt;0,EE194-$V194,0)</f>
        <v/>
      </c>
      <c r="EG194" s="68">
        <f>IF(ED194&gt;0,(ED194-EG$10)/EG$10,0)</f>
        <v/>
      </c>
      <c r="EH194" s="68" t="n"/>
      <c r="EI194" s="15">
        <f>IF(ED194&gt;0,(ED194-ED$10)/ED$10,0)</f>
        <v/>
      </c>
      <c r="EK194" s="13" t="n">
        <v>143.98</v>
      </c>
      <c r="EL194" s="68">
        <f>IF(EK194&gt;0,((EK194-EK193)/EK193),0)</f>
        <v/>
      </c>
      <c r="EM194" s="68">
        <f>IF(EK194&gt;0,EL194-$V194,0)</f>
        <v/>
      </c>
      <c r="EN194" s="68">
        <f>IF(EK194&gt;0,(EK194-EN$10)/EN$10,0)</f>
        <v/>
      </c>
      <c r="EO194" s="68" t="n"/>
      <c r="EP194" s="15">
        <f>IF(EK194&gt;0,(EK194-EK$10)/EK$10,0)</f>
        <v/>
      </c>
      <c r="ER194" s="13" t="n">
        <v>40.5</v>
      </c>
      <c r="ES194" s="68">
        <f>IF(ER194&gt;0,((ER194-ER193)/ER193),0)</f>
        <v/>
      </c>
      <c r="ET194" s="68">
        <f>IF(ER194&gt;0,ES194-$V194,0)</f>
        <v/>
      </c>
      <c r="EU194" s="68">
        <f>IF(ER194&gt;0,(ER194-EU$10)/EU$10,0)</f>
        <v/>
      </c>
      <c r="EV194" s="68" t="n"/>
      <c r="EW194" s="15">
        <f>IF(ER194&gt;0,(ER194-ER$10)/ER$10,0)</f>
        <v/>
      </c>
      <c r="EY194" s="13" t="n">
        <v>52.01</v>
      </c>
      <c r="EZ194" s="68">
        <f>IF(EY194&gt;0,((EY194-EY193)/EY193),0)</f>
        <v/>
      </c>
      <c r="FA194" s="68">
        <f>IF(EY194&gt;0,EZ194-$V194,0)</f>
        <v/>
      </c>
      <c r="FB194" s="68" t="n"/>
      <c r="FC194" s="68" t="n"/>
      <c r="FD194" s="15">
        <f>IF(EY194&gt;0,(EY194-EY$10)/EY$10,0)</f>
        <v/>
      </c>
      <c r="FF194" s="13" t="n">
        <v>63.84</v>
      </c>
      <c r="FG194" s="68">
        <f>IF(FF194&gt;0,((FF194-FF193)/FF193),0)</f>
        <v/>
      </c>
      <c r="FH194" s="68">
        <f>IF(FF194&gt;0,FG194-$V194,0)</f>
        <v/>
      </c>
      <c r="FI194" s="68">
        <f>IF(FF194&gt;0,(FF194-FI$10)/FI$10,0)</f>
        <v/>
      </c>
      <c r="FJ194" s="68" t="n"/>
      <c r="FK194" s="15">
        <f>IF(FF194&gt;0,(FF194-FF$10)/FF$10,0)</f>
        <v/>
      </c>
      <c r="FM194" s="13" t="n">
        <v>196.48</v>
      </c>
      <c r="FN194" s="68">
        <f>IF(FM194&gt;0,((FM194-FM193)/FM193),0)</f>
        <v/>
      </c>
      <c r="FO194" s="68">
        <f>IF(FM194&gt;0,FN194-$V194,0)</f>
        <v/>
      </c>
      <c r="FP194" s="68">
        <f>IF(FM194&gt;0,(FM194-FP$10)/FP$10,0)</f>
        <v/>
      </c>
      <c r="FQ194" s="68" t="n"/>
      <c r="FR194" s="15">
        <f>IF(FM194&gt;0,(FM194-FM$10)/FM$10,0)</f>
        <v/>
      </c>
      <c r="FT194" s="13" t="n">
        <v>93.81999999999999</v>
      </c>
      <c r="FU194" s="68">
        <f>IF(FT194&gt;0,((FT194-FT193)/FT193),0)</f>
        <v/>
      </c>
      <c r="FV194" s="68">
        <f>IF(FT194&gt;0,FU194-$V194,0)</f>
        <v/>
      </c>
      <c r="FW194" s="68">
        <f>IF(FT194&gt;0,(FT194-FW$10)/FW$10,0)</f>
        <v/>
      </c>
      <c r="FX194" s="68" t="n"/>
      <c r="FY194" s="15">
        <f>IF(FT194&gt;0,(FT194-FT$10)/FT$10,0)</f>
        <v/>
      </c>
      <c r="GA194" s="13" t="n">
        <v>18.33</v>
      </c>
      <c r="GB194" s="68">
        <f>IF(GA194&gt;0,((GA194-GA193)/GA193),0)</f>
        <v/>
      </c>
      <c r="GC194" s="68">
        <f>IF(GA194&gt;0,GB194-$V194,0)</f>
        <v/>
      </c>
      <c r="GD194" s="68" t="n"/>
      <c r="GE194" s="68" t="n"/>
      <c r="GF194" s="15">
        <f>IF(GA194&gt;0,(GA194-GA$10)/GA$10,0)</f>
        <v/>
      </c>
      <c r="GG194" s="18" t="n"/>
      <c r="GH194" s="13" t="n">
        <v>21.67</v>
      </c>
      <c r="GI194" s="68">
        <f>IF(GH194&gt;0,((GH194-GH193)/GH193),0)</f>
        <v/>
      </c>
      <c r="GJ194" s="68">
        <f>IF(GH194&gt;0,GI194-$V194,0)</f>
        <v/>
      </c>
      <c r="GK194" s="68">
        <f>IF(GH194&gt;0,(GH194-GK$10)/GK$10,0)</f>
        <v/>
      </c>
      <c r="GL194" s="68" t="n"/>
      <c r="GM194" s="15">
        <f>IF(GH194&gt;0,(GH194-GH$10)/GH$10,0)</f>
        <v/>
      </c>
      <c r="GO194" s="13" t="n">
        <v>26.71</v>
      </c>
      <c r="GP194" s="68">
        <f>IF(GO194&gt;0,((GO194-GO193)/GO193),0)</f>
        <v/>
      </c>
      <c r="GQ194" s="68">
        <f>IF(GO194&gt;0,GP194-$V194,0)</f>
        <v/>
      </c>
      <c r="GR194" s="68" t="n"/>
      <c r="GS194" s="68" t="n"/>
      <c r="GT194" s="15">
        <f>IF(GO194&gt;0,(GO194-GO$10)/GO$10,0)</f>
        <v/>
      </c>
      <c r="GV194" s="13" t="n">
        <v>16.9</v>
      </c>
      <c r="GW194" s="68">
        <f>IF(GV194&gt;0,((GV194-GV193)/GV193),0)</f>
        <v/>
      </c>
      <c r="GX194" s="68">
        <f>IF(GV194&gt;0,GW194-$V194,0)</f>
        <v/>
      </c>
      <c r="GY194" s="68">
        <f>IF(GV194&gt;0,(GV194-GY$10)/GY$10,0)</f>
        <v/>
      </c>
      <c r="GZ194" s="68" t="n"/>
      <c r="HA194" s="15">
        <f>IF(GV194&gt;0,(GV194-GV$10)/GV$10,0)</f>
        <v/>
      </c>
      <c r="HD194" s="13" t="n">
        <v>440.4</v>
      </c>
      <c r="HE194" s="68">
        <f>IF(HD194&gt;0,((HD194-HD193)/HD193),0)</f>
        <v/>
      </c>
      <c r="HF194" s="68">
        <f>IF(HD194&gt;0,HE194-$V194,0)</f>
        <v/>
      </c>
      <c r="HG194" s="68">
        <f>IF(HD194&gt;0,(HD194-HG$10)/HG$10,0)</f>
        <v/>
      </c>
      <c r="HH194" s="68" t="n"/>
      <c r="HI194" s="15">
        <f>IF(HD194&gt;0,(HD194-HD$10)/HD$10,0)</f>
        <v/>
      </c>
      <c r="HK194" s="13" t="n">
        <v>86.28</v>
      </c>
      <c r="HL194" s="68">
        <f>IF(HK194&gt;0,((HK194-HK193)/HK193),0)</f>
        <v/>
      </c>
      <c r="HM194" s="68">
        <f>IF(HK194&gt;0,HL194-$V194,0)</f>
        <v/>
      </c>
      <c r="HN194" s="68">
        <f>IF(HK194&gt;0,(HK194-HN$10)/HN$10,0)</f>
        <v/>
      </c>
      <c r="HO194" s="68" t="n"/>
      <c r="HP194" s="15">
        <f>IF(HK194&gt;0,(HK194-HK$10)/HK$10,0)</f>
        <v/>
      </c>
      <c r="HR194" s="13" t="n">
        <v>117.22</v>
      </c>
      <c r="HS194" s="68">
        <f>IF(HR194&gt;0,((HR194-HR193)/HR193),0)</f>
        <v/>
      </c>
      <c r="HT194" s="68">
        <f>IF(HR194&gt;0,HS194-$V194,0)</f>
        <v/>
      </c>
      <c r="HU194" s="68">
        <f>IF(HR194&gt;0,(HR194-HU$10)/HU$10,0)</f>
        <v/>
      </c>
      <c r="HV194" s="68" t="n"/>
      <c r="HW194" s="15">
        <f>IF(HR194&gt;0,(HR194-HR$10)/HR$10,0)</f>
        <v/>
      </c>
      <c r="HY194" s="13" t="n">
        <v>178.19</v>
      </c>
      <c r="HZ194" s="68">
        <f>IF(HY194&gt;0,((HY194-HY193)/HY193),0)</f>
        <v/>
      </c>
      <c r="IA194" s="68">
        <f>IF(HY194&gt;0,HZ194-$V194,0)</f>
        <v/>
      </c>
      <c r="IB194" s="68">
        <f>IF(HY194&gt;0,(HY194-IB$10)/IB$10,0)</f>
        <v/>
      </c>
      <c r="IC194" s="68" t="n"/>
      <c r="ID194" s="15">
        <f>IF(HY194&gt;0,(HY194-HY$10)/HY$10,0)</f>
        <v/>
      </c>
      <c r="IF194" s="13" t="n">
        <v>334.53</v>
      </c>
      <c r="IG194" s="68">
        <f>IF(IF194&gt;0,((IF194-IF193)/IF193),0)</f>
        <v/>
      </c>
      <c r="IH194" s="68">
        <f>IF(IF194&gt;0,IG194-$V194,0)</f>
        <v/>
      </c>
      <c r="II194" s="68">
        <f>IF(IF194&gt;0,(IF194-II$10)/II$10,0)</f>
        <v/>
      </c>
      <c r="IJ194" s="68" t="n"/>
      <c r="IK194" s="15">
        <f>IF(IF194&gt;0,(IF194-IF$10)/IF$10,0)</f>
        <v/>
      </c>
      <c r="IM194" s="13" t="n">
        <v>278.77</v>
      </c>
      <c r="IN194" s="68">
        <f>IF(IM194&gt;0,((IM194-IM193)/IM193),0)</f>
        <v/>
      </c>
      <c r="IO194" s="68">
        <f>IF(IM194&gt;0,IN194-$V194,0)</f>
        <v/>
      </c>
      <c r="IP194" s="68">
        <f>IF(IM194&gt;0,(IM194-IP$10)/IP$10,0)</f>
        <v/>
      </c>
      <c r="IQ194" s="68" t="n"/>
      <c r="IR194" s="15">
        <f>IF(IM194&gt;0,(IM194-IM$10)/IM$10,0)</f>
        <v/>
      </c>
      <c r="IT194" s="13" t="n">
        <v>85.58</v>
      </c>
      <c r="IU194" s="68">
        <f>IF(IT194&gt;0,((IT194-IT193)/IT193),0)</f>
        <v/>
      </c>
      <c r="IV194" s="68">
        <f>IF(IT194&gt;0,IU194-$V194,0)</f>
        <v/>
      </c>
      <c r="IW194" s="68">
        <f>IF(IT194&gt;0,(IT194-IW$10)/IW$10,0)</f>
        <v/>
      </c>
      <c r="IX194" s="68" t="n"/>
      <c r="IY194" s="15">
        <f>IF(IT194&gt;0,(IT194-IT$10)/IT$10,0)</f>
        <v/>
      </c>
      <c r="JA194" s="13" t="n">
        <v>743.75</v>
      </c>
      <c r="JB194" s="68">
        <f>IF(JA194&gt;0,((JA194-JA193)/JA193),0)</f>
        <v/>
      </c>
      <c r="JC194" s="68">
        <f>IF(JA194&gt;0,JB194-$V194,0)</f>
        <v/>
      </c>
      <c r="JD194" s="68">
        <f>IF(JA194&gt;0,(JA194-JD$10)/JD$10,0)</f>
        <v/>
      </c>
      <c r="JE194" s="68" t="n"/>
      <c r="JF194" s="15">
        <f>IF(JA194&gt;0,(JA194-JA$10)/JA$10,0)</f>
        <v/>
      </c>
      <c r="JH194" s="13" t="n">
        <v>511.46</v>
      </c>
      <c r="JI194" s="68">
        <f>IF(JH194&gt;0,((JH194-JH193)/JH193),0)</f>
        <v/>
      </c>
      <c r="JJ194" s="68">
        <f>IF(JH194&gt;0,JI194-$V194,0)</f>
        <v/>
      </c>
      <c r="JK194" s="68">
        <f>IF(JH194&gt;0,(JH194-JK$10)/JK$10,0)</f>
        <v/>
      </c>
      <c r="JL194" s="68" t="n"/>
      <c r="JM194" s="15">
        <f>IF(JH194&gt;0,(JH194-JH$10)/JH$10,0)</f>
        <v/>
      </c>
      <c r="JO194" s="13" t="n">
        <v>33.56</v>
      </c>
      <c r="JP194" s="68">
        <f>IF(JO194&gt;0,((JO194-JO193)/JO193),0)</f>
        <v/>
      </c>
      <c r="JQ194" s="68">
        <f>IF(JO194&gt;0,JP194-$V194,0)</f>
        <v/>
      </c>
      <c r="JR194" s="68">
        <f>IF(JO194&gt;0,(JO194-JR$10)/JR$10,0)</f>
        <v/>
      </c>
      <c r="JS194" s="68" t="n"/>
      <c r="JT194" s="15">
        <f>IF(JO194&gt;0,(JO194-JO$10)/JO$10,0)</f>
        <v/>
      </c>
      <c r="JV194" s="13" t="n">
        <v>2.77</v>
      </c>
      <c r="JW194" s="68">
        <f>IF(JV194&gt;0,((JV194-JV193)/JV193),0)</f>
        <v/>
      </c>
      <c r="JX194" s="68">
        <f>IF(JV194&gt;0,JW194-$V194,0)</f>
        <v/>
      </c>
      <c r="JY194" s="68">
        <f>IF(JV194&gt;0,(JV194-JY$10)/JY$10,0)</f>
        <v/>
      </c>
      <c r="JZ194" s="68" t="n"/>
      <c r="KA194" s="15">
        <f>IF(JV194&gt;0,(JV194-JV$10)/JV$10,0)</f>
        <v/>
      </c>
      <c r="KC194" s="13" t="n">
        <v>24.69</v>
      </c>
      <c r="KD194" s="68">
        <f>IF(KC194&gt;0,((KC194-KC193)/KC193),0)</f>
        <v/>
      </c>
      <c r="KE194" s="68">
        <f>IF(KC194&gt;0,KD194-$V194,0)</f>
        <v/>
      </c>
      <c r="KF194" s="68">
        <f>IF(KC194&gt;0,(KC194-KF$10)/KF$10,0)</f>
        <v/>
      </c>
      <c r="KG194" s="68" t="n"/>
      <c r="KH194" s="15">
        <f>IF(KC194&gt;0,(KC194-KC$10)/KC$10,0)</f>
        <v/>
      </c>
      <c r="KI194" s="18" t="n"/>
      <c r="KJ194" s="13" t="n">
        <v>142.93</v>
      </c>
      <c r="KK194" s="68">
        <f>IF(KJ194&gt;0,((KJ194-KJ193)/KJ193),0)</f>
        <v/>
      </c>
      <c r="KL194" s="68">
        <f>IF(KJ194&gt;0,KK194-$V194,0)</f>
        <v/>
      </c>
      <c r="KM194" s="68">
        <f>IF(KJ194&gt;0,(KJ194-KM$10)/KM$10,0)</f>
        <v/>
      </c>
      <c r="KN194" s="68" t="n"/>
      <c r="KO194" s="15">
        <f>IF(KJ194&gt;0,(KJ194-KJ$10)/KJ$10,0)</f>
        <v/>
      </c>
      <c r="KQ194" s="13" t="n">
        <v>2.158</v>
      </c>
      <c r="KR194" s="68">
        <f>IF(KQ194&gt;0,((KQ194-KQ193)/KQ193),0)</f>
        <v/>
      </c>
      <c r="KS194" s="68">
        <f>IF(KQ194&gt;0,KR194-$V194,0)</f>
        <v/>
      </c>
      <c r="KT194" s="68">
        <f>IF(KQ194&gt;0,(KQ194-KT$10)/KT$10,0)</f>
        <v/>
      </c>
      <c r="KU194" s="68" t="n"/>
      <c r="KV194" s="15">
        <f>IF(KQ194&gt;0,(KQ194-KQ$10)/KQ$10,0)</f>
        <v/>
      </c>
      <c r="KW194" s="18" t="n"/>
      <c r="KX194" s="13" t="n">
        <v>52.14</v>
      </c>
      <c r="KY194" s="68">
        <f>IF(KX194&gt;0,((KX194-KX193)/KX193),0)</f>
        <v/>
      </c>
      <c r="KZ194" s="68">
        <f>IF(KX194&gt;0,KY194-$V194,0)</f>
        <v/>
      </c>
      <c r="LA194" s="68">
        <f>IF(KX194&gt;0,(KX194-LA$10)/LA$10,0)</f>
        <v/>
      </c>
      <c r="LB194" s="68" t="n"/>
      <c r="LC194" s="15">
        <f>IF(KX194&gt;0,(KX194-KX$10)/KX$10,0)</f>
        <v/>
      </c>
      <c r="LD194" s="18" t="n"/>
      <c r="LE194" s="13" t="n">
        <v>54.06</v>
      </c>
      <c r="LF194" s="68">
        <f>IF(LE194&gt;0,((LE194-LE193)/LE193),0)</f>
        <v/>
      </c>
      <c r="LG194" s="68">
        <f>IF(LE194&gt;0,LF194-$V194,0)</f>
        <v/>
      </c>
      <c r="LH194" s="68">
        <f>IF(LE194&gt;0,(LE194-LH$10)/LH$10,0)</f>
        <v/>
      </c>
      <c r="LI194" s="68" t="n"/>
      <c r="LJ194" s="15">
        <f>IF(LE194&gt;0,(LE194-LE$10)/LE$10,0)</f>
        <v/>
      </c>
      <c r="LL194" s="13" t="n">
        <v>163.42</v>
      </c>
      <c r="LM194" s="68">
        <f>IF(LL194&gt;0,((LL194-LL193)/LL193),0)</f>
        <v/>
      </c>
      <c r="LN194" s="68">
        <f>IF(LL194&gt;0,LM194-$V194,0)</f>
        <v/>
      </c>
      <c r="LO194" s="68">
        <f>IF(LL194&gt;0,(LL194-LO$10)/LO$10,0)</f>
        <v/>
      </c>
      <c r="LP194" s="68" t="n"/>
      <c r="LQ194" s="15">
        <f>IF(LL194&gt;0,(LL194-LL$10)/LL$10,0)</f>
        <v/>
      </c>
      <c r="LS194" s="13" t="n">
        <v>24.11</v>
      </c>
      <c r="LT194" s="68">
        <f>IF(LS194&gt;0,((LS194-LS193)/LS193),0)</f>
        <v/>
      </c>
      <c r="LU194" s="68">
        <f>IF(LS194&gt;0,LT194-$V194,0)</f>
        <v/>
      </c>
      <c r="LV194" s="68" t="n"/>
      <c r="LW194" s="68" t="n"/>
      <c r="LX194" s="15">
        <f>IF(LS194&gt;0,(LS194-LS$10)/LS$10,0)</f>
        <v/>
      </c>
      <c r="LZ194" s="13" t="n">
        <v>18.64</v>
      </c>
      <c r="MA194" s="68">
        <f>IF(LZ194&gt;0,((LZ194-LZ193)/LZ193),0)</f>
        <v/>
      </c>
      <c r="MB194" s="68">
        <f>IF(LZ194&gt;0,MA194-$V194,0)</f>
        <v/>
      </c>
      <c r="MC194" s="68">
        <f>IF(LZ194&gt;0,(LZ194-MC$10)/MC$10,0)</f>
        <v/>
      </c>
      <c r="MD194" s="68" t="n"/>
      <c r="ME194" s="15">
        <f>IF(LZ194&gt;0,(LZ194-LZ$10)/LZ$10,0)</f>
        <v/>
      </c>
      <c r="MG194" s="13" t="n">
        <v>110.53</v>
      </c>
      <c r="MH194" s="68">
        <f>IF(MG194&gt;0,((MG194-MG193)/MG193),0)</f>
        <v/>
      </c>
      <c r="MI194" s="68">
        <f>IF(MG194&gt;0,MH194-$V194,0)</f>
        <v/>
      </c>
      <c r="MJ194" s="68">
        <f>IF(MG194&gt;0,(MG194-MJ$10)/MJ$10,0)</f>
        <v/>
      </c>
      <c r="MK194" s="68" t="n"/>
      <c r="ML194" s="15">
        <f>IF(MG194&gt;0,(MG194-MG$10)/MG$10,0)</f>
        <v/>
      </c>
      <c r="MN194" s="13" t="n">
        <v>180.62</v>
      </c>
      <c r="MO194" s="68">
        <f>IF(MN194&gt;0,((MN194-MN193)/MN193),0)</f>
        <v/>
      </c>
      <c r="MP194" s="68">
        <f>IF(MN194&gt;0,MO194-$V194,0)</f>
        <v/>
      </c>
      <c r="MQ194" s="68">
        <f>IF(MN194&gt;0,(MN194-MQ$10)/MQ$10,0)</f>
        <v/>
      </c>
      <c r="MR194" s="68" t="n"/>
      <c r="MS194" s="15">
        <f>IF(MN194&gt;0,(MN194-MN$10)/MN$10,0)</f>
        <v/>
      </c>
      <c r="MU194" s="13" t="n">
        <v>21.16</v>
      </c>
      <c r="MV194" s="68">
        <f>IF(MU194&gt;0,((MU194-MU193)/MU193),0)</f>
        <v/>
      </c>
      <c r="MW194" s="68">
        <f>IF(MU194&gt;0,MV194-$V194,0)</f>
        <v/>
      </c>
      <c r="MX194" s="68">
        <f>IF(MU194&gt;0,(MU194-MX$10)/MX$10,0)</f>
        <v/>
      </c>
      <c r="MY194" s="68" t="n"/>
      <c r="MZ194" s="15">
        <f>IF(MU194&gt;0,(MU194-MU$10)/MU$10,0)</f>
        <v/>
      </c>
      <c r="NB194" s="13" t="n">
        <v>294.98</v>
      </c>
      <c r="NC194" s="68">
        <f>IF(NB194&gt;0,((NB194-NB193)/NB193),0)</f>
        <v/>
      </c>
      <c r="ND194" s="68">
        <f>IF(NB194&gt;0,NC194-$V194,0)</f>
        <v/>
      </c>
      <c r="NE194" s="68">
        <f>IF(NB194&gt;0,(NB194-NE$10)/NE$10,0)</f>
        <v/>
      </c>
      <c r="NF194" s="68" t="n"/>
      <c r="NG194" s="15">
        <f>IF(NB194&gt;0,(NB194-NB$10)/NB$10,0)</f>
        <v/>
      </c>
      <c r="NI194" s="13" t="n">
        <v>11.67</v>
      </c>
      <c r="NJ194" s="68">
        <f>IF(NI194&gt;0,((NI194-NI193)/NI193),0)</f>
        <v/>
      </c>
      <c r="NK194" s="68">
        <f>IF(NI194&gt;0,NJ194-$V194,0)</f>
        <v/>
      </c>
      <c r="NL194" s="68">
        <f>IF(NI194&gt;0,(NI194-NL$10)/NL$10,0)</f>
        <v/>
      </c>
      <c r="NM194" s="68" t="n"/>
      <c r="NN194" s="15">
        <f>IF(NI194&gt;0,(NI194-NI$10)/NI$10,0)</f>
        <v/>
      </c>
      <c r="NP194" s="13" t="n">
        <v>605.17</v>
      </c>
      <c r="NQ194" s="68">
        <f>IF(NP194&gt;0,((NP194-NP193)/NP193),0)</f>
        <v/>
      </c>
      <c r="NR194" s="68">
        <f>IF(NP194&gt;0,NQ194-$V194,0)</f>
        <v/>
      </c>
      <c r="NS194" s="68">
        <f>IF(NP194&gt;0,(NP194-NS$10)/NS$10,0)</f>
        <v/>
      </c>
      <c r="NT194" s="68" t="n"/>
      <c r="NU194" s="15">
        <f>IF(NP194&gt;0,(NP194-NP$10)/NP$10,0)</f>
        <v/>
      </c>
      <c r="NW194" s="13" t="n">
        <v>246.54</v>
      </c>
      <c r="NX194" s="68">
        <f>IF(NW194&gt;0,((NW194-NW193)/NW193),0)</f>
        <v/>
      </c>
      <c r="NY194" s="68">
        <f>IF(NW194&gt;0,NX194-$V194,0)</f>
        <v/>
      </c>
      <c r="NZ194" s="68">
        <f>IF(NW194&gt;0,(NW194-NZ$10)/NZ$10,0)</f>
        <v/>
      </c>
      <c r="OA194" s="68" t="n"/>
      <c r="OB194" s="15">
        <f>IF(NW194&gt;0,(NW194-NW$10)/NW$10,0)</f>
        <v/>
      </c>
      <c r="OD194" s="13" t="n">
        <v>3.75</v>
      </c>
      <c r="OE194" s="68">
        <f>IF(OD194&gt;0,((OD194-OD193)/OD193),0)</f>
        <v/>
      </c>
      <c r="OF194" s="68">
        <f>IF(OD194&gt;0,OE194-$V194,0)</f>
        <v/>
      </c>
      <c r="OG194" s="68">
        <f>IF(OD194&gt;0,(OD194-OG$10)/OG$10,0)</f>
        <v/>
      </c>
      <c r="OH194" s="68" t="n"/>
      <c r="OI194" s="15">
        <f>IF(OD194&gt;0,(OD194-OD$10)/OD$10,0)</f>
        <v/>
      </c>
      <c r="OK194" s="13" t="n">
        <v>305.35</v>
      </c>
      <c r="OL194" s="68">
        <f>IF(OK194&gt;0,((OK194-OK193)/OK193),0)</f>
        <v/>
      </c>
      <c r="OM194" s="68">
        <f>IF(OK194&gt;0,OL194-$V194,0)</f>
        <v/>
      </c>
      <c r="ON194" s="68">
        <f>IF(OK194&gt;0,(OK194-ON$10)/ON$10,0)</f>
        <v/>
      </c>
      <c r="OO194" s="68" t="n"/>
      <c r="OP194" s="15">
        <f>IF(OK194&gt;0,(OK194-OK$10)/OK$10,0)</f>
        <v/>
      </c>
      <c r="OR194" s="13" t="n">
        <v>6.36</v>
      </c>
      <c r="OS194" s="68">
        <f>IF(OR194&gt;0,((OR194-OR193)/OR193),0)</f>
        <v/>
      </c>
      <c r="OT194" s="68">
        <f>IF(OR194&gt;0,OS194-$V194,0)</f>
        <v/>
      </c>
      <c r="OU194" s="68">
        <f>IF(OR194&gt;0,(OR194-OU$10)/OU$10,0)</f>
        <v/>
      </c>
      <c r="OV194" s="68" t="n"/>
      <c r="OW194" s="15">
        <f>IF(OR194&gt;0,(OR194-OR$10)/OR$10,0)</f>
        <v/>
      </c>
      <c r="OY194" s="13" t="n">
        <v>163.35</v>
      </c>
      <c r="OZ194" s="68">
        <f>IF(OY194&gt;0,((OY194-OY193)/OY193),0)</f>
        <v/>
      </c>
      <c r="PA194" s="68">
        <f>IF(OY194&gt;0,OZ194-$V194,0)</f>
        <v/>
      </c>
      <c r="PB194" s="68">
        <f>IF(OY194&gt;0,(OY194-PB$10)/PB$10,0)</f>
        <v/>
      </c>
      <c r="PC194" s="68" t="n"/>
      <c r="PD194" s="15">
        <f>IF(OY194&gt;0,(OY194-OY$10)/OY$10,0)</f>
        <v/>
      </c>
      <c r="PE194" s="18" t="n"/>
      <c r="PF194" s="13" t="n">
        <v>293.56</v>
      </c>
      <c r="PG194" s="68">
        <f>IF(PF194&gt;0,((PF194-PF193)/PF193),0)</f>
        <v/>
      </c>
      <c r="PH194" s="68">
        <f>IF(PF194&gt;0,PG194-$V194,0)</f>
        <v/>
      </c>
      <c r="PI194" s="68">
        <f>IF(PF194&gt;0,(PF194-PI$10)/PI$10,0)</f>
        <v/>
      </c>
      <c r="PJ194" s="68" t="n"/>
      <c r="PK194" s="15">
        <f>IF(PF194&gt;0,(PF194-PF$10)/PF$10,0)</f>
        <v/>
      </c>
      <c r="PM194" s="13" t="n"/>
      <c r="PN194" s="68">
        <f>IF(PM194&gt;0,((PM194-PM193)/PM193),0)</f>
        <v/>
      </c>
      <c r="PO194" s="68">
        <f>PN194-$V194</f>
        <v/>
      </c>
      <c r="PP194" s="68">
        <f>IF(PM194&gt;0,(PM194-PP$10)/PP$10,0)</f>
        <v/>
      </c>
      <c r="PQ194" s="68" t="n"/>
      <c r="PR194" s="15">
        <f>IF(PM194&gt;0,(PM194-PM$10)/PM$10,0)</f>
        <v/>
      </c>
      <c r="PT194" s="13" t="n">
        <v>16.71</v>
      </c>
      <c r="PU194" s="68">
        <f>IF(PT194&gt;0,((PT194-PT193)/PT193),0)</f>
        <v/>
      </c>
      <c r="PV194" s="68">
        <f>IF(PT194&gt;0,PU194-$V194,0)</f>
        <v/>
      </c>
      <c r="PW194" s="68">
        <f>IF(PT194&gt;0,(PT194-PW$10)/PW$10,0)</f>
        <v/>
      </c>
      <c r="PX194" s="68" t="n"/>
      <c r="PY194" s="15">
        <f>IF(PT194&gt;0,(PT194-PT$10)/PT$10,0)</f>
        <v/>
      </c>
      <c r="QA194" s="13" t="n">
        <v>344.34</v>
      </c>
      <c r="QB194" s="68">
        <f>IF(QA194&gt;0,((QA194-QA193)/QA193),0)</f>
        <v/>
      </c>
      <c r="QC194" s="68">
        <f>IF(QA194&gt;0,QB194-$V194,0)</f>
        <v/>
      </c>
      <c r="QD194" s="68">
        <f>IF(QA194&gt;0,(QA194-QD$10)/QD$10,0)</f>
        <v/>
      </c>
      <c r="QE194" s="68" t="n"/>
      <c r="QF194" s="15">
        <f>IF(QA194&gt;0,(QA194-QA$10)/QA$10,0)</f>
        <v/>
      </c>
      <c r="QH194" s="13" t="n">
        <v>1.809</v>
      </c>
      <c r="QI194" s="68">
        <f>IF(QH194&gt;0,((QH194-QH193)/QH193),0)</f>
        <v/>
      </c>
      <c r="QJ194" s="68">
        <f>IF(QH194&gt;0,QI194-$V194,0)</f>
        <v/>
      </c>
      <c r="QK194" s="68">
        <f>IF(QH194&gt;0,(QH194-QK$10)/QK$10,0)</f>
        <v/>
      </c>
      <c r="QL194" s="68" t="n"/>
      <c r="QM194" s="15">
        <f>IF(QH194&gt;0,(QH194-QH$10)/QH$10,0)</f>
        <v/>
      </c>
      <c r="QO194" s="13" t="n">
        <v>17.33</v>
      </c>
      <c r="QP194" s="68">
        <f>IF(QO194&gt;0,((QO194-QO193)/QO193),0)</f>
        <v/>
      </c>
      <c r="QQ194" s="68">
        <f>IF(QO194&gt;0,QP194-$V194,0)</f>
        <v/>
      </c>
      <c r="QR194" s="68">
        <f>IF(QO194&gt;0,(QO194-QR$10)/QR$10,0)</f>
        <v/>
      </c>
      <c r="QS194" s="68" t="n"/>
      <c r="QT194" s="15">
        <f>IF(QO194&gt;0,(QO194-QO$10)/QO$10,0)</f>
        <v/>
      </c>
      <c r="QV194" s="13" t="n">
        <v>3.001</v>
      </c>
      <c r="QW194" s="68">
        <f>IF(QV194&gt;0,((QV194-QV193)/QV193),0)</f>
        <v/>
      </c>
      <c r="QX194" s="68">
        <f>IF(QV194&gt;0,QW194-$V194,0)</f>
        <v/>
      </c>
      <c r="QY194" s="68">
        <f>IF(QV194&gt;0,(QV194-QY$10)/QY$10,0)</f>
        <v/>
      </c>
      <c r="QZ194" s="68" t="n"/>
      <c r="RA194" s="15">
        <f>IF(QV194&gt;0,(QV194-QV$10)/QV$10,0)</f>
        <v/>
      </c>
      <c r="RC194" s="13" t="n">
        <v>55.78</v>
      </c>
      <c r="RD194" s="68">
        <f>IF(RC194&gt;0,((RC194-RC193)/RC193),0)</f>
        <v/>
      </c>
      <c r="RE194" s="68">
        <f>IF(RC194&gt;0,RD194-$V194,0)</f>
        <v/>
      </c>
      <c r="RF194" s="68">
        <f>IF(RC194&gt;0,(RC194-RF$10)/RF$10,0)</f>
        <v/>
      </c>
      <c r="RG194" s="68" t="n"/>
      <c r="RH194" s="15">
        <f>IF(RC194&gt;0,(RC194-RC$10)/RC$10,0)</f>
        <v/>
      </c>
      <c r="RJ194" s="13" t="n">
        <v>273.36</v>
      </c>
      <c r="RK194" s="68">
        <f>IF(RJ194&gt;0,((RJ194-RJ193)/RJ193),0)</f>
        <v/>
      </c>
      <c r="RL194" s="68">
        <f>RK194-$V194</f>
        <v/>
      </c>
      <c r="RM194" s="68">
        <f>IF(RJ194&gt;0,(RJ194-RM$10)/RM$10,0)</f>
        <v/>
      </c>
      <c r="RN194" s="68" t="n"/>
      <c r="RO194" s="15">
        <f>IF(RJ194&gt;0,(RJ194-RJ$10)/RJ$10,0)</f>
        <v/>
      </c>
      <c r="RQ194" s="13" t="n">
        <v>24.53</v>
      </c>
      <c r="RR194" s="68">
        <f>IF(RQ194&gt;0,((RQ194-RQ193)/RQ193),0)</f>
        <v/>
      </c>
      <c r="RS194" s="68">
        <f>RR194-$V194</f>
        <v/>
      </c>
      <c r="RT194" s="68">
        <f>IF(RQ194&gt;0,(RQ194-RT$10)/RT$10,0)</f>
        <v/>
      </c>
      <c r="RU194" s="68" t="n"/>
      <c r="RV194" s="15">
        <f>IF(RQ194&gt;0,(RQ194-RQ$10)/RQ$10,0)</f>
        <v/>
      </c>
      <c r="RX194" s="13" t="n">
        <v>177.57</v>
      </c>
      <c r="RY194" s="68">
        <f>IF(RX194&gt;0,((RX194-RX193)/RX193),0)</f>
        <v/>
      </c>
      <c r="RZ194" s="68">
        <f>RY194-$V194</f>
        <v/>
      </c>
      <c r="SA194" s="68">
        <f>IF(RX194&gt;0,(RX194-SA$10)/SA$10,0)</f>
        <v/>
      </c>
      <c r="SB194" s="68" t="n"/>
      <c r="SC194" s="15">
        <f>IF(RX194&gt;0,(RX194-RX$10)/RX$10,0)</f>
        <v/>
      </c>
      <c r="SE194" s="13" t="n">
        <v>31.18</v>
      </c>
      <c r="SF194" s="68">
        <f>IF(SE194&gt;0,((SE194-SE193)/SE193),0)</f>
        <v/>
      </c>
      <c r="SG194" s="68">
        <f>SF194-$V194</f>
        <v/>
      </c>
      <c r="SH194" s="68">
        <f>IF(SE194&gt;0,(SE194-SH$10)/SH$10,0)</f>
        <v/>
      </c>
      <c r="SI194" s="68" t="n"/>
      <c r="SJ194" s="15">
        <f>IF(SE194&gt;0,(SE194-SE$10)/SE$10,0)</f>
        <v/>
      </c>
      <c r="SL194" s="13" t="n">
        <v>2.78</v>
      </c>
      <c r="SM194" s="68">
        <f>IF(SL194&gt;0,((SL194-SL193)/SL193),0)</f>
        <v/>
      </c>
      <c r="SN194" s="68">
        <f>SM194-$V194</f>
        <v/>
      </c>
      <c r="SO194" s="68">
        <f>IF(SL194&gt;0,(SL194-SO$10)/SO$10,0)</f>
        <v/>
      </c>
      <c r="SP194" s="68" t="n"/>
      <c r="SQ194" s="15">
        <f>IF(SL194&gt;0,(SL194-SL$10)/SL$10,0)</f>
        <v/>
      </c>
      <c r="SS194" s="13" t="n">
        <v>26.76</v>
      </c>
      <c r="ST194" s="68">
        <f>IF(SS194&gt;0,((SS194-SS193)/SS193),0)</f>
        <v/>
      </c>
      <c r="SU194" s="68">
        <f>ST194-$V194</f>
        <v/>
      </c>
      <c r="SV194" s="68">
        <f>IF(SS194&gt;0,(SS194-SV$10)/SV$10,0)</f>
        <v/>
      </c>
      <c r="SW194" s="68" t="n"/>
      <c r="SX194" s="15">
        <f>IF(SS194&gt;0,(SS194-SS$10)/SS$10,0)</f>
        <v/>
      </c>
      <c r="SZ194" s="13" t="n">
        <v>68.63</v>
      </c>
      <c r="TA194" s="68">
        <f>IF(SZ194&gt;0,((SZ194-SZ193)/SZ193),0)</f>
        <v/>
      </c>
      <c r="TB194" s="68">
        <f>TA194-$V194</f>
        <v/>
      </c>
      <c r="TC194" s="68">
        <f>IF(SZ194&gt;0,(SZ194-TC$10)/TC$10,0)</f>
        <v/>
      </c>
      <c r="TD194" s="68" t="n"/>
      <c r="TE194" s="15">
        <f>IF(SZ194&gt;0,(SZ194-SZ$10)/SZ$10,0)</f>
        <v/>
      </c>
      <c r="TG194" s="587" t="n">
        <v>0.2582</v>
      </c>
      <c r="TH194" s="68">
        <f>IF(TG194&gt;0,((TG194-TG193)/TG193),0)</f>
        <v/>
      </c>
      <c r="TI194" s="68">
        <f>TH194-$V194</f>
        <v/>
      </c>
      <c r="TJ194" s="68">
        <f>IF(TG194&gt;0,(TG194-TJ$10)/TJ$10,0)</f>
        <v/>
      </c>
      <c r="TK194" s="68" t="n"/>
      <c r="TL194" s="15">
        <f>IF(TG194&gt;0,(TG194-TG$10)/TG$10,0)</f>
        <v/>
      </c>
      <c r="TN194" s="13" t="n">
        <v>103.71</v>
      </c>
      <c r="TO194" s="68">
        <f>IF(TN194&gt;0,((TN194-TN193)/TN193),0)</f>
        <v/>
      </c>
      <c r="TP194" s="68">
        <f>TO194-$V194</f>
        <v/>
      </c>
      <c r="TQ194" s="68">
        <f>IF(TN194&gt;0,(TN194-TQ$10)/TQ$10,0)</f>
        <v/>
      </c>
      <c r="TR194" s="68" t="n"/>
      <c r="TS194" s="15">
        <f>IF(TN194&gt;0,(TN194-TN$10)/TN$10,0)</f>
        <v/>
      </c>
      <c r="TU194" s="587" t="n">
        <v>4.25</v>
      </c>
      <c r="TV194" s="68">
        <f>IF(TU194&gt;0,((TU194-TU193)/TU193),0)</f>
        <v/>
      </c>
      <c r="TW194" s="68">
        <f>TV194-$V194</f>
        <v/>
      </c>
      <c r="TX194" s="68">
        <f>IF(TU194&gt;0,(TU194-TX$10)/TX$10,0)</f>
        <v/>
      </c>
      <c r="TY194" s="68" t="n"/>
      <c r="TZ194" s="15">
        <f>IF(TU194&gt;0,(TU194-TU$10)/TU$10,0)</f>
        <v/>
      </c>
      <c r="UB194" s="587" t="n"/>
      <c r="UC194" s="68">
        <f>IF(UB194&gt;0,((UB194-UB193)/UB193),0)</f>
        <v/>
      </c>
      <c r="UD194" s="68">
        <f>UC194-$V194</f>
        <v/>
      </c>
      <c r="UE194" s="68">
        <f>IF(UB194&gt;0,(UB194-UE$10)/UE$10,0)</f>
        <v/>
      </c>
      <c r="UF194" s="68" t="n"/>
      <c r="UG194" s="15">
        <f>IF(UB194&gt;0,(UB194-UB$10)/UB$10,0)</f>
        <v/>
      </c>
      <c r="UI194" s="587" t="n"/>
      <c r="UJ194" s="68">
        <f>IF(UI194&gt;0,((UI194-UI193)/UI193),0)</f>
        <v/>
      </c>
      <c r="UK194" s="68">
        <f>UJ194-$V194</f>
        <v/>
      </c>
      <c r="UL194" s="68">
        <f>IF(UI194&gt;0,(UI194-UL$10)/UL$10,0)</f>
        <v/>
      </c>
      <c r="UM194" s="68" t="n"/>
      <c r="UN194" s="15">
        <f>IF(UI194&gt;0,(UI194-UI$10)/UI$10,0)</f>
        <v/>
      </c>
      <c r="UP194" s="587" t="n"/>
      <c r="UQ194" s="68">
        <f>IF(UP194&gt;0,((UP194-UP193)/UP193),0)</f>
        <v/>
      </c>
      <c r="UR194" s="68">
        <f>UQ194-$V194</f>
        <v/>
      </c>
      <c r="US194" s="68">
        <f>IF(UP194&gt;0,(UP194-US$10)/US$10,0)</f>
        <v/>
      </c>
      <c r="UT194" s="68" t="n"/>
      <c r="UU194" s="15">
        <f>IF(UP194&gt;0,(UP194-UP$10)/UP$10,0)</f>
        <v/>
      </c>
      <c r="UW194" s="587" t="n"/>
      <c r="UX194" s="68">
        <f>IF(UW194&gt;0,((UW194-UW193)/UW193),0)</f>
        <v/>
      </c>
      <c r="UY194" s="68">
        <f>UX194-$V194</f>
        <v/>
      </c>
      <c r="UZ194" s="68">
        <f>IF(UW194&gt;0,(UW194-UZ$10)/UZ$10,0)</f>
        <v/>
      </c>
      <c r="VA194" s="68" t="n"/>
      <c r="VB194" s="15">
        <f>IF(UW194&gt;0,(UW194-UW$10)/UW$10,0)</f>
        <v/>
      </c>
      <c r="VD194" s="587" t="n"/>
      <c r="VE194" s="68">
        <f>IF(VD194&gt;0,((VD194-VD193)/VD193),0)</f>
        <v/>
      </c>
      <c r="VF194" s="68">
        <f>VE194-$V194</f>
        <v/>
      </c>
      <c r="VG194" s="68">
        <f>IF(VD194&gt;0,(VD194-VG$10)/VG$10,0)</f>
        <v/>
      </c>
      <c r="VH194" s="68" t="n"/>
      <c r="VI194" s="15">
        <f>IF(VD194&gt;0,(VD194-VD$10)/VD$10,0)</f>
        <v/>
      </c>
      <c r="VM194" s="21">
        <f>IF($C194&gt;0,(($IK$5*IG194)+($GT$5*GP194)+($JM$5*JI194)+($JF$5*JB194)+($IY$5*IU194)+($IR$5*IN194)+($ID$5*HZ194)+($HW$5*HS194)+($HP$5*HL194)+($HI$5*HE194)+($GF$5*GB194)+($FY$5*FU194)+($FR$5*FN194)+($FK$5*FG194)+($FD$5*EZ194)+($EW$5*ES194)+($EP$5*EL194)+($EI$5*EE194)+($EB$5*DX194)+($DU$5*DQ194)+($DN$5*DJ194)+($DG$5*DC194)+($CZ$5*CV194)+($CS$5*CO194)+($CL$5*CH194)+($CE$5*CA194)+($BX$5*BT194)+($BQ$5*BM194)+($BJ$5*BF194)+($BC$5*AY194)+($AV$5*AR194)+($AO$5*AK194)+($AH$5*AD194)+($JT$5*JP194)+($KA$5*JW194)+($KO$5*KK194)+($PR$5*PN194)+($GM$5*GI194)+($HA$5*GW194)+($KV$5*KR194)+($KH$5*KD194)+($LC$5*KY194)+($MS$5*MO194)+($ML$5*MH194)+($ME$5*MA194)+($LX$5*LT194)+($LQ$5*LM194)+($LJ$5*LF194)+(MV194*$MZ$5)+(NC194*$NG$5)+(NJ194*$NN$5)+($OI$5*OE194)+($NU$5*NQ194)+($OB$5*NX194)+($PK$5*PG194)+($OP$5*OL194)+($OW$5*OS194)+($PD$5*OZ194)+(PU194*$PY$5)+(QB194*$QF$5)+(QI194*$QM$5)+(QP194*$QT$5)+(QW194*$RA$5)+(RD194*$RH$5)+(RK194*$RO$5)+(RR194*$RV$5)+(RY194*$SC$5)+(SF194*$SJ$5)+(SM194*$SQ$5)+(ST194*$SX$5)+(TA194*$TE$5))+(TH194*$TL$5)+(TO194*$TS$5))/$VM$5</f>
        <v/>
      </c>
      <c r="VN194" s="40" t="n"/>
      <c r="VO194" s="21">
        <f>IF($C194&gt;0,(($IK$5*II194)+($GT$5*GR194)+($JM$5*JK194)+($JF$5*JD194)+($IY$5*IW194)+($IR$5*IP194)+($ID$5*IB194)+($HW$5*HU194)+($HP$5*HN194)+($HI$5*HG194)+($GF$5*GD194)+($FY$5*FW194)+($FR$5*FP194)+($FK$5*FI194)+($FD$5*FB194)+($EW$5*EU194)+($EP$5*EN194)+($EI$5*EG194)+($EB$5*DZ194)+($DU$5*DS194)+($DN$5*DL194)+($DG$5*DE194)+($CZ$5*CX194)+($CS$5*CQ194)+($CL$5*CJ194)+($CE$5*CC194)+($BX$5*BV194)+($BQ$5*BO194)+($BJ$5*BH194)+($BC$5*BA194)+($AV$5*AT194)+($AO$5*AM194)+($AH$5*AF194)+($KO$5*KM194)+($KH$5*KF194)+($KA$5*JY194)+($JT$5*JR194)+($PR$5*PP194)+($GM$5*GK194)+($HA$5*GY194)+($KV$5*KT194)+($LC$5*LA194)+($MS$5*MQ194)+($ML$5*MJ194)+($ME$5*MC194)+($LX$5*LV194)+($LQ$5*LO194)+($LJ$5*LH194)+(MX194*$MZ$5)+(NE194*$NG$5)+(NL194*$NN$5)+($OI$5*OG194)+($NU$5*NS194)+($OB$5*NZ194)+($PD$5*PB194)+($OW$5*OU194)+($OP$5*ON194)+($PK$5*PI194)+($PY$5*PW194)+($QF$5*QD194)+($QM$5*QK194)+($QT$5*QR194)+($RA$5*QY194)+($RH$5*RF194)+($RO$5*RM194)+(RT194*$RV$5)+(SA194*$SC$5)+(SH194*$SJ$5)+(SO194*$SQ$5)+(SV194*$SX$5)+(TC194*$TE$5)+(TJ194*$TL$5)+(TQ194*$TS$5))/$VM$5,0)</f>
        <v/>
      </c>
      <c r="VP194" s="14" t="n"/>
      <c r="VQ194" s="21">
        <f>IF($C194&gt;0,(($IK$5*IK194)+($GT$5*GT194)+($JM$5*JM194)+($JF$5*JF194)+($IY$5*IY194)+($IR$5*IR194)+($ID$5*ID194)+($HW$5*HW194)+($HP$5*HP194)+($HI$5*HI194)+($GF$5*GF194)+($FY$5*FY194)+($FR$5*FR194)+($FK$5*FK194)+($FD$5*FD194)+($EW$5*EW194)+($EP$5*EP194)+($EI$5*EI194)+($EB$5*EB194)+($DU$5*DU194)+($DN$5*DN194)+($DG$5*DG194)+($CZ$5*CZ194)+($CS$5*CS194)+($CL$5*CL194)+($CE$5*CE194)+($BX$5*BX194)+($BQ$5*BQ194)+($BJ$5*BJ194)+($BC$5*BC194)+($AV$5*AV194)+($AO$5*AO194)+($AH$5*AH194)+($KO$5*KO194)+($PR$5*PR194)+($GM$5*GM194)+($HA$5*HA194)+($KH$5*KH194)+($KA$5*KA194)+($JT$5*JT194)+($KV$5*KV194)+($LC$5*LC194)+($MS$5*MS194)+($ML$5*ML194)+($ME$5*ME194)+($LX$5*LX194)+($LQ$5*LQ194)+($LJ$5*LJ194)+($OI$5*OI194)+($NU$5*NU194)+($NN$5*NN194)+($NG$5*NG194)+($MZ$5*MZ194)+(OB194*$OB$5)+($PD$5*PD194)+($OW$5*OW194)+($OP$5*OP194)+($PK$5*PK194)+(PY194*$PY$5)+(QF194*$QF$5)+(QM194*$QM$5)+(QT194*$QT$5)+(RA194*$RA$5)+(RH194*$RH$5)+(RO194*$RO$5)+(RV194*$RV$5)+(SC194*$SC$5)+(SJ194*$SJ$5)+(SQ194*$SQ$5)+(SX194*$SX$5)+(TE194*$TE$5)+(TL194*$TL$5)+(TS194*$TS$5))/$VM$5,0)</f>
        <v/>
      </c>
    </row>
    <row r="195" ht="16" customHeight="1" s="545">
      <c r="A195" s="127" t="n">
        <v>45929</v>
      </c>
      <c r="B195" s="4">
        <f>A195</f>
        <v/>
      </c>
      <c r="C195" s="13" t="n">
        <v>46316.07</v>
      </c>
      <c r="D195" s="138">
        <f>IF(C195&gt;0,C195-C194,0)</f>
        <v/>
      </c>
      <c r="E195" s="68">
        <f>IF(C195&gt;0,D195/C194,0)</f>
        <v/>
      </c>
      <c r="F195" s="15">
        <f>IF(C195&gt;0,(C195-C$10)/C$10,0)</f>
        <v/>
      </c>
      <c r="G195" s="13" t="n">
        <v>6661.21</v>
      </c>
      <c r="H195" s="138">
        <f>IF(G195&gt;0,G195-G194,0)</f>
        <v/>
      </c>
      <c r="I195" s="68">
        <f>IF(G195&gt;0,H195/G194,0)</f>
        <v/>
      </c>
      <c r="J195" s="15">
        <f>IF(G195&gt;0,(G195-G$10)/G$10,0)</f>
        <v/>
      </c>
      <c r="K195" s="13" t="n">
        <v>22591.15</v>
      </c>
      <c r="L195" s="138">
        <f>IF(K195&gt;0,K195-K194,0)</f>
        <v/>
      </c>
      <c r="M195" s="68">
        <f>IF(K195&gt;0,L195/K194,0)</f>
        <v/>
      </c>
      <c r="N195" s="15">
        <f>IF(K195&gt;0,(K195-K$10)/K$10,0)</f>
        <v/>
      </c>
      <c r="O195" s="13" t="n">
        <v>2435.25</v>
      </c>
      <c r="P195" s="138">
        <f>IF(O195&gt;0,O195-O194,0)</f>
        <v/>
      </c>
      <c r="Q195" s="68">
        <f>IF(O195&gt;0,P195/O194,0)</f>
        <v/>
      </c>
      <c r="R195" s="15">
        <f>IF(O195&gt;0,(O195-O$10)/O$10,0)</f>
        <v/>
      </c>
      <c r="S195" s="18">
        <f>IF(O195&gt;0,(((O195*0.7)*Q195)+((K195*0.9)*M195)+((G195*0.65)*I195)+((C195*0.6)*E195))/(O195+K195+G195+C195),0)</f>
        <v/>
      </c>
      <c r="T195" s="121">
        <f>IF(O195&gt;0,(S195*200)+T194,0)</f>
        <v/>
      </c>
      <c r="U195" s="121">
        <f>T195</f>
        <v/>
      </c>
      <c r="V195" s="134">
        <f>IF(T195&gt;0,(T195-T194)/T194,0)</f>
        <v/>
      </c>
      <c r="W195" s="21">
        <f>IF(T195&gt;0,(T195-T$11)/T$11,0)</f>
        <v/>
      </c>
      <c r="X195" s="18">
        <f>IF(T195&gt;0,((Q195+M195+I195+E195)/4),0)</f>
        <v/>
      </c>
      <c r="Y195" s="353" t="n">
        <v>19700.95</v>
      </c>
      <c r="Z195" s="15" t="n">
        <v>2e-06</v>
      </c>
      <c r="AA195" s="21">
        <f>Z195-$V195</f>
        <v/>
      </c>
      <c r="AC195" s="13" t="n">
        <v>257.05</v>
      </c>
      <c r="AD195" s="68">
        <f>IF(AC195&gt;0,((AC195-AC194)/AC194),0)</f>
        <v/>
      </c>
      <c r="AE195" s="68">
        <f>IF(AC195&gt;0,AD195-$V195,0)</f>
        <v/>
      </c>
      <c r="AF195" s="68">
        <f>IF(AC195&gt;0,(AC195-AF$10)/AF$10,0)</f>
        <v/>
      </c>
      <c r="AG195" s="68" t="n"/>
      <c r="AH195" s="15">
        <f>IF(AC195&gt;0,(AC195-AC$10)/AC$10,0)</f>
        <v/>
      </c>
      <c r="AJ195" s="13" t="n">
        <v>24.71</v>
      </c>
      <c r="AK195" s="68">
        <f>IF(AJ195&gt;0,((AJ195-AJ194)/AJ194),0)</f>
        <v/>
      </c>
      <c r="AL195" s="68">
        <f>IF(AJ195&gt;0,AK195-$V195,0)</f>
        <v/>
      </c>
      <c r="AM195" s="68">
        <f>IF(AJ195&gt;0,(AJ195-AM$10)/AM$10,0)</f>
        <v/>
      </c>
      <c r="AN195" s="68" t="n"/>
      <c r="AO195" s="15">
        <f>IF(AJ195&gt;0,(AJ195-AJ$10)/AJ$10,0)</f>
        <v/>
      </c>
      <c r="AQ195" s="13" t="n">
        <v>23.74</v>
      </c>
      <c r="AR195" s="68">
        <f>IF(AQ195&gt;0,((AQ195-AQ194)/AQ194),0)</f>
        <v/>
      </c>
      <c r="AS195" s="68">
        <f>IF(AQ195&gt;0,AR195-$V195,0)</f>
        <v/>
      </c>
      <c r="AT195" s="68">
        <f>IF(AQ195&gt;0,(AQ195-AT$10)/AT$10,0)</f>
        <v/>
      </c>
      <c r="AU195" s="68" t="n"/>
      <c r="AV195" s="15">
        <f>IF(AQ195&gt;0,(AQ195-AQ$10)/AQ$10,0)</f>
        <v/>
      </c>
      <c r="AX195" s="13" t="n">
        <v>231.99</v>
      </c>
      <c r="AY195" s="68">
        <f>IF(AX195&gt;0,((AX195-AX194)/AX194),0)</f>
        <v/>
      </c>
      <c r="AZ195" s="68">
        <f>IF(AX195&gt;0,AY195-$V195,0)</f>
        <v/>
      </c>
      <c r="BA195" s="68">
        <f>IF(AX195&gt;0,(AX195-BA$10)/BA$10,0)</f>
        <v/>
      </c>
      <c r="BB195" s="68" t="n"/>
      <c r="BC195" s="15">
        <f>IF(AX195&gt;0,(AX195-AX$10)/AX$10,0)</f>
        <v/>
      </c>
      <c r="BE195" s="13" t="n">
        <v>83.18000000000001</v>
      </c>
      <c r="BF195" s="68">
        <f>IF(BE195&gt;0,((BE195-BE194)/BE194),0)</f>
        <v/>
      </c>
      <c r="BG195" s="68">
        <f>IF(BE195&gt;0,BF195-$V195,0)</f>
        <v/>
      </c>
      <c r="BH195" s="68" t="n"/>
      <c r="BI195" s="68" t="n"/>
      <c r="BJ195" s="15">
        <f>IF(BE195&gt;0,(BE195-BE$10)/BE$10,0)</f>
        <v/>
      </c>
      <c r="BL195" s="13" t="n">
        <v>77.54000000000001</v>
      </c>
      <c r="BM195" s="68">
        <f>IF(BL195&gt;0,((BL195-BL194)/BL194),0)</f>
        <v/>
      </c>
      <c r="BN195" s="68">
        <f>IF(BL195&gt;0,BM195-$V195,0)</f>
        <v/>
      </c>
      <c r="BO195" s="68">
        <f>IF(BL195&gt;0,(BL195-BO$10)/BO$10,0)</f>
        <v/>
      </c>
      <c r="BP195" s="68" t="n"/>
      <c r="BQ195" s="15">
        <f>IF(BL195&gt;0,(BL195-BL$10)/BL$10,0)</f>
        <v/>
      </c>
      <c r="BS195" s="13" t="n">
        <v>45</v>
      </c>
      <c r="BT195" s="68">
        <f>IF(BS195&gt;0,((BS195-BS194)/BS194),0)</f>
        <v/>
      </c>
      <c r="BU195" s="68">
        <f>IF(BS195&gt;0,BT195-$V195,0)</f>
        <v/>
      </c>
      <c r="BV195" s="68">
        <f>IF(BS195&gt;0,(BS195-BV$10)/BV$10,0)</f>
        <v/>
      </c>
      <c r="BW195" s="68" t="n"/>
      <c r="BX195" s="15">
        <f>IF(BS195&gt;0,(BS195-BS$10)/BS$10,0)</f>
        <v/>
      </c>
      <c r="BZ195" s="13" t="n"/>
      <c r="CA195" s="68">
        <f>IF(BZ195&gt;0,((BZ195-BZ194)/BZ194),0)</f>
        <v/>
      </c>
      <c r="CB195" s="68">
        <f>IF(BZ195&gt;0,CA195-$V195,0)</f>
        <v/>
      </c>
      <c r="CC195" s="68">
        <f>IF(BZ195&gt;0,(BZ195-CC$10)/CC$10,0)</f>
        <v/>
      </c>
      <c r="CD195" s="68" t="n"/>
      <c r="CE195" s="15">
        <f>IF(BZ195&gt;0,(BZ195-BZ$10)/BZ$10,0)</f>
        <v/>
      </c>
      <c r="CG195" s="13" t="n">
        <v>30.63</v>
      </c>
      <c r="CH195" s="68">
        <f>IF(CG195&gt;0,((CG195-CG194)/CG194),0)</f>
        <v/>
      </c>
      <c r="CI195" s="68">
        <f>IF(CG195&gt;0,CH195-$V195,0)</f>
        <v/>
      </c>
      <c r="CJ195" s="68">
        <f>IF(CG195&gt;0,(CG195-CJ$10)/CJ$10,0)</f>
        <v/>
      </c>
      <c r="CK195" s="68" t="n"/>
      <c r="CL195" s="15">
        <f>IF(CG195&gt;0,(CG195-CG$10)/CG$10,0)</f>
        <v/>
      </c>
      <c r="CN195" s="13" t="n">
        <v>34.52</v>
      </c>
      <c r="CO195" s="68">
        <f>IF(CN195&gt;0,((CN195-CN194)/CN194),0)</f>
        <v/>
      </c>
      <c r="CP195" s="68">
        <f>IF(CN195&gt;0,CO195-$V195,0)</f>
        <v/>
      </c>
      <c r="CQ195" s="68">
        <f>IF(CN195&gt;0,(CN195-CQ$10)/CQ$10,0)</f>
        <v/>
      </c>
      <c r="CR195" s="68" t="n"/>
      <c r="CS195" s="15">
        <f>IF(CN195&gt;0,(CN195-CN$10)/CN$10,0)</f>
        <v/>
      </c>
      <c r="CU195" s="13" t="n">
        <v>40.38</v>
      </c>
      <c r="CV195" s="68">
        <f>IF(CU195&gt;0,((CU195-CU194)/CU194),0)</f>
        <v/>
      </c>
      <c r="CW195" s="68">
        <f>IF(CU195&gt;0,CV195-$V195,0)</f>
        <v/>
      </c>
      <c r="CX195" s="68">
        <f>IF(CU195&gt;0,(CU195-CX$10)/CX$10,0)</f>
        <v/>
      </c>
      <c r="CY195" s="68" t="n"/>
      <c r="CZ195" s="15">
        <f>IF(CU195&gt;0,(CU195-CU$10)/CU$10,0)</f>
        <v/>
      </c>
      <c r="DB195" s="13" t="n">
        <v>20.22</v>
      </c>
      <c r="DC195" s="68">
        <f>IF(DB195&gt;0,((DB195-DB194)/DB194),0)</f>
        <v/>
      </c>
      <c r="DD195" s="68">
        <f>IF(DB195&gt;0,DC195-$V195,0)</f>
        <v/>
      </c>
      <c r="DE195" s="68">
        <f>IF(DB195&gt;0,(DB195-DE$10)/DE$10,0)</f>
        <v/>
      </c>
      <c r="DF195" s="68" t="n"/>
      <c r="DG195" s="15">
        <f>IF(DB195&gt;0,(DB195-DB$10)/DB$10,0)</f>
        <v/>
      </c>
      <c r="DI195" s="13" t="n">
        <v>51.16</v>
      </c>
      <c r="DJ195" s="68">
        <f>IF(DI195&gt;0,((DI195-DI194)/DI194),0)</f>
        <v/>
      </c>
      <c r="DK195" s="68">
        <f>IF(DI195&gt;0,DJ195-$V195,0)</f>
        <v/>
      </c>
      <c r="DL195" s="68">
        <f>IF(DI195&gt;0,(DI195-DL$10)/DL$10,0)</f>
        <v/>
      </c>
      <c r="DM195" s="68" t="n"/>
      <c r="DN195" s="15">
        <f>IF(DI195&gt;0,(DI195-DI$10)/DI$10,0)</f>
        <v/>
      </c>
      <c r="DP195" s="13" t="n">
        <v>47.77</v>
      </c>
      <c r="DQ195" s="68">
        <f>IF(DP195&gt;0,((DP195-DP194)/DP194),0)</f>
        <v/>
      </c>
      <c r="DR195" s="68">
        <f>IF(DP195&gt;0,DQ195-$V195,0)</f>
        <v/>
      </c>
      <c r="DS195" s="68" t="n"/>
      <c r="DT195" s="68" t="n"/>
      <c r="DU195" s="15">
        <f>IF(DP195&gt;0,(DP195-DP$10)/DP$10,0)</f>
        <v/>
      </c>
      <c r="DV195" s="18" t="n"/>
      <c r="DW195" s="13" t="n">
        <v>41.58</v>
      </c>
      <c r="DX195" s="68">
        <f>IF(DW195&gt;0,((DW195-DW194)/DW194),0)</f>
        <v/>
      </c>
      <c r="DY195" s="68">
        <f>IF(DW195&gt;0,DX195-$V195,0)</f>
        <v/>
      </c>
      <c r="DZ195" s="68">
        <f>IF(DW195&gt;0,(DW195-DZ$10)/DZ$10,0)</f>
        <v/>
      </c>
      <c r="EA195" s="68" t="n"/>
      <c r="EB195" s="15">
        <f>IF(DW195&gt;0,(DW195-DW$10)/DW$10,0)</f>
        <v/>
      </c>
      <c r="ED195" s="13" t="n">
        <v>43.21</v>
      </c>
      <c r="EE195" s="68">
        <f>IF(ED195&gt;0,((ED195-ED194)/ED194),0)</f>
        <v/>
      </c>
      <c r="EF195" s="68">
        <f>IF(ED195&gt;0,EE195-$V195,0)</f>
        <v/>
      </c>
      <c r="EG195" s="68">
        <f>IF(ED195&gt;0,(ED195-EG$10)/EG$10,0)</f>
        <v/>
      </c>
      <c r="EH195" s="68" t="n"/>
      <c r="EI195" s="15">
        <f>IF(ED195&gt;0,(ED195-ED$10)/ED$10,0)</f>
        <v/>
      </c>
      <c r="EK195" s="13" t="n">
        <v>144.47</v>
      </c>
      <c r="EL195" s="68">
        <f>IF(EK195&gt;0,((EK195-EK194)/EK194),0)</f>
        <v/>
      </c>
      <c r="EM195" s="68">
        <f>IF(EK195&gt;0,EL195-$V195,0)</f>
        <v/>
      </c>
      <c r="EN195" s="68">
        <f>IF(EK195&gt;0,(EK195-EN$10)/EN$10,0)</f>
        <v/>
      </c>
      <c r="EO195" s="68" t="n"/>
      <c r="EP195" s="15">
        <f>IF(EK195&gt;0,(EK195-EK$10)/EK$10,0)</f>
        <v/>
      </c>
      <c r="ER195" s="13" t="n">
        <v>40.63</v>
      </c>
      <c r="ES195" s="68">
        <f>IF(ER195&gt;0,((ER195-ER194)/ER194),0)</f>
        <v/>
      </c>
      <c r="ET195" s="68">
        <f>IF(ER195&gt;0,ES195-$V195,0)</f>
        <v/>
      </c>
      <c r="EU195" s="68">
        <f>IF(ER195&gt;0,(ER195-EU$10)/EU$10,0)</f>
        <v/>
      </c>
      <c r="EV195" s="68" t="n"/>
      <c r="EW195" s="15">
        <f>IF(ER195&gt;0,(ER195-ER$10)/ER$10,0)</f>
        <v/>
      </c>
      <c r="EY195" s="13" t="n">
        <v>52.64</v>
      </c>
      <c r="EZ195" s="68">
        <f>IF(EY195&gt;0,((EY195-EY194)/EY194),0)</f>
        <v/>
      </c>
      <c r="FA195" s="68">
        <f>IF(EY195&gt;0,EZ195-$V195,0)</f>
        <v/>
      </c>
      <c r="FB195" s="68" t="n"/>
      <c r="FC195" s="68" t="n"/>
      <c r="FD195" s="15">
        <f>IF(EY195&gt;0,(EY195-EY$10)/EY$10,0)</f>
        <v/>
      </c>
      <c r="FF195" s="13" t="n">
        <v>62.55</v>
      </c>
      <c r="FG195" s="68">
        <f>IF(FF195&gt;0,((FF195-FF194)/FF194),0)</f>
        <v/>
      </c>
      <c r="FH195" s="68">
        <f>IF(FF195&gt;0,FG195-$V195,0)</f>
        <v/>
      </c>
      <c r="FI195" s="68">
        <f>IF(FF195&gt;0,(FF195-FI$10)/FI$10,0)</f>
        <v/>
      </c>
      <c r="FJ195" s="68" t="n"/>
      <c r="FK195" s="15">
        <f>IF(FF195&gt;0,(FF195-FF$10)/FF$10,0)</f>
        <v/>
      </c>
      <c r="FM195" s="13" t="n">
        <v>199.31</v>
      </c>
      <c r="FN195" s="68">
        <f>IF(FM195&gt;0,((FM195-FM194)/FM194),0)</f>
        <v/>
      </c>
      <c r="FO195" s="68">
        <f>IF(FM195&gt;0,FN195-$V195,0)</f>
        <v/>
      </c>
      <c r="FP195" s="68">
        <f>IF(FM195&gt;0,(FM195-FP$10)/FP$10,0)</f>
        <v/>
      </c>
      <c r="FQ195" s="68" t="n"/>
      <c r="FR195" s="15">
        <f>IF(FM195&gt;0,(FM195-FM$10)/FM$10,0)</f>
        <v/>
      </c>
      <c r="FT195" s="13" t="n">
        <v>93.59</v>
      </c>
      <c r="FU195" s="68">
        <f>IF(FT195&gt;0,((FT195-FT194)/FT194),0)</f>
        <v/>
      </c>
      <c r="FV195" s="68">
        <f>IF(FT195&gt;0,FU195-$V195,0)</f>
        <v/>
      </c>
      <c r="FW195" s="68">
        <f>IF(FT195&gt;0,(FT195-FW$10)/FW$10,0)</f>
        <v/>
      </c>
      <c r="FX195" s="68" t="n"/>
      <c r="FY195" s="15">
        <f>IF(FT195&gt;0,(FT195-FT$10)/FT$10,0)</f>
        <v/>
      </c>
      <c r="GA195" s="13" t="n">
        <v>18.44</v>
      </c>
      <c r="GB195" s="68">
        <f>IF(GA195&gt;0,((GA195-GA194)/GA194),0)</f>
        <v/>
      </c>
      <c r="GC195" s="68">
        <f>IF(GA195&gt;0,GB195-$V195,0)</f>
        <v/>
      </c>
      <c r="GD195" s="68" t="n"/>
      <c r="GE195" s="68" t="n"/>
      <c r="GF195" s="15">
        <f>IF(GA195&gt;0,(GA195-GA$10)/GA$10,0)</f>
        <v/>
      </c>
      <c r="GG195" s="18" t="n"/>
      <c r="GH195" s="13" t="n">
        <v>21.97</v>
      </c>
      <c r="GI195" s="68">
        <f>IF(GH195&gt;0,((GH195-GH194)/GH194),0)</f>
        <v/>
      </c>
      <c r="GJ195" s="68">
        <f>IF(GH195&gt;0,GI195-$V195,0)</f>
        <v/>
      </c>
      <c r="GK195" s="68">
        <f>IF(GH195&gt;0,(GH195-GK$10)/GK$10,0)</f>
        <v/>
      </c>
      <c r="GL195" s="68" t="n"/>
      <c r="GM195" s="15">
        <f>IF(GH195&gt;0,(GH195-GH$10)/GH$10,0)</f>
        <v/>
      </c>
      <c r="GO195" s="13" t="n">
        <v>26.94</v>
      </c>
      <c r="GP195" s="68">
        <f>IF(GO195&gt;0,((GO195-GO194)/GO194),0)</f>
        <v/>
      </c>
      <c r="GQ195" s="68">
        <f>IF(GO195&gt;0,GP195-$V195,0)</f>
        <v/>
      </c>
      <c r="GR195" s="68" t="n"/>
      <c r="GS195" s="68" t="n"/>
      <c r="GT195" s="15">
        <f>IF(GO195&gt;0,(GO195-GO$10)/GO$10,0)</f>
        <v/>
      </c>
      <c r="GV195" s="13" t="n">
        <v>16.91</v>
      </c>
      <c r="GW195" s="68">
        <f>IF(GV195&gt;0,((GV195-GV194)/GV194),0)</f>
        <v/>
      </c>
      <c r="GX195" s="68">
        <f>IF(GV195&gt;0,GW195-$V195,0)</f>
        <v/>
      </c>
      <c r="GY195" s="68">
        <f>IF(GV195&gt;0,(GV195-GY$10)/GY$10,0)</f>
        <v/>
      </c>
      <c r="GZ195" s="68" t="n"/>
      <c r="HA195" s="15">
        <f>IF(GV195&gt;0,(GV195-GV$10)/GV$10,0)</f>
        <v/>
      </c>
      <c r="HD195" s="13" t="n">
        <v>443.21</v>
      </c>
      <c r="HE195" s="68">
        <f>IF(HD195&gt;0,((HD195-HD194)/HD194),0)</f>
        <v/>
      </c>
      <c r="HF195" s="68">
        <f>IF(HD195&gt;0,HE195-$V195,0)</f>
        <v/>
      </c>
      <c r="HG195" s="68">
        <f>IF(HD195&gt;0,(HD195-HG$10)/HG$10,0)</f>
        <v/>
      </c>
      <c r="HH195" s="68" t="n"/>
      <c r="HI195" s="15">
        <f>IF(HD195&gt;0,(HD195-HD$10)/HD$10,0)</f>
        <v/>
      </c>
      <c r="HK195" s="13" t="n">
        <v>88.08</v>
      </c>
      <c r="HL195" s="68">
        <f>IF(HK195&gt;0,((HK195-HK194)/HK194),0)</f>
        <v/>
      </c>
      <c r="HM195" s="68">
        <f>IF(HK195&gt;0,HL195-$V195,0)</f>
        <v/>
      </c>
      <c r="HN195" s="68">
        <f>IF(HK195&gt;0,(HK195-HN$10)/HN$10,0)</f>
        <v/>
      </c>
      <c r="HO195" s="68" t="n"/>
      <c r="HP195" s="15">
        <f>IF(HK195&gt;0,(HK195-HK$10)/HK$10,0)</f>
        <v/>
      </c>
      <c r="HR195" s="13" t="n">
        <v>114.22</v>
      </c>
      <c r="HS195" s="68">
        <f>IF(HR195&gt;0,((HR195-HR194)/HR194),0)</f>
        <v/>
      </c>
      <c r="HT195" s="68">
        <f>IF(HR195&gt;0,HS195-$V195,0)</f>
        <v/>
      </c>
      <c r="HU195" s="68">
        <f>IF(HR195&gt;0,(HR195-HU$10)/HU$10,0)</f>
        <v/>
      </c>
      <c r="HV195" s="68" t="n"/>
      <c r="HW195" s="15">
        <f>IF(HR195&gt;0,(HR195-HR$10)/HR$10,0)</f>
        <v/>
      </c>
      <c r="HY195" s="13" t="n">
        <v>181.85</v>
      </c>
      <c r="HZ195" s="68">
        <f>IF(HY195&gt;0,((HY195-HY194)/HY194),0)</f>
        <v/>
      </c>
      <c r="IA195" s="68">
        <f>IF(HY195&gt;0,HZ195-$V195,0)</f>
        <v/>
      </c>
      <c r="IB195" s="68">
        <f>IF(HY195&gt;0,(HY195-IB$10)/IB$10,0)</f>
        <v/>
      </c>
      <c r="IC195" s="68" t="n"/>
      <c r="ID195" s="15">
        <f>IF(HY195&gt;0,(HY195-HY$10)/HY$10,0)</f>
        <v/>
      </c>
      <c r="IF195" s="13" t="n">
        <v>327.9</v>
      </c>
      <c r="IG195" s="68">
        <f>IF(IF195&gt;0,((IF195-IF194)/IF194),0)</f>
        <v/>
      </c>
      <c r="IH195" s="68">
        <f>IF(IF195&gt;0,IG195-$V195,0)</f>
        <v/>
      </c>
      <c r="II195" s="68">
        <f>IF(IF195&gt;0,(IF195-II$10)/II$10,0)</f>
        <v/>
      </c>
      <c r="IJ195" s="68" t="n"/>
      <c r="IK195" s="15">
        <f>IF(IF195&gt;0,(IF195-IF$10)/IF$10,0)</f>
        <v/>
      </c>
      <c r="IM195" s="13" t="n">
        <v>279.53</v>
      </c>
      <c r="IN195" s="68">
        <f>IF(IM195&gt;0,((IM195-IM194)/IM194),0)</f>
        <v/>
      </c>
      <c r="IO195" s="68">
        <f>IF(IM195&gt;0,IN195-$V195,0)</f>
        <v/>
      </c>
      <c r="IP195" s="68">
        <f>IF(IM195&gt;0,(IM195-IP$10)/IP$10,0)</f>
        <v/>
      </c>
      <c r="IQ195" s="68" t="n"/>
      <c r="IR195" s="15">
        <f>IF(IM195&gt;0,(IM195-IM$10)/IM$10,0)</f>
        <v/>
      </c>
      <c r="IT195" s="13" t="n">
        <v>84.45999999999999</v>
      </c>
      <c r="IU195" s="68">
        <f>IF(IT195&gt;0,((IT195-IT194)/IT194),0)</f>
        <v/>
      </c>
      <c r="IV195" s="68">
        <f>IF(IT195&gt;0,IU195-$V195,0)</f>
        <v/>
      </c>
      <c r="IW195" s="68">
        <f>IF(IT195&gt;0,(IT195-IW$10)/IW$10,0)</f>
        <v/>
      </c>
      <c r="IX195" s="68" t="n"/>
      <c r="IY195" s="15">
        <f>IF(IT195&gt;0,(IT195-IT$10)/IT$10,0)</f>
        <v/>
      </c>
      <c r="JA195" s="13" t="n">
        <v>743.4</v>
      </c>
      <c r="JB195" s="68">
        <f>IF(JA195&gt;0,((JA195-JA194)/JA194),0)</f>
        <v/>
      </c>
      <c r="JC195" s="68">
        <f>IF(JA195&gt;0,JB195-$V195,0)</f>
        <v/>
      </c>
      <c r="JD195" s="68">
        <f>IF(JA195&gt;0,(JA195-JD$10)/JD$10,0)</f>
        <v/>
      </c>
      <c r="JE195" s="68" t="n"/>
      <c r="JF195" s="15">
        <f>IF(JA195&gt;0,(JA195-JA$10)/JA$10,0)</f>
        <v/>
      </c>
      <c r="JH195" s="13" t="n">
        <v>514.6</v>
      </c>
      <c r="JI195" s="68">
        <f>IF(JH195&gt;0,((JH195-JH194)/JH194),0)</f>
        <v/>
      </c>
      <c r="JJ195" s="68">
        <f>IF(JH195&gt;0,JI195-$V195,0)</f>
        <v/>
      </c>
      <c r="JK195" s="68">
        <f>IF(JH195&gt;0,(JH195-JK$10)/JK$10,0)</f>
        <v/>
      </c>
      <c r="JL195" s="68" t="n"/>
      <c r="JM195" s="15">
        <f>IF(JH195&gt;0,(JH195-JH$10)/JH$10,0)</f>
        <v/>
      </c>
      <c r="JO195" s="13" t="n">
        <v>34.19</v>
      </c>
      <c r="JP195" s="68">
        <f>IF(JO195&gt;0,((JO195-JO194)/JO194),0)</f>
        <v/>
      </c>
      <c r="JQ195" s="68">
        <f>IF(JO195&gt;0,JP195-$V195,0)</f>
        <v/>
      </c>
      <c r="JR195" s="68">
        <f>IF(JO195&gt;0,(JO195-JR$10)/JR$10,0)</f>
        <v/>
      </c>
      <c r="JS195" s="68" t="n"/>
      <c r="JT195" s="15">
        <f>IF(JO195&gt;0,(JO195-JO$10)/JO$10,0)</f>
        <v/>
      </c>
      <c r="JV195" s="13" t="n">
        <v>2.79</v>
      </c>
      <c r="JW195" s="68">
        <f>IF(JV195&gt;0,((JV195-JV194)/JV194),0)</f>
        <v/>
      </c>
      <c r="JX195" s="68">
        <f>IF(JV195&gt;0,JW195-$V195,0)</f>
        <v/>
      </c>
      <c r="JY195" s="68">
        <f>IF(JV195&gt;0,(JV195-JY$10)/JY$10,0)</f>
        <v/>
      </c>
      <c r="JZ195" s="68" t="n"/>
      <c r="KA195" s="15">
        <f>IF(JV195&gt;0,(JV195-JV$10)/JV$10,0)</f>
        <v/>
      </c>
      <c r="KC195" s="13" t="n">
        <v>24.34</v>
      </c>
      <c r="KD195" s="68">
        <f>IF(KC195&gt;0,((KC195-KC194)/KC194),0)</f>
        <v/>
      </c>
      <c r="KE195" s="68">
        <f>IF(KC195&gt;0,KD195-$V195,0)</f>
        <v/>
      </c>
      <c r="KF195" s="68">
        <f>IF(KC195&gt;0,(KC195-KF$10)/KF$10,0)</f>
        <v/>
      </c>
      <c r="KG195" s="68" t="n"/>
      <c r="KH195" s="15">
        <f>IF(KC195&gt;0,(KC195-KC$10)/KC$10,0)</f>
        <v/>
      </c>
      <c r="KI195" s="18" t="n"/>
      <c r="KJ195" s="13" t="n">
        <v>146.01</v>
      </c>
      <c r="KK195" s="68">
        <f>IF(KJ195&gt;0,((KJ195-KJ194)/KJ194),0)</f>
        <v/>
      </c>
      <c r="KL195" s="68">
        <f>IF(KJ195&gt;0,KK195-$V195,0)</f>
        <v/>
      </c>
      <c r="KM195" s="68">
        <f>IF(KJ195&gt;0,(KJ195-KM$10)/KM$10,0)</f>
        <v/>
      </c>
      <c r="KN195" s="68" t="n"/>
      <c r="KO195" s="15">
        <f>IF(KJ195&gt;0,(KJ195-KJ$10)/KJ$10,0)</f>
        <v/>
      </c>
      <c r="KQ195" s="13" t="n">
        <v>2.232</v>
      </c>
      <c r="KR195" s="68">
        <f>IF(KQ195&gt;0,((KQ195-KQ194)/KQ194),0)</f>
        <v/>
      </c>
      <c r="KS195" s="68">
        <f>IF(KQ195&gt;0,KR195-$V195,0)</f>
        <v/>
      </c>
      <c r="KT195" s="68">
        <f>IF(KQ195&gt;0,(KQ195-KT$10)/KT$10,0)</f>
        <v/>
      </c>
      <c r="KU195" s="68" t="n"/>
      <c r="KV195" s="15">
        <f>IF(KQ195&gt;0,(KQ195-KQ$10)/KQ$10,0)</f>
        <v/>
      </c>
      <c r="KW195" s="18" t="n"/>
      <c r="KX195" s="13" t="n">
        <v>53.73</v>
      </c>
      <c r="KY195" s="68">
        <f>IF(KX195&gt;0,((KX195-KX194)/KX194),0)</f>
        <v/>
      </c>
      <c r="KZ195" s="68">
        <f>IF(KX195&gt;0,KY195-$V195,0)</f>
        <v/>
      </c>
      <c r="LA195" s="68">
        <f>IF(KX195&gt;0,(KX195-LA$10)/LA$10,0)</f>
        <v/>
      </c>
      <c r="LB195" s="68" t="n"/>
      <c r="LC195" s="15">
        <f>IF(KX195&gt;0,(KX195-KX$10)/KX$10,0)</f>
        <v/>
      </c>
      <c r="LD195" s="18" t="n"/>
      <c r="LE195" s="13" t="n">
        <v>54.46</v>
      </c>
      <c r="LF195" s="68">
        <f>IF(LE195&gt;0,((LE195-LE194)/LE194),0)</f>
        <v/>
      </c>
      <c r="LG195" s="68">
        <f>IF(LE195&gt;0,LF195-$V195,0)</f>
        <v/>
      </c>
      <c r="LH195" s="68">
        <f>IF(LE195&gt;0,(LE195-LH$10)/LH$10,0)</f>
        <v/>
      </c>
      <c r="LI195" s="68" t="n"/>
      <c r="LJ195" s="15">
        <f>IF(LE195&gt;0,(LE195-LE$10)/LE$10,0)</f>
        <v/>
      </c>
      <c r="LL195" s="13" t="n">
        <v>166.77</v>
      </c>
      <c r="LM195" s="68">
        <f>IF(LL195&gt;0,((LL195-LL194)/LL194),0)</f>
        <v/>
      </c>
      <c r="LN195" s="68">
        <f>IF(LL195&gt;0,LM195-$V195,0)</f>
        <v/>
      </c>
      <c r="LO195" s="68">
        <f>IF(LL195&gt;0,(LL195-LO$10)/LO$10,0)</f>
        <v/>
      </c>
      <c r="LP195" s="68" t="n"/>
      <c r="LQ195" s="15">
        <f>IF(LL195&gt;0,(LL195-LL$10)/LL$10,0)</f>
        <v/>
      </c>
      <c r="LS195" s="13" t="n">
        <v>24.37</v>
      </c>
      <c r="LT195" s="68">
        <f>IF(LS195&gt;0,((LS195-LS194)/LS194),0)</f>
        <v/>
      </c>
      <c r="LU195" s="68">
        <f>IF(LS195&gt;0,LT195-$V195,0)</f>
        <v/>
      </c>
      <c r="LV195" s="68" t="n"/>
      <c r="LW195" s="68" t="n"/>
      <c r="LX195" s="15">
        <f>IF(LS195&gt;0,(LS195-LS$10)/LS$10,0)</f>
        <v/>
      </c>
      <c r="LZ195" s="13" t="n">
        <v>19.97</v>
      </c>
      <c r="MA195" s="68">
        <f>IF(LZ195&gt;0,((LZ195-LZ194)/LZ194),0)</f>
        <v/>
      </c>
      <c r="MB195" s="68">
        <f>IF(LZ195&gt;0,MA195-$V195,0)</f>
        <v/>
      </c>
      <c r="MC195" s="68">
        <f>IF(LZ195&gt;0,(LZ195-MC$10)/MC$10,0)</f>
        <v/>
      </c>
      <c r="MD195" s="68" t="n"/>
      <c r="ME195" s="15">
        <f>IF(LZ195&gt;0,(LZ195-LZ$10)/LZ$10,0)</f>
        <v/>
      </c>
      <c r="MG195" s="13" t="n">
        <v>116.51</v>
      </c>
      <c r="MH195" s="68">
        <f>IF(MG195&gt;0,((MG195-MG194)/MG194),0)</f>
        <v/>
      </c>
      <c r="MI195" s="68">
        <f>IF(MG195&gt;0,MH195-$V195,0)</f>
        <v/>
      </c>
      <c r="MJ195" s="68">
        <f>IF(MG195&gt;0,(MG195-MJ$10)/MJ$10,0)</f>
        <v/>
      </c>
      <c r="MK195" s="68" t="n"/>
      <c r="ML195" s="15">
        <f>IF(MG195&gt;0,(MG195-MG$10)/MG$10,0)</f>
        <v/>
      </c>
      <c r="MN195" s="13" t="n">
        <v>181.96</v>
      </c>
      <c r="MO195" s="68">
        <f>IF(MN195&gt;0,((MN195-MN194)/MN194),0)</f>
        <v/>
      </c>
      <c r="MP195" s="68">
        <f>IF(MN195&gt;0,MO195-$V195,0)</f>
        <v/>
      </c>
      <c r="MQ195" s="68">
        <f>IF(MN195&gt;0,(MN195-MQ$10)/MQ$10,0)</f>
        <v/>
      </c>
      <c r="MR195" s="68" t="n"/>
      <c r="MS195" s="15">
        <f>IF(MN195&gt;0,(MN195-MN$10)/MN$10,0)</f>
        <v/>
      </c>
      <c r="MU195" s="13" t="n">
        <v>20.6</v>
      </c>
      <c r="MV195" s="68">
        <f>IF(MU195&gt;0,((MU195-MU194)/MU194),0)</f>
        <v/>
      </c>
      <c r="MW195" s="68">
        <f>IF(MU195&gt;0,MV195-$V195,0)</f>
        <v/>
      </c>
      <c r="MX195" s="68">
        <f>IF(MU195&gt;0,(MU195-MX$10)/MX$10,0)</f>
        <v/>
      </c>
      <c r="MY195" s="68" t="n"/>
      <c r="MZ195" s="15">
        <f>IF(MU195&gt;0,(MU195-MU$10)/MU$10,0)</f>
        <v/>
      </c>
      <c r="NB195" s="13" t="n">
        <v>293.63</v>
      </c>
      <c r="NC195" s="68">
        <f>IF(NB195&gt;0,((NB195-NB194)/NB194),0)</f>
        <v/>
      </c>
      <c r="ND195" s="68">
        <f>IF(NB195&gt;0,NC195-$V195,0)</f>
        <v/>
      </c>
      <c r="NE195" s="68">
        <f>IF(NB195&gt;0,(NB195-NE$10)/NE$10,0)</f>
        <v/>
      </c>
      <c r="NF195" s="68" t="n"/>
      <c r="NG195" s="15">
        <f>IF(NB195&gt;0,(NB195-NB$10)/NB$10,0)</f>
        <v/>
      </c>
      <c r="NI195" s="13" t="n">
        <v>11.89</v>
      </c>
      <c r="NJ195" s="68">
        <f>IF(NI195&gt;0,((NI195-NI194)/NI194),0)</f>
        <v/>
      </c>
      <c r="NK195" s="68">
        <f>IF(NI195&gt;0,NJ195-$V195,0)</f>
        <v/>
      </c>
      <c r="NL195" s="68">
        <f>IF(NI195&gt;0,(NI195-NL$10)/NL$10,0)</f>
        <v/>
      </c>
      <c r="NM195" s="68" t="n"/>
      <c r="NN195" s="15">
        <f>IF(NI195&gt;0,(NI195-NI$10)/NI$10,0)</f>
        <v/>
      </c>
      <c r="NP195" s="13" t="n">
        <v>602.4299999999999</v>
      </c>
      <c r="NQ195" s="68">
        <f>IF(NP195&gt;0,((NP195-NP194)/NP194),0)</f>
        <v/>
      </c>
      <c r="NR195" s="68">
        <f>IF(NP195&gt;0,NQ195-$V195,0)</f>
        <v/>
      </c>
      <c r="NS195" s="68">
        <f>IF(NP195&gt;0,(NP195-NS$10)/NS$10,0)</f>
        <v/>
      </c>
      <c r="NT195" s="68" t="n"/>
      <c r="NU195" s="15">
        <f>IF(NP195&gt;0,(NP195-NP$10)/NP$10,0)</f>
        <v/>
      </c>
      <c r="NW195" s="13" t="n">
        <v>244.05</v>
      </c>
      <c r="NX195" s="68">
        <f>IF(NW195&gt;0,((NW195-NW194)/NW194),0)</f>
        <v/>
      </c>
      <c r="NY195" s="68">
        <f>IF(NW195&gt;0,NX195-$V195,0)</f>
        <v/>
      </c>
      <c r="NZ195" s="68">
        <f>IF(NW195&gt;0,(NW195-NZ$10)/NZ$10,0)</f>
        <v/>
      </c>
      <c r="OA195" s="68" t="n"/>
      <c r="OB195" s="15">
        <f>IF(NW195&gt;0,(NW195-NW$10)/NW$10,0)</f>
        <v/>
      </c>
      <c r="OD195" s="13" t="n">
        <v>3.39</v>
      </c>
      <c r="OE195" s="68">
        <f>IF(OD195&gt;0,((OD195-OD194)/OD194),0)</f>
        <v/>
      </c>
      <c r="OF195" s="68">
        <f>IF(OD195&gt;0,OE195-$V195,0)</f>
        <v/>
      </c>
      <c r="OG195" s="68">
        <f>IF(OD195&gt;0,(OD195-OG$10)/OG$10,0)</f>
        <v/>
      </c>
      <c r="OH195" s="68" t="n"/>
      <c r="OI195" s="15">
        <f>IF(OD195&gt;0,(OD195-OD$10)/OD$10,0)</f>
        <v/>
      </c>
      <c r="OK195" s="13" t="n">
        <v>315.62</v>
      </c>
      <c r="OL195" s="68">
        <f>IF(OK195&gt;0,((OK195-OK194)/OK194),0)</f>
        <v/>
      </c>
      <c r="OM195" s="68">
        <f>IF(OK195&gt;0,OL195-$V195,0)</f>
        <v/>
      </c>
      <c r="ON195" s="68">
        <f>IF(OK195&gt;0,(OK195-ON$10)/ON$10,0)</f>
        <v/>
      </c>
      <c r="OO195" s="68" t="n"/>
      <c r="OP195" s="15">
        <f>IF(OK195&gt;0,(OK195-OK$10)/OK$10,0)</f>
        <v/>
      </c>
      <c r="OR195" s="13" t="n">
        <v>6.47</v>
      </c>
      <c r="OS195" s="68">
        <f>IF(OR195&gt;0,((OR195-OR194)/OR194),0)</f>
        <v/>
      </c>
      <c r="OT195" s="68">
        <f>IF(OR195&gt;0,OS195-$V195,0)</f>
        <v/>
      </c>
      <c r="OU195" s="68">
        <f>IF(OR195&gt;0,(OR195-OU$10)/OU$10,0)</f>
        <v/>
      </c>
      <c r="OV195" s="68" t="n"/>
      <c r="OW195" s="15">
        <f>IF(OR195&gt;0,(OR195-OR$10)/OR$10,0)</f>
        <v/>
      </c>
      <c r="OY195" s="13" t="n">
        <v>163.63</v>
      </c>
      <c r="OZ195" s="68">
        <f>IF(OY195&gt;0,((OY195-OY194)/OY194),0)</f>
        <v/>
      </c>
      <c r="PA195" s="68">
        <f>IF(OY195&gt;0,OZ195-$V195,0)</f>
        <v/>
      </c>
      <c r="PB195" s="68">
        <f>IF(OY195&gt;0,(OY195-PB$10)/PB$10,0)</f>
        <v/>
      </c>
      <c r="PC195" s="68" t="n"/>
      <c r="PD195" s="15">
        <f>IF(OY195&gt;0,(OY195-OY$10)/OY$10,0)</f>
        <v/>
      </c>
      <c r="PE195" s="18" t="n"/>
      <c r="PF195" s="13" t="n">
        <v>296.95</v>
      </c>
      <c r="PG195" s="68">
        <f>IF(PF195&gt;0,((PF195-PF194)/PF194),0)</f>
        <v/>
      </c>
      <c r="PH195" s="68">
        <f>IF(PF195&gt;0,PG195-$V195,0)</f>
        <v/>
      </c>
      <c r="PI195" s="68">
        <f>IF(PF195&gt;0,(PF195-PI$10)/PI$10,0)</f>
        <v/>
      </c>
      <c r="PJ195" s="68" t="n"/>
      <c r="PK195" s="15">
        <f>IF(PF195&gt;0,(PF195-PF$10)/PF$10,0)</f>
        <v/>
      </c>
      <c r="PM195" s="13" t="n"/>
      <c r="PN195" s="68">
        <f>IF(PM195&gt;0,((PM195-PM194)/PM194),0)</f>
        <v/>
      </c>
      <c r="PO195" s="68">
        <f>PN195-$V195</f>
        <v/>
      </c>
      <c r="PP195" s="68">
        <f>IF(PM195&gt;0,(PM195-PP$10)/PP$10,0)</f>
        <v/>
      </c>
      <c r="PQ195" s="68" t="n"/>
      <c r="PR195" s="15">
        <f>IF(PM195&gt;0,(PM195-PM$10)/PM$10,0)</f>
        <v/>
      </c>
      <c r="PT195" s="13" t="n">
        <v>16.52</v>
      </c>
      <c r="PU195" s="68">
        <f>IF(PT195&gt;0,((PT195-PT194)/PT194),0)</f>
        <v/>
      </c>
      <c r="PV195" s="68">
        <f>IF(PT195&gt;0,PU195-$V195,0)</f>
        <v/>
      </c>
      <c r="PW195" s="68">
        <f>IF(PT195&gt;0,(PT195-PW$10)/PW$10,0)</f>
        <v/>
      </c>
      <c r="PX195" s="68" t="n"/>
      <c r="PY195" s="15">
        <f>IF(PT195&gt;0,(PT195-PT$10)/PT$10,0)</f>
        <v/>
      </c>
      <c r="QA195" s="13" t="n">
        <v>347.92</v>
      </c>
      <c r="QB195" s="68">
        <f>IF(QA195&gt;0,((QA195-QA194)/QA194),0)</f>
        <v/>
      </c>
      <c r="QC195" s="68">
        <f>IF(QA195&gt;0,QB195-$V195,0)</f>
        <v/>
      </c>
      <c r="QD195" s="68">
        <f>IF(QA195&gt;0,(QA195-QD$10)/QD$10,0)</f>
        <v/>
      </c>
      <c r="QE195" s="68" t="n"/>
      <c r="QF195" s="15">
        <f>IF(QA195&gt;0,(QA195-QA$10)/QA$10,0)</f>
        <v/>
      </c>
      <c r="QH195" s="13" t="n">
        <v>1.824</v>
      </c>
      <c r="QI195" s="68">
        <f>IF(QH195&gt;0,((QH195-QH194)/QH194),0)</f>
        <v/>
      </c>
      <c r="QJ195" s="68">
        <f>IF(QH195&gt;0,QI195-$V195,0)</f>
        <v/>
      </c>
      <c r="QK195" s="68">
        <f>IF(QH195&gt;0,(QH195-QK$10)/QK$10,0)</f>
        <v/>
      </c>
      <c r="QL195" s="68" t="n"/>
      <c r="QM195" s="15">
        <f>IF(QH195&gt;0,(QH195-QH$10)/QH$10,0)</f>
        <v/>
      </c>
      <c r="QO195" s="13" t="n">
        <v>17.54</v>
      </c>
      <c r="QP195" s="68">
        <f>IF(QO195&gt;0,((QO195-QO194)/QO194),0)</f>
        <v/>
      </c>
      <c r="QQ195" s="68">
        <f>IF(QO195&gt;0,QP195-$V195,0)</f>
        <v/>
      </c>
      <c r="QR195" s="68">
        <f>IF(QO195&gt;0,(QO195-QR$10)/QR$10,0)</f>
        <v/>
      </c>
      <c r="QS195" s="68" t="n"/>
      <c r="QT195" s="15">
        <f>IF(QO195&gt;0,(QO195-QO$10)/QO$10,0)</f>
        <v/>
      </c>
      <c r="QV195" s="13" t="n">
        <v>2.968</v>
      </c>
      <c r="QW195" s="68">
        <f>IF(QV195&gt;0,((QV195-QV194)/QV194),0)</f>
        <v/>
      </c>
      <c r="QX195" s="68">
        <f>IF(QV195&gt;0,QW195-$V195,0)</f>
        <v/>
      </c>
      <c r="QY195" s="68">
        <f>IF(QV195&gt;0,(QV195-QY$10)/QY$10,0)</f>
        <v/>
      </c>
      <c r="QZ195" s="68" t="n"/>
      <c r="RA195" s="15">
        <f>IF(QV195&gt;0,(QV195-QV$10)/QV$10,0)</f>
        <v/>
      </c>
      <c r="RC195" s="13" t="n">
        <v>57.75</v>
      </c>
      <c r="RD195" s="68">
        <f>IF(RC195&gt;0,((RC195-RC194)/RC194),0)</f>
        <v/>
      </c>
      <c r="RE195" s="68">
        <f>IF(RC195&gt;0,RD195-$V195,0)</f>
        <v/>
      </c>
      <c r="RF195" s="68">
        <f>IF(RC195&gt;0,(RC195-RF$10)/RF$10,0)</f>
        <v/>
      </c>
      <c r="RG195" s="68" t="n"/>
      <c r="RH195" s="15">
        <f>IF(RC195&gt;0,(RC195-RC$10)/RC$10,0)</f>
        <v/>
      </c>
      <c r="RJ195" s="13" t="n">
        <v>273.23</v>
      </c>
      <c r="RK195" s="68">
        <f>IF(RJ195&gt;0,((RJ195-RJ194)/RJ194),0)</f>
        <v/>
      </c>
      <c r="RL195" s="68">
        <f>RK195-$V195</f>
        <v/>
      </c>
      <c r="RM195" s="68">
        <f>IF(RJ195&gt;0,(RJ195-RM$10)/RM$10,0)</f>
        <v/>
      </c>
      <c r="RN195" s="68" t="n"/>
      <c r="RO195" s="15">
        <f>IF(RJ195&gt;0,(RJ195-RJ$10)/RJ$10,0)</f>
        <v/>
      </c>
      <c r="RQ195" s="13" t="n">
        <v>26.81</v>
      </c>
      <c r="RR195" s="68">
        <f>IF(RQ195&gt;0,((RQ195-RQ194)/RQ194),0)</f>
        <v/>
      </c>
      <c r="RS195" s="68">
        <f>RR195-$V195</f>
        <v/>
      </c>
      <c r="RT195" s="68">
        <f>IF(RQ195&gt;0,(RQ195-RT$10)/RT$10,0)</f>
        <v/>
      </c>
      <c r="RU195" s="68" t="n"/>
      <c r="RV195" s="15">
        <f>IF(RQ195&gt;0,(RQ195-RQ$10)/RQ$10,0)</f>
        <v/>
      </c>
      <c r="RX195" s="13" t="n">
        <v>178.86</v>
      </c>
      <c r="RY195" s="68">
        <f>IF(RX195&gt;0,((RX195-RX194)/RX194),0)</f>
        <v/>
      </c>
      <c r="RZ195" s="68">
        <f>RY195-$V195</f>
        <v/>
      </c>
      <c r="SA195" s="68">
        <f>IF(RX195&gt;0,(RX195-SA$10)/SA$10,0)</f>
        <v/>
      </c>
      <c r="SB195" s="68" t="n"/>
      <c r="SC195" s="15">
        <f>IF(RX195&gt;0,(RX195-RX$10)/RX$10,0)</f>
        <v/>
      </c>
      <c r="SE195" s="13" t="n">
        <v>29.65</v>
      </c>
      <c r="SF195" s="68">
        <f>IF(SE195&gt;0,((SE195-SE194)/SE194),0)</f>
        <v/>
      </c>
      <c r="SG195" s="68">
        <f>SF195-$V195</f>
        <v/>
      </c>
      <c r="SH195" s="68">
        <f>IF(SE195&gt;0,(SE195-SH$10)/SH$10,0)</f>
        <v/>
      </c>
      <c r="SI195" s="68" t="n"/>
      <c r="SJ195" s="15">
        <f>IF(SE195&gt;0,(SE195-SE$10)/SE$10,0)</f>
        <v/>
      </c>
      <c r="SL195" s="13" t="n">
        <v>3.01</v>
      </c>
      <c r="SM195" s="68">
        <f>IF(SL195&gt;0,((SL195-SL194)/SL194),0)</f>
        <v/>
      </c>
      <c r="SN195" s="68">
        <f>SM195-$V195</f>
        <v/>
      </c>
      <c r="SO195" s="68">
        <f>IF(SL195&gt;0,(SL195-SO$10)/SO$10,0)</f>
        <v/>
      </c>
      <c r="SP195" s="68" t="n"/>
      <c r="SQ195" s="15">
        <f>IF(SL195&gt;0,(SL195-SL$10)/SL$10,0)</f>
        <v/>
      </c>
      <c r="SS195" s="13" t="n">
        <v>25.31</v>
      </c>
      <c r="ST195" s="68">
        <f>IF(SS195&gt;0,((SS195-SS194)/SS194),0)</f>
        <v/>
      </c>
      <c r="SU195" s="68">
        <f>ST195-$V195</f>
        <v/>
      </c>
      <c r="SV195" s="68">
        <f>IF(SS195&gt;0,(SS195-SV$10)/SV$10,0)</f>
        <v/>
      </c>
      <c r="SW195" s="68" t="n"/>
      <c r="SX195" s="15">
        <f>IF(SS195&gt;0,(SS195-SS$10)/SS$10,0)</f>
        <v/>
      </c>
      <c r="SZ195" s="13" t="n">
        <v>68.18000000000001</v>
      </c>
      <c r="TA195" s="68">
        <f>IF(SZ195&gt;0,((SZ195-SZ194)/SZ194),0)</f>
        <v/>
      </c>
      <c r="TB195" s="68">
        <f>TA195-$V195</f>
        <v/>
      </c>
      <c r="TC195" s="68">
        <f>IF(SZ195&gt;0,(SZ195-TC$10)/TC$10,0)</f>
        <v/>
      </c>
      <c r="TD195" s="68" t="n"/>
      <c r="TE195" s="15">
        <f>IF(SZ195&gt;0,(SZ195-SZ$10)/SZ$10,0)</f>
        <v/>
      </c>
      <c r="TG195" s="587" t="n">
        <v>0.2641</v>
      </c>
      <c r="TH195" s="68">
        <f>IF(TG195&gt;0,((TG195-TG194)/TG194),0)</f>
        <v/>
      </c>
      <c r="TI195" s="68">
        <f>TH195-$V195</f>
        <v/>
      </c>
      <c r="TJ195" s="68">
        <f>IF(TG195&gt;0,(TG195-TJ$10)/TJ$10,0)</f>
        <v/>
      </c>
      <c r="TK195" s="68" t="n"/>
      <c r="TL195" s="15">
        <f>IF(TG195&gt;0,(TG195-TG$10)/TG$10,0)</f>
        <v/>
      </c>
      <c r="TN195" s="13" t="n">
        <v>103.08</v>
      </c>
      <c r="TO195" s="68">
        <f>IF(TN195&gt;0,((TN195-TN194)/TN194),0)</f>
        <v/>
      </c>
      <c r="TP195" s="68">
        <f>TO195-$V195</f>
        <v/>
      </c>
      <c r="TQ195" s="68">
        <f>IF(TN195&gt;0,(TN195-TQ$10)/TQ$10,0)</f>
        <v/>
      </c>
      <c r="TR195" s="68" t="n"/>
      <c r="TS195" s="15">
        <f>IF(TN195&gt;0,(TN195-TN$10)/TN$10,0)</f>
        <v/>
      </c>
      <c r="TU195" s="587" t="n">
        <v>4.42</v>
      </c>
      <c r="TV195" s="68">
        <f>IF(TU195&gt;0,((TU195-TU194)/TU194),0)</f>
        <v/>
      </c>
      <c r="TW195" s="68">
        <f>TV195-$V195</f>
        <v/>
      </c>
      <c r="TX195" s="68">
        <f>IF(TU195&gt;0,(TU195-TX$10)/TX$10,0)</f>
        <v/>
      </c>
      <c r="TY195" s="68" t="n"/>
      <c r="TZ195" s="15">
        <f>IF(TU195&gt;0,(TU195-TU$10)/TU$10,0)</f>
        <v/>
      </c>
      <c r="UB195" s="587" t="n"/>
      <c r="UC195" s="68">
        <f>IF(UB195&gt;0,((UB195-UB194)/UB194),0)</f>
        <v/>
      </c>
      <c r="UD195" s="68">
        <f>UC195-$V195</f>
        <v/>
      </c>
      <c r="UE195" s="68">
        <f>IF(UB195&gt;0,(UB195-UE$10)/UE$10,0)</f>
        <v/>
      </c>
      <c r="UF195" s="68" t="n"/>
      <c r="UG195" s="15">
        <f>IF(UB195&gt;0,(UB195-UB$10)/UB$10,0)</f>
        <v/>
      </c>
      <c r="UI195" s="587" t="n"/>
      <c r="UJ195" s="68">
        <f>IF(UI195&gt;0,((UI195-UI194)/UI194),0)</f>
        <v/>
      </c>
      <c r="UK195" s="68">
        <f>UJ195-$V195</f>
        <v/>
      </c>
      <c r="UL195" s="68">
        <f>IF(UI195&gt;0,(UI195-UL$10)/UL$10,0)</f>
        <v/>
      </c>
      <c r="UM195" s="68" t="n"/>
      <c r="UN195" s="15">
        <f>IF(UI195&gt;0,(UI195-UI$10)/UI$10,0)</f>
        <v/>
      </c>
      <c r="UP195" s="587" t="n"/>
      <c r="UQ195" s="68">
        <f>IF(UP195&gt;0,((UP195-UP194)/UP194),0)</f>
        <v/>
      </c>
      <c r="UR195" s="68">
        <f>UQ195-$V195</f>
        <v/>
      </c>
      <c r="US195" s="68">
        <f>IF(UP195&gt;0,(UP195-US$10)/US$10,0)</f>
        <v/>
      </c>
      <c r="UT195" s="68" t="n"/>
      <c r="UU195" s="15">
        <f>IF(UP195&gt;0,(UP195-UP$10)/UP$10,0)</f>
        <v/>
      </c>
      <c r="UW195" s="587" t="n"/>
      <c r="UX195" s="68">
        <f>IF(UW195&gt;0,((UW195-UW194)/UW194),0)</f>
        <v/>
      </c>
      <c r="UY195" s="68">
        <f>UX195-$V195</f>
        <v/>
      </c>
      <c r="UZ195" s="68">
        <f>IF(UW195&gt;0,(UW195-UZ$10)/UZ$10,0)</f>
        <v/>
      </c>
      <c r="VA195" s="68" t="n"/>
      <c r="VB195" s="15">
        <f>IF(UW195&gt;0,(UW195-UW$10)/UW$10,0)</f>
        <v/>
      </c>
      <c r="VD195" s="587" t="n"/>
      <c r="VE195" s="68">
        <f>IF(VD195&gt;0,((VD195-VD194)/VD194),0)</f>
        <v/>
      </c>
      <c r="VF195" s="68">
        <f>VE195-$V195</f>
        <v/>
      </c>
      <c r="VG195" s="68">
        <f>IF(VD195&gt;0,(VD195-VG$10)/VG$10,0)</f>
        <v/>
      </c>
      <c r="VH195" s="68" t="n"/>
      <c r="VI195" s="15">
        <f>IF(VD195&gt;0,(VD195-VD$10)/VD$10,0)</f>
        <v/>
      </c>
      <c r="VM195" s="21">
        <f>IF($C195&gt;0,(($IK$5*IG195)+($GT$5*GP195)+($JM$5*JI195)+($JF$5*JB195)+($IY$5*IU195)+($IR$5*IN195)+($ID$5*HZ195)+($HW$5*HS195)+($HP$5*HL195)+($HI$5*HE195)+($GF$5*GB195)+($FY$5*FU195)+($FR$5*FN195)+($FK$5*FG195)+($FD$5*EZ195)+($EW$5*ES195)+($EP$5*EL195)+($EI$5*EE195)+($EB$5*DX195)+($DU$5*DQ195)+($DN$5*DJ195)+($DG$5*DC195)+($CZ$5*CV195)+($CS$5*CO195)+($CL$5*CH195)+($CE$5*CA195)+($BX$5*BT195)+($BQ$5*BM195)+($BJ$5*BF195)+($BC$5*AY195)+($AV$5*AR195)+($AO$5*AK195)+($AH$5*AD195)+($JT$5*JP195)+($KA$5*JW195)+($KO$5*KK195)+($PR$5*PN195)+($GM$5*GI195)+($HA$5*GW195)+($KV$5*KR195)+($KH$5*KD195)+($LC$5*KY195)+($MS$5*MO195)+($ML$5*MH195)+($ME$5*MA195)+($LX$5*LT195)+($LQ$5*LM195)+($LJ$5*LF195)+(MV195*$MZ$5)+(NC195*$NG$5)+(NJ195*$NN$5)+($OI$5*OE195)+($NU$5*NQ195)+($OB$5*NX195)+($PK$5*PG195)+($OP$5*OL195)+($OW$5*OS195)+($PD$5*OZ195)+(PU195*$PY$5)+(QB195*$QF$5)+(QI195*$QM$5)+(QP195*$QT$5)+(QW195*$RA$5)+(RD195*$RH$5)+(RK195*$RO$5)+(RR195*$RV$5)+(RY195*$SC$5)+(SF195*$SJ$5)+(SM195*$SQ$5)+(ST195*$SX$5)+(TA195*$TE$5))+(TH195*$TL$5)+(TO195*$TS$5))/$VM$5</f>
        <v/>
      </c>
      <c r="VN195" s="40" t="n"/>
      <c r="VO195" s="21">
        <f>IF($C195&gt;0,(($IK$5*II195)+($GT$5*GR195)+($JM$5*JK195)+($JF$5*JD195)+($IY$5*IW195)+($IR$5*IP195)+($ID$5*IB195)+($HW$5*HU195)+($HP$5*HN195)+($HI$5*HG195)+($GF$5*GD195)+($FY$5*FW195)+($FR$5*FP195)+($FK$5*FI195)+($FD$5*FB195)+($EW$5*EU195)+($EP$5*EN195)+($EI$5*EG195)+($EB$5*DZ195)+($DU$5*DS195)+($DN$5*DL195)+($DG$5*DE195)+($CZ$5*CX195)+($CS$5*CQ195)+($CL$5*CJ195)+($CE$5*CC195)+($BX$5*BV195)+($BQ$5*BO195)+($BJ$5*BH195)+($BC$5*BA195)+($AV$5*AT195)+($AO$5*AM195)+($AH$5*AF195)+($KO$5*KM195)+($KH$5*KF195)+($KA$5*JY195)+($JT$5*JR195)+($PR$5*PP195)+($GM$5*GK195)+($HA$5*GY195)+($KV$5*KT195)+($LC$5*LA195)+($MS$5*MQ195)+($ML$5*MJ195)+($ME$5*MC195)+($LX$5*LV195)+($LQ$5*LO195)+($LJ$5*LH195)+(MX195*$MZ$5)+(NE195*$NG$5)+(NL195*$NN$5)+($OI$5*OG195)+($NU$5*NS195)+($OB$5*NZ195)+($PD$5*PB195)+($OW$5*OU195)+($OP$5*ON195)+($PK$5*PI195)+($PY$5*PW195)+($QF$5*QD195)+($QM$5*QK195)+($QT$5*QR195)+($RA$5*QY195)+($RH$5*RF195)+($RO$5*RM195)+(RT195*$RV$5)+(SA195*$SC$5)+(SH195*$SJ$5)+(SO195*$SQ$5)+(SV195*$SX$5)+(TC195*$TE$5)+(TJ195*$TL$5)+(TQ195*$TS$5))/$VM$5,0)</f>
        <v/>
      </c>
      <c r="VP195" s="14" t="n"/>
      <c r="VQ195" s="21">
        <f>IF($C195&gt;0,(($IK$5*IK195)+($GT$5*GT195)+($JM$5*JM195)+($JF$5*JF195)+($IY$5*IY195)+($IR$5*IR195)+($ID$5*ID195)+($HW$5*HW195)+($HP$5*HP195)+($HI$5*HI195)+($GF$5*GF195)+($FY$5*FY195)+($FR$5*FR195)+($FK$5*FK195)+($FD$5*FD195)+($EW$5*EW195)+($EP$5*EP195)+($EI$5*EI195)+($EB$5*EB195)+($DU$5*DU195)+($DN$5*DN195)+($DG$5*DG195)+($CZ$5*CZ195)+($CS$5*CS195)+($CL$5*CL195)+($CE$5*CE195)+($BX$5*BX195)+($BQ$5*BQ195)+($BJ$5*BJ195)+($BC$5*BC195)+($AV$5*AV195)+($AO$5*AO195)+($AH$5*AH195)+($KO$5*KO195)+($PR$5*PR195)+($GM$5*GM195)+($HA$5*HA195)+($KH$5*KH195)+($KA$5*KA195)+($JT$5*JT195)+($KV$5*KV195)+($LC$5*LC195)+($MS$5*MS195)+($ML$5*ML195)+($ME$5*ME195)+($LX$5*LX195)+($LQ$5*LQ195)+($LJ$5*LJ195)+($OI$5*OI195)+($NU$5*NU195)+($NN$5*NN195)+($NG$5*NG195)+($MZ$5*MZ195)+(OB195*$OB$5)+($PD$5*PD195)+($OW$5*OW195)+($OP$5*OP195)+($PK$5*PK195)+(PY195*$PY$5)+(QF195*$QF$5)+(QM195*$QM$5)+(QT195*$QT$5)+(RA195*$RA$5)+(RH195*$RH$5)+(RO195*$RO$5)+(RV195*$RV$5)+(SC195*$SC$5)+(SJ195*$SJ$5)+(SQ195*$SQ$5)+(SX195*$SX$5)+(TE195*$TE$5)+(TL195*$TL$5)+(TS195*$TS$5))/$VM$5,0)</f>
        <v/>
      </c>
    </row>
    <row r="196" ht="16" customHeight="1" s="545">
      <c r="A196" s="127" t="n">
        <v>45930</v>
      </c>
      <c r="B196" s="4">
        <f>A196</f>
        <v/>
      </c>
      <c r="C196" s="13" t="n">
        <v>46397.89</v>
      </c>
      <c r="D196" s="138">
        <f>IF(C196&gt;0,C196-C195,0)</f>
        <v/>
      </c>
      <c r="E196" s="68">
        <f>IF(C196&gt;0,D196/C195,0)</f>
        <v/>
      </c>
      <c r="F196" s="15">
        <f>IF(C196&gt;0,(C196-C$10)/C$10,0)</f>
        <v/>
      </c>
      <c r="G196" s="13" t="n">
        <v>6688.46</v>
      </c>
      <c r="H196" s="138">
        <f>IF(G196&gt;0,G196-G195,0)</f>
        <v/>
      </c>
      <c r="I196" s="68">
        <f>IF(G196&gt;0,H196/G195,0)</f>
        <v/>
      </c>
      <c r="J196" s="15">
        <f>IF(G196&gt;0,(G196-G$10)/G$10,0)</f>
        <v/>
      </c>
      <c r="K196" s="13" t="n">
        <v>22660.01</v>
      </c>
      <c r="L196" s="138">
        <f>IF(K196&gt;0,K196-K195,0)</f>
        <v/>
      </c>
      <c r="M196" s="68">
        <f>IF(K196&gt;0,L196/K195,0)</f>
        <v/>
      </c>
      <c r="N196" s="15">
        <f>IF(K196&gt;0,(K196-K$10)/K$10,0)</f>
        <v/>
      </c>
      <c r="O196" s="13" t="n">
        <v>2436.48</v>
      </c>
      <c r="P196" s="138">
        <f>IF(O196&gt;0,O196-O195,0)</f>
        <v/>
      </c>
      <c r="Q196" s="68">
        <f>IF(O196&gt;0,P196/O195,0)</f>
        <v/>
      </c>
      <c r="R196" s="15">
        <f>IF(O196&gt;0,(O196-O$10)/O$10,0)</f>
        <v/>
      </c>
      <c r="S196" s="18">
        <f>IF(O196&gt;0,(((O196*0.7)*Q196)+((K196*0.9)*M196)+((G196*0.65)*I196)+((C196*0.6)*E196))/(O196+K196+G196+C196),0)</f>
        <v/>
      </c>
      <c r="T196" s="121">
        <f>IF(O196&gt;0,(S196*200)+T195,0)</f>
        <v/>
      </c>
      <c r="U196" s="121">
        <f>T196</f>
        <v/>
      </c>
      <c r="V196" s="134">
        <f>IF(T196&gt;0,(T196-T195)/T195,0)</f>
        <v/>
      </c>
      <c r="W196" s="21">
        <f>IF(T196&gt;0,(T196-T$11)/T$11,0)</f>
        <v/>
      </c>
      <c r="X196" s="18">
        <f>IF(T196&gt;0,((Q196+M196+I196+E196)/4),0)</f>
        <v/>
      </c>
      <c r="Y196" s="353" t="n">
        <v>19742.25</v>
      </c>
      <c r="Z196" s="15" t="n">
        <v>2e-06</v>
      </c>
      <c r="AA196" s="21">
        <f>Z196-$V196</f>
        <v/>
      </c>
      <c r="AC196" s="13" t="n">
        <v>258</v>
      </c>
      <c r="AD196" s="68">
        <f>IF(AC196&gt;0,((AC196-AC195)/AC195),0)</f>
        <v/>
      </c>
      <c r="AE196" s="68">
        <f>IF(AC196&gt;0,AD196-$V196,0)</f>
        <v/>
      </c>
      <c r="AF196" s="68">
        <f>IF(AC196&gt;0,(AC196-AF$10)/AF$10,0)</f>
        <v/>
      </c>
      <c r="AG196" s="68" t="n"/>
      <c r="AH196" s="15">
        <f>IF(AC196&gt;0,(AC196-AC$10)/AC$10,0)</f>
        <v/>
      </c>
      <c r="AJ196" s="13" t="n">
        <v>24.76</v>
      </c>
      <c r="AK196" s="68">
        <f>IF(AJ196&gt;0,((AJ196-AJ195)/AJ195),0)</f>
        <v/>
      </c>
      <c r="AL196" s="68">
        <f>IF(AJ196&gt;0,AK196-$V196,0)</f>
        <v/>
      </c>
      <c r="AM196" s="68">
        <f>IF(AJ196&gt;0,(AJ196-AM$10)/AM$10,0)</f>
        <v/>
      </c>
      <c r="AN196" s="68" t="n"/>
      <c r="AO196" s="15">
        <f>IF(AJ196&gt;0,(AJ196-AJ$10)/AJ$10,0)</f>
        <v/>
      </c>
      <c r="AQ196" s="13" t="n">
        <v>23.83</v>
      </c>
      <c r="AR196" s="68">
        <f>IF(AQ196&gt;0,((AQ196-AQ195)/AQ195),0)</f>
        <v/>
      </c>
      <c r="AS196" s="68">
        <f>IF(AQ196&gt;0,AR196-$V196,0)</f>
        <v/>
      </c>
      <c r="AT196" s="68">
        <f>IF(AQ196&gt;0,(AQ196-AT$10)/AT$10,0)</f>
        <v/>
      </c>
      <c r="AU196" s="68" t="n"/>
      <c r="AV196" s="15">
        <f>IF(AQ196&gt;0,(AQ196-AQ$10)/AQ$10,0)</f>
        <v/>
      </c>
      <c r="AX196" s="13" t="n">
        <v>232.96</v>
      </c>
      <c r="AY196" s="68">
        <f>IF(AX196&gt;0,((AX196-AX195)/AX195),0)</f>
        <v/>
      </c>
      <c r="AZ196" s="68">
        <f>IF(AX196&gt;0,AY196-$V196,0)</f>
        <v/>
      </c>
      <c r="BA196" s="68">
        <f>IF(AX196&gt;0,(AX196-BA$10)/BA$10,0)</f>
        <v/>
      </c>
      <c r="BB196" s="68" t="n"/>
      <c r="BC196" s="15">
        <f>IF(AX196&gt;0,(AX196-AX$10)/AX$10,0)</f>
        <v/>
      </c>
      <c r="BE196" s="13" t="n">
        <v>83.54000000000001</v>
      </c>
      <c r="BF196" s="68">
        <f>IF(BE196&gt;0,((BE196-BE195)/BE195),0)</f>
        <v/>
      </c>
      <c r="BG196" s="68">
        <f>IF(BE196&gt;0,BF196-$V196,0)</f>
        <v/>
      </c>
      <c r="BH196" s="68" t="n"/>
      <c r="BI196" s="68" t="n"/>
      <c r="BJ196" s="15">
        <f>IF(BE196&gt;0,(BE196-BE$10)/BE$10,0)</f>
        <v/>
      </c>
      <c r="BL196" s="13" t="n">
        <v>77.42</v>
      </c>
      <c r="BM196" s="68">
        <f>IF(BL196&gt;0,((BL196-BL195)/BL195),0)</f>
        <v/>
      </c>
      <c r="BN196" s="68">
        <f>IF(BL196&gt;0,BM196-$V196,0)</f>
        <v/>
      </c>
      <c r="BO196" s="68">
        <f>IF(BL196&gt;0,(BL196-BO$10)/BO$10,0)</f>
        <v/>
      </c>
      <c r="BP196" s="68" t="n"/>
      <c r="BQ196" s="15">
        <f>IF(BL196&gt;0,(BL196-BL$10)/BL$10,0)</f>
        <v/>
      </c>
      <c r="BS196" s="13" t="n">
        <v>45.08</v>
      </c>
      <c r="BT196" s="68">
        <f>IF(BS196&gt;0,((BS196-BS195)/BS195),0)</f>
        <v/>
      </c>
      <c r="BU196" s="68">
        <f>IF(BS196&gt;0,BT196-$V196,0)</f>
        <v/>
      </c>
      <c r="BV196" s="68">
        <f>IF(BS196&gt;0,(BS196-BV$10)/BV$10,0)</f>
        <v/>
      </c>
      <c r="BW196" s="68" t="n"/>
      <c r="BX196" s="15">
        <f>IF(BS196&gt;0,(BS196-BS$10)/BS$10,0)</f>
        <v/>
      </c>
      <c r="BZ196" s="13" t="n"/>
      <c r="CA196" s="68">
        <f>IF(BZ196&gt;0,((BZ196-BZ195)/BZ195),0)</f>
        <v/>
      </c>
      <c r="CB196" s="68">
        <f>IF(BZ196&gt;0,CA196-$V196,0)</f>
        <v/>
      </c>
      <c r="CC196" s="68">
        <f>IF(BZ196&gt;0,(BZ196-CC$10)/CC$10,0)</f>
        <v/>
      </c>
      <c r="CD196" s="68" t="n"/>
      <c r="CE196" s="15">
        <f>IF(BZ196&gt;0,(BZ196-BZ$10)/BZ$10,0)</f>
        <v/>
      </c>
      <c r="CG196" s="13" t="n">
        <v>30.63</v>
      </c>
      <c r="CH196" s="68">
        <f>IF(CG196&gt;0,((CG196-CG195)/CG195),0)</f>
        <v/>
      </c>
      <c r="CI196" s="68">
        <f>IF(CG196&gt;0,CH196-$V196,0)</f>
        <v/>
      </c>
      <c r="CJ196" s="68">
        <f>IF(CG196&gt;0,(CG196-CJ$10)/CJ$10,0)</f>
        <v/>
      </c>
      <c r="CK196" s="68" t="n"/>
      <c r="CL196" s="15">
        <f>IF(CG196&gt;0,(CG196-CG$10)/CG$10,0)</f>
        <v/>
      </c>
      <c r="CN196" s="13" t="n">
        <v>34.62</v>
      </c>
      <c r="CO196" s="68">
        <f>IF(CN196&gt;0,((CN196-CN195)/CN195),0)</f>
        <v/>
      </c>
      <c r="CP196" s="68">
        <f>IF(CN196&gt;0,CO196-$V196,0)</f>
        <v/>
      </c>
      <c r="CQ196" s="68">
        <f>IF(CN196&gt;0,(CN196-CQ$10)/CQ$10,0)</f>
        <v/>
      </c>
      <c r="CR196" s="68" t="n"/>
      <c r="CS196" s="15">
        <f>IF(CN196&gt;0,(CN196-CN$10)/CN$10,0)</f>
        <v/>
      </c>
      <c r="CU196" s="13" t="n">
        <v>40.48</v>
      </c>
      <c r="CV196" s="68">
        <f>IF(CU196&gt;0,((CU196-CU195)/CU195),0)</f>
        <v/>
      </c>
      <c r="CW196" s="68">
        <f>IF(CU196&gt;0,CV196-$V196,0)</f>
        <v/>
      </c>
      <c r="CX196" s="68">
        <f>IF(CU196&gt;0,(CU196-CX$10)/CX$10,0)</f>
        <v/>
      </c>
      <c r="CY196" s="68" t="n"/>
      <c r="CZ196" s="15">
        <f>IF(CU196&gt;0,(CU196-CU$10)/CU$10,0)</f>
        <v/>
      </c>
      <c r="DB196" s="13" t="n">
        <v>20.28</v>
      </c>
      <c r="DC196" s="68">
        <f>IF(DB196&gt;0,((DB196-DB195)/DB195),0)</f>
        <v/>
      </c>
      <c r="DD196" s="68">
        <f>IF(DB196&gt;0,DC196-$V196,0)</f>
        <v/>
      </c>
      <c r="DE196" s="68">
        <f>IF(DB196&gt;0,(DB196-DE$10)/DE$10,0)</f>
        <v/>
      </c>
      <c r="DF196" s="68" t="n"/>
      <c r="DG196" s="15">
        <f>IF(DB196&gt;0,(DB196-DB$10)/DB$10,0)</f>
        <v/>
      </c>
      <c r="DI196" s="13" t="n">
        <v>51.6</v>
      </c>
      <c r="DJ196" s="68">
        <f>IF(DI196&gt;0,((DI196-DI195)/DI195),0)</f>
        <v/>
      </c>
      <c r="DK196" s="68">
        <f>IF(DI196&gt;0,DJ196-$V196,0)</f>
        <v/>
      </c>
      <c r="DL196" s="68">
        <f>IF(DI196&gt;0,(DI196-DL$10)/DL$10,0)</f>
        <v/>
      </c>
      <c r="DM196" s="68" t="n"/>
      <c r="DN196" s="15">
        <f>IF(DI196&gt;0,(DI196-DI$10)/DI$10,0)</f>
        <v/>
      </c>
      <c r="DP196" s="13" t="n">
        <v>47.95</v>
      </c>
      <c r="DQ196" s="68">
        <f>IF(DP196&gt;0,((DP196-DP195)/DP195),0)</f>
        <v/>
      </c>
      <c r="DR196" s="68">
        <f>IF(DP196&gt;0,DQ196-$V196,0)</f>
        <v/>
      </c>
      <c r="DS196" s="68" t="n"/>
      <c r="DT196" s="68" t="n"/>
      <c r="DU196" s="15">
        <f>IF(DP196&gt;0,(DP196-DP$10)/DP$10,0)</f>
        <v/>
      </c>
      <c r="DV196" s="18" t="n"/>
      <c r="DW196" s="13" t="n">
        <v>42.21</v>
      </c>
      <c r="DX196" s="68">
        <f>IF(DW196&gt;0,((DW196-DW195)/DW195),0)</f>
        <v/>
      </c>
      <c r="DY196" s="68">
        <f>IF(DW196&gt;0,DX196-$V196,0)</f>
        <v/>
      </c>
      <c r="DZ196" s="68">
        <f>IF(DW196&gt;0,(DW196-DZ$10)/DZ$10,0)</f>
        <v/>
      </c>
      <c r="EA196" s="68" t="n"/>
      <c r="EB196" s="15">
        <f>IF(DW196&gt;0,(DW196-DW$10)/DW$10,0)</f>
        <v/>
      </c>
      <c r="ED196" s="13" t="n">
        <v>43.52</v>
      </c>
      <c r="EE196" s="68">
        <f>IF(ED196&gt;0,((ED196-ED195)/ED195),0)</f>
        <v/>
      </c>
      <c r="EF196" s="68">
        <f>IF(ED196&gt;0,EE196-$V196,0)</f>
        <v/>
      </c>
      <c r="EG196" s="68">
        <f>IF(ED196&gt;0,(ED196-EG$10)/EG$10,0)</f>
        <v/>
      </c>
      <c r="EH196" s="68" t="n"/>
      <c r="EI196" s="15">
        <f>IF(ED196&gt;0,(ED196-ED$10)/ED$10,0)</f>
        <v/>
      </c>
      <c r="EK196" s="13" t="n">
        <v>143.54</v>
      </c>
      <c r="EL196" s="68">
        <f>IF(EK196&gt;0,((EK196-EK195)/EK195),0)</f>
        <v/>
      </c>
      <c r="EM196" s="68">
        <f>IF(EK196&gt;0,EL196-$V196,0)</f>
        <v/>
      </c>
      <c r="EN196" s="68">
        <f>IF(EK196&gt;0,(EK196-EN$10)/EN$10,0)</f>
        <v/>
      </c>
      <c r="EO196" s="68" t="n"/>
      <c r="EP196" s="15">
        <f>IF(EK196&gt;0,(EK196-EK$10)/EK$10,0)</f>
        <v/>
      </c>
      <c r="ER196" s="13" t="n">
        <v>40.57</v>
      </c>
      <c r="ES196" s="68">
        <f>IF(ER196&gt;0,((ER196-ER195)/ER195),0)</f>
        <v/>
      </c>
      <c r="ET196" s="68">
        <f>IF(ER196&gt;0,ES196-$V196,0)</f>
        <v/>
      </c>
      <c r="EU196" s="68">
        <f>IF(ER196&gt;0,(ER196-EU$10)/EU$10,0)</f>
        <v/>
      </c>
      <c r="EV196" s="68" t="n"/>
      <c r="EW196" s="15">
        <f>IF(ER196&gt;0,(ER196-ER$10)/ER$10,0)</f>
        <v/>
      </c>
      <c r="EY196" s="13" t="n">
        <v>53.05</v>
      </c>
      <c r="EZ196" s="68">
        <f>IF(EY196&gt;0,((EY196-EY195)/EY195),0)</f>
        <v/>
      </c>
      <c r="FA196" s="68">
        <f>IF(EY196&gt;0,EZ196-$V196,0)</f>
        <v/>
      </c>
      <c r="FB196" s="68" t="n"/>
      <c r="FC196" s="68" t="n"/>
      <c r="FD196" s="15">
        <f>IF(EY196&gt;0,(EY196-EY$10)/EY$10,0)</f>
        <v/>
      </c>
      <c r="FF196" s="13" t="n">
        <v>61.82</v>
      </c>
      <c r="FG196" s="68">
        <f>IF(FF196&gt;0,((FF196-FF195)/FF195),0)</f>
        <v/>
      </c>
      <c r="FH196" s="68">
        <f>IF(FF196&gt;0,FG196-$V196,0)</f>
        <v/>
      </c>
      <c r="FI196" s="68">
        <f>IF(FF196&gt;0,(FF196-FI$10)/FI$10,0)</f>
        <v/>
      </c>
      <c r="FJ196" s="68" t="n"/>
      <c r="FK196" s="15">
        <f>IF(FF196&gt;0,(FF196-FF$10)/FF$10,0)</f>
        <v/>
      </c>
      <c r="FM196" s="13" t="n">
        <v>196.86</v>
      </c>
      <c r="FN196" s="68">
        <f>IF(FM196&gt;0,((FM196-FM195)/FM195),0)</f>
        <v/>
      </c>
      <c r="FO196" s="68">
        <f>IF(FM196&gt;0,FN196-$V196,0)</f>
        <v/>
      </c>
      <c r="FP196" s="68">
        <f>IF(FM196&gt;0,(FM196-FP$10)/FP$10,0)</f>
        <v/>
      </c>
      <c r="FQ196" s="68" t="n"/>
      <c r="FR196" s="15">
        <f>IF(FM196&gt;0,(FM196-FM$10)/FM$10,0)</f>
        <v/>
      </c>
      <c r="FT196" s="13" t="n">
        <v>94.43000000000001</v>
      </c>
      <c r="FU196" s="68">
        <f>IF(FT196&gt;0,((FT196-FT195)/FT195),0)</f>
        <v/>
      </c>
      <c r="FV196" s="68">
        <f>IF(FT196&gt;0,FU196-$V196,0)</f>
        <v/>
      </c>
      <c r="FW196" s="68">
        <f>IF(FT196&gt;0,(FT196-FW$10)/FW$10,0)</f>
        <v/>
      </c>
      <c r="FX196" s="68" t="n"/>
      <c r="FY196" s="15">
        <f>IF(FT196&gt;0,(FT196-FT$10)/FT$10,0)</f>
        <v/>
      </c>
      <c r="GA196" s="13" t="n">
        <v>18.37</v>
      </c>
      <c r="GB196" s="68">
        <f>IF(GA196&gt;0,((GA196-GA195)/GA195),0)</f>
        <v/>
      </c>
      <c r="GC196" s="68">
        <f>IF(GA196&gt;0,GB196-$V196,0)</f>
        <v/>
      </c>
      <c r="GD196" s="68" t="n"/>
      <c r="GE196" s="68" t="n"/>
      <c r="GF196" s="15">
        <f>IF(GA196&gt;0,(GA196-GA$10)/GA$10,0)</f>
        <v/>
      </c>
      <c r="GG196" s="18" t="n"/>
      <c r="GH196" s="13" t="n">
        <v>22.28</v>
      </c>
      <c r="GI196" s="68">
        <f>IF(GH196&gt;0,((GH196-GH195)/GH195),0)</f>
        <v/>
      </c>
      <c r="GJ196" s="68">
        <f>IF(GH196&gt;0,GI196-$V196,0)</f>
        <v/>
      </c>
      <c r="GK196" s="68">
        <f>IF(GH196&gt;0,(GH196-GK$10)/GK$10,0)</f>
        <v/>
      </c>
      <c r="GL196" s="68" t="n"/>
      <c r="GM196" s="15">
        <f>IF(GH196&gt;0,(GH196-GH$10)/GH$10,0)</f>
        <v/>
      </c>
      <c r="GO196" s="13" t="n">
        <v>27.43</v>
      </c>
      <c r="GP196" s="68">
        <f>IF(GO196&gt;0,((GO196-GO195)/GO195),0)</f>
        <v/>
      </c>
      <c r="GQ196" s="68">
        <f>IF(GO196&gt;0,GP196-$V196,0)</f>
        <v/>
      </c>
      <c r="GR196" s="68" t="n"/>
      <c r="GS196" s="68" t="n"/>
      <c r="GT196" s="15">
        <f>IF(GO196&gt;0,(GO196-GO$10)/GO$10,0)</f>
        <v/>
      </c>
      <c r="GV196" s="13" t="n">
        <v>16.98</v>
      </c>
      <c r="GW196" s="68">
        <f>IF(GV196&gt;0,((GV196-GV195)/GV195),0)</f>
        <v/>
      </c>
      <c r="GX196" s="68">
        <f>IF(GV196&gt;0,GW196-$V196,0)</f>
        <v/>
      </c>
      <c r="GY196" s="68">
        <f>IF(GV196&gt;0,(GV196-GY$10)/GY$10,0)</f>
        <v/>
      </c>
      <c r="GZ196" s="68" t="n"/>
      <c r="HA196" s="15">
        <f>IF(GV196&gt;0,(GV196-GV$10)/GV$10,0)</f>
        <v/>
      </c>
      <c r="HD196" s="13" t="n">
        <v>444.72</v>
      </c>
      <c r="HE196" s="68">
        <f>IF(HD196&gt;0,((HD196-HD195)/HD195),0)</f>
        <v/>
      </c>
      <c r="HF196" s="68">
        <f>IF(HD196&gt;0,HE196-$V196,0)</f>
        <v/>
      </c>
      <c r="HG196" s="68">
        <f>IF(HD196&gt;0,(HD196-HG$10)/HG$10,0)</f>
        <v/>
      </c>
      <c r="HH196" s="68" t="n"/>
      <c r="HI196" s="15">
        <f>IF(HD196&gt;0,(HD196-HD$10)/HD$10,0)</f>
        <v/>
      </c>
      <c r="HK196" s="13" t="n">
        <v>91.37</v>
      </c>
      <c r="HL196" s="68">
        <f>IF(HK196&gt;0,((HK196-HK195)/HK195),0)</f>
        <v/>
      </c>
      <c r="HM196" s="68">
        <f>IF(HK196&gt;0,HL196-$V196,0)</f>
        <v/>
      </c>
      <c r="HN196" s="68">
        <f>IF(HK196&gt;0,(HK196-HN$10)/HN$10,0)</f>
        <v/>
      </c>
      <c r="HO196" s="68" t="n"/>
      <c r="HP196" s="15">
        <f>IF(HK196&gt;0,(HK196-HK$10)/HK$10,0)</f>
        <v/>
      </c>
      <c r="HR196" s="13" t="n">
        <v>112.73</v>
      </c>
      <c r="HS196" s="68">
        <f>IF(HR196&gt;0,((HR196-HR195)/HR195),0)</f>
        <v/>
      </c>
      <c r="HT196" s="68">
        <f>IF(HR196&gt;0,HS196-$V196,0)</f>
        <v/>
      </c>
      <c r="HU196" s="68">
        <f>IF(HR196&gt;0,(HR196-HU$10)/HU$10,0)</f>
        <v/>
      </c>
      <c r="HV196" s="68" t="n"/>
      <c r="HW196" s="15">
        <f>IF(HR196&gt;0,(HR196-HR$10)/HR$10,0)</f>
        <v/>
      </c>
      <c r="HY196" s="13" t="n">
        <v>186.57</v>
      </c>
      <c r="HZ196" s="68">
        <f>IF(HY196&gt;0,((HY196-HY195)/HY195),0)</f>
        <v/>
      </c>
      <c r="IA196" s="68">
        <f>IF(HY196&gt;0,HZ196-$V196,0)</f>
        <v/>
      </c>
      <c r="IB196" s="68">
        <f>IF(HY196&gt;0,(HY196-IB$10)/IB$10,0)</f>
        <v/>
      </c>
      <c r="IC196" s="68" t="n"/>
      <c r="ID196" s="15">
        <f>IF(HY196&gt;0,(HY196-HY$10)/HY$10,0)</f>
        <v/>
      </c>
      <c r="IF196" s="13" t="n">
        <v>329.91</v>
      </c>
      <c r="IG196" s="68">
        <f>IF(IF196&gt;0,((IF196-IF195)/IF195),0)</f>
        <v/>
      </c>
      <c r="IH196" s="68">
        <f>IF(IF196&gt;0,IG196-$V196,0)</f>
        <v/>
      </c>
      <c r="II196" s="68">
        <f>IF(IF196&gt;0,(IF196-II$10)/II$10,0)</f>
        <v/>
      </c>
      <c r="IJ196" s="68" t="n"/>
      <c r="IK196" s="15">
        <f>IF(IF196&gt;0,(IF196-IF$10)/IF$10,0)</f>
        <v/>
      </c>
      <c r="IM196" s="13" t="n">
        <v>287.84</v>
      </c>
      <c r="IN196" s="68">
        <f>IF(IM196&gt;0,((IM196-IM195)/IM195),0)</f>
        <v/>
      </c>
      <c r="IO196" s="68">
        <f>IF(IM196&gt;0,IN196-$V196,0)</f>
        <v/>
      </c>
      <c r="IP196" s="68">
        <f>IF(IM196&gt;0,(IM196-IP$10)/IP$10,0)</f>
        <v/>
      </c>
      <c r="IQ196" s="68" t="n"/>
      <c r="IR196" s="15">
        <f>IF(IM196&gt;0,(IM196-IM$10)/IM$10,0)</f>
        <v/>
      </c>
      <c r="IT196" s="13" t="n">
        <v>83.87</v>
      </c>
      <c r="IU196" s="68">
        <f>IF(IT196&gt;0,((IT196-IT195)/IT195),0)</f>
        <v/>
      </c>
      <c r="IV196" s="68">
        <f>IF(IT196&gt;0,IU196-$V196,0)</f>
        <v/>
      </c>
      <c r="IW196" s="68">
        <f>IF(IT196&gt;0,(IT196-IW$10)/IW$10,0)</f>
        <v/>
      </c>
      <c r="IX196" s="68" t="n"/>
      <c r="IY196" s="15">
        <f>IF(IT196&gt;0,(IT196-IT$10)/IT$10,0)</f>
        <v/>
      </c>
      <c r="JA196" s="13" t="n">
        <v>734.38</v>
      </c>
      <c r="JB196" s="68">
        <f>IF(JA196&gt;0,((JA196-JA195)/JA195),0)</f>
        <v/>
      </c>
      <c r="JC196" s="68">
        <f>IF(JA196&gt;0,JB196-$V196,0)</f>
        <v/>
      </c>
      <c r="JD196" s="68">
        <f>IF(JA196&gt;0,(JA196-JD$10)/JD$10,0)</f>
        <v/>
      </c>
      <c r="JE196" s="68" t="n"/>
      <c r="JF196" s="15">
        <f>IF(JA196&gt;0,(JA196-JA$10)/JA$10,0)</f>
        <v/>
      </c>
      <c r="JH196" s="13" t="n">
        <v>517.95</v>
      </c>
      <c r="JI196" s="68">
        <f>IF(JH196&gt;0,((JH196-JH195)/JH195),0)</f>
        <v/>
      </c>
      <c r="JJ196" s="68">
        <f>IF(JH196&gt;0,JI196-$V196,0)</f>
        <v/>
      </c>
      <c r="JK196" s="68">
        <f>IF(JH196&gt;0,(JH196-JK$10)/JK$10,0)</f>
        <v/>
      </c>
      <c r="JL196" s="68" t="n"/>
      <c r="JM196" s="15">
        <f>IF(JH196&gt;0,(JH196-JH$10)/JH$10,0)</f>
        <v/>
      </c>
      <c r="JO196" s="13" t="n">
        <v>33.79</v>
      </c>
      <c r="JP196" s="68">
        <f>IF(JO196&gt;0,((JO196-JO195)/JO195),0)</f>
        <v/>
      </c>
      <c r="JQ196" s="68">
        <f>IF(JO196&gt;0,JP196-$V196,0)</f>
        <v/>
      </c>
      <c r="JR196" s="68">
        <f>IF(JO196&gt;0,(JO196-JR$10)/JR$10,0)</f>
        <v/>
      </c>
      <c r="JS196" s="68" t="n"/>
      <c r="JT196" s="15">
        <f>IF(JO196&gt;0,(JO196-JO$10)/JO$10,0)</f>
        <v/>
      </c>
      <c r="JV196" s="13" t="n">
        <v>2.75</v>
      </c>
      <c r="JW196" s="68">
        <f>IF(JV196&gt;0,((JV196-JV195)/JV195),0)</f>
        <v/>
      </c>
      <c r="JX196" s="68">
        <f>IF(JV196&gt;0,JW196-$V196,0)</f>
        <v/>
      </c>
      <c r="JY196" s="68">
        <f>IF(JV196&gt;0,(JV196-JY$10)/JY$10,0)</f>
        <v/>
      </c>
      <c r="JZ196" s="68" t="n"/>
      <c r="KA196" s="15">
        <f>IF(JV196&gt;0,(JV196-JV$10)/JV$10,0)</f>
        <v/>
      </c>
      <c r="KC196" s="13" t="n">
        <v>24.28</v>
      </c>
      <c r="KD196" s="68">
        <f>IF(KC196&gt;0,((KC196-KC195)/KC195),0)</f>
        <v/>
      </c>
      <c r="KE196" s="68">
        <f>IF(KC196&gt;0,KD196-$V196,0)</f>
        <v/>
      </c>
      <c r="KF196" s="68">
        <f>IF(KC196&gt;0,(KC196-KF$10)/KF$10,0)</f>
        <v/>
      </c>
      <c r="KG196" s="68" t="n"/>
      <c r="KH196" s="15">
        <f>IF(KC196&gt;0,(KC196-KC$10)/KC$10,0)</f>
        <v/>
      </c>
      <c r="KI196" s="18" t="n"/>
      <c r="KJ196" s="13" t="n">
        <v>145.61</v>
      </c>
      <c r="KK196" s="68">
        <f>IF(KJ196&gt;0,((KJ196-KJ195)/KJ195),0)</f>
        <v/>
      </c>
      <c r="KL196" s="68">
        <f>IF(KJ196&gt;0,KK196-$V196,0)</f>
        <v/>
      </c>
      <c r="KM196" s="68">
        <f>IF(KJ196&gt;0,(KJ196-KM$10)/KM$10,0)</f>
        <v/>
      </c>
      <c r="KN196" s="68" t="n"/>
      <c r="KO196" s="15">
        <f>IF(KJ196&gt;0,(KJ196-KJ$10)/KJ$10,0)</f>
        <v/>
      </c>
      <c r="KQ196" s="13" t="n">
        <v>2.2</v>
      </c>
      <c r="KR196" s="68">
        <f>IF(KQ196&gt;0,((KQ196-KQ195)/KQ195),0)</f>
        <v/>
      </c>
      <c r="KS196" s="68">
        <f>IF(KQ196&gt;0,KR196-$V196,0)</f>
        <v/>
      </c>
      <c r="KT196" s="68">
        <f>IF(KQ196&gt;0,(KQ196-KT$10)/KT$10,0)</f>
        <v/>
      </c>
      <c r="KU196" s="68" t="n"/>
      <c r="KV196" s="15">
        <f>IF(KQ196&gt;0,(KQ196-KQ$10)/KQ$10,0)</f>
        <v/>
      </c>
      <c r="KW196" s="18" t="n"/>
      <c r="KX196" s="13" t="n">
        <v>53.9</v>
      </c>
      <c r="KY196" s="68">
        <f>IF(KX196&gt;0,((KX196-KX195)/KX195),0)</f>
        <v/>
      </c>
      <c r="KZ196" s="68">
        <f>IF(KX196&gt;0,KY196-$V196,0)</f>
        <v/>
      </c>
      <c r="LA196" s="68">
        <f>IF(KX196&gt;0,(KX196-LA$10)/LA$10,0)</f>
        <v/>
      </c>
      <c r="LB196" s="68" t="n"/>
      <c r="LC196" s="15">
        <f>IF(KX196&gt;0,(KX196-KX$10)/KX$10,0)</f>
        <v/>
      </c>
      <c r="LD196" s="18" t="n"/>
      <c r="LE196" s="13" t="n">
        <v>54.41</v>
      </c>
      <c r="LF196" s="68">
        <f>IF(LE196&gt;0,((LE196-LE195)/LE195),0)</f>
        <v/>
      </c>
      <c r="LG196" s="68">
        <f>IF(LE196&gt;0,LF196-$V196,0)</f>
        <v/>
      </c>
      <c r="LH196" s="68">
        <f>IF(LE196&gt;0,(LE196-LH$10)/LH$10,0)</f>
        <v/>
      </c>
      <c r="LI196" s="68" t="n"/>
      <c r="LJ196" s="15">
        <f>IF(LE196&gt;0,(LE196-LE$10)/LE$10,0)</f>
        <v/>
      </c>
      <c r="LL196" s="13" t="n">
        <v>168.6</v>
      </c>
      <c r="LM196" s="68">
        <f>IF(LL196&gt;0,((LL196-LL195)/LL195),0)</f>
        <v/>
      </c>
      <c r="LN196" s="68">
        <f>IF(LL196&gt;0,LM196-$V196,0)</f>
        <v/>
      </c>
      <c r="LO196" s="68">
        <f>IF(LL196&gt;0,(LL196-LO$10)/LO$10,0)</f>
        <v/>
      </c>
      <c r="LP196" s="68" t="n"/>
      <c r="LQ196" s="15">
        <f>IF(LL196&gt;0,(LL196-LL$10)/LL$10,0)</f>
        <v/>
      </c>
      <c r="LS196" s="13" t="n">
        <v>24.85</v>
      </c>
      <c r="LT196" s="68">
        <f>IF(LS196&gt;0,((LS196-LS195)/LS195),0)</f>
        <v/>
      </c>
      <c r="LU196" s="68">
        <f>IF(LS196&gt;0,LT196-$V196,0)</f>
        <v/>
      </c>
      <c r="LV196" s="68" t="n"/>
      <c r="LW196" s="68" t="n"/>
      <c r="LX196" s="15">
        <f>IF(LS196&gt;0,(LS196-LS$10)/LS$10,0)</f>
        <v/>
      </c>
      <c r="LZ196" s="13" t="n">
        <v>20.23</v>
      </c>
      <c r="MA196" s="68">
        <f>IF(LZ196&gt;0,((LZ196-LZ195)/LZ195),0)</f>
        <v/>
      </c>
      <c r="MB196" s="68">
        <f>IF(LZ196&gt;0,MA196-$V196,0)</f>
        <v/>
      </c>
      <c r="MC196" s="68">
        <f>IF(LZ196&gt;0,(LZ196-MC$10)/MC$10,0)</f>
        <v/>
      </c>
      <c r="MD196" s="68" t="n"/>
      <c r="ME196" s="15">
        <f>IF(LZ196&gt;0,(LZ196-LZ$10)/LZ$10,0)</f>
        <v/>
      </c>
      <c r="MG196" s="13" t="n">
        <v>111.63</v>
      </c>
      <c r="MH196" s="68">
        <f>IF(MG196&gt;0,((MG196-MG195)/MG195),0)</f>
        <v/>
      </c>
      <c r="MI196" s="68">
        <f>IF(MG196&gt;0,MH196-$V196,0)</f>
        <v/>
      </c>
      <c r="MJ196" s="68">
        <f>IF(MG196&gt;0,(MG196-MJ$10)/MJ$10,0)</f>
        <v/>
      </c>
      <c r="MK196" s="68" t="n"/>
      <c r="ML196" s="15">
        <f>IF(MG196&gt;0,(MG196-MG$10)/MG$10,0)</f>
        <v/>
      </c>
      <c r="MN196" s="13" t="n">
        <v>184.37</v>
      </c>
      <c r="MO196" s="68">
        <f>IF(MN196&gt;0,((MN196-MN195)/MN195),0)</f>
        <v/>
      </c>
      <c r="MP196" s="68">
        <f>IF(MN196&gt;0,MO196-$V196,0)</f>
        <v/>
      </c>
      <c r="MQ196" s="68">
        <f>IF(MN196&gt;0,(MN196-MQ$10)/MQ$10,0)</f>
        <v/>
      </c>
      <c r="MR196" s="68" t="n"/>
      <c r="MS196" s="15">
        <f>IF(MN196&gt;0,(MN196-MN$10)/MN$10,0)</f>
        <v/>
      </c>
      <c r="MU196" s="13" t="n">
        <v>20.23</v>
      </c>
      <c r="MV196" s="68">
        <f>IF(MU196&gt;0,((MU196-MU195)/MU195),0)</f>
        <v/>
      </c>
      <c r="MW196" s="68">
        <f>IF(MU196&gt;0,MV196-$V196,0)</f>
        <v/>
      </c>
      <c r="MX196" s="68">
        <f>IF(MU196&gt;0,(MU196-MX$10)/MX$10,0)</f>
        <v/>
      </c>
      <c r="MY196" s="68" t="n"/>
      <c r="MZ196" s="15">
        <f>IF(MU196&gt;0,(MU196-MU$10)/MU$10,0)</f>
        <v/>
      </c>
      <c r="NB196" s="13" t="n">
        <v>300.82</v>
      </c>
      <c r="NC196" s="68">
        <f>IF(NB196&gt;0,((NB196-NB195)/NB195),0)</f>
        <v/>
      </c>
      <c r="ND196" s="68">
        <f>IF(NB196&gt;0,NC196-$V196,0)</f>
        <v/>
      </c>
      <c r="NE196" s="68">
        <f>IF(NB196&gt;0,(NB196-NE$10)/NE$10,0)</f>
        <v/>
      </c>
      <c r="NF196" s="68" t="n"/>
      <c r="NG196" s="15">
        <f>IF(NB196&gt;0,(NB196-NB$10)/NB$10,0)</f>
        <v/>
      </c>
      <c r="NI196" s="13" t="n">
        <v>12.1</v>
      </c>
      <c r="NJ196" s="68">
        <f>IF(NI196&gt;0,((NI196-NI195)/NI195),0)</f>
        <v/>
      </c>
      <c r="NK196" s="68">
        <f>IF(NI196&gt;0,NJ196-$V196,0)</f>
        <v/>
      </c>
      <c r="NL196" s="68">
        <f>IF(NI196&gt;0,(NI196-NL$10)/NL$10,0)</f>
        <v/>
      </c>
      <c r="NM196" s="68" t="n"/>
      <c r="NN196" s="15">
        <f>IF(NI196&gt;0,(NI196-NI$10)/NI$10,0)</f>
        <v/>
      </c>
      <c r="NP196" s="13" t="n">
        <v>614.9</v>
      </c>
      <c r="NQ196" s="68">
        <f>IF(NP196&gt;0,((NP196-NP195)/NP195),0)</f>
        <v/>
      </c>
      <c r="NR196" s="68">
        <f>IF(NP196&gt;0,NQ196-$V196,0)</f>
        <v/>
      </c>
      <c r="NS196" s="68">
        <f>IF(NP196&gt;0,(NP196-NS$10)/NS$10,0)</f>
        <v/>
      </c>
      <c r="NT196" s="68" t="n"/>
      <c r="NU196" s="15">
        <f>IF(NP196&gt;0,(NP196-NP$10)/NP$10,0)</f>
        <v/>
      </c>
      <c r="NW196" s="13" t="n">
        <v>243.1</v>
      </c>
      <c r="NX196" s="68">
        <f>IF(NW196&gt;0,((NW196-NW195)/NW195),0)</f>
        <v/>
      </c>
      <c r="NY196" s="68">
        <f>IF(NW196&gt;0,NX196-$V196,0)</f>
        <v/>
      </c>
      <c r="NZ196" s="68">
        <f>IF(NW196&gt;0,(NW196-NZ$10)/NZ$10,0)</f>
        <v/>
      </c>
      <c r="OA196" s="68" t="n"/>
      <c r="OB196" s="15">
        <f>IF(NW196&gt;0,(NW196-NW$10)/NW$10,0)</f>
        <v/>
      </c>
      <c r="OD196" s="13" t="n">
        <v>3.37</v>
      </c>
      <c r="OE196" s="68">
        <f>IF(OD196&gt;0,((OD196-OD195)/OD195),0)</f>
        <v/>
      </c>
      <c r="OF196" s="68">
        <f>IF(OD196&gt;0,OE196-$V196,0)</f>
        <v/>
      </c>
      <c r="OG196" s="68">
        <f>IF(OD196&gt;0,(OD196-OG$10)/OG$10,0)</f>
        <v/>
      </c>
      <c r="OH196" s="68" t="n"/>
      <c r="OI196" s="15">
        <f>IF(OD196&gt;0,(OD196-OD$10)/OD$10,0)</f>
        <v/>
      </c>
      <c r="OK196" s="13" t="n">
        <v>310.07</v>
      </c>
      <c r="OL196" s="68">
        <f>IF(OK196&gt;0,((OK196-OK195)/OK195),0)</f>
        <v/>
      </c>
      <c r="OM196" s="68">
        <f>IF(OK196&gt;0,OL196-$V196,0)</f>
        <v/>
      </c>
      <c r="ON196" s="68">
        <f>IF(OK196&gt;0,(OK196-ON$10)/ON$10,0)</f>
        <v/>
      </c>
      <c r="OO196" s="68" t="n"/>
      <c r="OP196" s="15">
        <f>IF(OK196&gt;0,(OK196-OK$10)/OK$10,0)</f>
        <v/>
      </c>
      <c r="OR196" s="13" t="n">
        <v>6.37</v>
      </c>
      <c r="OS196" s="68">
        <f>IF(OR196&gt;0,((OR196-OR195)/OR195),0)</f>
        <v/>
      </c>
      <c r="OT196" s="68">
        <f>IF(OR196&gt;0,OS196-$V196,0)</f>
        <v/>
      </c>
      <c r="OU196" s="68">
        <f>IF(OR196&gt;0,(OR196-OU$10)/OU$10,0)</f>
        <v/>
      </c>
      <c r="OV196" s="68" t="n"/>
      <c r="OW196" s="15">
        <f>IF(OR196&gt;0,(OR196-OR$10)/OR$10,0)</f>
        <v/>
      </c>
      <c r="OY196" s="13" t="n">
        <v>167.33</v>
      </c>
      <c r="OZ196" s="68">
        <f>IF(OY196&gt;0,((OY196-OY195)/OY195),0)</f>
        <v/>
      </c>
      <c r="PA196" s="68">
        <f>IF(OY196&gt;0,OZ196-$V196,0)</f>
        <v/>
      </c>
      <c r="PB196" s="68">
        <f>IF(OY196&gt;0,(OY196-PB$10)/PB$10,0)</f>
        <v/>
      </c>
      <c r="PC196" s="68" t="n"/>
      <c r="PD196" s="15">
        <f>IF(OY196&gt;0,(OY196-OY$10)/OY$10,0)</f>
        <v/>
      </c>
      <c r="PE196" s="18" t="n"/>
      <c r="PF196" s="13" t="n">
        <v>305.41</v>
      </c>
      <c r="PG196" s="68">
        <f>IF(PF196&gt;0,((PF196-PF195)/PF195),0)</f>
        <v/>
      </c>
      <c r="PH196" s="68">
        <f>IF(PF196&gt;0,PG196-$V196,0)</f>
        <v/>
      </c>
      <c r="PI196" s="68">
        <f>IF(PF196&gt;0,(PF196-PI$10)/PI$10,0)</f>
        <v/>
      </c>
      <c r="PJ196" s="68" t="n"/>
      <c r="PK196" s="15">
        <f>IF(PF196&gt;0,(PF196-PF$10)/PF$10,0)</f>
        <v/>
      </c>
      <c r="PM196" s="13" t="n"/>
      <c r="PN196" s="68">
        <f>IF(PM196&gt;0,((PM196-PM195)/PM195),0)</f>
        <v/>
      </c>
      <c r="PO196" s="68">
        <f>PN196-$V196</f>
        <v/>
      </c>
      <c r="PP196" s="68">
        <f>IF(PM196&gt;0,(PM196-PP$10)/PP$10,0)</f>
        <v/>
      </c>
      <c r="PQ196" s="68" t="n"/>
      <c r="PR196" s="15">
        <f>IF(PM196&gt;0,(PM196-PM$10)/PM$10,0)</f>
        <v/>
      </c>
      <c r="PT196" s="13" t="n">
        <v>15.35</v>
      </c>
      <c r="PU196" s="68">
        <f>IF(PT196&gt;0,((PT196-PT195)/PT195),0)</f>
        <v/>
      </c>
      <c r="PV196" s="68">
        <f>IF(PT196&gt;0,PU196-$V196,0)</f>
        <v/>
      </c>
      <c r="PW196" s="68">
        <f>IF(PT196&gt;0,(PT196-PW$10)/PW$10,0)</f>
        <v/>
      </c>
      <c r="PX196" s="68" t="n"/>
      <c r="PY196" s="15">
        <f>IF(PT196&gt;0,(PT196-PT$10)/PT$10,0)</f>
        <v/>
      </c>
      <c r="QA196" s="13" t="n">
        <v>344.52</v>
      </c>
      <c r="QB196" s="68">
        <f>IF(QA196&gt;0,((QA196-QA195)/QA195),0)</f>
        <v/>
      </c>
      <c r="QC196" s="68">
        <f>IF(QA196&gt;0,QB196-$V196,0)</f>
        <v/>
      </c>
      <c r="QD196" s="68">
        <f>IF(QA196&gt;0,(QA196-QD$10)/QD$10,0)</f>
        <v/>
      </c>
      <c r="QE196" s="68" t="n"/>
      <c r="QF196" s="15">
        <f>IF(QA196&gt;0,(QA196-QA$10)/QA$10,0)</f>
        <v/>
      </c>
      <c r="QH196" s="13" t="n">
        <v>1.8</v>
      </c>
      <c r="QI196" s="68">
        <f>IF(QH196&gt;0,((QH196-QH195)/QH195),0)</f>
        <v/>
      </c>
      <c r="QJ196" s="68">
        <f>IF(QH196&gt;0,QI196-$V196,0)</f>
        <v/>
      </c>
      <c r="QK196" s="68">
        <f>IF(QH196&gt;0,(QH196-QK$10)/QK$10,0)</f>
        <v/>
      </c>
      <c r="QL196" s="68" t="n"/>
      <c r="QM196" s="15">
        <f>IF(QH196&gt;0,(QH196-QH$10)/QH$10,0)</f>
        <v/>
      </c>
      <c r="QO196" s="13" t="n">
        <v>17.19</v>
      </c>
      <c r="QP196" s="68">
        <f>IF(QO196&gt;0,((QO196-QO195)/QO195),0)</f>
        <v/>
      </c>
      <c r="QQ196" s="68">
        <f>IF(QO196&gt;0,QP196-$V196,0)</f>
        <v/>
      </c>
      <c r="QR196" s="68">
        <f>IF(QO196&gt;0,(QO196-QR$10)/QR$10,0)</f>
        <v/>
      </c>
      <c r="QS196" s="68" t="n"/>
      <c r="QT196" s="15">
        <f>IF(QO196&gt;0,(QO196-QO$10)/QO$10,0)</f>
        <v/>
      </c>
      <c r="QV196" s="13" t="n">
        <v>2.862</v>
      </c>
      <c r="QW196" s="68">
        <f>IF(QV196&gt;0,((QV196-QV195)/QV195),0)</f>
        <v/>
      </c>
      <c r="QX196" s="68">
        <f>IF(QV196&gt;0,QW196-$V196,0)</f>
        <v/>
      </c>
      <c r="QY196" s="68">
        <f>IF(QV196&gt;0,(QV196-QY$10)/QY$10,0)</f>
        <v/>
      </c>
      <c r="QZ196" s="68" t="n"/>
      <c r="RA196" s="15">
        <f>IF(QV196&gt;0,(QV196-QV$10)/QV$10,0)</f>
        <v/>
      </c>
      <c r="RC196" s="13" t="n">
        <v>57.6</v>
      </c>
      <c r="RD196" s="68">
        <f>IF(RC196&gt;0,((RC196-RC195)/RC195),0)</f>
        <v/>
      </c>
      <c r="RE196" s="68">
        <f>IF(RC196&gt;0,RD196-$V196,0)</f>
        <v/>
      </c>
      <c r="RF196" s="68">
        <f>IF(RC196&gt;0,(RC196-RF$10)/RF$10,0)</f>
        <v/>
      </c>
      <c r="RG196" s="68" t="n"/>
      <c r="RH196" s="15">
        <f>IF(RC196&gt;0,(RC196-RC$10)/RC$10,0)</f>
        <v/>
      </c>
      <c r="RJ196" s="13" t="n">
        <v>279.29</v>
      </c>
      <c r="RK196" s="68">
        <f>IF(RJ196&gt;0,((RJ196-RJ195)/RJ195),0)</f>
        <v/>
      </c>
      <c r="RL196" s="68">
        <f>RK196-$V196</f>
        <v/>
      </c>
      <c r="RM196" s="68">
        <f>IF(RJ196&gt;0,(RJ196-RM$10)/RM$10,0)</f>
        <v/>
      </c>
      <c r="RN196" s="68" t="n"/>
      <c r="RO196" s="15">
        <f>IF(RJ196&gt;0,(RJ196-RJ$10)/RJ$10,0)</f>
        <v/>
      </c>
      <c r="RQ196" s="13" t="n">
        <v>26.52</v>
      </c>
      <c r="RR196" s="68">
        <f>IF(RQ196&gt;0,((RQ196-RQ195)/RQ195),0)</f>
        <v/>
      </c>
      <c r="RS196" s="68">
        <f>RR196-$V196</f>
        <v/>
      </c>
      <c r="RT196" s="68">
        <f>IF(RQ196&gt;0,(RQ196-RT$10)/RT$10,0)</f>
        <v/>
      </c>
      <c r="RU196" s="68" t="n"/>
      <c r="RV196" s="15">
        <f>IF(RQ196&gt;0,(RQ196-RQ$10)/RQ$10,0)</f>
        <v/>
      </c>
      <c r="RX196" s="13" t="n">
        <v>182.42</v>
      </c>
      <c r="RY196" s="68">
        <f>IF(RX196&gt;0,((RX196-RX195)/RX195),0)</f>
        <v/>
      </c>
      <c r="RZ196" s="68">
        <f>RY196-$V196</f>
        <v/>
      </c>
      <c r="SA196" s="68">
        <f>IF(RX196&gt;0,(RX196-SA$10)/SA$10,0)</f>
        <v/>
      </c>
      <c r="SB196" s="68" t="n"/>
      <c r="SC196" s="15">
        <f>IF(RX196&gt;0,(RX196-RX$10)/RX$10,0)</f>
        <v/>
      </c>
      <c r="SE196" s="13" t="n">
        <v>29.79</v>
      </c>
      <c r="SF196" s="68">
        <f>IF(SE196&gt;0,((SE196-SE195)/SE195),0)</f>
        <v/>
      </c>
      <c r="SG196" s="68">
        <f>SF196-$V196</f>
        <v/>
      </c>
      <c r="SH196" s="68">
        <f>IF(SE196&gt;0,(SE196-SH$10)/SH$10,0)</f>
        <v/>
      </c>
      <c r="SI196" s="68" t="n"/>
      <c r="SJ196" s="15">
        <f>IF(SE196&gt;0,(SE196-SE$10)/SE$10,0)</f>
        <v/>
      </c>
      <c r="SL196" s="13" t="n">
        <v>2.7</v>
      </c>
      <c r="SM196" s="68">
        <f>IF(SL196&gt;0,((SL196-SL195)/SL195),0)</f>
        <v/>
      </c>
      <c r="SN196" s="68">
        <f>SM196-$V196</f>
        <v/>
      </c>
      <c r="SO196" s="68">
        <f>IF(SL196&gt;0,(SL196-SO$10)/SO$10,0)</f>
        <v/>
      </c>
      <c r="SP196" s="68" t="n"/>
      <c r="SQ196" s="15">
        <f>IF(SL196&gt;0,(SL196-SL$10)/SL$10,0)</f>
        <v/>
      </c>
      <c r="SS196" s="13" t="n">
        <v>24.71</v>
      </c>
      <c r="ST196" s="68">
        <f>IF(SS196&gt;0,((SS196-SS195)/SS195),0)</f>
        <v/>
      </c>
      <c r="SU196" s="68">
        <f>ST196-$V196</f>
        <v/>
      </c>
      <c r="SV196" s="68">
        <f>IF(SS196&gt;0,(SS196-SV$10)/SV$10,0)</f>
        <v/>
      </c>
      <c r="SW196" s="68" t="n"/>
      <c r="SX196" s="15">
        <f>IF(SS196&gt;0,(SS196-SS$10)/SS$10,0)</f>
        <v/>
      </c>
      <c r="SZ196" s="13" t="n">
        <v>68.18000000000001</v>
      </c>
      <c r="TA196" s="68">
        <f>IF(SZ196&gt;0,((SZ196-SZ195)/SZ195),0)</f>
        <v/>
      </c>
      <c r="TB196" s="68">
        <f>TA196-$V196</f>
        <v/>
      </c>
      <c r="TC196" s="68">
        <f>IF(SZ196&gt;0,(SZ196-TC$10)/TC$10,0)</f>
        <v/>
      </c>
      <c r="TD196" s="68" t="n"/>
      <c r="TE196" s="15">
        <f>IF(SZ196&gt;0,(SZ196-SZ$10)/SZ$10,0)</f>
        <v/>
      </c>
      <c r="TG196" s="587" t="n">
        <v>0.27</v>
      </c>
      <c r="TH196" s="68">
        <f>IF(TG196&gt;0,((TG196-TG195)/TG195),0)</f>
        <v/>
      </c>
      <c r="TI196" s="68">
        <f>TH196-$V196</f>
        <v/>
      </c>
      <c r="TJ196" s="68">
        <f>IF(TG196&gt;0,(TG196-TJ$10)/TJ$10,0)</f>
        <v/>
      </c>
      <c r="TK196" s="68" t="n"/>
      <c r="TL196" s="15">
        <f>IF(TG196&gt;0,(TG196-TG$10)/TG$10,0)</f>
        <v/>
      </c>
      <c r="TN196" s="13" t="n">
        <v>98.22</v>
      </c>
      <c r="TO196" s="68">
        <f>IF(TN196&gt;0,((TN196-TN195)/TN195),0)</f>
        <v/>
      </c>
      <c r="TP196" s="68">
        <f>TO196-$V196</f>
        <v/>
      </c>
      <c r="TQ196" s="68">
        <f>IF(TN196&gt;0,(TN196-TQ$10)/TQ$10,0)</f>
        <v/>
      </c>
      <c r="TR196" s="68" t="n"/>
      <c r="TS196" s="15">
        <f>IF(TN196&gt;0,(TN196-TN$10)/TN$10,0)</f>
        <v/>
      </c>
      <c r="TU196" s="587" t="n">
        <v>4.32</v>
      </c>
      <c r="TV196" s="68">
        <f>IF(TU196&gt;0,((TU196-TU195)/TU195),0)</f>
        <v/>
      </c>
      <c r="TW196" s="68">
        <f>TV196-$V196</f>
        <v/>
      </c>
      <c r="TX196" s="68">
        <f>IF(TU196&gt;0,(TU196-TX$10)/TX$10,0)</f>
        <v/>
      </c>
      <c r="TY196" s="68" t="n"/>
      <c r="TZ196" s="15">
        <f>IF(TU196&gt;0,(TU196-TU$10)/TU$10,0)</f>
        <v/>
      </c>
      <c r="UB196" s="587" t="n"/>
      <c r="UC196" s="68">
        <f>IF(UB196&gt;0,((UB196-UB195)/UB195),0)</f>
        <v/>
      </c>
      <c r="UD196" s="68">
        <f>UC196-$V196</f>
        <v/>
      </c>
      <c r="UE196" s="68">
        <f>IF(UB196&gt;0,(UB196-UE$10)/UE$10,0)</f>
        <v/>
      </c>
      <c r="UF196" s="68" t="n"/>
      <c r="UG196" s="15">
        <f>IF(UB196&gt;0,(UB196-UB$10)/UB$10,0)</f>
        <v/>
      </c>
      <c r="UI196" s="587" t="n"/>
      <c r="UJ196" s="68">
        <f>IF(UI196&gt;0,((UI196-UI195)/UI195),0)</f>
        <v/>
      </c>
      <c r="UK196" s="68">
        <f>UJ196-$V196</f>
        <v/>
      </c>
      <c r="UL196" s="68">
        <f>IF(UI196&gt;0,(UI196-UL$10)/UL$10,0)</f>
        <v/>
      </c>
      <c r="UM196" s="68" t="n"/>
      <c r="UN196" s="15">
        <f>IF(UI196&gt;0,(UI196-UI$10)/UI$10,0)</f>
        <v/>
      </c>
      <c r="UP196" s="587" t="n"/>
      <c r="UQ196" s="68">
        <f>IF(UP196&gt;0,((UP196-UP195)/UP195),0)</f>
        <v/>
      </c>
      <c r="UR196" s="68">
        <f>UQ196-$V196</f>
        <v/>
      </c>
      <c r="US196" s="68">
        <f>IF(UP196&gt;0,(UP196-US$10)/US$10,0)</f>
        <v/>
      </c>
      <c r="UT196" s="68" t="n"/>
      <c r="UU196" s="15">
        <f>IF(UP196&gt;0,(UP196-UP$10)/UP$10,0)</f>
        <v/>
      </c>
      <c r="UW196" s="587" t="n"/>
      <c r="UX196" s="68">
        <f>IF(UW196&gt;0,((UW196-UW195)/UW195),0)</f>
        <v/>
      </c>
      <c r="UY196" s="68">
        <f>UX196-$V196</f>
        <v/>
      </c>
      <c r="UZ196" s="68">
        <f>IF(UW196&gt;0,(UW196-UZ$10)/UZ$10,0)</f>
        <v/>
      </c>
      <c r="VA196" s="68" t="n"/>
      <c r="VB196" s="15">
        <f>IF(UW196&gt;0,(UW196-UW$10)/UW$10,0)</f>
        <v/>
      </c>
      <c r="VD196" s="587" t="n"/>
      <c r="VE196" s="68">
        <f>IF(VD196&gt;0,((VD196-VD195)/VD195),0)</f>
        <v/>
      </c>
      <c r="VF196" s="68">
        <f>VE196-$V196</f>
        <v/>
      </c>
      <c r="VG196" s="68">
        <f>IF(VD196&gt;0,(VD196-VG$10)/VG$10,0)</f>
        <v/>
      </c>
      <c r="VH196" s="68" t="n"/>
      <c r="VI196" s="15">
        <f>IF(VD196&gt;0,(VD196-VD$10)/VD$10,0)</f>
        <v/>
      </c>
      <c r="VM196" s="21">
        <f>IF($C196&gt;0,(($IK$5*IG196)+($GT$5*GP196)+($JM$5*JI196)+($JF$5*JB196)+($IY$5*IU196)+($IR$5*IN196)+($ID$5*HZ196)+($HW$5*HS196)+($HP$5*HL196)+($HI$5*HE196)+($GF$5*GB196)+($FY$5*FU196)+($FR$5*FN196)+($FK$5*FG196)+($FD$5*EZ196)+($EW$5*ES196)+($EP$5*EL196)+($EI$5*EE196)+($EB$5*DX196)+($DU$5*DQ196)+($DN$5*DJ196)+($DG$5*DC196)+($CZ$5*CV196)+($CS$5*CO196)+($CL$5*CH196)+($CE$5*CA196)+($BX$5*BT196)+($BQ$5*BM196)+($BJ$5*BF196)+($BC$5*AY196)+($AV$5*AR196)+($AO$5*AK196)+($AH$5*AD196)+($JT$5*JP196)+($KA$5*JW196)+($KO$5*KK196)+($PR$5*PN196)+($GM$5*GI196)+($HA$5*GW196)+($KV$5*KR196)+($KH$5*KD196)+($LC$5*KY196)+($MS$5*MO196)+($ML$5*MH196)+($ME$5*MA196)+($LX$5*LT196)+($LQ$5*LM196)+($LJ$5*LF196)+(MV196*$MZ$5)+(NC196*$NG$5)+(NJ196*$NN$5)+($OI$5*OE196)+($NU$5*NQ196)+($OB$5*NX196)+($PK$5*PG196)+($OP$5*OL196)+($OW$5*OS196)+($PD$5*OZ196)+(PU196*$PY$5)+(QB196*$QF$5)+(QI196*$QM$5)+(QP196*$QT$5)+(QW196*$RA$5)+(RD196*$RH$5)+(RK196*$RO$5)+(RR196*$RV$5)+(RY196*$SC$5)+(SF196*$SJ$5)+(SM196*$SQ$5)+(ST196*$SX$5)+(TA196*$TE$5))+(TH196*$TL$5)+(TO196*$TS$5))/$VM$5</f>
        <v/>
      </c>
      <c r="VN196" s="40" t="n"/>
      <c r="VO196" s="21">
        <f>IF($C196&gt;0,(($IK$5*II196)+($GT$5*GR196)+($JM$5*JK196)+($JF$5*JD196)+($IY$5*IW196)+($IR$5*IP196)+($ID$5*IB196)+($HW$5*HU196)+($HP$5*HN196)+($HI$5*HG196)+($GF$5*GD196)+($FY$5*FW196)+($FR$5*FP196)+($FK$5*FI196)+($FD$5*FB196)+($EW$5*EU196)+($EP$5*EN196)+($EI$5*EG196)+($EB$5*DZ196)+($DU$5*DS196)+($DN$5*DL196)+($DG$5*DE196)+($CZ$5*CX196)+($CS$5*CQ196)+($CL$5*CJ196)+($CE$5*CC196)+($BX$5*BV196)+($BQ$5*BO196)+($BJ$5*BH196)+($BC$5*BA196)+($AV$5*AT196)+($AO$5*AM196)+($AH$5*AF196)+($KO$5*KM196)+($KH$5*KF196)+($KA$5*JY196)+($JT$5*JR196)+($PR$5*PP196)+($GM$5*GK196)+($HA$5*GY196)+($KV$5*KT196)+($LC$5*LA196)+($MS$5*MQ196)+($ML$5*MJ196)+($ME$5*MC196)+($LX$5*LV196)+($LQ$5*LO196)+($LJ$5*LH196)+(MX196*$MZ$5)+(NE196*$NG$5)+(NL196*$NN$5)+($OI$5*OG196)+($NU$5*NS196)+($OB$5*NZ196)+($PD$5*PB196)+($OW$5*OU196)+($OP$5*ON196)+($PK$5*PI196)+($PY$5*PW196)+($QF$5*QD196)+($QM$5*QK196)+($QT$5*QR196)+($RA$5*QY196)+($RH$5*RF196)+($RO$5*RM196)+(RT196*$RV$5)+(SA196*$SC$5)+(SH196*$SJ$5)+(SO196*$SQ$5)+(SV196*$SX$5)+(TC196*$TE$5)+(TJ196*$TL$5)+(TQ196*$TS$5))/$VM$5,0)</f>
        <v/>
      </c>
      <c r="VP196" s="14" t="n"/>
      <c r="VQ196" s="21">
        <f>IF($C196&gt;0,(($IK$5*IK196)+($GT$5*GT196)+($JM$5*JM196)+($JF$5*JF196)+($IY$5*IY196)+($IR$5*IR196)+($ID$5*ID196)+($HW$5*HW196)+($HP$5*HP196)+($HI$5*HI196)+($GF$5*GF196)+($FY$5*FY196)+($FR$5*FR196)+($FK$5*FK196)+($FD$5*FD196)+($EW$5*EW196)+($EP$5*EP196)+($EI$5*EI196)+($EB$5*EB196)+($DU$5*DU196)+($DN$5*DN196)+($DG$5*DG196)+($CZ$5*CZ196)+($CS$5*CS196)+($CL$5*CL196)+($CE$5*CE196)+($BX$5*BX196)+($BQ$5*BQ196)+($BJ$5*BJ196)+($BC$5*BC196)+($AV$5*AV196)+($AO$5*AO196)+($AH$5*AH196)+($KO$5*KO196)+($PR$5*PR196)+($GM$5*GM196)+($HA$5*HA196)+($KH$5*KH196)+($KA$5*KA196)+($JT$5*JT196)+($KV$5*KV196)+($LC$5*LC196)+($MS$5*MS196)+($ML$5*ML196)+($ME$5*ME196)+($LX$5*LX196)+($LQ$5*LQ196)+($LJ$5*LJ196)+($OI$5*OI196)+($NU$5*NU196)+($NN$5*NN196)+($NG$5*NG196)+($MZ$5*MZ196)+(OB196*$OB$5)+($PD$5*PD196)+($OW$5*OW196)+($OP$5*OP196)+($PK$5*PK196)+(PY196*$PY$5)+(QF196*$QF$5)+(QM196*$QM$5)+(QT196*$QT$5)+(RA196*$RA$5)+(RH196*$RH$5)+(RO196*$RO$5)+(RV196*$RV$5)+(SC196*$SC$5)+(SJ196*$SJ$5)+(SQ196*$SQ$5)+(SX196*$SX$5)+(TE196*$TE$5)+(TL196*$TL$5)+(TS196*$TS$5))/$VM$5,0)</f>
        <v/>
      </c>
    </row>
    <row r="197" ht="16" customHeight="1" s="545">
      <c r="A197" s="127" t="n">
        <v>45931</v>
      </c>
      <c r="B197" s="4">
        <f>A197</f>
        <v/>
      </c>
      <c r="C197" s="13" t="n">
        <v>46441.1</v>
      </c>
      <c r="D197" s="138">
        <f>IF(C197&gt;0,C197-C196,0)</f>
        <v/>
      </c>
      <c r="E197" s="68">
        <f>IF(C197&gt;0,D197/C196,0)</f>
        <v/>
      </c>
      <c r="F197" s="15">
        <f>IF(C197&gt;0,(C197-C$10)/C$10,0)</f>
        <v/>
      </c>
      <c r="G197" s="13" t="n">
        <v>6711.2</v>
      </c>
      <c r="H197" s="138">
        <f>IF(G197&gt;0,G197-G196,0)</f>
        <v/>
      </c>
      <c r="I197" s="68">
        <f>IF(G197&gt;0,H197/G196,0)</f>
        <v/>
      </c>
      <c r="J197" s="15">
        <f>IF(G197&gt;0,(G197-G$10)/G$10,0)</f>
        <v/>
      </c>
      <c r="K197" s="13" t="n">
        <v>22755.16</v>
      </c>
      <c r="L197" s="138">
        <f>IF(K197&gt;0,K197-K196,0)</f>
        <v/>
      </c>
      <c r="M197" s="68">
        <f>IF(K197&gt;0,L197/K196,0)</f>
        <v/>
      </c>
      <c r="N197" s="15">
        <f>IF(K197&gt;0,(K197-K$10)/K$10,0)</f>
        <v/>
      </c>
      <c r="O197" s="13" t="n">
        <v>2442.35</v>
      </c>
      <c r="P197" s="138">
        <f>IF(O197&gt;0,O197-O196,0)</f>
        <v/>
      </c>
      <c r="Q197" s="68">
        <f>IF(O197&gt;0,P197/O196,0)</f>
        <v/>
      </c>
      <c r="R197" s="15">
        <f>IF(O197&gt;0,(O197-O$10)/O$10,0)</f>
        <v/>
      </c>
      <c r="S197" s="18">
        <f>IF(O197&gt;0,(((O197*0.7)*Q197)+((K197*0.9)*M197)+((G197*0.65)*I197)+((C197*0.6)*E197))/(O197+K197+G197+C197),0)</f>
        <v/>
      </c>
      <c r="T197" s="121">
        <f>IF(O197&gt;0,(S197*200)+T196,0)</f>
        <v/>
      </c>
      <c r="U197" s="121">
        <f>T197</f>
        <v/>
      </c>
      <c r="V197" s="134">
        <f>IF(T197&gt;0,(T197-T196)/T196,0)</f>
        <v/>
      </c>
      <c r="W197" s="21">
        <f>IF(T197&gt;0,(T197-T$11)/T$11,0)</f>
        <v/>
      </c>
      <c r="X197" s="18">
        <f>IF(T197&gt;0,((Q197+M197+I197+E197)/4),0)</f>
        <v/>
      </c>
      <c r="Y197" s="353" t="n">
        <v>19891.55</v>
      </c>
      <c r="Z197" s="15" t="n">
        <v>2e-06</v>
      </c>
      <c r="AA197" s="21">
        <f>Z197-$V197</f>
        <v/>
      </c>
      <c r="AC197" s="13" t="n">
        <v>258.49</v>
      </c>
      <c r="AD197" s="68">
        <f>IF(AC197&gt;0,((AC197-AC196)/AC196),0)</f>
        <v/>
      </c>
      <c r="AE197" s="68">
        <f>IF(AC197&gt;0,AD197-$V197,0)</f>
        <v/>
      </c>
      <c r="AF197" s="68">
        <f>IF(AC197&gt;0,(AC197-AF$10)/AF$10,0)</f>
        <v/>
      </c>
      <c r="AG197" s="68" t="n"/>
      <c r="AH197" s="15">
        <f>IF(AC197&gt;0,(AC197-AC$10)/AC$10,0)</f>
        <v/>
      </c>
      <c r="AJ197" s="13" t="n">
        <v>24.69</v>
      </c>
      <c r="AK197" s="68">
        <f>IF(AJ197&gt;0,((AJ197-AJ196)/AJ196),0)</f>
        <v/>
      </c>
      <c r="AL197" s="68">
        <f>IF(AJ197&gt;0,AK197-$V197,0)</f>
        <v/>
      </c>
      <c r="AM197" s="68">
        <f>IF(AJ197&gt;0,(AJ197-AM$10)/AM$10,0)</f>
        <v/>
      </c>
      <c r="AN197" s="68" t="n"/>
      <c r="AO197" s="15">
        <f>IF(AJ197&gt;0,(AJ197-AJ$10)/AJ$10,0)</f>
        <v/>
      </c>
      <c r="AQ197" s="13" t="n">
        <v>23.9</v>
      </c>
      <c r="AR197" s="68">
        <f>IF(AQ197&gt;0,((AQ197-AQ196)/AQ196),0)</f>
        <v/>
      </c>
      <c r="AS197" s="68">
        <f>IF(AQ197&gt;0,AR197-$V197,0)</f>
        <v/>
      </c>
      <c r="AT197" s="68">
        <f>IF(AQ197&gt;0,(AQ197-AT$10)/AT$10,0)</f>
        <v/>
      </c>
      <c r="AU197" s="68" t="n"/>
      <c r="AV197" s="15">
        <f>IF(AQ197&gt;0,(AQ197-AQ$10)/AQ$10,0)</f>
        <v/>
      </c>
      <c r="AX197" s="13" t="n">
        <v>233.76</v>
      </c>
      <c r="AY197" s="68">
        <f>IF(AX197&gt;0,((AX197-AX196)/AX196),0)</f>
        <v/>
      </c>
      <c r="AZ197" s="68">
        <f>IF(AX197&gt;0,AY197-$V197,0)</f>
        <v/>
      </c>
      <c r="BA197" s="68">
        <f>IF(AX197&gt;0,(AX197-BA$10)/BA$10,0)</f>
        <v/>
      </c>
      <c r="BB197" s="68" t="n"/>
      <c r="BC197" s="15">
        <f>IF(AX197&gt;0,(AX197-AX$10)/AX$10,0)</f>
        <v/>
      </c>
      <c r="BE197" s="13" t="n">
        <v>83.73</v>
      </c>
      <c r="BF197" s="68">
        <f>IF(BE197&gt;0,((BE197-BE196)/BE196),0)</f>
        <v/>
      </c>
      <c r="BG197" s="68">
        <f>IF(BE197&gt;0,BF197-$V197,0)</f>
        <v/>
      </c>
      <c r="BH197" s="68" t="n"/>
      <c r="BI197" s="68" t="n"/>
      <c r="BJ197" s="15">
        <f>IF(BE197&gt;0,(BE197-BE$10)/BE$10,0)</f>
        <v/>
      </c>
      <c r="BL197" s="13" t="n">
        <v>77.14</v>
      </c>
      <c r="BM197" s="68">
        <f>IF(BL197&gt;0,((BL197-BL196)/BL196),0)</f>
        <v/>
      </c>
      <c r="BN197" s="68">
        <f>IF(BL197&gt;0,BM197-$V197,0)</f>
        <v/>
      </c>
      <c r="BO197" s="68">
        <f>IF(BL197&gt;0,(BL197-BO$10)/BO$10,0)</f>
        <v/>
      </c>
      <c r="BP197" s="68" t="n"/>
      <c r="BQ197" s="15">
        <f>IF(BL197&gt;0,(BL197-BL$10)/BL$10,0)</f>
        <v/>
      </c>
      <c r="BS197" s="13" t="n">
        <v>45.43</v>
      </c>
      <c r="BT197" s="68">
        <f>IF(BS197&gt;0,((BS197-BS196)/BS196),0)</f>
        <v/>
      </c>
      <c r="BU197" s="68">
        <f>IF(BS197&gt;0,BT197-$V197,0)</f>
        <v/>
      </c>
      <c r="BV197" s="68">
        <f>IF(BS197&gt;0,(BS197-BV$10)/BV$10,0)</f>
        <v/>
      </c>
      <c r="BW197" s="68" t="n"/>
      <c r="BX197" s="15">
        <f>IF(BS197&gt;0,(BS197-BS$10)/BS$10,0)</f>
        <v/>
      </c>
      <c r="BZ197" s="13" t="n"/>
      <c r="CA197" s="68">
        <f>IF(BZ197&gt;0,((BZ197-BZ196)/BZ196),0)</f>
        <v/>
      </c>
      <c r="CB197" s="68">
        <f>IF(BZ197&gt;0,CA197-$V197,0)</f>
        <v/>
      </c>
      <c r="CC197" s="68">
        <f>IF(BZ197&gt;0,(BZ197-CC$10)/CC$10,0)</f>
        <v/>
      </c>
      <c r="CD197" s="68" t="n"/>
      <c r="CE197" s="15">
        <f>IF(BZ197&gt;0,(BZ197-BZ$10)/BZ$10,0)</f>
        <v/>
      </c>
      <c r="CG197" s="13" t="n">
        <v>30.56</v>
      </c>
      <c r="CH197" s="68">
        <f>IF(CG197&gt;0,((CG197-CG196)/CG196),0)</f>
        <v/>
      </c>
      <c r="CI197" s="68">
        <f>IF(CG197&gt;0,CH197-$V197,0)</f>
        <v/>
      </c>
      <c r="CJ197" s="68">
        <f>IF(CG197&gt;0,(CG197-CJ$10)/CJ$10,0)</f>
        <v/>
      </c>
      <c r="CK197" s="68" t="n"/>
      <c r="CL197" s="15">
        <f>IF(CG197&gt;0,(CG197-CG$10)/CG$10,0)</f>
        <v/>
      </c>
      <c r="CN197" s="13" t="n">
        <v>34.63</v>
      </c>
      <c r="CO197" s="68">
        <f>IF(CN197&gt;0,((CN197-CN196)/CN196),0)</f>
        <v/>
      </c>
      <c r="CP197" s="68">
        <f>IF(CN197&gt;0,CO197-$V197,0)</f>
        <v/>
      </c>
      <c r="CQ197" s="68">
        <f>IF(CN197&gt;0,(CN197-CQ$10)/CQ$10,0)</f>
        <v/>
      </c>
      <c r="CR197" s="68" t="n"/>
      <c r="CS197" s="15">
        <f>IF(CN197&gt;0,(CN197-CN$10)/CN$10,0)</f>
        <v/>
      </c>
      <c r="CU197" s="13" t="n">
        <v>40.47</v>
      </c>
      <c r="CV197" s="68">
        <f>IF(CU197&gt;0,((CU197-CU196)/CU196),0)</f>
        <v/>
      </c>
      <c r="CW197" s="68">
        <f>IF(CU197&gt;0,CV197-$V197,0)</f>
        <v/>
      </c>
      <c r="CX197" s="68">
        <f>IF(CU197&gt;0,(CU197-CX$10)/CX$10,0)</f>
        <v/>
      </c>
      <c r="CY197" s="68" t="n"/>
      <c r="CZ197" s="15">
        <f>IF(CU197&gt;0,(CU197-CU$10)/CU$10,0)</f>
        <v/>
      </c>
      <c r="DB197" s="13" t="n">
        <v>20.28</v>
      </c>
      <c r="DC197" s="68">
        <f>IF(DB197&gt;0,((DB197-DB196)/DB196),0)</f>
        <v/>
      </c>
      <c r="DD197" s="68">
        <f>IF(DB197&gt;0,DC197-$V197,0)</f>
        <v/>
      </c>
      <c r="DE197" s="68">
        <f>IF(DB197&gt;0,(DB197-DE$10)/DE$10,0)</f>
        <v/>
      </c>
      <c r="DF197" s="68" t="n"/>
      <c r="DG197" s="15">
        <f>IF(DB197&gt;0,(DB197-DB$10)/DB$10,0)</f>
        <v/>
      </c>
      <c r="DI197" s="13" t="n">
        <v>51.77</v>
      </c>
      <c r="DJ197" s="68">
        <f>IF(DI197&gt;0,((DI197-DI196)/DI196),0)</f>
        <v/>
      </c>
      <c r="DK197" s="68">
        <f>IF(DI197&gt;0,DJ197-$V197,0)</f>
        <v/>
      </c>
      <c r="DL197" s="68">
        <f>IF(DI197&gt;0,(DI197-DL$10)/DL$10,0)</f>
        <v/>
      </c>
      <c r="DM197" s="68" t="n"/>
      <c r="DN197" s="15">
        <f>IF(DI197&gt;0,(DI197-DI$10)/DI$10,0)</f>
        <v/>
      </c>
      <c r="DP197" s="13" t="n">
        <v>48.28</v>
      </c>
      <c r="DQ197" s="68">
        <f>IF(DP197&gt;0,((DP197-DP196)/DP196),0)</f>
        <v/>
      </c>
      <c r="DR197" s="68">
        <f>IF(DP197&gt;0,DQ197-$V197,0)</f>
        <v/>
      </c>
      <c r="DS197" s="68" t="n"/>
      <c r="DT197" s="68" t="n"/>
      <c r="DU197" s="15">
        <f>IF(DP197&gt;0,(DP197-DP$10)/DP$10,0)</f>
        <v/>
      </c>
      <c r="DV197" s="18" t="n"/>
      <c r="DW197" s="13" t="n">
        <v>42.74</v>
      </c>
      <c r="DX197" s="68">
        <f>IF(DW197&gt;0,((DW197-DW196)/DW196),0)</f>
        <v/>
      </c>
      <c r="DY197" s="68">
        <f>IF(DW197&gt;0,DX197-$V197,0)</f>
        <v/>
      </c>
      <c r="DZ197" s="68">
        <f>IF(DW197&gt;0,(DW197-DZ$10)/DZ$10,0)</f>
        <v/>
      </c>
      <c r="EA197" s="68" t="n"/>
      <c r="EB197" s="15">
        <f>IF(DW197&gt;0,(DW197-DW$10)/DW$10,0)</f>
        <v/>
      </c>
      <c r="ED197" s="13" t="n">
        <v>43.79</v>
      </c>
      <c r="EE197" s="68">
        <f>IF(ED197&gt;0,((ED197-ED196)/ED196),0)</f>
        <v/>
      </c>
      <c r="EF197" s="68">
        <f>IF(ED197&gt;0,EE197-$V197,0)</f>
        <v/>
      </c>
      <c r="EG197" s="68">
        <f>IF(ED197&gt;0,(ED197-EG$10)/EG$10,0)</f>
        <v/>
      </c>
      <c r="EH197" s="68" t="n"/>
      <c r="EI197" s="15">
        <f>IF(ED197&gt;0,(ED197-ED$10)/ED$10,0)</f>
        <v/>
      </c>
      <c r="EK197" s="13" t="n">
        <v>142.24</v>
      </c>
      <c r="EL197" s="68">
        <f>IF(EK197&gt;0,((EK197-EK196)/EK196),0)</f>
        <v/>
      </c>
      <c r="EM197" s="68">
        <f>IF(EK197&gt;0,EL197-$V197,0)</f>
        <v/>
      </c>
      <c r="EN197" s="68">
        <f>IF(EK197&gt;0,(EK197-EN$10)/EN$10,0)</f>
        <v/>
      </c>
      <c r="EO197" s="68" t="n"/>
      <c r="EP197" s="15">
        <f>IF(EK197&gt;0,(EK197-EK$10)/EK$10,0)</f>
        <v/>
      </c>
      <c r="ER197" s="13" t="n">
        <v>40.66</v>
      </c>
      <c r="ES197" s="68">
        <f>IF(ER197&gt;0,((ER197-ER196)/ER196),0)</f>
        <v/>
      </c>
      <c r="ET197" s="68">
        <f>IF(ER197&gt;0,ES197-$V197,0)</f>
        <v/>
      </c>
      <c r="EU197" s="68">
        <f>IF(ER197&gt;0,(ER197-EU$10)/EU$10,0)</f>
        <v/>
      </c>
      <c r="EV197" s="68" t="n"/>
      <c r="EW197" s="15">
        <f>IF(ER197&gt;0,(ER197-ER$10)/ER$10,0)</f>
        <v/>
      </c>
      <c r="EY197" s="13" t="n">
        <v>53.56</v>
      </c>
      <c r="EZ197" s="68">
        <f>IF(EY197&gt;0,((EY197-EY196)/EY196),0)</f>
        <v/>
      </c>
      <c r="FA197" s="68">
        <f>IF(EY197&gt;0,EZ197-$V197,0)</f>
        <v/>
      </c>
      <c r="FB197" s="68" t="n"/>
      <c r="FC197" s="68" t="n"/>
      <c r="FD197" s="15">
        <f>IF(EY197&gt;0,(EY197-EY$10)/EY$10,0)</f>
        <v/>
      </c>
      <c r="FF197" s="13" t="n">
        <v>61.81</v>
      </c>
      <c r="FG197" s="68">
        <f>IF(FF197&gt;0,((FF197-FF196)/FF196),0)</f>
        <v/>
      </c>
      <c r="FH197" s="68">
        <f>IF(FF197&gt;0,FG197-$V197,0)</f>
        <v/>
      </c>
      <c r="FI197" s="68">
        <f>IF(FF197&gt;0,(FF197-FI$10)/FI$10,0)</f>
        <v/>
      </c>
      <c r="FJ197" s="68" t="n"/>
      <c r="FK197" s="15">
        <f>IF(FF197&gt;0,(FF197-FF$10)/FF$10,0)</f>
        <v/>
      </c>
      <c r="FM197" s="13" t="n">
        <v>192.81</v>
      </c>
      <c r="FN197" s="68">
        <f>IF(FM197&gt;0,((FM197-FM196)/FM196),0)</f>
        <v/>
      </c>
      <c r="FO197" s="68">
        <f>IF(FM197&gt;0,FN197-$V197,0)</f>
        <v/>
      </c>
      <c r="FP197" s="68">
        <f>IF(FM197&gt;0,(FM197-FP$10)/FP$10,0)</f>
        <v/>
      </c>
      <c r="FQ197" s="68" t="n"/>
      <c r="FR197" s="15">
        <f>IF(FM197&gt;0,(FM197-FM$10)/FM$10,0)</f>
        <v/>
      </c>
      <c r="FT197" s="13" t="n">
        <v>94.26000000000001</v>
      </c>
      <c r="FU197" s="68">
        <f>IF(FT197&gt;0,((FT197-FT196)/FT196),0)</f>
        <v/>
      </c>
      <c r="FV197" s="68">
        <f>IF(FT197&gt;0,FU197-$V197,0)</f>
        <v/>
      </c>
      <c r="FW197" s="68">
        <f>IF(FT197&gt;0,(FT197-FW$10)/FW$10,0)</f>
        <v/>
      </c>
      <c r="FX197" s="68" t="n"/>
      <c r="FY197" s="15">
        <f>IF(FT197&gt;0,(FT197-FT$10)/FT$10,0)</f>
        <v/>
      </c>
      <c r="GA197" s="13" t="n">
        <v>18.34</v>
      </c>
      <c r="GB197" s="68">
        <f>IF(GA197&gt;0,((GA197-GA196)/GA196),0)</f>
        <v/>
      </c>
      <c r="GC197" s="68">
        <f>IF(GA197&gt;0,GB197-$V197,0)</f>
        <v/>
      </c>
      <c r="GD197" s="68" t="n"/>
      <c r="GE197" s="68" t="n"/>
      <c r="GF197" s="15">
        <f>IF(GA197&gt;0,(GA197-GA$10)/GA$10,0)</f>
        <v/>
      </c>
      <c r="GG197" s="18" t="n"/>
      <c r="GH197" s="13" t="n">
        <v>22.68</v>
      </c>
      <c r="GI197" s="68">
        <f>IF(GH197&gt;0,((GH197-GH196)/GH196),0)</f>
        <v/>
      </c>
      <c r="GJ197" s="68">
        <f>IF(GH197&gt;0,GI197-$V197,0)</f>
        <v/>
      </c>
      <c r="GK197" s="68">
        <f>IF(GH197&gt;0,(GH197-GK$10)/GK$10,0)</f>
        <v/>
      </c>
      <c r="GL197" s="68" t="n"/>
      <c r="GM197" s="15">
        <f>IF(GH197&gt;0,(GH197-GH$10)/GH$10,0)</f>
        <v/>
      </c>
      <c r="GO197" s="13" t="n">
        <v>27.76</v>
      </c>
      <c r="GP197" s="68">
        <f>IF(GO197&gt;0,((GO197-GO196)/GO196),0)</f>
        <v/>
      </c>
      <c r="GQ197" s="68">
        <f>IF(GO197&gt;0,GP197-$V197,0)</f>
        <v/>
      </c>
      <c r="GR197" s="68" t="n"/>
      <c r="GS197" s="68" t="n"/>
      <c r="GT197" s="15">
        <f>IF(GO197&gt;0,(GO197-GO$10)/GO$10,0)</f>
        <v/>
      </c>
      <c r="GV197" s="13" t="n">
        <v>17.12</v>
      </c>
      <c r="GW197" s="68">
        <f>IF(GV197&gt;0,((GV197-GV196)/GV196),0)</f>
        <v/>
      </c>
      <c r="GX197" s="68">
        <f>IF(GV197&gt;0,GW197-$V197,0)</f>
        <v/>
      </c>
      <c r="GY197" s="68">
        <f>IF(GV197&gt;0,(GV197-GY$10)/GY$10,0)</f>
        <v/>
      </c>
      <c r="GZ197" s="68" t="n"/>
      <c r="HA197" s="15">
        <f>IF(GV197&gt;0,(GV197-GV$10)/GV$10,0)</f>
        <v/>
      </c>
      <c r="HD197" s="13" t="n">
        <v>459.46</v>
      </c>
      <c r="HE197" s="68">
        <f>IF(HD197&gt;0,((HD197-HD196)/HD196),0)</f>
        <v/>
      </c>
      <c r="HF197" s="68">
        <f>IF(HD197&gt;0,HE197-$V197,0)</f>
        <v/>
      </c>
      <c r="HG197" s="68">
        <f>IF(HD197&gt;0,(HD197-HG$10)/HG$10,0)</f>
        <v/>
      </c>
      <c r="HH197" s="68" t="n"/>
      <c r="HI197" s="15">
        <f>IF(HD197&gt;0,(HD197-HD$10)/HD$10,0)</f>
        <v/>
      </c>
      <c r="HK197" s="13" t="n">
        <v>92.95999999999999</v>
      </c>
      <c r="HL197" s="68">
        <f>IF(HK197&gt;0,((HK197-HK196)/HK196),0)</f>
        <v/>
      </c>
      <c r="HM197" s="68">
        <f>IF(HK197&gt;0,HL197-$V197,0)</f>
        <v/>
      </c>
      <c r="HN197" s="68">
        <f>IF(HK197&gt;0,(HK197-HN$10)/HN$10,0)</f>
        <v/>
      </c>
      <c r="HO197" s="68" t="n"/>
      <c r="HP197" s="15">
        <f>IF(HK197&gt;0,(HK197-HK$10)/HK$10,0)</f>
        <v/>
      </c>
      <c r="HR197" s="13" t="n">
        <v>111.99</v>
      </c>
      <c r="HS197" s="68">
        <f>IF(HR197&gt;0,((HR197-HR196)/HR196),0)</f>
        <v/>
      </c>
      <c r="HT197" s="68">
        <f>IF(HR197&gt;0,HS197-$V197,0)</f>
        <v/>
      </c>
      <c r="HU197" s="68">
        <f>IF(HR197&gt;0,(HR197-HU$10)/HU$10,0)</f>
        <v/>
      </c>
      <c r="HV197" s="68" t="n"/>
      <c r="HW197" s="15">
        <f>IF(HR197&gt;0,(HR197-HR$10)/HR$10,0)</f>
        <v/>
      </c>
      <c r="HY197" s="13" t="n">
        <v>187.24</v>
      </c>
      <c r="HZ197" s="68">
        <f>IF(HY197&gt;0,((HY197-HY196)/HY196),0)</f>
        <v/>
      </c>
      <c r="IA197" s="68">
        <f>IF(HY197&gt;0,HZ197-$V197,0)</f>
        <v/>
      </c>
      <c r="IB197" s="68">
        <f>IF(HY197&gt;0,(HY197-IB$10)/IB$10,0)</f>
        <v/>
      </c>
      <c r="IC197" s="68" t="n"/>
      <c r="ID197" s="15">
        <f>IF(HY197&gt;0,(HY197-HY$10)/HY$10,0)</f>
        <v/>
      </c>
      <c r="IF197" s="13" t="n">
        <v>333.39</v>
      </c>
      <c r="IG197" s="68">
        <f>IF(IF197&gt;0,((IF197-IF196)/IF196),0)</f>
        <v/>
      </c>
      <c r="IH197" s="68">
        <f>IF(IF197&gt;0,IG197-$V197,0)</f>
        <v/>
      </c>
      <c r="II197" s="68">
        <f>IF(IF197&gt;0,(IF197-II$10)/II$10,0)</f>
        <v/>
      </c>
      <c r="IJ197" s="68" t="n"/>
      <c r="IK197" s="15">
        <f>IF(IF197&gt;0,(IF197-IF$10)/IF$10,0)</f>
        <v/>
      </c>
      <c r="IM197" s="13" t="n">
        <v>286.01</v>
      </c>
      <c r="IN197" s="68">
        <f>IF(IM197&gt;0,((IM197-IM196)/IM196),0)</f>
        <v/>
      </c>
      <c r="IO197" s="68">
        <f>IF(IM197&gt;0,IN197-$V197,0)</f>
        <v/>
      </c>
      <c r="IP197" s="68">
        <f>IF(IM197&gt;0,(IM197-IP$10)/IP$10,0)</f>
        <v/>
      </c>
      <c r="IQ197" s="68" t="n"/>
      <c r="IR197" s="15">
        <f>IF(IM197&gt;0,(IM197-IM$10)/IM$10,0)</f>
        <v/>
      </c>
      <c r="IT197" s="13" t="n">
        <v>83.48999999999999</v>
      </c>
      <c r="IU197" s="68">
        <f>IF(IT197&gt;0,((IT197-IT196)/IT196),0)</f>
        <v/>
      </c>
      <c r="IV197" s="68">
        <f>IF(IT197&gt;0,IU197-$V197,0)</f>
        <v/>
      </c>
      <c r="IW197" s="68">
        <f>IF(IT197&gt;0,(IT197-IW$10)/IW$10,0)</f>
        <v/>
      </c>
      <c r="IX197" s="68" t="n"/>
      <c r="IY197" s="15">
        <f>IF(IT197&gt;0,(IT197-IT$10)/IT$10,0)</f>
        <v/>
      </c>
      <c r="JA197" s="13" t="n">
        <v>717.34</v>
      </c>
      <c r="JB197" s="68">
        <f>IF(JA197&gt;0,((JA197-JA196)/JA196),0)</f>
        <v/>
      </c>
      <c r="JC197" s="68">
        <f>IF(JA197&gt;0,JB197-$V197,0)</f>
        <v/>
      </c>
      <c r="JD197" s="68">
        <f>IF(JA197&gt;0,(JA197-JD$10)/JD$10,0)</f>
        <v/>
      </c>
      <c r="JE197" s="68" t="n"/>
      <c r="JF197" s="15">
        <f>IF(JA197&gt;0,(JA197-JA$10)/JA$10,0)</f>
        <v/>
      </c>
      <c r="JH197" s="13" t="n">
        <v>519.71</v>
      </c>
      <c r="JI197" s="68">
        <f>IF(JH197&gt;0,((JH197-JH196)/JH196),0)</f>
        <v/>
      </c>
      <c r="JJ197" s="68">
        <f>IF(JH197&gt;0,JI197-$V197,0)</f>
        <v/>
      </c>
      <c r="JK197" s="68">
        <f>IF(JH197&gt;0,(JH197-JK$10)/JK$10,0)</f>
        <v/>
      </c>
      <c r="JL197" s="68" t="n"/>
      <c r="JM197" s="15">
        <f>IF(JH197&gt;0,(JH197-JH$10)/JH$10,0)</f>
        <v/>
      </c>
      <c r="JO197" s="13" t="n">
        <v>34.23</v>
      </c>
      <c r="JP197" s="68">
        <f>IF(JO197&gt;0,((JO197-JO196)/JO196),0)</f>
        <v/>
      </c>
      <c r="JQ197" s="68">
        <f>IF(JO197&gt;0,JP197-$V197,0)</f>
        <v/>
      </c>
      <c r="JR197" s="68">
        <f>IF(JO197&gt;0,(JO197-JR$10)/JR$10,0)</f>
        <v/>
      </c>
      <c r="JS197" s="68" t="n"/>
      <c r="JT197" s="15">
        <f>IF(JO197&gt;0,(JO197-JO$10)/JO$10,0)</f>
        <v/>
      </c>
      <c r="JV197" s="13" t="n">
        <v>2.77</v>
      </c>
      <c r="JW197" s="68">
        <f>IF(JV197&gt;0,((JV197-JV196)/JV196),0)</f>
        <v/>
      </c>
      <c r="JX197" s="68">
        <f>IF(JV197&gt;0,JW197-$V197,0)</f>
        <v/>
      </c>
      <c r="JY197" s="68">
        <f>IF(JV197&gt;0,(JV197-JY$10)/JY$10,0)</f>
        <v/>
      </c>
      <c r="JZ197" s="68" t="n"/>
      <c r="KA197" s="15">
        <f>IF(JV197&gt;0,(JV197-JV$10)/JV$10,0)</f>
        <v/>
      </c>
      <c r="KC197" s="13" t="n">
        <v>25.06</v>
      </c>
      <c r="KD197" s="68">
        <f>IF(KC197&gt;0,((KC197-KC196)/KC196),0)</f>
        <v/>
      </c>
      <c r="KE197" s="68">
        <f>IF(KC197&gt;0,KD197-$V197,0)</f>
        <v/>
      </c>
      <c r="KF197" s="68">
        <f>IF(KC197&gt;0,(KC197-KF$10)/KF$10,0)</f>
        <v/>
      </c>
      <c r="KG197" s="68" t="n"/>
      <c r="KH197" s="15">
        <f>IF(KC197&gt;0,(KC197-KC$10)/KC$10,0)</f>
        <v/>
      </c>
      <c r="KI197" s="18" t="n"/>
      <c r="KJ197" s="13" t="n">
        <v>144.91</v>
      </c>
      <c r="KK197" s="68">
        <f>IF(KJ197&gt;0,((KJ197-KJ196)/KJ196),0)</f>
        <v/>
      </c>
      <c r="KL197" s="68">
        <f>IF(KJ197&gt;0,KK197-$V197,0)</f>
        <v/>
      </c>
      <c r="KM197" s="68">
        <f>IF(KJ197&gt;0,(KJ197-KM$10)/KM$10,0)</f>
        <v/>
      </c>
      <c r="KN197" s="68" t="n"/>
      <c r="KO197" s="15">
        <f>IF(KJ197&gt;0,(KJ197-KJ$10)/KJ$10,0)</f>
        <v/>
      </c>
      <c r="KQ197" s="13" t="n">
        <v>2.224</v>
      </c>
      <c r="KR197" s="68">
        <f>IF(KQ197&gt;0,((KQ197-KQ196)/KQ196),0)</f>
        <v/>
      </c>
      <c r="KS197" s="68">
        <f>IF(KQ197&gt;0,KR197-$V197,0)</f>
        <v/>
      </c>
      <c r="KT197" s="68">
        <f>IF(KQ197&gt;0,(KQ197-KT$10)/KT$10,0)</f>
        <v/>
      </c>
      <c r="KU197" s="68" t="n"/>
      <c r="KV197" s="15">
        <f>IF(KQ197&gt;0,(KQ197-KQ$10)/KQ$10,0)</f>
        <v/>
      </c>
      <c r="KW197" s="18" t="n"/>
      <c r="KX197" s="13" t="n">
        <v>58.1</v>
      </c>
      <c r="KY197" s="68">
        <f>IF(KX197&gt;0,((KX197-KX196)/KX196),0)</f>
        <v/>
      </c>
      <c r="KZ197" s="68">
        <f>IF(KX197&gt;0,KY197-$V197,0)</f>
        <v/>
      </c>
      <c r="LA197" s="68">
        <f>IF(KX197&gt;0,(KX197-LA$10)/LA$10,0)</f>
        <v/>
      </c>
      <c r="LB197" s="68" t="n"/>
      <c r="LC197" s="15">
        <f>IF(KX197&gt;0,(KX197-KX$10)/KX$10,0)</f>
        <v/>
      </c>
      <c r="LD197" s="18" t="n"/>
      <c r="LE197" s="13" t="n">
        <v>56.16</v>
      </c>
      <c r="LF197" s="68">
        <f>IF(LE197&gt;0,((LE197-LE196)/LE196),0)</f>
        <v/>
      </c>
      <c r="LG197" s="68">
        <f>IF(LE197&gt;0,LF197-$V197,0)</f>
        <v/>
      </c>
      <c r="LH197" s="68">
        <f>IF(LE197&gt;0,(LE197-LH$10)/LH$10,0)</f>
        <v/>
      </c>
      <c r="LI197" s="68" t="n"/>
      <c r="LJ197" s="15">
        <f>IF(LE197&gt;0,(LE197-LE$10)/LE$10,0)</f>
        <v/>
      </c>
      <c r="LL197" s="13" t="n">
        <v>170.19</v>
      </c>
      <c r="LM197" s="68">
        <f>IF(LL197&gt;0,((LL197-LL196)/LL196),0)</f>
        <v/>
      </c>
      <c r="LN197" s="68">
        <f>IF(LL197&gt;0,LM197-$V197,0)</f>
        <v/>
      </c>
      <c r="LO197" s="68">
        <f>IF(LL197&gt;0,(LL197-LO$10)/LO$10,0)</f>
        <v/>
      </c>
      <c r="LP197" s="68" t="n"/>
      <c r="LQ197" s="15">
        <f>IF(LL197&gt;0,(LL197-LL$10)/LL$10,0)</f>
        <v/>
      </c>
      <c r="LS197" s="13" t="n">
        <v>25.45</v>
      </c>
      <c r="LT197" s="68">
        <f>IF(LS197&gt;0,((LS197-LS196)/LS196),0)</f>
        <v/>
      </c>
      <c r="LU197" s="68">
        <f>IF(LS197&gt;0,LT197-$V197,0)</f>
        <v/>
      </c>
      <c r="LV197" s="68" t="n"/>
      <c r="LW197" s="68" t="n"/>
      <c r="LX197" s="15">
        <f>IF(LS197&gt;0,(LS197-LS$10)/LS$10,0)</f>
        <v/>
      </c>
      <c r="LZ197" s="13" t="n">
        <v>20.65</v>
      </c>
      <c r="MA197" s="68">
        <f>IF(LZ197&gt;0,((LZ197-LZ196)/LZ196),0)</f>
        <v/>
      </c>
      <c r="MB197" s="68">
        <f>IF(LZ197&gt;0,MA197-$V197,0)</f>
        <v/>
      </c>
      <c r="MC197" s="68">
        <f>IF(LZ197&gt;0,(LZ197-MC$10)/MC$10,0)</f>
        <v/>
      </c>
      <c r="MD197" s="68" t="n"/>
      <c r="ME197" s="15">
        <f>IF(LZ197&gt;0,(LZ197-LZ$10)/LZ$10,0)</f>
        <v/>
      </c>
      <c r="MG197" s="13" t="n">
        <v>115.93</v>
      </c>
      <c r="MH197" s="68">
        <f>IF(MG197&gt;0,((MG197-MG196)/MG196),0)</f>
        <v/>
      </c>
      <c r="MI197" s="68">
        <f>IF(MG197&gt;0,MH197-$V197,0)</f>
        <v/>
      </c>
      <c r="MJ197" s="68">
        <f>IF(MG197&gt;0,(MG197-MJ$10)/MJ$10,0)</f>
        <v/>
      </c>
      <c r="MK197" s="68" t="n"/>
      <c r="ML197" s="15">
        <f>IF(MG197&gt;0,(MG197-MG$10)/MG$10,0)</f>
        <v/>
      </c>
      <c r="MN197" s="13" t="n">
        <v>187.18</v>
      </c>
      <c r="MO197" s="68">
        <f>IF(MN197&gt;0,((MN197-MN196)/MN196),0)</f>
        <v/>
      </c>
      <c r="MP197" s="68">
        <f>IF(MN197&gt;0,MO197-$V197,0)</f>
        <v/>
      </c>
      <c r="MQ197" s="68">
        <f>IF(MN197&gt;0,(MN197-MQ$10)/MQ$10,0)</f>
        <v/>
      </c>
      <c r="MR197" s="68" t="n"/>
      <c r="MS197" s="15">
        <f>IF(MN197&gt;0,(MN197-MN$10)/MN$10,0)</f>
        <v/>
      </c>
      <c r="MU197" s="13" t="n">
        <v>20.67</v>
      </c>
      <c r="MV197" s="68">
        <f>IF(MU197&gt;0,((MU197-MU196)/MU196),0)</f>
        <v/>
      </c>
      <c r="MW197" s="68">
        <f>IF(MU197&gt;0,MV197-$V197,0)</f>
        <v/>
      </c>
      <c r="MX197" s="68">
        <f>IF(MU197&gt;0,(MU197-MX$10)/MX$10,0)</f>
        <v/>
      </c>
      <c r="MY197" s="68" t="n"/>
      <c r="MZ197" s="15">
        <f>IF(MU197&gt;0,(MU197-MU$10)/MU$10,0)</f>
        <v/>
      </c>
      <c r="NB197" s="13" t="n">
        <v>300.88</v>
      </c>
      <c r="NC197" s="68">
        <f>IF(NB197&gt;0,((NB197-NB196)/NB196),0)</f>
        <v/>
      </c>
      <c r="ND197" s="68">
        <f>IF(NB197&gt;0,NC197-$V197,0)</f>
        <v/>
      </c>
      <c r="NE197" s="68">
        <f>IF(NB197&gt;0,(NB197-NE$10)/NE$10,0)</f>
        <v/>
      </c>
      <c r="NF197" s="68" t="n"/>
      <c r="NG197" s="15">
        <f>IF(NB197&gt;0,(NB197-NB$10)/NB$10,0)</f>
        <v/>
      </c>
      <c r="NI197" s="13" t="n">
        <v>12.26</v>
      </c>
      <c r="NJ197" s="68">
        <f>IF(NI197&gt;0,((NI197-NI196)/NI196),0)</f>
        <v/>
      </c>
      <c r="NK197" s="68">
        <f>IF(NI197&gt;0,NJ197-$V197,0)</f>
        <v/>
      </c>
      <c r="NL197" s="68">
        <f>IF(NI197&gt;0,(NI197-NL$10)/NL$10,0)</f>
        <v/>
      </c>
      <c r="NM197" s="68" t="n"/>
      <c r="NN197" s="15">
        <f>IF(NI197&gt;0,(NI197-NI$10)/NI$10,0)</f>
        <v/>
      </c>
      <c r="NP197" s="13" t="n">
        <v>606.15</v>
      </c>
      <c r="NQ197" s="68">
        <f>IF(NP197&gt;0,((NP197-NP196)/NP196),0)</f>
        <v/>
      </c>
      <c r="NR197" s="68">
        <f>IF(NP197&gt;0,NQ197-$V197,0)</f>
        <v/>
      </c>
      <c r="NS197" s="68">
        <f>IF(NP197&gt;0,(NP197-NS$10)/NS$10,0)</f>
        <v/>
      </c>
      <c r="NT197" s="68" t="n"/>
      <c r="NU197" s="15">
        <f>IF(NP197&gt;0,(NP197-NP$10)/NP$10,0)</f>
        <v/>
      </c>
      <c r="NW197" s="13" t="n">
        <v>244.9</v>
      </c>
      <c r="NX197" s="68">
        <f>IF(NW197&gt;0,((NW197-NW196)/NW196),0)</f>
        <v/>
      </c>
      <c r="NY197" s="68">
        <f>IF(NW197&gt;0,NX197-$V197,0)</f>
        <v/>
      </c>
      <c r="NZ197" s="68">
        <f>IF(NW197&gt;0,(NW197-NZ$10)/NZ$10,0)</f>
        <v/>
      </c>
      <c r="OA197" s="68" t="n"/>
      <c r="OB197" s="15">
        <f>IF(NW197&gt;0,(NW197-NW$10)/NW$10,0)</f>
        <v/>
      </c>
      <c r="OD197" s="13" t="n">
        <v>3.81</v>
      </c>
      <c r="OE197" s="68">
        <f>IF(OD197&gt;0,((OD197-OD196)/OD196),0)</f>
        <v/>
      </c>
      <c r="OF197" s="68">
        <f>IF(OD197&gt;0,OE197-$V197,0)</f>
        <v/>
      </c>
      <c r="OG197" s="68">
        <f>IF(OD197&gt;0,(OD197-OG$10)/OG$10,0)</f>
        <v/>
      </c>
      <c r="OH197" s="68" t="n"/>
      <c r="OI197" s="15">
        <f>IF(OD197&gt;0,(OD197-OD$10)/OD$10,0)</f>
        <v/>
      </c>
      <c r="OK197" s="13" t="n">
        <v>331.11</v>
      </c>
      <c r="OL197" s="68">
        <f>IF(OK197&gt;0,((OK197-OK196)/OK196),0)</f>
        <v/>
      </c>
      <c r="OM197" s="68">
        <f>IF(OK197&gt;0,OL197-$V197,0)</f>
        <v/>
      </c>
      <c r="ON197" s="68">
        <f>IF(OK197&gt;0,(OK197-ON$10)/ON$10,0)</f>
        <v/>
      </c>
      <c r="OO197" s="68" t="n"/>
      <c r="OP197" s="15">
        <f>IF(OK197&gt;0,(OK197-OK$10)/OK$10,0)</f>
        <v/>
      </c>
      <c r="OR197" s="13" t="n">
        <v>6.94</v>
      </c>
      <c r="OS197" s="68">
        <f>IF(OR197&gt;0,((OR197-OR196)/OR196),0)</f>
        <v/>
      </c>
      <c r="OT197" s="68">
        <f>IF(OR197&gt;0,OS197-$V197,0)</f>
        <v/>
      </c>
      <c r="OU197" s="68">
        <f>IF(OR197&gt;0,(OR197-OU$10)/OU$10,0)</f>
        <v/>
      </c>
      <c r="OV197" s="68" t="n"/>
      <c r="OW197" s="15">
        <f>IF(OR197&gt;0,(OR197-OR$10)/OR$10,0)</f>
        <v/>
      </c>
      <c r="OY197" s="13" t="n">
        <v>167.2</v>
      </c>
      <c r="OZ197" s="68">
        <f>IF(OY197&gt;0,((OY197-OY196)/OY196),0)</f>
        <v/>
      </c>
      <c r="PA197" s="68">
        <f>IF(OY197&gt;0,OZ197-$V197,0)</f>
        <v/>
      </c>
      <c r="PB197" s="68">
        <f>IF(OY197&gt;0,(OY197-PB$10)/PB$10,0)</f>
        <v/>
      </c>
      <c r="PC197" s="68" t="n"/>
      <c r="PD197" s="15">
        <f>IF(OY197&gt;0,(OY197-OY$10)/OY$10,0)</f>
        <v/>
      </c>
      <c r="PE197" s="18" t="n"/>
      <c r="PF197" s="13" t="n">
        <v>300.47</v>
      </c>
      <c r="PG197" s="68">
        <f>IF(PF197&gt;0,((PF197-PF196)/PF196),0)</f>
        <v/>
      </c>
      <c r="PH197" s="68">
        <f>IF(PF197&gt;0,PG197-$V197,0)</f>
        <v/>
      </c>
      <c r="PI197" s="68">
        <f>IF(PF197&gt;0,(PF197-PI$10)/PI$10,0)</f>
        <v/>
      </c>
      <c r="PJ197" s="68" t="n"/>
      <c r="PK197" s="15">
        <f>IF(PF197&gt;0,(PF197-PF$10)/PF$10,0)</f>
        <v/>
      </c>
      <c r="PM197" s="13" t="n"/>
      <c r="PN197" s="68">
        <f>IF(PM197&gt;0,((PM197-PM196)/PM196),0)</f>
        <v/>
      </c>
      <c r="PO197" s="68">
        <f>PN197-$V197</f>
        <v/>
      </c>
      <c r="PP197" s="68">
        <f>IF(PM197&gt;0,(PM197-PP$10)/PP$10,0)</f>
        <v/>
      </c>
      <c r="PQ197" s="68" t="n"/>
      <c r="PR197" s="15">
        <f>IF(PM197&gt;0,(PM197-PM$10)/PM$10,0)</f>
        <v/>
      </c>
      <c r="PT197" s="13" t="n">
        <v>15.71</v>
      </c>
      <c r="PU197" s="68">
        <f>IF(PT197&gt;0,((PT197-PT196)/PT196),0)</f>
        <v/>
      </c>
      <c r="PV197" s="68">
        <f>IF(PT197&gt;0,PU197-$V197,0)</f>
        <v/>
      </c>
      <c r="PW197" s="68">
        <f>IF(PT197&gt;0,(PT197-PW$10)/PW$10,0)</f>
        <v/>
      </c>
      <c r="PX197" s="68" t="n"/>
      <c r="PY197" s="15">
        <f>IF(PT197&gt;0,(PT197-PT$10)/PT$10,0)</f>
        <v/>
      </c>
      <c r="QA197" s="13" t="n">
        <v>347.67</v>
      </c>
      <c r="QB197" s="68">
        <f>IF(QA197&gt;0,((QA197-QA196)/QA196),0)</f>
        <v/>
      </c>
      <c r="QC197" s="68">
        <f>IF(QA197&gt;0,QB197-$V197,0)</f>
        <v/>
      </c>
      <c r="QD197" s="68">
        <f>IF(QA197&gt;0,(QA197-QD$10)/QD$10,0)</f>
        <v/>
      </c>
      <c r="QE197" s="68" t="n"/>
      <c r="QF197" s="15">
        <f>IF(QA197&gt;0,(QA197-QA$10)/QA$10,0)</f>
        <v/>
      </c>
      <c r="QH197" s="13" t="n">
        <v>1.865</v>
      </c>
      <c r="QI197" s="68">
        <f>IF(QH197&gt;0,((QH197-QH196)/QH196),0)</f>
        <v/>
      </c>
      <c r="QJ197" s="68">
        <f>IF(QH197&gt;0,QI197-$V197,0)</f>
        <v/>
      </c>
      <c r="QK197" s="68">
        <f>IF(QH197&gt;0,(QH197-QK$10)/QK$10,0)</f>
        <v/>
      </c>
      <c r="QL197" s="68" t="n"/>
      <c r="QM197" s="15">
        <f>IF(QH197&gt;0,(QH197-QH$10)/QH$10,0)</f>
        <v/>
      </c>
      <c r="QO197" s="13" t="n">
        <v>18.41</v>
      </c>
      <c r="QP197" s="68">
        <f>IF(QO197&gt;0,((QO197-QO196)/QO196),0)</f>
        <v/>
      </c>
      <c r="QQ197" s="68">
        <f>IF(QO197&gt;0,QP197-$V197,0)</f>
        <v/>
      </c>
      <c r="QR197" s="68">
        <f>IF(QO197&gt;0,(QO197-QR$10)/QR$10,0)</f>
        <v/>
      </c>
      <c r="QS197" s="68" t="n"/>
      <c r="QT197" s="15">
        <f>IF(QO197&gt;0,(QO197-QO$10)/QO$10,0)</f>
        <v/>
      </c>
      <c r="QV197" s="13" t="n">
        <v>2.962</v>
      </c>
      <c r="QW197" s="68">
        <f>IF(QV197&gt;0,((QV197-QV196)/QV196),0)</f>
        <v/>
      </c>
      <c r="QX197" s="68">
        <f>IF(QV197&gt;0,QW197-$V197,0)</f>
        <v/>
      </c>
      <c r="QY197" s="68">
        <f>IF(QV197&gt;0,(QV197-QY$10)/QY$10,0)</f>
        <v/>
      </c>
      <c r="QZ197" s="68" t="n"/>
      <c r="RA197" s="15">
        <f>IF(QV197&gt;0,(QV197-QV$10)/QV$10,0)</f>
        <v/>
      </c>
      <c r="RC197" s="13" t="n">
        <v>59.07</v>
      </c>
      <c r="RD197" s="68">
        <f>IF(RC197&gt;0,((RC197-RC196)/RC196),0)</f>
        <v/>
      </c>
      <c r="RE197" s="68">
        <f>IF(RC197&gt;0,RD197-$V197,0)</f>
        <v/>
      </c>
      <c r="RF197" s="68">
        <f>IF(RC197&gt;0,(RC197-RF$10)/RF$10,0)</f>
        <v/>
      </c>
      <c r="RG197" s="68" t="n"/>
      <c r="RH197" s="15">
        <f>IF(RC197&gt;0,(RC197-RC$10)/RC$10,0)</f>
        <v/>
      </c>
      <c r="RJ197" s="13" t="n">
        <v>288.47</v>
      </c>
      <c r="RK197" s="68">
        <f>IF(RJ197&gt;0,((RJ197-RJ196)/RJ196),0)</f>
        <v/>
      </c>
      <c r="RL197" s="68">
        <f>RK197-$V197</f>
        <v/>
      </c>
      <c r="RM197" s="68">
        <f>IF(RJ197&gt;0,(RJ197-RM$10)/RM$10,0)</f>
        <v/>
      </c>
      <c r="RN197" s="68" t="n"/>
      <c r="RO197" s="15">
        <f>IF(RJ197&gt;0,(RJ197-RJ$10)/RJ$10,0)</f>
        <v/>
      </c>
      <c r="RQ197" s="13" t="n">
        <v>28.28</v>
      </c>
      <c r="RR197" s="68">
        <f>IF(RQ197&gt;0,((RQ197-RQ196)/RQ196),0)</f>
        <v/>
      </c>
      <c r="RS197" s="68">
        <f>RR197-$V197</f>
        <v/>
      </c>
      <c r="RT197" s="68">
        <f>IF(RQ197&gt;0,(RQ197-RT$10)/RT$10,0)</f>
        <v/>
      </c>
      <c r="RU197" s="68" t="n"/>
      <c r="RV197" s="15">
        <f>IF(RQ197&gt;0,(RQ197-RQ$10)/RQ$10,0)</f>
        <v/>
      </c>
      <c r="RX197" s="13" t="n">
        <v>184.95</v>
      </c>
      <c r="RY197" s="68">
        <f>IF(RX197&gt;0,((RX197-RX196)/RX196),0)</f>
        <v/>
      </c>
      <c r="RZ197" s="68">
        <f>RY197-$V197</f>
        <v/>
      </c>
      <c r="SA197" s="68">
        <f>IF(RX197&gt;0,(RX197-SA$10)/SA$10,0)</f>
        <v/>
      </c>
      <c r="SB197" s="68" t="n"/>
      <c r="SC197" s="15">
        <f>IF(RX197&gt;0,(RX197-RX$10)/RX$10,0)</f>
        <v/>
      </c>
      <c r="SE197" s="13" t="n">
        <v>29.85</v>
      </c>
      <c r="SF197" s="68">
        <f>IF(SE197&gt;0,((SE197-SE196)/SE196),0)</f>
        <v/>
      </c>
      <c r="SG197" s="68">
        <f>SF197-$V197</f>
        <v/>
      </c>
      <c r="SH197" s="68">
        <f>IF(SE197&gt;0,(SE197-SH$10)/SH$10,0)</f>
        <v/>
      </c>
      <c r="SI197" s="68" t="n"/>
      <c r="SJ197" s="15">
        <f>IF(SE197&gt;0,(SE197-SE$10)/SE$10,0)</f>
        <v/>
      </c>
      <c r="SL197" s="13" t="n">
        <v>2.62</v>
      </c>
      <c r="SM197" s="68">
        <f>IF(SL197&gt;0,((SL197-SL196)/SL196),0)</f>
        <v/>
      </c>
      <c r="SN197" s="68">
        <f>SM197-$V197</f>
        <v/>
      </c>
      <c r="SO197" s="68">
        <f>IF(SL197&gt;0,(SL197-SO$10)/SO$10,0)</f>
        <v/>
      </c>
      <c r="SP197" s="68" t="n"/>
      <c r="SQ197" s="15">
        <f>IF(SL197&gt;0,(SL197-SL$10)/SL$10,0)</f>
        <v/>
      </c>
      <c r="SS197" s="13" t="n">
        <v>25.63</v>
      </c>
      <c r="ST197" s="68">
        <f>IF(SS197&gt;0,((SS197-SS196)/SS196),0)</f>
        <v/>
      </c>
      <c r="SU197" s="68">
        <f>ST197-$V197</f>
        <v/>
      </c>
      <c r="SV197" s="68">
        <f>IF(SS197&gt;0,(SS197-SV$10)/SV$10,0)</f>
        <v/>
      </c>
      <c r="SW197" s="68" t="n"/>
      <c r="SX197" s="15">
        <f>IF(SS197&gt;0,(SS197-SS$10)/SS$10,0)</f>
        <v/>
      </c>
      <c r="SZ197" s="13" t="n">
        <v>67.63</v>
      </c>
      <c r="TA197" s="68">
        <f>IF(SZ197&gt;0,((SZ197-SZ196)/SZ196),0)</f>
        <v/>
      </c>
      <c r="TB197" s="68">
        <f>TA197-$V197</f>
        <v/>
      </c>
      <c r="TC197" s="68">
        <f>IF(SZ197&gt;0,(SZ197-TC$10)/TC$10,0)</f>
        <v/>
      </c>
      <c r="TD197" s="68" t="n"/>
      <c r="TE197" s="15">
        <f>IF(SZ197&gt;0,(SZ197-SZ$10)/SZ$10,0)</f>
        <v/>
      </c>
      <c r="TG197" s="587" t="n">
        <v>0.2878</v>
      </c>
      <c r="TH197" s="68">
        <f>IF(TG197&gt;0,((TG197-TG196)/TG196),0)</f>
        <v/>
      </c>
      <c r="TI197" s="68">
        <f>TH197-$V197</f>
        <v/>
      </c>
      <c r="TJ197" s="68">
        <f>IF(TG197&gt;0,(TG197-TJ$10)/TJ$10,0)</f>
        <v/>
      </c>
      <c r="TK197" s="68" t="n"/>
      <c r="TL197" s="15">
        <f>IF(TG197&gt;0,(TG197-TG$10)/TG$10,0)</f>
        <v/>
      </c>
      <c r="TN197" s="13" t="n">
        <v>92.2</v>
      </c>
      <c r="TO197" s="68">
        <f>IF(TN197&gt;0,((TN197-TN196)/TN196),0)</f>
        <v/>
      </c>
      <c r="TP197" s="68">
        <f>TO197-$V197</f>
        <v/>
      </c>
      <c r="TQ197" s="68">
        <f>IF(TN197&gt;0,(TN197-TQ$10)/TQ$10,0)</f>
        <v/>
      </c>
      <c r="TR197" s="68" t="n"/>
      <c r="TS197" s="15">
        <f>IF(TN197&gt;0,(TN197-TN$10)/TN$10,0)</f>
        <v/>
      </c>
      <c r="TU197" s="587" t="n">
        <v>4.47</v>
      </c>
      <c r="TV197" s="68">
        <f>IF(TU197&gt;0,((TU197-TU196)/TU196),0)</f>
        <v/>
      </c>
      <c r="TW197" s="68">
        <f>TV197-$V197</f>
        <v/>
      </c>
      <c r="TX197" s="68">
        <f>IF(TU197&gt;0,(TU197-TX$10)/TX$10,0)</f>
        <v/>
      </c>
      <c r="TY197" s="68" t="n"/>
      <c r="TZ197" s="15">
        <f>IF(TU197&gt;0,(TU197-TU$10)/TU$10,0)</f>
        <v/>
      </c>
      <c r="UB197" s="587" t="n"/>
      <c r="UC197" s="68">
        <f>IF(UB197&gt;0,((UB197-UB196)/UB196),0)</f>
        <v/>
      </c>
      <c r="UD197" s="68">
        <f>UC197-$V197</f>
        <v/>
      </c>
      <c r="UE197" s="68">
        <f>IF(UB197&gt;0,(UB197-UE$10)/UE$10,0)</f>
        <v/>
      </c>
      <c r="UF197" s="68" t="n"/>
      <c r="UG197" s="15">
        <f>IF(UB197&gt;0,(UB197-UB$10)/UB$10,0)</f>
        <v/>
      </c>
      <c r="UI197" s="587" t="n"/>
      <c r="UJ197" s="68">
        <f>IF(UI197&gt;0,((UI197-UI196)/UI196),0)</f>
        <v/>
      </c>
      <c r="UK197" s="68">
        <f>UJ197-$V197</f>
        <v/>
      </c>
      <c r="UL197" s="68">
        <f>IF(UI197&gt;0,(UI197-UL$10)/UL$10,0)</f>
        <v/>
      </c>
      <c r="UM197" s="68" t="n"/>
      <c r="UN197" s="15">
        <f>IF(UI197&gt;0,(UI197-UI$10)/UI$10,0)</f>
        <v/>
      </c>
      <c r="UP197" s="587" t="n"/>
      <c r="UQ197" s="68">
        <f>IF(UP197&gt;0,((UP197-UP196)/UP196),0)</f>
        <v/>
      </c>
      <c r="UR197" s="68">
        <f>UQ197-$V197</f>
        <v/>
      </c>
      <c r="US197" s="68">
        <f>IF(UP197&gt;0,(UP197-US$10)/US$10,0)</f>
        <v/>
      </c>
      <c r="UT197" s="68" t="n"/>
      <c r="UU197" s="15">
        <f>IF(UP197&gt;0,(UP197-UP$10)/UP$10,0)</f>
        <v/>
      </c>
      <c r="UW197" s="587" t="n"/>
      <c r="UX197" s="68">
        <f>IF(UW197&gt;0,((UW197-UW196)/UW196),0)</f>
        <v/>
      </c>
      <c r="UY197" s="68">
        <f>UX197-$V197</f>
        <v/>
      </c>
      <c r="UZ197" s="68">
        <f>IF(UW197&gt;0,(UW197-UZ$10)/UZ$10,0)</f>
        <v/>
      </c>
      <c r="VA197" s="68" t="n"/>
      <c r="VB197" s="15">
        <f>IF(UW197&gt;0,(UW197-UW$10)/UW$10,0)</f>
        <v/>
      </c>
      <c r="VD197" s="587" t="n"/>
      <c r="VE197" s="68">
        <f>IF(VD197&gt;0,((VD197-VD196)/VD196),0)</f>
        <v/>
      </c>
      <c r="VF197" s="68">
        <f>VE197-$V197</f>
        <v/>
      </c>
      <c r="VG197" s="68">
        <f>IF(VD197&gt;0,(VD197-VG$10)/VG$10,0)</f>
        <v/>
      </c>
      <c r="VH197" s="68" t="n"/>
      <c r="VI197" s="15">
        <f>IF(VD197&gt;0,(VD197-VD$10)/VD$10,0)</f>
        <v/>
      </c>
      <c r="VM197" s="21">
        <f>IF($C197&gt;0,(($IK$5*IG197)+($GT$5*GP197)+($JM$5*JI197)+($JF$5*JB197)+($IY$5*IU197)+($IR$5*IN197)+($ID$5*HZ197)+($HW$5*HS197)+($HP$5*HL197)+($HI$5*HE197)+($GF$5*GB197)+($FY$5*FU197)+($FR$5*FN197)+($FK$5*FG197)+($FD$5*EZ197)+($EW$5*ES197)+($EP$5*EL197)+($EI$5*EE197)+($EB$5*DX197)+($DU$5*DQ197)+($DN$5*DJ197)+($DG$5*DC197)+($CZ$5*CV197)+($CS$5*CO197)+($CL$5*CH197)+($CE$5*CA197)+($BX$5*BT197)+($BQ$5*BM197)+($BJ$5*BF197)+($BC$5*AY197)+($AV$5*AR197)+($AO$5*AK197)+($AH$5*AD197)+($JT$5*JP197)+($KA$5*JW197)+($KO$5*KK197)+($PR$5*PN197)+($GM$5*GI197)+($HA$5*GW197)+($KV$5*KR197)+($KH$5*KD197)+($LC$5*KY197)+($MS$5*MO197)+($ML$5*MH197)+($ME$5*MA197)+($LX$5*LT197)+($LQ$5*LM197)+($LJ$5*LF197)+(MV197*$MZ$5)+(NC197*$NG$5)+(NJ197*$NN$5)+($OI$5*OE197)+($NU$5*NQ197)+($OB$5*NX197)+($PK$5*PG197)+($OP$5*OL197)+($OW$5*OS197)+($PD$5*OZ197)+(PU197*$PY$5)+(QB197*$QF$5)+(QI197*$QM$5)+(QP197*$QT$5)+(QW197*$RA$5)+(RD197*$RH$5)+(RK197*$RO$5)+(RR197*$RV$5)+(RY197*$SC$5)+(SF197*$SJ$5)+(SM197*$SQ$5)+(ST197*$SX$5)+(TA197*$TE$5))+(TH197*$TL$5)+(TO197*$TS$5))/$VM$5</f>
        <v/>
      </c>
      <c r="VN197" s="40" t="n"/>
      <c r="VO197" s="21">
        <f>IF($C197&gt;0,(($IK$5*II197)+($GT$5*GR197)+($JM$5*JK197)+($JF$5*JD197)+($IY$5*IW197)+($IR$5*IP197)+($ID$5*IB197)+($HW$5*HU197)+($HP$5*HN197)+($HI$5*HG197)+($GF$5*GD197)+($FY$5*FW197)+($FR$5*FP197)+($FK$5*FI197)+($FD$5*FB197)+($EW$5*EU197)+($EP$5*EN197)+($EI$5*EG197)+($EB$5*DZ197)+($DU$5*DS197)+($DN$5*DL197)+($DG$5*DE197)+($CZ$5*CX197)+($CS$5*CQ197)+($CL$5*CJ197)+($CE$5*CC197)+($BX$5*BV197)+($BQ$5*BO197)+($BJ$5*BH197)+($BC$5*BA197)+($AV$5*AT197)+($AO$5*AM197)+($AH$5*AF197)+($KO$5*KM197)+($KH$5*KF197)+($KA$5*JY197)+($JT$5*JR197)+($PR$5*PP197)+($GM$5*GK197)+($HA$5*GY197)+($KV$5*KT197)+($LC$5*LA197)+($MS$5*MQ197)+($ML$5*MJ197)+($ME$5*MC197)+($LX$5*LV197)+($LQ$5*LO197)+($LJ$5*LH197)+(MX197*$MZ$5)+(NE197*$NG$5)+(NL197*$NN$5)+($OI$5*OG197)+($NU$5*NS197)+($OB$5*NZ197)+($PD$5*PB197)+($OW$5*OU197)+($OP$5*ON197)+($PK$5*PI197)+($PY$5*PW197)+($QF$5*QD197)+($QM$5*QK197)+($QT$5*QR197)+($RA$5*QY197)+($RH$5*RF197)+($RO$5*RM197)+(RT197*$RV$5)+(SA197*$SC$5)+(SH197*$SJ$5)+(SO197*$SQ$5)+(SV197*$SX$5)+(TC197*$TE$5)+(TJ197*$TL$5)+(TQ197*$TS$5))/$VM$5,0)</f>
        <v/>
      </c>
      <c r="VP197" s="14" t="n"/>
      <c r="VQ197" s="21">
        <f>IF($C197&gt;0,(($IK$5*IK197)+($GT$5*GT197)+($JM$5*JM197)+($JF$5*JF197)+($IY$5*IY197)+($IR$5*IR197)+($ID$5*ID197)+($HW$5*HW197)+($HP$5*HP197)+($HI$5*HI197)+($GF$5*GF197)+($FY$5*FY197)+($FR$5*FR197)+($FK$5*FK197)+($FD$5*FD197)+($EW$5*EW197)+($EP$5*EP197)+($EI$5*EI197)+($EB$5*EB197)+($DU$5*DU197)+($DN$5*DN197)+($DG$5*DG197)+($CZ$5*CZ197)+($CS$5*CS197)+($CL$5*CL197)+($CE$5*CE197)+($BX$5*BX197)+($BQ$5*BQ197)+($BJ$5*BJ197)+($BC$5*BC197)+($AV$5*AV197)+($AO$5*AO197)+($AH$5*AH197)+($KO$5*KO197)+($PR$5*PR197)+($GM$5*GM197)+($HA$5*HA197)+($KH$5*KH197)+($KA$5*KA197)+($JT$5*JT197)+($KV$5*KV197)+($LC$5*LC197)+($MS$5*MS197)+($ML$5*ML197)+($ME$5*ME197)+($LX$5*LX197)+($LQ$5*LQ197)+($LJ$5*LJ197)+($OI$5*OI197)+($NU$5*NU197)+($NN$5*NN197)+($NG$5*NG197)+($MZ$5*MZ197)+(OB197*$OB$5)+($PD$5*PD197)+($OW$5*OW197)+($OP$5*OP197)+($PK$5*PK197)+(PY197*$PY$5)+(QF197*$QF$5)+(QM197*$QM$5)+(QT197*$QT$5)+(RA197*$RA$5)+(RH197*$RH$5)+(RO197*$RO$5)+(RV197*$RV$5)+(SC197*$SC$5)+(SJ197*$SJ$5)+(SQ197*$SQ$5)+(SX197*$SX$5)+(TE197*$TE$5)+(TL197*$TL$5)+(TS197*$TS$5))/$VM$5,0)</f>
        <v/>
      </c>
    </row>
    <row r="198" ht="16" customHeight="1" s="545">
      <c r="A198" s="127" t="n">
        <v>45932</v>
      </c>
      <c r="B198" s="4">
        <f>A198</f>
        <v/>
      </c>
      <c r="C198" s="13" t="n">
        <v>46519.72</v>
      </c>
      <c r="D198" s="138">
        <f>IF(C198&gt;0,C198-C197,0)</f>
        <v/>
      </c>
      <c r="E198" s="68">
        <f>IF(C198&gt;0,D198/C197,0)</f>
        <v/>
      </c>
      <c r="F198" s="15">
        <f>IF(C198&gt;0,(C198-C$10)/C$10,0)</f>
        <v/>
      </c>
      <c r="G198" s="13" t="n">
        <v>6715.35</v>
      </c>
      <c r="H198" s="138">
        <f>IF(G198&gt;0,G198-G197,0)</f>
        <v/>
      </c>
      <c r="I198" s="68">
        <f>IF(G198&gt;0,H198/G197,0)</f>
        <v/>
      </c>
      <c r="J198" s="15">
        <f>IF(G198&gt;0,(G198-G$10)/G$10,0)</f>
        <v/>
      </c>
      <c r="K198" s="13" t="n">
        <v>22844.05</v>
      </c>
      <c r="L198" s="138">
        <f>IF(K198&gt;0,K198-K197,0)</f>
        <v/>
      </c>
      <c r="M198" s="68">
        <f>IF(K198&gt;0,L198/K197,0)</f>
        <v/>
      </c>
      <c r="N198" s="15">
        <f>IF(K198&gt;0,(K198-K$10)/K$10,0)</f>
        <v/>
      </c>
      <c r="O198" s="13" t="n">
        <v>2458.49</v>
      </c>
      <c r="P198" s="138">
        <f>IF(O198&gt;0,O198-O197,0)</f>
        <v/>
      </c>
      <c r="Q198" s="68">
        <f>IF(O198&gt;0,P198/O197,0)</f>
        <v/>
      </c>
      <c r="R198" s="15">
        <f>IF(O198&gt;0,(O198-O$10)/O$10,0)</f>
        <v/>
      </c>
      <c r="S198" s="18">
        <f>IF(O198&gt;0,(((O198*0.7)*Q198)+((K198*0.9)*M198)+((G198*0.65)*I198)+((C198*0.6)*E198))/(O198+K198+G198+C198),0)</f>
        <v/>
      </c>
      <c r="T198" s="121">
        <f>IF(O198&gt;0,(S198*200)+T197,0)</f>
        <v/>
      </c>
      <c r="U198" s="121">
        <f>T198</f>
        <v/>
      </c>
      <c r="V198" s="134">
        <f>IF(T198&gt;0,(T198-T197)/T197,0)</f>
        <v/>
      </c>
      <c r="W198" s="21">
        <f>IF(T198&gt;0,(T198-T$11)/T$11,0)</f>
        <v/>
      </c>
      <c r="X198" s="18">
        <f>IF(T198&gt;0,((Q198+M198+I198+E198)/4),0)</f>
        <v/>
      </c>
      <c r="Y198" s="353">
        <f>23264.59-3600</f>
        <v/>
      </c>
      <c r="Z198" s="15" t="n">
        <v>2e-06</v>
      </c>
      <c r="AA198" s="21">
        <f>Z198-$V198</f>
        <v/>
      </c>
      <c r="AC198" s="13" t="n">
        <v>259.64</v>
      </c>
      <c r="AD198" s="68">
        <f>IF(AC198&gt;0,((AC198-AC197)/AC197),0)</f>
        <v/>
      </c>
      <c r="AE198" s="68">
        <f>IF(AC198&gt;0,AD198-$V198,0)</f>
        <v/>
      </c>
      <c r="AF198" s="68">
        <f>IF(AC198&gt;0,(AC198-AF$10)/AF$10,0)</f>
        <v/>
      </c>
      <c r="AG198" s="68" t="n"/>
      <c r="AH198" s="15">
        <f>IF(AC198&gt;0,(AC198-AC$10)/AC$10,0)</f>
        <v/>
      </c>
      <c r="AJ198" s="13" t="n">
        <v>24.77</v>
      </c>
      <c r="AK198" s="68">
        <f>IF(AJ198&gt;0,((AJ198-AJ197)/AJ197),0)</f>
        <v/>
      </c>
      <c r="AL198" s="68">
        <f>IF(AJ198&gt;0,AK198-$V198,0)</f>
        <v/>
      </c>
      <c r="AM198" s="68">
        <f>IF(AJ198&gt;0,(AJ198-AM$10)/AM$10,0)</f>
        <v/>
      </c>
      <c r="AN198" s="68" t="n"/>
      <c r="AO198" s="15">
        <f>IF(AJ198&gt;0,(AJ198-AJ$10)/AJ$10,0)</f>
        <v/>
      </c>
      <c r="AQ198" s="13" t="n">
        <v>24.02</v>
      </c>
      <c r="AR198" s="68">
        <f>IF(AQ198&gt;0,((AQ198-AQ197)/AQ197),0)</f>
        <v/>
      </c>
      <c r="AS198" s="68">
        <f>IF(AQ198&gt;0,AR198-$V198,0)</f>
        <v/>
      </c>
      <c r="AT198" s="68">
        <f>IF(AQ198&gt;0,(AQ198-AT$10)/AT$10,0)</f>
        <v/>
      </c>
      <c r="AU198" s="68" t="n"/>
      <c r="AV198" s="15">
        <f>IF(AQ198&gt;0,(AQ198-AQ$10)/AQ$10,0)</f>
        <v/>
      </c>
      <c r="AX198" s="13" t="n">
        <v>233.91</v>
      </c>
      <c r="AY198" s="68">
        <f>IF(AX198&gt;0,((AX198-AX197)/AX197),0)</f>
        <v/>
      </c>
      <c r="AZ198" s="68">
        <f>IF(AX198&gt;0,AY198-$V198,0)</f>
        <v/>
      </c>
      <c r="BA198" s="68">
        <f>IF(AX198&gt;0,(AX198-BA$10)/BA$10,0)</f>
        <v/>
      </c>
      <c r="BB198" s="68" t="n"/>
      <c r="BC198" s="15">
        <f>IF(AX198&gt;0,(AX198-AX$10)/AX$10,0)</f>
        <v/>
      </c>
      <c r="BE198" s="13" t="n">
        <v>83.59</v>
      </c>
      <c r="BF198" s="68">
        <f>IF(BE198&gt;0,((BE198-BE197)/BE197),0)</f>
        <v/>
      </c>
      <c r="BG198" s="68">
        <f>IF(BE198&gt;0,BF198-$V198,0)</f>
        <v/>
      </c>
      <c r="BH198" s="68" t="n"/>
      <c r="BI198" s="68" t="n"/>
      <c r="BJ198" s="15">
        <f>IF(BE198&gt;0,(BE198-BE$10)/BE$10,0)</f>
        <v/>
      </c>
      <c r="BL198" s="13" t="n">
        <v>77.90000000000001</v>
      </c>
      <c r="BM198" s="68">
        <f>IF(BL198&gt;0,((BL198-BL197)/BL197),0)</f>
        <v/>
      </c>
      <c r="BN198" s="68">
        <f>IF(BL198&gt;0,BM198-$V198,0)</f>
        <v/>
      </c>
      <c r="BO198" s="68">
        <f>IF(BL198&gt;0,(BL198-BO$10)/BO$10,0)</f>
        <v/>
      </c>
      <c r="BP198" s="68" t="n"/>
      <c r="BQ198" s="15">
        <f>IF(BL198&gt;0,(BL198-BL$10)/BL$10,0)</f>
        <v/>
      </c>
      <c r="BS198" s="13" t="n">
        <v>45.57</v>
      </c>
      <c r="BT198" s="68">
        <f>IF(BS198&gt;0,((BS198-BS197)/BS197),0)</f>
        <v/>
      </c>
      <c r="BU198" s="68">
        <f>IF(BS198&gt;0,BT198-$V198,0)</f>
        <v/>
      </c>
      <c r="BV198" s="68">
        <f>IF(BS198&gt;0,(BS198-BV$10)/BV$10,0)</f>
        <v/>
      </c>
      <c r="BW198" s="68" t="n"/>
      <c r="BX198" s="15">
        <f>IF(BS198&gt;0,(BS198-BS$10)/BS$10,0)</f>
        <v/>
      </c>
      <c r="BZ198" s="13" t="n"/>
      <c r="CA198" s="68">
        <f>IF(BZ198&gt;0,((BZ198-BZ197)/BZ197),0)</f>
        <v/>
      </c>
      <c r="CB198" s="68">
        <f>IF(BZ198&gt;0,CA198-$V198,0)</f>
        <v/>
      </c>
      <c r="CC198" s="68">
        <f>IF(BZ198&gt;0,(BZ198-CC$10)/CC$10,0)</f>
        <v/>
      </c>
      <c r="CD198" s="68" t="n"/>
      <c r="CE198" s="15">
        <f>IF(BZ198&gt;0,(BZ198-BZ$10)/BZ$10,0)</f>
        <v/>
      </c>
      <c r="CG198" s="13" t="n">
        <v>30.64</v>
      </c>
      <c r="CH198" s="68">
        <f>IF(CG198&gt;0,((CG198-CG197)/CG197),0)</f>
        <v/>
      </c>
      <c r="CI198" s="68">
        <f>IF(CG198&gt;0,CH198-$V198,0)</f>
        <v/>
      </c>
      <c r="CJ198" s="68">
        <f>IF(CG198&gt;0,(CG198-CJ$10)/CJ$10,0)</f>
        <v/>
      </c>
      <c r="CK198" s="68" t="n"/>
      <c r="CL198" s="15">
        <f>IF(CG198&gt;0,(CG198-CG$10)/CG$10,0)</f>
        <v/>
      </c>
      <c r="CN198" s="13" t="n">
        <v>34.75</v>
      </c>
      <c r="CO198" s="68">
        <f>IF(CN198&gt;0,((CN198-CN197)/CN197),0)</f>
        <v/>
      </c>
      <c r="CP198" s="68">
        <f>IF(CN198&gt;0,CO198-$V198,0)</f>
        <v/>
      </c>
      <c r="CQ198" s="68">
        <f>IF(CN198&gt;0,(CN198-CQ$10)/CQ$10,0)</f>
        <v/>
      </c>
      <c r="CR198" s="68" t="n"/>
      <c r="CS198" s="15">
        <f>IF(CN198&gt;0,(CN198-CN$10)/CN$10,0)</f>
        <v/>
      </c>
      <c r="CU198" s="13" t="n">
        <v>40.45</v>
      </c>
      <c r="CV198" s="68">
        <f>IF(CU198&gt;0,((CU198-CU197)/CU197),0)</f>
        <v/>
      </c>
      <c r="CW198" s="68">
        <f>IF(CU198&gt;0,CV198-$V198,0)</f>
        <v/>
      </c>
      <c r="CX198" s="68">
        <f>IF(CU198&gt;0,(CU198-CX$10)/CX$10,0)</f>
        <v/>
      </c>
      <c r="CY198" s="68" t="n"/>
      <c r="CZ198" s="15">
        <f>IF(CU198&gt;0,(CU198-CU$10)/CU$10,0)</f>
        <v/>
      </c>
      <c r="DB198" s="13" t="n">
        <v>20.27</v>
      </c>
      <c r="DC198" s="68">
        <f>IF(DB198&gt;0,((DB198-DB197)/DB197),0)</f>
        <v/>
      </c>
      <c r="DD198" s="68">
        <f>IF(DB198&gt;0,DC198-$V198,0)</f>
        <v/>
      </c>
      <c r="DE198" s="68">
        <f>IF(DB198&gt;0,(DB198-DE$10)/DE$10,0)</f>
        <v/>
      </c>
      <c r="DF198" s="68" t="n"/>
      <c r="DG198" s="15">
        <f>IF(DB198&gt;0,(DB198-DB$10)/DB$10,0)</f>
        <v/>
      </c>
      <c r="DI198" s="13" t="n">
        <v>51.97</v>
      </c>
      <c r="DJ198" s="68">
        <f>IF(DI198&gt;0,((DI198-DI197)/DI197),0)</f>
        <v/>
      </c>
      <c r="DK198" s="68">
        <f>IF(DI198&gt;0,DJ198-$V198,0)</f>
        <v/>
      </c>
      <c r="DL198" s="68">
        <f>IF(DI198&gt;0,(DI198-DL$10)/DL$10,0)</f>
        <v/>
      </c>
      <c r="DM198" s="68" t="n"/>
      <c r="DN198" s="15">
        <f>IF(DI198&gt;0,(DI198-DI$10)/DI$10,0)</f>
        <v/>
      </c>
      <c r="DP198" s="13" t="n">
        <v>48.74</v>
      </c>
      <c r="DQ198" s="68">
        <f>IF(DP198&gt;0,((DP198-DP197)/DP197),0)</f>
        <v/>
      </c>
      <c r="DR198" s="68">
        <f>IF(DP198&gt;0,DQ198-$V198,0)</f>
        <v/>
      </c>
      <c r="DS198" s="68" t="n"/>
      <c r="DT198" s="68" t="n"/>
      <c r="DU198" s="15">
        <f>IF(DP198&gt;0,(DP198-DP$10)/DP$10,0)</f>
        <v/>
      </c>
      <c r="DV198" s="18" t="n"/>
      <c r="DW198" s="13" t="n">
        <v>43.4</v>
      </c>
      <c r="DX198" s="68">
        <f>IF(DW198&gt;0,((DW198-DW197)/DW197),0)</f>
        <v/>
      </c>
      <c r="DY198" s="68">
        <f>IF(DW198&gt;0,DX198-$V198,0)</f>
        <v/>
      </c>
      <c r="DZ198" s="68">
        <f>IF(DW198&gt;0,(DW198-DZ$10)/DZ$10,0)</f>
        <v/>
      </c>
      <c r="EA198" s="68" t="n"/>
      <c r="EB198" s="15">
        <f>IF(DW198&gt;0,(DW198-DW$10)/DW$10,0)</f>
        <v/>
      </c>
      <c r="ED198" s="13" t="n">
        <v>44.16</v>
      </c>
      <c r="EE198" s="68">
        <f>IF(ED198&gt;0,((ED198-ED197)/ED197),0)</f>
        <v/>
      </c>
      <c r="EF198" s="68">
        <f>IF(ED198&gt;0,EE198-$V198,0)</f>
        <v/>
      </c>
      <c r="EG198" s="68">
        <f>IF(ED198&gt;0,(ED198-EG$10)/EG$10,0)</f>
        <v/>
      </c>
      <c r="EH198" s="68" t="n"/>
      <c r="EI198" s="15">
        <f>IF(ED198&gt;0,(ED198-ED$10)/ED$10,0)</f>
        <v/>
      </c>
      <c r="EK198" s="13" t="n">
        <v>142.84</v>
      </c>
      <c r="EL198" s="68">
        <f>IF(EK198&gt;0,((EK198-EK197)/EK197),0)</f>
        <v/>
      </c>
      <c r="EM198" s="68">
        <f>IF(EK198&gt;0,EL198-$V198,0)</f>
        <v/>
      </c>
      <c r="EN198" s="68">
        <f>IF(EK198&gt;0,(EK198-EN$10)/EN$10,0)</f>
        <v/>
      </c>
      <c r="EO198" s="68" t="n"/>
      <c r="EP198" s="15">
        <f>IF(EK198&gt;0,(EK198-EK$10)/EK$10,0)</f>
        <v/>
      </c>
      <c r="ER198" s="13" t="n">
        <v>40.67</v>
      </c>
      <c r="ES198" s="68">
        <f>IF(ER198&gt;0,((ER198-ER197)/ER197),0)</f>
        <v/>
      </c>
      <c r="ET198" s="68">
        <f>IF(ER198&gt;0,ES198-$V198,0)</f>
        <v/>
      </c>
      <c r="EU198" s="68">
        <f>IF(ER198&gt;0,(ER198-EU$10)/EU$10,0)</f>
        <v/>
      </c>
      <c r="EV198" s="68" t="n"/>
      <c r="EW198" s="15">
        <f>IF(ER198&gt;0,(ER198-ER$10)/ER$10,0)</f>
        <v/>
      </c>
      <c r="EY198" s="13" t="n">
        <v>53.29</v>
      </c>
      <c r="EZ198" s="68">
        <f>IF(EY198&gt;0,((EY198-EY197)/EY197),0)</f>
        <v/>
      </c>
      <c r="FA198" s="68">
        <f>IF(EY198&gt;0,EZ198-$V198,0)</f>
        <v/>
      </c>
      <c r="FB198" s="68" t="n"/>
      <c r="FC198" s="68" t="n"/>
      <c r="FD198" s="15">
        <f>IF(EY198&gt;0,(EY198-EY$10)/EY$10,0)</f>
        <v/>
      </c>
      <c r="FF198" s="13" t="n">
        <v>61.11</v>
      </c>
      <c r="FG198" s="68">
        <f>IF(FF198&gt;0,((FF198-FF197)/FF197),0)</f>
        <v/>
      </c>
      <c r="FH198" s="68">
        <f>IF(FF198&gt;0,FG198-$V198,0)</f>
        <v/>
      </c>
      <c r="FI198" s="68">
        <f>IF(FF198&gt;0,(FF198-FI$10)/FI$10,0)</f>
        <v/>
      </c>
      <c r="FJ198" s="68" t="n"/>
      <c r="FK198" s="15">
        <f>IF(FF198&gt;0,(FF198-FF$10)/FF$10,0)</f>
        <v/>
      </c>
      <c r="FM198" s="13" t="n">
        <v>193.72</v>
      </c>
      <c r="FN198" s="68">
        <f>IF(FM198&gt;0,((FM198-FM197)/FM197),0)</f>
        <v/>
      </c>
      <c r="FO198" s="68">
        <f>IF(FM198&gt;0,FN198-$V198,0)</f>
        <v/>
      </c>
      <c r="FP198" s="68">
        <f>IF(FM198&gt;0,(FM198-FP$10)/FP$10,0)</f>
        <v/>
      </c>
      <c r="FQ198" s="68" t="n"/>
      <c r="FR198" s="15">
        <f>IF(FM198&gt;0,(FM198-FM$10)/FM$10,0)</f>
        <v/>
      </c>
      <c r="FT198" s="13" t="n">
        <v>94.28</v>
      </c>
      <c r="FU198" s="68">
        <f>IF(FT198&gt;0,((FT198-FT197)/FT197),0)</f>
        <v/>
      </c>
      <c r="FV198" s="68">
        <f>IF(FT198&gt;0,FU198-$V198,0)</f>
        <v/>
      </c>
      <c r="FW198" s="68">
        <f>IF(FT198&gt;0,(FT198-FW$10)/FW$10,0)</f>
        <v/>
      </c>
      <c r="FX198" s="68" t="n"/>
      <c r="FY198" s="15">
        <f>IF(FT198&gt;0,(FT198-FT$10)/FT$10,0)</f>
        <v/>
      </c>
      <c r="GA198" s="13" t="n">
        <v>18.46</v>
      </c>
      <c r="GB198" s="68">
        <f>IF(GA198&gt;0,((GA198-GA197)/GA197),0)</f>
        <v/>
      </c>
      <c r="GC198" s="68">
        <f>IF(GA198&gt;0,GB198-$V198,0)</f>
        <v/>
      </c>
      <c r="GD198" s="68" t="n"/>
      <c r="GE198" s="68" t="n"/>
      <c r="GF198" s="15">
        <f>IF(GA198&gt;0,(GA198-GA$10)/GA$10,0)</f>
        <v/>
      </c>
      <c r="GG198" s="18" t="n"/>
      <c r="GH198" s="13" t="n">
        <v>22.72</v>
      </c>
      <c r="GI198" s="68">
        <f>IF(GH198&gt;0,((GH198-GH197)/GH197),0)</f>
        <v/>
      </c>
      <c r="GJ198" s="68">
        <f>IF(GH198&gt;0,GI198-$V198,0)</f>
        <v/>
      </c>
      <c r="GK198" s="68">
        <f>IF(GH198&gt;0,(GH198-GK$10)/GK$10,0)</f>
        <v/>
      </c>
      <c r="GL198" s="68" t="n"/>
      <c r="GM198" s="15">
        <f>IF(GH198&gt;0,(GH198-GH$10)/GH$10,0)</f>
        <v/>
      </c>
      <c r="GO198" s="13" t="n">
        <v>27.84</v>
      </c>
      <c r="GP198" s="68">
        <f>IF(GO198&gt;0,((GO198-GO197)/GO197),0)</f>
        <v/>
      </c>
      <c r="GQ198" s="68">
        <f>IF(GO198&gt;0,GP198-$V198,0)</f>
        <v/>
      </c>
      <c r="GR198" s="68" t="n"/>
      <c r="GS198" s="68" t="n"/>
      <c r="GT198" s="15">
        <f>IF(GO198&gt;0,(GO198-GO$10)/GO$10,0)</f>
        <v/>
      </c>
      <c r="GV198" s="13" t="n">
        <v>17.16</v>
      </c>
      <c r="GW198" s="68">
        <f>IF(GV198&gt;0,((GV198-GV197)/GV197),0)</f>
        <v/>
      </c>
      <c r="GX198" s="68">
        <f>IF(GV198&gt;0,GW198-$V198,0)</f>
        <v/>
      </c>
      <c r="GY198" s="68">
        <f>IF(GV198&gt;0,(GV198-GY$10)/GY$10,0)</f>
        <v/>
      </c>
      <c r="GZ198" s="68" t="n"/>
      <c r="HA198" s="15">
        <f>IF(GV198&gt;0,(GV198-GV$10)/GV$10,0)</f>
        <v/>
      </c>
      <c r="HD198" s="13" t="n">
        <v>436</v>
      </c>
      <c r="HE198" s="68">
        <f>IF(HD198&gt;0,((HD198-HD197)/HD197),0)</f>
        <v/>
      </c>
      <c r="HF198" s="68">
        <f>IF(HD198&gt;0,HE198-$V198,0)</f>
        <v/>
      </c>
      <c r="HG198" s="68">
        <f>IF(HD198&gt;0,(HD198-HG$10)/HG$10,0)</f>
        <v/>
      </c>
      <c r="HH198" s="68" t="n"/>
      <c r="HI198" s="15">
        <f>IF(HD198&gt;0,(HD198-HD$10)/HD$10,0)</f>
        <v/>
      </c>
      <c r="HK198" s="13" t="n">
        <v>95.03</v>
      </c>
      <c r="HL198" s="68">
        <f>IF(HK198&gt;0,((HK198-HK197)/HK197),0)</f>
        <v/>
      </c>
      <c r="HM198" s="68">
        <f>IF(HK198&gt;0,HL198-$V198,0)</f>
        <v/>
      </c>
      <c r="HN198" s="68">
        <f>IF(HK198&gt;0,(HK198-HN$10)/HN$10,0)</f>
        <v/>
      </c>
      <c r="HO198" s="68" t="n"/>
      <c r="HP198" s="15">
        <f>IF(HK198&gt;0,(HK198-HK$10)/HK$10,0)</f>
        <v/>
      </c>
      <c r="HR198" s="13" t="n">
        <v>111.31</v>
      </c>
      <c r="HS198" s="68">
        <f>IF(HR198&gt;0,((HR198-HR197)/HR197),0)</f>
        <v/>
      </c>
      <c r="HT198" s="68">
        <f>IF(HR198&gt;0,HS198-$V198,0)</f>
        <v/>
      </c>
      <c r="HU198" s="68">
        <f>IF(HR198&gt;0,(HR198-HU$10)/HU$10,0)</f>
        <v/>
      </c>
      <c r="HV198" s="68" t="n"/>
      <c r="HW198" s="15">
        <f>IF(HR198&gt;0,(HR198-HR$10)/HR$10,0)</f>
        <v/>
      </c>
      <c r="HY198" s="13" t="n">
        <v>188.94</v>
      </c>
      <c r="HZ198" s="68">
        <f>IF(HY198&gt;0,((HY198-HY197)/HY197),0)</f>
        <v/>
      </c>
      <c r="IA198" s="68">
        <f>IF(HY198&gt;0,HZ198-$V198,0)</f>
        <v/>
      </c>
      <c r="IB198" s="68">
        <f>IF(HY198&gt;0,(HY198-IB$10)/IB$10,0)</f>
        <v/>
      </c>
      <c r="IC198" s="68" t="n"/>
      <c r="ID198" s="15">
        <f>IF(HY198&gt;0,(HY198-HY$10)/HY$10,0)</f>
        <v/>
      </c>
      <c r="IF198" s="13" t="n">
        <v>338.18</v>
      </c>
      <c r="IG198" s="68">
        <f>IF(IF198&gt;0,((IF198-IF197)/IF197),0)</f>
        <v/>
      </c>
      <c r="IH198" s="68">
        <f>IF(IF198&gt;0,IG198-$V198,0)</f>
        <v/>
      </c>
      <c r="II198" s="68">
        <f>IF(IF198&gt;0,(IF198-II$10)/II$10,0)</f>
        <v/>
      </c>
      <c r="IJ198" s="68" t="n"/>
      <c r="IK198" s="15">
        <f>IF(IF198&gt;0,(IF198-IF$10)/IF$10,0)</f>
        <v/>
      </c>
      <c r="IM198" s="13" t="n">
        <v>282.17</v>
      </c>
      <c r="IN198" s="68">
        <f>IF(IM198&gt;0,((IM198-IM197)/IM197),0)</f>
        <v/>
      </c>
      <c r="IO198" s="68">
        <f>IF(IM198&gt;0,IN198-$V198,0)</f>
        <v/>
      </c>
      <c r="IP198" s="68">
        <f>IF(IM198&gt;0,(IM198-IP$10)/IP$10,0)</f>
        <v/>
      </c>
      <c r="IQ198" s="68" t="n"/>
      <c r="IR198" s="15">
        <f>IF(IM198&gt;0,(IM198-IM$10)/IM$10,0)</f>
        <v/>
      </c>
      <c r="IT198" s="13" t="n">
        <v>84.18000000000001</v>
      </c>
      <c r="IU198" s="68">
        <f>IF(IT198&gt;0,((IT198-IT197)/IT197),0)</f>
        <v/>
      </c>
      <c r="IV198" s="68">
        <f>IF(IT198&gt;0,IU198-$V198,0)</f>
        <v/>
      </c>
      <c r="IW198" s="68">
        <f>IF(IT198&gt;0,(IT198-IW$10)/IW$10,0)</f>
        <v/>
      </c>
      <c r="IX198" s="68" t="n"/>
      <c r="IY198" s="15">
        <f>IF(IT198&gt;0,(IT198-IT$10)/IT$10,0)</f>
        <v/>
      </c>
      <c r="JA198" s="13" t="n">
        <v>727.05</v>
      </c>
      <c r="JB198" s="68">
        <f>IF(JA198&gt;0,((JA198-JA197)/JA197),0)</f>
        <v/>
      </c>
      <c r="JC198" s="68">
        <f>IF(JA198&gt;0,JB198-$V198,0)</f>
        <v/>
      </c>
      <c r="JD198" s="68">
        <f>IF(JA198&gt;0,(JA198-JD$10)/JD$10,0)</f>
        <v/>
      </c>
      <c r="JE198" s="68" t="n"/>
      <c r="JF198" s="15">
        <f>IF(JA198&gt;0,(JA198-JA$10)/JA$10,0)</f>
        <v/>
      </c>
      <c r="JH198" s="13" t="n">
        <v>515.74</v>
      </c>
      <c r="JI198" s="68">
        <f>IF(JH198&gt;0,((JH198-JH197)/JH197),0)</f>
        <v/>
      </c>
      <c r="JJ198" s="68">
        <f>IF(JH198&gt;0,JI198-$V198,0)</f>
        <v/>
      </c>
      <c r="JK198" s="68">
        <f>IF(JH198&gt;0,(JH198-JK$10)/JK$10,0)</f>
        <v/>
      </c>
      <c r="JL198" s="68" t="n"/>
      <c r="JM198" s="15">
        <f>IF(JH198&gt;0,(JH198-JH$10)/JH$10,0)</f>
        <v/>
      </c>
      <c r="JO198" s="13" t="n">
        <v>34.72</v>
      </c>
      <c r="JP198" s="68">
        <f>IF(JO198&gt;0,((JO198-JO197)/JO197),0)</f>
        <v/>
      </c>
      <c r="JQ198" s="68">
        <f>IF(JO198&gt;0,JP198-$V198,0)</f>
        <v/>
      </c>
      <c r="JR198" s="68">
        <f>IF(JO198&gt;0,(JO198-JR$10)/JR$10,0)</f>
        <v/>
      </c>
      <c r="JS198" s="68" t="n"/>
      <c r="JT198" s="15">
        <f>IF(JO198&gt;0,(JO198-JO$10)/JO$10,0)</f>
        <v/>
      </c>
      <c r="JV198" s="13" t="n">
        <v>2.77</v>
      </c>
      <c r="JW198" s="68">
        <f>IF(JV198&gt;0,((JV198-JV197)/JV197),0)</f>
        <v/>
      </c>
      <c r="JX198" s="68">
        <f>IF(JV198&gt;0,JW198-$V198,0)</f>
        <v/>
      </c>
      <c r="JY198" s="68">
        <f>IF(JV198&gt;0,(JV198-JY$10)/JY$10,0)</f>
        <v/>
      </c>
      <c r="JZ198" s="68" t="n"/>
      <c r="KA198" s="15">
        <f>IF(JV198&gt;0,(JV198-JV$10)/JV$10,0)</f>
        <v/>
      </c>
      <c r="KC198" s="13" t="n">
        <v>23.88</v>
      </c>
      <c r="KD198" s="68">
        <f>IF(KC198&gt;0,((KC198-KC197)/KC197),0)</f>
        <v/>
      </c>
      <c r="KE198" s="68">
        <f>IF(KC198&gt;0,KD198-$V198,0)</f>
        <v/>
      </c>
      <c r="KF198" s="68">
        <f>IF(KC198&gt;0,(KC198-KF$10)/KF$10,0)</f>
        <v/>
      </c>
      <c r="KG198" s="68" t="n"/>
      <c r="KH198" s="15">
        <f>IF(KC198&gt;0,(KC198-KC$10)/KC$10,0)</f>
        <v/>
      </c>
      <c r="KI198" s="18" t="n"/>
      <c r="KJ198" s="13" t="n">
        <v>149.63</v>
      </c>
      <c r="KK198" s="68">
        <f>IF(KJ198&gt;0,((KJ198-KJ197)/KJ197),0)</f>
        <v/>
      </c>
      <c r="KL198" s="68">
        <f>IF(KJ198&gt;0,KK198-$V198,0)</f>
        <v/>
      </c>
      <c r="KM198" s="68">
        <f>IF(KJ198&gt;0,(KJ198-KM$10)/KM$10,0)</f>
        <v/>
      </c>
      <c r="KN198" s="68" t="n"/>
      <c r="KO198" s="15">
        <f>IF(KJ198&gt;0,(KJ198-KJ$10)/KJ$10,0)</f>
        <v/>
      </c>
      <c r="KQ198" s="13" t="n">
        <v>2.176</v>
      </c>
      <c r="KR198" s="68">
        <f>IF(KQ198&gt;0,((KQ198-KQ197)/KQ197),0)</f>
        <v/>
      </c>
      <c r="KS198" s="68">
        <f>IF(KQ198&gt;0,KR198-$V198,0)</f>
        <v/>
      </c>
      <c r="KT198" s="68">
        <f>IF(KQ198&gt;0,(KQ198-KT$10)/KT$10,0)</f>
        <v/>
      </c>
      <c r="KU198" s="68" t="n"/>
      <c r="KV198" s="15">
        <f>IF(KQ198&gt;0,(KQ198-KQ$10)/KQ$10,0)</f>
        <v/>
      </c>
      <c r="KW198" s="18" t="n"/>
      <c r="KX198" s="13" t="n">
        <v>63.62</v>
      </c>
      <c r="KY198" s="68">
        <f>IF(KX198&gt;0,((KX198-KX197)/KX197),0)</f>
        <v/>
      </c>
      <c r="KZ198" s="68">
        <f>IF(KX198&gt;0,KY198-$V198,0)</f>
        <v/>
      </c>
      <c r="LA198" s="68">
        <f>IF(KX198&gt;0,(KX198-LA$10)/LA$10,0)</f>
        <v/>
      </c>
      <c r="LB198" s="68" t="n"/>
      <c r="LC198" s="15">
        <f>IF(KX198&gt;0,(KX198-KX$10)/KX$10,0)</f>
        <v/>
      </c>
      <c r="LD198" s="18" t="n"/>
      <c r="LE198" s="13" t="n">
        <v>55.76</v>
      </c>
      <c r="LF198" s="68">
        <f>IF(LE198&gt;0,((LE198-LE197)/LE197),0)</f>
        <v/>
      </c>
      <c r="LG198" s="68">
        <f>IF(LE198&gt;0,LF198-$V198,0)</f>
        <v/>
      </c>
      <c r="LH198" s="68">
        <f>IF(LE198&gt;0,(LE198-LH$10)/LH$10,0)</f>
        <v/>
      </c>
      <c r="LI198" s="68" t="n"/>
      <c r="LJ198" s="15">
        <f>IF(LE198&gt;0,(LE198-LE$10)/LE$10,0)</f>
        <v/>
      </c>
      <c r="LL198" s="13" t="n">
        <v>168.2</v>
      </c>
      <c r="LM198" s="68">
        <f>IF(LL198&gt;0,((LL198-LL197)/LL197),0)</f>
        <v/>
      </c>
      <c r="LN198" s="68">
        <f>IF(LL198&gt;0,LM198-$V198,0)</f>
        <v/>
      </c>
      <c r="LO198" s="68">
        <f>IF(LL198&gt;0,(LL198-LO$10)/LO$10,0)</f>
        <v/>
      </c>
      <c r="LP198" s="68" t="n"/>
      <c r="LQ198" s="15">
        <f>IF(LL198&gt;0,(LL198-LL$10)/LL$10,0)</f>
        <v/>
      </c>
      <c r="LS198" s="13" t="n">
        <v>24.93</v>
      </c>
      <c r="LT198" s="68">
        <f>IF(LS198&gt;0,((LS198-LS197)/LS197),0)</f>
        <v/>
      </c>
      <c r="LU198" s="68">
        <f>IF(LS198&gt;0,LT198-$V198,0)</f>
        <v/>
      </c>
      <c r="LV198" s="68" t="n"/>
      <c r="LW198" s="68" t="n"/>
      <c r="LX198" s="15">
        <f>IF(LS198&gt;0,(LS198-LS$10)/LS$10,0)</f>
        <v/>
      </c>
      <c r="LZ198" s="13" t="n">
        <v>20.89</v>
      </c>
      <c r="MA198" s="68">
        <f>IF(LZ198&gt;0,((LZ198-LZ197)/LZ197),0)</f>
        <v/>
      </c>
      <c r="MB198" s="68">
        <f>IF(LZ198&gt;0,MA198-$V198,0)</f>
        <v/>
      </c>
      <c r="MC198" s="68">
        <f>IF(LZ198&gt;0,(LZ198-MC$10)/MC$10,0)</f>
        <v/>
      </c>
      <c r="MD198" s="68" t="n"/>
      <c r="ME198" s="15">
        <f>IF(LZ198&gt;0,(LZ198-LZ$10)/LZ$10,0)</f>
        <v/>
      </c>
      <c r="MG198" s="13" t="n">
        <v>128.88</v>
      </c>
      <c r="MH198" s="68">
        <f>IF(MG198&gt;0,((MG198-MG197)/MG197),0)</f>
        <v/>
      </c>
      <c r="MI198" s="68">
        <f>IF(MG198&gt;0,MH198-$V198,0)</f>
        <v/>
      </c>
      <c r="MJ198" s="68">
        <f>IF(MG198&gt;0,(MG198-MJ$10)/MJ$10,0)</f>
        <v/>
      </c>
      <c r="MK198" s="68" t="n"/>
      <c r="ML198" s="15">
        <f>IF(MG198&gt;0,(MG198-MG$10)/MG$10,0)</f>
        <v/>
      </c>
      <c r="MN198" s="13" t="n">
        <v>185.74</v>
      </c>
      <c r="MO198" s="68">
        <f>IF(MN198&gt;0,((MN198-MN197)/MN197),0)</f>
        <v/>
      </c>
      <c r="MP198" s="68">
        <f>IF(MN198&gt;0,MO198-$V198,0)</f>
        <v/>
      </c>
      <c r="MQ198" s="68">
        <f>IF(MN198&gt;0,(MN198-MQ$10)/MQ$10,0)</f>
        <v/>
      </c>
      <c r="MR198" s="68" t="n"/>
      <c r="MS198" s="15">
        <f>IF(MN198&gt;0,(MN198-MN$10)/MN$10,0)</f>
        <v/>
      </c>
      <c r="MU198" s="13" t="n">
        <v>21.01</v>
      </c>
      <c r="MV198" s="68">
        <f>IF(MU198&gt;0,((MU198-MU197)/MU197),0)</f>
        <v/>
      </c>
      <c r="MW198" s="68">
        <f>IF(MU198&gt;0,MV198-$V198,0)</f>
        <v/>
      </c>
      <c r="MX198" s="68">
        <f>IF(MU198&gt;0,(MU198-MX$10)/MX$10,0)</f>
        <v/>
      </c>
      <c r="MY198" s="68" t="n"/>
      <c r="MZ198" s="15">
        <f>IF(MU198&gt;0,(MU198-MU$10)/MU$10,0)</f>
        <v/>
      </c>
      <c r="NB198" s="13" t="n">
        <v>299.48</v>
      </c>
      <c r="NC198" s="68">
        <f>IF(NB198&gt;0,((NB198-NB197)/NB197),0)</f>
        <v/>
      </c>
      <c r="ND198" s="68">
        <f>IF(NB198&gt;0,NC198-$V198,0)</f>
        <v/>
      </c>
      <c r="NE198" s="68">
        <f>IF(NB198&gt;0,(NB198-NE$10)/NE$10,0)</f>
        <v/>
      </c>
      <c r="NF198" s="68" t="n"/>
      <c r="NG198" s="15">
        <f>IF(NB198&gt;0,(NB198-NB$10)/NB$10,0)</f>
        <v/>
      </c>
      <c r="NI198" s="13" t="n">
        <v>12.08</v>
      </c>
      <c r="NJ198" s="68">
        <f>IF(NI198&gt;0,((NI198-NI197)/NI197),0)</f>
        <v/>
      </c>
      <c r="NK198" s="68">
        <f>IF(NI198&gt;0,NJ198-$V198,0)</f>
        <v/>
      </c>
      <c r="NL198" s="68">
        <f>IF(NI198&gt;0,(NI198-NL$10)/NL$10,0)</f>
        <v/>
      </c>
      <c r="NM198" s="68" t="n"/>
      <c r="NN198" s="15">
        <f>IF(NI198&gt;0,(NI198-NI$10)/NI$10,0)</f>
        <v/>
      </c>
      <c r="NP198" s="13" t="n">
        <v>606.24</v>
      </c>
      <c r="NQ198" s="68">
        <f>IF(NP198&gt;0,((NP198-NP197)/NP197),0)</f>
        <v/>
      </c>
      <c r="NR198" s="68">
        <f>IF(NP198&gt;0,NQ198-$V198,0)</f>
        <v/>
      </c>
      <c r="NS198" s="68">
        <f>IF(NP198&gt;0,(NP198-NS$10)/NS$10,0)</f>
        <v/>
      </c>
      <c r="NT198" s="68" t="n"/>
      <c r="NU198" s="15">
        <f>IF(NP198&gt;0,(NP198-NP$10)/NP$10,0)</f>
        <v/>
      </c>
      <c r="NW198" s="13" t="n">
        <v>245.69</v>
      </c>
      <c r="NX198" s="68">
        <f>IF(NW198&gt;0,((NW198-NW197)/NW197),0)</f>
        <v/>
      </c>
      <c r="NY198" s="68">
        <f>IF(NW198&gt;0,NX198-$V198,0)</f>
        <v/>
      </c>
      <c r="NZ198" s="68">
        <f>IF(NW198&gt;0,(NW198-NZ$10)/NZ$10,0)</f>
        <v/>
      </c>
      <c r="OA198" s="68" t="n"/>
      <c r="OB198" s="15">
        <f>IF(NW198&gt;0,(NW198-NW$10)/NW$10,0)</f>
        <v/>
      </c>
      <c r="OD198" s="13" t="n">
        <v>3.795</v>
      </c>
      <c r="OE198" s="68">
        <f>IF(OD198&gt;0,((OD198-OD197)/OD197),0)</f>
        <v/>
      </c>
      <c r="OF198" s="68">
        <f>IF(OD198&gt;0,OE198-$V198,0)</f>
        <v/>
      </c>
      <c r="OG198" s="68">
        <f>IF(OD198&gt;0,(OD198-OG$10)/OG$10,0)</f>
        <v/>
      </c>
      <c r="OH198" s="68" t="n"/>
      <c r="OI198" s="15">
        <f>IF(OD198&gt;0,(OD198-OD$10)/OD$10,0)</f>
        <v/>
      </c>
      <c r="OK198" s="13" t="n">
        <v>348.65</v>
      </c>
      <c r="OL198" s="68">
        <f>IF(OK198&gt;0,((OK198-OK197)/OK197),0)</f>
        <v/>
      </c>
      <c r="OM198" s="68">
        <f>IF(OK198&gt;0,OL198-$V198,0)</f>
        <v/>
      </c>
      <c r="ON198" s="68">
        <f>IF(OK198&gt;0,(OK198-ON$10)/ON$10,0)</f>
        <v/>
      </c>
      <c r="OO198" s="68" t="n"/>
      <c r="OP198" s="15">
        <f>IF(OK198&gt;0,(OK198-OK$10)/OK$10,0)</f>
        <v/>
      </c>
      <c r="OR198" s="13" t="n">
        <v>7.12</v>
      </c>
      <c r="OS198" s="68">
        <f>IF(OR198&gt;0,((OR198-OR197)/OR197),0)</f>
        <v/>
      </c>
      <c r="OT198" s="68">
        <f>IF(OR198&gt;0,OS198-$V198,0)</f>
        <v/>
      </c>
      <c r="OU198" s="68">
        <f>IF(OR198&gt;0,(OR198-OU$10)/OU$10,0)</f>
        <v/>
      </c>
      <c r="OV198" s="68" t="n"/>
      <c r="OW198" s="15">
        <f>IF(OR198&gt;0,(OR198-OR$10)/OR$10,0)</f>
        <v/>
      </c>
      <c r="OY198" s="13" t="n">
        <v>166.63</v>
      </c>
      <c r="OZ198" s="68">
        <f>IF(OY198&gt;0,((OY198-OY197)/OY197),0)</f>
        <v/>
      </c>
      <c r="PA198" s="68">
        <f>IF(OY198&gt;0,OZ198-$V198,0)</f>
        <v/>
      </c>
      <c r="PB198" s="68">
        <f>IF(OY198&gt;0,(OY198-PB$10)/PB$10,0)</f>
        <v/>
      </c>
      <c r="PC198" s="68" t="n"/>
      <c r="PD198" s="15">
        <f>IF(OY198&gt;0,(OY198-OY$10)/OY$10,0)</f>
        <v/>
      </c>
      <c r="PE198" s="18" t="n"/>
      <c r="PF198" s="13" t="n">
        <v>296.1</v>
      </c>
      <c r="PG198" s="68">
        <f>IF(PF198&gt;0,((PF198-PF197)/PF197),0)</f>
        <v/>
      </c>
      <c r="PH198" s="68">
        <f>IF(PF198&gt;0,PG198-$V198,0)</f>
        <v/>
      </c>
      <c r="PI198" s="68">
        <f>IF(PF198&gt;0,(PF198-PI$10)/PI$10,0)</f>
        <v/>
      </c>
      <c r="PJ198" s="68" t="n"/>
      <c r="PK198" s="15">
        <f>IF(PF198&gt;0,(PF198-PF$10)/PF$10,0)</f>
        <v/>
      </c>
      <c r="PM198" s="13" t="n"/>
      <c r="PN198" s="68">
        <f>IF(PM198&gt;0,((PM198-PM197)/PM197),0)</f>
        <v/>
      </c>
      <c r="PO198" s="68">
        <f>PN198-$V198</f>
        <v/>
      </c>
      <c r="PP198" s="68">
        <f>IF(PM198&gt;0,(PM198-PP$10)/PP$10,0)</f>
        <v/>
      </c>
      <c r="PQ198" s="68" t="n"/>
      <c r="PR198" s="15">
        <f>IF(PM198&gt;0,(PM198-PM$10)/PM$10,0)</f>
        <v/>
      </c>
      <c r="PT198" s="13" t="n">
        <v>16.82</v>
      </c>
      <c r="PU198" s="68">
        <f>IF(PT198&gt;0,((PT198-PT197)/PT197),0)</f>
        <v/>
      </c>
      <c r="PV198" s="68">
        <f>IF(PT198&gt;0,PU198-$V198,0)</f>
        <v/>
      </c>
      <c r="PW198" s="68">
        <f>IF(PT198&gt;0,(PT198-PW$10)/PW$10,0)</f>
        <v/>
      </c>
      <c r="PX198" s="68" t="n"/>
      <c r="PY198" s="15">
        <f>IF(PT198&gt;0,(PT198-PT$10)/PT$10,0)</f>
        <v/>
      </c>
      <c r="QA198" s="13" t="n">
        <v>355.37</v>
      </c>
      <c r="QB198" s="68">
        <f>IF(QA198&gt;0,((QA198-QA197)/QA197),0)</f>
        <v/>
      </c>
      <c r="QC198" s="68">
        <f>IF(QA198&gt;0,QB198-$V198,0)</f>
        <v/>
      </c>
      <c r="QD198" s="68">
        <f>IF(QA198&gt;0,(QA198-QD$10)/QD$10,0)</f>
        <v/>
      </c>
      <c r="QE198" s="68" t="n"/>
      <c r="QF198" s="15">
        <f>IF(QA198&gt;0,(QA198-QA$10)/QA$10,0)</f>
        <v/>
      </c>
      <c r="QH198" s="13" t="n">
        <v>1.875</v>
      </c>
      <c r="QI198" s="68">
        <f>IF(QH198&gt;0,((QH198-QH197)/QH197),0)</f>
        <v/>
      </c>
      <c r="QJ198" s="68">
        <f>IF(QH198&gt;0,QI198-$V198,0)</f>
        <v/>
      </c>
      <c r="QK198" s="68">
        <f>IF(QH198&gt;0,(QH198-QK$10)/QK$10,0)</f>
        <v/>
      </c>
      <c r="QL198" s="68" t="n"/>
      <c r="QM198" s="15">
        <f>IF(QH198&gt;0,(QH198-QH$10)/QH$10,0)</f>
        <v/>
      </c>
      <c r="QO198" s="13" t="n">
        <v>22.71</v>
      </c>
      <c r="QP198" s="68">
        <f>IF(QO198&gt;0,((QO198-QO197)/QO197),0)</f>
        <v/>
      </c>
      <c r="QQ198" s="68">
        <f>IF(QO198&gt;0,QP198-$V198,0)</f>
        <v/>
      </c>
      <c r="QR198" s="68">
        <f>IF(QO198&gt;0,(QO198-QR$10)/QR$10,0)</f>
        <v/>
      </c>
      <c r="QS198" s="68" t="n"/>
      <c r="QT198" s="15">
        <f>IF(QO198&gt;0,(QO198-QO$10)/QO$10,0)</f>
        <v/>
      </c>
      <c r="QV198" s="13" t="n">
        <v>2.922</v>
      </c>
      <c r="QW198" s="68">
        <f>IF(QV198&gt;0,((QV198-QV197)/QV197),0)</f>
        <v/>
      </c>
      <c r="QX198" s="68">
        <f>IF(QV198&gt;0,QW198-$V198,0)</f>
        <v/>
      </c>
      <c r="QY198" s="68">
        <f>IF(QV198&gt;0,(QV198-QY$10)/QY$10,0)</f>
        <v/>
      </c>
      <c r="QZ198" s="68" t="n"/>
      <c r="RA198" s="15">
        <f>IF(QV198&gt;0,(QV198-QV$10)/QV$10,0)</f>
        <v/>
      </c>
      <c r="RC198" s="13" t="n">
        <v>60.28</v>
      </c>
      <c r="RD198" s="68">
        <f>IF(RC198&gt;0,((RC198-RC197)/RC197),0)</f>
        <v/>
      </c>
      <c r="RE198" s="68">
        <f>IF(RC198&gt;0,RD198-$V198,0)</f>
        <v/>
      </c>
      <c r="RF198" s="68">
        <f>IF(RC198&gt;0,(RC198-RF$10)/RF$10,0)</f>
        <v/>
      </c>
      <c r="RG198" s="68" t="n"/>
      <c r="RH198" s="15">
        <f>IF(RC198&gt;0,(RC198-RC$10)/RC$10,0)</f>
        <v/>
      </c>
      <c r="RJ198" s="13" t="n">
        <v>288.11</v>
      </c>
      <c r="RK198" s="68">
        <f>IF(RJ198&gt;0,((RJ198-RJ197)/RJ197),0)</f>
        <v/>
      </c>
      <c r="RL198" s="68">
        <f>RK198-$V198</f>
        <v/>
      </c>
      <c r="RM198" s="68">
        <f>IF(RJ198&gt;0,(RJ198-RM$10)/RM$10,0)</f>
        <v/>
      </c>
      <c r="RN198" s="68" t="n"/>
      <c r="RO198" s="15">
        <f>IF(RJ198&gt;0,(RJ198-RJ$10)/RJ$10,0)</f>
        <v/>
      </c>
      <c r="RQ198" s="13" t="n">
        <v>29.31</v>
      </c>
      <c r="RR198" s="68">
        <f>IF(RQ198&gt;0,((RQ198-RQ197)/RQ197),0)</f>
        <v/>
      </c>
      <c r="RS198" s="68">
        <f>RR198-$V198</f>
        <v/>
      </c>
      <c r="RT198" s="68">
        <f>IF(RQ198&gt;0,(RQ198-RT$10)/RT$10,0)</f>
        <v/>
      </c>
      <c r="RU198" s="68" t="n"/>
      <c r="RV198" s="15">
        <f>IF(RQ198&gt;0,(RQ198-RQ$10)/RQ$10,0)</f>
        <v/>
      </c>
      <c r="RX198" s="13" t="n">
        <v>187.05</v>
      </c>
      <c r="RY198" s="68">
        <f>IF(RX198&gt;0,((RX198-RX197)/RX197),0)</f>
        <v/>
      </c>
      <c r="RZ198" s="68">
        <f>RY198-$V198</f>
        <v/>
      </c>
      <c r="SA198" s="68">
        <f>IF(RX198&gt;0,(RX198-SA$10)/SA$10,0)</f>
        <v/>
      </c>
      <c r="SB198" s="68" t="n"/>
      <c r="SC198" s="15">
        <f>IF(RX198&gt;0,(RX198-RX$10)/RX$10,0)</f>
        <v/>
      </c>
      <c r="SE198" s="13" t="n">
        <v>35.4</v>
      </c>
      <c r="SF198" s="68">
        <f>IF(SE198&gt;0,((SE198-SE197)/SE197),0)</f>
        <v/>
      </c>
      <c r="SG198" s="68">
        <f>SF198-$V198</f>
        <v/>
      </c>
      <c r="SH198" s="68">
        <f>IF(SE198&gt;0,(SE198-SH$10)/SH$10,0)</f>
        <v/>
      </c>
      <c r="SI198" s="68" t="n"/>
      <c r="SJ198" s="15">
        <f>IF(SE198&gt;0,(SE198-SE$10)/SE$10,0)</f>
        <v/>
      </c>
      <c r="SL198" s="13" t="n">
        <v>3.08</v>
      </c>
      <c r="SM198" s="68">
        <f>IF(SL198&gt;0,((SL198-SL197)/SL197),0)</f>
        <v/>
      </c>
      <c r="SN198" s="68">
        <f>SM198-$V198</f>
        <v/>
      </c>
      <c r="SO198" s="68">
        <f>IF(SL198&gt;0,(SL198-SO$10)/SO$10,0)</f>
        <v/>
      </c>
      <c r="SP198" s="68" t="n"/>
      <c r="SQ198" s="15">
        <f>IF(SL198&gt;0,(SL198-SL$10)/SL$10,0)</f>
        <v/>
      </c>
      <c r="SS198" s="13" t="n">
        <v>29.21</v>
      </c>
      <c r="ST198" s="68">
        <f>IF(SS198&gt;0,((SS198-SS197)/SS197),0)</f>
        <v/>
      </c>
      <c r="SU198" s="68">
        <f>ST198-$V198</f>
        <v/>
      </c>
      <c r="SV198" s="68">
        <f>IF(SS198&gt;0,(SS198-SV$10)/SV$10,0)</f>
        <v/>
      </c>
      <c r="SW198" s="68" t="n"/>
      <c r="SX198" s="15">
        <f>IF(SS198&gt;0,(SS198-SS$10)/SS$10,0)</f>
        <v/>
      </c>
      <c r="SZ198" s="13" t="n">
        <v>70.95999999999999</v>
      </c>
      <c r="TA198" s="68">
        <f>IF(SZ198&gt;0,((SZ198-SZ197)/SZ197),0)</f>
        <v/>
      </c>
      <c r="TB198" s="68">
        <f>TA198-$V198</f>
        <v/>
      </c>
      <c r="TC198" s="68">
        <f>IF(SZ198&gt;0,(SZ198-TC$10)/TC$10,0)</f>
        <v/>
      </c>
      <c r="TD198" s="68" t="n"/>
      <c r="TE198" s="15">
        <f>IF(SZ198&gt;0,(SZ198-SZ$10)/SZ$10,0)</f>
        <v/>
      </c>
      <c r="TG198" s="587" t="n">
        <v>0.305</v>
      </c>
      <c r="TH198" s="68">
        <f>IF(TG198&gt;0,((TG198-TG197)/TG197),0)</f>
        <v/>
      </c>
      <c r="TI198" s="68">
        <f>TH198-$V198</f>
        <v/>
      </c>
      <c r="TJ198" s="68">
        <f>IF(TG198&gt;0,(TG198-TJ$10)/TJ$10,0)</f>
        <v/>
      </c>
      <c r="TK198" s="68" t="n"/>
      <c r="TL198" s="15">
        <f>IF(TG198&gt;0,(TG198-TG$10)/TG$10,0)</f>
        <v/>
      </c>
      <c r="TN198" s="13" t="n">
        <v>96.39</v>
      </c>
      <c r="TO198" s="68">
        <f>IF(TN198&gt;0,((TN198-TN197)/TN197),0)</f>
        <v/>
      </c>
      <c r="TP198" s="68">
        <f>TO198-$V198</f>
        <v/>
      </c>
      <c r="TQ198" s="68">
        <f>IF(TN198&gt;0,(TN198-TQ$10)/TQ$10,0)</f>
        <v/>
      </c>
      <c r="TR198" s="68" t="n"/>
      <c r="TS198" s="15">
        <f>IF(TN198&gt;0,(TN198-TN$10)/TN$10,0)</f>
        <v/>
      </c>
      <c r="TU198" s="587" t="n">
        <v>4.36</v>
      </c>
      <c r="TV198" s="68">
        <f>IF(TU198&gt;0,((TU198-TU197)/TU197),0)</f>
        <v/>
      </c>
      <c r="TW198" s="68">
        <f>TV198-$V198</f>
        <v/>
      </c>
      <c r="TX198" s="68">
        <f>IF(TU198&gt;0,(TU198-TX$10)/TX$10,0)</f>
        <v/>
      </c>
      <c r="TY198" s="68" t="n"/>
      <c r="TZ198" s="15">
        <f>IF(TU198&gt;0,(TU198-TU$10)/TU$10,0)</f>
        <v/>
      </c>
      <c r="UB198" s="587" t="n"/>
      <c r="UC198" s="68">
        <f>IF(UB198&gt;0,((UB198-UB197)/UB197),0)</f>
        <v/>
      </c>
      <c r="UD198" s="68">
        <f>UC198-$V198</f>
        <v/>
      </c>
      <c r="UE198" s="68">
        <f>IF(UB198&gt;0,(UB198-UE$10)/UE$10,0)</f>
        <v/>
      </c>
      <c r="UF198" s="68" t="n"/>
      <c r="UG198" s="15">
        <f>IF(UB198&gt;0,(UB198-UB$10)/UB$10,0)</f>
        <v/>
      </c>
      <c r="UI198" s="587" t="n"/>
      <c r="UJ198" s="68">
        <f>IF(UI198&gt;0,((UI198-UI197)/UI197),0)</f>
        <v/>
      </c>
      <c r="UK198" s="68">
        <f>UJ198-$V198</f>
        <v/>
      </c>
      <c r="UL198" s="68">
        <f>IF(UI198&gt;0,(UI198-UL$10)/UL$10,0)</f>
        <v/>
      </c>
      <c r="UM198" s="68" t="n"/>
      <c r="UN198" s="15">
        <f>IF(UI198&gt;0,(UI198-UI$10)/UI$10,0)</f>
        <v/>
      </c>
      <c r="UP198" s="587" t="n"/>
      <c r="UQ198" s="68">
        <f>IF(UP198&gt;0,((UP198-UP197)/UP197),0)</f>
        <v/>
      </c>
      <c r="UR198" s="68">
        <f>UQ198-$V198</f>
        <v/>
      </c>
      <c r="US198" s="68">
        <f>IF(UP198&gt;0,(UP198-US$10)/US$10,0)</f>
        <v/>
      </c>
      <c r="UT198" s="68" t="n"/>
      <c r="UU198" s="15">
        <f>IF(UP198&gt;0,(UP198-UP$10)/UP$10,0)</f>
        <v/>
      </c>
      <c r="UW198" s="587" t="n"/>
      <c r="UX198" s="68">
        <f>IF(UW198&gt;0,((UW198-UW197)/UW197),0)</f>
        <v/>
      </c>
      <c r="UY198" s="68">
        <f>UX198-$V198</f>
        <v/>
      </c>
      <c r="UZ198" s="68">
        <f>IF(UW198&gt;0,(UW198-UZ$10)/UZ$10,0)</f>
        <v/>
      </c>
      <c r="VA198" s="68" t="n"/>
      <c r="VB198" s="15">
        <f>IF(UW198&gt;0,(UW198-UW$10)/UW$10,0)</f>
        <v/>
      </c>
      <c r="VD198" s="587" t="n"/>
      <c r="VE198" s="68">
        <f>IF(VD198&gt;0,((VD198-VD197)/VD197),0)</f>
        <v/>
      </c>
      <c r="VF198" s="68">
        <f>VE198-$V198</f>
        <v/>
      </c>
      <c r="VG198" s="68">
        <f>IF(VD198&gt;0,(VD198-VG$10)/VG$10,0)</f>
        <v/>
      </c>
      <c r="VH198" s="68" t="n"/>
      <c r="VI198" s="15">
        <f>IF(VD198&gt;0,(VD198-VD$10)/VD$10,0)</f>
        <v/>
      </c>
      <c r="VM198" s="21">
        <f>IF($C198&gt;0,(($IK$5*IG198)+($GT$5*GP198)+($JM$5*JI198)+($JF$5*JB198)+($IY$5*IU198)+($IR$5*IN198)+($ID$5*HZ198)+($HW$5*HS198)+($HP$5*HL198)+($HI$5*HE198)+($GF$5*GB198)+($FY$5*FU198)+($FR$5*FN198)+($FK$5*FG198)+($FD$5*EZ198)+($EW$5*ES198)+($EP$5*EL198)+($EI$5*EE198)+($EB$5*DX198)+($DU$5*DQ198)+($DN$5*DJ198)+($DG$5*DC198)+($CZ$5*CV198)+($CS$5*CO198)+($CL$5*CH198)+($CE$5*CA198)+($BX$5*BT198)+($BQ$5*BM198)+($BJ$5*BF198)+($BC$5*AY198)+($AV$5*AR198)+($AO$5*AK198)+($AH$5*AD198)+($JT$5*JP198)+($KA$5*JW198)+($KO$5*KK198)+($PR$5*PN198)+($GM$5*GI198)+($HA$5*GW198)+($KV$5*KR198)+($KH$5*KD198)+($LC$5*KY198)+($MS$5*MO198)+($ML$5*MH198)+($ME$5*MA198)+($LX$5*LT198)+($LQ$5*LM198)+($LJ$5*LF198)+(MV198*$MZ$5)+(NC198*$NG$5)+(NJ198*$NN$5)+($OI$5*OE198)+($NU$5*NQ198)+($OB$5*NX198)+($PK$5*PG198)+($OP$5*OL198)+($OW$5*OS198)+($PD$5*OZ198)+(PU198*$PY$5)+(QB198*$QF$5)+(QI198*$QM$5)+(QP198*$QT$5)+(QW198*$RA$5)+(RD198*$RH$5)+(RK198*$RO$5)+(RR198*$RV$5)+(RY198*$SC$5)+(SF198*$SJ$5)+(SM198*$SQ$5)+(ST198*$SX$5)+(TA198*$TE$5))+(TH198*$TL$5)+(TO198*$TS$5))/$VM$5</f>
        <v/>
      </c>
      <c r="VN198" s="40" t="n"/>
      <c r="VO198" s="21">
        <f>IF($C198&gt;0,(($IK$5*II198)+($GT$5*GR198)+($JM$5*JK198)+($JF$5*JD198)+($IY$5*IW198)+($IR$5*IP198)+($ID$5*IB198)+($HW$5*HU198)+($HP$5*HN198)+($HI$5*HG198)+($GF$5*GD198)+($FY$5*FW198)+($FR$5*FP198)+($FK$5*FI198)+($FD$5*FB198)+($EW$5*EU198)+($EP$5*EN198)+($EI$5*EG198)+($EB$5*DZ198)+($DU$5*DS198)+($DN$5*DL198)+($DG$5*DE198)+($CZ$5*CX198)+($CS$5*CQ198)+($CL$5*CJ198)+($CE$5*CC198)+($BX$5*BV198)+($BQ$5*BO198)+($BJ$5*BH198)+($BC$5*BA198)+($AV$5*AT198)+($AO$5*AM198)+($AH$5*AF198)+($KO$5*KM198)+($KH$5*KF198)+($KA$5*JY198)+($JT$5*JR198)+($PR$5*PP198)+($GM$5*GK198)+($HA$5*GY198)+($KV$5*KT198)+($LC$5*LA198)+($MS$5*MQ198)+($ML$5*MJ198)+($ME$5*MC198)+($LX$5*LV198)+($LQ$5*LO198)+($LJ$5*LH198)+(MX198*$MZ$5)+(NE198*$NG$5)+(NL198*$NN$5)+($OI$5*OG198)+($NU$5*NS198)+($OB$5*NZ198)+($PD$5*PB198)+($OW$5*OU198)+($OP$5*ON198)+($PK$5*PI198)+($PY$5*PW198)+($QF$5*QD198)+($QM$5*QK198)+($QT$5*QR198)+($RA$5*QY198)+($RH$5*RF198)+($RO$5*RM198)+(RT198*$RV$5)+(SA198*$SC$5)+(SH198*$SJ$5)+(SO198*$SQ$5)+(SV198*$SX$5)+(TC198*$TE$5)+(TJ198*$TL$5)+(TQ198*$TS$5))/$VM$5,0)</f>
        <v/>
      </c>
      <c r="VP198" s="14" t="n"/>
      <c r="VQ198" s="21">
        <f>IF($C198&gt;0,(($IK$5*IK198)+($GT$5*GT198)+($JM$5*JM198)+($JF$5*JF198)+($IY$5*IY198)+($IR$5*IR198)+($ID$5*ID198)+($HW$5*HW198)+($HP$5*HP198)+($HI$5*HI198)+($GF$5*GF198)+($FY$5*FY198)+($FR$5*FR198)+($FK$5*FK198)+($FD$5*FD198)+($EW$5*EW198)+($EP$5*EP198)+($EI$5*EI198)+($EB$5*EB198)+($DU$5*DU198)+($DN$5*DN198)+($DG$5*DG198)+($CZ$5*CZ198)+($CS$5*CS198)+($CL$5*CL198)+($CE$5*CE198)+($BX$5*BX198)+($BQ$5*BQ198)+($BJ$5*BJ198)+($BC$5*BC198)+($AV$5*AV198)+($AO$5*AO198)+($AH$5*AH198)+($KO$5*KO198)+($PR$5*PR198)+($GM$5*GM198)+($HA$5*HA198)+($KH$5*KH198)+($KA$5*KA198)+($JT$5*JT198)+($KV$5*KV198)+($LC$5*LC198)+($MS$5*MS198)+($ML$5*ML198)+($ME$5*ME198)+($LX$5*LX198)+($LQ$5*LQ198)+($LJ$5*LJ198)+($OI$5*OI198)+($NU$5*NU198)+($NN$5*NN198)+($NG$5*NG198)+($MZ$5*MZ198)+(OB198*$OB$5)+($PD$5*PD198)+($OW$5*OW198)+($OP$5*OP198)+($PK$5*PK198)+(PY198*$PY$5)+(QF198*$QF$5)+(QM198*$QM$5)+(QT198*$QT$5)+(RA198*$RA$5)+(RH198*$RH$5)+(RO198*$RO$5)+(RV198*$RV$5)+(SC198*$SC$5)+(SJ198*$SJ$5)+(SQ198*$SQ$5)+(SX198*$SX$5)+(TE198*$TE$5)+(TL198*$TL$5)+(TS198*$TS$5))/$VM$5,0)</f>
        <v/>
      </c>
    </row>
    <row r="199" ht="16" customHeight="1" s="545">
      <c r="A199" s="127" t="n">
        <v>45933</v>
      </c>
      <c r="B199" s="4">
        <f>A199</f>
        <v/>
      </c>
      <c r="C199" s="13" t="n">
        <v>46758.28</v>
      </c>
      <c r="D199" s="138">
        <f>IF(C199&gt;0,C199-C198,0)</f>
        <v/>
      </c>
      <c r="E199" s="68">
        <f>IF(C199&gt;0,D199/C198,0)</f>
        <v/>
      </c>
      <c r="F199" s="15">
        <f>IF(C199&gt;0,(C199-C$10)/C$10,0)</f>
        <v/>
      </c>
      <c r="G199" s="13" t="n">
        <v>6715.79</v>
      </c>
      <c r="H199" s="138">
        <f>IF(G199&gt;0,G199-G198,0)</f>
        <v/>
      </c>
      <c r="I199" s="68">
        <f>IF(G199&gt;0,H199/G198,0)</f>
        <v/>
      </c>
      <c r="J199" s="15">
        <f>IF(G199&gt;0,(G199-G$10)/G$10,0)</f>
        <v/>
      </c>
      <c r="K199" s="13" t="n">
        <v>22780.51</v>
      </c>
      <c r="L199" s="138">
        <f>IF(K199&gt;0,K199-K198,0)</f>
        <v/>
      </c>
      <c r="M199" s="68">
        <f>IF(K199&gt;0,L199/K198,0)</f>
        <v/>
      </c>
      <c r="N199" s="15">
        <f>IF(K199&gt;0,(K199-K$10)/K$10,0)</f>
        <v/>
      </c>
      <c r="O199" s="13" t="n">
        <v>2476.18</v>
      </c>
      <c r="P199" s="138">
        <f>IF(O199&gt;0,O199-O198,0)</f>
        <v/>
      </c>
      <c r="Q199" s="68">
        <f>IF(O199&gt;0,P199/O198,0)</f>
        <v/>
      </c>
      <c r="R199" s="15">
        <f>IF(O199&gt;0,(O199-O$10)/O$10,0)</f>
        <v/>
      </c>
      <c r="S199" s="18">
        <f>IF(O199&gt;0,(((O199*0.7)*Q199)+((K199*0.9)*M199)+((G199*0.65)*I199)+((C199*0.6)*E199))/(O199+K199+G199+C199),0)</f>
        <v/>
      </c>
      <c r="T199" s="121">
        <f>IF(O199&gt;0,(S199*200)+T198,0)</f>
        <v/>
      </c>
      <c r="U199" s="121">
        <f>T199</f>
        <v/>
      </c>
      <c r="V199" s="134">
        <f>IF(T199&gt;0,(T199-T198)/T198,0)</f>
        <v/>
      </c>
      <c r="W199" s="21">
        <f>IF(T199&gt;0,(T199-T$11)/T$11,0)</f>
        <v/>
      </c>
      <c r="X199" s="18">
        <f>IF(T199&gt;0,((Q199+M199+I199+E199)/4),0)</f>
        <v/>
      </c>
      <c r="Y199" s="353">
        <f>19664.59-5800</f>
        <v/>
      </c>
      <c r="Z199" s="15" t="n">
        <v>2e-06</v>
      </c>
      <c r="AA199" s="21">
        <f>Z199-$V199</f>
        <v/>
      </c>
      <c r="AC199" s="13" t="n">
        <v>258.41</v>
      </c>
      <c r="AD199" s="68">
        <f>IF(AC199&gt;0,((AC199-AC198)/AC198),0)</f>
        <v/>
      </c>
      <c r="AE199" s="68">
        <f>IF(AC199&gt;0,AD199-$V199,0)</f>
        <v/>
      </c>
      <c r="AF199" s="68">
        <f>IF(AC199&gt;0,(AC199-AF$10)/AF$10,0)</f>
        <v/>
      </c>
      <c r="AG199" s="68" t="n"/>
      <c r="AH199" s="15">
        <f>IF(AC199&gt;0,(AC199-AC$10)/AC$10,0)</f>
        <v/>
      </c>
      <c r="AJ199" s="13" t="n">
        <v>24.69</v>
      </c>
      <c r="AK199" s="68">
        <f>IF(AJ199&gt;0,((AJ199-AJ198)/AJ198),0)</f>
        <v/>
      </c>
      <c r="AL199" s="68">
        <f>IF(AJ199&gt;0,AK199-$V199,0)</f>
        <v/>
      </c>
      <c r="AM199" s="68">
        <f>IF(AJ199&gt;0,(AJ199-AM$10)/AM$10,0)</f>
        <v/>
      </c>
      <c r="AN199" s="68" t="n"/>
      <c r="AO199" s="15">
        <f>IF(AJ199&gt;0,(AJ199-AJ$10)/AJ$10,0)</f>
        <v/>
      </c>
      <c r="AQ199" s="13" t="n">
        <v>23.97</v>
      </c>
      <c r="AR199" s="68">
        <f>IF(AQ199&gt;0,((AQ199-AQ198)/AQ198),0)</f>
        <v/>
      </c>
      <c r="AS199" s="68">
        <f>IF(AQ199&gt;0,AR199-$V199,0)</f>
        <v/>
      </c>
      <c r="AT199" s="68">
        <f>IF(AQ199&gt;0,(AQ199-AT$10)/AT$10,0)</f>
        <v/>
      </c>
      <c r="AU199" s="68" t="n"/>
      <c r="AV199" s="15">
        <f>IF(AQ199&gt;0,(AQ199-AQ$10)/AQ$10,0)</f>
        <v/>
      </c>
      <c r="AX199" s="13" t="n">
        <v>233.28</v>
      </c>
      <c r="AY199" s="68">
        <f>IF(AX199&gt;0,((AX199-AX198)/AX198),0)</f>
        <v/>
      </c>
      <c r="AZ199" s="68">
        <f>IF(AX199&gt;0,AY199-$V199,0)</f>
        <v/>
      </c>
      <c r="BA199" s="68">
        <f>IF(AX199&gt;0,(AX199-BA$10)/BA$10,0)</f>
        <v/>
      </c>
      <c r="BB199" s="68" t="n"/>
      <c r="BC199" s="15">
        <f>IF(AX199&gt;0,(AX199-AX$10)/AX$10,0)</f>
        <v/>
      </c>
      <c r="BE199" s="13" t="n">
        <v>83.70999999999999</v>
      </c>
      <c r="BF199" s="68">
        <f>IF(BE199&gt;0,((BE199-BE198)/BE198),0)</f>
        <v/>
      </c>
      <c r="BG199" s="68">
        <f>IF(BE199&gt;0,BF199-$V199,0)</f>
        <v/>
      </c>
      <c r="BH199" s="68" t="n"/>
      <c r="BI199" s="68" t="n"/>
      <c r="BJ199" s="15">
        <f>IF(BE199&gt;0,(BE199-BE$10)/BE$10,0)</f>
        <v/>
      </c>
      <c r="BL199" s="13" t="n">
        <v>77.59</v>
      </c>
      <c r="BM199" s="68">
        <f>IF(BL199&gt;0,((BL199-BL198)/BL198),0)</f>
        <v/>
      </c>
      <c r="BN199" s="68">
        <f>IF(BL199&gt;0,BM199-$V199,0)</f>
        <v/>
      </c>
      <c r="BO199" s="68">
        <f>IF(BL199&gt;0,(BL199-BO$10)/BO$10,0)</f>
        <v/>
      </c>
      <c r="BP199" s="68" t="n"/>
      <c r="BQ199" s="15">
        <f>IF(BL199&gt;0,(BL199-BL$10)/BL$10,0)</f>
        <v/>
      </c>
      <c r="BS199" s="13" t="n">
        <v>45.52</v>
      </c>
      <c r="BT199" s="68">
        <f>IF(BS199&gt;0,((BS199-BS198)/BS198),0)</f>
        <v/>
      </c>
      <c r="BU199" s="68">
        <f>IF(BS199&gt;0,BT199-$V199,0)</f>
        <v/>
      </c>
      <c r="BV199" s="68">
        <f>IF(BS199&gt;0,(BS199-BV$10)/BV$10,0)</f>
        <v/>
      </c>
      <c r="BW199" s="68" t="n"/>
      <c r="BX199" s="15">
        <f>IF(BS199&gt;0,(BS199-BS$10)/BS$10,0)</f>
        <v/>
      </c>
      <c r="BZ199" s="13" t="n"/>
      <c r="CA199" s="68">
        <f>IF(BZ199&gt;0,((BZ199-BZ198)/BZ198),0)</f>
        <v/>
      </c>
      <c r="CB199" s="68">
        <f>IF(BZ199&gt;0,CA199-$V199,0)</f>
        <v/>
      </c>
      <c r="CC199" s="68">
        <f>IF(BZ199&gt;0,(BZ199-CC$10)/CC$10,0)</f>
        <v/>
      </c>
      <c r="CD199" s="68" t="n"/>
      <c r="CE199" s="15">
        <f>IF(BZ199&gt;0,(BZ199-BZ$10)/BZ$10,0)</f>
        <v/>
      </c>
      <c r="CG199" s="13" t="n">
        <v>30.82</v>
      </c>
      <c r="CH199" s="68">
        <f>IF(CG199&gt;0,((CG199-CG198)/CG198),0)</f>
        <v/>
      </c>
      <c r="CI199" s="68">
        <f>IF(CG199&gt;0,CH199-$V199,0)</f>
        <v/>
      </c>
      <c r="CJ199" s="68">
        <f>IF(CG199&gt;0,(CG199-CJ$10)/CJ$10,0)</f>
        <v/>
      </c>
      <c r="CK199" s="68" t="n"/>
      <c r="CL199" s="15">
        <f>IF(CG199&gt;0,(CG199-CG$10)/CG$10,0)</f>
        <v/>
      </c>
      <c r="CN199" s="13" t="n">
        <v>34.84</v>
      </c>
      <c r="CO199" s="68">
        <f>IF(CN199&gt;0,((CN199-CN198)/CN198),0)</f>
        <v/>
      </c>
      <c r="CP199" s="68">
        <f>IF(CN199&gt;0,CO199-$V199,0)</f>
        <v/>
      </c>
      <c r="CQ199" s="68">
        <f>IF(CN199&gt;0,(CN199-CQ$10)/CQ$10,0)</f>
        <v/>
      </c>
      <c r="CR199" s="68" t="n"/>
      <c r="CS199" s="15">
        <f>IF(CN199&gt;0,(CN199-CN$10)/CN$10,0)</f>
        <v/>
      </c>
      <c r="CU199" s="13" t="n">
        <v>40.52</v>
      </c>
      <c r="CV199" s="68">
        <f>IF(CU199&gt;0,((CU199-CU198)/CU198),0)</f>
        <v/>
      </c>
      <c r="CW199" s="68">
        <f>IF(CU199&gt;0,CV199-$V199,0)</f>
        <v/>
      </c>
      <c r="CX199" s="68">
        <f>IF(CU199&gt;0,(CU199-CX$10)/CX$10,0)</f>
        <v/>
      </c>
      <c r="CY199" s="68" t="n"/>
      <c r="CZ199" s="15">
        <f>IF(CU199&gt;0,(CU199-CU$10)/CU$10,0)</f>
        <v/>
      </c>
      <c r="DB199" s="13" t="n">
        <v>20.41</v>
      </c>
      <c r="DC199" s="68">
        <f>IF(DB199&gt;0,((DB199-DB198)/DB198),0)</f>
        <v/>
      </c>
      <c r="DD199" s="68">
        <f>IF(DB199&gt;0,DC199-$V199,0)</f>
        <v/>
      </c>
      <c r="DE199" s="68">
        <f>IF(DB199&gt;0,(DB199-DE$10)/DE$10,0)</f>
        <v/>
      </c>
      <c r="DF199" s="68" t="n"/>
      <c r="DG199" s="15">
        <f>IF(DB199&gt;0,(DB199-DB$10)/DB$10,0)</f>
        <v/>
      </c>
      <c r="DI199" s="13" t="n">
        <v>52.37</v>
      </c>
      <c r="DJ199" s="68">
        <f>IF(DI199&gt;0,((DI199-DI198)/DI198),0)</f>
        <v/>
      </c>
      <c r="DK199" s="68">
        <f>IF(DI199&gt;0,DJ199-$V199,0)</f>
        <v/>
      </c>
      <c r="DL199" s="68">
        <f>IF(DI199&gt;0,(DI199-DL$10)/DL$10,0)</f>
        <v/>
      </c>
      <c r="DM199" s="68" t="n"/>
      <c r="DN199" s="15">
        <f>IF(DI199&gt;0,(DI199-DI$10)/DI$10,0)</f>
        <v/>
      </c>
      <c r="DP199" s="13" t="n">
        <v>48.99</v>
      </c>
      <c r="DQ199" s="68">
        <f>IF(DP199&gt;0,((DP199-DP198)/DP198),0)</f>
        <v/>
      </c>
      <c r="DR199" s="68">
        <f>IF(DP199&gt;0,DQ199-$V199,0)</f>
        <v/>
      </c>
      <c r="DS199" s="68" t="n"/>
      <c r="DT199" s="68" t="n"/>
      <c r="DU199" s="15">
        <f>IF(DP199&gt;0,(DP199-DP$10)/DP$10,0)</f>
        <v/>
      </c>
      <c r="DV199" s="18" t="n"/>
      <c r="DW199" s="13" t="n">
        <v>43.39</v>
      </c>
      <c r="DX199" s="68">
        <f>IF(DW199&gt;0,((DW199-DW198)/DW198),0)</f>
        <v/>
      </c>
      <c r="DY199" s="68">
        <f>IF(DW199&gt;0,DX199-$V199,0)</f>
        <v/>
      </c>
      <c r="DZ199" s="68">
        <f>IF(DW199&gt;0,(DW199-DZ$10)/DZ$10,0)</f>
        <v/>
      </c>
      <c r="EA199" s="68" t="n"/>
      <c r="EB199" s="15">
        <f>IF(DW199&gt;0,(DW199-DW$10)/DW$10,0)</f>
        <v/>
      </c>
      <c r="ED199" s="13" t="n">
        <v>44.18</v>
      </c>
      <c r="EE199" s="68">
        <f>IF(ED199&gt;0,((ED199-ED198)/ED198),0)</f>
        <v/>
      </c>
      <c r="EF199" s="68">
        <f>IF(ED199&gt;0,EE199-$V199,0)</f>
        <v/>
      </c>
      <c r="EG199" s="68">
        <f>IF(ED199&gt;0,(ED199-EG$10)/EG$10,0)</f>
        <v/>
      </c>
      <c r="EH199" s="68" t="n"/>
      <c r="EI199" s="15">
        <f>IF(ED199&gt;0,(ED199-ED$10)/ED$10,0)</f>
        <v/>
      </c>
      <c r="EK199" s="13" t="n">
        <v>141.69</v>
      </c>
      <c r="EL199" s="68">
        <f>IF(EK199&gt;0,((EK199-EK198)/EK198),0)</f>
        <v/>
      </c>
      <c r="EM199" s="68">
        <f>IF(EK199&gt;0,EL199-$V199,0)</f>
        <v/>
      </c>
      <c r="EN199" s="68">
        <f>IF(EK199&gt;0,(EK199-EN$10)/EN$10,0)</f>
        <v/>
      </c>
      <c r="EO199" s="68" t="n"/>
      <c r="EP199" s="15">
        <f>IF(EK199&gt;0,(EK199-EK$10)/EK$10,0)</f>
        <v/>
      </c>
      <c r="ER199" s="13" t="n">
        <v>40.63</v>
      </c>
      <c r="ES199" s="68">
        <f>IF(ER199&gt;0,((ER199-ER198)/ER198),0)</f>
        <v/>
      </c>
      <c r="ET199" s="68">
        <f>IF(ER199&gt;0,ES199-$V199,0)</f>
        <v/>
      </c>
      <c r="EU199" s="68">
        <f>IF(ER199&gt;0,(ER199-EU$10)/EU$10,0)</f>
        <v/>
      </c>
      <c r="EV199" s="68" t="n"/>
      <c r="EW199" s="15">
        <f>IF(ER199&gt;0,(ER199-ER$10)/ER$10,0)</f>
        <v/>
      </c>
      <c r="EY199" s="13" t="n">
        <v>53.47</v>
      </c>
      <c r="EZ199" s="68">
        <f>IF(EY199&gt;0,((EY199-EY198)/EY198),0)</f>
        <v/>
      </c>
      <c r="FA199" s="68">
        <f>IF(EY199&gt;0,EZ199-$V199,0)</f>
        <v/>
      </c>
      <c r="FB199" s="68" t="n"/>
      <c r="FC199" s="68" t="n"/>
      <c r="FD199" s="15">
        <f>IF(EY199&gt;0,(EY199-EY$10)/EY$10,0)</f>
        <v/>
      </c>
      <c r="FF199" s="13" t="n">
        <v>61.49</v>
      </c>
      <c r="FG199" s="68">
        <f>IF(FF199&gt;0,((FF199-FF198)/FF198),0)</f>
        <v/>
      </c>
      <c r="FH199" s="68">
        <f>IF(FF199&gt;0,FG199-$V199,0)</f>
        <v/>
      </c>
      <c r="FI199" s="68">
        <f>IF(FF199&gt;0,(FF199-FI$10)/FI$10,0)</f>
        <v/>
      </c>
      <c r="FJ199" s="68" t="n"/>
      <c r="FK199" s="15">
        <f>IF(FF199&gt;0,(FF199-FF$10)/FF$10,0)</f>
        <v/>
      </c>
      <c r="FM199" s="13" t="n">
        <v>195.41</v>
      </c>
      <c r="FN199" s="68">
        <f>IF(FM199&gt;0,((FM199-FM198)/FM198),0)</f>
        <v/>
      </c>
      <c r="FO199" s="68">
        <f>IF(FM199&gt;0,FN199-$V199,0)</f>
        <v/>
      </c>
      <c r="FP199" s="68">
        <f>IF(FM199&gt;0,(FM199-FP$10)/FP$10,0)</f>
        <v/>
      </c>
      <c r="FQ199" s="68" t="n"/>
      <c r="FR199" s="15">
        <f>IF(FM199&gt;0,(FM199-FM$10)/FM$10,0)</f>
        <v/>
      </c>
      <c r="FT199" s="13" t="n">
        <v>95.2</v>
      </c>
      <c r="FU199" s="68">
        <f>IF(FT199&gt;0,((FT199-FT198)/FT198),0)</f>
        <v/>
      </c>
      <c r="FV199" s="68">
        <f>IF(FT199&gt;0,FU199-$V199,0)</f>
        <v/>
      </c>
      <c r="FW199" s="68">
        <f>IF(FT199&gt;0,(FT199-FW$10)/FW$10,0)</f>
        <v/>
      </c>
      <c r="FX199" s="68" t="n"/>
      <c r="FY199" s="15">
        <f>IF(FT199&gt;0,(FT199-FT$10)/FT$10,0)</f>
        <v/>
      </c>
      <c r="GA199" s="13" t="n">
        <v>18.43</v>
      </c>
      <c r="GB199" s="68">
        <f>IF(GA199&gt;0,((GA199-GA198)/GA198),0)</f>
        <v/>
      </c>
      <c r="GC199" s="68">
        <f>IF(GA199&gt;0,GB199-$V199,0)</f>
        <v/>
      </c>
      <c r="GD199" s="68" t="n"/>
      <c r="GE199" s="68" t="n"/>
      <c r="GF199" s="15">
        <f>IF(GA199&gt;0,(GA199-GA$10)/GA$10,0)</f>
        <v/>
      </c>
      <c r="GG199" s="18" t="n"/>
      <c r="GH199" s="13" t="n">
        <v>22.94</v>
      </c>
      <c r="GI199" s="68">
        <f>IF(GH199&gt;0,((GH199-GH198)/GH198),0)</f>
        <v/>
      </c>
      <c r="GJ199" s="68">
        <f>IF(GH199&gt;0,GI199-$V199,0)</f>
        <v/>
      </c>
      <c r="GK199" s="68">
        <f>IF(GH199&gt;0,(GH199-GK$10)/GK$10,0)</f>
        <v/>
      </c>
      <c r="GL199" s="68" t="n"/>
      <c r="GM199" s="15">
        <f>IF(GH199&gt;0,(GH199-GH$10)/GH$10,0)</f>
        <v/>
      </c>
      <c r="GO199" s="13" t="n">
        <v>28.17</v>
      </c>
      <c r="GP199" s="68">
        <f>IF(GO199&gt;0,((GO199-GO198)/GO198),0)</f>
        <v/>
      </c>
      <c r="GQ199" s="68">
        <f>IF(GO199&gt;0,GP199-$V199,0)</f>
        <v/>
      </c>
      <c r="GR199" s="68" t="n"/>
      <c r="GS199" s="68" t="n"/>
      <c r="GT199" s="15">
        <f>IF(GO199&gt;0,(GO199-GO$10)/GO$10,0)</f>
        <v/>
      </c>
      <c r="GV199" s="13" t="n">
        <v>17.21</v>
      </c>
      <c r="GW199" s="68">
        <f>IF(GV199&gt;0,((GV199-GV198)/GV198),0)</f>
        <v/>
      </c>
      <c r="GX199" s="68">
        <f>IF(GV199&gt;0,GW199-$V199,0)</f>
        <v/>
      </c>
      <c r="GY199" s="68">
        <f>IF(GV199&gt;0,(GV199-GY$10)/GY$10,0)</f>
        <v/>
      </c>
      <c r="GZ199" s="68" t="n"/>
      <c r="HA199" s="15">
        <f>IF(GV199&gt;0,(GV199-GV$10)/GV$10,0)</f>
        <v/>
      </c>
      <c r="HD199" s="13" t="n">
        <v>429.83</v>
      </c>
      <c r="HE199" s="68">
        <f>IF(HD199&gt;0,((HD199-HD198)/HD198),0)</f>
        <v/>
      </c>
      <c r="HF199" s="68">
        <f>IF(HD199&gt;0,HE199-$V199,0)</f>
        <v/>
      </c>
      <c r="HG199" s="68">
        <f>IF(HD199&gt;0,(HD199-HG$10)/HG$10,0)</f>
        <v/>
      </c>
      <c r="HH199" s="68" t="n"/>
      <c r="HI199" s="15">
        <f>IF(HD199&gt;0,(HD199-HD$10)/HD$10,0)</f>
        <v/>
      </c>
      <c r="HK199" s="13" t="n">
        <v>96.19</v>
      </c>
      <c r="HL199" s="68">
        <f>IF(HK199&gt;0,((HK199-HK198)/HK198),0)</f>
        <v/>
      </c>
      <c r="HM199" s="68">
        <f>IF(HK199&gt;0,HL199-$V199,0)</f>
        <v/>
      </c>
      <c r="HN199" s="68">
        <f>IF(HK199&gt;0,(HK199-HN$10)/HN$10,0)</f>
        <v/>
      </c>
      <c r="HO199" s="68" t="n"/>
      <c r="HP199" s="15">
        <f>IF(HK199&gt;0,(HK199-HK$10)/HK$10,0)</f>
        <v/>
      </c>
      <c r="HR199" s="13" t="n">
        <v>113.26</v>
      </c>
      <c r="HS199" s="68">
        <f>IF(HR199&gt;0,((HR199-HR198)/HR198),0)</f>
        <v/>
      </c>
      <c r="HT199" s="68">
        <f>IF(HR199&gt;0,HS199-$V199,0)</f>
        <v/>
      </c>
      <c r="HU199" s="68">
        <f>IF(HR199&gt;0,(HR199-HU$10)/HU$10,0)</f>
        <v/>
      </c>
      <c r="HV199" s="68" t="n"/>
      <c r="HW199" s="15">
        <f>IF(HR199&gt;0,(HR199-HR$10)/HR$10,0)</f>
        <v/>
      </c>
      <c r="HY199" s="13" t="n">
        <v>187.62</v>
      </c>
      <c r="HZ199" s="68">
        <f>IF(HY199&gt;0,((HY199-HY198)/HY198),0)</f>
        <v/>
      </c>
      <c r="IA199" s="68">
        <f>IF(HY199&gt;0,HZ199-$V199,0)</f>
        <v/>
      </c>
      <c r="IB199" s="68">
        <f>IF(HY199&gt;0,(HY199-IB$10)/IB$10,0)</f>
        <v/>
      </c>
      <c r="IC199" s="68" t="n"/>
      <c r="ID199" s="15">
        <f>IF(HY199&gt;0,(HY199-HY$10)/HY$10,0)</f>
        <v/>
      </c>
      <c r="IF199" s="13" t="n">
        <v>338.37</v>
      </c>
      <c r="IG199" s="68">
        <f>IF(IF199&gt;0,((IF199-IF198)/IF198),0)</f>
        <v/>
      </c>
      <c r="IH199" s="68">
        <f>IF(IF199&gt;0,IG199-$V199,0)</f>
        <v/>
      </c>
      <c r="II199" s="68">
        <f>IF(IF199&gt;0,(IF199-II$10)/II$10,0)</f>
        <v/>
      </c>
      <c r="IJ199" s="68" t="n"/>
      <c r="IK199" s="15">
        <f>IF(IF199&gt;0,(IF199-IF$10)/IF$10,0)</f>
        <v/>
      </c>
      <c r="IM199" s="13" t="n">
        <v>284.24</v>
      </c>
      <c r="IN199" s="68">
        <f>IF(IM199&gt;0,((IM199-IM198)/IM198),0)</f>
        <v/>
      </c>
      <c r="IO199" s="68">
        <f>IF(IM199&gt;0,IN199-$V199,0)</f>
        <v/>
      </c>
      <c r="IP199" s="68">
        <f>IF(IM199&gt;0,(IM199-IP$10)/IP$10,0)</f>
        <v/>
      </c>
      <c r="IQ199" s="68" t="n"/>
      <c r="IR199" s="15">
        <f>IF(IM199&gt;0,(IM199-IM$10)/IM$10,0)</f>
        <v/>
      </c>
      <c r="IT199" s="13" t="n">
        <v>84.17</v>
      </c>
      <c r="IU199" s="68">
        <f>IF(IT199&gt;0,((IT199-IT198)/IT198),0)</f>
        <v/>
      </c>
      <c r="IV199" s="68">
        <f>IF(IT199&gt;0,IU199-$V199,0)</f>
        <v/>
      </c>
      <c r="IW199" s="68">
        <f>IF(IT199&gt;0,(IT199-IW$10)/IW$10,0)</f>
        <v/>
      </c>
      <c r="IX199" s="68" t="n"/>
      <c r="IY199" s="15">
        <f>IF(IT199&gt;0,(IT199-IT$10)/IT$10,0)</f>
        <v/>
      </c>
      <c r="JA199" s="13" t="n">
        <v>710.5599999999999</v>
      </c>
      <c r="JB199" s="68">
        <f>IF(JA199&gt;0,((JA199-JA198)/JA198),0)</f>
        <v/>
      </c>
      <c r="JC199" s="68">
        <f>IF(JA199&gt;0,JB199-$V199,0)</f>
        <v/>
      </c>
      <c r="JD199" s="68">
        <f>IF(JA199&gt;0,(JA199-JD$10)/JD$10,0)</f>
        <v/>
      </c>
      <c r="JE199" s="68" t="n"/>
      <c r="JF199" s="15">
        <f>IF(JA199&gt;0,(JA199-JA$10)/JA$10,0)</f>
        <v/>
      </c>
      <c r="JH199" s="13" t="n">
        <v>517.35</v>
      </c>
      <c r="JI199" s="68">
        <f>IF(JH199&gt;0,((JH199-JH198)/JH198),0)</f>
        <v/>
      </c>
      <c r="JJ199" s="68">
        <f>IF(JH199&gt;0,JI199-$V199,0)</f>
        <v/>
      </c>
      <c r="JK199" s="68">
        <f>IF(JH199&gt;0,(JH199-JK$10)/JK$10,0)</f>
        <v/>
      </c>
      <c r="JL199" s="68" t="n"/>
      <c r="JM199" s="15">
        <f>IF(JH199&gt;0,(JH199-JH$10)/JH$10,0)</f>
        <v/>
      </c>
      <c r="JO199" s="13" t="n">
        <v>35.03</v>
      </c>
      <c r="JP199" s="68">
        <f>IF(JO199&gt;0,((JO199-JO198)/JO198),0)</f>
        <v/>
      </c>
      <c r="JQ199" s="68">
        <f>IF(JO199&gt;0,JP199-$V199,0)</f>
        <v/>
      </c>
      <c r="JR199" s="68">
        <f>IF(JO199&gt;0,(JO199-JR$10)/JR$10,0)</f>
        <v/>
      </c>
      <c r="JS199" s="68" t="n"/>
      <c r="JT199" s="15">
        <f>IF(JO199&gt;0,(JO199-JO$10)/JO$10,0)</f>
        <v/>
      </c>
      <c r="JV199" s="13" t="n">
        <v>2.8</v>
      </c>
      <c r="JW199" s="68">
        <f>IF(JV199&gt;0,((JV199-JV198)/JV198),0)</f>
        <v/>
      </c>
      <c r="JX199" s="68">
        <f>IF(JV199&gt;0,JW199-$V199,0)</f>
        <v/>
      </c>
      <c r="JY199" s="68">
        <f>IF(JV199&gt;0,(JV199-JY$10)/JY$10,0)</f>
        <v/>
      </c>
      <c r="JZ199" s="68" t="n"/>
      <c r="KA199" s="15">
        <f>IF(JV199&gt;0,(JV199-JV$10)/JV$10,0)</f>
        <v/>
      </c>
      <c r="KC199" s="13" t="n">
        <v>24.54</v>
      </c>
      <c r="KD199" s="68">
        <f>IF(KC199&gt;0,((KC199-KC198)/KC198),0)</f>
        <v/>
      </c>
      <c r="KE199" s="68">
        <f>IF(KC199&gt;0,KD199-$V199,0)</f>
        <v/>
      </c>
      <c r="KF199" s="68">
        <f>IF(KC199&gt;0,(KC199-KF$10)/KF$10,0)</f>
        <v/>
      </c>
      <c r="KG199" s="68" t="n"/>
      <c r="KH199" s="15">
        <f>IF(KC199&gt;0,(KC199-KC$10)/KC$10,0)</f>
        <v/>
      </c>
      <c r="KI199" s="18" t="n"/>
      <c r="KJ199" s="13" t="n">
        <v>143.87</v>
      </c>
      <c r="KK199" s="68">
        <f>IF(KJ199&gt;0,((KJ199-KJ198)/KJ198),0)</f>
        <v/>
      </c>
      <c r="KL199" s="68">
        <f>IF(KJ199&gt;0,KK199-$V199,0)</f>
        <v/>
      </c>
      <c r="KM199" s="68">
        <f>IF(KJ199&gt;0,(KJ199-KM$10)/KM$10,0)</f>
        <v/>
      </c>
      <c r="KN199" s="68" t="n"/>
      <c r="KO199" s="15">
        <f>IF(KJ199&gt;0,(KJ199-KJ$10)/KJ$10,0)</f>
        <v/>
      </c>
      <c r="KQ199" s="13" t="n">
        <v>2.134</v>
      </c>
      <c r="KR199" s="68">
        <f>IF(KQ199&gt;0,((KQ199-KQ198)/KQ198),0)</f>
        <v/>
      </c>
      <c r="KS199" s="68">
        <f>IF(KQ199&gt;0,KR199-$V199,0)</f>
        <v/>
      </c>
      <c r="KT199" s="68">
        <f>IF(KQ199&gt;0,(KQ199-KT$10)/KT$10,0)</f>
        <v/>
      </c>
      <c r="KU199" s="68" t="n"/>
      <c r="KV199" s="15">
        <f>IF(KQ199&gt;0,(KQ199-KQ$10)/KQ$10,0)</f>
        <v/>
      </c>
      <c r="KW199" s="18" t="n"/>
      <c r="KX199" s="13" t="n">
        <v>63.1</v>
      </c>
      <c r="KY199" s="68">
        <f>IF(KX199&gt;0,((KX199-KX198)/KX198),0)</f>
        <v/>
      </c>
      <c r="KZ199" s="68">
        <f>IF(KX199&gt;0,KY199-$V199,0)</f>
        <v/>
      </c>
      <c r="LA199" s="68">
        <f>IF(KX199&gt;0,(KX199-LA$10)/LA$10,0)</f>
        <v/>
      </c>
      <c r="LB199" s="68" t="n"/>
      <c r="LC199" s="15">
        <f>IF(KX199&gt;0,(KX199-KX$10)/KX$10,0)</f>
        <v/>
      </c>
      <c r="LD199" s="18" t="n"/>
      <c r="LE199" s="13" t="n">
        <v>56.03</v>
      </c>
      <c r="LF199" s="68">
        <f>IF(LE199&gt;0,((LE199-LE198)/LE198),0)</f>
        <v/>
      </c>
      <c r="LG199" s="68">
        <f>IF(LE199&gt;0,LF199-$V199,0)</f>
        <v/>
      </c>
      <c r="LH199" s="68">
        <f>IF(LE199&gt;0,(LE199-LH$10)/LH$10,0)</f>
        <v/>
      </c>
      <c r="LI199" s="68" t="n"/>
      <c r="LJ199" s="15">
        <f>IF(LE199&gt;0,(LE199-LE$10)/LE$10,0)</f>
        <v/>
      </c>
      <c r="LL199" s="13" t="n">
        <v>169.42</v>
      </c>
      <c r="LM199" s="68">
        <f>IF(LL199&gt;0,((LL199-LL198)/LL198),0)</f>
        <v/>
      </c>
      <c r="LN199" s="68">
        <f>IF(LL199&gt;0,LM199-$V199,0)</f>
        <v/>
      </c>
      <c r="LO199" s="68">
        <f>IF(LL199&gt;0,(LL199-LO$10)/LO$10,0)</f>
        <v/>
      </c>
      <c r="LP199" s="68" t="n"/>
      <c r="LQ199" s="15">
        <f>IF(LL199&gt;0,(LL199-LL$10)/LL$10,0)</f>
        <v/>
      </c>
      <c r="LS199" s="13" t="n">
        <v>25.03</v>
      </c>
      <c r="LT199" s="68">
        <f>IF(LS199&gt;0,((LS199-LS198)/LS198),0)</f>
        <v/>
      </c>
      <c r="LU199" s="68">
        <f>IF(LS199&gt;0,LT199-$V199,0)</f>
        <v/>
      </c>
      <c r="LV199" s="68" t="n"/>
      <c r="LW199" s="68" t="n"/>
      <c r="LX199" s="15">
        <f>IF(LS199&gt;0,(LS199-LS$10)/LS$10,0)</f>
        <v/>
      </c>
      <c r="LZ199" s="13" t="n">
        <v>21.44</v>
      </c>
      <c r="MA199" s="68">
        <f>IF(LZ199&gt;0,((LZ199-LZ198)/LZ198),0)</f>
        <v/>
      </c>
      <c r="MB199" s="68">
        <f>IF(LZ199&gt;0,MA199-$V199,0)</f>
        <v/>
      </c>
      <c r="MC199" s="68">
        <f>IF(LZ199&gt;0,(LZ199-MC$10)/MC$10,0)</f>
        <v/>
      </c>
      <c r="MD199" s="68" t="n"/>
      <c r="ME199" s="15">
        <f>IF(LZ199&gt;0,(LZ199-LZ$10)/LZ$10,0)</f>
        <v/>
      </c>
      <c r="MG199" s="13" t="n">
        <v>127.36</v>
      </c>
      <c r="MH199" s="68">
        <f>IF(MG199&gt;0,((MG199-MG198)/MG198),0)</f>
        <v/>
      </c>
      <c r="MI199" s="68">
        <f>IF(MG199&gt;0,MH199-$V199,0)</f>
        <v/>
      </c>
      <c r="MJ199" s="68">
        <f>IF(MG199&gt;0,(MG199-MJ$10)/MJ$10,0)</f>
        <v/>
      </c>
      <c r="MK199" s="68" t="n"/>
      <c r="ML199" s="15">
        <f>IF(MG199&gt;0,(MG199-MG$10)/MG$10,0)</f>
        <v/>
      </c>
      <c r="MN199" s="13" t="n">
        <v>186.64</v>
      </c>
      <c r="MO199" s="68">
        <f>IF(MN199&gt;0,((MN199-MN198)/MN198),0)</f>
        <v/>
      </c>
      <c r="MP199" s="68">
        <f>IF(MN199&gt;0,MO199-$V199,0)</f>
        <v/>
      </c>
      <c r="MQ199" s="68">
        <f>IF(MN199&gt;0,(MN199-MQ$10)/MQ$10,0)</f>
        <v/>
      </c>
      <c r="MR199" s="68" t="n"/>
      <c r="MS199" s="15">
        <f>IF(MN199&gt;0,(MN199-MN$10)/MN$10,0)</f>
        <v/>
      </c>
      <c r="MU199" s="13" t="n">
        <v>21.84</v>
      </c>
      <c r="MV199" s="68">
        <f>IF(MU199&gt;0,((MU199-MU198)/MU198),0)</f>
        <v/>
      </c>
      <c r="MW199" s="68">
        <f>IF(MU199&gt;0,MV199-$V199,0)</f>
        <v/>
      </c>
      <c r="MX199" s="68">
        <f>IF(MU199&gt;0,(MU199-MX$10)/MX$10,0)</f>
        <v/>
      </c>
      <c r="MY199" s="68" t="n"/>
      <c r="MZ199" s="15">
        <f>IF(MU199&gt;0,(MU199-MU$10)/MU$10,0)</f>
        <v/>
      </c>
      <c r="NB199" s="13" t="n">
        <v>297</v>
      </c>
      <c r="NC199" s="68">
        <f>IF(NB199&gt;0,((NB199-NB198)/NB198),0)</f>
        <v/>
      </c>
      <c r="ND199" s="68">
        <f>IF(NB199&gt;0,NC199-$V199,0)</f>
        <v/>
      </c>
      <c r="NE199" s="68">
        <f>IF(NB199&gt;0,(NB199-NE$10)/NE$10,0)</f>
        <v/>
      </c>
      <c r="NF199" s="68" t="n"/>
      <c r="NG199" s="15">
        <f>IF(NB199&gt;0,(NB199-NB$10)/NB$10,0)</f>
        <v/>
      </c>
      <c r="NI199" s="13" t="n">
        <v>11.9</v>
      </c>
      <c r="NJ199" s="68">
        <f>IF(NI199&gt;0,((NI199-NI198)/NI198),0)</f>
        <v/>
      </c>
      <c r="NK199" s="68">
        <f>IF(NI199&gt;0,NJ199-$V199,0)</f>
        <v/>
      </c>
      <c r="NL199" s="68">
        <f>IF(NI199&gt;0,(NI199-NL$10)/NL$10,0)</f>
        <v/>
      </c>
      <c r="NM199" s="68" t="n"/>
      <c r="NN199" s="15">
        <f>IF(NI199&gt;0,(NI199-NI$10)/NI$10,0)</f>
        <v/>
      </c>
      <c r="NP199" s="13" t="n">
        <v>594.99</v>
      </c>
      <c r="NQ199" s="68">
        <f>IF(NP199&gt;0,((NP199-NP198)/NP198),0)</f>
        <v/>
      </c>
      <c r="NR199" s="68">
        <f>IF(NP199&gt;0,NQ199-$V199,0)</f>
        <v/>
      </c>
      <c r="NS199" s="68">
        <f>IF(NP199&gt;0,(NP199-NS$10)/NS$10,0)</f>
        <v/>
      </c>
      <c r="NT199" s="68" t="n"/>
      <c r="NU199" s="15">
        <f>IF(NP199&gt;0,(NP199-NP$10)/NP$10,0)</f>
        <v/>
      </c>
      <c r="NW199" s="13" t="n">
        <v>245.35</v>
      </c>
      <c r="NX199" s="68">
        <f>IF(NW199&gt;0,((NW199-NW198)/NW198),0)</f>
        <v/>
      </c>
      <c r="NY199" s="68">
        <f>IF(NW199&gt;0,NX199-$V199,0)</f>
        <v/>
      </c>
      <c r="NZ199" s="68">
        <f>IF(NW199&gt;0,(NW199-NZ$10)/NZ$10,0)</f>
        <v/>
      </c>
      <c r="OA199" s="68" t="n"/>
      <c r="OB199" s="15">
        <f>IF(NW199&gt;0,(NW199-NW$10)/NW$10,0)</f>
        <v/>
      </c>
      <c r="OD199" s="13" t="n">
        <v>4.1</v>
      </c>
      <c r="OE199" s="68">
        <f>IF(OD199&gt;0,((OD199-OD198)/OD198),0)</f>
        <v/>
      </c>
      <c r="OF199" s="68">
        <f>IF(OD199&gt;0,OE199-$V199,0)</f>
        <v/>
      </c>
      <c r="OG199" s="68">
        <f>IF(OD199&gt;0,(OD199-OG$10)/OG$10,0)</f>
        <v/>
      </c>
      <c r="OH199" s="68" t="n"/>
      <c r="OI199" s="15">
        <f>IF(OD199&gt;0,(OD199-OD$10)/OD$10,0)</f>
        <v/>
      </c>
      <c r="OK199" s="13" t="n">
        <v>343.49</v>
      </c>
      <c r="OL199" s="68">
        <f>IF(OK199&gt;0,((OK199-OK198)/OK198),0)</f>
        <v/>
      </c>
      <c r="OM199" s="68">
        <f>IF(OK199&gt;0,OL199-$V199,0)</f>
        <v/>
      </c>
      <c r="ON199" s="68">
        <f>IF(OK199&gt;0,(OK199-ON$10)/ON$10,0)</f>
        <v/>
      </c>
      <c r="OO199" s="68" t="n"/>
      <c r="OP199" s="15">
        <f>IF(OK199&gt;0,(OK199-OK$10)/OK$10,0)</f>
        <v/>
      </c>
      <c r="OR199" s="13" t="n">
        <v>7.41</v>
      </c>
      <c r="OS199" s="68">
        <f>IF(OR199&gt;0,((OR199-OR198)/OR198),0)</f>
        <v/>
      </c>
      <c r="OT199" s="68">
        <f>IF(OR199&gt;0,OS199-$V199,0)</f>
        <v/>
      </c>
      <c r="OU199" s="68">
        <f>IF(OR199&gt;0,(OR199-OU$10)/OU$10,0)</f>
        <v/>
      </c>
      <c r="OV199" s="68" t="n"/>
      <c r="OW199" s="15">
        <f>IF(OR199&gt;0,(OR199-OR$10)/OR$10,0)</f>
        <v/>
      </c>
      <c r="OY199" s="13" t="n">
        <v>166.58</v>
      </c>
      <c r="OZ199" s="68">
        <f>IF(OY199&gt;0,((OY199-OY198)/OY198),0)</f>
        <v/>
      </c>
      <c r="PA199" s="68">
        <f>IF(OY199&gt;0,OZ199-$V199,0)</f>
        <v/>
      </c>
      <c r="PB199" s="68">
        <f>IF(OY199&gt;0,(OY199-PB$10)/PB$10,0)</f>
        <v/>
      </c>
      <c r="PC199" s="68" t="n"/>
      <c r="PD199" s="15">
        <f>IF(OY199&gt;0,(OY199-OY$10)/OY$10,0)</f>
        <v/>
      </c>
      <c r="PE199" s="18" t="n"/>
      <c r="PF199" s="13" t="n">
        <v>297.39</v>
      </c>
      <c r="PG199" s="68">
        <f>IF(PF199&gt;0,((PF199-PF198)/PF198),0)</f>
        <v/>
      </c>
      <c r="PH199" s="68">
        <f>IF(PF199&gt;0,PG199-$V199,0)</f>
        <v/>
      </c>
      <c r="PI199" s="68">
        <f>IF(PF199&gt;0,(PF199-PI$10)/PI$10,0)</f>
        <v/>
      </c>
      <c r="PJ199" s="68" t="n"/>
      <c r="PK199" s="15">
        <f>IF(PF199&gt;0,(PF199-PF$10)/PF$10,0)</f>
        <v/>
      </c>
      <c r="PM199" s="13" t="n"/>
      <c r="PN199" s="68">
        <f>IF(PM199&gt;0,((PM199-PM198)/PM198),0)</f>
        <v/>
      </c>
      <c r="PO199" s="68">
        <f>PN199-$V199</f>
        <v/>
      </c>
      <c r="PP199" s="68">
        <f>IF(PM199&gt;0,(PM199-PP$10)/PP$10,0)</f>
        <v/>
      </c>
      <c r="PQ199" s="68" t="n"/>
      <c r="PR199" s="15">
        <f>IF(PM199&gt;0,(PM199-PM$10)/PM$10,0)</f>
        <v/>
      </c>
      <c r="PT199" s="13" t="n">
        <v>16.52</v>
      </c>
      <c r="PU199" s="68">
        <f>IF(PT199&gt;0,((PT199-PT198)/PT198),0)</f>
        <v/>
      </c>
      <c r="PV199" s="68">
        <f>IF(PT199&gt;0,PU199-$V199,0)</f>
        <v/>
      </c>
      <c r="PW199" s="68">
        <f>IF(PT199&gt;0,(PT199-PW$10)/PW$10,0)</f>
        <v/>
      </c>
      <c r="PX199" s="68" t="n"/>
      <c r="PY199" s="15">
        <f>IF(PT199&gt;0,(PT199-PT$10)/PT$10,0)</f>
        <v/>
      </c>
      <c r="QA199" s="13" t="n">
        <v>338.4</v>
      </c>
      <c r="QB199" s="68">
        <f>IF(QA199&gt;0,((QA199-QA198)/QA198),0)</f>
        <v/>
      </c>
      <c r="QC199" s="68">
        <f>IF(QA199&gt;0,QB199-$V199,0)</f>
        <v/>
      </c>
      <c r="QD199" s="68">
        <f>IF(QA199&gt;0,(QA199-QD$10)/QD$10,0)</f>
        <v/>
      </c>
      <c r="QE199" s="68" t="n"/>
      <c r="QF199" s="15">
        <f>IF(QA199&gt;0,(QA199-QA$10)/QA$10,0)</f>
        <v/>
      </c>
      <c r="QH199" s="13" t="n">
        <v>1.877</v>
      </c>
      <c r="QI199" s="68">
        <f>IF(QH199&gt;0,((QH199-QH198)/QH198),0)</f>
        <v/>
      </c>
      <c r="QJ199" s="68">
        <f>IF(QH199&gt;0,QI199-$V199,0)</f>
        <v/>
      </c>
      <c r="QK199" s="68">
        <f>IF(QH199&gt;0,(QH199-QK$10)/QK$10,0)</f>
        <v/>
      </c>
      <c r="QL199" s="68" t="n"/>
      <c r="QM199" s="15">
        <f>IF(QH199&gt;0,(QH199-QH$10)/QH$10,0)</f>
        <v/>
      </c>
      <c r="QO199" s="13" t="n">
        <v>25.96</v>
      </c>
      <c r="QP199" s="68">
        <f>IF(QO199&gt;0,((QO199-QO198)/QO198),0)</f>
        <v/>
      </c>
      <c r="QQ199" s="68">
        <f>IF(QO199&gt;0,QP199-$V199,0)</f>
        <v/>
      </c>
      <c r="QR199" s="68">
        <f>IF(QO199&gt;0,(QO199-QR$10)/QR$10,0)</f>
        <v/>
      </c>
      <c r="QS199" s="68" t="n"/>
      <c r="QT199" s="15">
        <f>IF(QO199&gt;0,(QO199-QO$10)/QO$10,0)</f>
        <v/>
      </c>
      <c r="QV199" s="13" t="n">
        <v>2.909</v>
      </c>
      <c r="QW199" s="68">
        <f>IF(QV199&gt;0,((QV199-QV198)/QV198),0)</f>
        <v/>
      </c>
      <c r="QX199" s="68">
        <f>IF(QV199&gt;0,QW199-$V199,0)</f>
        <v/>
      </c>
      <c r="QY199" s="68">
        <f>IF(QV199&gt;0,(QV199-QY$10)/QY$10,0)</f>
        <v/>
      </c>
      <c r="QZ199" s="68" t="n"/>
      <c r="RA199" s="15">
        <f>IF(QV199&gt;0,(QV199-QV$10)/QV$10,0)</f>
        <v/>
      </c>
      <c r="RC199" s="13" t="n">
        <v>59.18</v>
      </c>
      <c r="RD199" s="68">
        <f>IF(RC199&gt;0,((RC199-RC198)/RC198),0)</f>
        <v/>
      </c>
      <c r="RE199" s="68">
        <f>IF(RC199&gt;0,RD199-$V199,0)</f>
        <v/>
      </c>
      <c r="RF199" s="68">
        <f>IF(RC199&gt;0,(RC199-RF$10)/RF$10,0)</f>
        <v/>
      </c>
      <c r="RG199" s="68" t="n"/>
      <c r="RH199" s="15">
        <f>IF(RC199&gt;0,(RC199-RC$10)/RC$10,0)</f>
        <v/>
      </c>
      <c r="RJ199" s="13" t="n">
        <v>292.19</v>
      </c>
      <c r="RK199" s="68">
        <f>IF(RJ199&gt;0,((RJ199-RJ198)/RJ198),0)</f>
        <v/>
      </c>
      <c r="RL199" s="68">
        <f>RK199-$V199</f>
        <v/>
      </c>
      <c r="RM199" s="68">
        <f>IF(RJ199&gt;0,(RJ199-RM$10)/RM$10,0)</f>
        <v/>
      </c>
      <c r="RN199" s="68" t="n"/>
      <c r="RO199" s="15">
        <f>IF(RJ199&gt;0,(RJ199-RJ$10)/RJ$10,0)</f>
        <v/>
      </c>
      <c r="RQ199" s="13" t="n">
        <v>32</v>
      </c>
      <c r="RR199" s="68">
        <f>IF(RQ199&gt;0,((RQ199-RQ198)/RQ198),0)</f>
        <v/>
      </c>
      <c r="RS199" s="68">
        <f>RR199-$V199</f>
        <v/>
      </c>
      <c r="RT199" s="68">
        <f>IF(RQ199&gt;0,(RQ199-RT$10)/RT$10,0)</f>
        <v/>
      </c>
      <c r="RU199" s="68" t="n"/>
      <c r="RV199" s="15">
        <f>IF(RQ199&gt;0,(RQ199-RQ$10)/RQ$10,0)</f>
        <v/>
      </c>
      <c r="RX199" s="13" t="n">
        <v>173.07</v>
      </c>
      <c r="RY199" s="68">
        <f>IF(RX199&gt;0,((RX199-RX198)/RX198),0)</f>
        <v/>
      </c>
      <c r="RZ199" s="68">
        <f>RY199-$V199</f>
        <v/>
      </c>
      <c r="SA199" s="68">
        <f>IF(RX199&gt;0,(RX199-SA$10)/SA$10,0)</f>
        <v/>
      </c>
      <c r="SB199" s="68" t="n"/>
      <c r="SC199" s="15">
        <f>IF(RX199&gt;0,(RX199-RX$10)/RX$10,0)</f>
        <v/>
      </c>
      <c r="SE199" s="13" t="n">
        <v>40.06</v>
      </c>
      <c r="SF199" s="68">
        <f>IF(SE199&gt;0,((SE199-SE198)/SE198),0)</f>
        <v/>
      </c>
      <c r="SG199" s="68">
        <f>SF199-$V199</f>
        <v/>
      </c>
      <c r="SH199" s="68">
        <f>IF(SE199&gt;0,(SE199-SH$10)/SH$10,0)</f>
        <v/>
      </c>
      <c r="SI199" s="68" t="n"/>
      <c r="SJ199" s="15">
        <f>IF(SE199&gt;0,(SE199-SE$10)/SE$10,0)</f>
        <v/>
      </c>
      <c r="SL199" s="13" t="n">
        <v>3.7</v>
      </c>
      <c r="SM199" s="68">
        <f>IF(SL199&gt;0,((SL199-SL198)/SL198),0)</f>
        <v/>
      </c>
      <c r="SN199" s="68">
        <f>SM199-$V199</f>
        <v/>
      </c>
      <c r="SO199" s="68">
        <f>IF(SL199&gt;0,(SL199-SO$10)/SO$10,0)</f>
        <v/>
      </c>
      <c r="SP199" s="68" t="n"/>
      <c r="SQ199" s="15">
        <f>IF(SL199&gt;0,(SL199-SL$10)/SL$10,0)</f>
        <v/>
      </c>
      <c r="SS199" s="13" t="n">
        <v>32.7</v>
      </c>
      <c r="ST199" s="68">
        <f>IF(SS199&gt;0,((SS199-SS198)/SS198),0)</f>
        <v/>
      </c>
      <c r="SU199" s="68">
        <f>ST199-$V199</f>
        <v/>
      </c>
      <c r="SV199" s="68">
        <f>IF(SS199&gt;0,(SS199-SV$10)/SV$10,0)</f>
        <v/>
      </c>
      <c r="SW199" s="68" t="n"/>
      <c r="SX199" s="15">
        <f>IF(SS199&gt;0,(SS199-SS$10)/SS$10,0)</f>
        <v/>
      </c>
      <c r="SZ199" s="13" t="n">
        <v>71.5</v>
      </c>
      <c r="TA199" s="68">
        <f>IF(SZ199&gt;0,((SZ199-SZ198)/SZ198),0)</f>
        <v/>
      </c>
      <c r="TB199" s="68">
        <f>TA199-$V199</f>
        <v/>
      </c>
      <c r="TC199" s="68">
        <f>IF(SZ199&gt;0,(SZ199-TC$10)/TC$10,0)</f>
        <v/>
      </c>
      <c r="TD199" s="68" t="n"/>
      <c r="TE199" s="15">
        <f>IF(SZ199&gt;0,(SZ199-SZ$10)/SZ$10,0)</f>
        <v/>
      </c>
      <c r="TG199" s="586" t="n">
        <v>0.286</v>
      </c>
      <c r="TH199" s="68">
        <f>IF(TG199&gt;0,((TG199-TG198)/TG198),0)</f>
        <v/>
      </c>
      <c r="TI199" s="68">
        <f>TH199-$V199</f>
        <v/>
      </c>
      <c r="TJ199" s="68">
        <f>IF(TG199&gt;0,(TG199-TJ$10)/TJ$10,0)</f>
        <v/>
      </c>
      <c r="TK199" s="68" t="n"/>
      <c r="TL199" s="15">
        <f>IF(TG199&gt;0,(TG199-TG$10)/TG$10,0)</f>
        <v/>
      </c>
      <c r="TN199" s="13" t="n">
        <v>92.28</v>
      </c>
      <c r="TO199" s="68">
        <f>IF(TN199&gt;0,((TN199-TN198)/TN198),0)</f>
        <v/>
      </c>
      <c r="TP199" s="68">
        <f>TO199-$V199</f>
        <v/>
      </c>
      <c r="TQ199" s="68">
        <f>IF(TN199&gt;0,(TN199-TQ$10)/TQ$10,0)</f>
        <v/>
      </c>
      <c r="TR199" s="68" t="n"/>
      <c r="TS199" s="15">
        <f>IF(TN199&gt;0,(TN199-TN$10)/TN$10,0)</f>
        <v/>
      </c>
      <c r="TU199" s="587" t="n">
        <v>4.42</v>
      </c>
      <c r="TV199" s="68">
        <f>IF(TU199&gt;0,((TU199-TU198)/TU198),0)</f>
        <v/>
      </c>
      <c r="TW199" s="68">
        <f>TV199-$V199</f>
        <v/>
      </c>
      <c r="TX199" s="68">
        <f>IF(TU199&gt;0,(TU199-TX$10)/TX$10,0)</f>
        <v/>
      </c>
      <c r="TY199" s="68" t="n"/>
      <c r="TZ199" s="15">
        <f>IF(TU199&gt;0,(TU199-TU$10)/TU$10,0)</f>
        <v/>
      </c>
      <c r="UB199" s="587" t="n"/>
      <c r="UC199" s="68">
        <f>IF(UB199&gt;0,((UB199-UB198)/UB198),0)</f>
        <v/>
      </c>
      <c r="UD199" s="68">
        <f>UC199-$V199</f>
        <v/>
      </c>
      <c r="UE199" s="68">
        <f>IF(UB199&gt;0,(UB199-UE$10)/UE$10,0)</f>
        <v/>
      </c>
      <c r="UF199" s="68" t="n"/>
      <c r="UG199" s="15">
        <f>IF(UB199&gt;0,(UB199-UB$10)/UB$10,0)</f>
        <v/>
      </c>
      <c r="UI199" s="587" t="n"/>
      <c r="UJ199" s="68">
        <f>IF(UI199&gt;0,((UI199-UI198)/UI198),0)</f>
        <v/>
      </c>
      <c r="UK199" s="68">
        <f>UJ199-$V199</f>
        <v/>
      </c>
      <c r="UL199" s="68">
        <f>IF(UI199&gt;0,(UI199-UL$10)/UL$10,0)</f>
        <v/>
      </c>
      <c r="UM199" s="68" t="n"/>
      <c r="UN199" s="15">
        <f>IF(UI199&gt;0,(UI199-UI$10)/UI$10,0)</f>
        <v/>
      </c>
      <c r="UP199" s="587" t="n"/>
      <c r="UQ199" s="68">
        <f>IF(UP199&gt;0,((UP199-UP198)/UP198),0)</f>
        <v/>
      </c>
      <c r="UR199" s="68">
        <f>UQ199-$V199</f>
        <v/>
      </c>
      <c r="US199" s="68">
        <f>IF(UP199&gt;0,(UP199-US$10)/US$10,0)</f>
        <v/>
      </c>
      <c r="UT199" s="68" t="n"/>
      <c r="UU199" s="15">
        <f>IF(UP199&gt;0,(UP199-UP$10)/UP$10,0)</f>
        <v/>
      </c>
      <c r="UW199" s="587" t="n"/>
      <c r="UX199" s="68">
        <f>IF(UW199&gt;0,((UW199-UW198)/UW198),0)</f>
        <v/>
      </c>
      <c r="UY199" s="68">
        <f>UX199-$V199</f>
        <v/>
      </c>
      <c r="UZ199" s="68">
        <f>IF(UW199&gt;0,(UW199-UZ$10)/UZ$10,0)</f>
        <v/>
      </c>
      <c r="VA199" s="68" t="n"/>
      <c r="VB199" s="15">
        <f>IF(UW199&gt;0,(UW199-UW$10)/UW$10,0)</f>
        <v/>
      </c>
      <c r="VD199" s="587" t="n"/>
      <c r="VE199" s="68">
        <f>IF(VD199&gt;0,((VD199-VD198)/VD198),0)</f>
        <v/>
      </c>
      <c r="VF199" s="68">
        <f>VE199-$V199</f>
        <v/>
      </c>
      <c r="VG199" s="68">
        <f>IF(VD199&gt;0,(VD199-VG$10)/VG$10,0)</f>
        <v/>
      </c>
      <c r="VH199" s="68" t="n"/>
      <c r="VI199" s="15">
        <f>IF(VD199&gt;0,(VD199-VD$10)/VD$10,0)</f>
        <v/>
      </c>
      <c r="VM199" s="21">
        <f>IF($C199&gt;0,(($IK$5*IG199)+($GT$5*GP199)+($JM$5*JI199)+($JF$5*JB199)+($IY$5*IU199)+($IR$5*IN199)+($ID$5*HZ199)+($HW$5*HS199)+($HP$5*HL199)+($HI$5*HE199)+($GF$5*GB199)+($FY$5*FU199)+($FR$5*FN199)+($FK$5*FG199)+($FD$5*EZ199)+($EW$5*ES199)+($EP$5*EL199)+($EI$5*EE199)+($EB$5*DX199)+($DU$5*DQ199)+($DN$5*DJ199)+($DG$5*DC199)+($CZ$5*CV199)+($CS$5*CO199)+($CL$5*CH199)+($CE$5*CA199)+($BX$5*BT199)+($BQ$5*BM199)+($BJ$5*BF199)+($BC$5*AY199)+($AV$5*AR199)+($AO$5*AK199)+($AH$5*AD199)+($JT$5*JP199)+($KA$5*JW199)+($KO$5*KK199)+($PR$5*PN199)+($GM$5*GI199)+($HA$5*GW199)+($KV$5*KR199)+($KH$5*KD199)+($LC$5*KY199)+($MS$5*MO199)+($ML$5*MH199)+($ME$5*MA199)+($LX$5*LT199)+($LQ$5*LM199)+($LJ$5*LF199)+(MV199*$MZ$5)+(NC199*$NG$5)+(NJ199*$NN$5)+($OI$5*OE199)+($NU$5*NQ199)+($OB$5*NX199)+($PK$5*PG199)+($OP$5*OL199)+($OW$5*OS199)+($PD$5*OZ199)+(PU199*$PY$5)+(QB199*$QF$5)+(QI199*$QM$5)+(QP199*$QT$5)+(QW199*$RA$5)+(RD199*$RH$5)+(RK199*$RO$5)+(RR199*$RV$5)+(RY199*$SC$5)+(SF199*$SJ$5)+(SM199*$SQ$5)+(ST199*$SX$5)+(TA199*$TE$5))+(TH199*$TL$5)+(TO199*$TS$5))/$VM$5</f>
        <v/>
      </c>
      <c r="VN199" s="40" t="n"/>
      <c r="VO199" s="21">
        <f>IF($C199&gt;0,(($IK$5*II199)+($GT$5*GR199)+($JM$5*JK199)+($JF$5*JD199)+($IY$5*IW199)+($IR$5*IP199)+($ID$5*IB199)+($HW$5*HU199)+($HP$5*HN199)+($HI$5*HG199)+($GF$5*GD199)+($FY$5*FW199)+($FR$5*FP199)+($FK$5*FI199)+($FD$5*FB199)+($EW$5*EU199)+($EP$5*EN199)+($EI$5*EG199)+($EB$5*DZ199)+($DU$5*DS199)+($DN$5*DL199)+($DG$5*DE199)+($CZ$5*CX199)+($CS$5*CQ199)+($CL$5*CJ199)+($CE$5*CC199)+($BX$5*BV199)+($BQ$5*BO199)+($BJ$5*BH199)+($BC$5*BA199)+($AV$5*AT199)+($AO$5*AM199)+($AH$5*AF199)+($KO$5*KM199)+($KH$5*KF199)+($KA$5*JY199)+($JT$5*JR199)+($PR$5*PP199)+($GM$5*GK199)+($HA$5*GY199)+($KV$5*KT199)+($LC$5*LA199)+($MS$5*MQ199)+($ML$5*MJ199)+($ME$5*MC199)+($LX$5*LV199)+($LQ$5*LO199)+($LJ$5*LH199)+(MX199*$MZ$5)+(NE199*$NG$5)+(NL199*$NN$5)+($OI$5*OG199)+($NU$5*NS199)+($OB$5*NZ199)+($PD$5*PB199)+($OW$5*OU199)+($OP$5*ON199)+($PK$5*PI199)+($PY$5*PW199)+($QF$5*QD199)+($QM$5*QK199)+($QT$5*QR199)+($RA$5*QY199)+($RH$5*RF199)+($RO$5*RM199)+(RT199*$RV$5)+(SA199*$SC$5)+(SH199*$SJ$5)+(SO199*$SQ$5)+(SV199*$SX$5)+(TC199*$TE$5)+(TJ199*$TL$5)+(TQ199*$TS$5))/$VM$5,0)</f>
        <v/>
      </c>
      <c r="VP199" s="14" t="n"/>
      <c r="VQ199" s="21">
        <f>IF($C199&gt;0,(($IK$5*IK199)+($GT$5*GT199)+($JM$5*JM199)+($JF$5*JF199)+($IY$5*IY199)+($IR$5*IR199)+($ID$5*ID199)+($HW$5*HW199)+($HP$5*HP199)+($HI$5*HI199)+($GF$5*GF199)+($FY$5*FY199)+($FR$5*FR199)+($FK$5*FK199)+($FD$5*FD199)+($EW$5*EW199)+($EP$5*EP199)+($EI$5*EI199)+($EB$5*EB199)+($DU$5*DU199)+($DN$5*DN199)+($DG$5*DG199)+($CZ$5*CZ199)+($CS$5*CS199)+($CL$5*CL199)+($CE$5*CE199)+($BX$5*BX199)+($BQ$5*BQ199)+($BJ$5*BJ199)+($BC$5*BC199)+($AV$5*AV199)+($AO$5*AO199)+($AH$5*AH199)+($KO$5*KO199)+($PR$5*PR199)+($GM$5*GM199)+($HA$5*HA199)+($KH$5*KH199)+($KA$5*KA199)+($JT$5*JT199)+($KV$5*KV199)+($LC$5*LC199)+($MS$5*MS199)+($ML$5*ML199)+($ME$5*ME199)+($LX$5*LX199)+($LQ$5*LQ199)+($LJ$5*LJ199)+($OI$5*OI199)+($NU$5*NU199)+($NN$5*NN199)+($NG$5*NG199)+($MZ$5*MZ199)+(OB199*$OB$5)+($PD$5*PD199)+($OW$5*OW199)+($OP$5*OP199)+($PK$5*PK199)+(PY199*$PY$5)+(QF199*$QF$5)+(QM199*$QM$5)+(QT199*$QT$5)+(RA199*$RA$5)+(RH199*$RH$5)+(RO199*$RO$5)+(RV199*$RV$5)+(SC199*$SC$5)+(SJ199*$SJ$5)+(SQ199*$SQ$5)+(SX199*$SX$5)+(TE199*$TE$5)+(TL199*$TL$5)+(TS199*$TS$5))/$VM$5,0)</f>
        <v/>
      </c>
    </row>
    <row r="200" ht="16" customHeight="1" s="545">
      <c r="A200" s="127" t="n">
        <v>45936</v>
      </c>
      <c r="B200" s="4">
        <f>A200</f>
        <v/>
      </c>
      <c r="C200" s="13" t="n">
        <v>46694.97</v>
      </c>
      <c r="D200" s="138">
        <f>IF(C200&gt;0,C200-C199,0)</f>
        <v/>
      </c>
      <c r="E200" s="68">
        <f>IF(C200&gt;0,D200/C199,0)</f>
        <v/>
      </c>
      <c r="F200" s="15">
        <f>IF(C200&gt;0,(C200-C$10)/C$10,0)</f>
        <v/>
      </c>
      <c r="G200" s="13" t="n">
        <v>6740.28</v>
      </c>
      <c r="H200" s="138">
        <f>IF(G200&gt;0,G200-G199,0)</f>
        <v/>
      </c>
      <c r="I200" s="68">
        <f>IF(G200&gt;0,H200/G199,0)</f>
        <v/>
      </c>
      <c r="J200" s="15">
        <f>IF(G200&gt;0,(G200-G$10)/G$10,0)</f>
        <v/>
      </c>
      <c r="K200" s="13" t="n">
        <v>22941.67</v>
      </c>
      <c r="L200" s="138">
        <f>IF(K200&gt;0,K200-K199,0)</f>
        <v/>
      </c>
      <c r="M200" s="68">
        <f>IF(K200&gt;0,L200/K199,0)</f>
        <v/>
      </c>
      <c r="N200" s="15">
        <f>IF(K200&gt;0,(K200-K$10)/K$10,0)</f>
        <v/>
      </c>
      <c r="O200" s="13" t="n">
        <v>2486.35</v>
      </c>
      <c r="P200" s="138">
        <f>IF(O200&gt;0,O200-O199,0)</f>
        <v/>
      </c>
      <c r="Q200" s="68">
        <f>IF(O200&gt;0,P200/O199,0)</f>
        <v/>
      </c>
      <c r="R200" s="15">
        <f>IF(O200&gt;0,(O200-O$10)/O$10,0)</f>
        <v/>
      </c>
      <c r="S200" s="18">
        <f>IF(O200&gt;0,(((O200*0.7)*Q200)+((K200*0.9)*M200)+((G200*0.65)*I200)+((C200*0.6)*E200))/(O200+K200+G200+C200),0)</f>
        <v/>
      </c>
      <c r="T200" s="121">
        <f>IF(O200&gt;0,(S200*200)+T199,0)</f>
        <v/>
      </c>
      <c r="U200" s="121">
        <f>T200</f>
        <v/>
      </c>
      <c r="V200" s="134">
        <f>IF(T200&gt;0,(T200-T199)/T199,0)</f>
        <v/>
      </c>
      <c r="W200" s="21">
        <f>IF(T200&gt;0,(T200-T$11)/T$11,0)</f>
        <v/>
      </c>
      <c r="X200" s="18">
        <f>IF(T200&gt;0,((Q200+M200+I200+E200)/4),0)</f>
        <v/>
      </c>
      <c r="Y200" s="353">
        <f>13864.59+16243</f>
        <v/>
      </c>
      <c r="Z200" s="15" t="n">
        <v>2e-06</v>
      </c>
      <c r="AA200" s="21">
        <f>Z200-$V200</f>
        <v/>
      </c>
      <c r="AC200" s="13" t="n">
        <v>259.06</v>
      </c>
      <c r="AD200" s="68">
        <f>IF(AC200&gt;0,((AC200-AC199)/AC199),0)</f>
        <v/>
      </c>
      <c r="AE200" s="68">
        <f>IF(AC200&gt;0,AD200-$V200,0)</f>
        <v/>
      </c>
      <c r="AF200" s="68">
        <f>IF(AC200&gt;0,(AC200-AF$10)/AF$10,0)</f>
        <v/>
      </c>
      <c r="AG200" s="68" t="n"/>
      <c r="AH200" s="15">
        <f>IF(AC200&gt;0,(AC200-AC$10)/AC$10,0)</f>
        <v/>
      </c>
      <c r="AJ200" s="13" t="n">
        <v>24.79</v>
      </c>
      <c r="AK200" s="68">
        <f>IF(AJ200&gt;0,((AJ200-AJ199)/AJ199),0)</f>
        <v/>
      </c>
      <c r="AL200" s="68">
        <f>IF(AJ200&gt;0,AK200-$V200,0)</f>
        <v/>
      </c>
      <c r="AM200" s="68">
        <f>IF(AJ200&gt;0,(AJ200-AM$10)/AM$10,0)</f>
        <v/>
      </c>
      <c r="AN200" s="68" t="n"/>
      <c r="AO200" s="15">
        <f>IF(AJ200&gt;0,(AJ200-AJ$10)/AJ$10,0)</f>
        <v/>
      </c>
      <c r="AQ200" s="13" t="n">
        <v>24.13</v>
      </c>
      <c r="AR200" s="68">
        <f>IF(AQ200&gt;0,((AQ200-AQ199)/AQ199),0)</f>
        <v/>
      </c>
      <c r="AS200" s="68">
        <f>IF(AQ200&gt;0,AR200-$V200,0)</f>
        <v/>
      </c>
      <c r="AT200" s="68">
        <f>IF(AQ200&gt;0,(AQ200-AT$10)/AT$10,0)</f>
        <v/>
      </c>
      <c r="AU200" s="68" t="n"/>
      <c r="AV200" s="15">
        <f>IF(AQ200&gt;0,(AQ200-AQ$10)/AQ$10,0)</f>
        <v/>
      </c>
      <c r="AX200" s="13" t="n">
        <v>234.14</v>
      </c>
      <c r="AY200" s="68">
        <f>IF(AX200&gt;0,((AX200-AX199)/AX199),0)</f>
        <v/>
      </c>
      <c r="AZ200" s="68">
        <f>IF(AX200&gt;0,AY200-$V200,0)</f>
        <v/>
      </c>
      <c r="BA200" s="68">
        <f>IF(AX200&gt;0,(AX200-BA$10)/BA$10,0)</f>
        <v/>
      </c>
      <c r="BB200" s="68" t="n"/>
      <c r="BC200" s="15">
        <f>IF(AX200&gt;0,(AX200-AX$10)/AX$10,0)</f>
        <v/>
      </c>
      <c r="BE200" s="13" t="n">
        <v>83.73999999999999</v>
      </c>
      <c r="BF200" s="68">
        <f>IF(BE200&gt;0,((BE200-BE199)/BE199),0)</f>
        <v/>
      </c>
      <c r="BG200" s="68">
        <f>IF(BE200&gt;0,BF200-$V200,0)</f>
        <v/>
      </c>
      <c r="BH200" s="68" t="n"/>
      <c r="BI200" s="68" t="n"/>
      <c r="BJ200" s="15">
        <f>IF(BE200&gt;0,(BE200-BE$10)/BE$10,0)</f>
        <v/>
      </c>
      <c r="BL200" s="13" t="n">
        <v>77.87</v>
      </c>
      <c r="BM200" s="68">
        <f>IF(BL200&gt;0,((BL200-BL199)/BL199),0)</f>
        <v/>
      </c>
      <c r="BN200" s="68">
        <f>IF(BL200&gt;0,BM200-$V200,0)</f>
        <v/>
      </c>
      <c r="BO200" s="68">
        <f>IF(BL200&gt;0,(BL200-BO$10)/BO$10,0)</f>
        <v/>
      </c>
      <c r="BP200" s="68" t="n"/>
      <c r="BQ200" s="15">
        <f>IF(BL200&gt;0,(BL200-BL$10)/BL$10,0)</f>
        <v/>
      </c>
      <c r="BS200" s="13" t="n">
        <v>45.75</v>
      </c>
      <c r="BT200" s="68">
        <f>IF(BS200&gt;0,((BS200-BS199)/BS199),0)</f>
        <v/>
      </c>
      <c r="BU200" s="68">
        <f>IF(BS200&gt;0,BT200-$V200,0)</f>
        <v/>
      </c>
      <c r="BV200" s="68">
        <f>IF(BS200&gt;0,(BS200-BV$10)/BV$10,0)</f>
        <v/>
      </c>
      <c r="BW200" s="68" t="n"/>
      <c r="BX200" s="15">
        <f>IF(BS200&gt;0,(BS200-BS$10)/BS$10,0)</f>
        <v/>
      </c>
      <c r="BZ200" s="13" t="n"/>
      <c r="CA200" s="68">
        <f>IF(BZ200&gt;0,((BZ200-BZ199)/BZ199),0)</f>
        <v/>
      </c>
      <c r="CB200" s="68">
        <f>IF(BZ200&gt;0,CA200-$V200,0)</f>
        <v/>
      </c>
      <c r="CC200" s="68">
        <f>IF(BZ200&gt;0,(BZ200-CC$10)/CC$10,0)</f>
        <v/>
      </c>
      <c r="CD200" s="68" t="n"/>
      <c r="CE200" s="15">
        <f>IF(BZ200&gt;0,(BZ200-BZ$10)/BZ$10,0)</f>
        <v/>
      </c>
      <c r="CG200" s="13" t="n">
        <v>30.87</v>
      </c>
      <c r="CH200" s="68">
        <f>IF(CG200&gt;0,((CG200-CG199)/CG199),0)</f>
        <v/>
      </c>
      <c r="CI200" s="68">
        <f>IF(CG200&gt;0,CH200-$V200,0)</f>
        <v/>
      </c>
      <c r="CJ200" s="68">
        <f>IF(CG200&gt;0,(CG200-CJ$10)/CJ$10,0)</f>
        <v/>
      </c>
      <c r="CK200" s="68" t="n"/>
      <c r="CL200" s="15">
        <f>IF(CG200&gt;0,(CG200-CG$10)/CG$10,0)</f>
        <v/>
      </c>
      <c r="CN200" s="13" t="n">
        <v>35.07</v>
      </c>
      <c r="CO200" s="68">
        <f>IF(CN200&gt;0,((CN200-CN199)/CN199),0)</f>
        <v/>
      </c>
      <c r="CP200" s="68">
        <f>IF(CN200&gt;0,CO200-$V200,0)</f>
        <v/>
      </c>
      <c r="CQ200" s="68">
        <f>IF(CN200&gt;0,(CN200-CQ$10)/CQ$10,0)</f>
        <v/>
      </c>
      <c r="CR200" s="68" t="n"/>
      <c r="CS200" s="15">
        <f>IF(CN200&gt;0,(CN200-CN$10)/CN$10,0)</f>
        <v/>
      </c>
      <c r="CU200" s="13" t="n">
        <v>40.6</v>
      </c>
      <c r="CV200" s="68">
        <f>IF(CU200&gt;0,((CU200-CU199)/CU199),0)</f>
        <v/>
      </c>
      <c r="CW200" s="68">
        <f>IF(CU200&gt;0,CV200-$V200,0)</f>
        <v/>
      </c>
      <c r="CX200" s="68">
        <f>IF(CU200&gt;0,(CU200-CX$10)/CX$10,0)</f>
        <v/>
      </c>
      <c r="CY200" s="68" t="n"/>
      <c r="CZ200" s="15">
        <f>IF(CU200&gt;0,(CU200-CU$10)/CU$10,0)</f>
        <v/>
      </c>
      <c r="DB200" s="13" t="n">
        <v>20.5</v>
      </c>
      <c r="DC200" s="68">
        <f>IF(DB200&gt;0,((DB200-DB199)/DB199),0)</f>
        <v/>
      </c>
      <c r="DD200" s="68">
        <f>IF(DB200&gt;0,DC200-$V200,0)</f>
        <v/>
      </c>
      <c r="DE200" s="68">
        <f>IF(DB200&gt;0,(DB200-DE$10)/DE$10,0)</f>
        <v/>
      </c>
      <c r="DF200" s="68" t="n"/>
      <c r="DG200" s="15">
        <f>IF(DB200&gt;0,(DB200-DB$10)/DB$10,0)</f>
        <v/>
      </c>
      <c r="DI200" s="13" t="n">
        <v>52.7</v>
      </c>
      <c r="DJ200" s="68">
        <f>IF(DI200&gt;0,((DI200-DI199)/DI199),0)</f>
        <v/>
      </c>
      <c r="DK200" s="68">
        <f>IF(DI200&gt;0,DJ200-$V200,0)</f>
        <v/>
      </c>
      <c r="DL200" s="68">
        <f>IF(DI200&gt;0,(DI200-DL$10)/DL$10,0)</f>
        <v/>
      </c>
      <c r="DM200" s="68" t="n"/>
      <c r="DN200" s="15">
        <f>IF(DI200&gt;0,(DI200-DI$10)/DI$10,0)</f>
        <v/>
      </c>
      <c r="DP200" s="13" t="n">
        <v>49.28</v>
      </c>
      <c r="DQ200" s="68">
        <f>IF(DP200&gt;0,((DP200-DP199)/DP199),0)</f>
        <v/>
      </c>
      <c r="DR200" s="68">
        <f>IF(DP200&gt;0,DQ200-$V200,0)</f>
        <v/>
      </c>
      <c r="DS200" s="68" t="n"/>
      <c r="DT200" s="68" t="n"/>
      <c r="DU200" s="15">
        <f>IF(DP200&gt;0,(DP200-DP$10)/DP$10,0)</f>
        <v/>
      </c>
      <c r="DV200" s="18" t="n"/>
      <c r="DW200" s="13" t="n">
        <v>43.91</v>
      </c>
      <c r="DX200" s="68">
        <f>IF(DW200&gt;0,((DW200-DW199)/DW199),0)</f>
        <v/>
      </c>
      <c r="DY200" s="68">
        <f>IF(DW200&gt;0,DX200-$V200,0)</f>
        <v/>
      </c>
      <c r="DZ200" s="68">
        <f>IF(DW200&gt;0,(DW200-DZ$10)/DZ$10,0)</f>
        <v/>
      </c>
      <c r="EA200" s="68" t="n"/>
      <c r="EB200" s="15">
        <f>IF(DW200&gt;0,(DW200-DW$10)/DW$10,0)</f>
        <v/>
      </c>
      <c r="ED200" s="13" t="n">
        <v>44.48</v>
      </c>
      <c r="EE200" s="68">
        <f>IF(ED200&gt;0,((ED200-ED199)/ED199),0)</f>
        <v/>
      </c>
      <c r="EF200" s="68">
        <f>IF(ED200&gt;0,EE200-$V200,0)</f>
        <v/>
      </c>
      <c r="EG200" s="68">
        <f>IF(ED200&gt;0,(ED200-EG$10)/EG$10,0)</f>
        <v/>
      </c>
      <c r="EH200" s="68" t="n"/>
      <c r="EI200" s="15">
        <f>IF(ED200&gt;0,(ED200-ED$10)/ED$10,0)</f>
        <v/>
      </c>
      <c r="EK200" s="13" t="n">
        <v>142.92</v>
      </c>
      <c r="EL200" s="68">
        <f>IF(EK200&gt;0,((EK200-EK199)/EK199),0)</f>
        <v/>
      </c>
      <c r="EM200" s="68">
        <f>IF(EK200&gt;0,EL200-$V200,0)</f>
        <v/>
      </c>
      <c r="EN200" s="68">
        <f>IF(EK200&gt;0,(EK200-EN$10)/EN$10,0)</f>
        <v/>
      </c>
      <c r="EO200" s="68" t="n"/>
      <c r="EP200" s="15">
        <f>IF(EK200&gt;0,(EK200-EK$10)/EK$10,0)</f>
        <v/>
      </c>
      <c r="ER200" s="13" t="n">
        <v>40.31</v>
      </c>
      <c r="ES200" s="68">
        <f>IF(ER200&gt;0,((ER200-ER199)/ER199),0)</f>
        <v/>
      </c>
      <c r="ET200" s="68">
        <f>IF(ER200&gt;0,ES200-$V200,0)</f>
        <v/>
      </c>
      <c r="EU200" s="68">
        <f>IF(ER200&gt;0,(ER200-EU$10)/EU$10,0)</f>
        <v/>
      </c>
      <c r="EV200" s="68" t="n"/>
      <c r="EW200" s="15">
        <f>IF(ER200&gt;0,(ER200-ER$10)/ER$10,0)</f>
        <v/>
      </c>
      <c r="EY200" s="13" t="n">
        <v>54.5</v>
      </c>
      <c r="EZ200" s="68">
        <f>IF(EY200&gt;0,((EY200-EY199)/EY199),0)</f>
        <v/>
      </c>
      <c r="FA200" s="68">
        <f>IF(EY200&gt;0,EZ200-$V200,0)</f>
        <v/>
      </c>
      <c r="FB200" s="68" t="n"/>
      <c r="FC200" s="68" t="n"/>
      <c r="FD200" s="15">
        <f>IF(EY200&gt;0,(EY200-EY$10)/EY$10,0)</f>
        <v/>
      </c>
      <c r="FF200" s="13" t="n">
        <v>61.9</v>
      </c>
      <c r="FG200" s="68">
        <f>IF(FF200&gt;0,((FF200-FF199)/FF199),0)</f>
        <v/>
      </c>
      <c r="FH200" s="68">
        <f>IF(FF200&gt;0,FG200-$V200,0)</f>
        <v/>
      </c>
      <c r="FI200" s="68">
        <f>IF(FF200&gt;0,(FF200-FI$10)/FI$10,0)</f>
        <v/>
      </c>
      <c r="FJ200" s="68" t="n"/>
      <c r="FK200" s="15">
        <f>IF(FF200&gt;0,(FF200-FF$10)/FF$10,0)</f>
        <v/>
      </c>
      <c r="FM200" s="13" t="n">
        <v>194.37</v>
      </c>
      <c r="FN200" s="68">
        <f>IF(FM200&gt;0,((FM200-FM199)/FM199),0)</f>
        <v/>
      </c>
      <c r="FO200" s="68">
        <f>IF(FM200&gt;0,FN200-$V200,0)</f>
        <v/>
      </c>
      <c r="FP200" s="68">
        <f>IF(FM200&gt;0,(FM200-FP$10)/FP$10,0)</f>
        <v/>
      </c>
      <c r="FQ200" s="68" t="n"/>
      <c r="FR200" s="15">
        <f>IF(FM200&gt;0,(FM200-FM$10)/FM$10,0)</f>
        <v/>
      </c>
      <c r="FT200" s="13" t="n">
        <v>94.98999999999999</v>
      </c>
      <c r="FU200" s="68">
        <f>IF(FT200&gt;0,((FT200-FT199)/FT199),0)</f>
        <v/>
      </c>
      <c r="FV200" s="68">
        <f>IF(FT200&gt;0,FU200-$V200,0)</f>
        <v/>
      </c>
      <c r="FW200" s="68">
        <f>IF(FT200&gt;0,(FT200-FW$10)/FW$10,0)</f>
        <v/>
      </c>
      <c r="FX200" s="68" t="n"/>
      <c r="FY200" s="15">
        <f>IF(FT200&gt;0,(FT200-FT$10)/FT$10,0)</f>
        <v/>
      </c>
      <c r="GA200" s="13" t="n">
        <v>18.38</v>
      </c>
      <c r="GB200" s="68">
        <f>IF(GA200&gt;0,((GA200-GA199)/GA199),0)</f>
        <v/>
      </c>
      <c r="GC200" s="68">
        <f>IF(GA200&gt;0,GB200-$V200,0)</f>
        <v/>
      </c>
      <c r="GD200" s="68" t="n"/>
      <c r="GE200" s="68" t="n"/>
      <c r="GF200" s="15">
        <f>IF(GA200&gt;0,(GA200-GA$10)/GA$10,0)</f>
        <v/>
      </c>
      <c r="GG200" s="18" t="n"/>
      <c r="GH200" s="13" t="n">
        <v>22.9</v>
      </c>
      <c r="GI200" s="68">
        <f>IF(GH200&gt;0,((GH200-GH199)/GH199),0)</f>
        <v/>
      </c>
      <c r="GJ200" s="68">
        <f>IF(GH200&gt;0,GI200-$V200,0)</f>
        <v/>
      </c>
      <c r="GK200" s="68">
        <f>IF(GH200&gt;0,(GH200-GK$10)/GK$10,0)</f>
        <v/>
      </c>
      <c r="GL200" s="68" t="n"/>
      <c r="GM200" s="15">
        <f>IF(GH200&gt;0,(GH200-GH$10)/GH$10,0)</f>
        <v/>
      </c>
      <c r="GO200" s="13" t="n">
        <v>28.15</v>
      </c>
      <c r="GP200" s="68">
        <f>IF(GO200&gt;0,((GO200-GO199)/GO199),0)</f>
        <v/>
      </c>
      <c r="GQ200" s="68">
        <f>IF(GO200&gt;0,GP200-$V200,0)</f>
        <v/>
      </c>
      <c r="GR200" s="68" t="n"/>
      <c r="GS200" s="68" t="n"/>
      <c r="GT200" s="15">
        <f>IF(GO200&gt;0,(GO200-GO$10)/GO$10,0)</f>
        <v/>
      </c>
      <c r="GV200" s="13" t="n">
        <v>17.36</v>
      </c>
      <c r="GW200" s="68">
        <f>IF(GV200&gt;0,((GV200-GV199)/GV199),0)</f>
        <v/>
      </c>
      <c r="GX200" s="68">
        <f>IF(GV200&gt;0,GW200-$V200,0)</f>
        <v/>
      </c>
      <c r="GY200" s="68">
        <f>IF(GV200&gt;0,(GV200-GY$10)/GY$10,0)</f>
        <v/>
      </c>
      <c r="GZ200" s="68" t="n"/>
      <c r="HA200" s="15">
        <f>IF(GV200&gt;0,(GV200-GV$10)/GV$10,0)</f>
        <v/>
      </c>
      <c r="HD200" s="13" t="n">
        <v>453.25</v>
      </c>
      <c r="HE200" s="68">
        <f>IF(HD200&gt;0,((HD200-HD199)/HD199),0)</f>
        <v/>
      </c>
      <c r="HF200" s="68">
        <f>IF(HD200&gt;0,HE200-$V200,0)</f>
        <v/>
      </c>
      <c r="HG200" s="68">
        <f>IF(HD200&gt;0,(HD200-HG$10)/HG$10,0)</f>
        <v/>
      </c>
      <c r="HH200" s="68" t="n"/>
      <c r="HI200" s="15">
        <f>IF(HD200&gt;0,(HD200-HD$10)/HD$10,0)</f>
        <v/>
      </c>
      <c r="HK200" s="13" t="n">
        <v>100.25</v>
      </c>
      <c r="HL200" s="68">
        <f>IF(HK200&gt;0,((HK200-HK199)/HK199),0)</f>
        <v/>
      </c>
      <c r="HM200" s="68">
        <f>IF(HK200&gt;0,HL200-$V200,0)</f>
        <v/>
      </c>
      <c r="HN200" s="68">
        <f>IF(HK200&gt;0,(HK200-HN$10)/HN$10,0)</f>
        <v/>
      </c>
      <c r="HO200" s="68" t="n"/>
      <c r="HP200" s="15">
        <f>IF(HK200&gt;0,(HK200-HK$10)/HK$10,0)</f>
        <v/>
      </c>
      <c r="HR200" s="13" t="n">
        <v>114.22</v>
      </c>
      <c r="HS200" s="68">
        <f>IF(HR200&gt;0,((HR200-HR199)/HR199),0)</f>
        <v/>
      </c>
      <c r="HT200" s="68">
        <f>IF(HR200&gt;0,HS200-$V200,0)</f>
        <v/>
      </c>
      <c r="HU200" s="68">
        <f>IF(HR200&gt;0,(HR200-HU$10)/HU$10,0)</f>
        <v/>
      </c>
      <c r="HV200" s="68" t="n"/>
      <c r="HW200" s="15">
        <f>IF(HR200&gt;0,(HR200-HR$10)/HR$10,0)</f>
        <v/>
      </c>
      <c r="HY200" s="13" t="n">
        <v>185.51</v>
      </c>
      <c r="HZ200" s="68">
        <f>IF(HY200&gt;0,((HY200-HY199)/HY199),0)</f>
        <v/>
      </c>
      <c r="IA200" s="68">
        <f>IF(HY200&gt;0,HZ200-$V200,0)</f>
        <v/>
      </c>
      <c r="IB200" s="68">
        <f>IF(HY200&gt;0,(HY200-IB$10)/IB$10,0)</f>
        <v/>
      </c>
      <c r="IC200" s="68" t="n"/>
      <c r="ID200" s="15">
        <f>IF(HY200&gt;0,(HY200-HY$10)/HY$10,0)</f>
        <v/>
      </c>
      <c r="IF200" s="13" t="n">
        <v>335.49</v>
      </c>
      <c r="IG200" s="68">
        <f>IF(IF200&gt;0,((IF200-IF199)/IF199),0)</f>
        <v/>
      </c>
      <c r="IH200" s="68">
        <f>IF(IF200&gt;0,IG200-$V200,0)</f>
        <v/>
      </c>
      <c r="II200" s="68">
        <f>IF(IF200&gt;0,(IF200-II$10)/II$10,0)</f>
        <v/>
      </c>
      <c r="IJ200" s="68" t="n"/>
      <c r="IK200" s="15">
        <f>IF(IF200&gt;0,(IF200-IF$10)/IF$10,0)</f>
        <v/>
      </c>
      <c r="IM200" s="13" t="n">
        <v>288.5</v>
      </c>
      <c r="IN200" s="68">
        <f>IF(IM200&gt;0,((IM200-IM199)/IM199),0)</f>
        <v/>
      </c>
      <c r="IO200" s="68">
        <f>IF(IM200&gt;0,IN200-$V200,0)</f>
        <v/>
      </c>
      <c r="IP200" s="68">
        <f>IF(IM200&gt;0,(IM200-IP$10)/IP$10,0)</f>
        <v/>
      </c>
      <c r="IQ200" s="68" t="n"/>
      <c r="IR200" s="15">
        <f>IF(IM200&gt;0,(IM200-IM$10)/IM$10,0)</f>
        <v/>
      </c>
      <c r="IT200" s="13" t="n">
        <v>85.31999999999999</v>
      </c>
      <c r="IU200" s="68">
        <f>IF(IT200&gt;0,((IT200-IT199)/IT199),0)</f>
        <v/>
      </c>
      <c r="IV200" s="68">
        <f>IF(IT200&gt;0,IU200-$V200,0)</f>
        <v/>
      </c>
      <c r="IW200" s="68">
        <f>IF(IT200&gt;0,(IT200-IW$10)/IW$10,0)</f>
        <v/>
      </c>
      <c r="IX200" s="68" t="n"/>
      <c r="IY200" s="15">
        <f>IF(IT200&gt;0,(IT200-IT$10)/IT$10,0)</f>
        <v/>
      </c>
      <c r="JA200" s="13" t="n">
        <v>715.66</v>
      </c>
      <c r="JB200" s="68">
        <f>IF(JA200&gt;0,((JA200-JA199)/JA199),0)</f>
        <v/>
      </c>
      <c r="JC200" s="68">
        <f>IF(JA200&gt;0,JB200-$V200,0)</f>
        <v/>
      </c>
      <c r="JD200" s="68">
        <f>IF(JA200&gt;0,(JA200-JD$10)/JD$10,0)</f>
        <v/>
      </c>
      <c r="JE200" s="68" t="n"/>
      <c r="JF200" s="15">
        <f>IF(JA200&gt;0,(JA200-JA$10)/JA$10,0)</f>
        <v/>
      </c>
      <c r="JH200" s="13" t="n">
        <v>528.5700000000001</v>
      </c>
      <c r="JI200" s="68">
        <f>IF(JH200&gt;0,((JH200-JH199)/JH199),0)</f>
        <v/>
      </c>
      <c r="JJ200" s="68">
        <f>IF(JH200&gt;0,JI200-$V200,0)</f>
        <v/>
      </c>
      <c r="JK200" s="68">
        <f>IF(JH200&gt;0,(JH200-JK$10)/JK$10,0)</f>
        <v/>
      </c>
      <c r="JL200" s="68" t="n"/>
      <c r="JM200" s="15">
        <f>IF(JH200&gt;0,(JH200-JH$10)/JH$10,0)</f>
        <v/>
      </c>
      <c r="JO200" s="13" t="n">
        <v>40.44</v>
      </c>
      <c r="JP200" s="68">
        <f>IF(JO200&gt;0,((JO200-JO199)/JO199),0)</f>
        <v/>
      </c>
      <c r="JQ200" s="68">
        <f>IF(JO200&gt;0,JP200-$V200,0)</f>
        <v/>
      </c>
      <c r="JR200" s="68">
        <f>IF(JO200&gt;0,(JO200-JR$10)/JR$10,0)</f>
        <v/>
      </c>
      <c r="JS200" s="68" t="n"/>
      <c r="JT200" s="15">
        <f>IF(JO200&gt;0,(JO200-JO$10)/JO$10,0)</f>
        <v/>
      </c>
      <c r="JV200" s="13" t="n">
        <v>2.81</v>
      </c>
      <c r="JW200" s="68">
        <f>IF(JV200&gt;0,((JV200-JV199)/JV199),0)</f>
        <v/>
      </c>
      <c r="JX200" s="68">
        <f>IF(JV200&gt;0,JW200-$V200,0)</f>
        <v/>
      </c>
      <c r="JY200" s="68">
        <f>IF(JV200&gt;0,(JV200-JY$10)/JY$10,0)</f>
        <v/>
      </c>
      <c r="JZ200" s="68" t="n"/>
      <c r="KA200" s="15">
        <f>IF(JV200&gt;0,(JV200-JV$10)/JV$10,0)</f>
        <v/>
      </c>
      <c r="KC200" s="13" t="n">
        <v>25.12</v>
      </c>
      <c r="KD200" s="68">
        <f>IF(KC200&gt;0,((KC200-KC199)/KC199),0)</f>
        <v/>
      </c>
      <c r="KE200" s="68">
        <f>IF(KC200&gt;0,KD200-$V200,0)</f>
        <v/>
      </c>
      <c r="KF200" s="68">
        <f>IF(KC200&gt;0,(KC200-KF$10)/KF$10,0)</f>
        <v/>
      </c>
      <c r="KG200" s="68" t="n"/>
      <c r="KH200" s="15">
        <f>IF(KC200&gt;0,(KC200-KC$10)/KC$10,0)</f>
        <v/>
      </c>
      <c r="KI200" s="18" t="n"/>
      <c r="KJ200" s="13" t="n">
        <v>147.42</v>
      </c>
      <c r="KK200" s="68">
        <f>IF(KJ200&gt;0,((KJ200-KJ199)/KJ199),0)</f>
        <v/>
      </c>
      <c r="KL200" s="68">
        <f>IF(KJ200&gt;0,KK200-$V200,0)</f>
        <v/>
      </c>
      <c r="KM200" s="68">
        <f>IF(KJ200&gt;0,(KJ200-KM$10)/KM$10,0)</f>
        <v/>
      </c>
      <c r="KN200" s="68" t="n"/>
      <c r="KO200" s="15">
        <f>IF(KJ200&gt;0,(KJ200-KJ$10)/KJ$10,0)</f>
        <v/>
      </c>
      <c r="KQ200" s="13" t="n">
        <v>2.196</v>
      </c>
      <c r="KR200" s="68">
        <f>IF(KQ200&gt;0,((KQ200-KQ199)/KQ199),0)</f>
        <v/>
      </c>
      <c r="KS200" s="68">
        <f>IF(KQ200&gt;0,KR200-$V200,0)</f>
        <v/>
      </c>
      <c r="KT200" s="68">
        <f>IF(KQ200&gt;0,(KQ200-KT$10)/KT$10,0)</f>
        <v/>
      </c>
      <c r="KU200" s="68" t="n"/>
      <c r="KV200" s="15">
        <f>IF(KQ200&gt;0,(KQ200-KQ$10)/KQ$10,0)</f>
        <v/>
      </c>
      <c r="KW200" s="18" t="n"/>
      <c r="KX200" s="13" t="n">
        <v>67.84</v>
      </c>
      <c r="KY200" s="68">
        <f>IF(KX200&gt;0,((KX200-KX199)/KX199),0)</f>
        <v/>
      </c>
      <c r="KZ200" s="68">
        <f>IF(KX200&gt;0,KY200-$V200,0)</f>
        <v/>
      </c>
      <c r="LA200" s="68">
        <f>IF(KX200&gt;0,(KX200-LA$10)/LA$10,0)</f>
        <v/>
      </c>
      <c r="LB200" s="68" t="n"/>
      <c r="LC200" s="15">
        <f>IF(KX200&gt;0,(KX200-KX$10)/KX$10,0)</f>
        <v/>
      </c>
      <c r="LD200" s="18" t="n"/>
      <c r="LE200" s="13" t="n">
        <v>57.19</v>
      </c>
      <c r="LF200" s="68">
        <f>IF(LE200&gt;0,((LE200-LE199)/LE199),0)</f>
        <v/>
      </c>
      <c r="LG200" s="68">
        <f>IF(LE200&gt;0,LF200-$V200,0)</f>
        <v/>
      </c>
      <c r="LH200" s="68">
        <f>IF(LE200&gt;0,(LE200-LH$10)/LH$10,0)</f>
        <v/>
      </c>
      <c r="LI200" s="68" t="n"/>
      <c r="LJ200" s="15">
        <f>IF(LE200&gt;0,(LE200-LE$10)/LE$10,0)</f>
        <v/>
      </c>
      <c r="LL200" s="13" t="n">
        <v>170.43</v>
      </c>
      <c r="LM200" s="68">
        <f>IF(LL200&gt;0,((LL200-LL199)/LL199),0)</f>
        <v/>
      </c>
      <c r="LN200" s="68">
        <f>IF(LL200&gt;0,LM200-$V200,0)</f>
        <v/>
      </c>
      <c r="LO200" s="68">
        <f>IF(LL200&gt;0,(LL200-LO$10)/LO$10,0)</f>
        <v/>
      </c>
      <c r="LP200" s="68" t="n"/>
      <c r="LQ200" s="15">
        <f>IF(LL200&gt;0,(LL200-LL$10)/LL$10,0)</f>
        <v/>
      </c>
      <c r="LS200" s="13" t="n">
        <v>25.34</v>
      </c>
      <c r="LT200" s="68">
        <f>IF(LS200&gt;0,((LS200-LS199)/LS199),0)</f>
        <v/>
      </c>
      <c r="LU200" s="68">
        <f>IF(LS200&gt;0,LT200-$V200,0)</f>
        <v/>
      </c>
      <c r="LV200" s="68" t="n"/>
      <c r="LW200" s="68" t="n"/>
      <c r="LX200" s="15">
        <f>IF(LS200&gt;0,(LS200-LS$10)/LS$10,0)</f>
        <v/>
      </c>
      <c r="LZ200" s="13" t="n">
        <v>21.64</v>
      </c>
      <c r="MA200" s="68">
        <f>IF(LZ200&gt;0,((LZ200-LZ199)/LZ199),0)</f>
        <v/>
      </c>
      <c r="MB200" s="68">
        <f>IF(LZ200&gt;0,MA200-$V200,0)</f>
        <v/>
      </c>
      <c r="MC200" s="68">
        <f>IF(LZ200&gt;0,(LZ200-MC$10)/MC$10,0)</f>
        <v/>
      </c>
      <c r="MD200" s="68" t="n"/>
      <c r="ME200" s="15">
        <f>IF(LZ200&gt;0,(LZ200-LZ$10)/LZ$10,0)</f>
        <v/>
      </c>
      <c r="MG200" s="13" t="n">
        <v>138.55</v>
      </c>
      <c r="MH200" s="68">
        <f>IF(MG200&gt;0,((MG200-MG199)/MG199),0)</f>
        <v/>
      </c>
      <c r="MI200" s="68">
        <f>IF(MG200&gt;0,MH200-$V200,0)</f>
        <v/>
      </c>
      <c r="MJ200" s="68">
        <f>IF(MG200&gt;0,(MG200-MJ$10)/MJ$10,0)</f>
        <v/>
      </c>
      <c r="MK200" s="68" t="n"/>
      <c r="ML200" s="15">
        <f>IF(MG200&gt;0,(MG200-MG$10)/MG$10,0)</f>
        <v/>
      </c>
      <c r="MN200" s="13" t="n">
        <v>191.42</v>
      </c>
      <c r="MO200" s="68">
        <f>IF(MN200&gt;0,((MN200-MN199)/MN199),0)</f>
        <v/>
      </c>
      <c r="MP200" s="68">
        <f>IF(MN200&gt;0,MO200-$V200,0)</f>
        <v/>
      </c>
      <c r="MQ200" s="68">
        <f>IF(MN200&gt;0,(MN200-MQ$10)/MQ$10,0)</f>
        <v/>
      </c>
      <c r="MR200" s="68" t="n"/>
      <c r="MS200" s="15">
        <f>IF(MN200&gt;0,(MN200-MN$10)/MN$10,0)</f>
        <v/>
      </c>
      <c r="MU200" s="13" t="n">
        <v>23.58</v>
      </c>
      <c r="MV200" s="68">
        <f>IF(MU200&gt;0,((MU200-MU199)/MU199),0)</f>
        <v/>
      </c>
      <c r="MW200" s="68">
        <f>IF(MU200&gt;0,MV200-$V200,0)</f>
        <v/>
      </c>
      <c r="MX200" s="68">
        <f>IF(MU200&gt;0,(MU200-MX$10)/MX$10,0)</f>
        <v/>
      </c>
      <c r="MY200" s="68" t="n"/>
      <c r="MZ200" s="15">
        <f>IF(MU200&gt;0,(MU200-MU$10)/MU$10,0)</f>
        <v/>
      </c>
      <c r="NB200" s="13" t="n">
        <v>298.38</v>
      </c>
      <c r="NC200" s="68">
        <f>IF(NB200&gt;0,((NB200-NB199)/NB199),0)</f>
        <v/>
      </c>
      <c r="ND200" s="68">
        <f>IF(NB200&gt;0,NC200-$V200,0)</f>
        <v/>
      </c>
      <c r="NE200" s="68">
        <f>IF(NB200&gt;0,(NB200-NE$10)/NE$10,0)</f>
        <v/>
      </c>
      <c r="NF200" s="68" t="n"/>
      <c r="NG200" s="15">
        <f>IF(NB200&gt;0,(NB200-NB$10)/NB$10,0)</f>
        <v/>
      </c>
      <c r="NI200" s="13" t="n">
        <v>12.48</v>
      </c>
      <c r="NJ200" s="68">
        <f>IF(NI200&gt;0,((NI200-NI199)/NI199),0)</f>
        <v/>
      </c>
      <c r="NK200" s="68">
        <f>IF(NI200&gt;0,NJ200-$V200,0)</f>
        <v/>
      </c>
      <c r="NL200" s="68">
        <f>IF(NI200&gt;0,(NI200-NL$10)/NL$10,0)</f>
        <v/>
      </c>
      <c r="NM200" s="68" t="n"/>
      <c r="NN200" s="15">
        <f>IF(NI200&gt;0,(NI200-NI$10)/NI$10,0)</f>
        <v/>
      </c>
      <c r="NP200" s="13" t="n">
        <v>603.22</v>
      </c>
      <c r="NQ200" s="68">
        <f>IF(NP200&gt;0,((NP200-NP199)/NP199),0)</f>
        <v/>
      </c>
      <c r="NR200" s="68">
        <f>IF(NP200&gt;0,NQ200-$V200,0)</f>
        <v/>
      </c>
      <c r="NS200" s="68">
        <f>IF(NP200&gt;0,(NP200-NS$10)/NS$10,0)</f>
        <v/>
      </c>
      <c r="NT200" s="68" t="n"/>
      <c r="NU200" s="15">
        <f>IF(NP200&gt;0,(NP200-NP$10)/NP$10,0)</f>
        <v/>
      </c>
      <c r="NW200" s="13" t="n">
        <v>250.43</v>
      </c>
      <c r="NX200" s="68">
        <f>IF(NW200&gt;0,((NW200-NW199)/NW199),0)</f>
        <v/>
      </c>
      <c r="NY200" s="68">
        <f>IF(NW200&gt;0,NX200-$V200,0)</f>
        <v/>
      </c>
      <c r="NZ200" s="68">
        <f>IF(NW200&gt;0,(NW200-NZ$10)/NZ$10,0)</f>
        <v/>
      </c>
      <c r="OA200" s="68" t="n"/>
      <c r="OB200" s="15">
        <f>IF(NW200&gt;0,(NW200-NW$10)/NW$10,0)</f>
        <v/>
      </c>
      <c r="OD200" s="13" t="n">
        <v>4.18</v>
      </c>
      <c r="OE200" s="68">
        <f>IF(OD200&gt;0,((OD200-OD199)/OD199),0)</f>
        <v/>
      </c>
      <c r="OF200" s="68">
        <f>IF(OD200&gt;0,OE200-$V200,0)</f>
        <v/>
      </c>
      <c r="OG200" s="68">
        <f>IF(OD200&gt;0,(OD200-OG$10)/OG$10,0)</f>
        <v/>
      </c>
      <c r="OH200" s="68" t="n"/>
      <c r="OI200" s="15">
        <f>IF(OD200&gt;0,(OD200-OD$10)/OD$10,0)</f>
        <v/>
      </c>
      <c r="OK200" s="13" t="n">
        <v>356.28</v>
      </c>
      <c r="OL200" s="68">
        <f>IF(OK200&gt;0,((OK200-OK199)/OK199),0)</f>
        <v/>
      </c>
      <c r="OM200" s="68">
        <f>IF(OK200&gt;0,OL200-$V200,0)</f>
        <v/>
      </c>
      <c r="ON200" s="68">
        <f>IF(OK200&gt;0,(OK200-ON$10)/ON$10,0)</f>
        <v/>
      </c>
      <c r="OO200" s="68" t="n"/>
      <c r="OP200" s="15">
        <f>IF(OK200&gt;0,(OK200-OK$10)/OK$10,0)</f>
        <v/>
      </c>
      <c r="OR200" s="13" t="n">
        <v>7.72</v>
      </c>
      <c r="OS200" s="68">
        <f>IF(OR200&gt;0,((OR200-OR199)/OR199),0)</f>
        <v/>
      </c>
      <c r="OT200" s="68">
        <f>IF(OR200&gt;0,OS200-$V200,0)</f>
        <v/>
      </c>
      <c r="OU200" s="68">
        <f>IF(OR200&gt;0,(OR200-OU$10)/OU$10,0)</f>
        <v/>
      </c>
      <c r="OV200" s="68" t="n"/>
      <c r="OW200" s="15">
        <f>IF(OR200&gt;0,(OR200-OR$10)/OR$10,0)</f>
        <v/>
      </c>
      <c r="OY200" s="13" t="n">
        <v>168.8</v>
      </c>
      <c r="OZ200" s="68">
        <f>IF(OY200&gt;0,((OY200-OY199)/OY199),0)</f>
        <v/>
      </c>
      <c r="PA200" s="68">
        <f>IF(OY200&gt;0,OZ200-$V200,0)</f>
        <v/>
      </c>
      <c r="PB200" s="68">
        <f>IF(OY200&gt;0,(OY200-PB$10)/PB$10,0)</f>
        <v/>
      </c>
      <c r="PC200" s="68" t="n"/>
      <c r="PD200" s="15">
        <f>IF(OY200&gt;0,(OY200-OY$10)/OY$10,0)</f>
        <v/>
      </c>
      <c r="PE200" s="18" t="n"/>
      <c r="PF200" s="13" t="n">
        <v>303.01</v>
      </c>
      <c r="PG200" s="68">
        <f>IF(PF200&gt;0,((PF200-PF199)/PF199),0)</f>
        <v/>
      </c>
      <c r="PH200" s="68">
        <f>IF(PF200&gt;0,PG200-$V200,0)</f>
        <v/>
      </c>
      <c r="PI200" s="68">
        <f>IF(PF200&gt;0,(PF200-PI$10)/PI$10,0)</f>
        <v/>
      </c>
      <c r="PJ200" s="68" t="n"/>
      <c r="PK200" s="15">
        <f>IF(PF200&gt;0,(PF200-PF$10)/PF$10,0)</f>
        <v/>
      </c>
      <c r="PM200" s="13" t="n"/>
      <c r="PN200" s="68">
        <f>IF(PM200&gt;0,((PM200-PM199)/PM199),0)</f>
        <v/>
      </c>
      <c r="PO200" s="68">
        <f>PN200-$V200</f>
        <v/>
      </c>
      <c r="PP200" s="68">
        <f>IF(PM200&gt;0,(PM200-PP$10)/PP$10,0)</f>
        <v/>
      </c>
      <c r="PQ200" s="68" t="n"/>
      <c r="PR200" s="15">
        <f>IF(PM200&gt;0,(PM200-PM$10)/PM$10,0)</f>
        <v/>
      </c>
      <c r="PT200" s="13" t="n">
        <v>16.91</v>
      </c>
      <c r="PU200" s="68">
        <f>IF(PT200&gt;0,((PT200-PT199)/PT199),0)</f>
        <v/>
      </c>
      <c r="PV200" s="68">
        <f>IF(PT200&gt;0,PU200-$V200,0)</f>
        <v/>
      </c>
      <c r="PW200" s="68">
        <f>IF(PT200&gt;0,(PT200-PW$10)/PW$10,0)</f>
        <v/>
      </c>
      <c r="PX200" s="68" t="n"/>
      <c r="PY200" s="15">
        <f>IF(PT200&gt;0,(PT200-PT$10)/PT$10,0)</f>
        <v/>
      </c>
      <c r="QA200" s="13" t="n">
        <v>336.63</v>
      </c>
      <c r="QB200" s="68">
        <f>IF(QA200&gt;0,((QA200-QA199)/QA199),0)</f>
        <v/>
      </c>
      <c r="QC200" s="68">
        <f>IF(QA200&gt;0,QB200-$V200,0)</f>
        <v/>
      </c>
      <c r="QD200" s="68">
        <f>IF(QA200&gt;0,(QA200-QD$10)/QD$10,0)</f>
        <v/>
      </c>
      <c r="QE200" s="68" t="n"/>
      <c r="QF200" s="15">
        <f>IF(QA200&gt;0,(QA200-QA$10)/QA$10,0)</f>
        <v/>
      </c>
      <c r="QH200" s="13" t="n">
        <v>1.894</v>
      </c>
      <c r="QI200" s="68">
        <f>IF(QH200&gt;0,((QH200-QH199)/QH199),0)</f>
        <v/>
      </c>
      <c r="QJ200" s="68">
        <f>IF(QH200&gt;0,QI200-$V200,0)</f>
        <v/>
      </c>
      <c r="QK200" s="68">
        <f>IF(QH200&gt;0,(QH200-QK$10)/QK$10,0)</f>
        <v/>
      </c>
      <c r="QL200" s="68" t="n"/>
      <c r="QM200" s="15">
        <f>IF(QH200&gt;0,(QH200-QH$10)/QH$10,0)</f>
        <v/>
      </c>
      <c r="QO200" s="13" t="n">
        <v>26.32</v>
      </c>
      <c r="QP200" s="68">
        <f>IF(QO200&gt;0,((QO200-QO199)/QO199),0)</f>
        <v/>
      </c>
      <c r="QQ200" s="68">
        <f>IF(QO200&gt;0,QP200-$V200,0)</f>
        <v/>
      </c>
      <c r="QR200" s="68">
        <f>IF(QO200&gt;0,(QO200-QR$10)/QR$10,0)</f>
        <v/>
      </c>
      <c r="QS200" s="68" t="n"/>
      <c r="QT200" s="15">
        <f>IF(QO200&gt;0,(QO200-QO$10)/QO$10,0)</f>
        <v/>
      </c>
      <c r="QV200" s="13" t="n">
        <v>2.91</v>
      </c>
      <c r="QW200" s="68">
        <f>IF(QV200&gt;0,((QV200-QV199)/QV199),0)</f>
        <v/>
      </c>
      <c r="QX200" s="68">
        <f>IF(QV200&gt;0,QW200-$V200,0)</f>
        <v/>
      </c>
      <c r="QY200" s="68">
        <f>IF(QV200&gt;0,(QV200-QY$10)/QY$10,0)</f>
        <v/>
      </c>
      <c r="QZ200" s="68" t="n"/>
      <c r="RA200" s="15">
        <f>IF(QV200&gt;0,(QV200-QV$10)/QV$10,0)</f>
        <v/>
      </c>
      <c r="RC200" s="13" t="n">
        <v>59.88</v>
      </c>
      <c r="RD200" s="68">
        <f>IF(RC200&gt;0,((RC200-RC199)/RC199),0)</f>
        <v/>
      </c>
      <c r="RE200" s="68">
        <f>IF(RC200&gt;0,RD200-$V200,0)</f>
        <v/>
      </c>
      <c r="RF200" s="68">
        <f>IF(RC200&gt;0,(RC200-RF$10)/RF$10,0)</f>
        <v/>
      </c>
      <c r="RG200" s="68" t="n"/>
      <c r="RH200" s="15">
        <f>IF(RC200&gt;0,(RC200-RC$10)/RC$10,0)</f>
        <v/>
      </c>
      <c r="RJ200" s="13" t="n">
        <v>302.4</v>
      </c>
      <c r="RK200" s="68">
        <f>IF(RJ200&gt;0,((RJ200-RJ199)/RJ199),0)</f>
        <v/>
      </c>
      <c r="RL200" s="68">
        <f>RK200-$V200</f>
        <v/>
      </c>
      <c r="RM200" s="68">
        <f>IF(RJ200&gt;0,(RJ200-RM$10)/RM$10,0)</f>
        <v/>
      </c>
      <c r="RN200" s="68" t="n"/>
      <c r="RO200" s="15">
        <f>IF(RJ200&gt;0,(RJ200-RJ$10)/RJ$10,0)</f>
        <v/>
      </c>
      <c r="RQ200" s="13" t="n">
        <v>31.28</v>
      </c>
      <c r="RR200" s="68">
        <f>IF(RQ200&gt;0,((RQ200-RQ199)/RQ199),0)</f>
        <v/>
      </c>
      <c r="RS200" s="68">
        <f>RR200-$V200</f>
        <v/>
      </c>
      <c r="RT200" s="68">
        <f>IF(RQ200&gt;0,(RQ200-RT$10)/RT$10,0)</f>
        <v/>
      </c>
      <c r="RU200" s="68" t="n"/>
      <c r="RV200" s="15">
        <f>IF(RQ200&gt;0,(RQ200-RQ$10)/RQ$10,0)</f>
        <v/>
      </c>
      <c r="RX200" s="13" t="n">
        <v>179.53</v>
      </c>
      <c r="RY200" s="68">
        <f>IF(RX200&gt;0,((RX200-RX199)/RX199),0)</f>
        <v/>
      </c>
      <c r="RZ200" s="68">
        <f>RY200-$V200</f>
        <v/>
      </c>
      <c r="SA200" s="68">
        <f>IF(RX200&gt;0,(RX200-SA$10)/SA$10,0)</f>
        <v/>
      </c>
      <c r="SB200" s="68" t="n"/>
      <c r="SC200" s="15">
        <f>IF(RX200&gt;0,(RX200-RX$10)/RX$10,0)</f>
        <v/>
      </c>
      <c r="SE200" s="13" t="n">
        <v>41.71</v>
      </c>
      <c r="SF200" s="68">
        <f>IF(SE200&gt;0,((SE200-SE199)/SE199),0)</f>
        <v/>
      </c>
      <c r="SG200" s="68">
        <f>SF200-$V200</f>
        <v/>
      </c>
      <c r="SH200" s="68">
        <f>IF(SE200&gt;0,(SE200-SH$10)/SH$10,0)</f>
        <v/>
      </c>
      <c r="SI200" s="68" t="n"/>
      <c r="SJ200" s="15">
        <f>IF(SE200&gt;0,(SE200-SE$10)/SE$10,0)</f>
        <v/>
      </c>
      <c r="SL200" s="13" t="n">
        <v>3.82</v>
      </c>
      <c r="SM200" s="68">
        <f>IF(SL200&gt;0,((SL200-SL199)/SL199),0)</f>
        <v/>
      </c>
      <c r="SN200" s="68">
        <f>SM200-$V200</f>
        <v/>
      </c>
      <c r="SO200" s="68">
        <f>IF(SL200&gt;0,(SL200-SO$10)/SO$10,0)</f>
        <v/>
      </c>
      <c r="SP200" s="68" t="n"/>
      <c r="SQ200" s="15">
        <f>IF(SL200&gt;0,(SL200-SL$10)/SL$10,0)</f>
        <v/>
      </c>
      <c r="SS200" s="13" t="n">
        <v>35.02</v>
      </c>
      <c r="ST200" s="68">
        <f>IF(SS200&gt;0,((SS200-SS199)/SS199),0)</f>
        <v/>
      </c>
      <c r="SU200" s="68">
        <f>ST200-$V200</f>
        <v/>
      </c>
      <c r="SV200" s="68">
        <f>IF(SS200&gt;0,(SS200-SV$10)/SV$10,0)</f>
        <v/>
      </c>
      <c r="SW200" s="68" t="n"/>
      <c r="SX200" s="15">
        <f>IF(SS200&gt;0,(SS200-SS$10)/SS$10,0)</f>
        <v/>
      </c>
      <c r="SZ200" s="13" t="n">
        <v>74.33</v>
      </c>
      <c r="TA200" s="68">
        <f>IF(SZ200&gt;0,((SZ200-SZ199)/SZ199),0)</f>
        <v/>
      </c>
      <c r="TB200" s="68">
        <f>TA200-$V200</f>
        <v/>
      </c>
      <c r="TC200" s="68">
        <f>IF(SZ200&gt;0,(SZ200-TC$10)/TC$10,0)</f>
        <v/>
      </c>
      <c r="TD200" s="68" t="n"/>
      <c r="TE200" s="15">
        <f>IF(SZ200&gt;0,(SZ200-SZ$10)/SZ$10,0)</f>
        <v/>
      </c>
      <c r="TG200" s="587" t="n">
        <v>0.2756</v>
      </c>
      <c r="TH200" s="68">
        <f>IF(TG200&gt;0,((TG200-TG199)/TG199),0)</f>
        <v/>
      </c>
      <c r="TI200" s="68">
        <f>TH200-$V200</f>
        <v/>
      </c>
      <c r="TJ200" s="68">
        <f>IF(TG200&gt;0,(TG200-TJ$10)/TJ$10,0)</f>
        <v/>
      </c>
      <c r="TK200" s="68" t="n"/>
      <c r="TL200" s="15">
        <f>IF(TG200&gt;0,(TG200-TG$10)/TG$10,0)</f>
        <v/>
      </c>
      <c r="TN200" s="26" t="n">
        <v>84.58</v>
      </c>
      <c r="TO200" s="68">
        <f>IF(TN200&gt;0,((TN200-TN199)/TN199),0)</f>
        <v/>
      </c>
      <c r="TP200" s="68">
        <f>TO200-$V200</f>
        <v/>
      </c>
      <c r="TQ200" s="68">
        <f>IF(TN200&gt;0,(TN200-TQ$10)/TQ$10,0)</f>
        <v/>
      </c>
      <c r="TR200" s="68" t="n"/>
      <c r="TS200" s="15">
        <f>IF(TN200&gt;0,(TN200-TN$10)/TN$10,0)</f>
        <v/>
      </c>
      <c r="TU200" s="587" t="n">
        <v>4.6</v>
      </c>
      <c r="TV200" s="68">
        <f>IF(TU200&gt;0,((TU200-TU199)/TU199),0)</f>
        <v/>
      </c>
      <c r="TW200" s="68">
        <f>TV200-$V200</f>
        <v/>
      </c>
      <c r="TX200" s="68">
        <f>IF(TU200&gt;0,(TU200-TX$10)/TX$10,0)</f>
        <v/>
      </c>
      <c r="TY200" s="68" t="n"/>
      <c r="TZ200" s="15">
        <f>IF(TU200&gt;0,(TU200-TU$10)/TU$10,0)</f>
        <v/>
      </c>
      <c r="UB200" s="587" t="n"/>
      <c r="UC200" s="68">
        <f>IF(UB200&gt;0,((UB200-UB199)/UB199),0)</f>
        <v/>
      </c>
      <c r="UD200" s="68">
        <f>UC200-$V200</f>
        <v/>
      </c>
      <c r="UE200" s="68">
        <f>IF(UB200&gt;0,(UB200-UE$10)/UE$10,0)</f>
        <v/>
      </c>
      <c r="UF200" s="68" t="n"/>
      <c r="UG200" s="15">
        <f>IF(UB200&gt;0,(UB200-UB$10)/UB$10,0)</f>
        <v/>
      </c>
      <c r="UI200" s="587" t="n"/>
      <c r="UJ200" s="68">
        <f>IF(UI200&gt;0,((UI200-UI199)/UI199),0)</f>
        <v/>
      </c>
      <c r="UK200" s="68">
        <f>UJ200-$V200</f>
        <v/>
      </c>
      <c r="UL200" s="68">
        <f>IF(UI200&gt;0,(UI200-UL$10)/UL$10,0)</f>
        <v/>
      </c>
      <c r="UM200" s="68" t="n"/>
      <c r="UN200" s="15">
        <f>IF(UI200&gt;0,(UI200-UI$10)/UI$10,0)</f>
        <v/>
      </c>
      <c r="UP200" s="587" t="n"/>
      <c r="UQ200" s="68">
        <f>IF(UP200&gt;0,((UP200-UP199)/UP199),0)</f>
        <v/>
      </c>
      <c r="UR200" s="68">
        <f>UQ200-$V200</f>
        <v/>
      </c>
      <c r="US200" s="68">
        <f>IF(UP200&gt;0,(UP200-US$10)/US$10,0)</f>
        <v/>
      </c>
      <c r="UT200" s="68" t="n"/>
      <c r="UU200" s="15">
        <f>IF(UP200&gt;0,(UP200-UP$10)/UP$10,0)</f>
        <v/>
      </c>
      <c r="UW200" s="587" t="n"/>
      <c r="UX200" s="68">
        <f>IF(UW200&gt;0,((UW200-UW199)/UW199),0)</f>
        <v/>
      </c>
      <c r="UY200" s="68">
        <f>UX200-$V200</f>
        <v/>
      </c>
      <c r="UZ200" s="68">
        <f>IF(UW200&gt;0,(UW200-UZ$10)/UZ$10,0)</f>
        <v/>
      </c>
      <c r="VA200" s="68" t="n"/>
      <c r="VB200" s="15">
        <f>IF(UW200&gt;0,(UW200-UW$10)/UW$10,0)</f>
        <v/>
      </c>
      <c r="VD200" s="587" t="n"/>
      <c r="VE200" s="68">
        <f>IF(VD200&gt;0,((VD200-VD199)/VD199),0)</f>
        <v/>
      </c>
      <c r="VF200" s="68">
        <f>VE200-$V200</f>
        <v/>
      </c>
      <c r="VG200" s="68">
        <f>IF(VD200&gt;0,(VD200-VG$10)/VG$10,0)</f>
        <v/>
      </c>
      <c r="VH200" s="68" t="n"/>
      <c r="VI200" s="15">
        <f>IF(VD200&gt;0,(VD200-VD$10)/VD$10,0)</f>
        <v/>
      </c>
      <c r="VM200" s="21">
        <f>IF($C200&gt;0,(($IK$5*IG200)+($GT$5*GP200)+($JM$5*JI200)+($JF$5*JB200)+($IY$5*IU200)+($IR$5*IN200)+($ID$5*HZ200)+($HW$5*HS200)+($HP$5*HL200)+($HI$5*HE200)+($GF$5*GB200)+($FY$5*FU200)+($FR$5*FN200)+($FK$5*FG200)+($FD$5*EZ200)+($EW$5*ES200)+($EP$5*EL200)+($EI$5*EE200)+($EB$5*DX200)+($DU$5*DQ200)+($DN$5*DJ200)+($DG$5*DC200)+($CZ$5*CV200)+($CS$5*CO200)+($CL$5*CH200)+($CE$5*CA200)+($BX$5*BT200)+($BQ$5*BM200)+($BJ$5*BF200)+($BC$5*AY200)+($AV$5*AR200)+($AO$5*AK200)+($AH$5*AD200)+($JT$5*JP200)+($KA$5*JW200)+($KO$5*KK200)+($PR$5*PN200)+($GM$5*GI200)+($HA$5*GW200)+($KV$5*KR200)+($KH$5*KD200)+($LC$5*KY200)+($MS$5*MO200)+($ML$5*MH200)+($ME$5*MA200)+($LX$5*LT200)+($LQ$5*LM200)+($LJ$5*LF200)+(MV200*$MZ$5)+(NC200*$NG$5)+(NJ200*$NN$5)+($OI$5*OE200)+($NU$5*NQ200)+($OB$5*NX200)+($PK$5*PG200)+($OP$5*OL200)+($OW$5*OS200)+($PD$5*OZ200)+(PU200*$PY$5)+(QB200*$QF$5)+(QI200*$QM$5)+(QP200*$QT$5)+(QW200*$RA$5)+(RD200*$RH$5)+(RK200*$RO$5)+(RR200*$RV$5)+(RY200*$SC$5)+(SF200*$SJ$5)+(SM200*$SQ$5)+(ST200*$SX$5)+(TA200*$TE$5))+(TH200*$TL$5)+(TO200*$TS$5))/$VM$5</f>
        <v/>
      </c>
      <c r="VN200" s="40" t="n"/>
      <c r="VO200" s="21">
        <f>IF($C200&gt;0,(($IK$5*II200)+($GT$5*GR200)+($JM$5*JK200)+($JF$5*JD200)+($IY$5*IW200)+($IR$5*IP200)+($ID$5*IB200)+($HW$5*HU200)+($HP$5*HN200)+($HI$5*HG200)+($GF$5*GD200)+($FY$5*FW200)+($FR$5*FP200)+($FK$5*FI200)+($FD$5*FB200)+($EW$5*EU200)+($EP$5*EN200)+($EI$5*EG200)+($EB$5*DZ200)+($DU$5*DS200)+($DN$5*DL200)+($DG$5*DE200)+($CZ$5*CX200)+($CS$5*CQ200)+($CL$5*CJ200)+($CE$5*CC200)+($BX$5*BV200)+($BQ$5*BO200)+($BJ$5*BH200)+($BC$5*BA200)+($AV$5*AT200)+($AO$5*AM200)+($AH$5*AF200)+($KO$5*KM200)+($KH$5*KF200)+($KA$5*JY200)+($JT$5*JR200)+($PR$5*PP200)+($GM$5*GK200)+($HA$5*GY200)+($KV$5*KT200)+($LC$5*LA200)+($MS$5*MQ200)+($ML$5*MJ200)+($ME$5*MC200)+($LX$5*LV200)+($LQ$5*LO200)+($LJ$5*LH200)+(MX200*$MZ$5)+(NE200*$NG$5)+(NL200*$NN$5)+($OI$5*OG200)+($NU$5*NS200)+($OB$5*NZ200)+($PD$5*PB200)+($OW$5*OU200)+($OP$5*ON200)+($PK$5*PI200)+($PY$5*PW200)+($QF$5*QD200)+($QM$5*QK200)+($QT$5*QR200)+($RA$5*QY200)+($RH$5*RF200)+($RO$5*RM200)+(RT200*$RV$5)+(SA200*$SC$5)+(SH200*$SJ$5)+(SO200*$SQ$5)+(SV200*$SX$5)+(TC200*$TE$5)+(TJ200*$TL$5)+(TQ200*$TS$5))/$VM$5,0)</f>
        <v/>
      </c>
      <c r="VP200" s="14" t="n"/>
      <c r="VQ200" s="21">
        <f>IF($C200&gt;0,(($IK$5*IK200)+($GT$5*GT200)+($JM$5*JM200)+($JF$5*JF200)+($IY$5*IY200)+($IR$5*IR200)+($ID$5*ID200)+($HW$5*HW200)+($HP$5*HP200)+($HI$5*HI200)+($GF$5*GF200)+($FY$5*FY200)+($FR$5*FR200)+($FK$5*FK200)+($FD$5*FD200)+($EW$5*EW200)+($EP$5*EP200)+($EI$5*EI200)+($EB$5*EB200)+($DU$5*DU200)+($DN$5*DN200)+($DG$5*DG200)+($CZ$5*CZ200)+($CS$5*CS200)+($CL$5*CL200)+($CE$5*CE200)+($BX$5*BX200)+($BQ$5*BQ200)+($BJ$5*BJ200)+($BC$5*BC200)+($AV$5*AV200)+($AO$5*AO200)+($AH$5*AH200)+($KO$5*KO200)+($PR$5*PR200)+($GM$5*GM200)+($HA$5*HA200)+($KH$5*KH200)+($KA$5*KA200)+($JT$5*JT200)+($KV$5*KV200)+($LC$5*LC200)+($MS$5*MS200)+($ML$5*ML200)+($ME$5*ME200)+($LX$5*LX200)+($LQ$5*LQ200)+($LJ$5*LJ200)+($OI$5*OI200)+($NU$5*NU200)+($NN$5*NN200)+($NG$5*NG200)+($MZ$5*MZ200)+(OB200*$OB$5)+($PD$5*PD200)+($OW$5*OW200)+($OP$5*OP200)+($PK$5*PK200)+(PY200*$PY$5)+(QF200*$QF$5)+(QM200*$QM$5)+(QT200*$QT$5)+(RA200*$RA$5)+(RH200*$RH$5)+(RO200*$RO$5)+(RV200*$RV$5)+(SC200*$SC$5)+(SJ200*$SJ$5)+(SQ200*$SQ$5)+(SX200*$SX$5)+(TE200*$TE$5)+(TL200*$TL$5)+(TS200*$TS$5))/$VM$5,0)</f>
        <v/>
      </c>
    </row>
    <row r="201" ht="16" customHeight="1" s="545">
      <c r="A201" s="127" t="n">
        <v>45937</v>
      </c>
      <c r="B201" s="4">
        <f>A201</f>
        <v/>
      </c>
      <c r="C201" s="13" t="n">
        <v>46602.98</v>
      </c>
      <c r="D201" s="138">
        <f>IF(C201&gt;0,C201-C200,0)</f>
        <v/>
      </c>
      <c r="E201" s="68">
        <f>IF(C201&gt;0,D201/C200,0)</f>
        <v/>
      </c>
      <c r="F201" s="15">
        <f>IF(C201&gt;0,(C201-C$10)/C$10,0)</f>
        <v/>
      </c>
      <c r="G201" s="13" t="n">
        <v>6714.59</v>
      </c>
      <c r="H201" s="138">
        <f>IF(G201&gt;0,G201-G200,0)</f>
        <v/>
      </c>
      <c r="I201" s="68">
        <f>IF(G201&gt;0,H201/G200,0)</f>
        <v/>
      </c>
      <c r="J201" s="15">
        <f>IF(G201&gt;0,(G201-G$10)/G$10,0)</f>
        <v/>
      </c>
      <c r="K201" s="13" t="n">
        <v>22788.36</v>
      </c>
      <c r="L201" s="138">
        <f>IF(K201&gt;0,K201-K200,0)</f>
        <v/>
      </c>
      <c r="M201" s="68">
        <f>IF(K201&gt;0,L201/K200,0)</f>
        <v/>
      </c>
      <c r="N201" s="15">
        <f>IF(K201&gt;0,(K201-K$10)/K$10,0)</f>
        <v/>
      </c>
      <c r="O201" s="13" t="n">
        <v>2458.42</v>
      </c>
      <c r="P201" s="138">
        <f>IF(O201&gt;0,O201-O200,0)</f>
        <v/>
      </c>
      <c r="Q201" s="68">
        <f>IF(O201&gt;0,P201/O200,0)</f>
        <v/>
      </c>
      <c r="R201" s="15">
        <f>IF(O201&gt;0,(O201-O$10)/O$10,0)</f>
        <v/>
      </c>
      <c r="S201" s="18">
        <f>IF(O201&gt;0,(((O201*0.7)*Q201)+((K201*0.9)*M201)+((G201*0.65)*I201)+((C201*0.6)*E201))/(O201+K201+G201+C201),0)</f>
        <v/>
      </c>
      <c r="T201" s="121">
        <f>IF(O201&gt;0,(S201*200)+T200,0)</f>
        <v/>
      </c>
      <c r="U201" s="121">
        <f>T201</f>
        <v/>
      </c>
      <c r="V201" s="134">
        <f>IF(T201&gt;0,(T201-T200)/T200,0)</f>
        <v/>
      </c>
      <c r="W201" s="21">
        <f>IF(T201&gt;0,(T201-T$11)/T$11,0)</f>
        <v/>
      </c>
      <c r="X201" s="18">
        <f>IF(T201&gt;0,((Q201+M201+I201+E201)/4),0)</f>
        <v/>
      </c>
      <c r="Y201" s="353" t="n">
        <v>30107.59</v>
      </c>
      <c r="Z201" s="15" t="n">
        <v>2e-06</v>
      </c>
      <c r="AA201" s="21">
        <f>Z201-$V201</f>
        <v/>
      </c>
      <c r="AC201" s="13" t="n">
        <v>257.76</v>
      </c>
      <c r="AD201" s="68">
        <f>IF(AC201&gt;0,((AC201-AC200)/AC200),0)</f>
        <v/>
      </c>
      <c r="AE201" s="68">
        <f>IF(AC201&gt;0,AD201-$V201,0)</f>
        <v/>
      </c>
      <c r="AF201" s="68">
        <f>IF(AC201&gt;0,(AC201-AF$10)/AF$10,0)</f>
        <v/>
      </c>
      <c r="AG201" s="68" t="n"/>
      <c r="AH201" s="15">
        <f>IF(AC201&gt;0,(AC201-AC$10)/AC$10,0)</f>
        <v/>
      </c>
      <c r="AJ201" s="13" t="n">
        <v>24.73</v>
      </c>
      <c r="AK201" s="68">
        <f>IF(AJ201&gt;0,((AJ201-AJ200)/AJ200),0)</f>
        <v/>
      </c>
      <c r="AL201" s="68">
        <f>IF(AJ201&gt;0,AK201-$V201,0)</f>
        <v/>
      </c>
      <c r="AM201" s="68">
        <f>IF(AJ201&gt;0,(AJ201-AM$10)/AM$10,0)</f>
        <v/>
      </c>
      <c r="AN201" s="68" t="n"/>
      <c r="AO201" s="15">
        <f>IF(AJ201&gt;0,(AJ201-AJ$10)/AJ$10,0)</f>
        <v/>
      </c>
      <c r="AQ201" s="13" t="n">
        <v>24</v>
      </c>
      <c r="AR201" s="68">
        <f>IF(AQ201&gt;0,((AQ201-AQ200)/AQ200),0)</f>
        <v/>
      </c>
      <c r="AS201" s="68">
        <f>IF(AQ201&gt;0,AR201-$V201,0)</f>
        <v/>
      </c>
      <c r="AT201" s="68">
        <f>IF(AQ201&gt;0,(AQ201-AT$10)/AT$10,0)</f>
        <v/>
      </c>
      <c r="AU201" s="68" t="n"/>
      <c r="AV201" s="15">
        <f>IF(AQ201&gt;0,(AQ201-AQ$10)/AQ$10,0)</f>
        <v/>
      </c>
      <c r="AX201" s="13" t="n">
        <v>233.25</v>
      </c>
      <c r="AY201" s="68">
        <f>IF(AX201&gt;0,((AX201-AX200)/AX200),0)</f>
        <v/>
      </c>
      <c r="AZ201" s="68">
        <f>IF(AX201&gt;0,AY201-$V201,0)</f>
        <v/>
      </c>
      <c r="BA201" s="68">
        <f>IF(AX201&gt;0,(AX201-BA$10)/BA$10,0)</f>
        <v/>
      </c>
      <c r="BB201" s="68" t="n"/>
      <c r="BC201" s="15">
        <f>IF(AX201&gt;0,(AX201-AX$10)/AX$10,0)</f>
        <v/>
      </c>
      <c r="BE201" s="13" t="n">
        <v>83.59999999999999</v>
      </c>
      <c r="BF201" s="68">
        <f>IF(BE201&gt;0,((BE201-BE200)/BE200),0)</f>
        <v/>
      </c>
      <c r="BG201" s="68">
        <f>IF(BE201&gt;0,BF201-$V201,0)</f>
        <v/>
      </c>
      <c r="BH201" s="68" t="n"/>
      <c r="BI201" s="68" t="n"/>
      <c r="BJ201" s="15">
        <f>IF(BE201&gt;0,(BE201-BE$10)/BE$10,0)</f>
        <v/>
      </c>
      <c r="BL201" s="13" t="n">
        <v>77.5</v>
      </c>
      <c r="BM201" s="68">
        <f>IF(BL201&gt;0,((BL201-BL200)/BL200),0)</f>
        <v/>
      </c>
      <c r="BN201" s="68">
        <f>IF(BL201&gt;0,BM201-$V201,0)</f>
        <v/>
      </c>
      <c r="BO201" s="68">
        <f>IF(BL201&gt;0,(BL201-BO$10)/BO$10,0)</f>
        <v/>
      </c>
      <c r="BP201" s="68" t="n"/>
      <c r="BQ201" s="15">
        <f>IF(BL201&gt;0,(BL201-BL$10)/BL$10,0)</f>
        <v/>
      </c>
      <c r="BS201" s="13" t="n">
        <v>45.31</v>
      </c>
      <c r="BT201" s="68">
        <f>IF(BS201&gt;0,((BS201-BS200)/BS200),0)</f>
        <v/>
      </c>
      <c r="BU201" s="68">
        <f>IF(BS201&gt;0,BT201-$V201,0)</f>
        <v/>
      </c>
      <c r="BV201" s="68">
        <f>IF(BS201&gt;0,(BS201-BV$10)/BV$10,0)</f>
        <v/>
      </c>
      <c r="BW201" s="68" t="n"/>
      <c r="BX201" s="15">
        <f>IF(BS201&gt;0,(BS201-BS$10)/BS$10,0)</f>
        <v/>
      </c>
      <c r="BZ201" s="13" t="n"/>
      <c r="CA201" s="68">
        <f>IF(BZ201&gt;0,((BZ201-BZ200)/BZ200),0)</f>
        <v/>
      </c>
      <c r="CB201" s="68">
        <f>IF(BZ201&gt;0,CA201-$V201,0)</f>
        <v/>
      </c>
      <c r="CC201" s="68">
        <f>IF(BZ201&gt;0,(BZ201-CC$10)/CC$10,0)</f>
        <v/>
      </c>
      <c r="CD201" s="68" t="n"/>
      <c r="CE201" s="15">
        <f>IF(BZ201&gt;0,(BZ201-BZ$10)/BZ$10,0)</f>
        <v/>
      </c>
      <c r="CG201" s="13" t="n">
        <v>30.44</v>
      </c>
      <c r="CH201" s="68">
        <f>IF(CG201&gt;0,((CG201-CG200)/CG200),0)</f>
        <v/>
      </c>
      <c r="CI201" s="68">
        <f>IF(CG201&gt;0,CH201-$V201,0)</f>
        <v/>
      </c>
      <c r="CJ201" s="68">
        <f>IF(CG201&gt;0,(CG201-CJ$10)/CJ$10,0)</f>
        <v/>
      </c>
      <c r="CK201" s="68" t="n"/>
      <c r="CL201" s="15">
        <f>IF(CG201&gt;0,(CG201-CG$10)/CG$10,0)</f>
        <v/>
      </c>
      <c r="CN201" s="13" t="n">
        <v>34.69</v>
      </c>
      <c r="CO201" s="68">
        <f>IF(CN201&gt;0,((CN201-CN200)/CN200),0)</f>
        <v/>
      </c>
      <c r="CP201" s="68">
        <f>IF(CN201&gt;0,CO201-$V201,0)</f>
        <v/>
      </c>
      <c r="CQ201" s="68">
        <f>IF(CN201&gt;0,(CN201-CQ$10)/CQ$10,0)</f>
        <v/>
      </c>
      <c r="CR201" s="68" t="n"/>
      <c r="CS201" s="15">
        <f>IF(CN201&gt;0,(CN201-CN$10)/CN$10,0)</f>
        <v/>
      </c>
      <c r="CU201" s="13" t="n">
        <v>40.12</v>
      </c>
      <c r="CV201" s="68">
        <f>IF(CU201&gt;0,((CU201-CU200)/CU200),0)</f>
        <v/>
      </c>
      <c r="CW201" s="68">
        <f>IF(CU201&gt;0,CV201-$V201,0)</f>
        <v/>
      </c>
      <c r="CX201" s="68">
        <f>IF(CU201&gt;0,(CU201-CX$10)/CX$10,0)</f>
        <v/>
      </c>
      <c r="CY201" s="68" t="n"/>
      <c r="CZ201" s="15">
        <f>IF(CU201&gt;0,(CU201-CU$10)/CU$10,0)</f>
        <v/>
      </c>
      <c r="DB201" s="13" t="n">
        <v>20.27</v>
      </c>
      <c r="DC201" s="68">
        <f>IF(DB201&gt;0,((DB201-DB200)/DB200),0)</f>
        <v/>
      </c>
      <c r="DD201" s="68">
        <f>IF(DB201&gt;0,DC201-$V201,0)</f>
        <v/>
      </c>
      <c r="DE201" s="68">
        <f>IF(DB201&gt;0,(DB201-DE$10)/DE$10,0)</f>
        <v/>
      </c>
      <c r="DF201" s="68" t="n"/>
      <c r="DG201" s="15">
        <f>IF(DB201&gt;0,(DB201-DB$10)/DB$10,0)</f>
        <v/>
      </c>
      <c r="DI201" s="13" t="n">
        <v>52.12</v>
      </c>
      <c r="DJ201" s="68">
        <f>IF(DI201&gt;0,((DI201-DI200)/DI200),0)</f>
        <v/>
      </c>
      <c r="DK201" s="68">
        <f>IF(DI201&gt;0,DJ201-$V201,0)</f>
        <v/>
      </c>
      <c r="DL201" s="68">
        <f>IF(DI201&gt;0,(DI201-DL$10)/DL$10,0)</f>
        <v/>
      </c>
      <c r="DM201" s="68" t="n"/>
      <c r="DN201" s="15">
        <f>IF(DI201&gt;0,(DI201-DI$10)/DI$10,0)</f>
        <v/>
      </c>
      <c r="DP201" s="13" t="n">
        <v>48.97</v>
      </c>
      <c r="DQ201" s="68">
        <f>IF(DP201&gt;0,((DP201-DP200)/DP200),0)</f>
        <v/>
      </c>
      <c r="DR201" s="68">
        <f>IF(DP201&gt;0,DQ201-$V201,0)</f>
        <v/>
      </c>
      <c r="DS201" s="68" t="n"/>
      <c r="DT201" s="68" t="n"/>
      <c r="DU201" s="15">
        <f>IF(DP201&gt;0,(DP201-DP$10)/DP$10,0)</f>
        <v/>
      </c>
      <c r="DV201" s="18" t="n"/>
      <c r="DW201" s="13" t="n">
        <v>42.9</v>
      </c>
      <c r="DX201" s="68">
        <f>IF(DW201&gt;0,((DW201-DW200)/DW200),0)</f>
        <v/>
      </c>
      <c r="DY201" s="68">
        <f>IF(DW201&gt;0,DX201-$V201,0)</f>
        <v/>
      </c>
      <c r="DZ201" s="68">
        <f>IF(DW201&gt;0,(DW201-DZ$10)/DZ$10,0)</f>
        <v/>
      </c>
      <c r="EA201" s="68" t="n"/>
      <c r="EB201" s="15">
        <f>IF(DW201&gt;0,(DW201-DW$10)/DW$10,0)</f>
        <v/>
      </c>
      <c r="ED201" s="13" t="n">
        <v>43.88</v>
      </c>
      <c r="EE201" s="68">
        <f>IF(ED201&gt;0,((ED201-ED200)/ED200),0)</f>
        <v/>
      </c>
      <c r="EF201" s="68">
        <f>IF(ED201&gt;0,EE201-$V201,0)</f>
        <v/>
      </c>
      <c r="EG201" s="68">
        <f>IF(ED201&gt;0,(ED201-EG$10)/EG$10,0)</f>
        <v/>
      </c>
      <c r="EH201" s="68" t="n"/>
      <c r="EI201" s="15">
        <f>IF(ED201&gt;0,(ED201-ED$10)/ED$10,0)</f>
        <v/>
      </c>
      <c r="EK201" s="13" t="n">
        <v>141.59</v>
      </c>
      <c r="EL201" s="68">
        <f>IF(EK201&gt;0,((EK201-EK200)/EK200),0)</f>
        <v/>
      </c>
      <c r="EM201" s="68">
        <f>IF(EK201&gt;0,EL201-$V201,0)</f>
        <v/>
      </c>
      <c r="EN201" s="68">
        <f>IF(EK201&gt;0,(EK201-EN$10)/EN$10,0)</f>
        <v/>
      </c>
      <c r="EO201" s="68" t="n"/>
      <c r="EP201" s="15">
        <f>IF(EK201&gt;0,(EK201-EK$10)/EK$10,0)</f>
        <v/>
      </c>
      <c r="ER201" s="13" t="n">
        <v>39.74</v>
      </c>
      <c r="ES201" s="68">
        <f>IF(ER201&gt;0,((ER201-ER200)/ER200),0)</f>
        <v/>
      </c>
      <c r="ET201" s="68">
        <f>IF(ER201&gt;0,ES201-$V201,0)</f>
        <v/>
      </c>
      <c r="EU201" s="68">
        <f>IF(ER201&gt;0,(ER201-EU$10)/EU$10,0)</f>
        <v/>
      </c>
      <c r="EV201" s="68" t="n"/>
      <c r="EW201" s="15">
        <f>IF(ER201&gt;0,(ER201-ER$10)/ER$10,0)</f>
        <v/>
      </c>
      <c r="EY201" s="13" t="n">
        <v>53.55</v>
      </c>
      <c r="EZ201" s="68">
        <f>IF(EY201&gt;0,((EY201-EY200)/EY200),0)</f>
        <v/>
      </c>
      <c r="FA201" s="68">
        <f>IF(EY201&gt;0,EZ201-$V201,0)</f>
        <v/>
      </c>
      <c r="FB201" s="68" t="n"/>
      <c r="FC201" s="68" t="n"/>
      <c r="FD201" s="15">
        <f>IF(EY201&gt;0,(EY201-EY$10)/EY$10,0)</f>
        <v/>
      </c>
      <c r="FF201" s="13" t="n">
        <v>61.95</v>
      </c>
      <c r="FG201" s="68">
        <f>IF(FF201&gt;0,((FF201-FF200)/FF200),0)</f>
        <v/>
      </c>
      <c r="FH201" s="68">
        <f>IF(FF201&gt;0,FG201-$V201,0)</f>
        <v/>
      </c>
      <c r="FI201" s="68">
        <f>IF(FF201&gt;0,(FF201-FI$10)/FI$10,0)</f>
        <v/>
      </c>
      <c r="FJ201" s="68" t="n"/>
      <c r="FK201" s="15">
        <f>IF(FF201&gt;0,(FF201-FF$10)/FF$10,0)</f>
        <v/>
      </c>
      <c r="FM201" s="13" t="n">
        <v>193.62</v>
      </c>
      <c r="FN201" s="68">
        <f>IF(FM201&gt;0,((FM201-FM200)/FM200),0)</f>
        <v/>
      </c>
      <c r="FO201" s="68">
        <f>IF(FM201&gt;0,FN201-$V201,0)</f>
        <v/>
      </c>
      <c r="FP201" s="68">
        <f>IF(FM201&gt;0,(FM201-FP$10)/FP$10,0)</f>
        <v/>
      </c>
      <c r="FQ201" s="68" t="n"/>
      <c r="FR201" s="15">
        <f>IF(FM201&gt;0,(FM201-FM$10)/FM$10,0)</f>
        <v/>
      </c>
      <c r="FT201" s="13" t="n">
        <v>95.55</v>
      </c>
      <c r="FU201" s="68">
        <f>IF(FT201&gt;0,((FT201-FT200)/FT200),0)</f>
        <v/>
      </c>
      <c r="FV201" s="68">
        <f>IF(FT201&gt;0,FU201-$V201,0)</f>
        <v/>
      </c>
      <c r="FW201" s="68">
        <f>IF(FT201&gt;0,(FT201-FW$10)/FW$10,0)</f>
        <v/>
      </c>
      <c r="FX201" s="68" t="n"/>
      <c r="FY201" s="15">
        <f>IF(FT201&gt;0,(FT201-FT$10)/FT$10,0)</f>
        <v/>
      </c>
      <c r="GA201" s="13" t="n">
        <v>18.34</v>
      </c>
      <c r="GB201" s="68">
        <f>IF(GA201&gt;0,((GA201-GA200)/GA200),0)</f>
        <v/>
      </c>
      <c r="GC201" s="68">
        <f>IF(GA201&gt;0,GB201-$V201,0)</f>
        <v/>
      </c>
      <c r="GD201" s="68" t="n"/>
      <c r="GE201" s="68" t="n"/>
      <c r="GF201" s="15">
        <f>IF(GA201&gt;0,(GA201-GA$10)/GA$10,0)</f>
        <v/>
      </c>
      <c r="GG201" s="18" t="n"/>
      <c r="GH201" s="13" t="n">
        <v>23.06</v>
      </c>
      <c r="GI201" s="68">
        <f>IF(GH201&gt;0,((GH201-GH200)/GH200),0)</f>
        <v/>
      </c>
      <c r="GJ201" s="68">
        <f>IF(GH201&gt;0,GI201-$V201,0)</f>
        <v/>
      </c>
      <c r="GK201" s="68">
        <f>IF(GH201&gt;0,(GH201-GK$10)/GK$10,0)</f>
        <v/>
      </c>
      <c r="GL201" s="68" t="n"/>
      <c r="GM201" s="15">
        <f>IF(GH201&gt;0,(GH201-GH$10)/GH$10,0)</f>
        <v/>
      </c>
      <c r="GO201" s="13" t="n">
        <v>28.13</v>
      </c>
      <c r="GP201" s="68">
        <f>IF(GO201&gt;0,((GO201-GO200)/GO200),0)</f>
        <v/>
      </c>
      <c r="GQ201" s="68">
        <f>IF(GO201&gt;0,GP201-$V201,0)</f>
        <v/>
      </c>
      <c r="GR201" s="68" t="n"/>
      <c r="GS201" s="68" t="n"/>
      <c r="GT201" s="15">
        <f>IF(GO201&gt;0,(GO201-GO$10)/GO$10,0)</f>
        <v/>
      </c>
      <c r="GV201" s="13" t="n">
        <v>17.36</v>
      </c>
      <c r="GW201" s="68">
        <f>IF(GV201&gt;0,((GV201-GV200)/GV200),0)</f>
        <v/>
      </c>
      <c r="GX201" s="68">
        <f>IF(GV201&gt;0,GW201-$V201,0)</f>
        <v/>
      </c>
      <c r="GY201" s="68">
        <f>IF(GV201&gt;0,(GV201-GY$10)/GY$10,0)</f>
        <v/>
      </c>
      <c r="GZ201" s="68" t="n"/>
      <c r="HA201" s="15">
        <f>IF(GV201&gt;0,(GV201-GV$10)/GV$10,0)</f>
        <v/>
      </c>
      <c r="HD201" s="13" t="n">
        <v>433.09</v>
      </c>
      <c r="HE201" s="68">
        <f>IF(HD201&gt;0,((HD201-HD200)/HD200),0)</f>
        <v/>
      </c>
      <c r="HF201" s="68">
        <f>IF(HD201&gt;0,HE201-$V201,0)</f>
        <v/>
      </c>
      <c r="HG201" s="68">
        <f>IF(HD201&gt;0,(HD201-HG$10)/HG$10,0)</f>
        <v/>
      </c>
      <c r="HH201" s="68" t="n"/>
      <c r="HI201" s="15">
        <f>IF(HD201&gt;0,(HD201-HD$10)/HD$10,0)</f>
        <v/>
      </c>
      <c r="HK201" s="13" t="n">
        <v>103.69</v>
      </c>
      <c r="HL201" s="68">
        <f>IF(HK201&gt;0,((HK201-HK200)/HK200),0)</f>
        <v/>
      </c>
      <c r="HM201" s="68">
        <f>IF(HK201&gt;0,HL201-$V201,0)</f>
        <v/>
      </c>
      <c r="HN201" s="68">
        <f>IF(HK201&gt;0,(HK201-HN$10)/HN$10,0)</f>
        <v/>
      </c>
      <c r="HO201" s="68" t="n"/>
      <c r="HP201" s="15">
        <f>IF(HK201&gt;0,(HK201-HK$10)/HK$10,0)</f>
        <v/>
      </c>
      <c r="HR201" s="13" t="n">
        <v>114.25</v>
      </c>
      <c r="HS201" s="68">
        <f>IF(HR201&gt;0,((HR201-HR200)/HR200),0)</f>
        <v/>
      </c>
      <c r="HT201" s="68">
        <f>IF(HR201&gt;0,HS201-$V201,0)</f>
        <v/>
      </c>
      <c r="HU201" s="68">
        <f>IF(HR201&gt;0,(HR201-HU$10)/HU$10,0)</f>
        <v/>
      </c>
      <c r="HV201" s="68" t="n"/>
      <c r="HW201" s="15">
        <f>IF(HR201&gt;0,(HR201-HR$10)/HR$10,0)</f>
        <v/>
      </c>
      <c r="HY201" s="13" t="n">
        <v>185.04</v>
      </c>
      <c r="HZ201" s="68">
        <f>IF(HY201&gt;0,((HY201-HY200)/HY200),0)</f>
        <v/>
      </c>
      <c r="IA201" s="68">
        <f>IF(HY201&gt;0,HZ201-$V201,0)</f>
        <v/>
      </c>
      <c r="IB201" s="68">
        <f>IF(HY201&gt;0,(HY201-IB$10)/IB$10,0)</f>
        <v/>
      </c>
      <c r="IC201" s="68" t="n"/>
      <c r="ID201" s="15">
        <f>IF(HY201&gt;0,(HY201-HY$10)/HY$10,0)</f>
        <v/>
      </c>
      <c r="IF201" s="13" t="n">
        <v>336.41</v>
      </c>
      <c r="IG201" s="68">
        <f>IF(IF201&gt;0,((IF201-IF200)/IF200),0)</f>
        <v/>
      </c>
      <c r="IH201" s="68">
        <f>IF(IF201&gt;0,IG201-$V201,0)</f>
        <v/>
      </c>
      <c r="II201" s="68">
        <f>IF(IF201&gt;0,(IF201-II$10)/II$10,0)</f>
        <v/>
      </c>
      <c r="IJ201" s="68" t="n"/>
      <c r="IK201" s="15">
        <f>IF(IF201&gt;0,(IF201-IF$10)/IF$10,0)</f>
        <v/>
      </c>
      <c r="IM201" s="13" t="n">
        <v>285.17</v>
      </c>
      <c r="IN201" s="68">
        <f>IF(IM201&gt;0,((IM201-IM200)/IM200),0)</f>
        <v/>
      </c>
      <c r="IO201" s="68">
        <f>IF(IM201&gt;0,IN201-$V201,0)</f>
        <v/>
      </c>
      <c r="IP201" s="68">
        <f>IF(IM201&gt;0,(IM201-IP$10)/IP$10,0)</f>
        <v/>
      </c>
      <c r="IQ201" s="68" t="n"/>
      <c r="IR201" s="15">
        <f>IF(IM201&gt;0,(IM201-IM$10)/IM$10,0)</f>
        <v/>
      </c>
      <c r="IT201" s="13" t="n">
        <v>86.48999999999999</v>
      </c>
      <c r="IU201" s="68">
        <f>IF(IT201&gt;0,((IT201-IT200)/IT200),0)</f>
        <v/>
      </c>
      <c r="IV201" s="68">
        <f>IF(IT201&gt;0,IU201-$V201,0)</f>
        <v/>
      </c>
      <c r="IW201" s="68">
        <f>IF(IT201&gt;0,(IT201-IW$10)/IW$10,0)</f>
        <v/>
      </c>
      <c r="IX201" s="68" t="n"/>
      <c r="IY201" s="15">
        <f>IF(IT201&gt;0,(IT201-IT$10)/IT$10,0)</f>
        <v/>
      </c>
      <c r="JA201" s="13" t="n">
        <v>713.08</v>
      </c>
      <c r="JB201" s="68">
        <f>IF(JA201&gt;0,((JA201-JA200)/JA200),0)</f>
        <v/>
      </c>
      <c r="JC201" s="68">
        <f>IF(JA201&gt;0,JB201-$V201,0)</f>
        <v/>
      </c>
      <c r="JD201" s="68">
        <f>IF(JA201&gt;0,(JA201-JD$10)/JD$10,0)</f>
        <v/>
      </c>
      <c r="JE201" s="68" t="n"/>
      <c r="JF201" s="15">
        <f>IF(JA201&gt;0,(JA201-JA$10)/JA$10,0)</f>
        <v/>
      </c>
      <c r="JH201" s="13" t="n">
        <v>523.98</v>
      </c>
      <c r="JI201" s="68">
        <f>IF(JH201&gt;0,((JH201-JH200)/JH200),0)</f>
        <v/>
      </c>
      <c r="JJ201" s="68">
        <f>IF(JH201&gt;0,JI201-$V201,0)</f>
        <v/>
      </c>
      <c r="JK201" s="68">
        <f>IF(JH201&gt;0,(JH201-JK$10)/JK$10,0)</f>
        <v/>
      </c>
      <c r="JL201" s="68" t="n"/>
      <c r="JM201" s="15">
        <f>IF(JH201&gt;0,(JH201-JH$10)/JH$10,0)</f>
        <v/>
      </c>
      <c r="JO201" s="13" t="n">
        <v>38.23</v>
      </c>
      <c r="JP201" s="68">
        <f>IF(JO201&gt;0,((JO201-JO200)/JO200),0)</f>
        <v/>
      </c>
      <c r="JQ201" s="68">
        <f>IF(JO201&gt;0,JP201-$V201,0)</f>
        <v/>
      </c>
      <c r="JR201" s="68">
        <f>IF(JO201&gt;0,(JO201-JR$10)/JR$10,0)</f>
        <v/>
      </c>
      <c r="JS201" s="68" t="n"/>
      <c r="JT201" s="15">
        <f>IF(JO201&gt;0,(JO201-JO$10)/JO$10,0)</f>
        <v/>
      </c>
      <c r="JV201" s="13" t="n">
        <v>2.85</v>
      </c>
      <c r="JW201" s="68">
        <f>IF(JV201&gt;0,((JV201-JV200)/JV200),0)</f>
        <v/>
      </c>
      <c r="JX201" s="68">
        <f>IF(JV201&gt;0,JW201-$V201,0)</f>
        <v/>
      </c>
      <c r="JY201" s="68">
        <f>IF(JV201&gt;0,(JV201-JY$10)/JY$10,0)</f>
        <v/>
      </c>
      <c r="JZ201" s="68" t="n"/>
      <c r="KA201" s="15">
        <f>IF(JV201&gt;0,(JV201-JV$10)/JV$10,0)</f>
        <v/>
      </c>
      <c r="KC201" s="13" t="n">
        <v>25.08</v>
      </c>
      <c r="KD201" s="68">
        <f>IF(KC201&gt;0,((KC201-KC200)/KC200),0)</f>
        <v/>
      </c>
      <c r="KE201" s="68">
        <f>IF(KC201&gt;0,KD201-$V201,0)</f>
        <v/>
      </c>
      <c r="KF201" s="68">
        <f>IF(KC201&gt;0,(KC201-KF$10)/KF$10,0)</f>
        <v/>
      </c>
      <c r="KG201" s="68" t="n"/>
      <c r="KH201" s="15">
        <f>IF(KC201&gt;0,(KC201-KC$10)/KC$10,0)</f>
        <v/>
      </c>
      <c r="KI201" s="18" t="n"/>
      <c r="KJ201" s="13" t="n">
        <v>137.2</v>
      </c>
      <c r="KK201" s="68">
        <f>IF(KJ201&gt;0,((KJ201-KJ200)/KJ200),0)</f>
        <v/>
      </c>
      <c r="KL201" s="68">
        <f>IF(KJ201&gt;0,KK201-$V201,0)</f>
        <v/>
      </c>
      <c r="KM201" s="68">
        <f>IF(KJ201&gt;0,(KJ201-KM$10)/KM$10,0)</f>
        <v/>
      </c>
      <c r="KN201" s="68" t="n"/>
      <c r="KO201" s="15">
        <f>IF(KJ201&gt;0,(KJ201-KJ$10)/KJ$10,0)</f>
        <v/>
      </c>
      <c r="KQ201" s="13" t="n">
        <v>2.242</v>
      </c>
      <c r="KR201" s="68">
        <f>IF(KQ201&gt;0,((KQ201-KQ200)/KQ200),0)</f>
        <v/>
      </c>
      <c r="KS201" s="68">
        <f>IF(KQ201&gt;0,KR201-$V201,0)</f>
        <v/>
      </c>
      <c r="KT201" s="68">
        <f>IF(KQ201&gt;0,(KQ201-KT$10)/KT$10,0)</f>
        <v/>
      </c>
      <c r="KU201" s="68" t="n"/>
      <c r="KV201" s="15">
        <f>IF(KQ201&gt;0,(KQ201-KQ$10)/KQ$10,0)</f>
        <v/>
      </c>
      <c r="KW201" s="18" t="n"/>
      <c r="KX201" s="13" t="n">
        <v>68.42</v>
      </c>
      <c r="KY201" s="68">
        <f>IF(KX201&gt;0,((KX201-KX200)/KX200),0)</f>
        <v/>
      </c>
      <c r="KZ201" s="68">
        <f>IF(KX201&gt;0,KY201-$V201,0)</f>
        <v/>
      </c>
      <c r="LA201" s="68">
        <f>IF(KX201&gt;0,(KX201-LA$10)/LA$10,0)</f>
        <v/>
      </c>
      <c r="LB201" s="68" t="n"/>
      <c r="LC201" s="15">
        <f>IF(KX201&gt;0,(KX201-KX$10)/KX$10,0)</f>
        <v/>
      </c>
      <c r="LD201" s="18" t="n"/>
      <c r="LE201" s="13" t="n">
        <v>57.14</v>
      </c>
      <c r="LF201" s="68">
        <f>IF(LE201&gt;0,((LE201-LE200)/LE200),0)</f>
        <v/>
      </c>
      <c r="LG201" s="68">
        <f>IF(LE201&gt;0,LF201-$V201,0)</f>
        <v/>
      </c>
      <c r="LH201" s="68">
        <f>IF(LE201&gt;0,(LE201-LH$10)/LH$10,0)</f>
        <v/>
      </c>
      <c r="LI201" s="68" t="n"/>
      <c r="LJ201" s="15">
        <f>IF(LE201&gt;0,(LE201-LE$10)/LE$10,0)</f>
        <v/>
      </c>
      <c r="LL201" s="13" t="n">
        <v>166.31</v>
      </c>
      <c r="LM201" s="68">
        <f>IF(LL201&gt;0,((LL201-LL200)/LL200),0)</f>
        <v/>
      </c>
      <c r="LN201" s="68">
        <f>IF(LL201&gt;0,LM201-$V201,0)</f>
        <v/>
      </c>
      <c r="LO201" s="68">
        <f>IF(LL201&gt;0,(LL201-LO$10)/LO$10,0)</f>
        <v/>
      </c>
      <c r="LP201" s="68" t="n"/>
      <c r="LQ201" s="15">
        <f>IF(LL201&gt;0,(LL201-LL$10)/LL$10,0)</f>
        <v/>
      </c>
      <c r="LS201" s="13" t="n">
        <v>25.25</v>
      </c>
      <c r="LT201" s="68">
        <f>IF(LS201&gt;0,((LS201-LS200)/LS200),0)</f>
        <v/>
      </c>
      <c r="LU201" s="68">
        <f>IF(LS201&gt;0,LT201-$V201,0)</f>
        <v/>
      </c>
      <c r="LV201" s="68" t="n"/>
      <c r="LW201" s="68" t="n"/>
      <c r="LX201" s="15">
        <f>IF(LS201&gt;0,(LS201-LS$10)/LS$10,0)</f>
        <v/>
      </c>
      <c r="LZ201" s="13" t="n">
        <v>21.84</v>
      </c>
      <c r="MA201" s="68">
        <f>IF(LZ201&gt;0,((LZ201-LZ200)/LZ200),0)</f>
        <v/>
      </c>
      <c r="MB201" s="68">
        <f>IF(LZ201&gt;0,MA201-$V201,0)</f>
        <v/>
      </c>
      <c r="MC201" s="68">
        <f>IF(LZ201&gt;0,(LZ201-MC$10)/MC$10,0)</f>
        <v/>
      </c>
      <c r="MD201" s="68" t="n"/>
      <c r="ME201" s="15">
        <f>IF(LZ201&gt;0,(LZ201-LZ$10)/LZ$10,0)</f>
        <v/>
      </c>
      <c r="MG201" s="13" t="n">
        <v>134.16</v>
      </c>
      <c r="MH201" s="68">
        <f>IF(MG201&gt;0,((MG201-MG200)/MG200),0)</f>
        <v/>
      </c>
      <c r="MI201" s="68">
        <f>IF(MG201&gt;0,MH201-$V201,0)</f>
        <v/>
      </c>
      <c r="MJ201" s="68">
        <f>IF(MG201&gt;0,(MG201-MJ$10)/MJ$10,0)</f>
        <v/>
      </c>
      <c r="MK201" s="68" t="n"/>
      <c r="ML201" s="15">
        <f>IF(MG201&gt;0,(MG201-MG$10)/MG$10,0)</f>
        <v/>
      </c>
      <c r="MN201" s="13" t="n">
        <v>191.4</v>
      </c>
      <c r="MO201" s="68">
        <f>IF(MN201&gt;0,((MN201-MN200)/MN200),0)</f>
        <v/>
      </c>
      <c r="MP201" s="68">
        <f>IF(MN201&gt;0,MO201-$V201,0)</f>
        <v/>
      </c>
      <c r="MQ201" s="68">
        <f>IF(MN201&gt;0,(MN201-MQ$10)/MQ$10,0)</f>
        <v/>
      </c>
      <c r="MR201" s="68" t="n"/>
      <c r="MS201" s="15">
        <f>IF(MN201&gt;0,(MN201-MN$10)/MN$10,0)</f>
        <v/>
      </c>
      <c r="MU201" s="13" t="n">
        <v>23.6</v>
      </c>
      <c r="MV201" s="68">
        <f>IF(MU201&gt;0,((MU201-MU200)/MU200),0)</f>
        <v/>
      </c>
      <c r="MW201" s="68">
        <f>IF(MU201&gt;0,MV201-$V201,0)</f>
        <v/>
      </c>
      <c r="MX201" s="68">
        <f>IF(MU201&gt;0,(MU201-MX$10)/MX$10,0)</f>
        <v/>
      </c>
      <c r="MY201" s="68" t="n"/>
      <c r="MZ201" s="15">
        <f>IF(MU201&gt;0,(MU201-MU$10)/MU$10,0)</f>
        <v/>
      </c>
      <c r="NB201" s="13" t="n">
        <v>301.74</v>
      </c>
      <c r="NC201" s="68">
        <f>IF(NB201&gt;0,((NB201-NB200)/NB200),0)</f>
        <v/>
      </c>
      <c r="ND201" s="68">
        <f>IF(NB201&gt;0,NC201-$V201,0)</f>
        <v/>
      </c>
      <c r="NE201" s="68">
        <f>IF(NB201&gt;0,(NB201-NE$10)/NE$10,0)</f>
        <v/>
      </c>
      <c r="NF201" s="68" t="n"/>
      <c r="NG201" s="15">
        <f>IF(NB201&gt;0,(NB201-NB$10)/NB$10,0)</f>
        <v/>
      </c>
      <c r="NI201" s="13" t="n">
        <v>11.95</v>
      </c>
      <c r="NJ201" s="68">
        <f>IF(NI201&gt;0,((NI201-NI200)/NI200),0)</f>
        <v/>
      </c>
      <c r="NK201" s="68">
        <f>IF(NI201&gt;0,NJ201-$V201,0)</f>
        <v/>
      </c>
      <c r="NL201" s="68">
        <f>IF(NI201&gt;0,(NI201-NL$10)/NL$10,0)</f>
        <v/>
      </c>
      <c r="NM201" s="68" t="n"/>
      <c r="NN201" s="15">
        <f>IF(NI201&gt;0,(NI201-NI$10)/NI$10,0)</f>
        <v/>
      </c>
      <c r="NP201" s="13" t="n">
        <v>606.12</v>
      </c>
      <c r="NQ201" s="68">
        <f>IF(NP201&gt;0,((NP201-NP200)/NP200),0)</f>
        <v/>
      </c>
      <c r="NR201" s="68">
        <f>IF(NP201&gt;0,NQ201-$V201,0)</f>
        <v/>
      </c>
      <c r="NS201" s="68">
        <f>IF(NP201&gt;0,(NP201-NS$10)/NS$10,0)</f>
        <v/>
      </c>
      <c r="NT201" s="68" t="n"/>
      <c r="NU201" s="15">
        <f>IF(NP201&gt;0,(NP201-NP$10)/NP$10,0)</f>
        <v/>
      </c>
      <c r="NW201" s="13" t="n">
        <v>245.76</v>
      </c>
      <c r="NX201" s="68">
        <f>IF(NW201&gt;0,((NW201-NW200)/NW200),0)</f>
        <v/>
      </c>
      <c r="NY201" s="68">
        <f>IF(NW201&gt;0,NX201-$V201,0)</f>
        <v/>
      </c>
      <c r="NZ201" s="68">
        <f>IF(NW201&gt;0,(NW201-NZ$10)/NZ$10,0)</f>
        <v/>
      </c>
      <c r="OA201" s="68" t="n"/>
      <c r="OB201" s="15">
        <f>IF(NW201&gt;0,(NW201-NW$10)/NW$10,0)</f>
        <v/>
      </c>
      <c r="OD201" s="13" t="n">
        <v>4.16</v>
      </c>
      <c r="OE201" s="68">
        <f>IF(OD201&gt;0,((OD201-OD200)/OD200),0)</f>
        <v/>
      </c>
      <c r="OF201" s="68">
        <f>IF(OD201&gt;0,OE201-$V201,0)</f>
        <v/>
      </c>
      <c r="OG201" s="68">
        <f>IF(OD201&gt;0,(OD201-OG$10)/OG$10,0)</f>
        <v/>
      </c>
      <c r="OH201" s="68" t="n"/>
      <c r="OI201" s="15">
        <f>IF(OD201&gt;0,(OD201-OD$10)/OD$10,0)</f>
        <v/>
      </c>
      <c r="OK201" s="13" t="n">
        <v>370.07</v>
      </c>
      <c r="OL201" s="68">
        <f>IF(OK201&gt;0,((OK201-OK200)/OK200),0)</f>
        <v/>
      </c>
      <c r="OM201" s="68">
        <f>IF(OK201&gt;0,OL201-$V201,0)</f>
        <v/>
      </c>
      <c r="ON201" s="68">
        <f>IF(OK201&gt;0,(OK201-ON$10)/ON$10,0)</f>
        <v/>
      </c>
      <c r="OO201" s="68" t="n"/>
      <c r="OP201" s="15">
        <f>IF(OK201&gt;0,(OK201-OK$10)/OK$10,0)</f>
        <v/>
      </c>
      <c r="OR201" s="13" t="n">
        <v>9.279999999999999</v>
      </c>
      <c r="OS201" s="68">
        <f>IF(OR201&gt;0,((OR201-OR200)/OR200),0)</f>
        <v/>
      </c>
      <c r="OT201" s="68">
        <f>IF(OR201&gt;0,OS201-$V201,0)</f>
        <v/>
      </c>
      <c r="OU201" s="68">
        <f>IF(OR201&gt;0,(OR201-OU$10)/OU$10,0)</f>
        <v/>
      </c>
      <c r="OV201" s="68" t="n"/>
      <c r="OW201" s="15">
        <f>IF(OR201&gt;0,(OR201-OR$10)/OR$10,0)</f>
        <v/>
      </c>
      <c r="OY201" s="13" t="n">
        <v>169.27</v>
      </c>
      <c r="OZ201" s="68">
        <f>IF(OY201&gt;0,((OY201-OY200)/OY200),0)</f>
        <v/>
      </c>
      <c r="PA201" s="68">
        <f>IF(OY201&gt;0,OZ201-$V201,0)</f>
        <v/>
      </c>
      <c r="PB201" s="68">
        <f>IF(OY201&gt;0,(OY201-PB$10)/PB$10,0)</f>
        <v/>
      </c>
      <c r="PC201" s="68" t="n"/>
      <c r="PD201" s="15">
        <f>IF(OY201&gt;0,(OY201-OY$10)/OY$10,0)</f>
        <v/>
      </c>
      <c r="PE201" s="18" t="n"/>
      <c r="PF201" s="13" t="n">
        <v>301.43</v>
      </c>
      <c r="PG201" s="68">
        <f>IF(PF201&gt;0,((PF201-PF200)/PF200),0)</f>
        <v/>
      </c>
      <c r="PH201" s="68">
        <f>IF(PF201&gt;0,PG201-$V201,0)</f>
        <v/>
      </c>
      <c r="PI201" s="68">
        <f>IF(PF201&gt;0,(PF201-PI$10)/PI$10,0)</f>
        <v/>
      </c>
      <c r="PJ201" s="68" t="n"/>
      <c r="PK201" s="15">
        <f>IF(PF201&gt;0,(PF201-PF$10)/PF$10,0)</f>
        <v/>
      </c>
      <c r="PM201" s="13" t="n"/>
      <c r="PN201" s="68">
        <f>IF(PM201&gt;0,((PM201-PM200)/PM200),0)</f>
        <v/>
      </c>
      <c r="PO201" s="68">
        <f>PN201-$V201</f>
        <v/>
      </c>
      <c r="PP201" s="68">
        <f>IF(PM201&gt;0,(PM201-PP$10)/PP$10,0)</f>
        <v/>
      </c>
      <c r="PQ201" s="68" t="n"/>
      <c r="PR201" s="15">
        <f>IF(PM201&gt;0,(PM201-PM$10)/PM$10,0)</f>
        <v/>
      </c>
      <c r="PT201" s="13" t="n">
        <v>17.59</v>
      </c>
      <c r="PU201" s="68">
        <f>IF(PT201&gt;0,((PT201-PT200)/PT200),0)</f>
        <v/>
      </c>
      <c r="PV201" s="68">
        <f>IF(PT201&gt;0,PU201-$V201,0)</f>
        <v/>
      </c>
      <c r="PW201" s="68">
        <f>IF(PT201&gt;0,(PT201-PW$10)/PW$10,0)</f>
        <v/>
      </c>
      <c r="PX201" s="68" t="n"/>
      <c r="PY201" s="15">
        <f>IF(PT201&gt;0,(PT201-PT$10)/PT$10,0)</f>
        <v/>
      </c>
      <c r="QA201" s="13" t="n">
        <v>340.17</v>
      </c>
      <c r="QB201" s="68">
        <f>IF(QA201&gt;0,((QA201-QA200)/QA200),0)</f>
        <v/>
      </c>
      <c r="QC201" s="68">
        <f>IF(QA201&gt;0,QB201-$V201,0)</f>
        <v/>
      </c>
      <c r="QD201" s="68">
        <f>IF(QA201&gt;0,(QA201-QD$10)/QD$10,0)</f>
        <v/>
      </c>
      <c r="QE201" s="68" t="n"/>
      <c r="QF201" s="15">
        <f>IF(QA201&gt;0,(QA201-QA$10)/QA$10,0)</f>
        <v/>
      </c>
      <c r="QH201" s="13" t="n">
        <v>1.878</v>
      </c>
      <c r="QI201" s="68">
        <f>IF(QH201&gt;0,((QH201-QH200)/QH200),0)</f>
        <v/>
      </c>
      <c r="QJ201" s="68">
        <f>IF(QH201&gt;0,QI201-$V201,0)</f>
        <v/>
      </c>
      <c r="QK201" s="68">
        <f>IF(QH201&gt;0,(QH201-QK$10)/QK$10,0)</f>
        <v/>
      </c>
      <c r="QL201" s="68" t="n"/>
      <c r="QM201" s="15">
        <f>IF(QH201&gt;0,(QH201-QH$10)/QH$10,0)</f>
        <v/>
      </c>
      <c r="QO201" s="13" t="n">
        <v>28.27</v>
      </c>
      <c r="QP201" s="68">
        <f>IF(QO201&gt;0,((QO201-QO200)/QO200),0)</f>
        <v/>
      </c>
      <c r="QQ201" s="68">
        <f>IF(QO201&gt;0,QP201-$V201,0)</f>
        <v/>
      </c>
      <c r="QR201" s="68">
        <f>IF(QO201&gt;0,(QO201-QR$10)/QR$10,0)</f>
        <v/>
      </c>
      <c r="QS201" s="68" t="n"/>
      <c r="QT201" s="15">
        <f>IF(QO201&gt;0,(QO201-QO$10)/QO$10,0)</f>
        <v/>
      </c>
      <c r="QV201" s="13" t="n">
        <v>2.828</v>
      </c>
      <c r="QW201" s="68">
        <f>IF(QV201&gt;0,((QV201-QV200)/QV200),0)</f>
        <v/>
      </c>
      <c r="QX201" s="68">
        <f>IF(QV201&gt;0,QW201-$V201,0)</f>
        <v/>
      </c>
      <c r="QY201" s="68">
        <f>IF(QV201&gt;0,(QV201-QY$10)/QY$10,0)</f>
        <v/>
      </c>
      <c r="QZ201" s="68" t="n"/>
      <c r="RA201" s="15">
        <f>IF(QV201&gt;0,(QV201-QV$10)/QV$10,0)</f>
        <v/>
      </c>
      <c r="RC201" s="13" t="n">
        <v>58.01</v>
      </c>
      <c r="RD201" s="68">
        <f>IF(RC201&gt;0,((RC201-RC200)/RC200),0)</f>
        <v/>
      </c>
      <c r="RE201" s="68">
        <f>IF(RC201&gt;0,RD201-$V201,0)</f>
        <v/>
      </c>
      <c r="RF201" s="68">
        <f>IF(RC201&gt;0,(RC201-RF$10)/RF$10,0)</f>
        <v/>
      </c>
      <c r="RG201" s="68" t="n"/>
      <c r="RH201" s="15">
        <f>IF(RC201&gt;0,(RC201-RC$10)/RC$10,0)</f>
        <v/>
      </c>
      <c r="RJ201" s="13" t="n">
        <v>294.03</v>
      </c>
      <c r="RK201" s="68">
        <f>IF(RJ201&gt;0,((RJ201-RJ200)/RJ200),0)</f>
        <v/>
      </c>
      <c r="RL201" s="68">
        <f>RK201-$V201</f>
        <v/>
      </c>
      <c r="RM201" s="68">
        <f>IF(RJ201&gt;0,(RJ201-RM$10)/RM$10,0)</f>
        <v/>
      </c>
      <c r="RN201" s="68" t="n"/>
      <c r="RO201" s="15">
        <f>IF(RJ201&gt;0,(RJ201-RJ$10)/RJ$10,0)</f>
        <v/>
      </c>
      <c r="RQ201" s="13" t="n">
        <v>32.4</v>
      </c>
      <c r="RR201" s="68">
        <f>IF(RQ201&gt;0,((RQ201-RQ200)/RQ200),0)</f>
        <v/>
      </c>
      <c r="RS201" s="68">
        <f>RR201-$V201</f>
        <v/>
      </c>
      <c r="RT201" s="68">
        <f>IF(RQ201&gt;0,(RQ201-RT$10)/RT$10,0)</f>
        <v/>
      </c>
      <c r="RU201" s="68" t="n"/>
      <c r="RV201" s="15">
        <f>IF(RQ201&gt;0,(RQ201-RQ$10)/RQ$10,0)</f>
        <v/>
      </c>
      <c r="RX201" s="13" t="n">
        <v>182.17</v>
      </c>
      <c r="RY201" s="68">
        <f>IF(RX201&gt;0,((RX201-RX200)/RX200),0)</f>
        <v/>
      </c>
      <c r="RZ201" s="68">
        <f>RY201-$V201</f>
        <v/>
      </c>
      <c r="SA201" s="68">
        <f>IF(RX201&gt;0,(RX201-SA$10)/SA$10,0)</f>
        <v/>
      </c>
      <c r="SB201" s="68" t="n"/>
      <c r="SC201" s="15">
        <f>IF(RX201&gt;0,(RX201-RX$10)/RX$10,0)</f>
        <v/>
      </c>
      <c r="SE201" s="13" t="n">
        <v>43.91</v>
      </c>
      <c r="SF201" s="68">
        <f>IF(SE201&gt;0,((SE201-SE200)/SE200),0)</f>
        <v/>
      </c>
      <c r="SG201" s="68">
        <f>SF201-$V201</f>
        <v/>
      </c>
      <c r="SH201" s="68">
        <f>IF(SE201&gt;0,(SE201-SH$10)/SH$10,0)</f>
        <v/>
      </c>
      <c r="SI201" s="68" t="n"/>
      <c r="SJ201" s="15">
        <f>IF(SE201&gt;0,(SE201-SE$10)/SE$10,0)</f>
        <v/>
      </c>
      <c r="SL201" s="13" t="n">
        <v>3.89</v>
      </c>
      <c r="SM201" s="68">
        <f>IF(SL201&gt;0,((SL201-SL200)/SL200),0)</f>
        <v/>
      </c>
      <c r="SN201" s="68">
        <f>SM201-$V201</f>
        <v/>
      </c>
      <c r="SO201" s="68">
        <f>IF(SL201&gt;0,(SL201-SO$10)/SO$10,0)</f>
        <v/>
      </c>
      <c r="SP201" s="68" t="n"/>
      <c r="SQ201" s="15">
        <f>IF(SL201&gt;0,(SL201-SL$10)/SL$10,0)</f>
        <v/>
      </c>
      <c r="SS201" s="13" t="n">
        <v>35.72</v>
      </c>
      <c r="ST201" s="68">
        <f>IF(SS201&gt;0,((SS201-SS200)/SS200),0)</f>
        <v/>
      </c>
      <c r="SU201" s="68">
        <f>ST201-$V201</f>
        <v/>
      </c>
      <c r="SV201" s="68">
        <f>IF(SS201&gt;0,(SS201-SV$10)/SV$10,0)</f>
        <v/>
      </c>
      <c r="SW201" s="68" t="n"/>
      <c r="SX201" s="15">
        <f>IF(SS201&gt;0,(SS201-SS$10)/SS$10,0)</f>
        <v/>
      </c>
      <c r="SZ201" s="13" t="n">
        <v>73.77</v>
      </c>
      <c r="TA201" s="68">
        <f>IF(SZ201&gt;0,((SZ201-SZ200)/SZ200),0)</f>
        <v/>
      </c>
      <c r="TB201" s="68">
        <f>TA201-$V201</f>
        <v/>
      </c>
      <c r="TC201" s="68">
        <f>IF(SZ201&gt;0,(SZ201-TC$10)/TC$10,0)</f>
        <v/>
      </c>
      <c r="TD201" s="68" t="n"/>
      <c r="TE201" s="15">
        <f>IF(SZ201&gt;0,(SZ201-SZ$10)/SZ$10,0)</f>
        <v/>
      </c>
      <c r="TG201" s="587" t="n">
        <v>0.2828</v>
      </c>
      <c r="TH201" s="68">
        <f>IF(TG201&gt;0,((TG201-TG200)/TG200),0)</f>
        <v/>
      </c>
      <c r="TI201" s="68">
        <f>TH201-$V201</f>
        <v/>
      </c>
      <c r="TJ201" s="68">
        <f>IF(TG201&gt;0,(TG201-TJ$10)/TJ$10,0)</f>
        <v/>
      </c>
      <c r="TK201" s="68" t="n"/>
      <c r="TL201" s="15">
        <f>IF(TG201&gt;0,(TG201-TG$10)/TG$10,0)</f>
        <v/>
      </c>
      <c r="TN201" s="13" t="n">
        <v>84.36</v>
      </c>
      <c r="TO201" s="68">
        <f>IF(TN201&gt;0,((TN201-TN200)/TN200),0)</f>
        <v/>
      </c>
      <c r="TP201" s="68">
        <f>TO201-$V201</f>
        <v/>
      </c>
      <c r="TQ201" s="68">
        <f>IF(TN201&gt;0,(TN201-TQ$10)/TQ$10,0)</f>
        <v/>
      </c>
      <c r="TR201" s="68" t="n"/>
      <c r="TS201" s="15">
        <f>IF(TN201&gt;0,(TN201-TN$10)/TN$10,0)</f>
        <v/>
      </c>
      <c r="TU201" s="587" t="n">
        <v>4.47</v>
      </c>
      <c r="TV201" s="68">
        <f>IF(TU201&gt;0,((TU201-TU200)/TU200),0)</f>
        <v/>
      </c>
      <c r="TW201" s="68">
        <f>TV201-$V201</f>
        <v/>
      </c>
      <c r="TX201" s="68">
        <f>IF(TU201&gt;0,(TU201-TX$10)/TX$10,0)</f>
        <v/>
      </c>
      <c r="TY201" s="68" t="n"/>
      <c r="TZ201" s="15">
        <f>IF(TU201&gt;0,(TU201-TU$10)/TU$10,0)</f>
        <v/>
      </c>
      <c r="UB201" s="587" t="n"/>
      <c r="UC201" s="68">
        <f>IF(UB201&gt;0,((UB201-UB200)/UB200),0)</f>
        <v/>
      </c>
      <c r="UD201" s="68">
        <f>UC201-$V201</f>
        <v/>
      </c>
      <c r="UE201" s="68">
        <f>IF(UB201&gt;0,(UB201-UE$10)/UE$10,0)</f>
        <v/>
      </c>
      <c r="UF201" s="68" t="n"/>
      <c r="UG201" s="15">
        <f>IF(UB201&gt;0,(UB201-UB$10)/UB$10,0)</f>
        <v/>
      </c>
      <c r="UI201" s="587" t="n"/>
      <c r="UJ201" s="68">
        <f>IF(UI201&gt;0,((UI201-UI200)/UI200),0)</f>
        <v/>
      </c>
      <c r="UK201" s="68">
        <f>UJ201-$V201</f>
        <v/>
      </c>
      <c r="UL201" s="68">
        <f>IF(UI201&gt;0,(UI201-UL$10)/UL$10,0)</f>
        <v/>
      </c>
      <c r="UM201" s="68" t="n"/>
      <c r="UN201" s="15">
        <f>IF(UI201&gt;0,(UI201-UI$10)/UI$10,0)</f>
        <v/>
      </c>
      <c r="UP201" s="587" t="n"/>
      <c r="UQ201" s="68">
        <f>IF(UP201&gt;0,((UP201-UP200)/UP200),0)</f>
        <v/>
      </c>
      <c r="UR201" s="68">
        <f>UQ201-$V201</f>
        <v/>
      </c>
      <c r="US201" s="68">
        <f>IF(UP201&gt;0,(UP201-US$10)/US$10,0)</f>
        <v/>
      </c>
      <c r="UT201" s="68" t="n"/>
      <c r="UU201" s="15">
        <f>IF(UP201&gt;0,(UP201-UP$10)/UP$10,0)</f>
        <v/>
      </c>
      <c r="UW201" s="587" t="n"/>
      <c r="UX201" s="68">
        <f>IF(UW201&gt;0,((UW201-UW200)/UW200),0)</f>
        <v/>
      </c>
      <c r="UY201" s="68">
        <f>UX201-$V201</f>
        <v/>
      </c>
      <c r="UZ201" s="68">
        <f>IF(UW201&gt;0,(UW201-UZ$10)/UZ$10,0)</f>
        <v/>
      </c>
      <c r="VA201" s="68" t="n"/>
      <c r="VB201" s="15">
        <f>IF(UW201&gt;0,(UW201-UW$10)/UW$10,0)</f>
        <v/>
      </c>
      <c r="VD201" s="587" t="n"/>
      <c r="VE201" s="68">
        <f>IF(VD201&gt;0,((VD201-VD200)/VD200),0)</f>
        <v/>
      </c>
      <c r="VF201" s="68">
        <f>VE201-$V201</f>
        <v/>
      </c>
      <c r="VG201" s="68">
        <f>IF(VD201&gt;0,(VD201-VG$10)/VG$10,0)</f>
        <v/>
      </c>
      <c r="VH201" s="68" t="n"/>
      <c r="VI201" s="15">
        <f>IF(VD201&gt;0,(VD201-VD$10)/VD$10,0)</f>
        <v/>
      </c>
      <c r="VM201" s="21">
        <f>IF($C201&gt;0,(($IK$5*IG201)+($GT$5*GP201)+($JM$5*JI201)+($JF$5*JB201)+($IY$5*IU201)+($IR$5*IN201)+($ID$5*HZ201)+($HW$5*HS201)+($HP$5*HL201)+($HI$5*HE201)+($GF$5*GB201)+($FY$5*FU201)+($FR$5*FN201)+($FK$5*FG201)+($FD$5*EZ201)+($EW$5*ES201)+($EP$5*EL201)+($EI$5*EE201)+($EB$5*DX201)+($DU$5*DQ201)+($DN$5*DJ201)+($DG$5*DC201)+($CZ$5*CV201)+($CS$5*CO201)+($CL$5*CH201)+($CE$5*CA201)+($BX$5*BT201)+($BQ$5*BM201)+($BJ$5*BF201)+($BC$5*AY201)+($AV$5*AR201)+($AO$5*AK201)+($AH$5*AD201)+($JT$5*JP201)+($KA$5*JW201)+($KO$5*KK201)+($PR$5*PN201)+($GM$5*GI201)+($HA$5*GW201)+($KV$5*KR201)+($KH$5*KD201)+($LC$5*KY201)+($MS$5*MO201)+($ML$5*MH201)+($ME$5*MA201)+($LX$5*LT201)+($LQ$5*LM201)+($LJ$5*LF201)+(MV201*$MZ$5)+(NC201*$NG$5)+(NJ201*$NN$5)+($OI$5*OE201)+($NU$5*NQ201)+($OB$5*NX201)+($PK$5*PG201)+($OP$5*OL201)+($OW$5*OS201)+($PD$5*OZ201)+(PU201*$PY$5)+(QB201*$QF$5)+(QI201*$QM$5)+(QP201*$QT$5)+(QW201*$RA$5)+(RD201*$RH$5)+(RK201*$RO$5)+(RR201*$RV$5)+(RY201*$SC$5)+(SF201*$SJ$5)+(SM201*$SQ$5)+(ST201*$SX$5)+(TA201*$TE$5))+(TH201*$TL$5)+(TO201*$TS$5))/$VM$5</f>
        <v/>
      </c>
      <c r="VN201" s="40" t="n"/>
      <c r="VO201" s="21">
        <f>IF($C201&gt;0,(($IK$5*II201)+($GT$5*GR201)+($JM$5*JK201)+($JF$5*JD201)+($IY$5*IW201)+($IR$5*IP201)+($ID$5*IB201)+($HW$5*HU201)+($HP$5*HN201)+($HI$5*HG201)+($GF$5*GD201)+($FY$5*FW201)+($FR$5*FP201)+($FK$5*FI201)+($FD$5*FB201)+($EW$5*EU201)+($EP$5*EN201)+($EI$5*EG201)+($EB$5*DZ201)+($DU$5*DS201)+($DN$5*DL201)+($DG$5*DE201)+($CZ$5*CX201)+($CS$5*CQ201)+($CL$5*CJ201)+($CE$5*CC201)+($BX$5*BV201)+($BQ$5*BO201)+($BJ$5*BH201)+($BC$5*BA201)+($AV$5*AT201)+($AO$5*AM201)+($AH$5*AF201)+($KO$5*KM201)+($KH$5*KF201)+($KA$5*JY201)+($JT$5*JR201)+($PR$5*PP201)+($GM$5*GK201)+($HA$5*GY201)+($KV$5*KT201)+($LC$5*LA201)+($MS$5*MQ201)+($ML$5*MJ201)+($ME$5*MC201)+($LX$5*LV201)+($LQ$5*LO201)+($LJ$5*LH201)+(MX201*$MZ$5)+(NE201*$NG$5)+(NL201*$NN$5)+($OI$5*OG201)+($NU$5*NS201)+($OB$5*NZ201)+($PD$5*PB201)+($OW$5*OU201)+($OP$5*ON201)+($PK$5*PI201)+($PY$5*PW201)+($QF$5*QD201)+($QM$5*QK201)+($QT$5*QR201)+($RA$5*QY201)+($RH$5*RF201)+($RO$5*RM201)+(RT201*$RV$5)+(SA201*$SC$5)+(SH201*$SJ$5)+(SO201*$SQ$5)+(SV201*$SX$5)+(TC201*$TE$5)+(TJ201*$TL$5)+(TQ201*$TS$5))/$VM$5,0)</f>
        <v/>
      </c>
      <c r="VP201" s="14" t="n"/>
      <c r="VQ201" s="21">
        <f>IF($C201&gt;0,(($IK$5*IK201)+($GT$5*GT201)+($JM$5*JM201)+($JF$5*JF201)+($IY$5*IY201)+($IR$5*IR201)+($ID$5*ID201)+($HW$5*HW201)+($HP$5*HP201)+($HI$5*HI201)+($GF$5*GF201)+($FY$5*FY201)+($FR$5*FR201)+($FK$5*FK201)+($FD$5*FD201)+($EW$5*EW201)+($EP$5*EP201)+($EI$5*EI201)+($EB$5*EB201)+($DU$5*DU201)+($DN$5*DN201)+($DG$5*DG201)+($CZ$5*CZ201)+($CS$5*CS201)+($CL$5*CL201)+($CE$5*CE201)+($BX$5*BX201)+($BQ$5*BQ201)+($BJ$5*BJ201)+($BC$5*BC201)+($AV$5*AV201)+($AO$5*AO201)+($AH$5*AH201)+($KO$5*KO201)+($PR$5*PR201)+($GM$5*GM201)+($HA$5*HA201)+($KH$5*KH201)+($KA$5*KA201)+($JT$5*JT201)+($KV$5*KV201)+($LC$5*LC201)+($MS$5*MS201)+($ML$5*ML201)+($ME$5*ME201)+($LX$5*LX201)+($LQ$5*LQ201)+($LJ$5*LJ201)+($OI$5*OI201)+($NU$5*NU201)+($NN$5*NN201)+($NG$5*NG201)+($MZ$5*MZ201)+(OB201*$OB$5)+($PD$5*PD201)+($OW$5*OW201)+($OP$5*OP201)+($PK$5*PK201)+(PY201*$PY$5)+(QF201*$QF$5)+(QM201*$QM$5)+(QT201*$QT$5)+(RA201*$RA$5)+(RH201*$RH$5)+(RO201*$RO$5)+(RV201*$RV$5)+(SC201*$SC$5)+(SJ201*$SJ$5)+(SQ201*$SQ$5)+(SX201*$SX$5)+(TE201*$TE$5)+(TL201*$TL$5)+(TS201*$TS$5))/$VM$5,0)</f>
        <v/>
      </c>
    </row>
    <row r="202" ht="16" customHeight="1" s="545">
      <c r="A202" s="127" t="n">
        <v>45938</v>
      </c>
      <c r="B202" s="4">
        <f>A202</f>
        <v/>
      </c>
      <c r="C202" s="13" t="n">
        <v>46601.78</v>
      </c>
      <c r="D202" s="138">
        <f>IF(C202&gt;0,C202-C201,0)</f>
        <v/>
      </c>
      <c r="E202" s="68">
        <f>IF(C202&gt;0,D202/C201,0)</f>
        <v/>
      </c>
      <c r="F202" s="15">
        <f>IF(C202&gt;0,(C202-C$10)/C$10,0)</f>
        <v/>
      </c>
      <c r="G202" s="13" t="n">
        <v>6753.72</v>
      </c>
      <c r="H202" s="138">
        <f>IF(G202&gt;0,G202-G201,0)</f>
        <v/>
      </c>
      <c r="I202" s="68">
        <f>IF(G202&gt;0,H202/G201,0)</f>
        <v/>
      </c>
      <c r="J202" s="15">
        <f>IF(G202&gt;0,(G202-G$10)/G$10,0)</f>
        <v/>
      </c>
      <c r="K202" s="13" t="n">
        <v>23043.38</v>
      </c>
      <c r="L202" s="138">
        <f>IF(K202&gt;0,K202-K201,0)</f>
        <v/>
      </c>
      <c r="M202" s="68">
        <f>IF(K202&gt;0,L202/K201,0)</f>
        <v/>
      </c>
      <c r="N202" s="15">
        <f>IF(K202&gt;0,(K202-K$10)/K$10,0)</f>
        <v/>
      </c>
      <c r="O202" s="13" t="n">
        <v>2483.99</v>
      </c>
      <c r="P202" s="138">
        <f>IF(O202&gt;0,O202-O201,0)</f>
        <v/>
      </c>
      <c r="Q202" s="68">
        <f>IF(O202&gt;0,P202/O201,0)</f>
        <v/>
      </c>
      <c r="R202" s="15">
        <f>IF(O202&gt;0,(O202-O$10)/O$10,0)</f>
        <v/>
      </c>
      <c r="S202" s="18">
        <f>IF(O202&gt;0,(((O202*0.7)*Q202)+((K202*0.9)*M202)+((G202*0.65)*I202)+((C202*0.6)*E202))/(O202+K202+G202+C202),0)</f>
        <v/>
      </c>
      <c r="T202" s="121">
        <f>IF(O202&gt;0,(S202*200)+T201,0)</f>
        <v/>
      </c>
      <c r="U202" s="121">
        <f>T202</f>
        <v/>
      </c>
      <c r="V202" s="134">
        <f>IF(T202&gt;0,(T202-T201)/T201,0)</f>
        <v/>
      </c>
      <c r="W202" s="21">
        <f>IF(T202&gt;0,(T202-T$11)/T$11,0)</f>
        <v/>
      </c>
      <c r="X202" s="18">
        <f>IF(T202&gt;0,((Q202+M202+I202+E202)/4),0)</f>
        <v/>
      </c>
      <c r="Y202" s="353" t="n">
        <v>30107.59</v>
      </c>
      <c r="Z202" s="15" t="n">
        <v>2e-06</v>
      </c>
      <c r="AA202" s="21">
        <f>Z202-$V202</f>
        <v/>
      </c>
      <c r="AC202" s="13" t="n">
        <v>261.08</v>
      </c>
      <c r="AD202" s="68">
        <f>IF(AC202&gt;0,((AC202-AC201)/AC201),0)</f>
        <v/>
      </c>
      <c r="AE202" s="68">
        <f>IF(AC202&gt;0,AD202-$V202,0)</f>
        <v/>
      </c>
      <c r="AF202" s="68">
        <f>IF(AC202&gt;0,(AC202-AF$10)/AF$10,0)</f>
        <v/>
      </c>
      <c r="AG202" s="68" t="n"/>
      <c r="AH202" s="15">
        <f>IF(AC202&gt;0,(AC202-AC$10)/AC$10,0)</f>
        <v/>
      </c>
      <c r="AJ202" s="13" t="n">
        <v>24.91</v>
      </c>
      <c r="AK202" s="68">
        <f>IF(AJ202&gt;0,((AJ202-AJ201)/AJ201),0)</f>
        <v/>
      </c>
      <c r="AL202" s="68">
        <f>IF(AJ202&gt;0,AK202-$V202,0)</f>
        <v/>
      </c>
      <c r="AM202" s="68">
        <f>IF(AJ202&gt;0,(AJ202-AM$10)/AM$10,0)</f>
        <v/>
      </c>
      <c r="AN202" s="68" t="n"/>
      <c r="AO202" s="15">
        <f>IF(AJ202&gt;0,(AJ202-AJ$10)/AJ$10,0)</f>
        <v/>
      </c>
      <c r="AQ202" s="13" t="n">
        <v>24.27</v>
      </c>
      <c r="AR202" s="68">
        <f>IF(AQ202&gt;0,((AQ202-AQ201)/AQ201),0)</f>
        <v/>
      </c>
      <c r="AS202" s="68">
        <f>IF(AQ202&gt;0,AR202-$V202,0)</f>
        <v/>
      </c>
      <c r="AT202" s="68">
        <f>IF(AQ202&gt;0,(AQ202-AT$10)/AT$10,0)</f>
        <v/>
      </c>
      <c r="AU202" s="68" t="n"/>
      <c r="AV202" s="15">
        <f>IF(AQ202&gt;0,(AQ202-AQ$10)/AQ$10,0)</f>
        <v/>
      </c>
      <c r="AX202" s="13" t="n">
        <v>234.61</v>
      </c>
      <c r="AY202" s="68">
        <f>IF(AX202&gt;0,((AX202-AX201)/AX201),0)</f>
        <v/>
      </c>
      <c r="AZ202" s="68">
        <f>IF(AX202&gt;0,AY202-$V202,0)</f>
        <v/>
      </c>
      <c r="BA202" s="68">
        <f>IF(AX202&gt;0,(AX202-BA$10)/BA$10,0)</f>
        <v/>
      </c>
      <c r="BB202" s="68" t="n"/>
      <c r="BC202" s="15">
        <f>IF(AX202&gt;0,(AX202-AX$10)/AX$10,0)</f>
        <v/>
      </c>
      <c r="BE202" s="13" t="n">
        <v>83.67</v>
      </c>
      <c r="BF202" s="68">
        <f>IF(BE202&gt;0,((BE202-BE201)/BE201),0)</f>
        <v/>
      </c>
      <c r="BG202" s="68">
        <f>IF(BE202&gt;0,BF202-$V202,0)</f>
        <v/>
      </c>
      <c r="BH202" s="68" t="n"/>
      <c r="BI202" s="68" t="n"/>
      <c r="BJ202" s="15">
        <f>IF(BE202&gt;0,(BE202-BE$10)/BE$10,0)</f>
        <v/>
      </c>
      <c r="BL202" s="13" t="n">
        <v>78.33</v>
      </c>
      <c r="BM202" s="68">
        <f>IF(BL202&gt;0,((BL202-BL201)/BL201),0)</f>
        <v/>
      </c>
      <c r="BN202" s="68">
        <f>IF(BL202&gt;0,BM202-$V202,0)</f>
        <v/>
      </c>
      <c r="BO202" s="68">
        <f>IF(BL202&gt;0,(BL202-BO$10)/BO$10,0)</f>
        <v/>
      </c>
      <c r="BP202" s="68" t="n"/>
      <c r="BQ202" s="15">
        <f>IF(BL202&gt;0,(BL202-BL$10)/BL$10,0)</f>
        <v/>
      </c>
      <c r="BS202" s="13" t="n">
        <v>46.26</v>
      </c>
      <c r="BT202" s="68">
        <f>IF(BS202&gt;0,((BS202-BS201)/BS201),0)</f>
        <v/>
      </c>
      <c r="BU202" s="68">
        <f>IF(BS202&gt;0,BT202-$V202,0)</f>
        <v/>
      </c>
      <c r="BV202" s="68">
        <f>IF(BS202&gt;0,(BS202-BV$10)/BV$10,0)</f>
        <v/>
      </c>
      <c r="BW202" s="68" t="n"/>
      <c r="BX202" s="15">
        <f>IF(BS202&gt;0,(BS202-BS$10)/BS$10,0)</f>
        <v/>
      </c>
      <c r="BZ202" s="13" t="n"/>
      <c r="CA202" s="68">
        <f>IF(BZ202&gt;0,((BZ202-BZ201)/BZ201),0)</f>
        <v/>
      </c>
      <c r="CB202" s="68">
        <f>IF(BZ202&gt;0,CA202-$V202,0)</f>
        <v/>
      </c>
      <c r="CC202" s="68">
        <f>IF(BZ202&gt;0,(BZ202-CC$10)/CC$10,0)</f>
        <v/>
      </c>
      <c r="CD202" s="68" t="n"/>
      <c r="CE202" s="15">
        <f>IF(BZ202&gt;0,(BZ202-BZ$10)/BZ$10,0)</f>
        <v/>
      </c>
      <c r="CG202" s="13" t="n">
        <v>30.83</v>
      </c>
      <c r="CH202" s="68">
        <f>IF(CG202&gt;0,((CG202-CG201)/CG201),0)</f>
        <v/>
      </c>
      <c r="CI202" s="68">
        <f>IF(CG202&gt;0,CH202-$V202,0)</f>
        <v/>
      </c>
      <c r="CJ202" s="68">
        <f>IF(CG202&gt;0,(CG202-CJ$10)/CJ$10,0)</f>
        <v/>
      </c>
      <c r="CK202" s="68" t="n"/>
      <c r="CL202" s="15">
        <f>IF(CG202&gt;0,(CG202-CG$10)/CG$10,0)</f>
        <v/>
      </c>
      <c r="CN202" s="13" t="n">
        <v>35.17</v>
      </c>
      <c r="CO202" s="68">
        <f>IF(CN202&gt;0,((CN202-CN201)/CN201),0)</f>
        <v/>
      </c>
      <c r="CP202" s="68">
        <f>IF(CN202&gt;0,CO202-$V202,0)</f>
        <v/>
      </c>
      <c r="CQ202" s="68">
        <f>IF(CN202&gt;0,(CN202-CQ$10)/CQ$10,0)</f>
        <v/>
      </c>
      <c r="CR202" s="68" t="n"/>
      <c r="CS202" s="15">
        <f>IF(CN202&gt;0,(CN202-CN$10)/CN$10,0)</f>
        <v/>
      </c>
      <c r="CU202" s="13" t="n">
        <v>40.47</v>
      </c>
      <c r="CV202" s="68">
        <f>IF(CU202&gt;0,((CU202-CU201)/CU201),0)</f>
        <v/>
      </c>
      <c r="CW202" s="68">
        <f>IF(CU202&gt;0,CV202-$V202,0)</f>
        <v/>
      </c>
      <c r="CX202" s="68">
        <f>IF(CU202&gt;0,(CU202-CX$10)/CX$10,0)</f>
        <v/>
      </c>
      <c r="CY202" s="68" t="n"/>
      <c r="CZ202" s="15">
        <f>IF(CU202&gt;0,(CU202-CU$10)/CU$10,0)</f>
        <v/>
      </c>
      <c r="DB202" s="13" t="n">
        <v>20.41</v>
      </c>
      <c r="DC202" s="68">
        <f>IF(DB202&gt;0,((DB202-DB201)/DB201),0)</f>
        <v/>
      </c>
      <c r="DD202" s="68">
        <f>IF(DB202&gt;0,DC202-$V202,0)</f>
        <v/>
      </c>
      <c r="DE202" s="68">
        <f>IF(DB202&gt;0,(DB202-DE$10)/DE$10,0)</f>
        <v/>
      </c>
      <c r="DF202" s="68" t="n"/>
      <c r="DG202" s="15">
        <f>IF(DB202&gt;0,(DB202-DB$10)/DB$10,0)</f>
        <v/>
      </c>
      <c r="DI202" s="13" t="n">
        <v>52.54</v>
      </c>
      <c r="DJ202" s="68">
        <f>IF(DI202&gt;0,((DI202-DI201)/DI201),0)</f>
        <v/>
      </c>
      <c r="DK202" s="68">
        <f>IF(DI202&gt;0,DJ202-$V202,0)</f>
        <v/>
      </c>
      <c r="DL202" s="68">
        <f>IF(DI202&gt;0,(DI202-DL$10)/DL$10,0)</f>
        <v/>
      </c>
      <c r="DM202" s="68" t="n"/>
      <c r="DN202" s="15">
        <f>IF(DI202&gt;0,(DI202-DI$10)/DI$10,0)</f>
        <v/>
      </c>
      <c r="DP202" s="13" t="n">
        <v>49.44</v>
      </c>
      <c r="DQ202" s="68">
        <f>IF(DP202&gt;0,((DP202-DP201)/DP201),0)</f>
        <v/>
      </c>
      <c r="DR202" s="68">
        <f>IF(DP202&gt;0,DQ202-$V202,0)</f>
        <v/>
      </c>
      <c r="DS202" s="68" t="n"/>
      <c r="DT202" s="68" t="n"/>
      <c r="DU202" s="15">
        <f>IF(DP202&gt;0,(DP202-DP$10)/DP$10,0)</f>
        <v/>
      </c>
      <c r="DV202" s="18" t="n"/>
      <c r="DW202" s="13" t="n">
        <v>44.33</v>
      </c>
      <c r="DX202" s="68">
        <f>IF(DW202&gt;0,((DW202-DW201)/DW201),0)</f>
        <v/>
      </c>
      <c r="DY202" s="68">
        <f>IF(DW202&gt;0,DX202-$V202,0)</f>
        <v/>
      </c>
      <c r="DZ202" s="68">
        <f>IF(DW202&gt;0,(DW202-DZ$10)/DZ$10,0)</f>
        <v/>
      </c>
      <c r="EA202" s="68" t="n"/>
      <c r="EB202" s="15">
        <f>IF(DW202&gt;0,(DW202-DW$10)/DW$10,0)</f>
        <v/>
      </c>
      <c r="ED202" s="13" t="n">
        <v>44.98</v>
      </c>
      <c r="EE202" s="68">
        <f>IF(ED202&gt;0,((ED202-ED201)/ED201),0)</f>
        <v/>
      </c>
      <c r="EF202" s="68">
        <f>IF(ED202&gt;0,EE202-$V202,0)</f>
        <v/>
      </c>
      <c r="EG202" s="68">
        <f>IF(ED202&gt;0,(ED202-EG$10)/EG$10,0)</f>
        <v/>
      </c>
      <c r="EH202" s="68" t="n"/>
      <c r="EI202" s="15">
        <f>IF(ED202&gt;0,(ED202-ED$10)/ED$10,0)</f>
        <v/>
      </c>
      <c r="EK202" s="13" t="n">
        <v>141.87</v>
      </c>
      <c r="EL202" s="68">
        <f>IF(EK202&gt;0,((EK202-EK201)/EK201),0)</f>
        <v/>
      </c>
      <c r="EM202" s="68">
        <f>IF(EK202&gt;0,EL202-$V202,0)</f>
        <v/>
      </c>
      <c r="EN202" s="68">
        <f>IF(EK202&gt;0,(EK202-EN$10)/EN$10,0)</f>
        <v/>
      </c>
      <c r="EO202" s="68" t="n"/>
      <c r="EP202" s="15">
        <f>IF(EK202&gt;0,(EK202-EK$10)/EK$10,0)</f>
        <v/>
      </c>
      <c r="ER202" s="13" t="n">
        <v>39.74</v>
      </c>
      <c r="ES202" s="68">
        <f>IF(ER202&gt;0,((ER202-ER201)/ER201),0)</f>
        <v/>
      </c>
      <c r="ET202" s="68">
        <f>IF(ER202&gt;0,ES202-$V202,0)</f>
        <v/>
      </c>
      <c r="EU202" s="68">
        <f>IF(ER202&gt;0,(ER202-EU$10)/EU$10,0)</f>
        <v/>
      </c>
      <c r="EV202" s="68" t="n"/>
      <c r="EW202" s="15">
        <f>IF(ER202&gt;0,(ER202-ER$10)/ER$10,0)</f>
        <v/>
      </c>
      <c r="EY202" s="13" t="n">
        <v>54.55</v>
      </c>
      <c r="EZ202" s="68">
        <f>IF(EY202&gt;0,((EY202-EY201)/EY201),0)</f>
        <v/>
      </c>
      <c r="FA202" s="68">
        <f>IF(EY202&gt;0,EZ202-$V202,0)</f>
        <v/>
      </c>
      <c r="FB202" s="68" t="n"/>
      <c r="FC202" s="68" t="n"/>
      <c r="FD202" s="15">
        <f>IF(EY202&gt;0,(EY202-EY$10)/EY$10,0)</f>
        <v/>
      </c>
      <c r="FF202" s="13" t="n">
        <v>61.9</v>
      </c>
      <c r="FG202" s="68">
        <f>IF(FF202&gt;0,((FF202-FF201)/FF201),0)</f>
        <v/>
      </c>
      <c r="FH202" s="68">
        <f>IF(FF202&gt;0,FG202-$V202,0)</f>
        <v/>
      </c>
      <c r="FI202" s="68">
        <f>IF(FF202&gt;0,(FF202-FI$10)/FI$10,0)</f>
        <v/>
      </c>
      <c r="FJ202" s="68" t="n"/>
      <c r="FK202" s="15">
        <f>IF(FF202&gt;0,(FF202-FF$10)/FF$10,0)</f>
        <v/>
      </c>
      <c r="FM202" s="13" t="n">
        <v>194.23</v>
      </c>
      <c r="FN202" s="68">
        <f>IF(FM202&gt;0,((FM202-FM201)/FM201),0)</f>
        <v/>
      </c>
      <c r="FO202" s="68">
        <f>IF(FM202&gt;0,FN202-$V202,0)</f>
        <v/>
      </c>
      <c r="FP202" s="68">
        <f>IF(FM202&gt;0,(FM202-FP$10)/FP$10,0)</f>
        <v/>
      </c>
      <c r="FQ202" s="68" t="n"/>
      <c r="FR202" s="15">
        <f>IF(FM202&gt;0,(FM202-FM$10)/FM$10,0)</f>
        <v/>
      </c>
      <c r="FT202" s="13" t="n">
        <v>95.08</v>
      </c>
      <c r="FU202" s="68">
        <f>IF(FT202&gt;0,((FT202-FT201)/FT201),0)</f>
        <v/>
      </c>
      <c r="FV202" s="68">
        <f>IF(FT202&gt;0,FU202-$V202,0)</f>
        <v/>
      </c>
      <c r="FW202" s="68">
        <f>IF(FT202&gt;0,(FT202-FW$10)/FW$10,0)</f>
        <v/>
      </c>
      <c r="FX202" s="68" t="n"/>
      <c r="FY202" s="15">
        <f>IF(FT202&gt;0,(FT202-FT$10)/FT$10,0)</f>
        <v/>
      </c>
      <c r="GA202" s="13" t="n">
        <v>18.43</v>
      </c>
      <c r="GB202" s="68">
        <f>IF(GA202&gt;0,((GA202-GA201)/GA201),0)</f>
        <v/>
      </c>
      <c r="GC202" s="68">
        <f>IF(GA202&gt;0,GB202-$V202,0)</f>
        <v/>
      </c>
      <c r="GD202" s="68" t="n"/>
      <c r="GE202" s="68" t="n"/>
      <c r="GF202" s="15">
        <f>IF(GA202&gt;0,(GA202-GA$10)/GA$10,0)</f>
        <v/>
      </c>
      <c r="GG202" s="18" t="n"/>
      <c r="GH202" s="13" t="n">
        <v>23.27</v>
      </c>
      <c r="GI202" s="68">
        <f>IF(GH202&gt;0,((GH202-GH201)/GH201),0)</f>
        <v/>
      </c>
      <c r="GJ202" s="68">
        <f>IF(GH202&gt;0,GI202-$V202,0)</f>
        <v/>
      </c>
      <c r="GK202" s="68">
        <f>IF(GH202&gt;0,(GH202-GK$10)/GK$10,0)</f>
        <v/>
      </c>
      <c r="GL202" s="68" t="n"/>
      <c r="GM202" s="15">
        <f>IF(GH202&gt;0,(GH202-GH$10)/GH$10,0)</f>
        <v/>
      </c>
      <c r="GO202" s="13" t="n">
        <v>28.42</v>
      </c>
      <c r="GP202" s="68">
        <f>IF(GO202&gt;0,((GO202-GO201)/GO201),0)</f>
        <v/>
      </c>
      <c r="GQ202" s="68">
        <f>IF(GO202&gt;0,GP202-$V202,0)</f>
        <v/>
      </c>
      <c r="GR202" s="68" t="n"/>
      <c r="GS202" s="68" t="n"/>
      <c r="GT202" s="15">
        <f>IF(GO202&gt;0,(GO202-GO$10)/GO$10,0)</f>
        <v/>
      </c>
      <c r="GV202" s="13" t="n">
        <v>17.61</v>
      </c>
      <c r="GW202" s="68">
        <f>IF(GV202&gt;0,((GV202-GV201)/GV201),0)</f>
        <v/>
      </c>
      <c r="GX202" s="68">
        <f>IF(GV202&gt;0,GW202-$V202,0)</f>
        <v/>
      </c>
      <c r="GY202" s="68">
        <f>IF(GV202&gt;0,(GV202-GY$10)/GY$10,0)</f>
        <v/>
      </c>
      <c r="GZ202" s="68" t="n"/>
      <c r="HA202" s="15">
        <f>IF(GV202&gt;0,(GV202-GV$10)/GV$10,0)</f>
        <v/>
      </c>
      <c r="HD202" s="13" t="n">
        <v>438.69</v>
      </c>
      <c r="HE202" s="68">
        <f>IF(HD202&gt;0,((HD202-HD201)/HD201),0)</f>
        <v/>
      </c>
      <c r="HF202" s="68">
        <f>IF(HD202&gt;0,HE202-$V202,0)</f>
        <v/>
      </c>
      <c r="HG202" s="68">
        <f>IF(HD202&gt;0,(HD202-HG$10)/HG$10,0)</f>
        <v/>
      </c>
      <c r="HH202" s="68" t="n"/>
      <c r="HI202" s="15">
        <f>IF(HD202&gt;0,(HD202-HD$10)/HD$10,0)</f>
        <v/>
      </c>
      <c r="HK202" s="13" t="n">
        <v>105.67</v>
      </c>
      <c r="HL202" s="68">
        <f>IF(HK202&gt;0,((HK202-HK201)/HK201),0)</f>
        <v/>
      </c>
      <c r="HM202" s="68">
        <f>IF(HK202&gt;0,HL202-$V202,0)</f>
        <v/>
      </c>
      <c r="HN202" s="68">
        <f>IF(HK202&gt;0,(HK202-HN$10)/HN$10,0)</f>
        <v/>
      </c>
      <c r="HO202" s="68" t="n"/>
      <c r="HP202" s="15">
        <f>IF(HK202&gt;0,(HK202-HK$10)/HK$10,0)</f>
        <v/>
      </c>
      <c r="HR202" s="13" t="n">
        <v>114.05</v>
      </c>
      <c r="HS202" s="68">
        <f>IF(HR202&gt;0,((HR202-HR201)/HR201),0)</f>
        <v/>
      </c>
      <c r="HT202" s="68">
        <f>IF(HR202&gt;0,HS202-$V202,0)</f>
        <v/>
      </c>
      <c r="HU202" s="68">
        <f>IF(HR202&gt;0,(HR202-HU$10)/HU$10,0)</f>
        <v/>
      </c>
      <c r="HV202" s="68" t="n"/>
      <c r="HW202" s="15">
        <f>IF(HR202&gt;0,(HR202-HR$10)/HR$10,0)</f>
        <v/>
      </c>
      <c r="HY202" s="13" t="n">
        <v>189.11</v>
      </c>
      <c r="HZ202" s="68">
        <f>IF(HY202&gt;0,((HY202-HY201)/HY201),0)</f>
        <v/>
      </c>
      <c r="IA202" s="68">
        <f>IF(HY202&gt;0,HZ202-$V202,0)</f>
        <v/>
      </c>
      <c r="IB202" s="68">
        <f>IF(HY202&gt;0,(HY202-IB$10)/IB$10,0)</f>
        <v/>
      </c>
      <c r="IC202" s="68" t="n"/>
      <c r="ID202" s="15">
        <f>IF(HY202&gt;0,(HY202-HY$10)/HY$10,0)</f>
        <v/>
      </c>
      <c r="IF202" s="13" t="n">
        <v>345.5</v>
      </c>
      <c r="IG202" s="68">
        <f>IF(IF202&gt;0,((IF202-IF201)/IF201),0)</f>
        <v/>
      </c>
      <c r="IH202" s="68">
        <f>IF(IF202&gt;0,IG202-$V202,0)</f>
        <v/>
      </c>
      <c r="II202" s="68">
        <f>IF(IF202&gt;0,(IF202-II$10)/II$10,0)</f>
        <v/>
      </c>
      <c r="IJ202" s="68" t="n"/>
      <c r="IK202" s="15">
        <f>IF(IF202&gt;0,(IF202-IF$10)/IF$10,0)</f>
        <v/>
      </c>
      <c r="IM202" s="13" t="n">
        <v>290.61</v>
      </c>
      <c r="IN202" s="68">
        <f>IF(IM202&gt;0,((IM202-IM201)/IM201),0)</f>
        <v/>
      </c>
      <c r="IO202" s="68">
        <f>IF(IM202&gt;0,IN202-$V202,0)</f>
        <v/>
      </c>
      <c r="IP202" s="68">
        <f>IF(IM202&gt;0,(IM202-IP$10)/IP$10,0)</f>
        <v/>
      </c>
      <c r="IQ202" s="68" t="n"/>
      <c r="IR202" s="15">
        <f>IF(IM202&gt;0,(IM202-IM$10)/IM$10,0)</f>
        <v/>
      </c>
      <c r="IT202" s="13" t="n">
        <v>86.23</v>
      </c>
      <c r="IU202" s="68">
        <f>IF(IT202&gt;0,((IT202-IT201)/IT201),0)</f>
        <v/>
      </c>
      <c r="IV202" s="68">
        <f>IF(IT202&gt;0,IU202-$V202,0)</f>
        <v/>
      </c>
      <c r="IW202" s="68">
        <f>IF(IT202&gt;0,(IT202-IW$10)/IW$10,0)</f>
        <v/>
      </c>
      <c r="IX202" s="68" t="n"/>
      <c r="IY202" s="15">
        <f>IF(IT202&gt;0,(IT202-IT$10)/IT$10,0)</f>
        <v/>
      </c>
      <c r="JA202" s="13" t="n">
        <v>717.84</v>
      </c>
      <c r="JB202" s="68">
        <f>IF(JA202&gt;0,((JA202-JA201)/JA201),0)</f>
        <v/>
      </c>
      <c r="JC202" s="68">
        <f>IF(JA202&gt;0,JB202-$V202,0)</f>
        <v/>
      </c>
      <c r="JD202" s="68">
        <f>IF(JA202&gt;0,(JA202-JD$10)/JD$10,0)</f>
        <v/>
      </c>
      <c r="JE202" s="68" t="n"/>
      <c r="JF202" s="15">
        <f>IF(JA202&gt;0,(JA202-JA$10)/JA$10,0)</f>
        <v/>
      </c>
      <c r="JH202" s="13" t="n">
        <v>524.85</v>
      </c>
      <c r="JI202" s="68">
        <f>IF(JH202&gt;0,((JH202-JH201)/JH201),0)</f>
        <v/>
      </c>
      <c r="JJ202" s="68">
        <f>IF(JH202&gt;0,JI202-$V202,0)</f>
        <v/>
      </c>
      <c r="JK202" s="68">
        <f>IF(JH202&gt;0,(JH202-JK$10)/JK$10,0)</f>
        <v/>
      </c>
      <c r="JL202" s="68" t="n"/>
      <c r="JM202" s="15">
        <f>IF(JH202&gt;0,(JH202-JH$10)/JH$10,0)</f>
        <v/>
      </c>
      <c r="JO202" s="13" t="n">
        <v>42.49</v>
      </c>
      <c r="JP202" s="68">
        <f>IF(JO202&gt;0,((JO202-JO201)/JO201),0)</f>
        <v/>
      </c>
      <c r="JQ202" s="68">
        <f>IF(JO202&gt;0,JP202-$V202,0)</f>
        <v/>
      </c>
      <c r="JR202" s="68">
        <f>IF(JO202&gt;0,(JO202-JR$10)/JR$10,0)</f>
        <v/>
      </c>
      <c r="JS202" s="68" t="n"/>
      <c r="JT202" s="15">
        <f>IF(JO202&gt;0,(JO202-JO$10)/JO$10,0)</f>
        <v/>
      </c>
      <c r="JV202" s="13" t="n">
        <v>2.86</v>
      </c>
      <c r="JW202" s="68">
        <f>IF(JV202&gt;0,((JV202-JV201)/JV201),0)</f>
        <v/>
      </c>
      <c r="JX202" s="68">
        <f>IF(JV202&gt;0,JW202-$V202,0)</f>
        <v/>
      </c>
      <c r="JY202" s="68">
        <f>IF(JV202&gt;0,(JV202-JY$10)/JY$10,0)</f>
        <v/>
      </c>
      <c r="JZ202" s="68" t="n"/>
      <c r="KA202" s="15">
        <f>IF(JV202&gt;0,(JV202-JV$10)/JV$10,0)</f>
        <v/>
      </c>
      <c r="KC202" s="13" t="n">
        <v>24.6</v>
      </c>
      <c r="KD202" s="68">
        <f>IF(KC202&gt;0,((KC202-KC201)/KC201),0)</f>
        <v/>
      </c>
      <c r="KE202" s="68">
        <f>IF(KC202&gt;0,KD202-$V202,0)</f>
        <v/>
      </c>
      <c r="KF202" s="68">
        <f>IF(KC202&gt;0,(KC202-KF$10)/KF$10,0)</f>
        <v/>
      </c>
      <c r="KG202" s="68" t="n"/>
      <c r="KH202" s="15">
        <f>IF(KC202&gt;0,(KC202-KC$10)/KC$10,0)</f>
        <v/>
      </c>
      <c r="KI202" s="18" t="n"/>
      <c r="KJ202" s="13" t="n">
        <v>148.87</v>
      </c>
      <c r="KK202" s="68">
        <f>IF(KJ202&gt;0,((KJ202-KJ201)/KJ201),0)</f>
        <v/>
      </c>
      <c r="KL202" s="68">
        <f>IF(KJ202&gt;0,KK202-$V202,0)</f>
        <v/>
      </c>
      <c r="KM202" s="68">
        <f>IF(KJ202&gt;0,(KJ202-KM$10)/KM$10,0)</f>
        <v/>
      </c>
      <c r="KN202" s="68" t="n"/>
      <c r="KO202" s="15">
        <f>IF(KJ202&gt;0,(KJ202-KJ$10)/KJ$10,0)</f>
        <v/>
      </c>
      <c r="KQ202" s="13" t="n">
        <v>2.432</v>
      </c>
      <c r="KR202" s="68">
        <f>IF(KQ202&gt;0,((KQ202-KQ201)/KQ201),0)</f>
        <v/>
      </c>
      <c r="KS202" s="68">
        <f>IF(KQ202&gt;0,KR202-$V202,0)</f>
        <v/>
      </c>
      <c r="KT202" s="68">
        <f>IF(KQ202&gt;0,(KQ202-KT$10)/KT$10,0)</f>
        <v/>
      </c>
      <c r="KU202" s="68" t="n"/>
      <c r="KV202" s="15">
        <f>IF(KQ202&gt;0,(KQ202-KQ$10)/KQ$10,0)</f>
        <v/>
      </c>
      <c r="KW202" s="18" t="n"/>
      <c r="KX202" s="13" t="n">
        <v>68.83</v>
      </c>
      <c r="KY202" s="68">
        <f>IF(KX202&gt;0,((KX202-KX201)/KX201),0)</f>
        <v/>
      </c>
      <c r="KZ202" s="68">
        <f>IF(KX202&gt;0,KY202-$V202,0)</f>
        <v/>
      </c>
      <c r="LA202" s="68">
        <f>IF(KX202&gt;0,(KX202-LA$10)/LA$10,0)</f>
        <v/>
      </c>
      <c r="LB202" s="68" t="n"/>
      <c r="LC202" s="15">
        <f>IF(KX202&gt;0,(KX202-KX$10)/KX$10,0)</f>
        <v/>
      </c>
      <c r="LD202" s="18" t="n"/>
      <c r="LE202" s="13" t="n">
        <v>56.42</v>
      </c>
      <c r="LF202" s="68">
        <f>IF(LE202&gt;0,((LE202-LE201)/LE201),0)</f>
        <v/>
      </c>
      <c r="LG202" s="68">
        <f>IF(LE202&gt;0,LF202-$V202,0)</f>
        <v/>
      </c>
      <c r="LH202" s="68">
        <f>IF(LE202&gt;0,(LE202-LH$10)/LH$10,0)</f>
        <v/>
      </c>
      <c r="LI202" s="68" t="n"/>
      <c r="LJ202" s="15">
        <f>IF(LE202&gt;0,(LE202-LE$10)/LE$10,0)</f>
        <v/>
      </c>
      <c r="LL202" s="13" t="n">
        <v>169.58</v>
      </c>
      <c r="LM202" s="68">
        <f>IF(LL202&gt;0,((LL202-LL201)/LL201),0)</f>
        <v/>
      </c>
      <c r="LN202" s="68">
        <f>IF(LL202&gt;0,LM202-$V202,0)</f>
        <v/>
      </c>
      <c r="LO202" s="68">
        <f>IF(LL202&gt;0,(LL202-LO$10)/LO$10,0)</f>
        <v/>
      </c>
      <c r="LP202" s="68" t="n"/>
      <c r="LQ202" s="15">
        <f>IF(LL202&gt;0,(LL202-LL$10)/LL$10,0)</f>
        <v/>
      </c>
      <c r="LS202" s="13" t="n">
        <v>25.3</v>
      </c>
      <c r="LT202" s="68">
        <f>IF(LS202&gt;0,((LS202-LS201)/LS201),0)</f>
        <v/>
      </c>
      <c r="LU202" s="68">
        <f>IF(LS202&gt;0,LT202-$V202,0)</f>
        <v/>
      </c>
      <c r="LV202" s="68" t="n"/>
      <c r="LW202" s="68" t="n"/>
      <c r="LX202" s="15">
        <f>IF(LS202&gt;0,(LS202-LS$10)/LS$10,0)</f>
        <v/>
      </c>
      <c r="LZ202" s="13" t="n">
        <v>23.42</v>
      </c>
      <c r="MA202" s="68">
        <f>IF(LZ202&gt;0,((LZ202-LZ201)/LZ201),0)</f>
        <v/>
      </c>
      <c r="MB202" s="68">
        <f>IF(LZ202&gt;0,MA202-$V202,0)</f>
        <v/>
      </c>
      <c r="MC202" s="68">
        <f>IF(LZ202&gt;0,(LZ202-MC$10)/MC$10,0)</f>
        <v/>
      </c>
      <c r="MD202" s="68" t="n"/>
      <c r="ME202" s="15">
        <f>IF(LZ202&gt;0,(LZ202-LZ$10)/LZ$10,0)</f>
        <v/>
      </c>
      <c r="MG202" s="13" t="n">
        <v>134.75</v>
      </c>
      <c r="MH202" s="68">
        <f>IF(MG202&gt;0,((MG202-MG201)/MG201),0)</f>
        <v/>
      </c>
      <c r="MI202" s="68">
        <f>IF(MG202&gt;0,MH202-$V202,0)</f>
        <v/>
      </c>
      <c r="MJ202" s="68">
        <f>IF(MG202&gt;0,(MG202-MJ$10)/MJ$10,0)</f>
        <v/>
      </c>
      <c r="MK202" s="68" t="n"/>
      <c r="ML202" s="15">
        <f>IF(MG202&gt;0,(MG202-MG$10)/MG$10,0)</f>
        <v/>
      </c>
      <c r="MN202" s="13" t="n">
        <v>197.01</v>
      </c>
      <c r="MO202" s="68">
        <f>IF(MN202&gt;0,((MN202-MN201)/MN201),0)</f>
        <v/>
      </c>
      <c r="MP202" s="68">
        <f>IF(MN202&gt;0,MO202-$V202,0)</f>
        <v/>
      </c>
      <c r="MQ202" s="68">
        <f>IF(MN202&gt;0,(MN202-MQ$10)/MQ$10,0)</f>
        <v/>
      </c>
      <c r="MR202" s="68" t="n"/>
      <c r="MS202" s="15">
        <f>IF(MN202&gt;0,(MN202-MN$10)/MN$10,0)</f>
        <v/>
      </c>
      <c r="MU202" s="13" t="n">
        <v>24.34</v>
      </c>
      <c r="MV202" s="68">
        <f>IF(MU202&gt;0,((MU202-MU201)/MU201),0)</f>
        <v/>
      </c>
      <c r="MW202" s="68">
        <f>IF(MU202&gt;0,MV202-$V202,0)</f>
        <v/>
      </c>
      <c r="MX202" s="68">
        <f>IF(MU202&gt;0,(MU202-MX$10)/MX$10,0)</f>
        <v/>
      </c>
      <c r="MY202" s="68" t="n"/>
      <c r="MZ202" s="15">
        <f>IF(MU202&gt;0,(MU202-MU$10)/MU$10,0)</f>
        <v/>
      </c>
      <c r="NB202" s="13" t="n">
        <v>302.56</v>
      </c>
      <c r="NC202" s="68">
        <f>IF(NB202&gt;0,((NB202-NB201)/NB201),0)</f>
        <v/>
      </c>
      <c r="ND202" s="68">
        <f>IF(NB202&gt;0,NC202-$V202,0)</f>
        <v/>
      </c>
      <c r="NE202" s="68">
        <f>IF(NB202&gt;0,(NB202-NE$10)/NE$10,0)</f>
        <v/>
      </c>
      <c r="NF202" s="68" t="n"/>
      <c r="NG202" s="15">
        <f>IF(NB202&gt;0,(NB202-NB$10)/NB$10,0)</f>
        <v/>
      </c>
      <c r="NI202" s="13" t="n">
        <v>13.34</v>
      </c>
      <c r="NJ202" s="68">
        <f>IF(NI202&gt;0,((NI202-NI201)/NI201),0)</f>
        <v/>
      </c>
      <c r="NK202" s="68">
        <f>IF(NI202&gt;0,NJ202-$V202,0)</f>
        <v/>
      </c>
      <c r="NL202" s="68">
        <f>IF(NI202&gt;0,(NI202-NL$10)/NL$10,0)</f>
        <v/>
      </c>
      <c r="NM202" s="68" t="n"/>
      <c r="NN202" s="15">
        <f>IF(NI202&gt;0,(NI202-NI$10)/NI$10,0)</f>
        <v/>
      </c>
      <c r="NP202" s="13" t="n">
        <v>625.45</v>
      </c>
      <c r="NQ202" s="68">
        <f>IF(NP202&gt;0,((NP202-NP201)/NP201),0)</f>
        <v/>
      </c>
      <c r="NR202" s="68">
        <f>IF(NP202&gt;0,NQ202-$V202,0)</f>
        <v/>
      </c>
      <c r="NS202" s="68">
        <f>IF(NP202&gt;0,(NP202-NS$10)/NS$10,0)</f>
        <v/>
      </c>
      <c r="NT202" s="68" t="n"/>
      <c r="NU202" s="15">
        <f>IF(NP202&gt;0,(NP202-NP$10)/NP$10,0)</f>
        <v/>
      </c>
      <c r="NW202" s="13" t="n">
        <v>244.62</v>
      </c>
      <c r="NX202" s="68">
        <f>IF(NW202&gt;0,((NW202-NW201)/NW201),0)</f>
        <v/>
      </c>
      <c r="NY202" s="68">
        <f>IF(NW202&gt;0,NX202-$V202,0)</f>
        <v/>
      </c>
      <c r="NZ202" s="68">
        <f>IF(NW202&gt;0,(NW202-NZ$10)/NZ$10,0)</f>
        <v/>
      </c>
      <c r="OA202" s="68" t="n"/>
      <c r="OB202" s="15">
        <f>IF(NW202&gt;0,(NW202-NW$10)/NW$10,0)</f>
        <v/>
      </c>
      <c r="OD202" s="13" t="n">
        <v>4.51</v>
      </c>
      <c r="OE202" s="68">
        <f>IF(OD202&gt;0,((OD202-OD201)/OD201),0)</f>
        <v/>
      </c>
      <c r="OF202" s="68">
        <f>IF(OD202&gt;0,OE202-$V202,0)</f>
        <v/>
      </c>
      <c r="OG202" s="68">
        <f>IF(OD202&gt;0,(OD202-OG$10)/OG$10,0)</f>
        <v/>
      </c>
      <c r="OH202" s="68" t="n"/>
      <c r="OI202" s="15">
        <f>IF(OD202&gt;0,(OD202-OD$10)/OD$10,0)</f>
        <v/>
      </c>
      <c r="OK202" s="13" t="n">
        <v>364.22</v>
      </c>
      <c r="OL202" s="68">
        <f>IF(OK202&gt;0,((OK202-OK201)/OK201),0)</f>
        <v/>
      </c>
      <c r="OM202" s="68">
        <f>IF(OK202&gt;0,OL202-$V202,0)</f>
        <v/>
      </c>
      <c r="ON202" s="68">
        <f>IF(OK202&gt;0,(OK202-ON$10)/ON$10,0)</f>
        <v/>
      </c>
      <c r="OO202" s="68" t="n"/>
      <c r="OP202" s="15">
        <f>IF(OK202&gt;0,(OK202-OK$10)/OK$10,0)</f>
        <v/>
      </c>
      <c r="OR202" s="13" t="n">
        <v>9.119999999999999</v>
      </c>
      <c r="OS202" s="68">
        <f>IF(OR202&gt;0,((OR202-OR201)/OR201),0)</f>
        <v/>
      </c>
      <c r="OT202" s="68">
        <f>IF(OR202&gt;0,OS202-$V202,0)</f>
        <v/>
      </c>
      <c r="OU202" s="68">
        <f>IF(OR202&gt;0,(OR202-OU$10)/OU$10,0)</f>
        <v/>
      </c>
      <c r="OV202" s="68" t="n"/>
      <c r="OW202" s="15">
        <f>IF(OR202&gt;0,(OR202-OR$10)/OR$10,0)</f>
        <v/>
      </c>
      <c r="OY202" s="13" t="n">
        <v>168.57</v>
      </c>
      <c r="OZ202" s="68">
        <f>IF(OY202&gt;0,((OY202-OY201)/OY201),0)</f>
        <v/>
      </c>
      <c r="PA202" s="68">
        <f>IF(OY202&gt;0,OZ202-$V202,0)</f>
        <v/>
      </c>
      <c r="PB202" s="68">
        <f>IF(OY202&gt;0,(OY202-PB$10)/PB$10,0)</f>
        <v/>
      </c>
      <c r="PC202" s="68" t="n"/>
      <c r="PD202" s="15">
        <f>IF(OY202&gt;0,(OY202-OY$10)/OY$10,0)</f>
        <v/>
      </c>
      <c r="PE202" s="18" t="n"/>
      <c r="PF202" s="13" t="n">
        <v>306.76</v>
      </c>
      <c r="PG202" s="68">
        <f>IF(PF202&gt;0,((PF202-PF201)/PF201),0)</f>
        <v/>
      </c>
      <c r="PH202" s="68">
        <f>IF(PF202&gt;0,PG202-$V202,0)</f>
        <v/>
      </c>
      <c r="PI202" s="68">
        <f>IF(PF202&gt;0,(PF202-PI$10)/PI$10,0)</f>
        <v/>
      </c>
      <c r="PJ202" s="68" t="n"/>
      <c r="PK202" s="15">
        <f>IF(PF202&gt;0,(PF202-PF$10)/PF$10,0)</f>
        <v/>
      </c>
      <c r="PM202" s="13" t="n"/>
      <c r="PN202" s="68">
        <f>IF(PM202&gt;0,((PM202-PM201)/PM201),0)</f>
        <v/>
      </c>
      <c r="PO202" s="68">
        <f>PN202-$V202</f>
        <v/>
      </c>
      <c r="PP202" s="68">
        <f>IF(PM202&gt;0,(PM202-PP$10)/PP$10,0)</f>
        <v/>
      </c>
      <c r="PQ202" s="68" t="n"/>
      <c r="PR202" s="15">
        <f>IF(PM202&gt;0,(PM202-PM$10)/PM$10,0)</f>
        <v/>
      </c>
      <c r="PT202" s="13" t="n">
        <v>18</v>
      </c>
      <c r="PU202" s="68">
        <f>IF(PT202&gt;0,((PT202-PT201)/PT201),0)</f>
        <v/>
      </c>
      <c r="PV202" s="68">
        <f>IF(PT202&gt;0,PU202-$V202,0)</f>
        <v/>
      </c>
      <c r="PW202" s="68">
        <f>IF(PT202&gt;0,(PT202-PW$10)/PW$10,0)</f>
        <v/>
      </c>
      <c r="PX202" s="68" t="n"/>
      <c r="PY202" s="15">
        <f>IF(PT202&gt;0,(PT202-PT$10)/PT$10,0)</f>
        <v/>
      </c>
      <c r="QA202" s="13" t="n">
        <v>350.43</v>
      </c>
      <c r="QB202" s="68">
        <f>IF(QA202&gt;0,((QA202-QA201)/QA201),0)</f>
        <v/>
      </c>
      <c r="QC202" s="68">
        <f>IF(QA202&gt;0,QB202-$V202,0)</f>
        <v/>
      </c>
      <c r="QD202" s="68">
        <f>IF(QA202&gt;0,(QA202-QD$10)/QD$10,0)</f>
        <v/>
      </c>
      <c r="QE202" s="68" t="n"/>
      <c r="QF202" s="15">
        <f>IF(QA202&gt;0,(QA202-QA$10)/QA$10,0)</f>
        <v/>
      </c>
      <c r="QH202" s="13" t="n">
        <v>2.18</v>
      </c>
      <c r="QI202" s="68">
        <f>IF(QH202&gt;0,((QH202-QH201)/QH201),0)</f>
        <v/>
      </c>
      <c r="QJ202" s="68">
        <f>IF(QH202&gt;0,QI202-$V202,0)</f>
        <v/>
      </c>
      <c r="QK202" s="68">
        <f>IF(QH202&gt;0,(QH202-QK$10)/QK$10,0)</f>
        <v/>
      </c>
      <c r="QL202" s="68" t="n"/>
      <c r="QM202" s="15">
        <f>IF(QH202&gt;0,(QH202-QH$10)/QH$10,0)</f>
        <v/>
      </c>
      <c r="QO202" s="13" t="n">
        <v>27.02</v>
      </c>
      <c r="QP202" s="68">
        <f>IF(QO202&gt;0,((QO202-QO201)/QO201),0)</f>
        <v/>
      </c>
      <c r="QQ202" s="68">
        <f>IF(QO202&gt;0,QP202-$V202,0)</f>
        <v/>
      </c>
      <c r="QR202" s="68">
        <f>IF(QO202&gt;0,(QO202-QR$10)/QR$10,0)</f>
        <v/>
      </c>
      <c r="QS202" s="68" t="n"/>
      <c r="QT202" s="15">
        <f>IF(QO202&gt;0,(QO202-QO$10)/QO$10,0)</f>
        <v/>
      </c>
      <c r="QV202" s="13" t="n">
        <v>2.889</v>
      </c>
      <c r="QW202" s="68">
        <f>IF(QV202&gt;0,((QV202-QV201)/QV201),0)</f>
        <v/>
      </c>
      <c r="QX202" s="68">
        <f>IF(QV202&gt;0,QW202-$V202,0)</f>
        <v/>
      </c>
      <c r="QY202" s="68">
        <f>IF(QV202&gt;0,(QV202-QY$10)/QY$10,0)</f>
        <v/>
      </c>
      <c r="QZ202" s="68" t="n"/>
      <c r="RA202" s="15">
        <f>IF(QV202&gt;0,(QV202-QV$10)/QV$10,0)</f>
        <v/>
      </c>
      <c r="RC202" s="13" t="n">
        <v>58.53</v>
      </c>
      <c r="RD202" s="68">
        <f>IF(RC202&gt;0,((RC202-RC201)/RC201),0)</f>
        <v/>
      </c>
      <c r="RE202" s="68">
        <f>IF(RC202&gt;0,RD202-$V202,0)</f>
        <v/>
      </c>
      <c r="RF202" s="68">
        <f>IF(RC202&gt;0,(RC202-RF$10)/RF$10,0)</f>
        <v/>
      </c>
      <c r="RG202" s="68" t="n"/>
      <c r="RH202" s="15">
        <f>IF(RC202&gt;0,(RC202-RC$10)/RC$10,0)</f>
        <v/>
      </c>
      <c r="RJ202" s="13" t="n">
        <v>304.52</v>
      </c>
      <c r="RK202" s="68">
        <f>IF(RJ202&gt;0,((RJ202-RJ201)/RJ201),0)</f>
        <v/>
      </c>
      <c r="RL202" s="68">
        <f>RK202-$V202</f>
        <v/>
      </c>
      <c r="RM202" s="68">
        <f>IF(RJ202&gt;0,(RJ202-RM$10)/RM$10,0)</f>
        <v/>
      </c>
      <c r="RN202" s="68" t="n"/>
      <c r="RO202" s="15">
        <f>IF(RJ202&gt;0,(RJ202-RJ$10)/RJ$10,0)</f>
        <v/>
      </c>
      <c r="RQ202" s="13" t="n">
        <v>31.74</v>
      </c>
      <c r="RR202" s="68">
        <f>IF(RQ202&gt;0,((RQ202-RQ201)/RQ201),0)</f>
        <v/>
      </c>
      <c r="RS202" s="68">
        <f>RR202-$V202</f>
        <v/>
      </c>
      <c r="RT202" s="68">
        <f>IF(RQ202&gt;0,(RQ202-RT$10)/RT$10,0)</f>
        <v/>
      </c>
      <c r="RU202" s="68" t="n"/>
      <c r="RV202" s="15">
        <f>IF(RQ202&gt;0,(RQ202-RQ$10)/RQ$10,0)</f>
        <v/>
      </c>
      <c r="RX202" s="13" t="n">
        <v>183.56</v>
      </c>
      <c r="RY202" s="68">
        <f>IF(RX202&gt;0,((RX202-RX201)/RX201),0)</f>
        <v/>
      </c>
      <c r="RZ202" s="68">
        <f>RY202-$V202</f>
        <v/>
      </c>
      <c r="SA202" s="68">
        <f>IF(RX202&gt;0,(RX202-SA$10)/SA$10,0)</f>
        <v/>
      </c>
      <c r="SB202" s="68" t="n"/>
      <c r="SC202" s="15">
        <f>IF(RX202&gt;0,(RX202-RX$10)/RX$10,0)</f>
        <v/>
      </c>
      <c r="SE202" s="13" t="n">
        <v>43.23</v>
      </c>
      <c r="SF202" s="68">
        <f>IF(SE202&gt;0,((SE202-SE201)/SE201),0)</f>
        <v/>
      </c>
      <c r="SG202" s="68">
        <f>SF202-$V202</f>
        <v/>
      </c>
      <c r="SH202" s="68">
        <f>IF(SE202&gt;0,(SE202-SH$10)/SH$10,0)</f>
        <v/>
      </c>
      <c r="SI202" s="68" t="n"/>
      <c r="SJ202" s="15">
        <f>IF(SE202&gt;0,(SE202-SE$10)/SE$10,0)</f>
        <v/>
      </c>
      <c r="SL202" s="13" t="n">
        <v>3.82</v>
      </c>
      <c r="SM202" s="68">
        <f>IF(SL202&gt;0,((SL202-SL201)/SL201),0)</f>
        <v/>
      </c>
      <c r="SN202" s="68">
        <f>SM202-$V202</f>
        <v/>
      </c>
      <c r="SO202" s="68">
        <f>IF(SL202&gt;0,(SL202-SO$10)/SO$10,0)</f>
        <v/>
      </c>
      <c r="SP202" s="68" t="n"/>
      <c r="SQ202" s="15">
        <f>IF(SL202&gt;0,(SL202-SL$10)/SL$10,0)</f>
        <v/>
      </c>
      <c r="SS202" s="13" t="n">
        <v>34.25</v>
      </c>
      <c r="ST202" s="68">
        <f>IF(SS202&gt;0,((SS202-SS201)/SS201),0)</f>
        <v/>
      </c>
      <c r="SU202" s="68">
        <f>ST202-$V202</f>
        <v/>
      </c>
      <c r="SV202" s="68">
        <f>IF(SS202&gt;0,(SS202-SV$10)/SV$10,0)</f>
        <v/>
      </c>
      <c r="SW202" s="68" t="n"/>
      <c r="SX202" s="15">
        <f>IF(SS202&gt;0,(SS202-SS$10)/SS$10,0)</f>
        <v/>
      </c>
      <c r="SZ202" s="13" t="n">
        <v>70.59</v>
      </c>
      <c r="TA202" s="68">
        <f>IF(SZ202&gt;0,((SZ202-SZ201)/SZ201),0)</f>
        <v/>
      </c>
      <c r="TB202" s="68">
        <f>TA202-$V202</f>
        <v/>
      </c>
      <c r="TC202" s="68">
        <f>IF(SZ202&gt;0,(SZ202-TC$10)/TC$10,0)</f>
        <v/>
      </c>
      <c r="TD202" s="68" t="n"/>
      <c r="TE202" s="15">
        <f>IF(SZ202&gt;0,(SZ202-SZ$10)/SZ$10,0)</f>
        <v/>
      </c>
      <c r="TG202" s="587" t="n">
        <v>0.2749</v>
      </c>
      <c r="TH202" s="68">
        <f>IF(TG202&gt;0,((TG202-TG201)/TG201),0)</f>
        <v/>
      </c>
      <c r="TI202" s="68">
        <f>TH202-$V202</f>
        <v/>
      </c>
      <c r="TJ202" s="68">
        <f>IF(TG202&gt;0,(TG202-TJ$10)/TJ$10,0)</f>
        <v/>
      </c>
      <c r="TK202" s="68" t="n"/>
      <c r="TL202" s="15">
        <f>IF(TG202&gt;0,(TG202-TG$10)/TG$10,0)</f>
        <v/>
      </c>
      <c r="TN202" s="13" t="n">
        <v>87.91</v>
      </c>
      <c r="TO202" s="68">
        <f>IF(TN202&gt;0,((TN202-TN201)/TN201),0)</f>
        <v/>
      </c>
      <c r="TP202" s="68">
        <f>TO202-$V202</f>
        <v/>
      </c>
      <c r="TQ202" s="68">
        <f>IF(TN202&gt;0,(TN202-TQ$10)/TQ$10,0)</f>
        <v/>
      </c>
      <c r="TR202" s="68" t="n"/>
      <c r="TS202" s="15">
        <f>IF(TN202&gt;0,(TN202-TN$10)/TN$10,0)</f>
        <v/>
      </c>
      <c r="TU202" s="587" t="n">
        <v>4.74</v>
      </c>
      <c r="TV202" s="68">
        <f>IF(TU202&gt;0,((TU202-TU201)/TU201),0)</f>
        <v/>
      </c>
      <c r="TW202" s="68">
        <f>TV202-$V202</f>
        <v/>
      </c>
      <c r="TX202" s="68">
        <f>IF(TU202&gt;0,(TU202-TX$10)/TX$10,0)</f>
        <v/>
      </c>
      <c r="TY202" s="68" t="n"/>
      <c r="TZ202" s="15">
        <f>IF(TU202&gt;0,(TU202-TU$10)/TU$10,0)</f>
        <v/>
      </c>
      <c r="UB202" s="587" t="n"/>
      <c r="UC202" s="68">
        <f>IF(UB202&gt;0,((UB202-UB201)/UB201),0)</f>
        <v/>
      </c>
      <c r="UD202" s="68">
        <f>UC202-$V202</f>
        <v/>
      </c>
      <c r="UE202" s="68">
        <f>IF(UB202&gt;0,(UB202-UE$10)/UE$10,0)</f>
        <v/>
      </c>
      <c r="UF202" s="68" t="n"/>
      <c r="UG202" s="15">
        <f>IF(UB202&gt;0,(UB202-UB$10)/UB$10,0)</f>
        <v/>
      </c>
      <c r="UI202" s="587" t="n"/>
      <c r="UJ202" s="68">
        <f>IF(UI202&gt;0,((UI202-UI201)/UI201),0)</f>
        <v/>
      </c>
      <c r="UK202" s="68">
        <f>UJ202-$V202</f>
        <v/>
      </c>
      <c r="UL202" s="68">
        <f>IF(UI202&gt;0,(UI202-UL$10)/UL$10,0)</f>
        <v/>
      </c>
      <c r="UM202" s="68" t="n"/>
      <c r="UN202" s="15">
        <f>IF(UI202&gt;0,(UI202-UI$10)/UI$10,0)</f>
        <v/>
      </c>
      <c r="UP202" s="587" t="n"/>
      <c r="UQ202" s="68">
        <f>IF(UP202&gt;0,((UP202-UP201)/UP201),0)</f>
        <v/>
      </c>
      <c r="UR202" s="68">
        <f>UQ202-$V202</f>
        <v/>
      </c>
      <c r="US202" s="68">
        <f>IF(UP202&gt;0,(UP202-US$10)/US$10,0)</f>
        <v/>
      </c>
      <c r="UT202" s="68" t="n"/>
      <c r="UU202" s="15">
        <f>IF(UP202&gt;0,(UP202-UP$10)/UP$10,0)</f>
        <v/>
      </c>
      <c r="UW202" s="587" t="n"/>
      <c r="UX202" s="68">
        <f>IF(UW202&gt;0,((UW202-UW201)/UW201),0)</f>
        <v/>
      </c>
      <c r="UY202" s="68">
        <f>UX202-$V202</f>
        <v/>
      </c>
      <c r="UZ202" s="68">
        <f>IF(UW202&gt;0,(UW202-UZ$10)/UZ$10,0)</f>
        <v/>
      </c>
      <c r="VA202" s="68" t="n"/>
      <c r="VB202" s="15">
        <f>IF(UW202&gt;0,(UW202-UW$10)/UW$10,0)</f>
        <v/>
      </c>
      <c r="VD202" s="587" t="n"/>
      <c r="VE202" s="68">
        <f>IF(VD202&gt;0,((VD202-VD201)/VD201),0)</f>
        <v/>
      </c>
      <c r="VF202" s="68">
        <f>VE202-$V202</f>
        <v/>
      </c>
      <c r="VG202" s="68">
        <f>IF(VD202&gt;0,(VD202-VG$10)/VG$10,0)</f>
        <v/>
      </c>
      <c r="VH202" s="68" t="n"/>
      <c r="VI202" s="15">
        <f>IF(VD202&gt;0,(VD202-VD$10)/VD$10,0)</f>
        <v/>
      </c>
      <c r="VM202" s="21">
        <f>IF($C202&gt;0,(($IK$5*IG202)+($GT$5*GP202)+($JM$5*JI202)+($JF$5*JB202)+($IY$5*IU202)+($IR$5*IN202)+($ID$5*HZ202)+($HW$5*HS202)+($HP$5*HL202)+($HI$5*HE202)+($GF$5*GB202)+($FY$5*FU202)+($FR$5*FN202)+($FK$5*FG202)+($FD$5*EZ202)+($EW$5*ES202)+($EP$5*EL202)+($EI$5*EE202)+($EB$5*DX202)+($DU$5*DQ202)+($DN$5*DJ202)+($DG$5*DC202)+($CZ$5*CV202)+($CS$5*CO202)+($CL$5*CH202)+($CE$5*CA202)+($BX$5*BT202)+($BQ$5*BM202)+($BJ$5*BF202)+($BC$5*AY202)+($AV$5*AR202)+($AO$5*AK202)+($AH$5*AD202)+($JT$5*JP202)+($KA$5*JW202)+($KO$5*KK202)+($PR$5*PN202)+($GM$5*GI202)+($HA$5*GW202)+($KV$5*KR202)+($KH$5*KD202)+($LC$5*KY202)+($MS$5*MO202)+($ML$5*MH202)+($ME$5*MA202)+($LX$5*LT202)+($LQ$5*LM202)+($LJ$5*LF202)+(MV202*$MZ$5)+(NC202*$NG$5)+(NJ202*$NN$5)+($OI$5*OE202)+($NU$5*NQ202)+($OB$5*NX202)+($PK$5*PG202)+($OP$5*OL202)+($OW$5*OS202)+($PD$5*OZ202)+(PU202*$PY$5)+(QB202*$QF$5)+(QI202*$QM$5)+(QP202*$QT$5)+(QW202*$RA$5)+(RD202*$RH$5)+(RK202*$RO$5)+(RR202*$RV$5)+(RY202*$SC$5)+(SF202*$SJ$5)+(SM202*$SQ$5)+(ST202*$SX$5)+(TA202*$TE$5))+(TH202*$TL$5)+(TO202*$TS$5))/$VM$5</f>
        <v/>
      </c>
      <c r="VN202" s="40" t="n"/>
      <c r="VO202" s="21">
        <f>IF($C202&gt;0,(($IK$5*II202)+($GT$5*GR202)+($JM$5*JK202)+($JF$5*JD202)+($IY$5*IW202)+($IR$5*IP202)+($ID$5*IB202)+($HW$5*HU202)+($HP$5*HN202)+($HI$5*HG202)+($GF$5*GD202)+($FY$5*FW202)+($FR$5*FP202)+($FK$5*FI202)+($FD$5*FB202)+($EW$5*EU202)+($EP$5*EN202)+($EI$5*EG202)+($EB$5*DZ202)+($DU$5*DS202)+($DN$5*DL202)+($DG$5*DE202)+($CZ$5*CX202)+($CS$5*CQ202)+($CL$5*CJ202)+($CE$5*CC202)+($BX$5*BV202)+($BQ$5*BO202)+($BJ$5*BH202)+($BC$5*BA202)+($AV$5*AT202)+($AO$5*AM202)+($AH$5*AF202)+($KO$5*KM202)+($KH$5*KF202)+($KA$5*JY202)+($JT$5*JR202)+($PR$5*PP202)+($GM$5*GK202)+($HA$5*GY202)+($KV$5*KT202)+($LC$5*LA202)+($MS$5*MQ202)+($ML$5*MJ202)+($ME$5*MC202)+($LX$5*LV202)+($LQ$5*LO202)+($LJ$5*LH202)+(MX202*$MZ$5)+(NE202*$NG$5)+(NL202*$NN$5)+($OI$5*OG202)+($NU$5*NS202)+($OB$5*NZ202)+($PD$5*PB202)+($OW$5*OU202)+($OP$5*ON202)+($PK$5*PI202)+($PY$5*PW202)+($QF$5*QD202)+($QM$5*QK202)+($QT$5*QR202)+($RA$5*QY202)+($RH$5*RF202)+($RO$5*RM202)+(RT202*$RV$5)+(SA202*$SC$5)+(SH202*$SJ$5)+(SO202*$SQ$5)+(SV202*$SX$5)+(TC202*$TE$5)+(TJ202*$TL$5)+(TQ202*$TS$5))/$VM$5,0)</f>
        <v/>
      </c>
      <c r="VP202" s="14" t="n"/>
      <c r="VQ202" s="21">
        <f>IF($C202&gt;0,(($IK$5*IK202)+($GT$5*GT202)+($JM$5*JM202)+($JF$5*JF202)+($IY$5*IY202)+($IR$5*IR202)+($ID$5*ID202)+($HW$5*HW202)+($HP$5*HP202)+($HI$5*HI202)+($GF$5*GF202)+($FY$5*FY202)+($FR$5*FR202)+($FK$5*FK202)+($FD$5*FD202)+($EW$5*EW202)+($EP$5*EP202)+($EI$5*EI202)+($EB$5*EB202)+($DU$5*DU202)+($DN$5*DN202)+($DG$5*DG202)+($CZ$5*CZ202)+($CS$5*CS202)+($CL$5*CL202)+($CE$5*CE202)+($BX$5*BX202)+($BQ$5*BQ202)+($BJ$5*BJ202)+($BC$5*BC202)+($AV$5*AV202)+($AO$5*AO202)+($AH$5*AH202)+($KO$5*KO202)+($PR$5*PR202)+($GM$5*GM202)+($HA$5*HA202)+($KH$5*KH202)+($KA$5*KA202)+($JT$5*JT202)+($KV$5*KV202)+($LC$5*LC202)+($MS$5*MS202)+($ML$5*ML202)+($ME$5*ME202)+($LX$5*LX202)+($LQ$5*LQ202)+($LJ$5*LJ202)+($OI$5*OI202)+($NU$5*NU202)+($NN$5*NN202)+($NG$5*NG202)+($MZ$5*MZ202)+(OB202*$OB$5)+($PD$5*PD202)+($OW$5*OW202)+($OP$5*OP202)+($PK$5*PK202)+(PY202*$PY$5)+(QF202*$QF$5)+(QM202*$QM$5)+(QT202*$QT$5)+(RA202*$RA$5)+(RH202*$RH$5)+(RO202*$RO$5)+(RV202*$RV$5)+(SC202*$SC$5)+(SJ202*$SJ$5)+(SQ202*$SQ$5)+(SX202*$SX$5)+(TE202*$TE$5)+(TL202*$TL$5)+(TS202*$TS$5))/$VM$5,0)</f>
        <v/>
      </c>
    </row>
    <row r="203" ht="16" customHeight="1" s="545">
      <c r="A203" s="127" t="n">
        <v>45939</v>
      </c>
      <c r="B203" s="4">
        <f>A203</f>
        <v/>
      </c>
      <c r="C203" s="13" t="n">
        <v>46358.42</v>
      </c>
      <c r="D203" s="138">
        <f>IF(C203&gt;0,C203-C202,0)</f>
        <v/>
      </c>
      <c r="E203" s="68">
        <f>IF(C203&gt;0,D203/C202,0)</f>
        <v/>
      </c>
      <c r="F203" s="15">
        <f>IF(C203&gt;0,(C203-C$10)/C$10,0)</f>
        <v/>
      </c>
      <c r="G203" s="13" t="n">
        <v>6735.11</v>
      </c>
      <c r="H203" s="138">
        <f>IF(G203&gt;0,G203-G202,0)</f>
        <v/>
      </c>
      <c r="I203" s="68">
        <f>IF(G203&gt;0,H203/G202,0)</f>
        <v/>
      </c>
      <c r="J203" s="15">
        <f>IF(G203&gt;0,(G203-G$10)/G$10,0)</f>
        <v/>
      </c>
      <c r="K203" s="13" t="n">
        <v>23024.62</v>
      </c>
      <c r="L203" s="138">
        <f>IF(K203&gt;0,K203-K202,0)</f>
        <v/>
      </c>
      <c r="M203" s="68">
        <f>IF(K203&gt;0,L203/K202,0)</f>
        <v/>
      </c>
      <c r="N203" s="15">
        <f>IF(K203&gt;0,(K203-K$10)/K$10,0)</f>
        <v/>
      </c>
      <c r="O203" s="13" t="n">
        <v>2468.85</v>
      </c>
      <c r="P203" s="138">
        <f>IF(O203&gt;0,O203-O202,0)</f>
        <v/>
      </c>
      <c r="Q203" s="68">
        <f>IF(O203&gt;0,P203/O202,0)</f>
        <v/>
      </c>
      <c r="R203" s="15">
        <f>IF(O203&gt;0,(O203-O$10)/O$10,0)</f>
        <v/>
      </c>
      <c r="S203" s="18">
        <f>IF(O203&gt;0,(((O203*0.7)*Q203)+((K203*0.9)*M203)+((G203*0.65)*I203)+((C203*0.6)*E203))/(O203+K203+G203+C203),0)</f>
        <v/>
      </c>
      <c r="T203" s="121">
        <f>IF(O203&gt;0,(S203*200)+T202,0)</f>
        <v/>
      </c>
      <c r="U203" s="121">
        <f>T203</f>
        <v/>
      </c>
      <c r="V203" s="134">
        <f>IF(T203&gt;0,(T203-T202)/T202,0)</f>
        <v/>
      </c>
      <c r="W203" s="21">
        <f>IF(T203&gt;0,(T203-T$11)/T$11,0)</f>
        <v/>
      </c>
      <c r="X203" s="18">
        <f>IF(T203&gt;0,((Q203+M203+I203+E203)/4),0)</f>
        <v/>
      </c>
      <c r="Y203" s="353" t="n">
        <v>30107.59</v>
      </c>
      <c r="Z203" s="15" t="n">
        <v>2e-06</v>
      </c>
      <c r="AA203" s="21">
        <f>Z203-$V203</f>
        <v/>
      </c>
      <c r="AC203" s="13" t="n">
        <v>261.17</v>
      </c>
      <c r="AD203" s="68">
        <f>IF(AC203&gt;0,((AC203-AC202)/AC202),0)</f>
        <v/>
      </c>
      <c r="AE203" s="68">
        <f>IF(AC203&gt;0,AD203-$V203,0)</f>
        <v/>
      </c>
      <c r="AF203" s="68">
        <f>IF(AC203&gt;0,(AC203-AF$10)/AF$10,0)</f>
        <v/>
      </c>
      <c r="AG203" s="68" t="n"/>
      <c r="AH203" s="15">
        <f>IF(AC203&gt;0,(AC203-AC$10)/AC$10,0)</f>
        <v/>
      </c>
      <c r="AJ203" s="13" t="n">
        <v>24.97</v>
      </c>
      <c r="AK203" s="68">
        <f>IF(AJ203&gt;0,((AJ203-AJ202)/AJ202),0)</f>
        <v/>
      </c>
      <c r="AL203" s="68">
        <f>IF(AJ203&gt;0,AK203-$V203,0)</f>
        <v/>
      </c>
      <c r="AM203" s="68">
        <f>IF(AJ203&gt;0,(AJ203-AM$10)/AM$10,0)</f>
        <v/>
      </c>
      <c r="AN203" s="68" t="n"/>
      <c r="AO203" s="15">
        <f>IF(AJ203&gt;0,(AJ203-AJ$10)/AJ$10,0)</f>
        <v/>
      </c>
      <c r="AQ203" s="13" t="n">
        <v>24.28</v>
      </c>
      <c r="AR203" s="68">
        <f>IF(AQ203&gt;0,((AQ203-AQ202)/AQ202),0)</f>
        <v/>
      </c>
      <c r="AS203" s="68">
        <f>IF(AQ203&gt;0,AR203-$V203,0)</f>
        <v/>
      </c>
      <c r="AT203" s="68">
        <f>IF(AQ203&gt;0,(AQ203-AT$10)/AT$10,0)</f>
        <v/>
      </c>
      <c r="AU203" s="68" t="n"/>
      <c r="AV203" s="15">
        <f>IF(AQ203&gt;0,(AQ203-AQ$10)/AQ$10,0)</f>
        <v/>
      </c>
      <c r="AX203" s="13" t="n">
        <v>233.97</v>
      </c>
      <c r="AY203" s="68">
        <f>IF(AX203&gt;0,((AX203-AX202)/AX202),0)</f>
        <v/>
      </c>
      <c r="AZ203" s="68">
        <f>IF(AX203&gt;0,AY203-$V203,0)</f>
        <v/>
      </c>
      <c r="BA203" s="68">
        <f>IF(AX203&gt;0,(AX203-BA$10)/BA$10,0)</f>
        <v/>
      </c>
      <c r="BB203" s="68" t="n"/>
      <c r="BC203" s="15">
        <f>IF(AX203&gt;0,(AX203-AX$10)/AX$10,0)</f>
        <v/>
      </c>
      <c r="BE203" s="13" t="n">
        <v>83.17</v>
      </c>
      <c r="BF203" s="68">
        <f>IF(BE203&gt;0,((BE203-BE202)/BE202),0)</f>
        <v/>
      </c>
      <c r="BG203" s="68">
        <f>IF(BE203&gt;0,BF203-$V203,0)</f>
        <v/>
      </c>
      <c r="BH203" s="68" t="n"/>
      <c r="BI203" s="68" t="n"/>
      <c r="BJ203" s="15">
        <f>IF(BE203&gt;0,(BE203-BE$10)/BE$10,0)</f>
        <v/>
      </c>
      <c r="BL203" s="13" t="n">
        <v>78.06999999999999</v>
      </c>
      <c r="BM203" s="68">
        <f>IF(BL203&gt;0,((BL203-BL202)/BL202),0)</f>
        <v/>
      </c>
      <c r="BN203" s="68">
        <f>IF(BL203&gt;0,BM203-$V203,0)</f>
        <v/>
      </c>
      <c r="BO203" s="68">
        <f>IF(BL203&gt;0,(BL203-BO$10)/BO$10,0)</f>
        <v/>
      </c>
      <c r="BP203" s="68" t="n"/>
      <c r="BQ203" s="15">
        <f>IF(BL203&gt;0,(BL203-BL$10)/BL$10,0)</f>
        <v/>
      </c>
      <c r="BS203" s="13" t="n">
        <v>46.13</v>
      </c>
      <c r="BT203" s="68">
        <f>IF(BS203&gt;0,((BS203-BS202)/BS202),0)</f>
        <v/>
      </c>
      <c r="BU203" s="68">
        <f>IF(BS203&gt;0,BT203-$V203,0)</f>
        <v/>
      </c>
      <c r="BV203" s="68">
        <f>IF(BS203&gt;0,(BS203-BV$10)/BV$10,0)</f>
        <v/>
      </c>
      <c r="BW203" s="68" t="n"/>
      <c r="BX203" s="15">
        <f>IF(BS203&gt;0,(BS203-BS$10)/BS$10,0)</f>
        <v/>
      </c>
      <c r="BZ203" s="13" t="n"/>
      <c r="CA203" s="68">
        <f>IF(BZ203&gt;0,((BZ203-BZ202)/BZ202),0)</f>
        <v/>
      </c>
      <c r="CB203" s="68">
        <f>IF(BZ203&gt;0,CA203-$V203,0)</f>
        <v/>
      </c>
      <c r="CC203" s="68">
        <f>IF(BZ203&gt;0,(BZ203-CC$10)/CC$10,0)</f>
        <v/>
      </c>
      <c r="CD203" s="68" t="n"/>
      <c r="CE203" s="15">
        <f>IF(BZ203&gt;0,(BZ203-BZ$10)/BZ$10,0)</f>
        <v/>
      </c>
      <c r="CG203" s="13" t="n">
        <v>30.91</v>
      </c>
      <c r="CH203" s="68">
        <f>IF(CG203&gt;0,((CG203-CG202)/CG202),0)</f>
        <v/>
      </c>
      <c r="CI203" s="68">
        <f>IF(CG203&gt;0,CH203-$V203,0)</f>
        <v/>
      </c>
      <c r="CJ203" s="68">
        <f>IF(CG203&gt;0,(CG203-CJ$10)/CJ$10,0)</f>
        <v/>
      </c>
      <c r="CK203" s="68" t="n"/>
      <c r="CL203" s="15">
        <f>IF(CG203&gt;0,(CG203-CG$10)/CG$10,0)</f>
        <v/>
      </c>
      <c r="CN203" s="13" t="n">
        <v>35.07</v>
      </c>
      <c r="CO203" s="68">
        <f>IF(CN203&gt;0,((CN203-CN202)/CN202),0)</f>
        <v/>
      </c>
      <c r="CP203" s="68">
        <f>IF(CN203&gt;0,CO203-$V203,0)</f>
        <v/>
      </c>
      <c r="CQ203" s="68">
        <f>IF(CN203&gt;0,(CN203-CQ$10)/CQ$10,0)</f>
        <v/>
      </c>
      <c r="CR203" s="68" t="n"/>
      <c r="CS203" s="15">
        <f>IF(CN203&gt;0,(CN203-CN$10)/CN$10,0)</f>
        <v/>
      </c>
      <c r="CU203" s="13" t="n">
        <v>40.22</v>
      </c>
      <c r="CV203" s="68">
        <f>IF(CU203&gt;0,((CU203-CU202)/CU202),0)</f>
        <v/>
      </c>
      <c r="CW203" s="68">
        <f>IF(CU203&gt;0,CV203-$V203,0)</f>
        <v/>
      </c>
      <c r="CX203" s="68">
        <f>IF(CU203&gt;0,(CU203-CX$10)/CX$10,0)</f>
        <v/>
      </c>
      <c r="CY203" s="68" t="n"/>
      <c r="CZ203" s="15">
        <f>IF(CU203&gt;0,(CU203-CU$10)/CU$10,0)</f>
        <v/>
      </c>
      <c r="DB203" s="13" t="n">
        <v>20.18</v>
      </c>
      <c r="DC203" s="68">
        <f>IF(DB203&gt;0,((DB203-DB202)/DB202),0)</f>
        <v/>
      </c>
      <c r="DD203" s="68">
        <f>IF(DB203&gt;0,DC203-$V203,0)</f>
        <v/>
      </c>
      <c r="DE203" s="68">
        <f>IF(DB203&gt;0,(DB203-DE$10)/DE$10,0)</f>
        <v/>
      </c>
      <c r="DF203" s="68" t="n"/>
      <c r="DG203" s="15">
        <f>IF(DB203&gt;0,(DB203-DB$10)/DB$10,0)</f>
        <v/>
      </c>
      <c r="DI203" s="13" t="n">
        <v>52.04</v>
      </c>
      <c r="DJ203" s="68">
        <f>IF(DI203&gt;0,((DI203-DI202)/DI202),0)</f>
        <v/>
      </c>
      <c r="DK203" s="68">
        <f>IF(DI203&gt;0,DJ203-$V203,0)</f>
        <v/>
      </c>
      <c r="DL203" s="68">
        <f>IF(DI203&gt;0,(DI203-DL$10)/DL$10,0)</f>
        <v/>
      </c>
      <c r="DM203" s="68" t="n"/>
      <c r="DN203" s="15">
        <f>IF(DI203&gt;0,(DI203-DI$10)/DI$10,0)</f>
        <v/>
      </c>
      <c r="DP203" s="13" t="n">
        <v>49.01</v>
      </c>
      <c r="DQ203" s="68">
        <f>IF(DP203&gt;0,((DP203-DP202)/DP202),0)</f>
        <v/>
      </c>
      <c r="DR203" s="68">
        <f>IF(DP203&gt;0,DQ203-$V203,0)</f>
        <v/>
      </c>
      <c r="DS203" s="68" t="n"/>
      <c r="DT203" s="68" t="n"/>
      <c r="DU203" s="15">
        <f>IF(DP203&gt;0,(DP203-DP$10)/DP$10,0)</f>
        <v/>
      </c>
      <c r="DV203" s="18" t="n"/>
      <c r="DW203" s="13" t="n">
        <v>44.22</v>
      </c>
      <c r="DX203" s="68">
        <f>IF(DW203&gt;0,((DW203-DW202)/DW202),0)</f>
        <v/>
      </c>
      <c r="DY203" s="68">
        <f>IF(DW203&gt;0,DX203-$V203,0)</f>
        <v/>
      </c>
      <c r="DZ203" s="68">
        <f>IF(DW203&gt;0,(DW203-DZ$10)/DZ$10,0)</f>
        <v/>
      </c>
      <c r="EA203" s="68" t="n"/>
      <c r="EB203" s="15">
        <f>IF(DW203&gt;0,(DW203-DW$10)/DW$10,0)</f>
        <v/>
      </c>
      <c r="ED203" s="13" t="n">
        <v>44.91</v>
      </c>
      <c r="EE203" s="68">
        <f>IF(ED203&gt;0,((ED203-ED202)/ED202),0)</f>
        <v/>
      </c>
      <c r="EF203" s="68">
        <f>IF(ED203&gt;0,EE203-$V203,0)</f>
        <v/>
      </c>
      <c r="EG203" s="68">
        <f>IF(ED203&gt;0,(ED203-EG$10)/EG$10,0)</f>
        <v/>
      </c>
      <c r="EH203" s="68" t="n"/>
      <c r="EI203" s="15">
        <f>IF(ED203&gt;0,(ED203-ED$10)/ED$10,0)</f>
        <v/>
      </c>
      <c r="EK203" s="13" t="n">
        <v>141.84</v>
      </c>
      <c r="EL203" s="68">
        <f>IF(EK203&gt;0,((EK203-EK202)/EK202),0)</f>
        <v/>
      </c>
      <c r="EM203" s="68">
        <f>IF(EK203&gt;0,EL203-$V203,0)</f>
        <v/>
      </c>
      <c r="EN203" s="68">
        <f>IF(EK203&gt;0,(EK203-EN$10)/EN$10,0)</f>
        <v/>
      </c>
      <c r="EO203" s="68" t="n"/>
      <c r="EP203" s="15">
        <f>IF(EK203&gt;0,(EK203-EK$10)/EK$10,0)</f>
        <v/>
      </c>
      <c r="ER203" s="13" t="n">
        <v>39.43</v>
      </c>
      <c r="ES203" s="68">
        <f>IF(ER203&gt;0,((ER203-ER202)/ER202),0)</f>
        <v/>
      </c>
      <c r="ET203" s="68">
        <f>IF(ER203&gt;0,ES203-$V203,0)</f>
        <v/>
      </c>
      <c r="EU203" s="68">
        <f>IF(ER203&gt;0,(ER203-EU$10)/EU$10,0)</f>
        <v/>
      </c>
      <c r="EV203" s="68" t="n"/>
      <c r="EW203" s="15">
        <f>IF(ER203&gt;0,(ER203-ER$10)/ER$10,0)</f>
        <v/>
      </c>
      <c r="EY203" s="13" t="n">
        <v>52.14</v>
      </c>
      <c r="EZ203" s="68">
        <f>IF(EY203&gt;0,((EY203-EY202)/EY202),0)</f>
        <v/>
      </c>
      <c r="FA203" s="68">
        <f>IF(EY203&gt;0,EZ203-$V203,0)</f>
        <v/>
      </c>
      <c r="FB203" s="68" t="n"/>
      <c r="FC203" s="68" t="n"/>
      <c r="FD203" s="15">
        <f>IF(EY203&gt;0,(EY203-EY$10)/EY$10,0)</f>
        <v/>
      </c>
      <c r="FF203" s="13" t="n">
        <v>61.26</v>
      </c>
      <c r="FG203" s="68">
        <f>IF(FF203&gt;0,((FF203-FF202)/FF202),0)</f>
        <v/>
      </c>
      <c r="FH203" s="68">
        <f>IF(FF203&gt;0,FG203-$V203,0)</f>
        <v/>
      </c>
      <c r="FI203" s="68">
        <f>IF(FF203&gt;0,(FF203-FI$10)/FI$10,0)</f>
        <v/>
      </c>
      <c r="FJ203" s="68" t="n"/>
      <c r="FK203" s="15">
        <f>IF(FF203&gt;0,(FF203-FF$10)/FF$10,0)</f>
        <v/>
      </c>
      <c r="FM203" s="13" t="n">
        <v>193.97</v>
      </c>
      <c r="FN203" s="68">
        <f>IF(FM203&gt;0,((FM203-FM202)/FM202),0)</f>
        <v/>
      </c>
      <c r="FO203" s="68">
        <f>IF(FM203&gt;0,FN203-$V203,0)</f>
        <v/>
      </c>
      <c r="FP203" s="68">
        <f>IF(FM203&gt;0,(FM203-FP$10)/FP$10,0)</f>
        <v/>
      </c>
      <c r="FQ203" s="68" t="n"/>
      <c r="FR203" s="15">
        <f>IF(FM203&gt;0,(FM203-FM$10)/FM$10,0)</f>
        <v/>
      </c>
      <c r="FT203" s="13" t="n">
        <v>93.86</v>
      </c>
      <c r="FU203" s="68">
        <f>IF(FT203&gt;0,((FT203-FT202)/FT202),0)</f>
        <v/>
      </c>
      <c r="FV203" s="68">
        <f>IF(FT203&gt;0,FU203-$V203,0)</f>
        <v/>
      </c>
      <c r="FW203" s="68">
        <f>IF(FT203&gt;0,(FT203-FW$10)/FW$10,0)</f>
        <v/>
      </c>
      <c r="FX203" s="68" t="n"/>
      <c r="FY203" s="15">
        <f>IF(FT203&gt;0,(FT203-FT$10)/FT$10,0)</f>
        <v/>
      </c>
      <c r="GA203" s="13" t="n">
        <v>18.37</v>
      </c>
      <c r="GB203" s="68">
        <f>IF(GA203&gt;0,((GA203-GA202)/GA202),0)</f>
        <v/>
      </c>
      <c r="GC203" s="68">
        <f>IF(GA203&gt;0,GB203-$V203,0)</f>
        <v/>
      </c>
      <c r="GD203" s="68" t="n"/>
      <c r="GE203" s="68" t="n"/>
      <c r="GF203" s="15">
        <f>IF(GA203&gt;0,(GA203-GA$10)/GA$10,0)</f>
        <v/>
      </c>
      <c r="GG203" s="18" t="n"/>
      <c r="GH203" s="13" t="n">
        <v>23.52</v>
      </c>
      <c r="GI203" s="68">
        <f>IF(GH203&gt;0,((GH203-GH202)/GH202),0)</f>
        <v/>
      </c>
      <c r="GJ203" s="68">
        <f>IF(GH203&gt;0,GI203-$V203,0)</f>
        <v/>
      </c>
      <c r="GK203" s="68">
        <f>IF(GH203&gt;0,(GH203-GK$10)/GK$10,0)</f>
        <v/>
      </c>
      <c r="GL203" s="68" t="n"/>
      <c r="GM203" s="15">
        <f>IF(GH203&gt;0,(GH203-GH$10)/GH$10,0)</f>
        <v/>
      </c>
      <c r="GO203" s="13" t="n">
        <v>28.62</v>
      </c>
      <c r="GP203" s="68">
        <f>IF(GO203&gt;0,((GO203-GO202)/GO202),0)</f>
        <v/>
      </c>
      <c r="GQ203" s="68">
        <f>IF(GO203&gt;0,GP203-$V203,0)</f>
        <v/>
      </c>
      <c r="GR203" s="68" t="n"/>
      <c r="GS203" s="68" t="n"/>
      <c r="GT203" s="15">
        <f>IF(GO203&gt;0,(GO203-GO$10)/GO$10,0)</f>
        <v/>
      </c>
      <c r="GV203" s="13" t="n">
        <v>17.57</v>
      </c>
      <c r="GW203" s="68">
        <f>IF(GV203&gt;0,((GV203-GV202)/GV202),0)</f>
        <v/>
      </c>
      <c r="GX203" s="68">
        <f>IF(GV203&gt;0,GW203-$V203,0)</f>
        <v/>
      </c>
      <c r="GY203" s="68">
        <f>IF(GV203&gt;0,(GV203-GY$10)/GY$10,0)</f>
        <v/>
      </c>
      <c r="GZ203" s="68" t="n"/>
      <c r="HA203" s="15">
        <f>IF(GV203&gt;0,(GV203-GV$10)/GV$10,0)</f>
        <v/>
      </c>
      <c r="HD203" s="13" t="n">
        <v>435.54</v>
      </c>
      <c r="HE203" s="68">
        <f>IF(HD203&gt;0,((HD203-HD202)/HD202),0)</f>
        <v/>
      </c>
      <c r="HF203" s="68">
        <f>IF(HD203&gt;0,HE203-$V203,0)</f>
        <v/>
      </c>
      <c r="HG203" s="68">
        <f>IF(HD203&gt;0,(HD203-HG$10)/HG$10,0)</f>
        <v/>
      </c>
      <c r="HH203" s="68" t="n"/>
      <c r="HI203" s="15">
        <f>IF(HD203&gt;0,(HD203-HD$10)/HD$10,0)</f>
        <v/>
      </c>
      <c r="HK203" s="13" t="n">
        <v>98.55</v>
      </c>
      <c r="HL203" s="68">
        <f>IF(HK203&gt;0,((HK203-HK202)/HK202),0)</f>
        <v/>
      </c>
      <c r="HM203" s="68">
        <f>IF(HK203&gt;0,HL203-$V203,0)</f>
        <v/>
      </c>
      <c r="HN203" s="68">
        <f>IF(HK203&gt;0,(HK203-HN$10)/HN$10,0)</f>
        <v/>
      </c>
      <c r="HO203" s="68" t="n"/>
      <c r="HP203" s="15">
        <f>IF(HK203&gt;0,(HK203-HK$10)/HK$10,0)</f>
        <v/>
      </c>
      <c r="HR203" s="13" t="n">
        <v>112.93</v>
      </c>
      <c r="HS203" s="68">
        <f>IF(HR203&gt;0,((HR203-HR202)/HR202),0)</f>
        <v/>
      </c>
      <c r="HT203" s="68">
        <f>IF(HR203&gt;0,HS203-$V203,0)</f>
        <v/>
      </c>
      <c r="HU203" s="68">
        <f>IF(HR203&gt;0,(HR203-HU$10)/HU$10,0)</f>
        <v/>
      </c>
      <c r="HV203" s="68" t="n"/>
      <c r="HW203" s="15">
        <f>IF(HR203&gt;0,(HR203-HR$10)/HR$10,0)</f>
        <v/>
      </c>
      <c r="HY203" s="13" t="n">
        <v>192.5</v>
      </c>
      <c r="HZ203" s="68">
        <f>IF(HY203&gt;0,((HY203-HY202)/HY202),0)</f>
        <v/>
      </c>
      <c r="IA203" s="68">
        <f>IF(HY203&gt;0,HZ203-$V203,0)</f>
        <v/>
      </c>
      <c r="IB203" s="68">
        <f>IF(HY203&gt;0,(HY203-IB$10)/IB$10,0)</f>
        <v/>
      </c>
      <c r="IC203" s="68" t="n"/>
      <c r="ID203" s="15">
        <f>IF(HY203&gt;0,(HY203-HY$10)/HY$10,0)</f>
        <v/>
      </c>
      <c r="IF203" s="13" t="n">
        <v>345.02</v>
      </c>
      <c r="IG203" s="68">
        <f>IF(IF203&gt;0,((IF203-IF202)/IF202),0)</f>
        <v/>
      </c>
      <c r="IH203" s="68">
        <f>IF(IF203&gt;0,IG203-$V203,0)</f>
        <v/>
      </c>
      <c r="II203" s="68">
        <f>IF(IF203&gt;0,(IF203-II$10)/II$10,0)</f>
        <v/>
      </c>
      <c r="IJ203" s="68" t="n"/>
      <c r="IK203" s="15">
        <f>IF(IF203&gt;0,(IF203-IF$10)/IF$10,0)</f>
        <v/>
      </c>
      <c r="IM203" s="13" t="n">
        <v>286.26</v>
      </c>
      <c r="IN203" s="68">
        <f>IF(IM203&gt;0,((IM203-IM202)/IM202),0)</f>
        <v/>
      </c>
      <c r="IO203" s="68">
        <f>IF(IM203&gt;0,IN203-$V203,0)</f>
        <v/>
      </c>
      <c r="IP203" s="68">
        <f>IF(IM203&gt;0,(IM203-IP$10)/IP$10,0)</f>
        <v/>
      </c>
      <c r="IQ203" s="68" t="n"/>
      <c r="IR203" s="15">
        <f>IF(IM203&gt;0,(IM203-IM$10)/IM$10,0)</f>
        <v/>
      </c>
      <c r="IT203" s="13" t="n">
        <v>86.73999999999999</v>
      </c>
      <c r="IU203" s="68">
        <f>IF(IT203&gt;0,((IT203-IT202)/IT202),0)</f>
        <v/>
      </c>
      <c r="IV203" s="68">
        <f>IF(IT203&gt;0,IU203-$V203,0)</f>
        <v/>
      </c>
      <c r="IW203" s="68">
        <f>IF(IT203&gt;0,(IT203-IW$10)/IW$10,0)</f>
        <v/>
      </c>
      <c r="IX203" s="68" t="n"/>
      <c r="IY203" s="15">
        <f>IF(IT203&gt;0,(IT203-IT$10)/IT$10,0)</f>
        <v/>
      </c>
      <c r="JA203" s="13" t="n">
        <v>733.51</v>
      </c>
      <c r="JB203" s="68">
        <f>IF(JA203&gt;0,((JA203-JA202)/JA202),0)</f>
        <v/>
      </c>
      <c r="JC203" s="68">
        <f>IF(JA203&gt;0,JB203-$V203,0)</f>
        <v/>
      </c>
      <c r="JD203" s="68">
        <f>IF(JA203&gt;0,(JA203-JD$10)/JD$10,0)</f>
        <v/>
      </c>
      <c r="JE203" s="68" t="n"/>
      <c r="JF203" s="15">
        <f>IF(JA203&gt;0,(JA203-JA$10)/JA$10,0)</f>
        <v/>
      </c>
      <c r="JH203" s="13" t="n">
        <v>522.4</v>
      </c>
      <c r="JI203" s="68">
        <f>IF(JH203&gt;0,((JH203-JH202)/JH202),0)</f>
        <v/>
      </c>
      <c r="JJ203" s="68">
        <f>IF(JH203&gt;0,JI203-$V203,0)</f>
        <v/>
      </c>
      <c r="JK203" s="68">
        <f>IF(JH203&gt;0,(JH203-JK$10)/JK$10,0)</f>
        <v/>
      </c>
      <c r="JL203" s="68" t="n"/>
      <c r="JM203" s="15">
        <f>IF(JH203&gt;0,(JH203-JH$10)/JH$10,0)</f>
        <v/>
      </c>
      <c r="JO203" s="13" t="n">
        <v>41.28</v>
      </c>
      <c r="JP203" s="68">
        <f>IF(JO203&gt;0,((JO203-JO202)/JO202),0)</f>
        <v/>
      </c>
      <c r="JQ203" s="68">
        <f>IF(JO203&gt;0,JP203-$V203,0)</f>
        <v/>
      </c>
      <c r="JR203" s="68">
        <f>IF(JO203&gt;0,(JO203-JR$10)/JR$10,0)</f>
        <v/>
      </c>
      <c r="JS203" s="68" t="n"/>
      <c r="JT203" s="15">
        <f>IF(JO203&gt;0,(JO203-JO$10)/JO$10,0)</f>
        <v/>
      </c>
      <c r="JV203" s="13" t="n">
        <v>2.83</v>
      </c>
      <c r="JW203" s="68">
        <f>IF(JV203&gt;0,((JV203-JV202)/JV202),0)</f>
        <v/>
      </c>
      <c r="JX203" s="68">
        <f>IF(JV203&gt;0,JW203-$V203,0)</f>
        <v/>
      </c>
      <c r="JY203" s="68">
        <f>IF(JV203&gt;0,(JV203-JY$10)/JY$10,0)</f>
        <v/>
      </c>
      <c r="JZ203" s="68" t="n"/>
      <c r="KA203" s="15">
        <f>IF(JV203&gt;0,(JV203-JV$10)/JV$10,0)</f>
        <v/>
      </c>
      <c r="KC203" s="13" t="n">
        <v>23.66</v>
      </c>
      <c r="KD203" s="68">
        <f>IF(KC203&gt;0,((KC203-KC202)/KC202),0)</f>
        <v/>
      </c>
      <c r="KE203" s="68">
        <f>IF(KC203&gt;0,KD203-$V203,0)</f>
        <v/>
      </c>
      <c r="KF203" s="68">
        <f>IF(KC203&gt;0,(KC203-KF$10)/KF$10,0)</f>
        <v/>
      </c>
      <c r="KG203" s="68" t="n"/>
      <c r="KH203" s="15">
        <f>IF(KC203&gt;0,(KC203-KC$10)/KC$10,0)</f>
        <v/>
      </c>
      <c r="KI203" s="18" t="n"/>
      <c r="KJ203" s="13" t="n">
        <v>151.15</v>
      </c>
      <c r="KK203" s="68">
        <f>IF(KJ203&gt;0,((KJ203-KJ202)/KJ202),0)</f>
        <v/>
      </c>
      <c r="KL203" s="68">
        <f>IF(KJ203&gt;0,KK203-$V203,0)</f>
        <v/>
      </c>
      <c r="KM203" s="68">
        <f>IF(KJ203&gt;0,(KJ203-KM$10)/KM$10,0)</f>
        <v/>
      </c>
      <c r="KN203" s="68" t="n"/>
      <c r="KO203" s="15">
        <f>IF(KJ203&gt;0,(KJ203-KJ$10)/KJ$10,0)</f>
        <v/>
      </c>
      <c r="KQ203" s="13" t="n">
        <v>2.416</v>
      </c>
      <c r="KR203" s="68">
        <f>IF(KQ203&gt;0,((KQ203-KQ202)/KQ202),0)</f>
        <v/>
      </c>
      <c r="KS203" s="68">
        <f>IF(KQ203&gt;0,KR203-$V203,0)</f>
        <v/>
      </c>
      <c r="KT203" s="68">
        <f>IF(KQ203&gt;0,(KQ203-KT$10)/KT$10,0)</f>
        <v/>
      </c>
      <c r="KU203" s="68" t="n"/>
      <c r="KV203" s="15">
        <f>IF(KQ203&gt;0,(KQ203-KQ$10)/KQ$10,0)</f>
        <v/>
      </c>
      <c r="KW203" s="18" t="n"/>
      <c r="KX203" s="13" t="n">
        <v>67.14</v>
      </c>
      <c r="KY203" s="68">
        <f>IF(KX203&gt;0,((KX203-KX202)/KX202),0)</f>
        <v/>
      </c>
      <c r="KZ203" s="68">
        <f>IF(KX203&gt;0,KY203-$V203,0)</f>
        <v/>
      </c>
      <c r="LA203" s="68">
        <f>IF(KX203&gt;0,(KX203-LA$10)/LA$10,0)</f>
        <v/>
      </c>
      <c r="LB203" s="68" t="n"/>
      <c r="LC203" s="15">
        <f>IF(KX203&gt;0,(KX203-KX$10)/KX$10,0)</f>
        <v/>
      </c>
      <c r="LD203" s="18" t="n"/>
      <c r="LE203" s="13" t="n">
        <v>54.9</v>
      </c>
      <c r="LF203" s="68">
        <f>IF(LE203&gt;0,((LE203-LE202)/LE202),0)</f>
        <v/>
      </c>
      <c r="LG203" s="68">
        <f>IF(LE203&gt;0,LF203-$V203,0)</f>
        <v/>
      </c>
      <c r="LH203" s="68">
        <f>IF(LE203&gt;0,(LE203-LH$10)/LH$10,0)</f>
        <v/>
      </c>
      <c r="LI203" s="68" t="n"/>
      <c r="LJ203" s="15">
        <f>IF(LE203&gt;0,(LE203-LE$10)/LE$10,0)</f>
        <v/>
      </c>
      <c r="LL203" s="13" t="n">
        <v>161.73</v>
      </c>
      <c r="LM203" s="68">
        <f>IF(LL203&gt;0,((LL203-LL202)/LL202),0)</f>
        <v/>
      </c>
      <c r="LN203" s="68">
        <f>IF(LL203&gt;0,LM203-$V203,0)</f>
        <v/>
      </c>
      <c r="LO203" s="68">
        <f>IF(LL203&gt;0,(LL203-LO$10)/LO$10,0)</f>
        <v/>
      </c>
      <c r="LP203" s="68" t="n"/>
      <c r="LQ203" s="15">
        <f>IF(LL203&gt;0,(LL203-LL$10)/LL$10,0)</f>
        <v/>
      </c>
      <c r="LS203" s="13" t="n">
        <v>24.28</v>
      </c>
      <c r="LT203" s="68">
        <f>IF(LS203&gt;0,((LS203-LS202)/LS202),0)</f>
        <v/>
      </c>
      <c r="LU203" s="68">
        <f>IF(LS203&gt;0,LT203-$V203,0)</f>
        <v/>
      </c>
      <c r="LV203" s="68" t="n"/>
      <c r="LW203" s="68" t="n"/>
      <c r="LX203" s="15">
        <f>IF(LS203&gt;0,(LS203-LS$10)/LS$10,0)</f>
        <v/>
      </c>
      <c r="LZ203" s="13" t="n">
        <v>22.56</v>
      </c>
      <c r="MA203" s="68">
        <f>IF(LZ203&gt;0,((LZ203-LZ202)/LZ202),0)</f>
        <v/>
      </c>
      <c r="MB203" s="68">
        <f>IF(LZ203&gt;0,MA203-$V203,0)</f>
        <v/>
      </c>
      <c r="MC203" s="68">
        <f>IF(LZ203&gt;0,(LZ203-MC$10)/MC$10,0)</f>
        <v/>
      </c>
      <c r="MD203" s="68" t="n"/>
      <c r="ME203" s="15">
        <f>IF(LZ203&gt;0,(LZ203-LZ$10)/LZ$10,0)</f>
        <v/>
      </c>
      <c r="MG203" s="13" t="n">
        <v>138.07</v>
      </c>
      <c r="MH203" s="68">
        <f>IF(MG203&gt;0,((MG203-MG202)/MG202),0)</f>
        <v/>
      </c>
      <c r="MI203" s="68">
        <f>IF(MG203&gt;0,MH203-$V203,0)</f>
        <v/>
      </c>
      <c r="MJ203" s="68">
        <f>IF(MG203&gt;0,(MG203-MJ$10)/MJ$10,0)</f>
        <v/>
      </c>
      <c r="MK203" s="68" t="n"/>
      <c r="ML203" s="15">
        <f>IF(MG203&gt;0,(MG203-MG$10)/MG$10,0)</f>
        <v/>
      </c>
      <c r="MN203" s="13" t="n">
        <v>195.55</v>
      </c>
      <c r="MO203" s="68">
        <f>IF(MN203&gt;0,((MN203-MN202)/MN202),0)</f>
        <v/>
      </c>
      <c r="MP203" s="68">
        <f>IF(MN203&gt;0,MO203-$V203,0)</f>
        <v/>
      </c>
      <c r="MQ203" s="68">
        <f>IF(MN203&gt;0,(MN203-MQ$10)/MQ$10,0)</f>
        <v/>
      </c>
      <c r="MR203" s="68" t="n"/>
      <c r="MS203" s="15">
        <f>IF(MN203&gt;0,(MN203-MN$10)/MN$10,0)</f>
        <v/>
      </c>
      <c r="MU203" s="13" t="n">
        <v>23.94</v>
      </c>
      <c r="MV203" s="68">
        <f>IF(MU203&gt;0,((MU203-MU202)/MU202),0)</f>
        <v/>
      </c>
      <c r="MW203" s="68">
        <f>IF(MU203&gt;0,MV203-$V203,0)</f>
        <v/>
      </c>
      <c r="MX203" s="68">
        <f>IF(MU203&gt;0,(MU203-MX$10)/MX$10,0)</f>
        <v/>
      </c>
      <c r="MY203" s="68" t="n"/>
      <c r="MZ203" s="15">
        <f>IF(MU203&gt;0,(MU203-MU$10)/MU$10,0)</f>
        <v/>
      </c>
      <c r="NB203" s="13" t="n">
        <v>299.32</v>
      </c>
      <c r="NC203" s="68">
        <f>IF(NB203&gt;0,((NB203-NB202)/NB202),0)</f>
        <v/>
      </c>
      <c r="ND203" s="68">
        <f>IF(NB203&gt;0,NC203-$V203,0)</f>
        <v/>
      </c>
      <c r="NE203" s="68">
        <f>IF(NB203&gt;0,(NB203-NE$10)/NE$10,0)</f>
        <v/>
      </c>
      <c r="NF203" s="68" t="n"/>
      <c r="NG203" s="15">
        <f>IF(NB203&gt;0,(NB203-NB$10)/NB$10,0)</f>
        <v/>
      </c>
      <c r="NI203" s="13" t="n">
        <v>12.79</v>
      </c>
      <c r="NJ203" s="68">
        <f>IF(NI203&gt;0,((NI203-NI202)/NI202),0)</f>
        <v/>
      </c>
      <c r="NK203" s="68">
        <f>IF(NI203&gt;0,NJ203-$V203,0)</f>
        <v/>
      </c>
      <c r="NL203" s="68">
        <f>IF(NI203&gt;0,(NI203-NL$10)/NL$10,0)</f>
        <v/>
      </c>
      <c r="NM203" s="68" t="n"/>
      <c r="NN203" s="15">
        <f>IF(NI203&gt;0,(NI203-NI$10)/NI$10,0)</f>
        <v/>
      </c>
      <c r="NP203" s="13" t="n">
        <v>634.4400000000001</v>
      </c>
      <c r="NQ203" s="68">
        <f>IF(NP203&gt;0,((NP203-NP202)/NP202),0)</f>
        <v/>
      </c>
      <c r="NR203" s="68">
        <f>IF(NP203&gt;0,NQ203-$V203,0)</f>
        <v/>
      </c>
      <c r="NS203" s="68">
        <f>IF(NP203&gt;0,(NP203-NS$10)/NS$10,0)</f>
        <v/>
      </c>
      <c r="NT203" s="68" t="n"/>
      <c r="NU203" s="15">
        <f>IF(NP203&gt;0,(NP203-NP$10)/NP$10,0)</f>
        <v/>
      </c>
      <c r="NW203" s="13" t="n">
        <v>241.53</v>
      </c>
      <c r="NX203" s="68">
        <f>IF(NW203&gt;0,((NW203-NW202)/NW202),0)</f>
        <v/>
      </c>
      <c r="NY203" s="68">
        <f>IF(NW203&gt;0,NX203-$V203,0)</f>
        <v/>
      </c>
      <c r="NZ203" s="68">
        <f>IF(NW203&gt;0,(NW203-NZ$10)/NZ$10,0)</f>
        <v/>
      </c>
      <c r="OA203" s="68" t="n"/>
      <c r="OB203" s="15">
        <f>IF(NW203&gt;0,(NW203-NW$10)/NW$10,0)</f>
        <v/>
      </c>
      <c r="OD203" s="13" t="n">
        <v>4.41</v>
      </c>
      <c r="OE203" s="68">
        <f>IF(OD203&gt;0,((OD203-OD202)/OD202),0)</f>
        <v/>
      </c>
      <c r="OF203" s="68">
        <f>IF(OD203&gt;0,OE203-$V203,0)</f>
        <v/>
      </c>
      <c r="OG203" s="68">
        <f>IF(OD203&gt;0,(OD203-OG$10)/OG$10,0)</f>
        <v/>
      </c>
      <c r="OH203" s="68" t="n"/>
      <c r="OI203" s="15">
        <f>IF(OD203&gt;0,(OD203-OD$10)/OD$10,0)</f>
        <v/>
      </c>
      <c r="OK203" s="13" t="n">
        <v>371.09</v>
      </c>
      <c r="OL203" s="68">
        <f>IF(OK203&gt;0,((OK203-OK202)/OK202),0)</f>
        <v/>
      </c>
      <c r="OM203" s="68">
        <f>IF(OK203&gt;0,OL203-$V203,0)</f>
        <v/>
      </c>
      <c r="ON203" s="68">
        <f>IF(OK203&gt;0,(OK203-ON$10)/ON$10,0)</f>
        <v/>
      </c>
      <c r="OO203" s="68" t="n"/>
      <c r="OP203" s="15">
        <f>IF(OK203&gt;0,(OK203-OK$10)/OK$10,0)</f>
        <v/>
      </c>
      <c r="OR203" s="13" t="n">
        <v>9.380000000000001</v>
      </c>
      <c r="OS203" s="68">
        <f>IF(OR203&gt;0,((OR203-OR202)/OR202),0)</f>
        <v/>
      </c>
      <c r="OT203" s="68">
        <f>IF(OR203&gt;0,OS203-$V203,0)</f>
        <v/>
      </c>
      <c r="OU203" s="68">
        <f>IF(OR203&gt;0,(OR203-OU$10)/OU$10,0)</f>
        <v/>
      </c>
      <c r="OV203" s="68" t="n"/>
      <c r="OW203" s="15">
        <f>IF(OR203&gt;0,(OR203-OR$10)/OR$10,0)</f>
        <v/>
      </c>
      <c r="OY203" s="13" t="n">
        <v>162.18</v>
      </c>
      <c r="OZ203" s="68">
        <f>IF(OY203&gt;0,((OY203-OY202)/OY202),0)</f>
        <v/>
      </c>
      <c r="PA203" s="68">
        <f>IF(OY203&gt;0,OZ203-$V203,0)</f>
        <v/>
      </c>
      <c r="PB203" s="68">
        <f>IF(OY203&gt;0,(OY203-PB$10)/PB$10,0)</f>
        <v/>
      </c>
      <c r="PC203" s="68" t="n"/>
      <c r="PD203" s="15">
        <f>IF(OY203&gt;0,(OY203-OY$10)/OY$10,0)</f>
        <v/>
      </c>
      <c r="PE203" s="18" t="n"/>
      <c r="PF203" s="13" t="n">
        <v>298.2</v>
      </c>
      <c r="PG203" s="68">
        <f>IF(PF203&gt;0,((PF203-PF202)/PF202),0)</f>
        <v/>
      </c>
      <c r="PH203" s="68">
        <f>IF(PF203&gt;0,PG203-$V203,0)</f>
        <v/>
      </c>
      <c r="PI203" s="68">
        <f>IF(PF203&gt;0,(PF203-PI$10)/PI$10,0)</f>
        <v/>
      </c>
      <c r="PJ203" s="68" t="n"/>
      <c r="PK203" s="15">
        <f>IF(PF203&gt;0,(PF203-PF$10)/PF$10,0)</f>
        <v/>
      </c>
      <c r="PM203" s="13" t="n"/>
      <c r="PN203" s="68">
        <f>IF(PM203&gt;0,((PM203-PM202)/PM202),0)</f>
        <v/>
      </c>
      <c r="PO203" s="68">
        <f>PN203-$V203</f>
        <v/>
      </c>
      <c r="PP203" s="68">
        <f>IF(PM203&gt;0,(PM203-PP$10)/PP$10,0)</f>
        <v/>
      </c>
      <c r="PQ203" s="68" t="n"/>
      <c r="PR203" s="15">
        <f>IF(PM203&gt;0,(PM203-PM$10)/PM$10,0)</f>
        <v/>
      </c>
      <c r="PT203" s="13" t="n">
        <v>19.7</v>
      </c>
      <c r="PU203" s="68">
        <f>IF(PT203&gt;0,((PT203-PT202)/PT202),0)</f>
        <v/>
      </c>
      <c r="PV203" s="68">
        <f>IF(PT203&gt;0,PU203-$V203,0)</f>
        <v/>
      </c>
      <c r="PW203" s="68">
        <f>IF(PT203&gt;0,(PT203-PW$10)/PW$10,0)</f>
        <v/>
      </c>
      <c r="PX203" s="68" t="n"/>
      <c r="PY203" s="15">
        <f>IF(PT203&gt;0,(PT203-PT$10)/PT$10,0)</f>
        <v/>
      </c>
      <c r="QA203" s="13" t="n">
        <v>348.32</v>
      </c>
      <c r="QB203" s="68">
        <f>IF(QA203&gt;0,((QA203-QA202)/QA202),0)</f>
        <v/>
      </c>
      <c r="QC203" s="68">
        <f>IF(QA203&gt;0,QB203-$V203,0)</f>
        <v/>
      </c>
      <c r="QD203" s="68">
        <f>IF(QA203&gt;0,(QA203-QD$10)/QD$10,0)</f>
        <v/>
      </c>
      <c r="QE203" s="68" t="n"/>
      <c r="QF203" s="15">
        <f>IF(QA203&gt;0,(QA203-QA$10)/QA$10,0)</f>
        <v/>
      </c>
      <c r="QH203" s="13" t="n">
        <v>2.192</v>
      </c>
      <c r="QI203" s="68">
        <f>IF(QH203&gt;0,((QH203-QH202)/QH202),0)</f>
        <v/>
      </c>
      <c r="QJ203" s="68">
        <f>IF(QH203&gt;0,QI203-$V203,0)</f>
        <v/>
      </c>
      <c r="QK203" s="68">
        <f>IF(QH203&gt;0,(QH203-QK$10)/QK$10,0)</f>
        <v/>
      </c>
      <c r="QL203" s="68" t="n"/>
      <c r="QM203" s="15">
        <f>IF(QH203&gt;0,(QH203-QH$10)/QH$10,0)</f>
        <v/>
      </c>
      <c r="QO203" s="13" t="n">
        <v>31.07</v>
      </c>
      <c r="QP203" s="68">
        <f>IF(QO203&gt;0,((QO203-QO202)/QO202),0)</f>
        <v/>
      </c>
      <c r="QQ203" s="68">
        <f>IF(QO203&gt;0,QP203-$V203,0)</f>
        <v/>
      </c>
      <c r="QR203" s="68">
        <f>IF(QO203&gt;0,(QO203-QR$10)/QR$10,0)</f>
        <v/>
      </c>
      <c r="QS203" s="68" t="n"/>
      <c r="QT203" s="15">
        <f>IF(QO203&gt;0,(QO203-QO$10)/QO$10,0)</f>
        <v/>
      </c>
      <c r="QV203" s="13" t="n">
        <v>2.849</v>
      </c>
      <c r="QW203" s="68">
        <f>IF(QV203&gt;0,((QV203-QV202)/QV202),0)</f>
        <v/>
      </c>
      <c r="QX203" s="68">
        <f>IF(QV203&gt;0,QW203-$V203,0)</f>
        <v/>
      </c>
      <c r="QY203" s="68">
        <f>IF(QV203&gt;0,(QV203-QY$10)/QY$10,0)</f>
        <v/>
      </c>
      <c r="QZ203" s="68" t="n"/>
      <c r="RA203" s="15">
        <f>IF(QV203&gt;0,(QV203-QV$10)/QV$10,0)</f>
        <v/>
      </c>
      <c r="RC203" s="13" t="n">
        <v>56.52</v>
      </c>
      <c r="RD203" s="68">
        <f>IF(RC203&gt;0,((RC203-RC202)/RC202),0)</f>
        <v/>
      </c>
      <c r="RE203" s="68">
        <f>IF(RC203&gt;0,RD203-$V203,0)</f>
        <v/>
      </c>
      <c r="RF203" s="68">
        <f>IF(RC203&gt;0,(RC203-RF$10)/RF$10,0)</f>
        <v/>
      </c>
      <c r="RG203" s="68" t="n"/>
      <c r="RH203" s="15">
        <f>IF(RC203&gt;0,(RC203-RC$10)/RC$10,0)</f>
        <v/>
      </c>
      <c r="RJ203" s="13" t="n">
        <v>299.88</v>
      </c>
      <c r="RK203" s="68">
        <f>IF(RJ203&gt;0,((RJ203-RJ202)/RJ202),0)</f>
        <v/>
      </c>
      <c r="RL203" s="68">
        <f>RK203-$V203</f>
        <v/>
      </c>
      <c r="RM203" s="68">
        <f>IF(RJ203&gt;0,(RJ203-RM$10)/RM$10,0)</f>
        <v/>
      </c>
      <c r="RN203" s="68" t="n"/>
      <c r="RO203" s="15">
        <f>IF(RJ203&gt;0,(RJ203-RJ$10)/RJ$10,0)</f>
        <v/>
      </c>
      <c r="RQ203" s="13" t="n">
        <v>31.84</v>
      </c>
      <c r="RR203" s="68">
        <f>IF(RQ203&gt;0,((RQ203-RQ202)/RQ202),0)</f>
        <v/>
      </c>
      <c r="RS203" s="68">
        <f>RR203-$V203</f>
        <v/>
      </c>
      <c r="RT203" s="68">
        <f>IF(RQ203&gt;0,(RQ203-RT$10)/RT$10,0)</f>
        <v/>
      </c>
      <c r="RU203" s="68" t="n"/>
      <c r="RV203" s="15">
        <f>IF(RQ203&gt;0,(RQ203-RQ$10)/RQ$10,0)</f>
        <v/>
      </c>
      <c r="RX203" s="13" t="n">
        <v>185.47</v>
      </c>
      <c r="RY203" s="68">
        <f>IF(RX203&gt;0,((RX203-RX202)/RX202),0)</f>
        <v/>
      </c>
      <c r="RZ203" s="68">
        <f>RY203-$V203</f>
        <v/>
      </c>
      <c r="SA203" s="68">
        <f>IF(RX203&gt;0,(RX203-SA$10)/SA$10,0)</f>
        <v/>
      </c>
      <c r="SB203" s="68" t="n"/>
      <c r="SC203" s="15">
        <f>IF(RX203&gt;0,(RX203-RX$10)/RX$10,0)</f>
        <v/>
      </c>
      <c r="SE203" s="13" t="n">
        <v>47.11</v>
      </c>
      <c r="SF203" s="68">
        <f>IF(SE203&gt;0,((SE203-SE202)/SE202),0)</f>
        <v/>
      </c>
      <c r="SG203" s="68">
        <f>SF203-$V203</f>
        <v/>
      </c>
      <c r="SH203" s="68">
        <f>IF(SE203&gt;0,(SE203-SH$10)/SH$10,0)</f>
        <v/>
      </c>
      <c r="SI203" s="68" t="n"/>
      <c r="SJ203" s="15">
        <f>IF(SE203&gt;0,(SE203-SE$10)/SE$10,0)</f>
        <v/>
      </c>
      <c r="SL203" s="13" t="n">
        <v>4.04</v>
      </c>
      <c r="SM203" s="68">
        <f>IF(SL203&gt;0,((SL203-SL202)/SL202),0)</f>
        <v/>
      </c>
      <c r="SN203" s="68">
        <f>SM203-$V203</f>
        <v/>
      </c>
      <c r="SO203" s="68">
        <f>IF(SL203&gt;0,(SL203-SO$10)/SO$10,0)</f>
        <v/>
      </c>
      <c r="SP203" s="68" t="n"/>
      <c r="SQ203" s="15">
        <f>IF(SL203&gt;0,(SL203-SL$10)/SL$10,0)</f>
        <v/>
      </c>
      <c r="SS203" s="13" t="n">
        <v>35.07</v>
      </c>
      <c r="ST203" s="68">
        <f>IF(SS203&gt;0,((SS203-SS202)/SS202),0)</f>
        <v/>
      </c>
      <c r="SU203" s="68">
        <f>ST203-$V203</f>
        <v/>
      </c>
      <c r="SV203" s="68">
        <f>IF(SS203&gt;0,(SS203-SV$10)/SV$10,0)</f>
        <v/>
      </c>
      <c r="SW203" s="68" t="n"/>
      <c r="SX203" s="15">
        <f>IF(SS203&gt;0,(SS203-SS$10)/SS$10,0)</f>
        <v/>
      </c>
      <c r="SZ203" s="13" t="n">
        <v>72.29000000000001</v>
      </c>
      <c r="TA203" s="68">
        <f>IF(SZ203&gt;0,((SZ203-SZ202)/SZ202),0)</f>
        <v/>
      </c>
      <c r="TB203" s="68">
        <f>TA203-$V203</f>
        <v/>
      </c>
      <c r="TC203" s="68">
        <f>IF(SZ203&gt;0,(SZ203-TC$10)/TC$10,0)</f>
        <v/>
      </c>
      <c r="TD203" s="68" t="n"/>
      <c r="TE203" s="15">
        <f>IF(SZ203&gt;0,(SZ203-SZ$10)/SZ$10,0)</f>
        <v/>
      </c>
      <c r="TG203" s="587" t="n">
        <v>0.306</v>
      </c>
      <c r="TH203" s="68">
        <f>IF(TG203&gt;0,((TG203-TG202)/TG202),0)</f>
        <v/>
      </c>
      <c r="TI203" s="68">
        <f>TH203-$V203</f>
        <v/>
      </c>
      <c r="TJ203" s="68">
        <f>IF(TG203&gt;0,(TG203-TJ$10)/TJ$10,0)</f>
        <v/>
      </c>
      <c r="TK203" s="68" t="n"/>
      <c r="TL203" s="15">
        <f>IF(TG203&gt;0,(TG203-TG$10)/TG$10,0)</f>
        <v/>
      </c>
      <c r="TN203" s="13" t="n">
        <v>91.18000000000001</v>
      </c>
      <c r="TO203" s="68">
        <f>IF(TN203&gt;0,((TN203-TN202)/TN202),0)</f>
        <v/>
      </c>
      <c r="TP203" s="68">
        <f>TO203-$V203</f>
        <v/>
      </c>
      <c r="TQ203" s="68">
        <f>IF(TN203&gt;0,(TN203-TQ$10)/TQ$10,0)</f>
        <v/>
      </c>
      <c r="TR203" s="68" t="n"/>
      <c r="TS203" s="15">
        <f>IF(TN203&gt;0,(TN203-TN$10)/TN$10,0)</f>
        <v/>
      </c>
      <c r="TU203" s="587" t="n">
        <v>4.5</v>
      </c>
      <c r="TV203" s="68">
        <f>IF(TU203&gt;0,((TU203-TU202)/TU202),0)</f>
        <v/>
      </c>
      <c r="TW203" s="68">
        <f>TV203-$V203</f>
        <v/>
      </c>
      <c r="TX203" s="68">
        <f>IF(TU203&gt;0,(TU203-TX$10)/TX$10,0)</f>
        <v/>
      </c>
      <c r="TY203" s="68" t="n"/>
      <c r="TZ203" s="15">
        <f>IF(TU203&gt;0,(TU203-TU$10)/TU$10,0)</f>
        <v/>
      </c>
      <c r="UB203" s="587" t="n"/>
      <c r="UC203" s="68">
        <f>IF(UB203&gt;0,((UB203-UB202)/UB202),0)</f>
        <v/>
      </c>
      <c r="UD203" s="68">
        <f>UC203-$V203</f>
        <v/>
      </c>
      <c r="UE203" s="68">
        <f>IF(UB203&gt;0,(UB203-UE$10)/UE$10,0)</f>
        <v/>
      </c>
      <c r="UF203" s="68" t="n"/>
      <c r="UG203" s="15">
        <f>IF(UB203&gt;0,(UB203-UB$10)/UB$10,0)</f>
        <v/>
      </c>
      <c r="UI203" s="587" t="n"/>
      <c r="UJ203" s="68">
        <f>IF(UI203&gt;0,((UI203-UI202)/UI202),0)</f>
        <v/>
      </c>
      <c r="UK203" s="68">
        <f>UJ203-$V203</f>
        <v/>
      </c>
      <c r="UL203" s="68">
        <f>IF(UI203&gt;0,(UI203-UL$10)/UL$10,0)</f>
        <v/>
      </c>
      <c r="UM203" s="68" t="n"/>
      <c r="UN203" s="15">
        <f>IF(UI203&gt;0,(UI203-UI$10)/UI$10,0)</f>
        <v/>
      </c>
      <c r="UP203" s="587" t="n"/>
      <c r="UQ203" s="68">
        <f>IF(UP203&gt;0,((UP203-UP202)/UP202),0)</f>
        <v/>
      </c>
      <c r="UR203" s="68">
        <f>UQ203-$V203</f>
        <v/>
      </c>
      <c r="US203" s="68">
        <f>IF(UP203&gt;0,(UP203-US$10)/US$10,0)</f>
        <v/>
      </c>
      <c r="UT203" s="68" t="n"/>
      <c r="UU203" s="15">
        <f>IF(UP203&gt;0,(UP203-UP$10)/UP$10,0)</f>
        <v/>
      </c>
      <c r="UW203" s="587" t="n"/>
      <c r="UX203" s="68">
        <f>IF(UW203&gt;0,((UW203-UW202)/UW202),0)</f>
        <v/>
      </c>
      <c r="UY203" s="68">
        <f>UX203-$V203</f>
        <v/>
      </c>
      <c r="UZ203" s="68">
        <f>IF(UW203&gt;0,(UW203-UZ$10)/UZ$10,0)</f>
        <v/>
      </c>
      <c r="VA203" s="68" t="n"/>
      <c r="VB203" s="15">
        <f>IF(UW203&gt;0,(UW203-UW$10)/UW$10,0)</f>
        <v/>
      </c>
      <c r="VD203" s="587" t="n"/>
      <c r="VE203" s="68">
        <f>IF(VD203&gt;0,((VD203-VD202)/VD202),0)</f>
        <v/>
      </c>
      <c r="VF203" s="68">
        <f>VE203-$V203</f>
        <v/>
      </c>
      <c r="VG203" s="68">
        <f>IF(VD203&gt;0,(VD203-VG$10)/VG$10,0)</f>
        <v/>
      </c>
      <c r="VH203" s="68" t="n"/>
      <c r="VI203" s="15">
        <f>IF(VD203&gt;0,(VD203-VD$10)/VD$10,0)</f>
        <v/>
      </c>
      <c r="VM203" s="21">
        <f>IF($C203&gt;0,(($IK$5*IG203)+($GT$5*GP203)+($JM$5*JI203)+($JF$5*JB203)+($IY$5*IU203)+($IR$5*IN203)+($ID$5*HZ203)+($HW$5*HS203)+($HP$5*HL203)+($HI$5*HE203)+($GF$5*GB203)+($FY$5*FU203)+($FR$5*FN203)+($FK$5*FG203)+($FD$5*EZ203)+($EW$5*ES203)+($EP$5*EL203)+($EI$5*EE203)+($EB$5*DX203)+($DU$5*DQ203)+($DN$5*DJ203)+($DG$5*DC203)+($CZ$5*CV203)+($CS$5*CO203)+($CL$5*CH203)+($CE$5*CA203)+($BX$5*BT203)+($BQ$5*BM203)+($BJ$5*BF203)+($BC$5*AY203)+($AV$5*AR203)+($AO$5*AK203)+($AH$5*AD203)+($JT$5*JP203)+($KA$5*JW203)+($KO$5*KK203)+($PR$5*PN203)+($GM$5*GI203)+($HA$5*GW203)+($KV$5*KR203)+($KH$5*KD203)+($LC$5*KY203)+($MS$5*MO203)+($ML$5*MH203)+($ME$5*MA203)+($LX$5*LT203)+($LQ$5*LM203)+($LJ$5*LF203)+(MV203*$MZ$5)+(NC203*$NG$5)+(NJ203*$NN$5)+($OI$5*OE203)+($NU$5*NQ203)+($OB$5*NX203)+($PK$5*PG203)+($OP$5*OL203)+($OW$5*OS203)+($PD$5*OZ203)+(PU203*$PY$5)+(QB203*$QF$5)+(QI203*$QM$5)+(QP203*$QT$5)+(QW203*$RA$5)+(RD203*$RH$5)+(RK203*$RO$5)+(RR203*$RV$5)+(RY203*$SC$5)+(SF203*$SJ$5)+(SM203*$SQ$5)+(ST203*$SX$5)+(TA203*$TE$5))+(TH203*$TL$5)+(TO203*$TS$5))/$VM$5</f>
        <v/>
      </c>
      <c r="VN203" s="40" t="n"/>
      <c r="VO203" s="21">
        <f>IF($C203&gt;0,(($IK$5*II203)+($GT$5*GR203)+($JM$5*JK203)+($JF$5*JD203)+($IY$5*IW203)+($IR$5*IP203)+($ID$5*IB203)+($HW$5*HU203)+($HP$5*HN203)+($HI$5*HG203)+($GF$5*GD203)+($FY$5*FW203)+($FR$5*FP203)+($FK$5*FI203)+($FD$5*FB203)+($EW$5*EU203)+($EP$5*EN203)+($EI$5*EG203)+($EB$5*DZ203)+($DU$5*DS203)+($DN$5*DL203)+($DG$5*DE203)+($CZ$5*CX203)+($CS$5*CQ203)+($CL$5*CJ203)+($CE$5*CC203)+($BX$5*BV203)+($BQ$5*BO203)+($BJ$5*BH203)+($BC$5*BA203)+($AV$5*AT203)+($AO$5*AM203)+($AH$5*AF203)+($KO$5*KM203)+($KH$5*KF203)+($KA$5*JY203)+($JT$5*JR203)+($PR$5*PP203)+($GM$5*GK203)+($HA$5*GY203)+($KV$5*KT203)+($LC$5*LA203)+($MS$5*MQ203)+($ML$5*MJ203)+($ME$5*MC203)+($LX$5*LV203)+($LQ$5*LO203)+($LJ$5*LH203)+(MX203*$MZ$5)+(NE203*$NG$5)+(NL203*$NN$5)+($OI$5*OG203)+($NU$5*NS203)+($OB$5*NZ203)+($PD$5*PB203)+($OW$5*OU203)+($OP$5*ON203)+($PK$5*PI203)+($PY$5*PW203)+($QF$5*QD203)+($QM$5*QK203)+($QT$5*QR203)+($RA$5*QY203)+($RH$5*RF203)+($RO$5*RM203)+(RT203*$RV$5)+(SA203*$SC$5)+(SH203*$SJ$5)+(SO203*$SQ$5)+(SV203*$SX$5)+(TC203*$TE$5)+(TJ203*$TL$5)+(TQ203*$TS$5))/$VM$5,0)</f>
        <v/>
      </c>
      <c r="VP203" s="14" t="n"/>
      <c r="VQ203" s="21">
        <f>IF($C203&gt;0,(($IK$5*IK203)+($GT$5*GT203)+($JM$5*JM203)+($JF$5*JF203)+($IY$5*IY203)+($IR$5*IR203)+($ID$5*ID203)+($HW$5*HW203)+($HP$5*HP203)+($HI$5*HI203)+($GF$5*GF203)+($FY$5*FY203)+($FR$5*FR203)+($FK$5*FK203)+($FD$5*FD203)+($EW$5*EW203)+($EP$5*EP203)+($EI$5*EI203)+($EB$5*EB203)+($DU$5*DU203)+($DN$5*DN203)+($DG$5*DG203)+($CZ$5*CZ203)+($CS$5*CS203)+($CL$5*CL203)+($CE$5*CE203)+($BX$5*BX203)+($BQ$5*BQ203)+($BJ$5*BJ203)+($BC$5*BC203)+($AV$5*AV203)+($AO$5*AO203)+($AH$5*AH203)+($KO$5*KO203)+($PR$5*PR203)+($GM$5*GM203)+($HA$5*HA203)+($KH$5*KH203)+($KA$5*KA203)+($JT$5*JT203)+($KV$5*KV203)+($LC$5*LC203)+($MS$5*MS203)+($ML$5*ML203)+($ME$5*ME203)+($LX$5*LX203)+($LQ$5*LQ203)+($LJ$5*LJ203)+($OI$5*OI203)+($NU$5*NU203)+($NN$5*NN203)+($NG$5*NG203)+($MZ$5*MZ203)+(OB203*$OB$5)+($PD$5*PD203)+($OW$5*OW203)+($OP$5*OP203)+($PK$5*PK203)+(PY203*$PY$5)+(QF203*$QF$5)+(QM203*$QM$5)+(QT203*$QT$5)+(RA203*$RA$5)+(RH203*$RH$5)+(RO203*$RO$5)+(RV203*$RV$5)+(SC203*$SC$5)+(SJ203*$SJ$5)+(SQ203*$SQ$5)+(SX203*$SX$5)+(TE203*$TE$5)+(TL203*$TL$5)+(TS203*$TS$5))/$VM$5,0)</f>
        <v/>
      </c>
    </row>
    <row r="204" ht="16" customHeight="1" s="545">
      <c r="A204" s="127" t="n">
        <v>45940</v>
      </c>
      <c r="B204" s="4">
        <f>A204</f>
        <v/>
      </c>
      <c r="C204" s="13" t="n">
        <v>45479.6</v>
      </c>
      <c r="D204" s="138">
        <f>IF(C204&gt;0,C204-C203,0)</f>
        <v/>
      </c>
      <c r="E204" s="68">
        <f>IF(C204&gt;0,D204/C203,0)</f>
        <v/>
      </c>
      <c r="F204" s="15">
        <f>IF(C204&gt;0,(C204-C$10)/C$10,0)</f>
        <v/>
      </c>
      <c r="G204" s="13" t="n">
        <v>6552.5</v>
      </c>
      <c r="H204" s="138">
        <f>IF(G204&gt;0,G204-G203,0)</f>
        <v/>
      </c>
      <c r="I204" s="68">
        <f>IF(G204&gt;0,H204/G203,0)</f>
        <v/>
      </c>
      <c r="J204" s="15">
        <f>IF(G204&gt;0,(G204-G$10)/G$10,0)</f>
        <v/>
      </c>
      <c r="K204" s="13" t="n">
        <v>22204.43</v>
      </c>
      <c r="L204" s="138">
        <f>IF(K204&gt;0,K204-K203,0)</f>
        <v/>
      </c>
      <c r="M204" s="68">
        <f>IF(K204&gt;0,L204/K203,0)</f>
        <v/>
      </c>
      <c r="N204" s="15">
        <f>IF(K204&gt;0,(K204-K$10)/K$10,0)</f>
        <v/>
      </c>
      <c r="O204" s="13" t="n">
        <v>2394.59</v>
      </c>
      <c r="P204" s="138">
        <f>IF(O204&gt;0,O204-O203,0)</f>
        <v/>
      </c>
      <c r="Q204" s="68">
        <f>IF(O204&gt;0,P204/O203,0)</f>
        <v/>
      </c>
      <c r="R204" s="15">
        <f>IF(O204&gt;0,(O204-O$10)/O$10,0)</f>
        <v/>
      </c>
      <c r="S204" s="18">
        <f>IF(O204&gt;0,(((O204*0.7)*Q204)+((K204*0.9)*M204)+((G204*0.65)*I204)+((C204*0.6)*E204))/(O204+K204+G204+C204),0)</f>
        <v/>
      </c>
      <c r="T204" s="121">
        <f>IF(O204&gt;0,(S204*200)+T203,0)</f>
        <v/>
      </c>
      <c r="U204" s="121">
        <f>T204</f>
        <v/>
      </c>
      <c r="V204" s="134">
        <f>IF(T204&gt;0,(T204-T203)/T203,0)</f>
        <v/>
      </c>
      <c r="W204" s="21">
        <f>IF(T204&gt;0,(T204-T$11)/T$11,0)</f>
        <v/>
      </c>
      <c r="X204" s="18">
        <f>IF(T204&gt;0,((Q204+M204+I204+E204)/4),0)</f>
        <v/>
      </c>
      <c r="Y204" s="353" t="n">
        <v>30140.06</v>
      </c>
      <c r="Z204" s="15" t="n">
        <v>2e-06</v>
      </c>
      <c r="AA204" s="21">
        <f>Z204-$V204</f>
        <v/>
      </c>
      <c r="AC204" s="13" t="n">
        <v>251.69</v>
      </c>
      <c r="AD204" s="68">
        <f>IF(AC204&gt;0,((AC204-AC203)/AC203),0)</f>
        <v/>
      </c>
      <c r="AE204" s="68">
        <f>IF(AC204&gt;0,AD204-$V204,0)</f>
        <v/>
      </c>
      <c r="AF204" s="68">
        <f>IF(AC204&gt;0,(AC204-AF$10)/AF$10,0)</f>
        <v/>
      </c>
      <c r="AG204" s="68" t="n"/>
      <c r="AH204" s="15">
        <f>IF(AC204&gt;0,(AC204-AC$10)/AC$10,0)</f>
        <v/>
      </c>
      <c r="AJ204" s="13" t="n">
        <v>24.25</v>
      </c>
      <c r="AK204" s="68">
        <f>IF(AJ204&gt;0,((AJ204-AJ203)/AJ203),0)</f>
        <v/>
      </c>
      <c r="AL204" s="68">
        <f>IF(AJ204&gt;0,AK204-$V204,0)</f>
        <v/>
      </c>
      <c r="AM204" s="68">
        <f>IF(AJ204&gt;0,(AJ204-AM$10)/AM$10,0)</f>
        <v/>
      </c>
      <c r="AN204" s="68" t="n"/>
      <c r="AO204" s="15">
        <f>IF(AJ204&gt;0,(AJ204-AJ$10)/AJ$10,0)</f>
        <v/>
      </c>
      <c r="AQ204" s="13" t="n">
        <v>23.44</v>
      </c>
      <c r="AR204" s="68">
        <f>IF(AQ204&gt;0,((AQ204-AQ203)/AQ203),0)</f>
        <v/>
      </c>
      <c r="AS204" s="68">
        <f>IF(AQ204&gt;0,AR204-$V204,0)</f>
        <v/>
      </c>
      <c r="AT204" s="68">
        <f>IF(AQ204&gt;0,(AQ204-AT$10)/AT$10,0)</f>
        <v/>
      </c>
      <c r="AU204" s="68" t="n"/>
      <c r="AV204" s="15">
        <f>IF(AQ204&gt;0,(AQ204-AQ$10)/AQ$10,0)</f>
        <v/>
      </c>
      <c r="AX204" s="13" t="n">
        <v>227.66</v>
      </c>
      <c r="AY204" s="68">
        <f>IF(AX204&gt;0,((AX204-AX203)/AX203),0)</f>
        <v/>
      </c>
      <c r="AZ204" s="68">
        <f>IF(AX204&gt;0,AY204-$V204,0)</f>
        <v/>
      </c>
      <c r="BA204" s="68">
        <f>IF(AX204&gt;0,(AX204-BA$10)/BA$10,0)</f>
        <v/>
      </c>
      <c r="BB204" s="68" t="n"/>
      <c r="BC204" s="15">
        <f>IF(AX204&gt;0,(AX204-AX$10)/AX$10,0)</f>
        <v/>
      </c>
      <c r="BE204" s="13" t="n">
        <v>81.69</v>
      </c>
      <c r="BF204" s="68">
        <f>IF(BE204&gt;0,((BE204-BE203)/BE203),0)</f>
        <v/>
      </c>
      <c r="BG204" s="68">
        <f>IF(BE204&gt;0,BF204-$V204,0)</f>
        <v/>
      </c>
      <c r="BH204" s="68" t="n"/>
      <c r="BI204" s="68" t="n"/>
      <c r="BJ204" s="15">
        <f>IF(BE204&gt;0,(BE204-BE$10)/BE$10,0)</f>
        <v/>
      </c>
      <c r="BL204" s="13" t="n">
        <v>75.81999999999999</v>
      </c>
      <c r="BM204" s="68">
        <f>IF(BL204&gt;0,((BL204-BL203)/BL203),0)</f>
        <v/>
      </c>
      <c r="BN204" s="68">
        <f>IF(BL204&gt;0,BM204-$V204,0)</f>
        <v/>
      </c>
      <c r="BO204" s="68">
        <f>IF(BL204&gt;0,(BL204-BO$10)/BO$10,0)</f>
        <v/>
      </c>
      <c r="BP204" s="68" t="n"/>
      <c r="BQ204" s="15">
        <f>IF(BL204&gt;0,(BL204-BL$10)/BL$10,0)</f>
        <v/>
      </c>
      <c r="BS204" s="13" t="n">
        <v>44.48</v>
      </c>
      <c r="BT204" s="68">
        <f>IF(BS204&gt;0,((BS204-BS203)/BS203),0)</f>
        <v/>
      </c>
      <c r="BU204" s="68">
        <f>IF(BS204&gt;0,BT204-$V204,0)</f>
        <v/>
      </c>
      <c r="BV204" s="68">
        <f>IF(BS204&gt;0,(BS204-BV$10)/BV$10,0)</f>
        <v/>
      </c>
      <c r="BW204" s="68" t="n"/>
      <c r="BX204" s="15">
        <f>IF(BS204&gt;0,(BS204-BS$10)/BS$10,0)</f>
        <v/>
      </c>
      <c r="BZ204" s="13" t="n"/>
      <c r="CA204" s="68">
        <f>IF(BZ204&gt;0,((BZ204-BZ203)/BZ203),0)</f>
        <v/>
      </c>
      <c r="CB204" s="68">
        <f>IF(BZ204&gt;0,CA204-$V204,0)</f>
        <v/>
      </c>
      <c r="CC204" s="68">
        <f>IF(BZ204&gt;0,(BZ204-CC$10)/CC$10,0)</f>
        <v/>
      </c>
      <c r="CD204" s="68" t="n"/>
      <c r="CE204" s="15">
        <f>IF(BZ204&gt;0,(BZ204-BZ$10)/BZ$10,0)</f>
        <v/>
      </c>
      <c r="CG204" s="13" t="n">
        <v>29.87</v>
      </c>
      <c r="CH204" s="68">
        <f>IF(CG204&gt;0,((CG204-CG203)/CG203),0)</f>
        <v/>
      </c>
      <c r="CI204" s="68">
        <f>IF(CG204&gt;0,CH204-$V204,0)</f>
        <v/>
      </c>
      <c r="CJ204" s="68">
        <f>IF(CG204&gt;0,(CG204-CJ$10)/CJ$10,0)</f>
        <v/>
      </c>
      <c r="CK204" s="68" t="n"/>
      <c r="CL204" s="15">
        <f>IF(CG204&gt;0,(CG204-CG$10)/CG$10,0)</f>
        <v/>
      </c>
      <c r="CN204" s="13" t="n">
        <v>34</v>
      </c>
      <c r="CO204" s="68">
        <f>IF(CN204&gt;0,((CN204-CN203)/CN203),0)</f>
        <v/>
      </c>
      <c r="CP204" s="68">
        <f>IF(CN204&gt;0,CO204-$V204,0)</f>
        <v/>
      </c>
      <c r="CQ204" s="68">
        <f>IF(CN204&gt;0,(CN204-CQ$10)/CQ$10,0)</f>
        <v/>
      </c>
      <c r="CR204" s="68" t="n"/>
      <c r="CS204" s="15">
        <f>IF(CN204&gt;0,(CN204-CN$10)/CN$10,0)</f>
        <v/>
      </c>
      <c r="CU204" s="13" t="n">
        <v>39.13</v>
      </c>
      <c r="CV204" s="68">
        <f>IF(CU204&gt;0,((CU204-CU203)/CU203),0)</f>
        <v/>
      </c>
      <c r="CW204" s="68">
        <f>IF(CU204&gt;0,CV204-$V204,0)</f>
        <v/>
      </c>
      <c r="CX204" s="68">
        <f>IF(CU204&gt;0,(CU204-CX$10)/CX$10,0)</f>
        <v/>
      </c>
      <c r="CY204" s="68" t="n"/>
      <c r="CZ204" s="15">
        <f>IF(CU204&gt;0,(CU204-CU$10)/CU$10,0)</f>
        <v/>
      </c>
      <c r="DB204" s="13" t="n">
        <v>19.63</v>
      </c>
      <c r="DC204" s="68">
        <f>IF(DB204&gt;0,((DB204-DB203)/DB203),0)</f>
        <v/>
      </c>
      <c r="DD204" s="68">
        <f>IF(DB204&gt;0,DC204-$V204,0)</f>
        <v/>
      </c>
      <c r="DE204" s="68">
        <f>IF(DB204&gt;0,(DB204-DE$10)/DE$10,0)</f>
        <v/>
      </c>
      <c r="DF204" s="68" t="n"/>
      <c r="DG204" s="15">
        <f>IF(DB204&gt;0,(DB204-DB$10)/DB$10,0)</f>
        <v/>
      </c>
      <c r="DI204" s="13" t="n">
        <v>50.79</v>
      </c>
      <c r="DJ204" s="68">
        <f>IF(DI204&gt;0,((DI204-DI203)/DI203),0)</f>
        <v/>
      </c>
      <c r="DK204" s="68">
        <f>IF(DI204&gt;0,DJ204-$V204,0)</f>
        <v/>
      </c>
      <c r="DL204" s="68">
        <f>IF(DI204&gt;0,(DI204-DL$10)/DL$10,0)</f>
        <v/>
      </c>
      <c r="DM204" s="68" t="n"/>
      <c r="DN204" s="15">
        <f>IF(DI204&gt;0,(DI204-DI$10)/DI$10,0)</f>
        <v/>
      </c>
      <c r="DP204" s="13" t="n">
        <v>47.12</v>
      </c>
      <c r="DQ204" s="68">
        <f>IF(DP204&gt;0,((DP204-DP203)/DP203),0)</f>
        <v/>
      </c>
      <c r="DR204" s="68">
        <f>IF(DP204&gt;0,DQ204-$V204,0)</f>
        <v/>
      </c>
      <c r="DS204" s="68" t="n"/>
      <c r="DT204" s="68" t="n"/>
      <c r="DU204" s="15">
        <f>IF(DP204&gt;0,(DP204-DP$10)/DP$10,0)</f>
        <v/>
      </c>
      <c r="DV204" s="18" t="n"/>
      <c r="DW204" s="13" t="n">
        <v>41.51</v>
      </c>
      <c r="DX204" s="68">
        <f>IF(DW204&gt;0,((DW204-DW203)/DW203),0)</f>
        <v/>
      </c>
      <c r="DY204" s="68">
        <f>IF(DW204&gt;0,DX204-$V204,0)</f>
        <v/>
      </c>
      <c r="DZ204" s="68">
        <f>IF(DW204&gt;0,(DW204-DZ$10)/DZ$10,0)</f>
        <v/>
      </c>
      <c r="EA204" s="68" t="n"/>
      <c r="EB204" s="15">
        <f>IF(DW204&gt;0,(DW204-DW$10)/DW$10,0)</f>
        <v/>
      </c>
      <c r="ED204" s="13" t="n">
        <v>42.96</v>
      </c>
      <c r="EE204" s="68">
        <f>IF(ED204&gt;0,((ED204-ED203)/ED203),0)</f>
        <v/>
      </c>
      <c r="EF204" s="68">
        <f>IF(ED204&gt;0,EE204-$V204,0)</f>
        <v/>
      </c>
      <c r="EG204" s="68">
        <f>IF(ED204&gt;0,(ED204-EG$10)/EG$10,0)</f>
        <v/>
      </c>
      <c r="EH204" s="68" t="n"/>
      <c r="EI204" s="15">
        <f>IF(ED204&gt;0,(ED204-ED$10)/ED$10,0)</f>
        <v/>
      </c>
      <c r="EK204" s="13" t="n">
        <v>137.77</v>
      </c>
      <c r="EL204" s="68">
        <f>IF(EK204&gt;0,((EK204-EK203)/EK203),0)</f>
        <v/>
      </c>
      <c r="EM204" s="68">
        <f>IF(EK204&gt;0,EL204-$V204,0)</f>
        <v/>
      </c>
      <c r="EN204" s="68">
        <f>IF(EK204&gt;0,(EK204-EN$10)/EN$10,0)</f>
        <v/>
      </c>
      <c r="EO204" s="68" t="n"/>
      <c r="EP204" s="15">
        <f>IF(EK204&gt;0,(EK204-EK$10)/EK$10,0)</f>
        <v/>
      </c>
      <c r="ER204" s="13" t="n">
        <v>38.54</v>
      </c>
      <c r="ES204" s="68">
        <f>IF(ER204&gt;0,((ER204-ER203)/ER203),0)</f>
        <v/>
      </c>
      <c r="ET204" s="68">
        <f>IF(ER204&gt;0,ES204-$V204,0)</f>
        <v/>
      </c>
      <c r="EU204" s="68">
        <f>IF(ER204&gt;0,(ER204-EU$10)/EU$10,0)</f>
        <v/>
      </c>
      <c r="EV204" s="68" t="n"/>
      <c r="EW204" s="15">
        <f>IF(ER204&gt;0,(ER204-ER$10)/ER$10,0)</f>
        <v/>
      </c>
      <c r="EY204" s="13" t="n">
        <v>52.33</v>
      </c>
      <c r="EZ204" s="68">
        <f>IF(EY204&gt;0,((EY204-EY203)/EY203),0)</f>
        <v/>
      </c>
      <c r="FA204" s="68">
        <f>IF(EY204&gt;0,EZ204-$V204,0)</f>
        <v/>
      </c>
      <c r="FB204" s="68" t="n"/>
      <c r="FC204" s="68" t="n"/>
      <c r="FD204" s="15">
        <f>IF(EY204&gt;0,(EY204-EY$10)/EY$10,0)</f>
        <v/>
      </c>
      <c r="FF204" s="13" t="n">
        <v>59.4</v>
      </c>
      <c r="FG204" s="68">
        <f>IF(FF204&gt;0,((FF204-FF203)/FF203),0)</f>
        <v/>
      </c>
      <c r="FH204" s="68">
        <f>IF(FF204&gt;0,FG204-$V204,0)</f>
        <v/>
      </c>
      <c r="FI204" s="68">
        <f>IF(FF204&gt;0,(FF204-FI$10)/FI$10,0)</f>
        <v/>
      </c>
      <c r="FJ204" s="68" t="n"/>
      <c r="FK204" s="15">
        <f>IF(FF204&gt;0,(FF204-FF$10)/FF$10,0)</f>
        <v/>
      </c>
      <c r="FM204" s="13" t="n">
        <v>187.25</v>
      </c>
      <c r="FN204" s="68">
        <f>IF(FM204&gt;0,((FM204-FM203)/FM203),0)</f>
        <v/>
      </c>
      <c r="FO204" s="68">
        <f>IF(FM204&gt;0,FN204-$V204,0)</f>
        <v/>
      </c>
      <c r="FP204" s="68">
        <f>IF(FM204&gt;0,(FM204-FP$10)/FP$10,0)</f>
        <v/>
      </c>
      <c r="FQ204" s="68" t="n"/>
      <c r="FR204" s="15">
        <f>IF(FM204&gt;0,(FM204-FM$10)/FM$10,0)</f>
        <v/>
      </c>
      <c r="FT204" s="13" t="n">
        <v>92.89</v>
      </c>
      <c r="FU204" s="68">
        <f>IF(FT204&gt;0,((FT204-FT203)/FT203),0)</f>
        <v/>
      </c>
      <c r="FV204" s="68">
        <f>IF(FT204&gt;0,FU204-$V204,0)</f>
        <v/>
      </c>
      <c r="FW204" s="68">
        <f>IF(FT204&gt;0,(FT204-FW$10)/FW$10,0)</f>
        <v/>
      </c>
      <c r="FX204" s="68" t="n"/>
      <c r="FY204" s="15">
        <f>IF(FT204&gt;0,(FT204-FT$10)/FT$10,0)</f>
        <v/>
      </c>
      <c r="GA204" s="13" t="n">
        <v>17.91</v>
      </c>
      <c r="GB204" s="68">
        <f>IF(GA204&gt;0,((GA204-GA203)/GA203),0)</f>
        <v/>
      </c>
      <c r="GC204" s="68">
        <f>IF(GA204&gt;0,GB204-$V204,0)</f>
        <v/>
      </c>
      <c r="GD204" s="68" t="n"/>
      <c r="GE204" s="68" t="n"/>
      <c r="GF204" s="15">
        <f>IF(GA204&gt;0,(GA204-GA$10)/GA$10,0)</f>
        <v/>
      </c>
      <c r="GG204" s="18" t="n"/>
      <c r="GH204" s="13" t="n">
        <v>23.21</v>
      </c>
      <c r="GI204" s="68">
        <f>IF(GH204&gt;0,((GH204-GH203)/GH203),0)</f>
        <v/>
      </c>
      <c r="GJ204" s="68">
        <f>IF(GH204&gt;0,GI204-$V204,0)</f>
        <v/>
      </c>
      <c r="GK204" s="68">
        <f>IF(GH204&gt;0,(GH204-GK$10)/GK$10,0)</f>
        <v/>
      </c>
      <c r="GL204" s="68" t="n"/>
      <c r="GM204" s="15">
        <f>IF(GH204&gt;0,(GH204-GH$10)/GH$10,0)</f>
        <v/>
      </c>
      <c r="GO204" s="13" t="n">
        <v>28.14</v>
      </c>
      <c r="GP204" s="68">
        <f>IF(GO204&gt;0,((GO204-GO203)/GO203),0)</f>
        <v/>
      </c>
      <c r="GQ204" s="68">
        <f>IF(GO204&gt;0,GP204-$V204,0)</f>
        <v/>
      </c>
      <c r="GR204" s="68" t="n"/>
      <c r="GS204" s="68" t="n"/>
      <c r="GT204" s="15">
        <f>IF(GO204&gt;0,(GO204-GO$10)/GO$10,0)</f>
        <v/>
      </c>
      <c r="GV204" s="13" t="n">
        <v>17.19</v>
      </c>
      <c r="GW204" s="68">
        <f>IF(GV204&gt;0,((GV204-GV203)/GV203),0)</f>
        <v/>
      </c>
      <c r="GX204" s="68">
        <f>IF(GV204&gt;0,GW204-$V204,0)</f>
        <v/>
      </c>
      <c r="GY204" s="68">
        <f>IF(GV204&gt;0,(GV204-GY$10)/GY$10,0)</f>
        <v/>
      </c>
      <c r="GZ204" s="68" t="n"/>
      <c r="HA204" s="15">
        <f>IF(GV204&gt;0,(GV204-GV$10)/GV$10,0)</f>
        <v/>
      </c>
      <c r="HD204" s="13" t="n">
        <v>413.49</v>
      </c>
      <c r="HE204" s="68">
        <f>IF(HD204&gt;0,((HD204-HD203)/HD203),0)</f>
        <v/>
      </c>
      <c r="HF204" s="68">
        <f>IF(HD204&gt;0,HE204-$V204,0)</f>
        <v/>
      </c>
      <c r="HG204" s="68">
        <f>IF(HD204&gt;0,(HD204-HG$10)/HG$10,0)</f>
        <v/>
      </c>
      <c r="HH204" s="68" t="n"/>
      <c r="HI204" s="15">
        <f>IF(HD204&gt;0,(HD204-HD$10)/HD$10,0)</f>
        <v/>
      </c>
      <c r="HK204" s="13" t="n">
        <v>94.63</v>
      </c>
      <c r="HL204" s="68">
        <f>IF(HK204&gt;0,((HK204-HK203)/HK203),0)</f>
        <v/>
      </c>
      <c r="HM204" s="68">
        <f>IF(HK204&gt;0,HL204-$V204,0)</f>
        <v/>
      </c>
      <c r="HN204" s="68">
        <f>IF(HK204&gt;0,(HK204-HN$10)/HN$10,0)</f>
        <v/>
      </c>
      <c r="HO204" s="68" t="n"/>
      <c r="HP204" s="15">
        <f>IF(HK204&gt;0,(HK204-HK$10)/HK$10,0)</f>
        <v/>
      </c>
      <c r="HR204" s="13" t="n">
        <v>110.75</v>
      </c>
      <c r="HS204" s="68">
        <f>IF(HR204&gt;0,((HR204-HR203)/HR203),0)</f>
        <v/>
      </c>
      <c r="HT204" s="68">
        <f>IF(HR204&gt;0,HS204-$V204,0)</f>
        <v/>
      </c>
      <c r="HU204" s="68">
        <f>IF(HR204&gt;0,(HR204-HU$10)/HU$10,0)</f>
        <v/>
      </c>
      <c r="HV204" s="68" t="n"/>
      <c r="HW204" s="15">
        <f>IF(HR204&gt;0,(HR204-HR$10)/HR$10,0)</f>
        <v/>
      </c>
      <c r="HY204" s="13" t="n">
        <v>183.04</v>
      </c>
      <c r="HZ204" s="68">
        <f>IF(HY204&gt;0,((HY204-HY203)/HY203),0)</f>
        <v/>
      </c>
      <c r="IA204" s="68">
        <f>IF(HY204&gt;0,HZ204-$V204,0)</f>
        <v/>
      </c>
      <c r="IB204" s="68">
        <f>IF(HY204&gt;0,(HY204-IB$10)/IB$10,0)</f>
        <v/>
      </c>
      <c r="IC204" s="68" t="n"/>
      <c r="ID204" s="15">
        <f>IF(HY204&gt;0,(HY204-HY$10)/HY$10,0)</f>
        <v/>
      </c>
      <c r="IF204" s="13" t="n">
        <v>324.63</v>
      </c>
      <c r="IG204" s="68">
        <f>IF(IF204&gt;0,((IF204-IF203)/IF203),0)</f>
        <v/>
      </c>
      <c r="IH204" s="68">
        <f>IF(IF204&gt;0,IG204-$V204,0)</f>
        <v/>
      </c>
      <c r="II204" s="68">
        <f>IF(IF204&gt;0,(IF204-II$10)/II$10,0)</f>
        <v/>
      </c>
      <c r="IJ204" s="68" t="n"/>
      <c r="IK204" s="15">
        <f>IF(IF204&gt;0,(IF204-IF$10)/IF$10,0)</f>
        <v/>
      </c>
      <c r="IM204" s="13" t="n">
        <v>283.12</v>
      </c>
      <c r="IN204" s="68">
        <f>IF(IM204&gt;0,((IM204-IM203)/IM203),0)</f>
        <v/>
      </c>
      <c r="IO204" s="68">
        <f>IF(IM204&gt;0,IN204-$V204,0)</f>
        <v/>
      </c>
      <c r="IP204" s="68">
        <f>IF(IM204&gt;0,(IM204-IP$10)/IP$10,0)</f>
        <v/>
      </c>
      <c r="IQ204" s="68" t="n"/>
      <c r="IR204" s="15">
        <f>IF(IM204&gt;0,(IM204-IM$10)/IM$10,0)</f>
        <v/>
      </c>
      <c r="IT204" s="13" t="n">
        <v>86.68000000000001</v>
      </c>
      <c r="IU204" s="68">
        <f>IF(IT204&gt;0,((IT204-IT203)/IT203),0)</f>
        <v/>
      </c>
      <c r="IV204" s="68">
        <f>IF(IT204&gt;0,IU204-$V204,0)</f>
        <v/>
      </c>
      <c r="IW204" s="68">
        <f>IF(IT204&gt;0,(IT204-IW$10)/IW$10,0)</f>
        <v/>
      </c>
      <c r="IX204" s="68" t="n"/>
      <c r="IY204" s="15">
        <f>IF(IT204&gt;0,(IT204-IT$10)/IT$10,0)</f>
        <v/>
      </c>
      <c r="JA204" s="13" t="n">
        <v>705.3</v>
      </c>
      <c r="JB204" s="68">
        <f>IF(JA204&gt;0,((JA204-JA203)/JA203),0)</f>
        <v/>
      </c>
      <c r="JC204" s="68">
        <f>IF(JA204&gt;0,JB204-$V204,0)</f>
        <v/>
      </c>
      <c r="JD204" s="68">
        <f>IF(JA204&gt;0,(JA204-JD$10)/JD$10,0)</f>
        <v/>
      </c>
      <c r="JE204" s="68" t="n"/>
      <c r="JF204" s="15">
        <f>IF(JA204&gt;0,(JA204-JA$10)/JA$10,0)</f>
        <v/>
      </c>
      <c r="JH204" s="13" t="n">
        <v>510.96</v>
      </c>
      <c r="JI204" s="68">
        <f>IF(JH204&gt;0,((JH204-JH203)/JH203),0)</f>
        <v/>
      </c>
      <c r="JJ204" s="68">
        <f>IF(JH204&gt;0,JI204-$V204,0)</f>
        <v/>
      </c>
      <c r="JK204" s="68">
        <f>IF(JH204&gt;0,(JH204-JK$10)/JK$10,0)</f>
        <v/>
      </c>
      <c r="JL204" s="68" t="n"/>
      <c r="JM204" s="15">
        <f>IF(JH204&gt;0,(JH204-JH$10)/JH$10,0)</f>
        <v/>
      </c>
      <c r="JO204" s="13" t="n">
        <v>43.98</v>
      </c>
      <c r="JP204" s="68">
        <f>IF(JO204&gt;0,((JO204-JO203)/JO203),0)</f>
        <v/>
      </c>
      <c r="JQ204" s="68">
        <f>IF(JO204&gt;0,JP204-$V204,0)</f>
        <v/>
      </c>
      <c r="JR204" s="68">
        <f>IF(JO204&gt;0,(JO204-JR$10)/JR$10,0)</f>
        <v/>
      </c>
      <c r="JS204" s="68" t="n"/>
      <c r="JT204" s="15">
        <f>IF(JO204&gt;0,(JO204-JO$10)/JO$10,0)</f>
        <v/>
      </c>
      <c r="JV204" s="13" t="n">
        <v>2.88</v>
      </c>
      <c r="JW204" s="68">
        <f>IF(JV204&gt;0,((JV204-JV203)/JV203),0)</f>
        <v/>
      </c>
      <c r="JX204" s="68">
        <f>IF(JV204&gt;0,JW204-$V204,0)</f>
        <v/>
      </c>
      <c r="JY204" s="68">
        <f>IF(JV204&gt;0,(JV204-JY$10)/JY$10,0)</f>
        <v/>
      </c>
      <c r="JZ204" s="68" t="n"/>
      <c r="KA204" s="15">
        <f>IF(JV204&gt;0,(JV204-JV$10)/JV$10,0)</f>
        <v/>
      </c>
      <c r="KC204" s="13" t="n">
        <v>21.94</v>
      </c>
      <c r="KD204" s="68">
        <f>IF(KC204&gt;0,((KC204-KC203)/KC203),0)</f>
        <v/>
      </c>
      <c r="KE204" s="68">
        <f>IF(KC204&gt;0,KD204-$V204,0)</f>
        <v/>
      </c>
      <c r="KF204" s="68">
        <f>IF(KC204&gt;0,(KC204-KF$10)/KF$10,0)</f>
        <v/>
      </c>
      <c r="KG204" s="68" t="n"/>
      <c r="KH204" s="15">
        <f>IF(KC204&gt;0,(KC204-KC$10)/KC$10,0)</f>
        <v/>
      </c>
      <c r="KI204" s="18" t="n"/>
      <c r="KJ204" s="13" t="n">
        <v>138.83</v>
      </c>
      <c r="KK204" s="68">
        <f>IF(KJ204&gt;0,((KJ204-KJ203)/KJ203),0)</f>
        <v/>
      </c>
      <c r="KL204" s="68">
        <f>IF(KJ204&gt;0,KK204-$V204,0)</f>
        <v/>
      </c>
      <c r="KM204" s="68">
        <f>IF(KJ204&gt;0,(KJ204-KM$10)/KM$10,0)</f>
        <v/>
      </c>
      <c r="KN204" s="68" t="n"/>
      <c r="KO204" s="15">
        <f>IF(KJ204&gt;0,(KJ204-KJ$10)/KJ$10,0)</f>
        <v/>
      </c>
      <c r="KQ204" s="13" t="n">
        <v>2.33</v>
      </c>
      <c r="KR204" s="68">
        <f>IF(KQ204&gt;0,((KQ204-KQ203)/KQ203),0)</f>
        <v/>
      </c>
      <c r="KS204" s="68">
        <f>IF(KQ204&gt;0,KR204-$V204,0)</f>
        <v/>
      </c>
      <c r="KT204" s="68">
        <f>IF(KQ204&gt;0,(KQ204-KT$10)/KT$10,0)</f>
        <v/>
      </c>
      <c r="KU204" s="68" t="n"/>
      <c r="KV204" s="15">
        <f>IF(KQ204&gt;0,(KQ204-KQ$10)/KQ$10,0)</f>
        <v/>
      </c>
      <c r="KW204" s="18" t="n"/>
      <c r="KX204" s="13" t="n">
        <v>63.76</v>
      </c>
      <c r="KY204" s="68">
        <f>IF(KX204&gt;0,((KX204-KX203)/KX203),0)</f>
        <v/>
      </c>
      <c r="KZ204" s="68">
        <f>IF(KX204&gt;0,KY204-$V204,0)</f>
        <v/>
      </c>
      <c r="LA204" s="68">
        <f>IF(KX204&gt;0,(KX204-LA$10)/LA$10,0)</f>
        <v/>
      </c>
      <c r="LB204" s="68" t="n"/>
      <c r="LC204" s="15">
        <f>IF(KX204&gt;0,(KX204-KX$10)/KX$10,0)</f>
        <v/>
      </c>
      <c r="LD204" s="18" t="n"/>
      <c r="LE204" s="13" t="n">
        <v>53.12</v>
      </c>
      <c r="LF204" s="68">
        <f>IF(LE204&gt;0,((LE204-LE203)/LE203),0)</f>
        <v/>
      </c>
      <c r="LG204" s="68">
        <f>IF(LE204&gt;0,LF204-$V204,0)</f>
        <v/>
      </c>
      <c r="LH204" s="68">
        <f>IF(LE204&gt;0,(LE204-LH$10)/LH$10,0)</f>
        <v/>
      </c>
      <c r="LI204" s="68" t="n"/>
      <c r="LJ204" s="15">
        <f>IF(LE204&gt;0,(LE204-LE$10)/LE$10,0)</f>
        <v/>
      </c>
      <c r="LL204" s="13" t="n">
        <v>164.34</v>
      </c>
      <c r="LM204" s="68">
        <f>IF(LL204&gt;0,((LL204-LL203)/LL203),0)</f>
        <v/>
      </c>
      <c r="LN204" s="68">
        <f>IF(LL204&gt;0,LM204-$V204,0)</f>
        <v/>
      </c>
      <c r="LO204" s="68">
        <f>IF(LL204&gt;0,(LL204-LO$10)/LO$10,0)</f>
        <v/>
      </c>
      <c r="LP204" s="68" t="n"/>
      <c r="LQ204" s="15">
        <f>IF(LL204&gt;0,(LL204-LL$10)/LL$10,0)</f>
        <v/>
      </c>
      <c r="LS204" s="13" t="n">
        <v>24.26</v>
      </c>
      <c r="LT204" s="68">
        <f>IF(LS204&gt;0,((LS204-LS203)/LS203),0)</f>
        <v/>
      </c>
      <c r="LU204" s="68">
        <f>IF(LS204&gt;0,LT204-$V204,0)</f>
        <v/>
      </c>
      <c r="LV204" s="68" t="n"/>
      <c r="LW204" s="68" t="n"/>
      <c r="LX204" s="15">
        <f>IF(LS204&gt;0,(LS204-LS$10)/LS$10,0)</f>
        <v/>
      </c>
      <c r="LZ204" s="13" t="n">
        <v>21.34</v>
      </c>
      <c r="MA204" s="68">
        <f>IF(LZ204&gt;0,((LZ204-LZ203)/LZ203),0)</f>
        <v/>
      </c>
      <c r="MB204" s="68">
        <f>IF(LZ204&gt;0,MA204-$V204,0)</f>
        <v/>
      </c>
      <c r="MC204" s="68">
        <f>IF(LZ204&gt;0,(LZ204-MC$10)/MC$10,0)</f>
        <v/>
      </c>
      <c r="MD204" s="68" t="n"/>
      <c r="ME204" s="15">
        <f>IF(LZ204&gt;0,(LZ204-LZ$10)/LZ$10,0)</f>
        <v/>
      </c>
      <c r="MG204" s="13" t="n">
        <v>147.13</v>
      </c>
      <c r="MH204" s="68">
        <f>IF(MG204&gt;0,((MG204-MG203)/MG203),0)</f>
        <v/>
      </c>
      <c r="MI204" s="68">
        <f>IF(MG204&gt;0,MH204-$V204,0)</f>
        <v/>
      </c>
      <c r="MJ204" s="68">
        <f>IF(MG204&gt;0,(MG204-MJ$10)/MJ$10,0)</f>
        <v/>
      </c>
      <c r="MK204" s="68" t="n"/>
      <c r="ML204" s="15">
        <f>IF(MG204&gt;0,(MG204-MG$10)/MG$10,0)</f>
        <v/>
      </c>
      <c r="MN204" s="13" t="n">
        <v>189.98</v>
      </c>
      <c r="MO204" s="68">
        <f>IF(MN204&gt;0,((MN204-MN203)/MN203),0)</f>
        <v/>
      </c>
      <c r="MP204" s="68">
        <f>IF(MN204&gt;0,MO204-$V204,0)</f>
        <v/>
      </c>
      <c r="MQ204" s="68">
        <f>IF(MN204&gt;0,(MN204-MQ$10)/MQ$10,0)</f>
        <v/>
      </c>
      <c r="MR204" s="68" t="n"/>
      <c r="MS204" s="15">
        <f>IF(MN204&gt;0,(MN204-MN$10)/MN$10,0)</f>
        <v/>
      </c>
      <c r="MU204" s="13" t="n">
        <v>25.79</v>
      </c>
      <c r="MV204" s="68">
        <f>IF(MU204&gt;0,((MU204-MU203)/MU203),0)</f>
        <v/>
      </c>
      <c r="MW204" s="68">
        <f>IF(MU204&gt;0,MV204-$V204,0)</f>
        <v/>
      </c>
      <c r="MX204" s="68">
        <f>IF(MU204&gt;0,(MU204-MX$10)/MX$10,0)</f>
        <v/>
      </c>
      <c r="MY204" s="68" t="n"/>
      <c r="MZ204" s="15">
        <f>IF(MU204&gt;0,(MU204-MU$10)/MU$10,0)</f>
        <v/>
      </c>
      <c r="NB204" s="13" t="n">
        <v>291.49</v>
      </c>
      <c r="NC204" s="68">
        <f>IF(NB204&gt;0,((NB204-NB203)/NB203),0)</f>
        <v/>
      </c>
      <c r="ND204" s="68">
        <f>IF(NB204&gt;0,NC204-$V204,0)</f>
        <v/>
      </c>
      <c r="NE204" s="68">
        <f>IF(NB204&gt;0,(NB204-NE$10)/NE$10,0)</f>
        <v/>
      </c>
      <c r="NF204" s="68" t="n"/>
      <c r="NG204" s="15">
        <f>IF(NB204&gt;0,(NB204-NB$10)/NB$10,0)</f>
        <v/>
      </c>
      <c r="NI204" s="13" t="n">
        <v>12.54</v>
      </c>
      <c r="NJ204" s="68">
        <f>IF(NI204&gt;0,((NI204-NI203)/NI203),0)</f>
        <v/>
      </c>
      <c r="NK204" s="68">
        <f>IF(NI204&gt;0,NJ204-$V204,0)</f>
        <v/>
      </c>
      <c r="NL204" s="68">
        <f>IF(NI204&gt;0,(NI204-NL$10)/NL$10,0)</f>
        <v/>
      </c>
      <c r="NM204" s="68" t="n"/>
      <c r="NN204" s="15">
        <f>IF(NI204&gt;0,(NI204-NI$10)/NI$10,0)</f>
        <v/>
      </c>
      <c r="NP204" s="13" t="n">
        <v>604.5599999999999</v>
      </c>
      <c r="NQ204" s="68">
        <f>IF(NP204&gt;0,((NP204-NP203)/NP203),0)</f>
        <v/>
      </c>
      <c r="NR204" s="68">
        <f>IF(NP204&gt;0,NQ204-$V204,0)</f>
        <v/>
      </c>
      <c r="NS204" s="68">
        <f>IF(NP204&gt;0,(NP204-NS$10)/NS$10,0)</f>
        <v/>
      </c>
      <c r="NT204" s="68" t="n"/>
      <c r="NU204" s="15">
        <f>IF(NP204&gt;0,(NP204-NP$10)/NP$10,0)</f>
        <v/>
      </c>
      <c r="NW204" s="13" t="n">
        <v>236.57</v>
      </c>
      <c r="NX204" s="68">
        <f>IF(NW204&gt;0,((NW204-NW203)/NW203),0)</f>
        <v/>
      </c>
      <c r="NY204" s="68">
        <f>IF(NW204&gt;0,NX204-$V204,0)</f>
        <v/>
      </c>
      <c r="NZ204" s="68">
        <f>IF(NW204&gt;0,(NW204-NZ$10)/NZ$10,0)</f>
        <v/>
      </c>
      <c r="OA204" s="68" t="n"/>
      <c r="OB204" s="15">
        <f>IF(NW204&gt;0,(NW204-NW$10)/NW$10,0)</f>
        <v/>
      </c>
      <c r="OD204" s="13" t="n">
        <v>4.51</v>
      </c>
      <c r="OE204" s="68">
        <f>IF(OD204&gt;0,((OD204-OD203)/OD203),0)</f>
        <v/>
      </c>
      <c r="OF204" s="68">
        <f>IF(OD204&gt;0,OE204-$V204,0)</f>
        <v/>
      </c>
      <c r="OG204" s="68">
        <f>IF(OD204&gt;0,(OD204-OG$10)/OG$10,0)</f>
        <v/>
      </c>
      <c r="OH204" s="68" t="n"/>
      <c r="OI204" s="15">
        <f>IF(OD204&gt;0,(OD204-OD$10)/OD$10,0)</f>
        <v/>
      </c>
      <c r="OK204" s="13" t="n">
        <v>363.71</v>
      </c>
      <c r="OL204" s="68">
        <f>IF(OK204&gt;0,((OK204-OK203)/OK203),0)</f>
        <v/>
      </c>
      <c r="OM204" s="68">
        <f>IF(OK204&gt;0,OL204-$V204,0)</f>
        <v/>
      </c>
      <c r="ON204" s="68">
        <f>IF(OK204&gt;0,(OK204-ON$10)/ON$10,0)</f>
        <v/>
      </c>
      <c r="OO204" s="68" t="n"/>
      <c r="OP204" s="15">
        <f>IF(OK204&gt;0,(OK204-OK$10)/OK$10,0)</f>
        <v/>
      </c>
      <c r="OR204" s="13" t="n">
        <v>8.890000000000001</v>
      </c>
      <c r="OS204" s="68">
        <f>IF(OR204&gt;0,((OR204-OR203)/OR203),0)</f>
        <v/>
      </c>
      <c r="OT204" s="68">
        <f>IF(OR204&gt;0,OS204-$V204,0)</f>
        <v/>
      </c>
      <c r="OU204" s="68">
        <f>IF(OR204&gt;0,(OR204-OU$10)/OU$10,0)</f>
        <v/>
      </c>
      <c r="OV204" s="68" t="n"/>
      <c r="OW204" s="15">
        <f>IF(OR204&gt;0,(OR204-OR$10)/OR$10,0)</f>
        <v/>
      </c>
      <c r="OY204" s="13" t="n">
        <v>157.7</v>
      </c>
      <c r="OZ204" s="68">
        <f>IF(OY204&gt;0,((OY204-OY203)/OY203),0)</f>
        <v/>
      </c>
      <c r="PA204" s="68">
        <f>IF(OY204&gt;0,OZ204-$V204,0)</f>
        <v/>
      </c>
      <c r="PB204" s="68">
        <f>IF(OY204&gt;0,(OY204-PB$10)/PB$10,0)</f>
        <v/>
      </c>
      <c r="PC204" s="68" t="n"/>
      <c r="PD204" s="15">
        <f>IF(OY204&gt;0,(OY204-OY$10)/OY$10,0)</f>
        <v/>
      </c>
      <c r="PE204" s="18" t="n"/>
      <c r="PF204" s="13" t="n">
        <v>292.34</v>
      </c>
      <c r="PG204" s="68">
        <f>IF(PF204&gt;0,((PF204-PF203)/PF203),0)</f>
        <v/>
      </c>
      <c r="PH204" s="68">
        <f>IF(PF204&gt;0,PG204-$V204,0)</f>
        <v/>
      </c>
      <c r="PI204" s="68">
        <f>IF(PF204&gt;0,(PF204-PI$10)/PI$10,0)</f>
        <v/>
      </c>
      <c r="PJ204" s="68" t="n"/>
      <c r="PK204" s="15">
        <f>IF(PF204&gt;0,(PF204-PF$10)/PF$10,0)</f>
        <v/>
      </c>
      <c r="PM204" s="13" t="n"/>
      <c r="PN204" s="68">
        <f>IF(PM204&gt;0,((PM204-PM203)/PM203),0)</f>
        <v/>
      </c>
      <c r="PO204" s="68">
        <f>PN204-$V204</f>
        <v/>
      </c>
      <c r="PP204" s="68">
        <f>IF(PM204&gt;0,(PM204-PP$10)/PP$10,0)</f>
        <v/>
      </c>
      <c r="PQ204" s="68" t="n"/>
      <c r="PR204" s="15">
        <f>IF(PM204&gt;0,(PM204-PM$10)/PM$10,0)</f>
        <v/>
      </c>
      <c r="PT204" s="13" t="n">
        <v>20.34</v>
      </c>
      <c r="PU204" s="68">
        <f>IF(PT204&gt;0,((PT204-PT203)/PT203),0)</f>
        <v/>
      </c>
      <c r="PV204" s="68">
        <f>IF(PT204&gt;0,PU204-$V204,0)</f>
        <v/>
      </c>
      <c r="PW204" s="68">
        <f>IF(PT204&gt;0,(PT204-PW$10)/PW$10,0)</f>
        <v/>
      </c>
      <c r="PX204" s="68" t="n"/>
      <c r="PY204" s="15">
        <f>IF(PT204&gt;0,(PT204-PT$10)/PT$10,0)</f>
        <v/>
      </c>
      <c r="QA204" s="13" t="n">
        <v>339.9</v>
      </c>
      <c r="QB204" s="68">
        <f>IF(QA204&gt;0,((QA204-QA203)/QA203),0)</f>
        <v/>
      </c>
      <c r="QC204" s="68">
        <f>IF(QA204&gt;0,QB204-$V204,0)</f>
        <v/>
      </c>
      <c r="QD204" s="68">
        <f>IF(QA204&gt;0,(QA204-QD$10)/QD$10,0)</f>
        <v/>
      </c>
      <c r="QE204" s="68" t="n"/>
      <c r="QF204" s="15">
        <f>IF(QA204&gt;0,(QA204-QA$10)/QA$10,0)</f>
        <v/>
      </c>
      <c r="QH204" s="13" t="n">
        <v>2.55</v>
      </c>
      <c r="QI204" s="68">
        <f>IF(QH204&gt;0,((QH204-QH203)/QH203),0)</f>
        <v/>
      </c>
      <c r="QJ204" s="68">
        <f>IF(QH204&gt;0,QI204-$V204,0)</f>
        <v/>
      </c>
      <c r="QK204" s="68">
        <f>IF(QH204&gt;0,(QH204-QK$10)/QK$10,0)</f>
        <v/>
      </c>
      <c r="QL204" s="68" t="n"/>
      <c r="QM204" s="15">
        <f>IF(QH204&gt;0,(QH204-QH$10)/QH$10,0)</f>
        <v/>
      </c>
      <c r="QO204" s="13" t="n">
        <v>32.61</v>
      </c>
      <c r="QP204" s="68">
        <f>IF(QO204&gt;0,((QO204-QO203)/QO203),0)</f>
        <v/>
      </c>
      <c r="QQ204" s="68">
        <f>IF(QO204&gt;0,QP204-$V204,0)</f>
        <v/>
      </c>
      <c r="QR204" s="68">
        <f>IF(QO204&gt;0,(QO204-QR$10)/QR$10,0)</f>
        <v/>
      </c>
      <c r="QS204" s="68" t="n"/>
      <c r="QT204" s="15">
        <f>IF(QO204&gt;0,(QO204-QO$10)/QO$10,0)</f>
        <v/>
      </c>
      <c r="QV204" s="13" t="n">
        <v>2.784</v>
      </c>
      <c r="QW204" s="68">
        <f>IF(QV204&gt;0,((QV204-QV203)/QV203),0)</f>
        <v/>
      </c>
      <c r="QX204" s="68">
        <f>IF(QV204&gt;0,QW204-$V204,0)</f>
        <v/>
      </c>
      <c r="QY204" s="68">
        <f>IF(QV204&gt;0,(QV204-QY$10)/QY$10,0)</f>
        <v/>
      </c>
      <c r="QZ204" s="68" t="n"/>
      <c r="RA204" s="15">
        <f>IF(QV204&gt;0,(QV204-QV$10)/QV$10,0)</f>
        <v/>
      </c>
      <c r="RC204" s="13" t="n">
        <v>53.58</v>
      </c>
      <c r="RD204" s="68">
        <f>IF(RC204&gt;0,((RC204-RC203)/RC203),0)</f>
        <v/>
      </c>
      <c r="RE204" s="68">
        <f>IF(RC204&gt;0,RD204-$V204,0)</f>
        <v/>
      </c>
      <c r="RF204" s="68">
        <f>IF(RC204&gt;0,(RC204-RF$10)/RF$10,0)</f>
        <v/>
      </c>
      <c r="RG204" s="68" t="n"/>
      <c r="RH204" s="15">
        <f>IF(RC204&gt;0,(RC204-RC$10)/RC$10,0)</f>
        <v/>
      </c>
      <c r="RJ204" s="13" t="n">
        <v>280.66</v>
      </c>
      <c r="RK204" s="68">
        <f>IF(RJ204&gt;0,((RJ204-RJ203)/RJ203),0)</f>
        <v/>
      </c>
      <c r="RL204" s="68">
        <f>RK204-$V204</f>
        <v/>
      </c>
      <c r="RM204" s="68">
        <f>IF(RJ204&gt;0,(RJ204-RM$10)/RM$10,0)</f>
        <v/>
      </c>
      <c r="RN204" s="68" t="n"/>
      <c r="RO204" s="15">
        <f>IF(RJ204&gt;0,(RJ204-RJ$10)/RJ$10,0)</f>
        <v/>
      </c>
      <c r="RQ204" s="13" t="n">
        <v>30.89</v>
      </c>
      <c r="RR204" s="68">
        <f>IF(RQ204&gt;0,((RQ204-RQ203)/RQ203),0)</f>
        <v/>
      </c>
      <c r="RS204" s="68">
        <f>RR204-$V204</f>
        <v/>
      </c>
      <c r="RT204" s="68">
        <f>IF(RQ204&gt;0,(RQ204-RT$10)/RT$10,0)</f>
        <v/>
      </c>
      <c r="RU204" s="68" t="n"/>
      <c r="RV204" s="15">
        <f>IF(RQ204&gt;0,(RQ204-RQ$10)/RQ$10,0)</f>
        <v/>
      </c>
      <c r="RX204" s="13" t="n">
        <v>175.44</v>
      </c>
      <c r="RY204" s="68">
        <f>IF(RX204&gt;0,((RX204-RX203)/RX203),0)</f>
        <v/>
      </c>
      <c r="RZ204" s="68">
        <f>RY204-$V204</f>
        <v/>
      </c>
      <c r="SA204" s="68">
        <f>IF(RX204&gt;0,(RX204-SA$10)/SA$10,0)</f>
        <v/>
      </c>
      <c r="SB204" s="68" t="n"/>
      <c r="SC204" s="15">
        <f>IF(RX204&gt;0,(RX204-RX$10)/RX$10,0)</f>
        <v/>
      </c>
      <c r="SE204" s="13" t="n">
        <v>43.92</v>
      </c>
      <c r="SF204" s="68">
        <f>IF(SE204&gt;0,((SE204-SE203)/SE203),0)</f>
        <v/>
      </c>
      <c r="SG204" s="68">
        <f>SF204-$V204</f>
        <v/>
      </c>
      <c r="SH204" s="68">
        <f>IF(SE204&gt;0,(SE204-SH$10)/SH$10,0)</f>
        <v/>
      </c>
      <c r="SI204" s="68" t="n"/>
      <c r="SJ204" s="15">
        <f>IF(SE204&gt;0,(SE204-SE$10)/SE$10,0)</f>
        <v/>
      </c>
      <c r="SL204" s="13" t="n">
        <v>4.08</v>
      </c>
      <c r="SM204" s="68">
        <f>IF(SL204&gt;0,((SL204-SL203)/SL203),0)</f>
        <v/>
      </c>
      <c r="SN204" s="68">
        <f>SM204-$V204</f>
        <v/>
      </c>
      <c r="SO204" s="68">
        <f>IF(SL204&gt;0,(SL204-SO$10)/SO$10,0)</f>
        <v/>
      </c>
      <c r="SP204" s="68" t="n"/>
      <c r="SQ204" s="15">
        <f>IF(SL204&gt;0,(SL204-SL$10)/SL$10,0)</f>
        <v/>
      </c>
      <c r="SS204" s="13" t="n">
        <v>33.02</v>
      </c>
      <c r="ST204" s="68">
        <f>IF(SS204&gt;0,((SS204-SS203)/SS203),0)</f>
        <v/>
      </c>
      <c r="SU204" s="68">
        <f>ST204-$V204</f>
        <v/>
      </c>
      <c r="SV204" s="68">
        <f>IF(SS204&gt;0,(SS204-SV$10)/SV$10,0)</f>
        <v/>
      </c>
      <c r="SW204" s="68" t="n"/>
      <c r="SX204" s="15">
        <f>IF(SS204&gt;0,(SS204-SS$10)/SS$10,0)</f>
        <v/>
      </c>
      <c r="SZ204" s="13" t="n">
        <v>78.43000000000001</v>
      </c>
      <c r="TA204" s="68">
        <f>IF(SZ204&gt;0,((SZ204-SZ203)/SZ203),0)</f>
        <v/>
      </c>
      <c r="TB204" s="68">
        <f>TA204-$V204</f>
        <v/>
      </c>
      <c r="TC204" s="68">
        <f>IF(SZ204&gt;0,(SZ204-TC$10)/TC$10,0)</f>
        <v/>
      </c>
      <c r="TD204" s="68" t="n"/>
      <c r="TE204" s="15">
        <f>IF(SZ204&gt;0,(SZ204-SZ$10)/SZ$10,0)</f>
        <v/>
      </c>
      <c r="TG204" s="587" t="n">
        <v>0.4</v>
      </c>
      <c r="TH204" s="68">
        <f>IF(TG204&gt;0,((TG204-TG203)/TG203),0)</f>
        <v/>
      </c>
      <c r="TI204" s="68">
        <f>TH204-$V204</f>
        <v/>
      </c>
      <c r="TJ204" s="68">
        <f>IF(TG204&gt;0,(TG204-TJ$10)/TJ$10,0)</f>
        <v/>
      </c>
      <c r="TK204" s="68" t="n"/>
      <c r="TL204" s="15">
        <f>IF(TG204&gt;0,(TG204-TG$10)/TG$10,0)</f>
        <v/>
      </c>
      <c r="TN204" s="13" t="n">
        <v>85.72</v>
      </c>
      <c r="TO204" s="68">
        <f>IF(TN204&gt;0,((TN204-TN203)/TN203),0)</f>
        <v/>
      </c>
      <c r="TP204" s="68">
        <f>TO204-$V204</f>
        <v/>
      </c>
      <c r="TQ204" s="68">
        <f>IF(TN204&gt;0,(TN204-TQ$10)/TQ$10,0)</f>
        <v/>
      </c>
      <c r="TR204" s="68" t="n"/>
      <c r="TS204" s="15">
        <f>IF(TN204&gt;0,(TN204-TN$10)/TN$10,0)</f>
        <v/>
      </c>
      <c r="TU204" s="587" t="n">
        <v>4.52</v>
      </c>
      <c r="TV204" s="68">
        <f>IF(TU204&gt;0,((TU204-TU203)/TU203),0)</f>
        <v/>
      </c>
      <c r="TW204" s="68">
        <f>TV204-$V204</f>
        <v/>
      </c>
      <c r="TX204" s="68">
        <f>IF(TU204&gt;0,(TU204-TX$10)/TX$10,0)</f>
        <v/>
      </c>
      <c r="TY204" s="68" t="n"/>
      <c r="TZ204" s="15">
        <f>IF(TU204&gt;0,(TU204-TU$10)/TU$10,0)</f>
        <v/>
      </c>
      <c r="UB204" s="587" t="n"/>
      <c r="UC204" s="68">
        <f>IF(UB204&gt;0,((UB204-UB203)/UB203),0)</f>
        <v/>
      </c>
      <c r="UD204" s="68">
        <f>UC204-$V204</f>
        <v/>
      </c>
      <c r="UE204" s="68">
        <f>IF(UB204&gt;0,(UB204-UE$10)/UE$10,0)</f>
        <v/>
      </c>
      <c r="UF204" s="68" t="n"/>
      <c r="UG204" s="15">
        <f>IF(UB204&gt;0,(UB204-UB$10)/UB$10,0)</f>
        <v/>
      </c>
      <c r="UI204" s="587" t="n"/>
      <c r="UJ204" s="68">
        <f>IF(UI204&gt;0,((UI204-UI203)/UI203),0)</f>
        <v/>
      </c>
      <c r="UK204" s="68">
        <f>UJ204-$V204</f>
        <v/>
      </c>
      <c r="UL204" s="68">
        <f>IF(UI204&gt;0,(UI204-UL$10)/UL$10,0)</f>
        <v/>
      </c>
      <c r="UM204" s="68" t="n"/>
      <c r="UN204" s="15">
        <f>IF(UI204&gt;0,(UI204-UI$10)/UI$10,0)</f>
        <v/>
      </c>
      <c r="UP204" s="587" t="n"/>
      <c r="UQ204" s="68">
        <f>IF(UP204&gt;0,((UP204-UP203)/UP203),0)</f>
        <v/>
      </c>
      <c r="UR204" s="68">
        <f>UQ204-$V204</f>
        <v/>
      </c>
      <c r="US204" s="68">
        <f>IF(UP204&gt;0,(UP204-US$10)/US$10,0)</f>
        <v/>
      </c>
      <c r="UT204" s="68" t="n"/>
      <c r="UU204" s="15">
        <f>IF(UP204&gt;0,(UP204-UP$10)/UP$10,0)</f>
        <v/>
      </c>
      <c r="UW204" s="587" t="n"/>
      <c r="UX204" s="68">
        <f>IF(UW204&gt;0,((UW204-UW203)/UW203),0)</f>
        <v/>
      </c>
      <c r="UY204" s="68">
        <f>UX204-$V204</f>
        <v/>
      </c>
      <c r="UZ204" s="68">
        <f>IF(UW204&gt;0,(UW204-UZ$10)/UZ$10,0)</f>
        <v/>
      </c>
      <c r="VA204" s="68" t="n"/>
      <c r="VB204" s="15">
        <f>IF(UW204&gt;0,(UW204-UW$10)/UW$10,0)</f>
        <v/>
      </c>
      <c r="VD204" s="587" t="n"/>
      <c r="VE204" s="68">
        <f>IF(VD204&gt;0,((VD204-VD203)/VD203),0)</f>
        <v/>
      </c>
      <c r="VF204" s="68">
        <f>VE204-$V204</f>
        <v/>
      </c>
      <c r="VG204" s="68">
        <f>IF(VD204&gt;0,(VD204-VG$10)/VG$10,0)</f>
        <v/>
      </c>
      <c r="VH204" s="68" t="n"/>
      <c r="VI204" s="15">
        <f>IF(VD204&gt;0,(VD204-VD$10)/VD$10,0)</f>
        <v/>
      </c>
      <c r="VM204" s="21">
        <f>IF($C204&gt;0,(($IK$5*IG204)+($GT$5*GP204)+($JM$5*JI204)+($JF$5*JB204)+($IY$5*IU204)+($IR$5*IN204)+($ID$5*HZ204)+($HW$5*HS204)+($HP$5*HL204)+($HI$5*HE204)+($GF$5*GB204)+($FY$5*FU204)+($FR$5*FN204)+($FK$5*FG204)+($FD$5*EZ204)+($EW$5*ES204)+($EP$5*EL204)+($EI$5*EE204)+($EB$5*DX204)+($DU$5*DQ204)+($DN$5*DJ204)+($DG$5*DC204)+($CZ$5*CV204)+($CS$5*CO204)+($CL$5*CH204)+($CE$5*CA204)+($BX$5*BT204)+($BQ$5*BM204)+($BJ$5*BF204)+($BC$5*AY204)+($AV$5*AR204)+($AO$5*AK204)+($AH$5*AD204)+($JT$5*JP204)+($KA$5*JW204)+($KO$5*KK204)+($PR$5*PN204)+($GM$5*GI204)+($HA$5*GW204)+($KV$5*KR204)+($KH$5*KD204)+($LC$5*KY204)+($MS$5*MO204)+($ML$5*MH204)+($ME$5*MA204)+($LX$5*LT204)+($LQ$5*LM204)+($LJ$5*LF204)+(MV204*$MZ$5)+(NC204*$NG$5)+(NJ204*$NN$5)+($OI$5*OE204)+($NU$5*NQ204)+($OB$5*NX204)+($PK$5*PG204)+($OP$5*OL204)+($OW$5*OS204)+($PD$5*OZ204)+(PU204*$PY$5)+(QB204*$QF$5)+(QI204*$QM$5)+(QP204*$QT$5)+(QW204*$RA$5)+(RD204*$RH$5)+(RK204*$RO$5)+(RR204*$RV$5)+(RY204*$SC$5)+(SF204*$SJ$5)+(SM204*$SQ$5)+(ST204*$SX$5)+(TA204*$TE$5))+(TH204*$TL$5)+(TO204*$TS$5))/$VM$5</f>
        <v/>
      </c>
      <c r="VN204" s="40" t="n"/>
      <c r="VO204" s="21">
        <f>IF($C204&gt;0,(($IK$5*II204)+($GT$5*GR204)+($JM$5*JK204)+($JF$5*JD204)+($IY$5*IW204)+($IR$5*IP204)+($ID$5*IB204)+($HW$5*HU204)+($HP$5*HN204)+($HI$5*HG204)+($GF$5*GD204)+($FY$5*FW204)+($FR$5*FP204)+($FK$5*FI204)+($FD$5*FB204)+($EW$5*EU204)+($EP$5*EN204)+($EI$5*EG204)+($EB$5*DZ204)+($DU$5*DS204)+($DN$5*DL204)+($DG$5*DE204)+($CZ$5*CX204)+($CS$5*CQ204)+($CL$5*CJ204)+($CE$5*CC204)+($BX$5*BV204)+($BQ$5*BO204)+($BJ$5*BH204)+($BC$5*BA204)+($AV$5*AT204)+($AO$5*AM204)+($AH$5*AF204)+($KO$5*KM204)+($KH$5*KF204)+($KA$5*JY204)+($JT$5*JR204)+($PR$5*PP204)+($GM$5*GK204)+($HA$5*GY204)+($KV$5*KT204)+($LC$5*LA204)+($MS$5*MQ204)+($ML$5*MJ204)+($ME$5*MC204)+($LX$5*LV204)+($LQ$5*LO204)+($LJ$5*LH204)+(MX204*$MZ$5)+(NE204*$NG$5)+(NL204*$NN$5)+($OI$5*OG204)+($NU$5*NS204)+($OB$5*NZ204)+($PD$5*PB204)+($OW$5*OU204)+($OP$5*ON204)+($PK$5*PI204)+($PY$5*PW204)+($QF$5*QD204)+($QM$5*QK204)+($QT$5*QR204)+($RA$5*QY204)+($RH$5*RF204)+($RO$5*RM204)+(RT204*$RV$5)+(SA204*$SC$5)+(SH204*$SJ$5)+(SO204*$SQ$5)+(SV204*$SX$5)+(TC204*$TE$5)+(TJ204*$TL$5)+(TQ204*$TS$5))/$VM$5,0)</f>
        <v/>
      </c>
      <c r="VP204" s="14" t="n"/>
      <c r="VQ204" s="21">
        <f>IF($C204&gt;0,(($IK$5*IK204)+($GT$5*GT204)+($JM$5*JM204)+($JF$5*JF204)+($IY$5*IY204)+($IR$5*IR204)+($ID$5*ID204)+($HW$5*HW204)+($HP$5*HP204)+($HI$5*HI204)+($GF$5*GF204)+($FY$5*FY204)+($FR$5*FR204)+($FK$5*FK204)+($FD$5*FD204)+($EW$5*EW204)+($EP$5*EP204)+($EI$5*EI204)+($EB$5*EB204)+($DU$5*DU204)+($DN$5*DN204)+($DG$5*DG204)+($CZ$5*CZ204)+($CS$5*CS204)+($CL$5*CL204)+($CE$5*CE204)+($BX$5*BX204)+($BQ$5*BQ204)+($BJ$5*BJ204)+($BC$5*BC204)+($AV$5*AV204)+($AO$5*AO204)+($AH$5*AH204)+($KO$5*KO204)+($PR$5*PR204)+($GM$5*GM204)+($HA$5*HA204)+($KH$5*KH204)+($KA$5*KA204)+($JT$5*JT204)+($KV$5*KV204)+($LC$5*LC204)+($MS$5*MS204)+($ML$5*ML204)+($ME$5*ME204)+($LX$5*LX204)+($LQ$5*LQ204)+($LJ$5*LJ204)+($OI$5*OI204)+($NU$5*NU204)+($NN$5*NN204)+($NG$5*NG204)+($MZ$5*MZ204)+(OB204*$OB$5)+($PD$5*PD204)+($OW$5*OW204)+($OP$5*OP204)+($PK$5*PK204)+(PY204*$PY$5)+(QF204*$QF$5)+(QM204*$QM$5)+(QT204*$QT$5)+(RA204*$RA$5)+(RH204*$RH$5)+(RO204*$RO$5)+(RV204*$RV$5)+(SC204*$SC$5)+(SJ204*$SJ$5)+(SQ204*$SQ$5)+(SX204*$SX$5)+(TE204*$TE$5)+(TL204*$TL$5)+(TS204*$TS$5))/$VM$5,0)</f>
        <v/>
      </c>
    </row>
    <row r="205" ht="16" customHeight="1" s="545">
      <c r="A205" s="127" t="n">
        <v>45943</v>
      </c>
      <c r="B205" s="4">
        <f>A205</f>
        <v/>
      </c>
      <c r="C205" s="13" t="n">
        <v>46067.65</v>
      </c>
      <c r="D205" s="138">
        <f>IF(C205&gt;0,C205-C204,0)</f>
        <v/>
      </c>
      <c r="E205" s="68">
        <f>IF(C205&gt;0,D205/C204,0)</f>
        <v/>
      </c>
      <c r="F205" s="15">
        <f>IF(C205&gt;0,(C205-C$10)/C$10,0)</f>
        <v/>
      </c>
      <c r="G205" s="13" t="n">
        <v>6654.69</v>
      </c>
      <c r="H205" s="138">
        <f>IF(G205&gt;0,G205-G204,0)</f>
        <v/>
      </c>
      <c r="I205" s="68">
        <f>IF(G205&gt;0,H205/G204,0)</f>
        <v/>
      </c>
      <c r="J205" s="15">
        <f>IF(G205&gt;0,(G205-G$10)/G$10,0)</f>
        <v/>
      </c>
      <c r="K205" s="13" t="n">
        <v>22694.61</v>
      </c>
      <c r="L205" s="138">
        <f>IF(K205&gt;0,K205-K204,0)</f>
        <v/>
      </c>
      <c r="M205" s="68">
        <f>IF(K205&gt;0,L205/K204,0)</f>
        <v/>
      </c>
      <c r="N205" s="15">
        <f>IF(K205&gt;0,(K205-K$10)/K$10,0)</f>
        <v/>
      </c>
      <c r="O205" s="13" t="n">
        <v>2461.42</v>
      </c>
      <c r="P205" s="138">
        <f>IF(O205&gt;0,O205-O204,0)</f>
        <v/>
      </c>
      <c r="Q205" s="68">
        <f>IF(O205&gt;0,P205/O204,0)</f>
        <v/>
      </c>
      <c r="R205" s="15">
        <f>IF(O205&gt;0,(O205-O$10)/O$10,0)</f>
        <v/>
      </c>
      <c r="S205" s="18">
        <f>IF(O205&gt;0,(((O205*0.7)*Q205)+((K205*0.9)*M205)+((G205*0.65)*I205)+((C205*0.6)*E205))/(O205+K205+G205+C205),0)</f>
        <v/>
      </c>
      <c r="T205" s="121">
        <f>IF(O205&gt;0,(S205*200)+T204,0)</f>
        <v/>
      </c>
      <c r="U205" s="121">
        <f>T205</f>
        <v/>
      </c>
      <c r="V205" s="134">
        <f>IF(T205&gt;0,(T205-T204)/T204,0)</f>
        <v/>
      </c>
      <c r="W205" s="21">
        <f>IF(T205&gt;0,(T205-T$11)/T$11,0)</f>
        <v/>
      </c>
      <c r="X205" s="18">
        <f>IF(T205&gt;0,((Q205+M205+I205+E205)/4),0)</f>
        <v/>
      </c>
      <c r="Y205" s="353" t="n">
        <v>30140.06</v>
      </c>
      <c r="Z205" s="15" t="n">
        <v>2e-06</v>
      </c>
      <c r="AA205" s="21">
        <f>Z205-$V205</f>
        <v/>
      </c>
      <c r="AC205" s="13" t="n">
        <v>257.32</v>
      </c>
      <c r="AD205" s="68">
        <f>IF(AC205&gt;0,((AC205-AC204)/AC204),0)</f>
        <v/>
      </c>
      <c r="AE205" s="68">
        <f>IF(AC205&gt;0,AD205-$V205,0)</f>
        <v/>
      </c>
      <c r="AF205" s="68">
        <f>IF(AC205&gt;0,(AC205-AF$10)/AF$10,0)</f>
        <v/>
      </c>
      <c r="AG205" s="68" t="n"/>
      <c r="AH205" s="15">
        <f>IF(AC205&gt;0,(AC205-AC$10)/AC$10,0)</f>
        <v/>
      </c>
      <c r="AJ205" s="13" t="n">
        <v>24.65</v>
      </c>
      <c r="AK205" s="68">
        <f>IF(AJ205&gt;0,((AJ205-AJ204)/AJ204),0)</f>
        <v/>
      </c>
      <c r="AL205" s="68">
        <f>IF(AJ205&gt;0,AK205-$V205,0)</f>
        <v/>
      </c>
      <c r="AM205" s="68">
        <f>IF(AJ205&gt;0,(AJ205-AM$10)/AM$10,0)</f>
        <v/>
      </c>
      <c r="AN205" s="68" t="n"/>
      <c r="AO205" s="15">
        <f>IF(AJ205&gt;0,(AJ205-AJ$10)/AJ$10,0)</f>
        <v/>
      </c>
      <c r="AQ205" s="13" t="n">
        <v>23.98</v>
      </c>
      <c r="AR205" s="68">
        <f>IF(AQ205&gt;0,((AQ205-AQ204)/AQ204),0)</f>
        <v/>
      </c>
      <c r="AS205" s="68">
        <f>IF(AQ205&gt;0,AR205-$V205,0)</f>
        <v/>
      </c>
      <c r="AT205" s="68">
        <f>IF(AQ205&gt;0,(AQ205-AT$10)/AT$10,0)</f>
        <v/>
      </c>
      <c r="AU205" s="68" t="n"/>
      <c r="AV205" s="15">
        <f>IF(AQ205&gt;0,(AQ205-AQ$10)/AQ$10,0)</f>
        <v/>
      </c>
      <c r="AX205" s="13" t="n">
        <v>231.21</v>
      </c>
      <c r="AY205" s="68">
        <f>IF(AX205&gt;0,((AX205-AX204)/AX204),0)</f>
        <v/>
      </c>
      <c r="AZ205" s="68">
        <f>IF(AX205&gt;0,AY205-$V205,0)</f>
        <v/>
      </c>
      <c r="BA205" s="68">
        <f>IF(AX205&gt;0,(AX205-BA$10)/BA$10,0)</f>
        <v/>
      </c>
      <c r="BB205" s="68" t="n"/>
      <c r="BC205" s="15">
        <f>IF(AX205&gt;0,(AX205-AX$10)/AX$10,0)</f>
        <v/>
      </c>
      <c r="BE205" s="13" t="n">
        <v>82.72</v>
      </c>
      <c r="BF205" s="68">
        <f>IF(BE205&gt;0,((BE205-BE204)/BE204),0)</f>
        <v/>
      </c>
      <c r="BG205" s="68">
        <f>IF(BE205&gt;0,BF205-$V205,0)</f>
        <v/>
      </c>
      <c r="BH205" s="68" t="n"/>
      <c r="BI205" s="68" t="n"/>
      <c r="BJ205" s="15">
        <f>IF(BE205&gt;0,(BE205-BE$10)/BE$10,0)</f>
        <v/>
      </c>
      <c r="BL205" s="13" t="n">
        <v>77.23</v>
      </c>
      <c r="BM205" s="68">
        <f>IF(BL205&gt;0,((BL205-BL204)/BL204),0)</f>
        <v/>
      </c>
      <c r="BN205" s="68">
        <f>IF(BL205&gt;0,BM205-$V205,0)</f>
        <v/>
      </c>
      <c r="BO205" s="68">
        <f>IF(BL205&gt;0,(BL205-BO$10)/BO$10,0)</f>
        <v/>
      </c>
      <c r="BP205" s="68" t="n"/>
      <c r="BQ205" s="15">
        <f>IF(BL205&gt;0,(BL205-BL$10)/BL$10,0)</f>
        <v/>
      </c>
      <c r="BS205" s="13" t="n">
        <v>45.74</v>
      </c>
      <c r="BT205" s="68">
        <f>IF(BS205&gt;0,((BS205-BS204)/BS204),0)</f>
        <v/>
      </c>
      <c r="BU205" s="68">
        <f>IF(BS205&gt;0,BT205-$V205,0)</f>
        <v/>
      </c>
      <c r="BV205" s="68">
        <f>IF(BS205&gt;0,(BS205-BV$10)/BV$10,0)</f>
        <v/>
      </c>
      <c r="BW205" s="68" t="n"/>
      <c r="BX205" s="15">
        <f>IF(BS205&gt;0,(BS205-BS$10)/BS$10,0)</f>
        <v/>
      </c>
      <c r="BZ205" s="13" t="n"/>
      <c r="CA205" s="68">
        <f>IF(BZ205&gt;0,((BZ205-BZ204)/BZ204),0)</f>
        <v/>
      </c>
      <c r="CB205" s="68">
        <f>IF(BZ205&gt;0,CA205-$V205,0)</f>
        <v/>
      </c>
      <c r="CC205" s="68">
        <f>IF(BZ205&gt;0,(BZ205-CC$10)/CC$10,0)</f>
        <v/>
      </c>
      <c r="CD205" s="68" t="n"/>
      <c r="CE205" s="15">
        <f>IF(BZ205&gt;0,(BZ205-BZ$10)/BZ$10,0)</f>
        <v/>
      </c>
      <c r="CG205" s="13" t="n">
        <v>30.54</v>
      </c>
      <c r="CH205" s="68">
        <f>IF(CG205&gt;0,((CG205-CG204)/CG204),0)</f>
        <v/>
      </c>
      <c r="CI205" s="68">
        <f>IF(CG205&gt;0,CH205-$V205,0)</f>
        <v/>
      </c>
      <c r="CJ205" s="68">
        <f>IF(CG205&gt;0,(CG205-CJ$10)/CJ$10,0)</f>
        <v/>
      </c>
      <c r="CK205" s="68" t="n"/>
      <c r="CL205" s="15">
        <f>IF(CG205&gt;0,(CG205-CG$10)/CG$10,0)</f>
        <v/>
      </c>
      <c r="CN205" s="13" t="n">
        <v>34.86</v>
      </c>
      <c r="CO205" s="68">
        <f>IF(CN205&gt;0,((CN205-CN204)/CN204),0)</f>
        <v/>
      </c>
      <c r="CP205" s="68">
        <f>IF(CN205&gt;0,CO205-$V205,0)</f>
        <v/>
      </c>
      <c r="CQ205" s="68">
        <f>IF(CN205&gt;0,(CN205-CQ$10)/CQ$10,0)</f>
        <v/>
      </c>
      <c r="CR205" s="68" t="n"/>
      <c r="CS205" s="15">
        <f>IF(CN205&gt;0,(CN205-CN$10)/CN$10,0)</f>
        <v/>
      </c>
      <c r="CU205" s="13" t="n">
        <v>39.87</v>
      </c>
      <c r="CV205" s="68">
        <f>IF(CU205&gt;0,((CU205-CU204)/CU204),0)</f>
        <v/>
      </c>
      <c r="CW205" s="68">
        <f>IF(CU205&gt;0,CV205-$V205,0)</f>
        <v/>
      </c>
      <c r="CX205" s="68">
        <f>IF(CU205&gt;0,(CU205-CX$10)/CX$10,0)</f>
        <v/>
      </c>
      <c r="CY205" s="68" t="n"/>
      <c r="CZ205" s="15">
        <f>IF(CU205&gt;0,(CU205-CU$10)/CU$10,0)</f>
        <v/>
      </c>
      <c r="DB205" s="13" t="n">
        <v>19.95</v>
      </c>
      <c r="DC205" s="68">
        <f>IF(DB205&gt;0,((DB205-DB204)/DB204),0)</f>
        <v/>
      </c>
      <c r="DD205" s="68">
        <f>IF(DB205&gt;0,DC205-$V205,0)</f>
        <v/>
      </c>
      <c r="DE205" s="68">
        <f>IF(DB205&gt;0,(DB205-DE$10)/DE$10,0)</f>
        <v/>
      </c>
      <c r="DF205" s="68" t="n"/>
      <c r="DG205" s="15">
        <f>IF(DB205&gt;0,(DB205-DB$10)/DB$10,0)</f>
        <v/>
      </c>
      <c r="DI205" s="13" t="n">
        <v>51.61</v>
      </c>
      <c r="DJ205" s="68">
        <f>IF(DI205&gt;0,((DI205-DI204)/DI204),0)</f>
        <v/>
      </c>
      <c r="DK205" s="68">
        <f>IF(DI205&gt;0,DJ205-$V205,0)</f>
        <v/>
      </c>
      <c r="DL205" s="68">
        <f>IF(DI205&gt;0,(DI205-DL$10)/DL$10,0)</f>
        <v/>
      </c>
      <c r="DM205" s="68" t="n"/>
      <c r="DN205" s="15">
        <f>IF(DI205&gt;0,(DI205-DI$10)/DI$10,0)</f>
        <v/>
      </c>
      <c r="DP205" s="13" t="n">
        <v>48.4</v>
      </c>
      <c r="DQ205" s="68">
        <f>IF(DP205&gt;0,((DP205-DP204)/DP204),0)</f>
        <v/>
      </c>
      <c r="DR205" s="68">
        <f>IF(DP205&gt;0,DQ205-$V205,0)</f>
        <v/>
      </c>
      <c r="DS205" s="68" t="n"/>
      <c r="DT205" s="68" t="n"/>
      <c r="DU205" s="15">
        <f>IF(DP205&gt;0,(DP205-DP$10)/DP$10,0)</f>
        <v/>
      </c>
      <c r="DV205" s="18" t="n"/>
      <c r="DW205" s="13" t="n">
        <v>43.75</v>
      </c>
      <c r="DX205" s="68">
        <f>IF(DW205&gt;0,((DW205-DW204)/DW204),0)</f>
        <v/>
      </c>
      <c r="DY205" s="68">
        <f>IF(DW205&gt;0,DX205-$V205,0)</f>
        <v/>
      </c>
      <c r="DZ205" s="68">
        <f>IF(DW205&gt;0,(DW205-DZ$10)/DZ$10,0)</f>
        <v/>
      </c>
      <c r="EA205" s="68" t="n"/>
      <c r="EB205" s="15">
        <f>IF(DW205&gt;0,(DW205-DW$10)/DW$10,0)</f>
        <v/>
      </c>
      <c r="ED205" s="13" t="n">
        <v>44.12</v>
      </c>
      <c r="EE205" s="68">
        <f>IF(ED205&gt;0,((ED205-ED204)/ED204),0)</f>
        <v/>
      </c>
      <c r="EF205" s="68">
        <f>IF(ED205&gt;0,EE205-$V205,0)</f>
        <v/>
      </c>
      <c r="EG205" s="68">
        <f>IF(ED205&gt;0,(ED205-EG$10)/EG$10,0)</f>
        <v/>
      </c>
      <c r="EH205" s="68" t="n"/>
      <c r="EI205" s="15">
        <f>IF(ED205&gt;0,(ED205-ED$10)/ED$10,0)</f>
        <v/>
      </c>
      <c r="EK205" s="13" t="n">
        <v>140.56</v>
      </c>
      <c r="EL205" s="68">
        <f>IF(EK205&gt;0,((EK205-EK204)/EK204),0)</f>
        <v/>
      </c>
      <c r="EM205" s="68">
        <f>IF(EK205&gt;0,EL205-$V205,0)</f>
        <v/>
      </c>
      <c r="EN205" s="68">
        <f>IF(EK205&gt;0,(EK205-EN$10)/EN$10,0)</f>
        <v/>
      </c>
      <c r="EO205" s="68" t="n"/>
      <c r="EP205" s="15">
        <f>IF(EK205&gt;0,(EK205-EK$10)/EK$10,0)</f>
        <v/>
      </c>
      <c r="ER205" s="13" t="n">
        <v>38.94</v>
      </c>
      <c r="ES205" s="68">
        <f>IF(ER205&gt;0,((ER205-ER204)/ER204),0)</f>
        <v/>
      </c>
      <c r="ET205" s="68">
        <f>IF(ER205&gt;0,ES205-$V205,0)</f>
        <v/>
      </c>
      <c r="EU205" s="68">
        <f>IF(ER205&gt;0,(ER205-EU$10)/EU$10,0)</f>
        <v/>
      </c>
      <c r="EV205" s="68" t="n"/>
      <c r="EW205" s="15">
        <f>IF(ER205&gt;0,(ER205-ER$10)/ER$10,0)</f>
        <v/>
      </c>
      <c r="EY205" s="13" t="n">
        <v>54.18</v>
      </c>
      <c r="EZ205" s="68">
        <f>IF(EY205&gt;0,((EY205-EY204)/EY204),0)</f>
        <v/>
      </c>
      <c r="FA205" s="68">
        <f>IF(EY205&gt;0,EZ205-$V205,0)</f>
        <v/>
      </c>
      <c r="FB205" s="68" t="n"/>
      <c r="FC205" s="68" t="n"/>
      <c r="FD205" s="15">
        <f>IF(EY205&gt;0,(EY205-EY$10)/EY$10,0)</f>
        <v/>
      </c>
      <c r="FF205" s="13" t="n">
        <v>60.3</v>
      </c>
      <c r="FG205" s="68">
        <f>IF(FF205&gt;0,((FF205-FF204)/FF204),0)</f>
        <v/>
      </c>
      <c r="FH205" s="68">
        <f>IF(FF205&gt;0,FG205-$V205,0)</f>
        <v/>
      </c>
      <c r="FI205" s="68">
        <f>IF(FF205&gt;0,(FF205-FI$10)/FI$10,0)</f>
        <v/>
      </c>
      <c r="FJ205" s="68" t="n"/>
      <c r="FK205" s="15">
        <f>IF(FF205&gt;0,(FF205-FF$10)/FF$10,0)</f>
        <v/>
      </c>
      <c r="FM205" s="13" t="n">
        <v>189.75</v>
      </c>
      <c r="FN205" s="68">
        <f>IF(FM205&gt;0,((FM205-FM204)/FM204),0)</f>
        <v/>
      </c>
      <c r="FO205" s="68">
        <f>IF(FM205&gt;0,FN205-$V205,0)</f>
        <v/>
      </c>
      <c r="FP205" s="68">
        <f>IF(FM205&gt;0,(FM205-FP$10)/FP$10,0)</f>
        <v/>
      </c>
      <c r="FQ205" s="68" t="n"/>
      <c r="FR205" s="15">
        <f>IF(FM205&gt;0,(FM205-FM$10)/FM$10,0)</f>
        <v/>
      </c>
      <c r="FT205" s="13" t="n">
        <v>92.65000000000001</v>
      </c>
      <c r="FU205" s="68">
        <f>IF(FT205&gt;0,((FT205-FT204)/FT204),0)</f>
        <v/>
      </c>
      <c r="FV205" s="68">
        <f>IF(FT205&gt;0,FU205-$V205,0)</f>
        <v/>
      </c>
      <c r="FW205" s="68">
        <f>IF(FT205&gt;0,(FT205-FW$10)/FW$10,0)</f>
        <v/>
      </c>
      <c r="FX205" s="68" t="n"/>
      <c r="FY205" s="15">
        <f>IF(FT205&gt;0,(FT205-FT$10)/FT$10,0)</f>
        <v/>
      </c>
      <c r="GA205" s="13" t="n">
        <v>18.17</v>
      </c>
      <c r="GB205" s="68">
        <f>IF(GA205&gt;0,((GA205-GA204)/GA204),0)</f>
        <v/>
      </c>
      <c r="GC205" s="68">
        <f>IF(GA205&gt;0,GB205-$V205,0)</f>
        <v/>
      </c>
      <c r="GD205" s="68" t="n"/>
      <c r="GE205" s="68" t="n"/>
      <c r="GF205" s="15">
        <f>IF(GA205&gt;0,(GA205-GA$10)/GA$10,0)</f>
        <v/>
      </c>
      <c r="GG205" s="18" t="n"/>
      <c r="GH205" s="13" t="n">
        <v>23.3</v>
      </c>
      <c r="GI205" s="68">
        <f>IF(GH205&gt;0,((GH205-GH204)/GH204),0)</f>
        <v/>
      </c>
      <c r="GJ205" s="68">
        <f>IF(GH205&gt;0,GI205-$V205,0)</f>
        <v/>
      </c>
      <c r="GK205" s="68">
        <f>IF(GH205&gt;0,(GH205-GK$10)/GK$10,0)</f>
        <v/>
      </c>
      <c r="GL205" s="68" t="n"/>
      <c r="GM205" s="15">
        <f>IF(GH205&gt;0,(GH205-GH$10)/GH$10,0)</f>
        <v/>
      </c>
      <c r="GO205" s="13" t="n">
        <v>28.24</v>
      </c>
      <c r="GP205" s="68">
        <f>IF(GO205&gt;0,((GO205-GO204)/GO204),0)</f>
        <v/>
      </c>
      <c r="GQ205" s="68">
        <f>IF(GO205&gt;0,GP205-$V205,0)</f>
        <v/>
      </c>
      <c r="GR205" s="68" t="n"/>
      <c r="GS205" s="68" t="n"/>
      <c r="GT205" s="15">
        <f>IF(GO205&gt;0,(GO205-GO$10)/GO$10,0)</f>
        <v/>
      </c>
      <c r="GV205" s="13" t="n">
        <v>17.54</v>
      </c>
      <c r="GW205" s="68">
        <f>IF(GV205&gt;0,((GV205-GV204)/GV204),0)</f>
        <v/>
      </c>
      <c r="GX205" s="68">
        <f>IF(GV205&gt;0,GW205-$V205,0)</f>
        <v/>
      </c>
      <c r="GY205" s="68">
        <f>IF(GV205&gt;0,(GV205-GY$10)/GY$10,0)</f>
        <v/>
      </c>
      <c r="GZ205" s="68" t="n"/>
      <c r="HA205" s="15">
        <f>IF(GV205&gt;0,(GV205-GV$10)/GV$10,0)</f>
        <v/>
      </c>
      <c r="HD205" s="13" t="n">
        <v>435.9</v>
      </c>
      <c r="HE205" s="68">
        <f>IF(HD205&gt;0,((HD205-HD204)/HD204),0)</f>
        <v/>
      </c>
      <c r="HF205" s="68">
        <f>IF(HD205&gt;0,HE205-$V205,0)</f>
        <v/>
      </c>
      <c r="HG205" s="68">
        <f>IF(HD205&gt;0,(HD205-HG$10)/HG$10,0)</f>
        <v/>
      </c>
      <c r="HH205" s="68" t="n"/>
      <c r="HI205" s="15">
        <f>IF(HD205&gt;0,(HD205-HD$10)/HD$10,0)</f>
        <v/>
      </c>
      <c r="HK205" s="13" t="n">
        <v>96.28</v>
      </c>
      <c r="HL205" s="68">
        <f>IF(HK205&gt;0,((HK205-HK204)/HK204),0)</f>
        <v/>
      </c>
      <c r="HM205" s="68">
        <f>IF(HK205&gt;0,HL205-$V205,0)</f>
        <v/>
      </c>
      <c r="HN205" s="68">
        <f>IF(HK205&gt;0,(HK205-HN$10)/HN$10,0)</f>
        <v/>
      </c>
      <c r="HO205" s="68" t="n"/>
      <c r="HP205" s="15">
        <f>IF(HK205&gt;0,(HK205-HK$10)/HK$10,0)</f>
        <v/>
      </c>
      <c r="HR205" s="13" t="n">
        <v>112.22</v>
      </c>
      <c r="HS205" s="68">
        <f>IF(HR205&gt;0,((HR205-HR204)/HR204),0)</f>
        <v/>
      </c>
      <c r="HT205" s="68">
        <f>IF(HR205&gt;0,HS205-$V205,0)</f>
        <v/>
      </c>
      <c r="HU205" s="68">
        <f>IF(HR205&gt;0,(HR205-HU$10)/HU$10,0)</f>
        <v/>
      </c>
      <c r="HV205" s="68" t="n"/>
      <c r="HW205" s="15">
        <f>IF(HR205&gt;0,(HR205-HR$10)/HR$10,0)</f>
        <v/>
      </c>
      <c r="HY205" s="13" t="n">
        <v>188.32</v>
      </c>
      <c r="HZ205" s="68">
        <f>IF(HY205&gt;0,((HY205-HY204)/HY204),0)</f>
        <v/>
      </c>
      <c r="IA205" s="68">
        <f>IF(HY205&gt;0,HZ205-$V205,0)</f>
        <v/>
      </c>
      <c r="IB205" s="68">
        <f>IF(HY205&gt;0,(HY205-IB$10)/IB$10,0)</f>
        <v/>
      </c>
      <c r="IC205" s="68" t="n"/>
      <c r="ID205" s="15">
        <f>IF(HY205&gt;0,(HY205-HY$10)/HY$10,0)</f>
        <v/>
      </c>
      <c r="IF205" s="13" t="n">
        <v>356.7</v>
      </c>
      <c r="IG205" s="68">
        <f>IF(IF205&gt;0,((IF205-IF204)/IF204),0)</f>
        <v/>
      </c>
      <c r="IH205" s="68">
        <f>IF(IF205&gt;0,IG205-$V205,0)</f>
        <v/>
      </c>
      <c r="II205" s="68">
        <f>IF(IF205&gt;0,(IF205-II$10)/II$10,0)</f>
        <v/>
      </c>
      <c r="IJ205" s="68" t="n"/>
      <c r="IK205" s="15">
        <f>IF(IF205&gt;0,(IF205-IF$10)/IF$10,0)</f>
        <v/>
      </c>
      <c r="IM205" s="13" t="n">
        <v>287.93</v>
      </c>
      <c r="IN205" s="68">
        <f>IF(IM205&gt;0,((IM205-IM204)/IM204),0)</f>
        <v/>
      </c>
      <c r="IO205" s="68">
        <f>IF(IM205&gt;0,IN205-$V205,0)</f>
        <v/>
      </c>
      <c r="IP205" s="68">
        <f>IF(IM205&gt;0,(IM205-IP$10)/IP$10,0)</f>
        <v/>
      </c>
      <c r="IQ205" s="68" t="n"/>
      <c r="IR205" s="15">
        <f>IF(IM205&gt;0,(IM205-IM$10)/IM$10,0)</f>
        <v/>
      </c>
      <c r="IT205" s="13" t="n">
        <v>92.14</v>
      </c>
      <c r="IU205" s="68">
        <f>IF(IT205&gt;0,((IT205-IT204)/IT204),0)</f>
        <v/>
      </c>
      <c r="IV205" s="68">
        <f>IF(IT205&gt;0,IU205-$V205,0)</f>
        <v/>
      </c>
      <c r="IW205" s="68">
        <f>IF(IT205&gt;0,(IT205-IW$10)/IW$10,0)</f>
        <v/>
      </c>
      <c r="IX205" s="68" t="n"/>
      <c r="IY205" s="15">
        <f>IF(IT205&gt;0,(IT205-IT$10)/IT$10,0)</f>
        <v/>
      </c>
      <c r="JA205" s="13" t="n">
        <v>715.7</v>
      </c>
      <c r="JB205" s="68">
        <f>IF(JA205&gt;0,((JA205-JA204)/JA204),0)</f>
        <v/>
      </c>
      <c r="JC205" s="68">
        <f>IF(JA205&gt;0,JB205-$V205,0)</f>
        <v/>
      </c>
      <c r="JD205" s="68">
        <f>IF(JA205&gt;0,(JA205-JD$10)/JD$10,0)</f>
        <v/>
      </c>
      <c r="JE205" s="68" t="n"/>
      <c r="JF205" s="15">
        <f>IF(JA205&gt;0,(JA205-JA$10)/JA$10,0)</f>
        <v/>
      </c>
      <c r="JH205" s="13" t="n">
        <v>514.05</v>
      </c>
      <c r="JI205" s="68">
        <f>IF(JH205&gt;0,((JH205-JH204)/JH204),0)</f>
        <v/>
      </c>
      <c r="JJ205" s="68">
        <f>IF(JH205&gt;0,JI205-$V205,0)</f>
        <v/>
      </c>
      <c r="JK205" s="68">
        <f>IF(JH205&gt;0,(JH205-JK$10)/JK$10,0)</f>
        <v/>
      </c>
      <c r="JL205" s="68" t="n"/>
      <c r="JM205" s="15">
        <f>IF(JH205&gt;0,(JH205-JH$10)/JH$10,0)</f>
        <v/>
      </c>
      <c r="JO205" s="13" t="n">
        <v>48.89</v>
      </c>
      <c r="JP205" s="68">
        <f>IF(JO205&gt;0,((JO205-JO204)/JO204),0)</f>
        <v/>
      </c>
      <c r="JQ205" s="68">
        <f>IF(JO205&gt;0,JP205-$V205,0)</f>
        <v/>
      </c>
      <c r="JR205" s="68">
        <f>IF(JO205&gt;0,(JO205-JR$10)/JR$10,0)</f>
        <v/>
      </c>
      <c r="JS205" s="68" t="n"/>
      <c r="JT205" s="15">
        <f>IF(JO205&gt;0,(JO205-JO$10)/JO$10,0)</f>
        <v/>
      </c>
      <c r="JV205" s="13" t="n">
        <v>3.08</v>
      </c>
      <c r="JW205" s="68">
        <f>IF(JV205&gt;0,((JV205-JV204)/JV204),0)</f>
        <v/>
      </c>
      <c r="JX205" s="68">
        <f>IF(JV205&gt;0,JW205-$V205,0)</f>
        <v/>
      </c>
      <c r="JY205" s="68">
        <f>IF(JV205&gt;0,(JV205-JY$10)/JY$10,0)</f>
        <v/>
      </c>
      <c r="JZ205" s="68" t="n"/>
      <c r="KA205" s="15">
        <f>IF(JV205&gt;0,(JV205-JV$10)/JV$10,0)</f>
        <v/>
      </c>
      <c r="KC205" s="13" t="n">
        <v>22.82</v>
      </c>
      <c r="KD205" s="68">
        <f>IF(KC205&gt;0,((KC205-KC204)/KC204),0)</f>
        <v/>
      </c>
      <c r="KE205" s="68">
        <f>IF(KC205&gt;0,KD205-$V205,0)</f>
        <v/>
      </c>
      <c r="KF205" s="68">
        <f>IF(KC205&gt;0,(KC205-KF$10)/KF$10,0)</f>
        <v/>
      </c>
      <c r="KG205" s="68" t="n"/>
      <c r="KH205" s="15">
        <f>IF(KC205&gt;0,(KC205-KC$10)/KC$10,0)</f>
        <v/>
      </c>
      <c r="KI205" s="18" t="n"/>
      <c r="KJ205" s="13" t="n">
        <v>149.9</v>
      </c>
      <c r="KK205" s="68">
        <f>IF(KJ205&gt;0,((KJ205-KJ204)/KJ204),0)</f>
        <v/>
      </c>
      <c r="KL205" s="68">
        <f>IF(KJ205&gt;0,KK205-$V205,0)</f>
        <v/>
      </c>
      <c r="KM205" s="68">
        <f>IF(KJ205&gt;0,(KJ205-KM$10)/KM$10,0)</f>
        <v/>
      </c>
      <c r="KN205" s="68" t="n"/>
      <c r="KO205" s="15">
        <f>IF(KJ205&gt;0,(KJ205-KJ$10)/KJ$10,0)</f>
        <v/>
      </c>
      <c r="KQ205" s="13" t="n">
        <v>2.495</v>
      </c>
      <c r="KR205" s="68">
        <f>IF(KQ205&gt;0,((KQ205-KQ204)/KQ204),0)</f>
        <v/>
      </c>
      <c r="KS205" s="68">
        <f>IF(KQ205&gt;0,KR205-$V205,0)</f>
        <v/>
      </c>
      <c r="KT205" s="68">
        <f>IF(KQ205&gt;0,(KQ205-KT$10)/KT$10,0)</f>
        <v/>
      </c>
      <c r="KU205" s="68" t="n"/>
      <c r="KV205" s="15">
        <f>IF(KQ205&gt;0,(KQ205-KQ$10)/KQ$10,0)</f>
        <v/>
      </c>
      <c r="KW205" s="18" t="n"/>
      <c r="KX205" s="13" t="n">
        <v>70.51000000000001</v>
      </c>
      <c r="KY205" s="68">
        <f>IF(KX205&gt;0,((KX205-KX204)/KX204),0)</f>
        <v/>
      </c>
      <c r="KZ205" s="68">
        <f>IF(KX205&gt;0,KY205-$V205,0)</f>
        <v/>
      </c>
      <c r="LA205" s="68">
        <f>IF(KX205&gt;0,(KX205-LA$10)/LA$10,0)</f>
        <v/>
      </c>
      <c r="LB205" s="68" t="n"/>
      <c r="LC205" s="15">
        <f>IF(KX205&gt;0,(KX205-KX$10)/KX$10,0)</f>
        <v/>
      </c>
      <c r="LD205" s="18" t="n"/>
      <c r="LE205" s="13" t="n">
        <v>53.66</v>
      </c>
      <c r="LF205" s="68">
        <f>IF(LE205&gt;0,((LE205-LE204)/LE204),0)</f>
        <v/>
      </c>
      <c r="LG205" s="68">
        <f>IF(LE205&gt;0,LF205-$V205,0)</f>
        <v/>
      </c>
      <c r="LH205" s="68">
        <f>IF(LE205&gt;0,(LE205-LH$10)/LH$10,0)</f>
        <v/>
      </c>
      <c r="LI205" s="68" t="n"/>
      <c r="LJ205" s="15">
        <f>IF(LE205&gt;0,(LE205-LE$10)/LE$10,0)</f>
        <v/>
      </c>
      <c r="LL205" s="13" t="n">
        <v>172.07</v>
      </c>
      <c r="LM205" s="68">
        <f>IF(LL205&gt;0,((LL205-LL204)/LL204),0)</f>
        <v/>
      </c>
      <c r="LN205" s="68">
        <f>IF(LL205&gt;0,LM205-$V205,0)</f>
        <v/>
      </c>
      <c r="LO205" s="68">
        <f>IF(LL205&gt;0,(LL205-LO$10)/LO$10,0)</f>
        <v/>
      </c>
      <c r="LP205" s="68" t="n"/>
      <c r="LQ205" s="15">
        <f>IF(LL205&gt;0,(LL205-LL$10)/LL$10,0)</f>
        <v/>
      </c>
      <c r="LS205" s="13" t="n">
        <v>25.51</v>
      </c>
      <c r="LT205" s="68">
        <f>IF(LS205&gt;0,((LS205-LS204)/LS204),0)</f>
        <v/>
      </c>
      <c r="LU205" s="68">
        <f>IF(LS205&gt;0,LT205-$V205,0)</f>
        <v/>
      </c>
      <c r="LV205" s="68" t="n"/>
      <c r="LW205" s="68" t="n"/>
      <c r="LX205" s="15">
        <f>IF(LS205&gt;0,(LS205-LS$10)/LS$10,0)</f>
        <v/>
      </c>
      <c r="LZ205" s="13" t="n">
        <v>22.71</v>
      </c>
      <c r="MA205" s="68">
        <f>IF(LZ205&gt;0,((LZ205-LZ204)/LZ204),0)</f>
        <v/>
      </c>
      <c r="MB205" s="68">
        <f>IF(LZ205&gt;0,MA205-$V205,0)</f>
        <v/>
      </c>
      <c r="MC205" s="68">
        <f>IF(LZ205&gt;0,(LZ205-MC$10)/MC$10,0)</f>
        <v/>
      </c>
      <c r="MD205" s="68" t="n"/>
      <c r="ME205" s="15">
        <f>IF(LZ205&gt;0,(LZ205-LZ$10)/LZ$10,0)</f>
        <v/>
      </c>
      <c r="MG205" s="13" t="n">
        <v>171</v>
      </c>
      <c r="MH205" s="68">
        <f>IF(MG205&gt;0,((MG205-MG204)/MG204),0)</f>
        <v/>
      </c>
      <c r="MI205" s="68">
        <f>IF(MG205&gt;0,MH205-$V205,0)</f>
        <v/>
      </c>
      <c r="MJ205" s="68">
        <f>IF(MG205&gt;0,(MG205-MJ$10)/MJ$10,0)</f>
        <v/>
      </c>
      <c r="MK205" s="68" t="n"/>
      <c r="ML205" s="15">
        <f>IF(MG205&gt;0,(MG205-MG$10)/MG$10,0)</f>
        <v/>
      </c>
      <c r="MN205" s="13" t="n">
        <v>197.36</v>
      </c>
      <c r="MO205" s="68">
        <f>IF(MN205&gt;0,((MN205-MN204)/MN204),0)</f>
        <v/>
      </c>
      <c r="MP205" s="68">
        <f>IF(MN205&gt;0,MO205-$V205,0)</f>
        <v/>
      </c>
      <c r="MQ205" s="68">
        <f>IF(MN205&gt;0,(MN205-MQ$10)/MQ$10,0)</f>
        <v/>
      </c>
      <c r="MR205" s="68" t="n"/>
      <c r="MS205" s="15">
        <f>IF(MN205&gt;0,(MN205-MN$10)/MN$10,0)</f>
        <v/>
      </c>
      <c r="MU205" s="13" t="n">
        <v>27.39</v>
      </c>
      <c r="MV205" s="68">
        <f>IF(MU205&gt;0,((MU205-MU204)/MU204),0)</f>
        <v/>
      </c>
      <c r="MW205" s="68">
        <f>IF(MU205&gt;0,MV205-$V205,0)</f>
        <v/>
      </c>
      <c r="MX205" s="68">
        <f>IF(MU205&gt;0,(MU205-MX$10)/MX$10,0)</f>
        <v/>
      </c>
      <c r="MY205" s="68" t="n"/>
      <c r="MZ205" s="15">
        <f>IF(MU205&gt;0,(MU205-MU$10)/MU$10,0)</f>
        <v/>
      </c>
      <c r="NB205" s="13" t="n">
        <v>297.55</v>
      </c>
      <c r="NC205" s="68">
        <f>IF(NB205&gt;0,((NB205-NB204)/NB204),0)</f>
        <v/>
      </c>
      <c r="ND205" s="68">
        <f>IF(NB205&gt;0,NC205-$V205,0)</f>
        <v/>
      </c>
      <c r="NE205" s="68">
        <f>IF(NB205&gt;0,(NB205-NE$10)/NE$10,0)</f>
        <v/>
      </c>
      <c r="NF205" s="68" t="n"/>
      <c r="NG205" s="15">
        <f>IF(NB205&gt;0,(NB205-NB$10)/NB$10,0)</f>
        <v/>
      </c>
      <c r="NI205" s="13" t="n">
        <v>13.48</v>
      </c>
      <c r="NJ205" s="68">
        <f>IF(NI205&gt;0,((NI205-NI204)/NI204),0)</f>
        <v/>
      </c>
      <c r="NK205" s="68">
        <f>IF(NI205&gt;0,NJ205-$V205,0)</f>
        <v/>
      </c>
      <c r="NL205" s="68">
        <f>IF(NI205&gt;0,(NI205-NL$10)/NL$10,0)</f>
        <v/>
      </c>
      <c r="NM205" s="68" t="n"/>
      <c r="NN205" s="15">
        <f>IF(NI205&gt;0,(NI205-NI$10)/NI$10,0)</f>
        <v/>
      </c>
      <c r="NP205" s="13" t="n">
        <v>648.25</v>
      </c>
      <c r="NQ205" s="68">
        <f>IF(NP205&gt;0,((NP205-NP204)/NP204),0)</f>
        <v/>
      </c>
      <c r="NR205" s="68">
        <f>IF(NP205&gt;0,NQ205-$V205,0)</f>
        <v/>
      </c>
      <c r="NS205" s="68">
        <f>IF(NP205&gt;0,(NP205-NS$10)/NS$10,0)</f>
        <v/>
      </c>
      <c r="NT205" s="68" t="n"/>
      <c r="NU205" s="15">
        <f>IF(NP205&gt;0,(NP205-NP$10)/NP$10,0)</f>
        <v/>
      </c>
      <c r="NW205" s="13" t="n">
        <v>244.15</v>
      </c>
      <c r="NX205" s="68">
        <f>IF(NW205&gt;0,((NW205-NW204)/NW204),0)</f>
        <v/>
      </c>
      <c r="NY205" s="68">
        <f>IF(NW205&gt;0,NX205-$V205,0)</f>
        <v/>
      </c>
      <c r="NZ205" s="68">
        <f>IF(NW205&gt;0,(NW205-NZ$10)/NZ$10,0)</f>
        <v/>
      </c>
      <c r="OA205" s="68" t="n"/>
      <c r="OB205" s="15">
        <f>IF(NW205&gt;0,(NW205-NW$10)/NW$10,0)</f>
        <v/>
      </c>
      <c r="OD205" s="13" t="n">
        <v>5.26</v>
      </c>
      <c r="OE205" s="68">
        <f>IF(OD205&gt;0,((OD205-OD204)/OD204),0)</f>
        <v/>
      </c>
      <c r="OF205" s="68">
        <f>IF(OD205&gt;0,OE205-$V205,0)</f>
        <v/>
      </c>
      <c r="OG205" s="68">
        <f>IF(OD205&gt;0,(OD205-OG$10)/OG$10,0)</f>
        <v/>
      </c>
      <c r="OH205" s="68" t="n"/>
      <c r="OI205" s="15">
        <f>IF(OD205&gt;0,(OD205-OD$10)/OD$10,0)</f>
        <v/>
      </c>
      <c r="OK205" s="13" t="n">
        <v>400.74</v>
      </c>
      <c r="OL205" s="68">
        <f>IF(OK205&gt;0,((OK205-OK204)/OK204),0)</f>
        <v/>
      </c>
      <c r="OM205" s="68">
        <f>IF(OK205&gt;0,OL205-$V205,0)</f>
        <v/>
      </c>
      <c r="ON205" s="68">
        <f>IF(OK205&gt;0,(OK205-ON$10)/ON$10,0)</f>
        <v/>
      </c>
      <c r="OO205" s="68" t="n"/>
      <c r="OP205" s="15">
        <f>IF(OK205&gt;0,(OK205-OK$10)/OK$10,0)</f>
        <v/>
      </c>
      <c r="OR205" s="13" t="n">
        <v>10.69</v>
      </c>
      <c r="OS205" s="68">
        <f>IF(OR205&gt;0,((OR205-OR204)/OR204),0)</f>
        <v/>
      </c>
      <c r="OT205" s="68">
        <f>IF(OR205&gt;0,OS205-$V205,0)</f>
        <v/>
      </c>
      <c r="OU205" s="68">
        <f>IF(OR205&gt;0,(OR205-OU$10)/OU$10,0)</f>
        <v/>
      </c>
      <c r="OV205" s="68" t="n"/>
      <c r="OW205" s="15">
        <f>IF(OR205&gt;0,(OR205-OR$10)/OR$10,0)</f>
        <v/>
      </c>
      <c r="OY205" s="13" t="n">
        <v>158.85</v>
      </c>
      <c r="OZ205" s="68">
        <f>IF(OY205&gt;0,((OY205-OY204)/OY204),0)</f>
        <v/>
      </c>
      <c r="PA205" s="68">
        <f>IF(OY205&gt;0,OZ205-$V205,0)</f>
        <v/>
      </c>
      <c r="PB205" s="68">
        <f>IF(OY205&gt;0,(OY205-PB$10)/PB$10,0)</f>
        <v/>
      </c>
      <c r="PC205" s="68" t="n"/>
      <c r="PD205" s="15">
        <f>IF(OY205&gt;0,(OY205-OY$10)/OY$10,0)</f>
        <v/>
      </c>
      <c r="PE205" s="18" t="n"/>
      <c r="PF205" s="13" t="n">
        <v>293.42</v>
      </c>
      <c r="PG205" s="68">
        <f>IF(PF205&gt;0,((PF205-PF204)/PF204),0)</f>
        <v/>
      </c>
      <c r="PH205" s="68">
        <f>IF(PF205&gt;0,PG205-$V205,0)</f>
        <v/>
      </c>
      <c r="PI205" s="68">
        <f>IF(PF205&gt;0,(PF205-PI$10)/PI$10,0)</f>
        <v/>
      </c>
      <c r="PJ205" s="68" t="n"/>
      <c r="PK205" s="15">
        <f>IF(PF205&gt;0,(PF205-PF$10)/PF$10,0)</f>
        <v/>
      </c>
      <c r="PM205" s="13" t="n"/>
      <c r="PN205" s="68">
        <f>IF(PM205&gt;0,((PM205-PM204)/PM204),0)</f>
        <v/>
      </c>
      <c r="PO205" s="68">
        <f>PN205-$V205</f>
        <v/>
      </c>
      <c r="PP205" s="68">
        <f>IF(PM205&gt;0,(PM205-PP$10)/PP$10,0)</f>
        <v/>
      </c>
      <c r="PQ205" s="68" t="n"/>
      <c r="PR205" s="15">
        <f>IF(PM205&gt;0,(PM205-PM$10)/PM$10,0)</f>
        <v/>
      </c>
      <c r="PT205" s="13" t="n">
        <v>23.77</v>
      </c>
      <c r="PU205" s="68">
        <f>IF(PT205&gt;0,((PT205-PT204)/PT204),0)</f>
        <v/>
      </c>
      <c r="PV205" s="68">
        <f>IF(PT205&gt;0,PU205-$V205,0)</f>
        <v/>
      </c>
      <c r="PW205" s="68">
        <f>IF(PT205&gt;0,(PT205-PW$10)/PW$10,0)</f>
        <v/>
      </c>
      <c r="PX205" s="68" t="n"/>
      <c r="PY205" s="15">
        <f>IF(PT205&gt;0,(PT205-PT$10)/PT$10,0)</f>
        <v/>
      </c>
      <c r="QA205" s="13" t="n">
        <v>356.72</v>
      </c>
      <c r="QB205" s="68">
        <f>IF(QA205&gt;0,((QA205-QA204)/QA204),0)</f>
        <v/>
      </c>
      <c r="QC205" s="68">
        <f>IF(QA205&gt;0,QB205-$V205,0)</f>
        <v/>
      </c>
      <c r="QD205" s="68">
        <f>IF(QA205&gt;0,(QA205-QD$10)/QD$10,0)</f>
        <v/>
      </c>
      <c r="QE205" s="68" t="n"/>
      <c r="QF205" s="15">
        <f>IF(QA205&gt;0,(QA205-QA$10)/QA$10,0)</f>
        <v/>
      </c>
      <c r="QH205" s="13" t="n">
        <v>2.66</v>
      </c>
      <c r="QI205" s="68">
        <f>IF(QH205&gt;0,((QH205-QH204)/QH204),0)</f>
        <v/>
      </c>
      <c r="QJ205" s="68">
        <f>IF(QH205&gt;0,QI205-$V205,0)</f>
        <v/>
      </c>
      <c r="QK205" s="68">
        <f>IF(QH205&gt;0,(QH205-QK$10)/QK$10,0)</f>
        <v/>
      </c>
      <c r="QL205" s="68" t="n"/>
      <c r="QM205" s="15">
        <f>IF(QH205&gt;0,(QH205-QH$10)/QH$10,0)</f>
        <v/>
      </c>
      <c r="QO205" s="13" t="n">
        <v>38.68</v>
      </c>
      <c r="QP205" s="68">
        <f>IF(QO205&gt;0,((QO205-QO204)/QO204),0)</f>
        <v/>
      </c>
      <c r="QQ205" s="68">
        <f>IF(QO205&gt;0,QP205-$V205,0)</f>
        <v/>
      </c>
      <c r="QR205" s="68">
        <f>IF(QO205&gt;0,(QO205-QR$10)/QR$10,0)</f>
        <v/>
      </c>
      <c r="QS205" s="68" t="n"/>
      <c r="QT205" s="15">
        <f>IF(QO205&gt;0,(QO205-QO$10)/QO$10,0)</f>
        <v/>
      </c>
      <c r="QV205" s="13" t="n">
        <v>2.97</v>
      </c>
      <c r="QW205" s="68">
        <f>IF(QV205&gt;0,((QV205-QV204)/QV204),0)</f>
        <v/>
      </c>
      <c r="QX205" s="68">
        <f>IF(QV205&gt;0,QW205-$V205,0)</f>
        <v/>
      </c>
      <c r="QY205" s="68">
        <f>IF(QV205&gt;0,(QV205-QY$10)/QY$10,0)</f>
        <v/>
      </c>
      <c r="QZ205" s="68" t="n"/>
      <c r="RA205" s="15">
        <f>IF(QV205&gt;0,(QV205-QV$10)/QV$10,0)</f>
        <v/>
      </c>
      <c r="RC205" s="13" t="n">
        <v>55.53</v>
      </c>
      <c r="RD205" s="68">
        <f>IF(RC205&gt;0,((RC205-RC204)/RC204),0)</f>
        <v/>
      </c>
      <c r="RE205" s="68">
        <f>IF(RC205&gt;0,RD205-$V205,0)</f>
        <v/>
      </c>
      <c r="RF205" s="68">
        <f>IF(RC205&gt;0,(RC205-RF$10)/RF$10,0)</f>
        <v/>
      </c>
      <c r="RG205" s="68" t="n"/>
      <c r="RH205" s="15">
        <f>IF(RC205&gt;0,(RC205-RC$10)/RC$10,0)</f>
        <v/>
      </c>
      <c r="RJ205" s="13" t="n">
        <v>302.89</v>
      </c>
      <c r="RK205" s="68">
        <f>IF(RJ205&gt;0,((RJ205-RJ204)/RJ204),0)</f>
        <v/>
      </c>
      <c r="RL205" s="68">
        <f>RK205-$V205</f>
        <v/>
      </c>
      <c r="RM205" s="68">
        <f>IF(RJ205&gt;0,(RJ205-RM$10)/RM$10,0)</f>
        <v/>
      </c>
      <c r="RN205" s="68" t="n"/>
      <c r="RO205" s="15">
        <f>IF(RJ205&gt;0,(RJ205-RJ$10)/RJ$10,0)</f>
        <v/>
      </c>
      <c r="RQ205" s="13" t="n">
        <v>33.42</v>
      </c>
      <c r="RR205" s="68">
        <f>IF(RQ205&gt;0,((RQ205-RQ204)/RQ204),0)</f>
        <v/>
      </c>
      <c r="RS205" s="68">
        <f>RR205-$V205</f>
        <v/>
      </c>
      <c r="RT205" s="68">
        <f>IF(RQ205&gt;0,(RQ205-RT$10)/RT$10,0)</f>
        <v/>
      </c>
      <c r="RU205" s="68" t="n"/>
      <c r="RV205" s="15">
        <f>IF(RQ205&gt;0,(RQ205-RQ$10)/RQ$10,0)</f>
        <v/>
      </c>
      <c r="RX205" s="13" t="n">
        <v>177.21</v>
      </c>
      <c r="RY205" s="68">
        <f>IF(RX205&gt;0,((RX205-RX204)/RX204),0)</f>
        <v/>
      </c>
      <c r="RZ205" s="68">
        <f>RY205-$V205</f>
        <v/>
      </c>
      <c r="SA205" s="68">
        <f>IF(RX205&gt;0,(RX205-SA$10)/SA$10,0)</f>
        <v/>
      </c>
      <c r="SB205" s="68" t="n"/>
      <c r="SC205" s="15">
        <f>IF(RX205&gt;0,(RX205-RX$10)/RX$10,0)</f>
        <v/>
      </c>
      <c r="SE205" s="13" t="n">
        <v>54.91</v>
      </c>
      <c r="SF205" s="68">
        <f>IF(SE205&gt;0,((SE205-SE204)/SE204),0)</f>
        <v/>
      </c>
      <c r="SG205" s="68">
        <f>SF205-$V205</f>
        <v/>
      </c>
      <c r="SH205" s="68">
        <f>IF(SE205&gt;0,(SE205-SH$10)/SH$10,0)</f>
        <v/>
      </c>
      <c r="SI205" s="68" t="n"/>
      <c r="SJ205" s="15">
        <f>IF(SE205&gt;0,(SE205-SE$10)/SE$10,0)</f>
        <v/>
      </c>
      <c r="SL205" s="13" t="n">
        <v>4.98</v>
      </c>
      <c r="SM205" s="68">
        <f>IF(SL205&gt;0,((SL205-SL204)/SL204),0)</f>
        <v/>
      </c>
      <c r="SN205" s="68">
        <f>SM205-$V205</f>
        <v/>
      </c>
      <c r="SO205" s="68">
        <f>IF(SL205&gt;0,(SL205-SO$10)/SO$10,0)</f>
        <v/>
      </c>
      <c r="SP205" s="68" t="n"/>
      <c r="SQ205" s="15">
        <f>IF(SL205&gt;0,(SL205-SL$10)/SL$10,0)</f>
        <v/>
      </c>
      <c r="SS205" s="13" t="n">
        <v>40.62</v>
      </c>
      <c r="ST205" s="68">
        <f>IF(SS205&gt;0,((SS205-SS204)/SS204),0)</f>
        <v/>
      </c>
      <c r="SU205" s="68">
        <f>ST205-$V205</f>
        <v/>
      </c>
      <c r="SV205" s="68">
        <f>IF(SS205&gt;0,(SS205-SV$10)/SV$10,0)</f>
        <v/>
      </c>
      <c r="SW205" s="68" t="n"/>
      <c r="SX205" s="15">
        <f>IF(SS205&gt;0,(SS205-SS$10)/SS$10,0)</f>
        <v/>
      </c>
      <c r="SZ205" s="13" t="n">
        <v>95.06</v>
      </c>
      <c r="TA205" s="68">
        <f>IF(SZ205&gt;0,((SZ205-SZ204)/SZ204),0)</f>
        <v/>
      </c>
      <c r="TB205" s="68">
        <f>TA205-$V205</f>
        <v/>
      </c>
      <c r="TC205" s="68">
        <f>IF(SZ205&gt;0,(SZ205-TC$10)/TC$10,0)</f>
        <v/>
      </c>
      <c r="TD205" s="68" t="n"/>
      <c r="TE205" s="15">
        <f>IF(SZ205&gt;0,(SZ205-SZ$10)/SZ$10,0)</f>
        <v/>
      </c>
      <c r="TG205" s="587" t="n">
        <v>0.694</v>
      </c>
      <c r="TH205" s="68">
        <f>IF(TG205&gt;0,((TG205-TG204)/TG204),0)</f>
        <v/>
      </c>
      <c r="TI205" s="68">
        <f>TH205-$V205</f>
        <v/>
      </c>
      <c r="TJ205" s="68">
        <f>IF(TG205&gt;0,(TG205-TJ$10)/TJ$10,0)</f>
        <v/>
      </c>
      <c r="TK205" s="68" t="n"/>
      <c r="TL205" s="15">
        <f>IF(TG205&gt;0,(TG205-TG$10)/TG$10,0)</f>
        <v/>
      </c>
      <c r="TN205" s="13" t="n">
        <v>94.95999999999999</v>
      </c>
      <c r="TO205" s="68">
        <f>IF(TN205&gt;0,((TN205-TN204)/TN204),0)</f>
        <v/>
      </c>
      <c r="TP205" s="68">
        <f>TO205-$V205</f>
        <v/>
      </c>
      <c r="TQ205" s="68">
        <f>IF(TN205&gt;0,(TN205-TQ$10)/TQ$10,0)</f>
        <v/>
      </c>
      <c r="TR205" s="68" t="n"/>
      <c r="TS205" s="15">
        <f>IF(TN205&gt;0,(TN205-TN$10)/TN$10,0)</f>
        <v/>
      </c>
      <c r="TU205" s="587" t="n">
        <v>4.85</v>
      </c>
      <c r="TV205" s="68">
        <f>IF(TU205&gt;0,((TU205-TU204)/TU204),0)</f>
        <v/>
      </c>
      <c r="TW205" s="68">
        <f>TV205-$V205</f>
        <v/>
      </c>
      <c r="TX205" s="68">
        <f>IF(TU205&gt;0,(TU205-TX$10)/TX$10,0)</f>
        <v/>
      </c>
      <c r="TY205" s="68" t="n"/>
      <c r="TZ205" s="15">
        <f>IF(TU205&gt;0,(TU205-TU$10)/TU$10,0)</f>
        <v/>
      </c>
      <c r="UB205" s="587" t="n"/>
      <c r="UC205" s="68">
        <f>IF(UB205&gt;0,((UB205-UB204)/UB204),0)</f>
        <v/>
      </c>
      <c r="UD205" s="68">
        <f>UC205-$V205</f>
        <v/>
      </c>
      <c r="UE205" s="68">
        <f>IF(UB205&gt;0,(UB205-UE$10)/UE$10,0)</f>
        <v/>
      </c>
      <c r="UF205" s="68" t="n"/>
      <c r="UG205" s="15">
        <f>IF(UB205&gt;0,(UB205-UB$10)/UB$10,0)</f>
        <v/>
      </c>
      <c r="UI205" s="587" t="n"/>
      <c r="UJ205" s="68">
        <f>IF(UI205&gt;0,((UI205-UI204)/UI204),0)</f>
        <v/>
      </c>
      <c r="UK205" s="68">
        <f>UJ205-$V205</f>
        <v/>
      </c>
      <c r="UL205" s="68">
        <f>IF(UI205&gt;0,(UI205-UL$10)/UL$10,0)</f>
        <v/>
      </c>
      <c r="UM205" s="68" t="n"/>
      <c r="UN205" s="15">
        <f>IF(UI205&gt;0,(UI205-UI$10)/UI$10,0)</f>
        <v/>
      </c>
      <c r="UP205" s="587" t="n"/>
      <c r="UQ205" s="68">
        <f>IF(UP205&gt;0,((UP205-UP204)/UP204),0)</f>
        <v/>
      </c>
      <c r="UR205" s="68">
        <f>UQ205-$V205</f>
        <v/>
      </c>
      <c r="US205" s="68">
        <f>IF(UP205&gt;0,(UP205-US$10)/US$10,0)</f>
        <v/>
      </c>
      <c r="UT205" s="68" t="n"/>
      <c r="UU205" s="15">
        <f>IF(UP205&gt;0,(UP205-UP$10)/UP$10,0)</f>
        <v/>
      </c>
      <c r="UW205" s="587" t="n"/>
      <c r="UX205" s="68">
        <f>IF(UW205&gt;0,((UW205-UW204)/UW204),0)</f>
        <v/>
      </c>
      <c r="UY205" s="68">
        <f>UX205-$V205</f>
        <v/>
      </c>
      <c r="UZ205" s="68">
        <f>IF(UW205&gt;0,(UW205-UZ$10)/UZ$10,0)</f>
        <v/>
      </c>
      <c r="VA205" s="68" t="n"/>
      <c r="VB205" s="15">
        <f>IF(UW205&gt;0,(UW205-UW$10)/UW$10,0)</f>
        <v/>
      </c>
      <c r="VD205" s="587" t="n"/>
      <c r="VE205" s="68">
        <f>IF(VD205&gt;0,((VD205-VD204)/VD204),0)</f>
        <v/>
      </c>
      <c r="VF205" s="68">
        <f>VE205-$V205</f>
        <v/>
      </c>
      <c r="VG205" s="68">
        <f>IF(VD205&gt;0,(VD205-VG$10)/VG$10,0)</f>
        <v/>
      </c>
      <c r="VH205" s="68" t="n"/>
      <c r="VI205" s="15">
        <f>IF(VD205&gt;0,(VD205-VD$10)/VD$10,0)</f>
        <v/>
      </c>
      <c r="VM205" s="21">
        <f>IF($C205&gt;0,(($IK$5*IG205)+($GT$5*GP205)+($JM$5*JI205)+($JF$5*JB205)+($IY$5*IU205)+($IR$5*IN205)+($ID$5*HZ205)+($HW$5*HS205)+($HP$5*HL205)+($HI$5*HE205)+($GF$5*GB205)+($FY$5*FU205)+($FR$5*FN205)+($FK$5*FG205)+($FD$5*EZ205)+($EW$5*ES205)+($EP$5*EL205)+($EI$5*EE205)+($EB$5*DX205)+($DU$5*DQ205)+($DN$5*DJ205)+($DG$5*DC205)+($CZ$5*CV205)+($CS$5*CO205)+($CL$5*CH205)+($CE$5*CA205)+($BX$5*BT205)+($BQ$5*BM205)+($BJ$5*BF205)+($BC$5*AY205)+($AV$5*AR205)+($AO$5*AK205)+($AH$5*AD205)+($JT$5*JP205)+($KA$5*JW205)+($KO$5*KK205)+($PR$5*PN205)+($GM$5*GI205)+($HA$5*GW205)+($KV$5*KR205)+($KH$5*KD205)+($LC$5*KY205)+($MS$5*MO205)+($ML$5*MH205)+($ME$5*MA205)+($LX$5*LT205)+($LQ$5*LM205)+($LJ$5*LF205)+(MV205*$MZ$5)+(NC205*$NG$5)+(NJ205*$NN$5)+($OI$5*OE205)+($NU$5*NQ205)+($OB$5*NX205)+($PK$5*PG205)+($OP$5*OL205)+($OW$5*OS205)+($PD$5*OZ205)+(PU205*$PY$5)+(QB205*$QF$5)+(QI205*$QM$5)+(QP205*$QT$5)+(QW205*$RA$5)+(RD205*$RH$5)+(RK205*$RO$5)+(RR205*$RV$5)+(RY205*$SC$5)+(SF205*$SJ$5)+(SM205*$SQ$5)+(ST205*$SX$5)+(TA205*$TE$5))+(TH205*$TL$5)+(TO205*$TS$5))/$VM$5</f>
        <v/>
      </c>
      <c r="VN205" s="40" t="n"/>
      <c r="VO205" s="21">
        <f>IF($C205&gt;0,(($IK$5*II205)+($GT$5*GR205)+($JM$5*JK205)+($JF$5*JD205)+($IY$5*IW205)+($IR$5*IP205)+($ID$5*IB205)+($HW$5*HU205)+($HP$5*HN205)+($HI$5*HG205)+($GF$5*GD205)+($FY$5*FW205)+($FR$5*FP205)+($FK$5*FI205)+($FD$5*FB205)+($EW$5*EU205)+($EP$5*EN205)+($EI$5*EG205)+($EB$5*DZ205)+($DU$5*DS205)+($DN$5*DL205)+($DG$5*DE205)+($CZ$5*CX205)+($CS$5*CQ205)+($CL$5*CJ205)+($CE$5*CC205)+($BX$5*BV205)+($BQ$5*BO205)+($BJ$5*BH205)+($BC$5*BA205)+($AV$5*AT205)+($AO$5*AM205)+($AH$5*AF205)+($KO$5*KM205)+($KH$5*KF205)+($KA$5*JY205)+($JT$5*JR205)+($PR$5*PP205)+($GM$5*GK205)+($HA$5*GY205)+($KV$5*KT205)+($LC$5*LA205)+($MS$5*MQ205)+($ML$5*MJ205)+($ME$5*MC205)+($LX$5*LV205)+($LQ$5*LO205)+($LJ$5*LH205)+(MX205*$MZ$5)+(NE205*$NG$5)+(NL205*$NN$5)+($OI$5*OG205)+($NU$5*NS205)+($OB$5*NZ205)+($PD$5*PB205)+($OW$5*OU205)+($OP$5*ON205)+($PK$5*PI205)+($PY$5*PW205)+($QF$5*QD205)+($QM$5*QK205)+($QT$5*QR205)+($RA$5*QY205)+($RH$5*RF205)+($RO$5*RM205)+(RT205*$RV$5)+(SA205*$SC$5)+(SH205*$SJ$5)+(SO205*$SQ$5)+(SV205*$SX$5)+(TC205*$TE$5)+(TJ205*$TL$5)+(TQ205*$TS$5))/$VM$5,0)</f>
        <v/>
      </c>
      <c r="VP205" s="14" t="n"/>
      <c r="VQ205" s="21">
        <f>IF($C205&gt;0,(($IK$5*IK205)+($GT$5*GT205)+($JM$5*JM205)+($JF$5*JF205)+($IY$5*IY205)+($IR$5*IR205)+($ID$5*ID205)+($HW$5*HW205)+($HP$5*HP205)+($HI$5*HI205)+($GF$5*GF205)+($FY$5*FY205)+($FR$5*FR205)+($FK$5*FK205)+($FD$5*FD205)+($EW$5*EW205)+($EP$5*EP205)+($EI$5*EI205)+($EB$5*EB205)+($DU$5*DU205)+($DN$5*DN205)+($DG$5*DG205)+($CZ$5*CZ205)+($CS$5*CS205)+($CL$5*CL205)+($CE$5*CE205)+($BX$5*BX205)+($BQ$5*BQ205)+($BJ$5*BJ205)+($BC$5*BC205)+($AV$5*AV205)+($AO$5*AO205)+($AH$5*AH205)+($KO$5*KO205)+($PR$5*PR205)+($GM$5*GM205)+($HA$5*HA205)+($KH$5*KH205)+($KA$5*KA205)+($JT$5*JT205)+($KV$5*KV205)+($LC$5*LC205)+($MS$5*MS205)+($ML$5*ML205)+($ME$5*ME205)+($LX$5*LX205)+($LQ$5*LQ205)+($LJ$5*LJ205)+($OI$5*OI205)+($NU$5*NU205)+($NN$5*NN205)+($NG$5*NG205)+($MZ$5*MZ205)+(OB205*$OB$5)+($PD$5*PD205)+($OW$5*OW205)+($OP$5*OP205)+($PK$5*PK205)+(PY205*$PY$5)+(QF205*$QF$5)+(QM205*$QM$5)+(QT205*$QT$5)+(RA205*$RA$5)+(RH205*$RH$5)+(RO205*$RO$5)+(RV205*$RV$5)+(SC205*$SC$5)+(SJ205*$SJ$5)+(SQ205*$SQ$5)+(SX205*$SX$5)+(TE205*$TE$5)+(TL205*$TL$5)+(TS205*$TS$5))/$VM$5,0)</f>
        <v/>
      </c>
    </row>
    <row r="206" ht="16" customHeight="1" s="545">
      <c r="A206" s="127" t="n">
        <v>45944</v>
      </c>
      <c r="B206" s="4">
        <f>A206</f>
        <v/>
      </c>
      <c r="C206" s="13" t="n">
        <v>46270.46</v>
      </c>
      <c r="D206" s="138">
        <f>IF(C206&gt;0,C206-C205,0)</f>
        <v/>
      </c>
      <c r="E206" s="68">
        <f>IF(C206&gt;0,D206/C205,0)</f>
        <v/>
      </c>
      <c r="F206" s="15">
        <f>IF(C206&gt;0,(C206-C$10)/C$10,0)</f>
        <v/>
      </c>
      <c r="G206" s="13" t="n">
        <v>6644.31</v>
      </c>
      <c r="H206" s="138">
        <f>IF(G206&gt;0,G206-G205,0)</f>
        <v/>
      </c>
      <c r="I206" s="68">
        <f>IF(G206&gt;0,H206/G205,0)</f>
        <v/>
      </c>
      <c r="J206" s="15">
        <f>IF(G206&gt;0,(G206-G$10)/G$10,0)</f>
        <v/>
      </c>
      <c r="K206" s="13" t="n">
        <v>22521.7</v>
      </c>
      <c r="L206" s="138">
        <f>IF(K206&gt;0,K206-K205,0)</f>
        <v/>
      </c>
      <c r="M206" s="68">
        <f>IF(K206&gt;0,L206/K205,0)</f>
        <v/>
      </c>
      <c r="N206" s="15">
        <f>IF(K206&gt;0,(K206-K$10)/K$10,0)</f>
        <v/>
      </c>
      <c r="O206" s="13" t="n">
        <v>2495.5</v>
      </c>
      <c r="P206" s="138">
        <f>IF(O206&gt;0,O206-O205,0)</f>
        <v/>
      </c>
      <c r="Q206" s="68">
        <f>IF(O206&gt;0,P206/O205,0)</f>
        <v/>
      </c>
      <c r="R206" s="15">
        <f>IF(O206&gt;0,(O206-O$10)/O$10,0)</f>
        <v/>
      </c>
      <c r="S206" s="18">
        <f>IF(O206&gt;0,(((O206*0.7)*Q206)+((K206*0.9)*M206)+((G206*0.65)*I206)+((C206*0.6)*E206))/(O206+K206+G206+C206),0)</f>
        <v/>
      </c>
      <c r="T206" s="121">
        <f>IF(O206&gt;0,(S206*200)+T205,0)</f>
        <v/>
      </c>
      <c r="U206" s="121">
        <f>T206</f>
        <v/>
      </c>
      <c r="V206" s="134">
        <f>IF(T206&gt;0,(T206-T205)/T205,0)</f>
        <v/>
      </c>
      <c r="W206" s="21">
        <f>IF(T206&gt;0,(T206-T$11)/T$11,0)</f>
        <v/>
      </c>
      <c r="X206" s="18">
        <f>IF(T206&gt;0,((Q206+M206+I206+E206)/4),0)</f>
        <v/>
      </c>
      <c r="Y206" s="353" t="n">
        <v>30140.06</v>
      </c>
      <c r="Z206" s="15" t="n">
        <v>2e-06</v>
      </c>
      <c r="AA206" s="21">
        <f>Z206-$V206</f>
        <v/>
      </c>
      <c r="AC206" s="13" t="n">
        <v>254.09</v>
      </c>
      <c r="AD206" s="68">
        <f>IF(AC206&gt;0,((AC206-AC205)/AC205),0)</f>
        <v/>
      </c>
      <c r="AE206" s="68">
        <f>IF(AC206&gt;0,AD206-$V206,0)</f>
        <v/>
      </c>
      <c r="AF206" s="68">
        <f>IF(AC206&gt;0,(AC206-AF$10)/AF$10,0)</f>
        <v/>
      </c>
      <c r="AG206" s="68" t="n"/>
      <c r="AH206" s="15">
        <f>IF(AC206&gt;0,(AC206-AC$10)/AC$10,0)</f>
        <v/>
      </c>
      <c r="AJ206" s="13" t="n">
        <v>24.5</v>
      </c>
      <c r="AK206" s="68">
        <f>IF(AJ206&gt;0,((AJ206-AJ205)/AJ205),0)</f>
        <v/>
      </c>
      <c r="AL206" s="68">
        <f>IF(AJ206&gt;0,AK206-$V206,0)</f>
        <v/>
      </c>
      <c r="AM206" s="68">
        <f>IF(AJ206&gt;0,(AJ206-AM$10)/AM$10,0)</f>
        <v/>
      </c>
      <c r="AN206" s="68" t="n"/>
      <c r="AO206" s="15">
        <f>IF(AJ206&gt;0,(AJ206-AJ$10)/AJ$10,0)</f>
        <v/>
      </c>
      <c r="AQ206" s="13" t="n">
        <v>23.72</v>
      </c>
      <c r="AR206" s="68">
        <f>IF(AQ206&gt;0,((AQ206-AQ205)/AQ205),0)</f>
        <v/>
      </c>
      <c r="AS206" s="68">
        <f>IF(AQ206&gt;0,AR206-$V206,0)</f>
        <v/>
      </c>
      <c r="AT206" s="68">
        <f>IF(AQ206&gt;0,(AQ206-AT$10)/AT$10,0)</f>
        <v/>
      </c>
      <c r="AU206" s="68" t="n"/>
      <c r="AV206" s="15">
        <f>IF(AQ206&gt;0,(AQ206-AQ$10)/AQ$10,0)</f>
        <v/>
      </c>
      <c r="AX206" s="13" t="n">
        <v>230.85</v>
      </c>
      <c r="AY206" s="68">
        <f>IF(AX206&gt;0,((AX206-AX205)/AX205),0)</f>
        <v/>
      </c>
      <c r="AZ206" s="68">
        <f>IF(AX206&gt;0,AY206-$V206,0)</f>
        <v/>
      </c>
      <c r="BA206" s="68">
        <f>IF(AX206&gt;0,(AX206-BA$10)/BA$10,0)</f>
        <v/>
      </c>
      <c r="BB206" s="68" t="n"/>
      <c r="BC206" s="15">
        <f>IF(AX206&gt;0,(AX206-AX$10)/AX$10,0)</f>
        <v/>
      </c>
      <c r="BE206" s="13" t="n">
        <v>83.40000000000001</v>
      </c>
      <c r="BF206" s="68">
        <f>IF(BE206&gt;0,((BE206-BE205)/BE205),0)</f>
        <v/>
      </c>
      <c r="BG206" s="68">
        <f>IF(BE206&gt;0,BF206-$V206,0)</f>
        <v/>
      </c>
      <c r="BH206" s="68" t="n"/>
      <c r="BI206" s="68" t="n"/>
      <c r="BJ206" s="15">
        <f>IF(BE206&gt;0,(BE206-BE$10)/BE$10,0)</f>
        <v/>
      </c>
      <c r="BL206" s="13" t="n">
        <v>77.5</v>
      </c>
      <c r="BM206" s="68">
        <f>IF(BL206&gt;0,((BL206-BL205)/BL205),0)</f>
        <v/>
      </c>
      <c r="BN206" s="68">
        <f>IF(BL206&gt;0,BM206-$V206,0)</f>
        <v/>
      </c>
      <c r="BO206" s="68">
        <f>IF(BL206&gt;0,(BL206-BO$10)/BO$10,0)</f>
        <v/>
      </c>
      <c r="BP206" s="68" t="n"/>
      <c r="BQ206" s="15">
        <f>IF(BL206&gt;0,(BL206-BL$10)/BL$10,0)</f>
        <v/>
      </c>
      <c r="BS206" s="13" t="n">
        <v>45.74</v>
      </c>
      <c r="BT206" s="68">
        <f>IF(BS206&gt;0,((BS206-BS205)/BS205),0)</f>
        <v/>
      </c>
      <c r="BU206" s="68">
        <f>IF(BS206&gt;0,BT206-$V206,0)</f>
        <v/>
      </c>
      <c r="BV206" s="68">
        <f>IF(BS206&gt;0,(BS206-BV$10)/BV$10,0)</f>
        <v/>
      </c>
      <c r="BW206" s="68" t="n"/>
      <c r="BX206" s="15">
        <f>IF(BS206&gt;0,(BS206-BS$10)/BS$10,0)</f>
        <v/>
      </c>
      <c r="BZ206" s="13" t="n"/>
      <c r="CA206" s="68">
        <f>IF(BZ206&gt;0,((BZ206-BZ205)/BZ205),0)</f>
        <v/>
      </c>
      <c r="CB206" s="68">
        <f>IF(BZ206&gt;0,CA206-$V206,0)</f>
        <v/>
      </c>
      <c r="CC206" s="68">
        <f>IF(BZ206&gt;0,(BZ206-CC$10)/CC$10,0)</f>
        <v/>
      </c>
      <c r="CD206" s="68" t="n"/>
      <c r="CE206" s="15">
        <f>IF(BZ206&gt;0,(BZ206-BZ$10)/BZ$10,0)</f>
        <v/>
      </c>
      <c r="CG206" s="13" t="n">
        <v>30.68</v>
      </c>
      <c r="CH206" s="68">
        <f>IF(CG206&gt;0,((CG206-CG205)/CG205),0)</f>
        <v/>
      </c>
      <c r="CI206" s="68">
        <f>IF(CG206&gt;0,CH206-$V206,0)</f>
        <v/>
      </c>
      <c r="CJ206" s="68">
        <f>IF(CG206&gt;0,(CG206-CJ$10)/CJ$10,0)</f>
        <v/>
      </c>
      <c r="CK206" s="68" t="n"/>
      <c r="CL206" s="15">
        <f>IF(CG206&gt;0,(CG206-CG$10)/CG$10,0)</f>
        <v/>
      </c>
      <c r="CN206" s="13" t="n">
        <v>35.04</v>
      </c>
      <c r="CO206" s="68">
        <f>IF(CN206&gt;0,((CN206-CN205)/CN205),0)</f>
        <v/>
      </c>
      <c r="CP206" s="68">
        <f>IF(CN206&gt;0,CO206-$V206,0)</f>
        <v/>
      </c>
      <c r="CQ206" s="68">
        <f>IF(CN206&gt;0,(CN206-CQ$10)/CQ$10,0)</f>
        <v/>
      </c>
      <c r="CR206" s="68" t="n"/>
      <c r="CS206" s="15">
        <f>IF(CN206&gt;0,(CN206-CN$10)/CN$10,0)</f>
        <v/>
      </c>
      <c r="CU206" s="13" t="n">
        <v>40.41</v>
      </c>
      <c r="CV206" s="68">
        <f>IF(CU206&gt;0,((CU206-CU205)/CU205),0)</f>
        <v/>
      </c>
      <c r="CW206" s="68">
        <f>IF(CU206&gt;0,CV206-$V206,0)</f>
        <v/>
      </c>
      <c r="CX206" s="68">
        <f>IF(CU206&gt;0,(CU206-CX$10)/CX$10,0)</f>
        <v/>
      </c>
      <c r="CY206" s="68" t="n"/>
      <c r="CZ206" s="15">
        <f>IF(CU206&gt;0,(CU206-CU$10)/CU$10,0)</f>
        <v/>
      </c>
      <c r="DB206" s="13" t="n">
        <v>20.27</v>
      </c>
      <c r="DC206" s="68">
        <f>IF(DB206&gt;0,((DB206-DB205)/DB205),0)</f>
        <v/>
      </c>
      <c r="DD206" s="68">
        <f>IF(DB206&gt;0,DC206-$V206,0)</f>
        <v/>
      </c>
      <c r="DE206" s="68">
        <f>IF(DB206&gt;0,(DB206-DE$10)/DE$10,0)</f>
        <v/>
      </c>
      <c r="DF206" s="68" t="n"/>
      <c r="DG206" s="15">
        <f>IF(DB206&gt;0,(DB206-DB$10)/DB$10,0)</f>
        <v/>
      </c>
      <c r="DI206" s="13" t="n">
        <v>51.66</v>
      </c>
      <c r="DJ206" s="68">
        <f>IF(DI206&gt;0,((DI206-DI205)/DI205),0)</f>
        <v/>
      </c>
      <c r="DK206" s="68">
        <f>IF(DI206&gt;0,DJ206-$V206,0)</f>
        <v/>
      </c>
      <c r="DL206" s="68">
        <f>IF(DI206&gt;0,(DI206-DL$10)/DL$10,0)</f>
        <v/>
      </c>
      <c r="DM206" s="68" t="n"/>
      <c r="DN206" s="15">
        <f>IF(DI206&gt;0,(DI206-DI$10)/DI$10,0)</f>
        <v/>
      </c>
      <c r="DP206" s="13" t="n">
        <v>47.78</v>
      </c>
      <c r="DQ206" s="68">
        <f>IF(DP206&gt;0,((DP206-DP205)/DP205),0)</f>
        <v/>
      </c>
      <c r="DR206" s="68">
        <f>IF(DP206&gt;0,DQ206-$V206,0)</f>
        <v/>
      </c>
      <c r="DS206" s="68" t="n"/>
      <c r="DT206" s="68" t="n"/>
      <c r="DU206" s="15">
        <f>IF(DP206&gt;0,(DP206-DP$10)/DP$10,0)</f>
        <v/>
      </c>
      <c r="DV206" s="18" t="n"/>
      <c r="DW206" s="13" t="n">
        <v>42.45</v>
      </c>
      <c r="DX206" s="68">
        <f>IF(DW206&gt;0,((DW206-DW205)/DW205),0)</f>
        <v/>
      </c>
      <c r="DY206" s="68">
        <f>IF(DW206&gt;0,DX206-$V206,0)</f>
        <v/>
      </c>
      <c r="DZ206" s="68">
        <f>IF(DW206&gt;0,(DW206-DZ$10)/DZ$10,0)</f>
        <v/>
      </c>
      <c r="EA206" s="68" t="n"/>
      <c r="EB206" s="15">
        <f>IF(DW206&gt;0,(DW206-DW$10)/DW$10,0)</f>
        <v/>
      </c>
      <c r="ED206" s="13" t="n">
        <v>43.2</v>
      </c>
      <c r="EE206" s="68">
        <f>IF(ED206&gt;0,((ED206-ED205)/ED205),0)</f>
        <v/>
      </c>
      <c r="EF206" s="68">
        <f>IF(ED206&gt;0,EE206-$V206,0)</f>
        <v/>
      </c>
      <c r="EG206" s="68">
        <f>IF(ED206&gt;0,(ED206-EG$10)/EG$10,0)</f>
        <v/>
      </c>
      <c r="EH206" s="68" t="n"/>
      <c r="EI206" s="15">
        <f>IF(ED206&gt;0,(ED206-ED$10)/ED$10,0)</f>
        <v/>
      </c>
      <c r="EK206" s="13" t="n">
        <v>140.6</v>
      </c>
      <c r="EL206" s="68">
        <f>IF(EK206&gt;0,((EK206-EK205)/EK205),0)</f>
        <v/>
      </c>
      <c r="EM206" s="68">
        <f>IF(EK206&gt;0,EL206-$V206,0)</f>
        <v/>
      </c>
      <c r="EN206" s="68">
        <f>IF(EK206&gt;0,(EK206-EN$10)/EN$10,0)</f>
        <v/>
      </c>
      <c r="EO206" s="68" t="n"/>
      <c r="EP206" s="15">
        <f>IF(EK206&gt;0,(EK206-EK$10)/EK$10,0)</f>
        <v/>
      </c>
      <c r="ER206" s="13" t="n">
        <v>38.94</v>
      </c>
      <c r="ES206" s="68">
        <f>IF(ER206&gt;0,((ER206-ER205)/ER205),0)</f>
        <v/>
      </c>
      <c r="ET206" s="68">
        <f>IF(ER206&gt;0,ES206-$V206,0)</f>
        <v/>
      </c>
      <c r="EU206" s="68">
        <f>IF(ER206&gt;0,(ER206-EU$10)/EU$10,0)</f>
        <v/>
      </c>
      <c r="EV206" s="68" t="n"/>
      <c r="EW206" s="15">
        <f>IF(ER206&gt;0,(ER206-ER$10)/ER$10,0)</f>
        <v/>
      </c>
      <c r="EY206" s="13" t="n">
        <v>54.52</v>
      </c>
      <c r="EZ206" s="68">
        <f>IF(EY206&gt;0,((EY206-EY205)/EY205),0)</f>
        <v/>
      </c>
      <c r="FA206" s="68">
        <f>IF(EY206&gt;0,EZ206-$V206,0)</f>
        <v/>
      </c>
      <c r="FB206" s="68" t="n"/>
      <c r="FC206" s="68" t="n"/>
      <c r="FD206" s="15">
        <f>IF(EY206&gt;0,(EY206-EY$10)/EY$10,0)</f>
        <v/>
      </c>
      <c r="FF206" s="13" t="n">
        <v>60.01</v>
      </c>
      <c r="FG206" s="68">
        <f>IF(FF206&gt;0,((FF206-FF205)/FF205),0)</f>
        <v/>
      </c>
      <c r="FH206" s="68">
        <f>IF(FF206&gt;0,FG206-$V206,0)</f>
        <v/>
      </c>
      <c r="FI206" s="68">
        <f>IF(FF206&gt;0,(FF206-FI$10)/FI$10,0)</f>
        <v/>
      </c>
      <c r="FJ206" s="68" t="n"/>
      <c r="FK206" s="15">
        <f>IF(FF206&gt;0,(FF206-FF$10)/FF$10,0)</f>
        <v/>
      </c>
      <c r="FM206" s="13" t="n">
        <v>191.6</v>
      </c>
      <c r="FN206" s="68">
        <f>IF(FM206&gt;0,((FM206-FM205)/FM205),0)</f>
        <v/>
      </c>
      <c r="FO206" s="68">
        <f>IF(FM206&gt;0,FN206-$V206,0)</f>
        <v/>
      </c>
      <c r="FP206" s="68">
        <f>IF(FM206&gt;0,(FM206-FP$10)/FP$10,0)</f>
        <v/>
      </c>
      <c r="FQ206" s="68" t="n"/>
      <c r="FR206" s="15">
        <f>IF(FM206&gt;0,(FM206-FM$10)/FM$10,0)</f>
        <v/>
      </c>
      <c r="FT206" s="13" t="n">
        <v>94.14</v>
      </c>
      <c r="FU206" s="68">
        <f>IF(FT206&gt;0,((FT206-FT205)/FT205),0)</f>
        <v/>
      </c>
      <c r="FV206" s="68">
        <f>IF(FT206&gt;0,FU206-$V206,0)</f>
        <v/>
      </c>
      <c r="FW206" s="68">
        <f>IF(FT206&gt;0,(FT206-FW$10)/FW$10,0)</f>
        <v/>
      </c>
      <c r="FX206" s="68" t="n"/>
      <c r="FY206" s="15">
        <f>IF(FT206&gt;0,(FT206-FT$10)/FT$10,0)</f>
        <v/>
      </c>
      <c r="GA206" s="13" t="n">
        <v>18.21</v>
      </c>
      <c r="GB206" s="68">
        <f>IF(GA206&gt;0,((GA206-GA205)/GA205),0)</f>
        <v/>
      </c>
      <c r="GC206" s="68">
        <f>IF(GA206&gt;0,GB206-$V206,0)</f>
        <v/>
      </c>
      <c r="GD206" s="68" t="n"/>
      <c r="GE206" s="68" t="n"/>
      <c r="GF206" s="15">
        <f>IF(GA206&gt;0,(GA206-GA$10)/GA$10,0)</f>
        <v/>
      </c>
      <c r="GG206" s="18" t="n"/>
      <c r="GH206" s="13" t="n">
        <v>23.32</v>
      </c>
      <c r="GI206" s="68">
        <f>IF(GH206&gt;0,((GH206-GH205)/GH205),0)</f>
        <v/>
      </c>
      <c r="GJ206" s="68">
        <f>IF(GH206&gt;0,GI206-$V206,0)</f>
        <v/>
      </c>
      <c r="GK206" s="68">
        <f>IF(GH206&gt;0,(GH206-GK$10)/GK$10,0)</f>
        <v/>
      </c>
      <c r="GL206" s="68" t="n"/>
      <c r="GM206" s="15">
        <f>IF(GH206&gt;0,(GH206-GH$10)/GH$10,0)</f>
        <v/>
      </c>
      <c r="GO206" s="13" t="n">
        <v>28.37</v>
      </c>
      <c r="GP206" s="68">
        <f>IF(GO206&gt;0,((GO206-GO205)/GO205),0)</f>
        <v/>
      </c>
      <c r="GQ206" s="68">
        <f>IF(GO206&gt;0,GP206-$V206,0)</f>
        <v/>
      </c>
      <c r="GR206" s="68" t="n"/>
      <c r="GS206" s="68" t="n"/>
      <c r="GT206" s="15">
        <f>IF(GO206&gt;0,(GO206-GO$10)/GO$10,0)</f>
        <v/>
      </c>
      <c r="GV206" s="13" t="n">
        <v>17.56</v>
      </c>
      <c r="GW206" s="68">
        <f>IF(GV206&gt;0,((GV206-GV205)/GV205),0)</f>
        <v/>
      </c>
      <c r="GX206" s="68">
        <f>IF(GV206&gt;0,GW206-$V206,0)</f>
        <v/>
      </c>
      <c r="GY206" s="68">
        <f>IF(GV206&gt;0,(GV206-GY$10)/GY$10,0)</f>
        <v/>
      </c>
      <c r="GZ206" s="68" t="n"/>
      <c r="HA206" s="15">
        <f>IF(GV206&gt;0,(GV206-GV$10)/GV$10,0)</f>
        <v/>
      </c>
      <c r="HD206" s="13" t="n">
        <v>429.24</v>
      </c>
      <c r="HE206" s="68">
        <f>IF(HD206&gt;0,((HD206-HD205)/HD205),0)</f>
        <v/>
      </c>
      <c r="HF206" s="68">
        <f>IF(HD206&gt;0,HE206-$V206,0)</f>
        <v/>
      </c>
      <c r="HG206" s="68">
        <f>IF(HD206&gt;0,(HD206-HG$10)/HG$10,0)</f>
        <v/>
      </c>
      <c r="HH206" s="68" t="n"/>
      <c r="HI206" s="15">
        <f>IF(HD206&gt;0,(HD206-HD$10)/HD$10,0)</f>
        <v/>
      </c>
      <c r="HK206" s="13" t="n">
        <v>95.3</v>
      </c>
      <c r="HL206" s="68">
        <f>IF(HK206&gt;0,((HK206-HK205)/HK205),0)</f>
        <v/>
      </c>
      <c r="HM206" s="68">
        <f>IF(HK206&gt;0,HL206-$V206,0)</f>
        <v/>
      </c>
      <c r="HN206" s="68">
        <f>IF(HK206&gt;0,(HK206-HN$10)/HN$10,0)</f>
        <v/>
      </c>
      <c r="HO206" s="68" t="n"/>
      <c r="HP206" s="15">
        <f>IF(HK206&gt;0,(HK206-HK$10)/HK$10,0)</f>
        <v/>
      </c>
      <c r="HR206" s="13" t="n">
        <v>112.31</v>
      </c>
      <c r="HS206" s="68">
        <f>IF(HR206&gt;0,((HR206-HR205)/HR205),0)</f>
        <v/>
      </c>
      <c r="HT206" s="68">
        <f>IF(HR206&gt;0,HS206-$V206,0)</f>
        <v/>
      </c>
      <c r="HU206" s="68">
        <f>IF(HR206&gt;0,(HR206-HU$10)/HU$10,0)</f>
        <v/>
      </c>
      <c r="HV206" s="68" t="n"/>
      <c r="HW206" s="15">
        <f>IF(HR206&gt;0,(HR206-HR$10)/HR$10,0)</f>
        <v/>
      </c>
      <c r="HY206" s="13" t="n">
        <v>180.01</v>
      </c>
      <c r="HZ206" s="68">
        <f>IF(HY206&gt;0,((HY206-HY205)/HY205),0)</f>
        <v/>
      </c>
      <c r="IA206" s="68">
        <f>IF(HY206&gt;0,HZ206-$V206,0)</f>
        <v/>
      </c>
      <c r="IB206" s="68">
        <f>IF(HY206&gt;0,(HY206-IB$10)/IB$10,0)</f>
        <v/>
      </c>
      <c r="IC206" s="68" t="n"/>
      <c r="ID206" s="15">
        <f>IF(HY206&gt;0,(HY206-HY$10)/HY$10,0)</f>
        <v/>
      </c>
      <c r="IF206" s="13" t="n">
        <v>344.13</v>
      </c>
      <c r="IG206" s="68">
        <f>IF(IF206&gt;0,((IF206-IF205)/IF205),0)</f>
        <v/>
      </c>
      <c r="IH206" s="68">
        <f>IF(IF206&gt;0,IG206-$V206,0)</f>
        <v/>
      </c>
      <c r="II206" s="68">
        <f>IF(IF206&gt;0,(IF206-II$10)/II$10,0)</f>
        <v/>
      </c>
      <c r="IJ206" s="68" t="n"/>
      <c r="IK206" s="15">
        <f>IF(IF206&gt;0,(IF206-IF$10)/IF$10,0)</f>
        <v/>
      </c>
      <c r="IM206" s="13" t="n">
        <v>291.88</v>
      </c>
      <c r="IN206" s="68">
        <f>IF(IM206&gt;0,((IM206-IM205)/IM205),0)</f>
        <v/>
      </c>
      <c r="IO206" s="68">
        <f>IF(IM206&gt;0,IN206-$V206,0)</f>
        <v/>
      </c>
      <c r="IP206" s="68">
        <f>IF(IM206&gt;0,(IM206-IP$10)/IP$10,0)</f>
        <v/>
      </c>
      <c r="IQ206" s="68" t="n"/>
      <c r="IR206" s="15">
        <f>IF(IM206&gt;0,(IM206-IM$10)/IM$10,0)</f>
        <v/>
      </c>
      <c r="IT206" s="13" t="n">
        <v>93.20999999999999</v>
      </c>
      <c r="IU206" s="68">
        <f>IF(IT206&gt;0,((IT206-IT205)/IT205),0)</f>
        <v/>
      </c>
      <c r="IV206" s="68">
        <f>IF(IT206&gt;0,IU206-$V206,0)</f>
        <v/>
      </c>
      <c r="IW206" s="68">
        <f>IF(IT206&gt;0,(IT206-IW$10)/IW$10,0)</f>
        <v/>
      </c>
      <c r="IX206" s="68" t="n"/>
      <c r="IY206" s="15">
        <f>IF(IT206&gt;0,(IT206-IT$10)/IT$10,0)</f>
        <v/>
      </c>
      <c r="JA206" s="13" t="n">
        <v>708.65</v>
      </c>
      <c r="JB206" s="68">
        <f>IF(JA206&gt;0,((JA206-JA205)/JA205),0)</f>
        <v/>
      </c>
      <c r="JC206" s="68">
        <f>IF(JA206&gt;0,JB206-$V206,0)</f>
        <v/>
      </c>
      <c r="JD206" s="68">
        <f>IF(JA206&gt;0,(JA206-JD$10)/JD$10,0)</f>
        <v/>
      </c>
      <c r="JE206" s="68" t="n"/>
      <c r="JF206" s="15">
        <f>IF(JA206&gt;0,(JA206-JA$10)/JA$10,0)</f>
        <v/>
      </c>
      <c r="JH206" s="13" t="n">
        <v>513.5700000000001</v>
      </c>
      <c r="JI206" s="68">
        <f>IF(JH206&gt;0,((JH206-JH205)/JH205),0)</f>
        <v/>
      </c>
      <c r="JJ206" s="68">
        <f>IF(JH206&gt;0,JI206-$V206,0)</f>
        <v/>
      </c>
      <c r="JK206" s="68">
        <f>IF(JH206&gt;0,(JH206-JK$10)/JK$10,0)</f>
        <v/>
      </c>
      <c r="JL206" s="68" t="n"/>
      <c r="JM206" s="15">
        <f>IF(JH206&gt;0,(JH206-JH$10)/JH$10,0)</f>
        <v/>
      </c>
      <c r="JO206" s="13" t="n">
        <v>52.83</v>
      </c>
      <c r="JP206" s="68">
        <f>IF(JO206&gt;0,((JO206-JO205)/JO205),0)</f>
        <v/>
      </c>
      <c r="JQ206" s="68">
        <f>IF(JO206&gt;0,JP206-$V206,0)</f>
        <v/>
      </c>
      <c r="JR206" s="68">
        <f>IF(JO206&gt;0,(JO206-JR$10)/JR$10,0)</f>
        <v/>
      </c>
      <c r="JS206" s="68" t="n"/>
      <c r="JT206" s="15">
        <f>IF(JO206&gt;0,(JO206-JO$10)/JO$10,0)</f>
        <v/>
      </c>
      <c r="JV206" s="13" t="n">
        <v>3.19</v>
      </c>
      <c r="JW206" s="68">
        <f>IF(JV206&gt;0,((JV206-JV205)/JV205),0)</f>
        <v/>
      </c>
      <c r="JX206" s="68">
        <f>IF(JV206&gt;0,JW206-$V206,0)</f>
        <v/>
      </c>
      <c r="JY206" s="68">
        <f>IF(JV206&gt;0,(JV206-JY$10)/JY$10,0)</f>
        <v/>
      </c>
      <c r="JZ206" s="68" t="n"/>
      <c r="KA206" s="15">
        <f>IF(JV206&gt;0,(JV206-JV$10)/JV$10,0)</f>
        <v/>
      </c>
      <c r="KC206" s="13" t="n">
        <v>22.91</v>
      </c>
      <c r="KD206" s="68">
        <f>IF(KC206&gt;0,((KC206-KC205)/KC205),0)</f>
        <v/>
      </c>
      <c r="KE206" s="68">
        <f>IF(KC206&gt;0,KD206-$V206,0)</f>
        <v/>
      </c>
      <c r="KF206" s="68">
        <f>IF(KC206&gt;0,(KC206-KF$10)/KF$10,0)</f>
        <v/>
      </c>
      <c r="KG206" s="68" t="n"/>
      <c r="KH206" s="15">
        <f>IF(KC206&gt;0,(KC206-KC$10)/KC$10,0)</f>
        <v/>
      </c>
      <c r="KI206" s="18" t="n"/>
      <c r="KJ206" s="13" t="n">
        <v>129.75</v>
      </c>
      <c r="KK206" s="68">
        <f>IF(KJ206&gt;0,((KJ206-KJ205)/KJ205),0)</f>
        <v/>
      </c>
      <c r="KL206" s="68">
        <f>IF(KJ206&gt;0,KK206-$V206,0)</f>
        <v/>
      </c>
      <c r="KM206" s="68">
        <f>IF(KJ206&gt;0,(KJ206-KM$10)/KM$10,0)</f>
        <v/>
      </c>
      <c r="KN206" s="68" t="n"/>
      <c r="KO206" s="15">
        <f>IF(KJ206&gt;0,(KJ206-KJ$10)/KJ$10,0)</f>
        <v/>
      </c>
      <c r="KQ206" s="13" t="n">
        <v>2.38</v>
      </c>
      <c r="KR206" s="68">
        <f>IF(KQ206&gt;0,((KQ206-KQ205)/KQ205),0)</f>
        <v/>
      </c>
      <c r="KS206" s="68">
        <f>IF(KQ206&gt;0,KR206-$V206,0)</f>
        <v/>
      </c>
      <c r="KT206" s="68">
        <f>IF(KQ206&gt;0,(KQ206-KT$10)/KT$10,0)</f>
        <v/>
      </c>
      <c r="KU206" s="68" t="n"/>
      <c r="KV206" s="15">
        <f>IF(KQ206&gt;0,(KQ206-KQ$10)/KQ$10,0)</f>
        <v/>
      </c>
      <c r="KW206" s="18" t="n"/>
      <c r="KX206" s="13" t="n">
        <v>73.64</v>
      </c>
      <c r="KY206" s="68">
        <f>IF(KX206&gt;0,((KX206-KX205)/KX205),0)</f>
        <v/>
      </c>
      <c r="KZ206" s="68">
        <f>IF(KX206&gt;0,KY206-$V206,0)</f>
        <v/>
      </c>
      <c r="LA206" s="68">
        <f>IF(KX206&gt;0,(KX206-LA$10)/LA$10,0)</f>
        <v/>
      </c>
      <c r="LB206" s="68" t="n"/>
      <c r="LC206" s="15">
        <f>IF(KX206&gt;0,(KX206-KX$10)/KX$10,0)</f>
        <v/>
      </c>
      <c r="LD206" s="18" t="n"/>
      <c r="LE206" s="13" t="n">
        <v>53.29</v>
      </c>
      <c r="LF206" s="68">
        <f>IF(LE206&gt;0,((LE206-LE205)/LE205),0)</f>
        <v/>
      </c>
      <c r="LG206" s="68">
        <f>IF(LE206&gt;0,LF206-$V206,0)</f>
        <v/>
      </c>
      <c r="LH206" s="68">
        <f>IF(LE206&gt;0,(LE206-LH$10)/LH$10,0)</f>
        <v/>
      </c>
      <c r="LI206" s="68" t="n"/>
      <c r="LJ206" s="15">
        <f>IF(LE206&gt;0,(LE206-LE$10)/LE$10,0)</f>
        <v/>
      </c>
      <c r="LL206" s="13" t="n">
        <v>171.19</v>
      </c>
      <c r="LM206" s="68">
        <f>IF(LL206&gt;0,((LL206-LL205)/LL205),0)</f>
        <v/>
      </c>
      <c r="LN206" s="68">
        <f>IF(LL206&gt;0,LM206-$V206,0)</f>
        <v/>
      </c>
      <c r="LO206" s="68">
        <f>IF(LL206&gt;0,(LL206-LO$10)/LO$10,0)</f>
        <v/>
      </c>
      <c r="LP206" s="68" t="n"/>
      <c r="LQ206" s="15">
        <f>IF(LL206&gt;0,(LL206-LL$10)/LL$10,0)</f>
        <v/>
      </c>
      <c r="LS206" s="13" t="n">
        <v>25.44</v>
      </c>
      <c r="LT206" s="68">
        <f>IF(LS206&gt;0,((LS206-LS205)/LS205),0)</f>
        <v/>
      </c>
      <c r="LU206" s="68">
        <f>IF(LS206&gt;0,LT206-$V206,0)</f>
        <v/>
      </c>
      <c r="LV206" s="68" t="n"/>
      <c r="LW206" s="68" t="n"/>
      <c r="LX206" s="15">
        <f>IF(LS206&gt;0,(LS206-LS$10)/LS$10,0)</f>
        <v/>
      </c>
      <c r="LZ206" s="13" t="n">
        <v>23.56</v>
      </c>
      <c r="MA206" s="68">
        <f>IF(LZ206&gt;0,((LZ206-LZ205)/LZ205),0)</f>
        <v/>
      </c>
      <c r="MB206" s="68">
        <f>IF(LZ206&gt;0,MA206-$V206,0)</f>
        <v/>
      </c>
      <c r="MC206" s="68">
        <f>IF(LZ206&gt;0,(LZ206-MC$10)/MC$10,0)</f>
        <v/>
      </c>
      <c r="MD206" s="68" t="n"/>
      <c r="ME206" s="15">
        <f>IF(LZ206&gt;0,(LZ206-LZ$10)/LZ$10,0)</f>
        <v/>
      </c>
      <c r="MG206" s="13" t="n">
        <v>174.14</v>
      </c>
      <c r="MH206" s="68">
        <f>IF(MG206&gt;0,((MG206-MG205)/MG205),0)</f>
        <v/>
      </c>
      <c r="MI206" s="68">
        <f>IF(MG206&gt;0,MH206-$V206,0)</f>
        <v/>
      </c>
      <c r="MJ206" s="68">
        <f>IF(MG206&gt;0,(MG206-MJ$10)/MJ$10,0)</f>
        <v/>
      </c>
      <c r="MK206" s="68" t="n"/>
      <c r="ML206" s="15">
        <f>IF(MG206&gt;0,(MG206-MG$10)/MG$10,0)</f>
        <v/>
      </c>
      <c r="MN206" s="13" t="n">
        <v>202.46</v>
      </c>
      <c r="MO206" s="68">
        <f>IF(MN206&gt;0,((MN206-MN205)/MN205),0)</f>
        <v/>
      </c>
      <c r="MP206" s="68">
        <f>IF(MN206&gt;0,MO206-$V206,0)</f>
        <v/>
      </c>
      <c r="MQ206" s="68">
        <f>IF(MN206&gt;0,(MN206-MQ$10)/MQ$10,0)</f>
        <v/>
      </c>
      <c r="MR206" s="68" t="n"/>
      <c r="MS206" s="15">
        <f>IF(MN206&gt;0,(MN206-MN$10)/MN$10,0)</f>
        <v/>
      </c>
      <c r="MU206" s="13" t="n">
        <v>27.19</v>
      </c>
      <c r="MV206" s="68">
        <f>IF(MU206&gt;0,((MU206-MU205)/MU205),0)</f>
        <v/>
      </c>
      <c r="MW206" s="68">
        <f>IF(MU206&gt;0,MV206-$V206,0)</f>
        <v/>
      </c>
      <c r="MX206" s="68">
        <f>IF(MU206&gt;0,(MU206-MX$10)/MX$10,0)</f>
        <v/>
      </c>
      <c r="MY206" s="68" t="n"/>
      <c r="MZ206" s="15">
        <f>IF(MU206&gt;0,(MU206-MU$10)/MU$10,0)</f>
        <v/>
      </c>
      <c r="NB206" s="13" t="n">
        <v>300.08</v>
      </c>
      <c r="NC206" s="68">
        <f>IF(NB206&gt;0,((NB206-NB205)/NB205),0)</f>
        <v/>
      </c>
      <c r="ND206" s="68">
        <f>IF(NB206&gt;0,NC206-$V206,0)</f>
        <v/>
      </c>
      <c r="NE206" s="68">
        <f>IF(NB206&gt;0,(NB206-NE$10)/NE$10,0)</f>
        <v/>
      </c>
      <c r="NF206" s="68" t="n"/>
      <c r="NG206" s="15">
        <f>IF(NB206&gt;0,(NB206-NB$10)/NB$10,0)</f>
        <v/>
      </c>
      <c r="NI206" s="13" t="n">
        <v>13.29</v>
      </c>
      <c r="NJ206" s="68">
        <f>IF(NI206&gt;0,((NI206-NI205)/NI205),0)</f>
        <v/>
      </c>
      <c r="NK206" s="68">
        <f>IF(NI206&gt;0,NJ206-$V206,0)</f>
        <v/>
      </c>
      <c r="NL206" s="68">
        <f>IF(NI206&gt;0,(NI206-NL$10)/NL$10,0)</f>
        <v/>
      </c>
      <c r="NM206" s="68" t="n"/>
      <c r="NN206" s="15">
        <f>IF(NI206&gt;0,(NI206-NI$10)/NI$10,0)</f>
        <v/>
      </c>
      <c r="NP206" s="13" t="n">
        <v>644.41</v>
      </c>
      <c r="NQ206" s="68">
        <f>IF(NP206&gt;0,((NP206-NP205)/NP205),0)</f>
        <v/>
      </c>
      <c r="NR206" s="68">
        <f>IF(NP206&gt;0,NQ206-$V206,0)</f>
        <v/>
      </c>
      <c r="NS206" s="68">
        <f>IF(NP206&gt;0,(NP206-NS$10)/NS$10,0)</f>
        <v/>
      </c>
      <c r="NT206" s="68" t="n"/>
      <c r="NU206" s="15">
        <f>IF(NP206&gt;0,(NP206-NP$10)/NP$10,0)</f>
        <v/>
      </c>
      <c r="NW206" s="13" t="n">
        <v>245.45</v>
      </c>
      <c r="NX206" s="68">
        <f>IF(NW206&gt;0,((NW206-NW205)/NW205),0)</f>
        <v/>
      </c>
      <c r="NY206" s="68">
        <f>IF(NW206&gt;0,NX206-$V206,0)</f>
        <v/>
      </c>
      <c r="NZ206" s="68">
        <f>IF(NW206&gt;0,(NW206-NZ$10)/NZ$10,0)</f>
        <v/>
      </c>
      <c r="OA206" s="68" t="n"/>
      <c r="OB206" s="15">
        <f>IF(NW206&gt;0,(NW206-NW$10)/NW$10,0)</f>
        <v/>
      </c>
      <c r="OD206" s="13" t="n">
        <v>5.21</v>
      </c>
      <c r="OE206" s="68">
        <f>IF(OD206&gt;0,((OD206-OD205)/OD205),0)</f>
        <v/>
      </c>
      <c r="OF206" s="68">
        <f>IF(OD206&gt;0,OE206-$V206,0)</f>
        <v/>
      </c>
      <c r="OG206" s="68">
        <f>IF(OD206&gt;0,(OD206-OG$10)/OG$10,0)</f>
        <v/>
      </c>
      <c r="OH206" s="68" t="n"/>
      <c r="OI206" s="15">
        <f>IF(OD206&gt;0,(OD206-OD$10)/OD$10,0)</f>
        <v/>
      </c>
      <c r="OK206" s="13" t="n">
        <v>396.16</v>
      </c>
      <c r="OL206" s="68">
        <f>IF(OK206&gt;0,((OK206-OK205)/OK205),0)</f>
        <v/>
      </c>
      <c r="OM206" s="68">
        <f>IF(OK206&gt;0,OL206-$V206,0)</f>
        <v/>
      </c>
      <c r="ON206" s="68">
        <f>IF(OK206&gt;0,(OK206-ON$10)/ON$10,0)</f>
        <v/>
      </c>
      <c r="OO206" s="68" t="n"/>
      <c r="OP206" s="15">
        <f>IF(OK206&gt;0,(OK206-OK$10)/OK$10,0)</f>
        <v/>
      </c>
      <c r="OR206" s="13" t="n">
        <v>10.69</v>
      </c>
      <c r="OS206" s="68">
        <f>IF(OR206&gt;0,((OR206-OR205)/OR205),0)</f>
        <v/>
      </c>
      <c r="OT206" s="68">
        <f>IF(OR206&gt;0,OS206-$V206,0)</f>
        <v/>
      </c>
      <c r="OU206" s="68">
        <f>IF(OR206&gt;0,(OR206-OU$10)/OU$10,0)</f>
        <v/>
      </c>
      <c r="OV206" s="68" t="n"/>
      <c r="OW206" s="15">
        <f>IF(OR206&gt;0,(OR206-OR$10)/OR$10,0)</f>
        <v/>
      </c>
      <c r="OY206" s="13" t="n">
        <v>159.4</v>
      </c>
      <c r="OZ206" s="68">
        <f>IF(OY206&gt;0,((OY206-OY205)/OY205),0)</f>
        <v/>
      </c>
      <c r="PA206" s="68">
        <f>IF(OY206&gt;0,OZ206-$V206,0)</f>
        <v/>
      </c>
      <c r="PB206" s="68">
        <f>IF(OY206&gt;0,(OY206-PB$10)/PB$10,0)</f>
        <v/>
      </c>
      <c r="PC206" s="68" t="n"/>
      <c r="PD206" s="15">
        <f>IF(OY206&gt;0,(OY206-OY$10)/OY$10,0)</f>
        <v/>
      </c>
      <c r="PE206" s="18" t="n"/>
      <c r="PF206" s="13" t="n">
        <v>299.99</v>
      </c>
      <c r="PG206" s="68">
        <f>IF(PF206&gt;0,((PF206-PF205)/PF205),0)</f>
        <v/>
      </c>
      <c r="PH206" s="68">
        <f>IF(PF206&gt;0,PG206-$V206,0)</f>
        <v/>
      </c>
      <c r="PI206" s="68">
        <f>IF(PF206&gt;0,(PF206-PI$10)/PI$10,0)</f>
        <v/>
      </c>
      <c r="PJ206" s="68" t="n"/>
      <c r="PK206" s="15">
        <f>IF(PF206&gt;0,(PF206-PF$10)/PF$10,0)</f>
        <v/>
      </c>
      <c r="PM206" s="13" t="n"/>
      <c r="PN206" s="68">
        <f>IF(PM206&gt;0,((PM206-PM205)/PM205),0)</f>
        <v/>
      </c>
      <c r="PO206" s="68">
        <f>PN206-$V206</f>
        <v/>
      </c>
      <c r="PP206" s="68">
        <f>IF(PM206&gt;0,(PM206-PP$10)/PP$10,0)</f>
        <v/>
      </c>
      <c r="PQ206" s="68" t="n"/>
      <c r="PR206" s="15">
        <f>IF(PM206&gt;0,(PM206-PM$10)/PM$10,0)</f>
        <v/>
      </c>
      <c r="PT206" s="13" t="n">
        <v>26.23</v>
      </c>
      <c r="PU206" s="68">
        <f>IF(PT206&gt;0,((PT206-PT205)/PT205),0)</f>
        <v/>
      </c>
      <c r="PV206" s="68">
        <f>IF(PT206&gt;0,PU206-$V206,0)</f>
        <v/>
      </c>
      <c r="PW206" s="68">
        <f>IF(PT206&gt;0,(PT206-PW$10)/PW$10,0)</f>
        <v/>
      </c>
      <c r="PX206" s="68" t="n"/>
      <c r="PY206" s="15">
        <f>IF(PT206&gt;0,(PT206-PT$10)/PT$10,0)</f>
        <v/>
      </c>
      <c r="QA206" s="13" t="n">
        <v>358.26</v>
      </c>
      <c r="QB206" s="68">
        <f>IF(QA206&gt;0,((QA206-QA205)/QA205),0)</f>
        <v/>
      </c>
      <c r="QC206" s="68">
        <f>IF(QA206&gt;0,QB206-$V206,0)</f>
        <v/>
      </c>
      <c r="QD206" s="68">
        <f>IF(QA206&gt;0,(QA206-QD$10)/QD$10,0)</f>
        <v/>
      </c>
      <c r="QE206" s="68" t="n"/>
      <c r="QF206" s="15">
        <f>IF(QA206&gt;0,(QA206-QA$10)/QA$10,0)</f>
        <v/>
      </c>
      <c r="QH206" s="13" t="n">
        <v>2.433</v>
      </c>
      <c r="QI206" s="68">
        <f>IF(QH206&gt;0,((QH206-QH205)/QH205),0)</f>
        <v/>
      </c>
      <c r="QJ206" s="68">
        <f>IF(QH206&gt;0,QI206-$V206,0)</f>
        <v/>
      </c>
      <c r="QK206" s="68">
        <f>IF(QH206&gt;0,(QH206-QK$10)/QK$10,0)</f>
        <v/>
      </c>
      <c r="QL206" s="68" t="n"/>
      <c r="QM206" s="15">
        <f>IF(QH206&gt;0,(QH206-QH$10)/QH$10,0)</f>
        <v/>
      </c>
      <c r="QO206" s="13" t="n">
        <v>37.54</v>
      </c>
      <c r="QP206" s="68">
        <f>IF(QO206&gt;0,((QO206-QO205)/QO205),0)</f>
        <v/>
      </c>
      <c r="QQ206" s="68">
        <f>IF(QO206&gt;0,QP206-$V206,0)</f>
        <v/>
      </c>
      <c r="QR206" s="68">
        <f>IF(QO206&gt;0,(QO206-QR$10)/QR$10,0)</f>
        <v/>
      </c>
      <c r="QS206" s="68" t="n"/>
      <c r="QT206" s="15">
        <f>IF(QO206&gt;0,(QO206-QO$10)/QO$10,0)</f>
        <v/>
      </c>
      <c r="QV206" s="13" t="n">
        <v>3.04</v>
      </c>
      <c r="QW206" s="68">
        <f>IF(QV206&gt;0,((QV206-QV205)/QV205),0)</f>
        <v/>
      </c>
      <c r="QX206" s="68">
        <f>IF(QV206&gt;0,QW206-$V206,0)</f>
        <v/>
      </c>
      <c r="QY206" s="68">
        <f>IF(QV206&gt;0,(QV206-QY$10)/QY$10,0)</f>
        <v/>
      </c>
      <c r="QZ206" s="68" t="n"/>
      <c r="RA206" s="15">
        <f>IF(QV206&gt;0,(QV206-QV$10)/QV$10,0)</f>
        <v/>
      </c>
      <c r="RC206" s="13" t="n">
        <v>55.25</v>
      </c>
      <c r="RD206" s="68">
        <f>IF(RC206&gt;0,((RC206-RC205)/RC205),0)</f>
        <v/>
      </c>
      <c r="RE206" s="68">
        <f>IF(RC206&gt;0,RD206-$V206,0)</f>
        <v/>
      </c>
      <c r="RF206" s="68">
        <f>IF(RC206&gt;0,(RC206-RF$10)/RF$10,0)</f>
        <v/>
      </c>
      <c r="RG206" s="68" t="n"/>
      <c r="RH206" s="15">
        <f>IF(RC206&gt;0,(RC206-RC$10)/RC$10,0)</f>
        <v/>
      </c>
      <c r="RJ206" s="13" t="n">
        <v>295.94</v>
      </c>
      <c r="RK206" s="68">
        <f>IF(RJ206&gt;0,((RJ206-RJ205)/RJ205),0)</f>
        <v/>
      </c>
      <c r="RL206" s="68">
        <f>RK206-$V206</f>
        <v/>
      </c>
      <c r="RM206" s="68">
        <f>IF(RJ206&gt;0,(RJ206-RM$10)/RM$10,0)</f>
        <v/>
      </c>
      <c r="RN206" s="68" t="n"/>
      <c r="RO206" s="15">
        <f>IF(RJ206&gt;0,(RJ206-RJ$10)/RJ$10,0)</f>
        <v/>
      </c>
      <c r="RQ206" s="13" t="n">
        <v>34.88</v>
      </c>
      <c r="RR206" s="68">
        <f>IF(RQ206&gt;0,((RQ206-RQ205)/RQ205),0)</f>
        <v/>
      </c>
      <c r="RS206" s="68">
        <f>RR206-$V206</f>
        <v/>
      </c>
      <c r="RT206" s="68">
        <f>IF(RQ206&gt;0,(RQ206-RT$10)/RT$10,0)</f>
        <v/>
      </c>
      <c r="RU206" s="68" t="n"/>
      <c r="RV206" s="15">
        <f>IF(RQ206&gt;0,(RQ206-RQ$10)/RQ$10,0)</f>
        <v/>
      </c>
      <c r="RX206" s="13" t="n">
        <v>179.74</v>
      </c>
      <c r="RY206" s="68">
        <f>IF(RX206&gt;0,((RX206-RX205)/RX205),0)</f>
        <v/>
      </c>
      <c r="RZ206" s="68">
        <f>RY206-$V206</f>
        <v/>
      </c>
      <c r="SA206" s="68">
        <f>IF(RX206&gt;0,(RX206-SA$10)/SA$10,0)</f>
        <v/>
      </c>
      <c r="SB206" s="68" t="n"/>
      <c r="SC206" s="15">
        <f>IF(RX206&gt;0,(RX206-RX$10)/RX$10,0)</f>
        <v/>
      </c>
      <c r="SE206" s="13" t="n">
        <v>56.12</v>
      </c>
      <c r="SF206" s="68">
        <f>IF(SE206&gt;0,((SE206-SE205)/SE205),0)</f>
        <v/>
      </c>
      <c r="SG206" s="68">
        <f>SF206-$V206</f>
        <v/>
      </c>
      <c r="SH206" s="68">
        <f>IF(SE206&gt;0,(SE206-SH$10)/SH$10,0)</f>
        <v/>
      </c>
      <c r="SI206" s="68" t="n"/>
      <c r="SJ206" s="15">
        <f>IF(SE206&gt;0,(SE206-SE$10)/SE$10,0)</f>
        <v/>
      </c>
      <c r="SL206" s="13" t="n">
        <v>6.81</v>
      </c>
      <c r="SM206" s="68">
        <f>IF(SL206&gt;0,((SL206-SL205)/SL205),0)</f>
        <v/>
      </c>
      <c r="SN206" s="68">
        <f>SM206-$V206</f>
        <v/>
      </c>
      <c r="SO206" s="68">
        <f>IF(SL206&gt;0,(SL206-SO$10)/SO$10,0)</f>
        <v/>
      </c>
      <c r="SP206" s="68" t="n"/>
      <c r="SQ206" s="15">
        <f>IF(SL206&gt;0,(SL206-SL$10)/SL$10,0)</f>
        <v/>
      </c>
      <c r="SS206" s="13" t="n">
        <v>43.06</v>
      </c>
      <c r="ST206" s="68">
        <f>IF(SS206&gt;0,((SS206-SS205)/SS205),0)</f>
        <v/>
      </c>
      <c r="SU206" s="68">
        <f>ST206-$V206</f>
        <v/>
      </c>
      <c r="SV206" s="68">
        <f>IF(SS206&gt;0,(SS206-SV$10)/SV$10,0)</f>
        <v/>
      </c>
      <c r="SW206" s="68" t="n"/>
      <c r="SX206" s="15">
        <f>IF(SS206&gt;0,(SS206-SS$10)/SS$10,0)</f>
        <v/>
      </c>
      <c r="SZ206" s="13" t="n">
        <v>98.65000000000001</v>
      </c>
      <c r="TA206" s="68">
        <f>IF(SZ206&gt;0,((SZ206-SZ205)/SZ205),0)</f>
        <v/>
      </c>
      <c r="TB206" s="68">
        <f>TA206-$V206</f>
        <v/>
      </c>
      <c r="TC206" s="68">
        <f>IF(SZ206&gt;0,(SZ206-TC$10)/TC$10,0)</f>
        <v/>
      </c>
      <c r="TD206" s="68" t="n"/>
      <c r="TE206" s="15">
        <f>IF(SZ206&gt;0,(SZ206-SZ$10)/SZ$10,0)</f>
        <v/>
      </c>
      <c r="TG206" s="587" t="n">
        <v>0.5800999999999999</v>
      </c>
      <c r="TH206" s="68">
        <f>IF(TG206&gt;0,((TG206-TG205)/TG205),0)</f>
        <v/>
      </c>
      <c r="TI206" s="68">
        <f>TH206-$V206</f>
        <v/>
      </c>
      <c r="TJ206" s="68">
        <f>IF(TG206&gt;0,(TG206-TJ$10)/TJ$10,0)</f>
        <v/>
      </c>
      <c r="TK206" s="68" t="n"/>
      <c r="TL206" s="15">
        <f>IF(TG206&gt;0,(TG206-TG$10)/TG$10,0)</f>
        <v/>
      </c>
      <c r="TN206" s="13" t="n">
        <v>91.91</v>
      </c>
      <c r="TO206" s="68">
        <f>IF(TN206&gt;0,((TN206-TN205)/TN205),0)</f>
        <v/>
      </c>
      <c r="TP206" s="68">
        <f>TO206-$V206</f>
        <v/>
      </c>
      <c r="TQ206" s="68">
        <f>IF(TN206&gt;0,(TN206-TQ$10)/TQ$10,0)</f>
        <v/>
      </c>
      <c r="TR206" s="68" t="n"/>
      <c r="TS206" s="15">
        <f>IF(TN206&gt;0,(TN206-TN$10)/TN$10,0)</f>
        <v/>
      </c>
      <c r="TU206" s="587" t="n">
        <v>4.73</v>
      </c>
      <c r="TV206" s="68">
        <f>IF(TU206&gt;0,((TU206-TU205)/TU205),0)</f>
        <v/>
      </c>
      <c r="TW206" s="68">
        <f>TV206-$V206</f>
        <v/>
      </c>
      <c r="TX206" s="68">
        <f>IF(TU206&gt;0,(TU206-TX$10)/TX$10,0)</f>
        <v/>
      </c>
      <c r="TY206" s="68" t="n"/>
      <c r="TZ206" s="15">
        <f>IF(TU206&gt;0,(TU206-TU$10)/TU$10,0)</f>
        <v/>
      </c>
      <c r="UB206" s="587" t="n"/>
      <c r="UC206" s="68">
        <f>IF(UB206&gt;0,((UB206-UB205)/UB205),0)</f>
        <v/>
      </c>
      <c r="UD206" s="68">
        <f>UC206-$V206</f>
        <v/>
      </c>
      <c r="UE206" s="68">
        <f>IF(UB206&gt;0,(UB206-UE$10)/UE$10,0)</f>
        <v/>
      </c>
      <c r="UF206" s="68" t="n"/>
      <c r="UG206" s="15">
        <f>IF(UB206&gt;0,(UB206-UB$10)/UB$10,0)</f>
        <v/>
      </c>
      <c r="UI206" s="587" t="n"/>
      <c r="UJ206" s="68">
        <f>IF(UI206&gt;0,((UI206-UI205)/UI205),0)</f>
        <v/>
      </c>
      <c r="UK206" s="68">
        <f>UJ206-$V206</f>
        <v/>
      </c>
      <c r="UL206" s="68">
        <f>IF(UI206&gt;0,(UI206-UL$10)/UL$10,0)</f>
        <v/>
      </c>
      <c r="UM206" s="68" t="n"/>
      <c r="UN206" s="15">
        <f>IF(UI206&gt;0,(UI206-UI$10)/UI$10,0)</f>
        <v/>
      </c>
      <c r="UP206" s="587" t="n"/>
      <c r="UQ206" s="68">
        <f>IF(UP206&gt;0,((UP206-UP205)/UP205),0)</f>
        <v/>
      </c>
      <c r="UR206" s="68">
        <f>UQ206-$V206</f>
        <v/>
      </c>
      <c r="US206" s="68">
        <f>IF(UP206&gt;0,(UP206-US$10)/US$10,0)</f>
        <v/>
      </c>
      <c r="UT206" s="68" t="n"/>
      <c r="UU206" s="15">
        <f>IF(UP206&gt;0,(UP206-UP$10)/UP$10,0)</f>
        <v/>
      </c>
      <c r="UW206" s="587" t="n"/>
      <c r="UX206" s="68">
        <f>IF(UW206&gt;0,((UW206-UW205)/UW205),0)</f>
        <v/>
      </c>
      <c r="UY206" s="68">
        <f>UX206-$V206</f>
        <v/>
      </c>
      <c r="UZ206" s="68">
        <f>IF(UW206&gt;0,(UW206-UZ$10)/UZ$10,0)</f>
        <v/>
      </c>
      <c r="VA206" s="68" t="n"/>
      <c r="VB206" s="15">
        <f>IF(UW206&gt;0,(UW206-UW$10)/UW$10,0)</f>
        <v/>
      </c>
      <c r="VD206" s="587" t="n"/>
      <c r="VE206" s="68">
        <f>IF(VD206&gt;0,((VD206-VD205)/VD205),0)</f>
        <v/>
      </c>
      <c r="VF206" s="68">
        <f>VE206-$V206</f>
        <v/>
      </c>
      <c r="VG206" s="68">
        <f>IF(VD206&gt;0,(VD206-VG$10)/VG$10,0)</f>
        <v/>
      </c>
      <c r="VH206" s="68" t="n"/>
      <c r="VI206" s="15">
        <f>IF(VD206&gt;0,(VD206-VD$10)/VD$10,0)</f>
        <v/>
      </c>
      <c r="VM206" s="21">
        <f>IF($C206&gt;0,(($IK$5*IG206)+($GT$5*GP206)+($JM$5*JI206)+($JF$5*JB206)+($IY$5*IU206)+($IR$5*IN206)+($ID$5*HZ206)+($HW$5*HS206)+($HP$5*HL206)+($HI$5*HE206)+($GF$5*GB206)+($FY$5*FU206)+($FR$5*FN206)+($FK$5*FG206)+($FD$5*EZ206)+($EW$5*ES206)+($EP$5*EL206)+($EI$5*EE206)+($EB$5*DX206)+($DU$5*DQ206)+($DN$5*DJ206)+($DG$5*DC206)+($CZ$5*CV206)+($CS$5*CO206)+($CL$5*CH206)+($CE$5*CA206)+($BX$5*BT206)+($BQ$5*BM206)+($BJ$5*BF206)+($BC$5*AY206)+($AV$5*AR206)+($AO$5*AK206)+($AH$5*AD206)+($JT$5*JP206)+($KA$5*JW206)+($KO$5*KK206)+($PR$5*PN206)+($GM$5*GI206)+($HA$5*GW206)+($KV$5*KR206)+($KH$5*KD206)+($LC$5*KY206)+($MS$5*MO206)+($ML$5*MH206)+($ME$5*MA206)+($LX$5*LT206)+($LQ$5*LM206)+($LJ$5*LF206)+(MV206*$MZ$5)+(NC206*$NG$5)+(NJ206*$NN$5)+($OI$5*OE206)+($NU$5*NQ206)+($OB$5*NX206)+($PK$5*PG206)+($OP$5*OL206)+($OW$5*OS206)+($PD$5*OZ206)+(PU206*$PY$5)+(QB206*$QF$5)+(QI206*$QM$5)+(QP206*$QT$5)+(QW206*$RA$5)+(RD206*$RH$5)+(RK206*$RO$5)+(RR206*$RV$5)+(RY206*$SC$5)+(SF206*$SJ$5)+(SM206*$SQ$5)+(ST206*$SX$5)+(TA206*$TE$5))+(TH206*$TL$5)+(TO206*$TS$5))/$VM$5</f>
        <v/>
      </c>
      <c r="VN206" s="40" t="n"/>
      <c r="VO206" s="21">
        <f>IF($C206&gt;0,(($IK$5*II206)+($GT$5*GR206)+($JM$5*JK206)+($JF$5*JD206)+($IY$5*IW206)+($IR$5*IP206)+($ID$5*IB206)+($HW$5*HU206)+($HP$5*HN206)+($HI$5*HG206)+($GF$5*GD206)+($FY$5*FW206)+($FR$5*FP206)+($FK$5*FI206)+($FD$5*FB206)+($EW$5*EU206)+($EP$5*EN206)+($EI$5*EG206)+($EB$5*DZ206)+($DU$5*DS206)+($DN$5*DL206)+($DG$5*DE206)+($CZ$5*CX206)+($CS$5*CQ206)+($CL$5*CJ206)+($CE$5*CC206)+($BX$5*BV206)+($BQ$5*BO206)+($BJ$5*BH206)+($BC$5*BA206)+($AV$5*AT206)+($AO$5*AM206)+($AH$5*AF206)+($KO$5*KM206)+($KH$5*KF206)+($KA$5*JY206)+($JT$5*JR206)+($PR$5*PP206)+($GM$5*GK206)+($HA$5*GY206)+($KV$5*KT206)+($LC$5*LA206)+($MS$5*MQ206)+($ML$5*MJ206)+($ME$5*MC206)+($LX$5*LV206)+($LQ$5*LO206)+($LJ$5*LH206)+(MX206*$MZ$5)+(NE206*$NG$5)+(NL206*$NN$5)+($OI$5*OG206)+($NU$5*NS206)+($OB$5*NZ206)+($PD$5*PB206)+($OW$5*OU206)+($OP$5*ON206)+($PK$5*PI206)+($PY$5*PW206)+($QF$5*QD206)+($QM$5*QK206)+($QT$5*QR206)+($RA$5*QY206)+($RH$5*RF206)+($RO$5*RM206)+(RT206*$RV$5)+(SA206*$SC$5)+(SH206*$SJ$5)+(SO206*$SQ$5)+(SV206*$SX$5)+(TC206*$TE$5)+(TJ206*$TL$5)+(TQ206*$TS$5))/$VM$5,0)</f>
        <v/>
      </c>
      <c r="VP206" s="14" t="n"/>
      <c r="VQ206" s="21">
        <f>IF($C206&gt;0,(($IK$5*IK206)+($GT$5*GT206)+($JM$5*JM206)+($JF$5*JF206)+($IY$5*IY206)+($IR$5*IR206)+($ID$5*ID206)+($HW$5*HW206)+($HP$5*HP206)+($HI$5*HI206)+($GF$5*GF206)+($FY$5*FY206)+($FR$5*FR206)+($FK$5*FK206)+($FD$5*FD206)+($EW$5*EW206)+($EP$5*EP206)+($EI$5*EI206)+($EB$5*EB206)+($DU$5*DU206)+($DN$5*DN206)+($DG$5*DG206)+($CZ$5*CZ206)+($CS$5*CS206)+($CL$5*CL206)+($CE$5*CE206)+($BX$5*BX206)+($BQ$5*BQ206)+($BJ$5*BJ206)+($BC$5*BC206)+($AV$5*AV206)+($AO$5*AO206)+($AH$5*AH206)+($KO$5*KO206)+($PR$5*PR206)+($GM$5*GM206)+($HA$5*HA206)+($KH$5*KH206)+($KA$5*KA206)+($JT$5*JT206)+($KV$5*KV206)+($LC$5*LC206)+($MS$5*MS206)+($ML$5*ML206)+($ME$5*ME206)+($LX$5*LX206)+($LQ$5*LQ206)+($LJ$5*LJ206)+($OI$5*OI206)+($NU$5*NU206)+($NN$5*NN206)+($NG$5*NG206)+($MZ$5*MZ206)+(OB206*$OB$5)+($PD$5*PD206)+($OW$5*OW206)+($OP$5*OP206)+($PK$5*PK206)+(PY206*$PY$5)+(QF206*$QF$5)+(QM206*$QM$5)+(QT206*$QT$5)+(RA206*$RA$5)+(RH206*$RH$5)+(RO206*$RO$5)+(RV206*$RV$5)+(SC206*$SC$5)+(SJ206*$SJ$5)+(SQ206*$SQ$5)+(SX206*$SX$5)+(TE206*$TE$5)+(TL206*$TL$5)+(TS206*$TS$5))/$VM$5,0)</f>
        <v/>
      </c>
    </row>
    <row r="207" ht="16" customHeight="1" s="545">
      <c r="A207" s="127" t="n">
        <v>45945</v>
      </c>
      <c r="B207" s="4">
        <f>A207</f>
        <v/>
      </c>
      <c r="C207" s="13" t="n">
        <v>46253.31</v>
      </c>
      <c r="D207" s="138">
        <f>IF(C207&gt;0,C207-C206,0)</f>
        <v/>
      </c>
      <c r="E207" s="68">
        <f>IF(C207&gt;0,D207/C206,0)</f>
        <v/>
      </c>
      <c r="F207" s="15">
        <f>IF(C207&gt;0,(C207-C$10)/C$10,0)</f>
        <v/>
      </c>
      <c r="G207" s="13" t="n">
        <v>6671.06</v>
      </c>
      <c r="H207" s="138">
        <f>IF(G207&gt;0,G207-G206,0)</f>
        <v/>
      </c>
      <c r="I207" s="68">
        <f>IF(G207&gt;0,H207/G206,0)</f>
        <v/>
      </c>
      <c r="J207" s="15">
        <f>IF(G207&gt;0,(G207-G$10)/G$10,0)</f>
        <v/>
      </c>
      <c r="K207" s="13" t="n">
        <v>22670.08</v>
      </c>
      <c r="L207" s="138">
        <f>IF(K207&gt;0,K207-K206,0)</f>
        <v/>
      </c>
      <c r="M207" s="68">
        <f>IF(K207&gt;0,L207/K206,0)</f>
        <v/>
      </c>
      <c r="N207" s="15">
        <f>IF(K207&gt;0,(K207-K$10)/K$10,0)</f>
        <v/>
      </c>
      <c r="O207" s="13" t="n">
        <v>2519.75</v>
      </c>
      <c r="P207" s="138">
        <f>IF(O207&gt;0,O207-O206,0)</f>
        <v/>
      </c>
      <c r="Q207" s="68">
        <f>IF(O207&gt;0,P207/O206,0)</f>
        <v/>
      </c>
      <c r="R207" s="15">
        <f>IF(O207&gt;0,(O207-O$10)/O$10,0)</f>
        <v/>
      </c>
      <c r="S207" s="18">
        <f>IF(O207&gt;0,(((O207*0.7)*Q207)+((K207*0.9)*M207)+((G207*0.65)*I207)+((C207*0.6)*E207))/(O207+K207+G207+C207),0)</f>
        <v/>
      </c>
      <c r="T207" s="121">
        <f>IF(O207&gt;0,(S207*200)+T206,0)</f>
        <v/>
      </c>
      <c r="U207" s="121">
        <f>T207</f>
        <v/>
      </c>
      <c r="V207" s="134">
        <f>IF(T207&gt;0,(T207-T206)/T206,0)</f>
        <v/>
      </c>
      <c r="W207" s="21">
        <f>IF(T207&gt;0,(T207-T$11)/T$11,0)</f>
        <v/>
      </c>
      <c r="X207" s="18">
        <f>IF(T207&gt;0,((Q207+M207+I207+E207)/4),0)</f>
        <v/>
      </c>
      <c r="Y207" s="353" t="n">
        <v>30140.06</v>
      </c>
      <c r="Z207" s="15" t="n">
        <v>2e-06</v>
      </c>
      <c r="AA207" s="21">
        <f>Z207-$V207</f>
        <v/>
      </c>
      <c r="AC207" s="13" t="n">
        <v>256.02</v>
      </c>
      <c r="AD207" s="68">
        <f>IF(AC207&gt;0,((AC207-AC206)/AC206),0)</f>
        <v/>
      </c>
      <c r="AE207" s="68">
        <f>IF(AC207&gt;0,AD207-$V207,0)</f>
        <v/>
      </c>
      <c r="AF207" s="68">
        <f>IF(AC207&gt;0,(AC207-AF$10)/AF$10,0)</f>
        <v/>
      </c>
      <c r="AG207" s="68" t="n"/>
      <c r="AH207" s="15">
        <f>IF(AC207&gt;0,(AC207-AC$10)/AC$10,0)</f>
        <v/>
      </c>
      <c r="AJ207" s="13" t="n">
        <v>24.62</v>
      </c>
      <c r="AK207" s="68">
        <f>IF(AJ207&gt;0,((AJ207-AJ206)/AJ206),0)</f>
        <v/>
      </c>
      <c r="AL207" s="68">
        <f>IF(AJ207&gt;0,AK207-$V207,0)</f>
        <v/>
      </c>
      <c r="AM207" s="68">
        <f>IF(AJ207&gt;0,(AJ207-AM$10)/AM$10,0)</f>
        <v/>
      </c>
      <c r="AN207" s="68" t="n"/>
      <c r="AO207" s="15">
        <f>IF(AJ207&gt;0,(AJ207-AJ$10)/AJ$10,0)</f>
        <v/>
      </c>
      <c r="AQ207" s="13" t="n">
        <v>23.89</v>
      </c>
      <c r="AR207" s="68">
        <f>IF(AQ207&gt;0,((AQ207-AQ206)/AQ206),0)</f>
        <v/>
      </c>
      <c r="AS207" s="68">
        <f>IF(AQ207&gt;0,AR207-$V207,0)</f>
        <v/>
      </c>
      <c r="AT207" s="68">
        <f>IF(AQ207&gt;0,(AQ207-AT$10)/AT$10,0)</f>
        <v/>
      </c>
      <c r="AU207" s="68" t="n"/>
      <c r="AV207" s="15">
        <f>IF(AQ207&gt;0,(AQ207-AQ$10)/AQ$10,0)</f>
        <v/>
      </c>
      <c r="AX207" s="13" t="n">
        <v>231.8</v>
      </c>
      <c r="AY207" s="68">
        <f>IF(AX207&gt;0,((AX207-AX206)/AX206),0)</f>
        <v/>
      </c>
      <c r="AZ207" s="68">
        <f>IF(AX207&gt;0,AY207-$V207,0)</f>
        <v/>
      </c>
      <c r="BA207" s="68">
        <f>IF(AX207&gt;0,(AX207-BA$10)/BA$10,0)</f>
        <v/>
      </c>
      <c r="BB207" s="68" t="n"/>
      <c r="BC207" s="15">
        <f>IF(AX207&gt;0,(AX207-AX$10)/AX$10,0)</f>
        <v/>
      </c>
      <c r="BE207" s="13" t="n">
        <v>83.59</v>
      </c>
      <c r="BF207" s="68">
        <f>IF(BE207&gt;0,((BE207-BE206)/BE206),0)</f>
        <v/>
      </c>
      <c r="BG207" s="68">
        <f>IF(BE207&gt;0,BF207-$V207,0)</f>
        <v/>
      </c>
      <c r="BH207" s="68" t="n"/>
      <c r="BI207" s="68" t="n"/>
      <c r="BJ207" s="15">
        <f>IF(BE207&gt;0,(BE207-BE$10)/BE$10,0)</f>
        <v/>
      </c>
      <c r="BL207" s="13" t="n">
        <v>77.44</v>
      </c>
      <c r="BM207" s="68">
        <f>IF(BL207&gt;0,((BL207-BL206)/BL206),0)</f>
        <v/>
      </c>
      <c r="BN207" s="68">
        <f>IF(BL207&gt;0,BM207-$V207,0)</f>
        <v/>
      </c>
      <c r="BO207" s="68">
        <f>IF(BL207&gt;0,(BL207-BO$10)/BO$10,0)</f>
        <v/>
      </c>
      <c r="BP207" s="68" t="n"/>
      <c r="BQ207" s="15">
        <f>IF(BL207&gt;0,(BL207-BL$10)/BL$10,0)</f>
        <v/>
      </c>
      <c r="BS207" s="13" t="n">
        <v>46.15</v>
      </c>
      <c r="BT207" s="68">
        <f>IF(BS207&gt;0,((BS207-BS206)/BS206),0)</f>
        <v/>
      </c>
      <c r="BU207" s="68">
        <f>IF(BS207&gt;0,BT207-$V207,0)</f>
        <v/>
      </c>
      <c r="BV207" s="68">
        <f>IF(BS207&gt;0,(BS207-BV$10)/BV$10,0)</f>
        <v/>
      </c>
      <c r="BW207" s="68" t="n"/>
      <c r="BX207" s="15">
        <f>IF(BS207&gt;0,(BS207-BS$10)/BS$10,0)</f>
        <v/>
      </c>
      <c r="BZ207" s="13" t="n"/>
      <c r="CA207" s="68">
        <f>IF(BZ207&gt;0,((BZ207-BZ206)/BZ206),0)</f>
        <v/>
      </c>
      <c r="CB207" s="68">
        <f>IF(BZ207&gt;0,CA207-$V207,0)</f>
        <v/>
      </c>
      <c r="CC207" s="68">
        <f>IF(BZ207&gt;0,(BZ207-CC$10)/CC$10,0)</f>
        <v/>
      </c>
      <c r="CD207" s="68" t="n"/>
      <c r="CE207" s="15">
        <f>IF(BZ207&gt;0,(BZ207-BZ$10)/BZ$10,0)</f>
        <v/>
      </c>
      <c r="CG207" s="13" t="n">
        <v>30.87</v>
      </c>
      <c r="CH207" s="68">
        <f>IF(CG207&gt;0,((CG207-CG206)/CG206),0)</f>
        <v/>
      </c>
      <c r="CI207" s="68">
        <f>IF(CG207&gt;0,CH207-$V207,0)</f>
        <v/>
      </c>
      <c r="CJ207" s="68">
        <f>IF(CG207&gt;0,(CG207-CJ$10)/CJ$10,0)</f>
        <v/>
      </c>
      <c r="CK207" s="68" t="n"/>
      <c r="CL207" s="15">
        <f>IF(CG207&gt;0,(CG207-CG$10)/CG$10,0)</f>
        <v/>
      </c>
      <c r="CN207" s="13" t="n">
        <v>35.47</v>
      </c>
      <c r="CO207" s="68">
        <f>IF(CN207&gt;0,((CN207-CN206)/CN206),0)</f>
        <v/>
      </c>
      <c r="CP207" s="68">
        <f>IF(CN207&gt;0,CO207-$V207,0)</f>
        <v/>
      </c>
      <c r="CQ207" s="68">
        <f>IF(CN207&gt;0,(CN207-CQ$10)/CQ$10,0)</f>
        <v/>
      </c>
      <c r="CR207" s="68" t="n"/>
      <c r="CS207" s="15">
        <f>IF(CN207&gt;0,(CN207-CN$10)/CN$10,0)</f>
        <v/>
      </c>
      <c r="CU207" s="13" t="n">
        <v>40.75</v>
      </c>
      <c r="CV207" s="68">
        <f>IF(CU207&gt;0,((CU207-CU206)/CU206),0)</f>
        <v/>
      </c>
      <c r="CW207" s="68">
        <f>IF(CU207&gt;0,CV207-$V207,0)</f>
        <v/>
      </c>
      <c r="CX207" s="68">
        <f>IF(CU207&gt;0,(CU207-CX$10)/CX$10,0)</f>
        <v/>
      </c>
      <c r="CY207" s="68" t="n"/>
      <c r="CZ207" s="15">
        <f>IF(CU207&gt;0,(CU207-CU$10)/CU$10,0)</f>
        <v/>
      </c>
      <c r="DB207" s="13" t="n">
        <v>20.26</v>
      </c>
      <c r="DC207" s="68">
        <f>IF(DB207&gt;0,((DB207-DB206)/DB206),0)</f>
        <v/>
      </c>
      <c r="DD207" s="68">
        <f>IF(DB207&gt;0,DC207-$V207,0)</f>
        <v/>
      </c>
      <c r="DE207" s="68">
        <f>IF(DB207&gt;0,(DB207-DE$10)/DE$10,0)</f>
        <v/>
      </c>
      <c r="DF207" s="68" t="n"/>
      <c r="DG207" s="15">
        <f>IF(DB207&gt;0,(DB207-DB$10)/DB$10,0)</f>
        <v/>
      </c>
      <c r="DI207" s="13" t="n">
        <v>51.79</v>
      </c>
      <c r="DJ207" s="68">
        <f>IF(DI207&gt;0,((DI207-DI206)/DI206),0)</f>
        <v/>
      </c>
      <c r="DK207" s="68">
        <f>IF(DI207&gt;0,DJ207-$V207,0)</f>
        <v/>
      </c>
      <c r="DL207" s="68">
        <f>IF(DI207&gt;0,(DI207-DL$10)/DL$10,0)</f>
        <v/>
      </c>
      <c r="DM207" s="68" t="n"/>
      <c r="DN207" s="15">
        <f>IF(DI207&gt;0,(DI207-DI$10)/DI$10,0)</f>
        <v/>
      </c>
      <c r="DP207" s="13" t="n">
        <v>48.63</v>
      </c>
      <c r="DQ207" s="68">
        <f>IF(DP207&gt;0,((DP207-DP206)/DP206),0)</f>
        <v/>
      </c>
      <c r="DR207" s="68">
        <f>IF(DP207&gt;0,DQ207-$V207,0)</f>
        <v/>
      </c>
      <c r="DS207" s="68" t="n"/>
      <c r="DT207" s="68" t="n"/>
      <c r="DU207" s="15">
        <f>IF(DP207&gt;0,(DP207-DP$10)/DP$10,0)</f>
        <v/>
      </c>
      <c r="DV207" s="18" t="n"/>
      <c r="DW207" s="13" t="n">
        <v>43.28</v>
      </c>
      <c r="DX207" s="68">
        <f>IF(DW207&gt;0,((DW207-DW206)/DW206),0)</f>
        <v/>
      </c>
      <c r="DY207" s="68">
        <f>IF(DW207&gt;0,DX207-$V207,0)</f>
        <v/>
      </c>
      <c r="DZ207" s="68">
        <f>IF(DW207&gt;0,(DW207-DZ$10)/DZ$10,0)</f>
        <v/>
      </c>
      <c r="EA207" s="68" t="n"/>
      <c r="EB207" s="15">
        <f>IF(DW207&gt;0,(DW207-DW$10)/DW$10,0)</f>
        <v/>
      </c>
      <c r="ED207" s="13" t="n">
        <v>43.52</v>
      </c>
      <c r="EE207" s="68">
        <f>IF(ED207&gt;0,((ED207-ED206)/ED206),0)</f>
        <v/>
      </c>
      <c r="EF207" s="68">
        <f>IF(ED207&gt;0,EE207-$V207,0)</f>
        <v/>
      </c>
      <c r="EG207" s="68">
        <f>IF(ED207&gt;0,(ED207-EG$10)/EG$10,0)</f>
        <v/>
      </c>
      <c r="EH207" s="68" t="n"/>
      <c r="EI207" s="15">
        <f>IF(ED207&gt;0,(ED207-ED$10)/ED$10,0)</f>
        <v/>
      </c>
      <c r="EK207" s="13" t="n">
        <v>142.9</v>
      </c>
      <c r="EL207" s="68">
        <f>IF(EK207&gt;0,((EK207-EK206)/EK206),0)</f>
        <v/>
      </c>
      <c r="EM207" s="68">
        <f>IF(EK207&gt;0,EL207-$V207,0)</f>
        <v/>
      </c>
      <c r="EN207" s="68">
        <f>IF(EK207&gt;0,(EK207-EN$10)/EN$10,0)</f>
        <v/>
      </c>
      <c r="EO207" s="68" t="n"/>
      <c r="EP207" s="15">
        <f>IF(EK207&gt;0,(EK207-EK$10)/EK$10,0)</f>
        <v/>
      </c>
      <c r="ER207" s="13" t="n">
        <v>39.93</v>
      </c>
      <c r="ES207" s="68">
        <f>IF(ER207&gt;0,((ER207-ER206)/ER206),0)</f>
        <v/>
      </c>
      <c r="ET207" s="68">
        <f>IF(ER207&gt;0,ES207-$V207,0)</f>
        <v/>
      </c>
      <c r="EU207" s="68">
        <f>IF(ER207&gt;0,(ER207-EU$10)/EU$10,0)</f>
        <v/>
      </c>
      <c r="EV207" s="68" t="n"/>
      <c r="EW207" s="15">
        <f>IF(ER207&gt;0,(ER207-ER$10)/ER$10,0)</f>
        <v/>
      </c>
      <c r="EY207" s="13" t="n">
        <v>56.37</v>
      </c>
      <c r="EZ207" s="68">
        <f>IF(EY207&gt;0,((EY207-EY206)/EY206),0)</f>
        <v/>
      </c>
      <c r="FA207" s="68">
        <f>IF(EY207&gt;0,EZ207-$V207,0)</f>
        <v/>
      </c>
      <c r="FB207" s="68" t="n"/>
      <c r="FC207" s="68" t="n"/>
      <c r="FD207" s="15">
        <f>IF(EY207&gt;0,(EY207-EY$10)/EY$10,0)</f>
        <v/>
      </c>
      <c r="FF207" s="13" t="n">
        <v>60.05</v>
      </c>
      <c r="FG207" s="68">
        <f>IF(FF207&gt;0,((FF207-FF206)/FF206),0)</f>
        <v/>
      </c>
      <c r="FH207" s="68">
        <f>IF(FF207&gt;0,FG207-$V207,0)</f>
        <v/>
      </c>
      <c r="FI207" s="68">
        <f>IF(FF207&gt;0,(FF207-FI$10)/FI$10,0)</f>
        <v/>
      </c>
      <c r="FJ207" s="68" t="n"/>
      <c r="FK207" s="15">
        <f>IF(FF207&gt;0,(FF207-FF$10)/FF$10,0)</f>
        <v/>
      </c>
      <c r="FM207" s="13" t="n">
        <v>191.75</v>
      </c>
      <c r="FN207" s="68">
        <f>IF(FM207&gt;0,((FM207-FM206)/FM206),0)</f>
        <v/>
      </c>
      <c r="FO207" s="68">
        <f>IF(FM207&gt;0,FN207-$V207,0)</f>
        <v/>
      </c>
      <c r="FP207" s="68">
        <f>IF(FM207&gt;0,(FM207-FP$10)/FP$10,0)</f>
        <v/>
      </c>
      <c r="FQ207" s="68" t="n"/>
      <c r="FR207" s="15">
        <f>IF(FM207&gt;0,(FM207-FM$10)/FM$10,0)</f>
        <v/>
      </c>
      <c r="FT207" s="13" t="n">
        <v>91.86</v>
      </c>
      <c r="FU207" s="68">
        <f>IF(FT207&gt;0,((FT207-FT206)/FT206),0)</f>
        <v/>
      </c>
      <c r="FV207" s="68">
        <f>IF(FT207&gt;0,FU207-$V207,0)</f>
        <v/>
      </c>
      <c r="FW207" s="68">
        <f>IF(FT207&gt;0,(FT207-FW$10)/FW$10,0)</f>
        <v/>
      </c>
      <c r="FX207" s="68" t="n"/>
      <c r="FY207" s="15">
        <f>IF(FT207&gt;0,(FT207-FT$10)/FT$10,0)</f>
        <v/>
      </c>
      <c r="GA207" s="13" t="n">
        <v>18.26</v>
      </c>
      <c r="GB207" s="68">
        <f>IF(GA207&gt;0,((GA207-GA206)/GA206),0)</f>
        <v/>
      </c>
      <c r="GC207" s="68">
        <f>IF(GA207&gt;0,GB207-$V207,0)</f>
        <v/>
      </c>
      <c r="GD207" s="68" t="n"/>
      <c r="GE207" s="68" t="n"/>
      <c r="GF207" s="15">
        <f>IF(GA207&gt;0,(GA207-GA$10)/GA$10,0)</f>
        <v/>
      </c>
      <c r="GG207" s="18" t="n"/>
      <c r="GH207" s="13" t="n">
        <v>23.73</v>
      </c>
      <c r="GI207" s="68">
        <f>IF(GH207&gt;0,((GH207-GH206)/GH206),0)</f>
        <v/>
      </c>
      <c r="GJ207" s="68">
        <f>IF(GH207&gt;0,GI207-$V207,0)</f>
        <v/>
      </c>
      <c r="GK207" s="68">
        <f>IF(GH207&gt;0,(GH207-GK$10)/GK$10,0)</f>
        <v/>
      </c>
      <c r="GL207" s="68" t="n"/>
      <c r="GM207" s="15">
        <f>IF(GH207&gt;0,(GH207-GH$10)/GH$10,0)</f>
        <v/>
      </c>
      <c r="GO207" s="13" t="n">
        <v>28.7</v>
      </c>
      <c r="GP207" s="68">
        <f>IF(GO207&gt;0,((GO207-GO206)/GO206),0)</f>
        <v/>
      </c>
      <c r="GQ207" s="68">
        <f>IF(GO207&gt;0,GP207-$V207,0)</f>
        <v/>
      </c>
      <c r="GR207" s="68" t="n"/>
      <c r="GS207" s="68" t="n"/>
      <c r="GT207" s="15">
        <f>IF(GO207&gt;0,(GO207-GO$10)/GO$10,0)</f>
        <v/>
      </c>
      <c r="GV207" s="13" t="n">
        <v>17.82</v>
      </c>
      <c r="GW207" s="68">
        <f>IF(GV207&gt;0,((GV207-GV206)/GV206),0)</f>
        <v/>
      </c>
      <c r="GX207" s="68">
        <f>IF(GV207&gt;0,GW207-$V207,0)</f>
        <v/>
      </c>
      <c r="GY207" s="68">
        <f>IF(GV207&gt;0,(GV207-GY$10)/GY$10,0)</f>
        <v/>
      </c>
      <c r="GZ207" s="68" t="n"/>
      <c r="HA207" s="15">
        <f>IF(GV207&gt;0,(GV207-GV$10)/GV$10,0)</f>
        <v/>
      </c>
      <c r="HD207" s="13" t="n">
        <v>435.15</v>
      </c>
      <c r="HE207" s="68">
        <f>IF(HD207&gt;0,((HD207-HD206)/HD206),0)</f>
        <v/>
      </c>
      <c r="HF207" s="68">
        <f>IF(HD207&gt;0,HE207-$V207,0)</f>
        <v/>
      </c>
      <c r="HG207" s="68">
        <f>IF(HD207&gt;0,(HD207-HG$10)/HG$10,0)</f>
        <v/>
      </c>
      <c r="HH207" s="68" t="n"/>
      <c r="HI207" s="15">
        <f>IF(HD207&gt;0,(HD207-HD$10)/HD$10,0)</f>
        <v/>
      </c>
      <c r="HK207" s="13" t="n">
        <v>90.58</v>
      </c>
      <c r="HL207" s="68">
        <f>IF(HK207&gt;0,((HK207-HK206)/HK206),0)</f>
        <v/>
      </c>
      <c r="HM207" s="68">
        <f>IF(HK207&gt;0,HL207-$V207,0)</f>
        <v/>
      </c>
      <c r="HN207" s="68">
        <f>IF(HK207&gt;0,(HK207-HN$10)/HN$10,0)</f>
        <v/>
      </c>
      <c r="HO207" s="68" t="n"/>
      <c r="HP207" s="15">
        <f>IF(HK207&gt;0,(HK207-HK$10)/HK$10,0)</f>
        <v/>
      </c>
      <c r="HR207" s="13" t="n">
        <v>111.61</v>
      </c>
      <c r="HS207" s="68">
        <f>IF(HR207&gt;0,((HR207-HR206)/HR206),0)</f>
        <v/>
      </c>
      <c r="HT207" s="68">
        <f>IF(HR207&gt;0,HS207-$V207,0)</f>
        <v/>
      </c>
      <c r="HU207" s="68">
        <f>IF(HR207&gt;0,(HR207-HU$10)/HU$10,0)</f>
        <v/>
      </c>
      <c r="HV207" s="68" t="n"/>
      <c r="HW207" s="15">
        <f>IF(HR207&gt;0,(HR207-HR$10)/HR$10,0)</f>
        <v/>
      </c>
      <c r="HY207" s="13" t="n">
        <v>179.83</v>
      </c>
      <c r="HZ207" s="68">
        <f>IF(HY207&gt;0,((HY207-HY206)/HY206),0)</f>
        <v/>
      </c>
      <c r="IA207" s="68">
        <f>IF(HY207&gt;0,HZ207-$V207,0)</f>
        <v/>
      </c>
      <c r="IB207" s="68">
        <f>IF(HY207&gt;0,(HY207-IB$10)/IB$10,0)</f>
        <v/>
      </c>
      <c r="IC207" s="68" t="n"/>
      <c r="ID207" s="15">
        <f>IF(HY207&gt;0,(HY207-HY$10)/HY$10,0)</f>
        <v/>
      </c>
      <c r="IF207" s="13" t="n">
        <v>351.33</v>
      </c>
      <c r="IG207" s="68">
        <f>IF(IF207&gt;0,((IF207-IF206)/IF206),0)</f>
        <v/>
      </c>
      <c r="IH207" s="68">
        <f>IF(IF207&gt;0,IG207-$V207,0)</f>
        <v/>
      </c>
      <c r="II207" s="68">
        <f>IF(IF207&gt;0,(IF207-II$10)/II$10,0)</f>
        <v/>
      </c>
      <c r="IJ207" s="68" t="n"/>
      <c r="IK207" s="15">
        <f>IF(IF207&gt;0,(IF207-IF$10)/IF$10,0)</f>
        <v/>
      </c>
      <c r="IM207" s="13" t="n">
        <v>284.96</v>
      </c>
      <c r="IN207" s="68">
        <f>IF(IM207&gt;0,((IM207-IM206)/IM206),0)</f>
        <v/>
      </c>
      <c r="IO207" s="68">
        <f>IF(IM207&gt;0,IN207-$V207,0)</f>
        <v/>
      </c>
      <c r="IP207" s="68">
        <f>IF(IM207&gt;0,(IM207-IP$10)/IP$10,0)</f>
        <v/>
      </c>
      <c r="IQ207" s="68" t="n"/>
      <c r="IR207" s="15">
        <f>IF(IM207&gt;0,(IM207-IM$10)/IM$10,0)</f>
        <v/>
      </c>
      <c r="IT207" s="13" t="n">
        <v>93.45999999999999</v>
      </c>
      <c r="IU207" s="68">
        <f>IF(IT207&gt;0,((IT207-IT206)/IT206),0)</f>
        <v/>
      </c>
      <c r="IV207" s="68">
        <f>IF(IT207&gt;0,IU207-$V207,0)</f>
        <v/>
      </c>
      <c r="IW207" s="68">
        <f>IF(IT207&gt;0,(IT207-IW$10)/IW$10,0)</f>
        <v/>
      </c>
      <c r="IX207" s="68" t="n"/>
      <c r="IY207" s="15">
        <f>IF(IT207&gt;0,(IT207-IT$10)/IT$10,0)</f>
        <v/>
      </c>
      <c r="JA207" s="13" t="n">
        <v>717.55</v>
      </c>
      <c r="JB207" s="68">
        <f>IF(JA207&gt;0,((JA207-JA206)/JA206),0)</f>
        <v/>
      </c>
      <c r="JC207" s="68">
        <f>IF(JA207&gt;0,JB207-$V207,0)</f>
        <v/>
      </c>
      <c r="JD207" s="68">
        <f>IF(JA207&gt;0,(JA207-JD$10)/JD$10,0)</f>
        <v/>
      </c>
      <c r="JE207" s="68" t="n"/>
      <c r="JF207" s="15">
        <f>IF(JA207&gt;0,(JA207-JA$10)/JA$10,0)</f>
        <v/>
      </c>
      <c r="JH207" s="13" t="n">
        <v>513.4299999999999</v>
      </c>
      <c r="JI207" s="68">
        <f>IF(JH207&gt;0,((JH207-JH206)/JH206),0)</f>
        <v/>
      </c>
      <c r="JJ207" s="68">
        <f>IF(JH207&gt;0,JI207-$V207,0)</f>
        <v/>
      </c>
      <c r="JK207" s="68">
        <f>IF(JH207&gt;0,(JH207-JK$10)/JK$10,0)</f>
        <v/>
      </c>
      <c r="JL207" s="68" t="n"/>
      <c r="JM207" s="15">
        <f>IF(JH207&gt;0,(JH207-JH$10)/JH$10,0)</f>
        <v/>
      </c>
      <c r="JO207" s="13" t="n">
        <v>46.94</v>
      </c>
      <c r="JP207" s="68">
        <f>IF(JO207&gt;0,((JO207-JO206)/JO206),0)</f>
        <v/>
      </c>
      <c r="JQ207" s="68">
        <f>IF(JO207&gt;0,JP207-$V207,0)</f>
        <v/>
      </c>
      <c r="JR207" s="68">
        <f>IF(JO207&gt;0,(JO207-JR$10)/JR$10,0)</f>
        <v/>
      </c>
      <c r="JS207" s="68" t="n"/>
      <c r="JT207" s="15">
        <f>IF(JO207&gt;0,(JO207-JO$10)/JO$10,0)</f>
        <v/>
      </c>
      <c r="JV207" s="13" t="n">
        <v>3.17</v>
      </c>
      <c r="JW207" s="68">
        <f>IF(JV207&gt;0,((JV207-JV206)/JV206),0)</f>
        <v/>
      </c>
      <c r="JX207" s="68">
        <f>IF(JV207&gt;0,JW207-$V207,0)</f>
        <v/>
      </c>
      <c r="JY207" s="68">
        <f>IF(JV207&gt;0,(JV207-JY$10)/JY$10,0)</f>
        <v/>
      </c>
      <c r="JZ207" s="68" t="n"/>
      <c r="KA207" s="15">
        <f>IF(JV207&gt;0,(JV207-JV$10)/JV$10,0)</f>
        <v/>
      </c>
      <c r="KC207" s="13" t="n">
        <v>23.24</v>
      </c>
      <c r="KD207" s="68">
        <f>IF(KC207&gt;0,((KC207-KC206)/KC206),0)</f>
        <v/>
      </c>
      <c r="KE207" s="68">
        <f>IF(KC207&gt;0,KD207-$V207,0)</f>
        <v/>
      </c>
      <c r="KF207" s="68">
        <f>IF(KC207&gt;0,(KC207-KF$10)/KF$10,0)</f>
        <v/>
      </c>
      <c r="KG207" s="68" t="n"/>
      <c r="KH207" s="15">
        <f>IF(KC207&gt;0,(KC207-KC$10)/KC$10,0)</f>
        <v/>
      </c>
      <c r="KI207" s="18" t="n"/>
      <c r="KJ207" s="13" t="n">
        <v>131.41</v>
      </c>
      <c r="KK207" s="68">
        <f>IF(KJ207&gt;0,((KJ207-KJ206)/KJ206),0)</f>
        <v/>
      </c>
      <c r="KL207" s="68">
        <f>IF(KJ207&gt;0,KK207-$V207,0)</f>
        <v/>
      </c>
      <c r="KM207" s="68">
        <f>IF(KJ207&gt;0,(KJ207-KM$10)/KM$10,0)</f>
        <v/>
      </c>
      <c r="KN207" s="68" t="n"/>
      <c r="KO207" s="15">
        <f>IF(KJ207&gt;0,(KJ207-KJ$10)/KJ$10,0)</f>
        <v/>
      </c>
      <c r="KQ207" s="13" t="n">
        <v>2.323</v>
      </c>
      <c r="KR207" s="68">
        <f>IF(KQ207&gt;0,((KQ207-KQ206)/KQ206),0)</f>
        <v/>
      </c>
      <c r="KS207" s="68">
        <f>IF(KQ207&gt;0,KR207-$V207,0)</f>
        <v/>
      </c>
      <c r="KT207" s="68">
        <f>IF(KQ207&gt;0,(KQ207-KT$10)/KT$10,0)</f>
        <v/>
      </c>
      <c r="KU207" s="68" t="n"/>
      <c r="KV207" s="15">
        <f>IF(KQ207&gt;0,(KQ207-KQ$10)/KQ$10,0)</f>
        <v/>
      </c>
      <c r="KW207" s="18" t="n"/>
      <c r="KX207" s="13" t="n">
        <v>75.36</v>
      </c>
      <c r="KY207" s="68">
        <f>IF(KX207&gt;0,((KX207-KX206)/KX206),0)</f>
        <v/>
      </c>
      <c r="KZ207" s="68">
        <f>IF(KX207&gt;0,KY207-$V207,0)</f>
        <v/>
      </c>
      <c r="LA207" s="68">
        <f>IF(KX207&gt;0,(KX207-LA$10)/LA$10,0)</f>
        <v/>
      </c>
      <c r="LB207" s="68" t="n"/>
      <c r="LC207" s="15">
        <f>IF(KX207&gt;0,(KX207-KX$10)/KX$10,0)</f>
        <v/>
      </c>
      <c r="LD207" s="18" t="n"/>
      <c r="LE207" s="13" t="n">
        <v>55.44</v>
      </c>
      <c r="LF207" s="68">
        <f>IF(LE207&gt;0,((LE207-LE206)/LE206),0)</f>
        <v/>
      </c>
      <c r="LG207" s="68">
        <f>IF(LE207&gt;0,LF207-$V207,0)</f>
        <v/>
      </c>
      <c r="LH207" s="68">
        <f>IF(LE207&gt;0,(LE207-LH$10)/LH$10,0)</f>
        <v/>
      </c>
      <c r="LI207" s="68" t="n"/>
      <c r="LJ207" s="15">
        <f>IF(LE207&gt;0,(LE207-LE$10)/LE$10,0)</f>
        <v/>
      </c>
      <c r="LL207" s="13" t="n">
        <v>178.74</v>
      </c>
      <c r="LM207" s="68">
        <f>IF(LL207&gt;0,((LL207-LL206)/LL206),0)</f>
        <v/>
      </c>
      <c r="LN207" s="68">
        <f>IF(LL207&gt;0,LM207-$V207,0)</f>
        <v/>
      </c>
      <c r="LO207" s="68">
        <f>IF(LL207&gt;0,(LL207-LO$10)/LO$10,0)</f>
        <v/>
      </c>
      <c r="LP207" s="68" t="n"/>
      <c r="LQ207" s="15">
        <f>IF(LL207&gt;0,(LL207-LL$10)/LL$10,0)</f>
        <v/>
      </c>
      <c r="LS207" s="13" t="n">
        <v>26.9</v>
      </c>
      <c r="LT207" s="68">
        <f>IF(LS207&gt;0,((LS207-LS206)/LS206),0)</f>
        <v/>
      </c>
      <c r="LU207" s="68">
        <f>IF(LS207&gt;0,LT207-$V207,0)</f>
        <v/>
      </c>
      <c r="LV207" s="68" t="n"/>
      <c r="LW207" s="68" t="n"/>
      <c r="LX207" s="15">
        <f>IF(LS207&gt;0,(LS207-LS$10)/LS$10,0)</f>
        <v/>
      </c>
      <c r="LZ207" s="13" t="n">
        <v>24.16</v>
      </c>
      <c r="MA207" s="68">
        <f>IF(LZ207&gt;0,((LZ207-LZ206)/LZ206),0)</f>
        <v/>
      </c>
      <c r="MB207" s="68">
        <f>IF(LZ207&gt;0,MA207-$V207,0)</f>
        <v/>
      </c>
      <c r="MC207" s="68">
        <f>IF(LZ207&gt;0,(LZ207-MC$10)/MC$10,0)</f>
        <v/>
      </c>
      <c r="MD207" s="68" t="n"/>
      <c r="ME207" s="15">
        <f>IF(LZ207&gt;0,(LZ207-LZ$10)/LZ$10,0)</f>
        <v/>
      </c>
      <c r="MG207" s="13" t="n">
        <v>171.56</v>
      </c>
      <c r="MH207" s="68">
        <f>IF(MG207&gt;0,((MG207-MG206)/MG206),0)</f>
        <v/>
      </c>
      <c r="MI207" s="68">
        <f>IF(MG207&gt;0,MH207-$V207,0)</f>
        <v/>
      </c>
      <c r="MJ207" s="68">
        <f>IF(MG207&gt;0,(MG207-MJ$10)/MJ$10,0)</f>
        <v/>
      </c>
      <c r="MK207" s="68" t="n"/>
      <c r="ML207" s="15">
        <f>IF(MG207&gt;0,(MG207-MG$10)/MG$10,0)</f>
        <v/>
      </c>
      <c r="MN207" s="13" t="n">
        <v>203.82</v>
      </c>
      <c r="MO207" s="68">
        <f>IF(MN207&gt;0,((MN207-MN206)/MN206),0)</f>
        <v/>
      </c>
      <c r="MP207" s="68">
        <f>IF(MN207&gt;0,MO207-$V207,0)</f>
        <v/>
      </c>
      <c r="MQ207" s="68">
        <f>IF(MN207&gt;0,(MN207-MQ$10)/MQ$10,0)</f>
        <v/>
      </c>
      <c r="MR207" s="68" t="n"/>
      <c r="MS207" s="15">
        <f>IF(MN207&gt;0,(MN207-MN$10)/MN$10,0)</f>
        <v/>
      </c>
      <c r="MU207" s="13" t="n">
        <v>27.5</v>
      </c>
      <c r="MV207" s="68">
        <f>IF(MU207&gt;0,((MU207-MU206)/MU206),0)</f>
        <v/>
      </c>
      <c r="MW207" s="68">
        <f>IF(MU207&gt;0,MV207-$V207,0)</f>
        <v/>
      </c>
      <c r="MX207" s="68">
        <f>IF(MU207&gt;0,(MU207-MX$10)/MX$10,0)</f>
        <v/>
      </c>
      <c r="MY207" s="68" t="n"/>
      <c r="MZ207" s="15">
        <f>IF(MU207&gt;0,(MU207-MU$10)/MU$10,0)</f>
        <v/>
      </c>
      <c r="NB207" s="13" t="n">
        <v>300.12</v>
      </c>
      <c r="NC207" s="68">
        <f>IF(NB207&gt;0,((NB207-NB206)/NB206),0)</f>
        <v/>
      </c>
      <c r="ND207" s="68">
        <f>IF(NB207&gt;0,NC207-$V207,0)</f>
        <v/>
      </c>
      <c r="NE207" s="68">
        <f>IF(NB207&gt;0,(NB207-NE$10)/NE$10,0)</f>
        <v/>
      </c>
      <c r="NF207" s="68" t="n"/>
      <c r="NG207" s="15">
        <f>IF(NB207&gt;0,(NB207-NB$10)/NB$10,0)</f>
        <v/>
      </c>
      <c r="NI207" s="13" t="n">
        <v>14.16</v>
      </c>
      <c r="NJ207" s="68">
        <f>IF(NI207&gt;0,((NI207-NI206)/NI206),0)</f>
        <v/>
      </c>
      <c r="NK207" s="68">
        <f>IF(NI207&gt;0,NJ207-$V207,0)</f>
        <v/>
      </c>
      <c r="NL207" s="68">
        <f>IF(NI207&gt;0,(NI207-NL$10)/NL$10,0)</f>
        <v/>
      </c>
      <c r="NM207" s="68" t="n"/>
      <c r="NN207" s="15">
        <f>IF(NI207&gt;0,(NI207-NI$10)/NI$10,0)</f>
        <v/>
      </c>
      <c r="NP207" s="13" t="n">
        <v>615.95</v>
      </c>
      <c r="NQ207" s="68">
        <f>IF(NP207&gt;0,((NP207-NP206)/NP206),0)</f>
        <v/>
      </c>
      <c r="NR207" s="68">
        <f>IF(NP207&gt;0,NQ207-$V207,0)</f>
        <v/>
      </c>
      <c r="NS207" s="68">
        <f>IF(NP207&gt;0,(NP207-NS$10)/NS$10,0)</f>
        <v/>
      </c>
      <c r="NT207" s="68" t="n"/>
      <c r="NU207" s="15">
        <f>IF(NP207&gt;0,(NP207-NP$10)/NP$10,0)</f>
        <v/>
      </c>
      <c r="NW207" s="13" t="n">
        <v>251.03</v>
      </c>
      <c r="NX207" s="68">
        <f>IF(NW207&gt;0,((NW207-NW206)/NW206),0)</f>
        <v/>
      </c>
      <c r="NY207" s="68">
        <f>IF(NW207&gt;0,NX207-$V207,0)</f>
        <v/>
      </c>
      <c r="NZ207" s="68">
        <f>IF(NW207&gt;0,(NW207-NZ$10)/NZ$10,0)</f>
        <v/>
      </c>
      <c r="OA207" s="68" t="n"/>
      <c r="OB207" s="15">
        <f>IF(NW207&gt;0,(NW207-NW$10)/NW$10,0)</f>
        <v/>
      </c>
      <c r="OD207" s="13" t="n">
        <v>5.12</v>
      </c>
      <c r="OE207" s="68">
        <f>IF(OD207&gt;0,((OD207-OD206)/OD206),0)</f>
        <v/>
      </c>
      <c r="OF207" s="68">
        <f>IF(OD207&gt;0,OE207-$V207,0)</f>
        <v/>
      </c>
      <c r="OG207" s="68">
        <f>IF(OD207&gt;0,(OD207-OG$10)/OG$10,0)</f>
        <v/>
      </c>
      <c r="OH207" s="68" t="n"/>
      <c r="OI207" s="15">
        <f>IF(OD207&gt;0,(OD207-OD$10)/OD$10,0)</f>
        <v/>
      </c>
      <c r="OK207" s="13" t="n">
        <v>436</v>
      </c>
      <c r="OL207" s="68">
        <f>IF(OK207&gt;0,((OK207-OK206)/OK206),0)</f>
        <v/>
      </c>
      <c r="OM207" s="68">
        <f>IF(OK207&gt;0,OL207-$V207,0)</f>
        <v/>
      </c>
      <c r="ON207" s="68">
        <f>IF(OK207&gt;0,(OK207-ON$10)/ON$10,0)</f>
        <v/>
      </c>
      <c r="OO207" s="68" t="n"/>
      <c r="OP207" s="15">
        <f>IF(OK207&gt;0,(OK207-OK$10)/OK$10,0)</f>
        <v/>
      </c>
      <c r="OR207" s="13" t="n">
        <v>9.609999999999999</v>
      </c>
      <c r="OS207" s="68">
        <f>IF(OR207&gt;0,((OR207-OR206)/OR206),0)</f>
        <v/>
      </c>
      <c r="OT207" s="68">
        <f>IF(OR207&gt;0,OS207-$V207,0)</f>
        <v/>
      </c>
      <c r="OU207" s="68">
        <f>IF(OR207&gt;0,(OR207-OU$10)/OU$10,0)</f>
        <v/>
      </c>
      <c r="OV207" s="68" t="n"/>
      <c r="OW207" s="15">
        <f>IF(OR207&gt;0,(OR207-OR$10)/OR$10,0)</f>
        <v/>
      </c>
      <c r="OY207" s="13" t="n">
        <v>157</v>
      </c>
      <c r="OZ207" s="68">
        <f>IF(OY207&gt;0,((OY207-OY206)/OY206),0)</f>
        <v/>
      </c>
      <c r="PA207" s="68">
        <f>IF(OY207&gt;0,OZ207-$V207,0)</f>
        <v/>
      </c>
      <c r="PB207" s="68">
        <f>IF(OY207&gt;0,(OY207-PB$10)/PB$10,0)</f>
        <v/>
      </c>
      <c r="PC207" s="68" t="n"/>
      <c r="PD207" s="15">
        <f>IF(OY207&gt;0,(OY207-OY$10)/OY$10,0)</f>
        <v/>
      </c>
      <c r="PE207" s="18" t="n"/>
      <c r="PF207" s="13" t="n">
        <v>289.72</v>
      </c>
      <c r="PG207" s="68">
        <f>IF(PF207&gt;0,((PF207-PF206)/PF206),0)</f>
        <v/>
      </c>
      <c r="PH207" s="68">
        <f>IF(PF207&gt;0,PG207-$V207,0)</f>
        <v/>
      </c>
      <c r="PI207" s="68">
        <f>IF(PF207&gt;0,(PF207-PI$10)/PI$10,0)</f>
        <v/>
      </c>
      <c r="PJ207" s="68" t="n"/>
      <c r="PK207" s="15">
        <f>IF(PF207&gt;0,(PF207-PF$10)/PF$10,0)</f>
        <v/>
      </c>
      <c r="PM207" s="13" t="n"/>
      <c r="PN207" s="68">
        <f>IF(PM207&gt;0,((PM207-PM206)/PM206),0)</f>
        <v/>
      </c>
      <c r="PO207" s="68">
        <f>PN207-$V207</f>
        <v/>
      </c>
      <c r="PP207" s="68">
        <f>IF(PM207&gt;0,(PM207-PP$10)/PP$10,0)</f>
        <v/>
      </c>
      <c r="PQ207" s="68" t="n"/>
      <c r="PR207" s="15">
        <f>IF(PM207&gt;0,(PM207-PM$10)/PM$10,0)</f>
        <v/>
      </c>
      <c r="PT207" s="13" t="n">
        <v>24.99</v>
      </c>
      <c r="PU207" s="68">
        <f>IF(PT207&gt;0,((PT207-PT206)/PT206),0)</f>
        <v/>
      </c>
      <c r="PV207" s="68">
        <f>IF(PT207&gt;0,PU207-$V207,0)</f>
        <v/>
      </c>
      <c r="PW207" s="68">
        <f>IF(PT207&gt;0,(PT207-PW$10)/PW$10,0)</f>
        <v/>
      </c>
      <c r="PX207" s="68" t="n"/>
      <c r="PY207" s="15">
        <f>IF(PT207&gt;0,(PT207-PT$10)/PT$10,0)</f>
        <v/>
      </c>
      <c r="QA207" s="13" t="n">
        <v>364.69</v>
      </c>
      <c r="QB207" s="68">
        <f>IF(QA207&gt;0,((QA207-QA206)/QA206),0)</f>
        <v/>
      </c>
      <c r="QC207" s="68">
        <f>IF(QA207&gt;0,QB207-$V207,0)</f>
        <v/>
      </c>
      <c r="QD207" s="68">
        <f>IF(QA207&gt;0,(QA207-QD$10)/QD$10,0)</f>
        <v/>
      </c>
      <c r="QE207" s="68" t="n"/>
      <c r="QF207" s="15">
        <f>IF(QA207&gt;0,(QA207-QA$10)/QA$10,0)</f>
        <v/>
      </c>
      <c r="QH207" s="13" t="n">
        <v>2.45</v>
      </c>
      <c r="QI207" s="68">
        <f>IF(QH207&gt;0,((QH207-QH206)/QH206),0)</f>
        <v/>
      </c>
      <c r="QJ207" s="68">
        <f>IF(QH207&gt;0,QI207-$V207,0)</f>
        <v/>
      </c>
      <c r="QK207" s="68">
        <f>IF(QH207&gt;0,(QH207-QK$10)/QK$10,0)</f>
        <v/>
      </c>
      <c r="QL207" s="68" t="n"/>
      <c r="QM207" s="15">
        <f>IF(QH207&gt;0,(QH207-QH$10)/QH$10,0)</f>
        <v/>
      </c>
      <c r="QO207" s="13" t="n">
        <v>33.68</v>
      </c>
      <c r="QP207" s="68">
        <f>IF(QO207&gt;0,((QO207-QO206)/QO206),0)</f>
        <v/>
      </c>
      <c r="QQ207" s="68">
        <f>IF(QO207&gt;0,QP207-$V207,0)</f>
        <v/>
      </c>
      <c r="QR207" s="68">
        <f>IF(QO207&gt;0,(QO207-QR$10)/QR$10,0)</f>
        <v/>
      </c>
      <c r="QS207" s="68" t="n"/>
      <c r="QT207" s="15">
        <f>IF(QO207&gt;0,(QO207-QO$10)/QO$10,0)</f>
        <v/>
      </c>
      <c r="QV207" s="13" t="n">
        <v>3</v>
      </c>
      <c r="QW207" s="68">
        <f>IF(QV207&gt;0,((QV207-QV206)/QV206),0)</f>
        <v/>
      </c>
      <c r="QX207" s="68">
        <f>IF(QV207&gt;0,QW207-$V207,0)</f>
        <v/>
      </c>
      <c r="QY207" s="68">
        <f>IF(QV207&gt;0,(QV207-QY$10)/QY$10,0)</f>
        <v/>
      </c>
      <c r="QZ207" s="68" t="n"/>
      <c r="RA207" s="15">
        <f>IF(QV207&gt;0,(QV207-QV$10)/QV$10,0)</f>
        <v/>
      </c>
      <c r="RC207" s="13" t="n">
        <v>58.21</v>
      </c>
      <c r="RD207" s="68">
        <f>IF(RC207&gt;0,((RC207-RC206)/RC206),0)</f>
        <v/>
      </c>
      <c r="RE207" s="68">
        <f>IF(RC207&gt;0,RD207-$V207,0)</f>
        <v/>
      </c>
      <c r="RF207" s="68">
        <f>IF(RC207&gt;0,(RC207-RF$10)/RF$10,0)</f>
        <v/>
      </c>
      <c r="RG207" s="68" t="n"/>
      <c r="RH207" s="15">
        <f>IF(RC207&gt;0,(RC207-RC$10)/RC$10,0)</f>
        <v/>
      </c>
      <c r="RJ207" s="13" t="n">
        <v>304.71</v>
      </c>
      <c r="RK207" s="68">
        <f>IF(RJ207&gt;0,((RJ207-RJ206)/RJ206),0)</f>
        <v/>
      </c>
      <c r="RL207" s="68">
        <f>RK207-$V207</f>
        <v/>
      </c>
      <c r="RM207" s="68">
        <f>IF(RJ207&gt;0,(RJ207-RM$10)/RM$10,0)</f>
        <v/>
      </c>
      <c r="RN207" s="68" t="n"/>
      <c r="RO207" s="15">
        <f>IF(RJ207&gt;0,(RJ207-RJ$10)/RJ$10,0)</f>
        <v/>
      </c>
      <c r="RQ207" s="13" t="n">
        <v>32.93</v>
      </c>
      <c r="RR207" s="68">
        <f>IF(RQ207&gt;0,((RQ207-RQ206)/RQ206),0)</f>
        <v/>
      </c>
      <c r="RS207" s="68">
        <f>RR207-$V207</f>
        <v/>
      </c>
      <c r="RT207" s="68">
        <f>IF(RQ207&gt;0,(RQ207-RT$10)/RT$10,0)</f>
        <v/>
      </c>
      <c r="RU207" s="68" t="n"/>
      <c r="RV207" s="15">
        <f>IF(RQ207&gt;0,(RQ207-RQ$10)/RQ$10,0)</f>
        <v/>
      </c>
      <c r="RX207" s="13" t="n">
        <v>179.62</v>
      </c>
      <c r="RY207" s="68">
        <f>IF(RX207&gt;0,((RX207-RX206)/RX206),0)</f>
        <v/>
      </c>
      <c r="RZ207" s="68">
        <f>RY207-$V207</f>
        <v/>
      </c>
      <c r="SA207" s="68">
        <f>IF(RX207&gt;0,(RX207-SA$10)/SA$10,0)</f>
        <v/>
      </c>
      <c r="SB207" s="68" t="n"/>
      <c r="SC207" s="15">
        <f>IF(RX207&gt;0,(RX207-RX$10)/RX$10,0)</f>
        <v/>
      </c>
      <c r="SE207" s="13" t="n">
        <v>56.34</v>
      </c>
      <c r="SF207" s="68">
        <f>IF(SE207&gt;0,((SE207-SE206)/SE206),0)</f>
        <v/>
      </c>
      <c r="SG207" s="68">
        <f>SF207-$V207</f>
        <v/>
      </c>
      <c r="SH207" s="68">
        <f>IF(SE207&gt;0,(SE207-SH$10)/SH$10,0)</f>
        <v/>
      </c>
      <c r="SI207" s="68" t="n"/>
      <c r="SJ207" s="15">
        <f>IF(SE207&gt;0,(SE207-SE$10)/SE$10,0)</f>
        <v/>
      </c>
      <c r="SL207" s="13" t="n">
        <v>5.01</v>
      </c>
      <c r="SM207" s="68">
        <f>IF(SL207&gt;0,((SL207-SL206)/SL206),0)</f>
        <v/>
      </c>
      <c r="SN207" s="68">
        <f>SM207-$V207</f>
        <v/>
      </c>
      <c r="SO207" s="68">
        <f>IF(SL207&gt;0,(SL207-SO$10)/SO$10,0)</f>
        <v/>
      </c>
      <c r="SP207" s="68" t="n"/>
      <c r="SQ207" s="15">
        <f>IF(SL207&gt;0,(SL207-SL$10)/SL$10,0)</f>
        <v/>
      </c>
      <c r="SS207" s="13" t="n">
        <v>44.78</v>
      </c>
      <c r="ST207" s="68">
        <f>IF(SS207&gt;0,((SS207-SS206)/SS206),0)</f>
        <v/>
      </c>
      <c r="SU207" s="68">
        <f>ST207-$V207</f>
        <v/>
      </c>
      <c r="SV207" s="68">
        <f>IF(SS207&gt;0,(SS207-SV$10)/SV$10,0)</f>
        <v/>
      </c>
      <c r="SW207" s="68" t="n"/>
      <c r="SX207" s="15">
        <f>IF(SS207&gt;0,(SS207-SS$10)/SS$10,0)</f>
        <v/>
      </c>
      <c r="SZ207" s="13" t="n">
        <v>89.84999999999999</v>
      </c>
      <c r="TA207" s="68">
        <f>IF(SZ207&gt;0,((SZ207-SZ206)/SZ206),0)</f>
        <v/>
      </c>
      <c r="TB207" s="68">
        <f>TA207-$V207</f>
        <v/>
      </c>
      <c r="TC207" s="68">
        <f>IF(SZ207&gt;0,(SZ207-TC$10)/TC$10,0)</f>
        <v/>
      </c>
      <c r="TD207" s="68" t="n"/>
      <c r="TE207" s="15">
        <f>IF(SZ207&gt;0,(SZ207-SZ$10)/SZ$10,0)</f>
        <v/>
      </c>
      <c r="TG207" s="587" t="n">
        <v>0.5066000000000001</v>
      </c>
      <c r="TH207" s="68">
        <f>IF(TG207&gt;0,((TG207-TG206)/TG206),0)</f>
        <v/>
      </c>
      <c r="TI207" s="68">
        <f>TH207-$V207</f>
        <v/>
      </c>
      <c r="TJ207" s="68">
        <f>IF(TG207&gt;0,(TG207-TJ$10)/TJ$10,0)</f>
        <v/>
      </c>
      <c r="TK207" s="68" t="n"/>
      <c r="TL207" s="15">
        <f>IF(TG207&gt;0,(TG207-TG$10)/TG$10,0)</f>
        <v/>
      </c>
      <c r="TN207" s="13" t="n">
        <v>93.23999999999999</v>
      </c>
      <c r="TO207" s="68">
        <f>IF(TN207&gt;0,((TN207-TN206)/TN206),0)</f>
        <v/>
      </c>
      <c r="TP207" s="68">
        <f>TO207-$V207</f>
        <v/>
      </c>
      <c r="TQ207" s="68">
        <f>IF(TN207&gt;0,(TN207-TQ$10)/TQ$10,0)</f>
        <v/>
      </c>
      <c r="TR207" s="68" t="n"/>
      <c r="TS207" s="15">
        <f>IF(TN207&gt;0,(TN207-TN$10)/TN$10,0)</f>
        <v/>
      </c>
      <c r="TU207" s="587" t="n">
        <v>4.92</v>
      </c>
      <c r="TV207" s="68">
        <f>IF(TU207&gt;0,((TU207-TU206)/TU206),0)</f>
        <v/>
      </c>
      <c r="TW207" s="68">
        <f>TV207-$V207</f>
        <v/>
      </c>
      <c r="TX207" s="68">
        <f>IF(TU207&gt;0,(TU207-TX$10)/TX$10,0)</f>
        <v/>
      </c>
      <c r="TY207" s="68" t="n"/>
      <c r="TZ207" s="15">
        <f>IF(TU207&gt;0,(TU207-TU$10)/TU$10,0)</f>
        <v/>
      </c>
      <c r="UB207" s="587" t="n"/>
      <c r="UC207" s="68">
        <f>IF(UB207&gt;0,((UB207-UB206)/UB206),0)</f>
        <v/>
      </c>
      <c r="UD207" s="68">
        <f>UC207-$V207</f>
        <v/>
      </c>
      <c r="UE207" s="68">
        <f>IF(UB207&gt;0,(UB207-UE$10)/UE$10,0)</f>
        <v/>
      </c>
      <c r="UF207" s="68" t="n"/>
      <c r="UG207" s="15">
        <f>IF(UB207&gt;0,(UB207-UB$10)/UB$10,0)</f>
        <v/>
      </c>
      <c r="UI207" s="587" t="n"/>
      <c r="UJ207" s="68">
        <f>IF(UI207&gt;0,((UI207-UI206)/UI206),0)</f>
        <v/>
      </c>
      <c r="UK207" s="68">
        <f>UJ207-$V207</f>
        <v/>
      </c>
      <c r="UL207" s="68">
        <f>IF(UI207&gt;0,(UI207-UL$10)/UL$10,0)</f>
        <v/>
      </c>
      <c r="UM207" s="68" t="n"/>
      <c r="UN207" s="15">
        <f>IF(UI207&gt;0,(UI207-UI$10)/UI$10,0)</f>
        <v/>
      </c>
      <c r="UP207" s="587" t="n"/>
      <c r="UQ207" s="68">
        <f>IF(UP207&gt;0,((UP207-UP206)/UP206),0)</f>
        <v/>
      </c>
      <c r="UR207" s="68">
        <f>UQ207-$V207</f>
        <v/>
      </c>
      <c r="US207" s="68">
        <f>IF(UP207&gt;0,(UP207-US$10)/US$10,0)</f>
        <v/>
      </c>
      <c r="UT207" s="68" t="n"/>
      <c r="UU207" s="15">
        <f>IF(UP207&gt;0,(UP207-UP$10)/UP$10,0)</f>
        <v/>
      </c>
      <c r="UW207" s="587" t="n"/>
      <c r="UX207" s="68">
        <f>IF(UW207&gt;0,((UW207-UW206)/UW206),0)</f>
        <v/>
      </c>
      <c r="UY207" s="68">
        <f>UX207-$V207</f>
        <v/>
      </c>
      <c r="UZ207" s="68">
        <f>IF(UW207&gt;0,(UW207-UZ$10)/UZ$10,0)</f>
        <v/>
      </c>
      <c r="VA207" s="68" t="n"/>
      <c r="VB207" s="15">
        <f>IF(UW207&gt;0,(UW207-UW$10)/UW$10,0)</f>
        <v/>
      </c>
      <c r="VD207" s="587" t="n"/>
      <c r="VE207" s="68">
        <f>IF(VD207&gt;0,((VD207-VD206)/VD206),0)</f>
        <v/>
      </c>
      <c r="VF207" s="68">
        <f>VE207-$V207</f>
        <v/>
      </c>
      <c r="VG207" s="68">
        <f>IF(VD207&gt;0,(VD207-VG$10)/VG$10,0)</f>
        <v/>
      </c>
      <c r="VH207" s="68" t="n"/>
      <c r="VI207" s="15">
        <f>IF(VD207&gt;0,(VD207-VD$10)/VD$10,0)</f>
        <v/>
      </c>
      <c r="VM207" s="21">
        <f>IF($C207&gt;0,(($IK$5*IG207)+($GT$5*GP207)+($JM$5*JI207)+($JF$5*JB207)+($IY$5*IU207)+($IR$5*IN207)+($ID$5*HZ207)+($HW$5*HS207)+($HP$5*HL207)+($HI$5*HE207)+($GF$5*GB207)+($FY$5*FU207)+($FR$5*FN207)+($FK$5*FG207)+($FD$5*EZ207)+($EW$5*ES207)+($EP$5*EL207)+($EI$5*EE207)+($EB$5*DX207)+($DU$5*DQ207)+($DN$5*DJ207)+($DG$5*DC207)+($CZ$5*CV207)+($CS$5*CO207)+($CL$5*CH207)+($CE$5*CA207)+($BX$5*BT207)+($BQ$5*BM207)+($BJ$5*BF207)+($BC$5*AY207)+($AV$5*AR207)+($AO$5*AK207)+($AH$5*AD207)+($JT$5*JP207)+($KA$5*JW207)+($KO$5*KK207)+($PR$5*PN207)+($GM$5*GI207)+($HA$5*GW207)+($KV$5*KR207)+($KH$5*KD207)+($LC$5*KY207)+($MS$5*MO207)+($ML$5*MH207)+($ME$5*MA207)+($LX$5*LT207)+($LQ$5*LM207)+($LJ$5*LF207)+(MV207*$MZ$5)+(NC207*$NG$5)+(NJ207*$NN$5)+($OI$5*OE207)+($NU$5*NQ207)+($OB$5*NX207)+($PK$5*PG207)+($OP$5*OL207)+($OW$5*OS207)+($PD$5*OZ207)+(PU207*$PY$5)+(QB207*$QF$5)+(QI207*$QM$5)+(QP207*$QT$5)+(QW207*$RA$5)+(RD207*$RH$5)+(RK207*$RO$5)+(RR207*$RV$5)+(RY207*$SC$5)+(SF207*$SJ$5)+(SM207*$SQ$5)+(ST207*$SX$5)+(TA207*$TE$5))+(TH207*$TL$5)+(TO207*$TS$5))/$VM$5</f>
        <v/>
      </c>
      <c r="VN207" s="40" t="n"/>
      <c r="VO207" s="21">
        <f>IF($C207&gt;0,(($IK$5*II207)+($GT$5*GR207)+($JM$5*JK207)+($JF$5*JD207)+($IY$5*IW207)+($IR$5*IP207)+($ID$5*IB207)+($HW$5*HU207)+($HP$5*HN207)+($HI$5*HG207)+($GF$5*GD207)+($FY$5*FW207)+($FR$5*FP207)+($FK$5*FI207)+($FD$5*FB207)+($EW$5*EU207)+($EP$5*EN207)+($EI$5*EG207)+($EB$5*DZ207)+($DU$5*DS207)+($DN$5*DL207)+($DG$5*DE207)+($CZ$5*CX207)+($CS$5*CQ207)+($CL$5*CJ207)+($CE$5*CC207)+($BX$5*BV207)+($BQ$5*BO207)+($BJ$5*BH207)+($BC$5*BA207)+($AV$5*AT207)+($AO$5*AM207)+($AH$5*AF207)+($KO$5*KM207)+($KH$5*KF207)+($KA$5*JY207)+($JT$5*JR207)+($PR$5*PP207)+($GM$5*GK207)+($HA$5*GY207)+($KV$5*KT207)+($LC$5*LA207)+($MS$5*MQ207)+($ML$5*MJ207)+($ME$5*MC207)+($LX$5*LV207)+($LQ$5*LO207)+($LJ$5*LH207)+(MX207*$MZ$5)+(NE207*$NG$5)+(NL207*$NN$5)+($OI$5*OG207)+($NU$5*NS207)+($OB$5*NZ207)+($PD$5*PB207)+($OW$5*OU207)+($OP$5*ON207)+($PK$5*PI207)+($PY$5*PW207)+($QF$5*QD207)+($QM$5*QK207)+($QT$5*QR207)+($RA$5*QY207)+($RH$5*RF207)+($RO$5*RM207)+(RT207*$RV$5)+(SA207*$SC$5)+(SH207*$SJ$5)+(SO207*$SQ$5)+(SV207*$SX$5)+(TC207*$TE$5)+(TJ207*$TL$5)+(TQ207*$TS$5))/$VM$5,0)</f>
        <v/>
      </c>
      <c r="VP207" s="14" t="n"/>
      <c r="VQ207" s="21">
        <f>IF($C207&gt;0,(($IK$5*IK207)+($GT$5*GT207)+($JM$5*JM207)+($JF$5*JF207)+($IY$5*IY207)+($IR$5*IR207)+($ID$5*ID207)+($HW$5*HW207)+($HP$5*HP207)+($HI$5*HI207)+($GF$5*GF207)+($FY$5*FY207)+($FR$5*FR207)+($FK$5*FK207)+($FD$5*FD207)+($EW$5*EW207)+($EP$5*EP207)+($EI$5*EI207)+($EB$5*EB207)+($DU$5*DU207)+($DN$5*DN207)+($DG$5*DG207)+($CZ$5*CZ207)+($CS$5*CS207)+($CL$5*CL207)+($CE$5*CE207)+($BX$5*BX207)+($BQ$5*BQ207)+($BJ$5*BJ207)+($BC$5*BC207)+($AV$5*AV207)+($AO$5*AO207)+($AH$5*AH207)+($KO$5*KO207)+($PR$5*PR207)+($GM$5*GM207)+($HA$5*HA207)+($KH$5*KH207)+($KA$5*KA207)+($JT$5*JT207)+($KV$5*KV207)+($LC$5*LC207)+($MS$5*MS207)+($ML$5*ML207)+($ME$5*ME207)+($LX$5*LX207)+($LQ$5*LQ207)+($LJ$5*LJ207)+($OI$5*OI207)+($NU$5*NU207)+($NN$5*NN207)+($NG$5*NG207)+($MZ$5*MZ207)+(OB207*$OB$5)+($PD$5*PD207)+($OW$5*OW207)+($OP$5*OP207)+($PK$5*PK207)+(PY207*$PY$5)+(QF207*$QF$5)+(QM207*$QM$5)+(QT207*$QT$5)+(RA207*$RA$5)+(RH207*$RH$5)+(RO207*$RO$5)+(RV207*$RV$5)+(SC207*$SC$5)+(SJ207*$SJ$5)+(SQ207*$SQ$5)+(SX207*$SX$5)+(TE207*$TE$5)+(TL207*$TL$5)+(TS207*$TS$5))/$VM$5,0)</f>
        <v/>
      </c>
    </row>
    <row r="208" ht="16" customHeight="1" s="545">
      <c r="A208" s="127" t="n">
        <v>45946</v>
      </c>
      <c r="B208" s="4">
        <f>A208</f>
        <v/>
      </c>
      <c r="C208" s="13" t="n">
        <v>45952.24</v>
      </c>
      <c r="D208" s="138">
        <f>IF(C208&gt;0,C208-C207,0)</f>
        <v/>
      </c>
      <c r="E208" s="68">
        <f>IF(C208&gt;0,D208/C207,0)</f>
        <v/>
      </c>
      <c r="F208" s="15">
        <f>IF(C208&gt;0,(C208-C$10)/C$10,0)</f>
        <v/>
      </c>
      <c r="G208" s="13" t="n">
        <v>6629.07</v>
      </c>
      <c r="H208" s="138">
        <f>IF(G208&gt;0,G208-G207,0)</f>
        <v/>
      </c>
      <c r="I208" s="68">
        <f>IF(G208&gt;0,H208/G207,0)</f>
        <v/>
      </c>
      <c r="J208" s="15">
        <f>IF(G208&gt;0,(G208-G$10)/G$10,0)</f>
        <v/>
      </c>
      <c r="K208" s="13" t="n">
        <v>22562.54</v>
      </c>
      <c r="L208" s="138">
        <f>IF(K208&gt;0,K208-K207,0)</f>
        <v/>
      </c>
      <c r="M208" s="68">
        <f>IF(K208&gt;0,L208/K207,0)</f>
        <v/>
      </c>
      <c r="N208" s="15">
        <f>IF(K208&gt;0,(K208-K$10)/K$10,0)</f>
        <v/>
      </c>
      <c r="O208" s="13" t="n">
        <v>2467.01</v>
      </c>
      <c r="P208" s="138">
        <f>IF(O208&gt;0,O208-O207,0)</f>
        <v/>
      </c>
      <c r="Q208" s="68">
        <f>IF(O208&gt;0,P208/O207,0)</f>
        <v/>
      </c>
      <c r="R208" s="15">
        <f>IF(O208&gt;0,(O208-O$10)/O$10,0)</f>
        <v/>
      </c>
      <c r="S208" s="18">
        <f>IF(O208&gt;0,(((O208*0.7)*Q208)+((K208*0.9)*M208)+((G208*0.65)*I208)+((C208*0.6)*E208))/(O208+K208+G208+C208),0)</f>
        <v/>
      </c>
      <c r="T208" s="121">
        <f>IF(O208&gt;0,(S208*200)+T207,0)</f>
        <v/>
      </c>
      <c r="U208" s="121">
        <f>T208</f>
        <v/>
      </c>
      <c r="V208" s="134">
        <f>IF(T208&gt;0,(T208-T207)/T207,0)</f>
        <v/>
      </c>
      <c r="W208" s="21">
        <f>IF(T208&gt;0,(T208-T$11)/T$11,0)</f>
        <v/>
      </c>
      <c r="X208" s="18">
        <f>IF(T208&gt;0,((Q208+M208+I208+E208)/4),0)</f>
        <v/>
      </c>
      <c r="Y208" s="353" t="n">
        <v>30140.06</v>
      </c>
      <c r="Z208" s="15" t="n">
        <v>2e-06</v>
      </c>
      <c r="AA208" s="21">
        <f>Z208-$V208</f>
        <v/>
      </c>
      <c r="AC208" s="13" t="n">
        <v>255.41</v>
      </c>
      <c r="AD208" s="68">
        <f>IF(AC208&gt;0,((AC208-AC207)/AC207),0)</f>
        <v/>
      </c>
      <c r="AE208" s="68">
        <f>IF(AC208&gt;0,AD208-$V208,0)</f>
        <v/>
      </c>
      <c r="AF208" s="68">
        <f>IF(AC208&gt;0,(AC208-AF$10)/AF$10,0)</f>
        <v/>
      </c>
      <c r="AG208" s="68" t="n"/>
      <c r="AH208" s="15">
        <f>IF(AC208&gt;0,(AC208-AC$10)/AC$10,0)</f>
        <v/>
      </c>
      <c r="AJ208" s="13" t="n">
        <v>24.49</v>
      </c>
      <c r="AK208" s="68">
        <f>IF(AJ208&gt;0,((AJ208-AJ207)/AJ207),0)</f>
        <v/>
      </c>
      <c r="AL208" s="68">
        <f>IF(AJ208&gt;0,AK208-$V208,0)</f>
        <v/>
      </c>
      <c r="AM208" s="68">
        <f>IF(AJ208&gt;0,(AJ208-AM$10)/AM$10,0)</f>
        <v/>
      </c>
      <c r="AN208" s="68" t="n"/>
      <c r="AO208" s="15">
        <f>IF(AJ208&gt;0,(AJ208-AJ$10)/AJ$10,0)</f>
        <v/>
      </c>
      <c r="AQ208" s="13" t="n">
        <v>23.87</v>
      </c>
      <c r="AR208" s="68">
        <f>IF(AQ208&gt;0,((AQ208-AQ207)/AQ207),0)</f>
        <v/>
      </c>
      <c r="AS208" s="68">
        <f>IF(AQ208&gt;0,AR208-$V208,0)</f>
        <v/>
      </c>
      <c r="AT208" s="68">
        <f>IF(AQ208&gt;0,(AQ208-AT$10)/AT$10,0)</f>
        <v/>
      </c>
      <c r="AU208" s="68" t="n"/>
      <c r="AV208" s="15">
        <f>IF(AQ208&gt;0,(AQ208-AQ$10)/AQ$10,0)</f>
        <v/>
      </c>
      <c r="AX208" s="13" t="n">
        <v>230.34</v>
      </c>
      <c r="AY208" s="68">
        <f>IF(AX208&gt;0,((AX208-AX207)/AX207),0)</f>
        <v/>
      </c>
      <c r="AZ208" s="68">
        <f>IF(AX208&gt;0,AY208-$V208,0)</f>
        <v/>
      </c>
      <c r="BA208" s="68">
        <f>IF(AX208&gt;0,(AX208-BA$10)/BA$10,0)</f>
        <v/>
      </c>
      <c r="BB208" s="68" t="n"/>
      <c r="BC208" s="15">
        <f>IF(AX208&gt;0,(AX208-AX$10)/AX$10,0)</f>
        <v/>
      </c>
      <c r="BE208" s="13" t="n">
        <v>82.73</v>
      </c>
      <c r="BF208" s="68">
        <f>IF(BE208&gt;0,((BE208-BE207)/BE207),0)</f>
        <v/>
      </c>
      <c r="BG208" s="68">
        <f>IF(BE208&gt;0,BF208-$V208,0)</f>
        <v/>
      </c>
      <c r="BH208" s="68" t="n"/>
      <c r="BI208" s="68" t="n"/>
      <c r="BJ208" s="15">
        <f>IF(BE208&gt;0,(BE208-BE$10)/BE$10,0)</f>
        <v/>
      </c>
      <c r="BL208" s="13" t="n">
        <v>76.56</v>
      </c>
      <c r="BM208" s="68">
        <f>IF(BL208&gt;0,((BL208-BL207)/BL207),0)</f>
        <v/>
      </c>
      <c r="BN208" s="68">
        <f>IF(BL208&gt;0,BM208-$V208,0)</f>
        <v/>
      </c>
      <c r="BO208" s="68">
        <f>IF(BL208&gt;0,(BL208-BO$10)/BO$10,0)</f>
        <v/>
      </c>
      <c r="BP208" s="68" t="n"/>
      <c r="BQ208" s="15">
        <f>IF(BL208&gt;0,(BL208-BL$10)/BL$10,0)</f>
        <v/>
      </c>
      <c r="BS208" s="13" t="n">
        <v>45.62</v>
      </c>
      <c r="BT208" s="68">
        <f>IF(BS208&gt;0,((BS208-BS207)/BS207),0)</f>
        <v/>
      </c>
      <c r="BU208" s="68">
        <f>IF(BS208&gt;0,BT208-$V208,0)</f>
        <v/>
      </c>
      <c r="BV208" s="68">
        <f>IF(BS208&gt;0,(BS208-BV$10)/BV$10,0)</f>
        <v/>
      </c>
      <c r="BW208" s="68" t="n"/>
      <c r="BX208" s="15">
        <f>IF(BS208&gt;0,(BS208-BS$10)/BS$10,0)</f>
        <v/>
      </c>
      <c r="BZ208" s="13" t="n"/>
      <c r="CA208" s="68">
        <f>IF(BZ208&gt;0,((BZ208-BZ207)/BZ207),0)</f>
        <v/>
      </c>
      <c r="CB208" s="68">
        <f>IF(BZ208&gt;0,CA208-$V208,0)</f>
        <v/>
      </c>
      <c r="CC208" s="68">
        <f>IF(BZ208&gt;0,(BZ208-CC$10)/CC$10,0)</f>
        <v/>
      </c>
      <c r="CD208" s="68" t="n"/>
      <c r="CE208" s="15">
        <f>IF(BZ208&gt;0,(BZ208-BZ$10)/BZ$10,0)</f>
        <v/>
      </c>
      <c r="CG208" s="13" t="n">
        <v>30.7</v>
      </c>
      <c r="CH208" s="68">
        <f>IF(CG208&gt;0,((CG208-CG207)/CG207),0)</f>
        <v/>
      </c>
      <c r="CI208" s="68">
        <f>IF(CG208&gt;0,CH208-$V208,0)</f>
        <v/>
      </c>
      <c r="CJ208" s="68">
        <f>IF(CG208&gt;0,(CG208-CJ$10)/CJ$10,0)</f>
        <v/>
      </c>
      <c r="CK208" s="68" t="n"/>
      <c r="CL208" s="15">
        <f>IF(CG208&gt;0,(CG208-CG$10)/CG$10,0)</f>
        <v/>
      </c>
      <c r="CN208" s="13" t="n">
        <v>35.09</v>
      </c>
      <c r="CO208" s="68">
        <f>IF(CN208&gt;0,((CN208-CN207)/CN207),0)</f>
        <v/>
      </c>
      <c r="CP208" s="68">
        <f>IF(CN208&gt;0,CO208-$V208,0)</f>
        <v/>
      </c>
      <c r="CQ208" s="68">
        <f>IF(CN208&gt;0,(CN208-CQ$10)/CQ$10,0)</f>
        <v/>
      </c>
      <c r="CR208" s="68" t="n"/>
      <c r="CS208" s="15">
        <f>IF(CN208&gt;0,(CN208-CN$10)/CN$10,0)</f>
        <v/>
      </c>
      <c r="CU208" s="13" t="n">
        <v>40.2</v>
      </c>
      <c r="CV208" s="68">
        <f>IF(CU208&gt;0,((CU208-CU207)/CU207),0)</f>
        <v/>
      </c>
      <c r="CW208" s="68">
        <f>IF(CU208&gt;0,CV208-$V208,0)</f>
        <v/>
      </c>
      <c r="CX208" s="68">
        <f>IF(CU208&gt;0,(CU208-CX$10)/CX$10,0)</f>
        <v/>
      </c>
      <c r="CY208" s="68" t="n"/>
      <c r="CZ208" s="15">
        <f>IF(CU208&gt;0,(CU208-CU$10)/CU$10,0)</f>
        <v/>
      </c>
      <c r="DB208" s="13" t="n">
        <v>19.9</v>
      </c>
      <c r="DC208" s="68">
        <f>IF(DB208&gt;0,((DB208-DB207)/DB207),0)</f>
        <v/>
      </c>
      <c r="DD208" s="68">
        <f>IF(DB208&gt;0,DC208-$V208,0)</f>
        <v/>
      </c>
      <c r="DE208" s="68">
        <f>IF(DB208&gt;0,(DB208-DE$10)/DE$10,0)</f>
        <v/>
      </c>
      <c r="DF208" s="68" t="n"/>
      <c r="DG208" s="15">
        <f>IF(DB208&gt;0,(DB208-DB$10)/DB$10,0)</f>
        <v/>
      </c>
      <c r="DI208" s="13" t="n">
        <v>51.97</v>
      </c>
      <c r="DJ208" s="68">
        <f>IF(DI208&gt;0,((DI208-DI207)/DI207),0)</f>
        <v/>
      </c>
      <c r="DK208" s="68">
        <f>IF(DI208&gt;0,DJ208-$V208,0)</f>
        <v/>
      </c>
      <c r="DL208" s="68">
        <f>IF(DI208&gt;0,(DI208-DL$10)/DL$10,0)</f>
        <v/>
      </c>
      <c r="DM208" s="68" t="n"/>
      <c r="DN208" s="15">
        <f>IF(DI208&gt;0,(DI208-DI$10)/DI$10,0)</f>
        <v/>
      </c>
      <c r="DP208" s="13" t="n">
        <v>48.8</v>
      </c>
      <c r="DQ208" s="68">
        <f>IF(DP208&gt;0,((DP208-DP207)/DP207),0)</f>
        <v/>
      </c>
      <c r="DR208" s="68">
        <f>IF(DP208&gt;0,DQ208-$V208,0)</f>
        <v/>
      </c>
      <c r="DS208" s="68" t="n"/>
      <c r="DT208" s="68" t="n"/>
      <c r="DU208" s="15">
        <f>IF(DP208&gt;0,(DP208-DP$10)/DP$10,0)</f>
        <v/>
      </c>
      <c r="DV208" s="18" t="n"/>
      <c r="DW208" s="13" t="n">
        <v>43.7</v>
      </c>
      <c r="DX208" s="68">
        <f>IF(DW208&gt;0,((DW208-DW207)/DW207),0)</f>
        <v/>
      </c>
      <c r="DY208" s="68">
        <f>IF(DW208&gt;0,DX208-$V208,0)</f>
        <v/>
      </c>
      <c r="DZ208" s="68">
        <f>IF(DW208&gt;0,(DW208-DZ$10)/DZ$10,0)</f>
        <v/>
      </c>
      <c r="EA208" s="68" t="n"/>
      <c r="EB208" s="15">
        <f>IF(DW208&gt;0,(DW208-DW$10)/DW$10,0)</f>
        <v/>
      </c>
      <c r="ED208" s="13" t="n">
        <v>43.63</v>
      </c>
      <c r="EE208" s="68">
        <f>IF(ED208&gt;0,((ED208-ED207)/ED207),0)</f>
        <v/>
      </c>
      <c r="EF208" s="68">
        <f>IF(ED208&gt;0,EE208-$V208,0)</f>
        <v/>
      </c>
      <c r="EG208" s="68">
        <f>IF(ED208&gt;0,(ED208-EG$10)/EG$10,0)</f>
        <v/>
      </c>
      <c r="EH208" s="68" t="n"/>
      <c r="EI208" s="15">
        <f>IF(ED208&gt;0,(ED208-ED$10)/ED$10,0)</f>
        <v/>
      </c>
      <c r="EK208" s="13" t="n">
        <v>141.78</v>
      </c>
      <c r="EL208" s="68">
        <f>IF(EK208&gt;0,((EK208-EK207)/EK207),0)</f>
        <v/>
      </c>
      <c r="EM208" s="68">
        <f>IF(EK208&gt;0,EL208-$V208,0)</f>
        <v/>
      </c>
      <c r="EN208" s="68">
        <f>IF(EK208&gt;0,(EK208-EN$10)/EN$10,0)</f>
        <v/>
      </c>
      <c r="EO208" s="68" t="n"/>
      <c r="EP208" s="15">
        <f>IF(EK208&gt;0,(EK208-EK$10)/EK$10,0)</f>
        <v/>
      </c>
      <c r="ER208" s="13" t="n">
        <v>39.39</v>
      </c>
      <c r="ES208" s="68">
        <f>IF(ER208&gt;0,((ER208-ER207)/ER207),0)</f>
        <v/>
      </c>
      <c r="ET208" s="68">
        <f>IF(ER208&gt;0,ES208-$V208,0)</f>
        <v/>
      </c>
      <c r="EU208" s="68">
        <f>IF(ER208&gt;0,(ER208-EU$10)/EU$10,0)</f>
        <v/>
      </c>
      <c r="EV208" s="68" t="n"/>
      <c r="EW208" s="15">
        <f>IF(ER208&gt;0,(ER208-ER$10)/ER$10,0)</f>
        <v/>
      </c>
      <c r="EY208" s="13" t="n">
        <v>58.1</v>
      </c>
      <c r="EZ208" s="68">
        <f>IF(EY208&gt;0,((EY208-EY207)/EY207),0)</f>
        <v/>
      </c>
      <c r="FA208" s="68">
        <f>IF(EY208&gt;0,EZ208-$V208,0)</f>
        <v/>
      </c>
      <c r="FB208" s="68" t="n"/>
      <c r="FC208" s="68" t="n"/>
      <c r="FD208" s="15">
        <f>IF(EY208&gt;0,(EY208-EY$10)/EY$10,0)</f>
        <v/>
      </c>
      <c r="FF208" s="13" t="n">
        <v>59.28</v>
      </c>
      <c r="FG208" s="68">
        <f>IF(FF208&gt;0,((FF208-FF207)/FF207),0)</f>
        <v/>
      </c>
      <c r="FH208" s="68">
        <f>IF(FF208&gt;0,FG208-$V208,0)</f>
        <v/>
      </c>
      <c r="FI208" s="68">
        <f>IF(FF208&gt;0,(FF208-FI$10)/FI$10,0)</f>
        <v/>
      </c>
      <c r="FJ208" s="68" t="n"/>
      <c r="FK208" s="15">
        <f>IF(FF208&gt;0,(FF208-FF$10)/FF$10,0)</f>
        <v/>
      </c>
      <c r="FM208" s="13" t="n">
        <v>185.87</v>
      </c>
      <c r="FN208" s="68">
        <f>IF(FM208&gt;0,((FM208-FM207)/FM207),0)</f>
        <v/>
      </c>
      <c r="FO208" s="68">
        <f>IF(FM208&gt;0,FN208-$V208,0)</f>
        <v/>
      </c>
      <c r="FP208" s="68">
        <f>IF(FM208&gt;0,(FM208-FP$10)/FP$10,0)</f>
        <v/>
      </c>
      <c r="FQ208" s="68" t="n"/>
      <c r="FR208" s="15">
        <f>IF(FM208&gt;0,(FM208-FM$10)/FM$10,0)</f>
        <v/>
      </c>
      <c r="FT208" s="13" t="n">
        <v>88.54000000000001</v>
      </c>
      <c r="FU208" s="68">
        <f>IF(FT208&gt;0,((FT208-FT207)/FT207),0)</f>
        <v/>
      </c>
      <c r="FV208" s="68">
        <f>IF(FT208&gt;0,FU208-$V208,0)</f>
        <v/>
      </c>
      <c r="FW208" s="68">
        <f>IF(FT208&gt;0,(FT208-FW$10)/FW$10,0)</f>
        <v/>
      </c>
      <c r="FX208" s="68" t="n"/>
      <c r="FY208" s="15">
        <f>IF(FT208&gt;0,(FT208-FT$10)/FT$10,0)</f>
        <v/>
      </c>
      <c r="GA208" s="13" t="n">
        <v>18.23</v>
      </c>
      <c r="GB208" s="68">
        <f>IF(GA208&gt;0,((GA208-GA207)/GA207),0)</f>
        <v/>
      </c>
      <c r="GC208" s="68">
        <f>IF(GA208&gt;0,GB208-$V208,0)</f>
        <v/>
      </c>
      <c r="GD208" s="68" t="n"/>
      <c r="GE208" s="68" t="n"/>
      <c r="GF208" s="15">
        <f>IF(GA208&gt;0,(GA208-GA$10)/GA$10,0)</f>
        <v/>
      </c>
      <c r="GG208" s="18" t="n"/>
      <c r="GH208" s="13" t="n">
        <v>23.51</v>
      </c>
      <c r="GI208" s="68">
        <f>IF(GH208&gt;0,((GH208-GH207)/GH207),0)</f>
        <v/>
      </c>
      <c r="GJ208" s="68">
        <f>IF(GH208&gt;0,GI208-$V208,0)</f>
        <v/>
      </c>
      <c r="GK208" s="68">
        <f>IF(GH208&gt;0,(GH208-GK$10)/GK$10,0)</f>
        <v/>
      </c>
      <c r="GL208" s="68" t="n"/>
      <c r="GM208" s="15">
        <f>IF(GH208&gt;0,(GH208-GH$10)/GH$10,0)</f>
        <v/>
      </c>
      <c r="GO208" s="13" t="n">
        <v>28.68</v>
      </c>
      <c r="GP208" s="68">
        <f>IF(GO208&gt;0,((GO208-GO207)/GO207),0)</f>
        <v/>
      </c>
      <c r="GQ208" s="68">
        <f>IF(GO208&gt;0,GP208-$V208,0)</f>
        <v/>
      </c>
      <c r="GR208" s="68" t="n"/>
      <c r="GS208" s="68" t="n"/>
      <c r="GT208" s="15">
        <f>IF(GO208&gt;0,(GO208-GO$10)/GO$10,0)</f>
        <v/>
      </c>
      <c r="GV208" s="13" t="n">
        <v>17.68</v>
      </c>
      <c r="GW208" s="68">
        <f>IF(GV208&gt;0,((GV208-GV207)/GV207),0)</f>
        <v/>
      </c>
      <c r="GX208" s="68">
        <f>IF(GV208&gt;0,GW208-$V208,0)</f>
        <v/>
      </c>
      <c r="GY208" s="68">
        <f>IF(GV208&gt;0,(GV208-GY$10)/GY$10,0)</f>
        <v/>
      </c>
      <c r="GZ208" s="68" t="n"/>
      <c r="HA208" s="15">
        <f>IF(GV208&gt;0,(GV208-GV$10)/GV$10,0)</f>
        <v/>
      </c>
      <c r="HD208" s="13" t="n">
        <v>428.75</v>
      </c>
      <c r="HE208" s="68">
        <f>IF(HD208&gt;0,((HD208-HD207)/HD207),0)</f>
        <v/>
      </c>
      <c r="HF208" s="68">
        <f>IF(HD208&gt;0,HE208-$V208,0)</f>
        <v/>
      </c>
      <c r="HG208" s="68">
        <f>IF(HD208&gt;0,(HD208-HG$10)/HG$10,0)</f>
        <v/>
      </c>
      <c r="HH208" s="68" t="n"/>
      <c r="HI208" s="15">
        <f>IF(HD208&gt;0,(HD208-HD$10)/HD$10,0)</f>
        <v/>
      </c>
      <c r="HK208" s="13" t="n">
        <v>88.62</v>
      </c>
      <c r="HL208" s="68">
        <f>IF(HK208&gt;0,((HK208-HK207)/HK207),0)</f>
        <v/>
      </c>
      <c r="HM208" s="68">
        <f>IF(HK208&gt;0,HL208-$V208,0)</f>
        <v/>
      </c>
      <c r="HN208" s="68">
        <f>IF(HK208&gt;0,(HK208-HN$10)/HN$10,0)</f>
        <v/>
      </c>
      <c r="HO208" s="68" t="n"/>
      <c r="HP208" s="15">
        <f>IF(HK208&gt;0,(HK208-HK$10)/HK$10,0)</f>
        <v/>
      </c>
      <c r="HR208" s="13" t="n">
        <v>110.64</v>
      </c>
      <c r="HS208" s="68">
        <f>IF(HR208&gt;0,((HR208-HR207)/HR207),0)</f>
        <v/>
      </c>
      <c r="HT208" s="68">
        <f>IF(HR208&gt;0,HS208-$V208,0)</f>
        <v/>
      </c>
      <c r="HU208" s="68">
        <f>IF(HR208&gt;0,(HR208-HU$10)/HU$10,0)</f>
        <v/>
      </c>
      <c r="HV208" s="68" t="n"/>
      <c r="HW208" s="15">
        <f>IF(HR208&gt;0,(HR208-HR$10)/HR$10,0)</f>
        <v/>
      </c>
      <c r="HY208" s="13" t="n">
        <v>181.81</v>
      </c>
      <c r="HZ208" s="68">
        <f>IF(HY208&gt;0,((HY208-HY207)/HY207),0)</f>
        <v/>
      </c>
      <c r="IA208" s="68">
        <f>IF(HY208&gt;0,HZ208-$V208,0)</f>
        <v/>
      </c>
      <c r="IB208" s="68">
        <f>IF(HY208&gt;0,(HY208-IB$10)/IB$10,0)</f>
        <v/>
      </c>
      <c r="IC208" s="68" t="n"/>
      <c r="ID208" s="15">
        <f>IF(HY208&gt;0,(HY208-HY$10)/HY$10,0)</f>
        <v/>
      </c>
      <c r="IF208" s="13" t="n">
        <v>354.15</v>
      </c>
      <c r="IG208" s="68">
        <f>IF(IF208&gt;0,((IF208-IF207)/IF207),0)</f>
        <v/>
      </c>
      <c r="IH208" s="68">
        <f>IF(IF208&gt;0,IG208-$V208,0)</f>
        <v/>
      </c>
      <c r="II208" s="68">
        <f>IF(IF208&gt;0,(IF208-II$10)/II$10,0)</f>
        <v/>
      </c>
      <c r="IJ208" s="68" t="n"/>
      <c r="IK208" s="15">
        <f>IF(IF208&gt;0,(IF208-IF$10)/IF$10,0)</f>
        <v/>
      </c>
      <c r="IM208" s="13" t="n">
        <v>282.66</v>
      </c>
      <c r="IN208" s="68">
        <f>IF(IM208&gt;0,((IM208-IM207)/IM207),0)</f>
        <v/>
      </c>
      <c r="IO208" s="68">
        <f>IF(IM208&gt;0,IN208-$V208,0)</f>
        <v/>
      </c>
      <c r="IP208" s="68">
        <f>IF(IM208&gt;0,(IM208-IP$10)/IP$10,0)</f>
        <v/>
      </c>
      <c r="IQ208" s="68" t="n"/>
      <c r="IR208" s="15">
        <f>IF(IM208&gt;0,(IM208-IM$10)/IM$10,0)</f>
        <v/>
      </c>
      <c r="IT208" s="13" t="n">
        <v>91.13</v>
      </c>
      <c r="IU208" s="68">
        <f>IF(IT208&gt;0,((IT208-IT207)/IT207),0)</f>
        <v/>
      </c>
      <c r="IV208" s="68">
        <f>IF(IT208&gt;0,IU208-$V208,0)</f>
        <v/>
      </c>
      <c r="IW208" s="68">
        <f>IF(IT208&gt;0,(IT208-IW$10)/IW$10,0)</f>
        <v/>
      </c>
      <c r="IX208" s="68" t="n"/>
      <c r="IY208" s="15">
        <f>IF(IT208&gt;0,(IT208-IT$10)/IT$10,0)</f>
        <v/>
      </c>
      <c r="JA208" s="13" t="n">
        <v>712.0700000000001</v>
      </c>
      <c r="JB208" s="68">
        <f>IF(JA208&gt;0,((JA208-JA207)/JA207),0)</f>
        <v/>
      </c>
      <c r="JC208" s="68">
        <f>IF(JA208&gt;0,JB208-$V208,0)</f>
        <v/>
      </c>
      <c r="JD208" s="68">
        <f>IF(JA208&gt;0,(JA208-JD$10)/JD$10,0)</f>
        <v/>
      </c>
      <c r="JE208" s="68" t="n"/>
      <c r="JF208" s="15">
        <f>IF(JA208&gt;0,(JA208-JA$10)/JA$10,0)</f>
        <v/>
      </c>
      <c r="JH208" s="13" t="n">
        <v>511.61</v>
      </c>
      <c r="JI208" s="68">
        <f>IF(JH208&gt;0,((JH208-JH207)/JH207),0)</f>
        <v/>
      </c>
      <c r="JJ208" s="68">
        <f>IF(JH208&gt;0,JI208-$V208,0)</f>
        <v/>
      </c>
      <c r="JK208" s="68">
        <f>IF(JH208&gt;0,(JH208-JK$10)/JK$10,0)</f>
        <v/>
      </c>
      <c r="JL208" s="68" t="n"/>
      <c r="JM208" s="15">
        <f>IF(JH208&gt;0,(JH208-JH$10)/JH$10,0)</f>
        <v/>
      </c>
      <c r="JO208" s="13" t="n">
        <v>44.05</v>
      </c>
      <c r="JP208" s="68">
        <f>IF(JO208&gt;0,((JO208-JO207)/JO207),0)</f>
        <v/>
      </c>
      <c r="JQ208" s="68">
        <f>IF(JO208&gt;0,JP208-$V208,0)</f>
        <v/>
      </c>
      <c r="JR208" s="68">
        <f>IF(JO208&gt;0,(JO208-JR$10)/JR$10,0)</f>
        <v/>
      </c>
      <c r="JS208" s="68" t="n"/>
      <c r="JT208" s="15">
        <f>IF(JO208&gt;0,(JO208-JO$10)/JO$10,0)</f>
        <v/>
      </c>
      <c r="JV208" s="13" t="n">
        <v>3.09</v>
      </c>
      <c r="JW208" s="68">
        <f>IF(JV208&gt;0,((JV208-JV207)/JV207),0)</f>
        <v/>
      </c>
      <c r="JX208" s="68">
        <f>IF(JV208&gt;0,JW208-$V208,0)</f>
        <v/>
      </c>
      <c r="JY208" s="68">
        <f>IF(JV208&gt;0,(JV208-JY$10)/JY$10,0)</f>
        <v/>
      </c>
      <c r="JZ208" s="68" t="n"/>
      <c r="KA208" s="15">
        <f>IF(JV208&gt;0,(JV208-JV$10)/JV$10,0)</f>
        <v/>
      </c>
      <c r="KC208" s="13" t="n">
        <v>23</v>
      </c>
      <c r="KD208" s="68">
        <f>IF(KC208&gt;0,((KC208-KC207)/KC207),0)</f>
        <v/>
      </c>
      <c r="KE208" s="68">
        <f>IF(KC208&gt;0,KD208-$V208,0)</f>
        <v/>
      </c>
      <c r="KF208" s="68">
        <f>IF(KC208&gt;0,(KC208-KF$10)/KF$10,0)</f>
        <v/>
      </c>
      <c r="KG208" s="68" t="n"/>
      <c r="KH208" s="15">
        <f>IF(KC208&gt;0,(KC208-KC$10)/KC$10,0)</f>
        <v/>
      </c>
      <c r="KI208" s="18" t="n"/>
      <c r="KJ208" s="13" t="n">
        <v>136.53</v>
      </c>
      <c r="KK208" s="68">
        <f>IF(KJ208&gt;0,((KJ208-KJ207)/KJ207),0)</f>
        <v/>
      </c>
      <c r="KL208" s="68">
        <f>IF(KJ208&gt;0,KK208-$V208,0)</f>
        <v/>
      </c>
      <c r="KM208" s="68">
        <f>IF(KJ208&gt;0,(KJ208-KM$10)/KM$10,0)</f>
        <v/>
      </c>
      <c r="KN208" s="68" t="n"/>
      <c r="KO208" s="15">
        <f>IF(KJ208&gt;0,(KJ208-KJ$10)/KJ$10,0)</f>
        <v/>
      </c>
      <c r="KQ208" s="13" t="n">
        <v>2.31</v>
      </c>
      <c r="KR208" s="68">
        <f>IF(KQ208&gt;0,((KQ208-KQ207)/KQ207),0)</f>
        <v/>
      </c>
      <c r="KS208" s="68">
        <f>IF(KQ208&gt;0,KR208-$V208,0)</f>
        <v/>
      </c>
      <c r="KT208" s="68">
        <f>IF(KQ208&gt;0,(KQ208-KT$10)/KT$10,0)</f>
        <v/>
      </c>
      <c r="KU208" s="68" t="n"/>
      <c r="KV208" s="15">
        <f>IF(KQ208&gt;0,(KQ208-KQ$10)/KQ$10,0)</f>
        <v/>
      </c>
      <c r="KW208" s="18" t="n"/>
      <c r="KX208" s="13" t="n">
        <v>72.19</v>
      </c>
      <c r="KY208" s="68">
        <f>IF(KX208&gt;0,((KX208-KX207)/KX207),0)</f>
        <v/>
      </c>
      <c r="KZ208" s="68">
        <f>IF(KX208&gt;0,KY208-$V208,0)</f>
        <v/>
      </c>
      <c r="LA208" s="68">
        <f>IF(KX208&gt;0,(KX208-LA$10)/LA$10,0)</f>
        <v/>
      </c>
      <c r="LB208" s="68" t="n"/>
      <c r="LC208" s="15">
        <f>IF(KX208&gt;0,(KX208-KX$10)/KX$10,0)</f>
        <v/>
      </c>
      <c r="LD208" s="18" t="n"/>
      <c r="LE208" s="13" t="n">
        <v>53.24</v>
      </c>
      <c r="LF208" s="68">
        <f>IF(LE208&gt;0,((LE208-LE207)/LE207),0)</f>
        <v/>
      </c>
      <c r="LG208" s="68">
        <f>IF(LE208&gt;0,LF208-$V208,0)</f>
        <v/>
      </c>
      <c r="LH208" s="68">
        <f>IF(LE208&gt;0,(LE208-LH$10)/LH$10,0)</f>
        <v/>
      </c>
      <c r="LI208" s="68" t="n"/>
      <c r="LJ208" s="15">
        <f>IF(LE208&gt;0,(LE208-LE$10)/LE$10,0)</f>
        <v/>
      </c>
      <c r="LL208" s="13" t="n">
        <v>185.52</v>
      </c>
      <c r="LM208" s="68">
        <f>IF(LL208&gt;0,((LL208-LL207)/LL207),0)</f>
        <v/>
      </c>
      <c r="LN208" s="68">
        <f>IF(LL208&gt;0,LM208-$V208,0)</f>
        <v/>
      </c>
      <c r="LO208" s="68">
        <f>IF(LL208&gt;0,(LL208-LO$10)/LO$10,0)</f>
        <v/>
      </c>
      <c r="LP208" s="68" t="n"/>
      <c r="LQ208" s="15">
        <f>IF(LL208&gt;0,(LL208-LL$10)/LL$10,0)</f>
        <v/>
      </c>
      <c r="LS208" s="13" t="n">
        <v>27.58</v>
      </c>
      <c r="LT208" s="68">
        <f>IF(LS208&gt;0,((LS208-LS207)/LS207),0)</f>
        <v/>
      </c>
      <c r="LU208" s="68">
        <f>IF(LS208&gt;0,LT208-$V208,0)</f>
        <v/>
      </c>
      <c r="LV208" s="68" t="n"/>
      <c r="LW208" s="68" t="n"/>
      <c r="LX208" s="15">
        <f>IF(LS208&gt;0,(LS208-LS$10)/LS$10,0)</f>
        <v/>
      </c>
      <c r="LZ208" s="13" t="n">
        <v>22.77</v>
      </c>
      <c r="MA208" s="68">
        <f>IF(LZ208&gt;0,((LZ208-LZ207)/LZ207),0)</f>
        <v/>
      </c>
      <c r="MB208" s="68">
        <f>IF(LZ208&gt;0,MA208-$V208,0)</f>
        <v/>
      </c>
      <c r="MC208" s="68">
        <f>IF(LZ208&gt;0,(LZ208-MC$10)/MC$10,0)</f>
        <v/>
      </c>
      <c r="MD208" s="68" t="n"/>
      <c r="ME208" s="15">
        <f>IF(LZ208&gt;0,(LZ208-LZ$10)/LZ$10,0)</f>
        <v/>
      </c>
      <c r="MG208" s="13" t="n">
        <v>162.14</v>
      </c>
      <c r="MH208" s="68">
        <f>IF(MG208&gt;0,((MG208-MG207)/MG207),0)</f>
        <v/>
      </c>
      <c r="MI208" s="68">
        <f>IF(MG208&gt;0,MH208-$V208,0)</f>
        <v/>
      </c>
      <c r="MJ208" s="68">
        <f>IF(MG208&gt;0,(MG208-MJ$10)/MJ$10,0)</f>
        <v/>
      </c>
      <c r="MK208" s="68" t="n"/>
      <c r="ML208" s="15">
        <f>IF(MG208&gt;0,(MG208-MG$10)/MG$10,0)</f>
        <v/>
      </c>
      <c r="MN208" s="13" t="n">
        <v>209.01</v>
      </c>
      <c r="MO208" s="68">
        <f>IF(MN208&gt;0,((MN208-MN207)/MN207),0)</f>
        <v/>
      </c>
      <c r="MP208" s="68">
        <f>IF(MN208&gt;0,MO208-$V208,0)</f>
        <v/>
      </c>
      <c r="MQ208" s="68">
        <f>IF(MN208&gt;0,(MN208-MQ$10)/MQ$10,0)</f>
        <v/>
      </c>
      <c r="MR208" s="68" t="n"/>
      <c r="MS208" s="15">
        <f>IF(MN208&gt;0,(MN208-MN$10)/MN$10,0)</f>
        <v/>
      </c>
      <c r="MU208" s="13" t="n">
        <v>28</v>
      </c>
      <c r="MV208" s="68">
        <f>IF(MU208&gt;0,((MU208-MU207)/MU207),0)</f>
        <v/>
      </c>
      <c r="MW208" s="68">
        <f>IF(MU208&gt;0,MV208-$V208,0)</f>
        <v/>
      </c>
      <c r="MX208" s="68">
        <f>IF(MU208&gt;0,(MU208-MX$10)/MX$10,0)</f>
        <v/>
      </c>
      <c r="MY208" s="68" t="n"/>
      <c r="MZ208" s="15">
        <f>IF(MU208&gt;0,(MU208-MU$10)/MU$10,0)</f>
        <v/>
      </c>
      <c r="NB208" s="13" t="n">
        <v>299.84</v>
      </c>
      <c r="NC208" s="68">
        <f>IF(NB208&gt;0,((NB208-NB207)/NB207),0)</f>
        <v/>
      </c>
      <c r="ND208" s="68">
        <f>IF(NB208&gt;0,NC208-$V208,0)</f>
        <v/>
      </c>
      <c r="NE208" s="68">
        <f>IF(NB208&gt;0,(NB208-NE$10)/NE$10,0)</f>
        <v/>
      </c>
      <c r="NF208" s="68" t="n"/>
      <c r="NG208" s="15">
        <f>IF(NB208&gt;0,(NB208-NB$10)/NB$10,0)</f>
        <v/>
      </c>
      <c r="NI208" s="13" t="n">
        <v>15.24</v>
      </c>
      <c r="NJ208" s="68">
        <f>IF(NI208&gt;0,((NI208-NI207)/NI207),0)</f>
        <v/>
      </c>
      <c r="NK208" s="68">
        <f>IF(NI208&gt;0,NJ208-$V208,0)</f>
        <v/>
      </c>
      <c r="NL208" s="68">
        <f>IF(NI208&gt;0,(NI208-NL$10)/NL$10,0)</f>
        <v/>
      </c>
      <c r="NM208" s="68" t="n"/>
      <c r="NN208" s="15">
        <f>IF(NI208&gt;0,(NI208-NI$10)/NI$10,0)</f>
        <v/>
      </c>
      <c r="NP208" s="13" t="n">
        <v>602</v>
      </c>
      <c r="NQ208" s="68">
        <f>IF(NP208&gt;0,((NP208-NP207)/NP207),0)</f>
        <v/>
      </c>
      <c r="NR208" s="68">
        <f>IF(NP208&gt;0,NQ208-$V208,0)</f>
        <v/>
      </c>
      <c r="NS208" s="68">
        <f>IF(NP208&gt;0,(NP208-NS$10)/NS$10,0)</f>
        <v/>
      </c>
      <c r="NT208" s="68" t="n"/>
      <c r="NU208" s="15">
        <f>IF(NP208&gt;0,(NP208-NP$10)/NP$10,0)</f>
        <v/>
      </c>
      <c r="NW208" s="13" t="n">
        <v>251.46</v>
      </c>
      <c r="NX208" s="68">
        <f>IF(NW208&gt;0,((NW208-NW207)/NW207),0)</f>
        <v/>
      </c>
      <c r="NY208" s="68">
        <f>IF(NW208&gt;0,NX208-$V208,0)</f>
        <v/>
      </c>
      <c r="NZ208" s="68">
        <f>IF(NW208&gt;0,(NW208-NZ$10)/NZ$10,0)</f>
        <v/>
      </c>
      <c r="OA208" s="68" t="n"/>
      <c r="OB208" s="15">
        <f>IF(NW208&gt;0,(NW208-NW$10)/NW$10,0)</f>
        <v/>
      </c>
      <c r="OD208" s="13" t="n">
        <v>5.39</v>
      </c>
      <c r="OE208" s="68">
        <f>IF(OD208&gt;0,((OD208-OD207)/OD207),0)</f>
        <v/>
      </c>
      <c r="OF208" s="68">
        <f>IF(OD208&gt;0,OE208-$V208,0)</f>
        <v/>
      </c>
      <c r="OG208" s="68">
        <f>IF(OD208&gt;0,(OD208-OG$10)/OG$10,0)</f>
        <v/>
      </c>
      <c r="OH208" s="68" t="n"/>
      <c r="OI208" s="15">
        <f>IF(OD208&gt;0,(OD208-OD$10)/OD$10,0)</f>
        <v/>
      </c>
      <c r="OK208" s="13" t="n">
        <v>415.43</v>
      </c>
      <c r="OL208" s="68">
        <f>IF(OK208&gt;0,((OK208-OK207)/OK207),0)</f>
        <v/>
      </c>
      <c r="OM208" s="68">
        <f>IF(OK208&gt;0,OL208-$V208,0)</f>
        <v/>
      </c>
      <c r="ON208" s="68">
        <f>IF(OK208&gt;0,(OK208-ON$10)/ON$10,0)</f>
        <v/>
      </c>
      <c r="OO208" s="68" t="n"/>
      <c r="OP208" s="15">
        <f>IF(OK208&gt;0,(OK208-OK$10)/OK$10,0)</f>
        <v/>
      </c>
      <c r="OR208" s="13" t="n">
        <v>8.69</v>
      </c>
      <c r="OS208" s="68">
        <f>IF(OR208&gt;0,((OR208-OR207)/OR207),0)</f>
        <v/>
      </c>
      <c r="OT208" s="68">
        <f>IF(OR208&gt;0,OS208-$V208,0)</f>
        <v/>
      </c>
      <c r="OU208" s="68">
        <f>IF(OR208&gt;0,(OR208-OU$10)/OU$10,0)</f>
        <v/>
      </c>
      <c r="OV208" s="68" t="n"/>
      <c r="OW208" s="15">
        <f>IF(OR208&gt;0,(OR208-OR$10)/OR$10,0)</f>
        <v/>
      </c>
      <c r="OY208" s="13" t="n">
        <v>157.05</v>
      </c>
      <c r="OZ208" s="68">
        <f>IF(OY208&gt;0,((OY208-OY207)/OY207),0)</f>
        <v/>
      </c>
      <c r="PA208" s="68">
        <f>IF(OY208&gt;0,OZ208-$V208,0)</f>
        <v/>
      </c>
      <c r="PB208" s="68">
        <f>IF(OY208&gt;0,(OY208-PB$10)/PB$10,0)</f>
        <v/>
      </c>
      <c r="PC208" s="68" t="n"/>
      <c r="PD208" s="15">
        <f>IF(OY208&gt;0,(OY208-OY$10)/OY$10,0)</f>
        <v/>
      </c>
      <c r="PE208" s="18" t="n"/>
      <c r="PF208" s="13" t="n">
        <v>284.29</v>
      </c>
      <c r="PG208" s="68">
        <f>IF(PF208&gt;0,((PF208-PF207)/PF207),0)</f>
        <v/>
      </c>
      <c r="PH208" s="68">
        <f>IF(PF208&gt;0,PG208-$V208,0)</f>
        <v/>
      </c>
      <c r="PI208" s="68">
        <f>IF(PF208&gt;0,(PF208-PI$10)/PI$10,0)</f>
        <v/>
      </c>
      <c r="PJ208" s="68" t="n"/>
      <c r="PK208" s="15">
        <f>IF(PF208&gt;0,(PF208-PF$10)/PF$10,0)</f>
        <v/>
      </c>
      <c r="PM208" s="13" t="n"/>
      <c r="PN208" s="68">
        <f>IF(PM208&gt;0,((PM208-PM207)/PM207),0)</f>
        <v/>
      </c>
      <c r="PO208" s="68">
        <f>PN208-$V208</f>
        <v/>
      </c>
      <c r="PP208" s="68">
        <f>IF(PM208&gt;0,(PM208-PP$10)/PP$10,0)</f>
        <v/>
      </c>
      <c r="PQ208" s="68" t="n"/>
      <c r="PR208" s="15">
        <f>IF(PM208&gt;0,(PM208-PM$10)/PM$10,0)</f>
        <v/>
      </c>
      <c r="PT208" s="13" t="n">
        <v>21.69</v>
      </c>
      <c r="PU208" s="68">
        <f>IF(PT208&gt;0,((PT208-PT207)/PT207),0)</f>
        <v/>
      </c>
      <c r="PV208" s="68">
        <f>IF(PT208&gt;0,PU208-$V208,0)</f>
        <v/>
      </c>
      <c r="PW208" s="68">
        <f>IF(PT208&gt;0,(PT208-PW$10)/PW$10,0)</f>
        <v/>
      </c>
      <c r="PX208" s="68" t="n"/>
      <c r="PY208" s="15">
        <f>IF(PT208&gt;0,(PT208-PT$10)/PT$10,0)</f>
        <v/>
      </c>
      <c r="QA208" s="13" t="n">
        <v>367.38</v>
      </c>
      <c r="QB208" s="68">
        <f>IF(QA208&gt;0,((QA208-QA207)/QA207),0)</f>
        <v/>
      </c>
      <c r="QC208" s="68">
        <f>IF(QA208&gt;0,QB208-$V208,0)</f>
        <v/>
      </c>
      <c r="QD208" s="68">
        <f>IF(QA208&gt;0,(QA208-QD$10)/QD$10,0)</f>
        <v/>
      </c>
      <c r="QE208" s="68" t="n"/>
      <c r="QF208" s="15">
        <f>IF(QA208&gt;0,(QA208-QA$10)/QA$10,0)</f>
        <v/>
      </c>
      <c r="QH208" s="13" t="n">
        <v>2.31</v>
      </c>
      <c r="QI208" s="68">
        <f>IF(QH208&gt;0,((QH208-QH207)/QH207),0)</f>
        <v/>
      </c>
      <c r="QJ208" s="68">
        <f>IF(QH208&gt;0,QI208-$V208,0)</f>
        <v/>
      </c>
      <c r="QK208" s="68">
        <f>IF(QH208&gt;0,(QH208-QK$10)/QK$10,0)</f>
        <v/>
      </c>
      <c r="QL208" s="68" t="n"/>
      <c r="QM208" s="15">
        <f>IF(QH208&gt;0,(QH208-QH$10)/QH$10,0)</f>
        <v/>
      </c>
      <c r="QO208" s="13" t="n">
        <v>28.54</v>
      </c>
      <c r="QP208" s="68">
        <f>IF(QO208&gt;0,((QO208-QO207)/QO207),0)</f>
        <v/>
      </c>
      <c r="QQ208" s="68">
        <f>IF(QO208&gt;0,QP208-$V208,0)</f>
        <v/>
      </c>
      <c r="QR208" s="68">
        <f>IF(QO208&gt;0,(QO208-QR$10)/QR$10,0)</f>
        <v/>
      </c>
      <c r="QS208" s="68" t="n"/>
      <c r="QT208" s="15">
        <f>IF(QO208&gt;0,(QO208-QO$10)/QO$10,0)</f>
        <v/>
      </c>
      <c r="QV208" s="13" t="n">
        <v>2.94</v>
      </c>
      <c r="QW208" s="68">
        <f>IF(QV208&gt;0,((QV208-QV207)/QV207),0)</f>
        <v/>
      </c>
      <c r="QX208" s="68">
        <f>IF(QV208&gt;0,QW208-$V208,0)</f>
        <v/>
      </c>
      <c r="QY208" s="68">
        <f>IF(QV208&gt;0,(QV208-QY$10)/QY$10,0)</f>
        <v/>
      </c>
      <c r="QZ208" s="68" t="n"/>
      <c r="RA208" s="15">
        <f>IF(QV208&gt;0,(QV208-QV$10)/QV$10,0)</f>
        <v/>
      </c>
      <c r="RC208" s="13" t="n">
        <v>58.45</v>
      </c>
      <c r="RD208" s="68">
        <f>IF(RC208&gt;0,((RC208-RC207)/RC207),0)</f>
        <v/>
      </c>
      <c r="RE208" s="68">
        <f>IF(RC208&gt;0,RD208-$V208,0)</f>
        <v/>
      </c>
      <c r="RF208" s="68">
        <f>IF(RC208&gt;0,(RC208-RF$10)/RF$10,0)</f>
        <v/>
      </c>
      <c r="RG208" s="68" t="n"/>
      <c r="RH208" s="15">
        <f>IF(RC208&gt;0,(RC208-RC$10)/RC$10,0)</f>
        <v/>
      </c>
      <c r="RJ208" s="13" t="n">
        <v>299.84</v>
      </c>
      <c r="RK208" s="68">
        <f>IF(RJ208&gt;0,((RJ208-RJ207)/RJ207),0)</f>
        <v/>
      </c>
      <c r="RL208" s="68">
        <f>RK208-$V208</f>
        <v/>
      </c>
      <c r="RM208" s="68">
        <f>IF(RJ208&gt;0,(RJ208-RM$10)/RM$10,0)</f>
        <v/>
      </c>
      <c r="RN208" s="68" t="n"/>
      <c r="RO208" s="15">
        <f>IF(RJ208&gt;0,(RJ208-RJ$10)/RJ$10,0)</f>
        <v/>
      </c>
      <c r="RQ208" s="13" t="n">
        <v>33.15</v>
      </c>
      <c r="RR208" s="68">
        <f>IF(RQ208&gt;0,((RQ208-RQ207)/RQ207),0)</f>
        <v/>
      </c>
      <c r="RS208" s="68">
        <f>RR208-$V208</f>
        <v/>
      </c>
      <c r="RT208" s="68">
        <f>IF(RQ208&gt;0,(RQ208-RT$10)/RT$10,0)</f>
        <v/>
      </c>
      <c r="RU208" s="68" t="n"/>
      <c r="RV208" s="15">
        <f>IF(RQ208&gt;0,(RQ208-RQ$10)/RQ$10,0)</f>
        <v/>
      </c>
      <c r="RX208" s="13" t="n">
        <v>178.12</v>
      </c>
      <c r="RY208" s="68">
        <f>IF(RX208&gt;0,((RX208-RX207)/RX207),0)</f>
        <v/>
      </c>
      <c r="RZ208" s="68">
        <f>RY208-$V208</f>
        <v/>
      </c>
      <c r="SA208" s="68">
        <f>IF(RX208&gt;0,(RX208-SA$10)/SA$10,0)</f>
        <v/>
      </c>
      <c r="SB208" s="68" t="n"/>
      <c r="SC208" s="15">
        <f>IF(RX208&gt;0,(RX208-RX$10)/RX$10,0)</f>
        <v/>
      </c>
      <c r="SE208" s="13" t="n">
        <v>47.97</v>
      </c>
      <c r="SF208" s="68">
        <f>IF(SE208&gt;0,((SE208-SE207)/SE207),0)</f>
        <v/>
      </c>
      <c r="SG208" s="68">
        <f>SF208-$V208</f>
        <v/>
      </c>
      <c r="SH208" s="68">
        <f>IF(SE208&gt;0,(SE208-SH$10)/SH$10,0)</f>
        <v/>
      </c>
      <c r="SI208" s="68" t="n"/>
      <c r="SJ208" s="15">
        <f>IF(SE208&gt;0,(SE208-SE$10)/SE$10,0)</f>
        <v/>
      </c>
      <c r="SL208" s="13" t="n">
        <v>4.25</v>
      </c>
      <c r="SM208" s="68">
        <f>IF(SL208&gt;0,((SL208-SL207)/SL207),0)</f>
        <v/>
      </c>
      <c r="SN208" s="68">
        <f>SM208-$V208</f>
        <v/>
      </c>
      <c r="SO208" s="68">
        <f>IF(SL208&gt;0,(SL208-SO$10)/SO$10,0)</f>
        <v/>
      </c>
      <c r="SP208" s="68" t="n"/>
      <c r="SQ208" s="15">
        <f>IF(SL208&gt;0,(SL208-SL$10)/SL$10,0)</f>
        <v/>
      </c>
      <c r="SS208" s="13" t="n">
        <v>40.46</v>
      </c>
      <c r="ST208" s="68">
        <f>IF(SS208&gt;0,((SS208-SS207)/SS207),0)</f>
        <v/>
      </c>
      <c r="SU208" s="68">
        <f>ST208-$V208</f>
        <v/>
      </c>
      <c r="SV208" s="68">
        <f>IF(SS208&gt;0,(SS208-SV$10)/SV$10,0)</f>
        <v/>
      </c>
      <c r="SW208" s="68" t="n"/>
      <c r="SX208" s="15">
        <f>IF(SS208&gt;0,(SS208-SS$10)/SS$10,0)</f>
        <v/>
      </c>
      <c r="SZ208" s="13" t="n">
        <v>83.84</v>
      </c>
      <c r="TA208" s="68">
        <f>IF(SZ208&gt;0,((SZ208-SZ207)/SZ207),0)</f>
        <v/>
      </c>
      <c r="TB208" s="68">
        <f>TA208-$V208</f>
        <v/>
      </c>
      <c r="TC208" s="68">
        <f>IF(SZ208&gt;0,(SZ208-TC$10)/TC$10,0)</f>
        <v/>
      </c>
      <c r="TD208" s="68" t="n"/>
      <c r="TE208" s="15">
        <f>IF(SZ208&gt;0,(SZ208-SZ$10)/SZ$10,0)</f>
        <v/>
      </c>
      <c r="TG208" s="587" t="n">
        <v>0.3903</v>
      </c>
      <c r="TH208" s="68">
        <f>IF(TG208&gt;0,((TG208-TG207)/TG207),0)</f>
        <v/>
      </c>
      <c r="TI208" s="68">
        <f>TH208-$V208</f>
        <v/>
      </c>
      <c r="TJ208" s="68">
        <f>IF(TG208&gt;0,(TG208-TJ$10)/TJ$10,0)</f>
        <v/>
      </c>
      <c r="TK208" s="68" t="n"/>
      <c r="TL208" s="15">
        <f>IF(TG208&gt;0,(TG208-TG$10)/TG$10,0)</f>
        <v/>
      </c>
      <c r="TN208" s="13" t="n">
        <v>88.78</v>
      </c>
      <c r="TO208" s="68">
        <f>IF(TN208&gt;0,((TN208-TN207)/TN207),0)</f>
        <v/>
      </c>
      <c r="TP208" s="68">
        <f>TO208-$V208</f>
        <v/>
      </c>
      <c r="TQ208" s="68">
        <f>IF(TN208&gt;0,(TN208-TQ$10)/TQ$10,0)</f>
        <v/>
      </c>
      <c r="TR208" s="68" t="n"/>
      <c r="TS208" s="15">
        <f>IF(TN208&gt;0,(TN208-TN$10)/TN$10,0)</f>
        <v/>
      </c>
      <c r="TU208" s="587" t="n">
        <v>4.87</v>
      </c>
      <c r="TV208" s="68">
        <f>IF(TU208&gt;0,((TU208-TU207)/TU207),0)</f>
        <v/>
      </c>
      <c r="TW208" s="68">
        <f>TV208-$V208</f>
        <v/>
      </c>
      <c r="TX208" s="68">
        <f>IF(TU208&gt;0,(TU208-TX$10)/TX$10,0)</f>
        <v/>
      </c>
      <c r="TY208" s="68" t="n"/>
      <c r="TZ208" s="15">
        <f>IF(TU208&gt;0,(TU208-TU$10)/TU$10,0)</f>
        <v/>
      </c>
      <c r="UB208" s="587" t="n"/>
      <c r="UC208" s="68">
        <f>IF(UB208&gt;0,((UB208-UB207)/UB207),0)</f>
        <v/>
      </c>
      <c r="UD208" s="68">
        <f>UC208-$V208</f>
        <v/>
      </c>
      <c r="UE208" s="68">
        <f>IF(UB208&gt;0,(UB208-UE$10)/UE$10,0)</f>
        <v/>
      </c>
      <c r="UF208" s="68" t="n"/>
      <c r="UG208" s="15">
        <f>IF(UB208&gt;0,(UB208-UB$10)/UB$10,0)</f>
        <v/>
      </c>
      <c r="UI208" s="587" t="n"/>
      <c r="UJ208" s="68">
        <f>IF(UI208&gt;0,((UI208-UI207)/UI207),0)</f>
        <v/>
      </c>
      <c r="UK208" s="68">
        <f>UJ208-$V208</f>
        <v/>
      </c>
      <c r="UL208" s="68">
        <f>IF(UI208&gt;0,(UI208-UL$10)/UL$10,0)</f>
        <v/>
      </c>
      <c r="UM208" s="68" t="n"/>
      <c r="UN208" s="15">
        <f>IF(UI208&gt;0,(UI208-UI$10)/UI$10,0)</f>
        <v/>
      </c>
      <c r="UP208" s="587" t="n"/>
      <c r="UQ208" s="68">
        <f>IF(UP208&gt;0,((UP208-UP207)/UP207),0)</f>
        <v/>
      </c>
      <c r="UR208" s="68">
        <f>UQ208-$V208</f>
        <v/>
      </c>
      <c r="US208" s="68">
        <f>IF(UP208&gt;0,(UP208-US$10)/US$10,0)</f>
        <v/>
      </c>
      <c r="UT208" s="68" t="n"/>
      <c r="UU208" s="15">
        <f>IF(UP208&gt;0,(UP208-UP$10)/UP$10,0)</f>
        <v/>
      </c>
      <c r="UW208" s="587" t="n"/>
      <c r="UX208" s="68">
        <f>IF(UW208&gt;0,((UW208-UW207)/UW207),0)</f>
        <v/>
      </c>
      <c r="UY208" s="68">
        <f>UX208-$V208</f>
        <v/>
      </c>
      <c r="UZ208" s="68">
        <f>IF(UW208&gt;0,(UW208-UZ$10)/UZ$10,0)</f>
        <v/>
      </c>
      <c r="VA208" s="68" t="n"/>
      <c r="VB208" s="15">
        <f>IF(UW208&gt;0,(UW208-UW$10)/UW$10,0)</f>
        <v/>
      </c>
      <c r="VD208" s="587" t="n"/>
      <c r="VE208" s="68">
        <f>IF(VD208&gt;0,((VD208-VD207)/VD207),0)</f>
        <v/>
      </c>
      <c r="VF208" s="68">
        <f>VE208-$V208</f>
        <v/>
      </c>
      <c r="VG208" s="68">
        <f>IF(VD208&gt;0,(VD208-VG$10)/VG$10,0)</f>
        <v/>
      </c>
      <c r="VH208" s="68" t="n"/>
      <c r="VI208" s="15">
        <f>IF(VD208&gt;0,(VD208-VD$10)/VD$10,0)</f>
        <v/>
      </c>
      <c r="VM208" s="21">
        <f>IF($C208&gt;0,(($IK$5*IG208)+($GT$5*GP208)+($JM$5*JI208)+($JF$5*JB208)+($IY$5*IU208)+($IR$5*IN208)+($ID$5*HZ208)+($HW$5*HS208)+($HP$5*HL208)+($HI$5*HE208)+($GF$5*GB208)+($FY$5*FU208)+($FR$5*FN208)+($FK$5*FG208)+($FD$5*EZ208)+($EW$5*ES208)+($EP$5*EL208)+($EI$5*EE208)+($EB$5*DX208)+($DU$5*DQ208)+($DN$5*DJ208)+($DG$5*DC208)+($CZ$5*CV208)+($CS$5*CO208)+($CL$5*CH208)+($CE$5*CA208)+($BX$5*BT208)+($BQ$5*BM208)+($BJ$5*BF208)+($BC$5*AY208)+($AV$5*AR208)+($AO$5*AK208)+($AH$5*AD208)+($JT$5*JP208)+($KA$5*JW208)+($KO$5*KK208)+($PR$5*PN208)+($GM$5*GI208)+($HA$5*GW208)+($KV$5*KR208)+($KH$5*KD208)+($LC$5*KY208)+($MS$5*MO208)+($ML$5*MH208)+($ME$5*MA208)+($LX$5*LT208)+($LQ$5*LM208)+($LJ$5*LF208)+(MV208*$MZ$5)+(NC208*$NG$5)+(NJ208*$NN$5)+($OI$5*OE208)+($NU$5*NQ208)+($OB$5*NX208)+($PK$5*PG208)+($OP$5*OL208)+($OW$5*OS208)+($PD$5*OZ208)+(PU208*$PY$5)+(QB208*$QF$5)+(QI208*$QM$5)+(QP208*$QT$5)+(QW208*$RA$5)+(RD208*$RH$5)+(RK208*$RO$5)+(RR208*$RV$5)+(RY208*$SC$5)+(SF208*$SJ$5)+(SM208*$SQ$5)+(ST208*$SX$5)+(TA208*$TE$5))+(TH208*$TL$5)+(TO208*$TS$5))/$VM$5</f>
        <v/>
      </c>
      <c r="VN208" s="40" t="n"/>
      <c r="VO208" s="21">
        <f>IF($C208&gt;0,(($IK$5*II208)+($GT$5*GR208)+($JM$5*JK208)+($JF$5*JD208)+($IY$5*IW208)+($IR$5*IP208)+($ID$5*IB208)+($HW$5*HU208)+($HP$5*HN208)+($HI$5*HG208)+($GF$5*GD208)+($FY$5*FW208)+($FR$5*FP208)+($FK$5*FI208)+($FD$5*FB208)+($EW$5*EU208)+($EP$5*EN208)+($EI$5*EG208)+($EB$5*DZ208)+($DU$5*DS208)+($DN$5*DL208)+($DG$5*DE208)+($CZ$5*CX208)+($CS$5*CQ208)+($CL$5*CJ208)+($CE$5*CC208)+($BX$5*BV208)+($BQ$5*BO208)+($BJ$5*BH208)+($BC$5*BA208)+($AV$5*AT208)+($AO$5*AM208)+($AH$5*AF208)+($KO$5*KM208)+($KH$5*KF208)+($KA$5*JY208)+($JT$5*JR208)+($PR$5*PP208)+($GM$5*GK208)+($HA$5*GY208)+($KV$5*KT208)+($LC$5*LA208)+($MS$5*MQ208)+($ML$5*MJ208)+($ME$5*MC208)+($LX$5*LV208)+($LQ$5*LO208)+($LJ$5*LH208)+(MX208*$MZ$5)+(NE208*$NG$5)+(NL208*$NN$5)+($OI$5*OG208)+($NU$5*NS208)+($OB$5*NZ208)+($PD$5*PB208)+($OW$5*OU208)+($OP$5*ON208)+($PK$5*PI208)+($PY$5*PW208)+($QF$5*QD208)+($QM$5*QK208)+($QT$5*QR208)+($RA$5*QY208)+($RH$5*RF208)+($RO$5*RM208)+(RT208*$RV$5)+(SA208*$SC$5)+(SH208*$SJ$5)+(SO208*$SQ$5)+(SV208*$SX$5)+(TC208*$TE$5)+(TJ208*$TL$5)+(TQ208*$TS$5))/$VM$5,0)</f>
        <v/>
      </c>
      <c r="VP208" s="14" t="n"/>
      <c r="VQ208" s="21">
        <f>IF($C208&gt;0,(($IK$5*IK208)+($GT$5*GT208)+($JM$5*JM208)+($JF$5*JF208)+($IY$5*IY208)+($IR$5*IR208)+($ID$5*ID208)+($HW$5*HW208)+($HP$5*HP208)+($HI$5*HI208)+($GF$5*GF208)+($FY$5*FY208)+($FR$5*FR208)+($FK$5*FK208)+($FD$5*FD208)+($EW$5*EW208)+($EP$5*EP208)+($EI$5*EI208)+($EB$5*EB208)+($DU$5*DU208)+($DN$5*DN208)+($DG$5*DG208)+($CZ$5*CZ208)+($CS$5*CS208)+($CL$5*CL208)+($CE$5*CE208)+($BX$5*BX208)+($BQ$5*BQ208)+($BJ$5*BJ208)+($BC$5*BC208)+($AV$5*AV208)+($AO$5*AO208)+($AH$5*AH208)+($KO$5*KO208)+($PR$5*PR208)+($GM$5*GM208)+($HA$5*HA208)+($KH$5*KH208)+($KA$5*KA208)+($JT$5*JT208)+($KV$5*KV208)+($LC$5*LC208)+($MS$5*MS208)+($ML$5*ML208)+($ME$5*ME208)+($LX$5*LX208)+($LQ$5*LQ208)+($LJ$5*LJ208)+($OI$5*OI208)+($NU$5*NU208)+($NN$5*NN208)+($NG$5*NG208)+($MZ$5*MZ208)+(OB208*$OB$5)+($PD$5*PD208)+($OW$5*OW208)+($OP$5*OP208)+($PK$5*PK208)+(PY208*$PY$5)+(QF208*$QF$5)+(QM208*$QM$5)+(QT208*$QT$5)+(RA208*$RA$5)+(RH208*$RH$5)+(RO208*$RO$5)+(RV208*$RV$5)+(SC208*$SC$5)+(SJ208*$SJ$5)+(SQ208*$SQ$5)+(SX208*$SX$5)+(TE208*$TE$5)+(TL208*$TL$5)+(TS208*$TS$5))/$VM$5,0)</f>
        <v/>
      </c>
    </row>
    <row r="209" ht="16" customHeight="1" s="545">
      <c r="A209" s="127" t="n">
        <v>45947</v>
      </c>
      <c r="B209" s="4">
        <f>A209</f>
        <v/>
      </c>
      <c r="C209" s="13" t="n">
        <v>46190.61</v>
      </c>
      <c r="D209" s="138">
        <f>IF(C209&gt;0,C209-C208,0)</f>
        <v/>
      </c>
      <c r="E209" s="68">
        <f>IF(C209&gt;0,D209/C208,0)</f>
        <v/>
      </c>
      <c r="F209" s="15">
        <f>IF(C209&gt;0,(C209-C$10)/C$10,0)</f>
        <v/>
      </c>
      <c r="G209" s="13" t="n">
        <v>6664.01</v>
      </c>
      <c r="H209" s="138">
        <f>IF(G209&gt;0,G209-G208,0)</f>
        <v/>
      </c>
      <c r="I209" s="68">
        <f>IF(G209&gt;0,H209/G208,0)</f>
        <v/>
      </c>
      <c r="J209" s="15">
        <f>IF(G209&gt;0,(G209-G$10)/G$10,0)</f>
        <v/>
      </c>
      <c r="K209" s="13" t="n">
        <v>22679.97</v>
      </c>
      <c r="L209" s="138">
        <f>IF(K209&gt;0,K209-K208,0)</f>
        <v/>
      </c>
      <c r="M209" s="68">
        <f>IF(K209&gt;0,L209/K208,0)</f>
        <v/>
      </c>
      <c r="N209" s="15">
        <f>IF(K209&gt;0,(K209-K$10)/K$10,0)</f>
        <v/>
      </c>
      <c r="O209" s="13" t="n">
        <v>2452.17</v>
      </c>
      <c r="P209" s="138">
        <f>IF(O209&gt;0,O209-O208,0)</f>
        <v/>
      </c>
      <c r="Q209" s="68">
        <f>IF(O209&gt;0,P209/O208,0)</f>
        <v/>
      </c>
      <c r="R209" s="15">
        <f>IF(O209&gt;0,(O209-O$10)/O$10,0)</f>
        <v/>
      </c>
      <c r="S209" s="18">
        <f>IF(O209&gt;0,(((O209*0.7)*Q209)+((K209*0.9)*M209)+((G209*0.65)*I209)+((C209*0.6)*E209))/(O209+K209+G209+C209),0)</f>
        <v/>
      </c>
      <c r="T209" s="121">
        <f>IF(O209&gt;0,(S209*200)+T208,0)</f>
        <v/>
      </c>
      <c r="U209" s="121">
        <f>T209</f>
        <v/>
      </c>
      <c r="V209" s="134">
        <f>IF(T209&gt;0,(T209-T208)/T208,0)</f>
        <v/>
      </c>
      <c r="W209" s="21">
        <f>IF(T209&gt;0,(T209-T$11)/T$11,0)</f>
        <v/>
      </c>
      <c r="X209" s="18">
        <f>IF(T209&gt;0,((Q209+M209+I209+E209)/4),0)</f>
        <v/>
      </c>
      <c r="Y209" s="353" t="n">
        <v>30140.06</v>
      </c>
      <c r="Z209" s="15" t="n">
        <v>2e-06</v>
      </c>
      <c r="AA209" s="21">
        <f>Z209-$V209</f>
        <v/>
      </c>
      <c r="AC209" s="13" t="n">
        <v>255.87</v>
      </c>
      <c r="AD209" s="68">
        <f>IF(AC209&gt;0,((AC209-AC208)/AC208),0)</f>
        <v/>
      </c>
      <c r="AE209" s="68">
        <f>IF(AC209&gt;0,AD209-$V209,0)</f>
        <v/>
      </c>
      <c r="AF209" s="68">
        <f>IF(AC209&gt;0,(AC209-AF$10)/AF$10,0)</f>
        <v/>
      </c>
      <c r="AG209" s="68" t="n"/>
      <c r="AH209" s="15">
        <f>IF(AC209&gt;0,(AC209-AC$10)/AC$10,0)</f>
        <v/>
      </c>
      <c r="AJ209" s="13" t="n">
        <v>24.57</v>
      </c>
      <c r="AK209" s="68">
        <f>IF(AJ209&gt;0,((AJ209-AJ208)/AJ208),0)</f>
        <v/>
      </c>
      <c r="AL209" s="68">
        <f>IF(AJ209&gt;0,AK209-$V209,0)</f>
        <v/>
      </c>
      <c r="AM209" s="68">
        <f>IF(AJ209&gt;0,(AJ209-AM$10)/AM$10,0)</f>
        <v/>
      </c>
      <c r="AN209" s="68" t="n"/>
      <c r="AO209" s="15">
        <f>IF(AJ209&gt;0,(AJ209-AJ$10)/AJ$10,0)</f>
        <v/>
      </c>
      <c r="AQ209" s="13" t="n">
        <v>23.96</v>
      </c>
      <c r="AR209" s="68">
        <f>IF(AQ209&gt;0,((AQ209-AQ208)/AQ208),0)</f>
        <v/>
      </c>
      <c r="AS209" s="68">
        <f>IF(AQ209&gt;0,AR209-$V209,0)</f>
        <v/>
      </c>
      <c r="AT209" s="68">
        <f>IF(AQ209&gt;0,(AQ209-AT$10)/AT$10,0)</f>
        <v/>
      </c>
      <c r="AU209" s="68" t="n"/>
      <c r="AV209" s="15">
        <f>IF(AQ209&gt;0,(AQ209-AQ$10)/AQ$10,0)</f>
        <v/>
      </c>
      <c r="AX209" s="13" t="n">
        <v>231.56</v>
      </c>
      <c r="AY209" s="68">
        <f>IF(AX209&gt;0,((AX209-AX208)/AX208),0)</f>
        <v/>
      </c>
      <c r="AZ209" s="68">
        <f>IF(AX209&gt;0,AY209-$V209,0)</f>
        <v/>
      </c>
      <c r="BA209" s="68">
        <f>IF(AX209&gt;0,(AX209-BA$10)/BA$10,0)</f>
        <v/>
      </c>
      <c r="BB209" s="68" t="n"/>
      <c r="BC209" s="15">
        <f>IF(AX209&gt;0,(AX209-AX$10)/AX$10,0)</f>
        <v/>
      </c>
      <c r="BE209" s="13" t="n">
        <v>83.13</v>
      </c>
      <c r="BF209" s="68">
        <f>IF(BE209&gt;0,((BE209-BE208)/BE208),0)</f>
        <v/>
      </c>
      <c r="BG209" s="68">
        <f>IF(BE209&gt;0,BF209-$V209,0)</f>
        <v/>
      </c>
      <c r="BH209" s="68" t="n"/>
      <c r="BI209" s="68" t="n"/>
      <c r="BJ209" s="15">
        <f>IF(BE209&gt;0,(BE209-BE$10)/BE$10,0)</f>
        <v/>
      </c>
      <c r="BL209" s="13" t="n">
        <v>76.48</v>
      </c>
      <c r="BM209" s="68">
        <f>IF(BL209&gt;0,((BL209-BL208)/BL208),0)</f>
        <v/>
      </c>
      <c r="BN209" s="68">
        <f>IF(BL209&gt;0,BM209-$V209,0)</f>
        <v/>
      </c>
      <c r="BO209" s="68">
        <f>IF(BL209&gt;0,(BL209-BO$10)/BO$10,0)</f>
        <v/>
      </c>
      <c r="BP209" s="68" t="n"/>
      <c r="BQ209" s="15">
        <f>IF(BL209&gt;0,(BL209-BL$10)/BL$10,0)</f>
        <v/>
      </c>
      <c r="BS209" s="13" t="n">
        <v>45.44</v>
      </c>
      <c r="BT209" s="68">
        <f>IF(BS209&gt;0,((BS209-BS208)/BS208),0)</f>
        <v/>
      </c>
      <c r="BU209" s="68">
        <f>IF(BS209&gt;0,BT209-$V209,0)</f>
        <v/>
      </c>
      <c r="BV209" s="68">
        <f>IF(BS209&gt;0,(BS209-BV$10)/BV$10,0)</f>
        <v/>
      </c>
      <c r="BW209" s="68" t="n"/>
      <c r="BX209" s="15">
        <f>IF(BS209&gt;0,(BS209-BS$10)/BS$10,0)</f>
        <v/>
      </c>
      <c r="BZ209" s="13" t="n"/>
      <c r="CA209" s="68">
        <f>IF(BZ209&gt;0,((BZ209-BZ208)/BZ208),0)</f>
        <v/>
      </c>
      <c r="CB209" s="68">
        <f>IF(BZ209&gt;0,CA209-$V209,0)</f>
        <v/>
      </c>
      <c r="CC209" s="68">
        <f>IF(BZ209&gt;0,(BZ209-CC$10)/CC$10,0)</f>
        <v/>
      </c>
      <c r="CD209" s="68" t="n"/>
      <c r="CE209" s="15">
        <f>IF(BZ209&gt;0,(BZ209-BZ$10)/BZ$10,0)</f>
        <v/>
      </c>
      <c r="CG209" s="13" t="n">
        <v>30.63</v>
      </c>
      <c r="CH209" s="68">
        <f>IF(CG209&gt;0,((CG209-CG208)/CG208),0)</f>
        <v/>
      </c>
      <c r="CI209" s="68">
        <f>IF(CG209&gt;0,CH209-$V209,0)</f>
        <v/>
      </c>
      <c r="CJ209" s="68">
        <f>IF(CG209&gt;0,(CG209-CJ$10)/CJ$10,0)</f>
        <v/>
      </c>
      <c r="CK209" s="68" t="n"/>
      <c r="CL209" s="15">
        <f>IF(CG209&gt;0,(CG209-CG$10)/CG$10,0)</f>
        <v/>
      </c>
      <c r="CN209" s="13" t="n">
        <v>34.86</v>
      </c>
      <c r="CO209" s="68">
        <f>IF(CN209&gt;0,((CN209-CN208)/CN208),0)</f>
        <v/>
      </c>
      <c r="CP209" s="68">
        <f>IF(CN209&gt;0,CO209-$V209,0)</f>
        <v/>
      </c>
      <c r="CQ209" s="68">
        <f>IF(CN209&gt;0,(CN209-CQ$10)/CQ$10,0)</f>
        <v/>
      </c>
      <c r="CR209" s="68" t="n"/>
      <c r="CS209" s="15">
        <f>IF(CN209&gt;0,(CN209-CN$10)/CN$10,0)</f>
        <v/>
      </c>
      <c r="CU209" s="13" t="n">
        <v>40.28</v>
      </c>
      <c r="CV209" s="68">
        <f>IF(CU209&gt;0,((CU209-CU208)/CU208),0)</f>
        <v/>
      </c>
      <c r="CW209" s="68">
        <f>IF(CU209&gt;0,CV209-$V209,0)</f>
        <v/>
      </c>
      <c r="CX209" s="68">
        <f>IF(CU209&gt;0,(CU209-CX$10)/CX$10,0)</f>
        <v/>
      </c>
      <c r="CY209" s="68" t="n"/>
      <c r="CZ209" s="15">
        <f>IF(CU209&gt;0,(CU209-CU$10)/CU$10,0)</f>
        <v/>
      </c>
      <c r="DB209" s="13" t="n">
        <v>19.92</v>
      </c>
      <c r="DC209" s="68">
        <f>IF(DB209&gt;0,((DB209-DB208)/DB208),0)</f>
        <v/>
      </c>
      <c r="DD209" s="68">
        <f>IF(DB209&gt;0,DC209-$V209,0)</f>
        <v/>
      </c>
      <c r="DE209" s="68">
        <f>IF(DB209&gt;0,(DB209-DE$10)/DE$10,0)</f>
        <v/>
      </c>
      <c r="DF209" s="68" t="n"/>
      <c r="DG209" s="15">
        <f>IF(DB209&gt;0,(DB209-DB$10)/DB$10,0)</f>
        <v/>
      </c>
      <c r="DI209" s="13" t="n">
        <v>51.85</v>
      </c>
      <c r="DJ209" s="68">
        <f>IF(DI209&gt;0,((DI209-DI208)/DI208),0)</f>
        <v/>
      </c>
      <c r="DK209" s="68">
        <f>IF(DI209&gt;0,DJ209-$V209,0)</f>
        <v/>
      </c>
      <c r="DL209" s="68">
        <f>IF(DI209&gt;0,(DI209-DL$10)/DL$10,0)</f>
        <v/>
      </c>
      <c r="DM209" s="68" t="n"/>
      <c r="DN209" s="15">
        <f>IF(DI209&gt;0,(DI209-DI$10)/DI$10,0)</f>
        <v/>
      </c>
      <c r="DP209" s="13" t="n">
        <v>48.82</v>
      </c>
      <c r="DQ209" s="68">
        <f>IF(DP209&gt;0,((DP209-DP208)/DP208),0)</f>
        <v/>
      </c>
      <c r="DR209" s="68">
        <f>IF(DP209&gt;0,DQ209-$V209,0)</f>
        <v/>
      </c>
      <c r="DS209" s="68" t="n"/>
      <c r="DT209" s="68" t="n"/>
      <c r="DU209" s="15">
        <f>IF(DP209&gt;0,(DP209-DP$10)/DP$10,0)</f>
        <v/>
      </c>
      <c r="DV209" s="18" t="n"/>
      <c r="DW209" s="13" t="n">
        <v>43.49</v>
      </c>
      <c r="DX209" s="68">
        <f>IF(DW209&gt;0,((DW209-DW208)/DW208),0)</f>
        <v/>
      </c>
      <c r="DY209" s="68">
        <f>IF(DW209&gt;0,DX209-$V209,0)</f>
        <v/>
      </c>
      <c r="DZ209" s="68">
        <f>IF(DW209&gt;0,(DW209-DZ$10)/DZ$10,0)</f>
        <v/>
      </c>
      <c r="EA209" s="68" t="n"/>
      <c r="EB209" s="15">
        <f>IF(DW209&gt;0,(DW209-DW$10)/DW$10,0)</f>
        <v/>
      </c>
      <c r="ED209" s="13" t="n">
        <v>43.78</v>
      </c>
      <c r="EE209" s="68">
        <f>IF(ED209&gt;0,((ED209-ED208)/ED208),0)</f>
        <v/>
      </c>
      <c r="EF209" s="68">
        <f>IF(ED209&gt;0,EE209-$V209,0)</f>
        <v/>
      </c>
      <c r="EG209" s="68">
        <f>IF(ED209&gt;0,(ED209-EG$10)/EG$10,0)</f>
        <v/>
      </c>
      <c r="EH209" s="68" t="n"/>
      <c r="EI209" s="15">
        <f>IF(ED209&gt;0,(ED209-ED$10)/ED$10,0)</f>
        <v/>
      </c>
      <c r="EK209" s="13" t="n">
        <v>142.04</v>
      </c>
      <c r="EL209" s="68">
        <f>IF(EK209&gt;0,((EK209-EK208)/EK208),0)</f>
        <v/>
      </c>
      <c r="EM209" s="68">
        <f>IF(EK209&gt;0,EL209-$V209,0)</f>
        <v/>
      </c>
      <c r="EN209" s="68">
        <f>IF(EK209&gt;0,(EK209-EN$10)/EN$10,0)</f>
        <v/>
      </c>
      <c r="EO209" s="68" t="n"/>
      <c r="EP209" s="15">
        <f>IF(EK209&gt;0,(EK209-EK$10)/EK$10,0)</f>
        <v/>
      </c>
      <c r="ER209" s="13" t="n">
        <v>39.57</v>
      </c>
      <c r="ES209" s="68">
        <f>IF(ER209&gt;0,((ER209-ER208)/ER208),0)</f>
        <v/>
      </c>
      <c r="ET209" s="68">
        <f>IF(ER209&gt;0,ES209-$V209,0)</f>
        <v/>
      </c>
      <c r="EU209" s="68">
        <f>IF(ER209&gt;0,(ER209-EU$10)/EU$10,0)</f>
        <v/>
      </c>
      <c r="EV209" s="68" t="n"/>
      <c r="EW209" s="15">
        <f>IF(ER209&gt;0,(ER209-ER$10)/ER$10,0)</f>
        <v/>
      </c>
      <c r="EY209" s="13" t="n">
        <v>54.28</v>
      </c>
      <c r="EZ209" s="68">
        <f>IF(EY209&gt;0,((EY209-EY208)/EY208),0)</f>
        <v/>
      </c>
      <c r="FA209" s="68">
        <f>IF(EY209&gt;0,EZ209-$V209,0)</f>
        <v/>
      </c>
      <c r="FB209" s="68" t="n"/>
      <c r="FC209" s="68" t="n"/>
      <c r="FD209" s="15">
        <f>IF(EY209&gt;0,(EY209-EY$10)/EY$10,0)</f>
        <v/>
      </c>
      <c r="FF209" s="13" t="n">
        <v>59.52</v>
      </c>
      <c r="FG209" s="68">
        <f>IF(FF209&gt;0,((FF209-FF208)/FF208),0)</f>
        <v/>
      </c>
      <c r="FH209" s="68">
        <f>IF(FF209&gt;0,FG209-$V209,0)</f>
        <v/>
      </c>
      <c r="FI209" s="68">
        <f>IF(FF209&gt;0,(FF209-FI$10)/FI$10,0)</f>
        <v/>
      </c>
      <c r="FJ209" s="68" t="n"/>
      <c r="FK209" s="15">
        <f>IF(FF209&gt;0,(FF209-FF$10)/FF$10,0)</f>
        <v/>
      </c>
      <c r="FM209" s="13" t="n">
        <v>186.46</v>
      </c>
      <c r="FN209" s="68">
        <f>IF(FM209&gt;0,((FM209-FM208)/FM208),0)</f>
        <v/>
      </c>
      <c r="FO209" s="68">
        <f>IF(FM209&gt;0,FN209-$V209,0)</f>
        <v/>
      </c>
      <c r="FP209" s="68">
        <f>IF(FM209&gt;0,(FM209-FP$10)/FP$10,0)</f>
        <v/>
      </c>
      <c r="FQ209" s="68" t="n"/>
      <c r="FR209" s="15">
        <f>IF(FM209&gt;0,(FM209-FM$10)/FM$10,0)</f>
        <v/>
      </c>
      <c r="FT209" s="13" t="n">
        <v>89.17</v>
      </c>
      <c r="FU209" s="68">
        <f>IF(FT209&gt;0,((FT209-FT208)/FT208),0)</f>
        <v/>
      </c>
      <c r="FV209" s="68">
        <f>IF(FT209&gt;0,FU209-$V209,0)</f>
        <v/>
      </c>
      <c r="FW209" s="68">
        <f>IF(FT209&gt;0,(FT209-FW$10)/FW$10,0)</f>
        <v/>
      </c>
      <c r="FX209" s="68" t="n"/>
      <c r="FY209" s="15">
        <f>IF(FT209&gt;0,(FT209-FT$10)/FT$10,0)</f>
        <v/>
      </c>
      <c r="GA209" s="13" t="n">
        <v>18.36</v>
      </c>
      <c r="GB209" s="68">
        <f>IF(GA209&gt;0,((GA209-GA208)/GA208),0)</f>
        <v/>
      </c>
      <c r="GC209" s="68">
        <f>IF(GA209&gt;0,GB209-$V209,0)</f>
        <v/>
      </c>
      <c r="GD209" s="68" t="n"/>
      <c r="GE209" s="68" t="n"/>
      <c r="GF209" s="15">
        <f>IF(GA209&gt;0,(GA209-GA$10)/GA$10,0)</f>
        <v/>
      </c>
      <c r="GG209" s="18" t="n"/>
      <c r="GH209" s="13" t="n">
        <v>23.63</v>
      </c>
      <c r="GI209" s="68">
        <f>IF(GH209&gt;0,((GH209-GH208)/GH208),0)</f>
        <v/>
      </c>
      <c r="GJ209" s="68">
        <f>IF(GH209&gt;0,GI209-$V209,0)</f>
        <v/>
      </c>
      <c r="GK209" s="68">
        <f>IF(GH209&gt;0,(GH209-GK$10)/GK$10,0)</f>
        <v/>
      </c>
      <c r="GL209" s="68" t="n"/>
      <c r="GM209" s="15">
        <f>IF(GH209&gt;0,(GH209-GH$10)/GH$10,0)</f>
        <v/>
      </c>
      <c r="GO209" s="13" t="n">
        <v>28.71</v>
      </c>
      <c r="GP209" s="68">
        <f>IF(GO209&gt;0,((GO209-GO208)/GO208),0)</f>
        <v/>
      </c>
      <c r="GQ209" s="68">
        <f>IF(GO209&gt;0,GP209-$V209,0)</f>
        <v/>
      </c>
      <c r="GR209" s="68" t="n"/>
      <c r="GS209" s="68" t="n"/>
      <c r="GT209" s="15">
        <f>IF(GO209&gt;0,(GO209-GO$10)/GO$10,0)</f>
        <v/>
      </c>
      <c r="GV209" s="13" t="n">
        <v>17.59</v>
      </c>
      <c r="GW209" s="68">
        <f>IF(GV209&gt;0,((GV209-GV208)/GV208),0)</f>
        <v/>
      </c>
      <c r="GX209" s="68">
        <f>IF(GV209&gt;0,GW209-$V209,0)</f>
        <v/>
      </c>
      <c r="GY209" s="68">
        <f>IF(GV209&gt;0,(GV209-GY$10)/GY$10,0)</f>
        <v/>
      </c>
      <c r="GZ209" s="68" t="n"/>
      <c r="HA209" s="15">
        <f>IF(GV209&gt;0,(GV209-GV$10)/GV$10,0)</f>
        <v/>
      </c>
      <c r="HD209" s="13" t="n">
        <v>439.31</v>
      </c>
      <c r="HE209" s="68">
        <f>IF(HD209&gt;0,((HD209-HD208)/HD208),0)</f>
        <v/>
      </c>
      <c r="HF209" s="68">
        <f>IF(HD209&gt;0,HE209-$V209,0)</f>
        <v/>
      </c>
      <c r="HG209" s="68">
        <f>IF(HD209&gt;0,(HD209-HG$10)/HG$10,0)</f>
        <v/>
      </c>
      <c r="HH209" s="68" t="n"/>
      <c r="HI209" s="15">
        <f>IF(HD209&gt;0,(HD209-HD$10)/HD$10,0)</f>
        <v/>
      </c>
      <c r="HK209" s="13" t="n">
        <v>83.12</v>
      </c>
      <c r="HL209" s="68">
        <f>IF(HK209&gt;0,((HK209-HK208)/HK208),0)</f>
        <v/>
      </c>
      <c r="HM209" s="68">
        <f>IF(HK209&gt;0,HL209-$V209,0)</f>
        <v/>
      </c>
      <c r="HN209" s="68">
        <f>IF(HK209&gt;0,(HK209-HN$10)/HN$10,0)</f>
        <v/>
      </c>
      <c r="HO209" s="68" t="n"/>
      <c r="HP209" s="15">
        <f>IF(HK209&gt;0,(HK209-HK$10)/HK$10,0)</f>
        <v/>
      </c>
      <c r="HR209" s="13" t="n">
        <v>112.24</v>
      </c>
      <c r="HS209" s="68">
        <f>IF(HR209&gt;0,((HR209-HR208)/HR208),0)</f>
        <v/>
      </c>
      <c r="HT209" s="68">
        <f>IF(HR209&gt;0,HS209-$V209,0)</f>
        <v/>
      </c>
      <c r="HU209" s="68">
        <f>IF(HR209&gt;0,(HR209-HU$10)/HU$10,0)</f>
        <v/>
      </c>
      <c r="HV209" s="68" t="n"/>
      <c r="HW209" s="15">
        <f>IF(HR209&gt;0,(HR209-HR$10)/HR$10,0)</f>
        <v/>
      </c>
      <c r="HY209" s="13" t="n">
        <v>183.22</v>
      </c>
      <c r="HZ209" s="68">
        <f>IF(HY209&gt;0,((HY209-HY208)/HY208),0)</f>
        <v/>
      </c>
      <c r="IA209" s="68">
        <f>IF(HY209&gt;0,HZ209-$V209,0)</f>
        <v/>
      </c>
      <c r="IB209" s="68">
        <f>IF(HY209&gt;0,(HY209-IB$10)/IB$10,0)</f>
        <v/>
      </c>
      <c r="IC209" s="68" t="n"/>
      <c r="ID209" s="15">
        <f>IF(HY209&gt;0,(HY209-HY$10)/HY$10,0)</f>
        <v/>
      </c>
      <c r="IF209" s="13" t="n">
        <v>349.33</v>
      </c>
      <c r="IG209" s="68">
        <f>IF(IF209&gt;0,((IF209-IF208)/IF208),0)</f>
        <v/>
      </c>
      <c r="IH209" s="68">
        <f>IF(IF209&gt;0,IG209-$V209,0)</f>
        <v/>
      </c>
      <c r="II209" s="68">
        <f>IF(IF209&gt;0,(IF209-II$10)/II$10,0)</f>
        <v/>
      </c>
      <c r="IJ209" s="68" t="n"/>
      <c r="IK209" s="15">
        <f>IF(IF209&gt;0,(IF209-IF$10)/IF$10,0)</f>
        <v/>
      </c>
      <c r="IM209" s="13" t="n">
        <v>280.02</v>
      </c>
      <c r="IN209" s="68">
        <f>IF(IM209&gt;0,((IM209-IM208)/IM208),0)</f>
        <v/>
      </c>
      <c r="IO209" s="68">
        <f>IF(IM209&gt;0,IN209-$V209,0)</f>
        <v/>
      </c>
      <c r="IP209" s="68">
        <f>IF(IM209&gt;0,(IM209-IP$10)/IP$10,0)</f>
        <v/>
      </c>
      <c r="IQ209" s="68" t="n"/>
      <c r="IR209" s="15">
        <f>IF(IM209&gt;0,(IM209-IM$10)/IM$10,0)</f>
        <v/>
      </c>
      <c r="IT209" s="13" t="n">
        <v>86.59</v>
      </c>
      <c r="IU209" s="68">
        <f>IF(IT209&gt;0,((IT209-IT208)/IT208),0)</f>
        <v/>
      </c>
      <c r="IV209" s="68">
        <f>IF(IT209&gt;0,IU209-$V209,0)</f>
        <v/>
      </c>
      <c r="IW209" s="68">
        <f>IF(IT209&gt;0,(IT209-IW$10)/IW$10,0)</f>
        <v/>
      </c>
      <c r="IX209" s="68" t="n"/>
      <c r="IY209" s="15">
        <f>IF(IT209&gt;0,(IT209-IT$10)/IT$10,0)</f>
        <v/>
      </c>
      <c r="JA209" s="13" t="n">
        <v>716.91</v>
      </c>
      <c r="JB209" s="68">
        <f>IF(JA209&gt;0,((JA209-JA208)/JA208),0)</f>
        <v/>
      </c>
      <c r="JC209" s="68">
        <f>IF(JA209&gt;0,JB209-$V209,0)</f>
        <v/>
      </c>
      <c r="JD209" s="68">
        <f>IF(JA209&gt;0,(JA209-JD$10)/JD$10,0)</f>
        <v/>
      </c>
      <c r="JE209" s="68" t="n"/>
      <c r="JF209" s="15">
        <f>IF(JA209&gt;0,(JA209-JA$10)/JA$10,0)</f>
        <v/>
      </c>
      <c r="JH209" s="13" t="n">
        <v>513.58</v>
      </c>
      <c r="JI209" s="68">
        <f>IF(JH209&gt;0,((JH209-JH208)/JH208),0)</f>
        <v/>
      </c>
      <c r="JJ209" s="68">
        <f>IF(JH209&gt;0,JI209-$V209,0)</f>
        <v/>
      </c>
      <c r="JK209" s="68">
        <f>IF(JH209&gt;0,(JH209-JK$10)/JK$10,0)</f>
        <v/>
      </c>
      <c r="JL209" s="68" t="n"/>
      <c r="JM209" s="15">
        <f>IF(JH209&gt;0,(JH209-JH$10)/JH$10,0)</f>
        <v/>
      </c>
      <c r="JO209" s="13" t="n">
        <v>39.34</v>
      </c>
      <c r="JP209" s="68">
        <f>IF(JO209&gt;0,((JO209-JO208)/JO208),0)</f>
        <v/>
      </c>
      <c r="JQ209" s="68">
        <f>IF(JO209&gt;0,JP209-$V209,0)</f>
        <v/>
      </c>
      <c r="JR209" s="68">
        <f>IF(JO209&gt;0,(JO209-JR$10)/JR$10,0)</f>
        <v/>
      </c>
      <c r="JS209" s="68" t="n"/>
      <c r="JT209" s="15">
        <f>IF(JO209&gt;0,(JO209-JO$10)/JO$10,0)</f>
        <v/>
      </c>
      <c r="JV209" s="13" t="n">
        <v>2.92</v>
      </c>
      <c r="JW209" s="68">
        <f>IF(JV209&gt;0,((JV209-JV208)/JV208),0)</f>
        <v/>
      </c>
      <c r="JX209" s="68">
        <f>IF(JV209&gt;0,JW209-$V209,0)</f>
        <v/>
      </c>
      <c r="JY209" s="68">
        <f>IF(JV209&gt;0,(JV209-JY$10)/JY$10,0)</f>
        <v/>
      </c>
      <c r="JZ209" s="68" t="n"/>
      <c r="KA209" s="15">
        <f>IF(JV209&gt;0,(JV209-JV$10)/JV$10,0)</f>
        <v/>
      </c>
      <c r="KC209" s="13" t="n">
        <v>22.52</v>
      </c>
      <c r="KD209" s="68">
        <f>IF(KC209&gt;0,((KC209-KC208)/KC208),0)</f>
        <v/>
      </c>
      <c r="KE209" s="68">
        <f>IF(KC209&gt;0,KD209-$V209,0)</f>
        <v/>
      </c>
      <c r="KF209" s="68">
        <f>IF(KC209&gt;0,(KC209-KF$10)/KF$10,0)</f>
        <v/>
      </c>
      <c r="KG209" s="68" t="n"/>
      <c r="KH209" s="15">
        <f>IF(KC209&gt;0,(KC209-KC$10)/KC$10,0)</f>
        <v/>
      </c>
      <c r="KI209" s="18" t="n"/>
      <c r="KJ209" s="13" t="n">
        <v>143.61</v>
      </c>
      <c r="KK209" s="68">
        <f>IF(KJ209&gt;0,((KJ209-KJ208)/KJ208),0)</f>
        <v/>
      </c>
      <c r="KL209" s="68">
        <f>IF(KJ209&gt;0,KK209-$V209,0)</f>
        <v/>
      </c>
      <c r="KM209" s="68">
        <f>IF(KJ209&gt;0,(KJ209-KM$10)/KM$10,0)</f>
        <v/>
      </c>
      <c r="KN209" s="68" t="n"/>
      <c r="KO209" s="15">
        <f>IF(KJ209&gt;0,(KJ209-KJ$10)/KJ$10,0)</f>
        <v/>
      </c>
      <c r="KQ209" s="13" t="n">
        <v>2.228</v>
      </c>
      <c r="KR209" s="68">
        <f>IF(KQ209&gt;0,((KQ209-KQ208)/KQ208),0)</f>
        <v/>
      </c>
      <c r="KS209" s="68">
        <f>IF(KQ209&gt;0,KR209-$V209,0)</f>
        <v/>
      </c>
      <c r="KT209" s="68">
        <f>IF(KQ209&gt;0,(KQ209-KT$10)/KT$10,0)</f>
        <v/>
      </c>
      <c r="KU209" s="68" t="n"/>
      <c r="KV209" s="15">
        <f>IF(KQ209&gt;0,(KQ209-KQ$10)/KQ$10,0)</f>
        <v/>
      </c>
      <c r="KW209" s="18" t="n"/>
      <c r="KX209" s="13" t="n">
        <v>68.52</v>
      </c>
      <c r="KY209" s="68">
        <f>IF(KX209&gt;0,((KX209-KX208)/KX208),0)</f>
        <v/>
      </c>
      <c r="KZ209" s="68">
        <f>IF(KX209&gt;0,KY209-$V209,0)</f>
        <v/>
      </c>
      <c r="LA209" s="68">
        <f>IF(KX209&gt;0,(KX209-LA$10)/LA$10,0)</f>
        <v/>
      </c>
      <c r="LB209" s="68" t="n"/>
      <c r="LC209" s="15">
        <f>IF(KX209&gt;0,(KX209-KX$10)/KX$10,0)</f>
        <v/>
      </c>
      <c r="LD209" s="18" t="n"/>
      <c r="LE209" s="13" t="n">
        <v>54.08</v>
      </c>
      <c r="LF209" s="68">
        <f>IF(LE209&gt;0,((LE209-LE208)/LE208),0)</f>
        <v/>
      </c>
      <c r="LG209" s="68">
        <f>IF(LE209&gt;0,LF209-$V209,0)</f>
        <v/>
      </c>
      <c r="LH209" s="68">
        <f>IF(LE209&gt;0,(LE209-LH$10)/LH$10,0)</f>
        <v/>
      </c>
      <c r="LI209" s="68" t="n"/>
      <c r="LJ209" s="15">
        <f>IF(LE209&gt;0,(LE209-LE$10)/LE$10,0)</f>
        <v/>
      </c>
      <c r="LL209" s="13" t="n">
        <v>174.49</v>
      </c>
      <c r="LM209" s="68">
        <f>IF(LL209&gt;0,((LL209-LL208)/LL208),0)</f>
        <v/>
      </c>
      <c r="LN209" s="68">
        <f>IF(LL209&gt;0,LM209-$V209,0)</f>
        <v/>
      </c>
      <c r="LO209" s="68">
        <f>IF(LL209&gt;0,(LL209-LO$10)/LO$10,0)</f>
        <v/>
      </c>
      <c r="LP209" s="68" t="n"/>
      <c r="LQ209" s="15">
        <f>IF(LL209&gt;0,(LL209-LL$10)/LL$10,0)</f>
        <v/>
      </c>
      <c r="LS209" s="13" t="n">
        <v>25.1</v>
      </c>
      <c r="LT209" s="68">
        <f>IF(LS209&gt;0,((LS209-LS208)/LS208),0)</f>
        <v/>
      </c>
      <c r="LU209" s="68">
        <f>IF(LS209&gt;0,LT209-$V209,0)</f>
        <v/>
      </c>
      <c r="LV209" s="68" t="n"/>
      <c r="LW209" s="68" t="n"/>
      <c r="LX209" s="15">
        <f>IF(LS209&gt;0,(LS209-LS$10)/LS$10,0)</f>
        <v/>
      </c>
      <c r="LZ209" s="13" t="n">
        <v>22.08</v>
      </c>
      <c r="MA209" s="68">
        <f>IF(LZ209&gt;0,((LZ209-LZ208)/LZ208),0)</f>
        <v/>
      </c>
      <c r="MB209" s="68">
        <f>IF(LZ209&gt;0,MA209-$V209,0)</f>
        <v/>
      </c>
      <c r="MC209" s="68">
        <f>IF(LZ209&gt;0,(LZ209-MC$10)/MC$10,0)</f>
        <v/>
      </c>
      <c r="MD209" s="68" t="n"/>
      <c r="ME209" s="15">
        <f>IF(LZ209&gt;0,(LZ209-LZ$10)/LZ$10,0)</f>
        <v/>
      </c>
      <c r="MG209" s="13" t="n">
        <v>163.39</v>
      </c>
      <c r="MH209" s="68">
        <f>IF(MG209&gt;0,((MG209-MG208)/MG208),0)</f>
        <v/>
      </c>
      <c r="MI209" s="68">
        <f>IF(MG209&gt;0,MH209-$V209,0)</f>
        <v/>
      </c>
      <c r="MJ209" s="68">
        <f>IF(MG209&gt;0,(MG209-MJ$10)/MJ$10,0)</f>
        <v/>
      </c>
      <c r="MK209" s="68" t="n"/>
      <c r="ML209" s="15">
        <f>IF(MG209&gt;0,(MG209-MG$10)/MG$10,0)</f>
        <v/>
      </c>
      <c r="MN209" s="13" t="n">
        <v>203.12</v>
      </c>
      <c r="MO209" s="68">
        <f>IF(MN209&gt;0,((MN209-MN208)/MN208),0)</f>
        <v/>
      </c>
      <c r="MP209" s="68">
        <f>IF(MN209&gt;0,MO209-$V209,0)</f>
        <v/>
      </c>
      <c r="MQ209" s="68">
        <f>IF(MN209&gt;0,(MN209-MQ$10)/MQ$10,0)</f>
        <v/>
      </c>
      <c r="MR209" s="68" t="n"/>
      <c r="MS209" s="15">
        <f>IF(MN209&gt;0,(MN209-MN$10)/MN$10,0)</f>
        <v/>
      </c>
      <c r="MU209" s="13" t="n">
        <v>25.32</v>
      </c>
      <c r="MV209" s="68">
        <f>IF(MU209&gt;0,((MU209-MU208)/MU208),0)</f>
        <v/>
      </c>
      <c r="MW209" s="68">
        <f>IF(MU209&gt;0,MV209-$V209,0)</f>
        <v/>
      </c>
      <c r="MX209" s="68">
        <f>IF(MU209&gt;0,(MU209-MX$10)/MX$10,0)</f>
        <v/>
      </c>
      <c r="MY209" s="68" t="n"/>
      <c r="MZ209" s="15">
        <f>IF(MU209&gt;0,(MU209-MU$10)/MU$10,0)</f>
        <v/>
      </c>
      <c r="NB209" s="13" t="n">
        <v>300.14</v>
      </c>
      <c r="NC209" s="68">
        <f>IF(NB209&gt;0,((NB209-NB208)/NB208),0)</f>
        <v/>
      </c>
      <c r="ND209" s="68">
        <f>IF(NB209&gt;0,NC209-$V209,0)</f>
        <v/>
      </c>
      <c r="NE209" s="68">
        <f>IF(NB209&gt;0,(NB209-NE$10)/NE$10,0)</f>
        <v/>
      </c>
      <c r="NF209" s="68" t="n"/>
      <c r="NG209" s="15">
        <f>IF(NB209&gt;0,(NB209-NB$10)/NB$10,0)</f>
        <v/>
      </c>
      <c r="NI209" s="13" t="n">
        <v>13.93</v>
      </c>
      <c r="NJ209" s="68">
        <f>IF(NI209&gt;0,((NI209-NI208)/NI208),0)</f>
        <v/>
      </c>
      <c r="NK209" s="68">
        <f>IF(NI209&gt;0,NJ209-$V209,0)</f>
        <v/>
      </c>
      <c r="NL209" s="68">
        <f>IF(NI209&gt;0,(NI209-NL$10)/NL$10,0)</f>
        <v/>
      </c>
      <c r="NM209" s="68" t="n"/>
      <c r="NN209" s="15">
        <f>IF(NI209&gt;0,(NI209-NI$10)/NI$10,0)</f>
        <v/>
      </c>
      <c r="NP209" s="13" t="n">
        <v>600</v>
      </c>
      <c r="NQ209" s="68">
        <f>IF(NP209&gt;0,((NP209-NP208)/NP208),0)</f>
        <v/>
      </c>
      <c r="NR209" s="68">
        <f>IF(NP209&gt;0,NQ209-$V209,0)</f>
        <v/>
      </c>
      <c r="NS209" s="68">
        <f>IF(NP209&gt;0,(NP209-NS$10)/NS$10,0)</f>
        <v/>
      </c>
      <c r="NT209" s="68" t="n"/>
      <c r="NU209" s="15">
        <f>IF(NP209&gt;0,(NP209-NP$10)/NP$10,0)</f>
        <v/>
      </c>
      <c r="NW209" s="13" t="n">
        <v>253.3</v>
      </c>
      <c r="NX209" s="68">
        <f>IF(NW209&gt;0,((NW209-NW208)/NW208),0)</f>
        <v/>
      </c>
      <c r="NY209" s="68">
        <f>IF(NW209&gt;0,NX209-$V209,0)</f>
        <v/>
      </c>
      <c r="NZ209" s="68">
        <f>IF(NW209&gt;0,(NW209-NZ$10)/NZ$10,0)</f>
        <v/>
      </c>
      <c r="OA209" s="68" t="n"/>
      <c r="OB209" s="15">
        <f>IF(NW209&gt;0,(NW209-NW$10)/NW$10,0)</f>
        <v/>
      </c>
      <c r="OD209" s="13" t="n">
        <v>4.3</v>
      </c>
      <c r="OE209" s="68">
        <f>IF(OD209&gt;0,((OD209-OD208)/OD208),0)</f>
        <v/>
      </c>
      <c r="OF209" s="68">
        <f>IF(OD209&gt;0,OE209-$V209,0)</f>
        <v/>
      </c>
      <c r="OG209" s="68">
        <f>IF(OD209&gt;0,(OD209-OG$10)/OG$10,0)</f>
        <v/>
      </c>
      <c r="OH209" s="68" t="n"/>
      <c r="OI209" s="15">
        <f>IF(OD209&gt;0,(OD209-OD$10)/OD$10,0)</f>
        <v/>
      </c>
      <c r="OK209" s="13" t="n">
        <v>380.18</v>
      </c>
      <c r="OL209" s="68">
        <f>IF(OK209&gt;0,((OK209-OK208)/OK208),0)</f>
        <v/>
      </c>
      <c r="OM209" s="68">
        <f>IF(OK209&gt;0,OL209-$V209,0)</f>
        <v/>
      </c>
      <c r="ON209" s="68">
        <f>IF(OK209&gt;0,(OK209-ON$10)/ON$10,0)</f>
        <v/>
      </c>
      <c r="OO209" s="68" t="n"/>
      <c r="OP209" s="15">
        <f>IF(OK209&gt;0,(OK209-OK$10)/OK$10,0)</f>
        <v/>
      </c>
      <c r="OR209" s="13" t="n">
        <v>8.19</v>
      </c>
      <c r="OS209" s="68">
        <f>IF(OR209&gt;0,((OR209-OR208)/OR208),0)</f>
        <v/>
      </c>
      <c r="OT209" s="68">
        <f>IF(OR209&gt;0,OS209-$V209,0)</f>
        <v/>
      </c>
      <c r="OU209" s="68">
        <f>IF(OR209&gt;0,(OR209-OU$10)/OU$10,0)</f>
        <v/>
      </c>
      <c r="OV209" s="68" t="n"/>
      <c r="OW209" s="15">
        <f>IF(OR209&gt;0,(OR209-OR$10)/OR$10,0)</f>
        <v/>
      </c>
      <c r="OY209" s="13" t="n">
        <v>157.95</v>
      </c>
      <c r="OZ209" s="68">
        <f>IF(OY209&gt;0,((OY209-OY208)/OY208),0)</f>
        <v/>
      </c>
      <c r="PA209" s="68">
        <f>IF(OY209&gt;0,OZ209-$V209,0)</f>
        <v/>
      </c>
      <c r="PB209" s="68">
        <f>IF(OY209&gt;0,(OY209-PB$10)/PB$10,0)</f>
        <v/>
      </c>
      <c r="PC209" s="68" t="n"/>
      <c r="PD209" s="15">
        <f>IF(OY209&gt;0,(OY209-OY$10)/OY$10,0)</f>
        <v/>
      </c>
      <c r="PE209" s="18" t="n"/>
      <c r="PF209" s="13" t="n">
        <v>283.87</v>
      </c>
      <c r="PG209" s="68">
        <f>IF(PF209&gt;0,((PF209-PF208)/PF208),0)</f>
        <v/>
      </c>
      <c r="PH209" s="68">
        <f>IF(PF209&gt;0,PG209-$V209,0)</f>
        <v/>
      </c>
      <c r="PI209" s="68">
        <f>IF(PF209&gt;0,(PF209-PI$10)/PI$10,0)</f>
        <v/>
      </c>
      <c r="PJ209" s="68" t="n"/>
      <c r="PK209" s="15">
        <f>IF(PF209&gt;0,(PF209-PF$10)/PF$10,0)</f>
        <v/>
      </c>
      <c r="PM209" s="13" t="n"/>
      <c r="PN209" s="68">
        <f>IF(PM209&gt;0,((PM209-PM208)/PM208),0)</f>
        <v/>
      </c>
      <c r="PO209" s="68">
        <f>PN209-$V209</f>
        <v/>
      </c>
      <c r="PP209" s="68">
        <f>IF(PM209&gt;0,(PM209-PP$10)/PP$10,0)</f>
        <v/>
      </c>
      <c r="PQ209" s="68" t="n"/>
      <c r="PR209" s="15">
        <f>IF(PM209&gt;0,(PM209-PM$10)/PM$10,0)</f>
        <v/>
      </c>
      <c r="PT209" s="13" t="n">
        <v>21.06</v>
      </c>
      <c r="PU209" s="68">
        <f>IF(PT209&gt;0,((PT209-PT208)/PT208),0)</f>
        <v/>
      </c>
      <c r="PV209" s="68">
        <f>IF(PT209&gt;0,PU209-$V209,0)</f>
        <v/>
      </c>
      <c r="PW209" s="68">
        <f>IF(PT209&gt;0,(PT209-PW$10)/PW$10,0)</f>
        <v/>
      </c>
      <c r="PX209" s="68" t="n"/>
      <c r="PY209" s="15">
        <f>IF(PT209&gt;0,(PT209-PT$10)/PT$10,0)</f>
        <v/>
      </c>
      <c r="QA209" s="13" t="n">
        <v>366.85</v>
      </c>
      <c r="QB209" s="68">
        <f>IF(QA209&gt;0,((QA209-QA208)/QA208),0)</f>
        <v/>
      </c>
      <c r="QC209" s="68">
        <f>IF(QA209&gt;0,QB209-$V209,0)</f>
        <v/>
      </c>
      <c r="QD209" s="68">
        <f>IF(QA209&gt;0,(QA209-QD$10)/QD$10,0)</f>
        <v/>
      </c>
      <c r="QE209" s="68" t="n"/>
      <c r="QF209" s="15">
        <f>IF(QA209&gt;0,(QA209-QA$10)/QA$10,0)</f>
        <v/>
      </c>
      <c r="QH209" s="13" t="n">
        <v>2.33</v>
      </c>
      <c r="QI209" s="68">
        <f>IF(QH209&gt;0,((QH209-QH208)/QH208),0)</f>
        <v/>
      </c>
      <c r="QJ209" s="68">
        <f>IF(QH209&gt;0,QI209-$V209,0)</f>
        <v/>
      </c>
      <c r="QK209" s="68">
        <f>IF(QH209&gt;0,(QH209-QK$10)/QK$10,0)</f>
        <v/>
      </c>
      <c r="QL209" s="68" t="n"/>
      <c r="QM209" s="15">
        <f>IF(QH209&gt;0,(QH209-QH$10)/QH$10,0)</f>
        <v/>
      </c>
      <c r="QO209" s="13" t="n">
        <v>27.73</v>
      </c>
      <c r="QP209" s="68">
        <f>IF(QO209&gt;0,((QO209-QO208)/QO208),0)</f>
        <v/>
      </c>
      <c r="QQ209" s="68">
        <f>IF(QO209&gt;0,QP209-$V209,0)</f>
        <v/>
      </c>
      <c r="QR209" s="68">
        <f>IF(QO209&gt;0,(QO209-QR$10)/QR$10,0)</f>
        <v/>
      </c>
      <c r="QS209" s="68" t="n"/>
      <c r="QT209" s="15">
        <f>IF(QO209&gt;0,(QO209-QO$10)/QO$10,0)</f>
        <v/>
      </c>
      <c r="QV209" s="13" t="n">
        <v>2.766</v>
      </c>
      <c r="QW209" s="68">
        <f>IF(QV209&gt;0,((QV209-QV208)/QV208),0)</f>
        <v/>
      </c>
      <c r="QX209" s="68">
        <f>IF(QV209&gt;0,QW209-$V209,0)</f>
        <v/>
      </c>
      <c r="QY209" s="68">
        <f>IF(QV209&gt;0,(QV209-QY$10)/QY$10,0)</f>
        <v/>
      </c>
      <c r="QZ209" s="68" t="n"/>
      <c r="RA209" s="15">
        <f>IF(QV209&gt;0,(QV209-QV$10)/QV$10,0)</f>
        <v/>
      </c>
      <c r="RC209" s="13" t="n">
        <v>57.16</v>
      </c>
      <c r="RD209" s="68">
        <f>IF(RC209&gt;0,((RC209-RC208)/RC208),0)</f>
        <v/>
      </c>
      <c r="RE209" s="68">
        <f>IF(RC209&gt;0,RD209-$V209,0)</f>
        <v/>
      </c>
      <c r="RF209" s="68">
        <f>IF(RC209&gt;0,(RC209-RF$10)/RF$10,0)</f>
        <v/>
      </c>
      <c r="RG209" s="68" t="n"/>
      <c r="RH209" s="15">
        <f>IF(RC209&gt;0,(RC209-RC$10)/RC$10,0)</f>
        <v/>
      </c>
      <c r="RJ209" s="13" t="n">
        <v>295.08</v>
      </c>
      <c r="RK209" s="68">
        <f>IF(RJ209&gt;0,((RJ209-RJ208)/RJ208),0)</f>
        <v/>
      </c>
      <c r="RL209" s="68">
        <f>RK209-$V209</f>
        <v/>
      </c>
      <c r="RM209" s="68">
        <f>IF(RJ209&gt;0,(RJ209-RM$10)/RM$10,0)</f>
        <v/>
      </c>
      <c r="RN209" s="68" t="n"/>
      <c r="RO209" s="15">
        <f>IF(RJ209&gt;0,(RJ209-RJ$10)/RJ$10,0)</f>
        <v/>
      </c>
      <c r="RQ209" s="13" t="n">
        <v>31.31</v>
      </c>
      <c r="RR209" s="68">
        <f>IF(RQ209&gt;0,((RQ209-RQ208)/RQ208),0)</f>
        <v/>
      </c>
      <c r="RS209" s="68">
        <f>RR209-$V209</f>
        <v/>
      </c>
      <c r="RT209" s="68">
        <f>IF(RQ209&gt;0,(RQ209-RT$10)/RT$10,0)</f>
        <v/>
      </c>
      <c r="RU209" s="68" t="n"/>
      <c r="RV209" s="15">
        <f>IF(RQ209&gt;0,(RQ209-RQ$10)/RQ$10,0)</f>
        <v/>
      </c>
      <c r="RX209" s="13" t="n">
        <v>178.15</v>
      </c>
      <c r="RY209" s="68">
        <f>IF(RX209&gt;0,((RX209-RX208)/RX208),0)</f>
        <v/>
      </c>
      <c r="RZ209" s="68">
        <f>RY209-$V209</f>
        <v/>
      </c>
      <c r="SA209" s="68">
        <f>IF(RX209&gt;0,(RX209-SA$10)/SA$10,0)</f>
        <v/>
      </c>
      <c r="SB209" s="68" t="n"/>
      <c r="SC209" s="15">
        <f>IF(RX209&gt;0,(RX209-RX$10)/RX$10,0)</f>
        <v/>
      </c>
      <c r="SE209" s="13" t="n">
        <v>46.38</v>
      </c>
      <c r="SF209" s="68">
        <f>IF(SE209&gt;0,((SE209-SE208)/SE208),0)</f>
        <v/>
      </c>
      <c r="SG209" s="68">
        <f>SF209-$V209</f>
        <v/>
      </c>
      <c r="SH209" s="68">
        <f>IF(SE209&gt;0,(SE209-SH$10)/SH$10,0)</f>
        <v/>
      </c>
      <c r="SI209" s="68" t="n"/>
      <c r="SJ209" s="15">
        <f>IF(SE209&gt;0,(SE209-SE$10)/SE$10,0)</f>
        <v/>
      </c>
      <c r="SL209" s="13" t="n">
        <v>4</v>
      </c>
      <c r="SM209" s="68">
        <f>IF(SL209&gt;0,((SL209-SL208)/SL208),0)</f>
        <v/>
      </c>
      <c r="SN209" s="68">
        <f>SM209-$V209</f>
        <v/>
      </c>
      <c r="SO209" s="68">
        <f>IF(SL209&gt;0,(SL209-SO$10)/SO$10,0)</f>
        <v/>
      </c>
      <c r="SP209" s="68" t="n"/>
      <c r="SQ209" s="15">
        <f>IF(SL209&gt;0,(SL209-SL$10)/SL$10,0)</f>
        <v/>
      </c>
      <c r="SS209" s="13" t="n">
        <v>38.33</v>
      </c>
      <c r="ST209" s="68">
        <f>IF(SS209&gt;0,((SS209-SS208)/SS208),0)</f>
        <v/>
      </c>
      <c r="SU209" s="68">
        <f>ST209-$V209</f>
        <v/>
      </c>
      <c r="SV209" s="68">
        <f>IF(SS209&gt;0,(SS209-SV$10)/SV$10,0)</f>
        <v/>
      </c>
      <c r="SW209" s="68" t="n"/>
      <c r="SX209" s="15">
        <f>IF(SS209&gt;0,(SS209-SS$10)/SS$10,0)</f>
        <v/>
      </c>
      <c r="SZ209" s="13" t="n">
        <v>80.79000000000001</v>
      </c>
      <c r="TA209" s="68">
        <f>IF(SZ209&gt;0,((SZ209-SZ208)/SZ208),0)</f>
        <v/>
      </c>
      <c r="TB209" s="68">
        <f>TA209-$V209</f>
        <v/>
      </c>
      <c r="TC209" s="68">
        <f>IF(SZ209&gt;0,(SZ209-TC$10)/TC$10,0)</f>
        <v/>
      </c>
      <c r="TD209" s="68" t="n"/>
      <c r="TE209" s="15">
        <f>IF(SZ209&gt;0,(SZ209-SZ$10)/SZ$10,0)</f>
        <v/>
      </c>
      <c r="TG209" s="587" t="n">
        <v>0.399</v>
      </c>
      <c r="TH209" s="68">
        <f>IF(TG209&gt;0,((TG209-TG208)/TG208),0)</f>
        <v/>
      </c>
      <c r="TI209" s="68">
        <f>TH209-$V209</f>
        <v/>
      </c>
      <c r="TJ209" s="68">
        <f>IF(TG209&gt;0,(TG209-TJ$10)/TJ$10,0)</f>
        <v/>
      </c>
      <c r="TK209" s="68" t="n"/>
      <c r="TL209" s="15">
        <f>IF(TG209&gt;0,(TG209-TG$10)/TG$10,0)</f>
        <v/>
      </c>
      <c r="TN209" s="13" t="n">
        <v>87.06</v>
      </c>
      <c r="TO209" s="68">
        <f>IF(TN209&gt;0,((TN209-TN208)/TN208),0)</f>
        <v/>
      </c>
      <c r="TP209" s="68">
        <f>TO209-$V209</f>
        <v/>
      </c>
      <c r="TQ209" s="68">
        <f>IF(TN209&gt;0,(TN209-TQ$10)/TQ$10,0)</f>
        <v/>
      </c>
      <c r="TR209" s="68" t="n"/>
      <c r="TS209" s="15">
        <f>IF(TN209&gt;0,(TN209-TN$10)/TN$10,0)</f>
        <v/>
      </c>
      <c r="TU209" s="587" t="n">
        <v>4.53</v>
      </c>
      <c r="TV209" s="68">
        <f>IF(TU209&gt;0,((TU209-TU208)/TU208),0)</f>
        <v/>
      </c>
      <c r="TW209" s="68">
        <f>TV209-$V209</f>
        <v/>
      </c>
      <c r="TX209" s="68">
        <f>IF(TU209&gt;0,(TU209-TX$10)/TX$10,0)</f>
        <v/>
      </c>
      <c r="TY209" s="68" t="n"/>
      <c r="TZ209" s="15">
        <f>IF(TU209&gt;0,(TU209-TU$10)/TU$10,0)</f>
        <v/>
      </c>
      <c r="UB209" s="587" t="n"/>
      <c r="UC209" s="68">
        <f>IF(UB209&gt;0,((UB209-UB208)/UB208),0)</f>
        <v/>
      </c>
      <c r="UD209" s="68">
        <f>UC209-$V209</f>
        <v/>
      </c>
      <c r="UE209" s="68">
        <f>IF(UB209&gt;0,(UB209-UE$10)/UE$10,0)</f>
        <v/>
      </c>
      <c r="UF209" s="68" t="n"/>
      <c r="UG209" s="15">
        <f>IF(UB209&gt;0,(UB209-UB$10)/UB$10,0)</f>
        <v/>
      </c>
      <c r="UI209" s="587" t="n"/>
      <c r="UJ209" s="68">
        <f>IF(UI209&gt;0,((UI209-UI208)/UI208),0)</f>
        <v/>
      </c>
      <c r="UK209" s="68">
        <f>UJ209-$V209</f>
        <v/>
      </c>
      <c r="UL209" s="68">
        <f>IF(UI209&gt;0,(UI209-UL$10)/UL$10,0)</f>
        <v/>
      </c>
      <c r="UM209" s="68" t="n"/>
      <c r="UN209" s="15">
        <f>IF(UI209&gt;0,(UI209-UI$10)/UI$10,0)</f>
        <v/>
      </c>
      <c r="UP209" s="587" t="n"/>
      <c r="UQ209" s="68">
        <f>IF(UP209&gt;0,((UP209-UP208)/UP208),0)</f>
        <v/>
      </c>
      <c r="UR209" s="68">
        <f>UQ209-$V209</f>
        <v/>
      </c>
      <c r="US209" s="68">
        <f>IF(UP209&gt;0,(UP209-US$10)/US$10,0)</f>
        <v/>
      </c>
      <c r="UT209" s="68" t="n"/>
      <c r="UU209" s="15">
        <f>IF(UP209&gt;0,(UP209-UP$10)/UP$10,0)</f>
        <v/>
      </c>
      <c r="UW209" s="587" t="n"/>
      <c r="UX209" s="68">
        <f>IF(UW209&gt;0,((UW209-UW208)/UW208),0)</f>
        <v/>
      </c>
      <c r="UY209" s="68">
        <f>UX209-$V209</f>
        <v/>
      </c>
      <c r="UZ209" s="68">
        <f>IF(UW209&gt;0,(UW209-UZ$10)/UZ$10,0)</f>
        <v/>
      </c>
      <c r="VA209" s="68" t="n"/>
      <c r="VB209" s="15">
        <f>IF(UW209&gt;0,(UW209-UW$10)/UW$10,0)</f>
        <v/>
      </c>
      <c r="VD209" s="587" t="n"/>
      <c r="VE209" s="68">
        <f>IF(VD209&gt;0,((VD209-VD208)/VD208),0)</f>
        <v/>
      </c>
      <c r="VF209" s="68">
        <f>VE209-$V209</f>
        <v/>
      </c>
      <c r="VG209" s="68">
        <f>IF(VD209&gt;0,(VD209-VG$10)/VG$10,0)</f>
        <v/>
      </c>
      <c r="VH209" s="68" t="n"/>
      <c r="VI209" s="15">
        <f>IF(VD209&gt;0,(VD209-VD$10)/VD$10,0)</f>
        <v/>
      </c>
      <c r="VM209" s="21">
        <f>IF($C209&gt;0,(($IK$5*IG209)+($GT$5*GP209)+($JM$5*JI209)+($JF$5*JB209)+($IY$5*IU209)+($IR$5*IN209)+($ID$5*HZ209)+($HW$5*HS209)+($HP$5*HL209)+($HI$5*HE209)+($GF$5*GB209)+($FY$5*FU209)+($FR$5*FN209)+($FK$5*FG209)+($FD$5*EZ209)+($EW$5*ES209)+($EP$5*EL209)+($EI$5*EE209)+($EB$5*DX209)+($DU$5*DQ209)+($DN$5*DJ209)+($DG$5*DC209)+($CZ$5*CV209)+($CS$5*CO209)+($CL$5*CH209)+($CE$5*CA209)+($BX$5*BT209)+($BQ$5*BM209)+($BJ$5*BF209)+($BC$5*AY209)+($AV$5*AR209)+($AO$5*AK209)+($AH$5*AD209)+($JT$5*JP209)+($KA$5*JW209)+($KO$5*KK209)+($PR$5*PN209)+($GM$5*GI209)+($HA$5*GW209)+($KV$5*KR209)+($KH$5*KD209)+($LC$5*KY209)+($MS$5*MO209)+($ML$5*MH209)+($ME$5*MA209)+($LX$5*LT209)+($LQ$5*LM209)+($LJ$5*LF209)+(MV209*$MZ$5)+(NC209*$NG$5)+(NJ209*$NN$5)+($OI$5*OE209)+($NU$5*NQ209)+($OB$5*NX209)+($PK$5*PG209)+($OP$5*OL209)+($OW$5*OS209)+($PD$5*OZ209)+(PU209*$PY$5)+(QB209*$QF$5)+(QI209*$QM$5)+(QP209*$QT$5)+(QW209*$RA$5)+(RD209*$RH$5)+(RK209*$RO$5)+(RR209*$RV$5)+(RY209*$SC$5)+(SF209*$SJ$5)+(SM209*$SQ$5)+(ST209*$SX$5)+(TA209*$TE$5))+(TH209*$TL$5)+(TO209*$TS$5))/$VM$5</f>
        <v/>
      </c>
      <c r="VN209" s="40" t="n"/>
      <c r="VO209" s="21">
        <f>IF($C209&gt;0,(($IK$5*II209)+($GT$5*GR209)+($JM$5*JK209)+($JF$5*JD209)+($IY$5*IW209)+($IR$5*IP209)+($ID$5*IB209)+($HW$5*HU209)+($HP$5*HN209)+($HI$5*HG209)+($GF$5*GD209)+($FY$5*FW209)+($FR$5*FP209)+($FK$5*FI209)+($FD$5*FB209)+($EW$5*EU209)+($EP$5*EN209)+($EI$5*EG209)+($EB$5*DZ209)+($DU$5*DS209)+($DN$5*DL209)+($DG$5*DE209)+($CZ$5*CX209)+($CS$5*CQ209)+($CL$5*CJ209)+($CE$5*CC209)+($BX$5*BV209)+($BQ$5*BO209)+($BJ$5*BH209)+($BC$5*BA209)+($AV$5*AT209)+($AO$5*AM209)+($AH$5*AF209)+($KO$5*KM209)+($KH$5*KF209)+($KA$5*JY209)+($JT$5*JR209)+($PR$5*PP209)+($GM$5*GK209)+($HA$5*GY209)+($KV$5*KT209)+($LC$5*LA209)+($MS$5*MQ209)+($ML$5*MJ209)+($ME$5*MC209)+($LX$5*LV209)+($LQ$5*LO209)+($LJ$5*LH209)+(MX209*$MZ$5)+(NE209*$NG$5)+(NL209*$NN$5)+($OI$5*OG209)+($NU$5*NS209)+($OB$5*NZ209)+($PD$5*PB209)+($OW$5*OU209)+($OP$5*ON209)+($PK$5*PI209)+($PY$5*PW209)+($QF$5*QD209)+($QM$5*QK209)+($QT$5*QR209)+($RA$5*QY209)+($RH$5*RF209)+($RO$5*RM209)+(RT209*$RV$5)+(SA209*$SC$5)+(SH209*$SJ$5)+(SO209*$SQ$5)+(SV209*$SX$5)+(TC209*$TE$5)+(TJ209*$TL$5)+(TQ209*$TS$5))/$VM$5,0)</f>
        <v/>
      </c>
      <c r="VP209" s="14" t="n"/>
      <c r="VQ209" s="21">
        <f>IF($C209&gt;0,(($IK$5*IK209)+($GT$5*GT209)+($JM$5*JM209)+($JF$5*JF209)+($IY$5*IY209)+($IR$5*IR209)+($ID$5*ID209)+($HW$5*HW209)+($HP$5*HP209)+($HI$5*HI209)+($GF$5*GF209)+($FY$5*FY209)+($FR$5*FR209)+($FK$5*FK209)+($FD$5*FD209)+($EW$5*EW209)+($EP$5*EP209)+($EI$5*EI209)+($EB$5*EB209)+($DU$5*DU209)+($DN$5*DN209)+($DG$5*DG209)+($CZ$5*CZ209)+($CS$5*CS209)+($CL$5*CL209)+($CE$5*CE209)+($BX$5*BX209)+($BQ$5*BQ209)+($BJ$5*BJ209)+($BC$5*BC209)+($AV$5*AV209)+($AO$5*AO209)+($AH$5*AH209)+($KO$5*KO209)+($PR$5*PR209)+($GM$5*GM209)+($HA$5*HA209)+($KH$5*KH209)+($KA$5*KA209)+($JT$5*JT209)+($KV$5*KV209)+($LC$5*LC209)+($MS$5*MS209)+($ML$5*ML209)+($ME$5*ME209)+($LX$5*LX209)+($LQ$5*LQ209)+($LJ$5*LJ209)+($OI$5*OI209)+($NU$5*NU209)+($NN$5*NN209)+($NG$5*NG209)+($MZ$5*MZ209)+(OB209*$OB$5)+($PD$5*PD209)+($OW$5*OW209)+($OP$5*OP209)+($PK$5*PK209)+(PY209*$PY$5)+(QF209*$QF$5)+(QM209*$QM$5)+(QT209*$QT$5)+(RA209*$RA$5)+(RH209*$RH$5)+(RO209*$RO$5)+(RV209*$RV$5)+(SC209*$SC$5)+(SJ209*$SJ$5)+(SQ209*$SQ$5)+(SX209*$SX$5)+(TE209*$TE$5)+(TL209*$TL$5)+(TS209*$TS$5))/$VM$5,0)</f>
        <v/>
      </c>
    </row>
    <row r="210" ht="16" customHeight="1" s="545">
      <c r="A210" s="127" t="n">
        <v>45950</v>
      </c>
      <c r="B210" s="4">
        <f>A210</f>
        <v/>
      </c>
      <c r="C210" s="13" t="n">
        <v>46716.68</v>
      </c>
      <c r="D210" s="138">
        <f>IF(C210&gt;0,C210-C209,0)</f>
        <v/>
      </c>
      <c r="E210" s="68">
        <f>IF(C210&gt;0,D210/C209,0)</f>
        <v/>
      </c>
      <c r="F210" s="15">
        <f>IF(C210&gt;0,(C210-C$10)/C$10,0)</f>
        <v/>
      </c>
      <c r="G210" s="13" t="n">
        <v>6735.14</v>
      </c>
      <c r="H210" s="138">
        <f>IF(G210&gt;0,G210-G209,0)</f>
        <v/>
      </c>
      <c r="I210" s="68">
        <f>IF(G210&gt;0,H210/G209,0)</f>
        <v/>
      </c>
      <c r="J210" s="15">
        <f>IF(G210&gt;0,(G210-G$10)/G$10,0)</f>
        <v/>
      </c>
      <c r="K210" s="13" t="n">
        <v>22990.54</v>
      </c>
      <c r="L210" s="138">
        <f>IF(K210&gt;0,K210-K209,0)</f>
        <v/>
      </c>
      <c r="M210" s="68">
        <f>IF(K210&gt;0,L210/K209,0)</f>
        <v/>
      </c>
      <c r="N210" s="15">
        <f>IF(K210&gt;0,(K210-K$10)/K$10,0)</f>
        <v/>
      </c>
      <c r="O210" s="13" t="n">
        <v>2499.91</v>
      </c>
      <c r="P210" s="138">
        <f>IF(O210&gt;0,O210-O209,0)</f>
        <v/>
      </c>
      <c r="Q210" s="68">
        <f>IF(O210&gt;0,P210/O209,0)</f>
        <v/>
      </c>
      <c r="R210" s="15">
        <f>IF(O210&gt;0,(O210-O$10)/O$10,0)</f>
        <v/>
      </c>
      <c r="S210" s="18">
        <f>IF(O210&gt;0,(((O210*0.7)*Q210)+((K210*0.9)*M210)+((G210*0.65)*I210)+((C210*0.6)*E210))/(O210+K210+G210+C210),0)</f>
        <v/>
      </c>
      <c r="T210" s="121">
        <f>IF(O210&gt;0,(S210*200)+T209,0)</f>
        <v/>
      </c>
      <c r="U210" s="121">
        <f>T210</f>
        <v/>
      </c>
      <c r="V210" s="134">
        <f>IF(T210&gt;0,(T210-T209)/T209,0)</f>
        <v/>
      </c>
      <c r="W210" s="21">
        <f>IF(T210&gt;0,(T210-T$11)/T$11,0)</f>
        <v/>
      </c>
      <c r="X210" s="18">
        <f>IF(T210&gt;0,((Q210+M210+I210+E210)/4),0)</f>
        <v/>
      </c>
      <c r="Y210" s="353">
        <f>30140.06+20744.5</f>
        <v/>
      </c>
      <c r="Z210" s="15" t="n">
        <v>2e-06</v>
      </c>
      <c r="AA210" s="21">
        <f>Z210-$V210</f>
        <v/>
      </c>
      <c r="AC210" s="13" t="n">
        <v>258.24</v>
      </c>
      <c r="AD210" s="68">
        <f>IF(AC210&gt;0,((AC210-AC209)/AC209),0)</f>
        <v/>
      </c>
      <c r="AE210" s="68">
        <f>IF(AC210&gt;0,AD210-$V210,0)</f>
        <v/>
      </c>
      <c r="AF210" s="68">
        <f>IF(AC210&gt;0,(AC210-AF$10)/AF$10,0)</f>
        <v/>
      </c>
      <c r="AG210" s="68" t="n"/>
      <c r="AH210" s="15">
        <f>IF(AC210&gt;0,(AC210-AC$10)/AC$10,0)</f>
        <v/>
      </c>
      <c r="AJ210" s="13" t="n">
        <v>24.83</v>
      </c>
      <c r="AK210" s="68">
        <f>IF(AJ210&gt;0,((AJ210-AJ209)/AJ209),0)</f>
        <v/>
      </c>
      <c r="AL210" s="68">
        <f>IF(AJ210&gt;0,AK210-$V210,0)</f>
        <v/>
      </c>
      <c r="AM210" s="68">
        <f>IF(AJ210&gt;0,(AJ210-AM$10)/AM$10,0)</f>
        <v/>
      </c>
      <c r="AN210" s="68" t="n"/>
      <c r="AO210" s="15">
        <f>IF(AJ210&gt;0,(AJ210-AJ$10)/AJ$10,0)</f>
        <v/>
      </c>
      <c r="AQ210" s="13" t="n">
        <v>24.26</v>
      </c>
      <c r="AR210" s="68">
        <f>IF(AQ210&gt;0,((AQ210-AQ209)/AQ209),0)</f>
        <v/>
      </c>
      <c r="AS210" s="68">
        <f>IF(AQ210&gt;0,AR210-$V210,0)</f>
        <v/>
      </c>
      <c r="AT210" s="68">
        <f>IF(AQ210&gt;0,(AQ210-AT$10)/AT$10,0)</f>
        <v/>
      </c>
      <c r="AU210" s="68" t="n"/>
      <c r="AV210" s="15">
        <f>IF(AQ210&gt;0,(AQ210-AQ$10)/AQ$10,0)</f>
        <v/>
      </c>
      <c r="AX210" s="13" t="n">
        <v>234.03</v>
      </c>
      <c r="AY210" s="68">
        <f>IF(AX210&gt;0,((AX210-AX209)/AX209),0)</f>
        <v/>
      </c>
      <c r="AZ210" s="68">
        <f>IF(AX210&gt;0,AY210-$V210,0)</f>
        <v/>
      </c>
      <c r="BA210" s="68">
        <f>IF(AX210&gt;0,(AX210-BA$10)/BA$10,0)</f>
        <v/>
      </c>
      <c r="BB210" s="68" t="n"/>
      <c r="BC210" s="15">
        <f>IF(AX210&gt;0,(AX210-AX$10)/AX$10,0)</f>
        <v/>
      </c>
      <c r="BE210" s="13" t="n">
        <v>83.63</v>
      </c>
      <c r="BF210" s="68">
        <f>IF(BE210&gt;0,((BE210-BE209)/BE209),0)</f>
        <v/>
      </c>
      <c r="BG210" s="68">
        <f>IF(BE210&gt;0,BF210-$V210,0)</f>
        <v/>
      </c>
      <c r="BH210" s="68" t="n"/>
      <c r="BI210" s="68" t="n"/>
      <c r="BJ210" s="15">
        <f>IF(BE210&gt;0,(BE210-BE$10)/BE$10,0)</f>
        <v/>
      </c>
      <c r="BL210" s="13" t="n">
        <v>77.48</v>
      </c>
      <c r="BM210" s="68">
        <f>IF(BL210&gt;0,((BL210-BL209)/BL209),0)</f>
        <v/>
      </c>
      <c r="BN210" s="68">
        <f>IF(BL210&gt;0,BM210-$V210,0)</f>
        <v/>
      </c>
      <c r="BO210" s="68">
        <f>IF(BL210&gt;0,(BL210-BO$10)/BO$10,0)</f>
        <v/>
      </c>
      <c r="BP210" s="68" t="n"/>
      <c r="BQ210" s="15">
        <f>IF(BL210&gt;0,(BL210-BL$10)/BL$10,0)</f>
        <v/>
      </c>
      <c r="BS210" s="13" t="n">
        <v>45.78</v>
      </c>
      <c r="BT210" s="68">
        <f>IF(BS210&gt;0,((BS210-BS209)/BS209),0)</f>
        <v/>
      </c>
      <c r="BU210" s="68">
        <f>IF(BS210&gt;0,BT210-$V210,0)</f>
        <v/>
      </c>
      <c r="BV210" s="68">
        <f>IF(BS210&gt;0,(BS210-BV$10)/BV$10,0)</f>
        <v/>
      </c>
      <c r="BW210" s="68" t="n"/>
      <c r="BX210" s="15">
        <f>IF(BS210&gt;0,(BS210-BS$10)/BS$10,0)</f>
        <v/>
      </c>
      <c r="BZ210" s="13" t="n"/>
      <c r="CA210" s="68">
        <f>IF(BZ210&gt;0,((BZ210-BZ209)/BZ209),0)</f>
        <v/>
      </c>
      <c r="CB210" s="68">
        <f>IF(BZ210&gt;0,CA210-$V210,0)</f>
        <v/>
      </c>
      <c r="CC210" s="68">
        <f>IF(BZ210&gt;0,(BZ210-CC$10)/CC$10,0)</f>
        <v/>
      </c>
      <c r="CD210" s="68" t="n"/>
      <c r="CE210" s="15">
        <f>IF(BZ210&gt;0,(BZ210-BZ$10)/BZ$10,0)</f>
        <v/>
      </c>
      <c r="CG210" s="13" t="n">
        <v>31.25</v>
      </c>
      <c r="CH210" s="68">
        <f>IF(CG210&gt;0,((CG210-CG209)/CG209),0)</f>
        <v/>
      </c>
      <c r="CI210" s="68">
        <f>IF(CG210&gt;0,CH210-$V210,0)</f>
        <v/>
      </c>
      <c r="CJ210" s="68">
        <f>IF(CG210&gt;0,(CG210-CJ$10)/CJ$10,0)</f>
        <v/>
      </c>
      <c r="CK210" s="68" t="n"/>
      <c r="CL210" s="15">
        <f>IF(CG210&gt;0,(CG210-CG$10)/CG$10,0)</f>
        <v/>
      </c>
      <c r="CN210" s="13" t="n">
        <v>35.5</v>
      </c>
      <c r="CO210" s="68">
        <f>IF(CN210&gt;0,((CN210-CN209)/CN209),0)</f>
        <v/>
      </c>
      <c r="CP210" s="68">
        <f>IF(CN210&gt;0,CO210-$V210,0)</f>
        <v/>
      </c>
      <c r="CQ210" s="68">
        <f>IF(CN210&gt;0,(CN210-CQ$10)/CQ$10,0)</f>
        <v/>
      </c>
      <c r="CR210" s="68" t="n"/>
      <c r="CS210" s="15">
        <f>IF(CN210&gt;0,(CN210-CN$10)/CN$10,0)</f>
        <v/>
      </c>
      <c r="CU210" s="13" t="n">
        <v>40.93</v>
      </c>
      <c r="CV210" s="68">
        <f>IF(CU210&gt;0,((CU210-CU209)/CU209),0)</f>
        <v/>
      </c>
      <c r="CW210" s="68">
        <f>IF(CU210&gt;0,CV210-$V210,0)</f>
        <v/>
      </c>
      <c r="CX210" s="68">
        <f>IF(CU210&gt;0,(CU210-CX$10)/CX$10,0)</f>
        <v/>
      </c>
      <c r="CY210" s="68" t="n"/>
      <c r="CZ210" s="15">
        <f>IF(CU210&gt;0,(CU210-CU$10)/CU$10,0)</f>
        <v/>
      </c>
      <c r="DB210" s="13" t="n">
        <v>20.22</v>
      </c>
      <c r="DC210" s="68">
        <f>IF(DB210&gt;0,((DB210-DB209)/DB209),0)</f>
        <v/>
      </c>
      <c r="DD210" s="68">
        <f>IF(DB210&gt;0,DC210-$V210,0)</f>
        <v/>
      </c>
      <c r="DE210" s="68">
        <f>IF(DB210&gt;0,(DB210-DE$10)/DE$10,0)</f>
        <v/>
      </c>
      <c r="DF210" s="68" t="n"/>
      <c r="DG210" s="15">
        <f>IF(DB210&gt;0,(DB210-DB$10)/DB$10,0)</f>
        <v/>
      </c>
      <c r="DI210" s="13" t="n">
        <v>52.27</v>
      </c>
      <c r="DJ210" s="68">
        <f>IF(DI210&gt;0,((DI210-DI209)/DI209),0)</f>
        <v/>
      </c>
      <c r="DK210" s="68">
        <f>IF(DI210&gt;0,DJ210-$V210,0)</f>
        <v/>
      </c>
      <c r="DL210" s="68">
        <f>IF(DI210&gt;0,(DI210-DL$10)/DL$10,0)</f>
        <v/>
      </c>
      <c r="DM210" s="68" t="n"/>
      <c r="DN210" s="15">
        <f>IF(DI210&gt;0,(DI210-DI$10)/DI$10,0)</f>
        <v/>
      </c>
      <c r="DP210" s="13" t="n">
        <v>49.63</v>
      </c>
      <c r="DQ210" s="68">
        <f>IF(DP210&gt;0,((DP210-DP209)/DP209),0)</f>
        <v/>
      </c>
      <c r="DR210" s="68">
        <f>IF(DP210&gt;0,DQ210-$V210,0)</f>
        <v/>
      </c>
      <c r="DS210" s="68" t="n"/>
      <c r="DT210" s="68" t="n"/>
      <c r="DU210" s="15">
        <f>IF(DP210&gt;0,(DP210-DP$10)/DP$10,0)</f>
        <v/>
      </c>
      <c r="DV210" s="18" t="n"/>
      <c r="DW210" s="13" t="n">
        <v>43.82</v>
      </c>
      <c r="DX210" s="68">
        <f>IF(DW210&gt;0,((DW210-DW209)/DW209),0)</f>
        <v/>
      </c>
      <c r="DY210" s="68">
        <f>IF(DW210&gt;0,DX210-$V210,0)</f>
        <v/>
      </c>
      <c r="DZ210" s="68">
        <f>IF(DW210&gt;0,(DW210-DZ$10)/DZ$10,0)</f>
        <v/>
      </c>
      <c r="EA210" s="68" t="n"/>
      <c r="EB210" s="15">
        <f>IF(DW210&gt;0,(DW210-DW$10)/DW$10,0)</f>
        <v/>
      </c>
      <c r="ED210" s="13" t="n">
        <v>44.24</v>
      </c>
      <c r="EE210" s="68">
        <f>IF(ED210&gt;0,((ED210-ED209)/ED209),0)</f>
        <v/>
      </c>
      <c r="EF210" s="68">
        <f>IF(ED210&gt;0,EE210-$V210,0)</f>
        <v/>
      </c>
      <c r="EG210" s="68">
        <f>IF(ED210&gt;0,(ED210-EG$10)/EG$10,0)</f>
        <v/>
      </c>
      <c r="EH210" s="68" t="n"/>
      <c r="EI210" s="15">
        <f>IF(ED210&gt;0,(ED210-ED$10)/ED$10,0)</f>
        <v/>
      </c>
      <c r="EK210" s="13" t="n">
        <v>144.04</v>
      </c>
      <c r="EL210" s="68">
        <f>IF(EK210&gt;0,((EK210-EK209)/EK209),0)</f>
        <v/>
      </c>
      <c r="EM210" s="68">
        <f>IF(EK210&gt;0,EL210-$V210,0)</f>
        <v/>
      </c>
      <c r="EN210" s="68">
        <f>IF(EK210&gt;0,(EK210-EN$10)/EN$10,0)</f>
        <v/>
      </c>
      <c r="EO210" s="68" t="n"/>
      <c r="EP210" s="15">
        <f>IF(EK210&gt;0,(EK210-EK$10)/EK$10,0)</f>
        <v/>
      </c>
      <c r="ER210" s="13" t="n">
        <v>40.03</v>
      </c>
      <c r="ES210" s="68">
        <f>IF(ER210&gt;0,((ER210-ER209)/ER209),0)</f>
        <v/>
      </c>
      <c r="ET210" s="68">
        <f>IF(ER210&gt;0,ES210-$V210,0)</f>
        <v/>
      </c>
      <c r="EU210" s="68">
        <f>IF(ER210&gt;0,(ER210-EU$10)/EU$10,0)</f>
        <v/>
      </c>
      <c r="EV210" s="68" t="n"/>
      <c r="EW210" s="15">
        <f>IF(ER210&gt;0,(ER210-ER$10)/ER$10,0)</f>
        <v/>
      </c>
      <c r="EY210" s="13" t="n">
        <v>55.54</v>
      </c>
      <c r="EZ210" s="68">
        <f>IF(EY210&gt;0,((EY210-EY209)/EY209),0)</f>
        <v/>
      </c>
      <c r="FA210" s="68">
        <f>IF(EY210&gt;0,EZ210-$V210,0)</f>
        <v/>
      </c>
      <c r="FB210" s="68" t="n"/>
      <c r="FC210" s="68" t="n"/>
      <c r="FD210" s="15">
        <f>IF(EY210&gt;0,(EY210-EY$10)/EY$10,0)</f>
        <v/>
      </c>
      <c r="FF210" s="13" t="n">
        <v>60.13</v>
      </c>
      <c r="FG210" s="68">
        <f>IF(FF210&gt;0,((FF210-FF209)/FF209),0)</f>
        <v/>
      </c>
      <c r="FH210" s="68">
        <f>IF(FF210&gt;0,FG210-$V210,0)</f>
        <v/>
      </c>
      <c r="FI210" s="68">
        <f>IF(FF210&gt;0,(FF210-FI$10)/FI$10,0)</f>
        <v/>
      </c>
      <c r="FJ210" s="68" t="n"/>
      <c r="FK210" s="15">
        <f>IF(FF210&gt;0,(FF210-FF$10)/FF$10,0)</f>
        <v/>
      </c>
      <c r="FM210" s="13" t="n">
        <v>189.49</v>
      </c>
      <c r="FN210" s="68">
        <f>IF(FM210&gt;0,((FM210-FM209)/FM209),0)</f>
        <v/>
      </c>
      <c r="FO210" s="68">
        <f>IF(FM210&gt;0,FN210-$V210,0)</f>
        <v/>
      </c>
      <c r="FP210" s="68">
        <f>IF(FM210&gt;0,(FM210-FP$10)/FP$10,0)</f>
        <v/>
      </c>
      <c r="FQ210" s="68" t="n"/>
      <c r="FR210" s="15">
        <f>IF(FM210&gt;0,(FM210-FM$10)/FM$10,0)</f>
        <v/>
      </c>
      <c r="FT210" s="13" t="n">
        <v>89.04000000000001</v>
      </c>
      <c r="FU210" s="68">
        <f>IF(FT210&gt;0,((FT210-FT209)/FT209),0)</f>
        <v/>
      </c>
      <c r="FV210" s="68">
        <f>IF(FT210&gt;0,FU210-$V210,0)</f>
        <v/>
      </c>
      <c r="FW210" s="68">
        <f>IF(FT210&gt;0,(FT210-FW$10)/FW$10,0)</f>
        <v/>
      </c>
      <c r="FX210" s="68" t="n"/>
      <c r="FY210" s="15">
        <f>IF(FT210&gt;0,(FT210-FT$10)/FT$10,0)</f>
        <v/>
      </c>
      <c r="GA210" s="13" t="n">
        <v>18.48</v>
      </c>
      <c r="GB210" s="68">
        <f>IF(GA210&gt;0,((GA210-GA209)/GA209),0)</f>
        <v/>
      </c>
      <c r="GC210" s="68">
        <f>IF(GA210&gt;0,GB210-$V210,0)</f>
        <v/>
      </c>
      <c r="GD210" s="68" t="n"/>
      <c r="GE210" s="68" t="n"/>
      <c r="GF210" s="15">
        <f>IF(GA210&gt;0,(GA210-GA$10)/GA$10,0)</f>
        <v/>
      </c>
      <c r="GG210" s="18" t="n"/>
      <c r="GH210" s="13" t="n">
        <v>24.02</v>
      </c>
      <c r="GI210" s="68">
        <f>IF(GH210&gt;0,((GH210-GH209)/GH209),0)</f>
        <v/>
      </c>
      <c r="GJ210" s="68">
        <f>IF(GH210&gt;0,GI210-$V210,0)</f>
        <v/>
      </c>
      <c r="GK210" s="68">
        <f>IF(GH210&gt;0,(GH210-GK$10)/GK$10,0)</f>
        <v/>
      </c>
      <c r="GL210" s="68" t="n"/>
      <c r="GM210" s="15">
        <f>IF(GH210&gt;0,(GH210-GH$10)/GH$10,0)</f>
        <v/>
      </c>
      <c r="GO210" s="13" t="n">
        <v>29.1</v>
      </c>
      <c r="GP210" s="68">
        <f>IF(GO210&gt;0,((GO210-GO209)/GO209),0)</f>
        <v/>
      </c>
      <c r="GQ210" s="68">
        <f>IF(GO210&gt;0,GP210-$V210,0)</f>
        <v/>
      </c>
      <c r="GR210" s="68" t="n"/>
      <c r="GS210" s="68" t="n"/>
      <c r="GT210" s="15">
        <f>IF(GO210&gt;0,(GO210-GO$10)/GO$10,0)</f>
        <v/>
      </c>
      <c r="GV210" s="13" t="n">
        <v>17.6</v>
      </c>
      <c r="GW210" s="68">
        <f>IF(GV210&gt;0,((GV210-GV209)/GV209),0)</f>
        <v/>
      </c>
      <c r="GX210" s="68">
        <f>IF(GV210&gt;0,GW210-$V210,0)</f>
        <v/>
      </c>
      <c r="GY210" s="68">
        <f>IF(GV210&gt;0,(GV210-GY$10)/GY$10,0)</f>
        <v/>
      </c>
      <c r="GZ210" s="68" t="n"/>
      <c r="HA210" s="15">
        <f>IF(GV210&gt;0,(GV210-GV$10)/GV$10,0)</f>
        <v/>
      </c>
      <c r="HD210" s="13" t="n">
        <v>447.43</v>
      </c>
      <c r="HE210" s="68">
        <f>IF(HD210&gt;0,((HD210-HD209)/HD209),0)</f>
        <v/>
      </c>
      <c r="HF210" s="68">
        <f>IF(HD210&gt;0,HE210-$V210,0)</f>
        <v/>
      </c>
      <c r="HG210" s="68">
        <f>IF(HD210&gt;0,(HD210-HG$10)/HG$10,0)</f>
        <v/>
      </c>
      <c r="HH210" s="68" t="n"/>
      <c r="HI210" s="15">
        <f>IF(HD210&gt;0,(HD210-HD$10)/HD$10,0)</f>
        <v/>
      </c>
      <c r="HK210" s="13" t="n">
        <v>86.65000000000001</v>
      </c>
      <c r="HL210" s="68">
        <f>IF(HK210&gt;0,((HK210-HK209)/HK209),0)</f>
        <v/>
      </c>
      <c r="HM210" s="68">
        <f>IF(HK210&gt;0,HL210-$V210,0)</f>
        <v/>
      </c>
      <c r="HN210" s="68">
        <f>IF(HK210&gt;0,(HK210-HN$10)/HN$10,0)</f>
        <v/>
      </c>
      <c r="HO210" s="68" t="n"/>
      <c r="HP210" s="15">
        <f>IF(HK210&gt;0,(HK210-HK$10)/HK$10,0)</f>
        <v/>
      </c>
      <c r="HR210" s="13" t="n">
        <v>112.71</v>
      </c>
      <c r="HS210" s="68">
        <f>IF(HR210&gt;0,((HR210-HR209)/HR209),0)</f>
        <v/>
      </c>
      <c r="HT210" s="68">
        <f>IF(HR210&gt;0,HS210-$V210,0)</f>
        <v/>
      </c>
      <c r="HU210" s="68">
        <f>IF(HR210&gt;0,(HR210-HU$10)/HU$10,0)</f>
        <v/>
      </c>
      <c r="HV210" s="68" t="n"/>
      <c r="HW210" s="15">
        <f>IF(HR210&gt;0,(HR210-HR$10)/HR$10,0)</f>
        <v/>
      </c>
      <c r="HY210" s="13" t="n">
        <v>182.64</v>
      </c>
      <c r="HZ210" s="68">
        <f>IF(HY210&gt;0,((HY210-HY209)/HY209),0)</f>
        <v/>
      </c>
      <c r="IA210" s="68">
        <f>IF(HY210&gt;0,HZ210-$V210,0)</f>
        <v/>
      </c>
      <c r="IB210" s="68">
        <f>IF(HY210&gt;0,(HY210-IB$10)/IB$10,0)</f>
        <v/>
      </c>
      <c r="IC210" s="68" t="n"/>
      <c r="ID210" s="15">
        <f>IF(HY210&gt;0,(HY210-HY$10)/HY$10,0)</f>
        <v/>
      </c>
      <c r="IF210" s="13" t="n">
        <v>349.24</v>
      </c>
      <c r="IG210" s="68">
        <f>IF(IF210&gt;0,((IF210-IF209)/IF209),0)</f>
        <v/>
      </c>
      <c r="IH210" s="68">
        <f>IF(IF210&gt;0,IG210-$V210,0)</f>
        <v/>
      </c>
      <c r="II210" s="68">
        <f>IF(IF210&gt;0,(IF210-II$10)/II$10,0)</f>
        <v/>
      </c>
      <c r="IJ210" s="68" t="n"/>
      <c r="IK210" s="15">
        <f>IF(IF210&gt;0,(IF210-IF$10)/IF$10,0)</f>
        <v/>
      </c>
      <c r="IM210" s="13" t="n">
        <v>285.64</v>
      </c>
      <c r="IN210" s="68">
        <f>IF(IM210&gt;0,((IM210-IM209)/IM209),0)</f>
        <v/>
      </c>
      <c r="IO210" s="68">
        <f>IF(IM210&gt;0,IN210-$V210,0)</f>
        <v/>
      </c>
      <c r="IP210" s="68">
        <f>IF(IM210&gt;0,(IM210-IP$10)/IP$10,0)</f>
        <v/>
      </c>
      <c r="IQ210" s="68" t="n"/>
      <c r="IR210" s="15">
        <f>IF(IM210&gt;0,(IM210-IM$10)/IM$10,0)</f>
        <v/>
      </c>
      <c r="IT210" s="13" t="n">
        <v>85.90000000000001</v>
      </c>
      <c r="IU210" s="68">
        <f>IF(IT210&gt;0,((IT210-IT209)/IT209),0)</f>
        <v/>
      </c>
      <c r="IV210" s="68">
        <f>IF(IT210&gt;0,IU210-$V210,0)</f>
        <v/>
      </c>
      <c r="IW210" s="68">
        <f>IF(IT210&gt;0,(IT210-IW$10)/IW$10,0)</f>
        <v/>
      </c>
      <c r="IX210" s="68" t="n"/>
      <c r="IY210" s="15">
        <f>IF(IT210&gt;0,(IT210-IT$10)/IT$10,0)</f>
        <v/>
      </c>
      <c r="JA210" s="13" t="n">
        <v>732.17</v>
      </c>
      <c r="JB210" s="68">
        <f>IF(JA210&gt;0,((JA210-JA209)/JA209),0)</f>
        <v/>
      </c>
      <c r="JC210" s="68">
        <f>IF(JA210&gt;0,JB210-$V210,0)</f>
        <v/>
      </c>
      <c r="JD210" s="68">
        <f>IF(JA210&gt;0,(JA210-JD$10)/JD$10,0)</f>
        <v/>
      </c>
      <c r="JE210" s="68" t="n"/>
      <c r="JF210" s="15">
        <f>IF(JA210&gt;0,(JA210-JA$10)/JA$10,0)</f>
        <v/>
      </c>
      <c r="JH210" s="13" t="n">
        <v>516.79</v>
      </c>
      <c r="JI210" s="68">
        <f>IF(JH210&gt;0,((JH210-JH209)/JH209),0)</f>
        <v/>
      </c>
      <c r="JJ210" s="68">
        <f>IF(JH210&gt;0,JI210-$V210,0)</f>
        <v/>
      </c>
      <c r="JK210" s="68">
        <f>IF(JH210&gt;0,(JH210-JK$10)/JK$10,0)</f>
        <v/>
      </c>
      <c r="JL210" s="68" t="n"/>
      <c r="JM210" s="15">
        <f>IF(JH210&gt;0,(JH210-JH$10)/JH$10,0)</f>
        <v/>
      </c>
      <c r="JO210" s="13" t="n">
        <v>39.99</v>
      </c>
      <c r="JP210" s="68">
        <f>IF(JO210&gt;0,((JO210-JO209)/JO209),0)</f>
        <v/>
      </c>
      <c r="JQ210" s="68">
        <f>IF(JO210&gt;0,JP210-$V210,0)</f>
        <v/>
      </c>
      <c r="JR210" s="68">
        <f>IF(JO210&gt;0,(JO210-JR$10)/JR$10,0)</f>
        <v/>
      </c>
      <c r="JS210" s="68" t="n"/>
      <c r="JT210" s="15">
        <f>IF(JO210&gt;0,(JO210-JO$10)/JO$10,0)</f>
        <v/>
      </c>
      <c r="JV210" s="13" t="n">
        <v>2.93</v>
      </c>
      <c r="JW210" s="68">
        <f>IF(JV210&gt;0,((JV210-JV209)/JV209),0)</f>
        <v/>
      </c>
      <c r="JX210" s="68">
        <f>IF(JV210&gt;0,JW210-$V210,0)</f>
        <v/>
      </c>
      <c r="JY210" s="68">
        <f>IF(JV210&gt;0,(JV210-JY$10)/JY$10,0)</f>
        <v/>
      </c>
      <c r="JZ210" s="68" t="n"/>
      <c r="KA210" s="15">
        <f>IF(JV210&gt;0,(JV210-JV$10)/JV$10,0)</f>
        <v/>
      </c>
      <c r="KC210" s="13" t="n">
        <v>22.49</v>
      </c>
      <c r="KD210" s="68">
        <f>IF(KC210&gt;0,((KC210-KC209)/KC209),0)</f>
        <v/>
      </c>
      <c r="KE210" s="68">
        <f>IF(KC210&gt;0,KD210-$V210,0)</f>
        <v/>
      </c>
      <c r="KF210" s="68">
        <f>IF(KC210&gt;0,(KC210-KF$10)/KF$10,0)</f>
        <v/>
      </c>
      <c r="KG210" s="68" t="n"/>
      <c r="KH210" s="15">
        <f>IF(KC210&gt;0,(KC210-KC$10)/KC$10,0)</f>
        <v/>
      </c>
      <c r="KI210" s="18" t="n"/>
      <c r="KJ210" s="13" t="n">
        <v>151.66</v>
      </c>
      <c r="KK210" s="68">
        <f>IF(KJ210&gt;0,((KJ210-KJ209)/KJ209),0)</f>
        <v/>
      </c>
      <c r="KL210" s="68">
        <f>IF(KJ210&gt;0,KK210-$V210,0)</f>
        <v/>
      </c>
      <c r="KM210" s="68">
        <f>IF(KJ210&gt;0,(KJ210-KM$10)/KM$10,0)</f>
        <v/>
      </c>
      <c r="KN210" s="68" t="n"/>
      <c r="KO210" s="15">
        <f>IF(KJ210&gt;0,(KJ210-KJ$10)/KJ$10,0)</f>
        <v/>
      </c>
      <c r="KQ210" s="13" t="n">
        <v>2.555</v>
      </c>
      <c r="KR210" s="68">
        <f>IF(KQ210&gt;0,((KQ210-KQ209)/KQ209),0)</f>
        <v/>
      </c>
      <c r="KS210" s="68">
        <f>IF(KQ210&gt;0,KR210-$V210,0)</f>
        <v/>
      </c>
      <c r="KT210" s="68">
        <f>IF(KQ210&gt;0,(KQ210-KT$10)/KT$10,0)</f>
        <v/>
      </c>
      <c r="KU210" s="68" t="n"/>
      <c r="KV210" s="15">
        <f>IF(KQ210&gt;0,(KQ210-KQ$10)/KQ$10,0)</f>
        <v/>
      </c>
      <c r="KW210" s="18" t="n"/>
      <c r="KX210" s="13" t="n">
        <v>70.48</v>
      </c>
      <c r="KY210" s="68">
        <f>IF(KX210&gt;0,((KX210-KX209)/KX209),0)</f>
        <v/>
      </c>
      <c r="KZ210" s="68">
        <f>IF(KX210&gt;0,KY210-$V210,0)</f>
        <v/>
      </c>
      <c r="LA210" s="68">
        <f>IF(KX210&gt;0,(KX210-LA$10)/LA$10,0)</f>
        <v/>
      </c>
      <c r="LB210" s="68" t="n"/>
      <c r="LC210" s="15">
        <f>IF(KX210&gt;0,(KX210-KX$10)/KX$10,0)</f>
        <v/>
      </c>
      <c r="LD210" s="18" t="n"/>
      <c r="LE210" s="13" t="n">
        <v>56.44</v>
      </c>
      <c r="LF210" s="68">
        <f>IF(LE210&gt;0,((LE210-LE209)/LE209),0)</f>
        <v/>
      </c>
      <c r="LG210" s="68">
        <f>IF(LE210&gt;0,LF210-$V210,0)</f>
        <v/>
      </c>
      <c r="LH210" s="68">
        <f>IF(LE210&gt;0,(LE210-LH$10)/LH$10,0)</f>
        <v/>
      </c>
      <c r="LI210" s="68" t="n"/>
      <c r="LJ210" s="15">
        <f>IF(LE210&gt;0,(LE210-LE$10)/LE$10,0)</f>
        <v/>
      </c>
      <c r="LL210" s="13" t="n">
        <v>178.51</v>
      </c>
      <c r="LM210" s="68">
        <f>IF(LL210&gt;0,((LL210-LL209)/LL209),0)</f>
        <v/>
      </c>
      <c r="LN210" s="68">
        <f>IF(LL210&gt;0,LM210-$V210,0)</f>
        <v/>
      </c>
      <c r="LO210" s="68">
        <f>IF(LL210&gt;0,(LL210-LO$10)/LO$10,0)</f>
        <v/>
      </c>
      <c r="LP210" s="68" t="n"/>
      <c r="LQ210" s="15">
        <f>IF(LL210&gt;0,(LL210-LL$10)/LL$10,0)</f>
        <v/>
      </c>
      <c r="LS210" s="13" t="n">
        <v>25.92</v>
      </c>
      <c r="LT210" s="68">
        <f>IF(LS210&gt;0,((LS210-LS209)/LS209),0)</f>
        <v/>
      </c>
      <c r="LU210" s="68">
        <f>IF(LS210&gt;0,LT210-$V210,0)</f>
        <v/>
      </c>
      <c r="LV210" s="68" t="n"/>
      <c r="LW210" s="68" t="n"/>
      <c r="LX210" s="15">
        <f>IF(LS210&gt;0,(LS210-LS$10)/LS$10,0)</f>
        <v/>
      </c>
      <c r="LZ210" s="13" t="n">
        <v>22.69</v>
      </c>
      <c r="MA210" s="68">
        <f>IF(LZ210&gt;0,((LZ210-LZ209)/LZ209),0)</f>
        <v/>
      </c>
      <c r="MB210" s="68">
        <f>IF(LZ210&gt;0,MA210-$V210,0)</f>
        <v/>
      </c>
      <c r="MC210" s="68">
        <f>IF(LZ210&gt;0,(LZ210-MC$10)/MC$10,0)</f>
        <v/>
      </c>
      <c r="MD210" s="68" t="n"/>
      <c r="ME210" s="15">
        <f>IF(LZ210&gt;0,(LZ210-LZ$10)/LZ$10,0)</f>
        <v/>
      </c>
      <c r="MG210" s="13" t="n">
        <v>159.04</v>
      </c>
      <c r="MH210" s="68">
        <f>IF(MG210&gt;0,((MG210-MG209)/MG209),0)</f>
        <v/>
      </c>
      <c r="MI210" s="68">
        <f>IF(MG210&gt;0,MH210-$V210,0)</f>
        <v/>
      </c>
      <c r="MJ210" s="68">
        <f>IF(MG210&gt;0,(MG210-MJ$10)/MJ$10,0)</f>
        <v/>
      </c>
      <c r="MK210" s="68" t="n"/>
      <c r="ML210" s="15">
        <f>IF(MG210&gt;0,(MG210-MG$10)/MG$10,0)</f>
        <v/>
      </c>
      <c r="MN210" s="13" t="n">
        <v>207.75</v>
      </c>
      <c r="MO210" s="68">
        <f>IF(MN210&gt;0,((MN210-MN209)/MN209),0)</f>
        <v/>
      </c>
      <c r="MP210" s="68">
        <f>IF(MN210&gt;0,MO210-$V210,0)</f>
        <v/>
      </c>
      <c r="MQ210" s="68">
        <f>IF(MN210&gt;0,(MN210-MQ$10)/MQ$10,0)</f>
        <v/>
      </c>
      <c r="MR210" s="68" t="n"/>
      <c r="MS210" s="15">
        <f>IF(MN210&gt;0,(MN210-MN$10)/MN$10,0)</f>
        <v/>
      </c>
      <c r="MU210" s="13" t="n">
        <v>27.27</v>
      </c>
      <c r="MV210" s="68">
        <f>IF(MU210&gt;0,((MU210-MU209)/MU209),0)</f>
        <v/>
      </c>
      <c r="MW210" s="68">
        <f>IF(MU210&gt;0,MV210-$V210,0)</f>
        <v/>
      </c>
      <c r="MX210" s="68">
        <f>IF(MU210&gt;0,(MU210-MX$10)/MX$10,0)</f>
        <v/>
      </c>
      <c r="MY210" s="68" t="n"/>
      <c r="MZ210" s="15">
        <f>IF(MU210&gt;0,(MU210-MU$10)/MU$10,0)</f>
        <v/>
      </c>
      <c r="NB210" s="13" t="n">
        <v>302.9</v>
      </c>
      <c r="NC210" s="68">
        <f>IF(NB210&gt;0,((NB210-NB209)/NB209),0)</f>
        <v/>
      </c>
      <c r="ND210" s="68">
        <f>IF(NB210&gt;0,NC210-$V210,0)</f>
        <v/>
      </c>
      <c r="NE210" s="68">
        <f>IF(NB210&gt;0,(NB210-NE$10)/NE$10,0)</f>
        <v/>
      </c>
      <c r="NF210" s="68" t="n"/>
      <c r="NG210" s="15">
        <f>IF(NB210&gt;0,(NB210-NB$10)/NB$10,0)</f>
        <v/>
      </c>
      <c r="NI210" s="13" t="n">
        <v>14.47</v>
      </c>
      <c r="NJ210" s="68">
        <f>IF(NI210&gt;0,((NI210-NI209)/NI209),0)</f>
        <v/>
      </c>
      <c r="NK210" s="68">
        <f>IF(NI210&gt;0,NJ210-$V210,0)</f>
        <v/>
      </c>
      <c r="NL210" s="68">
        <f>IF(NI210&gt;0,(NI210-NL$10)/NL$10,0)</f>
        <v/>
      </c>
      <c r="NM210" s="68" t="n"/>
      <c r="NN210" s="15">
        <f>IF(NI210&gt;0,(NI210-NI$10)/NI$10,0)</f>
        <v/>
      </c>
      <c r="NP210" s="13" t="n">
        <v>594.0700000000001</v>
      </c>
      <c r="NQ210" s="68">
        <f>IF(NP210&gt;0,((NP210-NP209)/NP209),0)</f>
        <v/>
      </c>
      <c r="NR210" s="68">
        <f>IF(NP210&gt;0,NQ210-$V210,0)</f>
        <v/>
      </c>
      <c r="NS210" s="68">
        <f>IF(NP210&gt;0,(NP210-NS$10)/NS$10,0)</f>
        <v/>
      </c>
      <c r="NT210" s="68" t="n"/>
      <c r="NU210" s="15">
        <f>IF(NP210&gt;0,(NP210-NP$10)/NP$10,0)</f>
        <v/>
      </c>
      <c r="NW210" s="13" t="n">
        <v>256.55</v>
      </c>
      <c r="NX210" s="68">
        <f>IF(NW210&gt;0,((NW210-NW209)/NW209),0)</f>
        <v/>
      </c>
      <c r="NY210" s="68">
        <f>IF(NW210&gt;0,NX210-$V210,0)</f>
        <v/>
      </c>
      <c r="NZ210" s="68">
        <f>IF(NW210&gt;0,(NW210-NZ$10)/NZ$10,0)</f>
        <v/>
      </c>
      <c r="OA210" s="68" t="n"/>
      <c r="OB210" s="15">
        <f>IF(NW210&gt;0,(NW210-NW$10)/NW$10,0)</f>
        <v/>
      </c>
      <c r="OD210" s="13" t="n">
        <v>4.31</v>
      </c>
      <c r="OE210" s="68">
        <f>IF(OD210&gt;0,((OD210-OD209)/OD209),0)</f>
        <v/>
      </c>
      <c r="OF210" s="68">
        <f>IF(OD210&gt;0,OE210-$V210,0)</f>
        <v/>
      </c>
      <c r="OG210" s="68">
        <f>IF(OD210&gt;0,(OD210-OG$10)/OG$10,0)</f>
        <v/>
      </c>
      <c r="OH210" s="68" t="n"/>
      <c r="OI210" s="15">
        <f>IF(OD210&gt;0,(OD210-OD$10)/OD$10,0)</f>
        <v/>
      </c>
      <c r="OK210" s="13" t="n">
        <v>399.87</v>
      </c>
      <c r="OL210" s="68">
        <f>IF(OK210&gt;0,((OK210-OK209)/OK209),0)</f>
        <v/>
      </c>
      <c r="OM210" s="68">
        <f>IF(OK210&gt;0,OL210-$V210,0)</f>
        <v/>
      </c>
      <c r="ON210" s="68">
        <f>IF(OK210&gt;0,(OK210-ON$10)/ON$10,0)</f>
        <v/>
      </c>
      <c r="OO210" s="68" t="n"/>
      <c r="OP210" s="15">
        <f>IF(OK210&gt;0,(OK210-OK$10)/OK$10,0)</f>
        <v/>
      </c>
      <c r="OR210" s="13" t="n">
        <v>8.380000000000001</v>
      </c>
      <c r="OS210" s="68">
        <f>IF(OR210&gt;0,((OR210-OR209)/OR209),0)</f>
        <v/>
      </c>
      <c r="OT210" s="68">
        <f>IF(OR210&gt;0,OS210-$V210,0)</f>
        <v/>
      </c>
      <c r="OU210" s="68">
        <f>IF(OR210&gt;0,(OR210-OU$10)/OU$10,0)</f>
        <v/>
      </c>
      <c r="OV210" s="68" t="n"/>
      <c r="OW210" s="15">
        <f>IF(OR210&gt;0,(OR210-OR$10)/OR$10,0)</f>
        <v/>
      </c>
      <c r="OY210" s="13" t="n">
        <v>160.71</v>
      </c>
      <c r="OZ210" s="68">
        <f>IF(OY210&gt;0,((OY210-OY209)/OY209),0)</f>
        <v/>
      </c>
      <c r="PA210" s="68">
        <f>IF(OY210&gt;0,OZ210-$V210,0)</f>
        <v/>
      </c>
      <c r="PB210" s="68">
        <f>IF(OY210&gt;0,(OY210-PB$10)/PB$10,0)</f>
        <v/>
      </c>
      <c r="PC210" s="68" t="n"/>
      <c r="PD210" s="15">
        <f>IF(OY210&gt;0,(OY210-OY$10)/OY$10,0)</f>
        <v/>
      </c>
      <c r="PE210" s="18" t="n"/>
      <c r="PF210" s="13" t="n">
        <v>290.56</v>
      </c>
      <c r="PG210" s="68">
        <f>IF(PF210&gt;0,((PF210-PF209)/PF209),0)</f>
        <v/>
      </c>
      <c r="PH210" s="68">
        <f>IF(PF210&gt;0,PG210-$V210,0)</f>
        <v/>
      </c>
      <c r="PI210" s="68">
        <f>IF(PF210&gt;0,(PF210-PI$10)/PI$10,0)</f>
        <v/>
      </c>
      <c r="PJ210" s="68" t="n"/>
      <c r="PK210" s="15">
        <f>IF(PF210&gt;0,(PF210-PF$10)/PF$10,0)</f>
        <v/>
      </c>
      <c r="PM210" s="13" t="n"/>
      <c r="PN210" s="68">
        <f>IF(PM210&gt;0,((PM210-PM209)/PM209),0)</f>
        <v/>
      </c>
      <c r="PO210" s="68">
        <f>PN210-$V210</f>
        <v/>
      </c>
      <c r="PP210" s="68">
        <f>IF(PM210&gt;0,(PM210-PP$10)/PP$10,0)</f>
        <v/>
      </c>
      <c r="PQ210" s="68" t="n"/>
      <c r="PR210" s="15">
        <f>IF(PM210&gt;0,(PM210-PM$10)/PM$10,0)</f>
        <v/>
      </c>
      <c r="PT210" s="13" t="n">
        <v>22.58</v>
      </c>
      <c r="PU210" s="68">
        <f>IF(PT210&gt;0,((PT210-PT209)/PT209),0)</f>
        <v/>
      </c>
      <c r="PV210" s="68">
        <f>IF(PT210&gt;0,PU210-$V210,0)</f>
        <v/>
      </c>
      <c r="PW210" s="68">
        <f>IF(PT210&gt;0,(PT210-PW$10)/PW$10,0)</f>
        <v/>
      </c>
      <c r="PX210" s="68" t="n"/>
      <c r="PY210" s="15">
        <f>IF(PT210&gt;0,(PT210-PT$10)/PT$10,0)</f>
        <v/>
      </c>
      <c r="QA210" s="13" t="n">
        <v>371</v>
      </c>
      <c r="QB210" s="68">
        <f>IF(QA210&gt;0,((QA210-QA209)/QA209),0)</f>
        <v/>
      </c>
      <c r="QC210" s="68">
        <f>IF(QA210&gt;0,QB210-$V210,0)</f>
        <v/>
      </c>
      <c r="QD210" s="68">
        <f>IF(QA210&gt;0,(QA210-QD$10)/QD$10,0)</f>
        <v/>
      </c>
      <c r="QE210" s="68" t="n"/>
      <c r="QF210" s="15">
        <f>IF(QA210&gt;0,(QA210-QA$10)/QA$10,0)</f>
        <v/>
      </c>
      <c r="QH210" s="13" t="n">
        <v>2.36</v>
      </c>
      <c r="QI210" s="68">
        <f>IF(QH210&gt;0,((QH210-QH209)/QH209),0)</f>
        <v/>
      </c>
      <c r="QJ210" s="68">
        <f>IF(QH210&gt;0,QI210-$V210,0)</f>
        <v/>
      </c>
      <c r="QK210" s="68">
        <f>IF(QH210&gt;0,(QH210-QK$10)/QK$10,0)</f>
        <v/>
      </c>
      <c r="QL210" s="68" t="n"/>
      <c r="QM210" s="15">
        <f>IF(QH210&gt;0,(QH210-QH$10)/QH$10,0)</f>
        <v/>
      </c>
      <c r="QO210" s="13" t="n">
        <v>31.59</v>
      </c>
      <c r="QP210" s="68">
        <f>IF(QO210&gt;0,((QO210-QO209)/QO209),0)</f>
        <v/>
      </c>
      <c r="QQ210" s="68">
        <f>IF(QO210&gt;0,QP210-$V210,0)</f>
        <v/>
      </c>
      <c r="QR210" s="68">
        <f>IF(QO210&gt;0,(QO210-QR$10)/QR$10,0)</f>
        <v/>
      </c>
      <c r="QS210" s="68" t="n"/>
      <c r="QT210" s="15">
        <f>IF(QO210&gt;0,(QO210-QO$10)/QO$10,0)</f>
        <v/>
      </c>
      <c r="QV210" s="13" t="n">
        <v>2.938</v>
      </c>
      <c r="QW210" s="68">
        <f>IF(QV210&gt;0,((QV210-QV209)/QV209),0)</f>
        <v/>
      </c>
      <c r="QX210" s="68">
        <f>IF(QV210&gt;0,QW210-$V210,0)</f>
        <v/>
      </c>
      <c r="QY210" s="68">
        <f>IF(QV210&gt;0,(QV210-QY$10)/QY$10,0)</f>
        <v/>
      </c>
      <c r="QZ210" s="68" t="n"/>
      <c r="RA210" s="15">
        <f>IF(QV210&gt;0,(QV210-QV$10)/QV$10,0)</f>
        <v/>
      </c>
      <c r="RC210" s="13" t="n">
        <v>57.95</v>
      </c>
      <c r="RD210" s="68">
        <f>IF(RC210&gt;0,((RC210-RC209)/RC209),0)</f>
        <v/>
      </c>
      <c r="RE210" s="68">
        <f>IF(RC210&gt;0,RD210-$V210,0)</f>
        <v/>
      </c>
      <c r="RF210" s="68">
        <f>IF(RC210&gt;0,(RC210-RF$10)/RF$10,0)</f>
        <v/>
      </c>
      <c r="RG210" s="68" t="n"/>
      <c r="RH210" s="15">
        <f>IF(RC210&gt;0,(RC210-RC$10)/RC$10,0)</f>
        <v/>
      </c>
      <c r="RJ210" s="13" t="n">
        <v>297.7</v>
      </c>
      <c r="RK210" s="68">
        <f>IF(RJ210&gt;0,((RJ210-RJ209)/RJ209),0)</f>
        <v/>
      </c>
      <c r="RL210" s="68">
        <f>RK210-$V210</f>
        <v/>
      </c>
      <c r="RM210" s="68">
        <f>IF(RJ210&gt;0,(RJ210-RM$10)/RM$10,0)</f>
        <v/>
      </c>
      <c r="RN210" s="68" t="n"/>
      <c r="RO210" s="15">
        <f>IF(RJ210&gt;0,(RJ210-RJ$10)/RJ$10,0)</f>
        <v/>
      </c>
      <c r="RQ210" s="13" t="n">
        <v>31.93</v>
      </c>
      <c r="RR210" s="68">
        <f>IF(RQ210&gt;0,((RQ210-RQ209)/RQ209),0)</f>
        <v/>
      </c>
      <c r="RS210" s="68">
        <f>RR210-$V210</f>
        <v/>
      </c>
      <c r="RT210" s="68">
        <f>IF(RQ210&gt;0,(RQ210-RT$10)/RT$10,0)</f>
        <v/>
      </c>
      <c r="RU210" s="68" t="n"/>
      <c r="RV210" s="15">
        <f>IF(RQ210&gt;0,(RQ210-RQ$10)/RQ$10,0)</f>
        <v/>
      </c>
      <c r="RX210" s="13" t="n">
        <v>181.59</v>
      </c>
      <c r="RY210" s="68">
        <f>IF(RX210&gt;0,((RX210-RX209)/RX209),0)</f>
        <v/>
      </c>
      <c r="RZ210" s="68">
        <f>RY210-$V210</f>
        <v/>
      </c>
      <c r="SA210" s="68">
        <f>IF(RX210&gt;0,(RX210-SA$10)/SA$10,0)</f>
        <v/>
      </c>
      <c r="SB210" s="68" t="n"/>
      <c r="SC210" s="15">
        <f>IF(RX210&gt;0,(RX210-RX$10)/RX$10,0)</f>
        <v/>
      </c>
      <c r="SE210" s="13" t="n">
        <v>43.31</v>
      </c>
      <c r="SF210" s="68">
        <f>IF(SE210&gt;0,((SE210-SE209)/SE209),0)</f>
        <v/>
      </c>
      <c r="SG210" s="68">
        <f>SF210-$V210</f>
        <v/>
      </c>
      <c r="SH210" s="68">
        <f>IF(SE210&gt;0,(SE210-SH$10)/SH$10,0)</f>
        <v/>
      </c>
      <c r="SI210" s="68" t="n"/>
      <c r="SJ210" s="15">
        <f>IF(SE210&gt;0,(SE210-SE$10)/SE$10,0)</f>
        <v/>
      </c>
      <c r="SL210" s="13" t="n">
        <v>4.73</v>
      </c>
      <c r="SM210" s="68">
        <f>IF(SL210&gt;0,((SL210-SL209)/SL209),0)</f>
        <v/>
      </c>
      <c r="SN210" s="68">
        <f>SM210-$V210</f>
        <v/>
      </c>
      <c r="SO210" s="68">
        <f>IF(SL210&gt;0,(SL210-SO$10)/SO$10,0)</f>
        <v/>
      </c>
      <c r="SP210" s="68" t="n"/>
      <c r="SQ210" s="15">
        <f>IF(SL210&gt;0,(SL210-SL$10)/SL$10,0)</f>
        <v/>
      </c>
      <c r="SS210" s="13" t="n">
        <v>34.4</v>
      </c>
      <c r="ST210" s="68">
        <f>IF(SS210&gt;0,((SS210-SS209)/SS209),0)</f>
        <v/>
      </c>
      <c r="SU210" s="68">
        <f>ST210-$V210</f>
        <v/>
      </c>
      <c r="SV210" s="68">
        <f>IF(SS210&gt;0,(SS210-SV$10)/SV$10,0)</f>
        <v/>
      </c>
      <c r="SW210" s="68" t="n"/>
      <c r="SX210" s="15">
        <f>IF(SS210&gt;0,(SS210-SS$10)/SS$10,0)</f>
        <v/>
      </c>
      <c r="SZ210" s="13" t="n">
        <v>82.90000000000001</v>
      </c>
      <c r="TA210" s="68">
        <f>IF(SZ210&gt;0,((SZ210-SZ209)/SZ209),0)</f>
        <v/>
      </c>
      <c r="TB210" s="68">
        <f>TA210-$V210</f>
        <v/>
      </c>
      <c r="TC210" s="68">
        <f>IF(SZ210&gt;0,(SZ210-TC$10)/TC$10,0)</f>
        <v/>
      </c>
      <c r="TD210" s="68" t="n"/>
      <c r="TE210" s="15">
        <f>IF(SZ210&gt;0,(SZ210-SZ$10)/SZ$10,0)</f>
        <v/>
      </c>
      <c r="TG210" s="587" t="n">
        <v>0.3999</v>
      </c>
      <c r="TH210" s="68">
        <f>IF(TG210&gt;0,((TG210-TG209)/TG209),0)</f>
        <v/>
      </c>
      <c r="TI210" s="68">
        <f>TH210-$V210</f>
        <v/>
      </c>
      <c r="TJ210" s="68">
        <f>IF(TG210&gt;0,(TG210-TJ$10)/TJ$10,0)</f>
        <v/>
      </c>
      <c r="TK210" s="68" t="n"/>
      <c r="TL210" s="15">
        <f>IF(TG210&gt;0,(TG210-TG$10)/TG$10,0)</f>
        <v/>
      </c>
      <c r="TN210" s="13" t="n">
        <v>83.64</v>
      </c>
      <c r="TO210" s="68">
        <f>IF(TN210&gt;0,((TN210-TN209)/TN209),0)</f>
        <v/>
      </c>
      <c r="TP210" s="68">
        <f>TO210-$V210</f>
        <v/>
      </c>
      <c r="TQ210" s="68">
        <f>IF(TN210&gt;0,(TN210-TQ$10)/TQ$10,0)</f>
        <v/>
      </c>
      <c r="TR210" s="68" t="n"/>
      <c r="TS210" s="15">
        <f>IF(TN210&gt;0,(TN210-TN$10)/TN$10,0)</f>
        <v/>
      </c>
      <c r="TU210" s="587" t="n">
        <v>4.69</v>
      </c>
      <c r="TV210" s="68">
        <f>IF(TU210&gt;0,((TU210-TU209)/TU209),0)</f>
        <v/>
      </c>
      <c r="TW210" s="68">
        <f>TV210-$V210</f>
        <v/>
      </c>
      <c r="TX210" s="68">
        <f>IF(TU210&gt;0,(TU210-TX$10)/TX$10,0)</f>
        <v/>
      </c>
      <c r="TY210" s="68" t="n"/>
      <c r="TZ210" s="15">
        <f>IF(TU210&gt;0,(TU210-TU$10)/TU$10,0)</f>
        <v/>
      </c>
      <c r="UB210" s="587" t="n"/>
      <c r="UC210" s="68">
        <f>IF(UB210&gt;0,((UB210-UB209)/UB209),0)</f>
        <v/>
      </c>
      <c r="UD210" s="68">
        <f>UC210-$V210</f>
        <v/>
      </c>
      <c r="UE210" s="68">
        <f>IF(UB210&gt;0,(UB210-UE$10)/UE$10,0)</f>
        <v/>
      </c>
      <c r="UF210" s="68" t="n"/>
      <c r="UG210" s="15">
        <f>IF(UB210&gt;0,(UB210-UB$10)/UB$10,0)</f>
        <v/>
      </c>
      <c r="UI210" s="587" t="n"/>
      <c r="UJ210" s="68">
        <f>IF(UI210&gt;0,((UI210-UI209)/UI209),0)</f>
        <v/>
      </c>
      <c r="UK210" s="68">
        <f>UJ210-$V210</f>
        <v/>
      </c>
      <c r="UL210" s="68">
        <f>IF(UI210&gt;0,(UI210-UL$10)/UL$10,0)</f>
        <v/>
      </c>
      <c r="UM210" s="68" t="n"/>
      <c r="UN210" s="15">
        <f>IF(UI210&gt;0,(UI210-UI$10)/UI$10,0)</f>
        <v/>
      </c>
      <c r="UP210" s="587" t="n"/>
      <c r="UQ210" s="68">
        <f>IF(UP210&gt;0,((UP210-UP209)/UP209),0)</f>
        <v/>
      </c>
      <c r="UR210" s="68">
        <f>UQ210-$V210</f>
        <v/>
      </c>
      <c r="US210" s="68">
        <f>IF(UP210&gt;0,(UP210-US$10)/US$10,0)</f>
        <v/>
      </c>
      <c r="UT210" s="68" t="n"/>
      <c r="UU210" s="15">
        <f>IF(UP210&gt;0,(UP210-UP$10)/UP$10,0)</f>
        <v/>
      </c>
      <c r="UW210" s="587" t="n"/>
      <c r="UX210" s="68">
        <f>IF(UW210&gt;0,((UW210-UW209)/UW209),0)</f>
        <v/>
      </c>
      <c r="UY210" s="68">
        <f>UX210-$V210</f>
        <v/>
      </c>
      <c r="UZ210" s="68">
        <f>IF(UW210&gt;0,(UW210-UZ$10)/UZ$10,0)</f>
        <v/>
      </c>
      <c r="VA210" s="68" t="n"/>
      <c r="VB210" s="15">
        <f>IF(UW210&gt;0,(UW210-UW$10)/UW$10,0)</f>
        <v/>
      </c>
      <c r="VD210" s="587" t="n"/>
      <c r="VE210" s="68">
        <f>IF(VD210&gt;0,((VD210-VD209)/VD209),0)</f>
        <v/>
      </c>
      <c r="VF210" s="68">
        <f>VE210-$V210</f>
        <v/>
      </c>
      <c r="VG210" s="68">
        <f>IF(VD210&gt;0,(VD210-VG$10)/VG$10,0)</f>
        <v/>
      </c>
      <c r="VH210" s="68" t="n"/>
      <c r="VI210" s="15">
        <f>IF(VD210&gt;0,(VD210-VD$10)/VD$10,0)</f>
        <v/>
      </c>
      <c r="VM210" s="21">
        <f>IF($C210&gt;0,(($IK$5*IG210)+($GT$5*GP210)+($JM$5*JI210)+($JF$5*JB210)+($IY$5*IU210)+($IR$5*IN210)+($ID$5*HZ210)+($HW$5*HS210)+($HP$5*HL210)+($HI$5*HE210)+($GF$5*GB210)+($FY$5*FU210)+($FR$5*FN210)+($FK$5*FG210)+($FD$5*EZ210)+($EW$5*ES210)+($EP$5*EL210)+($EI$5*EE210)+($EB$5*DX210)+($DU$5*DQ210)+($DN$5*DJ210)+($DG$5*DC210)+($CZ$5*CV210)+($CS$5*CO210)+($CL$5*CH210)+($CE$5*CA210)+($BX$5*BT210)+($BQ$5*BM210)+($BJ$5*BF210)+($BC$5*AY210)+($AV$5*AR210)+($AO$5*AK210)+($AH$5*AD210)+($JT$5*JP210)+($KA$5*JW210)+($KO$5*KK210)+($PR$5*PN210)+($GM$5*GI210)+($HA$5*GW210)+($KV$5*KR210)+($KH$5*KD210)+($LC$5*KY210)+($MS$5*MO210)+($ML$5*MH210)+($ME$5*MA210)+($LX$5*LT210)+($LQ$5*LM210)+($LJ$5*LF210)+(MV210*$MZ$5)+(NC210*$NG$5)+(NJ210*$NN$5)+($OI$5*OE210)+($NU$5*NQ210)+($OB$5*NX210)+($PK$5*PG210)+($OP$5*OL210)+($OW$5*OS210)+($PD$5*OZ210)+(PU210*$PY$5)+(QB210*$QF$5)+(QI210*$QM$5)+(QP210*$QT$5)+(QW210*$RA$5)+(RD210*$RH$5)+(RK210*$RO$5)+(RR210*$RV$5)+(RY210*$SC$5)+(SF210*$SJ$5)+(SM210*$SQ$5)+(ST210*$SX$5)+(TA210*$TE$5))+(TH210*$TL$5)+(TO210*$TS$5))/$VM$5</f>
        <v/>
      </c>
      <c r="VN210" s="40" t="n"/>
      <c r="VO210" s="21">
        <f>IF($C210&gt;0,(($IK$5*II210)+($GT$5*GR210)+($JM$5*JK210)+($JF$5*JD210)+($IY$5*IW210)+($IR$5*IP210)+($ID$5*IB210)+($HW$5*HU210)+($HP$5*HN210)+($HI$5*HG210)+($GF$5*GD210)+($FY$5*FW210)+($FR$5*FP210)+($FK$5*FI210)+($FD$5*FB210)+($EW$5*EU210)+($EP$5*EN210)+($EI$5*EG210)+($EB$5*DZ210)+($DU$5*DS210)+($DN$5*DL210)+($DG$5*DE210)+($CZ$5*CX210)+($CS$5*CQ210)+($CL$5*CJ210)+($CE$5*CC210)+($BX$5*BV210)+($BQ$5*BO210)+($BJ$5*BH210)+($BC$5*BA210)+($AV$5*AT210)+($AO$5*AM210)+($AH$5*AF210)+($KO$5*KM210)+($KH$5*KF210)+($KA$5*JY210)+($JT$5*JR210)+($PR$5*PP210)+($GM$5*GK210)+($HA$5*GY210)+($KV$5*KT210)+($LC$5*LA210)+($MS$5*MQ210)+($ML$5*MJ210)+($ME$5*MC210)+($LX$5*LV210)+($LQ$5*LO210)+($LJ$5*LH210)+(MX210*$MZ$5)+(NE210*$NG$5)+(NL210*$NN$5)+($OI$5*OG210)+($NU$5*NS210)+($OB$5*NZ210)+($PD$5*PB210)+($OW$5*OU210)+($OP$5*ON210)+($PK$5*PI210)+($PY$5*PW210)+($QF$5*QD210)+($QM$5*QK210)+($QT$5*QR210)+($RA$5*QY210)+($RH$5*RF210)+($RO$5*RM210)+(RT210*$RV$5)+(SA210*$SC$5)+(SH210*$SJ$5)+(SO210*$SQ$5)+(SV210*$SX$5)+(TC210*$TE$5)+(TJ210*$TL$5)+(TQ210*$TS$5))/$VM$5,0)</f>
        <v/>
      </c>
      <c r="VP210" s="14" t="n"/>
      <c r="VQ210" s="21">
        <f>IF($C210&gt;0,(($IK$5*IK210)+($GT$5*GT210)+($JM$5*JM210)+($JF$5*JF210)+($IY$5*IY210)+($IR$5*IR210)+($ID$5*ID210)+($HW$5*HW210)+($HP$5*HP210)+($HI$5*HI210)+($GF$5*GF210)+($FY$5*FY210)+($FR$5*FR210)+($FK$5*FK210)+($FD$5*FD210)+($EW$5*EW210)+($EP$5*EP210)+($EI$5*EI210)+($EB$5*EB210)+($DU$5*DU210)+($DN$5*DN210)+($DG$5*DG210)+($CZ$5*CZ210)+($CS$5*CS210)+($CL$5*CL210)+($CE$5*CE210)+($BX$5*BX210)+($BQ$5*BQ210)+($BJ$5*BJ210)+($BC$5*BC210)+($AV$5*AV210)+($AO$5*AO210)+($AH$5*AH210)+($KO$5*KO210)+($PR$5*PR210)+($GM$5*GM210)+($HA$5*HA210)+($KH$5*KH210)+($KA$5*KA210)+($JT$5*JT210)+($KV$5*KV210)+($LC$5*LC210)+($MS$5*MS210)+($ML$5*ML210)+($ME$5*ME210)+($LX$5*LX210)+($LQ$5*LQ210)+($LJ$5*LJ210)+($OI$5*OI210)+($NU$5*NU210)+($NN$5*NN210)+($NG$5*NG210)+($MZ$5*MZ210)+(OB210*$OB$5)+($PD$5*PD210)+($OW$5*OW210)+($OP$5*OP210)+($PK$5*PK210)+(PY210*$PY$5)+(QF210*$QF$5)+(QM210*$QM$5)+(QT210*$QT$5)+(RA210*$RA$5)+(RH210*$RH$5)+(RO210*$RO$5)+(RV210*$RV$5)+(SC210*$SC$5)+(SJ210*$SJ$5)+(SQ210*$SQ$5)+(SX210*$SX$5)+(TE210*$TE$5)+(TL210*$TL$5)+(TS210*$TS$5))/$VM$5,0)</f>
        <v/>
      </c>
    </row>
    <row r="211" ht="16" customHeight="1" s="545">
      <c r="A211" s="127" t="n">
        <v>45951</v>
      </c>
      <c r="B211" s="4">
        <f>A211</f>
        <v/>
      </c>
      <c r="C211" s="13" t="n">
        <v>46924.74</v>
      </c>
      <c r="D211" s="138">
        <f>IF(C211&gt;0,C211-C210,0)</f>
        <v/>
      </c>
      <c r="E211" s="68">
        <f>IF(C211&gt;0,D211/C210,0)</f>
        <v/>
      </c>
      <c r="F211" s="15">
        <f>IF(C211&gt;0,(C211-C$10)/C$10,0)</f>
        <v/>
      </c>
      <c r="G211" s="13" t="n">
        <v>6735.35</v>
      </c>
      <c r="H211" s="138">
        <f>IF(G211&gt;0,G211-G210,0)</f>
        <v/>
      </c>
      <c r="I211" s="68">
        <f>IF(G211&gt;0,H211/G210,0)</f>
        <v/>
      </c>
      <c r="J211" s="15">
        <f>IF(G211&gt;0,(G211-G$10)/G$10,0)</f>
        <v/>
      </c>
      <c r="K211" s="13" t="n">
        <v>22953.67</v>
      </c>
      <c r="L211" s="138">
        <f>IF(K211&gt;0,K211-K210,0)</f>
        <v/>
      </c>
      <c r="M211" s="68">
        <f>IF(K211&gt;0,L211/K210,0)</f>
        <v/>
      </c>
      <c r="N211" s="15">
        <f>IF(K211&gt;0,(K211-K$10)/K$10,0)</f>
        <v/>
      </c>
      <c r="O211" s="13" t="n">
        <v>2487.69</v>
      </c>
      <c r="P211" s="138">
        <f>IF(O211&gt;0,O211-O210,0)</f>
        <v/>
      </c>
      <c r="Q211" s="68">
        <f>IF(O211&gt;0,P211/O210,0)</f>
        <v/>
      </c>
      <c r="R211" s="15">
        <f>IF(O211&gt;0,(O211-O$10)/O$10,0)</f>
        <v/>
      </c>
      <c r="S211" s="18">
        <f>IF(O211&gt;0,(((O211*0.7)*Q211)+((K211*0.9)*M211)+((G211*0.65)*I211)+((C211*0.6)*E211))/(O211+K211+G211+C211),0)</f>
        <v/>
      </c>
      <c r="T211" s="121">
        <f>IF(O211&gt;0,(S211*200)+T210,0)</f>
        <v/>
      </c>
      <c r="U211" s="121">
        <f>T211</f>
        <v/>
      </c>
      <c r="V211" s="134">
        <f>IF(T211&gt;0,(T211-T210)/T210,0)</f>
        <v/>
      </c>
      <c r="W211" s="21">
        <f>IF(T211&gt;0,(T211-T$11)/T$11,0)</f>
        <v/>
      </c>
      <c r="X211" s="18">
        <f>IF(T211&gt;0,((Q211+M211+I211+E211)/4),0)</f>
        <v/>
      </c>
      <c r="Y211" s="353" t="n">
        <v>50884.56</v>
      </c>
      <c r="Z211" s="15" t="n">
        <v>2e-06</v>
      </c>
      <c r="AA211" s="21">
        <f>Z211-$V211</f>
        <v/>
      </c>
      <c r="AC211" s="13" t="n">
        <v>257.79</v>
      </c>
      <c r="AD211" s="68">
        <f>IF(AC211&gt;0,((AC211-AC210)/AC210),0)</f>
        <v/>
      </c>
      <c r="AE211" s="68">
        <f>IF(AC211&gt;0,AD211-$V211,0)</f>
        <v/>
      </c>
      <c r="AF211" s="68">
        <f>IF(AC211&gt;0,(AC211-AF$10)/AF$10,0)</f>
        <v/>
      </c>
      <c r="AG211" s="68" t="n"/>
      <c r="AH211" s="15">
        <f>IF(AC211&gt;0,(AC211-AC$10)/AC$10,0)</f>
        <v/>
      </c>
      <c r="AJ211" s="13" t="n">
        <v>24.77</v>
      </c>
      <c r="AK211" s="68">
        <f>IF(AJ211&gt;0,((AJ211-AJ210)/AJ210),0)</f>
        <v/>
      </c>
      <c r="AL211" s="68">
        <f>IF(AJ211&gt;0,AK211-$V211,0)</f>
        <v/>
      </c>
      <c r="AM211" s="68">
        <f>IF(AJ211&gt;0,(AJ211-AM$10)/AM$10,0)</f>
        <v/>
      </c>
      <c r="AN211" s="68" t="n"/>
      <c r="AO211" s="15">
        <f>IF(AJ211&gt;0,(AJ211-AJ$10)/AJ$10,0)</f>
        <v/>
      </c>
      <c r="AQ211" s="13" t="n">
        <v>24.14</v>
      </c>
      <c r="AR211" s="68">
        <f>IF(AQ211&gt;0,((AQ211-AQ210)/AQ210),0)</f>
        <v/>
      </c>
      <c r="AS211" s="68">
        <f>IF(AQ211&gt;0,AR211-$V211,0)</f>
        <v/>
      </c>
      <c r="AT211" s="68">
        <f>IF(AQ211&gt;0,(AQ211-AT$10)/AT$10,0)</f>
        <v/>
      </c>
      <c r="AU211" s="68" t="n"/>
      <c r="AV211" s="15">
        <f>IF(AQ211&gt;0,(AQ211-AQ$10)/AQ$10,0)</f>
        <v/>
      </c>
      <c r="AX211" s="13" t="n">
        <v>234.04</v>
      </c>
      <c r="AY211" s="68">
        <f>IF(AX211&gt;0,((AX211-AX210)/AX210),0)</f>
        <v/>
      </c>
      <c r="AZ211" s="68">
        <f>IF(AX211&gt;0,AY211-$V211,0)</f>
        <v/>
      </c>
      <c r="BA211" s="68">
        <f>IF(AX211&gt;0,(AX211-BA$10)/BA$10,0)</f>
        <v/>
      </c>
      <c r="BB211" s="68" t="n"/>
      <c r="BC211" s="15">
        <f>IF(AX211&gt;0,(AX211-AX$10)/AX$10,0)</f>
        <v/>
      </c>
      <c r="BE211" s="13" t="n">
        <v>83.55</v>
      </c>
      <c r="BF211" s="68">
        <f>IF(BE211&gt;0,((BE211-BE210)/BE210),0)</f>
        <v/>
      </c>
      <c r="BG211" s="68">
        <f>IF(BE211&gt;0,BF211-$V211,0)</f>
        <v/>
      </c>
      <c r="BH211" s="68" t="n"/>
      <c r="BI211" s="68" t="n"/>
      <c r="BJ211" s="15">
        <f>IF(BE211&gt;0,(BE211-BE$10)/BE$10,0)</f>
        <v/>
      </c>
      <c r="BL211" s="13" t="n">
        <v>77.91</v>
      </c>
      <c r="BM211" s="68">
        <f>IF(BL211&gt;0,((BL211-BL210)/BL210),0)</f>
        <v/>
      </c>
      <c r="BN211" s="68">
        <f>IF(BL211&gt;0,BM211-$V211,0)</f>
        <v/>
      </c>
      <c r="BO211" s="68">
        <f>IF(BL211&gt;0,(BL211-BO$10)/BO$10,0)</f>
        <v/>
      </c>
      <c r="BP211" s="68" t="n"/>
      <c r="BQ211" s="15">
        <f>IF(BL211&gt;0,(BL211-BL$10)/BL$10,0)</f>
        <v/>
      </c>
      <c r="BS211" s="13" t="n">
        <v>45.69</v>
      </c>
      <c r="BT211" s="68">
        <f>IF(BS211&gt;0,((BS211-BS210)/BS210),0)</f>
        <v/>
      </c>
      <c r="BU211" s="68">
        <f>IF(BS211&gt;0,BT211-$V211,0)</f>
        <v/>
      </c>
      <c r="BV211" s="68">
        <f>IF(BS211&gt;0,(BS211-BV$10)/BV$10,0)</f>
        <v/>
      </c>
      <c r="BW211" s="68" t="n"/>
      <c r="BX211" s="15">
        <f>IF(BS211&gt;0,(BS211-BS$10)/BS$10,0)</f>
        <v/>
      </c>
      <c r="BZ211" s="13" t="n"/>
      <c r="CA211" s="68">
        <f>IF(BZ211&gt;0,((BZ211-BZ210)/BZ210),0)</f>
        <v/>
      </c>
      <c r="CB211" s="68">
        <f>IF(BZ211&gt;0,CA211-$V211,0)</f>
        <v/>
      </c>
      <c r="CC211" s="68">
        <f>IF(BZ211&gt;0,(BZ211-CC$10)/CC$10,0)</f>
        <v/>
      </c>
      <c r="CD211" s="68" t="n"/>
      <c r="CE211" s="15">
        <f>IF(BZ211&gt;0,(BZ211-BZ$10)/BZ$10,0)</f>
        <v/>
      </c>
      <c r="CG211" s="13" t="n">
        <v>31.54</v>
      </c>
      <c r="CH211" s="68">
        <f>IF(CG211&gt;0,((CG211-CG210)/CG210),0)</f>
        <v/>
      </c>
      <c r="CI211" s="68">
        <f>IF(CG211&gt;0,CH211-$V211,0)</f>
        <v/>
      </c>
      <c r="CJ211" s="68">
        <f>IF(CG211&gt;0,(CG211-CJ$10)/CJ$10,0)</f>
        <v/>
      </c>
      <c r="CK211" s="68" t="n"/>
      <c r="CL211" s="15">
        <f>IF(CG211&gt;0,(CG211-CG$10)/CG$10,0)</f>
        <v/>
      </c>
      <c r="CN211" s="13" t="n">
        <v>35.45</v>
      </c>
      <c r="CO211" s="68">
        <f>IF(CN211&gt;0,((CN211-CN210)/CN210),0)</f>
        <v/>
      </c>
      <c r="CP211" s="68">
        <f>IF(CN211&gt;0,CO211-$V211,0)</f>
        <v/>
      </c>
      <c r="CQ211" s="68">
        <f>IF(CN211&gt;0,(CN211-CQ$10)/CQ$10,0)</f>
        <v/>
      </c>
      <c r="CR211" s="68" t="n"/>
      <c r="CS211" s="15">
        <f>IF(CN211&gt;0,(CN211-CN$10)/CN$10,0)</f>
        <v/>
      </c>
      <c r="CU211" s="13" t="n">
        <v>41.02</v>
      </c>
      <c r="CV211" s="68">
        <f>IF(CU211&gt;0,((CU211-CU210)/CU210),0)</f>
        <v/>
      </c>
      <c r="CW211" s="68">
        <f>IF(CU211&gt;0,CV211-$V211,0)</f>
        <v/>
      </c>
      <c r="CX211" s="68">
        <f>IF(CU211&gt;0,(CU211-CX$10)/CX$10,0)</f>
        <v/>
      </c>
      <c r="CY211" s="68" t="n"/>
      <c r="CZ211" s="15">
        <f>IF(CU211&gt;0,(CU211-CU$10)/CU$10,0)</f>
        <v/>
      </c>
      <c r="DB211" s="13" t="n">
        <v>20.23</v>
      </c>
      <c r="DC211" s="68">
        <f>IF(DB211&gt;0,((DB211-DB210)/DB210),0)</f>
        <v/>
      </c>
      <c r="DD211" s="68">
        <f>IF(DB211&gt;0,DC211-$V211,0)</f>
        <v/>
      </c>
      <c r="DE211" s="68">
        <f>IF(DB211&gt;0,(DB211-DE$10)/DE$10,0)</f>
        <v/>
      </c>
      <c r="DF211" s="68" t="n"/>
      <c r="DG211" s="15">
        <f>IF(DB211&gt;0,(DB211-DB$10)/DB$10,0)</f>
        <v/>
      </c>
      <c r="DI211" s="13" t="n">
        <v>51.9</v>
      </c>
      <c r="DJ211" s="68">
        <f>IF(DI211&gt;0,((DI211-DI210)/DI210),0)</f>
        <v/>
      </c>
      <c r="DK211" s="68">
        <f>IF(DI211&gt;0,DJ211-$V211,0)</f>
        <v/>
      </c>
      <c r="DL211" s="68">
        <f>IF(DI211&gt;0,(DI211-DL$10)/DL$10,0)</f>
        <v/>
      </c>
      <c r="DM211" s="68" t="n"/>
      <c r="DN211" s="15">
        <f>IF(DI211&gt;0,(DI211-DI$10)/DI$10,0)</f>
        <v/>
      </c>
      <c r="DP211" s="13" t="n">
        <v>49.42</v>
      </c>
      <c r="DQ211" s="68">
        <f>IF(DP211&gt;0,((DP211-DP210)/DP210),0)</f>
        <v/>
      </c>
      <c r="DR211" s="68">
        <f>IF(DP211&gt;0,DQ211-$V211,0)</f>
        <v/>
      </c>
      <c r="DS211" s="68" t="n"/>
      <c r="DT211" s="68" t="n"/>
      <c r="DU211" s="15">
        <f>IF(DP211&gt;0,(DP211-DP$10)/DP$10,0)</f>
        <v/>
      </c>
      <c r="DV211" s="18" t="n"/>
      <c r="DW211" s="13" t="n">
        <v>43.48</v>
      </c>
      <c r="DX211" s="68">
        <f>IF(DW211&gt;0,((DW211-DW210)/DW210),0)</f>
        <v/>
      </c>
      <c r="DY211" s="68">
        <f>IF(DW211&gt;0,DX211-$V211,0)</f>
        <v/>
      </c>
      <c r="DZ211" s="68">
        <f>IF(DW211&gt;0,(DW211-DZ$10)/DZ$10,0)</f>
        <v/>
      </c>
      <c r="EA211" s="68" t="n"/>
      <c r="EB211" s="15">
        <f>IF(DW211&gt;0,(DW211-DW$10)/DW$10,0)</f>
        <v/>
      </c>
      <c r="ED211" s="13" t="n">
        <v>44.19</v>
      </c>
      <c r="EE211" s="68">
        <f>IF(ED211&gt;0,((ED211-ED210)/ED210),0)</f>
        <v/>
      </c>
      <c r="EF211" s="68">
        <f>IF(ED211&gt;0,EE211-$V211,0)</f>
        <v/>
      </c>
      <c r="EG211" s="68">
        <f>IF(ED211&gt;0,(ED211-EG$10)/EG$10,0)</f>
        <v/>
      </c>
      <c r="EH211" s="68" t="n"/>
      <c r="EI211" s="15">
        <f>IF(ED211&gt;0,(ED211-ED$10)/ED$10,0)</f>
        <v/>
      </c>
      <c r="EK211" s="13" t="n">
        <v>143.65</v>
      </c>
      <c r="EL211" s="68">
        <f>IF(EK211&gt;0,((EK211-EK210)/EK210),0)</f>
        <v/>
      </c>
      <c r="EM211" s="68">
        <f>IF(EK211&gt;0,EL211-$V211,0)</f>
        <v/>
      </c>
      <c r="EN211" s="68">
        <f>IF(EK211&gt;0,(EK211-EN$10)/EN$10,0)</f>
        <v/>
      </c>
      <c r="EO211" s="68" t="n"/>
      <c r="EP211" s="15">
        <f>IF(EK211&gt;0,(EK211-EK$10)/EK$10,0)</f>
        <v/>
      </c>
      <c r="ER211" s="13" t="n">
        <v>40.28</v>
      </c>
      <c r="ES211" s="68">
        <f>IF(ER211&gt;0,((ER211-ER210)/ER210),0)</f>
        <v/>
      </c>
      <c r="ET211" s="68">
        <f>IF(ER211&gt;0,ES211-$V211,0)</f>
        <v/>
      </c>
      <c r="EU211" s="68">
        <f>IF(ER211&gt;0,(ER211-EU$10)/EU$10,0)</f>
        <v/>
      </c>
      <c r="EV211" s="68" t="n"/>
      <c r="EW211" s="15">
        <f>IF(ER211&gt;0,(ER211-ER$10)/ER$10,0)</f>
        <v/>
      </c>
      <c r="EY211" s="13" t="n">
        <v>50.49</v>
      </c>
      <c r="EZ211" s="68">
        <f>IF(EY211&gt;0,((EY211-EY210)/EY210),0)</f>
        <v/>
      </c>
      <c r="FA211" s="68">
        <f>IF(EY211&gt;0,EZ211-$V211,0)</f>
        <v/>
      </c>
      <c r="FB211" s="68" t="n"/>
      <c r="FC211" s="68" t="n"/>
      <c r="FD211" s="15">
        <f>IF(EY211&gt;0,(EY211-EY$10)/EY$10,0)</f>
        <v/>
      </c>
      <c r="FF211" s="13" t="n">
        <v>59.89</v>
      </c>
      <c r="FG211" s="68">
        <f>IF(FF211&gt;0,((FF211-FF210)/FF210),0)</f>
        <v/>
      </c>
      <c r="FH211" s="68">
        <f>IF(FF211&gt;0,FG211-$V211,0)</f>
        <v/>
      </c>
      <c r="FI211" s="68">
        <f>IF(FF211&gt;0,(FF211-FI$10)/FI$10,0)</f>
        <v/>
      </c>
      <c r="FJ211" s="68" t="n"/>
      <c r="FK211" s="15">
        <f>IF(FF211&gt;0,(FF211-FF$10)/FF$10,0)</f>
        <v/>
      </c>
      <c r="FM211" s="13" t="n">
        <v>190.59</v>
      </c>
      <c r="FN211" s="68">
        <f>IF(FM211&gt;0,((FM211-FM210)/FM210),0)</f>
        <v/>
      </c>
      <c r="FO211" s="68">
        <f>IF(FM211&gt;0,FN211-$V211,0)</f>
        <v/>
      </c>
      <c r="FP211" s="68">
        <f>IF(FM211&gt;0,(FM211-FP$10)/FP$10,0)</f>
        <v/>
      </c>
      <c r="FQ211" s="68" t="n"/>
      <c r="FR211" s="15">
        <f>IF(FM211&gt;0,(FM211-FM$10)/FM$10,0)</f>
        <v/>
      </c>
      <c r="FT211" s="13" t="n">
        <v>89.52</v>
      </c>
      <c r="FU211" s="68">
        <f>IF(FT211&gt;0,((FT211-FT210)/FT210),0)</f>
        <v/>
      </c>
      <c r="FV211" s="68">
        <f>IF(FT211&gt;0,FU211-$V211,0)</f>
        <v/>
      </c>
      <c r="FW211" s="68">
        <f>IF(FT211&gt;0,(FT211-FW$10)/FW$10,0)</f>
        <v/>
      </c>
      <c r="FX211" s="68" t="n"/>
      <c r="FY211" s="15">
        <f>IF(FT211&gt;0,(FT211-FT$10)/FT$10,0)</f>
        <v/>
      </c>
      <c r="GA211" s="13" t="n">
        <v>18.6</v>
      </c>
      <c r="GB211" s="68">
        <f>IF(GA211&gt;0,((GA211-GA210)/GA210),0)</f>
        <v/>
      </c>
      <c r="GC211" s="68">
        <f>IF(GA211&gt;0,GB211-$V211,0)</f>
        <v/>
      </c>
      <c r="GD211" s="68" t="n"/>
      <c r="GE211" s="68" t="n"/>
      <c r="GF211" s="15">
        <f>IF(GA211&gt;0,(GA211-GA$10)/GA$10,0)</f>
        <v/>
      </c>
      <c r="GG211" s="18" t="n"/>
      <c r="GH211" s="13" t="n">
        <v>23.77</v>
      </c>
      <c r="GI211" s="68">
        <f>IF(GH211&gt;0,((GH211-GH210)/GH210),0)</f>
        <v/>
      </c>
      <c r="GJ211" s="68">
        <f>IF(GH211&gt;0,GI211-$V211,0)</f>
        <v/>
      </c>
      <c r="GK211" s="68">
        <f>IF(GH211&gt;0,(GH211-GK$10)/GK$10,0)</f>
        <v/>
      </c>
      <c r="GL211" s="68" t="n"/>
      <c r="GM211" s="15">
        <f>IF(GH211&gt;0,(GH211-GH$10)/GH$10,0)</f>
        <v/>
      </c>
      <c r="GO211" s="13" t="n">
        <v>29.12</v>
      </c>
      <c r="GP211" s="68">
        <f>IF(GO211&gt;0,((GO211-GO210)/GO210),0)</f>
        <v/>
      </c>
      <c r="GQ211" s="68">
        <f>IF(GO211&gt;0,GP211-$V211,0)</f>
        <v/>
      </c>
      <c r="GR211" s="68" t="n"/>
      <c r="GS211" s="68" t="n"/>
      <c r="GT211" s="15">
        <f>IF(GO211&gt;0,(GO211-GO$10)/GO$10,0)</f>
        <v/>
      </c>
      <c r="GV211" s="13" t="n">
        <v>17.4</v>
      </c>
      <c r="GW211" s="68">
        <f>IF(GV211&gt;0,((GV211-GV210)/GV210),0)</f>
        <v/>
      </c>
      <c r="GX211" s="68">
        <f>IF(GV211&gt;0,GW211-$V211,0)</f>
        <v/>
      </c>
      <c r="GY211" s="68">
        <f>IF(GV211&gt;0,(GV211-GY$10)/GY$10,0)</f>
        <v/>
      </c>
      <c r="GZ211" s="68" t="n"/>
      <c r="HA211" s="15">
        <f>IF(GV211&gt;0,(GV211-GV$10)/GV$10,0)</f>
        <v/>
      </c>
      <c r="HD211" s="13" t="n">
        <v>442.6</v>
      </c>
      <c r="HE211" s="68">
        <f>IF(HD211&gt;0,((HD211-HD210)/HD210),0)</f>
        <v/>
      </c>
      <c r="HF211" s="68">
        <f>IF(HD211&gt;0,HE211-$V211,0)</f>
        <v/>
      </c>
      <c r="HG211" s="68">
        <f>IF(HD211&gt;0,(HD211-HG$10)/HG$10,0)</f>
        <v/>
      </c>
      <c r="HH211" s="68" t="n"/>
      <c r="HI211" s="15">
        <f>IF(HD211&gt;0,(HD211-HD$10)/HD$10,0)</f>
        <v/>
      </c>
      <c r="HK211" s="13" t="n">
        <v>90.62</v>
      </c>
      <c r="HL211" s="68">
        <f>IF(HK211&gt;0,((HK211-HK210)/HK210),0)</f>
        <v/>
      </c>
      <c r="HM211" s="68">
        <f>IF(HK211&gt;0,HL211-$V211,0)</f>
        <v/>
      </c>
      <c r="HN211" s="68">
        <f>IF(HK211&gt;0,(HK211-HN$10)/HN$10,0)</f>
        <v/>
      </c>
      <c r="HO211" s="68" t="n"/>
      <c r="HP211" s="15">
        <f>IF(HK211&gt;0,(HK211-HK$10)/HK$10,0)</f>
        <v/>
      </c>
      <c r="HR211" s="13" t="n">
        <v>112.71</v>
      </c>
      <c r="HS211" s="68">
        <f>IF(HR211&gt;0,((HR211-HR210)/HR210),0)</f>
        <v/>
      </c>
      <c r="HT211" s="68">
        <f>IF(HR211&gt;0,HS211-$V211,0)</f>
        <v/>
      </c>
      <c r="HU211" s="68">
        <f>IF(HR211&gt;0,(HR211-HU$10)/HU$10,0)</f>
        <v/>
      </c>
      <c r="HV211" s="68" t="n"/>
      <c r="HW211" s="15">
        <f>IF(HR211&gt;0,(HR211-HR$10)/HR$10,0)</f>
        <v/>
      </c>
      <c r="HY211" s="13" t="n">
        <v>181.16</v>
      </c>
      <c r="HZ211" s="68">
        <f>IF(HY211&gt;0,((HY211-HY210)/HY210),0)</f>
        <v/>
      </c>
      <c r="IA211" s="68">
        <f>IF(HY211&gt;0,HZ211-$V211,0)</f>
        <v/>
      </c>
      <c r="IB211" s="68">
        <f>IF(HY211&gt;0,(HY211-IB$10)/IB$10,0)</f>
        <v/>
      </c>
      <c r="IC211" s="68" t="n"/>
      <c r="ID211" s="15">
        <f>IF(HY211&gt;0,(HY211-HY$10)/HY$10,0)</f>
        <v/>
      </c>
      <c r="IF211" s="13" t="n">
        <v>342.66</v>
      </c>
      <c r="IG211" s="68">
        <f>IF(IF211&gt;0,((IF211-IF210)/IF210),0)</f>
        <v/>
      </c>
      <c r="IH211" s="68">
        <f>IF(IF211&gt;0,IG211-$V211,0)</f>
        <v/>
      </c>
      <c r="II211" s="68">
        <f>IF(IF211&gt;0,(IF211-II$10)/II$10,0)</f>
        <v/>
      </c>
      <c r="IJ211" s="68" t="n"/>
      <c r="IK211" s="15">
        <f>IF(IF211&gt;0,(IF211-IF$10)/IF$10,0)</f>
        <v/>
      </c>
      <c r="IM211" s="13" t="n">
        <v>287.53</v>
      </c>
      <c r="IN211" s="68">
        <f>IF(IM211&gt;0,((IM211-IM210)/IM210),0)</f>
        <v/>
      </c>
      <c r="IO211" s="68">
        <f>IF(IM211&gt;0,IN211-$V211,0)</f>
        <v/>
      </c>
      <c r="IP211" s="68">
        <f>IF(IM211&gt;0,(IM211-IP$10)/IP$10,0)</f>
        <v/>
      </c>
      <c r="IQ211" s="68" t="n"/>
      <c r="IR211" s="15">
        <f>IF(IM211&gt;0,(IM211-IM$10)/IM$10,0)</f>
        <v/>
      </c>
      <c r="IT211" s="13" t="n">
        <v>82.77</v>
      </c>
      <c r="IU211" s="68">
        <f>IF(IT211&gt;0,((IT211-IT210)/IT210),0)</f>
        <v/>
      </c>
      <c r="IV211" s="68">
        <f>IF(IT211&gt;0,IU211-$V211,0)</f>
        <v/>
      </c>
      <c r="IW211" s="68">
        <f>IF(IT211&gt;0,(IT211-IW$10)/IW$10,0)</f>
        <v/>
      </c>
      <c r="IX211" s="68" t="n"/>
      <c r="IY211" s="15">
        <f>IF(IT211&gt;0,(IT211-IT$10)/IT$10,0)</f>
        <v/>
      </c>
      <c r="JA211" s="13" t="n">
        <v>733.27</v>
      </c>
      <c r="JB211" s="68">
        <f>IF(JA211&gt;0,((JA211-JA210)/JA210),0)</f>
        <v/>
      </c>
      <c r="JC211" s="68">
        <f>IF(JA211&gt;0,JB211-$V211,0)</f>
        <v/>
      </c>
      <c r="JD211" s="68">
        <f>IF(JA211&gt;0,(JA211-JD$10)/JD$10,0)</f>
        <v/>
      </c>
      <c r="JE211" s="68" t="n"/>
      <c r="JF211" s="15">
        <f>IF(JA211&gt;0,(JA211-JA$10)/JA$10,0)</f>
        <v/>
      </c>
      <c r="JH211" s="13" t="n">
        <v>517.66</v>
      </c>
      <c r="JI211" s="68">
        <f>IF(JH211&gt;0,((JH211-JH210)/JH210),0)</f>
        <v/>
      </c>
      <c r="JJ211" s="68">
        <f>IF(JH211&gt;0,JI211-$V211,0)</f>
        <v/>
      </c>
      <c r="JK211" s="68">
        <f>IF(JH211&gt;0,(JH211-JK$10)/JK$10,0)</f>
        <v/>
      </c>
      <c r="JL211" s="68" t="n"/>
      <c r="JM211" s="15">
        <f>IF(JH211&gt;0,(JH211-JH$10)/JH$10,0)</f>
        <v/>
      </c>
      <c r="JO211" s="13" t="n">
        <v>37.39</v>
      </c>
      <c r="JP211" s="68">
        <f>IF(JO211&gt;0,((JO211-JO210)/JO210),0)</f>
        <v/>
      </c>
      <c r="JQ211" s="68">
        <f>IF(JO211&gt;0,JP211-$V211,0)</f>
        <v/>
      </c>
      <c r="JR211" s="68">
        <f>IF(JO211&gt;0,(JO211-JR$10)/JR$10,0)</f>
        <v/>
      </c>
      <c r="JS211" s="68" t="n"/>
      <c r="JT211" s="15">
        <f>IF(JO211&gt;0,(JO211-JO$10)/JO$10,0)</f>
        <v/>
      </c>
      <c r="JV211" s="13" t="n">
        <v>2.72</v>
      </c>
      <c r="JW211" s="68">
        <f>IF(JV211&gt;0,((JV211-JV210)/JV210),0)</f>
        <v/>
      </c>
      <c r="JX211" s="68">
        <f>IF(JV211&gt;0,JW211-$V211,0)</f>
        <v/>
      </c>
      <c r="JY211" s="68">
        <f>IF(JV211&gt;0,(JV211-JY$10)/JY$10,0)</f>
        <v/>
      </c>
      <c r="JZ211" s="68" t="n"/>
      <c r="KA211" s="15">
        <f>IF(JV211&gt;0,(JV211-JV$10)/JV$10,0)</f>
        <v/>
      </c>
      <c r="KC211" s="13" t="n">
        <v>22.58</v>
      </c>
      <c r="KD211" s="68">
        <f>IF(KC211&gt;0,((KC211-KC210)/KC210),0)</f>
        <v/>
      </c>
      <c r="KE211" s="68">
        <f>IF(KC211&gt;0,KD211-$V211,0)</f>
        <v/>
      </c>
      <c r="KF211" s="68">
        <f>IF(KC211&gt;0,(KC211-KF$10)/KF$10,0)</f>
        <v/>
      </c>
      <c r="KG211" s="68" t="n"/>
      <c r="KH211" s="15">
        <f>IF(KC211&gt;0,(KC211-KC$10)/KC$10,0)</f>
        <v/>
      </c>
      <c r="KI211" s="18" t="n"/>
      <c r="KJ211" s="13" t="n">
        <v>144.17</v>
      </c>
      <c r="KK211" s="68">
        <f>IF(KJ211&gt;0,((KJ211-KJ210)/KJ210),0)</f>
        <v/>
      </c>
      <c r="KL211" s="68">
        <f>IF(KJ211&gt;0,KK211-$V211,0)</f>
        <v/>
      </c>
      <c r="KM211" s="68">
        <f>IF(KJ211&gt;0,(KJ211-KM$10)/KM$10,0)</f>
        <v/>
      </c>
      <c r="KN211" s="68" t="n"/>
      <c r="KO211" s="15">
        <f>IF(KJ211&gt;0,(KJ211-KJ$10)/KJ$10,0)</f>
        <v/>
      </c>
      <c r="KQ211" s="13" t="n">
        <v>2.4</v>
      </c>
      <c r="KR211" s="68">
        <f>IF(KQ211&gt;0,((KQ211-KQ210)/KQ210),0)</f>
        <v/>
      </c>
      <c r="KS211" s="68">
        <f>IF(KQ211&gt;0,KR211-$V211,0)</f>
        <v/>
      </c>
      <c r="KT211" s="68">
        <f>IF(KQ211&gt;0,(KQ211-KT$10)/KT$10,0)</f>
        <v/>
      </c>
      <c r="KU211" s="68" t="n"/>
      <c r="KV211" s="15">
        <f>IF(KQ211&gt;0,(KQ211-KQ$10)/KQ$10,0)</f>
        <v/>
      </c>
      <c r="KW211" s="18" t="n"/>
      <c r="KX211" s="13" t="n">
        <v>69.89</v>
      </c>
      <c r="KY211" s="68">
        <f>IF(KX211&gt;0,((KX211-KX210)/KX210),0)</f>
        <v/>
      </c>
      <c r="KZ211" s="68">
        <f>IF(KX211&gt;0,KY211-$V211,0)</f>
        <v/>
      </c>
      <c r="LA211" s="68">
        <f>IF(KX211&gt;0,(KX211-LA$10)/LA$10,0)</f>
        <v/>
      </c>
      <c r="LB211" s="68" t="n"/>
      <c r="LC211" s="15">
        <f>IF(KX211&gt;0,(KX211-KX$10)/KX$10,0)</f>
        <v/>
      </c>
      <c r="LD211" s="18" t="n"/>
      <c r="LE211" s="13" t="n">
        <v>55.71</v>
      </c>
      <c r="LF211" s="68">
        <f>IF(LE211&gt;0,((LE211-LE210)/LE210),0)</f>
        <v/>
      </c>
      <c r="LG211" s="68">
        <f>IF(LE211&gt;0,LF211-$V211,0)</f>
        <v/>
      </c>
      <c r="LH211" s="68">
        <f>IF(LE211&gt;0,(LE211-LH$10)/LH$10,0)</f>
        <v/>
      </c>
      <c r="LI211" s="68" t="n"/>
      <c r="LJ211" s="15">
        <f>IF(LE211&gt;0,(LE211-LE$10)/LE$10,0)</f>
        <v/>
      </c>
      <c r="LL211" s="13" t="n">
        <v>163.2</v>
      </c>
      <c r="LM211" s="68">
        <f>IF(LL211&gt;0,((LL211-LL210)/LL210),0)</f>
        <v/>
      </c>
      <c r="LN211" s="68">
        <f>IF(LL211&gt;0,LM211-$V211,0)</f>
        <v/>
      </c>
      <c r="LO211" s="68">
        <f>IF(LL211&gt;0,(LL211-LO$10)/LO$10,0)</f>
        <v/>
      </c>
      <c r="LP211" s="68" t="n"/>
      <c r="LQ211" s="15">
        <f>IF(LL211&gt;0,(LL211-LL$10)/LL$10,0)</f>
        <v/>
      </c>
      <c r="LS211" s="13" t="n">
        <v>23.07</v>
      </c>
      <c r="LT211" s="68">
        <f>IF(LS211&gt;0,((LS211-LS210)/LS210),0)</f>
        <v/>
      </c>
      <c r="LU211" s="68">
        <f>IF(LS211&gt;0,LT211-$V211,0)</f>
        <v/>
      </c>
      <c r="LV211" s="68" t="n"/>
      <c r="LW211" s="68" t="n"/>
      <c r="LX211" s="15">
        <f>IF(LS211&gt;0,(LS211-LS$10)/LS$10,0)</f>
        <v/>
      </c>
      <c r="LZ211" s="13" t="n">
        <v>20.73</v>
      </c>
      <c r="MA211" s="68">
        <f>IF(LZ211&gt;0,((LZ211-LZ210)/LZ210),0)</f>
        <v/>
      </c>
      <c r="MB211" s="68">
        <f>IF(LZ211&gt;0,MA211-$V211,0)</f>
        <v/>
      </c>
      <c r="MC211" s="68">
        <f>IF(LZ211&gt;0,(LZ211-MC$10)/MC$10,0)</f>
        <v/>
      </c>
      <c r="MD211" s="68" t="n"/>
      <c r="ME211" s="15">
        <f>IF(LZ211&gt;0,(LZ211-LZ$10)/LZ$10,0)</f>
        <v/>
      </c>
      <c r="MG211" s="13" t="n">
        <v>139.44</v>
      </c>
      <c r="MH211" s="68">
        <f>IF(MG211&gt;0,((MG211-MG210)/MG210),0)</f>
        <v/>
      </c>
      <c r="MI211" s="68">
        <f>IF(MG211&gt;0,MH211-$V211,0)</f>
        <v/>
      </c>
      <c r="MJ211" s="68">
        <f>IF(MG211&gt;0,(MG211-MJ$10)/MJ$10,0)</f>
        <v/>
      </c>
      <c r="MK211" s="68" t="n"/>
      <c r="ML211" s="15">
        <f>IF(MG211&gt;0,(MG211-MG$10)/MG$10,0)</f>
        <v/>
      </c>
      <c r="MN211" s="13" t="n">
        <v>205.24</v>
      </c>
      <c r="MO211" s="68">
        <f>IF(MN211&gt;0,((MN211-MN210)/MN210),0)</f>
        <v/>
      </c>
      <c r="MP211" s="68">
        <f>IF(MN211&gt;0,MO211-$V211,0)</f>
        <v/>
      </c>
      <c r="MQ211" s="68">
        <f>IF(MN211&gt;0,(MN211-MQ$10)/MQ$10,0)</f>
        <v/>
      </c>
      <c r="MR211" s="68" t="n"/>
      <c r="MS211" s="15">
        <f>IF(MN211&gt;0,(MN211-MN$10)/MN$10,0)</f>
        <v/>
      </c>
      <c r="MU211" s="13" t="n">
        <v>23.71</v>
      </c>
      <c r="MV211" s="68">
        <f>IF(MU211&gt;0,((MU211-MU210)/MU210),0)</f>
        <v/>
      </c>
      <c r="MW211" s="68">
        <f>IF(MU211&gt;0,MV211-$V211,0)</f>
        <v/>
      </c>
      <c r="MX211" s="68">
        <f>IF(MU211&gt;0,(MU211-MX$10)/MX$10,0)</f>
        <v/>
      </c>
      <c r="MY211" s="68" t="n"/>
      <c r="MZ211" s="15">
        <f>IF(MU211&gt;0,(MU211-MU$10)/MU$10,0)</f>
        <v/>
      </c>
      <c r="NB211" s="13" t="n">
        <v>306.63</v>
      </c>
      <c r="NC211" s="68">
        <f>IF(NB211&gt;0,((NB211-NB210)/NB210),0)</f>
        <v/>
      </c>
      <c r="ND211" s="68">
        <f>IF(NB211&gt;0,NC211-$V211,0)</f>
        <v/>
      </c>
      <c r="NE211" s="68">
        <f>IF(NB211&gt;0,(NB211-NE$10)/NE$10,0)</f>
        <v/>
      </c>
      <c r="NF211" s="68" t="n"/>
      <c r="NG211" s="15">
        <f>IF(NB211&gt;0,(NB211-NB$10)/NB$10,0)</f>
        <v/>
      </c>
      <c r="NI211" s="13" t="n">
        <v>12.81</v>
      </c>
      <c r="NJ211" s="68">
        <f>IF(NI211&gt;0,((NI211-NI210)/NI210),0)</f>
        <v/>
      </c>
      <c r="NK211" s="68">
        <f>IF(NI211&gt;0,NJ211-$V211,0)</f>
        <v/>
      </c>
      <c r="NL211" s="68">
        <f>IF(NI211&gt;0,(NI211-NL$10)/NL$10,0)</f>
        <v/>
      </c>
      <c r="NM211" s="68" t="n"/>
      <c r="NN211" s="15">
        <f>IF(NI211&gt;0,(NI211-NI$10)/NI$10,0)</f>
        <v/>
      </c>
      <c r="NP211" s="13" t="n">
        <v>585.33</v>
      </c>
      <c r="NQ211" s="68">
        <f>IF(NP211&gt;0,((NP211-NP210)/NP210),0)</f>
        <v/>
      </c>
      <c r="NR211" s="68">
        <f>IF(NP211&gt;0,NQ211-$V211,0)</f>
        <v/>
      </c>
      <c r="NS211" s="68">
        <f>IF(NP211&gt;0,(NP211-NS$10)/NS$10,0)</f>
        <v/>
      </c>
      <c r="NT211" s="68" t="n"/>
      <c r="NU211" s="15">
        <f>IF(NP211&gt;0,(NP211-NP$10)/NP$10,0)</f>
        <v/>
      </c>
      <c r="NW211" s="13" t="n">
        <v>250.46</v>
      </c>
      <c r="NX211" s="68">
        <f>IF(NW211&gt;0,((NW211-NW210)/NW210),0)</f>
        <v/>
      </c>
      <c r="NY211" s="68">
        <f>IF(NW211&gt;0,NX211-$V211,0)</f>
        <v/>
      </c>
      <c r="NZ211" s="68">
        <f>IF(NW211&gt;0,(NW211-NZ$10)/NZ$10,0)</f>
        <v/>
      </c>
      <c r="OA211" s="68" t="n"/>
      <c r="OB211" s="15">
        <f>IF(NW211&gt;0,(NW211-NW$10)/NW$10,0)</f>
        <v/>
      </c>
      <c r="OD211" s="13" t="n">
        <v>4.21</v>
      </c>
      <c r="OE211" s="68">
        <f>IF(OD211&gt;0,((OD211-OD210)/OD210),0)</f>
        <v/>
      </c>
      <c r="OF211" s="68">
        <f>IF(OD211&gt;0,OE211-$V211,0)</f>
        <v/>
      </c>
      <c r="OG211" s="68">
        <f>IF(OD211&gt;0,(OD211-OG$10)/OG$10,0)</f>
        <v/>
      </c>
      <c r="OH211" s="68" t="n"/>
      <c r="OI211" s="15">
        <f>IF(OD211&gt;0,(OD211-OD$10)/OD$10,0)</f>
        <v/>
      </c>
      <c r="OK211" s="13" t="n">
        <v>377.01</v>
      </c>
      <c r="OL211" s="68">
        <f>IF(OK211&gt;0,((OK211-OK210)/OK210),0)</f>
        <v/>
      </c>
      <c r="OM211" s="68">
        <f>IF(OK211&gt;0,OL211-$V211,0)</f>
        <v/>
      </c>
      <c r="ON211" s="68">
        <f>IF(OK211&gt;0,(OK211-ON$10)/ON$10,0)</f>
        <v/>
      </c>
      <c r="OO211" s="68" t="n"/>
      <c r="OP211" s="15">
        <f>IF(OK211&gt;0,(OK211-OK$10)/OK$10,0)</f>
        <v/>
      </c>
      <c r="OR211" s="13" t="n">
        <v>7.81</v>
      </c>
      <c r="OS211" s="68">
        <f>IF(OR211&gt;0,((OR211-OR210)/OR210),0)</f>
        <v/>
      </c>
      <c r="OT211" s="68">
        <f>IF(OR211&gt;0,OS211-$V211,0)</f>
        <v/>
      </c>
      <c r="OU211" s="68">
        <f>IF(OR211&gt;0,(OR211-OU$10)/OU$10,0)</f>
        <v/>
      </c>
      <c r="OV211" s="68" t="n"/>
      <c r="OW211" s="15">
        <f>IF(OR211&gt;0,(OR211-OR$10)/OR$10,0)</f>
        <v/>
      </c>
      <c r="OY211" s="13" t="n">
        <v>173.04</v>
      </c>
      <c r="OZ211" s="68">
        <f>IF(OY211&gt;0,((OY211-OY210)/OY210),0)</f>
        <v/>
      </c>
      <c r="PA211" s="68">
        <f>IF(OY211&gt;0,OZ211-$V211,0)</f>
        <v/>
      </c>
      <c r="PB211" s="68">
        <f>IF(OY211&gt;0,(OY211-PB$10)/PB$10,0)</f>
        <v/>
      </c>
      <c r="PC211" s="68" t="n"/>
      <c r="PD211" s="15">
        <f>IF(OY211&gt;0,(OY211-OY$10)/OY$10,0)</f>
        <v/>
      </c>
      <c r="PE211" s="18" t="n"/>
      <c r="PF211" s="13" t="n">
        <v>292.3</v>
      </c>
      <c r="PG211" s="68">
        <f>IF(PF211&gt;0,((PF211-PF210)/PF210),0)</f>
        <v/>
      </c>
      <c r="PH211" s="68">
        <f>IF(PF211&gt;0,PG211-$V211,0)</f>
        <v/>
      </c>
      <c r="PI211" s="68">
        <f>IF(PF211&gt;0,(PF211-PI$10)/PI$10,0)</f>
        <v/>
      </c>
      <c r="PJ211" s="68" t="n"/>
      <c r="PK211" s="15">
        <f>IF(PF211&gt;0,(PF211-PF$10)/PF$10,0)</f>
        <v/>
      </c>
      <c r="PM211" s="13" t="n"/>
      <c r="PN211" s="68">
        <f>IF(PM211&gt;0,((PM211-PM210)/PM210),0)</f>
        <v/>
      </c>
      <c r="PO211" s="68">
        <f>PN211-$V211</f>
        <v/>
      </c>
      <c r="PP211" s="68">
        <f>IF(PM211&gt;0,(PM211-PP$10)/PP$10,0)</f>
        <v/>
      </c>
      <c r="PQ211" s="68" t="n"/>
      <c r="PR211" s="15">
        <f>IF(PM211&gt;0,(PM211-PM$10)/PM$10,0)</f>
        <v/>
      </c>
      <c r="PT211" s="13" t="n">
        <v>20.63</v>
      </c>
      <c r="PU211" s="68">
        <f>IF(PT211&gt;0,((PT211-PT210)/PT210),0)</f>
        <v/>
      </c>
      <c r="PV211" s="68">
        <f>IF(PT211&gt;0,PU211-$V211,0)</f>
        <v/>
      </c>
      <c r="PW211" s="68">
        <f>IF(PT211&gt;0,(PT211-PW$10)/PW$10,0)</f>
        <v/>
      </c>
      <c r="PX211" s="68" t="n"/>
      <c r="PY211" s="15">
        <f>IF(PT211&gt;0,(PT211-PT$10)/PT$10,0)</f>
        <v/>
      </c>
      <c r="QA211" s="13" t="n">
        <v>372.17</v>
      </c>
      <c r="QB211" s="68">
        <f>IF(QA211&gt;0,((QA211-QA210)/QA210),0)</f>
        <v/>
      </c>
      <c r="QC211" s="68">
        <f>IF(QA211&gt;0,QB211-$V211,0)</f>
        <v/>
      </c>
      <c r="QD211" s="68">
        <f>IF(QA211&gt;0,(QA211-QD$10)/QD$10,0)</f>
        <v/>
      </c>
      <c r="QE211" s="68" t="n"/>
      <c r="QF211" s="15">
        <f>IF(QA211&gt;0,(QA211-QA$10)/QA$10,0)</f>
        <v/>
      </c>
      <c r="QH211" s="13" t="n">
        <v>2.26</v>
      </c>
      <c r="QI211" s="68">
        <f>IF(QH211&gt;0,((QH211-QH210)/QH210),0)</f>
        <v/>
      </c>
      <c r="QJ211" s="68">
        <f>IF(QH211&gt;0,QI211-$V211,0)</f>
        <v/>
      </c>
      <c r="QK211" s="68">
        <f>IF(QH211&gt;0,(QH211-QK$10)/QK$10,0)</f>
        <v/>
      </c>
      <c r="QL211" s="68" t="n"/>
      <c r="QM211" s="15">
        <f>IF(QH211&gt;0,(QH211-QH$10)/QH$10,0)</f>
        <v/>
      </c>
      <c r="QO211" s="13" t="n">
        <v>26.73</v>
      </c>
      <c r="QP211" s="68">
        <f>IF(QO211&gt;0,((QO211-QO210)/QO210),0)</f>
        <v/>
      </c>
      <c r="QQ211" s="68">
        <f>IF(QO211&gt;0,QP211-$V211,0)</f>
        <v/>
      </c>
      <c r="QR211" s="68">
        <f>IF(QO211&gt;0,(QO211-QR$10)/QR$10,0)</f>
        <v/>
      </c>
      <c r="QS211" s="68" t="n"/>
      <c r="QT211" s="15">
        <f>IF(QO211&gt;0,(QO211-QO$10)/QO$10,0)</f>
        <v/>
      </c>
      <c r="QV211" s="13" t="n">
        <v>2.58</v>
      </c>
      <c r="QW211" s="68">
        <f>IF(QV211&gt;0,((QV211-QV210)/QV210),0)</f>
        <v/>
      </c>
      <c r="QX211" s="68">
        <f>IF(QV211&gt;0,QW211-$V211,0)</f>
        <v/>
      </c>
      <c r="QY211" s="68">
        <f>IF(QV211&gt;0,(QV211-QY$10)/QY$10,0)</f>
        <v/>
      </c>
      <c r="QZ211" s="68" t="n"/>
      <c r="RA211" s="15">
        <f>IF(QV211&gt;0,(QV211-QV$10)/QV$10,0)</f>
        <v/>
      </c>
      <c r="RC211" s="13" t="n">
        <v>56.69</v>
      </c>
      <c r="RD211" s="68">
        <f>IF(RC211&gt;0,((RC211-RC210)/RC210),0)</f>
        <v/>
      </c>
      <c r="RE211" s="68">
        <f>IF(RC211&gt;0,RD211-$V211,0)</f>
        <v/>
      </c>
      <c r="RF211" s="68">
        <f>IF(RC211&gt;0,(RC211-RF$10)/RF$10,0)</f>
        <v/>
      </c>
      <c r="RG211" s="68" t="n"/>
      <c r="RH211" s="15">
        <f>IF(RC211&gt;0,(RC211-RC$10)/RC$10,0)</f>
        <v/>
      </c>
      <c r="RJ211" s="13" t="n">
        <v>294.51</v>
      </c>
      <c r="RK211" s="68">
        <f>IF(RJ211&gt;0,((RJ211-RJ210)/RJ210),0)</f>
        <v/>
      </c>
      <c r="RL211" s="68">
        <f>RK211-$V211</f>
        <v/>
      </c>
      <c r="RM211" s="68">
        <f>IF(RJ211&gt;0,(RJ211-RM$10)/RM$10,0)</f>
        <v/>
      </c>
      <c r="RN211" s="68" t="n"/>
      <c r="RO211" s="15">
        <f>IF(RJ211&gt;0,(RJ211-RJ$10)/RJ$10,0)</f>
        <v/>
      </c>
      <c r="RQ211" s="13" t="n">
        <v>28.86</v>
      </c>
      <c r="RR211" s="68">
        <f>IF(RQ211&gt;0,((RQ211-RQ210)/RQ210),0)</f>
        <v/>
      </c>
      <c r="RS211" s="68">
        <f>RR211-$V211</f>
        <v/>
      </c>
      <c r="RT211" s="68">
        <f>IF(RQ211&gt;0,(RQ211-RT$10)/RT$10,0)</f>
        <v/>
      </c>
      <c r="RU211" s="68" t="n"/>
      <c r="RV211" s="15">
        <f>IF(RQ211&gt;0,(RQ211-RQ$10)/RQ$10,0)</f>
        <v/>
      </c>
      <c r="RX211" s="13" t="n">
        <v>181.51</v>
      </c>
      <c r="RY211" s="68">
        <f>IF(RX211&gt;0,((RX211-RX210)/RX210),0)</f>
        <v/>
      </c>
      <c r="RZ211" s="68">
        <f>RY211-$V211</f>
        <v/>
      </c>
      <c r="SA211" s="68">
        <f>IF(RX211&gt;0,(RX211-SA$10)/SA$10,0)</f>
        <v/>
      </c>
      <c r="SB211" s="68" t="n"/>
      <c r="SC211" s="15">
        <f>IF(RX211&gt;0,(RX211-RX$10)/RX$10,0)</f>
        <v/>
      </c>
      <c r="SE211" s="13" t="n">
        <v>40</v>
      </c>
      <c r="SF211" s="68">
        <f>IF(SE211&gt;0,((SE211-SE210)/SE210),0)</f>
        <v/>
      </c>
      <c r="SG211" s="68">
        <f>SF211-$V211</f>
        <v/>
      </c>
      <c r="SH211" s="68">
        <f>IF(SE211&gt;0,(SE211-SH$10)/SH$10,0)</f>
        <v/>
      </c>
      <c r="SI211" s="68" t="n"/>
      <c r="SJ211" s="15">
        <f>IF(SE211&gt;0,(SE211-SE$10)/SE$10,0)</f>
        <v/>
      </c>
      <c r="SL211" s="13" t="n">
        <v>4.23</v>
      </c>
      <c r="SM211" s="68">
        <f>IF(SL211&gt;0,((SL211-SL210)/SL210),0)</f>
        <v/>
      </c>
      <c r="SN211" s="68">
        <f>SM211-$V211</f>
        <v/>
      </c>
      <c r="SO211" s="68">
        <f>IF(SL211&gt;0,(SL211-SO$10)/SO$10,0)</f>
        <v/>
      </c>
      <c r="SP211" s="68" t="n"/>
      <c r="SQ211" s="15">
        <f>IF(SL211&gt;0,(SL211-SL$10)/SL$10,0)</f>
        <v/>
      </c>
      <c r="SS211" s="13" t="n">
        <v>32.19</v>
      </c>
      <c r="ST211" s="68">
        <f>IF(SS211&gt;0,((SS211-SS210)/SS210),0)</f>
        <v/>
      </c>
      <c r="SU211" s="68">
        <f>ST211-$V211</f>
        <v/>
      </c>
      <c r="SV211" s="68">
        <f>IF(SS211&gt;0,(SS211-SV$10)/SV$10,0)</f>
        <v/>
      </c>
      <c r="SW211" s="68" t="n"/>
      <c r="SX211" s="15">
        <f>IF(SS211&gt;0,(SS211-SS$10)/SS$10,0)</f>
        <v/>
      </c>
      <c r="SZ211" s="13" t="n">
        <v>74.11</v>
      </c>
      <c r="TA211" s="68">
        <f>IF(SZ211&gt;0,((SZ211-SZ210)/SZ210),0)</f>
        <v/>
      </c>
      <c r="TB211" s="68">
        <f>TA211-$V211</f>
        <v/>
      </c>
      <c r="TC211" s="68">
        <f>IF(SZ211&gt;0,(SZ211-TC$10)/TC$10,0)</f>
        <v/>
      </c>
      <c r="TD211" s="68" t="n"/>
      <c r="TE211" s="15">
        <f>IF(SZ211&gt;0,(SZ211-SZ$10)/SZ$10,0)</f>
        <v/>
      </c>
      <c r="TG211" s="587" t="n">
        <v>0.368</v>
      </c>
      <c r="TH211" s="68">
        <f>IF(TG211&gt;0,((TG211-TG210)/TG210),0)</f>
        <v/>
      </c>
      <c r="TI211" s="68">
        <f>TH211-$V211</f>
        <v/>
      </c>
      <c r="TJ211" s="68">
        <f>IF(TG211&gt;0,(TG211-TJ$10)/TJ$10,0)</f>
        <v/>
      </c>
      <c r="TK211" s="68" t="n"/>
      <c r="TL211" s="15">
        <f>IF(TG211&gt;0,(TG211-TG$10)/TG$10,0)</f>
        <v/>
      </c>
      <c r="TN211" s="13" t="n">
        <v>81.33</v>
      </c>
      <c r="TO211" s="68">
        <f>IF(TN211&gt;0,((TN211-TN210)/TN210),0)</f>
        <v/>
      </c>
      <c r="TP211" s="68">
        <f>TO211-$V211</f>
        <v/>
      </c>
      <c r="TQ211" s="68">
        <f>IF(TN211&gt;0,(TN211-TQ$10)/TQ$10,0)</f>
        <v/>
      </c>
      <c r="TR211" s="68" t="n"/>
      <c r="TS211" s="15">
        <f>IF(TN211&gt;0,(TN211-TN$10)/TN$10,0)</f>
        <v/>
      </c>
      <c r="TU211" s="587" t="n">
        <v>4.12</v>
      </c>
      <c r="TV211" s="68">
        <f>IF(TU211&gt;0,((TU211-TU210)/TU210),0)</f>
        <v/>
      </c>
      <c r="TW211" s="68">
        <f>TV211-$V211</f>
        <v/>
      </c>
      <c r="TX211" s="68">
        <f>IF(TU211&gt;0,(TU211-TX$10)/TX$10,0)</f>
        <v/>
      </c>
      <c r="TY211" s="68" t="n"/>
      <c r="TZ211" s="15">
        <f>IF(TU211&gt;0,(TU211-TU$10)/TU$10,0)</f>
        <v/>
      </c>
      <c r="UB211" s="587" t="n"/>
      <c r="UC211" s="68">
        <f>IF(UB211&gt;0,((UB211-UB210)/UB210),0)</f>
        <v/>
      </c>
      <c r="UD211" s="68">
        <f>UC211-$V211</f>
        <v/>
      </c>
      <c r="UE211" s="68">
        <f>IF(UB211&gt;0,(UB211-UE$10)/UE$10,0)</f>
        <v/>
      </c>
      <c r="UF211" s="68" t="n"/>
      <c r="UG211" s="15">
        <f>IF(UB211&gt;0,(UB211-UB$10)/UB$10,0)</f>
        <v/>
      </c>
      <c r="UI211" s="587" t="n"/>
      <c r="UJ211" s="68">
        <f>IF(UI211&gt;0,((UI211-UI210)/UI210),0)</f>
        <v/>
      </c>
      <c r="UK211" s="68">
        <f>UJ211-$V211</f>
        <v/>
      </c>
      <c r="UL211" s="68">
        <f>IF(UI211&gt;0,(UI211-UL$10)/UL$10,0)</f>
        <v/>
      </c>
      <c r="UM211" s="68" t="n"/>
      <c r="UN211" s="15">
        <f>IF(UI211&gt;0,(UI211-UI$10)/UI$10,0)</f>
        <v/>
      </c>
      <c r="UP211" s="587" t="n"/>
      <c r="UQ211" s="68">
        <f>IF(UP211&gt;0,((UP211-UP210)/UP210),0)</f>
        <v/>
      </c>
      <c r="UR211" s="68">
        <f>UQ211-$V211</f>
        <v/>
      </c>
      <c r="US211" s="68">
        <f>IF(UP211&gt;0,(UP211-US$10)/US$10,0)</f>
        <v/>
      </c>
      <c r="UT211" s="68" t="n"/>
      <c r="UU211" s="15">
        <f>IF(UP211&gt;0,(UP211-UP$10)/UP$10,0)</f>
        <v/>
      </c>
      <c r="UW211" s="587" t="n"/>
      <c r="UX211" s="68">
        <f>IF(UW211&gt;0,((UW211-UW210)/UW210),0)</f>
        <v/>
      </c>
      <c r="UY211" s="68">
        <f>UX211-$V211</f>
        <v/>
      </c>
      <c r="UZ211" s="68">
        <f>IF(UW211&gt;0,(UW211-UZ$10)/UZ$10,0)</f>
        <v/>
      </c>
      <c r="VA211" s="68" t="n"/>
      <c r="VB211" s="15">
        <f>IF(UW211&gt;0,(UW211-UW$10)/UW$10,0)</f>
        <v/>
      </c>
      <c r="VD211" s="587" t="n"/>
      <c r="VE211" s="68">
        <f>IF(VD211&gt;0,((VD211-VD210)/VD210),0)</f>
        <v/>
      </c>
      <c r="VF211" s="68">
        <f>VE211-$V211</f>
        <v/>
      </c>
      <c r="VG211" s="68">
        <f>IF(VD211&gt;0,(VD211-VG$10)/VG$10,0)</f>
        <v/>
      </c>
      <c r="VH211" s="68" t="n"/>
      <c r="VI211" s="15">
        <f>IF(VD211&gt;0,(VD211-VD$10)/VD$10,0)</f>
        <v/>
      </c>
      <c r="VM211" s="21">
        <f>IF($C211&gt;0,(($IK$5*IG211)+($GT$5*GP211)+($JM$5*JI211)+($JF$5*JB211)+($IY$5*IU211)+($IR$5*IN211)+($ID$5*HZ211)+($HW$5*HS211)+($HP$5*HL211)+($HI$5*HE211)+($GF$5*GB211)+($FY$5*FU211)+($FR$5*FN211)+($FK$5*FG211)+($FD$5*EZ211)+($EW$5*ES211)+($EP$5*EL211)+($EI$5*EE211)+($EB$5*DX211)+($DU$5*DQ211)+($DN$5*DJ211)+($DG$5*DC211)+($CZ$5*CV211)+($CS$5*CO211)+($CL$5*CH211)+($CE$5*CA211)+($BX$5*BT211)+($BQ$5*BM211)+($BJ$5*BF211)+($BC$5*AY211)+($AV$5*AR211)+($AO$5*AK211)+($AH$5*AD211)+($JT$5*JP211)+($KA$5*JW211)+($KO$5*KK211)+($PR$5*PN211)+($GM$5*GI211)+($HA$5*GW211)+($KV$5*KR211)+($KH$5*KD211)+($LC$5*KY211)+($MS$5*MO211)+($ML$5*MH211)+($ME$5*MA211)+($LX$5*LT211)+($LQ$5*LM211)+($LJ$5*LF211)+(MV211*$MZ$5)+(NC211*$NG$5)+(NJ211*$NN$5)+($OI$5*OE211)+($NU$5*NQ211)+($OB$5*NX211)+($PK$5*PG211)+($OP$5*OL211)+($OW$5*OS211)+($PD$5*OZ211)+(PU211*$PY$5)+(QB211*$QF$5)+(QI211*$QM$5)+(QP211*$QT$5)+(QW211*$RA$5)+(RD211*$RH$5)+(RK211*$RO$5)+(RR211*$RV$5)+(RY211*$SC$5)+(SF211*$SJ$5)+(SM211*$SQ$5)+(ST211*$SX$5)+(TA211*$TE$5))+(TH211*$TL$5)+(TO211*$TS$5))/$VM$5</f>
        <v/>
      </c>
      <c r="VN211" s="40" t="n"/>
      <c r="VO211" s="21">
        <f>IF($C211&gt;0,(($IK$5*II211)+($GT$5*GR211)+($JM$5*JK211)+($JF$5*JD211)+($IY$5*IW211)+($IR$5*IP211)+($ID$5*IB211)+($HW$5*HU211)+($HP$5*HN211)+($HI$5*HG211)+($GF$5*GD211)+($FY$5*FW211)+($FR$5*FP211)+($FK$5*FI211)+($FD$5*FB211)+($EW$5*EU211)+($EP$5*EN211)+($EI$5*EG211)+($EB$5*DZ211)+($DU$5*DS211)+($DN$5*DL211)+($DG$5*DE211)+($CZ$5*CX211)+($CS$5*CQ211)+($CL$5*CJ211)+($CE$5*CC211)+($BX$5*BV211)+($BQ$5*BO211)+($BJ$5*BH211)+($BC$5*BA211)+($AV$5*AT211)+($AO$5*AM211)+($AH$5*AF211)+($KO$5*KM211)+($KH$5*KF211)+($KA$5*JY211)+($JT$5*JR211)+($PR$5*PP211)+($GM$5*GK211)+($HA$5*GY211)+($KV$5*KT211)+($LC$5*LA211)+($MS$5*MQ211)+($ML$5*MJ211)+($ME$5*MC211)+($LX$5*LV211)+($LQ$5*LO211)+($LJ$5*LH211)+(MX211*$MZ$5)+(NE211*$NG$5)+(NL211*$NN$5)+($OI$5*OG211)+($NU$5*NS211)+($OB$5*NZ211)+($PD$5*PB211)+($OW$5*OU211)+($OP$5*ON211)+($PK$5*PI211)+($PY$5*PW211)+($QF$5*QD211)+($QM$5*QK211)+($QT$5*QR211)+($RA$5*QY211)+($RH$5*RF211)+($RO$5*RM211)+(RT211*$RV$5)+(SA211*$SC$5)+(SH211*$SJ$5)+(SO211*$SQ$5)+(SV211*$SX$5)+(TC211*$TE$5)+(TJ211*$TL$5)+(TQ211*$TS$5))/$VM$5,0)</f>
        <v/>
      </c>
      <c r="VP211" s="14" t="n"/>
      <c r="VQ211" s="21">
        <f>IF($C211&gt;0,(($IK$5*IK211)+($GT$5*GT211)+($JM$5*JM211)+($JF$5*JF211)+($IY$5*IY211)+($IR$5*IR211)+($ID$5*ID211)+($HW$5*HW211)+($HP$5*HP211)+($HI$5*HI211)+($GF$5*GF211)+($FY$5*FY211)+($FR$5*FR211)+($FK$5*FK211)+($FD$5*FD211)+($EW$5*EW211)+($EP$5*EP211)+($EI$5*EI211)+($EB$5*EB211)+($DU$5*DU211)+($DN$5*DN211)+($DG$5*DG211)+($CZ$5*CZ211)+($CS$5*CS211)+($CL$5*CL211)+($CE$5*CE211)+($BX$5*BX211)+($BQ$5*BQ211)+($BJ$5*BJ211)+($BC$5*BC211)+($AV$5*AV211)+($AO$5*AO211)+($AH$5*AH211)+($KO$5*KO211)+($PR$5*PR211)+($GM$5*GM211)+($HA$5*HA211)+($KH$5*KH211)+($KA$5*KA211)+($JT$5*JT211)+($KV$5*KV211)+($LC$5*LC211)+($MS$5*MS211)+($ML$5*ML211)+($ME$5*ME211)+($LX$5*LX211)+($LQ$5*LQ211)+($LJ$5*LJ211)+($OI$5*OI211)+($NU$5*NU211)+($NN$5*NN211)+($NG$5*NG211)+($MZ$5*MZ211)+(OB211*$OB$5)+($PD$5*PD211)+($OW$5*OW211)+($OP$5*OP211)+($PK$5*PK211)+(PY211*$PY$5)+(QF211*$QF$5)+(QM211*$QM$5)+(QT211*$QT$5)+(RA211*$RA$5)+(RH211*$RH$5)+(RO211*$RO$5)+(RV211*$RV$5)+(SC211*$SC$5)+(SJ211*$SJ$5)+(SQ211*$SQ$5)+(SX211*$SX$5)+(TE211*$TE$5)+(TL211*$TL$5)+(TS211*$TS$5))/$VM$5,0)</f>
        <v/>
      </c>
    </row>
    <row r="212" ht="16" customHeight="1" s="545">
      <c r="A212" s="127" t="n">
        <v>45952</v>
      </c>
      <c r="B212" s="4">
        <f>A212</f>
        <v/>
      </c>
      <c r="C212" s="13" t="n">
        <v>46590.41</v>
      </c>
      <c r="D212" s="138">
        <f>IF(C212&gt;0,C212-C211,0)</f>
        <v/>
      </c>
      <c r="E212" s="68">
        <f>IF(C212&gt;0,D212/C211,0)</f>
        <v/>
      </c>
      <c r="F212" s="15">
        <f>IF(C212&gt;0,(C212-C$10)/C$10,0)</f>
        <v/>
      </c>
      <c r="G212" s="13" t="n">
        <v>6699.4</v>
      </c>
      <c r="H212" s="138">
        <f>IF(G212&gt;0,G212-G211,0)</f>
        <v/>
      </c>
      <c r="I212" s="68">
        <f>IF(G212&gt;0,H212/G211,0)</f>
        <v/>
      </c>
      <c r="J212" s="15">
        <f>IF(G212&gt;0,(G212-G$10)/G$10,0)</f>
        <v/>
      </c>
      <c r="K212" s="13" t="n">
        <v>22740.4</v>
      </c>
      <c r="L212" s="138">
        <f>IF(K212&gt;0,K212-K211,0)</f>
        <v/>
      </c>
      <c r="M212" s="68">
        <f>IF(K212&gt;0,L212/K211,0)</f>
        <v/>
      </c>
      <c r="N212" s="15">
        <f>IF(K212&gt;0,(K212-K$10)/K$10,0)</f>
        <v/>
      </c>
      <c r="O212" s="13" t="n">
        <v>2451.55</v>
      </c>
      <c r="P212" s="138">
        <f>IF(O212&gt;0,O212-O211,0)</f>
        <v/>
      </c>
      <c r="Q212" s="68">
        <f>IF(O212&gt;0,P212/O211,0)</f>
        <v/>
      </c>
      <c r="R212" s="15">
        <f>IF(O212&gt;0,(O212-O$10)/O$10,0)</f>
        <v/>
      </c>
      <c r="S212" s="18">
        <f>IF(O212&gt;0,(((O212*0.7)*Q212)+((K212*0.9)*M212)+((G212*0.65)*I212)+((C212*0.6)*E212))/(O212+K212+G212+C212),0)</f>
        <v/>
      </c>
      <c r="T212" s="121">
        <f>IF(O212&gt;0,(S212*200)+T211,0)</f>
        <v/>
      </c>
      <c r="U212" s="121">
        <f>T212</f>
        <v/>
      </c>
      <c r="V212" s="134">
        <f>IF(T212&gt;0,(T212-T211)/T211,0)</f>
        <v/>
      </c>
      <c r="W212" s="21">
        <f>IF(T212&gt;0,(T212-T$11)/T$11,0)</f>
        <v/>
      </c>
      <c r="X212" s="18">
        <f>IF(T212&gt;0,((Q212+M212+I212+E212)/4),0)</f>
        <v/>
      </c>
      <c r="Y212" s="353" t="n">
        <v>50884.56</v>
      </c>
      <c r="Z212" s="15" t="n">
        <v>2e-06</v>
      </c>
      <c r="AA212" s="21">
        <f>Z212-$V212</f>
        <v/>
      </c>
      <c r="AC212" s="13" t="n">
        <v>255.16</v>
      </c>
      <c r="AD212" s="68">
        <f>IF(AC212&gt;0,((AC212-AC211)/AC211),0)</f>
        <v/>
      </c>
      <c r="AE212" s="68">
        <f>IF(AC212&gt;0,AD212-$V212,0)</f>
        <v/>
      </c>
      <c r="AF212" s="68">
        <f>IF(AC212&gt;0,(AC212-AF$10)/AF$10,0)</f>
        <v/>
      </c>
      <c r="AG212" s="68" t="n"/>
      <c r="AH212" s="15">
        <f>IF(AC212&gt;0,(AC212-AC$10)/AC$10,0)</f>
        <v/>
      </c>
      <c r="AJ212" s="13" t="n">
        <v>24.64</v>
      </c>
      <c r="AK212" s="68">
        <f>IF(AJ212&gt;0,((AJ212-AJ211)/AJ211),0)</f>
        <v/>
      </c>
      <c r="AL212" s="68">
        <f>IF(AJ212&gt;0,AK212-$V212,0)</f>
        <v/>
      </c>
      <c r="AM212" s="68">
        <f>IF(AJ212&gt;0,(AJ212-AM$10)/AM$10,0)</f>
        <v/>
      </c>
      <c r="AN212" s="68" t="n"/>
      <c r="AO212" s="15">
        <f>IF(AJ212&gt;0,(AJ212-AJ$10)/AJ$10,0)</f>
        <v/>
      </c>
      <c r="AQ212" s="13" t="n">
        <v>23.9</v>
      </c>
      <c r="AR212" s="68">
        <f>IF(AQ212&gt;0,((AQ212-AQ211)/AQ211),0)</f>
        <v/>
      </c>
      <c r="AS212" s="68">
        <f>IF(AQ212&gt;0,AR212-$V212,0)</f>
        <v/>
      </c>
      <c r="AT212" s="68">
        <f>IF(AQ212&gt;0,(AQ212-AT$10)/AT$10,0)</f>
        <v/>
      </c>
      <c r="AU212" s="68" t="n"/>
      <c r="AV212" s="15">
        <f>IF(AQ212&gt;0,(AQ212-AQ$10)/AQ$10,0)</f>
        <v/>
      </c>
      <c r="AX212" s="13" t="n">
        <v>232.8</v>
      </c>
      <c r="AY212" s="68">
        <f>IF(AX212&gt;0,((AX212-AX211)/AX211),0)</f>
        <v/>
      </c>
      <c r="AZ212" s="68">
        <f>IF(AX212&gt;0,AY212-$V212,0)</f>
        <v/>
      </c>
      <c r="BA212" s="68">
        <f>IF(AX212&gt;0,(AX212-BA$10)/BA$10,0)</f>
        <v/>
      </c>
      <c r="BB212" s="68" t="n"/>
      <c r="BC212" s="15">
        <f>IF(AX212&gt;0,(AX212-AX$10)/AX$10,0)</f>
        <v/>
      </c>
      <c r="BE212" s="13" t="n">
        <v>83.26000000000001</v>
      </c>
      <c r="BF212" s="68">
        <f>IF(BE212&gt;0,((BE212-BE211)/BE211),0)</f>
        <v/>
      </c>
      <c r="BG212" s="68">
        <f>IF(BE212&gt;0,BF212-$V212,0)</f>
        <v/>
      </c>
      <c r="BH212" s="68" t="n"/>
      <c r="BI212" s="68" t="n"/>
      <c r="BJ212" s="15">
        <f>IF(BE212&gt;0,(BE212-BE$10)/BE$10,0)</f>
        <v/>
      </c>
      <c r="BL212" s="13" t="n">
        <v>76.61</v>
      </c>
      <c r="BM212" s="68">
        <f>IF(BL212&gt;0,((BL212-BL211)/BL211),0)</f>
        <v/>
      </c>
      <c r="BN212" s="68">
        <f>IF(BL212&gt;0,BM212-$V212,0)</f>
        <v/>
      </c>
      <c r="BO212" s="68">
        <f>IF(BL212&gt;0,(BL212-BO$10)/BO$10,0)</f>
        <v/>
      </c>
      <c r="BP212" s="68" t="n"/>
      <c r="BQ212" s="15">
        <f>IF(BL212&gt;0,(BL212-BL$10)/BL$10,0)</f>
        <v/>
      </c>
      <c r="BS212" s="13" t="n">
        <v>45.07</v>
      </c>
      <c r="BT212" s="68">
        <f>IF(BS212&gt;0,((BS212-BS211)/BS211),0)</f>
        <v/>
      </c>
      <c r="BU212" s="68">
        <f>IF(BS212&gt;0,BT212-$V212,0)</f>
        <v/>
      </c>
      <c r="BV212" s="68">
        <f>IF(BS212&gt;0,(BS212-BV$10)/BV$10,0)</f>
        <v/>
      </c>
      <c r="BW212" s="68" t="n"/>
      <c r="BX212" s="15">
        <f>IF(BS212&gt;0,(BS212-BS$10)/BS$10,0)</f>
        <v/>
      </c>
      <c r="BZ212" s="13" t="n"/>
      <c r="CA212" s="68">
        <f>IF(BZ212&gt;0,((BZ212-BZ211)/BZ211),0)</f>
        <v/>
      </c>
      <c r="CB212" s="68">
        <f>IF(BZ212&gt;0,CA212-$V212,0)</f>
        <v/>
      </c>
      <c r="CC212" s="68">
        <f>IF(BZ212&gt;0,(BZ212-CC$10)/CC$10,0)</f>
        <v/>
      </c>
      <c r="CD212" s="68" t="n"/>
      <c r="CE212" s="15">
        <f>IF(BZ212&gt;0,(BZ212-BZ$10)/BZ$10,0)</f>
        <v/>
      </c>
      <c r="CG212" s="13" t="n">
        <v>31.01</v>
      </c>
      <c r="CH212" s="68">
        <f>IF(CG212&gt;0,((CG212-CG211)/CG211),0)</f>
        <v/>
      </c>
      <c r="CI212" s="68">
        <f>IF(CG212&gt;0,CH212-$V212,0)</f>
        <v/>
      </c>
      <c r="CJ212" s="68">
        <f>IF(CG212&gt;0,(CG212-CJ$10)/CJ$10,0)</f>
        <v/>
      </c>
      <c r="CK212" s="68" t="n"/>
      <c r="CL212" s="15">
        <f>IF(CG212&gt;0,(CG212-CG$10)/CG$10,0)</f>
        <v/>
      </c>
      <c r="CN212" s="13" t="n">
        <v>34.7</v>
      </c>
      <c r="CO212" s="68">
        <f>IF(CN212&gt;0,((CN212-CN211)/CN211),0)</f>
        <v/>
      </c>
      <c r="CP212" s="68">
        <f>IF(CN212&gt;0,CO212-$V212,0)</f>
        <v/>
      </c>
      <c r="CQ212" s="68">
        <f>IF(CN212&gt;0,(CN212-CQ$10)/CQ$10,0)</f>
        <v/>
      </c>
      <c r="CR212" s="68" t="n"/>
      <c r="CS212" s="15">
        <f>IF(CN212&gt;0,(CN212-CN$10)/CN$10,0)</f>
        <v/>
      </c>
      <c r="CU212" s="13" t="n">
        <v>40.51</v>
      </c>
      <c r="CV212" s="68">
        <f>IF(CU212&gt;0,((CU212-CU211)/CU211),0)</f>
        <v/>
      </c>
      <c r="CW212" s="68">
        <f>IF(CU212&gt;0,CV212-$V212,0)</f>
        <v/>
      </c>
      <c r="CX212" s="68">
        <f>IF(CU212&gt;0,(CU212-CX$10)/CX$10,0)</f>
        <v/>
      </c>
      <c r="CY212" s="68" t="n"/>
      <c r="CZ212" s="15">
        <f>IF(CU212&gt;0,(CU212-CU$10)/CU$10,0)</f>
        <v/>
      </c>
      <c r="DB212" s="13" t="n">
        <v>20.1</v>
      </c>
      <c r="DC212" s="68">
        <f>IF(DB212&gt;0,((DB212-DB211)/DB211),0)</f>
        <v/>
      </c>
      <c r="DD212" s="68">
        <f>IF(DB212&gt;0,DC212-$V212,0)</f>
        <v/>
      </c>
      <c r="DE212" s="68">
        <f>IF(DB212&gt;0,(DB212-DE$10)/DE$10,0)</f>
        <v/>
      </c>
      <c r="DF212" s="68" t="n"/>
      <c r="DG212" s="15">
        <f>IF(DB212&gt;0,(DB212-DB$10)/DB$10,0)</f>
        <v/>
      </c>
      <c r="DI212" s="13" t="n">
        <v>51.74</v>
      </c>
      <c r="DJ212" s="68">
        <f>IF(DI212&gt;0,((DI212-DI211)/DI211),0)</f>
        <v/>
      </c>
      <c r="DK212" s="68">
        <f>IF(DI212&gt;0,DJ212-$V212,0)</f>
        <v/>
      </c>
      <c r="DL212" s="68">
        <f>IF(DI212&gt;0,(DI212-DL$10)/DL$10,0)</f>
        <v/>
      </c>
      <c r="DM212" s="68" t="n"/>
      <c r="DN212" s="15">
        <f>IF(DI212&gt;0,(DI212-DI$10)/DI$10,0)</f>
        <v/>
      </c>
      <c r="DP212" s="13" t="n">
        <v>49.09</v>
      </c>
      <c r="DQ212" s="68">
        <f>IF(DP212&gt;0,((DP212-DP211)/DP211),0)</f>
        <v/>
      </c>
      <c r="DR212" s="68">
        <f>IF(DP212&gt;0,DQ212-$V212,0)</f>
        <v/>
      </c>
      <c r="DS212" s="68" t="n"/>
      <c r="DT212" s="68" t="n"/>
      <c r="DU212" s="15">
        <f>IF(DP212&gt;0,(DP212-DP$10)/DP$10,0)</f>
        <v/>
      </c>
      <c r="DV212" s="18" t="n"/>
      <c r="DW212" s="13" t="n">
        <v>42.7</v>
      </c>
      <c r="DX212" s="68">
        <f>IF(DW212&gt;0,((DW212-DW211)/DW211),0)</f>
        <v/>
      </c>
      <c r="DY212" s="68">
        <f>IF(DW212&gt;0,DX212-$V212,0)</f>
        <v/>
      </c>
      <c r="DZ212" s="68">
        <f>IF(DW212&gt;0,(DW212-DZ$10)/DZ$10,0)</f>
        <v/>
      </c>
      <c r="EA212" s="68" t="n"/>
      <c r="EB212" s="15">
        <f>IF(DW212&gt;0,(DW212-DW$10)/DW$10,0)</f>
        <v/>
      </c>
      <c r="ED212" s="13" t="n">
        <v>43.61</v>
      </c>
      <c r="EE212" s="68">
        <f>IF(ED212&gt;0,((ED212-ED211)/ED211),0)</f>
        <v/>
      </c>
      <c r="EF212" s="68">
        <f>IF(ED212&gt;0,EE212-$V212,0)</f>
        <v/>
      </c>
      <c r="EG212" s="68">
        <f>IF(ED212&gt;0,(ED212-EG$10)/EG$10,0)</f>
        <v/>
      </c>
      <c r="EH212" s="68" t="n"/>
      <c r="EI212" s="15">
        <f>IF(ED212&gt;0,(ED212-ED$10)/ED$10,0)</f>
        <v/>
      </c>
      <c r="EK212" s="13" t="n">
        <v>142.01</v>
      </c>
      <c r="EL212" s="68">
        <f>IF(EK212&gt;0,((EK212-EK211)/EK211),0)</f>
        <v/>
      </c>
      <c r="EM212" s="68">
        <f>IF(EK212&gt;0,EL212-$V212,0)</f>
        <v/>
      </c>
      <c r="EN212" s="68">
        <f>IF(EK212&gt;0,(EK212-EN$10)/EN$10,0)</f>
        <v/>
      </c>
      <c r="EO212" s="68" t="n"/>
      <c r="EP212" s="15">
        <f>IF(EK212&gt;0,(EK212-EK$10)/EK$10,0)</f>
        <v/>
      </c>
      <c r="ER212" s="13" t="n">
        <v>40.19</v>
      </c>
      <c r="ES212" s="68">
        <f>IF(ER212&gt;0,((ER212-ER211)/ER211),0)</f>
        <v/>
      </c>
      <c r="ET212" s="68">
        <f>IF(ER212&gt;0,ES212-$V212,0)</f>
        <v/>
      </c>
      <c r="EU212" s="68">
        <f>IF(ER212&gt;0,(ER212-EU$10)/EU$10,0)</f>
        <v/>
      </c>
      <c r="EV212" s="68" t="n"/>
      <c r="EW212" s="15">
        <f>IF(ER212&gt;0,(ER212-ER$10)/ER$10,0)</f>
        <v/>
      </c>
      <c r="EY212" s="13" t="n">
        <v>50.62</v>
      </c>
      <c r="EZ212" s="68">
        <f>IF(EY212&gt;0,((EY212-EY211)/EY211),0)</f>
        <v/>
      </c>
      <c r="FA212" s="68">
        <f>IF(EY212&gt;0,EZ212-$V212,0)</f>
        <v/>
      </c>
      <c r="FB212" s="68" t="n"/>
      <c r="FC212" s="68" t="n"/>
      <c r="FD212" s="15">
        <f>IF(EY212&gt;0,(EY212-EY$10)/EY$10,0)</f>
        <v/>
      </c>
      <c r="FF212" s="13" t="n">
        <v>60.72</v>
      </c>
      <c r="FG212" s="68">
        <f>IF(FF212&gt;0,((FF212-FF211)/FF211),0)</f>
        <v/>
      </c>
      <c r="FH212" s="68">
        <f>IF(FF212&gt;0,FG212-$V212,0)</f>
        <v/>
      </c>
      <c r="FI212" s="68">
        <f>IF(FF212&gt;0,(FF212-FI$10)/FI$10,0)</f>
        <v/>
      </c>
      <c r="FJ212" s="68" t="n"/>
      <c r="FK212" s="15">
        <f>IF(FF212&gt;0,(FF212-FF$10)/FF$10,0)</f>
        <v/>
      </c>
      <c r="FM212" s="13" t="n">
        <v>189.04</v>
      </c>
      <c r="FN212" s="68">
        <f>IF(FM212&gt;0,((FM212-FM211)/FM211),0)</f>
        <v/>
      </c>
      <c r="FO212" s="68">
        <f>IF(FM212&gt;0,FN212-$V212,0)</f>
        <v/>
      </c>
      <c r="FP212" s="68">
        <f>IF(FM212&gt;0,(FM212-FP$10)/FP$10,0)</f>
        <v/>
      </c>
      <c r="FQ212" s="68" t="n"/>
      <c r="FR212" s="15">
        <f>IF(FM212&gt;0,(FM212-FM$10)/FM$10,0)</f>
        <v/>
      </c>
      <c r="FT212" s="13" t="n">
        <v>89.81999999999999</v>
      </c>
      <c r="FU212" s="68">
        <f>IF(FT212&gt;0,((FT212-FT211)/FT211),0)</f>
        <v/>
      </c>
      <c r="FV212" s="68">
        <f>IF(FT212&gt;0,FU212-$V212,0)</f>
        <v/>
      </c>
      <c r="FW212" s="68">
        <f>IF(FT212&gt;0,(FT212-FW$10)/FW$10,0)</f>
        <v/>
      </c>
      <c r="FX212" s="68" t="n"/>
      <c r="FY212" s="15">
        <f>IF(FT212&gt;0,(FT212-FT$10)/FT$10,0)</f>
        <v/>
      </c>
      <c r="GA212" s="13" t="n">
        <v>18.5</v>
      </c>
      <c r="GB212" s="68">
        <f>IF(GA212&gt;0,((GA212-GA211)/GA211),0)</f>
        <v/>
      </c>
      <c r="GC212" s="68">
        <f>IF(GA212&gt;0,GB212-$V212,0)</f>
        <v/>
      </c>
      <c r="GD212" s="68" t="n"/>
      <c r="GE212" s="68" t="n"/>
      <c r="GF212" s="15">
        <f>IF(GA212&gt;0,(GA212-GA$10)/GA$10,0)</f>
        <v/>
      </c>
      <c r="GG212" s="18" t="n"/>
      <c r="GH212" s="13" t="n">
        <v>23.26</v>
      </c>
      <c r="GI212" s="68">
        <f>IF(GH212&gt;0,((GH212-GH211)/GH211),0)</f>
        <v/>
      </c>
      <c r="GJ212" s="68">
        <f>IF(GH212&gt;0,GI212-$V212,0)</f>
        <v/>
      </c>
      <c r="GK212" s="68">
        <f>IF(GH212&gt;0,(GH212-GK$10)/GK$10,0)</f>
        <v/>
      </c>
      <c r="GL212" s="68" t="n"/>
      <c r="GM212" s="15">
        <f>IF(GH212&gt;0,(GH212-GH$10)/GH$10,0)</f>
        <v/>
      </c>
      <c r="GO212" s="13" t="n">
        <v>28.94</v>
      </c>
      <c r="GP212" s="68">
        <f>IF(GO212&gt;0,((GO212-GO211)/GO211),0)</f>
        <v/>
      </c>
      <c r="GQ212" s="68">
        <f>IF(GO212&gt;0,GP212-$V212,0)</f>
        <v/>
      </c>
      <c r="GR212" s="68" t="n"/>
      <c r="GS212" s="68" t="n"/>
      <c r="GT212" s="15">
        <f>IF(GO212&gt;0,(GO212-GO$10)/GO$10,0)</f>
        <v/>
      </c>
      <c r="GV212" s="13" t="n">
        <v>17.27</v>
      </c>
      <c r="GW212" s="68">
        <f>IF(GV212&gt;0,((GV212-GV211)/GV211),0)</f>
        <v/>
      </c>
      <c r="GX212" s="68">
        <f>IF(GV212&gt;0,GW212-$V212,0)</f>
        <v/>
      </c>
      <c r="GY212" s="68">
        <f>IF(GV212&gt;0,(GV212-GY$10)/GY$10,0)</f>
        <v/>
      </c>
      <c r="GZ212" s="68" t="n"/>
      <c r="HA212" s="15">
        <f>IF(GV212&gt;0,(GV212-GV$10)/GV$10,0)</f>
        <v/>
      </c>
      <c r="HD212" s="13" t="n">
        <v>438.97</v>
      </c>
      <c r="HE212" s="68">
        <f>IF(HD212&gt;0,((HD212-HD211)/HD211),0)</f>
        <v/>
      </c>
      <c r="HF212" s="68">
        <f>IF(HD212&gt;0,HE212-$V212,0)</f>
        <v/>
      </c>
      <c r="HG212" s="68">
        <f>IF(HD212&gt;0,(HD212-HG$10)/HG$10,0)</f>
        <v/>
      </c>
      <c r="HH212" s="68" t="n"/>
      <c r="HI212" s="15">
        <f>IF(HD212&gt;0,(HD212-HD$10)/HD$10,0)</f>
        <v/>
      </c>
      <c r="HK212" s="13" t="n">
        <v>84.3</v>
      </c>
      <c r="HL212" s="68">
        <f>IF(HK212&gt;0,((HK212-HK211)/HK211),0)</f>
        <v/>
      </c>
      <c r="HM212" s="68">
        <f>IF(HK212&gt;0,HL212-$V212,0)</f>
        <v/>
      </c>
      <c r="HN212" s="68">
        <f>IF(HK212&gt;0,(HK212-HN$10)/HN$10,0)</f>
        <v/>
      </c>
      <c r="HO212" s="68" t="n"/>
      <c r="HP212" s="15">
        <f>IF(HK212&gt;0,(HK212-HK$10)/HK$10,0)</f>
        <v/>
      </c>
      <c r="HR212" s="13" t="n">
        <v>114.73</v>
      </c>
      <c r="HS212" s="68">
        <f>IF(HR212&gt;0,((HR212-HR211)/HR211),0)</f>
        <v/>
      </c>
      <c r="HT212" s="68">
        <f>IF(HR212&gt;0,HS212-$V212,0)</f>
        <v/>
      </c>
      <c r="HU212" s="68">
        <f>IF(HR212&gt;0,(HR212-HU$10)/HU$10,0)</f>
        <v/>
      </c>
      <c r="HV212" s="68" t="n"/>
      <c r="HW212" s="15">
        <f>IF(HR212&gt;0,(HR212-HR$10)/HR$10,0)</f>
        <v/>
      </c>
      <c r="HY212" s="13" t="n">
        <v>180.28</v>
      </c>
      <c r="HZ212" s="68">
        <f>IF(HY212&gt;0,((HY212-HY211)/HY211),0)</f>
        <v/>
      </c>
      <c r="IA212" s="68">
        <f>IF(HY212&gt;0,HZ212-$V212,0)</f>
        <v/>
      </c>
      <c r="IB212" s="68">
        <f>IF(HY212&gt;0,(HY212-IB$10)/IB$10,0)</f>
        <v/>
      </c>
      <c r="IC212" s="68" t="n"/>
      <c r="ID212" s="15">
        <f>IF(HY212&gt;0,(HY212-HY$10)/HY$10,0)</f>
        <v/>
      </c>
      <c r="IF212" s="13" t="n">
        <v>340.3</v>
      </c>
      <c r="IG212" s="68">
        <f>IF(IF212&gt;0,((IF212-IF211)/IF211),0)</f>
        <v/>
      </c>
      <c r="IH212" s="68">
        <f>IF(IF212&gt;0,IG212-$V212,0)</f>
        <v/>
      </c>
      <c r="II212" s="68">
        <f>IF(IF212&gt;0,(IF212-II$10)/II$10,0)</f>
        <v/>
      </c>
      <c r="IJ212" s="68" t="n"/>
      <c r="IK212" s="15">
        <f>IF(IF212&gt;0,(IF212-IF$10)/IF$10,0)</f>
        <v/>
      </c>
      <c r="IM212" s="13" t="n">
        <v>283.55</v>
      </c>
      <c r="IN212" s="68">
        <f>IF(IM212&gt;0,((IM212-IM211)/IM211),0)</f>
        <v/>
      </c>
      <c r="IO212" s="68">
        <f>IF(IM212&gt;0,IN212-$V212,0)</f>
        <v/>
      </c>
      <c r="IP212" s="68">
        <f>IF(IM212&gt;0,(IM212-IP$10)/IP$10,0)</f>
        <v/>
      </c>
      <c r="IQ212" s="68" t="n"/>
      <c r="IR212" s="15">
        <f>IF(IM212&gt;0,(IM212-IM$10)/IM$10,0)</f>
        <v/>
      </c>
      <c r="IT212" s="13" t="n">
        <v>83.55</v>
      </c>
      <c r="IU212" s="68">
        <f>IF(IT212&gt;0,((IT212-IT211)/IT211),0)</f>
        <v/>
      </c>
      <c r="IV212" s="68">
        <f>IF(IT212&gt;0,IU212-$V212,0)</f>
        <v/>
      </c>
      <c r="IW212" s="68">
        <f>IF(IT212&gt;0,(IT212-IW$10)/IW$10,0)</f>
        <v/>
      </c>
      <c r="IX212" s="68" t="n"/>
      <c r="IY212" s="15">
        <f>IF(IT212&gt;0,(IT212-IT$10)/IT$10,0)</f>
        <v/>
      </c>
      <c r="JA212" s="13" t="n">
        <v>733.41</v>
      </c>
      <c r="JB212" s="68">
        <f>IF(JA212&gt;0,((JA212-JA211)/JA211),0)</f>
        <v/>
      </c>
      <c r="JC212" s="68">
        <f>IF(JA212&gt;0,JB212-$V212,0)</f>
        <v/>
      </c>
      <c r="JD212" s="68">
        <f>IF(JA212&gt;0,(JA212-JD$10)/JD$10,0)</f>
        <v/>
      </c>
      <c r="JE212" s="68" t="n"/>
      <c r="JF212" s="15">
        <f>IF(JA212&gt;0,(JA212-JA$10)/JA$10,0)</f>
        <v/>
      </c>
      <c r="JH212" s="13" t="n">
        <v>520.54</v>
      </c>
      <c r="JI212" s="68">
        <f>IF(JH212&gt;0,((JH212-JH211)/JH211),0)</f>
        <v/>
      </c>
      <c r="JJ212" s="68">
        <f>IF(JH212&gt;0,JI212-$V212,0)</f>
        <v/>
      </c>
      <c r="JK212" s="68">
        <f>IF(JH212&gt;0,(JH212-JK$10)/JK$10,0)</f>
        <v/>
      </c>
      <c r="JL212" s="68" t="n"/>
      <c r="JM212" s="15">
        <f>IF(JH212&gt;0,(JH212-JH$10)/JH$10,0)</f>
        <v/>
      </c>
      <c r="JO212" s="13" t="n">
        <v>35.42</v>
      </c>
      <c r="JP212" s="68">
        <f>IF(JO212&gt;0,((JO212-JO211)/JO211),0)</f>
        <v/>
      </c>
      <c r="JQ212" s="68">
        <f>IF(JO212&gt;0,JP212-$V212,0)</f>
        <v/>
      </c>
      <c r="JR212" s="68">
        <f>IF(JO212&gt;0,(JO212-JR$10)/JR$10,0)</f>
        <v/>
      </c>
      <c r="JS212" s="68" t="n"/>
      <c r="JT212" s="15">
        <f>IF(JO212&gt;0,(JO212-JO$10)/JO$10,0)</f>
        <v/>
      </c>
      <c r="JV212" s="13" t="n">
        <v>2.72</v>
      </c>
      <c r="JW212" s="68">
        <f>IF(JV212&gt;0,((JV212-JV211)/JV211),0)</f>
        <v/>
      </c>
      <c r="JX212" s="68">
        <f>IF(JV212&gt;0,JW212-$V212,0)</f>
        <v/>
      </c>
      <c r="JY212" s="68">
        <f>IF(JV212&gt;0,(JV212-JY$10)/JY$10,0)</f>
        <v/>
      </c>
      <c r="JZ212" s="68" t="n"/>
      <c r="KA212" s="15">
        <f>IF(JV212&gt;0,(JV212-JV$10)/JV$10,0)</f>
        <v/>
      </c>
      <c r="KC212" s="13" t="n">
        <v>22.89</v>
      </c>
      <c r="KD212" s="68">
        <f>IF(KC212&gt;0,((KC212-KC211)/KC211),0)</f>
        <v/>
      </c>
      <c r="KE212" s="68">
        <f>IF(KC212&gt;0,KD212-$V212,0)</f>
        <v/>
      </c>
      <c r="KF212" s="68">
        <f>IF(KC212&gt;0,(KC212-KF$10)/KF$10,0)</f>
        <v/>
      </c>
      <c r="KG212" s="68" t="n"/>
      <c r="KH212" s="15">
        <f>IF(KC212&gt;0,(KC212-KC$10)/KC$10,0)</f>
        <v/>
      </c>
      <c r="KI212" s="18" t="n"/>
      <c r="KJ212" s="13" t="n">
        <v>137.2</v>
      </c>
      <c r="KK212" s="68">
        <f>IF(KJ212&gt;0,((KJ212-KJ211)/KJ211),0)</f>
        <v/>
      </c>
      <c r="KL212" s="68">
        <f>IF(KJ212&gt;0,KK212-$V212,0)</f>
        <v/>
      </c>
      <c r="KM212" s="68">
        <f>IF(KJ212&gt;0,(KJ212-KM$10)/KM$10,0)</f>
        <v/>
      </c>
      <c r="KN212" s="68" t="n"/>
      <c r="KO212" s="15">
        <f>IF(KJ212&gt;0,(KJ212-KJ$10)/KJ$10,0)</f>
        <v/>
      </c>
      <c r="KQ212" s="13" t="n">
        <v>2.34</v>
      </c>
      <c r="KR212" s="68">
        <f>IF(KQ212&gt;0,((KQ212-KQ211)/KQ211),0)</f>
        <v/>
      </c>
      <c r="KS212" s="68">
        <f>IF(KQ212&gt;0,KR212-$V212,0)</f>
        <v/>
      </c>
      <c r="KT212" s="68">
        <f>IF(KQ212&gt;0,(KQ212-KT$10)/KT$10,0)</f>
        <v/>
      </c>
      <c r="KU212" s="68" t="n"/>
      <c r="KV212" s="15">
        <f>IF(KQ212&gt;0,(KQ212-KQ$10)/KQ$10,0)</f>
        <v/>
      </c>
      <c r="KW212" s="18" t="n"/>
      <c r="KX212" s="13" t="n">
        <v>64.44</v>
      </c>
      <c r="KY212" s="68">
        <f>IF(KX212&gt;0,((KX212-KX211)/KX211),0)</f>
        <v/>
      </c>
      <c r="KZ212" s="68">
        <f>IF(KX212&gt;0,KY212-$V212,0)</f>
        <v/>
      </c>
      <c r="LA212" s="68">
        <f>IF(KX212&gt;0,(KX212-LA$10)/LA$10,0)</f>
        <v/>
      </c>
      <c r="LB212" s="68" t="n"/>
      <c r="LC212" s="15">
        <f>IF(KX212&gt;0,(KX212-KX$10)/KX$10,0)</f>
        <v/>
      </c>
      <c r="LD212" s="18" t="n"/>
      <c r="LE212" s="13" t="n">
        <v>53.49</v>
      </c>
      <c r="LF212" s="68">
        <f>IF(LE212&gt;0,((LE212-LE211)/LE211),0)</f>
        <v/>
      </c>
      <c r="LG212" s="68">
        <f>IF(LE212&gt;0,LF212-$V212,0)</f>
        <v/>
      </c>
      <c r="LH212" s="68">
        <f>IF(LE212&gt;0,(LE212-LH$10)/LH$10,0)</f>
        <v/>
      </c>
      <c r="LI212" s="68" t="n"/>
      <c r="LJ212" s="15">
        <f>IF(LE212&gt;0,(LE212-LE$10)/LE$10,0)</f>
        <v/>
      </c>
      <c r="LL212" s="13" t="n">
        <v>163.5</v>
      </c>
      <c r="LM212" s="68">
        <f>IF(LL212&gt;0,((LL212-LL211)/LL211),0)</f>
        <v/>
      </c>
      <c r="LN212" s="68">
        <f>IF(LL212&gt;0,LM212-$V212,0)</f>
        <v/>
      </c>
      <c r="LO212" s="68">
        <f>IF(LL212&gt;0,(LL212-LO$10)/LO$10,0)</f>
        <v/>
      </c>
      <c r="LP212" s="68" t="n"/>
      <c r="LQ212" s="15">
        <f>IF(LL212&gt;0,(LL212-LL$10)/LL$10,0)</f>
        <v/>
      </c>
      <c r="LS212" s="13" t="n">
        <v>23.56</v>
      </c>
      <c r="LT212" s="68">
        <f>IF(LS212&gt;0,((LS212-LS211)/LS211),0)</f>
        <v/>
      </c>
      <c r="LU212" s="68">
        <f>IF(LS212&gt;0,LT212-$V212,0)</f>
        <v/>
      </c>
      <c r="LV212" s="68" t="n"/>
      <c r="LW212" s="68" t="n"/>
      <c r="LX212" s="15">
        <f>IF(LS212&gt;0,(LS212-LS$10)/LS$10,0)</f>
        <v/>
      </c>
      <c r="LZ212" s="13" t="n">
        <v>20.53</v>
      </c>
      <c r="MA212" s="68">
        <f>IF(LZ212&gt;0,((LZ212-LZ211)/LZ211),0)</f>
        <v/>
      </c>
      <c r="MB212" s="68">
        <f>IF(LZ212&gt;0,MA212-$V212,0)</f>
        <v/>
      </c>
      <c r="MC212" s="68">
        <f>IF(LZ212&gt;0,(LZ212-MC$10)/MC$10,0)</f>
        <v/>
      </c>
      <c r="MD212" s="68" t="n"/>
      <c r="ME212" s="15">
        <f>IF(LZ212&gt;0,(LZ212-LZ$10)/LZ$10,0)</f>
        <v/>
      </c>
      <c r="MG212" s="13" t="n">
        <v>120.12</v>
      </c>
      <c r="MH212" s="68">
        <f>IF(MG212&gt;0,((MG212-MG211)/MG211),0)</f>
        <v/>
      </c>
      <c r="MI212" s="68">
        <f>IF(MG212&gt;0,MH212-$V212,0)</f>
        <v/>
      </c>
      <c r="MJ212" s="68">
        <f>IF(MG212&gt;0,(MG212-MJ$10)/MJ$10,0)</f>
        <v/>
      </c>
      <c r="MK212" s="68" t="n"/>
      <c r="ML212" s="15">
        <f>IF(MG212&gt;0,(MG212-MG$10)/MG$10,0)</f>
        <v/>
      </c>
      <c r="MN212" s="13" t="n">
        <v>191.17</v>
      </c>
      <c r="MO212" s="68">
        <f>IF(MN212&gt;0,((MN212-MN211)/MN211),0)</f>
        <v/>
      </c>
      <c r="MP212" s="68">
        <f>IF(MN212&gt;0,MO212-$V212,0)</f>
        <v/>
      </c>
      <c r="MQ212" s="68">
        <f>IF(MN212&gt;0,(MN212-MQ$10)/MQ$10,0)</f>
        <v/>
      </c>
      <c r="MR212" s="68" t="n"/>
      <c r="MS212" s="15">
        <f>IF(MN212&gt;0,(MN212-MN$10)/MN$10,0)</f>
        <v/>
      </c>
      <c r="MU212" s="13" t="n">
        <v>23.65</v>
      </c>
      <c r="MV212" s="68">
        <f>IF(MU212&gt;0,((MU212-MU211)/MU211),0)</f>
        <v/>
      </c>
      <c r="MW212" s="68">
        <f>IF(MU212&gt;0,MV212-$V212,0)</f>
        <v/>
      </c>
      <c r="MX212" s="68">
        <f>IF(MU212&gt;0,(MU212-MX$10)/MX$10,0)</f>
        <v/>
      </c>
      <c r="MY212" s="68" t="n"/>
      <c r="MZ212" s="15">
        <f>IF(MU212&gt;0,(MU212-MU$10)/MU$10,0)</f>
        <v/>
      </c>
      <c r="NB212" s="13" t="n">
        <v>297.89</v>
      </c>
      <c r="NC212" s="68">
        <f>IF(NB212&gt;0,((NB212-NB211)/NB211),0)</f>
        <v/>
      </c>
      <c r="ND212" s="68">
        <f>IF(NB212&gt;0,NC212-$V212,0)</f>
        <v/>
      </c>
      <c r="NE212" s="68">
        <f>IF(NB212&gt;0,(NB212-NE$10)/NE$10,0)</f>
        <v/>
      </c>
      <c r="NF212" s="68" t="n"/>
      <c r="NG212" s="15">
        <f>IF(NB212&gt;0,(NB212-NB$10)/NB$10,0)</f>
        <v/>
      </c>
      <c r="NI212" s="13" t="n">
        <v>12.99</v>
      </c>
      <c r="NJ212" s="68">
        <f>IF(NI212&gt;0,((NI212-NI211)/NI211),0)</f>
        <v/>
      </c>
      <c r="NK212" s="68">
        <f>IF(NI212&gt;0,NJ212-$V212,0)</f>
        <v/>
      </c>
      <c r="NL212" s="68">
        <f>IF(NI212&gt;0,(NI212-NL$10)/NL$10,0)</f>
        <v/>
      </c>
      <c r="NM212" s="68" t="n"/>
      <c r="NN212" s="15">
        <f>IF(NI212&gt;0,(NI212-NI$10)/NI$10,0)</f>
        <v/>
      </c>
      <c r="NP212" s="13" t="n">
        <v>576</v>
      </c>
      <c r="NQ212" s="68">
        <f>IF(NP212&gt;0,((NP212-NP211)/NP211),0)</f>
        <v/>
      </c>
      <c r="NR212" s="68">
        <f>IF(NP212&gt;0,NQ212-$V212,0)</f>
        <v/>
      </c>
      <c r="NS212" s="68">
        <f>IF(NP212&gt;0,(NP212-NS$10)/NS$10,0)</f>
        <v/>
      </c>
      <c r="NT212" s="68" t="n"/>
      <c r="NU212" s="15">
        <f>IF(NP212&gt;0,(NP212-NP$10)/NP$10,0)</f>
        <v/>
      </c>
      <c r="NW212" s="13" t="n">
        <v>251.69</v>
      </c>
      <c r="NX212" s="68">
        <f>IF(NW212&gt;0,((NW212-NW211)/NW211),0)</f>
        <v/>
      </c>
      <c r="NY212" s="68">
        <f>IF(NW212&gt;0,NX212-$V212,0)</f>
        <v/>
      </c>
      <c r="NZ212" s="68">
        <f>IF(NW212&gt;0,(NW212-NZ$10)/NZ$10,0)</f>
        <v/>
      </c>
      <c r="OA212" s="68" t="n"/>
      <c r="OB212" s="15">
        <f>IF(NW212&gt;0,(NW212-NW$10)/NW$10,0)</f>
        <v/>
      </c>
      <c r="OD212" s="13" t="n">
        <v>4.23</v>
      </c>
      <c r="OE212" s="68">
        <f>IF(OD212&gt;0,((OD212-OD211)/OD211),0)</f>
        <v/>
      </c>
      <c r="OF212" s="68">
        <f>IF(OD212&gt;0,OE212-$V212,0)</f>
        <v/>
      </c>
      <c r="OG212" s="68">
        <f>IF(OD212&gt;0,(OD212-OG$10)/OG$10,0)</f>
        <v/>
      </c>
      <c r="OH212" s="68" t="n"/>
      <c r="OI212" s="15">
        <f>IF(OD212&gt;0,(OD212-OD$10)/OD$10,0)</f>
        <v/>
      </c>
      <c r="OK212" s="13" t="n">
        <v>314.83</v>
      </c>
      <c r="OL212" s="68">
        <f>IF(OK212&gt;0,((OK212-OK211)/OK211),0)</f>
        <v/>
      </c>
      <c r="OM212" s="68">
        <f>IF(OK212&gt;0,OL212-$V212,0)</f>
        <v/>
      </c>
      <c r="ON212" s="68">
        <f>IF(OK212&gt;0,(OK212-ON$10)/ON$10,0)</f>
        <v/>
      </c>
      <c r="OO212" s="68" t="n"/>
      <c r="OP212" s="15">
        <f>IF(OK212&gt;0,(OK212-OK$10)/OK$10,0)</f>
        <v/>
      </c>
      <c r="OR212" s="13" t="n">
        <v>7.26</v>
      </c>
      <c r="OS212" s="68">
        <f>IF(OR212&gt;0,((OR212-OR211)/OR211),0)</f>
        <v/>
      </c>
      <c r="OT212" s="68">
        <f>IF(OR212&gt;0,OS212-$V212,0)</f>
        <v/>
      </c>
      <c r="OU212" s="68">
        <f>IF(OR212&gt;0,(OR212-OU$10)/OU$10,0)</f>
        <v/>
      </c>
      <c r="OV212" s="68" t="n"/>
      <c r="OW212" s="15">
        <f>IF(OR212&gt;0,(OR212-OR$10)/OR$10,0)</f>
        <v/>
      </c>
      <c r="OY212" s="13" t="n">
        <v>177.98</v>
      </c>
      <c r="OZ212" s="68">
        <f>IF(OY212&gt;0,((OY212-OY211)/OY211),0)</f>
        <v/>
      </c>
      <c r="PA212" s="68">
        <f>IF(OY212&gt;0,OZ212-$V212,0)</f>
        <v/>
      </c>
      <c r="PB212" s="68">
        <f>IF(OY212&gt;0,(OY212-PB$10)/PB$10,0)</f>
        <v/>
      </c>
      <c r="PC212" s="68" t="n"/>
      <c r="PD212" s="15">
        <f>IF(OY212&gt;0,(OY212-OY$10)/OY$10,0)</f>
        <v/>
      </c>
      <c r="PE212" s="18" t="n"/>
      <c r="PF212" s="13" t="n">
        <v>288.97</v>
      </c>
      <c r="PG212" s="68">
        <f>IF(PF212&gt;0,((PF212-PF211)/PF211),0)</f>
        <v/>
      </c>
      <c r="PH212" s="68">
        <f>IF(PF212&gt;0,PG212-$V212,0)</f>
        <v/>
      </c>
      <c r="PI212" s="68">
        <f>IF(PF212&gt;0,(PF212-PI$10)/PI$10,0)</f>
        <v/>
      </c>
      <c r="PJ212" s="68" t="n"/>
      <c r="PK212" s="15">
        <f>IF(PF212&gt;0,(PF212-PF$10)/PF$10,0)</f>
        <v/>
      </c>
      <c r="PM212" s="13" t="n"/>
      <c r="PN212" s="68">
        <f>IF(PM212&gt;0,((PM212-PM211)/PM211),0)</f>
        <v/>
      </c>
      <c r="PO212" s="68">
        <f>PN212-$V212</f>
        <v/>
      </c>
      <c r="PP212" s="68">
        <f>IF(PM212&gt;0,(PM212-PP$10)/PP$10,0)</f>
        <v/>
      </c>
      <c r="PQ212" s="68" t="n"/>
      <c r="PR212" s="15">
        <f>IF(PM212&gt;0,(PM212-PM$10)/PM$10,0)</f>
        <v/>
      </c>
      <c r="PT212" s="13" t="n">
        <v>22.74</v>
      </c>
      <c r="PU212" s="68">
        <f>IF(PT212&gt;0,((PT212-PT211)/PT211),0)</f>
        <v/>
      </c>
      <c r="PV212" s="68">
        <f>IF(PT212&gt;0,PU212-$V212,0)</f>
        <v/>
      </c>
      <c r="PW212" s="68">
        <f>IF(PT212&gt;0,(PT212-PW$10)/PW$10,0)</f>
        <v/>
      </c>
      <c r="PX212" s="68" t="n"/>
      <c r="PY212" s="15">
        <f>IF(PT212&gt;0,(PT212-PT$10)/PT$10,0)</f>
        <v/>
      </c>
      <c r="QA212" s="13" t="n">
        <v>363.91</v>
      </c>
      <c r="QB212" s="68">
        <f>IF(QA212&gt;0,((QA212-QA211)/QA211),0)</f>
        <v/>
      </c>
      <c r="QC212" s="68">
        <f>IF(QA212&gt;0,QB212-$V212,0)</f>
        <v/>
      </c>
      <c r="QD212" s="68">
        <f>IF(QA212&gt;0,(QA212-QD$10)/QD$10,0)</f>
        <v/>
      </c>
      <c r="QE212" s="68" t="n"/>
      <c r="QF212" s="15">
        <f>IF(QA212&gt;0,(QA212-QA$10)/QA$10,0)</f>
        <v/>
      </c>
      <c r="QH212" s="13" t="n">
        <v>2.224</v>
      </c>
      <c r="QI212" s="68">
        <f>IF(QH212&gt;0,((QH212-QH211)/QH211),0)</f>
        <v/>
      </c>
      <c r="QJ212" s="68">
        <f>IF(QH212&gt;0,QI212-$V212,0)</f>
        <v/>
      </c>
      <c r="QK212" s="68">
        <f>IF(QH212&gt;0,(QH212-QK$10)/QK$10,0)</f>
        <v/>
      </c>
      <c r="QL212" s="68" t="n"/>
      <c r="QM212" s="15">
        <f>IF(QH212&gt;0,(QH212-QH$10)/QH$10,0)</f>
        <v/>
      </c>
      <c r="QO212" s="13" t="n">
        <v>24.46</v>
      </c>
      <c r="QP212" s="68">
        <f>IF(QO212&gt;0,((QO212-QO211)/QO211),0)</f>
        <v/>
      </c>
      <c r="QQ212" s="68">
        <f>IF(QO212&gt;0,QP212-$V212,0)</f>
        <v/>
      </c>
      <c r="QR212" s="68">
        <f>IF(QO212&gt;0,(QO212-QR$10)/QR$10,0)</f>
        <v/>
      </c>
      <c r="QS212" s="68" t="n"/>
      <c r="QT212" s="15">
        <f>IF(QO212&gt;0,(QO212-QO$10)/QO$10,0)</f>
        <v/>
      </c>
      <c r="QV212" s="13" t="n">
        <v>2.48</v>
      </c>
      <c r="QW212" s="68">
        <f>IF(QV212&gt;0,((QV212-QV211)/QV211),0)</f>
        <v/>
      </c>
      <c r="QX212" s="68">
        <f>IF(QV212&gt;0,QW212-$V212,0)</f>
        <v/>
      </c>
      <c r="QY212" s="68">
        <f>IF(QV212&gt;0,(QV212-QY$10)/QY$10,0)</f>
        <v/>
      </c>
      <c r="QZ212" s="68" t="n"/>
      <c r="RA212" s="15">
        <f>IF(QV212&gt;0,(QV212-QV$10)/QV$10,0)</f>
        <v/>
      </c>
      <c r="RC212" s="13" t="n">
        <v>55.69</v>
      </c>
      <c r="RD212" s="68">
        <f>IF(RC212&gt;0,((RC212-RC211)/RC211),0)</f>
        <v/>
      </c>
      <c r="RE212" s="68">
        <f>IF(RC212&gt;0,RD212-$V212,0)</f>
        <v/>
      </c>
      <c r="RF212" s="68">
        <f>IF(RC212&gt;0,(RC212-RF$10)/RF$10,0)</f>
        <v/>
      </c>
      <c r="RG212" s="68" t="n"/>
      <c r="RH212" s="15">
        <f>IF(RC212&gt;0,(RC212-RC$10)/RC$10,0)</f>
        <v/>
      </c>
      <c r="RJ212" s="13" t="n">
        <v>288.88</v>
      </c>
      <c r="RK212" s="68">
        <f>IF(RJ212&gt;0,((RJ212-RJ211)/RJ211),0)</f>
        <v/>
      </c>
      <c r="RL212" s="68">
        <f>RK212-$V212</f>
        <v/>
      </c>
      <c r="RM212" s="68">
        <f>IF(RJ212&gt;0,(RJ212-RM$10)/RM$10,0)</f>
        <v/>
      </c>
      <c r="RN212" s="68" t="n"/>
      <c r="RO212" s="15">
        <f>IF(RJ212&gt;0,(RJ212-RJ$10)/RJ$10,0)</f>
        <v/>
      </c>
      <c r="RQ212" s="13" t="n">
        <v>28.32</v>
      </c>
      <c r="RR212" s="68">
        <f>IF(RQ212&gt;0,((RQ212-RQ211)/RQ211),0)</f>
        <v/>
      </c>
      <c r="RS212" s="68">
        <f>RR212-$V212</f>
        <v/>
      </c>
      <c r="RT212" s="68">
        <f>IF(RQ212&gt;0,(RQ212-RT$10)/RT$10,0)</f>
        <v/>
      </c>
      <c r="RU212" s="68" t="n"/>
      <c r="RV212" s="15">
        <f>IF(RQ212&gt;0,(RQ212-RQ$10)/RQ$10,0)</f>
        <v/>
      </c>
      <c r="RX212" s="13" t="n">
        <v>175.49</v>
      </c>
      <c r="RY212" s="68">
        <f>IF(RX212&gt;0,((RX212-RX211)/RX211),0)</f>
        <v/>
      </c>
      <c r="RZ212" s="68">
        <f>RY212-$V212</f>
        <v/>
      </c>
      <c r="SA212" s="68">
        <f>IF(RX212&gt;0,(RX212-SA$10)/SA$10,0)</f>
        <v/>
      </c>
      <c r="SB212" s="68" t="n"/>
      <c r="SC212" s="15">
        <f>IF(RX212&gt;0,(RX212-RX$10)/RX$10,0)</f>
        <v/>
      </c>
      <c r="SE212" s="13" t="n">
        <v>36.06</v>
      </c>
      <c r="SF212" s="68">
        <f>IF(SE212&gt;0,((SE212-SE211)/SE211),0)</f>
        <v/>
      </c>
      <c r="SG212" s="68">
        <f>SF212-$V212</f>
        <v/>
      </c>
      <c r="SH212" s="68">
        <f>IF(SE212&gt;0,(SE212-SH$10)/SH$10,0)</f>
        <v/>
      </c>
      <c r="SI212" s="68" t="n"/>
      <c r="SJ212" s="15">
        <f>IF(SE212&gt;0,(SE212-SE$10)/SE$10,0)</f>
        <v/>
      </c>
      <c r="SL212" s="13" t="n">
        <v>3.72</v>
      </c>
      <c r="SM212" s="68">
        <f>IF(SL212&gt;0,((SL212-SL211)/SL211),0)</f>
        <v/>
      </c>
      <c r="SN212" s="68">
        <f>SM212-$V212</f>
        <v/>
      </c>
      <c r="SO212" s="68">
        <f>IF(SL212&gt;0,(SL212-SO$10)/SO$10,0)</f>
        <v/>
      </c>
      <c r="SP212" s="68" t="n"/>
      <c r="SQ212" s="15">
        <f>IF(SL212&gt;0,(SL212-SL$10)/SL$10,0)</f>
        <v/>
      </c>
      <c r="SS212" s="13" t="n">
        <v>27.29</v>
      </c>
      <c r="ST212" s="68">
        <f>IF(SS212&gt;0,((SS212-SS211)/SS211),0)</f>
        <v/>
      </c>
      <c r="SU212" s="68">
        <f>ST212-$V212</f>
        <v/>
      </c>
      <c r="SV212" s="68">
        <f>IF(SS212&gt;0,(SS212-SV$10)/SV$10,0)</f>
        <v/>
      </c>
      <c r="SW212" s="68" t="n"/>
      <c r="SX212" s="15">
        <f>IF(SS212&gt;0,(SS212-SS$10)/SS$10,0)</f>
        <v/>
      </c>
      <c r="SZ212" s="13" t="n">
        <v>69.8</v>
      </c>
      <c r="TA212" s="68">
        <f>IF(SZ212&gt;0,((SZ212-SZ211)/SZ211),0)</f>
        <v/>
      </c>
      <c r="TB212" s="68">
        <f>TA212-$V212</f>
        <v/>
      </c>
      <c r="TC212" s="68">
        <f>IF(SZ212&gt;0,(SZ212-TC$10)/TC$10,0)</f>
        <v/>
      </c>
      <c r="TD212" s="68" t="n"/>
      <c r="TE212" s="15">
        <f>IF(SZ212&gt;0,(SZ212-SZ$10)/SZ$10,0)</f>
        <v/>
      </c>
      <c r="TG212" s="587" t="n">
        <v>0.3465</v>
      </c>
      <c r="TH212" s="68">
        <f>IF(TG212&gt;0,((TG212-TG211)/TG211),0)</f>
        <v/>
      </c>
      <c r="TI212" s="68">
        <f>TH212-$V212</f>
        <v/>
      </c>
      <c r="TJ212" s="68">
        <f>IF(TG212&gt;0,(TG212-TJ$10)/TJ$10,0)</f>
        <v/>
      </c>
      <c r="TK212" s="68" t="n"/>
      <c r="TL212" s="15">
        <f>IF(TG212&gt;0,(TG212-TG$10)/TG$10,0)</f>
        <v/>
      </c>
      <c r="TN212" s="13" t="n">
        <v>77.56999999999999</v>
      </c>
      <c r="TO212" s="68">
        <f>IF(TN212&gt;0,((TN212-TN211)/TN211),0)</f>
        <v/>
      </c>
      <c r="TP212" s="68">
        <f>TO212-$V212</f>
        <v/>
      </c>
      <c r="TQ212" s="68">
        <f>IF(TN212&gt;0,(TN212-TQ$10)/TQ$10,0)</f>
        <v/>
      </c>
      <c r="TR212" s="68" t="n"/>
      <c r="TS212" s="15">
        <f>IF(TN212&gt;0,(TN212-TN$10)/TN$10,0)</f>
        <v/>
      </c>
      <c r="TU212" s="587" t="n">
        <v>4.08</v>
      </c>
      <c r="TV212" s="68">
        <f>IF(TU212&gt;0,((TU212-TU211)/TU211),0)</f>
        <v/>
      </c>
      <c r="TW212" s="68">
        <f>TV212-$V212</f>
        <v/>
      </c>
      <c r="TX212" s="68">
        <f>IF(TU212&gt;0,(TU212-TX$10)/TX$10,0)</f>
        <v/>
      </c>
      <c r="TY212" s="68" t="n"/>
      <c r="TZ212" s="15">
        <f>IF(TU212&gt;0,(TU212-TU$10)/TU$10,0)</f>
        <v/>
      </c>
      <c r="UB212" s="587" t="n"/>
      <c r="UC212" s="68">
        <f>IF(UB212&gt;0,((UB212-UB211)/UB211),0)</f>
        <v/>
      </c>
      <c r="UD212" s="68">
        <f>UC212-$V212</f>
        <v/>
      </c>
      <c r="UE212" s="68">
        <f>IF(UB212&gt;0,(UB212-UE$10)/UE$10,0)</f>
        <v/>
      </c>
      <c r="UF212" s="68" t="n"/>
      <c r="UG212" s="15">
        <f>IF(UB212&gt;0,(UB212-UB$10)/UB$10,0)</f>
        <v/>
      </c>
      <c r="UI212" s="587" t="n"/>
      <c r="UJ212" s="68">
        <f>IF(UI212&gt;0,((UI212-UI211)/UI211),0)</f>
        <v/>
      </c>
      <c r="UK212" s="68">
        <f>UJ212-$V212</f>
        <v/>
      </c>
      <c r="UL212" s="68">
        <f>IF(UI212&gt;0,(UI212-UL$10)/UL$10,0)</f>
        <v/>
      </c>
      <c r="UM212" s="68" t="n"/>
      <c r="UN212" s="15">
        <f>IF(UI212&gt;0,(UI212-UI$10)/UI$10,0)</f>
        <v/>
      </c>
      <c r="UP212" s="587" t="n"/>
      <c r="UQ212" s="68">
        <f>IF(UP212&gt;0,((UP212-UP211)/UP211),0)</f>
        <v/>
      </c>
      <c r="UR212" s="68">
        <f>UQ212-$V212</f>
        <v/>
      </c>
      <c r="US212" s="68">
        <f>IF(UP212&gt;0,(UP212-US$10)/US$10,0)</f>
        <v/>
      </c>
      <c r="UT212" s="68" t="n"/>
      <c r="UU212" s="15">
        <f>IF(UP212&gt;0,(UP212-UP$10)/UP$10,0)</f>
        <v/>
      </c>
      <c r="UW212" s="587" t="n"/>
      <c r="UX212" s="68">
        <f>IF(UW212&gt;0,((UW212-UW211)/UW211),0)</f>
        <v/>
      </c>
      <c r="UY212" s="68">
        <f>UX212-$V212</f>
        <v/>
      </c>
      <c r="UZ212" s="68">
        <f>IF(UW212&gt;0,(UW212-UZ$10)/UZ$10,0)</f>
        <v/>
      </c>
      <c r="VA212" s="68" t="n"/>
      <c r="VB212" s="15">
        <f>IF(UW212&gt;0,(UW212-UW$10)/UW$10,0)</f>
        <v/>
      </c>
      <c r="VD212" s="587" t="n"/>
      <c r="VE212" s="68">
        <f>IF(VD212&gt;0,((VD212-VD211)/VD211),0)</f>
        <v/>
      </c>
      <c r="VF212" s="68">
        <f>VE212-$V212</f>
        <v/>
      </c>
      <c r="VG212" s="68">
        <f>IF(VD212&gt;0,(VD212-VG$10)/VG$10,0)</f>
        <v/>
      </c>
      <c r="VH212" s="68" t="n"/>
      <c r="VI212" s="15">
        <f>IF(VD212&gt;0,(VD212-VD$10)/VD$10,0)</f>
        <v/>
      </c>
      <c r="VM212" s="21">
        <f>IF($C212&gt;0,(($IK$5*IG212)+($GT$5*GP212)+($JM$5*JI212)+($JF$5*JB212)+($IY$5*IU212)+($IR$5*IN212)+($ID$5*HZ212)+($HW$5*HS212)+($HP$5*HL212)+($HI$5*HE212)+($GF$5*GB212)+($FY$5*FU212)+($FR$5*FN212)+($FK$5*FG212)+($FD$5*EZ212)+($EW$5*ES212)+($EP$5*EL212)+($EI$5*EE212)+($EB$5*DX212)+($DU$5*DQ212)+($DN$5*DJ212)+($DG$5*DC212)+($CZ$5*CV212)+($CS$5*CO212)+($CL$5*CH212)+($CE$5*CA212)+($BX$5*BT212)+($BQ$5*BM212)+($BJ$5*BF212)+($BC$5*AY212)+($AV$5*AR212)+($AO$5*AK212)+($AH$5*AD212)+($JT$5*JP212)+($KA$5*JW212)+($KO$5*KK212)+($PR$5*PN212)+($GM$5*GI212)+($HA$5*GW212)+($KV$5*KR212)+($KH$5*KD212)+($LC$5*KY212)+($MS$5*MO212)+($ML$5*MH212)+($ME$5*MA212)+($LX$5*LT212)+($LQ$5*LM212)+($LJ$5*LF212)+(MV212*$MZ$5)+(NC212*$NG$5)+(NJ212*$NN$5)+($OI$5*OE212)+($NU$5*NQ212)+($OB$5*NX212)+($PK$5*PG212)+($OP$5*OL212)+($OW$5*OS212)+($PD$5*OZ212)+(PU212*$PY$5)+(QB212*$QF$5)+(QI212*$QM$5)+(QP212*$QT$5)+(QW212*$RA$5)+(RD212*$RH$5)+(RK212*$RO$5)+(RR212*$RV$5)+(RY212*$SC$5)+(SF212*$SJ$5)+(SM212*$SQ$5)+(ST212*$SX$5)+(TA212*$TE$5))+(TH212*$TL$5)+(TO212*$TS$5))/$VM$5</f>
        <v/>
      </c>
      <c r="VN212" s="40" t="n"/>
      <c r="VO212" s="21">
        <f>IF($C212&gt;0,(($IK$5*II212)+($GT$5*GR212)+($JM$5*JK212)+($JF$5*JD212)+($IY$5*IW212)+($IR$5*IP212)+($ID$5*IB212)+($HW$5*HU212)+($HP$5*HN212)+($HI$5*HG212)+($GF$5*GD212)+($FY$5*FW212)+($FR$5*FP212)+($FK$5*FI212)+($FD$5*FB212)+($EW$5*EU212)+($EP$5*EN212)+($EI$5*EG212)+($EB$5*DZ212)+($DU$5*DS212)+($DN$5*DL212)+($DG$5*DE212)+($CZ$5*CX212)+($CS$5*CQ212)+($CL$5*CJ212)+($CE$5*CC212)+($BX$5*BV212)+($BQ$5*BO212)+($BJ$5*BH212)+($BC$5*BA212)+($AV$5*AT212)+($AO$5*AM212)+($AH$5*AF212)+($KO$5*KM212)+($KH$5*KF212)+($KA$5*JY212)+($JT$5*JR212)+($PR$5*PP212)+($GM$5*GK212)+($HA$5*GY212)+($KV$5*KT212)+($LC$5*LA212)+($MS$5*MQ212)+($ML$5*MJ212)+($ME$5*MC212)+($LX$5*LV212)+($LQ$5*LO212)+($LJ$5*LH212)+(MX212*$MZ$5)+(NE212*$NG$5)+(NL212*$NN$5)+($OI$5*OG212)+($NU$5*NS212)+($OB$5*NZ212)+($PD$5*PB212)+($OW$5*OU212)+($OP$5*ON212)+($PK$5*PI212)+($PY$5*PW212)+($QF$5*QD212)+($QM$5*QK212)+($QT$5*QR212)+($RA$5*QY212)+($RH$5*RF212)+($RO$5*RM212)+(RT212*$RV$5)+(SA212*$SC$5)+(SH212*$SJ$5)+(SO212*$SQ$5)+(SV212*$SX$5)+(TC212*$TE$5)+(TJ212*$TL$5)+(TQ212*$TS$5))/$VM$5,0)</f>
        <v/>
      </c>
      <c r="VP212" s="14" t="n"/>
      <c r="VQ212" s="21">
        <f>IF($C212&gt;0,(($IK$5*IK212)+($GT$5*GT212)+($JM$5*JM212)+($JF$5*JF212)+($IY$5*IY212)+($IR$5*IR212)+($ID$5*ID212)+($HW$5*HW212)+($HP$5*HP212)+($HI$5*HI212)+($GF$5*GF212)+($FY$5*FY212)+($FR$5*FR212)+($FK$5*FK212)+($FD$5*FD212)+($EW$5*EW212)+($EP$5*EP212)+($EI$5*EI212)+($EB$5*EB212)+($DU$5*DU212)+($DN$5*DN212)+($DG$5*DG212)+($CZ$5*CZ212)+($CS$5*CS212)+($CL$5*CL212)+($CE$5*CE212)+($BX$5*BX212)+($BQ$5*BQ212)+($BJ$5*BJ212)+($BC$5*BC212)+($AV$5*AV212)+($AO$5*AO212)+($AH$5*AH212)+($KO$5*KO212)+($PR$5*PR212)+($GM$5*GM212)+($HA$5*HA212)+($KH$5*KH212)+($KA$5*KA212)+($JT$5*JT212)+($KV$5*KV212)+($LC$5*LC212)+($MS$5*MS212)+($ML$5*ML212)+($ME$5*ME212)+($LX$5*LX212)+($LQ$5*LQ212)+($LJ$5*LJ212)+($OI$5*OI212)+($NU$5*NU212)+($NN$5*NN212)+($NG$5*NG212)+($MZ$5*MZ212)+(OB212*$OB$5)+($PD$5*PD212)+($OW$5*OW212)+($OP$5*OP212)+($PK$5*PK212)+(PY212*$PY$5)+(QF212*$QF$5)+(QM212*$QM$5)+(QT212*$QT$5)+(RA212*$RA$5)+(RH212*$RH$5)+(RO212*$RO$5)+(RV212*$RV$5)+(SC212*$SC$5)+(SJ212*$SJ$5)+(SQ212*$SQ$5)+(SX212*$SX$5)+(TE212*$TE$5)+(TL212*$TL$5)+(TS212*$TS$5))/$VM$5,0)</f>
        <v/>
      </c>
    </row>
    <row r="213" ht="16" customHeight="1" s="545">
      <c r="A213" s="127" t="n">
        <v>45953</v>
      </c>
      <c r="B213" s="4">
        <f>A213</f>
        <v/>
      </c>
      <c r="C213" s="13" t="n">
        <v>46734.61</v>
      </c>
      <c r="D213" s="138">
        <f>IF(C213&gt;0,C213-C212,0)</f>
        <v/>
      </c>
      <c r="E213" s="68">
        <f>IF(C213&gt;0,D213/C212,0)</f>
        <v/>
      </c>
      <c r="F213" s="15">
        <f>IF(C213&gt;0,(C213-C$10)/C$10,0)</f>
        <v/>
      </c>
      <c r="G213" s="13" t="n">
        <v>6738.44</v>
      </c>
      <c r="H213" s="138">
        <f>IF(G213&gt;0,G213-G212,0)</f>
        <v/>
      </c>
      <c r="I213" s="68">
        <f>IF(G213&gt;0,H213/G212,0)</f>
        <v/>
      </c>
      <c r="J213" s="15">
        <f>IF(G213&gt;0,(G213-G$10)/G$10,0)</f>
        <v/>
      </c>
      <c r="K213" s="13" t="n">
        <v>22941.8</v>
      </c>
      <c r="L213" s="138">
        <f>IF(K213&gt;0,K213-K212,0)</f>
        <v/>
      </c>
      <c r="M213" s="68">
        <f>IF(K213&gt;0,L213/K212,0)</f>
        <v/>
      </c>
      <c r="N213" s="15">
        <f>IF(K213&gt;0,(K213-K$10)/K$10,0)</f>
        <v/>
      </c>
      <c r="O213" s="13" t="n">
        <v>2482.66</v>
      </c>
      <c r="P213" s="138">
        <f>IF(O213&gt;0,O213-O212,0)</f>
        <v/>
      </c>
      <c r="Q213" s="68">
        <f>IF(O213&gt;0,P213/O212,0)</f>
        <v/>
      </c>
      <c r="R213" s="15">
        <f>IF(O213&gt;0,(O213-O$10)/O$10,0)</f>
        <v/>
      </c>
      <c r="S213" s="18">
        <f>IF(O213&gt;0,(((O213*0.7)*Q213)+((K213*0.9)*M213)+((G213*0.65)*I213)+((C213*0.6)*E213))/(O213+K213+G213+C213),0)</f>
        <v/>
      </c>
      <c r="T213" s="121">
        <f>IF(O213&gt;0,(S213*200)+T212,0)</f>
        <v/>
      </c>
      <c r="U213" s="121">
        <f>T213</f>
        <v/>
      </c>
      <c r="V213" s="134">
        <f>IF(T213&gt;0,(T213-T212)/T212,0)</f>
        <v/>
      </c>
      <c r="W213" s="21">
        <f>IF(T213&gt;0,(T213-T$11)/T$11,0)</f>
        <v/>
      </c>
      <c r="X213" s="18">
        <f>IF(T213&gt;0,((Q213+M213+I213+E213)/4),0)</f>
        <v/>
      </c>
      <c r="Y213" s="353" t="n">
        <v>50884.56</v>
      </c>
      <c r="Z213" s="15" t="n">
        <v>2e-06</v>
      </c>
      <c r="AA213" s="21">
        <f>Z213-$V213</f>
        <v/>
      </c>
      <c r="AC213" s="13" t="n">
        <v>257.94</v>
      </c>
      <c r="AD213" s="68">
        <f>IF(AC213&gt;0,((AC213-AC212)/AC212),0)</f>
        <v/>
      </c>
      <c r="AE213" s="68">
        <f>IF(AC213&gt;0,AD213-$V213,0)</f>
        <v/>
      </c>
      <c r="AF213" s="68">
        <f>IF(AC213&gt;0,(AC213-AF$10)/AF$10,0)</f>
        <v/>
      </c>
      <c r="AG213" s="68" t="n"/>
      <c r="AH213" s="15">
        <f>IF(AC213&gt;0,(AC213-AC$10)/AC$10,0)</f>
        <v/>
      </c>
      <c r="AJ213" s="13" t="n">
        <v>24.83</v>
      </c>
      <c r="AK213" s="68">
        <f>IF(AJ213&gt;0,((AJ213-AJ212)/AJ212),0)</f>
        <v/>
      </c>
      <c r="AL213" s="68">
        <f>IF(AJ213&gt;0,AK213-$V213,0)</f>
        <v/>
      </c>
      <c r="AM213" s="68">
        <f>IF(AJ213&gt;0,(AJ213-AM$10)/AM$10,0)</f>
        <v/>
      </c>
      <c r="AN213" s="68" t="n"/>
      <c r="AO213" s="15">
        <f>IF(AJ213&gt;0,(AJ213-AJ$10)/AJ$10,0)</f>
        <v/>
      </c>
      <c r="AQ213" s="13" t="n">
        <v>24.08</v>
      </c>
      <c r="AR213" s="68">
        <f>IF(AQ213&gt;0,((AQ213-AQ212)/AQ212),0)</f>
        <v/>
      </c>
      <c r="AS213" s="68">
        <f>IF(AQ213&gt;0,AR213-$V213,0)</f>
        <v/>
      </c>
      <c r="AT213" s="68">
        <f>IF(AQ213&gt;0,(AQ213-AT$10)/AT$10,0)</f>
        <v/>
      </c>
      <c r="AU213" s="68" t="n"/>
      <c r="AV213" s="15">
        <f>IF(AQ213&gt;0,(AQ213-AQ$10)/AQ$10,0)</f>
        <v/>
      </c>
      <c r="AX213" s="13" t="n">
        <v>234.16</v>
      </c>
      <c r="AY213" s="68">
        <f>IF(AX213&gt;0,((AX213-AX212)/AX212),0)</f>
        <v/>
      </c>
      <c r="AZ213" s="68">
        <f>IF(AX213&gt;0,AY213-$V213,0)</f>
        <v/>
      </c>
      <c r="BA213" s="68">
        <f>IF(AX213&gt;0,(AX213-BA$10)/BA$10,0)</f>
        <v/>
      </c>
      <c r="BB213" s="68" t="n"/>
      <c r="BC213" s="15">
        <f>IF(AX213&gt;0,(AX213-AX$10)/AX$10,0)</f>
        <v/>
      </c>
      <c r="BE213" s="13" t="n">
        <v>83.52</v>
      </c>
      <c r="BF213" s="68">
        <f>IF(BE213&gt;0,((BE213-BE212)/BE212),0)</f>
        <v/>
      </c>
      <c r="BG213" s="68">
        <f>IF(BE213&gt;0,BF213-$V213,0)</f>
        <v/>
      </c>
      <c r="BH213" s="68" t="n"/>
      <c r="BI213" s="68" t="n"/>
      <c r="BJ213" s="15">
        <f>IF(BE213&gt;0,(BE213-BE$10)/BE$10,0)</f>
        <v/>
      </c>
      <c r="BL213" s="13" t="n">
        <v>77.88</v>
      </c>
      <c r="BM213" s="68">
        <f>IF(BL213&gt;0,((BL213-BL212)/BL212),0)</f>
        <v/>
      </c>
      <c r="BN213" s="68">
        <f>IF(BL213&gt;0,BM213-$V213,0)</f>
        <v/>
      </c>
      <c r="BO213" s="68">
        <f>IF(BL213&gt;0,(BL213-BO$10)/BO$10,0)</f>
        <v/>
      </c>
      <c r="BP213" s="68" t="n"/>
      <c r="BQ213" s="15">
        <f>IF(BL213&gt;0,(BL213-BL$10)/BL$10,0)</f>
        <v/>
      </c>
      <c r="BS213" s="13" t="n">
        <v>45.84</v>
      </c>
      <c r="BT213" s="68">
        <f>IF(BS213&gt;0,((BS213-BS212)/BS212),0)</f>
        <v/>
      </c>
      <c r="BU213" s="68">
        <f>IF(BS213&gt;0,BT213-$V213,0)</f>
        <v/>
      </c>
      <c r="BV213" s="68">
        <f>IF(BS213&gt;0,(BS213-BV$10)/BV$10,0)</f>
        <v/>
      </c>
      <c r="BW213" s="68" t="n"/>
      <c r="BX213" s="15">
        <f>IF(BS213&gt;0,(BS213-BS$10)/BS$10,0)</f>
        <v/>
      </c>
      <c r="BZ213" s="13" t="n"/>
      <c r="CA213" s="68">
        <f>IF(BZ213&gt;0,((BZ213-BZ212)/BZ212),0)</f>
        <v/>
      </c>
      <c r="CB213" s="68">
        <f>IF(BZ213&gt;0,CA213-$V213,0)</f>
        <v/>
      </c>
      <c r="CC213" s="68">
        <f>IF(BZ213&gt;0,(BZ213-CC$10)/CC$10,0)</f>
        <v/>
      </c>
      <c r="CD213" s="68" t="n"/>
      <c r="CE213" s="15">
        <f>IF(BZ213&gt;0,(BZ213-BZ$10)/BZ$10,0)</f>
        <v/>
      </c>
      <c r="CG213" s="13" t="n">
        <v>31.4</v>
      </c>
      <c r="CH213" s="68">
        <f>IF(CG213&gt;0,((CG213-CG212)/CG212),0)</f>
        <v/>
      </c>
      <c r="CI213" s="68">
        <f>IF(CG213&gt;0,CH213-$V213,0)</f>
        <v/>
      </c>
      <c r="CJ213" s="68">
        <f>IF(CG213&gt;0,(CG213-CJ$10)/CJ$10,0)</f>
        <v/>
      </c>
      <c r="CK213" s="68" t="n"/>
      <c r="CL213" s="15">
        <f>IF(CG213&gt;0,(CG213-CG$10)/CG$10,0)</f>
        <v/>
      </c>
      <c r="CN213" s="13" t="n">
        <v>35.36</v>
      </c>
      <c r="CO213" s="68">
        <f>IF(CN213&gt;0,((CN213-CN212)/CN212),0)</f>
        <v/>
      </c>
      <c r="CP213" s="68">
        <f>IF(CN213&gt;0,CO213-$V213,0)</f>
        <v/>
      </c>
      <c r="CQ213" s="68">
        <f>IF(CN213&gt;0,(CN213-CQ$10)/CQ$10,0)</f>
        <v/>
      </c>
      <c r="CR213" s="68" t="n"/>
      <c r="CS213" s="15">
        <f>IF(CN213&gt;0,(CN213-CN$10)/CN$10,0)</f>
        <v/>
      </c>
      <c r="CU213" s="13" t="n">
        <v>40.98</v>
      </c>
      <c r="CV213" s="68">
        <f>IF(CU213&gt;0,((CU213-CU212)/CU212),0)</f>
        <v/>
      </c>
      <c r="CW213" s="68">
        <f>IF(CU213&gt;0,CV213-$V213,0)</f>
        <v/>
      </c>
      <c r="CX213" s="68">
        <f>IF(CU213&gt;0,(CU213-CX$10)/CX$10,0)</f>
        <v/>
      </c>
      <c r="CY213" s="68" t="n"/>
      <c r="CZ213" s="15">
        <f>IF(CU213&gt;0,(CU213-CU$10)/CU$10,0)</f>
        <v/>
      </c>
      <c r="DB213" s="13" t="n">
        <v>20.2</v>
      </c>
      <c r="DC213" s="68">
        <f>IF(DB213&gt;0,((DB213-DB212)/DB212),0)</f>
        <v/>
      </c>
      <c r="DD213" s="68">
        <f>IF(DB213&gt;0,DC213-$V213,0)</f>
        <v/>
      </c>
      <c r="DE213" s="68">
        <f>IF(DB213&gt;0,(DB213-DE$10)/DE$10,0)</f>
        <v/>
      </c>
      <c r="DF213" s="68" t="n"/>
      <c r="DG213" s="15">
        <f>IF(DB213&gt;0,(DB213-DB$10)/DB$10,0)</f>
        <v/>
      </c>
      <c r="DI213" s="13" t="n">
        <v>52.09</v>
      </c>
      <c r="DJ213" s="68">
        <f>IF(DI213&gt;0,((DI213-DI212)/DI212),0)</f>
        <v/>
      </c>
      <c r="DK213" s="68">
        <f>IF(DI213&gt;0,DJ213-$V213,0)</f>
        <v/>
      </c>
      <c r="DL213" s="68">
        <f>IF(DI213&gt;0,(DI213-DL$10)/DL$10,0)</f>
        <v/>
      </c>
      <c r="DM213" s="68" t="n"/>
      <c r="DN213" s="15">
        <f>IF(DI213&gt;0,(DI213-DI$10)/DI$10,0)</f>
        <v/>
      </c>
      <c r="DP213" s="13" t="n">
        <v>49.6</v>
      </c>
      <c r="DQ213" s="68">
        <f>IF(DP213&gt;0,((DP213-DP212)/DP212),0)</f>
        <v/>
      </c>
      <c r="DR213" s="68">
        <f>IF(DP213&gt;0,DQ213-$V213,0)</f>
        <v/>
      </c>
      <c r="DS213" s="68" t="n"/>
      <c r="DT213" s="68" t="n"/>
      <c r="DU213" s="15">
        <f>IF(DP213&gt;0,(DP213-DP$10)/DP$10,0)</f>
        <v/>
      </c>
      <c r="DV213" s="18" t="n"/>
      <c r="DW213" s="13" t="n">
        <v>43.7</v>
      </c>
      <c r="DX213" s="68">
        <f>IF(DW213&gt;0,((DW213-DW212)/DW212),0)</f>
        <v/>
      </c>
      <c r="DY213" s="68">
        <f>IF(DW213&gt;0,DX213-$V213,0)</f>
        <v/>
      </c>
      <c r="DZ213" s="68">
        <f>IF(DW213&gt;0,(DW213-DZ$10)/DZ$10,0)</f>
        <v/>
      </c>
      <c r="EA213" s="68" t="n"/>
      <c r="EB213" s="15">
        <f>IF(DW213&gt;0,(DW213-DW$10)/DW$10,0)</f>
        <v/>
      </c>
      <c r="ED213" s="13" t="n">
        <v>44.2</v>
      </c>
      <c r="EE213" s="68">
        <f>IF(ED213&gt;0,((ED213-ED212)/ED212),0)</f>
        <v/>
      </c>
      <c r="EF213" s="68">
        <f>IF(ED213&gt;0,EE213-$V213,0)</f>
        <v/>
      </c>
      <c r="EG213" s="68">
        <f>IF(ED213&gt;0,(ED213-EG$10)/EG$10,0)</f>
        <v/>
      </c>
      <c r="EH213" s="68" t="n"/>
      <c r="EI213" s="15">
        <f>IF(ED213&gt;0,(ED213-ED$10)/ED$10,0)</f>
        <v/>
      </c>
      <c r="EK213" s="13" t="n">
        <v>142.88</v>
      </c>
      <c r="EL213" s="68">
        <f>IF(EK213&gt;0,((EK213-EK212)/EK212),0)</f>
        <v/>
      </c>
      <c r="EM213" s="68">
        <f>IF(EK213&gt;0,EL213-$V213,0)</f>
        <v/>
      </c>
      <c r="EN213" s="68">
        <f>IF(EK213&gt;0,(EK213-EN$10)/EN$10,0)</f>
        <v/>
      </c>
      <c r="EO213" s="68" t="n"/>
      <c r="EP213" s="15">
        <f>IF(EK213&gt;0,(EK213-EK$10)/EK$10,0)</f>
        <v/>
      </c>
      <c r="ER213" s="13" t="n">
        <v>40.42</v>
      </c>
      <c r="ES213" s="68">
        <f>IF(ER213&gt;0,((ER213-ER212)/ER212),0)</f>
        <v/>
      </c>
      <c r="ET213" s="68">
        <f>IF(ER213&gt;0,ES213-$V213,0)</f>
        <v/>
      </c>
      <c r="EU213" s="68">
        <f>IF(ER213&gt;0,(ER213-EU$10)/EU$10,0)</f>
        <v/>
      </c>
      <c r="EV213" s="68" t="n"/>
      <c r="EW213" s="15">
        <f>IF(ER213&gt;0,(ER213-ER$10)/ER$10,0)</f>
        <v/>
      </c>
      <c r="EY213" s="13" t="n">
        <v>51.19</v>
      </c>
      <c r="EZ213" s="68">
        <f>IF(EY213&gt;0,((EY213-EY212)/EY212),0)</f>
        <v/>
      </c>
      <c r="FA213" s="68">
        <f>IF(EY213&gt;0,EZ213-$V213,0)</f>
        <v/>
      </c>
      <c r="FB213" s="68" t="n"/>
      <c r="FC213" s="68" t="n"/>
      <c r="FD213" s="15">
        <f>IF(EY213&gt;0,(EY213-EY$10)/EY$10,0)</f>
        <v/>
      </c>
      <c r="FF213" s="13" t="n">
        <v>62.05</v>
      </c>
      <c r="FG213" s="68">
        <f>IF(FF213&gt;0,((FF213-FF212)/FF212),0)</f>
        <v/>
      </c>
      <c r="FH213" s="68">
        <f>IF(FF213&gt;0,FG213-$V213,0)</f>
        <v/>
      </c>
      <c r="FI213" s="68">
        <f>IF(FF213&gt;0,(FF213-FI$10)/FI$10,0)</f>
        <v/>
      </c>
      <c r="FJ213" s="68" t="n"/>
      <c r="FK213" s="15">
        <f>IF(FF213&gt;0,(FF213-FF$10)/FF$10,0)</f>
        <v/>
      </c>
      <c r="FM213" s="13" t="n">
        <v>188.83</v>
      </c>
      <c r="FN213" s="68">
        <f>IF(FM213&gt;0,((FM213-FM212)/FM212),0)</f>
        <v/>
      </c>
      <c r="FO213" s="68">
        <f>IF(FM213&gt;0,FN213-$V213,0)</f>
        <v/>
      </c>
      <c r="FP213" s="68">
        <f>IF(FM213&gt;0,(FM213-FP$10)/FP$10,0)</f>
        <v/>
      </c>
      <c r="FQ213" s="68" t="n"/>
      <c r="FR213" s="15">
        <f>IF(FM213&gt;0,(FM213-FM$10)/FM$10,0)</f>
        <v/>
      </c>
      <c r="FT213" s="13" t="n">
        <v>89.72</v>
      </c>
      <c r="FU213" s="68">
        <f>IF(FT213&gt;0,((FT213-FT212)/FT212),0)</f>
        <v/>
      </c>
      <c r="FV213" s="68">
        <f>IF(FT213&gt;0,FU213-$V213,0)</f>
        <v/>
      </c>
      <c r="FW213" s="68">
        <f>IF(FT213&gt;0,(FT213-FW$10)/FW$10,0)</f>
        <v/>
      </c>
      <c r="FX213" s="68" t="n"/>
      <c r="FY213" s="15">
        <f>IF(FT213&gt;0,(FT213-FT$10)/FT$10,0)</f>
        <v/>
      </c>
      <c r="GA213" s="13" t="n">
        <v>18.54</v>
      </c>
      <c r="GB213" s="68">
        <f>IF(GA213&gt;0,((GA213-GA212)/GA212),0)</f>
        <v/>
      </c>
      <c r="GC213" s="68">
        <f>IF(GA213&gt;0,GB213-$V213,0)</f>
        <v/>
      </c>
      <c r="GD213" s="68" t="n"/>
      <c r="GE213" s="68" t="n"/>
      <c r="GF213" s="15">
        <f>IF(GA213&gt;0,(GA213-GA$10)/GA$10,0)</f>
        <v/>
      </c>
      <c r="GG213" s="18" t="n"/>
      <c r="GH213" s="13" t="n">
        <v>23.24</v>
      </c>
      <c r="GI213" s="68">
        <f>IF(GH213&gt;0,((GH213-GH212)/GH212),0)</f>
        <v/>
      </c>
      <c r="GJ213" s="68">
        <f>IF(GH213&gt;0,GI213-$V213,0)</f>
        <v/>
      </c>
      <c r="GK213" s="68">
        <f>IF(GH213&gt;0,(GH213-GK$10)/GK$10,0)</f>
        <v/>
      </c>
      <c r="GL213" s="68" t="n"/>
      <c r="GM213" s="15">
        <f>IF(GH213&gt;0,(GH213-GH$10)/GH$10,0)</f>
        <v/>
      </c>
      <c r="GO213" s="13" t="n">
        <v>28.97</v>
      </c>
      <c r="GP213" s="68">
        <f>IF(GO213&gt;0,((GO213-GO212)/GO212),0)</f>
        <v/>
      </c>
      <c r="GQ213" s="68">
        <f>IF(GO213&gt;0,GP213-$V213,0)</f>
        <v/>
      </c>
      <c r="GR213" s="68" t="n"/>
      <c r="GS213" s="68" t="n"/>
      <c r="GT213" s="15">
        <f>IF(GO213&gt;0,(GO213-GO$10)/GO$10,0)</f>
        <v/>
      </c>
      <c r="GV213" s="13" t="n">
        <v>17.4</v>
      </c>
      <c r="GW213" s="68">
        <f>IF(GV213&gt;0,((GV213-GV212)/GV212),0)</f>
        <v/>
      </c>
      <c r="GX213" s="68">
        <f>IF(GV213&gt;0,GW213-$V213,0)</f>
        <v/>
      </c>
      <c r="GY213" s="68">
        <f>IF(GV213&gt;0,(GV213-GY$10)/GY$10,0)</f>
        <v/>
      </c>
      <c r="GZ213" s="68" t="n"/>
      <c r="HA213" s="15">
        <f>IF(GV213&gt;0,(GV213-GV$10)/GV$10,0)</f>
        <v/>
      </c>
      <c r="HD213" s="13" t="n">
        <v>448.98</v>
      </c>
      <c r="HE213" s="68">
        <f>IF(HD213&gt;0,((HD213-HD212)/HD212),0)</f>
        <v/>
      </c>
      <c r="HF213" s="68">
        <f>IF(HD213&gt;0,HE213-$V213,0)</f>
        <v/>
      </c>
      <c r="HG213" s="68">
        <f>IF(HD213&gt;0,(HD213-HG$10)/HG$10,0)</f>
        <v/>
      </c>
      <c r="HH213" s="68" t="n"/>
      <c r="HI213" s="15">
        <f>IF(HD213&gt;0,(HD213-HD$10)/HD$10,0)</f>
        <v/>
      </c>
      <c r="HK213" s="13" t="n">
        <v>89.31999999999999</v>
      </c>
      <c r="HL213" s="68">
        <f>IF(HK213&gt;0,((HK213-HK212)/HK212),0)</f>
        <v/>
      </c>
      <c r="HM213" s="68">
        <f>IF(HK213&gt;0,HL213-$V213,0)</f>
        <v/>
      </c>
      <c r="HN213" s="68">
        <f>IF(HK213&gt;0,(HK213-HN$10)/HN$10,0)</f>
        <v/>
      </c>
      <c r="HO213" s="68" t="n"/>
      <c r="HP213" s="15">
        <f>IF(HK213&gt;0,(HK213-HK$10)/HK$10,0)</f>
        <v/>
      </c>
      <c r="HR213" s="13" t="n">
        <v>115.96</v>
      </c>
      <c r="HS213" s="68">
        <f>IF(HR213&gt;0,((HR213-HR212)/HR212),0)</f>
        <v/>
      </c>
      <c r="HT213" s="68">
        <f>IF(HR213&gt;0,HS213-$V213,0)</f>
        <v/>
      </c>
      <c r="HU213" s="68">
        <f>IF(HR213&gt;0,(HR213-HU$10)/HU$10,0)</f>
        <v/>
      </c>
      <c r="HV213" s="68" t="n"/>
      <c r="HW213" s="15">
        <f>IF(HR213&gt;0,(HR213-HR$10)/HR$10,0)</f>
        <v/>
      </c>
      <c r="HY213" s="13" t="n">
        <v>182.16</v>
      </c>
      <c r="HZ213" s="68">
        <f>IF(HY213&gt;0,((HY213-HY212)/HY212),0)</f>
        <v/>
      </c>
      <c r="IA213" s="68">
        <f>IF(HY213&gt;0,HZ213-$V213,0)</f>
        <v/>
      </c>
      <c r="IB213" s="68">
        <f>IF(HY213&gt;0,(HY213-IB$10)/IB$10,0)</f>
        <v/>
      </c>
      <c r="IC213" s="68" t="n"/>
      <c r="ID213" s="15">
        <f>IF(HY213&gt;0,(HY213-HY$10)/HY$10,0)</f>
        <v/>
      </c>
      <c r="IF213" s="13" t="n">
        <v>344.29</v>
      </c>
      <c r="IG213" s="68">
        <f>IF(IF213&gt;0,((IF213-IF212)/IF212),0)</f>
        <v/>
      </c>
      <c r="IH213" s="68">
        <f>IF(IF213&gt;0,IG213-$V213,0)</f>
        <v/>
      </c>
      <c r="II213" s="68">
        <f>IF(IF213&gt;0,(IF213-II$10)/II$10,0)</f>
        <v/>
      </c>
      <c r="IJ213" s="68" t="n"/>
      <c r="IK213" s="15">
        <f>IF(IF213&gt;0,(IF213-IF$10)/IF$10,0)</f>
        <v/>
      </c>
      <c r="IM213" s="13" t="n">
        <v>290.01</v>
      </c>
      <c r="IN213" s="68">
        <f>IF(IM213&gt;0,((IM213-IM212)/IM212),0)</f>
        <v/>
      </c>
      <c r="IO213" s="68">
        <f>IF(IM213&gt;0,IN213-$V213,0)</f>
        <v/>
      </c>
      <c r="IP213" s="68">
        <f>IF(IM213&gt;0,(IM213-IP$10)/IP$10,0)</f>
        <v/>
      </c>
      <c r="IQ213" s="68" t="n"/>
      <c r="IR213" s="15">
        <f>IF(IM213&gt;0,(IM213-IM$10)/IM$10,0)</f>
        <v/>
      </c>
      <c r="IT213" s="13" t="n">
        <v>86.29000000000001</v>
      </c>
      <c r="IU213" s="68">
        <f>IF(IT213&gt;0,((IT213-IT212)/IT212),0)</f>
        <v/>
      </c>
      <c r="IV213" s="68">
        <f>IF(IT213&gt;0,IU213-$V213,0)</f>
        <v/>
      </c>
      <c r="IW213" s="68">
        <f>IF(IT213&gt;0,(IT213-IW$10)/IW$10,0)</f>
        <v/>
      </c>
      <c r="IX213" s="68" t="n"/>
      <c r="IY213" s="15">
        <f>IF(IT213&gt;0,(IT213-IT$10)/IT$10,0)</f>
        <v/>
      </c>
      <c r="JA213" s="13" t="n">
        <v>734</v>
      </c>
      <c r="JB213" s="68">
        <f>IF(JA213&gt;0,((JA213-JA212)/JA212),0)</f>
        <v/>
      </c>
      <c r="JC213" s="68">
        <f>IF(JA213&gt;0,JB213-$V213,0)</f>
        <v/>
      </c>
      <c r="JD213" s="68">
        <f>IF(JA213&gt;0,(JA213-JD$10)/JD$10,0)</f>
        <v/>
      </c>
      <c r="JE213" s="68" t="n"/>
      <c r="JF213" s="15">
        <f>IF(JA213&gt;0,(JA213-JA$10)/JA$10,0)</f>
        <v/>
      </c>
      <c r="JH213" s="13" t="n">
        <v>520.5599999999999</v>
      </c>
      <c r="JI213" s="68">
        <f>IF(JH213&gt;0,((JH213-JH212)/JH212),0)</f>
        <v/>
      </c>
      <c r="JJ213" s="68">
        <f>IF(JH213&gt;0,JI213-$V213,0)</f>
        <v/>
      </c>
      <c r="JK213" s="68">
        <f>IF(JH213&gt;0,(JH213-JK$10)/JK$10,0)</f>
        <v/>
      </c>
      <c r="JL213" s="68" t="n"/>
      <c r="JM213" s="15">
        <f>IF(JH213&gt;0,(JH213-JH$10)/JH$10,0)</f>
        <v/>
      </c>
      <c r="JO213" s="13" t="n">
        <v>34.53</v>
      </c>
      <c r="JP213" s="68">
        <f>IF(JO213&gt;0,((JO213-JO212)/JO212),0)</f>
        <v/>
      </c>
      <c r="JQ213" s="68">
        <f>IF(JO213&gt;0,JP213-$V213,0)</f>
        <v/>
      </c>
      <c r="JR213" s="68">
        <f>IF(JO213&gt;0,(JO213-JR$10)/JR$10,0)</f>
        <v/>
      </c>
      <c r="JS213" s="68" t="n"/>
      <c r="JT213" s="15">
        <f>IF(JO213&gt;0,(JO213-JO$10)/JO$10,0)</f>
        <v/>
      </c>
      <c r="JV213" s="13" t="n">
        <v>2.73</v>
      </c>
      <c r="JW213" s="68">
        <f>IF(JV213&gt;0,((JV213-JV212)/JV212),0)</f>
        <v/>
      </c>
      <c r="JX213" s="68">
        <f>IF(JV213&gt;0,JW213-$V213,0)</f>
        <v/>
      </c>
      <c r="JY213" s="68">
        <f>IF(JV213&gt;0,(JV213-JY$10)/JY$10,0)</f>
        <v/>
      </c>
      <c r="JZ213" s="68" t="n"/>
      <c r="KA213" s="15">
        <f>IF(JV213&gt;0,(JV213-JV$10)/JV$10,0)</f>
        <v/>
      </c>
      <c r="KC213" s="13" t="n">
        <v>24.62</v>
      </c>
      <c r="KD213" s="68">
        <f>IF(KC213&gt;0,((KC213-KC212)/KC212),0)</f>
        <v/>
      </c>
      <c r="KE213" s="68">
        <f>IF(KC213&gt;0,KD213-$V213,0)</f>
        <v/>
      </c>
      <c r="KF213" s="68">
        <f>IF(KC213&gt;0,(KC213-KF$10)/KF$10,0)</f>
        <v/>
      </c>
      <c r="KG213" s="68" t="n"/>
      <c r="KH213" s="15">
        <f>IF(KC213&gt;0,(KC213-KC$10)/KC$10,0)</f>
        <v/>
      </c>
      <c r="KI213" s="18" t="n"/>
      <c r="KJ213" s="13" t="n">
        <v>150.97</v>
      </c>
      <c r="KK213" s="68">
        <f>IF(KJ213&gt;0,((KJ213-KJ212)/KJ212),0)</f>
        <v/>
      </c>
      <c r="KL213" s="68">
        <f>IF(KJ213&gt;0,KK213-$V213,0)</f>
        <v/>
      </c>
      <c r="KM213" s="68">
        <f>IF(KJ213&gt;0,(KJ213-KM$10)/KM$10,0)</f>
        <v/>
      </c>
      <c r="KN213" s="68" t="n"/>
      <c r="KO213" s="15">
        <f>IF(KJ213&gt;0,(KJ213-KJ$10)/KJ$10,0)</f>
        <v/>
      </c>
      <c r="KQ213" s="13" t="n">
        <v>2.39</v>
      </c>
      <c r="KR213" s="68">
        <f>IF(KQ213&gt;0,((KQ213-KQ212)/KQ212),0)</f>
        <v/>
      </c>
      <c r="KS213" s="68">
        <f>IF(KQ213&gt;0,KR213-$V213,0)</f>
        <v/>
      </c>
      <c r="KT213" s="68">
        <f>IF(KQ213&gt;0,(KQ213-KT$10)/KT$10,0)</f>
        <v/>
      </c>
      <c r="KU213" s="68" t="n"/>
      <c r="KV213" s="15">
        <f>IF(KQ213&gt;0,(KQ213-KQ$10)/KQ$10,0)</f>
        <v/>
      </c>
      <c r="KW213" s="18" t="n"/>
      <c r="KX213" s="13" t="n">
        <v>67.86</v>
      </c>
      <c r="KY213" s="68">
        <f>IF(KX213&gt;0,((KX213-KX212)/KX212),0)</f>
        <v/>
      </c>
      <c r="KZ213" s="68">
        <f>IF(KX213&gt;0,KY213-$V213,0)</f>
        <v/>
      </c>
      <c r="LA213" s="68">
        <f>IF(KX213&gt;0,(KX213-LA$10)/LA$10,0)</f>
        <v/>
      </c>
      <c r="LB213" s="68" t="n"/>
      <c r="LC213" s="15">
        <f>IF(KX213&gt;0,(KX213-KX$10)/KX$10,0)</f>
        <v/>
      </c>
      <c r="LD213" s="18" t="n"/>
      <c r="LE213" s="13" t="n">
        <v>53.56</v>
      </c>
      <c r="LF213" s="68">
        <f>IF(LE213&gt;0,((LE213-LE212)/LE212),0)</f>
        <v/>
      </c>
      <c r="LG213" s="68">
        <f>IF(LE213&gt;0,LF213-$V213,0)</f>
        <v/>
      </c>
      <c r="LH213" s="68">
        <f>IF(LE213&gt;0,(LE213-LH$10)/LH$10,0)</f>
        <v/>
      </c>
      <c r="LI213" s="68" t="n"/>
      <c r="LJ213" s="15">
        <f>IF(LE213&gt;0,(LE213-LE$10)/LE$10,0)</f>
        <v/>
      </c>
      <c r="LL213" s="13" t="n">
        <v>164.67</v>
      </c>
      <c r="LM213" s="68">
        <f>IF(LL213&gt;0,((LL213-LL212)/LL212),0)</f>
        <v/>
      </c>
      <c r="LN213" s="68">
        <f>IF(LL213&gt;0,LM213-$V213,0)</f>
        <v/>
      </c>
      <c r="LO213" s="68">
        <f>IF(LL213&gt;0,(LL213-LO$10)/LO$10,0)</f>
        <v/>
      </c>
      <c r="LP213" s="68" t="n"/>
      <c r="LQ213" s="15">
        <f>IF(LL213&gt;0,(LL213-LL$10)/LL$10,0)</f>
        <v/>
      </c>
      <c r="LS213" s="13" t="n">
        <v>23.92</v>
      </c>
      <c r="LT213" s="68">
        <f>IF(LS213&gt;0,((LS213-LS212)/LS212),0)</f>
        <v/>
      </c>
      <c r="LU213" s="68">
        <f>IF(LS213&gt;0,LT213-$V213,0)</f>
        <v/>
      </c>
      <c r="LV213" s="68" t="n"/>
      <c r="LW213" s="68" t="n"/>
      <c r="LX213" s="15">
        <f>IF(LS213&gt;0,(LS213-LS$10)/LS$10,0)</f>
        <v/>
      </c>
      <c r="LZ213" s="13" t="n">
        <v>20.54</v>
      </c>
      <c r="MA213" s="68">
        <f>IF(LZ213&gt;0,((LZ213-LZ212)/LZ212),0)</f>
        <v/>
      </c>
      <c r="MB213" s="68">
        <f>IF(LZ213&gt;0,MA213-$V213,0)</f>
        <v/>
      </c>
      <c r="MC213" s="68">
        <f>IF(LZ213&gt;0,(LZ213-MC$10)/MC$10,0)</f>
        <v/>
      </c>
      <c r="MD213" s="68" t="n"/>
      <c r="ME213" s="15">
        <f>IF(LZ213&gt;0,(LZ213-LZ$10)/LZ$10,0)</f>
        <v/>
      </c>
      <c r="MG213" s="13" t="n">
        <v>124.7</v>
      </c>
      <c r="MH213" s="68">
        <f>IF(MG213&gt;0,((MG213-MG212)/MG212),0)</f>
        <v/>
      </c>
      <c r="MI213" s="68">
        <f>IF(MG213&gt;0,MH213-$V213,0)</f>
        <v/>
      </c>
      <c r="MJ213" s="68">
        <f>IF(MG213&gt;0,(MG213-MJ$10)/MJ$10,0)</f>
        <v/>
      </c>
      <c r="MK213" s="68" t="n"/>
      <c r="ML213" s="15">
        <f>IF(MG213&gt;0,(MG213-MG$10)/MG$10,0)</f>
        <v/>
      </c>
      <c r="MN213" s="13" t="n">
        <v>199.92</v>
      </c>
      <c r="MO213" s="68">
        <f>IF(MN213&gt;0,((MN213-MN212)/MN212),0)</f>
        <v/>
      </c>
      <c r="MP213" s="68">
        <f>IF(MN213&gt;0,MO213-$V213,0)</f>
        <v/>
      </c>
      <c r="MQ213" s="68">
        <f>IF(MN213&gt;0,(MN213-MQ$10)/MQ$10,0)</f>
        <v/>
      </c>
      <c r="MR213" s="68" t="n"/>
      <c r="MS213" s="15">
        <f>IF(MN213&gt;0,(MN213-MN$10)/MN$10,0)</f>
        <v/>
      </c>
      <c r="MU213" s="13" t="n">
        <v>23.42</v>
      </c>
      <c r="MV213" s="68">
        <f>IF(MU213&gt;0,((MU213-MU212)/MU212),0)</f>
        <v/>
      </c>
      <c r="MW213" s="68">
        <f>IF(MU213&gt;0,MV213-$V213,0)</f>
        <v/>
      </c>
      <c r="MX213" s="68">
        <f>IF(MU213&gt;0,(MU213-MX$10)/MX$10,0)</f>
        <v/>
      </c>
      <c r="MY213" s="68" t="n"/>
      <c r="MZ213" s="15">
        <f>IF(MU213&gt;0,(MU213-MU$10)/MU$10,0)</f>
        <v/>
      </c>
      <c r="NB213" s="13" t="n">
        <v>306.39</v>
      </c>
      <c r="NC213" s="68">
        <f>IF(NB213&gt;0,((NB213-NB212)/NB212),0)</f>
        <v/>
      </c>
      <c r="ND213" s="68">
        <f>IF(NB213&gt;0,NC213-$V213,0)</f>
        <v/>
      </c>
      <c r="NE213" s="68">
        <f>IF(NB213&gt;0,(NB213-NE$10)/NE$10,0)</f>
        <v/>
      </c>
      <c r="NF213" s="68" t="n"/>
      <c r="NG213" s="15">
        <f>IF(NB213&gt;0,(NB213-NB$10)/NB$10,0)</f>
        <v/>
      </c>
      <c r="NI213" s="13" t="n">
        <v>12.93</v>
      </c>
      <c r="NJ213" s="68">
        <f>IF(NI213&gt;0,((NI213-NI212)/NI212),0)</f>
        <v/>
      </c>
      <c r="NK213" s="68">
        <f>IF(NI213&gt;0,NJ213-$V213,0)</f>
        <v/>
      </c>
      <c r="NL213" s="68">
        <f>IF(NI213&gt;0,(NI213-NL$10)/NL$10,0)</f>
        <v/>
      </c>
      <c r="NM213" s="68" t="n"/>
      <c r="NN213" s="15">
        <f>IF(NI213&gt;0,(NI213-NI$10)/NI$10,0)</f>
        <v/>
      </c>
      <c r="NP213" s="13" t="n">
        <v>595.15</v>
      </c>
      <c r="NQ213" s="68">
        <f>IF(NP213&gt;0,((NP213-NP212)/NP212),0)</f>
        <v/>
      </c>
      <c r="NR213" s="68">
        <f>IF(NP213&gt;0,NQ213-$V213,0)</f>
        <v/>
      </c>
      <c r="NS213" s="68">
        <f>IF(NP213&gt;0,(NP213-NS$10)/NS$10,0)</f>
        <v/>
      </c>
      <c r="NT213" s="68" t="n"/>
      <c r="NU213" s="15">
        <f>IF(NP213&gt;0,(NP213-NP$10)/NP$10,0)</f>
        <v/>
      </c>
      <c r="NW213" s="13" t="n">
        <v>253.08</v>
      </c>
      <c r="NX213" s="68">
        <f>IF(NW213&gt;0,((NW213-NW212)/NW212),0)</f>
        <v/>
      </c>
      <c r="NY213" s="68">
        <f>IF(NW213&gt;0,NX213-$V213,0)</f>
        <v/>
      </c>
      <c r="NZ213" s="68">
        <f>IF(NW213&gt;0,(NW213-NZ$10)/NZ$10,0)</f>
        <v/>
      </c>
      <c r="OA213" s="68" t="n"/>
      <c r="OB213" s="15">
        <f>IF(NW213&gt;0,(NW213-NW$10)/NW$10,0)</f>
        <v/>
      </c>
      <c r="OD213" s="13" t="n">
        <v>4.11</v>
      </c>
      <c r="OE213" s="68">
        <f>IF(OD213&gt;0,((OD213-OD212)/OD212),0)</f>
        <v/>
      </c>
      <c r="OF213" s="68">
        <f>IF(OD213&gt;0,OE213-$V213,0)</f>
        <v/>
      </c>
      <c r="OG213" s="68">
        <f>IF(OD213&gt;0,(OD213-OG$10)/OG$10,0)</f>
        <v/>
      </c>
      <c r="OH213" s="68" t="n"/>
      <c r="OI213" s="15">
        <f>IF(OD213&gt;0,(OD213-OD$10)/OD$10,0)</f>
        <v/>
      </c>
      <c r="OK213" s="13" t="n">
        <v>344.23</v>
      </c>
      <c r="OL213" s="68">
        <f>IF(OK213&gt;0,((OK213-OK212)/OK212),0)</f>
        <v/>
      </c>
      <c r="OM213" s="68">
        <f>IF(OK213&gt;0,OL213-$V213,0)</f>
        <v/>
      </c>
      <c r="ON213" s="68">
        <f>IF(OK213&gt;0,(OK213-ON$10)/ON$10,0)</f>
        <v/>
      </c>
      <c r="OO213" s="68" t="n"/>
      <c r="OP213" s="15">
        <f>IF(OK213&gt;0,(OK213-OK$10)/OK$10,0)</f>
        <v/>
      </c>
      <c r="OR213" s="13" t="n">
        <v>7.15</v>
      </c>
      <c r="OS213" s="68">
        <f>IF(OR213&gt;0,((OR213-OR212)/OR212),0)</f>
        <v/>
      </c>
      <c r="OT213" s="68">
        <f>IF(OR213&gt;0,OS213-$V213,0)</f>
        <v/>
      </c>
      <c r="OU213" s="68">
        <f>IF(OR213&gt;0,(OR213-OU$10)/OU$10,0)</f>
        <v/>
      </c>
      <c r="OV213" s="68" t="n"/>
      <c r="OW213" s="15">
        <f>IF(OR213&gt;0,(OR213-OR$10)/OR$10,0)</f>
        <v/>
      </c>
      <c r="OY213" s="13" t="n">
        <v>179.44</v>
      </c>
      <c r="OZ213" s="68">
        <f>IF(OY213&gt;0,((OY213-OY212)/OY212),0)</f>
        <v/>
      </c>
      <c r="PA213" s="68">
        <f>IF(OY213&gt;0,OZ213-$V213,0)</f>
        <v/>
      </c>
      <c r="PB213" s="68">
        <f>IF(OY213&gt;0,(OY213-PB$10)/PB$10,0)</f>
        <v/>
      </c>
      <c r="PC213" s="68" t="n"/>
      <c r="PD213" s="15">
        <f>IF(OY213&gt;0,(OY213-OY$10)/OY$10,0)</f>
        <v/>
      </c>
      <c r="PE213" s="18" t="n"/>
      <c r="PF213" s="13" t="n">
        <v>293.28</v>
      </c>
      <c r="PG213" s="68">
        <f>IF(PF213&gt;0,((PF213-PF212)/PF212),0)</f>
        <v/>
      </c>
      <c r="PH213" s="68">
        <f>IF(PF213&gt;0,PG213-$V213,0)</f>
        <v/>
      </c>
      <c r="PI213" s="68">
        <f>IF(PF213&gt;0,(PF213-PI$10)/PI$10,0)</f>
        <v/>
      </c>
      <c r="PJ213" s="68" t="n"/>
      <c r="PK213" s="15">
        <f>IF(PF213&gt;0,(PF213-PF$10)/PF$10,0)</f>
        <v/>
      </c>
      <c r="PM213" s="13" t="n"/>
      <c r="PN213" s="68">
        <f>IF(PM213&gt;0,((PM213-PM212)/PM212),0)</f>
        <v/>
      </c>
      <c r="PO213" s="68">
        <f>PN213-$V213</f>
        <v/>
      </c>
      <c r="PP213" s="68">
        <f>IF(PM213&gt;0,(PM213-PP$10)/PP$10,0)</f>
        <v/>
      </c>
      <c r="PQ213" s="68" t="n"/>
      <c r="PR213" s="15">
        <f>IF(PM213&gt;0,(PM213-PM$10)/PM$10,0)</f>
        <v/>
      </c>
      <c r="PT213" s="13" t="n">
        <v>21.26</v>
      </c>
      <c r="PU213" s="68">
        <f>IF(PT213&gt;0,((PT213-PT212)/PT212),0)</f>
        <v/>
      </c>
      <c r="PV213" s="68">
        <f>IF(PT213&gt;0,PU213-$V213,0)</f>
        <v/>
      </c>
      <c r="PW213" s="68">
        <f>IF(PT213&gt;0,(PT213-PW$10)/PW$10,0)</f>
        <v/>
      </c>
      <c r="PX213" s="68" t="n"/>
      <c r="PY213" s="15">
        <f>IF(PT213&gt;0,(PT213-PT$10)/PT$10,0)</f>
        <v/>
      </c>
      <c r="QA213" s="13" t="n">
        <v>374.28</v>
      </c>
      <c r="QB213" s="68">
        <f>IF(QA213&gt;0,((QA213-QA212)/QA212),0)</f>
        <v/>
      </c>
      <c r="QC213" s="68">
        <f>IF(QA213&gt;0,QB213-$V213,0)</f>
        <v/>
      </c>
      <c r="QD213" s="68">
        <f>IF(QA213&gt;0,(QA213-QD$10)/QD$10,0)</f>
        <v/>
      </c>
      <c r="QE213" s="68" t="n"/>
      <c r="QF213" s="15">
        <f>IF(QA213&gt;0,(QA213-QA$10)/QA$10,0)</f>
        <v/>
      </c>
      <c r="QH213" s="13" t="n">
        <v>2.406</v>
      </c>
      <c r="QI213" s="68">
        <f>IF(QH213&gt;0,((QH213-QH212)/QH212),0)</f>
        <v/>
      </c>
      <c r="QJ213" s="68">
        <f>IF(QH213&gt;0,QI213-$V213,0)</f>
        <v/>
      </c>
      <c r="QK213" s="68">
        <f>IF(QH213&gt;0,(QH213-QK$10)/QK$10,0)</f>
        <v/>
      </c>
      <c r="QL213" s="68" t="n"/>
      <c r="QM213" s="15">
        <f>IF(QH213&gt;0,(QH213-QH$10)/QH$10,0)</f>
        <v/>
      </c>
      <c r="QO213" s="13" t="n">
        <v>24.05</v>
      </c>
      <c r="QP213" s="68">
        <f>IF(QO213&gt;0,((QO213-QO212)/QO212),0)</f>
        <v/>
      </c>
      <c r="QQ213" s="68">
        <f>IF(QO213&gt;0,QP213-$V213,0)</f>
        <v/>
      </c>
      <c r="QR213" s="68">
        <f>IF(QO213&gt;0,(QO213-QR$10)/QR$10,0)</f>
        <v/>
      </c>
      <c r="QS213" s="68" t="n"/>
      <c r="QT213" s="15">
        <f>IF(QO213&gt;0,(QO213-QO$10)/QO$10,0)</f>
        <v/>
      </c>
      <c r="QV213" s="13" t="n">
        <v>2.57</v>
      </c>
      <c r="QW213" s="68">
        <f>IF(QV213&gt;0,((QV213-QV212)/QV212),0)</f>
        <v/>
      </c>
      <c r="QX213" s="68">
        <f>IF(QV213&gt;0,QW213-$V213,0)</f>
        <v/>
      </c>
      <c r="QY213" s="68">
        <f>IF(QV213&gt;0,(QV213-QY$10)/QY$10,0)</f>
        <v/>
      </c>
      <c r="QZ213" s="68" t="n"/>
      <c r="RA213" s="15">
        <f>IF(QV213&gt;0,(QV213-QV$10)/QV$10,0)</f>
        <v/>
      </c>
      <c r="RC213" s="13" t="n">
        <v>58.4</v>
      </c>
      <c r="RD213" s="68">
        <f>IF(RC213&gt;0,((RC213-RC212)/RC212),0)</f>
        <v/>
      </c>
      <c r="RE213" s="68">
        <f>IF(RC213&gt;0,RD213-$V213,0)</f>
        <v/>
      </c>
      <c r="RF213" s="68">
        <f>IF(RC213&gt;0,(RC213-RF$10)/RF$10,0)</f>
        <v/>
      </c>
      <c r="RG213" s="68" t="n"/>
      <c r="RH213" s="15">
        <f>IF(RC213&gt;0,(RC213-RC$10)/RC$10,0)</f>
        <v/>
      </c>
      <c r="RJ213" s="13" t="n">
        <v>290.73</v>
      </c>
      <c r="RK213" s="68">
        <f>IF(RJ213&gt;0,((RJ213-RJ212)/RJ212),0)</f>
        <v/>
      </c>
      <c r="RL213" s="68">
        <f>RK213-$V213</f>
        <v/>
      </c>
      <c r="RM213" s="68">
        <f>IF(RJ213&gt;0,(RJ213-RM$10)/RM$10,0)</f>
        <v/>
      </c>
      <c r="RN213" s="68" t="n"/>
      <c r="RO213" s="15">
        <f>IF(RJ213&gt;0,(RJ213-RJ$10)/RJ$10,0)</f>
        <v/>
      </c>
      <c r="RQ213" s="13" t="n">
        <v>29.06</v>
      </c>
      <c r="RR213" s="68">
        <f>IF(RQ213&gt;0,((RQ213-RQ212)/RQ212),0)</f>
        <v/>
      </c>
      <c r="RS213" s="68">
        <f>RR213-$V213</f>
        <v/>
      </c>
      <c r="RT213" s="68">
        <f>IF(RQ213&gt;0,(RQ213-RT$10)/RT$10,0)</f>
        <v/>
      </c>
      <c r="RU213" s="68" t="n"/>
      <c r="RV213" s="15">
        <f>IF(RQ213&gt;0,(RQ213-RQ$10)/RQ$10,0)</f>
        <v/>
      </c>
      <c r="RX213" s="13" t="n">
        <v>180.48</v>
      </c>
      <c r="RY213" s="68">
        <f>IF(RX213&gt;0,((RX213-RX212)/RX212),0)</f>
        <v/>
      </c>
      <c r="RZ213" s="68">
        <f>RY213-$V213</f>
        <v/>
      </c>
      <c r="SA213" s="68">
        <f>IF(RX213&gt;0,(RX213-SA$10)/SA$10,0)</f>
        <v/>
      </c>
      <c r="SB213" s="68" t="n"/>
      <c r="SC213" s="15">
        <f>IF(RX213&gt;0,(RX213-RX$10)/RX$10,0)</f>
        <v/>
      </c>
      <c r="SE213" s="13" t="n">
        <v>39.6</v>
      </c>
      <c r="SF213" s="68">
        <f>IF(SE213&gt;0,((SE213-SE212)/SE212),0)</f>
        <v/>
      </c>
      <c r="SG213" s="68">
        <f>SF213-$V213</f>
        <v/>
      </c>
      <c r="SH213" s="68">
        <f>IF(SE213&gt;0,(SE213-SH$10)/SH$10,0)</f>
        <v/>
      </c>
      <c r="SI213" s="68" t="n"/>
      <c r="SJ213" s="15">
        <f>IF(SE213&gt;0,(SE213-SE$10)/SE$10,0)</f>
        <v/>
      </c>
      <c r="SL213" s="13" t="n">
        <v>3.63</v>
      </c>
      <c r="SM213" s="68">
        <f>IF(SL213&gt;0,((SL213-SL212)/SL212),0)</f>
        <v/>
      </c>
      <c r="SN213" s="68">
        <f>SM213-$V213</f>
        <v/>
      </c>
      <c r="SO213" s="68">
        <f>IF(SL213&gt;0,(SL213-SO$10)/SO$10,0)</f>
        <v/>
      </c>
      <c r="SP213" s="68" t="n"/>
      <c r="SQ213" s="15">
        <f>IF(SL213&gt;0,(SL213-SL$10)/SL$10,0)</f>
        <v/>
      </c>
      <c r="SS213" s="13" t="n">
        <v>31.06</v>
      </c>
      <c r="ST213" s="68">
        <f>IF(SS213&gt;0,((SS213-SS212)/SS212),0)</f>
        <v/>
      </c>
      <c r="SU213" s="68">
        <f>ST213-$V213</f>
        <v/>
      </c>
      <c r="SV213" s="68">
        <f>IF(SS213&gt;0,(SS213-SV$10)/SV$10,0)</f>
        <v/>
      </c>
      <c r="SW213" s="68" t="n"/>
      <c r="SX213" s="15">
        <f>IF(SS213&gt;0,(SS213-SS$10)/SS$10,0)</f>
        <v/>
      </c>
      <c r="SZ213" s="13" t="n">
        <v>68.45</v>
      </c>
      <c r="TA213" s="68">
        <f>IF(SZ213&gt;0,((SZ213-SZ212)/SZ212),0)</f>
        <v/>
      </c>
      <c r="TB213" s="68">
        <f>TA213-$V213</f>
        <v/>
      </c>
      <c r="TC213" s="68">
        <f>IF(SZ213&gt;0,(SZ213-TC$10)/TC$10,0)</f>
        <v/>
      </c>
      <c r="TD213" s="68" t="n"/>
      <c r="TE213" s="15">
        <f>IF(SZ213&gt;0,(SZ213-SZ$10)/SZ$10,0)</f>
        <v/>
      </c>
      <c r="TG213" s="587" t="n">
        <v>0.3394</v>
      </c>
      <c r="TH213" s="68">
        <f>IF(TG213&gt;0,((TG213-TG212)/TG212),0)</f>
        <v/>
      </c>
      <c r="TI213" s="68">
        <f>TH213-$V213</f>
        <v/>
      </c>
      <c r="TJ213" s="68">
        <f>IF(TG213&gt;0,(TG213-TJ$10)/TJ$10,0)</f>
        <v/>
      </c>
      <c r="TK213" s="68" t="n"/>
      <c r="TL213" s="15">
        <f>IF(TG213&gt;0,(TG213-TG$10)/TG$10,0)</f>
        <v/>
      </c>
      <c r="TN213" s="13" t="n">
        <v>80.52</v>
      </c>
      <c r="TO213" s="68">
        <f>IF(TN213&gt;0,((TN213-TN212)/TN212),0)</f>
        <v/>
      </c>
      <c r="TP213" s="68">
        <f>TO213-$V213</f>
        <v/>
      </c>
      <c r="TQ213" s="68">
        <f>IF(TN213&gt;0,(TN213-TQ$10)/TQ$10,0)</f>
        <v/>
      </c>
      <c r="TR213" s="68" t="n"/>
      <c r="TS213" s="15">
        <f>IF(TN213&gt;0,(TN213-TN$10)/TN$10,0)</f>
        <v/>
      </c>
      <c r="TU213" s="587" t="n">
        <v>4.09</v>
      </c>
      <c r="TV213" s="68">
        <f>IF(TU213&gt;0,((TU213-TU212)/TU212),0)</f>
        <v/>
      </c>
      <c r="TW213" s="68">
        <f>TV213-$V213</f>
        <v/>
      </c>
      <c r="TX213" s="68">
        <f>IF(TU213&gt;0,(TU213-TX$10)/TX$10,0)</f>
        <v/>
      </c>
      <c r="TY213" s="68" t="n"/>
      <c r="TZ213" s="15">
        <f>IF(TU213&gt;0,(TU213-TU$10)/TU$10,0)</f>
        <v/>
      </c>
      <c r="UB213" s="587" t="n"/>
      <c r="UC213" s="68">
        <f>IF(UB213&gt;0,((UB213-UB212)/UB212),0)</f>
        <v/>
      </c>
      <c r="UD213" s="68">
        <f>UC213-$V213</f>
        <v/>
      </c>
      <c r="UE213" s="68">
        <f>IF(UB213&gt;0,(UB213-UE$10)/UE$10,0)</f>
        <v/>
      </c>
      <c r="UF213" s="68" t="n"/>
      <c r="UG213" s="15">
        <f>IF(UB213&gt;0,(UB213-UB$10)/UB$10,0)</f>
        <v/>
      </c>
      <c r="UI213" s="587" t="n"/>
      <c r="UJ213" s="68">
        <f>IF(UI213&gt;0,((UI213-UI212)/UI212),0)</f>
        <v/>
      </c>
      <c r="UK213" s="68">
        <f>UJ213-$V213</f>
        <v/>
      </c>
      <c r="UL213" s="68">
        <f>IF(UI213&gt;0,(UI213-UL$10)/UL$10,0)</f>
        <v/>
      </c>
      <c r="UM213" s="68" t="n"/>
      <c r="UN213" s="15">
        <f>IF(UI213&gt;0,(UI213-UI$10)/UI$10,0)</f>
        <v/>
      </c>
      <c r="UP213" s="587" t="n"/>
      <c r="UQ213" s="68">
        <f>IF(UP213&gt;0,((UP213-UP212)/UP212),0)</f>
        <v/>
      </c>
      <c r="UR213" s="68">
        <f>UQ213-$V213</f>
        <v/>
      </c>
      <c r="US213" s="68">
        <f>IF(UP213&gt;0,(UP213-US$10)/US$10,0)</f>
        <v/>
      </c>
      <c r="UT213" s="68" t="n"/>
      <c r="UU213" s="15">
        <f>IF(UP213&gt;0,(UP213-UP$10)/UP$10,0)</f>
        <v/>
      </c>
      <c r="UW213" s="587" t="n"/>
      <c r="UX213" s="68">
        <f>IF(UW213&gt;0,((UW213-UW212)/UW212),0)</f>
        <v/>
      </c>
      <c r="UY213" s="68">
        <f>UX213-$V213</f>
        <v/>
      </c>
      <c r="UZ213" s="68">
        <f>IF(UW213&gt;0,(UW213-UZ$10)/UZ$10,0)</f>
        <v/>
      </c>
      <c r="VA213" s="68" t="n"/>
      <c r="VB213" s="15">
        <f>IF(UW213&gt;0,(UW213-UW$10)/UW$10,0)</f>
        <v/>
      </c>
      <c r="VD213" s="587" t="n"/>
      <c r="VE213" s="68">
        <f>IF(VD213&gt;0,((VD213-VD212)/VD212),0)</f>
        <v/>
      </c>
      <c r="VF213" s="68">
        <f>VE213-$V213</f>
        <v/>
      </c>
      <c r="VG213" s="68">
        <f>IF(VD213&gt;0,(VD213-VG$10)/VG$10,0)</f>
        <v/>
      </c>
      <c r="VH213" s="68" t="n"/>
      <c r="VI213" s="15">
        <f>IF(VD213&gt;0,(VD213-VD$10)/VD$10,0)</f>
        <v/>
      </c>
      <c r="VM213" s="21">
        <f>IF($C213&gt;0,(($IK$5*IG213)+($GT$5*GP213)+($JM$5*JI213)+($JF$5*JB213)+($IY$5*IU213)+($IR$5*IN213)+($ID$5*HZ213)+($HW$5*HS213)+($HP$5*HL213)+($HI$5*HE213)+($GF$5*GB213)+($FY$5*FU213)+($FR$5*FN213)+($FK$5*FG213)+($FD$5*EZ213)+($EW$5*ES213)+($EP$5*EL213)+($EI$5*EE213)+($EB$5*DX213)+($DU$5*DQ213)+($DN$5*DJ213)+($DG$5*DC213)+($CZ$5*CV213)+($CS$5*CO213)+($CL$5*CH213)+($CE$5*CA213)+($BX$5*BT213)+($BQ$5*BM213)+($BJ$5*BF213)+($BC$5*AY213)+($AV$5*AR213)+($AO$5*AK213)+($AH$5*AD213)+($JT$5*JP213)+($KA$5*JW213)+($KO$5*KK213)+($PR$5*PN213)+($GM$5*GI213)+($HA$5*GW213)+($KV$5*KR213)+($KH$5*KD213)+($LC$5*KY213)+($MS$5*MO213)+($ML$5*MH213)+($ME$5*MA213)+($LX$5*LT213)+($LQ$5*LM213)+($LJ$5*LF213)+(MV213*$MZ$5)+(NC213*$NG$5)+(NJ213*$NN$5)+($OI$5*OE213)+($NU$5*NQ213)+($OB$5*NX213)+($PK$5*PG213)+($OP$5*OL213)+($OW$5*OS213)+($PD$5*OZ213)+(PU213*$PY$5)+(QB213*$QF$5)+(QI213*$QM$5)+(QP213*$QT$5)+(QW213*$RA$5)+(RD213*$RH$5)+(RK213*$RO$5)+(RR213*$RV$5)+(RY213*$SC$5)+(SF213*$SJ$5)+(SM213*$SQ$5)+(ST213*$SX$5)+(TA213*$TE$5))+(TH213*$TL$5)+(TO213*$TS$5))/$VM$5</f>
        <v/>
      </c>
      <c r="VN213" s="40" t="n"/>
      <c r="VO213" s="21">
        <f>IF($C213&gt;0,(($IK$5*II213)+($GT$5*GR213)+($JM$5*JK213)+($JF$5*JD213)+($IY$5*IW213)+($IR$5*IP213)+($ID$5*IB213)+($HW$5*HU213)+($HP$5*HN213)+($HI$5*HG213)+($GF$5*GD213)+($FY$5*FW213)+($FR$5*FP213)+($FK$5*FI213)+($FD$5*FB213)+($EW$5*EU213)+($EP$5*EN213)+($EI$5*EG213)+($EB$5*DZ213)+($DU$5*DS213)+($DN$5*DL213)+($DG$5*DE213)+($CZ$5*CX213)+($CS$5*CQ213)+($CL$5*CJ213)+($CE$5*CC213)+($BX$5*BV213)+($BQ$5*BO213)+($BJ$5*BH213)+($BC$5*BA213)+($AV$5*AT213)+($AO$5*AM213)+($AH$5*AF213)+($KO$5*KM213)+($KH$5*KF213)+($KA$5*JY213)+($JT$5*JR213)+($PR$5*PP213)+($GM$5*GK213)+($HA$5*GY213)+($KV$5*KT213)+($LC$5*LA213)+($MS$5*MQ213)+($ML$5*MJ213)+($ME$5*MC213)+($LX$5*LV213)+($LQ$5*LO213)+($LJ$5*LH213)+(MX213*$MZ$5)+(NE213*$NG$5)+(NL213*$NN$5)+($OI$5*OG213)+($NU$5*NS213)+($OB$5*NZ213)+($PD$5*PB213)+($OW$5*OU213)+($OP$5*ON213)+($PK$5*PI213)+($PY$5*PW213)+($QF$5*QD213)+($QM$5*QK213)+($QT$5*QR213)+($RA$5*QY213)+($RH$5*RF213)+($RO$5*RM213)+(RT213*$RV$5)+(SA213*$SC$5)+(SH213*$SJ$5)+(SO213*$SQ$5)+(SV213*$SX$5)+(TC213*$TE$5)+(TJ213*$TL$5)+(TQ213*$TS$5))/$VM$5,0)</f>
        <v/>
      </c>
      <c r="VP213" s="14" t="n"/>
      <c r="VQ213" s="21">
        <f>IF($C213&gt;0,(($IK$5*IK213)+($GT$5*GT213)+($JM$5*JM213)+($JF$5*JF213)+($IY$5*IY213)+($IR$5*IR213)+($ID$5*ID213)+($HW$5*HW213)+($HP$5*HP213)+($HI$5*HI213)+($GF$5*GF213)+($FY$5*FY213)+($FR$5*FR213)+($FK$5*FK213)+($FD$5*FD213)+($EW$5*EW213)+($EP$5*EP213)+($EI$5*EI213)+($EB$5*EB213)+($DU$5*DU213)+($DN$5*DN213)+($DG$5*DG213)+($CZ$5*CZ213)+($CS$5*CS213)+($CL$5*CL213)+($CE$5*CE213)+($BX$5*BX213)+($BQ$5*BQ213)+($BJ$5*BJ213)+($BC$5*BC213)+($AV$5*AV213)+($AO$5*AO213)+($AH$5*AH213)+($KO$5*KO213)+($PR$5*PR213)+($GM$5*GM213)+($HA$5*HA213)+($KH$5*KH213)+($KA$5*KA213)+($JT$5*JT213)+($KV$5*KV213)+($LC$5*LC213)+($MS$5*MS213)+($ML$5*ML213)+($ME$5*ME213)+($LX$5*LX213)+($LQ$5*LQ213)+($LJ$5*LJ213)+($OI$5*OI213)+($NU$5*NU213)+($NN$5*NN213)+($NG$5*NG213)+($MZ$5*MZ213)+(OB213*$OB$5)+($PD$5*PD213)+($OW$5*OW213)+($OP$5*OP213)+($PK$5*PK213)+(PY213*$PY$5)+(QF213*$QF$5)+(QM213*$QM$5)+(QT213*$QT$5)+(RA213*$RA$5)+(RH213*$RH$5)+(RO213*$RO$5)+(RV213*$RV$5)+(SC213*$SC$5)+(SJ213*$SJ$5)+(SQ213*$SQ$5)+(SX213*$SX$5)+(TE213*$TE$5)+(TL213*$TL$5)+(TS213*$TS$5))/$VM$5,0)</f>
        <v/>
      </c>
    </row>
    <row r="214" ht="16" customHeight="1" s="545">
      <c r="A214" s="127" t="n">
        <v>45954</v>
      </c>
      <c r="B214" s="4">
        <f>A214</f>
        <v/>
      </c>
      <c r="C214" s="13" t="n">
        <v>47207.12</v>
      </c>
      <c r="D214" s="138">
        <f>IF(C214&gt;0,C214-C213,0)</f>
        <v/>
      </c>
      <c r="E214" s="68">
        <f>IF(C214&gt;0,D214/C213,0)</f>
        <v/>
      </c>
      <c r="F214" s="15">
        <f>IF(C214&gt;0,(C214-C$10)/C$10,0)</f>
        <v/>
      </c>
      <c r="G214" s="13" t="n">
        <v>6791.69</v>
      </c>
      <c r="H214" s="138">
        <f>IF(G214&gt;0,G214-G213,0)</f>
        <v/>
      </c>
      <c r="I214" s="68">
        <f>IF(G214&gt;0,H214/G213,0)</f>
        <v/>
      </c>
      <c r="J214" s="15">
        <f>IF(G214&gt;0,(G214-G$10)/G$10,0)</f>
        <v/>
      </c>
      <c r="K214" s="13" t="n">
        <v>23204.87</v>
      </c>
      <c r="L214" s="138">
        <f>IF(K214&gt;0,K214-K213,0)</f>
        <v/>
      </c>
      <c r="M214" s="68">
        <f>IF(K214&gt;0,L214/K213,0)</f>
        <v/>
      </c>
      <c r="N214" s="15">
        <f>IF(K214&gt;0,(K214-K$10)/K$10,0)</f>
        <v/>
      </c>
      <c r="O214" s="13" t="n">
        <v>2513.47</v>
      </c>
      <c r="P214" s="138">
        <f>IF(O214&gt;0,O214-O213,0)</f>
        <v/>
      </c>
      <c r="Q214" s="68">
        <f>IF(O214&gt;0,P214/O213,0)</f>
        <v/>
      </c>
      <c r="R214" s="15">
        <f>IF(O214&gt;0,(O214-O$10)/O$10,0)</f>
        <v/>
      </c>
      <c r="S214" s="18">
        <f>IF(O214&gt;0,(((O214*0.7)*Q214)+((K214*0.9)*M214)+((G214*0.65)*I214)+((C214*0.6)*E214))/(O214+K214+G214+C214),0)</f>
        <v/>
      </c>
      <c r="T214" s="121">
        <f>IF(O214&gt;0,(S214*200)+T213,0)</f>
        <v/>
      </c>
      <c r="U214" s="121">
        <f>T214</f>
        <v/>
      </c>
      <c r="V214" s="134">
        <f>IF(T214&gt;0,(T214-T213)/T213,0)</f>
        <v/>
      </c>
      <c r="W214" s="21">
        <f>IF(T214&gt;0,(T214-T$11)/T$11,0)</f>
        <v/>
      </c>
      <c r="X214" s="18">
        <f>IF(T214&gt;0,((Q214+M214+I214+E214)/4),0)</f>
        <v/>
      </c>
      <c r="Y214" s="353" t="n">
        <v>50884.56</v>
      </c>
      <c r="Z214" s="15" t="n">
        <v>2e-06</v>
      </c>
      <c r="AA214" s="21">
        <f>Z214-$V214</f>
        <v/>
      </c>
      <c r="AC214" s="13" t="n">
        <v>261.15</v>
      </c>
      <c r="AD214" s="68">
        <f>IF(AC214&gt;0,((AC214-AC213)/AC213),0)</f>
        <v/>
      </c>
      <c r="AE214" s="68">
        <f>IF(AC214&gt;0,AD214-$V214,0)</f>
        <v/>
      </c>
      <c r="AF214" s="68">
        <f>IF(AC214&gt;0,(AC214-AF$10)/AF$10,0)</f>
        <v/>
      </c>
      <c r="AG214" s="68" t="n"/>
      <c r="AH214" s="15">
        <f>IF(AC214&gt;0,(AC214-AC$10)/AC$10,0)</f>
        <v/>
      </c>
      <c r="AJ214" s="13" t="n">
        <v>25.04</v>
      </c>
      <c r="AK214" s="68">
        <f>IF(AJ214&gt;0,((AJ214-AJ213)/AJ213),0)</f>
        <v/>
      </c>
      <c r="AL214" s="68">
        <f>IF(AJ214&gt;0,AK214-$V214,0)</f>
        <v/>
      </c>
      <c r="AM214" s="68">
        <f>IF(AJ214&gt;0,(AJ214-AM$10)/AM$10,0)</f>
        <v/>
      </c>
      <c r="AN214" s="68" t="n"/>
      <c r="AO214" s="15">
        <f>IF(AJ214&gt;0,(AJ214-AJ$10)/AJ$10,0)</f>
        <v/>
      </c>
      <c r="AQ214" s="13" t="n">
        <v>24.43</v>
      </c>
      <c r="AR214" s="68">
        <f>IF(AQ214&gt;0,((AQ214-AQ213)/AQ213),0)</f>
        <v/>
      </c>
      <c r="AS214" s="68">
        <f>IF(AQ214&gt;0,AR214-$V214,0)</f>
        <v/>
      </c>
      <c r="AT214" s="68">
        <f>IF(AQ214&gt;0,(AQ214-AT$10)/AT$10,0)</f>
        <v/>
      </c>
      <c r="AU214" s="68" t="n"/>
      <c r="AV214" s="15">
        <f>IF(AQ214&gt;0,(AQ214-AQ$10)/AQ$10,0)</f>
        <v/>
      </c>
      <c r="AX214" s="13" t="n">
        <v>236.02</v>
      </c>
      <c r="AY214" s="68">
        <f>IF(AX214&gt;0,((AX214-AX213)/AX213),0)</f>
        <v/>
      </c>
      <c r="AZ214" s="68">
        <f>IF(AX214&gt;0,AY214-$V214,0)</f>
        <v/>
      </c>
      <c r="BA214" s="68">
        <f>IF(AX214&gt;0,(AX214-BA$10)/BA$10,0)</f>
        <v/>
      </c>
      <c r="BB214" s="68" t="n"/>
      <c r="BC214" s="15">
        <f>IF(AX214&gt;0,(AX214-AX$10)/AX$10,0)</f>
        <v/>
      </c>
      <c r="BE214" s="13" t="n">
        <v>83.95</v>
      </c>
      <c r="BF214" s="68">
        <f>IF(BE214&gt;0,((BE214-BE213)/BE213),0)</f>
        <v/>
      </c>
      <c r="BG214" s="68">
        <f>IF(BE214&gt;0,BF214-$V214,0)</f>
        <v/>
      </c>
      <c r="BH214" s="68" t="n"/>
      <c r="BI214" s="68" t="n"/>
      <c r="BJ214" s="15">
        <f>IF(BE214&gt;0,(BE214-BE$10)/BE$10,0)</f>
        <v/>
      </c>
      <c r="BL214" s="13" t="n">
        <v>78.83</v>
      </c>
      <c r="BM214" s="68">
        <f>IF(BL214&gt;0,((BL214-BL213)/BL213),0)</f>
        <v/>
      </c>
      <c r="BN214" s="68">
        <f>IF(BL214&gt;0,BM214-$V214,0)</f>
        <v/>
      </c>
      <c r="BO214" s="68">
        <f>IF(BL214&gt;0,(BL214-BO$10)/BO$10,0)</f>
        <v/>
      </c>
      <c r="BP214" s="68" t="n"/>
      <c r="BQ214" s="15">
        <f>IF(BL214&gt;0,(BL214-BL$10)/BL$10,0)</f>
        <v/>
      </c>
      <c r="BS214" s="13" t="n">
        <v>46.81</v>
      </c>
      <c r="BT214" s="68">
        <f>IF(BS214&gt;0,((BS214-BS213)/BS213),0)</f>
        <v/>
      </c>
      <c r="BU214" s="68">
        <f>IF(BS214&gt;0,BT214-$V214,0)</f>
        <v/>
      </c>
      <c r="BV214" s="68">
        <f>IF(BS214&gt;0,(BS214-BV$10)/BV$10,0)</f>
        <v/>
      </c>
      <c r="BW214" s="68" t="n"/>
      <c r="BX214" s="15">
        <f>IF(BS214&gt;0,(BS214-BS$10)/BS$10,0)</f>
        <v/>
      </c>
      <c r="BZ214" s="13" t="n"/>
      <c r="CA214" s="68">
        <f>IF(BZ214&gt;0,((BZ214-BZ213)/BZ213),0)</f>
        <v/>
      </c>
      <c r="CB214" s="68">
        <f>IF(BZ214&gt;0,CA214-$V214,0)</f>
        <v/>
      </c>
      <c r="CC214" s="68">
        <f>IF(BZ214&gt;0,(BZ214-CC$10)/CC$10,0)</f>
        <v/>
      </c>
      <c r="CD214" s="68" t="n"/>
      <c r="CE214" s="15">
        <f>IF(BZ214&gt;0,(BZ214-BZ$10)/BZ$10,0)</f>
        <v/>
      </c>
      <c r="CG214" s="13" t="n">
        <v>31.52</v>
      </c>
      <c r="CH214" s="68">
        <f>IF(CG214&gt;0,((CG214-CG213)/CG213),0)</f>
        <v/>
      </c>
      <c r="CI214" s="68">
        <f>IF(CG214&gt;0,CH214-$V214,0)</f>
        <v/>
      </c>
      <c r="CJ214" s="68">
        <f>IF(CG214&gt;0,(CG214-CJ$10)/CJ$10,0)</f>
        <v/>
      </c>
      <c r="CK214" s="68" t="n"/>
      <c r="CL214" s="15">
        <f>IF(CG214&gt;0,(CG214-CG$10)/CG$10,0)</f>
        <v/>
      </c>
      <c r="CN214" s="13" t="n">
        <v>35.86</v>
      </c>
      <c r="CO214" s="68">
        <f>IF(CN214&gt;0,((CN214-CN213)/CN213),0)</f>
        <v/>
      </c>
      <c r="CP214" s="68">
        <f>IF(CN214&gt;0,CO214-$V214,0)</f>
        <v/>
      </c>
      <c r="CQ214" s="68">
        <f>IF(CN214&gt;0,(CN214-CQ$10)/CQ$10,0)</f>
        <v/>
      </c>
      <c r="CR214" s="68" t="n"/>
      <c r="CS214" s="15">
        <f>IF(CN214&gt;0,(CN214-CN$10)/CN$10,0)</f>
        <v/>
      </c>
      <c r="CU214" s="13" t="n">
        <v>41.39</v>
      </c>
      <c r="CV214" s="68">
        <f>IF(CU214&gt;0,((CU214-CU213)/CU213),0)</f>
        <v/>
      </c>
      <c r="CW214" s="68">
        <f>IF(CU214&gt;0,CV214-$V214,0)</f>
        <v/>
      </c>
      <c r="CX214" s="68">
        <f>IF(CU214&gt;0,(CU214-CX$10)/CX$10,0)</f>
        <v/>
      </c>
      <c r="CY214" s="68" t="n"/>
      <c r="CZ214" s="15">
        <f>IF(CU214&gt;0,(CU214-CU$10)/CU$10,0)</f>
        <v/>
      </c>
      <c r="DB214" s="13" t="n">
        <v>20.27</v>
      </c>
      <c r="DC214" s="68">
        <f>IF(DB214&gt;0,((DB214-DB213)/DB213),0)</f>
        <v/>
      </c>
      <c r="DD214" s="68">
        <f>IF(DB214&gt;0,DC214-$V214,0)</f>
        <v/>
      </c>
      <c r="DE214" s="68">
        <f>IF(DB214&gt;0,(DB214-DE$10)/DE$10,0)</f>
        <v/>
      </c>
      <c r="DF214" s="68" t="n"/>
      <c r="DG214" s="15">
        <f>IF(DB214&gt;0,(DB214-DB$10)/DB$10,0)</f>
        <v/>
      </c>
      <c r="DI214" s="13" t="n">
        <v>52.35</v>
      </c>
      <c r="DJ214" s="68">
        <f>IF(DI214&gt;0,((DI214-DI213)/DI213),0)</f>
        <v/>
      </c>
      <c r="DK214" s="68">
        <f>IF(DI214&gt;0,DJ214-$V214,0)</f>
        <v/>
      </c>
      <c r="DL214" s="68">
        <f>IF(DI214&gt;0,(DI214-DL$10)/DL$10,0)</f>
        <v/>
      </c>
      <c r="DM214" s="68" t="n"/>
      <c r="DN214" s="15">
        <f>IF(DI214&gt;0,(DI214-DI$10)/DI$10,0)</f>
        <v/>
      </c>
      <c r="DP214" s="13" t="n">
        <v>50.06</v>
      </c>
      <c r="DQ214" s="68">
        <f>IF(DP214&gt;0,((DP214-DP213)/DP213),0)</f>
        <v/>
      </c>
      <c r="DR214" s="68">
        <f>IF(DP214&gt;0,DQ214-$V214,0)</f>
        <v/>
      </c>
      <c r="DS214" s="68" t="n"/>
      <c r="DT214" s="68" t="n"/>
      <c r="DU214" s="15">
        <f>IF(DP214&gt;0,(DP214-DP$10)/DP$10,0)</f>
        <v/>
      </c>
      <c r="DV214" s="18" t="n"/>
      <c r="DW214" s="13" t="n">
        <v>44.52</v>
      </c>
      <c r="DX214" s="68">
        <f>IF(DW214&gt;0,((DW214-DW213)/DW213),0)</f>
        <v/>
      </c>
      <c r="DY214" s="68">
        <f>IF(DW214&gt;0,DX214-$V214,0)</f>
        <v/>
      </c>
      <c r="DZ214" s="68">
        <f>IF(DW214&gt;0,(DW214-DZ$10)/DZ$10,0)</f>
        <v/>
      </c>
      <c r="EA214" s="68" t="n"/>
      <c r="EB214" s="15">
        <f>IF(DW214&gt;0,(DW214-DW$10)/DW$10,0)</f>
        <v/>
      </c>
      <c r="ED214" s="13" t="n">
        <v>44.78</v>
      </c>
      <c r="EE214" s="68">
        <f>IF(ED214&gt;0,((ED214-ED213)/ED213),0)</f>
        <v/>
      </c>
      <c r="EF214" s="68">
        <f>IF(ED214&gt;0,EE214-$V214,0)</f>
        <v/>
      </c>
      <c r="EG214" s="68">
        <f>IF(ED214&gt;0,(ED214-EG$10)/EG$10,0)</f>
        <v/>
      </c>
      <c r="EH214" s="68" t="n"/>
      <c r="EI214" s="15">
        <f>IF(ED214&gt;0,(ED214-ED$10)/ED$10,0)</f>
        <v/>
      </c>
      <c r="EK214" s="13" t="n">
        <v>144.61</v>
      </c>
      <c r="EL214" s="68">
        <f>IF(EK214&gt;0,((EK214-EK213)/EK213),0)</f>
        <v/>
      </c>
      <c r="EM214" s="68">
        <f>IF(EK214&gt;0,EL214-$V214,0)</f>
        <v/>
      </c>
      <c r="EN214" s="68">
        <f>IF(EK214&gt;0,(EK214-EN$10)/EN$10,0)</f>
        <v/>
      </c>
      <c r="EO214" s="68" t="n"/>
      <c r="EP214" s="15">
        <f>IF(EK214&gt;0,(EK214-EK$10)/EK$10,0)</f>
        <v/>
      </c>
      <c r="ER214" s="13" t="n">
        <v>40.65</v>
      </c>
      <c r="ES214" s="68">
        <f>IF(ER214&gt;0,((ER214-ER213)/ER213),0)</f>
        <v/>
      </c>
      <c r="ET214" s="68">
        <f>IF(ER214&gt;0,ES214-$V214,0)</f>
        <v/>
      </c>
      <c r="EU214" s="68">
        <f>IF(ER214&gt;0,(ER214-EU$10)/EU$10,0)</f>
        <v/>
      </c>
      <c r="EV214" s="68" t="n"/>
      <c r="EW214" s="15">
        <f>IF(ER214&gt;0,(ER214-ER$10)/ER$10,0)</f>
        <v/>
      </c>
      <c r="EY214" s="13" t="n">
        <v>50.55</v>
      </c>
      <c r="EZ214" s="68">
        <f>IF(EY214&gt;0,((EY214-EY213)/EY213),0)</f>
        <v/>
      </c>
      <c r="FA214" s="68">
        <f>IF(EY214&gt;0,EZ214-$V214,0)</f>
        <v/>
      </c>
      <c r="FB214" s="68" t="n"/>
      <c r="FC214" s="68" t="n"/>
      <c r="FD214" s="15">
        <f>IF(EY214&gt;0,(EY214-EY$10)/EY$10,0)</f>
        <v/>
      </c>
      <c r="FF214" s="13" t="n">
        <v>61.65</v>
      </c>
      <c r="FG214" s="68">
        <f>IF(FF214&gt;0,((FF214-FF213)/FF213),0)</f>
        <v/>
      </c>
      <c r="FH214" s="68">
        <f>IF(FF214&gt;0,FG214-$V214,0)</f>
        <v/>
      </c>
      <c r="FI214" s="68">
        <f>IF(FF214&gt;0,(FF214-FI$10)/FI$10,0)</f>
        <v/>
      </c>
      <c r="FJ214" s="68" t="n"/>
      <c r="FK214" s="15">
        <f>IF(FF214&gt;0,(FF214-FF$10)/FF$10,0)</f>
        <v/>
      </c>
      <c r="FM214" s="13" t="n">
        <v>191.47</v>
      </c>
      <c r="FN214" s="68">
        <f>IF(FM214&gt;0,((FM214-FM213)/FM213),0)</f>
        <v/>
      </c>
      <c r="FO214" s="68">
        <f>IF(FM214&gt;0,FN214-$V214,0)</f>
        <v/>
      </c>
      <c r="FP214" s="68">
        <f>IF(FM214&gt;0,(FM214-FP$10)/FP$10,0)</f>
        <v/>
      </c>
      <c r="FQ214" s="68" t="n"/>
      <c r="FR214" s="15">
        <f>IF(FM214&gt;0,(FM214-FM$10)/FM$10,0)</f>
        <v/>
      </c>
      <c r="FT214" s="13" t="n">
        <v>89.45</v>
      </c>
      <c r="FU214" s="68">
        <f>IF(FT214&gt;0,((FT214-FT213)/FT213),0)</f>
        <v/>
      </c>
      <c r="FV214" s="68">
        <f>IF(FT214&gt;0,FU214-$V214,0)</f>
        <v/>
      </c>
      <c r="FW214" s="68">
        <f>IF(FT214&gt;0,(FT214-FW$10)/FW$10,0)</f>
        <v/>
      </c>
      <c r="FX214" s="68" t="n"/>
      <c r="FY214" s="15">
        <f>IF(FT214&gt;0,(FT214-FT$10)/FT$10,0)</f>
        <v/>
      </c>
      <c r="GA214" s="13" t="n">
        <v>18.59</v>
      </c>
      <c r="GB214" s="68">
        <f>IF(GA214&gt;0,((GA214-GA213)/GA213),0)</f>
        <v/>
      </c>
      <c r="GC214" s="68">
        <f>IF(GA214&gt;0,GB214-$V214,0)</f>
        <v/>
      </c>
      <c r="GD214" s="68" t="n"/>
      <c r="GE214" s="68" t="n"/>
      <c r="GF214" s="15">
        <f>IF(GA214&gt;0,(GA214-GA$10)/GA$10,0)</f>
        <v/>
      </c>
      <c r="GG214" s="18" t="n"/>
      <c r="GH214" s="13" t="n">
        <v>23.3</v>
      </c>
      <c r="GI214" s="68">
        <f>IF(GH214&gt;0,((GH214-GH213)/GH213),0)</f>
        <v/>
      </c>
      <c r="GJ214" s="68">
        <f>IF(GH214&gt;0,GI214-$V214,0)</f>
        <v/>
      </c>
      <c r="GK214" s="68">
        <f>IF(GH214&gt;0,(GH214-GK$10)/GK$10,0)</f>
        <v/>
      </c>
      <c r="GL214" s="68" t="n"/>
      <c r="GM214" s="15">
        <f>IF(GH214&gt;0,(GH214-GH$10)/GH$10,0)</f>
        <v/>
      </c>
      <c r="GO214" s="13" t="n">
        <v>29.04</v>
      </c>
      <c r="GP214" s="68">
        <f>IF(GO214&gt;0,((GO214-GO213)/GO213),0)</f>
        <v/>
      </c>
      <c r="GQ214" s="68">
        <f>IF(GO214&gt;0,GP214-$V214,0)</f>
        <v/>
      </c>
      <c r="GR214" s="68" t="n"/>
      <c r="GS214" s="68" t="n"/>
      <c r="GT214" s="15">
        <f>IF(GO214&gt;0,(GO214-GO$10)/GO$10,0)</f>
        <v/>
      </c>
      <c r="GV214" s="13" t="n">
        <v>17.72</v>
      </c>
      <c r="GW214" s="68">
        <f>IF(GV214&gt;0,((GV214-GV213)/GV213),0)</f>
        <v/>
      </c>
      <c r="GX214" s="68">
        <f>IF(GV214&gt;0,GW214-$V214,0)</f>
        <v/>
      </c>
      <c r="GY214" s="68">
        <f>IF(GV214&gt;0,(GV214-GY$10)/GY$10,0)</f>
        <v/>
      </c>
      <c r="GZ214" s="68" t="n"/>
      <c r="HA214" s="15">
        <f>IF(GV214&gt;0,(GV214-GV$10)/GV$10,0)</f>
        <v/>
      </c>
      <c r="HD214" s="13" t="n">
        <v>433.72</v>
      </c>
      <c r="HE214" s="68">
        <f>IF(HD214&gt;0,((HD214-HD213)/HD213),0)</f>
        <v/>
      </c>
      <c r="HF214" s="68">
        <f>IF(HD214&gt;0,HE214-$V214,0)</f>
        <v/>
      </c>
      <c r="HG214" s="68">
        <f>IF(HD214&gt;0,(HD214-HG$10)/HG$10,0)</f>
        <v/>
      </c>
      <c r="HH214" s="68" t="n"/>
      <c r="HI214" s="15">
        <f>IF(HD214&gt;0,(HD214-HD$10)/HD$10,0)</f>
        <v/>
      </c>
      <c r="HK214" s="13" t="n">
        <v>91.18000000000001</v>
      </c>
      <c r="HL214" s="68">
        <f>IF(HK214&gt;0,((HK214-HK213)/HK213),0)</f>
        <v/>
      </c>
      <c r="HM214" s="68">
        <f>IF(HK214&gt;0,HL214-$V214,0)</f>
        <v/>
      </c>
      <c r="HN214" s="68">
        <f>IF(HK214&gt;0,(HK214-HN$10)/HN$10,0)</f>
        <v/>
      </c>
      <c r="HO214" s="68" t="n"/>
      <c r="HP214" s="15">
        <f>IF(HK214&gt;0,(HK214-HK$10)/HK$10,0)</f>
        <v/>
      </c>
      <c r="HR214" s="13" t="n">
        <v>115.39</v>
      </c>
      <c r="HS214" s="68">
        <f>IF(HR214&gt;0,((HR214-HR213)/HR213),0)</f>
        <v/>
      </c>
      <c r="HT214" s="68">
        <f>IF(HR214&gt;0,HS214-$V214,0)</f>
        <v/>
      </c>
      <c r="HU214" s="68">
        <f>IF(HR214&gt;0,(HR214-HU$10)/HU$10,0)</f>
        <v/>
      </c>
      <c r="HV214" s="68" t="n"/>
      <c r="HW214" s="15">
        <f>IF(HR214&gt;0,(HR214-HR$10)/HR$10,0)</f>
        <v/>
      </c>
      <c r="HY214" s="13" t="n">
        <v>186.26</v>
      </c>
      <c r="HZ214" s="68">
        <f>IF(HY214&gt;0,((HY214-HY213)/HY213),0)</f>
        <v/>
      </c>
      <c r="IA214" s="68">
        <f>IF(HY214&gt;0,HZ214-$V214,0)</f>
        <v/>
      </c>
      <c r="IB214" s="68">
        <f>IF(HY214&gt;0,(HY214-IB$10)/IB$10,0)</f>
        <v/>
      </c>
      <c r="IC214" s="68" t="n"/>
      <c r="ID214" s="15">
        <f>IF(HY214&gt;0,(HY214-HY$10)/HY$10,0)</f>
        <v/>
      </c>
      <c r="IF214" s="13" t="n">
        <v>354.13</v>
      </c>
      <c r="IG214" s="68">
        <f>IF(IF214&gt;0,((IF214-IF213)/IF213),0)</f>
        <v/>
      </c>
      <c r="IH214" s="68">
        <f>IF(IF214&gt;0,IG214-$V214,0)</f>
        <v/>
      </c>
      <c r="II214" s="68">
        <f>IF(IF214&gt;0,(IF214-II$10)/II$10,0)</f>
        <v/>
      </c>
      <c r="IJ214" s="68" t="n"/>
      <c r="IK214" s="15">
        <f>IF(IF214&gt;0,(IF214-IF$10)/IF$10,0)</f>
        <v/>
      </c>
      <c r="IM214" s="13" t="n">
        <v>299.86</v>
      </c>
      <c r="IN214" s="68">
        <f>IF(IM214&gt;0,((IM214-IM213)/IM213),0)</f>
        <v/>
      </c>
      <c r="IO214" s="68">
        <f>IF(IM214&gt;0,IN214-$V214,0)</f>
        <v/>
      </c>
      <c r="IP214" s="68">
        <f>IF(IM214&gt;0,(IM214-IP$10)/IP$10,0)</f>
        <v/>
      </c>
      <c r="IQ214" s="68" t="n"/>
      <c r="IR214" s="15">
        <f>IF(IM214&gt;0,(IM214-IM$10)/IM$10,0)</f>
        <v/>
      </c>
      <c r="IT214" s="13" t="n">
        <v>88.13</v>
      </c>
      <c r="IU214" s="68">
        <f>IF(IT214&gt;0,((IT214-IT213)/IT213),0)</f>
        <v/>
      </c>
      <c r="IV214" s="68">
        <f>IF(IT214&gt;0,IU214-$V214,0)</f>
        <v/>
      </c>
      <c r="IW214" s="68">
        <f>IF(IT214&gt;0,(IT214-IW$10)/IW$10,0)</f>
        <v/>
      </c>
      <c r="IX214" s="68" t="n"/>
      <c r="IY214" s="15">
        <f>IF(IT214&gt;0,(IT214-IT$10)/IT$10,0)</f>
        <v/>
      </c>
      <c r="JA214" s="13" t="n">
        <v>738.36</v>
      </c>
      <c r="JB214" s="68">
        <f>IF(JA214&gt;0,((JA214-JA213)/JA213),0)</f>
        <v/>
      </c>
      <c r="JC214" s="68">
        <f>IF(JA214&gt;0,JB214-$V214,0)</f>
        <v/>
      </c>
      <c r="JD214" s="68">
        <f>IF(JA214&gt;0,(JA214-JD$10)/JD$10,0)</f>
        <v/>
      </c>
      <c r="JE214" s="68" t="n"/>
      <c r="JF214" s="15">
        <f>IF(JA214&gt;0,(JA214-JA$10)/JA$10,0)</f>
        <v/>
      </c>
      <c r="JH214" s="13" t="n">
        <v>523.61</v>
      </c>
      <c r="JI214" s="68">
        <f>IF(JH214&gt;0,((JH214-JH213)/JH213),0)</f>
        <v/>
      </c>
      <c r="JJ214" s="68">
        <f>IF(JH214&gt;0,JI214-$V214,0)</f>
        <v/>
      </c>
      <c r="JK214" s="68">
        <f>IF(JH214&gt;0,(JH214-JK$10)/JK$10,0)</f>
        <v/>
      </c>
      <c r="JL214" s="68" t="n"/>
      <c r="JM214" s="15">
        <f>IF(JH214&gt;0,(JH214-JH$10)/JH$10,0)</f>
        <v/>
      </c>
      <c r="JO214" s="13" t="n">
        <v>34.61</v>
      </c>
      <c r="JP214" s="68">
        <f>IF(JO214&gt;0,((JO214-JO213)/JO213),0)</f>
        <v/>
      </c>
      <c r="JQ214" s="68">
        <f>IF(JO214&gt;0,JP214-$V214,0)</f>
        <v/>
      </c>
      <c r="JR214" s="68">
        <f>IF(JO214&gt;0,(JO214-JR$10)/JR$10,0)</f>
        <v/>
      </c>
      <c r="JS214" s="68" t="n"/>
      <c r="JT214" s="15">
        <f>IF(JO214&gt;0,(JO214-JO$10)/JO$10,0)</f>
        <v/>
      </c>
      <c r="JV214" s="13" t="n">
        <v>2.81</v>
      </c>
      <c r="JW214" s="68">
        <f>IF(JV214&gt;0,((JV214-JV213)/JV213),0)</f>
        <v/>
      </c>
      <c r="JX214" s="68">
        <f>IF(JV214&gt;0,JW214-$V214,0)</f>
        <v/>
      </c>
      <c r="JY214" s="68">
        <f>IF(JV214&gt;0,(JV214-JY$10)/JY$10,0)</f>
        <v/>
      </c>
      <c r="JZ214" s="68" t="n"/>
      <c r="KA214" s="15">
        <f>IF(JV214&gt;0,(JV214-JV$10)/JV$10,0)</f>
        <v/>
      </c>
      <c r="KC214" s="13" t="n">
        <v>23.83</v>
      </c>
      <c r="KD214" s="68">
        <f>IF(KC214&gt;0,((KC214-KC213)/KC213),0)</f>
        <v/>
      </c>
      <c r="KE214" s="68">
        <f>IF(KC214&gt;0,KD214-$V214,0)</f>
        <v/>
      </c>
      <c r="KF214" s="68">
        <f>IF(KC214&gt;0,(KC214-KF$10)/KF$10,0)</f>
        <v/>
      </c>
      <c r="KG214" s="68" t="n"/>
      <c r="KH214" s="15">
        <f>IF(KC214&gt;0,(KC214-KC$10)/KC$10,0)</f>
        <v/>
      </c>
      <c r="KI214" s="18" t="n"/>
      <c r="KJ214" s="13" t="n">
        <v>155.55</v>
      </c>
      <c r="KK214" s="68">
        <f>IF(KJ214&gt;0,((KJ214-KJ213)/KJ213),0)</f>
        <v/>
      </c>
      <c r="KL214" s="68">
        <f>IF(KJ214&gt;0,KK214-$V214,0)</f>
        <v/>
      </c>
      <c r="KM214" s="68">
        <f>IF(KJ214&gt;0,(KJ214-KM$10)/KM$10,0)</f>
        <v/>
      </c>
      <c r="KN214" s="68" t="n"/>
      <c r="KO214" s="15">
        <f>IF(KJ214&gt;0,(KJ214-KJ$10)/KJ$10,0)</f>
        <v/>
      </c>
      <c r="KQ214" s="13" t="n">
        <v>2.36</v>
      </c>
      <c r="KR214" s="68">
        <f>IF(KQ214&gt;0,((KQ214-KQ213)/KQ213),0)</f>
        <v/>
      </c>
      <c r="KS214" s="68">
        <f>IF(KQ214&gt;0,KR214-$V214,0)</f>
        <v/>
      </c>
      <c r="KT214" s="68">
        <f>IF(KQ214&gt;0,(KQ214-KT$10)/KT$10,0)</f>
        <v/>
      </c>
      <c r="KU214" s="68" t="n"/>
      <c r="KV214" s="15">
        <f>IF(KQ214&gt;0,(KQ214-KQ$10)/KQ$10,0)</f>
        <v/>
      </c>
      <c r="KW214" s="18" t="n"/>
      <c r="KX214" s="13" t="n">
        <v>65.09999999999999</v>
      </c>
      <c r="KY214" s="68">
        <f>IF(KX214&gt;0,((KX214-KX213)/KX213),0)</f>
        <v/>
      </c>
      <c r="KZ214" s="68">
        <f>IF(KX214&gt;0,KY214-$V214,0)</f>
        <v/>
      </c>
      <c r="LA214" s="68">
        <f>IF(KX214&gt;0,(KX214-LA$10)/LA$10,0)</f>
        <v/>
      </c>
      <c r="LB214" s="68" t="n"/>
      <c r="LC214" s="15">
        <f>IF(KX214&gt;0,(KX214-KX$10)/KX$10,0)</f>
        <v/>
      </c>
      <c r="LD214" s="18" t="n"/>
      <c r="LE214" s="13" t="n">
        <v>53.71</v>
      </c>
      <c r="LF214" s="68">
        <f>IF(LE214&gt;0,((LE214-LE213)/LE213),0)</f>
        <v/>
      </c>
      <c r="LG214" s="68">
        <f>IF(LE214&gt;0,LF214-$V214,0)</f>
        <v/>
      </c>
      <c r="LH214" s="68">
        <f>IF(LE214&gt;0,(LE214-LH$10)/LH$10,0)</f>
        <v/>
      </c>
      <c r="LI214" s="68" t="n"/>
      <c r="LJ214" s="15">
        <f>IF(LE214&gt;0,(LE214-LE$10)/LE$10,0)</f>
        <v/>
      </c>
      <c r="LL214" s="13" t="n">
        <v>163.34</v>
      </c>
      <c r="LM214" s="68">
        <f>IF(LL214&gt;0,((LL214-LL213)/LL213),0)</f>
        <v/>
      </c>
      <c r="LN214" s="68">
        <f>IF(LL214&gt;0,LM214-$V214,0)</f>
        <v/>
      </c>
      <c r="LO214" s="68">
        <f>IF(LL214&gt;0,(LL214-LO$10)/LO$10,0)</f>
        <v/>
      </c>
      <c r="LP214" s="68" t="n"/>
      <c r="LQ214" s="15">
        <f>IF(LL214&gt;0,(LL214-LL$10)/LL$10,0)</f>
        <v/>
      </c>
      <c r="LS214" s="13" t="n">
        <v>23.95</v>
      </c>
      <c r="LT214" s="68">
        <f>IF(LS214&gt;0,((LS214-LS213)/LS213),0)</f>
        <v/>
      </c>
      <c r="LU214" s="68">
        <f>IF(LS214&gt;0,LT214-$V214,0)</f>
        <v/>
      </c>
      <c r="LV214" s="68" t="n"/>
      <c r="LW214" s="68" t="n"/>
      <c r="LX214" s="15">
        <f>IF(LS214&gt;0,(LS214-LS$10)/LS$10,0)</f>
        <v/>
      </c>
      <c r="LZ214" s="13" t="n">
        <v>20.79</v>
      </c>
      <c r="MA214" s="68">
        <f>IF(LZ214&gt;0,((LZ214-LZ213)/LZ213),0)</f>
        <v/>
      </c>
      <c r="MB214" s="68">
        <f>IF(LZ214&gt;0,MA214-$V214,0)</f>
        <v/>
      </c>
      <c r="MC214" s="68">
        <f>IF(LZ214&gt;0,(LZ214-MC$10)/MC$10,0)</f>
        <v/>
      </c>
      <c r="MD214" s="68" t="n"/>
      <c r="ME214" s="15">
        <f>IF(LZ214&gt;0,(LZ214-LZ$10)/LZ$10,0)</f>
        <v/>
      </c>
      <c r="MG214" s="13" t="n">
        <v>136.06</v>
      </c>
      <c r="MH214" s="68">
        <f>IF(MG214&gt;0,((MG214-MG213)/MG213),0)</f>
        <v/>
      </c>
      <c r="MI214" s="68">
        <f>IF(MG214&gt;0,MH214-$V214,0)</f>
        <v/>
      </c>
      <c r="MJ214" s="68">
        <f>IF(MG214&gt;0,(MG214-MJ$10)/MJ$10,0)</f>
        <v/>
      </c>
      <c r="MK214" s="68" t="n"/>
      <c r="ML214" s="15">
        <f>IF(MG214&gt;0,(MG214-MG$10)/MG$10,0)</f>
        <v/>
      </c>
      <c r="MN214" s="13" t="n">
        <v>203.28</v>
      </c>
      <c r="MO214" s="68">
        <f>IF(MN214&gt;0,((MN214-MN213)/MN213),0)</f>
        <v/>
      </c>
      <c r="MP214" s="68">
        <f>IF(MN214&gt;0,MO214-$V214,0)</f>
        <v/>
      </c>
      <c r="MQ214" s="68">
        <f>IF(MN214&gt;0,(MN214-MQ$10)/MQ$10,0)</f>
        <v/>
      </c>
      <c r="MR214" s="68" t="n"/>
      <c r="MS214" s="15">
        <f>IF(MN214&gt;0,(MN214-MN$10)/MN$10,0)</f>
        <v/>
      </c>
      <c r="MU214" s="13" t="n">
        <v>23.3</v>
      </c>
      <c r="MV214" s="68">
        <f>IF(MU214&gt;0,((MU214-MU213)/MU213),0)</f>
        <v/>
      </c>
      <c r="MW214" s="68">
        <f>IF(MU214&gt;0,MV214-$V214,0)</f>
        <v/>
      </c>
      <c r="MX214" s="68">
        <f>IF(MU214&gt;0,(MU214-MX$10)/MX$10,0)</f>
        <v/>
      </c>
      <c r="MY214" s="68" t="n"/>
      <c r="MZ214" s="15">
        <f>IF(MU214&gt;0,(MU214-MU$10)/MU$10,0)</f>
        <v/>
      </c>
      <c r="NB214" s="13" t="n">
        <v>303.87</v>
      </c>
      <c r="NC214" s="68">
        <f>IF(NB214&gt;0,((NB214-NB213)/NB213),0)</f>
        <v/>
      </c>
      <c r="ND214" s="68">
        <f>IF(NB214&gt;0,NC214-$V214,0)</f>
        <v/>
      </c>
      <c r="NE214" s="68">
        <f>IF(NB214&gt;0,(NB214-NE$10)/NE$10,0)</f>
        <v/>
      </c>
      <c r="NF214" s="68" t="n"/>
      <c r="NG214" s="15">
        <f>IF(NB214&gt;0,(NB214-NB$10)/NB$10,0)</f>
        <v/>
      </c>
      <c r="NI214" s="13" t="n">
        <v>12.95</v>
      </c>
      <c r="NJ214" s="68">
        <f>IF(NI214&gt;0,((NI214-NI213)/NI213),0)</f>
        <v/>
      </c>
      <c r="NK214" s="68">
        <f>IF(NI214&gt;0,NJ214-$V214,0)</f>
        <v/>
      </c>
      <c r="NL214" s="68">
        <f>IF(NI214&gt;0,(NI214-NL$10)/NL$10,0)</f>
        <v/>
      </c>
      <c r="NM214" s="68" t="n"/>
      <c r="NN214" s="15">
        <f>IF(NI214&gt;0,(NI214-NI$10)/NI$10,0)</f>
        <v/>
      </c>
      <c r="NP214" s="13" t="n">
        <v>584.39</v>
      </c>
      <c r="NQ214" s="68">
        <f>IF(NP214&gt;0,((NP214-NP213)/NP213),0)</f>
        <v/>
      </c>
      <c r="NR214" s="68">
        <f>IF(NP214&gt;0,NQ214-$V214,0)</f>
        <v/>
      </c>
      <c r="NS214" s="68">
        <f>IF(NP214&gt;0,(NP214-NS$10)/NS$10,0)</f>
        <v/>
      </c>
      <c r="NT214" s="68" t="n"/>
      <c r="NU214" s="15">
        <f>IF(NP214&gt;0,(NP214-NP$10)/NP$10,0)</f>
        <v/>
      </c>
      <c r="NW214" s="13" t="n">
        <v>259.92</v>
      </c>
      <c r="NX214" s="68">
        <f>IF(NW214&gt;0,((NW214-NW213)/NW213),0)</f>
        <v/>
      </c>
      <c r="NY214" s="68">
        <f>IF(NW214&gt;0,NX214-$V214,0)</f>
        <v/>
      </c>
      <c r="NZ214" s="68">
        <f>IF(NW214&gt;0,(NW214-NZ$10)/NZ$10,0)</f>
        <v/>
      </c>
      <c r="OA214" s="68" t="n"/>
      <c r="OB214" s="15">
        <f>IF(NW214&gt;0,(NW214-NW$10)/NW$10,0)</f>
        <v/>
      </c>
      <c r="OD214" s="13" t="n">
        <v>4.22</v>
      </c>
      <c r="OE214" s="68">
        <f>IF(OD214&gt;0,((OD214-OD213)/OD213),0)</f>
        <v/>
      </c>
      <c r="OF214" s="68">
        <f>IF(OD214&gt;0,OE214-$V214,0)</f>
        <v/>
      </c>
      <c r="OG214" s="68">
        <f>IF(OD214&gt;0,(OD214-OG$10)/OG$10,0)</f>
        <v/>
      </c>
      <c r="OH214" s="68" t="n"/>
      <c r="OI214" s="15">
        <f>IF(OD214&gt;0,(OD214-OD$10)/OD$10,0)</f>
        <v/>
      </c>
      <c r="OK214" s="13" t="n">
        <v>383</v>
      </c>
      <c r="OL214" s="68">
        <f>IF(OK214&gt;0,((OK214-OK213)/OK213),0)</f>
        <v/>
      </c>
      <c r="OM214" s="68">
        <f>IF(OK214&gt;0,OL214-$V214,0)</f>
        <v/>
      </c>
      <c r="ON214" s="68">
        <f>IF(OK214&gt;0,(OK214-ON$10)/ON$10,0)</f>
        <v/>
      </c>
      <c r="OO214" s="68" t="n"/>
      <c r="OP214" s="15">
        <f>IF(OK214&gt;0,(OK214-OK$10)/OK$10,0)</f>
        <v/>
      </c>
      <c r="OR214" s="13" t="n">
        <v>7.13</v>
      </c>
      <c r="OS214" s="68">
        <f>IF(OR214&gt;0,((OR214-OR213)/OR213),0)</f>
        <v/>
      </c>
      <c r="OT214" s="68">
        <f>IF(OR214&gt;0,OS214-$V214,0)</f>
        <v/>
      </c>
      <c r="OU214" s="68">
        <f>IF(OR214&gt;0,(OR214-OU$10)/OU$10,0)</f>
        <v/>
      </c>
      <c r="OV214" s="68" t="n"/>
      <c r="OW214" s="15">
        <f>IF(OR214&gt;0,(OR214-OR$10)/OR$10,0)</f>
        <v/>
      </c>
      <c r="OY214" s="13" t="n">
        <v>178.65</v>
      </c>
      <c r="OZ214" s="68">
        <f>IF(OY214&gt;0,((OY214-OY213)/OY213),0)</f>
        <v/>
      </c>
      <c r="PA214" s="68">
        <f>IF(OY214&gt;0,OZ214-$V214,0)</f>
        <v/>
      </c>
      <c r="PB214" s="68">
        <f>IF(OY214&gt;0,(OY214-PB$10)/PB$10,0)</f>
        <v/>
      </c>
      <c r="PC214" s="68" t="n"/>
      <c r="PD214" s="15">
        <f>IF(OY214&gt;0,(OY214-OY$10)/OY$10,0)</f>
        <v/>
      </c>
      <c r="PE214" s="18" t="n"/>
      <c r="PF214" s="13" t="n">
        <v>293.2</v>
      </c>
      <c r="PG214" s="68">
        <f>IF(PF214&gt;0,((PF214-PF213)/PF213),0)</f>
        <v/>
      </c>
      <c r="PH214" s="68">
        <f>IF(PF214&gt;0,PG214-$V214,0)</f>
        <v/>
      </c>
      <c r="PI214" s="68">
        <f>IF(PF214&gt;0,(PF214-PI$10)/PI$10,0)</f>
        <v/>
      </c>
      <c r="PJ214" s="68" t="n"/>
      <c r="PK214" s="15">
        <f>IF(PF214&gt;0,(PF214-PF$10)/PF$10,0)</f>
        <v/>
      </c>
      <c r="PM214" s="13" t="n"/>
      <c r="PN214" s="68">
        <f>IF(PM214&gt;0,((PM214-PM213)/PM213),0)</f>
        <v/>
      </c>
      <c r="PO214" s="68">
        <f>PN214-$V214</f>
        <v/>
      </c>
      <c r="PP214" s="68">
        <f>IF(PM214&gt;0,(PM214-PP$10)/PP$10,0)</f>
        <v/>
      </c>
      <c r="PQ214" s="68" t="n"/>
      <c r="PR214" s="15">
        <f>IF(PM214&gt;0,(PM214-PM$10)/PM$10,0)</f>
        <v/>
      </c>
      <c r="PT214" s="13" t="n">
        <v>21.37</v>
      </c>
      <c r="PU214" s="68">
        <f>IF(PT214&gt;0,((PT214-PT213)/PT213),0)</f>
        <v/>
      </c>
      <c r="PV214" s="68">
        <f>IF(PT214&gt;0,PU214-$V214,0)</f>
        <v/>
      </c>
      <c r="PW214" s="68">
        <f>IF(PT214&gt;0,(PT214-PW$10)/PW$10,0)</f>
        <v/>
      </c>
      <c r="PX214" s="68" t="n"/>
      <c r="PY214" s="15">
        <f>IF(PT214&gt;0,(PT214-PT$10)/PT$10,0)</f>
        <v/>
      </c>
      <c r="QA214" s="13" t="n">
        <v>378.62</v>
      </c>
      <c r="QB214" s="68">
        <f>IF(QA214&gt;0,((QA214-QA213)/QA213),0)</f>
        <v/>
      </c>
      <c r="QC214" s="68">
        <f>IF(QA214&gt;0,QB214-$V214,0)</f>
        <v/>
      </c>
      <c r="QD214" s="68">
        <f>IF(QA214&gt;0,(QA214-QD$10)/QD$10,0)</f>
        <v/>
      </c>
      <c r="QE214" s="68" t="n"/>
      <c r="QF214" s="15">
        <f>IF(QA214&gt;0,(QA214-QA$10)/QA$10,0)</f>
        <v/>
      </c>
      <c r="QH214" s="13" t="n">
        <v>2.48</v>
      </c>
      <c r="QI214" s="68">
        <f>IF(QH214&gt;0,((QH214-QH213)/QH213),0)</f>
        <v/>
      </c>
      <c r="QJ214" s="68">
        <f>IF(QH214&gt;0,QI214-$V214,0)</f>
        <v/>
      </c>
      <c r="QK214" s="68">
        <f>IF(QH214&gt;0,(QH214-QK$10)/QK$10,0)</f>
        <v/>
      </c>
      <c r="QL214" s="68" t="n"/>
      <c r="QM214" s="15">
        <f>IF(QH214&gt;0,(QH214-QH$10)/QH$10,0)</f>
        <v/>
      </c>
      <c r="QO214" s="13" t="n">
        <v>23.57</v>
      </c>
      <c r="QP214" s="68">
        <f>IF(QO214&gt;0,((QO214-QO213)/QO213),0)</f>
        <v/>
      </c>
      <c r="QQ214" s="68">
        <f>IF(QO214&gt;0,QP214-$V214,0)</f>
        <v/>
      </c>
      <c r="QR214" s="68">
        <f>IF(QO214&gt;0,(QO214-QR$10)/QR$10,0)</f>
        <v/>
      </c>
      <c r="QS214" s="68" t="n"/>
      <c r="QT214" s="15">
        <f>IF(QO214&gt;0,(QO214-QO$10)/QO$10,0)</f>
        <v/>
      </c>
      <c r="QV214" s="13" t="n">
        <v>2.66</v>
      </c>
      <c r="QW214" s="68">
        <f>IF(QV214&gt;0,((QV214-QV213)/QV213),0)</f>
        <v/>
      </c>
      <c r="QX214" s="68">
        <f>IF(QV214&gt;0,QW214-$V214,0)</f>
        <v/>
      </c>
      <c r="QY214" s="68">
        <f>IF(QV214&gt;0,(QV214-QY$10)/QY$10,0)</f>
        <v/>
      </c>
      <c r="QZ214" s="68" t="n"/>
      <c r="RA214" s="15">
        <f>IF(QV214&gt;0,(QV214-QV$10)/QV$10,0)</f>
        <v/>
      </c>
      <c r="RC214" s="13" t="n">
        <v>58.75</v>
      </c>
      <c r="RD214" s="68">
        <f>IF(RC214&gt;0,((RC214-RC213)/RC213),0)</f>
        <v/>
      </c>
      <c r="RE214" s="68">
        <f>IF(RC214&gt;0,RD214-$V214,0)</f>
        <v/>
      </c>
      <c r="RF214" s="68">
        <f>IF(RC214&gt;0,(RC214-RF$10)/RF$10,0)</f>
        <v/>
      </c>
      <c r="RG214" s="68" t="n"/>
      <c r="RH214" s="15">
        <f>IF(RC214&gt;0,(RC214-RC$10)/RC$10,0)</f>
        <v/>
      </c>
      <c r="RJ214" s="13" t="n">
        <v>294.96</v>
      </c>
      <c r="RK214" s="68">
        <f>IF(RJ214&gt;0,((RJ214-RJ213)/RJ213),0)</f>
        <v/>
      </c>
      <c r="RL214" s="68">
        <f>RK214-$V214</f>
        <v/>
      </c>
      <c r="RM214" s="68">
        <f>IF(RJ214&gt;0,(RJ214-RM$10)/RM$10,0)</f>
        <v/>
      </c>
      <c r="RN214" s="68" t="n"/>
      <c r="RO214" s="15">
        <f>IF(RJ214&gt;0,(RJ214-RJ$10)/RJ$10,0)</f>
        <v/>
      </c>
      <c r="RQ214" s="13" t="n">
        <v>29</v>
      </c>
      <c r="RR214" s="68">
        <f>IF(RQ214&gt;0,((RQ214-RQ213)/RQ213),0)</f>
        <v/>
      </c>
      <c r="RS214" s="68">
        <f>RR214-$V214</f>
        <v/>
      </c>
      <c r="RT214" s="68">
        <f>IF(RQ214&gt;0,(RQ214-RT$10)/RT$10,0)</f>
        <v/>
      </c>
      <c r="RU214" s="68" t="n"/>
      <c r="RV214" s="15">
        <f>IF(RQ214&gt;0,(RQ214-RQ$10)/RQ$10,0)</f>
        <v/>
      </c>
      <c r="RX214" s="13" t="n">
        <v>184.63</v>
      </c>
      <c r="RY214" s="68">
        <f>IF(RX214&gt;0,((RX214-RX213)/RX213),0)</f>
        <v/>
      </c>
      <c r="RZ214" s="68">
        <f>RY214-$V214</f>
        <v/>
      </c>
      <c r="SA214" s="68">
        <f>IF(RX214&gt;0,(RX214-SA$10)/SA$10,0)</f>
        <v/>
      </c>
      <c r="SB214" s="68" t="n"/>
      <c r="SC214" s="15">
        <f>IF(RX214&gt;0,(RX214-RX$10)/RX$10,0)</f>
        <v/>
      </c>
      <c r="SE214" s="13" t="n">
        <v>38.84</v>
      </c>
      <c r="SF214" s="68">
        <f>IF(SE214&gt;0,((SE214-SE213)/SE213),0)</f>
        <v/>
      </c>
      <c r="SG214" s="68">
        <f>SF214-$V214</f>
        <v/>
      </c>
      <c r="SH214" s="68">
        <f>IF(SE214&gt;0,(SE214-SH$10)/SH$10,0)</f>
        <v/>
      </c>
      <c r="SI214" s="68" t="n"/>
      <c r="SJ214" s="15">
        <f>IF(SE214&gt;0,(SE214-SE$10)/SE$10,0)</f>
        <v/>
      </c>
      <c r="SL214" s="13" t="n">
        <v>3.875</v>
      </c>
      <c r="SM214" s="68">
        <f>IF(SL214&gt;0,((SL214-SL213)/SL213),0)</f>
        <v/>
      </c>
      <c r="SN214" s="68">
        <f>SM214-$V214</f>
        <v/>
      </c>
      <c r="SO214" s="68">
        <f>IF(SL214&gt;0,(SL214-SO$10)/SO$10,0)</f>
        <v/>
      </c>
      <c r="SP214" s="68" t="n"/>
      <c r="SQ214" s="15">
        <f>IF(SL214&gt;0,(SL214-SL$10)/SL$10,0)</f>
        <v/>
      </c>
      <c r="SS214" s="13" t="n">
        <v>32.65</v>
      </c>
      <c r="ST214" s="68">
        <f>IF(SS214&gt;0,((SS214-SS213)/SS213),0)</f>
        <v/>
      </c>
      <c r="SU214" s="68">
        <f>ST214-$V214</f>
        <v/>
      </c>
      <c r="SV214" s="68">
        <f>IF(SS214&gt;0,(SS214-SV$10)/SV$10,0)</f>
        <v/>
      </c>
      <c r="SW214" s="68" t="n"/>
      <c r="SX214" s="15">
        <f>IF(SS214&gt;0,(SS214-SS$10)/SS$10,0)</f>
        <v/>
      </c>
      <c r="SZ214" s="13" t="n">
        <v>70.81</v>
      </c>
      <c r="TA214" s="68">
        <f>IF(SZ214&gt;0,((SZ214-SZ213)/SZ213),0)</f>
        <v/>
      </c>
      <c r="TB214" s="68">
        <f>TA214-$V214</f>
        <v/>
      </c>
      <c r="TC214" s="68">
        <f>IF(SZ214&gt;0,(SZ214-TC$10)/TC$10,0)</f>
        <v/>
      </c>
      <c r="TD214" s="68" t="n"/>
      <c r="TE214" s="15">
        <f>IF(SZ214&gt;0,(SZ214-SZ$10)/SZ$10,0)</f>
        <v/>
      </c>
      <c r="TG214" s="587" t="n">
        <v>0.33</v>
      </c>
      <c r="TH214" s="68">
        <f>IF(TG214&gt;0,((TG214-TG213)/TG213),0)</f>
        <v/>
      </c>
      <c r="TI214" s="68">
        <f>TH214-$V214</f>
        <v/>
      </c>
      <c r="TJ214" s="68">
        <f>IF(TG214&gt;0,(TG214-TJ$10)/TJ$10,0)</f>
        <v/>
      </c>
      <c r="TK214" s="68" t="n"/>
      <c r="TL214" s="15">
        <f>IF(TG214&gt;0,(TG214-TG$10)/TG$10,0)</f>
        <v/>
      </c>
      <c r="TN214" s="13" t="n">
        <v>83.56</v>
      </c>
      <c r="TO214" s="68">
        <f>IF(TN214&gt;0,((TN214-TN213)/TN213),0)</f>
        <v/>
      </c>
      <c r="TP214" s="68">
        <f>TO214-$V214</f>
        <v/>
      </c>
      <c r="TQ214" s="68">
        <f>IF(TN214&gt;0,(TN214-TQ$10)/TQ$10,0)</f>
        <v/>
      </c>
      <c r="TR214" s="68" t="n"/>
      <c r="TS214" s="15">
        <f>IF(TN214&gt;0,(TN214-TN$10)/TN$10,0)</f>
        <v/>
      </c>
      <c r="TU214" s="587" t="n">
        <v>4.11</v>
      </c>
      <c r="TV214" s="68">
        <f>IF(TU214&gt;0,((TU214-TU213)/TU213),0)</f>
        <v/>
      </c>
      <c r="TW214" s="68">
        <f>TV214-$V214</f>
        <v/>
      </c>
      <c r="TX214" s="68">
        <f>IF(TU214&gt;0,(TU214-TX$10)/TX$10,0)</f>
        <v/>
      </c>
      <c r="TY214" s="68" t="n"/>
      <c r="TZ214" s="15">
        <f>IF(TU214&gt;0,(TU214-TU$10)/TU$10,0)</f>
        <v/>
      </c>
      <c r="UB214" s="587" t="n"/>
      <c r="UC214" s="68">
        <f>IF(UB214&gt;0,((UB214-UB213)/UB213),0)</f>
        <v/>
      </c>
      <c r="UD214" s="68">
        <f>UC214-$V214</f>
        <v/>
      </c>
      <c r="UE214" s="68">
        <f>IF(UB214&gt;0,(UB214-UE$10)/UE$10,0)</f>
        <v/>
      </c>
      <c r="UF214" s="68" t="n"/>
      <c r="UG214" s="15">
        <f>IF(UB214&gt;0,(UB214-UB$10)/UB$10,0)</f>
        <v/>
      </c>
      <c r="UI214" s="587" t="n"/>
      <c r="UJ214" s="68">
        <f>IF(UI214&gt;0,((UI214-UI213)/UI213),0)</f>
        <v/>
      </c>
      <c r="UK214" s="68">
        <f>UJ214-$V214</f>
        <v/>
      </c>
      <c r="UL214" s="68">
        <f>IF(UI214&gt;0,(UI214-UL$10)/UL$10,0)</f>
        <v/>
      </c>
      <c r="UM214" s="68" t="n"/>
      <c r="UN214" s="15">
        <f>IF(UI214&gt;0,(UI214-UI$10)/UI$10,0)</f>
        <v/>
      </c>
      <c r="UP214" s="587" t="n"/>
      <c r="UQ214" s="68">
        <f>IF(UP214&gt;0,((UP214-UP213)/UP213),0)</f>
        <v/>
      </c>
      <c r="UR214" s="68">
        <f>UQ214-$V214</f>
        <v/>
      </c>
      <c r="US214" s="68">
        <f>IF(UP214&gt;0,(UP214-US$10)/US$10,0)</f>
        <v/>
      </c>
      <c r="UT214" s="68" t="n"/>
      <c r="UU214" s="15">
        <f>IF(UP214&gt;0,(UP214-UP$10)/UP$10,0)</f>
        <v/>
      </c>
      <c r="UW214" s="587" t="n"/>
      <c r="UX214" s="68">
        <f>IF(UW214&gt;0,((UW214-UW213)/UW213),0)</f>
        <v/>
      </c>
      <c r="UY214" s="68">
        <f>UX214-$V214</f>
        <v/>
      </c>
      <c r="UZ214" s="68">
        <f>IF(UW214&gt;0,(UW214-UZ$10)/UZ$10,0)</f>
        <v/>
      </c>
      <c r="VA214" s="68" t="n"/>
      <c r="VB214" s="15">
        <f>IF(UW214&gt;0,(UW214-UW$10)/UW$10,0)</f>
        <v/>
      </c>
      <c r="VD214" s="587" t="n"/>
      <c r="VE214" s="68">
        <f>IF(VD214&gt;0,((VD214-VD213)/VD213),0)</f>
        <v/>
      </c>
      <c r="VF214" s="68">
        <f>VE214-$V214</f>
        <v/>
      </c>
      <c r="VG214" s="68">
        <f>IF(VD214&gt;0,(VD214-VG$10)/VG$10,0)</f>
        <v/>
      </c>
      <c r="VH214" s="68" t="n"/>
      <c r="VI214" s="15">
        <f>IF(VD214&gt;0,(VD214-VD$10)/VD$10,0)</f>
        <v/>
      </c>
      <c r="VM214" s="21">
        <f>IF($C214&gt;0,(($IK$5*IG214)+($GT$5*GP214)+($JM$5*JI214)+($JF$5*JB214)+($IY$5*IU214)+($IR$5*IN214)+($ID$5*HZ214)+($HW$5*HS214)+($HP$5*HL214)+($HI$5*HE214)+($GF$5*GB214)+($FY$5*FU214)+($FR$5*FN214)+($FK$5*FG214)+($FD$5*EZ214)+($EW$5*ES214)+($EP$5*EL214)+($EI$5*EE214)+($EB$5*DX214)+($DU$5*DQ214)+($DN$5*DJ214)+($DG$5*DC214)+($CZ$5*CV214)+($CS$5*CO214)+($CL$5*CH214)+($CE$5*CA214)+($BX$5*BT214)+($BQ$5*BM214)+($BJ$5*BF214)+($BC$5*AY214)+($AV$5*AR214)+($AO$5*AK214)+($AH$5*AD214)+($JT$5*JP214)+($KA$5*JW214)+($KO$5*KK214)+($PR$5*PN214)+($GM$5*GI214)+($HA$5*GW214)+($KV$5*KR214)+($KH$5*KD214)+($LC$5*KY214)+($MS$5*MO214)+($ML$5*MH214)+($ME$5*MA214)+($LX$5*LT214)+($LQ$5*LM214)+($LJ$5*LF214)+(MV214*$MZ$5)+(NC214*$NG$5)+(NJ214*$NN$5)+($OI$5*OE214)+($NU$5*NQ214)+($OB$5*NX214)+($PK$5*PG214)+($OP$5*OL214)+($OW$5*OS214)+($PD$5*OZ214)+(PU214*$PY$5)+(QB214*$QF$5)+(QI214*$QM$5)+(QP214*$QT$5)+(QW214*$RA$5)+(RD214*$RH$5)+(RK214*$RO$5)+(RR214*$RV$5)+(RY214*$SC$5)+(SF214*$SJ$5)+(SM214*$SQ$5)+(ST214*$SX$5)+(TA214*$TE$5))+(TH214*$TL$5)+(TO214*$TS$5))/$VM$5</f>
        <v/>
      </c>
      <c r="VN214" s="40" t="n"/>
      <c r="VO214" s="21">
        <f>IF($C214&gt;0,(($IK$5*II214)+($GT$5*GR214)+($JM$5*JK214)+($JF$5*JD214)+($IY$5*IW214)+($IR$5*IP214)+($ID$5*IB214)+($HW$5*HU214)+($HP$5*HN214)+($HI$5*HG214)+($GF$5*GD214)+($FY$5*FW214)+($FR$5*FP214)+($FK$5*FI214)+($FD$5*FB214)+($EW$5*EU214)+($EP$5*EN214)+($EI$5*EG214)+($EB$5*DZ214)+($DU$5*DS214)+($DN$5*DL214)+($DG$5*DE214)+($CZ$5*CX214)+($CS$5*CQ214)+($CL$5*CJ214)+($CE$5*CC214)+($BX$5*BV214)+($BQ$5*BO214)+($BJ$5*BH214)+($BC$5*BA214)+($AV$5*AT214)+($AO$5*AM214)+($AH$5*AF214)+($KO$5*KM214)+($KH$5*KF214)+($KA$5*JY214)+($JT$5*JR214)+($PR$5*PP214)+($GM$5*GK214)+($HA$5*GY214)+($KV$5*KT214)+($LC$5*LA214)+($MS$5*MQ214)+($ML$5*MJ214)+($ME$5*MC214)+($LX$5*LV214)+($LQ$5*LO214)+($LJ$5*LH214)+(MX214*$MZ$5)+(NE214*$NG$5)+(NL214*$NN$5)+($OI$5*OG214)+($NU$5*NS214)+($OB$5*NZ214)+($PD$5*PB214)+($OW$5*OU214)+($OP$5*ON214)+($PK$5*PI214)+($PY$5*PW214)+($QF$5*QD214)+($QM$5*QK214)+($QT$5*QR214)+($RA$5*QY214)+($RH$5*RF214)+($RO$5*RM214)+(RT214*$RV$5)+(SA214*$SC$5)+(SH214*$SJ$5)+(SO214*$SQ$5)+(SV214*$SX$5)+(TC214*$TE$5)+(TJ214*$TL$5)+(TQ214*$TS$5))/$VM$5,0)</f>
        <v/>
      </c>
      <c r="VP214" s="14" t="n"/>
      <c r="VQ214" s="21">
        <f>IF($C214&gt;0,(($IK$5*IK214)+($GT$5*GT214)+($JM$5*JM214)+($JF$5*JF214)+($IY$5*IY214)+($IR$5*IR214)+($ID$5*ID214)+($HW$5*HW214)+($HP$5*HP214)+($HI$5*HI214)+($GF$5*GF214)+($FY$5*FY214)+($FR$5*FR214)+($FK$5*FK214)+($FD$5*FD214)+($EW$5*EW214)+($EP$5*EP214)+($EI$5*EI214)+($EB$5*EB214)+($DU$5*DU214)+($DN$5*DN214)+($DG$5*DG214)+($CZ$5*CZ214)+($CS$5*CS214)+($CL$5*CL214)+($CE$5*CE214)+($BX$5*BX214)+($BQ$5*BQ214)+($BJ$5*BJ214)+($BC$5*BC214)+($AV$5*AV214)+($AO$5*AO214)+($AH$5*AH214)+($KO$5*KO214)+($PR$5*PR214)+($GM$5*GM214)+($HA$5*HA214)+($KH$5*KH214)+($KA$5*KA214)+($JT$5*JT214)+($KV$5*KV214)+($LC$5*LC214)+($MS$5*MS214)+($ML$5*ML214)+($ME$5*ME214)+($LX$5*LX214)+($LQ$5*LQ214)+($LJ$5*LJ214)+($OI$5*OI214)+($NU$5*NU214)+($NN$5*NN214)+($NG$5*NG214)+($MZ$5*MZ214)+(OB214*$OB$5)+($PD$5*PD214)+($OW$5*OW214)+($OP$5*OP214)+($PK$5*PK214)+(PY214*$PY$5)+(QF214*$QF$5)+(QM214*$QM$5)+(QT214*$QT$5)+(RA214*$RA$5)+(RH214*$RH$5)+(RO214*$RO$5)+(RV214*$RV$5)+(SC214*$SC$5)+(SJ214*$SJ$5)+(SQ214*$SQ$5)+(SX214*$SX$5)+(TE214*$TE$5)+(TL214*$TL$5)+(TS214*$TS$5))/$VM$5,0)</f>
        <v/>
      </c>
    </row>
    <row r="215" ht="16" customHeight="1" s="545">
      <c r="A215" s="127" t="n">
        <v>45957</v>
      </c>
      <c r="B215" s="4">
        <f>A215</f>
        <v/>
      </c>
      <c r="C215" s="13" t="n">
        <v>47544.59</v>
      </c>
      <c r="D215" s="138">
        <f>IF(C215&gt;0,C215-C214,0)</f>
        <v/>
      </c>
      <c r="E215" s="68">
        <f>IF(C215&gt;0,D215/C214,0)</f>
        <v/>
      </c>
      <c r="F215" s="15">
        <f>IF(C215&gt;0,(C215-C$10)/C$10,0)</f>
        <v/>
      </c>
      <c r="G215" s="13" t="n">
        <v>6875.16</v>
      </c>
      <c r="H215" s="138">
        <f>IF(G215&gt;0,G215-G214,0)</f>
        <v/>
      </c>
      <c r="I215" s="68">
        <f>IF(G215&gt;0,H215/G214,0)</f>
        <v/>
      </c>
      <c r="J215" s="15">
        <f>IF(G215&gt;0,(G215-G$10)/G$10,0)</f>
        <v/>
      </c>
      <c r="K215" s="13" t="n">
        <v>23637.46</v>
      </c>
      <c r="L215" s="138">
        <f>IF(K215&gt;0,K215-K214,0)</f>
        <v/>
      </c>
      <c r="M215" s="68">
        <f>IF(K215&gt;0,L215/K214,0)</f>
        <v/>
      </c>
      <c r="N215" s="15">
        <f>IF(K215&gt;0,(K215-K$10)/K$10,0)</f>
        <v/>
      </c>
      <c r="O215" s="13" t="n">
        <v>2520.44</v>
      </c>
      <c r="P215" s="138">
        <f>IF(O215&gt;0,O215-O214,0)</f>
        <v/>
      </c>
      <c r="Q215" s="68">
        <f>IF(O215&gt;0,P215/O214,0)</f>
        <v/>
      </c>
      <c r="R215" s="15">
        <f>IF(O215&gt;0,(O215-O$10)/O$10,0)</f>
        <v/>
      </c>
      <c r="S215" s="18">
        <f>IF(O215&gt;0,(((O215*0.7)*Q215)+((K215*0.9)*M215)+((G215*0.65)*I215)+((C215*0.6)*E215))/(O215+K215+G215+C215),0)</f>
        <v/>
      </c>
      <c r="T215" s="121">
        <f>IF(O215&gt;0,(S215*200)+T214,0)</f>
        <v/>
      </c>
      <c r="U215" s="121">
        <f>T215</f>
        <v/>
      </c>
      <c r="V215" s="134">
        <f>IF(T215&gt;0,(T215-T214)/T214,0)</f>
        <v/>
      </c>
      <c r="W215" s="21">
        <f>IF(T215&gt;0,(T215-T$11)/T$11,0)</f>
        <v/>
      </c>
      <c r="X215" s="18">
        <f>IF(T215&gt;0,((Q215+M215+I215+E215)/4),0)</f>
        <v/>
      </c>
      <c r="Y215" s="353">
        <f>50909.76-20156.45</f>
        <v/>
      </c>
      <c r="Z215" s="15" t="n">
        <v>2e-06</v>
      </c>
      <c r="AA215" s="21">
        <f>Z215-$V215</f>
        <v/>
      </c>
      <c r="AC215" s="13" t="n">
        <v>266.05</v>
      </c>
      <c r="AD215" s="68">
        <f>IF(AC215&gt;0,((AC215-AC214)/AC214),0)</f>
        <v/>
      </c>
      <c r="AE215" s="68">
        <f>IF(AC215&gt;0,AD215-$V215,0)</f>
        <v/>
      </c>
      <c r="AF215" s="68">
        <f>IF(AC215&gt;0,(AC215-AF$10)/AF$10,0)</f>
        <v/>
      </c>
      <c r="AG215" s="68" t="n"/>
      <c r="AH215" s="15">
        <f>IF(AC215&gt;0,(AC215-AC$10)/AC$10,0)</f>
        <v/>
      </c>
      <c r="AJ215" s="13" t="n">
        <v>25.35</v>
      </c>
      <c r="AK215" s="68">
        <f>IF(AJ215&gt;0,((AJ215-AJ214)/AJ214),0)</f>
        <v/>
      </c>
      <c r="AL215" s="68">
        <f>IF(AJ215&gt;0,AK215-$V215,0)</f>
        <v/>
      </c>
      <c r="AM215" s="68">
        <f>IF(AJ215&gt;0,(AJ215-AM$10)/AM$10,0)</f>
        <v/>
      </c>
      <c r="AN215" s="68" t="n"/>
      <c r="AO215" s="15">
        <f>IF(AJ215&gt;0,(AJ215-AJ$10)/AJ$10,0)</f>
        <v/>
      </c>
      <c r="AQ215" s="13" t="n">
        <v>24.94</v>
      </c>
      <c r="AR215" s="68">
        <f>IF(AQ215&gt;0,((AQ215-AQ214)/AQ214),0)</f>
        <v/>
      </c>
      <c r="AS215" s="68">
        <f>IF(AQ215&gt;0,AR215-$V215,0)</f>
        <v/>
      </c>
      <c r="AT215" s="68">
        <f>IF(AQ215&gt;0,(AQ215-AT$10)/AT$10,0)</f>
        <v/>
      </c>
      <c r="AU215" s="68" t="n"/>
      <c r="AV215" s="15">
        <f>IF(AQ215&gt;0,(AQ215-AQ$10)/AQ$10,0)</f>
        <v/>
      </c>
      <c r="AX215" s="13" t="n">
        <v>238.92</v>
      </c>
      <c r="AY215" s="68">
        <f>IF(AX215&gt;0,((AX215-AX214)/AX214),0)</f>
        <v/>
      </c>
      <c r="AZ215" s="68">
        <f>IF(AX215&gt;0,AY215-$V215,0)</f>
        <v/>
      </c>
      <c r="BA215" s="68">
        <f>IF(AX215&gt;0,(AX215-BA$10)/BA$10,0)</f>
        <v/>
      </c>
      <c r="BB215" s="68" t="n"/>
      <c r="BC215" s="15">
        <f>IF(AX215&gt;0,(AX215-AX$10)/AX$10,0)</f>
        <v/>
      </c>
      <c r="BE215" s="13" t="n">
        <v>84.45999999999999</v>
      </c>
      <c r="BF215" s="68">
        <f>IF(BE215&gt;0,((BE215-BE214)/BE214),0)</f>
        <v/>
      </c>
      <c r="BG215" s="68">
        <f>IF(BE215&gt;0,BF215-$V215,0)</f>
        <v/>
      </c>
      <c r="BH215" s="68" t="n"/>
      <c r="BI215" s="68" t="n"/>
      <c r="BJ215" s="15">
        <f>IF(BE215&gt;0,(BE215-BE$10)/BE$10,0)</f>
        <v/>
      </c>
      <c r="BL215" s="13" t="n">
        <v>79.61</v>
      </c>
      <c r="BM215" s="68">
        <f>IF(BL215&gt;0,((BL215-BL214)/BL214),0)</f>
        <v/>
      </c>
      <c r="BN215" s="68">
        <f>IF(BL215&gt;0,BM215-$V215,0)</f>
        <v/>
      </c>
      <c r="BO215" s="68">
        <f>IF(BL215&gt;0,(BL215-BO$10)/BO$10,0)</f>
        <v/>
      </c>
      <c r="BP215" s="68" t="n"/>
      <c r="BQ215" s="15">
        <f>IF(BL215&gt;0,(BL215-BL$10)/BL$10,0)</f>
        <v/>
      </c>
      <c r="BS215" s="13" t="n">
        <v>47.32</v>
      </c>
      <c r="BT215" s="68">
        <f>IF(BS215&gt;0,((BS215-BS214)/BS214),0)</f>
        <v/>
      </c>
      <c r="BU215" s="68">
        <f>IF(BS215&gt;0,BT215-$V215,0)</f>
        <v/>
      </c>
      <c r="BV215" s="68">
        <f>IF(BS215&gt;0,(BS215-BV$10)/BV$10,0)</f>
        <v/>
      </c>
      <c r="BW215" s="68" t="n"/>
      <c r="BX215" s="15">
        <f>IF(BS215&gt;0,(BS215-BS$10)/BS$10,0)</f>
        <v/>
      </c>
      <c r="BZ215" s="13" t="n"/>
      <c r="CA215" s="68">
        <f>IF(BZ215&gt;0,((BZ215-BZ214)/BZ214),0)</f>
        <v/>
      </c>
      <c r="CB215" s="68">
        <f>IF(BZ215&gt;0,CA215-$V215,0)</f>
        <v/>
      </c>
      <c r="CC215" s="68">
        <f>IF(BZ215&gt;0,(BZ215-CC$10)/CC$10,0)</f>
        <v/>
      </c>
      <c r="CD215" s="68" t="n"/>
      <c r="CE215" s="15">
        <f>IF(BZ215&gt;0,(BZ215-BZ$10)/BZ$10,0)</f>
        <v/>
      </c>
      <c r="CG215" s="13" t="n">
        <v>32.08</v>
      </c>
      <c r="CH215" s="68">
        <f>IF(CG215&gt;0,((CG215-CG214)/CG214),0)</f>
        <v/>
      </c>
      <c r="CI215" s="68">
        <f>IF(CG215&gt;0,CH215-$V215,0)</f>
        <v/>
      </c>
      <c r="CJ215" s="68">
        <f>IF(CG215&gt;0,(CG215-CJ$10)/CJ$10,0)</f>
        <v/>
      </c>
      <c r="CK215" s="68" t="n"/>
      <c r="CL215" s="15">
        <f>IF(CG215&gt;0,(CG215-CG$10)/CG$10,0)</f>
        <v/>
      </c>
      <c r="CN215" s="13" t="n">
        <v>36.28</v>
      </c>
      <c r="CO215" s="68">
        <f>IF(CN215&gt;0,((CN215-CN214)/CN214),0)</f>
        <v/>
      </c>
      <c r="CP215" s="68">
        <f>IF(CN215&gt;0,CO215-$V215,0)</f>
        <v/>
      </c>
      <c r="CQ215" s="68">
        <f>IF(CN215&gt;0,(CN215-CQ$10)/CQ$10,0)</f>
        <v/>
      </c>
      <c r="CR215" s="68" t="n"/>
      <c r="CS215" s="15">
        <f>IF(CN215&gt;0,(CN215-CN$10)/CN$10,0)</f>
        <v/>
      </c>
      <c r="CU215" s="13" t="n">
        <v>41.63</v>
      </c>
      <c r="CV215" s="68">
        <f>IF(CU215&gt;0,((CU215-CU214)/CU214),0)</f>
        <v/>
      </c>
      <c r="CW215" s="68">
        <f>IF(CU215&gt;0,CV215-$V215,0)</f>
        <v/>
      </c>
      <c r="CX215" s="68">
        <f>IF(CU215&gt;0,(CU215-CX$10)/CX$10,0)</f>
        <v/>
      </c>
      <c r="CY215" s="68" t="n"/>
      <c r="CZ215" s="15">
        <f>IF(CU215&gt;0,(CU215-CU$10)/CU$10,0)</f>
        <v/>
      </c>
      <c r="DB215" s="13" t="n">
        <v>20.3</v>
      </c>
      <c r="DC215" s="68">
        <f>IF(DB215&gt;0,((DB215-DB214)/DB214),0)</f>
        <v/>
      </c>
      <c r="DD215" s="68">
        <f>IF(DB215&gt;0,DC215-$V215,0)</f>
        <v/>
      </c>
      <c r="DE215" s="68">
        <f>IF(DB215&gt;0,(DB215-DE$10)/DE$10,0)</f>
        <v/>
      </c>
      <c r="DF215" s="68" t="n"/>
      <c r="DG215" s="15">
        <f>IF(DB215&gt;0,(DB215-DB$10)/DB$10,0)</f>
        <v/>
      </c>
      <c r="DI215" s="13" t="n">
        <v>52.94</v>
      </c>
      <c r="DJ215" s="68">
        <f>IF(DI215&gt;0,((DI215-DI214)/DI214),0)</f>
        <v/>
      </c>
      <c r="DK215" s="68">
        <f>IF(DI215&gt;0,DJ215-$V215,0)</f>
        <v/>
      </c>
      <c r="DL215" s="68">
        <f>IF(DI215&gt;0,(DI215-DL$10)/DL$10,0)</f>
        <v/>
      </c>
      <c r="DM215" s="68" t="n"/>
      <c r="DN215" s="15">
        <f>IF(DI215&gt;0,(DI215-DI$10)/DI$10,0)</f>
        <v/>
      </c>
      <c r="DP215" s="13" t="n">
        <v>50.74</v>
      </c>
      <c r="DQ215" s="68">
        <f>IF(DP215&gt;0,((DP215-DP214)/DP214),0)</f>
        <v/>
      </c>
      <c r="DR215" s="68">
        <f>IF(DP215&gt;0,DQ215-$V215,0)</f>
        <v/>
      </c>
      <c r="DS215" s="68" t="n"/>
      <c r="DT215" s="68" t="n"/>
      <c r="DU215" s="15">
        <f>IF(DP215&gt;0,(DP215-DP$10)/DP$10,0)</f>
        <v/>
      </c>
      <c r="DV215" s="18" t="n"/>
      <c r="DW215" s="13" t="n">
        <v>45.61</v>
      </c>
      <c r="DX215" s="68">
        <f>IF(DW215&gt;0,((DW215-DW214)/DW214),0)</f>
        <v/>
      </c>
      <c r="DY215" s="68">
        <f>IF(DW215&gt;0,DX215-$V215,0)</f>
        <v/>
      </c>
      <c r="DZ215" s="68">
        <f>IF(DW215&gt;0,(DW215-DZ$10)/DZ$10,0)</f>
        <v/>
      </c>
      <c r="EA215" s="68" t="n"/>
      <c r="EB215" s="15">
        <f>IF(DW215&gt;0,(DW215-DW$10)/DW$10,0)</f>
        <v/>
      </c>
      <c r="ED215" s="13" t="n">
        <v>45.59</v>
      </c>
      <c r="EE215" s="68">
        <f>IF(ED215&gt;0,((ED215-ED214)/ED214),0)</f>
        <v/>
      </c>
      <c r="EF215" s="68">
        <f>IF(ED215&gt;0,EE215-$V215,0)</f>
        <v/>
      </c>
      <c r="EG215" s="68">
        <f>IF(ED215&gt;0,(ED215-EG$10)/EG$10,0)</f>
        <v/>
      </c>
      <c r="EH215" s="68" t="n"/>
      <c r="EI215" s="15">
        <f>IF(ED215&gt;0,(ED215-ED$10)/ED$10,0)</f>
        <v/>
      </c>
      <c r="EK215" s="13" t="n">
        <v>147.65</v>
      </c>
      <c r="EL215" s="68">
        <f>IF(EK215&gt;0,((EK215-EK214)/EK214),0)</f>
        <v/>
      </c>
      <c r="EM215" s="68">
        <f>IF(EK215&gt;0,EL215-$V215,0)</f>
        <v/>
      </c>
      <c r="EN215" s="68">
        <f>IF(EK215&gt;0,(EK215-EN$10)/EN$10,0)</f>
        <v/>
      </c>
      <c r="EO215" s="68" t="n"/>
      <c r="EP215" s="15">
        <f>IF(EK215&gt;0,(EK215-EK$10)/EK$10,0)</f>
        <v/>
      </c>
      <c r="ER215" s="13" t="n">
        <v>40.74</v>
      </c>
      <c r="ES215" s="68">
        <f>IF(ER215&gt;0,((ER215-ER214)/ER214),0)</f>
        <v/>
      </c>
      <c r="ET215" s="68">
        <f>IF(ER215&gt;0,ES215-$V215,0)</f>
        <v/>
      </c>
      <c r="EU215" s="68">
        <f>IF(ER215&gt;0,(ER215-EU$10)/EU$10,0)</f>
        <v/>
      </c>
      <c r="EV215" s="68" t="n"/>
      <c r="EW215" s="15">
        <f>IF(ER215&gt;0,(ER215-ER$10)/ER$10,0)</f>
        <v/>
      </c>
      <c r="EY215" s="13" t="n">
        <v>48.47</v>
      </c>
      <c r="EZ215" s="68">
        <f>IF(EY215&gt;0,((EY215-EY214)/EY214),0)</f>
        <v/>
      </c>
      <c r="FA215" s="68">
        <f>IF(EY215&gt;0,EZ215-$V215,0)</f>
        <v/>
      </c>
      <c r="FB215" s="68" t="n"/>
      <c r="FC215" s="68" t="n"/>
      <c r="FD215" s="15">
        <f>IF(EY215&gt;0,(EY215-EY$10)/EY$10,0)</f>
        <v/>
      </c>
      <c r="FF215" s="13" t="n">
        <v>61.86</v>
      </c>
      <c r="FG215" s="68">
        <f>IF(FF215&gt;0,((FF215-FF214)/FF214),0)</f>
        <v/>
      </c>
      <c r="FH215" s="68">
        <f>IF(FF215&gt;0,FG215-$V215,0)</f>
        <v/>
      </c>
      <c r="FI215" s="68">
        <f>IF(FF215&gt;0,(FF215-FI$10)/FI$10,0)</f>
        <v/>
      </c>
      <c r="FJ215" s="68" t="n"/>
      <c r="FK215" s="15">
        <f>IF(FF215&gt;0,(FF215-FF$10)/FF$10,0)</f>
        <v/>
      </c>
      <c r="FM215" s="13" t="n">
        <v>193.28</v>
      </c>
      <c r="FN215" s="68">
        <f>IF(FM215&gt;0,((FM215-FM214)/FM214),0)</f>
        <v/>
      </c>
      <c r="FO215" s="68">
        <f>IF(FM215&gt;0,FN215-$V215,0)</f>
        <v/>
      </c>
      <c r="FP215" s="68">
        <f>IF(FM215&gt;0,(FM215-FP$10)/FP$10,0)</f>
        <v/>
      </c>
      <c r="FQ215" s="68" t="n"/>
      <c r="FR215" s="15">
        <f>IF(FM215&gt;0,(FM215-FM$10)/FM$10,0)</f>
        <v/>
      </c>
      <c r="FT215" s="13" t="n">
        <v>89.20999999999999</v>
      </c>
      <c r="FU215" s="68">
        <f>IF(FT215&gt;0,((FT215-FT214)/FT214),0)</f>
        <v/>
      </c>
      <c r="FV215" s="68">
        <f>IF(FT215&gt;0,FU215-$V215,0)</f>
        <v/>
      </c>
      <c r="FW215" s="68">
        <f>IF(FT215&gt;0,(FT215-FW$10)/FW$10,0)</f>
        <v/>
      </c>
      <c r="FX215" s="68" t="n"/>
      <c r="FY215" s="15">
        <f>IF(FT215&gt;0,(FT215-FT$10)/FT$10,0)</f>
        <v/>
      </c>
      <c r="GA215" s="13" t="n">
        <v>18.72</v>
      </c>
      <c r="GB215" s="68">
        <f>IF(GA215&gt;0,((GA215-GA214)/GA214),0)</f>
        <v/>
      </c>
      <c r="GC215" s="68">
        <f>IF(GA215&gt;0,GB215-$V215,0)</f>
        <v/>
      </c>
      <c r="GD215" s="68" t="n"/>
      <c r="GE215" s="68" t="n"/>
      <c r="GF215" s="15">
        <f>IF(GA215&gt;0,(GA215-GA$10)/GA$10,0)</f>
        <v/>
      </c>
      <c r="GG215" s="18" t="n"/>
      <c r="GH215" s="13" t="n">
        <v>23.83</v>
      </c>
      <c r="GI215" s="68">
        <f>IF(GH215&gt;0,((GH215-GH214)/GH214),0)</f>
        <v/>
      </c>
      <c r="GJ215" s="68">
        <f>IF(GH215&gt;0,GI215-$V215,0)</f>
        <v/>
      </c>
      <c r="GK215" s="68">
        <f>IF(GH215&gt;0,(GH215-GK$10)/GK$10,0)</f>
        <v/>
      </c>
      <c r="GL215" s="68" t="n"/>
      <c r="GM215" s="15">
        <f>IF(GH215&gt;0,(GH215-GH$10)/GH$10,0)</f>
        <v/>
      </c>
      <c r="GO215" s="13" t="n">
        <v>29.49</v>
      </c>
      <c r="GP215" s="68">
        <f>IF(GO215&gt;0,((GO215-GO214)/GO214),0)</f>
        <v/>
      </c>
      <c r="GQ215" s="68">
        <f>IF(GO215&gt;0,GP215-$V215,0)</f>
        <v/>
      </c>
      <c r="GR215" s="68" t="n"/>
      <c r="GS215" s="68" t="n"/>
      <c r="GT215" s="15">
        <f>IF(GO215&gt;0,(GO215-GO$10)/GO$10,0)</f>
        <v/>
      </c>
      <c r="GV215" s="13" t="n">
        <v>17.83</v>
      </c>
      <c r="GW215" s="68">
        <f>IF(GV215&gt;0,((GV215-GV214)/GV214),0)</f>
        <v/>
      </c>
      <c r="GX215" s="68">
        <f>IF(GV215&gt;0,GW215-$V215,0)</f>
        <v/>
      </c>
      <c r="GY215" s="68">
        <f>IF(GV215&gt;0,(GV215-GY$10)/GY$10,0)</f>
        <v/>
      </c>
      <c r="GZ215" s="68" t="n"/>
      <c r="HA215" s="15">
        <f>IF(GV215&gt;0,(GV215-GV$10)/GV$10,0)</f>
        <v/>
      </c>
      <c r="HD215" s="13" t="n">
        <v>452.42</v>
      </c>
      <c r="HE215" s="68">
        <f>IF(HD215&gt;0,((HD215-HD214)/HD214),0)</f>
        <v/>
      </c>
      <c r="HF215" s="68">
        <f>IF(HD215&gt;0,HE215-$V215,0)</f>
        <v/>
      </c>
      <c r="HG215" s="68">
        <f>IF(HD215&gt;0,(HD215-HG$10)/HG$10,0)</f>
        <v/>
      </c>
      <c r="HH215" s="68" t="n"/>
      <c r="HI215" s="15">
        <f>IF(HD215&gt;0,(HD215-HD$10)/HD$10,0)</f>
        <v/>
      </c>
      <c r="HK215" s="26" t="n">
        <v>90.68000000000001</v>
      </c>
      <c r="HL215" s="68">
        <f>IF(HK215&gt;0,((HK215-HK214)/HK214),0)</f>
        <v/>
      </c>
      <c r="HM215" s="68">
        <f>IF(HK215&gt;0,HL215-$V215,0)</f>
        <v/>
      </c>
      <c r="HN215" s="68">
        <f>IF(HK215&gt;0,(HK215-HN$10)/HN$10,0)</f>
        <v/>
      </c>
      <c r="HO215" s="68" t="n"/>
      <c r="HP215" s="15">
        <f>IF(HK215&gt;0,(HK215-HK$10)/HK$10,0)</f>
        <v/>
      </c>
      <c r="HR215" s="13" t="n">
        <v>115.92</v>
      </c>
      <c r="HS215" s="68">
        <f>IF(HR215&gt;0,((HR215-HR214)/HR214),0)</f>
        <v/>
      </c>
      <c r="HT215" s="68">
        <f>IF(HR215&gt;0,HS215-$V215,0)</f>
        <v/>
      </c>
      <c r="HU215" s="68">
        <f>IF(HR215&gt;0,(HR215-HU$10)/HU$10,0)</f>
        <v/>
      </c>
      <c r="HV215" s="68" t="n"/>
      <c r="HW215" s="15">
        <f>IF(HR215&gt;0,(HR215-HR$10)/HR$10,0)</f>
        <v/>
      </c>
      <c r="HY215" s="13" t="n">
        <v>191.49</v>
      </c>
      <c r="HZ215" s="68">
        <f>IF(HY215&gt;0,((HY215-HY214)/HY214),0)</f>
        <v/>
      </c>
      <c r="IA215" s="68">
        <f>IF(HY215&gt;0,HZ215-$V215,0)</f>
        <v/>
      </c>
      <c r="IB215" s="68">
        <f>IF(HY215&gt;0,(HY215-IB$10)/IB$10,0)</f>
        <v/>
      </c>
      <c r="IC215" s="68" t="n"/>
      <c r="ID215" s="15">
        <f>IF(HY215&gt;0,(HY215-HY$10)/HY$10,0)</f>
        <v/>
      </c>
      <c r="IF215" s="13" t="n">
        <v>362.05</v>
      </c>
      <c r="IG215" s="68">
        <f>IF(IF215&gt;0,((IF215-IF214)/IF214),0)</f>
        <v/>
      </c>
      <c r="IH215" s="68">
        <f>IF(IF215&gt;0,IG215-$V215,0)</f>
        <v/>
      </c>
      <c r="II215" s="68">
        <f>IF(IF215&gt;0,(IF215-II$10)/II$10,0)</f>
        <v/>
      </c>
      <c r="IJ215" s="68" t="n"/>
      <c r="IK215" s="15">
        <f>IF(IF215&gt;0,(IF215-IF$10)/IF$10,0)</f>
        <v/>
      </c>
      <c r="IM215" s="13" t="n">
        <v>301.92</v>
      </c>
      <c r="IN215" s="68">
        <f>IF(IM215&gt;0,((IM215-IM214)/IM214),0)</f>
        <v/>
      </c>
      <c r="IO215" s="68">
        <f>IF(IM215&gt;0,IN215-$V215,0)</f>
        <v/>
      </c>
      <c r="IP215" s="68">
        <f>IF(IM215&gt;0,(IM215-IP$10)/IP$10,0)</f>
        <v/>
      </c>
      <c r="IQ215" s="68" t="n"/>
      <c r="IR215" s="15">
        <f>IF(IM215&gt;0,(IM215-IM$10)/IM$10,0)</f>
        <v/>
      </c>
      <c r="IT215" s="13" t="n">
        <v>86.64</v>
      </c>
      <c r="IU215" s="68">
        <f>IF(IT215&gt;0,((IT215-IT214)/IT214),0)</f>
        <v/>
      </c>
      <c r="IV215" s="68">
        <f>IF(IT215&gt;0,IU215-$V215,0)</f>
        <v/>
      </c>
      <c r="IW215" s="68">
        <f>IF(IT215&gt;0,(IT215-IW$10)/IW$10,0)</f>
        <v/>
      </c>
      <c r="IX215" s="68" t="n"/>
      <c r="IY215" s="15">
        <f>IF(IT215&gt;0,(IT215-IT$10)/IT$10,0)</f>
        <v/>
      </c>
      <c r="JA215" s="13" t="n">
        <v>750.8200000000001</v>
      </c>
      <c r="JB215" s="68">
        <f>IF(JA215&gt;0,((JA215-JA214)/JA214),0)</f>
        <v/>
      </c>
      <c r="JC215" s="68">
        <f>IF(JA215&gt;0,JB215-$V215,0)</f>
        <v/>
      </c>
      <c r="JD215" s="68">
        <f>IF(JA215&gt;0,(JA215-JD$10)/JD$10,0)</f>
        <v/>
      </c>
      <c r="JE215" s="68" t="n"/>
      <c r="JF215" s="15">
        <f>IF(JA215&gt;0,(JA215-JA$10)/JA$10,0)</f>
        <v/>
      </c>
      <c r="JH215" s="13" t="n">
        <v>531.52</v>
      </c>
      <c r="JI215" s="68">
        <f>IF(JH215&gt;0,((JH215-JH214)/JH214),0)</f>
        <v/>
      </c>
      <c r="JJ215" s="68">
        <f>IF(JH215&gt;0,JI215-$V215,0)</f>
        <v/>
      </c>
      <c r="JK215" s="68">
        <f>IF(JH215&gt;0,(JH215-JK$10)/JK$10,0)</f>
        <v/>
      </c>
      <c r="JL215" s="68" t="n"/>
      <c r="JM215" s="15">
        <f>IF(JH215&gt;0,(JH215-JH$10)/JH$10,0)</f>
        <v/>
      </c>
      <c r="JO215" s="13" t="n">
        <v>30.57</v>
      </c>
      <c r="JP215" s="68">
        <f>IF(JO215&gt;0,((JO215-JO214)/JO214),0)</f>
        <v/>
      </c>
      <c r="JQ215" s="68">
        <f>IF(JO215&gt;0,JP215-$V215,0)</f>
        <v/>
      </c>
      <c r="JR215" s="68">
        <f>IF(JO215&gt;0,(JO215-JR$10)/JR$10,0)</f>
        <v/>
      </c>
      <c r="JS215" s="68" t="n"/>
      <c r="JT215" s="15">
        <f>IF(JO215&gt;0,(JO215-JO$10)/JO$10,0)</f>
        <v/>
      </c>
      <c r="JV215" s="13" t="n">
        <v>2.78</v>
      </c>
      <c r="JW215" s="68">
        <f>IF(JV215&gt;0,((JV215-JV214)/JV214),0)</f>
        <v/>
      </c>
      <c r="JX215" s="68">
        <f>IF(JV215&gt;0,JW215-$V215,0)</f>
        <v/>
      </c>
      <c r="JY215" s="68">
        <f>IF(JV215&gt;0,(JV215-JY$10)/JY$10,0)</f>
        <v/>
      </c>
      <c r="JZ215" s="68" t="n"/>
      <c r="KA215" s="15">
        <f>IF(JV215&gt;0,(JV215-JV$10)/JV$10,0)</f>
        <v/>
      </c>
      <c r="KC215" s="13" t="n">
        <v>23.34</v>
      </c>
      <c r="KD215" s="68">
        <f>IF(KC215&gt;0,((KC215-KC214)/KC214),0)</f>
        <v/>
      </c>
      <c r="KE215" s="68">
        <f>IF(KC215&gt;0,KD215-$V215,0)</f>
        <v/>
      </c>
      <c r="KF215" s="68">
        <f>IF(KC215&gt;0,(KC215-KF$10)/KF$10,0)</f>
        <v/>
      </c>
      <c r="KG215" s="68" t="n"/>
      <c r="KH215" s="15">
        <f>IF(KC215&gt;0,(KC215-KC$10)/KC$10,0)</f>
        <v/>
      </c>
      <c r="KI215" s="18" t="n"/>
      <c r="KJ215" s="26" t="n">
        <v>154.96</v>
      </c>
      <c r="KK215" s="68">
        <f>IF(KJ215&gt;0,((KJ215-KJ214)/KJ214),0)</f>
        <v/>
      </c>
      <c r="KL215" s="68">
        <f>IF(KJ215&gt;0,KK215-$V215,0)</f>
        <v/>
      </c>
      <c r="KM215" s="68">
        <f>IF(KJ215&gt;0,(KJ215-KM$10)/KM$10,0)</f>
        <v/>
      </c>
      <c r="KN215" s="68" t="n"/>
      <c r="KO215" s="15">
        <f>IF(KJ215&gt;0,(KJ215-KJ$10)/KJ$10,0)</f>
        <v/>
      </c>
      <c r="KQ215" s="13" t="n">
        <v>2.404</v>
      </c>
      <c r="KR215" s="68">
        <f>IF(KQ215&gt;0,((KQ215-KQ214)/KQ214),0)</f>
        <v/>
      </c>
      <c r="KS215" s="68">
        <f>IF(KQ215&gt;0,KR215-$V215,0)</f>
        <v/>
      </c>
      <c r="KT215" s="68">
        <f>IF(KQ215&gt;0,(KQ215-KT$10)/KT$10,0)</f>
        <v/>
      </c>
      <c r="KU215" s="68" t="n"/>
      <c r="KV215" s="15">
        <f>IF(KQ215&gt;0,(KQ215-KQ$10)/KQ$10,0)</f>
        <v/>
      </c>
      <c r="KW215" s="18" t="n"/>
      <c r="KX215" s="26" t="n">
        <v>70.69</v>
      </c>
      <c r="KY215" s="68">
        <f>IF(KX215&gt;0,((KX215-KX214)/KX214),0)</f>
        <v/>
      </c>
      <c r="KZ215" s="68">
        <f>IF(KX215&gt;0,KY215-$V215,0)</f>
        <v/>
      </c>
      <c r="LA215" s="68">
        <f>IF(KX215&gt;0,(KX215-LA$10)/LA$10,0)</f>
        <v/>
      </c>
      <c r="LB215" s="68" t="n"/>
      <c r="LC215" s="15">
        <f>IF(KX215&gt;0,(KX215-KX$10)/KX$10,0)</f>
        <v/>
      </c>
      <c r="LD215" s="18" t="n"/>
      <c r="LE215" s="13" t="n">
        <v>53.75</v>
      </c>
      <c r="LF215" s="68">
        <f>IF(LE215&gt;0,((LE215-LE214)/LE214),0)</f>
        <v/>
      </c>
      <c r="LG215" s="68">
        <f>IF(LE215&gt;0,LF215-$V215,0)</f>
        <v/>
      </c>
      <c r="LH215" s="68">
        <f>IF(LE215&gt;0,(LE215-LH$10)/LH$10,0)</f>
        <v/>
      </c>
      <c r="LI215" s="68" t="n"/>
      <c r="LJ215" s="15">
        <f>IF(LE215&gt;0,(LE215-LE$10)/LE$10,0)</f>
        <v/>
      </c>
      <c r="LL215" s="13" t="n">
        <v>155.17</v>
      </c>
      <c r="LM215" s="68">
        <f>IF(LL215&gt;0,((LL215-LL214)/LL214),0)</f>
        <v/>
      </c>
      <c r="LN215" s="68">
        <f>IF(LL215&gt;0,LM215-$V215,0)</f>
        <v/>
      </c>
      <c r="LO215" s="68">
        <f>IF(LL215&gt;0,(LL215-LO$10)/LO$10,0)</f>
        <v/>
      </c>
      <c r="LP215" s="68" t="n"/>
      <c r="LQ215" s="15">
        <f>IF(LL215&gt;0,(LL215-LL$10)/LL$10,0)</f>
        <v/>
      </c>
      <c r="LS215" s="13" t="n">
        <v>22.78</v>
      </c>
      <c r="LT215" s="68">
        <f>IF(LS215&gt;0,((LS215-LS214)/LS214),0)</f>
        <v/>
      </c>
      <c r="LU215" s="68">
        <f>IF(LS215&gt;0,LT215-$V215,0)</f>
        <v/>
      </c>
      <c r="LV215" s="68" t="n"/>
      <c r="LW215" s="68" t="n"/>
      <c r="LX215" s="15">
        <f>IF(LS215&gt;0,(LS215-LS$10)/LS$10,0)</f>
        <v/>
      </c>
      <c r="LZ215" s="13" t="n">
        <v>20.54</v>
      </c>
      <c r="MA215" s="68">
        <f>IF(LZ215&gt;0,((LZ215-LZ214)/LZ214),0)</f>
        <v/>
      </c>
      <c r="MB215" s="68">
        <f>IF(LZ215&gt;0,MA215-$V215,0)</f>
        <v/>
      </c>
      <c r="MC215" s="68">
        <f>IF(LZ215&gt;0,(LZ215-MC$10)/MC$10,0)</f>
        <v/>
      </c>
      <c r="MD215" s="68" t="n"/>
      <c r="ME215" s="15">
        <f>IF(LZ215&gt;0,(LZ215-LZ$10)/LZ$10,0)</f>
        <v/>
      </c>
      <c r="MG215" s="13" t="n">
        <v>137.43</v>
      </c>
      <c r="MH215" s="68">
        <f>IF(MG215&gt;0,((MG215-MG214)/MG214),0)</f>
        <v/>
      </c>
      <c r="MI215" s="68">
        <f>IF(MG215&gt;0,MH215-$V215,0)</f>
        <v/>
      </c>
      <c r="MJ215" s="68">
        <f>IF(MG215&gt;0,(MG215-MJ$10)/MJ$10,0)</f>
        <v/>
      </c>
      <c r="MK215" s="68" t="n"/>
      <c r="ML215" s="15">
        <f>IF(MG215&gt;0,(MG215-MG$10)/MG$10,0)</f>
        <v/>
      </c>
      <c r="MN215" s="13" t="n">
        <v>204.03</v>
      </c>
      <c r="MO215" s="68">
        <f>IF(MN215&gt;0,((MN215-MN214)/MN214),0)</f>
        <v/>
      </c>
      <c r="MP215" s="68">
        <f>IF(MN215&gt;0,MO215-$V215,0)</f>
        <v/>
      </c>
      <c r="MQ215" s="68">
        <f>IF(MN215&gt;0,(MN215-MQ$10)/MQ$10,0)</f>
        <v/>
      </c>
      <c r="MR215" s="68" t="n"/>
      <c r="MS215" s="15">
        <f>IF(MN215&gt;0,(MN215-MN$10)/MN$10,0)</f>
        <v/>
      </c>
      <c r="MU215" s="13" t="n">
        <v>24.84</v>
      </c>
      <c r="MV215" s="68">
        <f>IF(MU215&gt;0,((MU215-MU214)/MU214),0)</f>
        <v/>
      </c>
      <c r="MW215" s="68">
        <f>IF(MU215&gt;0,MV215-$V215,0)</f>
        <v/>
      </c>
      <c r="MX215" s="68">
        <f>IF(MU215&gt;0,(MU215-MX$10)/MX$10,0)</f>
        <v/>
      </c>
      <c r="MY215" s="68" t="n"/>
      <c r="MZ215" s="15">
        <f>IF(MU215&gt;0,(MU215-MU$10)/MU$10,0)</f>
        <v/>
      </c>
      <c r="NB215" s="13" t="n">
        <v>312.84</v>
      </c>
      <c r="NC215" s="68">
        <f>IF(NB215&gt;0,((NB215-NB214)/NB214),0)</f>
        <v/>
      </c>
      <c r="ND215" s="68">
        <f>IF(NB215&gt;0,NC215-$V215,0)</f>
        <v/>
      </c>
      <c r="NE215" s="68">
        <f>IF(NB215&gt;0,(NB215-NE$10)/NE$10,0)</f>
        <v/>
      </c>
      <c r="NF215" s="68" t="n"/>
      <c r="NG215" s="15">
        <f>IF(NB215&gt;0,(NB215-NB$10)/NB$10,0)</f>
        <v/>
      </c>
      <c r="NI215" s="13" t="n">
        <v>12.36</v>
      </c>
      <c r="NJ215" s="68">
        <f>IF(NI215&gt;0,((NI215-NI214)/NI214),0)</f>
        <v/>
      </c>
      <c r="NK215" s="68">
        <f>IF(NI215&gt;0,NJ215-$V215,0)</f>
        <v/>
      </c>
      <c r="NL215" s="68">
        <f>IF(NI215&gt;0,(NI215-NL$10)/NL$10,0)</f>
        <v/>
      </c>
      <c r="NM215" s="68" t="n"/>
      <c r="NN215" s="15">
        <f>IF(NI215&gt;0,(NI215-NI$10)/NI$10,0)</f>
        <v/>
      </c>
      <c r="NP215" s="13" t="n">
        <v>584.39</v>
      </c>
      <c r="NQ215" s="68">
        <f>IF(NP215&gt;0,((NP215-NP214)/NP214),0)</f>
        <v/>
      </c>
      <c r="NR215" s="68">
        <f>IF(NP215&gt;0,NQ215-$V215,0)</f>
        <v/>
      </c>
      <c r="NS215" s="68">
        <f>IF(NP215&gt;0,(NP215-NS$10)/NS$10,0)</f>
        <v/>
      </c>
      <c r="NT215" s="68" t="n"/>
      <c r="NU215" s="15">
        <f>IF(NP215&gt;0,(NP215-NP$10)/NP$10,0)</f>
        <v/>
      </c>
      <c r="NW215" s="13" t="n">
        <v>269.27</v>
      </c>
      <c r="NX215" s="68">
        <f>IF(NW215&gt;0,((NW215-NW214)/NW214),0)</f>
        <v/>
      </c>
      <c r="NY215" s="68">
        <f>IF(NW215&gt;0,NX215-$V215,0)</f>
        <v/>
      </c>
      <c r="NZ215" s="68">
        <f>IF(NW215&gt;0,(NW215-NZ$10)/NZ$10,0)</f>
        <v/>
      </c>
      <c r="OA215" s="68" t="n"/>
      <c r="OB215" s="15">
        <f>IF(NW215&gt;0,(NW215-NW$10)/NW$10,0)</f>
        <v/>
      </c>
      <c r="OD215" s="13" t="n">
        <v>3.92</v>
      </c>
      <c r="OE215" s="68">
        <f>IF(OD215&gt;0,((OD215-OD214)/OD214),0)</f>
        <v/>
      </c>
      <c r="OF215" s="68">
        <f>IF(OD215&gt;0,OE215-$V215,0)</f>
        <v/>
      </c>
      <c r="OG215" s="68">
        <f>IF(OD215&gt;0,(OD215-OG$10)/OG$10,0)</f>
        <v/>
      </c>
      <c r="OH215" s="68" t="n"/>
      <c r="OI215" s="15">
        <f>IF(OD215&gt;0,(OD215-OD$10)/OD$10,0)</f>
        <v/>
      </c>
      <c r="OK215" s="13" t="n">
        <v>359.73</v>
      </c>
      <c r="OL215" s="68">
        <f>IF(OK215&gt;0,((OK215-OK214)/OK214),0)</f>
        <v/>
      </c>
      <c r="OM215" s="68">
        <f>IF(OK215&gt;0,OL215-$V215,0)</f>
        <v/>
      </c>
      <c r="ON215" s="68">
        <f>IF(OK215&gt;0,(OK215-ON$10)/ON$10,0)</f>
        <v/>
      </c>
      <c r="OO215" s="68" t="n"/>
      <c r="OP215" s="15">
        <f>IF(OK215&gt;0,(OK215-OK$10)/OK$10,0)</f>
        <v/>
      </c>
      <c r="OR215" s="13" t="n">
        <v>6.88</v>
      </c>
      <c r="OS215" s="68">
        <f>IF(OR215&gt;0,((OR215-OR214)/OR214),0)</f>
        <v/>
      </c>
      <c r="OT215" s="68">
        <f>IF(OR215&gt;0,OS215-$V215,0)</f>
        <v/>
      </c>
      <c r="OU215" s="68">
        <f>IF(OR215&gt;0,(OR215-OU$10)/OU$10,0)</f>
        <v/>
      </c>
      <c r="OV215" s="68" t="n"/>
      <c r="OW215" s="15">
        <f>IF(OR215&gt;0,(OR215-OR$10)/OR$10,0)</f>
        <v/>
      </c>
      <c r="OY215" s="13" t="n">
        <v>179.24</v>
      </c>
      <c r="OZ215" s="68">
        <f>IF(OY215&gt;0,((OY215-OY214)/OY214),0)</f>
        <v/>
      </c>
      <c r="PA215" s="68">
        <f>IF(OY215&gt;0,OZ215-$V215,0)</f>
        <v/>
      </c>
      <c r="PB215" s="68">
        <f>IF(OY215&gt;0,(OY215-PB$10)/PB$10,0)</f>
        <v/>
      </c>
      <c r="PC215" s="68" t="n"/>
      <c r="PD215" s="15">
        <f>IF(OY215&gt;0,(OY215-OY$10)/OY$10,0)</f>
        <v/>
      </c>
      <c r="PE215" s="18" t="n"/>
      <c r="PF215" s="13" t="n">
        <v>291.14</v>
      </c>
      <c r="PG215" s="68">
        <f>IF(PF215&gt;0,((PF215-PF214)/PF214),0)</f>
        <v/>
      </c>
      <c r="PH215" s="68">
        <f>IF(PF215&gt;0,PG215-$V215,0)</f>
        <v/>
      </c>
      <c r="PI215" s="68">
        <f>IF(PF215&gt;0,(PF215-PI$10)/PI$10,0)</f>
        <v/>
      </c>
      <c r="PJ215" s="68" t="n"/>
      <c r="PK215" s="15">
        <f>IF(PF215&gt;0,(PF215-PF$10)/PF$10,0)</f>
        <v/>
      </c>
      <c r="PM215" s="13" t="n"/>
      <c r="PN215" s="68">
        <f>IF(PM215&gt;0,((PM215-PM214)/PM214),0)</f>
        <v/>
      </c>
      <c r="PO215" s="68">
        <f>PN215-$V215</f>
        <v/>
      </c>
      <c r="PP215" s="68">
        <f>IF(PM215&gt;0,(PM215-PP$10)/PP$10,0)</f>
        <v/>
      </c>
      <c r="PQ215" s="68" t="n"/>
      <c r="PR215" s="15">
        <f>IF(PM215&gt;0,(PM215-PM$10)/PM$10,0)</f>
        <v/>
      </c>
      <c r="PT215" s="13" t="n">
        <v>19.1</v>
      </c>
      <c r="PU215" s="68">
        <f>IF(PT215&gt;0,((PT215-PT214)/PT214),0)</f>
        <v/>
      </c>
      <c r="PV215" s="68">
        <f>IF(PT215&gt;0,PU215-$V215,0)</f>
        <v/>
      </c>
      <c r="PW215" s="68">
        <f>IF(PT215&gt;0,(PT215-PW$10)/PW$10,0)</f>
        <v/>
      </c>
      <c r="PX215" s="68" t="n"/>
      <c r="PY215" s="15">
        <f>IF(PT215&gt;0,(PT215-PT$10)/PT$10,0)</f>
        <v/>
      </c>
      <c r="QA215" s="13" t="n">
        <v>386.83</v>
      </c>
      <c r="QB215" s="68">
        <f>IF(QA215&gt;0,((QA215-QA214)/QA214),0)</f>
        <v/>
      </c>
      <c r="QC215" s="68">
        <f>IF(QA215&gt;0,QB215-$V215,0)</f>
        <v/>
      </c>
      <c r="QD215" s="68">
        <f>IF(QA215&gt;0,(QA215-QD$10)/QD$10,0)</f>
        <v/>
      </c>
      <c r="QE215" s="68" t="n"/>
      <c r="QF215" s="15">
        <f>IF(QA215&gt;0,(QA215-QA$10)/QA$10,0)</f>
        <v/>
      </c>
      <c r="QH215" s="13" t="n">
        <v>2.63</v>
      </c>
      <c r="QI215" s="68">
        <f>IF(QH215&gt;0,((QH215-QH214)/QH214),0)</f>
        <v/>
      </c>
      <c r="QJ215" s="68">
        <f>IF(QH215&gt;0,QI215-$V215,0)</f>
        <v/>
      </c>
      <c r="QK215" s="68">
        <f>IF(QH215&gt;0,(QH215-QK$10)/QK$10,0)</f>
        <v/>
      </c>
      <c r="QL215" s="68" t="n"/>
      <c r="QM215" s="15">
        <f>IF(QH215&gt;0,(QH215-QH$10)/QH$10,0)</f>
        <v/>
      </c>
      <c r="QO215" s="13" t="n">
        <v>21.6</v>
      </c>
      <c r="QP215" s="68">
        <f>IF(QO215&gt;0,((QO215-QO214)/QO214),0)</f>
        <v/>
      </c>
      <c r="QQ215" s="68">
        <f>IF(QO215&gt;0,QP215-$V215,0)</f>
        <v/>
      </c>
      <c r="QR215" s="68">
        <f>IF(QO215&gt;0,(QO215-QR$10)/QR$10,0)</f>
        <v/>
      </c>
      <c r="QS215" s="68" t="n"/>
      <c r="QT215" s="15">
        <f>IF(QO215&gt;0,(QO215-QO$10)/QO$10,0)</f>
        <v/>
      </c>
      <c r="QV215" s="13" t="n">
        <v>2.575</v>
      </c>
      <c r="QW215" s="68">
        <f>IF(QV215&gt;0,((QV215-QV214)/QV214),0)</f>
        <v/>
      </c>
      <c r="QX215" s="68">
        <f>IF(QV215&gt;0,QW215-$V215,0)</f>
        <v/>
      </c>
      <c r="QY215" s="68">
        <f>IF(QV215&gt;0,(QV215-QY$10)/QY$10,0)</f>
        <v/>
      </c>
      <c r="QZ215" s="68" t="n"/>
      <c r="RA215" s="15">
        <f>IF(QV215&gt;0,(QV215-QV$10)/QV$10,0)</f>
        <v/>
      </c>
      <c r="RC215" s="13" t="n">
        <v>58.9</v>
      </c>
      <c r="RD215" s="68">
        <f>IF(RC215&gt;0,((RC215-RC214)/RC214),0)</f>
        <v/>
      </c>
      <c r="RE215" s="68">
        <f>IF(RC215&gt;0,RD215-$V215,0)</f>
        <v/>
      </c>
      <c r="RF215" s="68">
        <f>IF(RC215&gt;0,(RC215-RF$10)/RF$10,0)</f>
        <v/>
      </c>
      <c r="RG215" s="68" t="n"/>
      <c r="RH215" s="15">
        <f>IF(RC215&gt;0,(RC215-RC$10)/RC$10,0)</f>
        <v/>
      </c>
      <c r="RJ215" s="13" t="n">
        <v>298.25</v>
      </c>
      <c r="RK215" s="68">
        <f>IF(RJ215&gt;0,((RJ215-RJ214)/RJ214),0)</f>
        <v/>
      </c>
      <c r="RL215" s="68">
        <f>RK215-$V215</f>
        <v/>
      </c>
      <c r="RM215" s="68">
        <f>IF(RJ215&gt;0,(RJ215-RM$10)/RM$10,0)</f>
        <v/>
      </c>
      <c r="RN215" s="68" t="n"/>
      <c r="RO215" s="15">
        <f>IF(RJ215&gt;0,(RJ215-RJ$10)/RJ$10,0)</f>
        <v/>
      </c>
      <c r="RQ215" s="13" t="n">
        <v>28.35</v>
      </c>
      <c r="RR215" s="68">
        <f>IF(RQ215&gt;0,((RQ215-RQ214)/RQ214),0)</f>
        <v/>
      </c>
      <c r="RS215" s="68">
        <f>RR215-$V215</f>
        <v/>
      </c>
      <c r="RT215" s="68">
        <f>IF(RQ215&gt;0,(RQ215-RT$10)/RT$10,0)</f>
        <v/>
      </c>
      <c r="RU215" s="68" t="n"/>
      <c r="RV215" s="15">
        <f>IF(RQ215&gt;0,(RQ215-RQ$10)/RQ$10,0)</f>
        <v/>
      </c>
      <c r="RX215" s="13" t="n">
        <v>189.18</v>
      </c>
      <c r="RY215" s="68">
        <f>IF(RX215&gt;0,((RX215-RX214)/RX214),0)</f>
        <v/>
      </c>
      <c r="RZ215" s="68">
        <f>RY215-$V215</f>
        <v/>
      </c>
      <c r="SA215" s="68">
        <f>IF(RX215&gt;0,(RX215-SA$10)/SA$10,0)</f>
        <v/>
      </c>
      <c r="SB215" s="68" t="n"/>
      <c r="SC215" s="15">
        <f>IF(RX215&gt;0,(RX215-RX$10)/RX$10,0)</f>
        <v/>
      </c>
      <c r="SE215" s="13" t="n">
        <v>40.24</v>
      </c>
      <c r="SF215" s="68">
        <f>IF(SE215&gt;0,((SE215-SE214)/SE214),0)</f>
        <v/>
      </c>
      <c r="SG215" s="68">
        <f>SF215-$V215</f>
        <v/>
      </c>
      <c r="SH215" s="68">
        <f>IF(SE215&gt;0,(SE215-SH$10)/SH$10,0)</f>
        <v/>
      </c>
      <c r="SI215" s="68" t="n"/>
      <c r="SJ215" s="15">
        <f>IF(SE215&gt;0,(SE215-SE$10)/SE$10,0)</f>
        <v/>
      </c>
      <c r="SL215" s="13" t="n">
        <v>3.44</v>
      </c>
      <c r="SM215" s="68">
        <f>IF(SL215&gt;0,((SL215-SL214)/SL214),0)</f>
        <v/>
      </c>
      <c r="SN215" s="68">
        <f>SM215-$V215</f>
        <v/>
      </c>
      <c r="SO215" s="68">
        <f>IF(SL215&gt;0,(SL215-SO$10)/SO$10,0)</f>
        <v/>
      </c>
      <c r="SP215" s="68" t="n"/>
      <c r="SQ215" s="15">
        <f>IF(SL215&gt;0,(SL215-SL$10)/SL$10,0)</f>
        <v/>
      </c>
      <c r="SS215" s="13" t="n">
        <v>35.04</v>
      </c>
      <c r="ST215" s="68">
        <f>IF(SS215&gt;0,((SS215-SS214)/SS214),0)</f>
        <v/>
      </c>
      <c r="SU215" s="68">
        <f>ST215-$V215</f>
        <v/>
      </c>
      <c r="SV215" s="68">
        <f>IF(SS215&gt;0,(SS215-SV$10)/SV$10,0)</f>
        <v/>
      </c>
      <c r="SW215" s="68" t="n"/>
      <c r="SX215" s="15">
        <f>IF(SS215&gt;0,(SS215-SS$10)/SS$10,0)</f>
        <v/>
      </c>
      <c r="SZ215" s="13" t="n">
        <v>65.56999999999999</v>
      </c>
      <c r="TA215" s="68">
        <f>IF(SZ215&gt;0,((SZ215-SZ214)/SZ214),0)</f>
        <v/>
      </c>
      <c r="TB215" s="68">
        <f>TA215-$V215</f>
        <v/>
      </c>
      <c r="TC215" s="68">
        <f>IF(SZ215&gt;0,(SZ215-TC$10)/TC$10,0)</f>
        <v/>
      </c>
      <c r="TD215" s="68" t="n"/>
      <c r="TE215" s="15">
        <f>IF(SZ215&gt;0,(SZ215-SZ$10)/SZ$10,0)</f>
        <v/>
      </c>
      <c r="TG215" s="587" t="n">
        <v>0.293</v>
      </c>
      <c r="TH215" s="68">
        <f>IF(TG215&gt;0,((TG215-TG214)/TG214),0)</f>
        <v/>
      </c>
      <c r="TI215" s="68">
        <f>TH215-$V215</f>
        <v/>
      </c>
      <c r="TJ215" s="68">
        <f>IF(TG215&gt;0,(TG215-TJ$10)/TJ$10,0)</f>
        <v/>
      </c>
      <c r="TK215" s="68" t="n"/>
      <c r="TL215" s="15">
        <f>IF(TG215&gt;0,(TG215-TG$10)/TG$10,0)</f>
        <v/>
      </c>
      <c r="TN215" s="13" t="n">
        <v>82.06999999999999</v>
      </c>
      <c r="TO215" s="68">
        <f>IF(TN215&gt;0,((TN215-TN214)/TN214),0)</f>
        <v/>
      </c>
      <c r="TP215" s="68">
        <f>TO215-$V215</f>
        <v/>
      </c>
      <c r="TQ215" s="68">
        <f>IF(TN215&gt;0,(TN215-TQ$10)/TQ$10,0)</f>
        <v/>
      </c>
      <c r="TR215" s="68" t="n"/>
      <c r="TS215" s="15">
        <f>IF(TN215&gt;0,(TN215-TN$10)/TN$10,0)</f>
        <v/>
      </c>
      <c r="TU215" s="587" t="n">
        <v>3.97</v>
      </c>
      <c r="TV215" s="68">
        <f>IF(TU215&gt;0,((TU215-TU214)/TU214),0)</f>
        <v/>
      </c>
      <c r="TW215" s="68">
        <f>TV215-$V215</f>
        <v/>
      </c>
      <c r="TX215" s="68">
        <f>IF(TU215&gt;0,(TU215-TX$10)/TX$10,0)</f>
        <v/>
      </c>
      <c r="TY215" s="68" t="n"/>
      <c r="TZ215" s="15">
        <f>IF(TU215&gt;0,(TU215-TU$10)/TU$10,0)</f>
        <v/>
      </c>
      <c r="UB215" s="587" t="n"/>
      <c r="UC215" s="68">
        <f>IF(UB215&gt;0,((UB215-UB214)/UB214),0)</f>
        <v/>
      </c>
      <c r="UD215" s="68">
        <f>UC215-$V215</f>
        <v/>
      </c>
      <c r="UE215" s="68">
        <f>IF(UB215&gt;0,(UB215-UE$10)/UE$10,0)</f>
        <v/>
      </c>
      <c r="UF215" s="68" t="n"/>
      <c r="UG215" s="15">
        <f>IF(UB215&gt;0,(UB215-UB$10)/UB$10,0)</f>
        <v/>
      </c>
      <c r="UI215" s="587" t="n"/>
      <c r="UJ215" s="68">
        <f>IF(UI215&gt;0,((UI215-UI214)/UI214),0)</f>
        <v/>
      </c>
      <c r="UK215" s="68">
        <f>UJ215-$V215</f>
        <v/>
      </c>
      <c r="UL215" s="68">
        <f>IF(UI215&gt;0,(UI215-UL$10)/UL$10,0)</f>
        <v/>
      </c>
      <c r="UM215" s="68" t="n"/>
      <c r="UN215" s="15">
        <f>IF(UI215&gt;0,(UI215-UI$10)/UI$10,0)</f>
        <v/>
      </c>
      <c r="UP215" s="587" t="n"/>
      <c r="UQ215" s="68">
        <f>IF(UP215&gt;0,((UP215-UP214)/UP214),0)</f>
        <v/>
      </c>
      <c r="UR215" s="68">
        <f>UQ215-$V215</f>
        <v/>
      </c>
      <c r="US215" s="68">
        <f>IF(UP215&gt;0,(UP215-US$10)/US$10,0)</f>
        <v/>
      </c>
      <c r="UT215" s="68" t="n"/>
      <c r="UU215" s="15">
        <f>IF(UP215&gt;0,(UP215-UP$10)/UP$10,0)</f>
        <v/>
      </c>
      <c r="UW215" s="587" t="n"/>
      <c r="UX215" s="68">
        <f>IF(UW215&gt;0,((UW215-UW214)/UW214),0)</f>
        <v/>
      </c>
      <c r="UY215" s="68">
        <f>UX215-$V215</f>
        <v/>
      </c>
      <c r="UZ215" s="68">
        <f>IF(UW215&gt;0,(UW215-UZ$10)/UZ$10,0)</f>
        <v/>
      </c>
      <c r="VA215" s="68" t="n"/>
      <c r="VB215" s="15">
        <f>IF(UW215&gt;0,(UW215-UW$10)/UW$10,0)</f>
        <v/>
      </c>
      <c r="VD215" s="587" t="n"/>
      <c r="VE215" s="68">
        <f>IF(VD215&gt;0,((VD215-VD214)/VD214),0)</f>
        <v/>
      </c>
      <c r="VF215" s="68">
        <f>VE215-$V215</f>
        <v/>
      </c>
      <c r="VG215" s="68">
        <f>IF(VD215&gt;0,(VD215-VG$10)/VG$10,0)</f>
        <v/>
      </c>
      <c r="VH215" s="68" t="n"/>
      <c r="VI215" s="15">
        <f>IF(VD215&gt;0,(VD215-VD$10)/VD$10,0)</f>
        <v/>
      </c>
      <c r="VM215" s="21">
        <f>IF($C215&gt;0,(($IK$5*IG215)+($GT$5*GP215)+($JM$5*JI215)+($JF$5*JB215)+($IY$5*IU215)+($IR$5*IN215)+($ID$5*HZ215)+($HW$5*HS215)+($HP$5*HL215)+($HI$5*HE215)+($GF$5*GB215)+($FY$5*FU215)+($FR$5*FN215)+($FK$5*FG215)+($FD$5*EZ215)+($EW$5*ES215)+($EP$5*EL215)+($EI$5*EE215)+($EB$5*DX215)+($DU$5*DQ215)+($DN$5*DJ215)+($DG$5*DC215)+($CZ$5*CV215)+($CS$5*CO215)+($CL$5*CH215)+($CE$5*CA215)+($BX$5*BT215)+($BQ$5*BM215)+($BJ$5*BF215)+($BC$5*AY215)+($AV$5*AR215)+($AO$5*AK215)+($AH$5*AD215)+($JT$5*JP215)+($KA$5*JW215)+($KO$5*KK215)+($PR$5*PN215)+($GM$5*GI215)+($HA$5*GW215)+($KV$5*KR215)+($KH$5*KD215)+($LC$5*KY215)+($MS$5*MO215)+($ML$5*MH215)+($ME$5*MA215)+($LX$5*LT215)+($LQ$5*LM215)+($LJ$5*LF215)+(MV215*$MZ$5)+(NC215*$NG$5)+(NJ215*$NN$5)+($OI$5*OE215)+($NU$5*NQ215)+($OB$5*NX215)+($PK$5*PG215)+($OP$5*OL215)+($OW$5*OS215)+($PD$5*OZ215)+(PU215*$PY$5)+(QB215*$QF$5)+(QI215*$QM$5)+(QP215*$QT$5)+(QW215*$RA$5)+(RD215*$RH$5)+(RK215*$RO$5)+(RR215*$RV$5)+(RY215*$SC$5)+(SF215*$SJ$5)+(SM215*$SQ$5)+(ST215*$SX$5)+(TA215*$TE$5))+(TH215*$TL$5)+(TO215*$TS$5))/$VM$5</f>
        <v/>
      </c>
      <c r="VN215" s="40" t="n"/>
      <c r="VO215" s="21">
        <f>IF($C215&gt;0,(($IK$5*II215)+($GT$5*GR215)+($JM$5*JK215)+($JF$5*JD215)+($IY$5*IW215)+($IR$5*IP215)+($ID$5*IB215)+($HW$5*HU215)+($HP$5*HN215)+($HI$5*HG215)+($GF$5*GD215)+($FY$5*FW215)+($FR$5*FP215)+($FK$5*FI215)+($FD$5*FB215)+($EW$5*EU215)+($EP$5*EN215)+($EI$5*EG215)+($EB$5*DZ215)+($DU$5*DS215)+($DN$5*DL215)+($DG$5*DE215)+($CZ$5*CX215)+($CS$5*CQ215)+($CL$5*CJ215)+($CE$5*CC215)+($BX$5*BV215)+($BQ$5*BO215)+($BJ$5*BH215)+($BC$5*BA215)+($AV$5*AT215)+($AO$5*AM215)+($AH$5*AF215)+($KO$5*KM215)+($KH$5*KF215)+($KA$5*JY215)+($JT$5*JR215)+($PR$5*PP215)+($GM$5*GK215)+($HA$5*GY215)+($KV$5*KT215)+($LC$5*LA215)+($MS$5*MQ215)+($ML$5*MJ215)+($ME$5*MC215)+($LX$5*LV215)+($LQ$5*LO215)+($LJ$5*LH215)+(MX215*$MZ$5)+(NE215*$NG$5)+(NL215*$NN$5)+($OI$5*OG215)+($NU$5*NS215)+($OB$5*NZ215)+($PD$5*PB215)+($OW$5*OU215)+($OP$5*ON215)+($PK$5*PI215)+($PY$5*PW215)+($QF$5*QD215)+($QM$5*QK215)+($QT$5*QR215)+($RA$5*QY215)+($RH$5*RF215)+($RO$5*RM215)+(RT215*$RV$5)+(SA215*$SC$5)+(SH215*$SJ$5)+(SO215*$SQ$5)+(SV215*$SX$5)+(TC215*$TE$5)+(TJ215*$TL$5)+(TQ215*$TS$5))/$VM$5,0)</f>
        <v/>
      </c>
      <c r="VP215" s="14" t="n"/>
      <c r="VQ215" s="21">
        <f>IF($C215&gt;0,(($IK$5*IK215)+($GT$5*GT215)+($JM$5*JM215)+($JF$5*JF215)+($IY$5*IY215)+($IR$5*IR215)+($ID$5*ID215)+($HW$5*HW215)+($HP$5*HP215)+($HI$5*HI215)+($GF$5*GF215)+($FY$5*FY215)+($FR$5*FR215)+($FK$5*FK215)+($FD$5*FD215)+($EW$5*EW215)+($EP$5*EP215)+($EI$5*EI215)+($EB$5*EB215)+($DU$5*DU215)+($DN$5*DN215)+($DG$5*DG215)+($CZ$5*CZ215)+($CS$5*CS215)+($CL$5*CL215)+($CE$5*CE215)+($BX$5*BX215)+($BQ$5*BQ215)+($BJ$5*BJ215)+($BC$5*BC215)+($AV$5*AV215)+($AO$5*AO215)+($AH$5*AH215)+($KO$5*KO215)+($PR$5*PR215)+($GM$5*GM215)+($HA$5*HA215)+($KH$5*KH215)+($KA$5*KA215)+($JT$5*JT215)+($KV$5*KV215)+($LC$5*LC215)+($MS$5*MS215)+($ML$5*ML215)+($ME$5*ME215)+($LX$5*LX215)+($LQ$5*LQ215)+($LJ$5*LJ215)+($OI$5*OI215)+($NU$5*NU215)+($NN$5*NN215)+($NG$5*NG215)+($MZ$5*MZ215)+(OB215*$OB$5)+($PD$5*PD215)+($OW$5*OW215)+($OP$5*OP215)+($PK$5*PK215)+(PY215*$PY$5)+(QF215*$QF$5)+(QM215*$QM$5)+(QT215*$QT$5)+(RA215*$RA$5)+(RH215*$RH$5)+(RO215*$RO$5)+(RV215*$RV$5)+(SC215*$SC$5)+(SJ215*$SJ$5)+(SQ215*$SQ$5)+(SX215*$SX$5)+(TE215*$TE$5)+(TL215*$TL$5)+(TS215*$TS$5))/$VM$5,0)</f>
        <v/>
      </c>
    </row>
    <row r="216" ht="16" customHeight="1" s="545">
      <c r="A216" s="127" t="n">
        <v>45958</v>
      </c>
      <c r="B216" s="4">
        <f>A216</f>
        <v/>
      </c>
      <c r="C216" s="13" t="n">
        <v>47706.65</v>
      </c>
      <c r="D216" s="138">
        <f>IF(C216&gt;0,C216-C215,0)</f>
        <v/>
      </c>
      <c r="E216" s="68">
        <f>IF(C216&gt;0,D216/C215,0)</f>
        <v/>
      </c>
      <c r="F216" s="15">
        <f>IF(C216&gt;0,(C216-C$10)/C$10,0)</f>
        <v/>
      </c>
      <c r="G216" s="13" t="n">
        <v>6890.91</v>
      </c>
      <c r="H216" s="138">
        <f>IF(G216&gt;0,G216-G215,0)</f>
        <v/>
      </c>
      <c r="I216" s="68">
        <f>IF(G216&gt;0,H216/G215,0)</f>
        <v/>
      </c>
      <c r="J216" s="15">
        <f>IF(G216&gt;0,(G216-G$10)/G$10,0)</f>
        <v/>
      </c>
      <c r="K216" s="13" t="n">
        <v>23827.49</v>
      </c>
      <c r="L216" s="138">
        <f>IF(K216&gt;0,K216-K215,0)</f>
        <v/>
      </c>
      <c r="M216" s="68">
        <f>IF(K216&gt;0,L216/K215,0)</f>
        <v/>
      </c>
      <c r="N216" s="15">
        <f>IF(K216&gt;0,(K216-K$10)/K$10,0)</f>
        <v/>
      </c>
      <c r="O216" s="13" t="n">
        <v>2506.65</v>
      </c>
      <c r="P216" s="138">
        <f>IF(O216&gt;0,O216-O215,0)</f>
        <v/>
      </c>
      <c r="Q216" s="68">
        <f>IF(O216&gt;0,P216/O215,0)</f>
        <v/>
      </c>
      <c r="R216" s="15">
        <f>IF(O216&gt;0,(O216-O$10)/O$10,0)</f>
        <v/>
      </c>
      <c r="S216" s="18">
        <f>IF(O216&gt;0,(((O216*0.7)*Q216)+((K216*0.9)*M216)+((G216*0.65)*I216)+((C216*0.6)*E216))/(O216+K216+G216+C216),0)</f>
        <v/>
      </c>
      <c r="T216" s="121">
        <f>IF(O216&gt;0,(S216*200)+T215,0)</f>
        <v/>
      </c>
      <c r="U216" s="121">
        <f>T216</f>
        <v/>
      </c>
      <c r="V216" s="134">
        <f>IF(T216&gt;0,(T216-T215)/T215,0)</f>
        <v/>
      </c>
      <c r="W216" s="21">
        <f>IF(T216&gt;0,(T216-T$11)/T$11,0)</f>
        <v/>
      </c>
      <c r="X216" s="18">
        <f>IF(T216&gt;0,((Q216+M216+I216+E216)/4),0)</f>
        <v/>
      </c>
      <c r="Y216" s="353">
        <f>30753.31-21075</f>
        <v/>
      </c>
      <c r="Z216" s="15" t="n">
        <v>2e-06</v>
      </c>
      <c r="AA216" s="21">
        <f>Z216-$V216</f>
        <v/>
      </c>
      <c r="AC216" s="13" t="n">
        <v>268.7</v>
      </c>
      <c r="AD216" s="68">
        <f>IF(AC216&gt;0,((AC216-AC215)/AC215),0)</f>
        <v/>
      </c>
      <c r="AE216" s="68">
        <f>IF(AC216&gt;0,AD216-$V216,0)</f>
        <v/>
      </c>
      <c r="AF216" s="68">
        <f>IF(AC216&gt;0,(AC216-AF$10)/AF$10,0)</f>
        <v/>
      </c>
      <c r="AG216" s="68" t="n"/>
      <c r="AH216" s="15">
        <f>IF(AC216&gt;0,(AC216-AC$10)/AC$10,0)</f>
        <v/>
      </c>
      <c r="AJ216" s="13" t="n">
        <v>25.46</v>
      </c>
      <c r="AK216" s="68">
        <f>IF(AJ216&gt;0,((AJ216-AJ215)/AJ215),0)</f>
        <v/>
      </c>
      <c r="AL216" s="68">
        <f>IF(AJ216&gt;0,AK216-$V216,0)</f>
        <v/>
      </c>
      <c r="AM216" s="68">
        <f>IF(AJ216&gt;0,(AJ216-AM$10)/AM$10,0)</f>
        <v/>
      </c>
      <c r="AN216" s="68" t="n"/>
      <c r="AO216" s="15">
        <f>IF(AJ216&gt;0,(AJ216-AJ$10)/AJ$10,0)</f>
        <v/>
      </c>
      <c r="AQ216" s="13" t="n">
        <v>25.15</v>
      </c>
      <c r="AR216" s="68">
        <f>IF(AQ216&gt;0,((AQ216-AQ215)/AQ215),0)</f>
        <v/>
      </c>
      <c r="AS216" s="68">
        <f>IF(AQ216&gt;0,AR216-$V216,0)</f>
        <v/>
      </c>
      <c r="AT216" s="68">
        <f>IF(AQ216&gt;0,(AQ216-AT$10)/AT$10,0)</f>
        <v/>
      </c>
      <c r="AU216" s="68" t="n"/>
      <c r="AV216" s="15">
        <f>IF(AQ216&gt;0,(AQ216-AQ$10)/AQ$10,0)</f>
        <v/>
      </c>
      <c r="AX216" s="13" t="n">
        <v>239.47</v>
      </c>
      <c r="AY216" s="68">
        <f>IF(AX216&gt;0,((AX216-AX215)/AX215),0)</f>
        <v/>
      </c>
      <c r="AZ216" s="68">
        <f>IF(AX216&gt;0,AY216-$V216,0)</f>
        <v/>
      </c>
      <c r="BA216" s="68">
        <f>IF(AX216&gt;0,(AX216-BA$10)/BA$10,0)</f>
        <v/>
      </c>
      <c r="BB216" s="68" t="n"/>
      <c r="BC216" s="15">
        <f>IF(AX216&gt;0,(AX216-AX$10)/AX$10,0)</f>
        <v/>
      </c>
      <c r="BE216" s="13" t="n">
        <v>83.86</v>
      </c>
      <c r="BF216" s="68">
        <f>IF(BE216&gt;0,((BE216-BE215)/BE215),0)</f>
        <v/>
      </c>
      <c r="BG216" s="68">
        <f>IF(BE216&gt;0,BF216-$V216,0)</f>
        <v/>
      </c>
      <c r="BH216" s="68" t="n"/>
      <c r="BI216" s="68" t="n"/>
      <c r="BJ216" s="15">
        <f>IF(BE216&gt;0,(BE216-BE$10)/BE$10,0)</f>
        <v/>
      </c>
      <c r="BL216" s="13" t="n">
        <v>79</v>
      </c>
      <c r="BM216" s="68">
        <f>IF(BL216&gt;0,((BL216-BL215)/BL215),0)</f>
        <v/>
      </c>
      <c r="BN216" s="68">
        <f>IF(BL216&gt;0,BM216-$V216,0)</f>
        <v/>
      </c>
      <c r="BO216" s="68">
        <f>IF(BL216&gt;0,(BL216-BO$10)/BO$10,0)</f>
        <v/>
      </c>
      <c r="BP216" s="68" t="n"/>
      <c r="BQ216" s="15">
        <f>IF(BL216&gt;0,(BL216-BL$10)/BL$10,0)</f>
        <v/>
      </c>
      <c r="BS216" s="13" t="n">
        <v>47.2</v>
      </c>
      <c r="BT216" s="68">
        <f>IF(BS216&gt;0,((BS216-BS215)/BS215),0)</f>
        <v/>
      </c>
      <c r="BU216" s="68">
        <f>IF(BS216&gt;0,BT216-$V216,0)</f>
        <v/>
      </c>
      <c r="BV216" s="68">
        <f>IF(BS216&gt;0,(BS216-BV$10)/BV$10,0)</f>
        <v/>
      </c>
      <c r="BW216" s="68" t="n"/>
      <c r="BX216" s="15">
        <f>IF(BS216&gt;0,(BS216-BS$10)/BS$10,0)</f>
        <v/>
      </c>
      <c r="BZ216" s="13" t="n"/>
      <c r="CA216" s="68">
        <f>IF(BZ216&gt;0,((BZ216-BZ215)/BZ215),0)</f>
        <v/>
      </c>
      <c r="CB216" s="68">
        <f>IF(BZ216&gt;0,CA216-$V216,0)</f>
        <v/>
      </c>
      <c r="CC216" s="68">
        <f>IF(BZ216&gt;0,(BZ216-CC$10)/CC$10,0)</f>
        <v/>
      </c>
      <c r="CD216" s="68" t="n"/>
      <c r="CE216" s="15">
        <f>IF(BZ216&gt;0,(BZ216-BZ$10)/BZ$10,0)</f>
        <v/>
      </c>
      <c r="CG216" s="13" t="n">
        <v>31.9</v>
      </c>
      <c r="CH216" s="68">
        <f>IF(CG216&gt;0,((CG216-CG215)/CG215),0)</f>
        <v/>
      </c>
      <c r="CI216" s="68">
        <f>IF(CG216&gt;0,CH216-$V216,0)</f>
        <v/>
      </c>
      <c r="CJ216" s="68">
        <f>IF(CG216&gt;0,(CG216-CJ$10)/CJ$10,0)</f>
        <v/>
      </c>
      <c r="CK216" s="68" t="n"/>
      <c r="CL216" s="15">
        <f>IF(CG216&gt;0,(CG216-CG$10)/CG$10,0)</f>
        <v/>
      </c>
      <c r="CN216" s="13" t="n">
        <v>36.16</v>
      </c>
      <c r="CO216" s="68">
        <f>IF(CN216&gt;0,((CN216-CN215)/CN215),0)</f>
        <v/>
      </c>
      <c r="CP216" s="68">
        <f>IF(CN216&gt;0,CO216-$V216,0)</f>
        <v/>
      </c>
      <c r="CQ216" s="68">
        <f>IF(CN216&gt;0,(CN216-CQ$10)/CQ$10,0)</f>
        <v/>
      </c>
      <c r="CR216" s="68" t="n"/>
      <c r="CS216" s="15">
        <f>IF(CN216&gt;0,(CN216-CN$10)/CN$10,0)</f>
        <v/>
      </c>
      <c r="CU216" s="13" t="n">
        <v>41.53</v>
      </c>
      <c r="CV216" s="68">
        <f>IF(CU216&gt;0,((CU216-CU215)/CU215),0)</f>
        <v/>
      </c>
      <c r="CW216" s="68">
        <f>IF(CU216&gt;0,CV216-$V216,0)</f>
        <v/>
      </c>
      <c r="CX216" s="68">
        <f>IF(CU216&gt;0,(CU216-CX$10)/CX$10,0)</f>
        <v/>
      </c>
      <c r="CY216" s="68" t="n"/>
      <c r="CZ216" s="15">
        <f>IF(CU216&gt;0,(CU216-CU$10)/CU$10,0)</f>
        <v/>
      </c>
      <c r="DB216" s="13" t="n">
        <v>20.18</v>
      </c>
      <c r="DC216" s="68">
        <f>IF(DB216&gt;0,((DB216-DB215)/DB215),0)</f>
        <v/>
      </c>
      <c r="DD216" s="68">
        <f>IF(DB216&gt;0,DC216-$V216,0)</f>
        <v/>
      </c>
      <c r="DE216" s="68">
        <f>IF(DB216&gt;0,(DB216-DE$10)/DE$10,0)</f>
        <v/>
      </c>
      <c r="DF216" s="68" t="n"/>
      <c r="DG216" s="15">
        <f>IF(DB216&gt;0,(DB216-DB$10)/DB$10,0)</f>
        <v/>
      </c>
      <c r="DI216" s="13" t="n">
        <v>52.93</v>
      </c>
      <c r="DJ216" s="68">
        <f>IF(DI216&gt;0,((DI216-DI215)/DI215),0)</f>
        <v/>
      </c>
      <c r="DK216" s="68">
        <f>IF(DI216&gt;0,DJ216-$V216,0)</f>
        <v/>
      </c>
      <c r="DL216" s="68">
        <f>IF(DI216&gt;0,(DI216-DL$10)/DL$10,0)</f>
        <v/>
      </c>
      <c r="DM216" s="68" t="n"/>
      <c r="DN216" s="15">
        <f>IF(DI216&gt;0,(DI216-DI$10)/DI$10,0)</f>
        <v/>
      </c>
      <c r="DP216" s="13" t="n">
        <v>50.93</v>
      </c>
      <c r="DQ216" s="68">
        <f>IF(DP216&gt;0,((DP216-DP215)/DP215),0)</f>
        <v/>
      </c>
      <c r="DR216" s="68">
        <f>IF(DP216&gt;0,DQ216-$V216,0)</f>
        <v/>
      </c>
      <c r="DS216" s="68" t="n"/>
      <c r="DT216" s="68" t="n"/>
      <c r="DU216" s="15">
        <f>IF(DP216&gt;0,(DP216-DP$10)/DP$10,0)</f>
        <v/>
      </c>
      <c r="DV216" s="18" t="n"/>
      <c r="DW216" s="13" t="n">
        <v>46.08</v>
      </c>
      <c r="DX216" s="68">
        <f>IF(DW216&gt;0,((DW216-DW215)/DW215),0)</f>
        <v/>
      </c>
      <c r="DY216" s="68">
        <f>IF(DW216&gt;0,DX216-$V216,0)</f>
        <v/>
      </c>
      <c r="DZ216" s="68">
        <f>IF(DW216&gt;0,(DW216-DZ$10)/DZ$10,0)</f>
        <v/>
      </c>
      <c r="EA216" s="68" t="n"/>
      <c r="EB216" s="15">
        <f>IF(DW216&gt;0,(DW216-DW$10)/DW$10,0)</f>
        <v/>
      </c>
      <c r="ED216" s="13" t="n">
        <v>46.19</v>
      </c>
      <c r="EE216" s="68">
        <f>IF(ED216&gt;0,((ED216-ED215)/ED215),0)</f>
        <v/>
      </c>
      <c r="EF216" s="68">
        <f>IF(ED216&gt;0,EE216-$V216,0)</f>
        <v/>
      </c>
      <c r="EG216" s="68">
        <f>IF(ED216&gt;0,(ED216-EG$10)/EG$10,0)</f>
        <v/>
      </c>
      <c r="EH216" s="68" t="n"/>
      <c r="EI216" s="15">
        <f>IF(ED216&gt;0,(ED216-ED$10)/ED$10,0)</f>
        <v/>
      </c>
      <c r="EK216" s="13" t="n">
        <v>147.24</v>
      </c>
      <c r="EL216" s="68">
        <f>IF(EK216&gt;0,((EK216-EK215)/EK215),0)</f>
        <v/>
      </c>
      <c r="EM216" s="68">
        <f>IF(EK216&gt;0,EL216-$V216,0)</f>
        <v/>
      </c>
      <c r="EN216" s="68">
        <f>IF(EK216&gt;0,(EK216-EN$10)/EN$10,0)</f>
        <v/>
      </c>
      <c r="EO216" s="68" t="n"/>
      <c r="EP216" s="15">
        <f>IF(EK216&gt;0,(EK216-EK$10)/EK$10,0)</f>
        <v/>
      </c>
      <c r="ER216" s="13" t="n">
        <v>40.74</v>
      </c>
      <c r="ES216" s="68">
        <f>IF(ER216&gt;0,((ER216-ER215)/ER215),0)</f>
        <v/>
      </c>
      <c r="ET216" s="68">
        <f>IF(ER216&gt;0,ES216-$V216,0)</f>
        <v/>
      </c>
      <c r="EU216" s="68">
        <f>IF(ER216&gt;0,(ER216-EU$10)/EU$10,0)</f>
        <v/>
      </c>
      <c r="EV216" s="68" t="n"/>
      <c r="EW216" s="15">
        <f>IF(ER216&gt;0,(ER216-ER$10)/ER$10,0)</f>
        <v/>
      </c>
      <c r="EY216" s="13" t="n">
        <v>48.87</v>
      </c>
      <c r="EZ216" s="68">
        <f>IF(EY216&gt;0,((EY216-EY215)/EY215),0)</f>
        <v/>
      </c>
      <c r="FA216" s="68">
        <f>IF(EY216&gt;0,EZ216-$V216,0)</f>
        <v/>
      </c>
      <c r="FB216" s="68" t="n"/>
      <c r="FC216" s="68" t="n"/>
      <c r="FD216" s="15">
        <f>IF(EY216&gt;0,(EY216-EY$10)/EY$10,0)</f>
        <v/>
      </c>
      <c r="FF216" s="13" t="n">
        <v>61.16</v>
      </c>
      <c r="FG216" s="68">
        <f>IF(FF216&gt;0,((FF216-FF215)/FF215),0)</f>
        <v/>
      </c>
      <c r="FH216" s="68">
        <f>IF(FF216&gt;0,FG216-$V216,0)</f>
        <v/>
      </c>
      <c r="FI216" s="68">
        <f>IF(FF216&gt;0,(FF216-FI$10)/FI$10,0)</f>
        <v/>
      </c>
      <c r="FJ216" s="68" t="n"/>
      <c r="FK216" s="15">
        <f>IF(FF216&gt;0,(FF216-FF$10)/FF$10,0)</f>
        <v/>
      </c>
      <c r="FM216" s="13" t="n">
        <v>191.76</v>
      </c>
      <c r="FN216" s="68">
        <f>IF(FM216&gt;0,((FM216-FM215)/FM215),0)</f>
        <v/>
      </c>
      <c r="FO216" s="68">
        <f>IF(FM216&gt;0,FN216-$V216,0)</f>
        <v/>
      </c>
      <c r="FP216" s="68">
        <f>IF(FM216&gt;0,(FM216-FP$10)/FP$10,0)</f>
        <v/>
      </c>
      <c r="FQ216" s="68" t="n"/>
      <c r="FR216" s="15">
        <f>IF(FM216&gt;0,(FM216-FM$10)/FM$10,0)</f>
        <v/>
      </c>
      <c r="FT216" s="13" t="n">
        <v>87.20999999999999</v>
      </c>
      <c r="FU216" s="68">
        <f>IF(FT216&gt;0,((FT216-FT215)/FT215),0)</f>
        <v/>
      </c>
      <c r="FV216" s="68">
        <f>IF(FT216&gt;0,FU216-$V216,0)</f>
        <v/>
      </c>
      <c r="FW216" s="68">
        <f>IF(FT216&gt;0,(FT216-FW$10)/FW$10,0)</f>
        <v/>
      </c>
      <c r="FX216" s="68" t="n"/>
      <c r="FY216" s="15">
        <f>IF(FT216&gt;0,(FT216-FT$10)/FT$10,0)</f>
        <v/>
      </c>
      <c r="GA216" s="13" t="n">
        <v>18.71</v>
      </c>
      <c r="GB216" s="68">
        <f>IF(GA216&gt;0,((GA216-GA215)/GA215),0)</f>
        <v/>
      </c>
      <c r="GC216" s="68">
        <f>IF(GA216&gt;0,GB216-$V216,0)</f>
        <v/>
      </c>
      <c r="GD216" s="68" t="n"/>
      <c r="GE216" s="68" t="n"/>
      <c r="GF216" s="15">
        <f>IF(GA216&gt;0,(GA216-GA$10)/GA$10,0)</f>
        <v/>
      </c>
      <c r="GG216" s="18" t="n"/>
      <c r="GH216" s="13" t="n">
        <v>23.86</v>
      </c>
      <c r="GI216" s="68">
        <f>IF(GH216&gt;0,((GH216-GH215)/GH215),0)</f>
        <v/>
      </c>
      <c r="GJ216" s="68">
        <f>IF(GH216&gt;0,GI216-$V216,0)</f>
        <v/>
      </c>
      <c r="GK216" s="68">
        <f>IF(GH216&gt;0,(GH216-GK$10)/GK$10,0)</f>
        <v/>
      </c>
      <c r="GL216" s="68" t="n"/>
      <c r="GM216" s="15">
        <f>IF(GH216&gt;0,(GH216-GH$10)/GH$10,0)</f>
        <v/>
      </c>
      <c r="GO216" s="13" t="n">
        <v>29.33</v>
      </c>
      <c r="GP216" s="68">
        <f>IF(GO216&gt;0,((GO216-GO215)/GO215),0)</f>
        <v/>
      </c>
      <c r="GQ216" s="68">
        <f>IF(GO216&gt;0,GP216-$V216,0)</f>
        <v/>
      </c>
      <c r="GR216" s="68" t="n"/>
      <c r="GS216" s="68" t="n"/>
      <c r="GT216" s="15">
        <f>IF(GO216&gt;0,(GO216-GO$10)/GO$10,0)</f>
        <v/>
      </c>
      <c r="GV216" s="13" t="n">
        <v>17.8</v>
      </c>
      <c r="GW216" s="68">
        <f>IF(GV216&gt;0,((GV216-GV215)/GV215),0)</f>
        <v/>
      </c>
      <c r="GX216" s="68">
        <f>IF(GV216&gt;0,GW216-$V216,0)</f>
        <v/>
      </c>
      <c r="GY216" s="68">
        <f>IF(GV216&gt;0,(GV216-GY$10)/GY$10,0)</f>
        <v/>
      </c>
      <c r="GZ216" s="68" t="n"/>
      <c r="HA216" s="15">
        <f>IF(GV216&gt;0,(GV216-GV$10)/GV$10,0)</f>
        <v/>
      </c>
      <c r="HD216" s="13" t="n">
        <v>460.55</v>
      </c>
      <c r="HE216" s="68">
        <f>IF(HD216&gt;0,((HD216-HD215)/HD215),0)</f>
        <v/>
      </c>
      <c r="HF216" s="68">
        <f>IF(HD216&gt;0,HE216-$V216,0)</f>
        <v/>
      </c>
      <c r="HG216" s="68">
        <f>IF(HD216&gt;0,(HD216-HG$10)/HG$10,0)</f>
        <v/>
      </c>
      <c r="HH216" s="68" t="n"/>
      <c r="HI216" s="15">
        <f>IF(HD216&gt;0,(HD216-HD$10)/HD$10,0)</f>
        <v/>
      </c>
      <c r="HK216" s="13" t="n">
        <v>89.78</v>
      </c>
      <c r="HL216" s="68">
        <f>IF(HK216&gt;0,((HK216-HK215)/HK215),0)</f>
        <v/>
      </c>
      <c r="HM216" s="68">
        <f>IF(HK216&gt;0,HL216-$V216,0)</f>
        <v/>
      </c>
      <c r="HN216" s="68">
        <f>IF(HK216&gt;0,(HK216-HN$10)/HN$10,0)</f>
        <v/>
      </c>
      <c r="HO216" s="68" t="n"/>
      <c r="HP216" s="15">
        <f>IF(HK216&gt;0,(HK216-HK$10)/HK$10,0)</f>
        <v/>
      </c>
      <c r="HR216" s="13" t="n">
        <v>115.05</v>
      </c>
      <c r="HS216" s="68">
        <f>IF(HR216&gt;0,((HR216-HR215)/HR215),0)</f>
        <v/>
      </c>
      <c r="HT216" s="68">
        <f>IF(HR216&gt;0,HS216-$V216,0)</f>
        <v/>
      </c>
      <c r="HU216" s="68">
        <f>IF(HR216&gt;0,(HR216-HU$10)/HU$10,0)</f>
        <v/>
      </c>
      <c r="HV216" s="68" t="n"/>
      <c r="HW216" s="15">
        <f>IF(HR216&gt;0,(HR216-HR$10)/HR$10,0)</f>
        <v/>
      </c>
      <c r="HY216" s="13" t="n">
        <v>201.03</v>
      </c>
      <c r="HZ216" s="68">
        <f>IF(HY216&gt;0,((HY216-HY215)/HY215),0)</f>
        <v/>
      </c>
      <c r="IA216" s="68">
        <f>IF(HY216&gt;0,HZ216-$V216,0)</f>
        <v/>
      </c>
      <c r="IB216" s="68">
        <f>IF(HY216&gt;0,(HY216-IB$10)/IB$10,0)</f>
        <v/>
      </c>
      <c r="IC216" s="68" t="n"/>
      <c r="ID216" s="15">
        <f>IF(HY216&gt;0,(HY216-HY$10)/HY$10,0)</f>
        <v/>
      </c>
      <c r="IF216" s="13" t="n">
        <v>372.97</v>
      </c>
      <c r="IG216" s="68">
        <f>IF(IF216&gt;0,((IF216-IF215)/IF215),0)</f>
        <v/>
      </c>
      <c r="IH216" s="68">
        <f>IF(IF216&gt;0,IG216-$V216,0)</f>
        <v/>
      </c>
      <c r="II216" s="68">
        <f>IF(IF216&gt;0,(IF216-II$10)/II$10,0)</f>
        <v/>
      </c>
      <c r="IJ216" s="68" t="n"/>
      <c r="IK216" s="15">
        <f>IF(IF216&gt;0,(IF216-IF$10)/IF$10,0)</f>
        <v/>
      </c>
      <c r="IM216" s="13" t="n">
        <v>299.25</v>
      </c>
      <c r="IN216" s="68">
        <f>IF(IM216&gt;0,((IM216-IM215)/IM215),0)</f>
        <v/>
      </c>
      <c r="IO216" s="68">
        <f>IF(IM216&gt;0,IN216-$V216,0)</f>
        <v/>
      </c>
      <c r="IP216" s="68">
        <f>IF(IM216&gt;0,(IM216-IP$10)/IP$10,0)</f>
        <v/>
      </c>
      <c r="IQ216" s="68" t="n"/>
      <c r="IR216" s="15">
        <f>IF(IM216&gt;0,(IM216-IM$10)/IM$10,0)</f>
        <v/>
      </c>
      <c r="IT216" s="13" t="n">
        <v>106.89</v>
      </c>
      <c r="IU216" s="68">
        <f>IF(IT216&gt;0,((IT216-IT215)/IT215),0)</f>
        <v/>
      </c>
      <c r="IV216" s="68">
        <f>IF(IT216&gt;0,IU216-$V216,0)</f>
        <v/>
      </c>
      <c r="IW216" s="68">
        <f>IF(IT216&gt;0,(IT216-IW$10)/IW$10,0)</f>
        <v/>
      </c>
      <c r="IX216" s="68" t="n"/>
      <c r="IY216" s="15">
        <f>IF(IT216&gt;0,(IT216-IT$10)/IT$10,0)</f>
        <v/>
      </c>
      <c r="JA216" s="13" t="n">
        <v>751.4400000000001</v>
      </c>
      <c r="JB216" s="68">
        <f>IF(JA216&gt;0,((JA216-JA215)/JA215),0)</f>
        <v/>
      </c>
      <c r="JC216" s="68">
        <f>IF(JA216&gt;0,JB216-$V216,0)</f>
        <v/>
      </c>
      <c r="JD216" s="68">
        <f>IF(JA216&gt;0,(JA216-JD$10)/JD$10,0)</f>
        <v/>
      </c>
      <c r="JE216" s="68" t="n"/>
      <c r="JF216" s="15">
        <f>IF(JA216&gt;0,(JA216-JA$10)/JA$10,0)</f>
        <v/>
      </c>
      <c r="JH216" s="13" t="n">
        <v>542.0700000000001</v>
      </c>
      <c r="JI216" s="68">
        <f>IF(JH216&gt;0,((JH216-JH215)/JH215),0)</f>
        <v/>
      </c>
      <c r="JJ216" s="68">
        <f>IF(JH216&gt;0,JI216-$V216,0)</f>
        <v/>
      </c>
      <c r="JK216" s="68">
        <f>IF(JH216&gt;0,(JH216-JK$10)/JK$10,0)</f>
        <v/>
      </c>
      <c r="JL216" s="68" t="n"/>
      <c r="JM216" s="15">
        <f>IF(JH216&gt;0,(JH216-JH$10)/JH$10,0)</f>
        <v/>
      </c>
      <c r="JO216" s="13" t="n">
        <v>30.35</v>
      </c>
      <c r="JP216" s="68">
        <f>IF(JO216&gt;0,((JO216-JO215)/JO215),0)</f>
        <v/>
      </c>
      <c r="JQ216" s="68">
        <f>IF(JO216&gt;0,JP216-$V216,0)</f>
        <v/>
      </c>
      <c r="JR216" s="68">
        <f>IF(JO216&gt;0,(JO216-JR$10)/JR$10,0)</f>
        <v/>
      </c>
      <c r="JS216" s="68" t="n"/>
      <c r="JT216" s="15">
        <f>IF(JO216&gt;0,(JO216-JO$10)/JO$10,0)</f>
        <v/>
      </c>
      <c r="JV216" s="13" t="n">
        <v>3.07</v>
      </c>
      <c r="JW216" s="68">
        <f>IF(JV216&gt;0,((JV216-JV215)/JV215),0)</f>
        <v/>
      </c>
      <c r="JX216" s="68">
        <f>IF(JV216&gt;0,JW216-$V216,0)</f>
        <v/>
      </c>
      <c r="JY216" s="68">
        <f>IF(JV216&gt;0,(JV216-JY$10)/JY$10,0)</f>
        <v/>
      </c>
      <c r="JZ216" s="68" t="n"/>
      <c r="KA216" s="15">
        <f>IF(JV216&gt;0,(JV216-JV$10)/JV$10,0)</f>
        <v/>
      </c>
      <c r="KC216" s="13" t="n">
        <v>22.73</v>
      </c>
      <c r="KD216" s="68">
        <f>IF(KC216&gt;0,((KC216-KC215)/KC215),0)</f>
        <v/>
      </c>
      <c r="KE216" s="68">
        <f>IF(KC216&gt;0,KD216-$V216,0)</f>
        <v/>
      </c>
      <c r="KF216" s="68">
        <f>IF(KC216&gt;0,(KC216-KF$10)/KF$10,0)</f>
        <v/>
      </c>
      <c r="KG216" s="68" t="n"/>
      <c r="KH216" s="15">
        <f>IF(KC216&gt;0,(KC216-KC$10)/KC$10,0)</f>
        <v/>
      </c>
      <c r="KI216" s="18" t="n"/>
      <c r="KJ216" s="13" t="n">
        <v>162.18</v>
      </c>
      <c r="KK216" s="68">
        <f>IF(KJ216&gt;0,((KJ216-KJ215)/KJ215),0)</f>
        <v/>
      </c>
      <c r="KL216" s="68">
        <f>IF(KJ216&gt;0,KK216-$V216,0)</f>
        <v/>
      </c>
      <c r="KM216" s="68">
        <f>IF(KJ216&gt;0,(KJ216-KM$10)/KM$10,0)</f>
        <v/>
      </c>
      <c r="KN216" s="68" t="n"/>
      <c r="KO216" s="15">
        <f>IF(KJ216&gt;0,(KJ216-KJ$10)/KJ$10,0)</f>
        <v/>
      </c>
      <c r="KQ216" s="13" t="n">
        <v>2.64</v>
      </c>
      <c r="KR216" s="68">
        <f>IF(KQ216&gt;0,((KQ216-KQ215)/KQ215),0)</f>
        <v/>
      </c>
      <c r="KS216" s="68">
        <f>IF(KQ216&gt;0,KR216-$V216,0)</f>
        <v/>
      </c>
      <c r="KT216" s="68">
        <f>IF(KQ216&gt;0,(KQ216-KT$10)/KT$10,0)</f>
        <v/>
      </c>
      <c r="KU216" s="68" t="n"/>
      <c r="KV216" s="15">
        <f>IF(KQ216&gt;0,(KQ216-KQ$10)/KQ$10,0)</f>
        <v/>
      </c>
      <c r="KW216" s="18" t="n"/>
      <c r="KX216" s="26" t="n">
        <v>68.59999999999999</v>
      </c>
      <c r="KY216" s="68">
        <f>IF(KX216&gt;0,((KX216-KX215)/KX215),0)</f>
        <v/>
      </c>
      <c r="KZ216" s="68">
        <f>IF(KX216&gt;0,KY216-$V216,0)</f>
        <v/>
      </c>
      <c r="LA216" s="68">
        <f>IF(KX216&gt;0,(KX216-LA$10)/LA$10,0)</f>
        <v/>
      </c>
      <c r="LB216" s="68" t="n"/>
      <c r="LC216" s="15">
        <f>IF(KX216&gt;0,(KX216-KX$10)/KX$10,0)</f>
        <v/>
      </c>
      <c r="LD216" s="18" t="n"/>
      <c r="LE216" s="13" t="n">
        <v>52.18</v>
      </c>
      <c r="LF216" s="68">
        <f>IF(LE216&gt;0,((LE216-LE215)/LE215),0)</f>
        <v/>
      </c>
      <c r="LG216" s="68">
        <f>IF(LE216&gt;0,LF216-$V216,0)</f>
        <v/>
      </c>
      <c r="LH216" s="68">
        <f>IF(LE216&gt;0,(LE216-LH$10)/LH$10,0)</f>
        <v/>
      </c>
      <c r="LI216" s="68" t="n"/>
      <c r="LJ216" s="15">
        <f>IF(LE216&gt;0,(LE216-LE$10)/LE$10,0)</f>
        <v/>
      </c>
      <c r="LL216" s="13" t="n">
        <v>156.79</v>
      </c>
      <c r="LM216" s="68">
        <f>IF(LL216&gt;0,((LL216-LL215)/LL215),0)</f>
        <v/>
      </c>
      <c r="LN216" s="68">
        <f>IF(LL216&gt;0,LM216-$V216,0)</f>
        <v/>
      </c>
      <c r="LO216" s="68">
        <f>IF(LL216&gt;0,(LL216-LO$10)/LO$10,0)</f>
        <v/>
      </c>
      <c r="LP216" s="68" t="n"/>
      <c r="LQ216" s="15">
        <f>IF(LL216&gt;0,(LL216-LL$10)/LL$10,0)</f>
        <v/>
      </c>
      <c r="LS216" s="13" t="n">
        <v>23.08</v>
      </c>
      <c r="LT216" s="68">
        <f>IF(LS216&gt;0,((LS216-LS215)/LS215),0)</f>
        <v/>
      </c>
      <c r="LU216" s="68">
        <f>IF(LS216&gt;0,LT216-$V216,0)</f>
        <v/>
      </c>
      <c r="LV216" s="68" t="n"/>
      <c r="LW216" s="68" t="n"/>
      <c r="LX216" s="15">
        <f>IF(LS216&gt;0,(LS216-LS$10)/LS$10,0)</f>
        <v/>
      </c>
      <c r="LZ216" s="13" t="n">
        <v>20.81</v>
      </c>
      <c r="MA216" s="68">
        <f>IF(LZ216&gt;0,((LZ216-LZ215)/LZ215),0)</f>
        <v/>
      </c>
      <c r="MB216" s="68">
        <f>IF(LZ216&gt;0,MA216-$V216,0)</f>
        <v/>
      </c>
      <c r="MC216" s="68">
        <f>IF(LZ216&gt;0,(LZ216-MC$10)/MC$10,0)</f>
        <v/>
      </c>
      <c r="MD216" s="68" t="n"/>
      <c r="ME216" s="15">
        <f>IF(LZ216&gt;0,(LZ216-LZ$10)/LZ$10,0)</f>
        <v/>
      </c>
      <c r="MG216" s="13" t="n">
        <v>132.21</v>
      </c>
      <c r="MH216" s="68">
        <f>IF(MG216&gt;0,((MG216-MG215)/MG215),0)</f>
        <v/>
      </c>
      <c r="MI216" s="68">
        <f>IF(MG216&gt;0,MH216-$V216,0)</f>
        <v/>
      </c>
      <c r="MJ216" s="68">
        <f>IF(MG216&gt;0,(MG216-MJ$10)/MJ$10,0)</f>
        <v/>
      </c>
      <c r="MK216" s="68" t="n"/>
      <c r="ML216" s="15">
        <f>IF(MG216&gt;0,(MG216-MG$10)/MG$10,0)</f>
        <v/>
      </c>
      <c r="MN216" s="13" t="n">
        <v>207.62</v>
      </c>
      <c r="MO216" s="68">
        <f>IF(MN216&gt;0,((MN216-MN215)/MN215),0)</f>
        <v/>
      </c>
      <c r="MP216" s="68">
        <f>IF(MN216&gt;0,MO216-$V216,0)</f>
        <v/>
      </c>
      <c r="MQ216" s="68">
        <f>IF(MN216&gt;0,(MN216-MQ$10)/MQ$10,0)</f>
        <v/>
      </c>
      <c r="MR216" s="68" t="n"/>
      <c r="MS216" s="15">
        <f>IF(MN216&gt;0,(MN216-MN$10)/MN$10,0)</f>
        <v/>
      </c>
      <c r="MU216" s="13" t="n">
        <v>25.38</v>
      </c>
      <c r="MV216" s="68">
        <f>IF(MU216&gt;0,((MU216-MU215)/MU215),0)</f>
        <v/>
      </c>
      <c r="MW216" s="68">
        <f>IF(MU216&gt;0,MV216-$V216,0)</f>
        <v/>
      </c>
      <c r="MX216" s="68">
        <f>IF(MU216&gt;0,(MU216-MX$10)/MX$10,0)</f>
        <v/>
      </c>
      <c r="MY216" s="68" t="n"/>
      <c r="MZ216" s="15">
        <f>IF(MU216&gt;0,(MU216-MU$10)/MU$10,0)</f>
        <v/>
      </c>
      <c r="NB216" s="13" t="n">
        <v>309.68</v>
      </c>
      <c r="NC216" s="68">
        <f>IF(NB216&gt;0,((NB216-NB215)/NB215),0)</f>
        <v/>
      </c>
      <c r="ND216" s="68">
        <f>IF(NB216&gt;0,NC216-$V216,0)</f>
        <v/>
      </c>
      <c r="NE216" s="68">
        <f>IF(NB216&gt;0,(NB216-NE$10)/NE$10,0)</f>
        <v/>
      </c>
      <c r="NF216" s="68" t="n"/>
      <c r="NG216" s="15">
        <f>IF(NB216&gt;0,(NB216-NB$10)/NB$10,0)</f>
        <v/>
      </c>
      <c r="NI216" s="13" t="n">
        <v>12.75</v>
      </c>
      <c r="NJ216" s="68">
        <f>IF(NI216&gt;0,((NI216-NI215)/NI215),0)</f>
        <v/>
      </c>
      <c r="NK216" s="68">
        <f>IF(NI216&gt;0,NJ216-$V216,0)</f>
        <v/>
      </c>
      <c r="NL216" s="68">
        <f>IF(NI216&gt;0,(NI216-NL$10)/NL$10,0)</f>
        <v/>
      </c>
      <c r="NM216" s="68" t="n"/>
      <c r="NN216" s="15">
        <f>IF(NI216&gt;0,(NI216-NI$10)/NI$10,0)</f>
        <v/>
      </c>
      <c r="NP216" s="13" t="n">
        <v>570.9</v>
      </c>
      <c r="NQ216" s="68">
        <f>IF(NP216&gt;0,((NP216-NP215)/NP215),0)</f>
        <v/>
      </c>
      <c r="NR216" s="68">
        <f>IF(NP216&gt;0,NQ216-$V216,0)</f>
        <v/>
      </c>
      <c r="NS216" s="68">
        <f>IF(NP216&gt;0,(NP216-NS$10)/NS$10,0)</f>
        <v/>
      </c>
      <c r="NT216" s="68" t="n"/>
      <c r="NU216" s="15">
        <f>IF(NP216&gt;0,(NP216-NP$10)/NP$10,0)</f>
        <v/>
      </c>
      <c r="NW216" s="13" t="n">
        <v>267.47</v>
      </c>
      <c r="NX216" s="68">
        <f>IF(NW216&gt;0,((NW216-NW215)/NW215),0)</f>
        <v/>
      </c>
      <c r="NY216" s="68">
        <f>IF(NW216&gt;0,NX216-$V216,0)</f>
        <v/>
      </c>
      <c r="NZ216" s="68">
        <f>IF(NW216&gt;0,(NW216-NZ$10)/NZ$10,0)</f>
        <v/>
      </c>
      <c r="OA216" s="68" t="n"/>
      <c r="OB216" s="15">
        <f>IF(NW216&gt;0,(NW216-NW$10)/NW$10,0)</f>
        <v/>
      </c>
      <c r="OD216" s="13" t="n">
        <v>3.835</v>
      </c>
      <c r="OE216" s="68">
        <f>IF(OD216&gt;0,((OD216-OD215)/OD215),0)</f>
        <v/>
      </c>
      <c r="OF216" s="68">
        <f>IF(OD216&gt;0,OE216-$V216,0)</f>
        <v/>
      </c>
      <c r="OG216" s="68">
        <f>IF(OD216&gt;0,(OD216-OG$10)/OG$10,0)</f>
        <v/>
      </c>
      <c r="OH216" s="68" t="n"/>
      <c r="OI216" s="15">
        <f>IF(OD216&gt;0,(OD216-OD$10)/OD$10,0)</f>
        <v/>
      </c>
      <c r="OK216" s="13" t="n">
        <v>362.63</v>
      </c>
      <c r="OL216" s="68">
        <f>IF(OK216&gt;0,((OK216-OK215)/OK215),0)</f>
        <v/>
      </c>
      <c r="OM216" s="68">
        <f>IF(OK216&gt;0,OL216-$V216,0)</f>
        <v/>
      </c>
      <c r="ON216" s="68">
        <f>IF(OK216&gt;0,(OK216-ON$10)/ON$10,0)</f>
        <v/>
      </c>
      <c r="OO216" s="68" t="n"/>
      <c r="OP216" s="15">
        <f>IF(OK216&gt;0,(OK216-OK$10)/OK$10,0)</f>
        <v/>
      </c>
      <c r="OR216" s="13" t="n">
        <v>6.99</v>
      </c>
      <c r="OS216" s="68">
        <f>IF(OR216&gt;0,((OR216-OR215)/OR215),0)</f>
        <v/>
      </c>
      <c r="OT216" s="68">
        <f>IF(OR216&gt;0,OS216-$V216,0)</f>
        <v/>
      </c>
      <c r="OU216" s="68">
        <f>IF(OR216&gt;0,(OR216-OU$10)/OU$10,0)</f>
        <v/>
      </c>
      <c r="OV216" s="68" t="n"/>
      <c r="OW216" s="15">
        <f>IF(OR216&gt;0,(OR216-OR$10)/OR$10,0)</f>
        <v/>
      </c>
      <c r="OY216" s="13" t="n">
        <v>178.67</v>
      </c>
      <c r="OZ216" s="68">
        <f>IF(OY216&gt;0,((OY216-OY215)/OY215),0)</f>
        <v/>
      </c>
      <c r="PA216" s="68">
        <f>IF(OY216&gt;0,OZ216-$V216,0)</f>
        <v/>
      </c>
      <c r="PB216" s="68">
        <f>IF(OY216&gt;0,(OY216-PB$10)/PB$10,0)</f>
        <v/>
      </c>
      <c r="PC216" s="68" t="n"/>
      <c r="PD216" s="15">
        <f>IF(OY216&gt;0,(OY216-OY$10)/OY$10,0)</f>
        <v/>
      </c>
      <c r="PE216" s="18" t="n"/>
      <c r="PF216" s="13" t="n">
        <v>287.38</v>
      </c>
      <c r="PG216" s="68">
        <f>IF(PF216&gt;0,((PF216-PF215)/PF215),0)</f>
        <v/>
      </c>
      <c r="PH216" s="68">
        <f>IF(PF216&gt;0,PG216-$V216,0)</f>
        <v/>
      </c>
      <c r="PI216" s="68">
        <f>IF(PF216&gt;0,(PF216-PI$10)/PI$10,0)</f>
        <v/>
      </c>
      <c r="PJ216" s="68" t="n"/>
      <c r="PK216" s="15">
        <f>IF(PF216&gt;0,(PF216-PF$10)/PF$10,0)</f>
        <v/>
      </c>
      <c r="PM216" s="13" t="n"/>
      <c r="PN216" s="68">
        <f>IF(PM216&gt;0,((PM216-PM215)/PM215),0)</f>
        <v/>
      </c>
      <c r="PO216" s="68">
        <f>PN216-$V216</f>
        <v/>
      </c>
      <c r="PP216" s="68">
        <f>IF(PM216&gt;0,(PM216-PP$10)/PP$10,0)</f>
        <v/>
      </c>
      <c r="PQ216" s="68" t="n"/>
      <c r="PR216" s="15">
        <f>IF(PM216&gt;0,(PM216-PM$10)/PM$10,0)</f>
        <v/>
      </c>
      <c r="PT216" s="13" t="n">
        <v>20.03</v>
      </c>
      <c r="PU216" s="68">
        <f>IF(PT216&gt;0,((PT216-PT215)/PT215),0)</f>
        <v/>
      </c>
      <c r="PV216" s="68">
        <f>IF(PT216&gt;0,PU216-$V216,0)</f>
        <v/>
      </c>
      <c r="PW216" s="68">
        <f>IF(PT216&gt;0,(PT216-PW$10)/PW$10,0)</f>
        <v/>
      </c>
      <c r="PX216" s="68" t="n"/>
      <c r="PY216" s="15">
        <f>IF(PT216&gt;0,(PT216-PT$10)/PT$10,0)</f>
        <v/>
      </c>
      <c r="QA216" s="13" t="n">
        <v>372.48</v>
      </c>
      <c r="QB216" s="68">
        <f>IF(QA216&gt;0,((QA216-QA215)/QA215),0)</f>
        <v/>
      </c>
      <c r="QC216" s="68">
        <f>IF(QA216&gt;0,QB216-$V216,0)</f>
        <v/>
      </c>
      <c r="QD216" s="68">
        <f>IF(QA216&gt;0,(QA216-QD$10)/QD$10,0)</f>
        <v/>
      </c>
      <c r="QE216" s="68" t="n"/>
      <c r="QF216" s="15">
        <f>IF(QA216&gt;0,(QA216-QA$10)/QA$10,0)</f>
        <v/>
      </c>
      <c r="QH216" s="13" t="n">
        <v>2.69</v>
      </c>
      <c r="QI216" s="68">
        <f>IF(QH216&gt;0,((QH216-QH215)/QH215),0)</f>
        <v/>
      </c>
      <c r="QJ216" s="68">
        <f>IF(QH216&gt;0,QI216-$V216,0)</f>
        <v/>
      </c>
      <c r="QK216" s="68">
        <f>IF(QH216&gt;0,(QH216-QK$10)/QK$10,0)</f>
        <v/>
      </c>
      <c r="QL216" s="68" t="n"/>
      <c r="QM216" s="15">
        <f>IF(QH216&gt;0,(QH216-QH$10)/QH$10,0)</f>
        <v/>
      </c>
      <c r="QO216" s="13" t="n">
        <v>20.13</v>
      </c>
      <c r="QP216" s="68">
        <f>IF(QO216&gt;0,((QO216-QO215)/QO215),0)</f>
        <v/>
      </c>
      <c r="QQ216" s="68">
        <f>IF(QO216&gt;0,QP216-$V216,0)</f>
        <v/>
      </c>
      <c r="QR216" s="68">
        <f>IF(QO216&gt;0,(QO216-QR$10)/QR$10,0)</f>
        <v/>
      </c>
      <c r="QS216" s="68" t="n"/>
      <c r="QT216" s="15">
        <f>IF(QO216&gt;0,(QO216-QO$10)/QO$10,0)</f>
        <v/>
      </c>
      <c r="QV216" s="13" t="n">
        <v>2.49</v>
      </c>
      <c r="QW216" s="68">
        <f>IF(QV216&gt;0,((QV216-QV215)/QV215),0)</f>
        <v/>
      </c>
      <c r="QX216" s="68">
        <f>IF(QV216&gt;0,QW216-$V216,0)</f>
        <v/>
      </c>
      <c r="QY216" s="68">
        <f>IF(QV216&gt;0,(QV216-QY$10)/QY$10,0)</f>
        <v/>
      </c>
      <c r="QZ216" s="68" t="n"/>
      <c r="RA216" s="15">
        <f>IF(QV216&gt;0,(QV216-QV$10)/QV$10,0)</f>
        <v/>
      </c>
      <c r="RC216" s="13" t="n">
        <v>59.21</v>
      </c>
      <c r="RD216" s="68">
        <f>IF(RC216&gt;0,((RC216-RC215)/RC215),0)</f>
        <v/>
      </c>
      <c r="RE216" s="68">
        <f>IF(RC216&gt;0,RD216-$V216,0)</f>
        <v/>
      </c>
      <c r="RF216" s="68">
        <f>IF(RC216&gt;0,(RC216-RF$10)/RF$10,0)</f>
        <v/>
      </c>
      <c r="RG216" s="68" t="n"/>
      <c r="RH216" s="15">
        <f>IF(RC216&gt;0,(RC216-RC$10)/RC$10,0)</f>
        <v/>
      </c>
      <c r="RJ216" s="13" t="n">
        <v>301.53</v>
      </c>
      <c r="RK216" s="68">
        <f>IF(RJ216&gt;0,((RJ216-RJ215)/RJ215),0)</f>
        <v/>
      </c>
      <c r="RL216" s="68">
        <f>RK216-$V216</f>
        <v/>
      </c>
      <c r="RM216" s="68">
        <f>IF(RJ216&gt;0,(RJ216-RM$10)/RM$10,0)</f>
        <v/>
      </c>
      <c r="RN216" s="68" t="n"/>
      <c r="RO216" s="15">
        <f>IF(RJ216&gt;0,(RJ216-RJ$10)/RJ$10,0)</f>
        <v/>
      </c>
      <c r="RQ216" s="13" t="n">
        <v>27.47</v>
      </c>
      <c r="RR216" s="68">
        <f>IF(RQ216&gt;0,((RQ216-RQ215)/RQ215),0)</f>
        <v/>
      </c>
      <c r="RS216" s="68">
        <f>RR216-$V216</f>
        <v/>
      </c>
      <c r="RT216" s="68">
        <f>IF(RQ216&gt;0,(RQ216-RT$10)/RT$10,0)</f>
        <v/>
      </c>
      <c r="RU216" s="68" t="n"/>
      <c r="RV216" s="15">
        <f>IF(RQ216&gt;0,(RQ216-RQ$10)/RQ$10,0)</f>
        <v/>
      </c>
      <c r="RX216" s="13" t="n">
        <v>189.6</v>
      </c>
      <c r="RY216" s="68">
        <f>IF(RX216&gt;0,((RX216-RX215)/RX215),0)</f>
        <v/>
      </c>
      <c r="RZ216" s="68">
        <f>RY216-$V216</f>
        <v/>
      </c>
      <c r="SA216" s="68">
        <f>IF(RX216&gt;0,(RX216-SA$10)/SA$10,0)</f>
        <v/>
      </c>
      <c r="SB216" s="68" t="n"/>
      <c r="SC216" s="15">
        <f>IF(RX216&gt;0,(RX216-RX$10)/RX$10,0)</f>
        <v/>
      </c>
      <c r="SE216" s="13" t="n">
        <v>37.07</v>
      </c>
      <c r="SF216" s="68">
        <f>IF(SE216&gt;0,((SE216-SE215)/SE215),0)</f>
        <v/>
      </c>
      <c r="SG216" s="68">
        <f>SF216-$V216</f>
        <v/>
      </c>
      <c r="SH216" s="68">
        <f>IF(SE216&gt;0,(SE216-SH$10)/SH$10,0)</f>
        <v/>
      </c>
      <c r="SI216" s="68" t="n"/>
      <c r="SJ216" s="15">
        <f>IF(SE216&gt;0,(SE216-SE$10)/SE$10,0)</f>
        <v/>
      </c>
      <c r="SL216" s="13" t="n">
        <v>3.45</v>
      </c>
      <c r="SM216" s="68">
        <f>IF(SL216&gt;0,((SL216-SL215)/SL215),0)</f>
        <v/>
      </c>
      <c r="SN216" s="68">
        <f>SM216-$V216</f>
        <v/>
      </c>
      <c r="SO216" s="68">
        <f>IF(SL216&gt;0,(SL216-SO$10)/SO$10,0)</f>
        <v/>
      </c>
      <c r="SP216" s="68" t="n"/>
      <c r="SQ216" s="15">
        <f>IF(SL216&gt;0,(SL216-SL$10)/SL$10,0)</f>
        <v/>
      </c>
      <c r="SS216" s="13" t="n">
        <v>32</v>
      </c>
      <c r="ST216" s="68">
        <f>IF(SS216&gt;0,((SS216-SS215)/SS215),0)</f>
        <v/>
      </c>
      <c r="SU216" s="68">
        <f>ST216-$V216</f>
        <v/>
      </c>
      <c r="SV216" s="68">
        <f>IF(SS216&gt;0,(SS216-SV$10)/SV$10,0)</f>
        <v/>
      </c>
      <c r="SW216" s="68" t="n"/>
      <c r="SX216" s="15">
        <f>IF(SS216&gt;0,(SS216-SS$10)/SS$10,0)</f>
        <v/>
      </c>
      <c r="SZ216" s="13" t="n">
        <v>64.94</v>
      </c>
      <c r="TA216" s="68">
        <f>IF(SZ216&gt;0,((SZ216-SZ215)/SZ215),0)</f>
        <v/>
      </c>
      <c r="TB216" s="68">
        <f>TA216-$V216</f>
        <v/>
      </c>
      <c r="TC216" s="68">
        <f>IF(SZ216&gt;0,(SZ216-TC$10)/TC$10,0)</f>
        <v/>
      </c>
      <c r="TD216" s="68" t="n"/>
      <c r="TE216" s="15">
        <f>IF(SZ216&gt;0,(SZ216-SZ$10)/SZ$10,0)</f>
        <v/>
      </c>
      <c r="TG216" s="587" t="n">
        <v>0.309</v>
      </c>
      <c r="TH216" s="68">
        <f>IF(TG216&gt;0,((TG216-TG215)/TG215),0)</f>
        <v/>
      </c>
      <c r="TI216" s="68">
        <f>TH216-$V216</f>
        <v/>
      </c>
      <c r="TJ216" s="68">
        <f>IF(TG216&gt;0,(TG216-TJ$10)/TJ$10,0)</f>
        <v/>
      </c>
      <c r="TK216" s="68" t="n"/>
      <c r="TL216" s="15">
        <f>IF(TG216&gt;0,(TG216-TG$10)/TG$10,0)</f>
        <v/>
      </c>
      <c r="TN216" s="13" t="n">
        <v>81.22</v>
      </c>
      <c r="TO216" s="68">
        <f>IF(TN216&gt;0,((TN216-TN215)/TN215),0)</f>
        <v/>
      </c>
      <c r="TP216" s="68">
        <f>TO216-$V216</f>
        <v/>
      </c>
      <c r="TQ216" s="68">
        <f>IF(TN216&gt;0,(TN216-TQ$10)/TQ$10,0)</f>
        <v/>
      </c>
      <c r="TR216" s="68" t="n"/>
      <c r="TS216" s="15">
        <f>IF(TN216&gt;0,(TN216-TN$10)/TN$10,0)</f>
        <v/>
      </c>
      <c r="TU216" s="587" t="n">
        <v>4.1</v>
      </c>
      <c r="TV216" s="68">
        <f>IF(TU216&gt;0,((TU216-TU215)/TU215),0)</f>
        <v/>
      </c>
      <c r="TW216" s="68">
        <f>TV216-$V216</f>
        <v/>
      </c>
      <c r="TX216" s="68">
        <f>IF(TU216&gt;0,(TU216-TX$10)/TX$10,0)</f>
        <v/>
      </c>
      <c r="TY216" s="68" t="n"/>
      <c r="TZ216" s="15">
        <f>IF(TU216&gt;0,(TU216-TU$10)/TU$10,0)</f>
        <v/>
      </c>
      <c r="UB216" s="587" t="n"/>
      <c r="UC216" s="68">
        <f>IF(UB216&gt;0,((UB216-UB215)/UB215),0)</f>
        <v/>
      </c>
      <c r="UD216" s="68">
        <f>UC216-$V216</f>
        <v/>
      </c>
      <c r="UE216" s="68">
        <f>IF(UB216&gt;0,(UB216-UE$10)/UE$10,0)</f>
        <v/>
      </c>
      <c r="UF216" s="68" t="n"/>
      <c r="UG216" s="15">
        <f>IF(UB216&gt;0,(UB216-UB$10)/UB$10,0)</f>
        <v/>
      </c>
      <c r="UI216" s="587" t="n"/>
      <c r="UJ216" s="68">
        <f>IF(UI216&gt;0,((UI216-UI215)/UI215),0)</f>
        <v/>
      </c>
      <c r="UK216" s="68">
        <f>UJ216-$V216</f>
        <v/>
      </c>
      <c r="UL216" s="68">
        <f>IF(UI216&gt;0,(UI216-UL$10)/UL$10,0)</f>
        <v/>
      </c>
      <c r="UM216" s="68" t="n"/>
      <c r="UN216" s="15">
        <f>IF(UI216&gt;0,(UI216-UI$10)/UI$10,0)</f>
        <v/>
      </c>
      <c r="UP216" s="587" t="n"/>
      <c r="UQ216" s="68">
        <f>IF(UP216&gt;0,((UP216-UP215)/UP215),0)</f>
        <v/>
      </c>
      <c r="UR216" s="68">
        <f>UQ216-$V216</f>
        <v/>
      </c>
      <c r="US216" s="68">
        <f>IF(UP216&gt;0,(UP216-US$10)/US$10,0)</f>
        <v/>
      </c>
      <c r="UT216" s="68" t="n"/>
      <c r="UU216" s="15">
        <f>IF(UP216&gt;0,(UP216-UP$10)/UP$10,0)</f>
        <v/>
      </c>
      <c r="UW216" s="587" t="n"/>
      <c r="UX216" s="68">
        <f>IF(UW216&gt;0,((UW216-UW215)/UW215),0)</f>
        <v/>
      </c>
      <c r="UY216" s="68">
        <f>UX216-$V216</f>
        <v/>
      </c>
      <c r="UZ216" s="68">
        <f>IF(UW216&gt;0,(UW216-UZ$10)/UZ$10,0)</f>
        <v/>
      </c>
      <c r="VA216" s="68" t="n"/>
      <c r="VB216" s="15">
        <f>IF(UW216&gt;0,(UW216-UW$10)/UW$10,0)</f>
        <v/>
      </c>
      <c r="VD216" s="587" t="n"/>
      <c r="VE216" s="68">
        <f>IF(VD216&gt;0,((VD216-VD215)/VD215),0)</f>
        <v/>
      </c>
      <c r="VF216" s="68">
        <f>VE216-$V216</f>
        <v/>
      </c>
      <c r="VG216" s="68">
        <f>IF(VD216&gt;0,(VD216-VG$10)/VG$10,0)</f>
        <v/>
      </c>
      <c r="VH216" s="68" t="n"/>
      <c r="VI216" s="15">
        <f>IF(VD216&gt;0,(VD216-VD$10)/VD$10,0)</f>
        <v/>
      </c>
      <c r="VM216" s="21">
        <f>IF($C216&gt;0,(($IK$5*IG216)+($GT$5*GP216)+($JM$5*JI216)+($JF$5*JB216)+($IY$5*IU216)+($IR$5*IN216)+($ID$5*HZ216)+($HW$5*HS216)+($HP$5*HL216)+($HI$5*HE216)+($GF$5*GB216)+($FY$5*FU216)+($FR$5*FN216)+($FK$5*FG216)+($FD$5*EZ216)+($EW$5*ES216)+($EP$5*EL216)+($EI$5*EE216)+($EB$5*DX216)+($DU$5*DQ216)+($DN$5*DJ216)+($DG$5*DC216)+($CZ$5*CV216)+($CS$5*CO216)+($CL$5*CH216)+($CE$5*CA216)+($BX$5*BT216)+($BQ$5*BM216)+($BJ$5*BF216)+($BC$5*AY216)+($AV$5*AR216)+($AO$5*AK216)+($AH$5*AD216)+($JT$5*JP216)+($KA$5*JW216)+($KO$5*KK216)+($PR$5*PN216)+($GM$5*GI216)+($HA$5*GW216)+($KV$5*KR216)+($KH$5*KD216)+($LC$5*KY216)+($MS$5*MO216)+($ML$5*MH216)+($ME$5*MA216)+($LX$5*LT216)+($LQ$5*LM216)+($LJ$5*LF216)+(MV216*$MZ$5)+(NC216*$NG$5)+(NJ216*$NN$5)+($OI$5*OE216)+($NU$5*NQ216)+($OB$5*NX216)+($PK$5*PG216)+($OP$5*OL216)+($OW$5*OS216)+($PD$5*OZ216)+(PU216*$PY$5)+(QB216*$QF$5)+(QI216*$QM$5)+(QP216*$QT$5)+(QW216*$RA$5)+(RD216*$RH$5)+(RK216*$RO$5)+(RR216*$RV$5)+(RY216*$SC$5)+(SF216*$SJ$5)+(SM216*$SQ$5)+(ST216*$SX$5)+(TA216*$TE$5))+(TH216*$TL$5)+(TO216*$TS$5))/$VM$5</f>
        <v/>
      </c>
      <c r="VN216" s="40" t="n"/>
      <c r="VO216" s="21">
        <f>IF($C216&gt;0,(($IK$5*II216)+($GT$5*GR216)+($JM$5*JK216)+($JF$5*JD216)+($IY$5*IW216)+($IR$5*IP216)+($ID$5*IB216)+($HW$5*HU216)+($HP$5*HN216)+($HI$5*HG216)+($GF$5*GD216)+($FY$5*FW216)+($FR$5*FP216)+($FK$5*FI216)+($FD$5*FB216)+($EW$5*EU216)+($EP$5*EN216)+($EI$5*EG216)+($EB$5*DZ216)+($DU$5*DS216)+($DN$5*DL216)+($DG$5*DE216)+($CZ$5*CX216)+($CS$5*CQ216)+($CL$5*CJ216)+($CE$5*CC216)+($BX$5*BV216)+($BQ$5*BO216)+($BJ$5*BH216)+($BC$5*BA216)+($AV$5*AT216)+($AO$5*AM216)+($AH$5*AF216)+($KO$5*KM216)+($KH$5*KF216)+($KA$5*JY216)+($JT$5*JR216)+($PR$5*PP216)+($GM$5*GK216)+($HA$5*GY216)+($KV$5*KT216)+($LC$5*LA216)+($MS$5*MQ216)+($ML$5*MJ216)+($ME$5*MC216)+($LX$5*LV216)+($LQ$5*LO216)+($LJ$5*LH216)+(MX216*$MZ$5)+(NE216*$NG$5)+(NL216*$NN$5)+($OI$5*OG216)+($NU$5*NS216)+($OB$5*NZ216)+($PD$5*PB216)+($OW$5*OU216)+($OP$5*ON216)+($PK$5*PI216)+($PY$5*PW216)+($QF$5*QD216)+($QM$5*QK216)+($QT$5*QR216)+($RA$5*QY216)+($RH$5*RF216)+($RO$5*RM216)+(RT216*$RV$5)+(SA216*$SC$5)+(SH216*$SJ$5)+(SO216*$SQ$5)+(SV216*$SX$5)+(TC216*$TE$5)+(TJ216*$TL$5)+(TQ216*$TS$5))/$VM$5,0)</f>
        <v/>
      </c>
      <c r="VP216" s="14" t="n"/>
      <c r="VQ216" s="21">
        <f>IF($C216&gt;0,(($IK$5*IK216)+($GT$5*GT216)+($JM$5*JM216)+($JF$5*JF216)+($IY$5*IY216)+($IR$5*IR216)+($ID$5*ID216)+($HW$5*HW216)+($HP$5*HP216)+($HI$5*HI216)+($GF$5*GF216)+($FY$5*FY216)+($FR$5*FR216)+($FK$5*FK216)+($FD$5*FD216)+($EW$5*EW216)+($EP$5*EP216)+($EI$5*EI216)+($EB$5*EB216)+($DU$5*DU216)+($DN$5*DN216)+($DG$5*DG216)+($CZ$5*CZ216)+($CS$5*CS216)+($CL$5*CL216)+($CE$5*CE216)+($BX$5*BX216)+($BQ$5*BQ216)+($BJ$5*BJ216)+($BC$5*BC216)+($AV$5*AV216)+($AO$5*AO216)+($AH$5*AH216)+($KO$5*KO216)+($PR$5*PR216)+($GM$5*GM216)+($HA$5*HA216)+($KH$5*KH216)+($KA$5*KA216)+($JT$5*JT216)+($KV$5*KV216)+($LC$5*LC216)+($MS$5*MS216)+($ML$5*ML216)+($ME$5*ME216)+($LX$5*LX216)+($LQ$5*LQ216)+($LJ$5*LJ216)+($OI$5*OI216)+($NU$5*NU216)+($NN$5*NN216)+($NG$5*NG216)+($MZ$5*MZ216)+(OB216*$OB$5)+($PD$5*PD216)+($OW$5*OW216)+($OP$5*OP216)+($PK$5*PK216)+(PY216*$PY$5)+(QF216*$QF$5)+(QM216*$QM$5)+(QT216*$QT$5)+(RA216*$RA$5)+(RH216*$RH$5)+(RO216*$RO$5)+(RV216*$RV$5)+(SC216*$SC$5)+(SJ216*$SJ$5)+(SQ216*$SQ$5)+(SX216*$SX$5)+(TE216*$TE$5)+(TL216*$TL$5)+(TS216*$TS$5))/$VM$5,0)</f>
        <v/>
      </c>
    </row>
    <row r="217" ht="16" customHeight="1" s="545">
      <c r="A217" s="127" t="n">
        <v>45959</v>
      </c>
      <c r="B217" s="4">
        <f>A217</f>
        <v/>
      </c>
      <c r="C217" s="13" t="n">
        <v>47632.65</v>
      </c>
      <c r="D217" s="138">
        <f>IF(C217&gt;0,C217-C216,0)</f>
        <v/>
      </c>
      <c r="E217" s="68">
        <f>IF(C217&gt;0,D217/C216,0)</f>
        <v/>
      </c>
      <c r="F217" s="15">
        <f>IF(C217&gt;0,(C217-C$10)/C$10,0)</f>
        <v/>
      </c>
      <c r="G217" s="13" t="n">
        <v>6890.73</v>
      </c>
      <c r="H217" s="138">
        <f>IF(G217&gt;0,G217-G216,0)</f>
        <v/>
      </c>
      <c r="I217" s="68">
        <f>IF(G217&gt;0,H217/G216,0)</f>
        <v/>
      </c>
      <c r="J217" s="15">
        <f>IF(G217&gt;0,(G217-G$10)/G$10,0)</f>
        <v/>
      </c>
      <c r="K217" s="13" t="n">
        <v>23958.47</v>
      </c>
      <c r="L217" s="138">
        <f>IF(K217&gt;0,K217-K216,0)</f>
        <v/>
      </c>
      <c r="M217" s="68">
        <f>IF(K217&gt;0,L217/K216,0)</f>
        <v/>
      </c>
      <c r="N217" s="15">
        <f>IF(K217&gt;0,(K217-K$10)/K$10,0)</f>
        <v/>
      </c>
      <c r="O217" s="13" t="n">
        <v>2484.81</v>
      </c>
      <c r="P217" s="138">
        <f>IF(O217&gt;0,O217-O216,0)</f>
        <v/>
      </c>
      <c r="Q217" s="68">
        <f>IF(O217&gt;0,P217/O216,0)</f>
        <v/>
      </c>
      <c r="R217" s="15">
        <f>IF(O217&gt;0,(O217-O$10)/O$10,0)</f>
        <v/>
      </c>
      <c r="S217" s="18">
        <f>IF(O217&gt;0,(((O217*0.7)*Q217)+((K217*0.9)*M217)+((G217*0.65)*I217)+((C217*0.6)*E217))/(O217+K217+G217+C217),0)</f>
        <v/>
      </c>
      <c r="T217" s="121">
        <f>IF(O217&gt;0,(S217*200)+T216,0)</f>
        <v/>
      </c>
      <c r="U217" s="121">
        <f>T217</f>
        <v/>
      </c>
      <c r="V217" s="134">
        <f>IF(T217&gt;0,(T217-T216)/T216,0)</f>
        <v/>
      </c>
      <c r="W217" s="21">
        <f>IF(T217&gt;0,(T217-T$11)/T$11,0)</f>
        <v/>
      </c>
      <c r="X217" s="18">
        <f>IF(T217&gt;0,((Q217+M217+I217+E217)/4),0)</f>
        <v/>
      </c>
      <c r="Y217" s="353" t="n">
        <v>9678.309999999999</v>
      </c>
      <c r="Z217" s="15" t="n">
        <v>2e-06</v>
      </c>
      <c r="AA217" s="21">
        <f>Z217-$V217</f>
        <v/>
      </c>
      <c r="AC217" s="13" t="n">
        <v>270.93</v>
      </c>
      <c r="AD217" s="68">
        <f>IF(AC217&gt;0,((AC217-AC216)/AC216),0)</f>
        <v/>
      </c>
      <c r="AE217" s="68">
        <f>IF(AC217&gt;0,AD217-$V217,0)</f>
        <v/>
      </c>
      <c r="AF217" s="68">
        <f>IF(AC217&gt;0,(AC217-AF$10)/AF$10,0)</f>
        <v/>
      </c>
      <c r="AG217" s="68" t="n"/>
      <c r="AH217" s="15">
        <f>IF(AC217&gt;0,(AC217-AC$10)/AC$10,0)</f>
        <v/>
      </c>
      <c r="AJ217" s="13" t="n">
        <v>25.54</v>
      </c>
      <c r="AK217" s="68">
        <f>IF(AJ217&gt;0,((AJ217-AJ216)/AJ216),0)</f>
        <v/>
      </c>
      <c r="AL217" s="68">
        <f>IF(AJ217&gt;0,AK217-$V217,0)</f>
        <v/>
      </c>
      <c r="AM217" s="68">
        <f>IF(AJ217&gt;0,(AJ217-AM$10)/AM$10,0)</f>
        <v/>
      </c>
      <c r="AN217" s="68" t="n"/>
      <c r="AO217" s="15">
        <f>IF(AJ217&gt;0,(AJ217-AJ$10)/AJ$10,0)</f>
        <v/>
      </c>
      <c r="AQ217" s="13" t="n">
        <v>25.43</v>
      </c>
      <c r="AR217" s="68">
        <f>IF(AQ217&gt;0,((AQ217-AQ216)/AQ216),0)</f>
        <v/>
      </c>
      <c r="AS217" s="68">
        <f>IF(AQ217&gt;0,AR217-$V217,0)</f>
        <v/>
      </c>
      <c r="AT217" s="68">
        <f>IF(AQ217&gt;0,(AQ217-AT$10)/AT$10,0)</f>
        <v/>
      </c>
      <c r="AU217" s="68" t="n"/>
      <c r="AV217" s="15">
        <f>IF(AQ217&gt;0,(AQ217-AQ$10)/AQ$10,0)</f>
        <v/>
      </c>
      <c r="AX217" s="13" t="n">
        <v>239.46</v>
      </c>
      <c r="AY217" s="68">
        <f>IF(AX217&gt;0,((AX217-AX216)/AX216),0)</f>
        <v/>
      </c>
      <c r="AZ217" s="68">
        <f>IF(AX217&gt;0,AY217-$V217,0)</f>
        <v/>
      </c>
      <c r="BA217" s="68">
        <f>IF(AX217&gt;0,(AX217-BA$10)/BA$10,0)</f>
        <v/>
      </c>
      <c r="BB217" s="68" t="n"/>
      <c r="BC217" s="15">
        <f>IF(AX217&gt;0,(AX217-AX$10)/AX$10,0)</f>
        <v/>
      </c>
      <c r="BE217" s="13" t="n">
        <v>83.59</v>
      </c>
      <c r="BF217" s="68">
        <f>IF(BE217&gt;0,((BE217-BE216)/BE216),0)</f>
        <v/>
      </c>
      <c r="BG217" s="68">
        <f>IF(BE217&gt;0,BF217-$V217,0)</f>
        <v/>
      </c>
      <c r="BH217" s="68" t="n"/>
      <c r="BI217" s="68" t="n"/>
      <c r="BJ217" s="15">
        <f>IF(BE217&gt;0,(BE217-BE$10)/BE$10,0)</f>
        <v/>
      </c>
      <c r="BL217" s="13" t="n">
        <v>78.91</v>
      </c>
      <c r="BM217" s="68">
        <f>IF(BL217&gt;0,((BL217-BL216)/BL216),0)</f>
        <v/>
      </c>
      <c r="BN217" s="68">
        <f>IF(BL217&gt;0,BM217-$V217,0)</f>
        <v/>
      </c>
      <c r="BO217" s="68">
        <f>IF(BL217&gt;0,(BL217-BO$10)/BO$10,0)</f>
        <v/>
      </c>
      <c r="BP217" s="68" t="n"/>
      <c r="BQ217" s="15">
        <f>IF(BL217&gt;0,(BL217-BL$10)/BL$10,0)</f>
        <v/>
      </c>
      <c r="BS217" s="13" t="n">
        <v>47.53</v>
      </c>
      <c r="BT217" s="68">
        <f>IF(BS217&gt;0,((BS217-BS216)/BS216),0)</f>
        <v/>
      </c>
      <c r="BU217" s="68">
        <f>IF(BS217&gt;0,BT217-$V217,0)</f>
        <v/>
      </c>
      <c r="BV217" s="68">
        <f>IF(BS217&gt;0,(BS217-BV$10)/BV$10,0)</f>
        <v/>
      </c>
      <c r="BW217" s="68" t="n"/>
      <c r="BX217" s="15">
        <f>IF(BS217&gt;0,(BS217-BS$10)/BS$10,0)</f>
        <v/>
      </c>
      <c r="BZ217" s="13" t="n"/>
      <c r="CA217" s="68">
        <f>IF(BZ217&gt;0,((BZ217-BZ216)/BZ216),0)</f>
        <v/>
      </c>
      <c r="CB217" s="68">
        <f>IF(BZ217&gt;0,CA217-$V217,0)</f>
        <v/>
      </c>
      <c r="CC217" s="68">
        <f>IF(BZ217&gt;0,(BZ217-CC$10)/CC$10,0)</f>
        <v/>
      </c>
      <c r="CD217" s="68" t="n"/>
      <c r="CE217" s="15">
        <f>IF(BZ217&gt;0,(BZ217-BZ$10)/BZ$10,0)</f>
        <v/>
      </c>
      <c r="CG217" s="13" t="n">
        <v>31.39</v>
      </c>
      <c r="CH217" s="68">
        <f>IF(CG217&gt;0,((CG217-CG216)/CG216),0)</f>
        <v/>
      </c>
      <c r="CI217" s="68">
        <f>IF(CG217&gt;0,CH217-$V217,0)</f>
        <v/>
      </c>
      <c r="CJ217" s="68">
        <f>IF(CG217&gt;0,(CG217-CJ$10)/CJ$10,0)</f>
        <v/>
      </c>
      <c r="CK217" s="68" t="n"/>
      <c r="CL217" s="15">
        <f>IF(CG217&gt;0,(CG217-CG$10)/CG$10,0)</f>
        <v/>
      </c>
      <c r="CN217" s="13" t="n">
        <v>36.01</v>
      </c>
      <c r="CO217" s="68">
        <f>IF(CN217&gt;0,((CN217-CN216)/CN216),0)</f>
        <v/>
      </c>
      <c r="CP217" s="68">
        <f>IF(CN217&gt;0,CO217-$V217,0)</f>
        <v/>
      </c>
      <c r="CQ217" s="68">
        <f>IF(CN217&gt;0,(CN217-CQ$10)/CQ$10,0)</f>
        <v/>
      </c>
      <c r="CR217" s="68" t="n"/>
      <c r="CS217" s="15">
        <f>IF(CN217&gt;0,(CN217-CN$10)/CN$10,0)</f>
        <v/>
      </c>
      <c r="CU217" s="13" t="n">
        <v>41.19</v>
      </c>
      <c r="CV217" s="68">
        <f>IF(CU217&gt;0,((CU217-CU216)/CU216),0)</f>
        <v/>
      </c>
      <c r="CW217" s="68">
        <f>IF(CU217&gt;0,CV217-$V217,0)</f>
        <v/>
      </c>
      <c r="CX217" s="68">
        <f>IF(CU217&gt;0,(CU217-CX$10)/CX$10,0)</f>
        <v/>
      </c>
      <c r="CY217" s="68" t="n"/>
      <c r="CZ217" s="15">
        <f>IF(CU217&gt;0,(CU217-CU$10)/CU$10,0)</f>
        <v/>
      </c>
      <c r="DB217" s="13" t="n">
        <v>19.97</v>
      </c>
      <c r="DC217" s="68">
        <f>IF(DB217&gt;0,((DB217-DB216)/DB216),0)</f>
        <v/>
      </c>
      <c r="DD217" s="68">
        <f>IF(DB217&gt;0,DC217-$V217,0)</f>
        <v/>
      </c>
      <c r="DE217" s="68">
        <f>IF(DB217&gt;0,(DB217-DE$10)/DE$10,0)</f>
        <v/>
      </c>
      <c r="DF217" s="68" t="n"/>
      <c r="DG217" s="15">
        <f>IF(DB217&gt;0,(DB217-DB$10)/DB$10,0)</f>
        <v/>
      </c>
      <c r="DI217" s="13" t="n">
        <v>52.72</v>
      </c>
      <c r="DJ217" s="68">
        <f>IF(DI217&gt;0,((DI217-DI216)/DI216),0)</f>
        <v/>
      </c>
      <c r="DK217" s="68">
        <f>IF(DI217&gt;0,DJ217-$V217,0)</f>
        <v/>
      </c>
      <c r="DL217" s="68">
        <f>IF(DI217&gt;0,(DI217-DL$10)/DL$10,0)</f>
        <v/>
      </c>
      <c r="DM217" s="68" t="n"/>
      <c r="DN217" s="15">
        <f>IF(DI217&gt;0,(DI217-DI$10)/DI$10,0)</f>
        <v/>
      </c>
      <c r="DP217" s="13" t="n">
        <v>51.28</v>
      </c>
      <c r="DQ217" s="68">
        <f>IF(DP217&gt;0,((DP217-DP216)/DP216),0)</f>
        <v/>
      </c>
      <c r="DR217" s="68">
        <f>IF(DP217&gt;0,DQ217-$V217,0)</f>
        <v/>
      </c>
      <c r="DS217" s="68" t="n"/>
      <c r="DT217" s="68" t="n"/>
      <c r="DU217" s="15">
        <f>IF(DP217&gt;0,(DP217-DP$10)/DP$10,0)</f>
        <v/>
      </c>
      <c r="DV217" s="18" t="n"/>
      <c r="DW217" s="13" t="n">
        <v>47.05</v>
      </c>
      <c r="DX217" s="68">
        <f>IF(DW217&gt;0,((DW217-DW216)/DW216),0)</f>
        <v/>
      </c>
      <c r="DY217" s="68">
        <f>IF(DW217&gt;0,DX217-$V217,0)</f>
        <v/>
      </c>
      <c r="DZ217" s="68">
        <f>IF(DW217&gt;0,(DW217-DZ$10)/DZ$10,0)</f>
        <v/>
      </c>
      <c r="EA217" s="68" t="n"/>
      <c r="EB217" s="15">
        <f>IF(DW217&gt;0,(DW217-DW$10)/DW$10,0)</f>
        <v/>
      </c>
      <c r="ED217" s="13" t="n">
        <v>46.61</v>
      </c>
      <c r="EE217" s="68">
        <f>IF(ED217&gt;0,((ED217-ED216)/ED216),0)</f>
        <v/>
      </c>
      <c r="EF217" s="68">
        <f>IF(ED217&gt;0,EE217-$V217,0)</f>
        <v/>
      </c>
      <c r="EG217" s="68">
        <f>IF(ED217&gt;0,(ED217-EG$10)/EG$10,0)</f>
        <v/>
      </c>
      <c r="EH217" s="68" t="n"/>
      <c r="EI217" s="15">
        <f>IF(ED217&gt;0,(ED217-ED$10)/ED$10,0)</f>
        <v/>
      </c>
      <c r="EK217" s="13" t="n">
        <v>148.3</v>
      </c>
      <c r="EL217" s="68">
        <f>IF(EK217&gt;0,((EK217-EK216)/EK216),0)</f>
        <v/>
      </c>
      <c r="EM217" s="68">
        <f>IF(EK217&gt;0,EL217-$V217,0)</f>
        <v/>
      </c>
      <c r="EN217" s="68">
        <f>IF(EK217&gt;0,(EK217-EN$10)/EN$10,0)</f>
        <v/>
      </c>
      <c r="EO217" s="68" t="n"/>
      <c r="EP217" s="15">
        <f>IF(EK217&gt;0,(EK217-EK$10)/EK$10,0)</f>
        <v/>
      </c>
      <c r="ER217" s="13" t="n">
        <v>39.45</v>
      </c>
      <c r="ES217" s="68">
        <f>IF(ER217&gt;0,((ER217-ER216)/ER216),0)</f>
        <v/>
      </c>
      <c r="ET217" s="68">
        <f>IF(ER217&gt;0,ES217-$V217,0)</f>
        <v/>
      </c>
      <c r="EU217" s="68">
        <f>IF(ER217&gt;0,(ER217-EU$10)/EU$10,0)</f>
        <v/>
      </c>
      <c r="EV217" s="68" t="n"/>
      <c r="EW217" s="15">
        <f>IF(ER217&gt;0,(ER217-ER$10)/ER$10,0)</f>
        <v/>
      </c>
      <c r="EY217" s="13" t="n">
        <v>48.99</v>
      </c>
      <c r="EZ217" s="68">
        <f>IF(EY217&gt;0,((EY217-EY216)/EY216),0)</f>
        <v/>
      </c>
      <c r="FA217" s="68">
        <f>IF(EY217&gt;0,EZ217-$V217,0)</f>
        <v/>
      </c>
      <c r="FB217" s="68" t="n"/>
      <c r="FC217" s="68" t="n"/>
      <c r="FD217" s="15">
        <f>IF(EY217&gt;0,(EY217-EY$10)/EY$10,0)</f>
        <v/>
      </c>
      <c r="FF217" s="13" t="n">
        <v>61.9</v>
      </c>
      <c r="FG217" s="68">
        <f>IF(FF217&gt;0,((FF217-FF216)/FF216),0)</f>
        <v/>
      </c>
      <c r="FH217" s="68">
        <f>IF(FF217&gt;0,FG217-$V217,0)</f>
        <v/>
      </c>
      <c r="FI217" s="68">
        <f>IF(FF217&gt;0,(FF217-FI$10)/FI$10,0)</f>
        <v/>
      </c>
      <c r="FJ217" s="68" t="n"/>
      <c r="FK217" s="15">
        <f>IF(FF217&gt;0,(FF217-FF$10)/FF$10,0)</f>
        <v/>
      </c>
      <c r="FM217" s="13" t="n">
        <v>188.29</v>
      </c>
      <c r="FN217" s="68">
        <f>IF(FM217&gt;0,((FM217-FM216)/FM216),0)</f>
        <v/>
      </c>
      <c r="FO217" s="68">
        <f>IF(FM217&gt;0,FN217-$V217,0)</f>
        <v/>
      </c>
      <c r="FP217" s="68">
        <f>IF(FM217&gt;0,(FM217-FP$10)/FP$10,0)</f>
        <v/>
      </c>
      <c r="FQ217" s="68" t="n"/>
      <c r="FR217" s="15">
        <f>IF(FM217&gt;0,(FM217-FM$10)/FM$10,0)</f>
        <v/>
      </c>
      <c r="FT217" s="13" t="n">
        <v>86.77</v>
      </c>
      <c r="FU217" s="68">
        <f>IF(FT217&gt;0,((FT217-FT216)/FT216),0)</f>
        <v/>
      </c>
      <c r="FV217" s="68">
        <f>IF(FT217&gt;0,FU217-$V217,0)</f>
        <v/>
      </c>
      <c r="FW217" s="68">
        <f>IF(FT217&gt;0,(FT217-FW$10)/FW$10,0)</f>
        <v/>
      </c>
      <c r="FX217" s="68" t="n"/>
      <c r="FY217" s="15">
        <f>IF(FT217&gt;0,(FT217-FT$10)/FT$10,0)</f>
        <v/>
      </c>
      <c r="GA217" s="13" t="n">
        <v>18.57</v>
      </c>
      <c r="GB217" s="68">
        <f>IF(GA217&gt;0,((GA217-GA216)/GA216),0)</f>
        <v/>
      </c>
      <c r="GC217" s="68">
        <f>IF(GA217&gt;0,GB217-$V217,0)</f>
        <v/>
      </c>
      <c r="GD217" s="68" t="n"/>
      <c r="GE217" s="68" t="n"/>
      <c r="GF217" s="15">
        <f>IF(GA217&gt;0,(GA217-GA$10)/GA$10,0)</f>
        <v/>
      </c>
      <c r="GG217" s="18" t="n"/>
      <c r="GH217" s="13" t="n">
        <v>23.72</v>
      </c>
      <c r="GI217" s="68">
        <f>IF(GH217&gt;0,((GH217-GH216)/GH216),0)</f>
        <v/>
      </c>
      <c r="GJ217" s="68">
        <f>IF(GH217&gt;0,GI217-$V217,0)</f>
        <v/>
      </c>
      <c r="GK217" s="68">
        <f>IF(GH217&gt;0,(GH217-GK$10)/GK$10,0)</f>
        <v/>
      </c>
      <c r="GL217" s="68" t="n"/>
      <c r="GM217" s="15">
        <f>IF(GH217&gt;0,(GH217-GH$10)/GH$10,0)</f>
        <v/>
      </c>
      <c r="GO217" s="13" t="n">
        <v>29.07</v>
      </c>
      <c r="GP217" s="68">
        <f>IF(GO217&gt;0,((GO217-GO216)/GO216),0)</f>
        <v/>
      </c>
      <c r="GQ217" s="68">
        <f>IF(GO217&gt;0,GP217-$V217,0)</f>
        <v/>
      </c>
      <c r="GR217" s="68" t="n"/>
      <c r="GS217" s="68" t="n"/>
      <c r="GT217" s="15">
        <f>IF(GO217&gt;0,(GO217-GO$10)/GO$10,0)</f>
        <v/>
      </c>
      <c r="GV217" s="13" t="n">
        <v>17.94</v>
      </c>
      <c r="GW217" s="68">
        <f>IF(GV217&gt;0,((GV217-GV216)/GV216),0)</f>
        <v/>
      </c>
      <c r="GX217" s="68">
        <f>IF(GV217&gt;0,GW217-$V217,0)</f>
        <v/>
      </c>
      <c r="GY217" s="68">
        <f>IF(GV217&gt;0,(GV217-GY$10)/GY$10,0)</f>
        <v/>
      </c>
      <c r="GZ217" s="68" t="n"/>
      <c r="HA217" s="15">
        <f>IF(GV217&gt;0,(GV217-GV$10)/GV$10,0)</f>
        <v/>
      </c>
      <c r="HD217" s="13" t="n">
        <v>461.45</v>
      </c>
      <c r="HE217" s="68">
        <f>IF(HD217&gt;0,((HD217-HD216)/HD216),0)</f>
        <v/>
      </c>
      <c r="HF217" s="68">
        <f>IF(HD217&gt;0,HE217-$V217,0)</f>
        <v/>
      </c>
      <c r="HG217" s="68">
        <f>IF(HD217&gt;0,(HD217-HG$10)/HG$10,0)</f>
        <v/>
      </c>
      <c r="HH217" s="68" t="n"/>
      <c r="HI217" s="15">
        <f>IF(HD217&gt;0,(HD217-HD$10)/HD$10,0)</f>
        <v/>
      </c>
      <c r="HK217" s="13" t="n">
        <v>91.20999999999999</v>
      </c>
      <c r="HL217" s="68">
        <f>IF(HK217&gt;0,((HK217-HK216)/HK216),0)</f>
        <v/>
      </c>
      <c r="HM217" s="68">
        <f>IF(HK217&gt;0,HL217-$V217,0)</f>
        <v/>
      </c>
      <c r="HN217" s="68">
        <f>IF(HK217&gt;0,(HK217-HN$10)/HN$10,0)</f>
        <v/>
      </c>
      <c r="HO217" s="68" t="n"/>
      <c r="HP217" s="15">
        <f>IF(HK217&gt;0,(HK217-HK$10)/HK$10,0)</f>
        <v/>
      </c>
      <c r="HR217" s="13" t="n">
        <v>116.66</v>
      </c>
      <c r="HS217" s="68">
        <f>IF(HR217&gt;0,((HR217-HR216)/HR216),0)</f>
        <v/>
      </c>
      <c r="HT217" s="68">
        <f>IF(HR217&gt;0,HS217-$V217,0)</f>
        <v/>
      </c>
      <c r="HU217" s="68">
        <f>IF(HR217&gt;0,(HR217-HU$10)/HU$10,0)</f>
        <v/>
      </c>
      <c r="HV217" s="68" t="n"/>
      <c r="HW217" s="15">
        <f>IF(HR217&gt;0,(HR217-HR$10)/HR$10,0)</f>
        <v/>
      </c>
      <c r="HY217" s="13" t="n">
        <v>207.04</v>
      </c>
      <c r="HZ217" s="68">
        <f>IF(HY217&gt;0,((HY217-HY216)/HY216),0)</f>
        <v/>
      </c>
      <c r="IA217" s="68">
        <f>IF(HY217&gt;0,HZ217-$V217,0)</f>
        <v/>
      </c>
      <c r="IB217" s="68">
        <f>IF(HY217&gt;0,(HY217-IB$10)/IB$10,0)</f>
        <v/>
      </c>
      <c r="IC217" s="68" t="n"/>
      <c r="ID217" s="15">
        <f>IF(HY217&gt;0,(HY217-HY$10)/HY$10,0)</f>
        <v/>
      </c>
      <c r="IF217" s="13" t="n">
        <v>385.98</v>
      </c>
      <c r="IG217" s="68">
        <f>IF(IF217&gt;0,((IF217-IF216)/IF216),0)</f>
        <v/>
      </c>
      <c r="IH217" s="68">
        <f>IF(IF217&gt;0,IG217-$V217,0)</f>
        <v/>
      </c>
      <c r="II217" s="68">
        <f>IF(IF217&gt;0,(IF217-II$10)/II$10,0)</f>
        <v/>
      </c>
      <c r="IJ217" s="68" t="n"/>
      <c r="IK217" s="15">
        <f>IF(IF217&gt;0,(IF217-IF$10)/IF$10,0)</f>
        <v/>
      </c>
      <c r="IM217" s="13" t="n">
        <v>298.31</v>
      </c>
      <c r="IN217" s="68">
        <f>IF(IM217&gt;0,((IM217-IM216)/IM216),0)</f>
        <v/>
      </c>
      <c r="IO217" s="68">
        <f>IF(IM217&gt;0,IN217-$V217,0)</f>
        <v/>
      </c>
      <c r="IP217" s="68">
        <f>IF(IM217&gt;0,(IM217-IP$10)/IP$10,0)</f>
        <v/>
      </c>
      <c r="IQ217" s="68" t="n"/>
      <c r="IR217" s="15">
        <f>IF(IM217&gt;0,(IM217-IM$10)/IM$10,0)</f>
        <v/>
      </c>
      <c r="IT217" s="13" t="n">
        <v>106.63</v>
      </c>
      <c r="IU217" s="68">
        <f>IF(IT217&gt;0,((IT217-IT216)/IT216),0)</f>
        <v/>
      </c>
      <c r="IV217" s="68">
        <f>IF(IT217&gt;0,IU217-$V217,0)</f>
        <v/>
      </c>
      <c r="IW217" s="68">
        <f>IF(IT217&gt;0,(IT217-IW$10)/IW$10,0)</f>
        <v/>
      </c>
      <c r="IX217" s="68" t="n"/>
      <c r="IY217" s="15">
        <f>IF(IT217&gt;0,(IT217-IT$10)/IT$10,0)</f>
        <v/>
      </c>
      <c r="JA217" s="13" t="n">
        <v>751.67</v>
      </c>
      <c r="JB217" s="68">
        <f>IF(JA217&gt;0,((JA217-JA216)/JA216),0)</f>
        <v/>
      </c>
      <c r="JC217" s="68">
        <f>IF(JA217&gt;0,JB217-$V217,0)</f>
        <v/>
      </c>
      <c r="JD217" s="68">
        <f>IF(JA217&gt;0,(JA217-JD$10)/JD$10,0)</f>
        <v/>
      </c>
      <c r="JE217" s="68" t="n"/>
      <c r="JF217" s="15">
        <f>IF(JA217&gt;0,(JA217-JA$10)/JA$10,0)</f>
        <v/>
      </c>
      <c r="JH217" s="13" t="n">
        <v>541.55</v>
      </c>
      <c r="JI217" s="68">
        <f>IF(JH217&gt;0,((JH217-JH216)/JH216),0)</f>
        <v/>
      </c>
      <c r="JJ217" s="68">
        <f>IF(JH217&gt;0,JI217-$V217,0)</f>
        <v/>
      </c>
      <c r="JK217" s="68">
        <f>IF(JH217&gt;0,(JH217-JK$10)/JK$10,0)</f>
        <v/>
      </c>
      <c r="JL217" s="68" t="n"/>
      <c r="JM217" s="15">
        <f>IF(JH217&gt;0,(JH217-JH$10)/JH$10,0)</f>
        <v/>
      </c>
      <c r="JO217" s="13" t="n">
        <v>29.29</v>
      </c>
      <c r="JP217" s="68">
        <f>IF(JO217&gt;0,((JO217-JO216)/JO216),0)</f>
        <v/>
      </c>
      <c r="JQ217" s="68">
        <f>IF(JO217&gt;0,JP217-$V217,0)</f>
        <v/>
      </c>
      <c r="JR217" s="68">
        <f>IF(JO217&gt;0,(JO217-JR$10)/JR$10,0)</f>
        <v/>
      </c>
      <c r="JS217" s="68" t="n"/>
      <c r="JT217" s="15">
        <f>IF(JO217&gt;0,(JO217-JO$10)/JO$10,0)</f>
        <v/>
      </c>
      <c r="JV217" s="13" t="n">
        <v>3.17</v>
      </c>
      <c r="JW217" s="68">
        <f>IF(JV217&gt;0,((JV217-JV216)/JV216),0)</f>
        <v/>
      </c>
      <c r="JX217" s="68">
        <f>IF(JV217&gt;0,JW217-$V217,0)</f>
        <v/>
      </c>
      <c r="JY217" s="68">
        <f>IF(JV217&gt;0,(JV217-JY$10)/JY$10,0)</f>
        <v/>
      </c>
      <c r="JZ217" s="68" t="n"/>
      <c r="KA217" s="15">
        <f>IF(JV217&gt;0,(JV217-JV$10)/JV$10,0)</f>
        <v/>
      </c>
      <c r="KC217" s="13" t="n">
        <v>22.54</v>
      </c>
      <c r="KD217" s="68">
        <f>IF(KC217&gt;0,((KC217-KC216)/KC216),0)</f>
        <v/>
      </c>
      <c r="KE217" s="68">
        <f>IF(KC217&gt;0,KD217-$V217,0)</f>
        <v/>
      </c>
      <c r="KF217" s="68">
        <f>IF(KC217&gt;0,(KC217-KF$10)/KF$10,0)</f>
        <v/>
      </c>
      <c r="KG217" s="68" t="n"/>
      <c r="KH217" s="15">
        <f>IF(KC217&gt;0,(KC217-KC$10)/KC$10,0)</f>
        <v/>
      </c>
      <c r="KI217" s="18" t="n"/>
      <c r="KJ217" s="13" t="n">
        <v>171.52</v>
      </c>
      <c r="KK217" s="68">
        <f>IF(KJ217&gt;0,((KJ217-KJ216)/KJ216),0)</f>
        <v/>
      </c>
      <c r="KL217" s="68">
        <f>IF(KJ217&gt;0,KK217-$V217,0)</f>
        <v/>
      </c>
      <c r="KM217" s="68">
        <f>IF(KJ217&gt;0,(KJ217-KM$10)/KM$10,0)</f>
        <v/>
      </c>
      <c r="KN217" s="68" t="n"/>
      <c r="KO217" s="15">
        <f>IF(KJ217&gt;0,(KJ217-KJ$10)/KJ$10,0)</f>
        <v/>
      </c>
      <c r="KQ217" s="13" t="n">
        <v>2.665</v>
      </c>
      <c r="KR217" s="68">
        <f>IF(KQ217&gt;0,((KQ217-KQ216)/KQ216),0)</f>
        <v/>
      </c>
      <c r="KS217" s="68">
        <f>IF(KQ217&gt;0,KR217-$V217,0)</f>
        <v/>
      </c>
      <c r="KT217" s="68">
        <f>IF(KQ217&gt;0,(KQ217-KT$10)/KT$10,0)</f>
        <v/>
      </c>
      <c r="KU217" s="68" t="n"/>
      <c r="KV217" s="15">
        <f>IF(KQ217&gt;0,(KQ217-KQ$10)/KQ$10,0)</f>
        <v/>
      </c>
      <c r="KW217" s="18" t="n"/>
      <c r="KX217" s="13" t="n">
        <v>77.73999999999999</v>
      </c>
      <c r="KY217" s="68">
        <f>IF(KX217&gt;0,((KX217-KX216)/KX216),0)</f>
        <v/>
      </c>
      <c r="KZ217" s="68">
        <f>IF(KX217&gt;0,KY217-$V217,0)</f>
        <v/>
      </c>
      <c r="LA217" s="68">
        <f>IF(KX217&gt;0,(KX217-LA$10)/LA$10,0)</f>
        <v/>
      </c>
      <c r="LB217" s="68" t="n"/>
      <c r="LC217" s="15">
        <f>IF(KX217&gt;0,(KX217-KX$10)/KX$10,0)</f>
        <v/>
      </c>
      <c r="LD217" s="18" t="n"/>
      <c r="LE217" s="13" t="n">
        <v>51.8</v>
      </c>
      <c r="LF217" s="68">
        <f>IF(LE217&gt;0,((LE217-LE216)/LE216),0)</f>
        <v/>
      </c>
      <c r="LG217" s="68">
        <f>IF(LE217&gt;0,LF217-$V217,0)</f>
        <v/>
      </c>
      <c r="LH217" s="68">
        <f>IF(LE217&gt;0,(LE217-LH$10)/LH$10,0)</f>
        <v/>
      </c>
      <c r="LI217" s="68" t="n"/>
      <c r="LJ217" s="15">
        <f>IF(LE217&gt;0,(LE217-LE$10)/LE$10,0)</f>
        <v/>
      </c>
      <c r="LL217" s="13" t="n">
        <v>156.8</v>
      </c>
      <c r="LM217" s="68">
        <f>IF(LL217&gt;0,((LL217-LL216)/LL216),0)</f>
        <v/>
      </c>
      <c r="LN217" s="68">
        <f>IF(LL217&gt;0,LM217-$V217,0)</f>
        <v/>
      </c>
      <c r="LO217" s="68">
        <f>IF(LL217&gt;0,(LL217-LO$10)/LO$10,0)</f>
        <v/>
      </c>
      <c r="LP217" s="68" t="n"/>
      <c r="LQ217" s="15">
        <f>IF(LL217&gt;0,(LL217-LL$10)/LL$10,0)</f>
        <v/>
      </c>
      <c r="LS217" s="13" t="n">
        <v>23.1</v>
      </c>
      <c r="LT217" s="68">
        <f>IF(LS217&gt;0,((LS217-LS216)/LS216),0)</f>
        <v/>
      </c>
      <c r="LU217" s="68">
        <f>IF(LS217&gt;0,LT217-$V217,0)</f>
        <v/>
      </c>
      <c r="LV217" s="68" t="n"/>
      <c r="LW217" s="68" t="n"/>
      <c r="LX217" s="15">
        <f>IF(LS217&gt;0,(LS217-LS$10)/LS$10,0)</f>
        <v/>
      </c>
      <c r="LZ217" s="13" t="n">
        <v>21.44</v>
      </c>
      <c r="MA217" s="68">
        <f>IF(LZ217&gt;0,((LZ217-LZ216)/LZ216),0)</f>
        <v/>
      </c>
      <c r="MB217" s="68">
        <f>IF(LZ217&gt;0,MA217-$V217,0)</f>
        <v/>
      </c>
      <c r="MC217" s="68">
        <f>IF(LZ217&gt;0,(LZ217-MC$10)/MC$10,0)</f>
        <v/>
      </c>
      <c r="MD217" s="68" t="n"/>
      <c r="ME217" s="15">
        <f>IF(LZ217&gt;0,(LZ217-LZ$10)/LZ$10,0)</f>
        <v/>
      </c>
      <c r="MG217" s="13" t="n">
        <v>143.43</v>
      </c>
      <c r="MH217" s="68">
        <f>IF(MG217&gt;0,((MG217-MG216)/MG216),0)</f>
        <v/>
      </c>
      <c r="MI217" s="68">
        <f>IF(MG217&gt;0,MH217-$V217,0)</f>
        <v/>
      </c>
      <c r="MJ217" s="68">
        <f>IF(MG217&gt;0,(MG217-MJ$10)/MJ$10,0)</f>
        <v/>
      </c>
      <c r="MK217" s="68" t="n"/>
      <c r="ML217" s="15">
        <f>IF(MG217&gt;0,(MG217-MG$10)/MG$10,0)</f>
        <v/>
      </c>
      <c r="MN217" s="13" t="n">
        <v>213.66</v>
      </c>
      <c r="MO217" s="68">
        <f>IF(MN217&gt;0,((MN217-MN216)/MN216),0)</f>
        <v/>
      </c>
      <c r="MP217" s="68">
        <f>IF(MN217&gt;0,MO217-$V217,0)</f>
        <v/>
      </c>
      <c r="MQ217" s="68">
        <f>IF(MN217&gt;0,(MN217-MQ$10)/MQ$10,0)</f>
        <v/>
      </c>
      <c r="MR217" s="68" t="n"/>
      <c r="MS217" s="15">
        <f>IF(MN217&gt;0,(MN217-MN$10)/MN$10,0)</f>
        <v/>
      </c>
      <c r="MU217" s="13" t="n">
        <v>23.51</v>
      </c>
      <c r="MV217" s="68">
        <f>IF(MU217&gt;0,((MU217-MU216)/MU216),0)</f>
        <v/>
      </c>
      <c r="MW217" s="68">
        <f>IF(MU217&gt;0,MV217-$V217,0)</f>
        <v/>
      </c>
      <c r="MX217" s="68">
        <f>IF(MU217&gt;0,(MU217-MX$10)/MX$10,0)</f>
        <v/>
      </c>
      <c r="MY217" s="68" t="n"/>
      <c r="MZ217" s="15">
        <f>IF(MU217&gt;0,(MU217-MU$10)/MU$10,0)</f>
        <v/>
      </c>
      <c r="NB217" s="13" t="n">
        <v>314.28</v>
      </c>
      <c r="NC217" s="68">
        <f>IF(NB217&gt;0,((NB217-NB216)/NB216),0)</f>
        <v/>
      </c>
      <c r="ND217" s="68">
        <f>IF(NB217&gt;0,NC217-$V217,0)</f>
        <v/>
      </c>
      <c r="NE217" s="68">
        <f>IF(NB217&gt;0,(NB217-NE$10)/NE$10,0)</f>
        <v/>
      </c>
      <c r="NF217" s="68" t="n"/>
      <c r="NG217" s="15">
        <f>IF(NB217&gt;0,(NB217-NB$10)/NB$10,0)</f>
        <v/>
      </c>
      <c r="NI217" s="13" t="n">
        <v>12.53</v>
      </c>
      <c r="NJ217" s="68">
        <f>IF(NI217&gt;0,((NI217-NI216)/NI216),0)</f>
        <v/>
      </c>
      <c r="NK217" s="68">
        <f>IF(NI217&gt;0,NJ217-$V217,0)</f>
        <v/>
      </c>
      <c r="NL217" s="68">
        <f>IF(NI217&gt;0,(NI217-NL$10)/NL$10,0)</f>
        <v/>
      </c>
      <c r="NM217" s="68" t="n"/>
      <c r="NN217" s="15">
        <f>IF(NI217&gt;0,(NI217-NI$10)/NI$10,0)</f>
        <v/>
      </c>
      <c r="NP217" s="13" t="n">
        <v>577.97</v>
      </c>
      <c r="NQ217" s="68">
        <f>IF(NP217&gt;0,((NP217-NP216)/NP216),0)</f>
        <v/>
      </c>
      <c r="NR217" s="68">
        <f>IF(NP217&gt;0,NQ217-$V217,0)</f>
        <v/>
      </c>
      <c r="NS217" s="68">
        <f>IF(NP217&gt;0,(NP217-NS$10)/NS$10,0)</f>
        <v/>
      </c>
      <c r="NT217" s="68" t="n"/>
      <c r="NU217" s="15">
        <f>IF(NP217&gt;0,(NP217-NP$10)/NP$10,0)</f>
        <v/>
      </c>
      <c r="NW217" s="13" t="n">
        <v>274.57</v>
      </c>
      <c r="NX217" s="68">
        <f>IF(NW217&gt;0,((NW217-NW216)/NW216),0)</f>
        <v/>
      </c>
      <c r="NY217" s="68">
        <f>IF(NW217&gt;0,NX217-$V217,0)</f>
        <v/>
      </c>
      <c r="NZ217" s="68">
        <f>IF(NW217&gt;0,(NW217-NZ$10)/NZ$10,0)</f>
        <v/>
      </c>
      <c r="OA217" s="68" t="n"/>
      <c r="OB217" s="15">
        <f>IF(NW217&gt;0,(NW217-NW$10)/NW$10,0)</f>
        <v/>
      </c>
      <c r="OD217" s="13" t="n">
        <v>3.8</v>
      </c>
      <c r="OE217" s="68">
        <f>IF(OD217&gt;0,((OD217-OD216)/OD216),0)</f>
        <v/>
      </c>
      <c r="OF217" s="68">
        <f>IF(OD217&gt;0,OE217-$V217,0)</f>
        <v/>
      </c>
      <c r="OG217" s="68">
        <f>IF(OD217&gt;0,(OD217-OG$10)/OG$10,0)</f>
        <v/>
      </c>
      <c r="OH217" s="68" t="n"/>
      <c r="OI217" s="15">
        <f>IF(OD217&gt;0,(OD217-OD$10)/OD$10,0)</f>
        <v/>
      </c>
      <c r="OK217" s="13" t="n">
        <v>390.82</v>
      </c>
      <c r="OL217" s="68">
        <f>IF(OK217&gt;0,((OK217-OK216)/OK216),0)</f>
        <v/>
      </c>
      <c r="OM217" s="68">
        <f>IF(OK217&gt;0,OL217-$V217,0)</f>
        <v/>
      </c>
      <c r="ON217" s="68">
        <f>IF(OK217&gt;0,(OK217-ON$10)/ON$10,0)</f>
        <v/>
      </c>
      <c r="OO217" s="68" t="n"/>
      <c r="OP217" s="15">
        <f>IF(OK217&gt;0,(OK217-OK$10)/OK$10,0)</f>
        <v/>
      </c>
      <c r="OR217" s="13" t="n">
        <v>6.88</v>
      </c>
      <c r="OS217" s="68">
        <f>IF(OR217&gt;0,((OR217-OR216)/OR216),0)</f>
        <v/>
      </c>
      <c r="OT217" s="68">
        <f>IF(OR217&gt;0,OS217-$V217,0)</f>
        <v/>
      </c>
      <c r="OU217" s="68">
        <f>IF(OR217&gt;0,(OR217-OU$10)/OU$10,0)</f>
        <v/>
      </c>
      <c r="OV217" s="68" t="n"/>
      <c r="OW217" s="15">
        <f>IF(OR217&gt;0,(OR217-OR$10)/OR$10,0)</f>
        <v/>
      </c>
      <c r="OY217" s="13" t="n">
        <v>176.36</v>
      </c>
      <c r="OZ217" s="68">
        <f>IF(OY217&gt;0,((OY217-OY216)/OY216),0)</f>
        <v/>
      </c>
      <c r="PA217" s="68">
        <f>IF(OY217&gt;0,OZ217-$V217,0)</f>
        <v/>
      </c>
      <c r="PB217" s="68">
        <f>IF(OY217&gt;0,(OY217-PB$10)/PB$10,0)</f>
        <v/>
      </c>
      <c r="PC217" s="68" t="n"/>
      <c r="PD217" s="15">
        <f>IF(OY217&gt;0,(OY217-OY$10)/OY$10,0)</f>
        <v/>
      </c>
      <c r="PE217" s="18" t="n"/>
      <c r="PF217" s="13" t="n">
        <v>286.87</v>
      </c>
      <c r="PG217" s="68">
        <f>IF(PF217&gt;0,((PF217-PF216)/PF216),0)</f>
        <v/>
      </c>
      <c r="PH217" s="68">
        <f>IF(PF217&gt;0,PG217-$V217,0)</f>
        <v/>
      </c>
      <c r="PI217" s="68">
        <f>IF(PF217&gt;0,(PF217-PI$10)/PI$10,0)</f>
        <v/>
      </c>
      <c r="PJ217" s="68" t="n"/>
      <c r="PK217" s="15">
        <f>IF(PF217&gt;0,(PF217-PF$10)/PF$10,0)</f>
        <v/>
      </c>
      <c r="PM217" s="13" t="n"/>
      <c r="PN217" s="68">
        <f>IF(PM217&gt;0,((PM217-PM216)/PM216),0)</f>
        <v/>
      </c>
      <c r="PO217" s="68">
        <f>PN217-$V217</f>
        <v/>
      </c>
      <c r="PP217" s="68">
        <f>IF(PM217&gt;0,(PM217-PP$10)/PP$10,0)</f>
        <v/>
      </c>
      <c r="PQ217" s="68" t="n"/>
      <c r="PR217" s="15">
        <f>IF(PM217&gt;0,(PM217-PM$10)/PM$10,0)</f>
        <v/>
      </c>
      <c r="PT217" s="13" t="n">
        <v>20.4</v>
      </c>
      <c r="PU217" s="68">
        <f>IF(PT217&gt;0,((PT217-PT216)/PT216),0)</f>
        <v/>
      </c>
      <c r="PV217" s="68">
        <f>IF(PT217&gt;0,PU217-$V217,0)</f>
        <v/>
      </c>
      <c r="PW217" s="68">
        <f>IF(PT217&gt;0,(PT217-PW$10)/PW$10,0)</f>
        <v/>
      </c>
      <c r="PX217" s="68" t="n"/>
      <c r="PY217" s="15">
        <f>IF(PT217&gt;0,(PT217-PT$10)/PT$10,0)</f>
        <v/>
      </c>
      <c r="QA217" s="13" t="n">
        <v>382.87</v>
      </c>
      <c r="QB217" s="68">
        <f>IF(QA217&gt;0,((QA217-QA216)/QA216),0)</f>
        <v/>
      </c>
      <c r="QC217" s="68">
        <f>IF(QA217&gt;0,QB217-$V217,0)</f>
        <v/>
      </c>
      <c r="QD217" s="68">
        <f>IF(QA217&gt;0,(QA217-QD$10)/QD$10,0)</f>
        <v/>
      </c>
      <c r="QE217" s="68" t="n"/>
      <c r="QF217" s="15">
        <f>IF(QA217&gt;0,(QA217-QA$10)/QA$10,0)</f>
        <v/>
      </c>
      <c r="QH217" s="13" t="n">
        <v>2.64</v>
      </c>
      <c r="QI217" s="68">
        <f>IF(QH217&gt;0,((QH217-QH216)/QH216),0)</f>
        <v/>
      </c>
      <c r="QJ217" s="68">
        <f>IF(QH217&gt;0,QI217-$V217,0)</f>
        <v/>
      </c>
      <c r="QK217" s="68">
        <f>IF(QH217&gt;0,(QH217-QK$10)/QK$10,0)</f>
        <v/>
      </c>
      <c r="QL217" s="68" t="n"/>
      <c r="QM217" s="15">
        <f>IF(QH217&gt;0,(QH217-QH$10)/QH$10,0)</f>
        <v/>
      </c>
      <c r="QO217" s="13" t="n">
        <v>20.1</v>
      </c>
      <c r="QP217" s="68">
        <f>IF(QO217&gt;0,((QO217-QO216)/QO216),0)</f>
        <v/>
      </c>
      <c r="QQ217" s="68">
        <f>IF(QO217&gt;0,QP217-$V217,0)</f>
        <v/>
      </c>
      <c r="QR217" s="68">
        <f>IF(QO217&gt;0,(QO217-QR$10)/QR$10,0)</f>
        <v/>
      </c>
      <c r="QS217" s="68" t="n"/>
      <c r="QT217" s="15">
        <f>IF(QO217&gt;0,(QO217-QO$10)/QO$10,0)</f>
        <v/>
      </c>
      <c r="QV217" s="13" t="n">
        <v>2.468</v>
      </c>
      <c r="QW217" s="68">
        <f>IF(QV217&gt;0,((QV217-QV216)/QV216),0)</f>
        <v/>
      </c>
      <c r="QX217" s="68">
        <f>IF(QV217&gt;0,QW217-$V217,0)</f>
        <v/>
      </c>
      <c r="QY217" s="68">
        <f>IF(QV217&gt;0,(QV217-QY$10)/QY$10,0)</f>
        <v/>
      </c>
      <c r="QZ217" s="68" t="n"/>
      <c r="RA217" s="15">
        <f>IF(QV217&gt;0,(QV217-QV$10)/QV$10,0)</f>
        <v/>
      </c>
      <c r="RC217" s="13" t="n">
        <v>63.53</v>
      </c>
      <c r="RD217" s="68">
        <f>IF(RC217&gt;0,((RC217-RC216)/RC216),0)</f>
        <v/>
      </c>
      <c r="RE217" s="68">
        <f>IF(RC217&gt;0,RD217-$V217,0)</f>
        <v/>
      </c>
      <c r="RF217" s="68">
        <f>IF(RC217&gt;0,(RC217-RF$10)/RF$10,0)</f>
        <v/>
      </c>
      <c r="RG217" s="68" t="n"/>
      <c r="RH217" s="15">
        <f>IF(RC217&gt;0,(RC217-RC$10)/RC$10,0)</f>
        <v/>
      </c>
      <c r="RJ217" s="13" t="n">
        <v>305.09</v>
      </c>
      <c r="RK217" s="68">
        <f>IF(RJ217&gt;0,((RJ217-RJ216)/RJ216),0)</f>
        <v/>
      </c>
      <c r="RL217" s="68">
        <f>RK217-$V217</f>
        <v/>
      </c>
      <c r="RM217" s="68">
        <f>IF(RJ217&gt;0,(RJ217-RM$10)/RM$10,0)</f>
        <v/>
      </c>
      <c r="RN217" s="68" t="n"/>
      <c r="RO217" s="15">
        <f>IF(RJ217&gt;0,(RJ217-RJ$10)/RJ$10,0)</f>
        <v/>
      </c>
      <c r="RQ217" s="13" t="n">
        <v>27</v>
      </c>
      <c r="RR217" s="68">
        <f>IF(RQ217&gt;0,((RQ217-RQ216)/RQ216),0)</f>
        <v/>
      </c>
      <c r="RS217" s="68">
        <f>RR217-$V217</f>
        <v/>
      </c>
      <c r="RT217" s="68">
        <f>IF(RQ217&gt;0,(RQ217-RT$10)/RT$10,0)</f>
        <v/>
      </c>
      <c r="RU217" s="68" t="n"/>
      <c r="RV217" s="15">
        <f>IF(RQ217&gt;0,(RQ217-RQ$10)/RQ$10,0)</f>
        <v/>
      </c>
      <c r="RX217" s="13" t="n">
        <v>198.81</v>
      </c>
      <c r="RY217" s="68">
        <f>IF(RX217&gt;0,((RX217-RX216)/RX216),0)</f>
        <v/>
      </c>
      <c r="RZ217" s="68">
        <f>RY217-$V217</f>
        <v/>
      </c>
      <c r="SA217" s="68">
        <f>IF(RX217&gt;0,(RX217-SA$10)/SA$10,0)</f>
        <v/>
      </c>
      <c r="SB217" s="68" t="n"/>
      <c r="SC217" s="15">
        <f>IF(RX217&gt;0,(RX217-RX$10)/RX$10,0)</f>
        <v/>
      </c>
      <c r="SE217" s="13" t="n">
        <v>39.41</v>
      </c>
      <c r="SF217" s="68">
        <f>IF(SE217&gt;0,((SE217-SE216)/SE216),0)</f>
        <v/>
      </c>
      <c r="SG217" s="68">
        <f>SF217-$V217</f>
        <v/>
      </c>
      <c r="SH217" s="68">
        <f>IF(SE217&gt;0,(SE217-SH$10)/SH$10,0)</f>
        <v/>
      </c>
      <c r="SI217" s="68" t="n"/>
      <c r="SJ217" s="15">
        <f>IF(SE217&gt;0,(SE217-SE$10)/SE$10,0)</f>
        <v/>
      </c>
      <c r="SL217" s="13" t="n">
        <v>3.78</v>
      </c>
      <c r="SM217" s="68">
        <f>IF(SL217&gt;0,((SL217-SL216)/SL216),0)</f>
        <v/>
      </c>
      <c r="SN217" s="68">
        <f>SM217-$V217</f>
        <v/>
      </c>
      <c r="SO217" s="68">
        <f>IF(SL217&gt;0,(SL217-SO$10)/SO$10,0)</f>
        <v/>
      </c>
      <c r="SP217" s="68" t="n"/>
      <c r="SQ217" s="15">
        <f>IF(SL217&gt;0,(SL217-SL$10)/SL$10,0)</f>
        <v/>
      </c>
      <c r="SS217" s="13" t="n">
        <v>34.26</v>
      </c>
      <c r="ST217" s="68">
        <f>IF(SS217&gt;0,((SS217-SS216)/SS216),0)</f>
        <v/>
      </c>
      <c r="SU217" s="68">
        <f>ST217-$V217</f>
        <v/>
      </c>
      <c r="SV217" s="68">
        <f>IF(SS217&gt;0,(SS217-SV$10)/SV$10,0)</f>
        <v/>
      </c>
      <c r="SW217" s="68" t="n"/>
      <c r="SX217" s="15">
        <f>IF(SS217&gt;0,(SS217-SS$10)/SS$10,0)</f>
        <v/>
      </c>
      <c r="SZ217" s="13" t="n">
        <v>64.29000000000001</v>
      </c>
      <c r="TA217" s="68">
        <f>IF(SZ217&gt;0,((SZ217-SZ216)/SZ216),0)</f>
        <v/>
      </c>
      <c r="TB217" s="68">
        <f>TA217-$V217</f>
        <v/>
      </c>
      <c r="TC217" s="68">
        <f>IF(SZ217&gt;0,(SZ217-TC$10)/TC$10,0)</f>
        <v/>
      </c>
      <c r="TD217" s="68" t="n"/>
      <c r="TE217" s="15">
        <f>IF(SZ217&gt;0,(SZ217-SZ$10)/SZ$10,0)</f>
        <v/>
      </c>
      <c r="TG217" s="587" t="n">
        <v>0.298</v>
      </c>
      <c r="TH217" s="68">
        <f>IF(TG217&gt;0,((TG217-TG216)/TG216),0)</f>
        <v/>
      </c>
      <c r="TI217" s="68">
        <f>TH217-$V217</f>
        <v/>
      </c>
      <c r="TJ217" s="68">
        <f>IF(TG217&gt;0,(TG217-TJ$10)/TJ$10,0)</f>
        <v/>
      </c>
      <c r="TK217" s="68" t="n"/>
      <c r="TL217" s="15">
        <f>IF(TG217&gt;0,(TG217-TG$10)/TG$10,0)</f>
        <v/>
      </c>
      <c r="TN217" s="13" t="n">
        <v>88.05</v>
      </c>
      <c r="TO217" s="68">
        <f>IF(TN217&gt;0,((TN217-TN216)/TN216),0)</f>
        <v/>
      </c>
      <c r="TP217" s="68">
        <f>TO217-$V217</f>
        <v/>
      </c>
      <c r="TQ217" s="68">
        <f>IF(TN217&gt;0,(TN217-TQ$10)/TQ$10,0)</f>
        <v/>
      </c>
      <c r="TR217" s="68" t="n"/>
      <c r="TS217" s="15">
        <f>IF(TN217&gt;0,(TN217-TN$10)/TN$10,0)</f>
        <v/>
      </c>
      <c r="TU217" s="587" t="n">
        <v>4.17</v>
      </c>
      <c r="TV217" s="68">
        <f>IF(TU217&gt;0,((TU217-TU216)/TU216),0)</f>
        <v/>
      </c>
      <c r="TW217" s="68">
        <f>TV217-$V217</f>
        <v/>
      </c>
      <c r="TX217" s="68">
        <f>IF(TU217&gt;0,(TU217-TX$10)/TX$10,0)</f>
        <v/>
      </c>
      <c r="TY217" s="68" t="n"/>
      <c r="TZ217" s="15">
        <f>IF(TU217&gt;0,(TU217-TU$10)/TU$10,0)</f>
        <v/>
      </c>
      <c r="UB217" s="587" t="n"/>
      <c r="UC217" s="68">
        <f>IF(UB217&gt;0,((UB217-UB216)/UB216),0)</f>
        <v/>
      </c>
      <c r="UD217" s="68">
        <f>UC217-$V217</f>
        <v/>
      </c>
      <c r="UE217" s="68">
        <f>IF(UB217&gt;0,(UB217-UE$10)/UE$10,0)</f>
        <v/>
      </c>
      <c r="UF217" s="68" t="n"/>
      <c r="UG217" s="15">
        <f>IF(UB217&gt;0,(UB217-UB$10)/UB$10,0)</f>
        <v/>
      </c>
      <c r="UI217" s="587" t="n"/>
      <c r="UJ217" s="68">
        <f>IF(UI217&gt;0,((UI217-UI216)/UI216),0)</f>
        <v/>
      </c>
      <c r="UK217" s="68">
        <f>UJ217-$V217</f>
        <v/>
      </c>
      <c r="UL217" s="68">
        <f>IF(UI217&gt;0,(UI217-UL$10)/UL$10,0)</f>
        <v/>
      </c>
      <c r="UM217" s="68" t="n"/>
      <c r="UN217" s="15">
        <f>IF(UI217&gt;0,(UI217-UI$10)/UI$10,0)</f>
        <v/>
      </c>
      <c r="UP217" s="587" t="n"/>
      <c r="UQ217" s="68">
        <f>IF(UP217&gt;0,((UP217-UP216)/UP216),0)</f>
        <v/>
      </c>
      <c r="UR217" s="68">
        <f>UQ217-$V217</f>
        <v/>
      </c>
      <c r="US217" s="68">
        <f>IF(UP217&gt;0,(UP217-US$10)/US$10,0)</f>
        <v/>
      </c>
      <c r="UT217" s="68" t="n"/>
      <c r="UU217" s="15">
        <f>IF(UP217&gt;0,(UP217-UP$10)/UP$10,0)</f>
        <v/>
      </c>
      <c r="UW217" s="587" t="n"/>
      <c r="UX217" s="68">
        <f>IF(UW217&gt;0,((UW217-UW216)/UW216),0)</f>
        <v/>
      </c>
      <c r="UY217" s="68">
        <f>UX217-$V217</f>
        <v/>
      </c>
      <c r="UZ217" s="68">
        <f>IF(UW217&gt;0,(UW217-UZ$10)/UZ$10,0)</f>
        <v/>
      </c>
      <c r="VA217" s="68" t="n"/>
      <c r="VB217" s="15">
        <f>IF(UW217&gt;0,(UW217-UW$10)/UW$10,0)</f>
        <v/>
      </c>
      <c r="VD217" s="587" t="n"/>
      <c r="VE217" s="68">
        <f>IF(VD217&gt;0,((VD217-VD216)/VD216),0)</f>
        <v/>
      </c>
      <c r="VF217" s="68">
        <f>VE217-$V217</f>
        <v/>
      </c>
      <c r="VG217" s="68">
        <f>IF(VD217&gt;0,(VD217-VG$10)/VG$10,0)</f>
        <v/>
      </c>
      <c r="VH217" s="68" t="n"/>
      <c r="VI217" s="15">
        <f>IF(VD217&gt;0,(VD217-VD$10)/VD$10,0)</f>
        <v/>
      </c>
      <c r="VM217" s="21">
        <f>IF($C217&gt;0,(($IK$5*IG217)+($GT$5*GP217)+($JM$5*JI217)+($JF$5*JB217)+($IY$5*IU217)+($IR$5*IN217)+($ID$5*HZ217)+($HW$5*HS217)+($HP$5*HL217)+($HI$5*HE217)+($GF$5*GB217)+($FY$5*FU217)+($FR$5*FN217)+($FK$5*FG217)+($FD$5*EZ217)+($EW$5*ES217)+($EP$5*EL217)+($EI$5*EE217)+($EB$5*DX217)+($DU$5*DQ217)+($DN$5*DJ217)+($DG$5*DC217)+($CZ$5*CV217)+($CS$5*CO217)+($CL$5*CH217)+($CE$5*CA217)+($BX$5*BT217)+($BQ$5*BM217)+($BJ$5*BF217)+($BC$5*AY217)+($AV$5*AR217)+($AO$5*AK217)+($AH$5*AD217)+($JT$5*JP217)+($KA$5*JW217)+($KO$5*KK217)+($PR$5*PN217)+($GM$5*GI217)+($HA$5*GW217)+($KV$5*KR217)+($KH$5*KD217)+($LC$5*KY217)+($MS$5*MO217)+($ML$5*MH217)+($ME$5*MA217)+($LX$5*LT217)+($LQ$5*LM217)+($LJ$5*LF217)+(MV217*$MZ$5)+(NC217*$NG$5)+(NJ217*$NN$5)+($OI$5*OE217)+($NU$5*NQ217)+($OB$5*NX217)+($PK$5*PG217)+($OP$5*OL217)+($OW$5*OS217)+($PD$5*OZ217)+(PU217*$PY$5)+(QB217*$QF$5)+(QI217*$QM$5)+(QP217*$QT$5)+(QW217*$RA$5)+(RD217*$RH$5)+(RK217*$RO$5)+(RR217*$RV$5)+(RY217*$SC$5)+(SF217*$SJ$5)+(SM217*$SQ$5)+(ST217*$SX$5)+(TA217*$TE$5))+(TH217*$TL$5)+(TO217*$TS$5))/$VM$5</f>
        <v/>
      </c>
      <c r="VN217" s="40" t="n"/>
      <c r="VO217" s="21">
        <f>IF($C217&gt;0,(($IK$5*II217)+($GT$5*GR217)+($JM$5*JK217)+($JF$5*JD217)+($IY$5*IW217)+($IR$5*IP217)+($ID$5*IB217)+($HW$5*HU217)+($HP$5*HN217)+($HI$5*HG217)+($GF$5*GD217)+($FY$5*FW217)+($FR$5*FP217)+($FK$5*FI217)+($FD$5*FB217)+($EW$5*EU217)+($EP$5*EN217)+($EI$5*EG217)+($EB$5*DZ217)+($DU$5*DS217)+($DN$5*DL217)+($DG$5*DE217)+($CZ$5*CX217)+($CS$5*CQ217)+($CL$5*CJ217)+($CE$5*CC217)+($BX$5*BV217)+($BQ$5*BO217)+($BJ$5*BH217)+($BC$5*BA217)+($AV$5*AT217)+($AO$5*AM217)+($AH$5*AF217)+($KO$5*KM217)+($KH$5*KF217)+($KA$5*JY217)+($JT$5*JR217)+($PR$5*PP217)+($GM$5*GK217)+($HA$5*GY217)+($KV$5*KT217)+($LC$5*LA217)+($MS$5*MQ217)+($ML$5*MJ217)+($ME$5*MC217)+($LX$5*LV217)+($LQ$5*LO217)+($LJ$5*LH217)+(MX217*$MZ$5)+(NE217*$NG$5)+(NL217*$NN$5)+($OI$5*OG217)+($NU$5*NS217)+($OB$5*NZ217)+($PD$5*PB217)+($OW$5*OU217)+($OP$5*ON217)+($PK$5*PI217)+($PY$5*PW217)+($QF$5*QD217)+($QM$5*QK217)+($QT$5*QR217)+($RA$5*QY217)+($RH$5*RF217)+($RO$5*RM217)+(RT217*$RV$5)+(SA217*$SC$5)+(SH217*$SJ$5)+(SO217*$SQ$5)+(SV217*$SX$5)+(TC217*$TE$5)+(TJ217*$TL$5)+(TQ217*$TS$5))/$VM$5,0)</f>
        <v/>
      </c>
      <c r="VP217" s="14" t="n"/>
      <c r="VQ217" s="21">
        <f>IF($C217&gt;0,(($IK$5*IK217)+($GT$5*GT217)+($JM$5*JM217)+($JF$5*JF217)+($IY$5*IY217)+($IR$5*IR217)+($ID$5*ID217)+($HW$5*HW217)+($HP$5*HP217)+($HI$5*HI217)+($GF$5*GF217)+($FY$5*FY217)+($FR$5*FR217)+($FK$5*FK217)+($FD$5*FD217)+($EW$5*EW217)+($EP$5*EP217)+($EI$5*EI217)+($EB$5*EB217)+($DU$5*DU217)+($DN$5*DN217)+($DG$5*DG217)+($CZ$5*CZ217)+($CS$5*CS217)+($CL$5*CL217)+($CE$5*CE217)+($BX$5*BX217)+($BQ$5*BQ217)+($BJ$5*BJ217)+($BC$5*BC217)+($AV$5*AV217)+($AO$5*AO217)+($AH$5*AH217)+($KO$5*KO217)+($PR$5*PR217)+($GM$5*GM217)+($HA$5*HA217)+($KH$5*KH217)+($KA$5*KA217)+($JT$5*JT217)+($KV$5*KV217)+($LC$5*LC217)+($MS$5*MS217)+($ML$5*ML217)+($ME$5*ME217)+($LX$5*LX217)+($LQ$5*LQ217)+($LJ$5*LJ217)+($OI$5*OI217)+($NU$5*NU217)+($NN$5*NN217)+($NG$5*NG217)+($MZ$5*MZ217)+(OB217*$OB$5)+($PD$5*PD217)+($OW$5*OW217)+($OP$5*OP217)+($PK$5*PK217)+(PY217*$PY$5)+(QF217*$QF$5)+(QM217*$QM$5)+(QT217*$QT$5)+(RA217*$RA$5)+(RH217*$RH$5)+(RO217*$RO$5)+(RV217*$RV$5)+(SC217*$SC$5)+(SJ217*$SJ$5)+(SQ217*$SQ$5)+(SX217*$SX$5)+(TE217*$TE$5)+(TL217*$TL$5)+(TS217*$TS$5))/$VM$5,0)</f>
        <v/>
      </c>
    </row>
    <row r="218" ht="16" customHeight="1" s="545">
      <c r="A218" s="127" t="n">
        <v>45960</v>
      </c>
      <c r="B218" s="4">
        <f>A218</f>
        <v/>
      </c>
      <c r="C218" s="13" t="n">
        <v>47522.12</v>
      </c>
      <c r="D218" s="138">
        <f>IF(C218&gt;0,C218-C217,0)</f>
        <v/>
      </c>
      <c r="E218" s="68">
        <f>IF(C218&gt;0,D218/C217,0)</f>
        <v/>
      </c>
      <c r="F218" s="15">
        <f>IF(C218&gt;0,(C218-C$10)/C$10,0)</f>
        <v/>
      </c>
      <c r="G218" s="13" t="n">
        <v>6822.34</v>
      </c>
      <c r="H218" s="138">
        <f>IF(G218&gt;0,G218-G217,0)</f>
        <v/>
      </c>
      <c r="I218" s="68">
        <f>IF(G218&gt;0,H218/G217,0)</f>
        <v/>
      </c>
      <c r="J218" s="15">
        <f>IF(G218&gt;0,(G218-G$10)/G$10,0)</f>
        <v/>
      </c>
      <c r="K218" s="13" t="n">
        <v>23581.14</v>
      </c>
      <c r="L218" s="138">
        <f>IF(K218&gt;0,K218-K217,0)</f>
        <v/>
      </c>
      <c r="M218" s="68">
        <f>IF(K218&gt;0,L218/K217,0)</f>
        <v/>
      </c>
      <c r="N218" s="15">
        <f>IF(K218&gt;0,(K218-K$10)/K$10,0)</f>
        <v/>
      </c>
      <c r="O218" s="13" t="n">
        <v>2465.95</v>
      </c>
      <c r="P218" s="138">
        <f>IF(O218&gt;0,O218-O217,0)</f>
        <v/>
      </c>
      <c r="Q218" s="68">
        <f>IF(O218&gt;0,P218/O217,0)</f>
        <v/>
      </c>
      <c r="R218" s="15">
        <f>IF(O218&gt;0,(O218-O$10)/O$10,0)</f>
        <v/>
      </c>
      <c r="S218" s="18">
        <f>IF(O218&gt;0,(((O218*0.7)*Q218)+((K218*0.9)*M218)+((G218*0.65)*I218)+((C218*0.6)*E218))/(O218+K218+G218+C218),0)</f>
        <v/>
      </c>
      <c r="T218" s="121">
        <f>IF(O218&gt;0,(S218*200)+T217,0)</f>
        <v/>
      </c>
      <c r="U218" s="121">
        <f>T218</f>
        <v/>
      </c>
      <c r="V218" s="134">
        <f>IF(T218&gt;0,(T218-T217)/T217,0)</f>
        <v/>
      </c>
      <c r="W218" s="21">
        <f>IF(T218&gt;0,(T218-T$11)/T$11,0)</f>
        <v/>
      </c>
      <c r="X218" s="18">
        <f>IF(T218&gt;0,((Q218+M218+I218+E218)/4),0)</f>
        <v/>
      </c>
      <c r="Y218" s="353" t="n">
        <v>9678.309999999999</v>
      </c>
      <c r="Z218" s="15" t="n">
        <v>2e-06</v>
      </c>
      <c r="AA218" s="21">
        <f>Z218-$V218</f>
        <v/>
      </c>
      <c r="AC218" s="13" t="n">
        <v>265.46</v>
      </c>
      <c r="AD218" s="68">
        <f>IF(AC218&gt;0,((AC218-AC217)/AC217),0)</f>
        <v/>
      </c>
      <c r="AE218" s="68">
        <f>IF(AC218&gt;0,AD218-$V218,0)</f>
        <v/>
      </c>
      <c r="AF218" s="68">
        <f>IF(AC218&gt;0,(AC218-AF$10)/AF$10,0)</f>
        <v/>
      </c>
      <c r="AG218" s="68" t="n"/>
      <c r="AH218" s="15">
        <f>IF(AC218&gt;0,(AC218-AC$10)/AC$10,0)</f>
        <v/>
      </c>
      <c r="AJ218" s="13" t="n">
        <v>24.96</v>
      </c>
      <c r="AK218" s="68">
        <f>IF(AJ218&gt;0,((AJ218-AJ217)/AJ217),0)</f>
        <v/>
      </c>
      <c r="AL218" s="68">
        <f>IF(AJ218&gt;0,AK218-$V218,0)</f>
        <v/>
      </c>
      <c r="AM218" s="68">
        <f>IF(AJ218&gt;0,(AJ218-AM$10)/AM$10,0)</f>
        <v/>
      </c>
      <c r="AN218" s="68" t="n"/>
      <c r="AO218" s="15">
        <f>IF(AJ218&gt;0,(AJ218-AJ$10)/AJ$10,0)</f>
        <v/>
      </c>
      <c r="AQ218" s="13" t="n">
        <v>24.99</v>
      </c>
      <c r="AR218" s="68">
        <f>IF(AQ218&gt;0,((AQ218-AQ217)/AQ217),0)</f>
        <v/>
      </c>
      <c r="AS218" s="68">
        <f>IF(AQ218&gt;0,AR218-$V218,0)</f>
        <v/>
      </c>
      <c r="AT218" s="68">
        <f>IF(AQ218&gt;0,(AQ218-AT$10)/AT$10,0)</f>
        <v/>
      </c>
      <c r="AU218" s="68" t="n"/>
      <c r="AV218" s="15">
        <f>IF(AQ218&gt;0,(AQ218-AQ$10)/AQ$10,0)</f>
        <v/>
      </c>
      <c r="AX218" s="13" t="n">
        <v>237.09</v>
      </c>
      <c r="AY218" s="68">
        <f>IF(AX218&gt;0,((AX218-AX217)/AX217),0)</f>
        <v/>
      </c>
      <c r="AZ218" s="68">
        <f>IF(AX218&gt;0,AY218-$V218,0)</f>
        <v/>
      </c>
      <c r="BA218" s="68">
        <f>IF(AX218&gt;0,(AX218-BA$10)/BA$10,0)</f>
        <v/>
      </c>
      <c r="BB218" s="68" t="n"/>
      <c r="BC218" s="15">
        <f>IF(AX218&gt;0,(AX218-AX$10)/AX$10,0)</f>
        <v/>
      </c>
      <c r="BE218" s="13" t="n">
        <v>83.43000000000001</v>
      </c>
      <c r="BF218" s="68">
        <f>IF(BE218&gt;0,((BE218-BE217)/BE217),0)</f>
        <v/>
      </c>
      <c r="BG218" s="68">
        <f>IF(BE218&gt;0,BF218-$V218,0)</f>
        <v/>
      </c>
      <c r="BH218" s="68" t="n"/>
      <c r="BI218" s="68" t="n"/>
      <c r="BJ218" s="15">
        <f>IF(BE218&gt;0,(BE218-BE$10)/BE$10,0)</f>
        <v/>
      </c>
      <c r="BL218" s="13" t="n">
        <v>77.18000000000001</v>
      </c>
      <c r="BM218" s="68">
        <f>IF(BL218&gt;0,((BL218-BL217)/BL217),0)</f>
        <v/>
      </c>
      <c r="BN218" s="68">
        <f>IF(BL218&gt;0,BM218-$V218,0)</f>
        <v/>
      </c>
      <c r="BO218" s="68">
        <f>IF(BL218&gt;0,(BL218-BO$10)/BO$10,0)</f>
        <v/>
      </c>
      <c r="BP218" s="68" t="n"/>
      <c r="BQ218" s="15">
        <f>IF(BL218&gt;0,(BL218-BL$10)/BL$10,0)</f>
        <v/>
      </c>
      <c r="BS218" s="13" t="n">
        <v>46.25</v>
      </c>
      <c r="BT218" s="68">
        <f>IF(BS218&gt;0,((BS218-BS217)/BS217),0)</f>
        <v/>
      </c>
      <c r="BU218" s="68">
        <f>IF(BS218&gt;0,BT218-$V218,0)</f>
        <v/>
      </c>
      <c r="BV218" s="68">
        <f>IF(BS218&gt;0,(BS218-BV$10)/BV$10,0)</f>
        <v/>
      </c>
      <c r="BW218" s="68" t="n"/>
      <c r="BX218" s="15">
        <f>IF(BS218&gt;0,(BS218-BS$10)/BS$10,0)</f>
        <v/>
      </c>
      <c r="BZ218" s="13" t="n"/>
      <c r="CA218" s="68">
        <f>IF(BZ218&gt;0,((BZ218-BZ217)/BZ217),0)</f>
        <v/>
      </c>
      <c r="CB218" s="68">
        <f>IF(BZ218&gt;0,CA218-$V218,0)</f>
        <v/>
      </c>
      <c r="CC218" s="68">
        <f>IF(BZ218&gt;0,(BZ218-CC$10)/CC$10,0)</f>
        <v/>
      </c>
      <c r="CD218" s="68" t="n"/>
      <c r="CE218" s="15">
        <f>IF(BZ218&gt;0,(BZ218-BZ$10)/BZ$10,0)</f>
        <v/>
      </c>
      <c r="CG218" s="13" t="n">
        <v>30.99</v>
      </c>
      <c r="CH218" s="68">
        <f>IF(CG218&gt;0,((CG218-CG217)/CG217),0)</f>
        <v/>
      </c>
      <c r="CI218" s="68">
        <f>IF(CG218&gt;0,CH218-$V218,0)</f>
        <v/>
      </c>
      <c r="CJ218" s="68">
        <f>IF(CG218&gt;0,(CG218-CJ$10)/CJ$10,0)</f>
        <v/>
      </c>
      <c r="CK218" s="68" t="n"/>
      <c r="CL218" s="15">
        <f>IF(CG218&gt;0,(CG218-CG$10)/CG$10,0)</f>
        <v/>
      </c>
      <c r="CN218" s="13" t="n">
        <v>35.59</v>
      </c>
      <c r="CO218" s="68">
        <f>IF(CN218&gt;0,((CN218-CN217)/CN217),0)</f>
        <v/>
      </c>
      <c r="CP218" s="68">
        <f>IF(CN218&gt;0,CO218-$V218,0)</f>
        <v/>
      </c>
      <c r="CQ218" s="68">
        <f>IF(CN218&gt;0,(CN218-CQ$10)/CQ$10,0)</f>
        <v/>
      </c>
      <c r="CR218" s="68" t="n"/>
      <c r="CS218" s="15">
        <f>IF(CN218&gt;0,(CN218-CN$10)/CN$10,0)</f>
        <v/>
      </c>
      <c r="CU218" s="13" t="n">
        <v>40.83</v>
      </c>
      <c r="CV218" s="68">
        <f>IF(CU218&gt;0,((CU218-CU217)/CU217),0)</f>
        <v/>
      </c>
      <c r="CW218" s="68">
        <f>IF(CU218&gt;0,CV218-$V218,0)</f>
        <v/>
      </c>
      <c r="CX218" s="68">
        <f>IF(CU218&gt;0,(CU218-CX$10)/CX$10,0)</f>
        <v/>
      </c>
      <c r="CY218" s="68" t="n"/>
      <c r="CZ218" s="15">
        <f>IF(CU218&gt;0,(CU218-CU$10)/CU$10,0)</f>
        <v/>
      </c>
      <c r="DB218" s="13" t="n">
        <v>19.72</v>
      </c>
      <c r="DC218" s="68">
        <f>IF(DB218&gt;0,((DB218-DB217)/DB217),0)</f>
        <v/>
      </c>
      <c r="DD218" s="68">
        <f>IF(DB218&gt;0,DC218-$V218,0)</f>
        <v/>
      </c>
      <c r="DE218" s="68">
        <f>IF(DB218&gt;0,(DB218-DE$10)/DE$10,0)</f>
        <v/>
      </c>
      <c r="DF218" s="68" t="n"/>
      <c r="DG218" s="15">
        <f>IF(DB218&gt;0,(DB218-DB$10)/DB$10,0)</f>
        <v/>
      </c>
      <c r="DI218" s="13" t="n">
        <v>52.53</v>
      </c>
      <c r="DJ218" s="68">
        <f>IF(DI218&gt;0,((DI218-DI217)/DI217),0)</f>
        <v/>
      </c>
      <c r="DK218" s="68">
        <f>IF(DI218&gt;0,DJ218-$V218,0)</f>
        <v/>
      </c>
      <c r="DL218" s="68">
        <f>IF(DI218&gt;0,(DI218-DL$10)/DL$10,0)</f>
        <v/>
      </c>
      <c r="DM218" s="68" t="n"/>
      <c r="DN218" s="15">
        <f>IF(DI218&gt;0,(DI218-DI$10)/DI$10,0)</f>
        <v/>
      </c>
      <c r="DP218" s="13" t="n">
        <v>50.77</v>
      </c>
      <c r="DQ218" s="68">
        <f>IF(DP218&gt;0,((DP218-DP217)/DP217),0)</f>
        <v/>
      </c>
      <c r="DR218" s="68">
        <f>IF(DP218&gt;0,DQ218-$V218,0)</f>
        <v/>
      </c>
      <c r="DS218" s="68" t="n"/>
      <c r="DT218" s="68" t="n"/>
      <c r="DU218" s="15">
        <f>IF(DP218&gt;0,(DP218-DP$10)/DP$10,0)</f>
        <v/>
      </c>
      <c r="DV218" s="18" t="n"/>
      <c r="DW218" s="13" t="n">
        <v>46.43</v>
      </c>
      <c r="DX218" s="68">
        <f>IF(DW218&gt;0,((DW218-DW217)/DW217),0)</f>
        <v/>
      </c>
      <c r="DY218" s="68">
        <f>IF(DW218&gt;0,DX218-$V218,0)</f>
        <v/>
      </c>
      <c r="DZ218" s="68">
        <f>IF(DW218&gt;0,(DW218-DZ$10)/DZ$10,0)</f>
        <v/>
      </c>
      <c r="EA218" s="68" t="n"/>
      <c r="EB218" s="15">
        <f>IF(DW218&gt;0,(DW218-DW$10)/DW$10,0)</f>
        <v/>
      </c>
      <c r="ED218" s="13" t="n">
        <v>46.17</v>
      </c>
      <c r="EE218" s="68">
        <f>IF(ED218&gt;0,((ED218-ED217)/ED217),0)</f>
        <v/>
      </c>
      <c r="EF218" s="68">
        <f>IF(ED218&gt;0,EE218-$V218,0)</f>
        <v/>
      </c>
      <c r="EG218" s="68">
        <f>IF(ED218&gt;0,(ED218-EG$10)/EG$10,0)</f>
        <v/>
      </c>
      <c r="EH218" s="68" t="n"/>
      <c r="EI218" s="15">
        <f>IF(ED218&gt;0,(ED218-ED$10)/ED$10,0)</f>
        <v/>
      </c>
      <c r="EK218" s="13" t="n">
        <v>143.32</v>
      </c>
      <c r="EL218" s="68">
        <f>IF(EK218&gt;0,((EK218-EK217)/EK217),0)</f>
        <v/>
      </c>
      <c r="EM218" s="68">
        <f>IF(EK218&gt;0,EL218-$V218,0)</f>
        <v/>
      </c>
      <c r="EN218" s="68">
        <f>IF(EK218&gt;0,(EK218-EN$10)/EN$10,0)</f>
        <v/>
      </c>
      <c r="EO218" s="68" t="n"/>
      <c r="EP218" s="15">
        <f>IF(EK218&gt;0,(EK218-EK$10)/EK$10,0)</f>
        <v/>
      </c>
      <c r="ER218" s="13" t="n">
        <v>39.29</v>
      </c>
      <c r="ES218" s="68">
        <f>IF(ER218&gt;0,((ER218-ER217)/ER217),0)</f>
        <v/>
      </c>
      <c r="ET218" s="68">
        <f>IF(ER218&gt;0,ES218-$V218,0)</f>
        <v/>
      </c>
      <c r="EU218" s="68">
        <f>IF(ER218&gt;0,(ER218-EU$10)/EU$10,0)</f>
        <v/>
      </c>
      <c r="EV218" s="68" t="n"/>
      <c r="EW218" s="15">
        <f>IF(ER218&gt;0,(ER218-ER$10)/ER$10,0)</f>
        <v/>
      </c>
      <c r="EY218" s="13" t="n">
        <v>50.24</v>
      </c>
      <c r="EZ218" s="68">
        <f>IF(EY218&gt;0,((EY218-EY217)/EY217),0)</f>
        <v/>
      </c>
      <c r="FA218" s="68">
        <f>IF(EY218&gt;0,EZ218-$V218,0)</f>
        <v/>
      </c>
      <c r="FB218" s="68" t="n"/>
      <c r="FC218" s="68" t="n"/>
      <c r="FD218" s="15">
        <f>IF(EY218&gt;0,(EY218-EY$10)/EY$10,0)</f>
        <v/>
      </c>
      <c r="FF218" s="13" t="n">
        <v>61.29</v>
      </c>
      <c r="FG218" s="68">
        <f>IF(FF218&gt;0,((FF218-FF217)/FF217),0)</f>
        <v/>
      </c>
      <c r="FH218" s="68">
        <f>IF(FF218&gt;0,FG218-$V218,0)</f>
        <v/>
      </c>
      <c r="FI218" s="68">
        <f>IF(FF218&gt;0,(FF218-FI$10)/FI$10,0)</f>
        <v/>
      </c>
      <c r="FJ218" s="68" t="n"/>
      <c r="FK218" s="15">
        <f>IF(FF218&gt;0,(FF218-FF$10)/FF$10,0)</f>
        <v/>
      </c>
      <c r="FM218" s="13" t="n">
        <v>186.34</v>
      </c>
      <c r="FN218" s="68">
        <f>IF(FM218&gt;0,((FM218-FM217)/FM217),0)</f>
        <v/>
      </c>
      <c r="FO218" s="68">
        <f>IF(FM218&gt;0,FN218-$V218,0)</f>
        <v/>
      </c>
      <c r="FP218" s="68">
        <f>IF(FM218&gt;0,(FM218-FP$10)/FP$10,0)</f>
        <v/>
      </c>
      <c r="FQ218" s="68" t="n"/>
      <c r="FR218" s="15">
        <f>IF(FM218&gt;0,(FM218-FM$10)/FM$10,0)</f>
        <v/>
      </c>
      <c r="FT218" s="13" t="n">
        <v>87.01000000000001</v>
      </c>
      <c r="FU218" s="68">
        <f>IF(FT218&gt;0,((FT218-FT217)/FT217),0)</f>
        <v/>
      </c>
      <c r="FV218" s="68">
        <f>IF(FT218&gt;0,FU218-$V218,0)</f>
        <v/>
      </c>
      <c r="FW218" s="68">
        <f>IF(FT218&gt;0,(FT218-FW$10)/FW$10,0)</f>
        <v/>
      </c>
      <c r="FX218" s="68" t="n"/>
      <c r="FY218" s="15">
        <f>IF(FT218&gt;0,(FT218-FT$10)/FT$10,0)</f>
        <v/>
      </c>
      <c r="GA218" s="13" t="n">
        <v>18.33</v>
      </c>
      <c r="GB218" s="68">
        <f>IF(GA218&gt;0,((GA218-GA217)/GA217),0)</f>
        <v/>
      </c>
      <c r="GC218" s="68">
        <f>IF(GA218&gt;0,GB218-$V218,0)</f>
        <v/>
      </c>
      <c r="GD218" s="68" t="n"/>
      <c r="GE218" s="68" t="n"/>
      <c r="GF218" s="15">
        <f>IF(GA218&gt;0,(GA218-GA$10)/GA$10,0)</f>
        <v/>
      </c>
      <c r="GG218" s="18" t="n"/>
      <c r="GH218" s="13" t="n">
        <v>23.93</v>
      </c>
      <c r="GI218" s="68">
        <f>IF(GH218&gt;0,((GH218-GH217)/GH217),0)</f>
        <v/>
      </c>
      <c r="GJ218" s="68">
        <f>IF(GH218&gt;0,GI218-$V218,0)</f>
        <v/>
      </c>
      <c r="GK218" s="68">
        <f>IF(GH218&gt;0,(GH218-GK$10)/GK$10,0)</f>
        <v/>
      </c>
      <c r="GL218" s="68" t="n"/>
      <c r="GM218" s="15">
        <f>IF(GH218&gt;0,(GH218-GH$10)/GH$10,0)</f>
        <v/>
      </c>
      <c r="GO218" s="13" t="n">
        <v>28.98</v>
      </c>
      <c r="GP218" s="68">
        <f>IF(GO218&gt;0,((GO218-GO217)/GO217),0)</f>
        <v/>
      </c>
      <c r="GQ218" s="68">
        <f>IF(GO218&gt;0,GP218-$V218,0)</f>
        <v/>
      </c>
      <c r="GR218" s="68" t="n"/>
      <c r="GS218" s="68" t="n"/>
      <c r="GT218" s="15">
        <f>IF(GO218&gt;0,(GO218-GO$10)/GO$10,0)</f>
        <v/>
      </c>
      <c r="GV218" s="13" t="n">
        <v>17.73</v>
      </c>
      <c r="GW218" s="68">
        <f>IF(GV218&gt;0,((GV218-GV217)/GV217),0)</f>
        <v/>
      </c>
      <c r="GX218" s="68">
        <f>IF(GV218&gt;0,GW218-$V218,0)</f>
        <v/>
      </c>
      <c r="GY218" s="68">
        <f>IF(GV218&gt;0,(GV218-GY$10)/GY$10,0)</f>
        <v/>
      </c>
      <c r="GZ218" s="68" t="n"/>
      <c r="HA218" s="15">
        <f>IF(GV218&gt;0,(GV218-GV$10)/GV$10,0)</f>
        <v/>
      </c>
      <c r="HD218" s="13" t="n">
        <v>440.1</v>
      </c>
      <c r="HE218" s="68">
        <f>IF(HD218&gt;0,((HD218-HD217)/HD217),0)</f>
        <v/>
      </c>
      <c r="HF218" s="68">
        <f>IF(HD218&gt;0,HE218-$V218,0)</f>
        <v/>
      </c>
      <c r="HG218" s="68">
        <f>IF(HD218&gt;0,(HD218-HG$10)/HG$10,0)</f>
        <v/>
      </c>
      <c r="HH218" s="68" t="n"/>
      <c r="HI218" s="15">
        <f>IF(HD218&gt;0,(HD218-HD$10)/HD$10,0)</f>
        <v/>
      </c>
      <c r="HK218" s="13" t="n">
        <v>88.3</v>
      </c>
      <c r="HL218" s="68">
        <f>IF(HK218&gt;0,((HK218-HK217)/HK217),0)</f>
        <v/>
      </c>
      <c r="HM218" s="68">
        <f>IF(HK218&gt;0,HL218-$V218,0)</f>
        <v/>
      </c>
      <c r="HN218" s="68">
        <f>IF(HK218&gt;0,(HK218-HN$10)/HN$10,0)</f>
        <v/>
      </c>
      <c r="HO218" s="68" t="n"/>
      <c r="HP218" s="15">
        <f>IF(HK218&gt;0,(HK218-HK$10)/HK$10,0)</f>
        <v/>
      </c>
      <c r="HR218" s="13" t="n">
        <v>114.69</v>
      </c>
      <c r="HS218" s="68">
        <f>IF(HR218&gt;0,((HR218-HR217)/HR217),0)</f>
        <v/>
      </c>
      <c r="HT218" s="68">
        <f>IF(HR218&gt;0,HS218-$V218,0)</f>
        <v/>
      </c>
      <c r="HU218" s="68">
        <f>IF(HR218&gt;0,(HR218-HU$10)/HU$10,0)</f>
        <v/>
      </c>
      <c r="HV218" s="68" t="n"/>
      <c r="HW218" s="15">
        <f>IF(HR218&gt;0,(HR218-HR$10)/HR$10,0)</f>
        <v/>
      </c>
      <c r="HY218" s="13" t="n">
        <v>202.81</v>
      </c>
      <c r="HZ218" s="68">
        <f>IF(HY218&gt;0,((HY218-HY217)/HY217),0)</f>
        <v/>
      </c>
      <c r="IA218" s="68">
        <f>IF(HY218&gt;0,HZ218-$V218,0)</f>
        <v/>
      </c>
      <c r="IB218" s="68">
        <f>IF(HY218&gt;0,(HY218-IB$10)/IB$10,0)</f>
        <v/>
      </c>
      <c r="IC218" s="68" t="n"/>
      <c r="ID218" s="15">
        <f>IF(HY218&gt;0,(HY218-HY$10)/HY$10,0)</f>
        <v/>
      </c>
      <c r="IF218" s="13" t="n">
        <v>376.47</v>
      </c>
      <c r="IG218" s="68">
        <f>IF(IF218&gt;0,((IF218-IF217)/IF217),0)</f>
        <v/>
      </c>
      <c r="IH218" s="68">
        <f>IF(IF218&gt;0,IG218-$V218,0)</f>
        <v/>
      </c>
      <c r="II218" s="68">
        <f>IF(IF218&gt;0,(IF218-II$10)/II$10,0)</f>
        <v/>
      </c>
      <c r="IJ218" s="68" t="n"/>
      <c r="IK218" s="15">
        <f>IF(IF218&gt;0,(IF218-IF$10)/IF$10,0)</f>
        <v/>
      </c>
      <c r="IM218" s="13" t="n">
        <v>319.08</v>
      </c>
      <c r="IN218" s="68">
        <f>IF(IM218&gt;0,((IM218-IM217)/IM217),0)</f>
        <v/>
      </c>
      <c r="IO218" s="68">
        <f>IF(IM218&gt;0,IN218-$V218,0)</f>
        <v/>
      </c>
      <c r="IP218" s="68">
        <f>IF(IM218&gt;0,(IM218-IP$10)/IP$10,0)</f>
        <v/>
      </c>
      <c r="IQ218" s="68" t="n"/>
      <c r="IR218" s="15">
        <f>IF(IM218&gt;0,(IM218-IM$10)/IM$10,0)</f>
        <v/>
      </c>
      <c r="IT218" s="13" t="n">
        <v>104.72</v>
      </c>
      <c r="IU218" s="68">
        <f>IF(IT218&gt;0,((IT218-IT217)/IT217),0)</f>
        <v/>
      </c>
      <c r="IV218" s="68">
        <f>IF(IT218&gt;0,IU218-$V218,0)</f>
        <v/>
      </c>
      <c r="IW218" s="68">
        <f>IF(IT218&gt;0,(IT218-IW$10)/IW$10,0)</f>
        <v/>
      </c>
      <c r="IX218" s="68" t="n"/>
      <c r="IY218" s="15">
        <f>IF(IT218&gt;0,(IT218-IT$10)/IT$10,0)</f>
        <v/>
      </c>
      <c r="JA218" s="13" t="n">
        <v>666.47</v>
      </c>
      <c r="JB218" s="68">
        <f>IF(JA218&gt;0,((JA218-JA217)/JA217),0)</f>
        <v/>
      </c>
      <c r="JC218" s="68">
        <f>IF(JA218&gt;0,JB218-$V218,0)</f>
        <v/>
      </c>
      <c r="JD218" s="68">
        <f>IF(JA218&gt;0,(JA218-JD$10)/JD$10,0)</f>
        <v/>
      </c>
      <c r="JE218" s="68" t="n"/>
      <c r="JF218" s="15">
        <f>IF(JA218&gt;0,(JA218-JA$10)/JA$10,0)</f>
        <v/>
      </c>
      <c r="JH218" s="13" t="n">
        <v>525.76</v>
      </c>
      <c r="JI218" s="68">
        <f>IF(JH218&gt;0,((JH218-JH217)/JH217),0)</f>
        <v/>
      </c>
      <c r="JJ218" s="68">
        <f>IF(JH218&gt;0,JI218-$V218,0)</f>
        <v/>
      </c>
      <c r="JK218" s="68">
        <f>IF(JH218&gt;0,(JH218-JK$10)/JK$10,0)</f>
        <v/>
      </c>
      <c r="JL218" s="68" t="n"/>
      <c r="JM218" s="15">
        <f>IF(JH218&gt;0,(JH218-JH$10)/JH$10,0)</f>
        <v/>
      </c>
      <c r="JO218" s="13" t="n">
        <v>34.96</v>
      </c>
      <c r="JP218" s="68">
        <f>IF(JO218&gt;0,((JO218-JO217)/JO217),0)</f>
        <v/>
      </c>
      <c r="JQ218" s="68">
        <f>IF(JO218&gt;0,JP218-$V218,0)</f>
        <v/>
      </c>
      <c r="JR218" s="68">
        <f>IF(JO218&gt;0,(JO218-JR$10)/JR$10,0)</f>
        <v/>
      </c>
      <c r="JS218" s="68" t="n"/>
      <c r="JT218" s="15">
        <f>IF(JO218&gt;0,(JO218-JO$10)/JO$10,0)</f>
        <v/>
      </c>
      <c r="JV218" s="13" t="n">
        <v>3.22</v>
      </c>
      <c r="JW218" s="68">
        <f>IF(JV218&gt;0,((JV218-JV217)/JV217),0)</f>
        <v/>
      </c>
      <c r="JX218" s="68">
        <f>IF(JV218&gt;0,JW218-$V218,0)</f>
        <v/>
      </c>
      <c r="JY218" s="68">
        <f>IF(JV218&gt;0,(JV218-JY$10)/JY$10,0)</f>
        <v/>
      </c>
      <c r="JZ218" s="68" t="n"/>
      <c r="KA218" s="15">
        <f>IF(JV218&gt;0,(JV218-JV$10)/JV$10,0)</f>
        <v/>
      </c>
      <c r="KC218" s="13" t="n">
        <v>22.4</v>
      </c>
      <c r="KD218" s="68">
        <f>IF(KC218&gt;0,((KC218-KC217)/KC217),0)</f>
        <v/>
      </c>
      <c r="KE218" s="68">
        <f>IF(KC218&gt;0,KD218-$V218,0)</f>
        <v/>
      </c>
      <c r="KF218" s="68">
        <f>IF(KC218&gt;0,(KC218-KF$10)/KF$10,0)</f>
        <v/>
      </c>
      <c r="KG218" s="68" t="n"/>
      <c r="KH218" s="15">
        <f>IF(KC218&gt;0,(KC218-KC$10)/KC$10,0)</f>
        <v/>
      </c>
      <c r="KI218" s="18" t="n"/>
      <c r="KJ218" s="13" t="n">
        <v>166.62</v>
      </c>
      <c r="KK218" s="68">
        <f>IF(KJ218&gt;0,((KJ218-KJ217)/KJ217),0)</f>
        <v/>
      </c>
      <c r="KL218" s="68">
        <f>IF(KJ218&gt;0,KK218-$V218,0)</f>
        <v/>
      </c>
      <c r="KM218" s="68">
        <f>IF(KJ218&gt;0,(KJ218-KM$10)/KM$10,0)</f>
        <v/>
      </c>
      <c r="KN218" s="68" t="n"/>
      <c r="KO218" s="15">
        <f>IF(KJ218&gt;0,(KJ218-KJ$10)/KJ$10,0)</f>
        <v/>
      </c>
      <c r="KQ218" s="13" t="n">
        <v>2.602</v>
      </c>
      <c r="KR218" s="68">
        <f>IF(KQ218&gt;0,((KQ218-KQ217)/KQ217),0)</f>
        <v/>
      </c>
      <c r="KS218" s="68">
        <f>IF(KQ218&gt;0,KR218-$V218,0)</f>
        <v/>
      </c>
      <c r="KT218" s="68">
        <f>IF(KQ218&gt;0,(KQ218-KT$10)/KT$10,0)</f>
        <v/>
      </c>
      <c r="KU218" s="68" t="n"/>
      <c r="KV218" s="15">
        <f>IF(KQ218&gt;0,(KQ218-KQ$10)/KQ$10,0)</f>
        <v/>
      </c>
      <c r="KW218" s="18" t="n"/>
      <c r="KX218" s="13" t="n">
        <v>77.26000000000001</v>
      </c>
      <c r="KY218" s="68">
        <f>IF(KX218&gt;0,((KX218-KX217)/KX217),0)</f>
        <v/>
      </c>
      <c r="KZ218" s="68">
        <f>IF(KX218&gt;0,KY218-$V218,0)</f>
        <v/>
      </c>
      <c r="LA218" s="68">
        <f>IF(KX218&gt;0,(KX218-LA$10)/LA$10,0)</f>
        <v/>
      </c>
      <c r="LB218" s="68" t="n"/>
      <c r="LC218" s="15">
        <f>IF(KX218&gt;0,(KX218-KX$10)/KX$10,0)</f>
        <v/>
      </c>
      <c r="LD218" s="18" t="n"/>
      <c r="LE218" s="13" t="n">
        <v>52.45</v>
      </c>
      <c r="LF218" s="68">
        <f>IF(LE218&gt;0,((LE218-LE217)/LE217),0)</f>
        <v/>
      </c>
      <c r="LG218" s="68">
        <f>IF(LE218&gt;0,LF218-$V218,0)</f>
        <v/>
      </c>
      <c r="LH218" s="68">
        <f>IF(LE218&gt;0,(LE218-LH$10)/LH$10,0)</f>
        <v/>
      </c>
      <c r="LI218" s="68" t="n"/>
      <c r="LJ218" s="15">
        <f>IF(LE218&gt;0,(LE218-LE$10)/LE$10,0)</f>
        <v/>
      </c>
      <c r="LL218" s="13" t="n">
        <v>162.61</v>
      </c>
      <c r="LM218" s="68">
        <f>IF(LL218&gt;0,((LL218-LL217)/LL217),0)</f>
        <v/>
      </c>
      <c r="LN218" s="68">
        <f>IF(LL218&gt;0,LM218-$V218,0)</f>
        <v/>
      </c>
      <c r="LO218" s="68">
        <f>IF(LL218&gt;0,(LL218-LO$10)/LO$10,0)</f>
        <v/>
      </c>
      <c r="LP218" s="68" t="n"/>
      <c r="LQ218" s="15">
        <f>IF(LL218&gt;0,(LL218-LL$10)/LL$10,0)</f>
        <v/>
      </c>
      <c r="LS218" s="13" t="n">
        <v>23.84</v>
      </c>
      <c r="LT218" s="68">
        <f>IF(LS218&gt;0,((LS218-LS217)/LS217),0)</f>
        <v/>
      </c>
      <c r="LU218" s="68">
        <f>IF(LS218&gt;0,LT218-$V218,0)</f>
        <v/>
      </c>
      <c r="LV218" s="68" t="n"/>
      <c r="LW218" s="68" t="n"/>
      <c r="LX218" s="15">
        <f>IF(LS218&gt;0,(LS218-LS$10)/LS$10,0)</f>
        <v/>
      </c>
      <c r="LZ218" s="13" t="n">
        <v>21.49</v>
      </c>
      <c r="MA218" s="68">
        <f>IF(LZ218&gt;0,((LZ218-LZ217)/LZ217),0)</f>
        <v/>
      </c>
      <c r="MB218" s="68">
        <f>IF(LZ218&gt;0,MA218-$V218,0)</f>
        <v/>
      </c>
      <c r="MC218" s="68">
        <f>IF(LZ218&gt;0,(LZ218-MC$10)/MC$10,0)</f>
        <v/>
      </c>
      <c r="MD218" s="68" t="n"/>
      <c r="ME218" s="15">
        <f>IF(LZ218&gt;0,(LZ218-LZ$10)/LZ$10,0)</f>
        <v/>
      </c>
      <c r="MG218" s="13" t="n">
        <v>137.39</v>
      </c>
      <c r="MH218" s="68">
        <f>IF(MG218&gt;0,((MG218-MG217)/MG217),0)</f>
        <v/>
      </c>
      <c r="MI218" s="68">
        <f>IF(MG218&gt;0,MH218-$V218,0)</f>
        <v/>
      </c>
      <c r="MJ218" s="68">
        <f>IF(MG218&gt;0,(MG218-MJ$10)/MJ$10,0)</f>
        <v/>
      </c>
      <c r="MK218" s="68" t="n"/>
      <c r="ML218" s="15">
        <f>IF(MG218&gt;0,(MG218-MG$10)/MG$10,0)</f>
        <v/>
      </c>
      <c r="MN218" s="13" t="n">
        <v>213.8</v>
      </c>
      <c r="MO218" s="68">
        <f>IF(MN218&gt;0,((MN218-MN217)/MN217),0)</f>
        <v/>
      </c>
      <c r="MP218" s="68">
        <f>IF(MN218&gt;0,MO218-$V218,0)</f>
        <v/>
      </c>
      <c r="MQ218" s="68">
        <f>IF(MN218&gt;0,(MN218-MQ$10)/MQ$10,0)</f>
        <v/>
      </c>
      <c r="MR218" s="68" t="n"/>
      <c r="MS218" s="15">
        <f>IF(MN218&gt;0,(MN218-MN$10)/MN$10,0)</f>
        <v/>
      </c>
      <c r="MU218" s="13" t="n">
        <v>25.2</v>
      </c>
      <c r="MV218" s="68">
        <f>IF(MU218&gt;0,((MU218-MU217)/MU217),0)</f>
        <v/>
      </c>
      <c r="MW218" s="68">
        <f>IF(MU218&gt;0,MV218-$V218,0)</f>
        <v/>
      </c>
      <c r="MX218" s="68">
        <f>IF(MU218&gt;0,(MU218-MX$10)/MX$10,0)</f>
        <v/>
      </c>
      <c r="MY218" s="68" t="n"/>
      <c r="MZ218" s="15">
        <f>IF(MU218&gt;0,(MU218-MU$10)/MU$10,0)</f>
        <v/>
      </c>
      <c r="NB218" s="13" t="n">
        <v>310.75</v>
      </c>
      <c r="NC218" s="68">
        <f>IF(NB218&gt;0,((NB218-NB217)/NB217),0)</f>
        <v/>
      </c>
      <c r="ND218" s="68">
        <f>IF(NB218&gt;0,NC218-$V218,0)</f>
        <v/>
      </c>
      <c r="NE218" s="68">
        <f>IF(NB218&gt;0,(NB218-NE$10)/NE$10,0)</f>
        <v/>
      </c>
      <c r="NF218" s="68" t="n"/>
      <c r="NG218" s="15">
        <f>IF(NB218&gt;0,(NB218-NB$10)/NB$10,0)</f>
        <v/>
      </c>
      <c r="NI218" s="13" t="n">
        <v>12.9</v>
      </c>
      <c r="NJ218" s="68">
        <f>IF(NI218&gt;0,((NI218-NI217)/NI217),0)</f>
        <v/>
      </c>
      <c r="NK218" s="68">
        <f>IF(NI218&gt;0,NJ218-$V218,0)</f>
        <v/>
      </c>
      <c r="NL218" s="68">
        <f>IF(NI218&gt;0,(NI218-NL$10)/NL$10,0)</f>
        <v/>
      </c>
      <c r="NM218" s="68" t="n"/>
      <c r="NN218" s="15">
        <f>IF(NI218&gt;0,(NI218-NI$10)/NI$10,0)</f>
        <v/>
      </c>
      <c r="NP218" s="13" t="n">
        <v>574.0700000000001</v>
      </c>
      <c r="NQ218" s="68">
        <f>IF(NP218&gt;0,((NP218-NP217)/NP217),0)</f>
        <v/>
      </c>
      <c r="NR218" s="68">
        <f>IF(NP218&gt;0,NQ218-$V218,0)</f>
        <v/>
      </c>
      <c r="NS218" s="68">
        <f>IF(NP218&gt;0,(NP218-NS$10)/NS$10,0)</f>
        <v/>
      </c>
      <c r="NT218" s="68" t="n"/>
      <c r="NU218" s="15">
        <f>IF(NP218&gt;0,(NP218-NP$10)/NP$10,0)</f>
        <v/>
      </c>
      <c r="NW218" s="13" t="n">
        <v>281.48</v>
      </c>
      <c r="NX218" s="68">
        <f>IF(NW218&gt;0,((NW218-NW217)/NW217),0)</f>
        <v/>
      </c>
      <c r="NY218" s="68">
        <f>IF(NW218&gt;0,NX218-$V218,0)</f>
        <v/>
      </c>
      <c r="NZ218" s="68">
        <f>IF(NW218&gt;0,(NW218-NZ$10)/NZ$10,0)</f>
        <v/>
      </c>
      <c r="OA218" s="68" t="n"/>
      <c r="OB218" s="15">
        <f>IF(NW218&gt;0,(NW218-NW$10)/NW$10,0)</f>
        <v/>
      </c>
      <c r="OD218" s="13" t="n">
        <v>3.82</v>
      </c>
      <c r="OE218" s="68">
        <f>IF(OD218&gt;0,((OD218-OD217)/OD217),0)</f>
        <v/>
      </c>
      <c r="OF218" s="68">
        <f>IF(OD218&gt;0,OE218-$V218,0)</f>
        <v/>
      </c>
      <c r="OG218" s="68">
        <f>IF(OD218&gt;0,(OD218-OG$10)/OG$10,0)</f>
        <v/>
      </c>
      <c r="OH218" s="68" t="n"/>
      <c r="OI218" s="15">
        <f>IF(OD218&gt;0,(OD218-OD$10)/OD$10,0)</f>
        <v/>
      </c>
      <c r="OK218" s="13" t="n">
        <v>383.31</v>
      </c>
      <c r="OL218" s="68">
        <f>IF(OK218&gt;0,((OK218-OK217)/OK217),0)</f>
        <v/>
      </c>
      <c r="OM218" s="68">
        <f>IF(OK218&gt;0,OL218-$V218,0)</f>
        <v/>
      </c>
      <c r="ON218" s="68">
        <f>IF(OK218&gt;0,(OK218-ON$10)/ON$10,0)</f>
        <v/>
      </c>
      <c r="OO218" s="68" t="n"/>
      <c r="OP218" s="15">
        <f>IF(OK218&gt;0,(OK218-OK$10)/OK$10,0)</f>
        <v/>
      </c>
      <c r="OR218" s="13" t="n">
        <v>7.12</v>
      </c>
      <c r="OS218" s="68">
        <f>IF(OR218&gt;0,((OR218-OR217)/OR217),0)</f>
        <v/>
      </c>
      <c r="OT218" s="68">
        <f>IF(OR218&gt;0,OS218-$V218,0)</f>
        <v/>
      </c>
      <c r="OU218" s="68">
        <f>IF(OR218&gt;0,(OR218-OU$10)/OU$10,0)</f>
        <v/>
      </c>
      <c r="OV218" s="68" t="n"/>
      <c r="OW218" s="15">
        <f>IF(OR218&gt;0,(OR218-OR$10)/OR$10,0)</f>
        <v/>
      </c>
      <c r="OY218" s="13" t="n">
        <v>177.42</v>
      </c>
      <c r="OZ218" s="68">
        <f>IF(OY218&gt;0,((OY218-OY217)/OY217),0)</f>
        <v/>
      </c>
      <c r="PA218" s="68">
        <f>IF(OY218&gt;0,OZ218-$V218,0)</f>
        <v/>
      </c>
      <c r="PB218" s="68">
        <f>IF(OY218&gt;0,(OY218-PB$10)/PB$10,0)</f>
        <v/>
      </c>
      <c r="PC218" s="68" t="n"/>
      <c r="PD218" s="15">
        <f>IF(OY218&gt;0,(OY218-OY$10)/OY$10,0)</f>
        <v/>
      </c>
      <c r="PE218" s="18" t="n"/>
      <c r="PF218" s="13" t="n">
        <v>295.9</v>
      </c>
      <c r="PG218" s="68">
        <f>IF(PF218&gt;0,((PF218-PF217)/PF217),0)</f>
        <v/>
      </c>
      <c r="PH218" s="68">
        <f>IF(PF218&gt;0,PG218-$V218,0)</f>
        <v/>
      </c>
      <c r="PI218" s="68">
        <f>IF(PF218&gt;0,(PF218-PI$10)/PI$10,0)</f>
        <v/>
      </c>
      <c r="PJ218" s="68" t="n"/>
      <c r="PK218" s="15">
        <f>IF(PF218&gt;0,(PF218-PF$10)/PF$10,0)</f>
        <v/>
      </c>
      <c r="PM218" s="13" t="n"/>
      <c r="PN218" s="68">
        <f>IF(PM218&gt;0,((PM218-PM217)/PM217),0)</f>
        <v/>
      </c>
      <c r="PO218" s="68">
        <f>PN218-$V218</f>
        <v/>
      </c>
      <c r="PP218" s="68">
        <f>IF(PM218&gt;0,(PM218-PP$10)/PP$10,0)</f>
        <v/>
      </c>
      <c r="PQ218" s="68" t="n"/>
      <c r="PR218" s="15">
        <f>IF(PM218&gt;0,(PM218-PM$10)/PM$10,0)</f>
        <v/>
      </c>
      <c r="PT218" s="13" t="n">
        <v>21.82</v>
      </c>
      <c r="PU218" s="68">
        <f>IF(PT218&gt;0,((PT218-PT217)/PT217),0)</f>
        <v/>
      </c>
      <c r="PV218" s="68">
        <f>IF(PT218&gt;0,PU218-$V218,0)</f>
        <v/>
      </c>
      <c r="PW218" s="68">
        <f>IF(PT218&gt;0,(PT218-PW$10)/PW$10,0)</f>
        <v/>
      </c>
      <c r="PX218" s="68" t="n"/>
      <c r="PY218" s="15">
        <f>IF(PT218&gt;0,(PT218-PT$10)/PT$10,0)</f>
        <v/>
      </c>
      <c r="QA218" s="13" t="n">
        <v>396.37</v>
      </c>
      <c r="QB218" s="68">
        <f>IF(QA218&gt;0,((QA218-QA217)/QA217),0)</f>
        <v/>
      </c>
      <c r="QC218" s="68">
        <f>IF(QA218&gt;0,QB218-$V218,0)</f>
        <v/>
      </c>
      <c r="QD218" s="68">
        <f>IF(QA218&gt;0,(QA218-QD$10)/QD$10,0)</f>
        <v/>
      </c>
      <c r="QE218" s="68" t="n"/>
      <c r="QF218" s="15">
        <f>IF(QA218&gt;0,(QA218-QA$10)/QA$10,0)</f>
        <v/>
      </c>
      <c r="QH218" s="13" t="n">
        <v>2.73</v>
      </c>
      <c r="QI218" s="68">
        <f>IF(QH218&gt;0,((QH218-QH217)/QH217),0)</f>
        <v/>
      </c>
      <c r="QJ218" s="68">
        <f>IF(QH218&gt;0,QI218-$V218,0)</f>
        <v/>
      </c>
      <c r="QK218" s="68">
        <f>IF(QH218&gt;0,(QH218-QK$10)/QK$10,0)</f>
        <v/>
      </c>
      <c r="QL218" s="68" t="n"/>
      <c r="QM218" s="15">
        <f>IF(QH218&gt;0,(QH218-QH$10)/QH$10,0)</f>
        <v/>
      </c>
      <c r="QO218" s="13" t="n">
        <v>19.68</v>
      </c>
      <c r="QP218" s="68">
        <f>IF(QO218&gt;0,((QO218-QO217)/QO217),0)</f>
        <v/>
      </c>
      <c r="QQ218" s="68">
        <f>IF(QO218&gt;0,QP218-$V218,0)</f>
        <v/>
      </c>
      <c r="QR218" s="68">
        <f>IF(QO218&gt;0,(QO218-QR$10)/QR$10,0)</f>
        <v/>
      </c>
      <c r="QS218" s="68" t="n"/>
      <c r="QT218" s="15">
        <f>IF(QO218&gt;0,(QO218-QO$10)/QO$10,0)</f>
        <v/>
      </c>
      <c r="QV218" s="13" t="n">
        <v>2.49</v>
      </c>
      <c r="QW218" s="68">
        <f>IF(QV218&gt;0,((QV218-QV217)/QV217),0)</f>
        <v/>
      </c>
      <c r="QX218" s="68">
        <f>IF(QV218&gt;0,QW218-$V218,0)</f>
        <v/>
      </c>
      <c r="QY218" s="68">
        <f>IF(QV218&gt;0,(QV218-QY$10)/QY$10,0)</f>
        <v/>
      </c>
      <c r="QZ218" s="68" t="n"/>
      <c r="RA218" s="15">
        <f>IF(QV218&gt;0,(QV218-QV$10)/QV$10,0)</f>
        <v/>
      </c>
      <c r="RC218" s="13" t="n">
        <v>61.98</v>
      </c>
      <c r="RD218" s="68">
        <f>IF(RC218&gt;0,((RC218-RC217)/RC217),0)</f>
        <v/>
      </c>
      <c r="RE218" s="68">
        <f>IF(RC218&gt;0,RD218-$V218,0)</f>
        <v/>
      </c>
      <c r="RF218" s="68">
        <f>IF(RC218&gt;0,(RC218-RF$10)/RF$10,0)</f>
        <v/>
      </c>
      <c r="RG218" s="68" t="n"/>
      <c r="RH218" s="15">
        <f>IF(RC218&gt;0,(RC218-RC$10)/RC$10,0)</f>
        <v/>
      </c>
      <c r="RJ218" s="13" t="n">
        <v>303.22</v>
      </c>
      <c r="RK218" s="68">
        <f>IF(RJ218&gt;0,((RJ218-RJ217)/RJ217),0)</f>
        <v/>
      </c>
      <c r="RL218" s="68">
        <f>RK218-$V218</f>
        <v/>
      </c>
      <c r="RM218" s="68">
        <f>IF(RJ218&gt;0,(RJ218-RM$10)/RM$10,0)</f>
        <v/>
      </c>
      <c r="RN218" s="68" t="n"/>
      <c r="RO218" s="15">
        <f>IF(RJ218&gt;0,(RJ218-RJ$10)/RJ$10,0)</f>
        <v/>
      </c>
      <c r="RQ218" s="13" t="n">
        <v>25.87</v>
      </c>
      <c r="RR218" s="68">
        <f>IF(RQ218&gt;0,((RQ218-RQ217)/RQ217),0)</f>
        <v/>
      </c>
      <c r="RS218" s="68">
        <f>RR218-$V218</f>
        <v/>
      </c>
      <c r="RT218" s="68">
        <f>IF(RQ218&gt;0,(RQ218-RT$10)/RT$10,0)</f>
        <v/>
      </c>
      <c r="RU218" s="68" t="n"/>
      <c r="RV218" s="15">
        <f>IF(RQ218&gt;0,(RQ218-RQ$10)/RQ$10,0)</f>
        <v/>
      </c>
      <c r="RX218" s="13" t="n">
        <v>194.55</v>
      </c>
      <c r="RY218" s="68">
        <f>IF(RX218&gt;0,((RX218-RX217)/RX217),0)</f>
        <v/>
      </c>
      <c r="RZ218" s="68">
        <f>RY218-$V218</f>
        <v/>
      </c>
      <c r="SA218" s="68">
        <f>IF(RX218&gt;0,(RX218-SA$10)/SA$10,0)</f>
        <v/>
      </c>
      <c r="SB218" s="68" t="n"/>
      <c r="SC218" s="15">
        <f>IF(RX218&gt;0,(RX218-RX$10)/RX$10,0)</f>
        <v/>
      </c>
      <c r="SE218" s="13" t="n">
        <v>42.52</v>
      </c>
      <c r="SF218" s="68">
        <f>IF(SE218&gt;0,((SE218-SE217)/SE217),0)</f>
        <v/>
      </c>
      <c r="SG218" s="68">
        <f>SF218-$V218</f>
        <v/>
      </c>
      <c r="SH218" s="68">
        <f>IF(SE218&gt;0,(SE218-SH$10)/SH$10,0)</f>
        <v/>
      </c>
      <c r="SI218" s="68" t="n"/>
      <c r="SJ218" s="15">
        <f>IF(SE218&gt;0,(SE218-SE$10)/SE$10,0)</f>
        <v/>
      </c>
      <c r="SL218" s="13" t="n">
        <v>3.63</v>
      </c>
      <c r="SM218" s="68">
        <f>IF(SL218&gt;0,((SL218-SL217)/SL217),0)</f>
        <v/>
      </c>
      <c r="SN218" s="68">
        <f>SM218-$V218</f>
        <v/>
      </c>
      <c r="SO218" s="68">
        <f>IF(SL218&gt;0,(SL218-SO$10)/SO$10,0)</f>
        <v/>
      </c>
      <c r="SP218" s="68" t="n"/>
      <c r="SQ218" s="15">
        <f>IF(SL218&gt;0,(SL218-SL$10)/SL$10,0)</f>
        <v/>
      </c>
      <c r="SS218" s="13" t="n">
        <v>36.11</v>
      </c>
      <c r="ST218" s="68">
        <f>IF(SS218&gt;0,((SS218-SS217)/SS217),0)</f>
        <v/>
      </c>
      <c r="SU218" s="68">
        <f>ST218-$V218</f>
        <v/>
      </c>
      <c r="SV218" s="68">
        <f>IF(SS218&gt;0,(SS218-SV$10)/SV$10,0)</f>
        <v/>
      </c>
      <c r="SW218" s="68" t="n"/>
      <c r="SX218" s="15">
        <f>IF(SS218&gt;0,(SS218-SS$10)/SS$10,0)</f>
        <v/>
      </c>
      <c r="SZ218" s="13" t="n">
        <v>64.92</v>
      </c>
      <c r="TA218" s="68">
        <f>IF(SZ218&gt;0,((SZ218-SZ217)/SZ217),0)</f>
        <v/>
      </c>
      <c r="TB218" s="68">
        <f>TA218-$V218</f>
        <v/>
      </c>
      <c r="TC218" s="68">
        <f>IF(SZ218&gt;0,(SZ218-TC$10)/TC$10,0)</f>
        <v/>
      </c>
      <c r="TD218" s="68" t="n"/>
      <c r="TE218" s="15">
        <f>IF(SZ218&gt;0,(SZ218-SZ$10)/SZ$10,0)</f>
        <v/>
      </c>
      <c r="TG218" s="587" t="n">
        <v>0.315</v>
      </c>
      <c r="TH218" s="68">
        <f>IF(TG218&gt;0,((TG218-TG217)/TG217),0)</f>
        <v/>
      </c>
      <c r="TI218" s="68">
        <f>TH218-$V218</f>
        <v/>
      </c>
      <c r="TJ218" s="68">
        <f>IF(TG218&gt;0,(TG218-TJ$10)/TJ$10,0)</f>
        <v/>
      </c>
      <c r="TK218" s="68" t="n"/>
      <c r="TL218" s="15">
        <f>IF(TG218&gt;0,(TG218-TG$10)/TG$10,0)</f>
        <v/>
      </c>
      <c r="TN218" s="13" t="n">
        <v>82.95</v>
      </c>
      <c r="TO218" s="68">
        <f>IF(TN218&gt;0,((TN218-TN217)/TN217),0)</f>
        <v/>
      </c>
      <c r="TP218" s="68">
        <f>TO218-$V218</f>
        <v/>
      </c>
      <c r="TQ218" s="68">
        <f>IF(TN218&gt;0,(TN218-TQ$10)/TQ$10,0)</f>
        <v/>
      </c>
      <c r="TR218" s="68" t="n"/>
      <c r="TS218" s="15">
        <f>IF(TN218&gt;0,(TN218-TN$10)/TN$10,0)</f>
        <v/>
      </c>
      <c r="TU218" s="587" t="n">
        <v>4.16</v>
      </c>
      <c r="TV218" s="68">
        <f>IF(TU218&gt;0,((TU218-TU217)/TU217),0)</f>
        <v/>
      </c>
      <c r="TW218" s="68">
        <f>TV218-$V218</f>
        <v/>
      </c>
      <c r="TX218" s="68">
        <f>IF(TU218&gt;0,(TU218-TX$10)/TX$10,0)</f>
        <v/>
      </c>
      <c r="TY218" s="68" t="n"/>
      <c r="TZ218" s="15">
        <f>IF(TU218&gt;0,(TU218-TU$10)/TU$10,0)</f>
        <v/>
      </c>
      <c r="UB218" s="587" t="n"/>
      <c r="UC218" s="68">
        <f>IF(UB218&gt;0,((UB218-UB217)/UB217),0)</f>
        <v/>
      </c>
      <c r="UD218" s="68">
        <f>UC218-$V218</f>
        <v/>
      </c>
      <c r="UE218" s="68">
        <f>IF(UB218&gt;0,(UB218-UE$10)/UE$10,0)</f>
        <v/>
      </c>
      <c r="UF218" s="68" t="n"/>
      <c r="UG218" s="15">
        <f>IF(UB218&gt;0,(UB218-UB$10)/UB$10,0)</f>
        <v/>
      </c>
      <c r="UI218" s="587" t="n"/>
      <c r="UJ218" s="68">
        <f>IF(UI218&gt;0,((UI218-UI217)/UI217),0)</f>
        <v/>
      </c>
      <c r="UK218" s="68">
        <f>UJ218-$V218</f>
        <v/>
      </c>
      <c r="UL218" s="68">
        <f>IF(UI218&gt;0,(UI218-UL$10)/UL$10,0)</f>
        <v/>
      </c>
      <c r="UM218" s="68" t="n"/>
      <c r="UN218" s="15">
        <f>IF(UI218&gt;0,(UI218-UI$10)/UI$10,0)</f>
        <v/>
      </c>
      <c r="UP218" s="587" t="n"/>
      <c r="UQ218" s="68">
        <f>IF(UP218&gt;0,((UP218-UP217)/UP217),0)</f>
        <v/>
      </c>
      <c r="UR218" s="68">
        <f>UQ218-$V218</f>
        <v/>
      </c>
      <c r="US218" s="68">
        <f>IF(UP218&gt;0,(UP218-US$10)/US$10,0)</f>
        <v/>
      </c>
      <c r="UT218" s="68" t="n"/>
      <c r="UU218" s="15">
        <f>IF(UP218&gt;0,(UP218-UP$10)/UP$10,0)</f>
        <v/>
      </c>
      <c r="UW218" s="587" t="n"/>
      <c r="UX218" s="68">
        <f>IF(UW218&gt;0,((UW218-UW217)/UW217),0)</f>
        <v/>
      </c>
      <c r="UY218" s="68">
        <f>UX218-$V218</f>
        <v/>
      </c>
      <c r="UZ218" s="68">
        <f>IF(UW218&gt;0,(UW218-UZ$10)/UZ$10,0)</f>
        <v/>
      </c>
      <c r="VA218" s="68" t="n"/>
      <c r="VB218" s="15">
        <f>IF(UW218&gt;0,(UW218-UW$10)/UW$10,0)</f>
        <v/>
      </c>
      <c r="VD218" s="587" t="n"/>
      <c r="VE218" s="68">
        <f>IF(VD218&gt;0,((VD218-VD217)/VD217),0)</f>
        <v/>
      </c>
      <c r="VF218" s="68">
        <f>VE218-$V218</f>
        <v/>
      </c>
      <c r="VG218" s="68">
        <f>IF(VD218&gt;0,(VD218-VG$10)/VG$10,0)</f>
        <v/>
      </c>
      <c r="VH218" s="68" t="n"/>
      <c r="VI218" s="15">
        <f>IF(VD218&gt;0,(VD218-VD$10)/VD$10,0)</f>
        <v/>
      </c>
      <c r="VM218" s="21">
        <f>IF($C218&gt;0,(($IK$5*IG218)+($GT$5*GP218)+($JM$5*JI218)+($JF$5*JB218)+($IY$5*IU218)+($IR$5*IN218)+($ID$5*HZ218)+($HW$5*HS218)+($HP$5*HL218)+($HI$5*HE218)+($GF$5*GB218)+($FY$5*FU218)+($FR$5*FN218)+($FK$5*FG218)+($FD$5*EZ218)+($EW$5*ES218)+($EP$5*EL218)+($EI$5*EE218)+($EB$5*DX218)+($DU$5*DQ218)+($DN$5*DJ218)+($DG$5*DC218)+($CZ$5*CV218)+($CS$5*CO218)+($CL$5*CH218)+($CE$5*CA218)+($BX$5*BT218)+($BQ$5*BM218)+($BJ$5*BF218)+($BC$5*AY218)+($AV$5*AR218)+($AO$5*AK218)+($AH$5*AD218)+($JT$5*JP218)+($KA$5*JW218)+($KO$5*KK218)+($PR$5*PN218)+($GM$5*GI218)+($HA$5*GW218)+($KV$5*KR218)+($KH$5*KD218)+($LC$5*KY218)+($MS$5*MO218)+($ML$5*MH218)+($ME$5*MA218)+($LX$5*LT218)+($LQ$5*LM218)+($LJ$5*LF218)+(MV218*$MZ$5)+(NC218*$NG$5)+(NJ218*$NN$5)+($OI$5*OE218)+($NU$5*NQ218)+($OB$5*NX218)+($PK$5*PG218)+($OP$5*OL218)+($OW$5*OS218)+($PD$5*OZ218)+(PU218*$PY$5)+(QB218*$QF$5)+(QI218*$QM$5)+(QP218*$QT$5)+(QW218*$RA$5)+(RD218*$RH$5)+(RK218*$RO$5)+(RR218*$RV$5)+(RY218*$SC$5)+(SF218*$SJ$5)+(SM218*$SQ$5)+(ST218*$SX$5)+(TA218*$TE$5))+(TH218*$TL$5)+(TO218*$TS$5))/$VM$5</f>
        <v/>
      </c>
      <c r="VN218" s="40" t="n"/>
      <c r="VO218" s="21">
        <f>IF($C218&gt;0,(($IK$5*II218)+($GT$5*GR218)+($JM$5*JK218)+($JF$5*JD218)+($IY$5*IW218)+($IR$5*IP218)+($ID$5*IB218)+($HW$5*HU218)+($HP$5*HN218)+($HI$5*HG218)+($GF$5*GD218)+($FY$5*FW218)+($FR$5*FP218)+($FK$5*FI218)+($FD$5*FB218)+($EW$5*EU218)+($EP$5*EN218)+($EI$5*EG218)+($EB$5*DZ218)+($DU$5*DS218)+($DN$5*DL218)+($DG$5*DE218)+($CZ$5*CX218)+($CS$5*CQ218)+($CL$5*CJ218)+($CE$5*CC218)+($BX$5*BV218)+($BQ$5*BO218)+($BJ$5*BH218)+($BC$5*BA218)+($AV$5*AT218)+($AO$5*AM218)+($AH$5*AF218)+($KO$5*KM218)+($KH$5*KF218)+($KA$5*JY218)+($JT$5*JR218)+($PR$5*PP218)+($GM$5*GK218)+($HA$5*GY218)+($KV$5*KT218)+($LC$5*LA218)+($MS$5*MQ218)+($ML$5*MJ218)+($ME$5*MC218)+($LX$5*LV218)+($LQ$5*LO218)+($LJ$5*LH218)+(MX218*$MZ$5)+(NE218*$NG$5)+(NL218*$NN$5)+($OI$5*OG218)+($NU$5*NS218)+($OB$5*NZ218)+($PD$5*PB218)+($OW$5*OU218)+($OP$5*ON218)+($PK$5*PI218)+($PY$5*PW218)+($QF$5*QD218)+($QM$5*QK218)+($QT$5*QR218)+($RA$5*QY218)+($RH$5*RF218)+($RO$5*RM218)+(RT218*$RV$5)+(SA218*$SC$5)+(SH218*$SJ$5)+(SO218*$SQ$5)+(SV218*$SX$5)+(TC218*$TE$5)+(TJ218*$TL$5)+(TQ218*$TS$5))/$VM$5,0)</f>
        <v/>
      </c>
      <c r="VP218" s="14" t="n"/>
      <c r="VQ218" s="21">
        <f>IF($C218&gt;0,(($IK$5*IK218)+($GT$5*GT218)+($JM$5*JM218)+($JF$5*JF218)+($IY$5*IY218)+($IR$5*IR218)+($ID$5*ID218)+($HW$5*HW218)+($HP$5*HP218)+($HI$5*HI218)+($GF$5*GF218)+($FY$5*FY218)+($FR$5*FR218)+($FK$5*FK218)+($FD$5*FD218)+($EW$5*EW218)+($EP$5*EP218)+($EI$5*EI218)+($EB$5*EB218)+($DU$5*DU218)+($DN$5*DN218)+($DG$5*DG218)+($CZ$5*CZ218)+($CS$5*CS218)+($CL$5*CL218)+($CE$5*CE218)+($BX$5*BX218)+($BQ$5*BQ218)+($BJ$5*BJ218)+($BC$5*BC218)+($AV$5*AV218)+($AO$5*AO218)+($AH$5*AH218)+($KO$5*KO218)+($PR$5*PR218)+($GM$5*GM218)+($HA$5*HA218)+($KH$5*KH218)+($KA$5*KA218)+($JT$5*JT218)+($KV$5*KV218)+($LC$5*LC218)+($MS$5*MS218)+($ML$5*ML218)+($ME$5*ME218)+($LX$5*LX218)+($LQ$5*LQ218)+($LJ$5*LJ218)+($OI$5*OI218)+($NU$5*NU218)+($NN$5*NN218)+($NG$5*NG218)+($MZ$5*MZ218)+(OB218*$OB$5)+($PD$5*PD218)+($OW$5*OW218)+($OP$5*OP218)+($PK$5*PK218)+(PY218*$PY$5)+(QF218*$QF$5)+(QM218*$QM$5)+(QT218*$QT$5)+(RA218*$RA$5)+(RH218*$RH$5)+(RO218*$RO$5)+(RV218*$RV$5)+(SC218*$SC$5)+(SJ218*$SJ$5)+(SQ218*$SQ$5)+(SX218*$SX$5)+(TE218*$TE$5)+(TL218*$TL$5)+(TS218*$TS$5))/$VM$5,0)</f>
        <v/>
      </c>
    </row>
    <row r="219" ht="16" customHeight="1" s="545">
      <c r="A219" s="127" t="n">
        <v>45961</v>
      </c>
      <c r="B219" s="4">
        <f>A219</f>
        <v/>
      </c>
      <c r="C219" s="13" t="n">
        <v>47562.87</v>
      </c>
      <c r="D219" s="138">
        <f>IF(C219&gt;0,C219-C218,0)</f>
        <v/>
      </c>
      <c r="E219" s="68">
        <f>IF(C219&gt;0,D219/C218,0)</f>
        <v/>
      </c>
      <c r="F219" s="15">
        <f>IF(C219&gt;0,(C219-C$10)/C$10,0)</f>
        <v/>
      </c>
      <c r="G219" s="13" t="n">
        <v>6840.2</v>
      </c>
      <c r="H219" s="138">
        <f>IF(G219&gt;0,G219-G218,0)</f>
        <v/>
      </c>
      <c r="I219" s="68">
        <f>IF(G219&gt;0,H219/G218,0)</f>
        <v/>
      </c>
      <c r="J219" s="15">
        <f>IF(G219&gt;0,(G219-G$10)/G$10,0)</f>
        <v/>
      </c>
      <c r="K219" s="13" t="n">
        <v>23724.96</v>
      </c>
      <c r="L219" s="138">
        <f>IF(K219&gt;0,K219-K218,0)</f>
        <v/>
      </c>
      <c r="M219" s="68">
        <f>IF(K219&gt;0,L219/K218,0)</f>
        <v/>
      </c>
      <c r="N219" s="15">
        <f>IF(K219&gt;0,(K219-K$10)/K$10,0)</f>
        <v/>
      </c>
      <c r="O219" s="13" t="n">
        <v>2479.38</v>
      </c>
      <c r="P219" s="138">
        <f>IF(O219&gt;0,O219-O218,0)</f>
        <v/>
      </c>
      <c r="Q219" s="68">
        <f>IF(O219&gt;0,P219/O218,0)</f>
        <v/>
      </c>
      <c r="R219" s="15">
        <f>IF(O219&gt;0,(O219-O$10)/O$10,0)</f>
        <v/>
      </c>
      <c r="S219" s="18">
        <f>IF(O219&gt;0,(((O219*0.7)*Q219)+((K219*0.9)*M219)+((G219*0.65)*I219)+((C219*0.6)*E219))/(O219+K219+G219+C219),0)</f>
        <v/>
      </c>
      <c r="T219" s="121">
        <f>IF(O219&gt;0,(S219*200)+T218,0)</f>
        <v/>
      </c>
      <c r="U219" s="121">
        <f>T219</f>
        <v/>
      </c>
      <c r="V219" s="134">
        <f>IF(T219&gt;0,(T219-T218)/T218,0)</f>
        <v/>
      </c>
      <c r="W219" s="21">
        <f>IF(T219&gt;0,(T219-T$11)/T$11,0)</f>
        <v/>
      </c>
      <c r="X219" s="18">
        <f>IF(T219&gt;0,((Q219+M219+I219+E219)/4),0)</f>
        <v/>
      </c>
      <c r="Y219" s="353" t="n">
        <v>9678.309999999999</v>
      </c>
      <c r="Z219" s="15" t="n">
        <v>2e-06</v>
      </c>
      <c r="AA219" s="21">
        <f>Z219-$V219</f>
        <v/>
      </c>
      <c r="AC219" s="13" t="n">
        <v>267.67</v>
      </c>
      <c r="AD219" s="68">
        <f>IF(AC219&gt;0,((AC219-AC218)/AC218),0)</f>
        <v/>
      </c>
      <c r="AE219" s="68">
        <f>IF(AC219&gt;0,AD219-$V219,0)</f>
        <v/>
      </c>
      <c r="AF219" s="68">
        <f>IF(AC219&gt;0,(AC219-AF$10)/AF$10,0)</f>
        <v/>
      </c>
      <c r="AG219" s="68" t="n"/>
      <c r="AH219" s="15">
        <f>IF(AC219&gt;0,(AC219-AC$10)/AC$10,0)</f>
        <v/>
      </c>
      <c r="AJ219" s="13" t="n">
        <v>25.01</v>
      </c>
      <c r="AK219" s="68">
        <f>IF(AJ219&gt;0,((AJ219-AJ218)/AJ218),0)</f>
        <v/>
      </c>
      <c r="AL219" s="68">
        <f>IF(AJ219&gt;0,AK219-$V219,0)</f>
        <v/>
      </c>
      <c r="AM219" s="68">
        <f>IF(AJ219&gt;0,(AJ219-AM$10)/AM$10,0)</f>
        <v/>
      </c>
      <c r="AN219" s="68" t="n"/>
      <c r="AO219" s="15">
        <f>IF(AJ219&gt;0,(AJ219-AJ$10)/AJ$10,0)</f>
        <v/>
      </c>
      <c r="AQ219" s="13" t="n">
        <v>25.11</v>
      </c>
      <c r="AR219" s="68">
        <f>IF(AQ219&gt;0,((AQ219-AQ218)/AQ218),0)</f>
        <v/>
      </c>
      <c r="AS219" s="68">
        <f>IF(AQ219&gt;0,AR219-$V219,0)</f>
        <v/>
      </c>
      <c r="AT219" s="68">
        <f>IF(AQ219&gt;0,(AQ219-AT$10)/AT$10,0)</f>
        <v/>
      </c>
      <c r="AU219" s="68" t="n"/>
      <c r="AV219" s="15">
        <f>IF(AQ219&gt;0,(AQ219-AQ$10)/AQ$10,0)</f>
        <v/>
      </c>
      <c r="AX219" s="13" t="n">
        <v>237.72</v>
      </c>
      <c r="AY219" s="68">
        <f>IF(AX219&gt;0,((AX219-AX218)/AX218),0)</f>
        <v/>
      </c>
      <c r="AZ219" s="68">
        <f>IF(AX219&gt;0,AY219-$V219,0)</f>
        <v/>
      </c>
      <c r="BA219" s="68">
        <f>IF(AX219&gt;0,(AX219-BA$10)/BA$10,0)</f>
        <v/>
      </c>
      <c r="BB219" s="68" t="n"/>
      <c r="BC219" s="15">
        <f>IF(AX219&gt;0,(AX219-AX$10)/AX$10,0)</f>
        <v/>
      </c>
      <c r="BE219" s="13" t="n">
        <v>83.37</v>
      </c>
      <c r="BF219" s="68">
        <f>IF(BE219&gt;0,((BE219-BE218)/BE218),0)</f>
        <v/>
      </c>
      <c r="BG219" s="68">
        <f>IF(BE219&gt;0,BF219-$V219,0)</f>
        <v/>
      </c>
      <c r="BH219" s="68" t="n"/>
      <c r="BI219" s="68" t="n"/>
      <c r="BJ219" s="15">
        <f>IF(BE219&gt;0,(BE219-BE$10)/BE$10,0)</f>
        <v/>
      </c>
      <c r="BL219" s="13" t="n">
        <v>78.05</v>
      </c>
      <c r="BM219" s="68">
        <f>IF(BL219&gt;0,((BL219-BL218)/BL218),0)</f>
        <v/>
      </c>
      <c r="BN219" s="68">
        <f>IF(BL219&gt;0,BM219-$V219,0)</f>
        <v/>
      </c>
      <c r="BO219" s="68">
        <f>IF(BL219&gt;0,(BL219-BO$10)/BO$10,0)</f>
        <v/>
      </c>
      <c r="BP219" s="68" t="n"/>
      <c r="BQ219" s="15">
        <f>IF(BL219&gt;0,(BL219-BL$10)/BL$10,0)</f>
        <v/>
      </c>
      <c r="BS219" s="13" t="n">
        <v>46.28</v>
      </c>
      <c r="BT219" s="68">
        <f>IF(BS219&gt;0,((BS219-BS218)/BS218),0)</f>
        <v/>
      </c>
      <c r="BU219" s="68">
        <f>IF(BS219&gt;0,BT219-$V219,0)</f>
        <v/>
      </c>
      <c r="BV219" s="68">
        <f>IF(BS219&gt;0,(BS219-BV$10)/BV$10,0)</f>
        <v/>
      </c>
      <c r="BW219" s="68" t="n"/>
      <c r="BX219" s="15">
        <f>IF(BS219&gt;0,(BS219-BS$10)/BS$10,0)</f>
        <v/>
      </c>
      <c r="BZ219" s="13" t="n"/>
      <c r="CA219" s="68">
        <f>IF(BZ219&gt;0,((BZ219-BZ218)/BZ218),0)</f>
        <v/>
      </c>
      <c r="CB219" s="68">
        <f>IF(BZ219&gt;0,CA219-$V219,0)</f>
        <v/>
      </c>
      <c r="CC219" s="68">
        <f>IF(BZ219&gt;0,(BZ219-CC$10)/CC$10,0)</f>
        <v/>
      </c>
      <c r="CD219" s="68" t="n"/>
      <c r="CE219" s="15">
        <f>IF(BZ219&gt;0,(BZ219-BZ$10)/BZ$10,0)</f>
        <v/>
      </c>
      <c r="CG219" s="13" t="n">
        <v>31.37</v>
      </c>
      <c r="CH219" s="68">
        <f>IF(CG219&gt;0,((CG219-CG218)/CG218),0)</f>
        <v/>
      </c>
      <c r="CI219" s="68">
        <f>IF(CG219&gt;0,CH219-$V219,0)</f>
        <v/>
      </c>
      <c r="CJ219" s="68">
        <f>IF(CG219&gt;0,(CG219-CJ$10)/CJ$10,0)</f>
        <v/>
      </c>
      <c r="CK219" s="68" t="n"/>
      <c r="CL219" s="15">
        <f>IF(CG219&gt;0,(CG219-CG$10)/CG$10,0)</f>
        <v/>
      </c>
      <c r="CN219" s="13" t="n">
        <v>35.79</v>
      </c>
      <c r="CO219" s="68">
        <f>IF(CN219&gt;0,((CN219-CN218)/CN218),0)</f>
        <v/>
      </c>
      <c r="CP219" s="68">
        <f>IF(CN219&gt;0,CO219-$V219,0)</f>
        <v/>
      </c>
      <c r="CQ219" s="68">
        <f>IF(CN219&gt;0,(CN219-CQ$10)/CQ$10,0)</f>
        <v/>
      </c>
      <c r="CR219" s="68" t="n"/>
      <c r="CS219" s="15">
        <f>IF(CN219&gt;0,(CN219-CN$10)/CN$10,0)</f>
        <v/>
      </c>
      <c r="CU219" s="13" t="n">
        <v>40.96</v>
      </c>
      <c r="CV219" s="68">
        <f>IF(CU219&gt;0,((CU219-CU218)/CU218),0)</f>
        <v/>
      </c>
      <c r="CW219" s="68">
        <f>IF(CU219&gt;0,CV219-$V219,0)</f>
        <v/>
      </c>
      <c r="CX219" s="68">
        <f>IF(CU219&gt;0,(CU219-CX$10)/CX$10,0)</f>
        <v/>
      </c>
      <c r="CY219" s="68" t="n"/>
      <c r="CZ219" s="15">
        <f>IF(CU219&gt;0,(CU219-CU$10)/CU$10,0)</f>
        <v/>
      </c>
      <c r="DB219" s="13" t="n">
        <v>19.83</v>
      </c>
      <c r="DC219" s="68">
        <f>IF(DB219&gt;0,((DB219-DB218)/DB218),0)</f>
        <v/>
      </c>
      <c r="DD219" s="68">
        <f>IF(DB219&gt;0,DC219-$V219,0)</f>
        <v/>
      </c>
      <c r="DE219" s="68">
        <f>IF(DB219&gt;0,(DB219-DE$10)/DE$10,0)</f>
        <v/>
      </c>
      <c r="DF219" s="68" t="n"/>
      <c r="DG219" s="15">
        <f>IF(DB219&gt;0,(DB219-DB$10)/DB$10,0)</f>
        <v/>
      </c>
      <c r="DI219" s="13" t="n">
        <v>52.63</v>
      </c>
      <c r="DJ219" s="68">
        <f>IF(DI219&gt;0,((DI219-DI218)/DI218),0)</f>
        <v/>
      </c>
      <c r="DK219" s="68">
        <f>IF(DI219&gt;0,DJ219-$V219,0)</f>
        <v/>
      </c>
      <c r="DL219" s="68">
        <f>IF(DI219&gt;0,(DI219-DL$10)/DL$10,0)</f>
        <v/>
      </c>
      <c r="DM219" s="68" t="n"/>
      <c r="DN219" s="15">
        <f>IF(DI219&gt;0,(DI219-DI$10)/DI$10,0)</f>
        <v/>
      </c>
      <c r="DP219" s="13" t="n">
        <v>50.4</v>
      </c>
      <c r="DQ219" s="68">
        <f>IF(DP219&gt;0,((DP219-DP218)/DP218),0)</f>
        <v/>
      </c>
      <c r="DR219" s="68">
        <f>IF(DP219&gt;0,DQ219-$V219,0)</f>
        <v/>
      </c>
      <c r="DS219" s="68" t="n"/>
      <c r="DT219" s="68" t="n"/>
      <c r="DU219" s="15">
        <f>IF(DP219&gt;0,(DP219-DP$10)/DP$10,0)</f>
        <v/>
      </c>
      <c r="DV219" s="18" t="n"/>
      <c r="DW219" s="13" t="n">
        <v>46.45</v>
      </c>
      <c r="DX219" s="68">
        <f>IF(DW219&gt;0,((DW219-DW218)/DW218),0)</f>
        <v/>
      </c>
      <c r="DY219" s="68">
        <f>IF(DW219&gt;0,DX219-$V219,0)</f>
        <v/>
      </c>
      <c r="DZ219" s="68">
        <f>IF(DW219&gt;0,(DW219-DZ$10)/DZ$10,0)</f>
        <v/>
      </c>
      <c r="EA219" s="68" t="n"/>
      <c r="EB219" s="15">
        <f>IF(DW219&gt;0,(DW219-DW$10)/DW$10,0)</f>
        <v/>
      </c>
      <c r="ED219" s="13" t="n">
        <v>46.48</v>
      </c>
      <c r="EE219" s="68">
        <f>IF(ED219&gt;0,((ED219-ED218)/ED218),0)</f>
        <v/>
      </c>
      <c r="EF219" s="68">
        <f>IF(ED219&gt;0,EE219-$V219,0)</f>
        <v/>
      </c>
      <c r="EG219" s="68">
        <f>IF(ED219&gt;0,(ED219-EG$10)/EG$10,0)</f>
        <v/>
      </c>
      <c r="EH219" s="68" t="n"/>
      <c r="EI219" s="15">
        <f>IF(ED219&gt;0,(ED219-ED$10)/ED$10,0)</f>
        <v/>
      </c>
      <c r="EK219" s="13" t="n">
        <v>144.28</v>
      </c>
      <c r="EL219" s="68">
        <f>IF(EK219&gt;0,((EK219-EK218)/EK218),0)</f>
        <v/>
      </c>
      <c r="EM219" s="68">
        <f>IF(EK219&gt;0,EL219-$V219,0)</f>
        <v/>
      </c>
      <c r="EN219" s="68">
        <f>IF(EK219&gt;0,(EK219-EN$10)/EN$10,0)</f>
        <v/>
      </c>
      <c r="EO219" s="68" t="n"/>
      <c r="EP219" s="15">
        <f>IF(EK219&gt;0,(EK219-EK$10)/EK$10,0)</f>
        <v/>
      </c>
      <c r="ER219" s="13" t="n">
        <v>39.36</v>
      </c>
      <c r="ES219" s="68">
        <f>IF(ER219&gt;0,((ER219-ER218)/ER218),0)</f>
        <v/>
      </c>
      <c r="ET219" s="68">
        <f>IF(ER219&gt;0,ES219-$V219,0)</f>
        <v/>
      </c>
      <c r="EU219" s="68">
        <f>IF(ER219&gt;0,(ER219-EU$10)/EU$10,0)</f>
        <v/>
      </c>
      <c r="EV219" s="68" t="n"/>
      <c r="EW219" s="15">
        <f>IF(ER219&gt;0,(ER219-ER$10)/ER$10,0)</f>
        <v/>
      </c>
      <c r="EY219" s="13" t="n">
        <v>49.57</v>
      </c>
      <c r="EZ219" s="68">
        <f>IF(EY219&gt;0,((EY219-EY218)/EY218),0)</f>
        <v/>
      </c>
      <c r="FA219" s="68">
        <f>IF(EY219&gt;0,EZ219-$V219,0)</f>
        <v/>
      </c>
      <c r="FB219" s="68" t="n"/>
      <c r="FC219" s="68" t="n"/>
      <c r="FD219" s="15">
        <f>IF(EY219&gt;0,(EY219-EY$10)/EY$10,0)</f>
        <v/>
      </c>
      <c r="FF219" s="13" t="n">
        <v>61.37</v>
      </c>
      <c r="FG219" s="68">
        <f>IF(FF219&gt;0,((FF219-FF218)/FF218),0)</f>
        <v/>
      </c>
      <c r="FH219" s="68">
        <f>IF(FF219&gt;0,FG219-$V219,0)</f>
        <v/>
      </c>
      <c r="FI219" s="68">
        <f>IF(FF219&gt;0,(FF219-FI$10)/FI$10,0)</f>
        <v/>
      </c>
      <c r="FJ219" s="68" t="n"/>
      <c r="FK219" s="15">
        <f>IF(FF219&gt;0,(FF219-FF$10)/FF$10,0)</f>
        <v/>
      </c>
      <c r="FM219" s="13" t="n">
        <v>187.59</v>
      </c>
      <c r="FN219" s="68">
        <f>IF(FM219&gt;0,((FM219-FM218)/FM218),0)</f>
        <v/>
      </c>
      <c r="FO219" s="68">
        <f>IF(FM219&gt;0,FN219-$V219,0)</f>
        <v/>
      </c>
      <c r="FP219" s="68">
        <f>IF(FM219&gt;0,(FM219-FP$10)/FP$10,0)</f>
        <v/>
      </c>
      <c r="FQ219" s="68" t="n"/>
      <c r="FR219" s="15">
        <f>IF(FM219&gt;0,(FM219-FM$10)/FM$10,0)</f>
        <v/>
      </c>
      <c r="FT219" s="13" t="n">
        <v>86.63</v>
      </c>
      <c r="FU219" s="68">
        <f>IF(FT219&gt;0,((FT219-FT218)/FT218),0)</f>
        <v/>
      </c>
      <c r="FV219" s="68">
        <f>IF(FT219&gt;0,FU219-$V219,0)</f>
        <v/>
      </c>
      <c r="FW219" s="68">
        <f>IF(FT219&gt;0,(FT219-FW$10)/FW$10,0)</f>
        <v/>
      </c>
      <c r="FX219" s="68" t="n"/>
      <c r="FY219" s="15">
        <f>IF(FT219&gt;0,(FT219-FT$10)/FT$10,0)</f>
        <v/>
      </c>
      <c r="GA219" s="13" t="n">
        <v>18.65</v>
      </c>
      <c r="GB219" s="68">
        <f>IF(GA219&gt;0,((GA219-GA218)/GA218),0)</f>
        <v/>
      </c>
      <c r="GC219" s="68">
        <f>IF(GA219&gt;0,GB219-$V219,0)</f>
        <v/>
      </c>
      <c r="GD219" s="68" t="n"/>
      <c r="GE219" s="68" t="n"/>
      <c r="GF219" s="15">
        <f>IF(GA219&gt;0,(GA219-GA$10)/GA$10,0)</f>
        <v/>
      </c>
      <c r="GG219" s="18" t="n"/>
      <c r="GH219" s="13" t="n">
        <v>23.92</v>
      </c>
      <c r="GI219" s="68">
        <f>IF(GH219&gt;0,((GH219-GH218)/GH218),0)</f>
        <v/>
      </c>
      <c r="GJ219" s="68">
        <f>IF(GH219&gt;0,GI219-$V219,0)</f>
        <v/>
      </c>
      <c r="GK219" s="68">
        <f>IF(GH219&gt;0,(GH219-GK$10)/GK$10,0)</f>
        <v/>
      </c>
      <c r="GL219" s="68" t="n"/>
      <c r="GM219" s="15">
        <f>IF(GH219&gt;0,(GH219-GH$10)/GH$10,0)</f>
        <v/>
      </c>
      <c r="GO219" s="13" t="n">
        <v>29</v>
      </c>
      <c r="GP219" s="68">
        <f>IF(GO219&gt;0,((GO219-GO218)/GO218),0)</f>
        <v/>
      </c>
      <c r="GQ219" s="68">
        <f>IF(GO219&gt;0,GP219-$V219,0)</f>
        <v/>
      </c>
      <c r="GR219" s="68" t="n"/>
      <c r="GS219" s="68" t="n"/>
      <c r="GT219" s="15">
        <f>IF(GO219&gt;0,(GO219-GO$10)/GO$10,0)</f>
        <v/>
      </c>
      <c r="GV219" s="13" t="n">
        <v>17.71</v>
      </c>
      <c r="GW219" s="68">
        <f>IF(GV219&gt;0,((GV219-GV218)/GV218),0)</f>
        <v/>
      </c>
      <c r="GX219" s="68">
        <f>IF(GV219&gt;0,GW219-$V219,0)</f>
        <v/>
      </c>
      <c r="GY219" s="68">
        <f>IF(GV219&gt;0,(GV219-GY$10)/GY$10,0)</f>
        <v/>
      </c>
      <c r="GZ219" s="68" t="n"/>
      <c r="HA219" s="15">
        <f>IF(GV219&gt;0,(GV219-GV$10)/GV$10,0)</f>
        <v/>
      </c>
      <c r="HD219" s="13" t="n">
        <v>456.56</v>
      </c>
      <c r="HE219" s="68">
        <f>IF(HD219&gt;0,((HD219-HD218)/HD218),0)</f>
        <v/>
      </c>
      <c r="HF219" s="68">
        <f>IF(HD219&gt;0,HE219-$V219,0)</f>
        <v/>
      </c>
      <c r="HG219" s="68">
        <f>IF(HD219&gt;0,(HD219-HG$10)/HG$10,0)</f>
        <v/>
      </c>
      <c r="HH219" s="68" t="n"/>
      <c r="HI219" s="15">
        <f>IF(HD219&gt;0,(HD219-HD$10)/HD$10,0)</f>
        <v/>
      </c>
      <c r="HK219" s="13" t="n">
        <v>90.59999999999999</v>
      </c>
      <c r="HL219" s="68">
        <f>IF(HK219&gt;0,((HK219-HK218)/HK218),0)</f>
        <v/>
      </c>
      <c r="HM219" s="68">
        <f>IF(HK219&gt;0,HL219-$V219,0)</f>
        <v/>
      </c>
      <c r="HN219" s="68">
        <f>IF(HK219&gt;0,(HK219-HN$10)/HN$10,0)</f>
        <v/>
      </c>
      <c r="HO219" s="68" t="n"/>
      <c r="HP219" s="15">
        <f>IF(HK219&gt;0,(HK219-HK$10)/HK$10,0)</f>
        <v/>
      </c>
      <c r="HR219" s="13" t="n">
        <v>114.36</v>
      </c>
      <c r="HS219" s="68">
        <f>IF(HR219&gt;0,((HR219-HR218)/HR218),0)</f>
        <v/>
      </c>
      <c r="HT219" s="68">
        <f>IF(HR219&gt;0,HS219-$V219,0)</f>
        <v/>
      </c>
      <c r="HU219" s="68">
        <f>IF(HR219&gt;0,(HR219-HU$10)/HU$10,0)</f>
        <v/>
      </c>
      <c r="HV219" s="68" t="n"/>
      <c r="HW219" s="15">
        <f>IF(HR219&gt;0,(HR219-HR$10)/HR$10,0)</f>
        <v/>
      </c>
      <c r="HY219" s="13" t="n">
        <v>202.49</v>
      </c>
      <c r="HZ219" s="68">
        <f>IF(HY219&gt;0,((HY219-HY218)/HY218),0)</f>
        <v/>
      </c>
      <c r="IA219" s="68">
        <f>IF(HY219&gt;0,HZ219-$V219,0)</f>
        <v/>
      </c>
      <c r="IB219" s="68">
        <f>IF(HY219&gt;0,(HY219-IB$10)/IB$10,0)</f>
        <v/>
      </c>
      <c r="IC219" s="68" t="n"/>
      <c r="ID219" s="15">
        <f>IF(HY219&gt;0,(HY219-HY$10)/HY$10,0)</f>
        <v/>
      </c>
      <c r="IF219" s="13" t="n">
        <v>369.63</v>
      </c>
      <c r="IG219" s="68">
        <f>IF(IF219&gt;0,((IF219-IF218)/IF218),0)</f>
        <v/>
      </c>
      <c r="IH219" s="68">
        <f>IF(IF219&gt;0,IG219-$V219,0)</f>
        <v/>
      </c>
      <c r="II219" s="68">
        <f>IF(IF219&gt;0,(IF219-II$10)/II$10,0)</f>
        <v/>
      </c>
      <c r="IJ219" s="68" t="n"/>
      <c r="IK219" s="15">
        <f>IF(IF219&gt;0,(IF219-IF$10)/IF$10,0)</f>
        <v/>
      </c>
      <c r="IM219" s="13" t="n">
        <v>322.02</v>
      </c>
      <c r="IN219" s="68">
        <f>IF(IM219&gt;0,((IM219-IM218)/IM218),0)</f>
        <v/>
      </c>
      <c r="IO219" s="68">
        <f>IF(IM219&gt;0,IN219-$V219,0)</f>
        <v/>
      </c>
      <c r="IP219" s="68">
        <f>IF(IM219&gt;0,(IM219-IP$10)/IP$10,0)</f>
        <v/>
      </c>
      <c r="IQ219" s="68" t="n"/>
      <c r="IR219" s="15">
        <f>IF(IM219&gt;0,(IM219-IM$10)/IM$10,0)</f>
        <v/>
      </c>
      <c r="IT219" s="13" t="n">
        <v>102.21</v>
      </c>
      <c r="IU219" s="68">
        <f>IF(IT219&gt;0,((IT219-IT218)/IT218),0)</f>
        <v/>
      </c>
      <c r="IV219" s="68">
        <f>IF(IT219&gt;0,IU219-$V219,0)</f>
        <v/>
      </c>
      <c r="IW219" s="68">
        <f>IF(IT219&gt;0,(IT219-IW$10)/IW$10,0)</f>
        <v/>
      </c>
      <c r="IX219" s="68" t="n"/>
      <c r="IY219" s="15">
        <f>IF(IT219&gt;0,(IT219-IT$10)/IT$10,0)</f>
        <v/>
      </c>
      <c r="JA219" s="13" t="n">
        <v>648.35</v>
      </c>
      <c r="JB219" s="68">
        <f>IF(JA219&gt;0,((JA219-JA218)/JA218),0)</f>
        <v/>
      </c>
      <c r="JC219" s="68">
        <f>IF(JA219&gt;0,JB219-$V219,0)</f>
        <v/>
      </c>
      <c r="JD219" s="68">
        <f>IF(JA219&gt;0,(JA219-JD$10)/JD$10,0)</f>
        <v/>
      </c>
      <c r="JE219" s="68" t="n"/>
      <c r="JF219" s="15">
        <f>IF(JA219&gt;0,(JA219-JA$10)/JA$10,0)</f>
        <v/>
      </c>
      <c r="JH219" s="13" t="n">
        <v>517.8099999999999</v>
      </c>
      <c r="JI219" s="68">
        <f>IF(JH219&gt;0,((JH219-JH218)/JH218),0)</f>
        <v/>
      </c>
      <c r="JJ219" s="68">
        <f>IF(JH219&gt;0,JI219-$V219,0)</f>
        <v/>
      </c>
      <c r="JK219" s="68">
        <f>IF(JH219&gt;0,(JH219-JK$10)/JK$10,0)</f>
        <v/>
      </c>
      <c r="JL219" s="68" t="n"/>
      <c r="JM219" s="15">
        <f>IF(JH219&gt;0,(JH219-JH$10)/JH$10,0)</f>
        <v/>
      </c>
      <c r="JO219" s="13" t="n">
        <v>33.06</v>
      </c>
      <c r="JP219" s="68">
        <f>IF(JO219&gt;0,((JO219-JO218)/JO218),0)</f>
        <v/>
      </c>
      <c r="JQ219" s="68">
        <f>IF(JO219&gt;0,JP219-$V219,0)</f>
        <v/>
      </c>
      <c r="JR219" s="68">
        <f>IF(JO219&gt;0,(JO219-JR$10)/JR$10,0)</f>
        <v/>
      </c>
      <c r="JS219" s="68" t="n"/>
      <c r="JT219" s="15">
        <f>IF(JO219&gt;0,(JO219-JO$10)/JO$10,0)</f>
        <v/>
      </c>
      <c r="JV219" s="13" t="n">
        <v>3.17</v>
      </c>
      <c r="JW219" s="68">
        <f>IF(JV219&gt;0,((JV219-JV218)/JV218),0)</f>
        <v/>
      </c>
      <c r="JX219" s="68">
        <f>IF(JV219&gt;0,JW219-$V219,0)</f>
        <v/>
      </c>
      <c r="JY219" s="68">
        <f>IF(JV219&gt;0,(JV219-JY$10)/JY$10,0)</f>
        <v/>
      </c>
      <c r="JZ219" s="68" t="n"/>
      <c r="KA219" s="15">
        <f>IF(JV219&gt;0,(JV219-JV$10)/JV$10,0)</f>
        <v/>
      </c>
      <c r="KC219" s="13" t="n">
        <v>22.65</v>
      </c>
      <c r="KD219" s="68">
        <f>IF(KC219&gt;0,((KC219-KC218)/KC218),0)</f>
        <v/>
      </c>
      <c r="KE219" s="68">
        <f>IF(KC219&gt;0,KD219-$V219,0)</f>
        <v/>
      </c>
      <c r="KF219" s="68">
        <f>IF(KC219&gt;0,(KC219-KF$10)/KF$10,0)</f>
        <v/>
      </c>
      <c r="KG219" s="68" t="n"/>
      <c r="KH219" s="15">
        <f>IF(KC219&gt;0,(KC219-KC$10)/KC$10,0)</f>
        <v/>
      </c>
      <c r="KI219" s="18" t="n"/>
      <c r="KJ219" s="13" t="n">
        <v>187.62</v>
      </c>
      <c r="KK219" s="68">
        <f>IF(KJ219&gt;0,((KJ219-KJ218)/KJ218),0)</f>
        <v/>
      </c>
      <c r="KL219" s="68">
        <f>IF(KJ219&gt;0,KK219-$V219,0)</f>
        <v/>
      </c>
      <c r="KM219" s="68">
        <f>IF(KJ219&gt;0,(KJ219-KM$10)/KM$10,0)</f>
        <v/>
      </c>
      <c r="KN219" s="68" t="n"/>
      <c r="KO219" s="15">
        <f>IF(KJ219&gt;0,(KJ219-KJ$10)/KJ$10,0)</f>
        <v/>
      </c>
      <c r="KQ219" s="13" t="n">
        <v>2.83</v>
      </c>
      <c r="KR219" s="68">
        <f>IF(KQ219&gt;0,((KQ219-KQ218)/KQ218),0)</f>
        <v/>
      </c>
      <c r="KS219" s="68">
        <f>IF(KQ219&gt;0,KR219-$V219,0)</f>
        <v/>
      </c>
      <c r="KT219" s="68">
        <f>IF(KQ219&gt;0,(KQ219-KT$10)/KT$10,0)</f>
        <v/>
      </c>
      <c r="KU219" s="68" t="n"/>
      <c r="KV219" s="15">
        <f>IF(KQ219&gt;0,(KQ219-KQ$10)/KQ$10,0)</f>
        <v/>
      </c>
      <c r="KW219" s="18" t="n"/>
      <c r="KX219" s="13" t="n">
        <v>80.95</v>
      </c>
      <c r="KY219" s="68">
        <f>IF(KX219&gt;0,((KX219-KX218)/KX218),0)</f>
        <v/>
      </c>
      <c r="KZ219" s="68">
        <f>IF(KX219&gt;0,KY219-$V219,0)</f>
        <v/>
      </c>
      <c r="LA219" s="68">
        <f>IF(KX219&gt;0,(KX219-LA$10)/LA$10,0)</f>
        <v/>
      </c>
      <c r="LB219" s="68" t="n"/>
      <c r="LC219" s="15">
        <f>IF(KX219&gt;0,(KX219-KX$10)/KX$10,0)</f>
        <v/>
      </c>
      <c r="LD219" s="18" t="n"/>
      <c r="LE219" s="13" t="n">
        <v>53.58</v>
      </c>
      <c r="LF219" s="68">
        <f>IF(LE219&gt;0,((LE219-LE218)/LE218),0)</f>
        <v/>
      </c>
      <c r="LG219" s="68">
        <f>IF(LE219&gt;0,LF219-$V219,0)</f>
        <v/>
      </c>
      <c r="LH219" s="68">
        <f>IF(LE219&gt;0,(LE219-LH$10)/LH$10,0)</f>
        <v/>
      </c>
      <c r="LI219" s="68" t="n"/>
      <c r="LJ219" s="15">
        <f>IF(LE219&gt;0,(LE219-LE$10)/LE$10,0)</f>
        <v/>
      </c>
      <c r="LL219" s="13" t="n">
        <v>160.81</v>
      </c>
      <c r="LM219" s="68">
        <f>IF(LL219&gt;0,((LL219-LL218)/LL218),0)</f>
        <v/>
      </c>
      <c r="LN219" s="68">
        <f>IF(LL219&gt;0,LM219-$V219,0)</f>
        <v/>
      </c>
      <c r="LO219" s="68">
        <f>IF(LL219&gt;0,(LL219-LO$10)/LO$10,0)</f>
        <v/>
      </c>
      <c r="LP219" s="68" t="n"/>
      <c r="LQ219" s="15">
        <f>IF(LL219&gt;0,(LL219-LL$10)/LL$10,0)</f>
        <v/>
      </c>
      <c r="LS219" s="13" t="n">
        <v>23.24</v>
      </c>
      <c r="LT219" s="68">
        <f>IF(LS219&gt;0,((LS219-LS218)/LS218),0)</f>
        <v/>
      </c>
      <c r="LU219" s="68">
        <f>IF(LS219&gt;0,LT219-$V219,0)</f>
        <v/>
      </c>
      <c r="LV219" s="68" t="n"/>
      <c r="LW219" s="68" t="n"/>
      <c r="LX219" s="15">
        <f>IF(LS219&gt;0,(LS219-LS$10)/LS$10,0)</f>
        <v/>
      </c>
      <c r="LZ219" s="13" t="n">
        <v>21.35</v>
      </c>
      <c r="MA219" s="68">
        <f>IF(LZ219&gt;0,((LZ219-LZ218)/LZ218),0)</f>
        <v/>
      </c>
      <c r="MB219" s="68">
        <f>IF(LZ219&gt;0,MA219-$V219,0)</f>
        <v/>
      </c>
      <c r="MC219" s="68">
        <f>IF(LZ219&gt;0,(LZ219-MC$10)/MC$10,0)</f>
        <v/>
      </c>
      <c r="MD219" s="68" t="n"/>
      <c r="ME219" s="15">
        <f>IF(LZ219&gt;0,(LZ219-LZ$10)/LZ$10,0)</f>
        <v/>
      </c>
      <c r="MG219" s="13" t="n">
        <v>132.77</v>
      </c>
      <c r="MH219" s="68">
        <f>IF(MG219&gt;0,((MG219-MG218)/MG218),0)</f>
        <v/>
      </c>
      <c r="MI219" s="68">
        <f>IF(MG219&gt;0,MH219-$V219,0)</f>
        <v/>
      </c>
      <c r="MJ219" s="68">
        <f>IF(MG219&gt;0,(MG219-MJ$10)/MJ$10,0)</f>
        <v/>
      </c>
      <c r="MK219" s="68" t="n"/>
      <c r="ML219" s="15">
        <f>IF(MG219&gt;0,(MG219-MG$10)/MG$10,0)</f>
        <v/>
      </c>
      <c r="MN219" s="13" t="n">
        <v>213.61</v>
      </c>
      <c r="MO219" s="68">
        <f>IF(MN219&gt;0,((MN219-MN218)/MN218),0)</f>
        <v/>
      </c>
      <c r="MP219" s="68">
        <f>IF(MN219&gt;0,MO219-$V219,0)</f>
        <v/>
      </c>
      <c r="MQ219" s="68">
        <f>IF(MN219&gt;0,(MN219-MQ$10)/MQ$10,0)</f>
        <v/>
      </c>
      <c r="MR219" s="68" t="n"/>
      <c r="MS219" s="15">
        <f>IF(MN219&gt;0,(MN219-MN$10)/MN$10,0)</f>
        <v/>
      </c>
      <c r="MU219" s="13" t="n">
        <v>24.03</v>
      </c>
      <c r="MV219" s="68">
        <f>IF(MU219&gt;0,((MU219-MU218)/MU218),0)</f>
        <v/>
      </c>
      <c r="MW219" s="68">
        <f>IF(MU219&gt;0,MV219-$V219,0)</f>
        <v/>
      </c>
      <c r="MX219" s="68">
        <f>IF(MU219&gt;0,(MU219-MX$10)/MX$10,0)</f>
        <v/>
      </c>
      <c r="MY219" s="68" t="n"/>
      <c r="MZ219" s="15">
        <f>IF(MU219&gt;0,(MU219-MU$10)/MU$10,0)</f>
        <v/>
      </c>
      <c r="NB219" s="13" t="n">
        <v>308.95</v>
      </c>
      <c r="NC219" s="68">
        <f>IF(NB219&gt;0,((NB219-NB218)/NB218),0)</f>
        <v/>
      </c>
      <c r="ND219" s="68">
        <f>IF(NB219&gt;0,NC219-$V219,0)</f>
        <v/>
      </c>
      <c r="NE219" s="68">
        <f>IF(NB219&gt;0,(NB219-NE$10)/NE$10,0)</f>
        <v/>
      </c>
      <c r="NF219" s="68" t="n"/>
      <c r="NG219" s="15">
        <f>IF(NB219&gt;0,(NB219-NB$10)/NB$10,0)</f>
        <v/>
      </c>
      <c r="NI219" s="13" t="n">
        <v>12.87</v>
      </c>
      <c r="NJ219" s="68">
        <f>IF(NI219&gt;0,((NI219-NI218)/NI218),0)</f>
        <v/>
      </c>
      <c r="NK219" s="68">
        <f>IF(NI219&gt;0,NJ219-$V219,0)</f>
        <v/>
      </c>
      <c r="NL219" s="68">
        <f>IF(NI219&gt;0,(NI219-NL$10)/NL$10,0)</f>
        <v/>
      </c>
      <c r="NM219" s="68" t="n"/>
      <c r="NN219" s="15">
        <f>IF(NI219&gt;0,(NI219-NI$10)/NI$10,0)</f>
        <v/>
      </c>
      <c r="NP219" s="13" t="n">
        <v>585.14</v>
      </c>
      <c r="NQ219" s="68">
        <f>IF(NP219&gt;0,((NP219-NP218)/NP218),0)</f>
        <v/>
      </c>
      <c r="NR219" s="68">
        <f>IF(NP219&gt;0,NQ219-$V219,0)</f>
        <v/>
      </c>
      <c r="NS219" s="68">
        <f>IF(NP219&gt;0,(NP219-NS$10)/NS$10,0)</f>
        <v/>
      </c>
      <c r="NT219" s="68" t="n"/>
      <c r="NU219" s="15">
        <f>IF(NP219&gt;0,(NP219-NP$10)/NP$10,0)</f>
        <v/>
      </c>
      <c r="NW219" s="13" t="n">
        <v>281.19</v>
      </c>
      <c r="NX219" s="68">
        <f>IF(NW219&gt;0,((NW219-NW218)/NW218),0)</f>
        <v/>
      </c>
      <c r="NY219" s="68">
        <f>IF(NW219&gt;0,NX219-$V219,0)</f>
        <v/>
      </c>
      <c r="NZ219" s="68">
        <f>IF(NW219&gt;0,(NW219-NZ$10)/NZ$10,0)</f>
        <v/>
      </c>
      <c r="OA219" s="68" t="n"/>
      <c r="OB219" s="15">
        <f>IF(NW219&gt;0,(NW219-NW$10)/NW$10,0)</f>
        <v/>
      </c>
      <c r="OD219" s="13" t="n">
        <v>3.78</v>
      </c>
      <c r="OE219" s="68">
        <f>IF(OD219&gt;0,((OD219-OD218)/OD218),0)</f>
        <v/>
      </c>
      <c r="OF219" s="68">
        <f>IF(OD219&gt;0,OE219-$V219,0)</f>
        <v/>
      </c>
      <c r="OG219" s="68">
        <f>IF(OD219&gt;0,(OD219-OG$10)/OG$10,0)</f>
        <v/>
      </c>
      <c r="OH219" s="68" t="n"/>
      <c r="OI219" s="15">
        <f>IF(OD219&gt;0,(OD219-OD$10)/OD$10,0)</f>
        <v/>
      </c>
      <c r="OK219" s="13" t="n">
        <v>367.46</v>
      </c>
      <c r="OL219" s="68">
        <f>IF(OK219&gt;0,((OK219-OK218)/OK218),0)</f>
        <v/>
      </c>
      <c r="OM219" s="68">
        <f>IF(OK219&gt;0,OL219-$V219,0)</f>
        <v/>
      </c>
      <c r="ON219" s="68">
        <f>IF(OK219&gt;0,(OK219-ON$10)/ON$10,0)</f>
        <v/>
      </c>
      <c r="OO219" s="68" t="n"/>
      <c r="OP219" s="15">
        <f>IF(OK219&gt;0,(OK219-OK$10)/OK$10,0)</f>
        <v/>
      </c>
      <c r="OR219" s="13" t="n">
        <v>7.07</v>
      </c>
      <c r="OS219" s="68">
        <f>IF(OR219&gt;0,((OR219-OR218)/OR218),0)</f>
        <v/>
      </c>
      <c r="OT219" s="68">
        <f>IF(OR219&gt;0,OS219-$V219,0)</f>
        <v/>
      </c>
      <c r="OU219" s="68">
        <f>IF(OR219&gt;0,(OR219-OU$10)/OU$10,0)</f>
        <v/>
      </c>
      <c r="OV219" s="68" t="n"/>
      <c r="OW219" s="15">
        <f>IF(OR219&gt;0,(OR219-OR$10)/OR$10,0)</f>
        <v/>
      </c>
      <c r="OY219" s="13" t="n">
        <v>178.5</v>
      </c>
      <c r="OZ219" s="68">
        <f>IF(OY219&gt;0,((OY219-OY218)/OY218),0)</f>
        <v/>
      </c>
      <c r="PA219" s="68">
        <f>IF(OY219&gt;0,OZ219-$V219,0)</f>
        <v/>
      </c>
      <c r="PB219" s="68">
        <f>IF(OY219&gt;0,(OY219-PB$10)/PB$10,0)</f>
        <v/>
      </c>
      <c r="PC219" s="68" t="n"/>
      <c r="PD219" s="15">
        <f>IF(OY219&gt;0,(OY219-OY$10)/OY$10,0)</f>
        <v/>
      </c>
      <c r="PE219" s="18" t="n"/>
      <c r="PF219" s="13" t="n">
        <v>289.1</v>
      </c>
      <c r="PG219" s="68">
        <f>IF(PF219&gt;0,((PF219-PF218)/PF218),0)</f>
        <v/>
      </c>
      <c r="PH219" s="68">
        <f>IF(PF219&gt;0,PG219-$V219,0)</f>
        <v/>
      </c>
      <c r="PI219" s="68">
        <f>IF(PF219&gt;0,(PF219-PI$10)/PI$10,0)</f>
        <v/>
      </c>
      <c r="PJ219" s="68" t="n"/>
      <c r="PK219" s="15">
        <f>IF(PF219&gt;0,(PF219-PF$10)/PF$10,0)</f>
        <v/>
      </c>
      <c r="PM219" s="13" t="n"/>
      <c r="PN219" s="68">
        <f>IF(PM219&gt;0,((PM219-PM218)/PM218),0)</f>
        <v/>
      </c>
      <c r="PO219" s="68">
        <f>PN219-$V219</f>
        <v/>
      </c>
      <c r="PP219" s="68">
        <f>IF(PM219&gt;0,(PM219-PP$10)/PP$10,0)</f>
        <v/>
      </c>
      <c r="PQ219" s="68" t="n"/>
      <c r="PR219" s="15">
        <f>IF(PM219&gt;0,(PM219-PM$10)/PM$10,0)</f>
        <v/>
      </c>
      <c r="PT219" s="13" t="n">
        <v>20.51</v>
      </c>
      <c r="PU219" s="68">
        <f>IF(PT219&gt;0,((PT219-PT218)/PT218),0)</f>
        <v/>
      </c>
      <c r="PV219" s="68">
        <f>IF(PT219&gt;0,PU219-$V219,0)</f>
        <v/>
      </c>
      <c r="PW219" s="68">
        <f>IF(PT219&gt;0,(PT219-PW$10)/PW$10,0)</f>
        <v/>
      </c>
      <c r="PX219" s="68" t="n"/>
      <c r="PY219" s="15">
        <f>IF(PT219&gt;0,(PT219-PT$10)/PT$10,0)</f>
        <v/>
      </c>
      <c r="QA219" s="13" t="n">
        <v>361.96</v>
      </c>
      <c r="QB219" s="68">
        <f>IF(QA219&gt;0,((QA219-QA218)/QA218),0)</f>
        <v/>
      </c>
      <c r="QC219" s="68">
        <f>IF(QA219&gt;0,QB219-$V219,0)</f>
        <v/>
      </c>
      <c r="QD219" s="68">
        <f>IF(QA219&gt;0,(QA219-QD$10)/QD$10,0)</f>
        <v/>
      </c>
      <c r="QE219" s="68" t="n"/>
      <c r="QF219" s="15">
        <f>IF(QA219&gt;0,(QA219-QA$10)/QA$10,0)</f>
        <v/>
      </c>
      <c r="QH219" s="13" t="n">
        <v>2.72</v>
      </c>
      <c r="QI219" s="68">
        <f>IF(QH219&gt;0,((QH219-QH218)/QH218),0)</f>
        <v/>
      </c>
      <c r="QJ219" s="68">
        <f>IF(QH219&gt;0,QI219-$V219,0)</f>
        <v/>
      </c>
      <c r="QK219" s="68">
        <f>IF(QH219&gt;0,(QH219-QK$10)/QK$10,0)</f>
        <v/>
      </c>
      <c r="QL219" s="68" t="n"/>
      <c r="QM219" s="15">
        <f>IF(QH219&gt;0,(QH219-QH$10)/QH$10,0)</f>
        <v/>
      </c>
      <c r="QO219" s="13" t="n">
        <v>19.45</v>
      </c>
      <c r="QP219" s="68">
        <f>IF(QO219&gt;0,((QO219-QO218)/QO218),0)</f>
        <v/>
      </c>
      <c r="QQ219" s="68">
        <f>IF(QO219&gt;0,QP219-$V219,0)</f>
        <v/>
      </c>
      <c r="QR219" s="68">
        <f>IF(QO219&gt;0,(QO219-QR$10)/QR$10,0)</f>
        <v/>
      </c>
      <c r="QS219" s="68" t="n"/>
      <c r="QT219" s="15">
        <f>IF(QO219&gt;0,(QO219-QO$10)/QO$10,0)</f>
        <v/>
      </c>
      <c r="QV219" s="13" t="n">
        <v>2.68</v>
      </c>
      <c r="QW219" s="68">
        <f>IF(QV219&gt;0,((QV219-QV218)/QV218),0)</f>
        <v/>
      </c>
      <c r="QX219" s="68">
        <f>IF(QV219&gt;0,QW219-$V219,0)</f>
        <v/>
      </c>
      <c r="QY219" s="68">
        <f>IF(QV219&gt;0,(QV219-QY$10)/QY$10,0)</f>
        <v/>
      </c>
      <c r="QZ219" s="68" t="n"/>
      <c r="RA219" s="15">
        <f>IF(QV219&gt;0,(QV219-QV$10)/QV$10,0)</f>
        <v/>
      </c>
      <c r="RC219" s="13" t="n">
        <v>67.2</v>
      </c>
      <c r="RD219" s="68">
        <f>IF(RC219&gt;0,((RC219-RC218)/RC218),0)</f>
        <v/>
      </c>
      <c r="RE219" s="68">
        <f>IF(RC219&gt;0,RD219-$V219,0)</f>
        <v/>
      </c>
      <c r="RF219" s="68">
        <f>IF(RC219&gt;0,(RC219-RF$10)/RF$10,0)</f>
        <v/>
      </c>
      <c r="RG219" s="68" t="n"/>
      <c r="RH219" s="15">
        <f>IF(RC219&gt;0,(RC219-RC$10)/RC$10,0)</f>
        <v/>
      </c>
      <c r="RJ219" s="13" t="n">
        <v>300.43</v>
      </c>
      <c r="RK219" s="68">
        <f>IF(RJ219&gt;0,((RJ219-RJ218)/RJ218),0)</f>
        <v/>
      </c>
      <c r="RL219" s="68">
        <f>RK219-$V219</f>
        <v/>
      </c>
      <c r="RM219" s="68">
        <f>IF(RJ219&gt;0,(RJ219-RM$10)/RM$10,0)</f>
        <v/>
      </c>
      <c r="RN219" s="68" t="n"/>
      <c r="RO219" s="15">
        <f>IF(RJ219&gt;0,(RJ219-RJ$10)/RJ$10,0)</f>
        <v/>
      </c>
      <c r="RQ219" s="13" t="n">
        <v>27.42</v>
      </c>
      <c r="RR219" s="68">
        <f>IF(RQ219&gt;0,((RQ219-RQ218)/RQ218),0)</f>
        <v/>
      </c>
      <c r="RS219" s="68">
        <f>RR219-$V219</f>
        <v/>
      </c>
      <c r="RT219" s="68">
        <f>IF(RQ219&gt;0,(RQ219-RT$10)/RT$10,0)</f>
        <v/>
      </c>
      <c r="RU219" s="68" t="n"/>
      <c r="RV219" s="15">
        <f>IF(RQ219&gt;0,(RQ219-RQ$10)/RQ$10,0)</f>
        <v/>
      </c>
      <c r="RX219" s="13" t="n">
        <v>200.47</v>
      </c>
      <c r="RY219" s="68">
        <f>IF(RX219&gt;0,((RX219-RX218)/RX218),0)</f>
        <v/>
      </c>
      <c r="RZ219" s="68">
        <f>RY219-$V219</f>
        <v/>
      </c>
      <c r="SA219" s="68">
        <f>IF(RX219&gt;0,(RX219-SA$10)/SA$10,0)</f>
        <v/>
      </c>
      <c r="SB219" s="68" t="n"/>
      <c r="SC219" s="15">
        <f>IF(RX219&gt;0,(RX219-RX$10)/RX$10,0)</f>
        <v/>
      </c>
      <c r="SE219" s="13" t="n">
        <v>44.27</v>
      </c>
      <c r="SF219" s="68">
        <f>IF(SE219&gt;0,((SE219-SE218)/SE218),0)</f>
        <v/>
      </c>
      <c r="SG219" s="68">
        <f>SF219-$V219</f>
        <v/>
      </c>
      <c r="SH219" s="68">
        <f>IF(SE219&gt;0,(SE219-SH$10)/SH$10,0)</f>
        <v/>
      </c>
      <c r="SI219" s="68" t="n"/>
      <c r="SJ219" s="15">
        <f>IF(SE219&gt;0,(SE219-SE$10)/SE$10,0)</f>
        <v/>
      </c>
      <c r="SL219" s="13" t="n">
        <v>3.85</v>
      </c>
      <c r="SM219" s="68">
        <f>IF(SL219&gt;0,((SL219-SL218)/SL218),0)</f>
        <v/>
      </c>
      <c r="SN219" s="68">
        <f>SM219-$V219</f>
        <v/>
      </c>
      <c r="SO219" s="68">
        <f>IF(SL219&gt;0,(SL219-SO$10)/SO$10,0)</f>
        <v/>
      </c>
      <c r="SP219" s="68" t="n"/>
      <c r="SQ219" s="15">
        <f>IF(SL219&gt;0,(SL219-SL$10)/SL$10,0)</f>
        <v/>
      </c>
      <c r="SS219" s="13" t="n">
        <v>37.06</v>
      </c>
      <c r="ST219" s="68">
        <f>IF(SS219&gt;0,((SS219-SS218)/SS218),0)</f>
        <v/>
      </c>
      <c r="SU219" s="68">
        <f>ST219-$V219</f>
        <v/>
      </c>
      <c r="SV219" s="68">
        <f>IF(SS219&gt;0,(SS219-SV$10)/SV$10,0)</f>
        <v/>
      </c>
      <c r="SW219" s="68" t="n"/>
      <c r="SX219" s="15">
        <f>IF(SS219&gt;0,(SS219-SS$10)/SS$10,0)</f>
        <v/>
      </c>
      <c r="SZ219" s="13" t="n">
        <v>63.09</v>
      </c>
      <c r="TA219" s="68">
        <f>IF(SZ219&gt;0,((SZ219-SZ218)/SZ218),0)</f>
        <v/>
      </c>
      <c r="TB219" s="68">
        <f>TA219-$V219</f>
        <v/>
      </c>
      <c r="TC219" s="68">
        <f>IF(SZ219&gt;0,(SZ219-TC$10)/TC$10,0)</f>
        <v/>
      </c>
      <c r="TD219" s="68" t="n"/>
      <c r="TE219" s="15">
        <f>IF(SZ219&gt;0,(SZ219-SZ$10)/SZ$10,0)</f>
        <v/>
      </c>
      <c r="TG219" s="587" t="n">
        <v>0.3185</v>
      </c>
      <c r="TH219" s="68">
        <f>IF(TG219&gt;0,((TG219-TG218)/TG218),0)</f>
        <v/>
      </c>
      <c r="TI219" s="68">
        <f>TH219-$V219</f>
        <v/>
      </c>
      <c r="TJ219" s="68">
        <f>IF(TG219&gt;0,(TG219-TJ$10)/TJ$10,0)</f>
        <v/>
      </c>
      <c r="TK219" s="68" t="n"/>
      <c r="TL219" s="15">
        <f>IF(TG219&gt;0,(TG219-TG$10)/TG$10,0)</f>
        <v/>
      </c>
      <c r="TN219" s="13" t="n">
        <v>85.62</v>
      </c>
      <c r="TO219" s="68">
        <f>IF(TN219&gt;0,((TN219-TN218)/TN218),0)</f>
        <v/>
      </c>
      <c r="TP219" s="68">
        <f>TO219-$V219</f>
        <v/>
      </c>
      <c r="TQ219" s="68">
        <f>IF(TN219&gt;0,(TN219-TQ$10)/TQ$10,0)</f>
        <v/>
      </c>
      <c r="TR219" s="68" t="n"/>
      <c r="TS219" s="15">
        <f>IF(TN219&gt;0,(TN219-TN$10)/TN$10,0)</f>
        <v/>
      </c>
      <c r="TU219" s="587" t="n">
        <v>4.11</v>
      </c>
      <c r="TV219" s="68">
        <f>IF(TU219&gt;0,((TU219-TU218)/TU218),0)</f>
        <v/>
      </c>
      <c r="TW219" s="68">
        <f>TV219-$V219</f>
        <v/>
      </c>
      <c r="TX219" s="68">
        <f>IF(TU219&gt;0,(TU219-TX$10)/TX$10,0)</f>
        <v/>
      </c>
      <c r="TY219" s="68" t="n"/>
      <c r="TZ219" s="15">
        <f>IF(TU219&gt;0,(TU219-TU$10)/TU$10,0)</f>
        <v/>
      </c>
      <c r="UB219" s="587" t="n"/>
      <c r="UC219" s="68">
        <f>IF(UB219&gt;0,((UB219-UB218)/UB218),0)</f>
        <v/>
      </c>
      <c r="UD219" s="68">
        <f>UC219-$V219</f>
        <v/>
      </c>
      <c r="UE219" s="68">
        <f>IF(UB219&gt;0,(UB219-UE$10)/UE$10,0)</f>
        <v/>
      </c>
      <c r="UF219" s="68" t="n"/>
      <c r="UG219" s="15">
        <f>IF(UB219&gt;0,(UB219-UB$10)/UB$10,0)</f>
        <v/>
      </c>
      <c r="UI219" s="587" t="n"/>
      <c r="UJ219" s="68">
        <f>IF(UI219&gt;0,((UI219-UI218)/UI218),0)</f>
        <v/>
      </c>
      <c r="UK219" s="68">
        <f>UJ219-$V219</f>
        <v/>
      </c>
      <c r="UL219" s="68">
        <f>IF(UI219&gt;0,(UI219-UL$10)/UL$10,0)</f>
        <v/>
      </c>
      <c r="UM219" s="68" t="n"/>
      <c r="UN219" s="15">
        <f>IF(UI219&gt;0,(UI219-UI$10)/UI$10,0)</f>
        <v/>
      </c>
      <c r="UP219" s="587" t="n"/>
      <c r="UQ219" s="68">
        <f>IF(UP219&gt;0,((UP219-UP218)/UP218),0)</f>
        <v/>
      </c>
      <c r="UR219" s="68">
        <f>UQ219-$V219</f>
        <v/>
      </c>
      <c r="US219" s="68">
        <f>IF(UP219&gt;0,(UP219-US$10)/US$10,0)</f>
        <v/>
      </c>
      <c r="UT219" s="68" t="n"/>
      <c r="UU219" s="15">
        <f>IF(UP219&gt;0,(UP219-UP$10)/UP$10,0)</f>
        <v/>
      </c>
      <c r="UW219" s="587" t="n"/>
      <c r="UX219" s="68">
        <f>IF(UW219&gt;0,((UW219-UW218)/UW218),0)</f>
        <v/>
      </c>
      <c r="UY219" s="68">
        <f>UX219-$V219</f>
        <v/>
      </c>
      <c r="UZ219" s="68">
        <f>IF(UW219&gt;0,(UW219-UZ$10)/UZ$10,0)</f>
        <v/>
      </c>
      <c r="VA219" s="68" t="n"/>
      <c r="VB219" s="15">
        <f>IF(UW219&gt;0,(UW219-UW$10)/UW$10,0)</f>
        <v/>
      </c>
      <c r="VD219" s="587" t="n"/>
      <c r="VE219" s="68">
        <f>IF(VD219&gt;0,((VD219-VD218)/VD218),0)</f>
        <v/>
      </c>
      <c r="VF219" s="68">
        <f>VE219-$V219</f>
        <v/>
      </c>
      <c r="VG219" s="68">
        <f>IF(VD219&gt;0,(VD219-VG$10)/VG$10,0)</f>
        <v/>
      </c>
      <c r="VH219" s="68" t="n"/>
      <c r="VI219" s="15">
        <f>IF(VD219&gt;0,(VD219-VD$10)/VD$10,0)</f>
        <v/>
      </c>
      <c r="VM219" s="21">
        <f>IF($C219&gt;0,(($IK$5*IG219)+($GT$5*GP219)+($JM$5*JI219)+($JF$5*JB219)+($IY$5*IU219)+($IR$5*IN219)+($ID$5*HZ219)+($HW$5*HS219)+($HP$5*HL219)+($HI$5*HE219)+($GF$5*GB219)+($FY$5*FU219)+($FR$5*FN219)+($FK$5*FG219)+($FD$5*EZ219)+($EW$5*ES219)+($EP$5*EL219)+($EI$5*EE219)+($EB$5*DX219)+($DU$5*DQ219)+($DN$5*DJ219)+($DG$5*DC219)+($CZ$5*CV219)+($CS$5*CO219)+($CL$5*CH219)+($CE$5*CA219)+($BX$5*BT219)+($BQ$5*BM219)+($BJ$5*BF219)+($BC$5*AY219)+($AV$5*AR219)+($AO$5*AK219)+($AH$5*AD219)+($JT$5*JP219)+($KA$5*JW219)+($KO$5*KK219)+($PR$5*PN219)+($GM$5*GI219)+($HA$5*GW219)+($KV$5*KR219)+($KH$5*KD219)+($LC$5*KY219)+($MS$5*MO219)+($ML$5*MH219)+($ME$5*MA219)+($LX$5*LT219)+($LQ$5*LM219)+($LJ$5*LF219)+(MV219*$MZ$5)+(NC219*$NG$5)+(NJ219*$NN$5)+($OI$5*OE219)+($NU$5*NQ219)+($OB$5*NX219)+($PK$5*PG219)+($OP$5*OL219)+($OW$5*OS219)+($PD$5*OZ219)+(PU219*$PY$5)+(QB219*$QF$5)+(QI219*$QM$5)+(QP219*$QT$5)+(QW219*$RA$5)+(RD219*$RH$5)+(RK219*$RO$5)+(RR219*$RV$5)+(RY219*$SC$5)+(SF219*$SJ$5)+(SM219*$SQ$5)+(ST219*$SX$5)+(TA219*$TE$5))+(TH219*$TL$5)+(TO219*$TS$5))/$VM$5</f>
        <v/>
      </c>
      <c r="VN219" s="40" t="n"/>
      <c r="VO219" s="21">
        <f>IF($C219&gt;0,(($IK$5*II219)+($GT$5*GR219)+($JM$5*JK219)+($JF$5*JD219)+($IY$5*IW219)+($IR$5*IP219)+($ID$5*IB219)+($HW$5*HU219)+($HP$5*HN219)+($HI$5*HG219)+($GF$5*GD219)+($FY$5*FW219)+($FR$5*FP219)+($FK$5*FI219)+($FD$5*FB219)+($EW$5*EU219)+($EP$5*EN219)+($EI$5*EG219)+($EB$5*DZ219)+($DU$5*DS219)+($DN$5*DL219)+($DG$5*DE219)+($CZ$5*CX219)+($CS$5*CQ219)+($CL$5*CJ219)+($CE$5*CC219)+($BX$5*BV219)+($BQ$5*BO219)+($BJ$5*BH219)+($BC$5*BA219)+($AV$5*AT219)+($AO$5*AM219)+($AH$5*AF219)+($KO$5*KM219)+($KH$5*KF219)+($KA$5*JY219)+($JT$5*JR219)+($PR$5*PP219)+($GM$5*GK219)+($HA$5*GY219)+($KV$5*KT219)+($LC$5*LA219)+($MS$5*MQ219)+($ML$5*MJ219)+($ME$5*MC219)+($LX$5*LV219)+($LQ$5*LO219)+($LJ$5*LH219)+(MX219*$MZ$5)+(NE219*$NG$5)+(NL219*$NN$5)+($OI$5*OG219)+($NU$5*NS219)+($OB$5*NZ219)+($PD$5*PB219)+($OW$5*OU219)+($OP$5*ON219)+($PK$5*PI219)+($PY$5*PW219)+($QF$5*QD219)+($QM$5*QK219)+($QT$5*QR219)+($RA$5*QY219)+($RH$5*RF219)+($RO$5*RM219)+(RT219*$RV$5)+(SA219*$SC$5)+(SH219*$SJ$5)+(SO219*$SQ$5)+(SV219*$SX$5)+(TC219*$TE$5)+(TJ219*$TL$5)+(TQ219*$TS$5))/$VM$5,0)</f>
        <v/>
      </c>
      <c r="VP219" s="14" t="n"/>
      <c r="VQ219" s="21">
        <f>IF($C219&gt;0,(($IK$5*IK219)+($GT$5*GT219)+($JM$5*JM219)+($JF$5*JF219)+($IY$5*IY219)+($IR$5*IR219)+($ID$5*ID219)+($HW$5*HW219)+($HP$5*HP219)+($HI$5*HI219)+($GF$5*GF219)+($FY$5*FY219)+($FR$5*FR219)+($FK$5*FK219)+($FD$5*FD219)+($EW$5*EW219)+($EP$5*EP219)+($EI$5*EI219)+($EB$5*EB219)+($DU$5*DU219)+($DN$5*DN219)+($DG$5*DG219)+($CZ$5*CZ219)+($CS$5*CS219)+($CL$5*CL219)+($CE$5*CE219)+($BX$5*BX219)+($BQ$5*BQ219)+($BJ$5*BJ219)+($BC$5*BC219)+($AV$5*AV219)+($AO$5*AO219)+($AH$5*AH219)+($KO$5*KO219)+($PR$5*PR219)+($GM$5*GM219)+($HA$5*HA219)+($KH$5*KH219)+($KA$5*KA219)+($JT$5*JT219)+($KV$5*KV219)+($LC$5*LC219)+($MS$5*MS219)+($ML$5*ML219)+($ME$5*ME219)+($LX$5*LX219)+($LQ$5*LQ219)+($LJ$5*LJ219)+($OI$5*OI219)+($NU$5*NU219)+($NN$5*NN219)+($NG$5*NG219)+($MZ$5*MZ219)+(OB219*$OB$5)+($PD$5*PD219)+($OW$5*OW219)+($OP$5*OP219)+($PK$5*PK219)+(PY219*$PY$5)+(QF219*$QF$5)+(QM219*$QM$5)+(QT219*$QT$5)+(RA219*$RA$5)+(RH219*$RH$5)+(RO219*$RO$5)+(RV219*$RV$5)+(SC219*$SC$5)+(SJ219*$SJ$5)+(SQ219*$SQ$5)+(SX219*$SX$5)+(TE219*$TE$5)+(TL219*$TL$5)+(TS219*$TS$5))/$VM$5,0)</f>
        <v/>
      </c>
    </row>
    <row r="220" ht="16" customHeight="1" s="545">
      <c r="A220" s="127" t="n">
        <v>45964</v>
      </c>
      <c r="B220" s="4">
        <f>A220</f>
        <v/>
      </c>
      <c r="C220" s="13" t="n">
        <v>47336.68</v>
      </c>
      <c r="D220" s="138">
        <f>IF(C220&gt;0,C220-C219,0)</f>
        <v/>
      </c>
      <c r="E220" s="68">
        <f>IF(C220&gt;0,D220/C219,0)</f>
        <v/>
      </c>
      <c r="F220" s="15">
        <f>IF(C220&gt;0,(C220-C$10)/C$10,0)</f>
        <v/>
      </c>
      <c r="G220" s="13" t="n">
        <v>6851.97</v>
      </c>
      <c r="H220" s="138">
        <f>IF(G220&gt;0,G220-G219,0)</f>
        <v/>
      </c>
      <c r="I220" s="68">
        <f>IF(G220&gt;0,H220/G219,0)</f>
        <v/>
      </c>
      <c r="J220" s="15">
        <f>IF(G220&gt;0,(G220-G$10)/G$10,0)</f>
        <v/>
      </c>
      <c r="K220" s="13" t="n">
        <v>23834.72</v>
      </c>
      <c r="L220" s="138">
        <f>IF(K220&gt;0,K220-K219,0)</f>
        <v/>
      </c>
      <c r="M220" s="68">
        <f>IF(K220&gt;0,L220/K219,0)</f>
        <v/>
      </c>
      <c r="N220" s="15">
        <f>IF(K220&gt;0,(K220-K$10)/K$10,0)</f>
        <v/>
      </c>
      <c r="O220" s="13" t="n">
        <v>2471.24</v>
      </c>
      <c r="P220" s="138">
        <f>IF(O220&gt;0,O220-O219,0)</f>
        <v/>
      </c>
      <c r="Q220" s="68">
        <f>IF(O220&gt;0,P220/O219,0)</f>
        <v/>
      </c>
      <c r="R220" s="15">
        <f>IF(O220&gt;0,(O220-O$10)/O$10,0)</f>
        <v/>
      </c>
      <c r="S220" s="18">
        <f>IF(O220&gt;0,(((O220*0.7)*Q220)+((K220*0.9)*M220)+((G220*0.65)*I220)+((C220*0.6)*E220))/(O220+K220+G220+C220),0)</f>
        <v/>
      </c>
      <c r="T220" s="121">
        <f>IF(O220&gt;0,(S220*200)+T219,0)</f>
        <v/>
      </c>
      <c r="U220" s="121">
        <f>T220</f>
        <v/>
      </c>
      <c r="V220" s="134">
        <f>IF(T220&gt;0,(T220-T219)/T219,0)</f>
        <v/>
      </c>
      <c r="W220" s="21">
        <f>IF(T220&gt;0,(T220-T$11)/T$11,0)</f>
        <v/>
      </c>
      <c r="X220" s="18">
        <f>IF(T220&gt;0,((Q220+M220+I220+E220)/4),0)</f>
        <v/>
      </c>
      <c r="Y220" s="353">
        <f>13262.71+26853.67</f>
        <v/>
      </c>
      <c r="Z220" s="15" t="n">
        <v>2e-06</v>
      </c>
      <c r="AA220" s="21">
        <f>Z220-$V220</f>
        <v/>
      </c>
      <c r="AC220" s="13" t="n">
        <v>269.06</v>
      </c>
      <c r="AD220" s="68">
        <f>IF(AC220&gt;0,((AC220-AC219)/AC219),0)</f>
        <v/>
      </c>
      <c r="AE220" s="68">
        <f>IF(AC220&gt;0,AD220-$V220,0)</f>
        <v/>
      </c>
      <c r="AF220" s="68">
        <f>IF(AC220&gt;0,(AC220-AF$10)/AF$10,0)</f>
        <v/>
      </c>
      <c r="AG220" s="68" t="n"/>
      <c r="AH220" s="15">
        <f>IF(AC220&gt;0,(AC220-AC$10)/AC$10,0)</f>
        <v/>
      </c>
      <c r="AJ220" s="13" t="n">
        <v>25.05</v>
      </c>
      <c r="AK220" s="68">
        <f>IF(AJ220&gt;0,((AJ220-AJ219)/AJ219),0)</f>
        <v/>
      </c>
      <c r="AL220" s="68">
        <f>IF(AJ220&gt;0,AK220-$V220,0)</f>
        <v/>
      </c>
      <c r="AM220" s="68">
        <f>IF(AJ220&gt;0,(AJ220-AM$10)/AM$10,0)</f>
        <v/>
      </c>
      <c r="AN220" s="68" t="n"/>
      <c r="AO220" s="15">
        <f>IF(AJ220&gt;0,(AJ220-AJ$10)/AJ$10,0)</f>
        <v/>
      </c>
      <c r="AQ220" s="13" t="n">
        <v>25.23</v>
      </c>
      <c r="AR220" s="68">
        <f>IF(AQ220&gt;0,((AQ220-AQ219)/AQ219),0)</f>
        <v/>
      </c>
      <c r="AS220" s="68">
        <f>IF(AQ220&gt;0,AR220-$V220,0)</f>
        <v/>
      </c>
      <c r="AT220" s="68">
        <f>IF(AQ220&gt;0,(AQ220-AT$10)/AT$10,0)</f>
        <v/>
      </c>
      <c r="AU220" s="68" t="n"/>
      <c r="AV220" s="15">
        <f>IF(AQ220&gt;0,(AQ220-AQ$10)/AQ$10,0)</f>
        <v/>
      </c>
      <c r="AX220" s="13" t="n">
        <v>238.15</v>
      </c>
      <c r="AY220" s="68">
        <f>IF(AX220&gt;0,((AX220-AX219)/AX219),0)</f>
        <v/>
      </c>
      <c r="AZ220" s="68">
        <f>IF(AX220&gt;0,AY220-$V220,0)</f>
        <v/>
      </c>
      <c r="BA220" s="68">
        <f>IF(AX220&gt;0,(AX220-BA$10)/BA$10,0)</f>
        <v/>
      </c>
      <c r="BB220" s="68" t="n"/>
      <c r="BC220" s="15">
        <f>IF(AX220&gt;0,(AX220-AX$10)/AX$10,0)</f>
        <v/>
      </c>
      <c r="BE220" s="13" t="n">
        <v>83.16</v>
      </c>
      <c r="BF220" s="68">
        <f>IF(BE220&gt;0,((BE220-BE219)/BE219),0)</f>
        <v/>
      </c>
      <c r="BG220" s="68">
        <f>IF(BE220&gt;0,BF220-$V220,0)</f>
        <v/>
      </c>
      <c r="BH220" s="68" t="n"/>
      <c r="BI220" s="68" t="n"/>
      <c r="BJ220" s="15">
        <f>IF(BE220&gt;0,(BE220-BE$10)/BE$10,0)</f>
        <v/>
      </c>
      <c r="BL220" s="13" t="n">
        <v>77.79000000000001</v>
      </c>
      <c r="BM220" s="68">
        <f>IF(BL220&gt;0,((BL220-BL219)/BL219),0)</f>
        <v/>
      </c>
      <c r="BN220" s="68">
        <f>IF(BL220&gt;0,BM220-$V220,0)</f>
        <v/>
      </c>
      <c r="BO220" s="68">
        <f>IF(BL220&gt;0,(BL220-BO$10)/BO$10,0)</f>
        <v/>
      </c>
      <c r="BP220" s="68" t="n"/>
      <c r="BQ220" s="15">
        <f>IF(BL220&gt;0,(BL220-BL$10)/BL$10,0)</f>
        <v/>
      </c>
      <c r="BS220" s="13" t="n">
        <v>46.39</v>
      </c>
      <c r="BT220" s="68">
        <f>IF(BS220&gt;0,((BS220-BS219)/BS219),0)</f>
        <v/>
      </c>
      <c r="BU220" s="68">
        <f>IF(BS220&gt;0,BT220-$V220,0)</f>
        <v/>
      </c>
      <c r="BV220" s="68">
        <f>IF(BS220&gt;0,(BS220-BV$10)/BV$10,0)</f>
        <v/>
      </c>
      <c r="BW220" s="68" t="n"/>
      <c r="BX220" s="15">
        <f>IF(BS220&gt;0,(BS220-BS$10)/BS$10,0)</f>
        <v/>
      </c>
      <c r="BZ220" s="13" t="n"/>
      <c r="CA220" s="68">
        <f>IF(BZ220&gt;0,((BZ220-BZ219)/BZ219),0)</f>
        <v/>
      </c>
      <c r="CB220" s="68">
        <f>IF(BZ220&gt;0,CA220-$V220,0)</f>
        <v/>
      </c>
      <c r="CC220" s="68">
        <f>IF(BZ220&gt;0,(BZ220-CC$10)/CC$10,0)</f>
        <v/>
      </c>
      <c r="CD220" s="68" t="n"/>
      <c r="CE220" s="15">
        <f>IF(BZ220&gt;0,(BZ220-BZ$10)/BZ$10,0)</f>
        <v/>
      </c>
      <c r="CG220" s="13" t="n">
        <v>31.46</v>
      </c>
      <c r="CH220" s="68">
        <f>IF(CG220&gt;0,((CG220-CG219)/CG219),0)</f>
        <v/>
      </c>
      <c r="CI220" s="68">
        <f>IF(CG220&gt;0,CH220-$V220,0)</f>
        <v/>
      </c>
      <c r="CJ220" s="68">
        <f>IF(CG220&gt;0,(CG220-CJ$10)/CJ$10,0)</f>
        <v/>
      </c>
      <c r="CK220" s="68" t="n"/>
      <c r="CL220" s="15">
        <f>IF(CG220&gt;0,(CG220-CG$10)/CG$10,0)</f>
        <v/>
      </c>
      <c r="CN220" s="13" t="n">
        <v>35.62</v>
      </c>
      <c r="CO220" s="68">
        <f>IF(CN220&gt;0,((CN220-CN219)/CN219),0)</f>
        <v/>
      </c>
      <c r="CP220" s="68">
        <f>IF(CN220&gt;0,CO220-$V220,0)</f>
        <v/>
      </c>
      <c r="CQ220" s="68">
        <f>IF(CN220&gt;0,(CN220-CQ$10)/CQ$10,0)</f>
        <v/>
      </c>
      <c r="CR220" s="68" t="n"/>
      <c r="CS220" s="15">
        <f>IF(CN220&gt;0,(CN220-CN$10)/CN$10,0)</f>
        <v/>
      </c>
      <c r="CU220" s="13" t="n">
        <v>40.75</v>
      </c>
      <c r="CV220" s="68">
        <f>IF(CU220&gt;0,((CU220-CU219)/CU219),0)</f>
        <v/>
      </c>
      <c r="CW220" s="68">
        <f>IF(CU220&gt;0,CV220-$V220,0)</f>
        <v/>
      </c>
      <c r="CX220" s="68">
        <f>IF(CU220&gt;0,(CU220-CX$10)/CX$10,0)</f>
        <v/>
      </c>
      <c r="CY220" s="68" t="n"/>
      <c r="CZ220" s="15">
        <f>IF(CU220&gt;0,(CU220-CU$10)/CU$10,0)</f>
        <v/>
      </c>
      <c r="DB220" s="13" t="n">
        <v>19.88</v>
      </c>
      <c r="DC220" s="68">
        <f>IF(DB220&gt;0,((DB220-DB219)/DB219),0)</f>
        <v/>
      </c>
      <c r="DD220" s="68">
        <f>IF(DB220&gt;0,DC220-$V220,0)</f>
        <v/>
      </c>
      <c r="DE220" s="68">
        <f>IF(DB220&gt;0,(DB220-DE$10)/DE$10,0)</f>
        <v/>
      </c>
      <c r="DF220" s="68" t="n"/>
      <c r="DG220" s="15">
        <f>IF(DB220&gt;0,(DB220-DB$10)/DB$10,0)</f>
        <v/>
      </c>
      <c r="DI220" s="13" t="n">
        <v>52.83</v>
      </c>
      <c r="DJ220" s="68">
        <f>IF(DI220&gt;0,((DI220-DI219)/DI219),0)</f>
        <v/>
      </c>
      <c r="DK220" s="68">
        <f>IF(DI220&gt;0,DJ220-$V220,0)</f>
        <v/>
      </c>
      <c r="DL220" s="68">
        <f>IF(DI220&gt;0,(DI220-DL$10)/DL$10,0)</f>
        <v/>
      </c>
      <c r="DM220" s="68" t="n"/>
      <c r="DN220" s="15">
        <f>IF(DI220&gt;0,(DI220-DI$10)/DI$10,0)</f>
        <v/>
      </c>
      <c r="DP220" s="13" t="n">
        <v>50.95</v>
      </c>
      <c r="DQ220" s="68">
        <f>IF(DP220&gt;0,((DP220-DP219)/DP219),0)</f>
        <v/>
      </c>
      <c r="DR220" s="68">
        <f>IF(DP220&gt;0,DQ220-$V220,0)</f>
        <v/>
      </c>
      <c r="DS220" s="68" t="n"/>
      <c r="DT220" s="68" t="n"/>
      <c r="DU220" s="15">
        <f>IF(DP220&gt;0,(DP220-DP$10)/DP$10,0)</f>
        <v/>
      </c>
      <c r="DV220" s="18" t="n"/>
      <c r="DW220" s="13" t="n">
        <v>46.79</v>
      </c>
      <c r="DX220" s="68">
        <f>IF(DW220&gt;0,((DW220-DW219)/DW219),0)</f>
        <v/>
      </c>
      <c r="DY220" s="68">
        <f>IF(DW220&gt;0,DX220-$V220,0)</f>
        <v/>
      </c>
      <c r="DZ220" s="68">
        <f>IF(DW220&gt;0,(DW220-DZ$10)/DZ$10,0)</f>
        <v/>
      </c>
      <c r="EA220" s="68" t="n"/>
      <c r="EB220" s="15">
        <f>IF(DW220&gt;0,(DW220-DW$10)/DW$10,0)</f>
        <v/>
      </c>
      <c r="ED220" s="13" t="n">
        <v>46.87</v>
      </c>
      <c r="EE220" s="68">
        <f>IF(ED220&gt;0,((ED220-ED219)/ED219),0)</f>
        <v/>
      </c>
      <c r="EF220" s="68">
        <f>IF(ED220&gt;0,EE220-$V220,0)</f>
        <v/>
      </c>
      <c r="EG220" s="68">
        <f>IF(ED220&gt;0,(ED220-EG$10)/EG$10,0)</f>
        <v/>
      </c>
      <c r="EH220" s="68" t="n"/>
      <c r="EI220" s="15">
        <f>IF(ED220&gt;0,(ED220-ED$10)/ED$10,0)</f>
        <v/>
      </c>
      <c r="EK220" s="13" t="n">
        <v>143.98</v>
      </c>
      <c r="EL220" s="68">
        <f>IF(EK220&gt;0,((EK220-EK219)/EK219),0)</f>
        <v/>
      </c>
      <c r="EM220" s="68">
        <f>IF(EK220&gt;0,EL220-$V220,0)</f>
        <v/>
      </c>
      <c r="EN220" s="68">
        <f>IF(EK220&gt;0,(EK220-EN$10)/EN$10,0)</f>
        <v/>
      </c>
      <c r="EO220" s="68" t="n"/>
      <c r="EP220" s="15">
        <f>IF(EK220&gt;0,(EK220-EK$10)/EK$10,0)</f>
        <v/>
      </c>
      <c r="ER220" s="13" t="n">
        <v>39.22</v>
      </c>
      <c r="ES220" s="68">
        <f>IF(ER220&gt;0,((ER220-ER219)/ER219),0)</f>
        <v/>
      </c>
      <c r="ET220" s="68">
        <f>IF(ER220&gt;0,ES220-$V220,0)</f>
        <v/>
      </c>
      <c r="EU220" s="68">
        <f>IF(ER220&gt;0,(ER220-EU$10)/EU$10,0)</f>
        <v/>
      </c>
      <c r="EV220" s="68" t="n"/>
      <c r="EW220" s="15">
        <f>IF(ER220&gt;0,(ER220-ER$10)/ER$10,0)</f>
        <v/>
      </c>
      <c r="EY220" s="13" t="n">
        <v>49.62</v>
      </c>
      <c r="EZ220" s="68">
        <f>IF(EY220&gt;0,((EY220-EY219)/EY219),0)</f>
        <v/>
      </c>
      <c r="FA220" s="68">
        <f>IF(EY220&gt;0,EZ220-$V220,0)</f>
        <v/>
      </c>
      <c r="FB220" s="68" t="n"/>
      <c r="FC220" s="68" t="n"/>
      <c r="FD220" s="15">
        <f>IF(EY220&gt;0,(EY220-EY$10)/EY$10,0)</f>
        <v/>
      </c>
      <c r="FF220" s="13" t="n">
        <v>61.48</v>
      </c>
      <c r="FG220" s="68">
        <f>IF(FF220&gt;0,((FF220-FF219)/FF219),0)</f>
        <v/>
      </c>
      <c r="FH220" s="68">
        <f>IF(FF220&gt;0,FG220-$V220,0)</f>
        <v/>
      </c>
      <c r="FI220" s="68">
        <f>IF(FF220&gt;0,(FF220-FI$10)/FI$10,0)</f>
        <v/>
      </c>
      <c r="FJ220" s="68" t="n"/>
      <c r="FK220" s="15">
        <f>IF(FF220&gt;0,(FF220-FF$10)/FF$10,0)</f>
        <v/>
      </c>
      <c r="FM220" s="13" t="n">
        <v>188.2</v>
      </c>
      <c r="FN220" s="68">
        <f>IF(FM220&gt;0,((FM220-FM219)/FM219),0)</f>
        <v/>
      </c>
      <c r="FO220" s="68">
        <f>IF(FM220&gt;0,FN220-$V220,0)</f>
        <v/>
      </c>
      <c r="FP220" s="68">
        <f>IF(FM220&gt;0,(FM220-FP$10)/FP$10,0)</f>
        <v/>
      </c>
      <c r="FQ220" s="68" t="n"/>
      <c r="FR220" s="15">
        <f>IF(FM220&gt;0,(FM220-FM$10)/FM$10,0)</f>
        <v/>
      </c>
      <c r="FT220" s="13" t="n">
        <v>86.01000000000001</v>
      </c>
      <c r="FU220" s="68">
        <f>IF(FT220&gt;0,((FT220-FT219)/FT219),0)</f>
        <v/>
      </c>
      <c r="FV220" s="68">
        <f>IF(FT220&gt;0,FU220-$V220,0)</f>
        <v/>
      </c>
      <c r="FW220" s="68">
        <f>IF(FT220&gt;0,(FT220-FW$10)/FW$10,0)</f>
        <v/>
      </c>
      <c r="FX220" s="68" t="n"/>
      <c r="FY220" s="15">
        <f>IF(FT220&gt;0,(FT220-FT$10)/FT$10,0)</f>
        <v/>
      </c>
      <c r="GA220" s="13" t="n">
        <v>18.78</v>
      </c>
      <c r="GB220" s="68">
        <f>IF(GA220&gt;0,((GA220-GA219)/GA219),0)</f>
        <v/>
      </c>
      <c r="GC220" s="68">
        <f>IF(GA220&gt;0,GB220-$V220,0)</f>
        <v/>
      </c>
      <c r="GD220" s="68" t="n"/>
      <c r="GE220" s="68" t="n"/>
      <c r="GF220" s="15">
        <f>IF(GA220&gt;0,(GA220-GA$10)/GA$10,0)</f>
        <v/>
      </c>
      <c r="GG220" s="18" t="n"/>
      <c r="GH220" s="13" t="n">
        <v>23.35</v>
      </c>
      <c r="GI220" s="68">
        <f>IF(GH220&gt;0,((GH220-GH219)/GH219),0)</f>
        <v/>
      </c>
      <c r="GJ220" s="68">
        <f>IF(GH220&gt;0,GI220-$V220,0)</f>
        <v/>
      </c>
      <c r="GK220" s="68">
        <f>IF(GH220&gt;0,(GH220-GK$10)/GK$10,0)</f>
        <v/>
      </c>
      <c r="GL220" s="68" t="n"/>
      <c r="GM220" s="15">
        <f>IF(GH220&gt;0,(GH220-GH$10)/GH$10,0)</f>
        <v/>
      </c>
      <c r="GO220" s="13" t="n">
        <v>28.69</v>
      </c>
      <c r="GP220" s="68">
        <f>IF(GO220&gt;0,((GO220-GO219)/GO219),0)</f>
        <v/>
      </c>
      <c r="GQ220" s="68">
        <f>IF(GO220&gt;0,GP220-$V220,0)</f>
        <v/>
      </c>
      <c r="GR220" s="68" t="n"/>
      <c r="GS220" s="68" t="n"/>
      <c r="GT220" s="15">
        <f>IF(GO220&gt;0,(GO220-GO$10)/GO$10,0)</f>
        <v/>
      </c>
      <c r="GV220" s="13" t="n">
        <v>17.78</v>
      </c>
      <c r="GW220" s="68">
        <f>IF(GV220&gt;0,((GV220-GV219)/GV219),0)</f>
        <v/>
      </c>
      <c r="GX220" s="68">
        <f>IF(GV220&gt;0,GW220-$V220,0)</f>
        <v/>
      </c>
      <c r="GY220" s="68">
        <f>IF(GV220&gt;0,(GV220-GY$10)/GY$10,0)</f>
        <v/>
      </c>
      <c r="GZ220" s="68" t="n"/>
      <c r="HA220" s="15">
        <f>IF(GV220&gt;0,(GV220-GV$10)/GV$10,0)</f>
        <v/>
      </c>
      <c r="HD220" s="13" t="n">
        <v>468.37</v>
      </c>
      <c r="HE220" s="68">
        <f>IF(HD220&gt;0,((HD220-HD219)/HD219),0)</f>
        <v/>
      </c>
      <c r="HF220" s="68">
        <f>IF(HD220&gt;0,HE220-$V220,0)</f>
        <v/>
      </c>
      <c r="HG220" s="68">
        <f>IF(HD220&gt;0,(HD220-HG$10)/HG$10,0)</f>
        <v/>
      </c>
      <c r="HH220" s="68" t="n"/>
      <c r="HI220" s="15">
        <f>IF(HD220&gt;0,(HD220-HD$10)/HD$10,0)</f>
        <v/>
      </c>
      <c r="HK220" s="13" t="n">
        <v>91.09999999999999</v>
      </c>
      <c r="HL220" s="68">
        <f>IF(HK220&gt;0,((HK220-HK219)/HK219),0)</f>
        <v/>
      </c>
      <c r="HM220" s="68">
        <f>IF(HK220&gt;0,HL220-$V220,0)</f>
        <v/>
      </c>
      <c r="HN220" s="68">
        <f>IF(HK220&gt;0,(HK220-HN$10)/HN$10,0)</f>
        <v/>
      </c>
      <c r="HO220" s="68" t="n"/>
      <c r="HP220" s="15">
        <f>IF(HK220&gt;0,(HK220-HK$10)/HK$10,0)</f>
        <v/>
      </c>
      <c r="HR220" s="13" t="n">
        <v>113.76</v>
      </c>
      <c r="HS220" s="68">
        <f>IF(HR220&gt;0,((HR220-HR219)/HR219),0)</f>
        <v/>
      </c>
      <c r="HT220" s="68">
        <f>IF(HR220&gt;0,HS220-$V220,0)</f>
        <v/>
      </c>
      <c r="HU220" s="68">
        <f>IF(HR220&gt;0,(HR220-HU$10)/HU$10,0)</f>
        <v/>
      </c>
      <c r="HV220" s="68" t="n"/>
      <c r="HW220" s="15">
        <f>IF(HR220&gt;0,(HR220-HR$10)/HR$10,0)</f>
        <v/>
      </c>
      <c r="HY220" s="13" t="n">
        <v>206.88</v>
      </c>
      <c r="HZ220" s="68">
        <f>IF(HY220&gt;0,((HY220-HY219)/HY219),0)</f>
        <v/>
      </c>
      <c r="IA220" s="68">
        <f>IF(HY220&gt;0,HZ220-$V220,0)</f>
        <v/>
      </c>
      <c r="IB220" s="68">
        <f>IF(HY220&gt;0,(HY220-IB$10)/IB$10,0)</f>
        <v/>
      </c>
      <c r="IC220" s="68" t="n"/>
      <c r="ID220" s="15">
        <f>IF(HY220&gt;0,(HY220-HY$10)/HY$10,0)</f>
        <v/>
      </c>
      <c r="IF220" s="13" t="n">
        <v>362.55</v>
      </c>
      <c r="IG220" s="68">
        <f>IF(IF220&gt;0,((IF220-IF219)/IF219),0)</f>
        <v/>
      </c>
      <c r="IH220" s="68">
        <f>IF(IF220&gt;0,IG220-$V220,0)</f>
        <v/>
      </c>
      <c r="II220" s="68">
        <f>IF(IF220&gt;0,(IF220-II$10)/II$10,0)</f>
        <v/>
      </c>
      <c r="IJ220" s="68" t="n"/>
      <c r="IK220" s="15">
        <f>IF(IF220&gt;0,(IF220-IF$10)/IF$10,0)</f>
        <v/>
      </c>
      <c r="IM220" s="13" t="n">
        <v>317.54</v>
      </c>
      <c r="IN220" s="68">
        <f>IF(IM220&gt;0,((IM220-IM219)/IM219),0)</f>
        <v/>
      </c>
      <c r="IO220" s="68">
        <f>IF(IM220&gt;0,IN220-$V220,0)</f>
        <v/>
      </c>
      <c r="IP220" s="68">
        <f>IF(IM220&gt;0,(IM220-IP$10)/IP$10,0)</f>
        <v/>
      </c>
      <c r="IQ220" s="68" t="n"/>
      <c r="IR220" s="15">
        <f>IF(IM220&gt;0,(IM220-IM$10)/IM$10,0)</f>
        <v/>
      </c>
      <c r="IT220" s="13" t="n">
        <v>100.85</v>
      </c>
      <c r="IU220" s="68">
        <f>IF(IT220&gt;0,((IT220-IT219)/IT219),0)</f>
        <v/>
      </c>
      <c r="IV220" s="68">
        <f>IF(IT220&gt;0,IU220-$V220,0)</f>
        <v/>
      </c>
      <c r="IW220" s="68">
        <f>IF(IT220&gt;0,(IT220-IW$10)/IW$10,0)</f>
        <v/>
      </c>
      <c r="IX220" s="68" t="n"/>
      <c r="IY220" s="15">
        <f>IF(IT220&gt;0,(IT220-IT$10)/IT$10,0)</f>
        <v/>
      </c>
      <c r="JA220" s="26" t="n">
        <v>637.71</v>
      </c>
      <c r="JB220" s="68">
        <f>IF(JA220&gt;0,((JA220-JA219)/JA219),0)</f>
        <v/>
      </c>
      <c r="JC220" s="68">
        <f>IF(JA220&gt;0,JB220-$V220,0)</f>
        <v/>
      </c>
      <c r="JD220" s="68">
        <f>IF(JA220&gt;0,(JA220-JD$10)/JD$10,0)</f>
        <v/>
      </c>
      <c r="JE220" s="68" t="n"/>
      <c r="JF220" s="15">
        <f>IF(JA220&gt;0,(JA220-JA$10)/JA$10,0)</f>
        <v/>
      </c>
      <c r="JH220" s="13" t="n">
        <v>517.03</v>
      </c>
      <c r="JI220" s="68">
        <f>IF(JH220&gt;0,((JH220-JH219)/JH219),0)</f>
        <v/>
      </c>
      <c r="JJ220" s="68">
        <f>IF(JH220&gt;0,JI220-$V220,0)</f>
        <v/>
      </c>
      <c r="JK220" s="68">
        <f>IF(JH220&gt;0,(JH220-JK$10)/JK$10,0)</f>
        <v/>
      </c>
      <c r="JL220" s="68" t="n"/>
      <c r="JM220" s="15">
        <f>IF(JH220&gt;0,(JH220-JH$10)/JH$10,0)</f>
        <v/>
      </c>
      <c r="JO220" s="13" t="n">
        <v>32.21</v>
      </c>
      <c r="JP220" s="68">
        <f>IF(JO220&gt;0,((JO220-JO219)/JO219),0)</f>
        <v/>
      </c>
      <c r="JQ220" s="68">
        <f>IF(JO220&gt;0,JP220-$V220,0)</f>
        <v/>
      </c>
      <c r="JR220" s="68">
        <f>IF(JO220&gt;0,(JO220-JR$10)/JR$10,0)</f>
        <v/>
      </c>
      <c r="JS220" s="68" t="n"/>
      <c r="JT220" s="15">
        <f>IF(JO220&gt;0,(JO220-JO$10)/JO$10,0)</f>
        <v/>
      </c>
      <c r="JV220" s="13" t="n">
        <v>2.92</v>
      </c>
      <c r="JW220" s="68">
        <f>IF(JV220&gt;0,((JV220-JV219)/JV219),0)</f>
        <v/>
      </c>
      <c r="JX220" s="68">
        <f>IF(JV220&gt;0,JW220-$V220,0)</f>
        <v/>
      </c>
      <c r="JY220" s="68">
        <f>IF(JV220&gt;0,(JV220-JY$10)/JY$10,0)</f>
        <v/>
      </c>
      <c r="JZ220" s="68" t="n"/>
      <c r="KA220" s="15">
        <f>IF(JV220&gt;0,(JV220-JV$10)/JV$10,0)</f>
        <v/>
      </c>
      <c r="KC220" s="13" t="n">
        <v>22.49</v>
      </c>
      <c r="KD220" s="68">
        <f>IF(KC220&gt;0,((KC220-KC219)/KC219),0)</f>
        <v/>
      </c>
      <c r="KE220" s="68">
        <f>IF(KC220&gt;0,KD220-$V220,0)</f>
        <v/>
      </c>
      <c r="KF220" s="68">
        <f>IF(KC220&gt;0,(KC220-KF$10)/KF$10,0)</f>
        <v/>
      </c>
      <c r="KG220" s="68" t="n"/>
      <c r="KH220" s="15">
        <f>IF(KC220&gt;0,(KC220-KC$10)/KC$10,0)</f>
        <v/>
      </c>
      <c r="KI220" s="18" t="n"/>
      <c r="KJ220" s="26" t="n">
        <v>180.64</v>
      </c>
      <c r="KK220" s="68">
        <f>IF(KJ220&gt;0,((KJ220-KJ219)/KJ219),0)</f>
        <v/>
      </c>
      <c r="KL220" s="68">
        <f>IF(KJ220&gt;0,KK220-$V220,0)</f>
        <v/>
      </c>
      <c r="KM220" s="68">
        <f>IF(KJ220&gt;0,(KJ220-KM$10)/KM$10,0)</f>
        <v/>
      </c>
      <c r="KN220" s="68" t="n"/>
      <c r="KO220" s="15">
        <f>IF(KJ220&gt;0,(KJ220-KJ$10)/KJ$10,0)</f>
        <v/>
      </c>
      <c r="KQ220" s="13" t="n">
        <v>2.631</v>
      </c>
      <c r="KR220" s="68">
        <f>IF(KQ220&gt;0,((KQ220-KQ219)/KQ219),0)</f>
        <v/>
      </c>
      <c r="KS220" s="68">
        <f>IF(KQ220&gt;0,KR220-$V220,0)</f>
        <v/>
      </c>
      <c r="KT220" s="68">
        <f>IF(KQ220&gt;0,(KQ220-KT$10)/KT$10,0)</f>
        <v/>
      </c>
      <c r="KU220" s="68" t="n"/>
      <c r="KV220" s="15">
        <f>IF(KQ220&gt;0,(KQ220-KQ$10)/KQ$10,0)</f>
        <v/>
      </c>
      <c r="KW220" s="18" t="n"/>
      <c r="KX220" s="26" t="n">
        <v>81.83</v>
      </c>
      <c r="KY220" s="68">
        <f>IF(KX220&gt;0,((KX220-KX219)/KX219),0)</f>
        <v/>
      </c>
      <c r="KZ220" s="68">
        <f>IF(KX220&gt;0,KY220-$V220,0)</f>
        <v/>
      </c>
      <c r="LA220" s="68">
        <f>IF(KX220&gt;0,(KX220-LA$10)/LA$10,0)</f>
        <v/>
      </c>
      <c r="LB220" s="68" t="n"/>
      <c r="LC220" s="15">
        <f>IF(KX220&gt;0,(KX220-KX$10)/KX$10,0)</f>
        <v/>
      </c>
      <c r="LD220" s="18" t="n"/>
      <c r="LE220" s="13" t="n">
        <v>55.86</v>
      </c>
      <c r="LF220" s="68">
        <f>IF(LE220&gt;0,((LE220-LE219)/LE219),0)</f>
        <v/>
      </c>
      <c r="LG220" s="68">
        <f>IF(LE220&gt;0,LF220-$V220,0)</f>
        <v/>
      </c>
      <c r="LH220" s="68">
        <f>IF(LE220&gt;0,(LE220-LH$10)/LH$10,0)</f>
        <v/>
      </c>
      <c r="LI220" s="68" t="n"/>
      <c r="LJ220" s="15">
        <f>IF(LE220&gt;0,(LE220-LE$10)/LE$10,0)</f>
        <v/>
      </c>
      <c r="LL220" s="13" t="n">
        <v>162.51</v>
      </c>
      <c r="LM220" s="68">
        <f>IF(LL220&gt;0,((LL220-LL219)/LL219),0)</f>
        <v/>
      </c>
      <c r="LN220" s="68">
        <f>IF(LL220&gt;0,LM220-$V220,0)</f>
        <v/>
      </c>
      <c r="LO220" s="68">
        <f>IF(LL220&gt;0,(LL220-LO$10)/LO$10,0)</f>
        <v/>
      </c>
      <c r="LP220" s="68" t="n"/>
      <c r="LQ220" s="15">
        <f>IF(LL220&gt;0,(LL220-LL$10)/LL$10,0)</f>
        <v/>
      </c>
      <c r="LS220" s="13" t="n">
        <v>23.4</v>
      </c>
      <c r="LT220" s="68">
        <f>IF(LS220&gt;0,((LS220-LS219)/LS219),0)</f>
        <v/>
      </c>
      <c r="LU220" s="68">
        <f>IF(LS220&gt;0,LT220-$V220,0)</f>
        <v/>
      </c>
      <c r="LV220" s="68" t="n"/>
      <c r="LW220" s="68" t="n"/>
      <c r="LX220" s="15">
        <f>IF(LS220&gt;0,(LS220-LS$10)/LS$10,0)</f>
        <v/>
      </c>
      <c r="LZ220" s="13" t="n">
        <v>20.61</v>
      </c>
      <c r="MA220" s="68">
        <f>IF(LZ220&gt;0,((LZ220-LZ219)/LZ219),0)</f>
        <v/>
      </c>
      <c r="MB220" s="68">
        <f>IF(LZ220&gt;0,MA220-$V220,0)</f>
        <v/>
      </c>
      <c r="MC220" s="68">
        <f>IF(LZ220&gt;0,(LZ220-MC$10)/MC$10,0)</f>
        <v/>
      </c>
      <c r="MD220" s="68" t="n"/>
      <c r="ME220" s="15">
        <f>IF(LZ220&gt;0,(LZ220-LZ$10)/LZ$10,0)</f>
        <v/>
      </c>
      <c r="MG220" s="13" t="n">
        <v>126.67</v>
      </c>
      <c r="MH220" s="68">
        <f>IF(MG220&gt;0,((MG220-MG219)/MG219),0)</f>
        <v/>
      </c>
      <c r="MI220" s="68">
        <f>IF(MG220&gt;0,MH220-$V220,0)</f>
        <v/>
      </c>
      <c r="MJ220" s="68">
        <f>IF(MG220&gt;0,(MG220-MJ$10)/MJ$10,0)</f>
        <v/>
      </c>
      <c r="MK220" s="68" t="n"/>
      <c r="ML220" s="15">
        <f>IF(MG220&gt;0,(MG220-MG$10)/MG$10,0)</f>
        <v/>
      </c>
      <c r="MN220" s="13" t="n">
        <v>215.86</v>
      </c>
      <c r="MO220" s="68">
        <f>IF(MN220&gt;0,((MN220-MN219)/MN219),0)</f>
        <v/>
      </c>
      <c r="MP220" s="68">
        <f>IF(MN220&gt;0,MO220-$V220,0)</f>
        <v/>
      </c>
      <c r="MQ220" s="68">
        <f>IF(MN220&gt;0,(MN220-MQ$10)/MQ$10,0)</f>
        <v/>
      </c>
      <c r="MR220" s="68" t="n"/>
      <c r="MS220" s="15">
        <f>IF(MN220&gt;0,(MN220-MN$10)/MN$10,0)</f>
        <v/>
      </c>
      <c r="MU220" s="13" t="n">
        <v>22.65</v>
      </c>
      <c r="MV220" s="68">
        <f>IF(MU220&gt;0,((MU220-MU219)/MU219),0)</f>
        <v/>
      </c>
      <c r="MW220" s="68">
        <f>IF(MU220&gt;0,MV220-$V220,0)</f>
        <v/>
      </c>
      <c r="MX220" s="68">
        <f>IF(MU220&gt;0,(MU220-MX$10)/MX$10,0)</f>
        <v/>
      </c>
      <c r="MY220" s="68" t="n"/>
      <c r="MZ220" s="15">
        <f>IF(MU220&gt;0,(MU220-MU$10)/MU$10,0)</f>
        <v/>
      </c>
      <c r="NB220" s="13" t="n">
        <v>308.62</v>
      </c>
      <c r="NC220" s="68">
        <f>IF(NB220&gt;0,((NB220-NB219)/NB219),0)</f>
        <v/>
      </c>
      <c r="ND220" s="68">
        <f>IF(NB220&gt;0,NC220-$V220,0)</f>
        <v/>
      </c>
      <c r="NE220" s="68">
        <f>IF(NB220&gt;0,(NB220-NE$10)/NE$10,0)</f>
        <v/>
      </c>
      <c r="NF220" s="68" t="n"/>
      <c r="NG220" s="15">
        <f>IF(NB220&gt;0,(NB220-NB$10)/NB$10,0)</f>
        <v/>
      </c>
      <c r="NI220" s="13" t="n">
        <v>12.76</v>
      </c>
      <c r="NJ220" s="68">
        <f>IF(NI220&gt;0,((NI220-NI219)/NI219),0)</f>
        <v/>
      </c>
      <c r="NK220" s="68">
        <f>IF(NI220&gt;0,NJ220-$V220,0)</f>
        <v/>
      </c>
      <c r="NL220" s="68">
        <f>IF(NI220&gt;0,(NI220-NL$10)/NL$10,0)</f>
        <v/>
      </c>
      <c r="NM220" s="68" t="n"/>
      <c r="NN220" s="15">
        <f>IF(NI220&gt;0,(NI220-NI$10)/NI$10,0)</f>
        <v/>
      </c>
      <c r="NP220" s="26" t="n">
        <v>581.26</v>
      </c>
      <c r="NQ220" s="68">
        <f>IF(NP220&gt;0,((NP220-NP219)/NP219),0)</f>
        <v/>
      </c>
      <c r="NR220" s="68">
        <f>IF(NP220&gt;0,NQ220-$V220,0)</f>
        <v/>
      </c>
      <c r="NS220" s="68">
        <f>IF(NP220&gt;0,(NP220-NS$10)/NS$10,0)</f>
        <v/>
      </c>
      <c r="NT220" s="68" t="n"/>
      <c r="NU220" s="15">
        <f>IF(NP220&gt;0,(NP220-NP$10)/NP$10,0)</f>
        <v/>
      </c>
      <c r="NW220" s="26" t="n">
        <v>283.72</v>
      </c>
      <c r="NX220" s="68">
        <f>IF(NW220&gt;0,((NW220-NW219)/NW219),0)</f>
        <v/>
      </c>
      <c r="NY220" s="68">
        <f>IF(NW220&gt;0,NX220-$V220,0)</f>
        <v/>
      </c>
      <c r="NZ220" s="68">
        <f>IF(NW220&gt;0,(NW220-NZ$10)/NZ$10,0)</f>
        <v/>
      </c>
      <c r="OA220" s="68" t="n"/>
      <c r="OB220" s="15">
        <f>IF(NW220&gt;0,(NW220-NW$10)/NW$10,0)</f>
        <v/>
      </c>
      <c r="OD220" s="13" t="n">
        <v>3.58</v>
      </c>
      <c r="OE220" s="68">
        <f>IF(OD220&gt;0,((OD220-OD219)/OD219),0)</f>
        <v/>
      </c>
      <c r="OF220" s="68">
        <f>IF(OD220&gt;0,OE220-$V220,0)</f>
        <v/>
      </c>
      <c r="OG220" s="68">
        <f>IF(OD220&gt;0,(OD220-OG$10)/OG$10,0)</f>
        <v/>
      </c>
      <c r="OH220" s="68" t="n"/>
      <c r="OI220" s="15">
        <f>IF(OD220&gt;0,(OD220-OD$10)/OD$10,0)</f>
        <v/>
      </c>
      <c r="OK220" s="13" t="n">
        <v>342.99</v>
      </c>
      <c r="OL220" s="68">
        <f>IF(OK220&gt;0,((OK220-OK219)/OK219),0)</f>
        <v/>
      </c>
      <c r="OM220" s="68">
        <f>IF(OK220&gt;0,OL220-$V220,0)</f>
        <v/>
      </c>
      <c r="ON220" s="68">
        <f>IF(OK220&gt;0,(OK220-ON$10)/ON$10,0)</f>
        <v/>
      </c>
      <c r="OO220" s="68" t="n"/>
      <c r="OP220" s="15">
        <f>IF(OK220&gt;0,(OK220-OK$10)/OK$10,0)</f>
        <v/>
      </c>
      <c r="OR220" s="13" t="n">
        <v>6.39</v>
      </c>
      <c r="OS220" s="68">
        <f>IF(OR220&gt;0,((OR220-OR219)/OR219),0)</f>
        <v/>
      </c>
      <c r="OT220" s="68">
        <f>IF(OR220&gt;0,OS220-$V220,0)</f>
        <v/>
      </c>
      <c r="OU220" s="68">
        <f>IF(OR220&gt;0,(OR220-OU$10)/OU$10,0)</f>
        <v/>
      </c>
      <c r="OV220" s="68" t="n"/>
      <c r="OW220" s="15">
        <f>IF(OR220&gt;0,(OR220-OR$10)/OR$10,0)</f>
        <v/>
      </c>
      <c r="OY220" s="13" t="n">
        <v>177.04</v>
      </c>
      <c r="OZ220" s="68">
        <f>IF(OY220&gt;0,((OY220-OY219)/OY219),0)</f>
        <v/>
      </c>
      <c r="PA220" s="68">
        <f>IF(OY220&gt;0,OZ220-$V220,0)</f>
        <v/>
      </c>
      <c r="PB220" s="68">
        <f>IF(OY220&gt;0,(OY220-PB$10)/PB$10,0)</f>
        <v/>
      </c>
      <c r="PC220" s="68" t="n"/>
      <c r="PD220" s="15">
        <f>IF(OY220&gt;0,(OY220-OY$10)/OY$10,0)</f>
        <v/>
      </c>
      <c r="PE220" s="18" t="n"/>
      <c r="PF220" s="13" t="n">
        <v>288.59</v>
      </c>
      <c r="PG220" s="68">
        <f>IF(PF220&gt;0,((PF220-PF219)/PF219),0)</f>
        <v/>
      </c>
      <c r="PH220" s="68">
        <f>IF(PF220&gt;0,PG220-$V220,0)</f>
        <v/>
      </c>
      <c r="PI220" s="68">
        <f>IF(PF220&gt;0,(PF220-PI$10)/PI$10,0)</f>
        <v/>
      </c>
      <c r="PJ220" s="68" t="n"/>
      <c r="PK220" s="15">
        <f>IF(PF220&gt;0,(PF220-PF$10)/PF$10,0)</f>
        <v/>
      </c>
      <c r="PM220" s="13" t="n"/>
      <c r="PN220" s="68">
        <f>IF(PM220&gt;0,((PM220-PM219)/PM219),0)</f>
        <v/>
      </c>
      <c r="PO220" s="68">
        <f>PN220-$V220</f>
        <v/>
      </c>
      <c r="PP220" s="68">
        <f>IF(PM220&gt;0,(PM220-PP$10)/PP$10,0)</f>
        <v/>
      </c>
      <c r="PQ220" s="68" t="n"/>
      <c r="PR220" s="15">
        <f>IF(PM220&gt;0,(PM220-PM$10)/PM$10,0)</f>
        <v/>
      </c>
      <c r="PT220" s="13" t="n">
        <v>17.8</v>
      </c>
      <c r="PU220" s="68">
        <f>IF(PT220&gt;0,((PT220-PT219)/PT219),0)</f>
        <v/>
      </c>
      <c r="PV220" s="68">
        <f>IF(PT220&gt;0,PU220-$V220,0)</f>
        <v/>
      </c>
      <c r="PW220" s="68">
        <f>IF(PT220&gt;0,(PT220-PW$10)/PW$10,0)</f>
        <v/>
      </c>
      <c r="PX220" s="68" t="n"/>
      <c r="PY220" s="15">
        <f>IF(PT220&gt;0,(PT220-PT$10)/PT$10,0)</f>
        <v/>
      </c>
      <c r="QA220" s="13" t="n">
        <v>396.54</v>
      </c>
      <c r="QB220" s="68">
        <f>IF(QA220&gt;0,((QA220-QA219)/QA219),0)</f>
        <v/>
      </c>
      <c r="QC220" s="68">
        <f>IF(QA220&gt;0,QB220-$V220,0)</f>
        <v/>
      </c>
      <c r="QD220" s="68">
        <f>IF(QA220&gt;0,(QA220-QD$10)/QD$10,0)</f>
        <v/>
      </c>
      <c r="QE220" s="68" t="n"/>
      <c r="QF220" s="15">
        <f>IF(QA220&gt;0,(QA220-QA$10)/QA$10,0)</f>
        <v/>
      </c>
      <c r="QH220" s="13" t="n">
        <v>2.65</v>
      </c>
      <c r="QI220" s="68">
        <f>IF(QH220&gt;0,((QH220-QH219)/QH219),0)</f>
        <v/>
      </c>
      <c r="QJ220" s="68">
        <f>IF(QH220&gt;0,QI220-$V220,0)</f>
        <v/>
      </c>
      <c r="QK220" s="68">
        <f>IF(QH220&gt;0,(QH220-QK$10)/QK$10,0)</f>
        <v/>
      </c>
      <c r="QL220" s="68" t="n"/>
      <c r="QM220" s="15">
        <f>IF(QH220&gt;0,(QH220-QH$10)/QH$10,0)</f>
        <v/>
      </c>
      <c r="QO220" s="13" t="n">
        <v>16.91</v>
      </c>
      <c r="QP220" s="68">
        <f>IF(QO220&gt;0,((QO220-QO219)/QO219),0)</f>
        <v/>
      </c>
      <c r="QQ220" s="68">
        <f>IF(QO220&gt;0,QP220-$V220,0)</f>
        <v/>
      </c>
      <c r="QR220" s="68">
        <f>IF(QO220&gt;0,(QO220-QR$10)/QR$10,0)</f>
        <v/>
      </c>
      <c r="QS220" s="68" t="n"/>
      <c r="QT220" s="15">
        <f>IF(QO220&gt;0,(QO220-QO$10)/QO$10,0)</f>
        <v/>
      </c>
      <c r="QV220" s="13" t="n">
        <v>2.68</v>
      </c>
      <c r="QW220" s="68">
        <f>IF(QV220&gt;0,((QV220-QV219)/QV219),0)</f>
        <v/>
      </c>
      <c r="QX220" s="68">
        <f>IF(QV220&gt;0,QW220-$V220,0)</f>
        <v/>
      </c>
      <c r="QY220" s="68">
        <f>IF(QV220&gt;0,(QV220-QY$10)/QY$10,0)</f>
        <v/>
      </c>
      <c r="QZ220" s="68" t="n"/>
      <c r="RA220" s="15">
        <f>IF(QV220&gt;0,(QV220-QV$10)/QV$10,0)</f>
        <v/>
      </c>
      <c r="RC220" s="13" t="n">
        <v>69.87</v>
      </c>
      <c r="RD220" s="68">
        <f>IF(RC220&gt;0,((RC220-RC219)/RC219),0)</f>
        <v/>
      </c>
      <c r="RE220" s="68">
        <f>IF(RC220&gt;0,RD220-$V220,0)</f>
        <v/>
      </c>
      <c r="RF220" s="68">
        <f>IF(RC220&gt;0,(RC220-RF$10)/RF$10,0)</f>
        <v/>
      </c>
      <c r="RG220" s="68" t="n"/>
      <c r="RH220" s="15">
        <f>IF(RC220&gt;0,(RC220-RC$10)/RC$10,0)</f>
        <v/>
      </c>
      <c r="RJ220" s="13" t="n">
        <v>304.86</v>
      </c>
      <c r="RK220" s="68">
        <f>IF(RJ220&gt;0,((RJ220-RJ219)/RJ219),0)</f>
        <v/>
      </c>
      <c r="RL220" s="68">
        <f>RK220-$V220</f>
        <v/>
      </c>
      <c r="RM220" s="68">
        <f>IF(RJ220&gt;0,(RJ220-RM$10)/RM$10,0)</f>
        <v/>
      </c>
      <c r="RN220" s="68" t="n"/>
      <c r="RO220" s="15">
        <f>IF(RJ220&gt;0,(RJ220-RJ$10)/RJ$10,0)</f>
        <v/>
      </c>
      <c r="RQ220" s="13" t="n">
        <v>29.94</v>
      </c>
      <c r="RR220" s="68">
        <f>IF(RQ220&gt;0,((RQ220-RQ219)/RQ219),0)</f>
        <v/>
      </c>
      <c r="RS220" s="68">
        <f>RR220-$V220</f>
        <v/>
      </c>
      <c r="RT220" s="68">
        <f>IF(RQ220&gt;0,(RQ220-RT$10)/RT$10,0)</f>
        <v/>
      </c>
      <c r="RU220" s="68" t="n"/>
      <c r="RV220" s="15">
        <f>IF(RQ220&gt;0,(RQ220-RQ$10)/RQ$10,0)</f>
        <v/>
      </c>
      <c r="RX220" s="13" t="n">
        <v>207.18</v>
      </c>
      <c r="RY220" s="68">
        <f>IF(RX220&gt;0,((RX220-RX219)/RX219),0)</f>
        <v/>
      </c>
      <c r="RZ220" s="68">
        <f>RY220-$V220</f>
        <v/>
      </c>
      <c r="SA220" s="68">
        <f>IF(RX220&gt;0,(RX220-SA$10)/SA$10,0)</f>
        <v/>
      </c>
      <c r="SB220" s="68" t="n"/>
      <c r="SC220" s="15">
        <f>IF(RX220&gt;0,(RX220-RX$10)/RX$10,0)</f>
        <v/>
      </c>
      <c r="SE220" s="13" t="n">
        <v>39.12</v>
      </c>
      <c r="SF220" s="68">
        <f>IF(SE220&gt;0,((SE220-SE219)/SE219),0)</f>
        <v/>
      </c>
      <c r="SG220" s="68">
        <f>SF220-$V220</f>
        <v/>
      </c>
      <c r="SH220" s="68">
        <f>IF(SE220&gt;0,(SE220-SH$10)/SH$10,0)</f>
        <v/>
      </c>
      <c r="SI220" s="68" t="n"/>
      <c r="SJ220" s="15">
        <f>IF(SE220&gt;0,(SE220-SE$10)/SE$10,0)</f>
        <v/>
      </c>
      <c r="SL220" s="13" t="n">
        <v>4</v>
      </c>
      <c r="SM220" s="68">
        <f>IF(SL220&gt;0,((SL220-SL219)/SL219),0)</f>
        <v/>
      </c>
      <c r="SN220" s="68">
        <f>SM220-$V220</f>
        <v/>
      </c>
      <c r="SO220" s="68">
        <f>IF(SL220&gt;0,(SL220-SO$10)/SO$10,0)</f>
        <v/>
      </c>
      <c r="SP220" s="68" t="n"/>
      <c r="SQ220" s="15">
        <f>IF(SL220&gt;0,(SL220-SL$10)/SL$10,0)</f>
        <v/>
      </c>
      <c r="SS220" s="13" t="n">
        <v>33.09</v>
      </c>
      <c r="ST220" s="68">
        <f>IF(SS220&gt;0,((SS220-SS219)/SS219),0)</f>
        <v/>
      </c>
      <c r="SU220" s="68">
        <f>ST220-$V220</f>
        <v/>
      </c>
      <c r="SV220" s="68">
        <f>IF(SS220&gt;0,(SS220-SV$10)/SV$10,0)</f>
        <v/>
      </c>
      <c r="SW220" s="68" t="n"/>
      <c r="SX220" s="15">
        <f>IF(SS220&gt;0,(SS220-SS$10)/SS$10,0)</f>
        <v/>
      </c>
      <c r="SZ220" s="13" t="n">
        <v>57.66</v>
      </c>
      <c r="TA220" s="68">
        <f>IF(SZ220&gt;0,((SZ220-SZ219)/SZ219),0)</f>
        <v/>
      </c>
      <c r="TB220" s="68">
        <f>TA220-$V220</f>
        <v/>
      </c>
      <c r="TC220" s="68">
        <f>IF(SZ220&gt;0,(SZ220-TC$10)/TC$10,0)</f>
        <v/>
      </c>
      <c r="TD220" s="68" t="n"/>
      <c r="TE220" s="15">
        <f>IF(SZ220&gt;0,(SZ220-SZ$10)/SZ$10,0)</f>
        <v/>
      </c>
      <c r="TG220" s="587" t="n">
        <v>0.3</v>
      </c>
      <c r="TH220" s="68">
        <f>IF(TG220&gt;0,((TG220-TG219)/TG219),0)</f>
        <v/>
      </c>
      <c r="TI220" s="68">
        <f>TH220-$V220</f>
        <v/>
      </c>
      <c r="TJ220" s="68">
        <f>IF(TG220&gt;0,(TG220-TJ$10)/TJ$10,0)</f>
        <v/>
      </c>
      <c r="TK220" s="68" t="n"/>
      <c r="TL220" s="15">
        <f>IF(TG220&gt;0,(TG220-TG$10)/TG$10,0)</f>
        <v/>
      </c>
      <c r="TN220" s="13" t="n">
        <v>89.06999999999999</v>
      </c>
      <c r="TO220" s="68">
        <f>IF(TN220&gt;0,((TN220-TN219)/TN219),0)</f>
        <v/>
      </c>
      <c r="TP220" s="68">
        <f>TO220-$V220</f>
        <v/>
      </c>
      <c r="TQ220" s="68">
        <f>IF(TN220&gt;0,(TN220-TQ$10)/TQ$10,0)</f>
        <v/>
      </c>
      <c r="TR220" s="68" t="n"/>
      <c r="TS220" s="15">
        <f>IF(TN220&gt;0,(TN220-TN$10)/TN$10,0)</f>
        <v/>
      </c>
      <c r="TU220" s="587" t="n">
        <v>4.12</v>
      </c>
      <c r="TV220" s="68">
        <f>IF(TU220&gt;0,((TU220-TU219)/TU219),0)</f>
        <v/>
      </c>
      <c r="TW220" s="68">
        <f>TV220-$V220</f>
        <v/>
      </c>
      <c r="TX220" s="68">
        <f>IF(TU220&gt;0,(TU220-TX$10)/TX$10,0)</f>
        <v/>
      </c>
      <c r="TY220" s="68" t="n"/>
      <c r="TZ220" s="15">
        <f>IF(TU220&gt;0,(TU220-TU$10)/TU$10,0)</f>
        <v/>
      </c>
      <c r="UB220" s="587" t="n"/>
      <c r="UC220" s="68">
        <f>IF(UB220&gt;0,((UB220-UB219)/UB219),0)</f>
        <v/>
      </c>
      <c r="UD220" s="68">
        <f>UC220-$V220</f>
        <v/>
      </c>
      <c r="UE220" s="68">
        <f>IF(UB220&gt;0,(UB220-UE$10)/UE$10,0)</f>
        <v/>
      </c>
      <c r="UF220" s="68" t="n"/>
      <c r="UG220" s="15">
        <f>IF(UB220&gt;0,(UB220-UB$10)/UB$10,0)</f>
        <v/>
      </c>
      <c r="UI220" s="587" t="n"/>
      <c r="UJ220" s="68">
        <f>IF(UI220&gt;0,((UI220-UI219)/UI219),0)</f>
        <v/>
      </c>
      <c r="UK220" s="68">
        <f>UJ220-$V220</f>
        <v/>
      </c>
      <c r="UL220" s="68">
        <f>IF(UI220&gt;0,(UI220-UL$10)/UL$10,0)</f>
        <v/>
      </c>
      <c r="UM220" s="68" t="n"/>
      <c r="UN220" s="15">
        <f>IF(UI220&gt;0,(UI220-UI$10)/UI$10,0)</f>
        <v/>
      </c>
      <c r="UP220" s="587" t="n"/>
      <c r="UQ220" s="68">
        <f>IF(UP220&gt;0,((UP220-UP219)/UP219),0)</f>
        <v/>
      </c>
      <c r="UR220" s="68">
        <f>UQ220-$V220</f>
        <v/>
      </c>
      <c r="US220" s="68">
        <f>IF(UP220&gt;0,(UP220-US$10)/US$10,0)</f>
        <v/>
      </c>
      <c r="UT220" s="68" t="n"/>
      <c r="UU220" s="15">
        <f>IF(UP220&gt;0,(UP220-UP$10)/UP$10,0)</f>
        <v/>
      </c>
      <c r="UW220" s="587" t="n"/>
      <c r="UX220" s="68">
        <f>IF(UW220&gt;0,((UW220-UW219)/UW219),0)</f>
        <v/>
      </c>
      <c r="UY220" s="68">
        <f>UX220-$V220</f>
        <v/>
      </c>
      <c r="UZ220" s="68">
        <f>IF(UW220&gt;0,(UW220-UZ$10)/UZ$10,0)</f>
        <v/>
      </c>
      <c r="VA220" s="68" t="n"/>
      <c r="VB220" s="15">
        <f>IF(UW220&gt;0,(UW220-UW$10)/UW$10,0)</f>
        <v/>
      </c>
      <c r="VD220" s="587" t="n"/>
      <c r="VE220" s="68">
        <f>IF(VD220&gt;0,((VD220-VD219)/VD219),0)</f>
        <v/>
      </c>
      <c r="VF220" s="68">
        <f>VE220-$V220</f>
        <v/>
      </c>
      <c r="VG220" s="68">
        <f>IF(VD220&gt;0,(VD220-VG$10)/VG$10,0)</f>
        <v/>
      </c>
      <c r="VH220" s="68" t="n"/>
      <c r="VI220" s="15">
        <f>IF(VD220&gt;0,(VD220-VD$10)/VD$10,0)</f>
        <v/>
      </c>
      <c r="VM220" s="21">
        <f>IF($C220&gt;0,(($IK$5*IG220)+($GT$5*GP220)+($JM$5*JI220)+($JF$5*JB220)+($IY$5*IU220)+($IR$5*IN220)+($ID$5*HZ220)+($HW$5*HS220)+($HP$5*HL220)+($HI$5*HE220)+($GF$5*GB220)+($FY$5*FU220)+($FR$5*FN220)+($FK$5*FG220)+($FD$5*EZ220)+($EW$5*ES220)+($EP$5*EL220)+($EI$5*EE220)+($EB$5*DX220)+($DU$5*DQ220)+($DN$5*DJ220)+($DG$5*DC220)+($CZ$5*CV220)+($CS$5*CO220)+($CL$5*CH220)+($CE$5*CA220)+($BX$5*BT220)+($BQ$5*BM220)+($BJ$5*BF220)+($BC$5*AY220)+($AV$5*AR220)+($AO$5*AK220)+($AH$5*AD220)+($JT$5*JP220)+($KA$5*JW220)+($KO$5*KK220)+($PR$5*PN220)+($GM$5*GI220)+($HA$5*GW220)+($KV$5*KR220)+($KH$5*KD220)+($LC$5*KY220)+($MS$5*MO220)+($ML$5*MH220)+($ME$5*MA220)+($LX$5*LT220)+($LQ$5*LM220)+($LJ$5*LF220)+(MV220*$MZ$5)+(NC220*$NG$5)+(NJ220*$NN$5)+($OI$5*OE220)+($NU$5*NQ220)+($OB$5*NX220)+($PK$5*PG220)+($OP$5*OL220)+($OW$5*OS220)+($PD$5*OZ220)+(PU220*$PY$5)+(QB220*$QF$5)+(QI220*$QM$5)+(QP220*$QT$5)+(QW220*$RA$5)+(RD220*$RH$5)+(RK220*$RO$5)+(RR220*$RV$5)+(RY220*$SC$5)+(SF220*$SJ$5)+(SM220*$SQ$5)+(ST220*$SX$5)+(TA220*$TE$5))+(TH220*$TL$5)+(TO220*$TS$5))/$VM$5</f>
        <v/>
      </c>
      <c r="VN220" s="40" t="n"/>
      <c r="VO220" s="21">
        <f>IF($C220&gt;0,(($IK$5*II220)+($GT$5*GR220)+($JM$5*JK220)+($JF$5*JD220)+($IY$5*IW220)+($IR$5*IP220)+($ID$5*IB220)+($HW$5*HU220)+($HP$5*HN220)+($HI$5*HG220)+($GF$5*GD220)+($FY$5*FW220)+($FR$5*FP220)+($FK$5*FI220)+($FD$5*FB220)+($EW$5*EU220)+($EP$5*EN220)+($EI$5*EG220)+($EB$5*DZ220)+($DU$5*DS220)+($DN$5*DL220)+($DG$5*DE220)+($CZ$5*CX220)+($CS$5*CQ220)+($CL$5*CJ220)+($CE$5*CC220)+($BX$5*BV220)+($BQ$5*BO220)+($BJ$5*BH220)+($BC$5*BA220)+($AV$5*AT220)+($AO$5*AM220)+($AH$5*AF220)+($KO$5*KM220)+($KH$5*KF220)+($KA$5*JY220)+($JT$5*JR220)+($PR$5*PP220)+($GM$5*GK220)+($HA$5*GY220)+($KV$5*KT220)+($LC$5*LA220)+($MS$5*MQ220)+($ML$5*MJ220)+($ME$5*MC220)+($LX$5*LV220)+($LQ$5*LO220)+($LJ$5*LH220)+(MX220*$MZ$5)+(NE220*$NG$5)+(NL220*$NN$5)+($OI$5*OG220)+($NU$5*NS220)+($OB$5*NZ220)+($PD$5*PB220)+($OW$5*OU220)+($OP$5*ON220)+($PK$5*PI220)+($PY$5*PW220)+($QF$5*QD220)+($QM$5*QK220)+($QT$5*QR220)+($RA$5*QY220)+($RH$5*RF220)+($RO$5*RM220)+(RT220*$RV$5)+(SA220*$SC$5)+(SH220*$SJ$5)+(SO220*$SQ$5)+(SV220*$SX$5)+(TC220*$TE$5)+(TJ220*$TL$5)+(TQ220*$TS$5))/$VM$5,0)</f>
        <v/>
      </c>
      <c r="VP220" s="14" t="n"/>
      <c r="VQ220" s="21">
        <f>IF($C220&gt;0,(($IK$5*IK220)+($GT$5*GT220)+($JM$5*JM220)+($JF$5*JF220)+($IY$5*IY220)+($IR$5*IR220)+($ID$5*ID220)+($HW$5*HW220)+($HP$5*HP220)+($HI$5*HI220)+($GF$5*GF220)+($FY$5*FY220)+($FR$5*FR220)+($FK$5*FK220)+($FD$5*FD220)+($EW$5*EW220)+($EP$5*EP220)+($EI$5*EI220)+($EB$5*EB220)+($DU$5*DU220)+($DN$5*DN220)+($DG$5*DG220)+($CZ$5*CZ220)+($CS$5*CS220)+($CL$5*CL220)+($CE$5*CE220)+($BX$5*BX220)+($BQ$5*BQ220)+($BJ$5*BJ220)+($BC$5*BC220)+($AV$5*AV220)+($AO$5*AO220)+($AH$5*AH220)+($KO$5*KO220)+($PR$5*PR220)+($GM$5*GM220)+($HA$5*HA220)+($KH$5*KH220)+($KA$5*KA220)+($JT$5*JT220)+($KV$5*KV220)+($LC$5*LC220)+($MS$5*MS220)+($ML$5*ML220)+($ME$5*ME220)+($LX$5*LX220)+($LQ$5*LQ220)+($LJ$5*LJ220)+($OI$5*OI220)+($NU$5*NU220)+($NN$5*NN220)+($NG$5*NG220)+($MZ$5*MZ220)+(OB220*$OB$5)+($PD$5*PD220)+($OW$5*OW220)+($OP$5*OP220)+($PK$5*PK220)+(PY220*$PY$5)+(QF220*$QF$5)+(QM220*$QM$5)+(QT220*$QT$5)+(RA220*$RA$5)+(RH220*$RH$5)+(RO220*$RO$5)+(RV220*$RV$5)+(SC220*$SC$5)+(SJ220*$SJ$5)+(SQ220*$SQ$5)+(SX220*$SX$5)+(TE220*$TE$5)+(TL220*$TL$5)+(TS220*$TS$5))/$VM$5,0)</f>
        <v/>
      </c>
    </row>
    <row r="221" ht="16" customHeight="1" s="545">
      <c r="A221" s="127" t="n">
        <v>45965</v>
      </c>
      <c r="B221" s="4">
        <f>A221</f>
        <v/>
      </c>
      <c r="C221" s="13" t="n">
        <v>47085.24</v>
      </c>
      <c r="D221" s="138">
        <f>IF(C221&gt;0,C221-C220,0)</f>
        <v/>
      </c>
      <c r="E221" s="68">
        <f>IF(C221&gt;0,D221/C220,0)</f>
        <v/>
      </c>
      <c r="F221" s="15">
        <f>IF(C221&gt;0,(C221-C$10)/C$10,0)</f>
        <v/>
      </c>
      <c r="G221" s="13" t="n">
        <v>6771.55</v>
      </c>
      <c r="H221" s="138">
        <f>IF(G221&gt;0,G221-G220,0)</f>
        <v/>
      </c>
      <c r="I221" s="68">
        <f>IF(G221&gt;0,H221/G220,0)</f>
        <v/>
      </c>
      <c r="J221" s="15">
        <f>IF(G221&gt;0,(G221-G$10)/G$10,0)</f>
        <v/>
      </c>
      <c r="K221" s="13" t="n">
        <v>23348.64</v>
      </c>
      <c r="L221" s="138">
        <f>IF(K221&gt;0,K221-K220,0)</f>
        <v/>
      </c>
      <c r="M221" s="68">
        <f>IF(K221&gt;0,L221/K220,0)</f>
        <v/>
      </c>
      <c r="N221" s="15">
        <f>IF(K221&gt;0,(K221-K$10)/K$10,0)</f>
        <v/>
      </c>
      <c r="O221" s="13" t="n">
        <v>2427.34</v>
      </c>
      <c r="P221" s="138">
        <f>IF(O221&gt;0,O221-O220,0)</f>
        <v/>
      </c>
      <c r="Q221" s="68">
        <f>IF(O221&gt;0,P221/O220,0)</f>
        <v/>
      </c>
      <c r="R221" s="15">
        <f>IF(O221&gt;0,(O221-O$10)/O$10,0)</f>
        <v/>
      </c>
      <c r="S221" s="18">
        <f>IF(O221&gt;0,(((O221*0.7)*Q221)+((K221*0.9)*M221)+((G221*0.65)*I221)+((C221*0.6)*E221))/(O221+K221+G221+C221),0)</f>
        <v/>
      </c>
      <c r="T221" s="121">
        <f>IF(O221&gt;0,(S221*200)+T220,0)</f>
        <v/>
      </c>
      <c r="U221" s="121">
        <f>T221</f>
        <v/>
      </c>
      <c r="V221" s="134">
        <f>IF(T221&gt;0,(T221-T220)/T220,0)</f>
        <v/>
      </c>
      <c r="W221" s="21">
        <f>IF(T221&gt;0,(T221-T$11)/T$11,0)</f>
        <v/>
      </c>
      <c r="X221" s="18">
        <f>IF(T221&gt;0,((Q221+M221+I221+E221)/4),0)</f>
        <v/>
      </c>
      <c r="Y221" s="353" t="n">
        <v>40116.38</v>
      </c>
      <c r="Z221" s="15" t="n">
        <v>2e-06</v>
      </c>
      <c r="AA221" s="21">
        <f>Z221-$V221</f>
        <v/>
      </c>
      <c r="AC221" s="13" t="n">
        <v>263.27</v>
      </c>
      <c r="AD221" s="68">
        <f>IF(AC221&gt;0,((AC221-AC220)/AC220),0)</f>
        <v/>
      </c>
      <c r="AE221" s="68">
        <f>IF(AC221&gt;0,AD221-$V221,0)</f>
        <v/>
      </c>
      <c r="AF221" s="68">
        <f>IF(AC221&gt;0,(AC221-AF$10)/AF$10,0)</f>
        <v/>
      </c>
      <c r="AG221" s="68" t="n"/>
      <c r="AH221" s="15">
        <f>IF(AC221&gt;0,(AC221-AC$10)/AC$10,0)</f>
        <v/>
      </c>
      <c r="AJ221" s="13" t="n">
        <v>24.73</v>
      </c>
      <c r="AK221" s="68">
        <f>IF(AJ221&gt;0,((AJ221-AJ220)/AJ220),0)</f>
        <v/>
      </c>
      <c r="AL221" s="68">
        <f>IF(AJ221&gt;0,AK221-$V221,0)</f>
        <v/>
      </c>
      <c r="AM221" s="68">
        <f>IF(AJ221&gt;0,(AJ221-AM$10)/AM$10,0)</f>
        <v/>
      </c>
      <c r="AN221" s="68" t="n"/>
      <c r="AO221" s="15">
        <f>IF(AJ221&gt;0,(AJ221-AJ$10)/AJ$10,0)</f>
        <v/>
      </c>
      <c r="AQ221" s="13" t="n">
        <v>24.68</v>
      </c>
      <c r="AR221" s="68">
        <f>IF(AQ221&gt;0,((AQ221-AQ220)/AQ220),0)</f>
        <v/>
      </c>
      <c r="AS221" s="68">
        <f>IF(AQ221&gt;0,AR221-$V221,0)</f>
        <v/>
      </c>
      <c r="AT221" s="68">
        <f>IF(AQ221&gt;0,(AQ221-AT$10)/AT$10,0)</f>
        <v/>
      </c>
      <c r="AU221" s="68" t="n"/>
      <c r="AV221" s="15">
        <f>IF(AQ221&gt;0,(AQ221-AQ$10)/AQ$10,0)</f>
        <v/>
      </c>
      <c r="AX221" s="13" t="n">
        <v>235.36</v>
      </c>
      <c r="AY221" s="68">
        <f>IF(AX221&gt;0,((AX221-AX220)/AX220),0)</f>
        <v/>
      </c>
      <c r="AZ221" s="68">
        <f>IF(AX221&gt;0,AY221-$V221,0)</f>
        <v/>
      </c>
      <c r="BA221" s="68">
        <f>IF(AX221&gt;0,(AX221-BA$10)/BA$10,0)</f>
        <v/>
      </c>
      <c r="BB221" s="68" t="n"/>
      <c r="BC221" s="15">
        <f>IF(AX221&gt;0,(AX221-AX$10)/AX$10,0)</f>
        <v/>
      </c>
      <c r="BE221" s="13" t="n">
        <v>82.87</v>
      </c>
      <c r="BF221" s="68">
        <f>IF(BE221&gt;0,((BE221-BE220)/BE220),0)</f>
        <v/>
      </c>
      <c r="BG221" s="68">
        <f>IF(BE221&gt;0,BF221-$V221,0)</f>
        <v/>
      </c>
      <c r="BH221" s="68" t="n"/>
      <c r="BI221" s="68" t="n"/>
      <c r="BJ221" s="15">
        <f>IF(BE221&gt;0,(BE221-BE$10)/BE$10,0)</f>
        <v/>
      </c>
      <c r="BL221" s="13" t="n">
        <v>76.33</v>
      </c>
      <c r="BM221" s="68">
        <f>IF(BL221&gt;0,((BL221-BL220)/BL220),0)</f>
        <v/>
      </c>
      <c r="BN221" s="68">
        <f>IF(BL221&gt;0,BM221-$V221,0)</f>
        <v/>
      </c>
      <c r="BO221" s="68">
        <f>IF(BL221&gt;0,(BL221-BO$10)/BO$10,0)</f>
        <v/>
      </c>
      <c r="BP221" s="68" t="n"/>
      <c r="BQ221" s="15">
        <f>IF(BL221&gt;0,(BL221-BL$10)/BL$10,0)</f>
        <v/>
      </c>
      <c r="BS221" s="13" t="n">
        <v>45.45</v>
      </c>
      <c r="BT221" s="68">
        <f>IF(BS221&gt;0,((BS221-BS220)/BS220),0)</f>
        <v/>
      </c>
      <c r="BU221" s="68">
        <f>IF(BS221&gt;0,BT221-$V221,0)</f>
        <v/>
      </c>
      <c r="BV221" s="68">
        <f>IF(BS221&gt;0,(BS221-BV$10)/BV$10,0)</f>
        <v/>
      </c>
      <c r="BW221" s="68" t="n"/>
      <c r="BX221" s="15">
        <f>IF(BS221&gt;0,(BS221-BS$10)/BS$10,0)</f>
        <v/>
      </c>
      <c r="BZ221" s="13" t="n"/>
      <c r="CA221" s="68">
        <f>IF(BZ221&gt;0,((BZ221-BZ220)/BZ220),0)</f>
        <v/>
      </c>
      <c r="CB221" s="68">
        <f>IF(BZ221&gt;0,CA221-$V221,0)</f>
        <v/>
      </c>
      <c r="CC221" s="68">
        <f>IF(BZ221&gt;0,(BZ221-CC$10)/CC$10,0)</f>
        <v/>
      </c>
      <c r="CD221" s="68" t="n"/>
      <c r="CE221" s="15">
        <f>IF(BZ221&gt;0,(BZ221-BZ$10)/BZ$10,0)</f>
        <v/>
      </c>
      <c r="CG221" s="13" t="n">
        <v>31.05</v>
      </c>
      <c r="CH221" s="68">
        <f>IF(CG221&gt;0,((CG221-CG220)/CG220),0)</f>
        <v/>
      </c>
      <c r="CI221" s="68">
        <f>IF(CG221&gt;0,CH221-$V221,0)</f>
        <v/>
      </c>
      <c r="CJ221" s="68">
        <f>IF(CG221&gt;0,(CG221-CJ$10)/CJ$10,0)</f>
        <v/>
      </c>
      <c r="CK221" s="68" t="n"/>
      <c r="CL221" s="15">
        <f>IF(CG221&gt;0,(CG221-CG$10)/CG$10,0)</f>
        <v/>
      </c>
      <c r="CN221" s="13" t="n">
        <v>35.09</v>
      </c>
      <c r="CO221" s="68">
        <f>IF(CN221&gt;0,((CN221-CN220)/CN220),0)</f>
        <v/>
      </c>
      <c r="CP221" s="68">
        <f>IF(CN221&gt;0,CO221-$V221,0)</f>
        <v/>
      </c>
      <c r="CQ221" s="68">
        <f>IF(CN221&gt;0,(CN221-CQ$10)/CQ$10,0)</f>
        <v/>
      </c>
      <c r="CR221" s="68" t="n"/>
      <c r="CS221" s="15">
        <f>IF(CN221&gt;0,(CN221-CN$10)/CN$10,0)</f>
        <v/>
      </c>
      <c r="CU221" s="13" t="n">
        <v>40.37</v>
      </c>
      <c r="CV221" s="68">
        <f>IF(CU221&gt;0,((CU221-CU220)/CU220),0)</f>
        <v/>
      </c>
      <c r="CW221" s="68">
        <f>IF(CU221&gt;0,CV221-$V221,0)</f>
        <v/>
      </c>
      <c r="CX221" s="68">
        <f>IF(CU221&gt;0,(CU221-CX$10)/CX$10,0)</f>
        <v/>
      </c>
      <c r="CY221" s="68" t="n"/>
      <c r="CZ221" s="15">
        <f>IF(CU221&gt;0,(CU221-CU$10)/CU$10,0)</f>
        <v/>
      </c>
      <c r="DB221" s="13" t="n">
        <v>19.85</v>
      </c>
      <c r="DC221" s="68">
        <f>IF(DB221&gt;0,((DB221-DB220)/DB220),0)</f>
        <v/>
      </c>
      <c r="DD221" s="68">
        <f>IF(DB221&gt;0,DC221-$V221,0)</f>
        <v/>
      </c>
      <c r="DE221" s="68">
        <f>IF(DB221&gt;0,(DB221-DE$10)/DE$10,0)</f>
        <v/>
      </c>
      <c r="DF221" s="68" t="n"/>
      <c r="DG221" s="15">
        <f>IF(DB221&gt;0,(DB221-DB$10)/DB$10,0)</f>
        <v/>
      </c>
      <c r="DI221" s="13" t="n">
        <v>52.07</v>
      </c>
      <c r="DJ221" s="68">
        <f>IF(DI221&gt;0,((DI221-DI220)/DI220),0)</f>
        <v/>
      </c>
      <c r="DK221" s="68">
        <f>IF(DI221&gt;0,DJ221-$V221,0)</f>
        <v/>
      </c>
      <c r="DL221" s="68">
        <f>IF(DI221&gt;0,(DI221-DL$10)/DL$10,0)</f>
        <v/>
      </c>
      <c r="DM221" s="68" t="n"/>
      <c r="DN221" s="15">
        <f>IF(DI221&gt;0,(DI221-DI$10)/DI$10,0)</f>
        <v/>
      </c>
      <c r="DP221" s="13" t="n">
        <v>50.09</v>
      </c>
      <c r="DQ221" s="68">
        <f>IF(DP221&gt;0,((DP221-DP220)/DP220),0)</f>
        <v/>
      </c>
      <c r="DR221" s="68">
        <f>IF(DP221&gt;0,DQ221-$V221,0)</f>
        <v/>
      </c>
      <c r="DS221" s="68" t="n"/>
      <c r="DT221" s="68" t="n"/>
      <c r="DU221" s="15">
        <f>IF(DP221&gt;0,(DP221-DP$10)/DP$10,0)</f>
        <v/>
      </c>
      <c r="DV221" s="18" t="n"/>
      <c r="DW221" s="13" t="n">
        <v>44.93</v>
      </c>
      <c r="DX221" s="68">
        <f>IF(DW221&gt;0,((DW221-DW220)/DW220),0)</f>
        <v/>
      </c>
      <c r="DY221" s="68">
        <f>IF(DW221&gt;0,DX221-$V221,0)</f>
        <v/>
      </c>
      <c r="DZ221" s="68">
        <f>IF(DW221&gt;0,(DW221-DZ$10)/DZ$10,0)</f>
        <v/>
      </c>
      <c r="EA221" s="68" t="n"/>
      <c r="EB221" s="15">
        <f>IF(DW221&gt;0,(DW221-DW$10)/DW$10,0)</f>
        <v/>
      </c>
      <c r="ED221" s="13" t="n">
        <v>45.5</v>
      </c>
      <c r="EE221" s="68">
        <f>IF(ED221&gt;0,((ED221-ED220)/ED220),0)</f>
        <v/>
      </c>
      <c r="EF221" s="68">
        <f>IF(ED221&gt;0,EE221-$V221,0)</f>
        <v/>
      </c>
      <c r="EG221" s="68">
        <f>IF(ED221&gt;0,(ED221-EG$10)/EG$10,0)</f>
        <v/>
      </c>
      <c r="EH221" s="68" t="n"/>
      <c r="EI221" s="15">
        <f>IF(ED221&gt;0,(ED221-ED$10)/ED$10,0)</f>
        <v/>
      </c>
      <c r="EK221" s="13" t="n">
        <v>141.03</v>
      </c>
      <c r="EL221" s="68">
        <f>IF(EK221&gt;0,((EK221-EK220)/EK220),0)</f>
        <v/>
      </c>
      <c r="EM221" s="68">
        <f>IF(EK221&gt;0,EL221-$V221,0)</f>
        <v/>
      </c>
      <c r="EN221" s="68">
        <f>IF(EK221&gt;0,(EK221-EN$10)/EN$10,0)</f>
        <v/>
      </c>
      <c r="EO221" s="68" t="n"/>
      <c r="EP221" s="15">
        <f>IF(EK221&gt;0,(EK221-EK$10)/EK$10,0)</f>
        <v/>
      </c>
      <c r="ER221" s="13" t="n">
        <v>39.01</v>
      </c>
      <c r="ES221" s="68">
        <f>IF(ER221&gt;0,((ER221-ER220)/ER220),0)</f>
        <v/>
      </c>
      <c r="ET221" s="68">
        <f>IF(ER221&gt;0,ES221-$V221,0)</f>
        <v/>
      </c>
      <c r="EU221" s="68">
        <f>IF(ER221&gt;0,(ER221-EU$10)/EU$10,0)</f>
        <v/>
      </c>
      <c r="EV221" s="68" t="n"/>
      <c r="EW221" s="15">
        <f>IF(ER221&gt;0,(ER221-ER$10)/ER$10,0)</f>
        <v/>
      </c>
      <c r="EY221" s="13" t="n">
        <v>47.53</v>
      </c>
      <c r="EZ221" s="68">
        <f>IF(EY221&gt;0,((EY221-EY220)/EY220),0)</f>
        <v/>
      </c>
      <c r="FA221" s="68">
        <f>IF(EY221&gt;0,EZ221-$V221,0)</f>
        <v/>
      </c>
      <c r="FB221" s="68" t="n"/>
      <c r="FC221" s="68" t="n"/>
      <c r="FD221" s="15">
        <f>IF(EY221&gt;0,(EY221-EY$10)/EY$10,0)</f>
        <v/>
      </c>
      <c r="FF221" s="13" t="n">
        <v>60.62</v>
      </c>
      <c r="FG221" s="68">
        <f>IF(FF221&gt;0,((FF221-FF220)/FF220),0)</f>
        <v/>
      </c>
      <c r="FH221" s="68">
        <f>IF(FF221&gt;0,FG221-$V221,0)</f>
        <v/>
      </c>
      <c r="FI221" s="68">
        <f>IF(FF221&gt;0,(FF221-FI$10)/FI$10,0)</f>
        <v/>
      </c>
      <c r="FJ221" s="68" t="n"/>
      <c r="FK221" s="15">
        <f>IF(FF221&gt;0,(FF221-FF$10)/FF$10,0)</f>
        <v/>
      </c>
      <c r="FM221" s="13" t="n">
        <v>186.73</v>
      </c>
      <c r="FN221" s="68">
        <f>IF(FM221&gt;0,((FM221-FM220)/FM220),0)</f>
        <v/>
      </c>
      <c r="FO221" s="68">
        <f>IF(FM221&gt;0,FN221-$V221,0)</f>
        <v/>
      </c>
      <c r="FP221" s="68">
        <f>IF(FM221&gt;0,(FM221-FP$10)/FP$10,0)</f>
        <v/>
      </c>
      <c r="FQ221" s="68" t="n"/>
      <c r="FR221" s="15">
        <f>IF(FM221&gt;0,(FM221-FM$10)/FM$10,0)</f>
        <v/>
      </c>
      <c r="FT221" s="13" t="n">
        <v>87.98999999999999</v>
      </c>
      <c r="FU221" s="68">
        <f>IF(FT221&gt;0,((FT221-FT220)/FT220),0)</f>
        <v/>
      </c>
      <c r="FV221" s="68">
        <f>IF(FT221&gt;0,FU221-$V221,0)</f>
        <v/>
      </c>
      <c r="FW221" s="68">
        <f>IF(FT221&gt;0,(FT221-FW$10)/FW$10,0)</f>
        <v/>
      </c>
      <c r="FX221" s="68" t="n"/>
      <c r="FY221" s="15">
        <f>IF(FT221&gt;0,(FT221-FT$10)/FT$10,0)</f>
        <v/>
      </c>
      <c r="GA221" s="13" t="n">
        <v>18.69</v>
      </c>
      <c r="GB221" s="68">
        <f>IF(GA221&gt;0,((GA221-GA220)/GA220),0)</f>
        <v/>
      </c>
      <c r="GC221" s="68">
        <f>IF(GA221&gt;0,GB221-$V221,0)</f>
        <v/>
      </c>
      <c r="GD221" s="68" t="n"/>
      <c r="GE221" s="68" t="n"/>
      <c r="GF221" s="15">
        <f>IF(GA221&gt;0,(GA221-GA$10)/GA$10,0)</f>
        <v/>
      </c>
      <c r="GG221" s="18" t="n"/>
      <c r="GH221" s="13" t="n">
        <v>23.24</v>
      </c>
      <c r="GI221" s="68">
        <f>IF(GH221&gt;0,((GH221-GH220)/GH220),0)</f>
        <v/>
      </c>
      <c r="GJ221" s="68">
        <f>IF(GH221&gt;0,GI221-$V221,0)</f>
        <v/>
      </c>
      <c r="GK221" s="68">
        <f>IF(GH221&gt;0,(GH221-GK$10)/GK$10,0)</f>
        <v/>
      </c>
      <c r="GL221" s="68" t="n"/>
      <c r="GM221" s="15">
        <f>IF(GH221&gt;0,(GH221-GH$10)/GH$10,0)</f>
        <v/>
      </c>
      <c r="GO221" s="13" t="n">
        <v>28.69</v>
      </c>
      <c r="GP221" s="68">
        <f>IF(GO221&gt;0,((GO221-GO220)/GO220),0)</f>
        <v/>
      </c>
      <c r="GQ221" s="68">
        <f>IF(GO221&gt;0,GP221-$V221,0)</f>
        <v/>
      </c>
      <c r="GR221" s="68" t="n"/>
      <c r="GS221" s="68" t="n"/>
      <c r="GT221" s="15">
        <f>IF(GO221&gt;0,(GO221-GO$10)/GO$10,0)</f>
        <v/>
      </c>
      <c r="GV221" s="13" t="n">
        <v>17.45</v>
      </c>
      <c r="GW221" s="68">
        <f>IF(GV221&gt;0,((GV221-GV220)/GV220),0)</f>
        <v/>
      </c>
      <c r="GX221" s="68">
        <f>IF(GV221&gt;0,GW221-$V221,0)</f>
        <v/>
      </c>
      <c r="GY221" s="68">
        <f>IF(GV221&gt;0,(GV221-GY$10)/GY$10,0)</f>
        <v/>
      </c>
      <c r="GZ221" s="68" t="n"/>
      <c r="HA221" s="15">
        <f>IF(GV221&gt;0,(GV221-GV$10)/GV$10,0)</f>
        <v/>
      </c>
      <c r="HD221" s="13" t="n">
        <v>444.26</v>
      </c>
      <c r="HE221" s="68">
        <f>IF(HD221&gt;0,((HD221-HD220)/HD220),0)</f>
        <v/>
      </c>
      <c r="HF221" s="68">
        <f>IF(HD221&gt;0,HE221-$V221,0)</f>
        <v/>
      </c>
      <c r="HG221" s="68">
        <f>IF(HD221&gt;0,(HD221-HG$10)/HG$10,0)</f>
        <v/>
      </c>
      <c r="HH221" s="68" t="n"/>
      <c r="HI221" s="15">
        <f>IF(HD221&gt;0,(HD221-HD$10)/HD$10,0)</f>
        <v/>
      </c>
      <c r="HK221" s="13" t="n">
        <v>90.22</v>
      </c>
      <c r="HL221" s="68">
        <f>IF(HK221&gt;0,((HK221-HK220)/HK220),0)</f>
        <v/>
      </c>
      <c r="HM221" s="68">
        <f>IF(HK221&gt;0,HL221-$V221,0)</f>
        <v/>
      </c>
      <c r="HN221" s="68">
        <f>IF(HK221&gt;0,(HK221-HN$10)/HN$10,0)</f>
        <v/>
      </c>
      <c r="HO221" s="68" t="n"/>
      <c r="HP221" s="15">
        <f>IF(HK221&gt;0,(HK221-HK$10)/HK$10,0)</f>
        <v/>
      </c>
      <c r="HR221" s="13" t="n">
        <v>114.14</v>
      </c>
      <c r="HS221" s="68">
        <f>IF(HR221&gt;0,((HR221-HR220)/HR220),0)</f>
        <v/>
      </c>
      <c r="HT221" s="68">
        <f>IF(HR221&gt;0,HS221-$V221,0)</f>
        <v/>
      </c>
      <c r="HU221" s="68">
        <f>IF(HR221&gt;0,(HR221-HU$10)/HU$10,0)</f>
        <v/>
      </c>
      <c r="HV221" s="68" t="n"/>
      <c r="HW221" s="15">
        <f>IF(HR221&gt;0,(HR221-HR$10)/HR$10,0)</f>
        <v/>
      </c>
      <c r="HY221" s="13" t="n">
        <v>198.69</v>
      </c>
      <c r="HZ221" s="68">
        <f>IF(HY221&gt;0,((HY221-HY220)/HY220),0)</f>
        <v/>
      </c>
      <c r="IA221" s="68">
        <f>IF(HY221&gt;0,HZ221-$V221,0)</f>
        <v/>
      </c>
      <c r="IB221" s="68">
        <f>IF(HY221&gt;0,(HY221-IB$10)/IB$10,0)</f>
        <v/>
      </c>
      <c r="IC221" s="68" t="n"/>
      <c r="ID221" s="15">
        <f>IF(HY221&gt;0,(HY221-HY$10)/HY$10,0)</f>
        <v/>
      </c>
      <c r="IF221" s="13" t="n">
        <v>351.94</v>
      </c>
      <c r="IG221" s="68">
        <f>IF(IF221&gt;0,((IF221-IF220)/IF220),0)</f>
        <v/>
      </c>
      <c r="IH221" s="68">
        <f>IF(IF221&gt;0,IG221-$V221,0)</f>
        <v/>
      </c>
      <c r="II221" s="68">
        <f>IF(IF221&gt;0,(IF221-II$10)/II$10,0)</f>
        <v/>
      </c>
      <c r="IJ221" s="68" t="n"/>
      <c r="IK221" s="15">
        <f>IF(IF221&gt;0,(IF221-IF$10)/IF$10,0)</f>
        <v/>
      </c>
      <c r="IM221" s="13" t="n">
        <v>315.9</v>
      </c>
      <c r="IN221" s="68">
        <f>IF(IM221&gt;0,((IM221-IM220)/IM220),0)</f>
        <v/>
      </c>
      <c r="IO221" s="68">
        <f>IF(IM221&gt;0,IN221-$V221,0)</f>
        <v/>
      </c>
      <c r="IP221" s="68">
        <f>IF(IM221&gt;0,(IM221-IP$10)/IP$10,0)</f>
        <v/>
      </c>
      <c r="IQ221" s="68" t="n"/>
      <c r="IR221" s="15">
        <f>IF(IM221&gt;0,(IM221-IM$10)/IM$10,0)</f>
        <v/>
      </c>
      <c r="IT221" s="13" t="n">
        <v>96.95</v>
      </c>
      <c r="IU221" s="68">
        <f>IF(IT221&gt;0,((IT221-IT220)/IT220),0)</f>
        <v/>
      </c>
      <c r="IV221" s="68">
        <f>IF(IT221&gt;0,IU221-$V221,0)</f>
        <v/>
      </c>
      <c r="IW221" s="68">
        <f>IF(IT221&gt;0,(IT221-IW$10)/IW$10,0)</f>
        <v/>
      </c>
      <c r="IX221" s="68" t="n"/>
      <c r="IY221" s="15">
        <f>IF(IT221&gt;0,(IT221-IT$10)/IT$10,0)</f>
        <v/>
      </c>
      <c r="JA221" s="13" t="n">
        <v>627.3200000000001</v>
      </c>
      <c r="JB221" s="68">
        <f>IF(JA221&gt;0,((JA221-JA220)/JA220),0)</f>
        <v/>
      </c>
      <c r="JC221" s="68">
        <f>IF(JA221&gt;0,JB221-$V221,0)</f>
        <v/>
      </c>
      <c r="JD221" s="68">
        <f>IF(JA221&gt;0,(JA221-JD$10)/JD$10,0)</f>
        <v/>
      </c>
      <c r="JE221" s="68" t="n"/>
      <c r="JF221" s="15">
        <f>IF(JA221&gt;0,(JA221-JA$10)/JA$10,0)</f>
        <v/>
      </c>
      <c r="JH221" s="13" t="n">
        <v>514.33</v>
      </c>
      <c r="JI221" s="68">
        <f>IF(JH221&gt;0,((JH221-JH220)/JH220),0)</f>
        <v/>
      </c>
      <c r="JJ221" s="68">
        <f>IF(JH221&gt;0,JI221-$V221,0)</f>
        <v/>
      </c>
      <c r="JK221" s="68">
        <f>IF(JH221&gt;0,(JH221-JK$10)/JK$10,0)</f>
        <v/>
      </c>
      <c r="JL221" s="68" t="n"/>
      <c r="JM221" s="15">
        <f>IF(JH221&gt;0,(JH221-JH$10)/JH$10,0)</f>
        <v/>
      </c>
      <c r="JO221" s="13" t="n">
        <v>30.95</v>
      </c>
      <c r="JP221" s="68">
        <f>IF(JO221&gt;0,((JO221-JO220)/JO220),0)</f>
        <v/>
      </c>
      <c r="JQ221" s="68">
        <f>IF(JO221&gt;0,JP221-$V221,0)</f>
        <v/>
      </c>
      <c r="JR221" s="68">
        <f>IF(JO221&gt;0,(JO221-JR$10)/JR$10,0)</f>
        <v/>
      </c>
      <c r="JS221" s="68" t="n"/>
      <c r="JT221" s="15">
        <f>IF(JO221&gt;0,(JO221-JO$10)/JO$10,0)</f>
        <v/>
      </c>
      <c r="JV221" s="13" t="n">
        <v>2.74</v>
      </c>
      <c r="JW221" s="68">
        <f>IF(JV221&gt;0,((JV221-JV220)/JV220),0)</f>
        <v/>
      </c>
      <c r="JX221" s="68">
        <f>IF(JV221&gt;0,JW221-$V221,0)</f>
        <v/>
      </c>
      <c r="JY221" s="68">
        <f>IF(JV221&gt;0,(JV221-JY$10)/JY$10,0)</f>
        <v/>
      </c>
      <c r="JZ221" s="68" t="n"/>
      <c r="KA221" s="15">
        <f>IF(JV221&gt;0,(JV221-JV$10)/JV$10,0)</f>
        <v/>
      </c>
      <c r="KC221" s="13" t="n">
        <v>22.09</v>
      </c>
      <c r="KD221" s="68">
        <f>IF(KC221&gt;0,((KC221-KC220)/KC220),0)</f>
        <v/>
      </c>
      <c r="KE221" s="68">
        <f>IF(KC221&gt;0,KD221-$V221,0)</f>
        <v/>
      </c>
      <c r="KF221" s="68">
        <f>IF(KC221&gt;0,(KC221-KF$10)/KF$10,0)</f>
        <v/>
      </c>
      <c r="KG221" s="68" t="n"/>
      <c r="KH221" s="15">
        <f>IF(KC221&gt;0,(KC221-KC$10)/KC$10,0)</f>
        <v/>
      </c>
      <c r="KI221" s="18" t="n"/>
      <c r="KJ221" s="13" t="n">
        <v>164.23</v>
      </c>
      <c r="KK221" s="68">
        <f>IF(KJ221&gt;0,((KJ221-KJ220)/KJ220),0)</f>
        <v/>
      </c>
      <c r="KL221" s="68">
        <f>IF(KJ221&gt;0,KK221-$V221,0)</f>
        <v/>
      </c>
      <c r="KM221" s="68">
        <f>IF(KJ221&gt;0,(KJ221-KM$10)/KM$10,0)</f>
        <v/>
      </c>
      <c r="KN221" s="68" t="n"/>
      <c r="KO221" s="15">
        <f>IF(KJ221&gt;0,(KJ221-KJ$10)/KJ$10,0)</f>
        <v/>
      </c>
      <c r="KQ221" s="13" t="n">
        <v>2.498</v>
      </c>
      <c r="KR221" s="68">
        <f>IF(KQ221&gt;0,((KQ221-KQ220)/KQ220),0)</f>
        <v/>
      </c>
      <c r="KS221" s="68">
        <f>IF(KQ221&gt;0,KR221-$V221,0)</f>
        <v/>
      </c>
      <c r="KT221" s="68">
        <f>IF(KQ221&gt;0,(KQ221-KT$10)/KT$10,0)</f>
        <v/>
      </c>
      <c r="KU221" s="68" t="n"/>
      <c r="KV221" s="15">
        <f>IF(KQ221&gt;0,(KQ221-KQ$10)/KQ$10,0)</f>
        <v/>
      </c>
      <c r="KW221" s="18" t="n"/>
      <c r="KX221" s="13" t="n">
        <v>75.59999999999999</v>
      </c>
      <c r="KY221" s="68">
        <f>IF(KX221&gt;0,((KX221-KX220)/KX220),0)</f>
        <v/>
      </c>
      <c r="KZ221" s="68">
        <f>IF(KX221&gt;0,KY221-$V221,0)</f>
        <v/>
      </c>
      <c r="LA221" s="68">
        <f>IF(KX221&gt;0,(KX221-LA$10)/LA$10,0)</f>
        <v/>
      </c>
      <c r="LB221" s="68" t="n"/>
      <c r="LC221" s="15">
        <f>IF(KX221&gt;0,(KX221-KX$10)/KX$10,0)</f>
        <v/>
      </c>
      <c r="LD221" s="18" t="n"/>
      <c r="LE221" s="13" t="n">
        <v>55.85</v>
      </c>
      <c r="LF221" s="68">
        <f>IF(LE221&gt;0,((LE221-LE220)/LE220),0)</f>
        <v/>
      </c>
      <c r="LG221" s="68">
        <f>IF(LE221&gt;0,LF221-$V221,0)</f>
        <v/>
      </c>
      <c r="LH221" s="68">
        <f>IF(LE221&gt;0,(LE221-LH$10)/LH$10,0)</f>
        <v/>
      </c>
      <c r="LI221" s="68" t="n"/>
      <c r="LJ221" s="15">
        <f>IF(LE221&gt;0,(LE221-LE$10)/LE$10,0)</f>
        <v/>
      </c>
      <c r="LL221" s="13" t="n">
        <v>155.91</v>
      </c>
      <c r="LM221" s="68">
        <f>IF(LL221&gt;0,((LL221-LL220)/LL220),0)</f>
        <v/>
      </c>
      <c r="LN221" s="68">
        <f>IF(LL221&gt;0,LM221-$V221,0)</f>
        <v/>
      </c>
      <c r="LO221" s="68">
        <f>IF(LL221&gt;0,(LL221-LO$10)/LO$10,0)</f>
        <v/>
      </c>
      <c r="LP221" s="68" t="n"/>
      <c r="LQ221" s="15">
        <f>IF(LL221&gt;0,(LL221-LL$10)/LL$10,0)</f>
        <v/>
      </c>
      <c r="LS221" s="13" t="n">
        <v>22.47</v>
      </c>
      <c r="LT221" s="68">
        <f>IF(LS221&gt;0,((LS221-LS220)/LS220),0)</f>
        <v/>
      </c>
      <c r="LU221" s="68">
        <f>IF(LS221&gt;0,LT221-$V221,0)</f>
        <v/>
      </c>
      <c r="LV221" s="68" t="n"/>
      <c r="LW221" s="68" t="n"/>
      <c r="LX221" s="15">
        <f>IF(LS221&gt;0,(LS221-LS$10)/LS$10,0)</f>
        <v/>
      </c>
      <c r="LZ221" s="13" t="n">
        <v>19.89</v>
      </c>
      <c r="MA221" s="68">
        <f>IF(LZ221&gt;0,((LZ221-LZ220)/LZ220),0)</f>
        <v/>
      </c>
      <c r="MB221" s="68">
        <f>IF(LZ221&gt;0,MA221-$V221,0)</f>
        <v/>
      </c>
      <c r="MC221" s="68">
        <f>IF(LZ221&gt;0,(LZ221-MC$10)/MC$10,0)</f>
        <v/>
      </c>
      <c r="MD221" s="68" t="n"/>
      <c r="ME221" s="15">
        <f>IF(LZ221&gt;0,(LZ221-LZ$10)/LZ$10,0)</f>
        <v/>
      </c>
      <c r="MG221" s="13" t="n">
        <v>112.23</v>
      </c>
      <c r="MH221" s="68">
        <f>IF(MG221&gt;0,((MG221-MG220)/MG220),0)</f>
        <v/>
      </c>
      <c r="MI221" s="68">
        <f>IF(MG221&gt;0,MH221-$V221,0)</f>
        <v/>
      </c>
      <c r="MJ221" s="68">
        <f>IF(MG221&gt;0,(MG221-MJ$10)/MJ$10,0)</f>
        <v/>
      </c>
      <c r="MK221" s="68" t="n"/>
      <c r="ML221" s="15">
        <f>IF(MG221&gt;0,(MG221-MG$10)/MG$10,0)</f>
        <v/>
      </c>
      <c r="MN221" s="13" t="n">
        <v>200.39</v>
      </c>
      <c r="MO221" s="68">
        <f>IF(MN221&gt;0,((MN221-MN220)/MN220),0)</f>
        <v/>
      </c>
      <c r="MP221" s="68">
        <f>IF(MN221&gt;0,MO221-$V221,0)</f>
        <v/>
      </c>
      <c r="MQ221" s="68">
        <f>IF(MN221&gt;0,(MN221-MQ$10)/MQ$10,0)</f>
        <v/>
      </c>
      <c r="MR221" s="68" t="n"/>
      <c r="MS221" s="15">
        <f>IF(MN221&gt;0,(MN221-MN$10)/MN$10,0)</f>
        <v/>
      </c>
      <c r="MU221" s="13" t="n">
        <v>21.31</v>
      </c>
      <c r="MV221" s="68">
        <f>IF(MU221&gt;0,((MU221-MU220)/MU220),0)</f>
        <v/>
      </c>
      <c r="MW221" s="68">
        <f>IF(MU221&gt;0,MV221-$V221,0)</f>
        <v/>
      </c>
      <c r="MX221" s="68">
        <f>IF(MU221&gt;0,(MU221-MX$10)/MX$10,0)</f>
        <v/>
      </c>
      <c r="MY221" s="68" t="n"/>
      <c r="MZ221" s="15">
        <f>IF(MU221&gt;0,(MU221-MU$10)/MU$10,0)</f>
        <v/>
      </c>
      <c r="NB221" s="13" t="n">
        <v>304.2</v>
      </c>
      <c r="NC221" s="68">
        <f>IF(NB221&gt;0,((NB221-NB220)/NB220),0)</f>
        <v/>
      </c>
      <c r="ND221" s="68">
        <f>IF(NB221&gt;0,NC221-$V221,0)</f>
        <v/>
      </c>
      <c r="NE221" s="68">
        <f>IF(NB221&gt;0,(NB221-NE$10)/NE$10,0)</f>
        <v/>
      </c>
      <c r="NF221" s="68" t="n"/>
      <c r="NG221" s="15">
        <f>IF(NB221&gt;0,(NB221-NB$10)/NB$10,0)</f>
        <v/>
      </c>
      <c r="NI221" s="13" t="n">
        <v>11.97</v>
      </c>
      <c r="NJ221" s="68">
        <f>IF(NI221&gt;0,((NI221-NI220)/NI220),0)</f>
        <v/>
      </c>
      <c r="NK221" s="68">
        <f>IF(NI221&gt;0,NJ221-$V221,0)</f>
        <v/>
      </c>
      <c r="NL221" s="68">
        <f>IF(NI221&gt;0,(NI221-NL$10)/NL$10,0)</f>
        <v/>
      </c>
      <c r="NM221" s="68" t="n"/>
      <c r="NN221" s="15">
        <f>IF(NI221&gt;0,(NI221-NI$10)/NI$10,0)</f>
        <v/>
      </c>
      <c r="NP221" s="13" t="n">
        <v>547.96</v>
      </c>
      <c r="NQ221" s="68">
        <f>IF(NP221&gt;0,((NP221-NP220)/NP220),0)</f>
        <v/>
      </c>
      <c r="NR221" s="68">
        <f>IF(NP221&gt;0,NQ221-$V221,0)</f>
        <v/>
      </c>
      <c r="NS221" s="68">
        <f>IF(NP221&gt;0,(NP221-NS$10)/NS$10,0)</f>
        <v/>
      </c>
      <c r="NT221" s="68" t="n"/>
      <c r="NU221" s="15">
        <f>IF(NP221&gt;0,(NP221-NP$10)/NP$10,0)</f>
        <v/>
      </c>
      <c r="NW221" s="13" t="n">
        <v>277.54</v>
      </c>
      <c r="NX221" s="68">
        <f>IF(NW221&gt;0,((NW221-NW220)/NW220),0)</f>
        <v/>
      </c>
      <c r="NY221" s="68">
        <f>IF(NW221&gt;0,NX221-$V221,0)</f>
        <v/>
      </c>
      <c r="NZ221" s="68">
        <f>IF(NW221&gt;0,(NW221-NZ$10)/NZ$10,0)</f>
        <v/>
      </c>
      <c r="OA221" s="68" t="n"/>
      <c r="OB221" s="15">
        <f>IF(NW221&gt;0,(NW221-NW$10)/NW$10,0)</f>
        <v/>
      </c>
      <c r="OD221" s="13" t="n">
        <v>3.24</v>
      </c>
      <c r="OE221" s="68">
        <f>IF(OD221&gt;0,((OD221-OD220)/OD220),0)</f>
        <v/>
      </c>
      <c r="OF221" s="68">
        <f>IF(OD221&gt;0,OE221-$V221,0)</f>
        <v/>
      </c>
      <c r="OG221" s="68">
        <f>IF(OD221&gt;0,(OD221-OG$10)/OG$10,0)</f>
        <v/>
      </c>
      <c r="OH221" s="68" t="n"/>
      <c r="OI221" s="15">
        <f>IF(OD221&gt;0,(OD221-OD$10)/OD$10,0)</f>
        <v/>
      </c>
      <c r="OK221" s="13" t="n">
        <v>327.2</v>
      </c>
      <c r="OL221" s="68">
        <f>IF(OK221&gt;0,((OK221-OK220)/OK220),0)</f>
        <v/>
      </c>
      <c r="OM221" s="68">
        <f>IF(OK221&gt;0,OL221-$V221,0)</f>
        <v/>
      </c>
      <c r="ON221" s="68">
        <f>IF(OK221&gt;0,(OK221-ON$10)/ON$10,0)</f>
        <v/>
      </c>
      <c r="OO221" s="68" t="n"/>
      <c r="OP221" s="15">
        <f>IF(OK221&gt;0,(OK221-OK$10)/OK$10,0)</f>
        <v/>
      </c>
      <c r="OR221" s="13" t="n">
        <v>5.99</v>
      </c>
      <c r="OS221" s="68">
        <f>IF(OR221&gt;0,((OR221-OR220)/OR220),0)</f>
        <v/>
      </c>
      <c r="OT221" s="68">
        <f>IF(OR221&gt;0,OS221-$V221,0)</f>
        <v/>
      </c>
      <c r="OU221" s="68">
        <f>IF(OR221&gt;0,(OR221-OU$10)/OU$10,0)</f>
        <v/>
      </c>
      <c r="OV221" s="68" t="n"/>
      <c r="OW221" s="15">
        <f>IF(OR221&gt;0,(OR221-OR$10)/OR$10,0)</f>
        <v/>
      </c>
      <c r="OY221" s="13" t="n">
        <v>175.61</v>
      </c>
      <c r="OZ221" s="68">
        <f>IF(OY221&gt;0,((OY221-OY220)/OY220),0)</f>
        <v/>
      </c>
      <c r="PA221" s="68">
        <f>IF(OY221&gt;0,OZ221-$V221,0)</f>
        <v/>
      </c>
      <c r="PB221" s="68">
        <f>IF(OY221&gt;0,(OY221-PB$10)/PB$10,0)</f>
        <v/>
      </c>
      <c r="PC221" s="68" t="n"/>
      <c r="PD221" s="15">
        <f>IF(OY221&gt;0,(OY221-OY$10)/OY$10,0)</f>
        <v/>
      </c>
      <c r="PE221" s="18" t="n"/>
      <c r="PF221" s="13" t="n">
        <v>291.12</v>
      </c>
      <c r="PG221" s="68">
        <f>IF(PF221&gt;0,((PF221-PF220)/PF220),0)</f>
        <v/>
      </c>
      <c r="PH221" s="68">
        <f>IF(PF221&gt;0,PG221-$V221,0)</f>
        <v/>
      </c>
      <c r="PI221" s="68">
        <f>IF(PF221&gt;0,(PF221-PI$10)/PI$10,0)</f>
        <v/>
      </c>
      <c r="PJ221" s="68" t="n"/>
      <c r="PK221" s="15">
        <f>IF(PF221&gt;0,(PF221-PF$10)/PF$10,0)</f>
        <v/>
      </c>
      <c r="PM221" s="13" t="n"/>
      <c r="PN221" s="68">
        <f>IF(PM221&gt;0,((PM221-PM220)/PM220),0)</f>
        <v/>
      </c>
      <c r="PO221" s="68">
        <f>PN221-$V221</f>
        <v/>
      </c>
      <c r="PP221" s="68">
        <f>IF(PM221&gt;0,(PM221-PP$10)/PP$10,0)</f>
        <v/>
      </c>
      <c r="PQ221" s="68" t="n"/>
      <c r="PR221" s="15">
        <f>IF(PM221&gt;0,(PM221-PM$10)/PM$10,0)</f>
        <v/>
      </c>
      <c r="PT221" s="13" t="n">
        <v>17.01</v>
      </c>
      <c r="PU221" s="68">
        <f>IF(PT221&gt;0,((PT221-PT220)/PT220),0)</f>
        <v/>
      </c>
      <c r="PV221" s="68">
        <f>IF(PT221&gt;0,PU221-$V221,0)</f>
        <v/>
      </c>
      <c r="PW221" s="68">
        <f>IF(PT221&gt;0,(PT221-PW$10)/PW$10,0)</f>
        <v/>
      </c>
      <c r="PX221" s="68" t="n"/>
      <c r="PY221" s="15">
        <f>IF(PT221&gt;0,(PT221-PT$10)/PT$10,0)</f>
        <v/>
      </c>
      <c r="QA221" s="13" t="n">
        <v>381.52</v>
      </c>
      <c r="QB221" s="68">
        <f>IF(QA221&gt;0,((QA221-QA220)/QA220),0)</f>
        <v/>
      </c>
      <c r="QC221" s="68">
        <f>IF(QA221&gt;0,QB221-$V221,0)</f>
        <v/>
      </c>
      <c r="QD221" s="68">
        <f>IF(QA221&gt;0,(QA221-QD$10)/QD$10,0)</f>
        <v/>
      </c>
      <c r="QE221" s="68" t="n"/>
      <c r="QF221" s="15">
        <f>IF(QA221&gt;0,(QA221-QA$10)/QA$10,0)</f>
        <v/>
      </c>
      <c r="QH221" s="13" t="n">
        <v>2.5</v>
      </c>
      <c r="QI221" s="68">
        <f>IF(QH221&gt;0,((QH221-QH220)/QH220),0)</f>
        <v/>
      </c>
      <c r="QJ221" s="68">
        <f>IF(QH221&gt;0,QI221-$V221,0)</f>
        <v/>
      </c>
      <c r="QK221" s="68">
        <f>IF(QH221&gt;0,(QH221-QK$10)/QK$10,0)</f>
        <v/>
      </c>
      <c r="QL221" s="68" t="n"/>
      <c r="QM221" s="15">
        <f>IF(QH221&gt;0,(QH221-QH$10)/QH$10,0)</f>
        <v/>
      </c>
      <c r="QO221" s="13" t="n">
        <v>16.34</v>
      </c>
      <c r="QP221" s="68">
        <f>IF(QO221&gt;0,((QO221-QO220)/QO220),0)</f>
        <v/>
      </c>
      <c r="QQ221" s="68">
        <f>IF(QO221&gt;0,QP221-$V221,0)</f>
        <v/>
      </c>
      <c r="QR221" s="68">
        <f>IF(QO221&gt;0,(QO221-QR$10)/QR$10,0)</f>
        <v/>
      </c>
      <c r="QS221" s="68" t="n"/>
      <c r="QT221" s="15">
        <f>IF(QO221&gt;0,(QO221-QO$10)/QO$10,0)</f>
        <v/>
      </c>
      <c r="QV221" s="13" t="n">
        <v>2.35</v>
      </c>
      <c r="QW221" s="68">
        <f>IF(QV221&gt;0,((QV221-QV220)/QV220),0)</f>
        <v/>
      </c>
      <c r="QX221" s="68">
        <f>IF(QV221&gt;0,QW221-$V221,0)</f>
        <v/>
      </c>
      <c r="QY221" s="68">
        <f>IF(QV221&gt;0,(QV221-QY$10)/QY$10,0)</f>
        <v/>
      </c>
      <c r="QZ221" s="68" t="n"/>
      <c r="RA221" s="15">
        <f>IF(QV221&gt;0,(QV221-QV$10)/QV$10,0)</f>
        <v/>
      </c>
      <c r="RC221" s="13" t="n">
        <v>66.29000000000001</v>
      </c>
      <c r="RD221" s="68">
        <f>IF(RC221&gt;0,((RC221-RC220)/RC220),0)</f>
        <v/>
      </c>
      <c r="RE221" s="68">
        <f>IF(RC221&gt;0,RD221-$V221,0)</f>
        <v/>
      </c>
      <c r="RF221" s="68">
        <f>IF(RC221&gt;0,(RC221-RF$10)/RF$10,0)</f>
        <v/>
      </c>
      <c r="RG221" s="68" t="n"/>
      <c r="RH221" s="15">
        <f>IF(RC221&gt;0,(RC221-RC$10)/RC$10,0)</f>
        <v/>
      </c>
      <c r="RJ221" s="13" t="n">
        <v>294.05</v>
      </c>
      <c r="RK221" s="68">
        <f>IF(RJ221&gt;0,((RJ221-RJ220)/RJ220),0)</f>
        <v/>
      </c>
      <c r="RL221" s="68">
        <f>RK221-$V221</f>
        <v/>
      </c>
      <c r="RM221" s="68">
        <f>IF(RJ221&gt;0,(RJ221-RM$10)/RM$10,0)</f>
        <v/>
      </c>
      <c r="RN221" s="68" t="n"/>
      <c r="RO221" s="15">
        <f>IF(RJ221&gt;0,(RJ221-RJ$10)/RJ$10,0)</f>
        <v/>
      </c>
      <c r="RQ221" s="13" t="n">
        <v>29.4</v>
      </c>
      <c r="RR221" s="68">
        <f>IF(RQ221&gt;0,((RQ221-RQ220)/RQ220),0)</f>
        <v/>
      </c>
      <c r="RS221" s="68">
        <f>RR221-$V221</f>
        <v/>
      </c>
      <c r="RT221" s="68">
        <f>IF(RQ221&gt;0,(RQ221-RT$10)/RT$10,0)</f>
        <v/>
      </c>
      <c r="RU221" s="68" t="n"/>
      <c r="RV221" s="15">
        <f>IF(RQ221&gt;0,(RQ221-RQ$10)/RQ$10,0)</f>
        <v/>
      </c>
      <c r="RX221" s="13" t="n">
        <v>190.74</v>
      </c>
      <c r="RY221" s="68">
        <f>IF(RX221&gt;0,((RX221-RX220)/RX220),0)</f>
        <v/>
      </c>
      <c r="RZ221" s="68">
        <f>RY221-$V221</f>
        <v/>
      </c>
      <c r="SA221" s="68">
        <f>IF(RX221&gt;0,(RX221-SA$10)/SA$10,0)</f>
        <v/>
      </c>
      <c r="SB221" s="68" t="n"/>
      <c r="SC221" s="15">
        <f>IF(RX221&gt;0,(RX221-RX$10)/RX$10,0)</f>
        <v/>
      </c>
      <c r="SE221" s="13" t="n">
        <v>35.18</v>
      </c>
      <c r="SF221" s="68">
        <f>IF(SE221&gt;0,((SE221-SE220)/SE220),0)</f>
        <v/>
      </c>
      <c r="SG221" s="68">
        <f>SF221-$V221</f>
        <v/>
      </c>
      <c r="SH221" s="68">
        <f>IF(SE221&gt;0,(SE221-SH$10)/SH$10,0)</f>
        <v/>
      </c>
      <c r="SI221" s="68" t="n"/>
      <c r="SJ221" s="15">
        <f>IF(SE221&gt;0,(SE221-SE$10)/SE$10,0)</f>
        <v/>
      </c>
      <c r="SL221" s="13" t="n">
        <v>3.95</v>
      </c>
      <c r="SM221" s="68">
        <f>IF(SL221&gt;0,((SL221-SL220)/SL220),0)</f>
        <v/>
      </c>
      <c r="SN221" s="68">
        <f>SM221-$V221</f>
        <v/>
      </c>
      <c r="SO221" s="68">
        <f>IF(SL221&gt;0,(SL221-SO$10)/SO$10,0)</f>
        <v/>
      </c>
      <c r="SP221" s="68" t="n"/>
      <c r="SQ221" s="15">
        <f>IF(SL221&gt;0,(SL221-SL$10)/SL$10,0)</f>
        <v/>
      </c>
      <c r="SS221" s="13" t="n">
        <v>29.74</v>
      </c>
      <c r="ST221" s="68">
        <f>IF(SS221&gt;0,((SS221-SS220)/SS220),0)</f>
        <v/>
      </c>
      <c r="SU221" s="68">
        <f>ST221-$V221</f>
        <v/>
      </c>
      <c r="SV221" s="68">
        <f>IF(SS221&gt;0,(SS221-SV$10)/SV$10,0)</f>
        <v/>
      </c>
      <c r="SW221" s="68" t="n"/>
      <c r="SX221" s="15">
        <f>IF(SS221&gt;0,(SS221-SS$10)/SS$10,0)</f>
        <v/>
      </c>
      <c r="SZ221" s="13" t="n">
        <v>54.9</v>
      </c>
      <c r="TA221" s="68">
        <f>IF(SZ221&gt;0,((SZ221-SZ220)/SZ220),0)</f>
        <v/>
      </c>
      <c r="TB221" s="68">
        <f>TA221-$V221</f>
        <v/>
      </c>
      <c r="TC221" s="68">
        <f>IF(SZ221&gt;0,(SZ221-TC$10)/TC$10,0)</f>
        <v/>
      </c>
      <c r="TD221" s="68" t="n"/>
      <c r="TE221" s="15">
        <f>IF(SZ221&gt;0,(SZ221-SZ$10)/SZ$10,0)</f>
        <v/>
      </c>
      <c r="TG221" s="587" t="n">
        <v>0.288</v>
      </c>
      <c r="TH221" s="68">
        <f>IF(TG221&gt;0,((TG221-TG220)/TG220),0)</f>
        <v/>
      </c>
      <c r="TI221" s="68">
        <f>TH221-$V221</f>
        <v/>
      </c>
      <c r="TJ221" s="68">
        <f>IF(TG221&gt;0,(TG221-TJ$10)/TJ$10,0)</f>
        <v/>
      </c>
      <c r="TK221" s="68" t="n"/>
      <c r="TL221" s="15">
        <f>IF(TG221&gt;0,(TG221-TG$10)/TG$10,0)</f>
        <v/>
      </c>
      <c r="TN221" s="13" t="n">
        <v>84.06999999999999</v>
      </c>
      <c r="TO221" s="68">
        <f>IF(TN221&gt;0,((TN221-TN220)/TN220),0)</f>
        <v/>
      </c>
      <c r="TP221" s="68">
        <f>TO221-$V221</f>
        <v/>
      </c>
      <c r="TQ221" s="68">
        <f>IF(TN221&gt;0,(TN221-TQ$10)/TQ$10,0)</f>
        <v/>
      </c>
      <c r="TR221" s="68" t="n"/>
      <c r="TS221" s="15">
        <f>IF(TN221&gt;0,(TN221-TN$10)/TN$10,0)</f>
        <v/>
      </c>
      <c r="TU221" s="587" t="n">
        <v>3.81</v>
      </c>
      <c r="TV221" s="68">
        <f>IF(TU221&gt;0,((TU221-TU220)/TU220),0)</f>
        <v/>
      </c>
      <c r="TW221" s="68">
        <f>TV221-$V221</f>
        <v/>
      </c>
      <c r="TX221" s="68">
        <f>IF(TU221&gt;0,(TU221-TX$10)/TX$10,0)</f>
        <v/>
      </c>
      <c r="TY221" s="68" t="n"/>
      <c r="TZ221" s="15">
        <f>IF(TU221&gt;0,(TU221-TU$10)/TU$10,0)</f>
        <v/>
      </c>
      <c r="UB221" s="587" t="n"/>
      <c r="UC221" s="68">
        <f>IF(UB221&gt;0,((UB221-UB220)/UB220),0)</f>
        <v/>
      </c>
      <c r="UD221" s="68">
        <f>UC221-$V221</f>
        <v/>
      </c>
      <c r="UE221" s="68">
        <f>IF(UB221&gt;0,(UB221-UE$10)/UE$10,0)</f>
        <v/>
      </c>
      <c r="UF221" s="68" t="n"/>
      <c r="UG221" s="15">
        <f>IF(UB221&gt;0,(UB221-UB$10)/UB$10,0)</f>
        <v/>
      </c>
      <c r="UI221" s="587" t="n"/>
      <c r="UJ221" s="68">
        <f>IF(UI221&gt;0,((UI221-UI220)/UI220),0)</f>
        <v/>
      </c>
      <c r="UK221" s="68">
        <f>UJ221-$V221</f>
        <v/>
      </c>
      <c r="UL221" s="68">
        <f>IF(UI221&gt;0,(UI221-UL$10)/UL$10,0)</f>
        <v/>
      </c>
      <c r="UM221" s="68" t="n"/>
      <c r="UN221" s="15">
        <f>IF(UI221&gt;0,(UI221-UI$10)/UI$10,0)</f>
        <v/>
      </c>
      <c r="UP221" s="587" t="n"/>
      <c r="UQ221" s="68">
        <f>IF(UP221&gt;0,((UP221-UP220)/UP220),0)</f>
        <v/>
      </c>
      <c r="UR221" s="68">
        <f>UQ221-$V221</f>
        <v/>
      </c>
      <c r="US221" s="68">
        <f>IF(UP221&gt;0,(UP221-US$10)/US$10,0)</f>
        <v/>
      </c>
      <c r="UT221" s="68" t="n"/>
      <c r="UU221" s="15">
        <f>IF(UP221&gt;0,(UP221-UP$10)/UP$10,0)</f>
        <v/>
      </c>
      <c r="UW221" s="587" t="n"/>
      <c r="UX221" s="68">
        <f>IF(UW221&gt;0,((UW221-UW220)/UW220),0)</f>
        <v/>
      </c>
      <c r="UY221" s="68">
        <f>UX221-$V221</f>
        <v/>
      </c>
      <c r="UZ221" s="68">
        <f>IF(UW221&gt;0,(UW221-UZ$10)/UZ$10,0)</f>
        <v/>
      </c>
      <c r="VA221" s="68" t="n"/>
      <c r="VB221" s="15">
        <f>IF(UW221&gt;0,(UW221-UW$10)/UW$10,0)</f>
        <v/>
      </c>
      <c r="VD221" s="587" t="n"/>
      <c r="VE221" s="68">
        <f>IF(VD221&gt;0,((VD221-VD220)/VD220),0)</f>
        <v/>
      </c>
      <c r="VF221" s="68">
        <f>VE221-$V221</f>
        <v/>
      </c>
      <c r="VG221" s="68">
        <f>IF(VD221&gt;0,(VD221-VG$10)/VG$10,0)</f>
        <v/>
      </c>
      <c r="VH221" s="68" t="n"/>
      <c r="VI221" s="15">
        <f>IF(VD221&gt;0,(VD221-VD$10)/VD$10,0)</f>
        <v/>
      </c>
      <c r="VM221" s="21">
        <f>IF($C221&gt;0,(($IK$5*IG221)+($GT$5*GP221)+($JM$5*JI221)+($JF$5*JB221)+($IY$5*IU221)+($IR$5*IN221)+($ID$5*HZ221)+($HW$5*HS221)+($HP$5*HL221)+($HI$5*HE221)+($GF$5*GB221)+($FY$5*FU221)+($FR$5*FN221)+($FK$5*FG221)+($FD$5*EZ221)+($EW$5*ES221)+($EP$5*EL221)+($EI$5*EE221)+($EB$5*DX221)+($DU$5*DQ221)+($DN$5*DJ221)+($DG$5*DC221)+($CZ$5*CV221)+($CS$5*CO221)+($CL$5*CH221)+($CE$5*CA221)+($BX$5*BT221)+($BQ$5*BM221)+($BJ$5*BF221)+($BC$5*AY221)+($AV$5*AR221)+($AO$5*AK221)+($AH$5*AD221)+($JT$5*JP221)+($KA$5*JW221)+($KO$5*KK221)+($PR$5*PN221)+($GM$5*GI221)+($HA$5*GW221)+($KV$5*KR221)+($KH$5*KD221)+($LC$5*KY221)+($MS$5*MO221)+($ML$5*MH221)+($ME$5*MA221)+($LX$5*LT221)+($LQ$5*LM221)+($LJ$5*LF221)+(MV221*$MZ$5)+(NC221*$NG$5)+(NJ221*$NN$5)+($OI$5*OE221)+($NU$5*NQ221)+($OB$5*NX221)+($PK$5*PG221)+($OP$5*OL221)+($OW$5*OS221)+($PD$5*OZ221)+(PU221*$PY$5)+(QB221*$QF$5)+(QI221*$QM$5)+(QP221*$QT$5)+(QW221*$RA$5)+(RD221*$RH$5)+(RK221*$RO$5)+(RR221*$RV$5)+(RY221*$SC$5)+(SF221*$SJ$5)+(SM221*$SQ$5)+(ST221*$SX$5)+(TA221*$TE$5))+(TH221*$TL$5)+(TO221*$TS$5))/$VM$5</f>
        <v/>
      </c>
      <c r="VN221" s="40" t="n"/>
      <c r="VO221" s="21">
        <f>IF($C221&gt;0,(($IK$5*II221)+($GT$5*GR221)+($JM$5*JK221)+($JF$5*JD221)+($IY$5*IW221)+($IR$5*IP221)+($ID$5*IB221)+($HW$5*HU221)+($HP$5*HN221)+($HI$5*HG221)+($GF$5*GD221)+($FY$5*FW221)+($FR$5*FP221)+($FK$5*FI221)+($FD$5*FB221)+($EW$5*EU221)+($EP$5*EN221)+($EI$5*EG221)+($EB$5*DZ221)+($DU$5*DS221)+($DN$5*DL221)+($DG$5*DE221)+($CZ$5*CX221)+($CS$5*CQ221)+($CL$5*CJ221)+($CE$5*CC221)+($BX$5*BV221)+($BQ$5*BO221)+($BJ$5*BH221)+($BC$5*BA221)+($AV$5*AT221)+($AO$5*AM221)+($AH$5*AF221)+($KO$5*KM221)+($KH$5*KF221)+($KA$5*JY221)+($JT$5*JR221)+($PR$5*PP221)+($GM$5*GK221)+($HA$5*GY221)+($KV$5*KT221)+($LC$5*LA221)+($MS$5*MQ221)+($ML$5*MJ221)+($ME$5*MC221)+($LX$5*LV221)+($LQ$5*LO221)+($LJ$5*LH221)+(MX221*$MZ$5)+(NE221*$NG$5)+(NL221*$NN$5)+($OI$5*OG221)+($NU$5*NS221)+($OB$5*NZ221)+($PD$5*PB221)+($OW$5*OU221)+($OP$5*ON221)+($PK$5*PI221)+($PY$5*PW221)+($QF$5*QD221)+($QM$5*QK221)+($QT$5*QR221)+($RA$5*QY221)+($RH$5*RF221)+($RO$5*RM221)+(RT221*$RV$5)+(SA221*$SC$5)+(SH221*$SJ$5)+(SO221*$SQ$5)+(SV221*$SX$5)+(TC221*$TE$5)+(TJ221*$TL$5)+(TQ221*$TS$5))/$VM$5,0)</f>
        <v/>
      </c>
      <c r="VP221" s="14" t="n"/>
      <c r="VQ221" s="21">
        <f>IF($C221&gt;0,(($IK$5*IK221)+($GT$5*GT221)+($JM$5*JM221)+($JF$5*JF221)+($IY$5*IY221)+($IR$5*IR221)+($ID$5*ID221)+($HW$5*HW221)+($HP$5*HP221)+($HI$5*HI221)+($GF$5*GF221)+($FY$5*FY221)+($FR$5*FR221)+($FK$5*FK221)+($FD$5*FD221)+($EW$5*EW221)+($EP$5*EP221)+($EI$5*EI221)+($EB$5*EB221)+($DU$5*DU221)+($DN$5*DN221)+($DG$5*DG221)+($CZ$5*CZ221)+($CS$5*CS221)+($CL$5*CL221)+($CE$5*CE221)+($BX$5*BX221)+($BQ$5*BQ221)+($BJ$5*BJ221)+($BC$5*BC221)+($AV$5*AV221)+($AO$5*AO221)+($AH$5*AH221)+($KO$5*KO221)+($PR$5*PR221)+($GM$5*GM221)+($HA$5*HA221)+($KH$5*KH221)+($KA$5*KA221)+($JT$5*JT221)+($KV$5*KV221)+($LC$5*LC221)+($MS$5*MS221)+($ML$5*ML221)+($ME$5*ME221)+($LX$5*LX221)+($LQ$5*LQ221)+($LJ$5*LJ221)+($OI$5*OI221)+($NU$5*NU221)+($NN$5*NN221)+($NG$5*NG221)+($MZ$5*MZ221)+(OB221*$OB$5)+($PD$5*PD221)+($OW$5*OW221)+($OP$5*OP221)+($PK$5*PK221)+(PY221*$PY$5)+(QF221*$QF$5)+(QM221*$QM$5)+(QT221*$QT$5)+(RA221*$RA$5)+(RH221*$RH$5)+(RO221*$RO$5)+(RV221*$RV$5)+(SC221*$SC$5)+(SJ221*$SJ$5)+(SQ221*$SQ$5)+(SX221*$SX$5)+(TE221*$TE$5)+(TL221*$TL$5)+(TS221*$TS$5))/$VM$5,0)</f>
        <v/>
      </c>
    </row>
    <row r="222" ht="16" customHeight="1" s="545">
      <c r="A222" s="127" t="n">
        <v>45966</v>
      </c>
      <c r="B222" s="4">
        <f>A222</f>
        <v/>
      </c>
      <c r="C222" s="13" t="n">
        <v>47311</v>
      </c>
      <c r="D222" s="138">
        <f>IF(C222&gt;0,C222-C221,0)</f>
        <v/>
      </c>
      <c r="E222" s="68">
        <f>IF(C222&gt;0,D222/C221,0)</f>
        <v/>
      </c>
      <c r="F222" s="15">
        <f>IF(C222&gt;0,(C222-C$10)/C$10,0)</f>
        <v/>
      </c>
      <c r="G222" s="13" t="n">
        <v>6796.29</v>
      </c>
      <c r="H222" s="138">
        <f>IF(G222&gt;0,G222-G221,0)</f>
        <v/>
      </c>
      <c r="I222" s="68">
        <f>IF(G222&gt;0,H222/G221,0)</f>
        <v/>
      </c>
      <c r="J222" s="15">
        <f>IF(G222&gt;0,(G222-G$10)/G$10,0)</f>
        <v/>
      </c>
      <c r="K222" s="13" t="n">
        <v>23499.8</v>
      </c>
      <c r="L222" s="138">
        <f>IF(K222&gt;0,K222-K221,0)</f>
        <v/>
      </c>
      <c r="M222" s="68">
        <f>IF(K222&gt;0,L222/K221,0)</f>
        <v/>
      </c>
      <c r="N222" s="15">
        <f>IF(K222&gt;0,(K222-K$10)/K$10,0)</f>
        <v/>
      </c>
      <c r="O222" s="13" t="n">
        <v>2464.78</v>
      </c>
      <c r="P222" s="138">
        <f>IF(O222&gt;0,O222-O221,0)</f>
        <v/>
      </c>
      <c r="Q222" s="68">
        <f>IF(O222&gt;0,P222/O221,0)</f>
        <v/>
      </c>
      <c r="R222" s="15">
        <f>IF(O222&gt;0,(O222-O$10)/O$10,0)</f>
        <v/>
      </c>
      <c r="S222" s="18">
        <f>IF(O222&gt;0,(((O222*0.7)*Q222)+((K222*0.9)*M222)+((G222*0.65)*I222)+((C222*0.6)*E222))/(O222+K222+G222+C222),0)</f>
        <v/>
      </c>
      <c r="T222" s="121">
        <f>IF(O222&gt;0,(S222*200)+T221,0)</f>
        <v/>
      </c>
      <c r="U222" s="121">
        <f>T222</f>
        <v/>
      </c>
      <c r="V222" s="134">
        <f>IF(T222&gt;0,(T222-T221)/T221,0)</f>
        <v/>
      </c>
      <c r="W222" s="21">
        <f>IF(T222&gt;0,(T222-T$11)/T$11,0)</f>
        <v/>
      </c>
      <c r="X222" s="18">
        <f>IF(T222&gt;0,((Q222+M222+I222+E222)/4),0)</f>
        <v/>
      </c>
      <c r="Y222" s="353" t="n">
        <v>40116.38</v>
      </c>
      <c r="Z222" s="15" t="n">
        <v>2e-06</v>
      </c>
      <c r="AA222" s="21">
        <f>Z222-$V222</f>
        <v/>
      </c>
      <c r="AC222" s="13" t="n">
        <v>264.74</v>
      </c>
      <c r="AD222" s="68">
        <f>IF(AC222&gt;0,((AC222-AC221)/AC221),0)</f>
        <v/>
      </c>
      <c r="AE222" s="68">
        <f>IF(AC222&gt;0,AD222-$V222,0)</f>
        <v/>
      </c>
      <c r="AF222" s="68">
        <f>IF(AC222&gt;0,(AC222-AF$10)/AF$10,0)</f>
        <v/>
      </c>
      <c r="AG222" s="68" t="n"/>
      <c r="AH222" s="15">
        <f>IF(AC222&gt;0,(AC222-AC$10)/AC$10,0)</f>
        <v/>
      </c>
      <c r="AJ222" s="13" t="n">
        <v>24.82</v>
      </c>
      <c r="AK222" s="68">
        <f>IF(AJ222&gt;0,((AJ222-AJ221)/AJ221),0)</f>
        <v/>
      </c>
      <c r="AL222" s="68">
        <f>IF(AJ222&gt;0,AK222-$V222,0)</f>
        <v/>
      </c>
      <c r="AM222" s="68">
        <f>IF(AJ222&gt;0,(AJ222-AM$10)/AM$10,0)</f>
        <v/>
      </c>
      <c r="AN222" s="68" t="n"/>
      <c r="AO222" s="15">
        <f>IF(AJ222&gt;0,(AJ222-AJ$10)/AJ$10,0)</f>
        <v/>
      </c>
      <c r="AQ222" s="13" t="n">
        <v>24.8</v>
      </c>
      <c r="AR222" s="68">
        <f>IF(AQ222&gt;0,((AQ222-AQ221)/AQ221),0)</f>
        <v/>
      </c>
      <c r="AS222" s="68">
        <f>IF(AQ222&gt;0,AR222-$V222,0)</f>
        <v/>
      </c>
      <c r="AT222" s="68">
        <f>IF(AQ222&gt;0,(AQ222-AT$10)/AT$10,0)</f>
        <v/>
      </c>
      <c r="AU222" s="68" t="n"/>
      <c r="AV222" s="15">
        <f>IF(AQ222&gt;0,(AQ222-AQ$10)/AQ$10,0)</f>
        <v/>
      </c>
      <c r="AX222" s="13" t="n">
        <v>236.22</v>
      </c>
      <c r="AY222" s="68">
        <f>IF(AX222&gt;0,((AX222-AX221)/AX221),0)</f>
        <v/>
      </c>
      <c r="AZ222" s="68">
        <f>IF(AX222&gt;0,AY222-$V222,0)</f>
        <v/>
      </c>
      <c r="BA222" s="68">
        <f>IF(AX222&gt;0,(AX222-BA$10)/BA$10,0)</f>
        <v/>
      </c>
      <c r="BB222" s="68" t="n"/>
      <c r="BC222" s="15">
        <f>IF(AX222&gt;0,(AX222-AX$10)/AX$10,0)</f>
        <v/>
      </c>
      <c r="BE222" s="13" t="n">
        <v>83.22</v>
      </c>
      <c r="BF222" s="68">
        <f>IF(BE222&gt;0,((BE222-BE221)/BE221),0)</f>
        <v/>
      </c>
      <c r="BG222" s="68">
        <f>IF(BE222&gt;0,BF222-$V222,0)</f>
        <v/>
      </c>
      <c r="BH222" s="68" t="n"/>
      <c r="BI222" s="68" t="n"/>
      <c r="BJ222" s="15">
        <f>IF(BE222&gt;0,(BE222-BE$10)/BE$10,0)</f>
        <v/>
      </c>
      <c r="BL222" s="13" t="n">
        <v>76.79000000000001</v>
      </c>
      <c r="BM222" s="68">
        <f>IF(BL222&gt;0,((BL222-BL221)/BL221),0)</f>
        <v/>
      </c>
      <c r="BN222" s="68">
        <f>IF(BL222&gt;0,BM222-$V222,0)</f>
        <v/>
      </c>
      <c r="BO222" s="68">
        <f>IF(BL222&gt;0,(BL222-BO$10)/BO$10,0)</f>
        <v/>
      </c>
      <c r="BP222" s="68" t="n"/>
      <c r="BQ222" s="15">
        <f>IF(BL222&gt;0,(BL222-BL$10)/BL$10,0)</f>
        <v/>
      </c>
      <c r="BS222" s="13" t="n">
        <v>45.83</v>
      </c>
      <c r="BT222" s="68">
        <f>IF(BS222&gt;0,((BS222-BS221)/BS221),0)</f>
        <v/>
      </c>
      <c r="BU222" s="68">
        <f>IF(BS222&gt;0,BT222-$V222,0)</f>
        <v/>
      </c>
      <c r="BV222" s="68">
        <f>IF(BS222&gt;0,(BS222-BV$10)/BV$10,0)</f>
        <v/>
      </c>
      <c r="BW222" s="68" t="n"/>
      <c r="BX222" s="15">
        <f>IF(BS222&gt;0,(BS222-BS$10)/BS$10,0)</f>
        <v/>
      </c>
      <c r="BZ222" s="13" t="n"/>
      <c r="CA222" s="68">
        <f>IF(BZ222&gt;0,((BZ222-BZ221)/BZ221),0)</f>
        <v/>
      </c>
      <c r="CB222" s="68">
        <f>IF(BZ222&gt;0,CA222-$V222,0)</f>
        <v/>
      </c>
      <c r="CC222" s="68">
        <f>IF(BZ222&gt;0,(BZ222-CC$10)/CC$10,0)</f>
        <v/>
      </c>
      <c r="CD222" s="68" t="n"/>
      <c r="CE222" s="15">
        <f>IF(BZ222&gt;0,(BZ222-BZ$10)/BZ$10,0)</f>
        <v/>
      </c>
      <c r="CG222" s="13" t="n">
        <v>31.04</v>
      </c>
      <c r="CH222" s="68">
        <f>IF(CG222&gt;0,((CG222-CG221)/CG221),0)</f>
        <v/>
      </c>
      <c r="CI222" s="68">
        <f>IF(CG222&gt;0,CH222-$V222,0)</f>
        <v/>
      </c>
      <c r="CJ222" s="68">
        <f>IF(CG222&gt;0,(CG222-CJ$10)/CJ$10,0)</f>
        <v/>
      </c>
      <c r="CK222" s="68" t="n"/>
      <c r="CL222" s="15">
        <f>IF(CG222&gt;0,(CG222-CG$10)/CG$10,0)</f>
        <v/>
      </c>
      <c r="CN222" s="13" t="n">
        <v>35.67</v>
      </c>
      <c r="CO222" s="68">
        <f>IF(CN222&gt;0,((CN222-CN221)/CN221),0)</f>
        <v/>
      </c>
      <c r="CP222" s="68">
        <f>IF(CN222&gt;0,CO222-$V222,0)</f>
        <v/>
      </c>
      <c r="CQ222" s="68">
        <f>IF(CN222&gt;0,(CN222-CQ$10)/CQ$10,0)</f>
        <v/>
      </c>
      <c r="CR222" s="68" t="n"/>
      <c r="CS222" s="15">
        <f>IF(CN222&gt;0,(CN222-CN$10)/CN$10,0)</f>
        <v/>
      </c>
      <c r="CU222" s="13" t="n">
        <v>41.02</v>
      </c>
      <c r="CV222" s="68">
        <f>IF(CU222&gt;0,((CU222-CU221)/CU221),0)</f>
        <v/>
      </c>
      <c r="CW222" s="68">
        <f>IF(CU222&gt;0,CV222-$V222,0)</f>
        <v/>
      </c>
      <c r="CX222" s="68">
        <f>IF(CU222&gt;0,(CU222-CX$10)/CX$10,0)</f>
        <v/>
      </c>
      <c r="CY222" s="68" t="n"/>
      <c r="CZ222" s="15">
        <f>IF(CU222&gt;0,(CU222-CU$10)/CU$10,0)</f>
        <v/>
      </c>
      <c r="DB222" s="13" t="n">
        <v>20.12</v>
      </c>
      <c r="DC222" s="68">
        <f>IF(DB222&gt;0,((DB222-DB221)/DB221),0)</f>
        <v/>
      </c>
      <c r="DD222" s="68">
        <f>IF(DB222&gt;0,DC222-$V222,0)</f>
        <v/>
      </c>
      <c r="DE222" s="68">
        <f>IF(DB222&gt;0,(DB222-DE$10)/DE$10,0)</f>
        <v/>
      </c>
      <c r="DF222" s="68" t="n"/>
      <c r="DG222" s="15">
        <f>IF(DB222&gt;0,(DB222-DB$10)/DB$10,0)</f>
        <v/>
      </c>
      <c r="DI222" s="13" t="n">
        <v>52.45</v>
      </c>
      <c r="DJ222" s="68">
        <f>IF(DI222&gt;0,((DI222-DI221)/DI221),0)</f>
        <v/>
      </c>
      <c r="DK222" s="68">
        <f>IF(DI222&gt;0,DJ222-$V222,0)</f>
        <v/>
      </c>
      <c r="DL222" s="68">
        <f>IF(DI222&gt;0,(DI222-DL$10)/DL$10,0)</f>
        <v/>
      </c>
      <c r="DM222" s="68" t="n"/>
      <c r="DN222" s="15">
        <f>IF(DI222&gt;0,(DI222-DI$10)/DI$10,0)</f>
        <v/>
      </c>
      <c r="DP222" s="13" t="n">
        <v>50.29</v>
      </c>
      <c r="DQ222" s="68">
        <f>IF(DP222&gt;0,((DP222-DP221)/DP221),0)</f>
        <v/>
      </c>
      <c r="DR222" s="68">
        <f>IF(DP222&gt;0,DQ222-$V222,0)</f>
        <v/>
      </c>
      <c r="DS222" s="68" t="n"/>
      <c r="DT222" s="68" t="n"/>
      <c r="DU222" s="15">
        <f>IF(DP222&gt;0,(DP222-DP$10)/DP$10,0)</f>
        <v/>
      </c>
      <c r="DV222" s="18" t="n"/>
      <c r="DW222" s="13" t="n">
        <v>46.05</v>
      </c>
      <c r="DX222" s="68">
        <f>IF(DW222&gt;0,((DW222-DW221)/DW221),0)</f>
        <v/>
      </c>
      <c r="DY222" s="68">
        <f>IF(DW222&gt;0,DX222-$V222,0)</f>
        <v/>
      </c>
      <c r="DZ222" s="68">
        <f>IF(DW222&gt;0,(DW222-DZ$10)/DZ$10,0)</f>
        <v/>
      </c>
      <c r="EA222" s="68" t="n"/>
      <c r="EB222" s="15">
        <f>IF(DW222&gt;0,(DW222-DW$10)/DW$10,0)</f>
        <v/>
      </c>
      <c r="ED222" s="13" t="n">
        <v>45.67</v>
      </c>
      <c r="EE222" s="68">
        <f>IF(ED222&gt;0,((ED222-ED221)/ED221),0)</f>
        <v/>
      </c>
      <c r="EF222" s="68">
        <f>IF(ED222&gt;0,EE222-$V222,0)</f>
        <v/>
      </c>
      <c r="EG222" s="68">
        <f>IF(ED222&gt;0,(ED222-EG$10)/EG$10,0)</f>
        <v/>
      </c>
      <c r="EH222" s="68" t="n"/>
      <c r="EI222" s="15">
        <f>IF(ED222&gt;0,(ED222-ED$10)/ED$10,0)</f>
        <v/>
      </c>
      <c r="EK222" s="13" t="n">
        <v>142.33</v>
      </c>
      <c r="EL222" s="68">
        <f>IF(EK222&gt;0,((EK222-EK221)/EK221),0)</f>
        <v/>
      </c>
      <c r="EM222" s="68">
        <f>IF(EK222&gt;0,EL222-$V222,0)</f>
        <v/>
      </c>
      <c r="EN222" s="68">
        <f>IF(EK222&gt;0,(EK222-EN$10)/EN$10,0)</f>
        <v/>
      </c>
      <c r="EO222" s="68" t="n"/>
      <c r="EP222" s="15">
        <f>IF(EK222&gt;0,(EK222-EK$10)/EK$10,0)</f>
        <v/>
      </c>
      <c r="ER222" s="13" t="n">
        <v>38.89</v>
      </c>
      <c r="ES222" s="68">
        <f>IF(ER222&gt;0,((ER222-ER221)/ER221),0)</f>
        <v/>
      </c>
      <c r="ET222" s="68">
        <f>IF(ER222&gt;0,ES222-$V222,0)</f>
        <v/>
      </c>
      <c r="EU222" s="68">
        <f>IF(ER222&gt;0,(ER222-EU$10)/EU$10,0)</f>
        <v/>
      </c>
      <c r="EV222" s="68" t="n"/>
      <c r="EW222" s="15">
        <f>IF(ER222&gt;0,(ER222-ER$10)/ER$10,0)</f>
        <v/>
      </c>
      <c r="EY222" s="13" t="n">
        <v>49.14</v>
      </c>
      <c r="EZ222" s="68">
        <f>IF(EY222&gt;0,((EY222-EY221)/EY221),0)</f>
        <v/>
      </c>
      <c r="FA222" s="68">
        <f>IF(EY222&gt;0,EZ222-$V222,0)</f>
        <v/>
      </c>
      <c r="FB222" s="68" t="n"/>
      <c r="FC222" s="68" t="n"/>
      <c r="FD222" s="15">
        <f>IF(EY222&gt;0,(EY222-EY$10)/EY$10,0)</f>
        <v/>
      </c>
      <c r="FF222" s="13" t="n">
        <v>60.81</v>
      </c>
      <c r="FG222" s="68">
        <f>IF(FF222&gt;0,((FF222-FF221)/FF221),0)</f>
        <v/>
      </c>
      <c r="FH222" s="68">
        <f>IF(FF222&gt;0,FG222-$V222,0)</f>
        <v/>
      </c>
      <c r="FI222" s="68">
        <f>IF(FF222&gt;0,(FF222-FI$10)/FI$10,0)</f>
        <v/>
      </c>
      <c r="FJ222" s="68" t="n"/>
      <c r="FK222" s="15">
        <f>IF(FF222&gt;0,(FF222-FF$10)/FF$10,0)</f>
        <v/>
      </c>
      <c r="FM222" s="13" t="n">
        <v>188.27</v>
      </c>
      <c r="FN222" s="68">
        <f>IF(FM222&gt;0,((FM222-FM221)/FM221),0)</f>
        <v/>
      </c>
      <c r="FO222" s="68">
        <f>IF(FM222&gt;0,FN222-$V222,0)</f>
        <v/>
      </c>
      <c r="FP222" s="68">
        <f>IF(FM222&gt;0,(FM222-FP$10)/FP$10,0)</f>
        <v/>
      </c>
      <c r="FQ222" s="68" t="n"/>
      <c r="FR222" s="15">
        <f>IF(FM222&gt;0,(FM222-FM$10)/FM$10,0)</f>
        <v/>
      </c>
      <c r="FT222" s="13" t="n">
        <v>87.70999999999999</v>
      </c>
      <c r="FU222" s="68">
        <f>IF(FT222&gt;0,((FT222-FT221)/FT221),0)</f>
        <v/>
      </c>
      <c r="FV222" s="68">
        <f>IF(FT222&gt;0,FU222-$V222,0)</f>
        <v/>
      </c>
      <c r="FW222" s="68">
        <f>IF(FT222&gt;0,(FT222-FW$10)/FW$10,0)</f>
        <v/>
      </c>
      <c r="FX222" s="68" t="n"/>
      <c r="FY222" s="15">
        <f>IF(FT222&gt;0,(FT222-FT$10)/FT$10,0)</f>
        <v/>
      </c>
      <c r="GA222" s="13" t="n">
        <v>18.73</v>
      </c>
      <c r="GB222" s="68">
        <f>IF(GA222&gt;0,((GA222-GA221)/GA221),0)</f>
        <v/>
      </c>
      <c r="GC222" s="68">
        <f>IF(GA222&gt;0,GB222-$V222,0)</f>
        <v/>
      </c>
      <c r="GD222" s="68" t="n"/>
      <c r="GE222" s="68" t="n"/>
      <c r="GF222" s="15">
        <f>IF(GA222&gt;0,(GA222-GA$10)/GA$10,0)</f>
        <v/>
      </c>
      <c r="GG222" s="18" t="n"/>
      <c r="GH222" s="13" t="n">
        <v>23.33</v>
      </c>
      <c r="GI222" s="68">
        <f>IF(GH222&gt;0,((GH222-GH221)/GH221),0)</f>
        <v/>
      </c>
      <c r="GJ222" s="68">
        <f>IF(GH222&gt;0,GI222-$V222,0)</f>
        <v/>
      </c>
      <c r="GK222" s="68">
        <f>IF(GH222&gt;0,(GH222-GK$10)/GK$10,0)</f>
        <v/>
      </c>
      <c r="GL222" s="68" t="n"/>
      <c r="GM222" s="15">
        <f>IF(GH222&gt;0,(GH222-GH$10)/GH$10,0)</f>
        <v/>
      </c>
      <c r="GO222" s="13" t="n">
        <v>28.59</v>
      </c>
      <c r="GP222" s="68">
        <f>IF(GO222&gt;0,((GO222-GO221)/GO221),0)</f>
        <v/>
      </c>
      <c r="GQ222" s="68">
        <f>IF(GO222&gt;0,GP222-$V222,0)</f>
        <v/>
      </c>
      <c r="GR222" s="68" t="n"/>
      <c r="GS222" s="68" t="n"/>
      <c r="GT222" s="15">
        <f>IF(GO222&gt;0,(GO222-GO$10)/GO$10,0)</f>
        <v/>
      </c>
      <c r="GV222" s="13" t="n">
        <v>17.63</v>
      </c>
      <c r="GW222" s="68">
        <f>IF(GV222&gt;0,((GV222-GV221)/GV221),0)</f>
        <v/>
      </c>
      <c r="GX222" s="68">
        <f>IF(GV222&gt;0,GW222-$V222,0)</f>
        <v/>
      </c>
      <c r="GY222" s="68">
        <f>IF(GV222&gt;0,(GV222-GY$10)/GY$10,0)</f>
        <v/>
      </c>
      <c r="GZ222" s="68" t="n"/>
      <c r="HA222" s="15">
        <f>IF(GV222&gt;0,(GV222-GV$10)/GV$10,0)</f>
        <v/>
      </c>
      <c r="HD222" s="13" t="n">
        <v>462.07</v>
      </c>
      <c r="HE222" s="68">
        <f>IF(HD222&gt;0,((HD222-HD221)/HD221),0)</f>
        <v/>
      </c>
      <c r="HF222" s="68">
        <f>IF(HD222&gt;0,HE222-$V222,0)</f>
        <v/>
      </c>
      <c r="HG222" s="68">
        <f>IF(HD222&gt;0,(HD222-HG$10)/HG$10,0)</f>
        <v/>
      </c>
      <c r="HH222" s="68" t="n"/>
      <c r="HI222" s="15">
        <f>IF(HD222&gt;0,(HD222-HD$10)/HD$10,0)</f>
        <v/>
      </c>
      <c r="HK222" s="13" t="n">
        <v>77.41</v>
      </c>
      <c r="HL222" s="68">
        <f>IF(HK222&gt;0,((HK222-HK221)/HK221),0)</f>
        <v/>
      </c>
      <c r="HM222" s="68">
        <f>IF(HK222&gt;0,HL222-$V222,0)</f>
        <v/>
      </c>
      <c r="HN222" s="68">
        <f>IF(HK222&gt;0,(HK222-HN$10)/HN$10,0)</f>
        <v/>
      </c>
      <c r="HO222" s="68" t="n"/>
      <c r="HP222" s="15">
        <f>IF(HK222&gt;0,(HK222-HK$10)/HK$10,0)</f>
        <v/>
      </c>
      <c r="HR222" s="13" t="n">
        <v>113.68</v>
      </c>
      <c r="HS222" s="68">
        <f>IF(HR222&gt;0,((HR222-HR221)/HR221),0)</f>
        <v/>
      </c>
      <c r="HT222" s="68">
        <f>IF(HR222&gt;0,HS222-$V222,0)</f>
        <v/>
      </c>
      <c r="HU222" s="68">
        <f>IF(HR222&gt;0,(HR222-HU$10)/HU$10,0)</f>
        <v/>
      </c>
      <c r="HV222" s="68" t="n"/>
      <c r="HW222" s="15">
        <f>IF(HR222&gt;0,(HR222-HR$10)/HR$10,0)</f>
        <v/>
      </c>
      <c r="HY222" s="13" t="n">
        <v>195.21</v>
      </c>
      <c r="HZ222" s="68">
        <f>IF(HY222&gt;0,((HY222-HY221)/HY221),0)</f>
        <v/>
      </c>
      <c r="IA222" s="68">
        <f>IF(HY222&gt;0,HZ222-$V222,0)</f>
        <v/>
      </c>
      <c r="IB222" s="68">
        <f>IF(HY222&gt;0,(HY222-IB$10)/IB$10,0)</f>
        <v/>
      </c>
      <c r="IC222" s="68" t="n"/>
      <c r="ID222" s="15">
        <f>IF(HY222&gt;0,(HY222-HY$10)/HY$10,0)</f>
        <v/>
      </c>
      <c r="IF222" s="13" t="n">
        <v>358.98</v>
      </c>
      <c r="IG222" s="68">
        <f>IF(IF222&gt;0,((IF222-IF221)/IF221),0)</f>
        <v/>
      </c>
      <c r="IH222" s="68">
        <f>IF(IF222&gt;0,IG222-$V222,0)</f>
        <v/>
      </c>
      <c r="II222" s="68">
        <f>IF(IF222&gt;0,(IF222-II$10)/II$10,0)</f>
        <v/>
      </c>
      <c r="IJ222" s="68" t="n"/>
      <c r="IK222" s="15">
        <f>IF(IF222&gt;0,(IF222-IF$10)/IF$10,0)</f>
        <v/>
      </c>
      <c r="IM222" s="13" t="n">
        <v>306.68</v>
      </c>
      <c r="IN222" s="68">
        <f>IF(IM222&gt;0,((IM222-IM221)/IM221),0)</f>
        <v/>
      </c>
      <c r="IO222" s="68">
        <f>IF(IM222&gt;0,IN222-$V222,0)</f>
        <v/>
      </c>
      <c r="IP222" s="68">
        <f>IF(IM222&gt;0,(IM222-IP$10)/IP$10,0)</f>
        <v/>
      </c>
      <c r="IQ222" s="68" t="n"/>
      <c r="IR222" s="15">
        <f>IF(IM222&gt;0,(IM222-IM$10)/IM$10,0)</f>
        <v/>
      </c>
      <c r="IT222" s="13" t="n">
        <v>95.23999999999999</v>
      </c>
      <c r="IU222" s="68">
        <f>IF(IT222&gt;0,((IT222-IT221)/IT221),0)</f>
        <v/>
      </c>
      <c r="IV222" s="68">
        <f>IF(IT222&gt;0,IU222-$V222,0)</f>
        <v/>
      </c>
      <c r="IW222" s="68">
        <f>IF(IT222&gt;0,(IT222-IW$10)/IW$10,0)</f>
        <v/>
      </c>
      <c r="IX222" s="68" t="n"/>
      <c r="IY222" s="15">
        <f>IF(IT222&gt;0,(IT222-IT$10)/IT$10,0)</f>
        <v/>
      </c>
      <c r="JA222" s="13" t="n">
        <v>635.95</v>
      </c>
      <c r="JB222" s="68">
        <f>IF(JA222&gt;0,((JA222-JA221)/JA221),0)</f>
        <v/>
      </c>
      <c r="JC222" s="68">
        <f>IF(JA222&gt;0,JB222-$V222,0)</f>
        <v/>
      </c>
      <c r="JD222" s="68">
        <f>IF(JA222&gt;0,(JA222-JD$10)/JD$10,0)</f>
        <v/>
      </c>
      <c r="JE222" s="68" t="n"/>
      <c r="JF222" s="15">
        <f>IF(JA222&gt;0,(JA222-JA$10)/JA$10,0)</f>
        <v/>
      </c>
      <c r="JH222" s="13" t="n">
        <v>507.16</v>
      </c>
      <c r="JI222" s="68">
        <f>IF(JH222&gt;0,((JH222-JH221)/JH221),0)</f>
        <v/>
      </c>
      <c r="JJ222" s="68">
        <f>IF(JH222&gt;0,JI222-$V222,0)</f>
        <v/>
      </c>
      <c r="JK222" s="68">
        <f>IF(JH222&gt;0,(JH222-JK$10)/JK$10,0)</f>
        <v/>
      </c>
      <c r="JL222" s="68" t="n"/>
      <c r="JM222" s="15">
        <f>IF(JH222&gt;0,(JH222-JH$10)/JH$10,0)</f>
        <v/>
      </c>
      <c r="JO222" s="13" t="n">
        <v>30.32</v>
      </c>
      <c r="JP222" s="68">
        <f>IF(JO222&gt;0,((JO222-JO221)/JO221),0)</f>
        <v/>
      </c>
      <c r="JQ222" s="68">
        <f>IF(JO222&gt;0,JP222-$V222,0)</f>
        <v/>
      </c>
      <c r="JR222" s="68">
        <f>IF(JO222&gt;0,(JO222-JR$10)/JR$10,0)</f>
        <v/>
      </c>
      <c r="JS222" s="68" t="n"/>
      <c r="JT222" s="15">
        <f>IF(JO222&gt;0,(JO222-JO$10)/JO$10,0)</f>
        <v/>
      </c>
      <c r="JV222" s="13" t="n">
        <v>2.67</v>
      </c>
      <c r="JW222" s="68">
        <f>IF(JV222&gt;0,((JV222-JV221)/JV221),0)</f>
        <v/>
      </c>
      <c r="JX222" s="68">
        <f>IF(JV222&gt;0,JW222-$V222,0)</f>
        <v/>
      </c>
      <c r="JY222" s="68">
        <f>IF(JV222&gt;0,(JV222-JY$10)/JY$10,0)</f>
        <v/>
      </c>
      <c r="JZ222" s="68" t="n"/>
      <c r="KA222" s="15">
        <f>IF(JV222&gt;0,(JV222-JV$10)/JV$10,0)</f>
        <v/>
      </c>
      <c r="KC222" s="13" t="n">
        <v>21.66</v>
      </c>
      <c r="KD222" s="68">
        <f>IF(KC222&gt;0,((KC222-KC221)/KC221),0)</f>
        <v/>
      </c>
      <c r="KE222" s="68">
        <f>IF(KC222&gt;0,KD222-$V222,0)</f>
        <v/>
      </c>
      <c r="KF222" s="68">
        <f>IF(KC222&gt;0,(KC222-KF$10)/KF$10,0)</f>
        <v/>
      </c>
      <c r="KG222" s="68" t="n"/>
      <c r="KH222" s="15">
        <f>IF(KC222&gt;0,(KC222-KC$10)/KC$10,0)</f>
        <v/>
      </c>
      <c r="KI222" s="18" t="n"/>
      <c r="KJ222" s="13" t="n">
        <v>173.16</v>
      </c>
      <c r="KK222" s="68">
        <f>IF(KJ222&gt;0,((KJ222-KJ221)/KJ221),0)</f>
        <v/>
      </c>
      <c r="KL222" s="68">
        <f>IF(KJ222&gt;0,KK222-$V222,0)</f>
        <v/>
      </c>
      <c r="KM222" s="68">
        <f>IF(KJ222&gt;0,(KJ222-KM$10)/KM$10,0)</f>
        <v/>
      </c>
      <c r="KN222" s="68" t="n"/>
      <c r="KO222" s="15">
        <f>IF(KJ222&gt;0,(KJ222-KJ$10)/KJ$10,0)</f>
        <v/>
      </c>
      <c r="KQ222" s="13" t="n">
        <v>2.49</v>
      </c>
      <c r="KR222" s="68">
        <f>IF(KQ222&gt;0,((KQ222-KQ221)/KQ221),0)</f>
        <v/>
      </c>
      <c r="KS222" s="68">
        <f>IF(KQ222&gt;0,KR222-$V222,0)</f>
        <v/>
      </c>
      <c r="KT222" s="68">
        <f>IF(KQ222&gt;0,(KQ222-KT$10)/KT$10,0)</f>
        <v/>
      </c>
      <c r="KU222" s="68" t="n"/>
      <c r="KV222" s="15">
        <f>IF(KQ222&gt;0,(KQ222-KQ$10)/KQ$10,0)</f>
        <v/>
      </c>
      <c r="KW222" s="18" t="n"/>
      <c r="KX222" s="13" t="n">
        <v>78.06999999999999</v>
      </c>
      <c r="KY222" s="68">
        <f>IF(KX222&gt;0,((KX222-KX221)/KX221),0)</f>
        <v/>
      </c>
      <c r="KZ222" s="68">
        <f>IF(KX222&gt;0,KY222-$V222,0)</f>
        <v/>
      </c>
      <c r="LA222" s="68">
        <f>IF(KX222&gt;0,(KX222-LA$10)/LA$10,0)</f>
        <v/>
      </c>
      <c r="LB222" s="68" t="n"/>
      <c r="LC222" s="15">
        <f>IF(KX222&gt;0,(KX222-KX$10)/KX$10,0)</f>
        <v/>
      </c>
      <c r="LD222" s="18" t="n"/>
      <c r="LE222" s="13" t="n">
        <v>55.99</v>
      </c>
      <c r="LF222" s="68">
        <f>IF(LE222&gt;0,((LE222-LE221)/LE221),0)</f>
        <v/>
      </c>
      <c r="LG222" s="68">
        <f>IF(LE222&gt;0,LF222-$V222,0)</f>
        <v/>
      </c>
      <c r="LH222" s="68">
        <f>IF(LE222&gt;0,(LE222-LH$10)/LH$10,0)</f>
        <v/>
      </c>
      <c r="LI222" s="68" t="n"/>
      <c r="LJ222" s="15">
        <f>IF(LE222&gt;0,(LE222-LE$10)/LE$10,0)</f>
        <v/>
      </c>
      <c r="LL222" s="13" t="n">
        <v>159.68</v>
      </c>
      <c r="LM222" s="68">
        <f>IF(LL222&gt;0,((LL222-LL221)/LL221),0)</f>
        <v/>
      </c>
      <c r="LN222" s="68">
        <f>IF(LL222&gt;0,LM222-$V222,0)</f>
        <v/>
      </c>
      <c r="LO222" s="68">
        <f>IF(LL222&gt;0,(LL222-LO$10)/LO$10,0)</f>
        <v/>
      </c>
      <c r="LP222" s="68" t="n"/>
      <c r="LQ222" s="15">
        <f>IF(LL222&gt;0,(LL222-LL$10)/LL$10,0)</f>
        <v/>
      </c>
      <c r="LS222" s="13" t="n">
        <v>24.07</v>
      </c>
      <c r="LT222" s="68">
        <f>IF(LS222&gt;0,((LS222-LS221)/LS221),0)</f>
        <v/>
      </c>
      <c r="LU222" s="68">
        <f>IF(LS222&gt;0,LT222-$V222,0)</f>
        <v/>
      </c>
      <c r="LV222" s="68" t="n"/>
      <c r="LW222" s="68" t="n"/>
      <c r="LX222" s="15">
        <f>IF(LS222&gt;0,(LS222-LS$10)/LS$10,0)</f>
        <v/>
      </c>
      <c r="LZ222" s="13" t="n">
        <v>20.66</v>
      </c>
      <c r="MA222" s="68">
        <f>IF(LZ222&gt;0,((LZ222-LZ221)/LZ221),0)</f>
        <v/>
      </c>
      <c r="MB222" s="68">
        <f>IF(LZ222&gt;0,MA222-$V222,0)</f>
        <v/>
      </c>
      <c r="MC222" s="68">
        <f>IF(LZ222&gt;0,(LZ222-MC$10)/MC$10,0)</f>
        <v/>
      </c>
      <c r="MD222" s="68" t="n"/>
      <c r="ME222" s="15">
        <f>IF(LZ222&gt;0,(LZ222-LZ$10)/LZ$10,0)</f>
        <v/>
      </c>
      <c r="MG222" s="13" t="n">
        <v>121.23</v>
      </c>
      <c r="MH222" s="68">
        <f>IF(MG222&gt;0,((MG222-MG221)/MG221),0)</f>
        <v/>
      </c>
      <c r="MI222" s="68">
        <f>IF(MG222&gt;0,MH222-$V222,0)</f>
        <v/>
      </c>
      <c r="MJ222" s="68">
        <f>IF(MG222&gt;0,(MG222-MJ$10)/MJ$10,0)</f>
        <v/>
      </c>
      <c r="MK222" s="68" t="n"/>
      <c r="ML222" s="15">
        <f>IF(MG222&gt;0,(MG222-MG$10)/MG$10,0)</f>
        <v/>
      </c>
      <c r="MN222" s="13" t="n">
        <v>198.12</v>
      </c>
      <c r="MO222" s="68">
        <f>IF(MN222&gt;0,((MN222-MN221)/MN221),0)</f>
        <v/>
      </c>
      <c r="MP222" s="68">
        <f>IF(MN222&gt;0,MO222-$V222,0)</f>
        <v/>
      </c>
      <c r="MQ222" s="68">
        <f>IF(MN222&gt;0,(MN222-MQ$10)/MQ$10,0)</f>
        <v/>
      </c>
      <c r="MR222" s="68" t="n"/>
      <c r="MS222" s="15">
        <f>IF(MN222&gt;0,(MN222-MN$10)/MN$10,0)</f>
        <v/>
      </c>
      <c r="MU222" s="13" t="n">
        <v>21.42</v>
      </c>
      <c r="MV222" s="68">
        <f>IF(MU222&gt;0,((MU222-MU221)/MU221),0)</f>
        <v/>
      </c>
      <c r="MW222" s="68">
        <f>IF(MU222&gt;0,MV222-$V222,0)</f>
        <v/>
      </c>
      <c r="MX222" s="68">
        <f>IF(MU222&gt;0,(MU222-MX$10)/MX$10,0)</f>
        <v/>
      </c>
      <c r="MY222" s="68" t="n"/>
      <c r="MZ222" s="15">
        <f>IF(MU222&gt;0,(MU222-MU$10)/MU$10,0)</f>
        <v/>
      </c>
      <c r="NB222" s="13" t="n">
        <v>305.11</v>
      </c>
      <c r="NC222" s="68">
        <f>IF(NB222&gt;0,((NB222-NB221)/NB221),0)</f>
        <v/>
      </c>
      <c r="ND222" s="68">
        <f>IF(NB222&gt;0,NC222-$V222,0)</f>
        <v/>
      </c>
      <c r="NE222" s="68">
        <f>IF(NB222&gt;0,(NB222-NE$10)/NE$10,0)</f>
        <v/>
      </c>
      <c r="NF222" s="68" t="n"/>
      <c r="NG222" s="15">
        <f>IF(NB222&gt;0,(NB222-NB$10)/NB$10,0)</f>
        <v/>
      </c>
      <c r="NI222" s="13" t="n">
        <v>12.11</v>
      </c>
      <c r="NJ222" s="68">
        <f>IF(NI222&gt;0,((NI222-NI221)/NI221),0)</f>
        <v/>
      </c>
      <c r="NK222" s="68">
        <f>IF(NI222&gt;0,NJ222-$V222,0)</f>
        <v/>
      </c>
      <c r="NL222" s="68">
        <f>IF(NI222&gt;0,(NI222-NL$10)/NL$10,0)</f>
        <v/>
      </c>
      <c r="NM222" s="68" t="n"/>
      <c r="NN222" s="15">
        <f>IF(NI222&gt;0,(NI222-NI$10)/NI$10,0)</f>
        <v/>
      </c>
      <c r="NP222" s="13" t="n">
        <v>559.7</v>
      </c>
      <c r="NQ222" s="68">
        <f>IF(NP222&gt;0,((NP222-NP221)/NP221),0)</f>
        <v/>
      </c>
      <c r="NR222" s="68">
        <f>IF(NP222&gt;0,NQ222-$V222,0)</f>
        <v/>
      </c>
      <c r="NS222" s="68">
        <f>IF(NP222&gt;0,(NP222-NS$10)/NS$10,0)</f>
        <v/>
      </c>
      <c r="NT222" s="68" t="n"/>
      <c r="NU222" s="15">
        <f>IF(NP222&gt;0,(NP222-NP$10)/NP$10,0)</f>
        <v/>
      </c>
      <c r="NW222" s="13" t="n">
        <v>284.31</v>
      </c>
      <c r="NX222" s="68">
        <f>IF(NW222&gt;0,((NW222-NW221)/NW221),0)</f>
        <v/>
      </c>
      <c r="NY222" s="68">
        <f>IF(NW222&gt;0,NX222-$V222,0)</f>
        <v/>
      </c>
      <c r="NZ222" s="68">
        <f>IF(NW222&gt;0,(NW222-NZ$10)/NZ$10,0)</f>
        <v/>
      </c>
      <c r="OA222" s="68" t="n"/>
      <c r="OB222" s="15">
        <f>IF(NW222&gt;0,(NW222-NW$10)/NW$10,0)</f>
        <v/>
      </c>
      <c r="OD222" s="13" t="n">
        <v>3.29</v>
      </c>
      <c r="OE222" s="68">
        <f>IF(OD222&gt;0,((OD222-OD221)/OD221),0)</f>
        <v/>
      </c>
      <c r="OF222" s="68">
        <f>IF(OD222&gt;0,OE222-$V222,0)</f>
        <v/>
      </c>
      <c r="OG222" s="68">
        <f>IF(OD222&gt;0,(OD222-OG$10)/OG$10,0)</f>
        <v/>
      </c>
      <c r="OH222" s="68" t="n"/>
      <c r="OI222" s="15">
        <f>IF(OD222&gt;0,(OD222-OD$10)/OD$10,0)</f>
        <v/>
      </c>
      <c r="OK222" s="13" t="n">
        <v>325.73</v>
      </c>
      <c r="OL222" s="68">
        <f>IF(OK222&gt;0,((OK222-OK221)/OK221),0)</f>
        <v/>
      </c>
      <c r="OM222" s="68">
        <f>IF(OK222&gt;0,OL222-$V222,0)</f>
        <v/>
      </c>
      <c r="ON222" s="68">
        <f>IF(OK222&gt;0,(OK222-ON$10)/ON$10,0)</f>
        <v/>
      </c>
      <c r="OO222" s="68" t="n"/>
      <c r="OP222" s="15">
        <f>IF(OK222&gt;0,(OK222-OK$10)/OK$10,0)</f>
        <v/>
      </c>
      <c r="OR222" s="13" t="n">
        <v>6</v>
      </c>
      <c r="OS222" s="68">
        <f>IF(OR222&gt;0,((OR222-OR221)/OR221),0)</f>
        <v/>
      </c>
      <c r="OT222" s="68">
        <f>IF(OR222&gt;0,OS222-$V222,0)</f>
        <v/>
      </c>
      <c r="OU222" s="68">
        <f>IF(OR222&gt;0,(OR222-OU$10)/OU$10,0)</f>
        <v/>
      </c>
      <c r="OV222" s="68" t="n"/>
      <c r="OW222" s="15">
        <f>IF(OR222&gt;0,(OR222-OR$10)/OR$10,0)</f>
        <v/>
      </c>
      <c r="OY222" s="13" t="n">
        <v>174</v>
      </c>
      <c r="OZ222" s="68">
        <f>IF(OY222&gt;0,((OY222-OY221)/OY221),0)</f>
        <v/>
      </c>
      <c r="PA222" s="68">
        <f>IF(OY222&gt;0,OZ222-$V222,0)</f>
        <v/>
      </c>
      <c r="PB222" s="68">
        <f>IF(OY222&gt;0,(OY222-PB$10)/PB$10,0)</f>
        <v/>
      </c>
      <c r="PC222" s="68" t="n"/>
      <c r="PD222" s="15">
        <f>IF(OY222&gt;0,(OY222-OY$10)/OY$10,0)</f>
        <v/>
      </c>
      <c r="PE222" s="18" t="n"/>
      <c r="PF222" s="13" t="n">
        <v>287.1</v>
      </c>
      <c r="PG222" s="68">
        <f>IF(PF222&gt;0,((PF222-PF221)/PF221),0)</f>
        <v/>
      </c>
      <c r="PH222" s="68">
        <f>IF(PF222&gt;0,PG222-$V222,0)</f>
        <v/>
      </c>
      <c r="PI222" s="68">
        <f>IF(PF222&gt;0,(PF222-PI$10)/PI$10,0)</f>
        <v/>
      </c>
      <c r="PJ222" s="68" t="n"/>
      <c r="PK222" s="15">
        <f>IF(PF222&gt;0,(PF222-PF$10)/PF$10,0)</f>
        <v/>
      </c>
      <c r="PM222" s="13" t="n"/>
      <c r="PN222" s="68">
        <f>IF(PM222&gt;0,((PM222-PM221)/PM221),0)</f>
        <v/>
      </c>
      <c r="PO222" s="68">
        <f>PN222-$V222</f>
        <v/>
      </c>
      <c r="PP222" s="68">
        <f>IF(PM222&gt;0,(PM222-PP$10)/PP$10,0)</f>
        <v/>
      </c>
      <c r="PQ222" s="68" t="n"/>
      <c r="PR222" s="15">
        <f>IF(PM222&gt;0,(PM222-PM$10)/PM$10,0)</f>
        <v/>
      </c>
      <c r="PT222" s="13" t="n">
        <v>16.21</v>
      </c>
      <c r="PU222" s="68">
        <f>IF(PT222&gt;0,((PT222-PT221)/PT221),0)</f>
        <v/>
      </c>
      <c r="PV222" s="68">
        <f>IF(PT222&gt;0,PU222-$V222,0)</f>
        <v/>
      </c>
      <c r="PW222" s="68">
        <f>IF(PT222&gt;0,(PT222-PW$10)/PW$10,0)</f>
        <v/>
      </c>
      <c r="PX222" s="68" t="n"/>
      <c r="PY222" s="15">
        <f>IF(PT222&gt;0,(PT222-PT$10)/PT$10,0)</f>
        <v/>
      </c>
      <c r="QA222" s="13" t="n">
        <v>385.82</v>
      </c>
      <c r="QB222" s="68">
        <f>IF(QA222&gt;0,((QA222-QA221)/QA221),0)</f>
        <v/>
      </c>
      <c r="QC222" s="68">
        <f>IF(QA222&gt;0,QB222-$V222,0)</f>
        <v/>
      </c>
      <c r="QD222" s="68">
        <f>IF(QA222&gt;0,(QA222-QD$10)/QD$10,0)</f>
        <v/>
      </c>
      <c r="QE222" s="68" t="n"/>
      <c r="QF222" s="15">
        <f>IF(QA222&gt;0,(QA222-QA$10)/QA$10,0)</f>
        <v/>
      </c>
      <c r="QH222" s="13" t="n">
        <v>2.482</v>
      </c>
      <c r="QI222" s="68">
        <f>IF(QH222&gt;0,((QH222-QH221)/QH221),0)</f>
        <v/>
      </c>
      <c r="QJ222" s="68">
        <f>IF(QH222&gt;0,QI222-$V222,0)</f>
        <v/>
      </c>
      <c r="QK222" s="68">
        <f>IF(QH222&gt;0,(QH222-QK$10)/QK$10,0)</f>
        <v/>
      </c>
      <c r="QL222" s="68" t="n"/>
      <c r="QM222" s="15">
        <f>IF(QH222&gt;0,(QH222-QH$10)/QH$10,0)</f>
        <v/>
      </c>
      <c r="QO222" s="13" t="n">
        <v>16.87</v>
      </c>
      <c r="QP222" s="68">
        <f>IF(QO222&gt;0,((QO222-QO221)/QO221),0)</f>
        <v/>
      </c>
      <c r="QQ222" s="68">
        <f>IF(QO222&gt;0,QP222-$V222,0)</f>
        <v/>
      </c>
      <c r="QR222" s="68">
        <f>IF(QO222&gt;0,(QO222-QR$10)/QR$10,0)</f>
        <v/>
      </c>
      <c r="QS222" s="68" t="n"/>
      <c r="QT222" s="15">
        <f>IF(QO222&gt;0,(QO222-QO$10)/QO$10,0)</f>
        <v/>
      </c>
      <c r="QV222" s="13" t="n">
        <v>2.38</v>
      </c>
      <c r="QW222" s="68">
        <f>IF(QV222&gt;0,((QV222-QV221)/QV221),0)</f>
        <v/>
      </c>
      <c r="QX222" s="68">
        <f>IF(QV222&gt;0,QW222-$V222,0)</f>
        <v/>
      </c>
      <c r="QY222" s="68">
        <f>IF(QV222&gt;0,(QV222-QY$10)/QY$10,0)</f>
        <v/>
      </c>
      <c r="QZ222" s="68" t="n"/>
      <c r="RA222" s="15">
        <f>IF(QV222&gt;0,(QV222-QV$10)/QV$10,0)</f>
        <v/>
      </c>
      <c r="RC222" s="13" t="n">
        <v>70.06</v>
      </c>
      <c r="RD222" s="68">
        <f>IF(RC222&gt;0,((RC222-RC221)/RC221),0)</f>
        <v/>
      </c>
      <c r="RE222" s="68">
        <f>IF(RC222&gt;0,RD222-$V222,0)</f>
        <v/>
      </c>
      <c r="RF222" s="68">
        <f>IF(RC222&gt;0,(RC222-RF$10)/RF$10,0)</f>
        <v/>
      </c>
      <c r="RG222" s="68" t="n"/>
      <c r="RH222" s="15">
        <f>IF(RC222&gt;0,(RC222-RC$10)/RC$10,0)</f>
        <v/>
      </c>
      <c r="RJ222" s="13" t="n">
        <v>293.64</v>
      </c>
      <c r="RK222" s="68">
        <f>IF(RJ222&gt;0,((RJ222-RJ221)/RJ221),0)</f>
        <v/>
      </c>
      <c r="RL222" s="68">
        <f>RK222-$V222</f>
        <v/>
      </c>
      <c r="RM222" s="68">
        <f>IF(RJ222&gt;0,(RJ222-RM$10)/RM$10,0)</f>
        <v/>
      </c>
      <c r="RN222" s="68" t="n"/>
      <c r="RO222" s="15">
        <f>IF(RJ222&gt;0,(RJ222-RJ$10)/RJ$10,0)</f>
        <v/>
      </c>
      <c r="RQ222" s="13" t="n">
        <v>29.06</v>
      </c>
      <c r="RR222" s="68">
        <f>IF(RQ222&gt;0,((RQ222-RQ221)/RQ221),0)</f>
        <v/>
      </c>
      <c r="RS222" s="68">
        <f>RR222-$V222</f>
        <v/>
      </c>
      <c r="RT222" s="68">
        <f>IF(RQ222&gt;0,(RQ222-RT$10)/RT$10,0)</f>
        <v/>
      </c>
      <c r="RU222" s="68" t="n"/>
      <c r="RV222" s="15">
        <f>IF(RQ222&gt;0,(RQ222-RQ$10)/RQ$10,0)</f>
        <v/>
      </c>
      <c r="RX222" s="13" t="n">
        <v>187.9</v>
      </c>
      <c r="RY222" s="68">
        <f>IF(RX222&gt;0,((RX222-RX221)/RX221),0)</f>
        <v/>
      </c>
      <c r="RZ222" s="68">
        <f>RY222-$V222</f>
        <v/>
      </c>
      <c r="SA222" s="68">
        <f>IF(RX222&gt;0,(RX222-SA$10)/SA$10,0)</f>
        <v/>
      </c>
      <c r="SB222" s="68" t="n"/>
      <c r="SC222" s="15">
        <f>IF(RX222&gt;0,(RX222-RX$10)/RX$10,0)</f>
        <v/>
      </c>
      <c r="SE222" s="13" t="n">
        <v>37.29</v>
      </c>
      <c r="SF222" s="68">
        <f>IF(SE222&gt;0,((SE222-SE221)/SE221),0)</f>
        <v/>
      </c>
      <c r="SG222" s="68">
        <f>SF222-$V222</f>
        <v/>
      </c>
      <c r="SH222" s="68">
        <f>IF(SE222&gt;0,(SE222-SH$10)/SH$10,0)</f>
        <v/>
      </c>
      <c r="SI222" s="68" t="n"/>
      <c r="SJ222" s="15">
        <f>IF(SE222&gt;0,(SE222-SE$10)/SE$10,0)</f>
        <v/>
      </c>
      <c r="SL222" s="13" t="n">
        <v>3.71</v>
      </c>
      <c r="SM222" s="68">
        <f>IF(SL222&gt;0,((SL222-SL221)/SL221),0)</f>
        <v/>
      </c>
      <c r="SN222" s="68">
        <f>SM222-$V222</f>
        <v/>
      </c>
      <c r="SO222" s="68">
        <f>IF(SL222&gt;0,(SL222-SO$10)/SO$10,0)</f>
        <v/>
      </c>
      <c r="SP222" s="68" t="n"/>
      <c r="SQ222" s="15">
        <f>IF(SL222&gt;0,(SL222-SL$10)/SL$10,0)</f>
        <v/>
      </c>
      <c r="SS222" s="13" t="n">
        <v>31.02</v>
      </c>
      <c r="ST222" s="68">
        <f>IF(SS222&gt;0,((SS222-SS221)/SS221),0)</f>
        <v/>
      </c>
      <c r="SU222" s="68">
        <f>ST222-$V222</f>
        <v/>
      </c>
      <c r="SV222" s="68">
        <f>IF(SS222&gt;0,(SS222-SV$10)/SV$10,0)</f>
        <v/>
      </c>
      <c r="SW222" s="68" t="n"/>
      <c r="SX222" s="15">
        <f>IF(SS222&gt;0,(SS222-SS$10)/SS$10,0)</f>
        <v/>
      </c>
      <c r="SZ222" s="13" t="n">
        <v>54.93</v>
      </c>
      <c r="TA222" s="68">
        <f>IF(SZ222&gt;0,((SZ222-SZ221)/SZ221),0)</f>
        <v/>
      </c>
      <c r="TB222" s="68">
        <f>TA222-$V222</f>
        <v/>
      </c>
      <c r="TC222" s="68">
        <f>IF(SZ222&gt;0,(SZ222-TC$10)/TC$10,0)</f>
        <v/>
      </c>
      <c r="TD222" s="68" t="n"/>
      <c r="TE222" s="15">
        <f>IF(SZ222&gt;0,(SZ222-SZ$10)/SZ$10,0)</f>
        <v/>
      </c>
      <c r="TG222" s="587" t="n">
        <v>0.2811</v>
      </c>
      <c r="TH222" s="68">
        <f>IF(TG222&gt;0,((TG222-TG221)/TG221),0)</f>
        <v/>
      </c>
      <c r="TI222" s="68">
        <f>TH222-$V222</f>
        <v/>
      </c>
      <c r="TJ222" s="68">
        <f>IF(TG222&gt;0,(TG222-TJ$10)/TJ$10,0)</f>
        <v/>
      </c>
      <c r="TK222" s="68" t="n"/>
      <c r="TL222" s="15">
        <f>IF(TG222&gt;0,(TG222-TG$10)/TG$10,0)</f>
        <v/>
      </c>
      <c r="TN222" s="13" t="n">
        <v>88.55</v>
      </c>
      <c r="TO222" s="68">
        <f>IF(TN222&gt;0,((TN222-TN221)/TN221),0)</f>
        <v/>
      </c>
      <c r="TP222" s="68">
        <f>TO222-$V222</f>
        <v/>
      </c>
      <c r="TQ222" s="68">
        <f>IF(TN222&gt;0,(TN222-TQ$10)/TQ$10,0)</f>
        <v/>
      </c>
      <c r="TR222" s="68" t="n"/>
      <c r="TS222" s="15">
        <f>IF(TN222&gt;0,(TN222-TN$10)/TN$10,0)</f>
        <v/>
      </c>
      <c r="TU222" s="587" t="n">
        <v>3.82</v>
      </c>
      <c r="TV222" s="68">
        <f>IF(TU222&gt;0,((TU222-TU221)/TU221),0)</f>
        <v/>
      </c>
      <c r="TW222" s="68">
        <f>TV222-$V222</f>
        <v/>
      </c>
      <c r="TX222" s="68">
        <f>IF(TU222&gt;0,(TU222-TX$10)/TX$10,0)</f>
        <v/>
      </c>
      <c r="TY222" s="68" t="n"/>
      <c r="TZ222" s="15">
        <f>IF(TU222&gt;0,(TU222-TU$10)/TU$10,0)</f>
        <v/>
      </c>
      <c r="UB222" s="587" t="n"/>
      <c r="UC222" s="68">
        <f>IF(UB222&gt;0,((UB222-UB221)/UB221),0)</f>
        <v/>
      </c>
      <c r="UD222" s="68">
        <f>UC222-$V222</f>
        <v/>
      </c>
      <c r="UE222" s="68">
        <f>IF(UB222&gt;0,(UB222-UE$10)/UE$10,0)</f>
        <v/>
      </c>
      <c r="UF222" s="68" t="n"/>
      <c r="UG222" s="15">
        <f>IF(UB222&gt;0,(UB222-UB$10)/UB$10,0)</f>
        <v/>
      </c>
      <c r="UI222" s="587" t="n"/>
      <c r="UJ222" s="68">
        <f>IF(UI222&gt;0,((UI222-UI221)/UI221),0)</f>
        <v/>
      </c>
      <c r="UK222" s="68">
        <f>UJ222-$V222</f>
        <v/>
      </c>
      <c r="UL222" s="68">
        <f>IF(UI222&gt;0,(UI222-UL$10)/UL$10,0)</f>
        <v/>
      </c>
      <c r="UM222" s="68" t="n"/>
      <c r="UN222" s="15">
        <f>IF(UI222&gt;0,(UI222-UI$10)/UI$10,0)</f>
        <v/>
      </c>
      <c r="UP222" s="587" t="n"/>
      <c r="UQ222" s="68">
        <f>IF(UP222&gt;0,((UP222-UP221)/UP221),0)</f>
        <v/>
      </c>
      <c r="UR222" s="68">
        <f>UQ222-$V222</f>
        <v/>
      </c>
      <c r="US222" s="68">
        <f>IF(UP222&gt;0,(UP222-US$10)/US$10,0)</f>
        <v/>
      </c>
      <c r="UT222" s="68" t="n"/>
      <c r="UU222" s="15">
        <f>IF(UP222&gt;0,(UP222-UP$10)/UP$10,0)</f>
        <v/>
      </c>
      <c r="UW222" s="587" t="n"/>
      <c r="UX222" s="68">
        <f>IF(UW222&gt;0,((UW222-UW221)/UW221),0)</f>
        <v/>
      </c>
      <c r="UY222" s="68">
        <f>UX222-$V222</f>
        <v/>
      </c>
      <c r="UZ222" s="68">
        <f>IF(UW222&gt;0,(UW222-UZ$10)/UZ$10,0)</f>
        <v/>
      </c>
      <c r="VA222" s="68" t="n"/>
      <c r="VB222" s="15">
        <f>IF(UW222&gt;0,(UW222-UW$10)/UW$10,0)</f>
        <v/>
      </c>
      <c r="VD222" s="587" t="n"/>
      <c r="VE222" s="68">
        <f>IF(VD222&gt;0,((VD222-VD221)/VD221),0)</f>
        <v/>
      </c>
      <c r="VF222" s="68">
        <f>VE222-$V222</f>
        <v/>
      </c>
      <c r="VG222" s="68">
        <f>IF(VD222&gt;0,(VD222-VG$10)/VG$10,0)</f>
        <v/>
      </c>
      <c r="VH222" s="68" t="n"/>
      <c r="VI222" s="15">
        <f>IF(VD222&gt;0,(VD222-VD$10)/VD$10,0)</f>
        <v/>
      </c>
      <c r="VM222" s="21">
        <f>IF($C222&gt;0,(($IK$5*IG222)+($GT$5*GP222)+($JM$5*JI222)+($JF$5*JB222)+($IY$5*IU222)+($IR$5*IN222)+($ID$5*HZ222)+($HW$5*HS222)+($HP$5*HL222)+($HI$5*HE222)+($GF$5*GB222)+($FY$5*FU222)+($FR$5*FN222)+($FK$5*FG222)+($FD$5*EZ222)+($EW$5*ES222)+($EP$5*EL222)+($EI$5*EE222)+($EB$5*DX222)+($DU$5*DQ222)+($DN$5*DJ222)+($DG$5*DC222)+($CZ$5*CV222)+($CS$5*CO222)+($CL$5*CH222)+($CE$5*CA222)+($BX$5*BT222)+($BQ$5*BM222)+($BJ$5*BF222)+($BC$5*AY222)+($AV$5*AR222)+($AO$5*AK222)+($AH$5*AD222)+($JT$5*JP222)+($KA$5*JW222)+($KO$5*KK222)+($PR$5*PN222)+($GM$5*GI222)+($HA$5*GW222)+($KV$5*KR222)+($KH$5*KD222)+($LC$5*KY222)+($MS$5*MO222)+($ML$5*MH222)+($ME$5*MA222)+($LX$5*LT222)+($LQ$5*LM222)+($LJ$5*LF222)+(MV222*$MZ$5)+(NC222*$NG$5)+(NJ222*$NN$5)+($OI$5*OE222)+($NU$5*NQ222)+($OB$5*NX222)+($PK$5*PG222)+($OP$5*OL222)+($OW$5*OS222)+($PD$5*OZ222)+(PU222*$PY$5)+(QB222*$QF$5)+(QI222*$QM$5)+(QP222*$QT$5)+(QW222*$RA$5)+(RD222*$RH$5)+(RK222*$RO$5)+(RR222*$RV$5)+(RY222*$SC$5)+(SF222*$SJ$5)+(SM222*$SQ$5)+(ST222*$SX$5)+(TA222*$TE$5))+(TH222*$TL$5)+(TO222*$TS$5))/$VM$5</f>
        <v/>
      </c>
      <c r="VN222" s="40" t="n"/>
      <c r="VO222" s="21">
        <f>IF($C222&gt;0,(($IK$5*II222)+($GT$5*GR222)+($JM$5*JK222)+($JF$5*JD222)+($IY$5*IW222)+($IR$5*IP222)+($ID$5*IB222)+($HW$5*HU222)+($HP$5*HN222)+($HI$5*HG222)+($GF$5*GD222)+($FY$5*FW222)+($FR$5*FP222)+($FK$5*FI222)+($FD$5*FB222)+($EW$5*EU222)+($EP$5*EN222)+($EI$5*EG222)+($EB$5*DZ222)+($DU$5*DS222)+($DN$5*DL222)+($DG$5*DE222)+($CZ$5*CX222)+($CS$5*CQ222)+($CL$5*CJ222)+($CE$5*CC222)+($BX$5*BV222)+($BQ$5*BO222)+($BJ$5*BH222)+($BC$5*BA222)+($AV$5*AT222)+($AO$5*AM222)+($AH$5*AF222)+($KO$5*KM222)+($KH$5*KF222)+($KA$5*JY222)+($JT$5*JR222)+($PR$5*PP222)+($GM$5*GK222)+($HA$5*GY222)+($KV$5*KT222)+($LC$5*LA222)+($MS$5*MQ222)+($ML$5*MJ222)+($ME$5*MC222)+($LX$5*LV222)+($LQ$5*LO222)+($LJ$5*LH222)+(MX222*$MZ$5)+(NE222*$NG$5)+(NL222*$NN$5)+($OI$5*OG222)+($NU$5*NS222)+($OB$5*NZ222)+($PD$5*PB222)+($OW$5*OU222)+($OP$5*ON222)+($PK$5*PI222)+($PY$5*PW222)+($QF$5*QD222)+($QM$5*QK222)+($QT$5*QR222)+($RA$5*QY222)+($RH$5*RF222)+($RO$5*RM222)+(RT222*$RV$5)+(SA222*$SC$5)+(SH222*$SJ$5)+(SO222*$SQ$5)+(SV222*$SX$5)+(TC222*$TE$5)+(TJ222*$TL$5)+(TQ222*$TS$5))/$VM$5,0)</f>
        <v/>
      </c>
      <c r="VP222" s="14" t="n"/>
      <c r="VQ222" s="21">
        <f>IF($C222&gt;0,(($IK$5*IK222)+($GT$5*GT222)+($JM$5*JM222)+($JF$5*JF222)+($IY$5*IY222)+($IR$5*IR222)+($ID$5*ID222)+($HW$5*HW222)+($HP$5*HP222)+($HI$5*HI222)+($GF$5*GF222)+($FY$5*FY222)+($FR$5*FR222)+($FK$5*FK222)+($FD$5*FD222)+($EW$5*EW222)+($EP$5*EP222)+($EI$5*EI222)+($EB$5*EB222)+($DU$5*DU222)+($DN$5*DN222)+($DG$5*DG222)+($CZ$5*CZ222)+($CS$5*CS222)+($CL$5*CL222)+($CE$5*CE222)+($BX$5*BX222)+($BQ$5*BQ222)+($BJ$5*BJ222)+($BC$5*BC222)+($AV$5*AV222)+($AO$5*AO222)+($AH$5*AH222)+($KO$5*KO222)+($PR$5*PR222)+($GM$5*GM222)+($HA$5*HA222)+($KH$5*KH222)+($KA$5*KA222)+($JT$5*JT222)+($KV$5*KV222)+($LC$5*LC222)+($MS$5*MS222)+($ML$5*ML222)+($ME$5*ME222)+($LX$5*LX222)+($LQ$5*LQ222)+($LJ$5*LJ222)+($OI$5*OI222)+($NU$5*NU222)+($NN$5*NN222)+($NG$5*NG222)+($MZ$5*MZ222)+(OB222*$OB$5)+($PD$5*PD222)+($OW$5*OW222)+($OP$5*OP222)+($PK$5*PK222)+(PY222*$PY$5)+(QF222*$QF$5)+(QM222*$QM$5)+(QT222*$QT$5)+(RA222*$RA$5)+(RH222*$RH$5)+(RO222*$RO$5)+(RV222*$RV$5)+(SC222*$SC$5)+(SJ222*$SJ$5)+(SQ222*$SQ$5)+(SX222*$SX$5)+(TE222*$TE$5)+(TL222*$TL$5)+(TS222*$TS$5))/$VM$5,0)</f>
        <v/>
      </c>
    </row>
    <row r="223" ht="16" customHeight="1" s="545">
      <c r="A223" s="127" t="n">
        <v>45967</v>
      </c>
      <c r="B223" s="4">
        <f>A223</f>
        <v/>
      </c>
      <c r="C223" s="13" t="n">
        <v>46912.3</v>
      </c>
      <c r="D223" s="138">
        <f>IF(C223&gt;0,C223-C222,0)</f>
        <v/>
      </c>
      <c r="E223" s="68">
        <f>IF(C223&gt;0,D223/C222,0)</f>
        <v/>
      </c>
      <c r="F223" s="15">
        <f>IF(C223&gt;0,(C223-C$10)/C$10,0)</f>
        <v/>
      </c>
      <c r="G223" s="13" t="n">
        <v>6720.32</v>
      </c>
      <c r="H223" s="138">
        <f>IF(G223&gt;0,G223-G222,0)</f>
        <v/>
      </c>
      <c r="I223" s="68">
        <f>IF(G223&gt;0,H223/G222,0)</f>
        <v/>
      </c>
      <c r="J223" s="15">
        <f>IF(G223&gt;0,(G223-G$10)/G$10,0)</f>
        <v/>
      </c>
      <c r="K223" s="13" t="n">
        <v>23053.99</v>
      </c>
      <c r="L223" s="138">
        <f>IF(K223&gt;0,K223-K222,0)</f>
        <v/>
      </c>
      <c r="M223" s="68">
        <f>IF(K223&gt;0,L223/K222,0)</f>
        <v/>
      </c>
      <c r="N223" s="15">
        <f>IF(K223&gt;0,(K223-K$10)/K$10,0)</f>
        <v/>
      </c>
      <c r="O223" s="13" t="n">
        <v>2418.82</v>
      </c>
      <c r="P223" s="138">
        <f>IF(O223&gt;0,O223-O222,0)</f>
        <v/>
      </c>
      <c r="Q223" s="68">
        <f>IF(O223&gt;0,P223/O222,0)</f>
        <v/>
      </c>
      <c r="R223" s="15">
        <f>IF(O223&gt;0,(O223-O$10)/O$10,0)</f>
        <v/>
      </c>
      <c r="S223" s="18">
        <f>IF(O223&gt;0,(((O223*0.7)*Q223)+((K223*0.9)*M223)+((G223*0.65)*I223)+((C223*0.6)*E223))/(O223+K223+G223+C223),0)</f>
        <v/>
      </c>
      <c r="T223" s="121">
        <f>IF(O223&gt;0,(S223*200)+T222,0)</f>
        <v/>
      </c>
      <c r="U223" s="121">
        <f>T223</f>
        <v/>
      </c>
      <c r="V223" s="134">
        <f>IF(T223&gt;0,(T223-T222)/T222,0)</f>
        <v/>
      </c>
      <c r="W223" s="21">
        <f>IF(T223&gt;0,(T223-T$11)/T$11,0)</f>
        <v/>
      </c>
      <c r="X223" s="18">
        <f>IF(T223&gt;0,((Q223+M223+I223+E223)/4),0)</f>
        <v/>
      </c>
      <c r="Y223" s="353" t="n">
        <v>40116.38</v>
      </c>
      <c r="Z223" s="15" t="n">
        <v>2e-06</v>
      </c>
      <c r="AA223" s="21">
        <f>Z223-$V223</f>
        <v/>
      </c>
      <c r="AC223" s="13" t="n">
        <v>260.2</v>
      </c>
      <c r="AD223" s="68">
        <f>IF(AC223&gt;0,((AC223-AC222)/AC222),0)</f>
        <v/>
      </c>
      <c r="AE223" s="68">
        <f>IF(AC223&gt;0,AD223-$V223,0)</f>
        <v/>
      </c>
      <c r="AF223" s="68">
        <f>IF(AC223&gt;0,(AC223-AF$10)/AF$10,0)</f>
        <v/>
      </c>
      <c r="AG223" s="68" t="n"/>
      <c r="AH223" s="15">
        <f>IF(AC223&gt;0,(AC223-AC$10)/AC$10,0)</f>
        <v/>
      </c>
      <c r="AJ223" s="13" t="n">
        <v>24.49</v>
      </c>
      <c r="AK223" s="68">
        <f>IF(AJ223&gt;0,((AJ223-AJ222)/AJ222),0)</f>
        <v/>
      </c>
      <c r="AL223" s="68">
        <f>IF(AJ223&gt;0,AK223-$V223,0)</f>
        <v/>
      </c>
      <c r="AM223" s="68">
        <f>IF(AJ223&gt;0,(AJ223-AM$10)/AM$10,0)</f>
        <v/>
      </c>
      <c r="AN223" s="68" t="n"/>
      <c r="AO223" s="15">
        <f>IF(AJ223&gt;0,(AJ223-AJ$10)/AJ$10,0)</f>
        <v/>
      </c>
      <c r="AQ223" s="13" t="n">
        <v>24.47</v>
      </c>
      <c r="AR223" s="68">
        <f>IF(AQ223&gt;0,((AQ223-AQ222)/AQ222),0)</f>
        <v/>
      </c>
      <c r="AS223" s="68">
        <f>IF(AQ223&gt;0,AR223-$V223,0)</f>
        <v/>
      </c>
      <c r="AT223" s="68">
        <f>IF(AQ223&gt;0,(AQ223-AT$10)/AT$10,0)</f>
        <v/>
      </c>
      <c r="AU223" s="68" t="n"/>
      <c r="AV223" s="15">
        <f>IF(AQ223&gt;0,(AQ223-AQ$10)/AQ$10,0)</f>
        <v/>
      </c>
      <c r="AX223" s="13" t="n">
        <v>233.58</v>
      </c>
      <c r="AY223" s="68">
        <f>IF(AX223&gt;0,((AX223-AX222)/AX222),0)</f>
        <v/>
      </c>
      <c r="AZ223" s="68">
        <f>IF(AX223&gt;0,AY223-$V223,0)</f>
        <v/>
      </c>
      <c r="BA223" s="68">
        <f>IF(AX223&gt;0,(AX223-BA$10)/BA$10,0)</f>
        <v/>
      </c>
      <c r="BB223" s="68" t="n"/>
      <c r="BC223" s="15">
        <f>IF(AX223&gt;0,(AX223-AX$10)/AX$10,0)</f>
        <v/>
      </c>
      <c r="BE223" s="13" t="n">
        <v>82.86</v>
      </c>
      <c r="BF223" s="68">
        <f>IF(BE223&gt;0,((BE223-BE222)/BE222),0)</f>
        <v/>
      </c>
      <c r="BG223" s="68">
        <f>IF(BE223&gt;0,BF223-$V223,0)</f>
        <v/>
      </c>
      <c r="BH223" s="68" t="n"/>
      <c r="BI223" s="68" t="n"/>
      <c r="BJ223" s="15">
        <f>IF(BE223&gt;0,(BE223-BE$10)/BE$10,0)</f>
        <v/>
      </c>
      <c r="BL223" s="13" t="n">
        <v>75.47</v>
      </c>
      <c r="BM223" s="68">
        <f>IF(BL223&gt;0,((BL223-BL222)/BL222),0)</f>
        <v/>
      </c>
      <c r="BN223" s="68">
        <f>IF(BL223&gt;0,BM223-$V223,0)</f>
        <v/>
      </c>
      <c r="BO223" s="68">
        <f>IF(BL223&gt;0,(BL223-BO$10)/BO$10,0)</f>
        <v/>
      </c>
      <c r="BP223" s="68" t="n"/>
      <c r="BQ223" s="15">
        <f>IF(BL223&gt;0,(BL223-BL$10)/BL$10,0)</f>
        <v/>
      </c>
      <c r="BS223" s="13" t="n">
        <v>45.06</v>
      </c>
      <c r="BT223" s="68">
        <f>IF(BS223&gt;0,((BS223-BS222)/BS222),0)</f>
        <v/>
      </c>
      <c r="BU223" s="68">
        <f>IF(BS223&gt;0,BT223-$V223,0)</f>
        <v/>
      </c>
      <c r="BV223" s="68">
        <f>IF(BS223&gt;0,(BS223-BV$10)/BV$10,0)</f>
        <v/>
      </c>
      <c r="BW223" s="68" t="n"/>
      <c r="BX223" s="15">
        <f>IF(BS223&gt;0,(BS223-BS$10)/BS$10,0)</f>
        <v/>
      </c>
      <c r="BZ223" s="13" t="n"/>
      <c r="CA223" s="68">
        <f>IF(BZ223&gt;0,((BZ223-BZ222)/BZ222),0)</f>
        <v/>
      </c>
      <c r="CB223" s="68">
        <f>IF(BZ223&gt;0,CA223-$V223,0)</f>
        <v/>
      </c>
      <c r="CC223" s="68">
        <f>IF(BZ223&gt;0,(BZ223-CC$10)/CC$10,0)</f>
        <v/>
      </c>
      <c r="CD223" s="68" t="n"/>
      <c r="CE223" s="15">
        <f>IF(BZ223&gt;0,(BZ223-BZ$10)/BZ$10,0)</f>
        <v/>
      </c>
      <c r="CG223" s="13" t="n">
        <v>30.6</v>
      </c>
      <c r="CH223" s="68">
        <f>IF(CG223&gt;0,((CG223-CG222)/CG222),0)</f>
        <v/>
      </c>
      <c r="CI223" s="68">
        <f>IF(CG223&gt;0,CH223-$V223,0)</f>
        <v/>
      </c>
      <c r="CJ223" s="68">
        <f>IF(CG223&gt;0,(CG223-CJ$10)/CJ$10,0)</f>
        <v/>
      </c>
      <c r="CK223" s="68" t="n"/>
      <c r="CL223" s="15">
        <f>IF(CG223&gt;0,(CG223-CG$10)/CG$10,0)</f>
        <v/>
      </c>
      <c r="CN223" s="13" t="n">
        <v>35.03</v>
      </c>
      <c r="CO223" s="68">
        <f>IF(CN223&gt;0,((CN223-CN222)/CN222),0)</f>
        <v/>
      </c>
      <c r="CP223" s="68">
        <f>IF(CN223&gt;0,CO223-$V223,0)</f>
        <v/>
      </c>
      <c r="CQ223" s="68">
        <f>IF(CN223&gt;0,(CN223-CQ$10)/CQ$10,0)</f>
        <v/>
      </c>
      <c r="CR223" s="68" t="n"/>
      <c r="CS223" s="15">
        <f>IF(CN223&gt;0,(CN223-CN$10)/CN$10,0)</f>
        <v/>
      </c>
      <c r="CU223" s="13" t="n">
        <v>40.74</v>
      </c>
      <c r="CV223" s="68">
        <f>IF(CU223&gt;0,((CU223-CU222)/CU222),0)</f>
        <v/>
      </c>
      <c r="CW223" s="68">
        <f>IF(CU223&gt;0,CV223-$V223,0)</f>
        <v/>
      </c>
      <c r="CX223" s="68">
        <f>IF(CU223&gt;0,(CU223-CX$10)/CX$10,0)</f>
        <v/>
      </c>
      <c r="CY223" s="68" t="n"/>
      <c r="CZ223" s="15">
        <f>IF(CU223&gt;0,(CU223-CU$10)/CU$10,0)</f>
        <v/>
      </c>
      <c r="DB223" s="13" t="n">
        <v>19.93</v>
      </c>
      <c r="DC223" s="68">
        <f>IF(DB223&gt;0,((DB223-DB222)/DB222),0)</f>
        <v/>
      </c>
      <c r="DD223" s="68">
        <f>IF(DB223&gt;0,DC223-$V223,0)</f>
        <v/>
      </c>
      <c r="DE223" s="68">
        <f>IF(DB223&gt;0,(DB223-DE$10)/DE$10,0)</f>
        <v/>
      </c>
      <c r="DF223" s="68" t="n"/>
      <c r="DG223" s="15">
        <f>IF(DB223&gt;0,(DB223-DB$10)/DB$10,0)</f>
        <v/>
      </c>
      <c r="DI223" s="13" t="n">
        <v>52.19</v>
      </c>
      <c r="DJ223" s="68">
        <f>IF(DI223&gt;0,((DI223-DI222)/DI222),0)</f>
        <v/>
      </c>
      <c r="DK223" s="68">
        <f>IF(DI223&gt;0,DJ223-$V223,0)</f>
        <v/>
      </c>
      <c r="DL223" s="68">
        <f>IF(DI223&gt;0,(DI223-DL$10)/DL$10,0)</f>
        <v/>
      </c>
      <c r="DM223" s="68" t="n"/>
      <c r="DN223" s="15">
        <f>IF(DI223&gt;0,(DI223-DI$10)/DI$10,0)</f>
        <v/>
      </c>
      <c r="DP223" s="13" t="n">
        <v>49.82</v>
      </c>
      <c r="DQ223" s="68">
        <f>IF(DP223&gt;0,((DP223-DP222)/DP222),0)</f>
        <v/>
      </c>
      <c r="DR223" s="68">
        <f>IF(DP223&gt;0,DQ223-$V223,0)</f>
        <v/>
      </c>
      <c r="DS223" s="68" t="n"/>
      <c r="DT223" s="68" t="n"/>
      <c r="DU223" s="15">
        <f>IF(DP223&gt;0,(DP223-DP$10)/DP$10,0)</f>
        <v/>
      </c>
      <c r="DV223" s="18" t="n"/>
      <c r="DW223" s="13" t="n">
        <v>45.03</v>
      </c>
      <c r="DX223" s="68">
        <f>IF(DW223&gt;0,((DW223-DW222)/DW222),0)</f>
        <v/>
      </c>
      <c r="DY223" s="68">
        <f>IF(DW223&gt;0,DX223-$V223,0)</f>
        <v/>
      </c>
      <c r="DZ223" s="68">
        <f>IF(DW223&gt;0,(DW223-DZ$10)/DZ$10,0)</f>
        <v/>
      </c>
      <c r="EA223" s="68" t="n"/>
      <c r="EB223" s="15">
        <f>IF(DW223&gt;0,(DW223-DW$10)/DW$10,0)</f>
        <v/>
      </c>
      <c r="ED223" s="13" t="n">
        <v>44.91</v>
      </c>
      <c r="EE223" s="68">
        <f>IF(ED223&gt;0,((ED223-ED222)/ED222),0)</f>
        <v/>
      </c>
      <c r="EF223" s="68">
        <f>IF(ED223&gt;0,EE223-$V223,0)</f>
        <v/>
      </c>
      <c r="EG223" s="68">
        <f>IF(ED223&gt;0,(ED223-EG$10)/EG$10,0)</f>
        <v/>
      </c>
      <c r="EH223" s="68" t="n"/>
      <c r="EI223" s="15">
        <f>IF(ED223&gt;0,(ED223-ED$10)/ED$10,0)</f>
        <v/>
      </c>
      <c r="EK223" s="13" t="n">
        <v>140.58</v>
      </c>
      <c r="EL223" s="68">
        <f>IF(EK223&gt;0,((EK223-EK222)/EK222),0)</f>
        <v/>
      </c>
      <c r="EM223" s="68">
        <f>IF(EK223&gt;0,EL223-$V223,0)</f>
        <v/>
      </c>
      <c r="EN223" s="68">
        <f>IF(EK223&gt;0,(EK223-EN$10)/EN$10,0)</f>
        <v/>
      </c>
      <c r="EO223" s="68" t="n"/>
      <c r="EP223" s="15">
        <f>IF(EK223&gt;0,(EK223-EK$10)/EK$10,0)</f>
        <v/>
      </c>
      <c r="ER223" s="13" t="n">
        <v>38.93</v>
      </c>
      <c r="ES223" s="68">
        <f>IF(ER223&gt;0,((ER223-ER222)/ER222),0)</f>
        <v/>
      </c>
      <c r="ET223" s="68">
        <f>IF(ER223&gt;0,ES223-$V223,0)</f>
        <v/>
      </c>
      <c r="EU223" s="68">
        <f>IF(ER223&gt;0,(ER223-EU$10)/EU$10,0)</f>
        <v/>
      </c>
      <c r="EV223" s="68" t="n"/>
      <c r="EW223" s="15">
        <f>IF(ER223&gt;0,(ER223-ER$10)/ER$10,0)</f>
        <v/>
      </c>
      <c r="EY223" s="13" t="n">
        <v>49.26</v>
      </c>
      <c r="EZ223" s="68">
        <f>IF(EY223&gt;0,((EY223-EY222)/EY222),0)</f>
        <v/>
      </c>
      <c r="FA223" s="68">
        <f>IF(EY223&gt;0,EZ223-$V223,0)</f>
        <v/>
      </c>
      <c r="FB223" s="68" t="n"/>
      <c r="FC223" s="68" t="n"/>
      <c r="FD223" s="15">
        <f>IF(EY223&gt;0,(EY223-EY$10)/EY$10,0)</f>
        <v/>
      </c>
      <c r="FF223" s="13" t="n">
        <v>61.27</v>
      </c>
      <c r="FG223" s="68">
        <f>IF(FF223&gt;0,((FF223-FF222)/FF222),0)</f>
        <v/>
      </c>
      <c r="FH223" s="68">
        <f>IF(FF223&gt;0,FG223-$V223,0)</f>
        <v/>
      </c>
      <c r="FI223" s="68">
        <f>IF(FF223&gt;0,(FF223-FI$10)/FI$10,0)</f>
        <v/>
      </c>
      <c r="FJ223" s="68" t="n"/>
      <c r="FK223" s="15">
        <f>IF(FF223&gt;0,(FF223-FF$10)/FF$10,0)</f>
        <v/>
      </c>
      <c r="FM223" s="13" t="n">
        <v>185.52</v>
      </c>
      <c r="FN223" s="68">
        <f>IF(FM223&gt;0,((FM223-FM222)/FM222),0)</f>
        <v/>
      </c>
      <c r="FO223" s="68">
        <f>IF(FM223&gt;0,FN223-$V223,0)</f>
        <v/>
      </c>
      <c r="FP223" s="68">
        <f>IF(FM223&gt;0,(FM223-FP$10)/FP$10,0)</f>
        <v/>
      </c>
      <c r="FQ223" s="68" t="n"/>
      <c r="FR223" s="15">
        <f>IF(FM223&gt;0,(FM223-FM$10)/FM$10,0)</f>
        <v/>
      </c>
      <c r="FT223" s="13" t="n">
        <v>87.7</v>
      </c>
      <c r="FU223" s="68">
        <f>IF(FT223&gt;0,((FT223-FT222)/FT222),0)</f>
        <v/>
      </c>
      <c r="FV223" s="68">
        <f>IF(FT223&gt;0,FU223-$V223,0)</f>
        <v/>
      </c>
      <c r="FW223" s="68">
        <f>IF(FT223&gt;0,(FT223-FW$10)/FW$10,0)</f>
        <v/>
      </c>
      <c r="FX223" s="68" t="n"/>
      <c r="FY223" s="15">
        <f>IF(FT223&gt;0,(FT223-FT$10)/FT$10,0)</f>
        <v/>
      </c>
      <c r="GA223" s="13" t="n">
        <v>18.46</v>
      </c>
      <c r="GB223" s="68">
        <f>IF(GA223&gt;0,((GA223-GA222)/GA222),0)</f>
        <v/>
      </c>
      <c r="GC223" s="68">
        <f>IF(GA223&gt;0,GB223-$V223,0)</f>
        <v/>
      </c>
      <c r="GD223" s="68" t="n"/>
      <c r="GE223" s="68" t="n"/>
      <c r="GF223" s="15">
        <f>IF(GA223&gt;0,(GA223-GA$10)/GA$10,0)</f>
        <v/>
      </c>
      <c r="GG223" s="18" t="n"/>
      <c r="GH223" s="13" t="n">
        <v>23.43</v>
      </c>
      <c r="GI223" s="68">
        <f>IF(GH223&gt;0,((GH223-GH222)/GH222),0)</f>
        <v/>
      </c>
      <c r="GJ223" s="68">
        <f>IF(GH223&gt;0,GI223-$V223,0)</f>
        <v/>
      </c>
      <c r="GK223" s="68">
        <f>IF(GH223&gt;0,(GH223-GK$10)/GK$10,0)</f>
        <v/>
      </c>
      <c r="GL223" s="68" t="n"/>
      <c r="GM223" s="15">
        <f>IF(GH223&gt;0,(GH223-GH$10)/GH$10,0)</f>
        <v/>
      </c>
      <c r="GO223" s="13" t="n">
        <v>28.86</v>
      </c>
      <c r="GP223" s="68">
        <f>IF(GO223&gt;0,((GO223-GO222)/GO222),0)</f>
        <v/>
      </c>
      <c r="GQ223" s="68">
        <f>IF(GO223&gt;0,GP223-$V223,0)</f>
        <v/>
      </c>
      <c r="GR223" s="68" t="n"/>
      <c r="GS223" s="68" t="n"/>
      <c r="GT223" s="15">
        <f>IF(GO223&gt;0,(GO223-GO$10)/GO$10,0)</f>
        <v/>
      </c>
      <c r="GV223" s="13" t="n">
        <v>17.4</v>
      </c>
      <c r="GW223" s="68">
        <f>IF(GV223&gt;0,((GV223-GV222)/GV222),0)</f>
        <v/>
      </c>
      <c r="GX223" s="68">
        <f>IF(GV223&gt;0,GW223-$V223,0)</f>
        <v/>
      </c>
      <c r="GY223" s="68">
        <f>IF(GV223&gt;0,(GV223-GY$10)/GY$10,0)</f>
        <v/>
      </c>
      <c r="GZ223" s="68" t="n"/>
      <c r="HA223" s="15">
        <f>IF(GV223&gt;0,(GV223-GV$10)/GV$10,0)</f>
        <v/>
      </c>
      <c r="HD223" s="13" t="n">
        <v>445.91</v>
      </c>
      <c r="HE223" s="68">
        <f>IF(HD223&gt;0,((HD223-HD222)/HD222),0)</f>
        <v/>
      </c>
      <c r="HF223" s="68">
        <f>IF(HD223&gt;0,HE223-$V223,0)</f>
        <v/>
      </c>
      <c r="HG223" s="68">
        <f>IF(HD223&gt;0,(HD223-HG$10)/HG$10,0)</f>
        <v/>
      </c>
      <c r="HH223" s="68" t="n"/>
      <c r="HI223" s="15">
        <f>IF(HD223&gt;0,(HD223-HD$10)/HD$10,0)</f>
        <v/>
      </c>
      <c r="HK223" s="13" t="n">
        <v>72.41</v>
      </c>
      <c r="HL223" s="68">
        <f>IF(HK223&gt;0,((HK223-HK222)/HK222),0)</f>
        <v/>
      </c>
      <c r="HM223" s="68">
        <f>IF(HK223&gt;0,HL223-$V223,0)</f>
        <v/>
      </c>
      <c r="HN223" s="68">
        <f>IF(HK223&gt;0,(HK223-HN$10)/HN$10,0)</f>
        <v/>
      </c>
      <c r="HO223" s="68" t="n"/>
      <c r="HP223" s="15">
        <f>IF(HK223&gt;0,(HK223-HK$10)/HK$10,0)</f>
        <v/>
      </c>
      <c r="HR223" s="13" t="n">
        <v>114.5</v>
      </c>
      <c r="HS223" s="68">
        <f>IF(HR223&gt;0,((HR223-HR222)/HR222),0)</f>
        <v/>
      </c>
      <c r="HT223" s="68">
        <f>IF(HR223&gt;0,HS223-$V223,0)</f>
        <v/>
      </c>
      <c r="HU223" s="68">
        <f>IF(HR223&gt;0,(HR223-HU$10)/HU$10,0)</f>
        <v/>
      </c>
      <c r="HV223" s="68" t="n"/>
      <c r="HW223" s="15">
        <f>IF(HR223&gt;0,(HR223-HR$10)/HR$10,0)</f>
        <v/>
      </c>
      <c r="HY223" s="13" t="n">
        <v>188.08</v>
      </c>
      <c r="HZ223" s="68">
        <f>IF(HY223&gt;0,((HY223-HY222)/HY222),0)</f>
        <v/>
      </c>
      <c r="IA223" s="68">
        <f>IF(HY223&gt;0,HZ223-$V223,0)</f>
        <v/>
      </c>
      <c r="IB223" s="68">
        <f>IF(HY223&gt;0,(HY223-IB$10)/IB$10,0)</f>
        <v/>
      </c>
      <c r="IC223" s="68" t="n"/>
      <c r="ID223" s="15">
        <f>IF(HY223&gt;0,(HY223-HY$10)/HY$10,0)</f>
        <v/>
      </c>
      <c r="IF223" s="13" t="n">
        <v>355.59</v>
      </c>
      <c r="IG223" s="68">
        <f>IF(IF223&gt;0,((IF223-IF222)/IF222),0)</f>
        <v/>
      </c>
      <c r="IH223" s="68">
        <f>IF(IF223&gt;0,IG223-$V223,0)</f>
        <v/>
      </c>
      <c r="II223" s="68">
        <f>IF(IF223&gt;0,(IF223-II$10)/II$10,0)</f>
        <v/>
      </c>
      <c r="IJ223" s="68" t="n"/>
      <c r="IK223" s="15">
        <f>IF(IF223&gt;0,(IF223-IF$10)/IF$10,0)</f>
        <v/>
      </c>
      <c r="IM223" s="13" t="n">
        <v>305.43</v>
      </c>
      <c r="IN223" s="68">
        <f>IF(IM223&gt;0,((IM223-IM222)/IM222),0)</f>
        <v/>
      </c>
      <c r="IO223" s="68">
        <f>IF(IM223&gt;0,IN223-$V223,0)</f>
        <v/>
      </c>
      <c r="IP223" s="68">
        <f>IF(IM223&gt;0,(IM223-IP$10)/IP$10,0)</f>
        <v/>
      </c>
      <c r="IQ223" s="68" t="n"/>
      <c r="IR223" s="15">
        <f>IF(IM223&gt;0,(IM223-IM$10)/IM$10,0)</f>
        <v/>
      </c>
      <c r="IT223" s="13" t="n">
        <v>90.23999999999999</v>
      </c>
      <c r="IU223" s="68">
        <f>IF(IT223&gt;0,((IT223-IT222)/IT222),0)</f>
        <v/>
      </c>
      <c r="IV223" s="68">
        <f>IF(IT223&gt;0,IU223-$V223,0)</f>
        <v/>
      </c>
      <c r="IW223" s="68">
        <f>IF(IT223&gt;0,(IT223-IW$10)/IW$10,0)</f>
        <v/>
      </c>
      <c r="IX223" s="68" t="n"/>
      <c r="IY223" s="15">
        <f>IF(IT223&gt;0,(IT223-IT$10)/IT$10,0)</f>
        <v/>
      </c>
      <c r="JA223" s="13" t="n">
        <v>618.9400000000001</v>
      </c>
      <c r="JB223" s="68">
        <f>IF(JA223&gt;0,((JA223-JA222)/JA222),0)</f>
        <v/>
      </c>
      <c r="JC223" s="68">
        <f>IF(JA223&gt;0,JB223-$V223,0)</f>
        <v/>
      </c>
      <c r="JD223" s="68">
        <f>IF(JA223&gt;0,(JA223-JD$10)/JD$10,0)</f>
        <v/>
      </c>
      <c r="JE223" s="68" t="n"/>
      <c r="JF223" s="15">
        <f>IF(JA223&gt;0,(JA223-JA$10)/JA$10,0)</f>
        <v/>
      </c>
      <c r="JH223" s="13" t="n">
        <v>497.1</v>
      </c>
      <c r="JI223" s="68">
        <f>IF(JH223&gt;0,((JH223-JH222)/JH222),0)</f>
        <v/>
      </c>
      <c r="JJ223" s="68">
        <f>IF(JH223&gt;0,JI223-$V223,0)</f>
        <v/>
      </c>
      <c r="JK223" s="68">
        <f>IF(JH223&gt;0,(JH223-JK$10)/JK$10,0)</f>
        <v/>
      </c>
      <c r="JL223" s="68" t="n"/>
      <c r="JM223" s="15">
        <f>IF(JH223&gt;0,(JH223-JH$10)/JH$10,0)</f>
        <v/>
      </c>
      <c r="JO223" s="13" t="n">
        <v>28.85</v>
      </c>
      <c r="JP223" s="68">
        <f>IF(JO223&gt;0,((JO223-JO222)/JO222),0)</f>
        <v/>
      </c>
      <c r="JQ223" s="68">
        <f>IF(JO223&gt;0,JP223-$V223,0)</f>
        <v/>
      </c>
      <c r="JR223" s="68">
        <f>IF(JO223&gt;0,(JO223-JR$10)/JR$10,0)</f>
        <v/>
      </c>
      <c r="JS223" s="68" t="n"/>
      <c r="JT223" s="15">
        <f>IF(JO223&gt;0,(JO223-JO$10)/JO$10,0)</f>
        <v/>
      </c>
      <c r="JV223" s="13" t="n">
        <v>2.56</v>
      </c>
      <c r="JW223" s="68">
        <f>IF(JV223&gt;0,((JV223-JV222)/JV222),0)</f>
        <v/>
      </c>
      <c r="JX223" s="68">
        <f>IF(JV223&gt;0,JW223-$V223,0)</f>
        <v/>
      </c>
      <c r="JY223" s="68">
        <f>IF(JV223&gt;0,(JV223-JY$10)/JY$10,0)</f>
        <v/>
      </c>
      <c r="JZ223" s="68" t="n"/>
      <c r="KA223" s="15">
        <f>IF(JV223&gt;0,(JV223-JV$10)/JV$10,0)</f>
        <v/>
      </c>
      <c r="KC223" s="13" t="n">
        <v>23.64</v>
      </c>
      <c r="KD223" s="68">
        <f>IF(KC223&gt;0,((KC223-KC222)/KC222),0)</f>
        <v/>
      </c>
      <c r="KE223" s="68">
        <f>IF(KC223&gt;0,KD223-$V223,0)</f>
        <v/>
      </c>
      <c r="KF223" s="68">
        <f>IF(KC223&gt;0,(KC223-KF$10)/KF$10,0)</f>
        <v/>
      </c>
      <c r="KG223" s="68" t="n"/>
      <c r="KH223" s="15">
        <f>IF(KC223&gt;0,(KC223-KC$10)/KC$10,0)</f>
        <v/>
      </c>
      <c r="KI223" s="18" t="n"/>
      <c r="KJ223" s="13" t="n">
        <v>162.74</v>
      </c>
      <c r="KK223" s="68">
        <f>IF(KJ223&gt;0,((KJ223-KJ222)/KJ222),0)</f>
        <v/>
      </c>
      <c r="KL223" s="68">
        <f>IF(KJ223&gt;0,KK223-$V223,0)</f>
        <v/>
      </c>
      <c r="KM223" s="68">
        <f>IF(KJ223&gt;0,(KJ223-KM$10)/KM$10,0)</f>
        <v/>
      </c>
      <c r="KN223" s="68" t="n"/>
      <c r="KO223" s="15">
        <f>IF(KJ223&gt;0,(KJ223-KJ$10)/KJ$10,0)</f>
        <v/>
      </c>
      <c r="KQ223" s="13" t="n">
        <v>2.516</v>
      </c>
      <c r="KR223" s="68">
        <f>IF(KQ223&gt;0,((KQ223-KQ222)/KQ222),0)</f>
        <v/>
      </c>
      <c r="KS223" s="68">
        <f>IF(KQ223&gt;0,KR223-$V223,0)</f>
        <v/>
      </c>
      <c r="KT223" s="68">
        <f>IF(KQ223&gt;0,(KQ223-KT$10)/KT$10,0)</f>
        <v/>
      </c>
      <c r="KU223" s="68" t="n"/>
      <c r="KV223" s="15">
        <f>IF(KQ223&gt;0,(KQ223-KQ$10)/KQ$10,0)</f>
        <v/>
      </c>
      <c r="KW223" s="18" t="n"/>
      <c r="KX223" s="13" t="n">
        <v>70.18000000000001</v>
      </c>
      <c r="KY223" s="68">
        <f>IF(KX223&gt;0,((KX223-KX222)/KX222),0)</f>
        <v/>
      </c>
      <c r="KZ223" s="68">
        <f>IF(KX223&gt;0,KY223-$V223,0)</f>
        <v/>
      </c>
      <c r="LA223" s="68">
        <f>IF(KX223&gt;0,(KX223-LA$10)/LA$10,0)</f>
        <v/>
      </c>
      <c r="LB223" s="68" t="n"/>
      <c r="LC223" s="15">
        <f>IF(KX223&gt;0,(KX223-KX$10)/KX$10,0)</f>
        <v/>
      </c>
      <c r="LD223" s="18" t="n"/>
      <c r="LE223" s="13" t="n">
        <v>56.28</v>
      </c>
      <c r="LF223" s="68">
        <f>IF(LE223&gt;0,((LE223-LE222)/LE222),0)</f>
        <v/>
      </c>
      <c r="LG223" s="68">
        <f>IF(LE223&gt;0,LF223-$V223,0)</f>
        <v/>
      </c>
      <c r="LH223" s="68">
        <f>IF(LE223&gt;0,(LE223-LH$10)/LH$10,0)</f>
        <v/>
      </c>
      <c r="LI223" s="68" t="n"/>
      <c r="LJ223" s="15">
        <f>IF(LE223&gt;0,(LE223-LE$10)/LE$10,0)</f>
        <v/>
      </c>
      <c r="LL223" s="13" t="n">
        <v>159.29</v>
      </c>
      <c r="LM223" s="68">
        <f>IF(LL223&gt;0,((LL223-LL222)/LL222),0)</f>
        <v/>
      </c>
      <c r="LN223" s="68">
        <f>IF(LL223&gt;0,LM223-$V223,0)</f>
        <v/>
      </c>
      <c r="LO223" s="68">
        <f>IF(LL223&gt;0,(LL223-LO$10)/LO$10,0)</f>
        <v/>
      </c>
      <c r="LP223" s="68" t="n"/>
      <c r="LQ223" s="15">
        <f>IF(LL223&gt;0,(LL223-LL$10)/LL$10,0)</f>
        <v/>
      </c>
      <c r="LS223" s="13" t="n">
        <v>23.77</v>
      </c>
      <c r="LT223" s="68">
        <f>IF(LS223&gt;0,((LS223-LS222)/LS222),0)</f>
        <v/>
      </c>
      <c r="LU223" s="68">
        <f>IF(LS223&gt;0,LT223-$V223,0)</f>
        <v/>
      </c>
      <c r="LV223" s="68" t="n"/>
      <c r="LW223" s="68" t="n"/>
      <c r="LX223" s="15">
        <f>IF(LS223&gt;0,(LS223-LS$10)/LS$10,0)</f>
        <v/>
      </c>
      <c r="LZ223" s="13" t="n">
        <v>21.68</v>
      </c>
      <c r="MA223" s="68">
        <f>IF(LZ223&gt;0,((LZ223-LZ222)/LZ222),0)</f>
        <v/>
      </c>
      <c r="MB223" s="68">
        <f>IF(LZ223&gt;0,MA223-$V223,0)</f>
        <v/>
      </c>
      <c r="MC223" s="68">
        <f>IF(LZ223&gt;0,(LZ223-MC$10)/MC$10,0)</f>
        <v/>
      </c>
      <c r="MD223" s="68" t="n"/>
      <c r="ME223" s="15">
        <f>IF(LZ223&gt;0,(LZ223-LZ$10)/LZ$10,0)</f>
        <v/>
      </c>
      <c r="MG223" s="13" t="n">
        <v>106.75</v>
      </c>
      <c r="MH223" s="68">
        <f>IF(MG223&gt;0,((MG223-MG222)/MG222),0)</f>
        <v/>
      </c>
      <c r="MI223" s="68">
        <f>IF(MG223&gt;0,MH223-$V223,0)</f>
        <v/>
      </c>
      <c r="MJ223" s="68">
        <f>IF(MG223&gt;0,(MG223-MJ$10)/MJ$10,0)</f>
        <v/>
      </c>
      <c r="MK223" s="68" t="n"/>
      <c r="ML223" s="15">
        <f>IF(MG223&gt;0,(MG223-MG$10)/MG$10,0)</f>
        <v/>
      </c>
      <c r="MN223" s="13" t="n">
        <v>193.93</v>
      </c>
      <c r="MO223" s="68">
        <f>IF(MN223&gt;0,((MN223-MN222)/MN222),0)</f>
        <v/>
      </c>
      <c r="MP223" s="68">
        <f>IF(MN223&gt;0,MO223-$V223,0)</f>
        <v/>
      </c>
      <c r="MQ223" s="68">
        <f>IF(MN223&gt;0,(MN223-MQ$10)/MQ$10,0)</f>
        <v/>
      </c>
      <c r="MR223" s="68" t="n"/>
      <c r="MS223" s="15">
        <f>IF(MN223&gt;0,(MN223-MN$10)/MN$10,0)</f>
        <v/>
      </c>
      <c r="MU223" s="13" t="n">
        <v>20.85</v>
      </c>
      <c r="MV223" s="68">
        <f>IF(MU223&gt;0,((MU223-MU222)/MU222),0)</f>
        <v/>
      </c>
      <c r="MW223" s="68">
        <f>IF(MU223&gt;0,MV223-$V223,0)</f>
        <v/>
      </c>
      <c r="MX223" s="68">
        <f>IF(MU223&gt;0,(MU223-MX$10)/MX$10,0)</f>
        <v/>
      </c>
      <c r="MY223" s="68" t="n"/>
      <c r="MZ223" s="15">
        <f>IF(MU223&gt;0,(MU223-MU$10)/MU$10,0)</f>
        <v/>
      </c>
      <c r="NB223" s="13" t="n">
        <v>305.27</v>
      </c>
      <c r="NC223" s="68">
        <f>IF(NB223&gt;0,((NB223-NB222)/NB222),0)</f>
        <v/>
      </c>
      <c r="ND223" s="68">
        <f>IF(NB223&gt;0,NC223-$V223,0)</f>
        <v/>
      </c>
      <c r="NE223" s="68">
        <f>IF(NB223&gt;0,(NB223-NE$10)/NE$10,0)</f>
        <v/>
      </c>
      <c r="NF223" s="68" t="n"/>
      <c r="NG223" s="15">
        <f>IF(NB223&gt;0,(NB223-NB$10)/NB$10,0)</f>
        <v/>
      </c>
      <c r="NI223" s="13" t="n">
        <v>13.55</v>
      </c>
      <c r="NJ223" s="68">
        <f>IF(NI223&gt;0,((NI223-NI222)/NI222),0)</f>
        <v/>
      </c>
      <c r="NK223" s="68">
        <f>IF(NI223&gt;0,NJ223-$V223,0)</f>
        <v/>
      </c>
      <c r="NL223" s="68">
        <f>IF(NI223&gt;0,(NI223-NL$10)/NL$10,0)</f>
        <v/>
      </c>
      <c r="NM223" s="68" t="n"/>
      <c r="NN223" s="15">
        <f>IF(NI223&gt;0,(NI223-NI$10)/NI$10,0)</f>
        <v/>
      </c>
      <c r="NP223" s="13" t="n">
        <v>550.17</v>
      </c>
      <c r="NQ223" s="68">
        <f>IF(NP223&gt;0,((NP223-NP222)/NP222),0)</f>
        <v/>
      </c>
      <c r="NR223" s="68">
        <f>IF(NP223&gt;0,NQ223-$V223,0)</f>
        <v/>
      </c>
      <c r="NS223" s="68">
        <f>IF(NP223&gt;0,(NP223-NS$10)/NS$10,0)</f>
        <v/>
      </c>
      <c r="NT223" s="68" t="n"/>
      <c r="NU223" s="15">
        <f>IF(NP223&gt;0,(NP223-NP$10)/NP$10,0)</f>
        <v/>
      </c>
      <c r="NW223" s="13" t="n">
        <v>284.75</v>
      </c>
      <c r="NX223" s="68">
        <f>IF(NW223&gt;0,((NW223-NW222)/NW222),0)</f>
        <v/>
      </c>
      <c r="NY223" s="68">
        <f>IF(NW223&gt;0,NX223-$V223,0)</f>
        <v/>
      </c>
      <c r="NZ223" s="68">
        <f>IF(NW223&gt;0,(NW223-NZ$10)/NZ$10,0)</f>
        <v/>
      </c>
      <c r="OA223" s="68" t="n"/>
      <c r="OB223" s="15">
        <f>IF(NW223&gt;0,(NW223-NW$10)/NW$10,0)</f>
        <v/>
      </c>
      <c r="OD223" s="13" t="n">
        <v>3.29</v>
      </c>
      <c r="OE223" s="68">
        <f>IF(OD223&gt;0,((OD223-OD222)/OD222),0)</f>
        <v/>
      </c>
      <c r="OF223" s="68">
        <f>IF(OD223&gt;0,OE223-$V223,0)</f>
        <v/>
      </c>
      <c r="OG223" s="68">
        <f>IF(OD223&gt;0,(OD223-OG$10)/OG$10,0)</f>
        <v/>
      </c>
      <c r="OH223" s="68" t="n"/>
      <c r="OI223" s="15">
        <f>IF(OD223&gt;0,(OD223-OD$10)/OD$10,0)</f>
        <v/>
      </c>
      <c r="OK223" s="13" t="n">
        <v>277.78</v>
      </c>
      <c r="OL223" s="68">
        <f>IF(OK223&gt;0,((OK223-OK222)/OK222),0)</f>
        <v/>
      </c>
      <c r="OM223" s="68">
        <f>IF(OK223&gt;0,OL223-$V223,0)</f>
        <v/>
      </c>
      <c r="ON223" s="68">
        <f>IF(OK223&gt;0,(OK223-ON$10)/ON$10,0)</f>
        <v/>
      </c>
      <c r="OO223" s="68" t="n"/>
      <c r="OP223" s="15">
        <f>IF(OK223&gt;0,(OK223-OK$10)/OK$10,0)</f>
        <v/>
      </c>
      <c r="OR223" s="13" t="n">
        <v>5.53</v>
      </c>
      <c r="OS223" s="68">
        <f>IF(OR223&gt;0,((OR223-OR222)/OR222),0)</f>
        <v/>
      </c>
      <c r="OT223" s="68">
        <f>IF(OR223&gt;0,OS223-$V223,0)</f>
        <v/>
      </c>
      <c r="OU223" s="68">
        <f>IF(OR223&gt;0,(OR223-OU$10)/OU$10,0)</f>
        <v/>
      </c>
      <c r="OV223" s="68" t="n"/>
      <c r="OW223" s="15">
        <f>IF(OR223&gt;0,(OR223-OR$10)/OR$10,0)</f>
        <v/>
      </c>
      <c r="OY223" s="13" t="n">
        <v>175.1</v>
      </c>
      <c r="OZ223" s="68">
        <f>IF(OY223&gt;0,((OY223-OY222)/OY222),0)</f>
        <v/>
      </c>
      <c r="PA223" s="68">
        <f>IF(OY223&gt;0,OZ223-$V223,0)</f>
        <v/>
      </c>
      <c r="PB223" s="68">
        <f>IF(OY223&gt;0,(OY223-PB$10)/PB$10,0)</f>
        <v/>
      </c>
      <c r="PC223" s="68" t="n"/>
      <c r="PD223" s="15">
        <f>IF(OY223&gt;0,(OY223-OY$10)/OY$10,0)</f>
        <v/>
      </c>
      <c r="PE223" s="18" t="n"/>
      <c r="PF223" s="13" t="n">
        <v>285.02</v>
      </c>
      <c r="PG223" s="68">
        <f>IF(PF223&gt;0,((PF223-PF222)/PF222),0)</f>
        <v/>
      </c>
      <c r="PH223" s="68">
        <f>IF(PF223&gt;0,PG223-$V223,0)</f>
        <v/>
      </c>
      <c r="PI223" s="68">
        <f>IF(PF223&gt;0,(PF223-PI$10)/PI$10,0)</f>
        <v/>
      </c>
      <c r="PJ223" s="68" t="n"/>
      <c r="PK223" s="15">
        <f>IF(PF223&gt;0,(PF223-PF$10)/PF$10,0)</f>
        <v/>
      </c>
      <c r="PM223" s="13" t="n"/>
      <c r="PN223" s="68">
        <f>IF(PM223&gt;0,((PM223-PM222)/PM222),0)</f>
        <v/>
      </c>
      <c r="PO223" s="68">
        <f>PN223-$V223</f>
        <v/>
      </c>
      <c r="PP223" s="68">
        <f>IF(PM223&gt;0,(PM223-PP$10)/PP$10,0)</f>
        <v/>
      </c>
      <c r="PQ223" s="68" t="n"/>
      <c r="PR223" s="15">
        <f>IF(PM223&gt;0,(PM223-PM$10)/PM$10,0)</f>
        <v/>
      </c>
      <c r="PT223" s="13" t="n">
        <v>15.12</v>
      </c>
      <c r="PU223" s="68">
        <f>IF(PT223&gt;0,((PT223-PT222)/PT222),0)</f>
        <v/>
      </c>
      <c r="PV223" s="68">
        <f>IF(PT223&gt;0,PU223-$V223,0)</f>
        <v/>
      </c>
      <c r="PW223" s="68">
        <f>IF(PT223&gt;0,(PT223-PW$10)/PW$10,0)</f>
        <v/>
      </c>
      <c r="PX223" s="68" t="n"/>
      <c r="PY223" s="15">
        <f>IF(PT223&gt;0,(PT223-PT$10)/PT$10,0)</f>
        <v/>
      </c>
      <c r="QA223" s="13" t="n">
        <v>380.77</v>
      </c>
      <c r="QB223" s="68">
        <f>IF(QA223&gt;0,((QA223-QA222)/QA222),0)</f>
        <v/>
      </c>
      <c r="QC223" s="68">
        <f>IF(QA223&gt;0,QB223-$V223,0)</f>
        <v/>
      </c>
      <c r="QD223" s="68">
        <f>IF(QA223&gt;0,(QA223-QD$10)/QD$10,0)</f>
        <v/>
      </c>
      <c r="QE223" s="68" t="n"/>
      <c r="QF223" s="15">
        <f>IF(QA223&gt;0,(QA223-QA$10)/QA$10,0)</f>
        <v/>
      </c>
      <c r="QH223" s="13" t="n">
        <v>2.53</v>
      </c>
      <c r="QI223" s="68">
        <f>IF(QH223&gt;0,((QH223-QH222)/QH222),0)</f>
        <v/>
      </c>
      <c r="QJ223" s="68">
        <f>IF(QH223&gt;0,QI223-$V223,0)</f>
        <v/>
      </c>
      <c r="QK223" s="68">
        <f>IF(QH223&gt;0,(QH223-QK$10)/QK$10,0)</f>
        <v/>
      </c>
      <c r="QL223" s="68" t="n"/>
      <c r="QM223" s="15">
        <f>IF(QH223&gt;0,(QH223-QH$10)/QH$10,0)</f>
        <v/>
      </c>
      <c r="QO223" s="13" t="n">
        <v>15.82</v>
      </c>
      <c r="QP223" s="68">
        <f>IF(QO223&gt;0,((QO223-QO222)/QO222),0)</f>
        <v/>
      </c>
      <c r="QQ223" s="68">
        <f>IF(QO223&gt;0,QP223-$V223,0)</f>
        <v/>
      </c>
      <c r="QR223" s="68">
        <f>IF(QO223&gt;0,(QO223-QR$10)/QR$10,0)</f>
        <v/>
      </c>
      <c r="QS223" s="68" t="n"/>
      <c r="QT223" s="15">
        <f>IF(QO223&gt;0,(QO223-QO$10)/QO$10,0)</f>
        <v/>
      </c>
      <c r="QV223" s="13" t="n">
        <v>2.263</v>
      </c>
      <c r="QW223" s="68">
        <f>IF(QV223&gt;0,((QV223-QV222)/QV222),0)</f>
        <v/>
      </c>
      <c r="QX223" s="68">
        <f>IF(QV223&gt;0,QW223-$V223,0)</f>
        <v/>
      </c>
      <c r="QY223" s="68">
        <f>IF(QV223&gt;0,(QV223-QY$10)/QY$10,0)</f>
        <v/>
      </c>
      <c r="QZ223" s="68" t="n"/>
      <c r="RA223" s="15">
        <f>IF(QV223&gt;0,(QV223-QV$10)/QV$10,0)</f>
        <v/>
      </c>
      <c r="RC223" s="13" t="n">
        <v>68.11</v>
      </c>
      <c r="RD223" s="68">
        <f>IF(RC223&gt;0,((RC223-RC222)/RC222),0)</f>
        <v/>
      </c>
      <c r="RE223" s="68">
        <f>IF(RC223&gt;0,RD223-$V223,0)</f>
        <v/>
      </c>
      <c r="RF223" s="68">
        <f>IF(RC223&gt;0,(RC223-RF$10)/RF$10,0)</f>
        <v/>
      </c>
      <c r="RG223" s="68" t="n"/>
      <c r="RH223" s="15">
        <f>IF(RC223&gt;0,(RC223-RC$10)/RC$10,0)</f>
        <v/>
      </c>
      <c r="RJ223" s="13" t="n">
        <v>289.24</v>
      </c>
      <c r="RK223" s="68">
        <f>IF(RJ223&gt;0,((RJ223-RJ222)/RJ222),0)</f>
        <v/>
      </c>
      <c r="RL223" s="68">
        <f>RK223-$V223</f>
        <v/>
      </c>
      <c r="RM223" s="68">
        <f>IF(RJ223&gt;0,(RJ223-RM$10)/RM$10,0)</f>
        <v/>
      </c>
      <c r="RN223" s="68" t="n"/>
      <c r="RO223" s="15">
        <f>IF(RJ223&gt;0,(RJ223-RJ$10)/RJ$10,0)</f>
        <v/>
      </c>
      <c r="RQ223" s="13" t="n">
        <v>29.72</v>
      </c>
      <c r="RR223" s="68">
        <f>IF(RQ223&gt;0,((RQ223-RQ222)/RQ222),0)</f>
        <v/>
      </c>
      <c r="RS223" s="68">
        <f>RR223-$V223</f>
        <v/>
      </c>
      <c r="RT223" s="68">
        <f>IF(RQ223&gt;0,(RQ223-RT$10)/RT$10,0)</f>
        <v/>
      </c>
      <c r="RU223" s="68" t="n"/>
      <c r="RV223" s="15">
        <f>IF(RQ223&gt;0,(RQ223-RQ$10)/RQ$10,0)</f>
        <v/>
      </c>
      <c r="RX223" s="13" t="n">
        <v>175.05</v>
      </c>
      <c r="RY223" s="68">
        <f>IF(RX223&gt;0,((RX223-RX222)/RX222),0)</f>
        <v/>
      </c>
      <c r="RZ223" s="68">
        <f>RY223-$V223</f>
        <v/>
      </c>
      <c r="SA223" s="68">
        <f>IF(RX223&gt;0,(RX223-SA$10)/SA$10,0)</f>
        <v/>
      </c>
      <c r="SB223" s="68" t="n"/>
      <c r="SC223" s="15">
        <f>IF(RX223&gt;0,(RX223-RX$10)/RX$10,0)</f>
        <v/>
      </c>
      <c r="SE223" s="13" t="n">
        <v>34.36</v>
      </c>
      <c r="SF223" s="68">
        <f>IF(SE223&gt;0,((SE223-SE222)/SE222),0)</f>
        <v/>
      </c>
      <c r="SG223" s="68">
        <f>SF223-$V223</f>
        <v/>
      </c>
      <c r="SH223" s="68">
        <f>IF(SE223&gt;0,(SE223-SH$10)/SH$10,0)</f>
        <v/>
      </c>
      <c r="SI223" s="68" t="n"/>
      <c r="SJ223" s="15">
        <f>IF(SE223&gt;0,(SE223-SE$10)/SE$10,0)</f>
        <v/>
      </c>
      <c r="SL223" s="13" t="n">
        <v>3.61</v>
      </c>
      <c r="SM223" s="68">
        <f>IF(SL223&gt;0,((SL223-SL222)/SL222),0)</f>
        <v/>
      </c>
      <c r="SN223" s="68">
        <f>SM223-$V223</f>
        <v/>
      </c>
      <c r="SO223" s="68">
        <f>IF(SL223&gt;0,(SL223-SO$10)/SO$10,0)</f>
        <v/>
      </c>
      <c r="SP223" s="68" t="n"/>
      <c r="SQ223" s="15">
        <f>IF(SL223&gt;0,(SL223-SL$10)/SL$10,0)</f>
        <v/>
      </c>
      <c r="SS223" s="13" t="n">
        <v>28.39</v>
      </c>
      <c r="ST223" s="68">
        <f>IF(SS223&gt;0,((SS223-SS222)/SS222),0)</f>
        <v/>
      </c>
      <c r="SU223" s="68">
        <f>ST223-$V223</f>
        <v/>
      </c>
      <c r="SV223" s="68">
        <f>IF(SS223&gt;0,(SS223-SV$10)/SV$10,0)</f>
        <v/>
      </c>
      <c r="SW223" s="68" t="n"/>
      <c r="SX223" s="15">
        <f>IF(SS223&gt;0,(SS223-SS$10)/SS$10,0)</f>
        <v/>
      </c>
      <c r="SZ223" s="13" t="n">
        <v>51.95</v>
      </c>
      <c r="TA223" s="68">
        <f>IF(SZ223&gt;0,((SZ223-SZ222)/SZ222),0)</f>
        <v/>
      </c>
      <c r="TB223" s="68">
        <f>TA223-$V223</f>
        <v/>
      </c>
      <c r="TC223" s="68">
        <f>IF(SZ223&gt;0,(SZ223-TC$10)/TC$10,0)</f>
        <v/>
      </c>
      <c r="TD223" s="68" t="n"/>
      <c r="TE223" s="15">
        <f>IF(SZ223&gt;0,(SZ223-SZ$10)/SZ$10,0)</f>
        <v/>
      </c>
      <c r="TG223" s="587" t="n">
        <v>0.2792</v>
      </c>
      <c r="TH223" s="68">
        <f>IF(TG223&gt;0,((TG223-TG222)/TG222),0)</f>
        <v/>
      </c>
      <c r="TI223" s="68">
        <f>TH223-$V223</f>
        <v/>
      </c>
      <c r="TJ223" s="68">
        <f>IF(TG223&gt;0,(TG223-TJ$10)/TJ$10,0)</f>
        <v/>
      </c>
      <c r="TK223" s="68" t="n"/>
      <c r="TL223" s="15">
        <f>IF(TG223&gt;0,(TG223-TG$10)/TG$10,0)</f>
        <v/>
      </c>
      <c r="TN223" s="13" t="n">
        <v>81.23999999999999</v>
      </c>
      <c r="TO223" s="68">
        <f>IF(TN223&gt;0,((TN223-TN222)/TN222),0)</f>
        <v/>
      </c>
      <c r="TP223" s="68">
        <f>TO223-$V223</f>
        <v/>
      </c>
      <c r="TQ223" s="68">
        <f>IF(TN223&gt;0,(TN223-TQ$10)/TQ$10,0)</f>
        <v/>
      </c>
      <c r="TR223" s="68" t="n"/>
      <c r="TS223" s="15">
        <f>IF(TN223&gt;0,(TN223-TN$10)/TN$10,0)</f>
        <v/>
      </c>
      <c r="TU223" s="587" t="n">
        <v>3.82</v>
      </c>
      <c r="TV223" s="68">
        <f>IF(TU223&gt;0,((TU223-TU222)/TU222),0)</f>
        <v/>
      </c>
      <c r="TW223" s="68">
        <f>TV223-$V223</f>
        <v/>
      </c>
      <c r="TX223" s="68">
        <f>IF(TU223&gt;0,(TU223-TX$10)/TX$10,0)</f>
        <v/>
      </c>
      <c r="TY223" s="68" t="n"/>
      <c r="TZ223" s="15">
        <f>IF(TU223&gt;0,(TU223-TU$10)/TU$10,0)</f>
        <v/>
      </c>
      <c r="UB223" s="587" t="n"/>
      <c r="UC223" s="68">
        <f>IF(UB223&gt;0,((UB223-UB222)/UB222),0)</f>
        <v/>
      </c>
      <c r="UD223" s="68">
        <f>UC223-$V223</f>
        <v/>
      </c>
      <c r="UE223" s="68">
        <f>IF(UB223&gt;0,(UB223-UE$10)/UE$10,0)</f>
        <v/>
      </c>
      <c r="UF223" s="68" t="n"/>
      <c r="UG223" s="15">
        <f>IF(UB223&gt;0,(UB223-UB$10)/UB$10,0)</f>
        <v/>
      </c>
      <c r="UI223" s="587" t="n"/>
      <c r="UJ223" s="68">
        <f>IF(UI223&gt;0,((UI223-UI222)/UI222),0)</f>
        <v/>
      </c>
      <c r="UK223" s="68">
        <f>UJ223-$V223</f>
        <v/>
      </c>
      <c r="UL223" s="68">
        <f>IF(UI223&gt;0,(UI223-UL$10)/UL$10,0)</f>
        <v/>
      </c>
      <c r="UM223" s="68" t="n"/>
      <c r="UN223" s="15">
        <f>IF(UI223&gt;0,(UI223-UI$10)/UI$10,0)</f>
        <v/>
      </c>
      <c r="UP223" s="587" t="n"/>
      <c r="UQ223" s="68">
        <f>IF(UP223&gt;0,((UP223-UP222)/UP222),0)</f>
        <v/>
      </c>
      <c r="UR223" s="68">
        <f>UQ223-$V223</f>
        <v/>
      </c>
      <c r="US223" s="68">
        <f>IF(UP223&gt;0,(UP223-US$10)/US$10,0)</f>
        <v/>
      </c>
      <c r="UT223" s="68" t="n"/>
      <c r="UU223" s="15">
        <f>IF(UP223&gt;0,(UP223-UP$10)/UP$10,0)</f>
        <v/>
      </c>
      <c r="UW223" s="587" t="n"/>
      <c r="UX223" s="68">
        <f>IF(UW223&gt;0,((UW223-UW222)/UW222),0)</f>
        <v/>
      </c>
      <c r="UY223" s="68">
        <f>UX223-$V223</f>
        <v/>
      </c>
      <c r="UZ223" s="68">
        <f>IF(UW223&gt;0,(UW223-UZ$10)/UZ$10,0)</f>
        <v/>
      </c>
      <c r="VA223" s="68" t="n"/>
      <c r="VB223" s="15">
        <f>IF(UW223&gt;0,(UW223-UW$10)/UW$10,0)</f>
        <v/>
      </c>
      <c r="VD223" s="587" t="n"/>
      <c r="VE223" s="68">
        <f>IF(VD223&gt;0,((VD223-VD222)/VD222),0)</f>
        <v/>
      </c>
      <c r="VF223" s="68">
        <f>VE223-$V223</f>
        <v/>
      </c>
      <c r="VG223" s="68">
        <f>IF(VD223&gt;0,(VD223-VG$10)/VG$10,0)</f>
        <v/>
      </c>
      <c r="VH223" s="68" t="n"/>
      <c r="VI223" s="15">
        <f>IF(VD223&gt;0,(VD223-VD$10)/VD$10,0)</f>
        <v/>
      </c>
      <c r="VM223" s="21">
        <f>IF($C223&gt;0,(($IK$5*IG223)+($GT$5*GP223)+($JM$5*JI223)+($JF$5*JB223)+($IY$5*IU223)+($IR$5*IN223)+($ID$5*HZ223)+($HW$5*HS223)+($HP$5*HL223)+($HI$5*HE223)+($GF$5*GB223)+($FY$5*FU223)+($FR$5*FN223)+($FK$5*FG223)+($FD$5*EZ223)+($EW$5*ES223)+($EP$5*EL223)+($EI$5*EE223)+($EB$5*DX223)+($DU$5*DQ223)+($DN$5*DJ223)+($DG$5*DC223)+($CZ$5*CV223)+($CS$5*CO223)+($CL$5*CH223)+($CE$5*CA223)+($BX$5*BT223)+($BQ$5*BM223)+($BJ$5*BF223)+($BC$5*AY223)+($AV$5*AR223)+($AO$5*AK223)+($AH$5*AD223)+($JT$5*JP223)+($KA$5*JW223)+($KO$5*KK223)+($PR$5*PN223)+($GM$5*GI223)+($HA$5*GW223)+($KV$5*KR223)+($KH$5*KD223)+($LC$5*KY223)+($MS$5*MO223)+($ML$5*MH223)+($ME$5*MA223)+($LX$5*LT223)+($LQ$5*LM223)+($LJ$5*LF223)+(MV223*$MZ$5)+(NC223*$NG$5)+(NJ223*$NN$5)+($OI$5*OE223)+($NU$5*NQ223)+($OB$5*NX223)+($PK$5*PG223)+($OP$5*OL223)+($OW$5*OS223)+($PD$5*OZ223)+(PU223*$PY$5)+(QB223*$QF$5)+(QI223*$QM$5)+(QP223*$QT$5)+(QW223*$RA$5)+(RD223*$RH$5)+(RK223*$RO$5)+(RR223*$RV$5)+(RY223*$SC$5)+(SF223*$SJ$5)+(SM223*$SQ$5)+(ST223*$SX$5)+(TA223*$TE$5))+(TH223*$TL$5)+(TO223*$TS$5))/$VM$5</f>
        <v/>
      </c>
      <c r="VN223" s="40" t="n"/>
      <c r="VO223" s="21">
        <f>IF($C223&gt;0,(($IK$5*II223)+($GT$5*GR223)+($JM$5*JK223)+($JF$5*JD223)+($IY$5*IW223)+($IR$5*IP223)+($ID$5*IB223)+($HW$5*HU223)+($HP$5*HN223)+($HI$5*HG223)+($GF$5*GD223)+($FY$5*FW223)+($FR$5*FP223)+($FK$5*FI223)+($FD$5*FB223)+($EW$5*EU223)+($EP$5*EN223)+($EI$5*EG223)+($EB$5*DZ223)+($DU$5*DS223)+($DN$5*DL223)+($DG$5*DE223)+($CZ$5*CX223)+($CS$5*CQ223)+($CL$5*CJ223)+($CE$5*CC223)+($BX$5*BV223)+($BQ$5*BO223)+($BJ$5*BH223)+($BC$5*BA223)+($AV$5*AT223)+($AO$5*AM223)+($AH$5*AF223)+($KO$5*KM223)+($KH$5*KF223)+($KA$5*JY223)+($JT$5*JR223)+($PR$5*PP223)+($GM$5*GK223)+($HA$5*GY223)+($KV$5*KT223)+($LC$5*LA223)+($MS$5*MQ223)+($ML$5*MJ223)+($ME$5*MC223)+($LX$5*LV223)+($LQ$5*LO223)+($LJ$5*LH223)+(MX223*$MZ$5)+(NE223*$NG$5)+(NL223*$NN$5)+($OI$5*OG223)+($NU$5*NS223)+($OB$5*NZ223)+($PD$5*PB223)+($OW$5*OU223)+($OP$5*ON223)+($PK$5*PI223)+($PY$5*PW223)+($QF$5*QD223)+($QM$5*QK223)+($QT$5*QR223)+($RA$5*QY223)+($RH$5*RF223)+($RO$5*RM223)+(RT223*$RV$5)+(SA223*$SC$5)+(SH223*$SJ$5)+(SO223*$SQ$5)+(SV223*$SX$5)+(TC223*$TE$5)+(TJ223*$TL$5)+(TQ223*$TS$5))/$VM$5,0)</f>
        <v/>
      </c>
      <c r="VP223" s="14" t="n"/>
      <c r="VQ223" s="21">
        <f>IF($C223&gt;0,(($IK$5*IK223)+($GT$5*GT223)+($JM$5*JM223)+($JF$5*JF223)+($IY$5*IY223)+($IR$5*IR223)+($ID$5*ID223)+($HW$5*HW223)+($HP$5*HP223)+($HI$5*HI223)+($GF$5*GF223)+($FY$5*FY223)+($FR$5*FR223)+($FK$5*FK223)+($FD$5*FD223)+($EW$5*EW223)+($EP$5*EP223)+($EI$5*EI223)+($EB$5*EB223)+($DU$5*DU223)+($DN$5*DN223)+($DG$5*DG223)+($CZ$5*CZ223)+($CS$5*CS223)+($CL$5*CL223)+($CE$5*CE223)+($BX$5*BX223)+($BQ$5*BQ223)+($BJ$5*BJ223)+($BC$5*BC223)+($AV$5*AV223)+($AO$5*AO223)+($AH$5*AH223)+($KO$5*KO223)+($PR$5*PR223)+($GM$5*GM223)+($HA$5*HA223)+($KH$5*KH223)+($KA$5*KA223)+($JT$5*JT223)+($KV$5*KV223)+($LC$5*LC223)+($MS$5*MS223)+($ML$5*ML223)+($ME$5*ME223)+($LX$5*LX223)+($LQ$5*LQ223)+($LJ$5*LJ223)+($OI$5*OI223)+($NU$5*NU223)+($NN$5*NN223)+($NG$5*NG223)+($MZ$5*MZ223)+(OB223*$OB$5)+($PD$5*PD223)+($OW$5*OW223)+($OP$5*OP223)+($PK$5*PK223)+(PY223*$PY$5)+(QF223*$QF$5)+(QM223*$QM$5)+(QT223*$QT$5)+(RA223*$RA$5)+(RH223*$RH$5)+(RO223*$RO$5)+(RV223*$RV$5)+(SC223*$SC$5)+(SJ223*$SJ$5)+(SQ223*$SQ$5)+(SX223*$SX$5)+(TE223*$TE$5)+(TL223*$TL$5)+(TS223*$TS$5))/$VM$5,0)</f>
        <v/>
      </c>
    </row>
    <row r="224" ht="16" customHeight="1" s="545">
      <c r="A224" s="127" t="n">
        <v>45968</v>
      </c>
      <c r="B224" s="4">
        <f>A224</f>
        <v/>
      </c>
      <c r="C224" s="13" t="n">
        <v>46987.1</v>
      </c>
      <c r="D224" s="138">
        <f>IF(C224&gt;0,C224-C223,0)</f>
        <v/>
      </c>
      <c r="E224" s="68">
        <f>IF(C224&gt;0,D224/C223,0)</f>
        <v/>
      </c>
      <c r="F224" s="15">
        <f>IF(C224&gt;0,(C224-C$10)/C$10,0)</f>
        <v/>
      </c>
      <c r="G224" s="13" t="n">
        <v>6728.8</v>
      </c>
      <c r="H224" s="138">
        <f>IF(G224&gt;0,G224-G223,0)</f>
        <v/>
      </c>
      <c r="I224" s="68">
        <f>IF(G224&gt;0,H224/G223,0)</f>
        <v/>
      </c>
      <c r="J224" s="15">
        <f>IF(G224&gt;0,(G224-G$10)/G$10,0)</f>
        <v/>
      </c>
      <c r="K224" s="13" t="n">
        <v>23004.54</v>
      </c>
      <c r="L224" s="138">
        <f>IF(K224&gt;0,K224-K223,0)</f>
        <v/>
      </c>
      <c r="M224" s="68">
        <f>IF(K224&gt;0,L224/K223,0)</f>
        <v/>
      </c>
      <c r="N224" s="15">
        <f>IF(K224&gt;0,(K224-K$10)/K$10,0)</f>
        <v/>
      </c>
      <c r="O224" s="13" t="n">
        <v>2432.82</v>
      </c>
      <c r="P224" s="138">
        <f>IF(O224&gt;0,O224-O223,0)</f>
        <v/>
      </c>
      <c r="Q224" s="68">
        <f>IF(O224&gt;0,P224/O223,0)</f>
        <v/>
      </c>
      <c r="R224" s="15">
        <f>IF(O224&gt;0,(O224-O$10)/O$10,0)</f>
        <v/>
      </c>
      <c r="S224" s="18">
        <f>IF(O224&gt;0,(((O224*0.7)*Q224)+((K224*0.9)*M224)+((G224*0.65)*I224)+((C224*0.6)*E224))/(O224+K224+G224+C224),0)</f>
        <v/>
      </c>
      <c r="T224" s="121">
        <f>IF(O224&gt;0,(S224*200)+T223,0)</f>
        <v/>
      </c>
      <c r="U224" s="121">
        <f>T224</f>
        <v/>
      </c>
      <c r="V224" s="134">
        <f>IF(T224&gt;0,(T224-T223)/T223,0)</f>
        <v/>
      </c>
      <c r="W224" s="21">
        <f>IF(T224&gt;0,(T224-T$11)/T$11,0)</f>
        <v/>
      </c>
      <c r="X224" s="18">
        <f>IF(T224&gt;0,((Q224+M224+I224+E224)/4),0)</f>
        <v/>
      </c>
      <c r="Y224" s="353" t="n">
        <v>40116.38</v>
      </c>
      <c r="Z224" s="15" t="n">
        <v>2e-06</v>
      </c>
      <c r="AA224" s="21">
        <f>Z224-$V224</f>
        <v/>
      </c>
      <c r="AC224" s="13" t="n">
        <v>259.88</v>
      </c>
      <c r="AD224" s="68">
        <f>IF(AC224&gt;0,((AC224-AC223)/AC223),0)</f>
        <v/>
      </c>
      <c r="AE224" s="68">
        <f>IF(AC224&gt;0,AD224-$V224,0)</f>
        <v/>
      </c>
      <c r="AF224" s="68">
        <f>IF(AC224&gt;0,(AC224-AF$10)/AF$10,0)</f>
        <v/>
      </c>
      <c r="AG224" s="68" t="n"/>
      <c r="AH224" s="15">
        <f>IF(AC224&gt;0,(AC224-AC$10)/AC$10,0)</f>
        <v/>
      </c>
      <c r="AJ224" s="13" t="n">
        <v>24.55</v>
      </c>
      <c r="AK224" s="68">
        <f>IF(AJ224&gt;0,((AJ224-AJ223)/AJ223),0)</f>
        <v/>
      </c>
      <c r="AL224" s="68">
        <f>IF(AJ224&gt;0,AK224-$V224,0)</f>
        <v/>
      </c>
      <c r="AM224" s="68">
        <f>IF(AJ224&gt;0,(AJ224-AM$10)/AM$10,0)</f>
        <v/>
      </c>
      <c r="AN224" s="68" t="n"/>
      <c r="AO224" s="15">
        <f>IF(AJ224&gt;0,(AJ224-AJ$10)/AJ$10,0)</f>
        <v/>
      </c>
      <c r="AQ224" s="13" t="n">
        <v>24.4</v>
      </c>
      <c r="AR224" s="68">
        <f>IF(AQ224&gt;0,((AQ224-AQ223)/AQ223),0)</f>
        <v/>
      </c>
      <c r="AS224" s="68">
        <f>IF(AQ224&gt;0,AR224-$V224,0)</f>
        <v/>
      </c>
      <c r="AT224" s="68">
        <f>IF(AQ224&gt;0,(AQ224-AT$10)/AT$10,0)</f>
        <v/>
      </c>
      <c r="AU224" s="68" t="n"/>
      <c r="AV224" s="15">
        <f>IF(AQ224&gt;0,(AQ224-AQ$10)/AQ$10,0)</f>
        <v/>
      </c>
      <c r="AX224" s="13" t="n">
        <v>233.9</v>
      </c>
      <c r="AY224" s="68">
        <f>IF(AX224&gt;0,((AX224-AX223)/AX223),0)</f>
        <v/>
      </c>
      <c r="AZ224" s="68">
        <f>IF(AX224&gt;0,AY224-$V224,0)</f>
        <v/>
      </c>
      <c r="BA224" s="68">
        <f>IF(AX224&gt;0,(AX224-BA$10)/BA$10,0)</f>
        <v/>
      </c>
      <c r="BB224" s="68" t="n"/>
      <c r="BC224" s="15">
        <f>IF(AX224&gt;0,(AX224-AX$10)/AX$10,0)</f>
        <v/>
      </c>
      <c r="BE224" s="13" t="n">
        <v>83.39</v>
      </c>
      <c r="BF224" s="68">
        <f>IF(BE224&gt;0,((BE224-BE223)/BE223),0)</f>
        <v/>
      </c>
      <c r="BG224" s="68">
        <f>IF(BE224&gt;0,BF224-$V224,0)</f>
        <v/>
      </c>
      <c r="BH224" s="68" t="n"/>
      <c r="BI224" s="68" t="n"/>
      <c r="BJ224" s="15">
        <f>IF(BE224&gt;0,(BE224-BE$10)/BE$10,0)</f>
        <v/>
      </c>
      <c r="BL224" s="13" t="n">
        <v>76.40000000000001</v>
      </c>
      <c r="BM224" s="68">
        <f>IF(BL224&gt;0,((BL224-BL223)/BL223),0)</f>
        <v/>
      </c>
      <c r="BN224" s="68">
        <f>IF(BL224&gt;0,BM224-$V224,0)</f>
        <v/>
      </c>
      <c r="BO224" s="68">
        <f>IF(BL224&gt;0,(BL224-BO$10)/BO$10,0)</f>
        <v/>
      </c>
      <c r="BP224" s="68" t="n"/>
      <c r="BQ224" s="15">
        <f>IF(BL224&gt;0,(BL224-BL$10)/BL$10,0)</f>
        <v/>
      </c>
      <c r="BS224" s="13" t="n">
        <v>45.22</v>
      </c>
      <c r="BT224" s="68">
        <f>IF(BS224&gt;0,((BS224-BS223)/BS223),0)</f>
        <v/>
      </c>
      <c r="BU224" s="68">
        <f>IF(BS224&gt;0,BT224-$V224,0)</f>
        <v/>
      </c>
      <c r="BV224" s="68">
        <f>IF(BS224&gt;0,(BS224-BV$10)/BV$10,0)</f>
        <v/>
      </c>
      <c r="BW224" s="68" t="n"/>
      <c r="BX224" s="15">
        <f>IF(BS224&gt;0,(BS224-BS$10)/BS$10,0)</f>
        <v/>
      </c>
      <c r="BZ224" s="13" t="n"/>
      <c r="CA224" s="68">
        <f>IF(BZ224&gt;0,((BZ224-BZ223)/BZ223),0)</f>
        <v/>
      </c>
      <c r="CB224" s="68">
        <f>IF(BZ224&gt;0,CA224-$V224,0)</f>
        <v/>
      </c>
      <c r="CC224" s="68">
        <f>IF(BZ224&gt;0,(BZ224-CC$10)/CC$10,0)</f>
        <v/>
      </c>
      <c r="CD224" s="68" t="n"/>
      <c r="CE224" s="15">
        <f>IF(BZ224&gt;0,(BZ224-BZ$10)/BZ$10,0)</f>
        <v/>
      </c>
      <c r="CG224" s="13" t="n">
        <v>30.94</v>
      </c>
      <c r="CH224" s="68">
        <f>IF(CG224&gt;0,((CG224-CG223)/CG223),0)</f>
        <v/>
      </c>
      <c r="CI224" s="68">
        <f>IF(CG224&gt;0,CH224-$V224,0)</f>
        <v/>
      </c>
      <c r="CJ224" s="68">
        <f>IF(CG224&gt;0,(CG224-CJ$10)/CJ$10,0)</f>
        <v/>
      </c>
      <c r="CK224" s="68" t="n"/>
      <c r="CL224" s="15">
        <f>IF(CG224&gt;0,(CG224-CG$10)/CG$10,0)</f>
        <v/>
      </c>
      <c r="CN224" s="13" t="n">
        <v>35.06</v>
      </c>
      <c r="CO224" s="68">
        <f>IF(CN224&gt;0,((CN224-CN223)/CN223),0)</f>
        <v/>
      </c>
      <c r="CP224" s="68">
        <f>IF(CN224&gt;0,CO224-$V224,0)</f>
        <v/>
      </c>
      <c r="CQ224" s="68">
        <f>IF(CN224&gt;0,(CN224-CQ$10)/CQ$10,0)</f>
        <v/>
      </c>
      <c r="CR224" s="68" t="n"/>
      <c r="CS224" s="15">
        <f>IF(CN224&gt;0,(CN224-CN$10)/CN$10,0)</f>
        <v/>
      </c>
      <c r="CU224" s="13" t="n">
        <v>41</v>
      </c>
      <c r="CV224" s="68">
        <f>IF(CU224&gt;0,((CU224-CU223)/CU223),0)</f>
        <v/>
      </c>
      <c r="CW224" s="68">
        <f>IF(CU224&gt;0,CV224-$V224,0)</f>
        <v/>
      </c>
      <c r="CX224" s="68">
        <f>IF(CU224&gt;0,(CU224-CX$10)/CX$10,0)</f>
        <v/>
      </c>
      <c r="CY224" s="68" t="n"/>
      <c r="CZ224" s="15">
        <f>IF(CU224&gt;0,(CU224-CU$10)/CU$10,0)</f>
        <v/>
      </c>
      <c r="DB224" s="13" t="n">
        <v>20.08</v>
      </c>
      <c r="DC224" s="68">
        <f>IF(DB224&gt;0,((DB224-DB223)/DB223),0)</f>
        <v/>
      </c>
      <c r="DD224" s="68">
        <f>IF(DB224&gt;0,DC224-$V224,0)</f>
        <v/>
      </c>
      <c r="DE224" s="68">
        <f>IF(DB224&gt;0,(DB224-DE$10)/DE$10,0)</f>
        <v/>
      </c>
      <c r="DF224" s="68" t="n"/>
      <c r="DG224" s="15">
        <f>IF(DB224&gt;0,(DB224-DB$10)/DB$10,0)</f>
        <v/>
      </c>
      <c r="DI224" s="13" t="n">
        <v>52.26</v>
      </c>
      <c r="DJ224" s="68">
        <f>IF(DI224&gt;0,((DI224-DI223)/DI223),0)</f>
        <v/>
      </c>
      <c r="DK224" s="68">
        <f>IF(DI224&gt;0,DJ224-$V224,0)</f>
        <v/>
      </c>
      <c r="DL224" s="68">
        <f>IF(DI224&gt;0,(DI224-DL$10)/DL$10,0)</f>
        <v/>
      </c>
      <c r="DM224" s="68" t="n"/>
      <c r="DN224" s="15">
        <f>IF(DI224&gt;0,(DI224-DI$10)/DI$10,0)</f>
        <v/>
      </c>
      <c r="DP224" s="13" t="n">
        <v>49.73</v>
      </c>
      <c r="DQ224" s="68">
        <f>IF(DP224&gt;0,((DP224-DP223)/DP223),0)</f>
        <v/>
      </c>
      <c r="DR224" s="68">
        <f>IF(DP224&gt;0,DQ224-$V224,0)</f>
        <v/>
      </c>
      <c r="DS224" s="68" t="n"/>
      <c r="DT224" s="68" t="n"/>
      <c r="DU224" s="15">
        <f>IF(DP224&gt;0,(DP224-DP$10)/DP$10,0)</f>
        <v/>
      </c>
      <c r="DV224" s="18" t="n"/>
      <c r="DW224" s="13" t="n">
        <v>44.68</v>
      </c>
      <c r="DX224" s="68">
        <f>IF(DW224&gt;0,((DW224-DW223)/DW223),0)</f>
        <v/>
      </c>
      <c r="DY224" s="68">
        <f>IF(DW224&gt;0,DX224-$V224,0)</f>
        <v/>
      </c>
      <c r="DZ224" s="68">
        <f>IF(DW224&gt;0,(DW224-DZ$10)/DZ$10,0)</f>
        <v/>
      </c>
      <c r="EA224" s="68" t="n"/>
      <c r="EB224" s="15">
        <f>IF(DW224&gt;0,(DW224-DW$10)/DW$10,0)</f>
        <v/>
      </c>
      <c r="ED224" s="13" t="n">
        <v>44.83</v>
      </c>
      <c r="EE224" s="68">
        <f>IF(ED224&gt;0,((ED224-ED223)/ED223),0)</f>
        <v/>
      </c>
      <c r="EF224" s="68">
        <f>IF(ED224&gt;0,EE224-$V224,0)</f>
        <v/>
      </c>
      <c r="EG224" s="68">
        <f>IF(ED224&gt;0,(ED224-EG$10)/EG$10,0)</f>
        <v/>
      </c>
      <c r="EH224" s="68" t="n"/>
      <c r="EI224" s="15">
        <f>IF(ED224&gt;0,(ED224-ED$10)/ED$10,0)</f>
        <v/>
      </c>
      <c r="EK224" s="13" t="n">
        <v>140.04</v>
      </c>
      <c r="EL224" s="68">
        <f>IF(EK224&gt;0,((EK224-EK223)/EK223),0)</f>
        <v/>
      </c>
      <c r="EM224" s="68">
        <f>IF(EK224&gt;0,EL224-$V224,0)</f>
        <v/>
      </c>
      <c r="EN224" s="68">
        <f>IF(EK224&gt;0,(EK224-EN$10)/EN$10,0)</f>
        <v/>
      </c>
      <c r="EO224" s="68" t="n"/>
      <c r="EP224" s="15">
        <f>IF(EK224&gt;0,(EK224-EK$10)/EK$10,0)</f>
        <v/>
      </c>
      <c r="ER224" s="13" t="n">
        <v>38.93</v>
      </c>
      <c r="ES224" s="68">
        <f>IF(ER224&gt;0,((ER224-ER223)/ER223),0)</f>
        <v/>
      </c>
      <c r="ET224" s="68">
        <f>IF(ER224&gt;0,ES224-$V224,0)</f>
        <v/>
      </c>
      <c r="EU224" s="68">
        <f>IF(ER224&gt;0,(ER224-EU$10)/EU$10,0)</f>
        <v/>
      </c>
      <c r="EV224" s="68" t="n"/>
      <c r="EW224" s="15">
        <f>IF(ER224&gt;0,(ER224-ER$10)/ER$10,0)</f>
        <v/>
      </c>
      <c r="EY224" s="13" t="n">
        <v>50.28</v>
      </c>
      <c r="EZ224" s="68">
        <f>IF(EY224&gt;0,((EY224-EY223)/EY223),0)</f>
        <v/>
      </c>
      <c r="FA224" s="68">
        <f>IF(EY224&gt;0,EZ224-$V224,0)</f>
        <v/>
      </c>
      <c r="FB224" s="68" t="n"/>
      <c r="FC224" s="68" t="n"/>
      <c r="FD224" s="15">
        <f>IF(EY224&gt;0,(EY224-EY$10)/EY$10,0)</f>
        <v/>
      </c>
      <c r="FF224" s="13" t="n">
        <v>62.24</v>
      </c>
      <c r="FG224" s="68">
        <f>IF(FF224&gt;0,((FF224-FF223)/FF223),0)</f>
        <v/>
      </c>
      <c r="FH224" s="68">
        <f>IF(FF224&gt;0,FG224-$V224,0)</f>
        <v/>
      </c>
      <c r="FI224" s="68">
        <f>IF(FF224&gt;0,(FF224-FI$10)/FI$10,0)</f>
        <v/>
      </c>
      <c r="FJ224" s="68" t="n"/>
      <c r="FK224" s="15">
        <f>IF(FF224&gt;0,(FF224-FF$10)/FF$10,0)</f>
        <v/>
      </c>
      <c r="FM224" s="13" t="n">
        <v>188.28</v>
      </c>
      <c r="FN224" s="68">
        <f>IF(FM224&gt;0,((FM224-FM223)/FM223),0)</f>
        <v/>
      </c>
      <c r="FO224" s="68">
        <f>IF(FM224&gt;0,FN224-$V224,0)</f>
        <v/>
      </c>
      <c r="FP224" s="68">
        <f>IF(FM224&gt;0,(FM224-FP$10)/FP$10,0)</f>
        <v/>
      </c>
      <c r="FQ224" s="68" t="n"/>
      <c r="FR224" s="15">
        <f>IF(FM224&gt;0,(FM224-FM$10)/FM$10,0)</f>
        <v/>
      </c>
      <c r="FT224" s="13" t="n">
        <v>89.06999999999999</v>
      </c>
      <c r="FU224" s="68">
        <f>IF(FT224&gt;0,((FT224-FT223)/FT223),0)</f>
        <v/>
      </c>
      <c r="FV224" s="68">
        <f>IF(FT224&gt;0,FU224-$V224,0)</f>
        <v/>
      </c>
      <c r="FW224" s="68">
        <f>IF(FT224&gt;0,(FT224-FW$10)/FW$10,0)</f>
        <v/>
      </c>
      <c r="FX224" s="68" t="n"/>
      <c r="FY224" s="15">
        <f>IF(FT224&gt;0,(FT224-FT$10)/FT$10,0)</f>
        <v/>
      </c>
      <c r="GA224" s="13" t="n">
        <v>18.57</v>
      </c>
      <c r="GB224" s="68">
        <f>IF(GA224&gt;0,((GA224-GA223)/GA223),0)</f>
        <v/>
      </c>
      <c r="GC224" s="68">
        <f>IF(GA224&gt;0,GB224-$V224,0)</f>
        <v/>
      </c>
      <c r="GD224" s="68" t="n"/>
      <c r="GE224" s="68" t="n"/>
      <c r="GF224" s="15">
        <f>IF(GA224&gt;0,(GA224-GA$10)/GA$10,0)</f>
        <v/>
      </c>
      <c r="GG224" s="18" t="n"/>
      <c r="GH224" s="13" t="n">
        <v>23.35</v>
      </c>
      <c r="GI224" s="68">
        <f>IF(GH224&gt;0,((GH224-GH223)/GH223),0)</f>
        <v/>
      </c>
      <c r="GJ224" s="68">
        <f>IF(GH224&gt;0,GI224-$V224,0)</f>
        <v/>
      </c>
      <c r="GK224" s="68">
        <f>IF(GH224&gt;0,(GH224-GK$10)/GK$10,0)</f>
        <v/>
      </c>
      <c r="GL224" s="68" t="n"/>
      <c r="GM224" s="15">
        <f>IF(GH224&gt;0,(GH224-GH$10)/GH$10,0)</f>
        <v/>
      </c>
      <c r="GO224" s="13" t="n">
        <v>28.84</v>
      </c>
      <c r="GP224" s="68">
        <f>IF(GO224&gt;0,((GO224-GO223)/GO223),0)</f>
        <v/>
      </c>
      <c r="GQ224" s="68">
        <f>IF(GO224&gt;0,GP224-$V224,0)</f>
        <v/>
      </c>
      <c r="GR224" s="68" t="n"/>
      <c r="GS224" s="68" t="n"/>
      <c r="GT224" s="15">
        <f>IF(GO224&gt;0,(GO224-GO$10)/GO$10,0)</f>
        <v/>
      </c>
      <c r="GV224" s="13" t="n">
        <v>17.53</v>
      </c>
      <c r="GW224" s="68">
        <f>IF(GV224&gt;0,((GV224-GV223)/GV223),0)</f>
        <v/>
      </c>
      <c r="GX224" s="68">
        <f>IF(GV224&gt;0,GW224-$V224,0)</f>
        <v/>
      </c>
      <c r="GY224" s="68">
        <f>IF(GV224&gt;0,(GV224-GY$10)/GY$10,0)</f>
        <v/>
      </c>
      <c r="GZ224" s="68" t="n"/>
      <c r="HA224" s="15">
        <f>IF(GV224&gt;0,(GV224-GV$10)/GV$10,0)</f>
        <v/>
      </c>
      <c r="HD224" s="13" t="n">
        <v>429.52</v>
      </c>
      <c r="HE224" s="68">
        <f>IF(HD224&gt;0,((HD224-HD223)/HD223),0)</f>
        <v/>
      </c>
      <c r="HF224" s="68">
        <f>IF(HD224&gt;0,HE224-$V224,0)</f>
        <v/>
      </c>
      <c r="HG224" s="68">
        <f>IF(HD224&gt;0,(HD224-HG$10)/HG$10,0)</f>
        <v/>
      </c>
      <c r="HH224" s="68" t="n"/>
      <c r="HI224" s="15">
        <f>IF(HD224&gt;0,(HD224-HD$10)/HD$10,0)</f>
        <v/>
      </c>
      <c r="HK224" s="13" t="n">
        <v>77.88</v>
      </c>
      <c r="HL224" s="68">
        <f>IF(HK224&gt;0,((HK224-HK223)/HK223),0)</f>
        <v/>
      </c>
      <c r="HM224" s="68">
        <f>IF(HK224&gt;0,HL224-$V224,0)</f>
        <v/>
      </c>
      <c r="HN224" s="68">
        <f>IF(HK224&gt;0,(HK224-HN$10)/HN$10,0)</f>
        <v/>
      </c>
      <c r="HO224" s="68" t="n"/>
      <c r="HP224" s="15">
        <f>IF(HK224&gt;0,(HK224-HK$10)/HK$10,0)</f>
        <v/>
      </c>
      <c r="HR224" s="13" t="n">
        <v>117.22</v>
      </c>
      <c r="HS224" s="68">
        <f>IF(HR224&gt;0,((HR224-HR223)/HR223),0)</f>
        <v/>
      </c>
      <c r="HT224" s="68">
        <f>IF(HR224&gt;0,HS224-$V224,0)</f>
        <v/>
      </c>
      <c r="HU224" s="68">
        <f>IF(HR224&gt;0,(HR224-HU$10)/HU$10,0)</f>
        <v/>
      </c>
      <c r="HV224" s="68" t="n"/>
      <c r="HW224" s="15">
        <f>IF(HR224&gt;0,(HR224-HR$10)/HR$10,0)</f>
        <v/>
      </c>
      <c r="HY224" s="13" t="n">
        <v>188.15</v>
      </c>
      <c r="HZ224" s="68">
        <f>IF(HY224&gt;0,((HY224-HY223)/HY223),0)</f>
        <v/>
      </c>
      <c r="IA224" s="68">
        <f>IF(HY224&gt;0,HZ224-$V224,0)</f>
        <v/>
      </c>
      <c r="IB224" s="68">
        <f>IF(HY224&gt;0,(HY224-IB$10)/IB$10,0)</f>
        <v/>
      </c>
      <c r="IC224" s="68" t="n"/>
      <c r="ID224" s="15">
        <f>IF(HY224&gt;0,(HY224-HY$10)/HY$10,0)</f>
        <v/>
      </c>
      <c r="IF224" s="13" t="n">
        <v>349.43</v>
      </c>
      <c r="IG224" s="68">
        <f>IF(IF224&gt;0,((IF224-IF223)/IF223),0)</f>
        <v/>
      </c>
      <c r="IH224" s="68">
        <f>IF(IF224&gt;0,IG224-$V224,0)</f>
        <v/>
      </c>
      <c r="II224" s="68">
        <f>IF(IF224&gt;0,(IF224-II$10)/II$10,0)</f>
        <v/>
      </c>
      <c r="IJ224" s="68" t="n"/>
      <c r="IK224" s="15">
        <f>IF(IF224&gt;0,(IF224-IF$10)/IF$10,0)</f>
        <v/>
      </c>
      <c r="IM224" s="13" t="n">
        <v>309.56</v>
      </c>
      <c r="IN224" s="68">
        <f>IF(IM224&gt;0,((IM224-IM223)/IM223),0)</f>
        <v/>
      </c>
      <c r="IO224" s="68">
        <f>IF(IM224&gt;0,IN224-$V224,0)</f>
        <v/>
      </c>
      <c r="IP224" s="68">
        <f>IF(IM224&gt;0,(IM224-IP$10)/IP$10,0)</f>
        <v/>
      </c>
      <c r="IQ224" s="68" t="n"/>
      <c r="IR224" s="15">
        <f>IF(IM224&gt;0,(IM224-IM$10)/IM$10,0)</f>
        <v/>
      </c>
      <c r="IT224" s="13" t="n">
        <v>92.26000000000001</v>
      </c>
      <c r="IU224" s="68">
        <f>IF(IT224&gt;0,((IT224-IT223)/IT223),0)</f>
        <v/>
      </c>
      <c r="IV224" s="68">
        <f>IF(IT224&gt;0,IU224-$V224,0)</f>
        <v/>
      </c>
      <c r="IW224" s="68">
        <f>IF(IT224&gt;0,(IT224-IW$10)/IW$10,0)</f>
        <v/>
      </c>
      <c r="IX224" s="68" t="n"/>
      <c r="IY224" s="15">
        <f>IF(IT224&gt;0,(IT224-IT$10)/IT$10,0)</f>
        <v/>
      </c>
      <c r="JA224" s="13" t="n">
        <v>621.71</v>
      </c>
      <c r="JB224" s="68">
        <f>IF(JA224&gt;0,((JA224-JA223)/JA223),0)</f>
        <v/>
      </c>
      <c r="JC224" s="68">
        <f>IF(JA224&gt;0,JB224-$V224,0)</f>
        <v/>
      </c>
      <c r="JD224" s="68">
        <f>IF(JA224&gt;0,(JA224-JD$10)/JD$10,0)</f>
        <v/>
      </c>
      <c r="JE224" s="68" t="n"/>
      <c r="JF224" s="15">
        <f>IF(JA224&gt;0,(JA224-JA$10)/JA$10,0)</f>
        <v/>
      </c>
      <c r="JH224" s="13" t="n">
        <v>496.82</v>
      </c>
      <c r="JI224" s="68">
        <f>IF(JH224&gt;0,((JH224-JH223)/JH223),0)</f>
        <v/>
      </c>
      <c r="JJ224" s="68">
        <f>IF(JH224&gt;0,JI224-$V224,0)</f>
        <v/>
      </c>
      <c r="JK224" s="68">
        <f>IF(JH224&gt;0,(JH224-JK$10)/JK$10,0)</f>
        <v/>
      </c>
      <c r="JL224" s="68" t="n"/>
      <c r="JM224" s="15">
        <f>IF(JH224&gt;0,(JH224-JH$10)/JH$10,0)</f>
        <v/>
      </c>
      <c r="JO224" s="13" t="n">
        <v>31.68</v>
      </c>
      <c r="JP224" s="68">
        <f>IF(JO224&gt;0,((JO224-JO223)/JO223),0)</f>
        <v/>
      </c>
      <c r="JQ224" s="68">
        <f>IF(JO224&gt;0,JP224-$V224,0)</f>
        <v/>
      </c>
      <c r="JR224" s="68">
        <f>IF(JO224&gt;0,(JO224-JR$10)/JR$10,0)</f>
        <v/>
      </c>
      <c r="JS224" s="68" t="n"/>
      <c r="JT224" s="15">
        <f>IF(JO224&gt;0,(JO224-JO$10)/JO$10,0)</f>
        <v/>
      </c>
      <c r="JV224" s="13" t="n">
        <v>2.55</v>
      </c>
      <c r="JW224" s="68">
        <f>IF(JV224&gt;0,((JV224-JV223)/JV223),0)</f>
        <v/>
      </c>
      <c r="JX224" s="68">
        <f>IF(JV224&gt;0,JW224-$V224,0)</f>
        <v/>
      </c>
      <c r="JY224" s="68">
        <f>IF(JV224&gt;0,(JV224-JY$10)/JY$10,0)</f>
        <v/>
      </c>
      <c r="JZ224" s="68" t="n"/>
      <c r="KA224" s="15">
        <f>IF(JV224&gt;0,(JV224-JV$10)/JV$10,0)</f>
        <v/>
      </c>
      <c r="KC224" s="13" t="n">
        <v>23.83</v>
      </c>
      <c r="KD224" s="68">
        <f>IF(KC224&gt;0,((KC224-KC223)/KC223),0)</f>
        <v/>
      </c>
      <c r="KE224" s="68">
        <f>IF(KC224&gt;0,KD224-$V224,0)</f>
        <v/>
      </c>
      <c r="KF224" s="68">
        <f>IF(KC224&gt;0,(KC224-KF$10)/KF$10,0)</f>
        <v/>
      </c>
      <c r="KG224" s="68" t="n"/>
      <c r="KH224" s="15">
        <f>IF(KC224&gt;0,(KC224-KC$10)/KC$10,0)</f>
        <v/>
      </c>
      <c r="KI224" s="18" t="n"/>
      <c r="KJ224" s="13" t="n">
        <v>163.61</v>
      </c>
      <c r="KK224" s="68">
        <f>IF(KJ224&gt;0,((KJ224-KJ223)/KJ223),0)</f>
        <v/>
      </c>
      <c r="KL224" s="68">
        <f>IF(KJ224&gt;0,KK224-$V224,0)</f>
        <v/>
      </c>
      <c r="KM224" s="68">
        <f>IF(KJ224&gt;0,(KJ224-KM$10)/KM$10,0)</f>
        <v/>
      </c>
      <c r="KN224" s="68" t="n"/>
      <c r="KO224" s="15">
        <f>IF(KJ224&gt;0,(KJ224-KJ$10)/KJ$10,0)</f>
        <v/>
      </c>
      <c r="KQ224" s="13" t="n">
        <v>2.53</v>
      </c>
      <c r="KR224" s="68">
        <f>IF(KQ224&gt;0,((KQ224-KQ223)/KQ223),0)</f>
        <v/>
      </c>
      <c r="KS224" s="68">
        <f>IF(KQ224&gt;0,KR224-$V224,0)</f>
        <v/>
      </c>
      <c r="KT224" s="68">
        <f>IF(KQ224&gt;0,(KQ224-KT$10)/KT$10,0)</f>
        <v/>
      </c>
      <c r="KU224" s="68" t="n"/>
      <c r="KV224" s="15">
        <f>IF(KQ224&gt;0,(KQ224-KQ$10)/KQ$10,0)</f>
        <v/>
      </c>
      <c r="KW224" s="18" t="n"/>
      <c r="KX224" s="13" t="n">
        <v>69.8</v>
      </c>
      <c r="KY224" s="68">
        <f>IF(KX224&gt;0,((KX224-KX223)/KX223),0)</f>
        <v/>
      </c>
      <c r="KZ224" s="68">
        <f>IF(KX224&gt;0,KY224-$V224,0)</f>
        <v/>
      </c>
      <c r="LA224" s="68">
        <f>IF(KX224&gt;0,(KX224-LA$10)/LA$10,0)</f>
        <v/>
      </c>
      <c r="LB224" s="68" t="n"/>
      <c r="LC224" s="15">
        <f>IF(KX224&gt;0,(KX224-KX$10)/KX$10,0)</f>
        <v/>
      </c>
      <c r="LD224" s="18" t="n"/>
      <c r="LE224" s="13" t="n">
        <v>57.97</v>
      </c>
      <c r="LF224" s="68">
        <f>IF(LE224&gt;0,((LE224-LE223)/LE223),0)</f>
        <v/>
      </c>
      <c r="LG224" s="68">
        <f>IF(LE224&gt;0,LF224-$V224,0)</f>
        <v/>
      </c>
      <c r="LH224" s="68">
        <f>IF(LE224&gt;0,(LE224-LH$10)/LH$10,0)</f>
        <v/>
      </c>
      <c r="LI224" s="68" t="n"/>
      <c r="LJ224" s="15">
        <f>IF(LE224&gt;0,(LE224-LE$10)/LE$10,0)</f>
        <v/>
      </c>
      <c r="LL224" s="13" t="n">
        <v>161.41</v>
      </c>
      <c r="LM224" s="68">
        <f>IF(LL224&gt;0,((LL224-LL223)/LL223),0)</f>
        <v/>
      </c>
      <c r="LN224" s="68">
        <f>IF(LL224&gt;0,LM224-$V224,0)</f>
        <v/>
      </c>
      <c r="LO224" s="68">
        <f>IF(LL224&gt;0,(LL224-LO$10)/LO$10,0)</f>
        <v/>
      </c>
      <c r="LP224" s="68" t="n"/>
      <c r="LQ224" s="15">
        <f>IF(LL224&gt;0,(LL224-LL$10)/LL$10,0)</f>
        <v/>
      </c>
      <c r="LS224" s="13" t="n">
        <v>24.33</v>
      </c>
      <c r="LT224" s="68">
        <f>IF(LS224&gt;0,((LS224-LS223)/LS223),0)</f>
        <v/>
      </c>
      <c r="LU224" s="68">
        <f>IF(LS224&gt;0,LT224-$V224,0)</f>
        <v/>
      </c>
      <c r="LV224" s="68" t="n"/>
      <c r="LW224" s="68" t="n"/>
      <c r="LX224" s="15">
        <f>IF(LS224&gt;0,(LS224-LS$10)/LS$10,0)</f>
        <v/>
      </c>
      <c r="LZ224" s="13" t="n">
        <v>21.63</v>
      </c>
      <c r="MA224" s="68">
        <f>IF(LZ224&gt;0,((LZ224-LZ223)/LZ223),0)</f>
        <v/>
      </c>
      <c r="MB224" s="68">
        <f>IF(LZ224&gt;0,MA224-$V224,0)</f>
        <v/>
      </c>
      <c r="MC224" s="68">
        <f>IF(LZ224&gt;0,(LZ224-MC$10)/MC$10,0)</f>
        <v/>
      </c>
      <c r="MD224" s="68" t="n"/>
      <c r="ME224" s="15">
        <f>IF(LZ224&gt;0,(LZ224-LZ$10)/LZ$10,0)</f>
        <v/>
      </c>
      <c r="MG224" s="13" t="n">
        <v>112.65</v>
      </c>
      <c r="MH224" s="68">
        <f>IF(MG224&gt;0,((MG224-MG223)/MG223),0)</f>
        <v/>
      </c>
      <c r="MI224" s="68">
        <f>IF(MG224&gt;0,MH224-$V224,0)</f>
        <v/>
      </c>
      <c r="MJ224" s="68">
        <f>IF(MG224&gt;0,(MG224-MJ$10)/MJ$10,0)</f>
        <v/>
      </c>
      <c r="MK224" s="68" t="n"/>
      <c r="ML224" s="15">
        <f>IF(MG224&gt;0,(MG224-MG$10)/MG$10,0)</f>
        <v/>
      </c>
      <c r="MN224" s="13" t="n">
        <v>193.55</v>
      </c>
      <c r="MO224" s="68">
        <f>IF(MN224&gt;0,((MN224-MN223)/MN223),0)</f>
        <v/>
      </c>
      <c r="MP224" s="68">
        <f>IF(MN224&gt;0,MO224-$V224,0)</f>
        <v/>
      </c>
      <c r="MQ224" s="68">
        <f>IF(MN224&gt;0,(MN224-MQ$10)/MQ$10,0)</f>
        <v/>
      </c>
      <c r="MR224" s="68" t="n"/>
      <c r="MS224" s="15">
        <f>IF(MN224&gt;0,(MN224-MN$10)/MN$10,0)</f>
        <v/>
      </c>
      <c r="MU224" s="13" t="n">
        <v>22.28</v>
      </c>
      <c r="MV224" s="68">
        <f>IF(MU224&gt;0,((MU224-MU223)/MU223),0)</f>
        <v/>
      </c>
      <c r="MW224" s="68">
        <f>IF(MU224&gt;0,MV224-$V224,0)</f>
        <v/>
      </c>
      <c r="MX224" s="68">
        <f>IF(MU224&gt;0,(MU224-MX$10)/MX$10,0)</f>
        <v/>
      </c>
      <c r="MY224" s="68" t="n"/>
      <c r="MZ224" s="15">
        <f>IF(MU224&gt;0,(MU224-MU$10)/MU$10,0)</f>
        <v/>
      </c>
      <c r="NB224" s="13" t="n">
        <v>307.27</v>
      </c>
      <c r="NC224" s="68">
        <f>IF(NB224&gt;0,((NB224-NB223)/NB223),0)</f>
        <v/>
      </c>
      <c r="ND224" s="68">
        <f>IF(NB224&gt;0,NC224-$V224,0)</f>
        <v/>
      </c>
      <c r="NE224" s="68">
        <f>IF(NB224&gt;0,(NB224-NE$10)/NE$10,0)</f>
        <v/>
      </c>
      <c r="NF224" s="68" t="n"/>
      <c r="NG224" s="15">
        <f>IF(NB224&gt;0,(NB224-NB$10)/NB$10,0)</f>
        <v/>
      </c>
      <c r="NI224" s="13" t="n">
        <v>13.88</v>
      </c>
      <c r="NJ224" s="68">
        <f>IF(NI224&gt;0,((NI224-NI223)/NI223),0)</f>
        <v/>
      </c>
      <c r="NK224" s="68">
        <f>IF(NI224&gt;0,NJ224-$V224,0)</f>
        <v/>
      </c>
      <c r="NL224" s="68">
        <f>IF(NI224&gt;0,(NI224-NL$10)/NL$10,0)</f>
        <v/>
      </c>
      <c r="NM224" s="68" t="n"/>
      <c r="NN224" s="15">
        <f>IF(NI224&gt;0,(NI224-NI$10)/NI$10,0)</f>
        <v/>
      </c>
      <c r="NP224" s="13" t="n">
        <v>575.13</v>
      </c>
      <c r="NQ224" s="68">
        <f>IF(NP224&gt;0,((NP224-NP223)/NP223),0)</f>
        <v/>
      </c>
      <c r="NR224" s="68">
        <f>IF(NP224&gt;0,NQ224-$V224,0)</f>
        <v/>
      </c>
      <c r="NS224" s="68">
        <f>IF(NP224&gt;0,(NP224-NS$10)/NS$10,0)</f>
        <v/>
      </c>
      <c r="NT224" s="68" t="n"/>
      <c r="NU224" s="15">
        <f>IF(NP224&gt;0,(NP224-NP$10)/NP$10,0)</f>
        <v/>
      </c>
      <c r="NW224" s="13" t="n">
        <v>278.83</v>
      </c>
      <c r="NX224" s="68">
        <f>IF(NW224&gt;0,((NW224-NW223)/NW223),0)</f>
        <v/>
      </c>
      <c r="NY224" s="68">
        <f>IF(NW224&gt;0,NX224-$V224,0)</f>
        <v/>
      </c>
      <c r="NZ224" s="68">
        <f>IF(NW224&gt;0,(NW224-NZ$10)/NZ$10,0)</f>
        <v/>
      </c>
      <c r="OA224" s="68" t="n"/>
      <c r="OB224" s="15">
        <f>IF(NW224&gt;0,(NW224-NW$10)/NW$10,0)</f>
        <v/>
      </c>
      <c r="OD224" s="13" t="n">
        <v>3.33</v>
      </c>
      <c r="OE224" s="68">
        <f>IF(OD224&gt;0,((OD224-OD223)/OD223),0)</f>
        <v/>
      </c>
      <c r="OF224" s="68">
        <f>IF(OD224&gt;0,OE224-$V224,0)</f>
        <v/>
      </c>
      <c r="OG224" s="68">
        <f>IF(OD224&gt;0,(OD224-OG$10)/OG$10,0)</f>
        <v/>
      </c>
      <c r="OH224" s="68" t="n"/>
      <c r="OI224" s="15">
        <f>IF(OD224&gt;0,(OD224-OD$10)/OD$10,0)</f>
        <v/>
      </c>
      <c r="OK224" s="13" t="n">
        <v>294.16</v>
      </c>
      <c r="OL224" s="68">
        <f>IF(OK224&gt;0,((OK224-OK223)/OK223),0)</f>
        <v/>
      </c>
      <c r="OM224" s="68">
        <f>IF(OK224&gt;0,OL224-$V224,0)</f>
        <v/>
      </c>
      <c r="ON224" s="68">
        <f>IF(OK224&gt;0,(OK224-ON$10)/ON$10,0)</f>
        <v/>
      </c>
      <c r="OO224" s="68" t="n"/>
      <c r="OP224" s="15">
        <f>IF(OK224&gt;0,(OK224-OK$10)/OK$10,0)</f>
        <v/>
      </c>
      <c r="OR224" s="13" t="n">
        <v>5.73</v>
      </c>
      <c r="OS224" s="68">
        <f>IF(OR224&gt;0,((OR224-OR223)/OR223),0)</f>
        <v/>
      </c>
      <c r="OT224" s="68">
        <f>IF(OR224&gt;0,OS224-$V224,0)</f>
        <v/>
      </c>
      <c r="OU224" s="68">
        <f>IF(OR224&gt;0,(OR224-OU$10)/OU$10,0)</f>
        <v/>
      </c>
      <c r="OV224" s="68" t="n"/>
      <c r="OW224" s="15">
        <f>IF(OR224&gt;0,(OR224-OR$10)/OR$10,0)</f>
        <v/>
      </c>
      <c r="OY224" s="13" t="n">
        <v>176.97</v>
      </c>
      <c r="OZ224" s="68">
        <f>IF(OY224&gt;0,((OY224-OY223)/OY223),0)</f>
        <v/>
      </c>
      <c r="PA224" s="68">
        <f>IF(OY224&gt;0,OZ224-$V224,0)</f>
        <v/>
      </c>
      <c r="PB224" s="68">
        <f>IF(OY224&gt;0,(OY224-PB$10)/PB$10,0)</f>
        <v/>
      </c>
      <c r="PC224" s="68" t="n"/>
      <c r="PD224" s="15">
        <f>IF(OY224&gt;0,(OY224-OY$10)/OY$10,0)</f>
        <v/>
      </c>
      <c r="PE224" s="18" t="n"/>
      <c r="PF224" s="13" t="n">
        <v>290.66</v>
      </c>
      <c r="PG224" s="68">
        <f>IF(PF224&gt;0,((PF224-PF223)/PF223),0)</f>
        <v/>
      </c>
      <c r="PH224" s="68">
        <f>IF(PF224&gt;0,PG224-$V224,0)</f>
        <v/>
      </c>
      <c r="PI224" s="68">
        <f>IF(PF224&gt;0,(PF224-PI$10)/PI$10,0)</f>
        <v/>
      </c>
      <c r="PJ224" s="68" t="n"/>
      <c r="PK224" s="15">
        <f>IF(PF224&gt;0,(PF224-PF$10)/PF$10,0)</f>
        <v/>
      </c>
      <c r="PM224" s="13" t="n"/>
      <c r="PN224" s="68">
        <f>IF(PM224&gt;0,((PM224-PM223)/PM223),0)</f>
        <v/>
      </c>
      <c r="PO224" s="68">
        <f>PN224-$V224</f>
        <v/>
      </c>
      <c r="PP224" s="68">
        <f>IF(PM224&gt;0,(PM224-PP$10)/PP$10,0)</f>
        <v/>
      </c>
      <c r="PQ224" s="68" t="n"/>
      <c r="PR224" s="15">
        <f>IF(PM224&gt;0,(PM224-PM$10)/PM$10,0)</f>
        <v/>
      </c>
      <c r="PT224" s="13" t="n">
        <v>15.65</v>
      </c>
      <c r="PU224" s="68">
        <f>IF(PT224&gt;0,((PT224-PT223)/PT223),0)</f>
        <v/>
      </c>
      <c r="PV224" s="68">
        <f>IF(PT224&gt;0,PU224-$V224,0)</f>
        <v/>
      </c>
      <c r="PW224" s="68">
        <f>IF(PT224&gt;0,(PT224-PW$10)/PW$10,0)</f>
        <v/>
      </c>
      <c r="PX224" s="68" t="n"/>
      <c r="PY224" s="15">
        <f>IF(PT224&gt;0,(PT224-PT$10)/PT$10,0)</f>
        <v/>
      </c>
      <c r="QA224" s="13" t="n">
        <v>370.07</v>
      </c>
      <c r="QB224" s="68">
        <f>IF(QA224&gt;0,((QA224-QA223)/QA223),0)</f>
        <v/>
      </c>
      <c r="QC224" s="68">
        <f>IF(QA224&gt;0,QB224-$V224,0)</f>
        <v/>
      </c>
      <c r="QD224" s="68">
        <f>IF(QA224&gt;0,(QA224-QD$10)/QD$10,0)</f>
        <v/>
      </c>
      <c r="QE224" s="68" t="n"/>
      <c r="QF224" s="15">
        <f>IF(QA224&gt;0,(QA224-QA$10)/QA$10,0)</f>
        <v/>
      </c>
      <c r="QH224" s="13" t="n">
        <v>2.56</v>
      </c>
      <c r="QI224" s="68">
        <f>IF(QH224&gt;0,((QH224-QH223)/QH223),0)</f>
        <v/>
      </c>
      <c r="QJ224" s="68">
        <f>IF(QH224&gt;0,QI224-$V224,0)</f>
        <v/>
      </c>
      <c r="QK224" s="68">
        <f>IF(QH224&gt;0,(QH224-QK$10)/QK$10,0)</f>
        <v/>
      </c>
      <c r="QL224" s="68" t="n"/>
      <c r="QM224" s="15">
        <f>IF(QH224&gt;0,(QH224-QH$10)/QH$10,0)</f>
        <v/>
      </c>
      <c r="QO224" s="13" t="n">
        <v>17.36</v>
      </c>
      <c r="QP224" s="68">
        <f>IF(QO224&gt;0,((QO224-QO223)/QO223),0)</f>
        <v/>
      </c>
      <c r="QQ224" s="68">
        <f>IF(QO224&gt;0,QP224-$V224,0)</f>
        <v/>
      </c>
      <c r="QR224" s="68">
        <f>IF(QO224&gt;0,(QO224-QR$10)/QR$10,0)</f>
        <v/>
      </c>
      <c r="QS224" s="68" t="n"/>
      <c r="QT224" s="15">
        <f>IF(QO224&gt;0,(QO224-QO$10)/QO$10,0)</f>
        <v/>
      </c>
      <c r="QV224" s="13" t="n">
        <v>2.238</v>
      </c>
      <c r="QW224" s="68">
        <f>IF(QV224&gt;0,((QV224-QV223)/QV223),0)</f>
        <v/>
      </c>
      <c r="QX224" s="68">
        <f>IF(QV224&gt;0,QW224-$V224,0)</f>
        <v/>
      </c>
      <c r="QY224" s="68">
        <f>IF(QV224&gt;0,(QV224-QY$10)/QY$10,0)</f>
        <v/>
      </c>
      <c r="QZ224" s="68" t="n"/>
      <c r="RA224" s="15">
        <f>IF(QV224&gt;0,(QV224-QV$10)/QV$10,0)</f>
        <v/>
      </c>
      <c r="RC224" s="13" t="n">
        <v>66.72</v>
      </c>
      <c r="RD224" s="68">
        <f>IF(RC224&gt;0,((RC224-RC223)/RC223),0)</f>
        <v/>
      </c>
      <c r="RE224" s="68">
        <f>IF(RC224&gt;0,RD224-$V224,0)</f>
        <v/>
      </c>
      <c r="RF224" s="68">
        <f>IF(RC224&gt;0,(RC224-RF$10)/RF$10,0)</f>
        <v/>
      </c>
      <c r="RG224" s="68" t="n"/>
      <c r="RH224" s="15">
        <f>IF(RC224&gt;0,(RC224-RC$10)/RC$10,0)</f>
        <v/>
      </c>
      <c r="RJ224" s="13" t="n">
        <v>286.5</v>
      </c>
      <c r="RK224" s="68">
        <f>IF(RJ224&gt;0,((RJ224-RJ223)/RJ223),0)</f>
        <v/>
      </c>
      <c r="RL224" s="68">
        <f>RK224-$V224</f>
        <v/>
      </c>
      <c r="RM224" s="68">
        <f>IF(RJ224&gt;0,(RJ224-RM$10)/RM$10,0)</f>
        <v/>
      </c>
      <c r="RN224" s="68" t="n"/>
      <c r="RO224" s="15">
        <f>IF(RJ224&gt;0,(RJ224-RJ$10)/RJ$10,0)</f>
        <v/>
      </c>
      <c r="RQ224" s="13" t="n">
        <v>30.39</v>
      </c>
      <c r="RR224" s="68">
        <f>IF(RQ224&gt;0,((RQ224-RQ223)/RQ223),0)</f>
        <v/>
      </c>
      <c r="RS224" s="68">
        <f>RR224-$V224</f>
        <v/>
      </c>
      <c r="RT224" s="68">
        <f>IF(RQ224&gt;0,(RQ224-RT$10)/RT$10,0)</f>
        <v/>
      </c>
      <c r="RU224" s="68" t="n"/>
      <c r="RV224" s="15">
        <f>IF(RQ224&gt;0,(RQ224-RQ$10)/RQ$10,0)</f>
        <v/>
      </c>
      <c r="RX224" s="13" t="n">
        <v>177.93</v>
      </c>
      <c r="RY224" s="68">
        <f>IF(RX224&gt;0,((RX224-RX223)/RX223),0)</f>
        <v/>
      </c>
      <c r="RZ224" s="68">
        <f>RY224-$V224</f>
        <v/>
      </c>
      <c r="SA224" s="68">
        <f>IF(RX224&gt;0,(RX224-SA$10)/SA$10,0)</f>
        <v/>
      </c>
      <c r="SB224" s="68" t="n"/>
      <c r="SC224" s="15">
        <f>IF(RX224&gt;0,(RX224-RX$10)/RX$10,0)</f>
        <v/>
      </c>
      <c r="SE224" s="13" t="n">
        <v>33.77</v>
      </c>
      <c r="SF224" s="68">
        <f>IF(SE224&gt;0,((SE224-SE223)/SE223),0)</f>
        <v/>
      </c>
      <c r="SG224" s="68">
        <f>SF224-$V224</f>
        <v/>
      </c>
      <c r="SH224" s="68">
        <f>IF(SE224&gt;0,(SE224-SH$10)/SH$10,0)</f>
        <v/>
      </c>
      <c r="SI224" s="68" t="n"/>
      <c r="SJ224" s="15">
        <f>IF(SE224&gt;0,(SE224-SE$10)/SE$10,0)</f>
        <v/>
      </c>
      <c r="SL224" s="13" t="n">
        <v>4.01</v>
      </c>
      <c r="SM224" s="68">
        <f>IF(SL224&gt;0,((SL224-SL223)/SL223),0)</f>
        <v/>
      </c>
      <c r="SN224" s="68">
        <f>SM224-$V224</f>
        <v/>
      </c>
      <c r="SO224" s="68">
        <f>IF(SL224&gt;0,(SL224-SO$10)/SO$10,0)</f>
        <v/>
      </c>
      <c r="SP224" s="68" t="n"/>
      <c r="SQ224" s="15">
        <f>IF(SL224&gt;0,(SL224-SL$10)/SL$10,0)</f>
        <v/>
      </c>
      <c r="SS224" s="13" t="n">
        <v>29.5</v>
      </c>
      <c r="ST224" s="68">
        <f>IF(SS224&gt;0,((SS224-SS223)/SS223),0)</f>
        <v/>
      </c>
      <c r="SU224" s="68">
        <f>ST224-$V224</f>
        <v/>
      </c>
      <c r="SV224" s="68">
        <f>IF(SS224&gt;0,(SS224-SV$10)/SV$10,0)</f>
        <v/>
      </c>
      <c r="SW224" s="68" t="n"/>
      <c r="SX224" s="15">
        <f>IF(SS224&gt;0,(SS224-SS$10)/SS$10,0)</f>
        <v/>
      </c>
      <c r="SZ224" s="13" t="n">
        <v>58.6</v>
      </c>
      <c r="TA224" s="68">
        <f>IF(SZ224&gt;0,((SZ224-SZ223)/SZ223),0)</f>
        <v/>
      </c>
      <c r="TB224" s="68">
        <f>TA224-$V224</f>
        <v/>
      </c>
      <c r="TC224" s="68">
        <f>IF(SZ224&gt;0,(SZ224-TC$10)/TC$10,0)</f>
        <v/>
      </c>
      <c r="TD224" s="68" t="n"/>
      <c r="TE224" s="15">
        <f>IF(SZ224&gt;0,(SZ224-SZ$10)/SZ$10,0)</f>
        <v/>
      </c>
      <c r="TG224" s="587" t="n">
        <v>0.275</v>
      </c>
      <c r="TH224" s="68">
        <f>IF(TG224&gt;0,((TG224-TG223)/TG223),0)</f>
        <v/>
      </c>
      <c r="TI224" s="68">
        <f>TH224-$V224</f>
        <v/>
      </c>
      <c r="TJ224" s="68">
        <f>IF(TG224&gt;0,(TG224-TJ$10)/TJ$10,0)</f>
        <v/>
      </c>
      <c r="TK224" s="68" t="n"/>
      <c r="TL224" s="15">
        <f>IF(TG224&gt;0,(TG224-TG$10)/TG$10,0)</f>
        <v/>
      </c>
      <c r="TN224" s="13" t="n">
        <v>65.69</v>
      </c>
      <c r="TO224" s="68">
        <f>IF(TN224&gt;0,((TN224-TN223)/TN223),0)</f>
        <v/>
      </c>
      <c r="TP224" s="68">
        <f>TO224-$V224</f>
        <v/>
      </c>
      <c r="TQ224" s="68">
        <f>IF(TN224&gt;0,(TN224-TQ$10)/TQ$10,0)</f>
        <v/>
      </c>
      <c r="TR224" s="68" t="n"/>
      <c r="TS224" s="15">
        <f>IF(TN224&gt;0,(TN224-TN$10)/TN$10,0)</f>
        <v/>
      </c>
      <c r="TU224" s="587" t="n">
        <v>3.92</v>
      </c>
      <c r="TV224" s="68">
        <f>IF(TU224&gt;0,((TU224-TU223)/TU223),0)</f>
        <v/>
      </c>
      <c r="TW224" s="68">
        <f>TV224-$V224</f>
        <v/>
      </c>
      <c r="TX224" s="68">
        <f>IF(TU224&gt;0,(TU224-TX$10)/TX$10,0)</f>
        <v/>
      </c>
      <c r="TY224" s="68" t="n"/>
      <c r="TZ224" s="15">
        <f>IF(TU224&gt;0,(TU224-TU$10)/TU$10,0)</f>
        <v/>
      </c>
      <c r="UB224" s="587" t="n"/>
      <c r="UC224" s="68">
        <f>IF(UB224&gt;0,((UB224-UB223)/UB223),0)</f>
        <v/>
      </c>
      <c r="UD224" s="68">
        <f>UC224-$V224</f>
        <v/>
      </c>
      <c r="UE224" s="68">
        <f>IF(UB224&gt;0,(UB224-UE$10)/UE$10,0)</f>
        <v/>
      </c>
      <c r="UF224" s="68" t="n"/>
      <c r="UG224" s="15">
        <f>IF(UB224&gt;0,(UB224-UB$10)/UB$10,0)</f>
        <v/>
      </c>
      <c r="UI224" s="587" t="n"/>
      <c r="UJ224" s="68">
        <f>IF(UI224&gt;0,((UI224-UI223)/UI223),0)</f>
        <v/>
      </c>
      <c r="UK224" s="68">
        <f>UJ224-$V224</f>
        <v/>
      </c>
      <c r="UL224" s="68">
        <f>IF(UI224&gt;0,(UI224-UL$10)/UL$10,0)</f>
        <v/>
      </c>
      <c r="UM224" s="68" t="n"/>
      <c r="UN224" s="15">
        <f>IF(UI224&gt;0,(UI224-UI$10)/UI$10,0)</f>
        <v/>
      </c>
      <c r="UP224" s="587" t="n"/>
      <c r="UQ224" s="68">
        <f>IF(UP224&gt;0,((UP224-UP223)/UP223),0)</f>
        <v/>
      </c>
      <c r="UR224" s="68">
        <f>UQ224-$V224</f>
        <v/>
      </c>
      <c r="US224" s="68">
        <f>IF(UP224&gt;0,(UP224-US$10)/US$10,0)</f>
        <v/>
      </c>
      <c r="UT224" s="68" t="n"/>
      <c r="UU224" s="15">
        <f>IF(UP224&gt;0,(UP224-UP$10)/UP$10,0)</f>
        <v/>
      </c>
      <c r="UW224" s="587" t="n"/>
      <c r="UX224" s="68">
        <f>IF(UW224&gt;0,((UW224-UW223)/UW223),0)</f>
        <v/>
      </c>
      <c r="UY224" s="68">
        <f>UX224-$V224</f>
        <v/>
      </c>
      <c r="UZ224" s="68">
        <f>IF(UW224&gt;0,(UW224-UZ$10)/UZ$10,0)</f>
        <v/>
      </c>
      <c r="VA224" s="68" t="n"/>
      <c r="VB224" s="15">
        <f>IF(UW224&gt;0,(UW224-UW$10)/UW$10,0)</f>
        <v/>
      </c>
      <c r="VD224" s="587" t="n"/>
      <c r="VE224" s="68">
        <f>IF(VD224&gt;0,((VD224-VD223)/VD223),0)</f>
        <v/>
      </c>
      <c r="VF224" s="68">
        <f>VE224-$V224</f>
        <v/>
      </c>
      <c r="VG224" s="68">
        <f>IF(VD224&gt;0,(VD224-VG$10)/VG$10,0)</f>
        <v/>
      </c>
      <c r="VH224" s="68" t="n"/>
      <c r="VI224" s="15">
        <f>IF(VD224&gt;0,(VD224-VD$10)/VD$10,0)</f>
        <v/>
      </c>
      <c r="VM224" s="21">
        <f>IF($C224&gt;0,(($IK$5*IG224)+($GT$5*GP224)+($JM$5*JI224)+($JF$5*JB224)+($IY$5*IU224)+($IR$5*IN224)+($ID$5*HZ224)+($HW$5*HS224)+($HP$5*HL224)+($HI$5*HE224)+($GF$5*GB224)+($FY$5*FU224)+($FR$5*FN224)+($FK$5*FG224)+($FD$5*EZ224)+($EW$5*ES224)+($EP$5*EL224)+($EI$5*EE224)+($EB$5*DX224)+($DU$5*DQ224)+($DN$5*DJ224)+($DG$5*DC224)+($CZ$5*CV224)+($CS$5*CO224)+($CL$5*CH224)+($CE$5*CA224)+($BX$5*BT224)+($BQ$5*BM224)+($BJ$5*BF224)+($BC$5*AY224)+($AV$5*AR224)+($AO$5*AK224)+($AH$5*AD224)+($JT$5*JP224)+($KA$5*JW224)+($KO$5*KK224)+($PR$5*PN224)+($GM$5*GI224)+($HA$5*GW224)+($KV$5*KR224)+($KH$5*KD224)+($LC$5*KY224)+($MS$5*MO224)+($ML$5*MH224)+($ME$5*MA224)+($LX$5*LT224)+($LQ$5*LM224)+($LJ$5*LF224)+(MV224*$MZ$5)+(NC224*$NG$5)+(NJ224*$NN$5)+($OI$5*OE224)+($NU$5*NQ224)+($OB$5*NX224)+($PK$5*PG224)+($OP$5*OL224)+($OW$5*OS224)+($PD$5*OZ224)+(PU224*$PY$5)+(QB224*$QF$5)+(QI224*$QM$5)+(QP224*$QT$5)+(QW224*$RA$5)+(RD224*$RH$5)+(RK224*$RO$5)+(RR224*$RV$5)+(RY224*$SC$5)+(SF224*$SJ$5)+(SM224*$SQ$5)+(ST224*$SX$5)+(TA224*$TE$5))+(TH224*$TL$5)+(TO224*$TS$5))/$VM$5</f>
        <v/>
      </c>
      <c r="VN224" s="40" t="n"/>
      <c r="VO224" s="21">
        <f>IF($C224&gt;0,(($IK$5*II224)+($GT$5*GR224)+($JM$5*JK224)+($JF$5*JD224)+($IY$5*IW224)+($IR$5*IP224)+($ID$5*IB224)+($HW$5*HU224)+($HP$5*HN224)+($HI$5*HG224)+($GF$5*GD224)+($FY$5*FW224)+($FR$5*FP224)+($FK$5*FI224)+($FD$5*FB224)+($EW$5*EU224)+($EP$5*EN224)+($EI$5*EG224)+($EB$5*DZ224)+($DU$5*DS224)+($DN$5*DL224)+($DG$5*DE224)+($CZ$5*CX224)+($CS$5*CQ224)+($CL$5*CJ224)+($CE$5*CC224)+($BX$5*BV224)+($BQ$5*BO224)+($BJ$5*BH224)+($BC$5*BA224)+($AV$5*AT224)+($AO$5*AM224)+($AH$5*AF224)+($KO$5*KM224)+($KH$5*KF224)+($KA$5*JY224)+($JT$5*JR224)+($PR$5*PP224)+($GM$5*GK224)+($HA$5*GY224)+($KV$5*KT224)+($LC$5*LA224)+($MS$5*MQ224)+($ML$5*MJ224)+($ME$5*MC224)+($LX$5*LV224)+($LQ$5*LO224)+($LJ$5*LH224)+(MX224*$MZ$5)+(NE224*$NG$5)+(NL224*$NN$5)+($OI$5*OG224)+($NU$5*NS224)+($OB$5*NZ224)+($PD$5*PB224)+($OW$5*OU224)+($OP$5*ON224)+($PK$5*PI224)+($PY$5*PW224)+($QF$5*QD224)+($QM$5*QK224)+($QT$5*QR224)+($RA$5*QY224)+($RH$5*RF224)+($RO$5*RM224)+(RT224*$RV$5)+(SA224*$SC$5)+(SH224*$SJ$5)+(SO224*$SQ$5)+(SV224*$SX$5)+(TC224*$TE$5)+(TJ224*$TL$5)+(TQ224*$TS$5))/$VM$5,0)</f>
        <v/>
      </c>
      <c r="VP224" s="14" t="n"/>
      <c r="VQ224" s="21">
        <f>IF($C224&gt;0,(($IK$5*IK224)+($GT$5*GT224)+($JM$5*JM224)+($JF$5*JF224)+($IY$5*IY224)+($IR$5*IR224)+($ID$5*ID224)+($HW$5*HW224)+($HP$5*HP224)+($HI$5*HI224)+($GF$5*GF224)+($FY$5*FY224)+($FR$5*FR224)+($FK$5*FK224)+($FD$5*FD224)+($EW$5*EW224)+($EP$5*EP224)+($EI$5*EI224)+($EB$5*EB224)+($DU$5*DU224)+($DN$5*DN224)+($DG$5*DG224)+($CZ$5*CZ224)+($CS$5*CS224)+($CL$5*CL224)+($CE$5*CE224)+($BX$5*BX224)+($BQ$5*BQ224)+($BJ$5*BJ224)+($BC$5*BC224)+($AV$5*AV224)+($AO$5*AO224)+($AH$5*AH224)+($KO$5*KO224)+($PR$5*PR224)+($GM$5*GM224)+($HA$5*HA224)+($KH$5*KH224)+($KA$5*KA224)+($JT$5*JT224)+($KV$5*KV224)+($LC$5*LC224)+($MS$5*MS224)+($ML$5*ML224)+($ME$5*ME224)+($LX$5*LX224)+($LQ$5*LQ224)+($LJ$5*LJ224)+($OI$5*OI224)+($NU$5*NU224)+($NN$5*NN224)+($NG$5*NG224)+($MZ$5*MZ224)+(OB224*$OB$5)+($PD$5*PD224)+($OW$5*OW224)+($OP$5*OP224)+($PK$5*PK224)+(PY224*$PY$5)+(QF224*$QF$5)+(QM224*$QM$5)+(QT224*$QT$5)+(RA224*$RA$5)+(RH224*$RH$5)+(RO224*$RO$5)+(RV224*$RV$5)+(SC224*$SC$5)+(SJ224*$SJ$5)+(SQ224*$SQ$5)+(SX224*$SX$5)+(TE224*$TE$5)+(TL224*$TL$5)+(TS224*$TS$5))/$VM$5,0)</f>
        <v/>
      </c>
    </row>
    <row r="225" ht="16" customHeight="1" s="545">
      <c r="A225" s="127" t="n">
        <v>45971</v>
      </c>
      <c r="B225" s="4">
        <f>A225</f>
        <v/>
      </c>
      <c r="C225" s="13" t="n">
        <v>47368.63</v>
      </c>
      <c r="D225" s="138">
        <f>IF(C225&gt;0,C225-C224,0)</f>
        <v/>
      </c>
      <c r="E225" s="68">
        <f>IF(C225&gt;0,D225/C224,0)</f>
        <v/>
      </c>
      <c r="F225" s="15">
        <f>IF(C225&gt;0,(C225-C$10)/C$10,0)</f>
        <v/>
      </c>
      <c r="G225" s="13" t="n">
        <v>6832.43</v>
      </c>
      <c r="H225" s="138">
        <f>IF(G225&gt;0,G225-G224,0)</f>
        <v/>
      </c>
      <c r="I225" s="68">
        <f>IF(G225&gt;0,H225/G224,0)</f>
        <v/>
      </c>
      <c r="J225" s="15">
        <f>IF(G225&gt;0,(G225-G$10)/G$10,0)</f>
        <v/>
      </c>
      <c r="K225" s="13" t="n">
        <v>23527.17</v>
      </c>
      <c r="L225" s="138">
        <f>IF(K225&gt;0,K225-K224,0)</f>
        <v/>
      </c>
      <c r="M225" s="68">
        <f>IF(K225&gt;0,L225/K224,0)</f>
        <v/>
      </c>
      <c r="N225" s="15">
        <f>IF(K225&gt;0,(K225-K$10)/K$10,0)</f>
        <v/>
      </c>
      <c r="O225" s="13" t="n">
        <v>2455.65</v>
      </c>
      <c r="P225" s="138">
        <f>IF(O225&gt;0,O225-O224,0)</f>
        <v/>
      </c>
      <c r="Q225" s="68">
        <f>IF(O225&gt;0,P225/O224,0)</f>
        <v/>
      </c>
      <c r="R225" s="15">
        <f>IF(O225&gt;0,(O225-O$10)/O$10,0)</f>
        <v/>
      </c>
      <c r="S225" s="18">
        <f>IF(O225&gt;0,(((O225*0.7)*Q225)+((K225*0.9)*M225)+((G225*0.65)*I225)+((C225*0.6)*E225))/(O225+K225+G225+C225),0)</f>
        <v/>
      </c>
      <c r="T225" s="121">
        <f>IF(O225&gt;0,(S225*200)+T224,0)</f>
        <v/>
      </c>
      <c r="U225" s="121">
        <f>T225</f>
        <v/>
      </c>
      <c r="V225" s="134">
        <f>IF(T225&gt;0,(T225-T224)/T224,0)</f>
        <v/>
      </c>
      <c r="W225" s="21">
        <f>IF(T225&gt;0,(T225-T$11)/T$11,0)</f>
        <v/>
      </c>
      <c r="X225" s="18">
        <f>IF(T225&gt;0,((Q225+M225+I225+E225)/4),0)</f>
        <v/>
      </c>
      <c r="Y225" s="353">
        <f>40116.38-20581.95</f>
        <v/>
      </c>
      <c r="Z225" s="15" t="n">
        <v>2e-06</v>
      </c>
      <c r="AA225" s="21">
        <f>Z225-$V225</f>
        <v/>
      </c>
      <c r="AC225" s="13" t="n">
        <v>266.57</v>
      </c>
      <c r="AD225" s="68">
        <f>IF(AC225&gt;0,((AC225-AC224)/AC224),0)</f>
        <v/>
      </c>
      <c r="AE225" s="68">
        <f>IF(AC225&gt;0,AD225-$V225,0)</f>
        <v/>
      </c>
      <c r="AF225" s="68">
        <f>IF(AC225&gt;0,(AC225-AF$10)/AF$10,0)</f>
        <v/>
      </c>
      <c r="AG225" s="68" t="n"/>
      <c r="AH225" s="15">
        <f>IF(AC225&gt;0,(AC225-AC$10)/AC$10,0)</f>
        <v/>
      </c>
      <c r="AJ225" s="13" t="n">
        <v>25</v>
      </c>
      <c r="AK225" s="68">
        <f>IF(AJ225&gt;0,((AJ225-AJ224)/AJ224),0)</f>
        <v/>
      </c>
      <c r="AL225" s="68">
        <f>IF(AJ225&gt;0,AK225-$V225,0)</f>
        <v/>
      </c>
      <c r="AM225" s="68">
        <f>IF(AJ225&gt;0,(AJ225-AM$10)/AM$10,0)</f>
        <v/>
      </c>
      <c r="AN225" s="68" t="n"/>
      <c r="AO225" s="15">
        <f>IF(AJ225&gt;0,(AJ225-AJ$10)/AJ$10,0)</f>
        <v/>
      </c>
      <c r="AQ225" s="13" t="n">
        <v>25.03</v>
      </c>
      <c r="AR225" s="68">
        <f>IF(AQ225&gt;0,((AQ225-AQ224)/AQ224),0)</f>
        <v/>
      </c>
      <c r="AS225" s="68">
        <f>IF(AQ225&gt;0,AR225-$V225,0)</f>
        <v/>
      </c>
      <c r="AT225" s="68">
        <f>IF(AQ225&gt;0,(AQ225-AT$10)/AT$10,0)</f>
        <v/>
      </c>
      <c r="AU225" s="68" t="n"/>
      <c r="AV225" s="15">
        <f>IF(AQ225&gt;0,(AQ225-AQ$10)/AQ$10,0)</f>
        <v/>
      </c>
      <c r="AX225" s="13" t="n">
        <v>237.53</v>
      </c>
      <c r="AY225" s="68">
        <f>IF(AX225&gt;0,((AX225-AX224)/AX224),0)</f>
        <v/>
      </c>
      <c r="AZ225" s="68">
        <f>IF(AX225&gt;0,AY225-$V225,0)</f>
        <v/>
      </c>
      <c r="BA225" s="68">
        <f>IF(AX225&gt;0,(AX225-BA$10)/BA$10,0)</f>
        <v/>
      </c>
      <c r="BB225" s="68" t="n"/>
      <c r="BC225" s="15">
        <f>IF(AX225&gt;0,(AX225-AX$10)/AX$10,0)</f>
        <v/>
      </c>
      <c r="BE225" s="13" t="n">
        <v>83.93000000000001</v>
      </c>
      <c r="BF225" s="68">
        <f>IF(BE225&gt;0,((BE225-BE224)/BE224),0)</f>
        <v/>
      </c>
      <c r="BG225" s="68">
        <f>IF(BE225&gt;0,BF225-$V225,0)</f>
        <v/>
      </c>
      <c r="BH225" s="68" t="n"/>
      <c r="BI225" s="68" t="n"/>
      <c r="BJ225" s="15">
        <f>IF(BE225&gt;0,(BE225-BE$10)/BE$10,0)</f>
        <v/>
      </c>
      <c r="BL225" s="13" t="n">
        <v>77.37</v>
      </c>
      <c r="BM225" s="68">
        <f>IF(BL225&gt;0,((BL225-BL224)/BL224),0)</f>
        <v/>
      </c>
      <c r="BN225" s="68">
        <f>IF(BL225&gt;0,BM225-$V225,0)</f>
        <v/>
      </c>
      <c r="BO225" s="68">
        <f>IF(BL225&gt;0,(BL225-BO$10)/BO$10,0)</f>
        <v/>
      </c>
      <c r="BP225" s="68" t="n"/>
      <c r="BQ225" s="15">
        <f>IF(BL225&gt;0,(BL225-BL$10)/BL$10,0)</f>
        <v/>
      </c>
      <c r="BS225" s="13" t="n">
        <v>45.9</v>
      </c>
      <c r="BT225" s="68">
        <f>IF(BS225&gt;0,((BS225-BS224)/BS224),0)</f>
        <v/>
      </c>
      <c r="BU225" s="68">
        <f>IF(BS225&gt;0,BT225-$V225,0)</f>
        <v/>
      </c>
      <c r="BV225" s="68">
        <f>IF(BS225&gt;0,(BS225-BV$10)/BV$10,0)</f>
        <v/>
      </c>
      <c r="BW225" s="68" t="n"/>
      <c r="BX225" s="15">
        <f>IF(BS225&gt;0,(BS225-BS$10)/BS$10,0)</f>
        <v/>
      </c>
      <c r="BZ225" s="13" t="n"/>
      <c r="CA225" s="68">
        <f>IF(BZ225&gt;0,((BZ225-BZ224)/BZ224),0)</f>
        <v/>
      </c>
      <c r="CB225" s="68">
        <f>IF(BZ225&gt;0,CA225-$V225,0)</f>
        <v/>
      </c>
      <c r="CC225" s="68">
        <f>IF(BZ225&gt;0,(BZ225-CC$10)/CC$10,0)</f>
        <v/>
      </c>
      <c r="CD225" s="68" t="n"/>
      <c r="CE225" s="15">
        <f>IF(BZ225&gt;0,(BZ225-BZ$10)/BZ$10,0)</f>
        <v/>
      </c>
      <c r="CG225" s="13" t="n">
        <v>31.38</v>
      </c>
      <c r="CH225" s="68">
        <f>IF(CG225&gt;0,((CG225-CG224)/CG224),0)</f>
        <v/>
      </c>
      <c r="CI225" s="68">
        <f>IF(CG225&gt;0,CH225-$V225,0)</f>
        <v/>
      </c>
      <c r="CJ225" s="68">
        <f>IF(CG225&gt;0,(CG225-CJ$10)/CJ$10,0)</f>
        <v/>
      </c>
      <c r="CK225" s="68" t="n"/>
      <c r="CL225" s="15">
        <f>IF(CG225&gt;0,(CG225-CG$10)/CG$10,0)</f>
        <v/>
      </c>
      <c r="CN225" s="13" t="n">
        <v>35.73</v>
      </c>
      <c r="CO225" s="68">
        <f>IF(CN225&gt;0,((CN225-CN224)/CN224),0)</f>
        <v/>
      </c>
      <c r="CP225" s="68">
        <f>IF(CN225&gt;0,CO225-$V225,0)</f>
        <v/>
      </c>
      <c r="CQ225" s="68">
        <f>IF(CN225&gt;0,(CN225-CQ$10)/CQ$10,0)</f>
        <v/>
      </c>
      <c r="CR225" s="68" t="n"/>
      <c r="CS225" s="15">
        <f>IF(CN225&gt;0,(CN225-CN$10)/CN$10,0)</f>
        <v/>
      </c>
      <c r="CU225" s="13" t="n">
        <v>41.56</v>
      </c>
      <c r="CV225" s="68">
        <f>IF(CU225&gt;0,((CU225-CU224)/CU224),0)</f>
        <v/>
      </c>
      <c r="CW225" s="68">
        <f>IF(CU225&gt;0,CV225-$V225,0)</f>
        <v/>
      </c>
      <c r="CX225" s="68">
        <f>IF(CU225&gt;0,(CU225-CX$10)/CX$10,0)</f>
        <v/>
      </c>
      <c r="CY225" s="68" t="n"/>
      <c r="CZ225" s="15">
        <f>IF(CU225&gt;0,(CU225-CU$10)/CU$10,0)</f>
        <v/>
      </c>
      <c r="DB225" s="13" t="n">
        <v>20.24</v>
      </c>
      <c r="DC225" s="68">
        <f>IF(DB225&gt;0,((DB225-DB224)/DB224),0)</f>
        <v/>
      </c>
      <c r="DD225" s="68">
        <f>IF(DB225&gt;0,DC225-$V225,0)</f>
        <v/>
      </c>
      <c r="DE225" s="68">
        <f>IF(DB225&gt;0,(DB225-DE$10)/DE$10,0)</f>
        <v/>
      </c>
      <c r="DF225" s="68" t="n"/>
      <c r="DG225" s="15">
        <f>IF(DB225&gt;0,(DB225-DB$10)/DB$10,0)</f>
        <v/>
      </c>
      <c r="DI225" s="13" t="n">
        <v>52.83</v>
      </c>
      <c r="DJ225" s="68">
        <f>IF(DI225&gt;0,((DI225-DI224)/DI224),0)</f>
        <v/>
      </c>
      <c r="DK225" s="68">
        <f>IF(DI225&gt;0,DJ225-$V225,0)</f>
        <v/>
      </c>
      <c r="DL225" s="68">
        <f>IF(DI225&gt;0,(DI225-DL$10)/DL$10,0)</f>
        <v/>
      </c>
      <c r="DM225" s="68" t="n"/>
      <c r="DN225" s="15">
        <f>IF(DI225&gt;0,(DI225-DI$10)/DI$10,0)</f>
        <v/>
      </c>
      <c r="DP225" s="13" t="n">
        <v>50.38</v>
      </c>
      <c r="DQ225" s="68">
        <f>IF(DP225&gt;0,((DP225-DP224)/DP224),0)</f>
        <v/>
      </c>
      <c r="DR225" s="68">
        <f>IF(DP225&gt;0,DQ225-$V225,0)</f>
        <v/>
      </c>
      <c r="DS225" s="68" t="n"/>
      <c r="DT225" s="68" t="n"/>
      <c r="DU225" s="15">
        <f>IF(DP225&gt;0,(DP225-DP$10)/DP$10,0)</f>
        <v/>
      </c>
      <c r="DV225" s="18" t="n"/>
      <c r="DW225" s="13" t="n">
        <v>46.43</v>
      </c>
      <c r="DX225" s="68">
        <f>IF(DW225&gt;0,((DW225-DW224)/DW224),0)</f>
        <v/>
      </c>
      <c r="DY225" s="68">
        <f>IF(DW225&gt;0,DX225-$V225,0)</f>
        <v/>
      </c>
      <c r="DZ225" s="68">
        <f>IF(DW225&gt;0,(DW225-DZ$10)/DZ$10,0)</f>
        <v/>
      </c>
      <c r="EA225" s="68" t="n"/>
      <c r="EB225" s="15">
        <f>IF(DW225&gt;0,(DW225-DW$10)/DW$10,0)</f>
        <v/>
      </c>
      <c r="ED225" s="13" t="n">
        <v>46.16</v>
      </c>
      <c r="EE225" s="68">
        <f>IF(ED225&gt;0,((ED225-ED224)/ED224),0)</f>
        <v/>
      </c>
      <c r="EF225" s="68">
        <f>IF(ED225&gt;0,EE225-$V225,0)</f>
        <v/>
      </c>
      <c r="EG225" s="68">
        <f>IF(ED225&gt;0,(ED225-EG$10)/EG$10,0)</f>
        <v/>
      </c>
      <c r="EH225" s="68" t="n"/>
      <c r="EI225" s="15">
        <f>IF(ED225&gt;0,(ED225-ED$10)/ED$10,0)</f>
        <v/>
      </c>
      <c r="EK225" s="13" t="n">
        <v>142.7</v>
      </c>
      <c r="EL225" s="68">
        <f>IF(EK225&gt;0,((EK225-EK224)/EK224),0)</f>
        <v/>
      </c>
      <c r="EM225" s="68">
        <f>IF(EK225&gt;0,EL225-$V225,0)</f>
        <v/>
      </c>
      <c r="EN225" s="68">
        <f>IF(EK225&gt;0,(EK225-EN$10)/EN$10,0)</f>
        <v/>
      </c>
      <c r="EO225" s="68" t="n"/>
      <c r="EP225" s="15">
        <f>IF(EK225&gt;0,(EK225-EK$10)/EK$10,0)</f>
        <v/>
      </c>
      <c r="ER225" s="13" t="n">
        <v>39.61</v>
      </c>
      <c r="ES225" s="68">
        <f>IF(ER225&gt;0,((ER225-ER224)/ER224),0)</f>
        <v/>
      </c>
      <c r="ET225" s="68">
        <f>IF(ER225&gt;0,ES225-$V225,0)</f>
        <v/>
      </c>
      <c r="EU225" s="68">
        <f>IF(ER225&gt;0,(ER225-EU$10)/EU$10,0)</f>
        <v/>
      </c>
      <c r="EV225" s="68" t="n"/>
      <c r="EW225" s="15">
        <f>IF(ER225&gt;0,(ER225-ER$10)/ER$10,0)</f>
        <v/>
      </c>
      <c r="EY225" s="13" t="n">
        <v>52.62</v>
      </c>
      <c r="EZ225" s="68">
        <f>IF(EY225&gt;0,((EY225-EY224)/EY224),0)</f>
        <v/>
      </c>
      <c r="FA225" s="68">
        <f>IF(EY225&gt;0,EZ225-$V225,0)</f>
        <v/>
      </c>
      <c r="FB225" s="68" t="n"/>
      <c r="FC225" s="68" t="n"/>
      <c r="FD225" s="15">
        <f>IF(EY225&gt;0,(EY225-EY$10)/EY$10,0)</f>
        <v/>
      </c>
      <c r="FF225" s="13" t="n">
        <v>62.97</v>
      </c>
      <c r="FG225" s="68">
        <f>IF(FF225&gt;0,((FF225-FF224)/FF224),0)</f>
        <v/>
      </c>
      <c r="FH225" s="68">
        <f>IF(FF225&gt;0,FG225-$V225,0)</f>
        <v/>
      </c>
      <c r="FI225" s="68">
        <f>IF(FF225&gt;0,(FF225-FI$10)/FI$10,0)</f>
        <v/>
      </c>
      <c r="FJ225" s="68" t="n"/>
      <c r="FK225" s="15">
        <f>IF(FF225&gt;0,(FF225-FF$10)/FF$10,0)</f>
        <v/>
      </c>
      <c r="FM225" s="13" t="n">
        <v>188.62</v>
      </c>
      <c r="FN225" s="68">
        <f>IF(FM225&gt;0,((FM225-FM224)/FM224),0)</f>
        <v/>
      </c>
      <c r="FO225" s="68">
        <f>IF(FM225&gt;0,FN225-$V225,0)</f>
        <v/>
      </c>
      <c r="FP225" s="68">
        <f>IF(FM225&gt;0,(FM225-FP$10)/FP$10,0)</f>
        <v/>
      </c>
      <c r="FQ225" s="68" t="n"/>
      <c r="FR225" s="15">
        <f>IF(FM225&gt;0,(FM225-FM$10)/FM$10,0)</f>
        <v/>
      </c>
      <c r="FT225" s="13" t="n">
        <v>89.14</v>
      </c>
      <c r="FU225" s="68">
        <f>IF(FT225&gt;0,((FT225-FT224)/FT224),0)</f>
        <v/>
      </c>
      <c r="FV225" s="68">
        <f>IF(FT225&gt;0,FU225-$V225,0)</f>
        <v/>
      </c>
      <c r="FW225" s="68">
        <f>IF(FT225&gt;0,(FT225-FW$10)/FW$10,0)</f>
        <v/>
      </c>
      <c r="FX225" s="68" t="n"/>
      <c r="FY225" s="15">
        <f>IF(FT225&gt;0,(FT225-FT$10)/FT$10,0)</f>
        <v/>
      </c>
      <c r="GA225" s="13" t="n">
        <v>18.67</v>
      </c>
      <c r="GB225" s="68">
        <f>IF(GA225&gt;0,((GA225-GA224)/GA224),0)</f>
        <v/>
      </c>
      <c r="GC225" s="68">
        <f>IF(GA225&gt;0,GB225-$V225,0)</f>
        <v/>
      </c>
      <c r="GD225" s="68" t="n"/>
      <c r="GE225" s="68" t="n"/>
      <c r="GF225" s="15">
        <f>IF(GA225&gt;0,(GA225-GA$10)/GA$10,0)</f>
        <v/>
      </c>
      <c r="GG225" s="18" t="n"/>
      <c r="GH225" s="13" t="n">
        <v>23.62</v>
      </c>
      <c r="GI225" s="68">
        <f>IF(GH225&gt;0,((GH225-GH224)/GH224),0)</f>
        <v/>
      </c>
      <c r="GJ225" s="68">
        <f>IF(GH225&gt;0,GI225-$V225,0)</f>
        <v/>
      </c>
      <c r="GK225" s="68">
        <f>IF(GH225&gt;0,(GH225-GK$10)/GK$10,0)</f>
        <v/>
      </c>
      <c r="GL225" s="68" t="n"/>
      <c r="GM225" s="15">
        <f>IF(GH225&gt;0,(GH225-GH$10)/GH$10,0)</f>
        <v/>
      </c>
      <c r="GO225" s="13" t="n">
        <v>29.24</v>
      </c>
      <c r="GP225" s="68">
        <f>IF(GO225&gt;0,((GO225-GO224)/GO224),0)</f>
        <v/>
      </c>
      <c r="GQ225" s="68">
        <f>IF(GO225&gt;0,GP225-$V225,0)</f>
        <v/>
      </c>
      <c r="GR225" s="68" t="n"/>
      <c r="GS225" s="68" t="n"/>
      <c r="GT225" s="15">
        <f>IF(GO225&gt;0,(GO225-GO$10)/GO$10,0)</f>
        <v/>
      </c>
      <c r="GV225" s="13" t="n">
        <v>17.72</v>
      </c>
      <c r="GW225" s="68">
        <f>IF(GV225&gt;0,((GV225-GV224)/GV224),0)</f>
        <v/>
      </c>
      <c r="GX225" s="68">
        <f>IF(GV225&gt;0,GW225-$V225,0)</f>
        <v/>
      </c>
      <c r="GY225" s="68">
        <f>IF(GV225&gt;0,(GV225-GY$10)/GY$10,0)</f>
        <v/>
      </c>
      <c r="GZ225" s="68" t="n"/>
      <c r="HA225" s="15">
        <f>IF(GV225&gt;0,(GV225-GV$10)/GV$10,0)</f>
        <v/>
      </c>
      <c r="HD225" s="13" t="n">
        <v>445.23</v>
      </c>
      <c r="HE225" s="68">
        <f>IF(HD225&gt;0,((HD225-HD224)/HD224),0)</f>
        <v/>
      </c>
      <c r="HF225" s="68">
        <f>IF(HD225&gt;0,HE225-$V225,0)</f>
        <v/>
      </c>
      <c r="HG225" s="68">
        <f>IF(HD225&gt;0,(HD225-HG$10)/HG$10,0)</f>
        <v/>
      </c>
      <c r="HH225" s="68" t="n"/>
      <c r="HI225" s="15">
        <f>IF(HD225&gt;0,(HD225-HD$10)/HD$10,0)</f>
        <v/>
      </c>
      <c r="HK225" s="13" t="n">
        <v>79.18000000000001</v>
      </c>
      <c r="HL225" s="68">
        <f>IF(HK225&gt;0,((HK225-HK224)/HK224),0)</f>
        <v/>
      </c>
      <c r="HM225" s="68">
        <f>IF(HK225&gt;0,HL225-$V225,0)</f>
        <v/>
      </c>
      <c r="HN225" s="68">
        <f>IF(HK225&gt;0,(HK225-HN$10)/HN$10,0)</f>
        <v/>
      </c>
      <c r="HO225" s="68" t="n"/>
      <c r="HP225" s="15">
        <f>IF(HK225&gt;0,(HK225-HK$10)/HK$10,0)</f>
        <v/>
      </c>
      <c r="HR225" s="13" t="n">
        <v>118.23</v>
      </c>
      <c r="HS225" s="68">
        <f>IF(HR225&gt;0,((HR225-HR224)/HR224),0)</f>
        <v/>
      </c>
      <c r="HT225" s="68">
        <f>IF(HR225&gt;0,HS225-$V225,0)</f>
        <v/>
      </c>
      <c r="HU225" s="68">
        <f>IF(HR225&gt;0,(HR225-HU$10)/HU$10,0)</f>
        <v/>
      </c>
      <c r="HV225" s="68" t="n"/>
      <c r="HW225" s="15">
        <f>IF(HR225&gt;0,(HR225-HR$10)/HR$10,0)</f>
        <v/>
      </c>
      <c r="HY225" s="13" t="n">
        <v>199.05</v>
      </c>
      <c r="HZ225" s="68">
        <f>IF(HY225&gt;0,((HY225-HY224)/HY224),0)</f>
        <v/>
      </c>
      <c r="IA225" s="68">
        <f>IF(HY225&gt;0,HZ225-$V225,0)</f>
        <v/>
      </c>
      <c r="IB225" s="68">
        <f>IF(HY225&gt;0,(HY225-IB$10)/IB$10,0)</f>
        <v/>
      </c>
      <c r="IC225" s="68" t="n"/>
      <c r="ID225" s="15">
        <f>IF(HY225&gt;0,(HY225-HY$10)/HY$10,0)</f>
        <v/>
      </c>
      <c r="IF225" s="13" t="n">
        <v>358.39</v>
      </c>
      <c r="IG225" s="68">
        <f>IF(IF225&gt;0,((IF225-IF224)/IF224),0)</f>
        <v/>
      </c>
      <c r="IH225" s="68">
        <f>IF(IF225&gt;0,IG225-$V225,0)</f>
        <v/>
      </c>
      <c r="II225" s="68">
        <f>IF(IF225&gt;0,(IF225-II$10)/II$10,0)</f>
        <v/>
      </c>
      <c r="IJ225" s="68" t="n"/>
      <c r="IK225" s="15">
        <f>IF(IF225&gt;0,(IF225-IF$10)/IF$10,0)</f>
        <v/>
      </c>
      <c r="IM225" s="13" t="n">
        <v>318.66</v>
      </c>
      <c r="IN225" s="68">
        <f>IF(IM225&gt;0,((IM225-IM224)/IM224),0)</f>
        <v/>
      </c>
      <c r="IO225" s="68">
        <f>IF(IM225&gt;0,IN225-$V225,0)</f>
        <v/>
      </c>
      <c r="IP225" s="68">
        <f>IF(IM225&gt;0,(IM225-IP$10)/IP$10,0)</f>
        <v/>
      </c>
      <c r="IQ225" s="68" t="n"/>
      <c r="IR225" s="15">
        <f>IF(IM225&gt;0,(IM225-IM$10)/IM$10,0)</f>
        <v/>
      </c>
      <c r="IT225" s="13" t="n">
        <v>94.25</v>
      </c>
      <c r="IU225" s="68">
        <f>IF(IT225&gt;0,((IT225-IT224)/IT224),0)</f>
        <v/>
      </c>
      <c r="IV225" s="68">
        <f>IF(IT225&gt;0,IU225-$V225,0)</f>
        <v/>
      </c>
      <c r="IW225" s="68">
        <f>IF(IT225&gt;0,(IT225-IW$10)/IW$10,0)</f>
        <v/>
      </c>
      <c r="IX225" s="68" t="n"/>
      <c r="IY225" s="15">
        <f>IF(IT225&gt;0,(IT225-IT$10)/IT$10,0)</f>
        <v/>
      </c>
      <c r="JA225" s="13" t="n">
        <v>631.76</v>
      </c>
      <c r="JB225" s="68">
        <f>IF(JA225&gt;0,((JA225-JA224)/JA224),0)</f>
        <v/>
      </c>
      <c r="JC225" s="68">
        <f>IF(JA225&gt;0,JB225-$V225,0)</f>
        <v/>
      </c>
      <c r="JD225" s="68">
        <f>IF(JA225&gt;0,(JA225-JD$10)/JD$10,0)</f>
        <v/>
      </c>
      <c r="JE225" s="68" t="n"/>
      <c r="JF225" s="15">
        <f>IF(JA225&gt;0,(JA225-JA$10)/JA$10,0)</f>
        <v/>
      </c>
      <c r="JH225" s="13" t="n">
        <v>506</v>
      </c>
      <c r="JI225" s="68">
        <f>IF(JH225&gt;0,((JH225-JH224)/JH224),0)</f>
        <v/>
      </c>
      <c r="JJ225" s="68">
        <f>IF(JH225&gt;0,JI225-$V225,0)</f>
        <v/>
      </c>
      <c r="JK225" s="68">
        <f>IF(JH225&gt;0,(JH225-JK$10)/JK$10,0)</f>
        <v/>
      </c>
      <c r="JL225" s="68" t="n"/>
      <c r="JM225" s="15">
        <f>IF(JH225&gt;0,(JH225-JH$10)/JH$10,0)</f>
        <v/>
      </c>
      <c r="JO225" s="13" t="n">
        <v>33.09</v>
      </c>
      <c r="JP225" s="68">
        <f>IF(JO225&gt;0,((JO225-JO224)/JO224),0)</f>
        <v/>
      </c>
      <c r="JQ225" s="68">
        <f>IF(JO225&gt;0,JP225-$V225,0)</f>
        <v/>
      </c>
      <c r="JR225" s="68">
        <f>IF(JO225&gt;0,(JO225-JR$10)/JR$10,0)</f>
        <v/>
      </c>
      <c r="JS225" s="68" t="n"/>
      <c r="JT225" s="15">
        <f>IF(JO225&gt;0,(JO225-JO$10)/JO$10,0)</f>
        <v/>
      </c>
      <c r="JV225" s="13" t="n">
        <v>2.64</v>
      </c>
      <c r="JW225" s="68">
        <f>IF(JV225&gt;0,((JV225-JV224)/JV224),0)</f>
        <v/>
      </c>
      <c r="JX225" s="68">
        <f>IF(JV225&gt;0,JW225-$V225,0)</f>
        <v/>
      </c>
      <c r="JY225" s="68">
        <f>IF(JV225&gt;0,(JV225-JY$10)/JY$10,0)</f>
        <v/>
      </c>
      <c r="JZ225" s="68" t="n"/>
      <c r="KA225" s="15">
        <f>IF(JV225&gt;0,(JV225-JV$10)/JV$10,0)</f>
        <v/>
      </c>
      <c r="KC225" s="13" t="n">
        <v>24.35</v>
      </c>
      <c r="KD225" s="68">
        <f>IF(KC225&gt;0,((KC225-KC224)/KC224),0)</f>
        <v/>
      </c>
      <c r="KE225" s="68">
        <f>IF(KC225&gt;0,KD225-$V225,0)</f>
        <v/>
      </c>
      <c r="KF225" s="68">
        <f>IF(KC225&gt;0,(KC225-KF$10)/KF$10,0)</f>
        <v/>
      </c>
      <c r="KG225" s="68" t="n"/>
      <c r="KH225" s="15">
        <f>IF(KC225&gt;0,(KC225-KC$10)/KC$10,0)</f>
        <v/>
      </c>
      <c r="KI225" s="18" t="n"/>
      <c r="KJ225" s="13" t="n">
        <v>170.16</v>
      </c>
      <c r="KK225" s="68">
        <f>IF(KJ225&gt;0,((KJ225-KJ224)/KJ224),0)</f>
        <v/>
      </c>
      <c r="KL225" s="68">
        <f>IF(KJ225&gt;0,KK225-$V225,0)</f>
        <v/>
      </c>
      <c r="KM225" s="68">
        <f>IF(KJ225&gt;0,(KJ225-KM$10)/KM$10,0)</f>
        <v/>
      </c>
      <c r="KN225" s="68" t="n"/>
      <c r="KO225" s="15">
        <f>IF(KJ225&gt;0,(KJ225-KJ$10)/KJ$10,0)</f>
        <v/>
      </c>
      <c r="KQ225" s="13" t="n">
        <v>2.562</v>
      </c>
      <c r="KR225" s="68">
        <f>IF(KQ225&gt;0,((KQ225-KQ224)/KQ224),0)</f>
        <v/>
      </c>
      <c r="KS225" s="68">
        <f>IF(KQ225&gt;0,KR225-$V225,0)</f>
        <v/>
      </c>
      <c r="KT225" s="68">
        <f>IF(KQ225&gt;0,(KQ225-KT$10)/KT$10,0)</f>
        <v/>
      </c>
      <c r="KU225" s="68" t="n"/>
      <c r="KV225" s="15">
        <f>IF(KQ225&gt;0,(KQ225-KQ$10)/KQ$10,0)</f>
        <v/>
      </c>
      <c r="KW225" s="18" t="n"/>
      <c r="KX225" s="13" t="n">
        <v>70.72</v>
      </c>
      <c r="KY225" s="68">
        <f>IF(KX225&gt;0,((KX225-KX224)/KX224),0)</f>
        <v/>
      </c>
      <c r="KZ225" s="68">
        <f>IF(KX225&gt;0,KY225-$V225,0)</f>
        <v/>
      </c>
      <c r="LA225" s="68">
        <f>IF(KX225&gt;0,(KX225-LA$10)/LA$10,0)</f>
        <v/>
      </c>
      <c r="LB225" s="68" t="n"/>
      <c r="LC225" s="15">
        <f>IF(KX225&gt;0,(KX225-KX$10)/KX$10,0)</f>
        <v/>
      </c>
      <c r="LD225" s="18" t="n"/>
      <c r="LE225" s="13" t="n">
        <v>58.96</v>
      </c>
      <c r="LF225" s="68">
        <f>IF(LE225&gt;0,((LE225-LE224)/LE224),0)</f>
        <v/>
      </c>
      <c r="LG225" s="68">
        <f>IF(LE225&gt;0,LF225-$V225,0)</f>
        <v/>
      </c>
      <c r="LH225" s="68">
        <f>IF(LE225&gt;0,(LE225-LH$10)/LH$10,0)</f>
        <v/>
      </c>
      <c r="LI225" s="68" t="n"/>
      <c r="LJ225" s="15">
        <f>IF(LE225&gt;0,(LE225-LE$10)/LE$10,0)</f>
        <v/>
      </c>
      <c r="LL225" s="13" t="n">
        <v>167.92</v>
      </c>
      <c r="LM225" s="68">
        <f>IF(LL225&gt;0,((LL225-LL224)/LL224),0)</f>
        <v/>
      </c>
      <c r="LN225" s="68">
        <f>IF(LL225&gt;0,LM225-$V225,0)</f>
        <v/>
      </c>
      <c r="LO225" s="68">
        <f>IF(LL225&gt;0,(LL225-LO$10)/LO$10,0)</f>
        <v/>
      </c>
      <c r="LP225" s="68" t="n"/>
      <c r="LQ225" s="15">
        <f>IF(LL225&gt;0,(LL225-LL$10)/LL$10,0)</f>
        <v/>
      </c>
      <c r="LS225" s="13" t="n">
        <v>25.44</v>
      </c>
      <c r="LT225" s="68">
        <f>IF(LS225&gt;0,((LS225-LS224)/LS224),0)</f>
        <v/>
      </c>
      <c r="LU225" s="68">
        <f>IF(LS225&gt;0,LT225-$V225,0)</f>
        <v/>
      </c>
      <c r="LV225" s="68" t="n"/>
      <c r="LW225" s="68" t="n"/>
      <c r="LX225" s="15">
        <f>IF(LS225&gt;0,(LS225-LS$10)/LS$10,0)</f>
        <v/>
      </c>
      <c r="LZ225" s="13" t="n">
        <v>22.11</v>
      </c>
      <c r="MA225" s="68">
        <f>IF(LZ225&gt;0,((LZ225-LZ224)/LZ224),0)</f>
        <v/>
      </c>
      <c r="MB225" s="68">
        <f>IF(LZ225&gt;0,MA225-$V225,0)</f>
        <v/>
      </c>
      <c r="MC225" s="68">
        <f>IF(LZ225&gt;0,(LZ225-MC$10)/MC$10,0)</f>
        <v/>
      </c>
      <c r="MD225" s="68" t="n"/>
      <c r="ME225" s="15">
        <f>IF(LZ225&gt;0,(LZ225-LZ$10)/LZ$10,0)</f>
        <v/>
      </c>
      <c r="MG225" s="13" t="n">
        <v>111.52</v>
      </c>
      <c r="MH225" s="68">
        <f>IF(MG225&gt;0,((MG225-MG224)/MG224),0)</f>
        <v/>
      </c>
      <c r="MI225" s="68">
        <f>IF(MG225&gt;0,MH225-$V225,0)</f>
        <v/>
      </c>
      <c r="MJ225" s="68">
        <f>IF(MG225&gt;0,(MG225-MJ$10)/MJ$10,0)</f>
        <v/>
      </c>
      <c r="MK225" s="68" t="n"/>
      <c r="ML225" s="15">
        <f>IF(MG225&gt;0,(MG225-MG$10)/MG$10,0)</f>
        <v/>
      </c>
      <c r="MN225" s="13" t="n">
        <v>198.79</v>
      </c>
      <c r="MO225" s="68">
        <f>IF(MN225&gt;0,((MN225-MN224)/MN224),0)</f>
        <v/>
      </c>
      <c r="MP225" s="68">
        <f>IF(MN225&gt;0,MO225-$V225,0)</f>
        <v/>
      </c>
      <c r="MQ225" s="68">
        <f>IF(MN225&gt;0,(MN225-MQ$10)/MQ$10,0)</f>
        <v/>
      </c>
      <c r="MR225" s="68" t="n"/>
      <c r="MS225" s="15">
        <f>IF(MN225&gt;0,(MN225-MN$10)/MN$10,0)</f>
        <v/>
      </c>
      <c r="MU225" s="13" t="n">
        <v>22.93</v>
      </c>
      <c r="MV225" s="68">
        <f>IF(MU225&gt;0,((MU225-MU224)/MU224),0)</f>
        <v/>
      </c>
      <c r="MW225" s="68">
        <f>IF(MU225&gt;0,MV225-$V225,0)</f>
        <v/>
      </c>
      <c r="MX225" s="68">
        <f>IF(MU225&gt;0,(MU225-MX$10)/MX$10,0)</f>
        <v/>
      </c>
      <c r="MY225" s="68" t="n"/>
      <c r="MZ225" s="15">
        <f>IF(MU225&gt;0,(MU225-MU$10)/MU$10,0)</f>
        <v/>
      </c>
      <c r="NB225" s="13" t="n">
        <v>311.94</v>
      </c>
      <c r="NC225" s="68">
        <f>IF(NB225&gt;0,((NB225-NB224)/NB224),0)</f>
        <v/>
      </c>
      <c r="ND225" s="68">
        <f>IF(NB225&gt;0,NC225-$V225,0)</f>
        <v/>
      </c>
      <c r="NE225" s="68">
        <f>IF(NB225&gt;0,(NB225-NE$10)/NE$10,0)</f>
        <v/>
      </c>
      <c r="NF225" s="68" t="n"/>
      <c r="NG225" s="15">
        <f>IF(NB225&gt;0,(NB225-NB$10)/NB$10,0)</f>
        <v/>
      </c>
      <c r="NI225" s="13" t="n">
        <v>15.02</v>
      </c>
      <c r="NJ225" s="68">
        <f>IF(NI225&gt;0,((NI225-NI224)/NI224),0)</f>
        <v/>
      </c>
      <c r="NK225" s="68">
        <f>IF(NI225&gt;0,NJ225-$V225,0)</f>
        <v/>
      </c>
      <c r="NL225" s="68">
        <f>IF(NI225&gt;0,(NI225-NL$10)/NL$10,0)</f>
        <v/>
      </c>
      <c r="NM225" s="68" t="n"/>
      <c r="NN225" s="15">
        <f>IF(NI225&gt;0,(NI225-NI$10)/NI$10,0)</f>
        <v/>
      </c>
      <c r="NP225" s="13" t="n">
        <v>579.8</v>
      </c>
      <c r="NQ225" s="68">
        <f>IF(NP225&gt;0,((NP225-NP224)/NP224),0)</f>
        <v/>
      </c>
      <c r="NR225" s="68">
        <f>IF(NP225&gt;0,NQ225-$V225,0)</f>
        <v/>
      </c>
      <c r="NS225" s="68">
        <f>IF(NP225&gt;0,(NP225-NS$10)/NS$10,0)</f>
        <v/>
      </c>
      <c r="NT225" s="68" t="n"/>
      <c r="NU225" s="15">
        <f>IF(NP225&gt;0,(NP225-NP$10)/NP$10,0)</f>
        <v/>
      </c>
      <c r="NW225" s="13" t="n">
        <v>290.1</v>
      </c>
      <c r="NX225" s="68">
        <f>IF(NW225&gt;0,((NW225-NW224)/NW224),0)</f>
        <v/>
      </c>
      <c r="NY225" s="68">
        <f>IF(NW225&gt;0,NX225-$V225,0)</f>
        <v/>
      </c>
      <c r="NZ225" s="68">
        <f>IF(NW225&gt;0,(NW225-NZ$10)/NZ$10,0)</f>
        <v/>
      </c>
      <c r="OA225" s="68" t="n"/>
      <c r="OB225" s="15">
        <f>IF(NW225&gt;0,(NW225-NW$10)/NW$10,0)</f>
        <v/>
      </c>
      <c r="OD225" s="13" t="n">
        <v>3.56</v>
      </c>
      <c r="OE225" s="68">
        <f>IF(OD225&gt;0,((OD225-OD224)/OD224),0)</f>
        <v/>
      </c>
      <c r="OF225" s="68">
        <f>IF(OD225&gt;0,OE225-$V225,0)</f>
        <v/>
      </c>
      <c r="OG225" s="68">
        <f>IF(OD225&gt;0,(OD225-OG$10)/OG$10,0)</f>
        <v/>
      </c>
      <c r="OH225" s="68" t="n"/>
      <c r="OI225" s="15">
        <f>IF(OD225&gt;0,(OD225-OD$10)/OD$10,0)</f>
        <v/>
      </c>
      <c r="OK225" s="13" t="n">
        <v>290.2</v>
      </c>
      <c r="OL225" s="68">
        <f>IF(OK225&gt;0,((OK225-OK224)/OK224),0)</f>
        <v/>
      </c>
      <c r="OM225" s="68">
        <f>IF(OK225&gt;0,OL225-$V225,0)</f>
        <v/>
      </c>
      <c r="ON225" s="68">
        <f>IF(OK225&gt;0,(OK225-ON$10)/ON$10,0)</f>
        <v/>
      </c>
      <c r="OO225" s="68" t="n"/>
      <c r="OP225" s="15">
        <f>IF(OK225&gt;0,(OK225-OK$10)/OK$10,0)</f>
        <v/>
      </c>
      <c r="OR225" s="13" t="n">
        <v>5.91</v>
      </c>
      <c r="OS225" s="68">
        <f>IF(OR225&gt;0,((OR225-OR224)/OR224),0)</f>
        <v/>
      </c>
      <c r="OT225" s="68">
        <f>IF(OR225&gt;0,OS225-$V225,0)</f>
        <v/>
      </c>
      <c r="OU225" s="68">
        <f>IF(OR225&gt;0,(OR225-OU$10)/OU$10,0)</f>
        <v/>
      </c>
      <c r="OV225" s="68" t="n"/>
      <c r="OW225" s="15">
        <f>IF(OR225&gt;0,(OR225-OR$10)/OR$10,0)</f>
        <v/>
      </c>
      <c r="OY225" s="13" t="n">
        <v>179.03</v>
      </c>
      <c r="OZ225" s="68">
        <f>IF(OY225&gt;0,((OY225-OY224)/OY224),0)</f>
        <v/>
      </c>
      <c r="PA225" s="68">
        <f>IF(OY225&gt;0,OZ225-$V225,0)</f>
        <v/>
      </c>
      <c r="PB225" s="68">
        <f>IF(OY225&gt;0,(OY225-PB$10)/PB$10,0)</f>
        <v/>
      </c>
      <c r="PC225" s="68" t="n"/>
      <c r="PD225" s="15">
        <f>IF(OY225&gt;0,(OY225-OY$10)/OY$10,0)</f>
        <v/>
      </c>
      <c r="PE225" s="18" t="n"/>
      <c r="PF225" s="13" t="n">
        <v>297</v>
      </c>
      <c r="PG225" s="68">
        <f>IF(PF225&gt;0,((PF225-PF224)/PF224),0)</f>
        <v/>
      </c>
      <c r="PH225" s="68">
        <f>IF(PF225&gt;0,PG225-$V225,0)</f>
        <v/>
      </c>
      <c r="PI225" s="68">
        <f>IF(PF225&gt;0,(PF225-PI$10)/PI$10,0)</f>
        <v/>
      </c>
      <c r="PJ225" s="68" t="n"/>
      <c r="PK225" s="15">
        <f>IF(PF225&gt;0,(PF225-PF$10)/PF$10,0)</f>
        <v/>
      </c>
      <c r="PM225" s="13" t="n"/>
      <c r="PN225" s="68">
        <f>IF(PM225&gt;0,((PM225-PM224)/PM224),0)</f>
        <v/>
      </c>
      <c r="PO225" s="68">
        <f>PN225-$V225</f>
        <v/>
      </c>
      <c r="PP225" s="68">
        <f>IF(PM225&gt;0,(PM225-PP$10)/PP$10,0)</f>
        <v/>
      </c>
      <c r="PQ225" s="68" t="n"/>
      <c r="PR225" s="15">
        <f>IF(PM225&gt;0,(PM225-PM$10)/PM$10,0)</f>
        <v/>
      </c>
      <c r="PT225" s="13" t="n">
        <v>16.49</v>
      </c>
      <c r="PU225" s="68">
        <f>IF(PT225&gt;0,((PT225-PT224)/PT224),0)</f>
        <v/>
      </c>
      <c r="PV225" s="68">
        <f>IF(PT225&gt;0,PU225-$V225,0)</f>
        <v/>
      </c>
      <c r="PW225" s="68">
        <f>IF(PT225&gt;0,(PT225-PW$10)/PW$10,0)</f>
        <v/>
      </c>
      <c r="PX225" s="68" t="n"/>
      <c r="PY225" s="15">
        <f>IF(PT225&gt;0,(PT225-PT$10)/PT$10,0)</f>
        <v/>
      </c>
      <c r="QA225" s="13" t="n">
        <v>365</v>
      </c>
      <c r="QB225" s="68">
        <f>IF(QA225&gt;0,((QA225-QA224)/QA224),0)</f>
        <v/>
      </c>
      <c r="QC225" s="68">
        <f>IF(QA225&gt;0,QB225-$V225,0)</f>
        <v/>
      </c>
      <c r="QD225" s="68">
        <f>IF(QA225&gt;0,(QA225-QD$10)/QD$10,0)</f>
        <v/>
      </c>
      <c r="QE225" s="68" t="n"/>
      <c r="QF225" s="15">
        <f>IF(QA225&gt;0,(QA225-QA$10)/QA$10,0)</f>
        <v/>
      </c>
      <c r="QH225" s="13" t="n">
        <v>2.64</v>
      </c>
      <c r="QI225" s="68">
        <f>IF(QH225&gt;0,((QH225-QH224)/QH224),0)</f>
        <v/>
      </c>
      <c r="QJ225" s="68">
        <f>IF(QH225&gt;0,QI225-$V225,0)</f>
        <v/>
      </c>
      <c r="QK225" s="68">
        <f>IF(QH225&gt;0,(QH225-QK$10)/QK$10,0)</f>
        <v/>
      </c>
      <c r="QL225" s="68" t="n"/>
      <c r="QM225" s="15">
        <f>IF(QH225&gt;0,(QH225-QH$10)/QH$10,0)</f>
        <v/>
      </c>
      <c r="QO225" s="13" t="n">
        <v>17.23</v>
      </c>
      <c r="QP225" s="68">
        <f>IF(QO225&gt;0,((QO225-QO224)/QO224),0)</f>
        <v/>
      </c>
      <c r="QQ225" s="68">
        <f>IF(QO225&gt;0,QP225-$V225,0)</f>
        <v/>
      </c>
      <c r="QR225" s="68">
        <f>IF(QO225&gt;0,(QO225-QR$10)/QR$10,0)</f>
        <v/>
      </c>
      <c r="QS225" s="68" t="n"/>
      <c r="QT225" s="15">
        <f>IF(QO225&gt;0,(QO225-QO$10)/QO$10,0)</f>
        <v/>
      </c>
      <c r="QV225" s="13" t="n">
        <v>2.556</v>
      </c>
      <c r="QW225" s="68">
        <f>IF(QV225&gt;0,((QV225-QV224)/QV224),0)</f>
        <v/>
      </c>
      <c r="QX225" s="68">
        <f>IF(QV225&gt;0,QW225-$V225,0)</f>
        <v/>
      </c>
      <c r="QY225" s="68">
        <f>IF(QV225&gt;0,(QV225-QY$10)/QY$10,0)</f>
        <v/>
      </c>
      <c r="QZ225" s="68" t="n"/>
      <c r="RA225" s="15">
        <f>IF(QV225&gt;0,(QV225-QV$10)/QV$10,0)</f>
        <v/>
      </c>
      <c r="RC225" s="13" t="n">
        <v>69.89</v>
      </c>
      <c r="RD225" s="68">
        <f>IF(RC225&gt;0,((RC225-RC224)/RC224),0)</f>
        <v/>
      </c>
      <c r="RE225" s="68">
        <f>IF(RC225&gt;0,RD225-$V225,0)</f>
        <v/>
      </c>
      <c r="RF225" s="68">
        <f>IF(RC225&gt;0,(RC225-RF$10)/RF$10,0)</f>
        <v/>
      </c>
      <c r="RG225" s="68" t="n"/>
      <c r="RH225" s="15">
        <f>IF(RC225&gt;0,(RC225-RC$10)/RC$10,0)</f>
        <v/>
      </c>
      <c r="RJ225" s="13" t="n">
        <v>295.27</v>
      </c>
      <c r="RK225" s="68">
        <f>IF(RJ225&gt;0,((RJ225-RJ224)/RJ224),0)</f>
        <v/>
      </c>
      <c r="RL225" s="68">
        <f>RK225-$V225</f>
        <v/>
      </c>
      <c r="RM225" s="68">
        <f>IF(RJ225&gt;0,(RJ225-RM$10)/RM$10,0)</f>
        <v/>
      </c>
      <c r="RN225" s="68" t="n"/>
      <c r="RO225" s="15">
        <f>IF(RJ225&gt;0,(RJ225-RJ$10)/RJ$10,0)</f>
        <v/>
      </c>
      <c r="RQ225" s="13" t="n">
        <v>30.07</v>
      </c>
      <c r="RR225" s="68">
        <f>IF(RQ225&gt;0,((RQ225-RQ224)/RQ224),0)</f>
        <v/>
      </c>
      <c r="RS225" s="68">
        <f>RR225-$V225</f>
        <v/>
      </c>
      <c r="RT225" s="68">
        <f>IF(RQ225&gt;0,(RQ225-RT$10)/RT$10,0)</f>
        <v/>
      </c>
      <c r="RU225" s="68" t="n"/>
      <c r="RV225" s="15">
        <f>IF(RQ225&gt;0,(RQ225-RQ$10)/RQ$10,0)</f>
        <v/>
      </c>
      <c r="RX225" s="13" t="n">
        <v>193.61</v>
      </c>
      <c r="RY225" s="68">
        <f>IF(RX225&gt;0,((RX225-RX224)/RX224),0)</f>
        <v/>
      </c>
      <c r="RZ225" s="68">
        <f>RY225-$V225</f>
        <v/>
      </c>
      <c r="SA225" s="68">
        <f>IF(RX225&gt;0,(RX225-SA$10)/SA$10,0)</f>
        <v/>
      </c>
      <c r="SB225" s="68" t="n"/>
      <c r="SC225" s="15">
        <f>IF(RX225&gt;0,(RX225-RX$10)/RX$10,0)</f>
        <v/>
      </c>
      <c r="SE225" s="13" t="n">
        <v>33.08</v>
      </c>
      <c r="SF225" s="68">
        <f>IF(SE225&gt;0,((SE225-SE224)/SE224),0)</f>
        <v/>
      </c>
      <c r="SG225" s="68">
        <f>SF225-$V225</f>
        <v/>
      </c>
      <c r="SH225" s="68">
        <f>IF(SE225&gt;0,(SE225-SH$10)/SH$10,0)</f>
        <v/>
      </c>
      <c r="SI225" s="68" t="n"/>
      <c r="SJ225" s="15">
        <f>IF(SE225&gt;0,(SE225-SE$10)/SE$10,0)</f>
        <v/>
      </c>
      <c r="SL225" s="13" t="n">
        <v>4.15</v>
      </c>
      <c r="SM225" s="68">
        <f>IF(SL225&gt;0,((SL225-SL224)/SL224),0)</f>
        <v/>
      </c>
      <c r="SN225" s="68">
        <f>SM225-$V225</f>
        <v/>
      </c>
      <c r="SO225" s="68">
        <f>IF(SL225&gt;0,(SL225-SO$10)/SO$10,0)</f>
        <v/>
      </c>
      <c r="SP225" s="68" t="n"/>
      <c r="SQ225" s="15">
        <f>IF(SL225&gt;0,(SL225-SL$10)/SL$10,0)</f>
        <v/>
      </c>
      <c r="SS225" s="13" t="n">
        <v>29.37</v>
      </c>
      <c r="ST225" s="68">
        <f>IF(SS225&gt;0,((SS225-SS224)/SS224),0)</f>
        <v/>
      </c>
      <c r="SU225" s="68">
        <f>ST225-$V225</f>
        <v/>
      </c>
      <c r="SV225" s="68">
        <f>IF(SS225&gt;0,(SS225-SV$10)/SV$10,0)</f>
        <v/>
      </c>
      <c r="SW225" s="68" t="n"/>
      <c r="SX225" s="15">
        <f>IF(SS225&gt;0,(SS225-SS$10)/SS$10,0)</f>
        <v/>
      </c>
      <c r="SZ225" s="13" t="n">
        <v>64.18000000000001</v>
      </c>
      <c r="TA225" s="68">
        <f>IF(SZ225&gt;0,((SZ225-SZ224)/SZ224),0)</f>
        <v/>
      </c>
      <c r="TB225" s="68">
        <f>TA225-$V225</f>
        <v/>
      </c>
      <c r="TC225" s="68">
        <f>IF(SZ225&gt;0,(SZ225-TC$10)/TC$10,0)</f>
        <v/>
      </c>
      <c r="TD225" s="68" t="n"/>
      <c r="TE225" s="15">
        <f>IF(SZ225&gt;0,(SZ225-SZ$10)/SZ$10,0)</f>
        <v/>
      </c>
      <c r="TG225" s="587" t="n">
        <v>0.2911</v>
      </c>
      <c r="TH225" s="68">
        <f>IF(TG225&gt;0,((TG225-TG224)/TG224),0)</f>
        <v/>
      </c>
      <c r="TI225" s="68">
        <f>TH225-$V225</f>
        <v/>
      </c>
      <c r="TJ225" s="68">
        <f>IF(TG225&gt;0,(TG225-TJ$10)/TJ$10,0)</f>
        <v/>
      </c>
      <c r="TK225" s="68" t="n"/>
      <c r="TL225" s="15">
        <f>IF(TG225&gt;0,(TG225-TG$10)/TG$10,0)</f>
        <v/>
      </c>
      <c r="TN225" s="26" t="n">
        <v>64.95</v>
      </c>
      <c r="TO225" s="68">
        <f>IF(TN225&gt;0,((TN225-TN224)/TN224),0)</f>
        <v/>
      </c>
      <c r="TP225" s="68">
        <f>TO225-$V225</f>
        <v/>
      </c>
      <c r="TQ225" s="68">
        <f>IF(TN225&gt;0,(TN225-TQ$10)/TQ$10,0)</f>
        <v/>
      </c>
      <c r="TR225" s="68" t="n"/>
      <c r="TS225" s="15">
        <f>IF(TN225&gt;0,(TN225-TN$10)/TN$10,0)</f>
        <v/>
      </c>
      <c r="TU225" s="587" t="n">
        <v>4.22</v>
      </c>
      <c r="TV225" s="68">
        <f>IF(TU225&gt;0,((TU225-TU224)/TU224),0)</f>
        <v/>
      </c>
      <c r="TW225" s="68">
        <f>TV225-$V225</f>
        <v/>
      </c>
      <c r="TX225" s="68">
        <f>IF(TU225&gt;0,(TU225-TX$10)/TX$10,0)</f>
        <v/>
      </c>
      <c r="TY225" s="68" t="n"/>
      <c r="TZ225" s="15">
        <f>IF(TU225&gt;0,(TU225-TU$10)/TU$10,0)</f>
        <v/>
      </c>
      <c r="UB225" s="587" t="n"/>
      <c r="UC225" s="68">
        <f>IF(UB225&gt;0,((UB225-UB224)/UB224),0)</f>
        <v/>
      </c>
      <c r="UD225" s="68">
        <f>UC225-$V225</f>
        <v/>
      </c>
      <c r="UE225" s="68">
        <f>IF(UB225&gt;0,(UB225-UE$10)/UE$10,0)</f>
        <v/>
      </c>
      <c r="UF225" s="68" t="n"/>
      <c r="UG225" s="15">
        <f>IF(UB225&gt;0,(UB225-UB$10)/UB$10,0)</f>
        <v/>
      </c>
      <c r="UI225" s="587" t="n"/>
      <c r="UJ225" s="68">
        <f>IF(UI225&gt;0,((UI225-UI224)/UI224),0)</f>
        <v/>
      </c>
      <c r="UK225" s="68">
        <f>UJ225-$V225</f>
        <v/>
      </c>
      <c r="UL225" s="68">
        <f>IF(UI225&gt;0,(UI225-UL$10)/UL$10,0)</f>
        <v/>
      </c>
      <c r="UM225" s="68" t="n"/>
      <c r="UN225" s="15">
        <f>IF(UI225&gt;0,(UI225-UI$10)/UI$10,0)</f>
        <v/>
      </c>
      <c r="UP225" s="587" t="n"/>
      <c r="UQ225" s="68">
        <f>IF(UP225&gt;0,((UP225-UP224)/UP224),0)</f>
        <v/>
      </c>
      <c r="UR225" s="68">
        <f>UQ225-$V225</f>
        <v/>
      </c>
      <c r="US225" s="68">
        <f>IF(UP225&gt;0,(UP225-US$10)/US$10,0)</f>
        <v/>
      </c>
      <c r="UT225" s="68" t="n"/>
      <c r="UU225" s="15">
        <f>IF(UP225&gt;0,(UP225-UP$10)/UP$10,0)</f>
        <v/>
      </c>
      <c r="UW225" s="587" t="n"/>
      <c r="UX225" s="68">
        <f>IF(UW225&gt;0,((UW225-UW224)/UW224),0)</f>
        <v/>
      </c>
      <c r="UY225" s="68">
        <f>UX225-$V225</f>
        <v/>
      </c>
      <c r="UZ225" s="68">
        <f>IF(UW225&gt;0,(UW225-UZ$10)/UZ$10,0)</f>
        <v/>
      </c>
      <c r="VA225" s="68" t="n"/>
      <c r="VB225" s="15">
        <f>IF(UW225&gt;0,(UW225-UW$10)/UW$10,0)</f>
        <v/>
      </c>
      <c r="VD225" s="587" t="n"/>
      <c r="VE225" s="68">
        <f>IF(VD225&gt;0,((VD225-VD224)/VD224),0)</f>
        <v/>
      </c>
      <c r="VF225" s="68">
        <f>VE225-$V225</f>
        <v/>
      </c>
      <c r="VG225" s="68">
        <f>IF(VD225&gt;0,(VD225-VG$10)/VG$10,0)</f>
        <v/>
      </c>
      <c r="VH225" s="68" t="n"/>
      <c r="VI225" s="15">
        <f>IF(VD225&gt;0,(VD225-VD$10)/VD$10,0)</f>
        <v/>
      </c>
      <c r="VM225" s="21">
        <f>IF($C225&gt;0,(($IK$5*IG225)+($GT$5*GP225)+($JM$5*JI225)+($JF$5*JB225)+($IY$5*IU225)+($IR$5*IN225)+($ID$5*HZ225)+($HW$5*HS225)+($HP$5*HL225)+($HI$5*HE225)+($GF$5*GB225)+($FY$5*FU225)+($FR$5*FN225)+($FK$5*FG225)+($FD$5*EZ225)+($EW$5*ES225)+($EP$5*EL225)+($EI$5*EE225)+($EB$5*DX225)+($DU$5*DQ225)+($DN$5*DJ225)+($DG$5*DC225)+($CZ$5*CV225)+($CS$5*CO225)+($CL$5*CH225)+($CE$5*CA225)+($BX$5*BT225)+($BQ$5*BM225)+($BJ$5*BF225)+($BC$5*AY225)+($AV$5*AR225)+($AO$5*AK225)+($AH$5*AD225)+($JT$5*JP225)+($KA$5*JW225)+($KO$5*KK225)+($PR$5*PN225)+($GM$5*GI225)+($HA$5*GW225)+($KV$5*KR225)+($KH$5*KD225)+($LC$5*KY225)+($MS$5*MO225)+($ML$5*MH225)+($ME$5*MA225)+($LX$5*LT225)+($LQ$5*LM225)+($LJ$5*LF225)+(MV225*$MZ$5)+(NC225*$NG$5)+(NJ225*$NN$5)+($OI$5*OE225)+($NU$5*NQ225)+($OB$5*NX225)+($PK$5*PG225)+($OP$5*OL225)+($OW$5*OS225)+($PD$5*OZ225)+(PU225*$PY$5)+(QB225*$QF$5)+(QI225*$QM$5)+(QP225*$QT$5)+(QW225*$RA$5)+(RD225*$RH$5)+(RK225*$RO$5)+(RR225*$RV$5)+(RY225*$SC$5)+(SF225*$SJ$5)+(SM225*$SQ$5)+(ST225*$SX$5)+(TA225*$TE$5))+(TH225*$TL$5)+(TO225*$TS$5))/$VM$5</f>
        <v/>
      </c>
      <c r="VN225" s="40" t="n"/>
      <c r="VO225" s="21">
        <f>IF($C225&gt;0,(($IK$5*II225)+($GT$5*GR225)+($JM$5*JK225)+($JF$5*JD225)+($IY$5*IW225)+($IR$5*IP225)+($ID$5*IB225)+($HW$5*HU225)+($HP$5*HN225)+($HI$5*HG225)+($GF$5*GD225)+($FY$5*FW225)+($FR$5*FP225)+($FK$5*FI225)+($FD$5*FB225)+($EW$5*EU225)+($EP$5*EN225)+($EI$5*EG225)+($EB$5*DZ225)+($DU$5*DS225)+($DN$5*DL225)+($DG$5*DE225)+($CZ$5*CX225)+($CS$5*CQ225)+($CL$5*CJ225)+($CE$5*CC225)+($BX$5*BV225)+($BQ$5*BO225)+($BJ$5*BH225)+($BC$5*BA225)+($AV$5*AT225)+($AO$5*AM225)+($AH$5*AF225)+($KO$5*KM225)+($KH$5*KF225)+($KA$5*JY225)+($JT$5*JR225)+($PR$5*PP225)+($GM$5*GK225)+($HA$5*GY225)+($KV$5*KT225)+($LC$5*LA225)+($MS$5*MQ225)+($ML$5*MJ225)+($ME$5*MC225)+($LX$5*LV225)+($LQ$5*LO225)+($LJ$5*LH225)+(MX225*$MZ$5)+(NE225*$NG$5)+(NL225*$NN$5)+($OI$5*OG225)+($NU$5*NS225)+($OB$5*NZ225)+($PD$5*PB225)+($OW$5*OU225)+($OP$5*ON225)+($PK$5*PI225)+($PY$5*PW225)+($QF$5*QD225)+($QM$5*QK225)+($QT$5*QR225)+($RA$5*QY225)+($RH$5*RF225)+($RO$5*RM225)+(RT225*$RV$5)+(SA225*$SC$5)+(SH225*$SJ$5)+(SO225*$SQ$5)+(SV225*$SX$5)+(TC225*$TE$5)+(TJ225*$TL$5)+(TQ225*$TS$5))/$VM$5,0)</f>
        <v/>
      </c>
      <c r="VP225" s="14" t="n"/>
      <c r="VQ225" s="21">
        <f>IF($C225&gt;0,(($IK$5*IK225)+($GT$5*GT225)+($JM$5*JM225)+($JF$5*JF225)+($IY$5*IY225)+($IR$5*IR225)+($ID$5*ID225)+($HW$5*HW225)+($HP$5*HP225)+($HI$5*HI225)+($GF$5*GF225)+($FY$5*FY225)+($FR$5*FR225)+($FK$5*FK225)+($FD$5*FD225)+($EW$5*EW225)+($EP$5*EP225)+($EI$5*EI225)+($EB$5*EB225)+($DU$5*DU225)+($DN$5*DN225)+($DG$5*DG225)+($CZ$5*CZ225)+($CS$5*CS225)+($CL$5*CL225)+($CE$5*CE225)+($BX$5*BX225)+($BQ$5*BQ225)+($BJ$5*BJ225)+($BC$5*BC225)+($AV$5*AV225)+($AO$5*AO225)+($AH$5*AH225)+($KO$5*KO225)+($PR$5*PR225)+($GM$5*GM225)+($HA$5*HA225)+($KH$5*KH225)+($KA$5*KA225)+($JT$5*JT225)+($KV$5*KV225)+($LC$5*LC225)+($MS$5*MS225)+($ML$5*ML225)+($ME$5*ME225)+($LX$5*LX225)+($LQ$5*LQ225)+($LJ$5*LJ225)+($OI$5*OI225)+($NU$5*NU225)+($NN$5*NN225)+($NG$5*NG225)+($MZ$5*MZ225)+(OB225*$OB$5)+($PD$5*PD225)+($OW$5*OW225)+($OP$5*OP225)+($PK$5*PK225)+(PY225*$PY$5)+(QF225*$QF$5)+(QM225*$QM$5)+(QT225*$QT$5)+(RA225*$RA$5)+(RH225*$RH$5)+(RO225*$RO$5)+(RV225*$RV$5)+(SC225*$SC$5)+(SJ225*$SJ$5)+(SQ225*$SQ$5)+(SX225*$SX$5)+(TE225*$TE$5)+(TL225*$TL$5)+(TS225*$TS$5))/$VM$5,0)</f>
        <v/>
      </c>
    </row>
    <row r="226" ht="16" customHeight="1" s="545">
      <c r="A226" s="127" t="n">
        <v>45972</v>
      </c>
      <c r="B226" s="4">
        <f>A226</f>
        <v/>
      </c>
      <c r="C226" s="13" t="n">
        <v>47927.96</v>
      </c>
      <c r="D226" s="138">
        <f>IF(C226&gt;0,C226-C225,0)</f>
        <v/>
      </c>
      <c r="E226" s="68">
        <f>IF(C226&gt;0,D226/C225,0)</f>
        <v/>
      </c>
      <c r="F226" s="15">
        <f>IF(C226&gt;0,(C226-C$10)/C$10,0)</f>
        <v/>
      </c>
      <c r="G226" s="13" t="n">
        <v>6846.61</v>
      </c>
      <c r="H226" s="138">
        <f>IF(G226&gt;0,G226-G225,0)</f>
        <v/>
      </c>
      <c r="I226" s="68">
        <f>IF(G226&gt;0,H226/G225,0)</f>
        <v/>
      </c>
      <c r="J226" s="15">
        <f>IF(G226&gt;0,(G226-G$10)/G$10,0)</f>
        <v/>
      </c>
      <c r="K226" s="13" t="n">
        <v>23468.3</v>
      </c>
      <c r="L226" s="138">
        <f>IF(K226&gt;0,K226-K225,0)</f>
        <v/>
      </c>
      <c r="M226" s="68">
        <f>IF(K226&gt;0,L226/K225,0)</f>
        <v/>
      </c>
      <c r="N226" s="15">
        <f>IF(K226&gt;0,(K226-K$10)/K$10,0)</f>
        <v/>
      </c>
      <c r="O226" s="13" t="n">
        <v>2458.28</v>
      </c>
      <c r="P226" s="138">
        <f>IF(O226&gt;0,O226-O225,0)</f>
        <v/>
      </c>
      <c r="Q226" s="68">
        <f>IF(O226&gt;0,P226/O225,0)</f>
        <v/>
      </c>
      <c r="R226" s="15">
        <f>IF(O226&gt;0,(O226-O$10)/O$10,0)</f>
        <v/>
      </c>
      <c r="S226" s="18">
        <f>IF(O226&gt;0,(((O226*0.7)*Q226)+((K226*0.9)*M226)+((G226*0.65)*I226)+((C226*0.6)*E226))/(O226+K226+G226+C226),0)</f>
        <v/>
      </c>
      <c r="T226" s="121">
        <f>IF(O226&gt;0,(S226*200)+T225,0)</f>
        <v/>
      </c>
      <c r="U226" s="121">
        <f>T226</f>
        <v/>
      </c>
      <c r="V226" s="134">
        <f>IF(T226&gt;0,(T226-T225)/T225,0)</f>
        <v/>
      </c>
      <c r="W226" s="21">
        <f>IF(T226&gt;0,(T226-T$11)/T$11,0)</f>
        <v/>
      </c>
      <c r="X226" s="18">
        <f>IF(T226&gt;0,((Q226+M226+I226+E226)/4),0)</f>
        <v/>
      </c>
      <c r="Y226" s="353">
        <f>40116.38-20581.95</f>
        <v/>
      </c>
      <c r="Z226" s="15" t="n">
        <v>2e-06</v>
      </c>
      <c r="AA226" s="21">
        <f>Z226-$V226</f>
        <v/>
      </c>
      <c r="AC226" s="13" t="n">
        <v>264.92</v>
      </c>
      <c r="AD226" s="68">
        <f>IF(AC226&gt;0,((AC226-AC225)/AC225),0)</f>
        <v/>
      </c>
      <c r="AE226" s="68">
        <f>IF(AC226&gt;0,AD226-$V226,0)</f>
        <v/>
      </c>
      <c r="AF226" s="68">
        <f>IF(AC226&gt;0,(AC226-AF$10)/AF$10,0)</f>
        <v/>
      </c>
      <c r="AG226" s="68" t="n"/>
      <c r="AH226" s="15">
        <f>IF(AC226&gt;0,(AC226-AC$10)/AC$10,0)</f>
        <v/>
      </c>
      <c r="AJ226" s="13" t="n">
        <v>24.97</v>
      </c>
      <c r="AK226" s="68">
        <f>IF(AJ226&gt;0,((AJ226-AJ225)/AJ225),0)</f>
        <v/>
      </c>
      <c r="AL226" s="68">
        <f>IF(AJ226&gt;0,AK226-$V226,0)</f>
        <v/>
      </c>
      <c r="AM226" s="68">
        <f>IF(AJ226&gt;0,(AJ226-AM$10)/AM$10,0)</f>
        <v/>
      </c>
      <c r="AN226" s="68" t="n"/>
      <c r="AO226" s="15">
        <f>IF(AJ226&gt;0,(AJ226-AJ$10)/AJ$10,0)</f>
        <v/>
      </c>
      <c r="AQ226" s="13" t="n">
        <v>24.95</v>
      </c>
      <c r="AR226" s="68">
        <f>IF(AQ226&gt;0,((AQ226-AQ225)/AQ225),0)</f>
        <v/>
      </c>
      <c r="AS226" s="68">
        <f>IF(AQ226&gt;0,AR226-$V226,0)</f>
        <v/>
      </c>
      <c r="AT226" s="68">
        <f>IF(AQ226&gt;0,(AQ226-AT$10)/AT$10,0)</f>
        <v/>
      </c>
      <c r="AU226" s="68" t="n"/>
      <c r="AV226" s="15">
        <f>IF(AQ226&gt;0,(AQ226-AQ$10)/AQ$10,0)</f>
        <v/>
      </c>
      <c r="AX226" s="13" t="n">
        <v>238.02</v>
      </c>
      <c r="AY226" s="68">
        <f>IF(AX226&gt;0,((AX226-AX225)/AX225),0)</f>
        <v/>
      </c>
      <c r="AZ226" s="68">
        <f>IF(AX226&gt;0,AY226-$V226,0)</f>
        <v/>
      </c>
      <c r="BA226" s="68">
        <f>IF(AX226&gt;0,(AX226-BA$10)/BA$10,0)</f>
        <v/>
      </c>
      <c r="BB226" s="68" t="n"/>
      <c r="BC226" s="15">
        <f>IF(AX226&gt;0,(AX226-AX$10)/AX$10,0)</f>
        <v/>
      </c>
      <c r="BE226" s="13" t="n">
        <v>84.56</v>
      </c>
      <c r="BF226" s="68">
        <f>IF(BE226&gt;0,((BE226-BE225)/BE225),0)</f>
        <v/>
      </c>
      <c r="BG226" s="68">
        <f>IF(BE226&gt;0,BF226-$V226,0)</f>
        <v/>
      </c>
      <c r="BH226" s="68" t="n"/>
      <c r="BI226" s="68" t="n"/>
      <c r="BJ226" s="15">
        <f>IF(BE226&gt;0,(BE226-BE$10)/BE$10,0)</f>
        <v/>
      </c>
      <c r="BL226" s="13" t="n">
        <v>76.79000000000001</v>
      </c>
      <c r="BM226" s="68">
        <f>IF(BL226&gt;0,((BL226-BL225)/BL225),0)</f>
        <v/>
      </c>
      <c r="BN226" s="68">
        <f>IF(BL226&gt;0,BM226-$V226,0)</f>
        <v/>
      </c>
      <c r="BO226" s="68">
        <f>IF(BL226&gt;0,(BL226-BO$10)/BO$10,0)</f>
        <v/>
      </c>
      <c r="BP226" s="68" t="n"/>
      <c r="BQ226" s="15">
        <f>IF(BL226&gt;0,(BL226-BL$10)/BL$10,0)</f>
        <v/>
      </c>
      <c r="BS226" s="13" t="n">
        <v>45.31</v>
      </c>
      <c r="BT226" s="68">
        <f>IF(BS226&gt;0,((BS226-BS225)/BS225),0)</f>
        <v/>
      </c>
      <c r="BU226" s="68">
        <f>IF(BS226&gt;0,BT226-$V226,0)</f>
        <v/>
      </c>
      <c r="BV226" s="68">
        <f>IF(BS226&gt;0,(BS226-BV$10)/BV$10,0)</f>
        <v/>
      </c>
      <c r="BW226" s="68" t="n"/>
      <c r="BX226" s="15">
        <f>IF(BS226&gt;0,(BS226-BS$10)/BS$10,0)</f>
        <v/>
      </c>
      <c r="BZ226" s="13" t="n"/>
      <c r="CA226" s="68">
        <f>IF(BZ226&gt;0,((BZ226-BZ225)/BZ225),0)</f>
        <v/>
      </c>
      <c r="CB226" s="68">
        <f>IF(BZ226&gt;0,CA226-$V226,0)</f>
        <v/>
      </c>
      <c r="CC226" s="68">
        <f>IF(BZ226&gt;0,(BZ226-CC$10)/CC$10,0)</f>
        <v/>
      </c>
      <c r="CD226" s="68" t="n"/>
      <c r="CE226" s="15">
        <f>IF(BZ226&gt;0,(BZ226-BZ$10)/BZ$10,0)</f>
        <v/>
      </c>
      <c r="CG226" s="13" t="n">
        <v>31.58</v>
      </c>
      <c r="CH226" s="68">
        <f>IF(CG226&gt;0,((CG226-CG225)/CG225),0)</f>
        <v/>
      </c>
      <c r="CI226" s="68">
        <f>IF(CG226&gt;0,CH226-$V226,0)</f>
        <v/>
      </c>
      <c r="CJ226" s="68">
        <f>IF(CG226&gt;0,(CG226-CJ$10)/CJ$10,0)</f>
        <v/>
      </c>
      <c r="CK226" s="68" t="n"/>
      <c r="CL226" s="15">
        <f>IF(CG226&gt;0,(CG226-CG$10)/CG$10,0)</f>
        <v/>
      </c>
      <c r="CN226" s="13" t="n">
        <v>35.71</v>
      </c>
      <c r="CO226" s="68">
        <f>IF(CN226&gt;0,((CN226-CN225)/CN225),0)</f>
        <v/>
      </c>
      <c r="CP226" s="68">
        <f>IF(CN226&gt;0,CO226-$V226,0)</f>
        <v/>
      </c>
      <c r="CQ226" s="68">
        <f>IF(CN226&gt;0,(CN226-CQ$10)/CQ$10,0)</f>
        <v/>
      </c>
      <c r="CR226" s="68" t="n"/>
      <c r="CS226" s="15">
        <f>IF(CN226&gt;0,(CN226-CN$10)/CN$10,0)</f>
        <v/>
      </c>
      <c r="CU226" s="13" t="n">
        <v>41.67</v>
      </c>
      <c r="CV226" s="68">
        <f>IF(CU226&gt;0,((CU226-CU225)/CU225),0)</f>
        <v/>
      </c>
      <c r="CW226" s="68">
        <f>IF(CU226&gt;0,CV226-$V226,0)</f>
        <v/>
      </c>
      <c r="CX226" s="68">
        <f>IF(CU226&gt;0,(CU226-CX$10)/CX$10,0)</f>
        <v/>
      </c>
      <c r="CY226" s="68" t="n"/>
      <c r="CZ226" s="15">
        <f>IF(CU226&gt;0,(CU226-CU$10)/CU$10,0)</f>
        <v/>
      </c>
      <c r="DB226" s="13" t="n">
        <v>20.28</v>
      </c>
      <c r="DC226" s="68">
        <f>IF(DB226&gt;0,((DB226-DB225)/DB225),0)</f>
        <v/>
      </c>
      <c r="DD226" s="68">
        <f>IF(DB226&gt;0,DC226-$V226,0)</f>
        <v/>
      </c>
      <c r="DE226" s="68">
        <f>IF(DB226&gt;0,(DB226-DE$10)/DE$10,0)</f>
        <v/>
      </c>
      <c r="DF226" s="68" t="n"/>
      <c r="DG226" s="15">
        <f>IF(DB226&gt;0,(DB226-DB$10)/DB$10,0)</f>
        <v/>
      </c>
      <c r="DI226" s="13" t="n">
        <v>53.03</v>
      </c>
      <c r="DJ226" s="68">
        <f>IF(DI226&gt;0,((DI226-DI225)/DI225),0)</f>
        <v/>
      </c>
      <c r="DK226" s="68">
        <f>IF(DI226&gt;0,DJ226-$V226,0)</f>
        <v/>
      </c>
      <c r="DL226" s="68">
        <f>IF(DI226&gt;0,(DI226-DL$10)/DL$10,0)</f>
        <v/>
      </c>
      <c r="DM226" s="68" t="n"/>
      <c r="DN226" s="15">
        <f>IF(DI226&gt;0,(DI226-DI$10)/DI$10,0)</f>
        <v/>
      </c>
      <c r="DP226" s="13" t="n">
        <v>50.2</v>
      </c>
      <c r="DQ226" s="68">
        <f>IF(DP226&gt;0,((DP226-DP225)/DP225),0)</f>
        <v/>
      </c>
      <c r="DR226" s="68">
        <f>IF(DP226&gt;0,DQ226-$V226,0)</f>
        <v/>
      </c>
      <c r="DS226" s="68" t="n"/>
      <c r="DT226" s="68" t="n"/>
      <c r="DU226" s="15">
        <f>IF(DP226&gt;0,(DP226-DP$10)/DP$10,0)</f>
        <v/>
      </c>
      <c r="DV226" s="18" t="n"/>
      <c r="DW226" s="13" t="n">
        <v>45.16</v>
      </c>
      <c r="DX226" s="68">
        <f>IF(DW226&gt;0,((DW226-DW225)/DW225),0)</f>
        <v/>
      </c>
      <c r="DY226" s="68">
        <f>IF(DW226&gt;0,DX226-$V226,0)</f>
        <v/>
      </c>
      <c r="DZ226" s="68">
        <f>IF(DW226&gt;0,(DW226-DZ$10)/DZ$10,0)</f>
        <v/>
      </c>
      <c r="EA226" s="68" t="n"/>
      <c r="EB226" s="15">
        <f>IF(DW226&gt;0,(DW226-DW$10)/DW$10,0)</f>
        <v/>
      </c>
      <c r="ED226" s="13" t="n">
        <v>42.74</v>
      </c>
      <c r="EE226" s="68">
        <f>IF(ED226&gt;0,((ED226-ED225)/ED225),0)</f>
        <v/>
      </c>
      <c r="EF226" s="68">
        <f>IF(ED226&gt;0,EE226-$V226,0)</f>
        <v/>
      </c>
      <c r="EG226" s="68">
        <f>IF(ED226&gt;0,(ED226-EG$10)/EG$10,0)</f>
        <v/>
      </c>
      <c r="EH226" s="68" t="n"/>
      <c r="EI226" s="15">
        <f>IF(ED226&gt;0,(ED226-ED$10)/ED$10,0)</f>
        <v/>
      </c>
      <c r="EK226" s="13" t="n">
        <v>143.04</v>
      </c>
      <c r="EL226" s="68">
        <f>IF(EK226&gt;0,((EK226-EK225)/EK225),0)</f>
        <v/>
      </c>
      <c r="EM226" s="68">
        <f>IF(EK226&gt;0,EL226-$V226,0)</f>
        <v/>
      </c>
      <c r="EN226" s="68">
        <f>IF(EK226&gt;0,(EK226-EN$10)/EN$10,0)</f>
        <v/>
      </c>
      <c r="EO226" s="68" t="n"/>
      <c r="EP226" s="15">
        <f>IF(EK226&gt;0,(EK226-EK$10)/EK$10,0)</f>
        <v/>
      </c>
      <c r="ER226" s="13" t="n">
        <v>39.85</v>
      </c>
      <c r="ES226" s="68">
        <f>IF(ER226&gt;0,((ER226-ER225)/ER225),0)</f>
        <v/>
      </c>
      <c r="ET226" s="68">
        <f>IF(ER226&gt;0,ES226-$V226,0)</f>
        <v/>
      </c>
      <c r="EU226" s="68">
        <f>IF(ER226&gt;0,(ER226-EU$10)/EU$10,0)</f>
        <v/>
      </c>
      <c r="EV226" s="68" t="n"/>
      <c r="EW226" s="15">
        <f>IF(ER226&gt;0,(ER226-ER$10)/ER$10,0)</f>
        <v/>
      </c>
      <c r="EY226" s="13" t="n">
        <v>53.12</v>
      </c>
      <c r="EZ226" s="68">
        <f>IF(EY226&gt;0,((EY226-EY225)/EY225),0)</f>
        <v/>
      </c>
      <c r="FA226" s="68">
        <f>IF(EY226&gt;0,EZ226-$V226,0)</f>
        <v/>
      </c>
      <c r="FB226" s="68" t="n"/>
      <c r="FC226" s="68" t="n"/>
      <c r="FD226" s="15">
        <f>IF(EY226&gt;0,(EY226-EY$10)/EY$10,0)</f>
        <v/>
      </c>
      <c r="FF226" s="13" t="n">
        <v>62.81</v>
      </c>
      <c r="FG226" s="68">
        <f>IF(FF226&gt;0,((FF226-FF225)/FF225),0)</f>
        <v/>
      </c>
      <c r="FH226" s="68">
        <f>IF(FF226&gt;0,FG226-$V226,0)</f>
        <v/>
      </c>
      <c r="FI226" s="68">
        <f>IF(FF226&gt;0,(FF226-FI$10)/FI$10,0)</f>
        <v/>
      </c>
      <c r="FJ226" s="68" t="n"/>
      <c r="FK226" s="15">
        <f>IF(FF226&gt;0,(FF226-FF$10)/FF$10,0)</f>
        <v/>
      </c>
      <c r="FM226" s="13" t="n">
        <v>189.56</v>
      </c>
      <c r="FN226" s="68">
        <f>IF(FM226&gt;0,((FM226-FM225)/FM225),0)</f>
        <v/>
      </c>
      <c r="FO226" s="68">
        <f>IF(FM226&gt;0,FN226-$V226,0)</f>
        <v/>
      </c>
      <c r="FP226" s="68">
        <f>IF(FM226&gt;0,(FM226-FP$10)/FP$10,0)</f>
        <v/>
      </c>
      <c r="FQ226" s="68" t="n"/>
      <c r="FR226" s="15">
        <f>IF(FM226&gt;0,(FM226-FM$10)/FM$10,0)</f>
        <v/>
      </c>
      <c r="FT226" s="13" t="n">
        <v>89.78</v>
      </c>
      <c r="FU226" s="68">
        <f>IF(FT226&gt;0,((FT226-FT225)/FT225),0)</f>
        <v/>
      </c>
      <c r="FV226" s="68">
        <f>IF(FT226&gt;0,FU226-$V226,0)</f>
        <v/>
      </c>
      <c r="FW226" s="68">
        <f>IF(FT226&gt;0,(FT226-FW$10)/FW$10,0)</f>
        <v/>
      </c>
      <c r="FX226" s="68" t="n"/>
      <c r="FY226" s="15">
        <f>IF(FT226&gt;0,(FT226-FT$10)/FT$10,0)</f>
        <v/>
      </c>
      <c r="GA226" s="13" t="n">
        <v>18.83</v>
      </c>
      <c r="GB226" s="68">
        <f>IF(GA226&gt;0,((GA226-GA225)/GA225),0)</f>
        <v/>
      </c>
      <c r="GC226" s="68">
        <f>IF(GA226&gt;0,GB226-$V226,0)</f>
        <v/>
      </c>
      <c r="GD226" s="68" t="n"/>
      <c r="GE226" s="68" t="n"/>
      <c r="GF226" s="15">
        <f>IF(GA226&gt;0,(GA226-GA$10)/GA$10,0)</f>
        <v/>
      </c>
      <c r="GG226" s="18" t="n"/>
      <c r="GH226" s="13" t="n">
        <v>24.37</v>
      </c>
      <c r="GI226" s="68">
        <f>IF(GH226&gt;0,((GH226-GH225)/GH225),0)</f>
        <v/>
      </c>
      <c r="GJ226" s="68">
        <f>IF(GH226&gt;0,GI226-$V226,0)</f>
        <v/>
      </c>
      <c r="GK226" s="68">
        <f>IF(GH226&gt;0,(GH226-GK$10)/GK$10,0)</f>
        <v/>
      </c>
      <c r="GL226" s="68" t="n"/>
      <c r="GM226" s="15">
        <f>IF(GH226&gt;0,(GH226-GH$10)/GH$10,0)</f>
        <v/>
      </c>
      <c r="GO226" s="13" t="n">
        <v>29.91</v>
      </c>
      <c r="GP226" s="68">
        <f>IF(GO226&gt;0,((GO226-GO225)/GO225),0)</f>
        <v/>
      </c>
      <c r="GQ226" s="68">
        <f>IF(GO226&gt;0,GP226-$V226,0)</f>
        <v/>
      </c>
      <c r="GR226" s="68" t="n"/>
      <c r="GS226" s="68" t="n"/>
      <c r="GT226" s="15">
        <f>IF(GO226&gt;0,(GO226-GO$10)/GO$10,0)</f>
        <v/>
      </c>
      <c r="GV226" s="13" t="n">
        <v>17.6</v>
      </c>
      <c r="GW226" s="68">
        <f>IF(GV226&gt;0,((GV226-GV225)/GV225),0)</f>
        <v/>
      </c>
      <c r="GX226" s="68">
        <f>IF(GV226&gt;0,GW226-$V226,0)</f>
        <v/>
      </c>
      <c r="GY226" s="68">
        <f>IF(GV226&gt;0,(GV226-GY$10)/GY$10,0)</f>
        <v/>
      </c>
      <c r="GZ226" s="68" t="n"/>
      <c r="HA226" s="15">
        <f>IF(GV226&gt;0,(GV226-GV$10)/GV$10,0)</f>
        <v/>
      </c>
      <c r="HD226" s="13" t="n">
        <v>439.62</v>
      </c>
      <c r="HE226" s="68">
        <f>IF(HD226&gt;0,((HD226-HD225)/HD225),0)</f>
        <v/>
      </c>
      <c r="HF226" s="68">
        <f>IF(HD226&gt;0,HE226-$V226,0)</f>
        <v/>
      </c>
      <c r="HG226" s="68">
        <f>IF(HD226&gt;0,(HD226-HG$10)/HG$10,0)</f>
        <v/>
      </c>
      <c r="HH226" s="68" t="n"/>
      <c r="HI226" s="15">
        <f>IF(HD226&gt;0,(HD226-HD$10)/HD$10,0)</f>
        <v/>
      </c>
      <c r="HK226" s="13" t="n">
        <v>76.59</v>
      </c>
      <c r="HL226" s="68">
        <f>IF(HK226&gt;0,((HK226-HK225)/HK225),0)</f>
        <v/>
      </c>
      <c r="HM226" s="68">
        <f>IF(HK226&gt;0,HL226-$V226,0)</f>
        <v/>
      </c>
      <c r="HN226" s="68">
        <f>IF(HK226&gt;0,(HK226-HN$10)/HN$10,0)</f>
        <v/>
      </c>
      <c r="HO226" s="68" t="n"/>
      <c r="HP226" s="15">
        <f>IF(HK226&gt;0,(HK226-HK$10)/HK$10,0)</f>
        <v/>
      </c>
      <c r="HR226" s="13" t="n">
        <v>119.78</v>
      </c>
      <c r="HS226" s="68">
        <f>IF(HR226&gt;0,((HR226-HR225)/HR225),0)</f>
        <v/>
      </c>
      <c r="HT226" s="68">
        <f>IF(HR226&gt;0,HS226-$V226,0)</f>
        <v/>
      </c>
      <c r="HU226" s="68">
        <f>IF(HR226&gt;0,(HR226-HU$10)/HU$10,0)</f>
        <v/>
      </c>
      <c r="HV226" s="68" t="n"/>
      <c r="HW226" s="15">
        <f>IF(HR226&gt;0,(HR226-HR$10)/HR$10,0)</f>
        <v/>
      </c>
      <c r="HY226" s="13" t="n">
        <v>193.16</v>
      </c>
      <c r="HZ226" s="68">
        <f>IF(HY226&gt;0,((HY226-HY225)/HY225),0)</f>
        <v/>
      </c>
      <c r="IA226" s="68">
        <f>IF(HY226&gt;0,HZ226-$V226,0)</f>
        <v/>
      </c>
      <c r="IB226" s="68">
        <f>IF(HY226&gt;0,(HY226-IB$10)/IB$10,0)</f>
        <v/>
      </c>
      <c r="IC226" s="68" t="n"/>
      <c r="ID226" s="15">
        <f>IF(HY226&gt;0,(HY226-HY$10)/HY$10,0)</f>
        <v/>
      </c>
      <c r="IF226" s="13" t="n">
        <v>351.96</v>
      </c>
      <c r="IG226" s="68">
        <f>IF(IF226&gt;0,((IF226-IF225)/IF225),0)</f>
        <v/>
      </c>
      <c r="IH226" s="68">
        <f>IF(IF226&gt;0,IG226-$V226,0)</f>
        <v/>
      </c>
      <c r="II226" s="68">
        <f>IF(IF226&gt;0,(IF226-II$10)/II$10,0)</f>
        <v/>
      </c>
      <c r="IJ226" s="68" t="n"/>
      <c r="IK226" s="15">
        <f>IF(IF226&gt;0,(IF226-IF$10)/IF$10,0)</f>
        <v/>
      </c>
      <c r="IM226" s="13" t="n">
        <v>324.19</v>
      </c>
      <c r="IN226" s="68">
        <f>IF(IM226&gt;0,((IM226-IM225)/IM225),0)</f>
        <v/>
      </c>
      <c r="IO226" s="68">
        <f>IF(IM226&gt;0,IN226-$V226,0)</f>
        <v/>
      </c>
      <c r="IP226" s="68">
        <f>IF(IM226&gt;0,(IM226-IP$10)/IP$10,0)</f>
        <v/>
      </c>
      <c r="IQ226" s="68" t="n"/>
      <c r="IR226" s="15">
        <f>IF(IM226&gt;0,(IM226-IM$10)/IM$10,0)</f>
        <v/>
      </c>
      <c r="IT226" s="13" t="n">
        <v>92.52</v>
      </c>
      <c r="IU226" s="68">
        <f>IF(IT226&gt;0,((IT226-IT225)/IT225),0)</f>
        <v/>
      </c>
      <c r="IV226" s="68">
        <f>IF(IT226&gt;0,IU226-$V226,0)</f>
        <v/>
      </c>
      <c r="IW226" s="68">
        <f>IF(IT226&gt;0,(IT226-IW$10)/IW$10,0)</f>
        <v/>
      </c>
      <c r="IX226" s="68" t="n"/>
      <c r="IY226" s="15">
        <f>IF(IT226&gt;0,(IT226-IT$10)/IT$10,0)</f>
        <v/>
      </c>
      <c r="JA226" s="13" t="n">
        <v>627.08</v>
      </c>
      <c r="JB226" s="68">
        <f>IF(JA226&gt;0,((JA226-JA225)/JA225),0)</f>
        <v/>
      </c>
      <c r="JC226" s="68">
        <f>IF(JA226&gt;0,JB226-$V226,0)</f>
        <v/>
      </c>
      <c r="JD226" s="68">
        <f>IF(JA226&gt;0,(JA226-JD$10)/JD$10,0)</f>
        <v/>
      </c>
      <c r="JE226" s="68" t="n"/>
      <c r="JF226" s="15">
        <f>IF(JA226&gt;0,(JA226-JA$10)/JA$10,0)</f>
        <v/>
      </c>
      <c r="JH226" s="13" t="n">
        <v>508.68</v>
      </c>
      <c r="JI226" s="68">
        <f>IF(JH226&gt;0,((JH226-JH225)/JH225),0)</f>
        <v/>
      </c>
      <c r="JJ226" s="68">
        <f>IF(JH226&gt;0,JI226-$V226,0)</f>
        <v/>
      </c>
      <c r="JK226" s="68">
        <f>IF(JH226&gt;0,(JH226-JK$10)/JK$10,0)</f>
        <v/>
      </c>
      <c r="JL226" s="68" t="n"/>
      <c r="JM226" s="15">
        <f>IF(JH226&gt;0,(JH226-JH$10)/JH$10,0)</f>
        <v/>
      </c>
      <c r="JO226" s="13" t="n">
        <v>32</v>
      </c>
      <c r="JP226" s="68">
        <f>IF(JO226&gt;0,((JO226-JO225)/JO225),0)</f>
        <v/>
      </c>
      <c r="JQ226" s="68">
        <f>IF(JO226&gt;0,JP226-$V226,0)</f>
        <v/>
      </c>
      <c r="JR226" s="68">
        <f>IF(JO226&gt;0,(JO226-JR$10)/JR$10,0)</f>
        <v/>
      </c>
      <c r="JS226" s="68" t="n"/>
      <c r="JT226" s="15">
        <f>IF(JO226&gt;0,(JO226-JO$10)/JO$10,0)</f>
        <v/>
      </c>
      <c r="JV226" s="13" t="n">
        <v>2.59</v>
      </c>
      <c r="JW226" s="68">
        <f>IF(JV226&gt;0,((JV226-JV225)/JV225),0)</f>
        <v/>
      </c>
      <c r="JX226" s="68">
        <f>IF(JV226&gt;0,JW226-$V226,0)</f>
        <v/>
      </c>
      <c r="JY226" s="68">
        <f>IF(JV226&gt;0,(JV226-JY$10)/JY$10,0)</f>
        <v/>
      </c>
      <c r="JZ226" s="68" t="n"/>
      <c r="KA226" s="15">
        <f>IF(JV226&gt;0,(JV226-JV$10)/JV$10,0)</f>
        <v/>
      </c>
      <c r="KC226" s="13" t="n">
        <v>24.59</v>
      </c>
      <c r="KD226" s="68">
        <f>IF(KC226&gt;0,((KC226-KC225)/KC225),0)</f>
        <v/>
      </c>
      <c r="KE226" s="68">
        <f>IF(KC226&gt;0,KD226-$V226,0)</f>
        <v/>
      </c>
      <c r="KF226" s="68">
        <f>IF(KC226&gt;0,(KC226-KF$10)/KF$10,0)</f>
        <v/>
      </c>
      <c r="KG226" s="68" t="n"/>
      <c r="KH226" s="15">
        <f>IF(KC226&gt;0,(KC226-KC$10)/KC$10,0)</f>
        <v/>
      </c>
      <c r="KI226" s="18" t="n"/>
      <c r="KJ226" s="13" t="n">
        <v>158.5</v>
      </c>
      <c r="KK226" s="68">
        <f>IF(KJ226&gt;0,((KJ226-KJ225)/KJ225),0)</f>
        <v/>
      </c>
      <c r="KL226" s="68">
        <f>IF(KJ226&gt;0,KK226-$V226,0)</f>
        <v/>
      </c>
      <c r="KM226" s="68">
        <f>IF(KJ226&gt;0,(KJ226-KM$10)/KM$10,0)</f>
        <v/>
      </c>
      <c r="KN226" s="68" t="n"/>
      <c r="KO226" s="15">
        <f>IF(KJ226&gt;0,(KJ226-KJ$10)/KJ$10,0)</f>
        <v/>
      </c>
      <c r="KQ226" s="13" t="n">
        <v>2.59</v>
      </c>
      <c r="KR226" s="68">
        <f>IF(KQ226&gt;0,((KQ226-KQ225)/KQ225),0)</f>
        <v/>
      </c>
      <c r="KS226" s="68">
        <f>IF(KQ226&gt;0,KR226-$V226,0)</f>
        <v/>
      </c>
      <c r="KT226" s="68">
        <f>IF(KQ226&gt;0,(KQ226-KT$10)/KT$10,0)</f>
        <v/>
      </c>
      <c r="KU226" s="68" t="n"/>
      <c r="KV226" s="15">
        <f>IF(KQ226&gt;0,(KQ226-KQ$10)/KQ$10,0)</f>
        <v/>
      </c>
      <c r="KW226" s="18" t="n"/>
      <c r="KX226" s="13" t="n">
        <v>66.18000000000001</v>
      </c>
      <c r="KY226" s="68">
        <f>IF(KX226&gt;0,((KX226-KX225)/KX225),0)</f>
        <v/>
      </c>
      <c r="KZ226" s="68">
        <f>IF(KX226&gt;0,KY226-$V226,0)</f>
        <v/>
      </c>
      <c r="LA226" s="68">
        <f>IF(KX226&gt;0,(KX226-LA$10)/LA$10,0)</f>
        <v/>
      </c>
      <c r="LB226" s="68" t="n"/>
      <c r="LC226" s="15">
        <f>IF(KX226&gt;0,(KX226-KX$10)/KX$10,0)</f>
        <v/>
      </c>
      <c r="LD226" s="18" t="n"/>
      <c r="LE226" s="13" t="n">
        <v>60.69</v>
      </c>
      <c r="LF226" s="68">
        <f>IF(LE226&gt;0,((LE226-LE225)/LE225),0)</f>
        <v/>
      </c>
      <c r="LG226" s="68">
        <f>IF(LE226&gt;0,LF226-$V226,0)</f>
        <v/>
      </c>
      <c r="LH226" s="68">
        <f>IF(LE226&gt;0,(LE226-LH$10)/LH$10,0)</f>
        <v/>
      </c>
      <c r="LI226" s="68" t="n"/>
      <c r="LJ226" s="15">
        <f>IF(LE226&gt;0,(LE226-LE$10)/LE$10,0)</f>
        <v/>
      </c>
      <c r="LL226" s="13" t="n">
        <v>167.84</v>
      </c>
      <c r="LM226" s="68">
        <f>IF(LL226&gt;0,((LL226-LL225)/LL225),0)</f>
        <v/>
      </c>
      <c r="LN226" s="68">
        <f>IF(LL226&gt;0,LM226-$V226,0)</f>
        <v/>
      </c>
      <c r="LO226" s="68">
        <f>IF(LL226&gt;0,(LL226-LO$10)/LO$10,0)</f>
        <v/>
      </c>
      <c r="LP226" s="68" t="n"/>
      <c r="LQ226" s="15">
        <f>IF(LL226&gt;0,(LL226-LL$10)/LL$10,0)</f>
        <v/>
      </c>
      <c r="LS226" s="13" t="n">
        <v>25.35</v>
      </c>
      <c r="LT226" s="68">
        <f>IF(LS226&gt;0,((LS226-LS225)/LS225),0)</f>
        <v/>
      </c>
      <c r="LU226" s="68">
        <f>IF(LS226&gt;0,LT226-$V226,0)</f>
        <v/>
      </c>
      <c r="LV226" s="68" t="n"/>
      <c r="LW226" s="68" t="n"/>
      <c r="LX226" s="15">
        <f>IF(LS226&gt;0,(LS226-LS$10)/LS$10,0)</f>
        <v/>
      </c>
      <c r="LZ226" s="13" t="n">
        <v>22.28</v>
      </c>
      <c r="MA226" s="68">
        <f>IF(LZ226&gt;0,((LZ226-LZ225)/LZ225),0)</f>
        <v/>
      </c>
      <c r="MB226" s="68">
        <f>IF(LZ226&gt;0,MA226-$V226,0)</f>
        <v/>
      </c>
      <c r="MC226" s="68">
        <f>IF(LZ226&gt;0,(LZ226-MC$10)/MC$10,0)</f>
        <v/>
      </c>
      <c r="MD226" s="68" t="n"/>
      <c r="ME226" s="15">
        <f>IF(LZ226&gt;0,(LZ226-LZ$10)/LZ$10,0)</f>
        <v/>
      </c>
      <c r="MG226" s="13" t="n">
        <v>104.22</v>
      </c>
      <c r="MH226" s="68">
        <f>IF(MG226&gt;0,((MG226-MG225)/MG225),0)</f>
        <v/>
      </c>
      <c r="MI226" s="68">
        <f>IF(MG226&gt;0,MH226-$V226,0)</f>
        <v/>
      </c>
      <c r="MJ226" s="68">
        <f>IF(MG226&gt;0,(MG226-MJ$10)/MJ$10,0)</f>
        <v/>
      </c>
      <c r="MK226" s="68" t="n"/>
      <c r="ML226" s="15">
        <f>IF(MG226&gt;0,(MG226-MG$10)/MG$10,0)</f>
        <v/>
      </c>
      <c r="MN226" s="13" t="n">
        <v>195.65</v>
      </c>
      <c r="MO226" s="68">
        <f>IF(MN226&gt;0,((MN226-MN225)/MN225),0)</f>
        <v/>
      </c>
      <c r="MP226" s="68">
        <f>IF(MN226&gt;0,MO226-$V226,0)</f>
        <v/>
      </c>
      <c r="MQ226" s="68">
        <f>IF(MN226&gt;0,(MN226-MQ$10)/MQ$10,0)</f>
        <v/>
      </c>
      <c r="MR226" s="68" t="n"/>
      <c r="MS226" s="15">
        <f>IF(MN226&gt;0,(MN226-MN$10)/MN$10,0)</f>
        <v/>
      </c>
      <c r="MU226" s="13" t="n">
        <v>22.93</v>
      </c>
      <c r="MV226" s="68">
        <f>IF(MU226&gt;0,((MU226-MU225)/MU225),0)</f>
        <v/>
      </c>
      <c r="MW226" s="68">
        <f>IF(MU226&gt;0,MV226-$V226,0)</f>
        <v/>
      </c>
      <c r="MX226" s="68">
        <f>IF(MU226&gt;0,(MU226-MX$10)/MX$10,0)</f>
        <v/>
      </c>
      <c r="MY226" s="68" t="n"/>
      <c r="MZ226" s="15">
        <f>IF(MU226&gt;0,(MU226-MU$10)/MU$10,0)</f>
        <v/>
      </c>
      <c r="NB226" s="13" t="n">
        <v>310.72</v>
      </c>
      <c r="NC226" s="68">
        <f>IF(NB226&gt;0,((NB226-NB225)/NB225),0)</f>
        <v/>
      </c>
      <c r="ND226" s="68">
        <f>IF(NB226&gt;0,NC226-$V226,0)</f>
        <v/>
      </c>
      <c r="NE226" s="68">
        <f>IF(NB226&gt;0,(NB226-NE$10)/NE$10,0)</f>
        <v/>
      </c>
      <c r="NF226" s="68" t="n"/>
      <c r="NG226" s="15">
        <f>IF(NB226&gt;0,(NB226-NB$10)/NB$10,0)</f>
        <v/>
      </c>
      <c r="NI226" s="13" t="n">
        <v>14.77</v>
      </c>
      <c r="NJ226" s="68">
        <f>IF(NI226&gt;0,((NI226-NI225)/NI225),0)</f>
        <v/>
      </c>
      <c r="NK226" s="68">
        <f>IF(NI226&gt;0,NJ226-$V226,0)</f>
        <v/>
      </c>
      <c r="NL226" s="68">
        <f>IF(NI226&gt;0,(NI226-NL$10)/NL$10,0)</f>
        <v/>
      </c>
      <c r="NM226" s="68" t="n"/>
      <c r="NN226" s="15">
        <f>IF(NI226&gt;0,(NI226-NI$10)/NI$10,0)</f>
        <v/>
      </c>
      <c r="NP226" s="13" t="n">
        <v>576.08</v>
      </c>
      <c r="NQ226" s="68">
        <f>IF(NP226&gt;0,((NP226-NP225)/NP225),0)</f>
        <v/>
      </c>
      <c r="NR226" s="68">
        <f>IF(NP226&gt;0,NQ226-$V226,0)</f>
        <v/>
      </c>
      <c r="NS226" s="68">
        <f>IF(NP226&gt;0,(NP226-NS$10)/NS$10,0)</f>
        <v/>
      </c>
      <c r="NT226" s="68" t="n"/>
      <c r="NU226" s="15">
        <f>IF(NP226&gt;0,(NP226-NP$10)/NP$10,0)</f>
        <v/>
      </c>
      <c r="NW226" s="13" t="n">
        <v>291.31</v>
      </c>
      <c r="NX226" s="68">
        <f>IF(NW226&gt;0,((NW226-NW225)/NW225),0)</f>
        <v/>
      </c>
      <c r="NY226" s="68">
        <f>IF(NW226&gt;0,NX226-$V226,0)</f>
        <v/>
      </c>
      <c r="NZ226" s="68">
        <f>IF(NW226&gt;0,(NW226-NZ$10)/NZ$10,0)</f>
        <v/>
      </c>
      <c r="OA226" s="68" t="n"/>
      <c r="OB226" s="15">
        <f>IF(NW226&gt;0,(NW226-NW$10)/NW$10,0)</f>
        <v/>
      </c>
      <c r="OD226" s="13" t="n">
        <v>3.19</v>
      </c>
      <c r="OE226" s="68">
        <f>IF(OD226&gt;0,((OD226-OD225)/OD225),0)</f>
        <v/>
      </c>
      <c r="OF226" s="68">
        <f>IF(OD226&gt;0,OE226-$V226,0)</f>
        <v/>
      </c>
      <c r="OG226" s="68">
        <f>IF(OD226&gt;0,(OD226-OG$10)/OG$10,0)</f>
        <v/>
      </c>
      <c r="OH226" s="68" t="n"/>
      <c r="OI226" s="15">
        <f>IF(OD226&gt;0,(OD226-OD$10)/OD$10,0)</f>
        <v/>
      </c>
      <c r="OK226" s="13" t="n">
        <v>275.54</v>
      </c>
      <c r="OL226" s="68">
        <f>IF(OK226&gt;0,((OK226-OK225)/OK225),0)</f>
        <v/>
      </c>
      <c r="OM226" s="68">
        <f>IF(OK226&gt;0,OL226-$V226,0)</f>
        <v/>
      </c>
      <c r="ON226" s="68">
        <f>IF(OK226&gt;0,(OK226-ON$10)/ON$10,0)</f>
        <v/>
      </c>
      <c r="OO226" s="68" t="n"/>
      <c r="OP226" s="15">
        <f>IF(OK226&gt;0,(OK226-OK$10)/OK$10,0)</f>
        <v/>
      </c>
      <c r="OR226" s="13" t="n">
        <v>5.83</v>
      </c>
      <c r="OS226" s="68">
        <f>IF(OR226&gt;0,((OR226-OR225)/OR225),0)</f>
        <v/>
      </c>
      <c r="OT226" s="68">
        <f>IF(OR226&gt;0,OS226-$V226,0)</f>
        <v/>
      </c>
      <c r="OU226" s="68">
        <f>IF(OR226&gt;0,(OR226-OU$10)/OU$10,0)</f>
        <v/>
      </c>
      <c r="OV226" s="68" t="n"/>
      <c r="OW226" s="15">
        <f>IF(OR226&gt;0,(OR226-OR$10)/OR$10,0)</f>
        <v/>
      </c>
      <c r="OY226" s="13" t="n">
        <v>179.22</v>
      </c>
      <c r="OZ226" s="68">
        <f>IF(OY226&gt;0,((OY226-OY225)/OY225),0)</f>
        <v/>
      </c>
      <c r="PA226" s="68">
        <f>IF(OY226&gt;0,OZ226-$V226,0)</f>
        <v/>
      </c>
      <c r="PB226" s="68">
        <f>IF(OY226&gt;0,(OY226-PB$10)/PB$10,0)</f>
        <v/>
      </c>
      <c r="PC226" s="68" t="n"/>
      <c r="PD226" s="15">
        <f>IF(OY226&gt;0,(OY226-OY$10)/OY$10,0)</f>
        <v/>
      </c>
      <c r="PE226" s="18" t="n"/>
      <c r="PF226" s="13" t="n">
        <v>301.68</v>
      </c>
      <c r="PG226" s="68">
        <f>IF(PF226&gt;0,((PF226-PF225)/PF225),0)</f>
        <v/>
      </c>
      <c r="PH226" s="68">
        <f>IF(PF226&gt;0,PG226-$V226,0)</f>
        <v/>
      </c>
      <c r="PI226" s="68">
        <f>IF(PF226&gt;0,(PF226-PI$10)/PI$10,0)</f>
        <v/>
      </c>
      <c r="PJ226" s="68" t="n"/>
      <c r="PK226" s="15">
        <f>IF(PF226&gt;0,(PF226-PF$10)/PF$10,0)</f>
        <v/>
      </c>
      <c r="PM226" s="13" t="n"/>
      <c r="PN226" s="68">
        <f>IF(PM226&gt;0,((PM226-PM225)/PM225),0)</f>
        <v/>
      </c>
      <c r="PO226" s="68">
        <f>PN226-$V226</f>
        <v/>
      </c>
      <c r="PP226" s="68">
        <f>IF(PM226&gt;0,(PM226-PP$10)/PP$10,0)</f>
        <v/>
      </c>
      <c r="PQ226" s="68" t="n"/>
      <c r="PR226" s="15">
        <f>IF(PM226&gt;0,(PM226-PM$10)/PM$10,0)</f>
        <v/>
      </c>
      <c r="PT226" s="13" t="n">
        <v>15.68</v>
      </c>
      <c r="PU226" s="68">
        <f>IF(PT226&gt;0,((PT226-PT225)/PT225),0)</f>
        <v/>
      </c>
      <c r="PV226" s="68">
        <f>IF(PT226&gt;0,PU226-$V226,0)</f>
        <v/>
      </c>
      <c r="PW226" s="68">
        <f>IF(PT226&gt;0,(PT226-PW$10)/PW$10,0)</f>
        <v/>
      </c>
      <c r="PX226" s="68" t="n"/>
      <c r="PY226" s="15">
        <f>IF(PT226&gt;0,(PT226-PT$10)/PT$10,0)</f>
        <v/>
      </c>
      <c r="QA226" s="13" t="n">
        <v>371.63</v>
      </c>
      <c r="QB226" s="68">
        <f>IF(QA226&gt;0,((QA226-QA225)/QA225),0)</f>
        <v/>
      </c>
      <c r="QC226" s="68">
        <f>IF(QA226&gt;0,QB226-$V226,0)</f>
        <v/>
      </c>
      <c r="QD226" s="68">
        <f>IF(QA226&gt;0,(QA226-QD$10)/QD$10,0)</f>
        <v/>
      </c>
      <c r="QE226" s="68" t="n"/>
      <c r="QF226" s="15">
        <f>IF(QA226&gt;0,(QA226-QA$10)/QA$10,0)</f>
        <v/>
      </c>
      <c r="QH226" s="13" t="n">
        <v>2.6</v>
      </c>
      <c r="QI226" s="68">
        <f>IF(QH226&gt;0,((QH226-QH225)/QH225),0)</f>
        <v/>
      </c>
      <c r="QJ226" s="68">
        <f>IF(QH226&gt;0,QI226-$V226,0)</f>
        <v/>
      </c>
      <c r="QK226" s="68">
        <f>IF(QH226&gt;0,(QH226-QK$10)/QK$10,0)</f>
        <v/>
      </c>
      <c r="QL226" s="68" t="n"/>
      <c r="QM226" s="15">
        <f>IF(QH226&gt;0,(QH226-QH$10)/QH$10,0)</f>
        <v/>
      </c>
      <c r="QO226" s="13" t="n">
        <v>17.77</v>
      </c>
      <c r="QP226" s="68">
        <f>IF(QO226&gt;0,((QO226-QO225)/QO225),0)</f>
        <v/>
      </c>
      <c r="QQ226" s="68">
        <f>IF(QO226&gt;0,QP226-$V226,0)</f>
        <v/>
      </c>
      <c r="QR226" s="68">
        <f>IF(QO226&gt;0,(QO226-QR$10)/QR$10,0)</f>
        <v/>
      </c>
      <c r="QS226" s="68" t="n"/>
      <c r="QT226" s="15">
        <f>IF(QO226&gt;0,(QO226-QO$10)/QO$10,0)</f>
        <v/>
      </c>
      <c r="QV226" s="13" t="n">
        <v>2.64</v>
      </c>
      <c r="QW226" s="68">
        <f>IF(QV226&gt;0,((QV226-QV225)/QV225),0)</f>
        <v/>
      </c>
      <c r="QX226" s="68">
        <f>IF(QV226&gt;0,QW226-$V226,0)</f>
        <v/>
      </c>
      <c r="QY226" s="68">
        <f>IF(QV226&gt;0,(QV226-QY$10)/QY$10,0)</f>
        <v/>
      </c>
      <c r="QZ226" s="68" t="n"/>
      <c r="RA226" s="15">
        <f>IF(QV226&gt;0,(QV226-QV$10)/QV$10,0)</f>
        <v/>
      </c>
      <c r="RC226" s="13" t="n">
        <v>67.87</v>
      </c>
      <c r="RD226" s="68">
        <f>IF(RC226&gt;0,((RC226-RC225)/RC225),0)</f>
        <v/>
      </c>
      <c r="RE226" s="68">
        <f>IF(RC226&gt;0,RD226-$V226,0)</f>
        <v/>
      </c>
      <c r="RF226" s="68">
        <f>IF(RC226&gt;0,(RC226-RF$10)/RF$10,0)</f>
        <v/>
      </c>
      <c r="RG226" s="68" t="n"/>
      <c r="RH226" s="15">
        <f>IF(RC226&gt;0,(RC226-RC$10)/RC$10,0)</f>
        <v/>
      </c>
      <c r="RJ226" s="13" t="n">
        <v>291.17</v>
      </c>
      <c r="RK226" s="68">
        <f>IF(RJ226&gt;0,((RJ226-RJ225)/RJ225),0)</f>
        <v/>
      </c>
      <c r="RL226" s="68">
        <f>RK226-$V226</f>
        <v/>
      </c>
      <c r="RM226" s="68">
        <f>IF(RJ226&gt;0,(RJ226-RM$10)/RM$10,0)</f>
        <v/>
      </c>
      <c r="RN226" s="68" t="n"/>
      <c r="RO226" s="15">
        <f>IF(RJ226&gt;0,(RJ226-RJ$10)/RJ$10,0)</f>
        <v/>
      </c>
      <c r="RQ226" s="13" t="n">
        <v>29.38</v>
      </c>
      <c r="RR226" s="68">
        <f>IF(RQ226&gt;0,((RQ226-RQ225)/RQ225),0)</f>
        <v/>
      </c>
      <c r="RS226" s="68">
        <f>RR226-$V226</f>
        <v/>
      </c>
      <c r="RT226" s="68">
        <f>IF(RQ226&gt;0,(RQ226-RT$10)/RT$10,0)</f>
        <v/>
      </c>
      <c r="RU226" s="68" t="n"/>
      <c r="RV226" s="15">
        <f>IF(RQ226&gt;0,(RQ226-RQ$10)/RQ$10,0)</f>
        <v/>
      </c>
      <c r="RX226" s="13" t="n">
        <v>190.96</v>
      </c>
      <c r="RY226" s="68">
        <f>IF(RX226&gt;0,((RX226-RX225)/RX225),0)</f>
        <v/>
      </c>
      <c r="RZ226" s="68">
        <f>RY226-$V226</f>
        <v/>
      </c>
      <c r="SA226" s="68">
        <f>IF(RX226&gt;0,(RX226-SA$10)/SA$10,0)</f>
        <v/>
      </c>
      <c r="SB226" s="68" t="n"/>
      <c r="SC226" s="15">
        <f>IF(RX226&gt;0,(RX226-RX$10)/RX$10,0)</f>
        <v/>
      </c>
      <c r="SE226" s="13" t="n">
        <v>31.4</v>
      </c>
      <c r="SF226" s="68">
        <f>IF(SE226&gt;0,((SE226-SE225)/SE225),0)</f>
        <v/>
      </c>
      <c r="SG226" s="68">
        <f>SF226-$V226</f>
        <v/>
      </c>
      <c r="SH226" s="68">
        <f>IF(SE226&gt;0,(SE226-SH$10)/SH$10,0)</f>
        <v/>
      </c>
      <c r="SI226" s="68" t="n"/>
      <c r="SJ226" s="15">
        <f>IF(SE226&gt;0,(SE226-SE$10)/SE$10,0)</f>
        <v/>
      </c>
      <c r="SL226" s="13" t="n">
        <v>3.84</v>
      </c>
      <c r="SM226" s="68">
        <f>IF(SL226&gt;0,((SL226-SL225)/SL225),0)</f>
        <v/>
      </c>
      <c r="SN226" s="68">
        <f>SM226-$V226</f>
        <v/>
      </c>
      <c r="SO226" s="68">
        <f>IF(SL226&gt;0,(SL226-SO$10)/SO$10,0)</f>
        <v/>
      </c>
      <c r="SP226" s="68" t="n"/>
      <c r="SQ226" s="15">
        <f>IF(SL226&gt;0,(SL226-SL$10)/SL$10,0)</f>
        <v/>
      </c>
      <c r="SS226" s="13" t="n">
        <v>28.99</v>
      </c>
      <c r="ST226" s="68">
        <f>IF(SS226&gt;0,((SS226-SS225)/SS225),0)</f>
        <v/>
      </c>
      <c r="SU226" s="68">
        <f>ST226-$V226</f>
        <v/>
      </c>
      <c r="SV226" s="68">
        <f>IF(SS226&gt;0,(SS226-SV$10)/SV$10,0)</f>
        <v/>
      </c>
      <c r="SW226" s="68" t="n"/>
      <c r="SX226" s="15">
        <f>IF(SS226&gt;0,(SS226-SS$10)/SS$10,0)</f>
        <v/>
      </c>
      <c r="SZ226" s="13" t="n">
        <v>61.95</v>
      </c>
      <c r="TA226" s="68">
        <f>IF(SZ226&gt;0,((SZ226-SZ225)/SZ225),0)</f>
        <v/>
      </c>
      <c r="TB226" s="68">
        <f>TA226-$V226</f>
        <v/>
      </c>
      <c r="TC226" s="68">
        <f>IF(SZ226&gt;0,(SZ226-TC$10)/TC$10,0)</f>
        <v/>
      </c>
      <c r="TD226" s="68" t="n"/>
      <c r="TE226" s="15">
        <f>IF(SZ226&gt;0,(SZ226-SZ$10)/SZ$10,0)</f>
        <v/>
      </c>
      <c r="TG226" s="587" t="n">
        <v>0.3044</v>
      </c>
      <c r="TH226" s="68">
        <f>IF(TG226&gt;0,((TG226-TG225)/TG225),0)</f>
        <v/>
      </c>
      <c r="TI226" s="68">
        <f>TH226-$V226</f>
        <v/>
      </c>
      <c r="TJ226" s="68">
        <f>IF(TG226&gt;0,(TG226-TJ$10)/TJ$10,0)</f>
        <v/>
      </c>
      <c r="TK226" s="68" t="n"/>
      <c r="TL226" s="15">
        <f>IF(TG226&gt;0,(TG226-TG$10)/TG$10,0)</f>
        <v/>
      </c>
      <c r="TN226" s="13" t="n">
        <v>61.94</v>
      </c>
      <c r="TO226" s="68">
        <f>IF(TN226&gt;0,((TN226-TN225)/TN225),0)</f>
        <v/>
      </c>
      <c r="TP226" s="68">
        <f>TO226-$V226</f>
        <v/>
      </c>
      <c r="TQ226" s="68">
        <f>IF(TN226&gt;0,(TN226-TQ$10)/TQ$10,0)</f>
        <v/>
      </c>
      <c r="TR226" s="68" t="n"/>
      <c r="TS226" s="15">
        <f>IF(TN226&gt;0,(TN226-TN$10)/TN$10,0)</f>
        <v/>
      </c>
      <c r="TU226" s="587" t="n">
        <v>4.22</v>
      </c>
      <c r="TV226" s="68">
        <f>IF(TU226&gt;0,((TU226-TU225)/TU225),0)</f>
        <v/>
      </c>
      <c r="TW226" s="68">
        <f>TV226-$V226</f>
        <v/>
      </c>
      <c r="TX226" s="68">
        <f>IF(TU226&gt;0,(TU226-TX$10)/TX$10,0)</f>
        <v/>
      </c>
      <c r="TY226" s="68" t="n"/>
      <c r="TZ226" s="15">
        <f>IF(TU226&gt;0,(TU226-TU$10)/TU$10,0)</f>
        <v/>
      </c>
      <c r="UB226" s="587" t="n"/>
      <c r="UC226" s="68">
        <f>IF(UB226&gt;0,((UB226-UB225)/UB225),0)</f>
        <v/>
      </c>
      <c r="UD226" s="68">
        <f>UC226-$V226</f>
        <v/>
      </c>
      <c r="UE226" s="68">
        <f>IF(UB226&gt;0,(UB226-UE$10)/UE$10,0)</f>
        <v/>
      </c>
      <c r="UF226" s="68" t="n"/>
      <c r="UG226" s="15">
        <f>IF(UB226&gt;0,(UB226-UB$10)/UB$10,0)</f>
        <v/>
      </c>
      <c r="UI226" s="587" t="n"/>
      <c r="UJ226" s="68">
        <f>IF(UI226&gt;0,((UI226-UI225)/UI225),0)</f>
        <v/>
      </c>
      <c r="UK226" s="68">
        <f>UJ226-$V226</f>
        <v/>
      </c>
      <c r="UL226" s="68">
        <f>IF(UI226&gt;0,(UI226-UL$10)/UL$10,0)</f>
        <v/>
      </c>
      <c r="UM226" s="68" t="n"/>
      <c r="UN226" s="15">
        <f>IF(UI226&gt;0,(UI226-UI$10)/UI$10,0)</f>
        <v/>
      </c>
      <c r="UP226" s="587" t="n"/>
      <c r="UQ226" s="68">
        <f>IF(UP226&gt;0,((UP226-UP225)/UP225),0)</f>
        <v/>
      </c>
      <c r="UR226" s="68">
        <f>UQ226-$V226</f>
        <v/>
      </c>
      <c r="US226" s="68">
        <f>IF(UP226&gt;0,(UP226-US$10)/US$10,0)</f>
        <v/>
      </c>
      <c r="UT226" s="68" t="n"/>
      <c r="UU226" s="15">
        <f>IF(UP226&gt;0,(UP226-UP$10)/UP$10,0)</f>
        <v/>
      </c>
      <c r="UW226" s="587" t="n"/>
      <c r="UX226" s="68">
        <f>IF(UW226&gt;0,((UW226-UW225)/UW225),0)</f>
        <v/>
      </c>
      <c r="UY226" s="68">
        <f>UX226-$V226</f>
        <v/>
      </c>
      <c r="UZ226" s="68">
        <f>IF(UW226&gt;0,(UW226-UZ$10)/UZ$10,0)</f>
        <v/>
      </c>
      <c r="VA226" s="68" t="n"/>
      <c r="VB226" s="15">
        <f>IF(UW226&gt;0,(UW226-UW$10)/UW$10,0)</f>
        <v/>
      </c>
      <c r="VD226" s="587" t="n"/>
      <c r="VE226" s="68">
        <f>IF(VD226&gt;0,((VD226-VD225)/VD225),0)</f>
        <v/>
      </c>
      <c r="VF226" s="68">
        <f>VE226-$V226</f>
        <v/>
      </c>
      <c r="VG226" s="68">
        <f>IF(VD226&gt;0,(VD226-VG$10)/VG$10,0)</f>
        <v/>
      </c>
      <c r="VH226" s="68" t="n"/>
      <c r="VI226" s="15">
        <f>IF(VD226&gt;0,(VD226-VD$10)/VD$10,0)</f>
        <v/>
      </c>
      <c r="VM226" s="21">
        <f>IF($C226&gt;0,(($IK$5*IG226)+($GT$5*GP226)+($JM$5*JI226)+($JF$5*JB226)+($IY$5*IU226)+($IR$5*IN226)+($ID$5*HZ226)+($HW$5*HS226)+($HP$5*HL226)+($HI$5*HE226)+($GF$5*GB226)+($FY$5*FU226)+($FR$5*FN226)+($FK$5*FG226)+($FD$5*EZ226)+($EW$5*ES226)+($EP$5*EL226)+($EI$5*EE226)+($EB$5*DX226)+($DU$5*DQ226)+($DN$5*DJ226)+($DG$5*DC226)+($CZ$5*CV226)+($CS$5*CO226)+($CL$5*CH226)+($CE$5*CA226)+($BX$5*BT226)+($BQ$5*BM226)+($BJ$5*BF226)+($BC$5*AY226)+($AV$5*AR226)+($AO$5*AK226)+($AH$5*AD226)+($JT$5*JP226)+($KA$5*JW226)+($KO$5*KK226)+($PR$5*PN226)+($GM$5*GI226)+($HA$5*GW226)+($KV$5*KR226)+($KH$5*KD226)+($LC$5*KY226)+($MS$5*MO226)+($ML$5*MH226)+($ME$5*MA226)+($LX$5*LT226)+($LQ$5*LM226)+($LJ$5*LF226)+(MV226*$MZ$5)+(NC226*$NG$5)+(NJ226*$NN$5)+($OI$5*OE226)+($NU$5*NQ226)+($OB$5*NX226)+($PK$5*PG226)+($OP$5*OL226)+($OW$5*OS226)+($PD$5*OZ226)+(PU226*$PY$5)+(QB226*$QF$5)+(QI226*$QM$5)+(QP226*$QT$5)+(QW226*$RA$5)+(RD226*$RH$5)+(RK226*$RO$5)+(RR226*$RV$5)+(RY226*$SC$5)+(SF226*$SJ$5)+(SM226*$SQ$5)+(ST226*$SX$5)+(TA226*$TE$5))+(TH226*$TL$5)+(TO226*$TS$5))/$VM$5</f>
        <v/>
      </c>
      <c r="VN226" s="40" t="n"/>
      <c r="VO226" s="21">
        <f>IF($C226&gt;0,(($IK$5*II226)+($GT$5*GR226)+($JM$5*JK226)+($JF$5*JD226)+($IY$5*IW226)+($IR$5*IP226)+($ID$5*IB226)+($HW$5*HU226)+($HP$5*HN226)+($HI$5*HG226)+($GF$5*GD226)+($FY$5*FW226)+($FR$5*FP226)+($FK$5*FI226)+($FD$5*FB226)+($EW$5*EU226)+($EP$5*EN226)+($EI$5*EG226)+($EB$5*DZ226)+($DU$5*DS226)+($DN$5*DL226)+($DG$5*DE226)+($CZ$5*CX226)+($CS$5*CQ226)+($CL$5*CJ226)+($CE$5*CC226)+($BX$5*BV226)+($BQ$5*BO226)+($BJ$5*BH226)+($BC$5*BA226)+($AV$5*AT226)+($AO$5*AM226)+($AH$5*AF226)+($KO$5*KM226)+($KH$5*KF226)+($KA$5*JY226)+($JT$5*JR226)+($PR$5*PP226)+($GM$5*GK226)+($HA$5*GY226)+($KV$5*KT226)+($LC$5*LA226)+($MS$5*MQ226)+($ML$5*MJ226)+($ME$5*MC226)+($LX$5*LV226)+($LQ$5*LO226)+($LJ$5*LH226)+(MX226*$MZ$5)+(NE226*$NG$5)+(NL226*$NN$5)+($OI$5*OG226)+($NU$5*NS226)+($OB$5*NZ226)+($PD$5*PB226)+($OW$5*OU226)+($OP$5*ON226)+($PK$5*PI226)+($PY$5*PW226)+($QF$5*QD226)+($QM$5*QK226)+($QT$5*QR226)+($RA$5*QY226)+($RH$5*RF226)+($RO$5*RM226)+(RT226*$RV$5)+(SA226*$SC$5)+(SH226*$SJ$5)+(SO226*$SQ$5)+(SV226*$SX$5)+(TC226*$TE$5)+(TJ226*$TL$5)+(TQ226*$TS$5))/$VM$5,0)</f>
        <v/>
      </c>
      <c r="VP226" s="14" t="n"/>
      <c r="VQ226" s="21">
        <f>IF($C226&gt;0,(($IK$5*IK226)+($GT$5*GT226)+($JM$5*JM226)+($JF$5*JF226)+($IY$5*IY226)+($IR$5*IR226)+($ID$5*ID226)+($HW$5*HW226)+($HP$5*HP226)+($HI$5*HI226)+($GF$5*GF226)+($FY$5*FY226)+($FR$5*FR226)+($FK$5*FK226)+($FD$5*FD226)+($EW$5*EW226)+($EP$5*EP226)+($EI$5*EI226)+($EB$5*EB226)+($DU$5*DU226)+($DN$5*DN226)+($DG$5*DG226)+($CZ$5*CZ226)+($CS$5*CS226)+($CL$5*CL226)+($CE$5*CE226)+($BX$5*BX226)+($BQ$5*BQ226)+($BJ$5*BJ226)+($BC$5*BC226)+($AV$5*AV226)+($AO$5*AO226)+($AH$5*AH226)+($KO$5*KO226)+($PR$5*PR226)+($GM$5*GM226)+($HA$5*HA226)+($KH$5*KH226)+($KA$5*KA226)+($JT$5*JT226)+($KV$5*KV226)+($LC$5*LC226)+($MS$5*MS226)+($ML$5*ML226)+($ME$5*ME226)+($LX$5*LX226)+($LQ$5*LQ226)+($LJ$5*LJ226)+($OI$5*OI226)+($NU$5*NU226)+($NN$5*NN226)+($NG$5*NG226)+($MZ$5*MZ226)+(OB226*$OB$5)+($PD$5*PD226)+($OW$5*OW226)+($OP$5*OP226)+($PK$5*PK226)+(PY226*$PY$5)+(QF226*$QF$5)+(QM226*$QM$5)+(QT226*$QT$5)+(RA226*$RA$5)+(RH226*$RH$5)+(RO226*$RO$5)+(RV226*$RV$5)+(SC226*$SC$5)+(SJ226*$SJ$5)+(SQ226*$SQ$5)+(SX226*$SX$5)+(TE226*$TE$5)+(TL226*$TL$5)+(TS226*$TS$5))/$VM$5,0)</f>
        <v/>
      </c>
    </row>
    <row r="227" ht="16" customHeight="1" s="545">
      <c r="A227" s="127" t="n">
        <v>45973</v>
      </c>
      <c r="B227" s="4">
        <f>A227</f>
        <v/>
      </c>
      <c r="C227" s="13" t="n">
        <v>48254.82</v>
      </c>
      <c r="D227" s="138">
        <f>IF(C227&gt;0,C227-C226,0)</f>
        <v/>
      </c>
      <c r="E227" s="68">
        <f>IF(C227&gt;0,D227/C226,0)</f>
        <v/>
      </c>
      <c r="F227" s="15">
        <f>IF(C227&gt;0,(C227-C$10)/C$10,0)</f>
        <v/>
      </c>
      <c r="G227" s="13" t="n">
        <v>6850.92</v>
      </c>
      <c r="H227" s="138">
        <f>IF(G227&gt;0,G227-G226,0)</f>
        <v/>
      </c>
      <c r="I227" s="68">
        <f>IF(G227&gt;0,H227/G226,0)</f>
        <v/>
      </c>
      <c r="J227" s="15">
        <f>IF(G227&gt;0,(G227-G$10)/G$10,0)</f>
        <v/>
      </c>
      <c r="K227" s="13" t="n">
        <v>23406.46</v>
      </c>
      <c r="L227" s="138">
        <f>IF(K227&gt;0,K227-K226,0)</f>
        <v/>
      </c>
      <c r="M227" s="68">
        <f>IF(K227&gt;0,L227/K226,0)</f>
        <v/>
      </c>
      <c r="N227" s="15">
        <f>IF(K227&gt;0,(K227-K$10)/K$10,0)</f>
        <v/>
      </c>
      <c r="O227" s="13" t="n">
        <v>2450.8</v>
      </c>
      <c r="P227" s="138">
        <f>IF(O227&gt;0,O227-O226,0)</f>
        <v/>
      </c>
      <c r="Q227" s="68">
        <f>IF(O227&gt;0,P227/O226,0)</f>
        <v/>
      </c>
      <c r="R227" s="15">
        <f>IF(O227&gt;0,(O227-O$10)/O$10,0)</f>
        <v/>
      </c>
      <c r="S227" s="18">
        <f>IF(O227&gt;0,(((O227*0.7)*Q227)+((K227*0.9)*M227)+((G227*0.65)*I227)+((C227*0.6)*E227))/(O227+K227+G227+C227),0)</f>
        <v/>
      </c>
      <c r="T227" s="121">
        <f>IF(O227&gt;0,(S227*200)+T226,0)</f>
        <v/>
      </c>
      <c r="U227" s="121">
        <f>T227</f>
        <v/>
      </c>
      <c r="V227" s="134">
        <f>IF(T227&gt;0,(T227-T226)/T226,0)</f>
        <v/>
      </c>
      <c r="W227" s="21">
        <f>IF(T227&gt;0,(T227-T$11)/T$11,0)</f>
        <v/>
      </c>
      <c r="X227" s="18">
        <f>IF(T227&gt;0,((Q227+M227+I227+E227)/4),0)</f>
        <v/>
      </c>
      <c r="Y227" s="353" t="n">
        <v>19534.43</v>
      </c>
      <c r="Z227" s="15" t="n">
        <v>2e-06</v>
      </c>
      <c r="AA227" s="21">
        <f>Z227-$V227</f>
        <v/>
      </c>
      <c r="AC227" s="13" t="n">
        <v>264.43</v>
      </c>
      <c r="AD227" s="68">
        <f>IF(AC227&gt;0,((AC227-AC226)/AC226),0)</f>
        <v/>
      </c>
      <c r="AE227" s="68">
        <f>IF(AC227&gt;0,AD227-$V227,0)</f>
        <v/>
      </c>
      <c r="AF227" s="68">
        <f>IF(AC227&gt;0,(AC227-AF$10)/AF$10,0)</f>
        <v/>
      </c>
      <c r="AG227" s="68" t="n"/>
      <c r="AH227" s="15">
        <f>IF(AC227&gt;0,(AC227-AC$10)/AC$10,0)</f>
        <v/>
      </c>
      <c r="AJ227" s="13" t="n">
        <v>24.91</v>
      </c>
      <c r="AK227" s="68">
        <f>IF(AJ227&gt;0,((AJ227-AJ226)/AJ226),0)</f>
        <v/>
      </c>
      <c r="AL227" s="68">
        <f>IF(AJ227&gt;0,AK227-$V227,0)</f>
        <v/>
      </c>
      <c r="AM227" s="68">
        <f>IF(AJ227&gt;0,(AJ227-AM$10)/AM$10,0)</f>
        <v/>
      </c>
      <c r="AN227" s="68" t="n"/>
      <c r="AO227" s="15">
        <f>IF(AJ227&gt;0,(AJ227-AJ$10)/AJ$10,0)</f>
        <v/>
      </c>
      <c r="AQ227" s="13" t="n">
        <v>24.83</v>
      </c>
      <c r="AR227" s="68">
        <f>IF(AQ227&gt;0,((AQ227-AQ226)/AQ226),0)</f>
        <v/>
      </c>
      <c r="AS227" s="68">
        <f>IF(AQ227&gt;0,AR227-$V227,0)</f>
        <v/>
      </c>
      <c r="AT227" s="68">
        <f>IF(AQ227&gt;0,(AQ227-AT$10)/AT$10,0)</f>
        <v/>
      </c>
      <c r="AU227" s="68" t="n"/>
      <c r="AV227" s="15">
        <f>IF(AQ227&gt;0,(AQ227-AQ$10)/AQ$10,0)</f>
        <v/>
      </c>
      <c r="AX227" s="13" t="n">
        <v>238.18</v>
      </c>
      <c r="AY227" s="68">
        <f>IF(AX227&gt;0,((AX227-AX226)/AX226),0)</f>
        <v/>
      </c>
      <c r="AZ227" s="68">
        <f>IF(AX227&gt;0,AY227-$V227,0)</f>
        <v/>
      </c>
      <c r="BA227" s="68">
        <f>IF(AX227&gt;0,(AX227-BA$10)/BA$10,0)</f>
        <v/>
      </c>
      <c r="BB227" s="68" t="n"/>
      <c r="BC227" s="15">
        <f>IF(AX227&gt;0,(AX227-AX$10)/AX$10,0)</f>
        <v/>
      </c>
      <c r="BE227" s="13" t="n">
        <v>84.84</v>
      </c>
      <c r="BF227" s="68">
        <f>IF(BE227&gt;0,((BE227-BE226)/BE226),0)</f>
        <v/>
      </c>
      <c r="BG227" s="68">
        <f>IF(BE227&gt;0,BF227-$V227,0)</f>
        <v/>
      </c>
      <c r="BH227" s="68" t="n"/>
      <c r="BI227" s="68" t="n"/>
      <c r="BJ227" s="15">
        <f>IF(BE227&gt;0,(BE227-BE$10)/BE$10,0)</f>
        <v/>
      </c>
      <c r="BL227" s="13" t="n">
        <v>76.68000000000001</v>
      </c>
      <c r="BM227" s="68">
        <f>IF(BL227&gt;0,((BL227-BL226)/BL226),0)</f>
        <v/>
      </c>
      <c r="BN227" s="68">
        <f>IF(BL227&gt;0,BM227-$V227,0)</f>
        <v/>
      </c>
      <c r="BO227" s="68">
        <f>IF(BL227&gt;0,(BL227-BO$10)/BO$10,0)</f>
        <v/>
      </c>
      <c r="BP227" s="68" t="n"/>
      <c r="BQ227" s="15">
        <f>IF(BL227&gt;0,(BL227-BL$10)/BL$10,0)</f>
        <v/>
      </c>
      <c r="BS227" s="13" t="n">
        <v>45.28</v>
      </c>
      <c r="BT227" s="68">
        <f>IF(BS227&gt;0,((BS227-BS226)/BS226),0)</f>
        <v/>
      </c>
      <c r="BU227" s="68">
        <f>IF(BS227&gt;0,BT227-$V227,0)</f>
        <v/>
      </c>
      <c r="BV227" s="68">
        <f>IF(BS227&gt;0,(BS227-BV$10)/BV$10,0)</f>
        <v/>
      </c>
      <c r="BW227" s="68" t="n"/>
      <c r="BX227" s="15">
        <f>IF(BS227&gt;0,(BS227-BS$10)/BS$10,0)</f>
        <v/>
      </c>
      <c r="BZ227" s="13" t="n"/>
      <c r="CA227" s="68">
        <f>IF(BZ227&gt;0,((BZ227-BZ226)/BZ226),0)</f>
        <v/>
      </c>
      <c r="CB227" s="68">
        <f>IF(BZ227&gt;0,CA227-$V227,0)</f>
        <v/>
      </c>
      <c r="CC227" s="68">
        <f>IF(BZ227&gt;0,(BZ227-CC$10)/CC$10,0)</f>
        <v/>
      </c>
      <c r="CD227" s="68" t="n"/>
      <c r="CE227" s="15">
        <f>IF(BZ227&gt;0,(BZ227-BZ$10)/BZ$10,0)</f>
        <v/>
      </c>
      <c r="CG227" s="13" t="n">
        <v>31.56</v>
      </c>
      <c r="CH227" s="68">
        <f>IF(CG227&gt;0,((CG227-CG226)/CG226),0)</f>
        <v/>
      </c>
      <c r="CI227" s="68">
        <f>IF(CG227&gt;0,CH227-$V227,0)</f>
        <v/>
      </c>
      <c r="CJ227" s="68">
        <f>IF(CG227&gt;0,(CG227-CJ$10)/CJ$10,0)</f>
        <v/>
      </c>
      <c r="CK227" s="68" t="n"/>
      <c r="CL227" s="15">
        <f>IF(CG227&gt;0,(CG227-CG$10)/CG$10,0)</f>
        <v/>
      </c>
      <c r="CN227" s="13" t="n">
        <v>35.73</v>
      </c>
      <c r="CO227" s="68">
        <f>IF(CN227&gt;0,((CN227-CN226)/CN226),0)</f>
        <v/>
      </c>
      <c r="CP227" s="68">
        <f>IF(CN227&gt;0,CO227-$V227,0)</f>
        <v/>
      </c>
      <c r="CQ227" s="68">
        <f>IF(CN227&gt;0,(CN227-CQ$10)/CQ$10,0)</f>
        <v/>
      </c>
      <c r="CR227" s="68" t="n"/>
      <c r="CS227" s="15">
        <f>IF(CN227&gt;0,(CN227-CN$10)/CN$10,0)</f>
        <v/>
      </c>
      <c r="CU227" s="13" t="n">
        <v>41.74</v>
      </c>
      <c r="CV227" s="68">
        <f>IF(CU227&gt;0,((CU227-CU226)/CU226),0)</f>
        <v/>
      </c>
      <c r="CW227" s="68">
        <f>IF(CU227&gt;0,CV227-$V227,0)</f>
        <v/>
      </c>
      <c r="CX227" s="68">
        <f>IF(CU227&gt;0,(CU227-CX$10)/CX$10,0)</f>
        <v/>
      </c>
      <c r="CY227" s="68" t="n"/>
      <c r="CZ227" s="15">
        <f>IF(CU227&gt;0,(CU227-CU$10)/CU$10,0)</f>
        <v/>
      </c>
      <c r="DB227" s="13" t="n">
        <v>20.32</v>
      </c>
      <c r="DC227" s="68">
        <f>IF(DB227&gt;0,((DB227-DB226)/DB226),0)</f>
        <v/>
      </c>
      <c r="DD227" s="68">
        <f>IF(DB227&gt;0,DC227-$V227,0)</f>
        <v/>
      </c>
      <c r="DE227" s="68">
        <f>IF(DB227&gt;0,(DB227-DE$10)/DE$10,0)</f>
        <v/>
      </c>
      <c r="DF227" s="68" t="n"/>
      <c r="DG227" s="15">
        <f>IF(DB227&gt;0,(DB227-DB$10)/DB$10,0)</f>
        <v/>
      </c>
      <c r="DI227" s="13" t="n">
        <v>53.3</v>
      </c>
      <c r="DJ227" s="68">
        <f>IF(DI227&gt;0,((DI227-DI226)/DI226),0)</f>
        <v/>
      </c>
      <c r="DK227" s="68">
        <f>IF(DI227&gt;0,DJ227-$V227,0)</f>
        <v/>
      </c>
      <c r="DL227" s="68">
        <f>IF(DI227&gt;0,(DI227-DL$10)/DL$10,0)</f>
        <v/>
      </c>
      <c r="DM227" s="68" t="n"/>
      <c r="DN227" s="15">
        <f>IF(DI227&gt;0,(DI227-DI$10)/DI$10,0)</f>
        <v/>
      </c>
      <c r="DP227" s="13" t="n">
        <v>50.17</v>
      </c>
      <c r="DQ227" s="68">
        <f>IF(DP227&gt;0,((DP227-DP226)/DP226),0)</f>
        <v/>
      </c>
      <c r="DR227" s="68">
        <f>IF(DP227&gt;0,DQ227-$V227,0)</f>
        <v/>
      </c>
      <c r="DS227" s="68" t="n"/>
      <c r="DT227" s="68" t="n"/>
      <c r="DU227" s="15">
        <f>IF(DP227&gt;0,(DP227-DP$10)/DP$10,0)</f>
        <v/>
      </c>
      <c r="DV227" s="18" t="n"/>
      <c r="DW227" s="13" t="n">
        <v>45.42</v>
      </c>
      <c r="DX227" s="68">
        <f>IF(DW227&gt;0,((DW227-DW226)/DW226),0)</f>
        <v/>
      </c>
      <c r="DY227" s="68">
        <f>IF(DW227&gt;0,DX227-$V227,0)</f>
        <v/>
      </c>
      <c r="DZ227" s="68">
        <f>IF(DW227&gt;0,(DW227-DZ$10)/DZ$10,0)</f>
        <v/>
      </c>
      <c r="EA227" s="68" t="n"/>
      <c r="EB227" s="15">
        <f>IF(DW227&gt;0,(DW227-DW$10)/DW$10,0)</f>
        <v/>
      </c>
      <c r="ED227" s="13" t="n">
        <v>42.73</v>
      </c>
      <c r="EE227" s="68">
        <f>IF(ED227&gt;0,((ED227-ED226)/ED226),0)</f>
        <v/>
      </c>
      <c r="EF227" s="68">
        <f>IF(ED227&gt;0,EE227-$V227,0)</f>
        <v/>
      </c>
      <c r="EG227" s="68">
        <f>IF(ED227&gt;0,(ED227-EG$10)/EG$10,0)</f>
        <v/>
      </c>
      <c r="EH227" s="68" t="n"/>
      <c r="EI227" s="15">
        <f>IF(ED227&gt;0,(ED227-ED$10)/ED$10,0)</f>
        <v/>
      </c>
      <c r="EK227" s="13" t="n">
        <v>141.01</v>
      </c>
      <c r="EL227" s="68">
        <f>IF(EK227&gt;0,((EK227-EK226)/EK226),0)</f>
        <v/>
      </c>
      <c r="EM227" s="68">
        <f>IF(EK227&gt;0,EL227-$V227,0)</f>
        <v/>
      </c>
      <c r="EN227" s="68">
        <f>IF(EK227&gt;0,(EK227-EN$10)/EN$10,0)</f>
        <v/>
      </c>
      <c r="EO227" s="68" t="n"/>
      <c r="EP227" s="15">
        <f>IF(EK227&gt;0,(EK227-EK$10)/EK$10,0)</f>
        <v/>
      </c>
      <c r="ER227" s="13" t="n">
        <v>39.72</v>
      </c>
      <c r="ES227" s="68">
        <f>IF(ER227&gt;0,((ER227-ER226)/ER226),0)</f>
        <v/>
      </c>
      <c r="ET227" s="68">
        <f>IF(ER227&gt;0,ES227-$V227,0)</f>
        <v/>
      </c>
      <c r="EU227" s="68">
        <f>IF(ER227&gt;0,(ER227-EU$10)/EU$10,0)</f>
        <v/>
      </c>
      <c r="EV227" s="68" t="n"/>
      <c r="EW227" s="15">
        <f>IF(ER227&gt;0,(ER227-ER$10)/ER$10,0)</f>
        <v/>
      </c>
      <c r="EY227" s="13" t="n">
        <v>55.15</v>
      </c>
      <c r="EZ227" s="68">
        <f>IF(EY227&gt;0,((EY227-EY226)/EY226),0)</f>
        <v/>
      </c>
      <c r="FA227" s="68">
        <f>IF(EY227&gt;0,EZ227-$V227,0)</f>
        <v/>
      </c>
      <c r="FB227" s="68" t="n"/>
      <c r="FC227" s="68" t="n"/>
      <c r="FD227" s="15">
        <f>IF(EY227&gt;0,(EY227-EY$10)/EY$10,0)</f>
        <v/>
      </c>
      <c r="FF227" s="13" t="n">
        <v>61.98</v>
      </c>
      <c r="FG227" s="68">
        <f>IF(FF227&gt;0,((FF227-FF226)/FF226),0)</f>
        <v/>
      </c>
      <c r="FH227" s="68">
        <f>IF(FF227&gt;0,FG227-$V227,0)</f>
        <v/>
      </c>
      <c r="FI227" s="68">
        <f>IF(FF227&gt;0,(FF227-FI$10)/FI$10,0)</f>
        <v/>
      </c>
      <c r="FJ227" s="68" t="n"/>
      <c r="FK227" s="15">
        <f>IF(FF227&gt;0,(FF227-FF$10)/FF$10,0)</f>
        <v/>
      </c>
      <c r="FM227" s="13" t="n">
        <v>190.92</v>
      </c>
      <c r="FN227" s="68">
        <f>IF(FM227&gt;0,((FM227-FM226)/FM226),0)</f>
        <v/>
      </c>
      <c r="FO227" s="68">
        <f>IF(FM227&gt;0,FN227-$V227,0)</f>
        <v/>
      </c>
      <c r="FP227" s="68">
        <f>IF(FM227&gt;0,(FM227-FP$10)/FP$10,0)</f>
        <v/>
      </c>
      <c r="FQ227" s="68" t="n"/>
      <c r="FR227" s="15">
        <f>IF(FM227&gt;0,(FM227-FM$10)/FM$10,0)</f>
        <v/>
      </c>
      <c r="FT227" s="13" t="n">
        <v>90.45</v>
      </c>
      <c r="FU227" s="68">
        <f>IF(FT227&gt;0,((FT227-FT226)/FT226),0)</f>
        <v/>
      </c>
      <c r="FV227" s="68">
        <f>IF(FT227&gt;0,FU227-$V227,0)</f>
        <v/>
      </c>
      <c r="FW227" s="68">
        <f>IF(FT227&gt;0,(FT227-FW$10)/FW$10,0)</f>
        <v/>
      </c>
      <c r="FX227" s="68" t="n"/>
      <c r="FY227" s="15">
        <f>IF(FT227&gt;0,(FT227-FT$10)/FT$10,0)</f>
        <v/>
      </c>
      <c r="GA227" s="13" t="n">
        <v>18.77</v>
      </c>
      <c r="GB227" s="68">
        <f>IF(GA227&gt;0,((GA227-GA226)/GA226),0)</f>
        <v/>
      </c>
      <c r="GC227" s="68">
        <f>IF(GA227&gt;0,GB227-$V227,0)</f>
        <v/>
      </c>
      <c r="GD227" s="68" t="n"/>
      <c r="GE227" s="68" t="n"/>
      <c r="GF227" s="15">
        <f>IF(GA227&gt;0,(GA227-GA$10)/GA$10,0)</f>
        <v/>
      </c>
      <c r="GG227" s="18" t="n"/>
      <c r="GH227" s="13" t="n">
        <v>24.58</v>
      </c>
      <c r="GI227" s="68">
        <f>IF(GH227&gt;0,((GH227-GH226)/GH226),0)</f>
        <v/>
      </c>
      <c r="GJ227" s="68">
        <f>IF(GH227&gt;0,GI227-$V227,0)</f>
        <v/>
      </c>
      <c r="GK227" s="68">
        <f>IF(GH227&gt;0,(GH227-GK$10)/GK$10,0)</f>
        <v/>
      </c>
      <c r="GL227" s="68" t="n"/>
      <c r="GM227" s="15">
        <f>IF(GH227&gt;0,(GH227-GH$10)/GH$10,0)</f>
        <v/>
      </c>
      <c r="GO227" s="13" t="n">
        <v>30.24</v>
      </c>
      <c r="GP227" s="68">
        <f>IF(GO227&gt;0,((GO227-GO226)/GO226),0)</f>
        <v/>
      </c>
      <c r="GQ227" s="68">
        <f>IF(GO227&gt;0,GP227-$V227,0)</f>
        <v/>
      </c>
      <c r="GR227" s="68" t="n"/>
      <c r="GS227" s="68" t="n"/>
      <c r="GT227" s="15">
        <f>IF(GO227&gt;0,(GO227-GO$10)/GO$10,0)</f>
        <v/>
      </c>
      <c r="GV227" s="13" t="n">
        <v>17.7</v>
      </c>
      <c r="GW227" s="68">
        <f>IF(GV227&gt;0,((GV227-GV226)/GV226),0)</f>
        <v/>
      </c>
      <c r="GX227" s="68">
        <f>IF(GV227&gt;0,GW227-$V227,0)</f>
        <v/>
      </c>
      <c r="GY227" s="68">
        <f>IF(GV227&gt;0,(GV227-GY$10)/GY$10,0)</f>
        <v/>
      </c>
      <c r="GZ227" s="68" t="n"/>
      <c r="HA227" s="15">
        <f>IF(GV227&gt;0,(GV227-GV$10)/GV$10,0)</f>
        <v/>
      </c>
      <c r="HD227" s="13" t="n">
        <v>430.6</v>
      </c>
      <c r="HE227" s="68">
        <f>IF(HD227&gt;0,((HD227-HD226)/HD226),0)</f>
        <v/>
      </c>
      <c r="HF227" s="68">
        <f>IF(HD227&gt;0,HE227-$V227,0)</f>
        <v/>
      </c>
      <c r="HG227" s="68">
        <f>IF(HD227&gt;0,(HD227-HG$10)/HG$10,0)</f>
        <v/>
      </c>
      <c r="HH227" s="68" t="n"/>
      <c r="HI227" s="15">
        <f>IF(HD227&gt;0,(HD227-HD$10)/HD$10,0)</f>
        <v/>
      </c>
      <c r="HK227" s="13" t="n">
        <v>76.7</v>
      </c>
      <c r="HL227" s="68">
        <f>IF(HK227&gt;0,((HK227-HK226)/HK226),0)</f>
        <v/>
      </c>
      <c r="HM227" s="68">
        <f>IF(HK227&gt;0,HL227-$V227,0)</f>
        <v/>
      </c>
      <c r="HN227" s="68">
        <f>IF(HK227&gt;0,(HK227-HN$10)/HN$10,0)</f>
        <v/>
      </c>
      <c r="HO227" s="68" t="n"/>
      <c r="HP227" s="15">
        <f>IF(HK227&gt;0,(HK227-HK$10)/HK$10,0)</f>
        <v/>
      </c>
      <c r="HR227" s="13" t="n">
        <v>118.12</v>
      </c>
      <c r="HS227" s="68">
        <f>IF(HR227&gt;0,((HR227-HR226)/HR226),0)</f>
        <v/>
      </c>
      <c r="HT227" s="68">
        <f>IF(HR227&gt;0,HS227-$V227,0)</f>
        <v/>
      </c>
      <c r="HU227" s="68">
        <f>IF(HR227&gt;0,(HR227-HU$10)/HU$10,0)</f>
        <v/>
      </c>
      <c r="HV227" s="68" t="n"/>
      <c r="HW227" s="15">
        <f>IF(HR227&gt;0,(HR227-HR$10)/HR$10,0)</f>
        <v/>
      </c>
      <c r="HY227" s="13" t="n">
        <v>193.8</v>
      </c>
      <c r="HZ227" s="68">
        <f>IF(HY227&gt;0,((HY227-HY226)/HY226),0)</f>
        <v/>
      </c>
      <c r="IA227" s="68">
        <f>IF(HY227&gt;0,HZ227-$V227,0)</f>
        <v/>
      </c>
      <c r="IB227" s="68">
        <f>IF(HY227&gt;0,(HY227-IB$10)/IB$10,0)</f>
        <v/>
      </c>
      <c r="IC227" s="68" t="n"/>
      <c r="ID227" s="15">
        <f>IF(HY227&gt;0,(HY227-HY$10)/HY$10,0)</f>
        <v/>
      </c>
      <c r="IF227" s="13" t="n">
        <v>355.22</v>
      </c>
      <c r="IG227" s="68">
        <f>IF(IF227&gt;0,((IF227-IF226)/IF226),0)</f>
        <v/>
      </c>
      <c r="IH227" s="68">
        <f>IF(IF227&gt;0,IG227-$V227,0)</f>
        <v/>
      </c>
      <c r="II227" s="68">
        <f>IF(IF227&gt;0,(IF227-II$10)/II$10,0)</f>
        <v/>
      </c>
      <c r="IJ227" s="68" t="n"/>
      <c r="IK227" s="15">
        <f>IF(IF227&gt;0,(IF227-IF$10)/IF$10,0)</f>
        <v/>
      </c>
      <c r="IM227" s="13" t="n">
        <v>317.89</v>
      </c>
      <c r="IN227" s="68">
        <f>IF(IM227&gt;0,((IM227-IM226)/IM226),0)</f>
        <v/>
      </c>
      <c r="IO227" s="68">
        <f>IF(IM227&gt;0,IN227-$V227,0)</f>
        <v/>
      </c>
      <c r="IP227" s="68">
        <f>IF(IM227&gt;0,(IM227-IP$10)/IP$10,0)</f>
        <v/>
      </c>
      <c r="IQ227" s="68" t="n"/>
      <c r="IR227" s="15">
        <f>IF(IM227&gt;0,(IM227-IM$10)/IM$10,0)</f>
        <v/>
      </c>
      <c r="IT227" s="13" t="n">
        <v>92.56999999999999</v>
      </c>
      <c r="IU227" s="68">
        <f>IF(IT227&gt;0,((IT227-IT226)/IT226),0)</f>
        <v/>
      </c>
      <c r="IV227" s="68">
        <f>IF(IT227&gt;0,IU227-$V227,0)</f>
        <v/>
      </c>
      <c r="IW227" s="68">
        <f>IF(IT227&gt;0,(IT227-IW$10)/IW$10,0)</f>
        <v/>
      </c>
      <c r="IX227" s="68" t="n"/>
      <c r="IY227" s="15">
        <f>IF(IT227&gt;0,(IT227-IT$10)/IT$10,0)</f>
        <v/>
      </c>
      <c r="JA227" s="13" t="n">
        <v>609.01</v>
      </c>
      <c r="JB227" s="68">
        <f>IF(JA227&gt;0,((JA227-JA226)/JA226),0)</f>
        <v/>
      </c>
      <c r="JC227" s="68">
        <f>IF(JA227&gt;0,JB227-$V227,0)</f>
        <v/>
      </c>
      <c r="JD227" s="68">
        <f>IF(JA227&gt;0,(JA227-JD$10)/JD$10,0)</f>
        <v/>
      </c>
      <c r="JE227" s="68" t="n"/>
      <c r="JF227" s="15">
        <f>IF(JA227&gt;0,(JA227-JA$10)/JA$10,0)</f>
        <v/>
      </c>
      <c r="JH227" s="13" t="n">
        <v>511.14</v>
      </c>
      <c r="JI227" s="68">
        <f>IF(JH227&gt;0,((JH227-JH226)/JH226),0)</f>
        <v/>
      </c>
      <c r="JJ227" s="68">
        <f>IF(JH227&gt;0,JI227-$V227,0)</f>
        <v/>
      </c>
      <c r="JK227" s="68">
        <f>IF(JH227&gt;0,(JH227-JK$10)/JK$10,0)</f>
        <v/>
      </c>
      <c r="JL227" s="68" t="n"/>
      <c r="JM227" s="15">
        <f>IF(JH227&gt;0,(JH227-JH$10)/JH$10,0)</f>
        <v/>
      </c>
      <c r="JO227" s="13" t="n">
        <v>33.56</v>
      </c>
      <c r="JP227" s="68">
        <f>IF(JO227&gt;0,((JO227-JO226)/JO226),0)</f>
        <v/>
      </c>
      <c r="JQ227" s="68">
        <f>IF(JO227&gt;0,JP227-$V227,0)</f>
        <v/>
      </c>
      <c r="JR227" s="68">
        <f>IF(JO227&gt;0,(JO227-JR$10)/JR$10,0)</f>
        <v/>
      </c>
      <c r="JS227" s="68" t="n"/>
      <c r="JT227" s="15">
        <f>IF(JO227&gt;0,(JO227-JO$10)/JO$10,0)</f>
        <v/>
      </c>
      <c r="JV227" s="13" t="n">
        <v>2.59</v>
      </c>
      <c r="JW227" s="68">
        <f>IF(JV227&gt;0,((JV227-JV226)/JV226),0)</f>
        <v/>
      </c>
      <c r="JX227" s="68">
        <f>IF(JV227&gt;0,JW227-$V227,0)</f>
        <v/>
      </c>
      <c r="JY227" s="68">
        <f>IF(JV227&gt;0,(JV227-JY$10)/JY$10,0)</f>
        <v/>
      </c>
      <c r="JZ227" s="68" t="n"/>
      <c r="KA227" s="15">
        <f>IF(JV227&gt;0,(JV227-JV$10)/JV$10,0)</f>
        <v/>
      </c>
      <c r="KC227" s="13" t="n">
        <v>23.89</v>
      </c>
      <c r="KD227" s="68">
        <f>IF(KC227&gt;0,((KC227-KC226)/KC226),0)</f>
        <v/>
      </c>
      <c r="KE227" s="68">
        <f>IF(KC227&gt;0,KD227-$V227,0)</f>
        <v/>
      </c>
      <c r="KF227" s="68">
        <f>IF(KC227&gt;0,(KC227-KF$10)/KF$10,0)</f>
        <v/>
      </c>
      <c r="KG227" s="68" t="n"/>
      <c r="KH227" s="15">
        <f>IF(KC227&gt;0,(KC227-KC$10)/KC$10,0)</f>
        <v/>
      </c>
      <c r="KI227" s="18" t="n"/>
      <c r="KJ227" s="13" t="n">
        <v>160.34</v>
      </c>
      <c r="KK227" s="68">
        <f>IF(KJ227&gt;0,((KJ227-KJ226)/KJ226),0)</f>
        <v/>
      </c>
      <c r="KL227" s="68">
        <f>IF(KJ227&gt;0,KK227-$V227,0)</f>
        <v/>
      </c>
      <c r="KM227" s="68">
        <f>IF(KJ227&gt;0,(KJ227-KM$10)/KM$10,0)</f>
        <v/>
      </c>
      <c r="KN227" s="68" t="n"/>
      <c r="KO227" s="15">
        <f>IF(KJ227&gt;0,(KJ227-KJ$10)/KJ$10,0)</f>
        <v/>
      </c>
      <c r="KQ227" s="13" t="n">
        <v>2.58</v>
      </c>
      <c r="KR227" s="68">
        <f>IF(KQ227&gt;0,((KQ227-KQ226)/KQ226),0)</f>
        <v/>
      </c>
      <c r="KS227" s="68">
        <f>IF(KQ227&gt;0,KR227-$V227,0)</f>
        <v/>
      </c>
      <c r="KT227" s="68">
        <f>IF(KQ227&gt;0,(KQ227-KT$10)/KT$10,0)</f>
        <v/>
      </c>
      <c r="KU227" s="68" t="n"/>
      <c r="KV227" s="15">
        <f>IF(KQ227&gt;0,(KQ227-KQ$10)/KQ$10,0)</f>
        <v/>
      </c>
      <c r="KW227" s="18" t="n"/>
      <c r="KX227" s="13" t="n">
        <v>63.11</v>
      </c>
      <c r="KY227" s="68">
        <f>IF(KX227&gt;0,((KX227-KX226)/KX226),0)</f>
        <v/>
      </c>
      <c r="KZ227" s="68">
        <f>IF(KX227&gt;0,KY227-$V227,0)</f>
        <v/>
      </c>
      <c r="LA227" s="68">
        <f>IF(KX227&gt;0,(KX227-LA$10)/LA$10,0)</f>
        <v/>
      </c>
      <c r="LB227" s="68" t="n"/>
      <c r="LC227" s="15">
        <f>IF(KX227&gt;0,(KX227-KX$10)/KX$10,0)</f>
        <v/>
      </c>
      <c r="LD227" s="18" t="n"/>
      <c r="LE227" s="13" t="n">
        <v>60.84</v>
      </c>
      <c r="LF227" s="68">
        <f>IF(LE227&gt;0,((LE227-LE226)/LE226),0)</f>
        <v/>
      </c>
      <c r="LG227" s="68">
        <f>IF(LE227&gt;0,LF227-$V227,0)</f>
        <v/>
      </c>
      <c r="LH227" s="68">
        <f>IF(LE227&gt;0,(LE227-LH$10)/LH$10,0)</f>
        <v/>
      </c>
      <c r="LI227" s="68" t="n"/>
      <c r="LJ227" s="15">
        <f>IF(LE227&gt;0,(LE227-LE$10)/LE$10,0)</f>
        <v/>
      </c>
      <c r="LL227" s="13" t="n">
        <v>173.1</v>
      </c>
      <c r="LM227" s="68">
        <f>IF(LL227&gt;0,((LL227-LL226)/LL226),0)</f>
        <v/>
      </c>
      <c r="LN227" s="68">
        <f>IF(LL227&gt;0,LM227-$V227,0)</f>
        <v/>
      </c>
      <c r="LO227" s="68">
        <f>IF(LL227&gt;0,(LL227-LO$10)/LO$10,0)</f>
        <v/>
      </c>
      <c r="LP227" s="68" t="n"/>
      <c r="LQ227" s="15">
        <f>IF(LL227&gt;0,(LL227-LL$10)/LL$10,0)</f>
        <v/>
      </c>
      <c r="LS227" s="13" t="n">
        <v>26.03</v>
      </c>
      <c r="LT227" s="68">
        <f>IF(LS227&gt;0,((LS227-LS226)/LS226),0)</f>
        <v/>
      </c>
      <c r="LU227" s="68">
        <f>IF(LS227&gt;0,LT227-$V227,0)</f>
        <v/>
      </c>
      <c r="LV227" s="68" t="n"/>
      <c r="LW227" s="68" t="n"/>
      <c r="LX227" s="15">
        <f>IF(LS227&gt;0,(LS227-LS$10)/LS$10,0)</f>
        <v/>
      </c>
      <c r="LZ227" s="13" t="n">
        <v>22.78</v>
      </c>
      <c r="MA227" s="68">
        <f>IF(LZ227&gt;0,((LZ227-LZ226)/LZ226),0)</f>
        <v/>
      </c>
      <c r="MB227" s="68">
        <f>IF(LZ227&gt;0,MA227-$V227,0)</f>
        <v/>
      </c>
      <c r="MC227" s="68">
        <f>IF(LZ227&gt;0,(LZ227-MC$10)/MC$10,0)</f>
        <v/>
      </c>
      <c r="MD227" s="68" t="n"/>
      <c r="ME227" s="15">
        <f>IF(LZ227&gt;0,(LZ227-LZ$10)/LZ$10,0)</f>
        <v/>
      </c>
      <c r="MG227" s="13" t="n">
        <v>111.17</v>
      </c>
      <c r="MH227" s="68">
        <f>IF(MG227&gt;0,((MG227-MG226)/MG226),0)</f>
        <v/>
      </c>
      <c r="MI227" s="68">
        <f>IF(MG227&gt;0,MH227-$V227,0)</f>
        <v/>
      </c>
      <c r="MJ227" s="68">
        <f>IF(MG227&gt;0,(MG227-MJ$10)/MJ$10,0)</f>
        <v/>
      </c>
      <c r="MK227" s="68" t="n"/>
      <c r="ML227" s="15">
        <f>IF(MG227&gt;0,(MG227-MG$10)/MG$10,0)</f>
        <v/>
      </c>
      <c r="MN227" s="13" t="n">
        <v>196.77</v>
      </c>
      <c r="MO227" s="68">
        <f>IF(MN227&gt;0,((MN227-MN226)/MN226),0)</f>
        <v/>
      </c>
      <c r="MP227" s="68">
        <f>IF(MN227&gt;0,MO227-$V227,0)</f>
        <v/>
      </c>
      <c r="MQ227" s="68">
        <f>IF(MN227&gt;0,(MN227-MQ$10)/MQ$10,0)</f>
        <v/>
      </c>
      <c r="MR227" s="68" t="n"/>
      <c r="MS227" s="15">
        <f>IF(MN227&gt;0,(MN227-MN$10)/MN$10,0)</f>
        <v/>
      </c>
      <c r="MU227" s="13" t="n">
        <v>23.09</v>
      </c>
      <c r="MV227" s="68">
        <f>IF(MU227&gt;0,((MU227-MU226)/MU226),0)</f>
        <v/>
      </c>
      <c r="MW227" s="68">
        <f>IF(MU227&gt;0,MV227-$V227,0)</f>
        <v/>
      </c>
      <c r="MX227" s="68">
        <f>IF(MU227&gt;0,(MU227-MX$10)/MX$10,0)</f>
        <v/>
      </c>
      <c r="MY227" s="68" t="n"/>
      <c r="MZ227" s="15">
        <f>IF(MU227&gt;0,(MU227-MU$10)/MU$10,0)</f>
        <v/>
      </c>
      <c r="NB227" s="13" t="n">
        <v>309.02</v>
      </c>
      <c r="NC227" s="68">
        <f>IF(NB227&gt;0,((NB227-NB226)/NB226),0)</f>
        <v/>
      </c>
      <c r="ND227" s="68">
        <f>IF(NB227&gt;0,NC227-$V227,0)</f>
        <v/>
      </c>
      <c r="NE227" s="68">
        <f>IF(NB227&gt;0,(NB227-NE$10)/NE$10,0)</f>
        <v/>
      </c>
      <c r="NF227" s="68" t="n"/>
      <c r="NG227" s="15">
        <f>IF(NB227&gt;0,(NB227-NB$10)/NB$10,0)</f>
        <v/>
      </c>
      <c r="NI227" s="13" t="n">
        <v>15.53</v>
      </c>
      <c r="NJ227" s="68">
        <f>IF(NI227&gt;0,((NI227-NI226)/NI226),0)</f>
        <v/>
      </c>
      <c r="NK227" s="68">
        <f>IF(NI227&gt;0,NJ227-$V227,0)</f>
        <v/>
      </c>
      <c r="NL227" s="68">
        <f>IF(NI227&gt;0,(NI227-NL$10)/NL$10,0)</f>
        <v/>
      </c>
      <c r="NM227" s="68" t="n"/>
      <c r="NN227" s="15">
        <f>IF(NI227&gt;0,(NI227-NI$10)/NI$10,0)</f>
        <v/>
      </c>
      <c r="NP227" s="13" t="n">
        <v>575.4</v>
      </c>
      <c r="NQ227" s="68">
        <f>IF(NP227&gt;0,((NP227-NP226)/NP226),0)</f>
        <v/>
      </c>
      <c r="NR227" s="68">
        <f>IF(NP227&gt;0,NQ227-$V227,0)</f>
        <v/>
      </c>
      <c r="NS227" s="68">
        <f>IF(NP227&gt;0,(NP227-NS$10)/NS$10,0)</f>
        <v/>
      </c>
      <c r="NT227" s="68" t="n"/>
      <c r="NU227" s="15">
        <f>IF(NP227&gt;0,(NP227-NP$10)/NP$10,0)</f>
        <v/>
      </c>
      <c r="NW227" s="13" t="n">
        <v>286.71</v>
      </c>
      <c r="NX227" s="68">
        <f>IF(NW227&gt;0,((NW227-NW226)/NW226),0)</f>
        <v/>
      </c>
      <c r="NY227" s="68">
        <f>IF(NW227&gt;0,NX227-$V227,0)</f>
        <v/>
      </c>
      <c r="NZ227" s="68">
        <f>IF(NW227&gt;0,(NW227-NZ$10)/NZ$10,0)</f>
        <v/>
      </c>
      <c r="OA227" s="68" t="n"/>
      <c r="OB227" s="15">
        <f>IF(NW227&gt;0,(NW227-NW$10)/NW$10,0)</f>
        <v/>
      </c>
      <c r="OD227" s="13" t="n">
        <v>3.37</v>
      </c>
      <c r="OE227" s="68">
        <f>IF(OD227&gt;0,((OD227-OD226)/OD226),0)</f>
        <v/>
      </c>
      <c r="OF227" s="68">
        <f>IF(OD227&gt;0,OE227-$V227,0)</f>
        <v/>
      </c>
      <c r="OG227" s="68">
        <f>IF(OD227&gt;0,(OD227-OG$10)/OG$10,0)</f>
        <v/>
      </c>
      <c r="OH227" s="68" t="n"/>
      <c r="OI227" s="15">
        <f>IF(OD227&gt;0,(OD227-OD$10)/OD$10,0)</f>
        <v/>
      </c>
      <c r="OK227" s="13" t="n">
        <v>275.6</v>
      </c>
      <c r="OL227" s="68">
        <f>IF(OK227&gt;0,((OK227-OK226)/OK226),0)</f>
        <v/>
      </c>
      <c r="OM227" s="68">
        <f>IF(OK227&gt;0,OL227-$V227,0)</f>
        <v/>
      </c>
      <c r="ON227" s="68">
        <f>IF(OK227&gt;0,(OK227-ON$10)/ON$10,0)</f>
        <v/>
      </c>
      <c r="OO227" s="68" t="n"/>
      <c r="OP227" s="15">
        <f>IF(OK227&gt;0,(OK227-OK$10)/OK$10,0)</f>
        <v/>
      </c>
      <c r="OR227" s="13" t="n">
        <v>5.64</v>
      </c>
      <c r="OS227" s="68">
        <f>IF(OR227&gt;0,((OR227-OR226)/OR226),0)</f>
        <v/>
      </c>
      <c r="OT227" s="68">
        <f>IF(OR227&gt;0,OS227-$V227,0)</f>
        <v/>
      </c>
      <c r="OU227" s="68">
        <f>IF(OR227&gt;0,(OR227-OU$10)/OU$10,0)</f>
        <v/>
      </c>
      <c r="OV227" s="68" t="n"/>
      <c r="OW227" s="15">
        <f>IF(OR227&gt;0,(OR227-OR$10)/OR$10,0)</f>
        <v/>
      </c>
      <c r="OY227" s="13" t="n">
        <v>177.69</v>
      </c>
      <c r="OZ227" s="68">
        <f>IF(OY227&gt;0,((OY227-OY226)/OY226),0)</f>
        <v/>
      </c>
      <c r="PA227" s="68">
        <f>IF(OY227&gt;0,OZ227-$V227,0)</f>
        <v/>
      </c>
      <c r="PB227" s="68">
        <f>IF(OY227&gt;0,(OY227-PB$10)/PB$10,0)</f>
        <v/>
      </c>
      <c r="PC227" s="68" t="n"/>
      <c r="PD227" s="15">
        <f>IF(OY227&gt;0,(OY227-OY$10)/OY$10,0)</f>
        <v/>
      </c>
      <c r="PE227" s="18" t="n"/>
      <c r="PF227" s="13" t="n">
        <v>300.24</v>
      </c>
      <c r="PG227" s="68">
        <f>IF(PF227&gt;0,((PF227-PF226)/PF226),0)</f>
        <v/>
      </c>
      <c r="PH227" s="68">
        <f>IF(PF227&gt;0,PG227-$V227,0)</f>
        <v/>
      </c>
      <c r="PI227" s="68">
        <f>IF(PF227&gt;0,(PF227-PI$10)/PI$10,0)</f>
        <v/>
      </c>
      <c r="PJ227" s="68" t="n"/>
      <c r="PK227" s="15">
        <f>IF(PF227&gt;0,(PF227-PF$10)/PF$10,0)</f>
        <v/>
      </c>
      <c r="PM227" s="13" t="n"/>
      <c r="PN227" s="68">
        <f>IF(PM227&gt;0,((PM227-PM226)/PM226),0)</f>
        <v/>
      </c>
      <c r="PO227" s="68">
        <f>PN227-$V227</f>
        <v/>
      </c>
      <c r="PP227" s="68">
        <f>IF(PM227&gt;0,(PM227-PP$10)/PP$10,0)</f>
        <v/>
      </c>
      <c r="PQ227" s="68" t="n"/>
      <c r="PR227" s="15">
        <f>IF(PM227&gt;0,(PM227-PM$10)/PM$10,0)</f>
        <v/>
      </c>
      <c r="PT227" s="13" t="n">
        <v>15.82</v>
      </c>
      <c r="PU227" s="68">
        <f>IF(PT227&gt;0,((PT227-PT226)/PT226),0)</f>
        <v/>
      </c>
      <c r="PV227" s="68">
        <f>IF(PT227&gt;0,PU227-$V227,0)</f>
        <v/>
      </c>
      <c r="PW227" s="68">
        <f>IF(PT227&gt;0,(PT227-PW$10)/PW$10,0)</f>
        <v/>
      </c>
      <c r="PX227" s="68" t="n"/>
      <c r="PY227" s="15">
        <f>IF(PT227&gt;0,(PT227-PT$10)/PT$10,0)</f>
        <v/>
      </c>
      <c r="QA227" s="13" t="n">
        <v>354.63</v>
      </c>
      <c r="QB227" s="68">
        <f>IF(QA227&gt;0,((QA227-QA226)/QA226),0)</f>
        <v/>
      </c>
      <c r="QC227" s="68">
        <f>IF(QA227&gt;0,QB227-$V227,0)</f>
        <v/>
      </c>
      <c r="QD227" s="68">
        <f>IF(QA227&gt;0,(QA227-QD$10)/QD$10,0)</f>
        <v/>
      </c>
      <c r="QE227" s="68" t="n"/>
      <c r="QF227" s="15">
        <f>IF(QA227&gt;0,(QA227-QA$10)/QA$10,0)</f>
        <v/>
      </c>
      <c r="QH227" s="13" t="n">
        <v>2.66</v>
      </c>
      <c r="QI227" s="68">
        <f>IF(QH227&gt;0,((QH227-QH226)/QH226),0)</f>
        <v/>
      </c>
      <c r="QJ227" s="68">
        <f>IF(QH227&gt;0,QI227-$V227,0)</f>
        <v/>
      </c>
      <c r="QK227" s="68">
        <f>IF(QH227&gt;0,(QH227-QK$10)/QK$10,0)</f>
        <v/>
      </c>
      <c r="QL227" s="68" t="n"/>
      <c r="QM227" s="15">
        <f>IF(QH227&gt;0,(QH227-QH$10)/QH$10,0)</f>
        <v/>
      </c>
      <c r="QO227" s="13" t="n">
        <v>16.92</v>
      </c>
      <c r="QP227" s="68">
        <f>IF(QO227&gt;0,((QO227-QO226)/QO226),0)</f>
        <v/>
      </c>
      <c r="QQ227" s="68">
        <f>IF(QO227&gt;0,QP227-$V227,0)</f>
        <v/>
      </c>
      <c r="QR227" s="68">
        <f>IF(QO227&gt;0,(QO227-QR$10)/QR$10,0)</f>
        <v/>
      </c>
      <c r="QS227" s="68" t="n"/>
      <c r="QT227" s="15">
        <f>IF(QO227&gt;0,(QO227-QO$10)/QO$10,0)</f>
        <v/>
      </c>
      <c r="QV227" s="13" t="n">
        <v>2.786</v>
      </c>
      <c r="QW227" s="68">
        <f>IF(QV227&gt;0,((QV227-QV226)/QV226),0)</f>
        <v/>
      </c>
      <c r="QX227" s="68">
        <f>IF(QV227&gt;0,QW227-$V227,0)</f>
        <v/>
      </c>
      <c r="QY227" s="68">
        <f>IF(QV227&gt;0,(QV227-QY$10)/QY$10,0)</f>
        <v/>
      </c>
      <c r="QZ227" s="68" t="n"/>
      <c r="RA227" s="15">
        <f>IF(QV227&gt;0,(QV227-QV$10)/QV$10,0)</f>
        <v/>
      </c>
      <c r="RC227" s="13" t="n">
        <v>70.5</v>
      </c>
      <c r="RD227" s="68">
        <f>IF(RC227&gt;0,((RC227-RC226)/RC226),0)</f>
        <v/>
      </c>
      <c r="RE227" s="68">
        <f>IF(RC227&gt;0,RD227-$V227,0)</f>
        <v/>
      </c>
      <c r="RF227" s="68">
        <f>IF(RC227&gt;0,(RC227-RF$10)/RF$10,0)</f>
        <v/>
      </c>
      <c r="RG227" s="68" t="n"/>
      <c r="RH227" s="15">
        <f>IF(RC227&gt;0,(RC227-RC$10)/RC$10,0)</f>
        <v/>
      </c>
      <c r="RJ227" s="13" t="n">
        <v>290.62</v>
      </c>
      <c r="RK227" s="68">
        <f>IF(RJ227&gt;0,((RJ227-RJ226)/RJ226),0)</f>
        <v/>
      </c>
      <c r="RL227" s="68">
        <f>RK227-$V227</f>
        <v/>
      </c>
      <c r="RM227" s="68">
        <f>IF(RJ227&gt;0,(RJ227-RM$10)/RM$10,0)</f>
        <v/>
      </c>
      <c r="RN227" s="68" t="n"/>
      <c r="RO227" s="15">
        <f>IF(RJ227&gt;0,(RJ227-RJ$10)/RJ$10,0)</f>
        <v/>
      </c>
      <c r="RQ227" s="13" t="n">
        <v>30.39</v>
      </c>
      <c r="RR227" s="68">
        <f>IF(RQ227&gt;0,((RQ227-RQ226)/RQ226),0)</f>
        <v/>
      </c>
      <c r="RS227" s="68">
        <f>RR227-$V227</f>
        <v/>
      </c>
      <c r="RT227" s="68">
        <f>IF(RQ227&gt;0,(RQ227-RT$10)/RT$10,0)</f>
        <v/>
      </c>
      <c r="RU227" s="68" t="n"/>
      <c r="RV227" s="15">
        <f>IF(RQ227&gt;0,(RQ227-RQ$10)/RQ$10,0)</f>
        <v/>
      </c>
      <c r="RX227" s="13" t="n">
        <v>184.17</v>
      </c>
      <c r="RY227" s="68">
        <f>IF(RX227&gt;0,((RX227-RX226)/RX226),0)</f>
        <v/>
      </c>
      <c r="RZ227" s="68">
        <f>RY227-$V227</f>
        <v/>
      </c>
      <c r="SA227" s="68">
        <f>IF(RX227&gt;0,(RX227-SA$10)/SA$10,0)</f>
        <v/>
      </c>
      <c r="SB227" s="68" t="n"/>
      <c r="SC227" s="15">
        <f>IF(RX227&gt;0,(RX227-RX$10)/RX$10,0)</f>
        <v/>
      </c>
      <c r="SE227" s="13" t="n">
        <v>28.3</v>
      </c>
      <c r="SF227" s="68">
        <f>IF(SE227&gt;0,((SE227-SE226)/SE226),0)</f>
        <v/>
      </c>
      <c r="SG227" s="68">
        <f>SF227-$V227</f>
        <v/>
      </c>
      <c r="SH227" s="68">
        <f>IF(SE227&gt;0,(SE227-SH$10)/SH$10,0)</f>
        <v/>
      </c>
      <c r="SI227" s="68" t="n"/>
      <c r="SJ227" s="15">
        <f>IF(SE227&gt;0,(SE227-SE$10)/SE$10,0)</f>
        <v/>
      </c>
      <c r="SL227" s="13" t="n">
        <v>3.67</v>
      </c>
      <c r="SM227" s="68">
        <f>IF(SL227&gt;0,((SL227-SL226)/SL226),0)</f>
        <v/>
      </c>
      <c r="SN227" s="68">
        <f>SM227-$V227</f>
        <v/>
      </c>
      <c r="SO227" s="68">
        <f>IF(SL227&gt;0,(SL227-SO$10)/SO$10,0)</f>
        <v/>
      </c>
      <c r="SP227" s="68" t="n"/>
      <c r="SQ227" s="15">
        <f>IF(SL227&gt;0,(SL227-SL$10)/SL$10,0)</f>
        <v/>
      </c>
      <c r="SS227" s="13" t="n">
        <v>26.4</v>
      </c>
      <c r="ST227" s="68">
        <f>IF(SS227&gt;0,((SS227-SS226)/SS226),0)</f>
        <v/>
      </c>
      <c r="SU227" s="68">
        <f>ST227-$V227</f>
        <v/>
      </c>
      <c r="SV227" s="68">
        <f>IF(SS227&gt;0,(SS227-SV$10)/SV$10,0)</f>
        <v/>
      </c>
      <c r="SW227" s="68" t="n"/>
      <c r="SX227" s="15">
        <f>IF(SS227&gt;0,(SS227-SS$10)/SS$10,0)</f>
        <v/>
      </c>
      <c r="SZ227" s="13" t="n">
        <v>59.72</v>
      </c>
      <c r="TA227" s="68">
        <f>IF(SZ227&gt;0,((SZ227-SZ226)/SZ226),0)</f>
        <v/>
      </c>
      <c r="TB227" s="68">
        <f>TA227-$V227</f>
        <v/>
      </c>
      <c r="TC227" s="68">
        <f>IF(SZ227&gt;0,(SZ227-TC$10)/TC$10,0)</f>
        <v/>
      </c>
      <c r="TD227" s="68" t="n"/>
      <c r="TE227" s="15">
        <f>IF(SZ227&gt;0,(SZ227-SZ$10)/SZ$10,0)</f>
        <v/>
      </c>
      <c r="TG227" s="587" t="n">
        <v>0.2721</v>
      </c>
      <c r="TH227" s="68">
        <f>IF(TG227&gt;0,((TG227-TG226)/TG226),0)</f>
        <v/>
      </c>
      <c r="TI227" s="68">
        <f>TH227-$V227</f>
        <v/>
      </c>
      <c r="TJ227" s="68">
        <f>IF(TG227&gt;0,(TG227-TJ$10)/TJ$10,0)</f>
        <v/>
      </c>
      <c r="TK227" s="68" t="n"/>
      <c r="TL227" s="15">
        <f>IF(TG227&gt;0,(TG227-TG$10)/TG$10,0)</f>
        <v/>
      </c>
      <c r="TN227" s="13" t="n">
        <v>64.63</v>
      </c>
      <c r="TO227" s="68">
        <f>IF(TN227&gt;0,((TN227-TN226)/TN226),0)</f>
        <v/>
      </c>
      <c r="TP227" s="68">
        <f>TO227-$V227</f>
        <v/>
      </c>
      <c r="TQ227" s="68">
        <f>IF(TN227&gt;0,(TN227-TQ$10)/TQ$10,0)</f>
        <v/>
      </c>
      <c r="TR227" s="68" t="n"/>
      <c r="TS227" s="15">
        <f>IF(TN227&gt;0,(TN227-TN$10)/TN$10,0)</f>
        <v/>
      </c>
      <c r="TU227" s="587" t="n">
        <v>4.74</v>
      </c>
      <c r="TV227" s="68">
        <f>IF(TU227&gt;0,((TU227-TU226)/TU226),0)</f>
        <v/>
      </c>
      <c r="TW227" s="68">
        <f>TV227-$V227</f>
        <v/>
      </c>
      <c r="TX227" s="68">
        <f>IF(TU227&gt;0,(TU227-TX$10)/TX$10,0)</f>
        <v/>
      </c>
      <c r="TY227" s="68" t="n"/>
      <c r="TZ227" s="15">
        <f>IF(TU227&gt;0,(TU227-TU$10)/TU$10,0)</f>
        <v/>
      </c>
      <c r="UB227" s="587" t="n"/>
      <c r="UC227" s="68">
        <f>IF(UB227&gt;0,((UB227-UB226)/UB226),0)</f>
        <v/>
      </c>
      <c r="UD227" s="68">
        <f>UC227-$V227</f>
        <v/>
      </c>
      <c r="UE227" s="68">
        <f>IF(UB227&gt;0,(UB227-UE$10)/UE$10,0)</f>
        <v/>
      </c>
      <c r="UF227" s="68" t="n"/>
      <c r="UG227" s="15">
        <f>IF(UB227&gt;0,(UB227-UB$10)/UB$10,0)</f>
        <v/>
      </c>
      <c r="UI227" s="587" t="n"/>
      <c r="UJ227" s="68">
        <f>IF(UI227&gt;0,((UI227-UI226)/UI226),0)</f>
        <v/>
      </c>
      <c r="UK227" s="68">
        <f>UJ227-$V227</f>
        <v/>
      </c>
      <c r="UL227" s="68">
        <f>IF(UI227&gt;0,(UI227-UL$10)/UL$10,0)</f>
        <v/>
      </c>
      <c r="UM227" s="68" t="n"/>
      <c r="UN227" s="15">
        <f>IF(UI227&gt;0,(UI227-UI$10)/UI$10,0)</f>
        <v/>
      </c>
      <c r="UP227" s="587" t="n"/>
      <c r="UQ227" s="68">
        <f>IF(UP227&gt;0,((UP227-UP226)/UP226),0)</f>
        <v/>
      </c>
      <c r="UR227" s="68">
        <f>UQ227-$V227</f>
        <v/>
      </c>
      <c r="US227" s="68">
        <f>IF(UP227&gt;0,(UP227-US$10)/US$10,0)</f>
        <v/>
      </c>
      <c r="UT227" s="68" t="n"/>
      <c r="UU227" s="15">
        <f>IF(UP227&gt;0,(UP227-UP$10)/UP$10,0)</f>
        <v/>
      </c>
      <c r="UW227" s="587" t="n"/>
      <c r="UX227" s="68">
        <f>IF(UW227&gt;0,((UW227-UW226)/UW226),0)</f>
        <v/>
      </c>
      <c r="UY227" s="68">
        <f>UX227-$V227</f>
        <v/>
      </c>
      <c r="UZ227" s="68">
        <f>IF(UW227&gt;0,(UW227-UZ$10)/UZ$10,0)</f>
        <v/>
      </c>
      <c r="VA227" s="68" t="n"/>
      <c r="VB227" s="15">
        <f>IF(UW227&gt;0,(UW227-UW$10)/UW$10,0)</f>
        <v/>
      </c>
      <c r="VD227" s="587" t="n"/>
      <c r="VE227" s="68">
        <f>IF(VD227&gt;0,((VD227-VD226)/VD226),0)</f>
        <v/>
      </c>
      <c r="VF227" s="68">
        <f>VE227-$V227</f>
        <v/>
      </c>
      <c r="VG227" s="68">
        <f>IF(VD227&gt;0,(VD227-VG$10)/VG$10,0)</f>
        <v/>
      </c>
      <c r="VH227" s="68" t="n"/>
      <c r="VI227" s="15">
        <f>IF(VD227&gt;0,(VD227-VD$10)/VD$10,0)</f>
        <v/>
      </c>
      <c r="VM227" s="21">
        <f>IF($C227&gt;0,(($IK$5*IG227)+($GT$5*GP227)+($JM$5*JI227)+($JF$5*JB227)+($IY$5*IU227)+($IR$5*IN227)+($ID$5*HZ227)+($HW$5*HS227)+($HP$5*HL227)+($HI$5*HE227)+($GF$5*GB227)+($FY$5*FU227)+($FR$5*FN227)+($FK$5*FG227)+($FD$5*EZ227)+($EW$5*ES227)+($EP$5*EL227)+($EI$5*EE227)+($EB$5*DX227)+($DU$5*DQ227)+($DN$5*DJ227)+($DG$5*DC227)+($CZ$5*CV227)+($CS$5*CO227)+($CL$5*CH227)+($CE$5*CA227)+($BX$5*BT227)+($BQ$5*BM227)+($BJ$5*BF227)+($BC$5*AY227)+($AV$5*AR227)+($AO$5*AK227)+($AH$5*AD227)+($JT$5*JP227)+($KA$5*JW227)+($KO$5*KK227)+($PR$5*PN227)+($GM$5*GI227)+($HA$5*GW227)+($KV$5*KR227)+($KH$5*KD227)+($LC$5*KY227)+($MS$5*MO227)+($ML$5*MH227)+($ME$5*MA227)+($LX$5*LT227)+($LQ$5*LM227)+($LJ$5*LF227)+(MV227*$MZ$5)+(NC227*$NG$5)+(NJ227*$NN$5)+($OI$5*OE227)+($NU$5*NQ227)+($OB$5*NX227)+($PK$5*PG227)+($OP$5*OL227)+($OW$5*OS227)+($PD$5*OZ227)+(PU227*$PY$5)+(QB227*$QF$5)+(QI227*$QM$5)+(QP227*$QT$5)+(QW227*$RA$5)+(RD227*$RH$5)+(RK227*$RO$5)+(RR227*$RV$5)+(RY227*$SC$5)+(SF227*$SJ$5)+(SM227*$SQ$5)+(ST227*$SX$5)+(TA227*$TE$5))+(TH227*$TL$5)+(TO227*$TS$5))/$VM$5</f>
        <v/>
      </c>
      <c r="VN227" s="40" t="n"/>
      <c r="VO227" s="21">
        <f>IF($C227&gt;0,(($IK$5*II227)+($GT$5*GR227)+($JM$5*JK227)+($JF$5*JD227)+($IY$5*IW227)+($IR$5*IP227)+($ID$5*IB227)+($HW$5*HU227)+($HP$5*HN227)+($HI$5*HG227)+($GF$5*GD227)+($FY$5*FW227)+($FR$5*FP227)+($FK$5*FI227)+($FD$5*FB227)+($EW$5*EU227)+($EP$5*EN227)+($EI$5*EG227)+($EB$5*DZ227)+($DU$5*DS227)+($DN$5*DL227)+($DG$5*DE227)+($CZ$5*CX227)+($CS$5*CQ227)+($CL$5*CJ227)+($CE$5*CC227)+($BX$5*BV227)+($BQ$5*BO227)+($BJ$5*BH227)+($BC$5*BA227)+($AV$5*AT227)+($AO$5*AM227)+($AH$5*AF227)+($KO$5*KM227)+($KH$5*KF227)+($KA$5*JY227)+($JT$5*JR227)+($PR$5*PP227)+($GM$5*GK227)+($HA$5*GY227)+($KV$5*KT227)+($LC$5*LA227)+($MS$5*MQ227)+($ML$5*MJ227)+($ME$5*MC227)+($LX$5*LV227)+($LQ$5*LO227)+($LJ$5*LH227)+(MX227*$MZ$5)+(NE227*$NG$5)+(NL227*$NN$5)+($OI$5*OG227)+($NU$5*NS227)+($OB$5*NZ227)+($PD$5*PB227)+($OW$5*OU227)+($OP$5*ON227)+($PK$5*PI227)+($PY$5*PW227)+($QF$5*QD227)+($QM$5*QK227)+($QT$5*QR227)+($RA$5*QY227)+($RH$5*RF227)+($RO$5*RM227)+(RT227*$RV$5)+(SA227*$SC$5)+(SH227*$SJ$5)+(SO227*$SQ$5)+(SV227*$SX$5)+(TC227*$TE$5)+(TJ227*$TL$5)+(TQ227*$TS$5))/$VM$5,0)</f>
        <v/>
      </c>
      <c r="VP227" s="14" t="n"/>
      <c r="VQ227" s="21">
        <f>IF($C227&gt;0,(($IK$5*IK227)+($GT$5*GT227)+($JM$5*JM227)+($JF$5*JF227)+($IY$5*IY227)+($IR$5*IR227)+($ID$5*ID227)+($HW$5*HW227)+($HP$5*HP227)+($HI$5*HI227)+($GF$5*GF227)+($FY$5*FY227)+($FR$5*FR227)+($FK$5*FK227)+($FD$5*FD227)+($EW$5*EW227)+($EP$5*EP227)+($EI$5*EI227)+($EB$5*EB227)+($DU$5*DU227)+($DN$5*DN227)+($DG$5*DG227)+($CZ$5*CZ227)+($CS$5*CS227)+($CL$5*CL227)+($CE$5*CE227)+($BX$5*BX227)+($BQ$5*BQ227)+($BJ$5*BJ227)+($BC$5*BC227)+($AV$5*AV227)+($AO$5*AO227)+($AH$5*AH227)+($KO$5*KO227)+($PR$5*PR227)+($GM$5*GM227)+($HA$5*HA227)+($KH$5*KH227)+($KA$5*KA227)+($JT$5*JT227)+($KV$5*KV227)+($LC$5*LC227)+($MS$5*MS227)+($ML$5*ML227)+($ME$5*ME227)+($LX$5*LX227)+($LQ$5*LQ227)+($LJ$5*LJ227)+($OI$5*OI227)+($NU$5*NU227)+($NN$5*NN227)+($NG$5*NG227)+($MZ$5*MZ227)+(OB227*$OB$5)+($PD$5*PD227)+($OW$5*OW227)+($OP$5*OP227)+($PK$5*PK227)+(PY227*$PY$5)+(QF227*$QF$5)+(QM227*$QM$5)+(QT227*$QT$5)+(RA227*$RA$5)+(RH227*$RH$5)+(RO227*$RO$5)+(RV227*$RV$5)+(SC227*$SC$5)+(SJ227*$SJ$5)+(SQ227*$SQ$5)+(SX227*$SX$5)+(TE227*$TE$5)+(TL227*$TL$5)+(TS227*$TS$5))/$VM$5,0)</f>
        <v/>
      </c>
    </row>
    <row r="228" ht="16" customHeight="1" s="545">
      <c r="A228" s="127" t="n">
        <v>45974</v>
      </c>
      <c r="B228" s="4">
        <f>A228</f>
        <v/>
      </c>
      <c r="C228" s="13" t="n">
        <v>47457.22</v>
      </c>
      <c r="D228" s="138">
        <f>IF(C228&gt;0,C228-C227,0)</f>
        <v/>
      </c>
      <c r="E228" s="68">
        <f>IF(C228&gt;0,D228/C227,0)</f>
        <v/>
      </c>
      <c r="F228" s="15">
        <f>IF(C228&gt;0,(C228-C$10)/C$10,0)</f>
        <v/>
      </c>
      <c r="G228" s="13" t="n">
        <v>6737.49</v>
      </c>
      <c r="H228" s="138">
        <f>IF(G228&gt;0,G228-G227,0)</f>
        <v/>
      </c>
      <c r="I228" s="68">
        <f>IF(G228&gt;0,H228/G227,0)</f>
        <v/>
      </c>
      <c r="J228" s="15">
        <f>IF(G228&gt;0,(G228-G$10)/G$10,0)</f>
        <v/>
      </c>
      <c r="K228" s="13" t="n">
        <v>22870.36</v>
      </c>
      <c r="L228" s="138">
        <f>IF(K228&gt;0,K228-K227,0)</f>
        <v/>
      </c>
      <c r="M228" s="68">
        <f>IF(K228&gt;0,L228/K227,0)</f>
        <v/>
      </c>
      <c r="N228" s="15">
        <f>IF(K228&gt;0,(K228-K$10)/K$10,0)</f>
        <v/>
      </c>
      <c r="O228" s="13" t="n">
        <v>2382.98</v>
      </c>
      <c r="P228" s="138">
        <f>IF(O228&gt;0,O228-O227,0)</f>
        <v/>
      </c>
      <c r="Q228" s="68">
        <f>IF(O228&gt;0,P228/O227,0)</f>
        <v/>
      </c>
      <c r="R228" s="15">
        <f>IF(O228&gt;0,(O228-O$10)/O$10,0)</f>
        <v/>
      </c>
      <c r="S228" s="18">
        <f>IF(O228&gt;0,(((O228*0.7)*Q228)+((K228*0.9)*M228)+((G228*0.65)*I228)+((C228*0.6)*E228))/(O228+K228+G228+C228),0)</f>
        <v/>
      </c>
      <c r="T228" s="121">
        <f>IF(O228&gt;0,(S228*200)+T227,0)</f>
        <v/>
      </c>
      <c r="U228" s="121">
        <f>T228</f>
        <v/>
      </c>
      <c r="V228" s="134">
        <f>IF(T228&gt;0,(T228-T227)/T227,0)</f>
        <v/>
      </c>
      <c r="W228" s="21">
        <f>IF(T228&gt;0,(T228-T$11)/T$11,0)</f>
        <v/>
      </c>
      <c r="X228" s="18">
        <f>IF(T228&gt;0,((Q228+M228+I228+E228)/4),0)</f>
        <v/>
      </c>
      <c r="Y228" s="353" t="n">
        <v>19534.43</v>
      </c>
      <c r="Z228" s="15" t="n">
        <v>2e-06</v>
      </c>
      <c r="AA228" s="21">
        <f>Z228-$V228</f>
        <v/>
      </c>
      <c r="AC228" s="13" t="n">
        <v>257.95</v>
      </c>
      <c r="AD228" s="68">
        <f>IF(AC228&gt;0,((AC228-AC227)/AC227),0)</f>
        <v/>
      </c>
      <c r="AE228" s="68">
        <f>IF(AC228&gt;0,AD228-$V228,0)</f>
        <v/>
      </c>
      <c r="AF228" s="68">
        <f>IF(AC228&gt;0,(AC228-AF$10)/AF$10,0)</f>
        <v/>
      </c>
      <c r="AG228" s="68" t="n"/>
      <c r="AH228" s="15">
        <f>IF(AC228&gt;0,(AC228-AC$10)/AC$10,0)</f>
        <v/>
      </c>
      <c r="AJ228" s="13" t="n">
        <v>24.51</v>
      </c>
      <c r="AK228" s="68">
        <f>IF(AJ228&gt;0,((AJ228-AJ227)/AJ227),0)</f>
        <v/>
      </c>
      <c r="AL228" s="68">
        <f>IF(AJ228&gt;0,AK228-$V228,0)</f>
        <v/>
      </c>
      <c r="AM228" s="68">
        <f>IF(AJ228&gt;0,(AJ228-AM$10)/AM$10,0)</f>
        <v/>
      </c>
      <c r="AN228" s="68" t="n"/>
      <c r="AO228" s="15">
        <f>IF(AJ228&gt;0,(AJ228-AJ$10)/AJ$10,0)</f>
        <v/>
      </c>
      <c r="AQ228" s="13" t="n">
        <v>24.27</v>
      </c>
      <c r="AR228" s="68">
        <f>IF(AQ228&gt;0,((AQ228-AQ227)/AQ227),0)</f>
        <v/>
      </c>
      <c r="AS228" s="68">
        <f>IF(AQ228&gt;0,AR228-$V228,0)</f>
        <v/>
      </c>
      <c r="AT228" s="68">
        <f>IF(AQ228&gt;0,(AQ228-AT$10)/AT$10,0)</f>
        <v/>
      </c>
      <c r="AU228" s="68" t="n"/>
      <c r="AV228" s="15">
        <f>IF(AQ228&gt;0,(AQ228-AQ$10)/AQ$10,0)</f>
        <v/>
      </c>
      <c r="AX228" s="13" t="n">
        <v>234.24</v>
      </c>
      <c r="AY228" s="68">
        <f>IF(AX228&gt;0,((AX228-AX227)/AX227),0)</f>
        <v/>
      </c>
      <c r="AZ228" s="68">
        <f>IF(AX228&gt;0,AY228-$V228,0)</f>
        <v/>
      </c>
      <c r="BA228" s="68">
        <f>IF(AX228&gt;0,(AX228-BA$10)/BA$10,0)</f>
        <v/>
      </c>
      <c r="BB228" s="68" t="n"/>
      <c r="BC228" s="15">
        <f>IF(AX228&gt;0,(AX228-AX$10)/AX$10,0)</f>
        <v/>
      </c>
      <c r="BE228" s="13" t="n">
        <v>83.98</v>
      </c>
      <c r="BF228" s="68">
        <f>IF(BE228&gt;0,((BE228-BE227)/BE227),0)</f>
        <v/>
      </c>
      <c r="BG228" s="68">
        <f>IF(BE228&gt;0,BF228-$V228,0)</f>
        <v/>
      </c>
      <c r="BH228" s="68" t="n"/>
      <c r="BI228" s="68" t="n"/>
      <c r="BJ228" s="15">
        <f>IF(BE228&gt;0,(BE228-BE$10)/BE$10,0)</f>
        <v/>
      </c>
      <c r="BL228" s="13" t="n">
        <v>74.20999999999999</v>
      </c>
      <c r="BM228" s="68">
        <f>IF(BL228&gt;0,((BL228-BL227)/BL227),0)</f>
        <v/>
      </c>
      <c r="BN228" s="68">
        <f>IF(BL228&gt;0,BM228-$V228,0)</f>
        <v/>
      </c>
      <c r="BO228" s="68">
        <f>IF(BL228&gt;0,(BL228-BO$10)/BO$10,0)</f>
        <v/>
      </c>
      <c r="BP228" s="68" t="n"/>
      <c r="BQ228" s="15">
        <f>IF(BL228&gt;0,(BL228-BL$10)/BL$10,0)</f>
        <v/>
      </c>
      <c r="BS228" s="13" t="n">
        <v>43.95</v>
      </c>
      <c r="BT228" s="68">
        <f>IF(BS228&gt;0,((BS228-BS227)/BS227),0)</f>
        <v/>
      </c>
      <c r="BU228" s="68">
        <f>IF(BS228&gt;0,BT228-$V228,0)</f>
        <v/>
      </c>
      <c r="BV228" s="68">
        <f>IF(BS228&gt;0,(BS228-BV$10)/BV$10,0)</f>
        <v/>
      </c>
      <c r="BW228" s="68" t="n"/>
      <c r="BX228" s="15">
        <f>IF(BS228&gt;0,(BS228-BS$10)/BS$10,0)</f>
        <v/>
      </c>
      <c r="BZ228" s="13" t="n"/>
      <c r="CA228" s="68">
        <f>IF(BZ228&gt;0,((BZ228-BZ227)/BZ227),0)</f>
        <v/>
      </c>
      <c r="CB228" s="68">
        <f>IF(BZ228&gt;0,CA228-$V228,0)</f>
        <v/>
      </c>
      <c r="CC228" s="68">
        <f>IF(BZ228&gt;0,(BZ228-CC$10)/CC$10,0)</f>
        <v/>
      </c>
      <c r="CD228" s="68" t="n"/>
      <c r="CE228" s="15">
        <f>IF(BZ228&gt;0,(BZ228-BZ$10)/BZ$10,0)</f>
        <v/>
      </c>
      <c r="CG228" s="13" t="n">
        <v>30.82</v>
      </c>
      <c r="CH228" s="68">
        <f>IF(CG228&gt;0,((CG228-CG227)/CG227),0)</f>
        <v/>
      </c>
      <c r="CI228" s="68">
        <f>IF(CG228&gt;0,CH228-$V228,0)</f>
        <v/>
      </c>
      <c r="CJ228" s="68">
        <f>IF(CG228&gt;0,(CG228-CJ$10)/CJ$10,0)</f>
        <v/>
      </c>
      <c r="CK228" s="68" t="n"/>
      <c r="CL228" s="15">
        <f>IF(CG228&gt;0,(CG228-CG$10)/CG$10,0)</f>
        <v/>
      </c>
      <c r="CN228" s="13" t="n">
        <v>34.33</v>
      </c>
      <c r="CO228" s="68">
        <f>IF(CN228&gt;0,((CN228-CN227)/CN227),0)</f>
        <v/>
      </c>
      <c r="CP228" s="68">
        <f>IF(CN228&gt;0,CO228-$V228,0)</f>
        <v/>
      </c>
      <c r="CQ228" s="68">
        <f>IF(CN228&gt;0,(CN228-CQ$10)/CQ$10,0)</f>
        <v/>
      </c>
      <c r="CR228" s="68" t="n"/>
      <c r="CS228" s="15">
        <f>IF(CN228&gt;0,(CN228-CN$10)/CN$10,0)</f>
        <v/>
      </c>
      <c r="CU228" s="13" t="n">
        <v>40.74</v>
      </c>
      <c r="CV228" s="68">
        <f>IF(CU228&gt;0,((CU228-CU227)/CU227),0)</f>
        <v/>
      </c>
      <c r="CW228" s="68">
        <f>IF(CU228&gt;0,CV228-$V228,0)</f>
        <v/>
      </c>
      <c r="CX228" s="68">
        <f>IF(CU228&gt;0,(CU228-CX$10)/CX$10,0)</f>
        <v/>
      </c>
      <c r="CY228" s="68" t="n"/>
      <c r="CZ228" s="15">
        <f>IF(CU228&gt;0,(CU228-CU$10)/CU$10,0)</f>
        <v/>
      </c>
      <c r="DB228" s="13" t="n">
        <v>19.98</v>
      </c>
      <c r="DC228" s="68">
        <f>IF(DB228&gt;0,((DB228-DB227)/DB227),0)</f>
        <v/>
      </c>
      <c r="DD228" s="68">
        <f>IF(DB228&gt;0,DC228-$V228,0)</f>
        <v/>
      </c>
      <c r="DE228" s="68">
        <f>IF(DB228&gt;0,(DB228-DE$10)/DE$10,0)</f>
        <v/>
      </c>
      <c r="DF228" s="68" t="n"/>
      <c r="DG228" s="15">
        <f>IF(DB228&gt;0,(DB228-DB$10)/DB$10,0)</f>
        <v/>
      </c>
      <c r="DI228" s="13" t="n">
        <v>52.6</v>
      </c>
      <c r="DJ228" s="68">
        <f>IF(DI228&gt;0,((DI228-DI227)/DI227),0)</f>
        <v/>
      </c>
      <c r="DK228" s="68">
        <f>IF(DI228&gt;0,DJ228-$V228,0)</f>
        <v/>
      </c>
      <c r="DL228" s="68">
        <f>IF(DI228&gt;0,(DI228-DL$10)/DL$10,0)</f>
        <v/>
      </c>
      <c r="DM228" s="68" t="n"/>
      <c r="DN228" s="15">
        <f>IF(DI228&gt;0,(DI228-DI$10)/DI$10,0)</f>
        <v/>
      </c>
      <c r="DP228" s="13" t="n">
        <v>49.45</v>
      </c>
      <c r="DQ228" s="68">
        <f>IF(DP228&gt;0,((DP228-DP227)/DP227),0)</f>
        <v/>
      </c>
      <c r="DR228" s="68">
        <f>IF(DP228&gt;0,DQ228-$V228,0)</f>
        <v/>
      </c>
      <c r="DS228" s="68" t="n"/>
      <c r="DT228" s="68" t="n"/>
      <c r="DU228" s="15">
        <f>IF(DP228&gt;0,(DP228-DP$10)/DP$10,0)</f>
        <v/>
      </c>
      <c r="DV228" s="18" t="n"/>
      <c r="DW228" s="13" t="n">
        <v>43.75</v>
      </c>
      <c r="DX228" s="68">
        <f>IF(DW228&gt;0,((DW228-DW227)/DW227),0)</f>
        <v/>
      </c>
      <c r="DY228" s="68">
        <f>IF(DW228&gt;0,DX228-$V228,0)</f>
        <v/>
      </c>
      <c r="DZ228" s="68">
        <f>IF(DW228&gt;0,(DW228-DZ$10)/DZ$10,0)</f>
        <v/>
      </c>
      <c r="EA228" s="68" t="n"/>
      <c r="EB228" s="15">
        <f>IF(DW228&gt;0,(DW228-DW$10)/DW$10,0)</f>
        <v/>
      </c>
      <c r="ED228" s="13" t="n">
        <v>41.69</v>
      </c>
      <c r="EE228" s="68">
        <f>IF(ED228&gt;0,((ED228-ED227)/ED227),0)</f>
        <v/>
      </c>
      <c r="EF228" s="68">
        <f>IF(ED228&gt;0,EE228-$V228,0)</f>
        <v/>
      </c>
      <c r="EG228" s="68">
        <f>IF(ED228&gt;0,(ED228-EG$10)/EG$10,0)</f>
        <v/>
      </c>
      <c r="EH228" s="68" t="n"/>
      <c r="EI228" s="15">
        <f>IF(ED228&gt;0,(ED228-ED$10)/ED$10,0)</f>
        <v/>
      </c>
      <c r="EK228" s="13" t="n">
        <v>138.16</v>
      </c>
      <c r="EL228" s="68">
        <f>IF(EK228&gt;0,((EK228-EK227)/EK227),0)</f>
        <v/>
      </c>
      <c r="EM228" s="68">
        <f>IF(EK228&gt;0,EL228-$V228,0)</f>
        <v/>
      </c>
      <c r="EN228" s="68">
        <f>IF(EK228&gt;0,(EK228-EN$10)/EN$10,0)</f>
        <v/>
      </c>
      <c r="EO228" s="68" t="n"/>
      <c r="EP228" s="15">
        <f>IF(EK228&gt;0,(EK228-EK$10)/EK$10,0)</f>
        <v/>
      </c>
      <c r="ER228" s="13" t="n">
        <v>38.86</v>
      </c>
      <c r="ES228" s="68">
        <f>IF(ER228&gt;0,((ER228-ER227)/ER227),0)</f>
        <v/>
      </c>
      <c r="ET228" s="68">
        <f>IF(ER228&gt;0,ES228-$V228,0)</f>
        <v/>
      </c>
      <c r="EU228" s="68">
        <f>IF(ER228&gt;0,(ER228-EU$10)/EU$10,0)</f>
        <v/>
      </c>
      <c r="EV228" s="68" t="n"/>
      <c r="EW228" s="15">
        <f>IF(ER228&gt;0,(ER228-ER$10)/ER$10,0)</f>
        <v/>
      </c>
      <c r="EY228" s="13" t="n">
        <v>53.83</v>
      </c>
      <c r="EZ228" s="68">
        <f>IF(EY228&gt;0,((EY228-EY227)/EY227),0)</f>
        <v/>
      </c>
      <c r="FA228" s="68">
        <f>IF(EY228&gt;0,EZ228-$V228,0)</f>
        <v/>
      </c>
      <c r="FB228" s="68" t="n"/>
      <c r="FC228" s="68" t="n"/>
      <c r="FD228" s="15">
        <f>IF(EY228&gt;0,(EY228-EY$10)/EY$10,0)</f>
        <v/>
      </c>
      <c r="FF228" s="13" t="n">
        <v>62.13</v>
      </c>
      <c r="FG228" s="68">
        <f>IF(FF228&gt;0,((FF228-FF227)/FF227),0)</f>
        <v/>
      </c>
      <c r="FH228" s="68">
        <f>IF(FF228&gt;0,FG228-$V228,0)</f>
        <v/>
      </c>
      <c r="FI228" s="68">
        <f>IF(FF228&gt;0,(FF228-FI$10)/FI$10,0)</f>
        <v/>
      </c>
      <c r="FJ228" s="68" t="n"/>
      <c r="FK228" s="15">
        <f>IF(FF228&gt;0,(FF228-FF$10)/FF$10,0)</f>
        <v/>
      </c>
      <c r="FM228" s="13" t="n">
        <v>186.15</v>
      </c>
      <c r="FN228" s="68">
        <f>IF(FM228&gt;0,((FM228-FM227)/FM227),0)</f>
        <v/>
      </c>
      <c r="FO228" s="68">
        <f>IF(FM228&gt;0,FN228-$V228,0)</f>
        <v/>
      </c>
      <c r="FP228" s="68">
        <f>IF(FM228&gt;0,(FM228-FP$10)/FP$10,0)</f>
        <v/>
      </c>
      <c r="FQ228" s="68" t="n"/>
      <c r="FR228" s="15">
        <f>IF(FM228&gt;0,(FM228-FM$10)/FM$10,0)</f>
        <v/>
      </c>
      <c r="FT228" s="13" t="n">
        <v>90.68000000000001</v>
      </c>
      <c r="FU228" s="68">
        <f>IF(FT228&gt;0,((FT228-FT227)/FT227),0)</f>
        <v/>
      </c>
      <c r="FV228" s="68">
        <f>IF(FT228&gt;0,FU228-$V228,0)</f>
        <v/>
      </c>
      <c r="FW228" s="68">
        <f>IF(FT228&gt;0,(FT228-FW$10)/FW$10,0)</f>
        <v/>
      </c>
      <c r="FX228" s="68" t="n"/>
      <c r="FY228" s="15">
        <f>IF(FT228&gt;0,(FT228-FT$10)/FT$10,0)</f>
        <v/>
      </c>
      <c r="GA228" s="13" t="n">
        <v>18.54</v>
      </c>
      <c r="GB228" s="68">
        <f>IF(GA228&gt;0,((GA228-GA227)/GA227),0)</f>
        <v/>
      </c>
      <c r="GC228" s="68">
        <f>IF(GA228&gt;0,GB228-$V228,0)</f>
        <v/>
      </c>
      <c r="GD228" s="68" t="n"/>
      <c r="GE228" s="68" t="n"/>
      <c r="GF228" s="15">
        <f>IF(GA228&gt;0,(GA228-GA$10)/GA$10,0)</f>
        <v/>
      </c>
      <c r="GG228" s="18" t="n"/>
      <c r="GH228" s="13" t="n">
        <v>24.34</v>
      </c>
      <c r="GI228" s="68">
        <f>IF(GH228&gt;0,((GH228-GH227)/GH227),0)</f>
        <v/>
      </c>
      <c r="GJ228" s="68">
        <f>IF(GH228&gt;0,GI228-$V228,0)</f>
        <v/>
      </c>
      <c r="GK228" s="68">
        <f>IF(GH228&gt;0,(GH228-GK$10)/GK$10,0)</f>
        <v/>
      </c>
      <c r="GL228" s="68" t="n"/>
      <c r="GM228" s="15">
        <f>IF(GH228&gt;0,(GH228-GH$10)/GH$10,0)</f>
        <v/>
      </c>
      <c r="GO228" s="13" t="n">
        <v>29.98</v>
      </c>
      <c r="GP228" s="68">
        <f>IF(GO228&gt;0,((GO228-GO227)/GO227),0)</f>
        <v/>
      </c>
      <c r="GQ228" s="68">
        <f>IF(GO228&gt;0,GP228-$V228,0)</f>
        <v/>
      </c>
      <c r="GR228" s="68" t="n"/>
      <c r="GS228" s="68" t="n"/>
      <c r="GT228" s="15">
        <f>IF(GO228&gt;0,(GO228-GO$10)/GO$10,0)</f>
        <v/>
      </c>
      <c r="GV228" s="13" t="n">
        <v>17.29</v>
      </c>
      <c r="GW228" s="68">
        <f>IF(GV228&gt;0,((GV228-GV227)/GV227),0)</f>
        <v/>
      </c>
      <c r="GX228" s="68">
        <f>IF(GV228&gt;0,GW228-$V228,0)</f>
        <v/>
      </c>
      <c r="GY228" s="68">
        <f>IF(GV228&gt;0,(GV228-GY$10)/GY$10,0)</f>
        <v/>
      </c>
      <c r="GZ228" s="68" t="n"/>
      <c r="HA228" s="15">
        <f>IF(GV228&gt;0,(GV228-GV$10)/GV$10,0)</f>
        <v/>
      </c>
      <c r="HD228" s="13" t="n">
        <v>401.99</v>
      </c>
      <c r="HE228" s="68">
        <f>IF(HD228&gt;0,((HD228-HD227)/HD227),0)</f>
        <v/>
      </c>
      <c r="HF228" s="68">
        <f>IF(HD228&gt;0,HE228-$V228,0)</f>
        <v/>
      </c>
      <c r="HG228" s="68">
        <f>IF(HD228&gt;0,(HD228-HG$10)/HG$10,0)</f>
        <v/>
      </c>
      <c r="HH228" s="68" t="n"/>
      <c r="HI228" s="15">
        <f>IF(HD228&gt;0,(HD228-HD$10)/HD$10,0)</f>
        <v/>
      </c>
      <c r="HK228" s="13" t="n">
        <v>71.69</v>
      </c>
      <c r="HL228" s="68">
        <f>IF(HK228&gt;0,((HK228-HK227)/HK227),0)</f>
        <v/>
      </c>
      <c r="HM228" s="68">
        <f>IF(HK228&gt;0,HL228-$V228,0)</f>
        <v/>
      </c>
      <c r="HN228" s="68">
        <f>IF(HK228&gt;0,(HK228-HN$10)/HN$10,0)</f>
        <v/>
      </c>
      <c r="HO228" s="68" t="n"/>
      <c r="HP228" s="15">
        <f>IF(HK228&gt;0,(HK228-HK$10)/HK$10,0)</f>
        <v/>
      </c>
      <c r="HR228" s="13" t="n">
        <v>118.79</v>
      </c>
      <c r="HS228" s="68">
        <f>IF(HR228&gt;0,((HR228-HR227)/HR227),0)</f>
        <v/>
      </c>
      <c r="HT228" s="68">
        <f>IF(HR228&gt;0,HS228-$V228,0)</f>
        <v/>
      </c>
      <c r="HU228" s="68">
        <f>IF(HR228&gt;0,(HR228-HU$10)/HU$10,0)</f>
        <v/>
      </c>
      <c r="HV228" s="68" t="n"/>
      <c r="HW228" s="15">
        <f>IF(HR228&gt;0,(HR228-HR$10)/HR$10,0)</f>
        <v/>
      </c>
      <c r="HY228" s="13" t="n">
        <v>186.86</v>
      </c>
      <c r="HZ228" s="68">
        <f>IF(HY228&gt;0,((HY228-HY227)/HY227),0)</f>
        <v/>
      </c>
      <c r="IA228" s="68">
        <f>IF(HY228&gt;0,HZ228-$V228,0)</f>
        <v/>
      </c>
      <c r="IB228" s="68">
        <f>IF(HY228&gt;0,(HY228-IB$10)/IB$10,0)</f>
        <v/>
      </c>
      <c r="IC228" s="68" t="n"/>
      <c r="ID228" s="15">
        <f>IF(HY228&gt;0,(HY228-HY$10)/HY$10,0)</f>
        <v/>
      </c>
      <c r="IF228" s="13" t="n">
        <v>339.98</v>
      </c>
      <c r="IG228" s="68">
        <f>IF(IF228&gt;0,((IF228-IF227)/IF227),0)</f>
        <v/>
      </c>
      <c r="IH228" s="68">
        <f>IF(IF228&gt;0,IG228-$V228,0)</f>
        <v/>
      </c>
      <c r="II228" s="68">
        <f>IF(IF228&gt;0,(IF228-II$10)/II$10,0)</f>
        <v/>
      </c>
      <c r="IJ228" s="68" t="n"/>
      <c r="IK228" s="15">
        <f>IF(IF228&gt;0,(IF228-IF$10)/IF$10,0)</f>
        <v/>
      </c>
      <c r="IM228" s="13" t="n">
        <v>312.67</v>
      </c>
      <c r="IN228" s="68">
        <f>IF(IM228&gt;0,((IM228-IM227)/IM227),0)</f>
        <v/>
      </c>
      <c r="IO228" s="68">
        <f>IF(IM228&gt;0,IN228-$V228,0)</f>
        <v/>
      </c>
      <c r="IP228" s="68">
        <f>IF(IM228&gt;0,(IM228-IP$10)/IP$10,0)</f>
        <v/>
      </c>
      <c r="IQ228" s="68" t="n"/>
      <c r="IR228" s="15">
        <f>IF(IM228&gt;0,(IM228-IM$10)/IM$10,0)</f>
        <v/>
      </c>
      <c r="IT228" s="13" t="n">
        <v>85.98</v>
      </c>
      <c r="IU228" s="68">
        <f>IF(IT228&gt;0,((IT228-IT227)/IT227),0)</f>
        <v/>
      </c>
      <c r="IV228" s="68">
        <f>IF(IT228&gt;0,IU228-$V228,0)</f>
        <v/>
      </c>
      <c r="IW228" s="68">
        <f>IF(IT228&gt;0,(IT228-IW$10)/IW$10,0)</f>
        <v/>
      </c>
      <c r="IX228" s="68" t="n"/>
      <c r="IY228" s="15">
        <f>IF(IT228&gt;0,(IT228-IT$10)/IT$10,0)</f>
        <v/>
      </c>
      <c r="JA228" s="13" t="n">
        <v>609.89</v>
      </c>
      <c r="JB228" s="68">
        <f>IF(JA228&gt;0,((JA228-JA227)/JA227),0)</f>
        <v/>
      </c>
      <c r="JC228" s="68">
        <f>IF(JA228&gt;0,JB228-$V228,0)</f>
        <v/>
      </c>
      <c r="JD228" s="68">
        <f>IF(JA228&gt;0,(JA228-JD$10)/JD$10,0)</f>
        <v/>
      </c>
      <c r="JE228" s="68" t="n"/>
      <c r="JF228" s="15">
        <f>IF(JA228&gt;0,(JA228-JA$10)/JA$10,0)</f>
        <v/>
      </c>
      <c r="JH228" s="13" t="n">
        <v>503.29</v>
      </c>
      <c r="JI228" s="68">
        <f>IF(JH228&gt;0,((JH228-JH227)/JH227),0)</f>
        <v/>
      </c>
      <c r="JJ228" s="68">
        <f>IF(JH228&gt;0,JI228-$V228,0)</f>
        <v/>
      </c>
      <c r="JK228" s="68">
        <f>IF(JH228&gt;0,(JH228-JK$10)/JK$10,0)</f>
        <v/>
      </c>
      <c r="JL228" s="68" t="n"/>
      <c r="JM228" s="15">
        <f>IF(JH228&gt;0,(JH228-JH$10)/JH$10,0)</f>
        <v/>
      </c>
      <c r="JO228" s="13" t="n">
        <v>32.16</v>
      </c>
      <c r="JP228" s="68">
        <f>IF(JO228&gt;0,((JO228-JO227)/JO227),0)</f>
        <v/>
      </c>
      <c r="JQ228" s="68">
        <f>IF(JO228&gt;0,JP228-$V228,0)</f>
        <v/>
      </c>
      <c r="JR228" s="68">
        <f>IF(JO228&gt;0,(JO228-JR$10)/JR$10,0)</f>
        <v/>
      </c>
      <c r="JS228" s="68" t="n"/>
      <c r="JT228" s="15">
        <f>IF(JO228&gt;0,(JO228-JO$10)/JO$10,0)</f>
        <v/>
      </c>
      <c r="JV228" s="13" t="n">
        <v>2.49</v>
      </c>
      <c r="JW228" s="68">
        <f>IF(JV228&gt;0,((JV228-JV227)/JV227),0)</f>
        <v/>
      </c>
      <c r="JX228" s="68">
        <f>IF(JV228&gt;0,JW228-$V228,0)</f>
        <v/>
      </c>
      <c r="JY228" s="68">
        <f>IF(JV228&gt;0,(JV228-JY$10)/JY$10,0)</f>
        <v/>
      </c>
      <c r="JZ228" s="68" t="n"/>
      <c r="KA228" s="15">
        <f>IF(JV228&gt;0,(JV228-JV$10)/JV$10,0)</f>
        <v/>
      </c>
      <c r="KC228" s="13" t="n">
        <v>24.69</v>
      </c>
      <c r="KD228" s="68">
        <f>IF(KC228&gt;0,((KC228-KC227)/KC227),0)</f>
        <v/>
      </c>
      <c r="KE228" s="68">
        <f>IF(KC228&gt;0,KD228-$V228,0)</f>
        <v/>
      </c>
      <c r="KF228" s="68">
        <f>IF(KC228&gt;0,(KC228-KF$10)/KF$10,0)</f>
        <v/>
      </c>
      <c r="KG228" s="68" t="n"/>
      <c r="KH228" s="15">
        <f>IF(KC228&gt;0,(KC228-KC$10)/KC$10,0)</f>
        <v/>
      </c>
      <c r="KI228" s="18" t="n"/>
      <c r="KJ228" s="13" t="n">
        <v>142.95</v>
      </c>
      <c r="KK228" s="68">
        <f>IF(KJ228&gt;0,((KJ228-KJ227)/KJ227),0)</f>
        <v/>
      </c>
      <c r="KL228" s="68">
        <f>IF(KJ228&gt;0,KK228-$V228,0)</f>
        <v/>
      </c>
      <c r="KM228" s="68">
        <f>IF(KJ228&gt;0,(KJ228-KM$10)/KM$10,0)</f>
        <v/>
      </c>
      <c r="KN228" s="68" t="n"/>
      <c r="KO228" s="15">
        <f>IF(KJ228&gt;0,(KJ228-KJ$10)/KJ$10,0)</f>
        <v/>
      </c>
      <c r="KQ228" s="13" t="n">
        <v>2.401</v>
      </c>
      <c r="KR228" s="68">
        <f>IF(KQ228&gt;0,((KQ228-KQ227)/KQ227),0)</f>
        <v/>
      </c>
      <c r="KS228" s="68">
        <f>IF(KQ228&gt;0,KR228-$V228,0)</f>
        <v/>
      </c>
      <c r="KT228" s="68">
        <f>IF(KQ228&gt;0,(KQ228-KT$10)/KT$10,0)</f>
        <v/>
      </c>
      <c r="KU228" s="68" t="n"/>
      <c r="KV228" s="15">
        <f>IF(KQ228&gt;0,(KQ228-KQ$10)/KQ$10,0)</f>
        <v/>
      </c>
      <c r="KW228" s="18" t="n"/>
      <c r="KX228" s="13" t="n">
        <v>59.52</v>
      </c>
      <c r="KY228" s="68">
        <f>IF(KX228&gt;0,((KX228-KX227)/KX227),0)</f>
        <v/>
      </c>
      <c r="KZ228" s="68">
        <f>IF(KX228&gt;0,KY228-$V228,0)</f>
        <v/>
      </c>
      <c r="LA228" s="68">
        <f>IF(KX228&gt;0,(KX228-LA$10)/LA$10,0)</f>
        <v/>
      </c>
      <c r="LB228" s="68" t="n"/>
      <c r="LC228" s="15">
        <f>IF(KX228&gt;0,(KX228-KX$10)/KX$10,0)</f>
        <v/>
      </c>
      <c r="LD228" s="18" t="n"/>
      <c r="LE228" s="13" t="n">
        <v>60.25</v>
      </c>
      <c r="LF228" s="68">
        <f>IF(LE228&gt;0,((LE228-LE227)/LE227),0)</f>
        <v/>
      </c>
      <c r="LG228" s="68">
        <f>IF(LE228&gt;0,LF228-$V228,0)</f>
        <v/>
      </c>
      <c r="LH228" s="68">
        <f>IF(LE228&gt;0,(LE228-LH$10)/LH$10,0)</f>
        <v/>
      </c>
      <c r="LI228" s="68" t="n"/>
      <c r="LJ228" s="15">
        <f>IF(LE228&gt;0,(LE228-LE$10)/LE$10,0)</f>
        <v/>
      </c>
      <c r="LL228" s="13" t="n">
        <v>168.87</v>
      </c>
      <c r="LM228" s="68">
        <f>IF(LL228&gt;0,((LL228-LL227)/LL227),0)</f>
        <v/>
      </c>
      <c r="LN228" s="68">
        <f>IF(LL228&gt;0,LM228-$V228,0)</f>
        <v/>
      </c>
      <c r="LO228" s="68">
        <f>IF(LL228&gt;0,(LL228-LO$10)/LO$10,0)</f>
        <v/>
      </c>
      <c r="LP228" s="68" t="n"/>
      <c r="LQ228" s="15">
        <f>IF(LL228&gt;0,(LL228-LL$10)/LL$10,0)</f>
        <v/>
      </c>
      <c r="LS228" s="13" t="n">
        <v>25.51</v>
      </c>
      <c r="LT228" s="68">
        <f>IF(LS228&gt;0,((LS228-LS227)/LS227),0)</f>
        <v/>
      </c>
      <c r="LU228" s="68">
        <f>IF(LS228&gt;0,LT228-$V228,0)</f>
        <v/>
      </c>
      <c r="LV228" s="68" t="n"/>
      <c r="LW228" s="68" t="n"/>
      <c r="LX228" s="15">
        <f>IF(LS228&gt;0,(LS228-LS$10)/LS$10,0)</f>
        <v/>
      </c>
      <c r="LZ228" s="13" t="n">
        <v>22.04</v>
      </c>
      <c r="MA228" s="68">
        <f>IF(LZ228&gt;0,((LZ228-LZ227)/LZ227),0)</f>
        <v/>
      </c>
      <c r="MB228" s="68">
        <f>IF(LZ228&gt;0,MA228-$V228,0)</f>
        <v/>
      </c>
      <c r="MC228" s="68">
        <f>IF(LZ228&gt;0,(LZ228-MC$10)/MC$10,0)</f>
        <v/>
      </c>
      <c r="MD228" s="68" t="n"/>
      <c r="ME228" s="15">
        <f>IF(LZ228&gt;0,(LZ228-LZ$10)/LZ$10,0)</f>
        <v/>
      </c>
      <c r="MG228" s="13" t="n">
        <v>101.64</v>
      </c>
      <c r="MH228" s="68">
        <f>IF(MG228&gt;0,((MG228-MG227)/MG227),0)</f>
        <v/>
      </c>
      <c r="MI228" s="68">
        <f>IF(MG228&gt;0,MH228-$V228,0)</f>
        <v/>
      </c>
      <c r="MJ228" s="68">
        <f>IF(MG228&gt;0,(MG228-MJ$10)/MJ$10,0)</f>
        <v/>
      </c>
      <c r="MK228" s="68" t="n"/>
      <c r="ML228" s="15">
        <f>IF(MG228&gt;0,(MG228-MG$10)/MG$10,0)</f>
        <v/>
      </c>
      <c r="MN228" s="13" t="n">
        <v>177.88</v>
      </c>
      <c r="MO228" s="68">
        <f>IF(MN228&gt;0,((MN228-MN227)/MN227),0)</f>
        <v/>
      </c>
      <c r="MP228" s="68">
        <f>IF(MN228&gt;0,MO228-$V228,0)</f>
        <v/>
      </c>
      <c r="MQ228" s="68">
        <f>IF(MN228&gt;0,(MN228-MQ$10)/MQ$10,0)</f>
        <v/>
      </c>
      <c r="MR228" s="68" t="n"/>
      <c r="MS228" s="15">
        <f>IF(MN228&gt;0,(MN228-MN$10)/MN$10,0)</f>
        <v/>
      </c>
      <c r="MU228" s="13" t="n">
        <v>21.99</v>
      </c>
      <c r="MV228" s="68">
        <f>IF(MU228&gt;0,((MU228-MU227)/MU227),0)</f>
        <v/>
      </c>
      <c r="MW228" s="68">
        <f>IF(MU228&gt;0,MV228-$V228,0)</f>
        <v/>
      </c>
      <c r="MX228" s="68">
        <f>IF(MU228&gt;0,(MU228-MX$10)/MX$10,0)</f>
        <v/>
      </c>
      <c r="MY228" s="68" t="n"/>
      <c r="MZ228" s="15">
        <f>IF(MU228&gt;0,(MU228-MU$10)/MU$10,0)</f>
        <v/>
      </c>
      <c r="NB228" s="13" t="n">
        <v>304.17</v>
      </c>
      <c r="NC228" s="68">
        <f>IF(NB228&gt;0,((NB228-NB227)/NB227),0)</f>
        <v/>
      </c>
      <c r="ND228" s="68">
        <f>IF(NB228&gt;0,NC228-$V228,0)</f>
        <v/>
      </c>
      <c r="NE228" s="68">
        <f>IF(NB228&gt;0,(NB228-NE$10)/NE$10,0)</f>
        <v/>
      </c>
      <c r="NF228" s="68" t="n"/>
      <c r="NG228" s="15">
        <f>IF(NB228&gt;0,(NB228-NB$10)/NB$10,0)</f>
        <v/>
      </c>
      <c r="NI228" s="13" t="n">
        <v>14.84</v>
      </c>
      <c r="NJ228" s="68">
        <f>IF(NI228&gt;0,((NI228-NI227)/NI227),0)</f>
        <v/>
      </c>
      <c r="NK228" s="68">
        <f>IF(NI228&gt;0,NJ228-$V228,0)</f>
        <v/>
      </c>
      <c r="NL228" s="68">
        <f>IF(NI228&gt;0,(NI228-NL$10)/NL$10,0)</f>
        <v/>
      </c>
      <c r="NM228" s="68" t="n"/>
      <c r="NN228" s="15">
        <f>IF(NI228&gt;0,(NI228-NI$10)/NI$10,0)</f>
        <v/>
      </c>
      <c r="NP228" s="13" t="n">
        <v>558.17</v>
      </c>
      <c r="NQ228" s="68">
        <f>IF(NP228&gt;0,((NP228-NP227)/NP227),0)</f>
        <v/>
      </c>
      <c r="NR228" s="68">
        <f>IF(NP228&gt;0,NQ228-$V228,0)</f>
        <v/>
      </c>
      <c r="NS228" s="68">
        <f>IF(NP228&gt;0,(NP228-NS$10)/NS$10,0)</f>
        <v/>
      </c>
      <c r="NT228" s="68" t="n"/>
      <c r="NU228" s="15">
        <f>IF(NP228&gt;0,(NP228-NP$10)/NP$10,0)</f>
        <v/>
      </c>
      <c r="NW228" s="13" t="n">
        <v>278.57</v>
      </c>
      <c r="NX228" s="68">
        <f>IF(NW228&gt;0,((NW228-NW227)/NW227),0)</f>
        <v/>
      </c>
      <c r="NY228" s="68">
        <f>IF(NW228&gt;0,NX228-$V228,0)</f>
        <v/>
      </c>
      <c r="NZ228" s="68">
        <f>IF(NW228&gt;0,(NW228-NZ$10)/NZ$10,0)</f>
        <v/>
      </c>
      <c r="OA228" s="68" t="n"/>
      <c r="OB228" s="15">
        <f>IF(NW228&gt;0,(NW228-NW$10)/NW$10,0)</f>
        <v/>
      </c>
      <c r="OD228" s="13" t="n">
        <v>3.18</v>
      </c>
      <c r="OE228" s="68">
        <f>IF(OD228&gt;0,((OD228-OD227)/OD227),0)</f>
        <v/>
      </c>
      <c r="OF228" s="68">
        <f>IF(OD228&gt;0,OE228-$V228,0)</f>
        <v/>
      </c>
      <c r="OG228" s="68">
        <f>IF(OD228&gt;0,(OD228-OG$10)/OG$10,0)</f>
        <v/>
      </c>
      <c r="OH228" s="68" t="n"/>
      <c r="OI228" s="15">
        <f>IF(OD228&gt;0,(OD228-OD$10)/OD$10,0)</f>
        <v/>
      </c>
      <c r="OK228" s="13" t="n">
        <v>253.85</v>
      </c>
      <c r="OL228" s="68">
        <f>IF(OK228&gt;0,((OK228-OK227)/OK227),0)</f>
        <v/>
      </c>
      <c r="OM228" s="68">
        <f>IF(OK228&gt;0,OL228-$V228,0)</f>
        <v/>
      </c>
      <c r="ON228" s="68">
        <f>IF(OK228&gt;0,(OK228-ON$10)/ON$10,0)</f>
        <v/>
      </c>
      <c r="OO228" s="68" t="n"/>
      <c r="OP228" s="15">
        <f>IF(OK228&gt;0,(OK228-OK$10)/OK$10,0)</f>
        <v/>
      </c>
      <c r="OR228" s="13" t="n">
        <v>5.17</v>
      </c>
      <c r="OS228" s="68">
        <f>IF(OR228&gt;0,((OR228-OR227)/OR227),0)</f>
        <v/>
      </c>
      <c r="OT228" s="68">
        <f>IF(OR228&gt;0,OS228-$V228,0)</f>
        <v/>
      </c>
      <c r="OU228" s="68">
        <f>IF(OR228&gt;0,(OR228-OU$10)/OU$10,0)</f>
        <v/>
      </c>
      <c r="OV228" s="68" t="n"/>
      <c r="OW228" s="15">
        <f>IF(OR228&gt;0,(OR228-OR$10)/OR$10,0)</f>
        <v/>
      </c>
      <c r="OY228" s="13" t="n">
        <v>173.96</v>
      </c>
      <c r="OZ228" s="68">
        <f>IF(OY228&gt;0,((OY228-OY227)/OY227),0)</f>
        <v/>
      </c>
      <c r="PA228" s="68">
        <f>IF(OY228&gt;0,OZ228-$V228,0)</f>
        <v/>
      </c>
      <c r="PB228" s="68">
        <f>IF(OY228&gt;0,(OY228-PB$10)/PB$10,0)</f>
        <v/>
      </c>
      <c r="PC228" s="68" t="n"/>
      <c r="PD228" s="15">
        <f>IF(OY228&gt;0,(OY228-OY$10)/OY$10,0)</f>
        <v/>
      </c>
      <c r="PE228" s="18" t="n"/>
      <c r="PF228" s="13" t="n">
        <v>288.37</v>
      </c>
      <c r="PG228" s="68">
        <f>IF(PF228&gt;0,((PF228-PF227)/PF227),0)</f>
        <v/>
      </c>
      <c r="PH228" s="68">
        <f>IF(PF228&gt;0,PG228-$V228,0)</f>
        <v/>
      </c>
      <c r="PI228" s="68">
        <f>IF(PF228&gt;0,(PF228-PI$10)/PI$10,0)</f>
        <v/>
      </c>
      <c r="PJ228" s="68" t="n"/>
      <c r="PK228" s="15">
        <f>IF(PF228&gt;0,(PF228-PF$10)/PF$10,0)</f>
        <v/>
      </c>
      <c r="PM228" s="13" t="n"/>
      <c r="PN228" s="68">
        <f>IF(PM228&gt;0,((PM228-PM227)/PM227),0)</f>
        <v/>
      </c>
      <c r="PO228" s="68">
        <f>PN228-$V228</f>
        <v/>
      </c>
      <c r="PP228" s="68">
        <f>IF(PM228&gt;0,(PM228-PP$10)/PP$10,0)</f>
        <v/>
      </c>
      <c r="PQ228" s="68" t="n"/>
      <c r="PR228" s="15">
        <f>IF(PM228&gt;0,(PM228-PM$10)/PM$10,0)</f>
        <v/>
      </c>
      <c r="PT228" s="13" t="n">
        <v>15.48</v>
      </c>
      <c r="PU228" s="68">
        <f>IF(PT228&gt;0,((PT228-PT227)/PT227),0)</f>
        <v/>
      </c>
      <c r="PV228" s="68">
        <f>IF(PT228&gt;0,PU228-$V228,0)</f>
        <v/>
      </c>
      <c r="PW228" s="68">
        <f>IF(PT228&gt;0,(PT228-PW$10)/PW$10,0)</f>
        <v/>
      </c>
      <c r="PX228" s="68" t="n"/>
      <c r="PY228" s="15">
        <f>IF(PT228&gt;0,(PT228-PT$10)/PT$10,0)</f>
        <v/>
      </c>
      <c r="QA228" s="13" t="n">
        <v>345.88</v>
      </c>
      <c r="QB228" s="68">
        <f>IF(QA228&gt;0,((QA228-QA227)/QA227),0)</f>
        <v/>
      </c>
      <c r="QC228" s="68">
        <f>IF(QA228&gt;0,QB228-$V228,0)</f>
        <v/>
      </c>
      <c r="QD228" s="68">
        <f>IF(QA228&gt;0,(QA228-QD$10)/QD$10,0)</f>
        <v/>
      </c>
      <c r="QE228" s="68" t="n"/>
      <c r="QF228" s="15">
        <f>IF(QA228&gt;0,(QA228-QA$10)/QA$10,0)</f>
        <v/>
      </c>
      <c r="QH228" s="13" t="n">
        <v>2.518</v>
      </c>
      <c r="QI228" s="68">
        <f>IF(QH228&gt;0,((QH228-QH227)/QH227),0)</f>
        <v/>
      </c>
      <c r="QJ228" s="68">
        <f>IF(QH228&gt;0,QI228-$V228,0)</f>
        <v/>
      </c>
      <c r="QK228" s="68">
        <f>IF(QH228&gt;0,(QH228-QK$10)/QK$10,0)</f>
        <v/>
      </c>
      <c r="QL228" s="68" t="n"/>
      <c r="QM228" s="15">
        <f>IF(QH228&gt;0,(QH228-QH$10)/QH$10,0)</f>
        <v/>
      </c>
      <c r="QO228" s="13" t="n">
        <v>14.85</v>
      </c>
      <c r="QP228" s="68">
        <f>IF(QO228&gt;0,((QO228-QO227)/QO227),0)</f>
        <v/>
      </c>
      <c r="QQ228" s="68">
        <f>IF(QO228&gt;0,QP228-$V228,0)</f>
        <v/>
      </c>
      <c r="QR228" s="68">
        <f>IF(QO228&gt;0,(QO228-QR$10)/QR$10,0)</f>
        <v/>
      </c>
      <c r="QS228" s="68" t="n"/>
      <c r="QT228" s="15">
        <f>IF(QO228&gt;0,(QO228-QO$10)/QO$10,0)</f>
        <v/>
      </c>
      <c r="QV228" s="13" t="n">
        <v>2.619</v>
      </c>
      <c r="QW228" s="68">
        <f>IF(QV228&gt;0,((QV228-QV227)/QV227),0)</f>
        <v/>
      </c>
      <c r="QX228" s="68">
        <f>IF(QV228&gt;0,QW228-$V228,0)</f>
        <v/>
      </c>
      <c r="QY228" s="68">
        <f>IF(QV228&gt;0,(QV228-QY$10)/QY$10,0)</f>
        <v/>
      </c>
      <c r="QZ228" s="68" t="n"/>
      <c r="RA228" s="15">
        <f>IF(QV228&gt;0,(QV228-QV$10)/QV$10,0)</f>
        <v/>
      </c>
      <c r="RC228" s="13" t="n">
        <v>63.1</v>
      </c>
      <c r="RD228" s="68">
        <f>IF(RC228&gt;0,((RC228-RC227)/RC227),0)</f>
        <v/>
      </c>
      <c r="RE228" s="68">
        <f>IF(RC228&gt;0,RD228-$V228,0)</f>
        <v/>
      </c>
      <c r="RF228" s="68">
        <f>IF(RC228&gt;0,(RC228-RF$10)/RF$10,0)</f>
        <v/>
      </c>
      <c r="RG228" s="68" t="n"/>
      <c r="RH228" s="15">
        <f>IF(RC228&gt;0,(RC228-RC$10)/RC$10,0)</f>
        <v/>
      </c>
      <c r="RJ228" s="13" t="n">
        <v>282.2</v>
      </c>
      <c r="RK228" s="68">
        <f>IF(RJ228&gt;0,((RJ228-RJ227)/RJ227),0)</f>
        <v/>
      </c>
      <c r="RL228" s="68">
        <f>RK228-$V228</f>
        <v/>
      </c>
      <c r="RM228" s="68">
        <f>IF(RJ228&gt;0,(RJ228-RM$10)/RM$10,0)</f>
        <v/>
      </c>
      <c r="RN228" s="68" t="n"/>
      <c r="RO228" s="15">
        <f>IF(RJ228&gt;0,(RJ228-RJ$10)/RJ$10,0)</f>
        <v/>
      </c>
      <c r="RQ228" s="13" t="n">
        <v>29.07</v>
      </c>
      <c r="RR228" s="68">
        <f>IF(RQ228&gt;0,((RQ228-RQ227)/RQ227),0)</f>
        <v/>
      </c>
      <c r="RS228" s="68">
        <f>RR228-$V228</f>
        <v/>
      </c>
      <c r="RT228" s="68">
        <f>IF(RQ228&gt;0,(RQ228-RT$10)/RT$10,0)</f>
        <v/>
      </c>
      <c r="RU228" s="68" t="n"/>
      <c r="RV228" s="15">
        <f>IF(RQ228&gt;0,(RQ228-RQ$10)/RQ$10,0)</f>
        <v/>
      </c>
      <c r="RX228" s="13" t="n">
        <v>172.14</v>
      </c>
      <c r="RY228" s="68">
        <f>IF(RX228&gt;0,((RX228-RX227)/RX227),0)</f>
        <v/>
      </c>
      <c r="RZ228" s="68">
        <f>RY228-$V228</f>
        <v/>
      </c>
      <c r="SA228" s="68">
        <f>IF(RX228&gt;0,(RX228-SA$10)/SA$10,0)</f>
        <v/>
      </c>
      <c r="SB228" s="68" t="n"/>
      <c r="SC228" s="15">
        <f>IF(RX228&gt;0,(RX228-RX$10)/RX$10,0)</f>
        <v/>
      </c>
      <c r="SE228" s="13" t="n">
        <v>25.2</v>
      </c>
      <c r="SF228" s="68">
        <f>IF(SE228&gt;0,((SE228-SE227)/SE227),0)</f>
        <v/>
      </c>
      <c r="SG228" s="68">
        <f>SF228-$V228</f>
        <v/>
      </c>
      <c r="SH228" s="68">
        <f>IF(SE228&gt;0,(SE228-SH$10)/SH$10,0)</f>
        <v/>
      </c>
      <c r="SI228" s="68" t="n"/>
      <c r="SJ228" s="15">
        <f>IF(SE228&gt;0,(SE228-SE$10)/SE$10,0)</f>
        <v/>
      </c>
      <c r="SL228" s="13" t="n">
        <v>3.3</v>
      </c>
      <c r="SM228" s="68">
        <f>IF(SL228&gt;0,((SL228-SL227)/SL227),0)</f>
        <v/>
      </c>
      <c r="SN228" s="68">
        <f>SM228-$V228</f>
        <v/>
      </c>
      <c r="SO228" s="68">
        <f>IF(SL228&gt;0,(SL228-SO$10)/SO$10,0)</f>
        <v/>
      </c>
      <c r="SP228" s="68" t="n"/>
      <c r="SQ228" s="15">
        <f>IF(SL228&gt;0,(SL228-SL$10)/SL$10,0)</f>
        <v/>
      </c>
      <c r="SS228" s="13" t="n">
        <v>23.39</v>
      </c>
      <c r="ST228" s="68">
        <f>IF(SS228&gt;0,((SS228-SS227)/SS227),0)</f>
        <v/>
      </c>
      <c r="SU228" s="68">
        <f>ST228-$V228</f>
        <v/>
      </c>
      <c r="SV228" s="68">
        <f>IF(SS228&gt;0,(SS228-SV$10)/SV$10,0)</f>
        <v/>
      </c>
      <c r="SW228" s="68" t="n"/>
      <c r="SX228" s="15">
        <f>IF(SS228&gt;0,(SS228-SS$10)/SS$10,0)</f>
        <v/>
      </c>
      <c r="SZ228" s="13" t="n">
        <v>57.54</v>
      </c>
      <c r="TA228" s="68">
        <f>IF(SZ228&gt;0,((SZ228-SZ227)/SZ227),0)</f>
        <v/>
      </c>
      <c r="TB228" s="68">
        <f>TA228-$V228</f>
        <v/>
      </c>
      <c r="TC228" s="68">
        <f>IF(SZ228&gt;0,(SZ228-TC$10)/TC$10,0)</f>
        <v/>
      </c>
      <c r="TD228" s="68" t="n"/>
      <c r="TE228" s="15">
        <f>IF(SZ228&gt;0,(SZ228-SZ$10)/SZ$10,0)</f>
        <v/>
      </c>
      <c r="TG228" s="587" t="n">
        <v>0.277</v>
      </c>
      <c r="TH228" s="68">
        <f>IF(TG228&gt;0,((TG228-TG227)/TG227),0)</f>
        <v/>
      </c>
      <c r="TI228" s="68">
        <f>TH228-$V228</f>
        <v/>
      </c>
      <c r="TJ228" s="68">
        <f>IF(TG228&gt;0,(TG228-TJ$10)/TJ$10,0)</f>
        <v/>
      </c>
      <c r="TK228" s="68" t="n"/>
      <c r="TL228" s="15">
        <f>IF(TG228&gt;0,(TG228-TG$10)/TG$10,0)</f>
        <v/>
      </c>
      <c r="TN228" s="13" t="n">
        <v>58.26</v>
      </c>
      <c r="TO228" s="68">
        <f>IF(TN228&gt;0,((TN228-TN227)/TN227),0)</f>
        <v/>
      </c>
      <c r="TP228" s="68">
        <f>TO228-$V228</f>
        <v/>
      </c>
      <c r="TQ228" s="68">
        <f>IF(TN228&gt;0,(TN228-TQ$10)/TQ$10,0)</f>
        <v/>
      </c>
      <c r="TR228" s="68" t="n"/>
      <c r="TS228" s="15">
        <f>IF(TN228&gt;0,(TN228-TN$10)/TN$10,0)</f>
        <v/>
      </c>
      <c r="TU228" s="587" t="n">
        <v>4.68</v>
      </c>
      <c r="TV228" s="68">
        <f>IF(TU228&gt;0,((TU228-TU227)/TU227),0)</f>
        <v/>
      </c>
      <c r="TW228" s="68">
        <f>TV228-$V228</f>
        <v/>
      </c>
      <c r="TX228" s="68">
        <f>IF(TU228&gt;0,(TU228-TX$10)/TX$10,0)</f>
        <v/>
      </c>
      <c r="TY228" s="68" t="n"/>
      <c r="TZ228" s="15">
        <f>IF(TU228&gt;0,(TU228-TU$10)/TU$10,0)</f>
        <v/>
      </c>
      <c r="UB228" s="587" t="n"/>
      <c r="UC228" s="68">
        <f>IF(UB228&gt;0,((UB228-UB227)/UB227),0)</f>
        <v/>
      </c>
      <c r="UD228" s="68">
        <f>UC228-$V228</f>
        <v/>
      </c>
      <c r="UE228" s="68">
        <f>IF(UB228&gt;0,(UB228-UE$10)/UE$10,0)</f>
        <v/>
      </c>
      <c r="UF228" s="68" t="n"/>
      <c r="UG228" s="15">
        <f>IF(UB228&gt;0,(UB228-UB$10)/UB$10,0)</f>
        <v/>
      </c>
      <c r="UI228" s="587" t="n"/>
      <c r="UJ228" s="68">
        <f>IF(UI228&gt;0,((UI228-UI227)/UI227),0)</f>
        <v/>
      </c>
      <c r="UK228" s="68">
        <f>UJ228-$V228</f>
        <v/>
      </c>
      <c r="UL228" s="68">
        <f>IF(UI228&gt;0,(UI228-UL$10)/UL$10,0)</f>
        <v/>
      </c>
      <c r="UM228" s="68" t="n"/>
      <c r="UN228" s="15">
        <f>IF(UI228&gt;0,(UI228-UI$10)/UI$10,0)</f>
        <v/>
      </c>
      <c r="UP228" s="587" t="n"/>
      <c r="UQ228" s="68">
        <f>IF(UP228&gt;0,((UP228-UP227)/UP227),0)</f>
        <v/>
      </c>
      <c r="UR228" s="68">
        <f>UQ228-$V228</f>
        <v/>
      </c>
      <c r="US228" s="68">
        <f>IF(UP228&gt;0,(UP228-US$10)/US$10,0)</f>
        <v/>
      </c>
      <c r="UT228" s="68" t="n"/>
      <c r="UU228" s="15">
        <f>IF(UP228&gt;0,(UP228-UP$10)/UP$10,0)</f>
        <v/>
      </c>
      <c r="UW228" s="587" t="n"/>
      <c r="UX228" s="68">
        <f>IF(UW228&gt;0,((UW228-UW227)/UW227),0)</f>
        <v/>
      </c>
      <c r="UY228" s="68">
        <f>UX228-$V228</f>
        <v/>
      </c>
      <c r="UZ228" s="68">
        <f>IF(UW228&gt;0,(UW228-UZ$10)/UZ$10,0)</f>
        <v/>
      </c>
      <c r="VA228" s="68" t="n"/>
      <c r="VB228" s="15">
        <f>IF(UW228&gt;0,(UW228-UW$10)/UW$10,0)</f>
        <v/>
      </c>
      <c r="VD228" s="587" t="n"/>
      <c r="VE228" s="68">
        <f>IF(VD228&gt;0,((VD228-VD227)/VD227),0)</f>
        <v/>
      </c>
      <c r="VF228" s="68">
        <f>VE228-$V228</f>
        <v/>
      </c>
      <c r="VG228" s="68">
        <f>IF(VD228&gt;0,(VD228-VG$10)/VG$10,0)</f>
        <v/>
      </c>
      <c r="VH228" s="68" t="n"/>
      <c r="VI228" s="15">
        <f>IF(VD228&gt;0,(VD228-VD$10)/VD$10,0)</f>
        <v/>
      </c>
      <c r="VM228" s="21">
        <f>IF($C228&gt;0,(($IK$5*IG228)+($GT$5*GP228)+($JM$5*JI228)+($JF$5*JB228)+($IY$5*IU228)+($IR$5*IN228)+($ID$5*HZ228)+($HW$5*HS228)+($HP$5*HL228)+($HI$5*HE228)+($GF$5*GB228)+($FY$5*FU228)+($FR$5*FN228)+($FK$5*FG228)+($FD$5*EZ228)+($EW$5*ES228)+($EP$5*EL228)+($EI$5*EE228)+($EB$5*DX228)+($DU$5*DQ228)+($DN$5*DJ228)+($DG$5*DC228)+($CZ$5*CV228)+($CS$5*CO228)+($CL$5*CH228)+($CE$5*CA228)+($BX$5*BT228)+($BQ$5*BM228)+($BJ$5*BF228)+($BC$5*AY228)+($AV$5*AR228)+($AO$5*AK228)+($AH$5*AD228)+($JT$5*JP228)+($KA$5*JW228)+($KO$5*KK228)+($PR$5*PN228)+($GM$5*GI228)+($HA$5*GW228)+($KV$5*KR228)+($KH$5*KD228)+($LC$5*KY228)+($MS$5*MO228)+($ML$5*MH228)+($ME$5*MA228)+($LX$5*LT228)+($LQ$5*LM228)+($LJ$5*LF228)+(MV228*$MZ$5)+(NC228*$NG$5)+(NJ228*$NN$5)+($OI$5*OE228)+($NU$5*NQ228)+($OB$5*NX228)+($PK$5*PG228)+($OP$5*OL228)+($OW$5*OS228)+($PD$5*OZ228)+(PU228*$PY$5)+(QB228*$QF$5)+(QI228*$QM$5)+(QP228*$QT$5)+(QW228*$RA$5)+(RD228*$RH$5)+(RK228*$RO$5)+(RR228*$RV$5)+(RY228*$SC$5)+(SF228*$SJ$5)+(SM228*$SQ$5)+(ST228*$SX$5)+(TA228*$TE$5))+(TH228*$TL$5)+(TO228*$TS$5))/$VM$5</f>
        <v/>
      </c>
      <c r="VN228" s="40" t="n"/>
      <c r="VO228" s="21">
        <f>IF($C228&gt;0,(($IK$5*II228)+($GT$5*GR228)+($JM$5*JK228)+($JF$5*JD228)+($IY$5*IW228)+($IR$5*IP228)+($ID$5*IB228)+($HW$5*HU228)+($HP$5*HN228)+($HI$5*HG228)+($GF$5*GD228)+($FY$5*FW228)+($FR$5*FP228)+($FK$5*FI228)+($FD$5*FB228)+($EW$5*EU228)+($EP$5*EN228)+($EI$5*EG228)+($EB$5*DZ228)+($DU$5*DS228)+($DN$5*DL228)+($DG$5*DE228)+($CZ$5*CX228)+($CS$5*CQ228)+($CL$5*CJ228)+($CE$5*CC228)+($BX$5*BV228)+($BQ$5*BO228)+($BJ$5*BH228)+($BC$5*BA228)+($AV$5*AT228)+($AO$5*AM228)+($AH$5*AF228)+($KO$5*KM228)+($KH$5*KF228)+($KA$5*JY228)+($JT$5*JR228)+($PR$5*PP228)+($GM$5*GK228)+($HA$5*GY228)+($KV$5*KT228)+($LC$5*LA228)+($MS$5*MQ228)+($ML$5*MJ228)+($ME$5*MC228)+($LX$5*LV228)+($LQ$5*LO228)+($LJ$5*LH228)+(MX228*$MZ$5)+(NE228*$NG$5)+(NL228*$NN$5)+($OI$5*OG228)+($NU$5*NS228)+($OB$5*NZ228)+($PD$5*PB228)+($OW$5*OU228)+($OP$5*ON228)+($PK$5*PI228)+($PY$5*PW228)+($QF$5*QD228)+($QM$5*QK228)+($QT$5*QR228)+($RA$5*QY228)+($RH$5*RF228)+($RO$5*RM228)+(RT228*$RV$5)+(SA228*$SC$5)+(SH228*$SJ$5)+(SO228*$SQ$5)+(SV228*$SX$5)+(TC228*$TE$5)+(TJ228*$TL$5)+(TQ228*$TS$5))/$VM$5,0)</f>
        <v/>
      </c>
      <c r="VP228" s="14" t="n"/>
      <c r="VQ228" s="21">
        <f>IF($C228&gt;0,(($IK$5*IK228)+($GT$5*GT228)+($JM$5*JM228)+($JF$5*JF228)+($IY$5*IY228)+($IR$5*IR228)+($ID$5*ID228)+($HW$5*HW228)+($HP$5*HP228)+($HI$5*HI228)+($GF$5*GF228)+($FY$5*FY228)+($FR$5*FR228)+($FK$5*FK228)+($FD$5*FD228)+($EW$5*EW228)+($EP$5*EP228)+($EI$5*EI228)+($EB$5*EB228)+($DU$5*DU228)+($DN$5*DN228)+($DG$5*DG228)+($CZ$5*CZ228)+($CS$5*CS228)+($CL$5*CL228)+($CE$5*CE228)+($BX$5*BX228)+($BQ$5*BQ228)+($BJ$5*BJ228)+($BC$5*BC228)+($AV$5*AV228)+($AO$5*AO228)+($AH$5*AH228)+($KO$5*KO228)+($PR$5*PR228)+($GM$5*GM228)+($HA$5*HA228)+($KH$5*KH228)+($KA$5*KA228)+($JT$5*JT228)+($KV$5*KV228)+($LC$5*LC228)+($MS$5*MS228)+($ML$5*ML228)+($ME$5*ME228)+($LX$5*LX228)+($LQ$5*LQ228)+($LJ$5*LJ228)+($OI$5*OI228)+($NU$5*NU228)+($NN$5*NN228)+($NG$5*NG228)+($MZ$5*MZ228)+(OB228*$OB$5)+($PD$5*PD228)+($OW$5*OW228)+($OP$5*OP228)+($PK$5*PK228)+(PY228*$PY$5)+(QF228*$QF$5)+(QM228*$QM$5)+(QT228*$QT$5)+(RA228*$RA$5)+(RH228*$RH$5)+(RO228*$RO$5)+(RV228*$RV$5)+(SC228*$SC$5)+(SJ228*$SJ$5)+(SQ228*$SQ$5)+(SX228*$SX$5)+(TE228*$TE$5)+(TL228*$TL$5)+(TS228*$TS$5))/$VM$5,0)</f>
        <v/>
      </c>
    </row>
    <row r="229" ht="16" customHeight="1" s="545">
      <c r="A229" s="127" t="n">
        <v>45975</v>
      </c>
      <c r="B229" s="4">
        <f>A229</f>
        <v/>
      </c>
      <c r="C229" s="13" t="n">
        <v>47147.48</v>
      </c>
      <c r="D229" s="138">
        <f>IF(C229&gt;0,C229-C228,0)</f>
        <v/>
      </c>
      <c r="E229" s="68">
        <f>IF(C229&gt;0,D229/C228,0)</f>
        <v/>
      </c>
      <c r="F229" s="15">
        <f>IF(C229&gt;0,(C229-C$10)/C$10,0)</f>
        <v/>
      </c>
      <c r="G229" s="13" t="n">
        <v>6734.11</v>
      </c>
      <c r="H229" s="138">
        <f>IF(G229&gt;0,G229-G228,0)</f>
        <v/>
      </c>
      <c r="I229" s="68">
        <f>IF(G229&gt;0,H229/G228,0)</f>
        <v/>
      </c>
      <c r="J229" s="15">
        <f>IF(G229&gt;0,(G229-G$10)/G$10,0)</f>
        <v/>
      </c>
      <c r="K229" s="13" t="n">
        <v>22900.59</v>
      </c>
      <c r="L229" s="138">
        <f>IF(K229&gt;0,K229-K228,0)</f>
        <v/>
      </c>
      <c r="M229" s="68">
        <f>IF(K229&gt;0,L229/K228,0)</f>
        <v/>
      </c>
      <c r="N229" s="15">
        <f>IF(K229&gt;0,(K229-K$10)/K$10,0)</f>
        <v/>
      </c>
      <c r="O229" s="13" t="n">
        <v>2388.23</v>
      </c>
      <c r="P229" s="138">
        <f>IF(O229&gt;0,O229-O228,0)</f>
        <v/>
      </c>
      <c r="Q229" s="68">
        <f>IF(O229&gt;0,P229/O228,0)</f>
        <v/>
      </c>
      <c r="R229" s="15">
        <f>IF(O229&gt;0,(O229-O$10)/O$10,0)</f>
        <v/>
      </c>
      <c r="S229" s="18">
        <f>IF(O229&gt;0,(((O229*0.7)*Q229)+((K229*0.9)*M229)+((G229*0.65)*I229)+((C229*0.6)*E229))/(O229+K229+G229+C229),0)</f>
        <v/>
      </c>
      <c r="T229" s="121">
        <f>IF(O229&gt;0,(S229*200)+T228,0)</f>
        <v/>
      </c>
      <c r="U229" s="121">
        <f>T229</f>
        <v/>
      </c>
      <c r="V229" s="134">
        <f>IF(T229&gt;0,(T229-T228)/T228,0)</f>
        <v/>
      </c>
      <c r="W229" s="21">
        <f>IF(T229&gt;0,(T229-T$11)/T$11,0)</f>
        <v/>
      </c>
      <c r="X229" s="18">
        <f>IF(T229&gt;0,((Q229+M229+I229+E229)/4),0)</f>
        <v/>
      </c>
      <c r="Y229" s="353" t="n">
        <v>19534.43</v>
      </c>
      <c r="Z229" s="15" t="n">
        <v>2e-06</v>
      </c>
      <c r="AA229" s="21">
        <f>Z229-$V229</f>
        <v/>
      </c>
      <c r="AC229" s="13" t="n">
        <v>258.33</v>
      </c>
      <c r="AD229" s="68">
        <f>IF(AC229&gt;0,((AC229-AC228)/AC228),0)</f>
        <v/>
      </c>
      <c r="AE229" s="68">
        <f>IF(AC229&gt;0,AD229-$V229,0)</f>
        <v/>
      </c>
      <c r="AF229" s="68">
        <f>IF(AC229&gt;0,(AC229-AF$10)/AF$10,0)</f>
        <v/>
      </c>
      <c r="AG229" s="68" t="n"/>
      <c r="AH229" s="15">
        <f>IF(AC229&gt;0,(AC229-AC$10)/AC$10,0)</f>
        <v/>
      </c>
      <c r="AJ229" s="13" t="n">
        <v>24.47</v>
      </c>
      <c r="AK229" s="68">
        <f>IF(AJ229&gt;0,((AJ229-AJ228)/AJ228),0)</f>
        <v/>
      </c>
      <c r="AL229" s="68">
        <f>IF(AJ229&gt;0,AK229-$V229,0)</f>
        <v/>
      </c>
      <c r="AM229" s="68">
        <f>IF(AJ229&gt;0,(AJ229-AM$10)/AM$10,0)</f>
        <v/>
      </c>
      <c r="AN229" s="68" t="n"/>
      <c r="AO229" s="15">
        <f>IF(AJ229&gt;0,(AJ229-AJ$10)/AJ$10,0)</f>
        <v/>
      </c>
      <c r="AQ229" s="13" t="n">
        <v>24.34</v>
      </c>
      <c r="AR229" s="68">
        <f>IF(AQ229&gt;0,((AQ229-AQ228)/AQ228),0)</f>
        <v/>
      </c>
      <c r="AS229" s="68">
        <f>IF(AQ229&gt;0,AR229-$V229,0)</f>
        <v/>
      </c>
      <c r="AT229" s="68">
        <f>IF(AQ229&gt;0,(AQ229-AT$10)/AT$10,0)</f>
        <v/>
      </c>
      <c r="AU229" s="68" t="n"/>
      <c r="AV229" s="15">
        <f>IF(AQ229&gt;0,(AQ229-AQ$10)/AQ$10,0)</f>
        <v/>
      </c>
      <c r="AX229" s="13" t="n">
        <v>234.18</v>
      </c>
      <c r="AY229" s="68">
        <f>IF(AX229&gt;0,((AX229-AX228)/AX228),0)</f>
        <v/>
      </c>
      <c r="AZ229" s="68">
        <f>IF(AX229&gt;0,AY229-$V229,0)</f>
        <v/>
      </c>
      <c r="BA229" s="68">
        <f>IF(AX229&gt;0,(AX229-BA$10)/BA$10,0)</f>
        <v/>
      </c>
      <c r="BB229" s="68" t="n"/>
      <c r="BC229" s="15">
        <f>IF(AX229&gt;0,(AX229-AX$10)/AX$10,0)</f>
        <v/>
      </c>
      <c r="BE229" s="13" t="n">
        <v>83.83</v>
      </c>
      <c r="BF229" s="68">
        <f>IF(BE229&gt;0,((BE229-BE228)/BE228),0)</f>
        <v/>
      </c>
      <c r="BG229" s="68">
        <f>IF(BE229&gt;0,BF229-$V229,0)</f>
        <v/>
      </c>
      <c r="BH229" s="68" t="n"/>
      <c r="BI229" s="68" t="n"/>
      <c r="BJ229" s="15">
        <f>IF(BE229&gt;0,(BE229-BE$10)/BE$10,0)</f>
        <v/>
      </c>
      <c r="BL229" s="13" t="n">
        <v>74.20999999999999</v>
      </c>
      <c r="BM229" s="68">
        <f>IF(BL229&gt;0,((BL229-BL228)/BL228),0)</f>
        <v/>
      </c>
      <c r="BN229" s="68">
        <f>IF(BL229&gt;0,BM229-$V229,0)</f>
        <v/>
      </c>
      <c r="BO229" s="68">
        <f>IF(BL229&gt;0,(BL229-BO$10)/BO$10,0)</f>
        <v/>
      </c>
      <c r="BP229" s="68" t="n"/>
      <c r="BQ229" s="15">
        <f>IF(BL229&gt;0,(BL229-BL$10)/BL$10,0)</f>
        <v/>
      </c>
      <c r="BS229" s="13" t="n">
        <v>44.02</v>
      </c>
      <c r="BT229" s="68">
        <f>IF(BS229&gt;0,((BS229-BS228)/BS228),0)</f>
        <v/>
      </c>
      <c r="BU229" s="68">
        <f>IF(BS229&gt;0,BT229-$V229,0)</f>
        <v/>
      </c>
      <c r="BV229" s="68">
        <f>IF(BS229&gt;0,(BS229-BV$10)/BV$10,0)</f>
        <v/>
      </c>
      <c r="BW229" s="68" t="n"/>
      <c r="BX229" s="15">
        <f>IF(BS229&gt;0,(BS229-BS$10)/BS$10,0)</f>
        <v/>
      </c>
      <c r="BZ229" s="13" t="n"/>
      <c r="CA229" s="68">
        <f>IF(BZ229&gt;0,((BZ229-BZ228)/BZ228),0)</f>
        <v/>
      </c>
      <c r="CB229" s="68">
        <f>IF(BZ229&gt;0,CA229-$V229,0)</f>
        <v/>
      </c>
      <c r="CC229" s="68">
        <f>IF(BZ229&gt;0,(BZ229-CC$10)/CC$10,0)</f>
        <v/>
      </c>
      <c r="CD229" s="68" t="n"/>
      <c r="CE229" s="15">
        <f>IF(BZ229&gt;0,(BZ229-BZ$10)/BZ$10,0)</f>
        <v/>
      </c>
      <c r="CG229" s="13" t="n">
        <v>31</v>
      </c>
      <c r="CH229" s="68">
        <f>IF(CG229&gt;0,((CG229-CG228)/CG228),0)</f>
        <v/>
      </c>
      <c r="CI229" s="68">
        <f>IF(CG229&gt;0,CH229-$V229,0)</f>
        <v/>
      </c>
      <c r="CJ229" s="68">
        <f>IF(CG229&gt;0,(CG229-CJ$10)/CJ$10,0)</f>
        <v/>
      </c>
      <c r="CK229" s="68" t="n"/>
      <c r="CL229" s="15">
        <f>IF(CG229&gt;0,(CG229-CG$10)/CG$10,0)</f>
        <v/>
      </c>
      <c r="CN229" s="13" t="n">
        <v>34.67</v>
      </c>
      <c r="CO229" s="68">
        <f>IF(CN229&gt;0,((CN229-CN228)/CN228),0)</f>
        <v/>
      </c>
      <c r="CP229" s="68">
        <f>IF(CN229&gt;0,CO229-$V229,0)</f>
        <v/>
      </c>
      <c r="CQ229" s="68">
        <f>IF(CN229&gt;0,(CN229-CQ$10)/CQ$10,0)</f>
        <v/>
      </c>
      <c r="CR229" s="68" t="n"/>
      <c r="CS229" s="15">
        <f>IF(CN229&gt;0,(CN229-CN$10)/CN$10,0)</f>
        <v/>
      </c>
      <c r="CU229" s="13" t="n">
        <v>40.97</v>
      </c>
      <c r="CV229" s="68">
        <f>IF(CU229&gt;0,((CU229-CU228)/CU228),0)</f>
        <v/>
      </c>
      <c r="CW229" s="68">
        <f>IF(CU229&gt;0,CV229-$V229,0)</f>
        <v/>
      </c>
      <c r="CX229" s="68">
        <f>IF(CU229&gt;0,(CU229-CX$10)/CX$10,0)</f>
        <v/>
      </c>
      <c r="CY229" s="68" t="n"/>
      <c r="CZ229" s="15">
        <f>IF(CU229&gt;0,(CU229-CU$10)/CU$10,0)</f>
        <v/>
      </c>
      <c r="DB229" s="13" t="n">
        <v>20.01</v>
      </c>
      <c r="DC229" s="68">
        <f>IF(DB229&gt;0,((DB229-DB228)/DB228),0)</f>
        <v/>
      </c>
      <c r="DD229" s="68">
        <f>IF(DB229&gt;0,DC229-$V229,0)</f>
        <v/>
      </c>
      <c r="DE229" s="68">
        <f>IF(DB229&gt;0,(DB229-DE$10)/DE$10,0)</f>
        <v/>
      </c>
      <c r="DF229" s="68" t="n"/>
      <c r="DG229" s="15">
        <f>IF(DB229&gt;0,(DB229-DB$10)/DB$10,0)</f>
        <v/>
      </c>
      <c r="DI229" s="13" t="n">
        <v>52.3</v>
      </c>
      <c r="DJ229" s="68">
        <f>IF(DI229&gt;0,((DI229-DI228)/DI228),0)</f>
        <v/>
      </c>
      <c r="DK229" s="68">
        <f>IF(DI229&gt;0,DJ229-$V229,0)</f>
        <v/>
      </c>
      <c r="DL229" s="68">
        <f>IF(DI229&gt;0,(DI229-DL$10)/DL$10,0)</f>
        <v/>
      </c>
      <c r="DM229" s="68" t="n"/>
      <c r="DN229" s="15">
        <f>IF(DI229&gt;0,(DI229-DI$10)/DI$10,0)</f>
        <v/>
      </c>
      <c r="DP229" s="13" t="n">
        <v>49.43</v>
      </c>
      <c r="DQ229" s="68">
        <f>IF(DP229&gt;0,((DP229-DP228)/DP228),0)</f>
        <v/>
      </c>
      <c r="DR229" s="68">
        <f>IF(DP229&gt;0,DQ229-$V229,0)</f>
        <v/>
      </c>
      <c r="DS229" s="68" t="n"/>
      <c r="DT229" s="68" t="n"/>
      <c r="DU229" s="15">
        <f>IF(DP229&gt;0,(DP229-DP$10)/DP$10,0)</f>
        <v/>
      </c>
      <c r="DV229" s="18" t="n"/>
      <c r="DW229" s="13" t="n">
        <v>43.8</v>
      </c>
      <c r="DX229" s="68">
        <f>IF(DW229&gt;0,((DW229-DW228)/DW228),0)</f>
        <v/>
      </c>
      <c r="DY229" s="68">
        <f>IF(DW229&gt;0,DX229-$V229,0)</f>
        <v/>
      </c>
      <c r="DZ229" s="68">
        <f>IF(DW229&gt;0,(DW229-DZ$10)/DZ$10,0)</f>
        <v/>
      </c>
      <c r="EA229" s="68" t="n"/>
      <c r="EB229" s="15">
        <f>IF(DW229&gt;0,(DW229-DW$10)/DW$10,0)</f>
        <v/>
      </c>
      <c r="ED229" s="13" t="n">
        <v>41.9</v>
      </c>
      <c r="EE229" s="68">
        <f>IF(ED229&gt;0,((ED229-ED228)/ED228),0)</f>
        <v/>
      </c>
      <c r="EF229" s="68">
        <f>IF(ED229&gt;0,EE229-$V229,0)</f>
        <v/>
      </c>
      <c r="EG229" s="68">
        <f>IF(ED229&gt;0,(ED229-EG$10)/EG$10,0)</f>
        <v/>
      </c>
      <c r="EH229" s="68" t="n"/>
      <c r="EI229" s="15">
        <f>IF(ED229&gt;0,(ED229-ED$10)/ED$10,0)</f>
        <v/>
      </c>
      <c r="EK229" s="13" t="n">
        <v>137.34</v>
      </c>
      <c r="EL229" s="68">
        <f>IF(EK229&gt;0,((EK229-EK228)/EK228),0)</f>
        <v/>
      </c>
      <c r="EM229" s="68">
        <f>IF(EK229&gt;0,EL229-$V229,0)</f>
        <v/>
      </c>
      <c r="EN229" s="68">
        <f>IF(EK229&gt;0,(EK229-EN$10)/EN$10,0)</f>
        <v/>
      </c>
      <c r="EO229" s="68" t="n"/>
      <c r="EP229" s="15">
        <f>IF(EK229&gt;0,(EK229-EK$10)/EK$10,0)</f>
        <v/>
      </c>
      <c r="ER229" s="13" t="n">
        <v>38.86</v>
      </c>
      <c r="ES229" s="68">
        <f>IF(ER229&gt;0,((ER229-ER228)/ER228),0)</f>
        <v/>
      </c>
      <c r="ET229" s="68">
        <f>IF(ER229&gt;0,ES229-$V229,0)</f>
        <v/>
      </c>
      <c r="EU229" s="68">
        <f>IF(ER229&gt;0,(ER229-EU$10)/EU$10,0)</f>
        <v/>
      </c>
      <c r="EV229" s="68" t="n"/>
      <c r="EW229" s="15">
        <f>IF(ER229&gt;0,(ER229-ER$10)/ER$10,0)</f>
        <v/>
      </c>
      <c r="EY229" s="13" t="n">
        <v>53.4</v>
      </c>
      <c r="EZ229" s="68">
        <f>IF(EY229&gt;0,((EY229-EY228)/EY228),0)</f>
        <v/>
      </c>
      <c r="FA229" s="68">
        <f>IF(EY229&gt;0,EZ229-$V229,0)</f>
        <v/>
      </c>
      <c r="FB229" s="68" t="n"/>
      <c r="FC229" s="68" t="n"/>
      <c r="FD229" s="15">
        <f>IF(EY229&gt;0,(EY229-EY$10)/EY$10,0)</f>
        <v/>
      </c>
      <c r="FF229" s="13" t="n">
        <v>63.13</v>
      </c>
      <c r="FG229" s="68">
        <f>IF(FF229&gt;0,((FF229-FF228)/FF228),0)</f>
        <v/>
      </c>
      <c r="FH229" s="68">
        <f>IF(FF229&gt;0,FG229-$V229,0)</f>
        <v/>
      </c>
      <c r="FI229" s="68">
        <f>IF(FF229&gt;0,(FF229-FI$10)/FI$10,0)</f>
        <v/>
      </c>
      <c r="FJ229" s="68" t="n"/>
      <c r="FK229" s="15">
        <f>IF(FF229&gt;0,(FF229-FF$10)/FF$10,0)</f>
        <v/>
      </c>
      <c r="FM229" s="13" t="n">
        <v>185.24</v>
      </c>
      <c r="FN229" s="68">
        <f>IF(FM229&gt;0,((FM229-FM228)/FM228),0)</f>
        <v/>
      </c>
      <c r="FO229" s="68">
        <f>IF(FM229&gt;0,FN229-$V229,0)</f>
        <v/>
      </c>
      <c r="FP229" s="68">
        <f>IF(FM229&gt;0,(FM229-FP$10)/FP$10,0)</f>
        <v/>
      </c>
      <c r="FQ229" s="68" t="n"/>
      <c r="FR229" s="15">
        <f>IF(FM229&gt;0,(FM229-FM$10)/FM$10,0)</f>
        <v/>
      </c>
      <c r="FT229" s="13" t="n">
        <v>90.59999999999999</v>
      </c>
      <c r="FU229" s="68">
        <f>IF(FT229&gt;0,((FT229-FT228)/FT228),0)</f>
        <v/>
      </c>
      <c r="FV229" s="68">
        <f>IF(FT229&gt;0,FU229-$V229,0)</f>
        <v/>
      </c>
      <c r="FW229" s="68">
        <f>IF(FT229&gt;0,(FT229-FW$10)/FW$10,0)</f>
        <v/>
      </c>
      <c r="FX229" s="68" t="n"/>
      <c r="FY229" s="15">
        <f>IF(FT229&gt;0,(FT229-FT$10)/FT$10,0)</f>
        <v/>
      </c>
      <c r="GA229" s="13" t="n">
        <v>18.63</v>
      </c>
      <c r="GB229" s="68">
        <f>IF(GA229&gt;0,((GA229-GA228)/GA228),0)</f>
        <v/>
      </c>
      <c r="GC229" s="68">
        <f>IF(GA229&gt;0,GB229-$V229,0)</f>
        <v/>
      </c>
      <c r="GD229" s="68" t="n"/>
      <c r="GE229" s="68" t="n"/>
      <c r="GF229" s="15">
        <f>IF(GA229&gt;0,(GA229-GA$10)/GA$10,0)</f>
        <v/>
      </c>
      <c r="GG229" s="18" t="n"/>
      <c r="GH229" s="13" t="n">
        <v>24.69</v>
      </c>
      <c r="GI229" s="68">
        <f>IF(GH229&gt;0,((GH229-GH228)/GH228),0)</f>
        <v/>
      </c>
      <c r="GJ229" s="68">
        <f>IF(GH229&gt;0,GI229-$V229,0)</f>
        <v/>
      </c>
      <c r="GK229" s="68">
        <f>IF(GH229&gt;0,(GH229-GK$10)/GK$10,0)</f>
        <v/>
      </c>
      <c r="GL229" s="68" t="n"/>
      <c r="GM229" s="15">
        <f>IF(GH229&gt;0,(GH229-GH$10)/GH$10,0)</f>
        <v/>
      </c>
      <c r="GO229" s="13" t="n">
        <v>30.11</v>
      </c>
      <c r="GP229" s="68">
        <f>IF(GO229&gt;0,((GO229-GO228)/GO228),0)</f>
        <v/>
      </c>
      <c r="GQ229" s="68">
        <f>IF(GO229&gt;0,GP229-$V229,0)</f>
        <v/>
      </c>
      <c r="GR229" s="68" t="n"/>
      <c r="GS229" s="68" t="n"/>
      <c r="GT229" s="15">
        <f>IF(GO229&gt;0,(GO229-GO$10)/GO$10,0)</f>
        <v/>
      </c>
      <c r="GV229" s="13" t="n">
        <v>17.38</v>
      </c>
      <c r="GW229" s="68">
        <f>IF(GV229&gt;0,((GV229-GV228)/GV228),0)</f>
        <v/>
      </c>
      <c r="GX229" s="68">
        <f>IF(GV229&gt;0,GW229-$V229,0)</f>
        <v/>
      </c>
      <c r="GY229" s="68">
        <f>IF(GV229&gt;0,(GV229-GY$10)/GY$10,0)</f>
        <v/>
      </c>
      <c r="GZ229" s="68" t="n"/>
      <c r="HA229" s="15">
        <f>IF(GV229&gt;0,(GV229-GV$10)/GV$10,0)</f>
        <v/>
      </c>
      <c r="HD229" s="13" t="n">
        <v>404.35</v>
      </c>
      <c r="HE229" s="68">
        <f>IF(HD229&gt;0,((HD229-HD228)/HD228),0)</f>
        <v/>
      </c>
      <c r="HF229" s="68">
        <f>IF(HD229&gt;0,HE229-$V229,0)</f>
        <v/>
      </c>
      <c r="HG229" s="68">
        <f>IF(HD229&gt;0,(HD229-HG$10)/HG$10,0)</f>
        <v/>
      </c>
      <c r="HH229" s="68" t="n"/>
      <c r="HI229" s="15">
        <f>IF(HD229&gt;0,(HD229-HD$10)/HD$10,0)</f>
        <v/>
      </c>
      <c r="HK229" s="13" t="n">
        <v>72.45</v>
      </c>
      <c r="HL229" s="68">
        <f>IF(HK229&gt;0,((HK229-HK228)/HK228),0)</f>
        <v/>
      </c>
      <c r="HM229" s="68">
        <f>IF(HK229&gt;0,HL229-$V229,0)</f>
        <v/>
      </c>
      <c r="HN229" s="68">
        <f>IF(HK229&gt;0,(HK229-HN$10)/HN$10,0)</f>
        <v/>
      </c>
      <c r="HO229" s="68" t="n"/>
      <c r="HP229" s="15">
        <f>IF(HK229&gt;0,(HK229-HK$10)/HK$10,0)</f>
        <v/>
      </c>
      <c r="HR229" s="13" t="n">
        <v>119.27</v>
      </c>
      <c r="HS229" s="68">
        <f>IF(HR229&gt;0,((HR229-HR228)/HR228),0)</f>
        <v/>
      </c>
      <c r="HT229" s="68">
        <f>IF(HR229&gt;0,HS229-$V229,0)</f>
        <v/>
      </c>
      <c r="HU229" s="68">
        <f>IF(HR229&gt;0,(HR229-HU$10)/HU$10,0)</f>
        <v/>
      </c>
      <c r="HV229" s="68" t="n"/>
      <c r="HW229" s="15">
        <f>IF(HR229&gt;0,(HR229-HR$10)/HR$10,0)</f>
        <v/>
      </c>
      <c r="HY229" s="13" t="n">
        <v>190.17</v>
      </c>
      <c r="HZ229" s="68">
        <f>IF(HY229&gt;0,((HY229-HY228)/HY228),0)</f>
        <v/>
      </c>
      <c r="IA229" s="68">
        <f>IF(HY229&gt;0,HZ229-$V229,0)</f>
        <v/>
      </c>
      <c r="IB229" s="68">
        <f>IF(HY229&gt;0,(HY229-IB$10)/IB$10,0)</f>
        <v/>
      </c>
      <c r="IC229" s="68" t="n"/>
      <c r="ID229" s="15">
        <f>IF(HY229&gt;0,(HY229-HY$10)/HY$10,0)</f>
        <v/>
      </c>
      <c r="IF229" s="13" t="n">
        <v>342.46</v>
      </c>
      <c r="IG229" s="68">
        <f>IF(IF229&gt;0,((IF229-IF228)/IF228),0)</f>
        <v/>
      </c>
      <c r="IH229" s="68">
        <f>IF(IF229&gt;0,IG229-$V229,0)</f>
        <v/>
      </c>
      <c r="II229" s="68">
        <f>IF(IF229&gt;0,(IF229-II$10)/II$10,0)</f>
        <v/>
      </c>
      <c r="IJ229" s="68" t="n"/>
      <c r="IK229" s="15">
        <f>IF(IF229&gt;0,(IF229-IF$10)/IF$10,0)</f>
        <v/>
      </c>
      <c r="IM229" s="13" t="n">
        <v>313.87</v>
      </c>
      <c r="IN229" s="68">
        <f>IF(IM229&gt;0,((IM229-IM228)/IM228),0)</f>
        <v/>
      </c>
      <c r="IO229" s="68">
        <f>IF(IM229&gt;0,IN229-$V229,0)</f>
        <v/>
      </c>
      <c r="IP229" s="68">
        <f>IF(IM229&gt;0,(IM229-IP$10)/IP$10,0)</f>
        <v/>
      </c>
      <c r="IQ229" s="68" t="n"/>
      <c r="IR229" s="15">
        <f>IF(IM229&gt;0,(IM229-IM$10)/IM$10,0)</f>
        <v/>
      </c>
      <c r="IT229" s="13" t="n">
        <v>84.76000000000001</v>
      </c>
      <c r="IU229" s="68">
        <f>IF(IT229&gt;0,((IT229-IT228)/IT228),0)</f>
        <v/>
      </c>
      <c r="IV229" s="68">
        <f>IF(IT229&gt;0,IU229-$V229,0)</f>
        <v/>
      </c>
      <c r="IW229" s="68">
        <f>IF(IT229&gt;0,(IT229-IW$10)/IW$10,0)</f>
        <v/>
      </c>
      <c r="IX229" s="68" t="n"/>
      <c r="IY229" s="15">
        <f>IF(IT229&gt;0,(IT229-IT$10)/IT$10,0)</f>
        <v/>
      </c>
      <c r="JA229" s="13" t="n">
        <v>609.46</v>
      </c>
      <c r="JB229" s="68">
        <f>IF(JA229&gt;0,((JA229-JA228)/JA228),0)</f>
        <v/>
      </c>
      <c r="JC229" s="68">
        <f>IF(JA229&gt;0,JB229-$V229,0)</f>
        <v/>
      </c>
      <c r="JD229" s="68">
        <f>IF(JA229&gt;0,(JA229-JD$10)/JD$10,0)</f>
        <v/>
      </c>
      <c r="JE229" s="68" t="n"/>
      <c r="JF229" s="15">
        <f>IF(JA229&gt;0,(JA229-JA$10)/JA$10,0)</f>
        <v/>
      </c>
      <c r="JH229" s="13" t="n">
        <v>510.18</v>
      </c>
      <c r="JI229" s="68">
        <f>IF(JH229&gt;0,((JH229-JH228)/JH228),0)</f>
        <v/>
      </c>
      <c r="JJ229" s="68">
        <f>IF(JH229&gt;0,JI229-$V229,0)</f>
        <v/>
      </c>
      <c r="JK229" s="68">
        <f>IF(JH229&gt;0,(JH229-JK$10)/JK$10,0)</f>
        <v/>
      </c>
      <c r="JL229" s="68" t="n"/>
      <c r="JM229" s="15">
        <f>IF(JH229&gt;0,(JH229-JH$10)/JH$10,0)</f>
        <v/>
      </c>
      <c r="JO229" s="13" t="n">
        <v>35.13</v>
      </c>
      <c r="JP229" s="68">
        <f>IF(JO229&gt;0,((JO229-JO228)/JO228),0)</f>
        <v/>
      </c>
      <c r="JQ229" s="68">
        <f>IF(JO229&gt;0,JP229-$V229,0)</f>
        <v/>
      </c>
      <c r="JR229" s="68">
        <f>IF(JO229&gt;0,(JO229-JR$10)/JR$10,0)</f>
        <v/>
      </c>
      <c r="JS229" s="68" t="n"/>
      <c r="JT229" s="15">
        <f>IF(JO229&gt;0,(JO229-JO$10)/JO$10,0)</f>
        <v/>
      </c>
      <c r="JV229" s="13" t="n">
        <v>2.48</v>
      </c>
      <c r="JW229" s="68">
        <f>IF(JV229&gt;0,((JV229-JV228)/JV228),0)</f>
        <v/>
      </c>
      <c r="JX229" s="68">
        <f>IF(JV229&gt;0,JW229-$V229,0)</f>
        <v/>
      </c>
      <c r="JY229" s="68">
        <f>IF(JV229&gt;0,(JV229-JY$10)/JY$10,0)</f>
        <v/>
      </c>
      <c r="JZ229" s="68" t="n"/>
      <c r="KA229" s="15">
        <f>IF(JV229&gt;0,(JV229-JV$10)/JV$10,0)</f>
        <v/>
      </c>
      <c r="KC229" s="13" t="n">
        <v>24.79</v>
      </c>
      <c r="KD229" s="68">
        <f>IF(KC229&gt;0,((KC229-KC228)/KC228),0)</f>
        <v/>
      </c>
      <c r="KE229" s="68">
        <f>IF(KC229&gt;0,KD229-$V229,0)</f>
        <v/>
      </c>
      <c r="KF229" s="68">
        <f>IF(KC229&gt;0,(KC229-KF$10)/KF$10,0)</f>
        <v/>
      </c>
      <c r="KG229" s="68" t="n"/>
      <c r="KH229" s="15">
        <f>IF(KC229&gt;0,(KC229-KC$10)/KC$10,0)</f>
        <v/>
      </c>
      <c r="KI229" s="18" t="n"/>
      <c r="KJ229" s="13" t="n">
        <v>145.52</v>
      </c>
      <c r="KK229" s="68">
        <f>IF(KJ229&gt;0,((KJ229-KJ228)/KJ228),0)</f>
        <v/>
      </c>
      <c r="KL229" s="68">
        <f>IF(KJ229&gt;0,KK229-$V229,0)</f>
        <v/>
      </c>
      <c r="KM229" s="68">
        <f>IF(KJ229&gt;0,(KJ229-KM$10)/KM$10,0)</f>
        <v/>
      </c>
      <c r="KN229" s="68" t="n"/>
      <c r="KO229" s="15">
        <f>IF(KJ229&gt;0,(KJ229-KJ$10)/KJ$10,0)</f>
        <v/>
      </c>
      <c r="KQ229" s="13" t="n">
        <v>2.469</v>
      </c>
      <c r="KR229" s="68">
        <f>IF(KQ229&gt;0,((KQ229-KQ228)/KQ228),0)</f>
        <v/>
      </c>
      <c r="KS229" s="68">
        <f>IF(KQ229&gt;0,KR229-$V229,0)</f>
        <v/>
      </c>
      <c r="KT229" s="68">
        <f>IF(KQ229&gt;0,(KQ229-KT$10)/KT$10,0)</f>
        <v/>
      </c>
      <c r="KU229" s="68" t="n"/>
      <c r="KV229" s="15">
        <f>IF(KQ229&gt;0,(KQ229-KQ$10)/KQ$10,0)</f>
        <v/>
      </c>
      <c r="KW229" s="18" t="n"/>
      <c r="KX229" s="13" t="n">
        <v>58.18</v>
      </c>
      <c r="KY229" s="68">
        <f>IF(KX229&gt;0,((KX229-KX228)/KX228),0)</f>
        <v/>
      </c>
      <c r="KZ229" s="68">
        <f>IF(KX229&gt;0,KY229-$V229,0)</f>
        <v/>
      </c>
      <c r="LA229" s="68">
        <f>IF(KX229&gt;0,(KX229-LA$10)/LA$10,0)</f>
        <v/>
      </c>
      <c r="LB229" s="68" t="n"/>
      <c r="LC229" s="15">
        <f>IF(KX229&gt;0,(KX229-KX$10)/KX$10,0)</f>
        <v/>
      </c>
      <c r="LD229" s="18" t="n"/>
      <c r="LE229" s="13" t="n">
        <v>59.9</v>
      </c>
      <c r="LF229" s="68">
        <f>IF(LE229&gt;0,((LE229-LE228)/LE228),0)</f>
        <v/>
      </c>
      <c r="LG229" s="68">
        <f>IF(LE229&gt;0,LF229-$V229,0)</f>
        <v/>
      </c>
      <c r="LH229" s="68">
        <f>IF(LE229&gt;0,(LE229-LH$10)/LH$10,0)</f>
        <v/>
      </c>
      <c r="LI229" s="68" t="n"/>
      <c r="LJ229" s="15">
        <f>IF(LE229&gt;0,(LE229-LE$10)/LE$10,0)</f>
        <v/>
      </c>
      <c r="LL229" s="13" t="n">
        <v>168.15</v>
      </c>
      <c r="LM229" s="68">
        <f>IF(LL229&gt;0,((LL229-LL228)/LL228),0)</f>
        <v/>
      </c>
      <c r="LN229" s="68">
        <f>IF(LL229&gt;0,LM229-$V229,0)</f>
        <v/>
      </c>
      <c r="LO229" s="68">
        <f>IF(LL229&gt;0,(LL229-LO$10)/LO$10,0)</f>
        <v/>
      </c>
      <c r="LP229" s="68" t="n"/>
      <c r="LQ229" s="15">
        <f>IF(LL229&gt;0,(LL229-LL$10)/LL$10,0)</f>
        <v/>
      </c>
      <c r="LS229" s="13" t="n">
        <v>25.44</v>
      </c>
      <c r="LT229" s="68">
        <f>IF(LS229&gt;0,((LS229-LS228)/LS228),0)</f>
        <v/>
      </c>
      <c r="LU229" s="68">
        <f>IF(LS229&gt;0,LT229-$V229,0)</f>
        <v/>
      </c>
      <c r="LV229" s="68" t="n"/>
      <c r="LW229" s="68" t="n"/>
      <c r="LX229" s="15">
        <f>IF(LS229&gt;0,(LS229-LS$10)/LS$10,0)</f>
        <v/>
      </c>
      <c r="LZ229" s="13" t="n">
        <v>21.52</v>
      </c>
      <c r="MA229" s="68">
        <f>IF(LZ229&gt;0,((LZ229-LZ228)/LZ228),0)</f>
        <v/>
      </c>
      <c r="MB229" s="68">
        <f>IF(LZ229&gt;0,MA229-$V229,0)</f>
        <v/>
      </c>
      <c r="MC229" s="68">
        <f>IF(LZ229&gt;0,(LZ229-MC$10)/MC$10,0)</f>
        <v/>
      </c>
      <c r="MD229" s="68" t="n"/>
      <c r="ME229" s="15">
        <f>IF(LZ229&gt;0,(LZ229-LZ$10)/LZ$10,0)</f>
        <v/>
      </c>
      <c r="MG229" s="13" t="n">
        <v>97.68000000000001</v>
      </c>
      <c r="MH229" s="68">
        <f>IF(MG229&gt;0,((MG229-MG228)/MG228),0)</f>
        <v/>
      </c>
      <c r="MI229" s="68">
        <f>IF(MG229&gt;0,MH229-$V229,0)</f>
        <v/>
      </c>
      <c r="MJ229" s="68">
        <f>IF(MG229&gt;0,(MG229-MJ$10)/MJ$10,0)</f>
        <v/>
      </c>
      <c r="MK229" s="68" t="n"/>
      <c r="ML229" s="15">
        <f>IF(MG229&gt;0,(MG229-MG$10)/MG$10,0)</f>
        <v/>
      </c>
      <c r="MN229" s="13" t="n">
        <v>178.14</v>
      </c>
      <c r="MO229" s="68">
        <f>IF(MN229&gt;0,((MN229-MN228)/MN228),0)</f>
        <v/>
      </c>
      <c r="MP229" s="68">
        <f>IF(MN229&gt;0,MO229-$V229,0)</f>
        <v/>
      </c>
      <c r="MQ229" s="68">
        <f>IF(MN229&gt;0,(MN229-MQ$10)/MQ$10,0)</f>
        <v/>
      </c>
      <c r="MR229" s="68" t="n"/>
      <c r="MS229" s="15">
        <f>IF(MN229&gt;0,(MN229-MN$10)/MN$10,0)</f>
        <v/>
      </c>
      <c r="MU229" s="13" t="n">
        <v>21.58</v>
      </c>
      <c r="MV229" s="68">
        <f>IF(MU229&gt;0,((MU229-MU228)/MU228),0)</f>
        <v/>
      </c>
      <c r="MW229" s="68">
        <f>IF(MU229&gt;0,MV229-$V229,0)</f>
        <v/>
      </c>
      <c r="MX229" s="68">
        <f>IF(MU229&gt;0,(MU229-MX$10)/MX$10,0)</f>
        <v/>
      </c>
      <c r="MY229" s="68" t="n"/>
      <c r="MZ229" s="15">
        <f>IF(MU229&gt;0,(MU229-MU$10)/MU$10,0)</f>
        <v/>
      </c>
      <c r="NB229" s="13" t="n">
        <v>304.88</v>
      </c>
      <c r="NC229" s="68">
        <f>IF(NB229&gt;0,((NB229-NB228)/NB228),0)</f>
        <v/>
      </c>
      <c r="ND229" s="68">
        <f>IF(NB229&gt;0,NC229-$V229,0)</f>
        <v/>
      </c>
      <c r="NE229" s="68">
        <f>IF(NB229&gt;0,(NB229-NE$10)/NE$10,0)</f>
        <v/>
      </c>
      <c r="NF229" s="68" t="n"/>
      <c r="NG229" s="15">
        <f>IF(NB229&gt;0,(NB229-NB$10)/NB$10,0)</f>
        <v/>
      </c>
      <c r="NI229" s="13" t="n">
        <v>14.61</v>
      </c>
      <c r="NJ229" s="68">
        <f>IF(NI229&gt;0,((NI229-NI228)/NI228),0)</f>
        <v/>
      </c>
      <c r="NK229" s="68">
        <f>IF(NI229&gt;0,NJ229-$V229,0)</f>
        <v/>
      </c>
      <c r="NL229" s="68">
        <f>IF(NI229&gt;0,(NI229-NL$10)/NL$10,0)</f>
        <v/>
      </c>
      <c r="NM229" s="68" t="n"/>
      <c r="NN229" s="15">
        <f>IF(NI229&gt;0,(NI229-NI$10)/NI$10,0)</f>
        <v/>
      </c>
      <c r="NP229" s="13" t="n">
        <v>578.46</v>
      </c>
      <c r="NQ229" s="68">
        <f>IF(NP229&gt;0,((NP229-NP228)/NP228),0)</f>
        <v/>
      </c>
      <c r="NR229" s="68">
        <f>IF(NP229&gt;0,NQ229-$V229,0)</f>
        <v/>
      </c>
      <c r="NS229" s="68">
        <f>IF(NP229&gt;0,(NP229-NS$10)/NS$10,0)</f>
        <v/>
      </c>
      <c r="NT229" s="68" t="n"/>
      <c r="NU229" s="15">
        <f>IF(NP229&gt;0,(NP229-NP$10)/NP$10,0)</f>
        <v/>
      </c>
      <c r="NW229" s="13" t="n">
        <v>276.41</v>
      </c>
      <c r="NX229" s="68">
        <f>IF(NW229&gt;0,((NW229-NW228)/NW228),0)</f>
        <v/>
      </c>
      <c r="NY229" s="68">
        <f>IF(NW229&gt;0,NX229-$V229,0)</f>
        <v/>
      </c>
      <c r="NZ229" s="68">
        <f>IF(NW229&gt;0,(NW229-NZ$10)/NZ$10,0)</f>
        <v/>
      </c>
      <c r="OA229" s="68" t="n"/>
      <c r="OB229" s="15">
        <f>IF(NW229&gt;0,(NW229-NW$10)/NW$10,0)</f>
        <v/>
      </c>
      <c r="OD229" s="13" t="n">
        <v>3.26</v>
      </c>
      <c r="OE229" s="68">
        <f>IF(OD229&gt;0,((OD229-OD228)/OD228),0)</f>
        <v/>
      </c>
      <c r="OF229" s="68">
        <f>IF(OD229&gt;0,OE229-$V229,0)</f>
        <v/>
      </c>
      <c r="OG229" s="68">
        <f>IF(OD229&gt;0,(OD229-OG$10)/OG$10,0)</f>
        <v/>
      </c>
      <c r="OH229" s="68" t="n"/>
      <c r="OI229" s="15">
        <f>IF(OD229&gt;0,(OD229-OD$10)/OD$10,0)</f>
        <v/>
      </c>
      <c r="OK229" s="13" t="n">
        <v>250.07</v>
      </c>
      <c r="OL229" s="68">
        <f>IF(OK229&gt;0,((OK229-OK228)/OK228),0)</f>
        <v/>
      </c>
      <c r="OM229" s="68">
        <f>IF(OK229&gt;0,OL229-$V229,0)</f>
        <v/>
      </c>
      <c r="ON229" s="68">
        <f>IF(OK229&gt;0,(OK229-ON$10)/ON$10,0)</f>
        <v/>
      </c>
      <c r="OO229" s="68" t="n"/>
      <c r="OP229" s="15">
        <f>IF(OK229&gt;0,(OK229-OK$10)/OK$10,0)</f>
        <v/>
      </c>
      <c r="OR229" s="13" t="n">
        <v>5.08</v>
      </c>
      <c r="OS229" s="68">
        <f>IF(OR229&gt;0,((OR229-OR228)/OR228),0)</f>
        <v/>
      </c>
      <c r="OT229" s="68">
        <f>IF(OR229&gt;0,OS229-$V229,0)</f>
        <v/>
      </c>
      <c r="OU229" s="68">
        <f>IF(OR229&gt;0,(OR229-OU$10)/OU$10,0)</f>
        <v/>
      </c>
      <c r="OV229" s="68" t="n"/>
      <c r="OW229" s="15">
        <f>IF(OR229&gt;0,(OR229-OR$10)/OR$10,0)</f>
        <v/>
      </c>
      <c r="OY229" s="13" t="n">
        <v>175.59</v>
      </c>
      <c r="OZ229" s="68">
        <f>IF(OY229&gt;0,((OY229-OY228)/OY228),0)</f>
        <v/>
      </c>
      <c r="PA229" s="68">
        <f>IF(OY229&gt;0,OZ229-$V229,0)</f>
        <v/>
      </c>
      <c r="PB229" s="68">
        <f>IF(OY229&gt;0,(OY229-PB$10)/PB$10,0)</f>
        <v/>
      </c>
      <c r="PC229" s="68" t="n"/>
      <c r="PD229" s="15">
        <f>IF(OY229&gt;0,(OY229-OY$10)/OY$10,0)</f>
        <v/>
      </c>
      <c r="PE229" s="18" t="n"/>
      <c r="PF229" s="13" t="n">
        <v>289.38</v>
      </c>
      <c r="PG229" s="68">
        <f>IF(PF229&gt;0,((PF229-PF228)/PF228),0)</f>
        <v/>
      </c>
      <c r="PH229" s="68">
        <f>IF(PF229&gt;0,PG229-$V229,0)</f>
        <v/>
      </c>
      <c r="PI229" s="68">
        <f>IF(PF229&gt;0,(PF229-PI$10)/PI$10,0)</f>
        <v/>
      </c>
      <c r="PJ229" s="68" t="n"/>
      <c r="PK229" s="15">
        <f>IF(PF229&gt;0,(PF229-PF$10)/PF$10,0)</f>
        <v/>
      </c>
      <c r="PM229" s="13" t="n"/>
      <c r="PN229" s="68">
        <f>IF(PM229&gt;0,((PM229-PM228)/PM228),0)</f>
        <v/>
      </c>
      <c r="PO229" s="68">
        <f>PN229-$V229</f>
        <v/>
      </c>
      <c r="PP229" s="68">
        <f>IF(PM229&gt;0,(PM229-PP$10)/PP$10,0)</f>
        <v/>
      </c>
      <c r="PQ229" s="68" t="n"/>
      <c r="PR229" s="15">
        <f>IF(PM229&gt;0,(PM229-PM$10)/PM$10,0)</f>
        <v/>
      </c>
      <c r="PT229" s="13" t="n">
        <v>15.54</v>
      </c>
      <c r="PU229" s="68">
        <f>IF(PT229&gt;0,((PT229-PT228)/PT228),0)</f>
        <v/>
      </c>
      <c r="PV229" s="68">
        <f>IF(PT229&gt;0,PU229-$V229,0)</f>
        <v/>
      </c>
      <c r="PW229" s="68">
        <f>IF(PT229&gt;0,(PT229-PW$10)/PW$10,0)</f>
        <v/>
      </c>
      <c r="PX229" s="68" t="n"/>
      <c r="PY229" s="15">
        <f>IF(PT229&gt;0,(PT229-PT$10)/PT$10,0)</f>
        <v/>
      </c>
      <c r="QA229" s="13" t="n">
        <v>348.44</v>
      </c>
      <c r="QB229" s="68">
        <f>IF(QA229&gt;0,((QA229-QA228)/QA228),0)</f>
        <v/>
      </c>
      <c r="QC229" s="68">
        <f>IF(QA229&gt;0,QB229-$V229,0)</f>
        <v/>
      </c>
      <c r="QD229" s="68">
        <f>IF(QA229&gt;0,(QA229-QD$10)/QD$10,0)</f>
        <v/>
      </c>
      <c r="QE229" s="68" t="n"/>
      <c r="QF229" s="15">
        <f>IF(QA229&gt;0,(QA229-QA$10)/QA$10,0)</f>
        <v/>
      </c>
      <c r="QH229" s="13" t="n">
        <v>2.438</v>
      </c>
      <c r="QI229" s="68">
        <f>IF(QH229&gt;0,((QH229-QH228)/QH228),0)</f>
        <v/>
      </c>
      <c r="QJ229" s="68">
        <f>IF(QH229&gt;0,QI229-$V229,0)</f>
        <v/>
      </c>
      <c r="QK229" s="68">
        <f>IF(QH229&gt;0,(QH229-QK$10)/QK$10,0)</f>
        <v/>
      </c>
      <c r="QL229" s="68" t="n"/>
      <c r="QM229" s="15">
        <f>IF(QH229&gt;0,(QH229-QH$10)/QH$10,0)</f>
        <v/>
      </c>
      <c r="QO229" s="13" t="n">
        <v>14.49</v>
      </c>
      <c r="QP229" s="68">
        <f>IF(QO229&gt;0,((QO229-QO228)/QO228),0)</f>
        <v/>
      </c>
      <c r="QQ229" s="68">
        <f>IF(QO229&gt;0,QP229-$V229,0)</f>
        <v/>
      </c>
      <c r="QR229" s="68">
        <f>IF(QO229&gt;0,(QO229-QR$10)/QR$10,0)</f>
        <v/>
      </c>
      <c r="QS229" s="68" t="n"/>
      <c r="QT229" s="15">
        <f>IF(QO229&gt;0,(QO229-QO$10)/QO$10,0)</f>
        <v/>
      </c>
      <c r="QV229" s="13" t="n">
        <v>2.55</v>
      </c>
      <c r="QW229" s="68">
        <f>IF(QV229&gt;0,((QV229-QV228)/QV228),0)</f>
        <v/>
      </c>
      <c r="QX229" s="68">
        <f>IF(QV229&gt;0,QW229-$V229,0)</f>
        <v/>
      </c>
      <c r="QY229" s="68">
        <f>IF(QV229&gt;0,(QV229-QY$10)/QY$10,0)</f>
        <v/>
      </c>
      <c r="QZ229" s="68" t="n"/>
      <c r="RA229" s="15">
        <f>IF(QV229&gt;0,(QV229-QV$10)/QV$10,0)</f>
        <v/>
      </c>
      <c r="RC229" s="13" t="n">
        <v>67.98999999999999</v>
      </c>
      <c r="RD229" s="68">
        <f>IF(RC229&gt;0,((RC229-RC228)/RC228),0)</f>
        <v/>
      </c>
      <c r="RE229" s="68">
        <f>IF(RC229&gt;0,RD229-$V229,0)</f>
        <v/>
      </c>
      <c r="RF229" s="68">
        <f>IF(RC229&gt;0,(RC229-RF$10)/RF$10,0)</f>
        <v/>
      </c>
      <c r="RG229" s="68" t="n"/>
      <c r="RH229" s="15">
        <f>IF(RC229&gt;0,(RC229-RC$10)/RC$10,0)</f>
        <v/>
      </c>
      <c r="RJ229" s="13" t="n">
        <v>284.87</v>
      </c>
      <c r="RK229" s="68">
        <f>IF(RJ229&gt;0,((RJ229-RJ228)/RJ228),0)</f>
        <v/>
      </c>
      <c r="RL229" s="68">
        <f>RK229-$V229</f>
        <v/>
      </c>
      <c r="RM229" s="68">
        <f>IF(RJ229&gt;0,(RJ229-RM$10)/RM$10,0)</f>
        <v/>
      </c>
      <c r="RN229" s="68" t="n"/>
      <c r="RO229" s="15">
        <f>IF(RJ229&gt;0,(RJ229-RJ$10)/RJ$10,0)</f>
        <v/>
      </c>
      <c r="RQ229" s="13" t="n">
        <v>28.89</v>
      </c>
      <c r="RR229" s="68">
        <f>IF(RQ229&gt;0,((RQ229-RQ228)/RQ228),0)</f>
        <v/>
      </c>
      <c r="RS229" s="68">
        <f>RR229-$V229</f>
        <v/>
      </c>
      <c r="RT229" s="68">
        <f>IF(RQ229&gt;0,(RQ229-RT$10)/RT$10,0)</f>
        <v/>
      </c>
      <c r="RU229" s="68" t="n"/>
      <c r="RV229" s="15">
        <f>IF(RQ229&gt;0,(RQ229-RQ$10)/RQ$10,0)</f>
        <v/>
      </c>
      <c r="RX229" s="13" t="n">
        <v>174.01</v>
      </c>
      <c r="RY229" s="68">
        <f>IF(RX229&gt;0,((RX229-RX228)/RX228),0)</f>
        <v/>
      </c>
      <c r="RZ229" s="68">
        <f>RY229-$V229</f>
        <v/>
      </c>
      <c r="SA229" s="68">
        <f>IF(RX229&gt;0,(RX229-SA$10)/SA$10,0)</f>
        <v/>
      </c>
      <c r="SB229" s="68" t="n"/>
      <c r="SC229" s="15">
        <f>IF(RX229&gt;0,(RX229-RX$10)/RX$10,0)</f>
        <v/>
      </c>
      <c r="SE229" s="13" t="n">
        <v>25.48</v>
      </c>
      <c r="SF229" s="68">
        <f>IF(SE229&gt;0,((SE229-SE228)/SE228),0)</f>
        <v/>
      </c>
      <c r="SG229" s="68">
        <f>SF229-$V229</f>
        <v/>
      </c>
      <c r="SH229" s="68">
        <f>IF(SE229&gt;0,(SE229-SH$10)/SH$10,0)</f>
        <v/>
      </c>
      <c r="SI229" s="68" t="n"/>
      <c r="SJ229" s="15">
        <f>IF(SE229&gt;0,(SE229-SE$10)/SE$10,0)</f>
        <v/>
      </c>
      <c r="SL229" s="13" t="n">
        <v>3.02</v>
      </c>
      <c r="SM229" s="68">
        <f>IF(SL229&gt;0,((SL229-SL228)/SL228),0)</f>
        <v/>
      </c>
      <c r="SN229" s="68">
        <f>SM229-$V229</f>
        <v/>
      </c>
      <c r="SO229" s="68">
        <f>IF(SL229&gt;0,(SL229-SO$10)/SO$10,0)</f>
        <v/>
      </c>
      <c r="SP229" s="68" t="n"/>
      <c r="SQ229" s="15">
        <f>IF(SL229&gt;0,(SL229-SL$10)/SL$10,0)</f>
        <v/>
      </c>
      <c r="SS229" s="13" t="n">
        <v>23.61</v>
      </c>
      <c r="ST229" s="68">
        <f>IF(SS229&gt;0,((SS229-SS228)/SS228),0)</f>
        <v/>
      </c>
      <c r="SU229" s="68">
        <f>ST229-$V229</f>
        <v/>
      </c>
      <c r="SV229" s="68">
        <f>IF(SS229&gt;0,(SS229-SV$10)/SV$10,0)</f>
        <v/>
      </c>
      <c r="SW229" s="68" t="n"/>
      <c r="SX229" s="15">
        <f>IF(SS229&gt;0,(SS229-SS$10)/SS$10,0)</f>
        <v/>
      </c>
      <c r="SZ229" s="13" t="n">
        <v>58.64</v>
      </c>
      <c r="TA229" s="68">
        <f>IF(SZ229&gt;0,((SZ229-SZ228)/SZ228),0)</f>
        <v/>
      </c>
      <c r="TB229" s="68">
        <f>TA229-$V229</f>
        <v/>
      </c>
      <c r="TC229" s="68">
        <f>IF(SZ229&gt;0,(SZ229-TC$10)/TC$10,0)</f>
        <v/>
      </c>
      <c r="TD229" s="68" t="n"/>
      <c r="TE229" s="15">
        <f>IF(SZ229&gt;0,(SZ229-SZ$10)/SZ$10,0)</f>
        <v/>
      </c>
      <c r="TG229" s="587" t="n">
        <v>0.3018</v>
      </c>
      <c r="TH229" s="68">
        <f>IF(TG229&gt;0,((TG229-TG228)/TG228),0)</f>
        <v/>
      </c>
      <c r="TI229" s="68">
        <f>TH229-$V229</f>
        <v/>
      </c>
      <c r="TJ229" s="68">
        <f>IF(TG229&gt;0,(TG229-TJ$10)/TJ$10,0)</f>
        <v/>
      </c>
      <c r="TK229" s="68" t="n"/>
      <c r="TL229" s="15">
        <f>IF(TG229&gt;0,(TG229-TG$10)/TG$10,0)</f>
        <v/>
      </c>
      <c r="TN229" s="13" t="n">
        <v>58.25</v>
      </c>
      <c r="TO229" s="68">
        <f>IF(TN229&gt;0,((TN229-TN228)/TN228),0)</f>
        <v/>
      </c>
      <c r="TP229" s="68">
        <f>TO229-$V229</f>
        <v/>
      </c>
      <c r="TQ229" s="68">
        <f>IF(TN229&gt;0,(TN229-TQ$10)/TQ$10,0)</f>
        <v/>
      </c>
      <c r="TR229" s="68" t="n"/>
      <c r="TS229" s="15">
        <f>IF(TN229&gt;0,(TN229-TN$10)/TN$10,0)</f>
        <v/>
      </c>
      <c r="TU229" s="587" t="n">
        <v>4.6</v>
      </c>
      <c r="TV229" s="68">
        <f>IF(TU229&gt;0,((TU229-TU228)/TU228),0)</f>
        <v/>
      </c>
      <c r="TW229" s="68">
        <f>TV229-$V229</f>
        <v/>
      </c>
      <c r="TX229" s="68">
        <f>IF(TU229&gt;0,(TU229-TX$10)/TX$10,0)</f>
        <v/>
      </c>
      <c r="TY229" s="68" t="n"/>
      <c r="TZ229" s="15">
        <f>IF(TU229&gt;0,(TU229-TU$10)/TU$10,0)</f>
        <v/>
      </c>
      <c r="UB229" s="587" t="n"/>
      <c r="UC229" s="68">
        <f>IF(UB229&gt;0,((UB229-UB228)/UB228),0)</f>
        <v/>
      </c>
      <c r="UD229" s="68">
        <f>UC229-$V229</f>
        <v/>
      </c>
      <c r="UE229" s="68">
        <f>IF(UB229&gt;0,(UB229-UE$10)/UE$10,0)</f>
        <v/>
      </c>
      <c r="UF229" s="68" t="n"/>
      <c r="UG229" s="15">
        <f>IF(UB229&gt;0,(UB229-UB$10)/UB$10,0)</f>
        <v/>
      </c>
      <c r="UI229" s="587" t="n"/>
      <c r="UJ229" s="68">
        <f>IF(UI229&gt;0,((UI229-UI228)/UI228),0)</f>
        <v/>
      </c>
      <c r="UK229" s="68">
        <f>UJ229-$V229</f>
        <v/>
      </c>
      <c r="UL229" s="68">
        <f>IF(UI229&gt;0,(UI229-UL$10)/UL$10,0)</f>
        <v/>
      </c>
      <c r="UM229" s="68" t="n"/>
      <c r="UN229" s="15">
        <f>IF(UI229&gt;0,(UI229-UI$10)/UI$10,0)</f>
        <v/>
      </c>
      <c r="UP229" s="587" t="n"/>
      <c r="UQ229" s="68">
        <f>IF(UP229&gt;0,((UP229-UP228)/UP228),0)</f>
        <v/>
      </c>
      <c r="UR229" s="68">
        <f>UQ229-$V229</f>
        <v/>
      </c>
      <c r="US229" s="68">
        <f>IF(UP229&gt;0,(UP229-US$10)/US$10,0)</f>
        <v/>
      </c>
      <c r="UT229" s="68" t="n"/>
      <c r="UU229" s="15">
        <f>IF(UP229&gt;0,(UP229-UP$10)/UP$10,0)</f>
        <v/>
      </c>
      <c r="UW229" s="587" t="n"/>
      <c r="UX229" s="68">
        <f>IF(UW229&gt;0,((UW229-UW228)/UW228),0)</f>
        <v/>
      </c>
      <c r="UY229" s="68">
        <f>UX229-$V229</f>
        <v/>
      </c>
      <c r="UZ229" s="68">
        <f>IF(UW229&gt;0,(UW229-UZ$10)/UZ$10,0)</f>
        <v/>
      </c>
      <c r="VA229" s="68" t="n"/>
      <c r="VB229" s="15">
        <f>IF(UW229&gt;0,(UW229-UW$10)/UW$10,0)</f>
        <v/>
      </c>
      <c r="VD229" s="587" t="n"/>
      <c r="VE229" s="68">
        <f>IF(VD229&gt;0,((VD229-VD228)/VD228),0)</f>
        <v/>
      </c>
      <c r="VF229" s="68">
        <f>VE229-$V229</f>
        <v/>
      </c>
      <c r="VG229" s="68">
        <f>IF(VD229&gt;0,(VD229-VG$10)/VG$10,0)</f>
        <v/>
      </c>
      <c r="VH229" s="68" t="n"/>
      <c r="VI229" s="15">
        <f>IF(VD229&gt;0,(VD229-VD$10)/VD$10,0)</f>
        <v/>
      </c>
      <c r="VM229" s="21">
        <f>IF($C229&gt;0,(($IK$5*IG229)+($GT$5*GP229)+($JM$5*JI229)+($JF$5*JB229)+($IY$5*IU229)+($IR$5*IN229)+($ID$5*HZ229)+($HW$5*HS229)+($HP$5*HL229)+($HI$5*HE229)+($GF$5*GB229)+($FY$5*FU229)+($FR$5*FN229)+($FK$5*FG229)+($FD$5*EZ229)+($EW$5*ES229)+($EP$5*EL229)+($EI$5*EE229)+($EB$5*DX229)+($DU$5*DQ229)+($DN$5*DJ229)+($DG$5*DC229)+($CZ$5*CV229)+($CS$5*CO229)+($CL$5*CH229)+($CE$5*CA229)+($BX$5*BT229)+($BQ$5*BM229)+($BJ$5*BF229)+($BC$5*AY229)+($AV$5*AR229)+($AO$5*AK229)+($AH$5*AD229)+($JT$5*JP229)+($KA$5*JW229)+($KO$5*KK229)+($PR$5*PN229)+($GM$5*GI229)+($HA$5*GW229)+($KV$5*KR229)+($KH$5*KD229)+($LC$5*KY229)+($MS$5*MO229)+($ML$5*MH229)+($ME$5*MA229)+($LX$5*LT229)+($LQ$5*LM229)+($LJ$5*LF229)+(MV229*$MZ$5)+(NC229*$NG$5)+(NJ229*$NN$5)+($OI$5*OE229)+($NU$5*NQ229)+($OB$5*NX229)+($PK$5*PG229)+($OP$5*OL229)+($OW$5*OS229)+($PD$5*OZ229)+(PU229*$PY$5)+(QB229*$QF$5)+(QI229*$QM$5)+(QP229*$QT$5)+(QW229*$RA$5)+(RD229*$RH$5)+(RK229*$RO$5)+(RR229*$RV$5)+(RY229*$SC$5)+(SF229*$SJ$5)+(SM229*$SQ$5)+(ST229*$SX$5)+(TA229*$TE$5))+(TH229*$TL$5)+(TO229*$TS$5))/$VM$5</f>
        <v/>
      </c>
      <c r="VN229" s="40" t="n"/>
      <c r="VO229" s="21">
        <f>IF($C229&gt;0,(($IK$5*II229)+($GT$5*GR229)+($JM$5*JK229)+($JF$5*JD229)+($IY$5*IW229)+($IR$5*IP229)+($ID$5*IB229)+($HW$5*HU229)+($HP$5*HN229)+($HI$5*HG229)+($GF$5*GD229)+($FY$5*FW229)+($FR$5*FP229)+($FK$5*FI229)+($FD$5*FB229)+($EW$5*EU229)+($EP$5*EN229)+($EI$5*EG229)+($EB$5*DZ229)+($DU$5*DS229)+($DN$5*DL229)+($DG$5*DE229)+($CZ$5*CX229)+($CS$5*CQ229)+($CL$5*CJ229)+($CE$5*CC229)+($BX$5*BV229)+($BQ$5*BO229)+($BJ$5*BH229)+($BC$5*BA229)+($AV$5*AT229)+($AO$5*AM229)+($AH$5*AF229)+($KO$5*KM229)+($KH$5*KF229)+($KA$5*JY229)+($JT$5*JR229)+($PR$5*PP229)+($GM$5*GK229)+($HA$5*GY229)+($KV$5*KT229)+($LC$5*LA229)+($MS$5*MQ229)+($ML$5*MJ229)+($ME$5*MC229)+($LX$5*LV229)+($LQ$5*LO229)+($LJ$5*LH229)+(MX229*$MZ$5)+(NE229*$NG$5)+(NL229*$NN$5)+($OI$5*OG229)+($NU$5*NS229)+($OB$5*NZ229)+($PD$5*PB229)+($OW$5*OU229)+($OP$5*ON229)+($PK$5*PI229)+($PY$5*PW229)+($QF$5*QD229)+($QM$5*QK229)+($QT$5*QR229)+($RA$5*QY229)+($RH$5*RF229)+($RO$5*RM229)+(RT229*$RV$5)+(SA229*$SC$5)+(SH229*$SJ$5)+(SO229*$SQ$5)+(SV229*$SX$5)+(TC229*$TE$5)+(TJ229*$TL$5)+(TQ229*$TS$5))/$VM$5,0)</f>
        <v/>
      </c>
      <c r="VP229" s="14" t="n"/>
      <c r="VQ229" s="21">
        <f>IF($C229&gt;0,(($IK$5*IK229)+($GT$5*GT229)+($JM$5*JM229)+($JF$5*JF229)+($IY$5*IY229)+($IR$5*IR229)+($ID$5*ID229)+($HW$5*HW229)+($HP$5*HP229)+($HI$5*HI229)+($GF$5*GF229)+($FY$5*FY229)+($FR$5*FR229)+($FK$5*FK229)+($FD$5*FD229)+($EW$5*EW229)+($EP$5*EP229)+($EI$5*EI229)+($EB$5*EB229)+($DU$5*DU229)+($DN$5*DN229)+($DG$5*DG229)+($CZ$5*CZ229)+($CS$5*CS229)+($CL$5*CL229)+($CE$5*CE229)+($BX$5*BX229)+($BQ$5*BQ229)+($BJ$5*BJ229)+($BC$5*BC229)+($AV$5*AV229)+($AO$5*AO229)+($AH$5*AH229)+($KO$5*KO229)+($PR$5*PR229)+($GM$5*GM229)+($HA$5*HA229)+($KH$5*KH229)+($KA$5*KA229)+($JT$5*JT229)+($KV$5*KV229)+($LC$5*LC229)+($MS$5*MS229)+($ML$5*ML229)+($ME$5*ME229)+($LX$5*LX229)+($LQ$5*LQ229)+($LJ$5*LJ229)+($OI$5*OI229)+($NU$5*NU229)+($NN$5*NN229)+($NG$5*NG229)+($MZ$5*MZ229)+(OB229*$OB$5)+($PD$5*PD229)+($OW$5*OW229)+($OP$5*OP229)+($PK$5*PK229)+(PY229*$PY$5)+(QF229*$QF$5)+(QM229*$QM$5)+(QT229*$QT$5)+(RA229*$RA$5)+(RH229*$RH$5)+(RO229*$RO$5)+(RV229*$RV$5)+(SC229*$SC$5)+(SJ229*$SJ$5)+(SQ229*$SQ$5)+(SX229*$SX$5)+(TE229*$TE$5)+(TL229*$TL$5)+(TS229*$TS$5))/$VM$5,0)</f>
        <v/>
      </c>
    </row>
    <row r="230" ht="16" customHeight="1" s="545">
      <c r="A230" s="127" t="n">
        <v>45978</v>
      </c>
      <c r="B230" s="4">
        <f>A230</f>
        <v/>
      </c>
      <c r="C230" s="13" t="n">
        <v>46590.24</v>
      </c>
      <c r="D230" s="138">
        <f>IF(C230&gt;0,C230-C229,0)</f>
        <v/>
      </c>
      <c r="E230" s="68">
        <f>IF(C230&gt;0,D230/C229,0)</f>
        <v/>
      </c>
      <c r="F230" s="15">
        <f>IF(C230&gt;0,(C230-C$10)/C$10,0)</f>
        <v/>
      </c>
      <c r="G230" s="13" t="n">
        <v>6672.41</v>
      </c>
      <c r="H230" s="138">
        <f>IF(G230&gt;0,G230-G229,0)</f>
        <v/>
      </c>
      <c r="I230" s="68">
        <f>IF(G230&gt;0,H230/G229,0)</f>
        <v/>
      </c>
      <c r="J230" s="15">
        <f>IF(G230&gt;0,(G230-G$10)/G$10,0)</f>
        <v/>
      </c>
      <c r="K230" s="13" t="n">
        <v>22708.07</v>
      </c>
      <c r="L230" s="138">
        <f>IF(K230&gt;0,K230-K229,0)</f>
        <v/>
      </c>
      <c r="M230" s="68">
        <f>IF(K230&gt;0,L230/K229,0)</f>
        <v/>
      </c>
      <c r="N230" s="15">
        <f>IF(K230&gt;0,(K230-K$10)/K$10,0)</f>
        <v/>
      </c>
      <c r="O230" s="13" t="n">
        <v>2341.38</v>
      </c>
      <c r="P230" s="138">
        <f>IF(O230&gt;0,O230-O229,0)</f>
        <v/>
      </c>
      <c r="Q230" s="68">
        <f>IF(O230&gt;0,P230/O229,0)</f>
        <v/>
      </c>
      <c r="R230" s="15">
        <f>IF(O230&gt;0,(O230-O$10)/O$10,0)</f>
        <v/>
      </c>
      <c r="S230" s="18">
        <f>IF(O230&gt;0,(((O230*0.7)*Q230)+((K230*0.9)*M230)+((G230*0.65)*I230)+((C230*0.6)*E230))/(O230+K230+G230+C230),0)</f>
        <v/>
      </c>
      <c r="T230" s="121">
        <f>IF(O230&gt;0,(S230*200)+T229,0)</f>
        <v/>
      </c>
      <c r="U230" s="121">
        <f>T230</f>
        <v/>
      </c>
      <c r="V230" s="134">
        <f>IF(T230&gt;0,(T230-T229)/T229,0)</f>
        <v/>
      </c>
      <c r="W230" s="21">
        <f>IF(T230&gt;0,(T230-T$11)/T$11,0)</f>
        <v/>
      </c>
      <c r="X230" s="18">
        <f>IF(T230&gt;0,((Q230+M230+I230+E230)/4),0)</f>
        <v/>
      </c>
      <c r="Y230" s="353" t="n">
        <v>19551.93</v>
      </c>
      <c r="Z230" s="15" t="n">
        <v>2e-06</v>
      </c>
      <c r="AA230" s="21">
        <f>Z230-$V230</f>
        <v/>
      </c>
      <c r="AC230" s="13" t="n">
        <v>255.83</v>
      </c>
      <c r="AD230" s="68">
        <f>IF(AC230&gt;0,((AC230-AC229)/AC229),0)</f>
        <v/>
      </c>
      <c r="AE230" s="68">
        <f>IF(AC230&gt;0,AD230-$V230,0)</f>
        <v/>
      </c>
      <c r="AF230" s="68">
        <f>IF(AC230&gt;0,(AC230-AF$10)/AF$10,0)</f>
        <v/>
      </c>
      <c r="AG230" s="68" t="n"/>
      <c r="AH230" s="15">
        <f>IF(AC230&gt;0,(AC230-AC$10)/AC$10,0)</f>
        <v/>
      </c>
      <c r="AJ230" s="13" t="n">
        <v>24.24</v>
      </c>
      <c r="AK230" s="68">
        <f>IF(AJ230&gt;0,((AJ230-AJ229)/AJ229),0)</f>
        <v/>
      </c>
      <c r="AL230" s="68">
        <f>IF(AJ230&gt;0,AK230-$V230,0)</f>
        <v/>
      </c>
      <c r="AM230" s="68">
        <f>IF(AJ230&gt;0,(AJ230-AM$10)/AM$10,0)</f>
        <v/>
      </c>
      <c r="AN230" s="68" t="n"/>
      <c r="AO230" s="15">
        <f>IF(AJ230&gt;0,(AJ230-AJ$10)/AJ$10,0)</f>
        <v/>
      </c>
      <c r="AQ230" s="13" t="n">
        <v>24.23</v>
      </c>
      <c r="AR230" s="68">
        <f>IF(AQ230&gt;0,((AQ230-AQ229)/AQ229),0)</f>
        <v/>
      </c>
      <c r="AS230" s="68">
        <f>IF(AQ230&gt;0,AR230-$V230,0)</f>
        <v/>
      </c>
      <c r="AT230" s="68">
        <f>IF(AQ230&gt;0,(AQ230-AT$10)/AT$10,0)</f>
        <v/>
      </c>
      <c r="AU230" s="68" t="n"/>
      <c r="AV230" s="15">
        <f>IF(AQ230&gt;0,(AQ230-AQ$10)/AQ$10,0)</f>
        <v/>
      </c>
      <c r="AX230" s="13" t="n">
        <v>232.05</v>
      </c>
      <c r="AY230" s="68">
        <f>IF(AX230&gt;0,((AX230-AX229)/AX229),0)</f>
        <v/>
      </c>
      <c r="AZ230" s="68">
        <f>IF(AX230&gt;0,AY230-$V230,0)</f>
        <v/>
      </c>
      <c r="BA230" s="68">
        <f>IF(AX230&gt;0,(AX230-BA$10)/BA$10,0)</f>
        <v/>
      </c>
      <c r="BB230" s="68" t="n"/>
      <c r="BC230" s="15">
        <f>IF(AX230&gt;0,(AX230-AX$10)/AX$10,0)</f>
        <v/>
      </c>
      <c r="BE230" s="13" t="n">
        <v>83.12</v>
      </c>
      <c r="BF230" s="68">
        <f>IF(BE230&gt;0,((BE230-BE229)/BE229),0)</f>
        <v/>
      </c>
      <c r="BG230" s="68">
        <f>IF(BE230&gt;0,BF230-$V230,0)</f>
        <v/>
      </c>
      <c r="BH230" s="68" t="n"/>
      <c r="BI230" s="68" t="n"/>
      <c r="BJ230" s="15">
        <f>IF(BE230&gt;0,(BE230-BE$10)/BE$10,0)</f>
        <v/>
      </c>
      <c r="BL230" s="13" t="n">
        <v>73.02</v>
      </c>
      <c r="BM230" s="68">
        <f>IF(BL230&gt;0,((BL230-BL229)/BL229),0)</f>
        <v/>
      </c>
      <c r="BN230" s="68">
        <f>IF(BL230&gt;0,BM230-$V230,0)</f>
        <v/>
      </c>
      <c r="BO230" s="68">
        <f>IF(BL230&gt;0,(BL230-BO$10)/BO$10,0)</f>
        <v/>
      </c>
      <c r="BP230" s="68" t="n"/>
      <c r="BQ230" s="15">
        <f>IF(BL230&gt;0,(BL230-BL$10)/BL$10,0)</f>
        <v/>
      </c>
      <c r="BS230" s="13" t="n">
        <v>43.35</v>
      </c>
      <c r="BT230" s="68">
        <f>IF(BS230&gt;0,((BS230-BS229)/BS229),0)</f>
        <v/>
      </c>
      <c r="BU230" s="68">
        <f>IF(BS230&gt;0,BT230-$V230,0)</f>
        <v/>
      </c>
      <c r="BV230" s="68">
        <f>IF(BS230&gt;0,(BS230-BV$10)/BV$10,0)</f>
        <v/>
      </c>
      <c r="BW230" s="68" t="n"/>
      <c r="BX230" s="15">
        <f>IF(BS230&gt;0,(BS230-BS$10)/BS$10,0)</f>
        <v/>
      </c>
      <c r="BZ230" s="13" t="n"/>
      <c r="CA230" s="68">
        <f>IF(BZ230&gt;0,((BZ230-BZ229)/BZ229),0)</f>
        <v/>
      </c>
      <c r="CB230" s="68">
        <f>IF(BZ230&gt;0,CA230-$V230,0)</f>
        <v/>
      </c>
      <c r="CC230" s="68">
        <f>IF(BZ230&gt;0,(BZ230-CC$10)/CC$10,0)</f>
        <v/>
      </c>
      <c r="CD230" s="68" t="n"/>
      <c r="CE230" s="15">
        <f>IF(BZ230&gt;0,(BZ230-BZ$10)/BZ$10,0)</f>
        <v/>
      </c>
      <c r="CG230" s="13" t="n">
        <v>30.48</v>
      </c>
      <c r="CH230" s="68">
        <f>IF(CG230&gt;0,((CG230-CG229)/CG229),0)</f>
        <v/>
      </c>
      <c r="CI230" s="68">
        <f>IF(CG230&gt;0,CH230-$V230,0)</f>
        <v/>
      </c>
      <c r="CJ230" s="68">
        <f>IF(CG230&gt;0,(CG230-CJ$10)/CJ$10,0)</f>
        <v/>
      </c>
      <c r="CK230" s="68" t="n"/>
      <c r="CL230" s="15">
        <f>IF(CG230&gt;0,(CG230-CG$10)/CG$10,0)</f>
        <v/>
      </c>
      <c r="CN230" s="13" t="n">
        <v>34.21</v>
      </c>
      <c r="CO230" s="68">
        <f>IF(CN230&gt;0,((CN230-CN229)/CN229),0)</f>
        <v/>
      </c>
      <c r="CP230" s="68">
        <f>IF(CN230&gt;0,CO230-$V230,0)</f>
        <v/>
      </c>
      <c r="CQ230" s="68">
        <f>IF(CN230&gt;0,(CN230-CQ$10)/CQ$10,0)</f>
        <v/>
      </c>
      <c r="CR230" s="68" t="n"/>
      <c r="CS230" s="15">
        <f>IF(CN230&gt;0,(CN230-CN$10)/CN$10,0)</f>
        <v/>
      </c>
      <c r="CU230" s="13" t="n">
        <v>40.34</v>
      </c>
      <c r="CV230" s="68">
        <f>IF(CU230&gt;0,((CU230-CU229)/CU229),0)</f>
        <v/>
      </c>
      <c r="CW230" s="68">
        <f>IF(CU230&gt;0,CV230-$V230,0)</f>
        <v/>
      </c>
      <c r="CX230" s="68">
        <f>IF(CU230&gt;0,(CU230-CX$10)/CX$10,0)</f>
        <v/>
      </c>
      <c r="CY230" s="68" t="n"/>
      <c r="CZ230" s="15">
        <f>IF(CU230&gt;0,(CU230-CU$10)/CU$10,0)</f>
        <v/>
      </c>
      <c r="DB230" s="13" t="n">
        <v>19.61</v>
      </c>
      <c r="DC230" s="68">
        <f>IF(DB230&gt;0,((DB230-DB229)/DB229),0)</f>
        <v/>
      </c>
      <c r="DD230" s="68">
        <f>IF(DB230&gt;0,DC230-$V230,0)</f>
        <v/>
      </c>
      <c r="DE230" s="68">
        <f>IF(DB230&gt;0,(DB230-DE$10)/DE$10,0)</f>
        <v/>
      </c>
      <c r="DF230" s="68" t="n"/>
      <c r="DG230" s="15">
        <f>IF(DB230&gt;0,(DB230-DB$10)/DB$10,0)</f>
        <v/>
      </c>
      <c r="DI230" s="13" t="n">
        <v>51.69</v>
      </c>
      <c r="DJ230" s="68">
        <f>IF(DI230&gt;0,((DI230-DI229)/DI229),0)</f>
        <v/>
      </c>
      <c r="DK230" s="68">
        <f>IF(DI230&gt;0,DJ230-$V230,0)</f>
        <v/>
      </c>
      <c r="DL230" s="68">
        <f>IF(DI230&gt;0,(DI230-DL$10)/DL$10,0)</f>
        <v/>
      </c>
      <c r="DM230" s="68" t="n"/>
      <c r="DN230" s="15">
        <f>IF(DI230&gt;0,(DI230-DI$10)/DI$10,0)</f>
        <v/>
      </c>
      <c r="DP230" s="13" t="n">
        <v>49.03</v>
      </c>
      <c r="DQ230" s="68">
        <f>IF(DP230&gt;0,((DP230-DP229)/DP229),0)</f>
        <v/>
      </c>
      <c r="DR230" s="68">
        <f>IF(DP230&gt;0,DQ230-$V230,0)</f>
        <v/>
      </c>
      <c r="DS230" s="68" t="n"/>
      <c r="DT230" s="68" t="n"/>
      <c r="DU230" s="15">
        <f>IF(DP230&gt;0,(DP230-DP$10)/DP$10,0)</f>
        <v/>
      </c>
      <c r="DV230" s="18" t="n"/>
      <c r="DW230" s="13" t="n">
        <v>43.09</v>
      </c>
      <c r="DX230" s="68">
        <f>IF(DW230&gt;0,((DW230-DW229)/DW229),0)</f>
        <v/>
      </c>
      <c r="DY230" s="68">
        <f>IF(DW230&gt;0,DX230-$V230,0)</f>
        <v/>
      </c>
      <c r="DZ230" s="68">
        <f>IF(DW230&gt;0,(DW230-DZ$10)/DZ$10,0)</f>
        <v/>
      </c>
      <c r="EA230" s="68" t="n"/>
      <c r="EB230" s="15">
        <f>IF(DW230&gt;0,(DW230-DW$10)/DW$10,0)</f>
        <v/>
      </c>
      <c r="ED230" s="13" t="n">
        <v>41.04</v>
      </c>
      <c r="EE230" s="68">
        <f>IF(ED230&gt;0,((ED230-ED229)/ED229),0)</f>
        <v/>
      </c>
      <c r="EF230" s="68">
        <f>IF(ED230&gt;0,EE230-$V230,0)</f>
        <v/>
      </c>
      <c r="EG230" s="68">
        <f>IF(ED230&gt;0,(ED230-EG$10)/EG$10,0)</f>
        <v/>
      </c>
      <c r="EH230" s="68" t="n"/>
      <c r="EI230" s="15">
        <f>IF(ED230&gt;0,(ED230-ED$10)/ED$10,0)</f>
        <v/>
      </c>
      <c r="EK230" s="13" t="n">
        <v>137.27</v>
      </c>
      <c r="EL230" s="68">
        <f>IF(EK230&gt;0,((EK230-EK229)/EK229),0)</f>
        <v/>
      </c>
      <c r="EM230" s="68">
        <f>IF(EK230&gt;0,EL230-$V230,0)</f>
        <v/>
      </c>
      <c r="EN230" s="68">
        <f>IF(EK230&gt;0,(EK230-EN$10)/EN$10,0)</f>
        <v/>
      </c>
      <c r="EO230" s="68" t="n"/>
      <c r="EP230" s="15">
        <f>IF(EK230&gt;0,(EK230-EK$10)/EK$10,0)</f>
        <v/>
      </c>
      <c r="ER230" s="13" t="n">
        <v>38.81</v>
      </c>
      <c r="ES230" s="68">
        <f>IF(ER230&gt;0,((ER230-ER229)/ER229),0)</f>
        <v/>
      </c>
      <c r="ET230" s="68">
        <f>IF(ER230&gt;0,ES230-$V230,0)</f>
        <v/>
      </c>
      <c r="EU230" s="68">
        <f>IF(ER230&gt;0,(ER230-EU$10)/EU$10,0)</f>
        <v/>
      </c>
      <c r="EV230" s="68" t="n"/>
      <c r="EW230" s="15">
        <f>IF(ER230&gt;0,(ER230-ER$10)/ER$10,0)</f>
        <v/>
      </c>
      <c r="EY230" s="13" t="n">
        <v>52.57</v>
      </c>
      <c r="EZ230" s="68">
        <f>IF(EY230&gt;0,((EY230-EY229)/EY229),0)</f>
        <v/>
      </c>
      <c r="FA230" s="68">
        <f>IF(EY230&gt;0,EZ230-$V230,0)</f>
        <v/>
      </c>
      <c r="FB230" s="68" t="n"/>
      <c r="FC230" s="68" t="n"/>
      <c r="FD230" s="15">
        <f>IF(EY230&gt;0,(EY230-EY$10)/EY$10,0)</f>
        <v/>
      </c>
      <c r="FF230" s="13" t="n">
        <v>62.1</v>
      </c>
      <c r="FG230" s="68">
        <f>IF(FF230&gt;0,((FF230-FF229)/FF229),0)</f>
        <v/>
      </c>
      <c r="FH230" s="68">
        <f>IF(FF230&gt;0,FG230-$V230,0)</f>
        <v/>
      </c>
      <c r="FI230" s="68">
        <f>IF(FF230&gt;0,(FF230-FI$10)/FI$10,0)</f>
        <v/>
      </c>
      <c r="FJ230" s="68" t="n"/>
      <c r="FK230" s="15">
        <f>IF(FF230&gt;0,(FF230-FF$10)/FF$10,0)</f>
        <v/>
      </c>
      <c r="FM230" s="13" t="n">
        <v>179.46</v>
      </c>
      <c r="FN230" s="68">
        <f>IF(FM230&gt;0,((FM230-FM229)/FM229),0)</f>
        <v/>
      </c>
      <c r="FO230" s="68">
        <f>IF(FM230&gt;0,FN230-$V230,0)</f>
        <v/>
      </c>
      <c r="FP230" s="68">
        <f>IF(FM230&gt;0,(FM230-FP$10)/FP$10,0)</f>
        <v/>
      </c>
      <c r="FQ230" s="68" t="n"/>
      <c r="FR230" s="15">
        <f>IF(FM230&gt;0,(FM230-FM$10)/FM$10,0)</f>
        <v/>
      </c>
      <c r="FT230" s="13" t="n">
        <v>89.68000000000001</v>
      </c>
      <c r="FU230" s="68">
        <f>IF(FT230&gt;0,((FT230-FT229)/FT229),0)</f>
        <v/>
      </c>
      <c r="FV230" s="68">
        <f>IF(FT230&gt;0,FU230-$V230,0)</f>
        <v/>
      </c>
      <c r="FW230" s="68">
        <f>IF(FT230&gt;0,(FT230-FW$10)/FW$10,0)</f>
        <v/>
      </c>
      <c r="FX230" s="68" t="n"/>
      <c r="FY230" s="15">
        <f>IF(FT230&gt;0,(FT230-FT$10)/FT$10,0)</f>
        <v/>
      </c>
      <c r="GA230" s="13" t="n">
        <v>18.63</v>
      </c>
      <c r="GB230" s="68">
        <f>IF(GA230&gt;0,((GA230-GA229)/GA229),0)</f>
        <v/>
      </c>
      <c r="GC230" s="68">
        <f>IF(GA230&gt;0,GB230-$V230,0)</f>
        <v/>
      </c>
      <c r="GD230" s="68" t="n"/>
      <c r="GE230" s="68" t="n"/>
      <c r="GF230" s="15">
        <f>IF(GA230&gt;0,(GA230-GA$10)/GA$10,0)</f>
        <v/>
      </c>
      <c r="GG230" s="18" t="n"/>
      <c r="GH230" s="13" t="n">
        <v>25</v>
      </c>
      <c r="GI230" s="68">
        <f>IF(GH230&gt;0,((GH230-GH229)/GH229),0)</f>
        <v/>
      </c>
      <c r="GJ230" s="68">
        <f>IF(GH230&gt;0,GI230-$V230,0)</f>
        <v/>
      </c>
      <c r="GK230" s="68">
        <f>IF(GH230&gt;0,(GH230-GK$10)/GK$10,0)</f>
        <v/>
      </c>
      <c r="GL230" s="68" t="n"/>
      <c r="GM230" s="15">
        <f>IF(GH230&gt;0,(GH230-GH$10)/GH$10,0)</f>
        <v/>
      </c>
      <c r="GO230" s="13" t="n">
        <v>30.13</v>
      </c>
      <c r="GP230" s="68">
        <f>IF(GO230&gt;0,((GO230-GO229)/GO229),0)</f>
        <v/>
      </c>
      <c r="GQ230" s="68">
        <f>IF(GO230&gt;0,GP230-$V230,0)</f>
        <v/>
      </c>
      <c r="GR230" s="68" t="n"/>
      <c r="GS230" s="68" t="n"/>
      <c r="GT230" s="15">
        <f>IF(GO230&gt;0,(GO230-GO$10)/GO$10,0)</f>
        <v/>
      </c>
      <c r="GV230" s="13" t="n">
        <v>17.35</v>
      </c>
      <c r="GW230" s="68">
        <f>IF(GV230&gt;0,((GV230-GV229)/GV229),0)</f>
        <v/>
      </c>
      <c r="GX230" s="68">
        <f>IF(GV230&gt;0,GW230-$V230,0)</f>
        <v/>
      </c>
      <c r="GY230" s="68">
        <f>IF(GV230&gt;0,(GV230-GY$10)/GY$10,0)</f>
        <v/>
      </c>
      <c r="GZ230" s="68" t="n"/>
      <c r="HA230" s="15">
        <f>IF(GV230&gt;0,(GV230-GV$10)/GV$10,0)</f>
        <v/>
      </c>
      <c r="HD230" s="13" t="n">
        <v>408.92</v>
      </c>
      <c r="HE230" s="68">
        <f>IF(HD230&gt;0,((HD230-HD229)/HD229),0)</f>
        <v/>
      </c>
      <c r="HF230" s="68">
        <f>IF(HD230&gt;0,HE230-$V230,0)</f>
        <v/>
      </c>
      <c r="HG230" s="68">
        <f>IF(HD230&gt;0,(HD230-HG$10)/HG$10,0)</f>
        <v/>
      </c>
      <c r="HH230" s="68" t="n"/>
      <c r="HI230" s="15">
        <f>IF(HD230&gt;0,(HD230-HD$10)/HD$10,0)</f>
        <v/>
      </c>
      <c r="HK230" s="13" t="n">
        <v>70.23999999999999</v>
      </c>
      <c r="HL230" s="68">
        <f>IF(HK230&gt;0,((HK230-HK229)/HK229),0)</f>
        <v/>
      </c>
      <c r="HM230" s="68">
        <f>IF(HK230&gt;0,HL230-$V230,0)</f>
        <v/>
      </c>
      <c r="HN230" s="68">
        <f>IF(HK230&gt;0,(HK230-HN$10)/HN$10,0)</f>
        <v/>
      </c>
      <c r="HO230" s="68" t="n"/>
      <c r="HP230" s="15">
        <f>IF(HK230&gt;0,(HK230-HK$10)/HK$10,0)</f>
        <v/>
      </c>
      <c r="HR230" s="13" t="n">
        <v>117.68</v>
      </c>
      <c r="HS230" s="68">
        <f>IF(HR230&gt;0,((HR230-HR229)/HR229),0)</f>
        <v/>
      </c>
      <c r="HT230" s="68">
        <f>IF(HR230&gt;0,HS230-$V230,0)</f>
        <v/>
      </c>
      <c r="HU230" s="68">
        <f>IF(HR230&gt;0,(HR230-HU$10)/HU$10,0)</f>
        <v/>
      </c>
      <c r="HV230" s="68" t="n"/>
      <c r="HW230" s="15">
        <f>IF(HR230&gt;0,(HR230-HR$10)/HR$10,0)</f>
        <v/>
      </c>
      <c r="HY230" s="13" t="n">
        <v>186.6</v>
      </c>
      <c r="HZ230" s="68">
        <f>IF(HY230&gt;0,((HY230-HY229)/HY229),0)</f>
        <v/>
      </c>
      <c r="IA230" s="68">
        <f>IF(HY230&gt;0,HZ230-$V230,0)</f>
        <v/>
      </c>
      <c r="IB230" s="68">
        <f>IF(HY230&gt;0,(HY230-IB$10)/IB$10,0)</f>
        <v/>
      </c>
      <c r="IC230" s="68" t="n"/>
      <c r="ID230" s="15">
        <f>IF(HY230&gt;0,(HY230-HY$10)/HY$10,0)</f>
        <v/>
      </c>
      <c r="IF230" s="13" t="n">
        <v>342.65</v>
      </c>
      <c r="IG230" s="68">
        <f>IF(IF230&gt;0,((IF230-IF229)/IF229),0)</f>
        <v/>
      </c>
      <c r="IH230" s="68">
        <f>IF(IF230&gt;0,IG230-$V230,0)</f>
        <v/>
      </c>
      <c r="II230" s="68">
        <f>IF(IF230&gt;0,(IF230-II$10)/II$10,0)</f>
        <v/>
      </c>
      <c r="IJ230" s="68" t="n"/>
      <c r="IK230" s="15">
        <f>IF(IF230&gt;0,(IF230-IF$10)/IF$10,0)</f>
        <v/>
      </c>
      <c r="IM230" s="13" t="n">
        <v>309.74</v>
      </c>
      <c r="IN230" s="68">
        <f>IF(IM230&gt;0,((IM230-IM229)/IM229),0)</f>
        <v/>
      </c>
      <c r="IO230" s="68">
        <f>IF(IM230&gt;0,IN230-$V230,0)</f>
        <v/>
      </c>
      <c r="IP230" s="68">
        <f>IF(IM230&gt;0,(IM230-IP$10)/IP$10,0)</f>
        <v/>
      </c>
      <c r="IQ230" s="68" t="n"/>
      <c r="IR230" s="15">
        <f>IF(IM230&gt;0,(IM230-IM$10)/IM$10,0)</f>
        <v/>
      </c>
      <c r="IT230" s="13" t="n">
        <v>83.03</v>
      </c>
      <c r="IU230" s="68">
        <f>IF(IT230&gt;0,((IT230-IT229)/IT229),0)</f>
        <v/>
      </c>
      <c r="IV230" s="68">
        <f>IF(IT230&gt;0,IU230-$V230,0)</f>
        <v/>
      </c>
      <c r="IW230" s="68">
        <f>IF(IT230&gt;0,(IT230-IW$10)/IW$10,0)</f>
        <v/>
      </c>
      <c r="IX230" s="68" t="n"/>
      <c r="IY230" s="15">
        <f>IF(IT230&gt;0,(IT230-IT$10)/IT$10,0)</f>
        <v/>
      </c>
      <c r="JA230" s="13" t="n">
        <v>602.01</v>
      </c>
      <c r="JB230" s="68">
        <f>IF(JA230&gt;0,((JA230-JA229)/JA229),0)</f>
        <v/>
      </c>
      <c r="JC230" s="68">
        <f>IF(JA230&gt;0,JB230-$V230,0)</f>
        <v/>
      </c>
      <c r="JD230" s="68">
        <f>IF(JA230&gt;0,(JA230-JD$10)/JD$10,0)</f>
        <v/>
      </c>
      <c r="JE230" s="68" t="n"/>
      <c r="JF230" s="15">
        <f>IF(JA230&gt;0,(JA230-JA$10)/JA$10,0)</f>
        <v/>
      </c>
      <c r="JH230" s="13" t="n">
        <v>507.49</v>
      </c>
      <c r="JI230" s="68">
        <f>IF(JH230&gt;0,((JH230-JH229)/JH229),0)</f>
        <v/>
      </c>
      <c r="JJ230" s="68">
        <f>IF(JH230&gt;0,JI230-$V230,0)</f>
        <v/>
      </c>
      <c r="JK230" s="68">
        <f>IF(JH230&gt;0,(JH230-JK$10)/JK$10,0)</f>
        <v/>
      </c>
      <c r="JL230" s="68" t="n"/>
      <c r="JM230" s="15">
        <f>IF(JH230&gt;0,(JH230-JH$10)/JH$10,0)</f>
        <v/>
      </c>
      <c r="JO230" s="13" t="n">
        <v>35.68</v>
      </c>
      <c r="JP230" s="68">
        <f>IF(JO230&gt;0,((JO230-JO229)/JO229),0)</f>
        <v/>
      </c>
      <c r="JQ230" s="68">
        <f>IF(JO230&gt;0,JP230-$V230,0)</f>
        <v/>
      </c>
      <c r="JR230" s="68">
        <f>IF(JO230&gt;0,(JO230-JR$10)/JR$10,0)</f>
        <v/>
      </c>
      <c r="JS230" s="68" t="n"/>
      <c r="JT230" s="15">
        <f>IF(JO230&gt;0,(JO230-JO$10)/JO$10,0)</f>
        <v/>
      </c>
      <c r="JV230" s="13" t="n">
        <v>2.39</v>
      </c>
      <c r="JW230" s="68">
        <f>IF(JV230&gt;0,((JV230-JV229)/JV229),0)</f>
        <v/>
      </c>
      <c r="JX230" s="68">
        <f>IF(JV230&gt;0,JW230-$V230,0)</f>
        <v/>
      </c>
      <c r="JY230" s="68">
        <f>IF(JV230&gt;0,(JV230-JY$10)/JY$10,0)</f>
        <v/>
      </c>
      <c r="JZ230" s="68" t="n"/>
      <c r="KA230" s="15">
        <f>IF(JV230&gt;0,(JV230-JV$10)/JV$10,0)</f>
        <v/>
      </c>
      <c r="KC230" s="13" t="n">
        <v>24.38</v>
      </c>
      <c r="KD230" s="68">
        <f>IF(KC230&gt;0,((KC230-KC229)/KC229),0)</f>
        <v/>
      </c>
      <c r="KE230" s="68">
        <f>IF(KC230&gt;0,KD230-$V230,0)</f>
        <v/>
      </c>
      <c r="KF230" s="68">
        <f>IF(KC230&gt;0,(KC230-KF$10)/KF$10,0)</f>
        <v/>
      </c>
      <c r="KG230" s="68" t="n"/>
      <c r="KH230" s="15">
        <f>IF(KC230&gt;0,(KC230-KC$10)/KC$10,0)</f>
        <v/>
      </c>
      <c r="KI230" s="18" t="n"/>
      <c r="KJ230" s="13" t="n">
        <v>145.58</v>
      </c>
      <c r="KK230" s="68">
        <f>IF(KJ230&gt;0,((KJ230-KJ229)/KJ229),0)</f>
        <v/>
      </c>
      <c r="KL230" s="68">
        <f>IF(KJ230&gt;0,KK230-$V230,0)</f>
        <v/>
      </c>
      <c r="KM230" s="68">
        <f>IF(KJ230&gt;0,(KJ230-KM$10)/KM$10,0)</f>
        <v/>
      </c>
      <c r="KN230" s="68" t="n"/>
      <c r="KO230" s="15">
        <f>IF(KJ230&gt;0,(KJ230-KJ$10)/KJ$10,0)</f>
        <v/>
      </c>
      <c r="KQ230" s="13" t="n">
        <v>2.42</v>
      </c>
      <c r="KR230" s="68">
        <f>IF(KQ230&gt;0,((KQ230-KQ229)/KQ229),0)</f>
        <v/>
      </c>
      <c r="KS230" s="68">
        <f>IF(KQ230&gt;0,KR230-$V230,0)</f>
        <v/>
      </c>
      <c r="KT230" s="68">
        <f>IF(KQ230&gt;0,(KQ230-KT$10)/KT$10,0)</f>
        <v/>
      </c>
      <c r="KU230" s="68" t="n"/>
      <c r="KV230" s="15">
        <f>IF(KQ230&gt;0,(KQ230-KQ$10)/KQ$10,0)</f>
        <v/>
      </c>
      <c r="KW230" s="18" t="n"/>
      <c r="KX230" s="13" t="n">
        <v>56.89</v>
      </c>
      <c r="KY230" s="68">
        <f>IF(KX230&gt;0,((KX230-KX229)/KX229),0)</f>
        <v/>
      </c>
      <c r="KZ230" s="68">
        <f>IF(KX230&gt;0,KY230-$V230,0)</f>
        <v/>
      </c>
      <c r="LA230" s="68">
        <f>IF(KX230&gt;0,(KX230-LA$10)/LA$10,0)</f>
        <v/>
      </c>
      <c r="LB230" s="68" t="n"/>
      <c r="LC230" s="15">
        <f>IF(KX230&gt;0,(KX230-KX$10)/KX$10,0)</f>
        <v/>
      </c>
      <c r="LD230" s="18" t="n"/>
      <c r="LE230" s="13" t="n">
        <v>59.04</v>
      </c>
      <c r="LF230" s="68">
        <f>IF(LE230&gt;0,((LE230-LE229)/LE229),0)</f>
        <v/>
      </c>
      <c r="LG230" s="68">
        <f>IF(LE230&gt;0,LF230-$V230,0)</f>
        <v/>
      </c>
      <c r="LH230" s="68">
        <f>IF(LE230&gt;0,(LE230-LH$10)/LH$10,0)</f>
        <v/>
      </c>
      <c r="LI230" s="68" t="n"/>
      <c r="LJ230" s="15">
        <f>IF(LE230&gt;0,(LE230-LE$10)/LE$10,0)</f>
        <v/>
      </c>
      <c r="LL230" s="13" t="n">
        <v>164.94</v>
      </c>
      <c r="LM230" s="68">
        <f>IF(LL230&gt;0,((LL230-LL229)/LL229),0)</f>
        <v/>
      </c>
      <c r="LN230" s="68">
        <f>IF(LL230&gt;0,LM230-$V230,0)</f>
        <v/>
      </c>
      <c r="LO230" s="68">
        <f>IF(LL230&gt;0,(LL230-LO$10)/LO$10,0)</f>
        <v/>
      </c>
      <c r="LP230" s="68" t="n"/>
      <c r="LQ230" s="15">
        <f>IF(LL230&gt;0,(LL230-LL$10)/LL$10,0)</f>
        <v/>
      </c>
      <c r="LS230" s="13" t="n">
        <v>24.94</v>
      </c>
      <c r="LT230" s="68">
        <f>IF(LS230&gt;0,((LS230-LS229)/LS229),0)</f>
        <v/>
      </c>
      <c r="LU230" s="68">
        <f>IF(LS230&gt;0,LT230-$V230,0)</f>
        <v/>
      </c>
      <c r="LV230" s="68" t="n"/>
      <c r="LW230" s="68" t="n"/>
      <c r="LX230" s="15">
        <f>IF(LS230&gt;0,(LS230-LS$10)/LS$10,0)</f>
        <v/>
      </c>
      <c r="LZ230" s="13" t="n">
        <v>21.5</v>
      </c>
      <c r="MA230" s="68">
        <f>IF(LZ230&gt;0,((LZ230-LZ229)/LZ229),0)</f>
        <v/>
      </c>
      <c r="MB230" s="68">
        <f>IF(LZ230&gt;0,MA230-$V230,0)</f>
        <v/>
      </c>
      <c r="MC230" s="68">
        <f>IF(LZ230&gt;0,(LZ230-MC$10)/MC$10,0)</f>
        <v/>
      </c>
      <c r="MD230" s="68" t="n"/>
      <c r="ME230" s="15">
        <f>IF(LZ230&gt;0,(LZ230-LZ$10)/LZ$10,0)</f>
        <v/>
      </c>
      <c r="MG230" s="13" t="n">
        <v>95.36</v>
      </c>
      <c r="MH230" s="68">
        <f>IF(MG230&gt;0,((MG230-MG229)/MG229),0)</f>
        <v/>
      </c>
      <c r="MI230" s="68">
        <f>IF(MG230&gt;0,MH230-$V230,0)</f>
        <v/>
      </c>
      <c r="MJ230" s="68">
        <f>IF(MG230&gt;0,(MG230-MJ$10)/MJ$10,0)</f>
        <v/>
      </c>
      <c r="MK230" s="68" t="n"/>
      <c r="ML230" s="15">
        <f>IF(MG230&gt;0,(MG230-MG$10)/MG$10,0)</f>
        <v/>
      </c>
      <c r="MN230" s="13" t="n">
        <v>176.18</v>
      </c>
      <c r="MO230" s="68">
        <f>IF(MN230&gt;0,((MN230-MN229)/MN229),0)</f>
        <v/>
      </c>
      <c r="MP230" s="68">
        <f>IF(MN230&gt;0,MO230-$V230,0)</f>
        <v/>
      </c>
      <c r="MQ230" s="68">
        <f>IF(MN230&gt;0,(MN230-MQ$10)/MQ$10,0)</f>
        <v/>
      </c>
      <c r="MR230" s="68" t="n"/>
      <c r="MS230" s="15">
        <f>IF(MN230&gt;0,(MN230-MN$10)/MN$10,0)</f>
        <v/>
      </c>
      <c r="MU230" s="13" t="n">
        <v>22.62</v>
      </c>
      <c r="MV230" s="68">
        <f>IF(MU230&gt;0,((MU230-MU229)/MU229),0)</f>
        <v/>
      </c>
      <c r="MW230" s="68">
        <f>IF(MU230&gt;0,MV230-$V230,0)</f>
        <v/>
      </c>
      <c r="MX230" s="68">
        <f>IF(MU230&gt;0,(MU230-MX$10)/MX$10,0)</f>
        <v/>
      </c>
      <c r="MY230" s="68" t="n"/>
      <c r="MZ230" s="15">
        <f>IF(MU230&gt;0,(MU230-MU$10)/MU$10,0)</f>
        <v/>
      </c>
      <c r="NB230" s="13" t="n">
        <v>300.13</v>
      </c>
      <c r="NC230" s="68">
        <f>IF(NB230&gt;0,((NB230-NB229)/NB229),0)</f>
        <v/>
      </c>
      <c r="ND230" s="68">
        <f>IF(NB230&gt;0,NC230-$V230,0)</f>
        <v/>
      </c>
      <c r="NE230" s="68">
        <f>IF(NB230&gt;0,(NB230-NE$10)/NE$10,0)</f>
        <v/>
      </c>
      <c r="NF230" s="68" t="n"/>
      <c r="NG230" s="15">
        <f>IF(NB230&gt;0,(NB230-NB$10)/NB$10,0)</f>
        <v/>
      </c>
      <c r="NI230" s="13" t="n">
        <v>13.98</v>
      </c>
      <c r="NJ230" s="68">
        <f>IF(NI230&gt;0,((NI230-NI229)/NI229),0)</f>
        <v/>
      </c>
      <c r="NK230" s="68">
        <f>IF(NI230&gt;0,NJ230-$V230,0)</f>
        <v/>
      </c>
      <c r="NL230" s="68">
        <f>IF(NI230&gt;0,(NI230-NL$10)/NL$10,0)</f>
        <v/>
      </c>
      <c r="NM230" s="68" t="n"/>
      <c r="NN230" s="15">
        <f>IF(NI230&gt;0,(NI230-NI$10)/NI$10,0)</f>
        <v/>
      </c>
      <c r="NP230" s="13" t="n">
        <v>577.02</v>
      </c>
      <c r="NQ230" s="68">
        <f>IF(NP230&gt;0,((NP230-NP229)/NP229),0)</f>
        <v/>
      </c>
      <c r="NR230" s="68">
        <f>IF(NP230&gt;0,NQ230-$V230,0)</f>
        <v/>
      </c>
      <c r="NS230" s="68">
        <f>IF(NP230&gt;0,(NP230-NS$10)/NS$10,0)</f>
        <v/>
      </c>
      <c r="NT230" s="68" t="n"/>
      <c r="NU230" s="15">
        <f>IF(NP230&gt;0,(NP230-NP$10)/NP$10,0)</f>
        <v/>
      </c>
      <c r="NW230" s="13" t="n">
        <v>285.02</v>
      </c>
      <c r="NX230" s="68">
        <f>IF(NW230&gt;0,((NW230-NW229)/NW229),0)</f>
        <v/>
      </c>
      <c r="NY230" s="68">
        <f>IF(NW230&gt;0,NX230-$V230,0)</f>
        <v/>
      </c>
      <c r="NZ230" s="68">
        <f>IF(NW230&gt;0,(NW230-NZ$10)/NZ$10,0)</f>
        <v/>
      </c>
      <c r="OA230" s="68" t="n"/>
      <c r="OB230" s="15">
        <f>IF(NW230&gt;0,(NW230-NW$10)/NW$10,0)</f>
        <v/>
      </c>
      <c r="OD230" s="13" t="n">
        <v>3.44</v>
      </c>
      <c r="OE230" s="68">
        <f>IF(OD230&gt;0,((OD230-OD229)/OD229),0)</f>
        <v/>
      </c>
      <c r="OF230" s="68">
        <f>IF(OD230&gt;0,OE230-$V230,0)</f>
        <v/>
      </c>
      <c r="OG230" s="68">
        <f>IF(OD230&gt;0,(OD230-OG$10)/OG$10,0)</f>
        <v/>
      </c>
      <c r="OH230" s="68" t="n"/>
      <c r="OI230" s="15">
        <f>IF(OD230&gt;0,(OD230-OD$10)/OD$10,0)</f>
        <v/>
      </c>
      <c r="OK230" s="13" t="n">
        <v>245.64</v>
      </c>
      <c r="OL230" s="68">
        <f>IF(OK230&gt;0,((OK230-OK229)/OK229),0)</f>
        <v/>
      </c>
      <c r="OM230" s="68">
        <f>IF(OK230&gt;0,OL230-$V230,0)</f>
        <v/>
      </c>
      <c r="ON230" s="68">
        <f>IF(OK230&gt;0,(OK230-ON$10)/ON$10,0)</f>
        <v/>
      </c>
      <c r="OO230" s="68" t="n"/>
      <c r="OP230" s="15">
        <f>IF(OK230&gt;0,(OK230-OK$10)/OK$10,0)</f>
        <v/>
      </c>
      <c r="OR230" s="13" t="n">
        <v>4.885</v>
      </c>
      <c r="OS230" s="68">
        <f>IF(OR230&gt;0,((OR230-OR229)/OR229),0)</f>
        <v/>
      </c>
      <c r="OT230" s="68">
        <f>IF(OR230&gt;0,OS230-$V230,0)</f>
        <v/>
      </c>
      <c r="OU230" s="68">
        <f>IF(OR230&gt;0,(OR230-OU$10)/OU$10,0)</f>
        <v/>
      </c>
      <c r="OV230" s="68" t="n"/>
      <c r="OW230" s="15">
        <f>IF(OR230&gt;0,(OR230-OR$10)/OR$10,0)</f>
        <v/>
      </c>
      <c r="OY230" s="13" t="n">
        <v>175.63</v>
      </c>
      <c r="OZ230" s="68">
        <f>IF(OY230&gt;0,((OY230-OY229)/OY229),0)</f>
        <v/>
      </c>
      <c r="PA230" s="68">
        <f>IF(OY230&gt;0,OZ230-$V230,0)</f>
        <v/>
      </c>
      <c r="PB230" s="68">
        <f>IF(OY230&gt;0,(OY230-PB$10)/PB$10,0)</f>
        <v/>
      </c>
      <c r="PC230" s="68" t="n"/>
      <c r="PD230" s="15">
        <f>IF(OY230&gt;0,(OY230-OY$10)/OY$10,0)</f>
        <v/>
      </c>
      <c r="PE230" s="18" t="n"/>
      <c r="PF230" s="13" t="n">
        <v>287.69</v>
      </c>
      <c r="PG230" s="68">
        <f>IF(PF230&gt;0,((PF230-PF229)/PF229),0)</f>
        <v/>
      </c>
      <c r="PH230" s="68">
        <f>IF(PF230&gt;0,PG230-$V230,0)</f>
        <v/>
      </c>
      <c r="PI230" s="68">
        <f>IF(PF230&gt;0,(PF230-PI$10)/PI$10,0)</f>
        <v/>
      </c>
      <c r="PJ230" s="68" t="n"/>
      <c r="PK230" s="15">
        <f>IF(PF230&gt;0,(PF230-PF$10)/PF$10,0)</f>
        <v/>
      </c>
      <c r="PM230" s="13" t="n"/>
      <c r="PN230" s="68">
        <f>IF(PM230&gt;0,((PM230-PM229)/PM229),0)</f>
        <v/>
      </c>
      <c r="PO230" s="68">
        <f>PN230-$V230</f>
        <v/>
      </c>
      <c r="PP230" s="68">
        <f>IF(PM230&gt;0,(PM230-PP$10)/PP$10,0)</f>
        <v/>
      </c>
      <c r="PQ230" s="68" t="n"/>
      <c r="PR230" s="15">
        <f>IF(PM230&gt;0,(PM230-PM$10)/PM$10,0)</f>
        <v/>
      </c>
      <c r="PT230" s="13" t="n">
        <v>14.96</v>
      </c>
      <c r="PU230" s="68">
        <f>IF(PT230&gt;0,((PT230-PT229)/PT229),0)</f>
        <v/>
      </c>
      <c r="PV230" s="68">
        <f>IF(PT230&gt;0,PU230-$V230,0)</f>
        <v/>
      </c>
      <c r="PW230" s="68">
        <f>IF(PT230&gt;0,(PT230-PW$10)/PW$10,0)</f>
        <v/>
      </c>
      <c r="PX230" s="68" t="n"/>
      <c r="PY230" s="15">
        <f>IF(PT230&gt;0,(PT230-PT$10)/PT$10,0)</f>
        <v/>
      </c>
      <c r="QA230" s="13" t="n">
        <v>339.12</v>
      </c>
      <c r="QB230" s="68">
        <f>IF(QA230&gt;0,((QA230-QA229)/QA229),0)</f>
        <v/>
      </c>
      <c r="QC230" s="68">
        <f>IF(QA230&gt;0,QB230-$V230,0)</f>
        <v/>
      </c>
      <c r="QD230" s="68">
        <f>IF(QA230&gt;0,(QA230-QD$10)/QD$10,0)</f>
        <v/>
      </c>
      <c r="QE230" s="68" t="n"/>
      <c r="QF230" s="15">
        <f>IF(QA230&gt;0,(QA230-QA$10)/QA$10,0)</f>
        <v/>
      </c>
      <c r="QH230" s="13" t="n">
        <v>2.35</v>
      </c>
      <c r="QI230" s="68">
        <f>IF(QH230&gt;0,((QH230-QH229)/QH229),0)</f>
        <v/>
      </c>
      <c r="QJ230" s="68">
        <f>IF(QH230&gt;0,QI230-$V230,0)</f>
        <v/>
      </c>
      <c r="QK230" s="68">
        <f>IF(QH230&gt;0,(QH230-QK$10)/QK$10,0)</f>
        <v/>
      </c>
      <c r="QL230" s="68" t="n"/>
      <c r="QM230" s="15">
        <f>IF(QH230&gt;0,(QH230-QH$10)/QH$10,0)</f>
        <v/>
      </c>
      <c r="QO230" s="13" t="n">
        <v>14.45</v>
      </c>
      <c r="QP230" s="68">
        <f>IF(QO230&gt;0,((QO230-QO229)/QO229),0)</f>
        <v/>
      </c>
      <c r="QQ230" s="68">
        <f>IF(QO230&gt;0,QP230-$V230,0)</f>
        <v/>
      </c>
      <c r="QR230" s="68">
        <f>IF(QO230&gt;0,(QO230-QR$10)/QR$10,0)</f>
        <v/>
      </c>
      <c r="QS230" s="68" t="n"/>
      <c r="QT230" s="15">
        <f>IF(QO230&gt;0,(QO230-QO$10)/QO$10,0)</f>
        <v/>
      </c>
      <c r="QV230" s="13" t="n">
        <v>2.69</v>
      </c>
      <c r="QW230" s="68">
        <f>IF(QV230&gt;0,((QV230-QV229)/QV229),0)</f>
        <v/>
      </c>
      <c r="QX230" s="68">
        <f>IF(QV230&gt;0,QW230-$V230,0)</f>
        <v/>
      </c>
      <c r="QY230" s="68">
        <f>IF(QV230&gt;0,(QV230-QY$10)/QY$10,0)</f>
        <v/>
      </c>
      <c r="QZ230" s="68" t="n"/>
      <c r="RA230" s="15">
        <f>IF(QV230&gt;0,(QV230-QV$10)/QV$10,0)</f>
        <v/>
      </c>
      <c r="RC230" s="13" t="n">
        <v>64.34</v>
      </c>
      <c r="RD230" s="68">
        <f>IF(RC230&gt;0,((RC230-RC229)/RC229),0)</f>
        <v/>
      </c>
      <c r="RE230" s="68">
        <f>IF(RC230&gt;0,RD230-$V230,0)</f>
        <v/>
      </c>
      <c r="RF230" s="68">
        <f>IF(RC230&gt;0,(RC230-RF$10)/RF$10,0)</f>
        <v/>
      </c>
      <c r="RG230" s="68" t="n"/>
      <c r="RH230" s="15">
        <f>IF(RC230&gt;0,(RC230-RC$10)/RC$10,0)</f>
        <v/>
      </c>
      <c r="RJ230" s="13" t="n">
        <v>282.01</v>
      </c>
      <c r="RK230" s="68">
        <f>IF(RJ230&gt;0,((RJ230-RJ229)/RJ229),0)</f>
        <v/>
      </c>
      <c r="RL230" s="68">
        <f>RK230-$V230</f>
        <v/>
      </c>
      <c r="RM230" s="68">
        <f>IF(RJ230&gt;0,(RJ230-RM$10)/RM$10,0)</f>
        <v/>
      </c>
      <c r="RN230" s="68" t="n"/>
      <c r="RO230" s="15">
        <f>IF(RJ230&gt;0,(RJ230-RJ$10)/RJ$10,0)</f>
        <v/>
      </c>
      <c r="RQ230" s="13" t="n">
        <v>28.43</v>
      </c>
      <c r="RR230" s="68">
        <f>IF(RQ230&gt;0,((RQ230-RQ229)/RQ229),0)</f>
        <v/>
      </c>
      <c r="RS230" s="68">
        <f>RR230-$V230</f>
        <v/>
      </c>
      <c r="RT230" s="68">
        <f>IF(RQ230&gt;0,(RQ230-RT$10)/RT$10,0)</f>
        <v/>
      </c>
      <c r="RU230" s="68" t="n"/>
      <c r="RV230" s="15">
        <f>IF(RQ230&gt;0,(RQ230-RQ$10)/RQ$10,0)</f>
        <v/>
      </c>
      <c r="RX230" s="13" t="n">
        <v>171.25</v>
      </c>
      <c r="RY230" s="68">
        <f>IF(RX230&gt;0,((RX230-RX229)/RX229),0)</f>
        <v/>
      </c>
      <c r="RZ230" s="68">
        <f>RY230-$V230</f>
        <v/>
      </c>
      <c r="SA230" s="68">
        <f>IF(RX230&gt;0,(RX230-SA$10)/SA$10,0)</f>
        <v/>
      </c>
      <c r="SB230" s="68" t="n"/>
      <c r="SC230" s="15">
        <f>IF(RX230&gt;0,(RX230-RX$10)/RX$10,0)</f>
        <v/>
      </c>
      <c r="SE230" s="13" t="n">
        <v>24.69</v>
      </c>
      <c r="SF230" s="68">
        <f>IF(SE230&gt;0,((SE230-SE229)/SE229),0)</f>
        <v/>
      </c>
      <c r="SG230" s="68">
        <f>SF230-$V230</f>
        <v/>
      </c>
      <c r="SH230" s="68">
        <f>IF(SE230&gt;0,(SE230-SH$10)/SH$10,0)</f>
        <v/>
      </c>
      <c r="SI230" s="68" t="n"/>
      <c r="SJ230" s="15">
        <f>IF(SE230&gt;0,(SE230-SE$10)/SE$10,0)</f>
        <v/>
      </c>
      <c r="SL230" s="13" t="n">
        <v>3.13</v>
      </c>
      <c r="SM230" s="68">
        <f>IF(SL230&gt;0,((SL230-SL229)/SL229),0)</f>
        <v/>
      </c>
      <c r="SN230" s="68">
        <f>SM230-$V230</f>
        <v/>
      </c>
      <c r="SO230" s="68">
        <f>IF(SL230&gt;0,(SL230-SO$10)/SO$10,0)</f>
        <v/>
      </c>
      <c r="SP230" s="68" t="n"/>
      <c r="SQ230" s="15">
        <f>IF(SL230&gt;0,(SL230-SL$10)/SL$10,0)</f>
        <v/>
      </c>
      <c r="SS230" s="13" t="n">
        <v>22.83</v>
      </c>
      <c r="ST230" s="68">
        <f>IF(SS230&gt;0,((SS230-SS229)/SS229),0)</f>
        <v/>
      </c>
      <c r="SU230" s="68">
        <f>ST230-$V230</f>
        <v/>
      </c>
      <c r="SV230" s="68">
        <f>IF(SS230&gt;0,(SS230-SV$10)/SV$10,0)</f>
        <v/>
      </c>
      <c r="SW230" s="68" t="n"/>
      <c r="SX230" s="15">
        <f>IF(SS230&gt;0,(SS230-SS$10)/SS$10,0)</f>
        <v/>
      </c>
      <c r="SZ230" s="13" t="n">
        <v>56.98</v>
      </c>
      <c r="TA230" s="68">
        <f>IF(SZ230&gt;0,((SZ230-SZ229)/SZ229),0)</f>
        <v/>
      </c>
      <c r="TB230" s="68">
        <f>TA230-$V230</f>
        <v/>
      </c>
      <c r="TC230" s="68">
        <f>IF(SZ230&gt;0,(SZ230-TC$10)/TC$10,0)</f>
        <v/>
      </c>
      <c r="TD230" s="68" t="n"/>
      <c r="TE230" s="15">
        <f>IF(SZ230&gt;0,(SZ230-SZ$10)/SZ$10,0)</f>
        <v/>
      </c>
      <c r="TG230" s="587" t="n">
        <v>0.281</v>
      </c>
      <c r="TH230" s="68">
        <f>IF(TG230&gt;0,((TG230-TG229)/TG229),0)</f>
        <v/>
      </c>
      <c r="TI230" s="68">
        <f>TH230-$V230</f>
        <v/>
      </c>
      <c r="TJ230" s="68">
        <f>IF(TG230&gt;0,(TG230-TJ$10)/TJ$10,0)</f>
        <v/>
      </c>
      <c r="TK230" s="68" t="n"/>
      <c r="TL230" s="15">
        <f>IF(TG230&gt;0,(TG230-TG$10)/TG$10,0)</f>
        <v/>
      </c>
      <c r="TN230" s="13" t="n">
        <v>54.56</v>
      </c>
      <c r="TO230" s="68">
        <f>IF(TN230&gt;0,((TN230-TN229)/TN229),0)</f>
        <v/>
      </c>
      <c r="TP230" s="68">
        <f>TO230-$V230</f>
        <v/>
      </c>
      <c r="TQ230" s="68">
        <f>IF(TN230&gt;0,(TN230-TQ$10)/TQ$10,0)</f>
        <v/>
      </c>
      <c r="TR230" s="68" t="n"/>
      <c r="TS230" s="15">
        <f>IF(TN230&gt;0,(TN230-TN$10)/TN$10,0)</f>
        <v/>
      </c>
      <c r="TU230" s="587" t="n">
        <v>4.52</v>
      </c>
      <c r="TV230" s="68">
        <f>IF(TU230&gt;0,((TU230-TU229)/TU229),0)</f>
        <v/>
      </c>
      <c r="TW230" s="68">
        <f>TV230-$V230</f>
        <v/>
      </c>
      <c r="TX230" s="68">
        <f>IF(TU230&gt;0,(TU230-TX$10)/TX$10,0)</f>
        <v/>
      </c>
      <c r="TY230" s="68" t="n"/>
      <c r="TZ230" s="15">
        <f>IF(TU230&gt;0,(TU230-TU$10)/TU$10,0)</f>
        <v/>
      </c>
      <c r="UB230" s="587" t="n"/>
      <c r="UC230" s="68">
        <f>IF(UB230&gt;0,((UB230-UB229)/UB229),0)</f>
        <v/>
      </c>
      <c r="UD230" s="68">
        <f>UC230-$V230</f>
        <v/>
      </c>
      <c r="UE230" s="68">
        <f>IF(UB230&gt;0,(UB230-UE$10)/UE$10,0)</f>
        <v/>
      </c>
      <c r="UF230" s="68" t="n"/>
      <c r="UG230" s="15">
        <f>IF(UB230&gt;0,(UB230-UB$10)/UB$10,0)</f>
        <v/>
      </c>
      <c r="UI230" s="587" t="n"/>
      <c r="UJ230" s="68">
        <f>IF(UI230&gt;0,((UI230-UI229)/UI229),0)</f>
        <v/>
      </c>
      <c r="UK230" s="68">
        <f>UJ230-$V230</f>
        <v/>
      </c>
      <c r="UL230" s="68">
        <f>IF(UI230&gt;0,(UI230-UL$10)/UL$10,0)</f>
        <v/>
      </c>
      <c r="UM230" s="68" t="n"/>
      <c r="UN230" s="15">
        <f>IF(UI230&gt;0,(UI230-UI$10)/UI$10,0)</f>
        <v/>
      </c>
      <c r="UP230" s="587" t="n"/>
      <c r="UQ230" s="68">
        <f>IF(UP230&gt;0,((UP230-UP229)/UP229),0)</f>
        <v/>
      </c>
      <c r="UR230" s="68">
        <f>UQ230-$V230</f>
        <v/>
      </c>
      <c r="US230" s="68">
        <f>IF(UP230&gt;0,(UP230-US$10)/US$10,0)</f>
        <v/>
      </c>
      <c r="UT230" s="68" t="n"/>
      <c r="UU230" s="15">
        <f>IF(UP230&gt;0,(UP230-UP$10)/UP$10,0)</f>
        <v/>
      </c>
      <c r="UW230" s="587" t="n"/>
      <c r="UX230" s="68">
        <f>IF(UW230&gt;0,((UW230-UW229)/UW229),0)</f>
        <v/>
      </c>
      <c r="UY230" s="68">
        <f>UX230-$V230</f>
        <v/>
      </c>
      <c r="UZ230" s="68">
        <f>IF(UW230&gt;0,(UW230-UZ$10)/UZ$10,0)</f>
        <v/>
      </c>
      <c r="VA230" s="68" t="n"/>
      <c r="VB230" s="15">
        <f>IF(UW230&gt;0,(UW230-UW$10)/UW$10,0)</f>
        <v/>
      </c>
      <c r="VD230" s="587" t="n"/>
      <c r="VE230" s="68">
        <f>IF(VD230&gt;0,((VD230-VD229)/VD229),0)</f>
        <v/>
      </c>
      <c r="VF230" s="68">
        <f>VE230-$V230</f>
        <v/>
      </c>
      <c r="VG230" s="68">
        <f>IF(VD230&gt;0,(VD230-VG$10)/VG$10,0)</f>
        <v/>
      </c>
      <c r="VH230" s="68" t="n"/>
      <c r="VI230" s="15">
        <f>IF(VD230&gt;0,(VD230-VD$10)/VD$10,0)</f>
        <v/>
      </c>
      <c r="VM230" s="21">
        <f>IF($C230&gt;0,(($IK$5*IG230)+($GT$5*GP230)+($JM$5*JI230)+($JF$5*JB230)+($IY$5*IU230)+($IR$5*IN230)+($ID$5*HZ230)+($HW$5*HS230)+($HP$5*HL230)+($HI$5*HE230)+($GF$5*GB230)+($FY$5*FU230)+($FR$5*FN230)+($FK$5*FG230)+($FD$5*EZ230)+($EW$5*ES230)+($EP$5*EL230)+($EI$5*EE230)+($EB$5*DX230)+($DU$5*DQ230)+($DN$5*DJ230)+($DG$5*DC230)+($CZ$5*CV230)+($CS$5*CO230)+($CL$5*CH230)+($CE$5*CA230)+($BX$5*BT230)+($BQ$5*BM230)+($BJ$5*BF230)+($BC$5*AY230)+($AV$5*AR230)+($AO$5*AK230)+($AH$5*AD230)+($JT$5*JP230)+($KA$5*JW230)+($KO$5*KK230)+($PR$5*PN230)+($GM$5*GI230)+($HA$5*GW230)+($KV$5*KR230)+($KH$5*KD230)+($LC$5*KY230)+($MS$5*MO230)+($ML$5*MH230)+($ME$5*MA230)+($LX$5*LT230)+($LQ$5*LM230)+($LJ$5*LF230)+(MV230*$MZ$5)+(NC230*$NG$5)+(NJ230*$NN$5)+($OI$5*OE230)+($NU$5*NQ230)+($OB$5*NX230)+($PK$5*PG230)+($OP$5*OL230)+($OW$5*OS230)+($PD$5*OZ230)+(PU230*$PY$5)+(QB230*$QF$5)+(QI230*$QM$5)+(QP230*$QT$5)+(QW230*$RA$5)+(RD230*$RH$5)+(RK230*$RO$5)+(RR230*$RV$5)+(RY230*$SC$5)+(SF230*$SJ$5)+(SM230*$SQ$5)+(ST230*$SX$5)+(TA230*$TE$5))+(TH230*$TL$5)+(TO230*$TS$5))/$VM$5</f>
        <v/>
      </c>
      <c r="VN230" s="40" t="n"/>
      <c r="VO230" s="21">
        <f>IF($C230&gt;0,(($IK$5*II230)+($GT$5*GR230)+($JM$5*JK230)+($JF$5*JD230)+($IY$5*IW230)+($IR$5*IP230)+($ID$5*IB230)+($HW$5*HU230)+($HP$5*HN230)+($HI$5*HG230)+($GF$5*GD230)+($FY$5*FW230)+($FR$5*FP230)+($FK$5*FI230)+($FD$5*FB230)+($EW$5*EU230)+($EP$5*EN230)+($EI$5*EG230)+($EB$5*DZ230)+($DU$5*DS230)+($DN$5*DL230)+($DG$5*DE230)+($CZ$5*CX230)+($CS$5*CQ230)+($CL$5*CJ230)+($CE$5*CC230)+($BX$5*BV230)+($BQ$5*BO230)+($BJ$5*BH230)+($BC$5*BA230)+($AV$5*AT230)+($AO$5*AM230)+($AH$5*AF230)+($KO$5*KM230)+($KH$5*KF230)+($KA$5*JY230)+($JT$5*JR230)+($PR$5*PP230)+($GM$5*GK230)+($HA$5*GY230)+($KV$5*KT230)+($LC$5*LA230)+($MS$5*MQ230)+($ML$5*MJ230)+($ME$5*MC230)+($LX$5*LV230)+($LQ$5*LO230)+($LJ$5*LH230)+(MX230*$MZ$5)+(NE230*$NG$5)+(NL230*$NN$5)+($OI$5*OG230)+($NU$5*NS230)+($OB$5*NZ230)+($PD$5*PB230)+($OW$5*OU230)+($OP$5*ON230)+($PK$5*PI230)+($PY$5*PW230)+($QF$5*QD230)+($QM$5*QK230)+($QT$5*QR230)+($RA$5*QY230)+($RH$5*RF230)+($RO$5*RM230)+(RT230*$RV$5)+(SA230*$SC$5)+(SH230*$SJ$5)+(SO230*$SQ$5)+(SV230*$SX$5)+(TC230*$TE$5)+(TJ230*$TL$5)+(TQ230*$TS$5))/$VM$5,0)</f>
        <v/>
      </c>
      <c r="VP230" s="14" t="n"/>
      <c r="VQ230" s="21">
        <f>IF($C230&gt;0,(($IK$5*IK230)+($GT$5*GT230)+($JM$5*JM230)+($JF$5*JF230)+($IY$5*IY230)+($IR$5*IR230)+($ID$5*ID230)+($HW$5*HW230)+($HP$5*HP230)+($HI$5*HI230)+($GF$5*GF230)+($FY$5*FY230)+($FR$5*FR230)+($FK$5*FK230)+($FD$5*FD230)+($EW$5*EW230)+($EP$5*EP230)+($EI$5*EI230)+($EB$5*EB230)+($DU$5*DU230)+($DN$5*DN230)+($DG$5*DG230)+($CZ$5*CZ230)+($CS$5*CS230)+($CL$5*CL230)+($CE$5*CE230)+($BX$5*BX230)+($BQ$5*BQ230)+($BJ$5*BJ230)+($BC$5*BC230)+($AV$5*AV230)+($AO$5*AO230)+($AH$5*AH230)+($KO$5*KO230)+($PR$5*PR230)+($GM$5*GM230)+($HA$5*HA230)+($KH$5*KH230)+($KA$5*KA230)+($JT$5*JT230)+($KV$5*KV230)+($LC$5*LC230)+($MS$5*MS230)+($ML$5*ML230)+($ME$5*ME230)+($LX$5*LX230)+($LQ$5*LQ230)+($LJ$5*LJ230)+($OI$5*OI230)+($NU$5*NU230)+($NN$5*NN230)+($NG$5*NG230)+($MZ$5*MZ230)+(OB230*$OB$5)+($PD$5*PD230)+($OW$5*OW230)+($OP$5*OP230)+($PK$5*PK230)+(PY230*$PY$5)+(QF230*$QF$5)+(QM230*$QM$5)+(QT230*$QT$5)+(RA230*$RA$5)+(RH230*$RH$5)+(RO230*$RO$5)+(RV230*$RV$5)+(SC230*$SC$5)+(SJ230*$SJ$5)+(SQ230*$SQ$5)+(SX230*$SX$5)+(TE230*$TE$5)+(TL230*$TL$5)+(TS230*$TS$5))/$VM$5,0)</f>
        <v/>
      </c>
    </row>
    <row r="231" ht="16" customHeight="1" s="545">
      <c r="A231" s="127" t="n">
        <v>45979</v>
      </c>
      <c r="B231" s="4">
        <f>A231</f>
        <v/>
      </c>
      <c r="C231" s="13" t="n">
        <v>46091.68</v>
      </c>
      <c r="D231" s="138">
        <f>IF(C231&gt;0,C231-C230,0)</f>
        <v/>
      </c>
      <c r="E231" s="68">
        <f>IF(C231&gt;0,D231/C230,0)</f>
        <v/>
      </c>
      <c r="F231" s="15">
        <f>IF(C231&gt;0,(C231-C$10)/C$10,0)</f>
        <v/>
      </c>
      <c r="G231" s="13" t="n">
        <v>6617.33</v>
      </c>
      <c r="H231" s="138">
        <f>IF(G231&gt;0,G231-G230,0)</f>
        <v/>
      </c>
      <c r="I231" s="68">
        <f>IF(G231&gt;0,H231/G230,0)</f>
        <v/>
      </c>
      <c r="J231" s="15">
        <f>IF(G231&gt;0,(G231-G$10)/G$10,0)</f>
        <v/>
      </c>
      <c r="K231" s="13" t="n">
        <v>22432.85</v>
      </c>
      <c r="L231" s="138">
        <f>IF(K231&gt;0,K231-K230,0)</f>
        <v/>
      </c>
      <c r="M231" s="68">
        <f>IF(K231&gt;0,L231/K230,0)</f>
        <v/>
      </c>
      <c r="N231" s="15">
        <f>IF(K231&gt;0,(K231-K$10)/K$10,0)</f>
        <v/>
      </c>
      <c r="O231" s="13" t="n">
        <v>2348.74</v>
      </c>
      <c r="P231" s="138">
        <f>IF(O231&gt;0,O231-O230,0)</f>
        <v/>
      </c>
      <c r="Q231" s="68">
        <f>IF(O231&gt;0,P231/O230,0)</f>
        <v/>
      </c>
      <c r="R231" s="15">
        <f>IF(O231&gt;0,(O231-O$10)/O$10,0)</f>
        <v/>
      </c>
      <c r="S231" s="18">
        <f>IF(O231&gt;0,(((O231*0.7)*Q231)+((K231*0.9)*M231)+((G231*0.65)*I231)+((C231*0.6)*E231))/(O231+K231+G231+C231),0)</f>
        <v/>
      </c>
      <c r="T231" s="121">
        <f>IF(O231&gt;0,(S231*200)+T230,0)</f>
        <v/>
      </c>
      <c r="U231" s="121">
        <f>T231</f>
        <v/>
      </c>
      <c r="V231" s="134">
        <f>IF(T231&gt;0,(T231-T230)/T230,0)</f>
        <v/>
      </c>
      <c r="W231" s="21">
        <f>IF(T231&gt;0,(T231-T$11)/T$11,0)</f>
        <v/>
      </c>
      <c r="X231" s="18">
        <f>IF(T231&gt;0,((Q231+M231+I231+E231)/4),0)</f>
        <v/>
      </c>
      <c r="Y231" s="353" t="n">
        <v>19551.93</v>
      </c>
      <c r="Z231" s="15" t="n">
        <v>2e-06</v>
      </c>
      <c r="AA231" s="21">
        <f>Z231-$V231</f>
        <v/>
      </c>
      <c r="AC231" s="13" t="n">
        <v>252.38</v>
      </c>
      <c r="AD231" s="68">
        <f>IF(AC231&gt;0,((AC231-AC230)/AC230),0)</f>
        <v/>
      </c>
      <c r="AE231" s="68">
        <f>IF(AC231&gt;0,AD231-$V231,0)</f>
        <v/>
      </c>
      <c r="AF231" s="68">
        <f>IF(AC231&gt;0,(AC231-AF$10)/AF$10,0)</f>
        <v/>
      </c>
      <c r="AG231" s="68" t="n"/>
      <c r="AH231" s="15">
        <f>IF(AC231&gt;0,(AC231-AC$10)/AC$10,0)</f>
        <v/>
      </c>
      <c r="AJ231" s="13" t="n">
        <v>24.03</v>
      </c>
      <c r="AK231" s="68">
        <f>IF(AJ231&gt;0,((AJ231-AJ230)/AJ230),0)</f>
        <v/>
      </c>
      <c r="AL231" s="68">
        <f>IF(AJ231&gt;0,AK231-$V231,0)</f>
        <v/>
      </c>
      <c r="AM231" s="68">
        <f>IF(AJ231&gt;0,(AJ231-AM$10)/AM$10,0)</f>
        <v/>
      </c>
      <c r="AN231" s="68" t="n"/>
      <c r="AO231" s="15">
        <f>IF(AJ231&gt;0,(AJ231-AJ$10)/AJ$10,0)</f>
        <v/>
      </c>
      <c r="AQ231" s="13" t="n">
        <v>23.89</v>
      </c>
      <c r="AR231" s="68">
        <f>IF(AQ231&gt;0,((AQ231-AQ230)/AQ230),0)</f>
        <v/>
      </c>
      <c r="AS231" s="68">
        <f>IF(AQ231&gt;0,AR231-$V231,0)</f>
        <v/>
      </c>
      <c r="AT231" s="68">
        <f>IF(AQ231&gt;0,(AQ231-AT$10)/AT$10,0)</f>
        <v/>
      </c>
      <c r="AU231" s="68" t="n"/>
      <c r="AV231" s="15">
        <f>IF(AQ231&gt;0,(AQ231-AQ$10)/AQ$10,0)</f>
        <v/>
      </c>
      <c r="AX231" s="13" t="n">
        <v>230.15</v>
      </c>
      <c r="AY231" s="68">
        <f>IF(AX231&gt;0,((AX231-AX230)/AX230),0)</f>
        <v/>
      </c>
      <c r="AZ231" s="68">
        <f>IF(AX231&gt;0,AY231-$V231,0)</f>
        <v/>
      </c>
      <c r="BA231" s="68">
        <f>IF(AX231&gt;0,(AX231-BA$10)/BA$10,0)</f>
        <v/>
      </c>
      <c r="BB231" s="68" t="n"/>
      <c r="BC231" s="15">
        <f>IF(AX231&gt;0,(AX231-AX$10)/AX$10,0)</f>
        <v/>
      </c>
      <c r="BE231" s="13" t="n">
        <v>83.08</v>
      </c>
      <c r="BF231" s="68">
        <f>IF(BE231&gt;0,((BE231-BE230)/BE230),0)</f>
        <v/>
      </c>
      <c r="BG231" s="68">
        <f>IF(BE231&gt;0,BF231-$V231,0)</f>
        <v/>
      </c>
      <c r="BH231" s="68" t="n"/>
      <c r="BI231" s="68" t="n"/>
      <c r="BJ231" s="15">
        <f>IF(BE231&gt;0,(BE231-BE$10)/BE$10,0)</f>
        <v/>
      </c>
      <c r="BL231" s="13" t="n">
        <v>72.8</v>
      </c>
      <c r="BM231" s="68">
        <f>IF(BL231&gt;0,((BL231-BL230)/BL230),0)</f>
        <v/>
      </c>
      <c r="BN231" s="68">
        <f>IF(BL231&gt;0,BM231-$V231,0)</f>
        <v/>
      </c>
      <c r="BO231" s="68">
        <f>IF(BL231&gt;0,(BL231-BO$10)/BO$10,0)</f>
        <v/>
      </c>
      <c r="BP231" s="68" t="n"/>
      <c r="BQ231" s="15">
        <f>IF(BL231&gt;0,(BL231-BL$10)/BL$10,0)</f>
        <v/>
      </c>
      <c r="BS231" s="13" t="n">
        <v>43.08</v>
      </c>
      <c r="BT231" s="68">
        <f>IF(BS231&gt;0,((BS231-BS230)/BS230),0)</f>
        <v/>
      </c>
      <c r="BU231" s="68">
        <f>IF(BS231&gt;0,BT231-$V231,0)</f>
        <v/>
      </c>
      <c r="BV231" s="68">
        <f>IF(BS231&gt;0,(BS231-BV$10)/BV$10,0)</f>
        <v/>
      </c>
      <c r="BW231" s="68" t="n"/>
      <c r="BX231" s="15">
        <f>IF(BS231&gt;0,(BS231-BS$10)/BS$10,0)</f>
        <v/>
      </c>
      <c r="BZ231" s="13" t="n"/>
      <c r="CA231" s="68">
        <f>IF(BZ231&gt;0,((BZ231-BZ230)/BZ230),0)</f>
        <v/>
      </c>
      <c r="CB231" s="68">
        <f>IF(BZ231&gt;0,CA231-$V231,0)</f>
        <v/>
      </c>
      <c r="CC231" s="68">
        <f>IF(BZ231&gt;0,(BZ231-CC$10)/CC$10,0)</f>
        <v/>
      </c>
      <c r="CD231" s="68" t="n"/>
      <c r="CE231" s="15">
        <f>IF(BZ231&gt;0,(BZ231-BZ$10)/BZ$10,0)</f>
        <v/>
      </c>
      <c r="CG231" s="13" t="n">
        <v>30.59</v>
      </c>
      <c r="CH231" s="68">
        <f>IF(CG231&gt;0,((CG231-CG230)/CG230),0)</f>
        <v/>
      </c>
      <c r="CI231" s="68">
        <f>IF(CG231&gt;0,CH231-$V231,0)</f>
        <v/>
      </c>
      <c r="CJ231" s="68">
        <f>IF(CG231&gt;0,(CG231-CJ$10)/CJ$10,0)</f>
        <v/>
      </c>
      <c r="CK231" s="68" t="n"/>
      <c r="CL231" s="15">
        <f>IF(CG231&gt;0,(CG231-CG$10)/CG$10,0)</f>
        <v/>
      </c>
      <c r="CN231" s="13" t="n">
        <v>34.15</v>
      </c>
      <c r="CO231" s="68">
        <f>IF(CN231&gt;0,((CN231-CN230)/CN230),0)</f>
        <v/>
      </c>
      <c r="CP231" s="68">
        <f>IF(CN231&gt;0,CO231-$V231,0)</f>
        <v/>
      </c>
      <c r="CQ231" s="68">
        <f>IF(CN231&gt;0,(CN231-CQ$10)/CQ$10,0)</f>
        <v/>
      </c>
      <c r="CR231" s="68" t="n"/>
      <c r="CS231" s="15">
        <f>IF(CN231&gt;0,(CN231-CN$10)/CN$10,0)</f>
        <v/>
      </c>
      <c r="CU231" s="13" t="n">
        <v>40.44</v>
      </c>
      <c r="CV231" s="68">
        <f>IF(CU231&gt;0,((CU231-CU230)/CU230),0)</f>
        <v/>
      </c>
      <c r="CW231" s="68">
        <f>IF(CU231&gt;0,CV231-$V231,0)</f>
        <v/>
      </c>
      <c r="CX231" s="68">
        <f>IF(CU231&gt;0,(CU231-CX$10)/CX$10,0)</f>
        <v/>
      </c>
      <c r="CY231" s="68" t="n"/>
      <c r="CZ231" s="15">
        <f>IF(CU231&gt;0,(CU231-CU$10)/CU$10,0)</f>
        <v/>
      </c>
      <c r="DB231" s="13" t="n">
        <v>19.67</v>
      </c>
      <c r="DC231" s="68">
        <f>IF(DB231&gt;0,((DB231-DB230)/DB230),0)</f>
        <v/>
      </c>
      <c r="DD231" s="68">
        <f>IF(DB231&gt;0,DC231-$V231,0)</f>
        <v/>
      </c>
      <c r="DE231" s="68">
        <f>IF(DB231&gt;0,(DB231-DE$10)/DE$10,0)</f>
        <v/>
      </c>
      <c r="DF231" s="68" t="n"/>
      <c r="DG231" s="15">
        <f>IF(DB231&gt;0,(DB231-DB$10)/DB$10,0)</f>
        <v/>
      </c>
      <c r="DI231" s="13" t="n">
        <v>50.96</v>
      </c>
      <c r="DJ231" s="68">
        <f>IF(DI231&gt;0,((DI231-DI230)/DI230),0)</f>
        <v/>
      </c>
      <c r="DK231" s="68">
        <f>IF(DI231&gt;0,DJ231-$V231,0)</f>
        <v/>
      </c>
      <c r="DL231" s="68">
        <f>IF(DI231&gt;0,(DI231-DL$10)/DL$10,0)</f>
        <v/>
      </c>
      <c r="DM231" s="68" t="n"/>
      <c r="DN231" s="15">
        <f>IF(DI231&gt;0,(DI231-DI$10)/DI$10,0)</f>
        <v/>
      </c>
      <c r="DP231" s="13" t="n">
        <v>48.63</v>
      </c>
      <c r="DQ231" s="68">
        <f>IF(DP231&gt;0,((DP231-DP230)/DP230),0)</f>
        <v/>
      </c>
      <c r="DR231" s="68">
        <f>IF(DP231&gt;0,DQ231-$V231,0)</f>
        <v/>
      </c>
      <c r="DS231" s="68" t="n"/>
      <c r="DT231" s="68" t="n"/>
      <c r="DU231" s="15">
        <f>IF(DP231&gt;0,(DP231-DP$10)/DP$10,0)</f>
        <v/>
      </c>
      <c r="DV231" s="18" t="n"/>
      <c r="DW231" s="13" t="n">
        <v>41.94</v>
      </c>
      <c r="DX231" s="68">
        <f>IF(DW231&gt;0,((DW231-DW230)/DW230),0)</f>
        <v/>
      </c>
      <c r="DY231" s="68">
        <f>IF(DW231&gt;0,DX231-$V231,0)</f>
        <v/>
      </c>
      <c r="DZ231" s="68">
        <f>IF(DW231&gt;0,(DW231-DZ$10)/DZ$10,0)</f>
        <v/>
      </c>
      <c r="EA231" s="68" t="n"/>
      <c r="EB231" s="15">
        <f>IF(DW231&gt;0,(DW231-DW$10)/DW$10,0)</f>
        <v/>
      </c>
      <c r="ED231" s="13" t="n">
        <v>40.41</v>
      </c>
      <c r="EE231" s="68">
        <f>IF(ED231&gt;0,((ED231-ED230)/ED230),0)</f>
        <v/>
      </c>
      <c r="EF231" s="68">
        <f>IF(ED231&gt;0,EE231-$V231,0)</f>
        <v/>
      </c>
      <c r="EG231" s="68">
        <f>IF(ED231&gt;0,(ED231-EG$10)/EG$10,0)</f>
        <v/>
      </c>
      <c r="EH231" s="68" t="n"/>
      <c r="EI231" s="15">
        <f>IF(ED231&gt;0,(ED231-ED$10)/ED$10,0)</f>
        <v/>
      </c>
      <c r="EK231" s="13" t="n">
        <v>137.2</v>
      </c>
      <c r="EL231" s="68">
        <f>IF(EK231&gt;0,((EK231-EK230)/EK230),0)</f>
        <v/>
      </c>
      <c r="EM231" s="68">
        <f>IF(EK231&gt;0,EL231-$V231,0)</f>
        <v/>
      </c>
      <c r="EN231" s="68">
        <f>IF(EK231&gt;0,(EK231-EN$10)/EN$10,0)</f>
        <v/>
      </c>
      <c r="EO231" s="68" t="n"/>
      <c r="EP231" s="15">
        <f>IF(EK231&gt;0,(EK231-EK$10)/EK$10,0)</f>
        <v/>
      </c>
      <c r="ER231" s="13" t="n">
        <v>38.27</v>
      </c>
      <c r="ES231" s="68">
        <f>IF(ER231&gt;0,((ER231-ER230)/ER230),0)</f>
        <v/>
      </c>
      <c r="ET231" s="68">
        <f>IF(ER231&gt;0,ES231-$V231,0)</f>
        <v/>
      </c>
      <c r="EU231" s="68">
        <f>IF(ER231&gt;0,(ER231-EU$10)/EU$10,0)</f>
        <v/>
      </c>
      <c r="EV231" s="68" t="n"/>
      <c r="EW231" s="15">
        <f>IF(ER231&gt;0,(ER231-ER$10)/ER$10,0)</f>
        <v/>
      </c>
      <c r="EY231" s="13" t="n">
        <v>53.05</v>
      </c>
      <c r="EZ231" s="68">
        <f>IF(EY231&gt;0,((EY231-EY230)/EY230),0)</f>
        <v/>
      </c>
      <c r="FA231" s="68">
        <f>IF(EY231&gt;0,EZ231-$V231,0)</f>
        <v/>
      </c>
      <c r="FB231" s="68" t="n"/>
      <c r="FC231" s="68" t="n"/>
      <c r="FD231" s="15">
        <f>IF(EY231&gt;0,(EY231-EY$10)/EY$10,0)</f>
        <v/>
      </c>
      <c r="FF231" s="13" t="n">
        <v>63.06</v>
      </c>
      <c r="FG231" s="68">
        <f>IF(FF231&gt;0,((FF231-FF230)/FF230),0)</f>
        <v/>
      </c>
      <c r="FH231" s="68">
        <f>IF(FF231&gt;0,FG231-$V231,0)</f>
        <v/>
      </c>
      <c r="FI231" s="68">
        <f>IF(FF231&gt;0,(FF231-FI$10)/FI$10,0)</f>
        <v/>
      </c>
      <c r="FJ231" s="68" t="n"/>
      <c r="FK231" s="15">
        <f>IF(FF231&gt;0,(FF231-FF$10)/FF$10,0)</f>
        <v/>
      </c>
      <c r="FM231" s="13" t="n">
        <v>179.58</v>
      </c>
      <c r="FN231" s="68">
        <f>IF(FM231&gt;0,((FM231-FM230)/FM230),0)</f>
        <v/>
      </c>
      <c r="FO231" s="68">
        <f>IF(FM231&gt;0,FN231-$V231,0)</f>
        <v/>
      </c>
      <c r="FP231" s="68">
        <f>IF(FM231&gt;0,(FM231-FP$10)/FP$10,0)</f>
        <v/>
      </c>
      <c r="FQ231" s="68" t="n"/>
      <c r="FR231" s="15">
        <f>IF(FM231&gt;0,(FM231-FM$10)/FM$10,0)</f>
        <v/>
      </c>
      <c r="FT231" s="13" t="n">
        <v>89.88</v>
      </c>
      <c r="FU231" s="68">
        <f>IF(FT231&gt;0,((FT231-FT230)/FT230),0)</f>
        <v/>
      </c>
      <c r="FV231" s="68">
        <f>IF(FT231&gt;0,FU231-$V231,0)</f>
        <v/>
      </c>
      <c r="FW231" s="68">
        <f>IF(FT231&gt;0,(FT231-FW$10)/FW$10,0)</f>
        <v/>
      </c>
      <c r="FX231" s="68" t="n"/>
      <c r="FY231" s="15">
        <f>IF(FT231&gt;0,(FT231-FT$10)/FT$10,0)</f>
        <v/>
      </c>
      <c r="GA231" s="13" t="n">
        <v>18.63</v>
      </c>
      <c r="GB231" s="68">
        <f>IF(GA231&gt;0,((GA231-GA230)/GA230),0)</f>
        <v/>
      </c>
      <c r="GC231" s="68">
        <f>IF(GA231&gt;0,GB231-$V231,0)</f>
        <v/>
      </c>
      <c r="GD231" s="68" t="n"/>
      <c r="GE231" s="68" t="n"/>
      <c r="GF231" s="15">
        <f>IF(GA231&gt;0,(GA231-GA$10)/GA$10,0)</f>
        <v/>
      </c>
      <c r="GG231" s="18" t="n"/>
      <c r="GH231" s="13" t="n">
        <v>25.07</v>
      </c>
      <c r="GI231" s="68">
        <f>IF(GH231&gt;0,((GH231-GH230)/GH230),0)</f>
        <v/>
      </c>
      <c r="GJ231" s="68">
        <f>IF(GH231&gt;0,GI231-$V231,0)</f>
        <v/>
      </c>
      <c r="GK231" s="68">
        <f>IF(GH231&gt;0,(GH231-GK$10)/GK$10,0)</f>
        <v/>
      </c>
      <c r="GL231" s="68" t="n"/>
      <c r="GM231" s="15">
        <f>IF(GH231&gt;0,(GH231-GH$10)/GH$10,0)</f>
        <v/>
      </c>
      <c r="GO231" s="13" t="n">
        <v>30.12</v>
      </c>
      <c r="GP231" s="68">
        <f>IF(GO231&gt;0,((GO231-GO230)/GO230),0)</f>
        <v/>
      </c>
      <c r="GQ231" s="68">
        <f>IF(GO231&gt;0,GP231-$V231,0)</f>
        <v/>
      </c>
      <c r="GR231" s="68" t="n"/>
      <c r="GS231" s="68" t="n"/>
      <c r="GT231" s="15">
        <f>IF(GO231&gt;0,(GO231-GO$10)/GO$10,0)</f>
        <v/>
      </c>
      <c r="GV231" s="13" t="n">
        <v>17.23</v>
      </c>
      <c r="GW231" s="68">
        <f>IF(GV231&gt;0,((GV231-GV230)/GV230),0)</f>
        <v/>
      </c>
      <c r="GX231" s="68">
        <f>IF(GV231&gt;0,GW231-$V231,0)</f>
        <v/>
      </c>
      <c r="GY231" s="68">
        <f>IF(GV231&gt;0,(GV231-GY$10)/GY$10,0)</f>
        <v/>
      </c>
      <c r="GZ231" s="68" t="n"/>
      <c r="HA231" s="15">
        <f>IF(GV231&gt;0,(GV231-GV$10)/GV$10,0)</f>
        <v/>
      </c>
      <c r="HD231" s="13" t="n">
        <v>401.25</v>
      </c>
      <c r="HE231" s="68">
        <f>IF(HD231&gt;0,((HD231-HD230)/HD230),0)</f>
        <v/>
      </c>
      <c r="HF231" s="68">
        <f>IF(HD231&gt;0,HE231-$V231,0)</f>
        <v/>
      </c>
      <c r="HG231" s="68">
        <f>IF(HD231&gt;0,(HD231-HG$10)/HG$10,0)</f>
        <v/>
      </c>
      <c r="HH231" s="68" t="n"/>
      <c r="HI231" s="15">
        <f>IF(HD231&gt;0,(HD231-HD$10)/HD$10,0)</f>
        <v/>
      </c>
      <c r="HK231" s="13" t="n">
        <v>70.36</v>
      </c>
      <c r="HL231" s="68">
        <f>IF(HK231&gt;0,((HK231-HK230)/HK230),0)</f>
        <v/>
      </c>
      <c r="HM231" s="68">
        <f>IF(HK231&gt;0,HL231-$V231,0)</f>
        <v/>
      </c>
      <c r="HN231" s="68">
        <f>IF(HK231&gt;0,(HK231-HN$10)/HN$10,0)</f>
        <v/>
      </c>
      <c r="HO231" s="68" t="n"/>
      <c r="HP231" s="15">
        <f>IF(HK231&gt;0,(HK231-HK$10)/HK$10,0)</f>
        <v/>
      </c>
      <c r="HR231" s="13" t="n">
        <v>119.03</v>
      </c>
      <c r="HS231" s="68">
        <f>IF(HR231&gt;0,((HR231-HR230)/HR230),0)</f>
        <v/>
      </c>
      <c r="HT231" s="68">
        <f>IF(HR231&gt;0,HS231-$V231,0)</f>
        <v/>
      </c>
      <c r="HU231" s="68">
        <f>IF(HR231&gt;0,(HR231-HU$10)/HU$10,0)</f>
        <v/>
      </c>
      <c r="HV231" s="68" t="n"/>
      <c r="HW231" s="15">
        <f>IF(HR231&gt;0,(HR231-HR$10)/HR$10,0)</f>
        <v/>
      </c>
      <c r="HY231" s="13" t="n">
        <v>181.36</v>
      </c>
      <c r="HZ231" s="68">
        <f>IF(HY231&gt;0,((HY231-HY230)/HY230),0)</f>
        <v/>
      </c>
      <c r="IA231" s="68">
        <f>IF(HY231&gt;0,HZ231-$V231,0)</f>
        <v/>
      </c>
      <c r="IB231" s="68">
        <f>IF(HY231&gt;0,(HY231-IB$10)/IB$10,0)</f>
        <v/>
      </c>
      <c r="IC231" s="68" t="n"/>
      <c r="ID231" s="15">
        <f>IF(HY231&gt;0,(HY231-HY$10)/HY$10,0)</f>
        <v/>
      </c>
      <c r="IF231" s="13" t="n">
        <v>340.5</v>
      </c>
      <c r="IG231" s="68">
        <f>IF(IF231&gt;0,((IF231-IF230)/IF230),0)</f>
        <v/>
      </c>
      <c r="IH231" s="68">
        <f>IF(IF231&gt;0,IG231-$V231,0)</f>
        <v/>
      </c>
      <c r="II231" s="68">
        <f>IF(IF231&gt;0,(IF231-II$10)/II$10,0)</f>
        <v/>
      </c>
      <c r="IJ231" s="68" t="n"/>
      <c r="IK231" s="15">
        <f>IF(IF231&gt;0,(IF231-IF$10)/IF$10,0)</f>
        <v/>
      </c>
      <c r="IM231" s="13" t="n">
        <v>309.15</v>
      </c>
      <c r="IN231" s="68">
        <f>IF(IM231&gt;0,((IM231-IM230)/IM230),0)</f>
        <v/>
      </c>
      <c r="IO231" s="68">
        <f>IF(IM231&gt;0,IN231-$V231,0)</f>
        <v/>
      </c>
      <c r="IP231" s="68">
        <f>IF(IM231&gt;0,(IM231-IP$10)/IP$10,0)</f>
        <v/>
      </c>
      <c r="IQ231" s="68" t="n"/>
      <c r="IR231" s="15">
        <f>IF(IM231&gt;0,(IM231-IM$10)/IM$10,0)</f>
        <v/>
      </c>
      <c r="IT231" s="13" t="n">
        <v>83.29000000000001</v>
      </c>
      <c r="IU231" s="68">
        <f>IF(IT231&gt;0,((IT231-IT230)/IT230),0)</f>
        <v/>
      </c>
      <c r="IV231" s="68">
        <f>IF(IT231&gt;0,IU231-$V231,0)</f>
        <v/>
      </c>
      <c r="IW231" s="68">
        <f>IF(IT231&gt;0,(IT231-IW$10)/IW$10,0)</f>
        <v/>
      </c>
      <c r="IX231" s="68" t="n"/>
      <c r="IY231" s="15">
        <f>IF(IT231&gt;0,(IT231-IT$10)/IT$10,0)</f>
        <v/>
      </c>
      <c r="JA231" s="13" t="n">
        <v>597.6900000000001</v>
      </c>
      <c r="JB231" s="68">
        <f>IF(JA231&gt;0,((JA231-JA230)/JA230),0)</f>
        <v/>
      </c>
      <c r="JC231" s="68">
        <f>IF(JA231&gt;0,JB231-$V231,0)</f>
        <v/>
      </c>
      <c r="JD231" s="68">
        <f>IF(JA231&gt;0,(JA231-JD$10)/JD$10,0)</f>
        <v/>
      </c>
      <c r="JE231" s="68" t="n"/>
      <c r="JF231" s="15">
        <f>IF(JA231&gt;0,(JA231-JA$10)/JA$10,0)</f>
        <v/>
      </c>
      <c r="JH231" s="13" t="n">
        <v>493.79</v>
      </c>
      <c r="JI231" s="68">
        <f>IF(JH231&gt;0,((JH231-JH230)/JH230),0)</f>
        <v/>
      </c>
      <c r="JJ231" s="68">
        <f>IF(JH231&gt;0,JI231-$V231,0)</f>
        <v/>
      </c>
      <c r="JK231" s="68">
        <f>IF(JH231&gt;0,(JH231-JK$10)/JK$10,0)</f>
        <v/>
      </c>
      <c r="JL231" s="68" t="n"/>
      <c r="JM231" s="15">
        <f>IF(JH231&gt;0,(JH231-JH$10)/JH$10,0)</f>
        <v/>
      </c>
      <c r="JO231" s="13" t="n">
        <v>33.79</v>
      </c>
      <c r="JP231" s="68">
        <f>IF(JO231&gt;0,((JO231-JO230)/JO230),0)</f>
        <v/>
      </c>
      <c r="JQ231" s="68">
        <f>IF(JO231&gt;0,JP231-$V231,0)</f>
        <v/>
      </c>
      <c r="JR231" s="68">
        <f>IF(JO231&gt;0,(JO231-JR$10)/JR$10,0)</f>
        <v/>
      </c>
      <c r="JS231" s="68" t="n"/>
      <c r="JT231" s="15">
        <f>IF(JO231&gt;0,(JO231-JO$10)/JO$10,0)</f>
        <v/>
      </c>
      <c r="JV231" s="13" t="n">
        <v>2.38</v>
      </c>
      <c r="JW231" s="68">
        <f>IF(JV231&gt;0,((JV231-JV230)/JV230),0)</f>
        <v/>
      </c>
      <c r="JX231" s="68">
        <f>IF(JV231&gt;0,JW231-$V231,0)</f>
        <v/>
      </c>
      <c r="JY231" s="68">
        <f>IF(JV231&gt;0,(JV231-JY$10)/JY$10,0)</f>
        <v/>
      </c>
      <c r="JZ231" s="68" t="n"/>
      <c r="KA231" s="15">
        <f>IF(JV231&gt;0,(JV231-JV$10)/JV$10,0)</f>
        <v/>
      </c>
      <c r="KC231" s="13" t="n">
        <v>24.92</v>
      </c>
      <c r="KD231" s="68">
        <f>IF(KC231&gt;0,((KC231-KC230)/KC230),0)</f>
        <v/>
      </c>
      <c r="KE231" s="68">
        <f>IF(KC231&gt;0,KD231-$V231,0)</f>
        <v/>
      </c>
      <c r="KF231" s="68">
        <f>IF(KC231&gt;0,(KC231-KF$10)/KF$10,0)</f>
        <v/>
      </c>
      <c r="KG231" s="68" t="n"/>
      <c r="KH231" s="15">
        <f>IF(KC231&gt;0,(KC231-KC$10)/KC$10,0)</f>
        <v/>
      </c>
      <c r="KI231" s="18" t="n"/>
      <c r="KJ231" s="13" t="n">
        <v>139.56</v>
      </c>
      <c r="KK231" s="68">
        <f>IF(KJ231&gt;0,((KJ231-KJ230)/KJ230),0)</f>
        <v/>
      </c>
      <c r="KL231" s="68">
        <f>IF(KJ231&gt;0,KK231-$V231,0)</f>
        <v/>
      </c>
      <c r="KM231" s="68">
        <f>IF(KJ231&gt;0,(KJ231-KM$10)/KM$10,0)</f>
        <v/>
      </c>
      <c r="KN231" s="68" t="n"/>
      <c r="KO231" s="15">
        <f>IF(KJ231&gt;0,(KJ231-KJ$10)/KJ$10,0)</f>
        <v/>
      </c>
      <c r="KQ231" s="13" t="n">
        <v>2.41</v>
      </c>
      <c r="KR231" s="68">
        <f>IF(KQ231&gt;0,((KQ231-KQ230)/KQ230),0)</f>
        <v/>
      </c>
      <c r="KS231" s="68">
        <f>IF(KQ231&gt;0,KR231-$V231,0)</f>
        <v/>
      </c>
      <c r="KT231" s="68">
        <f>IF(KQ231&gt;0,(KQ231-KT$10)/KT$10,0)</f>
        <v/>
      </c>
      <c r="KU231" s="68" t="n"/>
      <c r="KV231" s="15">
        <f>IF(KQ231&gt;0,(KQ231-KQ$10)/KQ$10,0)</f>
        <v/>
      </c>
      <c r="KW231" s="18" t="n"/>
      <c r="KX231" s="13" t="n">
        <v>52.94</v>
      </c>
      <c r="KY231" s="68">
        <f>IF(KX231&gt;0,((KX231-KX230)/KX230),0)</f>
        <v/>
      </c>
      <c r="KZ231" s="68">
        <f>IF(KX231&gt;0,KY231-$V231,0)</f>
        <v/>
      </c>
      <c r="LA231" s="68">
        <f>IF(KX231&gt;0,(KX231-LA$10)/LA$10,0)</f>
        <v/>
      </c>
      <c r="LB231" s="68" t="n"/>
      <c r="LC231" s="15">
        <f>IF(KX231&gt;0,(KX231-KX$10)/KX$10,0)</f>
        <v/>
      </c>
      <c r="LD231" s="18" t="n"/>
      <c r="LE231" s="13" t="n">
        <v>58.74</v>
      </c>
      <c r="LF231" s="68">
        <f>IF(LE231&gt;0,((LE231-LE230)/LE230),0)</f>
        <v/>
      </c>
      <c r="LG231" s="68">
        <f>IF(LE231&gt;0,LF231-$V231,0)</f>
        <v/>
      </c>
      <c r="LH231" s="68">
        <f>IF(LE231&gt;0,(LE231-LH$10)/LH$10,0)</f>
        <v/>
      </c>
      <c r="LI231" s="68" t="n"/>
      <c r="LJ231" s="15">
        <f>IF(LE231&gt;0,(LE231-LE$10)/LE$10,0)</f>
        <v/>
      </c>
      <c r="LL231" s="13" t="n">
        <v>166.51</v>
      </c>
      <c r="LM231" s="68">
        <f>IF(LL231&gt;0,((LL231-LL230)/LL230),0)</f>
        <v/>
      </c>
      <c r="LN231" s="68">
        <f>IF(LL231&gt;0,LM231-$V231,0)</f>
        <v/>
      </c>
      <c r="LO231" s="68">
        <f>IF(LL231&gt;0,(LL231-LO$10)/LO$10,0)</f>
        <v/>
      </c>
      <c r="LP231" s="68" t="n"/>
      <c r="LQ231" s="15">
        <f>IF(LL231&gt;0,(LL231-LL$10)/LL$10,0)</f>
        <v/>
      </c>
      <c r="LS231" s="13" t="n">
        <v>25.37</v>
      </c>
      <c r="LT231" s="68">
        <f>IF(LS231&gt;0,((LS231-LS230)/LS230),0)</f>
        <v/>
      </c>
      <c r="LU231" s="68">
        <f>IF(LS231&gt;0,LT231-$V231,0)</f>
        <v/>
      </c>
      <c r="LV231" s="68" t="n"/>
      <c r="LW231" s="68" t="n"/>
      <c r="LX231" s="15">
        <f>IF(LS231&gt;0,(LS231-LS$10)/LS$10,0)</f>
        <v/>
      </c>
      <c r="LZ231" s="13" t="n">
        <v>21.24</v>
      </c>
      <c r="MA231" s="68">
        <f>IF(LZ231&gt;0,((LZ231-LZ230)/LZ230),0)</f>
        <v/>
      </c>
      <c r="MB231" s="68">
        <f>IF(LZ231&gt;0,MA231-$V231,0)</f>
        <v/>
      </c>
      <c r="MC231" s="68">
        <f>IF(LZ231&gt;0,(LZ231-MC$10)/MC$10,0)</f>
        <v/>
      </c>
      <c r="MD231" s="68" t="n"/>
      <c r="ME231" s="15">
        <f>IF(LZ231&gt;0,(LZ231-LZ$10)/LZ$10,0)</f>
        <v/>
      </c>
      <c r="MG231" s="13" t="n">
        <v>96.66</v>
      </c>
      <c r="MH231" s="68">
        <f>IF(MG231&gt;0,((MG231-MG230)/MG230),0)</f>
        <v/>
      </c>
      <c r="MI231" s="68">
        <f>IF(MG231&gt;0,MH231-$V231,0)</f>
        <v/>
      </c>
      <c r="MJ231" s="68">
        <f>IF(MG231&gt;0,(MG231-MJ$10)/MJ$10,0)</f>
        <v/>
      </c>
      <c r="MK231" s="68" t="n"/>
      <c r="ML231" s="15">
        <f>IF(MG231&gt;0,(MG231-MG$10)/MG$10,0)</f>
        <v/>
      </c>
      <c r="MN231" s="13" t="n">
        <v>175.87</v>
      </c>
      <c r="MO231" s="68">
        <f>IF(MN231&gt;0,((MN231-MN230)/MN230),0)</f>
        <v/>
      </c>
      <c r="MP231" s="68">
        <f>IF(MN231&gt;0,MO231-$V231,0)</f>
        <v/>
      </c>
      <c r="MQ231" s="68">
        <f>IF(MN231&gt;0,(MN231-MQ$10)/MQ$10,0)</f>
        <v/>
      </c>
      <c r="MR231" s="68" t="n"/>
      <c r="MS231" s="15">
        <f>IF(MN231&gt;0,(MN231-MN$10)/MN$10,0)</f>
        <v/>
      </c>
      <c r="MU231" s="13" t="n">
        <v>23.3</v>
      </c>
      <c r="MV231" s="68">
        <f>IF(MU231&gt;0,((MU231-MU230)/MU230),0)</f>
        <v/>
      </c>
      <c r="MW231" s="68">
        <f>IF(MU231&gt;0,MV231-$V231,0)</f>
        <v/>
      </c>
      <c r="MX231" s="68">
        <f>IF(MU231&gt;0,(MU231-MX$10)/MX$10,0)</f>
        <v/>
      </c>
      <c r="MY231" s="68" t="n"/>
      <c r="MZ231" s="15">
        <f>IF(MU231&gt;0,(MU231-MU$10)/MU$10,0)</f>
        <v/>
      </c>
      <c r="NB231" s="13" t="n">
        <v>295.93</v>
      </c>
      <c r="NC231" s="68">
        <f>IF(NB231&gt;0,((NB231-NB230)/NB230),0)</f>
        <v/>
      </c>
      <c r="ND231" s="68">
        <f>IF(NB231&gt;0,NC231-$V231,0)</f>
        <v/>
      </c>
      <c r="NE231" s="68">
        <f>IF(NB231&gt;0,(NB231-NE$10)/NE$10,0)</f>
        <v/>
      </c>
      <c r="NF231" s="68" t="n"/>
      <c r="NG231" s="15">
        <f>IF(NB231&gt;0,(NB231-NB$10)/NB$10,0)</f>
        <v/>
      </c>
      <c r="NI231" s="13" t="n">
        <v>14.06</v>
      </c>
      <c r="NJ231" s="68">
        <f>IF(NI231&gt;0,((NI231-NI230)/NI230),0)</f>
        <v/>
      </c>
      <c r="NK231" s="68">
        <f>IF(NI231&gt;0,NJ231-$V231,0)</f>
        <v/>
      </c>
      <c r="NL231" s="68">
        <f>IF(NI231&gt;0,(NI231-NL$10)/NL$10,0)</f>
        <v/>
      </c>
      <c r="NM231" s="68" t="n"/>
      <c r="NN231" s="15">
        <f>IF(NI231&gt;0,(NI231-NI$10)/NI$10,0)</f>
        <v/>
      </c>
      <c r="NP231" s="13" t="n">
        <v>554.59</v>
      </c>
      <c r="NQ231" s="68">
        <f>IF(NP231&gt;0,((NP231-NP230)/NP230),0)</f>
        <v/>
      </c>
      <c r="NR231" s="68">
        <f>IF(NP231&gt;0,NQ231-$V231,0)</f>
        <v/>
      </c>
      <c r="NS231" s="68">
        <f>IF(NP231&gt;0,(NP231-NS$10)/NS$10,0)</f>
        <v/>
      </c>
      <c r="NT231" s="68" t="n"/>
      <c r="NU231" s="15">
        <f>IF(NP231&gt;0,(NP231-NP$10)/NP$10,0)</f>
        <v/>
      </c>
      <c r="NW231" s="13" t="n">
        <v>284.28</v>
      </c>
      <c r="NX231" s="68">
        <f>IF(NW231&gt;0,((NW231-NW230)/NW230),0)</f>
        <v/>
      </c>
      <c r="NY231" s="68">
        <f>IF(NW231&gt;0,NX231-$V231,0)</f>
        <v/>
      </c>
      <c r="NZ231" s="68">
        <f>IF(NW231&gt;0,(NW231-NZ$10)/NZ$10,0)</f>
        <v/>
      </c>
      <c r="OA231" s="68" t="n"/>
      <c r="OB231" s="15">
        <f>IF(NW231&gt;0,(NW231-NW$10)/NW$10,0)</f>
        <v/>
      </c>
      <c r="OD231" s="13" t="n">
        <v>3.67</v>
      </c>
      <c r="OE231" s="68">
        <f>IF(OD231&gt;0,((OD231-OD230)/OD230),0)</f>
        <v/>
      </c>
      <c r="OF231" s="68">
        <f>IF(OD231&gt;0,OE231-$V231,0)</f>
        <v/>
      </c>
      <c r="OG231" s="68">
        <f>IF(OD231&gt;0,(OD231-OG$10)/OG$10,0)</f>
        <v/>
      </c>
      <c r="OH231" s="68" t="n"/>
      <c r="OI231" s="15">
        <f>IF(OD231&gt;0,(OD231-OD$10)/OD$10,0)</f>
        <v/>
      </c>
      <c r="OK231" s="13" t="n">
        <v>246.72</v>
      </c>
      <c r="OL231" s="68">
        <f>IF(OK231&gt;0,((OK231-OK230)/OK230),0)</f>
        <v/>
      </c>
      <c r="OM231" s="68">
        <f>IF(OK231&gt;0,OL231-$V231,0)</f>
        <v/>
      </c>
      <c r="ON231" s="68">
        <f>IF(OK231&gt;0,(OK231-ON$10)/ON$10,0)</f>
        <v/>
      </c>
      <c r="OO231" s="68" t="n"/>
      <c r="OP231" s="15">
        <f>IF(OK231&gt;0,(OK231-OK$10)/OK$10,0)</f>
        <v/>
      </c>
      <c r="OR231" s="13" t="n">
        <v>5.42</v>
      </c>
      <c r="OS231" s="68">
        <f>IF(OR231&gt;0,((OR231-OR230)/OR230),0)</f>
        <v/>
      </c>
      <c r="OT231" s="68">
        <f>IF(OR231&gt;0,OS231-$V231,0)</f>
        <v/>
      </c>
      <c r="OU231" s="68">
        <f>IF(OR231&gt;0,(OR231-OU$10)/OU$10,0)</f>
        <v/>
      </c>
      <c r="OV231" s="68" t="n"/>
      <c r="OW231" s="15">
        <f>IF(OR231&gt;0,(OR231-OR$10)/OR$10,0)</f>
        <v/>
      </c>
      <c r="OY231" s="13" t="n">
        <v>174.7</v>
      </c>
      <c r="OZ231" s="68">
        <f>IF(OY231&gt;0,((OY231-OY230)/OY230),0)</f>
        <v/>
      </c>
      <c r="PA231" s="68">
        <f>IF(OY231&gt;0,OZ231-$V231,0)</f>
        <v/>
      </c>
      <c r="PB231" s="68">
        <f>IF(OY231&gt;0,(OY231-PB$10)/PB$10,0)</f>
        <v/>
      </c>
      <c r="PC231" s="68" t="n"/>
      <c r="PD231" s="15">
        <f>IF(OY231&gt;0,(OY231-OY$10)/OY$10,0)</f>
        <v/>
      </c>
      <c r="PE231" s="18" t="n"/>
      <c r="PF231" s="13" t="n">
        <v>285.45</v>
      </c>
      <c r="PG231" s="68">
        <f>IF(PF231&gt;0,((PF231-PF230)/PF230),0)</f>
        <v/>
      </c>
      <c r="PH231" s="68">
        <f>IF(PF231&gt;0,PG231-$V231,0)</f>
        <v/>
      </c>
      <c r="PI231" s="68">
        <f>IF(PF231&gt;0,(PF231-PI$10)/PI$10,0)</f>
        <v/>
      </c>
      <c r="PJ231" s="68" t="n"/>
      <c r="PK231" s="15">
        <f>IF(PF231&gt;0,(PF231-PF$10)/PF$10,0)</f>
        <v/>
      </c>
      <c r="PM231" s="13" t="n"/>
      <c r="PN231" s="68">
        <f>IF(PM231&gt;0,((PM231-PM230)/PM230),0)</f>
        <v/>
      </c>
      <c r="PO231" s="68">
        <f>PN231-$V231</f>
        <v/>
      </c>
      <c r="PP231" s="68">
        <f>IF(PM231&gt;0,(PM231-PP$10)/PP$10,0)</f>
        <v/>
      </c>
      <c r="PQ231" s="68" t="n"/>
      <c r="PR231" s="15">
        <f>IF(PM231&gt;0,(PM231-PM$10)/PM$10,0)</f>
        <v/>
      </c>
      <c r="PT231" s="13" t="n">
        <v>15.03</v>
      </c>
      <c r="PU231" s="68">
        <f>IF(PT231&gt;0,((PT231-PT230)/PT230),0)</f>
        <v/>
      </c>
      <c r="PV231" s="68">
        <f>IF(PT231&gt;0,PU231-$V231,0)</f>
        <v/>
      </c>
      <c r="PW231" s="68">
        <f>IF(PT231&gt;0,(PT231-PW$10)/PW$10,0)</f>
        <v/>
      </c>
      <c r="PX231" s="68" t="n"/>
      <c r="PY231" s="15">
        <f>IF(PT231&gt;0,(PT231-PT$10)/PT$10,0)</f>
        <v/>
      </c>
      <c r="QA231" s="13" t="n">
        <v>335.94</v>
      </c>
      <c r="QB231" s="68">
        <f>IF(QA231&gt;0,((QA231-QA230)/QA230),0)</f>
        <v/>
      </c>
      <c r="QC231" s="68">
        <f>IF(QA231&gt;0,QB231-$V231,0)</f>
        <v/>
      </c>
      <c r="QD231" s="68">
        <f>IF(QA231&gt;0,(QA231-QD$10)/QD$10,0)</f>
        <v/>
      </c>
      <c r="QE231" s="68" t="n"/>
      <c r="QF231" s="15">
        <f>IF(QA231&gt;0,(QA231-QA$10)/QA$10,0)</f>
        <v/>
      </c>
      <c r="QH231" s="13" t="n">
        <v>2.478</v>
      </c>
      <c r="QI231" s="68">
        <f>IF(QH231&gt;0,((QH231-QH230)/QH230),0)</f>
        <v/>
      </c>
      <c r="QJ231" s="68">
        <f>IF(QH231&gt;0,QI231-$V231,0)</f>
        <v/>
      </c>
      <c r="QK231" s="68">
        <f>IF(QH231&gt;0,(QH231-QK$10)/QK$10,0)</f>
        <v/>
      </c>
      <c r="QL231" s="68" t="n"/>
      <c r="QM231" s="15">
        <f>IF(QH231&gt;0,(QH231-QH$10)/QH$10,0)</f>
        <v/>
      </c>
      <c r="QO231" s="13" t="n">
        <v>15.26</v>
      </c>
      <c r="QP231" s="68">
        <f>IF(QO231&gt;0,((QO231-QO230)/QO230),0)</f>
        <v/>
      </c>
      <c r="QQ231" s="68">
        <f>IF(QO231&gt;0,QP231-$V231,0)</f>
        <v/>
      </c>
      <c r="QR231" s="68">
        <f>IF(QO231&gt;0,(QO231-QR$10)/QR$10,0)</f>
        <v/>
      </c>
      <c r="QS231" s="68" t="n"/>
      <c r="QT231" s="15">
        <f>IF(QO231&gt;0,(QO231-QO$10)/QO$10,0)</f>
        <v/>
      </c>
      <c r="QV231" s="13" t="n">
        <v>2.888</v>
      </c>
      <c r="QW231" s="68">
        <f>IF(QV231&gt;0,((QV231-QV230)/QV230),0)</f>
        <v/>
      </c>
      <c r="QX231" s="68">
        <f>IF(QV231&gt;0,QW231-$V231,0)</f>
        <v/>
      </c>
      <c r="QY231" s="68">
        <f>IF(QV231&gt;0,(QV231-QY$10)/QY$10,0)</f>
        <v/>
      </c>
      <c r="QZ231" s="68" t="n"/>
      <c r="RA231" s="15">
        <f>IF(QV231&gt;0,(QV231-QV$10)/QV$10,0)</f>
        <v/>
      </c>
      <c r="RC231" s="13" t="n">
        <v>63.34</v>
      </c>
      <c r="RD231" s="68">
        <f>IF(RC231&gt;0,((RC231-RC230)/RC230),0)</f>
        <v/>
      </c>
      <c r="RE231" s="68">
        <f>IF(RC231&gt;0,RD231-$V231,0)</f>
        <v/>
      </c>
      <c r="RF231" s="68">
        <f>IF(RC231&gt;0,(RC231-RF$10)/RF$10,0)</f>
        <v/>
      </c>
      <c r="RG231" s="68" t="n"/>
      <c r="RH231" s="15">
        <f>IF(RC231&gt;0,(RC231-RC$10)/RC$10,0)</f>
        <v/>
      </c>
      <c r="RJ231" s="13" t="n">
        <v>277.91</v>
      </c>
      <c r="RK231" s="68">
        <f>IF(RJ231&gt;0,((RJ231-RJ230)/RJ230),0)</f>
        <v/>
      </c>
      <c r="RL231" s="68">
        <f>RK231-$V231</f>
        <v/>
      </c>
      <c r="RM231" s="68">
        <f>IF(RJ231&gt;0,(RJ231-RM$10)/RM$10,0)</f>
        <v/>
      </c>
      <c r="RN231" s="68" t="n"/>
      <c r="RO231" s="15">
        <f>IF(RJ231&gt;0,(RJ231-RJ$10)/RJ$10,0)</f>
        <v/>
      </c>
      <c r="RQ231" s="13" t="n">
        <v>28.87</v>
      </c>
      <c r="RR231" s="68">
        <f>IF(RQ231&gt;0,((RQ231-RQ230)/RQ230),0)</f>
        <v/>
      </c>
      <c r="RS231" s="68">
        <f>RR231-$V231</f>
        <v/>
      </c>
      <c r="RT231" s="68">
        <f>IF(RQ231&gt;0,(RQ231-RT$10)/RT$10,0)</f>
        <v/>
      </c>
      <c r="RU231" s="68" t="n"/>
      <c r="RV231" s="15">
        <f>IF(RQ231&gt;0,(RQ231-RQ$10)/RQ$10,0)</f>
        <v/>
      </c>
      <c r="RX231" s="13" t="n">
        <v>167.33</v>
      </c>
      <c r="RY231" s="68">
        <f>IF(RX231&gt;0,((RX231-RX230)/RX230),0)</f>
        <v/>
      </c>
      <c r="RZ231" s="68">
        <f>RY231-$V231</f>
        <v/>
      </c>
      <c r="SA231" s="68">
        <f>IF(RX231&gt;0,(RX231-SA$10)/SA$10,0)</f>
        <v/>
      </c>
      <c r="SB231" s="68" t="n"/>
      <c r="SC231" s="15">
        <f>IF(RX231&gt;0,(RX231-RX$10)/RX$10,0)</f>
        <v/>
      </c>
      <c r="SE231" s="13" t="n">
        <v>25.71</v>
      </c>
      <c r="SF231" s="68">
        <f>IF(SE231&gt;0,((SE231-SE230)/SE230),0)</f>
        <v/>
      </c>
      <c r="SG231" s="68">
        <f>SF231-$V231</f>
        <v/>
      </c>
      <c r="SH231" s="68">
        <f>IF(SE231&gt;0,(SE231-SH$10)/SH$10,0)</f>
        <v/>
      </c>
      <c r="SI231" s="68" t="n"/>
      <c r="SJ231" s="15">
        <f>IF(SE231&gt;0,(SE231-SE$10)/SE$10,0)</f>
        <v/>
      </c>
      <c r="SL231" s="13" t="n">
        <v>3.54</v>
      </c>
      <c r="SM231" s="68">
        <f>IF(SL231&gt;0,((SL231-SL230)/SL230),0)</f>
        <v/>
      </c>
      <c r="SN231" s="68">
        <f>SM231-$V231</f>
        <v/>
      </c>
      <c r="SO231" s="68">
        <f>IF(SL231&gt;0,(SL231-SO$10)/SO$10,0)</f>
        <v/>
      </c>
      <c r="SP231" s="68" t="n"/>
      <c r="SQ231" s="15">
        <f>IF(SL231&gt;0,(SL231-SL$10)/SL$10,0)</f>
        <v/>
      </c>
      <c r="SS231" s="13" t="n">
        <v>22.93</v>
      </c>
      <c r="ST231" s="68">
        <f>IF(SS231&gt;0,((SS231-SS230)/SS230),0)</f>
        <v/>
      </c>
      <c r="SU231" s="68">
        <f>ST231-$V231</f>
        <v/>
      </c>
      <c r="SV231" s="68">
        <f>IF(SS231&gt;0,(SS231-SV$10)/SV$10,0)</f>
        <v/>
      </c>
      <c r="SW231" s="68" t="n"/>
      <c r="SX231" s="15">
        <f>IF(SS231&gt;0,(SS231-SS$10)/SS$10,0)</f>
        <v/>
      </c>
      <c r="SZ231" s="13" t="n">
        <v>58.51</v>
      </c>
      <c r="TA231" s="68">
        <f>IF(SZ231&gt;0,((SZ231-SZ230)/SZ230),0)</f>
        <v/>
      </c>
      <c r="TB231" s="68">
        <f>TA231-$V231</f>
        <v/>
      </c>
      <c r="TC231" s="68">
        <f>IF(SZ231&gt;0,(SZ231-TC$10)/TC$10,0)</f>
        <v/>
      </c>
      <c r="TD231" s="68" t="n"/>
      <c r="TE231" s="15">
        <f>IF(SZ231&gt;0,(SZ231-SZ$10)/SZ$10,0)</f>
        <v/>
      </c>
      <c r="TG231" s="587" t="n">
        <v>0.28</v>
      </c>
      <c r="TH231" s="68">
        <f>IF(TG231&gt;0,((TG231-TG230)/TG230),0)</f>
        <v/>
      </c>
      <c r="TI231" s="68">
        <f>TH231-$V231</f>
        <v/>
      </c>
      <c r="TJ231" s="68">
        <f>IF(TG231&gt;0,(TG231-TJ$10)/TJ$10,0)</f>
        <v/>
      </c>
      <c r="TK231" s="68" t="n"/>
      <c r="TL231" s="15">
        <f>IF(TG231&gt;0,(TG231-TG$10)/TG$10,0)</f>
        <v/>
      </c>
      <c r="TN231" s="13" t="n">
        <v>53.05</v>
      </c>
      <c r="TO231" s="68">
        <f>IF(TN231&gt;0,((TN231-TN230)/TN230),0)</f>
        <v/>
      </c>
      <c r="TP231" s="68">
        <f>TO231-$V231</f>
        <v/>
      </c>
      <c r="TQ231" s="68">
        <f>IF(TN231&gt;0,(TN231-TQ$10)/TQ$10,0)</f>
        <v/>
      </c>
      <c r="TR231" s="68" t="n"/>
      <c r="TS231" s="15">
        <f>IF(TN231&gt;0,(TN231-TN$10)/TN$10,0)</f>
        <v/>
      </c>
      <c r="TU231" s="587" t="n">
        <v>4.54</v>
      </c>
      <c r="TV231" s="68">
        <f>IF(TU231&gt;0,((TU231-TU230)/TU230),0)</f>
        <v/>
      </c>
      <c r="TW231" s="68">
        <f>TV231-$V231</f>
        <v/>
      </c>
      <c r="TX231" s="68">
        <f>IF(TU231&gt;0,(TU231-TX$10)/TX$10,0)</f>
        <v/>
      </c>
      <c r="TY231" s="68" t="n"/>
      <c r="TZ231" s="15">
        <f>IF(TU231&gt;0,(TU231-TU$10)/TU$10,0)</f>
        <v/>
      </c>
      <c r="UB231" s="587" t="n"/>
      <c r="UC231" s="68">
        <f>IF(UB231&gt;0,((UB231-UB230)/UB230),0)</f>
        <v/>
      </c>
      <c r="UD231" s="68">
        <f>UC231-$V231</f>
        <v/>
      </c>
      <c r="UE231" s="68">
        <f>IF(UB231&gt;0,(UB231-UE$10)/UE$10,0)</f>
        <v/>
      </c>
      <c r="UF231" s="68" t="n"/>
      <c r="UG231" s="15">
        <f>IF(UB231&gt;0,(UB231-UB$10)/UB$10,0)</f>
        <v/>
      </c>
      <c r="UI231" s="587" t="n"/>
      <c r="UJ231" s="68">
        <f>IF(UI231&gt;0,((UI231-UI230)/UI230),0)</f>
        <v/>
      </c>
      <c r="UK231" s="68">
        <f>UJ231-$V231</f>
        <v/>
      </c>
      <c r="UL231" s="68">
        <f>IF(UI231&gt;0,(UI231-UL$10)/UL$10,0)</f>
        <v/>
      </c>
      <c r="UM231" s="68" t="n"/>
      <c r="UN231" s="15">
        <f>IF(UI231&gt;0,(UI231-UI$10)/UI$10,0)</f>
        <v/>
      </c>
      <c r="UP231" s="587" t="n"/>
      <c r="UQ231" s="68">
        <f>IF(UP231&gt;0,((UP231-UP230)/UP230),0)</f>
        <v/>
      </c>
      <c r="UR231" s="68">
        <f>UQ231-$V231</f>
        <v/>
      </c>
      <c r="US231" s="68">
        <f>IF(UP231&gt;0,(UP231-US$10)/US$10,0)</f>
        <v/>
      </c>
      <c r="UT231" s="68" t="n"/>
      <c r="UU231" s="15">
        <f>IF(UP231&gt;0,(UP231-UP$10)/UP$10,0)</f>
        <v/>
      </c>
      <c r="UW231" s="587" t="n"/>
      <c r="UX231" s="68">
        <f>IF(UW231&gt;0,((UW231-UW230)/UW230),0)</f>
        <v/>
      </c>
      <c r="UY231" s="68">
        <f>UX231-$V231</f>
        <v/>
      </c>
      <c r="UZ231" s="68">
        <f>IF(UW231&gt;0,(UW231-UZ$10)/UZ$10,0)</f>
        <v/>
      </c>
      <c r="VA231" s="68" t="n"/>
      <c r="VB231" s="15">
        <f>IF(UW231&gt;0,(UW231-UW$10)/UW$10,0)</f>
        <v/>
      </c>
      <c r="VD231" s="587" t="n"/>
      <c r="VE231" s="68">
        <f>IF(VD231&gt;0,((VD231-VD230)/VD230),0)</f>
        <v/>
      </c>
      <c r="VF231" s="68">
        <f>VE231-$V231</f>
        <v/>
      </c>
      <c r="VG231" s="68">
        <f>IF(VD231&gt;0,(VD231-VG$10)/VG$10,0)</f>
        <v/>
      </c>
      <c r="VH231" s="68" t="n"/>
      <c r="VI231" s="15">
        <f>IF(VD231&gt;0,(VD231-VD$10)/VD$10,0)</f>
        <v/>
      </c>
      <c r="VM231" s="21">
        <f>IF($C231&gt;0,(($IK$5*IG231)+($GT$5*GP231)+($JM$5*JI231)+($JF$5*JB231)+($IY$5*IU231)+($IR$5*IN231)+($ID$5*HZ231)+($HW$5*HS231)+($HP$5*HL231)+($HI$5*HE231)+($GF$5*GB231)+($FY$5*FU231)+($FR$5*FN231)+($FK$5*FG231)+($FD$5*EZ231)+($EW$5*ES231)+($EP$5*EL231)+($EI$5*EE231)+($EB$5*DX231)+($DU$5*DQ231)+($DN$5*DJ231)+($DG$5*DC231)+($CZ$5*CV231)+($CS$5*CO231)+($CL$5*CH231)+($CE$5*CA231)+($BX$5*BT231)+($BQ$5*BM231)+($BJ$5*BF231)+($BC$5*AY231)+($AV$5*AR231)+($AO$5*AK231)+($AH$5*AD231)+($JT$5*JP231)+($KA$5*JW231)+($KO$5*KK231)+($PR$5*PN231)+($GM$5*GI231)+($HA$5*GW231)+($KV$5*KR231)+($KH$5*KD231)+($LC$5*KY231)+($MS$5*MO231)+($ML$5*MH231)+($ME$5*MA231)+($LX$5*LT231)+($LQ$5*LM231)+($LJ$5*LF231)+(MV231*$MZ$5)+(NC231*$NG$5)+(NJ231*$NN$5)+($OI$5*OE231)+($NU$5*NQ231)+($OB$5*NX231)+($PK$5*PG231)+($OP$5*OL231)+($OW$5*OS231)+($PD$5*OZ231)+(PU231*$PY$5)+(QB231*$QF$5)+(QI231*$QM$5)+(QP231*$QT$5)+(QW231*$RA$5)+(RD231*$RH$5)+(RK231*$RO$5)+(RR231*$RV$5)+(RY231*$SC$5)+(SF231*$SJ$5)+(SM231*$SQ$5)+(ST231*$SX$5)+(TA231*$TE$5))+(TH231*$TL$5)+(TO231*$TS$5))/$VM$5</f>
        <v/>
      </c>
      <c r="VN231" s="40" t="n"/>
      <c r="VO231" s="21">
        <f>IF($C231&gt;0,(($IK$5*II231)+($GT$5*GR231)+($JM$5*JK231)+($JF$5*JD231)+($IY$5*IW231)+($IR$5*IP231)+($ID$5*IB231)+($HW$5*HU231)+($HP$5*HN231)+($HI$5*HG231)+($GF$5*GD231)+($FY$5*FW231)+($FR$5*FP231)+($FK$5*FI231)+($FD$5*FB231)+($EW$5*EU231)+($EP$5*EN231)+($EI$5*EG231)+($EB$5*DZ231)+($DU$5*DS231)+($DN$5*DL231)+($DG$5*DE231)+($CZ$5*CX231)+($CS$5*CQ231)+($CL$5*CJ231)+($CE$5*CC231)+($BX$5*BV231)+($BQ$5*BO231)+($BJ$5*BH231)+($BC$5*BA231)+($AV$5*AT231)+($AO$5*AM231)+($AH$5*AF231)+($KO$5*KM231)+($KH$5*KF231)+($KA$5*JY231)+($JT$5*JR231)+($PR$5*PP231)+($GM$5*GK231)+($HA$5*GY231)+($KV$5*KT231)+($LC$5*LA231)+($MS$5*MQ231)+($ML$5*MJ231)+($ME$5*MC231)+($LX$5*LV231)+($LQ$5*LO231)+($LJ$5*LH231)+(MX231*$MZ$5)+(NE231*$NG$5)+(NL231*$NN$5)+($OI$5*OG231)+($NU$5*NS231)+($OB$5*NZ231)+($PD$5*PB231)+($OW$5*OU231)+($OP$5*ON231)+($PK$5*PI231)+($PY$5*PW231)+($QF$5*QD231)+($QM$5*QK231)+($QT$5*QR231)+($RA$5*QY231)+($RH$5*RF231)+($RO$5*RM231)+(RT231*$RV$5)+(SA231*$SC$5)+(SH231*$SJ$5)+(SO231*$SQ$5)+(SV231*$SX$5)+(TC231*$TE$5)+(TJ231*$TL$5)+(TQ231*$TS$5))/$VM$5,0)</f>
        <v/>
      </c>
      <c r="VP231" s="14" t="n"/>
      <c r="VQ231" s="21">
        <f>IF($C231&gt;0,(($IK$5*IK231)+($GT$5*GT231)+($JM$5*JM231)+($JF$5*JF231)+($IY$5*IY231)+($IR$5*IR231)+($ID$5*ID231)+($HW$5*HW231)+($HP$5*HP231)+($HI$5*HI231)+($GF$5*GF231)+($FY$5*FY231)+($FR$5*FR231)+($FK$5*FK231)+($FD$5*FD231)+($EW$5*EW231)+($EP$5*EP231)+($EI$5*EI231)+($EB$5*EB231)+($DU$5*DU231)+($DN$5*DN231)+($DG$5*DG231)+($CZ$5*CZ231)+($CS$5*CS231)+($CL$5*CL231)+($CE$5*CE231)+($BX$5*BX231)+($BQ$5*BQ231)+($BJ$5*BJ231)+($BC$5*BC231)+($AV$5*AV231)+($AO$5*AO231)+($AH$5*AH231)+($KO$5*KO231)+($PR$5*PR231)+($GM$5*GM231)+($HA$5*HA231)+($KH$5*KH231)+($KA$5*KA231)+($JT$5*JT231)+($KV$5*KV231)+($LC$5*LC231)+($MS$5*MS231)+($ML$5*ML231)+($ME$5*ME231)+($LX$5*LX231)+($LQ$5*LQ231)+($LJ$5*LJ231)+($OI$5*OI231)+($NU$5*NU231)+($NN$5*NN231)+($NG$5*NG231)+($MZ$5*MZ231)+(OB231*$OB$5)+($PD$5*PD231)+($OW$5*OW231)+($OP$5*OP231)+($PK$5*PK231)+(PY231*$PY$5)+(QF231*$QF$5)+(QM231*$QM$5)+(QT231*$QT$5)+(RA231*$RA$5)+(RH231*$RH$5)+(RO231*$RO$5)+(RV231*$RV$5)+(SC231*$SC$5)+(SJ231*$SJ$5)+(SQ231*$SQ$5)+(SX231*$SX$5)+(TE231*$TE$5)+(TL231*$TL$5)+(TS231*$TS$5))/$VM$5,0)</f>
        <v/>
      </c>
    </row>
    <row r="232" ht="16" customHeight="1" s="545">
      <c r="A232" s="127" t="n">
        <v>45980</v>
      </c>
      <c r="B232" s="4">
        <f>A232</f>
        <v/>
      </c>
      <c r="C232" s="13" t="n">
        <v>46138.77</v>
      </c>
      <c r="D232" s="138">
        <f>IF(C232&gt;0,C232-C231,0)</f>
        <v/>
      </c>
      <c r="E232" s="68">
        <f>IF(C232&gt;0,D232/C231,0)</f>
        <v/>
      </c>
      <c r="F232" s="15">
        <f>IF(C232&gt;0,(C232-C$10)/C$10,0)</f>
        <v/>
      </c>
      <c r="G232" s="13" t="n">
        <v>6642.19</v>
      </c>
      <c r="H232" s="138">
        <f>IF(G232&gt;0,G232-G231,0)</f>
        <v/>
      </c>
      <c r="I232" s="68">
        <f>IF(G232&gt;0,H232/G231,0)</f>
        <v/>
      </c>
      <c r="J232" s="15">
        <f>IF(G232&gt;0,(G232-G$10)/G$10,0)</f>
        <v/>
      </c>
      <c r="K232" s="13" t="n">
        <v>22564.23</v>
      </c>
      <c r="L232" s="138">
        <f>IF(K232&gt;0,K232-K231,0)</f>
        <v/>
      </c>
      <c r="M232" s="68">
        <f>IF(K232&gt;0,L232/K231,0)</f>
        <v/>
      </c>
      <c r="N232" s="15">
        <f>IF(K232&gt;0,(K232-K$10)/K$10,0)</f>
        <v/>
      </c>
      <c r="O232" s="13" t="n">
        <v>2347.89</v>
      </c>
      <c r="P232" s="138">
        <f>IF(O232&gt;0,O232-O231,0)</f>
        <v/>
      </c>
      <c r="Q232" s="68">
        <f>IF(O232&gt;0,P232/O231,0)</f>
        <v/>
      </c>
      <c r="R232" s="15">
        <f>IF(O232&gt;0,(O232-O$10)/O$10,0)</f>
        <v/>
      </c>
      <c r="S232" s="18">
        <f>IF(O232&gt;0,(((O232*0.7)*Q232)+((K232*0.9)*M232)+((G232*0.65)*I232)+((C232*0.6)*E232))/(O232+K232+G232+C232),0)</f>
        <v/>
      </c>
      <c r="T232" s="121">
        <f>IF(O232&gt;0,(S232*200)+T231,0)</f>
        <v/>
      </c>
      <c r="U232" s="121">
        <f>T232</f>
        <v/>
      </c>
      <c r="V232" s="134">
        <f>IF(T232&gt;0,(T232-T231)/T231,0)</f>
        <v/>
      </c>
      <c r="W232" s="21">
        <f>IF(T232&gt;0,(T232-T$11)/T$11,0)</f>
        <v/>
      </c>
      <c r="X232" s="18">
        <f>IF(T232&gt;0,((Q232+M232+I232+E232)/4),0)</f>
        <v/>
      </c>
      <c r="Y232" s="353">
        <f>19551.93+48838.22</f>
        <v/>
      </c>
      <c r="Z232" s="15" t="n">
        <v>2e-06</v>
      </c>
      <c r="AA232" s="21">
        <f>Z232-$V232</f>
        <v/>
      </c>
      <c r="AC232" s="13" t="n">
        <v>254.89</v>
      </c>
      <c r="AD232" s="68">
        <f>IF(AC232&gt;0,((AC232-AC231)/AC231),0)</f>
        <v/>
      </c>
      <c r="AE232" s="68">
        <f>IF(AC232&gt;0,AD232-$V232,0)</f>
        <v/>
      </c>
      <c r="AF232" s="68">
        <f>IF(AC232&gt;0,(AC232-AF$10)/AF$10,0)</f>
        <v/>
      </c>
      <c r="AG232" s="68" t="n"/>
      <c r="AH232" s="15">
        <f>IF(AC232&gt;0,(AC232-AC$10)/AC$10,0)</f>
        <v/>
      </c>
      <c r="AJ232" s="13" t="n">
        <v>24.16</v>
      </c>
      <c r="AK232" s="68">
        <f>IF(AJ232&gt;0,((AJ232-AJ231)/AJ231),0)</f>
        <v/>
      </c>
      <c r="AL232" s="68">
        <f>IF(AJ232&gt;0,AK232-$V232,0)</f>
        <v/>
      </c>
      <c r="AM232" s="68">
        <f>IF(AJ232&gt;0,(AJ232-AM$10)/AM$10,0)</f>
        <v/>
      </c>
      <c r="AN232" s="68" t="n"/>
      <c r="AO232" s="15">
        <f>IF(AJ232&gt;0,(AJ232-AJ$10)/AJ$10,0)</f>
        <v/>
      </c>
      <c r="AQ232" s="13" t="n">
        <v>24.12</v>
      </c>
      <c r="AR232" s="68">
        <f>IF(AQ232&gt;0,((AQ232-AQ231)/AQ231),0)</f>
        <v/>
      </c>
      <c r="AS232" s="68">
        <f>IF(AQ232&gt;0,AR232-$V232,0)</f>
        <v/>
      </c>
      <c r="AT232" s="68">
        <f>IF(AQ232&gt;0,(AQ232-AT$10)/AT$10,0)</f>
        <v/>
      </c>
      <c r="AU232" s="68" t="n"/>
      <c r="AV232" s="15">
        <f>IF(AQ232&gt;0,(AQ232-AQ$10)/AQ$10,0)</f>
        <v/>
      </c>
      <c r="AX232" s="13" t="n">
        <v>231.02</v>
      </c>
      <c r="AY232" s="68">
        <f>IF(AX232&gt;0,((AX232-AX231)/AX231),0)</f>
        <v/>
      </c>
      <c r="AZ232" s="68">
        <f>IF(AX232&gt;0,AY232-$V232,0)</f>
        <v/>
      </c>
      <c r="BA232" s="68">
        <f>IF(AX232&gt;0,(AX232-BA$10)/BA$10,0)</f>
        <v/>
      </c>
      <c r="BB232" s="68" t="n"/>
      <c r="BC232" s="15">
        <f>IF(AX232&gt;0,(AX232-AX$10)/AX$10,0)</f>
        <v/>
      </c>
      <c r="BE232" s="13" t="n">
        <v>83.15000000000001</v>
      </c>
      <c r="BF232" s="68">
        <f>IF(BE232&gt;0,((BE232-BE231)/BE231),0)</f>
        <v/>
      </c>
      <c r="BG232" s="68">
        <f>IF(BE232&gt;0,BF232-$V232,0)</f>
        <v/>
      </c>
      <c r="BH232" s="68" t="n"/>
      <c r="BI232" s="68" t="n"/>
      <c r="BJ232" s="15">
        <f>IF(BE232&gt;0,(BE232-BE$10)/BE$10,0)</f>
        <v/>
      </c>
      <c r="BL232" s="13" t="n">
        <v>73.03</v>
      </c>
      <c r="BM232" s="68">
        <f>IF(BL232&gt;0,((BL232-BL231)/BL231),0)</f>
        <v/>
      </c>
      <c r="BN232" s="68">
        <f>IF(BL232&gt;0,BM232-$V232,0)</f>
        <v/>
      </c>
      <c r="BO232" s="68">
        <f>IF(BL232&gt;0,(BL232-BO$10)/BO$10,0)</f>
        <v/>
      </c>
      <c r="BP232" s="68" t="n"/>
      <c r="BQ232" s="15">
        <f>IF(BL232&gt;0,(BL232-BL$10)/BL$10,0)</f>
        <v/>
      </c>
      <c r="BS232" s="13" t="n">
        <v>43.45</v>
      </c>
      <c r="BT232" s="68">
        <f>IF(BS232&gt;0,((BS232-BS231)/BS231),0)</f>
        <v/>
      </c>
      <c r="BU232" s="68">
        <f>IF(BS232&gt;0,BT232-$V232,0)</f>
        <v/>
      </c>
      <c r="BV232" s="68">
        <f>IF(BS232&gt;0,(BS232-BV$10)/BV$10,0)</f>
        <v/>
      </c>
      <c r="BW232" s="68" t="n"/>
      <c r="BX232" s="15">
        <f>IF(BS232&gt;0,(BS232-BS$10)/BS$10,0)</f>
        <v/>
      </c>
      <c r="BZ232" s="13" t="n"/>
      <c r="CA232" s="68">
        <f>IF(BZ232&gt;0,((BZ232-BZ231)/BZ231),0)</f>
        <v/>
      </c>
      <c r="CB232" s="68">
        <f>IF(BZ232&gt;0,CA232-$V232,0)</f>
        <v/>
      </c>
      <c r="CC232" s="68">
        <f>IF(BZ232&gt;0,(BZ232-CC$10)/CC$10,0)</f>
        <v/>
      </c>
      <c r="CD232" s="68" t="n"/>
      <c r="CE232" s="15">
        <f>IF(BZ232&gt;0,(BZ232-BZ$10)/BZ$10,0)</f>
        <v/>
      </c>
      <c r="CG232" s="13" t="n">
        <v>31.03</v>
      </c>
      <c r="CH232" s="68">
        <f>IF(CG232&gt;0,((CG232-CG231)/CG231),0)</f>
        <v/>
      </c>
      <c r="CI232" s="68">
        <f>IF(CG232&gt;0,CH232-$V232,0)</f>
        <v/>
      </c>
      <c r="CJ232" s="68">
        <f>IF(CG232&gt;0,(CG232-CJ$10)/CJ$10,0)</f>
        <v/>
      </c>
      <c r="CK232" s="68" t="n"/>
      <c r="CL232" s="15">
        <f>IF(CG232&gt;0,(CG232-CG$10)/CG$10,0)</f>
        <v/>
      </c>
      <c r="CN232" s="13" t="n">
        <v>34.34</v>
      </c>
      <c r="CO232" s="68">
        <f>IF(CN232&gt;0,((CN232-CN231)/CN231),0)</f>
        <v/>
      </c>
      <c r="CP232" s="68">
        <f>IF(CN232&gt;0,CO232-$V232,0)</f>
        <v/>
      </c>
      <c r="CQ232" s="68">
        <f>IF(CN232&gt;0,(CN232-CQ$10)/CQ$10,0)</f>
        <v/>
      </c>
      <c r="CR232" s="68" t="n"/>
      <c r="CS232" s="15">
        <f>IF(CN232&gt;0,(CN232-CN$10)/CN$10,0)</f>
        <v/>
      </c>
      <c r="CU232" s="13" t="n">
        <v>40.63</v>
      </c>
      <c r="CV232" s="68">
        <f>IF(CU232&gt;0,((CU232-CU231)/CU231),0)</f>
        <v/>
      </c>
      <c r="CW232" s="68">
        <f>IF(CU232&gt;0,CV232-$V232,0)</f>
        <v/>
      </c>
      <c r="CX232" s="68">
        <f>IF(CU232&gt;0,(CU232-CX$10)/CX$10,0)</f>
        <v/>
      </c>
      <c r="CY232" s="68" t="n"/>
      <c r="CZ232" s="15">
        <f>IF(CU232&gt;0,(CU232-CU$10)/CU$10,0)</f>
        <v/>
      </c>
      <c r="DB232" s="13" t="n">
        <v>19.67</v>
      </c>
      <c r="DC232" s="68">
        <f>IF(DB232&gt;0,((DB232-DB231)/DB231),0)</f>
        <v/>
      </c>
      <c r="DD232" s="68">
        <f>IF(DB232&gt;0,DC232-$V232,0)</f>
        <v/>
      </c>
      <c r="DE232" s="68">
        <f>IF(DB232&gt;0,(DB232-DE$10)/DE$10,0)</f>
        <v/>
      </c>
      <c r="DF232" s="68" t="n"/>
      <c r="DG232" s="15">
        <f>IF(DB232&gt;0,(DB232-DB$10)/DB$10,0)</f>
        <v/>
      </c>
      <c r="DI232" s="13" t="n">
        <v>50.71</v>
      </c>
      <c r="DJ232" s="68">
        <f>IF(DI232&gt;0,((DI232-DI231)/DI231),0)</f>
        <v/>
      </c>
      <c r="DK232" s="68">
        <f>IF(DI232&gt;0,DJ232-$V232,0)</f>
        <v/>
      </c>
      <c r="DL232" s="68">
        <f>IF(DI232&gt;0,(DI232-DL$10)/DL$10,0)</f>
        <v/>
      </c>
      <c r="DM232" s="68" t="n"/>
      <c r="DN232" s="15">
        <f>IF(DI232&gt;0,(DI232-DI$10)/DI$10,0)</f>
        <v/>
      </c>
      <c r="DP232" s="13" t="n">
        <v>48.66</v>
      </c>
      <c r="DQ232" s="68">
        <f>IF(DP232&gt;0,((DP232-DP231)/DP231),0)</f>
        <v/>
      </c>
      <c r="DR232" s="68">
        <f>IF(DP232&gt;0,DQ232-$V232,0)</f>
        <v/>
      </c>
      <c r="DS232" s="68" t="n"/>
      <c r="DT232" s="68" t="n"/>
      <c r="DU232" s="15">
        <f>IF(DP232&gt;0,(DP232-DP$10)/DP$10,0)</f>
        <v/>
      </c>
      <c r="DV232" s="18" t="n"/>
      <c r="DW232" s="13" t="n">
        <v>42.81</v>
      </c>
      <c r="DX232" s="68">
        <f>IF(DW232&gt;0,((DW232-DW231)/DW231),0)</f>
        <v/>
      </c>
      <c r="DY232" s="68">
        <f>IF(DW232&gt;0,DX232-$V232,0)</f>
        <v/>
      </c>
      <c r="DZ232" s="68">
        <f>IF(DW232&gt;0,(DW232-DZ$10)/DZ$10,0)</f>
        <v/>
      </c>
      <c r="EA232" s="68" t="n"/>
      <c r="EB232" s="15">
        <f>IF(DW232&gt;0,(DW232-DW$10)/DW$10,0)</f>
        <v/>
      </c>
      <c r="ED232" s="13" t="n">
        <v>40.8</v>
      </c>
      <c r="EE232" s="68">
        <f>IF(ED232&gt;0,((ED232-ED231)/ED231),0)</f>
        <v/>
      </c>
      <c r="EF232" s="68">
        <f>IF(ED232&gt;0,EE232-$V232,0)</f>
        <v/>
      </c>
      <c r="EG232" s="68">
        <f>IF(ED232&gt;0,(ED232-EG$10)/EG$10,0)</f>
        <v/>
      </c>
      <c r="EH232" s="68" t="n"/>
      <c r="EI232" s="15">
        <f>IF(ED232&gt;0,(ED232-ED$10)/ED$10,0)</f>
        <v/>
      </c>
      <c r="EK232" s="13" t="n">
        <v>137.32</v>
      </c>
      <c r="EL232" s="68">
        <f>IF(EK232&gt;0,((EK232-EK231)/EK231),0)</f>
        <v/>
      </c>
      <c r="EM232" s="68">
        <f>IF(EK232&gt;0,EL232-$V232,0)</f>
        <v/>
      </c>
      <c r="EN232" s="68">
        <f>IF(EK232&gt;0,(EK232-EN$10)/EN$10,0)</f>
        <v/>
      </c>
      <c r="EO232" s="68" t="n"/>
      <c r="EP232" s="15">
        <f>IF(EK232&gt;0,(EK232-EK$10)/EK$10,0)</f>
        <v/>
      </c>
      <c r="ER232" s="13" t="n">
        <v>38.31</v>
      </c>
      <c r="ES232" s="68">
        <f>IF(ER232&gt;0,((ER232-ER231)/ER231),0)</f>
        <v/>
      </c>
      <c r="ET232" s="68">
        <f>IF(ER232&gt;0,ES232-$V232,0)</f>
        <v/>
      </c>
      <c r="EU232" s="68">
        <f>IF(ER232&gt;0,(ER232-EU$10)/EU$10,0)</f>
        <v/>
      </c>
      <c r="EV232" s="68" t="n"/>
      <c r="EW232" s="15">
        <f>IF(ER232&gt;0,(ER232-ER$10)/ER$10,0)</f>
        <v/>
      </c>
      <c r="EY232" s="13" t="n">
        <v>53.62</v>
      </c>
      <c r="EZ232" s="68">
        <f>IF(EY232&gt;0,((EY232-EY231)/EY231),0)</f>
        <v/>
      </c>
      <c r="FA232" s="68">
        <f>IF(EY232&gt;0,EZ232-$V232,0)</f>
        <v/>
      </c>
      <c r="FB232" s="68" t="n"/>
      <c r="FC232" s="68" t="n"/>
      <c r="FD232" s="15">
        <f>IF(EY232&gt;0,(EY232-EY$10)/EY$10,0)</f>
        <v/>
      </c>
      <c r="FF232" s="13" t="n">
        <v>62.49</v>
      </c>
      <c r="FG232" s="68">
        <f>IF(FF232&gt;0,((FF232-FF231)/FF231),0)</f>
        <v/>
      </c>
      <c r="FH232" s="68">
        <f>IF(FF232&gt;0,FG232-$V232,0)</f>
        <v/>
      </c>
      <c r="FI232" s="68">
        <f>IF(FF232&gt;0,(FF232-FI$10)/FI$10,0)</f>
        <v/>
      </c>
      <c r="FJ232" s="68" t="n"/>
      <c r="FK232" s="15">
        <f>IF(FF232&gt;0,(FF232-FF$10)/FF$10,0)</f>
        <v/>
      </c>
      <c r="FM232" s="13" t="n">
        <v>180.99</v>
      </c>
      <c r="FN232" s="68">
        <f>IF(FM232&gt;0,((FM232-FM231)/FM231),0)</f>
        <v/>
      </c>
      <c r="FO232" s="68">
        <f>IF(FM232&gt;0,FN232-$V232,0)</f>
        <v/>
      </c>
      <c r="FP232" s="68">
        <f>IF(FM232&gt;0,(FM232-FP$10)/FP$10,0)</f>
        <v/>
      </c>
      <c r="FQ232" s="68" t="n"/>
      <c r="FR232" s="15">
        <f>IF(FM232&gt;0,(FM232-FM$10)/FM$10,0)</f>
        <v/>
      </c>
      <c r="FT232" s="13" t="n">
        <v>88.94</v>
      </c>
      <c r="FU232" s="68">
        <f>IF(FT232&gt;0,((FT232-FT231)/FT231),0)</f>
        <v/>
      </c>
      <c r="FV232" s="68">
        <f>IF(FT232&gt;0,FU232-$V232,0)</f>
        <v/>
      </c>
      <c r="FW232" s="68">
        <f>IF(FT232&gt;0,(FT232-FW$10)/FW$10,0)</f>
        <v/>
      </c>
      <c r="FX232" s="68" t="n"/>
      <c r="FY232" s="15">
        <f>IF(FT232&gt;0,(FT232-FT$10)/FT$10,0)</f>
        <v/>
      </c>
      <c r="GA232" s="13" t="n">
        <v>18.63</v>
      </c>
      <c r="GB232" s="68">
        <f>IF(GA232&gt;0,((GA232-GA231)/GA231),0)</f>
        <v/>
      </c>
      <c r="GC232" s="68">
        <f>IF(GA232&gt;0,GB232-$V232,0)</f>
        <v/>
      </c>
      <c r="GD232" s="68" t="n"/>
      <c r="GE232" s="68" t="n"/>
      <c r="GF232" s="15">
        <f>IF(GA232&gt;0,(GA232-GA$10)/GA$10,0)</f>
        <v/>
      </c>
      <c r="GG232" s="18" t="n"/>
      <c r="GH232" s="13" t="n">
        <v>25.05</v>
      </c>
      <c r="GI232" s="68">
        <f>IF(GH232&gt;0,((GH232-GH231)/GH231),0)</f>
        <v/>
      </c>
      <c r="GJ232" s="68">
        <f>IF(GH232&gt;0,GI232-$V232,0)</f>
        <v/>
      </c>
      <c r="GK232" s="68">
        <f>IF(GH232&gt;0,(GH232-GK$10)/GK$10,0)</f>
        <v/>
      </c>
      <c r="GL232" s="68" t="n"/>
      <c r="GM232" s="15">
        <f>IF(GH232&gt;0,(GH232-GH$10)/GH$10,0)</f>
        <v/>
      </c>
      <c r="GO232" s="13" t="n">
        <v>30.27</v>
      </c>
      <c r="GP232" s="68">
        <f>IF(GO232&gt;0,((GO232-GO231)/GO231),0)</f>
        <v/>
      </c>
      <c r="GQ232" s="68">
        <f>IF(GO232&gt;0,GP232-$V232,0)</f>
        <v/>
      </c>
      <c r="GR232" s="68" t="n"/>
      <c r="GS232" s="68" t="n"/>
      <c r="GT232" s="15">
        <f>IF(GO232&gt;0,(GO232-GO$10)/GO$10,0)</f>
        <v/>
      </c>
      <c r="GV232" s="13" t="n">
        <v>17.31</v>
      </c>
      <c r="GW232" s="68">
        <f>IF(GV232&gt;0,((GV232-GV231)/GV231),0)</f>
        <v/>
      </c>
      <c r="GX232" s="68">
        <f>IF(GV232&gt;0,GW232-$V232,0)</f>
        <v/>
      </c>
      <c r="GY232" s="68">
        <f>IF(GV232&gt;0,(GV232-GY$10)/GY$10,0)</f>
        <v/>
      </c>
      <c r="GZ232" s="68" t="n"/>
      <c r="HA232" s="15">
        <f>IF(GV232&gt;0,(GV232-GV$10)/GV$10,0)</f>
        <v/>
      </c>
      <c r="HD232" s="13" t="n">
        <v>403.99</v>
      </c>
      <c r="HE232" s="68">
        <f>IF(HD232&gt;0,((HD232-HD231)/HD231),0)</f>
        <v/>
      </c>
      <c r="HF232" s="68">
        <f>IF(HD232&gt;0,HE232-$V232,0)</f>
        <v/>
      </c>
      <c r="HG232" s="68">
        <f>IF(HD232&gt;0,(HD232-HG$10)/HG$10,0)</f>
        <v/>
      </c>
      <c r="HH232" s="68" t="n"/>
      <c r="HI232" s="15">
        <f>IF(HD232&gt;0,(HD232-HD$10)/HD$10,0)</f>
        <v/>
      </c>
      <c r="HK232" s="13" t="n">
        <v>70.67</v>
      </c>
      <c r="HL232" s="68">
        <f>IF(HK232&gt;0,((HK232-HK231)/HK231),0)</f>
        <v/>
      </c>
      <c r="HM232" s="68">
        <f>IF(HK232&gt;0,HL232-$V232,0)</f>
        <v/>
      </c>
      <c r="HN232" s="68">
        <f>IF(HK232&gt;0,(HK232-HN$10)/HN$10,0)</f>
        <v/>
      </c>
      <c r="HO232" s="68" t="n"/>
      <c r="HP232" s="15">
        <f>IF(HK232&gt;0,(HK232-HK$10)/HK$10,0)</f>
        <v/>
      </c>
      <c r="HR232" s="13" t="n">
        <v>117.34</v>
      </c>
      <c r="HS232" s="68">
        <f>IF(HR232&gt;0,((HR232-HR231)/HR231),0)</f>
        <v/>
      </c>
      <c r="HT232" s="68">
        <f>IF(HR232&gt;0,HS232-$V232,0)</f>
        <v/>
      </c>
      <c r="HU232" s="68">
        <f>IF(HR232&gt;0,(HR232-HU$10)/HU$10,0)</f>
        <v/>
      </c>
      <c r="HV232" s="68" t="n"/>
      <c r="HW232" s="15">
        <f>IF(HR232&gt;0,(HR232-HR$10)/HR$10,0)</f>
        <v/>
      </c>
      <c r="HY232" s="13" t="n">
        <v>186.52</v>
      </c>
      <c r="HZ232" s="68">
        <f>IF(HY232&gt;0,((HY232-HY231)/HY231),0)</f>
        <v/>
      </c>
      <c r="IA232" s="68">
        <f>IF(HY232&gt;0,HZ232-$V232,0)</f>
        <v/>
      </c>
      <c r="IB232" s="68">
        <f>IF(HY232&gt;0,(HY232-IB$10)/IB$10,0)</f>
        <v/>
      </c>
      <c r="IC232" s="68" t="n"/>
      <c r="ID232" s="15">
        <f>IF(HY232&gt;0,(HY232-HY$10)/HY$10,0)</f>
        <v/>
      </c>
      <c r="IF232" s="13" t="n">
        <v>354.42</v>
      </c>
      <c r="IG232" s="68">
        <f>IF(IF232&gt;0,((IF232-IF231)/IF231),0)</f>
        <v/>
      </c>
      <c r="IH232" s="68">
        <f>IF(IF232&gt;0,IG232-$V232,0)</f>
        <v/>
      </c>
      <c r="II232" s="68">
        <f>IF(IF232&gt;0,(IF232-II$10)/II$10,0)</f>
        <v/>
      </c>
      <c r="IJ232" s="68" t="n"/>
      <c r="IK232" s="15">
        <f>IF(IF232&gt;0,(IF232-IF$10)/IF$10,0)</f>
        <v/>
      </c>
      <c r="IM232" s="13" t="n">
        <v>309.93</v>
      </c>
      <c r="IN232" s="68">
        <f>IF(IM232&gt;0,((IM232-IM231)/IM231),0)</f>
        <v/>
      </c>
      <c r="IO232" s="68">
        <f>IF(IM232&gt;0,IN232-$V232,0)</f>
        <v/>
      </c>
      <c r="IP232" s="68">
        <f>IF(IM232&gt;0,(IM232-IP$10)/IP$10,0)</f>
        <v/>
      </c>
      <c r="IQ232" s="68" t="n"/>
      <c r="IR232" s="15">
        <f>IF(IM232&gt;0,(IM232-IM$10)/IM$10,0)</f>
        <v/>
      </c>
      <c r="IT232" s="13" t="n">
        <v>86.23</v>
      </c>
      <c r="IU232" s="68">
        <f>IF(IT232&gt;0,((IT232-IT231)/IT231),0)</f>
        <v/>
      </c>
      <c r="IV232" s="68">
        <f>IF(IT232&gt;0,IU232-$V232,0)</f>
        <v/>
      </c>
      <c r="IW232" s="68">
        <f>IF(IT232&gt;0,(IT232-IW$10)/IW$10,0)</f>
        <v/>
      </c>
      <c r="IX232" s="68" t="n"/>
      <c r="IY232" s="15">
        <f>IF(IT232&gt;0,(IT232-IT$10)/IT$10,0)</f>
        <v/>
      </c>
      <c r="JA232" s="13" t="n">
        <v>590.3200000000001</v>
      </c>
      <c r="JB232" s="68">
        <f>IF(JA232&gt;0,((JA232-JA231)/JA231),0)</f>
        <v/>
      </c>
      <c r="JC232" s="68">
        <f>IF(JA232&gt;0,JB232-$V232,0)</f>
        <v/>
      </c>
      <c r="JD232" s="68">
        <f>IF(JA232&gt;0,(JA232-JD$10)/JD$10,0)</f>
        <v/>
      </c>
      <c r="JE232" s="68" t="n"/>
      <c r="JF232" s="15">
        <f>IF(JA232&gt;0,(JA232-JA$10)/JA$10,0)</f>
        <v/>
      </c>
      <c r="JH232" s="13" t="n">
        <v>487.12</v>
      </c>
      <c r="JI232" s="68">
        <f>IF(JH232&gt;0,((JH232-JH231)/JH231),0)</f>
        <v/>
      </c>
      <c r="JJ232" s="68">
        <f>IF(JH232&gt;0,JI232-$V232,0)</f>
        <v/>
      </c>
      <c r="JK232" s="68">
        <f>IF(JH232&gt;0,(JH232-JK$10)/JK$10,0)</f>
        <v/>
      </c>
      <c r="JL232" s="68" t="n"/>
      <c r="JM232" s="15">
        <f>IF(JH232&gt;0,(JH232-JH$10)/JH$10,0)</f>
        <v/>
      </c>
      <c r="JO232" s="13" t="n">
        <v>34.01</v>
      </c>
      <c r="JP232" s="68">
        <f>IF(JO232&gt;0,((JO232-JO231)/JO231),0)</f>
        <v/>
      </c>
      <c r="JQ232" s="68">
        <f>IF(JO232&gt;0,JP232-$V232,0)</f>
        <v/>
      </c>
      <c r="JR232" s="68">
        <f>IF(JO232&gt;0,(JO232-JR$10)/JR$10,0)</f>
        <v/>
      </c>
      <c r="JS232" s="68" t="n"/>
      <c r="JT232" s="15">
        <f>IF(JO232&gt;0,(JO232-JO$10)/JO$10,0)</f>
        <v/>
      </c>
      <c r="JV232" s="13" t="n">
        <v>2.43</v>
      </c>
      <c r="JW232" s="68">
        <f>IF(JV232&gt;0,((JV232-JV231)/JV231),0)</f>
        <v/>
      </c>
      <c r="JX232" s="68">
        <f>IF(JV232&gt;0,JW232-$V232,0)</f>
        <v/>
      </c>
      <c r="JY232" s="68">
        <f>IF(JV232&gt;0,(JV232-JY$10)/JY$10,0)</f>
        <v/>
      </c>
      <c r="JZ232" s="68" t="n"/>
      <c r="KA232" s="15">
        <f>IF(JV232&gt;0,(JV232-JV$10)/JV$10,0)</f>
        <v/>
      </c>
      <c r="KC232" s="13" t="n">
        <v>24.05</v>
      </c>
      <c r="KD232" s="68">
        <f>IF(KC232&gt;0,((KC232-KC231)/KC231),0)</f>
        <v/>
      </c>
      <c r="KE232" s="68">
        <f>IF(KC232&gt;0,KD232-$V232,0)</f>
        <v/>
      </c>
      <c r="KF232" s="68">
        <f>IF(KC232&gt;0,(KC232-KF$10)/KF$10,0)</f>
        <v/>
      </c>
      <c r="KG232" s="68" t="n"/>
      <c r="KH232" s="15">
        <f>IF(KC232&gt;0,(KC232-KC$10)/KC$10,0)</f>
        <v/>
      </c>
      <c r="KI232" s="18" t="n"/>
      <c r="KJ232" s="13" t="n">
        <v>141.88</v>
      </c>
      <c r="KK232" s="68">
        <f>IF(KJ232&gt;0,((KJ232-KJ231)/KJ231),0)</f>
        <v/>
      </c>
      <c r="KL232" s="68">
        <f>IF(KJ232&gt;0,KK232-$V232,0)</f>
        <v/>
      </c>
      <c r="KM232" s="68">
        <f>IF(KJ232&gt;0,(KJ232-KM$10)/KM$10,0)</f>
        <v/>
      </c>
      <c r="KN232" s="68" t="n"/>
      <c r="KO232" s="15">
        <f>IF(KJ232&gt;0,(KJ232-KJ$10)/KJ$10,0)</f>
        <v/>
      </c>
      <c r="KQ232" s="13" t="n">
        <v>2.5</v>
      </c>
      <c r="KR232" s="68">
        <f>IF(KQ232&gt;0,((KQ232-KQ231)/KQ231),0)</f>
        <v/>
      </c>
      <c r="KS232" s="68">
        <f>IF(KQ232&gt;0,KR232-$V232,0)</f>
        <v/>
      </c>
      <c r="KT232" s="68">
        <f>IF(KQ232&gt;0,(KQ232-KT$10)/KT$10,0)</f>
        <v/>
      </c>
      <c r="KU232" s="68" t="n"/>
      <c r="KV232" s="15">
        <f>IF(KQ232&gt;0,(KQ232-KQ$10)/KQ$10,0)</f>
        <v/>
      </c>
      <c r="KW232" s="18" t="n"/>
      <c r="KX232" s="13" t="n">
        <v>53.96</v>
      </c>
      <c r="KY232" s="68">
        <f>IF(KX232&gt;0,((KX232-KX231)/KX231),0)</f>
        <v/>
      </c>
      <c r="KZ232" s="68">
        <f>IF(KX232&gt;0,KY232-$V232,0)</f>
        <v/>
      </c>
      <c r="LA232" s="68">
        <f>IF(KX232&gt;0,(KX232-LA$10)/LA$10,0)</f>
        <v/>
      </c>
      <c r="LB232" s="68" t="n"/>
      <c r="LC232" s="15">
        <f>IF(KX232&gt;0,(KX232-KX$10)/KX$10,0)</f>
        <v/>
      </c>
      <c r="LD232" s="18" t="n"/>
      <c r="LE232" s="13" t="n">
        <v>58.88</v>
      </c>
      <c r="LF232" s="68">
        <f>IF(LE232&gt;0,((LE232-LE231)/LE231),0)</f>
        <v/>
      </c>
      <c r="LG232" s="68">
        <f>IF(LE232&gt;0,LF232-$V232,0)</f>
        <v/>
      </c>
      <c r="LH232" s="68">
        <f>IF(LE232&gt;0,(LE232-LH$10)/LH$10,0)</f>
        <v/>
      </c>
      <c r="LI232" s="68" t="n"/>
      <c r="LJ232" s="15">
        <f>IF(LE232&gt;0,(LE232-LE$10)/LE$10,0)</f>
        <v/>
      </c>
      <c r="LL232" s="13" t="n">
        <v>167.65</v>
      </c>
      <c r="LM232" s="68">
        <f>IF(LL232&gt;0,((LL232-LL231)/LL231),0)</f>
        <v/>
      </c>
      <c r="LN232" s="68">
        <f>IF(LL232&gt;0,LM232-$V232,0)</f>
        <v/>
      </c>
      <c r="LO232" s="68">
        <f>IF(LL232&gt;0,(LL232-LO$10)/LO$10,0)</f>
        <v/>
      </c>
      <c r="LP232" s="68" t="n"/>
      <c r="LQ232" s="15">
        <f>IF(LL232&gt;0,(LL232-LL$10)/LL$10,0)</f>
        <v/>
      </c>
      <c r="LS232" s="13" t="n">
        <v>25.55</v>
      </c>
      <c r="LT232" s="68">
        <f>IF(LS232&gt;0,((LS232-LS231)/LS231),0)</f>
        <v/>
      </c>
      <c r="LU232" s="68">
        <f>IF(LS232&gt;0,LT232-$V232,0)</f>
        <v/>
      </c>
      <c r="LV232" s="68" t="n"/>
      <c r="LW232" s="68" t="n"/>
      <c r="LX232" s="15">
        <f>IF(LS232&gt;0,(LS232-LS$10)/LS$10,0)</f>
        <v/>
      </c>
      <c r="LZ232" s="13" t="n">
        <v>21.96</v>
      </c>
      <c r="MA232" s="68">
        <f>IF(LZ232&gt;0,((LZ232-LZ231)/LZ231),0)</f>
        <v/>
      </c>
      <c r="MB232" s="68">
        <f>IF(LZ232&gt;0,MA232-$V232,0)</f>
        <v/>
      </c>
      <c r="MC232" s="68">
        <f>IF(LZ232&gt;0,(LZ232-MC$10)/MC$10,0)</f>
        <v/>
      </c>
      <c r="MD232" s="68" t="n"/>
      <c r="ME232" s="15">
        <f>IF(LZ232&gt;0,(LZ232-LZ$10)/LZ$10,0)</f>
        <v/>
      </c>
      <c r="MG232" s="26" t="n">
        <v>102.88</v>
      </c>
      <c r="MH232" s="68">
        <f>IF(MG232&gt;0,((MG232-MG231)/MG231),0)</f>
        <v/>
      </c>
      <c r="MI232" s="68">
        <f>IF(MG232&gt;0,MH232-$V232,0)</f>
        <v/>
      </c>
      <c r="MJ232" s="68">
        <f>IF(MG232&gt;0,(MG232-MJ$10)/MJ$10,0)</f>
        <v/>
      </c>
      <c r="MK232" s="68" t="n"/>
      <c r="ML232" s="15">
        <f>IF(MG232&gt;0,(MG232-MG$10)/MG$10,0)</f>
        <v/>
      </c>
      <c r="MN232" s="13" t="n">
        <v>179.95</v>
      </c>
      <c r="MO232" s="68">
        <f>IF(MN232&gt;0,((MN232-MN231)/MN231),0)</f>
        <v/>
      </c>
      <c r="MP232" s="68">
        <f>IF(MN232&gt;0,MO232-$V232,0)</f>
        <v/>
      </c>
      <c r="MQ232" s="68">
        <f>IF(MN232&gt;0,(MN232-MQ$10)/MQ$10,0)</f>
        <v/>
      </c>
      <c r="MR232" s="68" t="n"/>
      <c r="MS232" s="15">
        <f>IF(MN232&gt;0,(MN232-MN$10)/MN$10,0)</f>
        <v/>
      </c>
      <c r="MU232" s="13" t="n">
        <v>23.89</v>
      </c>
      <c r="MV232" s="68">
        <f>IF(MU232&gt;0,((MU232-MU231)/MU231),0)</f>
        <v/>
      </c>
      <c r="MW232" s="68">
        <f>IF(MU232&gt;0,MV232-$V232,0)</f>
        <v/>
      </c>
      <c r="MX232" s="68">
        <f>IF(MU232&gt;0,(MU232-MX$10)/MX$10,0)</f>
        <v/>
      </c>
      <c r="MY232" s="68" t="n"/>
      <c r="MZ232" s="15">
        <f>IF(MU232&gt;0,(MU232-MU$10)/MU$10,0)</f>
        <v/>
      </c>
      <c r="NB232" s="13" t="n">
        <v>300.78</v>
      </c>
      <c r="NC232" s="68">
        <f>IF(NB232&gt;0,((NB232-NB231)/NB231),0)</f>
        <v/>
      </c>
      <c r="ND232" s="68">
        <f>IF(NB232&gt;0,NC232-$V232,0)</f>
        <v/>
      </c>
      <c r="NE232" s="68">
        <f>IF(NB232&gt;0,(NB232-NE$10)/NE$10,0)</f>
        <v/>
      </c>
      <c r="NF232" s="68" t="n"/>
      <c r="NG232" s="15">
        <f>IF(NB232&gt;0,(NB232-NB$10)/NB$10,0)</f>
        <v/>
      </c>
      <c r="NI232" s="13" t="n">
        <v>14.11</v>
      </c>
      <c r="NJ232" s="68">
        <f>IF(NI232&gt;0,((NI232-NI231)/NI231),0)</f>
        <v/>
      </c>
      <c r="NK232" s="68">
        <f>IF(NI232&gt;0,NJ232-$V232,0)</f>
        <v/>
      </c>
      <c r="NL232" s="68">
        <f>IF(NI232&gt;0,(NI232-NL$10)/NL$10,0)</f>
        <v/>
      </c>
      <c r="NM232" s="68" t="n"/>
      <c r="NN232" s="15">
        <f>IF(NI232&gt;0,(NI232-NI$10)/NI$10,0)</f>
        <v/>
      </c>
      <c r="NP232" s="13" t="n">
        <v>595.39</v>
      </c>
      <c r="NQ232" s="68">
        <f>IF(NP232&gt;0,((NP232-NP231)/NP231),0)</f>
        <v/>
      </c>
      <c r="NR232" s="68">
        <f>IF(NP232&gt;0,NQ232-$V232,0)</f>
        <v/>
      </c>
      <c r="NS232" s="68">
        <f>IF(NP232&gt;0,(NP232-NS$10)/NS$10,0)</f>
        <v/>
      </c>
      <c r="NT232" s="68" t="n"/>
      <c r="NU232" s="15">
        <f>IF(NP232&gt;0,(NP232-NP$10)/NP$10,0)</f>
        <v/>
      </c>
      <c r="NW232" s="13" t="n">
        <v>292.81</v>
      </c>
      <c r="NX232" s="68">
        <f>IF(NW232&gt;0,((NW232-NW231)/NW231),0)</f>
        <v/>
      </c>
      <c r="NY232" s="68">
        <f>IF(NW232&gt;0,NX232-$V232,0)</f>
        <v/>
      </c>
      <c r="NZ232" s="68">
        <f>IF(NW232&gt;0,(NW232-NZ$10)/NZ$10,0)</f>
        <v/>
      </c>
      <c r="OA232" s="68" t="n"/>
      <c r="OB232" s="15">
        <f>IF(NW232&gt;0,(NW232-NW$10)/NW$10,0)</f>
        <v/>
      </c>
      <c r="OD232" s="13" t="n">
        <v>4.05</v>
      </c>
      <c r="OE232" s="68">
        <f>IF(OD232&gt;0,((OD232-OD231)/OD231),0)</f>
        <v/>
      </c>
      <c r="OF232" s="68">
        <f>IF(OD232&gt;0,OE232-$V232,0)</f>
        <v/>
      </c>
      <c r="OG232" s="68">
        <f>IF(OD232&gt;0,(OD232-OG$10)/OG$10,0)</f>
        <v/>
      </c>
      <c r="OH232" s="68" t="n"/>
      <c r="OI232" s="15">
        <f>IF(OD232&gt;0,(OD232-OD$10)/OD$10,0)</f>
        <v/>
      </c>
      <c r="OK232" s="13" t="n">
        <v>264.25</v>
      </c>
      <c r="OL232" s="68">
        <f>IF(OK232&gt;0,((OK232-OK231)/OK231),0)</f>
        <v/>
      </c>
      <c r="OM232" s="68">
        <f>IF(OK232&gt;0,OL232-$V232,0)</f>
        <v/>
      </c>
      <c r="ON232" s="68">
        <f>IF(OK232&gt;0,(OK232-ON$10)/ON$10,0)</f>
        <v/>
      </c>
      <c r="OO232" s="68" t="n"/>
      <c r="OP232" s="15">
        <f>IF(OK232&gt;0,(OK232-OK$10)/OK$10,0)</f>
        <v/>
      </c>
      <c r="OR232" s="13" t="n">
        <v>5.35</v>
      </c>
      <c r="OS232" s="68">
        <f>IF(OR232&gt;0,((OR232-OR231)/OR231),0)</f>
        <v/>
      </c>
      <c r="OT232" s="68">
        <f>IF(OR232&gt;0,OS232-$V232,0)</f>
        <v/>
      </c>
      <c r="OU232" s="68">
        <f>IF(OR232&gt;0,(OR232-OU$10)/OU$10,0)</f>
        <v/>
      </c>
      <c r="OV232" s="68" t="n"/>
      <c r="OW232" s="15">
        <f>IF(OR232&gt;0,(OR232-OR$10)/OR$10,0)</f>
        <v/>
      </c>
      <c r="OY232" s="13" t="n">
        <v>173.77</v>
      </c>
      <c r="OZ232" s="68">
        <f>IF(OY232&gt;0,((OY232-OY231)/OY231),0)</f>
        <v/>
      </c>
      <c r="PA232" s="68">
        <f>IF(OY232&gt;0,OZ232-$V232,0)</f>
        <v/>
      </c>
      <c r="PB232" s="68">
        <f>IF(OY232&gt;0,(OY232-PB$10)/PB$10,0)</f>
        <v/>
      </c>
      <c r="PC232" s="68" t="n"/>
      <c r="PD232" s="15">
        <f>IF(OY232&gt;0,(OY232-OY$10)/OY$10,0)</f>
        <v/>
      </c>
      <c r="PE232" s="18" t="n"/>
      <c r="PF232" s="13" t="n">
        <v>285.25</v>
      </c>
      <c r="PG232" s="68">
        <f>IF(PF232&gt;0,((PF232-PF231)/PF231),0)</f>
        <v/>
      </c>
      <c r="PH232" s="68">
        <f>IF(PF232&gt;0,PG232-$V232,0)</f>
        <v/>
      </c>
      <c r="PI232" s="68">
        <f>IF(PF232&gt;0,(PF232-PI$10)/PI$10,0)</f>
        <v/>
      </c>
      <c r="PJ232" s="68" t="n"/>
      <c r="PK232" s="15">
        <f>IF(PF232&gt;0,(PF232-PF$10)/PF$10,0)</f>
        <v/>
      </c>
      <c r="PM232" s="13" t="n"/>
      <c r="PN232" s="68">
        <f>IF(PM232&gt;0,((PM232-PM231)/PM231),0)</f>
        <v/>
      </c>
      <c r="PO232" s="68">
        <f>PN232-$V232</f>
        <v/>
      </c>
      <c r="PP232" s="68">
        <f>IF(PM232&gt;0,(PM232-PP$10)/PP$10,0)</f>
        <v/>
      </c>
      <c r="PQ232" s="68" t="n"/>
      <c r="PR232" s="15">
        <f>IF(PM232&gt;0,(PM232-PM$10)/PM$10,0)</f>
        <v/>
      </c>
      <c r="PT232" s="26" t="n">
        <v>15.49</v>
      </c>
      <c r="PU232" s="68">
        <f>IF(PT232&gt;0,((PT232-PT231)/PT231),0)</f>
        <v/>
      </c>
      <c r="PV232" s="68">
        <f>IF(PT232&gt;0,PU232-$V232,0)</f>
        <v/>
      </c>
      <c r="PW232" s="68">
        <f>IF(PT232&gt;0,(PT232-PW$10)/PW$10,0)</f>
        <v/>
      </c>
      <c r="PX232" s="68" t="n"/>
      <c r="PY232" s="15">
        <f>IF(PT232&gt;0,(PT232-PT$10)/PT$10,0)</f>
        <v/>
      </c>
      <c r="QA232" s="26" t="n">
        <v>336.25</v>
      </c>
      <c r="QB232" s="68">
        <f>IF(QA232&gt;0,((QA232-QA231)/QA231),0)</f>
        <v/>
      </c>
      <c r="QC232" s="68">
        <f>IF(QA232&gt;0,QB232-$V232,0)</f>
        <v/>
      </c>
      <c r="QD232" s="68">
        <f>IF(QA232&gt;0,(QA232-QD$10)/QD$10,0)</f>
        <v/>
      </c>
      <c r="QE232" s="68" t="n"/>
      <c r="QF232" s="15">
        <f>IF(QA232&gt;0,(QA232-QA$10)/QA$10,0)</f>
        <v/>
      </c>
      <c r="QH232" s="13" t="n">
        <v>2.59</v>
      </c>
      <c r="QI232" s="68">
        <f>IF(QH232&gt;0,((QH232-QH231)/QH231),0)</f>
        <v/>
      </c>
      <c r="QJ232" s="68">
        <f>IF(QH232&gt;0,QI232-$V232,0)</f>
        <v/>
      </c>
      <c r="QK232" s="68">
        <f>IF(QH232&gt;0,(QH232-QK$10)/QK$10,0)</f>
        <v/>
      </c>
      <c r="QL232" s="68" t="n"/>
      <c r="QM232" s="15">
        <f>IF(QH232&gt;0,(QH232-QH$10)/QH$10,0)</f>
        <v/>
      </c>
      <c r="QO232" s="13" t="n">
        <v>14.3</v>
      </c>
      <c r="QP232" s="68">
        <f>IF(QO232&gt;0,((QO232-QO231)/QO231),0)</f>
        <v/>
      </c>
      <c r="QQ232" s="68">
        <f>IF(QO232&gt;0,QP232-$V232,0)</f>
        <v/>
      </c>
      <c r="QR232" s="68">
        <f>IF(QO232&gt;0,(QO232-QR$10)/QR$10,0)</f>
        <v/>
      </c>
      <c r="QS232" s="68" t="n"/>
      <c r="QT232" s="15">
        <f>IF(QO232&gt;0,(QO232-QO$10)/QO$10,0)</f>
        <v/>
      </c>
      <c r="QV232" s="13" t="n">
        <v>3.24</v>
      </c>
      <c r="QW232" s="68">
        <f>IF(QV232&gt;0,((QV232-QV231)/QV231),0)</f>
        <v/>
      </c>
      <c r="QX232" s="68">
        <f>IF(QV232&gt;0,QW232-$V232,0)</f>
        <v/>
      </c>
      <c r="QY232" s="68">
        <f>IF(QV232&gt;0,(QV232-QY$10)/QY$10,0)</f>
        <v/>
      </c>
      <c r="QZ232" s="68" t="n"/>
      <c r="RA232" s="15">
        <f>IF(QV232&gt;0,(QV232-QV$10)/QV$10,0)</f>
        <v/>
      </c>
      <c r="RC232" s="13" t="n">
        <v>64.27</v>
      </c>
      <c r="RD232" s="68">
        <f>IF(RC232&gt;0,((RC232-RC231)/RC231),0)</f>
        <v/>
      </c>
      <c r="RE232" s="68">
        <f>IF(RC232&gt;0,RD232-$V232,0)</f>
        <v/>
      </c>
      <c r="RF232" s="68">
        <f>IF(RC232&gt;0,(RC232-RF$10)/RF$10,0)</f>
        <v/>
      </c>
      <c r="RG232" s="68" t="n"/>
      <c r="RH232" s="15">
        <f>IF(RC232&gt;0,(RC232-RC$10)/RC$10,0)</f>
        <v/>
      </c>
      <c r="RJ232" s="13" t="n">
        <v>282.37</v>
      </c>
      <c r="RK232" s="68">
        <f>IF(RJ232&gt;0,((RJ232-RJ231)/RJ231),0)</f>
        <v/>
      </c>
      <c r="RL232" s="68">
        <f>RK232-$V232</f>
        <v/>
      </c>
      <c r="RM232" s="68">
        <f>IF(RJ232&gt;0,(RJ232-RM$10)/RM$10,0)</f>
        <v/>
      </c>
      <c r="RN232" s="68" t="n"/>
      <c r="RO232" s="15">
        <f>IF(RJ232&gt;0,(RJ232-RJ$10)/RJ$10,0)</f>
        <v/>
      </c>
      <c r="RQ232" s="13" t="n">
        <v>27.67</v>
      </c>
      <c r="RR232" s="68">
        <f>IF(RQ232&gt;0,((RQ232-RQ231)/RQ231),0)</f>
        <v/>
      </c>
      <c r="RS232" s="68">
        <f>RR232-$V232</f>
        <v/>
      </c>
      <c r="RT232" s="68">
        <f>IF(RQ232&gt;0,(RQ232-RT$10)/RT$10,0)</f>
        <v/>
      </c>
      <c r="RU232" s="68" t="n"/>
      <c r="RV232" s="15">
        <f>IF(RQ232&gt;0,(RQ232-RQ$10)/RQ$10,0)</f>
        <v/>
      </c>
      <c r="RX232" s="13" t="n">
        <v>165.42</v>
      </c>
      <c r="RY232" s="68">
        <f>IF(RX232&gt;0,((RX232-RX231)/RX231),0)</f>
        <v/>
      </c>
      <c r="RZ232" s="68">
        <f>RY232-$V232</f>
        <v/>
      </c>
      <c r="SA232" s="68">
        <f>IF(RX232&gt;0,(RX232-SA$10)/SA$10,0)</f>
        <v/>
      </c>
      <c r="SB232" s="68" t="n"/>
      <c r="SC232" s="15">
        <f>IF(RX232&gt;0,(RX232-RX$10)/RX$10,0)</f>
        <v/>
      </c>
      <c r="SE232" s="13" t="n">
        <v>25.46</v>
      </c>
      <c r="SF232" s="68">
        <f>IF(SE232&gt;0,((SE232-SE231)/SE231),0)</f>
        <v/>
      </c>
      <c r="SG232" s="68">
        <f>SF232-$V232</f>
        <v/>
      </c>
      <c r="SH232" s="68">
        <f>IF(SE232&gt;0,(SE232-SH$10)/SH$10,0)</f>
        <v/>
      </c>
      <c r="SI232" s="68" t="n"/>
      <c r="SJ232" s="15">
        <f>IF(SE232&gt;0,(SE232-SE$10)/SE$10,0)</f>
        <v/>
      </c>
      <c r="SL232" s="13" t="n">
        <v>3.08</v>
      </c>
      <c r="SM232" s="68">
        <f>IF(SL232&gt;0,((SL232-SL231)/SL231),0)</f>
        <v/>
      </c>
      <c r="SN232" s="68">
        <f>SM232-$V232</f>
        <v/>
      </c>
      <c r="SO232" s="68">
        <f>IF(SL232&gt;0,(SL232-SO$10)/SO$10,0)</f>
        <v/>
      </c>
      <c r="SP232" s="68" t="n"/>
      <c r="SQ232" s="15">
        <f>IF(SL232&gt;0,(SL232-SL$10)/SL$10,0)</f>
        <v/>
      </c>
      <c r="SS232" s="13" t="n">
        <v>23.44</v>
      </c>
      <c r="ST232" s="68">
        <f>IF(SS232&gt;0,((SS232-SS231)/SS231),0)</f>
        <v/>
      </c>
      <c r="SU232" s="68">
        <f>ST232-$V232</f>
        <v/>
      </c>
      <c r="SV232" s="68">
        <f>IF(SS232&gt;0,(SS232-SV$10)/SV$10,0)</f>
        <v/>
      </c>
      <c r="SW232" s="68" t="n"/>
      <c r="SX232" s="15">
        <f>IF(SS232&gt;0,(SS232-SS$10)/SS$10,0)</f>
        <v/>
      </c>
      <c r="SZ232" s="13" t="n">
        <v>63.55</v>
      </c>
      <c r="TA232" s="68">
        <f>IF(SZ232&gt;0,((SZ232-SZ231)/SZ231),0)</f>
        <v/>
      </c>
      <c r="TB232" s="68">
        <f>TA232-$V232</f>
        <v/>
      </c>
      <c r="TC232" s="68">
        <f>IF(SZ232&gt;0,(SZ232-TC$10)/TC$10,0)</f>
        <v/>
      </c>
      <c r="TD232" s="68" t="n"/>
      <c r="TE232" s="15">
        <f>IF(SZ232&gt;0,(SZ232-SZ$10)/SZ$10,0)</f>
        <v/>
      </c>
      <c r="TG232" s="587" t="n">
        <v>0.29</v>
      </c>
      <c r="TH232" s="68">
        <f>IF(TG232&gt;0,((TG232-TG231)/TG231),0)</f>
        <v/>
      </c>
      <c r="TI232" s="68">
        <f>TH232-$V232</f>
        <v/>
      </c>
      <c r="TJ232" s="68">
        <f>IF(TG232&gt;0,(TG232-TJ$10)/TJ$10,0)</f>
        <v/>
      </c>
      <c r="TK232" s="68" t="n"/>
      <c r="TL232" s="15">
        <f>IF(TG232&gt;0,(TG232-TG$10)/TG$10,0)</f>
        <v/>
      </c>
      <c r="TN232" s="13" t="n">
        <v>52.24</v>
      </c>
      <c r="TO232" s="68">
        <f>IF(TN232&gt;0,((TN232-TN231)/TN231),0)</f>
        <v/>
      </c>
      <c r="TP232" s="68">
        <f>TO232-$V232</f>
        <v/>
      </c>
      <c r="TQ232" s="68">
        <f>IF(TN232&gt;0,(TN232-TQ$10)/TQ$10,0)</f>
        <v/>
      </c>
      <c r="TR232" s="68" t="n"/>
      <c r="TS232" s="15">
        <f>IF(TN232&gt;0,(TN232-TN$10)/TN$10,0)</f>
        <v/>
      </c>
      <c r="TU232" s="587" t="n">
        <v>4.67</v>
      </c>
      <c r="TV232" s="68">
        <f>IF(TU232&gt;0,((TU232-TU231)/TU231),0)</f>
        <v/>
      </c>
      <c r="TW232" s="68">
        <f>TV232-$V232</f>
        <v/>
      </c>
      <c r="TX232" s="68">
        <f>IF(TU232&gt;0,(TU232-TX$10)/TX$10,0)</f>
        <v/>
      </c>
      <c r="TY232" s="68" t="n"/>
      <c r="TZ232" s="15">
        <f>IF(TU232&gt;0,(TU232-TU$10)/TU$10,0)</f>
        <v/>
      </c>
      <c r="UB232" s="587" t="n"/>
      <c r="UC232" s="68">
        <f>IF(UB232&gt;0,((UB232-UB231)/UB231),0)</f>
        <v/>
      </c>
      <c r="UD232" s="68">
        <f>UC232-$V232</f>
        <v/>
      </c>
      <c r="UE232" s="68">
        <f>IF(UB232&gt;0,(UB232-UE$10)/UE$10,0)</f>
        <v/>
      </c>
      <c r="UF232" s="68" t="n"/>
      <c r="UG232" s="15">
        <f>IF(UB232&gt;0,(UB232-UB$10)/UB$10,0)</f>
        <v/>
      </c>
      <c r="UI232" s="587" t="n"/>
      <c r="UJ232" s="68">
        <f>IF(UI232&gt;0,((UI232-UI231)/UI231),0)</f>
        <v/>
      </c>
      <c r="UK232" s="68">
        <f>UJ232-$V232</f>
        <v/>
      </c>
      <c r="UL232" s="68">
        <f>IF(UI232&gt;0,(UI232-UL$10)/UL$10,0)</f>
        <v/>
      </c>
      <c r="UM232" s="68" t="n"/>
      <c r="UN232" s="15">
        <f>IF(UI232&gt;0,(UI232-UI$10)/UI$10,0)</f>
        <v/>
      </c>
      <c r="UP232" s="587" t="n"/>
      <c r="UQ232" s="68">
        <f>IF(UP232&gt;0,((UP232-UP231)/UP231),0)</f>
        <v/>
      </c>
      <c r="UR232" s="68">
        <f>UQ232-$V232</f>
        <v/>
      </c>
      <c r="US232" s="68">
        <f>IF(UP232&gt;0,(UP232-US$10)/US$10,0)</f>
        <v/>
      </c>
      <c r="UT232" s="68" t="n"/>
      <c r="UU232" s="15">
        <f>IF(UP232&gt;0,(UP232-UP$10)/UP$10,0)</f>
        <v/>
      </c>
      <c r="UW232" s="587" t="n"/>
      <c r="UX232" s="68">
        <f>IF(UW232&gt;0,((UW232-UW231)/UW231),0)</f>
        <v/>
      </c>
      <c r="UY232" s="68">
        <f>UX232-$V232</f>
        <v/>
      </c>
      <c r="UZ232" s="68">
        <f>IF(UW232&gt;0,(UW232-UZ$10)/UZ$10,0)</f>
        <v/>
      </c>
      <c r="VA232" s="68" t="n"/>
      <c r="VB232" s="15">
        <f>IF(UW232&gt;0,(UW232-UW$10)/UW$10,0)</f>
        <v/>
      </c>
      <c r="VD232" s="587" t="n"/>
      <c r="VE232" s="68">
        <f>IF(VD232&gt;0,((VD232-VD231)/VD231),0)</f>
        <v/>
      </c>
      <c r="VF232" s="68">
        <f>VE232-$V232</f>
        <v/>
      </c>
      <c r="VG232" s="68">
        <f>IF(VD232&gt;0,(VD232-VG$10)/VG$10,0)</f>
        <v/>
      </c>
      <c r="VH232" s="68" t="n"/>
      <c r="VI232" s="15">
        <f>IF(VD232&gt;0,(VD232-VD$10)/VD$10,0)</f>
        <v/>
      </c>
      <c r="VM232" s="21">
        <f>IF($C232&gt;0,(($IK$5*IG232)+($GT$5*GP232)+($JM$5*JI232)+($JF$5*JB232)+($IY$5*IU232)+($IR$5*IN232)+($ID$5*HZ232)+($HW$5*HS232)+($HP$5*HL232)+($HI$5*HE232)+($GF$5*GB232)+($FY$5*FU232)+($FR$5*FN232)+($FK$5*FG232)+($FD$5*EZ232)+($EW$5*ES232)+($EP$5*EL232)+($EI$5*EE232)+($EB$5*DX232)+($DU$5*DQ232)+($DN$5*DJ232)+($DG$5*DC232)+($CZ$5*CV232)+($CS$5*CO232)+($CL$5*CH232)+($CE$5*CA232)+($BX$5*BT232)+($BQ$5*BM232)+($BJ$5*BF232)+($BC$5*AY232)+($AV$5*AR232)+($AO$5*AK232)+($AH$5*AD232)+($JT$5*JP232)+($KA$5*JW232)+($KO$5*KK232)+($PR$5*PN232)+($GM$5*GI232)+($HA$5*GW232)+($KV$5*KR232)+($KH$5*KD232)+($LC$5*KY232)+($MS$5*MO232)+($ML$5*MH232)+($ME$5*MA232)+($LX$5*LT232)+($LQ$5*LM232)+($LJ$5*LF232)+(MV232*$MZ$5)+(NC232*$NG$5)+(NJ232*$NN$5)+($OI$5*OE232)+($NU$5*NQ232)+($OB$5*NX232)+($PK$5*PG232)+($OP$5*OL232)+($OW$5*OS232)+($PD$5*OZ232)+(PU232*$PY$5)+(QB232*$QF$5)+(QI232*$QM$5)+(QP232*$QT$5)+(QW232*$RA$5)+(RD232*$RH$5)+(RK232*$RO$5)+(RR232*$RV$5)+(RY232*$SC$5)+(SF232*$SJ$5)+(SM232*$SQ$5)+(ST232*$SX$5)+(TA232*$TE$5))+(TH232*$TL$5)+(TO232*$TS$5))/$VM$5</f>
        <v/>
      </c>
      <c r="VN232" s="40" t="n"/>
      <c r="VO232" s="21">
        <f>IF($C232&gt;0,(($IK$5*II232)+($GT$5*GR232)+($JM$5*JK232)+($JF$5*JD232)+($IY$5*IW232)+($IR$5*IP232)+($ID$5*IB232)+($HW$5*HU232)+($HP$5*HN232)+($HI$5*HG232)+($GF$5*GD232)+($FY$5*FW232)+($FR$5*FP232)+($FK$5*FI232)+($FD$5*FB232)+($EW$5*EU232)+($EP$5*EN232)+($EI$5*EG232)+($EB$5*DZ232)+($DU$5*DS232)+($DN$5*DL232)+($DG$5*DE232)+($CZ$5*CX232)+($CS$5*CQ232)+($CL$5*CJ232)+($CE$5*CC232)+($BX$5*BV232)+($BQ$5*BO232)+($BJ$5*BH232)+($BC$5*BA232)+($AV$5*AT232)+($AO$5*AM232)+($AH$5*AF232)+($KO$5*KM232)+($KH$5*KF232)+($KA$5*JY232)+($JT$5*JR232)+($PR$5*PP232)+($GM$5*GK232)+($HA$5*GY232)+($KV$5*KT232)+($LC$5*LA232)+($MS$5*MQ232)+($ML$5*MJ232)+($ME$5*MC232)+($LX$5*LV232)+($LQ$5*LO232)+($LJ$5*LH232)+(MX232*$MZ$5)+(NE232*$NG$5)+(NL232*$NN$5)+($OI$5*OG232)+($NU$5*NS232)+($OB$5*NZ232)+($PD$5*PB232)+($OW$5*OU232)+($OP$5*ON232)+($PK$5*PI232)+($PY$5*PW232)+($QF$5*QD232)+($QM$5*QK232)+($QT$5*QR232)+($RA$5*QY232)+($RH$5*RF232)+($RO$5*RM232)+(RT232*$RV$5)+(SA232*$SC$5)+(SH232*$SJ$5)+(SO232*$SQ$5)+(SV232*$SX$5)+(TC232*$TE$5)+(TJ232*$TL$5)+(TQ232*$TS$5))/$VM$5,0)</f>
        <v/>
      </c>
      <c r="VP232" s="14" t="n"/>
      <c r="VQ232" s="21">
        <f>IF($C232&gt;0,(($IK$5*IK232)+($GT$5*GT232)+($JM$5*JM232)+($JF$5*JF232)+($IY$5*IY232)+($IR$5*IR232)+($ID$5*ID232)+($HW$5*HW232)+($HP$5*HP232)+($HI$5*HI232)+($GF$5*GF232)+($FY$5*FY232)+($FR$5*FR232)+($FK$5*FK232)+($FD$5*FD232)+($EW$5*EW232)+($EP$5*EP232)+($EI$5*EI232)+($EB$5*EB232)+($DU$5*DU232)+($DN$5*DN232)+($DG$5*DG232)+($CZ$5*CZ232)+($CS$5*CS232)+($CL$5*CL232)+($CE$5*CE232)+($BX$5*BX232)+($BQ$5*BQ232)+($BJ$5*BJ232)+($BC$5*BC232)+($AV$5*AV232)+($AO$5*AO232)+($AH$5*AH232)+($KO$5*KO232)+($PR$5*PR232)+($GM$5*GM232)+($HA$5*HA232)+($KH$5*KH232)+($KA$5*KA232)+($JT$5*JT232)+($KV$5*KV232)+($LC$5*LC232)+($MS$5*MS232)+($ML$5*ML232)+($ME$5*ME232)+($LX$5*LX232)+($LQ$5*LQ232)+($LJ$5*LJ232)+($OI$5*OI232)+($NU$5*NU232)+($NN$5*NN232)+($NG$5*NG232)+($MZ$5*MZ232)+(OB232*$OB$5)+($PD$5*PD232)+($OW$5*OW232)+($OP$5*OP232)+($PK$5*PK232)+(PY232*$PY$5)+(QF232*$QF$5)+(QM232*$QM$5)+(QT232*$QT$5)+(RA232*$RA$5)+(RH232*$RH$5)+(RO232*$RO$5)+(RV232*$RV$5)+(SC232*$SC$5)+(SJ232*$SJ$5)+(SQ232*$SQ$5)+(SX232*$SX$5)+(TE232*$TE$5)+(TL232*$TL$5)+(TS232*$TS$5))/$VM$5,0)</f>
        <v/>
      </c>
    </row>
    <row r="233" ht="16" customHeight="1" s="545">
      <c r="A233" s="127" t="n">
        <v>45981</v>
      </c>
      <c r="B233" s="4">
        <f>A233</f>
        <v/>
      </c>
      <c r="C233" s="13" t="n">
        <v>45752.26</v>
      </c>
      <c r="D233" s="138">
        <f>IF(C233&gt;0,C233-C232,0)</f>
        <v/>
      </c>
      <c r="E233" s="68">
        <f>IF(C233&gt;0,D233/C232,0)</f>
        <v/>
      </c>
      <c r="F233" s="15">
        <f>IF(C233&gt;0,(C233-C$10)/C$10,0)</f>
        <v/>
      </c>
      <c r="G233" s="13" t="n">
        <v>6538.76</v>
      </c>
      <c r="H233" s="138">
        <f>IF(G233&gt;0,G233-G232,0)</f>
        <v/>
      </c>
      <c r="I233" s="68">
        <f>IF(G233&gt;0,H233/G232,0)</f>
        <v/>
      </c>
      <c r="J233" s="15">
        <f>IF(G233&gt;0,(G233-G$10)/G$10,0)</f>
        <v/>
      </c>
      <c r="K233" s="13" t="n">
        <v>22078.05</v>
      </c>
      <c r="L233" s="138">
        <f>IF(K233&gt;0,K233-K232,0)</f>
        <v/>
      </c>
      <c r="M233" s="68">
        <f>IF(K233&gt;0,L233/K232,0)</f>
        <v/>
      </c>
      <c r="N233" s="15">
        <f>IF(K233&gt;0,(K233-K$10)/K$10,0)</f>
        <v/>
      </c>
      <c r="O233" s="13" t="n">
        <v>2305.11</v>
      </c>
      <c r="P233" s="138">
        <f>IF(O233&gt;0,O233-O232,0)</f>
        <v/>
      </c>
      <c r="Q233" s="68">
        <f>IF(O233&gt;0,P233/O232,0)</f>
        <v/>
      </c>
      <c r="R233" s="15">
        <f>IF(O233&gt;0,(O233-O$10)/O$10,0)</f>
        <v/>
      </c>
      <c r="S233" s="18">
        <f>IF(O233&gt;0,(((O233*0.7)*Q233)+((K233*0.9)*M233)+((G233*0.65)*I233)+((C233*0.6)*E233))/(O233+K233+G233+C233),0)</f>
        <v/>
      </c>
      <c r="T233" s="121">
        <f>IF(O233&gt;0,(S233*200)+T232,0)</f>
        <v/>
      </c>
      <c r="U233" s="121">
        <f>T233</f>
        <v/>
      </c>
      <c r="V233" s="134">
        <f>IF(T233&gt;0,(T233-T232)/T232,0)</f>
        <v/>
      </c>
      <c r="W233" s="21">
        <f>IF(T233&gt;0,(T233-T$11)/T$11,0)</f>
        <v/>
      </c>
      <c r="X233" s="18">
        <f>IF(T233&gt;0,((Q233+M233+I233+E233)/4),0)</f>
        <v/>
      </c>
      <c r="Y233" s="353">
        <f>68390.15-20273.51</f>
        <v/>
      </c>
      <c r="Z233" s="15" t="n">
        <v>2e-06</v>
      </c>
      <c r="AA233" s="21">
        <f>Z233-$V233</f>
        <v/>
      </c>
      <c r="AC233" s="13" t="n">
        <v>249.02</v>
      </c>
      <c r="AD233" s="68">
        <f>IF(AC233&gt;0,((AC233-AC232)/AC232),0)</f>
        <v/>
      </c>
      <c r="AE233" s="68">
        <f>IF(AC233&gt;0,AD233-$V233,0)</f>
        <v/>
      </c>
      <c r="AF233" s="68">
        <f>IF(AC233&gt;0,(AC233-AF$10)/AF$10,0)</f>
        <v/>
      </c>
      <c r="AG233" s="68" t="n"/>
      <c r="AH233" s="15">
        <f>IF(AC233&gt;0,(AC233-AC$10)/AC$10,0)</f>
        <v/>
      </c>
      <c r="AJ233" s="13" t="n">
        <v>23.76</v>
      </c>
      <c r="AK233" s="68">
        <f>IF(AJ233&gt;0,((AJ233-AJ232)/AJ232),0)</f>
        <v/>
      </c>
      <c r="AL233" s="68">
        <f>IF(AJ233&gt;0,AK233-$V233,0)</f>
        <v/>
      </c>
      <c r="AM233" s="68">
        <f>IF(AJ233&gt;0,(AJ233-AM$10)/AM$10,0)</f>
        <v/>
      </c>
      <c r="AN233" s="68" t="n"/>
      <c r="AO233" s="15">
        <f>IF(AJ233&gt;0,(AJ233-AJ$10)/AJ$10,0)</f>
        <v/>
      </c>
      <c r="AQ233" s="13" t="n">
        <v>23.56</v>
      </c>
      <c r="AR233" s="68">
        <f>IF(AQ233&gt;0,((AQ233-AQ232)/AQ232),0)</f>
        <v/>
      </c>
      <c r="AS233" s="68">
        <f>IF(AQ233&gt;0,AR233-$V233,0)</f>
        <v/>
      </c>
      <c r="AT233" s="68">
        <f>IF(AQ233&gt;0,(AQ233-AT$10)/AT$10,0)</f>
        <v/>
      </c>
      <c r="AU233" s="68" t="n"/>
      <c r="AV233" s="15">
        <f>IF(AQ233&gt;0,(AQ233-AQ$10)/AQ$10,0)</f>
        <v/>
      </c>
      <c r="AX233" s="13" t="n">
        <v>227.46</v>
      </c>
      <c r="AY233" s="68">
        <f>IF(AX233&gt;0,((AX233-AX232)/AX232),0)</f>
        <v/>
      </c>
      <c r="AZ233" s="68">
        <f>IF(AX233&gt;0,AY233-$V233,0)</f>
        <v/>
      </c>
      <c r="BA233" s="68">
        <f>IF(AX233&gt;0,(AX233-BA$10)/BA$10,0)</f>
        <v/>
      </c>
      <c r="BB233" s="68" t="n"/>
      <c r="BC233" s="15">
        <f>IF(AX233&gt;0,(AX233-AX$10)/AX$10,0)</f>
        <v/>
      </c>
      <c r="BE233" s="13" t="n">
        <v>82.56</v>
      </c>
      <c r="BF233" s="68">
        <f>IF(BE233&gt;0,((BE233-BE232)/BE232),0)</f>
        <v/>
      </c>
      <c r="BG233" s="68">
        <f>IF(BE233&gt;0,BF233-$V233,0)</f>
        <v/>
      </c>
      <c r="BH233" s="68" t="n"/>
      <c r="BI233" s="68" t="n"/>
      <c r="BJ233" s="15">
        <f>IF(BE233&gt;0,(BE233-BE$10)/BE$10,0)</f>
        <v/>
      </c>
      <c r="BL233" s="13" t="n">
        <v>71.14</v>
      </c>
      <c r="BM233" s="68">
        <f>IF(BL233&gt;0,((BL233-BL232)/BL232),0)</f>
        <v/>
      </c>
      <c r="BN233" s="68">
        <f>IF(BL233&gt;0,BM233-$V233,0)</f>
        <v/>
      </c>
      <c r="BO233" s="68">
        <f>IF(BL233&gt;0,(BL233-BO$10)/BO$10,0)</f>
        <v/>
      </c>
      <c r="BP233" s="68" t="n"/>
      <c r="BQ233" s="15">
        <f>IF(BL233&gt;0,(BL233-BL$10)/BL$10,0)</f>
        <v/>
      </c>
      <c r="BS233" s="13" t="n">
        <v>42.38</v>
      </c>
      <c r="BT233" s="68">
        <f>IF(BS233&gt;0,((BS233-BS232)/BS232),0)</f>
        <v/>
      </c>
      <c r="BU233" s="68">
        <f>IF(BS233&gt;0,BT233-$V233,0)</f>
        <v/>
      </c>
      <c r="BV233" s="68">
        <f>IF(BS233&gt;0,(BS233-BV$10)/BV$10,0)</f>
        <v/>
      </c>
      <c r="BW233" s="68" t="n"/>
      <c r="BX233" s="15">
        <f>IF(BS233&gt;0,(BS233-BS$10)/BS$10,0)</f>
        <v/>
      </c>
      <c r="BZ233" s="13" t="n"/>
      <c r="CA233" s="68">
        <f>IF(BZ233&gt;0,((BZ233-BZ232)/BZ232),0)</f>
        <v/>
      </c>
      <c r="CB233" s="68">
        <f>IF(BZ233&gt;0,CA233-$V233,0)</f>
        <v/>
      </c>
      <c r="CC233" s="68">
        <f>IF(BZ233&gt;0,(BZ233-CC$10)/CC$10,0)</f>
        <v/>
      </c>
      <c r="CD233" s="68" t="n"/>
      <c r="CE233" s="15">
        <f>IF(BZ233&gt;0,(BZ233-BZ$10)/BZ$10,0)</f>
        <v/>
      </c>
      <c r="CG233" s="13" t="n">
        <v>30.8</v>
      </c>
      <c r="CH233" s="68">
        <f>IF(CG233&gt;0,((CG233-CG232)/CG232),0)</f>
        <v/>
      </c>
      <c r="CI233" s="68">
        <f>IF(CG233&gt;0,CH233-$V233,0)</f>
        <v/>
      </c>
      <c r="CJ233" s="68">
        <f>IF(CG233&gt;0,(CG233-CJ$10)/CJ$10,0)</f>
        <v/>
      </c>
      <c r="CK233" s="68" t="n"/>
      <c r="CL233" s="15">
        <f>IF(CG233&gt;0,(CG233-CG$10)/CG$10,0)</f>
        <v/>
      </c>
      <c r="CN233" s="13" t="n">
        <v>33.47</v>
      </c>
      <c r="CO233" s="68">
        <f>IF(CN233&gt;0,((CN233-CN232)/CN232),0)</f>
        <v/>
      </c>
      <c r="CP233" s="68">
        <f>IF(CN233&gt;0,CO233-$V233,0)</f>
        <v/>
      </c>
      <c r="CQ233" s="68">
        <f>IF(CN233&gt;0,(CN233-CQ$10)/CQ$10,0)</f>
        <v/>
      </c>
      <c r="CR233" s="68" t="n"/>
      <c r="CS233" s="15">
        <f>IF(CN233&gt;0,(CN233-CN$10)/CN$10,0)</f>
        <v/>
      </c>
      <c r="CU233" s="13" t="n">
        <v>39.96</v>
      </c>
      <c r="CV233" s="68">
        <f>IF(CU233&gt;0,((CU233-CU232)/CU232),0)</f>
        <v/>
      </c>
      <c r="CW233" s="68">
        <f>IF(CU233&gt;0,CV233-$V233,0)</f>
        <v/>
      </c>
      <c r="CX233" s="68">
        <f>IF(CU233&gt;0,(CU233-CX$10)/CX$10,0)</f>
        <v/>
      </c>
      <c r="CY233" s="68" t="n"/>
      <c r="CZ233" s="15">
        <f>IF(CU233&gt;0,(CU233-CU$10)/CU$10,0)</f>
        <v/>
      </c>
      <c r="DB233" s="13" t="n">
        <v>19.5</v>
      </c>
      <c r="DC233" s="68">
        <f>IF(DB233&gt;0,((DB233-DB232)/DB232),0)</f>
        <v/>
      </c>
      <c r="DD233" s="68">
        <f>IF(DB233&gt;0,DC233-$V233,0)</f>
        <v/>
      </c>
      <c r="DE233" s="68">
        <f>IF(DB233&gt;0,(DB233-DE$10)/DE$10,0)</f>
        <v/>
      </c>
      <c r="DF233" s="68" t="n"/>
      <c r="DG233" s="15">
        <f>IF(DB233&gt;0,(DB233-DB$10)/DB$10,0)</f>
        <v/>
      </c>
      <c r="DI233" s="13" t="n">
        <v>49.91</v>
      </c>
      <c r="DJ233" s="68">
        <f>IF(DI233&gt;0,((DI233-DI232)/DI232),0)</f>
        <v/>
      </c>
      <c r="DK233" s="68">
        <f>IF(DI233&gt;0,DJ233-$V233,0)</f>
        <v/>
      </c>
      <c r="DL233" s="68">
        <f>IF(DI233&gt;0,(DI233-DL$10)/DL$10,0)</f>
        <v/>
      </c>
      <c r="DM233" s="68" t="n"/>
      <c r="DN233" s="15">
        <f>IF(DI233&gt;0,(DI233-DI$10)/DI$10,0)</f>
        <v/>
      </c>
      <c r="DP233" s="13" t="n">
        <v>47.82</v>
      </c>
      <c r="DQ233" s="68">
        <f>IF(DP233&gt;0,((DP233-DP232)/DP232),0)</f>
        <v/>
      </c>
      <c r="DR233" s="68">
        <f>IF(DP233&gt;0,DQ233-$V233,0)</f>
        <v/>
      </c>
      <c r="DS233" s="68" t="n"/>
      <c r="DT233" s="68" t="n"/>
      <c r="DU233" s="15">
        <f>IF(DP233&gt;0,(DP233-DP$10)/DP$10,0)</f>
        <v/>
      </c>
      <c r="DV233" s="18" t="n"/>
      <c r="DW233" s="13" t="n">
        <v>41</v>
      </c>
      <c r="DX233" s="68">
        <f>IF(DW233&gt;0,((DW233-DW232)/DW232),0)</f>
        <v/>
      </c>
      <c r="DY233" s="68">
        <f>IF(DW233&gt;0,DX233-$V233,0)</f>
        <v/>
      </c>
      <c r="DZ233" s="68">
        <f>IF(DW233&gt;0,(DW233-DZ$10)/DZ$10,0)</f>
        <v/>
      </c>
      <c r="EA233" s="68" t="n"/>
      <c r="EB233" s="15">
        <f>IF(DW233&gt;0,(DW233-DW$10)/DW$10,0)</f>
        <v/>
      </c>
      <c r="ED233" s="13" t="n">
        <v>39.45</v>
      </c>
      <c r="EE233" s="68">
        <f>IF(ED233&gt;0,((ED233-ED232)/ED232),0)</f>
        <v/>
      </c>
      <c r="EF233" s="68">
        <f>IF(ED233&gt;0,EE233-$V233,0)</f>
        <v/>
      </c>
      <c r="EG233" s="68">
        <f>IF(ED233&gt;0,(ED233-EG$10)/EG$10,0)</f>
        <v/>
      </c>
      <c r="EH233" s="68" t="n"/>
      <c r="EI233" s="15">
        <f>IF(ED233&gt;0,(ED233-ED$10)/ED$10,0)</f>
        <v/>
      </c>
      <c r="EK233" s="13" t="n">
        <v>134.88</v>
      </c>
      <c r="EL233" s="68">
        <f>IF(EK233&gt;0,((EK233-EK232)/EK232),0)</f>
        <v/>
      </c>
      <c r="EM233" s="68">
        <f>IF(EK233&gt;0,EL233-$V233,0)</f>
        <v/>
      </c>
      <c r="EN233" s="68">
        <f>IF(EK233&gt;0,(EK233-EN$10)/EN$10,0)</f>
        <v/>
      </c>
      <c r="EO233" s="68" t="n"/>
      <c r="EP233" s="15">
        <f>IF(EK233&gt;0,(EK233-EK$10)/EK$10,0)</f>
        <v/>
      </c>
      <c r="ER233" s="13" t="n">
        <v>38.14</v>
      </c>
      <c r="ES233" s="68">
        <f>IF(ER233&gt;0,((ER233-ER232)/ER232),0)</f>
        <v/>
      </c>
      <c r="ET233" s="68">
        <f>IF(ER233&gt;0,ES233-$V233,0)</f>
        <v/>
      </c>
      <c r="EU233" s="68">
        <f>IF(ER233&gt;0,(ER233-EU$10)/EU$10,0)</f>
        <v/>
      </c>
      <c r="EV233" s="68" t="n"/>
      <c r="EW233" s="15">
        <f>IF(ER233&gt;0,(ER233-ER$10)/ER$10,0)</f>
        <v/>
      </c>
      <c r="EY233" s="13" t="n">
        <v>50.91</v>
      </c>
      <c r="EZ233" s="68">
        <f>IF(EY233&gt;0,((EY233-EY232)/EY232),0)</f>
        <v/>
      </c>
      <c r="FA233" s="68">
        <f>IF(EY233&gt;0,EZ233-$V233,0)</f>
        <v/>
      </c>
      <c r="FB233" s="68" t="n"/>
      <c r="FC233" s="68" t="n"/>
      <c r="FD233" s="15">
        <f>IF(EY233&gt;0,(EY233-EY$10)/EY$10,0)</f>
        <v/>
      </c>
      <c r="FF233" s="13" t="n">
        <v>61.61</v>
      </c>
      <c r="FG233" s="68">
        <f>IF(FF233&gt;0,((FF233-FF232)/FF232),0)</f>
        <v/>
      </c>
      <c r="FH233" s="68">
        <f>IF(FF233&gt;0,FG233-$V233,0)</f>
        <v/>
      </c>
      <c r="FI233" s="68">
        <f>IF(FF233&gt;0,(FF233-FI$10)/FI$10,0)</f>
        <v/>
      </c>
      <c r="FJ233" s="68" t="n"/>
      <c r="FK233" s="15">
        <f>IF(FF233&gt;0,(FF233-FF$10)/FF$10,0)</f>
        <v/>
      </c>
      <c r="FM233" s="13" t="n">
        <v>177.47</v>
      </c>
      <c r="FN233" s="68">
        <f>IF(FM233&gt;0,((FM233-FM232)/FM232),0)</f>
        <v/>
      </c>
      <c r="FO233" s="68">
        <f>IF(FM233&gt;0,FN233-$V233,0)</f>
        <v/>
      </c>
      <c r="FP233" s="68">
        <f>IF(FM233&gt;0,(FM233-FP$10)/FP$10,0)</f>
        <v/>
      </c>
      <c r="FQ233" s="68" t="n"/>
      <c r="FR233" s="15">
        <f>IF(FM233&gt;0,(FM233-FM$10)/FM$10,0)</f>
        <v/>
      </c>
      <c r="FT233" s="13" t="n">
        <v>89.19</v>
      </c>
      <c r="FU233" s="68">
        <f>IF(FT233&gt;0,((FT233-FT232)/FT232),0)</f>
        <v/>
      </c>
      <c r="FV233" s="68">
        <f>IF(FT233&gt;0,FU233-$V233,0)</f>
        <v/>
      </c>
      <c r="FW233" s="68">
        <f>IF(FT233&gt;0,(FT233-FW$10)/FW$10,0)</f>
        <v/>
      </c>
      <c r="FX233" s="68" t="n"/>
      <c r="FY233" s="15">
        <f>IF(FT233&gt;0,(FT233-FT$10)/FT$10,0)</f>
        <v/>
      </c>
      <c r="GA233" s="13" t="n">
        <v>12.16</v>
      </c>
      <c r="GB233" s="68">
        <f>IF(GA233&gt;0,((GA233-GA232)/GA232),0)</f>
        <v/>
      </c>
      <c r="GC233" s="68">
        <f>IF(GA233&gt;0,GB233-$V233,0)</f>
        <v/>
      </c>
      <c r="GD233" s="68" t="n"/>
      <c r="GE233" s="68" t="n"/>
      <c r="GF233" s="15">
        <f>IF(GA233&gt;0,(GA233-GA$10)/GA$10,0)</f>
        <v/>
      </c>
      <c r="GG233" s="18" t="n"/>
      <c r="GH233" s="13" t="n">
        <v>24.73</v>
      </c>
      <c r="GI233" s="68">
        <f>IF(GH233&gt;0,((GH233-GH232)/GH232),0)</f>
        <v/>
      </c>
      <c r="GJ233" s="68">
        <f>IF(GH233&gt;0,GI233-$V233,0)</f>
        <v/>
      </c>
      <c r="GK233" s="68">
        <f>IF(GH233&gt;0,(GH233-GK$10)/GK$10,0)</f>
        <v/>
      </c>
      <c r="GL233" s="68" t="n"/>
      <c r="GM233" s="15">
        <f>IF(GH233&gt;0,(GH233-GH$10)/GH$10,0)</f>
        <v/>
      </c>
      <c r="GO233" s="13" t="n">
        <v>30.07</v>
      </c>
      <c r="GP233" s="68">
        <f>IF(GO233&gt;0,((GO233-GO232)/GO232),0)</f>
        <v/>
      </c>
      <c r="GQ233" s="68">
        <f>IF(GO233&gt;0,GP233-$V233,0)</f>
        <v/>
      </c>
      <c r="GR233" s="68" t="n"/>
      <c r="GS233" s="68" t="n"/>
      <c r="GT233" s="15">
        <f>IF(GO233&gt;0,(GO233-GO$10)/GO$10,0)</f>
        <v/>
      </c>
      <c r="GV233" s="13" t="n">
        <v>17.04</v>
      </c>
      <c r="GW233" s="68">
        <f>IF(GV233&gt;0,((GV233-GV232)/GV232),0)</f>
        <v/>
      </c>
      <c r="GX233" s="68">
        <f>IF(GV233&gt;0,GW233-$V233,0)</f>
        <v/>
      </c>
      <c r="GY233" s="68">
        <f>IF(GV233&gt;0,(GV233-GY$10)/GY$10,0)</f>
        <v/>
      </c>
      <c r="GZ233" s="68" t="n"/>
      <c r="HA233" s="15">
        <f>IF(GV233&gt;0,(GV233-GV$10)/GV$10,0)</f>
        <v/>
      </c>
      <c r="HD233" s="13" t="n">
        <v>395.05</v>
      </c>
      <c r="HE233" s="68">
        <f>IF(HD233&gt;0,((HD233-HD232)/HD232),0)</f>
        <v/>
      </c>
      <c r="HF233" s="68">
        <f>IF(HD233&gt;0,HE233-$V233,0)</f>
        <v/>
      </c>
      <c r="HG233" s="68">
        <f>IF(HD233&gt;0,(HD233-HG$10)/HG$10,0)</f>
        <v/>
      </c>
      <c r="HH233" s="68" t="n"/>
      <c r="HI233" s="15">
        <f>IF(HD233&gt;0,(HD233-HD$10)/HD$10,0)</f>
        <v/>
      </c>
      <c r="HK233" s="13" t="n">
        <v>67.31</v>
      </c>
      <c r="HL233" s="68">
        <f>IF(HK233&gt;0,((HK233-HK232)/HK232),0)</f>
        <v/>
      </c>
      <c r="HM233" s="68">
        <f>IF(HK233&gt;0,HL233-$V233,0)</f>
        <v/>
      </c>
      <c r="HN233" s="68">
        <f>IF(HK233&gt;0,(HK233-HN$10)/HN$10,0)</f>
        <v/>
      </c>
      <c r="HO233" s="68" t="n"/>
      <c r="HP233" s="15">
        <f>IF(HK233&gt;0,(HK233-HK$10)/HK$10,0)</f>
        <v/>
      </c>
      <c r="HR233" s="13" t="n">
        <v>117.01</v>
      </c>
      <c r="HS233" s="68">
        <f>IF(HR233&gt;0,((HR233-HR232)/HR232),0)</f>
        <v/>
      </c>
      <c r="HT233" s="68">
        <f>IF(HR233&gt;0,HS233-$V233,0)</f>
        <v/>
      </c>
      <c r="HU233" s="68">
        <f>IF(HR233&gt;0,(HR233-HU$10)/HU$10,0)</f>
        <v/>
      </c>
      <c r="HV233" s="68" t="n"/>
      <c r="HW233" s="15">
        <f>IF(HR233&gt;0,(HR233-HR$10)/HR$10,0)</f>
        <v/>
      </c>
      <c r="HY233" s="13" t="n">
        <v>180.64</v>
      </c>
      <c r="HZ233" s="68">
        <f>IF(HY233&gt;0,((HY233-HY232)/HY232),0)</f>
        <v/>
      </c>
      <c r="IA233" s="68">
        <f>IF(HY233&gt;0,HZ233-$V233,0)</f>
        <v/>
      </c>
      <c r="IB233" s="68">
        <f>IF(HY233&gt;0,(HY233-IB$10)/IB$10,0)</f>
        <v/>
      </c>
      <c r="IC233" s="68" t="n"/>
      <c r="ID233" s="15">
        <f>IF(HY233&gt;0,(HY233-HY$10)/HY$10,0)</f>
        <v/>
      </c>
      <c r="IF233" s="13" t="n">
        <v>346.82</v>
      </c>
      <c r="IG233" s="68">
        <f>IF(IF233&gt;0,((IF233-IF232)/IF232),0)</f>
        <v/>
      </c>
      <c r="IH233" s="68">
        <f>IF(IF233&gt;0,IG233-$V233,0)</f>
        <v/>
      </c>
      <c r="II233" s="68">
        <f>IF(IF233&gt;0,(IF233-II$10)/II$10,0)</f>
        <v/>
      </c>
      <c r="IJ233" s="68" t="n"/>
      <c r="IK233" s="15">
        <f>IF(IF233&gt;0,(IF233-IF$10)/IF$10,0)</f>
        <v/>
      </c>
      <c r="IM233" s="13" t="n">
        <v>301.78</v>
      </c>
      <c r="IN233" s="68">
        <f>IF(IM233&gt;0,((IM233-IM232)/IM232),0)</f>
        <v/>
      </c>
      <c r="IO233" s="68">
        <f>IF(IM233&gt;0,IN233-$V233,0)</f>
        <v/>
      </c>
      <c r="IP233" s="68">
        <f>IF(IM233&gt;0,(IM233-IP$10)/IP$10,0)</f>
        <v/>
      </c>
      <c r="IQ233" s="68" t="n"/>
      <c r="IR233" s="15">
        <f>IF(IM233&gt;0,(IM233-IM$10)/IM$10,0)</f>
        <v/>
      </c>
      <c r="IT233" s="13" t="n">
        <v>81.97</v>
      </c>
      <c r="IU233" s="68">
        <f>IF(IT233&gt;0,((IT233-IT232)/IT232),0)</f>
        <v/>
      </c>
      <c r="IV233" s="68">
        <f>IF(IT233&gt;0,IU233-$V233,0)</f>
        <v/>
      </c>
      <c r="IW233" s="68">
        <f>IF(IT233&gt;0,(IT233-IW$10)/IW$10,0)</f>
        <v/>
      </c>
      <c r="IX233" s="68" t="n"/>
      <c r="IY233" s="15">
        <f>IF(IT233&gt;0,(IT233-IT$10)/IT$10,0)</f>
        <v/>
      </c>
      <c r="JA233" s="13" t="n">
        <v>589.22</v>
      </c>
      <c r="JB233" s="68">
        <f>IF(JA233&gt;0,((JA233-JA232)/JA232),0)</f>
        <v/>
      </c>
      <c r="JC233" s="68">
        <f>IF(JA233&gt;0,JB233-$V233,0)</f>
        <v/>
      </c>
      <c r="JD233" s="68">
        <f>IF(JA233&gt;0,(JA233-JD$10)/JD$10,0)</f>
        <v/>
      </c>
      <c r="JE233" s="68" t="n"/>
      <c r="JF233" s="15">
        <f>IF(JA233&gt;0,(JA233-JA$10)/JA$10,0)</f>
        <v/>
      </c>
      <c r="JH233" s="13" t="n">
        <v>478.43</v>
      </c>
      <c r="JI233" s="68">
        <f>IF(JH233&gt;0,((JH233-JH232)/JH232),0)</f>
        <v/>
      </c>
      <c r="JJ233" s="68">
        <f>IF(JH233&gt;0,JI233-$V233,0)</f>
        <v/>
      </c>
      <c r="JK233" s="68">
        <f>IF(JH233&gt;0,(JH233-JK$10)/JK$10,0)</f>
        <v/>
      </c>
      <c r="JL233" s="68" t="n"/>
      <c r="JM233" s="15">
        <f>IF(JH233&gt;0,(JH233-JH$10)/JH$10,0)</f>
        <v/>
      </c>
      <c r="JO233" s="13" t="n">
        <v>31.63</v>
      </c>
      <c r="JP233" s="68">
        <f>IF(JO233&gt;0,((JO233-JO232)/JO232),0)</f>
        <v/>
      </c>
      <c r="JQ233" s="68">
        <f>IF(JO233&gt;0,JP233-$V233,0)</f>
        <v/>
      </c>
      <c r="JR233" s="68">
        <f>IF(JO233&gt;0,(JO233-JR$10)/JR$10,0)</f>
        <v/>
      </c>
      <c r="JS233" s="68" t="n"/>
      <c r="JT233" s="15">
        <f>IF(JO233&gt;0,(JO233-JO$10)/JO$10,0)</f>
        <v/>
      </c>
      <c r="JV233" s="26" t="n">
        <v>2.315</v>
      </c>
      <c r="JW233" s="68">
        <f>IF(JV233&gt;0,((JV233-JV232)/JV232),0)</f>
        <v/>
      </c>
      <c r="JX233" s="68">
        <f>IF(JV233&gt;0,JW233-$V233,0)</f>
        <v/>
      </c>
      <c r="JY233" s="68">
        <f>IF(JV233&gt;0,(JV233-JY$10)/JY$10,0)</f>
        <v/>
      </c>
      <c r="JZ233" s="68" t="n"/>
      <c r="KA233" s="15">
        <f>IF(JV233&gt;0,(JV233-JV$10)/JV$10,0)</f>
        <v/>
      </c>
      <c r="KC233" s="13" t="n">
        <v>23.38</v>
      </c>
      <c r="KD233" s="68">
        <f>IF(KC233&gt;0,((KC233-KC232)/KC232),0)</f>
        <v/>
      </c>
      <c r="KE233" s="68">
        <f>IF(KC233&gt;0,KD233-$V233,0)</f>
        <v/>
      </c>
      <c r="KF233" s="68">
        <f>IF(KC233&gt;0,(KC233-KF$10)/KF$10,0)</f>
        <v/>
      </c>
      <c r="KG233" s="68" t="n"/>
      <c r="KH233" s="15">
        <f>IF(KC233&gt;0,(KC233-KC$10)/KC$10,0)</f>
        <v/>
      </c>
      <c r="KI233" s="18" t="n"/>
      <c r="KJ233" s="13" t="n">
        <v>134.73</v>
      </c>
      <c r="KK233" s="68">
        <f>IF(KJ233&gt;0,((KJ233-KJ232)/KJ232),0)</f>
        <v/>
      </c>
      <c r="KL233" s="68">
        <f>IF(KJ233&gt;0,KK233-$V233,0)</f>
        <v/>
      </c>
      <c r="KM233" s="68">
        <f>IF(KJ233&gt;0,(KJ233-KM$10)/KM$10,0)</f>
        <v/>
      </c>
      <c r="KN233" s="68" t="n"/>
      <c r="KO233" s="15">
        <f>IF(KJ233&gt;0,(KJ233-KJ$10)/KJ$10,0)</f>
        <v/>
      </c>
      <c r="KQ233" s="26" t="n">
        <v>2.46</v>
      </c>
      <c r="KR233" s="68">
        <f>IF(KQ233&gt;0,((KQ233-KQ232)/KQ232),0)</f>
        <v/>
      </c>
      <c r="KS233" s="68">
        <f>IF(KQ233&gt;0,KR233-$V233,0)</f>
        <v/>
      </c>
      <c r="KT233" s="68">
        <f>IF(KQ233&gt;0,(KQ233-KT$10)/KT$10,0)</f>
        <v/>
      </c>
      <c r="KU233" s="68" t="n"/>
      <c r="KV233" s="15">
        <f>IF(KQ233&gt;0,(KQ233-KQ$10)/KQ$10,0)</f>
        <v/>
      </c>
      <c r="KW233" s="18" t="n"/>
      <c r="KX233" s="13" t="n">
        <v>54.72</v>
      </c>
      <c r="KY233" s="68">
        <f>IF(KX233&gt;0,((KX233-KX232)/KX232),0)</f>
        <v/>
      </c>
      <c r="KZ233" s="68">
        <f>IF(KX233&gt;0,KY233-$V233,0)</f>
        <v/>
      </c>
      <c r="LA233" s="68">
        <f>IF(KX233&gt;0,(KX233-LA$10)/LA$10,0)</f>
        <v/>
      </c>
      <c r="LB233" s="68" t="n"/>
      <c r="LC233" s="15">
        <f>IF(KX233&gt;0,(KX233-KX$10)/KX$10,0)</f>
        <v/>
      </c>
      <c r="LD233" s="18" t="n"/>
      <c r="LE233" s="13" t="n">
        <v>56.35</v>
      </c>
      <c r="LF233" s="68">
        <f>IF(LE233&gt;0,((LE233-LE232)/LE232),0)</f>
        <v/>
      </c>
      <c r="LG233" s="68">
        <f>IF(LE233&gt;0,LF233-$V233,0)</f>
        <v/>
      </c>
      <c r="LH233" s="68">
        <f>IF(LE233&gt;0,(LE233-LH$10)/LH$10,0)</f>
        <v/>
      </c>
      <c r="LI233" s="68" t="n"/>
      <c r="LJ233" s="15">
        <f>IF(LE233&gt;0,(LE233-LE$10)/LE$10,0)</f>
        <v/>
      </c>
      <c r="LL233" s="13" t="n">
        <v>158.56</v>
      </c>
      <c r="LM233" s="68">
        <f>IF(LL233&gt;0,((LL233-LL232)/LL232),0)</f>
        <v/>
      </c>
      <c r="LN233" s="68">
        <f>IF(LL233&gt;0,LM233-$V233,0)</f>
        <v/>
      </c>
      <c r="LO233" s="68">
        <f>IF(LL233&gt;0,(LL233-LO$10)/LO$10,0)</f>
        <v/>
      </c>
      <c r="LP233" s="68" t="n"/>
      <c r="LQ233" s="15">
        <f>IF(LL233&gt;0,(LL233-LL$10)/LL$10,0)</f>
        <v/>
      </c>
      <c r="LS233" s="13" t="n">
        <v>24.2</v>
      </c>
      <c r="LT233" s="68">
        <f>IF(LS233&gt;0,((LS233-LS232)/LS232),0)</f>
        <v/>
      </c>
      <c r="LU233" s="68">
        <f>IF(LS233&gt;0,LT233-$V233,0)</f>
        <v/>
      </c>
      <c r="LV233" s="68" t="n"/>
      <c r="LW233" s="68" t="n"/>
      <c r="LX233" s="15">
        <f>IF(LS233&gt;0,(LS233-LS$10)/LS$10,0)</f>
        <v/>
      </c>
      <c r="LZ233" s="26" t="n">
        <v>20.94</v>
      </c>
      <c r="MA233" s="68">
        <f>IF(LZ233&gt;0,((LZ233-LZ232)/LZ232),0)</f>
        <v/>
      </c>
      <c r="MB233" s="68">
        <f>IF(LZ233&gt;0,MA233-$V233,0)</f>
        <v/>
      </c>
      <c r="MC233" s="68">
        <f>IF(LZ233&gt;0,(LZ233-MC$10)/MC$10,0)</f>
        <v/>
      </c>
      <c r="MD233" s="68" t="n"/>
      <c r="ME233" s="15">
        <f>IF(LZ233&gt;0,(LZ233-LZ$10)/LZ$10,0)</f>
        <v/>
      </c>
      <c r="MG233" s="13" t="n">
        <v>88</v>
      </c>
      <c r="MH233" s="68">
        <f>IF(MG233&gt;0,((MG233-MG232)/MG232),0)</f>
        <v/>
      </c>
      <c r="MI233" s="68">
        <f>IF(MG233&gt;0,MH233-$V233,0)</f>
        <v/>
      </c>
      <c r="MJ233" s="68">
        <f>IF(MG233&gt;0,(MG233-MJ$10)/MJ$10,0)</f>
        <v/>
      </c>
      <c r="MK233" s="68" t="n"/>
      <c r="ML233" s="15">
        <f>IF(MG233&gt;0,(MG233-MG$10)/MG$10,0)</f>
        <v/>
      </c>
      <c r="MN233" s="13" t="n">
        <v>175.28</v>
      </c>
      <c r="MO233" s="68">
        <f>IF(MN233&gt;0,((MN233-MN232)/MN232),0)</f>
        <v/>
      </c>
      <c r="MP233" s="68">
        <f>IF(MN233&gt;0,MO233-$V233,0)</f>
        <v/>
      </c>
      <c r="MQ233" s="68">
        <f>IF(MN233&gt;0,(MN233-MQ$10)/MQ$10,0)</f>
        <v/>
      </c>
      <c r="MR233" s="68" t="n"/>
      <c r="MS233" s="15">
        <f>IF(MN233&gt;0,(MN233-MN$10)/MN$10,0)</f>
        <v/>
      </c>
      <c r="MU233" s="26" t="n">
        <v>22.05</v>
      </c>
      <c r="MV233" s="68">
        <f>IF(MU233&gt;0,((MU233-MU232)/MU232),0)</f>
        <v/>
      </c>
      <c r="MW233" s="68">
        <f>IF(MU233&gt;0,MV233-$V233,0)</f>
        <v/>
      </c>
      <c r="MX233" s="68">
        <f>IF(MU233&gt;0,(MU233-MX$10)/MX$10,0)</f>
        <v/>
      </c>
      <c r="MY233" s="68" t="n"/>
      <c r="MZ233" s="15">
        <f>IF(MU233&gt;0,(MU233-MU$10)/MU$10,0)</f>
        <v/>
      </c>
      <c r="NB233" s="13" t="n">
        <v>290.62</v>
      </c>
      <c r="NC233" s="68">
        <f>IF(NB233&gt;0,((NB233-NB232)/NB232),0)</f>
        <v/>
      </c>
      <c r="ND233" s="68">
        <f>IF(NB233&gt;0,NC233-$V233,0)</f>
        <v/>
      </c>
      <c r="NE233" s="68">
        <f>IF(NB233&gt;0,(NB233-NE$10)/NE$10,0)</f>
        <v/>
      </c>
      <c r="NF233" s="68" t="n"/>
      <c r="NG233" s="15">
        <f>IF(NB233&gt;0,(NB233-NB$10)/NB$10,0)</f>
        <v/>
      </c>
      <c r="NI233" s="13" t="n">
        <v>13.21</v>
      </c>
      <c r="NJ233" s="68">
        <f>IF(NI233&gt;0,((NI233-NI232)/NI232),0)</f>
        <v/>
      </c>
      <c r="NK233" s="68">
        <f>IF(NI233&gt;0,NJ233-$V233,0)</f>
        <v/>
      </c>
      <c r="NL233" s="68">
        <f>IF(NI233&gt;0,(NI233-NL$10)/NL$10,0)</f>
        <v/>
      </c>
      <c r="NM233" s="68" t="n"/>
      <c r="NN233" s="15">
        <f>IF(NI233&gt;0,(NI233-NI$10)/NI$10,0)</f>
        <v/>
      </c>
      <c r="NP233" s="13" t="n">
        <v>558.03</v>
      </c>
      <c r="NQ233" s="68">
        <f>IF(NP233&gt;0,((NP233-NP232)/NP232),0)</f>
        <v/>
      </c>
      <c r="NR233" s="68">
        <f>IF(NP233&gt;0,NQ233-$V233,0)</f>
        <v/>
      </c>
      <c r="NS233" s="68">
        <f>IF(NP233&gt;0,(NP233-NS$10)/NS$10,0)</f>
        <v/>
      </c>
      <c r="NT233" s="68" t="n"/>
      <c r="NU233" s="15">
        <f>IF(NP233&gt;0,(NP233-NP$10)/NP$10,0)</f>
        <v/>
      </c>
      <c r="NW233" s="13" t="n">
        <v>289.45</v>
      </c>
      <c r="NX233" s="68">
        <f>IF(NW233&gt;0,((NW233-NW232)/NW232),0)</f>
        <v/>
      </c>
      <c r="NY233" s="68">
        <f>IF(NW233&gt;0,NX233-$V233,0)</f>
        <v/>
      </c>
      <c r="NZ233" s="68">
        <f>IF(NW233&gt;0,(NW233-NZ$10)/NZ$10,0)</f>
        <v/>
      </c>
      <c r="OA233" s="68" t="n"/>
      <c r="OB233" s="15">
        <f>IF(NW233&gt;0,(NW233-NW$10)/NW$10,0)</f>
        <v/>
      </c>
      <c r="OD233" s="13" t="n">
        <v>3.84</v>
      </c>
      <c r="OE233" s="68">
        <f>IF(OD233&gt;0,((OD233-OD232)/OD232),0)</f>
        <v/>
      </c>
      <c r="OF233" s="68">
        <f>IF(OD233&gt;0,OE233-$V233,0)</f>
        <v/>
      </c>
      <c r="OG233" s="68">
        <f>IF(OD233&gt;0,(OD233-OG$10)/OG$10,0)</f>
        <v/>
      </c>
      <c r="OH233" s="68" t="n"/>
      <c r="OI233" s="15">
        <f>IF(OD233&gt;0,(OD233-OD$10)/OD$10,0)</f>
        <v/>
      </c>
      <c r="OK233" s="13" t="n">
        <v>241.31</v>
      </c>
      <c r="OL233" s="68">
        <f>IF(OK233&gt;0,((OK233-OK232)/OK232),0)</f>
        <v/>
      </c>
      <c r="OM233" s="68">
        <f>IF(OK233&gt;0,OL233-$V233,0)</f>
        <v/>
      </c>
      <c r="ON233" s="68">
        <f>IF(OK233&gt;0,(OK233-ON$10)/ON$10,0)</f>
        <v/>
      </c>
      <c r="OO233" s="68" t="n"/>
      <c r="OP233" s="15">
        <f>IF(OK233&gt;0,(OK233-OK$10)/OK$10,0)</f>
        <v/>
      </c>
      <c r="OR233" s="13" t="n">
        <v>5.21</v>
      </c>
      <c r="OS233" s="68">
        <f>IF(OR233&gt;0,((OR233-OR232)/OR232),0)</f>
        <v/>
      </c>
      <c r="OT233" s="68">
        <f>IF(OR233&gt;0,OS233-$V233,0)</f>
        <v/>
      </c>
      <c r="OU233" s="68">
        <f>IF(OR233&gt;0,(OR233-OU$10)/OU$10,0)</f>
        <v/>
      </c>
      <c r="OV233" s="68" t="n"/>
      <c r="OW233" s="15">
        <f>IF(OR233&gt;0,(OR233-OR$10)/OR$10,0)</f>
        <v/>
      </c>
      <c r="OY233" s="13" t="n">
        <v>172.73</v>
      </c>
      <c r="OZ233" s="68">
        <f>IF(OY233&gt;0,((OY233-OY232)/OY232),0)</f>
        <v/>
      </c>
      <c r="PA233" s="68">
        <f>IF(OY233&gt;0,OZ233-$V233,0)</f>
        <v/>
      </c>
      <c r="PB233" s="68">
        <f>IF(OY233&gt;0,(OY233-PB$10)/PB$10,0)</f>
        <v/>
      </c>
      <c r="PC233" s="68" t="n"/>
      <c r="PD233" s="15">
        <f>IF(OY233&gt;0,(OY233-OY$10)/OY$10,0)</f>
        <v/>
      </c>
      <c r="PE233" s="18" t="n"/>
      <c r="PF233" s="13" t="n">
        <v>284.22</v>
      </c>
      <c r="PG233" s="68">
        <f>IF(PF233&gt;0,((PF233-PF232)/PF232),0)</f>
        <v/>
      </c>
      <c r="PH233" s="68">
        <f>IF(PF233&gt;0,PG233-$V233,0)</f>
        <v/>
      </c>
      <c r="PI233" s="68">
        <f>IF(PF233&gt;0,(PF233-PI$10)/PI$10,0)</f>
        <v/>
      </c>
      <c r="PJ233" s="68" t="n"/>
      <c r="PK233" s="15">
        <f>IF(PF233&gt;0,(PF233-PF$10)/PF$10,0)</f>
        <v/>
      </c>
      <c r="PM233" s="13" t="n"/>
      <c r="PN233" s="68">
        <f>IF(PM233&gt;0,((PM233-PM232)/PM232),0)</f>
        <v/>
      </c>
      <c r="PO233" s="68">
        <f>PN233-$V233</f>
        <v/>
      </c>
      <c r="PP233" s="68">
        <f>IF(PM233&gt;0,(PM233-PP$10)/PP$10,0)</f>
        <v/>
      </c>
      <c r="PQ233" s="68" t="n"/>
      <c r="PR233" s="15">
        <f>IF(PM233&gt;0,(PM233-PM$10)/PM$10,0)</f>
        <v/>
      </c>
      <c r="PT233" s="13" t="n">
        <v>13.21</v>
      </c>
      <c r="PU233" s="68">
        <f>IF(PT233&gt;0,((PT233-PT232)/PT232),0)</f>
        <v/>
      </c>
      <c r="PV233" s="68">
        <f>IF(PT233&gt;0,PU233-$V233,0)</f>
        <v/>
      </c>
      <c r="PW233" s="68">
        <f>IF(PT233&gt;0,(PT233-PW$10)/PW$10,0)</f>
        <v/>
      </c>
      <c r="PX233" s="68" t="n"/>
      <c r="PY233" s="15">
        <f>IF(PT233&gt;0,(PT233-PT$10)/PT$10,0)</f>
        <v/>
      </c>
      <c r="QA233" s="13" t="n">
        <v>327.37</v>
      </c>
      <c r="QB233" s="68">
        <f>IF(QA233&gt;0,((QA233-QA232)/QA232),0)</f>
        <v/>
      </c>
      <c r="QC233" s="68">
        <f>IF(QA233&gt;0,QB233-$V233,0)</f>
        <v/>
      </c>
      <c r="QD233" s="68">
        <f>IF(QA233&gt;0,(QA233-QD$10)/QD$10,0)</f>
        <v/>
      </c>
      <c r="QE233" s="68" t="n"/>
      <c r="QF233" s="15">
        <f>IF(QA233&gt;0,(QA233-QA$10)/QA$10,0)</f>
        <v/>
      </c>
      <c r="QH233" s="26" t="n">
        <v>2.56</v>
      </c>
      <c r="QI233" s="68">
        <f>IF(QH233&gt;0,((QH233-QH232)/QH232),0)</f>
        <v/>
      </c>
      <c r="QJ233" s="68">
        <f>IF(QH233&gt;0,QI233-$V233,0)</f>
        <v/>
      </c>
      <c r="QK233" s="68">
        <f>IF(QH233&gt;0,(QH233-QK$10)/QK$10,0)</f>
        <v/>
      </c>
      <c r="QL233" s="68" t="n"/>
      <c r="QM233" s="15">
        <f>IF(QH233&gt;0,(QH233-QH$10)/QH$10,0)</f>
        <v/>
      </c>
      <c r="QO233" s="13" t="n">
        <v>12.2</v>
      </c>
      <c r="QP233" s="68">
        <f>IF(QO233&gt;0,((QO233-QO232)/QO232),0)</f>
        <v/>
      </c>
      <c r="QQ233" s="68">
        <f>IF(QO233&gt;0,QP233-$V233,0)</f>
        <v/>
      </c>
      <c r="QR233" s="68">
        <f>IF(QO233&gt;0,(QO233-QR$10)/QR$10,0)</f>
        <v/>
      </c>
      <c r="QS233" s="68" t="n"/>
      <c r="QT233" s="15">
        <f>IF(QO233&gt;0,(QO233-QO$10)/QO$10,0)</f>
        <v/>
      </c>
      <c r="QV233" s="26" t="n">
        <v>3.3</v>
      </c>
      <c r="QW233" s="68">
        <f>IF(QV233&gt;0,((QV233-QV232)/QV232),0)</f>
        <v/>
      </c>
      <c r="QX233" s="68">
        <f>IF(QV233&gt;0,QW233-$V233,0)</f>
        <v/>
      </c>
      <c r="QY233" s="68">
        <f>IF(QV233&gt;0,(QV233-QY$10)/QY$10,0)</f>
        <v/>
      </c>
      <c r="QZ233" s="68" t="n"/>
      <c r="RA233" s="15">
        <f>IF(QV233&gt;0,(QV233-QV$10)/QV$10,0)</f>
        <v/>
      </c>
      <c r="RC233" s="13" t="n">
        <v>58.45</v>
      </c>
      <c r="RD233" s="68">
        <f>IF(RC233&gt;0,((RC233-RC232)/RC232),0)</f>
        <v/>
      </c>
      <c r="RE233" s="68">
        <f>IF(RC233&gt;0,RD233-$V233,0)</f>
        <v/>
      </c>
      <c r="RF233" s="68">
        <f>IF(RC233&gt;0,(RC233-RF$10)/RF$10,0)</f>
        <v/>
      </c>
      <c r="RG233" s="68" t="n"/>
      <c r="RH233" s="15">
        <f>IF(RC233&gt;0,(RC233-RC$10)/RC$10,0)</f>
        <v/>
      </c>
      <c r="RJ233" s="13" t="n">
        <v>277.5</v>
      </c>
      <c r="RK233" s="68">
        <f>IF(RJ233&gt;0,((RJ233-RJ232)/RJ232),0)</f>
        <v/>
      </c>
      <c r="RL233" s="68">
        <f>RK233-$V233</f>
        <v/>
      </c>
      <c r="RM233" s="68">
        <f>IF(RJ233&gt;0,(RJ233-RM$10)/RM$10,0)</f>
        <v/>
      </c>
      <c r="RN233" s="68" t="n"/>
      <c r="RO233" s="15">
        <f>IF(RJ233&gt;0,(RJ233-RJ$10)/RJ$10,0)</f>
        <v/>
      </c>
      <c r="RQ233" s="13" t="n">
        <v>26</v>
      </c>
      <c r="RR233" s="68">
        <f>IF(RQ233&gt;0,((RQ233-RQ232)/RQ232),0)</f>
        <v/>
      </c>
      <c r="RS233" s="68">
        <f>RR233-$V233</f>
        <v/>
      </c>
      <c r="RT233" s="68">
        <f>IF(RQ233&gt;0,(RQ233-RT$10)/RT$10,0)</f>
        <v/>
      </c>
      <c r="RU233" s="68" t="n"/>
      <c r="RV233" s="15">
        <f>IF(RQ233&gt;0,(RQ233-RQ$10)/RQ$10,0)</f>
        <v/>
      </c>
      <c r="RX233" s="13" t="n">
        <v>155.74</v>
      </c>
      <c r="RY233" s="68">
        <f>IF(RX233&gt;0,((RX233-RX232)/RX232),0)</f>
        <v/>
      </c>
      <c r="RZ233" s="68">
        <f>RY233-$V233</f>
        <v/>
      </c>
      <c r="SA233" s="68">
        <f>IF(RX233&gt;0,(RX233-SA$10)/SA$10,0)</f>
        <v/>
      </c>
      <c r="SB233" s="68" t="n"/>
      <c r="SC233" s="15">
        <f>IF(RX233&gt;0,(RX233-RX$10)/RX$10,0)</f>
        <v/>
      </c>
      <c r="SE233" s="13" t="n">
        <v>22.8</v>
      </c>
      <c r="SF233" s="68">
        <f>IF(SE233&gt;0,((SE233-SE232)/SE232),0)</f>
        <v/>
      </c>
      <c r="SG233" s="68">
        <f>SF233-$V233</f>
        <v/>
      </c>
      <c r="SH233" s="68">
        <f>IF(SE233&gt;0,(SE233-SH$10)/SH$10,0)</f>
        <v/>
      </c>
      <c r="SI233" s="68" t="n"/>
      <c r="SJ233" s="15">
        <f>IF(SE233&gt;0,(SE233-SE$10)/SE$10,0)</f>
        <v/>
      </c>
      <c r="SL233" s="13" t="n">
        <v>2.55</v>
      </c>
      <c r="SM233" s="68">
        <f>IF(SL233&gt;0,((SL233-SL232)/SL232),0)</f>
        <v/>
      </c>
      <c r="SN233" s="68">
        <f>SM233-$V233</f>
        <v/>
      </c>
      <c r="SO233" s="68">
        <f>IF(SL233&gt;0,(SL233-SO$10)/SO$10,0)</f>
        <v/>
      </c>
      <c r="SP233" s="68" t="n"/>
      <c r="SQ233" s="15">
        <f>IF(SL233&gt;0,(SL233-SL$10)/SL$10,0)</f>
        <v/>
      </c>
      <c r="SS233" s="13" t="n">
        <v>20.51</v>
      </c>
      <c r="ST233" s="68">
        <f>IF(SS233&gt;0,((SS233-SS232)/SS232),0)</f>
        <v/>
      </c>
      <c r="SU233" s="68">
        <f>ST233-$V233</f>
        <v/>
      </c>
      <c r="SV233" s="68">
        <f>IF(SS233&gt;0,(SS233-SV$10)/SV$10,0)</f>
        <v/>
      </c>
      <c r="SW233" s="68" t="n"/>
      <c r="SX233" s="15">
        <f>IF(SS233&gt;0,(SS233-SS$10)/SS$10,0)</f>
        <v/>
      </c>
      <c r="SZ233" s="26" t="n">
        <v>56.68</v>
      </c>
      <c r="TA233" s="68">
        <f>IF(SZ233&gt;0,((SZ233-SZ232)/SZ232),0)</f>
        <v/>
      </c>
      <c r="TB233" s="68">
        <f>TA233-$V233</f>
        <v/>
      </c>
      <c r="TC233" s="68">
        <f>IF(SZ233&gt;0,(SZ233-TC$10)/TC$10,0)</f>
        <v/>
      </c>
      <c r="TD233" s="68" t="n"/>
      <c r="TE233" s="15">
        <f>IF(SZ233&gt;0,(SZ233-SZ$10)/SZ$10,0)</f>
        <v/>
      </c>
      <c r="TG233" s="587" t="n">
        <v>0.273</v>
      </c>
      <c r="TH233" s="68">
        <f>IF(TG233&gt;0,((TG233-TG232)/TG232),0)</f>
        <v/>
      </c>
      <c r="TI233" s="68">
        <f>TH233-$V233</f>
        <v/>
      </c>
      <c r="TJ233" s="68">
        <f>IF(TG233&gt;0,(TG233-TJ$10)/TJ$10,0)</f>
        <v/>
      </c>
      <c r="TK233" s="68" t="n"/>
      <c r="TL233" s="15">
        <f>IF(TG233&gt;0,(TG233-TG$10)/TG$10,0)</f>
        <v/>
      </c>
      <c r="TN233" s="13" t="n">
        <v>51.46</v>
      </c>
      <c r="TO233" s="68">
        <f>IF(TN233&gt;0,((TN233-TN232)/TN232),0)</f>
        <v/>
      </c>
      <c r="TP233" s="68">
        <f>TO233-$V233</f>
        <v/>
      </c>
      <c r="TQ233" s="68">
        <f>IF(TN233&gt;0,(TN233-TQ$10)/TQ$10,0)</f>
        <v/>
      </c>
      <c r="TR233" s="68" t="n"/>
      <c r="TS233" s="15">
        <f>IF(TN233&gt;0,(TN233-TN$10)/TN$10,0)</f>
        <v/>
      </c>
      <c r="TU233" s="587" t="n">
        <v>3.99</v>
      </c>
      <c r="TV233" s="68">
        <f>IF(TU233&gt;0,((TU233-TU232)/TU232),0)</f>
        <v/>
      </c>
      <c r="TW233" s="68">
        <f>TV233-$V233</f>
        <v/>
      </c>
      <c r="TX233" s="68">
        <f>IF(TU233&gt;0,(TU233-TX$10)/TX$10,0)</f>
        <v/>
      </c>
      <c r="TY233" s="68" t="n"/>
      <c r="TZ233" s="15">
        <f>IF(TU233&gt;0,(TU233-TU$10)/TU$10,0)</f>
        <v/>
      </c>
      <c r="UB233" s="587" t="n"/>
      <c r="UC233" s="68">
        <f>IF(UB233&gt;0,((UB233-UB232)/UB232),0)</f>
        <v/>
      </c>
      <c r="UD233" s="68">
        <f>UC233-$V233</f>
        <v/>
      </c>
      <c r="UE233" s="68">
        <f>IF(UB233&gt;0,(UB233-UE$10)/UE$10,0)</f>
        <v/>
      </c>
      <c r="UF233" s="68" t="n"/>
      <c r="UG233" s="15">
        <f>IF(UB233&gt;0,(UB233-UB$10)/UB$10,0)</f>
        <v/>
      </c>
      <c r="UI233" s="587" t="n"/>
      <c r="UJ233" s="68">
        <f>IF(UI233&gt;0,((UI233-UI232)/UI232),0)</f>
        <v/>
      </c>
      <c r="UK233" s="68">
        <f>UJ233-$V233</f>
        <v/>
      </c>
      <c r="UL233" s="68">
        <f>IF(UI233&gt;0,(UI233-UL$10)/UL$10,0)</f>
        <v/>
      </c>
      <c r="UM233" s="68" t="n"/>
      <c r="UN233" s="15">
        <f>IF(UI233&gt;0,(UI233-UI$10)/UI$10,0)</f>
        <v/>
      </c>
      <c r="UP233" s="587" t="n"/>
      <c r="UQ233" s="68">
        <f>IF(UP233&gt;0,((UP233-UP232)/UP232),0)</f>
        <v/>
      </c>
      <c r="UR233" s="68">
        <f>UQ233-$V233</f>
        <v/>
      </c>
      <c r="US233" s="68">
        <f>IF(UP233&gt;0,(UP233-US$10)/US$10,0)</f>
        <v/>
      </c>
      <c r="UT233" s="68" t="n"/>
      <c r="UU233" s="15">
        <f>IF(UP233&gt;0,(UP233-UP$10)/UP$10,0)</f>
        <v/>
      </c>
      <c r="UW233" s="587" t="n"/>
      <c r="UX233" s="68">
        <f>IF(UW233&gt;0,((UW233-UW232)/UW232),0)</f>
        <v/>
      </c>
      <c r="UY233" s="68">
        <f>UX233-$V233</f>
        <v/>
      </c>
      <c r="UZ233" s="68">
        <f>IF(UW233&gt;0,(UW233-UZ$10)/UZ$10,0)</f>
        <v/>
      </c>
      <c r="VA233" s="68" t="n"/>
      <c r="VB233" s="15">
        <f>IF(UW233&gt;0,(UW233-UW$10)/UW$10,0)</f>
        <v/>
      </c>
      <c r="VD233" s="587" t="n"/>
      <c r="VE233" s="68">
        <f>IF(VD233&gt;0,((VD233-VD232)/VD232),0)</f>
        <v/>
      </c>
      <c r="VF233" s="68">
        <f>VE233-$V233</f>
        <v/>
      </c>
      <c r="VG233" s="68">
        <f>IF(VD233&gt;0,(VD233-VG$10)/VG$10,0)</f>
        <v/>
      </c>
      <c r="VH233" s="68" t="n"/>
      <c r="VI233" s="15">
        <f>IF(VD233&gt;0,(VD233-VD$10)/VD$10,0)</f>
        <v/>
      </c>
      <c r="VM233" s="21">
        <f>IF($C233&gt;0,(($IK$5*IG233)+($GT$5*GP233)+($JM$5*JI233)+($JF$5*JB233)+($IY$5*IU233)+($IR$5*IN233)+($ID$5*HZ233)+($HW$5*HS233)+($HP$5*HL233)+($HI$5*HE233)+($GF$5*GB233)+($FY$5*FU233)+($FR$5*FN233)+($FK$5*FG233)+($FD$5*EZ233)+($EW$5*ES233)+($EP$5*EL233)+($EI$5*EE233)+($EB$5*DX233)+($DU$5*DQ233)+($DN$5*DJ233)+($DG$5*DC233)+($CZ$5*CV233)+($CS$5*CO233)+($CL$5*CH233)+($CE$5*CA233)+($BX$5*BT233)+($BQ$5*BM233)+($BJ$5*BF233)+($BC$5*AY233)+($AV$5*AR233)+($AO$5*AK233)+($AH$5*AD233)+($JT$5*JP233)+($KA$5*JW233)+($KO$5*KK233)+($PR$5*PN233)+($GM$5*GI233)+($HA$5*GW233)+($KV$5*KR233)+($KH$5*KD233)+($LC$5*KY233)+($MS$5*MO233)+($ML$5*MH233)+($ME$5*MA233)+($LX$5*LT233)+($LQ$5*LM233)+($LJ$5*LF233)+(MV233*$MZ$5)+(NC233*$NG$5)+(NJ233*$NN$5)+($OI$5*OE233)+($NU$5*NQ233)+($OB$5*NX233)+($PK$5*PG233)+($OP$5*OL233)+($OW$5*OS233)+($PD$5*OZ233)+(PU233*$PY$5)+(QB233*$QF$5)+(QI233*$QM$5)+(QP233*$QT$5)+(QW233*$RA$5)+(RD233*$RH$5)+(RK233*$RO$5)+(RR233*$RV$5)+(RY233*$SC$5)+(SF233*$SJ$5)+(SM233*$SQ$5)+(ST233*$SX$5)+(TA233*$TE$5))+(TH233*$TL$5)+(TO233*$TS$5))/$VM$5</f>
        <v/>
      </c>
      <c r="VN233" s="40" t="n"/>
      <c r="VO233" s="21">
        <f>IF($C233&gt;0,(($IK$5*II233)+($GT$5*GR233)+($JM$5*JK233)+($JF$5*JD233)+($IY$5*IW233)+($IR$5*IP233)+($ID$5*IB233)+($HW$5*HU233)+($HP$5*HN233)+($HI$5*HG233)+($GF$5*GD233)+($FY$5*FW233)+($FR$5*FP233)+($FK$5*FI233)+($FD$5*FB233)+($EW$5*EU233)+($EP$5*EN233)+($EI$5*EG233)+($EB$5*DZ233)+($DU$5*DS233)+($DN$5*DL233)+($DG$5*DE233)+($CZ$5*CX233)+($CS$5*CQ233)+($CL$5*CJ233)+($CE$5*CC233)+($BX$5*BV233)+($BQ$5*BO233)+($BJ$5*BH233)+($BC$5*BA233)+($AV$5*AT233)+($AO$5*AM233)+($AH$5*AF233)+($KO$5*KM233)+($KH$5*KF233)+($KA$5*JY233)+($JT$5*JR233)+($PR$5*PP233)+($GM$5*GK233)+($HA$5*GY233)+($KV$5*KT233)+($LC$5*LA233)+($MS$5*MQ233)+($ML$5*MJ233)+($ME$5*MC233)+($LX$5*LV233)+($LQ$5*LO233)+($LJ$5*LH233)+(MX233*$MZ$5)+(NE233*$NG$5)+(NL233*$NN$5)+($OI$5*OG233)+($NU$5*NS233)+($OB$5*NZ233)+($PD$5*PB233)+($OW$5*OU233)+($OP$5*ON233)+($PK$5*PI233)+($PY$5*PW233)+($QF$5*QD233)+($QM$5*QK233)+($QT$5*QR233)+($RA$5*QY233)+($RH$5*RF233)+($RO$5*RM233)+(RT233*$RV$5)+(SA233*$SC$5)+(SH233*$SJ$5)+(SO233*$SQ$5)+(SV233*$SX$5)+(TC233*$TE$5)+(TJ233*$TL$5)+(TQ233*$TS$5))/$VM$5,0)</f>
        <v/>
      </c>
      <c r="VP233" s="14" t="n"/>
      <c r="VQ233" s="21">
        <f>IF($C233&gt;0,(($IK$5*IK233)+($GT$5*GT233)+($JM$5*JM233)+($JF$5*JF233)+($IY$5*IY233)+($IR$5*IR233)+($ID$5*ID233)+($HW$5*HW233)+($HP$5*HP233)+($HI$5*HI233)+($GF$5*GF233)+($FY$5*FY233)+($FR$5*FR233)+($FK$5*FK233)+($FD$5*FD233)+($EW$5*EW233)+($EP$5*EP233)+($EI$5*EI233)+($EB$5*EB233)+($DU$5*DU233)+($DN$5*DN233)+($DG$5*DG233)+($CZ$5*CZ233)+($CS$5*CS233)+($CL$5*CL233)+($CE$5*CE233)+($BX$5*BX233)+($BQ$5*BQ233)+($BJ$5*BJ233)+($BC$5*BC233)+($AV$5*AV233)+($AO$5*AO233)+($AH$5*AH233)+($KO$5*KO233)+($PR$5*PR233)+($GM$5*GM233)+($HA$5*HA233)+($KH$5*KH233)+($KA$5*KA233)+($JT$5*JT233)+($KV$5*KV233)+($LC$5*LC233)+($MS$5*MS233)+($ML$5*ML233)+($ME$5*ME233)+($LX$5*LX233)+($LQ$5*LQ233)+($LJ$5*LJ233)+($OI$5*OI233)+($NU$5*NU233)+($NN$5*NN233)+($NG$5*NG233)+($MZ$5*MZ233)+(OB233*$OB$5)+($PD$5*PD233)+($OW$5*OW233)+($OP$5*OP233)+($PK$5*PK233)+(PY233*$PY$5)+(QF233*$QF$5)+(QM233*$QM$5)+(QT233*$QT$5)+(RA233*$RA$5)+(RH233*$RH$5)+(RO233*$RO$5)+(RV233*$RV$5)+(SC233*$SC$5)+(SJ233*$SJ$5)+(SQ233*$SQ$5)+(SX233*$SX$5)+(TE233*$TE$5)+(TL233*$TL$5)+(TS233*$TS$5))/$VM$5,0)</f>
        <v/>
      </c>
    </row>
    <row r="234" ht="16" customHeight="1" s="545">
      <c r="A234" s="127" t="n">
        <v>45982</v>
      </c>
      <c r="B234" s="4">
        <f>A234</f>
        <v/>
      </c>
      <c r="C234" s="13" t="n">
        <v>46245.41</v>
      </c>
      <c r="D234" s="138">
        <f>IF(C234&gt;0,C234-C233,0)</f>
        <v/>
      </c>
      <c r="E234" s="68">
        <f>IF(C234&gt;0,D234/C233,0)</f>
        <v/>
      </c>
      <c r="F234" s="15">
        <f>IF(C234&gt;0,(C234-C$10)/C$10,0)</f>
        <v/>
      </c>
      <c r="G234" s="13" t="n">
        <v>6602.99</v>
      </c>
      <c r="H234" s="138">
        <f>IF(G234&gt;0,G234-G233,0)</f>
        <v/>
      </c>
      <c r="I234" s="68">
        <f>IF(G234&gt;0,H234/G233,0)</f>
        <v/>
      </c>
      <c r="J234" s="15">
        <f>IF(G234&gt;0,(G234-G$10)/G$10,0)</f>
        <v/>
      </c>
      <c r="K234" s="13" t="n">
        <v>22273.08</v>
      </c>
      <c r="L234" s="138">
        <f>IF(K234&gt;0,K234-K233,0)</f>
        <v/>
      </c>
      <c r="M234" s="68">
        <f>IF(K234&gt;0,L234/K233,0)</f>
        <v/>
      </c>
      <c r="N234" s="15">
        <f>IF(K234&gt;0,(K234-K$10)/K$10,0)</f>
        <v/>
      </c>
      <c r="O234" s="13" t="n">
        <v>2369.59</v>
      </c>
      <c r="P234" s="138">
        <f>IF(O234&gt;0,O234-O233,0)</f>
        <v/>
      </c>
      <c r="Q234" s="68">
        <f>IF(O234&gt;0,P234/O233,0)</f>
        <v/>
      </c>
      <c r="R234" s="15">
        <f>IF(O234&gt;0,(O234-O$10)/O$10,0)</f>
        <v/>
      </c>
      <c r="S234" s="18">
        <f>IF(O234&gt;0,(((O234*0.7)*Q234)+((K234*0.9)*M234)+((G234*0.65)*I234)+((C234*0.6)*E234))/(O234+K234+G234+C234),0)</f>
        <v/>
      </c>
      <c r="T234" s="121">
        <f>IF(O234&gt;0,(S234*200)+T233,0)</f>
        <v/>
      </c>
      <c r="U234" s="121">
        <f>T234</f>
        <v/>
      </c>
      <c r="V234" s="134">
        <f>IF(T234&gt;0,(T234-T233)/T233,0)</f>
        <v/>
      </c>
      <c r="W234" s="21">
        <f>IF(T234&gt;0,(T234-T$11)/T$11,0)</f>
        <v/>
      </c>
      <c r="X234" s="18">
        <f>IF(T234&gt;0,((Q234+M234+I234+E234)/4),0)</f>
        <v/>
      </c>
      <c r="Y234" s="353" t="n">
        <v>48291.64</v>
      </c>
      <c r="Z234" s="15" t="n">
        <v>2e-06</v>
      </c>
      <c r="AA234" s="21">
        <f>Z234-$V234</f>
        <v/>
      </c>
      <c r="AC234" s="13" t="n">
        <v>250.57</v>
      </c>
      <c r="AD234" s="68">
        <f>IF(AC234&gt;0,((AC234-AC233)/AC233),0)</f>
        <v/>
      </c>
      <c r="AE234" s="68">
        <f>IF(AC234&gt;0,AD234-$V234,0)</f>
        <v/>
      </c>
      <c r="AF234" s="68">
        <f>IF(AC234&gt;0,(AC234-AF$10)/AF$10,0)</f>
        <v/>
      </c>
      <c r="AG234" s="68" t="n"/>
      <c r="AH234" s="15">
        <f>IF(AC234&gt;0,(AC234-AC$10)/AC$10,0)</f>
        <v/>
      </c>
      <c r="AJ234" s="13" t="n">
        <v>23.94</v>
      </c>
      <c r="AK234" s="68">
        <f>IF(AJ234&gt;0,((AJ234-AJ233)/AJ233),0)</f>
        <v/>
      </c>
      <c r="AL234" s="68">
        <f>IF(AJ234&gt;0,AK234-$V234,0)</f>
        <v/>
      </c>
      <c r="AM234" s="68">
        <f>IF(AJ234&gt;0,(AJ234-AM$10)/AM$10,0)</f>
        <v/>
      </c>
      <c r="AN234" s="68" t="n"/>
      <c r="AO234" s="15">
        <f>IF(AJ234&gt;0,(AJ234-AJ$10)/AJ$10,0)</f>
        <v/>
      </c>
      <c r="AQ234" s="13" t="n">
        <v>23.69</v>
      </c>
      <c r="AR234" s="68">
        <f>IF(AQ234&gt;0,((AQ234-AQ233)/AQ233),0)</f>
        <v/>
      </c>
      <c r="AS234" s="68">
        <f>IF(AQ234&gt;0,AR234-$V234,0)</f>
        <v/>
      </c>
      <c r="AT234" s="68">
        <f>IF(AQ234&gt;0,(AQ234-AT$10)/AT$10,0)</f>
        <v/>
      </c>
      <c r="AU234" s="68" t="n"/>
      <c r="AV234" s="15">
        <f>IF(AQ234&gt;0,(AQ234-AQ$10)/AQ$10,0)</f>
        <v/>
      </c>
      <c r="AX234" s="13" t="n">
        <v>229.71</v>
      </c>
      <c r="AY234" s="68">
        <f>IF(AX234&gt;0,((AX234-AX233)/AX233),0)</f>
        <v/>
      </c>
      <c r="AZ234" s="68">
        <f>IF(AX234&gt;0,AY234-$V234,0)</f>
        <v/>
      </c>
      <c r="BA234" s="68">
        <f>IF(AX234&gt;0,(AX234-BA$10)/BA$10,0)</f>
        <v/>
      </c>
      <c r="BB234" s="68" t="n"/>
      <c r="BC234" s="15">
        <f>IF(AX234&gt;0,(AX234-AX$10)/AX$10,0)</f>
        <v/>
      </c>
      <c r="BE234" s="13" t="n">
        <v>83.52</v>
      </c>
      <c r="BF234" s="68">
        <f>IF(BE234&gt;0,((BE234-BE233)/BE233),0)</f>
        <v/>
      </c>
      <c r="BG234" s="68">
        <f>IF(BE234&gt;0,BF234-$V234,0)</f>
        <v/>
      </c>
      <c r="BH234" s="68" t="n"/>
      <c r="BI234" s="68" t="n"/>
      <c r="BJ234" s="15">
        <f>IF(BE234&gt;0,(BE234-BE$10)/BE$10,0)</f>
        <v/>
      </c>
      <c r="BL234" s="13" t="n">
        <v>72.02</v>
      </c>
      <c r="BM234" s="68">
        <f>IF(BL234&gt;0,((BL234-BL233)/BL233),0)</f>
        <v/>
      </c>
      <c r="BN234" s="68">
        <f>IF(BL234&gt;0,BM234-$V234,0)</f>
        <v/>
      </c>
      <c r="BO234" s="68">
        <f>IF(BL234&gt;0,(BL234-BO$10)/BO$10,0)</f>
        <v/>
      </c>
      <c r="BP234" s="68" t="n"/>
      <c r="BQ234" s="15">
        <f>IF(BL234&gt;0,(BL234-BL$10)/BL$10,0)</f>
        <v/>
      </c>
      <c r="BS234" s="13" t="n">
        <v>42.82</v>
      </c>
      <c r="BT234" s="68">
        <f>IF(BS234&gt;0,((BS234-BS233)/BS233),0)</f>
        <v/>
      </c>
      <c r="BU234" s="68">
        <f>IF(BS234&gt;0,BT234-$V234,0)</f>
        <v/>
      </c>
      <c r="BV234" s="68">
        <f>IF(BS234&gt;0,(BS234-BV$10)/BV$10,0)</f>
        <v/>
      </c>
      <c r="BW234" s="68" t="n"/>
      <c r="BX234" s="15">
        <f>IF(BS234&gt;0,(BS234-BS$10)/BS$10,0)</f>
        <v/>
      </c>
      <c r="BZ234" s="13" t="n"/>
      <c r="CA234" s="68">
        <f>IF(BZ234&gt;0,((BZ234-BZ233)/BZ233),0)</f>
        <v/>
      </c>
      <c r="CB234" s="68">
        <f>IF(BZ234&gt;0,CA234-$V234,0)</f>
        <v/>
      </c>
      <c r="CC234" s="68">
        <f>IF(BZ234&gt;0,(BZ234-CC$10)/CC$10,0)</f>
        <v/>
      </c>
      <c r="CD234" s="68" t="n"/>
      <c r="CE234" s="15">
        <f>IF(BZ234&gt;0,(BZ234-BZ$10)/BZ$10,0)</f>
        <v/>
      </c>
      <c r="CG234" s="13" t="n">
        <v>31.67</v>
      </c>
      <c r="CH234" s="68">
        <f>IF(CG234&gt;0,((CG234-CG233)/CG233),0)</f>
        <v/>
      </c>
      <c r="CI234" s="68">
        <f>IF(CG234&gt;0,CH234-$V234,0)</f>
        <v/>
      </c>
      <c r="CJ234" s="68">
        <f>IF(CG234&gt;0,(CG234-CJ$10)/CJ$10,0)</f>
        <v/>
      </c>
      <c r="CK234" s="68" t="n"/>
      <c r="CL234" s="15">
        <f>IF(CG234&gt;0,(CG234-CG$10)/CG$10,0)</f>
        <v/>
      </c>
      <c r="CN234" s="13" t="n">
        <v>34.3</v>
      </c>
      <c r="CO234" s="68">
        <f>IF(CN234&gt;0,((CN234-CN233)/CN233),0)</f>
        <v/>
      </c>
      <c r="CP234" s="68">
        <f>IF(CN234&gt;0,CO234-$V234,0)</f>
        <v/>
      </c>
      <c r="CQ234" s="68">
        <f>IF(CN234&gt;0,(CN234-CQ$10)/CQ$10,0)</f>
        <v/>
      </c>
      <c r="CR234" s="68" t="n"/>
      <c r="CS234" s="15">
        <f>IF(CN234&gt;0,(CN234-CN$10)/CN$10,0)</f>
        <v/>
      </c>
      <c r="CU234" s="13" t="n">
        <v>41.02</v>
      </c>
      <c r="CV234" s="68">
        <f>IF(CU234&gt;0,((CU234-CU233)/CU233),0)</f>
        <v/>
      </c>
      <c r="CW234" s="68">
        <f>IF(CU234&gt;0,CV234-$V234,0)</f>
        <v/>
      </c>
      <c r="CX234" s="68">
        <f>IF(CU234&gt;0,(CU234-CX$10)/CX$10,0)</f>
        <v/>
      </c>
      <c r="CY234" s="68" t="n"/>
      <c r="CZ234" s="15">
        <f>IF(CU234&gt;0,(CU234-CU$10)/CU$10,0)</f>
        <v/>
      </c>
      <c r="DB234" s="13" t="n">
        <v>20.06</v>
      </c>
      <c r="DC234" s="68">
        <f>IF(DB234&gt;0,((DB234-DB233)/DB233),0)</f>
        <v/>
      </c>
      <c r="DD234" s="68">
        <f>IF(DB234&gt;0,DC234-$V234,0)</f>
        <v/>
      </c>
      <c r="DE234" s="68">
        <f>IF(DB234&gt;0,(DB234-DE$10)/DE$10,0)</f>
        <v/>
      </c>
      <c r="DF234" s="68" t="n"/>
      <c r="DG234" s="15">
        <f>IF(DB234&gt;0,(DB234-DB$10)/DB$10,0)</f>
        <v/>
      </c>
      <c r="DI234" s="13" t="n">
        <v>50.58</v>
      </c>
      <c r="DJ234" s="68">
        <f>IF(DI234&gt;0,((DI234-DI233)/DI233),0)</f>
        <v/>
      </c>
      <c r="DK234" s="68">
        <f>IF(DI234&gt;0,DJ234-$V234,0)</f>
        <v/>
      </c>
      <c r="DL234" s="68">
        <f>IF(DI234&gt;0,(DI234-DL$10)/DL$10,0)</f>
        <v/>
      </c>
      <c r="DM234" s="68" t="n"/>
      <c r="DN234" s="15">
        <f>IF(DI234&gt;0,(DI234-DI$10)/DI$10,0)</f>
        <v/>
      </c>
      <c r="DP234" s="13" t="n">
        <v>47.7</v>
      </c>
      <c r="DQ234" s="68">
        <f>IF(DP234&gt;0,((DP234-DP233)/DP233),0)</f>
        <v/>
      </c>
      <c r="DR234" s="68">
        <f>IF(DP234&gt;0,DQ234-$V234,0)</f>
        <v/>
      </c>
      <c r="DS234" s="68" t="n"/>
      <c r="DT234" s="68" t="n"/>
      <c r="DU234" s="15">
        <f>IF(DP234&gt;0,(DP234-DP$10)/DP$10,0)</f>
        <v/>
      </c>
      <c r="DV234" s="18" t="n"/>
      <c r="DW234" s="13" t="n">
        <v>41.36</v>
      </c>
      <c r="DX234" s="68">
        <f>IF(DW234&gt;0,((DW234-DW233)/DW233),0)</f>
        <v/>
      </c>
      <c r="DY234" s="68">
        <f>IF(DW234&gt;0,DX234-$V234,0)</f>
        <v/>
      </c>
      <c r="DZ234" s="68">
        <f>IF(DW234&gt;0,(DW234-DZ$10)/DZ$10,0)</f>
        <v/>
      </c>
      <c r="EA234" s="68" t="n"/>
      <c r="EB234" s="15">
        <f>IF(DW234&gt;0,(DW234-DW$10)/DW$10,0)</f>
        <v/>
      </c>
      <c r="ED234" s="13" t="n">
        <v>39.59</v>
      </c>
      <c r="EE234" s="68">
        <f>IF(ED234&gt;0,((ED234-ED233)/ED233),0)</f>
        <v/>
      </c>
      <c r="EF234" s="68">
        <f>IF(ED234&gt;0,EE234-$V234,0)</f>
        <v/>
      </c>
      <c r="EG234" s="68">
        <f>IF(ED234&gt;0,(ED234-EG$10)/EG$10,0)</f>
        <v/>
      </c>
      <c r="EH234" s="68" t="n"/>
      <c r="EI234" s="15">
        <f>IF(ED234&gt;0,(ED234-ED$10)/ED$10,0)</f>
        <v/>
      </c>
      <c r="EK234" s="13" t="n">
        <v>137.26</v>
      </c>
      <c r="EL234" s="68">
        <f>IF(EK234&gt;0,((EK234-EK233)/EK233),0)</f>
        <v/>
      </c>
      <c r="EM234" s="68">
        <f>IF(EK234&gt;0,EL234-$V234,0)</f>
        <v/>
      </c>
      <c r="EN234" s="68">
        <f>IF(EK234&gt;0,(EK234-EN$10)/EN$10,0)</f>
        <v/>
      </c>
      <c r="EO234" s="68" t="n"/>
      <c r="EP234" s="15">
        <f>IF(EK234&gt;0,(EK234-EK$10)/EK$10,0)</f>
        <v/>
      </c>
      <c r="ER234" s="13" t="n">
        <v>39.09</v>
      </c>
      <c r="ES234" s="68">
        <f>IF(ER234&gt;0,((ER234-ER233)/ER233),0)</f>
        <v/>
      </c>
      <c r="ET234" s="68">
        <f>IF(ER234&gt;0,ES234-$V234,0)</f>
        <v/>
      </c>
      <c r="EU234" s="68">
        <f>IF(ER234&gt;0,(ER234-EU$10)/EU$10,0)</f>
        <v/>
      </c>
      <c r="EV234" s="68" t="n"/>
      <c r="EW234" s="15">
        <f>IF(ER234&gt;0,(ER234-ER$10)/ER$10,0)</f>
        <v/>
      </c>
      <c r="EY234" s="13" t="n">
        <v>51.25</v>
      </c>
      <c r="EZ234" s="68">
        <f>IF(EY234&gt;0,((EY234-EY233)/EY233),0)</f>
        <v/>
      </c>
      <c r="FA234" s="68">
        <f>IF(EY234&gt;0,EZ234-$V234,0)</f>
        <v/>
      </c>
      <c r="FB234" s="68" t="n"/>
      <c r="FC234" s="68" t="n"/>
      <c r="FD234" s="15">
        <f>IF(EY234&gt;0,(EY234-EY$10)/EY$10,0)</f>
        <v/>
      </c>
      <c r="FF234" s="13" t="n">
        <v>61.76</v>
      </c>
      <c r="FG234" s="68">
        <f>IF(FF234&gt;0,((FF234-FF233)/FF233),0)</f>
        <v/>
      </c>
      <c r="FH234" s="68">
        <f>IF(FF234&gt;0,FG234-$V234,0)</f>
        <v/>
      </c>
      <c r="FI234" s="68">
        <f>IF(FF234&gt;0,(FF234-FI$10)/FI$10,0)</f>
        <v/>
      </c>
      <c r="FJ234" s="68" t="n"/>
      <c r="FK234" s="15">
        <f>IF(FF234&gt;0,(FF234-FF$10)/FF$10,0)</f>
        <v/>
      </c>
      <c r="FM234" s="13" t="n">
        <v>179.94</v>
      </c>
      <c r="FN234" s="68">
        <f>IF(FM234&gt;0,((FM234-FM233)/FM233),0)</f>
        <v/>
      </c>
      <c r="FO234" s="68">
        <f>IF(FM234&gt;0,FN234-$V234,0)</f>
        <v/>
      </c>
      <c r="FP234" s="68">
        <f>IF(FM234&gt;0,(FM234-FP$10)/FP$10,0)</f>
        <v/>
      </c>
      <c r="FQ234" s="68" t="n"/>
      <c r="FR234" s="15">
        <f>IF(FM234&gt;0,(FM234-FM$10)/FM$10,0)</f>
        <v/>
      </c>
      <c r="FT234" s="13" t="n">
        <v>90</v>
      </c>
      <c r="FU234" s="68">
        <f>IF(FT234&gt;0,((FT234-FT233)/FT233),0)</f>
        <v/>
      </c>
      <c r="FV234" s="68">
        <f>IF(FT234&gt;0,FU234-$V234,0)</f>
        <v/>
      </c>
      <c r="FW234" s="68">
        <f>IF(FT234&gt;0,(FT234-FW$10)/FW$10,0)</f>
        <v/>
      </c>
      <c r="FX234" s="68" t="n"/>
      <c r="FY234" s="15">
        <f>IF(FT234&gt;0,(FT234-FT$10)/FT$10,0)</f>
        <v/>
      </c>
      <c r="GA234" s="13" t="n">
        <v>12.14</v>
      </c>
      <c r="GB234" s="68">
        <f>IF(GA234&gt;0,((GA234-GA233)/GA233),0)</f>
        <v/>
      </c>
      <c r="GC234" s="68">
        <f>IF(GA234&gt;0,GB234-$V234,0)</f>
        <v/>
      </c>
      <c r="GD234" s="68" t="n"/>
      <c r="GE234" s="68" t="n"/>
      <c r="GF234" s="15">
        <f>IF(GA234&gt;0,(GA234-GA$10)/GA$10,0)</f>
        <v/>
      </c>
      <c r="GG234" s="18" t="n"/>
      <c r="GH234" s="13" t="n">
        <v>25.19</v>
      </c>
      <c r="GI234" s="68">
        <f>IF(GH234&gt;0,((GH234-GH233)/GH233),0)</f>
        <v/>
      </c>
      <c r="GJ234" s="68">
        <f>IF(GH234&gt;0,GI234-$V234,0)</f>
        <v/>
      </c>
      <c r="GK234" s="68">
        <f>IF(GH234&gt;0,(GH234-GK$10)/GK$10,0)</f>
        <v/>
      </c>
      <c r="GL234" s="68" t="n"/>
      <c r="GM234" s="15">
        <f>IF(GH234&gt;0,(GH234-GH$10)/GH$10,0)</f>
        <v/>
      </c>
      <c r="GO234" s="13" t="n">
        <v>30.63</v>
      </c>
      <c r="GP234" s="68">
        <f>IF(GO234&gt;0,((GO234-GO233)/GO233),0)</f>
        <v/>
      </c>
      <c r="GQ234" s="68">
        <f>IF(GO234&gt;0,GP234-$V234,0)</f>
        <v/>
      </c>
      <c r="GR234" s="68" t="n"/>
      <c r="GS234" s="68" t="n"/>
      <c r="GT234" s="15">
        <f>IF(GO234&gt;0,(GO234-GO$10)/GO$10,0)</f>
        <v/>
      </c>
      <c r="GV234" s="13" t="n">
        <v>17.01</v>
      </c>
      <c r="GW234" s="68">
        <f>IF(GV234&gt;0,((GV234-GV233)/GV233),0)</f>
        <v/>
      </c>
      <c r="GX234" s="68">
        <f>IF(GV234&gt;0,GW234-$V234,0)</f>
        <v/>
      </c>
      <c r="GY234" s="68">
        <f>IF(GV234&gt;0,(GV234-GY$10)/GY$10,0)</f>
        <v/>
      </c>
      <c r="GZ234" s="68" t="n"/>
      <c r="HA234" s="15">
        <f>IF(GV234&gt;0,(GV234-GV$10)/GV$10,0)</f>
        <v/>
      </c>
      <c r="HD234" s="13" t="n">
        <v>391.09</v>
      </c>
      <c r="HE234" s="68">
        <f>IF(HD234&gt;0,((HD234-HD233)/HD233),0)</f>
        <v/>
      </c>
      <c r="HF234" s="68">
        <f>IF(HD234&gt;0,HE234-$V234,0)</f>
        <v/>
      </c>
      <c r="HG234" s="68">
        <f>IF(HD234&gt;0,(HD234-HG$10)/HG$10,0)</f>
        <v/>
      </c>
      <c r="HH234" s="68" t="n"/>
      <c r="HI234" s="15">
        <f>IF(HD234&gt;0,(HD234-HD$10)/HD$10,0)</f>
        <v/>
      </c>
      <c r="HK234" s="13" t="n">
        <v>69.14</v>
      </c>
      <c r="HL234" s="68">
        <f>IF(HK234&gt;0,((HK234-HK233)/HK233),0)</f>
        <v/>
      </c>
      <c r="HM234" s="68">
        <f>IF(HK234&gt;0,HL234-$V234,0)</f>
        <v/>
      </c>
      <c r="HN234" s="68">
        <f>IF(HK234&gt;0,(HK234-HN$10)/HN$10,0)</f>
        <v/>
      </c>
      <c r="HO234" s="68" t="n"/>
      <c r="HP234" s="15">
        <f>IF(HK234&gt;0,(HK234-HK$10)/HK$10,0)</f>
        <v/>
      </c>
      <c r="HR234" s="13" t="n">
        <v>117.08</v>
      </c>
      <c r="HS234" s="68">
        <f>IF(HR234&gt;0,((HR234-HR233)/HR233),0)</f>
        <v/>
      </c>
      <c r="HT234" s="68">
        <f>IF(HR234&gt;0,HS234-$V234,0)</f>
        <v/>
      </c>
      <c r="HU234" s="68">
        <f>IF(HR234&gt;0,(HR234-HU$10)/HU$10,0)</f>
        <v/>
      </c>
      <c r="HV234" s="68" t="n"/>
      <c r="HW234" s="15">
        <f>IF(HR234&gt;0,(HR234-HR$10)/HR$10,0)</f>
        <v/>
      </c>
      <c r="HY234" s="13" t="n">
        <v>178.88</v>
      </c>
      <c r="HZ234" s="68">
        <f>IF(HY234&gt;0,((HY234-HY233)/HY233),0)</f>
        <v/>
      </c>
      <c r="IA234" s="68">
        <f>IF(HY234&gt;0,HZ234-$V234,0)</f>
        <v/>
      </c>
      <c r="IB234" s="68">
        <f>IF(HY234&gt;0,(HY234-IB$10)/IB$10,0)</f>
        <v/>
      </c>
      <c r="IC234" s="68" t="n"/>
      <c r="ID234" s="15">
        <f>IF(HY234&gt;0,(HY234-HY$10)/HY$10,0)</f>
        <v/>
      </c>
      <c r="IF234" s="13" t="n">
        <v>340.2</v>
      </c>
      <c r="IG234" s="68">
        <f>IF(IF234&gt;0,((IF234-IF233)/IF233),0)</f>
        <v/>
      </c>
      <c r="IH234" s="68">
        <f>IF(IF234&gt;0,IG234-$V234,0)</f>
        <v/>
      </c>
      <c r="II234" s="68">
        <f>IF(IF234&gt;0,(IF234-II$10)/II$10,0)</f>
        <v/>
      </c>
      <c r="IJ234" s="68" t="n"/>
      <c r="IK234" s="15">
        <f>IF(IF234&gt;0,(IF234-IF$10)/IF$10,0)</f>
        <v/>
      </c>
      <c r="IM234" s="13" t="n">
        <v>305.49</v>
      </c>
      <c r="IN234" s="68">
        <f>IF(IM234&gt;0,((IM234-IM233)/IM233),0)</f>
        <v/>
      </c>
      <c r="IO234" s="68">
        <f>IF(IM234&gt;0,IN234-$V234,0)</f>
        <v/>
      </c>
      <c r="IP234" s="68">
        <f>IF(IM234&gt;0,(IM234-IP$10)/IP$10,0)</f>
        <v/>
      </c>
      <c r="IQ234" s="68" t="n"/>
      <c r="IR234" s="15">
        <f>IF(IM234&gt;0,(IM234-IM$10)/IM$10,0)</f>
        <v/>
      </c>
      <c r="IT234" s="13" t="n">
        <v>79.44</v>
      </c>
      <c r="IU234" s="68">
        <f>IF(IT234&gt;0,((IT234-IT233)/IT233),0)</f>
        <v/>
      </c>
      <c r="IV234" s="68">
        <f>IF(IT234&gt;0,IU234-$V234,0)</f>
        <v/>
      </c>
      <c r="IW234" s="68">
        <f>IF(IT234&gt;0,(IT234-IW$10)/IW$10,0)</f>
        <v/>
      </c>
      <c r="IX234" s="68" t="n"/>
      <c r="IY234" s="15">
        <f>IF(IT234&gt;0,(IT234-IT$10)/IT$10,0)</f>
        <v/>
      </c>
      <c r="JA234" s="13" t="n">
        <v>594.25</v>
      </c>
      <c r="JB234" s="68">
        <f>IF(JA234&gt;0,((JA234-JA233)/JA233),0)</f>
        <v/>
      </c>
      <c r="JC234" s="68">
        <f>IF(JA234&gt;0,JB234-$V234,0)</f>
        <v/>
      </c>
      <c r="JD234" s="68">
        <f>IF(JA234&gt;0,(JA234-JD$10)/JD$10,0)</f>
        <v/>
      </c>
      <c r="JE234" s="68" t="n"/>
      <c r="JF234" s="15">
        <f>IF(JA234&gt;0,(JA234-JA$10)/JA$10,0)</f>
        <v/>
      </c>
      <c r="JH234" s="13" t="n">
        <v>472.12</v>
      </c>
      <c r="JI234" s="68">
        <f>IF(JH234&gt;0,((JH234-JH233)/JH233),0)</f>
        <v/>
      </c>
      <c r="JJ234" s="68">
        <f>IF(JH234&gt;0,JI234-$V234,0)</f>
        <v/>
      </c>
      <c r="JK234" s="68">
        <f>IF(JH234&gt;0,(JH234-JK$10)/JK$10,0)</f>
        <v/>
      </c>
      <c r="JL234" s="68" t="n"/>
      <c r="JM234" s="15">
        <f>IF(JH234&gt;0,(JH234-JH$10)/JH$10,0)</f>
        <v/>
      </c>
      <c r="JO234" s="13" t="n">
        <v>33.28</v>
      </c>
      <c r="JP234" s="68">
        <f>IF(JO234&gt;0,((JO234-JO233)/JO233),0)</f>
        <v/>
      </c>
      <c r="JQ234" s="68">
        <f>IF(JO234&gt;0,JP234-$V234,0)</f>
        <v/>
      </c>
      <c r="JR234" s="68">
        <f>IF(JO234&gt;0,(JO234-JR$10)/JR$10,0)</f>
        <v/>
      </c>
      <c r="JS234" s="68" t="n"/>
      <c r="JT234" s="15">
        <f>IF(JO234&gt;0,(JO234-JO$10)/JO$10,0)</f>
        <v/>
      </c>
      <c r="JV234" s="13" t="n">
        <v>2.27</v>
      </c>
      <c r="JW234" s="68">
        <f>IF(JV234&gt;0,((JV234-JV233)/JV233),0)</f>
        <v/>
      </c>
      <c r="JX234" s="68">
        <f>IF(JV234&gt;0,JW234-$V234,0)</f>
        <v/>
      </c>
      <c r="JY234" s="68">
        <f>IF(JV234&gt;0,(JV234-JY$10)/JY$10,0)</f>
        <v/>
      </c>
      <c r="JZ234" s="68" t="n"/>
      <c r="KA234" s="15">
        <f>IF(JV234&gt;0,(JV234-JV$10)/JV$10,0)</f>
        <v/>
      </c>
      <c r="KC234" s="13" t="n">
        <v>23.95</v>
      </c>
      <c r="KD234" s="68">
        <f>IF(KC234&gt;0,((KC234-KC233)/KC233),0)</f>
        <v/>
      </c>
      <c r="KE234" s="68">
        <f>IF(KC234&gt;0,KD234-$V234,0)</f>
        <v/>
      </c>
      <c r="KF234" s="68">
        <f>IF(KC234&gt;0,(KC234-KF$10)/KF$10,0)</f>
        <v/>
      </c>
      <c r="KG234" s="68" t="n"/>
      <c r="KH234" s="15">
        <f>IF(KC234&gt;0,(KC234-KC$10)/KC$10,0)</f>
        <v/>
      </c>
      <c r="KI234" s="18" t="n"/>
      <c r="KJ234" s="13" t="n">
        <v>133.49</v>
      </c>
      <c r="KK234" s="68">
        <f>IF(KJ234&gt;0,((KJ234-KJ233)/KJ233),0)</f>
        <v/>
      </c>
      <c r="KL234" s="68">
        <f>IF(KJ234&gt;0,KK234-$V234,0)</f>
        <v/>
      </c>
      <c r="KM234" s="68">
        <f>IF(KJ234&gt;0,(KJ234-KM$10)/KM$10,0)</f>
        <v/>
      </c>
      <c r="KN234" s="68" t="n"/>
      <c r="KO234" s="15">
        <f>IF(KJ234&gt;0,(KJ234-KJ$10)/KJ$10,0)</f>
        <v/>
      </c>
      <c r="KQ234" s="13" t="n">
        <v>2.5</v>
      </c>
      <c r="KR234" s="68">
        <f>IF(KQ234&gt;0,((KQ234-KQ233)/KQ233),0)</f>
        <v/>
      </c>
      <c r="KS234" s="68">
        <f>IF(KQ234&gt;0,KR234-$V234,0)</f>
        <v/>
      </c>
      <c r="KT234" s="68">
        <f>IF(KQ234&gt;0,(KQ234-KT$10)/KT$10,0)</f>
        <v/>
      </c>
      <c r="KU234" s="68" t="n"/>
      <c r="KV234" s="15">
        <f>IF(KQ234&gt;0,(KQ234-KQ$10)/KQ$10,0)</f>
        <v/>
      </c>
      <c r="KW234" s="18" t="n"/>
      <c r="KX234" s="13" t="n">
        <v>53.64</v>
      </c>
      <c r="KY234" s="68">
        <f>IF(KX234&gt;0,((KX234-KX233)/KX233),0)</f>
        <v/>
      </c>
      <c r="KZ234" s="68">
        <f>IF(KX234&gt;0,KY234-$V234,0)</f>
        <v/>
      </c>
      <c r="LA234" s="68">
        <f>IF(KX234&gt;0,(KX234-LA$10)/LA$10,0)</f>
        <v/>
      </c>
      <c r="LB234" s="68" t="n"/>
      <c r="LC234" s="15">
        <f>IF(KX234&gt;0,(KX234-KX$10)/KX$10,0)</f>
        <v/>
      </c>
      <c r="LD234" s="18" t="n"/>
      <c r="LE234" s="13" t="n">
        <v>57.03</v>
      </c>
      <c r="LF234" s="68">
        <f>IF(LE234&gt;0,((LE234-LE233)/LE233),0)</f>
        <v/>
      </c>
      <c r="LG234" s="68">
        <f>IF(LE234&gt;0,LF234-$V234,0)</f>
        <v/>
      </c>
      <c r="LH234" s="68">
        <f>IF(LE234&gt;0,(LE234-LH$10)/LH$10,0)</f>
        <v/>
      </c>
      <c r="LI234" s="68" t="n"/>
      <c r="LJ234" s="15">
        <f>IF(LE234&gt;0,(LE234-LE$10)/LE$10,0)</f>
        <v/>
      </c>
      <c r="LL234" s="13" t="n">
        <v>160</v>
      </c>
      <c r="LM234" s="68">
        <f>IF(LL234&gt;0,((LL234-LL233)/LL233),0)</f>
        <v/>
      </c>
      <c r="LN234" s="68">
        <f>IF(LL234&gt;0,LM234-$V234,0)</f>
        <v/>
      </c>
      <c r="LO234" s="68">
        <f>IF(LL234&gt;0,(LL234-LO$10)/LO$10,0)</f>
        <v/>
      </c>
      <c r="LP234" s="68" t="n"/>
      <c r="LQ234" s="15">
        <f>IF(LL234&gt;0,(LL234-LL$10)/LL$10,0)</f>
        <v/>
      </c>
      <c r="LS234" s="13" t="n">
        <v>24.39</v>
      </c>
      <c r="LT234" s="68">
        <f>IF(LS234&gt;0,((LS234-LS233)/LS233),0)</f>
        <v/>
      </c>
      <c r="LU234" s="68">
        <f>IF(LS234&gt;0,LT234-$V234,0)</f>
        <v/>
      </c>
      <c r="LV234" s="68" t="n"/>
      <c r="LW234" s="68" t="n"/>
      <c r="LX234" s="15">
        <f>IF(LS234&gt;0,(LS234-LS$10)/LS$10,0)</f>
        <v/>
      </c>
      <c r="LZ234" s="13" t="n">
        <v>21.6</v>
      </c>
      <c r="MA234" s="68">
        <f>IF(LZ234&gt;0,((LZ234-LZ233)/LZ233),0)</f>
        <v/>
      </c>
      <c r="MB234" s="68">
        <f>IF(LZ234&gt;0,MA234-$V234,0)</f>
        <v/>
      </c>
      <c r="MC234" s="68">
        <f>IF(LZ234&gt;0,(LZ234-MC$10)/MC$10,0)</f>
        <v/>
      </c>
      <c r="MD234" s="68" t="n"/>
      <c r="ME234" s="15">
        <f>IF(LZ234&gt;0,(LZ234-LZ$10)/LZ$10,0)</f>
        <v/>
      </c>
      <c r="MG234" s="13" t="n">
        <v>88.17</v>
      </c>
      <c r="MH234" s="68">
        <f>IF(MG234&gt;0,((MG234-MG233)/MG233),0)</f>
        <v/>
      </c>
      <c r="MI234" s="68">
        <f>IF(MG234&gt;0,MH234-$V234,0)</f>
        <v/>
      </c>
      <c r="MJ234" s="68">
        <f>IF(MG234&gt;0,(MG234-MJ$10)/MJ$10,0)</f>
        <v/>
      </c>
      <c r="MK234" s="68" t="n"/>
      <c r="ML234" s="15">
        <f>IF(MG234&gt;0,(MG234-MG$10)/MG$10,0)</f>
        <v/>
      </c>
      <c r="MN234" s="13" t="n">
        <v>169.81</v>
      </c>
      <c r="MO234" s="68">
        <f>IF(MN234&gt;0,((MN234-MN233)/MN233),0)</f>
        <v/>
      </c>
      <c r="MP234" s="68">
        <f>IF(MN234&gt;0,MO234-$V234,0)</f>
        <v/>
      </c>
      <c r="MQ234" s="68">
        <f>IF(MN234&gt;0,(MN234-MQ$10)/MQ$10,0)</f>
        <v/>
      </c>
      <c r="MR234" s="68" t="n"/>
      <c r="MS234" s="15">
        <f>IF(MN234&gt;0,(MN234-MN$10)/MN$10,0)</f>
        <v/>
      </c>
      <c r="MU234" s="13" t="n">
        <v>22.13</v>
      </c>
      <c r="MV234" s="68">
        <f>IF(MU234&gt;0,((MU234-MU233)/MU233),0)</f>
        <v/>
      </c>
      <c r="MW234" s="68">
        <f>IF(MU234&gt;0,MV234-$V234,0)</f>
        <v/>
      </c>
      <c r="MX234" s="68">
        <f>IF(MU234&gt;0,(MU234-MX$10)/MX$10,0)</f>
        <v/>
      </c>
      <c r="MY234" s="68" t="n"/>
      <c r="MZ234" s="15">
        <f>IF(MU234&gt;0,(MU234-MU$10)/MU$10,0)</f>
        <v/>
      </c>
      <c r="NB234" s="13" t="n">
        <v>287.44</v>
      </c>
      <c r="NC234" s="68">
        <f>IF(NB234&gt;0,((NB234-NB233)/NB233),0)</f>
        <v/>
      </c>
      <c r="ND234" s="68">
        <f>IF(NB234&gt;0,NC234-$V234,0)</f>
        <v/>
      </c>
      <c r="NE234" s="68">
        <f>IF(NB234&gt;0,(NB234-NE$10)/NE$10,0)</f>
        <v/>
      </c>
      <c r="NF234" s="68" t="n"/>
      <c r="NG234" s="15">
        <f>IF(NB234&gt;0,(NB234-NB$10)/NB$10,0)</f>
        <v/>
      </c>
      <c r="NI234" s="13" t="n">
        <v>13.38</v>
      </c>
      <c r="NJ234" s="68">
        <f>IF(NI234&gt;0,((NI234-NI233)/NI233),0)</f>
        <v/>
      </c>
      <c r="NK234" s="68">
        <f>IF(NI234&gt;0,NJ234-$V234,0)</f>
        <v/>
      </c>
      <c r="NL234" s="68">
        <f>IF(NI234&gt;0,(NI234-NL$10)/NL$10,0)</f>
        <v/>
      </c>
      <c r="NM234" s="68" t="n"/>
      <c r="NN234" s="15">
        <f>IF(NI234&gt;0,(NI234-NI$10)/NI$10,0)</f>
        <v/>
      </c>
      <c r="NP234" s="13" t="n">
        <v>555.84</v>
      </c>
      <c r="NQ234" s="68">
        <f>IF(NP234&gt;0,((NP234-NP233)/NP233),0)</f>
        <v/>
      </c>
      <c r="NR234" s="68">
        <f>IF(NP234&gt;0,NQ234-$V234,0)</f>
        <v/>
      </c>
      <c r="NS234" s="68">
        <f>IF(NP234&gt;0,(NP234-NS$10)/NS$10,0)</f>
        <v/>
      </c>
      <c r="NT234" s="68" t="n"/>
      <c r="NU234" s="15">
        <f>IF(NP234&gt;0,(NP234-NP$10)/NP$10,0)</f>
        <v/>
      </c>
      <c r="NW234" s="13" t="n">
        <v>299.66</v>
      </c>
      <c r="NX234" s="68">
        <f>IF(NW234&gt;0,((NW234-NW233)/NW233),0)</f>
        <v/>
      </c>
      <c r="NY234" s="68">
        <f>IF(NW234&gt;0,NX234-$V234,0)</f>
        <v/>
      </c>
      <c r="NZ234" s="68">
        <f>IF(NW234&gt;0,(NW234-NZ$10)/NZ$10,0)</f>
        <v/>
      </c>
      <c r="OA234" s="68" t="n"/>
      <c r="OB234" s="15">
        <f>IF(NW234&gt;0,(NW234-NW$10)/NW$10,0)</f>
        <v/>
      </c>
      <c r="OD234" s="13" t="n">
        <v>3.78</v>
      </c>
      <c r="OE234" s="68">
        <f>IF(OD234&gt;0,((OD234-OD233)/OD233),0)</f>
        <v/>
      </c>
      <c r="OF234" s="68">
        <f>IF(OD234&gt;0,OE234-$V234,0)</f>
        <v/>
      </c>
      <c r="OG234" s="68">
        <f>IF(OD234&gt;0,(OD234-OG$10)/OG$10,0)</f>
        <v/>
      </c>
      <c r="OH234" s="68" t="n"/>
      <c r="OI234" s="15">
        <f>IF(OD234&gt;0,(OD234-OD$10)/OD$10,0)</f>
        <v/>
      </c>
      <c r="OK234" s="13" t="n">
        <v>241.73</v>
      </c>
      <c r="OL234" s="68">
        <f>IF(OK234&gt;0,((OK234-OK233)/OK233),0)</f>
        <v/>
      </c>
      <c r="OM234" s="68">
        <f>IF(OK234&gt;0,OL234-$V234,0)</f>
        <v/>
      </c>
      <c r="ON234" s="68">
        <f>IF(OK234&gt;0,(OK234-ON$10)/ON$10,0)</f>
        <v/>
      </c>
      <c r="OO234" s="68" t="n"/>
      <c r="OP234" s="15">
        <f>IF(OK234&gt;0,(OK234-OK$10)/OK$10,0)</f>
        <v/>
      </c>
      <c r="OR234" s="13" t="n">
        <v>5.17</v>
      </c>
      <c r="OS234" s="68">
        <f>IF(OR234&gt;0,((OR234-OR233)/OR233),0)</f>
        <v/>
      </c>
      <c r="OT234" s="68">
        <f>IF(OR234&gt;0,OS234-$V234,0)</f>
        <v/>
      </c>
      <c r="OU234" s="68">
        <f>IF(OR234&gt;0,(OR234-OU$10)/OU$10,0)</f>
        <v/>
      </c>
      <c r="OV234" s="68" t="n"/>
      <c r="OW234" s="15">
        <f>IF(OR234&gt;0,(OR234-OR$10)/OR$10,0)</f>
        <v/>
      </c>
      <c r="OY234" s="13" t="n">
        <v>169.68</v>
      </c>
      <c r="OZ234" s="68">
        <f>IF(OY234&gt;0,((OY234-OY233)/OY233),0)</f>
        <v/>
      </c>
      <c r="PA234" s="68">
        <f>IF(OY234&gt;0,OZ234-$V234,0)</f>
        <v/>
      </c>
      <c r="PB234" s="68">
        <f>IF(OY234&gt;0,(OY234-PB$10)/PB$10,0)</f>
        <v/>
      </c>
      <c r="PC234" s="68" t="n"/>
      <c r="PD234" s="15">
        <f>IF(OY234&gt;0,(OY234-OY$10)/OY$10,0)</f>
        <v/>
      </c>
      <c r="PE234" s="18" t="n"/>
      <c r="PF234" s="13" t="n">
        <v>277.78</v>
      </c>
      <c r="PG234" s="68">
        <f>IF(PF234&gt;0,((PF234-PF233)/PF233),0)</f>
        <v/>
      </c>
      <c r="PH234" s="68">
        <f>IF(PF234&gt;0,PG234-$V234,0)</f>
        <v/>
      </c>
      <c r="PI234" s="68">
        <f>IF(PF234&gt;0,(PF234-PI$10)/PI$10,0)</f>
        <v/>
      </c>
      <c r="PJ234" s="68" t="n"/>
      <c r="PK234" s="15">
        <f>IF(PF234&gt;0,(PF234-PF$10)/PF$10,0)</f>
        <v/>
      </c>
      <c r="PM234" s="13" t="n"/>
      <c r="PN234" s="68">
        <f>IF(PM234&gt;0,((PM234-PM233)/PM233),0)</f>
        <v/>
      </c>
      <c r="PO234" s="68">
        <f>PN234-$V234</f>
        <v/>
      </c>
      <c r="PP234" s="68">
        <f>IF(PM234&gt;0,(PM234-PP$10)/PP$10,0)</f>
        <v/>
      </c>
      <c r="PQ234" s="68" t="n"/>
      <c r="PR234" s="15">
        <f>IF(PM234&gt;0,(PM234-PM$10)/PM$10,0)</f>
        <v/>
      </c>
      <c r="PT234" s="13" t="n">
        <v>12.78</v>
      </c>
      <c r="PU234" s="68">
        <f>IF(PT234&gt;0,((PT234-PT233)/PT233),0)</f>
        <v/>
      </c>
      <c r="PV234" s="68">
        <f>IF(PT234&gt;0,PU234-$V234,0)</f>
        <v/>
      </c>
      <c r="PW234" s="68">
        <f>IF(PT234&gt;0,(PT234-PW$10)/PW$10,0)</f>
        <v/>
      </c>
      <c r="PX234" s="68" t="n"/>
      <c r="PY234" s="15">
        <f>IF(PT234&gt;0,(PT234-PT$10)/PT$10,0)</f>
        <v/>
      </c>
      <c r="QA234" s="13" t="n">
        <v>327.63</v>
      </c>
      <c r="QB234" s="68">
        <f>IF(QA234&gt;0,((QA234-QA233)/QA233),0)</f>
        <v/>
      </c>
      <c r="QC234" s="68">
        <f>IF(QA234&gt;0,QB234-$V234,0)</f>
        <v/>
      </c>
      <c r="QD234" s="68">
        <f>IF(QA234&gt;0,(QA234-QD$10)/QD$10,0)</f>
        <v/>
      </c>
      <c r="QE234" s="68" t="n"/>
      <c r="QF234" s="15">
        <f>IF(QA234&gt;0,(QA234-QA$10)/QA$10,0)</f>
        <v/>
      </c>
      <c r="QH234" s="13" t="n">
        <v>2.61</v>
      </c>
      <c r="QI234" s="68">
        <f>IF(QH234&gt;0,((QH234-QH233)/QH233),0)</f>
        <v/>
      </c>
      <c r="QJ234" s="68">
        <f>IF(QH234&gt;0,QI234-$V234,0)</f>
        <v/>
      </c>
      <c r="QK234" s="68">
        <f>IF(QH234&gt;0,(QH234-QK$10)/QK$10,0)</f>
        <v/>
      </c>
      <c r="QL234" s="68" t="n"/>
      <c r="QM234" s="15">
        <f>IF(QH234&gt;0,(QH234-QH$10)/QH$10,0)</f>
        <v/>
      </c>
      <c r="QO234" s="13" t="n">
        <v>12.24</v>
      </c>
      <c r="QP234" s="68">
        <f>IF(QO234&gt;0,((QO234-QO233)/QO233),0)</f>
        <v/>
      </c>
      <c r="QQ234" s="68">
        <f>IF(QO234&gt;0,QP234-$V234,0)</f>
        <v/>
      </c>
      <c r="QR234" s="68">
        <f>IF(QO234&gt;0,(QO234-QR$10)/QR$10,0)</f>
        <v/>
      </c>
      <c r="QS234" s="68" t="n"/>
      <c r="QT234" s="15">
        <f>IF(QO234&gt;0,(QO234-QO$10)/QO$10,0)</f>
        <v/>
      </c>
      <c r="QV234" s="13" t="n">
        <v>3.24</v>
      </c>
      <c r="QW234" s="68">
        <f>IF(QV234&gt;0,((QV234-QV233)/QV233),0)</f>
        <v/>
      </c>
      <c r="QX234" s="68">
        <f>IF(QV234&gt;0,QW234-$V234,0)</f>
        <v/>
      </c>
      <c r="QY234" s="68">
        <f>IF(QV234&gt;0,(QV234-QY$10)/QY$10,0)</f>
        <v/>
      </c>
      <c r="QZ234" s="68" t="n"/>
      <c r="RA234" s="15">
        <f>IF(QV234&gt;0,(QV234-QV$10)/QV$10,0)</f>
        <v/>
      </c>
      <c r="RC234" s="13" t="n">
        <v>58.79</v>
      </c>
      <c r="RD234" s="68">
        <f>IF(RC234&gt;0,((RC234-RC233)/RC233),0)</f>
        <v/>
      </c>
      <c r="RE234" s="68">
        <f>IF(RC234&gt;0,RD234-$V234,0)</f>
        <v/>
      </c>
      <c r="RF234" s="68">
        <f>IF(RC234&gt;0,(RC234-RF$10)/RF$10,0)</f>
        <v/>
      </c>
      <c r="RG234" s="68" t="n"/>
      <c r="RH234" s="15">
        <f>IF(RC234&gt;0,(RC234-RC$10)/RC$10,0)</f>
        <v/>
      </c>
      <c r="RJ234" s="13" t="n">
        <v>275.06</v>
      </c>
      <c r="RK234" s="68">
        <f>IF(RJ234&gt;0,((RJ234-RJ233)/RJ233),0)</f>
        <v/>
      </c>
      <c r="RL234" s="68">
        <f>RK234-$V234</f>
        <v/>
      </c>
      <c r="RM234" s="68">
        <f>IF(RJ234&gt;0,(RJ234-RM$10)/RM$10,0)</f>
        <v/>
      </c>
      <c r="RN234" s="68" t="n"/>
      <c r="RO234" s="15">
        <f>IF(RJ234&gt;0,(RJ234-RJ$10)/RJ$10,0)</f>
        <v/>
      </c>
      <c r="RQ234" s="13" t="n">
        <v>26.36</v>
      </c>
      <c r="RR234" s="68">
        <f>IF(RQ234&gt;0,((RQ234-RQ233)/RQ233),0)</f>
        <v/>
      </c>
      <c r="RS234" s="68">
        <f>RR234-$V234</f>
        <v/>
      </c>
      <c r="RT234" s="68">
        <f>IF(RQ234&gt;0,(RQ234-RT$10)/RT$10,0)</f>
        <v/>
      </c>
      <c r="RU234" s="68" t="n"/>
      <c r="RV234" s="15">
        <f>IF(RQ234&gt;0,(RQ234-RQ$10)/RQ$10,0)</f>
        <v/>
      </c>
      <c r="RX234" s="13" t="n">
        <v>154.85</v>
      </c>
      <c r="RY234" s="68">
        <f>IF(RX234&gt;0,((RX234-RX233)/RX233),0)</f>
        <v/>
      </c>
      <c r="RZ234" s="68">
        <f>RY234-$V234</f>
        <v/>
      </c>
      <c r="SA234" s="68">
        <f>IF(RX234&gt;0,(RX234-SA$10)/SA$10,0)</f>
        <v/>
      </c>
      <c r="SB234" s="68" t="n"/>
      <c r="SC234" s="15">
        <f>IF(RX234&gt;0,(RX234-RX$10)/RX$10,0)</f>
        <v/>
      </c>
      <c r="SE234" s="13" t="n">
        <v>23.59</v>
      </c>
      <c r="SF234" s="68">
        <f>IF(SE234&gt;0,((SE234-SE233)/SE233),0)</f>
        <v/>
      </c>
      <c r="SG234" s="68">
        <f>SF234-$V234</f>
        <v/>
      </c>
      <c r="SH234" s="68">
        <f>IF(SE234&gt;0,(SE234-SH$10)/SH$10,0)</f>
        <v/>
      </c>
      <c r="SI234" s="68" t="n"/>
      <c r="SJ234" s="15">
        <f>IF(SE234&gt;0,(SE234-SE$10)/SE$10,0)</f>
        <v/>
      </c>
      <c r="SL234" s="13" t="n">
        <v>2.675</v>
      </c>
      <c r="SM234" s="68">
        <f>IF(SL234&gt;0,((SL234-SL233)/SL233),0)</f>
        <v/>
      </c>
      <c r="SN234" s="68">
        <f>SM234-$V234</f>
        <v/>
      </c>
      <c r="SO234" s="68">
        <f>IF(SL234&gt;0,(SL234-SO$10)/SO$10,0)</f>
        <v/>
      </c>
      <c r="SP234" s="68" t="n"/>
      <c r="SQ234" s="15">
        <f>IF(SL234&gt;0,(SL234-SL$10)/SL$10,0)</f>
        <v/>
      </c>
      <c r="SS234" s="13" t="n">
        <v>20.41</v>
      </c>
      <c r="ST234" s="68">
        <f>IF(SS234&gt;0,((SS234-SS233)/SS233),0)</f>
        <v/>
      </c>
      <c r="SU234" s="68">
        <f>ST234-$V234</f>
        <v/>
      </c>
      <c r="SV234" s="68">
        <f>IF(SS234&gt;0,(SS234-SV$10)/SV$10,0)</f>
        <v/>
      </c>
      <c r="SW234" s="68" t="n"/>
      <c r="SX234" s="15">
        <f>IF(SS234&gt;0,(SS234-SS$10)/SS$10,0)</f>
        <v/>
      </c>
      <c r="SZ234" s="13" t="n">
        <v>55.27</v>
      </c>
      <c r="TA234" s="68">
        <f>IF(SZ234&gt;0,((SZ234-SZ233)/SZ233),0)</f>
        <v/>
      </c>
      <c r="TB234" s="68">
        <f>TA234-$V234</f>
        <v/>
      </c>
      <c r="TC234" s="68">
        <f>IF(SZ234&gt;0,(SZ234-TC$10)/TC$10,0)</f>
        <v/>
      </c>
      <c r="TD234" s="68" t="n"/>
      <c r="TE234" s="15">
        <f>IF(SZ234&gt;0,(SZ234-SZ$10)/SZ$10,0)</f>
        <v/>
      </c>
      <c r="TG234" s="587" t="n">
        <v>0.2649</v>
      </c>
      <c r="TH234" s="68">
        <f>IF(TG234&gt;0,((TG234-TG233)/TG233),0)</f>
        <v/>
      </c>
      <c r="TI234" s="68">
        <f>TH234-$V234</f>
        <v/>
      </c>
      <c r="TJ234" s="68">
        <f>IF(TG234&gt;0,(TG234-TJ$10)/TJ$10,0)</f>
        <v/>
      </c>
      <c r="TK234" s="68" t="n"/>
      <c r="TL234" s="15">
        <f>IF(TG234&gt;0,(TG234-TG$10)/TG$10,0)</f>
        <v/>
      </c>
      <c r="TN234" s="13" t="n">
        <v>52.15</v>
      </c>
      <c r="TO234" s="68">
        <f>IF(TN234&gt;0,((TN234-TN233)/TN233),0)</f>
        <v/>
      </c>
      <c r="TP234" s="68">
        <f>TO234-$V234</f>
        <v/>
      </c>
      <c r="TQ234" s="68">
        <f>IF(TN234&gt;0,(TN234-TQ$10)/TQ$10,0)</f>
        <v/>
      </c>
      <c r="TR234" s="68" t="n"/>
      <c r="TS234" s="15">
        <f>IF(TN234&gt;0,(TN234-TN$10)/TN$10,0)</f>
        <v/>
      </c>
      <c r="TU234" s="587" t="n">
        <v>4.03</v>
      </c>
      <c r="TV234" s="68">
        <f>IF(TU234&gt;0,((TU234-TU233)/TU233),0)</f>
        <v/>
      </c>
      <c r="TW234" s="68">
        <f>TV234-$V234</f>
        <v/>
      </c>
      <c r="TX234" s="68">
        <f>IF(TU234&gt;0,(TU234-TX$10)/TX$10,0)</f>
        <v/>
      </c>
      <c r="TY234" s="68" t="n"/>
      <c r="TZ234" s="15">
        <f>IF(TU234&gt;0,(TU234-TU$10)/TU$10,0)</f>
        <v/>
      </c>
      <c r="UB234" s="587" t="n"/>
      <c r="UC234" s="68">
        <f>IF(UB234&gt;0,((UB234-UB233)/UB233),0)</f>
        <v/>
      </c>
      <c r="UD234" s="68">
        <f>UC234-$V234</f>
        <v/>
      </c>
      <c r="UE234" s="68">
        <f>IF(UB234&gt;0,(UB234-UE$10)/UE$10,0)</f>
        <v/>
      </c>
      <c r="UF234" s="68" t="n"/>
      <c r="UG234" s="15">
        <f>IF(UB234&gt;0,(UB234-UB$10)/UB$10,0)</f>
        <v/>
      </c>
      <c r="UI234" s="587" t="n"/>
      <c r="UJ234" s="68">
        <f>IF(UI234&gt;0,((UI234-UI233)/UI233),0)</f>
        <v/>
      </c>
      <c r="UK234" s="68">
        <f>UJ234-$V234</f>
        <v/>
      </c>
      <c r="UL234" s="68">
        <f>IF(UI234&gt;0,(UI234-UL$10)/UL$10,0)</f>
        <v/>
      </c>
      <c r="UM234" s="68" t="n"/>
      <c r="UN234" s="15">
        <f>IF(UI234&gt;0,(UI234-UI$10)/UI$10,0)</f>
        <v/>
      </c>
      <c r="UP234" s="587" t="n"/>
      <c r="UQ234" s="68">
        <f>IF(UP234&gt;0,((UP234-UP233)/UP233),0)</f>
        <v/>
      </c>
      <c r="UR234" s="68">
        <f>UQ234-$V234</f>
        <v/>
      </c>
      <c r="US234" s="68">
        <f>IF(UP234&gt;0,(UP234-US$10)/US$10,0)</f>
        <v/>
      </c>
      <c r="UT234" s="68" t="n"/>
      <c r="UU234" s="15">
        <f>IF(UP234&gt;0,(UP234-UP$10)/UP$10,0)</f>
        <v/>
      </c>
      <c r="UW234" s="587" t="n"/>
      <c r="UX234" s="68">
        <f>IF(UW234&gt;0,((UW234-UW233)/UW233),0)</f>
        <v/>
      </c>
      <c r="UY234" s="68">
        <f>UX234-$V234</f>
        <v/>
      </c>
      <c r="UZ234" s="68">
        <f>IF(UW234&gt;0,(UW234-UZ$10)/UZ$10,0)</f>
        <v/>
      </c>
      <c r="VA234" s="68" t="n"/>
      <c r="VB234" s="15">
        <f>IF(UW234&gt;0,(UW234-UW$10)/UW$10,0)</f>
        <v/>
      </c>
      <c r="VD234" s="587" t="n"/>
      <c r="VE234" s="68">
        <f>IF(VD234&gt;0,((VD234-VD233)/VD233),0)</f>
        <v/>
      </c>
      <c r="VF234" s="68">
        <f>VE234-$V234</f>
        <v/>
      </c>
      <c r="VG234" s="68">
        <f>IF(VD234&gt;0,(VD234-VG$10)/VG$10,0)</f>
        <v/>
      </c>
      <c r="VH234" s="68" t="n"/>
      <c r="VI234" s="15">
        <f>IF(VD234&gt;0,(VD234-VD$10)/VD$10,0)</f>
        <v/>
      </c>
      <c r="VM234" s="21">
        <f>IF($C234&gt;0,(($IK$5*IG234)+($GT$5*GP234)+($JM$5*JI234)+($JF$5*JB234)+($IY$5*IU234)+($IR$5*IN234)+($ID$5*HZ234)+($HW$5*HS234)+($HP$5*HL234)+($HI$5*HE234)+($GF$5*GB234)+($FY$5*FU234)+($FR$5*FN234)+($FK$5*FG234)+($FD$5*EZ234)+($EW$5*ES234)+($EP$5*EL234)+($EI$5*EE234)+($EB$5*DX234)+($DU$5*DQ234)+($DN$5*DJ234)+($DG$5*DC234)+($CZ$5*CV234)+($CS$5*CO234)+($CL$5*CH234)+($CE$5*CA234)+($BX$5*BT234)+($BQ$5*BM234)+($BJ$5*BF234)+($BC$5*AY234)+($AV$5*AR234)+($AO$5*AK234)+($AH$5*AD234)+($JT$5*JP234)+($KA$5*JW234)+($KO$5*KK234)+($PR$5*PN234)+($GM$5*GI234)+($HA$5*GW234)+($KV$5*KR234)+($KH$5*KD234)+($LC$5*KY234)+($MS$5*MO234)+($ML$5*MH234)+($ME$5*MA234)+($LX$5*LT234)+($LQ$5*LM234)+($LJ$5*LF234)+(MV234*$MZ$5)+(NC234*$NG$5)+(NJ234*$NN$5)+($OI$5*OE234)+($NU$5*NQ234)+($OB$5*NX234)+($PK$5*PG234)+($OP$5*OL234)+($OW$5*OS234)+($PD$5*OZ234)+(PU234*$PY$5)+(QB234*$QF$5)+(QI234*$QM$5)+(QP234*$QT$5)+(QW234*$RA$5)+(RD234*$RH$5)+(RK234*$RO$5)+(RR234*$RV$5)+(RY234*$SC$5)+(SF234*$SJ$5)+(SM234*$SQ$5)+(ST234*$SX$5)+(TA234*$TE$5))+(TH234*$TL$5)+(TO234*$TS$5))/$VM$5</f>
        <v/>
      </c>
      <c r="VN234" s="40" t="n"/>
      <c r="VO234" s="21">
        <f>IF($C234&gt;0,(($IK$5*II234)+($GT$5*GR234)+($JM$5*JK234)+($JF$5*JD234)+($IY$5*IW234)+($IR$5*IP234)+($ID$5*IB234)+($HW$5*HU234)+($HP$5*HN234)+($HI$5*HG234)+($GF$5*GD234)+($FY$5*FW234)+($FR$5*FP234)+($FK$5*FI234)+($FD$5*FB234)+($EW$5*EU234)+($EP$5*EN234)+($EI$5*EG234)+($EB$5*DZ234)+($DU$5*DS234)+($DN$5*DL234)+($DG$5*DE234)+($CZ$5*CX234)+($CS$5*CQ234)+($CL$5*CJ234)+($CE$5*CC234)+($BX$5*BV234)+($BQ$5*BO234)+($BJ$5*BH234)+($BC$5*BA234)+($AV$5*AT234)+($AO$5*AM234)+($AH$5*AF234)+($KO$5*KM234)+($KH$5*KF234)+($KA$5*JY234)+($JT$5*JR234)+($PR$5*PP234)+($GM$5*GK234)+($HA$5*GY234)+($KV$5*KT234)+($LC$5*LA234)+($MS$5*MQ234)+($ML$5*MJ234)+($ME$5*MC234)+($LX$5*LV234)+($LQ$5*LO234)+($LJ$5*LH234)+(MX234*$MZ$5)+(NE234*$NG$5)+(NL234*$NN$5)+($OI$5*OG234)+($NU$5*NS234)+($OB$5*NZ234)+($PD$5*PB234)+($OW$5*OU234)+($OP$5*ON234)+($PK$5*PI234)+($PY$5*PW234)+($QF$5*QD234)+($QM$5*QK234)+($QT$5*QR234)+($RA$5*QY234)+($RH$5*RF234)+($RO$5*RM234)+(RT234*$RV$5)+(SA234*$SC$5)+(SH234*$SJ$5)+(SO234*$SQ$5)+(SV234*$SX$5)+(TC234*$TE$5)+(TJ234*$TL$5)+(TQ234*$TS$5))/$VM$5,0)</f>
        <v/>
      </c>
      <c r="VP234" s="14" t="n"/>
      <c r="VQ234" s="21">
        <f>IF($C234&gt;0,(($IK$5*IK234)+($GT$5*GT234)+($JM$5*JM234)+($JF$5*JF234)+($IY$5*IY234)+($IR$5*IR234)+($ID$5*ID234)+($HW$5*HW234)+($HP$5*HP234)+($HI$5*HI234)+($GF$5*GF234)+($FY$5*FY234)+($FR$5*FR234)+($FK$5*FK234)+($FD$5*FD234)+($EW$5*EW234)+($EP$5*EP234)+($EI$5*EI234)+($EB$5*EB234)+($DU$5*DU234)+($DN$5*DN234)+($DG$5*DG234)+($CZ$5*CZ234)+($CS$5*CS234)+($CL$5*CL234)+($CE$5*CE234)+($BX$5*BX234)+($BQ$5*BQ234)+($BJ$5*BJ234)+($BC$5*BC234)+($AV$5*AV234)+($AO$5*AO234)+($AH$5*AH234)+($KO$5*KO234)+($PR$5*PR234)+($GM$5*GM234)+($HA$5*HA234)+($KH$5*KH234)+($KA$5*KA234)+($JT$5*JT234)+($KV$5*KV234)+($LC$5*LC234)+($MS$5*MS234)+($ML$5*ML234)+($ME$5*ME234)+($LX$5*LX234)+($LQ$5*LQ234)+($LJ$5*LJ234)+($OI$5*OI234)+($NU$5*NU234)+($NN$5*NN234)+($NG$5*NG234)+($MZ$5*MZ234)+(OB234*$OB$5)+($PD$5*PD234)+($OW$5*OW234)+($OP$5*OP234)+($PK$5*PK234)+(PY234*$PY$5)+(QF234*$QF$5)+(QM234*$QM$5)+(QT234*$QT$5)+(RA234*$RA$5)+(RH234*$RH$5)+(RO234*$RO$5)+(RV234*$RV$5)+(SC234*$SC$5)+(SJ234*$SJ$5)+(SQ234*$SQ$5)+(SX234*$SX$5)+(TE234*$TE$5)+(TL234*$TL$5)+(TS234*$TS$5))/$VM$5,0)</f>
        <v/>
      </c>
    </row>
    <row r="235" ht="16" customHeight="1" s="545">
      <c r="A235" s="127" t="n">
        <v>45985</v>
      </c>
      <c r="B235" s="4">
        <f>A235</f>
        <v/>
      </c>
      <c r="C235" s="13" t="n">
        <v>46448.27</v>
      </c>
      <c r="D235" s="138">
        <f>IF(C235&gt;0,C235-C234,0)</f>
        <v/>
      </c>
      <c r="E235" s="68">
        <f>IF(C235&gt;0,D235/C234,0)</f>
        <v/>
      </c>
      <c r="F235" s="15">
        <f>IF(C235&gt;0,(C235-C$10)/C$10,0)</f>
        <v/>
      </c>
      <c r="G235" s="13" t="n">
        <v>6705.12</v>
      </c>
      <c r="H235" s="138">
        <f>IF(G235&gt;0,G235-G234,0)</f>
        <v/>
      </c>
      <c r="I235" s="68">
        <f>IF(G235&gt;0,H235/G234,0)</f>
        <v/>
      </c>
      <c r="J235" s="15">
        <f>IF(G235&gt;0,(G235-G$10)/G$10,0)</f>
        <v/>
      </c>
      <c r="K235" s="13" t="n">
        <v>22872.01</v>
      </c>
      <c r="L235" s="138">
        <f>IF(K235&gt;0,K235-K234,0)</f>
        <v/>
      </c>
      <c r="M235" s="68">
        <f>IF(K235&gt;0,L235/K234,0)</f>
        <v/>
      </c>
      <c r="N235" s="15">
        <f>IF(K235&gt;0,(K235-K$10)/K$10,0)</f>
        <v/>
      </c>
      <c r="O235" s="13" t="n">
        <v>2414.28</v>
      </c>
      <c r="P235" s="138">
        <f>IF(O235&gt;0,O235-O234,0)</f>
        <v/>
      </c>
      <c r="Q235" s="68">
        <f>IF(O235&gt;0,P235/O234,0)</f>
        <v/>
      </c>
      <c r="R235" s="15">
        <f>IF(O235&gt;0,(O235-O$10)/O$10,0)</f>
        <v/>
      </c>
      <c r="S235" s="18">
        <f>IF(O235&gt;0,(((O235*0.7)*Q235)+((K235*0.9)*M235)+((G235*0.65)*I235)+((C235*0.6)*E235))/(O235+K235+G235+C235),0)</f>
        <v/>
      </c>
      <c r="T235" s="121">
        <f>IF(O235&gt;0,(S235*200)+T234,0)</f>
        <v/>
      </c>
      <c r="U235" s="121">
        <f>T235</f>
        <v/>
      </c>
      <c r="V235" s="134">
        <f>IF(T235&gt;0,(T235-T234)/T234,0)</f>
        <v/>
      </c>
      <c r="W235" s="21">
        <f>IF(T235&gt;0,(T235-T$11)/T$11,0)</f>
        <v/>
      </c>
      <c r="X235" s="18">
        <f>IF(T235&gt;0,((Q235+M235+I235+E235)/4),0)</f>
        <v/>
      </c>
      <c r="Y235" s="353" t="n">
        <v>48291.64</v>
      </c>
      <c r="Z235" s="15" t="n">
        <v>2e-06</v>
      </c>
      <c r="AA235" s="21">
        <f>Z235-$V235</f>
        <v/>
      </c>
      <c r="AC235" s="13" t="n">
        <v>257.59</v>
      </c>
      <c r="AD235" s="68">
        <f>IF(AC235&gt;0,((AC235-AC234)/AC234),0)</f>
        <v/>
      </c>
      <c r="AE235" s="68">
        <f>IF(AC235&gt;0,AD235-$V235,0)</f>
        <v/>
      </c>
      <c r="AF235" s="68">
        <f>IF(AC235&gt;0,(AC235-AF$10)/AF$10,0)</f>
        <v/>
      </c>
      <c r="AG235" s="68" t="n"/>
      <c r="AH235" s="15">
        <f>IF(AC235&gt;0,(AC235-AC$10)/AC$10,0)</f>
        <v/>
      </c>
      <c r="AJ235" s="13" t="n">
        <v>24.42</v>
      </c>
      <c r="AK235" s="68">
        <f>IF(AJ235&gt;0,((AJ235-AJ234)/AJ234),0)</f>
        <v/>
      </c>
      <c r="AL235" s="68">
        <f>IF(AJ235&gt;0,AK235-$V235,0)</f>
        <v/>
      </c>
      <c r="AM235" s="68">
        <f>IF(AJ235&gt;0,(AJ235-AM$10)/AM$10,0)</f>
        <v/>
      </c>
      <c r="AN235" s="68" t="n"/>
      <c r="AO235" s="15">
        <f>IF(AJ235&gt;0,(AJ235-AJ$10)/AJ$10,0)</f>
        <v/>
      </c>
      <c r="AQ235" s="13" t="n">
        <v>24.39</v>
      </c>
      <c r="AR235" s="68">
        <f>IF(AQ235&gt;0,((AQ235-AQ234)/AQ234),0)</f>
        <v/>
      </c>
      <c r="AS235" s="68">
        <f>IF(AQ235&gt;0,AR235-$V235,0)</f>
        <v/>
      </c>
      <c r="AT235" s="68">
        <f>IF(AQ235&gt;0,(AQ235-AT$10)/AT$10,0)</f>
        <v/>
      </c>
      <c r="AU235" s="68" t="n"/>
      <c r="AV235" s="15">
        <f>IF(AQ235&gt;0,(AQ235-AQ$10)/AQ$10,0)</f>
        <v/>
      </c>
      <c r="AX235" s="13" t="n">
        <v>233.27</v>
      </c>
      <c r="AY235" s="68">
        <f>IF(AX235&gt;0,((AX235-AX234)/AX234),0)</f>
        <v/>
      </c>
      <c r="AZ235" s="68">
        <f>IF(AX235&gt;0,AY235-$V235,0)</f>
        <v/>
      </c>
      <c r="BA235" s="68">
        <f>IF(AX235&gt;0,(AX235-BA$10)/BA$10,0)</f>
        <v/>
      </c>
      <c r="BB235" s="68" t="n"/>
      <c r="BC235" s="15">
        <f>IF(AX235&gt;0,(AX235-AX$10)/AX$10,0)</f>
        <v/>
      </c>
      <c r="BE235" s="13" t="n">
        <v>83.67</v>
      </c>
      <c r="BF235" s="68">
        <f>IF(BE235&gt;0,((BE235-BE234)/BE234),0)</f>
        <v/>
      </c>
      <c r="BG235" s="68">
        <f>IF(BE235&gt;0,BF235-$V235,0)</f>
        <v/>
      </c>
      <c r="BH235" s="68" t="n"/>
      <c r="BI235" s="68" t="n"/>
      <c r="BJ235" s="15">
        <f>IF(BE235&gt;0,(BE235-BE$10)/BE$10,0)</f>
        <v/>
      </c>
      <c r="BL235" s="13" t="n">
        <v>73.23</v>
      </c>
      <c r="BM235" s="68">
        <f>IF(BL235&gt;0,((BL235-BL234)/BL234),0)</f>
        <v/>
      </c>
      <c r="BN235" s="68">
        <f>IF(BL235&gt;0,BM235-$V235,0)</f>
        <v/>
      </c>
      <c r="BO235" s="68">
        <f>IF(BL235&gt;0,(BL235-BO$10)/BO$10,0)</f>
        <v/>
      </c>
      <c r="BP235" s="68" t="n"/>
      <c r="BQ235" s="15">
        <f>IF(BL235&gt;0,(BL235-BL$10)/BL$10,0)</f>
        <v/>
      </c>
      <c r="BS235" s="13" t="n">
        <v>43.91</v>
      </c>
      <c r="BT235" s="68">
        <f>IF(BS235&gt;0,((BS235-BS234)/BS234),0)</f>
        <v/>
      </c>
      <c r="BU235" s="68">
        <f>IF(BS235&gt;0,BT235-$V235,0)</f>
        <v/>
      </c>
      <c r="BV235" s="68">
        <f>IF(BS235&gt;0,(BS235-BV$10)/BV$10,0)</f>
        <v/>
      </c>
      <c r="BW235" s="68" t="n"/>
      <c r="BX235" s="15">
        <f>IF(BS235&gt;0,(BS235-BS$10)/BS$10,0)</f>
        <v/>
      </c>
      <c r="BZ235" s="13" t="n"/>
      <c r="CA235" s="68">
        <f>IF(BZ235&gt;0,((BZ235-BZ234)/BZ234),0)</f>
        <v/>
      </c>
      <c r="CB235" s="68">
        <f>IF(BZ235&gt;0,CA235-$V235,0)</f>
        <v/>
      </c>
      <c r="CC235" s="68">
        <f>IF(BZ235&gt;0,(BZ235-CC$10)/CC$10,0)</f>
        <v/>
      </c>
      <c r="CD235" s="68" t="n"/>
      <c r="CE235" s="15">
        <f>IF(BZ235&gt;0,(BZ235-BZ$10)/BZ$10,0)</f>
        <v/>
      </c>
      <c r="CG235" s="13" t="n">
        <v>32.38</v>
      </c>
      <c r="CH235" s="68">
        <f>IF(CG235&gt;0,((CG235-CG234)/CG234),0)</f>
        <v/>
      </c>
      <c r="CI235" s="68">
        <f>IF(CG235&gt;0,CH235-$V235,0)</f>
        <v/>
      </c>
      <c r="CJ235" s="68">
        <f>IF(CG235&gt;0,(CG235-CJ$10)/CJ$10,0)</f>
        <v/>
      </c>
      <c r="CK235" s="68" t="n"/>
      <c r="CL235" s="15">
        <f>IF(CG235&gt;0,(CG235-CG$10)/CG$10,0)</f>
        <v/>
      </c>
      <c r="CN235" s="13" t="n">
        <v>35.18</v>
      </c>
      <c r="CO235" s="68">
        <f>IF(CN235&gt;0,((CN235-CN234)/CN234),0)</f>
        <v/>
      </c>
      <c r="CP235" s="68">
        <f>IF(CN235&gt;0,CO235-$V235,0)</f>
        <v/>
      </c>
      <c r="CQ235" s="68">
        <f>IF(CN235&gt;0,(CN235-CQ$10)/CQ$10,0)</f>
        <v/>
      </c>
      <c r="CR235" s="68" t="n"/>
      <c r="CS235" s="15">
        <f>IF(CN235&gt;0,(CN235-CN$10)/CN$10,0)</f>
        <v/>
      </c>
      <c r="CU235" s="13" t="n">
        <v>41.7</v>
      </c>
      <c r="CV235" s="68">
        <f>IF(CU235&gt;0,((CU235-CU234)/CU234),0)</f>
        <v/>
      </c>
      <c r="CW235" s="68">
        <f>IF(CU235&gt;0,CV235-$V235,0)</f>
        <v/>
      </c>
      <c r="CX235" s="68">
        <f>IF(CU235&gt;0,(CU235-CX$10)/CX$10,0)</f>
        <v/>
      </c>
      <c r="CY235" s="68" t="n"/>
      <c r="CZ235" s="15">
        <f>IF(CU235&gt;0,(CU235-CU$10)/CU$10,0)</f>
        <v/>
      </c>
      <c r="DB235" s="13" t="n">
        <v>20.22</v>
      </c>
      <c r="DC235" s="68">
        <f>IF(DB235&gt;0,((DB235-DB234)/DB234),0)</f>
        <v/>
      </c>
      <c r="DD235" s="68">
        <f>IF(DB235&gt;0,DC235-$V235,0)</f>
        <v/>
      </c>
      <c r="DE235" s="68">
        <f>IF(DB235&gt;0,(DB235-DE$10)/DE$10,0)</f>
        <v/>
      </c>
      <c r="DF235" s="68" t="n"/>
      <c r="DG235" s="15">
        <f>IF(DB235&gt;0,(DB235-DB$10)/DB$10,0)</f>
        <v/>
      </c>
      <c r="DI235" s="13" t="n">
        <v>50.74</v>
      </c>
      <c r="DJ235" s="68">
        <f>IF(DI235&gt;0,((DI235-DI234)/DI234),0)</f>
        <v/>
      </c>
      <c r="DK235" s="68">
        <f>IF(DI235&gt;0,DJ235-$V235,0)</f>
        <v/>
      </c>
      <c r="DL235" s="68">
        <f>IF(DI235&gt;0,(DI235-DL$10)/DL$10,0)</f>
        <v/>
      </c>
      <c r="DM235" s="68" t="n"/>
      <c r="DN235" s="15">
        <f>IF(DI235&gt;0,(DI235-DI$10)/DI$10,0)</f>
        <v/>
      </c>
      <c r="DP235" s="13" t="n">
        <v>48.27</v>
      </c>
      <c r="DQ235" s="68">
        <f>IF(DP235&gt;0,((DP235-DP234)/DP234),0)</f>
        <v/>
      </c>
      <c r="DR235" s="68">
        <f>IF(DP235&gt;0,DQ235-$V235,0)</f>
        <v/>
      </c>
      <c r="DS235" s="68" t="n"/>
      <c r="DT235" s="68" t="n"/>
      <c r="DU235" s="15">
        <f>IF(DP235&gt;0,(DP235-DP$10)/DP$10,0)</f>
        <v/>
      </c>
      <c r="DV235" s="18" t="n"/>
      <c r="DW235" s="13" t="n">
        <v>43.28</v>
      </c>
      <c r="DX235" s="68">
        <f>IF(DW235&gt;0,((DW235-DW234)/DW234),0)</f>
        <v/>
      </c>
      <c r="DY235" s="68">
        <f>IF(DW235&gt;0,DX235-$V235,0)</f>
        <v/>
      </c>
      <c r="DZ235" s="68">
        <f>IF(DW235&gt;0,(DW235-DZ$10)/DZ$10,0)</f>
        <v/>
      </c>
      <c r="EA235" s="68" t="n"/>
      <c r="EB235" s="15">
        <f>IF(DW235&gt;0,(DW235-DW$10)/DW$10,0)</f>
        <v/>
      </c>
      <c r="ED235" s="13" t="n">
        <v>40.47</v>
      </c>
      <c r="EE235" s="68">
        <f>IF(ED235&gt;0,((ED235-ED234)/ED234),0)</f>
        <v/>
      </c>
      <c r="EF235" s="68">
        <f>IF(ED235&gt;0,EE235-$V235,0)</f>
        <v/>
      </c>
      <c r="EG235" s="68">
        <f>IF(ED235&gt;0,(ED235-EG$10)/EG$10,0)</f>
        <v/>
      </c>
      <c r="EH235" s="68" t="n"/>
      <c r="EI235" s="15">
        <f>IF(ED235&gt;0,(ED235-ED$10)/ED$10,0)</f>
        <v/>
      </c>
      <c r="EK235" s="13" t="n">
        <v>141.35</v>
      </c>
      <c r="EL235" s="68">
        <f>IF(EK235&gt;0,((EK235-EK234)/EK234),0)</f>
        <v/>
      </c>
      <c r="EM235" s="68">
        <f>IF(EK235&gt;0,EL235-$V235,0)</f>
        <v/>
      </c>
      <c r="EN235" s="68">
        <f>IF(EK235&gt;0,(EK235-EN$10)/EN$10,0)</f>
        <v/>
      </c>
      <c r="EO235" s="68" t="n"/>
      <c r="EP235" s="15">
        <f>IF(EK235&gt;0,(EK235-EK$10)/EK$10,0)</f>
        <v/>
      </c>
      <c r="ER235" s="13" t="n">
        <v>39.32</v>
      </c>
      <c r="ES235" s="68">
        <f>IF(ER235&gt;0,((ER235-ER234)/ER234),0)</f>
        <v/>
      </c>
      <c r="ET235" s="68">
        <f>IF(ER235&gt;0,ES235-$V235,0)</f>
        <v/>
      </c>
      <c r="EU235" s="68">
        <f>IF(ER235&gt;0,(ER235-EU$10)/EU$10,0)</f>
        <v/>
      </c>
      <c r="EV235" s="68" t="n"/>
      <c r="EW235" s="15">
        <f>IF(ER235&gt;0,(ER235-ER$10)/ER$10,0)</f>
        <v/>
      </c>
      <c r="EY235" s="13" t="n">
        <v>53.96</v>
      </c>
      <c r="EZ235" s="68">
        <f>IF(EY235&gt;0,((EY235-EY234)/EY234),0)</f>
        <v/>
      </c>
      <c r="FA235" s="68">
        <f>IF(EY235&gt;0,EZ235-$V235,0)</f>
        <v/>
      </c>
      <c r="FB235" s="68" t="n"/>
      <c r="FC235" s="68" t="n"/>
      <c r="FD235" s="15">
        <f>IF(EY235&gt;0,(EY235-EY$10)/EY$10,0)</f>
        <v/>
      </c>
      <c r="FF235" s="13" t="n">
        <v>61.77</v>
      </c>
      <c r="FG235" s="68">
        <f>IF(FF235&gt;0,((FF235-FF234)/FF234),0)</f>
        <v/>
      </c>
      <c r="FH235" s="68">
        <f>IF(FF235&gt;0,FG235-$V235,0)</f>
        <v/>
      </c>
      <c r="FI235" s="68">
        <f>IF(FF235&gt;0,(FF235-FI$10)/FI$10,0)</f>
        <v/>
      </c>
      <c r="FJ235" s="68" t="n"/>
      <c r="FK235" s="15">
        <f>IF(FF235&gt;0,(FF235-FF$10)/FF$10,0)</f>
        <v/>
      </c>
      <c r="FM235" s="13" t="n">
        <v>181.13</v>
      </c>
      <c r="FN235" s="68">
        <f>IF(FM235&gt;0,((FM235-FM234)/FM234),0)</f>
        <v/>
      </c>
      <c r="FO235" s="68">
        <f>IF(FM235&gt;0,FN235-$V235,0)</f>
        <v/>
      </c>
      <c r="FP235" s="68">
        <f>IF(FM235&gt;0,(FM235-FP$10)/FP$10,0)</f>
        <v/>
      </c>
      <c r="FQ235" s="68" t="n"/>
      <c r="FR235" s="15">
        <f>IF(FM235&gt;0,(FM235-FM$10)/FM$10,0)</f>
        <v/>
      </c>
      <c r="FT235" s="13" t="n">
        <v>89.63</v>
      </c>
      <c r="FU235" s="68">
        <f>IF(FT235&gt;0,((FT235-FT234)/FT234),0)</f>
        <v/>
      </c>
      <c r="FV235" s="68">
        <f>IF(FT235&gt;0,FU235-$V235,0)</f>
        <v/>
      </c>
      <c r="FW235" s="68">
        <f>IF(FT235&gt;0,(FT235-FW$10)/FW$10,0)</f>
        <v/>
      </c>
      <c r="FX235" s="68" t="n"/>
      <c r="FY235" s="15">
        <f>IF(FT235&gt;0,(FT235-FT$10)/FT$10,0)</f>
        <v/>
      </c>
      <c r="GA235" s="26" t="n"/>
      <c r="GB235" s="68">
        <f>IF(GA235&gt;0,((GA235-GA234)/GA234),0)</f>
        <v/>
      </c>
      <c r="GC235" s="68">
        <f>IF(GA235&gt;0,GB235-$V235,0)</f>
        <v/>
      </c>
      <c r="GD235" s="68" t="n"/>
      <c r="GE235" s="68" t="n"/>
      <c r="GF235" s="15">
        <f>IF(GA235&gt;0,(GA235-GA$10)/GA$10,0)</f>
        <v/>
      </c>
      <c r="GG235" s="18" t="n"/>
      <c r="GH235" s="13" t="n">
        <v>25.43</v>
      </c>
      <c r="GI235" s="68">
        <f>IF(GH235&gt;0,((GH235-GH234)/GH234),0)</f>
        <v/>
      </c>
      <c r="GJ235" s="68">
        <f>IF(GH235&gt;0,GI235-$V235,0)</f>
        <v/>
      </c>
      <c r="GK235" s="68">
        <f>IF(GH235&gt;0,(GH235-GK$10)/GK$10,0)</f>
        <v/>
      </c>
      <c r="GL235" s="68" t="n"/>
      <c r="GM235" s="15">
        <f>IF(GH235&gt;0,(GH235-GH$10)/GH$10,0)</f>
        <v/>
      </c>
      <c r="GO235" s="13" t="n">
        <v>30.95</v>
      </c>
      <c r="GP235" s="68">
        <f>IF(GO235&gt;0,((GO235-GO234)/GO234),0)</f>
        <v/>
      </c>
      <c r="GQ235" s="68">
        <f>IF(GO235&gt;0,GP235-$V235,0)</f>
        <v/>
      </c>
      <c r="GR235" s="68" t="n"/>
      <c r="GS235" s="68" t="n"/>
      <c r="GT235" s="15">
        <f>IF(GO235&gt;0,(GO235-GO$10)/GO$10,0)</f>
        <v/>
      </c>
      <c r="GV235" s="13" t="n">
        <v>17.35</v>
      </c>
      <c r="GW235" s="68">
        <f>IF(GV235&gt;0,((GV235-GV234)/GV234),0)</f>
        <v/>
      </c>
      <c r="GX235" s="68">
        <f>IF(GV235&gt;0,GW235-$V235,0)</f>
        <v/>
      </c>
      <c r="GY235" s="68">
        <f>IF(GV235&gt;0,(GV235-GY$10)/GY$10,0)</f>
        <v/>
      </c>
      <c r="GZ235" s="68" t="n"/>
      <c r="HA235" s="15">
        <f>IF(GV235&gt;0,(GV235-GV$10)/GV$10,0)</f>
        <v/>
      </c>
      <c r="HD235" s="13" t="n">
        <v>417.78</v>
      </c>
      <c r="HE235" s="68">
        <f>IF(HD235&gt;0,((HD235-HD234)/HD234),0)</f>
        <v/>
      </c>
      <c r="HF235" s="68">
        <f>IF(HD235&gt;0,HE235-$V235,0)</f>
        <v/>
      </c>
      <c r="HG235" s="68">
        <f>IF(HD235&gt;0,(HD235-HG$10)/HG$10,0)</f>
        <v/>
      </c>
      <c r="HH235" s="68" t="n"/>
      <c r="HI235" s="15">
        <f>IF(HD235&gt;0,(HD235-HD$10)/HD$10,0)</f>
        <v/>
      </c>
      <c r="HK235" s="13" t="n">
        <v>74.11</v>
      </c>
      <c r="HL235" s="68">
        <f>IF(HK235&gt;0,((HK235-HK234)/HK234),0)</f>
        <v/>
      </c>
      <c r="HM235" s="68">
        <f>IF(HK235&gt;0,HL235-$V235,0)</f>
        <v/>
      </c>
      <c r="HN235" s="68">
        <f>IF(HK235&gt;0,(HK235-HN$10)/HN$10,0)</f>
        <v/>
      </c>
      <c r="HO235" s="68" t="n"/>
      <c r="HP235" s="15">
        <f>IF(HK235&gt;0,(HK235-HK$10)/HK$10,0)</f>
        <v/>
      </c>
      <c r="HR235" s="13" t="n">
        <v>115.97</v>
      </c>
      <c r="HS235" s="68">
        <f>IF(HR235&gt;0,((HR235-HR234)/HR234),0)</f>
        <v/>
      </c>
      <c r="HT235" s="68">
        <f>IF(HR235&gt;0,HS235-$V235,0)</f>
        <v/>
      </c>
      <c r="HU235" s="68">
        <f>IF(HR235&gt;0,(HR235-HU$10)/HU$10,0)</f>
        <v/>
      </c>
      <c r="HV235" s="68" t="n"/>
      <c r="HW235" s="15">
        <f>IF(HR235&gt;0,(HR235-HR$10)/HR$10,0)</f>
        <v/>
      </c>
      <c r="HY235" s="13" t="n">
        <v>182.55</v>
      </c>
      <c r="HZ235" s="68">
        <f>IF(HY235&gt;0,((HY235-HY234)/HY234),0)</f>
        <v/>
      </c>
      <c r="IA235" s="68">
        <f>IF(HY235&gt;0,HZ235-$V235,0)</f>
        <v/>
      </c>
      <c r="IB235" s="68">
        <f>IF(HY235&gt;0,(HY235-IB$10)/IB$10,0)</f>
        <v/>
      </c>
      <c r="IC235" s="68" t="n"/>
      <c r="ID235" s="15">
        <f>IF(HY235&gt;0,(HY235-HY$10)/HY$10,0)</f>
        <v/>
      </c>
      <c r="IF235" s="13" t="n">
        <v>377.96</v>
      </c>
      <c r="IG235" s="68">
        <f>IF(IF235&gt;0,((IF235-IF234)/IF234),0)</f>
        <v/>
      </c>
      <c r="IH235" s="68">
        <f>IF(IF235&gt;0,IG235-$V235,0)</f>
        <v/>
      </c>
      <c r="II235" s="68">
        <f>IF(IF235&gt;0,(IF235-II$10)/II$10,0)</f>
        <v/>
      </c>
      <c r="IJ235" s="68" t="n"/>
      <c r="IK235" s="15">
        <f>IF(IF235&gt;0,(IF235-IF$10)/IF$10,0)</f>
        <v/>
      </c>
      <c r="IM235" s="13" t="n">
        <v>309.92</v>
      </c>
      <c r="IN235" s="68">
        <f>IF(IM235&gt;0,((IM235-IM234)/IM234),0)</f>
        <v/>
      </c>
      <c r="IO235" s="68">
        <f>IF(IM235&gt;0,IN235-$V235,0)</f>
        <v/>
      </c>
      <c r="IP235" s="68">
        <f>IF(IM235&gt;0,(IM235-IP$10)/IP$10,0)</f>
        <v/>
      </c>
      <c r="IQ235" s="68" t="n"/>
      <c r="IR235" s="15">
        <f>IF(IM235&gt;0,(IM235-IM$10)/IM$10,0)</f>
        <v/>
      </c>
      <c r="IT235" s="13" t="n">
        <v>83.34</v>
      </c>
      <c r="IU235" s="68">
        <f>IF(IT235&gt;0,((IT235-IT234)/IT234),0)</f>
        <v/>
      </c>
      <c r="IV235" s="68">
        <f>IF(IT235&gt;0,IU235-$V235,0)</f>
        <v/>
      </c>
      <c r="IW235" s="68">
        <f>IF(IT235&gt;0,(IT235-IW$10)/IW$10,0)</f>
        <v/>
      </c>
      <c r="IX235" s="68" t="n"/>
      <c r="IY235" s="15">
        <f>IF(IT235&gt;0,(IT235-IT$10)/IT$10,0)</f>
        <v/>
      </c>
      <c r="JA235" s="13" t="n">
        <v>613.05</v>
      </c>
      <c r="JB235" s="68">
        <f>IF(JA235&gt;0,((JA235-JA234)/JA234),0)</f>
        <v/>
      </c>
      <c r="JC235" s="68">
        <f>IF(JA235&gt;0,JB235-$V235,0)</f>
        <v/>
      </c>
      <c r="JD235" s="68">
        <f>IF(JA235&gt;0,(JA235-JD$10)/JD$10,0)</f>
        <v/>
      </c>
      <c r="JE235" s="68" t="n"/>
      <c r="JF235" s="15">
        <f>IF(JA235&gt;0,(JA235-JA$10)/JA$10,0)</f>
        <v/>
      </c>
      <c r="JH235" s="13" t="n">
        <v>474</v>
      </c>
      <c r="JI235" s="68">
        <f>IF(JH235&gt;0,((JH235-JH234)/JH234),0)</f>
        <v/>
      </c>
      <c r="JJ235" s="68">
        <f>IF(JH235&gt;0,JI235-$V235,0)</f>
        <v/>
      </c>
      <c r="JK235" s="68">
        <f>IF(JH235&gt;0,(JH235-JK$10)/JK$10,0)</f>
        <v/>
      </c>
      <c r="JL235" s="68" t="n"/>
      <c r="JM235" s="15">
        <f>IF(JH235&gt;0,(JH235-JH$10)/JH$10,0)</f>
        <v/>
      </c>
      <c r="JO235" s="13" t="n">
        <v>35.6</v>
      </c>
      <c r="JP235" s="68">
        <f>IF(JO235&gt;0,((JO235-JO234)/JO234),0)</f>
        <v/>
      </c>
      <c r="JQ235" s="68">
        <f>IF(JO235&gt;0,JP235-$V235,0)</f>
        <v/>
      </c>
      <c r="JR235" s="68">
        <f>IF(JO235&gt;0,(JO235-JR$10)/JR$10,0)</f>
        <v/>
      </c>
      <c r="JS235" s="68" t="n"/>
      <c r="JT235" s="15">
        <f>IF(JO235&gt;0,(JO235-JO$10)/JO$10,0)</f>
        <v/>
      </c>
      <c r="JV235" s="13" t="n">
        <v>2.32</v>
      </c>
      <c r="JW235" s="68">
        <f>IF(JV235&gt;0,((JV235-JV234)/JV234),0)</f>
        <v/>
      </c>
      <c r="JX235" s="68">
        <f>IF(JV235&gt;0,JW235-$V235,0)</f>
        <v/>
      </c>
      <c r="JY235" s="68">
        <f>IF(JV235&gt;0,(JV235-JY$10)/JY$10,0)</f>
        <v/>
      </c>
      <c r="JZ235" s="68" t="n"/>
      <c r="KA235" s="15">
        <f>IF(JV235&gt;0,(JV235-JV$10)/JV$10,0)</f>
        <v/>
      </c>
      <c r="KC235" s="13" t="n">
        <v>24.41</v>
      </c>
      <c r="KD235" s="68">
        <f>IF(KC235&gt;0,((KC235-KC234)/KC234),0)</f>
        <v/>
      </c>
      <c r="KE235" s="68">
        <f>IF(KC235&gt;0,KD235-$V235,0)</f>
        <v/>
      </c>
      <c r="KF235" s="68">
        <f>IF(KC235&gt;0,(KC235-KF$10)/KF$10,0)</f>
        <v/>
      </c>
      <c r="KG235" s="68" t="n"/>
      <c r="KH235" s="15">
        <f>IF(KC235&gt;0,(KC235-KC$10)/KC$10,0)</f>
        <v/>
      </c>
      <c r="KI235" s="18" t="n"/>
      <c r="KJ235" s="13" t="n">
        <v>150.85</v>
      </c>
      <c r="KK235" s="68">
        <f>IF(KJ235&gt;0,((KJ235-KJ234)/KJ234),0)</f>
        <v/>
      </c>
      <c r="KL235" s="68">
        <f>IF(KJ235&gt;0,KK235-$V235,0)</f>
        <v/>
      </c>
      <c r="KM235" s="68">
        <f>IF(KJ235&gt;0,(KJ235-KM$10)/KM$10,0)</f>
        <v/>
      </c>
      <c r="KN235" s="68" t="n"/>
      <c r="KO235" s="15">
        <f>IF(KJ235&gt;0,(KJ235-KJ$10)/KJ$10,0)</f>
        <v/>
      </c>
      <c r="KQ235" s="13" t="n">
        <v>2.57</v>
      </c>
      <c r="KR235" s="68">
        <f>IF(KQ235&gt;0,((KQ235-KQ234)/KQ234),0)</f>
        <v/>
      </c>
      <c r="KS235" s="68">
        <f>IF(KQ235&gt;0,KR235-$V235,0)</f>
        <v/>
      </c>
      <c r="KT235" s="68">
        <f>IF(KQ235&gt;0,(KQ235-KT$10)/KT$10,0)</f>
        <v/>
      </c>
      <c r="KU235" s="68" t="n"/>
      <c r="KV235" s="15">
        <f>IF(KQ235&gt;0,(KQ235-KQ$10)/KQ$10,0)</f>
        <v/>
      </c>
      <c r="KW235" s="18" t="n"/>
      <c r="KX235" s="13" t="n">
        <v>55.46</v>
      </c>
      <c r="KY235" s="68">
        <f>IF(KX235&gt;0,((KX235-KX234)/KX234),0)</f>
        <v/>
      </c>
      <c r="KZ235" s="68">
        <f>IF(KX235&gt;0,KY235-$V235,0)</f>
        <v/>
      </c>
      <c r="LA235" s="68">
        <f>IF(KX235&gt;0,(KX235-LA$10)/LA$10,0)</f>
        <v/>
      </c>
      <c r="LB235" s="68" t="n"/>
      <c r="LC235" s="15">
        <f>IF(KX235&gt;0,(KX235-KX$10)/KX$10,0)</f>
        <v/>
      </c>
      <c r="LD235" s="18" t="n"/>
      <c r="LE235" s="13" t="n">
        <v>57.54</v>
      </c>
      <c r="LF235" s="68">
        <f>IF(LE235&gt;0,((LE235-LE234)/LE234),0)</f>
        <v/>
      </c>
      <c r="LG235" s="68">
        <f>IF(LE235&gt;0,LF235-$V235,0)</f>
        <v/>
      </c>
      <c r="LH235" s="68">
        <f>IF(LE235&gt;0,(LE235-LH$10)/LH$10,0)</f>
        <v/>
      </c>
      <c r="LI235" s="68" t="n"/>
      <c r="LJ235" s="15">
        <f>IF(LE235&gt;0,(LE235-LE$10)/LE$10,0)</f>
        <v/>
      </c>
      <c r="LL235" s="13" t="n">
        <v>166.2</v>
      </c>
      <c r="LM235" s="68">
        <f>IF(LL235&gt;0,((LL235-LL234)/LL234),0)</f>
        <v/>
      </c>
      <c r="LN235" s="68">
        <f>IF(LL235&gt;0,LM235-$V235,0)</f>
        <v/>
      </c>
      <c r="LO235" s="68">
        <f>IF(LL235&gt;0,(LL235-LO$10)/LO$10,0)</f>
        <v/>
      </c>
      <c r="LP235" s="68" t="n"/>
      <c r="LQ235" s="15">
        <f>IF(LL235&gt;0,(LL235-LL$10)/LL$10,0)</f>
        <v/>
      </c>
      <c r="LS235" s="13" t="n">
        <v>25.97</v>
      </c>
      <c r="LT235" s="68">
        <f>IF(LS235&gt;0,((LS235-LS234)/LS234),0)</f>
        <v/>
      </c>
      <c r="LU235" s="68">
        <f>IF(LS235&gt;0,LT235-$V235,0)</f>
        <v/>
      </c>
      <c r="LV235" s="68" t="n"/>
      <c r="LW235" s="68" t="n"/>
      <c r="LX235" s="15">
        <f>IF(LS235&gt;0,(LS235-LS$10)/LS$10,0)</f>
        <v/>
      </c>
      <c r="LZ235" s="13" t="n">
        <v>22.96</v>
      </c>
      <c r="MA235" s="68">
        <f>IF(LZ235&gt;0,((LZ235-LZ234)/LZ234),0)</f>
        <v/>
      </c>
      <c r="MB235" s="68">
        <f>IF(LZ235&gt;0,MA235-$V235,0)</f>
        <v/>
      </c>
      <c r="MC235" s="68">
        <f>IF(LZ235&gt;0,(LZ235-MC$10)/MC$10,0)</f>
        <v/>
      </c>
      <c r="MD235" s="68" t="n"/>
      <c r="ME235" s="15">
        <f>IF(LZ235&gt;0,(LZ235-LZ$10)/LZ$10,0)</f>
        <v/>
      </c>
      <c r="MG235" s="13" t="n">
        <v>89.55</v>
      </c>
      <c r="MH235" s="68">
        <f>IF(MG235&gt;0,((MG235-MG234)/MG234),0)</f>
        <v/>
      </c>
      <c r="MI235" s="68">
        <f>IF(MG235&gt;0,MH235-$V235,0)</f>
        <v/>
      </c>
      <c r="MJ235" s="68">
        <f>IF(MG235&gt;0,(MG235-MJ$10)/MJ$10,0)</f>
        <v/>
      </c>
      <c r="MK235" s="68" t="n"/>
      <c r="ML235" s="15">
        <f>IF(MG235&gt;0,(MG235-MG$10)/MG$10,0)</f>
        <v/>
      </c>
      <c r="MN235" s="13" t="n">
        <v>174.62</v>
      </c>
      <c r="MO235" s="68">
        <f>IF(MN235&gt;0,((MN235-MN234)/MN234),0)</f>
        <v/>
      </c>
      <c r="MP235" s="68">
        <f>IF(MN235&gt;0,MO235-$V235,0)</f>
        <v/>
      </c>
      <c r="MQ235" s="68">
        <f>IF(MN235&gt;0,(MN235-MQ$10)/MQ$10,0)</f>
        <v/>
      </c>
      <c r="MR235" s="68" t="n"/>
      <c r="MS235" s="15">
        <f>IF(MN235&gt;0,(MN235-MN$10)/MN$10,0)</f>
        <v/>
      </c>
      <c r="MU235" s="13" t="n">
        <v>23.73</v>
      </c>
      <c r="MV235" s="68">
        <f>IF(MU235&gt;0,((MU235-MU234)/MU234),0)</f>
        <v/>
      </c>
      <c r="MW235" s="68">
        <f>IF(MU235&gt;0,MV235-$V235,0)</f>
        <v/>
      </c>
      <c r="MX235" s="68">
        <f>IF(MU235&gt;0,(MU235-MX$10)/MX$10,0)</f>
        <v/>
      </c>
      <c r="MY235" s="68" t="n"/>
      <c r="MZ235" s="15">
        <f>IF(MU235&gt;0,(MU235-MU$10)/MU$10,0)</f>
        <v/>
      </c>
      <c r="NB235" s="13" t="n">
        <v>294.05</v>
      </c>
      <c r="NC235" s="68">
        <f>IF(NB235&gt;0,((NB235-NB234)/NB234),0)</f>
        <v/>
      </c>
      <c r="ND235" s="68">
        <f>IF(NB235&gt;0,NC235-$V235,0)</f>
        <v/>
      </c>
      <c r="NE235" s="68">
        <f>IF(NB235&gt;0,(NB235-NE$10)/NE$10,0)</f>
        <v/>
      </c>
      <c r="NF235" s="68" t="n"/>
      <c r="NG235" s="15">
        <f>IF(NB235&gt;0,(NB235-NB$10)/NB$10,0)</f>
        <v/>
      </c>
      <c r="NI235" s="13" t="n">
        <v>14.46</v>
      </c>
      <c r="NJ235" s="68">
        <f>IF(NI235&gt;0,((NI235-NI234)/NI234),0)</f>
        <v/>
      </c>
      <c r="NK235" s="68">
        <f>IF(NI235&gt;0,NJ235-$V235,0)</f>
        <v/>
      </c>
      <c r="NL235" s="68">
        <f>IF(NI235&gt;0,(NI235-NL$10)/NL$10,0)</f>
        <v/>
      </c>
      <c r="NM235" s="68" t="n"/>
      <c r="NN235" s="15">
        <f>IF(NI235&gt;0,(NI235-NI$10)/NI$10,0)</f>
        <v/>
      </c>
      <c r="NP235" s="13" t="n">
        <v>580.49</v>
      </c>
      <c r="NQ235" s="68">
        <f>IF(NP235&gt;0,((NP235-NP234)/NP234),0)</f>
        <v/>
      </c>
      <c r="NR235" s="68">
        <f>IF(NP235&gt;0,NQ235-$V235,0)</f>
        <v/>
      </c>
      <c r="NS235" s="68">
        <f>IF(NP235&gt;0,(NP235-NS$10)/NS$10,0)</f>
        <v/>
      </c>
      <c r="NT235" s="68" t="n"/>
      <c r="NU235" s="15">
        <f>IF(NP235&gt;0,(NP235-NP$10)/NP$10,0)</f>
        <v/>
      </c>
      <c r="NW235" s="13" t="n">
        <v>318.58</v>
      </c>
      <c r="NX235" s="68">
        <f>IF(NW235&gt;0,((NW235-NW234)/NW234),0)</f>
        <v/>
      </c>
      <c r="NY235" s="68">
        <f>IF(NW235&gt;0,NX235-$V235,0)</f>
        <v/>
      </c>
      <c r="NZ235" s="68">
        <f>IF(NW235&gt;0,(NW235-NZ$10)/NZ$10,0)</f>
        <v/>
      </c>
      <c r="OA235" s="68" t="n"/>
      <c r="OB235" s="15">
        <f>IF(NW235&gt;0,(NW235-NW$10)/NW$10,0)</f>
        <v/>
      </c>
      <c r="OD235" s="13" t="n">
        <v>3.93</v>
      </c>
      <c r="OE235" s="68">
        <f>IF(OD235&gt;0,((OD235-OD234)/OD234),0)</f>
        <v/>
      </c>
      <c r="OF235" s="68">
        <f>IF(OD235&gt;0,OE235-$V235,0)</f>
        <v/>
      </c>
      <c r="OG235" s="68">
        <f>IF(OD235&gt;0,(OD235-OG$10)/OG$10,0)</f>
        <v/>
      </c>
      <c r="OH235" s="68" t="n"/>
      <c r="OI235" s="15">
        <f>IF(OD235&gt;0,(OD235-OD$10)/OD$10,0)</f>
        <v/>
      </c>
      <c r="OK235" s="13" t="n">
        <v>249.84</v>
      </c>
      <c r="OL235" s="68">
        <f>IF(OK235&gt;0,((OK235-OK234)/OK234),0)</f>
        <v/>
      </c>
      <c r="OM235" s="68">
        <f>IF(OK235&gt;0,OL235-$V235,0)</f>
        <v/>
      </c>
      <c r="ON235" s="68">
        <f>IF(OK235&gt;0,(OK235-ON$10)/ON$10,0)</f>
        <v/>
      </c>
      <c r="OO235" s="68" t="n"/>
      <c r="OP235" s="15">
        <f>IF(OK235&gt;0,(OK235-OK$10)/OK$10,0)</f>
        <v/>
      </c>
      <c r="OR235" s="13" t="n">
        <v>5.34</v>
      </c>
      <c r="OS235" s="68">
        <f>IF(OR235&gt;0,((OR235-OR234)/OR234),0)</f>
        <v/>
      </c>
      <c r="OT235" s="68">
        <f>IF(OR235&gt;0,OS235-$V235,0)</f>
        <v/>
      </c>
      <c r="OU235" s="68">
        <f>IF(OR235&gt;0,(OR235-OU$10)/OU$10,0)</f>
        <v/>
      </c>
      <c r="OV235" s="68" t="n"/>
      <c r="OW235" s="15">
        <f>IF(OR235&gt;0,(OR235-OR$10)/OR$10,0)</f>
        <v/>
      </c>
      <c r="OY235" s="13" t="n">
        <v>173.21</v>
      </c>
      <c r="OZ235" s="68">
        <f>IF(OY235&gt;0,((OY235-OY234)/OY234),0)</f>
        <v/>
      </c>
      <c r="PA235" s="68">
        <f>IF(OY235&gt;0,OZ235-$V235,0)</f>
        <v/>
      </c>
      <c r="PB235" s="68">
        <f>IF(OY235&gt;0,(OY235-PB$10)/PB$10,0)</f>
        <v/>
      </c>
      <c r="PC235" s="68" t="n"/>
      <c r="PD235" s="15">
        <f>IF(OY235&gt;0,(OY235-OY$10)/OY$10,0)</f>
        <v/>
      </c>
      <c r="PE235" s="18" t="n"/>
      <c r="PF235" s="13" t="n">
        <v>275.4</v>
      </c>
      <c r="PG235" s="68">
        <f>IF(PF235&gt;0,((PF235-PF234)/PF234),0)</f>
        <v/>
      </c>
      <c r="PH235" s="68">
        <f>IF(PF235&gt;0,PG235-$V235,0)</f>
        <v/>
      </c>
      <c r="PI235" s="68">
        <f>IF(PF235&gt;0,(PF235-PI$10)/PI$10,0)</f>
        <v/>
      </c>
      <c r="PJ235" s="68" t="n"/>
      <c r="PK235" s="15">
        <f>IF(PF235&gt;0,(PF235-PF$10)/PF$10,0)</f>
        <v/>
      </c>
      <c r="PM235" s="13" t="n"/>
      <c r="PN235" s="68">
        <f>IF(PM235&gt;0,((PM235-PM234)/PM234),0)</f>
        <v/>
      </c>
      <c r="PO235" s="68">
        <f>PN235-$V235</f>
        <v/>
      </c>
      <c r="PP235" s="68">
        <f>IF(PM235&gt;0,(PM235-PP$10)/PP$10,0)</f>
        <v/>
      </c>
      <c r="PQ235" s="68" t="n"/>
      <c r="PR235" s="15">
        <f>IF(PM235&gt;0,(PM235-PM$10)/PM$10,0)</f>
        <v/>
      </c>
      <c r="PT235" s="13" t="n">
        <v>13.97</v>
      </c>
      <c r="PU235" s="68">
        <f>IF(PT235&gt;0,((PT235-PT234)/PT234),0)</f>
        <v/>
      </c>
      <c r="PV235" s="68">
        <f>IF(PT235&gt;0,PU235-$V235,0)</f>
        <v/>
      </c>
      <c r="PW235" s="68">
        <f>IF(PT235&gt;0,(PT235-PW$10)/PW$10,0)</f>
        <v/>
      </c>
      <c r="PX235" s="68" t="n"/>
      <c r="PY235" s="15">
        <f>IF(PT235&gt;0,(PT235-PT$10)/PT$10,0)</f>
        <v/>
      </c>
      <c r="QA235" s="13" t="n">
        <v>345.64</v>
      </c>
      <c r="QB235" s="68">
        <f>IF(QA235&gt;0,((QA235-QA234)/QA234),0)</f>
        <v/>
      </c>
      <c r="QC235" s="68">
        <f>IF(QA235&gt;0,QB235-$V235,0)</f>
        <v/>
      </c>
      <c r="QD235" s="68">
        <f>IF(QA235&gt;0,(QA235-QD$10)/QD$10,0)</f>
        <v/>
      </c>
      <c r="QE235" s="68" t="n"/>
      <c r="QF235" s="15">
        <f>IF(QA235&gt;0,(QA235-QA$10)/QA$10,0)</f>
        <v/>
      </c>
      <c r="QH235" s="13" t="n">
        <v>2.22</v>
      </c>
      <c r="QI235" s="68">
        <f>IF(QH235&gt;0,((QH235-QH234)/QH234),0)</f>
        <v/>
      </c>
      <c r="QJ235" s="68">
        <f>IF(QH235&gt;0,QI235-$V235,0)</f>
        <v/>
      </c>
      <c r="QK235" s="68">
        <f>IF(QH235&gt;0,(QH235-QK$10)/QK$10,0)</f>
        <v/>
      </c>
      <c r="QL235" s="68" t="n"/>
      <c r="QM235" s="15">
        <f>IF(QH235&gt;0,(QH235-QH$10)/QH$10,0)</f>
        <v/>
      </c>
      <c r="QO235" s="13" t="n">
        <v>12.37</v>
      </c>
      <c r="QP235" s="68">
        <f>IF(QO235&gt;0,((QO235-QO234)/QO234),0)</f>
        <v/>
      </c>
      <c r="QQ235" s="68">
        <f>IF(QO235&gt;0,QP235-$V235,0)</f>
        <v/>
      </c>
      <c r="QR235" s="68">
        <f>IF(QO235&gt;0,(QO235-QR$10)/QR$10,0)</f>
        <v/>
      </c>
      <c r="QS235" s="68" t="n"/>
      <c r="QT235" s="15">
        <f>IF(QO235&gt;0,(QO235-QO$10)/QO$10,0)</f>
        <v/>
      </c>
      <c r="QV235" s="13" t="n">
        <v>3.19</v>
      </c>
      <c r="QW235" s="68">
        <f>IF(QV235&gt;0,((QV235-QV234)/QV234),0)</f>
        <v/>
      </c>
      <c r="QX235" s="68">
        <f>IF(QV235&gt;0,QW235-$V235,0)</f>
        <v/>
      </c>
      <c r="QY235" s="68">
        <f>IF(QV235&gt;0,(QV235-QY$10)/QY$10,0)</f>
        <v/>
      </c>
      <c r="QZ235" s="68" t="n"/>
      <c r="RA235" s="15">
        <f>IF(QV235&gt;0,(QV235-QV$10)/QV$10,0)</f>
        <v/>
      </c>
      <c r="RC235" s="13" t="n">
        <v>64.94</v>
      </c>
      <c r="RD235" s="68">
        <f>IF(RC235&gt;0,((RC235-RC234)/RC234),0)</f>
        <v/>
      </c>
      <c r="RE235" s="68">
        <f>IF(RC235&gt;0,RD235-$V235,0)</f>
        <v/>
      </c>
      <c r="RF235" s="68">
        <f>IF(RC235&gt;0,(RC235-RF$10)/RF$10,0)</f>
        <v/>
      </c>
      <c r="RG235" s="68" t="n"/>
      <c r="RH235" s="15">
        <f>IF(RC235&gt;0,(RC235-RC$10)/RC$10,0)</f>
        <v/>
      </c>
      <c r="RJ235" s="13" t="n">
        <v>284.64</v>
      </c>
      <c r="RK235" s="68">
        <f>IF(RJ235&gt;0,((RJ235-RJ234)/RJ234),0)</f>
        <v/>
      </c>
      <c r="RL235" s="68">
        <f>RK235-$V235</f>
        <v/>
      </c>
      <c r="RM235" s="68">
        <f>IF(RJ235&gt;0,(RJ235-RM$10)/RM$10,0)</f>
        <v/>
      </c>
      <c r="RN235" s="68" t="n"/>
      <c r="RO235" s="15">
        <f>IF(RJ235&gt;0,(RJ235-RJ$10)/RJ$10,0)</f>
        <v/>
      </c>
      <c r="RQ235" s="13" t="n">
        <v>26.11</v>
      </c>
      <c r="RR235" s="68">
        <f>IF(RQ235&gt;0,((RQ235-RQ234)/RQ234),0)</f>
        <v/>
      </c>
      <c r="RS235" s="68">
        <f>RR235-$V235</f>
        <v/>
      </c>
      <c r="RT235" s="68">
        <f>IF(RQ235&gt;0,(RQ235-RT$10)/RT$10,0)</f>
        <v/>
      </c>
      <c r="RU235" s="68" t="n"/>
      <c r="RV235" s="15">
        <f>IF(RQ235&gt;0,(RQ235-RQ$10)/RQ$10,0)</f>
        <v/>
      </c>
      <c r="RX235" s="13" t="n">
        <v>162.25</v>
      </c>
      <c r="RY235" s="68">
        <f>IF(RX235&gt;0,((RX235-RX234)/RX234),0)</f>
        <v/>
      </c>
      <c r="RZ235" s="68">
        <f>RY235-$V235</f>
        <v/>
      </c>
      <c r="SA235" s="68">
        <f>IF(RX235&gt;0,(RX235-SA$10)/SA$10,0)</f>
        <v/>
      </c>
      <c r="SB235" s="68" t="n"/>
      <c r="SC235" s="15">
        <f>IF(RX235&gt;0,(RX235-RX$10)/RX$10,0)</f>
        <v/>
      </c>
      <c r="SE235" s="13" t="n">
        <v>26.57</v>
      </c>
      <c r="SF235" s="68">
        <f>IF(SE235&gt;0,((SE235-SE234)/SE234),0)</f>
        <v/>
      </c>
      <c r="SG235" s="68">
        <f>SF235-$V235</f>
        <v/>
      </c>
      <c r="SH235" s="68">
        <f>IF(SE235&gt;0,(SE235-SH$10)/SH$10,0)</f>
        <v/>
      </c>
      <c r="SI235" s="68" t="n"/>
      <c r="SJ235" s="15">
        <f>IF(SE235&gt;0,(SE235-SE$10)/SE$10,0)</f>
        <v/>
      </c>
      <c r="SL235" s="13" t="n">
        <v>2.84</v>
      </c>
      <c r="SM235" s="68">
        <f>IF(SL235&gt;0,((SL235-SL234)/SL234),0)</f>
        <v/>
      </c>
      <c r="SN235" s="68">
        <f>SM235-$V235</f>
        <v/>
      </c>
      <c r="SO235" s="68">
        <f>IF(SL235&gt;0,(SL235-SO$10)/SO$10,0)</f>
        <v/>
      </c>
      <c r="SP235" s="68" t="n"/>
      <c r="SQ235" s="15">
        <f>IF(SL235&gt;0,(SL235-SL$10)/SL$10,0)</f>
        <v/>
      </c>
      <c r="SS235" s="13" t="n">
        <v>23.11</v>
      </c>
      <c r="ST235" s="68">
        <f>IF(SS235&gt;0,((SS235-SS234)/SS234),0)</f>
        <v/>
      </c>
      <c r="SU235" s="68">
        <f>ST235-$V235</f>
        <v/>
      </c>
      <c r="SV235" s="68">
        <f>IF(SS235&gt;0,(SS235-SV$10)/SV$10,0)</f>
        <v/>
      </c>
      <c r="SW235" s="68" t="n"/>
      <c r="SX235" s="15">
        <f>IF(SS235&gt;0,(SS235-SS$10)/SS$10,0)</f>
        <v/>
      </c>
      <c r="SZ235" s="13" t="n">
        <v>59.04</v>
      </c>
      <c r="TA235" s="68">
        <f>IF(SZ235&gt;0,((SZ235-SZ234)/SZ234),0)</f>
        <v/>
      </c>
      <c r="TB235" s="68">
        <f>TA235-$V235</f>
        <v/>
      </c>
      <c r="TC235" s="68">
        <f>IF(SZ235&gt;0,(SZ235-TC$10)/TC$10,0)</f>
        <v/>
      </c>
      <c r="TD235" s="68" t="n"/>
      <c r="TE235" s="15">
        <f>IF(SZ235&gt;0,(SZ235-SZ$10)/SZ$10,0)</f>
        <v/>
      </c>
      <c r="TG235" s="587" t="n">
        <v>0.26</v>
      </c>
      <c r="TH235" s="68">
        <f>IF(TG235&gt;0,((TG235-TG234)/TG234),0)</f>
        <v/>
      </c>
      <c r="TI235" s="68">
        <f>TH235-$V235</f>
        <v/>
      </c>
      <c r="TJ235" s="68">
        <f>IF(TG235&gt;0,(TG235-TJ$10)/TJ$10,0)</f>
        <v/>
      </c>
      <c r="TK235" s="68" t="n"/>
      <c r="TL235" s="15">
        <f>IF(TG235&gt;0,(TG235-TG$10)/TG$10,0)</f>
        <v/>
      </c>
      <c r="TN235" s="13" t="n">
        <v>55.02</v>
      </c>
      <c r="TO235" s="68">
        <f>IF(TN235&gt;0,((TN235-TN234)/TN234),0)</f>
        <v/>
      </c>
      <c r="TP235" s="68">
        <f>TO235-$V235</f>
        <v/>
      </c>
      <c r="TQ235" s="68">
        <f>IF(TN235&gt;0,(TN235-TQ$10)/TQ$10,0)</f>
        <v/>
      </c>
      <c r="TR235" s="68" t="n"/>
      <c r="TS235" s="15">
        <f>IF(TN235&gt;0,(TN235-TN$10)/TN$10,0)</f>
        <v/>
      </c>
      <c r="TU235" s="587" t="n">
        <v>4.29</v>
      </c>
      <c r="TV235" s="68">
        <f>IF(TU235&gt;0,((TU235-TU234)/TU234),0)</f>
        <v/>
      </c>
      <c r="TW235" s="68">
        <f>TV235-$V235</f>
        <v/>
      </c>
      <c r="TX235" s="68">
        <f>IF(TU235&gt;0,(TU235-TX$10)/TX$10,0)</f>
        <v/>
      </c>
      <c r="TY235" s="68" t="n"/>
      <c r="TZ235" s="15">
        <f>IF(TU235&gt;0,(TU235-TU$10)/TU$10,0)</f>
        <v/>
      </c>
      <c r="UB235" s="587" t="n"/>
      <c r="UC235" s="68">
        <f>IF(UB235&gt;0,((UB235-UB234)/UB234),0)</f>
        <v/>
      </c>
      <c r="UD235" s="68">
        <f>UC235-$V235</f>
        <v/>
      </c>
      <c r="UE235" s="68">
        <f>IF(UB235&gt;0,(UB235-UE$10)/UE$10,0)</f>
        <v/>
      </c>
      <c r="UF235" s="68" t="n"/>
      <c r="UG235" s="15">
        <f>IF(UB235&gt;0,(UB235-UB$10)/UB$10,0)</f>
        <v/>
      </c>
      <c r="UI235" s="587" t="n"/>
      <c r="UJ235" s="68">
        <f>IF(UI235&gt;0,((UI235-UI234)/UI234),0)</f>
        <v/>
      </c>
      <c r="UK235" s="68">
        <f>UJ235-$V235</f>
        <v/>
      </c>
      <c r="UL235" s="68">
        <f>IF(UI235&gt;0,(UI235-UL$10)/UL$10,0)</f>
        <v/>
      </c>
      <c r="UM235" s="68" t="n"/>
      <c r="UN235" s="15">
        <f>IF(UI235&gt;0,(UI235-UI$10)/UI$10,0)</f>
        <v/>
      </c>
      <c r="UP235" s="587" t="n"/>
      <c r="UQ235" s="68">
        <f>IF(UP235&gt;0,((UP235-UP234)/UP234),0)</f>
        <v/>
      </c>
      <c r="UR235" s="68">
        <f>UQ235-$V235</f>
        <v/>
      </c>
      <c r="US235" s="68">
        <f>IF(UP235&gt;0,(UP235-US$10)/US$10,0)</f>
        <v/>
      </c>
      <c r="UT235" s="68" t="n"/>
      <c r="UU235" s="15">
        <f>IF(UP235&gt;0,(UP235-UP$10)/UP$10,0)</f>
        <v/>
      </c>
      <c r="UW235" s="587" t="n"/>
      <c r="UX235" s="68">
        <f>IF(UW235&gt;0,((UW235-UW234)/UW234),0)</f>
        <v/>
      </c>
      <c r="UY235" s="68">
        <f>UX235-$V235</f>
        <v/>
      </c>
      <c r="UZ235" s="68">
        <f>IF(UW235&gt;0,(UW235-UZ$10)/UZ$10,0)</f>
        <v/>
      </c>
      <c r="VA235" s="68" t="n"/>
      <c r="VB235" s="15">
        <f>IF(UW235&gt;0,(UW235-UW$10)/UW$10,0)</f>
        <v/>
      </c>
      <c r="VD235" s="587" t="n"/>
      <c r="VE235" s="68">
        <f>IF(VD235&gt;0,((VD235-VD234)/VD234),0)</f>
        <v/>
      </c>
      <c r="VF235" s="68">
        <f>VE235-$V235</f>
        <v/>
      </c>
      <c r="VG235" s="68">
        <f>IF(VD235&gt;0,(VD235-VG$10)/VG$10,0)</f>
        <v/>
      </c>
      <c r="VH235" s="68" t="n"/>
      <c r="VI235" s="15">
        <f>IF(VD235&gt;0,(VD235-VD$10)/VD$10,0)</f>
        <v/>
      </c>
      <c r="VM235" s="21">
        <f>IF($C235&gt;0,(($IK$5*IG235)+($GT$5*GP235)+($JM$5*JI235)+($JF$5*JB235)+($IY$5*IU235)+($IR$5*IN235)+($ID$5*HZ235)+($HW$5*HS235)+($HP$5*HL235)+($HI$5*HE235)+($GF$5*GB235)+($FY$5*FU235)+($FR$5*FN235)+($FK$5*FG235)+($FD$5*EZ235)+($EW$5*ES235)+($EP$5*EL235)+($EI$5*EE235)+($EB$5*DX235)+($DU$5*DQ235)+($DN$5*DJ235)+($DG$5*DC235)+($CZ$5*CV235)+($CS$5*CO235)+($CL$5*CH235)+($CE$5*CA235)+($BX$5*BT235)+($BQ$5*BM235)+($BJ$5*BF235)+($BC$5*AY235)+($AV$5*AR235)+($AO$5*AK235)+($AH$5*AD235)+($JT$5*JP235)+($KA$5*JW235)+($KO$5*KK235)+($PR$5*PN235)+($GM$5*GI235)+($HA$5*GW235)+($KV$5*KR235)+($KH$5*KD235)+($LC$5*KY235)+($MS$5*MO235)+($ML$5*MH235)+($ME$5*MA235)+($LX$5*LT235)+($LQ$5*LM235)+($LJ$5*LF235)+(MV235*$MZ$5)+(NC235*$NG$5)+(NJ235*$NN$5)+($OI$5*OE235)+($NU$5*NQ235)+($OB$5*NX235)+($PK$5*PG235)+($OP$5*OL235)+($OW$5*OS235)+($PD$5*OZ235)+(PU235*$PY$5)+(QB235*$QF$5)+(QI235*$QM$5)+(QP235*$QT$5)+(QW235*$RA$5)+(RD235*$RH$5)+(RK235*$RO$5)+(RR235*$RV$5)+(RY235*$SC$5)+(SF235*$SJ$5)+(SM235*$SQ$5)+(ST235*$SX$5)+(TA235*$TE$5))+(TH235*$TL$5)+(TO235*$TS$5))/$VM$5</f>
        <v/>
      </c>
      <c r="VN235" s="40" t="n"/>
      <c r="VO235" s="21">
        <f>IF($C235&gt;0,(($IK$5*II235)+($GT$5*GR235)+($JM$5*JK235)+($JF$5*JD235)+($IY$5*IW235)+($IR$5*IP235)+($ID$5*IB235)+($HW$5*HU235)+($HP$5*HN235)+($HI$5*HG235)+($GF$5*GD235)+($FY$5*FW235)+($FR$5*FP235)+($FK$5*FI235)+($FD$5*FB235)+($EW$5*EU235)+($EP$5*EN235)+($EI$5*EG235)+($EB$5*DZ235)+($DU$5*DS235)+($DN$5*DL235)+($DG$5*DE235)+($CZ$5*CX235)+($CS$5*CQ235)+($CL$5*CJ235)+($CE$5*CC235)+($BX$5*BV235)+($BQ$5*BO235)+($BJ$5*BH235)+($BC$5*BA235)+($AV$5*AT235)+($AO$5*AM235)+($AH$5*AF235)+($KO$5*KM235)+($KH$5*KF235)+($KA$5*JY235)+($JT$5*JR235)+($PR$5*PP235)+($GM$5*GK235)+($HA$5*GY235)+($KV$5*KT235)+($LC$5*LA235)+($MS$5*MQ235)+($ML$5*MJ235)+($ME$5*MC235)+($LX$5*LV235)+($LQ$5*LO235)+($LJ$5*LH235)+(MX235*$MZ$5)+(NE235*$NG$5)+(NL235*$NN$5)+($OI$5*OG235)+($NU$5*NS235)+($OB$5*NZ235)+($PD$5*PB235)+($OW$5*OU235)+($OP$5*ON235)+($PK$5*PI235)+($PY$5*PW235)+($QF$5*QD235)+($QM$5*QK235)+($QT$5*QR235)+($RA$5*QY235)+($RH$5*RF235)+($RO$5*RM235)+(RT235*$RV$5)+(SA235*$SC$5)+(SH235*$SJ$5)+(SO235*$SQ$5)+(SV235*$SX$5)+(TC235*$TE$5)+(TJ235*$TL$5)+(TQ235*$TS$5))/$VM$5,0)</f>
        <v/>
      </c>
      <c r="VP235" s="14" t="n"/>
      <c r="VQ235" s="21">
        <f>IF($C235&gt;0,(($IK$5*IK235)+($GT$5*GT235)+($JM$5*JM235)+($JF$5*JF235)+($IY$5*IY235)+($IR$5*IR235)+($ID$5*ID235)+($HW$5*HW235)+($HP$5*HP235)+($HI$5*HI235)+($GF$5*GF235)+($FY$5*FY235)+($FR$5*FR235)+($FK$5*FK235)+($FD$5*FD235)+($EW$5*EW235)+($EP$5*EP235)+($EI$5*EI235)+($EB$5*EB235)+($DU$5*DU235)+($DN$5*DN235)+($DG$5*DG235)+($CZ$5*CZ235)+($CS$5*CS235)+($CL$5*CL235)+($CE$5*CE235)+($BX$5*BX235)+($BQ$5*BQ235)+($BJ$5*BJ235)+($BC$5*BC235)+($AV$5*AV235)+($AO$5*AO235)+($AH$5*AH235)+($KO$5*KO235)+($PR$5*PR235)+($GM$5*GM235)+($HA$5*HA235)+($KH$5*KH235)+($KA$5*KA235)+($JT$5*JT235)+($KV$5*KV235)+($LC$5*LC235)+($MS$5*MS235)+($ML$5*ML235)+($ME$5*ME235)+($LX$5*LX235)+($LQ$5*LQ235)+($LJ$5*LJ235)+($OI$5*OI235)+($NU$5*NU235)+($NN$5*NN235)+($NG$5*NG235)+($MZ$5*MZ235)+(OB235*$OB$5)+($PD$5*PD235)+($OW$5*OW235)+($OP$5*OP235)+($PK$5*PK235)+(PY235*$PY$5)+(QF235*$QF$5)+(QM235*$QM$5)+(QT235*$QT$5)+(RA235*$RA$5)+(RH235*$RH$5)+(RO235*$RO$5)+(RV235*$RV$5)+(SC235*$SC$5)+(SJ235*$SJ$5)+(SQ235*$SQ$5)+(SX235*$SX$5)+(TE235*$TE$5)+(TL235*$TL$5)+(TS235*$TS$5))/$VM$5,0)</f>
        <v/>
      </c>
    </row>
    <row r="236" ht="16" customHeight="1" s="545">
      <c r="A236" s="127" t="n">
        <v>45986</v>
      </c>
      <c r="B236" s="4">
        <f>A236</f>
        <v/>
      </c>
      <c r="C236" s="13" t="n">
        <v>47112.45</v>
      </c>
      <c r="D236" s="138">
        <f>IF(C236&gt;0,C236-C235,0)</f>
        <v/>
      </c>
      <c r="E236" s="68">
        <f>IF(C236&gt;0,D236/C235,0)</f>
        <v/>
      </c>
      <c r="F236" s="15">
        <f>IF(C236&gt;0,(C236-C$10)/C$10,0)</f>
        <v/>
      </c>
      <c r="G236" s="13" t="n">
        <v>6765.88</v>
      </c>
      <c r="H236" s="138">
        <f>IF(G236&gt;0,G236-G235,0)</f>
        <v/>
      </c>
      <c r="I236" s="68">
        <f>IF(G236&gt;0,H236/G235,0)</f>
        <v/>
      </c>
      <c r="J236" s="15">
        <f>IF(G236&gt;0,(G236-G$10)/G$10,0)</f>
        <v/>
      </c>
      <c r="K236" s="13" t="n">
        <v>23025.59</v>
      </c>
      <c r="L236" s="138">
        <f>IF(K236&gt;0,K236-K235,0)</f>
        <v/>
      </c>
      <c r="M236" s="68">
        <f>IF(K236&gt;0,L236/K235,0)</f>
        <v/>
      </c>
      <c r="N236" s="15">
        <f>IF(K236&gt;0,(K236-K$10)/K$10,0)</f>
        <v/>
      </c>
      <c r="O236" s="13" t="n">
        <v>2465.98</v>
      </c>
      <c r="P236" s="138">
        <f>IF(O236&gt;0,O236-O235,0)</f>
        <v/>
      </c>
      <c r="Q236" s="68">
        <f>IF(O236&gt;0,P236/O235,0)</f>
        <v/>
      </c>
      <c r="R236" s="15">
        <f>IF(O236&gt;0,(O236-O$10)/O$10,0)</f>
        <v/>
      </c>
      <c r="S236" s="18">
        <f>IF(O236&gt;0,(((O236*0.7)*Q236)+((K236*0.9)*M236)+((G236*0.65)*I236)+((C236*0.6)*E236))/(O236+K236+G236+C236),0)</f>
        <v/>
      </c>
      <c r="T236" s="121">
        <f>IF(O236&gt;0,(S236*200)+T235,0)</f>
        <v/>
      </c>
      <c r="U236" s="121">
        <f>T236</f>
        <v/>
      </c>
      <c r="V236" s="134">
        <f>IF(T236&gt;0,(T236-T235)/T235,0)</f>
        <v/>
      </c>
      <c r="W236" s="21">
        <f>IF(T236&gt;0,(T236-T$11)/T$11,0)</f>
        <v/>
      </c>
      <c r="X236" s="18">
        <f>IF(T236&gt;0,((Q236+M236+I236+E236)/4),0)</f>
        <v/>
      </c>
      <c r="Y236" s="353">
        <f>48291.64+23319.1</f>
        <v/>
      </c>
      <c r="Z236" s="15" t="n">
        <v>2e-06</v>
      </c>
      <c r="AA236" s="21">
        <f>Z236-$V236</f>
        <v/>
      </c>
      <c r="AC236" s="13" t="n">
        <v>259.25</v>
      </c>
      <c r="AD236" s="68">
        <f>IF(AC236&gt;0,((AC236-AC235)/AC235),0)</f>
        <v/>
      </c>
      <c r="AE236" s="68">
        <f>IF(AC236&gt;0,AD236-$V236,0)</f>
        <v/>
      </c>
      <c r="AF236" s="68">
        <f>IF(AC236&gt;0,(AC236-AF$10)/AF$10,0)</f>
        <v/>
      </c>
      <c r="AG236" s="68" t="n"/>
      <c r="AH236" s="15">
        <f>IF(AC236&gt;0,(AC236-AC$10)/AC$10,0)</f>
        <v/>
      </c>
      <c r="AJ236" s="13" t="n">
        <v>24.68</v>
      </c>
      <c r="AK236" s="68">
        <f>IF(AJ236&gt;0,((AJ236-AJ235)/AJ235),0)</f>
        <v/>
      </c>
      <c r="AL236" s="68">
        <f>IF(AJ236&gt;0,AK236-$V236,0)</f>
        <v/>
      </c>
      <c r="AM236" s="68">
        <f>IF(AJ236&gt;0,(AJ236-AM$10)/AM$10,0)</f>
        <v/>
      </c>
      <c r="AN236" s="68" t="n"/>
      <c r="AO236" s="15">
        <f>IF(AJ236&gt;0,(AJ236-AJ$10)/AJ$10,0)</f>
        <v/>
      </c>
      <c r="AQ236" s="13" t="n">
        <v>24.51</v>
      </c>
      <c r="AR236" s="68">
        <f>IF(AQ236&gt;0,((AQ236-AQ235)/AQ235),0)</f>
        <v/>
      </c>
      <c r="AS236" s="68">
        <f>IF(AQ236&gt;0,AR236-$V236,0)</f>
        <v/>
      </c>
      <c r="AT236" s="68">
        <f>IF(AQ236&gt;0,(AQ236-AT$10)/AT$10,0)</f>
        <v/>
      </c>
      <c r="AU236" s="68" t="n"/>
      <c r="AV236" s="15">
        <f>IF(AQ236&gt;0,(AQ236-AQ$10)/AQ$10,0)</f>
        <v/>
      </c>
      <c r="AX236" s="13" t="n">
        <v>235.4</v>
      </c>
      <c r="AY236" s="68">
        <f>IF(AX236&gt;0,((AX236-AX235)/AX235),0)</f>
        <v/>
      </c>
      <c r="AZ236" s="68">
        <f>IF(AX236&gt;0,AY236-$V236,0)</f>
        <v/>
      </c>
      <c r="BA236" s="68">
        <f>IF(AX236&gt;0,(AX236-BA$10)/BA$10,0)</f>
        <v/>
      </c>
      <c r="BB236" s="68" t="n"/>
      <c r="BC236" s="15">
        <f>IF(AX236&gt;0,(AX236-AX$10)/AX$10,0)</f>
        <v/>
      </c>
      <c r="BE236" s="13" t="n">
        <v>84.56</v>
      </c>
      <c r="BF236" s="68">
        <f>IF(BE236&gt;0,((BE236-BE235)/BE235),0)</f>
        <v/>
      </c>
      <c r="BG236" s="68">
        <f>IF(BE236&gt;0,BF236-$V236,0)</f>
        <v/>
      </c>
      <c r="BH236" s="68" t="n"/>
      <c r="BI236" s="68" t="n"/>
      <c r="BJ236" s="15">
        <f>IF(BE236&gt;0,(BE236-BE$10)/BE$10,0)</f>
        <v/>
      </c>
      <c r="BL236" s="13" t="n">
        <v>74.44</v>
      </c>
      <c r="BM236" s="68">
        <f>IF(BL236&gt;0,((BL236-BL235)/BL235),0)</f>
        <v/>
      </c>
      <c r="BN236" s="68">
        <f>IF(BL236&gt;0,BM236-$V236,0)</f>
        <v/>
      </c>
      <c r="BO236" s="68">
        <f>IF(BL236&gt;0,(BL236-BO$10)/BO$10,0)</f>
        <v/>
      </c>
      <c r="BP236" s="68" t="n"/>
      <c r="BQ236" s="15">
        <f>IF(BL236&gt;0,(BL236-BL$10)/BL$10,0)</f>
        <v/>
      </c>
      <c r="BS236" s="13" t="n">
        <v>44.31</v>
      </c>
      <c r="BT236" s="68">
        <f>IF(BS236&gt;0,((BS236-BS235)/BS235),0)</f>
        <v/>
      </c>
      <c r="BU236" s="68">
        <f>IF(BS236&gt;0,BT236-$V236,0)</f>
        <v/>
      </c>
      <c r="BV236" s="68">
        <f>IF(BS236&gt;0,(BS236-BV$10)/BV$10,0)</f>
        <v/>
      </c>
      <c r="BW236" s="68" t="n"/>
      <c r="BX236" s="15">
        <f>IF(BS236&gt;0,(BS236-BS$10)/BS$10,0)</f>
        <v/>
      </c>
      <c r="BZ236" s="13" t="n"/>
      <c r="CA236" s="68">
        <f>IF(BZ236&gt;0,((BZ236-BZ235)/BZ235),0)</f>
        <v/>
      </c>
      <c r="CB236" s="68">
        <f>IF(BZ236&gt;0,CA236-$V236,0)</f>
        <v/>
      </c>
      <c r="CC236" s="68">
        <f>IF(BZ236&gt;0,(BZ236-CC$10)/CC$10,0)</f>
        <v/>
      </c>
      <c r="CD236" s="68" t="n"/>
      <c r="CE236" s="15">
        <f>IF(BZ236&gt;0,(BZ236-BZ$10)/BZ$10,0)</f>
        <v/>
      </c>
      <c r="CG236" s="13" t="n">
        <v>33.41</v>
      </c>
      <c r="CH236" s="68">
        <f>IF(CG236&gt;0,((CG236-CG235)/CG235),0)</f>
        <v/>
      </c>
      <c r="CI236" s="68">
        <f>IF(CG236&gt;0,CH236-$V236,0)</f>
        <v/>
      </c>
      <c r="CJ236" s="68">
        <f>IF(CG236&gt;0,(CG236-CJ$10)/CJ$10,0)</f>
        <v/>
      </c>
      <c r="CK236" s="68" t="n"/>
      <c r="CL236" s="15">
        <f>IF(CG236&gt;0,(CG236-CG$10)/CG$10,0)</f>
        <v/>
      </c>
      <c r="CN236" s="13" t="n">
        <v>35.88</v>
      </c>
      <c r="CO236" s="68">
        <f>IF(CN236&gt;0,((CN236-CN235)/CN235),0)</f>
        <v/>
      </c>
      <c r="CP236" s="68">
        <f>IF(CN236&gt;0,CO236-$V236,0)</f>
        <v/>
      </c>
      <c r="CQ236" s="68">
        <f>IF(CN236&gt;0,(CN236-CQ$10)/CQ$10,0)</f>
        <v/>
      </c>
      <c r="CR236" s="68" t="n"/>
      <c r="CS236" s="15">
        <f>IF(CN236&gt;0,(CN236-CN$10)/CN$10,0)</f>
        <v/>
      </c>
      <c r="CU236" s="13" t="n">
        <v>42.54</v>
      </c>
      <c r="CV236" s="68">
        <f>IF(CU236&gt;0,((CU236-CU235)/CU235),0)</f>
        <v/>
      </c>
      <c r="CW236" s="68">
        <f>IF(CU236&gt;0,CV236-$V236,0)</f>
        <v/>
      </c>
      <c r="CX236" s="68">
        <f>IF(CU236&gt;0,(CU236-CX$10)/CX$10,0)</f>
        <v/>
      </c>
      <c r="CY236" s="68" t="n"/>
      <c r="CZ236" s="15">
        <f>IF(CU236&gt;0,(CU236-CU$10)/CU$10,0)</f>
        <v/>
      </c>
      <c r="DB236" s="13" t="n">
        <v>20.65</v>
      </c>
      <c r="DC236" s="68">
        <f>IF(DB236&gt;0,((DB236-DB235)/DB235),0)</f>
        <v/>
      </c>
      <c r="DD236" s="68">
        <f>IF(DB236&gt;0,DC236-$V236,0)</f>
        <v/>
      </c>
      <c r="DE236" s="68">
        <f>IF(DB236&gt;0,(DB236-DE$10)/DE$10,0)</f>
        <v/>
      </c>
      <c r="DF236" s="68" t="n"/>
      <c r="DG236" s="15">
        <f>IF(DB236&gt;0,(DB236-DB$10)/DB$10,0)</f>
        <v/>
      </c>
      <c r="DI236" s="13" t="n">
        <v>51.43</v>
      </c>
      <c r="DJ236" s="68">
        <f>IF(DI236&gt;0,((DI236-DI235)/DI235),0)</f>
        <v/>
      </c>
      <c r="DK236" s="68">
        <f>IF(DI236&gt;0,DJ236-$V236,0)</f>
        <v/>
      </c>
      <c r="DL236" s="68">
        <f>IF(DI236&gt;0,(DI236-DL$10)/DL$10,0)</f>
        <v/>
      </c>
      <c r="DM236" s="68" t="n"/>
      <c r="DN236" s="15">
        <f>IF(DI236&gt;0,(DI236-DI$10)/DI$10,0)</f>
        <v/>
      </c>
      <c r="DP236" s="13" t="n">
        <v>48.53</v>
      </c>
      <c r="DQ236" s="68">
        <f>IF(DP236&gt;0,((DP236-DP235)/DP235),0)</f>
        <v/>
      </c>
      <c r="DR236" s="68">
        <f>IF(DP236&gt;0,DQ236-$V236,0)</f>
        <v/>
      </c>
      <c r="DS236" s="68" t="n"/>
      <c r="DT236" s="68" t="n"/>
      <c r="DU236" s="15">
        <f>IF(DP236&gt;0,(DP236-DP$10)/DP$10,0)</f>
        <v/>
      </c>
      <c r="DV236" s="18" t="n"/>
      <c r="DW236" s="13" t="n">
        <v>43.21</v>
      </c>
      <c r="DX236" s="68">
        <f>IF(DW236&gt;0,((DW236-DW235)/DW235),0)</f>
        <v/>
      </c>
      <c r="DY236" s="68">
        <f>IF(DW236&gt;0,DX236-$V236,0)</f>
        <v/>
      </c>
      <c r="DZ236" s="68">
        <f>IF(DW236&gt;0,(DW236-DZ$10)/DZ$10,0)</f>
        <v/>
      </c>
      <c r="EA236" s="68" t="n"/>
      <c r="EB236" s="15">
        <f>IF(DW236&gt;0,(DW236-DW$10)/DW$10,0)</f>
        <v/>
      </c>
      <c r="ED236" s="13" t="n">
        <v>40.41</v>
      </c>
      <c r="EE236" s="68">
        <f>IF(ED236&gt;0,((ED236-ED235)/ED235),0)</f>
        <v/>
      </c>
      <c r="EF236" s="68">
        <f>IF(ED236&gt;0,EE236-$V236,0)</f>
        <v/>
      </c>
      <c r="EG236" s="68">
        <f>IF(ED236&gt;0,(ED236-EG$10)/EG$10,0)</f>
        <v/>
      </c>
      <c r="EH236" s="68" t="n"/>
      <c r="EI236" s="15">
        <f>IF(ED236&gt;0,(ED236-ED$10)/ED$10,0)</f>
        <v/>
      </c>
      <c r="EK236" s="13" t="n">
        <v>143.83</v>
      </c>
      <c r="EL236" s="68">
        <f>IF(EK236&gt;0,((EK236-EK235)/EK235),0)</f>
        <v/>
      </c>
      <c r="EM236" s="68">
        <f>IF(EK236&gt;0,EL236-$V236,0)</f>
        <v/>
      </c>
      <c r="EN236" s="68">
        <f>IF(EK236&gt;0,(EK236-EN$10)/EN$10,0)</f>
        <v/>
      </c>
      <c r="EO236" s="68" t="n"/>
      <c r="EP236" s="15">
        <f>IF(EK236&gt;0,(EK236-EK$10)/EK$10,0)</f>
        <v/>
      </c>
      <c r="ER236" s="13" t="n">
        <v>40.3</v>
      </c>
      <c r="ES236" s="68">
        <f>IF(ER236&gt;0,((ER236-ER235)/ER235),0)</f>
        <v/>
      </c>
      <c r="ET236" s="68">
        <f>IF(ER236&gt;0,ES236-$V236,0)</f>
        <v/>
      </c>
      <c r="EU236" s="68">
        <f>IF(ER236&gt;0,(ER236-EU$10)/EU$10,0)</f>
        <v/>
      </c>
      <c r="EV236" s="68" t="n"/>
      <c r="EW236" s="15">
        <f>IF(ER236&gt;0,(ER236-ER$10)/ER$10,0)</f>
        <v/>
      </c>
      <c r="EY236" s="13" t="n">
        <v>54.12</v>
      </c>
      <c r="EZ236" s="68">
        <f>IF(EY236&gt;0,((EY236-EY235)/EY235),0)</f>
        <v/>
      </c>
      <c r="FA236" s="68">
        <f>IF(EY236&gt;0,EZ236-$V236,0)</f>
        <v/>
      </c>
      <c r="FB236" s="68" t="n"/>
      <c r="FC236" s="68" t="n"/>
      <c r="FD236" s="15">
        <f>IF(EY236&gt;0,(EY236-EY$10)/EY$10,0)</f>
        <v/>
      </c>
      <c r="FF236" s="13" t="n">
        <v>61.37</v>
      </c>
      <c r="FG236" s="68">
        <f>IF(FF236&gt;0,((FF236-FF235)/FF235),0)</f>
        <v/>
      </c>
      <c r="FH236" s="68">
        <f>IF(FF236&gt;0,FG236-$V236,0)</f>
        <v/>
      </c>
      <c r="FI236" s="68">
        <f>IF(FF236&gt;0,(FF236-FI$10)/FI$10,0)</f>
        <v/>
      </c>
      <c r="FJ236" s="68" t="n"/>
      <c r="FK236" s="15">
        <f>IF(FF236&gt;0,(FF236-FF$10)/FF$10,0)</f>
        <v/>
      </c>
      <c r="FM236" s="13" t="n">
        <v>183.35</v>
      </c>
      <c r="FN236" s="68">
        <f>IF(FM236&gt;0,((FM236-FM235)/FM235),0)</f>
        <v/>
      </c>
      <c r="FO236" s="68">
        <f>IF(FM236&gt;0,FN236-$V236,0)</f>
        <v/>
      </c>
      <c r="FP236" s="68">
        <f>IF(FM236&gt;0,(FM236-FP$10)/FP$10,0)</f>
        <v/>
      </c>
      <c r="FQ236" s="68" t="n"/>
      <c r="FR236" s="15">
        <f>IF(FM236&gt;0,(FM236-FM$10)/FM$10,0)</f>
        <v/>
      </c>
      <c r="FT236" s="13" t="n">
        <v>90.55</v>
      </c>
      <c r="FU236" s="68">
        <f>IF(FT236&gt;0,((FT236-FT235)/FT235),0)</f>
        <v/>
      </c>
      <c r="FV236" s="68">
        <f>IF(FT236&gt;0,FU236-$V236,0)</f>
        <v/>
      </c>
      <c r="FW236" s="68">
        <f>IF(FT236&gt;0,(FT236-FW$10)/FW$10,0)</f>
        <v/>
      </c>
      <c r="FX236" s="68" t="n"/>
      <c r="FY236" s="15">
        <f>IF(FT236&gt;0,(FT236-FT$10)/FT$10,0)</f>
        <v/>
      </c>
      <c r="GA236" s="13" t="n"/>
      <c r="GB236" s="68">
        <f>IF(GA236&gt;0,((GA236-GA235)/GA235),0)</f>
        <v/>
      </c>
      <c r="GC236" s="68">
        <f>IF(GA236&gt;0,GB236-$V236,0)</f>
        <v/>
      </c>
      <c r="GD236" s="68" t="n"/>
      <c r="GE236" s="68" t="n"/>
      <c r="GF236" s="15">
        <f>IF(GA236&gt;0,(GA236-GA$10)/GA$10,0)</f>
        <v/>
      </c>
      <c r="GG236" s="18" t="n"/>
      <c r="GH236" s="13" t="n">
        <v>25.66</v>
      </c>
      <c r="GI236" s="68">
        <f>IF(GH236&gt;0,((GH236-GH235)/GH235),0)</f>
        <v/>
      </c>
      <c r="GJ236" s="68">
        <f>IF(GH236&gt;0,GI236-$V236,0)</f>
        <v/>
      </c>
      <c r="GK236" s="68">
        <f>IF(GH236&gt;0,(GH236-GK$10)/GK$10,0)</f>
        <v/>
      </c>
      <c r="GL236" s="68" t="n"/>
      <c r="GM236" s="15">
        <f>IF(GH236&gt;0,(GH236-GH$10)/GH$10,0)</f>
        <v/>
      </c>
      <c r="GO236" s="13" t="n">
        <v>31.42</v>
      </c>
      <c r="GP236" s="68">
        <f>IF(GO236&gt;0,((GO236-GO235)/GO235),0)</f>
        <v/>
      </c>
      <c r="GQ236" s="68">
        <f>IF(GO236&gt;0,GP236-$V236,0)</f>
        <v/>
      </c>
      <c r="GR236" s="68" t="n"/>
      <c r="GS236" s="68" t="n"/>
      <c r="GT236" s="15">
        <f>IF(GO236&gt;0,(GO236-GO$10)/GO$10,0)</f>
        <v/>
      </c>
      <c r="GV236" s="13" t="n">
        <v>17.33</v>
      </c>
      <c r="GW236" s="68">
        <f>IF(GV236&gt;0,((GV236-GV235)/GV235),0)</f>
        <v/>
      </c>
      <c r="GX236" s="68">
        <f>IF(GV236&gt;0,GW236-$V236,0)</f>
        <v/>
      </c>
      <c r="GY236" s="68">
        <f>IF(GV236&gt;0,(GV236-GY$10)/GY$10,0)</f>
        <v/>
      </c>
      <c r="GZ236" s="68" t="n"/>
      <c r="HA236" s="15">
        <f>IF(GV236&gt;0,(GV236-GV$10)/GV$10,0)</f>
        <v/>
      </c>
      <c r="HD236" s="13" t="n">
        <v>419.4</v>
      </c>
      <c r="HE236" s="68">
        <f>IF(HD236&gt;0,((HD236-HD235)/HD235),0)</f>
        <v/>
      </c>
      <c r="HF236" s="68">
        <f>IF(HD236&gt;0,HE236-$V236,0)</f>
        <v/>
      </c>
      <c r="HG236" s="68">
        <f>IF(HD236&gt;0,(HD236-HG$10)/HG$10,0)</f>
        <v/>
      </c>
      <c r="HH236" s="68" t="n"/>
      <c r="HI236" s="15">
        <f>IF(HD236&gt;0,(HD236-HD$10)/HD$10,0)</f>
        <v/>
      </c>
      <c r="HK236" s="13" t="n">
        <v>75.05</v>
      </c>
      <c r="HL236" s="68">
        <f>IF(HK236&gt;0,((HK236-HK235)/HK235),0)</f>
        <v/>
      </c>
      <c r="HM236" s="68">
        <f>IF(HK236&gt;0,HL236-$V236,0)</f>
        <v/>
      </c>
      <c r="HN236" s="68">
        <f>IF(HK236&gt;0,(HK236-HN$10)/HN$10,0)</f>
        <v/>
      </c>
      <c r="HO236" s="68" t="n"/>
      <c r="HP236" s="15">
        <f>IF(HK236&gt;0,(HK236-HK$10)/HK$10,0)</f>
        <v/>
      </c>
      <c r="HR236" s="13" t="n">
        <v>114.51</v>
      </c>
      <c r="HS236" s="68">
        <f>IF(HR236&gt;0,((HR236-HR235)/HR235),0)</f>
        <v/>
      </c>
      <c r="HT236" s="68">
        <f>IF(HR236&gt;0,HS236-$V236,0)</f>
        <v/>
      </c>
      <c r="HU236" s="68">
        <f>IF(HR236&gt;0,(HR236-HU$10)/HU$10,0)</f>
        <v/>
      </c>
      <c r="HV236" s="68" t="n"/>
      <c r="HW236" s="15">
        <f>IF(HR236&gt;0,(HR236-HR$10)/HR$10,0)</f>
        <v/>
      </c>
      <c r="HY236" s="13" t="n">
        <v>177.82</v>
      </c>
      <c r="HZ236" s="68">
        <f>IF(HY236&gt;0,((HY236-HY235)/HY235),0)</f>
        <v/>
      </c>
      <c r="IA236" s="68">
        <f>IF(HY236&gt;0,HZ236-$V236,0)</f>
        <v/>
      </c>
      <c r="IB236" s="68">
        <f>IF(HY236&gt;0,(HY236-IB$10)/IB$10,0)</f>
        <v/>
      </c>
      <c r="IC236" s="68" t="n"/>
      <c r="ID236" s="15">
        <f>IF(HY236&gt;0,(HY236-HY$10)/HY$10,0)</f>
        <v/>
      </c>
      <c r="IF236" s="13" t="n">
        <v>385.03</v>
      </c>
      <c r="IG236" s="68">
        <f>IF(IF236&gt;0,((IF236-IF235)/IF235),0)</f>
        <v/>
      </c>
      <c r="IH236" s="68">
        <f>IF(IF236&gt;0,IG236-$V236,0)</f>
        <v/>
      </c>
      <c r="II236" s="68">
        <f>IF(IF236&gt;0,(IF236-II$10)/II$10,0)</f>
        <v/>
      </c>
      <c r="IJ236" s="68" t="n"/>
      <c r="IK236" s="15">
        <f>IF(IF236&gt;0,(IF236-IF$10)/IF$10,0)</f>
        <v/>
      </c>
      <c r="IM236" s="13" t="n">
        <v>314.73</v>
      </c>
      <c r="IN236" s="68">
        <f>IF(IM236&gt;0,((IM236-IM235)/IM235),0)</f>
        <v/>
      </c>
      <c r="IO236" s="68">
        <f>IF(IM236&gt;0,IN236-$V236,0)</f>
        <v/>
      </c>
      <c r="IP236" s="68">
        <f>IF(IM236&gt;0,(IM236-IP$10)/IP$10,0)</f>
        <v/>
      </c>
      <c r="IQ236" s="68" t="n"/>
      <c r="IR236" s="15">
        <f>IF(IM236&gt;0,(IM236-IM$10)/IM$10,0)</f>
        <v/>
      </c>
      <c r="IT236" s="13" t="n">
        <v>87.34999999999999</v>
      </c>
      <c r="IU236" s="68">
        <f>IF(IT236&gt;0,((IT236-IT235)/IT235),0)</f>
        <v/>
      </c>
      <c r="IV236" s="68">
        <f>IF(IT236&gt;0,IU236-$V236,0)</f>
        <v/>
      </c>
      <c r="IW236" s="68">
        <f>IF(IT236&gt;0,(IT236-IW$10)/IW$10,0)</f>
        <v/>
      </c>
      <c r="IX236" s="68" t="n"/>
      <c r="IY236" s="15">
        <f>IF(IT236&gt;0,(IT236-IT$10)/IT$10,0)</f>
        <v/>
      </c>
      <c r="JA236" s="13" t="n">
        <v>636.22</v>
      </c>
      <c r="JB236" s="68">
        <f>IF(JA236&gt;0,((JA236-JA235)/JA235),0)</f>
        <v/>
      </c>
      <c r="JC236" s="68">
        <f>IF(JA236&gt;0,JB236-$V236,0)</f>
        <v/>
      </c>
      <c r="JD236" s="68">
        <f>IF(JA236&gt;0,(JA236-JD$10)/JD$10,0)</f>
        <v/>
      </c>
      <c r="JE236" s="68" t="n"/>
      <c r="JF236" s="15">
        <f>IF(JA236&gt;0,(JA236-JA$10)/JA$10,0)</f>
        <v/>
      </c>
      <c r="JH236" s="13" t="n">
        <v>476.99</v>
      </c>
      <c r="JI236" s="68">
        <f>IF(JH236&gt;0,((JH236-JH235)/JH235),0)</f>
        <v/>
      </c>
      <c r="JJ236" s="68">
        <f>IF(JH236&gt;0,JI236-$V236,0)</f>
        <v/>
      </c>
      <c r="JK236" s="68">
        <f>IF(JH236&gt;0,(JH236-JK$10)/JK$10,0)</f>
        <v/>
      </c>
      <c r="JL236" s="68" t="n"/>
      <c r="JM236" s="15">
        <f>IF(JH236&gt;0,(JH236-JH$10)/JH$10,0)</f>
        <v/>
      </c>
      <c r="JO236" s="13" t="n">
        <v>37.27</v>
      </c>
      <c r="JP236" s="68">
        <f>IF(JO236&gt;0,((JO236-JO235)/JO235),0)</f>
        <v/>
      </c>
      <c r="JQ236" s="68">
        <f>IF(JO236&gt;0,JP236-$V236,0)</f>
        <v/>
      </c>
      <c r="JR236" s="68">
        <f>IF(JO236&gt;0,(JO236-JR$10)/JR$10,0)</f>
        <v/>
      </c>
      <c r="JS236" s="68" t="n"/>
      <c r="JT236" s="15">
        <f>IF(JO236&gt;0,(JO236-JO$10)/JO$10,0)</f>
        <v/>
      </c>
      <c r="JV236" s="13" t="n">
        <v>2.47</v>
      </c>
      <c r="JW236" s="68">
        <f>IF(JV236&gt;0,((JV236-JV235)/JV235),0)</f>
        <v/>
      </c>
      <c r="JX236" s="68">
        <f>IF(JV236&gt;0,JW236-$V236,0)</f>
        <v/>
      </c>
      <c r="JY236" s="68">
        <f>IF(JV236&gt;0,(JV236-JY$10)/JY$10,0)</f>
        <v/>
      </c>
      <c r="JZ236" s="68" t="n"/>
      <c r="KA236" s="15">
        <f>IF(JV236&gt;0,(JV236-JV$10)/JV$10,0)</f>
        <v/>
      </c>
      <c r="KC236" s="13" t="n">
        <v>24.08</v>
      </c>
      <c r="KD236" s="68">
        <f>IF(KC236&gt;0,((KC236-KC235)/KC235),0)</f>
        <v/>
      </c>
      <c r="KE236" s="68">
        <f>IF(KC236&gt;0,KD236-$V236,0)</f>
        <v/>
      </c>
      <c r="KF236" s="68">
        <f>IF(KC236&gt;0,(KC236-KF$10)/KF$10,0)</f>
        <v/>
      </c>
      <c r="KG236" s="68" t="n"/>
      <c r="KH236" s="15">
        <f>IF(KC236&gt;0,(KC236-KC$10)/KC$10,0)</f>
        <v/>
      </c>
      <c r="KI236" s="18" t="n"/>
      <c r="KJ236" s="13" t="n">
        <v>154.18</v>
      </c>
      <c r="KK236" s="68">
        <f>IF(KJ236&gt;0,((KJ236-KJ235)/KJ235),0)</f>
        <v/>
      </c>
      <c r="KL236" s="68">
        <f>IF(KJ236&gt;0,KK236-$V236,0)</f>
        <v/>
      </c>
      <c r="KM236" s="68">
        <f>IF(KJ236&gt;0,(KJ236-KM$10)/KM$10,0)</f>
        <v/>
      </c>
      <c r="KN236" s="68" t="n"/>
      <c r="KO236" s="15">
        <f>IF(KJ236&gt;0,(KJ236-KJ$10)/KJ$10,0)</f>
        <v/>
      </c>
      <c r="KQ236" s="13" t="n">
        <v>2.59</v>
      </c>
      <c r="KR236" s="68">
        <f>IF(KQ236&gt;0,((KQ236-KQ235)/KQ235),0)</f>
        <v/>
      </c>
      <c r="KS236" s="68">
        <f>IF(KQ236&gt;0,KR236-$V236,0)</f>
        <v/>
      </c>
      <c r="KT236" s="68">
        <f>IF(KQ236&gt;0,(KQ236-KT$10)/KT$10,0)</f>
        <v/>
      </c>
      <c r="KU236" s="68" t="n"/>
      <c r="KV236" s="15">
        <f>IF(KQ236&gt;0,(KQ236-KQ$10)/KQ$10,0)</f>
        <v/>
      </c>
      <c r="KW236" s="18" t="n"/>
      <c r="KX236" s="13" t="n">
        <v>77.29000000000001</v>
      </c>
      <c r="KY236" s="68">
        <f>IF(KX236&gt;0,((KX236-KX235)/KX235),0)</f>
        <v/>
      </c>
      <c r="KZ236" s="68">
        <f>IF(KX236&gt;0,KY236-$V236,0)</f>
        <v/>
      </c>
      <c r="LA236" s="68">
        <f>IF(KX236&gt;0,(KX236-LA$10)/LA$10,0)</f>
        <v/>
      </c>
      <c r="LB236" s="68" t="n"/>
      <c r="LC236" s="15">
        <f>IF(KX236&gt;0,(KX236-KX$10)/KX$10,0)</f>
        <v/>
      </c>
      <c r="LD236" s="18" t="n"/>
      <c r="LE236" s="13" t="n">
        <v>56.76</v>
      </c>
      <c r="LF236" s="68">
        <f>IF(LE236&gt;0,((LE236-LE235)/LE235),0)</f>
        <v/>
      </c>
      <c r="LG236" s="68">
        <f>IF(LE236&gt;0,LF236-$V236,0)</f>
        <v/>
      </c>
      <c r="LH236" s="68">
        <f>IF(LE236&gt;0,(LE236-LH$10)/LH$10,0)</f>
        <v/>
      </c>
      <c r="LI236" s="68" t="n"/>
      <c r="LJ236" s="15">
        <f>IF(LE236&gt;0,(LE236-LE$10)/LE$10,0)</f>
        <v/>
      </c>
      <c r="LL236" s="13" t="n">
        <v>165.87</v>
      </c>
      <c r="LM236" s="68">
        <f>IF(LL236&gt;0,((LL236-LL235)/LL235),0)</f>
        <v/>
      </c>
      <c r="LN236" s="68">
        <f>IF(LL236&gt;0,LM236-$V236,0)</f>
        <v/>
      </c>
      <c r="LO236" s="68">
        <f>IF(LL236&gt;0,(LL236-LO$10)/LO$10,0)</f>
        <v/>
      </c>
      <c r="LP236" s="68" t="n"/>
      <c r="LQ236" s="15">
        <f>IF(LL236&gt;0,(LL236-LL$10)/LL$10,0)</f>
        <v/>
      </c>
      <c r="LS236" s="13" t="n">
        <v>26.09</v>
      </c>
      <c r="LT236" s="68">
        <f>IF(LS236&gt;0,((LS236-LS235)/LS235),0)</f>
        <v/>
      </c>
      <c r="LU236" s="68">
        <f>IF(LS236&gt;0,LT236-$V236,0)</f>
        <v/>
      </c>
      <c r="LV236" s="68" t="n"/>
      <c r="LW236" s="68" t="n"/>
      <c r="LX236" s="15">
        <f>IF(LS236&gt;0,(LS236-LS$10)/LS$10,0)</f>
        <v/>
      </c>
      <c r="LZ236" s="13" t="n">
        <v>23.47</v>
      </c>
      <c r="MA236" s="68">
        <f>IF(LZ236&gt;0,((LZ236-LZ235)/LZ235),0)</f>
        <v/>
      </c>
      <c r="MB236" s="68">
        <f>IF(LZ236&gt;0,MA236-$V236,0)</f>
        <v/>
      </c>
      <c r="MC236" s="68">
        <f>IF(LZ236&gt;0,(LZ236-MC$10)/MC$10,0)</f>
        <v/>
      </c>
      <c r="MD236" s="68" t="n"/>
      <c r="ME236" s="15">
        <f>IF(LZ236&gt;0,(LZ236-LZ$10)/LZ$10,0)</f>
        <v/>
      </c>
      <c r="MG236" s="13" t="n">
        <v>85.77</v>
      </c>
      <c r="MH236" s="68">
        <f>IF(MG236&gt;0,((MG236-MG235)/MG235),0)</f>
        <v/>
      </c>
      <c r="MI236" s="68">
        <f>IF(MG236&gt;0,MH236-$V236,0)</f>
        <v/>
      </c>
      <c r="MJ236" s="68">
        <f>IF(MG236&gt;0,(MG236-MJ$10)/MJ$10,0)</f>
        <v/>
      </c>
      <c r="MK236" s="68" t="n"/>
      <c r="ML236" s="15">
        <f>IF(MG236&gt;0,(MG236-MG$10)/MG$10,0)</f>
        <v/>
      </c>
      <c r="MN236" s="13" t="n">
        <v>175.26</v>
      </c>
      <c r="MO236" s="68">
        <f>IF(MN236&gt;0,((MN236-MN235)/MN235),0)</f>
        <v/>
      </c>
      <c r="MP236" s="68">
        <f>IF(MN236&gt;0,MO236-$V236,0)</f>
        <v/>
      </c>
      <c r="MQ236" s="68">
        <f>IF(MN236&gt;0,(MN236-MQ$10)/MQ$10,0)</f>
        <v/>
      </c>
      <c r="MR236" s="68" t="n"/>
      <c r="MS236" s="15">
        <f>IF(MN236&gt;0,(MN236-MN$10)/MN$10,0)</f>
        <v/>
      </c>
      <c r="MU236" s="13" t="n">
        <v>24.03</v>
      </c>
      <c r="MV236" s="68">
        <f>IF(MU236&gt;0,((MU236-MU235)/MU235),0)</f>
        <v/>
      </c>
      <c r="MW236" s="68">
        <f>IF(MU236&gt;0,MV236-$V236,0)</f>
        <v/>
      </c>
      <c r="MX236" s="68">
        <f>IF(MU236&gt;0,(MU236-MX$10)/MX$10,0)</f>
        <v/>
      </c>
      <c r="MY236" s="68" t="n"/>
      <c r="MZ236" s="15">
        <f>IF(MU236&gt;0,(MU236-MU$10)/MU$10,0)</f>
        <v/>
      </c>
      <c r="NB236" s="13" t="n">
        <v>293.44</v>
      </c>
      <c r="NC236" s="68">
        <f>IF(NB236&gt;0,((NB236-NB235)/NB235),0)</f>
        <v/>
      </c>
      <c r="ND236" s="68">
        <f>IF(NB236&gt;0,NC236-$V236,0)</f>
        <v/>
      </c>
      <c r="NE236" s="68">
        <f>IF(NB236&gt;0,(NB236-NE$10)/NE$10,0)</f>
        <v/>
      </c>
      <c r="NF236" s="68" t="n"/>
      <c r="NG236" s="15">
        <f>IF(NB236&gt;0,(NB236-NB$10)/NB$10,0)</f>
        <v/>
      </c>
      <c r="NI236" s="13" t="n">
        <v>14.98</v>
      </c>
      <c r="NJ236" s="68">
        <f>IF(NI236&gt;0,((NI236-NI235)/NI235),0)</f>
        <v/>
      </c>
      <c r="NK236" s="68">
        <f>IF(NI236&gt;0,NJ236-$V236,0)</f>
        <v/>
      </c>
      <c r="NL236" s="68">
        <f>IF(NI236&gt;0,(NI236-NL$10)/NL$10,0)</f>
        <v/>
      </c>
      <c r="NM236" s="68" t="n"/>
      <c r="NN236" s="15">
        <f>IF(NI236&gt;0,(NI236-NI$10)/NI$10,0)</f>
        <v/>
      </c>
      <c r="NP236" s="13" t="n">
        <v>572.5599999999999</v>
      </c>
      <c r="NQ236" s="68">
        <f>IF(NP236&gt;0,((NP236-NP235)/NP235),0)</f>
        <v/>
      </c>
      <c r="NR236" s="68">
        <f>IF(NP236&gt;0,NQ236-$V236,0)</f>
        <v/>
      </c>
      <c r="NS236" s="68">
        <f>IF(NP236&gt;0,(NP236-NS$10)/NS$10,0)</f>
        <v/>
      </c>
      <c r="NT236" s="68" t="n"/>
      <c r="NU236" s="15">
        <f>IF(NP236&gt;0,(NP236-NP$10)/NP$10,0)</f>
        <v/>
      </c>
      <c r="NW236" s="13" t="n">
        <v>323.44</v>
      </c>
      <c r="NX236" s="68">
        <f>IF(NW236&gt;0,((NW236-NW235)/NW235),0)</f>
        <v/>
      </c>
      <c r="NY236" s="68">
        <f>IF(NW236&gt;0,NX236-$V236,0)</f>
        <v/>
      </c>
      <c r="NZ236" s="68">
        <f>IF(NW236&gt;0,(NW236-NZ$10)/NZ$10,0)</f>
        <v/>
      </c>
      <c r="OA236" s="68" t="n"/>
      <c r="OB236" s="15">
        <f>IF(NW236&gt;0,(NW236-NW$10)/NW$10,0)</f>
        <v/>
      </c>
      <c r="OD236" s="13" t="n">
        <v>3.98</v>
      </c>
      <c r="OE236" s="68">
        <f>IF(OD236&gt;0,((OD236-OD235)/OD235),0)</f>
        <v/>
      </c>
      <c r="OF236" s="68">
        <f>IF(OD236&gt;0,OE236-$V236,0)</f>
        <v/>
      </c>
      <c r="OG236" s="68">
        <f>IF(OD236&gt;0,(OD236-OG$10)/OG$10,0)</f>
        <v/>
      </c>
      <c r="OH236" s="68" t="n"/>
      <c r="OI236" s="15">
        <f>IF(OD236&gt;0,(OD236-OD$10)/OD$10,0)</f>
        <v/>
      </c>
      <c r="OK236" s="13" t="n">
        <v>248.98</v>
      </c>
      <c r="OL236" s="68">
        <f>IF(OK236&gt;0,((OK236-OK235)/OK235),0)</f>
        <v/>
      </c>
      <c r="OM236" s="68">
        <f>IF(OK236&gt;0,OL236-$V236,0)</f>
        <v/>
      </c>
      <c r="ON236" s="68">
        <f>IF(OK236&gt;0,(OK236-ON$10)/ON$10,0)</f>
        <v/>
      </c>
      <c r="OO236" s="68" t="n"/>
      <c r="OP236" s="15">
        <f>IF(OK236&gt;0,(OK236-OK$10)/OK$10,0)</f>
        <v/>
      </c>
      <c r="OR236" s="26" t="n">
        <v>5.43</v>
      </c>
      <c r="OS236" s="68">
        <f>IF(OR236&gt;0,((OR236-OR235)/OR235),0)</f>
        <v/>
      </c>
      <c r="OT236" s="68">
        <f>IF(OR236&gt;0,OS236-$V236,0)</f>
        <v/>
      </c>
      <c r="OU236" s="68">
        <f>IF(OR236&gt;0,(OR236-OU$10)/OU$10,0)</f>
        <v/>
      </c>
      <c r="OV236" s="68" t="n"/>
      <c r="OW236" s="15">
        <f>IF(OR236&gt;0,(OR236-OR$10)/OR$10,0)</f>
        <v/>
      </c>
      <c r="OY236" s="13" t="n">
        <v>172.15</v>
      </c>
      <c r="OZ236" s="68">
        <f>IF(OY236&gt;0,((OY236-OY235)/OY235),0)</f>
        <v/>
      </c>
      <c r="PA236" s="68">
        <f>IF(OY236&gt;0,OZ236-$V236,0)</f>
        <v/>
      </c>
      <c r="PB236" s="68">
        <f>IF(OY236&gt;0,(OY236-PB$10)/PB$10,0)</f>
        <v/>
      </c>
      <c r="PC236" s="68" t="n"/>
      <c r="PD236" s="15">
        <f>IF(OY236&gt;0,(OY236-OY$10)/OY$10,0)</f>
        <v/>
      </c>
      <c r="PE236" s="18" t="n"/>
      <c r="PF236" s="13" t="n">
        <v>276.33</v>
      </c>
      <c r="PG236" s="68">
        <f>IF(PF236&gt;0,((PF236-PF235)/PF235),0)</f>
        <v/>
      </c>
      <c r="PH236" s="68">
        <f>IF(PF236&gt;0,PG236-$V236,0)</f>
        <v/>
      </c>
      <c r="PI236" s="68">
        <f>IF(PF236&gt;0,(PF236-PI$10)/PI$10,0)</f>
        <v/>
      </c>
      <c r="PJ236" s="68" t="n"/>
      <c r="PK236" s="15">
        <f>IF(PF236&gt;0,(PF236-PF$10)/PF$10,0)</f>
        <v/>
      </c>
      <c r="PM236" s="13" t="n"/>
      <c r="PN236" s="68">
        <f>IF(PM236&gt;0,((PM236-PM235)/PM235),0)</f>
        <v/>
      </c>
      <c r="PO236" s="68">
        <f>PN236-$V236</f>
        <v/>
      </c>
      <c r="PP236" s="68">
        <f>IF(PM236&gt;0,(PM236-PP$10)/PP$10,0)</f>
        <v/>
      </c>
      <c r="PQ236" s="68" t="n"/>
      <c r="PR236" s="15">
        <f>IF(PM236&gt;0,(PM236-PM$10)/PM$10,0)</f>
        <v/>
      </c>
      <c r="PT236" s="13" t="n">
        <v>14.5</v>
      </c>
      <c r="PU236" s="68">
        <f>IF(PT236&gt;0,((PT236-PT235)/PT235),0)</f>
        <v/>
      </c>
      <c r="PV236" s="68">
        <f>IF(PT236&gt;0,PU236-$V236,0)</f>
        <v/>
      </c>
      <c r="PW236" s="68">
        <f>IF(PT236&gt;0,(PT236-PW$10)/PW$10,0)</f>
        <v/>
      </c>
      <c r="PX236" s="68" t="n"/>
      <c r="PY236" s="15">
        <f>IF(PT236&gt;0,(PT236-PT$10)/PT$10,0)</f>
        <v/>
      </c>
      <c r="QA236" s="13" t="n">
        <v>357.57</v>
      </c>
      <c r="QB236" s="68">
        <f>IF(QA236&gt;0,((QA236-QA235)/QA235),0)</f>
        <v/>
      </c>
      <c r="QC236" s="68">
        <f>IF(QA236&gt;0,QB236-$V236,0)</f>
        <v/>
      </c>
      <c r="QD236" s="68">
        <f>IF(QA236&gt;0,(QA236-QD$10)/QD$10,0)</f>
        <v/>
      </c>
      <c r="QE236" s="68" t="n"/>
      <c r="QF236" s="15">
        <f>IF(QA236&gt;0,(QA236-QA$10)/QA$10,0)</f>
        <v/>
      </c>
      <c r="QH236" s="13" t="n">
        <v>2.14</v>
      </c>
      <c r="QI236" s="68">
        <f>IF(QH236&gt;0,((QH236-QH235)/QH235),0)</f>
        <v/>
      </c>
      <c r="QJ236" s="68">
        <f>IF(QH236&gt;0,QI236-$V236,0)</f>
        <v/>
      </c>
      <c r="QK236" s="68">
        <f>IF(QH236&gt;0,(QH236-QK$10)/QK$10,0)</f>
        <v/>
      </c>
      <c r="QL236" s="68" t="n"/>
      <c r="QM236" s="15">
        <f>IF(QH236&gt;0,(QH236-QH$10)/QH$10,0)</f>
        <v/>
      </c>
      <c r="QO236" s="13" t="n">
        <v>2.14</v>
      </c>
      <c r="QP236" s="68">
        <f>IF(QO236&gt;0,((QO236-QO235)/QO235),0)</f>
        <v/>
      </c>
      <c r="QQ236" s="68">
        <f>IF(QO236&gt;0,QP236-$V236,0)</f>
        <v/>
      </c>
      <c r="QR236" s="68">
        <f>IF(QO236&gt;0,(QO236-QR$10)/QR$10,0)</f>
        <v/>
      </c>
      <c r="QS236" s="68" t="n"/>
      <c r="QT236" s="15">
        <f>IF(QO236&gt;0,(QO236-QO$10)/QO$10,0)</f>
        <v/>
      </c>
      <c r="QV236" s="13" t="n">
        <v>3.45</v>
      </c>
      <c r="QW236" s="68">
        <f>IF(QV236&gt;0,((QV236-QV235)/QV235),0)</f>
        <v/>
      </c>
      <c r="QX236" s="68">
        <f>IF(QV236&gt;0,QW236-$V236,0)</f>
        <v/>
      </c>
      <c r="QY236" s="68">
        <f>IF(QV236&gt;0,(QV236-QY$10)/QY$10,0)</f>
        <v/>
      </c>
      <c r="QZ236" s="68" t="n"/>
      <c r="RA236" s="15">
        <f>IF(QV236&gt;0,(QV236-QV$10)/QV$10,0)</f>
        <v/>
      </c>
      <c r="RC236" s="13" t="n">
        <v>68.51000000000001</v>
      </c>
      <c r="RD236" s="68">
        <f>IF(RC236&gt;0,((RC236-RC235)/RC235),0)</f>
        <v/>
      </c>
      <c r="RE236" s="68">
        <f>IF(RC236&gt;0,RD236-$V236,0)</f>
        <v/>
      </c>
      <c r="RF236" s="68">
        <f>IF(RC236&gt;0,(RC236-RF$10)/RF$10,0)</f>
        <v/>
      </c>
      <c r="RG236" s="68" t="n"/>
      <c r="RH236" s="15">
        <f>IF(RC236&gt;0,(RC236-RC$10)/RC$10,0)</f>
        <v/>
      </c>
      <c r="RJ236" s="13" t="n">
        <v>284.68</v>
      </c>
      <c r="RK236" s="68">
        <f>IF(RJ236&gt;0,((RJ236-RJ235)/RJ235),0)</f>
        <v/>
      </c>
      <c r="RL236" s="68">
        <f>RK236-$V236</f>
        <v/>
      </c>
      <c r="RM236" s="68">
        <f>IF(RJ236&gt;0,(RJ236-RM$10)/RM$10,0)</f>
        <v/>
      </c>
      <c r="RN236" s="68" t="n"/>
      <c r="RO236" s="15">
        <f>IF(RJ236&gt;0,(RJ236-RJ$10)/RJ$10,0)</f>
        <v/>
      </c>
      <c r="RQ236" s="13" t="n">
        <v>26.58</v>
      </c>
      <c r="RR236" s="68">
        <f>IF(RQ236&gt;0,((RQ236-RQ235)/RQ235),0)</f>
        <v/>
      </c>
      <c r="RS236" s="68">
        <f>RR236-$V236</f>
        <v/>
      </c>
      <c r="RT236" s="68">
        <f>IF(RQ236&gt;0,(RQ236-RT$10)/RT$10,0)</f>
        <v/>
      </c>
      <c r="RU236" s="68" t="n"/>
      <c r="RV236" s="15">
        <f>IF(RQ236&gt;0,(RQ236-RQ$10)/RQ$10,0)</f>
        <v/>
      </c>
      <c r="RX236" s="13" t="n">
        <v>163.55</v>
      </c>
      <c r="RY236" s="68">
        <f>IF(RX236&gt;0,((RX236-RX235)/RX235),0)</f>
        <v/>
      </c>
      <c r="RZ236" s="68">
        <f>RY236-$V236</f>
        <v/>
      </c>
      <c r="SA236" s="68">
        <f>IF(RX236&gt;0,(RX236-SA$10)/SA$10,0)</f>
        <v/>
      </c>
      <c r="SB236" s="68" t="n"/>
      <c r="SC236" s="15">
        <f>IF(RX236&gt;0,(RX236-RX$10)/RX$10,0)</f>
        <v/>
      </c>
      <c r="SE236" s="13" t="n">
        <v>26.08</v>
      </c>
      <c r="SF236" s="68">
        <f>IF(SE236&gt;0,((SE236-SE235)/SE235),0)</f>
        <v/>
      </c>
      <c r="SG236" s="68">
        <f>SF236-$V236</f>
        <v/>
      </c>
      <c r="SH236" s="68">
        <f>IF(SE236&gt;0,(SE236-SH$10)/SH$10,0)</f>
        <v/>
      </c>
      <c r="SI236" s="68" t="n"/>
      <c r="SJ236" s="15">
        <f>IF(SE236&gt;0,(SE236-SE$10)/SE$10,0)</f>
        <v/>
      </c>
      <c r="SL236" s="13" t="n">
        <v>2.65</v>
      </c>
      <c r="SM236" s="68">
        <f>IF(SL236&gt;0,((SL236-SL235)/SL235),0)</f>
        <v/>
      </c>
      <c r="SN236" s="68">
        <f>SM236-$V236</f>
        <v/>
      </c>
      <c r="SO236" s="68">
        <f>IF(SL236&gt;0,(SL236-SO$10)/SO$10,0)</f>
        <v/>
      </c>
      <c r="SP236" s="68" t="n"/>
      <c r="SQ236" s="15">
        <f>IF(SL236&gt;0,(SL236-SL$10)/SL$10,0)</f>
        <v/>
      </c>
      <c r="SS236" s="13" t="n">
        <v>22.59</v>
      </c>
      <c r="ST236" s="68">
        <f>IF(SS236&gt;0,((SS236-SS235)/SS235),0)</f>
        <v/>
      </c>
      <c r="SU236" s="68">
        <f>ST236-$V236</f>
        <v/>
      </c>
      <c r="SV236" s="68">
        <f>IF(SS236&gt;0,(SS236-SV$10)/SV$10,0)</f>
        <v/>
      </c>
      <c r="SW236" s="68" t="n"/>
      <c r="SX236" s="15">
        <f>IF(SS236&gt;0,(SS236-SS$10)/SS$10,0)</f>
        <v/>
      </c>
      <c r="SZ236" s="13" t="n">
        <v>58.21</v>
      </c>
      <c r="TA236" s="68">
        <f>IF(SZ236&gt;0,((SZ236-SZ235)/SZ235),0)</f>
        <v/>
      </c>
      <c r="TB236" s="68">
        <f>TA236-$V236</f>
        <v/>
      </c>
      <c r="TC236" s="68">
        <f>IF(SZ236&gt;0,(SZ236-TC$10)/TC$10,0)</f>
        <v/>
      </c>
      <c r="TD236" s="68" t="n"/>
      <c r="TE236" s="15">
        <f>IF(SZ236&gt;0,(SZ236-SZ$10)/SZ$10,0)</f>
        <v/>
      </c>
      <c r="TG236" s="587" t="n">
        <v>0.26</v>
      </c>
      <c r="TH236" s="68">
        <f>IF(TG236&gt;0,((TG236-TG235)/TG235),0)</f>
        <v/>
      </c>
      <c r="TI236" s="68">
        <f>TH236-$V236</f>
        <v/>
      </c>
      <c r="TJ236" s="68">
        <f>IF(TG236&gt;0,(TG236-TJ$10)/TJ$10,0)</f>
        <v/>
      </c>
      <c r="TK236" s="68" t="n"/>
      <c r="TL236" s="15">
        <f>IF(TG236&gt;0,(TG236-TG$10)/TG$10,0)</f>
        <v/>
      </c>
      <c r="TN236" s="13" t="n">
        <v>54.3</v>
      </c>
      <c r="TO236" s="68">
        <f>IF(TN236&gt;0,((TN236-TN235)/TN235),0)</f>
        <v/>
      </c>
      <c r="TP236" s="68">
        <f>TO236-$V236</f>
        <v/>
      </c>
      <c r="TQ236" s="68">
        <f>IF(TN236&gt;0,(TN236-TQ$10)/TQ$10,0)</f>
        <v/>
      </c>
      <c r="TR236" s="68" t="n"/>
      <c r="TS236" s="15">
        <f>IF(TN236&gt;0,(TN236-TN$10)/TN$10,0)</f>
        <v/>
      </c>
      <c r="TU236" s="586" t="n">
        <v>4.44</v>
      </c>
      <c r="TV236" s="68">
        <f>IF(TU236&gt;0,((TU236-TU235)/TU235),0)</f>
        <v/>
      </c>
      <c r="TW236" s="68">
        <f>TV236-$V236</f>
        <v/>
      </c>
      <c r="TX236" s="68">
        <f>IF(TU236&gt;0,(TU236-TX$10)/TX$10,0)</f>
        <v/>
      </c>
      <c r="TY236" s="68" t="n"/>
      <c r="TZ236" s="15">
        <f>IF(TU236&gt;0,(TU236-TU$10)/TU$10,0)</f>
        <v/>
      </c>
      <c r="UB236" s="587" t="n"/>
      <c r="UC236" s="68">
        <f>IF(UB236&gt;0,((UB236-UB235)/UB235),0)</f>
        <v/>
      </c>
      <c r="UD236" s="68">
        <f>UC236-$V236</f>
        <v/>
      </c>
      <c r="UE236" s="68">
        <f>IF(UB236&gt;0,(UB236-UE$10)/UE$10,0)</f>
        <v/>
      </c>
      <c r="UF236" s="68" t="n"/>
      <c r="UG236" s="15">
        <f>IF(UB236&gt;0,(UB236-UB$10)/UB$10,0)</f>
        <v/>
      </c>
      <c r="UI236" s="587" t="n"/>
      <c r="UJ236" s="68">
        <f>IF(UI236&gt;0,((UI236-UI235)/UI235),0)</f>
        <v/>
      </c>
      <c r="UK236" s="68">
        <f>UJ236-$V236</f>
        <v/>
      </c>
      <c r="UL236" s="68">
        <f>IF(UI236&gt;0,(UI236-UL$10)/UL$10,0)</f>
        <v/>
      </c>
      <c r="UM236" s="68" t="n"/>
      <c r="UN236" s="15">
        <f>IF(UI236&gt;0,(UI236-UI$10)/UI$10,0)</f>
        <v/>
      </c>
      <c r="UP236" s="587" t="n"/>
      <c r="UQ236" s="68">
        <f>IF(UP236&gt;0,((UP236-UP235)/UP235),0)</f>
        <v/>
      </c>
      <c r="UR236" s="68">
        <f>UQ236-$V236</f>
        <v/>
      </c>
      <c r="US236" s="68">
        <f>IF(UP236&gt;0,(UP236-US$10)/US$10,0)</f>
        <v/>
      </c>
      <c r="UT236" s="68" t="n"/>
      <c r="UU236" s="15">
        <f>IF(UP236&gt;0,(UP236-UP$10)/UP$10,0)</f>
        <v/>
      </c>
      <c r="UW236" s="587" t="n"/>
      <c r="UX236" s="68">
        <f>IF(UW236&gt;0,((UW236-UW235)/UW235),0)</f>
        <v/>
      </c>
      <c r="UY236" s="68">
        <f>UX236-$V236</f>
        <v/>
      </c>
      <c r="UZ236" s="68">
        <f>IF(UW236&gt;0,(UW236-UZ$10)/UZ$10,0)</f>
        <v/>
      </c>
      <c r="VA236" s="68" t="n"/>
      <c r="VB236" s="15">
        <f>IF(UW236&gt;0,(UW236-UW$10)/UW$10,0)</f>
        <v/>
      </c>
      <c r="VD236" s="587" t="n"/>
      <c r="VE236" s="68">
        <f>IF(VD236&gt;0,((VD236-VD235)/VD235),0)</f>
        <v/>
      </c>
      <c r="VF236" s="68">
        <f>VE236-$V236</f>
        <v/>
      </c>
      <c r="VG236" s="68">
        <f>IF(VD236&gt;0,(VD236-VG$10)/VG$10,0)</f>
        <v/>
      </c>
      <c r="VH236" s="68" t="n"/>
      <c r="VI236" s="15">
        <f>IF(VD236&gt;0,(VD236-VD$10)/VD$10,0)</f>
        <v/>
      </c>
      <c r="VM236" s="21">
        <f>IF($C236&gt;0,(($IK$5*IG236)+($GT$5*GP236)+($JM$5*JI236)+($JF$5*JB236)+($IY$5*IU236)+($IR$5*IN236)+($ID$5*HZ236)+($HW$5*HS236)+($HP$5*HL236)+($HI$5*HE236)+($GF$5*GB236)+($FY$5*FU236)+($FR$5*FN236)+($FK$5*FG236)+($FD$5*EZ236)+($EW$5*ES236)+($EP$5*EL236)+($EI$5*EE236)+($EB$5*DX236)+($DU$5*DQ236)+($DN$5*DJ236)+($DG$5*DC236)+($CZ$5*CV236)+($CS$5*CO236)+($CL$5*CH236)+($CE$5*CA236)+($BX$5*BT236)+($BQ$5*BM236)+($BJ$5*BF236)+($BC$5*AY236)+($AV$5*AR236)+($AO$5*AK236)+($AH$5*AD236)+($JT$5*JP236)+($KA$5*JW236)+($KO$5*KK236)+($PR$5*PN236)+($GM$5*GI236)+($HA$5*GW236)+($KV$5*KR236)+($KH$5*KD236)+($LC$5*KY236)+($MS$5*MO236)+($ML$5*MH236)+($ME$5*MA236)+($LX$5*LT236)+($LQ$5*LM236)+($LJ$5*LF236)+(MV236*$MZ$5)+(NC236*$NG$5)+(NJ236*$NN$5)+($OI$5*OE236)+($NU$5*NQ236)+($OB$5*NX236)+($PK$5*PG236)+($OP$5*OL236)+($OW$5*OS236)+($PD$5*OZ236)+(PU236*$PY$5)+(QB236*$QF$5)+(QI236*$QM$5)+(QP236*$QT$5)+(QW236*$RA$5)+(RD236*$RH$5)+(RK236*$RO$5)+(RR236*$RV$5)+(RY236*$SC$5)+(SF236*$SJ$5)+(SM236*$SQ$5)+(ST236*$SX$5)+(TA236*$TE$5))+(TH236*$TL$5)+(TO236*$TS$5))/$VM$5</f>
        <v/>
      </c>
      <c r="VN236" s="40" t="n"/>
      <c r="VO236" s="21">
        <f>IF($C236&gt;0,(($IK$5*II236)+($GT$5*GR236)+($JM$5*JK236)+($JF$5*JD236)+($IY$5*IW236)+($IR$5*IP236)+($ID$5*IB236)+($HW$5*HU236)+($HP$5*HN236)+($HI$5*HG236)+($GF$5*GD236)+($FY$5*FW236)+($FR$5*FP236)+($FK$5*FI236)+($FD$5*FB236)+($EW$5*EU236)+($EP$5*EN236)+($EI$5*EG236)+($EB$5*DZ236)+($DU$5*DS236)+($DN$5*DL236)+($DG$5*DE236)+($CZ$5*CX236)+($CS$5*CQ236)+($CL$5*CJ236)+($CE$5*CC236)+($BX$5*BV236)+($BQ$5*BO236)+($BJ$5*BH236)+($BC$5*BA236)+($AV$5*AT236)+($AO$5*AM236)+($AH$5*AF236)+($KO$5*KM236)+($KH$5*KF236)+($KA$5*JY236)+($JT$5*JR236)+($PR$5*PP236)+($GM$5*GK236)+($HA$5*GY236)+($KV$5*KT236)+($LC$5*LA236)+($MS$5*MQ236)+($ML$5*MJ236)+($ME$5*MC236)+($LX$5*LV236)+($LQ$5*LO236)+($LJ$5*LH236)+(MX236*$MZ$5)+(NE236*$NG$5)+(NL236*$NN$5)+($OI$5*OG236)+($NU$5*NS236)+($OB$5*NZ236)+($PD$5*PB236)+($OW$5*OU236)+($OP$5*ON236)+($PK$5*PI236)+($PY$5*PW236)+($QF$5*QD236)+($QM$5*QK236)+($QT$5*QR236)+($RA$5*QY236)+($RH$5*RF236)+($RO$5*RM236)+(RT236*$RV$5)+(SA236*$SC$5)+(SH236*$SJ$5)+(SO236*$SQ$5)+(SV236*$SX$5)+(TC236*$TE$5)+(TJ236*$TL$5)+(TQ236*$TS$5))/$VM$5,0)</f>
        <v/>
      </c>
      <c r="VP236" s="14" t="n"/>
      <c r="VQ236" s="21">
        <f>IF($C236&gt;0,(($IK$5*IK236)+($GT$5*GT236)+($JM$5*JM236)+($JF$5*JF236)+($IY$5*IY236)+($IR$5*IR236)+($ID$5*ID236)+($HW$5*HW236)+($HP$5*HP236)+($HI$5*HI236)+($GF$5*GF236)+($FY$5*FY236)+($FR$5*FR236)+($FK$5*FK236)+($FD$5*FD236)+($EW$5*EW236)+($EP$5*EP236)+($EI$5*EI236)+($EB$5*EB236)+($DU$5*DU236)+($DN$5*DN236)+($DG$5*DG236)+($CZ$5*CZ236)+($CS$5*CS236)+($CL$5*CL236)+($CE$5*CE236)+($BX$5*BX236)+($BQ$5*BQ236)+($BJ$5*BJ236)+($BC$5*BC236)+($AV$5*AV236)+($AO$5*AO236)+($AH$5*AH236)+($KO$5*KO236)+($PR$5*PR236)+($GM$5*GM236)+($HA$5*HA236)+($KH$5*KH236)+($KA$5*KA236)+($JT$5*JT236)+($KV$5*KV236)+($LC$5*LC236)+($MS$5*MS236)+($ML$5*ML236)+($ME$5*ME236)+($LX$5*LX236)+($LQ$5*LQ236)+($LJ$5*LJ236)+($OI$5*OI236)+($NU$5*NU236)+($NN$5*NN236)+($NG$5*NG236)+($MZ$5*MZ236)+(OB236*$OB$5)+($PD$5*PD236)+($OW$5*OW236)+($OP$5*OP236)+($PK$5*PK236)+(PY236*$PY$5)+(QF236*$QF$5)+(QM236*$QM$5)+(QT236*$QT$5)+(RA236*$RA$5)+(RH236*$RH$5)+(RO236*$RO$5)+(RV236*$RV$5)+(SC236*$SC$5)+(SJ236*$SJ$5)+(SQ236*$SQ$5)+(SX236*$SX$5)+(TE236*$TE$5)+(TL236*$TL$5)+(TS236*$TS$5))/$VM$5,0)</f>
        <v/>
      </c>
    </row>
    <row r="237" ht="16" customHeight="1" s="545">
      <c r="A237" s="127" t="n">
        <v>45987</v>
      </c>
      <c r="B237" s="4">
        <f>A237</f>
        <v/>
      </c>
      <c r="C237" s="13" t="n">
        <v>47427.12</v>
      </c>
      <c r="D237" s="138">
        <f>IF(C237&gt;0,C237-C236,0)</f>
        <v/>
      </c>
      <c r="E237" s="68">
        <f>IF(C237&gt;0,D237/C236,0)</f>
        <v/>
      </c>
      <c r="F237" s="15">
        <f>IF(C237&gt;0,(C237-C$10)/C$10,0)</f>
        <v/>
      </c>
      <c r="G237" s="13" t="n">
        <v>6812.61</v>
      </c>
      <c r="H237" s="138">
        <f>IF(G237&gt;0,G237-G236,0)</f>
        <v/>
      </c>
      <c r="I237" s="68">
        <f>IF(G237&gt;0,H237/G236,0)</f>
        <v/>
      </c>
      <c r="J237" s="15">
        <f>IF(G237&gt;0,(G237-G$10)/G$10,0)</f>
        <v/>
      </c>
      <c r="K237" s="13" t="n">
        <v>23214.69</v>
      </c>
      <c r="L237" s="138">
        <f>IF(K237&gt;0,K237-K236,0)</f>
        <v/>
      </c>
      <c r="M237" s="68">
        <f>IF(K237&gt;0,L237/K236,0)</f>
        <v/>
      </c>
      <c r="N237" s="15">
        <f>IF(K237&gt;0,(K237-K$10)/K$10,0)</f>
        <v/>
      </c>
      <c r="O237" s="13" t="n">
        <v>2486.12</v>
      </c>
      <c r="P237" s="138">
        <f>IF(O237&gt;0,O237-O236,0)</f>
        <v/>
      </c>
      <c r="Q237" s="68">
        <f>IF(O237&gt;0,P237/O236,0)</f>
        <v/>
      </c>
      <c r="R237" s="15">
        <f>IF(O237&gt;0,(O237-O$10)/O$10,0)</f>
        <v/>
      </c>
      <c r="S237" s="18">
        <f>IF(O237&gt;0,(((O237*0.7)*Q237)+((K237*0.9)*M237)+((G237*0.65)*I237)+((C237*0.6)*E237))/(O237+K237+G237+C237),0)</f>
        <v/>
      </c>
      <c r="T237" s="121">
        <f>IF(O237&gt;0,(S237*200)+T236,0)</f>
        <v/>
      </c>
      <c r="U237" s="121">
        <f>T237</f>
        <v/>
      </c>
      <c r="V237" s="134">
        <f>IF(T237&gt;0,(T237-T236)/T236,0)</f>
        <v/>
      </c>
      <c r="W237" s="21">
        <f>IF(T237&gt;0,(T237-T$11)/T$11,0)</f>
        <v/>
      </c>
      <c r="X237" s="18">
        <f>IF(T237&gt;0,((Q237+M237+I237+E237)/4),0)</f>
        <v/>
      </c>
      <c r="Y237" s="353" t="n"/>
      <c r="Z237" s="15" t="n">
        <v>2e-06</v>
      </c>
      <c r="AA237" s="21">
        <f>Z237-$V237</f>
        <v/>
      </c>
      <c r="AC237" s="13" t="n">
        <v>262.37</v>
      </c>
      <c r="AD237" s="68">
        <f>IF(AC237&gt;0,((AC237-AC236)/AC236),0)</f>
        <v/>
      </c>
      <c r="AE237" s="68">
        <f>IF(AC237&gt;0,AD237-$V237,0)</f>
        <v/>
      </c>
      <c r="AF237" s="68">
        <f>IF(AC237&gt;0,(AC237-AF$10)/AF$10,0)</f>
        <v/>
      </c>
      <c r="AG237" s="68" t="n"/>
      <c r="AH237" s="15">
        <f>IF(AC237&gt;0,(AC237-AC$10)/AC$10,0)</f>
        <v/>
      </c>
      <c r="AJ237" s="13" t="n">
        <v>24.84</v>
      </c>
      <c r="AK237" s="68">
        <f>IF(AJ237&gt;0,((AJ237-AJ236)/AJ236),0)</f>
        <v/>
      </c>
      <c r="AL237" s="68">
        <f>IF(AJ237&gt;0,AK237-$V237,0)</f>
        <v/>
      </c>
      <c r="AM237" s="68">
        <f>IF(AJ237&gt;0,(AJ237-AM$10)/AM$10,0)</f>
        <v/>
      </c>
      <c r="AN237" s="68" t="n"/>
      <c r="AO237" s="15">
        <f>IF(AJ237&gt;0,(AJ237-AJ$10)/AJ$10,0)</f>
        <v/>
      </c>
      <c r="AQ237" s="13" t="n">
        <v>24.72</v>
      </c>
      <c r="AR237" s="68">
        <f>IF(AQ237&gt;0,((AQ237-AQ236)/AQ236),0)</f>
        <v/>
      </c>
      <c r="AS237" s="68">
        <f>IF(AQ237&gt;0,AR237-$V237,0)</f>
        <v/>
      </c>
      <c r="AT237" s="68">
        <f>IF(AQ237&gt;0,(AQ237-AT$10)/AT$10,0)</f>
        <v/>
      </c>
      <c r="AU237" s="68" t="n"/>
      <c r="AV237" s="15">
        <f>IF(AQ237&gt;0,(AQ237-AQ$10)/AQ$10,0)</f>
        <v/>
      </c>
      <c r="AX237" s="13" t="n">
        <v>237.03</v>
      </c>
      <c r="AY237" s="68">
        <f>IF(AX237&gt;0,((AX237-AX236)/AX236),0)</f>
        <v/>
      </c>
      <c r="AZ237" s="68">
        <f>IF(AX237&gt;0,AY237-$V237,0)</f>
        <v/>
      </c>
      <c r="BA237" s="68">
        <f>IF(AX237&gt;0,(AX237-BA$10)/BA$10,0)</f>
        <v/>
      </c>
      <c r="BB237" s="68" t="n"/>
      <c r="BC237" s="15">
        <f>IF(AX237&gt;0,(AX237-AX$10)/AX$10,0)</f>
        <v/>
      </c>
      <c r="BE237" s="13" t="n">
        <v>85.05</v>
      </c>
      <c r="BF237" s="68">
        <f>IF(BE237&gt;0,((BE237-BE236)/BE236),0)</f>
        <v/>
      </c>
      <c r="BG237" s="68">
        <f>IF(BE237&gt;0,BF237-$V237,0)</f>
        <v/>
      </c>
      <c r="BH237" s="68" t="n"/>
      <c r="BI237" s="68" t="n"/>
      <c r="BJ237" s="15">
        <f>IF(BE237&gt;0,(BE237-BE$10)/BE$10,0)</f>
        <v/>
      </c>
      <c r="BL237" s="13" t="n">
        <v>75.04000000000001</v>
      </c>
      <c r="BM237" s="68">
        <f>IF(BL237&gt;0,((BL237-BL236)/BL236),0)</f>
        <v/>
      </c>
      <c r="BN237" s="68">
        <f>IF(BL237&gt;0,BM237-$V237,0)</f>
        <v/>
      </c>
      <c r="BO237" s="68">
        <f>IF(BL237&gt;0,(BL237-BO$10)/BO$10,0)</f>
        <v/>
      </c>
      <c r="BP237" s="68" t="n"/>
      <c r="BQ237" s="15">
        <f>IF(BL237&gt;0,(BL237-BL$10)/BL$10,0)</f>
        <v/>
      </c>
      <c r="BS237" s="13" t="n">
        <v>44.86</v>
      </c>
      <c r="BT237" s="68">
        <f>IF(BS237&gt;0,((BS237-BS236)/BS236),0)</f>
        <v/>
      </c>
      <c r="BU237" s="68">
        <f>IF(BS237&gt;0,BT237-$V237,0)</f>
        <v/>
      </c>
      <c r="BV237" s="68">
        <f>IF(BS237&gt;0,(BS237-BV$10)/BV$10,0)</f>
        <v/>
      </c>
      <c r="BW237" s="68" t="n"/>
      <c r="BX237" s="15">
        <f>IF(BS237&gt;0,(BS237-BS$10)/BS$10,0)</f>
        <v/>
      </c>
      <c r="BZ237" s="13" t="n"/>
      <c r="CA237" s="68">
        <f>IF(BZ237&gt;0,((BZ237-BZ236)/BZ236),0)</f>
        <v/>
      </c>
      <c r="CB237" s="68">
        <f>IF(BZ237&gt;0,CA237-$V237,0)</f>
        <v/>
      </c>
      <c r="CC237" s="68">
        <f>IF(BZ237&gt;0,(BZ237-CC$10)/CC$10,0)</f>
        <v/>
      </c>
      <c r="CD237" s="68" t="n"/>
      <c r="CE237" s="15">
        <f>IF(BZ237&gt;0,(BZ237-BZ$10)/BZ$10,0)</f>
        <v/>
      </c>
      <c r="CG237" s="13" t="n">
        <v>33.61</v>
      </c>
      <c r="CH237" s="68">
        <f>IF(CG237&gt;0,((CG237-CG236)/CG236),0)</f>
        <v/>
      </c>
      <c r="CI237" s="68">
        <f>IF(CG237&gt;0,CH237-$V237,0)</f>
        <v/>
      </c>
      <c r="CJ237" s="68">
        <f>IF(CG237&gt;0,(CG237-CJ$10)/CJ$10,0)</f>
        <v/>
      </c>
      <c r="CK237" s="68" t="n"/>
      <c r="CL237" s="15">
        <f>IF(CG237&gt;0,(CG237-CG$10)/CG$10,0)</f>
        <v/>
      </c>
      <c r="CN237" s="13" t="n">
        <v>36.32</v>
      </c>
      <c r="CO237" s="68">
        <f>IF(CN237&gt;0,((CN237-CN236)/CN236),0)</f>
        <v/>
      </c>
      <c r="CP237" s="68">
        <f>IF(CN237&gt;0,CO237-$V237,0)</f>
        <v/>
      </c>
      <c r="CQ237" s="68">
        <f>IF(CN237&gt;0,(CN237-CQ$10)/CQ$10,0)</f>
        <v/>
      </c>
      <c r="CR237" s="68" t="n"/>
      <c r="CS237" s="15">
        <f>IF(CN237&gt;0,(CN237-CN$10)/CN$10,0)</f>
        <v/>
      </c>
      <c r="CU237" s="13" t="n">
        <v>42.84</v>
      </c>
      <c r="CV237" s="68">
        <f>IF(CU237&gt;0,((CU237-CU236)/CU236),0)</f>
        <v/>
      </c>
      <c r="CW237" s="68">
        <f>IF(CU237&gt;0,CV237-$V237,0)</f>
        <v/>
      </c>
      <c r="CX237" s="68">
        <f>IF(CU237&gt;0,(CU237-CX$10)/CX$10,0)</f>
        <v/>
      </c>
      <c r="CY237" s="68" t="n"/>
      <c r="CZ237" s="15">
        <f>IF(CU237&gt;0,(CU237-CU$10)/CU$10,0)</f>
        <v/>
      </c>
      <c r="DB237" s="13" t="n">
        <v>20.82</v>
      </c>
      <c r="DC237" s="68">
        <f>IF(DB237&gt;0,((DB237-DB236)/DB236),0)</f>
        <v/>
      </c>
      <c r="DD237" s="68">
        <f>IF(DB237&gt;0,DC237-$V237,0)</f>
        <v/>
      </c>
      <c r="DE237" s="68">
        <f>IF(DB237&gt;0,(DB237-DE$10)/DE$10,0)</f>
        <v/>
      </c>
      <c r="DF237" s="68" t="n"/>
      <c r="DG237" s="15">
        <f>IF(DB237&gt;0,(DB237-DB$10)/DB$10,0)</f>
        <v/>
      </c>
      <c r="DI237" s="13" t="n">
        <v>52.1</v>
      </c>
      <c r="DJ237" s="68">
        <f>IF(DI237&gt;0,((DI237-DI236)/DI236),0)</f>
        <v/>
      </c>
      <c r="DK237" s="68">
        <f>IF(DI237&gt;0,DJ237-$V237,0)</f>
        <v/>
      </c>
      <c r="DL237" s="68">
        <f>IF(DI237&gt;0,(DI237-DL$10)/DL$10,0)</f>
        <v/>
      </c>
      <c r="DM237" s="68" t="n"/>
      <c r="DN237" s="15">
        <f>IF(DI237&gt;0,(DI237-DI$10)/DI$10,0)</f>
        <v/>
      </c>
      <c r="DP237" s="13" t="n">
        <v>48.73</v>
      </c>
      <c r="DQ237" s="68">
        <f>IF(DP237&gt;0,((DP237-DP236)/DP236),0)</f>
        <v/>
      </c>
      <c r="DR237" s="68">
        <f>IF(DP237&gt;0,DQ237-$V237,0)</f>
        <v/>
      </c>
      <c r="DS237" s="68" t="n"/>
      <c r="DT237" s="68" t="n"/>
      <c r="DU237" s="15">
        <f>IF(DP237&gt;0,(DP237-DP$10)/DP$10,0)</f>
        <v/>
      </c>
      <c r="DV237" s="18" t="n"/>
      <c r="DW237" s="13" t="n">
        <v>44.23</v>
      </c>
      <c r="DX237" s="68">
        <f>IF(DW237&gt;0,((DW237-DW236)/DW236),0)</f>
        <v/>
      </c>
      <c r="DY237" s="68">
        <f>IF(DW237&gt;0,DX237-$V237,0)</f>
        <v/>
      </c>
      <c r="DZ237" s="68">
        <f>IF(DW237&gt;0,(DW237-DZ$10)/DZ$10,0)</f>
        <v/>
      </c>
      <c r="EA237" s="68" t="n"/>
      <c r="EB237" s="15">
        <f>IF(DW237&gt;0,(DW237-DW$10)/DW$10,0)</f>
        <v/>
      </c>
      <c r="ED237" s="13" t="n">
        <v>40.82</v>
      </c>
      <c r="EE237" s="68">
        <f>IF(ED237&gt;0,((ED237-ED236)/ED236),0)</f>
        <v/>
      </c>
      <c r="EF237" s="68">
        <f>IF(ED237&gt;0,EE237-$V237,0)</f>
        <v/>
      </c>
      <c r="EG237" s="68">
        <f>IF(ED237&gt;0,(ED237-EG$10)/EG$10,0)</f>
        <v/>
      </c>
      <c r="EH237" s="68" t="n"/>
      <c r="EI237" s="15">
        <f>IF(ED237&gt;0,(ED237-ED$10)/ED$10,0)</f>
        <v/>
      </c>
      <c r="EK237" s="13" t="n">
        <v>143.86</v>
      </c>
      <c r="EL237" s="68">
        <f>IF(EK237&gt;0,((EK237-EK236)/EK236),0)</f>
        <v/>
      </c>
      <c r="EM237" s="68">
        <f>IF(EK237&gt;0,EL237-$V237,0)</f>
        <v/>
      </c>
      <c r="EN237" s="68">
        <f>IF(EK237&gt;0,(EK237-EN$10)/EN$10,0)</f>
        <v/>
      </c>
      <c r="EO237" s="68" t="n"/>
      <c r="EP237" s="15">
        <f>IF(EK237&gt;0,(EK237-EK$10)/EK$10,0)</f>
        <v/>
      </c>
      <c r="ER237" s="13" t="n">
        <v>40.56</v>
      </c>
      <c r="ES237" s="68">
        <f>IF(ER237&gt;0,((ER237-ER236)/ER236),0)</f>
        <v/>
      </c>
      <c r="ET237" s="68">
        <f>IF(ER237&gt;0,ES237-$V237,0)</f>
        <v/>
      </c>
      <c r="EU237" s="68">
        <f>IF(ER237&gt;0,(ER237-EU$10)/EU$10,0)</f>
        <v/>
      </c>
      <c r="EV237" s="68" t="n"/>
      <c r="EW237" s="15">
        <f>IF(ER237&gt;0,(ER237-ER$10)/ER$10,0)</f>
        <v/>
      </c>
      <c r="EY237" s="13" t="n">
        <v>56.57</v>
      </c>
      <c r="EZ237" s="68">
        <f>IF(EY237&gt;0,((EY237-EY236)/EY236),0)</f>
        <v/>
      </c>
      <c r="FA237" s="68">
        <f>IF(EY237&gt;0,EZ237-$V237,0)</f>
        <v/>
      </c>
      <c r="FB237" s="68" t="n"/>
      <c r="FC237" s="68" t="n"/>
      <c r="FD237" s="15">
        <f>IF(EY237&gt;0,(EY237-EY$10)/EY$10,0)</f>
        <v/>
      </c>
      <c r="FF237" s="13" t="n">
        <v>61.77</v>
      </c>
      <c r="FG237" s="68">
        <f>IF(FF237&gt;0,((FF237-FF236)/FF236),0)</f>
        <v/>
      </c>
      <c r="FH237" s="68">
        <f>IF(FF237&gt;0,FG237-$V237,0)</f>
        <v/>
      </c>
      <c r="FI237" s="68">
        <f>IF(FF237&gt;0,(FF237-FI$10)/FI$10,0)</f>
        <v/>
      </c>
      <c r="FJ237" s="68" t="n"/>
      <c r="FK237" s="15">
        <f>IF(FF237&gt;0,(FF237-FF$10)/FF$10,0)</f>
        <v/>
      </c>
      <c r="FM237" s="13" t="n">
        <v>185.82</v>
      </c>
      <c r="FN237" s="68">
        <f>IF(FM237&gt;0,((FM237-FM236)/FM236),0)</f>
        <v/>
      </c>
      <c r="FO237" s="68">
        <f>IF(FM237&gt;0,FN237-$V237,0)</f>
        <v/>
      </c>
      <c r="FP237" s="68">
        <f>IF(FM237&gt;0,(FM237-FP$10)/FP$10,0)</f>
        <v/>
      </c>
      <c r="FQ237" s="68" t="n"/>
      <c r="FR237" s="15">
        <f>IF(FM237&gt;0,(FM237-FM$10)/FM$10,0)</f>
        <v/>
      </c>
      <c r="FT237" s="13" t="n">
        <v>90.8</v>
      </c>
      <c r="FU237" s="68">
        <f>IF(FT237&gt;0,((FT237-FT236)/FT236),0)</f>
        <v/>
      </c>
      <c r="FV237" s="68">
        <f>IF(FT237&gt;0,FU237-$V237,0)</f>
        <v/>
      </c>
      <c r="FW237" s="68">
        <f>IF(FT237&gt;0,(FT237-FW$10)/FW$10,0)</f>
        <v/>
      </c>
      <c r="FX237" s="68" t="n"/>
      <c r="FY237" s="15">
        <f>IF(FT237&gt;0,(FT237-FT$10)/FT$10,0)</f>
        <v/>
      </c>
      <c r="GA237" s="13" t="n">
        <v>12.14</v>
      </c>
      <c r="GB237" s="68">
        <f>IF(GA237&gt;0,((GA237-GA236)/GA236),0)</f>
        <v/>
      </c>
      <c r="GC237" s="68">
        <f>IF(GA237&gt;0,GB237-$V237,0)</f>
        <v/>
      </c>
      <c r="GD237" s="68" t="n"/>
      <c r="GE237" s="68" t="n"/>
      <c r="GF237" s="15">
        <f>IF(GA237&gt;0,(GA237-GA$10)/GA$10,0)</f>
        <v/>
      </c>
      <c r="GG237" s="18" t="n"/>
      <c r="GH237" s="13" t="n">
        <v>25.83</v>
      </c>
      <c r="GI237" s="68">
        <f>IF(GH237&gt;0,((GH237-GH236)/GH236),0)</f>
        <v/>
      </c>
      <c r="GJ237" s="68">
        <f>IF(GH237&gt;0,GI237-$V237,0)</f>
        <v/>
      </c>
      <c r="GK237" s="68">
        <f>IF(GH237&gt;0,(GH237-GK$10)/GK$10,0)</f>
        <v/>
      </c>
      <c r="GL237" s="68" t="n"/>
      <c r="GM237" s="15">
        <f>IF(GH237&gt;0,(GH237-GH$10)/GH$10,0)</f>
        <v/>
      </c>
      <c r="GO237" s="13" t="n">
        <v>31.44</v>
      </c>
      <c r="GP237" s="68">
        <f>IF(GO237&gt;0,((GO237-GO236)/GO236),0)</f>
        <v/>
      </c>
      <c r="GQ237" s="68">
        <f>IF(GO237&gt;0,GP237-$V237,0)</f>
        <v/>
      </c>
      <c r="GR237" s="68" t="n"/>
      <c r="GS237" s="68" t="n"/>
      <c r="GT237" s="15">
        <f>IF(GO237&gt;0,(GO237-GO$10)/GO$10,0)</f>
        <v/>
      </c>
      <c r="GV237" s="13" t="n">
        <v>17.61</v>
      </c>
      <c r="GW237" s="68">
        <f>IF(GV237&gt;0,((GV237-GV236)/GV236),0)</f>
        <v/>
      </c>
      <c r="GX237" s="68">
        <f>IF(GV237&gt;0,GW237-$V237,0)</f>
        <v/>
      </c>
      <c r="GY237" s="68">
        <f>IF(GV237&gt;0,(GV237-GY$10)/GY$10,0)</f>
        <v/>
      </c>
      <c r="GZ237" s="68" t="n"/>
      <c r="HA237" s="15">
        <f>IF(GV237&gt;0,(GV237-GV$10)/GV$10,0)</f>
        <v/>
      </c>
      <c r="HD237" s="13" t="n">
        <v>426.58</v>
      </c>
      <c r="HE237" s="68">
        <f>IF(HD237&gt;0,((HD237-HD236)/HD236),0)</f>
        <v/>
      </c>
      <c r="HF237" s="68">
        <f>IF(HD237&gt;0,HE237-$V237,0)</f>
        <v/>
      </c>
      <c r="HG237" s="68">
        <f>IF(HD237&gt;0,(HD237-HG$10)/HG$10,0)</f>
        <v/>
      </c>
      <c r="HH237" s="68" t="n"/>
      <c r="HI237" s="15">
        <f>IF(HD237&gt;0,(HD237-HD$10)/HD$10,0)</f>
        <v/>
      </c>
      <c r="HK237" s="13" t="n">
        <v>75.77</v>
      </c>
      <c r="HL237" s="68">
        <f>IF(HK237&gt;0,((HK237-HK236)/HK236),0)</f>
        <v/>
      </c>
      <c r="HM237" s="68">
        <f>IF(HK237&gt;0,HL237-$V237,0)</f>
        <v/>
      </c>
      <c r="HN237" s="68">
        <f>IF(HK237&gt;0,(HK237-HN$10)/HN$10,0)</f>
        <v/>
      </c>
      <c r="HO237" s="68" t="n"/>
      <c r="HP237" s="15">
        <f>IF(HK237&gt;0,(HK237-HK$10)/HK$10,0)</f>
        <v/>
      </c>
      <c r="HR237" s="13" t="n">
        <v>114.77</v>
      </c>
      <c r="HS237" s="68">
        <f>IF(HR237&gt;0,((HR237-HR236)/HR236),0)</f>
        <v/>
      </c>
      <c r="HT237" s="68">
        <f>IF(HR237&gt;0,HS237-$V237,0)</f>
        <v/>
      </c>
      <c r="HU237" s="68">
        <f>IF(HR237&gt;0,(HR237-HU$10)/HU$10,0)</f>
        <v/>
      </c>
      <c r="HV237" s="68" t="n"/>
      <c r="HW237" s="15">
        <f>IF(HR237&gt;0,(HR237-HR$10)/HR$10,0)</f>
        <v/>
      </c>
      <c r="HY237" s="13" t="n">
        <v>180.25</v>
      </c>
      <c r="HZ237" s="68">
        <f>IF(HY237&gt;0,((HY237-HY236)/HY236),0)</f>
        <v/>
      </c>
      <c r="IA237" s="68">
        <f>IF(HY237&gt;0,HZ237-$V237,0)</f>
        <v/>
      </c>
      <c r="IB237" s="68">
        <f>IF(HY237&gt;0,(HY237-IB$10)/IB$10,0)</f>
        <v/>
      </c>
      <c r="IC237" s="68" t="n"/>
      <c r="ID237" s="15">
        <f>IF(HY237&gt;0,(HY237-HY$10)/HY$10,0)</f>
        <v/>
      </c>
      <c r="IF237" s="13" t="n">
        <v>397.57</v>
      </c>
      <c r="IG237" s="68">
        <f>IF(IF237&gt;0,((IF237-IF236)/IF236),0)</f>
        <v/>
      </c>
      <c r="IH237" s="68">
        <f>IF(IF237&gt;0,IG237-$V237,0)</f>
        <v/>
      </c>
      <c r="II237" s="68">
        <f>IF(IF237&gt;0,(IF237-II$10)/II$10,0)</f>
        <v/>
      </c>
      <c r="IJ237" s="68" t="n"/>
      <c r="IK237" s="15">
        <f>IF(IF237&gt;0,(IF237-IF$10)/IF$10,0)</f>
        <v/>
      </c>
      <c r="IM237" s="13" t="n">
        <v>312.93</v>
      </c>
      <c r="IN237" s="68">
        <f>IF(IM237&gt;0,((IM237-IM236)/IM236),0)</f>
        <v/>
      </c>
      <c r="IO237" s="68">
        <f>IF(IM237&gt;0,IN237-$V237,0)</f>
        <v/>
      </c>
      <c r="IP237" s="68">
        <f>IF(IM237&gt;0,(IM237-IP$10)/IP$10,0)</f>
        <v/>
      </c>
      <c r="IQ237" s="68" t="n"/>
      <c r="IR237" s="15">
        <f>IF(IM237&gt;0,(IM237-IM$10)/IM$10,0)</f>
        <v/>
      </c>
      <c r="IT237" s="13" t="n">
        <v>88.64</v>
      </c>
      <c r="IU237" s="68">
        <f>IF(IT237&gt;0,((IT237-IT236)/IT236),0)</f>
        <v/>
      </c>
      <c r="IV237" s="68">
        <f>IF(IT237&gt;0,IU237-$V237,0)</f>
        <v/>
      </c>
      <c r="IW237" s="68">
        <f>IF(IT237&gt;0,(IT237-IW$10)/IW$10,0)</f>
        <v/>
      </c>
      <c r="IX237" s="68" t="n"/>
      <c r="IY237" s="15">
        <f>IF(IT237&gt;0,(IT237-IT$10)/IT$10,0)</f>
        <v/>
      </c>
      <c r="JA237" s="13" t="n">
        <v>633.61</v>
      </c>
      <c r="JB237" s="68">
        <f>IF(JA237&gt;0,((JA237-JA236)/JA236),0)</f>
        <v/>
      </c>
      <c r="JC237" s="68">
        <f>IF(JA237&gt;0,JB237-$V237,0)</f>
        <v/>
      </c>
      <c r="JD237" s="68">
        <f>IF(JA237&gt;0,(JA237-JD$10)/JD$10,0)</f>
        <v/>
      </c>
      <c r="JE237" s="68" t="n"/>
      <c r="JF237" s="15">
        <f>IF(JA237&gt;0,(JA237-JA$10)/JA$10,0)</f>
        <v/>
      </c>
      <c r="JH237" s="13" t="n">
        <v>485.5</v>
      </c>
      <c r="JI237" s="68">
        <f>IF(JH237&gt;0,((JH237-JH236)/JH236),0)</f>
        <v/>
      </c>
      <c r="JJ237" s="68">
        <f>IF(JH237&gt;0,JI237-$V237,0)</f>
        <v/>
      </c>
      <c r="JK237" s="68">
        <f>IF(JH237&gt;0,(JH237-JK$10)/JK$10,0)</f>
        <v/>
      </c>
      <c r="JL237" s="68" t="n"/>
      <c r="JM237" s="15">
        <f>IF(JH237&gt;0,(JH237-JH$10)/JH$10,0)</f>
        <v/>
      </c>
      <c r="JO237" s="13" t="n">
        <v>36.68</v>
      </c>
      <c r="JP237" s="68">
        <f>IF(JO237&gt;0,((JO237-JO236)/JO236),0)</f>
        <v/>
      </c>
      <c r="JQ237" s="68">
        <f>IF(JO237&gt;0,JP237-$V237,0)</f>
        <v/>
      </c>
      <c r="JR237" s="68">
        <f>IF(JO237&gt;0,(JO237-JR$10)/JR$10,0)</f>
        <v/>
      </c>
      <c r="JS237" s="68" t="n"/>
      <c r="JT237" s="15">
        <f>IF(JO237&gt;0,(JO237-JO$10)/JO$10,0)</f>
        <v/>
      </c>
      <c r="JV237" s="13" t="n">
        <v>2.56</v>
      </c>
      <c r="JW237" s="68">
        <f>IF(JV237&gt;0,((JV237-JV236)/JV236),0)</f>
        <v/>
      </c>
      <c r="JX237" s="68">
        <f>IF(JV237&gt;0,JW237-$V237,0)</f>
        <v/>
      </c>
      <c r="JY237" s="68">
        <f>IF(JV237&gt;0,(JV237-JY$10)/JY$10,0)</f>
        <v/>
      </c>
      <c r="JZ237" s="68" t="n"/>
      <c r="KA237" s="15">
        <f>IF(JV237&gt;0,(JV237-JV$10)/JV$10,0)</f>
        <v/>
      </c>
      <c r="KC237" s="13" t="n">
        <v>24.67</v>
      </c>
      <c r="KD237" s="68">
        <f>IF(KC237&gt;0,((KC237-KC236)/KC236),0)</f>
        <v/>
      </c>
      <c r="KE237" s="68">
        <f>IF(KC237&gt;0,KD237-$V237,0)</f>
        <v/>
      </c>
      <c r="KF237" s="68">
        <f>IF(KC237&gt;0,(KC237-KF$10)/KF$10,0)</f>
        <v/>
      </c>
      <c r="KG237" s="68" t="n"/>
      <c r="KH237" s="15">
        <f>IF(KC237&gt;0,(KC237-KC$10)/KC$10,0)</f>
        <v/>
      </c>
      <c r="KI237" s="18" t="n"/>
      <c r="KJ237" s="13" t="n">
        <v>164.01</v>
      </c>
      <c r="KK237" s="68">
        <f>IF(KJ237&gt;0,((KJ237-KJ236)/KJ236),0)</f>
        <v/>
      </c>
      <c r="KL237" s="68">
        <f>IF(KJ237&gt;0,KK237-$V237,0)</f>
        <v/>
      </c>
      <c r="KM237" s="68">
        <f>IF(KJ237&gt;0,(KJ237-KM$10)/KM$10,0)</f>
        <v/>
      </c>
      <c r="KN237" s="68" t="n"/>
      <c r="KO237" s="15">
        <f>IF(KJ237&gt;0,(KJ237-KJ$10)/KJ$10,0)</f>
        <v/>
      </c>
      <c r="KQ237" s="13" t="n">
        <v>2.75</v>
      </c>
      <c r="KR237" s="68">
        <f>IF(KQ237&gt;0,((KQ237-KQ236)/KQ236),0)</f>
        <v/>
      </c>
      <c r="KS237" s="68">
        <f>IF(KQ237&gt;0,KR237-$V237,0)</f>
        <v/>
      </c>
      <c r="KT237" s="68">
        <f>IF(KQ237&gt;0,(KQ237-KT$10)/KT$10,0)</f>
        <v/>
      </c>
      <c r="KU237" s="68" t="n"/>
      <c r="KV237" s="15">
        <f>IF(KQ237&gt;0,(KQ237-KQ$10)/KQ$10,0)</f>
        <v/>
      </c>
      <c r="KW237" s="18" t="n"/>
      <c r="KX237" s="13" t="n">
        <v>87.3</v>
      </c>
      <c r="KY237" s="68">
        <f>IF(KX237&gt;0,((KX237-KX236)/KX236),0)</f>
        <v/>
      </c>
      <c r="KZ237" s="68">
        <f>IF(KX237&gt;0,KY237-$V237,0)</f>
        <v/>
      </c>
      <c r="LA237" s="68">
        <f>IF(KX237&gt;0,(KX237-LA$10)/LA$10,0)</f>
        <v/>
      </c>
      <c r="LB237" s="68" t="n"/>
      <c r="LC237" s="15">
        <f>IF(KX237&gt;0,(KX237-KX$10)/KX$10,0)</f>
        <v/>
      </c>
      <c r="LD237" s="18" t="n"/>
      <c r="LE237" s="13" t="n">
        <v>59</v>
      </c>
      <c r="LF237" s="68">
        <f>IF(LE237&gt;0,((LE237-LE236)/LE236),0)</f>
        <v/>
      </c>
      <c r="LG237" s="68">
        <f>IF(LE237&gt;0,LF237-$V237,0)</f>
        <v/>
      </c>
      <c r="LH237" s="68">
        <f>IF(LE237&gt;0,(LE237-LH$10)/LH$10,0)</f>
        <v/>
      </c>
      <c r="LI237" s="68" t="n"/>
      <c r="LJ237" s="15">
        <f>IF(LE237&gt;0,(LE237-LE$10)/LE$10,0)</f>
        <v/>
      </c>
      <c r="LL237" s="13" t="n">
        <v>172.62</v>
      </c>
      <c r="LM237" s="68">
        <f>IF(LL237&gt;0,((LL237-LL236)/LL236),0)</f>
        <v/>
      </c>
      <c r="LN237" s="68">
        <f>IF(LL237&gt;0,LM237-$V237,0)</f>
        <v/>
      </c>
      <c r="LO237" s="68">
        <f>IF(LL237&gt;0,(LL237-LO$10)/LO$10,0)</f>
        <v/>
      </c>
      <c r="LP237" s="68" t="n"/>
      <c r="LQ237" s="15">
        <f>IF(LL237&gt;0,(LL237-LL$10)/LL$10,0)</f>
        <v/>
      </c>
      <c r="LS237" s="13" t="n">
        <v>27.44</v>
      </c>
      <c r="LT237" s="68">
        <f>IF(LS237&gt;0,((LS237-LS236)/LS236),0)</f>
        <v/>
      </c>
      <c r="LU237" s="68">
        <f>IF(LS237&gt;0,LT237-$V237,0)</f>
        <v/>
      </c>
      <c r="LV237" s="68" t="n"/>
      <c r="LW237" s="68" t="n"/>
      <c r="LX237" s="15">
        <f>IF(LS237&gt;0,(LS237-LS$10)/LS$10,0)</f>
        <v/>
      </c>
      <c r="LZ237" s="13" t="n">
        <v>24.18</v>
      </c>
      <c r="MA237" s="68">
        <f>IF(LZ237&gt;0,((LZ237-LZ236)/LZ236),0)</f>
        <v/>
      </c>
      <c r="MB237" s="68">
        <f>IF(LZ237&gt;0,MA237-$V237,0)</f>
        <v/>
      </c>
      <c r="MC237" s="68">
        <f>IF(LZ237&gt;0,(LZ237-MC$10)/MC$10,0)</f>
        <v/>
      </c>
      <c r="MD237" s="68" t="n"/>
      <c r="ME237" s="15">
        <f>IF(LZ237&gt;0,(LZ237-LZ$10)/LZ$10,0)</f>
        <v/>
      </c>
      <c r="MG237" s="13" t="n">
        <v>88.72</v>
      </c>
      <c r="MH237" s="68">
        <f>IF(MG237&gt;0,((MG237-MG236)/MG236),0)</f>
        <v/>
      </c>
      <c r="MI237" s="68">
        <f>IF(MG237&gt;0,MH237-$V237,0)</f>
        <v/>
      </c>
      <c r="MJ237" s="68">
        <f>IF(MG237&gt;0,(MG237-MJ$10)/MJ$10,0)</f>
        <v/>
      </c>
      <c r="MK237" s="68" t="n"/>
      <c r="ML237" s="15">
        <f>IF(MG237&gt;0,(MG237-MG$10)/MG$10,0)</f>
        <v/>
      </c>
      <c r="MN237" s="13" t="n">
        <v>178.18</v>
      </c>
      <c r="MO237" s="68">
        <f>IF(MN237&gt;0,((MN237-MN236)/MN236),0)</f>
        <v/>
      </c>
      <c r="MP237" s="68">
        <f>IF(MN237&gt;0,MO237-$V237,0)</f>
        <v/>
      </c>
      <c r="MQ237" s="68">
        <f>IF(MN237&gt;0,(MN237-MQ$10)/MQ$10,0)</f>
        <v/>
      </c>
      <c r="MR237" s="68" t="n"/>
      <c r="MS237" s="15">
        <f>IF(MN237&gt;0,(MN237-MN$10)/MN$10,0)</f>
        <v/>
      </c>
      <c r="MU237" s="13" t="n">
        <v>25.05</v>
      </c>
      <c r="MV237" s="68">
        <f>IF(MU237&gt;0,((MU237-MU236)/MU236),0)</f>
        <v/>
      </c>
      <c r="MW237" s="68">
        <f>IF(MU237&gt;0,MV237-$V237,0)</f>
        <v/>
      </c>
      <c r="MX237" s="68">
        <f>IF(MU237&gt;0,(MU237-MX$10)/MX$10,0)</f>
        <v/>
      </c>
      <c r="MY237" s="68" t="n"/>
      <c r="MZ237" s="15">
        <f>IF(MU237&gt;0,(MU237-MU$10)/MU$10,0)</f>
        <v/>
      </c>
      <c r="NB237" s="13" t="n">
        <v>296.62</v>
      </c>
      <c r="NC237" s="68">
        <f>IF(NB237&gt;0,((NB237-NB236)/NB236),0)</f>
        <v/>
      </c>
      <c r="ND237" s="68">
        <f>IF(NB237&gt;0,NC237-$V237,0)</f>
        <v/>
      </c>
      <c r="NE237" s="68">
        <f>IF(NB237&gt;0,(NB237-NE$10)/NE$10,0)</f>
        <v/>
      </c>
      <c r="NF237" s="68" t="n"/>
      <c r="NG237" s="15">
        <f>IF(NB237&gt;0,(NB237-NB$10)/NB$10,0)</f>
        <v/>
      </c>
      <c r="NI237" s="13" t="n">
        <v>15.97</v>
      </c>
      <c r="NJ237" s="68">
        <f>IF(NI237&gt;0,((NI237-NI236)/NI236),0)</f>
        <v/>
      </c>
      <c r="NK237" s="68">
        <f>IF(NI237&gt;0,NJ237-$V237,0)</f>
        <v/>
      </c>
      <c r="NL237" s="68">
        <f>IF(NI237&gt;0,(NI237-NL$10)/NL$10,0)</f>
        <v/>
      </c>
      <c r="NM237" s="68" t="n"/>
      <c r="NN237" s="15">
        <f>IF(NI237&gt;0,(NI237-NI$10)/NI$10,0)</f>
        <v/>
      </c>
      <c r="NP237" s="13" t="n">
        <v>589.72</v>
      </c>
      <c r="NQ237" s="68">
        <f>IF(NP237&gt;0,((NP237-NP236)/NP236),0)</f>
        <v/>
      </c>
      <c r="NR237" s="68">
        <f>IF(NP237&gt;0,NQ237-$V237,0)</f>
        <v/>
      </c>
      <c r="NS237" s="68">
        <f>IF(NP237&gt;0,(NP237-NS$10)/NS$10,0)</f>
        <v/>
      </c>
      <c r="NT237" s="68" t="n"/>
      <c r="NU237" s="15">
        <f>IF(NP237&gt;0,(NP237-NP$10)/NP$10,0)</f>
        <v/>
      </c>
      <c r="NW237" s="13" t="n">
        <v>319.95</v>
      </c>
      <c r="NX237" s="68">
        <f>IF(NW237&gt;0,((NW237-NW236)/NW236),0)</f>
        <v/>
      </c>
      <c r="NY237" s="68">
        <f>IF(NW237&gt;0,NX237-$V237,0)</f>
        <v/>
      </c>
      <c r="NZ237" s="68">
        <f>IF(NW237&gt;0,(NW237-NZ$10)/NZ$10,0)</f>
        <v/>
      </c>
      <c r="OA237" s="68" t="n"/>
      <c r="OB237" s="15">
        <f>IF(NW237&gt;0,(NW237-NW$10)/NW$10,0)</f>
        <v/>
      </c>
      <c r="OD237" s="13" t="n">
        <v>4.12</v>
      </c>
      <c r="OE237" s="68">
        <f>IF(OD237&gt;0,((OD237-OD236)/OD236),0)</f>
        <v/>
      </c>
      <c r="OF237" s="68">
        <f>IF(OD237&gt;0,OE237-$V237,0)</f>
        <v/>
      </c>
      <c r="OG237" s="68">
        <f>IF(OD237&gt;0,(OD237-OG$10)/OG$10,0)</f>
        <v/>
      </c>
      <c r="OH237" s="68" t="n"/>
      <c r="OI237" s="15">
        <f>IF(OD237&gt;0,(OD237-OD$10)/OD$10,0)</f>
        <v/>
      </c>
      <c r="OK237" s="13" t="n">
        <v>254.22</v>
      </c>
      <c r="OL237" s="68">
        <f>IF(OK237&gt;0,((OK237-OK236)/OK236),0)</f>
        <v/>
      </c>
      <c r="OM237" s="68">
        <f>IF(OK237&gt;0,OL237-$V237,0)</f>
        <v/>
      </c>
      <c r="ON237" s="68">
        <f>IF(OK237&gt;0,(OK237-ON$10)/ON$10,0)</f>
        <v/>
      </c>
      <c r="OO237" s="68" t="n"/>
      <c r="OP237" s="15">
        <f>IF(OK237&gt;0,(OK237-OK$10)/OK$10,0)</f>
        <v/>
      </c>
      <c r="OR237" s="13" t="n">
        <v>5.83</v>
      </c>
      <c r="OS237" s="68">
        <f>IF(OR237&gt;0,((OR237-OR236)/OR236),0)</f>
        <v/>
      </c>
      <c r="OT237" s="68">
        <f>IF(OR237&gt;0,OS237-$V237,0)</f>
        <v/>
      </c>
      <c r="OU237" s="68">
        <f>IF(OR237&gt;0,(OR237-OU$10)/OU$10,0)</f>
        <v/>
      </c>
      <c r="OV237" s="68" t="n"/>
      <c r="OW237" s="15">
        <f>IF(OR237&gt;0,(OR237-OR$10)/OR$10,0)</f>
        <v/>
      </c>
      <c r="OY237" s="13" t="n">
        <v>173.19</v>
      </c>
      <c r="OZ237" s="68">
        <f>IF(OY237&gt;0,((OY237-OY236)/OY236),0)</f>
        <v/>
      </c>
      <c r="PA237" s="68">
        <f>IF(OY237&gt;0,OZ237-$V237,0)</f>
        <v/>
      </c>
      <c r="PB237" s="68">
        <f>IF(OY237&gt;0,(OY237-PB$10)/PB$10,0)</f>
        <v/>
      </c>
      <c r="PC237" s="68" t="n"/>
      <c r="PD237" s="15">
        <f>IF(OY237&gt;0,(OY237-OY$10)/OY$10,0)</f>
        <v/>
      </c>
      <c r="PE237" s="18" t="n"/>
      <c r="PF237" s="13" t="n">
        <v>276.14</v>
      </c>
      <c r="PG237" s="68">
        <f>IF(PF237&gt;0,((PF237-PF236)/PF236),0)</f>
        <v/>
      </c>
      <c r="PH237" s="68">
        <f>IF(PF237&gt;0,PG237-$V237,0)</f>
        <v/>
      </c>
      <c r="PI237" s="68">
        <f>IF(PF237&gt;0,(PF237-PI$10)/PI$10,0)</f>
        <v/>
      </c>
      <c r="PJ237" s="68" t="n"/>
      <c r="PK237" s="15">
        <f>IF(PF237&gt;0,(PF237-PF$10)/PF$10,0)</f>
        <v/>
      </c>
      <c r="PM237" s="13" t="n"/>
      <c r="PN237" s="68">
        <f>IF(PM237&gt;0,((PM237-PM236)/PM236),0)</f>
        <v/>
      </c>
      <c r="PO237" s="68">
        <f>PN237-$V237</f>
        <v/>
      </c>
      <c r="PP237" s="68">
        <f>IF(PM237&gt;0,(PM237-PP$10)/PP$10,0)</f>
        <v/>
      </c>
      <c r="PQ237" s="68" t="n"/>
      <c r="PR237" s="15">
        <f>IF(PM237&gt;0,(PM237-PM$10)/PM$10,0)</f>
        <v/>
      </c>
      <c r="PT237" s="13" t="n">
        <v>14.36</v>
      </c>
      <c r="PU237" s="68">
        <f>IF(PT237&gt;0,((PT237-PT236)/PT236),0)</f>
        <v/>
      </c>
      <c r="PV237" s="68">
        <f>IF(PT237&gt;0,PU237-$V237,0)</f>
        <v/>
      </c>
      <c r="PW237" s="68">
        <f>IF(PT237&gt;0,(PT237-PW$10)/PW$10,0)</f>
        <v/>
      </c>
      <c r="PX237" s="68" t="n"/>
      <c r="PY237" s="15">
        <f>IF(PT237&gt;0,(PT237-PT$10)/PT$10,0)</f>
        <v/>
      </c>
      <c r="QA237" s="13" t="n">
        <v>359.89</v>
      </c>
      <c r="QB237" s="68">
        <f>IF(QA237&gt;0,((QA237-QA236)/QA236),0)</f>
        <v/>
      </c>
      <c r="QC237" s="68">
        <f>IF(QA237&gt;0,QB237-$V237,0)</f>
        <v/>
      </c>
      <c r="QD237" s="68">
        <f>IF(QA237&gt;0,(QA237-QD$10)/QD$10,0)</f>
        <v/>
      </c>
      <c r="QE237" s="68" t="n"/>
      <c r="QF237" s="15">
        <f>IF(QA237&gt;0,(QA237-QA$10)/QA$10,0)</f>
        <v/>
      </c>
      <c r="QH237" s="13" t="n">
        <v>2.32</v>
      </c>
      <c r="QI237" s="68">
        <f>IF(QH237&gt;0,((QH237-QH236)/QH236),0)</f>
        <v/>
      </c>
      <c r="QJ237" s="68">
        <f>IF(QH237&gt;0,QI237-$V237,0)</f>
        <v/>
      </c>
      <c r="QK237" s="68">
        <f>IF(QH237&gt;0,(QH237-QK$10)/QK$10,0)</f>
        <v/>
      </c>
      <c r="QL237" s="68" t="n"/>
      <c r="QM237" s="15">
        <f>IF(QH237&gt;0,(QH237-QH$10)/QH$10,0)</f>
        <v/>
      </c>
      <c r="QO237" s="13" t="n">
        <v>12.43</v>
      </c>
      <c r="QP237" s="68">
        <f>IF(QO237&gt;0,((QO237-QO236)/QO236),0)</f>
        <v/>
      </c>
      <c r="QQ237" s="68">
        <f>IF(QO237&gt;0,QP237-$V237,0)</f>
        <v/>
      </c>
      <c r="QR237" s="68">
        <f>IF(QO237&gt;0,(QO237-QR$10)/QR$10,0)</f>
        <v/>
      </c>
      <c r="QS237" s="68" t="n"/>
      <c r="QT237" s="15">
        <f>IF(QO237&gt;0,(QO237-QO$10)/QO$10,0)</f>
        <v/>
      </c>
      <c r="QV237" s="13" t="n">
        <v>3.5</v>
      </c>
      <c r="QW237" s="68">
        <f>IF(QV237&gt;0,((QV237-QV236)/QV236),0)</f>
        <v/>
      </c>
      <c r="QX237" s="68">
        <f>IF(QV237&gt;0,QW237-$V237,0)</f>
        <v/>
      </c>
      <c r="QY237" s="68">
        <f>IF(QV237&gt;0,(QV237-QY$10)/QY$10,0)</f>
        <v/>
      </c>
      <c r="QZ237" s="68" t="n"/>
      <c r="RA237" s="15">
        <f>IF(QV237&gt;0,(QV237-QV$10)/QV$10,0)</f>
        <v/>
      </c>
      <c r="RC237" s="13" t="n">
        <v>68.29000000000001</v>
      </c>
      <c r="RD237" s="68">
        <f>IF(RC237&gt;0,((RC237-RC236)/RC236),0)</f>
        <v/>
      </c>
      <c r="RE237" s="68">
        <f>IF(RC237&gt;0,RD237-$V237,0)</f>
        <v/>
      </c>
      <c r="RF237" s="68">
        <f>IF(RC237&gt;0,(RC237-RF$10)/RF$10,0)</f>
        <v/>
      </c>
      <c r="RG237" s="68" t="n"/>
      <c r="RH237" s="15">
        <f>IF(RC237&gt;0,(RC237-RC$10)/RC$10,0)</f>
        <v/>
      </c>
      <c r="RJ237" s="13" t="n">
        <v>289.96</v>
      </c>
      <c r="RK237" s="68">
        <f>IF(RJ237&gt;0,((RJ237-RJ236)/RJ236),0)</f>
        <v/>
      </c>
      <c r="RL237" s="68">
        <f>RK237-$V237</f>
        <v/>
      </c>
      <c r="RM237" s="68">
        <f>IF(RJ237&gt;0,(RJ237-RM$10)/RM$10,0)</f>
        <v/>
      </c>
      <c r="RN237" s="68" t="n"/>
      <c r="RO237" s="15">
        <f>IF(RJ237&gt;0,(RJ237-RJ$10)/RJ$10,0)</f>
        <v/>
      </c>
      <c r="RQ237" s="13" t="n">
        <v>26.98</v>
      </c>
      <c r="RR237" s="68">
        <f>IF(RQ237&gt;0,((RQ237-RQ236)/RQ236),0)</f>
        <v/>
      </c>
      <c r="RS237" s="68">
        <f>RR237-$V237</f>
        <v/>
      </c>
      <c r="RT237" s="68">
        <f>IF(RQ237&gt;0,(RQ237-RT$10)/RT$10,0)</f>
        <v/>
      </c>
      <c r="RU237" s="68" t="n"/>
      <c r="RV237" s="15">
        <f>IF(RQ237&gt;0,(RQ237-RQ$10)/RQ$10,0)</f>
        <v/>
      </c>
      <c r="RX237" s="13" t="n">
        <v>165.77</v>
      </c>
      <c r="RY237" s="68">
        <f>IF(RX237&gt;0,((RX237-RX236)/RX236),0)</f>
        <v/>
      </c>
      <c r="RZ237" s="68">
        <f>RY237-$V237</f>
        <v/>
      </c>
      <c r="SA237" s="68">
        <f>IF(RX237&gt;0,(RX237-SA$10)/SA$10,0)</f>
        <v/>
      </c>
      <c r="SB237" s="68" t="n"/>
      <c r="SC237" s="15">
        <f>IF(RX237&gt;0,(RX237-RX$10)/RX$10,0)</f>
        <v/>
      </c>
      <c r="SE237" s="13" t="n">
        <v>25.57</v>
      </c>
      <c r="SF237" s="68">
        <f>IF(SE237&gt;0,((SE237-SE236)/SE236),0)</f>
        <v/>
      </c>
      <c r="SG237" s="68">
        <f>SF237-$V237</f>
        <v/>
      </c>
      <c r="SH237" s="68">
        <f>IF(SE237&gt;0,(SE237-SH$10)/SH$10,0)</f>
        <v/>
      </c>
      <c r="SI237" s="68" t="n"/>
      <c r="SJ237" s="15">
        <f>IF(SE237&gt;0,(SE237-SE$10)/SE$10,0)</f>
        <v/>
      </c>
      <c r="SL237" s="13" t="n">
        <v>2.62</v>
      </c>
      <c r="SM237" s="68">
        <f>IF(SL237&gt;0,((SL237-SL236)/SL236),0)</f>
        <v/>
      </c>
      <c r="SN237" s="68">
        <f>SM237-$V237</f>
        <v/>
      </c>
      <c r="SO237" s="68">
        <f>IF(SL237&gt;0,(SL237-SO$10)/SO$10,0)</f>
        <v/>
      </c>
      <c r="SP237" s="68" t="n"/>
      <c r="SQ237" s="15">
        <f>IF(SL237&gt;0,(SL237-SL$10)/SL$10,0)</f>
        <v/>
      </c>
      <c r="SS237" s="13" t="n">
        <v>22.41</v>
      </c>
      <c r="ST237" s="68">
        <f>IF(SS237&gt;0,((SS237-SS236)/SS236),0)</f>
        <v/>
      </c>
      <c r="SU237" s="68">
        <f>ST237-$V237</f>
        <v/>
      </c>
      <c r="SV237" s="68">
        <f>IF(SS237&gt;0,(SS237-SV$10)/SV$10,0)</f>
        <v/>
      </c>
      <c r="SW237" s="68" t="n"/>
      <c r="SX237" s="15">
        <f>IF(SS237&gt;0,(SS237-SS$10)/SS$10,0)</f>
        <v/>
      </c>
      <c r="SZ237" s="13" t="n">
        <v>60.15</v>
      </c>
      <c r="TA237" s="68">
        <f>IF(SZ237&gt;0,((SZ237-SZ236)/SZ236),0)</f>
        <v/>
      </c>
      <c r="TB237" s="68">
        <f>TA237-$V237</f>
        <v/>
      </c>
      <c r="TC237" s="68">
        <f>IF(SZ237&gt;0,(SZ237-TC$10)/TC$10,0)</f>
        <v/>
      </c>
      <c r="TD237" s="68" t="n"/>
      <c r="TE237" s="15">
        <f>IF(SZ237&gt;0,(SZ237-SZ$10)/SZ$10,0)</f>
        <v/>
      </c>
      <c r="TG237" s="587" t="n">
        <v>0.26</v>
      </c>
      <c r="TH237" s="68">
        <f>IF(TG237&gt;0,((TG237-TG236)/TG236),0)</f>
        <v/>
      </c>
      <c r="TI237" s="68">
        <f>TH237-$V237</f>
        <v/>
      </c>
      <c r="TJ237" s="68">
        <f>IF(TG237&gt;0,(TG237-TJ$10)/TJ$10,0)</f>
        <v/>
      </c>
      <c r="TK237" s="68" t="n"/>
      <c r="TL237" s="15">
        <f>IF(TG237&gt;0,(TG237-TG$10)/TG$10,0)</f>
        <v/>
      </c>
      <c r="TN237" s="13" t="n">
        <v>52.61</v>
      </c>
      <c r="TO237" s="68">
        <f>IF(TN237&gt;0,((TN237-TN236)/TN236),0)</f>
        <v/>
      </c>
      <c r="TP237" s="68">
        <f>TO237-$V237</f>
        <v/>
      </c>
      <c r="TQ237" s="68">
        <f>IF(TN237&gt;0,(TN237-TQ$10)/TQ$10,0)</f>
        <v/>
      </c>
      <c r="TR237" s="68" t="n"/>
      <c r="TS237" s="15">
        <f>IF(TN237&gt;0,(TN237-TN$10)/TN$10,0)</f>
        <v/>
      </c>
      <c r="TU237" s="587" t="n">
        <v>4.62</v>
      </c>
      <c r="TV237" s="68">
        <f>IF(TU237&gt;0,((TU237-TU236)/TU236),0)</f>
        <v/>
      </c>
      <c r="TW237" s="68">
        <f>TV237-$V237</f>
        <v/>
      </c>
      <c r="TX237" s="68">
        <f>IF(TU237&gt;0,(TU237-TX$10)/TX$10,0)</f>
        <v/>
      </c>
      <c r="TY237" s="68" t="n"/>
      <c r="TZ237" s="15">
        <f>IF(TU237&gt;0,(TU237-TU$10)/TU$10,0)</f>
        <v/>
      </c>
      <c r="UB237" s="587" t="n"/>
      <c r="UC237" s="68">
        <f>IF(UB237&gt;0,((UB237-UB236)/UB236),0)</f>
        <v/>
      </c>
      <c r="UD237" s="68">
        <f>UC237-$V237</f>
        <v/>
      </c>
      <c r="UE237" s="68">
        <f>IF(UB237&gt;0,(UB237-UE$10)/UE$10,0)</f>
        <v/>
      </c>
      <c r="UF237" s="68" t="n"/>
      <c r="UG237" s="15">
        <f>IF(UB237&gt;0,(UB237-UB$10)/UB$10,0)</f>
        <v/>
      </c>
      <c r="UI237" s="587" t="n"/>
      <c r="UJ237" s="68">
        <f>IF(UI237&gt;0,((UI237-UI236)/UI236),0)</f>
        <v/>
      </c>
      <c r="UK237" s="68">
        <f>UJ237-$V237</f>
        <v/>
      </c>
      <c r="UL237" s="68">
        <f>IF(UI237&gt;0,(UI237-UL$10)/UL$10,0)</f>
        <v/>
      </c>
      <c r="UM237" s="68" t="n"/>
      <c r="UN237" s="15">
        <f>IF(UI237&gt;0,(UI237-UI$10)/UI$10,0)</f>
        <v/>
      </c>
      <c r="UP237" s="587" t="n"/>
      <c r="UQ237" s="68">
        <f>IF(UP237&gt;0,((UP237-UP236)/UP236),0)</f>
        <v/>
      </c>
      <c r="UR237" s="68">
        <f>UQ237-$V237</f>
        <v/>
      </c>
      <c r="US237" s="68">
        <f>IF(UP237&gt;0,(UP237-US$10)/US$10,0)</f>
        <v/>
      </c>
      <c r="UT237" s="68" t="n"/>
      <c r="UU237" s="15">
        <f>IF(UP237&gt;0,(UP237-UP$10)/UP$10,0)</f>
        <v/>
      </c>
      <c r="UW237" s="587" t="n"/>
      <c r="UX237" s="68">
        <f>IF(UW237&gt;0,((UW237-UW236)/UW236),0)</f>
        <v/>
      </c>
      <c r="UY237" s="68">
        <f>UX237-$V237</f>
        <v/>
      </c>
      <c r="UZ237" s="68">
        <f>IF(UW237&gt;0,(UW237-UZ$10)/UZ$10,0)</f>
        <v/>
      </c>
      <c r="VA237" s="68" t="n"/>
      <c r="VB237" s="15">
        <f>IF(UW237&gt;0,(UW237-UW$10)/UW$10,0)</f>
        <v/>
      </c>
      <c r="VD237" s="587" t="n"/>
      <c r="VE237" s="68">
        <f>IF(VD237&gt;0,((VD237-VD236)/VD236),0)</f>
        <v/>
      </c>
      <c r="VF237" s="68">
        <f>VE237-$V237</f>
        <v/>
      </c>
      <c r="VG237" s="68">
        <f>IF(VD237&gt;0,(VD237-VG$10)/VG$10,0)</f>
        <v/>
      </c>
      <c r="VH237" s="68" t="n"/>
      <c r="VI237" s="15">
        <f>IF(VD237&gt;0,(VD237-VD$10)/VD$10,0)</f>
        <v/>
      </c>
      <c r="VM237" s="21">
        <f>IF($C237&gt;0,(($IK$5*IG237)+($GT$5*GP237)+($JM$5*JI237)+($JF$5*JB237)+($IY$5*IU237)+($IR$5*IN237)+($ID$5*HZ237)+($HW$5*HS237)+($HP$5*HL237)+($HI$5*HE237)+($GF$5*GB237)+($FY$5*FU237)+($FR$5*FN237)+($FK$5*FG237)+($FD$5*EZ237)+($EW$5*ES237)+($EP$5*EL237)+($EI$5*EE237)+($EB$5*DX237)+($DU$5*DQ237)+($DN$5*DJ237)+($DG$5*DC237)+($CZ$5*CV237)+($CS$5*CO237)+($CL$5*CH237)+($CE$5*CA237)+($BX$5*BT237)+($BQ$5*BM237)+($BJ$5*BF237)+($BC$5*AY237)+($AV$5*AR237)+($AO$5*AK237)+($AH$5*AD237)+($JT$5*JP237)+($KA$5*JW237)+($KO$5*KK237)+($PR$5*PN237)+($GM$5*GI237)+($HA$5*GW237)+($KV$5*KR237)+($KH$5*KD237)+($LC$5*KY237)+($MS$5*MO237)+($ML$5*MH237)+($ME$5*MA237)+($LX$5*LT237)+($LQ$5*LM237)+($LJ$5*LF237)+(MV237*$MZ$5)+(NC237*$NG$5)+(NJ237*$NN$5)+($OI$5*OE237)+($NU$5*NQ237)+($OB$5*NX237)+($PK$5*PG237)+($OP$5*OL237)+($OW$5*OS237)+($PD$5*OZ237)+(PU237*$PY$5)+(QB237*$QF$5)+(QI237*$QM$5)+(QP237*$QT$5)+(QW237*$RA$5)+(RD237*$RH$5)+(RK237*$RO$5)+(RR237*$RV$5)+(RY237*$SC$5)+(SF237*$SJ$5)+(SM237*$SQ$5)+(ST237*$SX$5)+(TA237*$TE$5))+(TH237*$TL$5)+(TO237*$TS$5))/$VM$5</f>
        <v/>
      </c>
      <c r="VN237" s="40" t="n"/>
      <c r="VO237" s="21">
        <f>IF($C237&gt;0,(($IK$5*II237)+($GT$5*GR237)+($JM$5*JK237)+($JF$5*JD237)+($IY$5*IW237)+($IR$5*IP237)+($ID$5*IB237)+($HW$5*HU237)+($HP$5*HN237)+($HI$5*HG237)+($GF$5*GD237)+($FY$5*FW237)+($FR$5*FP237)+($FK$5*FI237)+($FD$5*FB237)+($EW$5*EU237)+($EP$5*EN237)+($EI$5*EG237)+($EB$5*DZ237)+($DU$5*DS237)+($DN$5*DL237)+($DG$5*DE237)+($CZ$5*CX237)+($CS$5*CQ237)+($CL$5*CJ237)+($CE$5*CC237)+($BX$5*BV237)+($BQ$5*BO237)+($BJ$5*BH237)+($BC$5*BA237)+($AV$5*AT237)+($AO$5*AM237)+($AH$5*AF237)+($KO$5*KM237)+($KH$5*KF237)+($KA$5*JY237)+($JT$5*JR237)+($PR$5*PP237)+($GM$5*GK237)+($HA$5*GY237)+($KV$5*KT237)+($LC$5*LA237)+($MS$5*MQ237)+($ML$5*MJ237)+($ME$5*MC237)+($LX$5*LV237)+($LQ$5*LO237)+($LJ$5*LH237)+(MX237*$MZ$5)+(NE237*$NG$5)+(NL237*$NN$5)+($OI$5*OG237)+($NU$5*NS237)+($OB$5*NZ237)+($PD$5*PB237)+($OW$5*OU237)+($OP$5*ON237)+($PK$5*PI237)+($PY$5*PW237)+($QF$5*QD237)+($QM$5*QK237)+($QT$5*QR237)+($RA$5*QY237)+($RH$5*RF237)+($RO$5*RM237)+(RT237*$RV$5)+(SA237*$SC$5)+(SH237*$SJ$5)+(SO237*$SQ$5)+(SV237*$SX$5)+(TC237*$TE$5)+(TJ237*$TL$5)+(TQ237*$TS$5))/$VM$5,0)</f>
        <v/>
      </c>
      <c r="VP237" s="14" t="n"/>
      <c r="VQ237" s="21">
        <f>IF($C237&gt;0,(($IK$5*IK237)+($GT$5*GT237)+($JM$5*JM237)+($JF$5*JF237)+($IY$5*IY237)+($IR$5*IR237)+($ID$5*ID237)+($HW$5*HW237)+($HP$5*HP237)+($HI$5*HI237)+($GF$5*GF237)+($FY$5*FY237)+($FR$5*FR237)+($FK$5*FK237)+($FD$5*FD237)+($EW$5*EW237)+($EP$5*EP237)+($EI$5*EI237)+($EB$5*EB237)+($DU$5*DU237)+($DN$5*DN237)+($DG$5*DG237)+($CZ$5*CZ237)+($CS$5*CS237)+($CL$5*CL237)+($CE$5*CE237)+($BX$5*BX237)+($BQ$5*BQ237)+($BJ$5*BJ237)+($BC$5*BC237)+($AV$5*AV237)+($AO$5*AO237)+($AH$5*AH237)+($KO$5*KO237)+($PR$5*PR237)+($GM$5*GM237)+($HA$5*HA237)+($KH$5*KH237)+($KA$5*KA237)+($JT$5*JT237)+($KV$5*KV237)+($LC$5*LC237)+($MS$5*MS237)+($ML$5*ML237)+($ME$5*ME237)+($LX$5*LX237)+($LQ$5*LQ237)+($LJ$5*LJ237)+($OI$5*OI237)+($NU$5*NU237)+($NN$5*NN237)+($NG$5*NG237)+($MZ$5*MZ237)+(OB237*$OB$5)+($PD$5*PD237)+($OW$5*OW237)+($OP$5*OP237)+($PK$5*PK237)+(PY237*$PY$5)+(QF237*$QF$5)+(QM237*$QM$5)+(QT237*$QT$5)+(RA237*$RA$5)+(RH237*$RH$5)+(RO237*$RO$5)+(RV237*$RV$5)+(SC237*$SC$5)+(SJ237*$SJ$5)+(SQ237*$SQ$5)+(SX237*$SX$5)+(TE237*$TE$5)+(TL237*$TL$5)+(TS237*$TS$5))/$VM$5,0)</f>
        <v/>
      </c>
    </row>
    <row r="238" ht="16" customHeight="1" s="545">
      <c r="A238" s="127" t="n">
        <v>45989</v>
      </c>
      <c r="B238" s="4">
        <f>A238</f>
        <v/>
      </c>
      <c r="C238" s="13" t="n">
        <v>47716.42</v>
      </c>
      <c r="D238" s="138">
        <f>IF(C238&gt;0,C238-C237,0)</f>
        <v/>
      </c>
      <c r="E238" s="68">
        <f>IF(C238&gt;0,D238/C237,0)</f>
        <v/>
      </c>
      <c r="F238" s="15">
        <f>IF(C238&gt;0,(C238-C$10)/C$10,0)</f>
        <v/>
      </c>
      <c r="G238" s="13" t="n">
        <v>6849.09</v>
      </c>
      <c r="H238" s="138">
        <f>IF(G238&gt;0,G238-G237,0)</f>
        <v/>
      </c>
      <c r="I238" s="68">
        <f>IF(G238&gt;0,H238/G237,0)</f>
        <v/>
      </c>
      <c r="J238" s="15">
        <f>IF(G238&gt;0,(G238-G$10)/G$10,0)</f>
        <v/>
      </c>
      <c r="K238" s="13" t="n">
        <v>23365.69</v>
      </c>
      <c r="L238" s="138">
        <f>IF(K238&gt;0,K238-K237,0)</f>
        <v/>
      </c>
      <c r="M238" s="68">
        <f>IF(K238&gt;0,L238/K237,0)</f>
        <v/>
      </c>
      <c r="N238" s="15">
        <f>IF(K238&gt;0,(K238-K$10)/K$10,0)</f>
        <v/>
      </c>
      <c r="O238" s="13" t="n">
        <v>2500.43</v>
      </c>
      <c r="P238" s="138">
        <f>IF(O238&gt;0,O238-O237,0)</f>
        <v/>
      </c>
      <c r="Q238" s="68">
        <f>IF(O238&gt;0,P238/O237,0)</f>
        <v/>
      </c>
      <c r="R238" s="15">
        <f>IF(O238&gt;0,(O238-O$10)/O$10,0)</f>
        <v/>
      </c>
      <c r="S238" s="18">
        <f>IF(O238&gt;0,(((O238*0.7)*Q238)+((K238*0.9)*M238)+((G238*0.65)*I238)+((C238*0.6)*E238))/(O238+K238+G238+C238),0)</f>
        <v/>
      </c>
      <c r="T238" s="121">
        <f>IF(O238&gt;0,(S238*200)+T237,0)</f>
        <v/>
      </c>
      <c r="U238" s="121">
        <f>T238</f>
        <v/>
      </c>
      <c r="V238" s="134">
        <f>IF(T238&gt;0,(T238-T237)/T237,0)</f>
        <v/>
      </c>
      <c r="W238" s="21">
        <f>IF(T238&gt;0,(T238-T$11)/T$11,0)</f>
        <v/>
      </c>
      <c r="X238" s="18">
        <f>IF(T238&gt;0,((Q238+M238+I238+E238)/4),0)</f>
        <v/>
      </c>
      <c r="Y238" s="353" t="n"/>
      <c r="Z238" s="15" t="n">
        <v>2e-06</v>
      </c>
      <c r="AA238" s="21">
        <f>Z238-$V238</f>
        <v/>
      </c>
      <c r="AC238" s="13" t="n">
        <v>263.71</v>
      </c>
      <c r="AD238" s="68">
        <f>IF(AC238&gt;0,((AC238-AC237)/AC237),0)</f>
        <v/>
      </c>
      <c r="AE238" s="68">
        <f>IF(AC238&gt;0,AD238-$V238,0)</f>
        <v/>
      </c>
      <c r="AF238" s="68">
        <f>IF(AC238&gt;0,(AC238-AF$10)/AF$10,0)</f>
        <v/>
      </c>
      <c r="AG238" s="68" t="n"/>
      <c r="AH238" s="15">
        <f>IF(AC238&gt;0,(AC238-AC$10)/AC$10,0)</f>
        <v/>
      </c>
      <c r="AJ238" s="13" t="n">
        <v>24.99</v>
      </c>
      <c r="AK238" s="68">
        <f>IF(AJ238&gt;0,((AJ238-AJ237)/AJ237),0)</f>
        <v/>
      </c>
      <c r="AL238" s="68">
        <f>IF(AJ238&gt;0,AK238-$V238,0)</f>
        <v/>
      </c>
      <c r="AM238" s="68">
        <f>IF(AJ238&gt;0,(AJ238-AM$10)/AM$10,0)</f>
        <v/>
      </c>
      <c r="AN238" s="68" t="n"/>
      <c r="AO238" s="15">
        <f>IF(AJ238&gt;0,(AJ238-AJ$10)/AJ$10,0)</f>
        <v/>
      </c>
      <c r="AQ238" s="13" t="n">
        <v>24.86</v>
      </c>
      <c r="AR238" s="68">
        <f>IF(AQ238&gt;0,((AQ238-AQ237)/AQ237),0)</f>
        <v/>
      </c>
      <c r="AS238" s="68">
        <f>IF(AQ238&gt;0,AR238-$V238,0)</f>
        <v/>
      </c>
      <c r="AT238" s="68">
        <f>IF(AQ238&gt;0,(AQ238-AT$10)/AT$10,0)</f>
        <v/>
      </c>
      <c r="AU238" s="68" t="n"/>
      <c r="AV238" s="15">
        <f>IF(AQ238&gt;0,(AQ238-AQ$10)/AQ$10,0)</f>
        <v/>
      </c>
      <c r="AX238" s="13" t="n">
        <v>238.3</v>
      </c>
      <c r="AY238" s="68">
        <f>IF(AX238&gt;0,((AX238-AX237)/AX237),0)</f>
        <v/>
      </c>
      <c r="AZ238" s="68">
        <f>IF(AX238&gt;0,AY238-$V238,0)</f>
        <v/>
      </c>
      <c r="BA238" s="68">
        <f>IF(AX238&gt;0,(AX238-BA$10)/BA$10,0)</f>
        <v/>
      </c>
      <c r="BB238" s="68" t="n"/>
      <c r="BC238" s="15">
        <f>IF(AX238&gt;0,(AX238-AX$10)/AX$10,0)</f>
        <v/>
      </c>
      <c r="BE238" s="13" t="n">
        <v>85.37</v>
      </c>
      <c r="BF238" s="68">
        <f>IF(BE238&gt;0,((BE238-BE237)/BE237),0)</f>
        <v/>
      </c>
      <c r="BG238" s="68">
        <f>IF(BE238&gt;0,BF238-$V238,0)</f>
        <v/>
      </c>
      <c r="BH238" s="68" t="n"/>
      <c r="BI238" s="68" t="n"/>
      <c r="BJ238" s="15">
        <f>IF(BE238&gt;0,(BE238-BE$10)/BE$10,0)</f>
        <v/>
      </c>
      <c r="BL238" s="13" t="n">
        <v>75.76000000000001</v>
      </c>
      <c r="BM238" s="68">
        <f>IF(BL238&gt;0,((BL238-BL237)/BL237),0)</f>
        <v/>
      </c>
      <c r="BN238" s="68">
        <f>IF(BL238&gt;0,BM238-$V238,0)</f>
        <v/>
      </c>
      <c r="BO238" s="68">
        <f>IF(BL238&gt;0,(BL238-BO$10)/BO$10,0)</f>
        <v/>
      </c>
      <c r="BP238" s="68" t="n"/>
      <c r="BQ238" s="15">
        <f>IF(BL238&gt;0,(BL238-BL$10)/BL$10,0)</f>
        <v/>
      </c>
      <c r="BS238" s="13" t="n">
        <v>45.27</v>
      </c>
      <c r="BT238" s="68">
        <f>IF(BS238&gt;0,((BS238-BS237)/BS237),0)</f>
        <v/>
      </c>
      <c r="BU238" s="68">
        <f>IF(BS238&gt;0,BT238-$V238,0)</f>
        <v/>
      </c>
      <c r="BV238" s="68">
        <f>IF(BS238&gt;0,(BS238-BV$10)/BV$10,0)</f>
        <v/>
      </c>
      <c r="BW238" s="68" t="n"/>
      <c r="BX238" s="15">
        <f>IF(BS238&gt;0,(BS238-BS$10)/BS$10,0)</f>
        <v/>
      </c>
      <c r="BZ238" s="13" t="n"/>
      <c r="CA238" s="68">
        <f>IF(BZ238&gt;0,((BZ238-BZ237)/BZ237),0)</f>
        <v/>
      </c>
      <c r="CB238" s="68">
        <f>IF(BZ238&gt;0,CA238-$V238,0)</f>
        <v/>
      </c>
      <c r="CC238" s="68">
        <f>IF(BZ238&gt;0,(BZ238-CC$10)/CC$10,0)</f>
        <v/>
      </c>
      <c r="CD238" s="68" t="n"/>
      <c r="CE238" s="15">
        <f>IF(BZ238&gt;0,(BZ238-BZ$10)/BZ$10,0)</f>
        <v/>
      </c>
      <c r="CG238" s="13" t="n">
        <v>33.83</v>
      </c>
      <c r="CH238" s="68">
        <f>IF(CG238&gt;0,((CG238-CG237)/CG237),0)</f>
        <v/>
      </c>
      <c r="CI238" s="68">
        <f>IF(CG238&gt;0,CH238-$V238,0)</f>
        <v/>
      </c>
      <c r="CJ238" s="68">
        <f>IF(CG238&gt;0,(CG238-CJ$10)/CJ$10,0)</f>
        <v/>
      </c>
      <c r="CK238" s="68" t="n"/>
      <c r="CL238" s="15">
        <f>IF(CG238&gt;0,(CG238-CG$10)/CG$10,0)</f>
        <v/>
      </c>
      <c r="CN238" s="13" t="n">
        <v>36.6</v>
      </c>
      <c r="CO238" s="68">
        <f>IF(CN238&gt;0,((CN238-CN237)/CN237),0)</f>
        <v/>
      </c>
      <c r="CP238" s="68">
        <f>IF(CN238&gt;0,CO238-$V238,0)</f>
        <v/>
      </c>
      <c r="CQ238" s="68">
        <f>IF(CN238&gt;0,(CN238-CQ$10)/CQ$10,0)</f>
        <v/>
      </c>
      <c r="CR238" s="68" t="n"/>
      <c r="CS238" s="15">
        <f>IF(CN238&gt;0,(CN238-CN$10)/CN$10,0)</f>
        <v/>
      </c>
      <c r="CU238" s="13" t="n">
        <v>43</v>
      </c>
      <c r="CV238" s="68">
        <f>IF(CU238&gt;0,((CU238-CU237)/CU237),0)</f>
        <v/>
      </c>
      <c r="CW238" s="68">
        <f>IF(CU238&gt;0,CV238-$V238,0)</f>
        <v/>
      </c>
      <c r="CX238" s="68">
        <f>IF(CU238&gt;0,(CU238-CX$10)/CX$10,0)</f>
        <v/>
      </c>
      <c r="CY238" s="68" t="n"/>
      <c r="CZ238" s="15">
        <f>IF(CU238&gt;0,(CU238-CU$10)/CU$10,0)</f>
        <v/>
      </c>
      <c r="DB238" s="13" t="n">
        <v>20.82</v>
      </c>
      <c r="DC238" s="68">
        <f>IF(DB238&gt;0,((DB238-DB237)/DB237),0)</f>
        <v/>
      </c>
      <c r="DD238" s="68">
        <f>IF(DB238&gt;0,DC238-$V238,0)</f>
        <v/>
      </c>
      <c r="DE238" s="68">
        <f>IF(DB238&gt;0,(DB238-DE$10)/DE$10,0)</f>
        <v/>
      </c>
      <c r="DF238" s="68" t="n"/>
      <c r="DG238" s="15">
        <f>IF(DB238&gt;0,(DB238-DB$10)/DB$10,0)</f>
        <v/>
      </c>
      <c r="DI238" s="13" t="n">
        <v>52.4</v>
      </c>
      <c r="DJ238" s="68">
        <f>IF(DI238&gt;0,((DI238-DI237)/DI237),0)</f>
        <v/>
      </c>
      <c r="DK238" s="68">
        <f>IF(DI238&gt;0,DJ238-$V238,0)</f>
        <v/>
      </c>
      <c r="DL238" s="68">
        <f>IF(DI238&gt;0,(DI238-DL$10)/DL$10,0)</f>
        <v/>
      </c>
      <c r="DM238" s="68" t="n"/>
      <c r="DN238" s="15">
        <f>IF(DI238&gt;0,(DI238-DI$10)/DI$10,0)</f>
        <v/>
      </c>
      <c r="DP238" s="13" t="n">
        <v>48.74</v>
      </c>
      <c r="DQ238" s="68">
        <f>IF(DP238&gt;0,((DP238-DP237)/DP237),0)</f>
        <v/>
      </c>
      <c r="DR238" s="68">
        <f>IF(DP238&gt;0,DQ238-$V238,0)</f>
        <v/>
      </c>
      <c r="DS238" s="68" t="n"/>
      <c r="DT238" s="68" t="n"/>
      <c r="DU238" s="15">
        <f>IF(DP238&gt;0,(DP238-DP$10)/DP$10,0)</f>
        <v/>
      </c>
      <c r="DV238" s="18" t="n"/>
      <c r="DW238" s="13" t="n">
        <v>44.58</v>
      </c>
      <c r="DX238" s="68">
        <f>IF(DW238&gt;0,((DW238-DW237)/DW237),0)</f>
        <v/>
      </c>
      <c r="DY238" s="68">
        <f>IF(DW238&gt;0,DX238-$V238,0)</f>
        <v/>
      </c>
      <c r="DZ238" s="68">
        <f>IF(DW238&gt;0,(DW238-DZ$10)/DZ$10,0)</f>
        <v/>
      </c>
      <c r="EA238" s="68" t="n"/>
      <c r="EB238" s="15">
        <f>IF(DW238&gt;0,(DW238-DW$10)/DW$10,0)</f>
        <v/>
      </c>
      <c r="ED238" s="13" t="n">
        <v>40.98</v>
      </c>
      <c r="EE238" s="68">
        <f>IF(ED238&gt;0,((ED238-ED237)/ED237),0)</f>
        <v/>
      </c>
      <c r="EF238" s="68">
        <f>IF(ED238&gt;0,EE238-$V238,0)</f>
        <v/>
      </c>
      <c r="EG238" s="68">
        <f>IF(ED238&gt;0,(ED238-EG$10)/EG$10,0)</f>
        <v/>
      </c>
      <c r="EH238" s="68" t="n"/>
      <c r="EI238" s="15">
        <f>IF(ED238&gt;0,(ED238-ED$10)/ED$10,0)</f>
        <v/>
      </c>
      <c r="EK238" s="13" t="n">
        <v>145.46</v>
      </c>
      <c r="EL238" s="68">
        <f>IF(EK238&gt;0,((EK238-EK237)/EK237),0)</f>
        <v/>
      </c>
      <c r="EM238" s="68">
        <f>IF(EK238&gt;0,EL238-$V238,0)</f>
        <v/>
      </c>
      <c r="EN238" s="68">
        <f>IF(EK238&gt;0,(EK238-EN$10)/EN$10,0)</f>
        <v/>
      </c>
      <c r="EO238" s="68" t="n"/>
      <c r="EP238" s="15">
        <f>IF(EK238&gt;0,(EK238-EK$10)/EK$10,0)</f>
        <v/>
      </c>
      <c r="ER238" s="13" t="n">
        <v>40.59</v>
      </c>
      <c r="ES238" s="68">
        <f>IF(ER238&gt;0,((ER238-ER237)/ER237),0)</f>
        <v/>
      </c>
      <c r="ET238" s="68">
        <f>IF(ER238&gt;0,ES238-$V238,0)</f>
        <v/>
      </c>
      <c r="EU238" s="68">
        <f>IF(ER238&gt;0,(ER238-EU$10)/EU$10,0)</f>
        <v/>
      </c>
      <c r="EV238" s="68" t="n"/>
      <c r="EW238" s="15">
        <f>IF(ER238&gt;0,(ER238-ER$10)/ER$10,0)</f>
        <v/>
      </c>
      <c r="EY238" s="13" t="n">
        <v>57.52</v>
      </c>
      <c r="EZ238" s="68">
        <f>IF(EY238&gt;0,((EY238-EY237)/EY237),0)</f>
        <v/>
      </c>
      <c r="FA238" s="68">
        <f>IF(EY238&gt;0,EZ238-$V238,0)</f>
        <v/>
      </c>
      <c r="FB238" s="68" t="n"/>
      <c r="FC238" s="68" t="n"/>
      <c r="FD238" s="15">
        <f>IF(EY238&gt;0,(EY238-EY$10)/EY$10,0)</f>
        <v/>
      </c>
      <c r="FF238" s="13" t="n">
        <v>62.54</v>
      </c>
      <c r="FG238" s="68">
        <f>IF(FF238&gt;0,((FF238-FF237)/FF237),0)</f>
        <v/>
      </c>
      <c r="FH238" s="68">
        <f>IF(FF238&gt;0,FG238-$V238,0)</f>
        <v/>
      </c>
      <c r="FI238" s="68">
        <f>IF(FF238&gt;0,(FF238-FI$10)/FI$10,0)</f>
        <v/>
      </c>
      <c r="FJ238" s="68" t="n"/>
      <c r="FK238" s="15">
        <f>IF(FF238&gt;0,(FF238-FF$10)/FF$10,0)</f>
        <v/>
      </c>
      <c r="FM238" s="13" t="n">
        <v>187.59</v>
      </c>
      <c r="FN238" s="68">
        <f>IF(FM238&gt;0,((FM238-FM237)/FM237),0)</f>
        <v/>
      </c>
      <c r="FO238" s="68">
        <f>IF(FM238&gt;0,FN238-$V238,0)</f>
        <v/>
      </c>
      <c r="FP238" s="68">
        <f>IF(FM238&gt;0,(FM238-FP$10)/FP$10,0)</f>
        <v/>
      </c>
      <c r="FQ238" s="68" t="n"/>
      <c r="FR238" s="15">
        <f>IF(FM238&gt;0,(FM238-FM$10)/FM$10,0)</f>
        <v/>
      </c>
      <c r="FT238" s="13" t="n">
        <v>90.63</v>
      </c>
      <c r="FU238" s="68">
        <f>IF(FT238&gt;0,((FT238-FT237)/FT237),0)</f>
        <v/>
      </c>
      <c r="FV238" s="68">
        <f>IF(FT238&gt;0,FU238-$V238,0)</f>
        <v/>
      </c>
      <c r="FW238" s="68">
        <f>IF(FT238&gt;0,(FT238-FW$10)/FW$10,0)</f>
        <v/>
      </c>
      <c r="FX238" s="68" t="n"/>
      <c r="FY238" s="15">
        <f>IF(FT238&gt;0,(FT238-FT$10)/FT$10,0)</f>
        <v/>
      </c>
      <c r="GA238" s="13" t="n">
        <v>12.14</v>
      </c>
      <c r="GB238" s="68">
        <f>IF(GA238&gt;0,((GA238-GA237)/GA237),0)</f>
        <v/>
      </c>
      <c r="GC238" s="68">
        <f>IF(GA238&gt;0,GB238-$V238,0)</f>
        <v/>
      </c>
      <c r="GD238" s="68" t="n"/>
      <c r="GE238" s="68" t="n"/>
      <c r="GF238" s="15">
        <f>IF(GA238&gt;0,(GA238-GA$10)/GA$10,0)</f>
        <v/>
      </c>
      <c r="GG238" s="18" t="n"/>
      <c r="GH238" s="13" t="n">
        <v>25.89</v>
      </c>
      <c r="GI238" s="68">
        <f>IF(GH238&gt;0,((GH238-GH237)/GH237),0)</f>
        <v/>
      </c>
      <c r="GJ238" s="68">
        <f>IF(GH238&gt;0,GI238-$V238,0)</f>
        <v/>
      </c>
      <c r="GK238" s="68">
        <f>IF(GH238&gt;0,(GH238-GK$10)/GK$10,0)</f>
        <v/>
      </c>
      <c r="GL238" s="68" t="n"/>
      <c r="GM238" s="15">
        <f>IF(GH238&gt;0,(GH238-GH$10)/GH$10,0)</f>
        <v/>
      </c>
      <c r="GO238" s="13" t="n">
        <v>31.41</v>
      </c>
      <c r="GP238" s="68">
        <f>IF(GO238&gt;0,((GO238-GO237)/GO237),0)</f>
        <v/>
      </c>
      <c r="GQ238" s="68">
        <f>IF(GO238&gt;0,GP238-$V238,0)</f>
        <v/>
      </c>
      <c r="GR238" s="68" t="n"/>
      <c r="GS238" s="68" t="n"/>
      <c r="GT238" s="15">
        <f>IF(GO238&gt;0,(GO238-GO$10)/GO$10,0)</f>
        <v/>
      </c>
      <c r="GV238" s="13" t="n">
        <v>17.73</v>
      </c>
      <c r="GW238" s="68">
        <f>IF(GV238&gt;0,((GV238-GV237)/GV237),0)</f>
        <v/>
      </c>
      <c r="GX238" s="68">
        <f>IF(GV238&gt;0,GW238-$V238,0)</f>
        <v/>
      </c>
      <c r="GY238" s="68">
        <f>IF(GV238&gt;0,(GV238-GY$10)/GY$10,0)</f>
        <v/>
      </c>
      <c r="GZ238" s="68" t="n"/>
      <c r="HA238" s="15">
        <f>IF(GV238&gt;0,(GV238-GV$10)/GV$10,0)</f>
        <v/>
      </c>
      <c r="HD238" s="13" t="n">
        <v>430.17</v>
      </c>
      <c r="HE238" s="68">
        <f>IF(HD238&gt;0,((HD238-HD237)/HD237),0)</f>
        <v/>
      </c>
      <c r="HF238" s="68">
        <f>IF(HD238&gt;0,HE238-$V238,0)</f>
        <v/>
      </c>
      <c r="HG238" s="68">
        <f>IF(HD238&gt;0,(HD238-HG$10)/HG$10,0)</f>
        <v/>
      </c>
      <c r="HH238" s="68" t="n"/>
      <c r="HI238" s="15">
        <f>IF(HD238&gt;0,(HD238-HD$10)/HD$10,0)</f>
        <v/>
      </c>
      <c r="HK238" s="13" t="n">
        <v>76.09999999999999</v>
      </c>
      <c r="HL238" s="68">
        <f>IF(HK238&gt;0,((HK238-HK237)/HK237),0)</f>
        <v/>
      </c>
      <c r="HM238" s="68">
        <f>IF(HK238&gt;0,HL238-$V238,0)</f>
        <v/>
      </c>
      <c r="HN238" s="68">
        <f>IF(HK238&gt;0,(HK238-HN$10)/HN$10,0)</f>
        <v/>
      </c>
      <c r="HO238" s="68" t="n"/>
      <c r="HP238" s="15">
        <f>IF(HK238&gt;0,(HK238-HK$10)/HK$10,0)</f>
        <v/>
      </c>
      <c r="HR238" s="13" t="n">
        <v>115.92</v>
      </c>
      <c r="HS238" s="68">
        <f>IF(HR238&gt;0,((HR238-HR237)/HR237),0)</f>
        <v/>
      </c>
      <c r="HT238" s="68">
        <f>IF(HR238&gt;0,HS238-$V238,0)</f>
        <v/>
      </c>
      <c r="HU238" s="68">
        <f>IF(HR238&gt;0,(HR238-HU$10)/HU$10,0)</f>
        <v/>
      </c>
      <c r="HV238" s="68" t="n"/>
      <c r="HW238" s="15">
        <f>IF(HR238&gt;0,(HR238-HR$10)/HR$10,0)</f>
        <v/>
      </c>
      <c r="HY238" s="13" t="n">
        <v>176.99</v>
      </c>
      <c r="HZ238" s="68">
        <f>IF(HY238&gt;0,((HY238-HY237)/HY237),0)</f>
        <v/>
      </c>
      <c r="IA238" s="68">
        <f>IF(HY238&gt;0,HZ238-$V238,0)</f>
        <v/>
      </c>
      <c r="IB238" s="68">
        <f>IF(HY238&gt;0,(HY238-IB$10)/IB$10,0)</f>
        <v/>
      </c>
      <c r="IC238" s="68" t="n"/>
      <c r="ID238" s="15">
        <f>IF(HY238&gt;0,(HY238-HY$10)/HY$10,0)</f>
        <v/>
      </c>
      <c r="IF238" s="13" t="n">
        <v>402.96</v>
      </c>
      <c r="IG238" s="68">
        <f>IF(IF238&gt;0,((IF238-IF237)/IF237),0)</f>
        <v/>
      </c>
      <c r="IH238" s="68">
        <f>IF(IF238&gt;0,IG238-$V238,0)</f>
        <v/>
      </c>
      <c r="II238" s="68">
        <f>IF(IF238&gt;0,(IF238-II$10)/II$10,0)</f>
        <v/>
      </c>
      <c r="IJ238" s="68" t="n"/>
      <c r="IK238" s="15">
        <f>IF(IF238&gt;0,(IF238-IF$10)/IF$10,0)</f>
        <v/>
      </c>
      <c r="IM238" s="13" t="n">
        <v>313.62</v>
      </c>
      <c r="IN238" s="68">
        <f>IF(IM238&gt;0,((IM238-IM237)/IM237),0)</f>
        <v/>
      </c>
      <c r="IO238" s="68">
        <f>IF(IM238&gt;0,IN238-$V238,0)</f>
        <v/>
      </c>
      <c r="IP238" s="68">
        <f>IF(IM238&gt;0,(IM238-IP$10)/IP$10,0)</f>
        <v/>
      </c>
      <c r="IQ238" s="68" t="n"/>
      <c r="IR238" s="15">
        <f>IF(IM238&gt;0,(IM238-IM$10)/IM$10,0)</f>
        <v/>
      </c>
      <c r="IT238" s="13" t="n">
        <v>88.34</v>
      </c>
      <c r="IU238" s="68">
        <f>IF(IT238&gt;0,((IT238-IT237)/IT237),0)</f>
        <v/>
      </c>
      <c r="IV238" s="68">
        <f>IF(IT238&gt;0,IU238-$V238,0)</f>
        <v/>
      </c>
      <c r="IW238" s="68">
        <f>IF(IT238&gt;0,(IT238-IW$10)/IW$10,0)</f>
        <v/>
      </c>
      <c r="IX238" s="68" t="n"/>
      <c r="IY238" s="15">
        <f>IF(IT238&gt;0,(IT238-IT$10)/IT$10,0)</f>
        <v/>
      </c>
      <c r="JA238" s="13" t="n">
        <v>647.95</v>
      </c>
      <c r="JB238" s="68">
        <f>IF(JA238&gt;0,((JA238-JA237)/JA237),0)</f>
        <v/>
      </c>
      <c r="JC238" s="68">
        <f>IF(JA238&gt;0,JB238-$V238,0)</f>
        <v/>
      </c>
      <c r="JD238" s="68">
        <f>IF(JA238&gt;0,(JA238-JD$10)/JD$10,0)</f>
        <v/>
      </c>
      <c r="JE238" s="68" t="n"/>
      <c r="JF238" s="15">
        <f>IF(JA238&gt;0,(JA238-JA$10)/JA$10,0)</f>
        <v/>
      </c>
      <c r="JH238" s="13" t="n">
        <v>492.01</v>
      </c>
      <c r="JI238" s="68">
        <f>IF(JH238&gt;0,((JH238-JH237)/JH237),0)</f>
        <v/>
      </c>
      <c r="JJ238" s="68">
        <f>IF(JH238&gt;0,JI238-$V238,0)</f>
        <v/>
      </c>
      <c r="JK238" s="68">
        <f>IF(JH238&gt;0,(JH238-JK$10)/JK$10,0)</f>
        <v/>
      </c>
      <c r="JL238" s="68" t="n"/>
      <c r="JM238" s="15">
        <f>IF(JH238&gt;0,(JH238-JH$10)/JH$10,0)</f>
        <v/>
      </c>
      <c r="JO238" s="13" t="n">
        <v>39.69</v>
      </c>
      <c r="JP238" s="68">
        <f>IF(JO238&gt;0,((JO238-JO237)/JO237),0)</f>
        <v/>
      </c>
      <c r="JQ238" s="68">
        <f>IF(JO238&gt;0,JP238-$V238,0)</f>
        <v/>
      </c>
      <c r="JR238" s="68">
        <f>IF(JO238&gt;0,(JO238-JR$10)/JR$10,0)</f>
        <v/>
      </c>
      <c r="JS238" s="68" t="n"/>
      <c r="JT238" s="15">
        <f>IF(JO238&gt;0,(JO238-JO$10)/JO$10,0)</f>
        <v/>
      </c>
      <c r="JV238" s="13" t="n">
        <v>2.56</v>
      </c>
      <c r="JW238" s="68">
        <f>IF(JV238&gt;0,((JV238-JV237)/JV237),0)</f>
        <v/>
      </c>
      <c r="JX238" s="68">
        <f>IF(JV238&gt;0,JW238-$V238,0)</f>
        <v/>
      </c>
      <c r="JY238" s="68">
        <f>IF(JV238&gt;0,(JV238-JY$10)/JY$10,0)</f>
        <v/>
      </c>
      <c r="JZ238" s="68" t="n"/>
      <c r="KA238" s="15">
        <f>IF(JV238&gt;0,(JV238-JV$10)/JV$10,0)</f>
        <v/>
      </c>
      <c r="KC238" s="13" t="n">
        <v>24.97</v>
      </c>
      <c r="KD238" s="68">
        <f>IF(KC238&gt;0,((KC238-KC237)/KC237),0)</f>
        <v/>
      </c>
      <c r="KE238" s="68">
        <f>IF(KC238&gt;0,KD238-$V238,0)</f>
        <v/>
      </c>
      <c r="KF238" s="68">
        <f>IF(KC238&gt;0,(KC238-KF$10)/KF$10,0)</f>
        <v/>
      </c>
      <c r="KG238" s="68" t="n"/>
      <c r="KH238" s="15">
        <f>IF(KC238&gt;0,(KC238-KC$10)/KC$10,0)</f>
        <v/>
      </c>
      <c r="KI238" s="18" t="n"/>
      <c r="KJ238" s="13" t="n">
        <v>177.6</v>
      </c>
      <c r="KK238" s="68">
        <f>IF(KJ238&gt;0,((KJ238-KJ237)/KJ237),0)</f>
        <v/>
      </c>
      <c r="KL238" s="68">
        <f>IF(KJ238&gt;0,KK238-$V238,0)</f>
        <v/>
      </c>
      <c r="KM238" s="68">
        <f>IF(KJ238&gt;0,(KJ238-KM$10)/KM$10,0)</f>
        <v/>
      </c>
      <c r="KN238" s="68" t="n"/>
      <c r="KO238" s="15">
        <f>IF(KJ238&gt;0,(KJ238-KJ$10)/KJ$10,0)</f>
        <v/>
      </c>
      <c r="KQ238" s="13" t="n">
        <v>2.88</v>
      </c>
      <c r="KR238" s="68">
        <f>IF(KQ238&gt;0,((KQ238-KQ237)/KQ237),0)</f>
        <v/>
      </c>
      <c r="KS238" s="68">
        <f>IF(KQ238&gt;0,KR238-$V238,0)</f>
        <v/>
      </c>
      <c r="KT238" s="68">
        <f>IF(KQ238&gt;0,(KQ238-KT$10)/KT$10,0)</f>
        <v/>
      </c>
      <c r="KU238" s="68" t="n"/>
      <c r="KV238" s="15">
        <f>IF(KQ238&gt;0,(KQ238-KQ$10)/KQ$10,0)</f>
        <v/>
      </c>
      <c r="KW238" s="18" t="n"/>
      <c r="KX238" s="13" t="n">
        <v>83.77</v>
      </c>
      <c r="KY238" s="68">
        <f>IF(KX238&gt;0,((KX238-KX237)/KX237),0)</f>
        <v/>
      </c>
      <c r="KZ238" s="68">
        <f>IF(KX238&gt;0,KY238-$V238,0)</f>
        <v/>
      </c>
      <c r="LA238" s="68">
        <f>IF(KX238&gt;0,(KX238-LA$10)/LA$10,0)</f>
        <v/>
      </c>
      <c r="LB238" s="68" t="n"/>
      <c r="LC238" s="15">
        <f>IF(KX238&gt;0,(KX238-KX$10)/KX$10,0)</f>
        <v/>
      </c>
      <c r="LD238" s="18" t="n"/>
      <c r="LE238" s="13" t="n">
        <v>60.86</v>
      </c>
      <c r="LF238" s="68">
        <f>IF(LE238&gt;0,((LE238-LE237)/LE237),0)</f>
        <v/>
      </c>
      <c r="LG238" s="68">
        <f>IF(LE238&gt;0,LF238-$V238,0)</f>
        <v/>
      </c>
      <c r="LH238" s="68">
        <f>IF(LE238&gt;0,(LE238-LH$10)/LH$10,0)</f>
        <v/>
      </c>
      <c r="LI238" s="68" t="n"/>
      <c r="LJ238" s="15">
        <f>IF(LE238&gt;0,(LE238-LE$10)/LE$10,0)</f>
        <v/>
      </c>
      <c r="LL238" s="13" t="n">
        <v>174.03</v>
      </c>
      <c r="LM238" s="68">
        <f>IF(LL238&gt;0,((LL238-LL237)/LL237),0)</f>
        <v/>
      </c>
      <c r="LN238" s="68">
        <f>IF(LL238&gt;0,LM238-$V238,0)</f>
        <v/>
      </c>
      <c r="LO238" s="68">
        <f>IF(LL238&gt;0,(LL238-LO$10)/LO$10,0)</f>
        <v/>
      </c>
      <c r="LP238" s="68" t="n"/>
      <c r="LQ238" s="15">
        <f>IF(LL238&gt;0,(LL238-LL$10)/LL$10,0)</f>
        <v/>
      </c>
      <c r="LS238" s="13" t="n">
        <v>28.11</v>
      </c>
      <c r="LT238" s="68">
        <f>IF(LS238&gt;0,((LS238-LS237)/LS237),0)</f>
        <v/>
      </c>
      <c r="LU238" s="68">
        <f>IF(LS238&gt;0,LT238-$V238,0)</f>
        <v/>
      </c>
      <c r="LV238" s="68" t="n"/>
      <c r="LW238" s="68" t="n"/>
      <c r="LX238" s="15">
        <f>IF(LS238&gt;0,(LS238-LS$10)/LS$10,0)</f>
        <v/>
      </c>
      <c r="LZ238" s="13" t="n">
        <v>25.37</v>
      </c>
      <c r="MA238" s="68">
        <f>IF(LZ238&gt;0,((LZ238-LZ237)/LZ237),0)</f>
        <v/>
      </c>
      <c r="MB238" s="68">
        <f>IF(LZ238&gt;0,MA238-$V238,0)</f>
        <v/>
      </c>
      <c r="MC238" s="68">
        <f>IF(LZ238&gt;0,(LZ238-MC$10)/MC$10,0)</f>
        <v/>
      </c>
      <c r="MD238" s="68" t="n"/>
      <c r="ME238" s="15">
        <f>IF(LZ238&gt;0,(LZ238-LZ$10)/LZ$10,0)</f>
        <v/>
      </c>
      <c r="MG238" s="13" t="n">
        <v>91.38</v>
      </c>
      <c r="MH238" s="68">
        <f>IF(MG238&gt;0,((MG238-MG237)/MG237),0)</f>
        <v/>
      </c>
      <c r="MI238" s="68">
        <f>IF(MG238&gt;0,MH238-$V238,0)</f>
        <v/>
      </c>
      <c r="MJ238" s="68">
        <f>IF(MG238&gt;0,(MG238-MJ$10)/MJ$10,0)</f>
        <v/>
      </c>
      <c r="MK238" s="68" t="n"/>
      <c r="ML238" s="15">
        <f>IF(MG238&gt;0,(MG238-MG$10)/MG$10,0)</f>
        <v/>
      </c>
      <c r="MN238" s="13" t="n">
        <v>178.88</v>
      </c>
      <c r="MO238" s="68">
        <f>IF(MN238&gt;0,((MN238-MN237)/MN237),0)</f>
        <v/>
      </c>
      <c r="MP238" s="68">
        <f>IF(MN238&gt;0,MO238-$V238,0)</f>
        <v/>
      </c>
      <c r="MQ238" s="68">
        <f>IF(MN238&gt;0,(MN238-MQ$10)/MQ$10,0)</f>
        <v/>
      </c>
      <c r="MR238" s="68" t="n"/>
      <c r="MS238" s="15">
        <f>IF(MN238&gt;0,(MN238-MN$10)/MN$10,0)</f>
        <v/>
      </c>
      <c r="MU238" s="13" t="n">
        <v>25.74</v>
      </c>
      <c r="MV238" s="68">
        <f>IF(MU238&gt;0,((MU238-MU237)/MU237),0)</f>
        <v/>
      </c>
      <c r="MW238" s="68">
        <f>IF(MU238&gt;0,MV238-$V238,0)</f>
        <v/>
      </c>
      <c r="MX238" s="68">
        <f>IF(MU238&gt;0,(MU238-MX$10)/MX$10,0)</f>
        <v/>
      </c>
      <c r="MY238" s="68" t="n"/>
      <c r="MZ238" s="15">
        <f>IF(MU238&gt;0,(MU238-MU$10)/MU$10,0)</f>
        <v/>
      </c>
      <c r="NB238" s="13" t="n">
        <v>298.45</v>
      </c>
      <c r="NC238" s="68">
        <f>IF(NB238&gt;0,((NB238-NB237)/NB237),0)</f>
        <v/>
      </c>
      <c r="ND238" s="68">
        <f>IF(NB238&gt;0,NC238-$V238,0)</f>
        <v/>
      </c>
      <c r="NE238" s="68">
        <f>IF(NB238&gt;0,(NB238-NE$10)/NE$10,0)</f>
        <v/>
      </c>
      <c r="NF238" s="68" t="n"/>
      <c r="NG238" s="15">
        <f>IF(NB238&gt;0,(NB238-NB$10)/NB$10,0)</f>
        <v/>
      </c>
      <c r="NI238" s="13" t="n">
        <v>16.82</v>
      </c>
      <c r="NJ238" s="68">
        <f>IF(NI238&gt;0,((NI238-NI237)/NI237),0)</f>
        <v/>
      </c>
      <c r="NK238" s="68">
        <f>IF(NI238&gt;0,NJ238-$V238,0)</f>
        <v/>
      </c>
      <c r="NL238" s="68">
        <f>IF(NI238&gt;0,(NI238-NL$10)/NL$10,0)</f>
        <v/>
      </c>
      <c r="NM238" s="68" t="n"/>
      <c r="NN238" s="15">
        <f>IF(NI238&gt;0,(NI238-NI$10)/NI$10,0)</f>
        <v/>
      </c>
      <c r="NP238" s="13" t="n">
        <v>599.77</v>
      </c>
      <c r="NQ238" s="68">
        <f>IF(NP238&gt;0,((NP238-NP237)/NP237),0)</f>
        <v/>
      </c>
      <c r="NR238" s="68">
        <f>IF(NP238&gt;0,NQ238-$V238,0)</f>
        <v/>
      </c>
      <c r="NS238" s="68">
        <f>IF(NP238&gt;0,(NP238-NS$10)/NS$10,0)</f>
        <v/>
      </c>
      <c r="NT238" s="68" t="n"/>
      <c r="NU238" s="15">
        <f>IF(NP238&gt;0,(NP238-NP$10)/NP$10,0)</f>
        <v/>
      </c>
      <c r="NW238" s="13" t="n">
        <v>320.18</v>
      </c>
      <c r="NX238" s="68">
        <f>IF(NW238&gt;0,((NW238-NW237)/NW237),0)</f>
        <v/>
      </c>
      <c r="NY238" s="68">
        <f>IF(NW238&gt;0,NX238-$V238,0)</f>
        <v/>
      </c>
      <c r="NZ238" s="68">
        <f>IF(NW238&gt;0,(NW238-NZ$10)/NZ$10,0)</f>
        <v/>
      </c>
      <c r="OA238" s="68" t="n"/>
      <c r="OB238" s="15">
        <f>IF(NW238&gt;0,(NW238-NW$10)/NW$10,0)</f>
        <v/>
      </c>
      <c r="OD238" s="13" t="n">
        <v>4.19</v>
      </c>
      <c r="OE238" s="68">
        <f>IF(OD238&gt;0,((OD238-OD237)/OD237),0)</f>
        <v/>
      </c>
      <c r="OF238" s="68">
        <f>IF(OD238&gt;0,OE238-$V238,0)</f>
        <v/>
      </c>
      <c r="OG238" s="68">
        <f>IF(OD238&gt;0,(OD238-OG$10)/OG$10,0)</f>
        <v/>
      </c>
      <c r="OH238" s="68" t="n"/>
      <c r="OI238" s="15">
        <f>IF(OD238&gt;0,(OD238-OD$10)/OD$10,0)</f>
        <v/>
      </c>
      <c r="OK238" s="13" t="n">
        <v>259.3</v>
      </c>
      <c r="OL238" s="68">
        <f>IF(OK238&gt;0,((OK238-OK237)/OK237),0)</f>
        <v/>
      </c>
      <c r="OM238" s="68">
        <f>IF(OK238&gt;0,OL238-$V238,0)</f>
        <v/>
      </c>
      <c r="ON238" s="68">
        <f>IF(OK238&gt;0,(OK238-ON$10)/ON$10,0)</f>
        <v/>
      </c>
      <c r="OO238" s="68" t="n"/>
      <c r="OP238" s="15">
        <f>IF(OK238&gt;0,(OK238-OK$10)/OK$10,0)</f>
        <v/>
      </c>
      <c r="OR238" s="13" t="n">
        <v>6.96</v>
      </c>
      <c r="OS238" s="68">
        <f>IF(OR238&gt;0,((OR238-OR237)/OR237),0)</f>
        <v/>
      </c>
      <c r="OT238" s="68">
        <f>IF(OR238&gt;0,OS238-$V238,0)</f>
        <v/>
      </c>
      <c r="OU238" s="68">
        <f>IF(OR238&gt;0,(OR238-OU$10)/OU$10,0)</f>
        <v/>
      </c>
      <c r="OV238" s="68" t="n"/>
      <c r="OW238" s="15">
        <f>IF(OR238&gt;0,(OR238-OR$10)/OR$10,0)</f>
        <v/>
      </c>
      <c r="OY238" s="13" t="n">
        <v>174.91</v>
      </c>
      <c r="OZ238" s="68">
        <f>IF(OY238&gt;0,((OY238-OY237)/OY237),0)</f>
        <v/>
      </c>
      <c r="PA238" s="68">
        <f>IF(OY238&gt;0,OZ238-$V238,0)</f>
        <v/>
      </c>
      <c r="PB238" s="68">
        <f>IF(OY238&gt;0,(OY238-PB$10)/PB$10,0)</f>
        <v/>
      </c>
      <c r="PC238" s="68" t="n"/>
      <c r="PD238" s="15">
        <f>IF(OY238&gt;0,(OY238-OY$10)/OY$10,0)</f>
        <v/>
      </c>
      <c r="PE238" s="18" t="n"/>
      <c r="PF238" s="13" t="n">
        <v>278.69</v>
      </c>
      <c r="PG238" s="68">
        <f>IF(PF238&gt;0,((PF238-PF237)/PF237),0)</f>
        <v/>
      </c>
      <c r="PH238" s="68">
        <f>IF(PF238&gt;0,PG238-$V238,0)</f>
        <v/>
      </c>
      <c r="PI238" s="68">
        <f>IF(PF238&gt;0,(PF238-PI$10)/PI$10,0)</f>
        <v/>
      </c>
      <c r="PJ238" s="68" t="n"/>
      <c r="PK238" s="15">
        <f>IF(PF238&gt;0,(PF238-PF$10)/PF$10,0)</f>
        <v/>
      </c>
      <c r="PM238" s="13" t="n"/>
      <c r="PN238" s="68">
        <f>IF(PM238&gt;0,((PM238-PM237)/PM237),0)</f>
        <v/>
      </c>
      <c r="PO238" s="68">
        <f>PN238-$V238</f>
        <v/>
      </c>
      <c r="PP238" s="68">
        <f>IF(PM238&gt;0,(PM238-PP$10)/PP$10,0)</f>
        <v/>
      </c>
      <c r="PQ238" s="68" t="n"/>
      <c r="PR238" s="15">
        <f>IF(PM238&gt;0,(PM238-PM$10)/PM$10,0)</f>
        <v/>
      </c>
      <c r="PT238" s="13" t="n">
        <v>14.4</v>
      </c>
      <c r="PU238" s="68">
        <f>IF(PT238&gt;0,((PT238-PT237)/PT237),0)</f>
        <v/>
      </c>
      <c r="PV238" s="68">
        <f>IF(PT238&gt;0,PU238-$V238,0)</f>
        <v/>
      </c>
      <c r="PW238" s="68">
        <f>IF(PT238&gt;0,(PT238-PW$10)/PW$10,0)</f>
        <v/>
      </c>
      <c r="PX238" s="68" t="n"/>
      <c r="PY238" s="15">
        <f>IF(PT238&gt;0,(PT238-PT$10)/PT$10,0)</f>
        <v/>
      </c>
      <c r="QA238" s="13" t="n">
        <v>357.75</v>
      </c>
      <c r="QB238" s="68">
        <f>IF(QA238&gt;0,((QA238-QA237)/QA237),0)</f>
        <v/>
      </c>
      <c r="QC238" s="68">
        <f>IF(QA238&gt;0,QB238-$V238,0)</f>
        <v/>
      </c>
      <c r="QD238" s="68">
        <f>IF(QA238&gt;0,(QA238-QD$10)/QD$10,0)</f>
        <v/>
      </c>
      <c r="QE238" s="68" t="n"/>
      <c r="QF238" s="15">
        <f>IF(QA238&gt;0,(QA238-QA$10)/QA$10,0)</f>
        <v/>
      </c>
      <c r="QH238" s="13" t="n">
        <v>2.55</v>
      </c>
      <c r="QI238" s="68">
        <f>IF(QH238&gt;0,((QH238-QH237)/QH237),0)</f>
        <v/>
      </c>
      <c r="QJ238" s="68">
        <f>IF(QH238&gt;0,QI238-$V238,0)</f>
        <v/>
      </c>
      <c r="QK238" s="68">
        <f>IF(QH238&gt;0,(QH238-QK$10)/QK$10,0)</f>
        <v/>
      </c>
      <c r="QL238" s="68" t="n"/>
      <c r="QM238" s="15">
        <f>IF(QH238&gt;0,(QH238-QH$10)/QH$10,0)</f>
        <v/>
      </c>
      <c r="QO238" s="13" t="n">
        <v>13.45</v>
      </c>
      <c r="QP238" s="68">
        <f>IF(QO238&gt;0,((QO238-QO237)/QO237),0)</f>
        <v/>
      </c>
      <c r="QQ238" s="68">
        <f>IF(QO238&gt;0,QP238-$V238,0)</f>
        <v/>
      </c>
      <c r="QR238" s="68">
        <f>IF(QO238&gt;0,(QO238-QR$10)/QR$10,0)</f>
        <v/>
      </c>
      <c r="QS238" s="68" t="n"/>
      <c r="QT238" s="15">
        <f>IF(QO238&gt;0,(QO238-QO$10)/QO$10,0)</f>
        <v/>
      </c>
      <c r="QV238" s="13" t="n">
        <v>3.61</v>
      </c>
      <c r="QW238" s="68">
        <f>IF(QV238&gt;0,((QV238-QV237)/QV237),0)</f>
        <v/>
      </c>
      <c r="QX238" s="68">
        <f>IF(QV238&gt;0,QW238-$V238,0)</f>
        <v/>
      </c>
      <c r="QY238" s="68">
        <f>IF(QV238&gt;0,(QV238-QY$10)/QY$10,0)</f>
        <v/>
      </c>
      <c r="QZ238" s="68" t="n"/>
      <c r="RA238" s="15">
        <f>IF(QV238&gt;0,(QV238-QV$10)/QV$10,0)</f>
        <v/>
      </c>
      <c r="RC238" s="13" t="n">
        <v>70.18000000000001</v>
      </c>
      <c r="RD238" s="68">
        <f>IF(RC238&gt;0,((RC238-RC237)/RC237),0)</f>
        <v/>
      </c>
      <c r="RE238" s="68">
        <f>IF(RC238&gt;0,RD238-$V238,0)</f>
        <v/>
      </c>
      <c r="RF238" s="68">
        <f>IF(RC238&gt;0,(RC238-RF$10)/RF$10,0)</f>
        <v/>
      </c>
      <c r="RG238" s="68" t="n"/>
      <c r="RH238" s="15">
        <f>IF(RC238&gt;0,(RC238-RC$10)/RC$10,0)</f>
        <v/>
      </c>
      <c r="RJ238" s="13" t="n">
        <v>291.51</v>
      </c>
      <c r="RK238" s="68">
        <f>IF(RJ238&gt;0,((RJ238-RJ237)/RJ237),0)</f>
        <v/>
      </c>
      <c r="RL238" s="68">
        <f>RK238-$V238</f>
        <v/>
      </c>
      <c r="RM238" s="68">
        <f>IF(RJ238&gt;0,(RJ238-RM$10)/RM$10,0)</f>
        <v/>
      </c>
      <c r="RN238" s="68" t="n"/>
      <c r="RO238" s="15">
        <f>IF(RJ238&gt;0,(RJ238-RJ$10)/RJ$10,0)</f>
        <v/>
      </c>
      <c r="RQ238" s="13" t="n">
        <v>27.24</v>
      </c>
      <c r="RR238" s="68">
        <f>IF(RQ238&gt;0,((RQ238-RQ237)/RQ237),0)</f>
        <v/>
      </c>
      <c r="RS238" s="68">
        <f>RR238-$V238</f>
        <v/>
      </c>
      <c r="RT238" s="68">
        <f>IF(RQ238&gt;0,(RQ238-RT$10)/RT$10,0)</f>
        <v/>
      </c>
      <c r="RU238" s="68" t="n"/>
      <c r="RV238" s="15">
        <f>IF(RQ238&gt;0,(RQ238-RQ$10)/RQ$10,0)</f>
        <v/>
      </c>
      <c r="RX238" s="13" t="n">
        <v>168.45</v>
      </c>
      <c r="RY238" s="68">
        <f>IF(RX238&gt;0,((RX238-RX237)/RX237),0)</f>
        <v/>
      </c>
      <c r="RZ238" s="68">
        <f>RY238-$V238</f>
        <v/>
      </c>
      <c r="SA238" s="68">
        <f>IF(RX238&gt;0,(RX238-SA$10)/SA$10,0)</f>
        <v/>
      </c>
      <c r="SB238" s="68" t="n"/>
      <c r="SC238" s="15">
        <f>IF(RX238&gt;0,(RX238-RX$10)/RX$10,0)</f>
        <v/>
      </c>
      <c r="SE238" s="13" t="n">
        <v>25.57</v>
      </c>
      <c r="SF238" s="68">
        <f>IF(SE238&gt;0,((SE238-SE237)/SE237),0)</f>
        <v/>
      </c>
      <c r="SG238" s="68">
        <f>SF238-$V238</f>
        <v/>
      </c>
      <c r="SH238" s="68">
        <f>IF(SE238&gt;0,(SE238-SH$10)/SH$10,0)</f>
        <v/>
      </c>
      <c r="SI238" s="68" t="n"/>
      <c r="SJ238" s="15">
        <f>IF(SE238&gt;0,(SE238-SE$10)/SE$10,0)</f>
        <v/>
      </c>
      <c r="SL238" s="13" t="n">
        <v>2.78</v>
      </c>
      <c r="SM238" s="68">
        <f>IF(SL238&gt;0,((SL238-SL237)/SL237),0)</f>
        <v/>
      </c>
      <c r="SN238" s="68">
        <f>SM238-$V238</f>
        <v/>
      </c>
      <c r="SO238" s="68">
        <f>IF(SL238&gt;0,(SL238-SO$10)/SO$10,0)</f>
        <v/>
      </c>
      <c r="SP238" s="68" t="n"/>
      <c r="SQ238" s="15">
        <f>IF(SL238&gt;0,(SL238-SL$10)/SL$10,0)</f>
        <v/>
      </c>
      <c r="SS238" s="13" t="n">
        <v>22.67</v>
      </c>
      <c r="ST238" s="68">
        <f>IF(SS238&gt;0,((SS238-SS237)/SS237),0)</f>
        <v/>
      </c>
      <c r="SU238" s="68">
        <f>ST238-$V238</f>
        <v/>
      </c>
      <c r="SV238" s="68">
        <f>IF(SS238&gt;0,(SS238-SV$10)/SV$10,0)</f>
        <v/>
      </c>
      <c r="SW238" s="68" t="n"/>
      <c r="SX238" s="15">
        <f>IF(SS238&gt;0,(SS238-SS$10)/SS$10,0)</f>
        <v/>
      </c>
      <c r="SZ238" s="13" t="n">
        <v>61.95</v>
      </c>
      <c r="TA238" s="68">
        <f>IF(SZ238&gt;0,((SZ238-SZ237)/SZ237),0)</f>
        <v/>
      </c>
      <c r="TB238" s="68">
        <f>TA238-$V238</f>
        <v/>
      </c>
      <c r="TC238" s="68">
        <f>IF(SZ238&gt;0,(SZ238-TC$10)/TC$10,0)</f>
        <v/>
      </c>
      <c r="TD238" s="68" t="n"/>
      <c r="TE238" s="15">
        <f>IF(SZ238&gt;0,(SZ238-SZ$10)/SZ$10,0)</f>
        <v/>
      </c>
      <c r="TG238" s="587" t="n">
        <v>0.26</v>
      </c>
      <c r="TH238" s="68">
        <f>IF(TG238&gt;0,((TG238-TG237)/TG237),0)</f>
        <v/>
      </c>
      <c r="TI238" s="68">
        <f>TH238-$V238</f>
        <v/>
      </c>
      <c r="TJ238" s="68">
        <f>IF(TG238&gt;0,(TG238-TJ$10)/TJ$10,0)</f>
        <v/>
      </c>
      <c r="TK238" s="68" t="n"/>
      <c r="TL238" s="15">
        <f>IF(TG238&gt;0,(TG238-TG$10)/TG$10,0)</f>
        <v/>
      </c>
      <c r="TN238" s="13" t="n">
        <v>54.08</v>
      </c>
      <c r="TO238" s="68">
        <f>IF(TN238&gt;0,((TN238-TN237)/TN237),0)</f>
        <v/>
      </c>
      <c r="TP238" s="68">
        <f>TO238-$V238</f>
        <v/>
      </c>
      <c r="TQ238" s="68">
        <f>IF(TN238&gt;0,(TN238-TQ$10)/TQ$10,0)</f>
        <v/>
      </c>
      <c r="TR238" s="68" t="n"/>
      <c r="TS238" s="15">
        <f>IF(TN238&gt;0,(TN238-TN$10)/TN$10,0)</f>
        <v/>
      </c>
      <c r="TU238" s="587" t="n">
        <v>5.07</v>
      </c>
      <c r="TV238" s="68">
        <f>IF(TU238&gt;0,((TU238-TU237)/TU237),0)</f>
        <v/>
      </c>
      <c r="TW238" s="68">
        <f>TV238-$V238</f>
        <v/>
      </c>
      <c r="TX238" s="68">
        <f>IF(TU238&gt;0,(TU238-TX$10)/TX$10,0)</f>
        <v/>
      </c>
      <c r="TY238" s="68" t="n"/>
      <c r="TZ238" s="15">
        <f>IF(TU238&gt;0,(TU238-TU$10)/TU$10,0)</f>
        <v/>
      </c>
      <c r="UB238" s="587" t="n"/>
      <c r="UC238" s="68">
        <f>IF(UB238&gt;0,((UB238-UB237)/UB237),0)</f>
        <v/>
      </c>
      <c r="UD238" s="68">
        <f>UC238-$V238</f>
        <v/>
      </c>
      <c r="UE238" s="68">
        <f>IF(UB238&gt;0,(UB238-UE$10)/UE$10,0)</f>
        <v/>
      </c>
      <c r="UF238" s="68" t="n"/>
      <c r="UG238" s="15">
        <f>IF(UB238&gt;0,(UB238-UB$10)/UB$10,0)</f>
        <v/>
      </c>
      <c r="UI238" s="587" t="n"/>
      <c r="UJ238" s="68">
        <f>IF(UI238&gt;0,((UI238-UI237)/UI237),0)</f>
        <v/>
      </c>
      <c r="UK238" s="68">
        <f>UJ238-$V238</f>
        <v/>
      </c>
      <c r="UL238" s="68">
        <f>IF(UI238&gt;0,(UI238-UL$10)/UL$10,0)</f>
        <v/>
      </c>
      <c r="UM238" s="68" t="n"/>
      <c r="UN238" s="15">
        <f>IF(UI238&gt;0,(UI238-UI$10)/UI$10,0)</f>
        <v/>
      </c>
      <c r="UP238" s="587" t="n"/>
      <c r="UQ238" s="68">
        <f>IF(UP238&gt;0,((UP238-UP237)/UP237),0)</f>
        <v/>
      </c>
      <c r="UR238" s="68">
        <f>UQ238-$V238</f>
        <v/>
      </c>
      <c r="US238" s="68">
        <f>IF(UP238&gt;0,(UP238-US$10)/US$10,0)</f>
        <v/>
      </c>
      <c r="UT238" s="68" t="n"/>
      <c r="UU238" s="15">
        <f>IF(UP238&gt;0,(UP238-UP$10)/UP$10,0)</f>
        <v/>
      </c>
      <c r="UW238" s="587" t="n"/>
      <c r="UX238" s="68">
        <f>IF(UW238&gt;0,((UW238-UW237)/UW237),0)</f>
        <v/>
      </c>
      <c r="UY238" s="68">
        <f>UX238-$V238</f>
        <v/>
      </c>
      <c r="UZ238" s="68">
        <f>IF(UW238&gt;0,(UW238-UZ$10)/UZ$10,0)</f>
        <v/>
      </c>
      <c r="VA238" s="68" t="n"/>
      <c r="VB238" s="15">
        <f>IF(UW238&gt;0,(UW238-UW$10)/UW$10,0)</f>
        <v/>
      </c>
      <c r="VD238" s="587" t="n"/>
      <c r="VE238" s="68">
        <f>IF(VD238&gt;0,((VD238-VD237)/VD237),0)</f>
        <v/>
      </c>
      <c r="VF238" s="68">
        <f>VE238-$V238</f>
        <v/>
      </c>
      <c r="VG238" s="68">
        <f>IF(VD238&gt;0,(VD238-VG$10)/VG$10,0)</f>
        <v/>
      </c>
      <c r="VH238" s="68" t="n"/>
      <c r="VI238" s="15">
        <f>IF(VD238&gt;0,(VD238-VD$10)/VD$10,0)</f>
        <v/>
      </c>
      <c r="VM238" s="21">
        <f>IF($C238&gt;0,(($IK$5*IG238)+($GT$5*GP238)+($JM$5*JI238)+($JF$5*JB238)+($IY$5*IU238)+($IR$5*IN238)+($ID$5*HZ238)+($HW$5*HS238)+($HP$5*HL238)+($HI$5*HE238)+($GF$5*GB238)+($FY$5*FU238)+($FR$5*FN238)+($FK$5*FG238)+($FD$5*EZ238)+($EW$5*ES238)+($EP$5*EL238)+($EI$5*EE238)+($EB$5*DX238)+($DU$5*DQ238)+($DN$5*DJ238)+($DG$5*DC238)+($CZ$5*CV238)+($CS$5*CO238)+($CL$5*CH238)+($CE$5*CA238)+($BX$5*BT238)+($BQ$5*BM238)+($BJ$5*BF238)+($BC$5*AY238)+($AV$5*AR238)+($AO$5*AK238)+($AH$5*AD238)+($JT$5*JP238)+($KA$5*JW238)+($KO$5*KK238)+($PR$5*PN238)+($GM$5*GI238)+($HA$5*GW238)+($KV$5*KR238)+($KH$5*KD238)+($LC$5*KY238)+($MS$5*MO238)+($ML$5*MH238)+($ME$5*MA238)+($LX$5*LT238)+($LQ$5*LM238)+($LJ$5*LF238)+(MV238*$MZ$5)+(NC238*$NG$5)+(NJ238*$NN$5)+($OI$5*OE238)+($NU$5*NQ238)+($OB$5*NX238)+($PK$5*PG238)+($OP$5*OL238)+($OW$5*OS238)+($PD$5*OZ238)+(PU238*$PY$5)+(QB238*$QF$5)+(QI238*$QM$5)+(QP238*$QT$5)+(QW238*$RA$5)+(RD238*$RH$5)+(RK238*$RO$5)+(RR238*$RV$5)+(RY238*$SC$5)+(SF238*$SJ$5)+(SM238*$SQ$5)+(ST238*$SX$5)+(TA238*$TE$5))+(TH238*$TL$5)+(TO238*$TS$5))/$VM$5</f>
        <v/>
      </c>
      <c r="VN238" s="40" t="n"/>
      <c r="VO238" s="21">
        <f>IF($C238&gt;0,(($IK$5*II238)+($GT$5*GR238)+($JM$5*JK238)+($JF$5*JD238)+($IY$5*IW238)+($IR$5*IP238)+($ID$5*IB238)+($HW$5*HU238)+($HP$5*HN238)+($HI$5*HG238)+($GF$5*GD238)+($FY$5*FW238)+($FR$5*FP238)+($FK$5*FI238)+($FD$5*FB238)+($EW$5*EU238)+($EP$5*EN238)+($EI$5*EG238)+($EB$5*DZ238)+($DU$5*DS238)+($DN$5*DL238)+($DG$5*DE238)+($CZ$5*CX238)+($CS$5*CQ238)+($CL$5*CJ238)+($CE$5*CC238)+($BX$5*BV238)+($BQ$5*BO238)+($BJ$5*BH238)+($BC$5*BA238)+($AV$5*AT238)+($AO$5*AM238)+($AH$5*AF238)+($KO$5*KM238)+($KH$5*KF238)+($KA$5*JY238)+($JT$5*JR238)+($PR$5*PP238)+($GM$5*GK238)+($HA$5*GY238)+($KV$5*KT238)+($LC$5*LA238)+($MS$5*MQ238)+($ML$5*MJ238)+($ME$5*MC238)+($LX$5*LV238)+($LQ$5*LO238)+($LJ$5*LH238)+(MX238*$MZ$5)+(NE238*$NG$5)+(NL238*$NN$5)+($OI$5*OG238)+($NU$5*NS238)+($OB$5*NZ238)+($PD$5*PB238)+($OW$5*OU238)+($OP$5*ON238)+($PK$5*PI238)+($PY$5*PW238)+($QF$5*QD238)+($QM$5*QK238)+($QT$5*QR238)+($RA$5*QY238)+($RH$5*RF238)+($RO$5*RM238)+(RT238*$RV$5)+(SA238*$SC$5)+(SH238*$SJ$5)+(SO238*$SQ$5)+(SV238*$SX$5)+(TC238*$TE$5)+(TJ238*$TL$5)+(TQ238*$TS$5))/$VM$5,0)</f>
        <v/>
      </c>
      <c r="VP238" s="14" t="n"/>
      <c r="VQ238" s="21">
        <f>IF($C238&gt;0,(($IK$5*IK238)+($GT$5*GT238)+($JM$5*JM238)+($JF$5*JF238)+($IY$5*IY238)+($IR$5*IR238)+($ID$5*ID238)+($HW$5*HW238)+($HP$5*HP238)+($HI$5*HI238)+($GF$5*GF238)+($FY$5*FY238)+($FR$5*FR238)+($FK$5*FK238)+($FD$5*FD238)+($EW$5*EW238)+($EP$5*EP238)+($EI$5*EI238)+($EB$5*EB238)+($DU$5*DU238)+($DN$5*DN238)+($DG$5*DG238)+($CZ$5*CZ238)+($CS$5*CS238)+($CL$5*CL238)+($CE$5*CE238)+($BX$5*BX238)+($BQ$5*BQ238)+($BJ$5*BJ238)+($BC$5*BC238)+($AV$5*AV238)+($AO$5*AO238)+($AH$5*AH238)+($KO$5*KO238)+($PR$5*PR238)+($GM$5*GM238)+($HA$5*HA238)+($KH$5*KH238)+($KA$5*KA238)+($JT$5*JT238)+($KV$5*KV238)+($LC$5*LC238)+($MS$5*MS238)+($ML$5*ML238)+($ME$5*ME238)+($LX$5*LX238)+($LQ$5*LQ238)+($LJ$5*LJ238)+($OI$5*OI238)+($NU$5*NU238)+($NN$5*NN238)+($NG$5*NG238)+($MZ$5*MZ238)+(OB238*$OB$5)+($PD$5*PD238)+($OW$5*OW238)+($OP$5*OP238)+($PK$5*PK238)+(PY238*$PY$5)+(QF238*$QF$5)+(QM238*$QM$5)+(QT238*$QT$5)+(RA238*$RA$5)+(RH238*$RH$5)+(RO238*$RO$5)+(RV238*$RV$5)+(SC238*$SC$5)+(SJ238*$SJ$5)+(SQ238*$SQ$5)+(SX238*$SX$5)+(TE238*$TE$5)+(TL238*$TL$5)+(TS238*$TS$5))/$VM$5,0)</f>
        <v/>
      </c>
    </row>
    <row r="239" ht="16" customHeight="1" s="545">
      <c r="A239" s="127" t="n">
        <v>45992</v>
      </c>
      <c r="B239" s="4">
        <f>A239</f>
        <v/>
      </c>
      <c r="C239" s="13" t="n">
        <v>47289.33</v>
      </c>
      <c r="D239" s="138">
        <f>IF(C239&gt;0,C239-C238,0)</f>
        <v/>
      </c>
      <c r="E239" s="68">
        <f>IF(C239&gt;0,D239/C238,0)</f>
        <v/>
      </c>
      <c r="F239" s="15">
        <f>IF(C239&gt;0,(C239-C$10)/C$10,0)</f>
        <v/>
      </c>
      <c r="G239" s="13" t="n">
        <v>6812.63</v>
      </c>
      <c r="H239" s="138">
        <f>IF(G239&gt;0,G239-G238,0)</f>
        <v/>
      </c>
      <c r="I239" s="68">
        <f>IF(G239&gt;0,H239/G238,0)</f>
        <v/>
      </c>
      <c r="J239" s="15">
        <f>IF(G239&gt;0,(G239-G$10)/G$10,0)</f>
        <v/>
      </c>
      <c r="K239" s="13" t="n">
        <v>23275.92</v>
      </c>
      <c r="L239" s="138">
        <f>IF(K239&gt;0,K239-K238,0)</f>
        <v/>
      </c>
      <c r="M239" s="68">
        <f>IF(K239&gt;0,L239/K238,0)</f>
        <v/>
      </c>
      <c r="N239" s="15">
        <f>IF(K239&gt;0,(K239-K$10)/K$10,0)</f>
        <v/>
      </c>
      <c r="O239" s="13" t="n">
        <v>2469.13</v>
      </c>
      <c r="P239" s="138">
        <f>IF(O239&gt;0,O239-O238,0)</f>
        <v/>
      </c>
      <c r="Q239" s="68">
        <f>IF(O239&gt;0,P239/O238,0)</f>
        <v/>
      </c>
      <c r="R239" s="15">
        <f>IF(O239&gt;0,(O239-O$10)/O$10,0)</f>
        <v/>
      </c>
      <c r="S239" s="18">
        <f>IF(O239&gt;0,(((O239*0.7)*Q239)+((K239*0.9)*M239)+((G239*0.65)*I239)+((C239*0.6)*E239))/(O239+K239+G239+C239),0)</f>
        <v/>
      </c>
      <c r="T239" s="121">
        <f>IF(O239&gt;0,(S239*200)+T238,0)</f>
        <v/>
      </c>
      <c r="U239" s="121">
        <f>T239</f>
        <v/>
      </c>
      <c r="V239" s="134">
        <f>IF(T239&gt;0,(T239-T238)/T238,0)</f>
        <v/>
      </c>
      <c r="W239" s="21">
        <f>IF(T239&gt;0,(T239-T$11)/T$11,0)</f>
        <v/>
      </c>
      <c r="X239" s="18">
        <f>IF(T239&gt;0,((Q239+M239+I239+E239)/4),0)</f>
        <v/>
      </c>
      <c r="Y239" s="353" t="n"/>
      <c r="Z239" s="15" t="n">
        <v>2e-06</v>
      </c>
      <c r="AA239" s="21">
        <f>Z239-$V239</f>
        <v/>
      </c>
      <c r="AC239" s="13" t="n">
        <v>263.39</v>
      </c>
      <c r="AD239" s="68">
        <f>IF(AC239&gt;0,((AC239-AC238)/AC238),0)</f>
        <v/>
      </c>
      <c r="AE239" s="68">
        <f>IF(AC239&gt;0,AD239-$V239,0)</f>
        <v/>
      </c>
      <c r="AF239" s="68">
        <f>IF(AC239&gt;0,(AC239-AF$10)/AF$10,0)</f>
        <v/>
      </c>
      <c r="AG239" s="68" t="n"/>
      <c r="AH239" s="15">
        <f>IF(AC239&gt;0,(AC239-AC$10)/AC$10,0)</f>
        <v/>
      </c>
      <c r="AJ239" s="13" t="n">
        <v>24.82</v>
      </c>
      <c r="AK239" s="68">
        <f>IF(AJ239&gt;0,((AJ239-AJ238)/AJ238),0)</f>
        <v/>
      </c>
      <c r="AL239" s="68">
        <f>IF(AJ239&gt;0,AK239-$V239,0)</f>
        <v/>
      </c>
      <c r="AM239" s="68">
        <f>IF(AJ239&gt;0,(AJ239-AM$10)/AM$10,0)</f>
        <v/>
      </c>
      <c r="AN239" s="68" t="n"/>
      <c r="AO239" s="15">
        <f>IF(AJ239&gt;0,(AJ239-AJ$10)/AJ$10,0)</f>
        <v/>
      </c>
      <c r="AQ239" s="13" t="n">
        <v>24.79</v>
      </c>
      <c r="AR239" s="68">
        <f>IF(AQ239&gt;0,((AQ239-AQ238)/AQ238),0)</f>
        <v/>
      </c>
      <c r="AS239" s="68">
        <f>IF(AQ239&gt;0,AR239-$V239,0)</f>
        <v/>
      </c>
      <c r="AT239" s="68">
        <f>IF(AQ239&gt;0,(AQ239-AT$10)/AT$10,0)</f>
        <v/>
      </c>
      <c r="AU239" s="68" t="n"/>
      <c r="AV239" s="15">
        <f>IF(AQ239&gt;0,(AQ239-AQ$10)/AQ$10,0)</f>
        <v/>
      </c>
      <c r="AX239" s="13" t="n">
        <v>237.06</v>
      </c>
      <c r="AY239" s="68">
        <f>IF(AX239&gt;0,((AX239-AX238)/AX238),0)</f>
        <v/>
      </c>
      <c r="AZ239" s="68">
        <f>IF(AX239&gt;0,AY239-$V239,0)</f>
        <v/>
      </c>
      <c r="BA239" s="68">
        <f>IF(AX239&gt;0,(AX239-BA$10)/BA$10,0)</f>
        <v/>
      </c>
      <c r="BB239" s="68" t="n"/>
      <c r="BC239" s="15">
        <f>IF(AX239&gt;0,(AX239-AX$10)/AX$10,0)</f>
        <v/>
      </c>
      <c r="BE239" s="13" t="n">
        <v>84.70999999999999</v>
      </c>
      <c r="BF239" s="68">
        <f>IF(BE239&gt;0,((BE239-BE238)/BE238),0)</f>
        <v/>
      </c>
      <c r="BG239" s="68">
        <f>IF(BE239&gt;0,BF239-$V239,0)</f>
        <v/>
      </c>
      <c r="BH239" s="68" t="n"/>
      <c r="BI239" s="68" t="n"/>
      <c r="BJ239" s="15">
        <f>IF(BE239&gt;0,(BE239-BE$10)/BE$10,0)</f>
        <v/>
      </c>
      <c r="BL239" s="13" t="n">
        <v>74.95</v>
      </c>
      <c r="BM239" s="68">
        <f>IF(BL239&gt;0,((BL239-BL238)/BL238),0)</f>
        <v/>
      </c>
      <c r="BN239" s="68">
        <f>IF(BL239&gt;0,BM239-$V239,0)</f>
        <v/>
      </c>
      <c r="BO239" s="68">
        <f>IF(BL239&gt;0,(BL239-BO$10)/BO$10,0)</f>
        <v/>
      </c>
      <c r="BP239" s="68" t="n"/>
      <c r="BQ239" s="15">
        <f>IF(BL239&gt;0,(BL239-BL$10)/BL$10,0)</f>
        <v/>
      </c>
      <c r="BS239" s="13" t="n">
        <v>44.91</v>
      </c>
      <c r="BT239" s="68">
        <f>IF(BS239&gt;0,((BS239-BS238)/BS238),0)</f>
        <v/>
      </c>
      <c r="BU239" s="68">
        <f>IF(BS239&gt;0,BT239-$V239,0)</f>
        <v/>
      </c>
      <c r="BV239" s="68">
        <f>IF(BS239&gt;0,(BS239-BV$10)/BV$10,0)</f>
        <v/>
      </c>
      <c r="BW239" s="68" t="n"/>
      <c r="BX239" s="15">
        <f>IF(BS239&gt;0,(BS239-BS$10)/BS$10,0)</f>
        <v/>
      </c>
      <c r="BZ239" s="13" t="n"/>
      <c r="CA239" s="68">
        <f>IF(BZ239&gt;0,((BZ239-BZ238)/BZ238),0)</f>
        <v/>
      </c>
      <c r="CB239" s="68">
        <f>IF(BZ239&gt;0,CA239-$V239,0)</f>
        <v/>
      </c>
      <c r="CC239" s="68">
        <f>IF(BZ239&gt;0,(BZ239-CC$10)/CC$10,0)</f>
        <v/>
      </c>
      <c r="CD239" s="68" t="n"/>
      <c r="CE239" s="15">
        <f>IF(BZ239&gt;0,(BZ239-BZ$10)/BZ$10,0)</f>
        <v/>
      </c>
      <c r="CG239" s="13" t="n">
        <v>33.41</v>
      </c>
      <c r="CH239" s="68">
        <f>IF(CG239&gt;0,((CG239-CG238)/CG238),0)</f>
        <v/>
      </c>
      <c r="CI239" s="68">
        <f>IF(CG239&gt;0,CH239-$V239,0)</f>
        <v/>
      </c>
      <c r="CJ239" s="68">
        <f>IF(CG239&gt;0,(CG239-CJ$10)/CJ$10,0)</f>
        <v/>
      </c>
      <c r="CK239" s="68" t="n"/>
      <c r="CL239" s="15">
        <f>IF(CG239&gt;0,(CG239-CG$10)/CG$10,0)</f>
        <v/>
      </c>
      <c r="CN239" s="13" t="n">
        <v>35.91</v>
      </c>
      <c r="CO239" s="68">
        <f>IF(CN239&gt;0,((CN239-CN238)/CN238),0)</f>
        <v/>
      </c>
      <c r="CP239" s="68">
        <f>IF(CN239&gt;0,CO239-$V239,0)</f>
        <v/>
      </c>
      <c r="CQ239" s="68">
        <f>IF(CN239&gt;0,(CN239-CQ$10)/CQ$10,0)</f>
        <v/>
      </c>
      <c r="CR239" s="68" t="n"/>
      <c r="CS239" s="15">
        <f>IF(CN239&gt;0,(CN239-CN$10)/CN$10,0)</f>
        <v/>
      </c>
      <c r="CU239" s="13" t="n">
        <v>42.6</v>
      </c>
      <c r="CV239" s="68">
        <f>IF(CU239&gt;0,((CU239-CU238)/CU238),0)</f>
        <v/>
      </c>
      <c r="CW239" s="68">
        <f>IF(CU239&gt;0,CV239-$V239,0)</f>
        <v/>
      </c>
      <c r="CX239" s="68">
        <f>IF(CU239&gt;0,(CU239-CX$10)/CX$10,0)</f>
        <v/>
      </c>
      <c r="CY239" s="68" t="n"/>
      <c r="CZ239" s="15">
        <f>IF(CU239&gt;0,(CU239-CU$10)/CU$10,0)</f>
        <v/>
      </c>
      <c r="DB239" s="13" t="n">
        <v>20.71</v>
      </c>
      <c r="DC239" s="68">
        <f>IF(DB239&gt;0,((DB239-DB238)/DB238),0)</f>
        <v/>
      </c>
      <c r="DD239" s="68">
        <f>IF(DB239&gt;0,DC239-$V239,0)</f>
        <v/>
      </c>
      <c r="DE239" s="68">
        <f>IF(DB239&gt;0,(DB239-DE$10)/DE$10,0)</f>
        <v/>
      </c>
      <c r="DF239" s="68" t="n"/>
      <c r="DG239" s="15">
        <f>IF(DB239&gt;0,(DB239-DB$10)/DB$10,0)</f>
        <v/>
      </c>
      <c r="DI239" s="13" t="n">
        <v>52.02</v>
      </c>
      <c r="DJ239" s="68">
        <f>IF(DI239&gt;0,((DI239-DI238)/DI238),0)</f>
        <v/>
      </c>
      <c r="DK239" s="68">
        <f>IF(DI239&gt;0,DJ239-$V239,0)</f>
        <v/>
      </c>
      <c r="DL239" s="68">
        <f>IF(DI239&gt;0,(DI239-DL$10)/DL$10,0)</f>
        <v/>
      </c>
      <c r="DM239" s="68" t="n"/>
      <c r="DN239" s="15">
        <f>IF(DI239&gt;0,(DI239-DI$10)/DI$10,0)</f>
        <v/>
      </c>
      <c r="DP239" s="13" t="n">
        <v>48.88</v>
      </c>
      <c r="DQ239" s="68">
        <f>IF(DP239&gt;0,((DP239-DP238)/DP238),0)</f>
        <v/>
      </c>
      <c r="DR239" s="68">
        <f>IF(DP239&gt;0,DQ239-$V239,0)</f>
        <v/>
      </c>
      <c r="DS239" s="68" t="n"/>
      <c r="DT239" s="68" t="n"/>
      <c r="DU239" s="15">
        <f>IF(DP239&gt;0,(DP239-DP$10)/DP$10,0)</f>
        <v/>
      </c>
      <c r="DV239" s="18" t="n"/>
      <c r="DW239" s="13" t="n">
        <v>44.66</v>
      </c>
      <c r="DX239" s="68">
        <f>IF(DW239&gt;0,((DW239-DW238)/DW238),0)</f>
        <v/>
      </c>
      <c r="DY239" s="68">
        <f>IF(DW239&gt;0,DX239-$V239,0)</f>
        <v/>
      </c>
      <c r="DZ239" s="68">
        <f>IF(DW239&gt;0,(DW239-DZ$10)/DZ$10,0)</f>
        <v/>
      </c>
      <c r="EA239" s="68" t="n"/>
      <c r="EB239" s="15">
        <f>IF(DW239&gt;0,(DW239-DW$10)/DW$10,0)</f>
        <v/>
      </c>
      <c r="ED239" s="13" t="n">
        <v>41.21</v>
      </c>
      <c r="EE239" s="68">
        <f>IF(ED239&gt;0,((ED239-ED238)/ED238),0)</f>
        <v/>
      </c>
      <c r="EF239" s="68">
        <f>IF(ED239&gt;0,EE239-$V239,0)</f>
        <v/>
      </c>
      <c r="EG239" s="68">
        <f>IF(ED239&gt;0,(ED239-EG$10)/EG$10,0)</f>
        <v/>
      </c>
      <c r="EH239" s="68" t="n"/>
      <c r="EI239" s="15">
        <f>IF(ED239&gt;0,(ED239-ED$10)/ED$10,0)</f>
        <v/>
      </c>
      <c r="EK239" s="13" t="n">
        <v>144.56</v>
      </c>
      <c r="EL239" s="68">
        <f>IF(EK239&gt;0,((EK239-EK238)/EK238),0)</f>
        <v/>
      </c>
      <c r="EM239" s="68">
        <f>IF(EK239&gt;0,EL239-$V239,0)</f>
        <v/>
      </c>
      <c r="EN239" s="68">
        <f>IF(EK239&gt;0,(EK239-EN$10)/EN$10,0)</f>
        <v/>
      </c>
      <c r="EO239" s="68" t="n"/>
      <c r="EP239" s="15">
        <f>IF(EK239&gt;0,(EK239-EK$10)/EK$10,0)</f>
        <v/>
      </c>
      <c r="ER239" s="13" t="n">
        <v>40.38</v>
      </c>
      <c r="ES239" s="68">
        <f>IF(ER239&gt;0,((ER239-ER238)/ER238),0)</f>
        <v/>
      </c>
      <c r="ET239" s="68">
        <f>IF(ER239&gt;0,ES239-$V239,0)</f>
        <v/>
      </c>
      <c r="EU239" s="68">
        <f>IF(ER239&gt;0,(ER239-EU$10)/EU$10,0)</f>
        <v/>
      </c>
      <c r="EV239" s="68" t="n"/>
      <c r="EW239" s="15">
        <f>IF(ER239&gt;0,(ER239-ER$10)/ER$10,0)</f>
        <v/>
      </c>
      <c r="EY239" s="13" t="n">
        <v>57.37</v>
      </c>
      <c r="EZ239" s="68">
        <f>IF(EY239&gt;0,((EY239-EY238)/EY238),0)</f>
        <v/>
      </c>
      <c r="FA239" s="68">
        <f>IF(EY239&gt;0,EZ239-$V239,0)</f>
        <v/>
      </c>
      <c r="FB239" s="68" t="n"/>
      <c r="FC239" s="68" t="n"/>
      <c r="FD239" s="15">
        <f>IF(EY239&gt;0,(EY239-EY$10)/EY$10,0)</f>
        <v/>
      </c>
      <c r="FF239" s="13" t="n">
        <v>62.95</v>
      </c>
      <c r="FG239" s="68">
        <f>IF(FF239&gt;0,((FF239-FF238)/FF238),0)</f>
        <v/>
      </c>
      <c r="FH239" s="68">
        <f>IF(FF239&gt;0,FG239-$V239,0)</f>
        <v/>
      </c>
      <c r="FI239" s="68">
        <f>IF(FF239&gt;0,(FF239-FI$10)/FI$10,0)</f>
        <v/>
      </c>
      <c r="FJ239" s="68" t="n"/>
      <c r="FK239" s="15">
        <f>IF(FF239&gt;0,(FF239-FF$10)/FF$10,0)</f>
        <v/>
      </c>
      <c r="FM239" s="13" t="n">
        <v>186.07</v>
      </c>
      <c r="FN239" s="68">
        <f>IF(FM239&gt;0,((FM239-FM238)/FM238),0)</f>
        <v/>
      </c>
      <c r="FO239" s="68">
        <f>IF(FM239&gt;0,FN239-$V239,0)</f>
        <v/>
      </c>
      <c r="FP239" s="68">
        <f>IF(FM239&gt;0,(FM239-FP$10)/FP$10,0)</f>
        <v/>
      </c>
      <c r="FQ239" s="68" t="n"/>
      <c r="FR239" s="15">
        <f>IF(FM239&gt;0,(FM239-FM$10)/FM$10,0)</f>
        <v/>
      </c>
      <c r="FT239" s="13" t="n">
        <v>90.25</v>
      </c>
      <c r="FU239" s="68">
        <f>IF(FT239&gt;0,((FT239-FT238)/FT238),0)</f>
        <v/>
      </c>
      <c r="FV239" s="68">
        <f>IF(FT239&gt;0,FU239-$V239,0)</f>
        <v/>
      </c>
      <c r="FW239" s="68">
        <f>IF(FT239&gt;0,(FT239-FW$10)/FW$10,0)</f>
        <v/>
      </c>
      <c r="FX239" s="68" t="n"/>
      <c r="FY239" s="15">
        <f>IF(FT239&gt;0,(FT239-FT$10)/FT$10,0)</f>
        <v/>
      </c>
      <c r="GA239" s="13" t="n">
        <v>12.14</v>
      </c>
      <c r="GB239" s="68">
        <f>IF(GA239&gt;0,((GA239-GA238)/GA238),0)</f>
        <v/>
      </c>
      <c r="GC239" s="68">
        <f>IF(GA239&gt;0,GB239-$V239,0)</f>
        <v/>
      </c>
      <c r="GD239" s="68" t="n"/>
      <c r="GE239" s="68" t="n"/>
      <c r="GF239" s="15">
        <f>IF(GA239&gt;0,(GA239-GA$10)/GA$10,0)</f>
        <v/>
      </c>
      <c r="GG239" s="18" t="n"/>
      <c r="GH239" s="13" t="n">
        <v>25.39</v>
      </c>
      <c r="GI239" s="68">
        <f>IF(GH239&gt;0,((GH239-GH238)/GH238),0)</f>
        <v/>
      </c>
      <c r="GJ239" s="68">
        <f>IF(GH239&gt;0,GI239-$V239,0)</f>
        <v/>
      </c>
      <c r="GK239" s="68">
        <f>IF(GH239&gt;0,(GH239-GK$10)/GK$10,0)</f>
        <v/>
      </c>
      <c r="GL239" s="68" t="n"/>
      <c r="GM239" s="15">
        <f>IF(GH239&gt;0,(GH239-GH$10)/GH$10,0)</f>
        <v/>
      </c>
      <c r="GO239" s="13" t="n">
        <v>30.9</v>
      </c>
      <c r="GP239" s="68">
        <f>IF(GO239&gt;0,((GO239-GO238)/GO238),0)</f>
        <v/>
      </c>
      <c r="GQ239" s="68">
        <f>IF(GO239&gt;0,GP239-$V239,0)</f>
        <v/>
      </c>
      <c r="GR239" s="68" t="n"/>
      <c r="GS239" s="68" t="n"/>
      <c r="GT239" s="15">
        <f>IF(GO239&gt;0,(GO239-GO$10)/GO$10,0)</f>
        <v/>
      </c>
      <c r="GV239" s="13" t="n">
        <v>17.47</v>
      </c>
      <c r="GW239" s="68">
        <f>IF(GV239&gt;0,((GV239-GV238)/GV238),0)</f>
        <v/>
      </c>
      <c r="GX239" s="68">
        <f>IF(GV239&gt;0,GW239-$V239,0)</f>
        <v/>
      </c>
      <c r="GY239" s="68">
        <f>IF(GV239&gt;0,(GV239-GY$10)/GY$10,0)</f>
        <v/>
      </c>
      <c r="GZ239" s="68" t="n"/>
      <c r="HA239" s="15">
        <f>IF(GV239&gt;0,(GV239-GV$10)/GV$10,0)</f>
        <v/>
      </c>
      <c r="HD239" s="13" t="n">
        <v>430.14</v>
      </c>
      <c r="HE239" s="68">
        <f>IF(HD239&gt;0,((HD239-HD238)/HD238),0)</f>
        <v/>
      </c>
      <c r="HF239" s="68">
        <f>IF(HD239&gt;0,HE239-$V239,0)</f>
        <v/>
      </c>
      <c r="HG239" s="68">
        <f>IF(HD239&gt;0,(HD239-HG$10)/HG$10,0)</f>
        <v/>
      </c>
      <c r="HH239" s="68" t="n"/>
      <c r="HI239" s="15">
        <f>IF(HD239&gt;0,(HD239-HD$10)/HD$10,0)</f>
        <v/>
      </c>
      <c r="HK239" s="13" t="n">
        <v>73.20999999999999</v>
      </c>
      <c r="HL239" s="68">
        <f>IF(HK239&gt;0,((HK239-HK238)/HK238),0)</f>
        <v/>
      </c>
      <c r="HM239" s="68">
        <f>IF(HK239&gt;0,HL239-$V239,0)</f>
        <v/>
      </c>
      <c r="HN239" s="68">
        <f>IF(HK239&gt;0,(HK239-HN$10)/HN$10,0)</f>
        <v/>
      </c>
      <c r="HO239" s="68" t="n"/>
      <c r="HP239" s="15">
        <f>IF(HK239&gt;0,(HK239-HK$10)/HK$10,0)</f>
        <v/>
      </c>
      <c r="HR239" s="13" t="n">
        <v>116.63</v>
      </c>
      <c r="HS239" s="68">
        <f>IF(HR239&gt;0,((HR239-HR238)/HR238),0)</f>
        <v/>
      </c>
      <c r="HT239" s="68">
        <f>IF(HR239&gt;0,HS239-$V239,0)</f>
        <v/>
      </c>
      <c r="HU239" s="68">
        <f>IF(HR239&gt;0,(HR239-HU$10)/HU$10,0)</f>
        <v/>
      </c>
      <c r="HV239" s="68" t="n"/>
      <c r="HW239" s="15">
        <f>IF(HR239&gt;0,(HR239-HR$10)/HR$10,0)</f>
        <v/>
      </c>
      <c r="HY239" s="13" t="n">
        <v>179.91</v>
      </c>
      <c r="HZ239" s="68">
        <f>IF(HY239&gt;0,((HY239-HY238)/HY238),0)</f>
        <v/>
      </c>
      <c r="IA239" s="68">
        <f>IF(HY239&gt;0,HZ239-$V239,0)</f>
        <v/>
      </c>
      <c r="IB239" s="68">
        <f>IF(HY239&gt;0,(HY239-IB$10)/IB$10,0)</f>
        <v/>
      </c>
      <c r="IC239" s="68" t="n"/>
      <c r="ID239" s="15">
        <f>IF(HY239&gt;0,(HY239-HY$10)/HY$10,0)</f>
        <v/>
      </c>
      <c r="IF239" s="13" t="n">
        <v>386.08</v>
      </c>
      <c r="IG239" s="68">
        <f>IF(IF239&gt;0,((IF239-IF238)/IF238),0)</f>
        <v/>
      </c>
      <c r="IH239" s="68">
        <f>IF(IF239&gt;0,IG239-$V239,0)</f>
        <v/>
      </c>
      <c r="II239" s="68">
        <f>IF(IF239&gt;0,(IF239-II$10)/II$10,0)</f>
        <v/>
      </c>
      <c r="IJ239" s="68" t="n"/>
      <c r="IK239" s="15">
        <f>IF(IF239&gt;0,(IF239-IF$10)/IF$10,0)</f>
        <v/>
      </c>
      <c r="IM239" s="13" t="n">
        <v>306.65</v>
      </c>
      <c r="IN239" s="68">
        <f>IF(IM239&gt;0,((IM239-IM238)/IM238),0)</f>
        <v/>
      </c>
      <c r="IO239" s="68">
        <f>IF(IM239&gt;0,IN239-$V239,0)</f>
        <v/>
      </c>
      <c r="IP239" s="68">
        <f>IF(IM239&gt;0,(IM239-IP$10)/IP$10,0)</f>
        <v/>
      </c>
      <c r="IQ239" s="68" t="n"/>
      <c r="IR239" s="15">
        <f>IF(IM239&gt;0,(IM239-IM$10)/IM$10,0)</f>
        <v/>
      </c>
      <c r="IT239" s="13" t="n">
        <v>87.53</v>
      </c>
      <c r="IU239" s="68">
        <f>IF(IT239&gt;0,((IT239-IT238)/IT238),0)</f>
        <v/>
      </c>
      <c r="IV239" s="68">
        <f>IF(IT239&gt;0,IU239-$V239,0)</f>
        <v/>
      </c>
      <c r="IW239" s="68">
        <f>IF(IT239&gt;0,(IT239-IW$10)/IW$10,0)</f>
        <v/>
      </c>
      <c r="IX239" s="68" t="n"/>
      <c r="IY239" s="15">
        <f>IF(IT239&gt;0,(IT239-IT$10)/IT$10,0)</f>
        <v/>
      </c>
      <c r="JA239" s="13" t="n">
        <v>640.87</v>
      </c>
      <c r="JB239" s="68">
        <f>IF(JA239&gt;0,((JA239-JA238)/JA238),0)</f>
        <v/>
      </c>
      <c r="JC239" s="68">
        <f>IF(JA239&gt;0,JB239-$V239,0)</f>
        <v/>
      </c>
      <c r="JD239" s="68">
        <f>IF(JA239&gt;0,(JA239-JD$10)/JD$10,0)</f>
        <v/>
      </c>
      <c r="JE239" s="68" t="n"/>
      <c r="JF239" s="15">
        <f>IF(JA239&gt;0,(JA239-JA$10)/JA$10,0)</f>
        <v/>
      </c>
      <c r="JH239" s="13" t="n">
        <v>486.74</v>
      </c>
      <c r="JI239" s="68">
        <f>IF(JH239&gt;0,((JH239-JH238)/JH238),0)</f>
        <v/>
      </c>
      <c r="JJ239" s="68">
        <f>IF(JH239&gt;0,JI239-$V239,0)</f>
        <v/>
      </c>
      <c r="JK239" s="68">
        <f>IF(JH239&gt;0,(JH239-JK$10)/JK$10,0)</f>
        <v/>
      </c>
      <c r="JL239" s="68" t="n"/>
      <c r="JM239" s="15">
        <f>IF(JH239&gt;0,(JH239-JH$10)/JH$10,0)</f>
        <v/>
      </c>
      <c r="JO239" s="13" t="n">
        <v>36.34</v>
      </c>
      <c r="JP239" s="68">
        <f>IF(JO239&gt;0,((JO239-JO238)/JO238),0)</f>
        <v/>
      </c>
      <c r="JQ239" s="68">
        <f>IF(JO239&gt;0,JP239-$V239,0)</f>
        <v/>
      </c>
      <c r="JR239" s="68">
        <f>IF(JO239&gt;0,(JO239-JR$10)/JR$10,0)</f>
        <v/>
      </c>
      <c r="JS239" s="68" t="n"/>
      <c r="JT239" s="15">
        <f>IF(JO239&gt;0,(JO239-JO$10)/JO$10,0)</f>
        <v/>
      </c>
      <c r="JV239" s="13" t="n">
        <v>2.52</v>
      </c>
      <c r="JW239" s="68">
        <f>IF(JV239&gt;0,((JV239-JV238)/JV238),0)</f>
        <v/>
      </c>
      <c r="JX239" s="68">
        <f>IF(JV239&gt;0,JW239-$V239,0)</f>
        <v/>
      </c>
      <c r="JY239" s="68">
        <f>IF(JV239&gt;0,(JV239-JY$10)/JY$10,0)</f>
        <v/>
      </c>
      <c r="JZ239" s="68" t="n"/>
      <c r="KA239" s="15">
        <f>IF(JV239&gt;0,(JV239-JV$10)/JV$10,0)</f>
        <v/>
      </c>
      <c r="KC239" s="13" t="n">
        <v>25.28</v>
      </c>
      <c r="KD239" s="68">
        <f>IF(KC239&gt;0,((KC239-KC238)/KC238),0)</f>
        <v/>
      </c>
      <c r="KE239" s="68">
        <f>IF(KC239&gt;0,KD239-$V239,0)</f>
        <v/>
      </c>
      <c r="KF239" s="68">
        <f>IF(KC239&gt;0,(KC239-KF$10)/KF$10,0)</f>
        <v/>
      </c>
      <c r="KG239" s="68" t="n"/>
      <c r="KH239" s="15">
        <f>IF(KC239&gt;0,(KC239-KC$10)/KC$10,0)</f>
        <v/>
      </c>
      <c r="KI239" s="18" t="n"/>
      <c r="KJ239" s="13" t="n">
        <v>171.13</v>
      </c>
      <c r="KK239" s="68">
        <f>IF(KJ239&gt;0,((KJ239-KJ238)/KJ238),0)</f>
        <v/>
      </c>
      <c r="KL239" s="68">
        <f>IF(KJ239&gt;0,KK239-$V239,0)</f>
        <v/>
      </c>
      <c r="KM239" s="68">
        <f>IF(KJ239&gt;0,(KJ239-KM$10)/KM$10,0)</f>
        <v/>
      </c>
      <c r="KN239" s="68" t="n"/>
      <c r="KO239" s="15">
        <f>IF(KJ239&gt;0,(KJ239-KJ$10)/KJ$10,0)</f>
        <v/>
      </c>
      <c r="KQ239" s="13" t="n">
        <v>2.79</v>
      </c>
      <c r="KR239" s="68">
        <f>IF(KQ239&gt;0,((KQ239-KQ238)/KQ238),0)</f>
        <v/>
      </c>
      <c r="KS239" s="68">
        <f>IF(KQ239&gt;0,KR239-$V239,0)</f>
        <v/>
      </c>
      <c r="KT239" s="68">
        <f>IF(KQ239&gt;0,(KQ239-KT$10)/KT$10,0)</f>
        <v/>
      </c>
      <c r="KU239" s="68" t="n"/>
      <c r="KV239" s="15">
        <f>IF(KQ239&gt;0,(KQ239-KQ$10)/KQ$10,0)</f>
        <v/>
      </c>
      <c r="KW239" s="18" t="n"/>
      <c r="KX239" s="13" t="n">
        <v>85.3</v>
      </c>
      <c r="KY239" s="68">
        <f>IF(KX239&gt;0,((KX239-KX238)/KX238),0)</f>
        <v/>
      </c>
      <c r="KZ239" s="68">
        <f>IF(KX239&gt;0,KY239-$V239,0)</f>
        <v/>
      </c>
      <c r="LA239" s="68">
        <f>IF(KX239&gt;0,(KX239-LA$10)/LA$10,0)</f>
        <v/>
      </c>
      <c r="LB239" s="68" t="n"/>
      <c r="LC239" s="15">
        <f>IF(KX239&gt;0,(KX239-KX$10)/KX$10,0)</f>
        <v/>
      </c>
      <c r="LD239" s="18" t="n"/>
      <c r="LE239" s="13" t="n">
        <v>60.52</v>
      </c>
      <c r="LF239" s="68">
        <f>IF(LE239&gt;0,((LE239-LE238)/LE238),0)</f>
        <v/>
      </c>
      <c r="LG239" s="68">
        <f>IF(LE239&gt;0,LF239-$V239,0)</f>
        <v/>
      </c>
      <c r="LH239" s="68">
        <f>IF(LE239&gt;0,(LE239-LH$10)/LH$10,0)</f>
        <v/>
      </c>
      <c r="LI239" s="68" t="n"/>
      <c r="LJ239" s="15">
        <f>IF(LE239&gt;0,(LE239-LE$10)/LE$10,0)</f>
        <v/>
      </c>
      <c r="LL239" s="13" t="n">
        <v>172.01</v>
      </c>
      <c r="LM239" s="68">
        <f>IF(LL239&gt;0,((LL239-LL238)/LL238),0)</f>
        <v/>
      </c>
      <c r="LN239" s="68">
        <f>IF(LL239&gt;0,LM239-$V239,0)</f>
        <v/>
      </c>
      <c r="LO239" s="68">
        <f>IF(LL239&gt;0,(LL239-LO$10)/LO$10,0)</f>
        <v/>
      </c>
      <c r="LP239" s="68" t="n"/>
      <c r="LQ239" s="15">
        <f>IF(LL239&gt;0,(LL239-LL$10)/LL$10,0)</f>
        <v/>
      </c>
      <c r="LS239" s="13" t="n">
        <v>28.34</v>
      </c>
      <c r="LT239" s="68">
        <f>IF(LS239&gt;0,((LS239-LS238)/LS238),0)</f>
        <v/>
      </c>
      <c r="LU239" s="68">
        <f>IF(LS239&gt;0,LT239-$V239,0)</f>
        <v/>
      </c>
      <c r="LV239" s="68" t="n"/>
      <c r="LW239" s="68" t="n"/>
      <c r="LX239" s="15">
        <f>IF(LS239&gt;0,(LS239-LS$10)/LS$10,0)</f>
        <v/>
      </c>
      <c r="LZ239" s="13" t="n">
        <v>25.63</v>
      </c>
      <c r="MA239" s="68">
        <f>IF(LZ239&gt;0,((LZ239-LZ238)/LZ238),0)</f>
        <v/>
      </c>
      <c r="MB239" s="68">
        <f>IF(LZ239&gt;0,MA239-$V239,0)</f>
        <v/>
      </c>
      <c r="MC239" s="68">
        <f>IF(LZ239&gt;0,(LZ239-MC$10)/MC$10,0)</f>
        <v/>
      </c>
      <c r="MD239" s="68" t="n"/>
      <c r="ME239" s="15">
        <f>IF(LZ239&gt;0,(LZ239-LZ$10)/LZ$10,0)</f>
        <v/>
      </c>
      <c r="MG239" s="13" t="n">
        <v>87.36</v>
      </c>
      <c r="MH239" s="68">
        <f>IF(MG239&gt;0,((MG239-MG238)/MG238),0)</f>
        <v/>
      </c>
      <c r="MI239" s="68">
        <f>IF(MG239&gt;0,MH239-$V239,0)</f>
        <v/>
      </c>
      <c r="MJ239" s="68">
        <f>IF(MG239&gt;0,(MG239-MJ$10)/MJ$10,0)</f>
        <v/>
      </c>
      <c r="MK239" s="68" t="n"/>
      <c r="ML239" s="15">
        <f>IF(MG239&gt;0,(MG239-MG$10)/MG$10,0)</f>
        <v/>
      </c>
      <c r="MN239" s="13" t="n">
        <v>174.93</v>
      </c>
      <c r="MO239" s="68">
        <f>IF(MN239&gt;0,((MN239-MN238)/MN238),0)</f>
        <v/>
      </c>
      <c r="MP239" s="68">
        <f>IF(MN239&gt;0,MO239-$V239,0)</f>
        <v/>
      </c>
      <c r="MQ239" s="68">
        <f>IF(MN239&gt;0,(MN239-MQ$10)/MQ$10,0)</f>
        <v/>
      </c>
      <c r="MR239" s="68" t="n"/>
      <c r="MS239" s="15">
        <f>IF(MN239&gt;0,(MN239-MN$10)/MN$10,0)</f>
        <v/>
      </c>
      <c r="MU239" s="13" t="n">
        <v>25.28</v>
      </c>
      <c r="MV239" s="68">
        <f>IF(MU239&gt;0,((MU239-MU238)/MU238),0)</f>
        <v/>
      </c>
      <c r="MW239" s="68">
        <f>IF(MU239&gt;0,MV239-$V239,0)</f>
        <v/>
      </c>
      <c r="MX239" s="68">
        <f>IF(MU239&gt;0,(MU239-MX$10)/MX$10,0)</f>
        <v/>
      </c>
      <c r="MY239" s="68" t="n"/>
      <c r="MZ239" s="15">
        <f>IF(MU239&gt;0,(MU239-MU$10)/MU$10,0)</f>
        <v/>
      </c>
      <c r="NB239" s="13" t="n">
        <v>288.45</v>
      </c>
      <c r="NC239" s="68">
        <f>IF(NB239&gt;0,((NB239-NB238)/NB238),0)</f>
        <v/>
      </c>
      <c r="ND239" s="68">
        <f>IF(NB239&gt;0,NC239-$V239,0)</f>
        <v/>
      </c>
      <c r="NE239" s="68">
        <f>IF(NB239&gt;0,(NB239-NE$10)/NE$10,0)</f>
        <v/>
      </c>
      <c r="NF239" s="68" t="n"/>
      <c r="NG239" s="15">
        <f>IF(NB239&gt;0,(NB239-NB$10)/NB$10,0)</f>
        <v/>
      </c>
      <c r="NI239" s="13" t="n">
        <v>17.1</v>
      </c>
      <c r="NJ239" s="68">
        <f>IF(NI239&gt;0,((NI239-NI238)/NI238),0)</f>
        <v/>
      </c>
      <c r="NK239" s="68">
        <f>IF(NI239&gt;0,NJ239-$V239,0)</f>
        <v/>
      </c>
      <c r="NL239" s="68">
        <f>IF(NI239&gt;0,(NI239-NL$10)/NL$10,0)</f>
        <v/>
      </c>
      <c r="NM239" s="68" t="n"/>
      <c r="NN239" s="15">
        <f>IF(NI239&gt;0,(NI239-NI$10)/NI$10,0)</f>
        <v/>
      </c>
      <c r="NP239" s="13" t="n">
        <v>576.9</v>
      </c>
      <c r="NQ239" s="68">
        <f>IF(NP239&gt;0,((NP239-NP238)/NP238),0)</f>
        <v/>
      </c>
      <c r="NR239" s="68">
        <f>IF(NP239&gt;0,NQ239-$V239,0)</f>
        <v/>
      </c>
      <c r="NS239" s="68">
        <f>IF(NP239&gt;0,(NP239-NS$10)/NS$10,0)</f>
        <v/>
      </c>
      <c r="NT239" s="68" t="n"/>
      <c r="NU239" s="15">
        <f>IF(NP239&gt;0,(NP239-NP$10)/NP$10,0)</f>
        <v/>
      </c>
      <c r="NW239" s="13" t="n">
        <v>314.89</v>
      </c>
      <c r="NX239" s="68">
        <f>IF(NW239&gt;0,((NW239-NW238)/NW238),0)</f>
        <v/>
      </c>
      <c r="NY239" s="68">
        <f>IF(NW239&gt;0,NX239-$V239,0)</f>
        <v/>
      </c>
      <c r="NZ239" s="68">
        <f>IF(NW239&gt;0,(NW239-NZ$10)/NZ$10,0)</f>
        <v/>
      </c>
      <c r="OA239" s="68" t="n"/>
      <c r="OB239" s="15">
        <f>IF(NW239&gt;0,(NW239-NW$10)/NW$10,0)</f>
        <v/>
      </c>
      <c r="OD239" s="13" t="n">
        <v>4.22</v>
      </c>
      <c r="OE239" s="68">
        <f>IF(OD239&gt;0,((OD239-OD238)/OD238),0)</f>
        <v/>
      </c>
      <c r="OF239" s="68">
        <f>IF(OD239&gt;0,OE239-$V239,0)</f>
        <v/>
      </c>
      <c r="OG239" s="68">
        <f>IF(OD239&gt;0,(OD239-OG$10)/OG$10,0)</f>
        <v/>
      </c>
      <c r="OH239" s="68" t="n"/>
      <c r="OI239" s="15">
        <f>IF(OD239&gt;0,(OD239-OD$10)/OD$10,0)</f>
        <v/>
      </c>
      <c r="OK239" s="13" t="n">
        <v>251.36</v>
      </c>
      <c r="OL239" s="68">
        <f>IF(OK239&gt;0,((OK239-OK238)/OK238),0)</f>
        <v/>
      </c>
      <c r="OM239" s="68">
        <f>IF(OK239&gt;0,OL239-$V239,0)</f>
        <v/>
      </c>
      <c r="ON239" s="68">
        <f>IF(OK239&gt;0,(OK239-ON$10)/ON$10,0)</f>
        <v/>
      </c>
      <c r="OO239" s="68" t="n"/>
      <c r="OP239" s="15">
        <f>IF(OK239&gt;0,(OK239-OK$10)/OK$10,0)</f>
        <v/>
      </c>
      <c r="OR239" s="13" t="n">
        <v>6.28</v>
      </c>
      <c r="OS239" s="68">
        <f>IF(OR239&gt;0,((OR239-OR238)/OR238),0)</f>
        <v/>
      </c>
      <c r="OT239" s="68">
        <f>IF(OR239&gt;0,OS239-$V239,0)</f>
        <v/>
      </c>
      <c r="OU239" s="68">
        <f>IF(OR239&gt;0,(OR239-OU$10)/OU$10,0)</f>
        <v/>
      </c>
      <c r="OV239" s="68" t="n"/>
      <c r="OW239" s="15">
        <f>IF(OR239&gt;0,(OR239-OR$10)/OR$10,0)</f>
        <v/>
      </c>
      <c r="OY239" s="13" t="n">
        <v>168.02</v>
      </c>
      <c r="OZ239" s="68">
        <f>IF(OY239&gt;0,((OY239-OY238)/OY238),0)</f>
        <v/>
      </c>
      <c r="PA239" s="68">
        <f>IF(OY239&gt;0,OZ239-$V239,0)</f>
        <v/>
      </c>
      <c r="PB239" s="68">
        <f>IF(OY239&gt;0,(OY239-PB$10)/PB$10,0)</f>
        <v/>
      </c>
      <c r="PC239" s="68" t="n"/>
      <c r="PD239" s="15">
        <f>IF(OY239&gt;0,(OY239-OY$10)/OY$10,0)</f>
        <v/>
      </c>
      <c r="PE239" s="18" t="n"/>
      <c r="PF239" s="13" t="n">
        <v>272.32</v>
      </c>
      <c r="PG239" s="68">
        <f>IF(PF239&gt;0,((PF239-PF238)/PF238),0)</f>
        <v/>
      </c>
      <c r="PH239" s="68">
        <f>IF(PF239&gt;0,PG239-$V239,0)</f>
        <v/>
      </c>
      <c r="PI239" s="68">
        <f>IF(PF239&gt;0,(PF239-PI$10)/PI$10,0)</f>
        <v/>
      </c>
      <c r="PJ239" s="68" t="n"/>
      <c r="PK239" s="15">
        <f>IF(PF239&gt;0,(PF239-PF$10)/PF$10,0)</f>
        <v/>
      </c>
      <c r="PM239" s="13" t="n"/>
      <c r="PN239" s="68">
        <f>IF(PM239&gt;0,((PM239-PM238)/PM238),0)</f>
        <v/>
      </c>
      <c r="PO239" s="68">
        <f>PN239-$V239</f>
        <v/>
      </c>
      <c r="PP239" s="68">
        <f>IF(PM239&gt;0,(PM239-PP$10)/PP$10,0)</f>
        <v/>
      </c>
      <c r="PQ239" s="68" t="n"/>
      <c r="PR239" s="15">
        <f>IF(PM239&gt;0,(PM239-PM$10)/PM$10,0)</f>
        <v/>
      </c>
      <c r="PT239" s="13" t="n">
        <v>14.07</v>
      </c>
      <c r="PU239" s="68">
        <f>IF(PT239&gt;0,((PT239-PT238)/PT238),0)</f>
        <v/>
      </c>
      <c r="PV239" s="68">
        <f>IF(PT239&gt;0,PU239-$V239,0)</f>
        <v/>
      </c>
      <c r="PW239" s="68">
        <f>IF(PT239&gt;0,(PT239-PW$10)/PW$10,0)</f>
        <v/>
      </c>
      <c r="PX239" s="68" t="n"/>
      <c r="PY239" s="15">
        <f>IF(PT239&gt;0,(PT239-PT$10)/PT$10,0)</f>
        <v/>
      </c>
      <c r="QA239" s="13" t="n">
        <v>351.66</v>
      </c>
      <c r="QB239" s="68">
        <f>IF(QA239&gt;0,((QA239-QA238)/QA238),0)</f>
        <v/>
      </c>
      <c r="QC239" s="68">
        <f>IF(QA239&gt;0,QB239-$V239,0)</f>
        <v/>
      </c>
      <c r="QD239" s="68">
        <f>IF(QA239&gt;0,(QA239-QD$10)/QD$10,0)</f>
        <v/>
      </c>
      <c r="QE239" s="68" t="n"/>
      <c r="QF239" s="15">
        <f>IF(QA239&gt;0,(QA239-QA$10)/QA$10,0)</f>
        <v/>
      </c>
      <c r="QH239" s="13" t="n">
        <v>2.56</v>
      </c>
      <c r="QI239" s="68">
        <f>IF(QH239&gt;0,((QH239-QH238)/QH238),0)</f>
        <v/>
      </c>
      <c r="QJ239" s="68">
        <f>IF(QH239&gt;0,QI239-$V239,0)</f>
        <v/>
      </c>
      <c r="QK239" s="68">
        <f>IF(QH239&gt;0,(QH239-QK$10)/QK$10,0)</f>
        <v/>
      </c>
      <c r="QL239" s="68" t="n"/>
      <c r="QM239" s="15">
        <f>IF(QH239&gt;0,(QH239-QH$10)/QH$10,0)</f>
        <v/>
      </c>
      <c r="QO239" s="13" t="n">
        <v>12.59</v>
      </c>
      <c r="QP239" s="68">
        <f>IF(QO239&gt;0,((QO239-QO238)/QO238),0)</f>
        <v/>
      </c>
      <c r="QQ239" s="68">
        <f>IF(QO239&gt;0,QP239-$V239,0)</f>
        <v/>
      </c>
      <c r="QR239" s="68">
        <f>IF(QO239&gt;0,(QO239-QR$10)/QR$10,0)</f>
        <v/>
      </c>
      <c r="QS239" s="68" t="n"/>
      <c r="QT239" s="15">
        <f>IF(QO239&gt;0,(QO239-QO$10)/QO$10,0)</f>
        <v/>
      </c>
      <c r="QV239" s="13" t="n">
        <v>3.54</v>
      </c>
      <c r="QW239" s="68">
        <f>IF(QV239&gt;0,((QV239-QV238)/QV238),0)</f>
        <v/>
      </c>
      <c r="QX239" s="68">
        <f>IF(QV239&gt;0,QW239-$V239,0)</f>
        <v/>
      </c>
      <c r="QY239" s="68">
        <f>IF(QV239&gt;0,(QV239-QY$10)/QY$10,0)</f>
        <v/>
      </c>
      <c r="QZ239" s="68" t="n"/>
      <c r="RA239" s="15">
        <f>IF(QV239&gt;0,(QV239-QV$10)/QV$10,0)</f>
        <v/>
      </c>
      <c r="RC239" s="13" t="n">
        <v>67.90000000000001</v>
      </c>
      <c r="RD239" s="68">
        <f>IF(RC239&gt;0,((RC239-RC238)/RC238),0)</f>
        <v/>
      </c>
      <c r="RE239" s="68">
        <f>IF(RC239&gt;0,RD239-$V239,0)</f>
        <v/>
      </c>
      <c r="RF239" s="68">
        <f>IF(RC239&gt;0,(RC239-RF$10)/RF$10,0)</f>
        <v/>
      </c>
      <c r="RG239" s="68" t="n"/>
      <c r="RH239" s="15">
        <f>IF(RC239&gt;0,(RC239-RC$10)/RC$10,0)</f>
        <v/>
      </c>
      <c r="RJ239" s="13" t="n">
        <v>287.68</v>
      </c>
      <c r="RK239" s="68">
        <f>IF(RJ239&gt;0,((RJ239-RJ238)/RJ238),0)</f>
        <v/>
      </c>
      <c r="RL239" s="68">
        <f>RK239-$V239</f>
        <v/>
      </c>
      <c r="RM239" s="68">
        <f>IF(RJ239&gt;0,(RJ239-RM$10)/RM$10,0)</f>
        <v/>
      </c>
      <c r="RN239" s="68" t="n"/>
      <c r="RO239" s="15">
        <f>IF(RJ239&gt;0,(RJ239-RJ$10)/RJ$10,0)</f>
        <v/>
      </c>
      <c r="RQ239" s="13" t="n">
        <v>26.75</v>
      </c>
      <c r="RR239" s="68">
        <f>IF(RQ239&gt;0,((RQ239-RQ238)/RQ238),0)</f>
        <v/>
      </c>
      <c r="RS239" s="68">
        <f>RR239-$V239</f>
        <v/>
      </c>
      <c r="RT239" s="68">
        <f>IF(RQ239&gt;0,(RQ239-RT$10)/RT$10,0)</f>
        <v/>
      </c>
      <c r="RU239" s="68" t="n"/>
      <c r="RV239" s="15">
        <f>IF(RQ239&gt;0,(RQ239-RQ$10)/RQ$10,0)</f>
        <v/>
      </c>
      <c r="RX239" s="13" t="n">
        <v>167.49</v>
      </c>
      <c r="RY239" s="68">
        <f>IF(RX239&gt;0,((RX239-RX238)/RX238),0)</f>
        <v/>
      </c>
      <c r="RZ239" s="68">
        <f>RY239-$V239</f>
        <v/>
      </c>
      <c r="SA239" s="68">
        <f>IF(RX239&gt;0,(RX239-SA$10)/SA$10,0)</f>
        <v/>
      </c>
      <c r="SB239" s="68" t="n"/>
      <c r="SC239" s="15">
        <f>IF(RX239&gt;0,(RX239-RX$10)/RX$10,0)</f>
        <v/>
      </c>
      <c r="SE239" s="13" t="n">
        <v>23.45</v>
      </c>
      <c r="SF239" s="68">
        <f>IF(SE239&gt;0,((SE239-SE238)/SE238),0)</f>
        <v/>
      </c>
      <c r="SG239" s="68">
        <f>SF239-$V239</f>
        <v/>
      </c>
      <c r="SH239" s="68">
        <f>IF(SE239&gt;0,(SE239-SH$10)/SH$10,0)</f>
        <v/>
      </c>
      <c r="SI239" s="68" t="n"/>
      <c r="SJ239" s="15">
        <f>IF(SE239&gt;0,(SE239-SE$10)/SE$10,0)</f>
        <v/>
      </c>
      <c r="SL239" s="13" t="n">
        <v>2.84</v>
      </c>
      <c r="SM239" s="68">
        <f>IF(SL239&gt;0,((SL239-SL238)/SL238),0)</f>
        <v/>
      </c>
      <c r="SN239" s="68">
        <f>SM239-$V239</f>
        <v/>
      </c>
      <c r="SO239" s="68">
        <f>IF(SL239&gt;0,(SL239-SO$10)/SO$10,0)</f>
        <v/>
      </c>
      <c r="SP239" s="68" t="n"/>
      <c r="SQ239" s="15">
        <f>IF(SL239&gt;0,(SL239-SL$10)/SL$10,0)</f>
        <v/>
      </c>
      <c r="SS239" s="13" t="n">
        <v>21.42</v>
      </c>
      <c r="ST239" s="68">
        <f>IF(SS239&gt;0,((SS239-SS238)/SS238),0)</f>
        <v/>
      </c>
      <c r="SU239" s="68">
        <f>ST239-$V239</f>
        <v/>
      </c>
      <c r="SV239" s="68">
        <f>IF(SS239&gt;0,(SS239-SV$10)/SV$10,0)</f>
        <v/>
      </c>
      <c r="SW239" s="68" t="n"/>
      <c r="SX239" s="15">
        <f>IF(SS239&gt;0,(SS239-SS$10)/SS$10,0)</f>
        <v/>
      </c>
      <c r="SZ239" s="13" t="n">
        <v>58.1</v>
      </c>
      <c r="TA239" s="68">
        <f>IF(SZ239&gt;0,((SZ239-SZ238)/SZ238),0)</f>
        <v/>
      </c>
      <c r="TB239" s="68">
        <f>TA239-$V239</f>
        <v/>
      </c>
      <c r="TC239" s="68">
        <f>IF(SZ239&gt;0,(SZ239-TC$10)/TC$10,0)</f>
        <v/>
      </c>
      <c r="TD239" s="68" t="n"/>
      <c r="TE239" s="15">
        <f>IF(SZ239&gt;0,(SZ239-SZ$10)/SZ$10,0)</f>
        <v/>
      </c>
      <c r="TG239" s="587" t="n">
        <v>0.26</v>
      </c>
      <c r="TH239" s="68">
        <f>IF(TG239&gt;0,((TG239-TG238)/TG238),0)</f>
        <v/>
      </c>
      <c r="TI239" s="68">
        <f>TH239-$V239</f>
        <v/>
      </c>
      <c r="TJ239" s="68">
        <f>IF(TG239&gt;0,(TG239-TJ$10)/TJ$10,0)</f>
        <v/>
      </c>
      <c r="TK239" s="68" t="n"/>
      <c r="TL239" s="15">
        <f>IF(TG239&gt;0,(TG239-TG$10)/TG$10,0)</f>
        <v/>
      </c>
      <c r="TN239" s="13" t="n">
        <v>52.73</v>
      </c>
      <c r="TO239" s="68">
        <f>IF(TN239&gt;0,((TN239-TN238)/TN238),0)</f>
        <v/>
      </c>
      <c r="TP239" s="68">
        <f>TO239-$V239</f>
        <v/>
      </c>
      <c r="TQ239" s="68">
        <f>IF(TN239&gt;0,(TN239-TQ$10)/TQ$10,0)</f>
        <v/>
      </c>
      <c r="TR239" s="68" t="n"/>
      <c r="TS239" s="15">
        <f>IF(TN239&gt;0,(TN239-TN$10)/TN$10,0)</f>
        <v/>
      </c>
      <c r="TU239" s="587" t="n">
        <v>5.09</v>
      </c>
      <c r="TV239" s="68">
        <f>IF(TU239&gt;0,((TU239-TU238)/TU238),0)</f>
        <v/>
      </c>
      <c r="TW239" s="68">
        <f>TV239-$V239</f>
        <v/>
      </c>
      <c r="TX239" s="68">
        <f>IF(TU239&gt;0,(TU239-TX$10)/TX$10,0)</f>
        <v/>
      </c>
      <c r="TY239" s="68" t="n"/>
      <c r="TZ239" s="15">
        <f>IF(TU239&gt;0,(TU239-TU$10)/TU$10,0)</f>
        <v/>
      </c>
      <c r="UB239" s="587" t="n"/>
      <c r="UC239" s="68">
        <f>IF(UB239&gt;0,((UB239-UB238)/UB238),0)</f>
        <v/>
      </c>
      <c r="UD239" s="68">
        <f>UC239-$V239</f>
        <v/>
      </c>
      <c r="UE239" s="68">
        <f>IF(UB239&gt;0,(UB239-UE$10)/UE$10,0)</f>
        <v/>
      </c>
      <c r="UF239" s="68" t="n"/>
      <c r="UG239" s="15">
        <f>IF(UB239&gt;0,(UB239-UB$10)/UB$10,0)</f>
        <v/>
      </c>
      <c r="UI239" s="587" t="n"/>
      <c r="UJ239" s="68">
        <f>IF(UI239&gt;0,((UI239-UI238)/UI238),0)</f>
        <v/>
      </c>
      <c r="UK239" s="68">
        <f>UJ239-$V239</f>
        <v/>
      </c>
      <c r="UL239" s="68">
        <f>IF(UI239&gt;0,(UI239-UL$10)/UL$10,0)</f>
        <v/>
      </c>
      <c r="UM239" s="68" t="n"/>
      <c r="UN239" s="15">
        <f>IF(UI239&gt;0,(UI239-UI$10)/UI$10,0)</f>
        <v/>
      </c>
      <c r="UP239" s="587" t="n"/>
      <c r="UQ239" s="68">
        <f>IF(UP239&gt;0,((UP239-UP238)/UP238),0)</f>
        <v/>
      </c>
      <c r="UR239" s="68">
        <f>UQ239-$V239</f>
        <v/>
      </c>
      <c r="US239" s="68">
        <f>IF(UP239&gt;0,(UP239-US$10)/US$10,0)</f>
        <v/>
      </c>
      <c r="UT239" s="68" t="n"/>
      <c r="UU239" s="15">
        <f>IF(UP239&gt;0,(UP239-UP$10)/UP$10,0)</f>
        <v/>
      </c>
      <c r="UW239" s="587" t="n"/>
      <c r="UX239" s="68">
        <f>IF(UW239&gt;0,((UW239-UW238)/UW238),0)</f>
        <v/>
      </c>
      <c r="UY239" s="68">
        <f>UX239-$V239</f>
        <v/>
      </c>
      <c r="UZ239" s="68">
        <f>IF(UW239&gt;0,(UW239-UZ$10)/UZ$10,0)</f>
        <v/>
      </c>
      <c r="VA239" s="68" t="n"/>
      <c r="VB239" s="15">
        <f>IF(UW239&gt;0,(UW239-UW$10)/UW$10,0)</f>
        <v/>
      </c>
      <c r="VD239" s="587" t="n"/>
      <c r="VE239" s="68">
        <f>IF(VD239&gt;0,((VD239-VD238)/VD238),0)</f>
        <v/>
      </c>
      <c r="VF239" s="68">
        <f>VE239-$V239</f>
        <v/>
      </c>
      <c r="VG239" s="68">
        <f>IF(VD239&gt;0,(VD239-VG$10)/VG$10,0)</f>
        <v/>
      </c>
      <c r="VH239" s="68" t="n"/>
      <c r="VI239" s="15">
        <f>IF(VD239&gt;0,(VD239-VD$10)/VD$10,0)</f>
        <v/>
      </c>
      <c r="VM239" s="21">
        <f>IF($C239&gt;0,(($IK$5*IG239)+($GT$5*GP239)+($JM$5*JI239)+($JF$5*JB239)+($IY$5*IU239)+($IR$5*IN239)+($ID$5*HZ239)+($HW$5*HS239)+($HP$5*HL239)+($HI$5*HE239)+($GF$5*GB239)+($FY$5*FU239)+($FR$5*FN239)+($FK$5*FG239)+($FD$5*EZ239)+($EW$5*ES239)+($EP$5*EL239)+($EI$5*EE239)+($EB$5*DX239)+($DU$5*DQ239)+($DN$5*DJ239)+($DG$5*DC239)+($CZ$5*CV239)+($CS$5*CO239)+($CL$5*CH239)+($CE$5*CA239)+($BX$5*BT239)+($BQ$5*BM239)+($BJ$5*BF239)+($BC$5*AY239)+($AV$5*AR239)+($AO$5*AK239)+($AH$5*AD239)+($JT$5*JP239)+($KA$5*JW239)+($KO$5*KK239)+($PR$5*PN239)+($GM$5*GI239)+($HA$5*GW239)+($KV$5*KR239)+($KH$5*KD239)+($LC$5*KY239)+($MS$5*MO239)+($ML$5*MH239)+($ME$5*MA239)+($LX$5*LT239)+($LQ$5*LM239)+($LJ$5*LF239)+(MV239*$MZ$5)+(NC239*$NG$5)+(NJ239*$NN$5)+($OI$5*OE239)+($NU$5*NQ239)+($OB$5*NX239)+($PK$5*PG239)+($OP$5*OL239)+($OW$5*OS239)+($PD$5*OZ239)+(PU239*$PY$5)+(QB239*$QF$5)+(QI239*$QM$5)+(QP239*$QT$5)+(QW239*$RA$5)+(RD239*$RH$5)+(RK239*$RO$5)+(RR239*$RV$5)+(RY239*$SC$5)+(SF239*$SJ$5)+(SM239*$SQ$5)+(ST239*$SX$5)+(TA239*$TE$5))+(TH239*$TL$5)+(TO239*$TS$5))/$VM$5</f>
        <v/>
      </c>
      <c r="VN239" s="40" t="n"/>
      <c r="VO239" s="21">
        <f>IF($C239&gt;0,(($IK$5*II239)+($GT$5*GR239)+($JM$5*JK239)+($JF$5*JD239)+($IY$5*IW239)+($IR$5*IP239)+($ID$5*IB239)+($HW$5*HU239)+($HP$5*HN239)+($HI$5*HG239)+($GF$5*GD239)+($FY$5*FW239)+($FR$5*FP239)+($FK$5*FI239)+($FD$5*FB239)+($EW$5*EU239)+($EP$5*EN239)+($EI$5*EG239)+($EB$5*DZ239)+($DU$5*DS239)+($DN$5*DL239)+($DG$5*DE239)+($CZ$5*CX239)+($CS$5*CQ239)+($CL$5*CJ239)+($CE$5*CC239)+($BX$5*BV239)+($BQ$5*BO239)+($BJ$5*BH239)+($BC$5*BA239)+($AV$5*AT239)+($AO$5*AM239)+($AH$5*AF239)+($KO$5*KM239)+($KH$5*KF239)+($KA$5*JY239)+($JT$5*JR239)+($PR$5*PP239)+($GM$5*GK239)+($HA$5*GY239)+($KV$5*KT239)+($LC$5*LA239)+($MS$5*MQ239)+($ML$5*MJ239)+($ME$5*MC239)+($LX$5*LV239)+($LQ$5*LO239)+($LJ$5*LH239)+(MX239*$MZ$5)+(NE239*$NG$5)+(NL239*$NN$5)+($OI$5*OG239)+($NU$5*NS239)+($OB$5*NZ239)+($PD$5*PB239)+($OW$5*OU239)+($OP$5*ON239)+($PK$5*PI239)+($PY$5*PW239)+($QF$5*QD239)+($QM$5*QK239)+($QT$5*QR239)+($RA$5*QY239)+($RH$5*RF239)+($RO$5*RM239)+(RT239*$RV$5)+(SA239*$SC$5)+(SH239*$SJ$5)+(SO239*$SQ$5)+(SV239*$SX$5)+(TC239*$TE$5)+(TJ239*$TL$5)+(TQ239*$TS$5))/$VM$5,0)</f>
        <v/>
      </c>
      <c r="VP239" s="14" t="n"/>
      <c r="VQ239" s="21">
        <f>IF($C239&gt;0,(($IK$5*IK239)+($GT$5*GT239)+($JM$5*JM239)+($JF$5*JF239)+($IY$5*IY239)+($IR$5*IR239)+($ID$5*ID239)+($HW$5*HW239)+($HP$5*HP239)+($HI$5*HI239)+($GF$5*GF239)+($FY$5*FY239)+($FR$5*FR239)+($FK$5*FK239)+($FD$5*FD239)+($EW$5*EW239)+($EP$5*EP239)+($EI$5*EI239)+($EB$5*EB239)+($DU$5*DU239)+($DN$5*DN239)+($DG$5*DG239)+($CZ$5*CZ239)+($CS$5*CS239)+($CL$5*CL239)+($CE$5*CE239)+($BX$5*BX239)+($BQ$5*BQ239)+($BJ$5*BJ239)+($BC$5*BC239)+($AV$5*AV239)+($AO$5*AO239)+($AH$5*AH239)+($KO$5*KO239)+($PR$5*PR239)+($GM$5*GM239)+($HA$5*HA239)+($KH$5*KH239)+($KA$5*KA239)+($JT$5*JT239)+($KV$5*KV239)+($LC$5*LC239)+($MS$5*MS239)+($ML$5*ML239)+($ME$5*ME239)+($LX$5*LX239)+($LQ$5*LQ239)+($LJ$5*LJ239)+($OI$5*OI239)+($NU$5*NU239)+($NN$5*NN239)+($NG$5*NG239)+($MZ$5*MZ239)+(OB239*$OB$5)+($PD$5*PD239)+($OW$5*OW239)+($OP$5*OP239)+($PK$5*PK239)+(PY239*$PY$5)+(QF239*$QF$5)+(QM239*$QM$5)+(QT239*$QT$5)+(RA239*$RA$5)+(RH239*$RH$5)+(RO239*$RO$5)+(RV239*$RV$5)+(SC239*$SC$5)+(SJ239*$SJ$5)+(SQ239*$SQ$5)+(SX239*$SX$5)+(TE239*$TE$5)+(TL239*$TL$5)+(TS239*$TS$5))/$VM$5,0)</f>
        <v/>
      </c>
    </row>
    <row r="240" ht="16" customHeight="1" s="545">
      <c r="A240" s="127" t="n">
        <v>45993</v>
      </c>
      <c r="B240" s="4">
        <f>A240</f>
        <v/>
      </c>
      <c r="C240" s="13" t="n">
        <v>47474.46</v>
      </c>
      <c r="D240" s="138">
        <f>IF(C240&gt;0,C240-C239,0)</f>
        <v/>
      </c>
      <c r="E240" s="68">
        <f>IF(C240&gt;0,D240/C239,0)</f>
        <v/>
      </c>
      <c r="F240" s="15">
        <f>IF(C240&gt;0,(C240-C$10)/C$10,0)</f>
        <v/>
      </c>
      <c r="G240" s="13" t="n">
        <v>6829.37</v>
      </c>
      <c r="H240" s="138">
        <f>IF(G240&gt;0,G240-G239,0)</f>
        <v/>
      </c>
      <c r="I240" s="68">
        <f>IF(G240&gt;0,H240/G239,0)</f>
        <v/>
      </c>
      <c r="J240" s="15">
        <f>IF(G240&gt;0,(G240-G$10)/G$10,0)</f>
        <v/>
      </c>
      <c r="K240" s="13" t="n">
        <v>23413.67</v>
      </c>
      <c r="L240" s="138">
        <f>IF(K240&gt;0,K240-K239,0)</f>
        <v/>
      </c>
      <c r="M240" s="68">
        <f>IF(K240&gt;0,L240/K239,0)</f>
        <v/>
      </c>
      <c r="N240" s="15">
        <f>IF(K240&gt;0,(K240-K$10)/K$10,0)</f>
        <v/>
      </c>
      <c r="O240" s="13" t="n">
        <v>2464.98</v>
      </c>
      <c r="P240" s="138">
        <f>IF(O240&gt;0,O240-O239,0)</f>
        <v/>
      </c>
      <c r="Q240" s="68">
        <f>IF(O240&gt;0,P240/O239,0)</f>
        <v/>
      </c>
      <c r="R240" s="15">
        <f>IF(O240&gt;0,(O240-O$10)/O$10,0)</f>
        <v/>
      </c>
      <c r="S240" s="18">
        <f>IF(O240&gt;0,(((O240*0.7)*Q240)+((K240*0.9)*M240)+((G240*0.65)*I240)+((C240*0.6)*E240))/(O240+K240+G240+C240),0)</f>
        <v/>
      </c>
      <c r="T240" s="121">
        <f>IF(O240&gt;0,(S240*200)+T239,0)</f>
        <v/>
      </c>
      <c r="U240" s="121">
        <f>T240</f>
        <v/>
      </c>
      <c r="V240" s="134">
        <f>IF(T240&gt;0,(T240-T239)/T239,0)</f>
        <v/>
      </c>
      <c r="W240" s="21">
        <f>IF(T240&gt;0,(T240-T$11)/T$11,0)</f>
        <v/>
      </c>
      <c r="X240" s="18">
        <f>IF(T240&gt;0,((Q240+M240+I240+E240)/4),0)</f>
        <v/>
      </c>
      <c r="Y240" s="353" t="n"/>
      <c r="Z240" s="15" t="n">
        <v>2e-06</v>
      </c>
      <c r="AA240" s="21">
        <f>Z240-$V240</f>
        <v/>
      </c>
      <c r="AC240" s="13" t="n">
        <v>264.41</v>
      </c>
      <c r="AD240" s="68">
        <f>IF(AC240&gt;0,((AC240-AC239)/AC239),0)</f>
        <v/>
      </c>
      <c r="AE240" s="68">
        <f>IF(AC240&gt;0,AD240-$V240,0)</f>
        <v/>
      </c>
      <c r="AF240" s="68">
        <f>IF(AC240&gt;0,(AC240-AF$10)/AF$10,0)</f>
        <v/>
      </c>
      <c r="AG240" s="68" t="n"/>
      <c r="AH240" s="15">
        <f>IF(AC240&gt;0,(AC240-AC$10)/AC$10,0)</f>
        <v/>
      </c>
      <c r="AJ240" s="13" t="n">
        <v>24.92</v>
      </c>
      <c r="AK240" s="68">
        <f>IF(AJ240&gt;0,((AJ240-AJ239)/AJ239),0)</f>
        <v/>
      </c>
      <c r="AL240" s="68">
        <f>IF(AJ240&gt;0,AK240-$V240,0)</f>
        <v/>
      </c>
      <c r="AM240" s="68">
        <f>IF(AJ240&gt;0,(AJ240-AM$10)/AM$10,0)</f>
        <v/>
      </c>
      <c r="AN240" s="68" t="n"/>
      <c r="AO240" s="15">
        <f>IF(AJ240&gt;0,(AJ240-AJ$10)/AJ$10,0)</f>
        <v/>
      </c>
      <c r="AQ240" s="13" t="n">
        <v>24.92</v>
      </c>
      <c r="AR240" s="68">
        <f>IF(AQ240&gt;0,((AQ240-AQ239)/AQ239),0)</f>
        <v/>
      </c>
      <c r="AS240" s="68">
        <f>IF(AQ240&gt;0,AR240-$V240,0)</f>
        <v/>
      </c>
      <c r="AT240" s="68">
        <f>IF(AQ240&gt;0,(AQ240-AT$10)/AT$10,0)</f>
        <v/>
      </c>
      <c r="AU240" s="68" t="n"/>
      <c r="AV240" s="15">
        <f>IF(AQ240&gt;0,(AQ240-AQ$10)/AQ$10,0)</f>
        <v/>
      </c>
      <c r="AX240" s="13" t="n">
        <v>237.65</v>
      </c>
      <c r="AY240" s="68">
        <f>IF(AX240&gt;0,((AX240-AX239)/AX239),0)</f>
        <v/>
      </c>
      <c r="AZ240" s="68">
        <f>IF(AX240&gt;0,AY240-$V240,0)</f>
        <v/>
      </c>
      <c r="BA240" s="68">
        <f>IF(AX240&gt;0,(AX240-BA$10)/BA$10,0)</f>
        <v/>
      </c>
      <c r="BB240" s="68" t="n"/>
      <c r="BC240" s="15">
        <f>IF(AX240&gt;0,(AX240-AX$10)/AX$10,0)</f>
        <v/>
      </c>
      <c r="BE240" s="13" t="n">
        <v>84.70999999999999</v>
      </c>
      <c r="BF240" s="68">
        <f>IF(BE240&gt;0,((BE240-BE239)/BE239),0)</f>
        <v/>
      </c>
      <c r="BG240" s="68">
        <f>IF(BE240&gt;0,BF240-$V240,0)</f>
        <v/>
      </c>
      <c r="BH240" s="68" t="n"/>
      <c r="BI240" s="68" t="n"/>
      <c r="BJ240" s="15">
        <f>IF(BE240&gt;0,(BE240-BE$10)/BE$10,0)</f>
        <v/>
      </c>
      <c r="BL240" s="13" t="n">
        <v>74.8</v>
      </c>
      <c r="BM240" s="68">
        <f>IF(BL240&gt;0,((BL240-BL239)/BL239),0)</f>
        <v/>
      </c>
      <c r="BN240" s="68">
        <f>IF(BL240&gt;0,BM240-$V240,0)</f>
        <v/>
      </c>
      <c r="BO240" s="68">
        <f>IF(BL240&gt;0,(BL240-BO$10)/BO$10,0)</f>
        <v/>
      </c>
      <c r="BP240" s="68" t="n"/>
      <c r="BQ240" s="15">
        <f>IF(BL240&gt;0,(BL240-BL$10)/BL$10,0)</f>
        <v/>
      </c>
      <c r="BS240" s="13" t="n">
        <v>45.01</v>
      </c>
      <c r="BT240" s="68">
        <f>IF(BS240&gt;0,((BS240-BS239)/BS239),0)</f>
        <v/>
      </c>
      <c r="BU240" s="68">
        <f>IF(BS240&gt;0,BT240-$V240,0)</f>
        <v/>
      </c>
      <c r="BV240" s="68">
        <f>IF(BS240&gt;0,(BS240-BV$10)/BV$10,0)</f>
        <v/>
      </c>
      <c r="BW240" s="68" t="n"/>
      <c r="BX240" s="15">
        <f>IF(BS240&gt;0,(BS240-BS$10)/BS$10,0)</f>
        <v/>
      </c>
      <c r="BZ240" s="13" t="n"/>
      <c r="CA240" s="68">
        <f>IF(BZ240&gt;0,((BZ240-BZ239)/BZ239),0)</f>
        <v/>
      </c>
      <c r="CB240" s="68">
        <f>IF(BZ240&gt;0,CA240-$V240,0)</f>
        <v/>
      </c>
      <c r="CC240" s="68">
        <f>IF(BZ240&gt;0,(BZ240-CC$10)/CC$10,0)</f>
        <v/>
      </c>
      <c r="CD240" s="68" t="n"/>
      <c r="CE240" s="15">
        <f>IF(BZ240&gt;0,(BZ240-BZ$10)/BZ$10,0)</f>
        <v/>
      </c>
      <c r="CG240" s="13" t="n">
        <v>33.43</v>
      </c>
      <c r="CH240" s="68">
        <f>IF(CG240&gt;0,((CG240-CG239)/CG239),0)</f>
        <v/>
      </c>
      <c r="CI240" s="68">
        <f>IF(CG240&gt;0,CH240-$V240,0)</f>
        <v/>
      </c>
      <c r="CJ240" s="68">
        <f>IF(CG240&gt;0,(CG240-CJ$10)/CJ$10,0)</f>
        <v/>
      </c>
      <c r="CK240" s="68" t="n"/>
      <c r="CL240" s="15">
        <f>IF(CG240&gt;0,(CG240-CG$10)/CG$10,0)</f>
        <v/>
      </c>
      <c r="CN240" s="13" t="n">
        <v>35.75</v>
      </c>
      <c r="CO240" s="68">
        <f>IF(CN240&gt;0,((CN240-CN239)/CN239),0)</f>
        <v/>
      </c>
      <c r="CP240" s="68">
        <f>IF(CN240&gt;0,CO240-$V240,0)</f>
        <v/>
      </c>
      <c r="CQ240" s="68">
        <f>IF(CN240&gt;0,(CN240-CQ$10)/CQ$10,0)</f>
        <v/>
      </c>
      <c r="CR240" s="68" t="n"/>
      <c r="CS240" s="15">
        <f>IF(CN240&gt;0,(CN240-CN$10)/CN$10,0)</f>
        <v/>
      </c>
      <c r="CU240" s="13" t="n">
        <v>42.41</v>
      </c>
      <c r="CV240" s="68">
        <f>IF(CU240&gt;0,((CU240-CU239)/CU239),0)</f>
        <v/>
      </c>
      <c r="CW240" s="68">
        <f>IF(CU240&gt;0,CV240-$V240,0)</f>
        <v/>
      </c>
      <c r="CX240" s="68">
        <f>IF(CU240&gt;0,(CU240-CX$10)/CX$10,0)</f>
        <v/>
      </c>
      <c r="CY240" s="68" t="n"/>
      <c r="CZ240" s="15">
        <f>IF(CU240&gt;0,(CU240-CU$10)/CU$10,0)</f>
        <v/>
      </c>
      <c r="DB240" s="13" t="n">
        <v>20.68</v>
      </c>
      <c r="DC240" s="68">
        <f>IF(DB240&gt;0,((DB240-DB239)/DB239),0)</f>
        <v/>
      </c>
      <c r="DD240" s="68">
        <f>IF(DB240&gt;0,DC240-$V240,0)</f>
        <v/>
      </c>
      <c r="DE240" s="68">
        <f>IF(DB240&gt;0,(DB240-DE$10)/DE$10,0)</f>
        <v/>
      </c>
      <c r="DF240" s="68" t="n"/>
      <c r="DG240" s="15">
        <f>IF(DB240&gt;0,(DB240-DB$10)/DB$10,0)</f>
        <v/>
      </c>
      <c r="DI240" s="13" t="n">
        <v>52.27</v>
      </c>
      <c r="DJ240" s="68">
        <f>IF(DI240&gt;0,((DI240-DI239)/DI239),0)</f>
        <v/>
      </c>
      <c r="DK240" s="68">
        <f>IF(DI240&gt;0,DJ240-$V240,0)</f>
        <v/>
      </c>
      <c r="DL240" s="68">
        <f>IF(DI240&gt;0,(DI240-DL$10)/DL$10,0)</f>
        <v/>
      </c>
      <c r="DM240" s="68" t="n"/>
      <c r="DN240" s="15">
        <f>IF(DI240&gt;0,(DI240-DI$10)/DI$10,0)</f>
        <v/>
      </c>
      <c r="DP240" s="13" t="n">
        <v>48.95</v>
      </c>
      <c r="DQ240" s="68">
        <f>IF(DP240&gt;0,((DP240-DP239)/DP239),0)</f>
        <v/>
      </c>
      <c r="DR240" s="68">
        <f>IF(DP240&gt;0,DQ240-$V240,0)</f>
        <v/>
      </c>
      <c r="DS240" s="68" t="n"/>
      <c r="DT240" s="68" t="n"/>
      <c r="DU240" s="15">
        <f>IF(DP240&gt;0,(DP240-DP$10)/DP$10,0)</f>
        <v/>
      </c>
      <c r="DV240" s="18" t="n"/>
      <c r="DW240" s="13" t="n">
        <v>45.03</v>
      </c>
      <c r="DX240" s="68">
        <f>IF(DW240&gt;0,((DW240-DW239)/DW239),0)</f>
        <v/>
      </c>
      <c r="DY240" s="68">
        <f>IF(DW240&gt;0,DX240-$V240,0)</f>
        <v/>
      </c>
      <c r="DZ240" s="68">
        <f>IF(DW240&gt;0,(DW240-DZ$10)/DZ$10,0)</f>
        <v/>
      </c>
      <c r="EA240" s="68" t="n"/>
      <c r="EB240" s="15">
        <f>IF(DW240&gt;0,(DW240-DW$10)/DW$10,0)</f>
        <v/>
      </c>
      <c r="ED240" s="13" t="n">
        <v>41.77</v>
      </c>
      <c r="EE240" s="68">
        <f>IF(ED240&gt;0,((ED240-ED239)/ED239),0)</f>
        <v/>
      </c>
      <c r="EF240" s="68">
        <f>IF(ED240&gt;0,EE240-$V240,0)</f>
        <v/>
      </c>
      <c r="EG240" s="68">
        <f>IF(ED240&gt;0,(ED240-EG$10)/EG$10,0)</f>
        <v/>
      </c>
      <c r="EH240" s="68" t="n"/>
      <c r="EI240" s="15">
        <f>IF(ED240&gt;0,(ED240-ED$10)/ED$10,0)</f>
        <v/>
      </c>
      <c r="EK240" s="13" t="n">
        <v>145.15</v>
      </c>
      <c r="EL240" s="68">
        <f>IF(EK240&gt;0,((EK240-EK239)/EK239),0)</f>
        <v/>
      </c>
      <c r="EM240" s="68">
        <f>IF(EK240&gt;0,EL240-$V240,0)</f>
        <v/>
      </c>
      <c r="EN240" s="68">
        <f>IF(EK240&gt;0,(EK240-EN$10)/EN$10,0)</f>
        <v/>
      </c>
      <c r="EO240" s="68" t="n"/>
      <c r="EP240" s="15">
        <f>IF(EK240&gt;0,(EK240-EK$10)/EK$10,0)</f>
        <v/>
      </c>
      <c r="ER240" s="13" t="n">
        <v>40.26</v>
      </c>
      <c r="ES240" s="68">
        <f>IF(ER240&gt;0,((ER240-ER239)/ER239),0)</f>
        <v/>
      </c>
      <c r="ET240" s="68">
        <f>IF(ER240&gt;0,ES240-$V240,0)</f>
        <v/>
      </c>
      <c r="EU240" s="68">
        <f>IF(ER240&gt;0,(ER240-EU$10)/EU$10,0)</f>
        <v/>
      </c>
      <c r="EV240" s="68" t="n"/>
      <c r="EW240" s="15">
        <f>IF(ER240&gt;0,(ER240-ER$10)/ER$10,0)</f>
        <v/>
      </c>
      <c r="EY240" s="13" t="n">
        <v>56.35</v>
      </c>
      <c r="EZ240" s="68">
        <f>IF(EY240&gt;0,((EY240-EY239)/EY239),0)</f>
        <v/>
      </c>
      <c r="FA240" s="68">
        <f>IF(EY240&gt;0,EZ240-$V240,0)</f>
        <v/>
      </c>
      <c r="FB240" s="68" t="n"/>
      <c r="FC240" s="68" t="n"/>
      <c r="FD240" s="15">
        <f>IF(EY240&gt;0,(EY240-EY$10)/EY$10,0)</f>
        <v/>
      </c>
      <c r="FF240" s="13" t="n">
        <v>62.14</v>
      </c>
      <c r="FG240" s="68">
        <f>IF(FF240&gt;0,((FF240-FF239)/FF239),0)</f>
        <v/>
      </c>
      <c r="FH240" s="68">
        <f>IF(FF240&gt;0,FG240-$V240,0)</f>
        <v/>
      </c>
      <c r="FI240" s="68">
        <f>IF(FF240&gt;0,(FF240-FI$10)/FI$10,0)</f>
        <v/>
      </c>
      <c r="FJ240" s="68" t="n"/>
      <c r="FK240" s="15">
        <f>IF(FF240&gt;0,(FF240-FF$10)/FF$10,0)</f>
        <v/>
      </c>
      <c r="FM240" s="13" t="n">
        <v>186</v>
      </c>
      <c r="FN240" s="68">
        <f>IF(FM240&gt;0,((FM240-FM239)/FM239),0)</f>
        <v/>
      </c>
      <c r="FO240" s="68">
        <f>IF(FM240&gt;0,FN240-$V240,0)</f>
        <v/>
      </c>
      <c r="FP240" s="68">
        <f>IF(FM240&gt;0,(FM240-FP$10)/FP$10,0)</f>
        <v/>
      </c>
      <c r="FQ240" s="68" t="n"/>
      <c r="FR240" s="15">
        <f>IF(FM240&gt;0,(FM240-FM$10)/FM$10,0)</f>
        <v/>
      </c>
      <c r="FT240" s="13" t="n">
        <v>89.75</v>
      </c>
      <c r="FU240" s="68">
        <f>IF(FT240&gt;0,((FT240-FT239)/FT239),0)</f>
        <v/>
      </c>
      <c r="FV240" s="68">
        <f>IF(FT240&gt;0,FU240-$V240,0)</f>
        <v/>
      </c>
      <c r="FW240" s="68">
        <f>IF(FT240&gt;0,(FT240-FW$10)/FW$10,0)</f>
        <v/>
      </c>
      <c r="FX240" s="68" t="n"/>
      <c r="FY240" s="15">
        <f>IF(FT240&gt;0,(FT240-FT$10)/FT$10,0)</f>
        <v/>
      </c>
      <c r="GA240" s="13" t="n">
        <v>12.14</v>
      </c>
      <c r="GB240" s="68">
        <f>IF(GA240&gt;0,((GA240-GA239)/GA239),0)</f>
        <v/>
      </c>
      <c r="GC240" s="68">
        <f>IF(GA240&gt;0,GB240-$V240,0)</f>
        <v/>
      </c>
      <c r="GD240" s="68" t="n"/>
      <c r="GE240" s="68" t="n"/>
      <c r="GF240" s="15">
        <f>IF(GA240&gt;0,(GA240-GA$10)/GA$10,0)</f>
        <v/>
      </c>
      <c r="GG240" s="18" t="n"/>
      <c r="GH240" s="13" t="n">
        <v>25.16</v>
      </c>
      <c r="GI240" s="68">
        <f>IF(GH240&gt;0,((GH240-GH239)/GH239),0)</f>
        <v/>
      </c>
      <c r="GJ240" s="68">
        <f>IF(GH240&gt;0,GI240-$V240,0)</f>
        <v/>
      </c>
      <c r="GK240" s="68">
        <f>IF(GH240&gt;0,(GH240-GK$10)/GK$10,0)</f>
        <v/>
      </c>
      <c r="GL240" s="68" t="n"/>
      <c r="GM240" s="15">
        <f>IF(GH240&gt;0,(GH240-GH$10)/GH$10,0)</f>
        <v/>
      </c>
      <c r="GO240" s="13" t="n">
        <v>30.53</v>
      </c>
      <c r="GP240" s="68">
        <f>IF(GO240&gt;0,((GO240-GO239)/GO239),0)</f>
        <v/>
      </c>
      <c r="GQ240" s="68">
        <f>IF(GO240&gt;0,GP240-$V240,0)</f>
        <v/>
      </c>
      <c r="GR240" s="68" t="n"/>
      <c r="GS240" s="68" t="n"/>
      <c r="GT240" s="15">
        <f>IF(GO240&gt;0,(GO240-GO$10)/GO$10,0)</f>
        <v/>
      </c>
      <c r="GV240" s="13" t="n">
        <v>17.42</v>
      </c>
      <c r="GW240" s="68">
        <f>IF(GV240&gt;0,((GV240-GV239)/GV239),0)</f>
        <v/>
      </c>
      <c r="GX240" s="68">
        <f>IF(GV240&gt;0,GW240-$V240,0)</f>
        <v/>
      </c>
      <c r="GY240" s="68">
        <f>IF(GV240&gt;0,(GV240-GY$10)/GY$10,0)</f>
        <v/>
      </c>
      <c r="GZ240" s="68" t="n"/>
      <c r="HA240" s="15">
        <f>IF(GV240&gt;0,(GV240-GV$10)/GV$10,0)</f>
        <v/>
      </c>
      <c r="HD240" s="13" t="n">
        <v>429.24</v>
      </c>
      <c r="HE240" s="68">
        <f>IF(HD240&gt;0,((HD240-HD239)/HD239),0)</f>
        <v/>
      </c>
      <c r="HF240" s="68">
        <f>IF(HD240&gt;0,HE240-$V240,0)</f>
        <v/>
      </c>
      <c r="HG240" s="68">
        <f>IF(HD240&gt;0,(HD240-HG$10)/HG$10,0)</f>
        <v/>
      </c>
      <c r="HH240" s="68" t="n"/>
      <c r="HI240" s="15">
        <f>IF(HD240&gt;0,(HD240-HD$10)/HD$10,0)</f>
        <v/>
      </c>
      <c r="HK240" s="13" t="n">
        <v>70.95999999999999</v>
      </c>
      <c r="HL240" s="68">
        <f>IF(HK240&gt;0,((HK240-HK239)/HK239),0)</f>
        <v/>
      </c>
      <c r="HM240" s="68">
        <f>IF(HK240&gt;0,HL240-$V240,0)</f>
        <v/>
      </c>
      <c r="HN240" s="68">
        <f>IF(HK240&gt;0,(HK240-HN$10)/HN$10,0)</f>
        <v/>
      </c>
      <c r="HO240" s="68" t="n"/>
      <c r="HP240" s="15">
        <f>IF(HK240&gt;0,(HK240-HK$10)/HK$10,0)</f>
        <v/>
      </c>
      <c r="HR240" s="13" t="n">
        <v>115.38</v>
      </c>
      <c r="HS240" s="68">
        <f>IF(HR240&gt;0,((HR240-HR239)/HR239),0)</f>
        <v/>
      </c>
      <c r="HT240" s="68">
        <f>IF(HR240&gt;0,HS240-$V240,0)</f>
        <v/>
      </c>
      <c r="HU240" s="68">
        <f>IF(HR240&gt;0,(HR240-HU$10)/HU$10,0)</f>
        <v/>
      </c>
      <c r="HV240" s="68" t="n"/>
      <c r="HW240" s="15">
        <f>IF(HR240&gt;0,(HR240-HR$10)/HR$10,0)</f>
        <v/>
      </c>
      <c r="HY240" s="13" t="n">
        <v>181.45</v>
      </c>
      <c r="HZ240" s="68">
        <f>IF(HY240&gt;0,((HY240-HY239)/HY239),0)</f>
        <v/>
      </c>
      <c r="IA240" s="68">
        <f>IF(HY240&gt;0,HZ240-$V240,0)</f>
        <v/>
      </c>
      <c r="IB240" s="68">
        <f>IF(HY240&gt;0,(HY240-IB$10)/IB$10,0)</f>
        <v/>
      </c>
      <c r="IC240" s="68" t="n"/>
      <c r="ID240" s="15">
        <f>IF(HY240&gt;0,(HY240-HY$10)/HY$10,0)</f>
        <v/>
      </c>
      <c r="IF240" s="13" t="n">
        <v>381.57</v>
      </c>
      <c r="IG240" s="68">
        <f>IF(IF240&gt;0,((IF240-IF239)/IF239),0)</f>
        <v/>
      </c>
      <c r="IH240" s="68">
        <f>IF(IF240&gt;0,IG240-$V240,0)</f>
        <v/>
      </c>
      <c r="II240" s="68">
        <f>IF(IF240&gt;0,(IF240-II$10)/II$10,0)</f>
        <v/>
      </c>
      <c r="IJ240" s="68" t="n"/>
      <c r="IK240" s="15">
        <f>IF(IF240&gt;0,(IF240-IF$10)/IF$10,0)</f>
        <v/>
      </c>
      <c r="IM240" s="13" t="n">
        <v>307.2</v>
      </c>
      <c r="IN240" s="68">
        <f>IF(IM240&gt;0,((IM240-IM239)/IM239),0)</f>
        <v/>
      </c>
      <c r="IO240" s="68">
        <f>IF(IM240&gt;0,IN240-$V240,0)</f>
        <v/>
      </c>
      <c r="IP240" s="68">
        <f>IF(IM240&gt;0,(IM240-IP$10)/IP$10,0)</f>
        <v/>
      </c>
      <c r="IQ240" s="68" t="n"/>
      <c r="IR240" s="15">
        <f>IF(IM240&gt;0,(IM240-IM$10)/IM$10,0)</f>
        <v/>
      </c>
      <c r="IT240" s="13" t="n">
        <v>88.23</v>
      </c>
      <c r="IU240" s="68">
        <f>IF(IT240&gt;0,((IT240-IT239)/IT239),0)</f>
        <v/>
      </c>
      <c r="IV240" s="68">
        <f>IF(IT240&gt;0,IU240-$V240,0)</f>
        <v/>
      </c>
      <c r="IW240" s="68">
        <f>IF(IT240&gt;0,(IT240-IW$10)/IW$10,0)</f>
        <v/>
      </c>
      <c r="IX240" s="68" t="n"/>
      <c r="IY240" s="15">
        <f>IF(IT240&gt;0,(IT240-IT$10)/IT$10,0)</f>
        <v/>
      </c>
      <c r="JA240" s="13" t="n">
        <v>647.1</v>
      </c>
      <c r="JB240" s="68">
        <f>IF(JA240&gt;0,((JA240-JA239)/JA239),0)</f>
        <v/>
      </c>
      <c r="JC240" s="68">
        <f>IF(JA240&gt;0,JB240-$V240,0)</f>
        <v/>
      </c>
      <c r="JD240" s="68">
        <f>IF(JA240&gt;0,(JA240-JD$10)/JD$10,0)</f>
        <v/>
      </c>
      <c r="JE240" s="68" t="n"/>
      <c r="JF240" s="15">
        <f>IF(JA240&gt;0,(JA240-JA$10)/JA$10,0)</f>
        <v/>
      </c>
      <c r="JH240" s="13" t="n">
        <v>490</v>
      </c>
      <c r="JI240" s="68">
        <f>IF(JH240&gt;0,((JH240-JH239)/JH239),0)</f>
        <v/>
      </c>
      <c r="JJ240" s="68">
        <f>IF(JH240&gt;0,JI240-$V240,0)</f>
        <v/>
      </c>
      <c r="JK240" s="68">
        <f>IF(JH240&gt;0,(JH240-JK$10)/JK$10,0)</f>
        <v/>
      </c>
      <c r="JL240" s="68" t="n"/>
      <c r="JM240" s="15">
        <f>IF(JH240&gt;0,(JH240-JH$10)/JH$10,0)</f>
        <v/>
      </c>
      <c r="JO240" s="13" t="n">
        <v>37.79</v>
      </c>
      <c r="JP240" s="68">
        <f>IF(JO240&gt;0,((JO240-JO239)/JO239),0)</f>
        <v/>
      </c>
      <c r="JQ240" s="68">
        <f>IF(JO240&gt;0,JP240-$V240,0)</f>
        <v/>
      </c>
      <c r="JR240" s="68">
        <f>IF(JO240&gt;0,(JO240-JR$10)/JR$10,0)</f>
        <v/>
      </c>
      <c r="JS240" s="68" t="n"/>
      <c r="JT240" s="15">
        <f>IF(JO240&gt;0,(JO240-JO$10)/JO$10,0)</f>
        <v/>
      </c>
      <c r="JV240" s="13" t="n">
        <v>2.59</v>
      </c>
      <c r="JW240" s="68">
        <f>IF(JV240&gt;0,((JV240-JV239)/JV239),0)</f>
        <v/>
      </c>
      <c r="JX240" s="68">
        <f>IF(JV240&gt;0,JW240-$V240,0)</f>
        <v/>
      </c>
      <c r="JY240" s="68">
        <f>IF(JV240&gt;0,(JV240-JY$10)/JY$10,0)</f>
        <v/>
      </c>
      <c r="JZ240" s="68" t="n"/>
      <c r="KA240" s="15">
        <f>IF(JV240&gt;0,(JV240-JV$10)/JV$10,0)</f>
        <v/>
      </c>
      <c r="KC240" s="13" t="n">
        <v>25.45</v>
      </c>
      <c r="KD240" s="68">
        <f>IF(KC240&gt;0,((KC240-KC239)/KC239),0)</f>
        <v/>
      </c>
      <c r="KE240" s="68">
        <f>IF(KC240&gt;0,KD240-$V240,0)</f>
        <v/>
      </c>
      <c r="KF240" s="68">
        <f>IF(KC240&gt;0,(KC240-KF$10)/KF$10,0)</f>
        <v/>
      </c>
      <c r="KG240" s="68" t="n"/>
      <c r="KH240" s="15">
        <f>IF(KC240&gt;0,(KC240-KC$10)/KC$10,0)</f>
        <v/>
      </c>
      <c r="KI240" s="18" t="n"/>
      <c r="KJ240" s="13" t="n">
        <v>188.44</v>
      </c>
      <c r="KK240" s="68">
        <f>IF(KJ240&gt;0,((KJ240-KJ239)/KJ239),0)</f>
        <v/>
      </c>
      <c r="KL240" s="68">
        <f>IF(KJ240&gt;0,KK240-$V240,0)</f>
        <v/>
      </c>
      <c r="KM240" s="68">
        <f>IF(KJ240&gt;0,(KJ240-KM$10)/KM$10,0)</f>
        <v/>
      </c>
      <c r="KN240" s="68" t="n"/>
      <c r="KO240" s="15">
        <f>IF(KJ240&gt;0,(KJ240-KJ$10)/KJ$10,0)</f>
        <v/>
      </c>
      <c r="KQ240" s="13" t="n">
        <v>2.8</v>
      </c>
      <c r="KR240" s="68">
        <f>IF(KQ240&gt;0,((KQ240-KQ239)/KQ239),0)</f>
        <v/>
      </c>
      <c r="KS240" s="68">
        <f>IF(KQ240&gt;0,KR240-$V240,0)</f>
        <v/>
      </c>
      <c r="KT240" s="68">
        <f>IF(KQ240&gt;0,(KQ240-KT$10)/KT$10,0)</f>
        <v/>
      </c>
      <c r="KU240" s="68" t="n"/>
      <c r="KV240" s="15">
        <f>IF(KQ240&gt;0,(KQ240-KQ$10)/KQ$10,0)</f>
        <v/>
      </c>
      <c r="KW240" s="18" t="n"/>
      <c r="KX240" s="13" t="n">
        <v>66.95</v>
      </c>
      <c r="KY240" s="68">
        <f>IF(KX240&gt;0,((KX240-KX239)/KX239),0)</f>
        <v/>
      </c>
      <c r="KZ240" s="68">
        <f>IF(KX240&gt;0,KY240-$V240,0)</f>
        <v/>
      </c>
      <c r="LA240" s="68">
        <f>IF(KX240&gt;0,(KX240-LA$10)/LA$10,0)</f>
        <v/>
      </c>
      <c r="LB240" s="68" t="n"/>
      <c r="LC240" s="15">
        <f>IF(KX240&gt;0,(KX240-KX$10)/KX$10,0)</f>
        <v/>
      </c>
      <c r="LD240" s="18" t="n"/>
      <c r="LE240" s="13" t="n">
        <v>58.6</v>
      </c>
      <c r="LF240" s="68">
        <f>IF(LE240&gt;0,((LE240-LE239)/LE239),0)</f>
        <v/>
      </c>
      <c r="LG240" s="68">
        <f>IF(LE240&gt;0,LF240-$V240,0)</f>
        <v/>
      </c>
      <c r="LH240" s="68">
        <f>IF(LE240&gt;0,(LE240-LH$10)/LH$10,0)</f>
        <v/>
      </c>
      <c r="LI240" s="68" t="n"/>
      <c r="LJ240" s="15">
        <f>IF(LE240&gt;0,(LE240-LE$10)/LE$10,0)</f>
        <v/>
      </c>
      <c r="LL240" s="13" t="n">
        <v>169.77</v>
      </c>
      <c r="LM240" s="68">
        <f>IF(LL240&gt;0,((LL240-LL239)/LL239),0)</f>
        <v/>
      </c>
      <c r="LN240" s="68">
        <f>IF(LL240&gt;0,LM240-$V240,0)</f>
        <v/>
      </c>
      <c r="LO240" s="68">
        <f>IF(LL240&gt;0,(LL240-LO$10)/LO$10,0)</f>
        <v/>
      </c>
      <c r="LP240" s="68" t="n"/>
      <c r="LQ240" s="15">
        <f>IF(LL240&gt;0,(LL240-LL$10)/LL$10,0)</f>
        <v/>
      </c>
      <c r="LS240" s="13" t="n">
        <v>27.49</v>
      </c>
      <c r="LT240" s="68">
        <f>IF(LS240&gt;0,((LS240-LS239)/LS239),0)</f>
        <v/>
      </c>
      <c r="LU240" s="68">
        <f>IF(LS240&gt;0,LT240-$V240,0)</f>
        <v/>
      </c>
      <c r="LV240" s="68" t="n"/>
      <c r="LW240" s="68" t="n"/>
      <c r="LX240" s="15">
        <f>IF(LS240&gt;0,(LS240-LS$10)/LS$10,0)</f>
        <v/>
      </c>
      <c r="LZ240" s="13" t="n">
        <v>25.01</v>
      </c>
      <c r="MA240" s="68">
        <f>IF(LZ240&gt;0,((LZ240-LZ239)/LZ239),0)</f>
        <v/>
      </c>
      <c r="MB240" s="68">
        <f>IF(LZ240&gt;0,MA240-$V240,0)</f>
        <v/>
      </c>
      <c r="MC240" s="68">
        <f>IF(LZ240&gt;0,(LZ240-MC$10)/MC$10,0)</f>
        <v/>
      </c>
      <c r="MD240" s="68" t="n"/>
      <c r="ME240" s="15">
        <f>IF(LZ240&gt;0,(LZ240-LZ$10)/LZ$10,0)</f>
        <v/>
      </c>
      <c r="MG240" s="13" t="n">
        <v>91.84</v>
      </c>
      <c r="MH240" s="68">
        <f>IF(MG240&gt;0,((MG240-MG239)/MG239),0)</f>
        <v/>
      </c>
      <c r="MI240" s="68">
        <f>IF(MG240&gt;0,MH240-$V240,0)</f>
        <v/>
      </c>
      <c r="MJ240" s="68">
        <f>IF(MG240&gt;0,(MG240-MJ$10)/MJ$10,0)</f>
        <v/>
      </c>
      <c r="MK240" s="68" t="n"/>
      <c r="ML240" s="15">
        <f>IF(MG240&gt;0,(MG240-MG$10)/MG$10,0)</f>
        <v/>
      </c>
      <c r="MN240" s="13" t="n">
        <v>176.2</v>
      </c>
      <c r="MO240" s="68">
        <f>IF(MN240&gt;0,((MN240-MN239)/MN239),0)</f>
        <v/>
      </c>
      <c r="MP240" s="68">
        <f>IF(MN240&gt;0,MO240-$V240,0)</f>
        <v/>
      </c>
      <c r="MQ240" s="68">
        <f>IF(MN240&gt;0,(MN240-MQ$10)/MQ$10,0)</f>
        <v/>
      </c>
      <c r="MR240" s="68" t="n"/>
      <c r="MS240" s="15">
        <f>IF(MN240&gt;0,(MN240-MN$10)/MN$10,0)</f>
        <v/>
      </c>
      <c r="MU240" s="13" t="n">
        <v>24.76</v>
      </c>
      <c r="MV240" s="68">
        <f>IF(MU240&gt;0,((MU240-MU239)/MU239),0)</f>
        <v/>
      </c>
      <c r="MW240" s="68">
        <f>IF(MU240&gt;0,MV240-$V240,0)</f>
        <v/>
      </c>
      <c r="MX240" s="68">
        <f>IF(MU240&gt;0,(MU240-MX$10)/MX$10,0)</f>
        <v/>
      </c>
      <c r="MY240" s="68" t="n"/>
      <c r="MZ240" s="15">
        <f>IF(MU240&gt;0,(MU240-MU$10)/MU$10,0)</f>
        <v/>
      </c>
      <c r="NB240" s="13" t="n">
        <v>289.32</v>
      </c>
      <c r="NC240" s="68">
        <f>IF(NB240&gt;0,((NB240-NB239)/NB239),0)</f>
        <v/>
      </c>
      <c r="ND240" s="68">
        <f>IF(NB240&gt;0,NC240-$V240,0)</f>
        <v/>
      </c>
      <c r="NE240" s="68">
        <f>IF(NB240&gt;0,(NB240-NE$10)/NE$10,0)</f>
        <v/>
      </c>
      <c r="NF240" s="68" t="n"/>
      <c r="NG240" s="15">
        <f>IF(NB240&gt;0,(NB240-NB$10)/NB$10,0)</f>
        <v/>
      </c>
      <c r="NI240" s="13" t="n">
        <v>17.52</v>
      </c>
      <c r="NJ240" s="68">
        <f>IF(NI240&gt;0,((NI240-NI239)/NI239),0)</f>
        <v/>
      </c>
      <c r="NK240" s="68">
        <f>IF(NI240&gt;0,NJ240-$V240,0)</f>
        <v/>
      </c>
      <c r="NL240" s="68">
        <f>IF(NI240&gt;0,(NI240-NL$10)/NL$10,0)</f>
        <v/>
      </c>
      <c r="NM240" s="68" t="n"/>
      <c r="NN240" s="15">
        <f>IF(NI240&gt;0,(NI240-NI$10)/NI$10,0)</f>
        <v/>
      </c>
      <c r="NP240" s="13" t="n">
        <v>601.58</v>
      </c>
      <c r="NQ240" s="68">
        <f>IF(NP240&gt;0,((NP240-NP239)/NP239),0)</f>
        <v/>
      </c>
      <c r="NR240" s="68">
        <f>IF(NP240&gt;0,NQ240-$V240,0)</f>
        <v/>
      </c>
      <c r="NS240" s="68">
        <f>IF(NP240&gt;0,(NP240-NS$10)/NS$10,0)</f>
        <v/>
      </c>
      <c r="NT240" s="68" t="n"/>
      <c r="NU240" s="15">
        <f>IF(NP240&gt;0,(NP240-NP$10)/NP$10,0)</f>
        <v/>
      </c>
      <c r="NW240" s="13" t="n">
        <v>315.81</v>
      </c>
      <c r="NX240" s="68">
        <f>IF(NW240&gt;0,((NW240-NW239)/NW239),0)</f>
        <v/>
      </c>
      <c r="NY240" s="68">
        <f>IF(NW240&gt;0,NX240-$V240,0)</f>
        <v/>
      </c>
      <c r="NZ240" s="68">
        <f>IF(NW240&gt;0,(NW240-NZ$10)/NZ$10,0)</f>
        <v/>
      </c>
      <c r="OA240" s="68" t="n"/>
      <c r="OB240" s="15">
        <f>IF(NW240&gt;0,(NW240-NW$10)/NW$10,0)</f>
        <v/>
      </c>
      <c r="OD240" s="13" t="n">
        <v>4.45</v>
      </c>
      <c r="OE240" s="68">
        <f>IF(OD240&gt;0,((OD240-OD239)/OD239),0)</f>
        <v/>
      </c>
      <c r="OF240" s="68">
        <f>IF(OD240&gt;0,OE240-$V240,0)</f>
        <v/>
      </c>
      <c r="OG240" s="68">
        <f>IF(OD240&gt;0,(OD240-OG$10)/OG$10,0)</f>
        <v/>
      </c>
      <c r="OH240" s="68" t="n"/>
      <c r="OI240" s="15">
        <f>IF(OD240&gt;0,(OD240-OD$10)/OD$10,0)</f>
        <v/>
      </c>
      <c r="OK240" s="13" t="n">
        <v>265.58</v>
      </c>
      <c r="OL240" s="68">
        <f>IF(OK240&gt;0,((OK240-OK239)/OK239),0)</f>
        <v/>
      </c>
      <c r="OM240" s="68">
        <f>IF(OK240&gt;0,OL240-$V240,0)</f>
        <v/>
      </c>
      <c r="ON240" s="68">
        <f>IF(OK240&gt;0,(OK240-ON$10)/ON$10,0)</f>
        <v/>
      </c>
      <c r="OO240" s="68" t="n"/>
      <c r="OP240" s="15">
        <f>IF(OK240&gt;0,(OK240-OK$10)/OK$10,0)</f>
        <v/>
      </c>
      <c r="OR240" s="13" t="n">
        <v>7.4</v>
      </c>
      <c r="OS240" s="68">
        <f>IF(OR240&gt;0,((OR240-OR239)/OR239),0)</f>
        <v/>
      </c>
      <c r="OT240" s="68">
        <f>IF(OR240&gt;0,OS240-$V240,0)</f>
        <v/>
      </c>
      <c r="OU240" s="68">
        <f>IF(OR240&gt;0,(OR240-OU$10)/OU$10,0)</f>
        <v/>
      </c>
      <c r="OV240" s="68" t="n"/>
      <c r="OW240" s="15">
        <f>IF(OR240&gt;0,(OR240-OR$10)/OR$10,0)</f>
        <v/>
      </c>
      <c r="OY240" s="13" t="n">
        <v>168.8</v>
      </c>
      <c r="OZ240" s="68">
        <f>IF(OY240&gt;0,((OY240-OY239)/OY239),0)</f>
        <v/>
      </c>
      <c r="PA240" s="68">
        <f>IF(OY240&gt;0,OZ240-$V240,0)</f>
        <v/>
      </c>
      <c r="PB240" s="68">
        <f>IF(OY240&gt;0,(OY240-PB$10)/PB$10,0)</f>
        <v/>
      </c>
      <c r="PC240" s="68" t="n"/>
      <c r="PD240" s="15">
        <f>IF(OY240&gt;0,(OY240-OY$10)/OY$10,0)</f>
        <v/>
      </c>
      <c r="PE240" s="18" t="n"/>
      <c r="PF240" s="13" t="n">
        <v>273.97</v>
      </c>
      <c r="PG240" s="68">
        <f>IF(PF240&gt;0,((PF240-PF239)/PF239),0)</f>
        <v/>
      </c>
      <c r="PH240" s="68">
        <f>IF(PF240&gt;0,PG240-$V240,0)</f>
        <v/>
      </c>
      <c r="PI240" s="68">
        <f>IF(PF240&gt;0,(PF240-PI$10)/PI$10,0)</f>
        <v/>
      </c>
      <c r="PJ240" s="68" t="n"/>
      <c r="PK240" s="15">
        <f>IF(PF240&gt;0,(PF240-PF$10)/PF$10,0)</f>
        <v/>
      </c>
      <c r="PM240" s="13" t="n"/>
      <c r="PN240" s="68">
        <f>IF(PM240&gt;0,((PM240-PM239)/PM239),0)</f>
        <v/>
      </c>
      <c r="PO240" s="68">
        <f>PN240-$V240</f>
        <v/>
      </c>
      <c r="PP240" s="68">
        <f>IF(PM240&gt;0,(PM240-PP$10)/PP$10,0)</f>
        <v/>
      </c>
      <c r="PQ240" s="68" t="n"/>
      <c r="PR240" s="15">
        <f>IF(PM240&gt;0,(PM240-PM$10)/PM$10,0)</f>
        <v/>
      </c>
      <c r="PT240" s="13" t="n">
        <v>15.05</v>
      </c>
      <c r="PU240" s="68">
        <f>IF(PT240&gt;0,((PT240-PT239)/PT239),0)</f>
        <v/>
      </c>
      <c r="PV240" s="68">
        <f>IF(PT240&gt;0,PU240-$V240,0)</f>
        <v/>
      </c>
      <c r="PW240" s="68">
        <f>IF(PT240&gt;0,(PT240-PW$10)/PW$10,0)</f>
        <v/>
      </c>
      <c r="PX240" s="68" t="n"/>
      <c r="PY240" s="15">
        <f>IF(PT240&gt;0,(PT240-PT$10)/PT$10,0)</f>
        <v/>
      </c>
      <c r="QA240" s="13" t="n">
        <v>337.74</v>
      </c>
      <c r="QB240" s="68">
        <f>IF(QA240&gt;0,((QA240-QA239)/QA239),0)</f>
        <v/>
      </c>
      <c r="QC240" s="68">
        <f>IF(QA240&gt;0,QB240-$V240,0)</f>
        <v/>
      </c>
      <c r="QD240" s="68">
        <f>IF(QA240&gt;0,(QA240-QD$10)/QD$10,0)</f>
        <v/>
      </c>
      <c r="QE240" s="68" t="n"/>
      <c r="QF240" s="15">
        <f>IF(QA240&gt;0,(QA240-QA$10)/QA$10,0)</f>
        <v/>
      </c>
      <c r="QH240" s="13" t="n">
        <v>2.58</v>
      </c>
      <c r="QI240" s="68">
        <f>IF(QH240&gt;0,((QH240-QH239)/QH239),0)</f>
        <v/>
      </c>
      <c r="QJ240" s="68">
        <f>IF(QH240&gt;0,QI240-$V240,0)</f>
        <v/>
      </c>
      <c r="QK240" s="68">
        <f>IF(QH240&gt;0,(QH240-QK$10)/QK$10,0)</f>
        <v/>
      </c>
      <c r="QL240" s="68" t="n"/>
      <c r="QM240" s="15">
        <f>IF(QH240&gt;0,(QH240-QH$10)/QH$10,0)</f>
        <v/>
      </c>
      <c r="QO240" s="13" t="n">
        <v>13.64</v>
      </c>
      <c r="QP240" s="68">
        <f>IF(QO240&gt;0,((QO240-QO239)/QO239),0)</f>
        <v/>
      </c>
      <c r="QQ240" s="68">
        <f>IF(QO240&gt;0,QP240-$V240,0)</f>
        <v/>
      </c>
      <c r="QR240" s="68">
        <f>IF(QO240&gt;0,(QO240-QR$10)/QR$10,0)</f>
        <v/>
      </c>
      <c r="QS240" s="68" t="n"/>
      <c r="QT240" s="15">
        <f>IF(QO240&gt;0,(QO240-QO$10)/QO$10,0)</f>
        <v/>
      </c>
      <c r="QV240" s="13" t="n">
        <v>3.48</v>
      </c>
      <c r="QW240" s="68">
        <f>IF(QV240&gt;0,((QV240-QV239)/QV239),0)</f>
        <v/>
      </c>
      <c r="QX240" s="68">
        <f>IF(QV240&gt;0,QW240-$V240,0)</f>
        <v/>
      </c>
      <c r="QY240" s="68">
        <f>IF(QV240&gt;0,(QV240-QY$10)/QY$10,0)</f>
        <v/>
      </c>
      <c r="QZ240" s="68" t="n"/>
      <c r="RA240" s="15">
        <f>IF(QV240&gt;0,(QV240-QV$10)/QV$10,0)</f>
        <v/>
      </c>
      <c r="RC240" s="13" t="n">
        <v>66.75</v>
      </c>
      <c r="RD240" s="68">
        <f>IF(RC240&gt;0,((RC240-RC239)/RC239),0)</f>
        <v/>
      </c>
      <c r="RE240" s="68">
        <f>IF(RC240&gt;0,RD240-$V240,0)</f>
        <v/>
      </c>
      <c r="RF240" s="68">
        <f>IF(RC240&gt;0,(RC240-RF$10)/RF$10,0)</f>
        <v/>
      </c>
      <c r="RG240" s="68" t="n"/>
      <c r="RH240" s="15">
        <f>IF(RC240&gt;0,(RC240-RC$10)/RC$10,0)</f>
        <v/>
      </c>
      <c r="RJ240" s="13" t="n">
        <v>292.09</v>
      </c>
      <c r="RK240" s="68">
        <f>IF(RJ240&gt;0,((RJ240-RJ239)/RJ239),0)</f>
        <v/>
      </c>
      <c r="RL240" s="68">
        <f>RK240-$V240</f>
        <v/>
      </c>
      <c r="RM240" s="68">
        <f>IF(RJ240&gt;0,(RJ240-RM$10)/RM$10,0)</f>
        <v/>
      </c>
      <c r="RN240" s="68" t="n"/>
      <c r="RO240" s="15">
        <f>IF(RJ240&gt;0,(RJ240-RJ$10)/RJ$10,0)</f>
        <v/>
      </c>
      <c r="RQ240" s="13" t="n">
        <v>27.58</v>
      </c>
      <c r="RR240" s="68">
        <f>IF(RQ240&gt;0,((RQ240-RQ239)/RQ239),0)</f>
        <v/>
      </c>
      <c r="RS240" s="68">
        <f>RR240-$V240</f>
        <v/>
      </c>
      <c r="RT240" s="68">
        <f>IF(RQ240&gt;0,(RQ240-RT$10)/RT$10,0)</f>
        <v/>
      </c>
      <c r="RU240" s="68" t="n"/>
      <c r="RV240" s="15">
        <f>IF(RQ240&gt;0,(RQ240-RQ$10)/RQ$10,0)</f>
        <v/>
      </c>
      <c r="RX240" s="13" t="n">
        <v>170.69</v>
      </c>
      <c r="RY240" s="68">
        <f>IF(RX240&gt;0,((RX240-RX239)/RX239),0)</f>
        <v/>
      </c>
      <c r="RZ240" s="68">
        <f>RY240-$V240</f>
        <v/>
      </c>
      <c r="SA240" s="68">
        <f>IF(RX240&gt;0,(RX240-SA$10)/SA$10,0)</f>
        <v/>
      </c>
      <c r="SB240" s="68" t="n"/>
      <c r="SC240" s="15">
        <f>IF(RX240&gt;0,(RX240-RX$10)/RX$10,0)</f>
        <v/>
      </c>
      <c r="SE240" s="13" t="n">
        <v>23.88</v>
      </c>
      <c r="SF240" s="68">
        <f>IF(SE240&gt;0,((SE240-SE239)/SE239),0)</f>
        <v/>
      </c>
      <c r="SG240" s="68">
        <f>SF240-$V240</f>
        <v/>
      </c>
      <c r="SH240" s="68">
        <f>IF(SE240&gt;0,(SE240-SH$10)/SH$10,0)</f>
        <v/>
      </c>
      <c r="SI240" s="68" t="n"/>
      <c r="SJ240" s="15">
        <f>IF(SE240&gt;0,(SE240-SE$10)/SE$10,0)</f>
        <v/>
      </c>
      <c r="SL240" s="13" t="n">
        <v>2.86</v>
      </c>
      <c r="SM240" s="68">
        <f>IF(SL240&gt;0,((SL240-SL239)/SL239),0)</f>
        <v/>
      </c>
      <c r="SN240" s="68">
        <f>SM240-$V240</f>
        <v/>
      </c>
      <c r="SO240" s="68">
        <f>IF(SL240&gt;0,(SL240-SO$10)/SO$10,0)</f>
        <v/>
      </c>
      <c r="SP240" s="68" t="n"/>
      <c r="SQ240" s="15">
        <f>IF(SL240&gt;0,(SL240-SL$10)/SL$10,0)</f>
        <v/>
      </c>
      <c r="SS240" s="13" t="n">
        <v>22.5</v>
      </c>
      <c r="ST240" s="68">
        <f>IF(SS240&gt;0,((SS240-SS239)/SS239),0)</f>
        <v/>
      </c>
      <c r="SU240" s="68">
        <f>ST240-$V240</f>
        <v/>
      </c>
      <c r="SV240" s="68">
        <f>IF(SS240&gt;0,(SS240-SV$10)/SV$10,0)</f>
        <v/>
      </c>
      <c r="SW240" s="68" t="n"/>
      <c r="SX240" s="15">
        <f>IF(SS240&gt;0,(SS240-SS$10)/SS$10,0)</f>
        <v/>
      </c>
      <c r="SZ240" s="13" t="n">
        <v>60.84</v>
      </c>
      <c r="TA240" s="68">
        <f>IF(SZ240&gt;0,((SZ240-SZ239)/SZ239),0)</f>
        <v/>
      </c>
      <c r="TB240" s="68">
        <f>TA240-$V240</f>
        <v/>
      </c>
      <c r="TC240" s="68">
        <f>IF(SZ240&gt;0,(SZ240-TC$10)/TC$10,0)</f>
        <v/>
      </c>
      <c r="TD240" s="68" t="n"/>
      <c r="TE240" s="15">
        <f>IF(SZ240&gt;0,(SZ240-SZ$10)/SZ$10,0)</f>
        <v/>
      </c>
      <c r="TG240" s="587" t="n">
        <v>0.26</v>
      </c>
      <c r="TH240" s="68">
        <f>IF(TG240&gt;0,((TG240-TG239)/TG239),0)</f>
        <v/>
      </c>
      <c r="TI240" s="68">
        <f>TH240-$V240</f>
        <v/>
      </c>
      <c r="TJ240" s="68">
        <f>IF(TG240&gt;0,(TG240-TJ$10)/TJ$10,0)</f>
        <v/>
      </c>
      <c r="TK240" s="68" t="n"/>
      <c r="TL240" s="15">
        <f>IF(TG240&gt;0,(TG240-TG$10)/TG$10,0)</f>
        <v/>
      </c>
      <c r="TN240" s="13" t="n">
        <v>54.48</v>
      </c>
      <c r="TO240" s="68">
        <f>IF(TN240&gt;0,((TN240-TN239)/TN239),0)</f>
        <v/>
      </c>
      <c r="TP240" s="68">
        <f>TO240-$V240</f>
        <v/>
      </c>
      <c r="TQ240" s="68">
        <f>IF(TN240&gt;0,(TN240-TQ$10)/TQ$10,0)</f>
        <v/>
      </c>
      <c r="TR240" s="68" t="n"/>
      <c r="TS240" s="15">
        <f>IF(TN240&gt;0,(TN240-TN$10)/TN$10,0)</f>
        <v/>
      </c>
      <c r="TU240" s="587" t="n">
        <v>5.08</v>
      </c>
      <c r="TV240" s="68">
        <f>IF(TU240&gt;0,((TU240-TU239)/TU239),0)</f>
        <v/>
      </c>
      <c r="TW240" s="68">
        <f>TV240-$V240</f>
        <v/>
      </c>
      <c r="TX240" s="68">
        <f>IF(TU240&gt;0,(TU240-TX$10)/TX$10,0)</f>
        <v/>
      </c>
      <c r="TY240" s="68" t="n"/>
      <c r="TZ240" s="15">
        <f>IF(TU240&gt;0,(TU240-TU$10)/TU$10,0)</f>
        <v/>
      </c>
      <c r="UB240" s="587" t="n"/>
      <c r="UC240" s="68">
        <f>IF(UB240&gt;0,((UB240-UB239)/UB239),0)</f>
        <v/>
      </c>
      <c r="UD240" s="68">
        <f>UC240-$V240</f>
        <v/>
      </c>
      <c r="UE240" s="68">
        <f>IF(UB240&gt;0,(UB240-UE$10)/UE$10,0)</f>
        <v/>
      </c>
      <c r="UF240" s="68" t="n"/>
      <c r="UG240" s="15">
        <f>IF(UB240&gt;0,(UB240-UB$10)/UB$10,0)</f>
        <v/>
      </c>
      <c r="UI240" s="587" t="n"/>
      <c r="UJ240" s="68">
        <f>IF(UI240&gt;0,((UI240-UI239)/UI239),0)</f>
        <v/>
      </c>
      <c r="UK240" s="68">
        <f>UJ240-$V240</f>
        <v/>
      </c>
      <c r="UL240" s="68">
        <f>IF(UI240&gt;0,(UI240-UL$10)/UL$10,0)</f>
        <v/>
      </c>
      <c r="UM240" s="68" t="n"/>
      <c r="UN240" s="15">
        <f>IF(UI240&gt;0,(UI240-UI$10)/UI$10,0)</f>
        <v/>
      </c>
      <c r="UP240" s="587" t="n"/>
      <c r="UQ240" s="68">
        <f>IF(UP240&gt;0,((UP240-UP239)/UP239),0)</f>
        <v/>
      </c>
      <c r="UR240" s="68">
        <f>UQ240-$V240</f>
        <v/>
      </c>
      <c r="US240" s="68">
        <f>IF(UP240&gt;0,(UP240-US$10)/US$10,0)</f>
        <v/>
      </c>
      <c r="UT240" s="68" t="n"/>
      <c r="UU240" s="15">
        <f>IF(UP240&gt;0,(UP240-UP$10)/UP$10,0)</f>
        <v/>
      </c>
      <c r="UW240" s="587" t="n"/>
      <c r="UX240" s="68">
        <f>IF(UW240&gt;0,((UW240-UW239)/UW239),0)</f>
        <v/>
      </c>
      <c r="UY240" s="68">
        <f>UX240-$V240</f>
        <v/>
      </c>
      <c r="UZ240" s="68">
        <f>IF(UW240&gt;0,(UW240-UZ$10)/UZ$10,0)</f>
        <v/>
      </c>
      <c r="VA240" s="68" t="n"/>
      <c r="VB240" s="15">
        <f>IF(UW240&gt;0,(UW240-UW$10)/UW$10,0)</f>
        <v/>
      </c>
      <c r="VD240" s="587" t="n"/>
      <c r="VE240" s="68">
        <f>IF(VD240&gt;0,((VD240-VD239)/VD239),0)</f>
        <v/>
      </c>
      <c r="VF240" s="68">
        <f>VE240-$V240</f>
        <v/>
      </c>
      <c r="VG240" s="68">
        <f>IF(VD240&gt;0,(VD240-VG$10)/VG$10,0)</f>
        <v/>
      </c>
      <c r="VH240" s="68" t="n"/>
      <c r="VI240" s="15">
        <f>IF(VD240&gt;0,(VD240-VD$10)/VD$10,0)</f>
        <v/>
      </c>
      <c r="VM240" s="21">
        <f>IF($C240&gt;0,(($IK$5*IG240)+($GT$5*GP240)+($JM$5*JI240)+($JF$5*JB240)+($IY$5*IU240)+($IR$5*IN240)+($ID$5*HZ240)+($HW$5*HS240)+($HP$5*HL240)+($HI$5*HE240)+($GF$5*GB240)+($FY$5*FU240)+($FR$5*FN240)+($FK$5*FG240)+($FD$5*EZ240)+($EW$5*ES240)+($EP$5*EL240)+($EI$5*EE240)+($EB$5*DX240)+($DU$5*DQ240)+($DN$5*DJ240)+($DG$5*DC240)+($CZ$5*CV240)+($CS$5*CO240)+($CL$5*CH240)+($CE$5*CA240)+($BX$5*BT240)+($BQ$5*BM240)+($BJ$5*BF240)+($BC$5*AY240)+($AV$5*AR240)+($AO$5*AK240)+($AH$5*AD240)+($JT$5*JP240)+($KA$5*JW240)+($KO$5*KK240)+($PR$5*PN240)+($GM$5*GI240)+($HA$5*GW240)+($KV$5*KR240)+($KH$5*KD240)+($LC$5*KY240)+($MS$5*MO240)+($ML$5*MH240)+($ME$5*MA240)+($LX$5*LT240)+($LQ$5*LM240)+($LJ$5*LF240)+(MV240*$MZ$5)+(NC240*$NG$5)+(NJ240*$NN$5)+($OI$5*OE240)+($NU$5*NQ240)+($OB$5*NX240)+($PK$5*PG240)+($OP$5*OL240)+($OW$5*OS240)+($PD$5*OZ240)+(PU240*$PY$5)+(QB240*$QF$5)+(QI240*$QM$5)+(QP240*$QT$5)+(QW240*$RA$5)+(RD240*$RH$5)+(RK240*$RO$5)+(RR240*$RV$5)+(RY240*$SC$5)+(SF240*$SJ$5)+(SM240*$SQ$5)+(ST240*$SX$5)+(TA240*$TE$5))+(TH240*$TL$5)+(TO240*$TS$5))/$VM$5</f>
        <v/>
      </c>
      <c r="VN240" s="40" t="n"/>
      <c r="VO240" s="21">
        <f>IF($C240&gt;0,(($IK$5*II240)+($GT$5*GR240)+($JM$5*JK240)+($JF$5*JD240)+($IY$5*IW240)+($IR$5*IP240)+($ID$5*IB240)+($HW$5*HU240)+($HP$5*HN240)+($HI$5*HG240)+($GF$5*GD240)+($FY$5*FW240)+($FR$5*FP240)+($FK$5*FI240)+($FD$5*FB240)+($EW$5*EU240)+($EP$5*EN240)+($EI$5*EG240)+($EB$5*DZ240)+($DU$5*DS240)+($DN$5*DL240)+($DG$5*DE240)+($CZ$5*CX240)+($CS$5*CQ240)+($CL$5*CJ240)+($CE$5*CC240)+($BX$5*BV240)+($BQ$5*BO240)+($BJ$5*BH240)+($BC$5*BA240)+($AV$5*AT240)+($AO$5*AM240)+($AH$5*AF240)+($KO$5*KM240)+($KH$5*KF240)+($KA$5*JY240)+($JT$5*JR240)+($PR$5*PP240)+($GM$5*GK240)+($HA$5*GY240)+($KV$5*KT240)+($LC$5*LA240)+($MS$5*MQ240)+($ML$5*MJ240)+($ME$5*MC240)+($LX$5*LV240)+($LQ$5*LO240)+($LJ$5*LH240)+(MX240*$MZ$5)+(NE240*$NG$5)+(NL240*$NN$5)+($OI$5*OG240)+($NU$5*NS240)+($OB$5*NZ240)+($PD$5*PB240)+($OW$5*OU240)+($OP$5*ON240)+($PK$5*PI240)+($PY$5*PW240)+($QF$5*QD240)+($QM$5*QK240)+($QT$5*QR240)+($RA$5*QY240)+($RH$5*RF240)+($RO$5*RM240)+(RT240*$RV$5)+(SA240*$SC$5)+(SH240*$SJ$5)+(SO240*$SQ$5)+(SV240*$SX$5)+(TC240*$TE$5)+(TJ240*$TL$5)+(TQ240*$TS$5))/$VM$5,0)</f>
        <v/>
      </c>
      <c r="VP240" s="14" t="n"/>
      <c r="VQ240" s="21">
        <f>IF($C240&gt;0,(($IK$5*IK240)+($GT$5*GT240)+($JM$5*JM240)+($JF$5*JF240)+($IY$5*IY240)+($IR$5*IR240)+($ID$5*ID240)+($HW$5*HW240)+($HP$5*HP240)+($HI$5*HI240)+($GF$5*GF240)+($FY$5*FY240)+($FR$5*FR240)+($FK$5*FK240)+($FD$5*FD240)+($EW$5*EW240)+($EP$5*EP240)+($EI$5*EI240)+($EB$5*EB240)+($DU$5*DU240)+($DN$5*DN240)+($DG$5*DG240)+($CZ$5*CZ240)+($CS$5*CS240)+($CL$5*CL240)+($CE$5*CE240)+($BX$5*BX240)+($BQ$5*BQ240)+($BJ$5*BJ240)+($BC$5*BC240)+($AV$5*AV240)+($AO$5*AO240)+($AH$5*AH240)+($KO$5*KO240)+($PR$5*PR240)+($GM$5*GM240)+($HA$5*HA240)+($KH$5*KH240)+($KA$5*KA240)+($JT$5*JT240)+($KV$5*KV240)+($LC$5*LC240)+($MS$5*MS240)+($ML$5*ML240)+($ME$5*ME240)+($LX$5*LX240)+($LQ$5*LQ240)+($LJ$5*LJ240)+($OI$5*OI240)+($NU$5*NU240)+($NN$5*NN240)+($NG$5*NG240)+($MZ$5*MZ240)+(OB240*$OB$5)+($PD$5*PD240)+($OW$5*OW240)+($OP$5*OP240)+($PK$5*PK240)+(PY240*$PY$5)+(QF240*$QF$5)+(QM240*$QM$5)+(QT240*$QT$5)+(RA240*$RA$5)+(RH240*$RH$5)+(RO240*$RO$5)+(RV240*$RV$5)+(SC240*$SC$5)+(SJ240*$SJ$5)+(SQ240*$SQ$5)+(SX240*$SX$5)+(TE240*$TE$5)+(TL240*$TL$5)+(TS240*$TS$5))/$VM$5,0)</f>
        <v/>
      </c>
    </row>
    <row r="241" ht="16" customHeight="1" s="545">
      <c r="A241" s="127" t="n">
        <v>45994</v>
      </c>
      <c r="B241" s="4">
        <f>A241</f>
        <v/>
      </c>
      <c r="C241" s="13" t="n">
        <v>47882.9</v>
      </c>
      <c r="D241" s="138">
        <f>IF(C241&gt;0,C241-C240,0)</f>
        <v/>
      </c>
      <c r="E241" s="68">
        <f>IF(C241&gt;0,D241/C240,0)</f>
        <v/>
      </c>
      <c r="F241" s="15">
        <f>IF(C241&gt;0,(C241-C$10)/C$10,0)</f>
        <v/>
      </c>
      <c r="G241" s="13" t="n">
        <v>6849.72</v>
      </c>
      <c r="H241" s="138">
        <f>IF(G241&gt;0,G241-G240,0)</f>
        <v/>
      </c>
      <c r="I241" s="68">
        <f>IF(G241&gt;0,H241/G240,0)</f>
        <v/>
      </c>
      <c r="J241" s="15">
        <f>IF(G241&gt;0,(G241-G$10)/G$10,0)</f>
        <v/>
      </c>
      <c r="K241" s="13" t="n">
        <v>23454.09</v>
      </c>
      <c r="L241" s="138">
        <f>IF(K241&gt;0,K241-K240,0)</f>
        <v/>
      </c>
      <c r="M241" s="68">
        <f>IF(K241&gt;0,L241/K240,0)</f>
        <v/>
      </c>
      <c r="N241" s="15">
        <f>IF(K241&gt;0,(K241-K$10)/K$10,0)</f>
        <v/>
      </c>
      <c r="O241" s="13" t="n">
        <v>2512.14</v>
      </c>
      <c r="P241" s="138">
        <f>IF(O241&gt;0,O241-O240,0)</f>
        <v/>
      </c>
      <c r="Q241" s="68">
        <f>IF(O241&gt;0,P241/O240,0)</f>
        <v/>
      </c>
      <c r="R241" s="15">
        <f>IF(O241&gt;0,(O241-O$10)/O$10,0)</f>
        <v/>
      </c>
      <c r="S241" s="18">
        <f>IF(O241&gt;0,(((O241*0.7)*Q241)+((K241*0.9)*M241)+((G241*0.65)*I241)+((C241*0.6)*E241))/(O241+K241+G241+C241),0)</f>
        <v/>
      </c>
      <c r="T241" s="121">
        <f>IF(O241&gt;0,(S241*200)+T240,0)</f>
        <v/>
      </c>
      <c r="U241" s="121">
        <f>T241</f>
        <v/>
      </c>
      <c r="V241" s="134">
        <f>IF(T241&gt;0,(T241-T240)/T240,0)</f>
        <v/>
      </c>
      <c r="W241" s="21">
        <f>IF(T241&gt;0,(T241-T$11)/T$11,0)</f>
        <v/>
      </c>
      <c r="X241" s="18">
        <f>IF(T241&gt;0,((Q241+M241+I241+E241)/4),0)</f>
        <v/>
      </c>
      <c r="Y241" s="353" t="n"/>
      <c r="Z241" s="15" t="n">
        <v>2e-06</v>
      </c>
      <c r="AA241" s="21">
        <f>Z241-$V241</f>
        <v/>
      </c>
      <c r="AC241" s="13" t="n">
        <v>264.37</v>
      </c>
      <c r="AD241" s="68">
        <f>IF(AC241&gt;0,((AC241-AC240)/AC240),0)</f>
        <v/>
      </c>
      <c r="AE241" s="68">
        <f>IF(AC241&gt;0,AD241-$V241,0)</f>
        <v/>
      </c>
      <c r="AF241" s="68">
        <f>IF(AC241&gt;0,(AC241-AF$10)/AF$10,0)</f>
        <v/>
      </c>
      <c r="AG241" s="68" t="n"/>
      <c r="AH241" s="15">
        <f>IF(AC241&gt;0,(AC241-AC$10)/AC$10,0)</f>
        <v/>
      </c>
      <c r="AJ241" s="13" t="n">
        <v>24.88</v>
      </c>
      <c r="AK241" s="68">
        <f>IF(AJ241&gt;0,((AJ241-AJ240)/AJ240),0)</f>
        <v/>
      </c>
      <c r="AL241" s="68">
        <f>IF(AJ241&gt;0,AK241-$V241,0)</f>
        <v/>
      </c>
      <c r="AM241" s="68">
        <f>IF(AJ241&gt;0,(AJ241-AM$10)/AM$10,0)</f>
        <v/>
      </c>
      <c r="AN241" s="68" t="n"/>
      <c r="AO241" s="15">
        <f>IF(AJ241&gt;0,(AJ241-AJ$10)/AJ$10,0)</f>
        <v/>
      </c>
      <c r="AQ241" s="13" t="n">
        <v>24.89</v>
      </c>
      <c r="AR241" s="68">
        <f>IF(AQ241&gt;0,((AQ241-AQ240)/AQ240),0)</f>
        <v/>
      </c>
      <c r="AS241" s="68">
        <f>IF(AQ241&gt;0,AR241-$V241,0)</f>
        <v/>
      </c>
      <c r="AT241" s="68">
        <f>IF(AQ241&gt;0,(AQ241-AT$10)/AT$10,0)</f>
        <v/>
      </c>
      <c r="AU241" s="68" t="n"/>
      <c r="AV241" s="15">
        <f>IF(AQ241&gt;0,(AQ241-AQ$10)/AQ$10,0)</f>
        <v/>
      </c>
      <c r="AX241" s="13" t="n">
        <v>238.37</v>
      </c>
      <c r="AY241" s="68">
        <f>IF(AX241&gt;0,((AX241-AX240)/AX240),0)</f>
        <v/>
      </c>
      <c r="AZ241" s="68">
        <f>IF(AX241&gt;0,AY241-$V241,0)</f>
        <v/>
      </c>
      <c r="BA241" s="68">
        <f>IF(AX241&gt;0,(AX241-BA$10)/BA$10,0)</f>
        <v/>
      </c>
      <c r="BB241" s="68" t="n"/>
      <c r="BC241" s="15">
        <f>IF(AX241&gt;0,(AX241-AX$10)/AX$10,0)</f>
        <v/>
      </c>
      <c r="BE241" s="13" t="n">
        <v>85.59</v>
      </c>
      <c r="BF241" s="68">
        <f>IF(BE241&gt;0,((BE241-BE240)/BE240),0)</f>
        <v/>
      </c>
      <c r="BG241" s="68">
        <f>IF(BE241&gt;0,BF241-$V241,0)</f>
        <v/>
      </c>
      <c r="BH241" s="68" t="n"/>
      <c r="BI241" s="68" t="n"/>
      <c r="BJ241" s="15">
        <f>IF(BE241&gt;0,(BE241-BE$10)/BE$10,0)</f>
        <v/>
      </c>
      <c r="BL241" s="13" t="n">
        <v>75.23999999999999</v>
      </c>
      <c r="BM241" s="68">
        <f>IF(BL241&gt;0,((BL241-BL240)/BL240),0)</f>
        <v/>
      </c>
      <c r="BN241" s="68">
        <f>IF(BL241&gt;0,BM241-$V241,0)</f>
        <v/>
      </c>
      <c r="BO241" s="68">
        <f>IF(BL241&gt;0,(BL241-BO$10)/BO$10,0)</f>
        <v/>
      </c>
      <c r="BP241" s="68" t="n"/>
      <c r="BQ241" s="15">
        <f>IF(BL241&gt;0,(BL241-BL$10)/BL$10,0)</f>
        <v/>
      </c>
      <c r="BS241" s="13" t="n">
        <v>45.25</v>
      </c>
      <c r="BT241" s="68">
        <f>IF(BS241&gt;0,((BS241-BS240)/BS240),0)</f>
        <v/>
      </c>
      <c r="BU241" s="68">
        <f>IF(BS241&gt;0,BT241-$V241,0)</f>
        <v/>
      </c>
      <c r="BV241" s="68">
        <f>IF(BS241&gt;0,(BS241-BV$10)/BV$10,0)</f>
        <v/>
      </c>
      <c r="BW241" s="68" t="n"/>
      <c r="BX241" s="15">
        <f>IF(BS241&gt;0,(BS241-BS$10)/BS$10,0)</f>
        <v/>
      </c>
      <c r="BZ241" s="13" t="n"/>
      <c r="CA241" s="68">
        <f>IF(BZ241&gt;0,((BZ241-BZ240)/BZ240),0)</f>
        <v/>
      </c>
      <c r="CB241" s="68">
        <f>IF(BZ241&gt;0,CA241-$V241,0)</f>
        <v/>
      </c>
      <c r="CC241" s="68">
        <f>IF(BZ241&gt;0,(BZ241-CC$10)/CC$10,0)</f>
        <v/>
      </c>
      <c r="CD241" s="68" t="n"/>
      <c r="CE241" s="15">
        <f>IF(BZ241&gt;0,(BZ241-BZ$10)/BZ$10,0)</f>
        <v/>
      </c>
      <c r="CG241" s="13" t="n">
        <v>34.28</v>
      </c>
      <c r="CH241" s="68">
        <f>IF(CG241&gt;0,((CG241-CG240)/CG240),0)</f>
        <v/>
      </c>
      <c r="CI241" s="68">
        <f>IF(CG241&gt;0,CH241-$V241,0)</f>
        <v/>
      </c>
      <c r="CJ241" s="68">
        <f>IF(CG241&gt;0,(CG241-CJ$10)/CJ$10,0)</f>
        <v/>
      </c>
      <c r="CK241" s="68" t="n"/>
      <c r="CL241" s="15">
        <f>IF(CG241&gt;0,(CG241-CG$10)/CG$10,0)</f>
        <v/>
      </c>
      <c r="CN241" s="13" t="n">
        <v>36.29</v>
      </c>
      <c r="CO241" s="68">
        <f>IF(CN241&gt;0,((CN241-CN240)/CN240),0)</f>
        <v/>
      </c>
      <c r="CP241" s="68">
        <f>IF(CN241&gt;0,CO241-$V241,0)</f>
        <v/>
      </c>
      <c r="CQ241" s="68">
        <f>IF(CN241&gt;0,(CN241-CQ$10)/CQ$10,0)</f>
        <v/>
      </c>
      <c r="CR241" s="68" t="n"/>
      <c r="CS241" s="15">
        <f>IF(CN241&gt;0,(CN241-CN$10)/CN$10,0)</f>
        <v/>
      </c>
      <c r="CU241" s="13" t="n">
        <v>43.15</v>
      </c>
      <c r="CV241" s="68">
        <f>IF(CU241&gt;0,((CU241-CU240)/CU240),0)</f>
        <v/>
      </c>
      <c r="CW241" s="68">
        <f>IF(CU241&gt;0,CV241-$V241,0)</f>
        <v/>
      </c>
      <c r="CX241" s="68">
        <f>IF(CU241&gt;0,(CU241-CX$10)/CX$10,0)</f>
        <v/>
      </c>
      <c r="CY241" s="68" t="n"/>
      <c r="CZ241" s="15">
        <f>IF(CU241&gt;0,(CU241-CU$10)/CU$10,0)</f>
        <v/>
      </c>
      <c r="DB241" s="13" t="n">
        <v>21.03</v>
      </c>
      <c r="DC241" s="68">
        <f>IF(DB241&gt;0,((DB241-DB240)/DB240),0)</f>
        <v/>
      </c>
      <c r="DD241" s="68">
        <f>IF(DB241&gt;0,DC241-$V241,0)</f>
        <v/>
      </c>
      <c r="DE241" s="68">
        <f>IF(DB241&gt;0,(DB241-DE$10)/DE$10,0)</f>
        <v/>
      </c>
      <c r="DF241" s="68" t="n"/>
      <c r="DG241" s="15">
        <f>IF(DB241&gt;0,(DB241-DB$10)/DB$10,0)</f>
        <v/>
      </c>
      <c r="DI241" s="13" t="n">
        <v>52.57</v>
      </c>
      <c r="DJ241" s="68">
        <f>IF(DI241&gt;0,((DI241-DI240)/DI240),0)</f>
        <v/>
      </c>
      <c r="DK241" s="68">
        <f>IF(DI241&gt;0,DJ241-$V241,0)</f>
        <v/>
      </c>
      <c r="DL241" s="68">
        <f>IF(DI241&gt;0,(DI241-DL$10)/DL$10,0)</f>
        <v/>
      </c>
      <c r="DM241" s="68" t="n"/>
      <c r="DN241" s="15">
        <f>IF(DI241&gt;0,(DI241-DI$10)/DI$10,0)</f>
        <v/>
      </c>
      <c r="DP241" s="13" t="n">
        <v>48.96</v>
      </c>
      <c r="DQ241" s="68">
        <f>IF(DP241&gt;0,((DP241-DP240)/DP240),0)</f>
        <v/>
      </c>
      <c r="DR241" s="68">
        <f>IF(DP241&gt;0,DQ241-$V241,0)</f>
        <v/>
      </c>
      <c r="DS241" s="68" t="n"/>
      <c r="DT241" s="68" t="n"/>
      <c r="DU241" s="15">
        <f>IF(DP241&gt;0,(DP241-DP$10)/DP$10,0)</f>
        <v/>
      </c>
      <c r="DV241" s="18" t="n"/>
      <c r="DW241" s="13" t="n">
        <v>45.9</v>
      </c>
      <c r="DX241" s="68">
        <f>IF(DW241&gt;0,((DW241-DW240)/DW240),0)</f>
        <v/>
      </c>
      <c r="DY241" s="68">
        <f>IF(DW241&gt;0,DX241-$V241,0)</f>
        <v/>
      </c>
      <c r="DZ241" s="68">
        <f>IF(DW241&gt;0,(DW241-DZ$10)/DZ$10,0)</f>
        <v/>
      </c>
      <c r="EA241" s="68" t="n"/>
      <c r="EB241" s="15">
        <f>IF(DW241&gt;0,(DW241-DW$10)/DW$10,0)</f>
        <v/>
      </c>
      <c r="ED241" s="13" t="n">
        <v>42.11</v>
      </c>
      <c r="EE241" s="68">
        <f>IF(ED241&gt;0,((ED241-ED240)/ED240),0)</f>
        <v/>
      </c>
      <c r="EF241" s="68">
        <f>IF(ED241&gt;0,EE241-$V241,0)</f>
        <v/>
      </c>
      <c r="EG241" s="68">
        <f>IF(ED241&gt;0,(ED241-EG$10)/EG$10,0)</f>
        <v/>
      </c>
      <c r="EH241" s="68" t="n"/>
      <c r="EI241" s="15">
        <f>IF(ED241&gt;0,(ED241-ED$10)/ED$10,0)</f>
        <v/>
      </c>
      <c r="EK241" s="13" t="n">
        <v>144.69</v>
      </c>
      <c r="EL241" s="68">
        <f>IF(EK241&gt;0,((EK241-EK240)/EK240),0)</f>
        <v/>
      </c>
      <c r="EM241" s="68">
        <f>IF(EK241&gt;0,EL241-$V241,0)</f>
        <v/>
      </c>
      <c r="EN241" s="68">
        <f>IF(EK241&gt;0,(EK241-EN$10)/EN$10,0)</f>
        <v/>
      </c>
      <c r="EO241" s="68" t="n"/>
      <c r="EP241" s="15">
        <f>IF(EK241&gt;0,(EK241-EK$10)/EK$10,0)</f>
        <v/>
      </c>
      <c r="ER241" s="13" t="n">
        <v>40.54</v>
      </c>
      <c r="ES241" s="68">
        <f>IF(ER241&gt;0,((ER241-ER240)/ER240),0)</f>
        <v/>
      </c>
      <c r="ET241" s="68">
        <f>IF(ER241&gt;0,ES241-$V241,0)</f>
        <v/>
      </c>
      <c r="EU241" s="68">
        <f>IF(ER241&gt;0,(ER241-EU$10)/EU$10,0)</f>
        <v/>
      </c>
      <c r="EV241" s="68" t="n"/>
      <c r="EW241" s="15">
        <f>IF(ER241&gt;0,(ER241-ER$10)/ER$10,0)</f>
        <v/>
      </c>
      <c r="EY241" s="13" t="n">
        <v>56.08</v>
      </c>
      <c r="EZ241" s="68">
        <f>IF(EY241&gt;0,((EY241-EY240)/EY240),0)</f>
        <v/>
      </c>
      <c r="FA241" s="68">
        <f>IF(EY241&gt;0,EZ241-$V241,0)</f>
        <v/>
      </c>
      <c r="FB241" s="68" t="n"/>
      <c r="FC241" s="68" t="n"/>
      <c r="FD241" s="15">
        <f>IF(EY241&gt;0,(EY241-EY$10)/EY$10,0)</f>
        <v/>
      </c>
      <c r="FF241" s="13" t="n">
        <v>63.28</v>
      </c>
      <c r="FG241" s="68">
        <f>IF(FF241&gt;0,((FF241-FF240)/FF240),0)</f>
        <v/>
      </c>
      <c r="FH241" s="68">
        <f>IF(FF241&gt;0,FG241-$V241,0)</f>
        <v/>
      </c>
      <c r="FI241" s="68">
        <f>IF(FF241&gt;0,(FF241-FI$10)/FI$10,0)</f>
        <v/>
      </c>
      <c r="FJ241" s="68" t="n"/>
      <c r="FK241" s="15">
        <f>IF(FF241&gt;0,(FF241-FF$10)/FF$10,0)</f>
        <v/>
      </c>
      <c r="FM241" s="13" t="n">
        <v>190.18</v>
      </c>
      <c r="FN241" s="68">
        <f>IF(FM241&gt;0,((FM241-FM240)/FM240),0)</f>
        <v/>
      </c>
      <c r="FO241" s="68">
        <f>IF(FM241&gt;0,FN241-$V241,0)</f>
        <v/>
      </c>
      <c r="FP241" s="68">
        <f>IF(FM241&gt;0,(FM241-FP$10)/FP$10,0)</f>
        <v/>
      </c>
      <c r="FQ241" s="68" t="n"/>
      <c r="FR241" s="15">
        <f>IF(FM241&gt;0,(FM241-FM$10)/FM$10,0)</f>
        <v/>
      </c>
      <c r="FT241" s="13" t="n">
        <v>89.47</v>
      </c>
      <c r="FU241" s="68">
        <f>IF(FT241&gt;0,((FT241-FT240)/FT240),0)</f>
        <v/>
      </c>
      <c r="FV241" s="68">
        <f>IF(FT241&gt;0,FU241-$V241,0)</f>
        <v/>
      </c>
      <c r="FW241" s="68">
        <f>IF(FT241&gt;0,(FT241-FW$10)/FW$10,0)</f>
        <v/>
      </c>
      <c r="FX241" s="68" t="n"/>
      <c r="FY241" s="15">
        <f>IF(FT241&gt;0,(FT241-FT$10)/FT$10,0)</f>
        <v/>
      </c>
      <c r="GA241" s="13" t="n">
        <v>12.14</v>
      </c>
      <c r="GB241" s="68">
        <f>IF(GA241&gt;0,((GA241-GA240)/GA240),0)</f>
        <v/>
      </c>
      <c r="GC241" s="68">
        <f>IF(GA241&gt;0,GB241-$V241,0)</f>
        <v/>
      </c>
      <c r="GD241" s="68" t="n"/>
      <c r="GE241" s="68" t="n"/>
      <c r="GF241" s="15">
        <f>IF(GA241&gt;0,(GA241-GA$10)/GA$10,0)</f>
        <v/>
      </c>
      <c r="GG241" s="18" t="n"/>
      <c r="GH241" s="13" t="n">
        <v>25.74</v>
      </c>
      <c r="GI241" s="68">
        <f>IF(GH241&gt;0,((GH241-GH240)/GH240),0)</f>
        <v/>
      </c>
      <c r="GJ241" s="68">
        <f>IF(GH241&gt;0,GI241-$V241,0)</f>
        <v/>
      </c>
      <c r="GK241" s="68">
        <f>IF(GH241&gt;0,(GH241-GK$10)/GK$10,0)</f>
        <v/>
      </c>
      <c r="GL241" s="68" t="n"/>
      <c r="GM241" s="15">
        <f>IF(GH241&gt;0,(GH241-GH$10)/GH$10,0)</f>
        <v/>
      </c>
      <c r="GO241" s="13" t="n">
        <v>30.8</v>
      </c>
      <c r="GP241" s="68">
        <f>IF(GO241&gt;0,((GO241-GO240)/GO240),0)</f>
        <v/>
      </c>
      <c r="GQ241" s="68">
        <f>IF(GO241&gt;0,GP241-$V241,0)</f>
        <v/>
      </c>
      <c r="GR241" s="68" t="n"/>
      <c r="GS241" s="68" t="n"/>
      <c r="GT241" s="15">
        <f>IF(GO241&gt;0,(GO241-GO$10)/GO$10,0)</f>
        <v/>
      </c>
      <c r="GV241" s="13" t="n">
        <v>17.45</v>
      </c>
      <c r="GW241" s="68">
        <f>IF(GV241&gt;0,((GV241-GV240)/GV240),0)</f>
        <v/>
      </c>
      <c r="GX241" s="68">
        <f>IF(GV241&gt;0,GW241-$V241,0)</f>
        <v/>
      </c>
      <c r="GY241" s="68">
        <f>IF(GV241&gt;0,(GV241-GY$10)/GY$10,0)</f>
        <v/>
      </c>
      <c r="GZ241" s="68" t="n"/>
      <c r="HA241" s="15">
        <f>IF(GV241&gt;0,(GV241-GV$10)/GV$10,0)</f>
        <v/>
      </c>
      <c r="HD241" s="13" t="n">
        <v>446.74</v>
      </c>
      <c r="HE241" s="68">
        <f>IF(HD241&gt;0,((HD241-HD240)/HD240),0)</f>
        <v/>
      </c>
      <c r="HF241" s="68">
        <f>IF(HD241&gt;0,HE241-$V241,0)</f>
        <v/>
      </c>
      <c r="HG241" s="68">
        <f>IF(HD241&gt;0,(HD241-HG$10)/HG$10,0)</f>
        <v/>
      </c>
      <c r="HH241" s="68" t="n"/>
      <c r="HI241" s="15">
        <f>IF(HD241&gt;0,(HD241-HD$10)/HD$10,0)</f>
        <v/>
      </c>
      <c r="HK241" s="13" t="n">
        <v>72.78</v>
      </c>
      <c r="HL241" s="68">
        <f>IF(HK241&gt;0,((HK241-HK240)/HK240),0)</f>
        <v/>
      </c>
      <c r="HM241" s="68">
        <f>IF(HK241&gt;0,HL241-$V241,0)</f>
        <v/>
      </c>
      <c r="HN241" s="68">
        <f>IF(HK241&gt;0,(HK241-HN$10)/HN$10,0)</f>
        <v/>
      </c>
      <c r="HO241" s="68" t="n"/>
      <c r="HP241" s="15">
        <f>IF(HK241&gt;0,(HK241-HK$10)/HK$10,0)</f>
        <v/>
      </c>
      <c r="HR241" s="13" t="n">
        <v>117.8</v>
      </c>
      <c r="HS241" s="68">
        <f>IF(HR241&gt;0,((HR241-HR240)/HR240),0)</f>
        <v/>
      </c>
      <c r="HT241" s="68">
        <f>IF(HR241&gt;0,HS241-$V241,0)</f>
        <v/>
      </c>
      <c r="HU241" s="68">
        <f>IF(HR241&gt;0,(HR241-HU$10)/HU$10,0)</f>
        <v/>
      </c>
      <c r="HV241" s="68" t="n"/>
      <c r="HW241" s="15">
        <f>IF(HR241&gt;0,(HR241-HR$10)/HR$10,0)</f>
        <v/>
      </c>
      <c r="HY241" s="13" t="n">
        <v>179.58</v>
      </c>
      <c r="HZ241" s="68">
        <f>IF(HY241&gt;0,((HY241-HY240)/HY240),0)</f>
        <v/>
      </c>
      <c r="IA241" s="68">
        <f>IF(HY241&gt;0,HZ241-$V241,0)</f>
        <v/>
      </c>
      <c r="IB241" s="68">
        <f>IF(HY241&gt;0,(HY241-IB$10)/IB$10,0)</f>
        <v/>
      </c>
      <c r="IC241" s="68" t="n"/>
      <c r="ID241" s="15">
        <f>IF(HY241&gt;0,(HY241-HY$10)/HY$10,0)</f>
        <v/>
      </c>
      <c r="IF241" s="13" t="n">
        <v>380.61</v>
      </c>
      <c r="IG241" s="68">
        <f>IF(IF241&gt;0,((IF241-IF240)/IF240),0)</f>
        <v/>
      </c>
      <c r="IH241" s="68">
        <f>IF(IF241&gt;0,IG241-$V241,0)</f>
        <v/>
      </c>
      <c r="II241" s="68">
        <f>IF(IF241&gt;0,(IF241-II$10)/II$10,0)</f>
        <v/>
      </c>
      <c r="IJ241" s="68" t="n"/>
      <c r="IK241" s="15">
        <f>IF(IF241&gt;0,(IF241-IF$10)/IF$10,0)</f>
        <v/>
      </c>
      <c r="IM241" s="13" t="n">
        <v>309.23</v>
      </c>
      <c r="IN241" s="68">
        <f>IF(IM241&gt;0,((IM241-IM240)/IM240),0)</f>
        <v/>
      </c>
      <c r="IO241" s="68">
        <f>IF(IM241&gt;0,IN241-$V241,0)</f>
        <v/>
      </c>
      <c r="IP241" s="68">
        <f>IF(IM241&gt;0,(IM241-IP$10)/IP$10,0)</f>
        <v/>
      </c>
      <c r="IQ241" s="68" t="n"/>
      <c r="IR241" s="15">
        <f>IF(IM241&gt;0,(IM241-IM$10)/IM$10,0)</f>
        <v/>
      </c>
      <c r="IT241" s="13" t="n">
        <v>89.45</v>
      </c>
      <c r="IU241" s="68">
        <f>IF(IT241&gt;0,((IT241-IT240)/IT240),0)</f>
        <v/>
      </c>
      <c r="IV241" s="68">
        <f>IF(IT241&gt;0,IU241-$V241,0)</f>
        <v/>
      </c>
      <c r="IW241" s="68">
        <f>IF(IT241&gt;0,(IT241-IW$10)/IW$10,0)</f>
        <v/>
      </c>
      <c r="IX241" s="68" t="n"/>
      <c r="IY241" s="15">
        <f>IF(IT241&gt;0,(IT241-IT$10)/IT$10,0)</f>
        <v/>
      </c>
      <c r="JA241" s="13" t="n">
        <v>639.6</v>
      </c>
      <c r="JB241" s="68">
        <f>IF(JA241&gt;0,((JA241-JA240)/JA240),0)</f>
        <v/>
      </c>
      <c r="JC241" s="68">
        <f>IF(JA241&gt;0,JB241-$V241,0)</f>
        <v/>
      </c>
      <c r="JD241" s="68">
        <f>IF(JA241&gt;0,(JA241-JD$10)/JD$10,0)</f>
        <v/>
      </c>
      <c r="JE241" s="68" t="n"/>
      <c r="JF241" s="15">
        <f>IF(JA241&gt;0,(JA241-JA$10)/JA$10,0)</f>
        <v/>
      </c>
      <c r="JH241" s="13" t="n">
        <v>477.73</v>
      </c>
      <c r="JI241" s="68">
        <f>IF(JH241&gt;0,((JH241-JH240)/JH240),0)</f>
        <v/>
      </c>
      <c r="JJ241" s="68">
        <f>IF(JH241&gt;0,JI241-$V241,0)</f>
        <v/>
      </c>
      <c r="JK241" s="68">
        <f>IF(JH241&gt;0,(JH241-JK$10)/JK$10,0)</f>
        <v/>
      </c>
      <c r="JL241" s="68" t="n"/>
      <c r="JM241" s="15">
        <f>IF(JH241&gt;0,(JH241-JH$10)/JH$10,0)</f>
        <v/>
      </c>
      <c r="JO241" s="13" t="n">
        <v>38.76</v>
      </c>
      <c r="JP241" s="68">
        <f>IF(JO241&gt;0,((JO241-JO240)/JO240),0)</f>
        <v/>
      </c>
      <c r="JQ241" s="68">
        <f>IF(JO241&gt;0,JP241-$V241,0)</f>
        <v/>
      </c>
      <c r="JR241" s="68">
        <f>IF(JO241&gt;0,(JO241-JR$10)/JR$10,0)</f>
        <v/>
      </c>
      <c r="JS241" s="68" t="n"/>
      <c r="JT241" s="15">
        <f>IF(JO241&gt;0,(JO241-JO$10)/JO$10,0)</f>
        <v/>
      </c>
      <c r="JV241" s="13" t="n">
        <v>2.7</v>
      </c>
      <c r="JW241" s="68">
        <f>IF(JV241&gt;0,((JV241-JV240)/JV240),0)</f>
        <v/>
      </c>
      <c r="JX241" s="68">
        <f>IF(JV241&gt;0,JW241-$V241,0)</f>
        <v/>
      </c>
      <c r="JY241" s="68">
        <f>IF(JV241&gt;0,(JV241-JY$10)/JY$10,0)</f>
        <v/>
      </c>
      <c r="JZ241" s="68" t="n"/>
      <c r="KA241" s="15">
        <f>IF(JV241&gt;0,(JV241-JV$10)/JV$10,0)</f>
        <v/>
      </c>
      <c r="KC241" s="13" t="n">
        <v>26.95</v>
      </c>
      <c r="KD241" s="68">
        <f>IF(KC241&gt;0,((KC241-KC240)/KC240),0)</f>
        <v/>
      </c>
      <c r="KE241" s="68">
        <f>IF(KC241&gt;0,KD241-$V241,0)</f>
        <v/>
      </c>
      <c r="KF241" s="68">
        <f>IF(KC241&gt;0,(KC241-KF$10)/KF$10,0)</f>
        <v/>
      </c>
      <c r="KG241" s="68" t="n"/>
      <c r="KH241" s="15">
        <f>IF(KC241&gt;0,(KC241-KC$10)/KC$10,0)</f>
        <v/>
      </c>
      <c r="KI241" s="18" t="n"/>
      <c r="KJ241" s="13" t="n">
        <v>189.19</v>
      </c>
      <c r="KK241" s="68">
        <f>IF(KJ241&gt;0,((KJ241-KJ240)/KJ240),0)</f>
        <v/>
      </c>
      <c r="KL241" s="68">
        <f>IF(KJ241&gt;0,KK241-$V241,0)</f>
        <v/>
      </c>
      <c r="KM241" s="68">
        <f>IF(KJ241&gt;0,(KJ241-KM$10)/KM$10,0)</f>
        <v/>
      </c>
      <c r="KN241" s="68" t="n"/>
      <c r="KO241" s="15">
        <f>IF(KJ241&gt;0,(KJ241-KJ$10)/KJ$10,0)</f>
        <v/>
      </c>
      <c r="KQ241" s="13" t="n">
        <v>2.94</v>
      </c>
      <c r="KR241" s="68">
        <f>IF(KQ241&gt;0,((KQ241-KQ240)/KQ240),0)</f>
        <v/>
      </c>
      <c r="KS241" s="68">
        <f>IF(KQ241&gt;0,KR241-$V241,0)</f>
        <v/>
      </c>
      <c r="KT241" s="68">
        <f>IF(KQ241&gt;0,(KQ241-KT$10)/KT$10,0)</f>
        <v/>
      </c>
      <c r="KU241" s="68" t="n"/>
      <c r="KV241" s="15">
        <f>IF(KQ241&gt;0,(KQ241-KQ$10)/KQ$10,0)</f>
        <v/>
      </c>
      <c r="KW241" s="18" t="n"/>
      <c r="KX241" s="13" t="n">
        <v>73.22</v>
      </c>
      <c r="KY241" s="68">
        <f>IF(KX241&gt;0,((KX241-KX240)/KX240),0)</f>
        <v/>
      </c>
      <c r="KZ241" s="68">
        <f>IF(KX241&gt;0,KY241-$V241,0)</f>
        <v/>
      </c>
      <c r="LA241" s="68">
        <f>IF(KX241&gt;0,(KX241-LA$10)/LA$10,0)</f>
        <v/>
      </c>
      <c r="LB241" s="68" t="n"/>
      <c r="LC241" s="15">
        <f>IF(KX241&gt;0,(KX241-KX$10)/KX$10,0)</f>
        <v/>
      </c>
      <c r="LD241" s="18" t="n"/>
      <c r="LE241" s="13" t="n">
        <v>61.17</v>
      </c>
      <c r="LF241" s="68">
        <f>IF(LE241&gt;0,((LE241-LE240)/LE240),0)</f>
        <v/>
      </c>
      <c r="LG241" s="68">
        <f>IF(LE241&gt;0,LF241-$V241,0)</f>
        <v/>
      </c>
      <c r="LH241" s="68">
        <f>IF(LE241&gt;0,(LE241-LH$10)/LH$10,0)</f>
        <v/>
      </c>
      <c r="LI241" s="68" t="n"/>
      <c r="LJ241" s="15">
        <f>IF(LE241&gt;0,(LE241-LE$10)/LE$10,0)</f>
        <v/>
      </c>
      <c r="LL241" s="13" t="n">
        <v>169.18</v>
      </c>
      <c r="LM241" s="68">
        <f>IF(LL241&gt;0,((LL241-LL240)/LL240),0)</f>
        <v/>
      </c>
      <c r="LN241" s="68">
        <f>IF(LL241&gt;0,LM241-$V241,0)</f>
        <v/>
      </c>
      <c r="LO241" s="68">
        <f>IF(LL241&gt;0,(LL241-LO$10)/LO$10,0)</f>
        <v/>
      </c>
      <c r="LP241" s="68" t="n"/>
      <c r="LQ241" s="15">
        <f>IF(LL241&gt;0,(LL241-LL$10)/LL$10,0)</f>
        <v/>
      </c>
      <c r="LS241" s="13" t="n">
        <v>27.13</v>
      </c>
      <c r="LT241" s="68">
        <f>IF(LS241&gt;0,((LS241-LS240)/LS240),0)</f>
        <v/>
      </c>
      <c r="LU241" s="68">
        <f>IF(LS241&gt;0,LT241-$V241,0)</f>
        <v/>
      </c>
      <c r="LV241" s="68" t="n"/>
      <c r="LW241" s="68" t="n"/>
      <c r="LX241" s="15">
        <f>IF(LS241&gt;0,(LS241-LS$10)/LS$10,0)</f>
        <v/>
      </c>
      <c r="LZ241" s="13" t="n">
        <v>25.21</v>
      </c>
      <c r="MA241" s="68">
        <f>IF(LZ241&gt;0,((LZ241-LZ240)/LZ240),0)</f>
        <v/>
      </c>
      <c r="MB241" s="68">
        <f>IF(LZ241&gt;0,MA241-$V241,0)</f>
        <v/>
      </c>
      <c r="MC241" s="68">
        <f>IF(LZ241&gt;0,(LZ241-MC$10)/MC$10,0)</f>
        <v/>
      </c>
      <c r="MD241" s="68" t="n"/>
      <c r="ME241" s="15">
        <f>IF(LZ241&gt;0,(LZ241-LZ$10)/LZ$10,0)</f>
        <v/>
      </c>
      <c r="MG241" s="13" t="n">
        <v>96.59</v>
      </c>
      <c r="MH241" s="68">
        <f>IF(MG241&gt;0,((MG241-MG240)/MG240),0)</f>
        <v/>
      </c>
      <c r="MI241" s="68">
        <f>IF(MG241&gt;0,MH241-$V241,0)</f>
        <v/>
      </c>
      <c r="MJ241" s="68">
        <f>IF(MG241&gt;0,(MG241-MJ$10)/MJ$10,0)</f>
        <v/>
      </c>
      <c r="MK241" s="68" t="n"/>
      <c r="ML241" s="15">
        <f>IF(MG241&gt;0,(MG241-MG$10)/MG$10,0)</f>
        <v/>
      </c>
      <c r="MN241" s="13" t="n">
        <v>174.71</v>
      </c>
      <c r="MO241" s="68">
        <f>IF(MN241&gt;0,((MN241-MN240)/MN240),0)</f>
        <v/>
      </c>
      <c r="MP241" s="68">
        <f>IF(MN241&gt;0,MO241-$V241,0)</f>
        <v/>
      </c>
      <c r="MQ241" s="68">
        <f>IF(MN241&gt;0,(MN241-MQ$10)/MQ$10,0)</f>
        <v/>
      </c>
      <c r="MR241" s="68" t="n"/>
      <c r="MS241" s="15">
        <f>IF(MN241&gt;0,(MN241-MN$10)/MN$10,0)</f>
        <v/>
      </c>
      <c r="MU241" s="13" t="n">
        <v>24.78</v>
      </c>
      <c r="MV241" s="68">
        <f>IF(MU241&gt;0,((MU241-MU240)/MU240),0)</f>
        <v/>
      </c>
      <c r="MW241" s="68">
        <f>IF(MU241&gt;0,MV241-$V241,0)</f>
        <v/>
      </c>
      <c r="MX241" s="68">
        <f>IF(MU241&gt;0,(MU241-MX$10)/MX$10,0)</f>
        <v/>
      </c>
      <c r="MY241" s="68" t="n"/>
      <c r="MZ241" s="15">
        <f>IF(MU241&gt;0,(MU241-MU$10)/MU$10,0)</f>
        <v/>
      </c>
      <c r="NB241" s="13" t="n">
        <v>288.49</v>
      </c>
      <c r="NC241" s="68">
        <f>IF(NB241&gt;0,((NB241-NB240)/NB240),0)</f>
        <v/>
      </c>
      <c r="ND241" s="68">
        <f>IF(NB241&gt;0,NC241-$V241,0)</f>
        <v/>
      </c>
      <c r="NE241" s="68">
        <f>IF(NB241&gt;0,(NB241-NE$10)/NE$10,0)</f>
        <v/>
      </c>
      <c r="NF241" s="68" t="n"/>
      <c r="NG241" s="15">
        <f>IF(NB241&gt;0,(NB241-NB$10)/NB$10,0)</f>
        <v/>
      </c>
      <c r="NI241" s="13" t="n">
        <v>17.36</v>
      </c>
      <c r="NJ241" s="68">
        <f>IF(NI241&gt;0,((NI241-NI240)/NI240),0)</f>
        <v/>
      </c>
      <c r="NK241" s="68">
        <f>IF(NI241&gt;0,NJ241-$V241,0)</f>
        <v/>
      </c>
      <c r="NL241" s="68">
        <f>IF(NI241&gt;0,(NI241-NL$10)/NL$10,0)</f>
        <v/>
      </c>
      <c r="NM241" s="68" t="n"/>
      <c r="NN241" s="15">
        <f>IF(NI241&gt;0,(NI241-NI$10)/NI$10,0)</f>
        <v/>
      </c>
      <c r="NP241" s="13" t="n">
        <v>601.97</v>
      </c>
      <c r="NQ241" s="68">
        <f>IF(NP241&gt;0,((NP241-NP240)/NP240),0)</f>
        <v/>
      </c>
      <c r="NR241" s="68">
        <f>IF(NP241&gt;0,NQ241-$V241,0)</f>
        <v/>
      </c>
      <c r="NS241" s="68">
        <f>IF(NP241&gt;0,(NP241-NS$10)/NS$10,0)</f>
        <v/>
      </c>
      <c r="NT241" s="68" t="n"/>
      <c r="NU241" s="15">
        <f>IF(NP241&gt;0,(NP241-NP$10)/NP$10,0)</f>
        <v/>
      </c>
      <c r="NW241" s="13" t="n">
        <v>319.63</v>
      </c>
      <c r="NX241" s="68">
        <f>IF(NW241&gt;0,((NW241-NW240)/NW240),0)</f>
        <v/>
      </c>
      <c r="NY241" s="68">
        <f>IF(NW241&gt;0,NX241-$V241,0)</f>
        <v/>
      </c>
      <c r="NZ241" s="68">
        <f>IF(NW241&gt;0,(NW241-NZ$10)/NZ$10,0)</f>
        <v/>
      </c>
      <c r="OA241" s="68" t="n"/>
      <c r="OB241" s="15">
        <f>IF(NW241&gt;0,(NW241-NW$10)/NW$10,0)</f>
        <v/>
      </c>
      <c r="OD241" s="13" t="n">
        <v>4.6</v>
      </c>
      <c r="OE241" s="68">
        <f>IF(OD241&gt;0,((OD241-OD240)/OD240),0)</f>
        <v/>
      </c>
      <c r="OF241" s="68">
        <f>IF(OD241&gt;0,OE241-$V241,0)</f>
        <v/>
      </c>
      <c r="OG241" s="68">
        <f>IF(OD241&gt;0,(OD241-OG$10)/OG$10,0)</f>
        <v/>
      </c>
      <c r="OH241" s="68" t="n"/>
      <c r="OI241" s="15">
        <f>IF(OD241&gt;0,(OD241-OD$10)/OD$10,0)</f>
        <v/>
      </c>
      <c r="OK241" s="13" t="n">
        <v>268.1</v>
      </c>
      <c r="OL241" s="68">
        <f>IF(OK241&gt;0,((OK241-OK240)/OK240),0)</f>
        <v/>
      </c>
      <c r="OM241" s="68">
        <f>IF(OK241&gt;0,OL241-$V241,0)</f>
        <v/>
      </c>
      <c r="ON241" s="68">
        <f>IF(OK241&gt;0,(OK241-ON$10)/ON$10,0)</f>
        <v/>
      </c>
      <c r="OO241" s="68" t="n"/>
      <c r="OP241" s="15">
        <f>IF(OK241&gt;0,(OK241-OK$10)/OK$10,0)</f>
        <v/>
      </c>
      <c r="OR241" s="13" t="n">
        <v>7.72</v>
      </c>
      <c r="OS241" s="68">
        <f>IF(OR241&gt;0,((OR241-OR240)/OR240),0)</f>
        <v/>
      </c>
      <c r="OT241" s="68">
        <f>IF(OR241&gt;0,OS241-$V241,0)</f>
        <v/>
      </c>
      <c r="OU241" s="68">
        <f>IF(OR241&gt;0,(OR241-OU$10)/OU$10,0)</f>
        <v/>
      </c>
      <c r="OV241" s="68" t="n"/>
      <c r="OW241" s="15">
        <f>IF(OR241&gt;0,(OR241-OR$10)/OR$10,0)</f>
        <v/>
      </c>
      <c r="OY241" s="13" t="n">
        <v>168.45</v>
      </c>
      <c r="OZ241" s="68">
        <f>IF(OY241&gt;0,((OY241-OY240)/OY240),0)</f>
        <v/>
      </c>
      <c r="PA241" s="68">
        <f>IF(OY241&gt;0,OZ241-$V241,0)</f>
        <v/>
      </c>
      <c r="PB241" s="68">
        <f>IF(OY241&gt;0,(OY241-PB$10)/PB$10,0)</f>
        <v/>
      </c>
      <c r="PC241" s="68" t="n"/>
      <c r="PD241" s="15">
        <f>IF(OY241&gt;0,(OY241-OY$10)/OY$10,0)</f>
        <v/>
      </c>
      <c r="PE241" s="18" t="n"/>
      <c r="PF241" s="13" t="n">
        <v>277.74</v>
      </c>
      <c r="PG241" s="68">
        <f>IF(PF241&gt;0,((PF241-PF240)/PF240),0)</f>
        <v/>
      </c>
      <c r="PH241" s="68">
        <f>IF(PF241&gt;0,PG241-$V241,0)</f>
        <v/>
      </c>
      <c r="PI241" s="68">
        <f>IF(PF241&gt;0,(PF241-PI$10)/PI$10,0)</f>
        <v/>
      </c>
      <c r="PJ241" s="68" t="n"/>
      <c r="PK241" s="15">
        <f>IF(PF241&gt;0,(PF241-PF$10)/PF$10,0)</f>
        <v/>
      </c>
      <c r="PM241" s="13" t="n"/>
      <c r="PN241" s="68">
        <f>IF(PM241&gt;0,((PM241-PM240)/PM240),0)</f>
        <v/>
      </c>
      <c r="PO241" s="68">
        <f>PN241-$V241</f>
        <v/>
      </c>
      <c r="PP241" s="68">
        <f>IF(PM241&gt;0,(PM241-PP$10)/PP$10,0)</f>
        <v/>
      </c>
      <c r="PQ241" s="68" t="n"/>
      <c r="PR241" s="15">
        <f>IF(PM241&gt;0,(PM241-PM$10)/PM$10,0)</f>
        <v/>
      </c>
      <c r="PT241" s="13" t="n">
        <v>15.1</v>
      </c>
      <c r="PU241" s="68">
        <f>IF(PT241&gt;0,((PT241-PT240)/PT240),0)</f>
        <v/>
      </c>
      <c r="PV241" s="68">
        <f>IF(PT241&gt;0,PU241-$V241,0)</f>
        <v/>
      </c>
      <c r="PW241" s="68">
        <f>IF(PT241&gt;0,(PT241-PW$10)/PW$10,0)</f>
        <v/>
      </c>
      <c r="PX241" s="68" t="n"/>
      <c r="PY241" s="15">
        <f>IF(PT241&gt;0,(PT241-PT$10)/PT$10,0)</f>
        <v/>
      </c>
      <c r="QA241" s="13" t="n">
        <v>341.84</v>
      </c>
      <c r="QB241" s="68">
        <f>IF(QA241&gt;0,((QA241-QA240)/QA240),0)</f>
        <v/>
      </c>
      <c r="QC241" s="68">
        <f>IF(QA241&gt;0,QB241-$V241,0)</f>
        <v/>
      </c>
      <c r="QD241" s="68">
        <f>IF(QA241&gt;0,(QA241-QD$10)/QD$10,0)</f>
        <v/>
      </c>
      <c r="QE241" s="68" t="n"/>
      <c r="QF241" s="15">
        <f>IF(QA241&gt;0,(QA241-QA$10)/QA$10,0)</f>
        <v/>
      </c>
      <c r="QH241" s="13" t="n">
        <v>2.8</v>
      </c>
      <c r="QI241" s="68">
        <f>IF(QH241&gt;0,((QH241-QH240)/QH240),0)</f>
        <v/>
      </c>
      <c r="QJ241" s="68">
        <f>IF(QH241&gt;0,QI241-$V241,0)</f>
        <v/>
      </c>
      <c r="QK241" s="68">
        <f>IF(QH241&gt;0,(QH241-QK$10)/QK$10,0)</f>
        <v/>
      </c>
      <c r="QL241" s="68" t="n"/>
      <c r="QM241" s="15">
        <f>IF(QH241&gt;0,(QH241-QH$10)/QH$10,0)</f>
        <v/>
      </c>
      <c r="QO241" s="13" t="n">
        <v>14.02</v>
      </c>
      <c r="QP241" s="68">
        <f>IF(QO241&gt;0,((QO241-QO240)/QO240),0)</f>
        <v/>
      </c>
      <c r="QQ241" s="68">
        <f>IF(QO241&gt;0,QP241-$V241,0)</f>
        <v/>
      </c>
      <c r="QR241" s="68">
        <f>IF(QO241&gt;0,(QO241-QR$10)/QR$10,0)</f>
        <v/>
      </c>
      <c r="QS241" s="68" t="n"/>
      <c r="QT241" s="15">
        <f>IF(QO241&gt;0,(QO241-QO$10)/QO$10,0)</f>
        <v/>
      </c>
      <c r="QV241" s="13" t="n">
        <v>3.4</v>
      </c>
      <c r="QW241" s="68">
        <f>IF(QV241&gt;0,((QV241-QV240)/QV240),0)</f>
        <v/>
      </c>
      <c r="QX241" s="68">
        <f>IF(QV241&gt;0,QW241-$V241,0)</f>
        <v/>
      </c>
      <c r="QY241" s="68">
        <f>IF(QV241&gt;0,(QV241-QY$10)/QY$10,0)</f>
        <v/>
      </c>
      <c r="QZ241" s="68" t="n"/>
      <c r="RA241" s="15">
        <f>IF(QV241&gt;0,(QV241-QV$10)/QV$10,0)</f>
        <v/>
      </c>
      <c r="RC241" s="13" t="n">
        <v>66.76000000000001</v>
      </c>
      <c r="RD241" s="68">
        <f>IF(RC241&gt;0,((RC241-RC240)/RC240),0)</f>
        <v/>
      </c>
      <c r="RE241" s="68">
        <f>IF(RC241&gt;0,RD241-$V241,0)</f>
        <v/>
      </c>
      <c r="RF241" s="68">
        <f>IF(RC241&gt;0,(RC241-RF$10)/RF$10,0)</f>
        <v/>
      </c>
      <c r="RG241" s="68" t="n"/>
      <c r="RH241" s="15">
        <f>IF(RC241&gt;0,(RC241-RC$10)/RC$10,0)</f>
        <v/>
      </c>
      <c r="RJ241" s="13" t="n">
        <v>295.45</v>
      </c>
      <c r="RK241" s="68">
        <f>IF(RJ241&gt;0,((RJ241-RJ240)/RJ240),0)</f>
        <v/>
      </c>
      <c r="RL241" s="68">
        <f>RK241-$V241</f>
        <v/>
      </c>
      <c r="RM241" s="68">
        <f>IF(RJ241&gt;0,(RJ241-RM$10)/RM$10,0)</f>
        <v/>
      </c>
      <c r="RN241" s="68" t="n"/>
      <c r="RO241" s="15">
        <f>IF(RJ241&gt;0,(RJ241-RJ$10)/RJ$10,0)</f>
        <v/>
      </c>
      <c r="RQ241" s="13" t="n">
        <v>29.43</v>
      </c>
      <c r="RR241" s="68">
        <f>IF(RQ241&gt;0,((RQ241-RQ240)/RQ240),0)</f>
        <v/>
      </c>
      <c r="RS241" s="68">
        <f>RR241-$V241</f>
        <v/>
      </c>
      <c r="RT241" s="68">
        <f>IF(RQ241&gt;0,(RQ241-RT$10)/RT$10,0)</f>
        <v/>
      </c>
      <c r="RU241" s="68" t="n"/>
      <c r="RV241" s="15">
        <f>IF(RQ241&gt;0,(RQ241-RQ$10)/RQ$10,0)</f>
        <v/>
      </c>
      <c r="RX241" s="13" t="n">
        <v>176.08</v>
      </c>
      <c r="RY241" s="68">
        <f>IF(RX241&gt;0,((RX241-RX240)/RX240),0)</f>
        <v/>
      </c>
      <c r="RZ241" s="68">
        <f>RY241-$V241</f>
        <v/>
      </c>
      <c r="SA241" s="68">
        <f>IF(RX241&gt;0,(RX241-SA$10)/SA$10,0)</f>
        <v/>
      </c>
      <c r="SB241" s="68" t="n"/>
      <c r="SC241" s="15">
        <f>IF(RX241&gt;0,(RX241-RX$10)/RX$10,0)</f>
        <v/>
      </c>
      <c r="SE241" s="13" t="n">
        <v>26.04</v>
      </c>
      <c r="SF241" s="68">
        <f>IF(SE241&gt;0,((SE241-SE240)/SE240),0)</f>
        <v/>
      </c>
      <c r="SG241" s="68">
        <f>SF241-$V241</f>
        <v/>
      </c>
      <c r="SH241" s="68">
        <f>IF(SE241&gt;0,(SE241-SH$10)/SH$10,0)</f>
        <v/>
      </c>
      <c r="SI241" s="68" t="n"/>
      <c r="SJ241" s="15">
        <f>IF(SE241&gt;0,(SE241-SE$10)/SE$10,0)</f>
        <v/>
      </c>
      <c r="SL241" s="13" t="n">
        <v>2.93</v>
      </c>
      <c r="SM241" s="68">
        <f>IF(SL241&gt;0,((SL241-SL240)/SL240),0)</f>
        <v/>
      </c>
      <c r="SN241" s="68">
        <f>SM241-$V241</f>
        <v/>
      </c>
      <c r="SO241" s="68">
        <f>IF(SL241&gt;0,(SL241-SO$10)/SO$10,0)</f>
        <v/>
      </c>
      <c r="SP241" s="68" t="n"/>
      <c r="SQ241" s="15">
        <f>IF(SL241&gt;0,(SL241-SL$10)/SL$10,0)</f>
        <v/>
      </c>
      <c r="SS241" s="13" t="n">
        <v>25.08</v>
      </c>
      <c r="ST241" s="68">
        <f>IF(SS241&gt;0,((SS241-SS240)/SS240),0)</f>
        <v/>
      </c>
      <c r="SU241" s="68">
        <f>ST241-$V241</f>
        <v/>
      </c>
      <c r="SV241" s="68">
        <f>IF(SS241&gt;0,(SS241-SV$10)/SV$10,0)</f>
        <v/>
      </c>
      <c r="SW241" s="68" t="n"/>
      <c r="SX241" s="15">
        <f>IF(SS241&gt;0,(SS241-SS$10)/SS$10,0)</f>
        <v/>
      </c>
      <c r="SZ241" s="13" t="n">
        <v>58.71</v>
      </c>
      <c r="TA241" s="68">
        <f>IF(SZ241&gt;0,((SZ241-SZ240)/SZ240),0)</f>
        <v/>
      </c>
      <c r="TB241" s="68">
        <f>TA241-$V241</f>
        <v/>
      </c>
      <c r="TC241" s="68">
        <f>IF(SZ241&gt;0,(SZ241-TC$10)/TC$10,0)</f>
        <v/>
      </c>
      <c r="TD241" s="68" t="n"/>
      <c r="TE241" s="15">
        <f>IF(SZ241&gt;0,(SZ241-SZ$10)/SZ$10,0)</f>
        <v/>
      </c>
      <c r="TG241" s="587" t="n">
        <v>0.27</v>
      </c>
      <c r="TH241" s="68">
        <f>IF(TG241&gt;0,((TG241-TG240)/TG240),0)</f>
        <v/>
      </c>
      <c r="TI241" s="68">
        <f>TH241-$V241</f>
        <v/>
      </c>
      <c r="TJ241" s="68">
        <f>IF(TG241&gt;0,(TG241-TJ$10)/TJ$10,0)</f>
        <v/>
      </c>
      <c r="TK241" s="68" t="n"/>
      <c r="TL241" s="15">
        <f>IF(TG241&gt;0,(TG241-TG$10)/TG$10,0)</f>
        <v/>
      </c>
      <c r="TN241" s="13" t="n">
        <v>58.68</v>
      </c>
      <c r="TO241" s="68">
        <f>IF(TN241&gt;0,((TN241-TN240)/TN240),0)</f>
        <v/>
      </c>
      <c r="TP241" s="68">
        <f>TO241-$V241</f>
        <v/>
      </c>
      <c r="TQ241" s="68">
        <f>IF(TN241&gt;0,(TN241-TQ$10)/TQ$10,0)</f>
        <v/>
      </c>
      <c r="TR241" s="68" t="n"/>
      <c r="TS241" s="15">
        <f>IF(TN241&gt;0,(TN241-TN$10)/TN$10,0)</f>
        <v/>
      </c>
      <c r="TU241" s="587" t="n">
        <v>4.96</v>
      </c>
      <c r="TV241" s="68">
        <f>IF(TU241&gt;0,((TU241-TU240)/TU240),0)</f>
        <v/>
      </c>
      <c r="TW241" s="68">
        <f>TV241-$V241</f>
        <v/>
      </c>
      <c r="TX241" s="68">
        <f>IF(TU241&gt;0,(TU241-TX$10)/TX$10,0)</f>
        <v/>
      </c>
      <c r="TY241" s="68" t="n"/>
      <c r="TZ241" s="15">
        <f>IF(TU241&gt;0,(TU241-TU$10)/TU$10,0)</f>
        <v/>
      </c>
      <c r="UB241" s="587" t="n"/>
      <c r="UC241" s="68">
        <f>IF(UB241&gt;0,((UB241-UB240)/UB240),0)</f>
        <v/>
      </c>
      <c r="UD241" s="68">
        <f>UC241-$V241</f>
        <v/>
      </c>
      <c r="UE241" s="68">
        <f>IF(UB241&gt;0,(UB241-UE$10)/UE$10,0)</f>
        <v/>
      </c>
      <c r="UF241" s="68" t="n"/>
      <c r="UG241" s="15">
        <f>IF(UB241&gt;0,(UB241-UB$10)/UB$10,0)</f>
        <v/>
      </c>
      <c r="UI241" s="587" t="n"/>
      <c r="UJ241" s="68">
        <f>IF(UI241&gt;0,((UI241-UI240)/UI240),0)</f>
        <v/>
      </c>
      <c r="UK241" s="68">
        <f>UJ241-$V241</f>
        <v/>
      </c>
      <c r="UL241" s="68">
        <f>IF(UI241&gt;0,(UI241-UL$10)/UL$10,0)</f>
        <v/>
      </c>
      <c r="UM241" s="68" t="n"/>
      <c r="UN241" s="15">
        <f>IF(UI241&gt;0,(UI241-UI$10)/UI$10,0)</f>
        <v/>
      </c>
      <c r="UP241" s="587" t="n"/>
      <c r="UQ241" s="68">
        <f>IF(UP241&gt;0,((UP241-UP240)/UP240),0)</f>
        <v/>
      </c>
      <c r="UR241" s="68">
        <f>UQ241-$V241</f>
        <v/>
      </c>
      <c r="US241" s="68">
        <f>IF(UP241&gt;0,(UP241-US$10)/US$10,0)</f>
        <v/>
      </c>
      <c r="UT241" s="68" t="n"/>
      <c r="UU241" s="15">
        <f>IF(UP241&gt;0,(UP241-UP$10)/UP$10,0)</f>
        <v/>
      </c>
      <c r="UW241" s="587" t="n"/>
      <c r="UX241" s="68">
        <f>IF(UW241&gt;0,((UW241-UW240)/UW240),0)</f>
        <v/>
      </c>
      <c r="UY241" s="68">
        <f>UX241-$V241</f>
        <v/>
      </c>
      <c r="UZ241" s="68">
        <f>IF(UW241&gt;0,(UW241-UZ$10)/UZ$10,0)</f>
        <v/>
      </c>
      <c r="VA241" s="68" t="n"/>
      <c r="VB241" s="15">
        <f>IF(UW241&gt;0,(UW241-UW$10)/UW$10,0)</f>
        <v/>
      </c>
      <c r="VD241" s="587" t="n"/>
      <c r="VE241" s="68">
        <f>IF(VD241&gt;0,((VD241-VD240)/VD240),0)</f>
        <v/>
      </c>
      <c r="VF241" s="68">
        <f>VE241-$V241</f>
        <v/>
      </c>
      <c r="VG241" s="68">
        <f>IF(VD241&gt;0,(VD241-VG$10)/VG$10,0)</f>
        <v/>
      </c>
      <c r="VH241" s="68" t="n"/>
      <c r="VI241" s="15">
        <f>IF(VD241&gt;0,(VD241-VD$10)/VD$10,0)</f>
        <v/>
      </c>
      <c r="VM241" s="21">
        <f>IF($C241&gt;0,(($IK$5*IG241)+($GT$5*GP241)+($JM$5*JI241)+($JF$5*JB241)+($IY$5*IU241)+($IR$5*IN241)+($ID$5*HZ241)+($HW$5*HS241)+($HP$5*HL241)+($HI$5*HE241)+($GF$5*GB241)+($FY$5*FU241)+($FR$5*FN241)+($FK$5*FG241)+($FD$5*EZ241)+($EW$5*ES241)+($EP$5*EL241)+($EI$5*EE241)+($EB$5*DX241)+($DU$5*DQ241)+($DN$5*DJ241)+($DG$5*DC241)+($CZ$5*CV241)+($CS$5*CO241)+($CL$5*CH241)+($CE$5*CA241)+($BX$5*BT241)+($BQ$5*BM241)+($BJ$5*BF241)+($BC$5*AY241)+($AV$5*AR241)+($AO$5*AK241)+($AH$5*AD241)+($JT$5*JP241)+($KA$5*JW241)+($KO$5*KK241)+($PR$5*PN241)+($GM$5*GI241)+($HA$5*GW241)+($KV$5*KR241)+($KH$5*KD241)+($LC$5*KY241)+($MS$5*MO241)+($ML$5*MH241)+($ME$5*MA241)+($LX$5*LT241)+($LQ$5*LM241)+($LJ$5*LF241)+(MV241*$MZ$5)+(NC241*$NG$5)+(NJ241*$NN$5)+($OI$5*OE241)+($NU$5*NQ241)+($OB$5*NX241)+($PK$5*PG241)+($OP$5*OL241)+($OW$5*OS241)+($PD$5*OZ241)+(PU241*$PY$5)+(QB241*$QF$5)+(QI241*$QM$5)+(QP241*$QT$5)+(QW241*$RA$5)+(RD241*$RH$5)+(RK241*$RO$5)+(RR241*$RV$5)+(RY241*$SC$5)+(SF241*$SJ$5)+(SM241*$SQ$5)+(ST241*$SX$5)+(TA241*$TE$5))+(TH241*$TL$5)+(TO241*$TS$5))/$VM$5</f>
        <v/>
      </c>
      <c r="VN241" s="40" t="n"/>
      <c r="VO241" s="21">
        <f>IF($C241&gt;0,(($IK$5*II241)+($GT$5*GR241)+($JM$5*JK241)+($JF$5*JD241)+($IY$5*IW241)+($IR$5*IP241)+($ID$5*IB241)+($HW$5*HU241)+($HP$5*HN241)+($HI$5*HG241)+($GF$5*GD241)+($FY$5*FW241)+($FR$5*FP241)+($FK$5*FI241)+($FD$5*FB241)+($EW$5*EU241)+($EP$5*EN241)+($EI$5*EG241)+($EB$5*DZ241)+($DU$5*DS241)+($DN$5*DL241)+($DG$5*DE241)+($CZ$5*CX241)+($CS$5*CQ241)+($CL$5*CJ241)+($CE$5*CC241)+($BX$5*BV241)+($BQ$5*BO241)+($BJ$5*BH241)+($BC$5*BA241)+($AV$5*AT241)+($AO$5*AM241)+($AH$5*AF241)+($KO$5*KM241)+($KH$5*KF241)+($KA$5*JY241)+($JT$5*JR241)+($PR$5*PP241)+($GM$5*GK241)+($HA$5*GY241)+($KV$5*KT241)+($LC$5*LA241)+($MS$5*MQ241)+($ML$5*MJ241)+($ME$5*MC241)+($LX$5*LV241)+($LQ$5*LO241)+($LJ$5*LH241)+(MX241*$MZ$5)+(NE241*$NG$5)+(NL241*$NN$5)+($OI$5*OG241)+($NU$5*NS241)+($OB$5*NZ241)+($PD$5*PB241)+($OW$5*OU241)+($OP$5*ON241)+($PK$5*PI241)+($PY$5*PW241)+($QF$5*QD241)+($QM$5*QK241)+($QT$5*QR241)+($RA$5*QY241)+($RH$5*RF241)+($RO$5*RM241)+(RT241*$RV$5)+(SA241*$SC$5)+(SH241*$SJ$5)+(SO241*$SQ$5)+(SV241*$SX$5)+(TC241*$TE$5)+(TJ241*$TL$5)+(TQ241*$TS$5))/$VM$5,0)</f>
        <v/>
      </c>
      <c r="VP241" s="14" t="n"/>
      <c r="VQ241" s="21">
        <f>IF($C241&gt;0,(($IK$5*IK241)+($GT$5*GT241)+($JM$5*JM241)+($JF$5*JF241)+($IY$5*IY241)+($IR$5*IR241)+($ID$5*ID241)+($HW$5*HW241)+($HP$5*HP241)+($HI$5*HI241)+($GF$5*GF241)+($FY$5*FY241)+($FR$5*FR241)+($FK$5*FK241)+($FD$5*FD241)+($EW$5*EW241)+($EP$5*EP241)+($EI$5*EI241)+($EB$5*EB241)+($DU$5*DU241)+($DN$5*DN241)+($DG$5*DG241)+($CZ$5*CZ241)+($CS$5*CS241)+($CL$5*CL241)+($CE$5*CE241)+($BX$5*BX241)+($BQ$5*BQ241)+($BJ$5*BJ241)+($BC$5*BC241)+($AV$5*AV241)+($AO$5*AO241)+($AH$5*AH241)+($KO$5*KO241)+($PR$5*PR241)+($GM$5*GM241)+($HA$5*HA241)+($KH$5*KH241)+($KA$5*KA241)+($JT$5*JT241)+($KV$5*KV241)+($LC$5*LC241)+($MS$5*MS241)+($ML$5*ML241)+($ME$5*ME241)+($LX$5*LX241)+($LQ$5*LQ241)+($LJ$5*LJ241)+($OI$5*OI241)+($NU$5*NU241)+($NN$5*NN241)+($NG$5*NG241)+($MZ$5*MZ241)+(OB241*$OB$5)+($PD$5*PD241)+($OW$5*OW241)+($OP$5*OP241)+($PK$5*PK241)+(PY241*$PY$5)+(QF241*$QF$5)+(QM241*$QM$5)+(QT241*$QT$5)+(RA241*$RA$5)+(RH241*$RH$5)+(RO241*$RO$5)+(RV241*$RV$5)+(SC241*$SC$5)+(SJ241*$SJ$5)+(SQ241*$SQ$5)+(SX241*$SX$5)+(TE241*$TE$5)+(TL241*$TL$5)+(TS241*$TS$5))/$VM$5,0)</f>
        <v/>
      </c>
    </row>
    <row r="242" ht="16" customHeight="1" s="545">
      <c r="A242" s="127" t="n">
        <v>45995</v>
      </c>
      <c r="B242" s="4">
        <f>A242</f>
        <v/>
      </c>
      <c r="C242" s="13" t="n">
        <v>47850.94</v>
      </c>
      <c r="D242" s="138">
        <f>IF(C242&gt;0,C242-C241,0)</f>
        <v/>
      </c>
      <c r="E242" s="68">
        <f>IF(C242&gt;0,D242/C241,0)</f>
        <v/>
      </c>
      <c r="F242" s="15">
        <f>IF(C242&gt;0,(C242-C$10)/C$10,0)</f>
        <v/>
      </c>
      <c r="G242" s="13" t="n">
        <v>6857.12</v>
      </c>
      <c r="H242" s="138">
        <f>IF(G242&gt;0,G242-G241,0)</f>
        <v/>
      </c>
      <c r="I242" s="68">
        <f>IF(G242&gt;0,H242/G241,0)</f>
        <v/>
      </c>
      <c r="J242" s="15">
        <f>IF(G242&gt;0,(G242-G$10)/G$10,0)</f>
        <v/>
      </c>
      <c r="K242" s="13" t="n">
        <v>23505.14</v>
      </c>
      <c r="L242" s="138">
        <f>IF(K242&gt;0,K242-K241,0)</f>
        <v/>
      </c>
      <c r="M242" s="68">
        <f>IF(K242&gt;0,L242/K241,0)</f>
        <v/>
      </c>
      <c r="N242" s="15">
        <f>IF(K242&gt;0,(K242-K$10)/K$10,0)</f>
        <v/>
      </c>
      <c r="O242" s="13" t="n">
        <v>2531.16</v>
      </c>
      <c r="P242" s="138">
        <f>IF(O242&gt;0,O242-O241,0)</f>
        <v/>
      </c>
      <c r="Q242" s="68">
        <f>IF(O242&gt;0,P242/O241,0)</f>
        <v/>
      </c>
      <c r="R242" s="15">
        <f>IF(O242&gt;0,(O242-O$10)/O$10,0)</f>
        <v/>
      </c>
      <c r="S242" s="18">
        <f>IF(O242&gt;0,(((O242*0.7)*Q242)+((K242*0.9)*M242)+((G242*0.65)*I242)+((C242*0.6)*E242))/(O242+K242+G242+C242),0)</f>
        <v/>
      </c>
      <c r="T242" s="121">
        <f>IF(O242&gt;0,(S242*200)+T241,0)</f>
        <v/>
      </c>
      <c r="U242" s="121">
        <f>T242</f>
        <v/>
      </c>
      <c r="V242" s="134">
        <f>IF(T242&gt;0,(T242-T241)/T241,0)</f>
        <v/>
      </c>
      <c r="W242" s="21">
        <f>IF(T242&gt;0,(T242-T$11)/T$11,0)</f>
        <v/>
      </c>
      <c r="X242" s="18">
        <f>IF(T242&gt;0,((Q242+M242+I242+E242)/4),0)</f>
        <v/>
      </c>
      <c r="Y242" s="353" t="n"/>
      <c r="Z242" s="15" t="n">
        <v>2e-06</v>
      </c>
      <c r="AA242" s="21">
        <f>Z242-$V242</f>
        <v/>
      </c>
      <c r="AC242" s="13" t="n">
        <v>265.17</v>
      </c>
      <c r="AD242" s="68">
        <f>IF(AC242&gt;0,((AC242-AC241)/AC241),0)</f>
        <v/>
      </c>
      <c r="AE242" s="68">
        <f>IF(AC242&gt;0,AD242-$V242,0)</f>
        <v/>
      </c>
      <c r="AF242" s="68">
        <f>IF(AC242&gt;0,(AC242-AF$10)/AF$10,0)</f>
        <v/>
      </c>
      <c r="AG242" s="68" t="n"/>
      <c r="AH242" s="15">
        <f>IF(AC242&gt;0,(AC242-AC$10)/AC$10,0)</f>
        <v/>
      </c>
      <c r="AJ242" s="13" t="n">
        <v>25</v>
      </c>
      <c r="AK242" s="68">
        <f>IF(AJ242&gt;0,((AJ242-AJ241)/AJ241),0)</f>
        <v/>
      </c>
      <c r="AL242" s="68">
        <f>IF(AJ242&gt;0,AK242-$V242,0)</f>
        <v/>
      </c>
      <c r="AM242" s="68">
        <f>IF(AJ242&gt;0,(AJ242-AM$10)/AM$10,0)</f>
        <v/>
      </c>
      <c r="AN242" s="68" t="n"/>
      <c r="AO242" s="15">
        <f>IF(AJ242&gt;0,(AJ242-AJ$10)/AJ$10,0)</f>
        <v/>
      </c>
      <c r="AQ242" s="13" t="n">
        <v>24.94</v>
      </c>
      <c r="AR242" s="68">
        <f>IF(AQ242&gt;0,((AQ242-AQ241)/AQ241),0)</f>
        <v/>
      </c>
      <c r="AS242" s="68">
        <f>IF(AQ242&gt;0,AR242-$V242,0)</f>
        <v/>
      </c>
      <c r="AT242" s="68">
        <f>IF(AQ242&gt;0,(AQ242-AT$10)/AT$10,0)</f>
        <v/>
      </c>
      <c r="AU242" s="68" t="n"/>
      <c r="AV242" s="15">
        <f>IF(AQ242&gt;0,(AQ242-AQ$10)/AQ$10,0)</f>
        <v/>
      </c>
      <c r="AX242" s="13" t="n">
        <v>238.64</v>
      </c>
      <c r="AY242" s="68">
        <f>IF(AX242&gt;0,((AX242-AX241)/AX241),0)</f>
        <v/>
      </c>
      <c r="AZ242" s="68">
        <f>IF(AX242&gt;0,AY242-$V242,0)</f>
        <v/>
      </c>
      <c r="BA242" s="68">
        <f>IF(AX242&gt;0,(AX242-BA$10)/BA$10,0)</f>
        <v/>
      </c>
      <c r="BB242" s="68" t="n"/>
      <c r="BC242" s="15">
        <f>IF(AX242&gt;0,(AX242-AX$10)/AX$10,0)</f>
        <v/>
      </c>
      <c r="BE242" s="13" t="n">
        <v>85.58</v>
      </c>
      <c r="BF242" s="68">
        <f>IF(BE242&gt;0,((BE242-BE241)/BE241),0)</f>
        <v/>
      </c>
      <c r="BG242" s="68">
        <f>IF(BE242&gt;0,BF242-$V242,0)</f>
        <v/>
      </c>
      <c r="BH242" s="68" t="n"/>
      <c r="BI242" s="68" t="n"/>
      <c r="BJ242" s="15">
        <f>IF(BE242&gt;0,(BE242-BE$10)/BE$10,0)</f>
        <v/>
      </c>
      <c r="BL242" s="13" t="n">
        <v>75.90000000000001</v>
      </c>
      <c r="BM242" s="68">
        <f>IF(BL242&gt;0,((BL242-BL241)/BL241),0)</f>
        <v/>
      </c>
      <c r="BN242" s="68">
        <f>IF(BL242&gt;0,BM242-$V242,0)</f>
        <v/>
      </c>
      <c r="BO242" s="68">
        <f>IF(BL242&gt;0,(BL242-BO$10)/BO$10,0)</f>
        <v/>
      </c>
      <c r="BP242" s="68" t="n"/>
      <c r="BQ242" s="15">
        <f>IF(BL242&gt;0,(BL242-BL$10)/BL$10,0)</f>
        <v/>
      </c>
      <c r="BS242" s="13" t="n">
        <v>45.64</v>
      </c>
      <c r="BT242" s="68">
        <f>IF(BS242&gt;0,((BS242-BS241)/BS241),0)</f>
        <v/>
      </c>
      <c r="BU242" s="68">
        <f>IF(BS242&gt;0,BT242-$V242,0)</f>
        <v/>
      </c>
      <c r="BV242" s="68">
        <f>IF(BS242&gt;0,(BS242-BV$10)/BV$10,0)</f>
        <v/>
      </c>
      <c r="BW242" s="68" t="n"/>
      <c r="BX242" s="15">
        <f>IF(BS242&gt;0,(BS242-BS$10)/BS$10,0)</f>
        <v/>
      </c>
      <c r="BZ242" s="13" t="n"/>
      <c r="CA242" s="68">
        <f>IF(BZ242&gt;0,((BZ242-BZ241)/BZ241),0)</f>
        <v/>
      </c>
      <c r="CB242" s="68">
        <f>IF(BZ242&gt;0,CA242-$V242,0)</f>
        <v/>
      </c>
      <c r="CC242" s="68">
        <f>IF(BZ242&gt;0,(BZ242-CC$10)/CC$10,0)</f>
        <v/>
      </c>
      <c r="CD242" s="68" t="n"/>
      <c r="CE242" s="15">
        <f>IF(BZ242&gt;0,(BZ242-BZ$10)/BZ$10,0)</f>
        <v/>
      </c>
      <c r="CG242" s="13" t="n">
        <v>34.54</v>
      </c>
      <c r="CH242" s="68">
        <f>IF(CG242&gt;0,((CG242-CG241)/CG241),0)</f>
        <v/>
      </c>
      <c r="CI242" s="68">
        <f>IF(CG242&gt;0,CH242-$V242,0)</f>
        <v/>
      </c>
      <c r="CJ242" s="68">
        <f>IF(CG242&gt;0,(CG242-CJ$10)/CJ$10,0)</f>
        <v/>
      </c>
      <c r="CK242" s="68" t="n"/>
      <c r="CL242" s="15">
        <f>IF(CG242&gt;0,(CG242-CG$10)/CG$10,0)</f>
        <v/>
      </c>
      <c r="CN242" s="13" t="n">
        <v>36.76</v>
      </c>
      <c r="CO242" s="68">
        <f>IF(CN242&gt;0,((CN242-CN241)/CN241),0)</f>
        <v/>
      </c>
      <c r="CP242" s="68">
        <f>IF(CN242&gt;0,CO242-$V242,0)</f>
        <v/>
      </c>
      <c r="CQ242" s="68">
        <f>IF(CN242&gt;0,(CN242-CQ$10)/CQ$10,0)</f>
        <v/>
      </c>
      <c r="CR242" s="68" t="n"/>
      <c r="CS242" s="15">
        <f>IF(CN242&gt;0,(CN242-CN$10)/CN$10,0)</f>
        <v/>
      </c>
      <c r="CU242" s="13" t="n">
        <v>43.34</v>
      </c>
      <c r="CV242" s="68">
        <f>IF(CU242&gt;0,((CU242-CU241)/CU241),0)</f>
        <v/>
      </c>
      <c r="CW242" s="68">
        <f>IF(CU242&gt;0,CV242-$V242,0)</f>
        <v/>
      </c>
      <c r="CX242" s="68">
        <f>IF(CU242&gt;0,(CU242-CX$10)/CX$10,0)</f>
        <v/>
      </c>
      <c r="CY242" s="68" t="n"/>
      <c r="CZ242" s="15">
        <f>IF(CU242&gt;0,(CU242-CU$10)/CU$10,0)</f>
        <v/>
      </c>
      <c r="DB242" s="13" t="n">
        <v>21</v>
      </c>
      <c r="DC242" s="68">
        <f>IF(DB242&gt;0,((DB242-DB241)/DB241),0)</f>
        <v/>
      </c>
      <c r="DD242" s="68">
        <f>IF(DB242&gt;0,DC242-$V242,0)</f>
        <v/>
      </c>
      <c r="DE242" s="68">
        <f>IF(DB242&gt;0,(DB242-DE$10)/DE$10,0)</f>
        <v/>
      </c>
      <c r="DF242" s="68" t="n"/>
      <c r="DG242" s="15">
        <f>IF(DB242&gt;0,(DB242-DB$10)/DB$10,0)</f>
        <v/>
      </c>
      <c r="DI242" s="13" t="n">
        <v>52.72</v>
      </c>
      <c r="DJ242" s="68">
        <f>IF(DI242&gt;0,((DI242-DI241)/DI241),0)</f>
        <v/>
      </c>
      <c r="DK242" s="68">
        <f>IF(DI242&gt;0,DJ242-$V242,0)</f>
        <v/>
      </c>
      <c r="DL242" s="68">
        <f>IF(DI242&gt;0,(DI242-DL$10)/DL$10,0)</f>
        <v/>
      </c>
      <c r="DM242" s="68" t="n"/>
      <c r="DN242" s="15">
        <f>IF(DI242&gt;0,(DI242-DI$10)/DI$10,0)</f>
        <v/>
      </c>
      <c r="DP242" s="13" t="n">
        <v>49.01</v>
      </c>
      <c r="DQ242" s="68">
        <f>IF(DP242&gt;0,((DP242-DP241)/DP241),0)</f>
        <v/>
      </c>
      <c r="DR242" s="68">
        <f>IF(DP242&gt;0,DQ242-$V242,0)</f>
        <v/>
      </c>
      <c r="DS242" s="68" t="n"/>
      <c r="DT242" s="68" t="n"/>
      <c r="DU242" s="15">
        <f>IF(DP242&gt;0,(DP242-DP$10)/DP$10,0)</f>
        <v/>
      </c>
      <c r="DV242" s="18" t="n"/>
      <c r="DW242" s="13" t="n">
        <v>45.79</v>
      </c>
      <c r="DX242" s="68">
        <f>IF(DW242&gt;0,((DW242-DW241)/DW241),0)</f>
        <v/>
      </c>
      <c r="DY242" s="68">
        <f>IF(DW242&gt;0,DX242-$V242,0)</f>
        <v/>
      </c>
      <c r="DZ242" s="68">
        <f>IF(DW242&gt;0,(DW242-DZ$10)/DZ$10,0)</f>
        <v/>
      </c>
      <c r="EA242" s="68" t="n"/>
      <c r="EB242" s="15">
        <f>IF(DW242&gt;0,(DW242-DW$10)/DW$10,0)</f>
        <v/>
      </c>
      <c r="ED242" s="13" t="n">
        <v>42</v>
      </c>
      <c r="EE242" s="68">
        <f>IF(ED242&gt;0,((ED242-ED241)/ED241),0)</f>
        <v/>
      </c>
      <c r="EF242" s="68">
        <f>IF(ED242&gt;0,EE242-$V242,0)</f>
        <v/>
      </c>
      <c r="EG242" s="68">
        <f>IF(ED242&gt;0,(ED242-EG$10)/EG$10,0)</f>
        <v/>
      </c>
      <c r="EH242" s="68" t="n"/>
      <c r="EI242" s="15">
        <f>IF(ED242&gt;0,(ED242-ED$10)/ED$10,0)</f>
        <v/>
      </c>
      <c r="EK242" s="13" t="n">
        <v>145.93</v>
      </c>
      <c r="EL242" s="68">
        <f>IF(EK242&gt;0,((EK242-EK241)/EK241),0)</f>
        <v/>
      </c>
      <c r="EM242" s="68">
        <f>IF(EK242&gt;0,EL242-$V242,0)</f>
        <v/>
      </c>
      <c r="EN242" s="68">
        <f>IF(EK242&gt;0,(EK242-EN$10)/EN$10,0)</f>
        <v/>
      </c>
      <c r="EO242" s="68" t="n"/>
      <c r="EP242" s="15">
        <f>IF(EK242&gt;0,(EK242-EK$10)/EK$10,0)</f>
        <v/>
      </c>
      <c r="ER242" s="13" t="n">
        <v>40.22</v>
      </c>
      <c r="ES242" s="68">
        <f>IF(ER242&gt;0,((ER242-ER241)/ER241),0)</f>
        <v/>
      </c>
      <c r="ET242" s="68">
        <f>IF(ER242&gt;0,ES242-$V242,0)</f>
        <v/>
      </c>
      <c r="EU242" s="68">
        <f>IF(ER242&gt;0,(ER242-EU$10)/EU$10,0)</f>
        <v/>
      </c>
      <c r="EV242" s="68" t="n"/>
      <c r="EW242" s="15">
        <f>IF(ER242&gt;0,(ER242-ER$10)/ER$10,0)</f>
        <v/>
      </c>
      <c r="EY242" s="13" t="n">
        <v>56.48</v>
      </c>
      <c r="EZ242" s="68">
        <f>IF(EY242&gt;0,((EY242-EY241)/EY241),0)</f>
        <v/>
      </c>
      <c r="FA242" s="68">
        <f>IF(EY242&gt;0,EZ242-$V242,0)</f>
        <v/>
      </c>
      <c r="FB242" s="68" t="n"/>
      <c r="FC242" s="68" t="n"/>
      <c r="FD242" s="15">
        <f>IF(EY242&gt;0,(EY242-EY$10)/EY$10,0)</f>
        <v/>
      </c>
      <c r="FF242" s="13" t="n">
        <v>63.45</v>
      </c>
      <c r="FG242" s="68">
        <f>IF(FF242&gt;0,((FF242-FF241)/FF241),0)</f>
        <v/>
      </c>
      <c r="FH242" s="68">
        <f>IF(FF242&gt;0,FG242-$V242,0)</f>
        <v/>
      </c>
      <c r="FI242" s="68">
        <f>IF(FF242&gt;0,(FF242-FI$10)/FI$10,0)</f>
        <v/>
      </c>
      <c r="FJ242" s="68" t="n"/>
      <c r="FK242" s="15">
        <f>IF(FF242&gt;0,(FF242-FF$10)/FF$10,0)</f>
        <v/>
      </c>
      <c r="FM242" s="13" t="n">
        <v>191.97</v>
      </c>
      <c r="FN242" s="68">
        <f>IF(FM242&gt;0,((FM242-FM241)/FM241),0)</f>
        <v/>
      </c>
      <c r="FO242" s="68">
        <f>IF(FM242&gt;0,FN242-$V242,0)</f>
        <v/>
      </c>
      <c r="FP242" s="68">
        <f>IF(FM242&gt;0,(FM242-FP$10)/FP$10,0)</f>
        <v/>
      </c>
      <c r="FQ242" s="68" t="n"/>
      <c r="FR242" s="15">
        <f>IF(FM242&gt;0,(FM242-FM$10)/FM$10,0)</f>
        <v/>
      </c>
      <c r="FT242" s="13" t="n">
        <v>89.56</v>
      </c>
      <c r="FU242" s="68">
        <f>IF(FT242&gt;0,((FT242-FT241)/FT241),0)</f>
        <v/>
      </c>
      <c r="FV242" s="68">
        <f>IF(FT242&gt;0,FU242-$V242,0)</f>
        <v/>
      </c>
      <c r="FW242" s="68">
        <f>IF(FT242&gt;0,(FT242-FW$10)/FW$10,0)</f>
        <v/>
      </c>
      <c r="FX242" s="68" t="n"/>
      <c r="FY242" s="15">
        <f>IF(FT242&gt;0,(FT242-FT$10)/FT$10,0)</f>
        <v/>
      </c>
      <c r="GA242" s="13" t="n">
        <v>12.14</v>
      </c>
      <c r="GB242" s="68">
        <f>IF(GA242&gt;0,((GA242-GA241)/GA241),0)</f>
        <v/>
      </c>
      <c r="GC242" s="68">
        <f>IF(GA242&gt;0,GB242-$V242,0)</f>
        <v/>
      </c>
      <c r="GD242" s="68" t="n"/>
      <c r="GE242" s="68" t="n"/>
      <c r="GF242" s="15">
        <f>IF(GA242&gt;0,(GA242-GA$10)/GA$10,0)</f>
        <v/>
      </c>
      <c r="GG242" s="18" t="n"/>
      <c r="GH242" s="13" t="n">
        <v>25.87</v>
      </c>
      <c r="GI242" s="68">
        <f>IF(GH242&gt;0,((GH242-GH241)/GH241),0)</f>
        <v/>
      </c>
      <c r="GJ242" s="68">
        <f>IF(GH242&gt;0,GI242-$V242,0)</f>
        <v/>
      </c>
      <c r="GK242" s="68">
        <f>IF(GH242&gt;0,(GH242-GK$10)/GK$10,0)</f>
        <v/>
      </c>
      <c r="GL242" s="68" t="n"/>
      <c r="GM242" s="15">
        <f>IF(GH242&gt;0,(GH242-GH$10)/GH$10,0)</f>
        <v/>
      </c>
      <c r="GO242" s="13" t="n">
        <v>30.92</v>
      </c>
      <c r="GP242" s="68">
        <f>IF(GO242&gt;0,((GO242-GO241)/GO241),0)</f>
        <v/>
      </c>
      <c r="GQ242" s="68">
        <f>IF(GO242&gt;0,GP242-$V242,0)</f>
        <v/>
      </c>
      <c r="GR242" s="68" t="n"/>
      <c r="GS242" s="68" t="n"/>
      <c r="GT242" s="15">
        <f>IF(GO242&gt;0,(GO242-GO$10)/GO$10,0)</f>
        <v/>
      </c>
      <c r="GV242" s="13" t="n">
        <v>17.53</v>
      </c>
      <c r="GW242" s="68">
        <f>IF(GV242&gt;0,((GV242-GV241)/GV241),0)</f>
        <v/>
      </c>
      <c r="GX242" s="68">
        <f>IF(GV242&gt;0,GW242-$V242,0)</f>
        <v/>
      </c>
      <c r="GY242" s="68">
        <f>IF(GV242&gt;0,(GV242-GY$10)/GY$10,0)</f>
        <v/>
      </c>
      <c r="GZ242" s="68" t="n"/>
      <c r="HA242" s="15">
        <f>IF(GV242&gt;0,(GV242-GV$10)/GV$10,0)</f>
        <v/>
      </c>
      <c r="HD242" s="13" t="n">
        <v>454.53</v>
      </c>
      <c r="HE242" s="68">
        <f>IF(HD242&gt;0,((HD242-HD241)/HD241),0)</f>
        <v/>
      </c>
      <c r="HF242" s="68">
        <f>IF(HD242&gt;0,HE242-$V242,0)</f>
        <v/>
      </c>
      <c r="HG242" s="68">
        <f>IF(HD242&gt;0,(HD242-HG$10)/HG$10,0)</f>
        <v/>
      </c>
      <c r="HH242" s="68" t="n"/>
      <c r="HI242" s="15">
        <f>IF(HD242&gt;0,(HD242-HD$10)/HD$10,0)</f>
        <v/>
      </c>
      <c r="HK242" s="13" t="n">
        <v>77.68000000000001</v>
      </c>
      <c r="HL242" s="68">
        <f>IF(HK242&gt;0,((HK242-HK241)/HK241),0)</f>
        <v/>
      </c>
      <c r="HM242" s="68">
        <f>IF(HK242&gt;0,HL242-$V242,0)</f>
        <v/>
      </c>
      <c r="HN242" s="68">
        <f>IF(HK242&gt;0,(HK242-HN$10)/HN$10,0)</f>
        <v/>
      </c>
      <c r="HO242" s="68" t="n"/>
      <c r="HP242" s="15">
        <f>IF(HK242&gt;0,(HK242-HK$10)/HK$10,0)</f>
        <v/>
      </c>
      <c r="HR242" s="13" t="n">
        <v>117.14</v>
      </c>
      <c r="HS242" s="68">
        <f>IF(HR242&gt;0,((HR242-HR241)/HR241),0)</f>
        <v/>
      </c>
      <c r="HT242" s="68">
        <f>IF(HR242&gt;0,HS242-$V242,0)</f>
        <v/>
      </c>
      <c r="HU242" s="68">
        <f>IF(HR242&gt;0,(HR242-HU$10)/HU$10,0)</f>
        <v/>
      </c>
      <c r="HV242" s="68" t="n"/>
      <c r="HW242" s="15">
        <f>IF(HR242&gt;0,(HR242-HR$10)/HR$10,0)</f>
        <v/>
      </c>
      <c r="HY242" s="13" t="n">
        <v>183.38</v>
      </c>
      <c r="HZ242" s="68">
        <f>IF(HY242&gt;0,((HY242-HY241)/HY241),0)</f>
        <v/>
      </c>
      <c r="IA242" s="68">
        <f>IF(HY242&gt;0,HZ242-$V242,0)</f>
        <v/>
      </c>
      <c r="IB242" s="68">
        <f>IF(HY242&gt;0,(HY242-IB$10)/IB$10,0)</f>
        <v/>
      </c>
      <c r="IC242" s="68" t="n"/>
      <c r="ID242" s="15">
        <f>IF(HY242&gt;0,(HY242-HY$10)/HY$10,0)</f>
        <v/>
      </c>
      <c r="IF242" s="13" t="n">
        <v>381.03</v>
      </c>
      <c r="IG242" s="68">
        <f>IF(IF242&gt;0,((IF242-IF241)/IF241),0)</f>
        <v/>
      </c>
      <c r="IH242" s="68">
        <f>IF(IF242&gt;0,IG242-$V242,0)</f>
        <v/>
      </c>
      <c r="II242" s="68">
        <f>IF(IF242&gt;0,(IF242-II$10)/II$10,0)</f>
        <v/>
      </c>
      <c r="IJ242" s="68" t="n"/>
      <c r="IK242" s="15">
        <f>IF(IF242&gt;0,(IF242-IF$10)/IF$10,0)</f>
        <v/>
      </c>
      <c r="IM242" s="13" t="n">
        <v>315.88</v>
      </c>
      <c r="IN242" s="68">
        <f>IF(IM242&gt;0,((IM242-IM241)/IM241),0)</f>
        <v/>
      </c>
      <c r="IO242" s="68">
        <f>IF(IM242&gt;0,IN242-$V242,0)</f>
        <v/>
      </c>
      <c r="IP242" s="68">
        <f>IF(IM242&gt;0,(IM242-IP$10)/IP$10,0)</f>
        <v/>
      </c>
      <c r="IQ242" s="68" t="n"/>
      <c r="IR242" s="15">
        <f>IF(IM242&gt;0,(IM242-IM$10)/IM$10,0)</f>
        <v/>
      </c>
      <c r="IT242" s="13" t="n">
        <v>94.09</v>
      </c>
      <c r="IU242" s="68">
        <f>IF(IT242&gt;0,((IT242-IT241)/IT241),0)</f>
        <v/>
      </c>
      <c r="IV242" s="68">
        <f>IF(IT242&gt;0,IU242-$V242,0)</f>
        <v/>
      </c>
      <c r="IW242" s="68">
        <f>IF(IT242&gt;0,(IT242-IW$10)/IW$10,0)</f>
        <v/>
      </c>
      <c r="IX242" s="68" t="n"/>
      <c r="IY242" s="15">
        <f>IF(IT242&gt;0,(IT242-IT$10)/IT$10,0)</f>
        <v/>
      </c>
      <c r="JA242" s="13" t="n">
        <v>661.53</v>
      </c>
      <c r="JB242" s="68">
        <f>IF(JA242&gt;0,((JA242-JA241)/JA241),0)</f>
        <v/>
      </c>
      <c r="JC242" s="68">
        <f>IF(JA242&gt;0,JB242-$V242,0)</f>
        <v/>
      </c>
      <c r="JD242" s="68">
        <f>IF(JA242&gt;0,(JA242-JD$10)/JD$10,0)</f>
        <v/>
      </c>
      <c r="JE242" s="68" t="n"/>
      <c r="JF242" s="15">
        <f>IF(JA242&gt;0,(JA242-JA$10)/JA$10,0)</f>
        <v/>
      </c>
      <c r="JH242" s="13" t="n">
        <v>480.84</v>
      </c>
      <c r="JI242" s="68">
        <f>IF(JH242&gt;0,((JH242-JH241)/JH241),0)</f>
        <v/>
      </c>
      <c r="JJ242" s="68">
        <f>IF(JH242&gt;0,JI242-$V242,0)</f>
        <v/>
      </c>
      <c r="JK242" s="68">
        <f>IF(JH242&gt;0,(JH242-JK$10)/JK$10,0)</f>
        <v/>
      </c>
      <c r="JL242" s="68" t="n"/>
      <c r="JM242" s="15">
        <f>IF(JH242&gt;0,(JH242-JH$10)/JH$10,0)</f>
        <v/>
      </c>
      <c r="JO242" s="13" t="n">
        <v>38.92</v>
      </c>
      <c r="JP242" s="68">
        <f>IF(JO242&gt;0,((JO242-JO241)/JO241),0)</f>
        <v/>
      </c>
      <c r="JQ242" s="68">
        <f>IF(JO242&gt;0,JP242-$V242,0)</f>
        <v/>
      </c>
      <c r="JR242" s="68">
        <f>IF(JO242&gt;0,(JO242-JR$10)/JR$10,0)</f>
        <v/>
      </c>
      <c r="JS242" s="68" t="n"/>
      <c r="JT242" s="15">
        <f>IF(JO242&gt;0,(JO242-JO$10)/JO$10,0)</f>
        <v/>
      </c>
      <c r="JV242" s="13" t="n">
        <v>2.84</v>
      </c>
      <c r="JW242" s="68">
        <f>IF(JV242&gt;0,((JV242-JV241)/JV241),0)</f>
        <v/>
      </c>
      <c r="JX242" s="68">
        <f>IF(JV242&gt;0,JW242-$V242,0)</f>
        <v/>
      </c>
      <c r="JY242" s="68">
        <f>IF(JV242&gt;0,(JV242-JY$10)/JY$10,0)</f>
        <v/>
      </c>
      <c r="JZ242" s="68" t="n"/>
      <c r="KA242" s="15">
        <f>IF(JV242&gt;0,(JV242-JV$10)/JV$10,0)</f>
        <v/>
      </c>
      <c r="KC242" s="13" t="n">
        <v>26.71</v>
      </c>
      <c r="KD242" s="68">
        <f>IF(KC242&gt;0,((KC242-KC241)/KC241),0)</f>
        <v/>
      </c>
      <c r="KE242" s="68">
        <f>IF(KC242&gt;0,KD242-$V242,0)</f>
        <v/>
      </c>
      <c r="KF242" s="68">
        <f>IF(KC242&gt;0,(KC242-KF$10)/KF$10,0)</f>
        <v/>
      </c>
      <c r="KG242" s="68" t="n"/>
      <c r="KH242" s="15">
        <f>IF(KC242&gt;0,(KC242-KC$10)/KC$10,0)</f>
        <v/>
      </c>
      <c r="KI242" s="18" t="n"/>
      <c r="KJ242" s="13" t="n">
        <v>180.92</v>
      </c>
      <c r="KK242" s="68">
        <f>IF(KJ242&gt;0,((KJ242-KJ241)/KJ241),0)</f>
        <v/>
      </c>
      <c r="KL242" s="68">
        <f>IF(KJ242&gt;0,KK242-$V242,0)</f>
        <v/>
      </c>
      <c r="KM242" s="68">
        <f>IF(KJ242&gt;0,(KJ242-KM$10)/KM$10,0)</f>
        <v/>
      </c>
      <c r="KN242" s="68" t="n"/>
      <c r="KO242" s="15">
        <f>IF(KJ242&gt;0,(KJ242-KJ$10)/KJ$10,0)</f>
        <v/>
      </c>
      <c r="KQ242" s="13" t="n">
        <v>3.02</v>
      </c>
      <c r="KR242" s="68">
        <f>IF(KQ242&gt;0,((KQ242-KQ241)/KQ241),0)</f>
        <v/>
      </c>
      <c r="KS242" s="68">
        <f>IF(KQ242&gt;0,KR242-$V242,0)</f>
        <v/>
      </c>
      <c r="KT242" s="68">
        <f>IF(KQ242&gt;0,(KQ242-KT$10)/KT$10,0)</f>
        <v/>
      </c>
      <c r="KU242" s="68" t="n"/>
      <c r="KV242" s="15">
        <f>IF(KQ242&gt;0,(KQ242-KQ$10)/KQ$10,0)</f>
        <v/>
      </c>
      <c r="KW242" s="18" t="n"/>
      <c r="KX242" s="13" t="n">
        <v>60.48</v>
      </c>
      <c r="KY242" s="68">
        <f>IF(KX242&gt;0,((KX242-KX241)/KX241),0)</f>
        <v/>
      </c>
      <c r="KZ242" s="68">
        <f>IF(KX242&gt;0,KY242-$V242,0)</f>
        <v/>
      </c>
      <c r="LA242" s="68">
        <f>IF(KX242&gt;0,(KX242-LA$10)/LA$10,0)</f>
        <v/>
      </c>
      <c r="LB242" s="68" t="n"/>
      <c r="LC242" s="15">
        <f>IF(KX242&gt;0,(KX242-KX$10)/KX$10,0)</f>
        <v/>
      </c>
      <c r="LD242" s="18" t="n"/>
      <c r="LE242" s="13" t="n">
        <v>60.07</v>
      </c>
      <c r="LF242" s="68">
        <f>IF(LE242&gt;0,((LE242-LE241)/LE241),0)</f>
        <v/>
      </c>
      <c r="LG242" s="68">
        <f>IF(LE242&gt;0,LF242-$V242,0)</f>
        <v/>
      </c>
      <c r="LH242" s="68">
        <f>IF(LE242&gt;0,(LE242-LH$10)/LH$10,0)</f>
        <v/>
      </c>
      <c r="LI242" s="68" t="n"/>
      <c r="LJ242" s="15">
        <f>IF(LE242&gt;0,(LE242-LE$10)/LE$10,0)</f>
        <v/>
      </c>
      <c r="LL242" s="13" t="n">
        <v>171.43</v>
      </c>
      <c r="LM242" s="68">
        <f>IF(LL242&gt;0,((LL242-LL241)/LL241),0)</f>
        <v/>
      </c>
      <c r="LN242" s="68">
        <f>IF(LL242&gt;0,LM242-$V242,0)</f>
        <v/>
      </c>
      <c r="LO242" s="68">
        <f>IF(LL242&gt;0,(LL242-LO$10)/LO$10,0)</f>
        <v/>
      </c>
      <c r="LP242" s="68" t="n"/>
      <c r="LQ242" s="15">
        <f>IF(LL242&gt;0,(LL242-LL$10)/LL$10,0)</f>
        <v/>
      </c>
      <c r="LS242" s="13" t="n">
        <v>27.34</v>
      </c>
      <c r="LT242" s="68">
        <f>IF(LS242&gt;0,((LS242-LS241)/LS241),0)</f>
        <v/>
      </c>
      <c r="LU242" s="68">
        <f>IF(LS242&gt;0,LT242-$V242,0)</f>
        <v/>
      </c>
      <c r="LV242" s="68" t="n"/>
      <c r="LW242" s="68" t="n"/>
      <c r="LX242" s="15">
        <f>IF(LS242&gt;0,(LS242-LS$10)/LS$10,0)</f>
        <v/>
      </c>
      <c r="LZ242" s="13" t="n">
        <v>25.13</v>
      </c>
      <c r="MA242" s="68">
        <f>IF(LZ242&gt;0,((LZ242-LZ241)/LZ241),0)</f>
        <v/>
      </c>
      <c r="MB242" s="68">
        <f>IF(LZ242&gt;0,MA242-$V242,0)</f>
        <v/>
      </c>
      <c r="MC242" s="68">
        <f>IF(LZ242&gt;0,(LZ242-MC$10)/MC$10,0)</f>
        <v/>
      </c>
      <c r="MD242" s="68" t="n"/>
      <c r="ME242" s="15">
        <f>IF(LZ242&gt;0,(LZ242-LZ$10)/LZ$10,0)</f>
        <v/>
      </c>
      <c r="MG242" s="13" t="n">
        <v>111.65</v>
      </c>
      <c r="MH242" s="68">
        <f>IF(MG242&gt;0,((MG242-MG241)/MG241),0)</f>
        <v/>
      </c>
      <c r="MI242" s="68">
        <f>IF(MG242&gt;0,MH242-$V242,0)</f>
        <v/>
      </c>
      <c r="MJ242" s="68">
        <f>IF(MG242&gt;0,(MG242-MJ$10)/MJ$10,0)</f>
        <v/>
      </c>
      <c r="MK242" s="68" t="n"/>
      <c r="ML242" s="15">
        <f>IF(MG242&gt;0,(MG242-MG$10)/MG$10,0)</f>
        <v/>
      </c>
      <c r="MN242" s="13" t="n">
        <v>178.33</v>
      </c>
      <c r="MO242" s="68">
        <f>IF(MN242&gt;0,((MN242-MN241)/MN241),0)</f>
        <v/>
      </c>
      <c r="MP242" s="68">
        <f>IF(MN242&gt;0,MO242-$V242,0)</f>
        <v/>
      </c>
      <c r="MQ242" s="68">
        <f>IF(MN242&gt;0,(MN242-MQ$10)/MQ$10,0)</f>
        <v/>
      </c>
      <c r="MR242" s="68" t="n"/>
      <c r="MS242" s="15">
        <f>IF(MN242&gt;0,(MN242-MN$10)/MN$10,0)</f>
        <v/>
      </c>
      <c r="MU242" s="13" t="n">
        <v>25.74</v>
      </c>
      <c r="MV242" s="68">
        <f>IF(MU242&gt;0,((MU242-MU241)/MU241),0)</f>
        <v/>
      </c>
      <c r="MW242" s="68">
        <f>IF(MU242&gt;0,MV242-$V242,0)</f>
        <v/>
      </c>
      <c r="MX242" s="68">
        <f>IF(MU242&gt;0,(MU242-MX$10)/MX$10,0)</f>
        <v/>
      </c>
      <c r="MY242" s="68" t="n"/>
      <c r="MZ242" s="15">
        <f>IF(MU242&gt;0,(MU242-MU$10)/MU$10,0)</f>
        <v/>
      </c>
      <c r="NB242" s="13" t="n">
        <v>291.86</v>
      </c>
      <c r="NC242" s="68">
        <f>IF(NB242&gt;0,((NB242-NB241)/NB241),0)</f>
        <v/>
      </c>
      <c r="ND242" s="68">
        <f>IF(NB242&gt;0,NC242-$V242,0)</f>
        <v/>
      </c>
      <c r="NE242" s="68">
        <f>IF(NB242&gt;0,(NB242-NE$10)/NE$10,0)</f>
        <v/>
      </c>
      <c r="NF242" s="68" t="n"/>
      <c r="NG242" s="15">
        <f>IF(NB242&gt;0,(NB242-NB$10)/NB$10,0)</f>
        <v/>
      </c>
      <c r="NI242" s="13" t="n">
        <v>16.82</v>
      </c>
      <c r="NJ242" s="68">
        <f>IF(NI242&gt;0,((NI242-NI241)/NI241),0)</f>
        <v/>
      </c>
      <c r="NK242" s="68">
        <f>IF(NI242&gt;0,NJ242-$V242,0)</f>
        <v/>
      </c>
      <c r="NL242" s="68">
        <f>IF(NI242&gt;0,(NI242-NL$10)/NL$10,0)</f>
        <v/>
      </c>
      <c r="NM242" s="68" t="n"/>
      <c r="NN242" s="15">
        <f>IF(NI242&gt;0,(NI242-NI$10)/NI$10,0)</f>
        <v/>
      </c>
      <c r="NP242" s="13" t="n">
        <v>629.11</v>
      </c>
      <c r="NQ242" s="68">
        <f>IF(NP242&gt;0,((NP242-NP241)/NP241),0)</f>
        <v/>
      </c>
      <c r="NR242" s="68">
        <f>IF(NP242&gt;0,NQ242-$V242,0)</f>
        <v/>
      </c>
      <c r="NS242" s="68">
        <f>IF(NP242&gt;0,(NP242-NS$10)/NS$10,0)</f>
        <v/>
      </c>
      <c r="NT242" s="68" t="n"/>
      <c r="NU242" s="15">
        <f>IF(NP242&gt;0,(NP242-NP$10)/NP$10,0)</f>
        <v/>
      </c>
      <c r="NW242" s="13" t="n">
        <v>317.62</v>
      </c>
      <c r="NX242" s="68">
        <f>IF(NW242&gt;0,((NW242-NW241)/NW241),0)</f>
        <v/>
      </c>
      <c r="NY242" s="68">
        <f>IF(NW242&gt;0,NX242-$V242,0)</f>
        <v/>
      </c>
      <c r="NZ242" s="68">
        <f>IF(NW242&gt;0,(NW242-NZ$10)/NZ$10,0)</f>
        <v/>
      </c>
      <c r="OA242" s="68" t="n"/>
      <c r="OB242" s="15">
        <f>IF(NW242&gt;0,(NW242-NW$10)/NW$10,0)</f>
        <v/>
      </c>
      <c r="OD242" s="13" t="n">
        <v>4.72</v>
      </c>
      <c r="OE242" s="68">
        <f>IF(OD242&gt;0,((OD242-OD241)/OD241),0)</f>
        <v/>
      </c>
      <c r="OF242" s="68">
        <f>IF(OD242&gt;0,OE242-$V242,0)</f>
        <v/>
      </c>
      <c r="OG242" s="68">
        <f>IF(OD242&gt;0,(OD242-OG$10)/OG$10,0)</f>
        <v/>
      </c>
      <c r="OH242" s="68" t="n"/>
      <c r="OI242" s="15">
        <f>IF(OD242&gt;0,(OD242-OD$10)/OD$10,0)</f>
        <v/>
      </c>
      <c r="OK242" s="13" t="n">
        <v>278.63</v>
      </c>
      <c r="OL242" s="68">
        <f>IF(OK242&gt;0,((OK242-OK241)/OK241),0)</f>
        <v/>
      </c>
      <c r="OM242" s="68">
        <f>IF(OK242&gt;0,OL242-$V242,0)</f>
        <v/>
      </c>
      <c r="ON242" s="68">
        <f>IF(OK242&gt;0,(OK242-ON$10)/ON$10,0)</f>
        <v/>
      </c>
      <c r="OO242" s="68" t="n"/>
      <c r="OP242" s="15">
        <f>IF(OK242&gt;0,(OK242-OK$10)/OK$10,0)</f>
        <v/>
      </c>
      <c r="OR242" s="13" t="n">
        <v>7.8</v>
      </c>
      <c r="OS242" s="68">
        <f>IF(OR242&gt;0,((OR242-OR241)/OR241),0)</f>
        <v/>
      </c>
      <c r="OT242" s="68">
        <f>IF(OR242&gt;0,OS242-$V242,0)</f>
        <v/>
      </c>
      <c r="OU242" s="68">
        <f>IF(OR242&gt;0,(OR242-OU$10)/OU$10,0)</f>
        <v/>
      </c>
      <c r="OV242" s="68" t="n"/>
      <c r="OW242" s="15">
        <f>IF(OR242&gt;0,(OR242-OR$10)/OR$10,0)</f>
        <v/>
      </c>
      <c r="OY242" s="13" t="n">
        <v>171.31</v>
      </c>
      <c r="OZ242" s="68">
        <f>IF(OY242&gt;0,((OY242-OY241)/OY241),0)</f>
        <v/>
      </c>
      <c r="PA242" s="68">
        <f>IF(OY242&gt;0,OZ242-$V242,0)</f>
        <v/>
      </c>
      <c r="PB242" s="68">
        <f>IF(OY242&gt;0,(OY242-PB$10)/PB$10,0)</f>
        <v/>
      </c>
      <c r="PC242" s="68" t="n"/>
      <c r="PD242" s="15">
        <f>IF(OY242&gt;0,(OY242-OY$10)/OY$10,0)</f>
        <v/>
      </c>
      <c r="PE242" s="18" t="n"/>
      <c r="PF242" s="13" t="n">
        <v>280.51</v>
      </c>
      <c r="PG242" s="68">
        <f>IF(PF242&gt;0,((PF242-PF241)/PF241),0)</f>
        <v/>
      </c>
      <c r="PH242" s="68">
        <f>IF(PF242&gt;0,PG242-$V242,0)</f>
        <v/>
      </c>
      <c r="PI242" s="68">
        <f>IF(PF242&gt;0,(PF242-PI$10)/PI$10,0)</f>
        <v/>
      </c>
      <c r="PJ242" s="68" t="n"/>
      <c r="PK242" s="15">
        <f>IF(PF242&gt;0,(PF242-PF$10)/PF$10,0)</f>
        <v/>
      </c>
      <c r="PM242" s="13" t="n"/>
      <c r="PN242" s="68">
        <f>IF(PM242&gt;0,((PM242-PM241)/PM241),0)</f>
        <v/>
      </c>
      <c r="PO242" s="68">
        <f>PN242-$V242</f>
        <v/>
      </c>
      <c r="PP242" s="68">
        <f>IF(PM242&gt;0,(PM242-PP$10)/PP$10,0)</f>
        <v/>
      </c>
      <c r="PQ242" s="68" t="n"/>
      <c r="PR242" s="15">
        <f>IF(PM242&gt;0,(PM242-PM$10)/PM$10,0)</f>
        <v/>
      </c>
      <c r="PT242" s="13" t="n">
        <v>16.32</v>
      </c>
      <c r="PU242" s="68">
        <f>IF(PT242&gt;0,((PT242-PT241)/PT241),0)</f>
        <v/>
      </c>
      <c r="PV242" s="68">
        <f>IF(PT242&gt;0,PU242-$V242,0)</f>
        <v/>
      </c>
      <c r="PW242" s="68">
        <f>IF(PT242&gt;0,(PT242-PW$10)/PW$10,0)</f>
        <v/>
      </c>
      <c r="PX242" s="68" t="n"/>
      <c r="PY242" s="15">
        <f>IF(PT242&gt;0,(PT242-PT$10)/PT$10,0)</f>
        <v/>
      </c>
      <c r="QA242" s="13" t="n">
        <v>350.79</v>
      </c>
      <c r="QB242" s="68">
        <f>IF(QA242&gt;0,((QA242-QA241)/QA241),0)</f>
        <v/>
      </c>
      <c r="QC242" s="68">
        <f>IF(QA242&gt;0,QB242-$V242,0)</f>
        <v/>
      </c>
      <c r="QD242" s="68">
        <f>IF(QA242&gt;0,(QA242-QD$10)/QD$10,0)</f>
        <v/>
      </c>
      <c r="QE242" s="68" t="n"/>
      <c r="QF242" s="15">
        <f>IF(QA242&gt;0,(QA242-QA$10)/QA$10,0)</f>
        <v/>
      </c>
      <c r="QH242" s="13" t="n">
        <v>2.79</v>
      </c>
      <c r="QI242" s="68">
        <f>IF(QH242&gt;0,((QH242-QH241)/QH241),0)</f>
        <v/>
      </c>
      <c r="QJ242" s="68">
        <f>IF(QH242&gt;0,QI242-$V242,0)</f>
        <v/>
      </c>
      <c r="QK242" s="68">
        <f>IF(QH242&gt;0,(QH242-QK$10)/QK$10,0)</f>
        <v/>
      </c>
      <c r="QL242" s="68" t="n"/>
      <c r="QM242" s="15">
        <f>IF(QH242&gt;0,(QH242-QH$10)/QH$10,0)</f>
        <v/>
      </c>
      <c r="QO242" s="13" t="n">
        <v>17.48</v>
      </c>
      <c r="QP242" s="68">
        <f>IF(QO242&gt;0,((QO242-QO241)/QO241),0)</f>
        <v/>
      </c>
      <c r="QQ242" s="68">
        <f>IF(QO242&gt;0,QP242-$V242,0)</f>
        <v/>
      </c>
      <c r="QR242" s="68">
        <f>IF(QO242&gt;0,(QO242-QR$10)/QR$10,0)</f>
        <v/>
      </c>
      <c r="QS242" s="68" t="n"/>
      <c r="QT242" s="15">
        <f>IF(QO242&gt;0,(QO242-QO$10)/QO$10,0)</f>
        <v/>
      </c>
      <c r="QV242" s="13" t="n">
        <v>3.3</v>
      </c>
      <c r="QW242" s="68">
        <f>IF(QV242&gt;0,((QV242-QV241)/QV241),0)</f>
        <v/>
      </c>
      <c r="QX242" s="68">
        <f>IF(QV242&gt;0,QW242-$V242,0)</f>
        <v/>
      </c>
      <c r="QY242" s="68">
        <f>IF(QV242&gt;0,(QV242-QY$10)/QY$10,0)</f>
        <v/>
      </c>
      <c r="QZ242" s="68" t="n"/>
      <c r="RA242" s="15">
        <f>IF(QV242&gt;0,(QV242-QV$10)/QV$10,0)</f>
        <v/>
      </c>
      <c r="RC242" s="13" t="n">
        <v>72.84</v>
      </c>
      <c r="RD242" s="68">
        <f>IF(RC242&gt;0,((RC242-RC241)/RC241),0)</f>
        <v/>
      </c>
      <c r="RE242" s="68">
        <f>IF(RC242&gt;0,RD242-$V242,0)</f>
        <v/>
      </c>
      <c r="RF242" s="68">
        <f>IF(RC242&gt;0,(RC242-RF$10)/RF$10,0)</f>
        <v/>
      </c>
      <c r="RG242" s="68" t="n"/>
      <c r="RH242" s="15">
        <f>IF(RC242&gt;0,(RC242-RC$10)/RC$10,0)</f>
        <v/>
      </c>
      <c r="RJ242" s="13" t="n">
        <v>292.93</v>
      </c>
      <c r="RK242" s="68">
        <f>IF(RJ242&gt;0,((RJ242-RJ241)/RJ241),0)</f>
        <v/>
      </c>
      <c r="RL242" s="68">
        <f>RK242-$V242</f>
        <v/>
      </c>
      <c r="RM242" s="68">
        <f>IF(RJ242&gt;0,(RJ242-RM$10)/RM$10,0)</f>
        <v/>
      </c>
      <c r="RN242" s="68" t="n"/>
      <c r="RO242" s="15">
        <f>IF(RJ242&gt;0,(RJ242-RJ$10)/RJ$10,0)</f>
        <v/>
      </c>
      <c r="RQ242" s="13" t="n">
        <v>29.51</v>
      </c>
      <c r="RR242" s="68">
        <f>IF(RQ242&gt;0,((RQ242-RQ241)/RQ241),0)</f>
        <v/>
      </c>
      <c r="RS242" s="68">
        <f>RR242-$V242</f>
        <v/>
      </c>
      <c r="RT242" s="68">
        <f>IF(RQ242&gt;0,(RQ242-RT$10)/RT$10,0)</f>
        <v/>
      </c>
      <c r="RU242" s="68" t="n"/>
      <c r="RV242" s="15">
        <f>IF(RQ242&gt;0,(RQ242-RQ$10)/RQ$10,0)</f>
        <v/>
      </c>
      <c r="RX242" s="13" t="n">
        <v>177.92</v>
      </c>
      <c r="RY242" s="68">
        <f>IF(RX242&gt;0,((RX242-RX241)/RX241),0)</f>
        <v/>
      </c>
      <c r="RZ242" s="68">
        <f>RY242-$V242</f>
        <v/>
      </c>
      <c r="SA242" s="68">
        <f>IF(RX242&gt;0,(RX242-SA$10)/SA$10,0)</f>
        <v/>
      </c>
      <c r="SB242" s="68" t="n"/>
      <c r="SC242" s="15">
        <f>IF(RX242&gt;0,(RX242-RX$10)/RX$10,0)</f>
        <v/>
      </c>
      <c r="SE242" s="13" t="n">
        <v>30.06</v>
      </c>
      <c r="SF242" s="68">
        <f>IF(SE242&gt;0,((SE242-SE241)/SE241),0)</f>
        <v/>
      </c>
      <c r="SG242" s="68">
        <f>SF242-$V242</f>
        <v/>
      </c>
      <c r="SH242" s="68">
        <f>IF(SE242&gt;0,(SE242-SH$10)/SH$10,0)</f>
        <v/>
      </c>
      <c r="SI242" s="68" t="n"/>
      <c r="SJ242" s="15">
        <f>IF(SE242&gt;0,(SE242-SE$10)/SE$10,0)</f>
        <v/>
      </c>
      <c r="SL242" s="13" t="n">
        <v>3.17</v>
      </c>
      <c r="SM242" s="68">
        <f>IF(SL242&gt;0,((SL242-SL241)/SL241),0)</f>
        <v/>
      </c>
      <c r="SN242" s="68">
        <f>SM242-$V242</f>
        <v/>
      </c>
      <c r="SO242" s="68">
        <f>IF(SL242&gt;0,(SL242-SO$10)/SO$10,0)</f>
        <v/>
      </c>
      <c r="SP242" s="68" t="n"/>
      <c r="SQ242" s="15">
        <f>IF(SL242&gt;0,(SL242-SL$10)/SL$10,0)</f>
        <v/>
      </c>
      <c r="SS242" s="13" t="n">
        <v>28.73</v>
      </c>
      <c r="ST242" s="68">
        <f>IF(SS242&gt;0,((SS242-SS241)/SS241),0)</f>
        <v/>
      </c>
      <c r="SU242" s="68">
        <f>ST242-$V242</f>
        <v/>
      </c>
      <c r="SV242" s="68">
        <f>IF(SS242&gt;0,(SS242-SV$10)/SV$10,0)</f>
        <v/>
      </c>
      <c r="SW242" s="68" t="n"/>
      <c r="SX242" s="15">
        <f>IF(SS242&gt;0,(SS242-SS$10)/SS$10,0)</f>
        <v/>
      </c>
      <c r="SZ242" s="13" t="n">
        <v>61.8</v>
      </c>
      <c r="TA242" s="68">
        <f>IF(SZ242&gt;0,((SZ242-SZ241)/SZ241),0)</f>
        <v/>
      </c>
      <c r="TB242" s="68">
        <f>TA242-$V242</f>
        <v/>
      </c>
      <c r="TC242" s="68">
        <f>IF(SZ242&gt;0,(SZ242-TC$10)/TC$10,0)</f>
        <v/>
      </c>
      <c r="TD242" s="68" t="n"/>
      <c r="TE242" s="15">
        <f>IF(SZ242&gt;0,(SZ242-SZ$10)/SZ$10,0)</f>
        <v/>
      </c>
      <c r="TG242" s="587" t="n">
        <v>0.27</v>
      </c>
      <c r="TH242" s="68">
        <f>IF(TG242&gt;0,((TG242-TG241)/TG241),0)</f>
        <v/>
      </c>
      <c r="TI242" s="68">
        <f>TH242-$V242</f>
        <v/>
      </c>
      <c r="TJ242" s="68">
        <f>IF(TG242&gt;0,(TG242-TJ$10)/TJ$10,0)</f>
        <v/>
      </c>
      <c r="TK242" s="68" t="n"/>
      <c r="TL242" s="15">
        <f>IF(TG242&gt;0,(TG242-TG$10)/TG$10,0)</f>
        <v/>
      </c>
      <c r="TN242" s="13" t="n">
        <v>61.12</v>
      </c>
      <c r="TO242" s="68">
        <f>IF(TN242&gt;0,((TN242-TN241)/TN241),0)</f>
        <v/>
      </c>
      <c r="TP242" s="68">
        <f>TO242-$V242</f>
        <v/>
      </c>
      <c r="TQ242" s="68">
        <f>IF(TN242&gt;0,(TN242-TQ$10)/TQ$10,0)</f>
        <v/>
      </c>
      <c r="TR242" s="68" t="n"/>
      <c r="TS242" s="15">
        <f>IF(TN242&gt;0,(TN242-TN$10)/TN$10,0)</f>
        <v/>
      </c>
      <c r="TU242" s="587" t="n">
        <v>4.95</v>
      </c>
      <c r="TV242" s="68">
        <f>IF(TU242&gt;0,((TU242-TU241)/TU241),0)</f>
        <v/>
      </c>
      <c r="TW242" s="68">
        <f>TV242-$V242</f>
        <v/>
      </c>
      <c r="TX242" s="68">
        <f>IF(TU242&gt;0,(TU242-TX$10)/TX$10,0)</f>
        <v/>
      </c>
      <c r="TY242" s="68" t="n"/>
      <c r="TZ242" s="15">
        <f>IF(TU242&gt;0,(TU242-TU$10)/TU$10,0)</f>
        <v/>
      </c>
      <c r="UB242" s="587" t="n"/>
      <c r="UC242" s="68">
        <f>IF(UB242&gt;0,((UB242-UB241)/UB241),0)</f>
        <v/>
      </c>
      <c r="UD242" s="68">
        <f>UC242-$V242</f>
        <v/>
      </c>
      <c r="UE242" s="68">
        <f>IF(UB242&gt;0,(UB242-UE$10)/UE$10,0)</f>
        <v/>
      </c>
      <c r="UF242" s="68" t="n"/>
      <c r="UG242" s="15">
        <f>IF(UB242&gt;0,(UB242-UB$10)/UB$10,0)</f>
        <v/>
      </c>
      <c r="UI242" s="587" t="n"/>
      <c r="UJ242" s="68">
        <f>IF(UI242&gt;0,((UI242-UI241)/UI241),0)</f>
        <v/>
      </c>
      <c r="UK242" s="68">
        <f>UJ242-$V242</f>
        <v/>
      </c>
      <c r="UL242" s="68">
        <f>IF(UI242&gt;0,(UI242-UL$10)/UL$10,0)</f>
        <v/>
      </c>
      <c r="UM242" s="68" t="n"/>
      <c r="UN242" s="15">
        <f>IF(UI242&gt;0,(UI242-UI$10)/UI$10,0)</f>
        <v/>
      </c>
      <c r="UP242" s="587" t="n"/>
      <c r="UQ242" s="68">
        <f>IF(UP242&gt;0,((UP242-UP241)/UP241),0)</f>
        <v/>
      </c>
      <c r="UR242" s="68">
        <f>UQ242-$V242</f>
        <v/>
      </c>
      <c r="US242" s="68">
        <f>IF(UP242&gt;0,(UP242-US$10)/US$10,0)</f>
        <v/>
      </c>
      <c r="UT242" s="68" t="n"/>
      <c r="UU242" s="15">
        <f>IF(UP242&gt;0,(UP242-UP$10)/UP$10,0)</f>
        <v/>
      </c>
      <c r="UW242" s="587" t="n"/>
      <c r="UX242" s="68">
        <f>IF(UW242&gt;0,((UW242-UW241)/UW241),0)</f>
        <v/>
      </c>
      <c r="UY242" s="68">
        <f>UX242-$V242</f>
        <v/>
      </c>
      <c r="UZ242" s="68">
        <f>IF(UW242&gt;0,(UW242-UZ$10)/UZ$10,0)</f>
        <v/>
      </c>
      <c r="VA242" s="68" t="n"/>
      <c r="VB242" s="15">
        <f>IF(UW242&gt;0,(UW242-UW$10)/UW$10,0)</f>
        <v/>
      </c>
      <c r="VD242" s="587" t="n"/>
      <c r="VE242" s="68">
        <f>IF(VD242&gt;0,((VD242-VD241)/VD241),0)</f>
        <v/>
      </c>
      <c r="VF242" s="68">
        <f>VE242-$V242</f>
        <v/>
      </c>
      <c r="VG242" s="68">
        <f>IF(VD242&gt;0,(VD242-VG$10)/VG$10,0)</f>
        <v/>
      </c>
      <c r="VH242" s="68" t="n"/>
      <c r="VI242" s="15">
        <f>IF(VD242&gt;0,(VD242-VD$10)/VD$10,0)</f>
        <v/>
      </c>
      <c r="VM242" s="21">
        <f>IF($C242&gt;0,(($IK$5*IG242)+($GT$5*GP242)+($JM$5*JI242)+($JF$5*JB242)+($IY$5*IU242)+($IR$5*IN242)+($ID$5*HZ242)+($HW$5*HS242)+($HP$5*HL242)+($HI$5*HE242)+($GF$5*GB242)+($FY$5*FU242)+($FR$5*FN242)+($FK$5*FG242)+($FD$5*EZ242)+($EW$5*ES242)+($EP$5*EL242)+($EI$5*EE242)+($EB$5*DX242)+($DU$5*DQ242)+($DN$5*DJ242)+($DG$5*DC242)+($CZ$5*CV242)+($CS$5*CO242)+($CL$5*CH242)+($CE$5*CA242)+($BX$5*BT242)+($BQ$5*BM242)+($BJ$5*BF242)+($BC$5*AY242)+($AV$5*AR242)+($AO$5*AK242)+($AH$5*AD242)+($JT$5*JP242)+($KA$5*JW242)+($KO$5*KK242)+($PR$5*PN242)+($GM$5*GI242)+($HA$5*GW242)+($KV$5*KR242)+($KH$5*KD242)+($LC$5*KY242)+($MS$5*MO242)+($ML$5*MH242)+($ME$5*MA242)+($LX$5*LT242)+($LQ$5*LM242)+($LJ$5*LF242)+(MV242*$MZ$5)+(NC242*$NG$5)+(NJ242*$NN$5)+($OI$5*OE242)+($NU$5*NQ242)+($OB$5*NX242)+($PK$5*PG242)+($OP$5*OL242)+($OW$5*OS242)+($PD$5*OZ242)+(PU242*$PY$5)+(QB242*$QF$5)+(QI242*$QM$5)+(QP242*$QT$5)+(QW242*$RA$5)+(RD242*$RH$5)+(RK242*$RO$5)+(RR242*$RV$5)+(RY242*$SC$5)+(SF242*$SJ$5)+(SM242*$SQ$5)+(ST242*$SX$5)+(TA242*$TE$5))+(TH242*$TL$5)+(TO242*$TS$5))/$VM$5</f>
        <v/>
      </c>
      <c r="VN242" s="40" t="n"/>
      <c r="VO242" s="21">
        <f>IF($C242&gt;0,(($IK$5*II242)+($GT$5*GR242)+($JM$5*JK242)+($JF$5*JD242)+($IY$5*IW242)+($IR$5*IP242)+($ID$5*IB242)+($HW$5*HU242)+($HP$5*HN242)+($HI$5*HG242)+($GF$5*GD242)+($FY$5*FW242)+($FR$5*FP242)+($FK$5*FI242)+($FD$5*FB242)+($EW$5*EU242)+($EP$5*EN242)+($EI$5*EG242)+($EB$5*DZ242)+($DU$5*DS242)+($DN$5*DL242)+($DG$5*DE242)+($CZ$5*CX242)+($CS$5*CQ242)+($CL$5*CJ242)+($CE$5*CC242)+($BX$5*BV242)+($BQ$5*BO242)+($BJ$5*BH242)+($BC$5*BA242)+($AV$5*AT242)+($AO$5*AM242)+($AH$5*AF242)+($KO$5*KM242)+($KH$5*KF242)+($KA$5*JY242)+($JT$5*JR242)+($PR$5*PP242)+($GM$5*GK242)+($HA$5*GY242)+($KV$5*KT242)+($LC$5*LA242)+($MS$5*MQ242)+($ML$5*MJ242)+($ME$5*MC242)+($LX$5*LV242)+($LQ$5*LO242)+($LJ$5*LH242)+(MX242*$MZ$5)+(NE242*$NG$5)+(NL242*$NN$5)+($OI$5*OG242)+($NU$5*NS242)+($OB$5*NZ242)+($PD$5*PB242)+($OW$5*OU242)+($OP$5*ON242)+($PK$5*PI242)+($PY$5*PW242)+($QF$5*QD242)+($QM$5*QK242)+($QT$5*QR242)+($RA$5*QY242)+($RH$5*RF242)+($RO$5*RM242)+(RT242*$RV$5)+(SA242*$SC$5)+(SH242*$SJ$5)+(SO242*$SQ$5)+(SV242*$SX$5)+(TC242*$TE$5)+(TJ242*$TL$5)+(TQ242*$TS$5))/$VM$5,0)</f>
        <v/>
      </c>
      <c r="VP242" s="14" t="n"/>
      <c r="VQ242" s="21">
        <f>IF($C242&gt;0,(($IK$5*IK242)+($GT$5*GT242)+($JM$5*JM242)+($JF$5*JF242)+($IY$5*IY242)+($IR$5*IR242)+($ID$5*ID242)+($HW$5*HW242)+($HP$5*HP242)+($HI$5*HI242)+($GF$5*GF242)+($FY$5*FY242)+($FR$5*FR242)+($FK$5*FK242)+($FD$5*FD242)+($EW$5*EW242)+($EP$5*EP242)+($EI$5*EI242)+($EB$5*EB242)+($DU$5*DU242)+($DN$5*DN242)+($DG$5*DG242)+($CZ$5*CZ242)+($CS$5*CS242)+($CL$5*CL242)+($CE$5*CE242)+($BX$5*BX242)+($BQ$5*BQ242)+($BJ$5*BJ242)+($BC$5*BC242)+($AV$5*AV242)+($AO$5*AO242)+($AH$5*AH242)+($KO$5*KO242)+($PR$5*PR242)+($GM$5*GM242)+($HA$5*HA242)+($KH$5*KH242)+($KA$5*KA242)+($JT$5*JT242)+($KV$5*KV242)+($LC$5*LC242)+($MS$5*MS242)+($ML$5*ML242)+($ME$5*ME242)+($LX$5*LX242)+($LQ$5*LQ242)+($LJ$5*LJ242)+($OI$5*OI242)+($NU$5*NU242)+($NN$5*NN242)+($NG$5*NG242)+($MZ$5*MZ242)+(OB242*$OB$5)+($PD$5*PD242)+($OW$5*OW242)+($OP$5*OP242)+($PK$5*PK242)+(PY242*$PY$5)+(QF242*$QF$5)+(QM242*$QM$5)+(QT242*$QT$5)+(RA242*$RA$5)+(RH242*$RH$5)+(RO242*$RO$5)+(RV242*$RV$5)+(SC242*$SC$5)+(SJ242*$SJ$5)+(SQ242*$SQ$5)+(SX242*$SX$5)+(TE242*$TE$5)+(TL242*$TL$5)+(TS242*$TS$5))/$VM$5,0)</f>
        <v/>
      </c>
    </row>
    <row r="243" ht="16" customHeight="1" s="545">
      <c r="A243" s="127" t="n">
        <v>45996</v>
      </c>
      <c r="B243" s="4">
        <f>A243</f>
        <v/>
      </c>
      <c r="C243" s="13" t="n">
        <v>47954.99</v>
      </c>
      <c r="D243" s="138">
        <f>IF(C243&gt;0,C243-C242,0)</f>
        <v/>
      </c>
      <c r="E243" s="68">
        <f>IF(C243&gt;0,D243/C242,0)</f>
        <v/>
      </c>
      <c r="F243" s="15">
        <f>IF(C243&gt;0,(C243-C$10)/C$10,0)</f>
        <v/>
      </c>
      <c r="G243" s="13" t="n">
        <v>6870.4</v>
      </c>
      <c r="H243" s="138">
        <f>IF(G243&gt;0,G243-G242,0)</f>
        <v/>
      </c>
      <c r="I243" s="68">
        <f>IF(G243&gt;0,H243/G242,0)</f>
        <v/>
      </c>
      <c r="J243" s="15">
        <f>IF(G243&gt;0,(G243-G$10)/G$10,0)</f>
        <v/>
      </c>
      <c r="K243" s="13" t="n">
        <v>23578.13</v>
      </c>
      <c r="L243" s="138">
        <f>IF(K243&gt;0,K243-K242,0)</f>
        <v/>
      </c>
      <c r="M243" s="68">
        <f>IF(K243&gt;0,L243/K242,0)</f>
        <v/>
      </c>
      <c r="N243" s="15">
        <f>IF(K243&gt;0,(K243-K$10)/K$10,0)</f>
        <v/>
      </c>
      <c r="O243" s="13" t="n">
        <v>2521.48</v>
      </c>
      <c r="P243" s="138">
        <f>IF(O243&gt;0,O243-O242,0)</f>
        <v/>
      </c>
      <c r="Q243" s="68">
        <f>IF(O243&gt;0,P243/O242,0)</f>
        <v/>
      </c>
      <c r="R243" s="15">
        <f>IF(O243&gt;0,(O243-O$10)/O$10,0)</f>
        <v/>
      </c>
      <c r="S243" s="18">
        <f>IF(O243&gt;0,(((O243*0.7)*Q243)+((K243*0.9)*M243)+((G243*0.65)*I243)+((C243*0.6)*E243))/(O243+K243+G243+C243),0)</f>
        <v/>
      </c>
      <c r="T243" s="121">
        <f>IF(O243&gt;0,(S243*200)+T242,0)</f>
        <v/>
      </c>
      <c r="U243" s="121">
        <f>T243</f>
        <v/>
      </c>
      <c r="V243" s="134">
        <f>IF(T243&gt;0,(T243-T242)/T242,0)</f>
        <v/>
      </c>
      <c r="W243" s="21">
        <f>IF(T243&gt;0,(T243-T$11)/T$11,0)</f>
        <v/>
      </c>
      <c r="X243" s="18">
        <f>IF(T243&gt;0,((Q243+M243+I243+E243)/4),0)</f>
        <v/>
      </c>
      <c r="Y243" s="353" t="n"/>
      <c r="Z243" s="15" t="n">
        <v>2e-06</v>
      </c>
      <c r="AA243" s="21">
        <f>Z243-$V243</f>
        <v/>
      </c>
      <c r="AC243" s="13" t="n">
        <v>265.92</v>
      </c>
      <c r="AD243" s="68">
        <f>IF(AC243&gt;0,((AC243-AC242)/AC242),0)</f>
        <v/>
      </c>
      <c r="AE243" s="68">
        <f>IF(AC243&gt;0,AD243-$V243,0)</f>
        <v/>
      </c>
      <c r="AF243" s="68">
        <f>IF(AC243&gt;0,(AC243-AF$10)/AF$10,0)</f>
        <v/>
      </c>
      <c r="AG243" s="68" t="n"/>
      <c r="AH243" s="15">
        <f>IF(AC243&gt;0,(AC243-AC$10)/AC$10,0)</f>
        <v/>
      </c>
      <c r="AJ243" s="13" t="n">
        <v>23.97</v>
      </c>
      <c r="AK243" s="68">
        <f>IF(AJ243&gt;0,((AJ243-AJ242)/AJ242),0)</f>
        <v/>
      </c>
      <c r="AL243" s="68">
        <f>IF(AJ243&gt;0,AK243-$V243,0)</f>
        <v/>
      </c>
      <c r="AM243" s="68">
        <f>IF(AJ243&gt;0,(AJ243-AM$10)/AM$10,0)</f>
        <v/>
      </c>
      <c r="AN243" s="68" t="n"/>
      <c r="AO243" s="15">
        <f>IF(AJ243&gt;0,(AJ243-AJ$10)/AJ$10,0)</f>
        <v/>
      </c>
      <c r="AQ243" s="13" t="n">
        <v>25</v>
      </c>
      <c r="AR243" s="68">
        <f>IF(AQ243&gt;0,((AQ243-AQ242)/AQ242),0)</f>
        <v/>
      </c>
      <c r="AS243" s="68">
        <f>IF(AQ243&gt;0,AR243-$V243,0)</f>
        <v/>
      </c>
      <c r="AT243" s="68">
        <f>IF(AQ243&gt;0,(AQ243-AT$10)/AT$10,0)</f>
        <v/>
      </c>
      <c r="AU243" s="68" t="n"/>
      <c r="AV243" s="15">
        <f>IF(AQ243&gt;0,(AQ243-AQ$10)/AQ$10,0)</f>
        <v/>
      </c>
      <c r="AX243" s="13" t="n">
        <v>239.14</v>
      </c>
      <c r="AY243" s="68">
        <f>IF(AX243&gt;0,((AX243-AX242)/AX242),0)</f>
        <v/>
      </c>
      <c r="AZ243" s="68">
        <f>IF(AX243&gt;0,AY243-$V243,0)</f>
        <v/>
      </c>
      <c r="BA243" s="68">
        <f>IF(AX243&gt;0,(AX243-BA$10)/BA$10,0)</f>
        <v/>
      </c>
      <c r="BB243" s="68" t="n"/>
      <c r="BC243" s="15">
        <f>IF(AX243&gt;0,(AX243-AX$10)/AX$10,0)</f>
        <v/>
      </c>
      <c r="BE243" s="13" t="n">
        <v>85.47</v>
      </c>
      <c r="BF243" s="68">
        <f>IF(BE243&gt;0,((BE243-BE242)/BE242),0)</f>
        <v/>
      </c>
      <c r="BG243" s="68">
        <f>IF(BE243&gt;0,BF243-$V243,0)</f>
        <v/>
      </c>
      <c r="BH243" s="68" t="n"/>
      <c r="BI243" s="68" t="n"/>
      <c r="BJ243" s="15">
        <f>IF(BE243&gt;0,(BE243-BE$10)/BE$10,0)</f>
        <v/>
      </c>
      <c r="BL243" s="13" t="n">
        <v>75.62</v>
      </c>
      <c r="BM243" s="68">
        <f>IF(BL243&gt;0,((BL243-BL242)/BL242),0)</f>
        <v/>
      </c>
      <c r="BN243" s="68">
        <f>IF(BL243&gt;0,BM243-$V243,0)</f>
        <v/>
      </c>
      <c r="BO243" s="68">
        <f>IF(BL243&gt;0,(BL243-BO$10)/BO$10,0)</f>
        <v/>
      </c>
      <c r="BP243" s="68" t="n"/>
      <c r="BQ243" s="15">
        <f>IF(BL243&gt;0,(BL243-BL$10)/BL$10,0)</f>
        <v/>
      </c>
      <c r="BS243" s="13" t="n">
        <v>45.66</v>
      </c>
      <c r="BT243" s="68">
        <f>IF(BS243&gt;0,((BS243-BS242)/BS242),0)</f>
        <v/>
      </c>
      <c r="BU243" s="68">
        <f>IF(BS243&gt;0,BT243-$V243,0)</f>
        <v/>
      </c>
      <c r="BV243" s="68">
        <f>IF(BS243&gt;0,(BS243-BV$10)/BV$10,0)</f>
        <v/>
      </c>
      <c r="BW243" s="68" t="n"/>
      <c r="BX243" s="15">
        <f>IF(BS243&gt;0,(BS243-BS$10)/BS$10,0)</f>
        <v/>
      </c>
      <c r="BZ243" s="13" t="n"/>
      <c r="CA243" s="68">
        <f>IF(BZ243&gt;0,((BZ243-BZ242)/BZ242),0)</f>
        <v/>
      </c>
      <c r="CB243" s="68">
        <f>IF(BZ243&gt;0,CA243-$V243,0)</f>
        <v/>
      </c>
      <c r="CC243" s="68">
        <f>IF(BZ243&gt;0,(BZ243-CC$10)/CC$10,0)</f>
        <v/>
      </c>
      <c r="CD243" s="68" t="n"/>
      <c r="CE243" s="15">
        <f>IF(BZ243&gt;0,(BZ243-BZ$10)/BZ$10,0)</f>
        <v/>
      </c>
      <c r="CG243" s="13" t="n">
        <v>34.56</v>
      </c>
      <c r="CH243" s="68">
        <f>IF(CG243&gt;0,((CG243-CG242)/CG242),0)</f>
        <v/>
      </c>
      <c r="CI243" s="68">
        <f>IF(CG243&gt;0,CH243-$V243,0)</f>
        <v/>
      </c>
      <c r="CJ243" s="68">
        <f>IF(CG243&gt;0,(CG243-CJ$10)/CJ$10,0)</f>
        <v/>
      </c>
      <c r="CK243" s="68" t="n"/>
      <c r="CL243" s="15">
        <f>IF(CG243&gt;0,(CG243-CG$10)/CG$10,0)</f>
        <v/>
      </c>
      <c r="CN243" s="13" t="n">
        <v>36.64</v>
      </c>
      <c r="CO243" s="68">
        <f>IF(CN243&gt;0,((CN243-CN242)/CN242),0)</f>
        <v/>
      </c>
      <c r="CP243" s="68">
        <f>IF(CN243&gt;0,CO243-$V243,0)</f>
        <v/>
      </c>
      <c r="CQ243" s="68">
        <f>IF(CN243&gt;0,(CN243-CQ$10)/CQ$10,0)</f>
        <v/>
      </c>
      <c r="CR243" s="68" t="n"/>
      <c r="CS243" s="15">
        <f>IF(CN243&gt;0,(CN243-CN$10)/CN$10,0)</f>
        <v/>
      </c>
      <c r="CU243" s="13" t="n">
        <v>43.38</v>
      </c>
      <c r="CV243" s="68">
        <f>IF(CU243&gt;0,((CU243-CU242)/CU242),0)</f>
        <v/>
      </c>
      <c r="CW243" s="68">
        <f>IF(CU243&gt;0,CV243-$V243,0)</f>
        <v/>
      </c>
      <c r="CX243" s="68">
        <f>IF(CU243&gt;0,(CU243-CX$10)/CX$10,0)</f>
        <v/>
      </c>
      <c r="CY243" s="68" t="n"/>
      <c r="CZ243" s="15">
        <f>IF(CU243&gt;0,(CU243-CU$10)/CU$10,0)</f>
        <v/>
      </c>
      <c r="DB243" s="13" t="n">
        <v>20.88</v>
      </c>
      <c r="DC243" s="68">
        <f>IF(DB243&gt;0,((DB243-DB242)/DB242),0)</f>
        <v/>
      </c>
      <c r="DD243" s="68">
        <f>IF(DB243&gt;0,DC243-$V243,0)</f>
        <v/>
      </c>
      <c r="DE243" s="68">
        <f>IF(DB243&gt;0,(DB243-DE$10)/DE$10,0)</f>
        <v/>
      </c>
      <c r="DF243" s="68" t="n"/>
      <c r="DG243" s="15">
        <f>IF(DB243&gt;0,(DB243-DB$10)/DB$10,0)</f>
        <v/>
      </c>
      <c r="DI243" s="13" t="n">
        <v>52.71</v>
      </c>
      <c r="DJ243" s="68">
        <f>IF(DI243&gt;0,((DI243-DI242)/DI242),0)</f>
        <v/>
      </c>
      <c r="DK243" s="68">
        <f>IF(DI243&gt;0,DJ243-$V243,0)</f>
        <v/>
      </c>
      <c r="DL243" s="68">
        <f>IF(DI243&gt;0,(DI243-DL$10)/DL$10,0)</f>
        <v/>
      </c>
      <c r="DM243" s="68" t="n"/>
      <c r="DN243" s="15">
        <f>IF(DI243&gt;0,(DI243-DI$10)/DI$10,0)</f>
        <v/>
      </c>
      <c r="DP243" s="13" t="n">
        <v>49.19</v>
      </c>
      <c r="DQ243" s="68">
        <f>IF(DP243&gt;0,((DP243-DP242)/DP242),0)</f>
        <v/>
      </c>
      <c r="DR243" s="68">
        <f>IF(DP243&gt;0,DQ243-$V243,0)</f>
        <v/>
      </c>
      <c r="DS243" s="68" t="n"/>
      <c r="DT243" s="68" t="n"/>
      <c r="DU243" s="15">
        <f>IF(DP243&gt;0,(DP243-DP$10)/DP$10,0)</f>
        <v/>
      </c>
      <c r="DV243" s="18" t="n"/>
      <c r="DW243" s="13" t="n">
        <v>46.36</v>
      </c>
      <c r="DX243" s="68">
        <f>IF(DW243&gt;0,((DW243-DW242)/DW242),0)</f>
        <v/>
      </c>
      <c r="DY243" s="68">
        <f>IF(DW243&gt;0,DX243-$V243,0)</f>
        <v/>
      </c>
      <c r="DZ243" s="68">
        <f>IF(DW243&gt;0,(DW243-DZ$10)/DZ$10,0)</f>
        <v/>
      </c>
      <c r="EA243" s="68" t="n"/>
      <c r="EB243" s="15">
        <f>IF(DW243&gt;0,(DW243-DW$10)/DW$10,0)</f>
        <v/>
      </c>
      <c r="ED243" s="13" t="n">
        <v>42.15</v>
      </c>
      <c r="EE243" s="68">
        <f>IF(ED243&gt;0,((ED243-ED242)/ED242),0)</f>
        <v/>
      </c>
      <c r="EF243" s="68">
        <f>IF(ED243&gt;0,EE243-$V243,0)</f>
        <v/>
      </c>
      <c r="EG243" s="68">
        <f>IF(ED243&gt;0,(ED243-EG$10)/EG$10,0)</f>
        <v/>
      </c>
      <c r="EH243" s="68" t="n"/>
      <c r="EI243" s="15">
        <f>IF(ED243&gt;0,(ED243-ED$10)/ED$10,0)</f>
        <v/>
      </c>
      <c r="EK243" s="13" t="n">
        <v>147.47</v>
      </c>
      <c r="EL243" s="68">
        <f>IF(EK243&gt;0,((EK243-EK242)/EK242),0)</f>
        <v/>
      </c>
      <c r="EM243" s="68">
        <f>IF(EK243&gt;0,EL243-$V243,0)</f>
        <v/>
      </c>
      <c r="EN243" s="68">
        <f>IF(EK243&gt;0,(EK243-EN$10)/EN$10,0)</f>
        <v/>
      </c>
      <c r="EO243" s="68" t="n"/>
      <c r="EP243" s="15">
        <f>IF(EK243&gt;0,(EK243-EK$10)/EK$10,0)</f>
        <v/>
      </c>
      <c r="ER243" s="13" t="n">
        <v>40.3</v>
      </c>
      <c r="ES243" s="68">
        <f>IF(ER243&gt;0,((ER243-ER242)/ER242),0)</f>
        <v/>
      </c>
      <c r="ET243" s="68">
        <f>IF(ER243&gt;0,ES243-$V243,0)</f>
        <v/>
      </c>
      <c r="EU243" s="68">
        <f>IF(ER243&gt;0,(ER243-EU$10)/EU$10,0)</f>
        <v/>
      </c>
      <c r="EV243" s="68" t="n"/>
      <c r="EW243" s="15">
        <f>IF(ER243&gt;0,(ER243-ER$10)/ER$10,0)</f>
        <v/>
      </c>
      <c r="EY243" s="13" t="n">
        <v>56.21</v>
      </c>
      <c r="EZ243" s="68">
        <f>IF(EY243&gt;0,((EY243-EY242)/EY242),0)</f>
        <v/>
      </c>
      <c r="FA243" s="68">
        <f>IF(EY243&gt;0,EZ243-$V243,0)</f>
        <v/>
      </c>
      <c r="FB243" s="68" t="n"/>
      <c r="FC243" s="68" t="n"/>
      <c r="FD243" s="15">
        <f>IF(EY243&gt;0,(EY243-EY$10)/EY$10,0)</f>
        <v/>
      </c>
      <c r="FF243" s="13" t="n">
        <v>63.14</v>
      </c>
      <c r="FG243" s="68">
        <f>IF(FF243&gt;0,((FF243-FF242)/FF242),0)</f>
        <v/>
      </c>
      <c r="FH243" s="68">
        <f>IF(FF243&gt;0,FG243-$V243,0)</f>
        <v/>
      </c>
      <c r="FI243" s="68">
        <f>IF(FF243&gt;0,(FF243-FI$10)/FI$10,0)</f>
        <v/>
      </c>
      <c r="FJ243" s="68" t="n"/>
      <c r="FK243" s="15">
        <f>IF(FF243&gt;0,(FF243-FF$10)/FF$10,0)</f>
        <v/>
      </c>
      <c r="FM243" s="13" t="n">
        <v>192.12</v>
      </c>
      <c r="FN243" s="68">
        <f>IF(FM243&gt;0,((FM243-FM242)/FM242),0)</f>
        <v/>
      </c>
      <c r="FO243" s="68">
        <f>IF(FM243&gt;0,FN243-$V243,0)</f>
        <v/>
      </c>
      <c r="FP243" s="68">
        <f>IF(FM243&gt;0,(FM243-FP$10)/FP$10,0)</f>
        <v/>
      </c>
      <c r="FQ243" s="68" t="n"/>
      <c r="FR243" s="15">
        <f>IF(FM243&gt;0,(FM243-FM$10)/FM$10,0)</f>
        <v/>
      </c>
      <c r="FT243" s="13" t="n">
        <v>88.95</v>
      </c>
      <c r="FU243" s="68">
        <f>IF(FT243&gt;0,((FT243-FT242)/FT242),0)</f>
        <v/>
      </c>
      <c r="FV243" s="68">
        <f>IF(FT243&gt;0,FU243-$V243,0)</f>
        <v/>
      </c>
      <c r="FW243" s="68">
        <f>IF(FT243&gt;0,(FT243-FW$10)/FW$10,0)</f>
        <v/>
      </c>
      <c r="FX243" s="68" t="n"/>
      <c r="FY243" s="15">
        <f>IF(FT243&gt;0,(FT243-FT$10)/FT$10,0)</f>
        <v/>
      </c>
      <c r="GA243" s="13" t="n">
        <v>12.14</v>
      </c>
      <c r="GB243" s="68">
        <f>IF(GA243&gt;0,((GA243-GA242)/GA242),0)</f>
        <v/>
      </c>
      <c r="GC243" s="68">
        <f>IF(GA243&gt;0,GB243-$V243,0)</f>
        <v/>
      </c>
      <c r="GD243" s="68" t="n"/>
      <c r="GE243" s="68" t="n"/>
      <c r="GF243" s="15">
        <f>IF(GA243&gt;0,(GA243-GA$10)/GA$10,0)</f>
        <v/>
      </c>
      <c r="GG243" s="18" t="n"/>
      <c r="GH243" s="13" t="n">
        <v>25.95</v>
      </c>
      <c r="GI243" s="68">
        <f>IF(GH243&gt;0,((GH243-GH242)/GH242),0)</f>
        <v/>
      </c>
      <c r="GJ243" s="68">
        <f>IF(GH243&gt;0,GI243-$V243,0)</f>
        <v/>
      </c>
      <c r="GK243" s="68">
        <f>IF(GH243&gt;0,(GH243-GK$10)/GK$10,0)</f>
        <v/>
      </c>
      <c r="GL243" s="68" t="n"/>
      <c r="GM243" s="15">
        <f>IF(GH243&gt;0,(GH243-GH$10)/GH$10,0)</f>
        <v/>
      </c>
      <c r="GO243" s="13" t="n">
        <v>30.89</v>
      </c>
      <c r="GP243" s="68">
        <f>IF(GO243&gt;0,((GO243-GO242)/GO242),0)</f>
        <v/>
      </c>
      <c r="GQ243" s="68">
        <f>IF(GO243&gt;0,GP243-$V243,0)</f>
        <v/>
      </c>
      <c r="GR243" s="68" t="n"/>
      <c r="GS243" s="68" t="n"/>
      <c r="GT243" s="15">
        <f>IF(GO243&gt;0,(GO243-GO$10)/GO$10,0)</f>
        <v/>
      </c>
      <c r="GV243" s="13" t="n">
        <v>17.41</v>
      </c>
      <c r="GW243" s="68">
        <f>IF(GV243&gt;0,((GV243-GV242)/GV242),0)</f>
        <v/>
      </c>
      <c r="GX243" s="68">
        <f>IF(GV243&gt;0,GW243-$V243,0)</f>
        <v/>
      </c>
      <c r="GY243" s="68">
        <f>IF(GV243&gt;0,(GV243-GY$10)/GY$10,0)</f>
        <v/>
      </c>
      <c r="GZ243" s="68" t="n"/>
      <c r="HA243" s="15">
        <f>IF(GV243&gt;0,(GV243-GV$10)/GV$10,0)</f>
        <v/>
      </c>
      <c r="HD243" s="13" t="n">
        <v>455</v>
      </c>
      <c r="HE243" s="68">
        <f>IF(HD243&gt;0,((HD243-HD242)/HD242),0)</f>
        <v/>
      </c>
      <c r="HF243" s="68">
        <f>IF(HD243&gt;0,HE243-$V243,0)</f>
        <v/>
      </c>
      <c r="HG243" s="68">
        <f>IF(HD243&gt;0,(HD243-HG$10)/HG$10,0)</f>
        <v/>
      </c>
      <c r="HH243" s="68" t="n"/>
      <c r="HI243" s="15">
        <f>IF(HD243&gt;0,(HD243-HD$10)/HD$10,0)</f>
        <v/>
      </c>
      <c r="HK243" s="13" t="n">
        <v>76.5</v>
      </c>
      <c r="HL243" s="68">
        <f>IF(HK243&gt;0,((HK243-HK242)/HK242),0)</f>
        <v/>
      </c>
      <c r="HM243" s="68">
        <f>IF(HK243&gt;0,HL243-$V243,0)</f>
        <v/>
      </c>
      <c r="HN243" s="68">
        <f>IF(HK243&gt;0,(HK243-HN$10)/HN$10,0)</f>
        <v/>
      </c>
      <c r="HO243" s="68" t="n"/>
      <c r="HP243" s="15">
        <f>IF(HK243&gt;0,(HK243-HK$10)/HK$10,0)</f>
        <v/>
      </c>
      <c r="HR243" s="13" t="n">
        <v>116.54</v>
      </c>
      <c r="HS243" s="68">
        <f>IF(HR243&gt;0,((HR243-HR242)/HR242),0)</f>
        <v/>
      </c>
      <c r="HT243" s="68">
        <f>IF(HR243&gt;0,HS243-$V243,0)</f>
        <v/>
      </c>
      <c r="HU243" s="68">
        <f>IF(HR243&gt;0,(HR243-HU$10)/HU$10,0)</f>
        <v/>
      </c>
      <c r="HV243" s="68" t="n"/>
      <c r="HW243" s="15">
        <f>IF(HR243&gt;0,(HR243-HR$10)/HR$10,0)</f>
        <v/>
      </c>
      <c r="HY243" s="13" t="n">
        <v>182.41</v>
      </c>
      <c r="HZ243" s="68">
        <f>IF(HY243&gt;0,((HY243-HY242)/HY242),0)</f>
        <v/>
      </c>
      <c r="IA243" s="68">
        <f>IF(HY243&gt;0,HZ243-$V243,0)</f>
        <v/>
      </c>
      <c r="IB243" s="68">
        <f>IF(HY243&gt;0,(HY243-IB$10)/IB$10,0)</f>
        <v/>
      </c>
      <c r="IC243" s="68" t="n"/>
      <c r="ID243" s="15">
        <f>IF(HY243&gt;0,(HY243-HY$10)/HY$10,0)</f>
        <v/>
      </c>
      <c r="IF243" s="13" t="n">
        <v>390.24</v>
      </c>
      <c r="IG243" s="68">
        <f>IF(IF243&gt;0,((IF243-IF242)/IF242),0)</f>
        <v/>
      </c>
      <c r="IH243" s="68">
        <f>IF(IF243&gt;0,IG243-$V243,0)</f>
        <v/>
      </c>
      <c r="II243" s="68">
        <f>IF(IF243&gt;0,(IF243-II$10)/II$10,0)</f>
        <v/>
      </c>
      <c r="IJ243" s="68" t="n"/>
      <c r="IK243" s="15">
        <f>IF(IF243&gt;0,(IF243-IF$10)/IF$10,0)</f>
        <v/>
      </c>
      <c r="IM243" s="13" t="n">
        <v>304.58</v>
      </c>
      <c r="IN243" s="68">
        <f>IF(IM243&gt;0,((IM243-IM242)/IM242),0)</f>
        <v/>
      </c>
      <c r="IO243" s="68">
        <f>IF(IM243&gt;0,IN243-$V243,0)</f>
        <v/>
      </c>
      <c r="IP243" s="68">
        <f>IF(IM243&gt;0,(IM243-IP$10)/IP$10,0)</f>
        <v/>
      </c>
      <c r="IQ243" s="68" t="n"/>
      <c r="IR243" s="15">
        <f>IF(IM243&gt;0,(IM243-IM$10)/IM$10,0)</f>
        <v/>
      </c>
      <c r="IT243" s="13" t="n">
        <v>91.27</v>
      </c>
      <c r="IU243" s="68">
        <f>IF(IT243&gt;0,((IT243-IT242)/IT242),0)</f>
        <v/>
      </c>
      <c r="IV243" s="68">
        <f>IF(IT243&gt;0,IU243-$V243,0)</f>
        <v/>
      </c>
      <c r="IW243" s="68">
        <f>IF(IT243&gt;0,(IT243-IW$10)/IW$10,0)</f>
        <v/>
      </c>
      <c r="IX243" s="68" t="n"/>
      <c r="IY243" s="15">
        <f>IF(IT243&gt;0,(IT243-IT$10)/IT$10,0)</f>
        <v/>
      </c>
      <c r="JA243" s="13" t="n">
        <v>673.42</v>
      </c>
      <c r="JB243" s="68">
        <f>IF(JA243&gt;0,((JA243-JA242)/JA242),0)</f>
        <v/>
      </c>
      <c r="JC243" s="68">
        <f>IF(JA243&gt;0,JB243-$V243,0)</f>
        <v/>
      </c>
      <c r="JD243" s="68">
        <f>IF(JA243&gt;0,(JA243-JD$10)/JD$10,0)</f>
        <v/>
      </c>
      <c r="JE243" s="68" t="n"/>
      <c r="JF243" s="15">
        <f>IF(JA243&gt;0,(JA243-JA$10)/JA$10,0)</f>
        <v/>
      </c>
      <c r="JH243" s="13" t="n">
        <v>483.16</v>
      </c>
      <c r="JI243" s="68">
        <f>IF(JH243&gt;0,((JH243-JH242)/JH242),0)</f>
        <v/>
      </c>
      <c r="JJ243" s="68">
        <f>IF(JH243&gt;0,JI243-$V243,0)</f>
        <v/>
      </c>
      <c r="JK243" s="68">
        <f>IF(JH243&gt;0,(JH243-JK$10)/JK$10,0)</f>
        <v/>
      </c>
      <c r="JL243" s="68" t="n"/>
      <c r="JM243" s="15">
        <f>IF(JH243&gt;0,(JH243-JH$10)/JH$10,0)</f>
        <v/>
      </c>
      <c r="JO243" s="13" t="n">
        <v>38.02</v>
      </c>
      <c r="JP243" s="68">
        <f>IF(JO243&gt;0,((JO243-JO242)/JO242),0)</f>
        <v/>
      </c>
      <c r="JQ243" s="68">
        <f>IF(JO243&gt;0,JP243-$V243,0)</f>
        <v/>
      </c>
      <c r="JR243" s="68">
        <f>IF(JO243&gt;0,(JO243-JR$10)/JR$10,0)</f>
        <v/>
      </c>
      <c r="JS243" s="68" t="n"/>
      <c r="JT243" s="15">
        <f>IF(JO243&gt;0,(JO243-JO$10)/JO$10,0)</f>
        <v/>
      </c>
      <c r="JV243" s="13" t="n">
        <v>2.74</v>
      </c>
      <c r="JW243" s="68">
        <f>IF(JV243&gt;0,((JV243-JV242)/JV242),0)</f>
        <v/>
      </c>
      <c r="JX243" s="68">
        <f>IF(JV243&gt;0,JW243-$V243,0)</f>
        <v/>
      </c>
      <c r="JY243" s="68">
        <f>IF(JV243&gt;0,(JV243-JY$10)/JY$10,0)</f>
        <v/>
      </c>
      <c r="JZ243" s="68" t="n"/>
      <c r="KA243" s="15">
        <f>IF(JV243&gt;0,(JV243-JV$10)/JV$10,0)</f>
        <v/>
      </c>
      <c r="KC243" s="13" t="n">
        <v>27.1</v>
      </c>
      <c r="KD243" s="68">
        <f>IF(KC243&gt;0,((KC243-KC242)/KC242),0)</f>
        <v/>
      </c>
      <c r="KE243" s="68">
        <f>IF(KC243&gt;0,KD243-$V243,0)</f>
        <v/>
      </c>
      <c r="KF243" s="68">
        <f>IF(KC243&gt;0,(KC243-KF$10)/KF$10,0)</f>
        <v/>
      </c>
      <c r="KG243" s="68" t="n"/>
      <c r="KH243" s="15">
        <f>IF(KC243&gt;0,(KC243-KC$10)/KC$10,0)</f>
        <v/>
      </c>
      <c r="KI243" s="18" t="n"/>
      <c r="KJ243" s="13" t="n">
        <v>176.04</v>
      </c>
      <c r="KK243" s="68">
        <f>IF(KJ243&gt;0,((KJ243-KJ242)/KJ242),0)</f>
        <v/>
      </c>
      <c r="KL243" s="68">
        <f>IF(KJ243&gt;0,KK243-$V243,0)</f>
        <v/>
      </c>
      <c r="KM243" s="68">
        <f>IF(KJ243&gt;0,(KJ243-KM$10)/KM$10,0)</f>
        <v/>
      </c>
      <c r="KN243" s="68" t="n"/>
      <c r="KO243" s="15">
        <f>IF(KJ243&gt;0,(KJ243-KJ$10)/KJ$10,0)</f>
        <v/>
      </c>
      <c r="KQ243" s="13" t="n">
        <v>3.01</v>
      </c>
      <c r="KR243" s="68">
        <f>IF(KQ243&gt;0,((KQ243-KQ242)/KQ242),0)</f>
        <v/>
      </c>
      <c r="KS243" s="68">
        <f>IF(KQ243&gt;0,KR243-$V243,0)</f>
        <v/>
      </c>
      <c r="KT243" s="68">
        <f>IF(KQ243&gt;0,(KQ243-KT$10)/KT$10,0)</f>
        <v/>
      </c>
      <c r="KU243" s="68" t="n"/>
      <c r="KV243" s="15">
        <f>IF(KQ243&gt;0,(KQ243-KQ$10)/KQ$10,0)</f>
        <v/>
      </c>
      <c r="KW243" s="18" t="n"/>
      <c r="KX243" s="13" t="n">
        <v>59.7</v>
      </c>
      <c r="KY243" s="68">
        <f>IF(KX243&gt;0,((KX243-KX242)/KX242),0)</f>
        <v/>
      </c>
      <c r="KZ243" s="68">
        <f>IF(KX243&gt;0,KY243-$V243,0)</f>
        <v/>
      </c>
      <c r="LA243" s="68">
        <f>IF(KX243&gt;0,(KX243-LA$10)/LA$10,0)</f>
        <v/>
      </c>
      <c r="LB243" s="68" t="n"/>
      <c r="LC243" s="15">
        <f>IF(KX243&gt;0,(KX243-KX$10)/KX$10,0)</f>
        <v/>
      </c>
      <c r="LD243" s="18" t="n"/>
      <c r="LE243" s="13" t="n">
        <v>60.68</v>
      </c>
      <c r="LF243" s="68">
        <f>IF(LE243&gt;0,((LE243-LE242)/LE242),0)</f>
        <v/>
      </c>
      <c r="LG243" s="68">
        <f>IF(LE243&gt;0,LF243-$V243,0)</f>
        <v/>
      </c>
      <c r="LH243" s="68">
        <f>IF(LE243&gt;0,(LE243-LH$10)/LH$10,0)</f>
        <v/>
      </c>
      <c r="LI243" s="68" t="n"/>
      <c r="LJ243" s="15">
        <f>IF(LE243&gt;0,(LE243-LE$10)/LE$10,0)</f>
        <v/>
      </c>
      <c r="LL243" s="13" t="n">
        <v>168.83</v>
      </c>
      <c r="LM243" s="68">
        <f>IF(LL243&gt;0,((LL243-LL242)/LL242),0)</f>
        <v/>
      </c>
      <c r="LN243" s="68">
        <f>IF(LL243&gt;0,LM243-$V243,0)</f>
        <v/>
      </c>
      <c r="LO243" s="68">
        <f>IF(LL243&gt;0,(LL243-LO$10)/LO$10,0)</f>
        <v/>
      </c>
      <c r="LP243" s="68" t="n"/>
      <c r="LQ243" s="15">
        <f>IF(LL243&gt;0,(LL243-LL$10)/LL$10,0)</f>
        <v/>
      </c>
      <c r="LS243" s="13" t="n">
        <v>27.28</v>
      </c>
      <c r="LT243" s="68">
        <f>IF(LS243&gt;0,((LS243-LS242)/LS242),0)</f>
        <v/>
      </c>
      <c r="LU243" s="68">
        <f>IF(LS243&gt;0,LT243-$V243,0)</f>
        <v/>
      </c>
      <c r="LV243" s="68" t="n"/>
      <c r="LW243" s="68" t="n"/>
      <c r="LX243" s="15">
        <f>IF(LS243&gt;0,(LS243-LS$10)/LS$10,0)</f>
        <v/>
      </c>
      <c r="LZ243" s="13" t="n">
        <v>25</v>
      </c>
      <c r="MA243" s="68">
        <f>IF(LZ243&gt;0,((LZ243-LZ242)/LZ242),0)</f>
        <v/>
      </c>
      <c r="MB243" s="68">
        <f>IF(LZ243&gt;0,MA243-$V243,0)</f>
        <v/>
      </c>
      <c r="MC243" s="68">
        <f>IF(LZ243&gt;0,(LZ243-MC$10)/MC$10,0)</f>
        <v/>
      </c>
      <c r="MD243" s="68" t="n"/>
      <c r="ME243" s="15">
        <f>IF(LZ243&gt;0,(LZ243-LZ$10)/LZ$10,0)</f>
        <v/>
      </c>
      <c r="MG243" s="13" t="n">
        <v>104.67</v>
      </c>
      <c r="MH243" s="68">
        <f>IF(MG243&gt;0,((MG243-MG242)/MG242),0)</f>
        <v/>
      </c>
      <c r="MI243" s="68">
        <f>IF(MG243&gt;0,MH243-$V243,0)</f>
        <v/>
      </c>
      <c r="MJ243" s="68">
        <f>IF(MG243&gt;0,(MG243-MJ$10)/MJ$10,0)</f>
        <v/>
      </c>
      <c r="MK243" s="68" t="n"/>
      <c r="ML243" s="15">
        <f>IF(MG243&gt;0,(MG243-MG$10)/MG$10,0)</f>
        <v/>
      </c>
      <c r="MN243" s="13" t="n">
        <v>177.87</v>
      </c>
      <c r="MO243" s="68">
        <f>IF(MN243&gt;0,((MN243-MN242)/MN242),0)</f>
        <v/>
      </c>
      <c r="MP243" s="68">
        <f>IF(MN243&gt;0,MO243-$V243,0)</f>
        <v/>
      </c>
      <c r="MQ243" s="68">
        <f>IF(MN243&gt;0,(MN243-MQ$10)/MQ$10,0)</f>
        <v/>
      </c>
      <c r="MR243" s="68" t="n"/>
      <c r="MS243" s="15">
        <f>IF(MN243&gt;0,(MN243-MN$10)/MN$10,0)</f>
        <v/>
      </c>
      <c r="MU243" s="13" t="n">
        <v>25.92</v>
      </c>
      <c r="MV243" s="68">
        <f>IF(MU243&gt;0,((MU243-MU242)/MU242),0)</f>
        <v/>
      </c>
      <c r="MW243" s="68">
        <f>IF(MU243&gt;0,MV243-$V243,0)</f>
        <v/>
      </c>
      <c r="MX243" s="68">
        <f>IF(MU243&gt;0,(MU243-MX$10)/MX$10,0)</f>
        <v/>
      </c>
      <c r="MY243" s="68" t="n"/>
      <c r="MZ243" s="15">
        <f>IF(MU243&gt;0,(MU243-MU$10)/MU$10,0)</f>
        <v/>
      </c>
      <c r="NB243" s="13" t="n">
        <v>283.94</v>
      </c>
      <c r="NC243" s="68">
        <f>IF(NB243&gt;0,((NB243-NB242)/NB242),0)</f>
        <v/>
      </c>
      <c r="ND243" s="68">
        <f>IF(NB243&gt;0,NC243-$V243,0)</f>
        <v/>
      </c>
      <c r="NE243" s="68">
        <f>IF(NB243&gt;0,(NB243-NE$10)/NE$10,0)</f>
        <v/>
      </c>
      <c r="NF243" s="68" t="n"/>
      <c r="NG243" s="15">
        <f>IF(NB243&gt;0,(NB243-NB$10)/NB$10,0)</f>
        <v/>
      </c>
      <c r="NI243" s="13" t="n">
        <v>16.97</v>
      </c>
      <c r="NJ243" s="68">
        <f>IF(NI243&gt;0,((NI243-NI242)/NI242),0)</f>
        <v/>
      </c>
      <c r="NK243" s="68">
        <f>IF(NI243&gt;0,NJ243-$V243,0)</f>
        <v/>
      </c>
      <c r="NL243" s="68">
        <f>IF(NI243&gt;0,(NI243-NL$10)/NL$10,0)</f>
        <v/>
      </c>
      <c r="NM243" s="68" t="n"/>
      <c r="NN243" s="15">
        <f>IF(NI243&gt;0,(NI243-NI$10)/NI$10,0)</f>
        <v/>
      </c>
      <c r="NP243" s="13" t="n">
        <v>631.3200000000001</v>
      </c>
      <c r="NQ243" s="68">
        <f>IF(NP243&gt;0,((NP243-NP242)/NP242),0)</f>
        <v/>
      </c>
      <c r="NR243" s="68">
        <f>IF(NP243&gt;0,NQ243-$V243,0)</f>
        <v/>
      </c>
      <c r="NS243" s="68">
        <f>IF(NP243&gt;0,(NP243-NS$10)/NS$10,0)</f>
        <v/>
      </c>
      <c r="NT243" s="68" t="n"/>
      <c r="NU243" s="15">
        <f>IF(NP243&gt;0,(NP243-NP$10)/NP$10,0)</f>
        <v/>
      </c>
      <c r="NW243" s="13" t="n">
        <v>321.27</v>
      </c>
      <c r="NX243" s="68">
        <f>IF(NW243&gt;0,((NW243-NW242)/NW242),0)</f>
        <v/>
      </c>
      <c r="NY243" s="68">
        <f>IF(NW243&gt;0,NX243-$V243,0)</f>
        <v/>
      </c>
      <c r="NZ243" s="68">
        <f>IF(NW243&gt;0,(NW243-NZ$10)/NZ$10,0)</f>
        <v/>
      </c>
      <c r="OA243" s="68" t="n"/>
      <c r="OB243" s="15">
        <f>IF(NW243&gt;0,(NW243-NW$10)/NW$10,0)</f>
        <v/>
      </c>
      <c r="OD243" s="13" t="n">
        <v>4.56</v>
      </c>
      <c r="OE243" s="68">
        <f>IF(OD243&gt;0,((OD243-OD242)/OD242),0)</f>
        <v/>
      </c>
      <c r="OF243" s="68">
        <f>IF(OD243&gt;0,OE243-$V243,0)</f>
        <v/>
      </c>
      <c r="OG243" s="68">
        <f>IF(OD243&gt;0,(OD243-OG$10)/OG$10,0)</f>
        <v/>
      </c>
      <c r="OH243" s="68" t="n"/>
      <c r="OI243" s="15">
        <f>IF(OD243&gt;0,(OD243-OD$10)/OD$10,0)</f>
        <v/>
      </c>
      <c r="OK243" s="13" t="n">
        <v>266.23</v>
      </c>
      <c r="OL243" s="68">
        <f>IF(OK243&gt;0,((OK243-OK242)/OK242),0)</f>
        <v/>
      </c>
      <c r="OM243" s="68">
        <f>IF(OK243&gt;0,OL243-$V243,0)</f>
        <v/>
      </c>
      <c r="ON243" s="68">
        <f>IF(OK243&gt;0,(OK243-ON$10)/ON$10,0)</f>
        <v/>
      </c>
      <c r="OO243" s="68" t="n"/>
      <c r="OP243" s="15">
        <f>IF(OK243&gt;0,(OK243-OK$10)/OK$10,0)</f>
        <v/>
      </c>
      <c r="OR243" s="13" t="n">
        <v>7.59</v>
      </c>
      <c r="OS243" s="68">
        <f>IF(OR243&gt;0,((OR243-OR242)/OR242),0)</f>
        <v/>
      </c>
      <c r="OT243" s="68">
        <f>IF(OR243&gt;0,OS243-$V243,0)</f>
        <v/>
      </c>
      <c r="OU243" s="68">
        <f>IF(OR243&gt;0,(OR243-OU$10)/OU$10,0)</f>
        <v/>
      </c>
      <c r="OV243" s="68" t="n"/>
      <c r="OW243" s="15">
        <f>IF(OR243&gt;0,(OR243-OR$10)/OR$10,0)</f>
        <v/>
      </c>
      <c r="OY243" s="13" t="n">
        <v>171.1</v>
      </c>
      <c r="OZ243" s="68">
        <f>IF(OY243&gt;0,((OY243-OY242)/OY242),0)</f>
        <v/>
      </c>
      <c r="PA243" s="68">
        <f>IF(OY243&gt;0,OZ243-$V243,0)</f>
        <v/>
      </c>
      <c r="PB243" s="68">
        <f>IF(OY243&gt;0,(OY243-PB$10)/PB$10,0)</f>
        <v/>
      </c>
      <c r="PC243" s="68" t="n"/>
      <c r="PD243" s="15">
        <f>IF(OY243&gt;0,(OY243-OY$10)/OY$10,0)</f>
        <v/>
      </c>
      <c r="PE243" s="18" t="n"/>
      <c r="PF243" s="13" t="n">
        <v>278.5</v>
      </c>
      <c r="PG243" s="68">
        <f>IF(PF243&gt;0,((PF243-PF242)/PF242),0)</f>
        <v/>
      </c>
      <c r="PH243" s="68">
        <f>IF(PF243&gt;0,PG243-$V243,0)</f>
        <v/>
      </c>
      <c r="PI243" s="68">
        <f>IF(PF243&gt;0,(PF243-PI$10)/PI$10,0)</f>
        <v/>
      </c>
      <c r="PJ243" s="68" t="n"/>
      <c r="PK243" s="15">
        <f>IF(PF243&gt;0,(PF243-PF$10)/PF$10,0)</f>
        <v/>
      </c>
      <c r="PM243" s="13" t="n"/>
      <c r="PN243" s="68">
        <f>IF(PM243&gt;0,((PM243-PM242)/PM242),0)</f>
        <v/>
      </c>
      <c r="PO243" s="68">
        <f>PN243-$V243</f>
        <v/>
      </c>
      <c r="PP243" s="68">
        <f>IF(PM243&gt;0,(PM243-PP$10)/PP$10,0)</f>
        <v/>
      </c>
      <c r="PQ243" s="68" t="n"/>
      <c r="PR243" s="15">
        <f>IF(PM243&gt;0,(PM243-PM$10)/PM$10,0)</f>
        <v/>
      </c>
      <c r="PT243" s="13" t="n">
        <v>15.61</v>
      </c>
      <c r="PU243" s="68">
        <f>IF(PT243&gt;0,((PT243-PT242)/PT242),0)</f>
        <v/>
      </c>
      <c r="PV243" s="68">
        <f>IF(PT243&gt;0,PU243-$V243,0)</f>
        <v/>
      </c>
      <c r="PW243" s="68">
        <f>IF(PT243&gt;0,(PT243-PW$10)/PW$10,0)</f>
        <v/>
      </c>
      <c r="PX243" s="68" t="n"/>
      <c r="PY243" s="15">
        <f>IF(PT243&gt;0,(PT243-PT$10)/PT$10,0)</f>
        <v/>
      </c>
      <c r="QA243" s="13" t="n">
        <v>355.18</v>
      </c>
      <c r="QB243" s="68">
        <f>IF(QA243&gt;0,((QA243-QA242)/QA242),0)</f>
        <v/>
      </c>
      <c r="QC243" s="68">
        <f>IF(QA243&gt;0,QB243-$V243,0)</f>
        <v/>
      </c>
      <c r="QD243" s="68">
        <f>IF(QA243&gt;0,(QA243-QD$10)/QD$10,0)</f>
        <v/>
      </c>
      <c r="QE243" s="68" t="n"/>
      <c r="QF243" s="15">
        <f>IF(QA243&gt;0,(QA243-QA$10)/QA$10,0)</f>
        <v/>
      </c>
      <c r="QH243" s="13" t="n">
        <v>2.84</v>
      </c>
      <c r="QI243" s="68">
        <f>IF(QH243&gt;0,((QH243-QH242)/QH242),0)</f>
        <v/>
      </c>
      <c r="QJ243" s="68">
        <f>IF(QH243&gt;0,QI243-$V243,0)</f>
        <v/>
      </c>
      <c r="QK243" s="68">
        <f>IF(QH243&gt;0,(QH243-QK$10)/QK$10,0)</f>
        <v/>
      </c>
      <c r="QL243" s="68" t="n"/>
      <c r="QM243" s="15">
        <f>IF(QH243&gt;0,(QH243-QH$10)/QH$10,0)</f>
        <v/>
      </c>
      <c r="QO243" s="13" t="n">
        <v>17.22</v>
      </c>
      <c r="QP243" s="68">
        <f>IF(QO243&gt;0,((QO243-QO242)/QO242),0)</f>
        <v/>
      </c>
      <c r="QQ243" s="68">
        <f>IF(QO243&gt;0,QP243-$V243,0)</f>
        <v/>
      </c>
      <c r="QR243" s="68">
        <f>IF(QO243&gt;0,(QO243-QR$10)/QR$10,0)</f>
        <v/>
      </c>
      <c r="QS243" s="68" t="n"/>
      <c r="QT243" s="15">
        <f>IF(QO243&gt;0,(QO243-QO$10)/QO$10,0)</f>
        <v/>
      </c>
      <c r="QV243" s="13" t="n">
        <v>3.4</v>
      </c>
      <c r="QW243" s="68">
        <f>IF(QV243&gt;0,((QV243-QV242)/QV242),0)</f>
        <v/>
      </c>
      <c r="QX243" s="68">
        <f>IF(QV243&gt;0,QW243-$V243,0)</f>
        <v/>
      </c>
      <c r="QY243" s="68">
        <f>IF(QV243&gt;0,(QV243-QY$10)/QY$10,0)</f>
        <v/>
      </c>
      <c r="QZ243" s="68" t="n"/>
      <c r="RA243" s="15">
        <f>IF(QV243&gt;0,(QV243-QV$10)/QV$10,0)</f>
        <v/>
      </c>
      <c r="RC243" s="13" t="n">
        <v>73.73999999999999</v>
      </c>
      <c r="RD243" s="68">
        <f>IF(RC243&gt;0,((RC243-RC242)/RC242),0)</f>
        <v/>
      </c>
      <c r="RE243" s="68">
        <f>IF(RC243&gt;0,RD243-$V243,0)</f>
        <v/>
      </c>
      <c r="RF243" s="68">
        <f>IF(RC243&gt;0,(RC243-RF$10)/RF$10,0)</f>
        <v/>
      </c>
      <c r="RG243" s="68" t="n"/>
      <c r="RH243" s="15">
        <f>IF(RC243&gt;0,(RC243-RC$10)/RC$10,0)</f>
        <v/>
      </c>
      <c r="RJ243" s="13" t="n">
        <v>294.72</v>
      </c>
      <c r="RK243" s="68">
        <f>IF(RJ243&gt;0,((RJ243-RJ242)/RJ242),0)</f>
        <v/>
      </c>
      <c r="RL243" s="68">
        <f>RK243-$V243</f>
        <v/>
      </c>
      <c r="RM243" s="68">
        <f>IF(RJ243&gt;0,(RJ243-RM$10)/RM$10,0)</f>
        <v/>
      </c>
      <c r="RN243" s="68" t="n"/>
      <c r="RO243" s="15">
        <f>IF(RJ243&gt;0,(RJ243-RJ$10)/RJ$10,0)</f>
        <v/>
      </c>
      <c r="RQ243" s="13" t="n">
        <v>29.02</v>
      </c>
      <c r="RR243" s="68">
        <f>IF(RQ243&gt;0,((RQ243-RQ242)/RQ242),0)</f>
        <v/>
      </c>
      <c r="RS243" s="68">
        <f>RR243-$V243</f>
        <v/>
      </c>
      <c r="RT243" s="68">
        <f>IF(RQ243&gt;0,(RQ243-RT$10)/RT$10,0)</f>
        <v/>
      </c>
      <c r="RU243" s="68" t="n"/>
      <c r="RV243" s="15">
        <f>IF(RQ243&gt;0,(RQ243-RQ$10)/RQ$10,0)</f>
        <v/>
      </c>
      <c r="RX243" s="13" t="n">
        <v>181.76</v>
      </c>
      <c r="RY243" s="68">
        <f>IF(RX243&gt;0,((RX243-RX242)/RX242),0)</f>
        <v/>
      </c>
      <c r="RZ243" s="68">
        <f>RY243-$V243</f>
        <v/>
      </c>
      <c r="SA243" s="68">
        <f>IF(RX243&gt;0,(RX243-SA$10)/SA$10,0)</f>
        <v/>
      </c>
      <c r="SB243" s="68" t="n"/>
      <c r="SC243" s="15">
        <f>IF(RX243&gt;0,(RX243-RX$10)/RX$10,0)</f>
        <v/>
      </c>
      <c r="SE243" s="13" t="n">
        <v>28.11</v>
      </c>
      <c r="SF243" s="68">
        <f>IF(SE243&gt;0,((SE243-SE242)/SE242),0)</f>
        <v/>
      </c>
      <c r="SG243" s="68">
        <f>SF243-$V243</f>
        <v/>
      </c>
      <c r="SH243" s="68">
        <f>IF(SE243&gt;0,(SE243-SH$10)/SH$10,0)</f>
        <v/>
      </c>
      <c r="SI243" s="68" t="n"/>
      <c r="SJ243" s="15">
        <f>IF(SE243&gt;0,(SE243-SE$10)/SE$10,0)</f>
        <v/>
      </c>
      <c r="SL243" s="13" t="n">
        <v>3</v>
      </c>
      <c r="SM243" s="68">
        <f>IF(SL243&gt;0,((SL243-SL242)/SL242),0)</f>
        <v/>
      </c>
      <c r="SN243" s="68">
        <f>SM243-$V243</f>
        <v/>
      </c>
      <c r="SO243" s="68">
        <f>IF(SL243&gt;0,(SL243-SO$10)/SO$10,0)</f>
        <v/>
      </c>
      <c r="SP243" s="68" t="n"/>
      <c r="SQ243" s="15">
        <f>IF(SL243&gt;0,(SL243-SL$10)/SL$10,0)</f>
        <v/>
      </c>
      <c r="SS243" s="13" t="n">
        <v>27</v>
      </c>
      <c r="ST243" s="68">
        <f>IF(SS243&gt;0,((SS243-SS242)/SS242),0)</f>
        <v/>
      </c>
      <c r="SU243" s="68">
        <f>ST243-$V243</f>
        <v/>
      </c>
      <c r="SV243" s="68">
        <f>IF(SS243&gt;0,(SS243-SV$10)/SV$10,0)</f>
        <v/>
      </c>
      <c r="SW243" s="68" t="n"/>
      <c r="SX243" s="15">
        <f>IF(SS243&gt;0,(SS243-SS$10)/SS$10,0)</f>
        <v/>
      </c>
      <c r="SZ243" s="13" t="n">
        <v>62.09</v>
      </c>
      <c r="TA243" s="68">
        <f>IF(SZ243&gt;0,((SZ243-SZ242)/SZ242),0)</f>
        <v/>
      </c>
      <c r="TB243" s="68">
        <f>TA243-$V243</f>
        <v/>
      </c>
      <c r="TC243" s="68">
        <f>IF(SZ243&gt;0,(SZ243-TC$10)/TC$10,0)</f>
        <v/>
      </c>
      <c r="TD243" s="68" t="n"/>
      <c r="TE243" s="15">
        <f>IF(SZ243&gt;0,(SZ243-SZ$10)/SZ$10,0)</f>
        <v/>
      </c>
      <c r="TG243" s="587" t="n">
        <v>0.26</v>
      </c>
      <c r="TH243" s="68">
        <f>IF(TG243&gt;0,((TG243-TG242)/TG242),0)</f>
        <v/>
      </c>
      <c r="TI243" s="68">
        <f>TH243-$V243</f>
        <v/>
      </c>
      <c r="TJ243" s="68">
        <f>IF(TG243&gt;0,(TG243-TJ$10)/TJ$10,0)</f>
        <v/>
      </c>
      <c r="TK243" s="68" t="n"/>
      <c r="TL243" s="15">
        <f>IF(TG243&gt;0,(TG243-TG$10)/TG$10,0)</f>
        <v/>
      </c>
      <c r="TN243" s="13" t="n">
        <v>59.53</v>
      </c>
      <c r="TO243" s="68">
        <f>IF(TN243&gt;0,((TN243-TN242)/TN242),0)</f>
        <v/>
      </c>
      <c r="TP243" s="68">
        <f>TO243-$V243</f>
        <v/>
      </c>
      <c r="TQ243" s="68">
        <f>IF(TN243&gt;0,(TN243-TQ$10)/TQ$10,0)</f>
        <v/>
      </c>
      <c r="TR243" s="68" t="n"/>
      <c r="TS243" s="15">
        <f>IF(TN243&gt;0,(TN243-TN$10)/TN$10,0)</f>
        <v/>
      </c>
      <c r="TU243" s="587" t="n">
        <v>5.01</v>
      </c>
      <c r="TV243" s="68">
        <f>IF(TU243&gt;0,((TU243-TU242)/TU242),0)</f>
        <v/>
      </c>
      <c r="TW243" s="68">
        <f>TV243-$V243</f>
        <v/>
      </c>
      <c r="TX243" s="68">
        <f>IF(TU243&gt;0,(TU243-TX$10)/TX$10,0)</f>
        <v/>
      </c>
      <c r="TY243" s="68" t="n"/>
      <c r="TZ243" s="15">
        <f>IF(TU243&gt;0,(TU243-TU$10)/TU$10,0)</f>
        <v/>
      </c>
      <c r="UB243" s="587" t="n"/>
      <c r="UC243" s="68">
        <f>IF(UB243&gt;0,((UB243-UB242)/UB242),0)</f>
        <v/>
      </c>
      <c r="UD243" s="68">
        <f>UC243-$V243</f>
        <v/>
      </c>
      <c r="UE243" s="68">
        <f>IF(UB243&gt;0,(UB243-UE$10)/UE$10,0)</f>
        <v/>
      </c>
      <c r="UF243" s="68" t="n"/>
      <c r="UG243" s="15">
        <f>IF(UB243&gt;0,(UB243-UB$10)/UB$10,0)</f>
        <v/>
      </c>
      <c r="UI243" s="587" t="n"/>
      <c r="UJ243" s="68">
        <f>IF(UI243&gt;0,((UI243-UI242)/UI242),0)</f>
        <v/>
      </c>
      <c r="UK243" s="68">
        <f>UJ243-$V243</f>
        <v/>
      </c>
      <c r="UL243" s="68">
        <f>IF(UI243&gt;0,(UI243-UL$10)/UL$10,0)</f>
        <v/>
      </c>
      <c r="UM243" s="68" t="n"/>
      <c r="UN243" s="15">
        <f>IF(UI243&gt;0,(UI243-UI$10)/UI$10,0)</f>
        <v/>
      </c>
      <c r="UP243" s="587" t="n"/>
      <c r="UQ243" s="68">
        <f>IF(UP243&gt;0,((UP243-UP242)/UP242),0)</f>
        <v/>
      </c>
      <c r="UR243" s="68">
        <f>UQ243-$V243</f>
        <v/>
      </c>
      <c r="US243" s="68">
        <f>IF(UP243&gt;0,(UP243-US$10)/US$10,0)</f>
        <v/>
      </c>
      <c r="UT243" s="68" t="n"/>
      <c r="UU243" s="15">
        <f>IF(UP243&gt;0,(UP243-UP$10)/UP$10,0)</f>
        <v/>
      </c>
      <c r="UW243" s="587" t="n"/>
      <c r="UX243" s="68">
        <f>IF(UW243&gt;0,((UW243-UW242)/UW242),0)</f>
        <v/>
      </c>
      <c r="UY243" s="68">
        <f>UX243-$V243</f>
        <v/>
      </c>
      <c r="UZ243" s="68">
        <f>IF(UW243&gt;0,(UW243-UZ$10)/UZ$10,0)</f>
        <v/>
      </c>
      <c r="VA243" s="68" t="n"/>
      <c r="VB243" s="15">
        <f>IF(UW243&gt;0,(UW243-UW$10)/UW$10,0)</f>
        <v/>
      </c>
      <c r="VD243" s="587" t="n"/>
      <c r="VE243" s="68">
        <f>IF(VD243&gt;0,((VD243-VD242)/VD242),0)</f>
        <v/>
      </c>
      <c r="VF243" s="68">
        <f>VE243-$V243</f>
        <v/>
      </c>
      <c r="VG243" s="68">
        <f>IF(VD243&gt;0,(VD243-VG$10)/VG$10,0)</f>
        <v/>
      </c>
      <c r="VH243" s="68" t="n"/>
      <c r="VI243" s="15">
        <f>IF(VD243&gt;0,(VD243-VD$10)/VD$10,0)</f>
        <v/>
      </c>
      <c r="VM243" s="21">
        <f>IF($C243&gt;0,(($IK$5*IG243)+($GT$5*GP243)+($JM$5*JI243)+($JF$5*JB243)+($IY$5*IU243)+($IR$5*IN243)+($ID$5*HZ243)+($HW$5*HS243)+($HP$5*HL243)+($HI$5*HE243)+($GF$5*GB243)+($FY$5*FU243)+($FR$5*FN243)+($FK$5*FG243)+($FD$5*EZ243)+($EW$5*ES243)+($EP$5*EL243)+($EI$5*EE243)+($EB$5*DX243)+($DU$5*DQ243)+($DN$5*DJ243)+($DG$5*DC243)+($CZ$5*CV243)+($CS$5*CO243)+($CL$5*CH243)+($CE$5*CA243)+($BX$5*BT243)+($BQ$5*BM243)+($BJ$5*BF243)+($BC$5*AY243)+($AV$5*AR243)+($AO$5*AK243)+($AH$5*AD243)+($JT$5*JP243)+($KA$5*JW243)+($KO$5*KK243)+($PR$5*PN243)+($GM$5*GI243)+($HA$5*GW243)+($KV$5*KR243)+($KH$5*KD243)+($LC$5*KY243)+($MS$5*MO243)+($ML$5*MH243)+($ME$5*MA243)+($LX$5*LT243)+($LQ$5*LM243)+($LJ$5*LF243)+(MV243*$MZ$5)+(NC243*$NG$5)+(NJ243*$NN$5)+($OI$5*OE243)+($NU$5*NQ243)+($OB$5*NX243)+($PK$5*PG243)+($OP$5*OL243)+($OW$5*OS243)+($PD$5*OZ243)+(PU243*$PY$5)+(QB243*$QF$5)+(QI243*$QM$5)+(QP243*$QT$5)+(QW243*$RA$5)+(RD243*$RH$5)+(RK243*$RO$5)+(RR243*$RV$5)+(RY243*$SC$5)+(SF243*$SJ$5)+(SM243*$SQ$5)+(ST243*$SX$5)+(TA243*$TE$5))+(TH243*$TL$5)+(TO243*$TS$5))/$VM$5</f>
        <v/>
      </c>
      <c r="VN243" s="40" t="n"/>
      <c r="VO243" s="21">
        <f>IF($C243&gt;0,(($IK$5*II243)+($GT$5*GR243)+($JM$5*JK243)+($JF$5*JD243)+($IY$5*IW243)+($IR$5*IP243)+($ID$5*IB243)+($HW$5*HU243)+($HP$5*HN243)+($HI$5*HG243)+($GF$5*GD243)+($FY$5*FW243)+($FR$5*FP243)+($FK$5*FI243)+($FD$5*FB243)+($EW$5*EU243)+($EP$5*EN243)+($EI$5*EG243)+($EB$5*DZ243)+($DU$5*DS243)+($DN$5*DL243)+($DG$5*DE243)+($CZ$5*CX243)+($CS$5*CQ243)+($CL$5*CJ243)+($CE$5*CC243)+($BX$5*BV243)+($BQ$5*BO243)+($BJ$5*BH243)+($BC$5*BA243)+($AV$5*AT243)+($AO$5*AM243)+($AH$5*AF243)+($KO$5*KM243)+($KH$5*KF243)+($KA$5*JY243)+($JT$5*JR243)+($PR$5*PP243)+($GM$5*GK243)+($HA$5*GY243)+($KV$5*KT243)+($LC$5*LA243)+($MS$5*MQ243)+($ML$5*MJ243)+($ME$5*MC243)+($LX$5*LV243)+($LQ$5*LO243)+($LJ$5*LH243)+(MX243*$MZ$5)+(NE243*$NG$5)+(NL243*$NN$5)+($OI$5*OG243)+($NU$5*NS243)+($OB$5*NZ243)+($PD$5*PB243)+($OW$5*OU243)+($OP$5*ON243)+($PK$5*PI243)+($PY$5*PW243)+($QF$5*QD243)+($QM$5*QK243)+($QT$5*QR243)+($RA$5*QY243)+($RH$5*RF243)+($RO$5*RM243)+(RT243*$RV$5)+(SA243*$SC$5)+(SH243*$SJ$5)+(SO243*$SQ$5)+(SV243*$SX$5)+(TC243*$TE$5)+(TJ243*$TL$5)+(TQ243*$TS$5))/$VM$5,0)</f>
        <v/>
      </c>
      <c r="VP243" s="14" t="n"/>
      <c r="VQ243" s="21">
        <f>IF($C243&gt;0,(($IK$5*IK243)+($GT$5*GT243)+($JM$5*JM243)+($JF$5*JF243)+($IY$5*IY243)+($IR$5*IR243)+($ID$5*ID243)+($HW$5*HW243)+($HP$5*HP243)+($HI$5*HI243)+($GF$5*GF243)+($FY$5*FY243)+($FR$5*FR243)+($FK$5*FK243)+($FD$5*FD243)+($EW$5*EW243)+($EP$5*EP243)+($EI$5*EI243)+($EB$5*EB243)+($DU$5*DU243)+($DN$5*DN243)+($DG$5*DG243)+($CZ$5*CZ243)+($CS$5*CS243)+($CL$5*CL243)+($CE$5*CE243)+($BX$5*BX243)+($BQ$5*BQ243)+($BJ$5*BJ243)+($BC$5*BC243)+($AV$5*AV243)+($AO$5*AO243)+($AH$5*AH243)+($KO$5*KO243)+($PR$5*PR243)+($GM$5*GM243)+($HA$5*HA243)+($KH$5*KH243)+($KA$5*KA243)+($JT$5*JT243)+($KV$5*KV243)+($LC$5*LC243)+($MS$5*MS243)+($ML$5*ML243)+($ME$5*ME243)+($LX$5*LX243)+($LQ$5*LQ243)+($LJ$5*LJ243)+($OI$5*OI243)+($NU$5*NU243)+($NN$5*NN243)+($NG$5*NG243)+($MZ$5*MZ243)+(OB243*$OB$5)+($PD$5*PD243)+($OW$5*OW243)+($OP$5*OP243)+($PK$5*PK243)+(PY243*$PY$5)+(QF243*$QF$5)+(QM243*$QM$5)+(QT243*$QT$5)+(RA243*$RA$5)+(RH243*$RH$5)+(RO243*$RO$5)+(RV243*$RV$5)+(SC243*$SC$5)+(SJ243*$SJ$5)+(SQ243*$SQ$5)+(SX243*$SX$5)+(TE243*$TE$5)+(TL243*$TL$5)+(TS243*$TS$5))/$VM$5,0)</f>
        <v/>
      </c>
    </row>
    <row r="244" ht="16" customHeight="1" s="545">
      <c r="A244" s="127" t="n">
        <v>45999</v>
      </c>
      <c r="B244" s="4">
        <f>A244</f>
        <v/>
      </c>
      <c r="C244" s="13" t="n">
        <v>47739.32</v>
      </c>
      <c r="D244" s="138">
        <f>IF(C244&gt;0,C244-C243,0)</f>
        <v/>
      </c>
      <c r="E244" s="68">
        <f>IF(C244&gt;0,D244/C243,0)</f>
        <v/>
      </c>
      <c r="F244" s="15">
        <f>IF(C244&gt;0,(C244-C$10)/C$10,0)</f>
        <v/>
      </c>
      <c r="G244" s="13" t="n">
        <v>6846.51</v>
      </c>
      <c r="H244" s="138">
        <f>IF(G244&gt;0,G244-G243,0)</f>
        <v/>
      </c>
      <c r="I244" s="68">
        <f>IF(G244&gt;0,H244/G243,0)</f>
        <v/>
      </c>
      <c r="J244" s="15">
        <f>IF(G244&gt;0,(G244-G$10)/G$10,0)</f>
        <v/>
      </c>
      <c r="K244" s="13" t="n">
        <v>23545.9</v>
      </c>
      <c r="L244" s="138">
        <f>IF(K244&gt;0,K244-K243,0)</f>
        <v/>
      </c>
      <c r="M244" s="68">
        <f>IF(K244&gt;0,L244/K243,0)</f>
        <v/>
      </c>
      <c r="N244" s="15">
        <f>IF(K244&gt;0,(K244-K$10)/K$10,0)</f>
        <v/>
      </c>
      <c r="O244" s="13" t="n">
        <v>2520.98</v>
      </c>
      <c r="P244" s="138">
        <f>IF(O244&gt;0,O244-O243,0)</f>
        <v/>
      </c>
      <c r="Q244" s="68">
        <f>IF(O244&gt;0,P244/O243,0)</f>
        <v/>
      </c>
      <c r="R244" s="15">
        <f>IF(O244&gt;0,(O244-O$10)/O$10,0)</f>
        <v/>
      </c>
      <c r="S244" s="18">
        <f>IF(O244&gt;0,(((O244*0.7)*Q244)+((K244*0.9)*M244)+((G244*0.65)*I244)+((C244*0.6)*E244))/(O244+K244+G244+C244),0)</f>
        <v/>
      </c>
      <c r="T244" s="121">
        <f>IF(O244&gt;0,(S244*200)+T243,0)</f>
        <v/>
      </c>
      <c r="U244" s="121">
        <f>T244</f>
        <v/>
      </c>
      <c r="V244" s="134">
        <f>IF(T244&gt;0,(T244-T243)/T243,0)</f>
        <v/>
      </c>
      <c r="W244" s="21">
        <f>IF(T244&gt;0,(T244-T$11)/T$11,0)</f>
        <v/>
      </c>
      <c r="X244" s="18">
        <f>IF(T244&gt;0,((Q244+M244+I244+E244)/4),0)</f>
        <v/>
      </c>
      <c r="Y244" s="353" t="n"/>
      <c r="Z244" s="15" t="n">
        <v>2e-06</v>
      </c>
      <c r="AA244" s="21">
        <f>Z244-$V244</f>
        <v/>
      </c>
      <c r="AC244" s="13" t="n"/>
      <c r="AD244" s="68">
        <f>IF(AC244&gt;0,((AC244-AC243)/AC243),0)</f>
        <v/>
      </c>
      <c r="AE244" s="68">
        <f>IF(AC244&gt;0,AD244-$V244,0)</f>
        <v/>
      </c>
      <c r="AF244" s="68">
        <f>IF(AC244&gt;0,(AC244-AF$10)/AF$10,0)</f>
        <v/>
      </c>
      <c r="AG244" s="68" t="n"/>
      <c r="AH244" s="15">
        <f>IF(AC244&gt;0,(AC244-AC$10)/AC$10,0)</f>
        <v/>
      </c>
      <c r="AJ244" s="13" t="n"/>
      <c r="AK244" s="68">
        <f>IF(AJ244&gt;0,((AJ244-AJ243)/AJ243),0)</f>
        <v/>
      </c>
      <c r="AL244" s="68">
        <f>IF(AJ244&gt;0,AK244-$V244,0)</f>
        <v/>
      </c>
      <c r="AM244" s="68">
        <f>IF(AJ244&gt;0,(AJ244-AM$10)/AM$10,0)</f>
        <v/>
      </c>
      <c r="AN244" s="68" t="n"/>
      <c r="AO244" s="15">
        <f>IF(AJ244&gt;0,(AJ244-AJ$10)/AJ$10,0)</f>
        <v/>
      </c>
      <c r="AQ244" s="13" t="n"/>
      <c r="AR244" s="68">
        <f>IF(AQ244&gt;0,((AQ244-AQ243)/AQ243),0)</f>
        <v/>
      </c>
      <c r="AS244" s="68">
        <f>IF(AQ244&gt;0,AR244-$V244,0)</f>
        <v/>
      </c>
      <c r="AT244" s="68">
        <f>IF(AQ244&gt;0,(AQ244-AT$10)/AT$10,0)</f>
        <v/>
      </c>
      <c r="AU244" s="68" t="n"/>
      <c r="AV244" s="15">
        <f>IF(AQ244&gt;0,(AQ244-AQ$10)/AQ$10,0)</f>
        <v/>
      </c>
      <c r="AX244" s="13" t="n"/>
      <c r="AY244" s="68">
        <f>IF(AX244&gt;0,((AX244-AX243)/AX243),0)</f>
        <v/>
      </c>
      <c r="AZ244" s="68">
        <f>IF(AX244&gt;0,AY244-$V244,0)</f>
        <v/>
      </c>
      <c r="BA244" s="68">
        <f>IF(AX244&gt;0,(AX244-BA$10)/BA$10,0)</f>
        <v/>
      </c>
      <c r="BB244" s="68" t="n"/>
      <c r="BC244" s="15">
        <f>IF(AX244&gt;0,(AX244-AX$10)/AX$10,0)</f>
        <v/>
      </c>
      <c r="BE244" s="13" t="n"/>
      <c r="BF244" s="68">
        <f>IF(BE244&gt;0,((BE244-BE243)/BE243),0)</f>
        <v/>
      </c>
      <c r="BG244" s="68">
        <f>IF(BE244&gt;0,BF244-$V244,0)</f>
        <v/>
      </c>
      <c r="BH244" s="68" t="n"/>
      <c r="BI244" s="68" t="n"/>
      <c r="BJ244" s="15">
        <f>IF(BE244&gt;0,(BE244-BE$10)/BE$10,0)</f>
        <v/>
      </c>
      <c r="BL244" s="13" t="n"/>
      <c r="BM244" s="68">
        <f>IF(BL244&gt;0,((BL244-BL243)/BL243),0)</f>
        <v/>
      </c>
      <c r="BN244" s="68">
        <f>IF(BL244&gt;0,BM244-$V244,0)</f>
        <v/>
      </c>
      <c r="BO244" s="68">
        <f>IF(BL244&gt;0,(BL244-BO$10)/BO$10,0)</f>
        <v/>
      </c>
      <c r="BP244" s="68" t="n"/>
      <c r="BQ244" s="15">
        <f>IF(BL244&gt;0,(BL244-BL$10)/BL$10,0)</f>
        <v/>
      </c>
      <c r="BS244" s="13" t="n"/>
      <c r="BT244" s="68">
        <f>IF(BS244&gt;0,((BS244-BS243)/BS243),0)</f>
        <v/>
      </c>
      <c r="BU244" s="68">
        <f>IF(BS244&gt;0,BT244-$V244,0)</f>
        <v/>
      </c>
      <c r="BV244" s="68">
        <f>IF(BS244&gt;0,(BS244-BV$10)/BV$10,0)</f>
        <v/>
      </c>
      <c r="BW244" s="68" t="n"/>
      <c r="BX244" s="15">
        <f>IF(BS244&gt;0,(BS244-BS$10)/BS$10,0)</f>
        <v/>
      </c>
      <c r="BZ244" s="13" t="n"/>
      <c r="CA244" s="68">
        <f>IF(BZ244&gt;0,((BZ244-BZ243)/BZ243),0)</f>
        <v/>
      </c>
      <c r="CB244" s="68">
        <f>IF(BZ244&gt;0,CA244-$V244,0)</f>
        <v/>
      </c>
      <c r="CC244" s="68">
        <f>IF(BZ244&gt;0,(BZ244-CC$10)/CC$10,0)</f>
        <v/>
      </c>
      <c r="CD244" s="68" t="n"/>
      <c r="CE244" s="15">
        <f>IF(BZ244&gt;0,(BZ244-BZ$10)/BZ$10,0)</f>
        <v/>
      </c>
      <c r="CG244" s="13" t="n"/>
      <c r="CH244" s="68">
        <f>IF(CG244&gt;0,((CG244-CG243)/CG243),0)</f>
        <v/>
      </c>
      <c r="CI244" s="68">
        <f>IF(CG244&gt;0,CH244-$V244,0)</f>
        <v/>
      </c>
      <c r="CJ244" s="68">
        <f>IF(CG244&gt;0,(CG244-CJ$10)/CJ$10,0)</f>
        <v/>
      </c>
      <c r="CK244" s="68" t="n"/>
      <c r="CL244" s="15">
        <f>IF(CG244&gt;0,(CG244-CG$10)/CG$10,0)</f>
        <v/>
      </c>
      <c r="CN244" s="13" t="n"/>
      <c r="CO244" s="68">
        <f>IF(CN244&gt;0,((CN244-CN243)/CN243),0)</f>
        <v/>
      </c>
      <c r="CP244" s="68">
        <f>IF(CN244&gt;0,CO244-$V244,0)</f>
        <v/>
      </c>
      <c r="CQ244" s="68">
        <f>IF(CN244&gt;0,(CN244-CQ$10)/CQ$10,0)</f>
        <v/>
      </c>
      <c r="CR244" s="68" t="n"/>
      <c r="CS244" s="15">
        <f>IF(CN244&gt;0,(CN244-CN$10)/CN$10,0)</f>
        <v/>
      </c>
      <c r="CU244" s="13" t="n"/>
      <c r="CV244" s="68">
        <f>IF(CU244&gt;0,((CU244-CU243)/CU243),0)</f>
        <v/>
      </c>
      <c r="CW244" s="68">
        <f>IF(CU244&gt;0,CV244-$V244,0)</f>
        <v/>
      </c>
      <c r="CX244" s="68">
        <f>IF(CU244&gt;0,(CU244-CX$10)/CX$10,0)</f>
        <v/>
      </c>
      <c r="CY244" s="68" t="n"/>
      <c r="CZ244" s="15">
        <f>IF(CU244&gt;0,(CU244-CU$10)/CU$10,0)</f>
        <v/>
      </c>
      <c r="DB244" s="13" t="n"/>
      <c r="DC244" s="68">
        <f>IF(DB244&gt;0,((DB244-DB243)/DB243),0)</f>
        <v/>
      </c>
      <c r="DD244" s="68">
        <f>IF(DB244&gt;0,DC244-$V244,0)</f>
        <v/>
      </c>
      <c r="DE244" s="68">
        <f>IF(DB244&gt;0,(DB244-DE$10)/DE$10,0)</f>
        <v/>
      </c>
      <c r="DF244" s="68" t="n"/>
      <c r="DG244" s="15">
        <f>IF(DB244&gt;0,(DB244-DB$10)/DB$10,0)</f>
        <v/>
      </c>
      <c r="DI244" s="13" t="n"/>
      <c r="DJ244" s="68">
        <f>IF(DI244&gt;0,((DI244-DI243)/DI243),0)</f>
        <v/>
      </c>
      <c r="DK244" s="68">
        <f>IF(DI244&gt;0,DJ244-$V244,0)</f>
        <v/>
      </c>
      <c r="DL244" s="68">
        <f>IF(DI244&gt;0,(DI244-DL$10)/DL$10,0)</f>
        <v/>
      </c>
      <c r="DM244" s="68" t="n"/>
      <c r="DN244" s="15">
        <f>IF(DI244&gt;0,(DI244-DI$10)/DI$10,0)</f>
        <v/>
      </c>
      <c r="DP244" s="13" t="n"/>
      <c r="DQ244" s="68">
        <f>IF(DP244&gt;0,((DP244-DP243)/DP243),0)</f>
        <v/>
      </c>
      <c r="DR244" s="68">
        <f>IF(DP244&gt;0,DQ244-$V244,0)</f>
        <v/>
      </c>
      <c r="DS244" s="68" t="n"/>
      <c r="DT244" s="68" t="n"/>
      <c r="DU244" s="15">
        <f>IF(DP244&gt;0,(DP244-DP$10)/DP$10,0)</f>
        <v/>
      </c>
      <c r="DV244" s="18" t="n"/>
      <c r="DW244" s="13" t="n"/>
      <c r="DX244" s="68">
        <f>IF(DW244&gt;0,((DW244-DW243)/DW243),0)</f>
        <v/>
      </c>
      <c r="DY244" s="68">
        <f>IF(DW244&gt;0,DX244-$V244,0)</f>
        <v/>
      </c>
      <c r="DZ244" s="68">
        <f>IF(DW244&gt;0,(DW244-DZ$10)/DZ$10,0)</f>
        <v/>
      </c>
      <c r="EA244" s="68" t="n"/>
      <c r="EB244" s="15">
        <f>IF(DW244&gt;0,(DW244-DW$10)/DW$10,0)</f>
        <v/>
      </c>
      <c r="ED244" s="13" t="n"/>
      <c r="EE244" s="68">
        <f>IF(ED244&gt;0,((ED244-ED243)/ED243),0)</f>
        <v/>
      </c>
      <c r="EF244" s="68">
        <f>IF(ED244&gt;0,EE244-$V244,0)</f>
        <v/>
      </c>
      <c r="EG244" s="68">
        <f>IF(ED244&gt;0,(ED244-EG$10)/EG$10,0)</f>
        <v/>
      </c>
      <c r="EH244" s="68" t="n"/>
      <c r="EI244" s="15">
        <f>IF(ED244&gt;0,(ED244-ED$10)/ED$10,0)</f>
        <v/>
      </c>
      <c r="EK244" s="13" t="n"/>
      <c r="EL244" s="68">
        <f>IF(EK244&gt;0,((EK244-EK243)/EK243),0)</f>
        <v/>
      </c>
      <c r="EM244" s="68">
        <f>IF(EK244&gt;0,EL244-$V244,0)</f>
        <v/>
      </c>
      <c r="EN244" s="68">
        <f>IF(EK244&gt;0,(EK244-EN$10)/EN$10,0)</f>
        <v/>
      </c>
      <c r="EO244" s="68" t="n"/>
      <c r="EP244" s="15">
        <f>IF(EK244&gt;0,(EK244-EK$10)/EK$10,0)</f>
        <v/>
      </c>
      <c r="ER244" s="13" t="n"/>
      <c r="ES244" s="68">
        <f>IF(ER244&gt;0,((ER244-ER243)/ER243),0)</f>
        <v/>
      </c>
      <c r="ET244" s="68">
        <f>IF(ER244&gt;0,ES244-$V244,0)</f>
        <v/>
      </c>
      <c r="EU244" s="68">
        <f>IF(ER244&gt;0,(ER244-EU$10)/EU$10,0)</f>
        <v/>
      </c>
      <c r="EV244" s="68" t="n"/>
      <c r="EW244" s="15">
        <f>IF(ER244&gt;0,(ER244-ER$10)/ER$10,0)</f>
        <v/>
      </c>
      <c r="EY244" s="13" t="n"/>
      <c r="EZ244" s="68">
        <f>IF(EY244&gt;0,((EY244-EY243)/EY243),0)</f>
        <v/>
      </c>
      <c r="FA244" s="68">
        <f>IF(EY244&gt;0,EZ244-$V244,0)</f>
        <v/>
      </c>
      <c r="FB244" s="68" t="n"/>
      <c r="FC244" s="68" t="n"/>
      <c r="FD244" s="15">
        <f>IF(EY244&gt;0,(EY244-EY$10)/EY$10,0)</f>
        <v/>
      </c>
      <c r="FF244" s="13" t="n"/>
      <c r="FG244" s="68">
        <f>IF(FF244&gt;0,((FF244-FF243)/FF243),0)</f>
        <v/>
      </c>
      <c r="FH244" s="68">
        <f>IF(FF244&gt;0,FG244-$V244,0)</f>
        <v/>
      </c>
      <c r="FI244" s="68">
        <f>IF(FF244&gt;0,(FF244-FI$10)/FI$10,0)</f>
        <v/>
      </c>
      <c r="FJ244" s="68" t="n"/>
      <c r="FK244" s="15">
        <f>IF(FF244&gt;0,(FF244-FF$10)/FF$10,0)</f>
        <v/>
      </c>
      <c r="FM244" s="13" t="n"/>
      <c r="FN244" s="68">
        <f>IF(FM244&gt;0,((FM244-FM243)/FM243),0)</f>
        <v/>
      </c>
      <c r="FO244" s="68">
        <f>IF(FM244&gt;0,FN244-$V244,0)</f>
        <v/>
      </c>
      <c r="FP244" s="68">
        <f>IF(FM244&gt;0,(FM244-FP$10)/FP$10,0)</f>
        <v/>
      </c>
      <c r="FQ244" s="68" t="n"/>
      <c r="FR244" s="15">
        <f>IF(FM244&gt;0,(FM244-FM$10)/FM$10,0)</f>
        <v/>
      </c>
      <c r="FT244" s="13" t="n"/>
      <c r="FU244" s="68">
        <f>IF(FT244&gt;0,((FT244-FT243)/FT243),0)</f>
        <v/>
      </c>
      <c r="FV244" s="68">
        <f>IF(FT244&gt;0,FU244-$V244,0)</f>
        <v/>
      </c>
      <c r="FW244" s="68">
        <f>IF(FT244&gt;0,(FT244-FW$10)/FW$10,0)</f>
        <v/>
      </c>
      <c r="FX244" s="68" t="n"/>
      <c r="FY244" s="15">
        <f>IF(FT244&gt;0,(FT244-FT$10)/FT$10,0)</f>
        <v/>
      </c>
      <c r="GA244" s="13" t="n"/>
      <c r="GB244" s="68">
        <f>IF(GA244&gt;0,((GA244-GA243)/GA243),0)</f>
        <v/>
      </c>
      <c r="GC244" s="68">
        <f>IF(GA244&gt;0,GB244-$V244,0)</f>
        <v/>
      </c>
      <c r="GD244" s="68" t="n"/>
      <c r="GE244" s="68" t="n"/>
      <c r="GF244" s="15">
        <f>IF(GA244&gt;0,(GA244-GA$10)/GA$10,0)</f>
        <v/>
      </c>
      <c r="GG244" s="18" t="n"/>
      <c r="GH244" s="13" t="n"/>
      <c r="GI244" s="68">
        <f>IF(GH244&gt;0,((GH244-GH243)/GH243),0)</f>
        <v/>
      </c>
      <c r="GJ244" s="68">
        <f>IF(GH244&gt;0,GI244-$V244,0)</f>
        <v/>
      </c>
      <c r="GK244" s="68">
        <f>IF(GH244&gt;0,(GH244-GK$10)/GK$10,0)</f>
        <v/>
      </c>
      <c r="GL244" s="68" t="n"/>
      <c r="GM244" s="15">
        <f>IF(GH244&gt;0,(GH244-GH$10)/GH$10,0)</f>
        <v/>
      </c>
      <c r="GO244" s="13" t="n"/>
      <c r="GP244" s="68">
        <f>IF(GO244&gt;0,((GO244-GO243)/GO243),0)</f>
        <v/>
      </c>
      <c r="GQ244" s="68">
        <f>IF(GO244&gt;0,GP244-$V244,0)</f>
        <v/>
      </c>
      <c r="GR244" s="68" t="n"/>
      <c r="GS244" s="68" t="n"/>
      <c r="GT244" s="15">
        <f>IF(GO244&gt;0,(GO244-GO$10)/GO$10,0)</f>
        <v/>
      </c>
      <c r="GV244" s="13" t="n"/>
      <c r="GW244" s="68">
        <f>IF(GV244&gt;0,((GV244-GV243)/GV243),0)</f>
        <v/>
      </c>
      <c r="GX244" s="68">
        <f>IF(GV244&gt;0,GW244-$V244,0)</f>
        <v/>
      </c>
      <c r="GY244" s="68">
        <f>IF(GV244&gt;0,(GV244-GY$10)/GY$10,0)</f>
        <v/>
      </c>
      <c r="GZ244" s="68" t="n"/>
      <c r="HA244" s="15">
        <f>IF(GV244&gt;0,(GV244-GV$10)/GV$10,0)</f>
        <v/>
      </c>
      <c r="HD244" s="13" t="n">
        <v>439.58</v>
      </c>
      <c r="HE244" s="68">
        <f>IF(HD244&gt;0,((HD244-HD243)/HD243),0)</f>
        <v/>
      </c>
      <c r="HF244" s="68">
        <f>IF(HD244&gt;0,HE244-$V244,0)</f>
        <v/>
      </c>
      <c r="HG244" s="68">
        <f>IF(HD244&gt;0,(HD244-HG$10)/HG$10,0)</f>
        <v/>
      </c>
      <c r="HH244" s="68" t="n"/>
      <c r="HI244" s="15">
        <f>IF(HD244&gt;0,(HD244-HD$10)/HD$10,0)</f>
        <v/>
      </c>
      <c r="HK244" s="13" t="n">
        <v>77.03</v>
      </c>
      <c r="HL244" s="68">
        <f>IF(HK244&gt;0,((HK244-HK243)/HK243),0)</f>
        <v/>
      </c>
      <c r="HM244" s="68">
        <f>IF(HK244&gt;0,HL244-$V244,0)</f>
        <v/>
      </c>
      <c r="HN244" s="68">
        <f>IF(HK244&gt;0,(HK244-HN$10)/HN$10,0)</f>
        <v/>
      </c>
      <c r="HO244" s="68" t="n"/>
      <c r="HP244" s="15">
        <f>IF(HK244&gt;0,(HK244-HK$10)/HK$10,0)</f>
        <v/>
      </c>
      <c r="HR244" s="13" t="n">
        <v>115.98</v>
      </c>
      <c r="HS244" s="68">
        <f>IF(HR244&gt;0,((HR244-HR243)/HR243),0)</f>
        <v/>
      </c>
      <c r="HT244" s="68">
        <f>IF(HR244&gt;0,HS244-$V244,0)</f>
        <v/>
      </c>
      <c r="HU244" s="68">
        <f>IF(HR244&gt;0,(HR244-HU$10)/HU$10,0)</f>
        <v/>
      </c>
      <c r="HV244" s="68" t="n"/>
      <c r="HW244" s="15">
        <f>IF(HR244&gt;0,(HR244-HR$10)/HR$10,0)</f>
        <v/>
      </c>
      <c r="HY244" s="13" t="n">
        <v>185.55</v>
      </c>
      <c r="HZ244" s="68">
        <f>IF(HY244&gt;0,((HY244-HY243)/HY243),0)</f>
        <v/>
      </c>
      <c r="IA244" s="68">
        <f>IF(HY244&gt;0,HZ244-$V244,0)</f>
        <v/>
      </c>
      <c r="IB244" s="68">
        <f>IF(HY244&gt;0,(HY244-IB$10)/IB$10,0)</f>
        <v/>
      </c>
      <c r="IC244" s="68" t="n"/>
      <c r="ID244" s="15">
        <f>IF(HY244&gt;0,(HY244-HY$10)/HY$10,0)</f>
        <v/>
      </c>
      <c r="IF244" s="13" t="n">
        <v>401.1</v>
      </c>
      <c r="IG244" s="68">
        <f>IF(IF244&gt;0,((IF244-IF243)/IF243),0)</f>
        <v/>
      </c>
      <c r="IH244" s="68">
        <f>IF(IF244&gt;0,IG244-$V244,0)</f>
        <v/>
      </c>
      <c r="II244" s="68">
        <f>IF(IF244&gt;0,(IF244-II$10)/II$10,0)</f>
        <v/>
      </c>
      <c r="IJ244" s="68" t="n"/>
      <c r="IK244" s="15">
        <f>IF(IF244&gt;0,(IF244-IF$10)/IF$10,0)</f>
        <v/>
      </c>
      <c r="IM244" s="13" t="n">
        <v>315.88</v>
      </c>
      <c r="IN244" s="68">
        <f>IF(IM244&gt;0,((IM244-IM243)/IM243),0)</f>
        <v/>
      </c>
      <c r="IO244" s="68">
        <f>IF(IM244&gt;0,IN244-$V244,0)</f>
        <v/>
      </c>
      <c r="IP244" s="68">
        <f>IF(IM244&gt;0,(IM244-IP$10)/IP$10,0)</f>
        <v/>
      </c>
      <c r="IQ244" s="68" t="n"/>
      <c r="IR244" s="15">
        <f>IF(IM244&gt;0,(IM244-IM$10)/IM$10,0)</f>
        <v/>
      </c>
      <c r="IT244" s="13" t="n">
        <v>90.90000000000001</v>
      </c>
      <c r="IU244" s="68">
        <f>IF(IT244&gt;0,((IT244-IT243)/IT243),0)</f>
        <v/>
      </c>
      <c r="IV244" s="68">
        <f>IF(IT244&gt;0,IU244-$V244,0)</f>
        <v/>
      </c>
      <c r="IW244" s="68">
        <f>IF(IT244&gt;0,(IT244-IW$10)/IW$10,0)</f>
        <v/>
      </c>
      <c r="IX244" s="68" t="n"/>
      <c r="IY244" s="15">
        <f>IF(IT244&gt;0,(IT244-IT$10)/IT$10,0)</f>
        <v/>
      </c>
      <c r="JA244" s="13" t="n">
        <v>666.8</v>
      </c>
      <c r="JB244" s="68">
        <f>IF(JA244&gt;0,((JA244-JA243)/JA243),0)</f>
        <v/>
      </c>
      <c r="JC244" s="68">
        <f>IF(JA244&gt;0,JB244-$V244,0)</f>
        <v/>
      </c>
      <c r="JD244" s="68">
        <f>IF(JA244&gt;0,(JA244-JD$10)/JD$10,0)</f>
        <v/>
      </c>
      <c r="JE244" s="68" t="n"/>
      <c r="JF244" s="15">
        <f>IF(JA244&gt;0,(JA244-JA$10)/JA$10,0)</f>
        <v/>
      </c>
      <c r="JH244" s="13" t="n">
        <v>491.02</v>
      </c>
      <c r="JI244" s="68">
        <f>IF(JH244&gt;0,((JH244-JH243)/JH243),0)</f>
        <v/>
      </c>
      <c r="JJ244" s="68">
        <f>IF(JH244&gt;0,JI244-$V244,0)</f>
        <v/>
      </c>
      <c r="JK244" s="68">
        <f>IF(JH244&gt;0,(JH244-JK$10)/JK$10,0)</f>
        <v/>
      </c>
      <c r="JL244" s="68" t="n"/>
      <c r="JM244" s="15">
        <f>IF(JH244&gt;0,(JH244-JH$10)/JH$10,0)</f>
        <v/>
      </c>
      <c r="JO244" s="13" t="n">
        <v>38.11</v>
      </c>
      <c r="JP244" s="68">
        <f>IF(JO244&gt;0,((JO244-JO243)/JO243),0)</f>
        <v/>
      </c>
      <c r="JQ244" s="68">
        <f>IF(JO244&gt;0,JP244-$V244,0)</f>
        <v/>
      </c>
      <c r="JR244" s="68">
        <f>IF(JO244&gt;0,(JO244-JR$10)/JR$10,0)</f>
        <v/>
      </c>
      <c r="JS244" s="68" t="n"/>
      <c r="JT244" s="15">
        <f>IF(JO244&gt;0,(JO244-JO$10)/JO$10,0)</f>
        <v/>
      </c>
      <c r="JV244" s="13" t="n">
        <v>2.73</v>
      </c>
      <c r="JW244" s="68">
        <f>IF(JV244&gt;0,((JV244-JV243)/JV243),0)</f>
        <v/>
      </c>
      <c r="JX244" s="68">
        <f>IF(JV244&gt;0,JW244-$V244,0)</f>
        <v/>
      </c>
      <c r="JY244" s="68">
        <f>IF(JV244&gt;0,(JV244-JY$10)/JY$10,0)</f>
        <v/>
      </c>
      <c r="JZ244" s="68" t="n"/>
      <c r="KA244" s="15">
        <f>IF(JV244&gt;0,(JV244-JV$10)/JV$10,0)</f>
        <v/>
      </c>
      <c r="KC244" s="13" t="n">
        <v>26.14</v>
      </c>
      <c r="KD244" s="68">
        <f>IF(KC244&gt;0,((KC244-KC243)/KC243),0)</f>
        <v/>
      </c>
      <c r="KE244" s="68">
        <f>IF(KC244&gt;0,KD244-$V244,0)</f>
        <v/>
      </c>
      <c r="KF244" s="68">
        <f>IF(KC244&gt;0,(KC244-KF$10)/KF$10,0)</f>
        <v/>
      </c>
      <c r="KG244" s="68" t="n"/>
      <c r="KH244" s="15">
        <f>IF(KC244&gt;0,(KC244-KC$10)/KC$10,0)</f>
        <v/>
      </c>
      <c r="KI244" s="18" t="n"/>
      <c r="KJ244" s="13" t="n">
        <v>178.94</v>
      </c>
      <c r="KK244" s="68">
        <f>IF(KJ244&gt;0,((KJ244-KJ243)/KJ243),0)</f>
        <v/>
      </c>
      <c r="KL244" s="68">
        <f>IF(KJ244&gt;0,KK244-$V244,0)</f>
        <v/>
      </c>
      <c r="KM244" s="68">
        <f>IF(KJ244&gt;0,(KJ244-KM$10)/KM$10,0)</f>
        <v/>
      </c>
      <c r="KN244" s="68" t="n"/>
      <c r="KO244" s="15">
        <f>IF(KJ244&gt;0,(KJ244-KJ$10)/KJ$10,0)</f>
        <v/>
      </c>
      <c r="KQ244" s="13" t="n">
        <v>2.98</v>
      </c>
      <c r="KR244" s="68">
        <f>IF(KQ244&gt;0,((KQ244-KQ243)/KQ243),0)</f>
        <v/>
      </c>
      <c r="KS244" s="68">
        <f>IF(KQ244&gt;0,KR244-$V244,0)</f>
        <v/>
      </c>
      <c r="KT244" s="68">
        <f>IF(KQ244&gt;0,(KQ244-KT$10)/KT$10,0)</f>
        <v/>
      </c>
      <c r="KU244" s="68" t="n"/>
      <c r="KV244" s="15">
        <f>IF(KQ244&gt;0,(KQ244-KQ$10)/KQ$10,0)</f>
        <v/>
      </c>
      <c r="KW244" s="18" t="n"/>
      <c r="KX244" s="13" t="n">
        <v>60.48</v>
      </c>
      <c r="KY244" s="68">
        <f>IF(KX244&gt;0,((KX244-KX243)/KX243),0)</f>
        <v/>
      </c>
      <c r="KZ244" s="68">
        <f>IF(KX244&gt;0,KY244-$V244,0)</f>
        <v/>
      </c>
      <c r="LA244" s="68">
        <f>IF(KX244&gt;0,(KX244-LA$10)/LA$10,0)</f>
        <v/>
      </c>
      <c r="LB244" s="68" t="n"/>
      <c r="LC244" s="15">
        <f>IF(KX244&gt;0,(KX244-KX$10)/KX$10,0)</f>
        <v/>
      </c>
      <c r="LD244" s="18" t="n"/>
      <c r="LE244" s="13" t="n">
        <v>58.66</v>
      </c>
      <c r="LF244" s="68">
        <f>IF(LE244&gt;0,((LE244-LE243)/LE243),0)</f>
        <v/>
      </c>
      <c r="LG244" s="68">
        <f>IF(LE244&gt;0,LF244-$V244,0)</f>
        <v/>
      </c>
      <c r="LH244" s="68">
        <f>IF(LE244&gt;0,(LE244-LH$10)/LH$10,0)</f>
        <v/>
      </c>
      <c r="LI244" s="68" t="n"/>
      <c r="LJ244" s="15">
        <f>IF(LE244&gt;0,(LE244-LE$10)/LE$10,0)</f>
        <v/>
      </c>
      <c r="LL244" s="13" t="n">
        <v>164.72</v>
      </c>
      <c r="LM244" s="68">
        <f>IF(LL244&gt;0,((LL244-LL243)/LL243),0)</f>
        <v/>
      </c>
      <c r="LN244" s="68">
        <f>IF(LL244&gt;0,LM244-$V244,0)</f>
        <v/>
      </c>
      <c r="LO244" s="68">
        <f>IF(LL244&gt;0,(LL244-LO$10)/LO$10,0)</f>
        <v/>
      </c>
      <c r="LP244" s="68" t="n"/>
      <c r="LQ244" s="15">
        <f>IF(LL244&gt;0,(LL244-LL$10)/LL$10,0)</f>
        <v/>
      </c>
      <c r="LS244" s="13" t="n">
        <v>26.46</v>
      </c>
      <c r="LT244" s="68">
        <f>IF(LS244&gt;0,((LS244-LS243)/LS243),0)</f>
        <v/>
      </c>
      <c r="LU244" s="68">
        <f>IF(LS244&gt;0,LT244-$V244,0)</f>
        <v/>
      </c>
      <c r="LV244" s="68" t="n"/>
      <c r="LW244" s="68" t="n"/>
      <c r="LX244" s="15">
        <f>IF(LS244&gt;0,(LS244-LS$10)/LS$10,0)</f>
        <v/>
      </c>
      <c r="LZ244" s="13" t="n">
        <v>24.34</v>
      </c>
      <c r="MA244" s="68">
        <f>IF(LZ244&gt;0,((LZ244-LZ243)/LZ243),0)</f>
        <v/>
      </c>
      <c r="MB244" s="68">
        <f>IF(LZ244&gt;0,MA244-$V244,0)</f>
        <v/>
      </c>
      <c r="MC244" s="68">
        <f>IF(LZ244&gt;0,(LZ244-MC$10)/MC$10,0)</f>
        <v/>
      </c>
      <c r="MD244" s="68" t="n"/>
      <c r="ME244" s="15">
        <f>IF(LZ244&gt;0,(LZ244-LZ$10)/LZ$10,0)</f>
        <v/>
      </c>
      <c r="MG244" s="13" t="n">
        <v>104.61</v>
      </c>
      <c r="MH244" s="68">
        <f>IF(MG244&gt;0,((MG244-MG243)/MG243),0)</f>
        <v/>
      </c>
      <c r="MI244" s="68">
        <f>IF(MG244&gt;0,MH244-$V244,0)</f>
        <v/>
      </c>
      <c r="MJ244" s="68">
        <f>IF(MG244&gt;0,(MG244-MJ$10)/MJ$10,0)</f>
        <v/>
      </c>
      <c r="MK244" s="68" t="n"/>
      <c r="ML244" s="15">
        <f>IF(MG244&gt;0,(MG244-MG$10)/MG$10,0)</f>
        <v/>
      </c>
      <c r="MN244" s="13" t="n">
        <v>178.75</v>
      </c>
      <c r="MO244" s="68">
        <f>IF(MN244&gt;0,((MN244-MN243)/MN243),0)</f>
        <v/>
      </c>
      <c r="MP244" s="68">
        <f>IF(MN244&gt;0,MO244-$V244,0)</f>
        <v/>
      </c>
      <c r="MQ244" s="68">
        <f>IF(MN244&gt;0,(MN244-MQ$10)/MQ$10,0)</f>
        <v/>
      </c>
      <c r="MR244" s="68" t="n"/>
      <c r="MS244" s="15">
        <f>IF(MN244&gt;0,(MN244-MN$10)/MN$10,0)</f>
        <v/>
      </c>
      <c r="MU244" s="13" t="n">
        <v>25.26</v>
      </c>
      <c r="MV244" s="68">
        <f>IF(MU244&gt;0,((MU244-MU243)/MU243),0)</f>
        <v/>
      </c>
      <c r="MW244" s="68">
        <f>IF(MU244&gt;0,MV244-$V244,0)</f>
        <v/>
      </c>
      <c r="MX244" s="68">
        <f>IF(MU244&gt;0,(MU244-MX$10)/MX$10,0)</f>
        <v/>
      </c>
      <c r="MY244" s="68" t="n"/>
      <c r="MZ244" s="15">
        <f>IF(MU244&gt;0,(MU244-MU$10)/MU$10,0)</f>
        <v/>
      </c>
      <c r="NB244" s="13" t="n">
        <v>287.19</v>
      </c>
      <c r="NC244" s="68">
        <f>IF(NB244&gt;0,((NB244-NB243)/NB243),0)</f>
        <v/>
      </c>
      <c r="ND244" s="68">
        <f>IF(NB244&gt;0,NC244-$V244,0)</f>
        <v/>
      </c>
      <c r="NE244" s="68">
        <f>IF(NB244&gt;0,(NB244-NE$10)/NE$10,0)</f>
        <v/>
      </c>
      <c r="NF244" s="68" t="n"/>
      <c r="NG244" s="15">
        <f>IF(NB244&gt;0,(NB244-NB$10)/NB$10,0)</f>
        <v/>
      </c>
      <c r="NI244" s="13" t="n">
        <v>15.85</v>
      </c>
      <c r="NJ244" s="68">
        <f>IF(NI244&gt;0,((NI244-NI243)/NI243),0)</f>
        <v/>
      </c>
      <c r="NK244" s="68">
        <f>IF(NI244&gt;0,NJ244-$V244,0)</f>
        <v/>
      </c>
      <c r="NL244" s="68">
        <f>IF(NI244&gt;0,(NI244-NL$10)/NL$10,0)</f>
        <v/>
      </c>
      <c r="NM244" s="68" t="n"/>
      <c r="NN244" s="15">
        <f>IF(NI244&gt;0,(NI244-NI$10)/NI$10,0)</f>
        <v/>
      </c>
      <c r="NP244" s="13" t="n">
        <v>621.9</v>
      </c>
      <c r="NQ244" s="68">
        <f>IF(NP244&gt;0,((NP244-NP243)/NP243),0)</f>
        <v/>
      </c>
      <c r="NR244" s="68">
        <f>IF(NP244&gt;0,NQ244-$V244,0)</f>
        <v/>
      </c>
      <c r="NS244" s="68">
        <f>IF(NP244&gt;0,(NP244-NS$10)/NS$10,0)</f>
        <v/>
      </c>
      <c r="NT244" s="68" t="n"/>
      <c r="NU244" s="15">
        <f>IF(NP244&gt;0,(NP244-NP$10)/NP$10,0)</f>
        <v/>
      </c>
      <c r="NW244" s="13" t="n">
        <v>313.72</v>
      </c>
      <c r="NX244" s="68">
        <f>IF(NW244&gt;0,((NW244-NW243)/NW243),0)</f>
        <v/>
      </c>
      <c r="NY244" s="68">
        <f>IF(NW244&gt;0,NX244-$V244,0)</f>
        <v/>
      </c>
      <c r="NZ244" s="68">
        <f>IF(NW244&gt;0,(NW244-NZ$10)/NZ$10,0)</f>
        <v/>
      </c>
      <c r="OA244" s="68" t="n"/>
      <c r="OB244" s="15">
        <f>IF(NW244&gt;0,(NW244-NW$10)/NW$10,0)</f>
        <v/>
      </c>
      <c r="OD244" s="13" t="n">
        <v>4.71</v>
      </c>
      <c r="OE244" s="68">
        <f>IF(OD244&gt;0,((OD244-OD243)/OD243),0)</f>
        <v/>
      </c>
      <c r="OF244" s="68">
        <f>IF(OD244&gt;0,OE244-$V244,0)</f>
        <v/>
      </c>
      <c r="OG244" s="68">
        <f>IF(OD244&gt;0,(OD244-OG$10)/OG$10,0)</f>
        <v/>
      </c>
      <c r="OH244" s="68" t="n"/>
      <c r="OI244" s="15">
        <f>IF(OD244&gt;0,(OD244-OD$10)/OD$10,0)</f>
        <v/>
      </c>
      <c r="OK244" s="13" t="n">
        <v>268.5</v>
      </c>
      <c r="OL244" s="68">
        <f>IF(OK244&gt;0,((OK244-OK243)/OK243),0)</f>
        <v/>
      </c>
      <c r="OM244" s="68">
        <f>IF(OK244&gt;0,OL244-$V244,0)</f>
        <v/>
      </c>
      <c r="ON244" s="68">
        <f>IF(OK244&gt;0,(OK244-ON$10)/ON$10,0)</f>
        <v/>
      </c>
      <c r="OO244" s="68" t="n"/>
      <c r="OP244" s="15">
        <f>IF(OK244&gt;0,(OK244-OK$10)/OK$10,0)</f>
        <v/>
      </c>
      <c r="OR244" s="13" t="n">
        <v>7.8</v>
      </c>
      <c r="OS244" s="68">
        <f>IF(OR244&gt;0,((OR244-OR243)/OR243),0)</f>
        <v/>
      </c>
      <c r="OT244" s="68">
        <f>IF(OR244&gt;0,OS244-$V244,0)</f>
        <v/>
      </c>
      <c r="OU244" s="68">
        <f>IF(OR244&gt;0,(OR244-OU$10)/OU$10,0)</f>
        <v/>
      </c>
      <c r="OV244" s="68" t="n"/>
      <c r="OW244" s="15">
        <f>IF(OR244&gt;0,(OR244-OR$10)/OR$10,0)</f>
        <v/>
      </c>
      <c r="OY244" s="13" t="n">
        <v>171.52</v>
      </c>
      <c r="OZ244" s="68">
        <f>IF(OY244&gt;0,((OY244-OY243)/OY243),0)</f>
        <v/>
      </c>
      <c r="PA244" s="68">
        <f>IF(OY244&gt;0,OZ244-$V244,0)</f>
        <v/>
      </c>
      <c r="PB244" s="68">
        <f>IF(OY244&gt;0,(OY244-PB$10)/PB$10,0)</f>
        <v/>
      </c>
      <c r="PC244" s="68" t="n"/>
      <c r="PD244" s="15">
        <f>IF(OY244&gt;0,(OY244-OY$10)/OY$10,0)</f>
        <v/>
      </c>
      <c r="PE244" s="18" t="n"/>
      <c r="PF244" s="13" t="n">
        <v>281.65</v>
      </c>
      <c r="PG244" s="68">
        <f>IF(PF244&gt;0,((PF244-PF243)/PF243),0)</f>
        <v/>
      </c>
      <c r="PH244" s="68">
        <f>IF(PF244&gt;0,PG244-$V244,0)</f>
        <v/>
      </c>
      <c r="PI244" s="68">
        <f>IF(PF244&gt;0,(PF244-PI$10)/PI$10,0)</f>
        <v/>
      </c>
      <c r="PJ244" s="68" t="n"/>
      <c r="PK244" s="15">
        <f>IF(PF244&gt;0,(PF244-PF$10)/PF$10,0)</f>
        <v/>
      </c>
      <c r="PM244" s="13" t="n"/>
      <c r="PN244" s="68">
        <f>IF(PM244&gt;0,((PM244-PM243)/PM243),0)</f>
        <v/>
      </c>
      <c r="PO244" s="68">
        <f>PN244-$V244</f>
        <v/>
      </c>
      <c r="PP244" s="68">
        <f>IF(PM244&gt;0,(PM244-PP$10)/PP$10,0)</f>
        <v/>
      </c>
      <c r="PQ244" s="68" t="n"/>
      <c r="PR244" s="15">
        <f>IF(PM244&gt;0,(PM244-PM$10)/PM$10,0)</f>
        <v/>
      </c>
      <c r="PT244" s="13" t="n">
        <v>15.49</v>
      </c>
      <c r="PU244" s="68">
        <f>IF(PT244&gt;0,((PT244-PT243)/PT243),0)</f>
        <v/>
      </c>
      <c r="PV244" s="68">
        <f>IF(PT244&gt;0,PU244-$V244,0)</f>
        <v/>
      </c>
      <c r="PW244" s="68">
        <f>IF(PT244&gt;0,(PT244-PW$10)/PW$10,0)</f>
        <v/>
      </c>
      <c r="PX244" s="68" t="n"/>
      <c r="PY244" s="15">
        <f>IF(PT244&gt;0,(PT244-PT$10)/PT$10,0)</f>
        <v/>
      </c>
      <c r="QA244" s="13" t="n">
        <v>358.65</v>
      </c>
      <c r="QB244" s="68">
        <f>IF(QA244&gt;0,((QA244-QA243)/QA243),0)</f>
        <v/>
      </c>
      <c r="QC244" s="68">
        <f>IF(QA244&gt;0,QB244-$V244,0)</f>
        <v/>
      </c>
      <c r="QD244" s="68">
        <f>IF(QA244&gt;0,(QA244-QD$10)/QD$10,0)</f>
        <v/>
      </c>
      <c r="QE244" s="68" t="n"/>
      <c r="QF244" s="15">
        <f>IF(QA244&gt;0,(QA244-QA$10)/QA$10,0)</f>
        <v/>
      </c>
      <c r="QH244" s="13" t="n">
        <v>2.66</v>
      </c>
      <c r="QI244" s="68">
        <f>IF(QH244&gt;0,((QH244-QH243)/QH243),0)</f>
        <v/>
      </c>
      <c r="QJ244" s="68">
        <f>IF(QH244&gt;0,QI244-$V244,0)</f>
        <v/>
      </c>
      <c r="QK244" s="68">
        <f>IF(QH244&gt;0,(QH244-QK$10)/QK$10,0)</f>
        <v/>
      </c>
      <c r="QL244" s="68" t="n"/>
      <c r="QM244" s="15">
        <f>IF(QH244&gt;0,(QH244-QH$10)/QH$10,0)</f>
        <v/>
      </c>
      <c r="QO244" s="13" t="n">
        <v>17.12</v>
      </c>
      <c r="QP244" s="68">
        <f>IF(QO244&gt;0,((QO244-QO243)/QO243),0)</f>
        <v/>
      </c>
      <c r="QQ244" s="68">
        <f>IF(QO244&gt;0,QP244-$V244,0)</f>
        <v/>
      </c>
      <c r="QR244" s="68">
        <f>IF(QO244&gt;0,(QO244-QR$10)/QR$10,0)</f>
        <v/>
      </c>
      <c r="QS244" s="68" t="n"/>
      <c r="QT244" s="15">
        <f>IF(QO244&gt;0,(QO244-QO$10)/QO$10,0)</f>
        <v/>
      </c>
      <c r="QV244" s="13" t="n">
        <v>3.38</v>
      </c>
      <c r="QW244" s="68">
        <f>IF(QV244&gt;0,((QV244-QV243)/QV243),0)</f>
        <v/>
      </c>
      <c r="QX244" s="68">
        <f>IF(QV244&gt;0,QW244-$V244,0)</f>
        <v/>
      </c>
      <c r="QY244" s="68">
        <f>IF(QV244&gt;0,(QV244-QY$10)/QY$10,0)</f>
        <v/>
      </c>
      <c r="QZ244" s="68" t="n"/>
      <c r="RA244" s="15">
        <f>IF(QV244&gt;0,(QV244-QV$10)/QV$10,0)</f>
        <v/>
      </c>
      <c r="RC244" s="13" t="n">
        <v>75.43000000000001</v>
      </c>
      <c r="RD244" s="68">
        <f>IF(RC244&gt;0,((RC244-RC243)/RC243),0)</f>
        <v/>
      </c>
      <c r="RE244" s="68">
        <f>IF(RC244&gt;0,RD244-$V244,0)</f>
        <v/>
      </c>
      <c r="RF244" s="68">
        <f>IF(RC244&gt;0,(RC244-RF$10)/RF$10,0)</f>
        <v/>
      </c>
      <c r="RG244" s="68" t="n"/>
      <c r="RH244" s="15">
        <f>IF(RC244&gt;0,(RC244-RC$10)/RC$10,0)</f>
        <v/>
      </c>
      <c r="RJ244" s="13" t="n">
        <v>301.87</v>
      </c>
      <c r="RK244" s="68">
        <f>IF(RJ244&gt;0,((RJ244-RJ243)/RJ243),0)</f>
        <v/>
      </c>
      <c r="RL244" s="68">
        <f>RK244-$V244</f>
        <v/>
      </c>
      <c r="RM244" s="68">
        <f>IF(RJ244&gt;0,(RJ244-RM$10)/RM$10,0)</f>
        <v/>
      </c>
      <c r="RN244" s="68" t="n"/>
      <c r="RO244" s="15">
        <f>IF(RJ244&gt;0,(RJ244-RJ$10)/RJ$10,0)</f>
        <v/>
      </c>
      <c r="RQ244" s="13" t="n">
        <v>27.72</v>
      </c>
      <c r="RR244" s="68">
        <f>IF(RQ244&gt;0,((RQ244-RQ243)/RQ243),0)</f>
        <v/>
      </c>
      <c r="RS244" s="68">
        <f>RR244-$V244</f>
        <v/>
      </c>
      <c r="RT244" s="68">
        <f>IF(RQ244&gt;0,(RQ244-RT$10)/RT$10,0)</f>
        <v/>
      </c>
      <c r="RU244" s="68" t="n"/>
      <c r="RV244" s="15">
        <f>IF(RQ244&gt;0,(RQ244-RQ$10)/RQ$10,0)</f>
        <v/>
      </c>
      <c r="RX244" s="13" t="n">
        <v>181.49</v>
      </c>
      <c r="RY244" s="68">
        <f>IF(RX244&gt;0,((RX244-RX243)/RX243),0)</f>
        <v/>
      </c>
      <c r="RZ244" s="68">
        <f>RY244-$V244</f>
        <v/>
      </c>
      <c r="SA244" s="68">
        <f>IF(RX244&gt;0,(RX244-SA$10)/SA$10,0)</f>
        <v/>
      </c>
      <c r="SB244" s="68" t="n"/>
      <c r="SC244" s="15">
        <f>IF(RX244&gt;0,(RX244-RX$10)/RX$10,0)</f>
        <v/>
      </c>
      <c r="SE244" s="13" t="n">
        <v>28.26</v>
      </c>
      <c r="SF244" s="68">
        <f>IF(SE244&gt;0,((SE244-SE243)/SE243),0)</f>
        <v/>
      </c>
      <c r="SG244" s="68">
        <f>SF244-$V244</f>
        <v/>
      </c>
      <c r="SH244" s="68">
        <f>IF(SE244&gt;0,(SE244-SH$10)/SH$10,0)</f>
        <v/>
      </c>
      <c r="SI244" s="68" t="n"/>
      <c r="SJ244" s="15">
        <f>IF(SE244&gt;0,(SE244-SE$10)/SE$10,0)</f>
        <v/>
      </c>
      <c r="SL244" s="13" t="n">
        <v>2.81</v>
      </c>
      <c r="SM244" s="68">
        <f>IF(SL244&gt;0,((SL244-SL243)/SL243),0)</f>
        <v/>
      </c>
      <c r="SN244" s="68">
        <f>SM244-$V244</f>
        <v/>
      </c>
      <c r="SO244" s="68">
        <f>IF(SL244&gt;0,(SL244-SO$10)/SO$10,0)</f>
        <v/>
      </c>
      <c r="SP244" s="68" t="n"/>
      <c r="SQ244" s="15">
        <f>IF(SL244&gt;0,(SL244-SL$10)/SL$10,0)</f>
        <v/>
      </c>
      <c r="SS244" s="13" t="n">
        <v>28.44</v>
      </c>
      <c r="ST244" s="68">
        <f>IF(SS244&gt;0,((SS244-SS243)/SS243),0)</f>
        <v/>
      </c>
      <c r="SU244" s="68">
        <f>ST244-$V244</f>
        <v/>
      </c>
      <c r="SV244" s="68">
        <f>IF(SS244&gt;0,(SS244-SV$10)/SV$10,0)</f>
        <v/>
      </c>
      <c r="SW244" s="68" t="n"/>
      <c r="SX244" s="15">
        <f>IF(SS244&gt;0,(SS244-SS$10)/SS$10,0)</f>
        <v/>
      </c>
      <c r="SZ244" s="13" t="n">
        <v>61.2</v>
      </c>
      <c r="TA244" s="68">
        <f>IF(SZ244&gt;0,((SZ244-SZ243)/SZ243),0)</f>
        <v/>
      </c>
      <c r="TB244" s="68">
        <f>TA244-$V244</f>
        <v/>
      </c>
      <c r="TC244" s="68">
        <f>IF(SZ244&gt;0,(SZ244-TC$10)/TC$10,0)</f>
        <v/>
      </c>
      <c r="TD244" s="68" t="n"/>
      <c r="TE244" s="15">
        <f>IF(SZ244&gt;0,(SZ244-SZ$10)/SZ$10,0)</f>
        <v/>
      </c>
      <c r="TG244" s="587" t="n">
        <v>0.26</v>
      </c>
      <c r="TH244" s="68">
        <f>IF(TG244&gt;0,((TG244-TG243)/TG243),0)</f>
        <v/>
      </c>
      <c r="TI244" s="68">
        <f>TH244-$V244</f>
        <v/>
      </c>
      <c r="TJ244" s="68">
        <f>IF(TG244&gt;0,(TG244-TJ$10)/TJ$10,0)</f>
        <v/>
      </c>
      <c r="TK244" s="68" t="n"/>
      <c r="TL244" s="15">
        <f>IF(TG244&gt;0,(TG244-TG$10)/TG$10,0)</f>
        <v/>
      </c>
      <c r="TN244" s="13" t="n">
        <v>59.48</v>
      </c>
      <c r="TO244" s="68">
        <f>IF(TN244&gt;0,((TN244-TN243)/TN243),0)</f>
        <v/>
      </c>
      <c r="TP244" s="68">
        <f>TO244-$V244</f>
        <v/>
      </c>
      <c r="TQ244" s="68">
        <f>IF(TN244&gt;0,(TN244-TQ$10)/TQ$10,0)</f>
        <v/>
      </c>
      <c r="TR244" s="68" t="n"/>
      <c r="TS244" s="15">
        <f>IF(TN244&gt;0,(TN244-TN$10)/TN$10,0)</f>
        <v/>
      </c>
      <c r="TU244" s="587" t="n">
        <v>4.99</v>
      </c>
      <c r="TV244" s="68">
        <f>IF(TU244&gt;0,((TU244-TU243)/TU243),0)</f>
        <v/>
      </c>
      <c r="TW244" s="68">
        <f>TV244-$V244</f>
        <v/>
      </c>
      <c r="TX244" s="68">
        <f>IF(TU244&gt;0,(TU244-TX$10)/TX$10,0)</f>
        <v/>
      </c>
      <c r="TY244" s="68" t="n"/>
      <c r="TZ244" s="15">
        <f>IF(TU244&gt;0,(TU244-TU$10)/TU$10,0)</f>
        <v/>
      </c>
      <c r="UB244" s="587" t="n"/>
      <c r="UC244" s="68">
        <f>IF(UB244&gt;0,((UB244-UB243)/UB243),0)</f>
        <v/>
      </c>
      <c r="UD244" s="68">
        <f>UC244-$V244</f>
        <v/>
      </c>
      <c r="UE244" s="68">
        <f>IF(UB244&gt;0,(UB244-UE$10)/UE$10,0)</f>
        <v/>
      </c>
      <c r="UF244" s="68" t="n"/>
      <c r="UG244" s="15">
        <f>IF(UB244&gt;0,(UB244-UB$10)/UB$10,0)</f>
        <v/>
      </c>
      <c r="UI244" s="587" t="n"/>
      <c r="UJ244" s="68">
        <f>IF(UI244&gt;0,((UI244-UI243)/UI243),0)</f>
        <v/>
      </c>
      <c r="UK244" s="68">
        <f>UJ244-$V244</f>
        <v/>
      </c>
      <c r="UL244" s="68">
        <f>IF(UI244&gt;0,(UI244-UL$10)/UL$10,0)</f>
        <v/>
      </c>
      <c r="UM244" s="68" t="n"/>
      <c r="UN244" s="15">
        <f>IF(UI244&gt;0,(UI244-UI$10)/UI$10,0)</f>
        <v/>
      </c>
      <c r="UP244" s="587" t="n"/>
      <c r="UQ244" s="68">
        <f>IF(UP244&gt;0,((UP244-UP243)/UP243),0)</f>
        <v/>
      </c>
      <c r="UR244" s="68">
        <f>UQ244-$V244</f>
        <v/>
      </c>
      <c r="US244" s="68">
        <f>IF(UP244&gt;0,(UP244-US$10)/US$10,0)</f>
        <v/>
      </c>
      <c r="UT244" s="68" t="n"/>
      <c r="UU244" s="15">
        <f>IF(UP244&gt;0,(UP244-UP$10)/UP$10,0)</f>
        <v/>
      </c>
      <c r="UW244" s="587" t="n"/>
      <c r="UX244" s="68">
        <f>IF(UW244&gt;0,((UW244-UW243)/UW243),0)</f>
        <v/>
      </c>
      <c r="UY244" s="68">
        <f>UX244-$V244</f>
        <v/>
      </c>
      <c r="UZ244" s="68">
        <f>IF(UW244&gt;0,(UW244-UZ$10)/UZ$10,0)</f>
        <v/>
      </c>
      <c r="VA244" s="68" t="n"/>
      <c r="VB244" s="15">
        <f>IF(UW244&gt;0,(UW244-UW$10)/UW$10,0)</f>
        <v/>
      </c>
      <c r="VD244" s="587" t="n"/>
      <c r="VE244" s="68">
        <f>IF(VD244&gt;0,((VD244-VD243)/VD243),0)</f>
        <v/>
      </c>
      <c r="VF244" s="68">
        <f>VE244-$V244</f>
        <v/>
      </c>
      <c r="VG244" s="68">
        <f>IF(VD244&gt;0,(VD244-VG$10)/VG$10,0)</f>
        <v/>
      </c>
      <c r="VH244" s="68" t="n"/>
      <c r="VI244" s="15">
        <f>IF(VD244&gt;0,(VD244-VD$10)/VD$10,0)</f>
        <v/>
      </c>
      <c r="VM244" s="21">
        <f>IF($C244&gt;0,(($IK$5*IG244)+($GT$5*GP244)+($JM$5*JI244)+($JF$5*JB244)+($IY$5*IU244)+($IR$5*IN244)+($ID$5*HZ244)+($HW$5*HS244)+($HP$5*HL244)+($HI$5*HE244)+($GF$5*GB244)+($FY$5*FU244)+($FR$5*FN244)+($FK$5*FG244)+($FD$5*EZ244)+($EW$5*ES244)+($EP$5*EL244)+($EI$5*EE244)+($EB$5*DX244)+($DU$5*DQ244)+($DN$5*DJ244)+($DG$5*DC244)+($CZ$5*CV244)+($CS$5*CO244)+($CL$5*CH244)+($CE$5*CA244)+($BX$5*BT244)+($BQ$5*BM244)+($BJ$5*BF244)+($BC$5*AY244)+($AV$5*AR244)+($AO$5*AK244)+($AH$5*AD244)+($JT$5*JP244)+($KA$5*JW244)+($KO$5*KK244)+($PR$5*PN244)+($GM$5*GI244)+($HA$5*GW244)+($KV$5*KR244)+($KH$5*KD244)+($LC$5*KY244)+($MS$5*MO244)+($ML$5*MH244)+($ME$5*MA244)+($LX$5*LT244)+($LQ$5*LM244)+($LJ$5*LF244)+(MV244*$MZ$5)+(NC244*$NG$5)+(NJ244*$NN$5)+($OI$5*OE244)+($NU$5*NQ244)+($OB$5*NX244)+($PK$5*PG244)+($OP$5*OL244)+($OW$5*OS244)+($PD$5*OZ244)+(PU244*$PY$5)+(QB244*$QF$5)+(QI244*$QM$5)+(QP244*$QT$5)+(QW244*$RA$5)+(RD244*$RH$5)+(RK244*$RO$5)+(RR244*$RV$5)+(RY244*$SC$5)+(SF244*$SJ$5)+(SM244*$SQ$5)+(ST244*$SX$5)+(TA244*$TE$5))+(TH244*$TL$5)+(TO244*$TS$5))/$VM$5</f>
        <v/>
      </c>
      <c r="VN244" s="40" t="n"/>
      <c r="VO244" s="21">
        <f>IF($C244&gt;0,(($IK$5*II244)+($GT$5*GR244)+($JM$5*JK244)+($JF$5*JD244)+($IY$5*IW244)+($IR$5*IP244)+($ID$5*IB244)+($HW$5*HU244)+($HP$5*HN244)+($HI$5*HG244)+($GF$5*GD244)+($FY$5*FW244)+($FR$5*FP244)+($FK$5*FI244)+($FD$5*FB244)+($EW$5*EU244)+($EP$5*EN244)+($EI$5*EG244)+($EB$5*DZ244)+($DU$5*DS244)+($DN$5*DL244)+($DG$5*DE244)+($CZ$5*CX244)+($CS$5*CQ244)+($CL$5*CJ244)+($CE$5*CC244)+($BX$5*BV244)+($BQ$5*BO244)+($BJ$5*BH244)+($BC$5*BA244)+($AV$5*AT244)+($AO$5*AM244)+($AH$5*AF244)+($KO$5*KM244)+($KH$5*KF244)+($KA$5*JY244)+($JT$5*JR244)+($PR$5*PP244)+($GM$5*GK244)+($HA$5*GY244)+($KV$5*KT244)+($LC$5*LA244)+($MS$5*MQ244)+($ML$5*MJ244)+($ME$5*MC244)+($LX$5*LV244)+($LQ$5*LO244)+($LJ$5*LH244)+(MX244*$MZ$5)+(NE244*$NG$5)+(NL244*$NN$5)+($OI$5*OG244)+($NU$5*NS244)+($OB$5*NZ244)+($PD$5*PB244)+($OW$5*OU244)+($OP$5*ON244)+($PK$5*PI244)+($PY$5*PW244)+($QF$5*QD244)+($QM$5*QK244)+($QT$5*QR244)+($RA$5*QY244)+($RH$5*RF244)+($RO$5*RM244)+(RT244*$RV$5)+(SA244*$SC$5)+(SH244*$SJ$5)+(SO244*$SQ$5)+(SV244*$SX$5)+(TC244*$TE$5)+(TJ244*$TL$5)+(TQ244*$TS$5))/$VM$5,0)</f>
        <v/>
      </c>
      <c r="VP244" s="14" t="n"/>
      <c r="VQ244" s="21">
        <f>IF($C244&gt;0,(($IK$5*IK244)+($GT$5*GT244)+($JM$5*JM244)+($JF$5*JF244)+($IY$5*IY244)+($IR$5*IR244)+($ID$5*ID244)+($HW$5*HW244)+($HP$5*HP244)+($HI$5*HI244)+($GF$5*GF244)+($FY$5*FY244)+($FR$5*FR244)+($FK$5*FK244)+($FD$5*FD244)+($EW$5*EW244)+($EP$5*EP244)+($EI$5*EI244)+($EB$5*EB244)+($DU$5*DU244)+($DN$5*DN244)+($DG$5*DG244)+($CZ$5*CZ244)+($CS$5*CS244)+($CL$5*CL244)+($CE$5*CE244)+($BX$5*BX244)+($BQ$5*BQ244)+($BJ$5*BJ244)+($BC$5*BC244)+($AV$5*AV244)+($AO$5*AO244)+($AH$5*AH244)+($KO$5*KO244)+($PR$5*PR244)+($GM$5*GM244)+($HA$5*HA244)+($KH$5*KH244)+($KA$5*KA244)+($JT$5*JT244)+($KV$5*KV244)+($LC$5*LC244)+($MS$5*MS244)+($ML$5*ML244)+($ME$5*ME244)+($LX$5*LX244)+($LQ$5*LQ244)+($LJ$5*LJ244)+($OI$5*OI244)+($NU$5*NU244)+($NN$5*NN244)+($NG$5*NG244)+($MZ$5*MZ244)+(OB244*$OB$5)+($PD$5*PD244)+($OW$5*OW244)+($OP$5*OP244)+($PK$5*PK244)+(PY244*$PY$5)+(QF244*$QF$5)+(QM244*$QM$5)+(QT244*$QT$5)+(RA244*$RA$5)+(RH244*$RH$5)+(RO244*$RO$5)+(RV244*$RV$5)+(SC244*$SC$5)+(SJ244*$SJ$5)+(SQ244*$SQ$5)+(SX244*$SX$5)+(TE244*$TE$5)+(TL244*$TL$5)+(TS244*$TS$5))/$VM$5,0)</f>
        <v/>
      </c>
    </row>
    <row r="245" ht="16" customHeight="1" s="545">
      <c r="A245" s="127" t="n">
        <v>46000</v>
      </c>
      <c r="B245" s="4">
        <f>A245</f>
        <v/>
      </c>
      <c r="C245" s="13" t="n"/>
      <c r="D245" s="138">
        <f>IF(C245&gt;0,C245-C244,0)</f>
        <v/>
      </c>
      <c r="E245" s="68">
        <f>IF(C245&gt;0,D245/C244,0)</f>
        <v/>
      </c>
      <c r="F245" s="15">
        <f>IF(C245&gt;0,(C245-C$10)/C$10,0)</f>
        <v/>
      </c>
      <c r="G245" s="13" t="n"/>
      <c r="H245" s="138">
        <f>IF(G245&gt;0,G245-G244,0)</f>
        <v/>
      </c>
      <c r="I245" s="68">
        <f>IF(G245&gt;0,H245/G244,0)</f>
        <v/>
      </c>
      <c r="J245" s="15">
        <f>IF(G245&gt;0,(G245-G$10)/G$10,0)</f>
        <v/>
      </c>
      <c r="K245" s="13" t="n"/>
      <c r="L245" s="138">
        <f>IF(K245&gt;0,K245-K244,0)</f>
        <v/>
      </c>
      <c r="M245" s="68">
        <f>IF(K245&gt;0,L245/K244,0)</f>
        <v/>
      </c>
      <c r="N245" s="15">
        <f>IF(K245&gt;0,(K245-K$10)/K$10,0)</f>
        <v/>
      </c>
      <c r="O245" s="13" t="n"/>
      <c r="P245" s="138">
        <f>IF(O245&gt;0,O245-O244,0)</f>
        <v/>
      </c>
      <c r="Q245" s="68">
        <f>IF(O245&gt;0,P245/O244,0)</f>
        <v/>
      </c>
      <c r="R245" s="15">
        <f>IF(O245&gt;0,(O245-O$10)/O$10,0)</f>
        <v/>
      </c>
      <c r="S245" s="18">
        <f>IF(O245&gt;0,(((O245*0.7)*Q245)+((K245*0.9)*M245)+((G245*0.65)*I245)+((C245*0.6)*E245))/(O245+K245+G245+C245),0)</f>
        <v/>
      </c>
      <c r="T245" s="121">
        <f>IF(O245&gt;0,(S245*200)+T244,0)</f>
        <v/>
      </c>
      <c r="U245" s="121">
        <f>T245</f>
        <v/>
      </c>
      <c r="V245" s="134">
        <f>IF(T245&gt;0,(T245-T244)/T244,0)</f>
        <v/>
      </c>
      <c r="W245" s="21">
        <f>IF(T245&gt;0,(T245-T$11)/T$11,0)</f>
        <v/>
      </c>
      <c r="X245" s="18">
        <f>IF(T245&gt;0,((Q245+M245+I245+E245)/4),0)</f>
        <v/>
      </c>
      <c r="Y245" s="353" t="n"/>
      <c r="Z245" s="15" t="n">
        <v>2e-06</v>
      </c>
      <c r="AA245" s="21">
        <f>Z245-$V245</f>
        <v/>
      </c>
      <c r="AC245" s="13" t="n"/>
      <c r="AD245" s="68">
        <f>IF(AC245&gt;0,((AC245-AC244)/AC244),0)</f>
        <v/>
      </c>
      <c r="AE245" s="68">
        <f>IF(AC245&gt;0,AD245-$V245,0)</f>
        <v/>
      </c>
      <c r="AF245" s="68">
        <f>IF(AC245&gt;0,(AC245-AF$10)/AF$10,0)</f>
        <v/>
      </c>
      <c r="AG245" s="68" t="n"/>
      <c r="AH245" s="15">
        <f>IF(AC245&gt;0,(AC245-AC$10)/AC$10,0)</f>
        <v/>
      </c>
      <c r="AJ245" s="13" t="n"/>
      <c r="AK245" s="68">
        <f>IF(AJ245&gt;0,((AJ245-AJ244)/AJ244),0)</f>
        <v/>
      </c>
      <c r="AL245" s="68">
        <f>IF(AJ245&gt;0,AK245-$V245,0)</f>
        <v/>
      </c>
      <c r="AM245" s="68">
        <f>IF(AJ245&gt;0,(AJ245-AM$10)/AM$10,0)</f>
        <v/>
      </c>
      <c r="AN245" s="68" t="n"/>
      <c r="AO245" s="15">
        <f>IF(AJ245&gt;0,(AJ245-AJ$10)/AJ$10,0)</f>
        <v/>
      </c>
      <c r="AQ245" s="13" t="n"/>
      <c r="AR245" s="68">
        <f>IF(AQ245&gt;0,((AQ245-AQ244)/AQ244),0)</f>
        <v/>
      </c>
      <c r="AS245" s="68">
        <f>IF(AQ245&gt;0,AR245-$V245,0)</f>
        <v/>
      </c>
      <c r="AT245" s="68">
        <f>IF(AQ245&gt;0,(AQ245-AT$10)/AT$10,0)</f>
        <v/>
      </c>
      <c r="AU245" s="68" t="n"/>
      <c r="AV245" s="15">
        <f>IF(AQ245&gt;0,(AQ245-AQ$10)/AQ$10,0)</f>
        <v/>
      </c>
      <c r="AX245" s="13" t="n"/>
      <c r="AY245" s="68">
        <f>IF(AX245&gt;0,((AX245-AX244)/AX244),0)</f>
        <v/>
      </c>
      <c r="AZ245" s="68">
        <f>IF(AX245&gt;0,AY245-$V245,0)</f>
        <v/>
      </c>
      <c r="BA245" s="68">
        <f>IF(AX245&gt;0,(AX245-BA$10)/BA$10,0)</f>
        <v/>
      </c>
      <c r="BB245" s="68" t="n"/>
      <c r="BC245" s="15">
        <f>IF(AX245&gt;0,(AX245-AX$10)/AX$10,0)</f>
        <v/>
      </c>
      <c r="BE245" s="13" t="n"/>
      <c r="BF245" s="68">
        <f>IF(BE245&gt;0,((BE245-BE244)/BE244),0)</f>
        <v/>
      </c>
      <c r="BG245" s="68">
        <f>IF(BE245&gt;0,BF245-$V245,0)</f>
        <v/>
      </c>
      <c r="BH245" s="68" t="n"/>
      <c r="BI245" s="68" t="n"/>
      <c r="BJ245" s="15">
        <f>IF(BE245&gt;0,(BE245-BE$10)/BE$10,0)</f>
        <v/>
      </c>
      <c r="BL245" s="13" t="n"/>
      <c r="BM245" s="68">
        <f>IF(BL245&gt;0,((BL245-BL244)/BL244),0)</f>
        <v/>
      </c>
      <c r="BN245" s="68">
        <f>IF(BL245&gt;0,BM245-$V245,0)</f>
        <v/>
      </c>
      <c r="BO245" s="68">
        <f>IF(BL245&gt;0,(BL245-BO$10)/BO$10,0)</f>
        <v/>
      </c>
      <c r="BP245" s="68" t="n"/>
      <c r="BQ245" s="15">
        <f>IF(BL245&gt;0,(BL245-BL$10)/BL$10,0)</f>
        <v/>
      </c>
      <c r="BS245" s="13" t="n"/>
      <c r="BT245" s="68">
        <f>IF(BS245&gt;0,((BS245-BS244)/BS244),0)</f>
        <v/>
      </c>
      <c r="BU245" s="68">
        <f>IF(BS245&gt;0,BT245-$V245,0)</f>
        <v/>
      </c>
      <c r="BV245" s="68">
        <f>IF(BS245&gt;0,(BS245-BV$10)/BV$10,0)</f>
        <v/>
      </c>
      <c r="BW245" s="68" t="n"/>
      <c r="BX245" s="15">
        <f>IF(BS245&gt;0,(BS245-BS$10)/BS$10,0)</f>
        <v/>
      </c>
      <c r="BZ245" s="13" t="n"/>
      <c r="CA245" s="68">
        <f>IF(BZ245&gt;0,((BZ245-BZ244)/BZ244),0)</f>
        <v/>
      </c>
      <c r="CB245" s="68">
        <f>IF(BZ245&gt;0,CA245-$V245,0)</f>
        <v/>
      </c>
      <c r="CC245" s="68">
        <f>IF(BZ245&gt;0,(BZ245-CC$10)/CC$10,0)</f>
        <v/>
      </c>
      <c r="CD245" s="68" t="n"/>
      <c r="CE245" s="15">
        <f>IF(BZ245&gt;0,(BZ245-BZ$10)/BZ$10,0)</f>
        <v/>
      </c>
      <c r="CG245" s="13" t="n"/>
      <c r="CH245" s="68">
        <f>IF(CG245&gt;0,((CG245-CG244)/CG244),0)</f>
        <v/>
      </c>
      <c r="CI245" s="68">
        <f>IF(CG245&gt;0,CH245-$V245,0)</f>
        <v/>
      </c>
      <c r="CJ245" s="68">
        <f>IF(CG245&gt;0,(CG245-CJ$10)/CJ$10,0)</f>
        <v/>
      </c>
      <c r="CK245" s="68" t="n"/>
      <c r="CL245" s="15">
        <f>IF(CG245&gt;0,(CG245-CG$10)/CG$10,0)</f>
        <v/>
      </c>
      <c r="CN245" s="13" t="n"/>
      <c r="CO245" s="68">
        <f>IF(CN245&gt;0,((CN245-CN244)/CN244),0)</f>
        <v/>
      </c>
      <c r="CP245" s="68">
        <f>IF(CN245&gt;0,CO245-$V245,0)</f>
        <v/>
      </c>
      <c r="CQ245" s="68">
        <f>IF(CN245&gt;0,(CN245-CQ$10)/CQ$10,0)</f>
        <v/>
      </c>
      <c r="CR245" s="68" t="n"/>
      <c r="CS245" s="15">
        <f>IF(CN245&gt;0,(CN245-CN$10)/CN$10,0)</f>
        <v/>
      </c>
      <c r="CU245" s="13" t="n"/>
      <c r="CV245" s="68">
        <f>IF(CU245&gt;0,((CU245-CU244)/CU244),0)</f>
        <v/>
      </c>
      <c r="CW245" s="68">
        <f>IF(CU245&gt;0,CV245-$V245,0)</f>
        <v/>
      </c>
      <c r="CX245" s="68">
        <f>IF(CU245&gt;0,(CU245-CX$10)/CX$10,0)</f>
        <v/>
      </c>
      <c r="CY245" s="68" t="n"/>
      <c r="CZ245" s="15">
        <f>IF(CU245&gt;0,(CU245-CU$10)/CU$10,0)</f>
        <v/>
      </c>
      <c r="DB245" s="13" t="n"/>
      <c r="DC245" s="68">
        <f>IF(DB245&gt;0,((DB245-DB244)/DB244),0)</f>
        <v/>
      </c>
      <c r="DD245" s="68">
        <f>IF(DB245&gt;0,DC245-$V245,0)</f>
        <v/>
      </c>
      <c r="DE245" s="68">
        <f>IF(DB245&gt;0,(DB245-DE$10)/DE$10,0)</f>
        <v/>
      </c>
      <c r="DF245" s="68" t="n"/>
      <c r="DG245" s="15">
        <f>IF(DB245&gt;0,(DB245-DB$10)/DB$10,0)</f>
        <v/>
      </c>
      <c r="DI245" s="13" t="n"/>
      <c r="DJ245" s="68">
        <f>IF(DI245&gt;0,((DI245-DI244)/DI244),0)</f>
        <v/>
      </c>
      <c r="DK245" s="68">
        <f>IF(DI245&gt;0,DJ245-$V245,0)</f>
        <v/>
      </c>
      <c r="DL245" s="68">
        <f>IF(DI245&gt;0,(DI245-DL$10)/DL$10,0)</f>
        <v/>
      </c>
      <c r="DM245" s="68" t="n"/>
      <c r="DN245" s="15">
        <f>IF(DI245&gt;0,(DI245-DI$10)/DI$10,0)</f>
        <v/>
      </c>
      <c r="DP245" s="13" t="n"/>
      <c r="DQ245" s="68">
        <f>IF(DP245&gt;0,((DP245-DP244)/DP244),0)</f>
        <v/>
      </c>
      <c r="DR245" s="68">
        <f>IF(DP245&gt;0,DQ245-$V245,0)</f>
        <v/>
      </c>
      <c r="DS245" s="68" t="n"/>
      <c r="DT245" s="68" t="n"/>
      <c r="DU245" s="15">
        <f>IF(DP245&gt;0,(DP245-DP$10)/DP$10,0)</f>
        <v/>
      </c>
      <c r="DV245" s="18" t="n"/>
      <c r="DW245" s="13" t="n"/>
      <c r="DX245" s="68">
        <f>IF(DW245&gt;0,((DW245-DW244)/DW244),0)</f>
        <v/>
      </c>
      <c r="DY245" s="68">
        <f>IF(DW245&gt;0,DX245-$V245,0)</f>
        <v/>
      </c>
      <c r="DZ245" s="68">
        <f>IF(DW245&gt;0,(DW245-DZ$10)/DZ$10,0)</f>
        <v/>
      </c>
      <c r="EA245" s="68" t="n"/>
      <c r="EB245" s="15">
        <f>IF(DW245&gt;0,(DW245-DW$10)/DW$10,0)</f>
        <v/>
      </c>
      <c r="ED245" s="13" t="n"/>
      <c r="EE245" s="68">
        <f>IF(ED245&gt;0,((ED245-ED244)/ED244),0)</f>
        <v/>
      </c>
      <c r="EF245" s="68">
        <f>IF(ED245&gt;0,EE245-$V245,0)</f>
        <v/>
      </c>
      <c r="EG245" s="68">
        <f>IF(ED245&gt;0,(ED245-EG$10)/EG$10,0)</f>
        <v/>
      </c>
      <c r="EH245" s="68" t="n"/>
      <c r="EI245" s="15">
        <f>IF(ED245&gt;0,(ED245-ED$10)/ED$10,0)</f>
        <v/>
      </c>
      <c r="EK245" s="13" t="n"/>
      <c r="EL245" s="68">
        <f>IF(EK245&gt;0,((EK245-EK244)/EK244),0)</f>
        <v/>
      </c>
      <c r="EM245" s="68">
        <f>IF(EK245&gt;0,EL245-$V245,0)</f>
        <v/>
      </c>
      <c r="EN245" s="68">
        <f>IF(EK245&gt;0,(EK245-EN$10)/EN$10,0)</f>
        <v/>
      </c>
      <c r="EO245" s="68" t="n"/>
      <c r="EP245" s="15">
        <f>IF(EK245&gt;0,(EK245-EK$10)/EK$10,0)</f>
        <v/>
      </c>
      <c r="ER245" s="13" t="n"/>
      <c r="ES245" s="68">
        <f>IF(ER245&gt;0,((ER245-ER244)/ER244),0)</f>
        <v/>
      </c>
      <c r="ET245" s="68">
        <f>IF(ER245&gt;0,ES245-$V245,0)</f>
        <v/>
      </c>
      <c r="EU245" s="68">
        <f>IF(ER245&gt;0,(ER245-EU$10)/EU$10,0)</f>
        <v/>
      </c>
      <c r="EV245" s="68" t="n"/>
      <c r="EW245" s="15">
        <f>IF(ER245&gt;0,(ER245-ER$10)/ER$10,0)</f>
        <v/>
      </c>
      <c r="EY245" s="13" t="n"/>
      <c r="EZ245" s="68">
        <f>IF(EY245&gt;0,((EY245-EY244)/EY244),0)</f>
        <v/>
      </c>
      <c r="FA245" s="68">
        <f>IF(EY245&gt;0,EZ245-$V245,0)</f>
        <v/>
      </c>
      <c r="FB245" s="68" t="n"/>
      <c r="FC245" s="68" t="n"/>
      <c r="FD245" s="15">
        <f>IF(EY245&gt;0,(EY245-EY$10)/EY$10,0)</f>
        <v/>
      </c>
      <c r="FF245" s="13" t="n"/>
      <c r="FG245" s="68">
        <f>IF(FF245&gt;0,((FF245-FF244)/FF244),0)</f>
        <v/>
      </c>
      <c r="FH245" s="68">
        <f>IF(FF245&gt;0,FG245-$V245,0)</f>
        <v/>
      </c>
      <c r="FI245" s="68">
        <f>IF(FF245&gt;0,(FF245-FI$10)/FI$10,0)</f>
        <v/>
      </c>
      <c r="FJ245" s="68" t="n"/>
      <c r="FK245" s="15">
        <f>IF(FF245&gt;0,(FF245-FF$10)/FF$10,0)</f>
        <v/>
      </c>
      <c r="FM245" s="13" t="n"/>
      <c r="FN245" s="68">
        <f>IF(FM245&gt;0,((FM245-FM244)/FM244),0)</f>
        <v/>
      </c>
      <c r="FO245" s="68">
        <f>IF(FM245&gt;0,FN245-$V245,0)</f>
        <v/>
      </c>
      <c r="FP245" s="68">
        <f>IF(FM245&gt;0,(FM245-FP$10)/FP$10,0)</f>
        <v/>
      </c>
      <c r="FQ245" s="68" t="n"/>
      <c r="FR245" s="15">
        <f>IF(FM245&gt;0,(FM245-FM$10)/FM$10,0)</f>
        <v/>
      </c>
      <c r="FT245" s="13" t="n"/>
      <c r="FU245" s="68">
        <f>IF(FT245&gt;0,((FT245-FT244)/FT244),0)</f>
        <v/>
      </c>
      <c r="FV245" s="68">
        <f>IF(FT245&gt;0,FU245-$V245,0)</f>
        <v/>
      </c>
      <c r="FW245" s="68">
        <f>IF(FT245&gt;0,(FT245-FW$10)/FW$10,0)</f>
        <v/>
      </c>
      <c r="FX245" s="68" t="n"/>
      <c r="FY245" s="15">
        <f>IF(FT245&gt;0,(FT245-FT$10)/FT$10,0)</f>
        <v/>
      </c>
      <c r="GA245" s="13" t="n"/>
      <c r="GB245" s="68">
        <f>IF(GA245&gt;0,((GA245-GA244)/GA244),0)</f>
        <v/>
      </c>
      <c r="GC245" s="68">
        <f>IF(GA245&gt;0,GB245-$V245,0)</f>
        <v/>
      </c>
      <c r="GD245" s="68" t="n"/>
      <c r="GE245" s="68" t="n"/>
      <c r="GF245" s="15">
        <f>IF(GA245&gt;0,(GA245-GA$10)/GA$10,0)</f>
        <v/>
      </c>
      <c r="GG245" s="18" t="n"/>
      <c r="GH245" s="13" t="n"/>
      <c r="GI245" s="68">
        <f>IF(GH245&gt;0,((GH245-GH244)/GH244),0)</f>
        <v/>
      </c>
      <c r="GJ245" s="68">
        <f>IF(GH245&gt;0,GI245-$V245,0)</f>
        <v/>
      </c>
      <c r="GK245" s="68">
        <f>IF(GH245&gt;0,(GH245-GK$10)/GK$10,0)</f>
        <v/>
      </c>
      <c r="GL245" s="68" t="n"/>
      <c r="GM245" s="15">
        <f>IF(GH245&gt;0,(GH245-GH$10)/GH$10,0)</f>
        <v/>
      </c>
      <c r="GO245" s="13" t="n"/>
      <c r="GP245" s="68">
        <f>IF(GO245&gt;0,((GO245-GO244)/GO244),0)</f>
        <v/>
      </c>
      <c r="GQ245" s="68">
        <f>IF(GO245&gt;0,GP245-$V245,0)</f>
        <v/>
      </c>
      <c r="GR245" s="68" t="n"/>
      <c r="GS245" s="68" t="n"/>
      <c r="GT245" s="15">
        <f>IF(GO245&gt;0,(GO245-GO$10)/GO$10,0)</f>
        <v/>
      </c>
      <c r="GV245" s="13" t="n"/>
      <c r="GW245" s="68">
        <f>IF(GV245&gt;0,((GV245-GV244)/GV244),0)</f>
        <v/>
      </c>
      <c r="GX245" s="68">
        <f>IF(GV245&gt;0,GW245-$V245,0)</f>
        <v/>
      </c>
      <c r="GY245" s="68">
        <f>IF(GV245&gt;0,(GV245-GY$10)/GY$10,0)</f>
        <v/>
      </c>
      <c r="GZ245" s="68" t="n"/>
      <c r="HA245" s="15">
        <f>IF(GV245&gt;0,(GV245-GV$10)/GV$10,0)</f>
        <v/>
      </c>
      <c r="HD245" s="13" t="n"/>
      <c r="HE245" s="68">
        <f>IF(HD245&gt;0,((HD245-HD244)/HD244),0)</f>
        <v/>
      </c>
      <c r="HF245" s="68">
        <f>IF(HD245&gt;0,HE245-$V245,0)</f>
        <v/>
      </c>
      <c r="HG245" s="68">
        <f>IF(HD245&gt;0,(HD245-HG$10)/HG$10,0)</f>
        <v/>
      </c>
      <c r="HH245" s="68" t="n"/>
      <c r="HI245" s="15">
        <f>IF(HD245&gt;0,(HD245-HD$10)/HD$10,0)</f>
        <v/>
      </c>
      <c r="HK245" s="13" t="n"/>
      <c r="HL245" s="68">
        <f>IF(HK245&gt;0,((HK245-HK244)/HK244),0)</f>
        <v/>
      </c>
      <c r="HM245" s="68">
        <f>IF(HK245&gt;0,HL245-$V245,0)</f>
        <v/>
      </c>
      <c r="HN245" s="68">
        <f>IF(HK245&gt;0,(HK245-HN$10)/HN$10,0)</f>
        <v/>
      </c>
      <c r="HO245" s="68" t="n"/>
      <c r="HP245" s="15">
        <f>IF(HK245&gt;0,(HK245-HK$10)/HK$10,0)</f>
        <v/>
      </c>
      <c r="HR245" s="13">
        <f t="array" ref="HR245">INDEX('Current Stock List'!$CS$9:$DZ$9, ROW()-235)</f>
        <v/>
      </c>
      <c r="HS245" s="68">
        <f>IF(HR245&gt;0,((HR245-HR244)/HR244),0)</f>
        <v/>
      </c>
      <c r="HT245" s="68">
        <f>IF(HR245&gt;0,HS245-$V245,0)</f>
        <v/>
      </c>
      <c r="HU245" s="68">
        <f>IF(HR245&gt;0,(HR245-HU$10)/HU$10,0)</f>
        <v/>
      </c>
      <c r="HV245" s="68" t="n"/>
      <c r="HW245" s="15">
        <f>IF(HR245&gt;0,(HR245-HR$10)/HR$10,0)</f>
        <v/>
      </c>
      <c r="HY245" s="13" t="n"/>
      <c r="HZ245" s="68">
        <f>IF(HY245&gt;0,((HY245-HY244)/HY244),0)</f>
        <v/>
      </c>
      <c r="IA245" s="68">
        <f>IF(HY245&gt;0,HZ245-$V245,0)</f>
        <v/>
      </c>
      <c r="IB245" s="68">
        <f>IF(HY245&gt;0,(HY245-IB$10)/IB$10,0)</f>
        <v/>
      </c>
      <c r="IC245" s="68" t="n"/>
      <c r="ID245" s="15">
        <f>IF(HY245&gt;0,(HY245-HY$10)/HY$10,0)</f>
        <v/>
      </c>
      <c r="IF245" s="13" t="n"/>
      <c r="IG245" s="68">
        <f>IF(IF245&gt;0,((IF245-IF244)/IF244),0)</f>
        <v/>
      </c>
      <c r="IH245" s="68">
        <f>IF(IF245&gt;0,IG245-$V245,0)</f>
        <v/>
      </c>
      <c r="II245" s="68">
        <f>IF(IF245&gt;0,(IF245-II$10)/II$10,0)</f>
        <v/>
      </c>
      <c r="IJ245" s="68" t="n"/>
      <c r="IK245" s="15">
        <f>IF(IF245&gt;0,(IF245-IF$10)/IF$10,0)</f>
        <v/>
      </c>
      <c r="IM245" s="13" t="n"/>
      <c r="IN245" s="68">
        <f>IF(IM245&gt;0,((IM245-IM244)/IM244),0)</f>
        <v/>
      </c>
      <c r="IO245" s="68">
        <f>IF(IM245&gt;0,IN245-$V245,0)</f>
        <v/>
      </c>
      <c r="IP245" s="68">
        <f>IF(IM245&gt;0,(IM245-IP$10)/IP$10,0)</f>
        <v/>
      </c>
      <c r="IQ245" s="68" t="n"/>
      <c r="IR245" s="15">
        <f>IF(IM245&gt;0,(IM245-IM$10)/IM$10,0)</f>
        <v/>
      </c>
      <c r="IT245" s="13" t="n"/>
      <c r="IU245" s="68">
        <f>IF(IT245&gt;0,((IT245-IT244)/IT244),0)</f>
        <v/>
      </c>
      <c r="IV245" s="68">
        <f>IF(IT245&gt;0,IU245-$V245,0)</f>
        <v/>
      </c>
      <c r="IW245" s="68">
        <f>IF(IT245&gt;0,(IT245-IW$10)/IW$10,0)</f>
        <v/>
      </c>
      <c r="IX245" s="68" t="n"/>
      <c r="IY245" s="15">
        <f>IF(IT245&gt;0,(IT245-IT$10)/IT$10,0)</f>
        <v/>
      </c>
      <c r="JA245" s="13" t="n"/>
      <c r="JB245" s="68">
        <f>IF(JA245&gt;0,((JA245-JA244)/JA244),0)</f>
        <v/>
      </c>
      <c r="JC245" s="68">
        <f>IF(JA245&gt;0,JB245-$V245,0)</f>
        <v/>
      </c>
      <c r="JD245" s="68">
        <f>IF(JA245&gt;0,(JA245-JD$10)/JD$10,0)</f>
        <v/>
      </c>
      <c r="JE245" s="68" t="n"/>
      <c r="JF245" s="15">
        <f>IF(JA245&gt;0,(JA245-JA$10)/JA$10,0)</f>
        <v/>
      </c>
      <c r="JH245" s="13" t="n"/>
      <c r="JI245" s="68">
        <f>IF(JH245&gt;0,((JH245-JH244)/JH244),0)</f>
        <v/>
      </c>
      <c r="JJ245" s="68">
        <f>IF(JH245&gt;0,JI245-$V245,0)</f>
        <v/>
      </c>
      <c r="JK245" s="68">
        <f>IF(JH245&gt;0,(JH245-JK$10)/JK$10,0)</f>
        <v/>
      </c>
      <c r="JL245" s="68" t="n"/>
      <c r="JM245" s="15">
        <f>IF(JH245&gt;0,(JH245-JH$10)/JH$10,0)</f>
        <v/>
      </c>
      <c r="JO245" s="13" t="n"/>
      <c r="JP245" s="68">
        <f>IF(JO245&gt;0,((JO245-JO244)/JO244),0)</f>
        <v/>
      </c>
      <c r="JQ245" s="68">
        <f>IF(JO245&gt;0,JP245-$V245,0)</f>
        <v/>
      </c>
      <c r="JR245" s="68">
        <f>IF(JO245&gt;0,(JO245-JR$10)/JR$10,0)</f>
        <v/>
      </c>
      <c r="JS245" s="68" t="n"/>
      <c r="JT245" s="15">
        <f>IF(JO245&gt;0,(JO245-JO$10)/JO$10,0)</f>
        <v/>
      </c>
      <c r="JV245" s="13" t="n"/>
      <c r="JW245" s="68">
        <f>IF(JV245&gt;0,((JV245-JV244)/JV244),0)</f>
        <v/>
      </c>
      <c r="JX245" s="68">
        <f>IF(JV245&gt;0,JW245-$V245,0)</f>
        <v/>
      </c>
      <c r="JY245" s="68">
        <f>IF(JV245&gt;0,(JV245-JY$10)/JY$10,0)</f>
        <v/>
      </c>
      <c r="JZ245" s="68" t="n"/>
      <c r="KA245" s="15">
        <f>IF(JV245&gt;0,(JV245-JV$10)/JV$10,0)</f>
        <v/>
      </c>
      <c r="KC245" s="13" t="n"/>
      <c r="KD245" s="68">
        <f>IF(KC245&gt;0,((KC245-KC244)/KC244),0)</f>
        <v/>
      </c>
      <c r="KE245" s="68">
        <f>IF(KC245&gt;0,KD245-$V245,0)</f>
        <v/>
      </c>
      <c r="KF245" s="68">
        <f>IF(KC245&gt;0,(KC245-KF$10)/KF$10,0)</f>
        <v/>
      </c>
      <c r="KG245" s="68" t="n"/>
      <c r="KH245" s="15">
        <f>IF(KC245&gt;0,(KC245-KC$10)/KC$10,0)</f>
        <v/>
      </c>
      <c r="KI245" s="18" t="n"/>
      <c r="KJ245" s="13" t="n"/>
      <c r="KK245" s="68">
        <f>IF(KJ245&gt;0,((KJ245-KJ244)/KJ244),0)</f>
        <v/>
      </c>
      <c r="KL245" s="68">
        <f>IF(KJ245&gt;0,KK245-$V245,0)</f>
        <v/>
      </c>
      <c r="KM245" s="68">
        <f>IF(KJ245&gt;0,(KJ245-KM$10)/KM$10,0)</f>
        <v/>
      </c>
      <c r="KN245" s="68" t="n"/>
      <c r="KO245" s="15">
        <f>IF(KJ245&gt;0,(KJ245-KJ$10)/KJ$10,0)</f>
        <v/>
      </c>
      <c r="KQ245" s="13" t="n"/>
      <c r="KR245" s="68">
        <f>IF(KQ245&gt;0,((KQ245-KQ244)/KQ244),0)</f>
        <v/>
      </c>
      <c r="KS245" s="68">
        <f>IF(KQ245&gt;0,KR245-$V245,0)</f>
        <v/>
      </c>
      <c r="KT245" s="68">
        <f>IF(KQ245&gt;0,(KQ245-KT$10)/KT$10,0)</f>
        <v/>
      </c>
      <c r="KU245" s="68" t="n"/>
      <c r="KV245" s="15">
        <f>IF(KQ245&gt;0,(KQ245-KQ$10)/KQ$10,0)</f>
        <v/>
      </c>
      <c r="KW245" s="18" t="n"/>
      <c r="KX245" s="13" t="n"/>
      <c r="KY245" s="68">
        <f>IF(KX245&gt;0,((KX245-KX244)/KX244),0)</f>
        <v/>
      </c>
      <c r="KZ245" s="68">
        <f>IF(KX245&gt;0,KY245-$V245,0)</f>
        <v/>
      </c>
      <c r="LA245" s="68">
        <f>IF(KX245&gt;0,(KX245-LA$10)/LA$10,0)</f>
        <v/>
      </c>
      <c r="LB245" s="68" t="n"/>
      <c r="LC245" s="15">
        <f>IF(KX245&gt;0,(KX245-KX$10)/KX$10,0)</f>
        <v/>
      </c>
      <c r="LD245" s="18" t="n"/>
      <c r="LE245" s="13" t="n"/>
      <c r="LF245" s="68">
        <f>IF(LE245&gt;0,((LE245-LE244)/LE244),0)</f>
        <v/>
      </c>
      <c r="LG245" s="68">
        <f>IF(LE245&gt;0,LF245-$V245,0)</f>
        <v/>
      </c>
      <c r="LH245" s="68">
        <f>IF(LE245&gt;0,(LE245-LH$10)/LH$10,0)</f>
        <v/>
      </c>
      <c r="LI245" s="68" t="n"/>
      <c r="LJ245" s="15">
        <f>IF(LE245&gt;0,(LE245-LE$10)/LE$10,0)</f>
        <v/>
      </c>
      <c r="LL245" s="13" t="n"/>
      <c r="LM245" s="68">
        <f>IF(LL245&gt;0,((LL245-LL244)/LL244),0)</f>
        <v/>
      </c>
      <c r="LN245" s="68">
        <f>IF(LL245&gt;0,LM245-$V245,0)</f>
        <v/>
      </c>
      <c r="LO245" s="68">
        <f>IF(LL245&gt;0,(LL245-LO$10)/LO$10,0)</f>
        <v/>
      </c>
      <c r="LP245" s="68" t="n"/>
      <c r="LQ245" s="15">
        <f>IF(LL245&gt;0,(LL245-LL$10)/LL$10,0)</f>
        <v/>
      </c>
      <c r="LS245" s="13" t="n"/>
      <c r="LT245" s="68">
        <f>IF(LS245&gt;0,((LS245-LS244)/LS244),0)</f>
        <v/>
      </c>
      <c r="LU245" s="68">
        <f>IF(LS245&gt;0,LT245-$V245,0)</f>
        <v/>
      </c>
      <c r="LV245" s="68" t="n"/>
      <c r="LW245" s="68" t="n"/>
      <c r="LX245" s="15">
        <f>IF(LS245&gt;0,(LS245-LS$10)/LS$10,0)</f>
        <v/>
      </c>
      <c r="LZ245" s="13" t="n"/>
      <c r="MA245" s="68">
        <f>IF(LZ245&gt;0,((LZ245-LZ244)/LZ244),0)</f>
        <v/>
      </c>
      <c r="MB245" s="68">
        <f>IF(LZ245&gt;0,MA245-$V245,0)</f>
        <v/>
      </c>
      <c r="MC245" s="68">
        <f>IF(LZ245&gt;0,(LZ245-MC$10)/MC$10,0)</f>
        <v/>
      </c>
      <c r="MD245" s="68" t="n"/>
      <c r="ME245" s="15">
        <f>IF(LZ245&gt;0,(LZ245-LZ$10)/LZ$10,0)</f>
        <v/>
      </c>
      <c r="MG245" s="13" t="n"/>
      <c r="MH245" s="68">
        <f>IF(MG245&gt;0,((MG245-MG244)/MG244),0)</f>
        <v/>
      </c>
      <c r="MI245" s="68">
        <f>IF(MG245&gt;0,MH245-$V245,0)</f>
        <v/>
      </c>
      <c r="MJ245" s="68">
        <f>IF(MG245&gt;0,(MG245-MJ$10)/MJ$10,0)</f>
        <v/>
      </c>
      <c r="MK245" s="68" t="n"/>
      <c r="ML245" s="15">
        <f>IF(MG245&gt;0,(MG245-MG$10)/MG$10,0)</f>
        <v/>
      </c>
      <c r="MN245" s="13" t="n"/>
      <c r="MO245" s="68">
        <f>IF(MN245&gt;0,((MN245-MN244)/MN244),0)</f>
        <v/>
      </c>
      <c r="MP245" s="68">
        <f>IF(MN245&gt;0,MO245-$V245,0)</f>
        <v/>
      </c>
      <c r="MQ245" s="68">
        <f>IF(MN245&gt;0,(MN245-MQ$10)/MQ$10,0)</f>
        <v/>
      </c>
      <c r="MR245" s="68" t="n"/>
      <c r="MS245" s="15">
        <f>IF(MN245&gt;0,(MN245-MN$10)/MN$10,0)</f>
        <v/>
      </c>
      <c r="MU245" s="13" t="n"/>
      <c r="MV245" s="68">
        <f>IF(MU245&gt;0,((MU245-MU244)/MU244),0)</f>
        <v/>
      </c>
      <c r="MW245" s="68">
        <f>IF(MU245&gt;0,MV245-$V245,0)</f>
        <v/>
      </c>
      <c r="MX245" s="68">
        <f>IF(MU245&gt;0,(MU245-MX$10)/MX$10,0)</f>
        <v/>
      </c>
      <c r="MY245" s="68" t="n"/>
      <c r="MZ245" s="15">
        <f>IF(MU245&gt;0,(MU245-MU$10)/MU$10,0)</f>
        <v/>
      </c>
      <c r="NB245" s="13" t="n"/>
      <c r="NC245" s="68">
        <f>IF(NB245&gt;0,((NB245-NB244)/NB244),0)</f>
        <v/>
      </c>
      <c r="ND245" s="68">
        <f>IF(NB245&gt;0,NC245-$V245,0)</f>
        <v/>
      </c>
      <c r="NE245" s="68">
        <f>IF(NB245&gt;0,(NB245-NE$10)/NE$10,0)</f>
        <v/>
      </c>
      <c r="NF245" s="68" t="n"/>
      <c r="NG245" s="15">
        <f>IF(NB245&gt;0,(NB245-NB$10)/NB$10,0)</f>
        <v/>
      </c>
      <c r="NI245" s="13" t="n"/>
      <c r="NJ245" s="68">
        <f>IF(NI245&gt;0,((NI245-NI244)/NI244),0)</f>
        <v/>
      </c>
      <c r="NK245" s="68">
        <f>IF(NI245&gt;0,NJ245-$V245,0)</f>
        <v/>
      </c>
      <c r="NL245" s="68">
        <f>IF(NI245&gt;0,(NI245-NL$10)/NL$10,0)</f>
        <v/>
      </c>
      <c r="NM245" s="68" t="n"/>
      <c r="NN245" s="15">
        <f>IF(NI245&gt;0,(NI245-NI$10)/NI$10,0)</f>
        <v/>
      </c>
      <c r="NP245" s="13" t="n"/>
      <c r="NQ245" s="68">
        <f>IF(NP245&gt;0,((NP245-NP244)/NP244),0)</f>
        <v/>
      </c>
      <c r="NR245" s="68">
        <f>IF(NP245&gt;0,NQ245-$V245,0)</f>
        <v/>
      </c>
      <c r="NS245" s="68">
        <f>IF(NP245&gt;0,(NP245-NS$10)/NS$10,0)</f>
        <v/>
      </c>
      <c r="NT245" s="68" t="n"/>
      <c r="NU245" s="15">
        <f>IF(NP245&gt;0,(NP245-NP$10)/NP$10,0)</f>
        <v/>
      </c>
      <c r="NW245" s="13" t="n"/>
      <c r="NX245" s="68">
        <f>IF(NW245&gt;0,((NW245-NW244)/NW244),0)</f>
        <v/>
      </c>
      <c r="NY245" s="68">
        <f>IF(NW245&gt;0,NX245-$V245,0)</f>
        <v/>
      </c>
      <c r="NZ245" s="68">
        <f>IF(NW245&gt;0,(NW245-NZ$10)/NZ$10,0)</f>
        <v/>
      </c>
      <c r="OA245" s="68" t="n"/>
      <c r="OB245" s="15">
        <f>IF(NW245&gt;0,(NW245-NW$10)/NW$10,0)</f>
        <v/>
      </c>
      <c r="OD245" s="13" t="n"/>
      <c r="OE245" s="68">
        <f>IF(OD245&gt;0,((OD245-OD244)/OD244),0)</f>
        <v/>
      </c>
      <c r="OF245" s="68">
        <f>IF(OD245&gt;0,OE245-$V245,0)</f>
        <v/>
      </c>
      <c r="OG245" s="68">
        <f>IF(OD245&gt;0,(OD245-OG$10)/OG$10,0)</f>
        <v/>
      </c>
      <c r="OH245" s="68" t="n"/>
      <c r="OI245" s="15">
        <f>IF(OD245&gt;0,(OD245-OD$10)/OD$10,0)</f>
        <v/>
      </c>
      <c r="OK245" s="13" t="n"/>
      <c r="OL245" s="68">
        <f>IF(OK245&gt;0,((OK245-OK244)/OK244),0)</f>
        <v/>
      </c>
      <c r="OM245" s="68">
        <f>IF(OK245&gt;0,OL245-$V245,0)</f>
        <v/>
      </c>
      <c r="ON245" s="68">
        <f>IF(OK245&gt;0,(OK245-ON$10)/ON$10,0)</f>
        <v/>
      </c>
      <c r="OO245" s="68" t="n"/>
      <c r="OP245" s="15">
        <f>IF(OK245&gt;0,(OK245-OK$10)/OK$10,0)</f>
        <v/>
      </c>
      <c r="OR245" s="13" t="n"/>
      <c r="OS245" s="68">
        <f>IF(OR245&gt;0,((OR245-OR244)/OR244),0)</f>
        <v/>
      </c>
      <c r="OT245" s="68">
        <f>IF(OR245&gt;0,OS245-$V245,0)</f>
        <v/>
      </c>
      <c r="OU245" s="68">
        <f>IF(OR245&gt;0,(OR245-OU$10)/OU$10,0)</f>
        <v/>
      </c>
      <c r="OV245" s="68" t="n"/>
      <c r="OW245" s="15">
        <f>IF(OR245&gt;0,(OR245-OR$10)/OR$10,0)</f>
        <v/>
      </c>
      <c r="OY245" s="13" t="n"/>
      <c r="OZ245" s="68">
        <f>IF(OY245&gt;0,((OY245-OY244)/OY244),0)</f>
        <v/>
      </c>
      <c r="PA245" s="68">
        <f>IF(OY245&gt;0,OZ245-$V245,0)</f>
        <v/>
      </c>
      <c r="PB245" s="68">
        <f>IF(OY245&gt;0,(OY245-PB$10)/PB$10,0)</f>
        <v/>
      </c>
      <c r="PC245" s="68" t="n"/>
      <c r="PD245" s="15">
        <f>IF(OY245&gt;0,(OY245-OY$10)/OY$10,0)</f>
        <v/>
      </c>
      <c r="PE245" s="18" t="n"/>
      <c r="PF245" s="13" t="n"/>
      <c r="PG245" s="68">
        <f>IF(PF245&gt;0,((PF245-PF244)/PF244),0)</f>
        <v/>
      </c>
      <c r="PH245" s="68">
        <f>IF(PF245&gt;0,PG245-$V245,0)</f>
        <v/>
      </c>
      <c r="PI245" s="68">
        <f>IF(PF245&gt;0,(PF245-PI$10)/PI$10,0)</f>
        <v/>
      </c>
      <c r="PJ245" s="68" t="n"/>
      <c r="PK245" s="15">
        <f>IF(PF245&gt;0,(PF245-PF$10)/PF$10,0)</f>
        <v/>
      </c>
      <c r="PM245" s="13" t="n"/>
      <c r="PN245" s="68">
        <f>IF(PM245&gt;0,((PM245-PM244)/PM244),0)</f>
        <v/>
      </c>
      <c r="PO245" s="68">
        <f>PN245-$V245</f>
        <v/>
      </c>
      <c r="PP245" s="68">
        <f>IF(PM245&gt;0,(PM245-PP$10)/PP$10,0)</f>
        <v/>
      </c>
      <c r="PQ245" s="68" t="n"/>
      <c r="PR245" s="15">
        <f>IF(PM245&gt;0,(PM245-PM$10)/PM$10,0)</f>
        <v/>
      </c>
      <c r="PT245" s="13" t="n"/>
      <c r="PU245" s="68">
        <f>IF(PT245&gt;0,((PT245-PT244)/PT244),0)</f>
        <v/>
      </c>
      <c r="PV245" s="68">
        <f>IF(PT245&gt;0,PU245-$V245,0)</f>
        <v/>
      </c>
      <c r="PW245" s="68">
        <f>IF(PT245&gt;0,(PT245-PW$10)/PW$10,0)</f>
        <v/>
      </c>
      <c r="PX245" s="68" t="n"/>
      <c r="PY245" s="15">
        <f>IF(PT245&gt;0,(PT245-PT$10)/PT$10,0)</f>
        <v/>
      </c>
      <c r="QA245" s="13" t="n"/>
      <c r="QB245" s="68">
        <f>IF(QA245&gt;0,((QA245-QA244)/QA244),0)</f>
        <v/>
      </c>
      <c r="QC245" s="68">
        <f>IF(QA245&gt;0,QB245-$V245,0)</f>
        <v/>
      </c>
      <c r="QD245" s="68">
        <f>IF(QA245&gt;0,(QA245-QD$10)/QD$10,0)</f>
        <v/>
      </c>
      <c r="QE245" s="68" t="n"/>
      <c r="QF245" s="15">
        <f>IF(QA245&gt;0,(QA245-QA$10)/QA$10,0)</f>
        <v/>
      </c>
      <c r="QH245" s="13" t="n"/>
      <c r="QI245" s="68">
        <f>IF(QH245&gt;0,((QH245-QH244)/QH244),0)</f>
        <v/>
      </c>
      <c r="QJ245" s="68">
        <f>IF(QH245&gt;0,QI245-$V245,0)</f>
        <v/>
      </c>
      <c r="QK245" s="68">
        <f>IF(QH245&gt;0,(QH245-QK$10)/QK$10,0)</f>
        <v/>
      </c>
      <c r="QL245" s="68" t="n"/>
      <c r="QM245" s="15">
        <f>IF(QH245&gt;0,(QH245-QH$10)/QH$10,0)</f>
        <v/>
      </c>
      <c r="QO245" s="13" t="n"/>
      <c r="QP245" s="68">
        <f>IF(QO245&gt;0,((QO245-QO244)/QO244),0)</f>
        <v/>
      </c>
      <c r="QQ245" s="68">
        <f>IF(QO245&gt;0,QP245-$V245,0)</f>
        <v/>
      </c>
      <c r="QR245" s="68">
        <f>IF(QO245&gt;0,(QO245-QR$10)/QR$10,0)</f>
        <v/>
      </c>
      <c r="QS245" s="68" t="n"/>
      <c r="QT245" s="15">
        <f>IF(QO245&gt;0,(QO245-QO$10)/QO$10,0)</f>
        <v/>
      </c>
      <c r="QV245" s="13" t="n"/>
      <c r="QW245" s="68">
        <f>IF(QV245&gt;0,((QV245-QV244)/QV244),0)</f>
        <v/>
      </c>
      <c r="QX245" s="68">
        <f>IF(QV245&gt;0,QW245-$V245,0)</f>
        <v/>
      </c>
      <c r="QY245" s="68">
        <f>IF(QV245&gt;0,(QV245-QY$10)/QY$10,0)</f>
        <v/>
      </c>
      <c r="QZ245" s="68" t="n"/>
      <c r="RA245" s="15">
        <f>IF(QV245&gt;0,(QV245-QV$10)/QV$10,0)</f>
        <v/>
      </c>
      <c r="RC245" s="13" t="n"/>
      <c r="RD245" s="68">
        <f>IF(RC245&gt;0,((RC245-RC244)/RC244),0)</f>
        <v/>
      </c>
      <c r="RE245" s="68">
        <f>IF(RC245&gt;0,RD245-$V245,0)</f>
        <v/>
      </c>
      <c r="RF245" s="68">
        <f>IF(RC245&gt;0,(RC245-RF$10)/RF$10,0)</f>
        <v/>
      </c>
      <c r="RG245" s="68" t="n"/>
      <c r="RH245" s="15">
        <f>IF(RC245&gt;0,(RC245-RC$10)/RC$10,0)</f>
        <v/>
      </c>
      <c r="RJ245" s="13" t="n"/>
      <c r="RK245" s="68">
        <f>IF(RJ245&gt;0,((RJ245-RJ244)/RJ244),0)</f>
        <v/>
      </c>
      <c r="RL245" s="68">
        <f>RK245-$V245</f>
        <v/>
      </c>
      <c r="RM245" s="68">
        <f>IF(RJ245&gt;0,(RJ245-RM$10)/RM$10,0)</f>
        <v/>
      </c>
      <c r="RN245" s="68" t="n"/>
      <c r="RO245" s="15">
        <f>IF(RJ245&gt;0,(RJ245-RJ$10)/RJ$10,0)</f>
        <v/>
      </c>
      <c r="RQ245" s="13" t="n"/>
      <c r="RR245" s="68">
        <f>IF(RQ245&gt;0,((RQ245-RQ244)/RQ244),0)</f>
        <v/>
      </c>
      <c r="RS245" s="68">
        <f>RR245-$V245</f>
        <v/>
      </c>
      <c r="RT245" s="68">
        <f>IF(RQ245&gt;0,(RQ245-RT$10)/RT$10,0)</f>
        <v/>
      </c>
      <c r="RU245" s="68" t="n"/>
      <c r="RV245" s="15">
        <f>IF(RQ245&gt;0,(RQ245-RQ$10)/RQ$10,0)</f>
        <v/>
      </c>
      <c r="RX245" s="13" t="n"/>
      <c r="RY245" s="68">
        <f>IF(RX245&gt;0,((RX245-RX244)/RX244),0)</f>
        <v/>
      </c>
      <c r="RZ245" s="68">
        <f>RY245-$V245</f>
        <v/>
      </c>
      <c r="SA245" s="68">
        <f>IF(RX245&gt;0,(RX245-SA$10)/SA$10,0)</f>
        <v/>
      </c>
      <c r="SB245" s="68" t="n"/>
      <c r="SC245" s="15">
        <f>IF(RX245&gt;0,(RX245-RX$10)/RX$10,0)</f>
        <v/>
      </c>
      <c r="SE245" s="13" t="n"/>
      <c r="SF245" s="68">
        <f>IF(SE245&gt;0,((SE245-SE244)/SE244),0)</f>
        <v/>
      </c>
      <c r="SG245" s="68">
        <f>SF245-$V245</f>
        <v/>
      </c>
      <c r="SH245" s="68">
        <f>IF(SE245&gt;0,(SE245-SH$10)/SH$10,0)</f>
        <v/>
      </c>
      <c r="SI245" s="68" t="n"/>
      <c r="SJ245" s="15">
        <f>IF(SE245&gt;0,(SE245-SE$10)/SE$10,0)</f>
        <v/>
      </c>
      <c r="SL245" s="13" t="n"/>
      <c r="SM245" s="68">
        <f>IF(SL245&gt;0,((SL245-SL244)/SL244),0)</f>
        <v/>
      </c>
      <c r="SN245" s="68">
        <f>SM245-$V245</f>
        <v/>
      </c>
      <c r="SO245" s="68">
        <f>IF(SL245&gt;0,(SL245-SO$10)/SO$10,0)</f>
        <v/>
      </c>
      <c r="SP245" s="68" t="n"/>
      <c r="SQ245" s="15">
        <f>IF(SL245&gt;0,(SL245-SL$10)/SL$10,0)</f>
        <v/>
      </c>
      <c r="SS245" s="13" t="n"/>
      <c r="ST245" s="68">
        <f>IF(SS245&gt;0,((SS245-SS244)/SS244),0)</f>
        <v/>
      </c>
      <c r="SU245" s="68">
        <f>ST245-$V245</f>
        <v/>
      </c>
      <c r="SV245" s="68">
        <f>IF(SS245&gt;0,(SS245-SV$10)/SV$10,0)</f>
        <v/>
      </c>
      <c r="SW245" s="68" t="n"/>
      <c r="SX245" s="15">
        <f>IF(SS245&gt;0,(SS245-SS$10)/SS$10,0)</f>
        <v/>
      </c>
      <c r="SZ245" s="13" t="n"/>
      <c r="TA245" s="68">
        <f>IF(SZ245&gt;0,((SZ245-SZ244)/SZ244),0)</f>
        <v/>
      </c>
      <c r="TB245" s="68">
        <f>TA245-$V245</f>
        <v/>
      </c>
      <c r="TC245" s="68">
        <f>IF(SZ245&gt;0,(SZ245-TC$10)/TC$10,0)</f>
        <v/>
      </c>
      <c r="TD245" s="68" t="n"/>
      <c r="TE245" s="15">
        <f>IF(SZ245&gt;0,(SZ245-SZ$10)/SZ$10,0)</f>
        <v/>
      </c>
      <c r="TG245" s="587" t="n"/>
      <c r="TH245" s="68">
        <f>IF(TG245&gt;0,((TG245-TG244)/TG244),0)</f>
        <v/>
      </c>
      <c r="TI245" s="68">
        <f>TH245-$V245</f>
        <v/>
      </c>
      <c r="TJ245" s="68">
        <f>IF(TG245&gt;0,(TG245-TJ$10)/TJ$10,0)</f>
        <v/>
      </c>
      <c r="TK245" s="68" t="n"/>
      <c r="TL245" s="15">
        <f>IF(TG245&gt;0,(TG245-TG$10)/TG$10,0)</f>
        <v/>
      </c>
      <c r="TN245" s="13" t="n"/>
      <c r="TO245" s="68">
        <f>IF(TN245&gt;0,((TN245-TN244)/TN244),0)</f>
        <v/>
      </c>
      <c r="TP245" s="68">
        <f>TO245-$V245</f>
        <v/>
      </c>
      <c r="TQ245" s="68">
        <f>IF(TN245&gt;0,(TN245-TQ$10)/TQ$10,0)</f>
        <v/>
      </c>
      <c r="TR245" s="68" t="n"/>
      <c r="TS245" s="15">
        <f>IF(TN245&gt;0,(TN245-TN$10)/TN$10,0)</f>
        <v/>
      </c>
      <c r="TU245" s="587" t="n"/>
      <c r="TV245" s="68">
        <f>IF(TU245&gt;0,((TU245-TU244)/TU244),0)</f>
        <v/>
      </c>
      <c r="TW245" s="68">
        <f>TV245-$V245</f>
        <v/>
      </c>
      <c r="TX245" s="68">
        <f>IF(TU245&gt;0,(TU245-TX$10)/TX$10,0)</f>
        <v/>
      </c>
      <c r="TY245" s="68" t="n"/>
      <c r="TZ245" s="15">
        <f>IF(TU245&gt;0,(TU245-TU$10)/TU$10,0)</f>
        <v/>
      </c>
      <c r="UB245" s="587" t="n"/>
      <c r="UC245" s="68">
        <f>IF(UB245&gt;0,((UB245-UB244)/UB244),0)</f>
        <v/>
      </c>
      <c r="UD245" s="68">
        <f>UC245-$V245</f>
        <v/>
      </c>
      <c r="UE245" s="68">
        <f>IF(UB245&gt;0,(UB245-UE$10)/UE$10,0)</f>
        <v/>
      </c>
      <c r="UF245" s="68" t="n"/>
      <c r="UG245" s="15">
        <f>IF(UB245&gt;0,(UB245-UB$10)/UB$10,0)</f>
        <v/>
      </c>
      <c r="UI245" s="587" t="n"/>
      <c r="UJ245" s="68">
        <f>IF(UI245&gt;0,((UI245-UI244)/UI244),0)</f>
        <v/>
      </c>
      <c r="UK245" s="68">
        <f>UJ245-$V245</f>
        <v/>
      </c>
      <c r="UL245" s="68">
        <f>IF(UI245&gt;0,(UI245-UL$10)/UL$10,0)</f>
        <v/>
      </c>
      <c r="UM245" s="68" t="n"/>
      <c r="UN245" s="15">
        <f>IF(UI245&gt;0,(UI245-UI$10)/UI$10,0)</f>
        <v/>
      </c>
      <c r="UP245" s="587" t="n"/>
      <c r="UQ245" s="68">
        <f>IF(UP245&gt;0,((UP245-UP244)/UP244),0)</f>
        <v/>
      </c>
      <c r="UR245" s="68">
        <f>UQ245-$V245</f>
        <v/>
      </c>
      <c r="US245" s="68">
        <f>IF(UP245&gt;0,(UP245-US$10)/US$10,0)</f>
        <v/>
      </c>
      <c r="UT245" s="68" t="n"/>
      <c r="UU245" s="15">
        <f>IF(UP245&gt;0,(UP245-UP$10)/UP$10,0)</f>
        <v/>
      </c>
      <c r="UW245" s="587" t="n"/>
      <c r="UX245" s="68">
        <f>IF(UW245&gt;0,((UW245-UW244)/UW244),0)</f>
        <v/>
      </c>
      <c r="UY245" s="68">
        <f>UX245-$V245</f>
        <v/>
      </c>
      <c r="UZ245" s="68">
        <f>IF(UW245&gt;0,(UW245-UZ$10)/UZ$10,0)</f>
        <v/>
      </c>
      <c r="VA245" s="68" t="n"/>
      <c r="VB245" s="15">
        <f>IF(UW245&gt;0,(UW245-UW$10)/UW$10,0)</f>
        <v/>
      </c>
      <c r="VD245" s="587" t="n"/>
      <c r="VE245" s="68">
        <f>IF(VD245&gt;0,((VD245-VD244)/VD244),0)</f>
        <v/>
      </c>
      <c r="VF245" s="68">
        <f>VE245-$V245</f>
        <v/>
      </c>
      <c r="VG245" s="68">
        <f>IF(VD245&gt;0,(VD245-VG$10)/VG$10,0)</f>
        <v/>
      </c>
      <c r="VH245" s="68" t="n"/>
      <c r="VI245" s="15">
        <f>IF(VD245&gt;0,(VD245-VD$10)/VD$10,0)</f>
        <v/>
      </c>
      <c r="VM245" s="21">
        <f>IF($C245&gt;0,(($IK$5*IG245)+($GT$5*GP245)+($JM$5*JI245)+($JF$5*JB245)+($IY$5*IU245)+($IR$5*IN245)+($ID$5*HZ245)+($HW$5*HS245)+($HP$5*HL245)+($HI$5*HE245)+($GF$5*GB245)+($FY$5*FU245)+($FR$5*FN245)+($FK$5*FG245)+($FD$5*EZ245)+($EW$5*ES245)+($EP$5*EL245)+($EI$5*EE245)+($EB$5*DX245)+($DU$5*DQ245)+($DN$5*DJ245)+($DG$5*DC245)+($CZ$5*CV245)+($CS$5*CO245)+($CL$5*CH245)+($CE$5*CA245)+($BX$5*BT245)+($BQ$5*BM245)+($BJ$5*BF245)+($BC$5*AY245)+($AV$5*AR245)+($AO$5*AK245)+($AH$5*AD245)+($JT$5*JP245)+($KA$5*JW245)+($KO$5*KK245)+($PR$5*PN245)+($GM$5*GI245)+($HA$5*GW245)+($KV$5*KR245)+($KH$5*KD245)+($LC$5*KY245)+($MS$5*MO245)+($ML$5*MH245)+($ME$5*MA245)+($LX$5*LT245)+($LQ$5*LM245)+($LJ$5*LF245)+(MV245*$MZ$5)+(NC245*$NG$5)+(NJ245*$NN$5)+($OI$5*OE245)+($NU$5*NQ245)+($OB$5*NX245)+($PK$5*PG245)+($OP$5*OL245)+($OW$5*OS245)+($PD$5*OZ245)+(PU245*$PY$5)+(QB245*$QF$5)+(QI245*$QM$5)+(QP245*$QT$5)+(QW245*$RA$5)+(RD245*$RH$5)+(RK245*$RO$5)+(RR245*$RV$5)+(RY245*$SC$5)+(SF245*$SJ$5)+(SM245*$SQ$5)+(ST245*$SX$5)+(TA245*$TE$5))+(TH245*$TL$5)+(TO245*$TS$5))/$VM$5</f>
        <v/>
      </c>
      <c r="VN245" s="40" t="n"/>
      <c r="VO245" s="21">
        <f>IF($C245&gt;0,(($IK$5*II245)+($GT$5*GR245)+($JM$5*JK245)+($JF$5*JD245)+($IY$5*IW245)+($IR$5*IP245)+($ID$5*IB245)+($HW$5*HU245)+($HP$5*HN245)+($HI$5*HG245)+($GF$5*GD245)+($FY$5*FW245)+($FR$5*FP245)+($FK$5*FI245)+($FD$5*FB245)+($EW$5*EU245)+($EP$5*EN245)+($EI$5*EG245)+($EB$5*DZ245)+($DU$5*DS245)+($DN$5*DL245)+($DG$5*DE245)+($CZ$5*CX245)+($CS$5*CQ245)+($CL$5*CJ245)+($CE$5*CC245)+($BX$5*BV245)+($BQ$5*BO245)+($BJ$5*BH245)+($BC$5*BA245)+($AV$5*AT245)+($AO$5*AM245)+($AH$5*AF245)+($KO$5*KM245)+($KH$5*KF245)+($KA$5*JY245)+($JT$5*JR245)+($PR$5*PP245)+($GM$5*GK245)+($HA$5*GY245)+($KV$5*KT245)+($LC$5*LA245)+($MS$5*MQ245)+($ML$5*MJ245)+($ME$5*MC245)+($LX$5*LV245)+($LQ$5*LO245)+($LJ$5*LH245)+(MX245*$MZ$5)+(NE245*$NG$5)+(NL245*$NN$5)+($OI$5*OG245)+($NU$5*NS245)+($OB$5*NZ245)+($PD$5*PB245)+($OW$5*OU245)+($OP$5*ON245)+($PK$5*PI245)+($PY$5*PW245)+($QF$5*QD245)+($QM$5*QK245)+($QT$5*QR245)+($RA$5*QY245)+($RH$5*RF245)+($RO$5*RM245)+(RT245*$RV$5)+(SA245*$SC$5)+(SH245*$SJ$5)+(SO245*$SQ$5)+(SV245*$SX$5)+(TC245*$TE$5)+(TJ245*$TL$5)+(TQ245*$TS$5))/$VM$5,0)</f>
        <v/>
      </c>
      <c r="VP245" s="14" t="n"/>
      <c r="VQ245" s="21">
        <f>IF($C245&gt;0,(($IK$5*IK245)+($GT$5*GT245)+($JM$5*JM245)+($JF$5*JF245)+($IY$5*IY245)+($IR$5*IR245)+($ID$5*ID245)+($HW$5*HW245)+($HP$5*HP245)+($HI$5*HI245)+($GF$5*GF245)+($FY$5*FY245)+($FR$5*FR245)+($FK$5*FK245)+($FD$5*FD245)+($EW$5*EW245)+($EP$5*EP245)+($EI$5*EI245)+($EB$5*EB245)+($DU$5*DU245)+($DN$5*DN245)+($DG$5*DG245)+($CZ$5*CZ245)+($CS$5*CS245)+($CL$5*CL245)+($CE$5*CE245)+($BX$5*BX245)+($BQ$5*BQ245)+($BJ$5*BJ245)+($BC$5*BC245)+($AV$5*AV245)+($AO$5*AO245)+($AH$5*AH245)+($KO$5*KO245)+($PR$5*PR245)+($GM$5*GM245)+($HA$5*HA245)+($KH$5*KH245)+($KA$5*KA245)+($JT$5*JT245)+($KV$5*KV245)+($LC$5*LC245)+($MS$5*MS245)+($ML$5*ML245)+($ME$5*ME245)+($LX$5*LX245)+($LQ$5*LQ245)+($LJ$5*LJ245)+($OI$5*OI245)+($NU$5*NU245)+($NN$5*NN245)+($NG$5*NG245)+($MZ$5*MZ245)+(OB245*$OB$5)+($PD$5*PD245)+($OW$5*OW245)+($OP$5*OP245)+($PK$5*PK245)+(PY245*$PY$5)+(QF245*$QF$5)+(QM245*$QM$5)+(QT245*$QT$5)+(RA245*$RA$5)+(RH245*$RH$5)+(RO245*$RO$5)+(RV245*$RV$5)+(SC245*$SC$5)+(SJ245*$SJ$5)+(SQ245*$SQ$5)+(SX245*$SX$5)+(TE245*$TE$5)+(TL245*$TL$5)+(TS245*$TS$5))/$VM$5,0)</f>
        <v/>
      </c>
    </row>
    <row r="246" ht="16" customHeight="1" s="545">
      <c r="A246" s="127" t="n">
        <v>46001</v>
      </c>
      <c r="B246" s="4">
        <f>A246</f>
        <v/>
      </c>
      <c r="C246" s="13" t="n"/>
      <c r="D246" s="138">
        <f>IF(C246&gt;0,C246-C245,0)</f>
        <v/>
      </c>
      <c r="E246" s="68">
        <f>IF(C246&gt;0,D246/C245,0)</f>
        <v/>
      </c>
      <c r="F246" s="15">
        <f>IF(C246&gt;0,(C246-C$10)/C$10,0)</f>
        <v/>
      </c>
      <c r="G246" s="13" t="n"/>
      <c r="H246" s="138">
        <f>IF(G246&gt;0,G246-G245,0)</f>
        <v/>
      </c>
      <c r="I246" s="68">
        <f>IF(G246&gt;0,H246/G245,0)</f>
        <v/>
      </c>
      <c r="J246" s="15">
        <f>IF(G246&gt;0,(G246-G$10)/G$10,0)</f>
        <v/>
      </c>
      <c r="K246" s="13" t="n"/>
      <c r="L246" s="138">
        <f>IF(K246&gt;0,K246-K245,0)</f>
        <v/>
      </c>
      <c r="M246" s="68">
        <f>IF(K246&gt;0,L246/K245,0)</f>
        <v/>
      </c>
      <c r="N246" s="15">
        <f>IF(K246&gt;0,(K246-K$10)/K$10,0)</f>
        <v/>
      </c>
      <c r="O246" s="13" t="n"/>
      <c r="P246" s="138">
        <f>IF(O246&gt;0,O246-O245,0)</f>
        <v/>
      </c>
      <c r="Q246" s="68">
        <f>IF(O246&gt;0,P246/O245,0)</f>
        <v/>
      </c>
      <c r="R246" s="15">
        <f>IF(O246&gt;0,(O246-O$10)/O$10,0)</f>
        <v/>
      </c>
      <c r="S246" s="18">
        <f>IF(O246&gt;0,(((O246*0.7)*Q246)+((K246*0.9)*M246)+((G246*0.65)*I246)+((C246*0.6)*E246))/(O246+K246+G246+C246),0)</f>
        <v/>
      </c>
      <c r="T246" s="121">
        <f>IF(O246&gt;0,(S246*200)+T245,0)</f>
        <v/>
      </c>
      <c r="U246" s="121">
        <f>T246</f>
        <v/>
      </c>
      <c r="V246" s="134">
        <f>IF(T246&gt;0,(T246-T245)/T245,0)</f>
        <v/>
      </c>
      <c r="W246" s="21">
        <f>IF(T246&gt;0,(T246-T$11)/T$11,0)</f>
        <v/>
      </c>
      <c r="X246" s="18">
        <f>IF(T246&gt;0,((Q246+M246+I246+E246)/4),0)</f>
        <v/>
      </c>
      <c r="Y246" s="353" t="n"/>
      <c r="Z246" s="15" t="n">
        <v>2e-06</v>
      </c>
      <c r="AA246" s="21">
        <f>Z246-$V246</f>
        <v/>
      </c>
      <c r="AC246" s="13" t="n"/>
      <c r="AD246" s="68">
        <f>IF(AC246&gt;0,((AC246-AC245)/AC245),0)</f>
        <v/>
      </c>
      <c r="AE246" s="68">
        <f>IF(AC246&gt;0,AD246-$V246,0)</f>
        <v/>
      </c>
      <c r="AF246" s="68">
        <f>IF(AC246&gt;0,(AC246-AF$10)/AF$10,0)</f>
        <v/>
      </c>
      <c r="AG246" s="68" t="n"/>
      <c r="AH246" s="15">
        <f>IF(AC246&gt;0,(AC246-AC$10)/AC$10,0)</f>
        <v/>
      </c>
      <c r="AJ246" s="13" t="n"/>
      <c r="AK246" s="68">
        <f>IF(AJ246&gt;0,((AJ246-AJ245)/AJ245),0)</f>
        <v/>
      </c>
      <c r="AL246" s="68">
        <f>IF(AJ246&gt;0,AK246-$V246,0)</f>
        <v/>
      </c>
      <c r="AM246" s="68">
        <f>IF(AJ246&gt;0,(AJ246-AM$10)/AM$10,0)</f>
        <v/>
      </c>
      <c r="AN246" s="68" t="n"/>
      <c r="AO246" s="15">
        <f>IF(AJ246&gt;0,(AJ246-AJ$10)/AJ$10,0)</f>
        <v/>
      </c>
      <c r="AQ246" s="13" t="n"/>
      <c r="AR246" s="68">
        <f>IF(AQ246&gt;0,((AQ246-AQ245)/AQ245),0)</f>
        <v/>
      </c>
      <c r="AS246" s="68">
        <f>IF(AQ246&gt;0,AR246-$V246,0)</f>
        <v/>
      </c>
      <c r="AT246" s="68">
        <f>IF(AQ246&gt;0,(AQ246-AT$10)/AT$10,0)</f>
        <v/>
      </c>
      <c r="AU246" s="68" t="n"/>
      <c r="AV246" s="15">
        <f>IF(AQ246&gt;0,(AQ246-AQ$10)/AQ$10,0)</f>
        <v/>
      </c>
      <c r="AX246" s="13" t="n"/>
      <c r="AY246" s="68">
        <f>IF(AX246&gt;0,((AX246-AX245)/AX245),0)</f>
        <v/>
      </c>
      <c r="AZ246" s="68">
        <f>IF(AX246&gt;0,AY246-$V246,0)</f>
        <v/>
      </c>
      <c r="BA246" s="68">
        <f>IF(AX246&gt;0,(AX246-BA$10)/BA$10,0)</f>
        <v/>
      </c>
      <c r="BB246" s="68" t="n"/>
      <c r="BC246" s="15">
        <f>IF(AX246&gt;0,(AX246-AX$10)/AX$10,0)</f>
        <v/>
      </c>
      <c r="BE246" s="13" t="n"/>
      <c r="BF246" s="68">
        <f>IF(BE246&gt;0,((BE246-BE245)/BE245),0)</f>
        <v/>
      </c>
      <c r="BG246" s="68">
        <f>IF(BE246&gt;0,BF246-$V246,0)</f>
        <v/>
      </c>
      <c r="BH246" s="68" t="n"/>
      <c r="BI246" s="68" t="n"/>
      <c r="BJ246" s="15">
        <f>IF(BE246&gt;0,(BE246-BE$10)/BE$10,0)</f>
        <v/>
      </c>
      <c r="BL246" s="13" t="n"/>
      <c r="BM246" s="68">
        <f>IF(BL246&gt;0,((BL246-BL245)/BL245),0)</f>
        <v/>
      </c>
      <c r="BN246" s="68">
        <f>IF(BL246&gt;0,BM246-$V246,0)</f>
        <v/>
      </c>
      <c r="BO246" s="68">
        <f>IF(BL246&gt;0,(BL246-BO$10)/BO$10,0)</f>
        <v/>
      </c>
      <c r="BP246" s="68" t="n"/>
      <c r="BQ246" s="15">
        <f>IF(BL246&gt;0,(BL246-BL$10)/BL$10,0)</f>
        <v/>
      </c>
      <c r="BS246" s="13" t="n"/>
      <c r="BT246" s="68">
        <f>IF(BS246&gt;0,((BS246-BS245)/BS245),0)</f>
        <v/>
      </c>
      <c r="BU246" s="68">
        <f>IF(BS246&gt;0,BT246-$V246,0)</f>
        <v/>
      </c>
      <c r="BV246" s="68">
        <f>IF(BS246&gt;0,(BS246-BV$10)/BV$10,0)</f>
        <v/>
      </c>
      <c r="BW246" s="68" t="n"/>
      <c r="BX246" s="15">
        <f>IF(BS246&gt;0,(BS246-BS$10)/BS$10,0)</f>
        <v/>
      </c>
      <c r="BZ246" s="13" t="n"/>
      <c r="CA246" s="68">
        <f>IF(BZ246&gt;0,((BZ246-BZ245)/BZ245),0)</f>
        <v/>
      </c>
      <c r="CB246" s="68">
        <f>IF(BZ246&gt;0,CA246-$V246,0)</f>
        <v/>
      </c>
      <c r="CC246" s="68">
        <f>IF(BZ246&gt;0,(BZ246-CC$10)/CC$10,0)</f>
        <v/>
      </c>
      <c r="CD246" s="68" t="n"/>
      <c r="CE246" s="15">
        <f>IF(BZ246&gt;0,(BZ246-BZ$10)/BZ$10,0)</f>
        <v/>
      </c>
      <c r="CG246" s="13" t="n"/>
      <c r="CH246" s="68">
        <f>IF(CG246&gt;0,((CG246-CG245)/CG245),0)</f>
        <v/>
      </c>
      <c r="CI246" s="68">
        <f>IF(CG246&gt;0,CH246-$V246,0)</f>
        <v/>
      </c>
      <c r="CJ246" s="68">
        <f>IF(CG246&gt;0,(CG246-CJ$10)/CJ$10,0)</f>
        <v/>
      </c>
      <c r="CK246" s="68" t="n"/>
      <c r="CL246" s="15">
        <f>IF(CG246&gt;0,(CG246-CG$10)/CG$10,0)</f>
        <v/>
      </c>
      <c r="CN246" s="13" t="n"/>
      <c r="CO246" s="68">
        <f>IF(CN246&gt;0,((CN246-CN245)/CN245),0)</f>
        <v/>
      </c>
      <c r="CP246" s="68">
        <f>IF(CN246&gt;0,CO246-$V246,0)</f>
        <v/>
      </c>
      <c r="CQ246" s="68">
        <f>IF(CN246&gt;0,(CN246-CQ$10)/CQ$10,0)</f>
        <v/>
      </c>
      <c r="CR246" s="68" t="n"/>
      <c r="CS246" s="15">
        <f>IF(CN246&gt;0,(CN246-CN$10)/CN$10,0)</f>
        <v/>
      </c>
      <c r="CU246" s="13" t="n"/>
      <c r="CV246" s="68">
        <f>IF(CU246&gt;0,((CU246-CU245)/CU245),0)</f>
        <v/>
      </c>
      <c r="CW246" s="68">
        <f>IF(CU246&gt;0,CV246-$V246,0)</f>
        <v/>
      </c>
      <c r="CX246" s="68">
        <f>IF(CU246&gt;0,(CU246-CX$10)/CX$10,0)</f>
        <v/>
      </c>
      <c r="CY246" s="68" t="n"/>
      <c r="CZ246" s="15">
        <f>IF(CU246&gt;0,(CU246-CU$10)/CU$10,0)</f>
        <v/>
      </c>
      <c r="DB246" s="13" t="n"/>
      <c r="DC246" s="68">
        <f>IF(DB246&gt;0,((DB246-DB245)/DB245),0)</f>
        <v/>
      </c>
      <c r="DD246" s="68">
        <f>IF(DB246&gt;0,DC246-$V246,0)</f>
        <v/>
      </c>
      <c r="DE246" s="68">
        <f>IF(DB246&gt;0,(DB246-DE$10)/DE$10,0)</f>
        <v/>
      </c>
      <c r="DF246" s="68" t="n"/>
      <c r="DG246" s="15">
        <f>IF(DB246&gt;0,(DB246-DB$10)/DB$10,0)</f>
        <v/>
      </c>
      <c r="DI246" s="13" t="n"/>
      <c r="DJ246" s="68">
        <f>IF(DI246&gt;0,((DI246-DI245)/DI245),0)</f>
        <v/>
      </c>
      <c r="DK246" s="68">
        <f>IF(DI246&gt;0,DJ246-$V246,0)</f>
        <v/>
      </c>
      <c r="DL246" s="68">
        <f>IF(DI246&gt;0,(DI246-DL$10)/DL$10,0)</f>
        <v/>
      </c>
      <c r="DM246" s="68" t="n"/>
      <c r="DN246" s="15">
        <f>IF(DI246&gt;0,(DI246-DI$10)/DI$10,0)</f>
        <v/>
      </c>
      <c r="DP246" s="13" t="n"/>
      <c r="DQ246" s="68">
        <f>IF(DP246&gt;0,((DP246-DP245)/DP245),0)</f>
        <v/>
      </c>
      <c r="DR246" s="68">
        <f>IF(DP246&gt;0,DQ246-$V246,0)</f>
        <v/>
      </c>
      <c r="DS246" s="68" t="n"/>
      <c r="DT246" s="68" t="n"/>
      <c r="DU246" s="15">
        <f>IF(DP246&gt;0,(DP246-DP$10)/DP$10,0)</f>
        <v/>
      </c>
      <c r="DV246" s="18" t="n"/>
      <c r="DW246" s="13" t="n"/>
      <c r="DX246" s="68">
        <f>IF(DW246&gt;0,((DW246-DW245)/DW245),0)</f>
        <v/>
      </c>
      <c r="DY246" s="68">
        <f>IF(DW246&gt;0,DX246-$V246,0)</f>
        <v/>
      </c>
      <c r="DZ246" s="68">
        <f>IF(DW246&gt;0,(DW246-DZ$10)/DZ$10,0)</f>
        <v/>
      </c>
      <c r="EA246" s="68" t="n"/>
      <c r="EB246" s="15">
        <f>IF(DW246&gt;0,(DW246-DW$10)/DW$10,0)</f>
        <v/>
      </c>
      <c r="ED246" s="13" t="n"/>
      <c r="EE246" s="68">
        <f>IF(ED246&gt;0,((ED246-ED245)/ED245),0)</f>
        <v/>
      </c>
      <c r="EF246" s="68">
        <f>IF(ED246&gt;0,EE246-$V246,0)</f>
        <v/>
      </c>
      <c r="EG246" s="68">
        <f>IF(ED246&gt;0,(ED246-EG$10)/EG$10,0)</f>
        <v/>
      </c>
      <c r="EH246" s="68" t="n"/>
      <c r="EI246" s="15">
        <f>IF(ED246&gt;0,(ED246-ED$10)/ED$10,0)</f>
        <v/>
      </c>
      <c r="EK246" s="13" t="n"/>
      <c r="EL246" s="68">
        <f>IF(EK246&gt;0,((EK246-EK245)/EK245),0)</f>
        <v/>
      </c>
      <c r="EM246" s="68">
        <f>IF(EK246&gt;0,EL246-$V246,0)</f>
        <v/>
      </c>
      <c r="EN246" s="68">
        <f>IF(EK246&gt;0,(EK246-EN$10)/EN$10,0)</f>
        <v/>
      </c>
      <c r="EO246" s="68" t="n"/>
      <c r="EP246" s="15">
        <f>IF(EK246&gt;0,(EK246-EK$10)/EK$10,0)</f>
        <v/>
      </c>
      <c r="ER246" s="13" t="n"/>
      <c r="ES246" s="68">
        <f>IF(ER246&gt;0,((ER246-ER245)/ER245),0)</f>
        <v/>
      </c>
      <c r="ET246" s="68">
        <f>IF(ER246&gt;0,ES246-$V246,0)</f>
        <v/>
      </c>
      <c r="EU246" s="68">
        <f>IF(ER246&gt;0,(ER246-EU$10)/EU$10,0)</f>
        <v/>
      </c>
      <c r="EV246" s="68" t="n"/>
      <c r="EW246" s="15">
        <f>IF(ER246&gt;0,(ER246-ER$10)/ER$10,0)</f>
        <v/>
      </c>
      <c r="EY246" s="13" t="n"/>
      <c r="EZ246" s="68">
        <f>IF(EY246&gt;0,((EY246-EY245)/EY245),0)</f>
        <v/>
      </c>
      <c r="FA246" s="68">
        <f>IF(EY246&gt;0,EZ246-$V246,0)</f>
        <v/>
      </c>
      <c r="FB246" s="68" t="n"/>
      <c r="FC246" s="68" t="n"/>
      <c r="FD246" s="15">
        <f>IF(EY246&gt;0,(EY246-EY$10)/EY$10,0)</f>
        <v/>
      </c>
      <c r="FF246" s="13" t="n"/>
      <c r="FG246" s="68">
        <f>IF(FF246&gt;0,((FF246-FF245)/FF245),0)</f>
        <v/>
      </c>
      <c r="FH246" s="68">
        <f>IF(FF246&gt;0,FG246-$V246,0)</f>
        <v/>
      </c>
      <c r="FI246" s="68">
        <f>IF(FF246&gt;0,(FF246-FI$10)/FI$10,0)</f>
        <v/>
      </c>
      <c r="FJ246" s="68" t="n"/>
      <c r="FK246" s="15">
        <f>IF(FF246&gt;0,(FF246-FF$10)/FF$10,0)</f>
        <v/>
      </c>
      <c r="FM246" s="13" t="n"/>
      <c r="FN246" s="68">
        <f>IF(FM246&gt;0,((FM246-FM245)/FM245),0)</f>
        <v/>
      </c>
      <c r="FO246" s="68">
        <f>IF(FM246&gt;0,FN246-$V246,0)</f>
        <v/>
      </c>
      <c r="FP246" s="68">
        <f>IF(FM246&gt;0,(FM246-FP$10)/FP$10,0)</f>
        <v/>
      </c>
      <c r="FQ246" s="68" t="n"/>
      <c r="FR246" s="15">
        <f>IF(FM246&gt;0,(FM246-FM$10)/FM$10,0)</f>
        <v/>
      </c>
      <c r="FT246" s="13" t="n"/>
      <c r="FU246" s="68">
        <f>IF(FT246&gt;0,((FT246-FT245)/FT245),0)</f>
        <v/>
      </c>
      <c r="FV246" s="68">
        <f>IF(FT246&gt;0,FU246-$V246,0)</f>
        <v/>
      </c>
      <c r="FW246" s="68">
        <f>IF(FT246&gt;0,(FT246-FW$10)/FW$10,0)</f>
        <v/>
      </c>
      <c r="FX246" s="68" t="n"/>
      <c r="FY246" s="15">
        <f>IF(FT246&gt;0,(FT246-FT$10)/FT$10,0)</f>
        <v/>
      </c>
      <c r="GA246" s="13" t="n"/>
      <c r="GB246" s="68">
        <f>IF(GA246&gt;0,((GA246-GA245)/GA245),0)</f>
        <v/>
      </c>
      <c r="GC246" s="68">
        <f>IF(GA246&gt;0,GB246-$V246,0)</f>
        <v/>
      </c>
      <c r="GD246" s="68" t="n"/>
      <c r="GE246" s="68" t="n"/>
      <c r="GF246" s="15">
        <f>IF(GA246&gt;0,(GA246-GA$10)/GA$10,0)</f>
        <v/>
      </c>
      <c r="GG246" s="18" t="n"/>
      <c r="GH246" s="13" t="n"/>
      <c r="GI246" s="68">
        <f>IF(GH246&gt;0,((GH246-GH245)/GH245),0)</f>
        <v/>
      </c>
      <c r="GJ246" s="68">
        <f>IF(GH246&gt;0,GI246-$V246,0)</f>
        <v/>
      </c>
      <c r="GK246" s="68">
        <f>IF(GH246&gt;0,(GH246-GK$10)/GK$10,0)</f>
        <v/>
      </c>
      <c r="GL246" s="68" t="n"/>
      <c r="GM246" s="15">
        <f>IF(GH246&gt;0,(GH246-GH$10)/GH$10,0)</f>
        <v/>
      </c>
      <c r="GO246" s="13" t="n"/>
      <c r="GP246" s="68">
        <f>IF(GO246&gt;0,((GO246-GO245)/GO245),0)</f>
        <v/>
      </c>
      <c r="GQ246" s="68">
        <f>IF(GO246&gt;0,GP246-$V246,0)</f>
        <v/>
      </c>
      <c r="GR246" s="68" t="n"/>
      <c r="GS246" s="68" t="n"/>
      <c r="GT246" s="15">
        <f>IF(GO246&gt;0,(GO246-GO$10)/GO$10,0)</f>
        <v/>
      </c>
      <c r="GV246" s="13" t="n"/>
      <c r="GW246" s="68">
        <f>IF(GV246&gt;0,((GV246-GV245)/GV245),0)</f>
        <v/>
      </c>
      <c r="GX246" s="68">
        <f>IF(GV246&gt;0,GW246-$V246,0)</f>
        <v/>
      </c>
      <c r="GY246" s="68">
        <f>IF(GV246&gt;0,(GV246-GY$10)/GY$10,0)</f>
        <v/>
      </c>
      <c r="GZ246" s="68" t="n"/>
      <c r="HA246" s="15">
        <f>IF(GV246&gt;0,(GV246-GV$10)/GV$10,0)</f>
        <v/>
      </c>
      <c r="HD246" s="13" t="n"/>
      <c r="HE246" s="68">
        <f>IF(HD246&gt;0,((HD246-HD245)/HD245),0)</f>
        <v/>
      </c>
      <c r="HF246" s="68">
        <f>IF(HD246&gt;0,HE246-$V246,0)</f>
        <v/>
      </c>
      <c r="HG246" s="68">
        <f>IF(HD246&gt;0,(HD246-HG$10)/HG$10,0)</f>
        <v/>
      </c>
      <c r="HH246" s="68" t="n"/>
      <c r="HI246" s="15">
        <f>IF(HD246&gt;0,(HD246-HD$10)/HD$10,0)</f>
        <v/>
      </c>
      <c r="HK246" s="13" t="n"/>
      <c r="HL246" s="68">
        <f>IF(HK246&gt;0,((HK246-HK245)/HK245),0)</f>
        <v/>
      </c>
      <c r="HM246" s="68">
        <f>IF(HK246&gt;0,HL246-$V246,0)</f>
        <v/>
      </c>
      <c r="HN246" s="68">
        <f>IF(HK246&gt;0,(HK246-HN$10)/HN$10,0)</f>
        <v/>
      </c>
      <c r="HO246" s="68" t="n"/>
      <c r="HP246" s="15">
        <f>IF(HK246&gt;0,(HK246-HK$10)/HK$10,0)</f>
        <v/>
      </c>
      <c r="HR246" s="13">
        <f t="array" ref="HR246">INDEX('Current Stock List'!$CS$9:$DZ$9, ROW()-235)</f>
        <v/>
      </c>
      <c r="HS246" s="68">
        <f>IF(HR246&gt;0,((HR246-HR245)/HR245),0)</f>
        <v/>
      </c>
      <c r="HT246" s="68">
        <f>IF(HR246&gt;0,HS246-$V246,0)</f>
        <v/>
      </c>
      <c r="HU246" s="68">
        <f>IF(HR246&gt;0,(HR246-HU$10)/HU$10,0)</f>
        <v/>
      </c>
      <c r="HV246" s="68" t="n"/>
      <c r="HW246" s="15">
        <f>IF(HR246&gt;0,(HR246-HR$10)/HR$10,0)</f>
        <v/>
      </c>
      <c r="HY246" s="13" t="n"/>
      <c r="HZ246" s="68">
        <f>IF(HY246&gt;0,((HY246-HY245)/HY245),0)</f>
        <v/>
      </c>
      <c r="IA246" s="68">
        <f>IF(HY246&gt;0,HZ246-$V246,0)</f>
        <v/>
      </c>
      <c r="IB246" s="68">
        <f>IF(HY246&gt;0,(HY246-IB$10)/IB$10,0)</f>
        <v/>
      </c>
      <c r="IC246" s="68" t="n"/>
      <c r="ID246" s="15">
        <f>IF(HY246&gt;0,(HY246-HY$10)/HY$10,0)</f>
        <v/>
      </c>
      <c r="IF246" s="13" t="n"/>
      <c r="IG246" s="68">
        <f>IF(IF246&gt;0,((IF246-IF245)/IF245),0)</f>
        <v/>
      </c>
      <c r="IH246" s="68">
        <f>IF(IF246&gt;0,IG246-$V246,0)</f>
        <v/>
      </c>
      <c r="II246" s="68">
        <f>IF(IF246&gt;0,(IF246-II$10)/II$10,0)</f>
        <v/>
      </c>
      <c r="IJ246" s="68" t="n"/>
      <c r="IK246" s="15">
        <f>IF(IF246&gt;0,(IF246-IF$10)/IF$10,0)</f>
        <v/>
      </c>
      <c r="IM246" s="13" t="n"/>
      <c r="IN246" s="68">
        <f>IF(IM246&gt;0,((IM246-IM245)/IM245),0)</f>
        <v/>
      </c>
      <c r="IO246" s="68">
        <f>IF(IM246&gt;0,IN246-$V246,0)</f>
        <v/>
      </c>
      <c r="IP246" s="68">
        <f>IF(IM246&gt;0,(IM246-IP$10)/IP$10,0)</f>
        <v/>
      </c>
      <c r="IQ246" s="68" t="n"/>
      <c r="IR246" s="15">
        <f>IF(IM246&gt;0,(IM246-IM$10)/IM$10,0)</f>
        <v/>
      </c>
      <c r="IT246" s="13" t="n"/>
      <c r="IU246" s="68">
        <f>IF(IT246&gt;0,((IT246-IT245)/IT245),0)</f>
        <v/>
      </c>
      <c r="IV246" s="68">
        <f>IF(IT246&gt;0,IU246-$V246,0)</f>
        <v/>
      </c>
      <c r="IW246" s="68">
        <f>IF(IT246&gt;0,(IT246-IW$10)/IW$10,0)</f>
        <v/>
      </c>
      <c r="IX246" s="68" t="n"/>
      <c r="IY246" s="15">
        <f>IF(IT246&gt;0,(IT246-IT$10)/IT$10,0)</f>
        <v/>
      </c>
      <c r="JA246" s="13" t="n"/>
      <c r="JB246" s="68">
        <f>IF(JA246&gt;0,((JA246-JA245)/JA245),0)</f>
        <v/>
      </c>
      <c r="JC246" s="68">
        <f>IF(JA246&gt;0,JB246-$V246,0)</f>
        <v/>
      </c>
      <c r="JD246" s="68">
        <f>IF(JA246&gt;0,(JA246-JD$10)/JD$10,0)</f>
        <v/>
      </c>
      <c r="JE246" s="68" t="n"/>
      <c r="JF246" s="15">
        <f>IF(JA246&gt;0,(JA246-JA$10)/JA$10,0)</f>
        <v/>
      </c>
      <c r="JH246" s="13" t="n"/>
      <c r="JI246" s="68">
        <f>IF(JH246&gt;0,((JH246-JH245)/JH245),0)</f>
        <v/>
      </c>
      <c r="JJ246" s="68">
        <f>IF(JH246&gt;0,JI246-$V246,0)</f>
        <v/>
      </c>
      <c r="JK246" s="68">
        <f>IF(JH246&gt;0,(JH246-JK$10)/JK$10,0)</f>
        <v/>
      </c>
      <c r="JL246" s="68" t="n"/>
      <c r="JM246" s="15">
        <f>IF(JH246&gt;0,(JH246-JH$10)/JH$10,0)</f>
        <v/>
      </c>
      <c r="JO246" s="13" t="n"/>
      <c r="JP246" s="68">
        <f>IF(JO246&gt;0,((JO246-JO245)/JO245),0)</f>
        <v/>
      </c>
      <c r="JQ246" s="68">
        <f>IF(JO246&gt;0,JP246-$V246,0)</f>
        <v/>
      </c>
      <c r="JR246" s="68">
        <f>IF(JO246&gt;0,(JO246-JR$10)/JR$10,0)</f>
        <v/>
      </c>
      <c r="JS246" s="68" t="n"/>
      <c r="JT246" s="15">
        <f>IF(JO246&gt;0,(JO246-JO$10)/JO$10,0)</f>
        <v/>
      </c>
      <c r="JV246" s="13" t="n"/>
      <c r="JW246" s="68">
        <f>IF(JV246&gt;0,((JV246-JV245)/JV245),0)</f>
        <v/>
      </c>
      <c r="JX246" s="68">
        <f>IF(JV246&gt;0,JW246-$V246,0)</f>
        <v/>
      </c>
      <c r="JY246" s="68">
        <f>IF(JV246&gt;0,(JV246-JY$10)/JY$10,0)</f>
        <v/>
      </c>
      <c r="JZ246" s="68" t="n"/>
      <c r="KA246" s="15">
        <f>IF(JV246&gt;0,(JV246-JV$10)/JV$10,0)</f>
        <v/>
      </c>
      <c r="KC246" s="13" t="n"/>
      <c r="KD246" s="68">
        <f>IF(KC246&gt;0,((KC246-KC245)/KC245),0)</f>
        <v/>
      </c>
      <c r="KE246" s="68">
        <f>IF(KC246&gt;0,KD246-$V246,0)</f>
        <v/>
      </c>
      <c r="KF246" s="68">
        <f>IF(KC246&gt;0,(KC246-KF$10)/KF$10,0)</f>
        <v/>
      </c>
      <c r="KG246" s="68" t="n"/>
      <c r="KH246" s="15">
        <f>IF(KC246&gt;0,(KC246-KC$10)/KC$10,0)</f>
        <v/>
      </c>
      <c r="KI246" s="18" t="n"/>
      <c r="KJ246" s="13" t="n"/>
      <c r="KK246" s="68">
        <f>IF(KJ246&gt;0,((KJ246-KJ245)/KJ245),0)</f>
        <v/>
      </c>
      <c r="KL246" s="68">
        <f>IF(KJ246&gt;0,KK246-$V246,0)</f>
        <v/>
      </c>
      <c r="KM246" s="68">
        <f>IF(KJ246&gt;0,(KJ246-KM$10)/KM$10,0)</f>
        <v/>
      </c>
      <c r="KN246" s="68" t="n"/>
      <c r="KO246" s="15">
        <f>IF(KJ246&gt;0,(KJ246-KJ$10)/KJ$10,0)</f>
        <v/>
      </c>
      <c r="KQ246" s="13" t="n"/>
      <c r="KR246" s="68">
        <f>IF(KQ246&gt;0,((KQ246-KQ245)/KQ245),0)</f>
        <v/>
      </c>
      <c r="KS246" s="68">
        <f>IF(KQ246&gt;0,KR246-$V246,0)</f>
        <v/>
      </c>
      <c r="KT246" s="68">
        <f>IF(KQ246&gt;0,(KQ246-KT$10)/KT$10,0)</f>
        <v/>
      </c>
      <c r="KU246" s="68" t="n"/>
      <c r="KV246" s="15">
        <f>IF(KQ246&gt;0,(KQ246-KQ$10)/KQ$10,0)</f>
        <v/>
      </c>
      <c r="KW246" s="18" t="n"/>
      <c r="KX246" s="13" t="n"/>
      <c r="KY246" s="68">
        <f>IF(KX246&gt;0,((KX246-KX245)/KX245),0)</f>
        <v/>
      </c>
      <c r="KZ246" s="68">
        <f>IF(KX246&gt;0,KY246-$V246,0)</f>
        <v/>
      </c>
      <c r="LA246" s="68">
        <f>IF(KX246&gt;0,(KX246-LA$10)/LA$10,0)</f>
        <v/>
      </c>
      <c r="LB246" s="68" t="n"/>
      <c r="LC246" s="15">
        <f>IF(KX246&gt;0,(KX246-KX$10)/KX$10,0)</f>
        <v/>
      </c>
      <c r="LD246" s="18" t="n"/>
      <c r="LE246" s="13" t="n"/>
      <c r="LF246" s="68">
        <f>IF(LE246&gt;0,((LE246-LE245)/LE245),0)</f>
        <v/>
      </c>
      <c r="LG246" s="68">
        <f>IF(LE246&gt;0,LF246-$V246,0)</f>
        <v/>
      </c>
      <c r="LH246" s="68">
        <f>IF(LE246&gt;0,(LE246-LH$10)/LH$10,0)</f>
        <v/>
      </c>
      <c r="LI246" s="68" t="n"/>
      <c r="LJ246" s="15">
        <f>IF(LE246&gt;0,(LE246-LE$10)/LE$10,0)</f>
        <v/>
      </c>
      <c r="LL246" s="13" t="n"/>
      <c r="LM246" s="68">
        <f>IF(LL246&gt;0,((LL246-LL245)/LL245),0)</f>
        <v/>
      </c>
      <c r="LN246" s="68">
        <f>IF(LL246&gt;0,LM246-$V246,0)</f>
        <v/>
      </c>
      <c r="LO246" s="68">
        <f>IF(LL246&gt;0,(LL246-LO$10)/LO$10,0)</f>
        <v/>
      </c>
      <c r="LP246" s="68" t="n"/>
      <c r="LQ246" s="15">
        <f>IF(LL246&gt;0,(LL246-LL$10)/LL$10,0)</f>
        <v/>
      </c>
      <c r="LS246" s="13" t="n"/>
      <c r="LT246" s="68">
        <f>IF(LS246&gt;0,((LS246-LS245)/LS245),0)</f>
        <v/>
      </c>
      <c r="LU246" s="68">
        <f>IF(LS246&gt;0,LT246-$V246,0)</f>
        <v/>
      </c>
      <c r="LV246" s="68" t="n"/>
      <c r="LW246" s="68" t="n"/>
      <c r="LX246" s="15">
        <f>IF(LS246&gt;0,(LS246-LS$10)/LS$10,0)</f>
        <v/>
      </c>
      <c r="LZ246" s="13" t="n"/>
      <c r="MA246" s="68">
        <f>IF(LZ246&gt;0,((LZ246-LZ245)/LZ245),0)</f>
        <v/>
      </c>
      <c r="MB246" s="68">
        <f>IF(LZ246&gt;0,MA246-$V246,0)</f>
        <v/>
      </c>
      <c r="MC246" s="68">
        <f>IF(LZ246&gt;0,(LZ246-MC$10)/MC$10,0)</f>
        <v/>
      </c>
      <c r="MD246" s="68" t="n"/>
      <c r="ME246" s="15">
        <f>IF(LZ246&gt;0,(LZ246-LZ$10)/LZ$10,0)</f>
        <v/>
      </c>
      <c r="MG246" s="13" t="n"/>
      <c r="MH246" s="68">
        <f>IF(MG246&gt;0,((MG246-MG245)/MG245),0)</f>
        <v/>
      </c>
      <c r="MI246" s="68">
        <f>IF(MG246&gt;0,MH246-$V246,0)</f>
        <v/>
      </c>
      <c r="MJ246" s="68">
        <f>IF(MG246&gt;0,(MG246-MJ$10)/MJ$10,0)</f>
        <v/>
      </c>
      <c r="MK246" s="68" t="n"/>
      <c r="ML246" s="15">
        <f>IF(MG246&gt;0,(MG246-MG$10)/MG$10,0)</f>
        <v/>
      </c>
      <c r="MN246" s="13" t="n"/>
      <c r="MO246" s="68">
        <f>IF(MN246&gt;0,((MN246-MN245)/MN245),0)</f>
        <v/>
      </c>
      <c r="MP246" s="68">
        <f>IF(MN246&gt;0,MO246-$V246,0)</f>
        <v/>
      </c>
      <c r="MQ246" s="68">
        <f>IF(MN246&gt;0,(MN246-MQ$10)/MQ$10,0)</f>
        <v/>
      </c>
      <c r="MR246" s="68" t="n"/>
      <c r="MS246" s="15">
        <f>IF(MN246&gt;0,(MN246-MN$10)/MN$10,0)</f>
        <v/>
      </c>
      <c r="MU246" s="13" t="n"/>
      <c r="MV246" s="68">
        <f>IF(MU246&gt;0,((MU246-MU245)/MU245),0)</f>
        <v/>
      </c>
      <c r="MW246" s="68">
        <f>IF(MU246&gt;0,MV246-$V246,0)</f>
        <v/>
      </c>
      <c r="MX246" s="68">
        <f>IF(MU246&gt;0,(MU246-MX$10)/MX$10,0)</f>
        <v/>
      </c>
      <c r="MY246" s="68" t="n"/>
      <c r="MZ246" s="15">
        <f>IF(MU246&gt;0,(MU246-MU$10)/MU$10,0)</f>
        <v/>
      </c>
      <c r="NB246" s="13" t="n"/>
      <c r="NC246" s="68">
        <f>IF(NB246&gt;0,((NB246-NB245)/NB245),0)</f>
        <v/>
      </c>
      <c r="ND246" s="68">
        <f>IF(NB246&gt;0,NC246-$V246,0)</f>
        <v/>
      </c>
      <c r="NE246" s="68">
        <f>IF(NB246&gt;0,(NB246-NE$10)/NE$10,0)</f>
        <v/>
      </c>
      <c r="NF246" s="68" t="n"/>
      <c r="NG246" s="15">
        <f>IF(NB246&gt;0,(NB246-NB$10)/NB$10,0)</f>
        <v/>
      </c>
      <c r="NI246" s="13" t="n"/>
      <c r="NJ246" s="68">
        <f>IF(NI246&gt;0,((NI246-NI245)/NI245),0)</f>
        <v/>
      </c>
      <c r="NK246" s="68">
        <f>IF(NI246&gt;0,NJ246-$V246,0)</f>
        <v/>
      </c>
      <c r="NL246" s="68">
        <f>IF(NI246&gt;0,(NI246-NL$10)/NL$10,0)</f>
        <v/>
      </c>
      <c r="NM246" s="68" t="n"/>
      <c r="NN246" s="15">
        <f>IF(NI246&gt;0,(NI246-NI$10)/NI$10,0)</f>
        <v/>
      </c>
      <c r="NP246" s="13" t="n"/>
      <c r="NQ246" s="68">
        <f>IF(NP246&gt;0,((NP246-NP245)/NP245),0)</f>
        <v/>
      </c>
      <c r="NR246" s="68">
        <f>IF(NP246&gt;0,NQ246-$V246,0)</f>
        <v/>
      </c>
      <c r="NS246" s="68">
        <f>IF(NP246&gt;0,(NP246-NS$10)/NS$10,0)</f>
        <v/>
      </c>
      <c r="NT246" s="68" t="n"/>
      <c r="NU246" s="15">
        <f>IF(NP246&gt;0,(NP246-NP$10)/NP$10,0)</f>
        <v/>
      </c>
      <c r="NW246" s="13" t="n"/>
      <c r="NX246" s="68">
        <f>IF(NW246&gt;0,((NW246-NW245)/NW245),0)</f>
        <v/>
      </c>
      <c r="NY246" s="68">
        <f>IF(NW246&gt;0,NX246-$V246,0)</f>
        <v/>
      </c>
      <c r="NZ246" s="68">
        <f>IF(NW246&gt;0,(NW246-NZ$10)/NZ$10,0)</f>
        <v/>
      </c>
      <c r="OA246" s="68" t="n"/>
      <c r="OB246" s="15">
        <f>IF(NW246&gt;0,(NW246-NW$10)/NW$10,0)</f>
        <v/>
      </c>
      <c r="OD246" s="13" t="n"/>
      <c r="OE246" s="68">
        <f>IF(OD246&gt;0,((OD246-OD245)/OD245),0)</f>
        <v/>
      </c>
      <c r="OF246" s="68">
        <f>IF(OD246&gt;0,OE246-$V246,0)</f>
        <v/>
      </c>
      <c r="OG246" s="68">
        <f>IF(OD246&gt;0,(OD246-OG$10)/OG$10,0)</f>
        <v/>
      </c>
      <c r="OH246" s="68" t="n"/>
      <c r="OI246" s="15">
        <f>IF(OD246&gt;0,(OD246-OD$10)/OD$10,0)</f>
        <v/>
      </c>
      <c r="OK246" s="13" t="n"/>
      <c r="OL246" s="68">
        <f>IF(OK246&gt;0,((OK246-OK245)/OK245),0)</f>
        <v/>
      </c>
      <c r="OM246" s="68">
        <f>IF(OK246&gt;0,OL246-$V246,0)</f>
        <v/>
      </c>
      <c r="ON246" s="68">
        <f>IF(OK246&gt;0,(OK246-ON$10)/ON$10,0)</f>
        <v/>
      </c>
      <c r="OO246" s="68" t="n"/>
      <c r="OP246" s="15">
        <f>IF(OK246&gt;0,(OK246-OK$10)/OK$10,0)</f>
        <v/>
      </c>
      <c r="OR246" s="13" t="n"/>
      <c r="OS246" s="68">
        <f>IF(OR246&gt;0,((OR246-OR245)/OR245),0)</f>
        <v/>
      </c>
      <c r="OT246" s="68">
        <f>IF(OR246&gt;0,OS246-$V246,0)</f>
        <v/>
      </c>
      <c r="OU246" s="68">
        <f>IF(OR246&gt;0,(OR246-OU$10)/OU$10,0)</f>
        <v/>
      </c>
      <c r="OV246" s="68" t="n"/>
      <c r="OW246" s="15">
        <f>IF(OR246&gt;0,(OR246-OR$10)/OR$10,0)</f>
        <v/>
      </c>
      <c r="OY246" s="13" t="n"/>
      <c r="OZ246" s="68">
        <f>IF(OY246&gt;0,((OY246-OY245)/OY245),0)</f>
        <v/>
      </c>
      <c r="PA246" s="68">
        <f>IF(OY246&gt;0,OZ246-$V246,0)</f>
        <v/>
      </c>
      <c r="PB246" s="68">
        <f>IF(OY246&gt;0,(OY246-PB$10)/PB$10,0)</f>
        <v/>
      </c>
      <c r="PC246" s="68" t="n"/>
      <c r="PD246" s="15">
        <f>IF(OY246&gt;0,(OY246-OY$10)/OY$10,0)</f>
        <v/>
      </c>
      <c r="PE246" s="18" t="n"/>
      <c r="PF246" s="13" t="n"/>
      <c r="PG246" s="68">
        <f>IF(PF246&gt;0,((PF246-PF245)/PF245),0)</f>
        <v/>
      </c>
      <c r="PH246" s="68">
        <f>IF(PF246&gt;0,PG246-$V246,0)</f>
        <v/>
      </c>
      <c r="PI246" s="68">
        <f>IF(PF246&gt;0,(PF246-PI$10)/PI$10,0)</f>
        <v/>
      </c>
      <c r="PJ246" s="68" t="n"/>
      <c r="PK246" s="15">
        <f>IF(PF246&gt;0,(PF246-PF$10)/PF$10,0)</f>
        <v/>
      </c>
      <c r="PM246" s="13" t="n"/>
      <c r="PN246" s="68">
        <f>IF(PM246&gt;0,((PM246-PM245)/PM245),0)</f>
        <v/>
      </c>
      <c r="PO246" s="68">
        <f>PN246-$V246</f>
        <v/>
      </c>
      <c r="PP246" s="68">
        <f>IF(PM246&gt;0,(PM246-PP$10)/PP$10,0)</f>
        <v/>
      </c>
      <c r="PQ246" s="68" t="n"/>
      <c r="PR246" s="15">
        <f>IF(PM246&gt;0,(PM246-PM$10)/PM$10,0)</f>
        <v/>
      </c>
      <c r="PT246" s="13" t="n"/>
      <c r="PU246" s="68">
        <f>IF(PT246&gt;0,((PT246-PT245)/PT245),0)</f>
        <v/>
      </c>
      <c r="PV246" s="68">
        <f>IF(PT246&gt;0,PU246-$V246,0)</f>
        <v/>
      </c>
      <c r="PW246" s="68">
        <f>IF(PT246&gt;0,(PT246-PW$10)/PW$10,0)</f>
        <v/>
      </c>
      <c r="PX246" s="68" t="n"/>
      <c r="PY246" s="15">
        <f>IF(PT246&gt;0,(PT246-PT$10)/PT$10,0)</f>
        <v/>
      </c>
      <c r="QA246" s="13" t="n"/>
      <c r="QB246" s="68">
        <f>IF(QA246&gt;0,((QA246-QA245)/QA245),0)</f>
        <v/>
      </c>
      <c r="QC246" s="68">
        <f>IF(QA246&gt;0,QB246-$V246,0)</f>
        <v/>
      </c>
      <c r="QD246" s="68">
        <f>IF(QA246&gt;0,(QA246-QD$10)/QD$10,0)</f>
        <v/>
      </c>
      <c r="QE246" s="68" t="n"/>
      <c r="QF246" s="15">
        <f>IF(QA246&gt;0,(QA246-QA$10)/QA$10,0)</f>
        <v/>
      </c>
      <c r="QH246" s="13" t="n"/>
      <c r="QI246" s="68">
        <f>IF(QH246&gt;0,((QH246-QH245)/QH245),0)</f>
        <v/>
      </c>
      <c r="QJ246" s="68">
        <f>IF(QH246&gt;0,QI246-$V246,0)</f>
        <v/>
      </c>
      <c r="QK246" s="68">
        <f>IF(QH246&gt;0,(QH246-QK$10)/QK$10,0)</f>
        <v/>
      </c>
      <c r="QL246" s="68" t="n"/>
      <c r="QM246" s="15">
        <f>IF(QH246&gt;0,(QH246-QH$10)/QH$10,0)</f>
        <v/>
      </c>
      <c r="QO246" s="13" t="n"/>
      <c r="QP246" s="68">
        <f>IF(QO246&gt;0,((QO246-QO245)/QO245),0)</f>
        <v/>
      </c>
      <c r="QQ246" s="68">
        <f>IF(QO246&gt;0,QP246-$V246,0)</f>
        <v/>
      </c>
      <c r="QR246" s="68">
        <f>IF(QO246&gt;0,(QO246-QR$10)/QR$10,0)</f>
        <v/>
      </c>
      <c r="QS246" s="68" t="n"/>
      <c r="QT246" s="15">
        <f>IF(QO246&gt;0,(QO246-QO$10)/QO$10,0)</f>
        <v/>
      </c>
      <c r="QV246" s="13" t="n"/>
      <c r="QW246" s="68">
        <f>IF(QV246&gt;0,((QV246-QV245)/QV245),0)</f>
        <v/>
      </c>
      <c r="QX246" s="68">
        <f>IF(QV246&gt;0,QW246-$V246,0)</f>
        <v/>
      </c>
      <c r="QY246" s="68">
        <f>IF(QV246&gt;0,(QV246-QY$10)/QY$10,0)</f>
        <v/>
      </c>
      <c r="QZ246" s="68" t="n"/>
      <c r="RA246" s="15">
        <f>IF(QV246&gt;0,(QV246-QV$10)/QV$10,0)</f>
        <v/>
      </c>
      <c r="RC246" s="13" t="n"/>
      <c r="RD246" s="68">
        <f>IF(RC246&gt;0,((RC246-RC245)/RC245),0)</f>
        <v/>
      </c>
      <c r="RE246" s="68">
        <f>IF(RC246&gt;0,RD246-$V246,0)</f>
        <v/>
      </c>
      <c r="RF246" s="68">
        <f>IF(RC246&gt;0,(RC246-RF$10)/RF$10,0)</f>
        <v/>
      </c>
      <c r="RG246" s="68" t="n"/>
      <c r="RH246" s="15">
        <f>IF(RC246&gt;0,(RC246-RC$10)/RC$10,0)</f>
        <v/>
      </c>
      <c r="RJ246" s="13" t="n"/>
      <c r="RK246" s="68">
        <f>IF(RJ246&gt;0,((RJ246-RJ245)/RJ245),0)</f>
        <v/>
      </c>
      <c r="RL246" s="68">
        <f>RK246-$V246</f>
        <v/>
      </c>
      <c r="RM246" s="68">
        <f>IF(RJ246&gt;0,(RJ246-RM$10)/RM$10,0)</f>
        <v/>
      </c>
      <c r="RN246" s="68" t="n"/>
      <c r="RO246" s="15">
        <f>IF(RJ246&gt;0,(RJ246-RJ$10)/RJ$10,0)</f>
        <v/>
      </c>
      <c r="RQ246" s="13" t="n"/>
      <c r="RR246" s="68">
        <f>IF(RQ246&gt;0,((RQ246-RQ245)/RQ245),0)</f>
        <v/>
      </c>
      <c r="RS246" s="68">
        <f>RR246-$V246</f>
        <v/>
      </c>
      <c r="RT246" s="68">
        <f>IF(RQ246&gt;0,(RQ246-RT$10)/RT$10,0)</f>
        <v/>
      </c>
      <c r="RU246" s="68" t="n"/>
      <c r="RV246" s="15">
        <f>IF(RQ246&gt;0,(RQ246-RQ$10)/RQ$10,0)</f>
        <v/>
      </c>
      <c r="RX246" s="13" t="n"/>
      <c r="RY246" s="68">
        <f>IF(RX246&gt;0,((RX246-RX245)/RX245),0)</f>
        <v/>
      </c>
      <c r="RZ246" s="68">
        <f>RY246-$V246</f>
        <v/>
      </c>
      <c r="SA246" s="68">
        <f>IF(RX246&gt;0,(RX246-SA$10)/SA$10,0)</f>
        <v/>
      </c>
      <c r="SB246" s="68" t="n"/>
      <c r="SC246" s="15">
        <f>IF(RX246&gt;0,(RX246-RX$10)/RX$10,0)</f>
        <v/>
      </c>
      <c r="SE246" s="13" t="n"/>
      <c r="SF246" s="68">
        <f>IF(SE246&gt;0,((SE246-SE245)/SE245),0)</f>
        <v/>
      </c>
      <c r="SG246" s="68">
        <f>SF246-$V246</f>
        <v/>
      </c>
      <c r="SH246" s="68">
        <f>IF(SE246&gt;0,(SE246-SH$10)/SH$10,0)</f>
        <v/>
      </c>
      <c r="SI246" s="68" t="n"/>
      <c r="SJ246" s="15">
        <f>IF(SE246&gt;0,(SE246-SE$10)/SE$10,0)</f>
        <v/>
      </c>
      <c r="SL246" s="13" t="n"/>
      <c r="SM246" s="68">
        <f>IF(SL246&gt;0,((SL246-SL245)/SL245),0)</f>
        <v/>
      </c>
      <c r="SN246" s="68">
        <f>SM246-$V246</f>
        <v/>
      </c>
      <c r="SO246" s="68">
        <f>IF(SL246&gt;0,(SL246-SO$10)/SO$10,0)</f>
        <v/>
      </c>
      <c r="SP246" s="68" t="n"/>
      <c r="SQ246" s="15">
        <f>IF(SL246&gt;0,(SL246-SL$10)/SL$10,0)</f>
        <v/>
      </c>
      <c r="SS246" s="13" t="n"/>
      <c r="ST246" s="68">
        <f>IF(SS246&gt;0,((SS246-SS245)/SS245),0)</f>
        <v/>
      </c>
      <c r="SU246" s="68">
        <f>ST246-$V246</f>
        <v/>
      </c>
      <c r="SV246" s="68">
        <f>IF(SS246&gt;0,(SS246-SV$10)/SV$10,0)</f>
        <v/>
      </c>
      <c r="SW246" s="68" t="n"/>
      <c r="SX246" s="15">
        <f>IF(SS246&gt;0,(SS246-SS$10)/SS$10,0)</f>
        <v/>
      </c>
      <c r="SZ246" s="13" t="n"/>
      <c r="TA246" s="68">
        <f>IF(SZ246&gt;0,((SZ246-SZ245)/SZ245),0)</f>
        <v/>
      </c>
      <c r="TB246" s="68">
        <f>TA246-$V246</f>
        <v/>
      </c>
      <c r="TC246" s="68">
        <f>IF(SZ246&gt;0,(SZ246-TC$10)/TC$10,0)</f>
        <v/>
      </c>
      <c r="TD246" s="68" t="n"/>
      <c r="TE246" s="15">
        <f>IF(SZ246&gt;0,(SZ246-SZ$10)/SZ$10,0)</f>
        <v/>
      </c>
      <c r="TG246" s="587" t="n"/>
      <c r="TH246" s="68">
        <f>IF(TG246&gt;0,((TG246-TG245)/TG245),0)</f>
        <v/>
      </c>
      <c r="TI246" s="68">
        <f>TH246-$V246</f>
        <v/>
      </c>
      <c r="TJ246" s="68">
        <f>IF(TG246&gt;0,(TG246-TJ$10)/TJ$10,0)</f>
        <v/>
      </c>
      <c r="TK246" s="68" t="n"/>
      <c r="TL246" s="15">
        <f>IF(TG246&gt;0,(TG246-TG$10)/TG$10,0)</f>
        <v/>
      </c>
      <c r="TN246" s="13" t="n"/>
      <c r="TO246" s="68">
        <f>IF(TN246&gt;0,((TN246-TN245)/TN245),0)</f>
        <v/>
      </c>
      <c r="TP246" s="68">
        <f>TO246-$V246</f>
        <v/>
      </c>
      <c r="TQ246" s="68">
        <f>IF(TN246&gt;0,(TN246-TQ$10)/TQ$10,0)</f>
        <v/>
      </c>
      <c r="TR246" s="68" t="n"/>
      <c r="TS246" s="15">
        <f>IF(TN246&gt;0,(TN246-TN$10)/TN$10,0)</f>
        <v/>
      </c>
      <c r="TU246" s="587" t="n"/>
      <c r="TV246" s="68">
        <f>IF(TU246&gt;0,((TU246-TU245)/TU245),0)</f>
        <v/>
      </c>
      <c r="TW246" s="68">
        <f>TV246-$V246</f>
        <v/>
      </c>
      <c r="TX246" s="68">
        <f>IF(TU246&gt;0,(TU246-TX$10)/TX$10,0)</f>
        <v/>
      </c>
      <c r="TY246" s="68" t="n"/>
      <c r="TZ246" s="15">
        <f>IF(TU246&gt;0,(TU246-TU$10)/TU$10,0)</f>
        <v/>
      </c>
      <c r="UB246" s="587" t="n"/>
      <c r="UC246" s="68">
        <f>IF(UB246&gt;0,((UB246-UB245)/UB245),0)</f>
        <v/>
      </c>
      <c r="UD246" s="68">
        <f>UC246-$V246</f>
        <v/>
      </c>
      <c r="UE246" s="68">
        <f>IF(UB246&gt;0,(UB246-UE$10)/UE$10,0)</f>
        <v/>
      </c>
      <c r="UF246" s="68" t="n"/>
      <c r="UG246" s="15">
        <f>IF(UB246&gt;0,(UB246-UB$10)/UB$10,0)</f>
        <v/>
      </c>
      <c r="UI246" s="587" t="n"/>
      <c r="UJ246" s="68">
        <f>IF(UI246&gt;0,((UI246-UI245)/UI245),0)</f>
        <v/>
      </c>
      <c r="UK246" s="68">
        <f>UJ246-$V246</f>
        <v/>
      </c>
      <c r="UL246" s="68">
        <f>IF(UI246&gt;0,(UI246-UL$10)/UL$10,0)</f>
        <v/>
      </c>
      <c r="UM246" s="68" t="n"/>
      <c r="UN246" s="15">
        <f>IF(UI246&gt;0,(UI246-UI$10)/UI$10,0)</f>
        <v/>
      </c>
      <c r="UP246" s="587" t="n"/>
      <c r="UQ246" s="68">
        <f>IF(UP246&gt;0,((UP246-UP245)/UP245),0)</f>
        <v/>
      </c>
      <c r="UR246" s="68">
        <f>UQ246-$V246</f>
        <v/>
      </c>
      <c r="US246" s="68">
        <f>IF(UP246&gt;0,(UP246-US$10)/US$10,0)</f>
        <v/>
      </c>
      <c r="UT246" s="68" t="n"/>
      <c r="UU246" s="15">
        <f>IF(UP246&gt;0,(UP246-UP$10)/UP$10,0)</f>
        <v/>
      </c>
      <c r="UW246" s="587" t="n"/>
      <c r="UX246" s="68">
        <f>IF(UW246&gt;0,((UW246-UW245)/UW245),0)</f>
        <v/>
      </c>
      <c r="UY246" s="68">
        <f>UX246-$V246</f>
        <v/>
      </c>
      <c r="UZ246" s="68">
        <f>IF(UW246&gt;0,(UW246-UZ$10)/UZ$10,0)</f>
        <v/>
      </c>
      <c r="VA246" s="68" t="n"/>
      <c r="VB246" s="15">
        <f>IF(UW246&gt;0,(UW246-UW$10)/UW$10,0)</f>
        <v/>
      </c>
      <c r="VD246" s="587" t="n"/>
      <c r="VE246" s="68">
        <f>IF(VD246&gt;0,((VD246-VD245)/VD245),0)</f>
        <v/>
      </c>
      <c r="VF246" s="68">
        <f>VE246-$V246</f>
        <v/>
      </c>
      <c r="VG246" s="68">
        <f>IF(VD246&gt;0,(VD246-VG$10)/VG$10,0)</f>
        <v/>
      </c>
      <c r="VH246" s="68" t="n"/>
      <c r="VI246" s="15">
        <f>IF(VD246&gt;0,(VD246-VD$10)/VD$10,0)</f>
        <v/>
      </c>
      <c r="VM246" s="21">
        <f>IF($C246&gt;0,(($IK$5*IG246)+($GT$5*GP246)+($JM$5*JI246)+($JF$5*JB246)+($IY$5*IU246)+($IR$5*IN246)+($ID$5*HZ246)+($HW$5*HS246)+($HP$5*HL246)+($HI$5*HE246)+($GF$5*GB246)+($FY$5*FU246)+($FR$5*FN246)+($FK$5*FG246)+($FD$5*EZ246)+($EW$5*ES246)+($EP$5*EL246)+($EI$5*EE246)+($EB$5*DX246)+($DU$5*DQ246)+($DN$5*DJ246)+($DG$5*DC246)+($CZ$5*CV246)+($CS$5*CO246)+($CL$5*CH246)+($CE$5*CA246)+($BX$5*BT246)+($BQ$5*BM246)+($BJ$5*BF246)+($BC$5*AY246)+($AV$5*AR246)+($AO$5*AK246)+($AH$5*AD246)+($JT$5*JP246)+($KA$5*JW246)+($KO$5*KK246)+($PR$5*PN246)+($GM$5*GI246)+($HA$5*GW246)+($KV$5*KR246)+($KH$5*KD246)+($LC$5*KY246)+($MS$5*MO246)+($ML$5*MH246)+($ME$5*MA246)+($LX$5*LT246)+($LQ$5*LM246)+($LJ$5*LF246)+(MV246*$MZ$5)+(NC246*$NG$5)+(NJ246*$NN$5)+($OI$5*OE246)+($NU$5*NQ246)+($OB$5*NX246)+($PK$5*PG246)+($OP$5*OL246)+($OW$5*OS246)+($PD$5*OZ246)+(PU246*$PY$5)+(QB246*$QF$5)+(QI246*$QM$5)+(QP246*$QT$5)+(QW246*$RA$5)+(RD246*$RH$5)+(RK246*$RO$5)+(RR246*$RV$5)+(RY246*$SC$5)+(SF246*$SJ$5)+(SM246*$SQ$5)+(ST246*$SX$5)+(TA246*$TE$5))+(TH246*$TL$5)+(TO246*$TS$5))/$VM$5</f>
        <v/>
      </c>
      <c r="VN246" s="40" t="n"/>
      <c r="VO246" s="21">
        <f>IF($C246&gt;0,(($IK$5*II246)+($GT$5*GR246)+($JM$5*JK246)+($JF$5*JD246)+($IY$5*IW246)+($IR$5*IP246)+($ID$5*IB246)+($HW$5*HU246)+($HP$5*HN246)+($HI$5*HG246)+($GF$5*GD246)+($FY$5*FW246)+($FR$5*FP246)+($FK$5*FI246)+($FD$5*FB246)+($EW$5*EU246)+($EP$5*EN246)+($EI$5*EG246)+($EB$5*DZ246)+($DU$5*DS246)+($DN$5*DL246)+($DG$5*DE246)+($CZ$5*CX246)+($CS$5*CQ246)+($CL$5*CJ246)+($CE$5*CC246)+($BX$5*BV246)+($BQ$5*BO246)+($BJ$5*BH246)+($BC$5*BA246)+($AV$5*AT246)+($AO$5*AM246)+($AH$5*AF246)+($KO$5*KM246)+($KH$5*KF246)+($KA$5*JY246)+($JT$5*JR246)+($PR$5*PP246)+($GM$5*GK246)+($HA$5*GY246)+($KV$5*KT246)+($LC$5*LA246)+($MS$5*MQ246)+($ML$5*MJ246)+($ME$5*MC246)+($LX$5*LV246)+($LQ$5*LO246)+($LJ$5*LH246)+(MX246*$MZ$5)+(NE246*$NG$5)+(NL246*$NN$5)+($OI$5*OG246)+($NU$5*NS246)+($OB$5*NZ246)+($PD$5*PB246)+($OW$5*OU246)+($OP$5*ON246)+($PK$5*PI246)+($PY$5*PW246)+($QF$5*QD246)+($QM$5*QK246)+($QT$5*QR246)+($RA$5*QY246)+($RH$5*RF246)+($RO$5*RM246)+(RT246*$RV$5)+(SA246*$SC$5)+(SH246*$SJ$5)+(SO246*$SQ$5)+(SV246*$SX$5)+(TC246*$TE$5)+(TJ246*$TL$5)+(TQ246*$TS$5))/$VM$5,0)</f>
        <v/>
      </c>
      <c r="VP246" s="14" t="n"/>
      <c r="VQ246" s="21">
        <f>IF($C246&gt;0,(($IK$5*IK246)+($GT$5*GT246)+($JM$5*JM246)+($JF$5*JF246)+($IY$5*IY246)+($IR$5*IR246)+($ID$5*ID246)+($HW$5*HW246)+($HP$5*HP246)+($HI$5*HI246)+($GF$5*GF246)+($FY$5*FY246)+($FR$5*FR246)+($FK$5*FK246)+($FD$5*FD246)+($EW$5*EW246)+($EP$5*EP246)+($EI$5*EI246)+($EB$5*EB246)+($DU$5*DU246)+($DN$5*DN246)+($DG$5*DG246)+($CZ$5*CZ246)+($CS$5*CS246)+($CL$5*CL246)+($CE$5*CE246)+($BX$5*BX246)+($BQ$5*BQ246)+($BJ$5*BJ246)+($BC$5*BC246)+($AV$5*AV246)+($AO$5*AO246)+($AH$5*AH246)+($KO$5*KO246)+($PR$5*PR246)+($GM$5*GM246)+($HA$5*HA246)+($KH$5*KH246)+($KA$5*KA246)+($JT$5*JT246)+($KV$5*KV246)+($LC$5*LC246)+($MS$5*MS246)+($ML$5*ML246)+($ME$5*ME246)+($LX$5*LX246)+($LQ$5*LQ246)+($LJ$5*LJ246)+($OI$5*OI246)+($NU$5*NU246)+($NN$5*NN246)+($NG$5*NG246)+($MZ$5*MZ246)+(OB246*$OB$5)+($PD$5*PD246)+($OW$5*OW246)+($OP$5*OP246)+($PK$5*PK246)+(PY246*$PY$5)+(QF246*$QF$5)+(QM246*$QM$5)+(QT246*$QT$5)+(RA246*$RA$5)+(RH246*$RH$5)+(RO246*$RO$5)+(RV246*$RV$5)+(SC246*$SC$5)+(SJ246*$SJ$5)+(SQ246*$SQ$5)+(SX246*$SX$5)+(TE246*$TE$5)+(TL246*$TL$5)+(TS246*$TS$5))/$VM$5,0)</f>
        <v/>
      </c>
    </row>
    <row r="247" ht="16" customHeight="1" s="545">
      <c r="A247" s="127" t="n">
        <v>46002</v>
      </c>
      <c r="B247" s="4">
        <f>A247</f>
        <v/>
      </c>
      <c r="C247" s="13" t="n"/>
      <c r="D247" s="138">
        <f>IF(C247&gt;0,C247-C246,0)</f>
        <v/>
      </c>
      <c r="E247" s="68">
        <f>IF(C247&gt;0,D247/C246,0)</f>
        <v/>
      </c>
      <c r="F247" s="15">
        <f>IF(C247&gt;0,(C247-C$10)/C$10,0)</f>
        <v/>
      </c>
      <c r="G247" s="13" t="n"/>
      <c r="H247" s="138">
        <f>IF(G247&gt;0,G247-G246,0)</f>
        <v/>
      </c>
      <c r="I247" s="68">
        <f>IF(G247&gt;0,H247/G246,0)</f>
        <v/>
      </c>
      <c r="J247" s="15">
        <f>IF(G247&gt;0,(G247-G$10)/G$10,0)</f>
        <v/>
      </c>
      <c r="K247" s="13" t="n"/>
      <c r="L247" s="138">
        <f>IF(K247&gt;0,K247-K246,0)</f>
        <v/>
      </c>
      <c r="M247" s="68">
        <f>IF(K247&gt;0,L247/K246,0)</f>
        <v/>
      </c>
      <c r="N247" s="15">
        <f>IF(K247&gt;0,(K247-K$10)/K$10,0)</f>
        <v/>
      </c>
      <c r="O247" s="13" t="n"/>
      <c r="P247" s="138">
        <f>IF(O247&gt;0,O247-O246,0)</f>
        <v/>
      </c>
      <c r="Q247" s="68">
        <f>IF(O247&gt;0,P247/O246,0)</f>
        <v/>
      </c>
      <c r="R247" s="15">
        <f>IF(O247&gt;0,(O247-O$10)/O$10,0)</f>
        <v/>
      </c>
      <c r="S247" s="18">
        <f>IF(O247&gt;0,(((O247*0.7)*Q247)+((K247*0.9)*M247)+((G247*0.65)*I247)+((C247*0.6)*E247))/(O247+K247+G247+C247),0)</f>
        <v/>
      </c>
      <c r="T247" s="121">
        <f>IF(O247&gt;0,(S247*200)+T246,0)</f>
        <v/>
      </c>
      <c r="U247" s="121">
        <f>T247</f>
        <v/>
      </c>
      <c r="V247" s="134">
        <f>IF(T247&gt;0,(T247-T246)/T246,0)</f>
        <v/>
      </c>
      <c r="W247" s="21">
        <f>IF(T247&gt;0,(T247-T$11)/T$11,0)</f>
        <v/>
      </c>
      <c r="X247" s="18">
        <f>IF(T247&gt;0,((Q247+M247+I247+E247)/4),0)</f>
        <v/>
      </c>
      <c r="Y247" s="353" t="n"/>
      <c r="Z247" s="15" t="n">
        <v>2e-06</v>
      </c>
      <c r="AA247" s="21">
        <f>Z247-$V247</f>
        <v/>
      </c>
      <c r="AC247" s="13" t="n"/>
      <c r="AD247" s="68">
        <f>IF(AC247&gt;0,((AC247-AC246)/AC246),0)</f>
        <v/>
      </c>
      <c r="AE247" s="68">
        <f>IF(AC247&gt;0,AD247-$V247,0)</f>
        <v/>
      </c>
      <c r="AF247" s="68">
        <f>IF(AC247&gt;0,(AC247-AF$10)/AF$10,0)</f>
        <v/>
      </c>
      <c r="AG247" s="68" t="n"/>
      <c r="AH247" s="15">
        <f>IF(AC247&gt;0,(AC247-AC$10)/AC$10,0)</f>
        <v/>
      </c>
      <c r="AJ247" s="13" t="n"/>
      <c r="AK247" s="68">
        <f>IF(AJ247&gt;0,((AJ247-AJ246)/AJ246),0)</f>
        <v/>
      </c>
      <c r="AL247" s="68">
        <f>IF(AJ247&gt;0,AK247-$V247,0)</f>
        <v/>
      </c>
      <c r="AM247" s="68">
        <f>IF(AJ247&gt;0,(AJ247-AM$10)/AM$10,0)</f>
        <v/>
      </c>
      <c r="AN247" s="68" t="n"/>
      <c r="AO247" s="15">
        <f>IF(AJ247&gt;0,(AJ247-AJ$10)/AJ$10,0)</f>
        <v/>
      </c>
      <c r="AQ247" s="13" t="n"/>
      <c r="AR247" s="68">
        <f>IF(AQ247&gt;0,((AQ247-AQ246)/AQ246),0)</f>
        <v/>
      </c>
      <c r="AS247" s="68">
        <f>IF(AQ247&gt;0,AR247-$V247,0)</f>
        <v/>
      </c>
      <c r="AT247" s="68">
        <f>IF(AQ247&gt;0,(AQ247-AT$10)/AT$10,0)</f>
        <v/>
      </c>
      <c r="AU247" s="68" t="n"/>
      <c r="AV247" s="15">
        <f>IF(AQ247&gt;0,(AQ247-AQ$10)/AQ$10,0)</f>
        <v/>
      </c>
      <c r="AX247" s="13" t="n"/>
      <c r="AY247" s="68">
        <f>IF(AX247&gt;0,((AX247-AX246)/AX246),0)</f>
        <v/>
      </c>
      <c r="AZ247" s="68">
        <f>IF(AX247&gt;0,AY247-$V247,0)</f>
        <v/>
      </c>
      <c r="BA247" s="68">
        <f>IF(AX247&gt;0,(AX247-BA$10)/BA$10,0)</f>
        <v/>
      </c>
      <c r="BB247" s="68" t="n"/>
      <c r="BC247" s="15">
        <f>IF(AX247&gt;0,(AX247-AX$10)/AX$10,0)</f>
        <v/>
      </c>
      <c r="BE247" s="13" t="n"/>
      <c r="BF247" s="68">
        <f>IF(BE247&gt;0,((BE247-BE246)/BE246),0)</f>
        <v/>
      </c>
      <c r="BG247" s="68">
        <f>IF(BE247&gt;0,BF247-$V247,0)</f>
        <v/>
      </c>
      <c r="BH247" s="68" t="n"/>
      <c r="BI247" s="68" t="n"/>
      <c r="BJ247" s="15">
        <f>IF(BE247&gt;0,(BE247-BE$10)/BE$10,0)</f>
        <v/>
      </c>
      <c r="BL247" s="13" t="n"/>
      <c r="BM247" s="68">
        <f>IF(BL247&gt;0,((BL247-BL246)/BL246),0)</f>
        <v/>
      </c>
      <c r="BN247" s="68">
        <f>IF(BL247&gt;0,BM247-$V247,0)</f>
        <v/>
      </c>
      <c r="BO247" s="68">
        <f>IF(BL247&gt;0,(BL247-BO$10)/BO$10,0)</f>
        <v/>
      </c>
      <c r="BP247" s="68" t="n"/>
      <c r="BQ247" s="15">
        <f>IF(BL247&gt;0,(BL247-BL$10)/BL$10,0)</f>
        <v/>
      </c>
      <c r="BS247" s="13" t="n"/>
      <c r="BT247" s="68">
        <f>IF(BS247&gt;0,((BS247-BS246)/BS246),0)</f>
        <v/>
      </c>
      <c r="BU247" s="68">
        <f>IF(BS247&gt;0,BT247-$V247,0)</f>
        <v/>
      </c>
      <c r="BV247" s="68">
        <f>IF(BS247&gt;0,(BS247-BV$10)/BV$10,0)</f>
        <v/>
      </c>
      <c r="BW247" s="68" t="n"/>
      <c r="BX247" s="15">
        <f>IF(BS247&gt;0,(BS247-BS$10)/BS$10,0)</f>
        <v/>
      </c>
      <c r="BZ247" s="13" t="n"/>
      <c r="CA247" s="68">
        <f>IF(BZ247&gt;0,((BZ247-BZ246)/BZ246),0)</f>
        <v/>
      </c>
      <c r="CB247" s="68">
        <f>IF(BZ247&gt;0,CA247-$V247,0)</f>
        <v/>
      </c>
      <c r="CC247" s="68">
        <f>IF(BZ247&gt;0,(BZ247-CC$10)/CC$10,0)</f>
        <v/>
      </c>
      <c r="CD247" s="68" t="n"/>
      <c r="CE247" s="15">
        <f>IF(BZ247&gt;0,(BZ247-BZ$10)/BZ$10,0)</f>
        <v/>
      </c>
      <c r="CG247" s="13" t="n"/>
      <c r="CH247" s="68">
        <f>IF(CG247&gt;0,((CG247-CG246)/CG246),0)</f>
        <v/>
      </c>
      <c r="CI247" s="68">
        <f>IF(CG247&gt;0,CH247-$V247,0)</f>
        <v/>
      </c>
      <c r="CJ247" s="68">
        <f>IF(CG247&gt;0,(CG247-CJ$10)/CJ$10,0)</f>
        <v/>
      </c>
      <c r="CK247" s="68" t="n"/>
      <c r="CL247" s="15">
        <f>IF(CG247&gt;0,(CG247-CG$10)/CG$10,0)</f>
        <v/>
      </c>
      <c r="CN247" s="13" t="n"/>
      <c r="CO247" s="68">
        <f>IF(CN247&gt;0,((CN247-CN246)/CN246),0)</f>
        <v/>
      </c>
      <c r="CP247" s="68">
        <f>IF(CN247&gt;0,CO247-$V247,0)</f>
        <v/>
      </c>
      <c r="CQ247" s="68">
        <f>IF(CN247&gt;0,(CN247-CQ$10)/CQ$10,0)</f>
        <v/>
      </c>
      <c r="CR247" s="68" t="n"/>
      <c r="CS247" s="15">
        <f>IF(CN247&gt;0,(CN247-CN$10)/CN$10,0)</f>
        <v/>
      </c>
      <c r="CU247" s="13" t="n"/>
      <c r="CV247" s="68">
        <f>IF(CU247&gt;0,((CU247-CU246)/CU246),0)</f>
        <v/>
      </c>
      <c r="CW247" s="68">
        <f>IF(CU247&gt;0,CV247-$V247,0)</f>
        <v/>
      </c>
      <c r="CX247" s="68">
        <f>IF(CU247&gt;0,(CU247-CX$10)/CX$10,0)</f>
        <v/>
      </c>
      <c r="CY247" s="68" t="n"/>
      <c r="CZ247" s="15">
        <f>IF(CU247&gt;0,(CU247-CU$10)/CU$10,0)</f>
        <v/>
      </c>
      <c r="DB247" s="13" t="n"/>
      <c r="DC247" s="68">
        <f>IF(DB247&gt;0,((DB247-DB246)/DB246),0)</f>
        <v/>
      </c>
      <c r="DD247" s="68">
        <f>IF(DB247&gt;0,DC247-$V247,0)</f>
        <v/>
      </c>
      <c r="DE247" s="68">
        <f>IF(DB247&gt;0,(DB247-DE$10)/DE$10,0)</f>
        <v/>
      </c>
      <c r="DF247" s="68" t="n"/>
      <c r="DG247" s="15">
        <f>IF(DB247&gt;0,(DB247-DB$10)/DB$10,0)</f>
        <v/>
      </c>
      <c r="DI247" s="13" t="n"/>
      <c r="DJ247" s="68">
        <f>IF(DI247&gt;0,((DI247-DI246)/DI246),0)</f>
        <v/>
      </c>
      <c r="DK247" s="68">
        <f>IF(DI247&gt;0,DJ247-$V247,0)</f>
        <v/>
      </c>
      <c r="DL247" s="68">
        <f>IF(DI247&gt;0,(DI247-DL$10)/DL$10,0)</f>
        <v/>
      </c>
      <c r="DM247" s="68" t="n"/>
      <c r="DN247" s="15">
        <f>IF(DI247&gt;0,(DI247-DI$10)/DI$10,0)</f>
        <v/>
      </c>
      <c r="DP247" s="13" t="n"/>
      <c r="DQ247" s="68">
        <f>IF(DP247&gt;0,((DP247-DP246)/DP246),0)</f>
        <v/>
      </c>
      <c r="DR247" s="68">
        <f>IF(DP247&gt;0,DQ247-$V247,0)</f>
        <v/>
      </c>
      <c r="DS247" s="68" t="n"/>
      <c r="DT247" s="68" t="n"/>
      <c r="DU247" s="15">
        <f>IF(DP247&gt;0,(DP247-DP$10)/DP$10,0)</f>
        <v/>
      </c>
      <c r="DV247" s="18" t="n"/>
      <c r="DW247" s="13" t="n"/>
      <c r="DX247" s="68">
        <f>IF(DW247&gt;0,((DW247-DW246)/DW246),0)</f>
        <v/>
      </c>
      <c r="DY247" s="68">
        <f>IF(DW247&gt;0,DX247-$V247,0)</f>
        <v/>
      </c>
      <c r="DZ247" s="68">
        <f>IF(DW247&gt;0,(DW247-DZ$10)/DZ$10,0)</f>
        <v/>
      </c>
      <c r="EA247" s="68" t="n"/>
      <c r="EB247" s="15">
        <f>IF(DW247&gt;0,(DW247-DW$10)/DW$10,0)</f>
        <v/>
      </c>
      <c r="ED247" s="13" t="n"/>
      <c r="EE247" s="68">
        <f>IF(ED247&gt;0,((ED247-ED246)/ED246),0)</f>
        <v/>
      </c>
      <c r="EF247" s="68">
        <f>IF(ED247&gt;0,EE247-$V247,0)</f>
        <v/>
      </c>
      <c r="EG247" s="68">
        <f>IF(ED247&gt;0,(ED247-EG$10)/EG$10,0)</f>
        <v/>
      </c>
      <c r="EH247" s="68" t="n"/>
      <c r="EI247" s="15">
        <f>IF(ED247&gt;0,(ED247-ED$10)/ED$10,0)</f>
        <v/>
      </c>
      <c r="EK247" s="13" t="n"/>
      <c r="EL247" s="68">
        <f>IF(EK247&gt;0,((EK247-EK246)/EK246),0)</f>
        <v/>
      </c>
      <c r="EM247" s="68">
        <f>IF(EK247&gt;0,EL247-$V247,0)</f>
        <v/>
      </c>
      <c r="EN247" s="68">
        <f>IF(EK247&gt;0,(EK247-EN$10)/EN$10,0)</f>
        <v/>
      </c>
      <c r="EO247" s="68" t="n"/>
      <c r="EP247" s="15">
        <f>IF(EK247&gt;0,(EK247-EK$10)/EK$10,0)</f>
        <v/>
      </c>
      <c r="ER247" s="13" t="n"/>
      <c r="ES247" s="68">
        <f>IF(ER247&gt;0,((ER247-ER246)/ER246),0)</f>
        <v/>
      </c>
      <c r="ET247" s="68">
        <f>IF(ER247&gt;0,ES247-$V247,0)</f>
        <v/>
      </c>
      <c r="EU247" s="68">
        <f>IF(ER247&gt;0,(ER247-EU$10)/EU$10,0)</f>
        <v/>
      </c>
      <c r="EV247" s="68" t="n"/>
      <c r="EW247" s="15">
        <f>IF(ER247&gt;0,(ER247-ER$10)/ER$10,0)</f>
        <v/>
      </c>
      <c r="EY247" s="13" t="n"/>
      <c r="EZ247" s="68">
        <f>IF(EY247&gt;0,((EY247-EY246)/EY246),0)</f>
        <v/>
      </c>
      <c r="FA247" s="68">
        <f>IF(EY247&gt;0,EZ247-$V247,0)</f>
        <v/>
      </c>
      <c r="FB247" s="68" t="n"/>
      <c r="FC247" s="68" t="n"/>
      <c r="FD247" s="15">
        <f>IF(EY247&gt;0,(EY247-EY$10)/EY$10,0)</f>
        <v/>
      </c>
      <c r="FF247" s="13" t="n"/>
      <c r="FG247" s="68">
        <f>IF(FF247&gt;0,((FF247-FF246)/FF246),0)</f>
        <v/>
      </c>
      <c r="FH247" s="68">
        <f>IF(FF247&gt;0,FG247-$V247,0)</f>
        <v/>
      </c>
      <c r="FI247" s="68">
        <f>IF(FF247&gt;0,(FF247-FI$10)/FI$10,0)</f>
        <v/>
      </c>
      <c r="FJ247" s="68" t="n"/>
      <c r="FK247" s="15">
        <f>IF(FF247&gt;0,(FF247-FF$10)/FF$10,0)</f>
        <v/>
      </c>
      <c r="FM247" s="13" t="n"/>
      <c r="FN247" s="68">
        <f>IF(FM247&gt;0,((FM247-FM246)/FM246),0)</f>
        <v/>
      </c>
      <c r="FO247" s="68">
        <f>IF(FM247&gt;0,FN247-$V247,0)</f>
        <v/>
      </c>
      <c r="FP247" s="68">
        <f>IF(FM247&gt;0,(FM247-FP$10)/FP$10,0)</f>
        <v/>
      </c>
      <c r="FQ247" s="68" t="n"/>
      <c r="FR247" s="15">
        <f>IF(FM247&gt;0,(FM247-FM$10)/FM$10,0)</f>
        <v/>
      </c>
      <c r="FT247" s="13" t="n"/>
      <c r="FU247" s="68">
        <f>IF(FT247&gt;0,((FT247-FT246)/FT246),0)</f>
        <v/>
      </c>
      <c r="FV247" s="68">
        <f>IF(FT247&gt;0,FU247-$V247,0)</f>
        <v/>
      </c>
      <c r="FW247" s="68">
        <f>IF(FT247&gt;0,(FT247-FW$10)/FW$10,0)</f>
        <v/>
      </c>
      <c r="FX247" s="68" t="n"/>
      <c r="FY247" s="15">
        <f>IF(FT247&gt;0,(FT247-FT$10)/FT$10,0)</f>
        <v/>
      </c>
      <c r="GA247" s="13" t="n"/>
      <c r="GB247" s="68">
        <f>IF(GA247&gt;0,((GA247-GA246)/GA246),0)</f>
        <v/>
      </c>
      <c r="GC247" s="68">
        <f>IF(GA247&gt;0,GB247-$V247,0)</f>
        <v/>
      </c>
      <c r="GD247" s="68" t="n"/>
      <c r="GE247" s="68" t="n"/>
      <c r="GF247" s="15">
        <f>IF(GA247&gt;0,(GA247-GA$10)/GA$10,0)</f>
        <v/>
      </c>
      <c r="GG247" s="18" t="n"/>
      <c r="GH247" s="13" t="n"/>
      <c r="GI247" s="68">
        <f>IF(GH247&gt;0,((GH247-GH246)/GH246),0)</f>
        <v/>
      </c>
      <c r="GJ247" s="68">
        <f>IF(GH247&gt;0,GI247-$V247,0)</f>
        <v/>
      </c>
      <c r="GK247" s="68">
        <f>IF(GH247&gt;0,(GH247-GK$10)/GK$10,0)</f>
        <v/>
      </c>
      <c r="GL247" s="68" t="n"/>
      <c r="GM247" s="15">
        <f>IF(GH247&gt;0,(GH247-GH$10)/GH$10,0)</f>
        <v/>
      </c>
      <c r="GO247" s="13" t="n"/>
      <c r="GP247" s="68">
        <f>IF(GO247&gt;0,((GO247-GO246)/GO246),0)</f>
        <v/>
      </c>
      <c r="GQ247" s="68">
        <f>IF(GO247&gt;0,GP247-$V247,0)</f>
        <v/>
      </c>
      <c r="GR247" s="68" t="n"/>
      <c r="GS247" s="68" t="n"/>
      <c r="GT247" s="15">
        <f>IF(GO247&gt;0,(GO247-GO$10)/GO$10,0)</f>
        <v/>
      </c>
      <c r="GV247" s="13" t="n"/>
      <c r="GW247" s="68">
        <f>IF(GV247&gt;0,((GV247-GV246)/GV246),0)</f>
        <v/>
      </c>
      <c r="GX247" s="68">
        <f>IF(GV247&gt;0,GW247-$V247,0)</f>
        <v/>
      </c>
      <c r="GY247" s="68">
        <f>IF(GV247&gt;0,(GV247-GY$10)/GY$10,0)</f>
        <v/>
      </c>
      <c r="GZ247" s="68" t="n"/>
      <c r="HA247" s="15">
        <f>IF(GV247&gt;0,(GV247-GV$10)/GV$10,0)</f>
        <v/>
      </c>
      <c r="HD247" s="13" t="n"/>
      <c r="HE247" s="68">
        <f>IF(HD247&gt;0,((HD247-HD246)/HD246),0)</f>
        <v/>
      </c>
      <c r="HF247" s="68">
        <f>IF(HD247&gt;0,HE247-$V247,0)</f>
        <v/>
      </c>
      <c r="HG247" s="68">
        <f>IF(HD247&gt;0,(HD247-HG$10)/HG$10,0)</f>
        <v/>
      </c>
      <c r="HH247" s="68" t="n"/>
      <c r="HI247" s="15">
        <f>IF(HD247&gt;0,(HD247-HD$10)/HD$10,0)</f>
        <v/>
      </c>
      <c r="HK247" s="13" t="n"/>
      <c r="HL247" s="68">
        <f>IF(HK247&gt;0,((HK247-HK246)/HK246),0)</f>
        <v/>
      </c>
      <c r="HM247" s="68">
        <f>IF(HK247&gt;0,HL247-$V247,0)</f>
        <v/>
      </c>
      <c r="HN247" s="68">
        <f>IF(HK247&gt;0,(HK247-HN$10)/HN$10,0)</f>
        <v/>
      </c>
      <c r="HO247" s="68" t="n"/>
      <c r="HP247" s="15">
        <f>IF(HK247&gt;0,(HK247-HK$10)/HK$10,0)</f>
        <v/>
      </c>
      <c r="HR247" s="13">
        <f t="array" ref="HR247">INDEX('Current Stock List'!$CS$9:$DZ$9, ROW()-235)</f>
        <v/>
      </c>
      <c r="HS247" s="68">
        <f>IF(HR247&gt;0,((HR247-HR246)/HR246),0)</f>
        <v/>
      </c>
      <c r="HT247" s="68">
        <f>IF(HR247&gt;0,HS247-$V247,0)</f>
        <v/>
      </c>
      <c r="HU247" s="68">
        <f>IF(HR247&gt;0,(HR247-HU$10)/HU$10,0)</f>
        <v/>
      </c>
      <c r="HV247" s="68" t="n"/>
      <c r="HW247" s="15">
        <f>IF(HR247&gt;0,(HR247-HR$10)/HR$10,0)</f>
        <v/>
      </c>
      <c r="HY247" s="13" t="n"/>
      <c r="HZ247" s="68">
        <f>IF(HY247&gt;0,((HY247-HY246)/HY246),0)</f>
        <v/>
      </c>
      <c r="IA247" s="68">
        <f>IF(HY247&gt;0,HZ247-$V247,0)</f>
        <v/>
      </c>
      <c r="IB247" s="68">
        <f>IF(HY247&gt;0,(HY247-IB$10)/IB$10,0)</f>
        <v/>
      </c>
      <c r="IC247" s="68" t="n"/>
      <c r="ID247" s="15">
        <f>IF(HY247&gt;0,(HY247-HY$10)/HY$10,0)</f>
        <v/>
      </c>
      <c r="IF247" s="13" t="n"/>
      <c r="IG247" s="68">
        <f>IF(IF247&gt;0,((IF247-IF246)/IF246),0)</f>
        <v/>
      </c>
      <c r="IH247" s="68">
        <f>IF(IF247&gt;0,IG247-$V247,0)</f>
        <v/>
      </c>
      <c r="II247" s="68">
        <f>IF(IF247&gt;0,(IF247-II$10)/II$10,0)</f>
        <v/>
      </c>
      <c r="IJ247" s="68" t="n"/>
      <c r="IK247" s="15">
        <f>IF(IF247&gt;0,(IF247-IF$10)/IF$10,0)</f>
        <v/>
      </c>
      <c r="IM247" s="13" t="n"/>
      <c r="IN247" s="68">
        <f>IF(IM247&gt;0,((IM247-IM246)/IM246),0)</f>
        <v/>
      </c>
      <c r="IO247" s="68">
        <f>IF(IM247&gt;0,IN247-$V247,0)</f>
        <v/>
      </c>
      <c r="IP247" s="68">
        <f>IF(IM247&gt;0,(IM247-IP$10)/IP$10,0)</f>
        <v/>
      </c>
      <c r="IQ247" s="68" t="n"/>
      <c r="IR247" s="15">
        <f>IF(IM247&gt;0,(IM247-IM$10)/IM$10,0)</f>
        <v/>
      </c>
      <c r="IT247" s="13" t="n"/>
      <c r="IU247" s="68">
        <f>IF(IT247&gt;0,((IT247-IT246)/IT246),0)</f>
        <v/>
      </c>
      <c r="IV247" s="68">
        <f>IF(IT247&gt;0,IU247-$V247,0)</f>
        <v/>
      </c>
      <c r="IW247" s="68">
        <f>IF(IT247&gt;0,(IT247-IW$10)/IW$10,0)</f>
        <v/>
      </c>
      <c r="IX247" s="68" t="n"/>
      <c r="IY247" s="15">
        <f>IF(IT247&gt;0,(IT247-IT$10)/IT$10,0)</f>
        <v/>
      </c>
      <c r="JA247" s="13" t="n"/>
      <c r="JB247" s="68">
        <f>IF(JA247&gt;0,((JA247-JA246)/JA246),0)</f>
        <v/>
      </c>
      <c r="JC247" s="68">
        <f>IF(JA247&gt;0,JB247-$V247,0)</f>
        <v/>
      </c>
      <c r="JD247" s="68">
        <f>IF(JA247&gt;0,(JA247-JD$10)/JD$10,0)</f>
        <v/>
      </c>
      <c r="JE247" s="68" t="n"/>
      <c r="JF247" s="15">
        <f>IF(JA247&gt;0,(JA247-JA$10)/JA$10,0)</f>
        <v/>
      </c>
      <c r="JH247" s="13" t="n"/>
      <c r="JI247" s="68">
        <f>IF(JH247&gt;0,((JH247-JH246)/JH246),0)</f>
        <v/>
      </c>
      <c r="JJ247" s="68">
        <f>IF(JH247&gt;0,JI247-$V247,0)</f>
        <v/>
      </c>
      <c r="JK247" s="68">
        <f>IF(JH247&gt;0,(JH247-JK$10)/JK$10,0)</f>
        <v/>
      </c>
      <c r="JL247" s="68" t="n"/>
      <c r="JM247" s="15">
        <f>IF(JH247&gt;0,(JH247-JH$10)/JH$10,0)</f>
        <v/>
      </c>
      <c r="JO247" s="13" t="n"/>
      <c r="JP247" s="68">
        <f>IF(JO247&gt;0,((JO247-JO246)/JO246),0)</f>
        <v/>
      </c>
      <c r="JQ247" s="68">
        <f>IF(JO247&gt;0,JP247-$V247,0)</f>
        <v/>
      </c>
      <c r="JR247" s="68">
        <f>IF(JO247&gt;0,(JO247-JR$10)/JR$10,0)</f>
        <v/>
      </c>
      <c r="JS247" s="68" t="n"/>
      <c r="JT247" s="15">
        <f>IF(JO247&gt;0,(JO247-JO$10)/JO$10,0)</f>
        <v/>
      </c>
      <c r="JV247" s="13" t="n"/>
      <c r="JW247" s="68">
        <f>IF(JV247&gt;0,((JV247-JV246)/JV246),0)</f>
        <v/>
      </c>
      <c r="JX247" s="68">
        <f>IF(JV247&gt;0,JW247-$V247,0)</f>
        <v/>
      </c>
      <c r="JY247" s="68">
        <f>IF(JV247&gt;0,(JV247-JY$10)/JY$10,0)</f>
        <v/>
      </c>
      <c r="JZ247" s="68" t="n"/>
      <c r="KA247" s="15">
        <f>IF(JV247&gt;0,(JV247-JV$10)/JV$10,0)</f>
        <v/>
      </c>
      <c r="KC247" s="13" t="n"/>
      <c r="KD247" s="68">
        <f>IF(KC247&gt;0,((KC247-KC246)/KC246),0)</f>
        <v/>
      </c>
      <c r="KE247" s="68">
        <f>IF(KC247&gt;0,KD247-$V247,0)</f>
        <v/>
      </c>
      <c r="KF247" s="68">
        <f>IF(KC247&gt;0,(KC247-KF$10)/KF$10,0)</f>
        <v/>
      </c>
      <c r="KG247" s="68" t="n"/>
      <c r="KH247" s="15">
        <f>IF(KC247&gt;0,(KC247-KC$10)/KC$10,0)</f>
        <v/>
      </c>
      <c r="KI247" s="18" t="n"/>
      <c r="KJ247" s="13" t="n"/>
      <c r="KK247" s="68">
        <f>IF(KJ247&gt;0,((KJ247-KJ246)/KJ246),0)</f>
        <v/>
      </c>
      <c r="KL247" s="68">
        <f>IF(KJ247&gt;0,KK247-$V247,0)</f>
        <v/>
      </c>
      <c r="KM247" s="68">
        <f>IF(KJ247&gt;0,(KJ247-KM$10)/KM$10,0)</f>
        <v/>
      </c>
      <c r="KN247" s="68" t="n"/>
      <c r="KO247" s="15">
        <f>IF(KJ247&gt;0,(KJ247-KJ$10)/KJ$10,0)</f>
        <v/>
      </c>
      <c r="KQ247" s="13" t="n"/>
      <c r="KR247" s="68">
        <f>IF(KQ247&gt;0,((KQ247-KQ246)/KQ246),0)</f>
        <v/>
      </c>
      <c r="KS247" s="68">
        <f>IF(KQ247&gt;0,KR247-$V247,0)</f>
        <v/>
      </c>
      <c r="KT247" s="68">
        <f>IF(KQ247&gt;0,(KQ247-KT$10)/KT$10,0)</f>
        <v/>
      </c>
      <c r="KU247" s="68" t="n"/>
      <c r="KV247" s="15">
        <f>IF(KQ247&gt;0,(KQ247-KQ$10)/KQ$10,0)</f>
        <v/>
      </c>
      <c r="KW247" s="18" t="n"/>
      <c r="KX247" s="13" t="n"/>
      <c r="KY247" s="68">
        <f>IF(KX247&gt;0,((KX247-KX246)/KX246),0)</f>
        <v/>
      </c>
      <c r="KZ247" s="68">
        <f>IF(KX247&gt;0,KY247-$V247,0)</f>
        <v/>
      </c>
      <c r="LA247" s="68">
        <f>IF(KX247&gt;0,(KX247-LA$10)/LA$10,0)</f>
        <v/>
      </c>
      <c r="LB247" s="68" t="n"/>
      <c r="LC247" s="15">
        <f>IF(KX247&gt;0,(KX247-KX$10)/KX$10,0)</f>
        <v/>
      </c>
      <c r="LD247" s="18" t="n"/>
      <c r="LE247" s="13" t="n"/>
      <c r="LF247" s="68">
        <f>IF(LE247&gt;0,((LE247-LE246)/LE246),0)</f>
        <v/>
      </c>
      <c r="LG247" s="68">
        <f>IF(LE247&gt;0,LF247-$V247,0)</f>
        <v/>
      </c>
      <c r="LH247" s="68">
        <f>IF(LE247&gt;0,(LE247-LH$10)/LH$10,0)</f>
        <v/>
      </c>
      <c r="LI247" s="68" t="n"/>
      <c r="LJ247" s="15">
        <f>IF(LE247&gt;0,(LE247-LE$10)/LE$10,0)</f>
        <v/>
      </c>
      <c r="LL247" s="13" t="n"/>
      <c r="LM247" s="68">
        <f>IF(LL247&gt;0,((LL247-LL246)/LL246),0)</f>
        <v/>
      </c>
      <c r="LN247" s="68">
        <f>IF(LL247&gt;0,LM247-$V247,0)</f>
        <v/>
      </c>
      <c r="LO247" s="68">
        <f>IF(LL247&gt;0,(LL247-LO$10)/LO$10,0)</f>
        <v/>
      </c>
      <c r="LP247" s="68" t="n"/>
      <c r="LQ247" s="15">
        <f>IF(LL247&gt;0,(LL247-LL$10)/LL$10,0)</f>
        <v/>
      </c>
      <c r="LS247" s="13" t="n"/>
      <c r="LT247" s="68">
        <f>IF(LS247&gt;0,((LS247-LS246)/LS246),0)</f>
        <v/>
      </c>
      <c r="LU247" s="68">
        <f>IF(LS247&gt;0,LT247-$V247,0)</f>
        <v/>
      </c>
      <c r="LV247" s="68" t="n"/>
      <c r="LW247" s="68" t="n"/>
      <c r="LX247" s="15">
        <f>IF(LS247&gt;0,(LS247-LS$10)/LS$10,0)</f>
        <v/>
      </c>
      <c r="LZ247" s="13" t="n"/>
      <c r="MA247" s="68">
        <f>IF(LZ247&gt;0,((LZ247-LZ246)/LZ246),0)</f>
        <v/>
      </c>
      <c r="MB247" s="68">
        <f>IF(LZ247&gt;0,MA247-$V247,0)</f>
        <v/>
      </c>
      <c r="MC247" s="68">
        <f>IF(LZ247&gt;0,(LZ247-MC$10)/MC$10,0)</f>
        <v/>
      </c>
      <c r="MD247" s="68" t="n"/>
      <c r="ME247" s="15">
        <f>IF(LZ247&gt;0,(LZ247-LZ$10)/LZ$10,0)</f>
        <v/>
      </c>
      <c r="MG247" s="13" t="n"/>
      <c r="MH247" s="68">
        <f>IF(MG247&gt;0,((MG247-MG246)/MG246),0)</f>
        <v/>
      </c>
      <c r="MI247" s="68">
        <f>IF(MG247&gt;0,MH247-$V247,0)</f>
        <v/>
      </c>
      <c r="MJ247" s="68">
        <f>IF(MG247&gt;0,(MG247-MJ$10)/MJ$10,0)</f>
        <v/>
      </c>
      <c r="MK247" s="68" t="n"/>
      <c r="ML247" s="15">
        <f>IF(MG247&gt;0,(MG247-MG$10)/MG$10,0)</f>
        <v/>
      </c>
      <c r="MN247" s="13" t="n"/>
      <c r="MO247" s="68">
        <f>IF(MN247&gt;0,((MN247-MN246)/MN246),0)</f>
        <v/>
      </c>
      <c r="MP247" s="68">
        <f>IF(MN247&gt;0,MO247-$V247,0)</f>
        <v/>
      </c>
      <c r="MQ247" s="68">
        <f>IF(MN247&gt;0,(MN247-MQ$10)/MQ$10,0)</f>
        <v/>
      </c>
      <c r="MR247" s="68" t="n"/>
      <c r="MS247" s="15">
        <f>IF(MN247&gt;0,(MN247-MN$10)/MN$10,0)</f>
        <v/>
      </c>
      <c r="MU247" s="13" t="n"/>
      <c r="MV247" s="68">
        <f>IF(MU247&gt;0,((MU247-MU246)/MU246),0)</f>
        <v/>
      </c>
      <c r="MW247" s="68">
        <f>IF(MU247&gt;0,MV247-$V247,0)</f>
        <v/>
      </c>
      <c r="MX247" s="68">
        <f>IF(MU247&gt;0,(MU247-MX$10)/MX$10,0)</f>
        <v/>
      </c>
      <c r="MY247" s="68" t="n"/>
      <c r="MZ247" s="15">
        <f>IF(MU247&gt;0,(MU247-MU$10)/MU$10,0)</f>
        <v/>
      </c>
      <c r="NB247" s="13" t="n"/>
      <c r="NC247" s="68">
        <f>IF(NB247&gt;0,((NB247-NB246)/NB246),0)</f>
        <v/>
      </c>
      <c r="ND247" s="68">
        <f>IF(NB247&gt;0,NC247-$V247,0)</f>
        <v/>
      </c>
      <c r="NE247" s="68">
        <f>IF(NB247&gt;0,(NB247-NE$10)/NE$10,0)</f>
        <v/>
      </c>
      <c r="NF247" s="68" t="n"/>
      <c r="NG247" s="15">
        <f>IF(NB247&gt;0,(NB247-NB$10)/NB$10,0)</f>
        <v/>
      </c>
      <c r="NI247" s="13" t="n"/>
      <c r="NJ247" s="68">
        <f>IF(NI247&gt;0,((NI247-NI246)/NI246),0)</f>
        <v/>
      </c>
      <c r="NK247" s="68">
        <f>IF(NI247&gt;0,NJ247-$V247,0)</f>
        <v/>
      </c>
      <c r="NL247" s="68">
        <f>IF(NI247&gt;0,(NI247-NL$10)/NL$10,0)</f>
        <v/>
      </c>
      <c r="NM247" s="68" t="n"/>
      <c r="NN247" s="15">
        <f>IF(NI247&gt;0,(NI247-NI$10)/NI$10,0)</f>
        <v/>
      </c>
      <c r="NP247" s="13" t="n"/>
      <c r="NQ247" s="68">
        <f>IF(NP247&gt;0,((NP247-NP246)/NP246),0)</f>
        <v/>
      </c>
      <c r="NR247" s="68">
        <f>IF(NP247&gt;0,NQ247-$V247,0)</f>
        <v/>
      </c>
      <c r="NS247" s="68">
        <f>IF(NP247&gt;0,(NP247-NS$10)/NS$10,0)</f>
        <v/>
      </c>
      <c r="NT247" s="68" t="n"/>
      <c r="NU247" s="15">
        <f>IF(NP247&gt;0,(NP247-NP$10)/NP$10,0)</f>
        <v/>
      </c>
      <c r="NW247" s="13" t="n"/>
      <c r="NX247" s="68">
        <f>IF(NW247&gt;0,((NW247-NW246)/NW246),0)</f>
        <v/>
      </c>
      <c r="NY247" s="68">
        <f>IF(NW247&gt;0,NX247-$V247,0)</f>
        <v/>
      </c>
      <c r="NZ247" s="68">
        <f>IF(NW247&gt;0,(NW247-NZ$10)/NZ$10,0)</f>
        <v/>
      </c>
      <c r="OA247" s="68" t="n"/>
      <c r="OB247" s="15">
        <f>IF(NW247&gt;0,(NW247-NW$10)/NW$10,0)</f>
        <v/>
      </c>
      <c r="OD247" s="13" t="n"/>
      <c r="OE247" s="68">
        <f>IF(OD247&gt;0,((OD247-OD246)/OD246),0)</f>
        <v/>
      </c>
      <c r="OF247" s="68">
        <f>IF(OD247&gt;0,OE247-$V247,0)</f>
        <v/>
      </c>
      <c r="OG247" s="68">
        <f>IF(OD247&gt;0,(OD247-OG$10)/OG$10,0)</f>
        <v/>
      </c>
      <c r="OH247" s="68" t="n"/>
      <c r="OI247" s="15">
        <f>IF(OD247&gt;0,(OD247-OD$10)/OD$10,0)</f>
        <v/>
      </c>
      <c r="OK247" s="13" t="n"/>
      <c r="OL247" s="68">
        <f>IF(OK247&gt;0,((OK247-OK246)/OK246),0)</f>
        <v/>
      </c>
      <c r="OM247" s="68">
        <f>IF(OK247&gt;0,OL247-$V247,0)</f>
        <v/>
      </c>
      <c r="ON247" s="68">
        <f>IF(OK247&gt;0,(OK247-ON$10)/ON$10,0)</f>
        <v/>
      </c>
      <c r="OO247" s="68" t="n"/>
      <c r="OP247" s="15">
        <f>IF(OK247&gt;0,(OK247-OK$10)/OK$10,0)</f>
        <v/>
      </c>
      <c r="OR247" s="13" t="n"/>
      <c r="OS247" s="68">
        <f>IF(OR247&gt;0,((OR247-OR246)/OR246),0)</f>
        <v/>
      </c>
      <c r="OT247" s="68">
        <f>IF(OR247&gt;0,OS247-$V247,0)</f>
        <v/>
      </c>
      <c r="OU247" s="68">
        <f>IF(OR247&gt;0,(OR247-OU$10)/OU$10,0)</f>
        <v/>
      </c>
      <c r="OV247" s="68" t="n"/>
      <c r="OW247" s="15">
        <f>IF(OR247&gt;0,(OR247-OR$10)/OR$10,0)</f>
        <v/>
      </c>
      <c r="OY247" s="13" t="n"/>
      <c r="OZ247" s="68">
        <f>IF(OY247&gt;0,((OY247-OY246)/OY246),0)</f>
        <v/>
      </c>
      <c r="PA247" s="68">
        <f>IF(OY247&gt;0,OZ247-$V247,0)</f>
        <v/>
      </c>
      <c r="PB247" s="68">
        <f>IF(OY247&gt;0,(OY247-PB$10)/PB$10,0)</f>
        <v/>
      </c>
      <c r="PC247" s="68" t="n"/>
      <c r="PD247" s="15">
        <f>IF(OY247&gt;0,(OY247-OY$10)/OY$10,0)</f>
        <v/>
      </c>
      <c r="PE247" s="18" t="n"/>
      <c r="PF247" s="13" t="n"/>
      <c r="PG247" s="68">
        <f>IF(PF247&gt;0,((PF247-PF246)/PF246),0)</f>
        <v/>
      </c>
      <c r="PH247" s="68">
        <f>IF(PF247&gt;0,PG247-$V247,0)</f>
        <v/>
      </c>
      <c r="PI247" s="68">
        <f>IF(PF247&gt;0,(PF247-PI$10)/PI$10,0)</f>
        <v/>
      </c>
      <c r="PJ247" s="68" t="n"/>
      <c r="PK247" s="15">
        <f>IF(PF247&gt;0,(PF247-PF$10)/PF$10,0)</f>
        <v/>
      </c>
      <c r="PM247" s="13" t="n"/>
      <c r="PN247" s="68">
        <f>IF(PM247&gt;0,((PM247-PM246)/PM246),0)</f>
        <v/>
      </c>
      <c r="PO247" s="68">
        <f>PN247-$V247</f>
        <v/>
      </c>
      <c r="PP247" s="68">
        <f>IF(PM247&gt;0,(PM247-PP$10)/PP$10,0)</f>
        <v/>
      </c>
      <c r="PQ247" s="68" t="n"/>
      <c r="PR247" s="15">
        <f>IF(PM247&gt;0,(PM247-PM$10)/PM$10,0)</f>
        <v/>
      </c>
      <c r="PT247" s="13" t="n"/>
      <c r="PU247" s="68">
        <f>IF(PT247&gt;0,((PT247-PT246)/PT246),0)</f>
        <v/>
      </c>
      <c r="PV247" s="68">
        <f>IF(PT247&gt;0,PU247-$V247,0)</f>
        <v/>
      </c>
      <c r="PW247" s="68">
        <f>IF(PT247&gt;0,(PT247-PW$10)/PW$10,0)</f>
        <v/>
      </c>
      <c r="PX247" s="68" t="n"/>
      <c r="PY247" s="15">
        <f>IF(PT247&gt;0,(PT247-PT$10)/PT$10,0)</f>
        <v/>
      </c>
      <c r="QA247" s="13" t="n"/>
      <c r="QB247" s="68">
        <f>IF(QA247&gt;0,((QA247-QA246)/QA246),0)</f>
        <v/>
      </c>
      <c r="QC247" s="68">
        <f>IF(QA247&gt;0,QB247-$V247,0)</f>
        <v/>
      </c>
      <c r="QD247" s="68">
        <f>IF(QA247&gt;0,(QA247-QD$10)/QD$10,0)</f>
        <v/>
      </c>
      <c r="QE247" s="68" t="n"/>
      <c r="QF247" s="15">
        <f>IF(QA247&gt;0,(QA247-QA$10)/QA$10,0)</f>
        <v/>
      </c>
      <c r="QH247" s="13" t="n"/>
      <c r="QI247" s="68">
        <f>IF(QH247&gt;0,((QH247-QH246)/QH246),0)</f>
        <v/>
      </c>
      <c r="QJ247" s="68">
        <f>IF(QH247&gt;0,QI247-$V247,0)</f>
        <v/>
      </c>
      <c r="QK247" s="68">
        <f>IF(QH247&gt;0,(QH247-QK$10)/QK$10,0)</f>
        <v/>
      </c>
      <c r="QL247" s="68" t="n"/>
      <c r="QM247" s="15">
        <f>IF(QH247&gt;0,(QH247-QH$10)/QH$10,0)</f>
        <v/>
      </c>
      <c r="QO247" s="13" t="n"/>
      <c r="QP247" s="68">
        <f>IF(QO247&gt;0,((QO247-QO246)/QO246),0)</f>
        <v/>
      </c>
      <c r="QQ247" s="68">
        <f>IF(QO247&gt;0,QP247-$V247,0)</f>
        <v/>
      </c>
      <c r="QR247" s="68">
        <f>IF(QO247&gt;0,(QO247-QR$10)/QR$10,0)</f>
        <v/>
      </c>
      <c r="QS247" s="68" t="n"/>
      <c r="QT247" s="15">
        <f>IF(QO247&gt;0,(QO247-QO$10)/QO$10,0)</f>
        <v/>
      </c>
      <c r="QV247" s="13" t="n"/>
      <c r="QW247" s="68">
        <f>IF(QV247&gt;0,((QV247-QV246)/QV246),0)</f>
        <v/>
      </c>
      <c r="QX247" s="68">
        <f>IF(QV247&gt;0,QW247-$V247,0)</f>
        <v/>
      </c>
      <c r="QY247" s="68">
        <f>IF(QV247&gt;0,(QV247-QY$10)/QY$10,0)</f>
        <v/>
      </c>
      <c r="QZ247" s="68" t="n"/>
      <c r="RA247" s="15">
        <f>IF(QV247&gt;0,(QV247-QV$10)/QV$10,0)</f>
        <v/>
      </c>
      <c r="RC247" s="13" t="n"/>
      <c r="RD247" s="68">
        <f>IF(RC247&gt;0,((RC247-RC246)/RC246),0)</f>
        <v/>
      </c>
      <c r="RE247" s="68">
        <f>IF(RC247&gt;0,RD247-$V247,0)</f>
        <v/>
      </c>
      <c r="RF247" s="68">
        <f>IF(RC247&gt;0,(RC247-RF$10)/RF$10,0)</f>
        <v/>
      </c>
      <c r="RG247" s="68" t="n"/>
      <c r="RH247" s="15">
        <f>IF(RC247&gt;0,(RC247-RC$10)/RC$10,0)</f>
        <v/>
      </c>
      <c r="RJ247" s="13" t="n"/>
      <c r="RK247" s="68">
        <f>IF(RJ247&gt;0,((RJ247-RJ246)/RJ246),0)</f>
        <v/>
      </c>
      <c r="RL247" s="68">
        <f>RK247-$V247</f>
        <v/>
      </c>
      <c r="RM247" s="68">
        <f>IF(RJ247&gt;0,(RJ247-RM$10)/RM$10,0)</f>
        <v/>
      </c>
      <c r="RN247" s="68" t="n"/>
      <c r="RO247" s="15">
        <f>IF(RJ247&gt;0,(RJ247-RJ$10)/RJ$10,0)</f>
        <v/>
      </c>
      <c r="RQ247" s="13" t="n"/>
      <c r="RR247" s="68">
        <f>IF(RQ247&gt;0,((RQ247-RQ246)/RQ246),0)</f>
        <v/>
      </c>
      <c r="RS247" s="68">
        <f>RR247-$V247</f>
        <v/>
      </c>
      <c r="RT247" s="68">
        <f>IF(RQ247&gt;0,(RQ247-RT$10)/RT$10,0)</f>
        <v/>
      </c>
      <c r="RU247" s="68" t="n"/>
      <c r="RV247" s="15">
        <f>IF(RQ247&gt;0,(RQ247-RQ$10)/RQ$10,0)</f>
        <v/>
      </c>
      <c r="RX247" s="13" t="n"/>
      <c r="RY247" s="68">
        <f>IF(RX247&gt;0,((RX247-RX246)/RX246),0)</f>
        <v/>
      </c>
      <c r="RZ247" s="68">
        <f>RY247-$V247</f>
        <v/>
      </c>
      <c r="SA247" s="68">
        <f>IF(RX247&gt;0,(RX247-SA$10)/SA$10,0)</f>
        <v/>
      </c>
      <c r="SB247" s="68" t="n"/>
      <c r="SC247" s="15">
        <f>IF(RX247&gt;0,(RX247-RX$10)/RX$10,0)</f>
        <v/>
      </c>
      <c r="SE247" s="13" t="n"/>
      <c r="SF247" s="68">
        <f>IF(SE247&gt;0,((SE247-SE246)/SE246),0)</f>
        <v/>
      </c>
      <c r="SG247" s="68">
        <f>SF247-$V247</f>
        <v/>
      </c>
      <c r="SH247" s="68">
        <f>IF(SE247&gt;0,(SE247-SH$10)/SH$10,0)</f>
        <v/>
      </c>
      <c r="SI247" s="68" t="n"/>
      <c r="SJ247" s="15">
        <f>IF(SE247&gt;0,(SE247-SE$10)/SE$10,0)</f>
        <v/>
      </c>
      <c r="SL247" s="13" t="n"/>
      <c r="SM247" s="68">
        <f>IF(SL247&gt;0,((SL247-SL246)/SL246),0)</f>
        <v/>
      </c>
      <c r="SN247" s="68">
        <f>SM247-$V247</f>
        <v/>
      </c>
      <c r="SO247" s="68">
        <f>IF(SL247&gt;0,(SL247-SO$10)/SO$10,0)</f>
        <v/>
      </c>
      <c r="SP247" s="68" t="n"/>
      <c r="SQ247" s="15">
        <f>IF(SL247&gt;0,(SL247-SL$10)/SL$10,0)</f>
        <v/>
      </c>
      <c r="SS247" s="13" t="n"/>
      <c r="ST247" s="68">
        <f>IF(SS247&gt;0,((SS247-SS246)/SS246),0)</f>
        <v/>
      </c>
      <c r="SU247" s="68">
        <f>ST247-$V247</f>
        <v/>
      </c>
      <c r="SV247" s="68">
        <f>IF(SS247&gt;0,(SS247-SV$10)/SV$10,0)</f>
        <v/>
      </c>
      <c r="SW247" s="68" t="n"/>
      <c r="SX247" s="15">
        <f>IF(SS247&gt;0,(SS247-SS$10)/SS$10,0)</f>
        <v/>
      </c>
      <c r="SZ247" s="13" t="n"/>
      <c r="TA247" s="68">
        <f>IF(SZ247&gt;0,((SZ247-SZ246)/SZ246),0)</f>
        <v/>
      </c>
      <c r="TB247" s="68">
        <f>TA247-$V247</f>
        <v/>
      </c>
      <c r="TC247" s="68">
        <f>IF(SZ247&gt;0,(SZ247-TC$10)/TC$10,0)</f>
        <v/>
      </c>
      <c r="TD247" s="68" t="n"/>
      <c r="TE247" s="15">
        <f>IF(SZ247&gt;0,(SZ247-SZ$10)/SZ$10,0)</f>
        <v/>
      </c>
      <c r="TG247" s="587" t="n"/>
      <c r="TH247" s="68">
        <f>IF(TG247&gt;0,((TG247-TG246)/TG246),0)</f>
        <v/>
      </c>
      <c r="TI247" s="68">
        <f>TH247-$V247</f>
        <v/>
      </c>
      <c r="TJ247" s="68">
        <f>IF(TG247&gt;0,(TG247-TJ$10)/TJ$10,0)</f>
        <v/>
      </c>
      <c r="TK247" s="68" t="n"/>
      <c r="TL247" s="15">
        <f>IF(TG247&gt;0,(TG247-TG$10)/TG$10,0)</f>
        <v/>
      </c>
      <c r="TN247" s="13" t="n"/>
      <c r="TO247" s="68">
        <f>IF(TN247&gt;0,((TN247-TN246)/TN246),0)</f>
        <v/>
      </c>
      <c r="TP247" s="68">
        <f>TO247-$V247</f>
        <v/>
      </c>
      <c r="TQ247" s="68">
        <f>IF(TN247&gt;0,(TN247-TQ$10)/TQ$10,0)</f>
        <v/>
      </c>
      <c r="TR247" s="68" t="n"/>
      <c r="TS247" s="15">
        <f>IF(TN247&gt;0,(TN247-TN$10)/TN$10,0)</f>
        <v/>
      </c>
      <c r="TU247" s="587" t="n"/>
      <c r="TV247" s="68">
        <f>IF(TU247&gt;0,((TU247-TU246)/TU246),0)</f>
        <v/>
      </c>
      <c r="TW247" s="68">
        <f>TV247-$V247</f>
        <v/>
      </c>
      <c r="TX247" s="68">
        <f>IF(TU247&gt;0,(TU247-TX$10)/TX$10,0)</f>
        <v/>
      </c>
      <c r="TY247" s="68" t="n"/>
      <c r="TZ247" s="15">
        <f>IF(TU247&gt;0,(TU247-TU$10)/TU$10,0)</f>
        <v/>
      </c>
      <c r="UB247" s="587" t="n"/>
      <c r="UC247" s="68">
        <f>IF(UB247&gt;0,((UB247-UB246)/UB246),0)</f>
        <v/>
      </c>
      <c r="UD247" s="68">
        <f>UC247-$V247</f>
        <v/>
      </c>
      <c r="UE247" s="68">
        <f>IF(UB247&gt;0,(UB247-UE$10)/UE$10,0)</f>
        <v/>
      </c>
      <c r="UF247" s="68" t="n"/>
      <c r="UG247" s="15">
        <f>IF(UB247&gt;0,(UB247-UB$10)/UB$10,0)</f>
        <v/>
      </c>
      <c r="UI247" s="587" t="n"/>
      <c r="UJ247" s="68">
        <f>IF(UI247&gt;0,((UI247-UI246)/UI246),0)</f>
        <v/>
      </c>
      <c r="UK247" s="68">
        <f>UJ247-$V247</f>
        <v/>
      </c>
      <c r="UL247" s="68">
        <f>IF(UI247&gt;0,(UI247-UL$10)/UL$10,0)</f>
        <v/>
      </c>
      <c r="UM247" s="68" t="n"/>
      <c r="UN247" s="15">
        <f>IF(UI247&gt;0,(UI247-UI$10)/UI$10,0)</f>
        <v/>
      </c>
      <c r="UP247" s="587" t="n"/>
      <c r="UQ247" s="68">
        <f>IF(UP247&gt;0,((UP247-UP246)/UP246),0)</f>
        <v/>
      </c>
      <c r="UR247" s="68">
        <f>UQ247-$V247</f>
        <v/>
      </c>
      <c r="US247" s="68">
        <f>IF(UP247&gt;0,(UP247-US$10)/US$10,0)</f>
        <v/>
      </c>
      <c r="UT247" s="68" t="n"/>
      <c r="UU247" s="15">
        <f>IF(UP247&gt;0,(UP247-UP$10)/UP$10,0)</f>
        <v/>
      </c>
      <c r="UW247" s="587" t="n"/>
      <c r="UX247" s="68">
        <f>IF(UW247&gt;0,((UW247-UW246)/UW246),0)</f>
        <v/>
      </c>
      <c r="UY247" s="68">
        <f>UX247-$V247</f>
        <v/>
      </c>
      <c r="UZ247" s="68">
        <f>IF(UW247&gt;0,(UW247-UZ$10)/UZ$10,0)</f>
        <v/>
      </c>
      <c r="VA247" s="68" t="n"/>
      <c r="VB247" s="15">
        <f>IF(UW247&gt;0,(UW247-UW$10)/UW$10,0)</f>
        <v/>
      </c>
      <c r="VD247" s="587" t="n"/>
      <c r="VE247" s="68">
        <f>IF(VD247&gt;0,((VD247-VD246)/VD246),0)</f>
        <v/>
      </c>
      <c r="VF247" s="68">
        <f>VE247-$V247</f>
        <v/>
      </c>
      <c r="VG247" s="68">
        <f>IF(VD247&gt;0,(VD247-VG$10)/VG$10,0)</f>
        <v/>
      </c>
      <c r="VH247" s="68" t="n"/>
      <c r="VI247" s="15">
        <f>IF(VD247&gt;0,(VD247-VD$10)/VD$10,0)</f>
        <v/>
      </c>
      <c r="VM247" s="21">
        <f>IF($C247&gt;0,(($IK$5*IG247)+($GT$5*GP247)+($JM$5*JI247)+($JF$5*JB247)+($IY$5*IU247)+($IR$5*IN247)+($ID$5*HZ247)+($HW$5*HS247)+($HP$5*HL247)+($HI$5*HE247)+($GF$5*GB247)+($FY$5*FU247)+($FR$5*FN247)+($FK$5*FG247)+($FD$5*EZ247)+($EW$5*ES247)+($EP$5*EL247)+($EI$5*EE247)+($EB$5*DX247)+($DU$5*DQ247)+($DN$5*DJ247)+($DG$5*DC247)+($CZ$5*CV247)+($CS$5*CO247)+($CL$5*CH247)+($CE$5*CA247)+($BX$5*BT247)+($BQ$5*BM247)+($BJ$5*BF247)+($BC$5*AY247)+($AV$5*AR247)+($AO$5*AK247)+($AH$5*AD247)+($JT$5*JP247)+($KA$5*JW247)+($KO$5*KK247)+($PR$5*PN247)+($GM$5*GI247)+($HA$5*GW247)+($KV$5*KR247)+($KH$5*KD247)+($LC$5*KY247)+($MS$5*MO247)+($ML$5*MH247)+($ME$5*MA247)+($LX$5*LT247)+($LQ$5*LM247)+($LJ$5*LF247)+(MV247*$MZ$5)+(NC247*$NG$5)+(NJ247*$NN$5)+($OI$5*OE247)+($NU$5*NQ247)+($OB$5*NX247)+($PK$5*PG247)+($OP$5*OL247)+($OW$5*OS247)+($PD$5*OZ247)+(PU247*$PY$5)+(QB247*$QF$5)+(QI247*$QM$5)+(QP247*$QT$5)+(QW247*$RA$5)+(RD247*$RH$5)+(RK247*$RO$5)+(RR247*$RV$5)+(RY247*$SC$5)+(SF247*$SJ$5)+(SM247*$SQ$5)+(ST247*$SX$5)+(TA247*$TE$5))+(TH247*$TL$5)+(TO247*$TS$5))/$VM$5</f>
        <v/>
      </c>
      <c r="VN247" s="40" t="n"/>
      <c r="VO247" s="21">
        <f>IF($C247&gt;0,(($IK$5*II247)+($GT$5*GR247)+($JM$5*JK247)+($JF$5*JD247)+($IY$5*IW247)+($IR$5*IP247)+($ID$5*IB247)+($HW$5*HU247)+($HP$5*HN247)+($HI$5*HG247)+($GF$5*GD247)+($FY$5*FW247)+($FR$5*FP247)+($FK$5*FI247)+($FD$5*FB247)+($EW$5*EU247)+($EP$5*EN247)+($EI$5*EG247)+($EB$5*DZ247)+($DU$5*DS247)+($DN$5*DL247)+($DG$5*DE247)+($CZ$5*CX247)+($CS$5*CQ247)+($CL$5*CJ247)+($CE$5*CC247)+($BX$5*BV247)+($BQ$5*BO247)+($BJ$5*BH247)+($BC$5*BA247)+($AV$5*AT247)+($AO$5*AM247)+($AH$5*AF247)+($KO$5*KM247)+($KH$5*KF247)+($KA$5*JY247)+($JT$5*JR247)+($PR$5*PP247)+($GM$5*GK247)+($HA$5*GY247)+($KV$5*KT247)+($LC$5*LA247)+($MS$5*MQ247)+($ML$5*MJ247)+($ME$5*MC247)+($LX$5*LV247)+($LQ$5*LO247)+($LJ$5*LH247)+(MX247*$MZ$5)+(NE247*$NG$5)+(NL247*$NN$5)+($OI$5*OG247)+($NU$5*NS247)+($OB$5*NZ247)+($PD$5*PB247)+($OW$5*OU247)+($OP$5*ON247)+($PK$5*PI247)+($PY$5*PW247)+($QF$5*QD247)+($QM$5*QK247)+($QT$5*QR247)+($RA$5*QY247)+($RH$5*RF247)+($RO$5*RM247)+(RT247*$RV$5)+(SA247*$SC$5)+(SH247*$SJ$5)+(SO247*$SQ$5)+(SV247*$SX$5)+(TC247*$TE$5)+(TJ247*$TL$5)+(TQ247*$TS$5))/$VM$5,0)</f>
        <v/>
      </c>
      <c r="VP247" s="14" t="n"/>
      <c r="VQ247" s="21">
        <f>IF($C247&gt;0,(($IK$5*IK247)+($GT$5*GT247)+($JM$5*JM247)+($JF$5*JF247)+($IY$5*IY247)+($IR$5*IR247)+($ID$5*ID247)+($HW$5*HW247)+($HP$5*HP247)+($HI$5*HI247)+($GF$5*GF247)+($FY$5*FY247)+($FR$5*FR247)+($FK$5*FK247)+($FD$5*FD247)+($EW$5*EW247)+($EP$5*EP247)+($EI$5*EI247)+($EB$5*EB247)+($DU$5*DU247)+($DN$5*DN247)+($DG$5*DG247)+($CZ$5*CZ247)+($CS$5*CS247)+($CL$5*CL247)+($CE$5*CE247)+($BX$5*BX247)+($BQ$5*BQ247)+($BJ$5*BJ247)+($BC$5*BC247)+($AV$5*AV247)+($AO$5*AO247)+($AH$5*AH247)+($KO$5*KO247)+($PR$5*PR247)+($GM$5*GM247)+($HA$5*HA247)+($KH$5*KH247)+($KA$5*KA247)+($JT$5*JT247)+($KV$5*KV247)+($LC$5*LC247)+($MS$5*MS247)+($ML$5*ML247)+($ME$5*ME247)+($LX$5*LX247)+($LQ$5*LQ247)+($LJ$5*LJ247)+($OI$5*OI247)+($NU$5*NU247)+($NN$5*NN247)+($NG$5*NG247)+($MZ$5*MZ247)+(OB247*$OB$5)+($PD$5*PD247)+($OW$5*OW247)+($OP$5*OP247)+($PK$5*PK247)+(PY247*$PY$5)+(QF247*$QF$5)+(QM247*$QM$5)+(QT247*$QT$5)+(RA247*$RA$5)+(RH247*$RH$5)+(RO247*$RO$5)+(RV247*$RV$5)+(SC247*$SC$5)+(SJ247*$SJ$5)+(SQ247*$SQ$5)+(SX247*$SX$5)+(TE247*$TE$5)+(TL247*$TL$5)+(TS247*$TS$5))/$VM$5,0)</f>
        <v/>
      </c>
    </row>
    <row r="248" ht="16" customHeight="1" s="545">
      <c r="A248" s="127" t="n">
        <v>46003</v>
      </c>
      <c r="B248" s="4">
        <f>A248</f>
        <v/>
      </c>
      <c r="C248" s="13" t="n"/>
      <c r="D248" s="138">
        <f>IF(C248&gt;0,C248-C247,0)</f>
        <v/>
      </c>
      <c r="E248" s="68">
        <f>IF(C248&gt;0,D248/C247,0)</f>
        <v/>
      </c>
      <c r="F248" s="15">
        <f>IF(C248&gt;0,(C248-C$10)/C$10,0)</f>
        <v/>
      </c>
      <c r="G248" s="13" t="n"/>
      <c r="H248" s="138">
        <f>IF(G248&gt;0,G248-G247,0)</f>
        <v/>
      </c>
      <c r="I248" s="68">
        <f>IF(G248&gt;0,H248/G247,0)</f>
        <v/>
      </c>
      <c r="J248" s="15">
        <f>IF(G248&gt;0,(G248-G$10)/G$10,0)</f>
        <v/>
      </c>
      <c r="K248" s="13" t="n"/>
      <c r="L248" s="138">
        <f>IF(K248&gt;0,K248-K247,0)</f>
        <v/>
      </c>
      <c r="M248" s="68">
        <f>IF(K248&gt;0,L248/K247,0)</f>
        <v/>
      </c>
      <c r="N248" s="15">
        <f>IF(K248&gt;0,(K248-K$10)/K$10,0)</f>
        <v/>
      </c>
      <c r="O248" s="13" t="n"/>
      <c r="P248" s="138">
        <f>IF(O248&gt;0,O248-O247,0)</f>
        <v/>
      </c>
      <c r="Q248" s="68">
        <f>IF(O248&gt;0,P248/O247,0)</f>
        <v/>
      </c>
      <c r="R248" s="15">
        <f>IF(O248&gt;0,(O248-O$10)/O$10,0)</f>
        <v/>
      </c>
      <c r="S248" s="18">
        <f>IF(O248&gt;0,(((O248*0.7)*Q248)+((K248*0.9)*M248)+((G248*0.65)*I248)+((C248*0.6)*E248))/(O248+K248+G248+C248),0)</f>
        <v/>
      </c>
      <c r="T248" s="121">
        <f>IF(O248&gt;0,(S248*200)+T247,0)</f>
        <v/>
      </c>
      <c r="U248" s="121">
        <f>T248</f>
        <v/>
      </c>
      <c r="V248" s="134">
        <f>IF(T248&gt;0,(T248-T247)/T247,0)</f>
        <v/>
      </c>
      <c r="W248" s="21">
        <f>IF(T248&gt;0,(T248-T$11)/T$11,0)</f>
        <v/>
      </c>
      <c r="X248" s="18">
        <f>IF(T248&gt;0,((Q248+M248+I248+E248)/4),0)</f>
        <v/>
      </c>
      <c r="Y248" s="353" t="n"/>
      <c r="Z248" s="15" t="n">
        <v>2e-06</v>
      </c>
      <c r="AA248" s="21">
        <f>Z248-$V248</f>
        <v/>
      </c>
      <c r="AC248" s="13" t="n"/>
      <c r="AD248" s="68">
        <f>IF(AC248&gt;0,((AC248-AC247)/AC247),0)</f>
        <v/>
      </c>
      <c r="AE248" s="68">
        <f>IF(AC248&gt;0,AD248-$V248,0)</f>
        <v/>
      </c>
      <c r="AF248" s="68">
        <f>IF(AC248&gt;0,(AC248-AF$10)/AF$10,0)</f>
        <v/>
      </c>
      <c r="AG248" s="68" t="n"/>
      <c r="AH248" s="15">
        <f>IF(AC248&gt;0,(AC248-AC$10)/AC$10,0)</f>
        <v/>
      </c>
      <c r="AJ248" s="13" t="n"/>
      <c r="AK248" s="68">
        <f>IF(AJ248&gt;0,((AJ248-AJ247)/AJ247),0)</f>
        <v/>
      </c>
      <c r="AL248" s="68">
        <f>IF(AJ248&gt;0,AK248-$V248,0)</f>
        <v/>
      </c>
      <c r="AM248" s="68">
        <f>IF(AJ248&gt;0,(AJ248-AM$10)/AM$10,0)</f>
        <v/>
      </c>
      <c r="AN248" s="68" t="n"/>
      <c r="AO248" s="15">
        <f>IF(AJ248&gt;0,(AJ248-AJ$10)/AJ$10,0)</f>
        <v/>
      </c>
      <c r="AQ248" s="13" t="n"/>
      <c r="AR248" s="68">
        <f>IF(AQ248&gt;0,((AQ248-AQ247)/AQ247),0)</f>
        <v/>
      </c>
      <c r="AS248" s="68">
        <f>IF(AQ248&gt;0,AR248-$V248,0)</f>
        <v/>
      </c>
      <c r="AT248" s="68">
        <f>IF(AQ248&gt;0,(AQ248-AT$10)/AT$10,0)</f>
        <v/>
      </c>
      <c r="AU248" s="68" t="n"/>
      <c r="AV248" s="15">
        <f>IF(AQ248&gt;0,(AQ248-AQ$10)/AQ$10,0)</f>
        <v/>
      </c>
      <c r="AX248" s="13" t="n"/>
      <c r="AY248" s="68">
        <f>IF(AX248&gt;0,((AX248-AX247)/AX247),0)</f>
        <v/>
      </c>
      <c r="AZ248" s="68">
        <f>IF(AX248&gt;0,AY248-$V248,0)</f>
        <v/>
      </c>
      <c r="BA248" s="68">
        <f>IF(AX248&gt;0,(AX248-BA$10)/BA$10,0)</f>
        <v/>
      </c>
      <c r="BB248" s="68" t="n"/>
      <c r="BC248" s="15">
        <f>IF(AX248&gt;0,(AX248-AX$10)/AX$10,0)</f>
        <v/>
      </c>
      <c r="BE248" s="13" t="n"/>
      <c r="BF248" s="68">
        <f>IF(BE248&gt;0,((BE248-BE247)/BE247),0)</f>
        <v/>
      </c>
      <c r="BG248" s="68">
        <f>IF(BE248&gt;0,BF248-$V248,0)</f>
        <v/>
      </c>
      <c r="BH248" s="68" t="n"/>
      <c r="BI248" s="68" t="n"/>
      <c r="BJ248" s="15">
        <f>IF(BE248&gt;0,(BE248-BE$10)/BE$10,0)</f>
        <v/>
      </c>
      <c r="BL248" s="13" t="n"/>
      <c r="BM248" s="68">
        <f>IF(BL248&gt;0,((BL248-BL247)/BL247),0)</f>
        <v/>
      </c>
      <c r="BN248" s="68">
        <f>IF(BL248&gt;0,BM248-$V248,0)</f>
        <v/>
      </c>
      <c r="BO248" s="68">
        <f>IF(BL248&gt;0,(BL248-BO$10)/BO$10,0)</f>
        <v/>
      </c>
      <c r="BP248" s="68" t="n"/>
      <c r="BQ248" s="15">
        <f>IF(BL248&gt;0,(BL248-BL$10)/BL$10,0)</f>
        <v/>
      </c>
      <c r="BS248" s="13" t="n"/>
      <c r="BT248" s="68">
        <f>IF(BS248&gt;0,((BS248-BS247)/BS247),0)</f>
        <v/>
      </c>
      <c r="BU248" s="68">
        <f>IF(BS248&gt;0,BT248-$V248,0)</f>
        <v/>
      </c>
      <c r="BV248" s="68">
        <f>IF(BS248&gt;0,(BS248-BV$10)/BV$10,0)</f>
        <v/>
      </c>
      <c r="BW248" s="68" t="n"/>
      <c r="BX248" s="15">
        <f>IF(BS248&gt;0,(BS248-BS$10)/BS$10,0)</f>
        <v/>
      </c>
      <c r="BZ248" s="13" t="n"/>
      <c r="CA248" s="68">
        <f>IF(BZ248&gt;0,((BZ248-BZ247)/BZ247),0)</f>
        <v/>
      </c>
      <c r="CB248" s="68">
        <f>IF(BZ248&gt;0,CA248-$V248,0)</f>
        <v/>
      </c>
      <c r="CC248" s="68">
        <f>IF(BZ248&gt;0,(BZ248-CC$10)/CC$10,0)</f>
        <v/>
      </c>
      <c r="CD248" s="68" t="n"/>
      <c r="CE248" s="15">
        <f>IF(BZ248&gt;0,(BZ248-BZ$10)/BZ$10,0)</f>
        <v/>
      </c>
      <c r="CG248" s="13" t="n"/>
      <c r="CH248" s="68">
        <f>IF(CG248&gt;0,((CG248-CG247)/CG247),0)</f>
        <v/>
      </c>
      <c r="CI248" s="68">
        <f>IF(CG248&gt;0,CH248-$V248,0)</f>
        <v/>
      </c>
      <c r="CJ248" s="68">
        <f>IF(CG248&gt;0,(CG248-CJ$10)/CJ$10,0)</f>
        <v/>
      </c>
      <c r="CK248" s="68" t="n"/>
      <c r="CL248" s="15">
        <f>IF(CG248&gt;0,(CG248-CG$10)/CG$10,0)</f>
        <v/>
      </c>
      <c r="CN248" s="13" t="n"/>
      <c r="CO248" s="68">
        <f>IF(CN248&gt;0,((CN248-CN247)/CN247),0)</f>
        <v/>
      </c>
      <c r="CP248" s="68">
        <f>IF(CN248&gt;0,CO248-$V248,0)</f>
        <v/>
      </c>
      <c r="CQ248" s="68">
        <f>IF(CN248&gt;0,(CN248-CQ$10)/CQ$10,0)</f>
        <v/>
      </c>
      <c r="CR248" s="68" t="n"/>
      <c r="CS248" s="15">
        <f>IF(CN248&gt;0,(CN248-CN$10)/CN$10,0)</f>
        <v/>
      </c>
      <c r="CU248" s="13" t="n"/>
      <c r="CV248" s="68">
        <f>IF(CU248&gt;0,((CU248-CU247)/CU247),0)</f>
        <v/>
      </c>
      <c r="CW248" s="68">
        <f>IF(CU248&gt;0,CV248-$V248,0)</f>
        <v/>
      </c>
      <c r="CX248" s="68">
        <f>IF(CU248&gt;0,(CU248-CX$10)/CX$10,0)</f>
        <v/>
      </c>
      <c r="CY248" s="68" t="n"/>
      <c r="CZ248" s="15">
        <f>IF(CU248&gt;0,(CU248-CU$10)/CU$10,0)</f>
        <v/>
      </c>
      <c r="DB248" s="13" t="n"/>
      <c r="DC248" s="68">
        <f>IF(DB248&gt;0,((DB248-DB247)/DB247),0)</f>
        <v/>
      </c>
      <c r="DD248" s="68">
        <f>IF(DB248&gt;0,DC248-$V248,0)</f>
        <v/>
      </c>
      <c r="DE248" s="68">
        <f>IF(DB248&gt;0,(DB248-DE$10)/DE$10,0)</f>
        <v/>
      </c>
      <c r="DF248" s="68" t="n"/>
      <c r="DG248" s="15">
        <f>IF(DB248&gt;0,(DB248-DB$10)/DB$10,0)</f>
        <v/>
      </c>
      <c r="DI248" s="13" t="n"/>
      <c r="DJ248" s="68">
        <f>IF(DI248&gt;0,((DI248-DI247)/DI247),0)</f>
        <v/>
      </c>
      <c r="DK248" s="68">
        <f>IF(DI248&gt;0,DJ248-$V248,0)</f>
        <v/>
      </c>
      <c r="DL248" s="68">
        <f>IF(DI248&gt;0,(DI248-DL$10)/DL$10,0)</f>
        <v/>
      </c>
      <c r="DM248" s="68" t="n"/>
      <c r="DN248" s="15">
        <f>IF(DI248&gt;0,(DI248-DI$10)/DI$10,0)</f>
        <v/>
      </c>
      <c r="DP248" s="13" t="n"/>
      <c r="DQ248" s="68">
        <f>IF(DP248&gt;0,((DP248-DP247)/DP247),0)</f>
        <v/>
      </c>
      <c r="DR248" s="68">
        <f>IF(DP248&gt;0,DQ248-$V248,0)</f>
        <v/>
      </c>
      <c r="DS248" s="68" t="n"/>
      <c r="DT248" s="68" t="n"/>
      <c r="DU248" s="15">
        <f>IF(DP248&gt;0,(DP248-DP$10)/DP$10,0)</f>
        <v/>
      </c>
      <c r="DV248" s="18" t="n"/>
      <c r="DW248" s="13" t="n"/>
      <c r="DX248" s="68">
        <f>IF(DW248&gt;0,((DW248-DW247)/DW247),0)</f>
        <v/>
      </c>
      <c r="DY248" s="68">
        <f>IF(DW248&gt;0,DX248-$V248,0)</f>
        <v/>
      </c>
      <c r="DZ248" s="68">
        <f>IF(DW248&gt;0,(DW248-DZ$10)/DZ$10,0)</f>
        <v/>
      </c>
      <c r="EA248" s="68" t="n"/>
      <c r="EB248" s="15">
        <f>IF(DW248&gt;0,(DW248-DW$10)/DW$10,0)</f>
        <v/>
      </c>
      <c r="ED248" s="13" t="n"/>
      <c r="EE248" s="68">
        <f>IF(ED248&gt;0,((ED248-ED247)/ED247),0)</f>
        <v/>
      </c>
      <c r="EF248" s="68">
        <f>IF(ED248&gt;0,EE248-$V248,0)</f>
        <v/>
      </c>
      <c r="EG248" s="68">
        <f>IF(ED248&gt;0,(ED248-EG$10)/EG$10,0)</f>
        <v/>
      </c>
      <c r="EH248" s="68" t="n"/>
      <c r="EI248" s="15">
        <f>IF(ED248&gt;0,(ED248-ED$10)/ED$10,0)</f>
        <v/>
      </c>
      <c r="EK248" s="13" t="n"/>
      <c r="EL248" s="68">
        <f>IF(EK248&gt;0,((EK248-EK247)/EK247),0)</f>
        <v/>
      </c>
      <c r="EM248" s="68">
        <f>IF(EK248&gt;0,EL248-$V248,0)</f>
        <v/>
      </c>
      <c r="EN248" s="68">
        <f>IF(EK248&gt;0,(EK248-EN$10)/EN$10,0)</f>
        <v/>
      </c>
      <c r="EO248" s="68" t="n"/>
      <c r="EP248" s="15">
        <f>IF(EK248&gt;0,(EK248-EK$10)/EK$10,0)</f>
        <v/>
      </c>
      <c r="ER248" s="13" t="n"/>
      <c r="ES248" s="68">
        <f>IF(ER248&gt;0,((ER248-ER247)/ER247),0)</f>
        <v/>
      </c>
      <c r="ET248" s="68">
        <f>IF(ER248&gt;0,ES248-$V248,0)</f>
        <v/>
      </c>
      <c r="EU248" s="68">
        <f>IF(ER248&gt;0,(ER248-EU$10)/EU$10,0)</f>
        <v/>
      </c>
      <c r="EV248" s="68" t="n"/>
      <c r="EW248" s="15">
        <f>IF(ER248&gt;0,(ER248-ER$10)/ER$10,0)</f>
        <v/>
      </c>
      <c r="EY248" s="13" t="n"/>
      <c r="EZ248" s="68">
        <f>IF(EY248&gt;0,((EY248-EY247)/EY247),0)</f>
        <v/>
      </c>
      <c r="FA248" s="68">
        <f>IF(EY248&gt;0,EZ248-$V248,0)</f>
        <v/>
      </c>
      <c r="FB248" s="68" t="n"/>
      <c r="FC248" s="68" t="n"/>
      <c r="FD248" s="15">
        <f>IF(EY248&gt;0,(EY248-EY$10)/EY$10,0)</f>
        <v/>
      </c>
      <c r="FF248" s="13" t="n"/>
      <c r="FG248" s="68">
        <f>IF(FF248&gt;0,((FF248-FF247)/FF247),0)</f>
        <v/>
      </c>
      <c r="FH248" s="68">
        <f>IF(FF248&gt;0,FG248-$V248,0)</f>
        <v/>
      </c>
      <c r="FI248" s="68">
        <f>IF(FF248&gt;0,(FF248-FI$10)/FI$10,0)</f>
        <v/>
      </c>
      <c r="FJ248" s="68" t="n"/>
      <c r="FK248" s="15">
        <f>IF(FF248&gt;0,(FF248-FF$10)/FF$10,0)</f>
        <v/>
      </c>
      <c r="FM248" s="13" t="n"/>
      <c r="FN248" s="68">
        <f>IF(FM248&gt;0,((FM248-FM247)/FM247),0)</f>
        <v/>
      </c>
      <c r="FO248" s="68">
        <f>IF(FM248&gt;0,FN248-$V248,0)</f>
        <v/>
      </c>
      <c r="FP248" s="68">
        <f>IF(FM248&gt;0,(FM248-FP$10)/FP$10,0)</f>
        <v/>
      </c>
      <c r="FQ248" s="68" t="n"/>
      <c r="FR248" s="15">
        <f>IF(FM248&gt;0,(FM248-FM$10)/FM$10,0)</f>
        <v/>
      </c>
      <c r="FT248" s="13" t="n"/>
      <c r="FU248" s="68">
        <f>IF(FT248&gt;0,((FT248-FT247)/FT247),0)</f>
        <v/>
      </c>
      <c r="FV248" s="68">
        <f>IF(FT248&gt;0,FU248-$V248,0)</f>
        <v/>
      </c>
      <c r="FW248" s="68">
        <f>IF(FT248&gt;0,(FT248-FW$10)/FW$10,0)</f>
        <v/>
      </c>
      <c r="FX248" s="68" t="n"/>
      <c r="FY248" s="15">
        <f>IF(FT248&gt;0,(FT248-FT$10)/FT$10,0)</f>
        <v/>
      </c>
      <c r="GA248" s="13" t="n"/>
      <c r="GB248" s="68">
        <f>IF(GA248&gt;0,((GA248-GA247)/GA247),0)</f>
        <v/>
      </c>
      <c r="GC248" s="68">
        <f>IF(GA248&gt;0,GB248-$V248,0)</f>
        <v/>
      </c>
      <c r="GD248" s="68" t="n"/>
      <c r="GE248" s="68" t="n"/>
      <c r="GF248" s="15">
        <f>IF(GA248&gt;0,(GA248-GA$10)/GA$10,0)</f>
        <v/>
      </c>
      <c r="GG248" s="18" t="n"/>
      <c r="GH248" s="13" t="n"/>
      <c r="GI248" s="68">
        <f>IF(GH248&gt;0,((GH248-GH247)/GH247),0)</f>
        <v/>
      </c>
      <c r="GJ248" s="68">
        <f>IF(GH248&gt;0,GI248-$V248,0)</f>
        <v/>
      </c>
      <c r="GK248" s="68">
        <f>IF(GH248&gt;0,(GH248-GK$10)/GK$10,0)</f>
        <v/>
      </c>
      <c r="GL248" s="68" t="n"/>
      <c r="GM248" s="15">
        <f>IF(GH248&gt;0,(GH248-GH$10)/GH$10,0)</f>
        <v/>
      </c>
      <c r="GO248" s="13" t="n"/>
      <c r="GP248" s="68">
        <f>IF(GO248&gt;0,((GO248-GO247)/GO247),0)</f>
        <v/>
      </c>
      <c r="GQ248" s="68">
        <f>IF(GO248&gt;0,GP248-$V248,0)</f>
        <v/>
      </c>
      <c r="GR248" s="68" t="n"/>
      <c r="GS248" s="68" t="n"/>
      <c r="GT248" s="15">
        <f>IF(GO248&gt;0,(GO248-GO$10)/GO$10,0)</f>
        <v/>
      </c>
      <c r="GV248" s="13" t="n"/>
      <c r="GW248" s="68">
        <f>IF(GV248&gt;0,((GV248-GV247)/GV247),0)</f>
        <v/>
      </c>
      <c r="GX248" s="68">
        <f>IF(GV248&gt;0,GW248-$V248,0)</f>
        <v/>
      </c>
      <c r="GY248" s="68">
        <f>IF(GV248&gt;0,(GV248-GY$10)/GY$10,0)</f>
        <v/>
      </c>
      <c r="GZ248" s="68" t="n"/>
      <c r="HA248" s="15">
        <f>IF(GV248&gt;0,(GV248-GV$10)/GV$10,0)</f>
        <v/>
      </c>
      <c r="HD248" s="13" t="n"/>
      <c r="HE248" s="68">
        <f>IF(HD248&gt;0,((HD248-HD247)/HD247),0)</f>
        <v/>
      </c>
      <c r="HF248" s="68">
        <f>IF(HD248&gt;0,HE248-$V248,0)</f>
        <v/>
      </c>
      <c r="HG248" s="68">
        <f>IF(HD248&gt;0,(HD248-HG$10)/HG$10,0)</f>
        <v/>
      </c>
      <c r="HH248" s="68" t="n"/>
      <c r="HI248" s="15">
        <f>IF(HD248&gt;0,(HD248-HD$10)/HD$10,0)</f>
        <v/>
      </c>
      <c r="HK248" s="13" t="n"/>
      <c r="HL248" s="68">
        <f>IF(HK248&gt;0,((HK248-HK247)/HK247),0)</f>
        <v/>
      </c>
      <c r="HM248" s="68">
        <f>IF(HK248&gt;0,HL248-$V248,0)</f>
        <v/>
      </c>
      <c r="HN248" s="68">
        <f>IF(HK248&gt;0,(HK248-HN$10)/HN$10,0)</f>
        <v/>
      </c>
      <c r="HO248" s="68" t="n"/>
      <c r="HP248" s="15">
        <f>IF(HK248&gt;0,(HK248-HK$10)/HK$10,0)</f>
        <v/>
      </c>
      <c r="HR248" s="13">
        <f t="array" ref="HR248">INDEX('Current Stock List'!$CS$9:$DZ$9, ROW()-235)</f>
        <v/>
      </c>
      <c r="HS248" s="68">
        <f>IF(HR248&gt;0,((HR248-HR247)/HR247),0)</f>
        <v/>
      </c>
      <c r="HT248" s="68">
        <f>IF(HR248&gt;0,HS248-$V248,0)</f>
        <v/>
      </c>
      <c r="HU248" s="68">
        <f>IF(HR248&gt;0,(HR248-HU$10)/HU$10,0)</f>
        <v/>
      </c>
      <c r="HV248" s="68" t="n"/>
      <c r="HW248" s="15">
        <f>IF(HR248&gt;0,(HR248-HR$10)/HR$10,0)</f>
        <v/>
      </c>
      <c r="HY248" s="13" t="n"/>
      <c r="HZ248" s="68">
        <f>IF(HY248&gt;0,((HY248-HY247)/HY247),0)</f>
        <v/>
      </c>
      <c r="IA248" s="68">
        <f>IF(HY248&gt;0,HZ248-$V248,0)</f>
        <v/>
      </c>
      <c r="IB248" s="68">
        <f>IF(HY248&gt;0,(HY248-IB$10)/IB$10,0)</f>
        <v/>
      </c>
      <c r="IC248" s="68" t="n"/>
      <c r="ID248" s="15">
        <f>IF(HY248&gt;0,(HY248-HY$10)/HY$10,0)</f>
        <v/>
      </c>
      <c r="IF248" s="13" t="n"/>
      <c r="IG248" s="68">
        <f>IF(IF248&gt;0,((IF248-IF247)/IF247),0)</f>
        <v/>
      </c>
      <c r="IH248" s="68">
        <f>IF(IF248&gt;0,IG248-$V248,0)</f>
        <v/>
      </c>
      <c r="II248" s="68">
        <f>IF(IF248&gt;0,(IF248-II$10)/II$10,0)</f>
        <v/>
      </c>
      <c r="IJ248" s="68" t="n"/>
      <c r="IK248" s="15">
        <f>IF(IF248&gt;0,(IF248-IF$10)/IF$10,0)</f>
        <v/>
      </c>
      <c r="IM248" s="13" t="n"/>
      <c r="IN248" s="68">
        <f>IF(IM248&gt;0,((IM248-IM247)/IM247),0)</f>
        <v/>
      </c>
      <c r="IO248" s="68">
        <f>IF(IM248&gt;0,IN248-$V248,0)</f>
        <v/>
      </c>
      <c r="IP248" s="68">
        <f>IF(IM248&gt;0,(IM248-IP$10)/IP$10,0)</f>
        <v/>
      </c>
      <c r="IQ248" s="68" t="n"/>
      <c r="IR248" s="15">
        <f>IF(IM248&gt;0,(IM248-IM$10)/IM$10,0)</f>
        <v/>
      </c>
      <c r="IT248" s="13" t="n"/>
      <c r="IU248" s="68">
        <f>IF(IT248&gt;0,((IT248-IT247)/IT247),0)</f>
        <v/>
      </c>
      <c r="IV248" s="68">
        <f>IF(IT248&gt;0,IU248-$V248,0)</f>
        <v/>
      </c>
      <c r="IW248" s="68">
        <f>IF(IT248&gt;0,(IT248-IW$10)/IW$10,0)</f>
        <v/>
      </c>
      <c r="IX248" s="68" t="n"/>
      <c r="IY248" s="15">
        <f>IF(IT248&gt;0,(IT248-IT$10)/IT$10,0)</f>
        <v/>
      </c>
      <c r="JA248" s="13" t="n"/>
      <c r="JB248" s="68">
        <f>IF(JA248&gt;0,((JA248-JA247)/JA247),0)</f>
        <v/>
      </c>
      <c r="JC248" s="68">
        <f>IF(JA248&gt;0,JB248-$V248,0)</f>
        <v/>
      </c>
      <c r="JD248" s="68">
        <f>IF(JA248&gt;0,(JA248-JD$10)/JD$10,0)</f>
        <v/>
      </c>
      <c r="JE248" s="68" t="n"/>
      <c r="JF248" s="15">
        <f>IF(JA248&gt;0,(JA248-JA$10)/JA$10,0)</f>
        <v/>
      </c>
      <c r="JH248" s="13" t="n"/>
      <c r="JI248" s="68">
        <f>IF(JH248&gt;0,((JH248-JH247)/JH247),0)</f>
        <v/>
      </c>
      <c r="JJ248" s="68">
        <f>IF(JH248&gt;0,JI248-$V248,0)</f>
        <v/>
      </c>
      <c r="JK248" s="68">
        <f>IF(JH248&gt;0,(JH248-JK$10)/JK$10,0)</f>
        <v/>
      </c>
      <c r="JL248" s="68" t="n"/>
      <c r="JM248" s="15">
        <f>IF(JH248&gt;0,(JH248-JH$10)/JH$10,0)</f>
        <v/>
      </c>
      <c r="JO248" s="13" t="n"/>
      <c r="JP248" s="68">
        <f>IF(JO248&gt;0,((JO248-JO247)/JO247),0)</f>
        <v/>
      </c>
      <c r="JQ248" s="68">
        <f>IF(JO248&gt;0,JP248-$V248,0)</f>
        <v/>
      </c>
      <c r="JR248" s="68">
        <f>IF(JO248&gt;0,(JO248-JR$10)/JR$10,0)</f>
        <v/>
      </c>
      <c r="JS248" s="68" t="n"/>
      <c r="JT248" s="15">
        <f>IF(JO248&gt;0,(JO248-JO$10)/JO$10,0)</f>
        <v/>
      </c>
      <c r="JV248" s="13" t="n"/>
      <c r="JW248" s="68">
        <f>IF(JV248&gt;0,((JV248-JV247)/JV247),0)</f>
        <v/>
      </c>
      <c r="JX248" s="68">
        <f>IF(JV248&gt;0,JW248-$V248,0)</f>
        <v/>
      </c>
      <c r="JY248" s="68">
        <f>IF(JV248&gt;0,(JV248-JY$10)/JY$10,0)</f>
        <v/>
      </c>
      <c r="JZ248" s="68" t="n"/>
      <c r="KA248" s="15">
        <f>IF(JV248&gt;0,(JV248-JV$10)/JV$10,0)</f>
        <v/>
      </c>
      <c r="KC248" s="13" t="n"/>
      <c r="KD248" s="68">
        <f>IF(KC248&gt;0,((KC248-KC247)/KC247),0)</f>
        <v/>
      </c>
      <c r="KE248" s="68">
        <f>IF(KC248&gt;0,KD248-$V248,0)</f>
        <v/>
      </c>
      <c r="KF248" s="68">
        <f>IF(KC248&gt;0,(KC248-KF$10)/KF$10,0)</f>
        <v/>
      </c>
      <c r="KG248" s="68" t="n"/>
      <c r="KH248" s="15">
        <f>IF(KC248&gt;0,(KC248-KC$10)/KC$10,0)</f>
        <v/>
      </c>
      <c r="KI248" s="18" t="n"/>
      <c r="KJ248" s="13" t="n"/>
      <c r="KK248" s="68">
        <f>IF(KJ248&gt;0,((KJ248-KJ247)/KJ247),0)</f>
        <v/>
      </c>
      <c r="KL248" s="68">
        <f>IF(KJ248&gt;0,KK248-$V248,0)</f>
        <v/>
      </c>
      <c r="KM248" s="68">
        <f>IF(KJ248&gt;0,(KJ248-KM$10)/KM$10,0)</f>
        <v/>
      </c>
      <c r="KN248" s="68" t="n"/>
      <c r="KO248" s="15">
        <f>IF(KJ248&gt;0,(KJ248-KJ$10)/KJ$10,0)</f>
        <v/>
      </c>
      <c r="KQ248" s="13" t="n"/>
      <c r="KR248" s="68">
        <f>IF(KQ248&gt;0,((KQ248-KQ247)/KQ247),0)</f>
        <v/>
      </c>
      <c r="KS248" s="68">
        <f>IF(KQ248&gt;0,KR248-$V248,0)</f>
        <v/>
      </c>
      <c r="KT248" s="68">
        <f>IF(KQ248&gt;0,(KQ248-KT$10)/KT$10,0)</f>
        <v/>
      </c>
      <c r="KU248" s="68" t="n"/>
      <c r="KV248" s="15">
        <f>IF(KQ248&gt;0,(KQ248-KQ$10)/KQ$10,0)</f>
        <v/>
      </c>
      <c r="KW248" s="18" t="n"/>
      <c r="KX248" s="13" t="n"/>
      <c r="KY248" s="68">
        <f>IF(KX248&gt;0,((KX248-KX247)/KX247),0)</f>
        <v/>
      </c>
      <c r="KZ248" s="68">
        <f>IF(KX248&gt;0,KY248-$V248,0)</f>
        <v/>
      </c>
      <c r="LA248" s="68">
        <f>IF(KX248&gt;0,(KX248-LA$10)/LA$10,0)</f>
        <v/>
      </c>
      <c r="LB248" s="68" t="n"/>
      <c r="LC248" s="15">
        <f>IF(KX248&gt;0,(KX248-KX$10)/KX$10,0)</f>
        <v/>
      </c>
      <c r="LD248" s="18" t="n"/>
      <c r="LE248" s="13" t="n"/>
      <c r="LF248" s="68">
        <f>IF(LE248&gt;0,((LE248-LE247)/LE247),0)</f>
        <v/>
      </c>
      <c r="LG248" s="68">
        <f>IF(LE248&gt;0,LF248-$V248,0)</f>
        <v/>
      </c>
      <c r="LH248" s="68">
        <f>IF(LE248&gt;0,(LE248-LH$10)/LH$10,0)</f>
        <v/>
      </c>
      <c r="LI248" s="68" t="n"/>
      <c r="LJ248" s="15">
        <f>IF(LE248&gt;0,(LE248-LE$10)/LE$10,0)</f>
        <v/>
      </c>
      <c r="LL248" s="13" t="n"/>
      <c r="LM248" s="68">
        <f>IF(LL248&gt;0,((LL248-LL247)/LL247),0)</f>
        <v/>
      </c>
      <c r="LN248" s="68">
        <f>IF(LL248&gt;0,LM248-$V248,0)</f>
        <v/>
      </c>
      <c r="LO248" s="68">
        <f>IF(LL248&gt;0,(LL248-LO$10)/LO$10,0)</f>
        <v/>
      </c>
      <c r="LP248" s="68" t="n"/>
      <c r="LQ248" s="15">
        <f>IF(LL248&gt;0,(LL248-LL$10)/LL$10,0)</f>
        <v/>
      </c>
      <c r="LS248" s="13" t="n"/>
      <c r="LT248" s="68">
        <f>IF(LS248&gt;0,((LS248-LS247)/LS247),0)</f>
        <v/>
      </c>
      <c r="LU248" s="68">
        <f>IF(LS248&gt;0,LT248-$V248,0)</f>
        <v/>
      </c>
      <c r="LV248" s="68" t="n"/>
      <c r="LW248" s="68" t="n"/>
      <c r="LX248" s="15">
        <f>IF(LS248&gt;0,(LS248-LS$10)/LS$10,0)</f>
        <v/>
      </c>
      <c r="LZ248" s="13" t="n"/>
      <c r="MA248" s="68">
        <f>IF(LZ248&gt;0,((LZ248-LZ247)/LZ247),0)</f>
        <v/>
      </c>
      <c r="MB248" s="68">
        <f>IF(LZ248&gt;0,MA248-$V248,0)</f>
        <v/>
      </c>
      <c r="MC248" s="68">
        <f>IF(LZ248&gt;0,(LZ248-MC$10)/MC$10,0)</f>
        <v/>
      </c>
      <c r="MD248" s="68" t="n"/>
      <c r="ME248" s="15">
        <f>IF(LZ248&gt;0,(LZ248-LZ$10)/LZ$10,0)</f>
        <v/>
      </c>
      <c r="MG248" s="13" t="n"/>
      <c r="MH248" s="68">
        <f>IF(MG248&gt;0,((MG248-MG247)/MG247),0)</f>
        <v/>
      </c>
      <c r="MI248" s="68">
        <f>IF(MG248&gt;0,MH248-$V248,0)</f>
        <v/>
      </c>
      <c r="MJ248" s="68">
        <f>IF(MG248&gt;0,(MG248-MJ$10)/MJ$10,0)</f>
        <v/>
      </c>
      <c r="MK248" s="68" t="n"/>
      <c r="ML248" s="15">
        <f>IF(MG248&gt;0,(MG248-MG$10)/MG$10,0)</f>
        <v/>
      </c>
      <c r="MN248" s="13" t="n"/>
      <c r="MO248" s="68">
        <f>IF(MN248&gt;0,((MN248-MN247)/MN247),0)</f>
        <v/>
      </c>
      <c r="MP248" s="68">
        <f>IF(MN248&gt;0,MO248-$V248,0)</f>
        <v/>
      </c>
      <c r="MQ248" s="68">
        <f>IF(MN248&gt;0,(MN248-MQ$10)/MQ$10,0)</f>
        <v/>
      </c>
      <c r="MR248" s="68" t="n"/>
      <c r="MS248" s="15">
        <f>IF(MN248&gt;0,(MN248-MN$10)/MN$10,0)</f>
        <v/>
      </c>
      <c r="MU248" s="13" t="n"/>
      <c r="MV248" s="68">
        <f>IF(MU248&gt;0,((MU248-MU247)/MU247),0)</f>
        <v/>
      </c>
      <c r="MW248" s="68">
        <f>IF(MU248&gt;0,MV248-$V248,0)</f>
        <v/>
      </c>
      <c r="MX248" s="68">
        <f>IF(MU248&gt;0,(MU248-MX$10)/MX$10,0)</f>
        <v/>
      </c>
      <c r="MY248" s="68" t="n"/>
      <c r="MZ248" s="15">
        <f>IF(MU248&gt;0,(MU248-MU$10)/MU$10,0)</f>
        <v/>
      </c>
      <c r="NB248" s="13" t="n"/>
      <c r="NC248" s="68">
        <f>IF(NB248&gt;0,((NB248-NB247)/NB247),0)</f>
        <v/>
      </c>
      <c r="ND248" s="68">
        <f>IF(NB248&gt;0,NC248-$V248,0)</f>
        <v/>
      </c>
      <c r="NE248" s="68">
        <f>IF(NB248&gt;0,(NB248-NE$10)/NE$10,0)</f>
        <v/>
      </c>
      <c r="NF248" s="68" t="n"/>
      <c r="NG248" s="15">
        <f>IF(NB248&gt;0,(NB248-NB$10)/NB$10,0)</f>
        <v/>
      </c>
      <c r="NI248" s="13" t="n"/>
      <c r="NJ248" s="68">
        <f>IF(NI248&gt;0,((NI248-NI247)/NI247),0)</f>
        <v/>
      </c>
      <c r="NK248" s="68">
        <f>IF(NI248&gt;0,NJ248-$V248,0)</f>
        <v/>
      </c>
      <c r="NL248" s="68">
        <f>IF(NI248&gt;0,(NI248-NL$10)/NL$10,0)</f>
        <v/>
      </c>
      <c r="NM248" s="68" t="n"/>
      <c r="NN248" s="15">
        <f>IF(NI248&gt;0,(NI248-NI$10)/NI$10,0)</f>
        <v/>
      </c>
      <c r="NP248" s="13" t="n"/>
      <c r="NQ248" s="68">
        <f>IF(NP248&gt;0,((NP248-NP247)/NP247),0)</f>
        <v/>
      </c>
      <c r="NR248" s="68">
        <f>IF(NP248&gt;0,NQ248-$V248,0)</f>
        <v/>
      </c>
      <c r="NS248" s="68">
        <f>IF(NP248&gt;0,(NP248-NS$10)/NS$10,0)</f>
        <v/>
      </c>
      <c r="NT248" s="68" t="n"/>
      <c r="NU248" s="15">
        <f>IF(NP248&gt;0,(NP248-NP$10)/NP$10,0)</f>
        <v/>
      </c>
      <c r="NW248" s="13" t="n"/>
      <c r="NX248" s="68">
        <f>IF(NW248&gt;0,((NW248-NW247)/NW247),0)</f>
        <v/>
      </c>
      <c r="NY248" s="68">
        <f>IF(NW248&gt;0,NX248-$V248,0)</f>
        <v/>
      </c>
      <c r="NZ248" s="68">
        <f>IF(NW248&gt;0,(NW248-NZ$10)/NZ$10,0)</f>
        <v/>
      </c>
      <c r="OA248" s="68" t="n"/>
      <c r="OB248" s="15">
        <f>IF(NW248&gt;0,(NW248-NW$10)/NW$10,0)</f>
        <v/>
      </c>
      <c r="OD248" s="13" t="n"/>
      <c r="OE248" s="68">
        <f>IF(OD248&gt;0,((OD248-OD247)/OD247),0)</f>
        <v/>
      </c>
      <c r="OF248" s="68">
        <f>IF(OD248&gt;0,OE248-$V248,0)</f>
        <v/>
      </c>
      <c r="OG248" s="68">
        <f>IF(OD248&gt;0,(OD248-OG$10)/OG$10,0)</f>
        <v/>
      </c>
      <c r="OH248" s="68" t="n"/>
      <c r="OI248" s="15">
        <f>IF(OD248&gt;0,(OD248-OD$10)/OD$10,0)</f>
        <v/>
      </c>
      <c r="OK248" s="13" t="n"/>
      <c r="OL248" s="68">
        <f>IF(OK248&gt;0,((OK248-OK247)/OK247),0)</f>
        <v/>
      </c>
      <c r="OM248" s="68">
        <f>IF(OK248&gt;0,OL248-$V248,0)</f>
        <v/>
      </c>
      <c r="ON248" s="68">
        <f>IF(OK248&gt;0,(OK248-ON$10)/ON$10,0)</f>
        <v/>
      </c>
      <c r="OO248" s="68" t="n"/>
      <c r="OP248" s="15">
        <f>IF(OK248&gt;0,(OK248-OK$10)/OK$10,0)</f>
        <v/>
      </c>
      <c r="OR248" s="13" t="n"/>
      <c r="OS248" s="68">
        <f>IF(OR248&gt;0,((OR248-OR247)/OR247),0)</f>
        <v/>
      </c>
      <c r="OT248" s="68">
        <f>IF(OR248&gt;0,OS248-$V248,0)</f>
        <v/>
      </c>
      <c r="OU248" s="68">
        <f>IF(OR248&gt;0,(OR248-OU$10)/OU$10,0)</f>
        <v/>
      </c>
      <c r="OV248" s="68" t="n"/>
      <c r="OW248" s="15">
        <f>IF(OR248&gt;0,(OR248-OR$10)/OR$10,0)</f>
        <v/>
      </c>
      <c r="OY248" s="13" t="n"/>
      <c r="OZ248" s="68">
        <f>IF(OY248&gt;0,((OY248-OY247)/OY247),0)</f>
        <v/>
      </c>
      <c r="PA248" s="68">
        <f>IF(OY248&gt;0,OZ248-$V248,0)</f>
        <v/>
      </c>
      <c r="PB248" s="68">
        <f>IF(OY248&gt;0,(OY248-PB$10)/PB$10,0)</f>
        <v/>
      </c>
      <c r="PC248" s="68" t="n"/>
      <c r="PD248" s="15">
        <f>IF(OY248&gt;0,(OY248-OY$10)/OY$10,0)</f>
        <v/>
      </c>
      <c r="PE248" s="18" t="n"/>
      <c r="PF248" s="13" t="n"/>
      <c r="PG248" s="68">
        <f>IF(PF248&gt;0,((PF248-PF247)/PF247),0)</f>
        <v/>
      </c>
      <c r="PH248" s="68">
        <f>IF(PF248&gt;0,PG248-$V248,0)</f>
        <v/>
      </c>
      <c r="PI248" s="68">
        <f>IF(PF248&gt;0,(PF248-PI$10)/PI$10,0)</f>
        <v/>
      </c>
      <c r="PJ248" s="68" t="n"/>
      <c r="PK248" s="15">
        <f>IF(PF248&gt;0,(PF248-PF$10)/PF$10,0)</f>
        <v/>
      </c>
      <c r="PM248" s="13" t="n"/>
      <c r="PN248" s="68">
        <f>IF(PM248&gt;0,((PM248-PM247)/PM247),0)</f>
        <v/>
      </c>
      <c r="PO248" s="68">
        <f>PN248-$V248</f>
        <v/>
      </c>
      <c r="PP248" s="68">
        <f>IF(PM248&gt;0,(PM248-PP$10)/PP$10,0)</f>
        <v/>
      </c>
      <c r="PQ248" s="68" t="n"/>
      <c r="PR248" s="15">
        <f>IF(PM248&gt;0,(PM248-PM$10)/PM$10,0)</f>
        <v/>
      </c>
      <c r="PT248" s="13" t="n"/>
      <c r="PU248" s="68">
        <f>IF(PT248&gt;0,((PT248-PT247)/PT247),0)</f>
        <v/>
      </c>
      <c r="PV248" s="68">
        <f>IF(PT248&gt;0,PU248-$V248,0)</f>
        <v/>
      </c>
      <c r="PW248" s="68">
        <f>IF(PT248&gt;0,(PT248-PW$10)/PW$10,0)</f>
        <v/>
      </c>
      <c r="PX248" s="68" t="n"/>
      <c r="PY248" s="15">
        <f>IF(PT248&gt;0,(PT248-PT$10)/PT$10,0)</f>
        <v/>
      </c>
      <c r="QA248" s="13" t="n"/>
      <c r="QB248" s="68">
        <f>IF(QA248&gt;0,((QA248-QA247)/QA247),0)</f>
        <v/>
      </c>
      <c r="QC248" s="68">
        <f>IF(QA248&gt;0,QB248-$V248,0)</f>
        <v/>
      </c>
      <c r="QD248" s="68">
        <f>IF(QA248&gt;0,(QA248-QD$10)/QD$10,0)</f>
        <v/>
      </c>
      <c r="QE248" s="68" t="n"/>
      <c r="QF248" s="15">
        <f>IF(QA248&gt;0,(QA248-QA$10)/QA$10,0)</f>
        <v/>
      </c>
      <c r="QH248" s="13" t="n"/>
      <c r="QI248" s="68">
        <f>IF(QH248&gt;0,((QH248-QH247)/QH247),0)</f>
        <v/>
      </c>
      <c r="QJ248" s="68">
        <f>IF(QH248&gt;0,QI248-$V248,0)</f>
        <v/>
      </c>
      <c r="QK248" s="68">
        <f>IF(QH248&gt;0,(QH248-QK$10)/QK$10,0)</f>
        <v/>
      </c>
      <c r="QL248" s="68" t="n"/>
      <c r="QM248" s="15">
        <f>IF(QH248&gt;0,(QH248-QH$10)/QH$10,0)</f>
        <v/>
      </c>
      <c r="QO248" s="13" t="n"/>
      <c r="QP248" s="68">
        <f>IF(QO248&gt;0,((QO248-QO247)/QO247),0)</f>
        <v/>
      </c>
      <c r="QQ248" s="68">
        <f>IF(QO248&gt;0,QP248-$V248,0)</f>
        <v/>
      </c>
      <c r="QR248" s="68">
        <f>IF(QO248&gt;0,(QO248-QR$10)/QR$10,0)</f>
        <v/>
      </c>
      <c r="QS248" s="68" t="n"/>
      <c r="QT248" s="15">
        <f>IF(QO248&gt;0,(QO248-QO$10)/QO$10,0)</f>
        <v/>
      </c>
      <c r="QV248" s="13" t="n"/>
      <c r="QW248" s="68">
        <f>IF(QV248&gt;0,((QV248-QV247)/QV247),0)</f>
        <v/>
      </c>
      <c r="QX248" s="68">
        <f>IF(QV248&gt;0,QW248-$V248,0)</f>
        <v/>
      </c>
      <c r="QY248" s="68">
        <f>IF(QV248&gt;0,(QV248-QY$10)/QY$10,0)</f>
        <v/>
      </c>
      <c r="QZ248" s="68" t="n"/>
      <c r="RA248" s="15">
        <f>IF(QV248&gt;0,(QV248-QV$10)/QV$10,0)</f>
        <v/>
      </c>
      <c r="RC248" s="13" t="n"/>
      <c r="RD248" s="68">
        <f>IF(RC248&gt;0,((RC248-RC247)/RC247),0)</f>
        <v/>
      </c>
      <c r="RE248" s="68">
        <f>IF(RC248&gt;0,RD248-$V248,0)</f>
        <v/>
      </c>
      <c r="RF248" s="68">
        <f>IF(RC248&gt;0,(RC248-RF$10)/RF$10,0)</f>
        <v/>
      </c>
      <c r="RG248" s="68" t="n"/>
      <c r="RH248" s="15">
        <f>IF(RC248&gt;0,(RC248-RC$10)/RC$10,0)</f>
        <v/>
      </c>
      <c r="RJ248" s="13" t="n"/>
      <c r="RK248" s="68">
        <f>IF(RJ248&gt;0,((RJ248-RJ247)/RJ247),0)</f>
        <v/>
      </c>
      <c r="RL248" s="68">
        <f>RK248-$V248</f>
        <v/>
      </c>
      <c r="RM248" s="68">
        <f>IF(RJ248&gt;0,(RJ248-RM$10)/RM$10,0)</f>
        <v/>
      </c>
      <c r="RN248" s="68" t="n"/>
      <c r="RO248" s="15">
        <f>IF(RJ248&gt;0,(RJ248-RJ$10)/RJ$10,0)</f>
        <v/>
      </c>
      <c r="RQ248" s="13" t="n"/>
      <c r="RR248" s="68">
        <f>IF(RQ248&gt;0,((RQ248-RQ247)/RQ247),0)</f>
        <v/>
      </c>
      <c r="RS248" s="68">
        <f>RR248-$V248</f>
        <v/>
      </c>
      <c r="RT248" s="68">
        <f>IF(RQ248&gt;0,(RQ248-RT$10)/RT$10,0)</f>
        <v/>
      </c>
      <c r="RU248" s="68" t="n"/>
      <c r="RV248" s="15">
        <f>IF(RQ248&gt;0,(RQ248-RQ$10)/RQ$10,0)</f>
        <v/>
      </c>
      <c r="RX248" s="13" t="n"/>
      <c r="RY248" s="68">
        <f>IF(RX248&gt;0,((RX248-RX247)/RX247),0)</f>
        <v/>
      </c>
      <c r="RZ248" s="68">
        <f>RY248-$V248</f>
        <v/>
      </c>
      <c r="SA248" s="68">
        <f>IF(RX248&gt;0,(RX248-SA$10)/SA$10,0)</f>
        <v/>
      </c>
      <c r="SB248" s="68" t="n"/>
      <c r="SC248" s="15">
        <f>IF(RX248&gt;0,(RX248-RX$10)/RX$10,0)</f>
        <v/>
      </c>
      <c r="SE248" s="13" t="n"/>
      <c r="SF248" s="68">
        <f>IF(SE248&gt;0,((SE248-SE247)/SE247),0)</f>
        <v/>
      </c>
      <c r="SG248" s="68">
        <f>SF248-$V248</f>
        <v/>
      </c>
      <c r="SH248" s="68">
        <f>IF(SE248&gt;0,(SE248-SH$10)/SH$10,0)</f>
        <v/>
      </c>
      <c r="SI248" s="68" t="n"/>
      <c r="SJ248" s="15">
        <f>IF(SE248&gt;0,(SE248-SE$10)/SE$10,0)</f>
        <v/>
      </c>
      <c r="SL248" s="13" t="n"/>
      <c r="SM248" s="68">
        <f>IF(SL248&gt;0,((SL248-SL247)/SL247),0)</f>
        <v/>
      </c>
      <c r="SN248" s="68">
        <f>SM248-$V248</f>
        <v/>
      </c>
      <c r="SO248" s="68">
        <f>IF(SL248&gt;0,(SL248-SO$10)/SO$10,0)</f>
        <v/>
      </c>
      <c r="SP248" s="68" t="n"/>
      <c r="SQ248" s="15">
        <f>IF(SL248&gt;0,(SL248-SL$10)/SL$10,0)</f>
        <v/>
      </c>
      <c r="SS248" s="13" t="n"/>
      <c r="ST248" s="68">
        <f>IF(SS248&gt;0,((SS248-SS247)/SS247),0)</f>
        <v/>
      </c>
      <c r="SU248" s="68">
        <f>ST248-$V248</f>
        <v/>
      </c>
      <c r="SV248" s="68">
        <f>IF(SS248&gt;0,(SS248-SV$10)/SV$10,0)</f>
        <v/>
      </c>
      <c r="SW248" s="68" t="n"/>
      <c r="SX248" s="15">
        <f>IF(SS248&gt;0,(SS248-SS$10)/SS$10,0)</f>
        <v/>
      </c>
      <c r="SZ248" s="13" t="n"/>
      <c r="TA248" s="68">
        <f>IF(SZ248&gt;0,((SZ248-SZ247)/SZ247),0)</f>
        <v/>
      </c>
      <c r="TB248" s="68">
        <f>TA248-$V248</f>
        <v/>
      </c>
      <c r="TC248" s="68">
        <f>IF(SZ248&gt;0,(SZ248-TC$10)/TC$10,0)</f>
        <v/>
      </c>
      <c r="TD248" s="68" t="n"/>
      <c r="TE248" s="15">
        <f>IF(SZ248&gt;0,(SZ248-SZ$10)/SZ$10,0)</f>
        <v/>
      </c>
      <c r="TG248" s="587" t="n"/>
      <c r="TH248" s="68">
        <f>IF(TG248&gt;0,((TG248-TG247)/TG247),0)</f>
        <v/>
      </c>
      <c r="TI248" s="68">
        <f>TH248-$V248</f>
        <v/>
      </c>
      <c r="TJ248" s="68">
        <f>IF(TG248&gt;0,(TG248-TJ$10)/TJ$10,0)</f>
        <v/>
      </c>
      <c r="TK248" s="68" t="n"/>
      <c r="TL248" s="15">
        <f>IF(TG248&gt;0,(TG248-TG$10)/TG$10,0)</f>
        <v/>
      </c>
      <c r="TN248" s="13" t="n"/>
      <c r="TO248" s="68">
        <f>IF(TN248&gt;0,((TN248-TN247)/TN247),0)</f>
        <v/>
      </c>
      <c r="TP248" s="68">
        <f>TO248-$V248</f>
        <v/>
      </c>
      <c r="TQ248" s="68">
        <f>IF(TN248&gt;0,(TN248-TQ$10)/TQ$10,0)</f>
        <v/>
      </c>
      <c r="TR248" s="68" t="n"/>
      <c r="TS248" s="15">
        <f>IF(TN248&gt;0,(TN248-TN$10)/TN$10,0)</f>
        <v/>
      </c>
      <c r="TU248" s="587" t="n"/>
      <c r="TV248" s="68">
        <f>IF(TU248&gt;0,((TU248-TU247)/TU247),0)</f>
        <v/>
      </c>
      <c r="TW248" s="68">
        <f>TV248-$V248</f>
        <v/>
      </c>
      <c r="TX248" s="68">
        <f>IF(TU248&gt;0,(TU248-TX$10)/TX$10,0)</f>
        <v/>
      </c>
      <c r="TY248" s="68" t="n"/>
      <c r="TZ248" s="15">
        <f>IF(TU248&gt;0,(TU248-TU$10)/TU$10,0)</f>
        <v/>
      </c>
      <c r="UB248" s="587" t="n"/>
      <c r="UC248" s="68">
        <f>IF(UB248&gt;0,((UB248-UB247)/UB247),0)</f>
        <v/>
      </c>
      <c r="UD248" s="68">
        <f>UC248-$V248</f>
        <v/>
      </c>
      <c r="UE248" s="68">
        <f>IF(UB248&gt;0,(UB248-UE$10)/UE$10,0)</f>
        <v/>
      </c>
      <c r="UF248" s="68" t="n"/>
      <c r="UG248" s="15">
        <f>IF(UB248&gt;0,(UB248-UB$10)/UB$10,0)</f>
        <v/>
      </c>
      <c r="UI248" s="587" t="n"/>
      <c r="UJ248" s="68">
        <f>IF(UI248&gt;0,((UI248-UI247)/UI247),0)</f>
        <v/>
      </c>
      <c r="UK248" s="68">
        <f>UJ248-$V248</f>
        <v/>
      </c>
      <c r="UL248" s="68">
        <f>IF(UI248&gt;0,(UI248-UL$10)/UL$10,0)</f>
        <v/>
      </c>
      <c r="UM248" s="68" t="n"/>
      <c r="UN248" s="15">
        <f>IF(UI248&gt;0,(UI248-UI$10)/UI$10,0)</f>
        <v/>
      </c>
      <c r="UP248" s="587" t="n"/>
      <c r="UQ248" s="68">
        <f>IF(UP248&gt;0,((UP248-UP247)/UP247),0)</f>
        <v/>
      </c>
      <c r="UR248" s="68">
        <f>UQ248-$V248</f>
        <v/>
      </c>
      <c r="US248" s="68">
        <f>IF(UP248&gt;0,(UP248-US$10)/US$10,0)</f>
        <v/>
      </c>
      <c r="UT248" s="68" t="n"/>
      <c r="UU248" s="15">
        <f>IF(UP248&gt;0,(UP248-UP$10)/UP$10,0)</f>
        <v/>
      </c>
      <c r="UW248" s="587" t="n"/>
      <c r="UX248" s="68">
        <f>IF(UW248&gt;0,((UW248-UW247)/UW247),0)</f>
        <v/>
      </c>
      <c r="UY248" s="68">
        <f>UX248-$V248</f>
        <v/>
      </c>
      <c r="UZ248" s="68">
        <f>IF(UW248&gt;0,(UW248-UZ$10)/UZ$10,0)</f>
        <v/>
      </c>
      <c r="VA248" s="68" t="n"/>
      <c r="VB248" s="15">
        <f>IF(UW248&gt;0,(UW248-UW$10)/UW$10,0)</f>
        <v/>
      </c>
      <c r="VD248" s="587" t="n"/>
      <c r="VE248" s="68">
        <f>IF(VD248&gt;0,((VD248-VD247)/VD247),0)</f>
        <v/>
      </c>
      <c r="VF248" s="68">
        <f>VE248-$V248</f>
        <v/>
      </c>
      <c r="VG248" s="68">
        <f>IF(VD248&gt;0,(VD248-VG$10)/VG$10,0)</f>
        <v/>
      </c>
      <c r="VH248" s="68" t="n"/>
      <c r="VI248" s="15">
        <f>IF(VD248&gt;0,(VD248-VD$10)/VD$10,0)</f>
        <v/>
      </c>
      <c r="VM248" s="21">
        <f>IF($C248&gt;0,(($IK$5*IG248)+($GT$5*GP248)+($JM$5*JI248)+($JF$5*JB248)+($IY$5*IU248)+($IR$5*IN248)+($ID$5*HZ248)+($HW$5*HS248)+($HP$5*HL248)+($HI$5*HE248)+($GF$5*GB248)+($FY$5*FU248)+($FR$5*FN248)+($FK$5*FG248)+($FD$5*EZ248)+($EW$5*ES248)+($EP$5*EL248)+($EI$5*EE248)+($EB$5*DX248)+($DU$5*DQ248)+($DN$5*DJ248)+($DG$5*DC248)+($CZ$5*CV248)+($CS$5*CO248)+($CL$5*CH248)+($CE$5*CA248)+($BX$5*BT248)+($BQ$5*BM248)+($BJ$5*BF248)+($BC$5*AY248)+($AV$5*AR248)+($AO$5*AK248)+($AH$5*AD248)+($JT$5*JP248)+($KA$5*JW248)+($KO$5*KK248)+($PR$5*PN248)+($GM$5*GI248)+($HA$5*GW248)+($KV$5*KR248)+($KH$5*KD248)+($LC$5*KY248)+($MS$5*MO248)+($ML$5*MH248)+($ME$5*MA248)+($LX$5*LT248)+($LQ$5*LM248)+($LJ$5*LF248)+(MV248*$MZ$5)+(NC248*$NG$5)+(NJ248*$NN$5)+($OI$5*OE248)+($NU$5*NQ248)+($OB$5*NX248)+($PK$5*PG248)+($OP$5*OL248)+($OW$5*OS248)+($PD$5*OZ248)+(PU248*$PY$5)+(QB248*$QF$5)+(QI248*$QM$5)+(QP248*$QT$5)+(QW248*$RA$5)+(RD248*$RH$5)+(RK248*$RO$5)+(RR248*$RV$5)+(RY248*$SC$5)+(SF248*$SJ$5)+(SM248*$SQ$5)+(ST248*$SX$5)+(TA248*$TE$5))+(TH248*$TL$5)+(TO248*$TS$5))/$VM$5</f>
        <v/>
      </c>
      <c r="VN248" s="40" t="n"/>
      <c r="VO248" s="21">
        <f>IF($C248&gt;0,(($IK$5*II248)+($GT$5*GR248)+($JM$5*JK248)+($JF$5*JD248)+($IY$5*IW248)+($IR$5*IP248)+($ID$5*IB248)+($HW$5*HU248)+($HP$5*HN248)+($HI$5*HG248)+($GF$5*GD248)+($FY$5*FW248)+($FR$5*FP248)+($FK$5*FI248)+($FD$5*FB248)+($EW$5*EU248)+($EP$5*EN248)+($EI$5*EG248)+($EB$5*DZ248)+($DU$5*DS248)+($DN$5*DL248)+($DG$5*DE248)+($CZ$5*CX248)+($CS$5*CQ248)+($CL$5*CJ248)+($CE$5*CC248)+($BX$5*BV248)+($BQ$5*BO248)+($BJ$5*BH248)+($BC$5*BA248)+($AV$5*AT248)+($AO$5*AM248)+($AH$5*AF248)+($KO$5*KM248)+($KH$5*KF248)+($KA$5*JY248)+($JT$5*JR248)+($PR$5*PP248)+($GM$5*GK248)+($HA$5*GY248)+($KV$5*KT248)+($LC$5*LA248)+($MS$5*MQ248)+($ML$5*MJ248)+($ME$5*MC248)+($LX$5*LV248)+($LQ$5*LO248)+($LJ$5*LH248)+(MX248*$MZ$5)+(NE248*$NG$5)+(NL248*$NN$5)+($OI$5*OG248)+($NU$5*NS248)+($OB$5*NZ248)+($PD$5*PB248)+($OW$5*OU248)+($OP$5*ON248)+($PK$5*PI248)+($PY$5*PW248)+($QF$5*QD248)+($QM$5*QK248)+($QT$5*QR248)+($RA$5*QY248)+($RH$5*RF248)+($RO$5*RM248)+(RT248*$RV$5)+(SA248*$SC$5)+(SH248*$SJ$5)+(SO248*$SQ$5)+(SV248*$SX$5)+(TC248*$TE$5)+(TJ248*$TL$5)+(TQ248*$TS$5))/$VM$5,0)</f>
        <v/>
      </c>
      <c r="VP248" s="14" t="n"/>
      <c r="VQ248" s="21">
        <f>IF($C248&gt;0,(($IK$5*IK248)+($GT$5*GT248)+($JM$5*JM248)+($JF$5*JF248)+($IY$5*IY248)+($IR$5*IR248)+($ID$5*ID248)+($HW$5*HW248)+($HP$5*HP248)+($HI$5*HI248)+($GF$5*GF248)+($FY$5*FY248)+($FR$5*FR248)+($FK$5*FK248)+($FD$5*FD248)+($EW$5*EW248)+($EP$5*EP248)+($EI$5*EI248)+($EB$5*EB248)+($DU$5*DU248)+($DN$5*DN248)+($DG$5*DG248)+($CZ$5*CZ248)+($CS$5*CS248)+($CL$5*CL248)+($CE$5*CE248)+($BX$5*BX248)+($BQ$5*BQ248)+($BJ$5*BJ248)+($BC$5*BC248)+($AV$5*AV248)+($AO$5*AO248)+($AH$5*AH248)+($KO$5*KO248)+($PR$5*PR248)+($GM$5*GM248)+($HA$5*HA248)+($KH$5*KH248)+($KA$5*KA248)+($JT$5*JT248)+($KV$5*KV248)+($LC$5*LC248)+($MS$5*MS248)+($ML$5*ML248)+($ME$5*ME248)+($LX$5*LX248)+($LQ$5*LQ248)+($LJ$5*LJ248)+($OI$5*OI248)+($NU$5*NU248)+($NN$5*NN248)+($NG$5*NG248)+($MZ$5*MZ248)+(OB248*$OB$5)+($PD$5*PD248)+($OW$5*OW248)+($OP$5*OP248)+($PK$5*PK248)+(PY248*$PY$5)+(QF248*$QF$5)+(QM248*$QM$5)+(QT248*$QT$5)+(RA248*$RA$5)+(RH248*$RH$5)+(RO248*$RO$5)+(RV248*$RV$5)+(SC248*$SC$5)+(SJ248*$SJ$5)+(SQ248*$SQ$5)+(SX248*$SX$5)+(TE248*$TE$5)+(TL248*$TL$5)+(TS248*$TS$5))/$VM$5,0)</f>
        <v/>
      </c>
    </row>
    <row r="249" ht="16" customHeight="1" s="545">
      <c r="A249" s="127" t="n">
        <v>46006</v>
      </c>
      <c r="B249" s="4">
        <f>A249</f>
        <v/>
      </c>
      <c r="C249" s="13" t="n"/>
      <c r="D249" s="138">
        <f>IF(C249&gt;0,C249-C248,0)</f>
        <v/>
      </c>
      <c r="E249" s="68">
        <f>IF(C249&gt;0,D249/C248,0)</f>
        <v/>
      </c>
      <c r="F249" s="15">
        <f>IF(C249&gt;0,(C249-C$10)/C$10,0)</f>
        <v/>
      </c>
      <c r="G249" s="13" t="n"/>
      <c r="H249" s="138">
        <f>IF(G249&gt;0,G249-G248,0)</f>
        <v/>
      </c>
      <c r="I249" s="68">
        <f>IF(G249&gt;0,H249/G248,0)</f>
        <v/>
      </c>
      <c r="J249" s="15">
        <f>IF(G249&gt;0,(G249-G$10)/G$10,0)</f>
        <v/>
      </c>
      <c r="K249" s="13" t="n"/>
      <c r="L249" s="138">
        <f>IF(K249&gt;0,K249-K248,0)</f>
        <v/>
      </c>
      <c r="M249" s="68">
        <f>IF(K249&gt;0,L249/K248,0)</f>
        <v/>
      </c>
      <c r="N249" s="15">
        <f>IF(K249&gt;0,(K249-K$10)/K$10,0)</f>
        <v/>
      </c>
      <c r="O249" s="13" t="n"/>
      <c r="P249" s="138">
        <f>IF(O249&gt;0,O249-O248,0)</f>
        <v/>
      </c>
      <c r="Q249" s="68">
        <f>IF(O249&gt;0,P249/O248,0)</f>
        <v/>
      </c>
      <c r="R249" s="15">
        <f>IF(O249&gt;0,(O249-O$10)/O$10,0)</f>
        <v/>
      </c>
      <c r="S249" s="18">
        <f>IF(O249&gt;0,(((O249*0.7)*Q249)+((K249*0.9)*M249)+((G249*0.65)*I249)+((C249*0.6)*E249))/(O249+K249+G249+C249),0)</f>
        <v/>
      </c>
      <c r="T249" s="121">
        <f>IF(O249&gt;0,(S249*200)+T248,0)</f>
        <v/>
      </c>
      <c r="U249" s="121">
        <f>T249</f>
        <v/>
      </c>
      <c r="V249" s="134">
        <f>IF(T249&gt;0,(T249-T248)/T248,0)</f>
        <v/>
      </c>
      <c r="W249" s="21">
        <f>IF(T249&gt;0,(T249-T$11)/T$11,0)</f>
        <v/>
      </c>
      <c r="X249" s="18">
        <f>IF(T249&gt;0,((Q249+M249+I249+E249)/4),0)</f>
        <v/>
      </c>
      <c r="Y249" s="353" t="n"/>
      <c r="Z249" s="15" t="n">
        <v>2e-06</v>
      </c>
      <c r="AA249" s="21">
        <f>Z249-$V249</f>
        <v/>
      </c>
      <c r="AC249" s="13" t="n"/>
      <c r="AD249" s="68">
        <f>IF(AC249&gt;0,((AC249-AC248)/AC248),0)</f>
        <v/>
      </c>
      <c r="AE249" s="68">
        <f>IF(AC249&gt;0,AD249-$V249,0)</f>
        <v/>
      </c>
      <c r="AF249" s="68">
        <f>IF(AC249&gt;0,(AC249-AF$10)/AF$10,0)</f>
        <v/>
      </c>
      <c r="AG249" s="68" t="n"/>
      <c r="AH249" s="15">
        <f>IF(AC249&gt;0,(AC249-AC$10)/AC$10,0)</f>
        <v/>
      </c>
      <c r="AJ249" s="13" t="n"/>
      <c r="AK249" s="68">
        <f>IF(AJ249&gt;0,((AJ249-AJ248)/AJ248),0)</f>
        <v/>
      </c>
      <c r="AL249" s="68">
        <f>IF(AJ249&gt;0,AK249-$V249,0)</f>
        <v/>
      </c>
      <c r="AM249" s="68">
        <f>IF(AJ249&gt;0,(AJ249-AM$10)/AM$10,0)</f>
        <v/>
      </c>
      <c r="AN249" s="68" t="n"/>
      <c r="AO249" s="15">
        <f>IF(AJ249&gt;0,(AJ249-AJ$10)/AJ$10,0)</f>
        <v/>
      </c>
      <c r="AQ249" s="13" t="n"/>
      <c r="AR249" s="68">
        <f>IF(AQ249&gt;0,((AQ249-AQ248)/AQ248),0)</f>
        <v/>
      </c>
      <c r="AS249" s="68">
        <f>IF(AQ249&gt;0,AR249-$V249,0)</f>
        <v/>
      </c>
      <c r="AT249" s="68">
        <f>IF(AQ249&gt;0,(AQ249-AT$10)/AT$10,0)</f>
        <v/>
      </c>
      <c r="AU249" s="68" t="n"/>
      <c r="AV249" s="15">
        <f>IF(AQ249&gt;0,(AQ249-AQ$10)/AQ$10,0)</f>
        <v/>
      </c>
      <c r="AX249" s="13" t="n"/>
      <c r="AY249" s="68">
        <f>IF(AX249&gt;0,((AX249-AX248)/AX248),0)</f>
        <v/>
      </c>
      <c r="AZ249" s="68">
        <f>IF(AX249&gt;0,AY249-$V249,0)</f>
        <v/>
      </c>
      <c r="BA249" s="68">
        <f>IF(AX249&gt;0,(AX249-BA$10)/BA$10,0)</f>
        <v/>
      </c>
      <c r="BB249" s="68" t="n"/>
      <c r="BC249" s="15">
        <f>IF(AX249&gt;0,(AX249-AX$10)/AX$10,0)</f>
        <v/>
      </c>
      <c r="BE249" s="13" t="n"/>
      <c r="BF249" s="68">
        <f>IF(BE249&gt;0,((BE249-BE248)/BE248),0)</f>
        <v/>
      </c>
      <c r="BG249" s="68">
        <f>IF(BE249&gt;0,BF249-$V249,0)</f>
        <v/>
      </c>
      <c r="BH249" s="68" t="n"/>
      <c r="BI249" s="68" t="n"/>
      <c r="BJ249" s="15">
        <f>IF(BE249&gt;0,(BE249-BE$10)/BE$10,0)</f>
        <v/>
      </c>
      <c r="BL249" s="13" t="n"/>
      <c r="BM249" s="68">
        <f>IF(BL249&gt;0,((BL249-BL248)/BL248),0)</f>
        <v/>
      </c>
      <c r="BN249" s="68">
        <f>IF(BL249&gt;0,BM249-$V249,0)</f>
        <v/>
      </c>
      <c r="BO249" s="68">
        <f>IF(BL249&gt;0,(BL249-BO$10)/BO$10,0)</f>
        <v/>
      </c>
      <c r="BP249" s="68" t="n"/>
      <c r="BQ249" s="15">
        <f>IF(BL249&gt;0,(BL249-BL$10)/BL$10,0)</f>
        <v/>
      </c>
      <c r="BS249" s="13" t="n"/>
      <c r="BT249" s="68">
        <f>IF(BS249&gt;0,((BS249-BS248)/BS248),0)</f>
        <v/>
      </c>
      <c r="BU249" s="68">
        <f>IF(BS249&gt;0,BT249-$V249,0)</f>
        <v/>
      </c>
      <c r="BV249" s="68">
        <f>IF(BS249&gt;0,(BS249-BV$10)/BV$10,0)</f>
        <v/>
      </c>
      <c r="BW249" s="68" t="n"/>
      <c r="BX249" s="15">
        <f>IF(BS249&gt;0,(BS249-BS$10)/BS$10,0)</f>
        <v/>
      </c>
      <c r="BZ249" s="13" t="n"/>
      <c r="CA249" s="68">
        <f>IF(BZ249&gt;0,((BZ249-BZ248)/BZ248),0)</f>
        <v/>
      </c>
      <c r="CB249" s="68">
        <f>IF(BZ249&gt;0,CA249-$V249,0)</f>
        <v/>
      </c>
      <c r="CC249" s="68">
        <f>IF(BZ249&gt;0,(BZ249-CC$10)/CC$10,0)</f>
        <v/>
      </c>
      <c r="CD249" s="68" t="n"/>
      <c r="CE249" s="15">
        <f>IF(BZ249&gt;0,(BZ249-BZ$10)/BZ$10,0)</f>
        <v/>
      </c>
      <c r="CG249" s="13" t="n"/>
      <c r="CH249" s="68">
        <f>IF(CG249&gt;0,((CG249-CG248)/CG248),0)</f>
        <v/>
      </c>
      <c r="CI249" s="68">
        <f>IF(CG249&gt;0,CH249-$V249,0)</f>
        <v/>
      </c>
      <c r="CJ249" s="68">
        <f>IF(CG249&gt;0,(CG249-CJ$10)/CJ$10,0)</f>
        <v/>
      </c>
      <c r="CK249" s="68" t="n"/>
      <c r="CL249" s="15">
        <f>IF(CG249&gt;0,(CG249-CG$10)/CG$10,0)</f>
        <v/>
      </c>
      <c r="CN249" s="13" t="n"/>
      <c r="CO249" s="68">
        <f>IF(CN249&gt;0,((CN249-CN248)/CN248),0)</f>
        <v/>
      </c>
      <c r="CP249" s="68">
        <f>IF(CN249&gt;0,CO249-$V249,0)</f>
        <v/>
      </c>
      <c r="CQ249" s="68">
        <f>IF(CN249&gt;0,(CN249-CQ$10)/CQ$10,0)</f>
        <v/>
      </c>
      <c r="CR249" s="68" t="n"/>
      <c r="CS249" s="15">
        <f>IF(CN249&gt;0,(CN249-CN$10)/CN$10,0)</f>
        <v/>
      </c>
      <c r="CU249" s="13" t="n"/>
      <c r="CV249" s="68">
        <f>IF(CU249&gt;0,((CU249-CU248)/CU248),0)</f>
        <v/>
      </c>
      <c r="CW249" s="68">
        <f>IF(CU249&gt;0,CV249-$V249,0)</f>
        <v/>
      </c>
      <c r="CX249" s="68">
        <f>IF(CU249&gt;0,(CU249-CX$10)/CX$10,0)</f>
        <v/>
      </c>
      <c r="CY249" s="68" t="n"/>
      <c r="CZ249" s="15">
        <f>IF(CU249&gt;0,(CU249-CU$10)/CU$10,0)</f>
        <v/>
      </c>
      <c r="DB249" s="13" t="n"/>
      <c r="DC249" s="68">
        <f>IF(DB249&gt;0,((DB249-DB248)/DB248),0)</f>
        <v/>
      </c>
      <c r="DD249" s="68">
        <f>IF(DB249&gt;0,DC249-$V249,0)</f>
        <v/>
      </c>
      <c r="DE249" s="68">
        <f>IF(DB249&gt;0,(DB249-DE$10)/DE$10,0)</f>
        <v/>
      </c>
      <c r="DF249" s="68" t="n"/>
      <c r="DG249" s="15">
        <f>IF(DB249&gt;0,(DB249-DB$10)/DB$10,0)</f>
        <v/>
      </c>
      <c r="DI249" s="13" t="n"/>
      <c r="DJ249" s="68">
        <f>IF(DI249&gt;0,((DI249-DI248)/DI248),0)</f>
        <v/>
      </c>
      <c r="DK249" s="68">
        <f>IF(DI249&gt;0,DJ249-$V249,0)</f>
        <v/>
      </c>
      <c r="DL249" s="68">
        <f>IF(DI249&gt;0,(DI249-DL$10)/DL$10,0)</f>
        <v/>
      </c>
      <c r="DM249" s="68" t="n"/>
      <c r="DN249" s="15">
        <f>IF(DI249&gt;0,(DI249-DI$10)/DI$10,0)</f>
        <v/>
      </c>
      <c r="DP249" s="13" t="n"/>
      <c r="DQ249" s="68">
        <f>IF(DP249&gt;0,((DP249-DP248)/DP248),0)</f>
        <v/>
      </c>
      <c r="DR249" s="68">
        <f>IF(DP249&gt;0,DQ249-$V249,0)</f>
        <v/>
      </c>
      <c r="DS249" s="68" t="n"/>
      <c r="DT249" s="68" t="n"/>
      <c r="DU249" s="15">
        <f>IF(DP249&gt;0,(DP249-DP$10)/DP$10,0)</f>
        <v/>
      </c>
      <c r="DV249" s="18" t="n"/>
      <c r="DW249" s="13" t="n"/>
      <c r="DX249" s="68">
        <f>IF(DW249&gt;0,((DW249-DW248)/DW248),0)</f>
        <v/>
      </c>
      <c r="DY249" s="68">
        <f>IF(DW249&gt;0,DX249-$V249,0)</f>
        <v/>
      </c>
      <c r="DZ249" s="68">
        <f>IF(DW249&gt;0,(DW249-DZ$10)/DZ$10,0)</f>
        <v/>
      </c>
      <c r="EA249" s="68" t="n"/>
      <c r="EB249" s="15">
        <f>IF(DW249&gt;0,(DW249-DW$10)/DW$10,0)</f>
        <v/>
      </c>
      <c r="ED249" s="13" t="n"/>
      <c r="EE249" s="68">
        <f>IF(ED249&gt;0,((ED249-ED248)/ED248),0)</f>
        <v/>
      </c>
      <c r="EF249" s="68">
        <f>IF(ED249&gt;0,EE249-$V249,0)</f>
        <v/>
      </c>
      <c r="EG249" s="68">
        <f>IF(ED249&gt;0,(ED249-EG$10)/EG$10,0)</f>
        <v/>
      </c>
      <c r="EH249" s="68" t="n"/>
      <c r="EI249" s="15">
        <f>IF(ED249&gt;0,(ED249-ED$10)/ED$10,0)</f>
        <v/>
      </c>
      <c r="EK249" s="13" t="n"/>
      <c r="EL249" s="68">
        <f>IF(EK249&gt;0,((EK249-EK248)/EK248),0)</f>
        <v/>
      </c>
      <c r="EM249" s="68">
        <f>IF(EK249&gt;0,EL249-$V249,0)</f>
        <v/>
      </c>
      <c r="EN249" s="68">
        <f>IF(EK249&gt;0,(EK249-EN$10)/EN$10,0)</f>
        <v/>
      </c>
      <c r="EO249" s="68" t="n"/>
      <c r="EP249" s="15">
        <f>IF(EK249&gt;0,(EK249-EK$10)/EK$10,0)</f>
        <v/>
      </c>
      <c r="ER249" s="13" t="n"/>
      <c r="ES249" s="68">
        <f>IF(ER249&gt;0,((ER249-ER248)/ER248),0)</f>
        <v/>
      </c>
      <c r="ET249" s="68">
        <f>IF(ER249&gt;0,ES249-$V249,0)</f>
        <v/>
      </c>
      <c r="EU249" s="68">
        <f>IF(ER249&gt;0,(ER249-EU$10)/EU$10,0)</f>
        <v/>
      </c>
      <c r="EV249" s="68" t="n"/>
      <c r="EW249" s="15">
        <f>IF(ER249&gt;0,(ER249-ER$10)/ER$10,0)</f>
        <v/>
      </c>
      <c r="EY249" s="13" t="n"/>
      <c r="EZ249" s="68">
        <f>IF(EY249&gt;0,((EY249-EY248)/EY248),0)</f>
        <v/>
      </c>
      <c r="FA249" s="68">
        <f>IF(EY249&gt;0,EZ249-$V249,0)</f>
        <v/>
      </c>
      <c r="FB249" s="68" t="n"/>
      <c r="FC249" s="68" t="n"/>
      <c r="FD249" s="15">
        <f>IF(EY249&gt;0,(EY249-EY$10)/EY$10,0)</f>
        <v/>
      </c>
      <c r="FF249" s="13" t="n"/>
      <c r="FG249" s="68">
        <f>IF(FF249&gt;0,((FF249-FF248)/FF248),0)</f>
        <v/>
      </c>
      <c r="FH249" s="68">
        <f>IF(FF249&gt;0,FG249-$V249,0)</f>
        <v/>
      </c>
      <c r="FI249" s="68">
        <f>IF(FF249&gt;0,(FF249-FI$10)/FI$10,0)</f>
        <v/>
      </c>
      <c r="FJ249" s="68" t="n"/>
      <c r="FK249" s="15">
        <f>IF(FF249&gt;0,(FF249-FF$10)/FF$10,0)</f>
        <v/>
      </c>
      <c r="FM249" s="13" t="n"/>
      <c r="FN249" s="68">
        <f>IF(FM249&gt;0,((FM249-FM248)/FM248),0)</f>
        <v/>
      </c>
      <c r="FO249" s="68">
        <f>IF(FM249&gt;0,FN249-$V249,0)</f>
        <v/>
      </c>
      <c r="FP249" s="68">
        <f>IF(FM249&gt;0,(FM249-FP$10)/FP$10,0)</f>
        <v/>
      </c>
      <c r="FQ249" s="68" t="n"/>
      <c r="FR249" s="15">
        <f>IF(FM249&gt;0,(FM249-FM$10)/FM$10,0)</f>
        <v/>
      </c>
      <c r="FT249" s="13" t="n"/>
      <c r="FU249" s="68">
        <f>IF(FT249&gt;0,((FT249-FT248)/FT248),0)</f>
        <v/>
      </c>
      <c r="FV249" s="68">
        <f>IF(FT249&gt;0,FU249-$V249,0)</f>
        <v/>
      </c>
      <c r="FW249" s="68">
        <f>IF(FT249&gt;0,(FT249-FW$10)/FW$10,0)</f>
        <v/>
      </c>
      <c r="FX249" s="68" t="n"/>
      <c r="FY249" s="15">
        <f>IF(FT249&gt;0,(FT249-FT$10)/FT$10,0)</f>
        <v/>
      </c>
      <c r="GA249" s="13" t="n"/>
      <c r="GB249" s="68">
        <f>IF(GA249&gt;0,((GA249-GA248)/GA248),0)</f>
        <v/>
      </c>
      <c r="GC249" s="68">
        <f>IF(GA249&gt;0,GB249-$V249,0)</f>
        <v/>
      </c>
      <c r="GD249" s="68" t="n"/>
      <c r="GE249" s="68" t="n"/>
      <c r="GF249" s="15">
        <f>IF(GA249&gt;0,(GA249-GA$10)/GA$10,0)</f>
        <v/>
      </c>
      <c r="GG249" s="18" t="n"/>
      <c r="GH249" s="13" t="n"/>
      <c r="GI249" s="68">
        <f>IF(GH249&gt;0,((GH249-GH248)/GH248),0)</f>
        <v/>
      </c>
      <c r="GJ249" s="68">
        <f>IF(GH249&gt;0,GI249-$V249,0)</f>
        <v/>
      </c>
      <c r="GK249" s="68">
        <f>IF(GH249&gt;0,(GH249-GK$10)/GK$10,0)</f>
        <v/>
      </c>
      <c r="GL249" s="68" t="n"/>
      <c r="GM249" s="15">
        <f>IF(GH249&gt;0,(GH249-GH$10)/GH$10,0)</f>
        <v/>
      </c>
      <c r="GO249" s="13" t="n"/>
      <c r="GP249" s="68">
        <f>IF(GO249&gt;0,((GO249-GO248)/GO248),0)</f>
        <v/>
      </c>
      <c r="GQ249" s="68">
        <f>IF(GO249&gt;0,GP249-$V249,0)</f>
        <v/>
      </c>
      <c r="GR249" s="68" t="n"/>
      <c r="GS249" s="68" t="n"/>
      <c r="GT249" s="15">
        <f>IF(GO249&gt;0,(GO249-GO$10)/GO$10,0)</f>
        <v/>
      </c>
      <c r="GV249" s="13" t="n"/>
      <c r="GW249" s="68">
        <f>IF(GV249&gt;0,((GV249-GV248)/GV248),0)</f>
        <v/>
      </c>
      <c r="GX249" s="68">
        <f>IF(GV249&gt;0,GW249-$V249,0)</f>
        <v/>
      </c>
      <c r="GY249" s="68">
        <f>IF(GV249&gt;0,(GV249-GY$10)/GY$10,0)</f>
        <v/>
      </c>
      <c r="GZ249" s="68" t="n"/>
      <c r="HA249" s="15">
        <f>IF(GV249&gt;0,(GV249-GV$10)/GV$10,0)</f>
        <v/>
      </c>
      <c r="HD249" s="13" t="n"/>
      <c r="HE249" s="68">
        <f>IF(HD249&gt;0,((HD249-HD248)/HD248),0)</f>
        <v/>
      </c>
      <c r="HF249" s="68">
        <f>IF(HD249&gt;0,HE249-$V249,0)</f>
        <v/>
      </c>
      <c r="HG249" s="68">
        <f>IF(HD249&gt;0,(HD249-HG$10)/HG$10,0)</f>
        <v/>
      </c>
      <c r="HH249" s="68" t="n"/>
      <c r="HI249" s="15">
        <f>IF(HD249&gt;0,(HD249-HD$10)/HD$10,0)</f>
        <v/>
      </c>
      <c r="HK249" s="13" t="n"/>
      <c r="HL249" s="68">
        <f>IF(HK249&gt;0,((HK249-HK248)/HK248),0)</f>
        <v/>
      </c>
      <c r="HM249" s="68">
        <f>IF(HK249&gt;0,HL249-$V249,0)</f>
        <v/>
      </c>
      <c r="HN249" s="68">
        <f>IF(HK249&gt;0,(HK249-HN$10)/HN$10,0)</f>
        <v/>
      </c>
      <c r="HO249" s="68" t="n"/>
      <c r="HP249" s="15">
        <f>IF(HK249&gt;0,(HK249-HK$10)/HK$10,0)</f>
        <v/>
      </c>
      <c r="HR249" s="13" t="n"/>
      <c r="HS249" s="68">
        <f>IF(HR249&gt;0,((HR249-HR248)/HR248),0)</f>
        <v/>
      </c>
      <c r="HT249" s="68">
        <f>IF(HR249&gt;0,HS249-$V249,0)</f>
        <v/>
      </c>
      <c r="HU249" s="68">
        <f>IF(HR249&gt;0,(HR249-HU$10)/HU$10,0)</f>
        <v/>
      </c>
      <c r="HV249" s="68" t="n"/>
      <c r="HW249" s="15">
        <f>IF(HR249&gt;0,(HR249-HR$10)/HR$10,0)</f>
        <v/>
      </c>
      <c r="HY249" s="13" t="n"/>
      <c r="HZ249" s="68">
        <f>IF(HY249&gt;0,((HY249-HY248)/HY248),0)</f>
        <v/>
      </c>
      <c r="IA249" s="68">
        <f>IF(HY249&gt;0,HZ249-$V249,0)</f>
        <v/>
      </c>
      <c r="IB249" s="68">
        <f>IF(HY249&gt;0,(HY249-IB$10)/IB$10,0)</f>
        <v/>
      </c>
      <c r="IC249" s="68" t="n"/>
      <c r="ID249" s="15">
        <f>IF(HY249&gt;0,(HY249-HY$10)/HY$10,0)</f>
        <v/>
      </c>
      <c r="IF249" s="13" t="n"/>
      <c r="IG249" s="68">
        <f>IF(IF249&gt;0,((IF249-IF248)/IF248),0)</f>
        <v/>
      </c>
      <c r="IH249" s="68">
        <f>IF(IF249&gt;0,IG249-$V249,0)</f>
        <v/>
      </c>
      <c r="II249" s="68">
        <f>IF(IF249&gt;0,(IF249-II$10)/II$10,0)</f>
        <v/>
      </c>
      <c r="IJ249" s="68" t="n"/>
      <c r="IK249" s="15">
        <f>IF(IF249&gt;0,(IF249-IF$10)/IF$10,0)</f>
        <v/>
      </c>
      <c r="IM249" s="13" t="n"/>
      <c r="IN249" s="68">
        <f>IF(IM249&gt;0,((IM249-IM248)/IM248),0)</f>
        <v/>
      </c>
      <c r="IO249" s="68">
        <f>IF(IM249&gt;0,IN249-$V249,0)</f>
        <v/>
      </c>
      <c r="IP249" s="68">
        <f>IF(IM249&gt;0,(IM249-IP$10)/IP$10,0)</f>
        <v/>
      </c>
      <c r="IQ249" s="68" t="n"/>
      <c r="IR249" s="15">
        <f>IF(IM249&gt;0,(IM249-IM$10)/IM$10,0)</f>
        <v/>
      </c>
      <c r="IT249" s="13" t="n"/>
      <c r="IU249" s="68">
        <f>IF(IT249&gt;0,((IT249-IT248)/IT248),0)</f>
        <v/>
      </c>
      <c r="IV249" s="68">
        <f>IF(IT249&gt;0,IU249-$V249,0)</f>
        <v/>
      </c>
      <c r="IW249" s="68">
        <f>IF(IT249&gt;0,(IT249-IW$10)/IW$10,0)</f>
        <v/>
      </c>
      <c r="IX249" s="68" t="n"/>
      <c r="IY249" s="15">
        <f>IF(IT249&gt;0,(IT249-IT$10)/IT$10,0)</f>
        <v/>
      </c>
      <c r="JA249" s="13" t="n"/>
      <c r="JB249" s="68">
        <f>IF(JA249&gt;0,((JA249-JA248)/JA248),0)</f>
        <v/>
      </c>
      <c r="JC249" s="68">
        <f>IF(JA249&gt;0,JB249-$V249,0)</f>
        <v/>
      </c>
      <c r="JD249" s="68">
        <f>IF(JA249&gt;0,(JA249-JD$10)/JD$10,0)</f>
        <v/>
      </c>
      <c r="JE249" s="68" t="n"/>
      <c r="JF249" s="15">
        <f>IF(JA249&gt;0,(JA249-JA$10)/JA$10,0)</f>
        <v/>
      </c>
      <c r="JH249" s="13" t="n"/>
      <c r="JI249" s="68">
        <f>IF(JH249&gt;0,((JH249-JH248)/JH248),0)</f>
        <v/>
      </c>
      <c r="JJ249" s="68">
        <f>IF(JH249&gt;0,JI249-$V249,0)</f>
        <v/>
      </c>
      <c r="JK249" s="68">
        <f>IF(JH249&gt;0,(JH249-JK$10)/JK$10,0)</f>
        <v/>
      </c>
      <c r="JL249" s="68" t="n"/>
      <c r="JM249" s="15">
        <f>IF(JH249&gt;0,(JH249-JH$10)/JH$10,0)</f>
        <v/>
      </c>
      <c r="JO249" s="13" t="n"/>
      <c r="JP249" s="68">
        <f>IF(JO249&gt;0,((JO249-JO248)/JO248),0)</f>
        <v/>
      </c>
      <c r="JQ249" s="68">
        <f>IF(JO249&gt;0,JP249-$V249,0)</f>
        <v/>
      </c>
      <c r="JR249" s="68">
        <f>IF(JO249&gt;0,(JO249-JR$10)/JR$10,0)</f>
        <v/>
      </c>
      <c r="JS249" s="68" t="n"/>
      <c r="JT249" s="15">
        <f>IF(JO249&gt;0,(JO249-JO$10)/JO$10,0)</f>
        <v/>
      </c>
      <c r="JV249" s="13" t="n"/>
      <c r="JW249" s="68">
        <f>IF(JV249&gt;0,((JV249-JV248)/JV248),0)</f>
        <v/>
      </c>
      <c r="JX249" s="68">
        <f>IF(JV249&gt;0,JW249-$V249,0)</f>
        <v/>
      </c>
      <c r="JY249" s="68">
        <f>IF(JV249&gt;0,(JV249-JY$10)/JY$10,0)</f>
        <v/>
      </c>
      <c r="JZ249" s="68" t="n"/>
      <c r="KA249" s="15">
        <f>IF(JV249&gt;0,(JV249-JV$10)/JV$10,0)</f>
        <v/>
      </c>
      <c r="KC249" s="13" t="n"/>
      <c r="KD249" s="68">
        <f>IF(KC249&gt;0,((KC249-KC248)/KC248),0)</f>
        <v/>
      </c>
      <c r="KE249" s="68">
        <f>IF(KC249&gt;0,KD249-$V249,0)</f>
        <v/>
      </c>
      <c r="KF249" s="68">
        <f>IF(KC249&gt;0,(KC249-KF$10)/KF$10,0)</f>
        <v/>
      </c>
      <c r="KG249" s="68" t="n"/>
      <c r="KH249" s="15">
        <f>IF(KC249&gt;0,(KC249-KC$10)/KC$10,0)</f>
        <v/>
      </c>
      <c r="KI249" s="18" t="n"/>
      <c r="KJ249" s="13" t="n"/>
      <c r="KK249" s="68">
        <f>IF(KJ249&gt;0,((KJ249-KJ248)/KJ248),0)</f>
        <v/>
      </c>
      <c r="KL249" s="68">
        <f>IF(KJ249&gt;0,KK249-$V249,0)</f>
        <v/>
      </c>
      <c r="KM249" s="68">
        <f>IF(KJ249&gt;0,(KJ249-KM$10)/KM$10,0)</f>
        <v/>
      </c>
      <c r="KN249" s="68" t="n"/>
      <c r="KO249" s="15">
        <f>IF(KJ249&gt;0,(KJ249-KJ$10)/KJ$10,0)</f>
        <v/>
      </c>
      <c r="KQ249" s="13" t="n"/>
      <c r="KR249" s="68">
        <f>IF(KQ249&gt;0,((KQ249-KQ248)/KQ248),0)</f>
        <v/>
      </c>
      <c r="KS249" s="68">
        <f>IF(KQ249&gt;0,KR249-$V249,0)</f>
        <v/>
      </c>
      <c r="KT249" s="68">
        <f>IF(KQ249&gt;0,(KQ249-KT$10)/KT$10,0)</f>
        <v/>
      </c>
      <c r="KU249" s="68" t="n"/>
      <c r="KV249" s="15">
        <f>IF(KQ249&gt;0,(KQ249-KQ$10)/KQ$10,0)</f>
        <v/>
      </c>
      <c r="KW249" s="18" t="n"/>
      <c r="KX249" s="13" t="n"/>
      <c r="KY249" s="68">
        <f>IF(KX249&gt;0,((KX249-KX248)/KX248),0)</f>
        <v/>
      </c>
      <c r="KZ249" s="68">
        <f>IF(KX249&gt;0,KY249-$V249,0)</f>
        <v/>
      </c>
      <c r="LA249" s="68">
        <f>IF(KX249&gt;0,(KX249-LA$10)/LA$10,0)</f>
        <v/>
      </c>
      <c r="LB249" s="68" t="n"/>
      <c r="LC249" s="15">
        <f>IF(KX249&gt;0,(KX249-KX$10)/KX$10,0)</f>
        <v/>
      </c>
      <c r="LD249" s="18" t="n"/>
      <c r="LE249" s="13" t="n"/>
      <c r="LF249" s="68">
        <f>IF(LE249&gt;0,((LE249-LE248)/LE248),0)</f>
        <v/>
      </c>
      <c r="LG249" s="68">
        <f>IF(LE249&gt;0,LF249-$V249,0)</f>
        <v/>
      </c>
      <c r="LH249" s="68">
        <f>IF(LE249&gt;0,(LE249-LH$10)/LH$10,0)</f>
        <v/>
      </c>
      <c r="LI249" s="68" t="n"/>
      <c r="LJ249" s="15">
        <f>IF(LE249&gt;0,(LE249-LE$10)/LE$10,0)</f>
        <v/>
      </c>
      <c r="LL249" s="13" t="n"/>
      <c r="LM249" s="68">
        <f>IF(LL249&gt;0,((LL249-LL248)/LL248),0)</f>
        <v/>
      </c>
      <c r="LN249" s="68">
        <f>IF(LL249&gt;0,LM249-$V249,0)</f>
        <v/>
      </c>
      <c r="LO249" s="68">
        <f>IF(LL249&gt;0,(LL249-LO$10)/LO$10,0)</f>
        <v/>
      </c>
      <c r="LP249" s="68" t="n"/>
      <c r="LQ249" s="15">
        <f>IF(LL249&gt;0,(LL249-LL$10)/LL$10,0)</f>
        <v/>
      </c>
      <c r="LS249" s="13" t="n"/>
      <c r="LT249" s="68">
        <f>IF(LS249&gt;0,((LS249-LS248)/LS248),0)</f>
        <v/>
      </c>
      <c r="LU249" s="68">
        <f>IF(LS249&gt;0,LT249-$V249,0)</f>
        <v/>
      </c>
      <c r="LV249" s="68" t="n"/>
      <c r="LW249" s="68" t="n"/>
      <c r="LX249" s="15">
        <f>IF(LS249&gt;0,(LS249-LS$10)/LS$10,0)</f>
        <v/>
      </c>
      <c r="LZ249" s="13" t="n"/>
      <c r="MA249" s="68">
        <f>IF(LZ249&gt;0,((LZ249-LZ248)/LZ248),0)</f>
        <v/>
      </c>
      <c r="MB249" s="68">
        <f>IF(LZ249&gt;0,MA249-$V249,0)</f>
        <v/>
      </c>
      <c r="MC249" s="68">
        <f>IF(LZ249&gt;0,(LZ249-MC$10)/MC$10,0)</f>
        <v/>
      </c>
      <c r="MD249" s="68" t="n"/>
      <c r="ME249" s="15">
        <f>IF(LZ249&gt;0,(LZ249-LZ$10)/LZ$10,0)</f>
        <v/>
      </c>
      <c r="MG249" s="13" t="n"/>
      <c r="MH249" s="68">
        <f>IF(MG249&gt;0,((MG249-MG248)/MG248),0)</f>
        <v/>
      </c>
      <c r="MI249" s="68">
        <f>IF(MG249&gt;0,MH249-$V249,0)</f>
        <v/>
      </c>
      <c r="MJ249" s="68">
        <f>IF(MG249&gt;0,(MG249-MJ$10)/MJ$10,0)</f>
        <v/>
      </c>
      <c r="MK249" s="68" t="n"/>
      <c r="ML249" s="15">
        <f>IF(MG249&gt;0,(MG249-MG$10)/MG$10,0)</f>
        <v/>
      </c>
      <c r="MN249" s="13" t="n"/>
      <c r="MO249" s="68">
        <f>IF(MN249&gt;0,((MN249-MN248)/MN248),0)</f>
        <v/>
      </c>
      <c r="MP249" s="68">
        <f>IF(MN249&gt;0,MO249-$V249,0)</f>
        <v/>
      </c>
      <c r="MQ249" s="68">
        <f>IF(MN249&gt;0,(MN249-MQ$10)/MQ$10,0)</f>
        <v/>
      </c>
      <c r="MR249" s="68" t="n"/>
      <c r="MS249" s="15">
        <f>IF(MN249&gt;0,(MN249-MN$10)/MN$10,0)</f>
        <v/>
      </c>
      <c r="MU249" s="13" t="n"/>
      <c r="MV249" s="68">
        <f>IF(MU249&gt;0,((MU249-MU248)/MU248),0)</f>
        <v/>
      </c>
      <c r="MW249" s="68">
        <f>IF(MU249&gt;0,MV249-$V249,0)</f>
        <v/>
      </c>
      <c r="MX249" s="68">
        <f>IF(MU249&gt;0,(MU249-MX$10)/MX$10,0)</f>
        <v/>
      </c>
      <c r="MY249" s="68" t="n"/>
      <c r="MZ249" s="15">
        <f>IF(MU249&gt;0,(MU249-MU$10)/MU$10,0)</f>
        <v/>
      </c>
      <c r="NB249" s="13" t="n"/>
      <c r="NC249" s="68">
        <f>IF(NB249&gt;0,((NB249-NB248)/NB248),0)</f>
        <v/>
      </c>
      <c r="ND249" s="68">
        <f>IF(NB249&gt;0,NC249-$V249,0)</f>
        <v/>
      </c>
      <c r="NE249" s="68">
        <f>IF(NB249&gt;0,(NB249-NE$10)/NE$10,0)</f>
        <v/>
      </c>
      <c r="NF249" s="68" t="n"/>
      <c r="NG249" s="15">
        <f>IF(NB249&gt;0,(NB249-NB$10)/NB$10,0)</f>
        <v/>
      </c>
      <c r="NI249" s="13" t="n"/>
      <c r="NJ249" s="68">
        <f>IF(NI249&gt;0,((NI249-NI248)/NI248),0)</f>
        <v/>
      </c>
      <c r="NK249" s="68">
        <f>IF(NI249&gt;0,NJ249-$V249,0)</f>
        <v/>
      </c>
      <c r="NL249" s="68">
        <f>IF(NI249&gt;0,(NI249-NL$10)/NL$10,0)</f>
        <v/>
      </c>
      <c r="NM249" s="68" t="n"/>
      <c r="NN249" s="15">
        <f>IF(NI249&gt;0,(NI249-NI$10)/NI$10,0)</f>
        <v/>
      </c>
      <c r="NP249" s="13" t="n"/>
      <c r="NQ249" s="68">
        <f>IF(NP249&gt;0,((NP249-NP248)/NP248),0)</f>
        <v/>
      </c>
      <c r="NR249" s="68">
        <f>IF(NP249&gt;0,NQ249-$V249,0)</f>
        <v/>
      </c>
      <c r="NS249" s="68">
        <f>IF(NP249&gt;0,(NP249-NS$10)/NS$10,0)</f>
        <v/>
      </c>
      <c r="NT249" s="68" t="n"/>
      <c r="NU249" s="15">
        <f>IF(NP249&gt;0,(NP249-NP$10)/NP$10,0)</f>
        <v/>
      </c>
      <c r="NW249" s="13" t="n"/>
      <c r="NX249" s="68">
        <f>IF(NW249&gt;0,((NW249-NW248)/NW248),0)</f>
        <v/>
      </c>
      <c r="NY249" s="68">
        <f>IF(NW249&gt;0,NX249-$V249,0)</f>
        <v/>
      </c>
      <c r="NZ249" s="68">
        <f>IF(NW249&gt;0,(NW249-NZ$10)/NZ$10,0)</f>
        <v/>
      </c>
      <c r="OA249" s="68" t="n"/>
      <c r="OB249" s="15">
        <f>IF(NW249&gt;0,(NW249-NW$10)/NW$10,0)</f>
        <v/>
      </c>
      <c r="OD249" s="13" t="n"/>
      <c r="OE249" s="68">
        <f>IF(OD249&gt;0,((OD249-OD248)/OD248),0)</f>
        <v/>
      </c>
      <c r="OF249" s="68">
        <f>IF(OD249&gt;0,OE249-$V249,0)</f>
        <v/>
      </c>
      <c r="OG249" s="68">
        <f>IF(OD249&gt;0,(OD249-OG$10)/OG$10,0)</f>
        <v/>
      </c>
      <c r="OH249" s="68" t="n"/>
      <c r="OI249" s="15">
        <f>IF(OD249&gt;0,(OD249-OD$10)/OD$10,0)</f>
        <v/>
      </c>
      <c r="OK249" s="13" t="n"/>
      <c r="OL249" s="68">
        <f>IF(OK249&gt;0,((OK249-OK248)/OK248),0)</f>
        <v/>
      </c>
      <c r="OM249" s="68">
        <f>IF(OK249&gt;0,OL249-$V249,0)</f>
        <v/>
      </c>
      <c r="ON249" s="68">
        <f>IF(OK249&gt;0,(OK249-ON$10)/ON$10,0)</f>
        <v/>
      </c>
      <c r="OO249" s="68" t="n"/>
      <c r="OP249" s="15">
        <f>IF(OK249&gt;0,(OK249-OK$10)/OK$10,0)</f>
        <v/>
      </c>
      <c r="OR249" s="13" t="n"/>
      <c r="OS249" s="68">
        <f>IF(OR249&gt;0,((OR249-OR248)/OR248),0)</f>
        <v/>
      </c>
      <c r="OT249" s="68">
        <f>IF(OR249&gt;0,OS249-$V249,0)</f>
        <v/>
      </c>
      <c r="OU249" s="68">
        <f>IF(OR249&gt;0,(OR249-OU$10)/OU$10,0)</f>
        <v/>
      </c>
      <c r="OV249" s="68" t="n"/>
      <c r="OW249" s="15">
        <f>IF(OR249&gt;0,(OR249-OR$10)/OR$10,0)</f>
        <v/>
      </c>
      <c r="OY249" s="13" t="n"/>
      <c r="OZ249" s="68">
        <f>IF(OY249&gt;0,((OY249-OY248)/OY248),0)</f>
        <v/>
      </c>
      <c r="PA249" s="68">
        <f>IF(OY249&gt;0,OZ249-$V249,0)</f>
        <v/>
      </c>
      <c r="PB249" s="68">
        <f>IF(OY249&gt;0,(OY249-PB$10)/PB$10,0)</f>
        <v/>
      </c>
      <c r="PC249" s="68" t="n"/>
      <c r="PD249" s="15">
        <f>IF(OY249&gt;0,(OY249-OY$10)/OY$10,0)</f>
        <v/>
      </c>
      <c r="PE249" s="18" t="n"/>
      <c r="PF249" s="13" t="n"/>
      <c r="PG249" s="68">
        <f>IF(PF249&gt;0,((PF249-PF248)/PF248),0)</f>
        <v/>
      </c>
      <c r="PH249" s="68">
        <f>IF(PF249&gt;0,PG249-$V249,0)</f>
        <v/>
      </c>
      <c r="PI249" s="68">
        <f>IF(PF249&gt;0,(PF249-PI$10)/PI$10,0)</f>
        <v/>
      </c>
      <c r="PJ249" s="68" t="n"/>
      <c r="PK249" s="15">
        <f>IF(PF249&gt;0,(PF249-PF$10)/PF$10,0)</f>
        <v/>
      </c>
      <c r="PM249" s="13" t="n"/>
      <c r="PN249" s="68">
        <f>IF(PM249&gt;0,((PM249-PM248)/PM248),0)</f>
        <v/>
      </c>
      <c r="PO249" s="68">
        <f>PN249-$V249</f>
        <v/>
      </c>
      <c r="PP249" s="68">
        <f>IF(PM249&gt;0,(PM249-PP$10)/PP$10,0)</f>
        <v/>
      </c>
      <c r="PQ249" s="68" t="n"/>
      <c r="PR249" s="15">
        <f>IF(PM249&gt;0,(PM249-PM$10)/PM$10,0)</f>
        <v/>
      </c>
      <c r="PT249" s="13" t="n"/>
      <c r="PU249" s="68">
        <f>IF(PT249&gt;0,((PT249-PT248)/PT248),0)</f>
        <v/>
      </c>
      <c r="PV249" s="68">
        <f>IF(PT249&gt;0,PU249-$V249,0)</f>
        <v/>
      </c>
      <c r="PW249" s="68">
        <f>IF(PT249&gt;0,(PT249-PW$10)/PW$10,0)</f>
        <v/>
      </c>
      <c r="PX249" s="68" t="n"/>
      <c r="PY249" s="15">
        <f>IF(PT249&gt;0,(PT249-PT$10)/PT$10,0)</f>
        <v/>
      </c>
      <c r="QA249" s="13" t="n"/>
      <c r="QB249" s="68">
        <f>IF(QA249&gt;0,((QA249-QA248)/QA248),0)</f>
        <v/>
      </c>
      <c r="QC249" s="68">
        <f>IF(QA249&gt;0,QB249-$V249,0)</f>
        <v/>
      </c>
      <c r="QD249" s="68">
        <f>IF(QA249&gt;0,(QA249-QD$10)/QD$10,0)</f>
        <v/>
      </c>
      <c r="QE249" s="68" t="n"/>
      <c r="QF249" s="15">
        <f>IF(QA249&gt;0,(QA249-QA$10)/QA$10,0)</f>
        <v/>
      </c>
      <c r="QH249" s="13" t="n"/>
      <c r="QI249" s="68">
        <f>IF(QH249&gt;0,((QH249-QH248)/QH248),0)</f>
        <v/>
      </c>
      <c r="QJ249" s="68">
        <f>IF(QH249&gt;0,QI249-$V249,0)</f>
        <v/>
      </c>
      <c r="QK249" s="68">
        <f>IF(QH249&gt;0,(QH249-QK$10)/QK$10,0)</f>
        <v/>
      </c>
      <c r="QL249" s="68" t="n"/>
      <c r="QM249" s="15">
        <f>IF(QH249&gt;0,(QH249-QH$10)/QH$10,0)</f>
        <v/>
      </c>
      <c r="QO249" s="13" t="n"/>
      <c r="QP249" s="68">
        <f>IF(QO249&gt;0,((QO249-QO248)/QO248),0)</f>
        <v/>
      </c>
      <c r="QQ249" s="68">
        <f>IF(QO249&gt;0,QP249-$V249,0)</f>
        <v/>
      </c>
      <c r="QR249" s="68">
        <f>IF(QO249&gt;0,(QO249-QR$10)/QR$10,0)</f>
        <v/>
      </c>
      <c r="QS249" s="68" t="n"/>
      <c r="QT249" s="15">
        <f>IF(QO249&gt;0,(QO249-QO$10)/QO$10,0)</f>
        <v/>
      </c>
      <c r="QV249" s="13" t="n"/>
      <c r="QW249" s="68">
        <f>IF(QV249&gt;0,((QV249-QV248)/QV248),0)</f>
        <v/>
      </c>
      <c r="QX249" s="68">
        <f>IF(QV249&gt;0,QW249-$V249,0)</f>
        <v/>
      </c>
      <c r="QY249" s="68">
        <f>IF(QV249&gt;0,(QV249-QY$10)/QY$10,0)</f>
        <v/>
      </c>
      <c r="QZ249" s="68" t="n"/>
      <c r="RA249" s="15">
        <f>IF(QV249&gt;0,(QV249-QV$10)/QV$10,0)</f>
        <v/>
      </c>
      <c r="RC249" s="13" t="n"/>
      <c r="RD249" s="68">
        <f>IF(RC249&gt;0,((RC249-RC248)/RC248),0)</f>
        <v/>
      </c>
      <c r="RE249" s="68">
        <f>IF(RC249&gt;0,RD249-$V249,0)</f>
        <v/>
      </c>
      <c r="RF249" s="68">
        <f>IF(RC249&gt;0,(RC249-RF$10)/RF$10,0)</f>
        <v/>
      </c>
      <c r="RG249" s="68" t="n"/>
      <c r="RH249" s="15">
        <f>IF(RC249&gt;0,(RC249-RC$10)/RC$10,0)</f>
        <v/>
      </c>
      <c r="RJ249" s="13" t="n"/>
      <c r="RK249" s="68">
        <f>IF(RJ249&gt;0,((RJ249-RJ248)/RJ248),0)</f>
        <v/>
      </c>
      <c r="RL249" s="68">
        <f>RK249-$V249</f>
        <v/>
      </c>
      <c r="RM249" s="68">
        <f>IF(RJ249&gt;0,(RJ249-RM$10)/RM$10,0)</f>
        <v/>
      </c>
      <c r="RN249" s="68" t="n"/>
      <c r="RO249" s="15">
        <f>IF(RJ249&gt;0,(RJ249-RJ$10)/RJ$10,0)</f>
        <v/>
      </c>
      <c r="RQ249" s="13" t="n"/>
      <c r="RR249" s="68">
        <f>IF(RQ249&gt;0,((RQ249-RQ248)/RQ248),0)</f>
        <v/>
      </c>
      <c r="RS249" s="68">
        <f>RR249-$V249</f>
        <v/>
      </c>
      <c r="RT249" s="68">
        <f>IF(RQ249&gt;0,(RQ249-RT$10)/RT$10,0)</f>
        <v/>
      </c>
      <c r="RU249" s="68" t="n"/>
      <c r="RV249" s="15">
        <f>IF(RQ249&gt;0,(RQ249-RQ$10)/RQ$10,0)</f>
        <v/>
      </c>
      <c r="RX249" s="13" t="n"/>
      <c r="RY249" s="68">
        <f>IF(RX249&gt;0,((RX249-RX248)/RX248),0)</f>
        <v/>
      </c>
      <c r="RZ249" s="68">
        <f>RY249-$V249</f>
        <v/>
      </c>
      <c r="SA249" s="68">
        <f>IF(RX249&gt;0,(RX249-SA$10)/SA$10,0)</f>
        <v/>
      </c>
      <c r="SB249" s="68" t="n"/>
      <c r="SC249" s="15">
        <f>IF(RX249&gt;0,(RX249-RX$10)/RX$10,0)</f>
        <v/>
      </c>
      <c r="SE249" s="13" t="n"/>
      <c r="SF249" s="68">
        <f>IF(SE249&gt;0,((SE249-SE248)/SE248),0)</f>
        <v/>
      </c>
      <c r="SG249" s="68">
        <f>SF249-$V249</f>
        <v/>
      </c>
      <c r="SH249" s="68">
        <f>IF(SE249&gt;0,(SE249-SH$10)/SH$10,0)</f>
        <v/>
      </c>
      <c r="SI249" s="68" t="n"/>
      <c r="SJ249" s="15">
        <f>IF(SE249&gt;0,(SE249-SE$10)/SE$10,0)</f>
        <v/>
      </c>
      <c r="SL249" s="13" t="n"/>
      <c r="SM249" s="68">
        <f>IF(SL249&gt;0,((SL249-SL248)/SL248),0)</f>
        <v/>
      </c>
      <c r="SN249" s="68">
        <f>SM249-$V249</f>
        <v/>
      </c>
      <c r="SO249" s="68">
        <f>IF(SL249&gt;0,(SL249-SO$10)/SO$10,0)</f>
        <v/>
      </c>
      <c r="SP249" s="68" t="n"/>
      <c r="SQ249" s="15">
        <f>IF(SL249&gt;0,(SL249-SL$10)/SL$10,0)</f>
        <v/>
      </c>
      <c r="SS249" s="13" t="n"/>
      <c r="ST249" s="68">
        <f>IF(SS249&gt;0,((SS249-SS248)/SS248),0)</f>
        <v/>
      </c>
      <c r="SU249" s="68">
        <f>ST249-$V249</f>
        <v/>
      </c>
      <c r="SV249" s="68">
        <f>IF(SS249&gt;0,(SS249-SV$10)/SV$10,0)</f>
        <v/>
      </c>
      <c r="SW249" s="68" t="n"/>
      <c r="SX249" s="15">
        <f>IF(SS249&gt;0,(SS249-SS$10)/SS$10,0)</f>
        <v/>
      </c>
      <c r="SZ249" s="13" t="n"/>
      <c r="TA249" s="68">
        <f>IF(SZ249&gt;0,((SZ249-SZ248)/SZ248),0)</f>
        <v/>
      </c>
      <c r="TB249" s="68">
        <f>TA249-$V249</f>
        <v/>
      </c>
      <c r="TC249" s="68">
        <f>IF(SZ249&gt;0,(SZ249-TC$10)/TC$10,0)</f>
        <v/>
      </c>
      <c r="TD249" s="68" t="n"/>
      <c r="TE249" s="15">
        <f>IF(SZ249&gt;0,(SZ249-SZ$10)/SZ$10,0)</f>
        <v/>
      </c>
      <c r="TG249" s="587" t="n"/>
      <c r="TH249" s="68">
        <f>IF(TG249&gt;0,((TG249-TG248)/TG248),0)</f>
        <v/>
      </c>
      <c r="TI249" s="68">
        <f>TH249-$V249</f>
        <v/>
      </c>
      <c r="TJ249" s="68">
        <f>IF(TG249&gt;0,(TG249-TJ$10)/TJ$10,0)</f>
        <v/>
      </c>
      <c r="TK249" s="68" t="n"/>
      <c r="TL249" s="15">
        <f>IF(TG249&gt;0,(TG249-TG$10)/TG$10,0)</f>
        <v/>
      </c>
      <c r="TN249" s="13" t="n"/>
      <c r="TO249" s="68">
        <f>IF(TN249&gt;0,((TN249-TN248)/TN248),0)</f>
        <v/>
      </c>
      <c r="TP249" s="68">
        <f>TO249-$V249</f>
        <v/>
      </c>
      <c r="TQ249" s="68">
        <f>IF(TN249&gt;0,(TN249-TQ$10)/TQ$10,0)</f>
        <v/>
      </c>
      <c r="TR249" s="68" t="n"/>
      <c r="TS249" s="15">
        <f>IF(TN249&gt;0,(TN249-TN$10)/TN$10,0)</f>
        <v/>
      </c>
      <c r="TU249" s="587" t="n"/>
      <c r="TV249" s="68">
        <f>IF(TU249&gt;0,((TU249-TU248)/TU248),0)</f>
        <v/>
      </c>
      <c r="TW249" s="68">
        <f>TV249-$V249</f>
        <v/>
      </c>
      <c r="TX249" s="68">
        <f>IF(TU249&gt;0,(TU249-TX$10)/TX$10,0)</f>
        <v/>
      </c>
      <c r="TY249" s="68" t="n"/>
      <c r="TZ249" s="15">
        <f>IF(TU249&gt;0,(TU249-TU$10)/TU$10,0)</f>
        <v/>
      </c>
      <c r="UB249" s="587" t="n"/>
      <c r="UC249" s="68">
        <f>IF(UB249&gt;0,((UB249-UB248)/UB248),0)</f>
        <v/>
      </c>
      <c r="UD249" s="68">
        <f>UC249-$V249</f>
        <v/>
      </c>
      <c r="UE249" s="68">
        <f>IF(UB249&gt;0,(UB249-UE$10)/UE$10,0)</f>
        <v/>
      </c>
      <c r="UF249" s="68" t="n"/>
      <c r="UG249" s="15">
        <f>IF(UB249&gt;0,(UB249-UB$10)/UB$10,0)</f>
        <v/>
      </c>
      <c r="UI249" s="587" t="n"/>
      <c r="UJ249" s="68">
        <f>IF(UI249&gt;0,((UI249-UI248)/UI248),0)</f>
        <v/>
      </c>
      <c r="UK249" s="68">
        <f>UJ249-$V249</f>
        <v/>
      </c>
      <c r="UL249" s="68">
        <f>IF(UI249&gt;0,(UI249-UL$10)/UL$10,0)</f>
        <v/>
      </c>
      <c r="UM249" s="68" t="n"/>
      <c r="UN249" s="15">
        <f>IF(UI249&gt;0,(UI249-UI$10)/UI$10,0)</f>
        <v/>
      </c>
      <c r="UP249" s="587" t="n"/>
      <c r="UQ249" s="68">
        <f>IF(UP249&gt;0,((UP249-UP248)/UP248),0)</f>
        <v/>
      </c>
      <c r="UR249" s="68">
        <f>UQ249-$V249</f>
        <v/>
      </c>
      <c r="US249" s="68">
        <f>IF(UP249&gt;0,(UP249-US$10)/US$10,0)</f>
        <v/>
      </c>
      <c r="UT249" s="68" t="n"/>
      <c r="UU249" s="15">
        <f>IF(UP249&gt;0,(UP249-UP$10)/UP$10,0)</f>
        <v/>
      </c>
      <c r="UW249" s="587" t="n"/>
      <c r="UX249" s="68">
        <f>IF(UW249&gt;0,((UW249-UW248)/UW248),0)</f>
        <v/>
      </c>
      <c r="UY249" s="68">
        <f>UX249-$V249</f>
        <v/>
      </c>
      <c r="UZ249" s="68">
        <f>IF(UW249&gt;0,(UW249-UZ$10)/UZ$10,0)</f>
        <v/>
      </c>
      <c r="VA249" s="68" t="n"/>
      <c r="VB249" s="15">
        <f>IF(UW249&gt;0,(UW249-UW$10)/UW$10,0)</f>
        <v/>
      </c>
      <c r="VD249" s="587" t="n"/>
      <c r="VE249" s="68">
        <f>IF(VD249&gt;0,((VD249-VD248)/VD248),0)</f>
        <v/>
      </c>
      <c r="VF249" s="68">
        <f>VE249-$V249</f>
        <v/>
      </c>
      <c r="VG249" s="68">
        <f>IF(VD249&gt;0,(VD249-VG$10)/VG$10,0)</f>
        <v/>
      </c>
      <c r="VH249" s="68" t="n"/>
      <c r="VI249" s="15">
        <f>IF(VD249&gt;0,(VD249-VD$10)/VD$10,0)</f>
        <v/>
      </c>
      <c r="VM249" s="21">
        <f>IF($C249&gt;0,(($IK$5*IG249)+($GT$5*GP249)+($JM$5*JI249)+($JF$5*JB249)+($IY$5*IU249)+($IR$5*IN249)+($ID$5*HZ249)+($HW$5*HS249)+($HP$5*HL249)+($HI$5*HE249)+($GF$5*GB249)+($FY$5*FU249)+($FR$5*FN249)+($FK$5*FG249)+($FD$5*EZ249)+($EW$5*ES249)+($EP$5*EL249)+($EI$5*EE249)+($EB$5*DX249)+($DU$5*DQ249)+($DN$5*DJ249)+($DG$5*DC249)+($CZ$5*CV249)+($CS$5*CO249)+($CL$5*CH249)+($CE$5*CA249)+($BX$5*BT249)+($BQ$5*BM249)+($BJ$5*BF249)+($BC$5*AY249)+($AV$5*AR249)+($AO$5*AK249)+($AH$5*AD249)+($JT$5*JP249)+($KA$5*JW249)+($KO$5*KK249)+($PR$5*PN249)+($GM$5*GI249)+($HA$5*GW249)+($KV$5*KR249)+($KH$5*KD249)+($LC$5*KY249)+($MS$5*MO249)+($ML$5*MH249)+($ME$5*MA249)+($LX$5*LT249)+($LQ$5*LM249)+($LJ$5*LF249)+(MV249*$MZ$5)+(NC249*$NG$5)+(NJ249*$NN$5)+($OI$5*OE249)+($NU$5*NQ249)+($OB$5*NX249)+($PK$5*PG249)+($OP$5*OL249)+($OW$5*OS249)+($PD$5*OZ249)+(PU249*$PY$5)+(QB249*$QF$5)+(QI249*$QM$5)+(QP249*$QT$5)+(QW249*$RA$5)+(RD249*$RH$5)+(RK249*$RO$5)+(RR249*$RV$5)+(RY249*$SC$5)+(SF249*$SJ$5)+(SM249*$SQ$5)+(ST249*$SX$5)+(TA249*$TE$5))+(TH249*$TL$5)+(TO249*$TS$5))/$VM$5</f>
        <v/>
      </c>
      <c r="VN249" s="40" t="n"/>
      <c r="VO249" s="21">
        <f>IF($C249&gt;0,(($IK$5*II249)+($GT$5*GR249)+($JM$5*JK249)+($JF$5*JD249)+($IY$5*IW249)+($IR$5*IP249)+($ID$5*IB249)+($HW$5*HU249)+($HP$5*HN249)+($HI$5*HG249)+($GF$5*GD249)+($FY$5*FW249)+($FR$5*FP249)+($FK$5*FI249)+($FD$5*FB249)+($EW$5*EU249)+($EP$5*EN249)+($EI$5*EG249)+($EB$5*DZ249)+($DU$5*DS249)+($DN$5*DL249)+($DG$5*DE249)+($CZ$5*CX249)+($CS$5*CQ249)+($CL$5*CJ249)+($CE$5*CC249)+($BX$5*BV249)+($BQ$5*BO249)+($BJ$5*BH249)+($BC$5*BA249)+($AV$5*AT249)+($AO$5*AM249)+($AH$5*AF249)+($KO$5*KM249)+($KH$5*KF249)+($KA$5*JY249)+($JT$5*JR249)+($PR$5*PP249)+($GM$5*GK249)+($HA$5*GY249)+($KV$5*KT249)+($LC$5*LA249)+($MS$5*MQ249)+($ML$5*MJ249)+($ME$5*MC249)+($LX$5*LV249)+($LQ$5*LO249)+($LJ$5*LH249)+(MX249*$MZ$5)+(NE249*$NG$5)+(NL249*$NN$5)+($OI$5*OG249)+($NU$5*NS249)+($OB$5*NZ249)+($PD$5*PB249)+($OW$5*OU249)+($OP$5*ON249)+($PK$5*PI249)+($PY$5*PW249)+($QF$5*QD249)+($QM$5*QK249)+($QT$5*QR249)+($RA$5*QY249)+($RH$5*RF249)+($RO$5*RM249)+(RT249*$RV$5)+(SA249*$SC$5)+(SH249*$SJ$5)+(SO249*$SQ$5)+(SV249*$SX$5)+(TC249*$TE$5)+(TJ249*$TL$5)+(TQ249*$TS$5))/$VM$5,0)</f>
        <v/>
      </c>
      <c r="VP249" s="14" t="n"/>
      <c r="VQ249" s="21">
        <f>IF($C249&gt;0,(($IK$5*IK249)+($GT$5*GT249)+($JM$5*JM249)+($JF$5*JF249)+($IY$5*IY249)+($IR$5*IR249)+($ID$5*ID249)+($HW$5*HW249)+($HP$5*HP249)+($HI$5*HI249)+($GF$5*GF249)+($FY$5*FY249)+($FR$5*FR249)+($FK$5*FK249)+($FD$5*FD249)+($EW$5*EW249)+($EP$5*EP249)+($EI$5*EI249)+($EB$5*EB249)+($DU$5*DU249)+($DN$5*DN249)+($DG$5*DG249)+($CZ$5*CZ249)+($CS$5*CS249)+($CL$5*CL249)+($CE$5*CE249)+($BX$5*BX249)+($BQ$5*BQ249)+($BJ$5*BJ249)+($BC$5*BC249)+($AV$5*AV249)+($AO$5*AO249)+($AH$5*AH249)+($KO$5*KO249)+($PR$5*PR249)+($GM$5*GM249)+($HA$5*HA249)+($KH$5*KH249)+($KA$5*KA249)+($JT$5*JT249)+($KV$5*KV249)+($LC$5*LC249)+($MS$5*MS249)+($ML$5*ML249)+($ME$5*ME249)+($LX$5*LX249)+($LQ$5*LQ249)+($LJ$5*LJ249)+($OI$5*OI249)+($NU$5*NU249)+($NN$5*NN249)+($NG$5*NG249)+($MZ$5*MZ249)+(OB249*$OB$5)+($PD$5*PD249)+($OW$5*OW249)+($OP$5*OP249)+($PK$5*PK249)+(PY249*$PY$5)+(QF249*$QF$5)+(QM249*$QM$5)+(QT249*$QT$5)+(RA249*$RA$5)+(RH249*$RH$5)+(RO249*$RO$5)+(RV249*$RV$5)+(SC249*$SC$5)+(SJ249*$SJ$5)+(SQ249*$SQ$5)+(SX249*$SX$5)+(TE249*$TE$5)+(TL249*$TL$5)+(TS249*$TS$5))/$VM$5,0)</f>
        <v/>
      </c>
    </row>
    <row r="250" ht="16" customHeight="1" s="545">
      <c r="A250" s="127" t="n">
        <v>46007</v>
      </c>
      <c r="B250" s="4">
        <f>A250</f>
        <v/>
      </c>
      <c r="C250" s="13" t="n"/>
      <c r="D250" s="138">
        <f>IF(C250&gt;0,C250-C249,0)</f>
        <v/>
      </c>
      <c r="E250" s="68">
        <f>IF(C250&gt;0,D250/C249,0)</f>
        <v/>
      </c>
      <c r="F250" s="15">
        <f>IF(C250&gt;0,(C250-C$10)/C$10,0)</f>
        <v/>
      </c>
      <c r="G250" s="13" t="n"/>
      <c r="H250" s="138">
        <f>IF(G250&gt;0,G250-G249,0)</f>
        <v/>
      </c>
      <c r="I250" s="68">
        <f>IF(G250&gt;0,H250/G249,0)</f>
        <v/>
      </c>
      <c r="J250" s="15">
        <f>IF(G250&gt;0,(G250-G$10)/G$10,0)</f>
        <v/>
      </c>
      <c r="K250" s="13" t="n"/>
      <c r="L250" s="138">
        <f>IF(K250&gt;0,K250-K249,0)</f>
        <v/>
      </c>
      <c r="M250" s="68">
        <f>IF(K250&gt;0,L250/K249,0)</f>
        <v/>
      </c>
      <c r="N250" s="15">
        <f>IF(K250&gt;0,(K250-K$10)/K$10,0)</f>
        <v/>
      </c>
      <c r="O250" s="13" t="n"/>
      <c r="P250" s="138">
        <f>IF(O250&gt;0,O250-O249,0)</f>
        <v/>
      </c>
      <c r="Q250" s="68">
        <f>IF(O250&gt;0,P250/O249,0)</f>
        <v/>
      </c>
      <c r="R250" s="15">
        <f>IF(O250&gt;0,(O250-O$10)/O$10,0)</f>
        <v/>
      </c>
      <c r="S250" s="18">
        <f>IF(O250&gt;0,(((O250*0.7)*Q250)+((K250*0.9)*M250)+((G250*0.65)*I250)+((C250*0.6)*E250))/(O250+K250+G250+C250),0)</f>
        <v/>
      </c>
      <c r="T250" s="121">
        <f>IF(O250&gt;0,(S250*200)+T249,0)</f>
        <v/>
      </c>
      <c r="U250" s="121">
        <f>T250</f>
        <v/>
      </c>
      <c r="V250" s="134">
        <f>IF(T250&gt;0,(T250-T249)/T249,0)</f>
        <v/>
      </c>
      <c r="W250" s="21">
        <f>IF(T250&gt;0,(T250-T$11)/T$11,0)</f>
        <v/>
      </c>
      <c r="X250" s="18">
        <f>IF(T250&gt;0,((Q250+M250+I250+E250)/4),0)</f>
        <v/>
      </c>
      <c r="Y250" s="353" t="n"/>
      <c r="Z250" s="15" t="n">
        <v>2e-06</v>
      </c>
      <c r="AA250" s="21">
        <f>Z250-$V250</f>
        <v/>
      </c>
      <c r="AC250" s="13" t="n"/>
      <c r="AD250" s="68">
        <f>IF(AC250&gt;0,((AC250-AC249)/AC249),0)</f>
        <v/>
      </c>
      <c r="AE250" s="68">
        <f>IF(AC250&gt;0,AD250-$V250,0)</f>
        <v/>
      </c>
      <c r="AF250" s="68">
        <f>IF(AC250&gt;0,(AC250-AF$10)/AF$10,0)</f>
        <v/>
      </c>
      <c r="AG250" s="68" t="n"/>
      <c r="AH250" s="15">
        <f>IF(AC250&gt;0,(AC250-AC$10)/AC$10,0)</f>
        <v/>
      </c>
      <c r="AJ250" s="13" t="n"/>
      <c r="AK250" s="68">
        <f>IF(AJ250&gt;0,((AJ250-AJ249)/AJ249),0)</f>
        <v/>
      </c>
      <c r="AL250" s="68">
        <f>IF(AJ250&gt;0,AK250-$V250,0)</f>
        <v/>
      </c>
      <c r="AM250" s="68">
        <f>IF(AJ250&gt;0,(AJ250-AM$10)/AM$10,0)</f>
        <v/>
      </c>
      <c r="AN250" s="68" t="n"/>
      <c r="AO250" s="15">
        <f>IF(AJ250&gt;0,(AJ250-AJ$10)/AJ$10,0)</f>
        <v/>
      </c>
      <c r="AQ250" s="13" t="n"/>
      <c r="AR250" s="68">
        <f>IF(AQ250&gt;0,((AQ250-AQ249)/AQ249),0)</f>
        <v/>
      </c>
      <c r="AS250" s="68">
        <f>IF(AQ250&gt;0,AR250-$V250,0)</f>
        <v/>
      </c>
      <c r="AT250" s="68">
        <f>IF(AQ250&gt;0,(AQ250-AT$10)/AT$10,0)</f>
        <v/>
      </c>
      <c r="AU250" s="68" t="n"/>
      <c r="AV250" s="15">
        <f>IF(AQ250&gt;0,(AQ250-AQ$10)/AQ$10,0)</f>
        <v/>
      </c>
      <c r="AX250" s="13" t="n"/>
      <c r="AY250" s="68">
        <f>IF(AX250&gt;0,((AX250-AX249)/AX249),0)</f>
        <v/>
      </c>
      <c r="AZ250" s="68">
        <f>IF(AX250&gt;0,AY250-$V250,0)</f>
        <v/>
      </c>
      <c r="BA250" s="68">
        <f>IF(AX250&gt;0,(AX250-BA$10)/BA$10,0)</f>
        <v/>
      </c>
      <c r="BB250" s="68" t="n"/>
      <c r="BC250" s="15">
        <f>IF(AX250&gt;0,(AX250-AX$10)/AX$10,0)</f>
        <v/>
      </c>
      <c r="BE250" s="13" t="n"/>
      <c r="BF250" s="68">
        <f>IF(BE250&gt;0,((BE250-BE249)/BE249),0)</f>
        <v/>
      </c>
      <c r="BG250" s="68">
        <f>IF(BE250&gt;0,BF250-$V250,0)</f>
        <v/>
      </c>
      <c r="BH250" s="68" t="n"/>
      <c r="BI250" s="68" t="n"/>
      <c r="BJ250" s="15">
        <f>IF(BE250&gt;0,(BE250-BE$10)/BE$10,0)</f>
        <v/>
      </c>
      <c r="BL250" s="13" t="n"/>
      <c r="BM250" s="68">
        <f>IF(BL250&gt;0,((BL250-BL249)/BL249),0)</f>
        <v/>
      </c>
      <c r="BN250" s="68">
        <f>IF(BL250&gt;0,BM250-$V250,0)</f>
        <v/>
      </c>
      <c r="BO250" s="68">
        <f>IF(BL250&gt;0,(BL250-BO$10)/BO$10,0)</f>
        <v/>
      </c>
      <c r="BP250" s="68" t="n"/>
      <c r="BQ250" s="15">
        <f>IF(BL250&gt;0,(BL250-BL$10)/BL$10,0)</f>
        <v/>
      </c>
      <c r="BS250" s="13" t="n"/>
      <c r="BT250" s="68">
        <f>IF(BS250&gt;0,((BS250-BS249)/BS249),0)</f>
        <v/>
      </c>
      <c r="BU250" s="68">
        <f>IF(BS250&gt;0,BT250-$V250,0)</f>
        <v/>
      </c>
      <c r="BV250" s="68">
        <f>IF(BS250&gt;0,(BS250-BV$10)/BV$10,0)</f>
        <v/>
      </c>
      <c r="BW250" s="68" t="n"/>
      <c r="BX250" s="15">
        <f>IF(BS250&gt;0,(BS250-BS$10)/BS$10,0)</f>
        <v/>
      </c>
      <c r="BZ250" s="13" t="n"/>
      <c r="CA250" s="68">
        <f>IF(BZ250&gt;0,((BZ250-BZ249)/BZ249),0)</f>
        <v/>
      </c>
      <c r="CB250" s="68">
        <f>IF(BZ250&gt;0,CA250-$V250,0)</f>
        <v/>
      </c>
      <c r="CC250" s="68">
        <f>IF(BZ250&gt;0,(BZ250-CC$10)/CC$10,0)</f>
        <v/>
      </c>
      <c r="CD250" s="68" t="n"/>
      <c r="CE250" s="15">
        <f>IF(BZ250&gt;0,(BZ250-BZ$10)/BZ$10,0)</f>
        <v/>
      </c>
      <c r="CG250" s="13" t="n"/>
      <c r="CH250" s="68">
        <f>IF(CG250&gt;0,((CG250-CG249)/CG249),0)</f>
        <v/>
      </c>
      <c r="CI250" s="68">
        <f>IF(CG250&gt;0,CH250-$V250,0)</f>
        <v/>
      </c>
      <c r="CJ250" s="68">
        <f>IF(CG250&gt;0,(CG250-CJ$10)/CJ$10,0)</f>
        <v/>
      </c>
      <c r="CK250" s="68" t="n"/>
      <c r="CL250" s="15">
        <f>IF(CG250&gt;0,(CG250-CG$10)/CG$10,0)</f>
        <v/>
      </c>
      <c r="CN250" s="13" t="n"/>
      <c r="CO250" s="68">
        <f>IF(CN250&gt;0,((CN250-CN249)/CN249),0)</f>
        <v/>
      </c>
      <c r="CP250" s="68">
        <f>IF(CN250&gt;0,CO250-$V250,0)</f>
        <v/>
      </c>
      <c r="CQ250" s="68">
        <f>IF(CN250&gt;0,(CN250-CQ$10)/CQ$10,0)</f>
        <v/>
      </c>
      <c r="CR250" s="68" t="n"/>
      <c r="CS250" s="15">
        <f>IF(CN250&gt;0,(CN250-CN$10)/CN$10,0)</f>
        <v/>
      </c>
      <c r="CU250" s="13" t="n"/>
      <c r="CV250" s="68">
        <f>IF(CU250&gt;0,((CU250-CU249)/CU249),0)</f>
        <v/>
      </c>
      <c r="CW250" s="68">
        <f>IF(CU250&gt;0,CV250-$V250,0)</f>
        <v/>
      </c>
      <c r="CX250" s="68">
        <f>IF(CU250&gt;0,(CU250-CX$10)/CX$10,0)</f>
        <v/>
      </c>
      <c r="CY250" s="68" t="n"/>
      <c r="CZ250" s="15">
        <f>IF(CU250&gt;0,(CU250-CU$10)/CU$10,0)</f>
        <v/>
      </c>
      <c r="DB250" s="13" t="n"/>
      <c r="DC250" s="68">
        <f>IF(DB250&gt;0,((DB250-DB249)/DB249),0)</f>
        <v/>
      </c>
      <c r="DD250" s="68">
        <f>IF(DB250&gt;0,DC250-$V250,0)</f>
        <v/>
      </c>
      <c r="DE250" s="68">
        <f>IF(DB250&gt;0,(DB250-DE$10)/DE$10,0)</f>
        <v/>
      </c>
      <c r="DF250" s="68" t="n"/>
      <c r="DG250" s="15">
        <f>IF(DB250&gt;0,(DB250-DB$10)/DB$10,0)</f>
        <v/>
      </c>
      <c r="DI250" s="13" t="n"/>
      <c r="DJ250" s="68">
        <f>IF(DI250&gt;0,((DI250-DI249)/DI249),0)</f>
        <v/>
      </c>
      <c r="DK250" s="68">
        <f>IF(DI250&gt;0,DJ250-$V250,0)</f>
        <v/>
      </c>
      <c r="DL250" s="68">
        <f>IF(DI250&gt;0,(DI250-DL$10)/DL$10,0)</f>
        <v/>
      </c>
      <c r="DM250" s="68" t="n"/>
      <c r="DN250" s="15">
        <f>IF(DI250&gt;0,(DI250-DI$10)/DI$10,0)</f>
        <v/>
      </c>
      <c r="DP250" s="13" t="n"/>
      <c r="DQ250" s="68">
        <f>IF(DP250&gt;0,((DP250-DP249)/DP249),0)</f>
        <v/>
      </c>
      <c r="DR250" s="68">
        <f>IF(DP250&gt;0,DQ250-$V250,0)</f>
        <v/>
      </c>
      <c r="DS250" s="68" t="n"/>
      <c r="DT250" s="68" t="n"/>
      <c r="DU250" s="15">
        <f>IF(DP250&gt;0,(DP250-DP$10)/DP$10,0)</f>
        <v/>
      </c>
      <c r="DV250" s="18" t="n"/>
      <c r="DW250" s="13" t="n"/>
      <c r="DX250" s="68">
        <f>IF(DW250&gt;0,((DW250-DW249)/DW249),0)</f>
        <v/>
      </c>
      <c r="DY250" s="68">
        <f>IF(DW250&gt;0,DX250-$V250,0)</f>
        <v/>
      </c>
      <c r="DZ250" s="68">
        <f>IF(DW250&gt;0,(DW250-DZ$10)/DZ$10,0)</f>
        <v/>
      </c>
      <c r="EA250" s="68" t="n"/>
      <c r="EB250" s="15">
        <f>IF(DW250&gt;0,(DW250-DW$10)/DW$10,0)</f>
        <v/>
      </c>
      <c r="ED250" s="13" t="n"/>
      <c r="EE250" s="68">
        <f>IF(ED250&gt;0,((ED250-ED249)/ED249),0)</f>
        <v/>
      </c>
      <c r="EF250" s="68">
        <f>IF(ED250&gt;0,EE250-$V250,0)</f>
        <v/>
      </c>
      <c r="EG250" s="68">
        <f>IF(ED250&gt;0,(ED250-EG$10)/EG$10,0)</f>
        <v/>
      </c>
      <c r="EH250" s="68" t="n"/>
      <c r="EI250" s="15">
        <f>IF(ED250&gt;0,(ED250-ED$10)/ED$10,0)</f>
        <v/>
      </c>
      <c r="EK250" s="13" t="n"/>
      <c r="EL250" s="68">
        <f>IF(EK250&gt;0,((EK250-EK249)/EK249),0)</f>
        <v/>
      </c>
      <c r="EM250" s="68">
        <f>IF(EK250&gt;0,EL250-$V250,0)</f>
        <v/>
      </c>
      <c r="EN250" s="68">
        <f>IF(EK250&gt;0,(EK250-EN$10)/EN$10,0)</f>
        <v/>
      </c>
      <c r="EO250" s="68" t="n"/>
      <c r="EP250" s="15">
        <f>IF(EK250&gt;0,(EK250-EK$10)/EK$10,0)</f>
        <v/>
      </c>
      <c r="ER250" s="13" t="n"/>
      <c r="ES250" s="68">
        <f>IF(ER250&gt;0,((ER250-ER249)/ER249),0)</f>
        <v/>
      </c>
      <c r="ET250" s="68">
        <f>IF(ER250&gt;0,ES250-$V250,0)</f>
        <v/>
      </c>
      <c r="EU250" s="68">
        <f>IF(ER250&gt;0,(ER250-EU$10)/EU$10,0)</f>
        <v/>
      </c>
      <c r="EV250" s="68" t="n"/>
      <c r="EW250" s="15">
        <f>IF(ER250&gt;0,(ER250-ER$10)/ER$10,0)</f>
        <v/>
      </c>
      <c r="EY250" s="13" t="n"/>
      <c r="EZ250" s="68">
        <f>IF(EY250&gt;0,((EY250-EY249)/EY249),0)</f>
        <v/>
      </c>
      <c r="FA250" s="68">
        <f>IF(EY250&gt;0,EZ250-$V250,0)</f>
        <v/>
      </c>
      <c r="FB250" s="68" t="n"/>
      <c r="FC250" s="68" t="n"/>
      <c r="FD250" s="15">
        <f>IF(EY250&gt;0,(EY250-EY$10)/EY$10,0)</f>
        <v/>
      </c>
      <c r="FF250" s="13" t="n"/>
      <c r="FG250" s="68">
        <f>IF(FF250&gt;0,((FF250-FF249)/FF249),0)</f>
        <v/>
      </c>
      <c r="FH250" s="68">
        <f>IF(FF250&gt;0,FG250-$V250,0)</f>
        <v/>
      </c>
      <c r="FI250" s="68">
        <f>IF(FF250&gt;0,(FF250-FI$10)/FI$10,0)</f>
        <v/>
      </c>
      <c r="FJ250" s="68" t="n"/>
      <c r="FK250" s="15">
        <f>IF(FF250&gt;0,(FF250-FF$10)/FF$10,0)</f>
        <v/>
      </c>
      <c r="FM250" s="13" t="n"/>
      <c r="FN250" s="68">
        <f>IF(FM250&gt;0,((FM250-FM249)/FM249),0)</f>
        <v/>
      </c>
      <c r="FO250" s="68">
        <f>IF(FM250&gt;0,FN250-$V250,0)</f>
        <v/>
      </c>
      <c r="FP250" s="68">
        <f>IF(FM250&gt;0,(FM250-FP$10)/FP$10,0)</f>
        <v/>
      </c>
      <c r="FQ250" s="68" t="n"/>
      <c r="FR250" s="15">
        <f>IF(FM250&gt;0,(FM250-FM$10)/FM$10,0)</f>
        <v/>
      </c>
      <c r="FT250" s="13" t="n"/>
      <c r="FU250" s="68">
        <f>IF(FT250&gt;0,((FT250-FT249)/FT249),0)</f>
        <v/>
      </c>
      <c r="FV250" s="68">
        <f>IF(FT250&gt;0,FU250-$V250,0)</f>
        <v/>
      </c>
      <c r="FW250" s="68">
        <f>IF(FT250&gt;0,(FT250-FW$10)/FW$10,0)</f>
        <v/>
      </c>
      <c r="FX250" s="68" t="n"/>
      <c r="FY250" s="15">
        <f>IF(FT250&gt;0,(FT250-FT$10)/FT$10,0)</f>
        <v/>
      </c>
      <c r="GA250" s="13" t="n"/>
      <c r="GB250" s="68">
        <f>IF(GA250&gt;0,((GA250-GA249)/GA249),0)</f>
        <v/>
      </c>
      <c r="GC250" s="68">
        <f>IF(GA250&gt;0,GB250-$V250,0)</f>
        <v/>
      </c>
      <c r="GD250" s="68" t="n"/>
      <c r="GE250" s="68" t="n"/>
      <c r="GF250" s="15">
        <f>IF(GA250&gt;0,(GA250-GA$10)/GA$10,0)</f>
        <v/>
      </c>
      <c r="GG250" s="18" t="n"/>
      <c r="GH250" s="13" t="n"/>
      <c r="GI250" s="68">
        <f>IF(GH250&gt;0,((GH250-GH249)/GH249),0)</f>
        <v/>
      </c>
      <c r="GJ250" s="68">
        <f>IF(GH250&gt;0,GI250-$V250,0)</f>
        <v/>
      </c>
      <c r="GK250" s="68">
        <f>IF(GH250&gt;0,(GH250-GK$10)/GK$10,0)</f>
        <v/>
      </c>
      <c r="GL250" s="68" t="n"/>
      <c r="GM250" s="15">
        <f>IF(GH250&gt;0,(GH250-GH$10)/GH$10,0)</f>
        <v/>
      </c>
      <c r="GO250" s="13" t="n"/>
      <c r="GP250" s="68">
        <f>IF(GO250&gt;0,((GO250-GO249)/GO249),0)</f>
        <v/>
      </c>
      <c r="GQ250" s="68">
        <f>IF(GO250&gt;0,GP250-$V250,0)</f>
        <v/>
      </c>
      <c r="GR250" s="68" t="n"/>
      <c r="GS250" s="68" t="n"/>
      <c r="GT250" s="15">
        <f>IF(GO250&gt;0,(GO250-GO$10)/GO$10,0)</f>
        <v/>
      </c>
      <c r="GV250" s="13" t="n"/>
      <c r="GW250" s="68">
        <f>IF(GV250&gt;0,((GV250-GV249)/GV249),0)</f>
        <v/>
      </c>
      <c r="GX250" s="68">
        <f>IF(GV250&gt;0,GW250-$V250,0)</f>
        <v/>
      </c>
      <c r="GY250" s="68">
        <f>IF(GV250&gt;0,(GV250-GY$10)/GY$10,0)</f>
        <v/>
      </c>
      <c r="GZ250" s="68" t="n"/>
      <c r="HA250" s="15">
        <f>IF(GV250&gt;0,(GV250-GV$10)/GV$10,0)</f>
        <v/>
      </c>
      <c r="HD250" s="13" t="n"/>
      <c r="HE250" s="68">
        <f>IF(HD250&gt;0,((HD250-HD249)/HD249),0)</f>
        <v/>
      </c>
      <c r="HF250" s="68">
        <f>IF(HD250&gt;0,HE250-$V250,0)</f>
        <v/>
      </c>
      <c r="HG250" s="68">
        <f>IF(HD250&gt;0,(HD250-HG$10)/HG$10,0)</f>
        <v/>
      </c>
      <c r="HH250" s="68" t="n"/>
      <c r="HI250" s="15">
        <f>IF(HD250&gt;0,(HD250-HD$10)/HD$10,0)</f>
        <v/>
      </c>
      <c r="HK250" s="13" t="n"/>
      <c r="HL250" s="68">
        <f>IF(HK250&gt;0,((HK250-HK249)/HK249),0)</f>
        <v/>
      </c>
      <c r="HM250" s="68">
        <f>IF(HK250&gt;0,HL250-$V250,0)</f>
        <v/>
      </c>
      <c r="HN250" s="68">
        <f>IF(HK250&gt;0,(HK250-HN$10)/HN$10,0)</f>
        <v/>
      </c>
      <c r="HO250" s="68" t="n"/>
      <c r="HP250" s="15">
        <f>IF(HK250&gt;0,(HK250-HK$10)/HK$10,0)</f>
        <v/>
      </c>
      <c r="HR250" s="13" t="n"/>
      <c r="HS250" s="68">
        <f>IF(HR250&gt;0,((HR250-HR249)/HR249),0)</f>
        <v/>
      </c>
      <c r="HT250" s="68">
        <f>IF(HR250&gt;0,HS250-$V250,0)</f>
        <v/>
      </c>
      <c r="HU250" s="68">
        <f>IF(HR250&gt;0,(HR250-HU$10)/HU$10,0)</f>
        <v/>
      </c>
      <c r="HV250" s="68" t="n"/>
      <c r="HW250" s="15">
        <f>IF(HR250&gt;0,(HR250-HR$10)/HR$10,0)</f>
        <v/>
      </c>
      <c r="HY250" s="13" t="n"/>
      <c r="HZ250" s="68">
        <f>IF(HY250&gt;0,((HY250-HY249)/HY249),0)</f>
        <v/>
      </c>
      <c r="IA250" s="68">
        <f>IF(HY250&gt;0,HZ250-$V250,0)</f>
        <v/>
      </c>
      <c r="IB250" s="68">
        <f>IF(HY250&gt;0,(HY250-IB$10)/IB$10,0)</f>
        <v/>
      </c>
      <c r="IC250" s="68" t="n"/>
      <c r="ID250" s="15">
        <f>IF(HY250&gt;0,(HY250-HY$10)/HY$10,0)</f>
        <v/>
      </c>
      <c r="IF250" s="13" t="n"/>
      <c r="IG250" s="68">
        <f>IF(IF250&gt;0,((IF250-IF249)/IF249),0)</f>
        <v/>
      </c>
      <c r="IH250" s="68">
        <f>IF(IF250&gt;0,IG250-$V250,0)</f>
        <v/>
      </c>
      <c r="II250" s="68">
        <f>IF(IF250&gt;0,(IF250-II$10)/II$10,0)</f>
        <v/>
      </c>
      <c r="IJ250" s="68" t="n"/>
      <c r="IK250" s="15">
        <f>IF(IF250&gt;0,(IF250-IF$10)/IF$10,0)</f>
        <v/>
      </c>
      <c r="IM250" s="13" t="n"/>
      <c r="IN250" s="68">
        <f>IF(IM250&gt;0,((IM250-IM249)/IM249),0)</f>
        <v/>
      </c>
      <c r="IO250" s="68">
        <f>IF(IM250&gt;0,IN250-$V250,0)</f>
        <v/>
      </c>
      <c r="IP250" s="68">
        <f>IF(IM250&gt;0,(IM250-IP$10)/IP$10,0)</f>
        <v/>
      </c>
      <c r="IQ250" s="68" t="n"/>
      <c r="IR250" s="15">
        <f>IF(IM250&gt;0,(IM250-IM$10)/IM$10,0)</f>
        <v/>
      </c>
      <c r="IT250" s="13" t="n"/>
      <c r="IU250" s="68">
        <f>IF(IT250&gt;0,((IT250-IT249)/IT249),0)</f>
        <v/>
      </c>
      <c r="IV250" s="68">
        <f>IF(IT250&gt;0,IU250-$V250,0)</f>
        <v/>
      </c>
      <c r="IW250" s="68">
        <f>IF(IT250&gt;0,(IT250-IW$10)/IW$10,0)</f>
        <v/>
      </c>
      <c r="IX250" s="68" t="n"/>
      <c r="IY250" s="15">
        <f>IF(IT250&gt;0,(IT250-IT$10)/IT$10,0)</f>
        <v/>
      </c>
      <c r="JA250" s="13" t="n"/>
      <c r="JB250" s="68">
        <f>IF(JA250&gt;0,((JA250-JA249)/JA249),0)</f>
        <v/>
      </c>
      <c r="JC250" s="68">
        <f>IF(JA250&gt;0,JB250-$V250,0)</f>
        <v/>
      </c>
      <c r="JD250" s="68">
        <f>IF(JA250&gt;0,(JA250-JD$10)/JD$10,0)</f>
        <v/>
      </c>
      <c r="JE250" s="68" t="n"/>
      <c r="JF250" s="15">
        <f>IF(JA250&gt;0,(JA250-JA$10)/JA$10,0)</f>
        <v/>
      </c>
      <c r="JH250" s="13" t="n"/>
      <c r="JI250" s="68">
        <f>IF(JH250&gt;0,((JH250-JH249)/JH249),0)</f>
        <v/>
      </c>
      <c r="JJ250" s="68">
        <f>IF(JH250&gt;0,JI250-$V250,0)</f>
        <v/>
      </c>
      <c r="JK250" s="68">
        <f>IF(JH250&gt;0,(JH250-JK$10)/JK$10,0)</f>
        <v/>
      </c>
      <c r="JL250" s="68" t="n"/>
      <c r="JM250" s="15">
        <f>IF(JH250&gt;0,(JH250-JH$10)/JH$10,0)</f>
        <v/>
      </c>
      <c r="JO250" s="13" t="n"/>
      <c r="JP250" s="68">
        <f>IF(JO250&gt;0,((JO250-JO249)/JO249),0)</f>
        <v/>
      </c>
      <c r="JQ250" s="68">
        <f>IF(JO250&gt;0,JP250-$V250,0)</f>
        <v/>
      </c>
      <c r="JR250" s="68">
        <f>IF(JO250&gt;0,(JO250-JR$10)/JR$10,0)</f>
        <v/>
      </c>
      <c r="JS250" s="68" t="n"/>
      <c r="JT250" s="15">
        <f>IF(JO250&gt;0,(JO250-JO$10)/JO$10,0)</f>
        <v/>
      </c>
      <c r="JV250" s="13" t="n"/>
      <c r="JW250" s="68">
        <f>IF(JV250&gt;0,((JV250-JV249)/JV249),0)</f>
        <v/>
      </c>
      <c r="JX250" s="68">
        <f>IF(JV250&gt;0,JW250-$V250,0)</f>
        <v/>
      </c>
      <c r="JY250" s="68">
        <f>IF(JV250&gt;0,(JV250-JY$10)/JY$10,0)</f>
        <v/>
      </c>
      <c r="JZ250" s="68" t="n"/>
      <c r="KA250" s="15">
        <f>IF(JV250&gt;0,(JV250-JV$10)/JV$10,0)</f>
        <v/>
      </c>
      <c r="KC250" s="13" t="n"/>
      <c r="KD250" s="68">
        <f>IF(KC250&gt;0,((KC250-KC249)/KC249),0)</f>
        <v/>
      </c>
      <c r="KE250" s="68">
        <f>IF(KC250&gt;0,KD250-$V250,0)</f>
        <v/>
      </c>
      <c r="KF250" s="68">
        <f>IF(KC250&gt;0,(KC250-KF$10)/KF$10,0)</f>
        <v/>
      </c>
      <c r="KG250" s="68" t="n"/>
      <c r="KH250" s="15">
        <f>IF(KC250&gt;0,(KC250-KC$10)/KC$10,0)</f>
        <v/>
      </c>
      <c r="KI250" s="18" t="n"/>
      <c r="KJ250" s="13" t="n"/>
      <c r="KK250" s="68">
        <f>IF(KJ250&gt;0,((KJ250-KJ249)/KJ249),0)</f>
        <v/>
      </c>
      <c r="KL250" s="68">
        <f>IF(KJ250&gt;0,KK250-$V250,0)</f>
        <v/>
      </c>
      <c r="KM250" s="68">
        <f>IF(KJ250&gt;0,(KJ250-KM$10)/KM$10,0)</f>
        <v/>
      </c>
      <c r="KN250" s="68" t="n"/>
      <c r="KO250" s="15">
        <f>IF(KJ250&gt;0,(KJ250-KJ$10)/KJ$10,0)</f>
        <v/>
      </c>
      <c r="KQ250" s="13" t="n"/>
      <c r="KR250" s="68">
        <f>IF(KQ250&gt;0,((KQ250-KQ249)/KQ249),0)</f>
        <v/>
      </c>
      <c r="KS250" s="68">
        <f>IF(KQ250&gt;0,KR250-$V250,0)</f>
        <v/>
      </c>
      <c r="KT250" s="68">
        <f>IF(KQ250&gt;0,(KQ250-KT$10)/KT$10,0)</f>
        <v/>
      </c>
      <c r="KU250" s="68" t="n"/>
      <c r="KV250" s="15">
        <f>IF(KQ250&gt;0,(KQ250-KQ$10)/KQ$10,0)</f>
        <v/>
      </c>
      <c r="KW250" s="18" t="n"/>
      <c r="KX250" s="13" t="n"/>
      <c r="KY250" s="68">
        <f>IF(KX250&gt;0,((KX250-KX249)/KX249),0)</f>
        <v/>
      </c>
      <c r="KZ250" s="68">
        <f>IF(KX250&gt;0,KY250-$V250,0)</f>
        <v/>
      </c>
      <c r="LA250" s="68">
        <f>IF(KX250&gt;0,(KX250-LA$10)/LA$10,0)</f>
        <v/>
      </c>
      <c r="LB250" s="68" t="n"/>
      <c r="LC250" s="15">
        <f>IF(KX250&gt;0,(KX250-KX$10)/KX$10,0)</f>
        <v/>
      </c>
      <c r="LD250" s="18" t="n"/>
      <c r="LE250" s="13" t="n"/>
      <c r="LF250" s="68">
        <f>IF(LE250&gt;0,((LE250-LE249)/LE249),0)</f>
        <v/>
      </c>
      <c r="LG250" s="68">
        <f>IF(LE250&gt;0,LF250-$V250,0)</f>
        <v/>
      </c>
      <c r="LH250" s="68">
        <f>IF(LE250&gt;0,(LE250-LH$10)/LH$10,0)</f>
        <v/>
      </c>
      <c r="LI250" s="68" t="n"/>
      <c r="LJ250" s="15">
        <f>IF(LE250&gt;0,(LE250-LE$10)/LE$10,0)</f>
        <v/>
      </c>
      <c r="LL250" s="13" t="n"/>
      <c r="LM250" s="68">
        <f>IF(LL250&gt;0,((LL250-LL249)/LL249),0)</f>
        <v/>
      </c>
      <c r="LN250" s="68">
        <f>IF(LL250&gt;0,LM250-$V250,0)</f>
        <v/>
      </c>
      <c r="LO250" s="68">
        <f>IF(LL250&gt;0,(LL250-LO$10)/LO$10,0)</f>
        <v/>
      </c>
      <c r="LP250" s="68" t="n"/>
      <c r="LQ250" s="15">
        <f>IF(LL250&gt;0,(LL250-LL$10)/LL$10,0)</f>
        <v/>
      </c>
      <c r="LS250" s="13" t="n"/>
      <c r="LT250" s="68">
        <f>IF(LS250&gt;0,((LS250-LS249)/LS249),0)</f>
        <v/>
      </c>
      <c r="LU250" s="68">
        <f>IF(LS250&gt;0,LT250-$V250,0)</f>
        <v/>
      </c>
      <c r="LV250" s="68" t="n"/>
      <c r="LW250" s="68" t="n"/>
      <c r="LX250" s="15">
        <f>IF(LS250&gt;0,(LS250-LS$10)/LS$10,0)</f>
        <v/>
      </c>
      <c r="LZ250" s="13" t="n"/>
      <c r="MA250" s="68">
        <f>IF(LZ250&gt;0,((LZ250-LZ249)/LZ249),0)</f>
        <v/>
      </c>
      <c r="MB250" s="68">
        <f>IF(LZ250&gt;0,MA250-$V250,0)</f>
        <v/>
      </c>
      <c r="MC250" s="68">
        <f>IF(LZ250&gt;0,(LZ250-MC$10)/MC$10,0)</f>
        <v/>
      </c>
      <c r="MD250" s="68" t="n"/>
      <c r="ME250" s="15">
        <f>IF(LZ250&gt;0,(LZ250-LZ$10)/LZ$10,0)</f>
        <v/>
      </c>
      <c r="MG250" s="13" t="n"/>
      <c r="MH250" s="68">
        <f>IF(MG250&gt;0,((MG250-MG249)/MG249),0)</f>
        <v/>
      </c>
      <c r="MI250" s="68">
        <f>IF(MG250&gt;0,MH250-$V250,0)</f>
        <v/>
      </c>
      <c r="MJ250" s="68">
        <f>IF(MG250&gt;0,(MG250-MJ$10)/MJ$10,0)</f>
        <v/>
      </c>
      <c r="MK250" s="68" t="n"/>
      <c r="ML250" s="15">
        <f>IF(MG250&gt;0,(MG250-MG$10)/MG$10,0)</f>
        <v/>
      </c>
      <c r="MN250" s="13" t="n"/>
      <c r="MO250" s="68">
        <f>IF(MN250&gt;0,((MN250-MN249)/MN249),0)</f>
        <v/>
      </c>
      <c r="MP250" s="68">
        <f>IF(MN250&gt;0,MO250-$V250,0)</f>
        <v/>
      </c>
      <c r="MQ250" s="68">
        <f>IF(MN250&gt;0,(MN250-MQ$10)/MQ$10,0)</f>
        <v/>
      </c>
      <c r="MR250" s="68" t="n"/>
      <c r="MS250" s="15">
        <f>IF(MN250&gt;0,(MN250-MN$10)/MN$10,0)</f>
        <v/>
      </c>
      <c r="MU250" s="13" t="n"/>
      <c r="MV250" s="68">
        <f>IF(MU250&gt;0,((MU250-MU249)/MU249),0)</f>
        <v/>
      </c>
      <c r="MW250" s="68">
        <f>IF(MU250&gt;0,MV250-$V250,0)</f>
        <v/>
      </c>
      <c r="MX250" s="68">
        <f>IF(MU250&gt;0,(MU250-MX$10)/MX$10,0)</f>
        <v/>
      </c>
      <c r="MY250" s="68" t="n"/>
      <c r="MZ250" s="15">
        <f>IF(MU250&gt;0,(MU250-MU$10)/MU$10,0)</f>
        <v/>
      </c>
      <c r="NB250" s="13" t="n"/>
      <c r="NC250" s="68">
        <f>IF(NB250&gt;0,((NB250-NB249)/NB249),0)</f>
        <v/>
      </c>
      <c r="ND250" s="68">
        <f>IF(NB250&gt;0,NC250-$V250,0)</f>
        <v/>
      </c>
      <c r="NE250" s="68">
        <f>IF(NB250&gt;0,(NB250-NE$10)/NE$10,0)</f>
        <v/>
      </c>
      <c r="NF250" s="68" t="n"/>
      <c r="NG250" s="15">
        <f>IF(NB250&gt;0,(NB250-NB$10)/NB$10,0)</f>
        <v/>
      </c>
      <c r="NI250" s="13" t="n"/>
      <c r="NJ250" s="68">
        <f>IF(NI250&gt;0,((NI250-NI249)/NI249),0)</f>
        <v/>
      </c>
      <c r="NK250" s="68">
        <f>IF(NI250&gt;0,NJ250-$V250,0)</f>
        <v/>
      </c>
      <c r="NL250" s="68">
        <f>IF(NI250&gt;0,(NI250-NL$10)/NL$10,0)</f>
        <v/>
      </c>
      <c r="NM250" s="68" t="n"/>
      <c r="NN250" s="15">
        <f>IF(NI250&gt;0,(NI250-NI$10)/NI$10,0)</f>
        <v/>
      </c>
      <c r="NP250" s="13" t="n"/>
      <c r="NQ250" s="68">
        <f>IF(NP250&gt;0,((NP250-NP249)/NP249),0)</f>
        <v/>
      </c>
      <c r="NR250" s="68">
        <f>IF(NP250&gt;0,NQ250-$V250,0)</f>
        <v/>
      </c>
      <c r="NS250" s="68">
        <f>IF(NP250&gt;0,(NP250-NS$10)/NS$10,0)</f>
        <v/>
      </c>
      <c r="NT250" s="68" t="n"/>
      <c r="NU250" s="15">
        <f>IF(NP250&gt;0,(NP250-NP$10)/NP$10,0)</f>
        <v/>
      </c>
      <c r="NW250" s="13" t="n"/>
      <c r="NX250" s="68">
        <f>IF(NW250&gt;0,((NW250-NW249)/NW249),0)</f>
        <v/>
      </c>
      <c r="NY250" s="68">
        <f>IF(NW250&gt;0,NX250-$V250,0)</f>
        <v/>
      </c>
      <c r="NZ250" s="68">
        <f>IF(NW250&gt;0,(NW250-NZ$10)/NZ$10,0)</f>
        <v/>
      </c>
      <c r="OA250" s="68" t="n"/>
      <c r="OB250" s="15">
        <f>IF(NW250&gt;0,(NW250-NW$10)/NW$10,0)</f>
        <v/>
      </c>
      <c r="OD250" s="13" t="n"/>
      <c r="OE250" s="68">
        <f>IF(OD250&gt;0,((OD250-OD249)/OD249),0)</f>
        <v/>
      </c>
      <c r="OF250" s="68">
        <f>IF(OD250&gt;0,OE250-$V250,0)</f>
        <v/>
      </c>
      <c r="OG250" s="68">
        <f>IF(OD250&gt;0,(OD250-OG$10)/OG$10,0)</f>
        <v/>
      </c>
      <c r="OH250" s="68" t="n"/>
      <c r="OI250" s="15">
        <f>IF(OD250&gt;0,(OD250-OD$10)/OD$10,0)</f>
        <v/>
      </c>
      <c r="OK250" s="13" t="n"/>
      <c r="OL250" s="68">
        <f>IF(OK250&gt;0,((OK250-OK249)/OK249),0)</f>
        <v/>
      </c>
      <c r="OM250" s="68">
        <f>IF(OK250&gt;0,OL250-$V250,0)</f>
        <v/>
      </c>
      <c r="ON250" s="68">
        <f>IF(OK250&gt;0,(OK250-ON$10)/ON$10,0)</f>
        <v/>
      </c>
      <c r="OO250" s="68" t="n"/>
      <c r="OP250" s="15">
        <f>IF(OK250&gt;0,(OK250-OK$10)/OK$10,0)</f>
        <v/>
      </c>
      <c r="OR250" s="13" t="n"/>
      <c r="OS250" s="68">
        <f>IF(OR250&gt;0,((OR250-OR249)/OR249),0)</f>
        <v/>
      </c>
      <c r="OT250" s="68">
        <f>IF(OR250&gt;0,OS250-$V250,0)</f>
        <v/>
      </c>
      <c r="OU250" s="68">
        <f>IF(OR250&gt;0,(OR250-OU$10)/OU$10,0)</f>
        <v/>
      </c>
      <c r="OV250" s="68" t="n"/>
      <c r="OW250" s="15">
        <f>IF(OR250&gt;0,(OR250-OR$10)/OR$10,0)</f>
        <v/>
      </c>
      <c r="OY250" s="13" t="n"/>
      <c r="OZ250" s="68">
        <f>IF(OY250&gt;0,((OY250-OY249)/OY249),0)</f>
        <v/>
      </c>
      <c r="PA250" s="68">
        <f>IF(OY250&gt;0,OZ250-$V250,0)</f>
        <v/>
      </c>
      <c r="PB250" s="68">
        <f>IF(OY250&gt;0,(OY250-PB$10)/PB$10,0)</f>
        <v/>
      </c>
      <c r="PC250" s="68" t="n"/>
      <c r="PD250" s="15">
        <f>IF(OY250&gt;0,(OY250-OY$10)/OY$10,0)</f>
        <v/>
      </c>
      <c r="PE250" s="18" t="n"/>
      <c r="PF250" s="13" t="n"/>
      <c r="PG250" s="68">
        <f>IF(PF250&gt;0,((PF250-PF249)/PF249),0)</f>
        <v/>
      </c>
      <c r="PH250" s="68">
        <f>IF(PF250&gt;0,PG250-$V250,0)</f>
        <v/>
      </c>
      <c r="PI250" s="68">
        <f>IF(PF250&gt;0,(PF250-PI$10)/PI$10,0)</f>
        <v/>
      </c>
      <c r="PJ250" s="68" t="n"/>
      <c r="PK250" s="15">
        <f>IF(PF250&gt;0,(PF250-PF$10)/PF$10,0)</f>
        <v/>
      </c>
      <c r="PM250" s="13" t="n"/>
      <c r="PN250" s="68">
        <f>IF(PM250&gt;0,((PM250-PM249)/PM249),0)</f>
        <v/>
      </c>
      <c r="PO250" s="68">
        <f>PN250-$V250</f>
        <v/>
      </c>
      <c r="PP250" s="68">
        <f>IF(PM250&gt;0,(PM250-PP$10)/PP$10,0)</f>
        <v/>
      </c>
      <c r="PQ250" s="68" t="n"/>
      <c r="PR250" s="15">
        <f>IF(PM250&gt;0,(PM250-PM$10)/PM$10,0)</f>
        <v/>
      </c>
      <c r="PT250" s="13" t="n"/>
      <c r="PU250" s="68">
        <f>IF(PT250&gt;0,((PT250-PT249)/PT249),0)</f>
        <v/>
      </c>
      <c r="PV250" s="68">
        <f>IF(PT250&gt;0,PU250-$V250,0)</f>
        <v/>
      </c>
      <c r="PW250" s="68">
        <f>IF(PT250&gt;0,(PT250-PW$10)/PW$10,0)</f>
        <v/>
      </c>
      <c r="PX250" s="68" t="n"/>
      <c r="PY250" s="15">
        <f>IF(PT250&gt;0,(PT250-PT$10)/PT$10,0)</f>
        <v/>
      </c>
      <c r="QA250" s="13" t="n"/>
      <c r="QB250" s="68">
        <f>IF(QA250&gt;0,((QA250-QA249)/QA249),0)</f>
        <v/>
      </c>
      <c r="QC250" s="68">
        <f>IF(QA250&gt;0,QB250-$V250,0)</f>
        <v/>
      </c>
      <c r="QD250" s="68">
        <f>IF(QA250&gt;0,(QA250-QD$10)/QD$10,0)</f>
        <v/>
      </c>
      <c r="QE250" s="68" t="n"/>
      <c r="QF250" s="15">
        <f>IF(QA250&gt;0,(QA250-QA$10)/QA$10,0)</f>
        <v/>
      </c>
      <c r="QH250" s="13" t="n"/>
      <c r="QI250" s="68">
        <f>IF(QH250&gt;0,((QH250-QH249)/QH249),0)</f>
        <v/>
      </c>
      <c r="QJ250" s="68">
        <f>IF(QH250&gt;0,QI250-$V250,0)</f>
        <v/>
      </c>
      <c r="QK250" s="68">
        <f>IF(QH250&gt;0,(QH250-QK$10)/QK$10,0)</f>
        <v/>
      </c>
      <c r="QL250" s="68" t="n"/>
      <c r="QM250" s="15">
        <f>IF(QH250&gt;0,(QH250-QH$10)/QH$10,0)</f>
        <v/>
      </c>
      <c r="QO250" s="13" t="n"/>
      <c r="QP250" s="68">
        <f>IF(QO250&gt;0,((QO250-QO249)/QO249),0)</f>
        <v/>
      </c>
      <c r="QQ250" s="68">
        <f>IF(QO250&gt;0,QP250-$V250,0)</f>
        <v/>
      </c>
      <c r="QR250" s="68">
        <f>IF(QO250&gt;0,(QO250-QR$10)/QR$10,0)</f>
        <v/>
      </c>
      <c r="QS250" s="68" t="n"/>
      <c r="QT250" s="15">
        <f>IF(QO250&gt;0,(QO250-QO$10)/QO$10,0)</f>
        <v/>
      </c>
      <c r="QV250" s="13" t="n"/>
      <c r="QW250" s="68">
        <f>IF(QV250&gt;0,((QV250-QV249)/QV249),0)</f>
        <v/>
      </c>
      <c r="QX250" s="68">
        <f>IF(QV250&gt;0,QW250-$V250,0)</f>
        <v/>
      </c>
      <c r="QY250" s="68">
        <f>IF(QV250&gt;0,(QV250-QY$10)/QY$10,0)</f>
        <v/>
      </c>
      <c r="QZ250" s="68" t="n"/>
      <c r="RA250" s="15">
        <f>IF(QV250&gt;0,(QV250-QV$10)/QV$10,0)</f>
        <v/>
      </c>
      <c r="RC250" s="13" t="n"/>
      <c r="RD250" s="68">
        <f>IF(RC250&gt;0,((RC250-RC249)/RC249),0)</f>
        <v/>
      </c>
      <c r="RE250" s="68">
        <f>IF(RC250&gt;0,RD250-$V250,0)</f>
        <v/>
      </c>
      <c r="RF250" s="68">
        <f>IF(RC250&gt;0,(RC250-RF$10)/RF$10,0)</f>
        <v/>
      </c>
      <c r="RG250" s="68" t="n"/>
      <c r="RH250" s="15">
        <f>IF(RC250&gt;0,(RC250-RC$10)/RC$10,0)</f>
        <v/>
      </c>
      <c r="RJ250" s="13" t="n"/>
      <c r="RK250" s="68">
        <f>IF(RJ250&gt;0,((RJ250-RJ249)/RJ249),0)</f>
        <v/>
      </c>
      <c r="RL250" s="68">
        <f>RK250-$V250</f>
        <v/>
      </c>
      <c r="RM250" s="68">
        <f>IF(RJ250&gt;0,(RJ250-RM$10)/RM$10,0)</f>
        <v/>
      </c>
      <c r="RN250" s="68" t="n"/>
      <c r="RO250" s="15">
        <f>IF(RJ250&gt;0,(RJ250-RJ$10)/RJ$10,0)</f>
        <v/>
      </c>
      <c r="RQ250" s="13" t="n"/>
      <c r="RR250" s="68">
        <f>IF(RQ250&gt;0,((RQ250-RQ249)/RQ249),0)</f>
        <v/>
      </c>
      <c r="RS250" s="68">
        <f>RR250-$V250</f>
        <v/>
      </c>
      <c r="RT250" s="68">
        <f>IF(RQ250&gt;0,(RQ250-RT$10)/RT$10,0)</f>
        <v/>
      </c>
      <c r="RU250" s="68" t="n"/>
      <c r="RV250" s="15">
        <f>IF(RQ250&gt;0,(RQ250-RQ$10)/RQ$10,0)</f>
        <v/>
      </c>
      <c r="RX250" s="13" t="n"/>
      <c r="RY250" s="68">
        <f>IF(RX250&gt;0,((RX250-RX249)/RX249),0)</f>
        <v/>
      </c>
      <c r="RZ250" s="68">
        <f>RY250-$V250</f>
        <v/>
      </c>
      <c r="SA250" s="68">
        <f>IF(RX250&gt;0,(RX250-SA$10)/SA$10,0)</f>
        <v/>
      </c>
      <c r="SB250" s="68" t="n"/>
      <c r="SC250" s="15">
        <f>IF(RX250&gt;0,(RX250-RX$10)/RX$10,0)</f>
        <v/>
      </c>
      <c r="SE250" s="13" t="n"/>
      <c r="SF250" s="68">
        <f>IF(SE250&gt;0,((SE250-SE249)/SE249),0)</f>
        <v/>
      </c>
      <c r="SG250" s="68">
        <f>SF250-$V250</f>
        <v/>
      </c>
      <c r="SH250" s="68">
        <f>IF(SE250&gt;0,(SE250-SH$10)/SH$10,0)</f>
        <v/>
      </c>
      <c r="SI250" s="68" t="n"/>
      <c r="SJ250" s="15">
        <f>IF(SE250&gt;0,(SE250-SE$10)/SE$10,0)</f>
        <v/>
      </c>
      <c r="SL250" s="13" t="n"/>
      <c r="SM250" s="68">
        <f>IF(SL250&gt;0,((SL250-SL249)/SL249),0)</f>
        <v/>
      </c>
      <c r="SN250" s="68">
        <f>SM250-$V250</f>
        <v/>
      </c>
      <c r="SO250" s="68">
        <f>IF(SL250&gt;0,(SL250-SO$10)/SO$10,0)</f>
        <v/>
      </c>
      <c r="SP250" s="68" t="n"/>
      <c r="SQ250" s="15">
        <f>IF(SL250&gt;0,(SL250-SL$10)/SL$10,0)</f>
        <v/>
      </c>
      <c r="SS250" s="13" t="n"/>
      <c r="ST250" s="68">
        <f>IF(SS250&gt;0,((SS250-SS249)/SS249),0)</f>
        <v/>
      </c>
      <c r="SU250" s="68">
        <f>ST250-$V250</f>
        <v/>
      </c>
      <c r="SV250" s="68">
        <f>IF(SS250&gt;0,(SS250-SV$10)/SV$10,0)</f>
        <v/>
      </c>
      <c r="SW250" s="68" t="n"/>
      <c r="SX250" s="15">
        <f>IF(SS250&gt;0,(SS250-SS$10)/SS$10,0)</f>
        <v/>
      </c>
      <c r="SZ250" s="13" t="n"/>
      <c r="TA250" s="68">
        <f>IF(SZ250&gt;0,((SZ250-SZ249)/SZ249),0)</f>
        <v/>
      </c>
      <c r="TB250" s="68">
        <f>TA250-$V250</f>
        <v/>
      </c>
      <c r="TC250" s="68">
        <f>IF(SZ250&gt;0,(SZ250-TC$10)/TC$10,0)</f>
        <v/>
      </c>
      <c r="TD250" s="68" t="n"/>
      <c r="TE250" s="15">
        <f>IF(SZ250&gt;0,(SZ250-SZ$10)/SZ$10,0)</f>
        <v/>
      </c>
      <c r="TG250" s="587" t="n"/>
      <c r="TH250" s="68">
        <f>IF(TG250&gt;0,((TG250-TG249)/TG249),0)</f>
        <v/>
      </c>
      <c r="TI250" s="68">
        <f>TH250-$V250</f>
        <v/>
      </c>
      <c r="TJ250" s="68">
        <f>IF(TG250&gt;0,(TG250-TJ$10)/TJ$10,0)</f>
        <v/>
      </c>
      <c r="TK250" s="68" t="n"/>
      <c r="TL250" s="15">
        <f>IF(TG250&gt;0,(TG250-TG$10)/TG$10,0)</f>
        <v/>
      </c>
      <c r="TN250" s="13" t="n"/>
      <c r="TO250" s="68">
        <f>IF(TN250&gt;0,((TN250-TN249)/TN249),0)</f>
        <v/>
      </c>
      <c r="TP250" s="68">
        <f>TO250-$V250</f>
        <v/>
      </c>
      <c r="TQ250" s="68">
        <f>IF(TN250&gt;0,(TN250-TQ$10)/TQ$10,0)</f>
        <v/>
      </c>
      <c r="TR250" s="68" t="n"/>
      <c r="TS250" s="15">
        <f>IF(TN250&gt;0,(TN250-TN$10)/TN$10,0)</f>
        <v/>
      </c>
      <c r="TU250" s="587" t="n"/>
      <c r="TV250" s="68">
        <f>IF(TU250&gt;0,((TU250-TU249)/TU249),0)</f>
        <v/>
      </c>
      <c r="TW250" s="68">
        <f>TV250-$V250</f>
        <v/>
      </c>
      <c r="TX250" s="68">
        <f>IF(TU250&gt;0,(TU250-TX$10)/TX$10,0)</f>
        <v/>
      </c>
      <c r="TY250" s="68" t="n"/>
      <c r="TZ250" s="15">
        <f>IF(TU250&gt;0,(TU250-TU$10)/TU$10,0)</f>
        <v/>
      </c>
      <c r="UB250" s="587" t="n"/>
      <c r="UC250" s="68">
        <f>IF(UB250&gt;0,((UB250-UB249)/UB249),0)</f>
        <v/>
      </c>
      <c r="UD250" s="68">
        <f>UC250-$V250</f>
        <v/>
      </c>
      <c r="UE250" s="68">
        <f>IF(UB250&gt;0,(UB250-UE$10)/UE$10,0)</f>
        <v/>
      </c>
      <c r="UF250" s="68" t="n"/>
      <c r="UG250" s="15">
        <f>IF(UB250&gt;0,(UB250-UB$10)/UB$10,0)</f>
        <v/>
      </c>
      <c r="UI250" s="587" t="n"/>
      <c r="UJ250" s="68">
        <f>IF(UI250&gt;0,((UI250-UI249)/UI249),0)</f>
        <v/>
      </c>
      <c r="UK250" s="68">
        <f>UJ250-$V250</f>
        <v/>
      </c>
      <c r="UL250" s="68">
        <f>IF(UI250&gt;0,(UI250-UL$10)/UL$10,0)</f>
        <v/>
      </c>
      <c r="UM250" s="68" t="n"/>
      <c r="UN250" s="15">
        <f>IF(UI250&gt;0,(UI250-UI$10)/UI$10,0)</f>
        <v/>
      </c>
      <c r="UP250" s="587" t="n"/>
      <c r="UQ250" s="68">
        <f>IF(UP250&gt;0,((UP250-UP249)/UP249),0)</f>
        <v/>
      </c>
      <c r="UR250" s="68">
        <f>UQ250-$V250</f>
        <v/>
      </c>
      <c r="US250" s="68">
        <f>IF(UP250&gt;0,(UP250-US$10)/US$10,0)</f>
        <v/>
      </c>
      <c r="UT250" s="68" t="n"/>
      <c r="UU250" s="15">
        <f>IF(UP250&gt;0,(UP250-UP$10)/UP$10,0)</f>
        <v/>
      </c>
      <c r="UW250" s="587" t="n"/>
      <c r="UX250" s="68">
        <f>IF(UW250&gt;0,((UW250-UW249)/UW249),0)</f>
        <v/>
      </c>
      <c r="UY250" s="68">
        <f>UX250-$V250</f>
        <v/>
      </c>
      <c r="UZ250" s="68">
        <f>IF(UW250&gt;0,(UW250-UZ$10)/UZ$10,0)</f>
        <v/>
      </c>
      <c r="VA250" s="68" t="n"/>
      <c r="VB250" s="15">
        <f>IF(UW250&gt;0,(UW250-UW$10)/UW$10,0)</f>
        <v/>
      </c>
      <c r="VD250" s="587" t="n"/>
      <c r="VE250" s="68">
        <f>IF(VD250&gt;0,((VD250-VD249)/VD249),0)</f>
        <v/>
      </c>
      <c r="VF250" s="68">
        <f>VE250-$V250</f>
        <v/>
      </c>
      <c r="VG250" s="68">
        <f>IF(VD250&gt;0,(VD250-VG$10)/VG$10,0)</f>
        <v/>
      </c>
      <c r="VH250" s="68" t="n"/>
      <c r="VI250" s="15">
        <f>IF(VD250&gt;0,(VD250-VD$10)/VD$10,0)</f>
        <v/>
      </c>
      <c r="VM250" s="21">
        <f>IF($C250&gt;0,(($IK$5*IG250)+($GT$5*GP250)+($JM$5*JI250)+($JF$5*JB250)+($IY$5*IU250)+($IR$5*IN250)+($ID$5*HZ250)+($HW$5*HS250)+($HP$5*HL250)+($HI$5*HE250)+($GF$5*GB250)+($FY$5*FU250)+($FR$5*FN250)+($FK$5*FG250)+($FD$5*EZ250)+($EW$5*ES250)+($EP$5*EL250)+($EI$5*EE250)+($EB$5*DX250)+($DU$5*DQ250)+($DN$5*DJ250)+($DG$5*DC250)+($CZ$5*CV250)+($CS$5*CO250)+($CL$5*CH250)+($CE$5*CA250)+($BX$5*BT250)+($BQ$5*BM250)+($BJ$5*BF250)+($BC$5*AY250)+($AV$5*AR250)+($AO$5*AK250)+($AH$5*AD250)+($JT$5*JP250)+($KA$5*JW250)+($KO$5*KK250)+($PR$5*PN250)+($GM$5*GI250)+($HA$5*GW250)+($KV$5*KR250)+($KH$5*KD250)+($LC$5*KY250)+($MS$5*MO250)+($ML$5*MH250)+($ME$5*MA250)+($LX$5*LT250)+($LQ$5*LM250)+($LJ$5*LF250)+(MV250*$MZ$5)+(NC250*$NG$5)+(NJ250*$NN$5)+($OI$5*OE250)+($NU$5*NQ250)+($OB$5*NX250)+($PK$5*PG250)+($OP$5*OL250)+($OW$5*OS250)+($PD$5*OZ250)+(PU250*$PY$5)+(QB250*$QF$5)+(QI250*$QM$5)+(QP250*$QT$5)+(QW250*$RA$5)+(RD250*$RH$5)+(RK250*$RO$5)+(RR250*$RV$5)+(RY250*$SC$5)+(SF250*$SJ$5)+(SM250*$SQ$5)+(ST250*$SX$5)+(TA250*$TE$5))+(TH250*$TL$5)+(TO250*$TS$5))/$VM$5</f>
        <v/>
      </c>
      <c r="VN250" s="40" t="n"/>
      <c r="VO250" s="21">
        <f>IF($C250&gt;0,(($IK$5*II250)+($GT$5*GR250)+($JM$5*JK250)+($JF$5*JD250)+($IY$5*IW250)+($IR$5*IP250)+($ID$5*IB250)+($HW$5*HU250)+($HP$5*HN250)+($HI$5*HG250)+($GF$5*GD250)+($FY$5*FW250)+($FR$5*FP250)+($FK$5*FI250)+($FD$5*FB250)+($EW$5*EU250)+($EP$5*EN250)+($EI$5*EG250)+($EB$5*DZ250)+($DU$5*DS250)+($DN$5*DL250)+($DG$5*DE250)+($CZ$5*CX250)+($CS$5*CQ250)+($CL$5*CJ250)+($CE$5*CC250)+($BX$5*BV250)+($BQ$5*BO250)+($BJ$5*BH250)+($BC$5*BA250)+($AV$5*AT250)+($AO$5*AM250)+($AH$5*AF250)+($KO$5*KM250)+($KH$5*KF250)+($KA$5*JY250)+($JT$5*JR250)+($PR$5*PP250)+($GM$5*GK250)+($HA$5*GY250)+($KV$5*KT250)+($LC$5*LA250)+($MS$5*MQ250)+($ML$5*MJ250)+($ME$5*MC250)+($LX$5*LV250)+($LQ$5*LO250)+($LJ$5*LH250)+(MX250*$MZ$5)+(NE250*$NG$5)+(NL250*$NN$5)+($OI$5*OG250)+($NU$5*NS250)+($OB$5*NZ250)+($PD$5*PB250)+($OW$5*OU250)+($OP$5*ON250)+($PK$5*PI250)+($PY$5*PW250)+($QF$5*QD250)+($QM$5*QK250)+($QT$5*QR250)+($RA$5*QY250)+($RH$5*RF250)+($RO$5*RM250)+(RT250*$RV$5)+(SA250*$SC$5)+(SH250*$SJ$5)+(SO250*$SQ$5)+(SV250*$SX$5)+(TC250*$TE$5)+(TJ250*$TL$5)+(TQ250*$TS$5))/$VM$5,0)</f>
        <v/>
      </c>
      <c r="VP250" s="14" t="n"/>
      <c r="VQ250" s="21">
        <f>IF($C250&gt;0,(($IK$5*IK250)+($GT$5*GT250)+($JM$5*JM250)+($JF$5*JF250)+($IY$5*IY250)+($IR$5*IR250)+($ID$5*ID250)+($HW$5*HW250)+($HP$5*HP250)+($HI$5*HI250)+($GF$5*GF250)+($FY$5*FY250)+($FR$5*FR250)+($FK$5*FK250)+($FD$5*FD250)+($EW$5*EW250)+($EP$5*EP250)+($EI$5*EI250)+($EB$5*EB250)+($DU$5*DU250)+($DN$5*DN250)+($DG$5*DG250)+($CZ$5*CZ250)+($CS$5*CS250)+($CL$5*CL250)+($CE$5*CE250)+($BX$5*BX250)+($BQ$5*BQ250)+($BJ$5*BJ250)+($BC$5*BC250)+($AV$5*AV250)+($AO$5*AO250)+($AH$5*AH250)+($KO$5*KO250)+($PR$5*PR250)+($GM$5*GM250)+($HA$5*HA250)+($KH$5*KH250)+($KA$5*KA250)+($JT$5*JT250)+($KV$5*KV250)+($LC$5*LC250)+($MS$5*MS250)+($ML$5*ML250)+($ME$5*ME250)+($LX$5*LX250)+($LQ$5*LQ250)+($LJ$5*LJ250)+($OI$5*OI250)+($NU$5*NU250)+($NN$5*NN250)+($NG$5*NG250)+($MZ$5*MZ250)+(OB250*$OB$5)+($PD$5*PD250)+($OW$5*OW250)+($OP$5*OP250)+($PK$5*PK250)+(PY250*$PY$5)+(QF250*$QF$5)+(QM250*$QM$5)+(QT250*$QT$5)+(RA250*$RA$5)+(RH250*$RH$5)+(RO250*$RO$5)+(RV250*$RV$5)+(SC250*$SC$5)+(SJ250*$SJ$5)+(SQ250*$SQ$5)+(SX250*$SX$5)+(TE250*$TE$5)+(TL250*$TL$5)+(TS250*$TS$5))/$VM$5,0)</f>
        <v/>
      </c>
    </row>
    <row r="251" ht="16" customHeight="1" s="545">
      <c r="A251" s="127" t="n">
        <v>46008</v>
      </c>
      <c r="B251" s="4">
        <f>A251</f>
        <v/>
      </c>
      <c r="C251" s="13" t="n"/>
      <c r="D251" s="138">
        <f>IF(C251&gt;0,C251-C250,0)</f>
        <v/>
      </c>
      <c r="E251" s="68">
        <f>IF(C251&gt;0,D251/C250,0)</f>
        <v/>
      </c>
      <c r="F251" s="15">
        <f>IF(C251&gt;0,(C251-C$10)/C$10,0)</f>
        <v/>
      </c>
      <c r="G251" s="13" t="n"/>
      <c r="H251" s="138">
        <f>IF(G251&gt;0,G251-G250,0)</f>
        <v/>
      </c>
      <c r="I251" s="68">
        <f>IF(G251&gt;0,H251/G250,0)</f>
        <v/>
      </c>
      <c r="J251" s="15">
        <f>IF(G251&gt;0,(G251-G$10)/G$10,0)</f>
        <v/>
      </c>
      <c r="K251" s="13" t="n"/>
      <c r="L251" s="138">
        <f>IF(K251&gt;0,K251-K250,0)</f>
        <v/>
      </c>
      <c r="M251" s="68">
        <f>IF(K251&gt;0,L251/K250,0)</f>
        <v/>
      </c>
      <c r="N251" s="15">
        <f>IF(K251&gt;0,(K251-K$10)/K$10,0)</f>
        <v/>
      </c>
      <c r="O251" s="13" t="n"/>
      <c r="P251" s="138">
        <f>IF(O251&gt;0,O251-O250,0)</f>
        <v/>
      </c>
      <c r="Q251" s="68">
        <f>IF(O251&gt;0,P251/O250,0)</f>
        <v/>
      </c>
      <c r="R251" s="15">
        <f>IF(O251&gt;0,(O251-O$10)/O$10,0)</f>
        <v/>
      </c>
      <c r="S251" s="18">
        <f>IF(O251&gt;0,(((O251*0.7)*Q251)+((K251*0.9)*M251)+((G251*0.65)*I251)+((C251*0.6)*E251))/(O251+K251+G251+C251),0)</f>
        <v/>
      </c>
      <c r="T251" s="121">
        <f>IF(O251&gt;0,(S251*200)+T250,0)</f>
        <v/>
      </c>
      <c r="U251" s="121">
        <f>T251</f>
        <v/>
      </c>
      <c r="V251" s="134">
        <f>IF(T251&gt;0,(T251-T250)/T250,0)</f>
        <v/>
      </c>
      <c r="W251" s="21">
        <f>IF(T251&gt;0,(T251-T$11)/T$11,0)</f>
        <v/>
      </c>
      <c r="X251" s="18">
        <f>IF(T251&gt;0,((Q251+M251+I251+E251)/4),0)</f>
        <v/>
      </c>
      <c r="Y251" s="353" t="n"/>
      <c r="Z251" s="15" t="n">
        <v>2e-06</v>
      </c>
      <c r="AA251" s="21">
        <f>Z251-$V251</f>
        <v/>
      </c>
      <c r="AC251" s="13" t="n"/>
      <c r="AD251" s="68">
        <f>IF(AC251&gt;0,((AC251-AC250)/AC250),0)</f>
        <v/>
      </c>
      <c r="AE251" s="68">
        <f>IF(AC251&gt;0,AD251-$V251,0)</f>
        <v/>
      </c>
      <c r="AF251" s="68">
        <f>IF(AC251&gt;0,(AC251-AF$10)/AF$10,0)</f>
        <v/>
      </c>
      <c r="AG251" s="68" t="n"/>
      <c r="AH251" s="15">
        <f>IF(AC251&gt;0,(AC251-AC$10)/AC$10,0)</f>
        <v/>
      </c>
      <c r="AJ251" s="13" t="n"/>
      <c r="AK251" s="68">
        <f>IF(AJ251&gt;0,((AJ251-AJ250)/AJ250),0)</f>
        <v/>
      </c>
      <c r="AL251" s="68">
        <f>IF(AJ251&gt;0,AK251-$V251,0)</f>
        <v/>
      </c>
      <c r="AM251" s="68">
        <f>IF(AJ251&gt;0,(AJ251-AM$10)/AM$10,0)</f>
        <v/>
      </c>
      <c r="AN251" s="68" t="n"/>
      <c r="AO251" s="15">
        <f>IF(AJ251&gt;0,(AJ251-AJ$10)/AJ$10,0)</f>
        <v/>
      </c>
      <c r="AQ251" s="13" t="n"/>
      <c r="AR251" s="68">
        <f>IF(AQ251&gt;0,((AQ251-AQ250)/AQ250),0)</f>
        <v/>
      </c>
      <c r="AS251" s="68">
        <f>IF(AQ251&gt;0,AR251-$V251,0)</f>
        <v/>
      </c>
      <c r="AT251" s="68">
        <f>IF(AQ251&gt;0,(AQ251-AT$10)/AT$10,0)</f>
        <v/>
      </c>
      <c r="AU251" s="68" t="n"/>
      <c r="AV251" s="15">
        <f>IF(AQ251&gt;0,(AQ251-AQ$10)/AQ$10,0)</f>
        <v/>
      </c>
      <c r="AX251" s="13" t="n"/>
      <c r="AY251" s="68">
        <f>IF(AX251&gt;0,((AX251-AX250)/AX250),0)</f>
        <v/>
      </c>
      <c r="AZ251" s="68">
        <f>IF(AX251&gt;0,AY251-$V251,0)</f>
        <v/>
      </c>
      <c r="BA251" s="68">
        <f>IF(AX251&gt;0,(AX251-BA$10)/BA$10,0)</f>
        <v/>
      </c>
      <c r="BB251" s="68" t="n"/>
      <c r="BC251" s="15">
        <f>IF(AX251&gt;0,(AX251-AX$10)/AX$10,0)</f>
        <v/>
      </c>
      <c r="BE251" s="13" t="n"/>
      <c r="BF251" s="68">
        <f>IF(BE251&gt;0,((BE251-BE250)/BE250),0)</f>
        <v/>
      </c>
      <c r="BG251" s="68">
        <f>IF(BE251&gt;0,BF251-$V251,0)</f>
        <v/>
      </c>
      <c r="BH251" s="68" t="n"/>
      <c r="BI251" s="68" t="n"/>
      <c r="BJ251" s="15">
        <f>IF(BE251&gt;0,(BE251-BE$10)/BE$10,0)</f>
        <v/>
      </c>
      <c r="BL251" s="13" t="n"/>
      <c r="BM251" s="68">
        <f>IF(BL251&gt;0,((BL251-BL250)/BL250),0)</f>
        <v/>
      </c>
      <c r="BN251" s="68">
        <f>IF(BL251&gt;0,BM251-$V251,0)</f>
        <v/>
      </c>
      <c r="BO251" s="68">
        <f>IF(BL251&gt;0,(BL251-BO$10)/BO$10,0)</f>
        <v/>
      </c>
      <c r="BP251" s="68" t="n"/>
      <c r="BQ251" s="15">
        <f>IF(BL251&gt;0,(BL251-BL$10)/BL$10,0)</f>
        <v/>
      </c>
      <c r="BS251" s="13" t="n"/>
      <c r="BT251" s="68">
        <f>IF(BS251&gt;0,((BS251-BS250)/BS250),0)</f>
        <v/>
      </c>
      <c r="BU251" s="68">
        <f>IF(BS251&gt;0,BT251-$V251,0)</f>
        <v/>
      </c>
      <c r="BV251" s="68">
        <f>IF(BS251&gt;0,(BS251-BV$10)/BV$10,0)</f>
        <v/>
      </c>
      <c r="BW251" s="68" t="n"/>
      <c r="BX251" s="15">
        <f>IF(BS251&gt;0,(BS251-BS$10)/BS$10,0)</f>
        <v/>
      </c>
      <c r="BZ251" s="13" t="n"/>
      <c r="CA251" s="68">
        <f>IF(BZ251&gt;0,((BZ251-BZ250)/BZ250),0)</f>
        <v/>
      </c>
      <c r="CB251" s="68">
        <f>IF(BZ251&gt;0,CA251-$V251,0)</f>
        <v/>
      </c>
      <c r="CC251" s="68">
        <f>IF(BZ251&gt;0,(BZ251-CC$10)/CC$10,0)</f>
        <v/>
      </c>
      <c r="CD251" s="68" t="n"/>
      <c r="CE251" s="15">
        <f>IF(BZ251&gt;0,(BZ251-BZ$10)/BZ$10,0)</f>
        <v/>
      </c>
      <c r="CG251" s="13" t="n"/>
      <c r="CH251" s="68">
        <f>IF(CG251&gt;0,((CG251-CG250)/CG250),0)</f>
        <v/>
      </c>
      <c r="CI251" s="68">
        <f>IF(CG251&gt;0,CH251-$V251,0)</f>
        <v/>
      </c>
      <c r="CJ251" s="68">
        <f>IF(CG251&gt;0,(CG251-CJ$10)/CJ$10,0)</f>
        <v/>
      </c>
      <c r="CK251" s="68" t="n"/>
      <c r="CL251" s="15">
        <f>IF(CG251&gt;0,(CG251-CG$10)/CG$10,0)</f>
        <v/>
      </c>
      <c r="CN251" s="13" t="n"/>
      <c r="CO251" s="68">
        <f>IF(CN251&gt;0,((CN251-CN250)/CN250),0)</f>
        <v/>
      </c>
      <c r="CP251" s="68">
        <f>IF(CN251&gt;0,CO251-$V251,0)</f>
        <v/>
      </c>
      <c r="CQ251" s="68">
        <f>IF(CN251&gt;0,(CN251-CQ$10)/CQ$10,0)</f>
        <v/>
      </c>
      <c r="CR251" s="68" t="n"/>
      <c r="CS251" s="15">
        <f>IF(CN251&gt;0,(CN251-CN$10)/CN$10,0)</f>
        <v/>
      </c>
      <c r="CU251" s="13" t="n"/>
      <c r="CV251" s="68">
        <f>IF(CU251&gt;0,((CU251-CU250)/CU250),0)</f>
        <v/>
      </c>
      <c r="CW251" s="68">
        <f>IF(CU251&gt;0,CV251-$V251,0)</f>
        <v/>
      </c>
      <c r="CX251" s="68">
        <f>IF(CU251&gt;0,(CU251-CX$10)/CX$10,0)</f>
        <v/>
      </c>
      <c r="CY251" s="68" t="n"/>
      <c r="CZ251" s="15">
        <f>IF(CU251&gt;0,(CU251-CU$10)/CU$10,0)</f>
        <v/>
      </c>
      <c r="DB251" s="13" t="n"/>
      <c r="DC251" s="68">
        <f>IF(DB251&gt;0,((DB251-DB250)/DB250),0)</f>
        <v/>
      </c>
      <c r="DD251" s="68">
        <f>IF(DB251&gt;0,DC251-$V251,0)</f>
        <v/>
      </c>
      <c r="DE251" s="68">
        <f>IF(DB251&gt;0,(DB251-DE$10)/DE$10,0)</f>
        <v/>
      </c>
      <c r="DF251" s="68" t="n"/>
      <c r="DG251" s="15">
        <f>IF(DB251&gt;0,(DB251-DB$10)/DB$10,0)</f>
        <v/>
      </c>
      <c r="DI251" s="13" t="n"/>
      <c r="DJ251" s="68">
        <f>IF(DI251&gt;0,((DI251-DI250)/DI250),0)</f>
        <v/>
      </c>
      <c r="DK251" s="68">
        <f>IF(DI251&gt;0,DJ251-$V251,0)</f>
        <v/>
      </c>
      <c r="DL251" s="68">
        <f>IF(DI251&gt;0,(DI251-DL$10)/DL$10,0)</f>
        <v/>
      </c>
      <c r="DM251" s="68" t="n"/>
      <c r="DN251" s="15">
        <f>IF(DI251&gt;0,(DI251-DI$10)/DI$10,0)</f>
        <v/>
      </c>
      <c r="DP251" s="13" t="n"/>
      <c r="DQ251" s="68">
        <f>IF(DP251&gt;0,((DP251-DP250)/DP250),0)</f>
        <v/>
      </c>
      <c r="DR251" s="68">
        <f>IF(DP251&gt;0,DQ251-$V251,0)</f>
        <v/>
      </c>
      <c r="DS251" s="68" t="n"/>
      <c r="DT251" s="68" t="n"/>
      <c r="DU251" s="15">
        <f>IF(DP251&gt;0,(DP251-DP$10)/DP$10,0)</f>
        <v/>
      </c>
      <c r="DV251" s="18" t="n"/>
      <c r="DW251" s="13" t="n"/>
      <c r="DX251" s="68">
        <f>IF(DW251&gt;0,((DW251-DW250)/DW250),0)</f>
        <v/>
      </c>
      <c r="DY251" s="68">
        <f>IF(DW251&gt;0,DX251-$V251,0)</f>
        <v/>
      </c>
      <c r="DZ251" s="68">
        <f>IF(DW251&gt;0,(DW251-DZ$10)/DZ$10,0)</f>
        <v/>
      </c>
      <c r="EA251" s="68" t="n"/>
      <c r="EB251" s="15">
        <f>IF(DW251&gt;0,(DW251-DW$10)/DW$10,0)</f>
        <v/>
      </c>
      <c r="ED251" s="13" t="n"/>
      <c r="EE251" s="68">
        <f>IF(ED251&gt;0,((ED251-ED250)/ED250),0)</f>
        <v/>
      </c>
      <c r="EF251" s="68">
        <f>IF(ED251&gt;0,EE251-$V251,0)</f>
        <v/>
      </c>
      <c r="EG251" s="68">
        <f>IF(ED251&gt;0,(ED251-EG$10)/EG$10,0)</f>
        <v/>
      </c>
      <c r="EH251" s="68" t="n"/>
      <c r="EI251" s="15">
        <f>IF(ED251&gt;0,(ED251-ED$10)/ED$10,0)</f>
        <v/>
      </c>
      <c r="EK251" s="13" t="n"/>
      <c r="EL251" s="68">
        <f>IF(EK251&gt;0,((EK251-EK250)/EK250),0)</f>
        <v/>
      </c>
      <c r="EM251" s="68">
        <f>IF(EK251&gt;0,EL251-$V251,0)</f>
        <v/>
      </c>
      <c r="EN251" s="68">
        <f>IF(EK251&gt;0,(EK251-EN$10)/EN$10,0)</f>
        <v/>
      </c>
      <c r="EO251" s="68" t="n"/>
      <c r="EP251" s="15">
        <f>IF(EK251&gt;0,(EK251-EK$10)/EK$10,0)</f>
        <v/>
      </c>
      <c r="ER251" s="13" t="n"/>
      <c r="ES251" s="68">
        <f>IF(ER251&gt;0,((ER251-ER250)/ER250),0)</f>
        <v/>
      </c>
      <c r="ET251" s="68">
        <f>IF(ER251&gt;0,ES251-$V251,0)</f>
        <v/>
      </c>
      <c r="EU251" s="68">
        <f>IF(ER251&gt;0,(ER251-EU$10)/EU$10,0)</f>
        <v/>
      </c>
      <c r="EV251" s="68" t="n"/>
      <c r="EW251" s="15">
        <f>IF(ER251&gt;0,(ER251-ER$10)/ER$10,0)</f>
        <v/>
      </c>
      <c r="EY251" s="13" t="n"/>
      <c r="EZ251" s="68">
        <f>IF(EY251&gt;0,((EY251-EY250)/EY250),0)</f>
        <v/>
      </c>
      <c r="FA251" s="68">
        <f>IF(EY251&gt;0,EZ251-$V251,0)</f>
        <v/>
      </c>
      <c r="FB251" s="68" t="n"/>
      <c r="FC251" s="68" t="n"/>
      <c r="FD251" s="15">
        <f>IF(EY251&gt;0,(EY251-EY$10)/EY$10,0)</f>
        <v/>
      </c>
      <c r="FF251" s="13" t="n"/>
      <c r="FG251" s="68">
        <f>IF(FF251&gt;0,((FF251-FF250)/FF250),0)</f>
        <v/>
      </c>
      <c r="FH251" s="68">
        <f>IF(FF251&gt;0,FG251-$V251,0)</f>
        <v/>
      </c>
      <c r="FI251" s="68">
        <f>IF(FF251&gt;0,(FF251-FI$10)/FI$10,0)</f>
        <v/>
      </c>
      <c r="FJ251" s="68" t="n"/>
      <c r="FK251" s="15">
        <f>IF(FF251&gt;0,(FF251-FF$10)/FF$10,0)</f>
        <v/>
      </c>
      <c r="FM251" s="13" t="n"/>
      <c r="FN251" s="68">
        <f>IF(FM251&gt;0,((FM251-FM250)/FM250),0)</f>
        <v/>
      </c>
      <c r="FO251" s="68">
        <f>IF(FM251&gt;0,FN251-$V251,0)</f>
        <v/>
      </c>
      <c r="FP251" s="68">
        <f>IF(FM251&gt;0,(FM251-FP$10)/FP$10,0)</f>
        <v/>
      </c>
      <c r="FQ251" s="68" t="n"/>
      <c r="FR251" s="15">
        <f>IF(FM251&gt;0,(FM251-FM$10)/FM$10,0)</f>
        <v/>
      </c>
      <c r="FT251" s="13" t="n"/>
      <c r="FU251" s="68">
        <f>IF(FT251&gt;0,((FT251-FT250)/FT250),0)</f>
        <v/>
      </c>
      <c r="FV251" s="68">
        <f>IF(FT251&gt;0,FU251-$V251,0)</f>
        <v/>
      </c>
      <c r="FW251" s="68">
        <f>IF(FT251&gt;0,(FT251-FW$10)/FW$10,0)</f>
        <v/>
      </c>
      <c r="FX251" s="68" t="n"/>
      <c r="FY251" s="15">
        <f>IF(FT251&gt;0,(FT251-FT$10)/FT$10,0)</f>
        <v/>
      </c>
      <c r="GA251" s="13" t="n"/>
      <c r="GB251" s="68">
        <f>IF(GA251&gt;0,((GA251-GA250)/GA250),0)</f>
        <v/>
      </c>
      <c r="GC251" s="68">
        <f>IF(GA251&gt;0,GB251-$V251,0)</f>
        <v/>
      </c>
      <c r="GD251" s="68" t="n"/>
      <c r="GE251" s="68" t="n"/>
      <c r="GF251" s="15">
        <f>IF(GA251&gt;0,(GA251-GA$10)/GA$10,0)</f>
        <v/>
      </c>
      <c r="GG251" s="18" t="n"/>
      <c r="GH251" s="13" t="n"/>
      <c r="GI251" s="68">
        <f>IF(GH251&gt;0,((GH251-GH250)/GH250),0)</f>
        <v/>
      </c>
      <c r="GJ251" s="68">
        <f>IF(GH251&gt;0,GI251-$V251,0)</f>
        <v/>
      </c>
      <c r="GK251" s="68">
        <f>IF(GH251&gt;0,(GH251-GK$10)/GK$10,0)</f>
        <v/>
      </c>
      <c r="GL251" s="68" t="n"/>
      <c r="GM251" s="15">
        <f>IF(GH251&gt;0,(GH251-GH$10)/GH$10,0)</f>
        <v/>
      </c>
      <c r="GO251" s="13" t="n"/>
      <c r="GP251" s="68">
        <f>IF(GO251&gt;0,((GO251-GO250)/GO250),0)</f>
        <v/>
      </c>
      <c r="GQ251" s="68">
        <f>IF(GO251&gt;0,GP251-$V251,0)</f>
        <v/>
      </c>
      <c r="GR251" s="68" t="n"/>
      <c r="GS251" s="68" t="n"/>
      <c r="GT251" s="15">
        <f>IF(GO251&gt;0,(GO251-GO$10)/GO$10,0)</f>
        <v/>
      </c>
      <c r="GV251" s="13" t="n"/>
      <c r="GW251" s="68">
        <f>IF(GV251&gt;0,((GV251-GV250)/GV250),0)</f>
        <v/>
      </c>
      <c r="GX251" s="68">
        <f>IF(GV251&gt;0,GW251-$V251,0)</f>
        <v/>
      </c>
      <c r="GY251" s="68">
        <f>IF(GV251&gt;0,(GV251-GY$10)/GY$10,0)</f>
        <v/>
      </c>
      <c r="GZ251" s="68" t="n"/>
      <c r="HA251" s="15">
        <f>IF(GV251&gt;0,(GV251-GV$10)/GV$10,0)</f>
        <v/>
      </c>
      <c r="HD251" s="13" t="n"/>
      <c r="HE251" s="68">
        <f>IF(HD251&gt;0,((HD251-HD250)/HD250),0)</f>
        <v/>
      </c>
      <c r="HF251" s="68">
        <f>IF(HD251&gt;0,HE251-$V251,0)</f>
        <v/>
      </c>
      <c r="HG251" s="68">
        <f>IF(HD251&gt;0,(HD251-HG$10)/HG$10,0)</f>
        <v/>
      </c>
      <c r="HH251" s="68" t="n"/>
      <c r="HI251" s="15">
        <f>IF(HD251&gt;0,(HD251-HD$10)/HD$10,0)</f>
        <v/>
      </c>
      <c r="HK251" s="13" t="n"/>
      <c r="HL251" s="68">
        <f>IF(HK251&gt;0,((HK251-HK250)/HK250),0)</f>
        <v/>
      </c>
      <c r="HM251" s="68">
        <f>IF(HK251&gt;0,HL251-$V251,0)</f>
        <v/>
      </c>
      <c r="HN251" s="68">
        <f>IF(HK251&gt;0,(HK251-HN$10)/HN$10,0)</f>
        <v/>
      </c>
      <c r="HO251" s="68" t="n"/>
      <c r="HP251" s="15">
        <f>IF(HK251&gt;0,(HK251-HK$10)/HK$10,0)</f>
        <v/>
      </c>
      <c r="HR251" s="13" t="n"/>
      <c r="HS251" s="68">
        <f>IF(HR251&gt;0,((HR251-HR250)/HR250),0)</f>
        <v/>
      </c>
      <c r="HT251" s="68">
        <f>IF(HR251&gt;0,HS251-$V251,0)</f>
        <v/>
      </c>
      <c r="HU251" s="68">
        <f>IF(HR251&gt;0,(HR251-HU$10)/HU$10,0)</f>
        <v/>
      </c>
      <c r="HV251" s="68" t="n"/>
      <c r="HW251" s="15">
        <f>IF(HR251&gt;0,(HR251-HR$10)/HR$10,0)</f>
        <v/>
      </c>
      <c r="HY251" s="13" t="n"/>
      <c r="HZ251" s="68">
        <f>IF(HY251&gt;0,((HY251-HY250)/HY250),0)</f>
        <v/>
      </c>
      <c r="IA251" s="68">
        <f>IF(HY251&gt;0,HZ251-$V251,0)</f>
        <v/>
      </c>
      <c r="IB251" s="68">
        <f>IF(HY251&gt;0,(HY251-IB$10)/IB$10,0)</f>
        <v/>
      </c>
      <c r="IC251" s="68" t="n"/>
      <c r="ID251" s="15">
        <f>IF(HY251&gt;0,(HY251-HY$10)/HY$10,0)</f>
        <v/>
      </c>
      <c r="IF251" s="13" t="n"/>
      <c r="IG251" s="68">
        <f>IF(IF251&gt;0,((IF251-IF250)/IF250),0)</f>
        <v/>
      </c>
      <c r="IH251" s="68">
        <f>IF(IF251&gt;0,IG251-$V251,0)</f>
        <v/>
      </c>
      <c r="II251" s="68">
        <f>IF(IF251&gt;0,(IF251-II$10)/II$10,0)</f>
        <v/>
      </c>
      <c r="IJ251" s="68" t="n"/>
      <c r="IK251" s="15">
        <f>IF(IF251&gt;0,(IF251-IF$10)/IF$10,0)</f>
        <v/>
      </c>
      <c r="IM251" s="13" t="n"/>
      <c r="IN251" s="68">
        <f>IF(IM251&gt;0,((IM251-IM250)/IM250),0)</f>
        <v/>
      </c>
      <c r="IO251" s="68">
        <f>IF(IM251&gt;0,IN251-$V251,0)</f>
        <v/>
      </c>
      <c r="IP251" s="68">
        <f>IF(IM251&gt;0,(IM251-IP$10)/IP$10,0)</f>
        <v/>
      </c>
      <c r="IQ251" s="68" t="n"/>
      <c r="IR251" s="15">
        <f>IF(IM251&gt;0,(IM251-IM$10)/IM$10,0)</f>
        <v/>
      </c>
      <c r="IT251" s="13" t="n"/>
      <c r="IU251" s="68">
        <f>IF(IT251&gt;0,((IT251-IT250)/IT250),0)</f>
        <v/>
      </c>
      <c r="IV251" s="68">
        <f>IF(IT251&gt;0,IU251-$V251,0)</f>
        <v/>
      </c>
      <c r="IW251" s="68">
        <f>IF(IT251&gt;0,(IT251-IW$10)/IW$10,0)</f>
        <v/>
      </c>
      <c r="IX251" s="68" t="n"/>
      <c r="IY251" s="15">
        <f>IF(IT251&gt;0,(IT251-IT$10)/IT$10,0)</f>
        <v/>
      </c>
      <c r="JA251" s="13" t="n"/>
      <c r="JB251" s="68">
        <f>IF(JA251&gt;0,((JA251-JA250)/JA250),0)</f>
        <v/>
      </c>
      <c r="JC251" s="68">
        <f>IF(JA251&gt;0,JB251-$V251,0)</f>
        <v/>
      </c>
      <c r="JD251" s="68">
        <f>IF(JA251&gt;0,(JA251-JD$10)/JD$10,0)</f>
        <v/>
      </c>
      <c r="JE251" s="68" t="n"/>
      <c r="JF251" s="15">
        <f>IF(JA251&gt;0,(JA251-JA$10)/JA$10,0)</f>
        <v/>
      </c>
      <c r="JH251" s="13" t="n"/>
      <c r="JI251" s="68">
        <f>IF(JH251&gt;0,((JH251-JH250)/JH250),0)</f>
        <v/>
      </c>
      <c r="JJ251" s="68">
        <f>IF(JH251&gt;0,JI251-$V251,0)</f>
        <v/>
      </c>
      <c r="JK251" s="68">
        <f>IF(JH251&gt;0,(JH251-JK$10)/JK$10,0)</f>
        <v/>
      </c>
      <c r="JL251" s="68" t="n"/>
      <c r="JM251" s="15">
        <f>IF(JH251&gt;0,(JH251-JH$10)/JH$10,0)</f>
        <v/>
      </c>
      <c r="JO251" s="13" t="n"/>
      <c r="JP251" s="68">
        <f>IF(JO251&gt;0,((JO251-JO250)/JO250),0)</f>
        <v/>
      </c>
      <c r="JQ251" s="68">
        <f>IF(JO251&gt;0,JP251-$V251,0)</f>
        <v/>
      </c>
      <c r="JR251" s="68">
        <f>IF(JO251&gt;0,(JO251-JR$10)/JR$10,0)</f>
        <v/>
      </c>
      <c r="JS251" s="68" t="n"/>
      <c r="JT251" s="15">
        <f>IF(JO251&gt;0,(JO251-JO$10)/JO$10,0)</f>
        <v/>
      </c>
      <c r="JV251" s="13" t="n"/>
      <c r="JW251" s="68">
        <f>IF(JV251&gt;0,((JV251-JV250)/JV250),0)</f>
        <v/>
      </c>
      <c r="JX251" s="68">
        <f>IF(JV251&gt;0,JW251-$V251,0)</f>
        <v/>
      </c>
      <c r="JY251" s="68">
        <f>IF(JV251&gt;0,(JV251-JY$10)/JY$10,0)</f>
        <v/>
      </c>
      <c r="JZ251" s="68" t="n"/>
      <c r="KA251" s="15">
        <f>IF(JV251&gt;0,(JV251-JV$10)/JV$10,0)</f>
        <v/>
      </c>
      <c r="KC251" s="13" t="n"/>
      <c r="KD251" s="68">
        <f>IF(KC251&gt;0,((KC251-KC250)/KC250),0)</f>
        <v/>
      </c>
      <c r="KE251" s="68">
        <f>IF(KC251&gt;0,KD251-$V251,0)</f>
        <v/>
      </c>
      <c r="KF251" s="68">
        <f>IF(KC251&gt;0,(KC251-KF$10)/KF$10,0)</f>
        <v/>
      </c>
      <c r="KG251" s="68" t="n"/>
      <c r="KH251" s="15">
        <f>IF(KC251&gt;0,(KC251-KC$10)/KC$10,0)</f>
        <v/>
      </c>
      <c r="KI251" s="18" t="n"/>
      <c r="KJ251" s="13" t="n"/>
      <c r="KK251" s="68">
        <f>IF(KJ251&gt;0,((KJ251-KJ250)/KJ250),0)</f>
        <v/>
      </c>
      <c r="KL251" s="68">
        <f>IF(KJ251&gt;0,KK251-$V251,0)</f>
        <v/>
      </c>
      <c r="KM251" s="68">
        <f>IF(KJ251&gt;0,(KJ251-KM$10)/KM$10,0)</f>
        <v/>
      </c>
      <c r="KN251" s="68" t="n"/>
      <c r="KO251" s="15">
        <f>IF(KJ251&gt;0,(KJ251-KJ$10)/KJ$10,0)</f>
        <v/>
      </c>
      <c r="KQ251" s="13" t="n"/>
      <c r="KR251" s="68">
        <f>IF(KQ251&gt;0,((KQ251-KQ250)/KQ250),0)</f>
        <v/>
      </c>
      <c r="KS251" s="68">
        <f>IF(KQ251&gt;0,KR251-$V251,0)</f>
        <v/>
      </c>
      <c r="KT251" s="68">
        <f>IF(KQ251&gt;0,(KQ251-KT$10)/KT$10,0)</f>
        <v/>
      </c>
      <c r="KU251" s="68" t="n"/>
      <c r="KV251" s="15">
        <f>IF(KQ251&gt;0,(KQ251-KQ$10)/KQ$10,0)</f>
        <v/>
      </c>
      <c r="KW251" s="18" t="n"/>
      <c r="KX251" s="13" t="n"/>
      <c r="KY251" s="68">
        <f>IF(KX251&gt;0,((KX251-KX250)/KX250),0)</f>
        <v/>
      </c>
      <c r="KZ251" s="68">
        <f>IF(KX251&gt;0,KY251-$V251,0)</f>
        <v/>
      </c>
      <c r="LA251" s="68">
        <f>IF(KX251&gt;0,(KX251-LA$10)/LA$10,0)</f>
        <v/>
      </c>
      <c r="LB251" s="68" t="n"/>
      <c r="LC251" s="15">
        <f>IF(KX251&gt;0,(KX251-KX$10)/KX$10,0)</f>
        <v/>
      </c>
      <c r="LD251" s="18" t="n"/>
      <c r="LE251" s="13" t="n"/>
      <c r="LF251" s="68">
        <f>IF(LE251&gt;0,((LE251-LE250)/LE250),0)</f>
        <v/>
      </c>
      <c r="LG251" s="68">
        <f>IF(LE251&gt;0,LF251-$V251,0)</f>
        <v/>
      </c>
      <c r="LH251" s="68">
        <f>IF(LE251&gt;0,(LE251-LH$10)/LH$10,0)</f>
        <v/>
      </c>
      <c r="LI251" s="68" t="n"/>
      <c r="LJ251" s="15">
        <f>IF(LE251&gt;0,(LE251-LE$10)/LE$10,0)</f>
        <v/>
      </c>
      <c r="LL251" s="13" t="n"/>
      <c r="LM251" s="68">
        <f>IF(LL251&gt;0,((LL251-LL250)/LL250),0)</f>
        <v/>
      </c>
      <c r="LN251" s="68">
        <f>IF(LL251&gt;0,LM251-$V251,0)</f>
        <v/>
      </c>
      <c r="LO251" s="68">
        <f>IF(LL251&gt;0,(LL251-LO$10)/LO$10,0)</f>
        <v/>
      </c>
      <c r="LP251" s="68" t="n"/>
      <c r="LQ251" s="15">
        <f>IF(LL251&gt;0,(LL251-LL$10)/LL$10,0)</f>
        <v/>
      </c>
      <c r="LS251" s="13" t="n"/>
      <c r="LT251" s="68">
        <f>IF(LS251&gt;0,((LS251-LS250)/LS250),0)</f>
        <v/>
      </c>
      <c r="LU251" s="68">
        <f>IF(LS251&gt;0,LT251-$V251,0)</f>
        <v/>
      </c>
      <c r="LV251" s="68" t="n"/>
      <c r="LW251" s="68" t="n"/>
      <c r="LX251" s="15">
        <f>IF(LS251&gt;0,(LS251-LS$10)/LS$10,0)</f>
        <v/>
      </c>
      <c r="LZ251" s="13" t="n"/>
      <c r="MA251" s="68">
        <f>IF(LZ251&gt;0,((LZ251-LZ250)/LZ250),0)</f>
        <v/>
      </c>
      <c r="MB251" s="68">
        <f>IF(LZ251&gt;0,MA251-$V251,0)</f>
        <v/>
      </c>
      <c r="MC251" s="68">
        <f>IF(LZ251&gt;0,(LZ251-MC$10)/MC$10,0)</f>
        <v/>
      </c>
      <c r="MD251" s="68" t="n"/>
      <c r="ME251" s="15">
        <f>IF(LZ251&gt;0,(LZ251-LZ$10)/LZ$10,0)</f>
        <v/>
      </c>
      <c r="MG251" s="13" t="n"/>
      <c r="MH251" s="68">
        <f>IF(MG251&gt;0,((MG251-MG250)/MG250),0)</f>
        <v/>
      </c>
      <c r="MI251" s="68">
        <f>IF(MG251&gt;0,MH251-$V251,0)</f>
        <v/>
      </c>
      <c r="MJ251" s="68">
        <f>IF(MG251&gt;0,(MG251-MJ$10)/MJ$10,0)</f>
        <v/>
      </c>
      <c r="MK251" s="68" t="n"/>
      <c r="ML251" s="15">
        <f>IF(MG251&gt;0,(MG251-MG$10)/MG$10,0)</f>
        <v/>
      </c>
      <c r="MN251" s="13" t="n"/>
      <c r="MO251" s="68">
        <f>IF(MN251&gt;0,((MN251-MN250)/MN250),0)</f>
        <v/>
      </c>
      <c r="MP251" s="68">
        <f>IF(MN251&gt;0,MO251-$V251,0)</f>
        <v/>
      </c>
      <c r="MQ251" s="68">
        <f>IF(MN251&gt;0,(MN251-MQ$10)/MQ$10,0)</f>
        <v/>
      </c>
      <c r="MR251" s="68" t="n"/>
      <c r="MS251" s="15">
        <f>IF(MN251&gt;0,(MN251-MN$10)/MN$10,0)</f>
        <v/>
      </c>
      <c r="MU251" s="13" t="n"/>
      <c r="MV251" s="68">
        <f>IF(MU251&gt;0,((MU251-MU250)/MU250),0)</f>
        <v/>
      </c>
      <c r="MW251" s="68">
        <f>IF(MU251&gt;0,MV251-$V251,0)</f>
        <v/>
      </c>
      <c r="MX251" s="68">
        <f>IF(MU251&gt;0,(MU251-MX$10)/MX$10,0)</f>
        <v/>
      </c>
      <c r="MY251" s="68" t="n"/>
      <c r="MZ251" s="15">
        <f>IF(MU251&gt;0,(MU251-MU$10)/MU$10,0)</f>
        <v/>
      </c>
      <c r="NB251" s="13" t="n"/>
      <c r="NC251" s="68">
        <f>IF(NB251&gt;0,((NB251-NB250)/NB250),0)</f>
        <v/>
      </c>
      <c r="ND251" s="68">
        <f>IF(NB251&gt;0,NC251-$V251,0)</f>
        <v/>
      </c>
      <c r="NE251" s="68">
        <f>IF(NB251&gt;0,(NB251-NE$10)/NE$10,0)</f>
        <v/>
      </c>
      <c r="NF251" s="68" t="n"/>
      <c r="NG251" s="15">
        <f>IF(NB251&gt;0,(NB251-NB$10)/NB$10,0)</f>
        <v/>
      </c>
      <c r="NI251" s="13" t="n"/>
      <c r="NJ251" s="68">
        <f>IF(NI251&gt;0,((NI251-NI250)/NI250),0)</f>
        <v/>
      </c>
      <c r="NK251" s="68">
        <f>IF(NI251&gt;0,NJ251-$V251,0)</f>
        <v/>
      </c>
      <c r="NL251" s="68">
        <f>IF(NI251&gt;0,(NI251-NL$10)/NL$10,0)</f>
        <v/>
      </c>
      <c r="NM251" s="68" t="n"/>
      <c r="NN251" s="15">
        <f>IF(NI251&gt;0,(NI251-NI$10)/NI$10,0)</f>
        <v/>
      </c>
      <c r="NP251" s="13" t="n"/>
      <c r="NQ251" s="68">
        <f>IF(NP251&gt;0,((NP251-NP250)/NP250),0)</f>
        <v/>
      </c>
      <c r="NR251" s="68">
        <f>IF(NP251&gt;0,NQ251-$V251,0)</f>
        <v/>
      </c>
      <c r="NS251" s="68">
        <f>IF(NP251&gt;0,(NP251-NS$10)/NS$10,0)</f>
        <v/>
      </c>
      <c r="NT251" s="68" t="n"/>
      <c r="NU251" s="15">
        <f>IF(NP251&gt;0,(NP251-NP$10)/NP$10,0)</f>
        <v/>
      </c>
      <c r="NW251" s="13" t="n"/>
      <c r="NX251" s="68">
        <f>IF(NW251&gt;0,((NW251-NW250)/NW250),0)</f>
        <v/>
      </c>
      <c r="NY251" s="68">
        <f>IF(NW251&gt;0,NX251-$V251,0)</f>
        <v/>
      </c>
      <c r="NZ251" s="68">
        <f>IF(NW251&gt;0,(NW251-NZ$10)/NZ$10,0)</f>
        <v/>
      </c>
      <c r="OA251" s="68" t="n"/>
      <c r="OB251" s="15">
        <f>IF(NW251&gt;0,(NW251-NW$10)/NW$10,0)</f>
        <v/>
      </c>
      <c r="OD251" s="13" t="n"/>
      <c r="OE251" s="68">
        <f>IF(OD251&gt;0,((OD251-OD250)/OD250),0)</f>
        <v/>
      </c>
      <c r="OF251" s="68">
        <f>IF(OD251&gt;0,OE251-$V251,0)</f>
        <v/>
      </c>
      <c r="OG251" s="68">
        <f>IF(OD251&gt;0,(OD251-OG$10)/OG$10,0)</f>
        <v/>
      </c>
      <c r="OH251" s="68" t="n"/>
      <c r="OI251" s="15">
        <f>IF(OD251&gt;0,(OD251-OD$10)/OD$10,0)</f>
        <v/>
      </c>
      <c r="OK251" s="13" t="n"/>
      <c r="OL251" s="68">
        <f>IF(OK251&gt;0,((OK251-OK250)/OK250),0)</f>
        <v/>
      </c>
      <c r="OM251" s="68">
        <f>IF(OK251&gt;0,OL251-$V251,0)</f>
        <v/>
      </c>
      <c r="ON251" s="68">
        <f>IF(OK251&gt;0,(OK251-ON$10)/ON$10,0)</f>
        <v/>
      </c>
      <c r="OO251" s="68" t="n"/>
      <c r="OP251" s="15">
        <f>IF(OK251&gt;0,(OK251-OK$10)/OK$10,0)</f>
        <v/>
      </c>
      <c r="OR251" s="13" t="n"/>
      <c r="OS251" s="68">
        <f>IF(OR251&gt;0,((OR251-OR250)/OR250),0)</f>
        <v/>
      </c>
      <c r="OT251" s="68">
        <f>IF(OR251&gt;0,OS251-$V251,0)</f>
        <v/>
      </c>
      <c r="OU251" s="68">
        <f>IF(OR251&gt;0,(OR251-OU$10)/OU$10,0)</f>
        <v/>
      </c>
      <c r="OV251" s="68" t="n"/>
      <c r="OW251" s="15">
        <f>IF(OR251&gt;0,(OR251-OR$10)/OR$10,0)</f>
        <v/>
      </c>
      <c r="OY251" s="13" t="n"/>
      <c r="OZ251" s="68">
        <f>IF(OY251&gt;0,((OY251-OY250)/OY250),0)</f>
        <v/>
      </c>
      <c r="PA251" s="68">
        <f>IF(OY251&gt;0,OZ251-$V251,0)</f>
        <v/>
      </c>
      <c r="PB251" s="68">
        <f>IF(OY251&gt;0,(OY251-PB$10)/PB$10,0)</f>
        <v/>
      </c>
      <c r="PC251" s="68" t="n"/>
      <c r="PD251" s="15">
        <f>IF(OY251&gt;0,(OY251-OY$10)/OY$10,0)</f>
        <v/>
      </c>
      <c r="PE251" s="18" t="n"/>
      <c r="PF251" s="13" t="n"/>
      <c r="PG251" s="68">
        <f>IF(PF251&gt;0,((PF251-PF250)/PF250),0)</f>
        <v/>
      </c>
      <c r="PH251" s="68">
        <f>IF(PF251&gt;0,PG251-$V251,0)</f>
        <v/>
      </c>
      <c r="PI251" s="68">
        <f>IF(PF251&gt;0,(PF251-PI$10)/PI$10,0)</f>
        <v/>
      </c>
      <c r="PJ251" s="68" t="n"/>
      <c r="PK251" s="15">
        <f>IF(PF251&gt;0,(PF251-PF$10)/PF$10,0)</f>
        <v/>
      </c>
      <c r="PM251" s="13" t="n"/>
      <c r="PN251" s="68">
        <f>IF(PM251&gt;0,((PM251-PM250)/PM250),0)</f>
        <v/>
      </c>
      <c r="PO251" s="68">
        <f>PN251-$V251</f>
        <v/>
      </c>
      <c r="PP251" s="68">
        <f>IF(PM251&gt;0,(PM251-PP$10)/PP$10,0)</f>
        <v/>
      </c>
      <c r="PQ251" s="68" t="n"/>
      <c r="PR251" s="15">
        <f>IF(PM251&gt;0,(PM251-PM$10)/PM$10,0)</f>
        <v/>
      </c>
      <c r="PT251" s="13" t="n"/>
      <c r="PU251" s="68">
        <f>IF(PT251&gt;0,((PT251-PT250)/PT250),0)</f>
        <v/>
      </c>
      <c r="PV251" s="68">
        <f>IF(PT251&gt;0,PU251-$V251,0)</f>
        <v/>
      </c>
      <c r="PW251" s="68">
        <f>IF(PT251&gt;0,(PT251-PW$10)/PW$10,0)</f>
        <v/>
      </c>
      <c r="PX251" s="68" t="n"/>
      <c r="PY251" s="15">
        <f>IF(PT251&gt;0,(PT251-PT$10)/PT$10,0)</f>
        <v/>
      </c>
      <c r="QA251" s="13" t="n"/>
      <c r="QB251" s="68">
        <f>IF(QA251&gt;0,((QA251-QA250)/QA250),0)</f>
        <v/>
      </c>
      <c r="QC251" s="68">
        <f>IF(QA251&gt;0,QB251-$V251,0)</f>
        <v/>
      </c>
      <c r="QD251" s="68">
        <f>IF(QA251&gt;0,(QA251-QD$10)/QD$10,0)</f>
        <v/>
      </c>
      <c r="QE251" s="68" t="n"/>
      <c r="QF251" s="15">
        <f>IF(QA251&gt;0,(QA251-QA$10)/QA$10,0)</f>
        <v/>
      </c>
      <c r="QH251" s="13" t="n"/>
      <c r="QI251" s="68">
        <f>IF(QH251&gt;0,((QH251-QH250)/QH250),0)</f>
        <v/>
      </c>
      <c r="QJ251" s="68">
        <f>IF(QH251&gt;0,QI251-$V251,0)</f>
        <v/>
      </c>
      <c r="QK251" s="68">
        <f>IF(QH251&gt;0,(QH251-QK$10)/QK$10,0)</f>
        <v/>
      </c>
      <c r="QL251" s="68" t="n"/>
      <c r="QM251" s="15">
        <f>IF(QH251&gt;0,(QH251-QH$10)/QH$10,0)</f>
        <v/>
      </c>
      <c r="QO251" s="13" t="n"/>
      <c r="QP251" s="68">
        <f>IF(QO251&gt;0,((QO251-QO250)/QO250),0)</f>
        <v/>
      </c>
      <c r="QQ251" s="68">
        <f>IF(QO251&gt;0,QP251-$V251,0)</f>
        <v/>
      </c>
      <c r="QR251" s="68">
        <f>IF(QO251&gt;0,(QO251-QR$10)/QR$10,0)</f>
        <v/>
      </c>
      <c r="QS251" s="68" t="n"/>
      <c r="QT251" s="15">
        <f>IF(QO251&gt;0,(QO251-QO$10)/QO$10,0)</f>
        <v/>
      </c>
      <c r="QV251" s="13" t="n"/>
      <c r="QW251" s="68">
        <f>IF(QV251&gt;0,((QV251-QV250)/QV250),0)</f>
        <v/>
      </c>
      <c r="QX251" s="68">
        <f>IF(QV251&gt;0,QW251-$V251,0)</f>
        <v/>
      </c>
      <c r="QY251" s="68">
        <f>IF(QV251&gt;0,(QV251-QY$10)/QY$10,0)</f>
        <v/>
      </c>
      <c r="QZ251" s="68" t="n"/>
      <c r="RA251" s="15">
        <f>IF(QV251&gt;0,(QV251-QV$10)/QV$10,0)</f>
        <v/>
      </c>
      <c r="RC251" s="13" t="n"/>
      <c r="RD251" s="68">
        <f>IF(RC251&gt;0,((RC251-RC250)/RC250),0)</f>
        <v/>
      </c>
      <c r="RE251" s="68">
        <f>IF(RC251&gt;0,RD251-$V251,0)</f>
        <v/>
      </c>
      <c r="RF251" s="68">
        <f>IF(RC251&gt;0,(RC251-RF$10)/RF$10,0)</f>
        <v/>
      </c>
      <c r="RG251" s="68" t="n"/>
      <c r="RH251" s="15">
        <f>IF(RC251&gt;0,(RC251-RC$10)/RC$10,0)</f>
        <v/>
      </c>
      <c r="RJ251" s="13" t="n"/>
      <c r="RK251" s="68">
        <f>IF(RJ251&gt;0,((RJ251-RJ250)/RJ250),0)</f>
        <v/>
      </c>
      <c r="RL251" s="68">
        <f>RK251-$V251</f>
        <v/>
      </c>
      <c r="RM251" s="68">
        <f>IF(RJ251&gt;0,(RJ251-RM$10)/RM$10,0)</f>
        <v/>
      </c>
      <c r="RN251" s="68" t="n"/>
      <c r="RO251" s="15">
        <f>IF(RJ251&gt;0,(RJ251-RJ$10)/RJ$10,0)</f>
        <v/>
      </c>
      <c r="RQ251" s="13" t="n"/>
      <c r="RR251" s="68">
        <f>IF(RQ251&gt;0,((RQ251-RQ250)/RQ250),0)</f>
        <v/>
      </c>
      <c r="RS251" s="68">
        <f>RR251-$V251</f>
        <v/>
      </c>
      <c r="RT251" s="68">
        <f>IF(RQ251&gt;0,(RQ251-RT$10)/RT$10,0)</f>
        <v/>
      </c>
      <c r="RU251" s="68" t="n"/>
      <c r="RV251" s="15">
        <f>IF(RQ251&gt;0,(RQ251-RQ$10)/RQ$10,0)</f>
        <v/>
      </c>
      <c r="RX251" s="13" t="n"/>
      <c r="RY251" s="68">
        <f>IF(RX251&gt;0,((RX251-RX250)/RX250),0)</f>
        <v/>
      </c>
      <c r="RZ251" s="68">
        <f>RY251-$V251</f>
        <v/>
      </c>
      <c r="SA251" s="68">
        <f>IF(RX251&gt;0,(RX251-SA$10)/SA$10,0)</f>
        <v/>
      </c>
      <c r="SB251" s="68" t="n"/>
      <c r="SC251" s="15">
        <f>IF(RX251&gt;0,(RX251-RX$10)/RX$10,0)</f>
        <v/>
      </c>
      <c r="SE251" s="13" t="n"/>
      <c r="SF251" s="68">
        <f>IF(SE251&gt;0,((SE251-SE250)/SE250),0)</f>
        <v/>
      </c>
      <c r="SG251" s="68">
        <f>SF251-$V251</f>
        <v/>
      </c>
      <c r="SH251" s="68">
        <f>IF(SE251&gt;0,(SE251-SH$10)/SH$10,0)</f>
        <v/>
      </c>
      <c r="SI251" s="68" t="n"/>
      <c r="SJ251" s="15">
        <f>IF(SE251&gt;0,(SE251-SE$10)/SE$10,0)</f>
        <v/>
      </c>
      <c r="SL251" s="13" t="n"/>
      <c r="SM251" s="68">
        <f>IF(SL251&gt;0,((SL251-SL250)/SL250),0)</f>
        <v/>
      </c>
      <c r="SN251" s="68">
        <f>SM251-$V251</f>
        <v/>
      </c>
      <c r="SO251" s="68">
        <f>IF(SL251&gt;0,(SL251-SO$10)/SO$10,0)</f>
        <v/>
      </c>
      <c r="SP251" s="68" t="n"/>
      <c r="SQ251" s="15">
        <f>IF(SL251&gt;0,(SL251-SL$10)/SL$10,0)</f>
        <v/>
      </c>
      <c r="SS251" s="13" t="n"/>
      <c r="ST251" s="68">
        <f>IF(SS251&gt;0,((SS251-SS250)/SS250),0)</f>
        <v/>
      </c>
      <c r="SU251" s="68">
        <f>ST251-$V251</f>
        <v/>
      </c>
      <c r="SV251" s="68">
        <f>IF(SS251&gt;0,(SS251-SV$10)/SV$10,0)</f>
        <v/>
      </c>
      <c r="SW251" s="68" t="n"/>
      <c r="SX251" s="15">
        <f>IF(SS251&gt;0,(SS251-SS$10)/SS$10,0)</f>
        <v/>
      </c>
      <c r="SZ251" s="13" t="n"/>
      <c r="TA251" s="68">
        <f>IF(SZ251&gt;0,((SZ251-SZ250)/SZ250),0)</f>
        <v/>
      </c>
      <c r="TB251" s="68">
        <f>TA251-$V251</f>
        <v/>
      </c>
      <c r="TC251" s="68">
        <f>IF(SZ251&gt;0,(SZ251-TC$10)/TC$10,0)</f>
        <v/>
      </c>
      <c r="TD251" s="68" t="n"/>
      <c r="TE251" s="15">
        <f>IF(SZ251&gt;0,(SZ251-SZ$10)/SZ$10,0)</f>
        <v/>
      </c>
      <c r="TG251" s="587" t="n"/>
      <c r="TH251" s="68">
        <f>IF(TG251&gt;0,((TG251-TG250)/TG250),0)</f>
        <v/>
      </c>
      <c r="TI251" s="68">
        <f>TH251-$V251</f>
        <v/>
      </c>
      <c r="TJ251" s="68">
        <f>IF(TG251&gt;0,(TG251-TJ$10)/TJ$10,0)</f>
        <v/>
      </c>
      <c r="TK251" s="68" t="n"/>
      <c r="TL251" s="15">
        <f>IF(TG251&gt;0,(TG251-TG$10)/TG$10,0)</f>
        <v/>
      </c>
      <c r="TN251" s="13" t="n"/>
      <c r="TO251" s="68">
        <f>IF(TN251&gt;0,((TN251-TN250)/TN250),0)</f>
        <v/>
      </c>
      <c r="TP251" s="68">
        <f>TO251-$V251</f>
        <v/>
      </c>
      <c r="TQ251" s="68">
        <f>IF(TN251&gt;0,(TN251-TQ$10)/TQ$10,0)</f>
        <v/>
      </c>
      <c r="TR251" s="68" t="n"/>
      <c r="TS251" s="15">
        <f>IF(TN251&gt;0,(TN251-TN$10)/TN$10,0)</f>
        <v/>
      </c>
      <c r="TU251" s="587" t="n"/>
      <c r="TV251" s="68">
        <f>IF(TU251&gt;0,((TU251-TU250)/TU250),0)</f>
        <v/>
      </c>
      <c r="TW251" s="68">
        <f>TV251-$V251</f>
        <v/>
      </c>
      <c r="TX251" s="68">
        <f>IF(TU251&gt;0,(TU251-TX$10)/TX$10,0)</f>
        <v/>
      </c>
      <c r="TY251" s="68" t="n"/>
      <c r="TZ251" s="15">
        <f>IF(TU251&gt;0,(TU251-TU$10)/TU$10,0)</f>
        <v/>
      </c>
      <c r="UB251" s="587" t="n"/>
      <c r="UC251" s="68">
        <f>IF(UB251&gt;0,((UB251-UB250)/UB250),0)</f>
        <v/>
      </c>
      <c r="UD251" s="68">
        <f>UC251-$V251</f>
        <v/>
      </c>
      <c r="UE251" s="68">
        <f>IF(UB251&gt;0,(UB251-UE$10)/UE$10,0)</f>
        <v/>
      </c>
      <c r="UF251" s="68" t="n"/>
      <c r="UG251" s="15">
        <f>IF(UB251&gt;0,(UB251-UB$10)/UB$10,0)</f>
        <v/>
      </c>
      <c r="UI251" s="587" t="n"/>
      <c r="UJ251" s="68">
        <f>IF(UI251&gt;0,((UI251-UI250)/UI250),0)</f>
        <v/>
      </c>
      <c r="UK251" s="68">
        <f>UJ251-$V251</f>
        <v/>
      </c>
      <c r="UL251" s="68">
        <f>IF(UI251&gt;0,(UI251-UL$10)/UL$10,0)</f>
        <v/>
      </c>
      <c r="UM251" s="68" t="n"/>
      <c r="UN251" s="15">
        <f>IF(UI251&gt;0,(UI251-UI$10)/UI$10,0)</f>
        <v/>
      </c>
      <c r="UP251" s="587" t="n"/>
      <c r="UQ251" s="68">
        <f>IF(UP251&gt;0,((UP251-UP250)/UP250),0)</f>
        <v/>
      </c>
      <c r="UR251" s="68">
        <f>UQ251-$V251</f>
        <v/>
      </c>
      <c r="US251" s="68">
        <f>IF(UP251&gt;0,(UP251-US$10)/US$10,0)</f>
        <v/>
      </c>
      <c r="UT251" s="68" t="n"/>
      <c r="UU251" s="15">
        <f>IF(UP251&gt;0,(UP251-UP$10)/UP$10,0)</f>
        <v/>
      </c>
      <c r="UW251" s="587" t="n"/>
      <c r="UX251" s="68">
        <f>IF(UW251&gt;0,((UW251-UW250)/UW250),0)</f>
        <v/>
      </c>
      <c r="UY251" s="68">
        <f>UX251-$V251</f>
        <v/>
      </c>
      <c r="UZ251" s="68">
        <f>IF(UW251&gt;0,(UW251-UZ$10)/UZ$10,0)</f>
        <v/>
      </c>
      <c r="VA251" s="68" t="n"/>
      <c r="VB251" s="15">
        <f>IF(UW251&gt;0,(UW251-UW$10)/UW$10,0)</f>
        <v/>
      </c>
      <c r="VD251" s="587" t="n"/>
      <c r="VE251" s="68">
        <f>IF(VD251&gt;0,((VD251-VD250)/VD250),0)</f>
        <v/>
      </c>
      <c r="VF251" s="68">
        <f>VE251-$V251</f>
        <v/>
      </c>
      <c r="VG251" s="68">
        <f>IF(VD251&gt;0,(VD251-VG$10)/VG$10,0)</f>
        <v/>
      </c>
      <c r="VH251" s="68" t="n"/>
      <c r="VI251" s="15">
        <f>IF(VD251&gt;0,(VD251-VD$10)/VD$10,0)</f>
        <v/>
      </c>
      <c r="VM251" s="21">
        <f>IF($C251&gt;0,(($IK$5*IG251)+($GT$5*GP251)+($JM$5*JI251)+($JF$5*JB251)+($IY$5*IU251)+($IR$5*IN251)+($ID$5*HZ251)+($HW$5*HS251)+($HP$5*HL251)+($HI$5*HE251)+($GF$5*GB251)+($FY$5*FU251)+($FR$5*FN251)+($FK$5*FG251)+($FD$5*EZ251)+($EW$5*ES251)+($EP$5*EL251)+($EI$5*EE251)+($EB$5*DX251)+($DU$5*DQ251)+($DN$5*DJ251)+($DG$5*DC251)+($CZ$5*CV251)+($CS$5*CO251)+($CL$5*CH251)+($CE$5*CA251)+($BX$5*BT251)+($BQ$5*BM251)+($BJ$5*BF251)+($BC$5*AY251)+($AV$5*AR251)+($AO$5*AK251)+($AH$5*AD251)+($JT$5*JP251)+($KA$5*JW251)+($KO$5*KK251)+($PR$5*PN251)+($GM$5*GI251)+($HA$5*GW251)+($KV$5*KR251)+($KH$5*KD251)+($LC$5*KY251)+($MS$5*MO251)+($ML$5*MH251)+($ME$5*MA251)+($LX$5*LT251)+($LQ$5*LM251)+($LJ$5*LF251)+(MV251*$MZ$5)+(NC251*$NG$5)+(NJ251*$NN$5)+($OI$5*OE251)+($NU$5*NQ251)+($OB$5*NX251)+($PK$5*PG251)+($OP$5*OL251)+($OW$5*OS251)+($PD$5*OZ251)+(PU251*$PY$5)+(QB251*$QF$5)+(QI251*$QM$5)+(QP251*$QT$5)+(QW251*$RA$5)+(RD251*$RH$5)+(RK251*$RO$5)+(RR251*$RV$5)+(RY251*$SC$5)+(SF251*$SJ$5)+(SM251*$SQ$5)+(ST251*$SX$5)+(TA251*$TE$5))+(TH251*$TL$5)+(TO251*$TS$5))/$VM$5</f>
        <v/>
      </c>
      <c r="VN251" s="40" t="n"/>
      <c r="VO251" s="21">
        <f>IF($C251&gt;0,(($IK$5*II251)+($GT$5*GR251)+($JM$5*JK251)+($JF$5*JD251)+($IY$5*IW251)+($IR$5*IP251)+($ID$5*IB251)+($HW$5*HU251)+($HP$5*HN251)+($HI$5*HG251)+($GF$5*GD251)+($FY$5*FW251)+($FR$5*FP251)+($FK$5*FI251)+($FD$5*FB251)+($EW$5*EU251)+($EP$5*EN251)+($EI$5*EG251)+($EB$5*DZ251)+($DU$5*DS251)+($DN$5*DL251)+($DG$5*DE251)+($CZ$5*CX251)+($CS$5*CQ251)+($CL$5*CJ251)+($CE$5*CC251)+($BX$5*BV251)+($BQ$5*BO251)+($BJ$5*BH251)+($BC$5*BA251)+($AV$5*AT251)+($AO$5*AM251)+($AH$5*AF251)+($KO$5*KM251)+($KH$5*KF251)+($KA$5*JY251)+($JT$5*JR251)+($PR$5*PP251)+($GM$5*GK251)+($HA$5*GY251)+($KV$5*KT251)+($LC$5*LA251)+($MS$5*MQ251)+($ML$5*MJ251)+($ME$5*MC251)+($LX$5*LV251)+($LQ$5*LO251)+($LJ$5*LH251)+(MX251*$MZ$5)+(NE251*$NG$5)+(NL251*$NN$5)+($OI$5*OG251)+($NU$5*NS251)+($OB$5*NZ251)+($PD$5*PB251)+($OW$5*OU251)+($OP$5*ON251)+($PK$5*PI251)+($PY$5*PW251)+($QF$5*QD251)+($QM$5*QK251)+($QT$5*QR251)+($RA$5*QY251)+($RH$5*RF251)+($RO$5*RM251)+(RT251*$RV$5)+(SA251*$SC$5)+(SH251*$SJ$5)+(SO251*$SQ$5)+(SV251*$SX$5)+(TC251*$TE$5)+(TJ251*$TL$5)+(TQ251*$TS$5))/$VM$5,0)</f>
        <v/>
      </c>
      <c r="VP251" s="14" t="n"/>
      <c r="VQ251" s="21">
        <f>IF($C251&gt;0,(($IK$5*IK251)+($GT$5*GT251)+($JM$5*JM251)+($JF$5*JF251)+($IY$5*IY251)+($IR$5*IR251)+($ID$5*ID251)+($HW$5*HW251)+($HP$5*HP251)+($HI$5*HI251)+($GF$5*GF251)+($FY$5*FY251)+($FR$5*FR251)+($FK$5*FK251)+($FD$5*FD251)+($EW$5*EW251)+($EP$5*EP251)+($EI$5*EI251)+($EB$5*EB251)+($DU$5*DU251)+($DN$5*DN251)+($DG$5*DG251)+($CZ$5*CZ251)+($CS$5*CS251)+($CL$5*CL251)+($CE$5*CE251)+($BX$5*BX251)+($BQ$5*BQ251)+($BJ$5*BJ251)+($BC$5*BC251)+($AV$5*AV251)+($AO$5*AO251)+($AH$5*AH251)+($KO$5*KO251)+($PR$5*PR251)+($GM$5*GM251)+($HA$5*HA251)+($KH$5*KH251)+($KA$5*KA251)+($JT$5*JT251)+($KV$5*KV251)+($LC$5*LC251)+($MS$5*MS251)+($ML$5*ML251)+($ME$5*ME251)+($LX$5*LX251)+($LQ$5*LQ251)+($LJ$5*LJ251)+($OI$5*OI251)+($NU$5*NU251)+($NN$5*NN251)+($NG$5*NG251)+($MZ$5*MZ251)+(OB251*$OB$5)+($PD$5*PD251)+($OW$5*OW251)+($OP$5*OP251)+($PK$5*PK251)+(PY251*$PY$5)+(QF251*$QF$5)+(QM251*$QM$5)+(QT251*$QT$5)+(RA251*$RA$5)+(RH251*$RH$5)+(RO251*$RO$5)+(RV251*$RV$5)+(SC251*$SC$5)+(SJ251*$SJ$5)+(SQ251*$SQ$5)+(SX251*$SX$5)+(TE251*$TE$5)+(TL251*$TL$5)+(TS251*$TS$5))/$VM$5,0)</f>
        <v/>
      </c>
    </row>
    <row r="252" ht="16" customHeight="1" s="545">
      <c r="A252" s="127" t="n">
        <v>46009</v>
      </c>
      <c r="B252" s="4">
        <f>A252</f>
        <v/>
      </c>
      <c r="C252" s="13" t="n"/>
      <c r="D252" s="138">
        <f>IF(C252&gt;0,C252-C251,0)</f>
        <v/>
      </c>
      <c r="E252" s="68">
        <f>IF(C252&gt;0,D252/C251,0)</f>
        <v/>
      </c>
      <c r="F252" s="15">
        <f>IF(C252&gt;0,(C252-C$10)/C$10,0)</f>
        <v/>
      </c>
      <c r="G252" s="13" t="n"/>
      <c r="H252" s="138">
        <f>IF(G252&gt;0,G252-G251,0)</f>
        <v/>
      </c>
      <c r="I252" s="68">
        <f>IF(G252&gt;0,H252/G251,0)</f>
        <v/>
      </c>
      <c r="J252" s="15">
        <f>IF(G252&gt;0,(G252-G$10)/G$10,0)</f>
        <v/>
      </c>
      <c r="K252" s="13" t="n"/>
      <c r="L252" s="138">
        <f>IF(K252&gt;0,K252-K251,0)</f>
        <v/>
      </c>
      <c r="M252" s="68">
        <f>IF(K252&gt;0,L252/K251,0)</f>
        <v/>
      </c>
      <c r="N252" s="15">
        <f>IF(K252&gt;0,(K252-K$10)/K$10,0)</f>
        <v/>
      </c>
      <c r="O252" s="13" t="n"/>
      <c r="P252" s="138">
        <f>IF(O252&gt;0,O252-O251,0)</f>
        <v/>
      </c>
      <c r="Q252" s="68">
        <f>IF(O252&gt;0,P252/O251,0)</f>
        <v/>
      </c>
      <c r="R252" s="15">
        <f>IF(O252&gt;0,(O252-O$10)/O$10,0)</f>
        <v/>
      </c>
      <c r="S252" s="18">
        <f>IF(O252&gt;0,(((O252*0.7)*Q252)+((K252*0.9)*M252)+((G252*0.65)*I252)+((C252*0.6)*E252))/(O252+K252+G252+C252),0)</f>
        <v/>
      </c>
      <c r="T252" s="121">
        <f>IF(O252&gt;0,(S252*200)+T251,0)</f>
        <v/>
      </c>
      <c r="U252" s="121">
        <f>T252</f>
        <v/>
      </c>
      <c r="V252" s="134">
        <f>IF(T252&gt;0,(T252-T251)/T251,0)</f>
        <v/>
      </c>
      <c r="W252" s="21">
        <f>IF(T252&gt;0,(T252-T$11)/T$11,0)</f>
        <v/>
      </c>
      <c r="X252" s="18">
        <f>IF(T252&gt;0,((Q252+M252+I252+E252)/4),0)</f>
        <v/>
      </c>
      <c r="Y252" s="353" t="n"/>
      <c r="Z252" s="15" t="n">
        <v>2e-06</v>
      </c>
      <c r="AA252" s="21">
        <f>Z252-$V252</f>
        <v/>
      </c>
      <c r="AC252" s="13" t="n"/>
      <c r="AD252" s="68">
        <f>IF(AC252&gt;0,((AC252-AC251)/AC251),0)</f>
        <v/>
      </c>
      <c r="AE252" s="68">
        <f>IF(AC252&gt;0,AD252-$V252,0)</f>
        <v/>
      </c>
      <c r="AF252" s="68">
        <f>IF(AC252&gt;0,(AC252-AF$10)/AF$10,0)</f>
        <v/>
      </c>
      <c r="AG252" s="68" t="n"/>
      <c r="AH252" s="15">
        <f>IF(AC252&gt;0,(AC252-AC$10)/AC$10,0)</f>
        <v/>
      </c>
      <c r="AJ252" s="13" t="n"/>
      <c r="AK252" s="68">
        <f>IF(AJ252&gt;0,((AJ252-AJ251)/AJ251),0)</f>
        <v/>
      </c>
      <c r="AL252" s="68">
        <f>IF(AJ252&gt;0,AK252-$V252,0)</f>
        <v/>
      </c>
      <c r="AM252" s="68">
        <f>IF(AJ252&gt;0,(AJ252-AM$10)/AM$10,0)</f>
        <v/>
      </c>
      <c r="AN252" s="68" t="n"/>
      <c r="AO252" s="15">
        <f>IF(AJ252&gt;0,(AJ252-AJ$10)/AJ$10,0)</f>
        <v/>
      </c>
      <c r="AQ252" s="13" t="n"/>
      <c r="AR252" s="68">
        <f>IF(AQ252&gt;0,((AQ252-AQ251)/AQ251),0)</f>
        <v/>
      </c>
      <c r="AS252" s="68">
        <f>IF(AQ252&gt;0,AR252-$V252,0)</f>
        <v/>
      </c>
      <c r="AT252" s="68">
        <f>IF(AQ252&gt;0,(AQ252-AT$10)/AT$10,0)</f>
        <v/>
      </c>
      <c r="AU252" s="68" t="n"/>
      <c r="AV252" s="15">
        <f>IF(AQ252&gt;0,(AQ252-AQ$10)/AQ$10,0)</f>
        <v/>
      </c>
      <c r="AX252" s="13" t="n"/>
      <c r="AY252" s="68">
        <f>IF(AX252&gt;0,((AX252-AX251)/AX251),0)</f>
        <v/>
      </c>
      <c r="AZ252" s="68">
        <f>IF(AX252&gt;0,AY252-$V252,0)</f>
        <v/>
      </c>
      <c r="BA252" s="68">
        <f>IF(AX252&gt;0,(AX252-BA$10)/BA$10,0)</f>
        <v/>
      </c>
      <c r="BB252" s="68" t="n"/>
      <c r="BC252" s="15">
        <f>IF(AX252&gt;0,(AX252-AX$10)/AX$10,0)</f>
        <v/>
      </c>
      <c r="BE252" s="13" t="n"/>
      <c r="BF252" s="68">
        <f>IF(BE252&gt;0,((BE252-BE251)/BE251),0)</f>
        <v/>
      </c>
      <c r="BG252" s="68">
        <f>IF(BE252&gt;0,BF252-$V252,0)</f>
        <v/>
      </c>
      <c r="BH252" s="68" t="n"/>
      <c r="BI252" s="68" t="n"/>
      <c r="BJ252" s="15">
        <f>IF(BE252&gt;0,(BE252-BE$10)/BE$10,0)</f>
        <v/>
      </c>
      <c r="BL252" s="13" t="n"/>
      <c r="BM252" s="68">
        <f>IF(BL252&gt;0,((BL252-BL251)/BL251),0)</f>
        <v/>
      </c>
      <c r="BN252" s="68">
        <f>IF(BL252&gt;0,BM252-$V252,0)</f>
        <v/>
      </c>
      <c r="BO252" s="68">
        <f>IF(BL252&gt;0,(BL252-BO$10)/BO$10,0)</f>
        <v/>
      </c>
      <c r="BP252" s="68" t="n"/>
      <c r="BQ252" s="15">
        <f>IF(BL252&gt;0,(BL252-BL$10)/BL$10,0)</f>
        <v/>
      </c>
      <c r="BS252" s="13" t="n"/>
      <c r="BT252" s="68">
        <f>IF(BS252&gt;0,((BS252-BS251)/BS251),0)</f>
        <v/>
      </c>
      <c r="BU252" s="68">
        <f>IF(BS252&gt;0,BT252-$V252,0)</f>
        <v/>
      </c>
      <c r="BV252" s="68">
        <f>IF(BS252&gt;0,(BS252-BV$10)/BV$10,0)</f>
        <v/>
      </c>
      <c r="BW252" s="68" t="n"/>
      <c r="BX252" s="15">
        <f>IF(BS252&gt;0,(BS252-BS$10)/BS$10,0)</f>
        <v/>
      </c>
      <c r="BZ252" s="13" t="n"/>
      <c r="CA252" s="68">
        <f>IF(BZ252&gt;0,((BZ252-BZ251)/BZ251),0)</f>
        <v/>
      </c>
      <c r="CB252" s="68">
        <f>IF(BZ252&gt;0,CA252-$V252,0)</f>
        <v/>
      </c>
      <c r="CC252" s="68">
        <f>IF(BZ252&gt;0,(BZ252-CC$10)/CC$10,0)</f>
        <v/>
      </c>
      <c r="CD252" s="68" t="n"/>
      <c r="CE252" s="15">
        <f>IF(BZ252&gt;0,(BZ252-BZ$10)/BZ$10,0)</f>
        <v/>
      </c>
      <c r="CG252" s="13" t="n"/>
      <c r="CH252" s="68">
        <f>IF(CG252&gt;0,((CG252-CG251)/CG251),0)</f>
        <v/>
      </c>
      <c r="CI252" s="68">
        <f>IF(CG252&gt;0,CH252-$V252,0)</f>
        <v/>
      </c>
      <c r="CJ252" s="68">
        <f>IF(CG252&gt;0,(CG252-CJ$10)/CJ$10,0)</f>
        <v/>
      </c>
      <c r="CK252" s="68" t="n"/>
      <c r="CL252" s="15">
        <f>IF(CG252&gt;0,(CG252-CG$10)/CG$10,0)</f>
        <v/>
      </c>
      <c r="CN252" s="13" t="n"/>
      <c r="CO252" s="68">
        <f>IF(CN252&gt;0,((CN252-CN251)/CN251),0)</f>
        <v/>
      </c>
      <c r="CP252" s="68">
        <f>IF(CN252&gt;0,CO252-$V252,0)</f>
        <v/>
      </c>
      <c r="CQ252" s="68">
        <f>IF(CN252&gt;0,(CN252-CQ$10)/CQ$10,0)</f>
        <v/>
      </c>
      <c r="CR252" s="68" t="n"/>
      <c r="CS252" s="15">
        <f>IF(CN252&gt;0,(CN252-CN$10)/CN$10,0)</f>
        <v/>
      </c>
      <c r="CU252" s="13" t="n"/>
      <c r="CV252" s="68">
        <f>IF(CU252&gt;0,((CU252-CU251)/CU251),0)</f>
        <v/>
      </c>
      <c r="CW252" s="68">
        <f>IF(CU252&gt;0,CV252-$V252,0)</f>
        <v/>
      </c>
      <c r="CX252" s="68">
        <f>IF(CU252&gt;0,(CU252-CX$10)/CX$10,0)</f>
        <v/>
      </c>
      <c r="CY252" s="68" t="n"/>
      <c r="CZ252" s="15">
        <f>IF(CU252&gt;0,(CU252-CU$10)/CU$10,0)</f>
        <v/>
      </c>
      <c r="DB252" s="13" t="n"/>
      <c r="DC252" s="68">
        <f>IF(DB252&gt;0,((DB252-DB251)/DB251),0)</f>
        <v/>
      </c>
      <c r="DD252" s="68">
        <f>IF(DB252&gt;0,DC252-$V252,0)</f>
        <v/>
      </c>
      <c r="DE252" s="68">
        <f>IF(DB252&gt;0,(DB252-DE$10)/DE$10,0)</f>
        <v/>
      </c>
      <c r="DF252" s="68" t="n"/>
      <c r="DG252" s="15">
        <f>IF(DB252&gt;0,(DB252-DB$10)/DB$10,0)</f>
        <v/>
      </c>
      <c r="DI252" s="13" t="n"/>
      <c r="DJ252" s="68">
        <f>IF(DI252&gt;0,((DI252-DI251)/DI251),0)</f>
        <v/>
      </c>
      <c r="DK252" s="68">
        <f>IF(DI252&gt;0,DJ252-$V252,0)</f>
        <v/>
      </c>
      <c r="DL252" s="68">
        <f>IF(DI252&gt;0,(DI252-DL$10)/DL$10,0)</f>
        <v/>
      </c>
      <c r="DM252" s="68" t="n"/>
      <c r="DN252" s="15">
        <f>IF(DI252&gt;0,(DI252-DI$10)/DI$10,0)</f>
        <v/>
      </c>
      <c r="DP252" s="13" t="n"/>
      <c r="DQ252" s="68">
        <f>IF(DP252&gt;0,((DP252-DP251)/DP251),0)</f>
        <v/>
      </c>
      <c r="DR252" s="68">
        <f>IF(DP252&gt;0,DQ252-$V252,0)</f>
        <v/>
      </c>
      <c r="DS252" s="68" t="n"/>
      <c r="DT252" s="68" t="n"/>
      <c r="DU252" s="15">
        <f>IF(DP252&gt;0,(DP252-DP$10)/DP$10,0)</f>
        <v/>
      </c>
      <c r="DV252" s="18" t="n"/>
      <c r="DW252" s="13" t="n"/>
      <c r="DX252" s="68">
        <f>IF(DW252&gt;0,((DW252-DW251)/DW251),0)</f>
        <v/>
      </c>
      <c r="DY252" s="68">
        <f>IF(DW252&gt;0,DX252-$V252,0)</f>
        <v/>
      </c>
      <c r="DZ252" s="68">
        <f>IF(DW252&gt;0,(DW252-DZ$10)/DZ$10,0)</f>
        <v/>
      </c>
      <c r="EA252" s="68" t="n"/>
      <c r="EB252" s="15">
        <f>IF(DW252&gt;0,(DW252-DW$10)/DW$10,0)</f>
        <v/>
      </c>
      <c r="ED252" s="13" t="n"/>
      <c r="EE252" s="68">
        <f>IF(ED252&gt;0,((ED252-ED251)/ED251),0)</f>
        <v/>
      </c>
      <c r="EF252" s="68">
        <f>IF(ED252&gt;0,EE252-$V252,0)</f>
        <v/>
      </c>
      <c r="EG252" s="68">
        <f>IF(ED252&gt;0,(ED252-EG$10)/EG$10,0)</f>
        <v/>
      </c>
      <c r="EH252" s="68" t="n"/>
      <c r="EI252" s="15">
        <f>IF(ED252&gt;0,(ED252-ED$10)/ED$10,0)</f>
        <v/>
      </c>
      <c r="EK252" s="13" t="n"/>
      <c r="EL252" s="68">
        <f>IF(EK252&gt;0,((EK252-EK251)/EK251),0)</f>
        <v/>
      </c>
      <c r="EM252" s="68">
        <f>IF(EK252&gt;0,EL252-$V252,0)</f>
        <v/>
      </c>
      <c r="EN252" s="68">
        <f>IF(EK252&gt;0,(EK252-EN$10)/EN$10,0)</f>
        <v/>
      </c>
      <c r="EO252" s="68" t="n"/>
      <c r="EP252" s="15">
        <f>IF(EK252&gt;0,(EK252-EK$10)/EK$10,0)</f>
        <v/>
      </c>
      <c r="ER252" s="13" t="n"/>
      <c r="ES252" s="68">
        <f>IF(ER252&gt;0,((ER252-ER251)/ER251),0)</f>
        <v/>
      </c>
      <c r="ET252" s="68">
        <f>IF(ER252&gt;0,ES252-$V252,0)</f>
        <v/>
      </c>
      <c r="EU252" s="68">
        <f>IF(ER252&gt;0,(ER252-EU$10)/EU$10,0)</f>
        <v/>
      </c>
      <c r="EV252" s="68" t="n"/>
      <c r="EW252" s="15">
        <f>IF(ER252&gt;0,(ER252-ER$10)/ER$10,0)</f>
        <v/>
      </c>
      <c r="EY252" s="13" t="n"/>
      <c r="EZ252" s="68">
        <f>IF(EY252&gt;0,((EY252-EY251)/EY251),0)</f>
        <v/>
      </c>
      <c r="FA252" s="68">
        <f>IF(EY252&gt;0,EZ252-$V252,0)</f>
        <v/>
      </c>
      <c r="FB252" s="68" t="n"/>
      <c r="FC252" s="68" t="n"/>
      <c r="FD252" s="15">
        <f>IF(EY252&gt;0,(EY252-EY$10)/EY$10,0)</f>
        <v/>
      </c>
      <c r="FF252" s="13" t="n"/>
      <c r="FG252" s="68">
        <f>IF(FF252&gt;0,((FF252-FF251)/FF251),0)</f>
        <v/>
      </c>
      <c r="FH252" s="68">
        <f>IF(FF252&gt;0,FG252-$V252,0)</f>
        <v/>
      </c>
      <c r="FI252" s="68">
        <f>IF(FF252&gt;0,(FF252-FI$10)/FI$10,0)</f>
        <v/>
      </c>
      <c r="FJ252" s="68" t="n"/>
      <c r="FK252" s="15">
        <f>IF(FF252&gt;0,(FF252-FF$10)/FF$10,0)</f>
        <v/>
      </c>
      <c r="FM252" s="13" t="n"/>
      <c r="FN252" s="68">
        <f>IF(FM252&gt;0,((FM252-FM251)/FM251),0)</f>
        <v/>
      </c>
      <c r="FO252" s="68">
        <f>IF(FM252&gt;0,FN252-$V252,0)</f>
        <v/>
      </c>
      <c r="FP252" s="68">
        <f>IF(FM252&gt;0,(FM252-FP$10)/FP$10,0)</f>
        <v/>
      </c>
      <c r="FQ252" s="68" t="n"/>
      <c r="FR252" s="15">
        <f>IF(FM252&gt;0,(FM252-FM$10)/FM$10,0)</f>
        <v/>
      </c>
      <c r="FT252" s="13" t="n"/>
      <c r="FU252" s="68">
        <f>IF(FT252&gt;0,((FT252-FT251)/FT251),0)</f>
        <v/>
      </c>
      <c r="FV252" s="68">
        <f>IF(FT252&gt;0,FU252-$V252,0)</f>
        <v/>
      </c>
      <c r="FW252" s="68">
        <f>IF(FT252&gt;0,(FT252-FW$10)/FW$10,0)</f>
        <v/>
      </c>
      <c r="FX252" s="68" t="n"/>
      <c r="FY252" s="15">
        <f>IF(FT252&gt;0,(FT252-FT$10)/FT$10,0)</f>
        <v/>
      </c>
      <c r="GA252" s="13" t="n"/>
      <c r="GB252" s="68">
        <f>IF(GA252&gt;0,((GA252-GA251)/GA251),0)</f>
        <v/>
      </c>
      <c r="GC252" s="68">
        <f>IF(GA252&gt;0,GB252-$V252,0)</f>
        <v/>
      </c>
      <c r="GD252" s="68" t="n"/>
      <c r="GE252" s="68" t="n"/>
      <c r="GF252" s="15">
        <f>IF(GA252&gt;0,(GA252-GA$10)/GA$10,0)</f>
        <v/>
      </c>
      <c r="GG252" s="18" t="n"/>
      <c r="GH252" s="13" t="n"/>
      <c r="GI252" s="68">
        <f>IF(GH252&gt;0,((GH252-GH251)/GH251),0)</f>
        <v/>
      </c>
      <c r="GJ252" s="68">
        <f>IF(GH252&gt;0,GI252-$V252,0)</f>
        <v/>
      </c>
      <c r="GK252" s="68">
        <f>IF(GH252&gt;0,(GH252-GK$10)/GK$10,0)</f>
        <v/>
      </c>
      <c r="GL252" s="68" t="n"/>
      <c r="GM252" s="15">
        <f>IF(GH252&gt;0,(GH252-GH$10)/GH$10,0)</f>
        <v/>
      </c>
      <c r="GO252" s="13" t="n"/>
      <c r="GP252" s="68">
        <f>IF(GO252&gt;0,((GO252-GO251)/GO251),0)</f>
        <v/>
      </c>
      <c r="GQ252" s="68">
        <f>IF(GO252&gt;0,GP252-$V252,0)</f>
        <v/>
      </c>
      <c r="GR252" s="68" t="n"/>
      <c r="GS252" s="68" t="n"/>
      <c r="GT252" s="15">
        <f>IF(GO252&gt;0,(GO252-GO$10)/GO$10,0)</f>
        <v/>
      </c>
      <c r="GV252" s="13" t="n"/>
      <c r="GW252" s="68">
        <f>IF(GV252&gt;0,((GV252-GV251)/GV251),0)</f>
        <v/>
      </c>
      <c r="GX252" s="68">
        <f>IF(GV252&gt;0,GW252-$V252,0)</f>
        <v/>
      </c>
      <c r="GY252" s="68">
        <f>IF(GV252&gt;0,(GV252-GY$10)/GY$10,0)</f>
        <v/>
      </c>
      <c r="GZ252" s="68" t="n"/>
      <c r="HA252" s="15">
        <f>IF(GV252&gt;0,(GV252-GV$10)/GV$10,0)</f>
        <v/>
      </c>
      <c r="HD252" s="13" t="n"/>
      <c r="HE252" s="68">
        <f>IF(HD252&gt;0,((HD252-HD251)/HD251),0)</f>
        <v/>
      </c>
      <c r="HF252" s="68">
        <f>IF(HD252&gt;0,HE252-$V252,0)</f>
        <v/>
      </c>
      <c r="HG252" s="68">
        <f>IF(HD252&gt;0,(HD252-HG$10)/HG$10,0)</f>
        <v/>
      </c>
      <c r="HH252" s="68" t="n"/>
      <c r="HI252" s="15">
        <f>IF(HD252&gt;0,(HD252-HD$10)/HD$10,0)</f>
        <v/>
      </c>
      <c r="HK252" s="13" t="n"/>
      <c r="HL252" s="68">
        <f>IF(HK252&gt;0,((HK252-HK251)/HK251),0)</f>
        <v/>
      </c>
      <c r="HM252" s="68">
        <f>IF(HK252&gt;0,HL252-$V252,0)</f>
        <v/>
      </c>
      <c r="HN252" s="68">
        <f>IF(HK252&gt;0,(HK252-HN$10)/HN$10,0)</f>
        <v/>
      </c>
      <c r="HO252" s="68" t="n"/>
      <c r="HP252" s="15">
        <f>IF(HK252&gt;0,(HK252-HK$10)/HK$10,0)</f>
        <v/>
      </c>
      <c r="HR252" s="13" t="n"/>
      <c r="HS252" s="68">
        <f>IF(HR252&gt;0,((HR252-HR251)/HR251),0)</f>
        <v/>
      </c>
      <c r="HT252" s="68">
        <f>IF(HR252&gt;0,HS252-$V252,0)</f>
        <v/>
      </c>
      <c r="HU252" s="68">
        <f>IF(HR252&gt;0,(HR252-HU$10)/HU$10,0)</f>
        <v/>
      </c>
      <c r="HV252" s="68" t="n"/>
      <c r="HW252" s="15">
        <f>IF(HR252&gt;0,(HR252-HR$10)/HR$10,0)</f>
        <v/>
      </c>
      <c r="HY252" s="13" t="n"/>
      <c r="HZ252" s="68">
        <f>IF(HY252&gt;0,((HY252-HY251)/HY251),0)</f>
        <v/>
      </c>
      <c r="IA252" s="68">
        <f>IF(HY252&gt;0,HZ252-$V252,0)</f>
        <v/>
      </c>
      <c r="IB252" s="68">
        <f>IF(HY252&gt;0,(HY252-IB$10)/IB$10,0)</f>
        <v/>
      </c>
      <c r="IC252" s="68" t="n"/>
      <c r="ID252" s="15">
        <f>IF(HY252&gt;0,(HY252-HY$10)/HY$10,0)</f>
        <v/>
      </c>
      <c r="IF252" s="13" t="n"/>
      <c r="IG252" s="68">
        <f>IF(IF252&gt;0,((IF252-IF251)/IF251),0)</f>
        <v/>
      </c>
      <c r="IH252" s="68">
        <f>IF(IF252&gt;0,IG252-$V252,0)</f>
        <v/>
      </c>
      <c r="II252" s="68">
        <f>IF(IF252&gt;0,(IF252-II$10)/II$10,0)</f>
        <v/>
      </c>
      <c r="IJ252" s="68" t="n"/>
      <c r="IK252" s="15">
        <f>IF(IF252&gt;0,(IF252-IF$10)/IF$10,0)</f>
        <v/>
      </c>
      <c r="IM252" s="13" t="n"/>
      <c r="IN252" s="68">
        <f>IF(IM252&gt;0,((IM252-IM251)/IM251),0)</f>
        <v/>
      </c>
      <c r="IO252" s="68">
        <f>IF(IM252&gt;0,IN252-$V252,0)</f>
        <v/>
      </c>
      <c r="IP252" s="68">
        <f>IF(IM252&gt;0,(IM252-IP$10)/IP$10,0)</f>
        <v/>
      </c>
      <c r="IQ252" s="68" t="n"/>
      <c r="IR252" s="15">
        <f>IF(IM252&gt;0,(IM252-IM$10)/IM$10,0)</f>
        <v/>
      </c>
      <c r="IT252" s="13" t="n"/>
      <c r="IU252" s="68">
        <f>IF(IT252&gt;0,((IT252-IT251)/IT251),0)</f>
        <v/>
      </c>
      <c r="IV252" s="68">
        <f>IF(IT252&gt;0,IU252-$V252,0)</f>
        <v/>
      </c>
      <c r="IW252" s="68">
        <f>IF(IT252&gt;0,(IT252-IW$10)/IW$10,0)</f>
        <v/>
      </c>
      <c r="IX252" s="68" t="n"/>
      <c r="IY252" s="15">
        <f>IF(IT252&gt;0,(IT252-IT$10)/IT$10,0)</f>
        <v/>
      </c>
      <c r="JA252" s="13" t="n"/>
      <c r="JB252" s="68">
        <f>IF(JA252&gt;0,((JA252-JA251)/JA251),0)</f>
        <v/>
      </c>
      <c r="JC252" s="68">
        <f>IF(JA252&gt;0,JB252-$V252,0)</f>
        <v/>
      </c>
      <c r="JD252" s="68">
        <f>IF(JA252&gt;0,(JA252-JD$10)/JD$10,0)</f>
        <v/>
      </c>
      <c r="JE252" s="68" t="n"/>
      <c r="JF252" s="15">
        <f>IF(JA252&gt;0,(JA252-JA$10)/JA$10,0)</f>
        <v/>
      </c>
      <c r="JH252" s="13" t="n"/>
      <c r="JI252" s="68">
        <f>IF(JH252&gt;0,((JH252-JH251)/JH251),0)</f>
        <v/>
      </c>
      <c r="JJ252" s="68">
        <f>IF(JH252&gt;0,JI252-$V252,0)</f>
        <v/>
      </c>
      <c r="JK252" s="68">
        <f>IF(JH252&gt;0,(JH252-JK$10)/JK$10,0)</f>
        <v/>
      </c>
      <c r="JL252" s="68" t="n"/>
      <c r="JM252" s="15">
        <f>IF(JH252&gt;0,(JH252-JH$10)/JH$10,0)</f>
        <v/>
      </c>
      <c r="JO252" s="13" t="n"/>
      <c r="JP252" s="68">
        <f>IF(JO252&gt;0,((JO252-JO251)/JO251),0)</f>
        <v/>
      </c>
      <c r="JQ252" s="68">
        <f>IF(JO252&gt;0,JP252-$V252,0)</f>
        <v/>
      </c>
      <c r="JR252" s="68">
        <f>IF(JO252&gt;0,(JO252-JR$10)/JR$10,0)</f>
        <v/>
      </c>
      <c r="JS252" s="68" t="n"/>
      <c r="JT252" s="15">
        <f>IF(JO252&gt;0,(JO252-JO$10)/JO$10,0)</f>
        <v/>
      </c>
      <c r="JV252" s="13" t="n"/>
      <c r="JW252" s="68">
        <f>IF(JV252&gt;0,((JV252-JV251)/JV251),0)</f>
        <v/>
      </c>
      <c r="JX252" s="68">
        <f>IF(JV252&gt;0,JW252-$V252,0)</f>
        <v/>
      </c>
      <c r="JY252" s="68">
        <f>IF(JV252&gt;0,(JV252-JY$10)/JY$10,0)</f>
        <v/>
      </c>
      <c r="JZ252" s="68" t="n"/>
      <c r="KA252" s="15">
        <f>IF(JV252&gt;0,(JV252-JV$10)/JV$10,0)</f>
        <v/>
      </c>
      <c r="KC252" s="13" t="n"/>
      <c r="KD252" s="68">
        <f>IF(KC252&gt;0,((KC252-KC251)/KC251),0)</f>
        <v/>
      </c>
      <c r="KE252" s="68">
        <f>IF(KC252&gt;0,KD252-$V252,0)</f>
        <v/>
      </c>
      <c r="KF252" s="68">
        <f>IF(KC252&gt;0,(KC252-KF$10)/KF$10,0)</f>
        <v/>
      </c>
      <c r="KG252" s="68" t="n"/>
      <c r="KH252" s="15">
        <f>IF(KC252&gt;0,(KC252-KC$10)/KC$10,0)</f>
        <v/>
      </c>
      <c r="KI252" s="18" t="n"/>
      <c r="KJ252" s="13" t="n"/>
      <c r="KK252" s="68">
        <f>IF(KJ252&gt;0,((KJ252-KJ251)/KJ251),0)</f>
        <v/>
      </c>
      <c r="KL252" s="68">
        <f>IF(KJ252&gt;0,KK252-$V252,0)</f>
        <v/>
      </c>
      <c r="KM252" s="68">
        <f>IF(KJ252&gt;0,(KJ252-KM$10)/KM$10,0)</f>
        <v/>
      </c>
      <c r="KN252" s="68" t="n"/>
      <c r="KO252" s="15">
        <f>IF(KJ252&gt;0,(KJ252-KJ$10)/KJ$10,0)</f>
        <v/>
      </c>
      <c r="KQ252" s="13" t="n"/>
      <c r="KR252" s="68">
        <f>IF(KQ252&gt;0,((KQ252-KQ251)/KQ251),0)</f>
        <v/>
      </c>
      <c r="KS252" s="68">
        <f>IF(KQ252&gt;0,KR252-$V252,0)</f>
        <v/>
      </c>
      <c r="KT252" s="68">
        <f>IF(KQ252&gt;0,(KQ252-KT$10)/KT$10,0)</f>
        <v/>
      </c>
      <c r="KU252" s="68" t="n"/>
      <c r="KV252" s="15">
        <f>IF(KQ252&gt;0,(KQ252-KQ$10)/KQ$10,0)</f>
        <v/>
      </c>
      <c r="KW252" s="18" t="n"/>
      <c r="KX252" s="13" t="n"/>
      <c r="KY252" s="68">
        <f>IF(KX252&gt;0,((KX252-KX251)/KX251),0)</f>
        <v/>
      </c>
      <c r="KZ252" s="68">
        <f>IF(KX252&gt;0,KY252-$V252,0)</f>
        <v/>
      </c>
      <c r="LA252" s="68">
        <f>IF(KX252&gt;0,(KX252-LA$10)/LA$10,0)</f>
        <v/>
      </c>
      <c r="LB252" s="68" t="n"/>
      <c r="LC252" s="15">
        <f>IF(KX252&gt;0,(KX252-KX$10)/KX$10,0)</f>
        <v/>
      </c>
      <c r="LD252" s="18" t="n"/>
      <c r="LE252" s="13" t="n"/>
      <c r="LF252" s="68">
        <f>IF(LE252&gt;0,((LE252-LE251)/LE251),0)</f>
        <v/>
      </c>
      <c r="LG252" s="68">
        <f>IF(LE252&gt;0,LF252-$V252,0)</f>
        <v/>
      </c>
      <c r="LH252" s="68">
        <f>IF(LE252&gt;0,(LE252-LH$10)/LH$10,0)</f>
        <v/>
      </c>
      <c r="LI252" s="68" t="n"/>
      <c r="LJ252" s="15">
        <f>IF(LE252&gt;0,(LE252-LE$10)/LE$10,0)</f>
        <v/>
      </c>
      <c r="LL252" s="13" t="n"/>
      <c r="LM252" s="68">
        <f>IF(LL252&gt;0,((LL252-LL251)/LL251),0)</f>
        <v/>
      </c>
      <c r="LN252" s="68">
        <f>IF(LL252&gt;0,LM252-$V252,0)</f>
        <v/>
      </c>
      <c r="LO252" s="68">
        <f>IF(LL252&gt;0,(LL252-LO$10)/LO$10,0)</f>
        <v/>
      </c>
      <c r="LP252" s="68" t="n"/>
      <c r="LQ252" s="15">
        <f>IF(LL252&gt;0,(LL252-LL$10)/LL$10,0)</f>
        <v/>
      </c>
      <c r="LS252" s="13" t="n"/>
      <c r="LT252" s="68">
        <f>IF(LS252&gt;0,((LS252-LS251)/LS251),0)</f>
        <v/>
      </c>
      <c r="LU252" s="68">
        <f>IF(LS252&gt;0,LT252-$V252,0)</f>
        <v/>
      </c>
      <c r="LV252" s="68" t="n"/>
      <c r="LW252" s="68" t="n"/>
      <c r="LX252" s="15">
        <f>IF(LS252&gt;0,(LS252-LS$10)/LS$10,0)</f>
        <v/>
      </c>
      <c r="LZ252" s="13" t="n"/>
      <c r="MA252" s="68">
        <f>IF(LZ252&gt;0,((LZ252-LZ251)/LZ251),0)</f>
        <v/>
      </c>
      <c r="MB252" s="68">
        <f>IF(LZ252&gt;0,MA252-$V252,0)</f>
        <v/>
      </c>
      <c r="MC252" s="68">
        <f>IF(LZ252&gt;0,(LZ252-MC$10)/MC$10,0)</f>
        <v/>
      </c>
      <c r="MD252" s="68" t="n"/>
      <c r="ME252" s="15">
        <f>IF(LZ252&gt;0,(LZ252-LZ$10)/LZ$10,0)</f>
        <v/>
      </c>
      <c r="MG252" s="13" t="n"/>
      <c r="MH252" s="68">
        <f>IF(MG252&gt;0,((MG252-MG251)/MG251),0)</f>
        <v/>
      </c>
      <c r="MI252" s="68">
        <f>IF(MG252&gt;0,MH252-$V252,0)</f>
        <v/>
      </c>
      <c r="MJ252" s="68">
        <f>IF(MG252&gt;0,(MG252-MJ$10)/MJ$10,0)</f>
        <v/>
      </c>
      <c r="MK252" s="68" t="n"/>
      <c r="ML252" s="15">
        <f>IF(MG252&gt;0,(MG252-MG$10)/MG$10,0)</f>
        <v/>
      </c>
      <c r="MN252" s="13" t="n"/>
      <c r="MO252" s="68">
        <f>IF(MN252&gt;0,((MN252-MN251)/MN251),0)</f>
        <v/>
      </c>
      <c r="MP252" s="68">
        <f>IF(MN252&gt;0,MO252-$V252,0)</f>
        <v/>
      </c>
      <c r="MQ252" s="68">
        <f>IF(MN252&gt;0,(MN252-MQ$10)/MQ$10,0)</f>
        <v/>
      </c>
      <c r="MR252" s="68" t="n"/>
      <c r="MS252" s="15">
        <f>IF(MN252&gt;0,(MN252-MN$10)/MN$10,0)</f>
        <v/>
      </c>
      <c r="MU252" s="13" t="n"/>
      <c r="MV252" s="68">
        <f>IF(MU252&gt;0,((MU252-MU251)/MU251),0)</f>
        <v/>
      </c>
      <c r="MW252" s="68">
        <f>IF(MU252&gt;0,MV252-$V252,0)</f>
        <v/>
      </c>
      <c r="MX252" s="68">
        <f>IF(MU252&gt;0,(MU252-MX$10)/MX$10,0)</f>
        <v/>
      </c>
      <c r="MY252" s="68" t="n"/>
      <c r="MZ252" s="15">
        <f>IF(MU252&gt;0,(MU252-MU$10)/MU$10,0)</f>
        <v/>
      </c>
      <c r="NB252" s="13" t="n"/>
      <c r="NC252" s="68">
        <f>IF(NB252&gt;0,((NB252-NB251)/NB251),0)</f>
        <v/>
      </c>
      <c r="ND252" s="68">
        <f>IF(NB252&gt;0,NC252-$V252,0)</f>
        <v/>
      </c>
      <c r="NE252" s="68">
        <f>IF(NB252&gt;0,(NB252-NE$10)/NE$10,0)</f>
        <v/>
      </c>
      <c r="NF252" s="68" t="n"/>
      <c r="NG252" s="15">
        <f>IF(NB252&gt;0,(NB252-NB$10)/NB$10,0)</f>
        <v/>
      </c>
      <c r="NI252" s="13" t="n"/>
      <c r="NJ252" s="68">
        <f>IF(NI252&gt;0,((NI252-NI251)/NI251),0)</f>
        <v/>
      </c>
      <c r="NK252" s="68">
        <f>IF(NI252&gt;0,NJ252-$V252,0)</f>
        <v/>
      </c>
      <c r="NL252" s="68">
        <f>IF(NI252&gt;0,(NI252-NL$10)/NL$10,0)</f>
        <v/>
      </c>
      <c r="NM252" s="68" t="n"/>
      <c r="NN252" s="15">
        <f>IF(NI252&gt;0,(NI252-NI$10)/NI$10,0)</f>
        <v/>
      </c>
      <c r="NP252" s="13" t="n"/>
      <c r="NQ252" s="68">
        <f>IF(NP252&gt;0,((NP252-NP251)/NP251),0)</f>
        <v/>
      </c>
      <c r="NR252" s="68">
        <f>IF(NP252&gt;0,NQ252-$V252,0)</f>
        <v/>
      </c>
      <c r="NS252" s="68">
        <f>IF(NP252&gt;0,(NP252-NS$10)/NS$10,0)</f>
        <v/>
      </c>
      <c r="NT252" s="68" t="n"/>
      <c r="NU252" s="15">
        <f>IF(NP252&gt;0,(NP252-NP$10)/NP$10,0)</f>
        <v/>
      </c>
      <c r="NW252" s="13" t="n"/>
      <c r="NX252" s="68">
        <f>IF(NW252&gt;0,((NW252-NW251)/NW251),0)</f>
        <v/>
      </c>
      <c r="NY252" s="68">
        <f>IF(NW252&gt;0,NX252-$V252,0)</f>
        <v/>
      </c>
      <c r="NZ252" s="68">
        <f>IF(NW252&gt;0,(NW252-NZ$10)/NZ$10,0)</f>
        <v/>
      </c>
      <c r="OA252" s="68" t="n"/>
      <c r="OB252" s="15">
        <f>IF(NW252&gt;0,(NW252-NW$10)/NW$10,0)</f>
        <v/>
      </c>
      <c r="OD252" s="13" t="n"/>
      <c r="OE252" s="68">
        <f>IF(OD252&gt;0,((OD252-OD251)/OD251),0)</f>
        <v/>
      </c>
      <c r="OF252" s="68">
        <f>IF(OD252&gt;0,OE252-$V252,0)</f>
        <v/>
      </c>
      <c r="OG252" s="68">
        <f>IF(OD252&gt;0,(OD252-OG$10)/OG$10,0)</f>
        <v/>
      </c>
      <c r="OH252" s="68" t="n"/>
      <c r="OI252" s="15">
        <f>IF(OD252&gt;0,(OD252-OD$10)/OD$10,0)</f>
        <v/>
      </c>
      <c r="OK252" s="13" t="n"/>
      <c r="OL252" s="68">
        <f>IF(OK252&gt;0,((OK252-OK251)/OK251),0)</f>
        <v/>
      </c>
      <c r="OM252" s="68">
        <f>IF(OK252&gt;0,OL252-$V252,0)</f>
        <v/>
      </c>
      <c r="ON252" s="68">
        <f>IF(OK252&gt;0,(OK252-ON$10)/ON$10,0)</f>
        <v/>
      </c>
      <c r="OO252" s="68" t="n"/>
      <c r="OP252" s="15">
        <f>IF(OK252&gt;0,(OK252-OK$10)/OK$10,0)</f>
        <v/>
      </c>
      <c r="OR252" s="13" t="n"/>
      <c r="OS252" s="68">
        <f>IF(OR252&gt;0,((OR252-OR251)/OR251),0)</f>
        <v/>
      </c>
      <c r="OT252" s="68">
        <f>IF(OR252&gt;0,OS252-$V252,0)</f>
        <v/>
      </c>
      <c r="OU252" s="68">
        <f>IF(OR252&gt;0,(OR252-OU$10)/OU$10,0)</f>
        <v/>
      </c>
      <c r="OV252" s="68" t="n"/>
      <c r="OW252" s="15">
        <f>IF(OR252&gt;0,(OR252-OR$10)/OR$10,0)</f>
        <v/>
      </c>
      <c r="OY252" s="13" t="n"/>
      <c r="OZ252" s="68">
        <f>IF(OY252&gt;0,((OY252-OY251)/OY251),0)</f>
        <v/>
      </c>
      <c r="PA252" s="68">
        <f>IF(OY252&gt;0,OZ252-$V252,0)</f>
        <v/>
      </c>
      <c r="PB252" s="68">
        <f>IF(OY252&gt;0,(OY252-PB$10)/PB$10,0)</f>
        <v/>
      </c>
      <c r="PC252" s="68" t="n"/>
      <c r="PD252" s="15">
        <f>IF(OY252&gt;0,(OY252-OY$10)/OY$10,0)</f>
        <v/>
      </c>
      <c r="PE252" s="18" t="n"/>
      <c r="PF252" s="13" t="n"/>
      <c r="PG252" s="68">
        <f>IF(PF252&gt;0,((PF252-PF251)/PF251),0)</f>
        <v/>
      </c>
      <c r="PH252" s="68">
        <f>IF(PF252&gt;0,PG252-$V252,0)</f>
        <v/>
      </c>
      <c r="PI252" s="68">
        <f>IF(PF252&gt;0,(PF252-PI$10)/PI$10,0)</f>
        <v/>
      </c>
      <c r="PJ252" s="68" t="n"/>
      <c r="PK252" s="15">
        <f>IF(PF252&gt;0,(PF252-PF$10)/PF$10,0)</f>
        <v/>
      </c>
      <c r="PM252" s="13" t="n"/>
      <c r="PN252" s="68">
        <f>IF(PM252&gt;0,((PM252-PM251)/PM251),0)</f>
        <v/>
      </c>
      <c r="PO252" s="68">
        <f>PN252-$V252</f>
        <v/>
      </c>
      <c r="PP252" s="68">
        <f>IF(PM252&gt;0,(PM252-PP$10)/PP$10,0)</f>
        <v/>
      </c>
      <c r="PQ252" s="68" t="n"/>
      <c r="PR252" s="15">
        <f>IF(PM252&gt;0,(PM252-PM$10)/PM$10,0)</f>
        <v/>
      </c>
      <c r="PT252" s="13" t="n"/>
      <c r="PU252" s="68">
        <f>IF(PT252&gt;0,((PT252-PT251)/PT251),0)</f>
        <v/>
      </c>
      <c r="PV252" s="68">
        <f>IF(PT252&gt;0,PU252-$V252,0)</f>
        <v/>
      </c>
      <c r="PW252" s="68">
        <f>IF(PT252&gt;0,(PT252-PW$10)/PW$10,0)</f>
        <v/>
      </c>
      <c r="PX252" s="68" t="n"/>
      <c r="PY252" s="15">
        <f>IF(PT252&gt;0,(PT252-PT$10)/PT$10,0)</f>
        <v/>
      </c>
      <c r="QA252" s="13" t="n"/>
      <c r="QB252" s="68">
        <f>IF(QA252&gt;0,((QA252-QA251)/QA251),0)</f>
        <v/>
      </c>
      <c r="QC252" s="68">
        <f>IF(QA252&gt;0,QB252-$V252,0)</f>
        <v/>
      </c>
      <c r="QD252" s="68">
        <f>IF(QA252&gt;0,(QA252-QD$10)/QD$10,0)</f>
        <v/>
      </c>
      <c r="QE252" s="68" t="n"/>
      <c r="QF252" s="15">
        <f>IF(QA252&gt;0,(QA252-QA$10)/QA$10,0)</f>
        <v/>
      </c>
      <c r="QH252" s="13" t="n"/>
      <c r="QI252" s="68">
        <f>IF(QH252&gt;0,((QH252-QH251)/QH251),0)</f>
        <v/>
      </c>
      <c r="QJ252" s="68">
        <f>IF(QH252&gt;0,QI252-$V252,0)</f>
        <v/>
      </c>
      <c r="QK252" s="68">
        <f>IF(QH252&gt;0,(QH252-QK$10)/QK$10,0)</f>
        <v/>
      </c>
      <c r="QL252" s="68" t="n"/>
      <c r="QM252" s="15">
        <f>IF(QH252&gt;0,(QH252-QH$10)/QH$10,0)</f>
        <v/>
      </c>
      <c r="QO252" s="13" t="n"/>
      <c r="QP252" s="68">
        <f>IF(QO252&gt;0,((QO252-QO251)/QO251),0)</f>
        <v/>
      </c>
      <c r="QQ252" s="68">
        <f>IF(QO252&gt;0,QP252-$V252,0)</f>
        <v/>
      </c>
      <c r="QR252" s="68">
        <f>IF(QO252&gt;0,(QO252-QR$10)/QR$10,0)</f>
        <v/>
      </c>
      <c r="QS252" s="68" t="n"/>
      <c r="QT252" s="15">
        <f>IF(QO252&gt;0,(QO252-QO$10)/QO$10,0)</f>
        <v/>
      </c>
      <c r="QV252" s="13" t="n"/>
      <c r="QW252" s="68">
        <f>IF(QV252&gt;0,((QV252-QV251)/QV251),0)</f>
        <v/>
      </c>
      <c r="QX252" s="68">
        <f>IF(QV252&gt;0,QW252-$V252,0)</f>
        <v/>
      </c>
      <c r="QY252" s="68">
        <f>IF(QV252&gt;0,(QV252-QY$10)/QY$10,0)</f>
        <v/>
      </c>
      <c r="QZ252" s="68" t="n"/>
      <c r="RA252" s="15">
        <f>IF(QV252&gt;0,(QV252-QV$10)/QV$10,0)</f>
        <v/>
      </c>
      <c r="RC252" s="13" t="n"/>
      <c r="RD252" s="68">
        <f>IF(RC252&gt;0,((RC252-RC251)/RC251),0)</f>
        <v/>
      </c>
      <c r="RE252" s="68">
        <f>IF(RC252&gt;0,RD252-$V252,0)</f>
        <v/>
      </c>
      <c r="RF252" s="68">
        <f>IF(RC252&gt;0,(RC252-RF$10)/RF$10,0)</f>
        <v/>
      </c>
      <c r="RG252" s="68" t="n"/>
      <c r="RH252" s="15">
        <f>IF(RC252&gt;0,(RC252-RC$10)/RC$10,0)</f>
        <v/>
      </c>
      <c r="RJ252" s="13" t="n"/>
      <c r="RK252" s="68">
        <f>IF(RJ252&gt;0,((RJ252-RJ251)/RJ251),0)</f>
        <v/>
      </c>
      <c r="RL252" s="68">
        <f>RK252-$V252</f>
        <v/>
      </c>
      <c r="RM252" s="68">
        <f>IF(RJ252&gt;0,(RJ252-RM$10)/RM$10,0)</f>
        <v/>
      </c>
      <c r="RN252" s="68" t="n"/>
      <c r="RO252" s="15">
        <f>IF(RJ252&gt;0,(RJ252-RJ$10)/RJ$10,0)</f>
        <v/>
      </c>
      <c r="RQ252" s="13" t="n"/>
      <c r="RR252" s="68">
        <f>IF(RQ252&gt;0,((RQ252-RQ251)/RQ251),0)</f>
        <v/>
      </c>
      <c r="RS252" s="68">
        <f>RR252-$V252</f>
        <v/>
      </c>
      <c r="RT252" s="68">
        <f>IF(RQ252&gt;0,(RQ252-RT$10)/RT$10,0)</f>
        <v/>
      </c>
      <c r="RU252" s="68" t="n"/>
      <c r="RV252" s="15">
        <f>IF(RQ252&gt;0,(RQ252-RQ$10)/RQ$10,0)</f>
        <v/>
      </c>
      <c r="RX252" s="13" t="n"/>
      <c r="RY252" s="68">
        <f>IF(RX252&gt;0,((RX252-RX251)/RX251),0)</f>
        <v/>
      </c>
      <c r="RZ252" s="68">
        <f>RY252-$V252</f>
        <v/>
      </c>
      <c r="SA252" s="68">
        <f>IF(RX252&gt;0,(RX252-SA$10)/SA$10,0)</f>
        <v/>
      </c>
      <c r="SB252" s="68" t="n"/>
      <c r="SC252" s="15">
        <f>IF(RX252&gt;0,(RX252-RX$10)/RX$10,0)</f>
        <v/>
      </c>
      <c r="SE252" s="13" t="n"/>
      <c r="SF252" s="68">
        <f>IF(SE252&gt;0,((SE252-SE251)/SE251),0)</f>
        <v/>
      </c>
      <c r="SG252" s="68">
        <f>SF252-$V252</f>
        <v/>
      </c>
      <c r="SH252" s="68">
        <f>IF(SE252&gt;0,(SE252-SH$10)/SH$10,0)</f>
        <v/>
      </c>
      <c r="SI252" s="68" t="n"/>
      <c r="SJ252" s="15">
        <f>IF(SE252&gt;0,(SE252-SE$10)/SE$10,0)</f>
        <v/>
      </c>
      <c r="SL252" s="13" t="n"/>
      <c r="SM252" s="68">
        <f>IF(SL252&gt;0,((SL252-SL251)/SL251),0)</f>
        <v/>
      </c>
      <c r="SN252" s="68">
        <f>SM252-$V252</f>
        <v/>
      </c>
      <c r="SO252" s="68">
        <f>IF(SL252&gt;0,(SL252-SO$10)/SO$10,0)</f>
        <v/>
      </c>
      <c r="SP252" s="68" t="n"/>
      <c r="SQ252" s="15">
        <f>IF(SL252&gt;0,(SL252-SL$10)/SL$10,0)</f>
        <v/>
      </c>
      <c r="SS252" s="13" t="n"/>
      <c r="ST252" s="68">
        <f>IF(SS252&gt;0,((SS252-SS251)/SS251),0)</f>
        <v/>
      </c>
      <c r="SU252" s="68">
        <f>ST252-$V252</f>
        <v/>
      </c>
      <c r="SV252" s="68">
        <f>IF(SS252&gt;0,(SS252-SV$10)/SV$10,0)</f>
        <v/>
      </c>
      <c r="SW252" s="68" t="n"/>
      <c r="SX252" s="15">
        <f>IF(SS252&gt;0,(SS252-SS$10)/SS$10,0)</f>
        <v/>
      </c>
      <c r="SZ252" s="13" t="n"/>
      <c r="TA252" s="68">
        <f>IF(SZ252&gt;0,((SZ252-SZ251)/SZ251),0)</f>
        <v/>
      </c>
      <c r="TB252" s="68">
        <f>TA252-$V252</f>
        <v/>
      </c>
      <c r="TC252" s="68">
        <f>IF(SZ252&gt;0,(SZ252-TC$10)/TC$10,0)</f>
        <v/>
      </c>
      <c r="TD252" s="68" t="n"/>
      <c r="TE252" s="15">
        <f>IF(SZ252&gt;0,(SZ252-SZ$10)/SZ$10,0)</f>
        <v/>
      </c>
      <c r="TG252" s="587" t="n"/>
      <c r="TH252" s="68">
        <f>IF(TG252&gt;0,((TG252-TG251)/TG251),0)</f>
        <v/>
      </c>
      <c r="TI252" s="68">
        <f>TH252-$V252</f>
        <v/>
      </c>
      <c r="TJ252" s="68">
        <f>IF(TG252&gt;0,(TG252-TJ$10)/TJ$10,0)</f>
        <v/>
      </c>
      <c r="TK252" s="68" t="n"/>
      <c r="TL252" s="15">
        <f>IF(TG252&gt;0,(TG252-TG$10)/TG$10,0)</f>
        <v/>
      </c>
      <c r="TN252" s="13" t="n"/>
      <c r="TO252" s="68">
        <f>IF(TN252&gt;0,((TN252-TN251)/TN251),0)</f>
        <v/>
      </c>
      <c r="TP252" s="68">
        <f>TO252-$V252</f>
        <v/>
      </c>
      <c r="TQ252" s="68">
        <f>IF(TN252&gt;0,(TN252-TQ$10)/TQ$10,0)</f>
        <v/>
      </c>
      <c r="TR252" s="68" t="n"/>
      <c r="TS252" s="15">
        <f>IF(TN252&gt;0,(TN252-TN$10)/TN$10,0)</f>
        <v/>
      </c>
      <c r="TU252" s="587" t="n"/>
      <c r="TV252" s="68">
        <f>IF(TU252&gt;0,((TU252-TU251)/TU251),0)</f>
        <v/>
      </c>
      <c r="TW252" s="68">
        <f>TV252-$V252</f>
        <v/>
      </c>
      <c r="TX252" s="68">
        <f>IF(TU252&gt;0,(TU252-TX$10)/TX$10,0)</f>
        <v/>
      </c>
      <c r="TY252" s="68" t="n"/>
      <c r="TZ252" s="15">
        <f>IF(TU252&gt;0,(TU252-TU$10)/TU$10,0)</f>
        <v/>
      </c>
      <c r="UB252" s="587" t="n"/>
      <c r="UC252" s="68">
        <f>IF(UB252&gt;0,((UB252-UB251)/UB251),0)</f>
        <v/>
      </c>
      <c r="UD252" s="68">
        <f>UC252-$V252</f>
        <v/>
      </c>
      <c r="UE252" s="68">
        <f>IF(UB252&gt;0,(UB252-UE$10)/UE$10,0)</f>
        <v/>
      </c>
      <c r="UF252" s="68" t="n"/>
      <c r="UG252" s="15">
        <f>IF(UB252&gt;0,(UB252-UB$10)/UB$10,0)</f>
        <v/>
      </c>
      <c r="UI252" s="587" t="n"/>
      <c r="UJ252" s="68">
        <f>IF(UI252&gt;0,((UI252-UI251)/UI251),0)</f>
        <v/>
      </c>
      <c r="UK252" s="68">
        <f>UJ252-$V252</f>
        <v/>
      </c>
      <c r="UL252" s="68">
        <f>IF(UI252&gt;0,(UI252-UL$10)/UL$10,0)</f>
        <v/>
      </c>
      <c r="UM252" s="68" t="n"/>
      <c r="UN252" s="15">
        <f>IF(UI252&gt;0,(UI252-UI$10)/UI$10,0)</f>
        <v/>
      </c>
      <c r="UP252" s="587" t="n"/>
      <c r="UQ252" s="68">
        <f>IF(UP252&gt;0,((UP252-UP251)/UP251),0)</f>
        <v/>
      </c>
      <c r="UR252" s="68">
        <f>UQ252-$V252</f>
        <v/>
      </c>
      <c r="US252" s="68">
        <f>IF(UP252&gt;0,(UP252-US$10)/US$10,0)</f>
        <v/>
      </c>
      <c r="UT252" s="68" t="n"/>
      <c r="UU252" s="15">
        <f>IF(UP252&gt;0,(UP252-UP$10)/UP$10,0)</f>
        <v/>
      </c>
      <c r="UW252" s="587" t="n"/>
      <c r="UX252" s="68">
        <f>IF(UW252&gt;0,((UW252-UW251)/UW251),0)</f>
        <v/>
      </c>
      <c r="UY252" s="68">
        <f>UX252-$V252</f>
        <v/>
      </c>
      <c r="UZ252" s="68">
        <f>IF(UW252&gt;0,(UW252-UZ$10)/UZ$10,0)</f>
        <v/>
      </c>
      <c r="VA252" s="68" t="n"/>
      <c r="VB252" s="15">
        <f>IF(UW252&gt;0,(UW252-UW$10)/UW$10,0)</f>
        <v/>
      </c>
      <c r="VD252" s="587" t="n"/>
      <c r="VE252" s="68">
        <f>IF(VD252&gt;0,((VD252-VD251)/VD251),0)</f>
        <v/>
      </c>
      <c r="VF252" s="68">
        <f>VE252-$V252</f>
        <v/>
      </c>
      <c r="VG252" s="68">
        <f>IF(VD252&gt;0,(VD252-VG$10)/VG$10,0)</f>
        <v/>
      </c>
      <c r="VH252" s="68" t="n"/>
      <c r="VI252" s="15">
        <f>IF(VD252&gt;0,(VD252-VD$10)/VD$10,0)</f>
        <v/>
      </c>
      <c r="VM252" s="21">
        <f>IF($C252&gt;0,(($IK$5*IG252)+($GT$5*GP252)+($JM$5*JI252)+($JF$5*JB252)+($IY$5*IU252)+($IR$5*IN252)+($ID$5*HZ252)+($HW$5*HS252)+($HP$5*HL252)+($HI$5*HE252)+($GF$5*GB252)+($FY$5*FU252)+($FR$5*FN252)+($FK$5*FG252)+($FD$5*EZ252)+($EW$5*ES252)+($EP$5*EL252)+($EI$5*EE252)+($EB$5*DX252)+($DU$5*DQ252)+($DN$5*DJ252)+($DG$5*DC252)+($CZ$5*CV252)+($CS$5*CO252)+($CL$5*CH252)+($CE$5*CA252)+($BX$5*BT252)+($BQ$5*BM252)+($BJ$5*BF252)+($BC$5*AY252)+($AV$5*AR252)+($AO$5*AK252)+($AH$5*AD252)+($JT$5*JP252)+($KA$5*JW252)+($KO$5*KK252)+($PR$5*PN252)+($GM$5*GI252)+($HA$5*GW252)+($KV$5*KR252)+($KH$5*KD252)+($LC$5*KY252)+($MS$5*MO252)+($ML$5*MH252)+($ME$5*MA252)+($LX$5*LT252)+($LQ$5*LM252)+($LJ$5*LF252)+(MV252*$MZ$5)+(NC252*$NG$5)+(NJ252*$NN$5)+($OI$5*OE252)+($NU$5*NQ252)+($OB$5*NX252)+($PK$5*PG252)+($OP$5*OL252)+($OW$5*OS252)+($PD$5*OZ252)+(PU252*$PY$5)+(QB252*$QF$5)+(QI252*$QM$5)+(QP252*$QT$5)+(QW252*$RA$5)+(RD252*$RH$5)+(RK252*$RO$5)+(RR252*$RV$5)+(RY252*$SC$5)+(SF252*$SJ$5)+(SM252*$SQ$5)+(ST252*$SX$5)+(TA252*$TE$5))+(TH252*$TL$5)+(TO252*$TS$5))/$VM$5</f>
        <v/>
      </c>
      <c r="VN252" s="40" t="n"/>
      <c r="VO252" s="21">
        <f>IF($C252&gt;0,(($IK$5*II252)+($GT$5*GR252)+($JM$5*JK252)+($JF$5*JD252)+($IY$5*IW252)+($IR$5*IP252)+($ID$5*IB252)+($HW$5*HU252)+($HP$5*HN252)+($HI$5*HG252)+($GF$5*GD252)+($FY$5*FW252)+($FR$5*FP252)+($FK$5*FI252)+($FD$5*FB252)+($EW$5*EU252)+($EP$5*EN252)+($EI$5*EG252)+($EB$5*DZ252)+($DU$5*DS252)+($DN$5*DL252)+($DG$5*DE252)+($CZ$5*CX252)+($CS$5*CQ252)+($CL$5*CJ252)+($CE$5*CC252)+($BX$5*BV252)+($BQ$5*BO252)+($BJ$5*BH252)+($BC$5*BA252)+($AV$5*AT252)+($AO$5*AM252)+($AH$5*AF252)+($KO$5*KM252)+($KH$5*KF252)+($KA$5*JY252)+($JT$5*JR252)+($PR$5*PP252)+($GM$5*GK252)+($HA$5*GY252)+($KV$5*KT252)+($LC$5*LA252)+($MS$5*MQ252)+($ML$5*MJ252)+($ME$5*MC252)+($LX$5*LV252)+($LQ$5*LO252)+($LJ$5*LH252)+(MX252*$MZ$5)+(NE252*$NG$5)+(NL252*$NN$5)+($OI$5*OG252)+($NU$5*NS252)+($OB$5*NZ252)+($PD$5*PB252)+($OW$5*OU252)+($OP$5*ON252)+($PK$5*PI252)+($PY$5*PW252)+($QF$5*QD252)+($QM$5*QK252)+($QT$5*QR252)+($RA$5*QY252)+($RH$5*RF252)+($RO$5*RM252)+(RT252*$RV$5)+(SA252*$SC$5)+(SH252*$SJ$5)+(SO252*$SQ$5)+(SV252*$SX$5)+(TC252*$TE$5)+(TJ252*$TL$5)+(TQ252*$TS$5))/$VM$5,0)</f>
        <v/>
      </c>
      <c r="VP252" s="14" t="n"/>
      <c r="VQ252" s="21">
        <f>IF($C252&gt;0,(($IK$5*IK252)+($GT$5*GT252)+($JM$5*JM252)+($JF$5*JF252)+($IY$5*IY252)+($IR$5*IR252)+($ID$5*ID252)+($HW$5*HW252)+($HP$5*HP252)+($HI$5*HI252)+($GF$5*GF252)+($FY$5*FY252)+($FR$5*FR252)+($FK$5*FK252)+($FD$5*FD252)+($EW$5*EW252)+($EP$5*EP252)+($EI$5*EI252)+($EB$5*EB252)+($DU$5*DU252)+($DN$5*DN252)+($DG$5*DG252)+($CZ$5*CZ252)+($CS$5*CS252)+($CL$5*CL252)+($CE$5*CE252)+($BX$5*BX252)+($BQ$5*BQ252)+($BJ$5*BJ252)+($BC$5*BC252)+($AV$5*AV252)+($AO$5*AO252)+($AH$5*AH252)+($KO$5*KO252)+($PR$5*PR252)+($GM$5*GM252)+($HA$5*HA252)+($KH$5*KH252)+($KA$5*KA252)+($JT$5*JT252)+($KV$5*KV252)+($LC$5*LC252)+($MS$5*MS252)+($ML$5*ML252)+($ME$5*ME252)+($LX$5*LX252)+($LQ$5*LQ252)+($LJ$5*LJ252)+($OI$5*OI252)+($NU$5*NU252)+($NN$5*NN252)+($NG$5*NG252)+($MZ$5*MZ252)+(OB252*$OB$5)+($PD$5*PD252)+($OW$5*OW252)+($OP$5*OP252)+($PK$5*PK252)+(PY252*$PY$5)+(QF252*$QF$5)+(QM252*$QM$5)+(QT252*$QT$5)+(RA252*$RA$5)+(RH252*$RH$5)+(RO252*$RO$5)+(RV252*$RV$5)+(SC252*$SC$5)+(SJ252*$SJ$5)+(SQ252*$SQ$5)+(SX252*$SX$5)+(TE252*$TE$5)+(TL252*$TL$5)+(TS252*$TS$5))/$VM$5,0)</f>
        <v/>
      </c>
    </row>
    <row r="253" ht="16" customHeight="1" s="545">
      <c r="A253" s="127" t="n">
        <v>46010</v>
      </c>
      <c r="B253" s="4">
        <f>A253</f>
        <v/>
      </c>
      <c r="C253" s="13" t="n"/>
      <c r="D253" s="138">
        <f>IF(C253&gt;0,C253-C252,0)</f>
        <v/>
      </c>
      <c r="E253" s="68">
        <f>IF(C253&gt;0,D253/C252,0)</f>
        <v/>
      </c>
      <c r="F253" s="15">
        <f>IF(C253&gt;0,(C253-C$10)/C$10,0)</f>
        <v/>
      </c>
      <c r="G253" s="13" t="n"/>
      <c r="H253" s="138">
        <f>IF(G253&gt;0,G253-G252,0)</f>
        <v/>
      </c>
      <c r="I253" s="68">
        <f>IF(G253&gt;0,H253/G252,0)</f>
        <v/>
      </c>
      <c r="J253" s="15">
        <f>IF(G253&gt;0,(G253-G$10)/G$10,0)</f>
        <v/>
      </c>
      <c r="K253" s="13" t="n"/>
      <c r="L253" s="138">
        <f>IF(K253&gt;0,K253-K252,0)</f>
        <v/>
      </c>
      <c r="M253" s="68">
        <f>IF(K253&gt;0,L253/K252,0)</f>
        <v/>
      </c>
      <c r="N253" s="15">
        <f>IF(K253&gt;0,(K253-K$10)/K$10,0)</f>
        <v/>
      </c>
      <c r="O253" s="13" t="n"/>
      <c r="P253" s="138">
        <f>IF(O253&gt;0,O253-O252,0)</f>
        <v/>
      </c>
      <c r="Q253" s="68">
        <f>IF(O253&gt;0,P253/O252,0)</f>
        <v/>
      </c>
      <c r="R253" s="15">
        <f>IF(O253&gt;0,(O253-O$10)/O$10,0)</f>
        <v/>
      </c>
      <c r="S253" s="18">
        <f>IF(O253&gt;0,(((O253*0.7)*Q253)+((K253*0.9)*M253)+((G253*0.65)*I253)+((C253*0.6)*E253))/(O253+K253+G253+C253),0)</f>
        <v/>
      </c>
      <c r="T253" s="121">
        <f>IF(O253&gt;0,(S253*200)+T252,0)</f>
        <v/>
      </c>
      <c r="U253" s="121">
        <f>T253</f>
        <v/>
      </c>
      <c r="V253" s="134">
        <f>IF(T253&gt;0,(T253-T252)/T252,0)</f>
        <v/>
      </c>
      <c r="W253" s="21">
        <f>IF(T253&gt;0,(T253-T$11)/T$11,0)</f>
        <v/>
      </c>
      <c r="X253" s="18">
        <f>IF(T253&gt;0,((Q253+M253+I253+E253)/4),0)</f>
        <v/>
      </c>
      <c r="Y253" s="353" t="n"/>
      <c r="Z253" s="15" t="n">
        <v>2e-06</v>
      </c>
      <c r="AA253" s="21">
        <f>Z253-$V253</f>
        <v/>
      </c>
      <c r="AC253" s="13" t="n"/>
      <c r="AD253" s="68">
        <f>IF(AC253&gt;0,((AC253-AC252)/AC252),0)</f>
        <v/>
      </c>
      <c r="AE253" s="68">
        <f>IF(AC253&gt;0,AD253-$V253,0)</f>
        <v/>
      </c>
      <c r="AF253" s="68">
        <f>IF(AC253&gt;0,(AC253-AF$10)/AF$10,0)</f>
        <v/>
      </c>
      <c r="AG253" s="68" t="n"/>
      <c r="AH253" s="15">
        <f>IF(AC253&gt;0,(AC253-AC$10)/AC$10,0)</f>
        <v/>
      </c>
      <c r="AJ253" s="13" t="n"/>
      <c r="AK253" s="68">
        <f>IF(AJ253&gt;0,((AJ253-AJ252)/AJ252),0)</f>
        <v/>
      </c>
      <c r="AL253" s="68">
        <f>IF(AJ253&gt;0,AK253-$V253,0)</f>
        <v/>
      </c>
      <c r="AM253" s="68">
        <f>IF(AJ253&gt;0,(AJ253-AM$10)/AM$10,0)</f>
        <v/>
      </c>
      <c r="AN253" s="68" t="n"/>
      <c r="AO253" s="15">
        <f>IF(AJ253&gt;0,(AJ253-AJ$10)/AJ$10,0)</f>
        <v/>
      </c>
      <c r="AQ253" s="13" t="n"/>
      <c r="AR253" s="68">
        <f>IF(AQ253&gt;0,((AQ253-AQ252)/AQ252),0)</f>
        <v/>
      </c>
      <c r="AS253" s="68">
        <f>IF(AQ253&gt;0,AR253-$V253,0)</f>
        <v/>
      </c>
      <c r="AT253" s="68">
        <f>IF(AQ253&gt;0,(AQ253-AT$10)/AT$10,0)</f>
        <v/>
      </c>
      <c r="AU253" s="68" t="n"/>
      <c r="AV253" s="15">
        <f>IF(AQ253&gt;0,(AQ253-AQ$10)/AQ$10,0)</f>
        <v/>
      </c>
      <c r="AX253" s="13" t="n"/>
      <c r="AY253" s="68">
        <f>IF(AX253&gt;0,((AX253-AX252)/AX252),0)</f>
        <v/>
      </c>
      <c r="AZ253" s="68">
        <f>IF(AX253&gt;0,AY253-$V253,0)</f>
        <v/>
      </c>
      <c r="BA253" s="68">
        <f>IF(AX253&gt;0,(AX253-BA$10)/BA$10,0)</f>
        <v/>
      </c>
      <c r="BB253" s="68" t="n"/>
      <c r="BC253" s="15">
        <f>IF(AX253&gt;0,(AX253-AX$10)/AX$10,0)</f>
        <v/>
      </c>
      <c r="BE253" s="13" t="n"/>
      <c r="BF253" s="68">
        <f>IF(BE253&gt;0,((BE253-BE252)/BE252),0)</f>
        <v/>
      </c>
      <c r="BG253" s="68">
        <f>IF(BE253&gt;0,BF253-$V253,0)</f>
        <v/>
      </c>
      <c r="BH253" s="68" t="n"/>
      <c r="BI253" s="68" t="n"/>
      <c r="BJ253" s="15">
        <f>IF(BE253&gt;0,(BE253-BE$10)/BE$10,0)</f>
        <v/>
      </c>
      <c r="BL253" s="13" t="n"/>
      <c r="BM253" s="68">
        <f>IF(BL253&gt;0,((BL253-BL252)/BL252),0)</f>
        <v/>
      </c>
      <c r="BN253" s="68">
        <f>IF(BL253&gt;0,BM253-$V253,0)</f>
        <v/>
      </c>
      <c r="BO253" s="68">
        <f>IF(BL253&gt;0,(BL253-BO$10)/BO$10,0)</f>
        <v/>
      </c>
      <c r="BP253" s="68" t="n"/>
      <c r="BQ253" s="15">
        <f>IF(BL253&gt;0,(BL253-BL$10)/BL$10,0)</f>
        <v/>
      </c>
      <c r="BS253" s="13" t="n"/>
      <c r="BT253" s="68">
        <f>IF(BS253&gt;0,((BS253-BS252)/BS252),0)</f>
        <v/>
      </c>
      <c r="BU253" s="68">
        <f>IF(BS253&gt;0,BT253-$V253,0)</f>
        <v/>
      </c>
      <c r="BV253" s="68">
        <f>IF(BS253&gt;0,(BS253-BV$10)/BV$10,0)</f>
        <v/>
      </c>
      <c r="BW253" s="68" t="n"/>
      <c r="BX253" s="15">
        <f>IF(BS253&gt;0,(BS253-BS$10)/BS$10,0)</f>
        <v/>
      </c>
      <c r="BZ253" s="13" t="n"/>
      <c r="CA253" s="68">
        <f>IF(BZ253&gt;0,((BZ253-BZ252)/BZ252),0)</f>
        <v/>
      </c>
      <c r="CB253" s="68">
        <f>IF(BZ253&gt;0,CA253-$V253,0)</f>
        <v/>
      </c>
      <c r="CC253" s="68">
        <f>IF(BZ253&gt;0,(BZ253-CC$10)/CC$10,0)</f>
        <v/>
      </c>
      <c r="CD253" s="68" t="n"/>
      <c r="CE253" s="15">
        <f>IF(BZ253&gt;0,(BZ253-BZ$10)/BZ$10,0)</f>
        <v/>
      </c>
      <c r="CG253" s="13" t="n"/>
      <c r="CH253" s="68">
        <f>IF(CG253&gt;0,((CG253-CG252)/CG252),0)</f>
        <v/>
      </c>
      <c r="CI253" s="68">
        <f>IF(CG253&gt;0,CH253-$V253,0)</f>
        <v/>
      </c>
      <c r="CJ253" s="68">
        <f>IF(CG253&gt;0,(CG253-CJ$10)/CJ$10,0)</f>
        <v/>
      </c>
      <c r="CK253" s="68" t="n"/>
      <c r="CL253" s="15">
        <f>IF(CG253&gt;0,(CG253-CG$10)/CG$10,0)</f>
        <v/>
      </c>
      <c r="CN253" s="13" t="n"/>
      <c r="CO253" s="68">
        <f>IF(CN253&gt;0,((CN253-CN252)/CN252),0)</f>
        <v/>
      </c>
      <c r="CP253" s="68">
        <f>IF(CN253&gt;0,CO253-$V253,0)</f>
        <v/>
      </c>
      <c r="CQ253" s="68">
        <f>IF(CN253&gt;0,(CN253-CQ$10)/CQ$10,0)</f>
        <v/>
      </c>
      <c r="CR253" s="68" t="n"/>
      <c r="CS253" s="15">
        <f>IF(CN253&gt;0,(CN253-CN$10)/CN$10,0)</f>
        <v/>
      </c>
      <c r="CU253" s="13" t="n"/>
      <c r="CV253" s="68">
        <f>IF(CU253&gt;0,((CU253-CU252)/CU252),0)</f>
        <v/>
      </c>
      <c r="CW253" s="68">
        <f>IF(CU253&gt;0,CV253-$V253,0)</f>
        <v/>
      </c>
      <c r="CX253" s="68">
        <f>IF(CU253&gt;0,(CU253-CX$10)/CX$10,0)</f>
        <v/>
      </c>
      <c r="CY253" s="68" t="n"/>
      <c r="CZ253" s="15">
        <f>IF(CU253&gt;0,(CU253-CU$10)/CU$10,0)</f>
        <v/>
      </c>
      <c r="DB253" s="13" t="n"/>
      <c r="DC253" s="68">
        <f>IF(DB253&gt;0,((DB253-DB252)/DB252),0)</f>
        <v/>
      </c>
      <c r="DD253" s="68">
        <f>IF(DB253&gt;0,DC253-$V253,0)</f>
        <v/>
      </c>
      <c r="DE253" s="68">
        <f>IF(DB253&gt;0,(DB253-DE$10)/DE$10,0)</f>
        <v/>
      </c>
      <c r="DF253" s="68" t="n"/>
      <c r="DG253" s="15">
        <f>IF(DB253&gt;0,(DB253-DB$10)/DB$10,0)</f>
        <v/>
      </c>
      <c r="DI253" s="13" t="n"/>
      <c r="DJ253" s="68">
        <f>IF(DI253&gt;0,((DI253-DI252)/DI252),0)</f>
        <v/>
      </c>
      <c r="DK253" s="68">
        <f>IF(DI253&gt;0,DJ253-$V253,0)</f>
        <v/>
      </c>
      <c r="DL253" s="68">
        <f>IF(DI253&gt;0,(DI253-DL$10)/DL$10,0)</f>
        <v/>
      </c>
      <c r="DM253" s="68" t="n"/>
      <c r="DN253" s="15">
        <f>IF(DI253&gt;0,(DI253-DI$10)/DI$10,0)</f>
        <v/>
      </c>
      <c r="DP253" s="13" t="n"/>
      <c r="DQ253" s="68">
        <f>IF(DP253&gt;0,((DP253-DP252)/DP252),0)</f>
        <v/>
      </c>
      <c r="DR253" s="68">
        <f>IF(DP253&gt;0,DQ253-$V253,0)</f>
        <v/>
      </c>
      <c r="DS253" s="68" t="n"/>
      <c r="DT253" s="68" t="n"/>
      <c r="DU253" s="15">
        <f>IF(DP253&gt;0,(DP253-DP$10)/DP$10,0)</f>
        <v/>
      </c>
      <c r="DV253" s="18" t="n"/>
      <c r="DW253" s="13" t="n"/>
      <c r="DX253" s="68">
        <f>IF(DW253&gt;0,((DW253-DW252)/DW252),0)</f>
        <v/>
      </c>
      <c r="DY253" s="68">
        <f>IF(DW253&gt;0,DX253-$V253,0)</f>
        <v/>
      </c>
      <c r="DZ253" s="68">
        <f>IF(DW253&gt;0,(DW253-DZ$10)/DZ$10,0)</f>
        <v/>
      </c>
      <c r="EA253" s="68" t="n"/>
      <c r="EB253" s="15">
        <f>IF(DW253&gt;0,(DW253-DW$10)/DW$10,0)</f>
        <v/>
      </c>
      <c r="ED253" s="13" t="n"/>
      <c r="EE253" s="68">
        <f>IF(ED253&gt;0,((ED253-ED252)/ED252),0)</f>
        <v/>
      </c>
      <c r="EF253" s="68">
        <f>IF(ED253&gt;0,EE253-$V253,0)</f>
        <v/>
      </c>
      <c r="EG253" s="68">
        <f>IF(ED253&gt;0,(ED253-EG$10)/EG$10,0)</f>
        <v/>
      </c>
      <c r="EH253" s="68" t="n"/>
      <c r="EI253" s="15">
        <f>IF(ED253&gt;0,(ED253-ED$10)/ED$10,0)</f>
        <v/>
      </c>
      <c r="EK253" s="13" t="n"/>
      <c r="EL253" s="68">
        <f>IF(EK253&gt;0,((EK253-EK252)/EK252),0)</f>
        <v/>
      </c>
      <c r="EM253" s="68">
        <f>IF(EK253&gt;0,EL253-$V253,0)</f>
        <v/>
      </c>
      <c r="EN253" s="68">
        <f>IF(EK253&gt;0,(EK253-EN$10)/EN$10,0)</f>
        <v/>
      </c>
      <c r="EO253" s="68" t="n"/>
      <c r="EP253" s="15">
        <f>IF(EK253&gt;0,(EK253-EK$10)/EK$10,0)</f>
        <v/>
      </c>
      <c r="ER253" s="13" t="n"/>
      <c r="ES253" s="68">
        <f>IF(ER253&gt;0,((ER253-ER252)/ER252),0)</f>
        <v/>
      </c>
      <c r="ET253" s="68">
        <f>IF(ER253&gt;0,ES253-$V253,0)</f>
        <v/>
      </c>
      <c r="EU253" s="68">
        <f>IF(ER253&gt;0,(ER253-EU$10)/EU$10,0)</f>
        <v/>
      </c>
      <c r="EV253" s="68" t="n"/>
      <c r="EW253" s="15">
        <f>IF(ER253&gt;0,(ER253-ER$10)/ER$10,0)</f>
        <v/>
      </c>
      <c r="EY253" s="13" t="n"/>
      <c r="EZ253" s="68">
        <f>IF(EY253&gt;0,((EY253-EY252)/EY252),0)</f>
        <v/>
      </c>
      <c r="FA253" s="68">
        <f>IF(EY253&gt;0,EZ253-$V253,0)</f>
        <v/>
      </c>
      <c r="FB253" s="68" t="n"/>
      <c r="FC253" s="68" t="n"/>
      <c r="FD253" s="15">
        <f>IF(EY253&gt;0,(EY253-EY$10)/EY$10,0)</f>
        <v/>
      </c>
      <c r="FF253" s="13" t="n"/>
      <c r="FG253" s="68">
        <f>IF(FF253&gt;0,((FF253-FF252)/FF252),0)</f>
        <v/>
      </c>
      <c r="FH253" s="68">
        <f>IF(FF253&gt;0,FG253-$V253,0)</f>
        <v/>
      </c>
      <c r="FI253" s="68">
        <f>IF(FF253&gt;0,(FF253-FI$10)/FI$10,0)</f>
        <v/>
      </c>
      <c r="FJ253" s="68" t="n"/>
      <c r="FK253" s="15">
        <f>IF(FF253&gt;0,(FF253-FF$10)/FF$10,0)</f>
        <v/>
      </c>
      <c r="FM253" s="13" t="n"/>
      <c r="FN253" s="68">
        <f>IF(FM253&gt;0,((FM253-FM252)/FM252),0)</f>
        <v/>
      </c>
      <c r="FO253" s="68">
        <f>IF(FM253&gt;0,FN253-$V253,0)</f>
        <v/>
      </c>
      <c r="FP253" s="68">
        <f>IF(FM253&gt;0,(FM253-FP$10)/FP$10,0)</f>
        <v/>
      </c>
      <c r="FQ253" s="68" t="n"/>
      <c r="FR253" s="15">
        <f>IF(FM253&gt;0,(FM253-FM$10)/FM$10,0)</f>
        <v/>
      </c>
      <c r="FT253" s="13" t="n"/>
      <c r="FU253" s="68">
        <f>IF(FT253&gt;0,((FT253-FT252)/FT252),0)</f>
        <v/>
      </c>
      <c r="FV253" s="68">
        <f>IF(FT253&gt;0,FU253-$V253,0)</f>
        <v/>
      </c>
      <c r="FW253" s="68">
        <f>IF(FT253&gt;0,(FT253-FW$10)/FW$10,0)</f>
        <v/>
      </c>
      <c r="FX253" s="68" t="n"/>
      <c r="FY253" s="15">
        <f>IF(FT253&gt;0,(FT253-FT$10)/FT$10,0)</f>
        <v/>
      </c>
      <c r="GA253" s="13" t="n"/>
      <c r="GB253" s="68">
        <f>IF(GA253&gt;0,((GA253-GA252)/GA252),0)</f>
        <v/>
      </c>
      <c r="GC253" s="68">
        <f>IF(GA253&gt;0,GB253-$V253,0)</f>
        <v/>
      </c>
      <c r="GD253" s="68" t="n"/>
      <c r="GE253" s="68" t="n"/>
      <c r="GF253" s="15">
        <f>IF(GA253&gt;0,(GA253-GA$10)/GA$10,0)</f>
        <v/>
      </c>
      <c r="GG253" s="18" t="n"/>
      <c r="GH253" s="13" t="n"/>
      <c r="GI253" s="68">
        <f>IF(GH253&gt;0,((GH253-GH252)/GH252),0)</f>
        <v/>
      </c>
      <c r="GJ253" s="68">
        <f>IF(GH253&gt;0,GI253-$V253,0)</f>
        <v/>
      </c>
      <c r="GK253" s="68">
        <f>IF(GH253&gt;0,(GH253-GK$10)/GK$10,0)</f>
        <v/>
      </c>
      <c r="GL253" s="68" t="n"/>
      <c r="GM253" s="15">
        <f>IF(GH253&gt;0,(GH253-GH$10)/GH$10,0)</f>
        <v/>
      </c>
      <c r="GO253" s="13" t="n"/>
      <c r="GP253" s="68">
        <f>IF(GO253&gt;0,((GO253-GO252)/GO252),0)</f>
        <v/>
      </c>
      <c r="GQ253" s="68">
        <f>IF(GO253&gt;0,GP253-$V253,0)</f>
        <v/>
      </c>
      <c r="GR253" s="68" t="n"/>
      <c r="GS253" s="68" t="n"/>
      <c r="GT253" s="15">
        <f>IF(GO253&gt;0,(GO253-GO$10)/GO$10,0)</f>
        <v/>
      </c>
      <c r="GV253" s="13" t="n"/>
      <c r="GW253" s="68">
        <f>IF(GV253&gt;0,((GV253-GV252)/GV252),0)</f>
        <v/>
      </c>
      <c r="GX253" s="68">
        <f>IF(GV253&gt;0,GW253-$V253,0)</f>
        <v/>
      </c>
      <c r="GY253" s="68">
        <f>IF(GV253&gt;0,(GV253-GY$10)/GY$10,0)</f>
        <v/>
      </c>
      <c r="GZ253" s="68" t="n"/>
      <c r="HA253" s="15">
        <f>IF(GV253&gt;0,(GV253-GV$10)/GV$10,0)</f>
        <v/>
      </c>
      <c r="HD253" s="13" t="n"/>
      <c r="HE253" s="68">
        <f>IF(HD253&gt;0,((HD253-HD252)/HD252),0)</f>
        <v/>
      </c>
      <c r="HF253" s="68">
        <f>IF(HD253&gt;0,HE253-$V253,0)</f>
        <v/>
      </c>
      <c r="HG253" s="68">
        <f>IF(HD253&gt;0,(HD253-HG$10)/HG$10,0)</f>
        <v/>
      </c>
      <c r="HH253" s="68" t="n"/>
      <c r="HI253" s="15">
        <f>IF(HD253&gt;0,(HD253-HD$10)/HD$10,0)</f>
        <v/>
      </c>
      <c r="HK253" s="13" t="n"/>
      <c r="HL253" s="68">
        <f>IF(HK253&gt;0,((HK253-HK252)/HK252),0)</f>
        <v/>
      </c>
      <c r="HM253" s="68">
        <f>IF(HK253&gt;0,HL253-$V253,0)</f>
        <v/>
      </c>
      <c r="HN253" s="68">
        <f>IF(HK253&gt;0,(HK253-HN$10)/HN$10,0)</f>
        <v/>
      </c>
      <c r="HO253" s="68" t="n"/>
      <c r="HP253" s="15">
        <f>IF(HK253&gt;0,(HK253-HK$10)/HK$10,0)</f>
        <v/>
      </c>
      <c r="HR253" s="13" t="n"/>
      <c r="HS253" s="68">
        <f>IF(HR253&gt;0,((HR253-HR252)/HR252),0)</f>
        <v/>
      </c>
      <c r="HT253" s="68">
        <f>IF(HR253&gt;0,HS253-$V253,0)</f>
        <v/>
      </c>
      <c r="HU253" s="68">
        <f>IF(HR253&gt;0,(HR253-HU$10)/HU$10,0)</f>
        <v/>
      </c>
      <c r="HV253" s="68" t="n"/>
      <c r="HW253" s="15">
        <f>IF(HR253&gt;0,(HR253-HR$10)/HR$10,0)</f>
        <v/>
      </c>
      <c r="HY253" s="13" t="n"/>
      <c r="HZ253" s="68">
        <f>IF(HY253&gt;0,((HY253-HY252)/HY252),0)</f>
        <v/>
      </c>
      <c r="IA253" s="68">
        <f>IF(HY253&gt;0,HZ253-$V253,0)</f>
        <v/>
      </c>
      <c r="IB253" s="68">
        <f>IF(HY253&gt;0,(HY253-IB$10)/IB$10,0)</f>
        <v/>
      </c>
      <c r="IC253" s="68" t="n"/>
      <c r="ID253" s="15">
        <f>IF(HY253&gt;0,(HY253-HY$10)/HY$10,0)</f>
        <v/>
      </c>
      <c r="IF253" s="13" t="n"/>
      <c r="IG253" s="68">
        <f>IF(IF253&gt;0,((IF253-IF252)/IF252),0)</f>
        <v/>
      </c>
      <c r="IH253" s="68">
        <f>IF(IF253&gt;0,IG253-$V253,0)</f>
        <v/>
      </c>
      <c r="II253" s="68">
        <f>IF(IF253&gt;0,(IF253-II$10)/II$10,0)</f>
        <v/>
      </c>
      <c r="IJ253" s="68" t="n"/>
      <c r="IK253" s="15">
        <f>IF(IF253&gt;0,(IF253-IF$10)/IF$10,0)</f>
        <v/>
      </c>
      <c r="IM253" s="13" t="n"/>
      <c r="IN253" s="68">
        <f>IF(IM253&gt;0,((IM253-IM252)/IM252),0)</f>
        <v/>
      </c>
      <c r="IO253" s="68">
        <f>IF(IM253&gt;0,IN253-$V253,0)</f>
        <v/>
      </c>
      <c r="IP253" s="68">
        <f>IF(IM253&gt;0,(IM253-IP$10)/IP$10,0)</f>
        <v/>
      </c>
      <c r="IQ253" s="68" t="n"/>
      <c r="IR253" s="15">
        <f>IF(IM253&gt;0,(IM253-IM$10)/IM$10,0)</f>
        <v/>
      </c>
      <c r="IT253" s="13" t="n"/>
      <c r="IU253" s="68">
        <f>IF(IT253&gt;0,((IT253-IT252)/IT252),0)</f>
        <v/>
      </c>
      <c r="IV253" s="68">
        <f>IF(IT253&gt;0,IU253-$V253,0)</f>
        <v/>
      </c>
      <c r="IW253" s="68">
        <f>IF(IT253&gt;0,(IT253-IW$10)/IW$10,0)</f>
        <v/>
      </c>
      <c r="IX253" s="68" t="n"/>
      <c r="IY253" s="15">
        <f>IF(IT253&gt;0,(IT253-IT$10)/IT$10,0)</f>
        <v/>
      </c>
      <c r="JA253" s="13" t="n"/>
      <c r="JB253" s="68">
        <f>IF(JA253&gt;0,((JA253-JA252)/JA252),0)</f>
        <v/>
      </c>
      <c r="JC253" s="68">
        <f>IF(JA253&gt;0,JB253-$V253,0)</f>
        <v/>
      </c>
      <c r="JD253" s="68">
        <f>IF(JA253&gt;0,(JA253-JD$10)/JD$10,0)</f>
        <v/>
      </c>
      <c r="JE253" s="68" t="n"/>
      <c r="JF253" s="15">
        <f>IF(JA253&gt;0,(JA253-JA$10)/JA$10,0)</f>
        <v/>
      </c>
      <c r="JH253" s="13" t="n"/>
      <c r="JI253" s="68">
        <f>IF(JH253&gt;0,((JH253-JH252)/JH252),0)</f>
        <v/>
      </c>
      <c r="JJ253" s="68">
        <f>IF(JH253&gt;0,JI253-$V253,0)</f>
        <v/>
      </c>
      <c r="JK253" s="68">
        <f>IF(JH253&gt;0,(JH253-JK$10)/JK$10,0)</f>
        <v/>
      </c>
      <c r="JL253" s="68" t="n"/>
      <c r="JM253" s="15">
        <f>IF(JH253&gt;0,(JH253-JH$10)/JH$10,0)</f>
        <v/>
      </c>
      <c r="JO253" s="13" t="n"/>
      <c r="JP253" s="68">
        <f>IF(JO253&gt;0,((JO253-JO252)/JO252),0)</f>
        <v/>
      </c>
      <c r="JQ253" s="68">
        <f>IF(JO253&gt;0,JP253-$V253,0)</f>
        <v/>
      </c>
      <c r="JR253" s="68">
        <f>IF(JO253&gt;0,(JO253-JR$10)/JR$10,0)</f>
        <v/>
      </c>
      <c r="JS253" s="68" t="n"/>
      <c r="JT253" s="15">
        <f>IF(JO253&gt;0,(JO253-JO$10)/JO$10,0)</f>
        <v/>
      </c>
      <c r="JV253" s="13" t="n"/>
      <c r="JW253" s="68">
        <f>IF(JV253&gt;0,((JV253-JV252)/JV252),0)</f>
        <v/>
      </c>
      <c r="JX253" s="68">
        <f>IF(JV253&gt;0,JW253-$V253,0)</f>
        <v/>
      </c>
      <c r="JY253" s="68">
        <f>IF(JV253&gt;0,(JV253-JY$10)/JY$10,0)</f>
        <v/>
      </c>
      <c r="JZ253" s="68" t="n"/>
      <c r="KA253" s="15">
        <f>IF(JV253&gt;0,(JV253-JV$10)/JV$10,0)</f>
        <v/>
      </c>
      <c r="KC253" s="13" t="n"/>
      <c r="KD253" s="68">
        <f>IF(KC253&gt;0,((KC253-KC252)/KC252),0)</f>
        <v/>
      </c>
      <c r="KE253" s="68">
        <f>IF(KC253&gt;0,KD253-$V253,0)</f>
        <v/>
      </c>
      <c r="KF253" s="68">
        <f>IF(KC253&gt;0,(KC253-KF$10)/KF$10,0)</f>
        <v/>
      </c>
      <c r="KG253" s="68" t="n"/>
      <c r="KH253" s="15">
        <f>IF(KC253&gt;0,(KC253-KC$10)/KC$10,0)</f>
        <v/>
      </c>
      <c r="KI253" s="18" t="n"/>
      <c r="KJ253" s="13" t="n"/>
      <c r="KK253" s="68">
        <f>IF(KJ253&gt;0,((KJ253-KJ252)/KJ252),0)</f>
        <v/>
      </c>
      <c r="KL253" s="68">
        <f>IF(KJ253&gt;0,KK253-$V253,0)</f>
        <v/>
      </c>
      <c r="KM253" s="68">
        <f>IF(KJ253&gt;0,(KJ253-KM$10)/KM$10,0)</f>
        <v/>
      </c>
      <c r="KN253" s="68" t="n"/>
      <c r="KO253" s="15">
        <f>IF(KJ253&gt;0,(KJ253-KJ$10)/KJ$10,0)</f>
        <v/>
      </c>
      <c r="KQ253" s="13" t="n"/>
      <c r="KR253" s="68">
        <f>IF(KQ253&gt;0,((KQ253-KQ252)/KQ252),0)</f>
        <v/>
      </c>
      <c r="KS253" s="68">
        <f>IF(KQ253&gt;0,KR253-$V253,0)</f>
        <v/>
      </c>
      <c r="KT253" s="68">
        <f>IF(KQ253&gt;0,(KQ253-KT$10)/KT$10,0)</f>
        <v/>
      </c>
      <c r="KU253" s="68" t="n"/>
      <c r="KV253" s="15">
        <f>IF(KQ253&gt;0,(KQ253-KQ$10)/KQ$10,0)</f>
        <v/>
      </c>
      <c r="KW253" s="18" t="n"/>
      <c r="KX253" s="13" t="n"/>
      <c r="KY253" s="68">
        <f>IF(KX253&gt;0,((KX253-KX252)/KX252),0)</f>
        <v/>
      </c>
      <c r="KZ253" s="68">
        <f>IF(KX253&gt;0,KY253-$V253,0)</f>
        <v/>
      </c>
      <c r="LA253" s="68">
        <f>IF(KX253&gt;0,(KX253-LA$10)/LA$10,0)</f>
        <v/>
      </c>
      <c r="LB253" s="68" t="n"/>
      <c r="LC253" s="15">
        <f>IF(KX253&gt;0,(KX253-KX$10)/KX$10,0)</f>
        <v/>
      </c>
      <c r="LD253" s="18" t="n"/>
      <c r="LE253" s="13" t="n"/>
      <c r="LF253" s="68">
        <f>IF(LE253&gt;0,((LE253-LE252)/LE252),0)</f>
        <v/>
      </c>
      <c r="LG253" s="68">
        <f>IF(LE253&gt;0,LF253-$V253,0)</f>
        <v/>
      </c>
      <c r="LH253" s="68">
        <f>IF(LE253&gt;0,(LE253-LH$10)/LH$10,0)</f>
        <v/>
      </c>
      <c r="LI253" s="68" t="n"/>
      <c r="LJ253" s="15">
        <f>IF(LE253&gt;0,(LE253-LE$10)/LE$10,0)</f>
        <v/>
      </c>
      <c r="LL253" s="13" t="n"/>
      <c r="LM253" s="68">
        <f>IF(LL253&gt;0,((LL253-LL252)/LL252),0)</f>
        <v/>
      </c>
      <c r="LN253" s="68">
        <f>IF(LL253&gt;0,LM253-$V253,0)</f>
        <v/>
      </c>
      <c r="LO253" s="68">
        <f>IF(LL253&gt;0,(LL253-LO$10)/LO$10,0)</f>
        <v/>
      </c>
      <c r="LP253" s="68" t="n"/>
      <c r="LQ253" s="15">
        <f>IF(LL253&gt;0,(LL253-LL$10)/LL$10,0)</f>
        <v/>
      </c>
      <c r="LS253" s="13" t="n"/>
      <c r="LT253" s="68">
        <f>IF(LS253&gt;0,((LS253-LS252)/LS252),0)</f>
        <v/>
      </c>
      <c r="LU253" s="68">
        <f>IF(LS253&gt;0,LT253-$V253,0)</f>
        <v/>
      </c>
      <c r="LV253" s="68" t="n"/>
      <c r="LW253" s="68" t="n"/>
      <c r="LX253" s="15">
        <f>IF(LS253&gt;0,(LS253-LS$10)/LS$10,0)</f>
        <v/>
      </c>
      <c r="LZ253" s="13" t="n"/>
      <c r="MA253" s="68">
        <f>IF(LZ253&gt;0,((LZ253-LZ252)/LZ252),0)</f>
        <v/>
      </c>
      <c r="MB253" s="68">
        <f>IF(LZ253&gt;0,MA253-$V253,0)</f>
        <v/>
      </c>
      <c r="MC253" s="68">
        <f>IF(LZ253&gt;0,(LZ253-MC$10)/MC$10,0)</f>
        <v/>
      </c>
      <c r="MD253" s="68" t="n"/>
      <c r="ME253" s="15">
        <f>IF(LZ253&gt;0,(LZ253-LZ$10)/LZ$10,0)</f>
        <v/>
      </c>
      <c r="MG253" s="13" t="n"/>
      <c r="MH253" s="68">
        <f>IF(MG253&gt;0,((MG253-MG252)/MG252),0)</f>
        <v/>
      </c>
      <c r="MI253" s="68">
        <f>IF(MG253&gt;0,MH253-$V253,0)</f>
        <v/>
      </c>
      <c r="MJ253" s="68">
        <f>IF(MG253&gt;0,(MG253-MJ$10)/MJ$10,0)</f>
        <v/>
      </c>
      <c r="MK253" s="68" t="n"/>
      <c r="ML253" s="15">
        <f>IF(MG253&gt;0,(MG253-MG$10)/MG$10,0)</f>
        <v/>
      </c>
      <c r="MN253" s="13" t="n"/>
      <c r="MO253" s="68">
        <f>IF(MN253&gt;0,((MN253-MN252)/MN252),0)</f>
        <v/>
      </c>
      <c r="MP253" s="68">
        <f>IF(MN253&gt;0,MO253-$V253,0)</f>
        <v/>
      </c>
      <c r="MQ253" s="68">
        <f>IF(MN253&gt;0,(MN253-MQ$10)/MQ$10,0)</f>
        <v/>
      </c>
      <c r="MR253" s="68" t="n"/>
      <c r="MS253" s="15">
        <f>IF(MN253&gt;0,(MN253-MN$10)/MN$10,0)</f>
        <v/>
      </c>
      <c r="MU253" s="13" t="n"/>
      <c r="MV253" s="68">
        <f>IF(MU253&gt;0,((MU253-MU252)/MU252),0)</f>
        <v/>
      </c>
      <c r="MW253" s="68">
        <f>IF(MU253&gt;0,MV253-$V253,0)</f>
        <v/>
      </c>
      <c r="MX253" s="68">
        <f>IF(MU253&gt;0,(MU253-MX$10)/MX$10,0)</f>
        <v/>
      </c>
      <c r="MY253" s="68" t="n"/>
      <c r="MZ253" s="15">
        <f>IF(MU253&gt;0,(MU253-MU$10)/MU$10,0)</f>
        <v/>
      </c>
      <c r="NB253" s="13" t="n"/>
      <c r="NC253" s="68">
        <f>IF(NB253&gt;0,((NB253-NB252)/NB252),0)</f>
        <v/>
      </c>
      <c r="ND253" s="68">
        <f>IF(NB253&gt;0,NC253-$V253,0)</f>
        <v/>
      </c>
      <c r="NE253" s="68">
        <f>IF(NB253&gt;0,(NB253-NE$10)/NE$10,0)</f>
        <v/>
      </c>
      <c r="NF253" s="68" t="n"/>
      <c r="NG253" s="15">
        <f>IF(NB253&gt;0,(NB253-NB$10)/NB$10,0)</f>
        <v/>
      </c>
      <c r="NI253" s="13" t="n"/>
      <c r="NJ253" s="68">
        <f>IF(NI253&gt;0,((NI253-NI252)/NI252),0)</f>
        <v/>
      </c>
      <c r="NK253" s="68">
        <f>IF(NI253&gt;0,NJ253-$V253,0)</f>
        <v/>
      </c>
      <c r="NL253" s="68">
        <f>IF(NI253&gt;0,(NI253-NL$10)/NL$10,0)</f>
        <v/>
      </c>
      <c r="NM253" s="68" t="n"/>
      <c r="NN253" s="15">
        <f>IF(NI253&gt;0,(NI253-NI$10)/NI$10,0)</f>
        <v/>
      </c>
      <c r="NP253" s="13" t="n"/>
      <c r="NQ253" s="68">
        <f>IF(NP253&gt;0,((NP253-NP252)/NP252),0)</f>
        <v/>
      </c>
      <c r="NR253" s="68">
        <f>IF(NP253&gt;0,NQ253-$V253,0)</f>
        <v/>
      </c>
      <c r="NS253" s="68">
        <f>IF(NP253&gt;0,(NP253-NS$10)/NS$10,0)</f>
        <v/>
      </c>
      <c r="NT253" s="68" t="n"/>
      <c r="NU253" s="15">
        <f>IF(NP253&gt;0,(NP253-NP$10)/NP$10,0)</f>
        <v/>
      </c>
      <c r="NW253" s="13" t="n"/>
      <c r="NX253" s="68">
        <f>IF(NW253&gt;0,((NW253-NW252)/NW252),0)</f>
        <v/>
      </c>
      <c r="NY253" s="68">
        <f>IF(NW253&gt;0,NX253-$V253,0)</f>
        <v/>
      </c>
      <c r="NZ253" s="68">
        <f>IF(NW253&gt;0,(NW253-NZ$10)/NZ$10,0)</f>
        <v/>
      </c>
      <c r="OA253" s="68" t="n"/>
      <c r="OB253" s="15">
        <f>IF(NW253&gt;0,(NW253-NW$10)/NW$10,0)</f>
        <v/>
      </c>
      <c r="OD253" s="13" t="n"/>
      <c r="OE253" s="68">
        <f>IF(OD253&gt;0,((OD253-OD252)/OD252),0)</f>
        <v/>
      </c>
      <c r="OF253" s="68">
        <f>IF(OD253&gt;0,OE253-$V253,0)</f>
        <v/>
      </c>
      <c r="OG253" s="68">
        <f>IF(OD253&gt;0,(OD253-OG$10)/OG$10,0)</f>
        <v/>
      </c>
      <c r="OH253" s="68" t="n"/>
      <c r="OI253" s="15">
        <f>IF(OD253&gt;0,(OD253-OD$10)/OD$10,0)</f>
        <v/>
      </c>
      <c r="OK253" s="13" t="n"/>
      <c r="OL253" s="68">
        <f>IF(OK253&gt;0,((OK253-OK252)/OK252),0)</f>
        <v/>
      </c>
      <c r="OM253" s="68">
        <f>IF(OK253&gt;0,OL253-$V253,0)</f>
        <v/>
      </c>
      <c r="ON253" s="68">
        <f>IF(OK253&gt;0,(OK253-ON$10)/ON$10,0)</f>
        <v/>
      </c>
      <c r="OO253" s="68" t="n"/>
      <c r="OP253" s="15">
        <f>IF(OK253&gt;0,(OK253-OK$10)/OK$10,0)</f>
        <v/>
      </c>
      <c r="OR253" s="13" t="n"/>
      <c r="OS253" s="68">
        <f>IF(OR253&gt;0,((OR253-OR252)/OR252),0)</f>
        <v/>
      </c>
      <c r="OT253" s="68">
        <f>IF(OR253&gt;0,OS253-$V253,0)</f>
        <v/>
      </c>
      <c r="OU253" s="68">
        <f>IF(OR253&gt;0,(OR253-OU$10)/OU$10,0)</f>
        <v/>
      </c>
      <c r="OV253" s="68" t="n"/>
      <c r="OW253" s="15">
        <f>IF(OR253&gt;0,(OR253-OR$10)/OR$10,0)</f>
        <v/>
      </c>
      <c r="OY253" s="13" t="n"/>
      <c r="OZ253" s="68">
        <f>IF(OY253&gt;0,((OY253-OY252)/OY252),0)</f>
        <v/>
      </c>
      <c r="PA253" s="68">
        <f>IF(OY253&gt;0,OZ253-$V253,0)</f>
        <v/>
      </c>
      <c r="PB253" s="68">
        <f>IF(OY253&gt;0,(OY253-PB$10)/PB$10,0)</f>
        <v/>
      </c>
      <c r="PC253" s="68" t="n"/>
      <c r="PD253" s="15">
        <f>IF(OY253&gt;0,(OY253-OY$10)/OY$10,0)</f>
        <v/>
      </c>
      <c r="PE253" s="18" t="n"/>
      <c r="PF253" s="13" t="n"/>
      <c r="PG253" s="68">
        <f>IF(PF253&gt;0,((PF253-PF252)/PF252),0)</f>
        <v/>
      </c>
      <c r="PH253" s="68">
        <f>IF(PF253&gt;0,PG253-$V253,0)</f>
        <v/>
      </c>
      <c r="PI253" s="68">
        <f>IF(PF253&gt;0,(PF253-PI$10)/PI$10,0)</f>
        <v/>
      </c>
      <c r="PJ253" s="68" t="n"/>
      <c r="PK253" s="15">
        <f>IF(PF253&gt;0,(PF253-PF$10)/PF$10,0)</f>
        <v/>
      </c>
      <c r="PM253" s="13" t="n"/>
      <c r="PN253" s="68">
        <f>IF(PM253&gt;0,((PM253-PM252)/PM252),0)</f>
        <v/>
      </c>
      <c r="PO253" s="68">
        <f>PN253-$V253</f>
        <v/>
      </c>
      <c r="PP253" s="68">
        <f>IF(PM253&gt;0,(PM253-PP$10)/PP$10,0)</f>
        <v/>
      </c>
      <c r="PQ253" s="68" t="n"/>
      <c r="PR253" s="15">
        <f>IF(PM253&gt;0,(PM253-PM$10)/PM$10,0)</f>
        <v/>
      </c>
      <c r="PT253" s="13" t="n"/>
      <c r="PU253" s="68">
        <f>IF(PT253&gt;0,((PT253-PT252)/PT252),0)</f>
        <v/>
      </c>
      <c r="PV253" s="68">
        <f>IF(PT253&gt;0,PU253-$V253,0)</f>
        <v/>
      </c>
      <c r="PW253" s="68">
        <f>IF(PT253&gt;0,(PT253-PW$10)/PW$10,0)</f>
        <v/>
      </c>
      <c r="PX253" s="68" t="n"/>
      <c r="PY253" s="15">
        <f>IF(PT253&gt;0,(PT253-PT$10)/PT$10,0)</f>
        <v/>
      </c>
      <c r="QA253" s="13" t="n"/>
      <c r="QB253" s="68">
        <f>IF(QA253&gt;0,((QA253-QA252)/QA252),0)</f>
        <v/>
      </c>
      <c r="QC253" s="68">
        <f>IF(QA253&gt;0,QB253-$V253,0)</f>
        <v/>
      </c>
      <c r="QD253" s="68">
        <f>IF(QA253&gt;0,(QA253-QD$10)/QD$10,0)</f>
        <v/>
      </c>
      <c r="QE253" s="68" t="n"/>
      <c r="QF253" s="15">
        <f>IF(QA253&gt;0,(QA253-QA$10)/QA$10,0)</f>
        <v/>
      </c>
      <c r="QH253" s="13" t="n"/>
      <c r="QI253" s="68">
        <f>IF(QH253&gt;0,((QH253-QH252)/QH252),0)</f>
        <v/>
      </c>
      <c r="QJ253" s="68">
        <f>IF(QH253&gt;0,QI253-$V253,0)</f>
        <v/>
      </c>
      <c r="QK253" s="68">
        <f>IF(QH253&gt;0,(QH253-QK$10)/QK$10,0)</f>
        <v/>
      </c>
      <c r="QL253" s="68" t="n"/>
      <c r="QM253" s="15">
        <f>IF(QH253&gt;0,(QH253-QH$10)/QH$10,0)</f>
        <v/>
      </c>
      <c r="QO253" s="13" t="n"/>
      <c r="QP253" s="68">
        <f>IF(QO253&gt;0,((QO253-QO252)/QO252),0)</f>
        <v/>
      </c>
      <c r="QQ253" s="68">
        <f>IF(QO253&gt;0,QP253-$V253,0)</f>
        <v/>
      </c>
      <c r="QR253" s="68">
        <f>IF(QO253&gt;0,(QO253-QR$10)/QR$10,0)</f>
        <v/>
      </c>
      <c r="QS253" s="68" t="n"/>
      <c r="QT253" s="15">
        <f>IF(QO253&gt;0,(QO253-QO$10)/QO$10,0)</f>
        <v/>
      </c>
      <c r="QV253" s="13" t="n"/>
      <c r="QW253" s="68">
        <f>IF(QV253&gt;0,((QV253-QV252)/QV252),0)</f>
        <v/>
      </c>
      <c r="QX253" s="68">
        <f>IF(QV253&gt;0,QW253-$V253,0)</f>
        <v/>
      </c>
      <c r="QY253" s="68">
        <f>IF(QV253&gt;0,(QV253-QY$10)/QY$10,0)</f>
        <v/>
      </c>
      <c r="QZ253" s="68" t="n"/>
      <c r="RA253" s="15">
        <f>IF(QV253&gt;0,(QV253-QV$10)/QV$10,0)</f>
        <v/>
      </c>
      <c r="RC253" s="13" t="n"/>
      <c r="RD253" s="68">
        <f>IF(RC253&gt;0,((RC253-RC252)/RC252),0)</f>
        <v/>
      </c>
      <c r="RE253" s="68">
        <f>IF(RC253&gt;0,RD253-$V253,0)</f>
        <v/>
      </c>
      <c r="RF253" s="68">
        <f>IF(RC253&gt;0,(RC253-RF$10)/RF$10,0)</f>
        <v/>
      </c>
      <c r="RG253" s="68" t="n"/>
      <c r="RH253" s="15">
        <f>IF(RC253&gt;0,(RC253-RC$10)/RC$10,0)</f>
        <v/>
      </c>
      <c r="RJ253" s="13" t="n"/>
      <c r="RK253" s="68">
        <f>IF(RJ253&gt;0,((RJ253-RJ252)/RJ252),0)</f>
        <v/>
      </c>
      <c r="RL253" s="68">
        <f>RK253-$V253</f>
        <v/>
      </c>
      <c r="RM253" s="68">
        <f>IF(RJ253&gt;0,(RJ253-RM$10)/RM$10,0)</f>
        <v/>
      </c>
      <c r="RN253" s="68" t="n"/>
      <c r="RO253" s="15">
        <f>IF(RJ253&gt;0,(RJ253-RJ$10)/RJ$10,0)</f>
        <v/>
      </c>
      <c r="RQ253" s="13" t="n"/>
      <c r="RR253" s="68">
        <f>IF(RQ253&gt;0,((RQ253-RQ252)/RQ252),0)</f>
        <v/>
      </c>
      <c r="RS253" s="68">
        <f>RR253-$V253</f>
        <v/>
      </c>
      <c r="RT253" s="68">
        <f>IF(RQ253&gt;0,(RQ253-RT$10)/RT$10,0)</f>
        <v/>
      </c>
      <c r="RU253" s="68" t="n"/>
      <c r="RV253" s="15">
        <f>IF(RQ253&gt;0,(RQ253-RQ$10)/RQ$10,0)</f>
        <v/>
      </c>
      <c r="RX253" s="13" t="n"/>
      <c r="RY253" s="68">
        <f>IF(RX253&gt;0,((RX253-RX252)/RX252),0)</f>
        <v/>
      </c>
      <c r="RZ253" s="68">
        <f>RY253-$V253</f>
        <v/>
      </c>
      <c r="SA253" s="68">
        <f>IF(RX253&gt;0,(RX253-SA$10)/SA$10,0)</f>
        <v/>
      </c>
      <c r="SB253" s="68" t="n"/>
      <c r="SC253" s="15">
        <f>IF(RX253&gt;0,(RX253-RX$10)/RX$10,0)</f>
        <v/>
      </c>
      <c r="SE253" s="13" t="n"/>
      <c r="SF253" s="68">
        <f>IF(SE253&gt;0,((SE253-SE252)/SE252),0)</f>
        <v/>
      </c>
      <c r="SG253" s="68">
        <f>SF253-$V253</f>
        <v/>
      </c>
      <c r="SH253" s="68">
        <f>IF(SE253&gt;0,(SE253-SH$10)/SH$10,0)</f>
        <v/>
      </c>
      <c r="SI253" s="68" t="n"/>
      <c r="SJ253" s="15">
        <f>IF(SE253&gt;0,(SE253-SE$10)/SE$10,0)</f>
        <v/>
      </c>
      <c r="SL253" s="13" t="n"/>
      <c r="SM253" s="68">
        <f>IF(SL253&gt;0,((SL253-SL252)/SL252),0)</f>
        <v/>
      </c>
      <c r="SN253" s="68">
        <f>SM253-$V253</f>
        <v/>
      </c>
      <c r="SO253" s="68">
        <f>IF(SL253&gt;0,(SL253-SO$10)/SO$10,0)</f>
        <v/>
      </c>
      <c r="SP253" s="68" t="n"/>
      <c r="SQ253" s="15">
        <f>IF(SL253&gt;0,(SL253-SL$10)/SL$10,0)</f>
        <v/>
      </c>
      <c r="SS253" s="13" t="n"/>
      <c r="ST253" s="68">
        <f>IF(SS253&gt;0,((SS253-SS252)/SS252),0)</f>
        <v/>
      </c>
      <c r="SU253" s="68">
        <f>ST253-$V253</f>
        <v/>
      </c>
      <c r="SV253" s="68">
        <f>IF(SS253&gt;0,(SS253-SV$10)/SV$10,0)</f>
        <v/>
      </c>
      <c r="SW253" s="68" t="n"/>
      <c r="SX253" s="15">
        <f>IF(SS253&gt;0,(SS253-SS$10)/SS$10,0)</f>
        <v/>
      </c>
      <c r="SZ253" s="13" t="n"/>
      <c r="TA253" s="68">
        <f>IF(SZ253&gt;0,((SZ253-SZ252)/SZ252),0)</f>
        <v/>
      </c>
      <c r="TB253" s="68">
        <f>TA253-$V253</f>
        <v/>
      </c>
      <c r="TC253" s="68">
        <f>IF(SZ253&gt;0,(SZ253-TC$10)/TC$10,0)</f>
        <v/>
      </c>
      <c r="TD253" s="68" t="n"/>
      <c r="TE253" s="15">
        <f>IF(SZ253&gt;0,(SZ253-SZ$10)/SZ$10,0)</f>
        <v/>
      </c>
      <c r="TG253" s="587" t="n"/>
      <c r="TH253" s="68">
        <f>IF(TG253&gt;0,((TG253-TG252)/TG252),0)</f>
        <v/>
      </c>
      <c r="TI253" s="68">
        <f>TH253-$V253</f>
        <v/>
      </c>
      <c r="TJ253" s="68">
        <f>IF(TG253&gt;0,(TG253-TJ$10)/TJ$10,0)</f>
        <v/>
      </c>
      <c r="TK253" s="68" t="n"/>
      <c r="TL253" s="15">
        <f>IF(TG253&gt;0,(TG253-TG$10)/TG$10,0)</f>
        <v/>
      </c>
      <c r="TN253" s="13" t="n"/>
      <c r="TO253" s="68">
        <f>IF(TN253&gt;0,((TN253-TN252)/TN252),0)</f>
        <v/>
      </c>
      <c r="TP253" s="68">
        <f>TO253-$V253</f>
        <v/>
      </c>
      <c r="TQ253" s="68">
        <f>IF(TN253&gt;0,(TN253-TQ$10)/TQ$10,0)</f>
        <v/>
      </c>
      <c r="TR253" s="68" t="n"/>
      <c r="TS253" s="15">
        <f>IF(TN253&gt;0,(TN253-TN$10)/TN$10,0)</f>
        <v/>
      </c>
      <c r="TU253" s="587" t="n"/>
      <c r="TV253" s="68">
        <f>IF(TU253&gt;0,((TU253-TU252)/TU252),0)</f>
        <v/>
      </c>
      <c r="TW253" s="68">
        <f>TV253-$V253</f>
        <v/>
      </c>
      <c r="TX253" s="68">
        <f>IF(TU253&gt;0,(TU253-TX$10)/TX$10,0)</f>
        <v/>
      </c>
      <c r="TY253" s="68" t="n"/>
      <c r="TZ253" s="15">
        <f>IF(TU253&gt;0,(TU253-TU$10)/TU$10,0)</f>
        <v/>
      </c>
      <c r="UB253" s="587" t="n"/>
      <c r="UC253" s="68">
        <f>IF(UB253&gt;0,((UB253-UB252)/UB252),0)</f>
        <v/>
      </c>
      <c r="UD253" s="68">
        <f>UC253-$V253</f>
        <v/>
      </c>
      <c r="UE253" s="68">
        <f>IF(UB253&gt;0,(UB253-UE$10)/UE$10,0)</f>
        <v/>
      </c>
      <c r="UF253" s="68" t="n"/>
      <c r="UG253" s="15">
        <f>IF(UB253&gt;0,(UB253-UB$10)/UB$10,0)</f>
        <v/>
      </c>
      <c r="UI253" s="587" t="n"/>
      <c r="UJ253" s="68">
        <f>IF(UI253&gt;0,((UI253-UI252)/UI252),0)</f>
        <v/>
      </c>
      <c r="UK253" s="68">
        <f>UJ253-$V253</f>
        <v/>
      </c>
      <c r="UL253" s="68">
        <f>IF(UI253&gt;0,(UI253-UL$10)/UL$10,0)</f>
        <v/>
      </c>
      <c r="UM253" s="68" t="n"/>
      <c r="UN253" s="15">
        <f>IF(UI253&gt;0,(UI253-UI$10)/UI$10,0)</f>
        <v/>
      </c>
      <c r="UP253" s="587" t="n"/>
      <c r="UQ253" s="68">
        <f>IF(UP253&gt;0,((UP253-UP252)/UP252),0)</f>
        <v/>
      </c>
      <c r="UR253" s="68">
        <f>UQ253-$V253</f>
        <v/>
      </c>
      <c r="US253" s="68">
        <f>IF(UP253&gt;0,(UP253-US$10)/US$10,0)</f>
        <v/>
      </c>
      <c r="UT253" s="68" t="n"/>
      <c r="UU253" s="15">
        <f>IF(UP253&gt;0,(UP253-UP$10)/UP$10,0)</f>
        <v/>
      </c>
      <c r="UW253" s="587" t="n"/>
      <c r="UX253" s="68">
        <f>IF(UW253&gt;0,((UW253-UW252)/UW252),0)</f>
        <v/>
      </c>
      <c r="UY253" s="68">
        <f>UX253-$V253</f>
        <v/>
      </c>
      <c r="UZ253" s="68">
        <f>IF(UW253&gt;0,(UW253-UZ$10)/UZ$10,0)</f>
        <v/>
      </c>
      <c r="VA253" s="68" t="n"/>
      <c r="VB253" s="15">
        <f>IF(UW253&gt;0,(UW253-UW$10)/UW$10,0)</f>
        <v/>
      </c>
      <c r="VD253" s="587" t="n"/>
      <c r="VE253" s="68">
        <f>IF(VD253&gt;0,((VD253-VD252)/VD252),0)</f>
        <v/>
      </c>
      <c r="VF253" s="68">
        <f>VE253-$V253</f>
        <v/>
      </c>
      <c r="VG253" s="68">
        <f>IF(VD253&gt;0,(VD253-VG$10)/VG$10,0)</f>
        <v/>
      </c>
      <c r="VH253" s="68" t="n"/>
      <c r="VI253" s="15">
        <f>IF(VD253&gt;0,(VD253-VD$10)/VD$10,0)</f>
        <v/>
      </c>
      <c r="VM253" s="21">
        <f>IF($C253&gt;0,(($IK$5*IG253)+($GT$5*GP253)+($JM$5*JI253)+($JF$5*JB253)+($IY$5*IU253)+($IR$5*IN253)+($ID$5*HZ253)+($HW$5*HS253)+($HP$5*HL253)+($HI$5*HE253)+($GF$5*GB253)+($FY$5*FU253)+($FR$5*FN253)+($FK$5*FG253)+($FD$5*EZ253)+($EW$5*ES253)+($EP$5*EL253)+($EI$5*EE253)+($EB$5*DX253)+($DU$5*DQ253)+($DN$5*DJ253)+($DG$5*DC253)+($CZ$5*CV253)+($CS$5*CO253)+($CL$5*CH253)+($CE$5*CA253)+($BX$5*BT253)+($BQ$5*BM253)+($BJ$5*BF253)+($BC$5*AY253)+($AV$5*AR253)+($AO$5*AK253)+($AH$5*AD253)+($JT$5*JP253)+($KA$5*JW253)+($KO$5*KK253)+($PR$5*PN253)+($GM$5*GI253)+($HA$5*GW253)+($KV$5*KR253)+($KH$5*KD253)+($LC$5*KY253)+($MS$5*MO253)+($ML$5*MH253)+($ME$5*MA253)+($LX$5*LT253)+($LQ$5*LM253)+($LJ$5*LF253)+(MV253*$MZ$5)+(NC253*$NG$5)+(NJ253*$NN$5)+($OI$5*OE253)+($NU$5*NQ253)+($OB$5*NX253)+($PK$5*PG253)+($OP$5*OL253)+($OW$5*OS253)+($PD$5*OZ253)+(PU253*$PY$5)+(QB253*$QF$5)+(QI253*$QM$5)+(QP253*$QT$5)+(QW253*$RA$5)+(RD253*$RH$5)+(RK253*$RO$5)+(RR253*$RV$5)+(RY253*$SC$5)+(SF253*$SJ$5)+(SM253*$SQ$5)+(ST253*$SX$5)+(TA253*$TE$5))+(TH253*$TL$5)+(TO253*$TS$5))/$VM$5</f>
        <v/>
      </c>
      <c r="VN253" s="40" t="n"/>
      <c r="VO253" s="21">
        <f>IF($C253&gt;0,(($IK$5*II253)+($GT$5*GR253)+($JM$5*JK253)+($JF$5*JD253)+($IY$5*IW253)+($IR$5*IP253)+($ID$5*IB253)+($HW$5*HU253)+($HP$5*HN253)+($HI$5*HG253)+($GF$5*GD253)+($FY$5*FW253)+($FR$5*FP253)+($FK$5*FI253)+($FD$5*FB253)+($EW$5*EU253)+($EP$5*EN253)+($EI$5*EG253)+($EB$5*DZ253)+($DU$5*DS253)+($DN$5*DL253)+($DG$5*DE253)+($CZ$5*CX253)+($CS$5*CQ253)+($CL$5*CJ253)+($CE$5*CC253)+($BX$5*BV253)+($BQ$5*BO253)+($BJ$5*BH253)+($BC$5*BA253)+($AV$5*AT253)+($AO$5*AM253)+($AH$5*AF253)+($KO$5*KM253)+($KH$5*KF253)+($KA$5*JY253)+($JT$5*JR253)+($PR$5*PP253)+($GM$5*GK253)+($HA$5*GY253)+($KV$5*KT253)+($LC$5*LA253)+($MS$5*MQ253)+($ML$5*MJ253)+($ME$5*MC253)+($LX$5*LV253)+($LQ$5*LO253)+($LJ$5*LH253)+(MX253*$MZ$5)+(NE253*$NG$5)+(NL253*$NN$5)+($OI$5*OG253)+($NU$5*NS253)+($OB$5*NZ253)+($PD$5*PB253)+($OW$5*OU253)+($OP$5*ON253)+($PK$5*PI253)+($PY$5*PW253)+($QF$5*QD253)+($QM$5*QK253)+($QT$5*QR253)+($RA$5*QY253)+($RH$5*RF253)+($RO$5*RM253)+(RT253*$RV$5)+(SA253*$SC$5)+(SH253*$SJ$5)+(SO253*$SQ$5)+(SV253*$SX$5)+(TC253*$TE$5)+(TJ253*$TL$5)+(TQ253*$TS$5))/$VM$5,0)</f>
        <v/>
      </c>
      <c r="VP253" s="14" t="n"/>
      <c r="VQ253" s="21">
        <f>IF($C253&gt;0,(($IK$5*IK253)+($GT$5*GT253)+($JM$5*JM253)+($JF$5*JF253)+($IY$5*IY253)+($IR$5*IR253)+($ID$5*ID253)+($HW$5*HW253)+($HP$5*HP253)+($HI$5*HI253)+($GF$5*GF253)+($FY$5*FY253)+($FR$5*FR253)+($FK$5*FK253)+($FD$5*FD253)+($EW$5*EW253)+($EP$5*EP253)+($EI$5*EI253)+($EB$5*EB253)+($DU$5*DU253)+($DN$5*DN253)+($DG$5*DG253)+($CZ$5*CZ253)+($CS$5*CS253)+($CL$5*CL253)+($CE$5*CE253)+($BX$5*BX253)+($BQ$5*BQ253)+($BJ$5*BJ253)+($BC$5*BC253)+($AV$5*AV253)+($AO$5*AO253)+($AH$5*AH253)+($KO$5*KO253)+($PR$5*PR253)+($GM$5*GM253)+($HA$5*HA253)+($KH$5*KH253)+($KA$5*KA253)+($JT$5*JT253)+($KV$5*KV253)+($LC$5*LC253)+($MS$5*MS253)+($ML$5*ML253)+($ME$5*ME253)+($LX$5*LX253)+($LQ$5*LQ253)+($LJ$5*LJ253)+($OI$5*OI253)+($NU$5*NU253)+($NN$5*NN253)+($NG$5*NG253)+($MZ$5*MZ253)+(OB253*$OB$5)+($PD$5*PD253)+($OW$5*OW253)+($OP$5*OP253)+($PK$5*PK253)+(PY253*$PY$5)+(QF253*$QF$5)+(QM253*$QM$5)+(QT253*$QT$5)+(RA253*$RA$5)+(RH253*$RH$5)+(RO253*$RO$5)+(RV253*$RV$5)+(SC253*$SC$5)+(SJ253*$SJ$5)+(SQ253*$SQ$5)+(SX253*$SX$5)+(TE253*$TE$5)+(TL253*$TL$5)+(TS253*$TS$5))/$VM$5,0)</f>
        <v/>
      </c>
    </row>
    <row r="254" ht="16" customHeight="1" s="545">
      <c r="A254" s="127" t="n">
        <v>46013</v>
      </c>
      <c r="B254" s="4">
        <f>A254</f>
        <v/>
      </c>
      <c r="C254" s="13" t="n"/>
      <c r="D254" s="138">
        <f>IF(C254&gt;0,C254-C253,0)</f>
        <v/>
      </c>
      <c r="E254" s="68">
        <f>IF(C254&gt;0,D254/C253,0)</f>
        <v/>
      </c>
      <c r="F254" s="15">
        <f>IF(C254&gt;0,(C254-C$10)/C$10,0)</f>
        <v/>
      </c>
      <c r="G254" s="13" t="n"/>
      <c r="H254" s="138">
        <f>IF(G254&gt;0,G254-G253,0)</f>
        <v/>
      </c>
      <c r="I254" s="68">
        <f>IF(G254&gt;0,H254/G253,0)</f>
        <v/>
      </c>
      <c r="J254" s="15">
        <f>IF(G254&gt;0,(G254-G$10)/G$10,0)</f>
        <v/>
      </c>
      <c r="K254" s="13" t="n"/>
      <c r="L254" s="138">
        <f>IF(K254&gt;0,K254-K253,0)</f>
        <v/>
      </c>
      <c r="M254" s="68">
        <f>IF(K254&gt;0,L254/K253,0)</f>
        <v/>
      </c>
      <c r="N254" s="15">
        <f>IF(K254&gt;0,(K254-K$10)/K$10,0)</f>
        <v/>
      </c>
      <c r="O254" s="13" t="n"/>
      <c r="P254" s="138">
        <f>IF(O254&gt;0,O254-O253,0)</f>
        <v/>
      </c>
      <c r="Q254" s="68">
        <f>IF(O254&gt;0,P254/O253,0)</f>
        <v/>
      </c>
      <c r="R254" s="15">
        <f>IF(O254&gt;0,(O254-O$10)/O$10,0)</f>
        <v/>
      </c>
      <c r="S254" s="18">
        <f>IF(O254&gt;0,(((O254*0.7)*Q254)+((K254*0.9)*M254)+((G254*0.65)*I254)+((C254*0.6)*E254))/(O254+K254+G254+C254),0)</f>
        <v/>
      </c>
      <c r="T254" s="121">
        <f>IF(O254&gt;0,(S254*200)+T253,0)</f>
        <v/>
      </c>
      <c r="U254" s="121">
        <f>T254</f>
        <v/>
      </c>
      <c r="V254" s="134">
        <f>IF(T254&gt;0,(T254-T253)/T253,0)</f>
        <v/>
      </c>
      <c r="W254" s="21">
        <f>IF(T254&gt;0,(T254-T$11)/T$11,0)</f>
        <v/>
      </c>
      <c r="X254" s="18">
        <f>IF(T254&gt;0,((Q254+M254+I254+E254)/4),0)</f>
        <v/>
      </c>
      <c r="Y254" s="353" t="n"/>
      <c r="Z254" s="15" t="n">
        <v>2e-06</v>
      </c>
      <c r="AA254" s="21">
        <f>Z254-$V254</f>
        <v/>
      </c>
      <c r="AC254" s="13" t="n"/>
      <c r="AD254" s="68">
        <f>IF(AC254&gt;0,((AC254-AC253)/AC253),0)</f>
        <v/>
      </c>
      <c r="AE254" s="68">
        <f>IF(AC254&gt;0,AD254-$V254,0)</f>
        <v/>
      </c>
      <c r="AF254" s="68">
        <f>IF(AC254&gt;0,(AC254-AF$10)/AF$10,0)</f>
        <v/>
      </c>
      <c r="AG254" s="68" t="n"/>
      <c r="AH254" s="15">
        <f>IF(AC254&gt;0,(AC254-AC$10)/AC$10,0)</f>
        <v/>
      </c>
      <c r="AJ254" s="13" t="n"/>
      <c r="AK254" s="68">
        <f>IF(AJ254&gt;0,((AJ254-AJ253)/AJ253),0)</f>
        <v/>
      </c>
      <c r="AL254" s="68">
        <f>IF(AJ254&gt;0,AK254-$V254,0)</f>
        <v/>
      </c>
      <c r="AM254" s="68">
        <f>IF(AJ254&gt;0,(AJ254-AM$10)/AM$10,0)</f>
        <v/>
      </c>
      <c r="AN254" s="68" t="n"/>
      <c r="AO254" s="15">
        <f>IF(AJ254&gt;0,(AJ254-AJ$10)/AJ$10,0)</f>
        <v/>
      </c>
      <c r="AQ254" s="13" t="n"/>
      <c r="AR254" s="68">
        <f>IF(AQ254&gt;0,((AQ254-AQ253)/AQ253),0)</f>
        <v/>
      </c>
      <c r="AS254" s="68">
        <f>IF(AQ254&gt;0,AR254-$V254,0)</f>
        <v/>
      </c>
      <c r="AT254" s="68">
        <f>IF(AQ254&gt;0,(AQ254-AT$10)/AT$10,0)</f>
        <v/>
      </c>
      <c r="AU254" s="68" t="n"/>
      <c r="AV254" s="15">
        <f>IF(AQ254&gt;0,(AQ254-AQ$10)/AQ$10,0)</f>
        <v/>
      </c>
      <c r="AX254" s="13" t="n"/>
      <c r="AY254" s="68">
        <f>IF(AX254&gt;0,((AX254-AX253)/AX253),0)</f>
        <v/>
      </c>
      <c r="AZ254" s="68">
        <f>IF(AX254&gt;0,AY254-$V254,0)</f>
        <v/>
      </c>
      <c r="BA254" s="68">
        <f>IF(AX254&gt;0,(AX254-BA$10)/BA$10,0)</f>
        <v/>
      </c>
      <c r="BB254" s="68" t="n"/>
      <c r="BC254" s="15">
        <f>IF(AX254&gt;0,(AX254-AX$10)/AX$10,0)</f>
        <v/>
      </c>
      <c r="BE254" s="13" t="n"/>
      <c r="BF254" s="68">
        <f>IF(BE254&gt;0,((BE254-BE253)/BE253),0)</f>
        <v/>
      </c>
      <c r="BG254" s="68">
        <f>IF(BE254&gt;0,BF254-$V254,0)</f>
        <v/>
      </c>
      <c r="BH254" s="68" t="n"/>
      <c r="BI254" s="68" t="n"/>
      <c r="BJ254" s="15">
        <f>IF(BE254&gt;0,(BE254-BE$10)/BE$10,0)</f>
        <v/>
      </c>
      <c r="BL254" s="13" t="n"/>
      <c r="BM254" s="68">
        <f>IF(BL254&gt;0,((BL254-BL253)/BL253),0)</f>
        <v/>
      </c>
      <c r="BN254" s="68">
        <f>IF(BL254&gt;0,BM254-$V254,0)</f>
        <v/>
      </c>
      <c r="BO254" s="68">
        <f>IF(BL254&gt;0,(BL254-BO$10)/BO$10,0)</f>
        <v/>
      </c>
      <c r="BP254" s="68" t="n"/>
      <c r="BQ254" s="15">
        <f>IF(BL254&gt;0,(BL254-BL$10)/BL$10,0)</f>
        <v/>
      </c>
      <c r="BS254" s="13" t="n"/>
      <c r="BT254" s="68">
        <f>IF(BS254&gt;0,((BS254-BS253)/BS253),0)</f>
        <v/>
      </c>
      <c r="BU254" s="68">
        <f>IF(BS254&gt;0,BT254-$V254,0)</f>
        <v/>
      </c>
      <c r="BV254" s="68">
        <f>IF(BS254&gt;0,(BS254-BV$10)/BV$10,0)</f>
        <v/>
      </c>
      <c r="BW254" s="68" t="n"/>
      <c r="BX254" s="15">
        <f>IF(BS254&gt;0,(BS254-BS$10)/BS$10,0)</f>
        <v/>
      </c>
      <c r="BZ254" s="13" t="n"/>
      <c r="CA254" s="68">
        <f>IF(BZ254&gt;0,((BZ254-BZ253)/BZ253),0)</f>
        <v/>
      </c>
      <c r="CB254" s="68">
        <f>IF(BZ254&gt;0,CA254-$V254,0)</f>
        <v/>
      </c>
      <c r="CC254" s="68">
        <f>IF(BZ254&gt;0,(BZ254-CC$10)/CC$10,0)</f>
        <v/>
      </c>
      <c r="CD254" s="68" t="n"/>
      <c r="CE254" s="15">
        <f>IF(BZ254&gt;0,(BZ254-BZ$10)/BZ$10,0)</f>
        <v/>
      </c>
      <c r="CG254" s="13" t="n"/>
      <c r="CH254" s="68">
        <f>IF(CG254&gt;0,((CG254-CG253)/CG253),0)</f>
        <v/>
      </c>
      <c r="CI254" s="68">
        <f>IF(CG254&gt;0,CH254-$V254,0)</f>
        <v/>
      </c>
      <c r="CJ254" s="68">
        <f>IF(CG254&gt;0,(CG254-CJ$10)/CJ$10,0)</f>
        <v/>
      </c>
      <c r="CK254" s="68" t="n"/>
      <c r="CL254" s="15">
        <f>IF(CG254&gt;0,(CG254-CG$10)/CG$10,0)</f>
        <v/>
      </c>
      <c r="CN254" s="13" t="n"/>
      <c r="CO254" s="68">
        <f>IF(CN254&gt;0,((CN254-CN253)/CN253),0)</f>
        <v/>
      </c>
      <c r="CP254" s="68">
        <f>IF(CN254&gt;0,CO254-$V254,0)</f>
        <v/>
      </c>
      <c r="CQ254" s="68">
        <f>IF(CN254&gt;0,(CN254-CQ$10)/CQ$10,0)</f>
        <v/>
      </c>
      <c r="CR254" s="68" t="n"/>
      <c r="CS254" s="15">
        <f>IF(CN254&gt;0,(CN254-CN$10)/CN$10,0)</f>
        <v/>
      </c>
      <c r="CU254" s="13" t="n"/>
      <c r="CV254" s="68">
        <f>IF(CU254&gt;0,((CU254-CU253)/CU253),0)</f>
        <v/>
      </c>
      <c r="CW254" s="68">
        <f>IF(CU254&gt;0,CV254-$V254,0)</f>
        <v/>
      </c>
      <c r="CX254" s="68">
        <f>IF(CU254&gt;0,(CU254-CX$10)/CX$10,0)</f>
        <v/>
      </c>
      <c r="CY254" s="68" t="n"/>
      <c r="CZ254" s="15">
        <f>IF(CU254&gt;0,(CU254-CU$10)/CU$10,0)</f>
        <v/>
      </c>
      <c r="DB254" s="13" t="n"/>
      <c r="DC254" s="68">
        <f>IF(DB254&gt;0,((DB254-DB253)/DB253),0)</f>
        <v/>
      </c>
      <c r="DD254" s="68">
        <f>IF(DB254&gt;0,DC254-$V254,0)</f>
        <v/>
      </c>
      <c r="DE254" s="68">
        <f>IF(DB254&gt;0,(DB254-DE$10)/DE$10,0)</f>
        <v/>
      </c>
      <c r="DF254" s="68" t="n"/>
      <c r="DG254" s="15">
        <f>IF(DB254&gt;0,(DB254-DB$10)/DB$10,0)</f>
        <v/>
      </c>
      <c r="DI254" s="13" t="n"/>
      <c r="DJ254" s="68">
        <f>IF(DI254&gt;0,((DI254-DI253)/DI253),0)</f>
        <v/>
      </c>
      <c r="DK254" s="68">
        <f>IF(DI254&gt;0,DJ254-$V254,0)</f>
        <v/>
      </c>
      <c r="DL254" s="68">
        <f>IF(DI254&gt;0,(DI254-DL$10)/DL$10,0)</f>
        <v/>
      </c>
      <c r="DM254" s="68" t="n"/>
      <c r="DN254" s="15">
        <f>IF(DI254&gt;0,(DI254-DI$10)/DI$10,0)</f>
        <v/>
      </c>
      <c r="DP254" s="13" t="n"/>
      <c r="DQ254" s="68">
        <f>IF(DP254&gt;0,((DP254-DP253)/DP253),0)</f>
        <v/>
      </c>
      <c r="DR254" s="68">
        <f>IF(DP254&gt;0,DQ254-$V254,0)</f>
        <v/>
      </c>
      <c r="DS254" s="68" t="n"/>
      <c r="DT254" s="68" t="n"/>
      <c r="DU254" s="15">
        <f>IF(DP254&gt;0,(DP254-DP$10)/DP$10,0)</f>
        <v/>
      </c>
      <c r="DV254" s="18" t="n"/>
      <c r="DW254" s="13" t="n"/>
      <c r="DX254" s="68">
        <f>IF(DW254&gt;0,((DW254-DW253)/DW253),0)</f>
        <v/>
      </c>
      <c r="DY254" s="68">
        <f>IF(DW254&gt;0,DX254-$V254,0)</f>
        <v/>
      </c>
      <c r="DZ254" s="68">
        <f>IF(DW254&gt;0,(DW254-DZ$10)/DZ$10,0)</f>
        <v/>
      </c>
      <c r="EA254" s="68" t="n"/>
      <c r="EB254" s="15">
        <f>IF(DW254&gt;0,(DW254-DW$10)/DW$10,0)</f>
        <v/>
      </c>
      <c r="ED254" s="13" t="n"/>
      <c r="EE254" s="68">
        <f>IF(ED254&gt;0,((ED254-ED253)/ED253),0)</f>
        <v/>
      </c>
      <c r="EF254" s="68">
        <f>IF(ED254&gt;0,EE254-$V254,0)</f>
        <v/>
      </c>
      <c r="EG254" s="68">
        <f>IF(ED254&gt;0,(ED254-EG$10)/EG$10,0)</f>
        <v/>
      </c>
      <c r="EH254" s="68" t="n"/>
      <c r="EI254" s="15">
        <f>IF(ED254&gt;0,(ED254-ED$10)/ED$10,0)</f>
        <v/>
      </c>
      <c r="EK254" s="13" t="n"/>
      <c r="EL254" s="68">
        <f>IF(EK254&gt;0,((EK254-EK253)/EK253),0)</f>
        <v/>
      </c>
      <c r="EM254" s="68">
        <f>IF(EK254&gt;0,EL254-$V254,0)</f>
        <v/>
      </c>
      <c r="EN254" s="68">
        <f>IF(EK254&gt;0,(EK254-EN$10)/EN$10,0)</f>
        <v/>
      </c>
      <c r="EO254" s="68" t="n"/>
      <c r="EP254" s="15">
        <f>IF(EK254&gt;0,(EK254-EK$10)/EK$10,0)</f>
        <v/>
      </c>
      <c r="ER254" s="13" t="n"/>
      <c r="ES254" s="68">
        <f>IF(ER254&gt;0,((ER254-ER253)/ER253),0)</f>
        <v/>
      </c>
      <c r="ET254" s="68">
        <f>IF(ER254&gt;0,ES254-$V254,0)</f>
        <v/>
      </c>
      <c r="EU254" s="68">
        <f>IF(ER254&gt;0,(ER254-EU$10)/EU$10,0)</f>
        <v/>
      </c>
      <c r="EV254" s="68" t="n"/>
      <c r="EW254" s="15">
        <f>IF(ER254&gt;0,(ER254-ER$10)/ER$10,0)</f>
        <v/>
      </c>
      <c r="EY254" s="13" t="n"/>
      <c r="EZ254" s="68">
        <f>IF(EY254&gt;0,((EY254-EY253)/EY253),0)</f>
        <v/>
      </c>
      <c r="FA254" s="68">
        <f>IF(EY254&gt;0,EZ254-$V254,0)</f>
        <v/>
      </c>
      <c r="FB254" s="68" t="n"/>
      <c r="FC254" s="68" t="n"/>
      <c r="FD254" s="15">
        <f>IF(EY254&gt;0,(EY254-EY$10)/EY$10,0)</f>
        <v/>
      </c>
      <c r="FF254" s="13" t="n"/>
      <c r="FG254" s="68">
        <f>IF(FF254&gt;0,((FF254-FF253)/FF253),0)</f>
        <v/>
      </c>
      <c r="FH254" s="68">
        <f>IF(FF254&gt;0,FG254-$V254,0)</f>
        <v/>
      </c>
      <c r="FI254" s="68">
        <f>IF(FF254&gt;0,(FF254-FI$10)/FI$10,0)</f>
        <v/>
      </c>
      <c r="FJ254" s="68" t="n"/>
      <c r="FK254" s="15">
        <f>IF(FF254&gt;0,(FF254-FF$10)/FF$10,0)</f>
        <v/>
      </c>
      <c r="FM254" s="13" t="n"/>
      <c r="FN254" s="68">
        <f>IF(FM254&gt;0,((FM254-FM253)/FM253),0)</f>
        <v/>
      </c>
      <c r="FO254" s="68">
        <f>IF(FM254&gt;0,FN254-$V254,0)</f>
        <v/>
      </c>
      <c r="FP254" s="68">
        <f>IF(FM254&gt;0,(FM254-FP$10)/FP$10,0)</f>
        <v/>
      </c>
      <c r="FQ254" s="68" t="n"/>
      <c r="FR254" s="15">
        <f>IF(FM254&gt;0,(FM254-FM$10)/FM$10,0)</f>
        <v/>
      </c>
      <c r="FT254" s="13" t="n"/>
      <c r="FU254" s="68">
        <f>IF(FT254&gt;0,((FT254-FT253)/FT253),0)</f>
        <v/>
      </c>
      <c r="FV254" s="68">
        <f>IF(FT254&gt;0,FU254-$V254,0)</f>
        <v/>
      </c>
      <c r="FW254" s="68">
        <f>IF(FT254&gt;0,(FT254-FW$10)/FW$10,0)</f>
        <v/>
      </c>
      <c r="FX254" s="68" t="n"/>
      <c r="FY254" s="15">
        <f>IF(FT254&gt;0,(FT254-FT$10)/FT$10,0)</f>
        <v/>
      </c>
      <c r="GA254" s="13" t="n"/>
      <c r="GB254" s="68">
        <f>IF(GA254&gt;0,((GA254-GA253)/GA253),0)</f>
        <v/>
      </c>
      <c r="GC254" s="68">
        <f>IF(GA254&gt;0,GB254-$V254,0)</f>
        <v/>
      </c>
      <c r="GD254" s="68" t="n"/>
      <c r="GE254" s="68" t="n"/>
      <c r="GF254" s="15">
        <f>IF(GA254&gt;0,(GA254-GA$10)/GA$10,0)</f>
        <v/>
      </c>
      <c r="GG254" s="18" t="n"/>
      <c r="GH254" s="13" t="n"/>
      <c r="GI254" s="68">
        <f>IF(GH254&gt;0,((GH254-GH253)/GH253),0)</f>
        <v/>
      </c>
      <c r="GJ254" s="68">
        <f>IF(GH254&gt;0,GI254-$V254,0)</f>
        <v/>
      </c>
      <c r="GK254" s="68">
        <f>IF(GH254&gt;0,(GH254-GK$10)/GK$10,0)</f>
        <v/>
      </c>
      <c r="GL254" s="68" t="n"/>
      <c r="GM254" s="15">
        <f>IF(GH254&gt;0,(GH254-GH$10)/GH$10,0)</f>
        <v/>
      </c>
      <c r="GO254" s="13" t="n"/>
      <c r="GP254" s="68">
        <f>IF(GO254&gt;0,((GO254-GO253)/GO253),0)</f>
        <v/>
      </c>
      <c r="GQ254" s="68">
        <f>IF(GO254&gt;0,GP254-$V254,0)</f>
        <v/>
      </c>
      <c r="GR254" s="68" t="n"/>
      <c r="GS254" s="68" t="n"/>
      <c r="GT254" s="15">
        <f>IF(GO254&gt;0,(GO254-GO$10)/GO$10,0)</f>
        <v/>
      </c>
      <c r="GV254" s="13" t="n"/>
      <c r="GW254" s="68">
        <f>IF(GV254&gt;0,((GV254-GV253)/GV253),0)</f>
        <v/>
      </c>
      <c r="GX254" s="68">
        <f>IF(GV254&gt;0,GW254-$V254,0)</f>
        <v/>
      </c>
      <c r="GY254" s="68">
        <f>IF(GV254&gt;0,(GV254-GY$10)/GY$10,0)</f>
        <v/>
      </c>
      <c r="GZ254" s="68" t="n"/>
      <c r="HA254" s="15">
        <f>IF(GV254&gt;0,(GV254-GV$10)/GV$10,0)</f>
        <v/>
      </c>
      <c r="HD254" s="13" t="n"/>
      <c r="HE254" s="68">
        <f>IF(HD254&gt;0,((HD254-HD253)/HD253),0)</f>
        <v/>
      </c>
      <c r="HF254" s="68">
        <f>IF(HD254&gt;0,HE254-$V254,0)</f>
        <v/>
      </c>
      <c r="HG254" s="68">
        <f>IF(HD254&gt;0,(HD254-HG$10)/HG$10,0)</f>
        <v/>
      </c>
      <c r="HH254" s="68" t="n"/>
      <c r="HI254" s="15">
        <f>IF(HD254&gt;0,(HD254-HD$10)/HD$10,0)</f>
        <v/>
      </c>
      <c r="HK254" s="13" t="n"/>
      <c r="HL254" s="68">
        <f>IF(HK254&gt;0,((HK254-HK253)/HK253),0)</f>
        <v/>
      </c>
      <c r="HM254" s="68">
        <f>IF(HK254&gt;0,HL254-$V254,0)</f>
        <v/>
      </c>
      <c r="HN254" s="68">
        <f>IF(HK254&gt;0,(HK254-HN$10)/HN$10,0)</f>
        <v/>
      </c>
      <c r="HO254" s="68" t="n"/>
      <c r="HP254" s="15">
        <f>IF(HK254&gt;0,(HK254-HK$10)/HK$10,0)</f>
        <v/>
      </c>
      <c r="HR254" s="13" t="n"/>
      <c r="HS254" s="68">
        <f>IF(HR254&gt;0,((HR254-HR253)/HR253),0)</f>
        <v/>
      </c>
      <c r="HT254" s="68">
        <f>IF(HR254&gt;0,HS254-$V254,0)</f>
        <v/>
      </c>
      <c r="HU254" s="68">
        <f>IF(HR254&gt;0,(HR254-HU$10)/HU$10,0)</f>
        <v/>
      </c>
      <c r="HV254" s="68" t="n"/>
      <c r="HW254" s="15">
        <f>IF(HR254&gt;0,(HR254-HR$10)/HR$10,0)</f>
        <v/>
      </c>
      <c r="HY254" s="13" t="n"/>
      <c r="HZ254" s="68">
        <f>IF(HY254&gt;0,((HY254-HY253)/HY253),0)</f>
        <v/>
      </c>
      <c r="IA254" s="68">
        <f>IF(HY254&gt;0,HZ254-$V254,0)</f>
        <v/>
      </c>
      <c r="IB254" s="68">
        <f>IF(HY254&gt;0,(HY254-IB$10)/IB$10,0)</f>
        <v/>
      </c>
      <c r="IC254" s="68" t="n"/>
      <c r="ID254" s="15">
        <f>IF(HY254&gt;0,(HY254-HY$10)/HY$10,0)</f>
        <v/>
      </c>
      <c r="IF254" s="13" t="n"/>
      <c r="IG254" s="68">
        <f>IF(IF254&gt;0,((IF254-IF253)/IF253),0)</f>
        <v/>
      </c>
      <c r="IH254" s="68">
        <f>IF(IF254&gt;0,IG254-$V254,0)</f>
        <v/>
      </c>
      <c r="II254" s="68">
        <f>IF(IF254&gt;0,(IF254-II$10)/II$10,0)</f>
        <v/>
      </c>
      <c r="IJ254" s="68" t="n"/>
      <c r="IK254" s="15">
        <f>IF(IF254&gt;0,(IF254-IF$10)/IF$10,0)</f>
        <v/>
      </c>
      <c r="IM254" s="13" t="n"/>
      <c r="IN254" s="68">
        <f>IF(IM254&gt;0,((IM254-IM253)/IM253),0)</f>
        <v/>
      </c>
      <c r="IO254" s="68">
        <f>IF(IM254&gt;0,IN254-$V254,0)</f>
        <v/>
      </c>
      <c r="IP254" s="68">
        <f>IF(IM254&gt;0,(IM254-IP$10)/IP$10,0)</f>
        <v/>
      </c>
      <c r="IQ254" s="68" t="n"/>
      <c r="IR254" s="15">
        <f>IF(IM254&gt;0,(IM254-IM$10)/IM$10,0)</f>
        <v/>
      </c>
      <c r="IT254" s="13" t="n"/>
      <c r="IU254" s="68">
        <f>IF(IT254&gt;0,((IT254-IT253)/IT253),0)</f>
        <v/>
      </c>
      <c r="IV254" s="68">
        <f>IF(IT254&gt;0,IU254-$V254,0)</f>
        <v/>
      </c>
      <c r="IW254" s="68">
        <f>IF(IT254&gt;0,(IT254-IW$10)/IW$10,0)</f>
        <v/>
      </c>
      <c r="IX254" s="68" t="n"/>
      <c r="IY254" s="15">
        <f>IF(IT254&gt;0,(IT254-IT$10)/IT$10,0)</f>
        <v/>
      </c>
      <c r="JA254" s="13" t="n"/>
      <c r="JB254" s="68">
        <f>IF(JA254&gt;0,((JA254-JA253)/JA253),0)</f>
        <v/>
      </c>
      <c r="JC254" s="68">
        <f>IF(JA254&gt;0,JB254-$V254,0)</f>
        <v/>
      </c>
      <c r="JD254" s="68">
        <f>IF(JA254&gt;0,(JA254-JD$10)/JD$10,0)</f>
        <v/>
      </c>
      <c r="JE254" s="68" t="n"/>
      <c r="JF254" s="15">
        <f>IF(JA254&gt;0,(JA254-JA$10)/JA$10,0)</f>
        <v/>
      </c>
      <c r="JH254" s="13" t="n"/>
      <c r="JI254" s="68">
        <f>IF(JH254&gt;0,((JH254-JH253)/JH253),0)</f>
        <v/>
      </c>
      <c r="JJ254" s="68">
        <f>IF(JH254&gt;0,JI254-$V254,0)</f>
        <v/>
      </c>
      <c r="JK254" s="68">
        <f>IF(JH254&gt;0,(JH254-JK$10)/JK$10,0)</f>
        <v/>
      </c>
      <c r="JL254" s="68" t="n"/>
      <c r="JM254" s="15">
        <f>IF(JH254&gt;0,(JH254-JH$10)/JH$10,0)</f>
        <v/>
      </c>
      <c r="JO254" s="13" t="n"/>
      <c r="JP254" s="68">
        <f>IF(JO254&gt;0,((JO254-JO253)/JO253),0)</f>
        <v/>
      </c>
      <c r="JQ254" s="68">
        <f>IF(JO254&gt;0,JP254-$V254,0)</f>
        <v/>
      </c>
      <c r="JR254" s="68">
        <f>IF(JO254&gt;0,(JO254-JR$10)/JR$10,0)</f>
        <v/>
      </c>
      <c r="JS254" s="68" t="n"/>
      <c r="JT254" s="15">
        <f>IF(JO254&gt;0,(JO254-JO$10)/JO$10,0)</f>
        <v/>
      </c>
      <c r="JV254" s="13" t="n"/>
      <c r="JW254" s="68">
        <f>IF(JV254&gt;0,((JV254-JV253)/JV253),0)</f>
        <v/>
      </c>
      <c r="JX254" s="68">
        <f>IF(JV254&gt;0,JW254-$V254,0)</f>
        <v/>
      </c>
      <c r="JY254" s="68">
        <f>IF(JV254&gt;0,(JV254-JY$10)/JY$10,0)</f>
        <v/>
      </c>
      <c r="JZ254" s="68" t="n"/>
      <c r="KA254" s="15">
        <f>IF(JV254&gt;0,(JV254-JV$10)/JV$10,0)</f>
        <v/>
      </c>
      <c r="KC254" s="13" t="n"/>
      <c r="KD254" s="68">
        <f>IF(KC254&gt;0,((KC254-KC253)/KC253),0)</f>
        <v/>
      </c>
      <c r="KE254" s="68">
        <f>IF(KC254&gt;0,KD254-$V254,0)</f>
        <v/>
      </c>
      <c r="KF254" s="68">
        <f>IF(KC254&gt;0,(KC254-KF$10)/KF$10,0)</f>
        <v/>
      </c>
      <c r="KG254" s="68" t="n"/>
      <c r="KH254" s="15">
        <f>IF(KC254&gt;0,(KC254-KC$10)/KC$10,0)</f>
        <v/>
      </c>
      <c r="KI254" s="18" t="n"/>
      <c r="KJ254" s="13" t="n"/>
      <c r="KK254" s="68">
        <f>IF(KJ254&gt;0,((KJ254-KJ253)/KJ253),0)</f>
        <v/>
      </c>
      <c r="KL254" s="68">
        <f>IF(KJ254&gt;0,KK254-$V254,0)</f>
        <v/>
      </c>
      <c r="KM254" s="68">
        <f>IF(KJ254&gt;0,(KJ254-KM$10)/KM$10,0)</f>
        <v/>
      </c>
      <c r="KN254" s="68" t="n"/>
      <c r="KO254" s="15">
        <f>IF(KJ254&gt;0,(KJ254-KJ$10)/KJ$10,0)</f>
        <v/>
      </c>
      <c r="KQ254" s="13" t="n"/>
      <c r="KR254" s="68">
        <f>IF(KQ254&gt;0,((KQ254-KQ253)/KQ253),0)</f>
        <v/>
      </c>
      <c r="KS254" s="68">
        <f>IF(KQ254&gt;0,KR254-$V254,0)</f>
        <v/>
      </c>
      <c r="KT254" s="68">
        <f>IF(KQ254&gt;0,(KQ254-KT$10)/KT$10,0)</f>
        <v/>
      </c>
      <c r="KU254" s="68" t="n"/>
      <c r="KV254" s="15">
        <f>IF(KQ254&gt;0,(KQ254-KQ$10)/KQ$10,0)</f>
        <v/>
      </c>
      <c r="KW254" s="18" t="n"/>
      <c r="KX254" s="13" t="n"/>
      <c r="KY254" s="68">
        <f>IF(KX254&gt;0,((KX254-KX253)/KX253),0)</f>
        <v/>
      </c>
      <c r="KZ254" s="68">
        <f>IF(KX254&gt;0,KY254-$V254,0)</f>
        <v/>
      </c>
      <c r="LA254" s="68">
        <f>IF(KX254&gt;0,(KX254-LA$10)/LA$10,0)</f>
        <v/>
      </c>
      <c r="LB254" s="68" t="n"/>
      <c r="LC254" s="15">
        <f>IF(KX254&gt;0,(KX254-KX$10)/KX$10,0)</f>
        <v/>
      </c>
      <c r="LD254" s="18" t="n"/>
      <c r="LE254" s="13" t="n"/>
      <c r="LF254" s="68">
        <f>IF(LE254&gt;0,((LE254-LE253)/LE253),0)</f>
        <v/>
      </c>
      <c r="LG254" s="68">
        <f>IF(LE254&gt;0,LF254-$V254,0)</f>
        <v/>
      </c>
      <c r="LH254" s="68">
        <f>IF(LE254&gt;0,(LE254-LH$10)/LH$10,0)</f>
        <v/>
      </c>
      <c r="LI254" s="68" t="n"/>
      <c r="LJ254" s="15">
        <f>IF(LE254&gt;0,(LE254-LE$10)/LE$10,0)</f>
        <v/>
      </c>
      <c r="LL254" s="13" t="n"/>
      <c r="LM254" s="68">
        <f>IF(LL254&gt;0,((LL254-LL253)/LL253),0)</f>
        <v/>
      </c>
      <c r="LN254" s="68">
        <f>IF(LL254&gt;0,LM254-$V254,0)</f>
        <v/>
      </c>
      <c r="LO254" s="68">
        <f>IF(LL254&gt;0,(LL254-LO$10)/LO$10,0)</f>
        <v/>
      </c>
      <c r="LP254" s="68" t="n"/>
      <c r="LQ254" s="15">
        <f>IF(LL254&gt;0,(LL254-LL$10)/LL$10,0)</f>
        <v/>
      </c>
      <c r="LS254" s="13" t="n"/>
      <c r="LT254" s="68">
        <f>IF(LS254&gt;0,((LS254-LS253)/LS253),0)</f>
        <v/>
      </c>
      <c r="LU254" s="68">
        <f>IF(LS254&gt;0,LT254-$V254,0)</f>
        <v/>
      </c>
      <c r="LV254" s="68" t="n"/>
      <c r="LW254" s="68" t="n"/>
      <c r="LX254" s="15">
        <f>IF(LS254&gt;0,(LS254-LS$10)/LS$10,0)</f>
        <v/>
      </c>
      <c r="LZ254" s="13" t="n"/>
      <c r="MA254" s="68">
        <f>IF(LZ254&gt;0,((LZ254-LZ253)/LZ253),0)</f>
        <v/>
      </c>
      <c r="MB254" s="68">
        <f>IF(LZ254&gt;0,MA254-$V254,0)</f>
        <v/>
      </c>
      <c r="MC254" s="68">
        <f>IF(LZ254&gt;0,(LZ254-MC$10)/MC$10,0)</f>
        <v/>
      </c>
      <c r="MD254" s="68" t="n"/>
      <c r="ME254" s="15">
        <f>IF(LZ254&gt;0,(LZ254-LZ$10)/LZ$10,0)</f>
        <v/>
      </c>
      <c r="MG254" s="13" t="n"/>
      <c r="MH254" s="68">
        <f>IF(MG254&gt;0,((MG254-MG253)/MG253),0)</f>
        <v/>
      </c>
      <c r="MI254" s="68">
        <f>IF(MG254&gt;0,MH254-$V254,0)</f>
        <v/>
      </c>
      <c r="MJ254" s="68">
        <f>IF(MG254&gt;0,(MG254-MJ$10)/MJ$10,0)</f>
        <v/>
      </c>
      <c r="MK254" s="68" t="n"/>
      <c r="ML254" s="15">
        <f>IF(MG254&gt;0,(MG254-MG$10)/MG$10,0)</f>
        <v/>
      </c>
      <c r="MN254" s="13" t="n"/>
      <c r="MO254" s="68">
        <f>IF(MN254&gt;0,((MN254-MN253)/MN253),0)</f>
        <v/>
      </c>
      <c r="MP254" s="68">
        <f>IF(MN254&gt;0,MO254-$V254,0)</f>
        <v/>
      </c>
      <c r="MQ254" s="68">
        <f>IF(MN254&gt;0,(MN254-MQ$10)/MQ$10,0)</f>
        <v/>
      </c>
      <c r="MR254" s="68" t="n"/>
      <c r="MS254" s="15">
        <f>IF(MN254&gt;0,(MN254-MN$10)/MN$10,0)</f>
        <v/>
      </c>
      <c r="MU254" s="13" t="n"/>
      <c r="MV254" s="68">
        <f>IF(MU254&gt;0,((MU254-MU253)/MU253),0)</f>
        <v/>
      </c>
      <c r="MW254" s="68">
        <f>IF(MU254&gt;0,MV254-$V254,0)</f>
        <v/>
      </c>
      <c r="MX254" s="68">
        <f>IF(MU254&gt;0,(MU254-MX$10)/MX$10,0)</f>
        <v/>
      </c>
      <c r="MY254" s="68" t="n"/>
      <c r="MZ254" s="15">
        <f>IF(MU254&gt;0,(MU254-MU$10)/MU$10,0)</f>
        <v/>
      </c>
      <c r="NB254" s="13" t="n"/>
      <c r="NC254" s="68">
        <f>IF(NB254&gt;0,((NB254-NB253)/NB253),0)</f>
        <v/>
      </c>
      <c r="ND254" s="68">
        <f>IF(NB254&gt;0,NC254-$V254,0)</f>
        <v/>
      </c>
      <c r="NE254" s="68">
        <f>IF(NB254&gt;0,(NB254-NE$10)/NE$10,0)</f>
        <v/>
      </c>
      <c r="NF254" s="68" t="n"/>
      <c r="NG254" s="15">
        <f>IF(NB254&gt;0,(NB254-NB$10)/NB$10,0)</f>
        <v/>
      </c>
      <c r="NI254" s="13" t="n"/>
      <c r="NJ254" s="68">
        <f>IF(NI254&gt;0,((NI254-NI253)/NI253),0)</f>
        <v/>
      </c>
      <c r="NK254" s="68">
        <f>IF(NI254&gt;0,NJ254-$V254,0)</f>
        <v/>
      </c>
      <c r="NL254" s="68">
        <f>IF(NI254&gt;0,(NI254-NL$10)/NL$10,0)</f>
        <v/>
      </c>
      <c r="NM254" s="68" t="n"/>
      <c r="NN254" s="15">
        <f>IF(NI254&gt;0,(NI254-NI$10)/NI$10,0)</f>
        <v/>
      </c>
      <c r="NP254" s="13" t="n"/>
      <c r="NQ254" s="68">
        <f>IF(NP254&gt;0,((NP254-NP253)/NP253),0)</f>
        <v/>
      </c>
      <c r="NR254" s="68">
        <f>IF(NP254&gt;0,NQ254-$V254,0)</f>
        <v/>
      </c>
      <c r="NS254" s="68">
        <f>IF(NP254&gt;0,(NP254-NS$10)/NS$10,0)</f>
        <v/>
      </c>
      <c r="NT254" s="68" t="n"/>
      <c r="NU254" s="15">
        <f>IF(NP254&gt;0,(NP254-NP$10)/NP$10,0)</f>
        <v/>
      </c>
      <c r="NW254" s="13" t="n"/>
      <c r="NX254" s="68">
        <f>IF(NW254&gt;0,((NW254-NW253)/NW253),0)</f>
        <v/>
      </c>
      <c r="NY254" s="68">
        <f>IF(NW254&gt;0,NX254-$V254,0)</f>
        <v/>
      </c>
      <c r="NZ254" s="68">
        <f>IF(NW254&gt;0,(NW254-NZ$10)/NZ$10,0)</f>
        <v/>
      </c>
      <c r="OA254" s="68" t="n"/>
      <c r="OB254" s="15">
        <f>IF(NW254&gt;0,(NW254-NW$10)/NW$10,0)</f>
        <v/>
      </c>
      <c r="OD254" s="13" t="n"/>
      <c r="OE254" s="68">
        <f>IF(OD254&gt;0,((OD254-OD253)/OD253),0)</f>
        <v/>
      </c>
      <c r="OF254" s="68">
        <f>IF(OD254&gt;0,OE254-$V254,0)</f>
        <v/>
      </c>
      <c r="OG254" s="68">
        <f>IF(OD254&gt;0,(OD254-OG$10)/OG$10,0)</f>
        <v/>
      </c>
      <c r="OH254" s="68" t="n"/>
      <c r="OI254" s="15">
        <f>IF(OD254&gt;0,(OD254-OD$10)/OD$10,0)</f>
        <v/>
      </c>
      <c r="OK254" s="13" t="n"/>
      <c r="OL254" s="68">
        <f>IF(OK254&gt;0,((OK254-OK253)/OK253),0)</f>
        <v/>
      </c>
      <c r="OM254" s="68">
        <f>IF(OK254&gt;0,OL254-$V254,0)</f>
        <v/>
      </c>
      <c r="ON254" s="68">
        <f>IF(OK254&gt;0,(OK254-ON$10)/ON$10,0)</f>
        <v/>
      </c>
      <c r="OO254" s="68" t="n"/>
      <c r="OP254" s="15">
        <f>IF(OK254&gt;0,(OK254-OK$10)/OK$10,0)</f>
        <v/>
      </c>
      <c r="OR254" s="13" t="n"/>
      <c r="OS254" s="68">
        <f>IF(OR254&gt;0,((OR254-OR253)/OR253),0)</f>
        <v/>
      </c>
      <c r="OT254" s="68">
        <f>IF(OR254&gt;0,OS254-$V254,0)</f>
        <v/>
      </c>
      <c r="OU254" s="68">
        <f>IF(OR254&gt;0,(OR254-OU$10)/OU$10,0)</f>
        <v/>
      </c>
      <c r="OV254" s="68" t="n"/>
      <c r="OW254" s="15">
        <f>IF(OR254&gt;0,(OR254-OR$10)/OR$10,0)</f>
        <v/>
      </c>
      <c r="OY254" s="13" t="n"/>
      <c r="OZ254" s="68">
        <f>IF(OY254&gt;0,((OY254-OY253)/OY253),0)</f>
        <v/>
      </c>
      <c r="PA254" s="68">
        <f>IF(OY254&gt;0,OZ254-$V254,0)</f>
        <v/>
      </c>
      <c r="PB254" s="68">
        <f>IF(OY254&gt;0,(OY254-PB$10)/PB$10,0)</f>
        <v/>
      </c>
      <c r="PC254" s="68" t="n"/>
      <c r="PD254" s="15">
        <f>IF(OY254&gt;0,(OY254-OY$10)/OY$10,0)</f>
        <v/>
      </c>
      <c r="PE254" s="18" t="n"/>
      <c r="PF254" s="13" t="n"/>
      <c r="PG254" s="68">
        <f>IF(PF254&gt;0,((PF254-PF253)/PF253),0)</f>
        <v/>
      </c>
      <c r="PH254" s="68">
        <f>IF(PF254&gt;0,PG254-$V254,0)</f>
        <v/>
      </c>
      <c r="PI254" s="68">
        <f>IF(PF254&gt;0,(PF254-PI$10)/PI$10,0)</f>
        <v/>
      </c>
      <c r="PJ254" s="68" t="n"/>
      <c r="PK254" s="15">
        <f>IF(PF254&gt;0,(PF254-PF$10)/PF$10,0)</f>
        <v/>
      </c>
      <c r="PM254" s="13" t="n"/>
      <c r="PN254" s="68">
        <f>IF(PM254&gt;0,((PM254-PM253)/PM253),0)</f>
        <v/>
      </c>
      <c r="PO254" s="68">
        <f>PN254-$V254</f>
        <v/>
      </c>
      <c r="PP254" s="68">
        <f>IF(PM254&gt;0,(PM254-PP$10)/PP$10,0)</f>
        <v/>
      </c>
      <c r="PQ254" s="68" t="n"/>
      <c r="PR254" s="15">
        <f>IF(PM254&gt;0,(PM254-PM$10)/PM$10,0)</f>
        <v/>
      </c>
      <c r="PT254" s="13" t="n"/>
      <c r="PU254" s="68">
        <f>IF(PT254&gt;0,((PT254-PT253)/PT253),0)</f>
        <v/>
      </c>
      <c r="PV254" s="68">
        <f>IF(PT254&gt;0,PU254-$V254,0)</f>
        <v/>
      </c>
      <c r="PW254" s="68">
        <f>IF(PT254&gt;0,(PT254-PW$10)/PW$10,0)</f>
        <v/>
      </c>
      <c r="PX254" s="68" t="n"/>
      <c r="PY254" s="15">
        <f>IF(PT254&gt;0,(PT254-PT$10)/PT$10,0)</f>
        <v/>
      </c>
      <c r="QA254" s="13" t="n"/>
      <c r="QB254" s="68">
        <f>IF(QA254&gt;0,((QA254-QA253)/QA253),0)</f>
        <v/>
      </c>
      <c r="QC254" s="68">
        <f>IF(QA254&gt;0,QB254-$V254,0)</f>
        <v/>
      </c>
      <c r="QD254" s="68">
        <f>IF(QA254&gt;0,(QA254-QD$10)/QD$10,0)</f>
        <v/>
      </c>
      <c r="QE254" s="68" t="n"/>
      <c r="QF254" s="15">
        <f>IF(QA254&gt;0,(QA254-QA$10)/QA$10,0)</f>
        <v/>
      </c>
      <c r="QH254" s="13" t="n"/>
      <c r="QI254" s="68">
        <f>IF(QH254&gt;0,((QH254-QH253)/QH253),0)</f>
        <v/>
      </c>
      <c r="QJ254" s="68">
        <f>IF(QH254&gt;0,QI254-$V254,0)</f>
        <v/>
      </c>
      <c r="QK254" s="68">
        <f>IF(QH254&gt;0,(QH254-QK$10)/QK$10,0)</f>
        <v/>
      </c>
      <c r="QL254" s="68" t="n"/>
      <c r="QM254" s="15">
        <f>IF(QH254&gt;0,(QH254-QH$10)/QH$10,0)</f>
        <v/>
      </c>
      <c r="QO254" s="13" t="n"/>
      <c r="QP254" s="68">
        <f>IF(QO254&gt;0,((QO254-QO253)/QO253),0)</f>
        <v/>
      </c>
      <c r="QQ254" s="68">
        <f>IF(QO254&gt;0,QP254-$V254,0)</f>
        <v/>
      </c>
      <c r="QR254" s="68">
        <f>IF(QO254&gt;0,(QO254-QR$10)/QR$10,0)</f>
        <v/>
      </c>
      <c r="QS254" s="68" t="n"/>
      <c r="QT254" s="15">
        <f>IF(QO254&gt;0,(QO254-QO$10)/QO$10,0)</f>
        <v/>
      </c>
      <c r="QV254" s="13" t="n"/>
      <c r="QW254" s="68">
        <f>IF(QV254&gt;0,((QV254-QV253)/QV253),0)</f>
        <v/>
      </c>
      <c r="QX254" s="68">
        <f>IF(QV254&gt;0,QW254-$V254,0)</f>
        <v/>
      </c>
      <c r="QY254" s="68">
        <f>IF(QV254&gt;0,(QV254-QY$10)/QY$10,0)</f>
        <v/>
      </c>
      <c r="QZ254" s="68" t="n"/>
      <c r="RA254" s="15">
        <f>IF(QV254&gt;0,(QV254-QV$10)/QV$10,0)</f>
        <v/>
      </c>
      <c r="RC254" s="13" t="n"/>
      <c r="RD254" s="68">
        <f>IF(RC254&gt;0,((RC254-RC253)/RC253),0)</f>
        <v/>
      </c>
      <c r="RE254" s="68">
        <f>IF(RC254&gt;0,RD254-$V254,0)</f>
        <v/>
      </c>
      <c r="RF254" s="68">
        <f>IF(RC254&gt;0,(RC254-RF$10)/RF$10,0)</f>
        <v/>
      </c>
      <c r="RG254" s="68" t="n"/>
      <c r="RH254" s="15">
        <f>IF(RC254&gt;0,(RC254-RC$10)/RC$10,0)</f>
        <v/>
      </c>
      <c r="RJ254" s="13" t="n"/>
      <c r="RK254" s="68">
        <f>IF(RJ254&gt;0,((RJ254-RJ253)/RJ253),0)</f>
        <v/>
      </c>
      <c r="RL254" s="68">
        <f>RK254-$V254</f>
        <v/>
      </c>
      <c r="RM254" s="68">
        <f>IF(RJ254&gt;0,(RJ254-RM$10)/RM$10,0)</f>
        <v/>
      </c>
      <c r="RN254" s="68" t="n"/>
      <c r="RO254" s="15">
        <f>IF(RJ254&gt;0,(RJ254-RJ$10)/RJ$10,0)</f>
        <v/>
      </c>
      <c r="RQ254" s="13" t="n"/>
      <c r="RR254" s="68">
        <f>IF(RQ254&gt;0,((RQ254-RQ253)/RQ253),0)</f>
        <v/>
      </c>
      <c r="RS254" s="68">
        <f>RR254-$V254</f>
        <v/>
      </c>
      <c r="RT254" s="68">
        <f>IF(RQ254&gt;0,(RQ254-RT$10)/RT$10,0)</f>
        <v/>
      </c>
      <c r="RU254" s="68" t="n"/>
      <c r="RV254" s="15">
        <f>IF(RQ254&gt;0,(RQ254-RQ$10)/RQ$10,0)</f>
        <v/>
      </c>
      <c r="RX254" s="13" t="n"/>
      <c r="RY254" s="68">
        <f>IF(RX254&gt;0,((RX254-RX253)/RX253),0)</f>
        <v/>
      </c>
      <c r="RZ254" s="68">
        <f>RY254-$V254</f>
        <v/>
      </c>
      <c r="SA254" s="68">
        <f>IF(RX254&gt;0,(RX254-SA$10)/SA$10,0)</f>
        <v/>
      </c>
      <c r="SB254" s="68" t="n"/>
      <c r="SC254" s="15">
        <f>IF(RX254&gt;0,(RX254-RX$10)/RX$10,0)</f>
        <v/>
      </c>
      <c r="SE254" s="13" t="n"/>
      <c r="SF254" s="68">
        <f>IF(SE254&gt;0,((SE254-SE253)/SE253),0)</f>
        <v/>
      </c>
      <c r="SG254" s="68">
        <f>SF254-$V254</f>
        <v/>
      </c>
      <c r="SH254" s="68">
        <f>IF(SE254&gt;0,(SE254-SH$10)/SH$10,0)</f>
        <v/>
      </c>
      <c r="SI254" s="68" t="n"/>
      <c r="SJ254" s="15">
        <f>IF(SE254&gt;0,(SE254-SE$10)/SE$10,0)</f>
        <v/>
      </c>
      <c r="SL254" s="13" t="n"/>
      <c r="SM254" s="68">
        <f>IF(SL254&gt;0,((SL254-SL253)/SL253),0)</f>
        <v/>
      </c>
      <c r="SN254" s="68">
        <f>SM254-$V254</f>
        <v/>
      </c>
      <c r="SO254" s="68">
        <f>IF(SL254&gt;0,(SL254-SO$10)/SO$10,0)</f>
        <v/>
      </c>
      <c r="SP254" s="68" t="n"/>
      <c r="SQ254" s="15">
        <f>IF(SL254&gt;0,(SL254-SL$10)/SL$10,0)</f>
        <v/>
      </c>
      <c r="SS254" s="13" t="n"/>
      <c r="ST254" s="68">
        <f>IF(SS254&gt;0,((SS254-SS253)/SS253),0)</f>
        <v/>
      </c>
      <c r="SU254" s="68">
        <f>ST254-$V254</f>
        <v/>
      </c>
      <c r="SV254" s="68">
        <f>IF(SS254&gt;0,(SS254-SV$10)/SV$10,0)</f>
        <v/>
      </c>
      <c r="SW254" s="68" t="n"/>
      <c r="SX254" s="15">
        <f>IF(SS254&gt;0,(SS254-SS$10)/SS$10,0)</f>
        <v/>
      </c>
      <c r="SZ254" s="13" t="n"/>
      <c r="TA254" s="68">
        <f>IF(SZ254&gt;0,((SZ254-SZ253)/SZ253),0)</f>
        <v/>
      </c>
      <c r="TB254" s="68">
        <f>TA254-$V254</f>
        <v/>
      </c>
      <c r="TC254" s="68">
        <f>IF(SZ254&gt;0,(SZ254-TC$10)/TC$10,0)</f>
        <v/>
      </c>
      <c r="TD254" s="68" t="n"/>
      <c r="TE254" s="15">
        <f>IF(SZ254&gt;0,(SZ254-SZ$10)/SZ$10,0)</f>
        <v/>
      </c>
      <c r="TG254" s="587" t="n"/>
      <c r="TH254" s="68">
        <f>IF(TG254&gt;0,((TG254-TG253)/TG253),0)</f>
        <v/>
      </c>
      <c r="TI254" s="68">
        <f>TH254-$V254</f>
        <v/>
      </c>
      <c r="TJ254" s="68">
        <f>IF(TG254&gt;0,(TG254-TJ$10)/TJ$10,0)</f>
        <v/>
      </c>
      <c r="TK254" s="68" t="n"/>
      <c r="TL254" s="15">
        <f>IF(TG254&gt;0,(TG254-TG$10)/TG$10,0)</f>
        <v/>
      </c>
      <c r="TN254" s="13" t="n"/>
      <c r="TO254" s="68">
        <f>IF(TN254&gt;0,((TN254-TN253)/TN253),0)</f>
        <v/>
      </c>
      <c r="TP254" s="68">
        <f>TO254-$V254</f>
        <v/>
      </c>
      <c r="TQ254" s="68">
        <f>IF(TN254&gt;0,(TN254-TQ$10)/TQ$10,0)</f>
        <v/>
      </c>
      <c r="TR254" s="68" t="n"/>
      <c r="TS254" s="15">
        <f>IF(TN254&gt;0,(TN254-TN$10)/TN$10,0)</f>
        <v/>
      </c>
      <c r="TU254" s="587" t="n"/>
      <c r="TV254" s="68">
        <f>IF(TU254&gt;0,((TU254-TU253)/TU253),0)</f>
        <v/>
      </c>
      <c r="TW254" s="68">
        <f>TV254-$V254</f>
        <v/>
      </c>
      <c r="TX254" s="68">
        <f>IF(TU254&gt;0,(TU254-TX$10)/TX$10,0)</f>
        <v/>
      </c>
      <c r="TY254" s="68" t="n"/>
      <c r="TZ254" s="15">
        <f>IF(TU254&gt;0,(TU254-TU$10)/TU$10,0)</f>
        <v/>
      </c>
      <c r="UB254" s="587" t="n"/>
      <c r="UC254" s="68">
        <f>IF(UB254&gt;0,((UB254-UB253)/UB253),0)</f>
        <v/>
      </c>
      <c r="UD254" s="68">
        <f>UC254-$V254</f>
        <v/>
      </c>
      <c r="UE254" s="68">
        <f>IF(UB254&gt;0,(UB254-UE$10)/UE$10,0)</f>
        <v/>
      </c>
      <c r="UF254" s="68" t="n"/>
      <c r="UG254" s="15">
        <f>IF(UB254&gt;0,(UB254-UB$10)/UB$10,0)</f>
        <v/>
      </c>
      <c r="UI254" s="587" t="n"/>
      <c r="UJ254" s="68">
        <f>IF(UI254&gt;0,((UI254-UI253)/UI253),0)</f>
        <v/>
      </c>
      <c r="UK254" s="68">
        <f>UJ254-$V254</f>
        <v/>
      </c>
      <c r="UL254" s="68">
        <f>IF(UI254&gt;0,(UI254-UL$10)/UL$10,0)</f>
        <v/>
      </c>
      <c r="UM254" s="68" t="n"/>
      <c r="UN254" s="15">
        <f>IF(UI254&gt;0,(UI254-UI$10)/UI$10,0)</f>
        <v/>
      </c>
      <c r="UP254" s="587" t="n"/>
      <c r="UQ254" s="68">
        <f>IF(UP254&gt;0,((UP254-UP253)/UP253),0)</f>
        <v/>
      </c>
      <c r="UR254" s="68">
        <f>UQ254-$V254</f>
        <v/>
      </c>
      <c r="US254" s="68">
        <f>IF(UP254&gt;0,(UP254-US$10)/US$10,0)</f>
        <v/>
      </c>
      <c r="UT254" s="68" t="n"/>
      <c r="UU254" s="15">
        <f>IF(UP254&gt;0,(UP254-UP$10)/UP$10,0)</f>
        <v/>
      </c>
      <c r="UW254" s="587" t="n"/>
      <c r="UX254" s="68">
        <f>IF(UW254&gt;0,((UW254-UW253)/UW253),0)</f>
        <v/>
      </c>
      <c r="UY254" s="68">
        <f>UX254-$V254</f>
        <v/>
      </c>
      <c r="UZ254" s="68">
        <f>IF(UW254&gt;0,(UW254-UZ$10)/UZ$10,0)</f>
        <v/>
      </c>
      <c r="VA254" s="68" t="n"/>
      <c r="VB254" s="15">
        <f>IF(UW254&gt;0,(UW254-UW$10)/UW$10,0)</f>
        <v/>
      </c>
      <c r="VD254" s="587" t="n"/>
      <c r="VE254" s="68">
        <f>IF(VD254&gt;0,((VD254-VD253)/VD253),0)</f>
        <v/>
      </c>
      <c r="VF254" s="68">
        <f>VE254-$V254</f>
        <v/>
      </c>
      <c r="VG254" s="68">
        <f>IF(VD254&gt;0,(VD254-VG$10)/VG$10,0)</f>
        <v/>
      </c>
      <c r="VH254" s="68" t="n"/>
      <c r="VI254" s="15">
        <f>IF(VD254&gt;0,(VD254-VD$10)/VD$10,0)</f>
        <v/>
      </c>
      <c r="VM254" s="21">
        <f>IF($C254&gt;0,(($IK$5*IG254)+($GT$5*GP254)+($JM$5*JI254)+($JF$5*JB254)+($IY$5*IU254)+($IR$5*IN254)+($ID$5*HZ254)+($HW$5*HS254)+($HP$5*HL254)+($HI$5*HE254)+($GF$5*GB254)+($FY$5*FU254)+($FR$5*FN254)+($FK$5*FG254)+($FD$5*EZ254)+($EW$5*ES254)+($EP$5*EL254)+($EI$5*EE254)+($EB$5*DX254)+($DU$5*DQ254)+($DN$5*DJ254)+($DG$5*DC254)+($CZ$5*CV254)+($CS$5*CO254)+($CL$5*CH254)+($CE$5*CA254)+($BX$5*BT254)+($BQ$5*BM254)+($BJ$5*BF254)+($BC$5*AY254)+($AV$5*AR254)+($AO$5*AK254)+($AH$5*AD254)+($JT$5*JP254)+($KA$5*JW254)+($KO$5*KK254)+($PR$5*PN254)+($GM$5*GI254)+($HA$5*GW254)+($KV$5*KR254)+($KH$5*KD254)+($LC$5*KY254)+($MS$5*MO254)+($ML$5*MH254)+($ME$5*MA254)+($LX$5*LT254)+($LQ$5*LM254)+($LJ$5*LF254)+(MV254*$MZ$5)+(NC254*$NG$5)+(NJ254*$NN$5)+($OI$5*OE254)+($NU$5*NQ254)+($OB$5*NX254)+($PK$5*PG254)+($OP$5*OL254)+($OW$5*OS254)+($PD$5*OZ254)+(PU254*$PY$5)+(QB254*$QF$5)+(QI254*$QM$5)+(QP254*$QT$5)+(QW254*$RA$5)+(RD254*$RH$5)+(RK254*$RO$5)+(RR254*$RV$5)+(RY254*$SC$5)+(SF254*$SJ$5)+(SM254*$SQ$5)+(ST254*$SX$5)+(TA254*$TE$5))+(TH254*$TL$5)+(TO254*$TS$5))/$VM$5</f>
        <v/>
      </c>
      <c r="VN254" s="40" t="n"/>
      <c r="VO254" s="21">
        <f>IF($C254&gt;0,(($IK$5*II254)+($GT$5*GR254)+($JM$5*JK254)+($JF$5*JD254)+($IY$5*IW254)+($IR$5*IP254)+($ID$5*IB254)+($HW$5*HU254)+($HP$5*HN254)+($HI$5*HG254)+($GF$5*GD254)+($FY$5*FW254)+($FR$5*FP254)+($FK$5*FI254)+($FD$5*FB254)+($EW$5*EU254)+($EP$5*EN254)+($EI$5*EG254)+($EB$5*DZ254)+($DU$5*DS254)+($DN$5*DL254)+($DG$5*DE254)+($CZ$5*CX254)+($CS$5*CQ254)+($CL$5*CJ254)+($CE$5*CC254)+($BX$5*BV254)+($BQ$5*BO254)+($BJ$5*BH254)+($BC$5*BA254)+($AV$5*AT254)+($AO$5*AM254)+($AH$5*AF254)+($KO$5*KM254)+($KH$5*KF254)+($KA$5*JY254)+($JT$5*JR254)+($PR$5*PP254)+($GM$5*GK254)+($HA$5*GY254)+($KV$5*KT254)+($LC$5*LA254)+($MS$5*MQ254)+($ML$5*MJ254)+($ME$5*MC254)+($LX$5*LV254)+($LQ$5*LO254)+($LJ$5*LH254)+(MX254*$MZ$5)+(NE254*$NG$5)+(NL254*$NN$5)+($OI$5*OG254)+($NU$5*NS254)+($OB$5*NZ254)+($PD$5*PB254)+($OW$5*OU254)+($OP$5*ON254)+($PK$5*PI254)+($PY$5*PW254)+($QF$5*QD254)+($QM$5*QK254)+($QT$5*QR254)+($RA$5*QY254)+($RH$5*RF254)+($RO$5*RM254)+(RT254*$RV$5)+(SA254*$SC$5)+(SH254*$SJ$5)+(SO254*$SQ$5)+(SV254*$SX$5)+(TC254*$TE$5)+(TJ254*$TL$5)+(TQ254*$TS$5))/$VM$5,0)</f>
        <v/>
      </c>
      <c r="VP254" s="14" t="n"/>
      <c r="VQ254" s="21">
        <f>IF($C254&gt;0,(($IK$5*IK254)+($GT$5*GT254)+($JM$5*JM254)+($JF$5*JF254)+($IY$5*IY254)+($IR$5*IR254)+($ID$5*ID254)+($HW$5*HW254)+($HP$5*HP254)+($HI$5*HI254)+($GF$5*GF254)+($FY$5*FY254)+($FR$5*FR254)+($FK$5*FK254)+($FD$5*FD254)+($EW$5*EW254)+($EP$5*EP254)+($EI$5*EI254)+($EB$5*EB254)+($DU$5*DU254)+($DN$5*DN254)+($DG$5*DG254)+($CZ$5*CZ254)+($CS$5*CS254)+($CL$5*CL254)+($CE$5*CE254)+($BX$5*BX254)+($BQ$5*BQ254)+($BJ$5*BJ254)+($BC$5*BC254)+($AV$5*AV254)+($AO$5*AO254)+($AH$5*AH254)+($KO$5*KO254)+($PR$5*PR254)+($GM$5*GM254)+($HA$5*HA254)+($KH$5*KH254)+($KA$5*KA254)+($JT$5*JT254)+($KV$5*KV254)+($LC$5*LC254)+($MS$5*MS254)+($ML$5*ML254)+($ME$5*ME254)+($LX$5*LX254)+($LQ$5*LQ254)+($LJ$5*LJ254)+($OI$5*OI254)+($NU$5*NU254)+($NN$5*NN254)+($NG$5*NG254)+($MZ$5*MZ254)+(OB254*$OB$5)+($PD$5*PD254)+($OW$5*OW254)+($OP$5*OP254)+($PK$5*PK254)+(PY254*$PY$5)+(QF254*$QF$5)+(QM254*$QM$5)+(QT254*$QT$5)+(RA254*$RA$5)+(RH254*$RH$5)+(RO254*$RO$5)+(RV254*$RV$5)+(SC254*$SC$5)+(SJ254*$SJ$5)+(SQ254*$SQ$5)+(SX254*$SX$5)+(TE254*$TE$5)+(TL254*$TL$5)+(TS254*$TS$5))/$VM$5,0)</f>
        <v/>
      </c>
    </row>
    <row r="255" ht="16" customHeight="1" s="545">
      <c r="A255" s="127" t="n">
        <v>46014</v>
      </c>
      <c r="B255" s="4">
        <f>A255</f>
        <v/>
      </c>
      <c r="C255" s="13" t="n"/>
      <c r="D255" s="138">
        <f>IF(C255&gt;0,C255-C254,0)</f>
        <v/>
      </c>
      <c r="E255" s="68">
        <f>IF(C255&gt;0,D255/C254,0)</f>
        <v/>
      </c>
      <c r="F255" s="15">
        <f>IF(C255&gt;0,(C255-C$10)/C$10,0)</f>
        <v/>
      </c>
      <c r="G255" s="13" t="n"/>
      <c r="H255" s="138">
        <f>IF(G255&gt;0,G255-G254,0)</f>
        <v/>
      </c>
      <c r="I255" s="68">
        <f>IF(G255&gt;0,H255/G254,0)</f>
        <v/>
      </c>
      <c r="J255" s="15">
        <f>IF(G255&gt;0,(G255-G$10)/G$10,0)</f>
        <v/>
      </c>
      <c r="K255" s="13" t="n"/>
      <c r="L255" s="138">
        <f>IF(K255&gt;0,K255-K254,0)</f>
        <v/>
      </c>
      <c r="M255" s="68">
        <f>IF(K255&gt;0,L255/K254,0)</f>
        <v/>
      </c>
      <c r="N255" s="15">
        <f>IF(K255&gt;0,(K255-K$10)/K$10,0)</f>
        <v/>
      </c>
      <c r="O255" s="13" t="n"/>
      <c r="P255" s="138">
        <f>IF(O255&gt;0,O255-O254,0)</f>
        <v/>
      </c>
      <c r="Q255" s="68">
        <f>IF(O255&gt;0,P255/O254,0)</f>
        <v/>
      </c>
      <c r="R255" s="15">
        <f>IF(O255&gt;0,(O255-O$10)/O$10,0)</f>
        <v/>
      </c>
      <c r="S255" s="18">
        <f>IF(O255&gt;0,(((O255*0.7)*Q255)+((K255*0.9)*M255)+((G255*0.65)*I255)+((C255*0.6)*E255))/(O255+K255+G255+C255),0)</f>
        <v/>
      </c>
      <c r="T255" s="121">
        <f>IF(O255&gt;0,(S255*200)+T254,0)</f>
        <v/>
      </c>
      <c r="U255" s="121">
        <f>T255</f>
        <v/>
      </c>
      <c r="V255" s="134">
        <f>IF(T255&gt;0,(T255-T254)/T254,0)</f>
        <v/>
      </c>
      <c r="W255" s="21">
        <f>IF(T255&gt;0,(T255-T$11)/T$11,0)</f>
        <v/>
      </c>
      <c r="X255" s="18">
        <f>IF(T255&gt;0,((Q255+M255+I255+E255)/4),0)</f>
        <v/>
      </c>
      <c r="Y255" s="353" t="n"/>
      <c r="Z255" s="15" t="n">
        <v>2e-06</v>
      </c>
      <c r="AA255" s="21">
        <f>Z255-$V255</f>
        <v/>
      </c>
      <c r="AC255" s="13" t="n"/>
      <c r="AD255" s="68">
        <f>IF(AC255&gt;0,((AC255-AC254)/AC254),0)</f>
        <v/>
      </c>
      <c r="AE255" s="68">
        <f>IF(AC255&gt;0,AD255-$V255,0)</f>
        <v/>
      </c>
      <c r="AF255" s="68">
        <f>IF(AC255&gt;0,(AC255-AF$10)/AF$10,0)</f>
        <v/>
      </c>
      <c r="AG255" s="68" t="n"/>
      <c r="AH255" s="15">
        <f>IF(AC255&gt;0,(AC255-AC$10)/AC$10,0)</f>
        <v/>
      </c>
      <c r="AJ255" s="13" t="n"/>
      <c r="AK255" s="68">
        <f>IF(AJ255&gt;0,((AJ255-AJ254)/AJ254),0)</f>
        <v/>
      </c>
      <c r="AL255" s="68">
        <f>IF(AJ255&gt;0,AK255-$V255,0)</f>
        <v/>
      </c>
      <c r="AM255" s="68">
        <f>IF(AJ255&gt;0,(AJ255-AM$10)/AM$10,0)</f>
        <v/>
      </c>
      <c r="AN255" s="68" t="n"/>
      <c r="AO255" s="15">
        <f>IF(AJ255&gt;0,(AJ255-AJ$10)/AJ$10,0)</f>
        <v/>
      </c>
      <c r="AQ255" s="13" t="n"/>
      <c r="AR255" s="68">
        <f>IF(AQ255&gt;0,((AQ255-AQ254)/AQ254),0)</f>
        <v/>
      </c>
      <c r="AS255" s="68">
        <f>IF(AQ255&gt;0,AR255-$V255,0)</f>
        <v/>
      </c>
      <c r="AT255" s="68">
        <f>IF(AQ255&gt;0,(AQ255-AT$10)/AT$10,0)</f>
        <v/>
      </c>
      <c r="AU255" s="68" t="n"/>
      <c r="AV255" s="15">
        <f>IF(AQ255&gt;0,(AQ255-AQ$10)/AQ$10,0)</f>
        <v/>
      </c>
      <c r="AX255" s="13" t="n"/>
      <c r="AY255" s="68">
        <f>IF(AX255&gt;0,((AX255-AX254)/AX254),0)</f>
        <v/>
      </c>
      <c r="AZ255" s="68">
        <f>IF(AX255&gt;0,AY255-$V255,0)</f>
        <v/>
      </c>
      <c r="BA255" s="68">
        <f>IF(AX255&gt;0,(AX255-BA$10)/BA$10,0)</f>
        <v/>
      </c>
      <c r="BB255" s="68" t="n"/>
      <c r="BC255" s="15">
        <f>IF(AX255&gt;0,(AX255-AX$10)/AX$10,0)</f>
        <v/>
      </c>
      <c r="BE255" s="13" t="n"/>
      <c r="BF255" s="68">
        <f>IF(BE255&gt;0,((BE255-BE254)/BE254),0)</f>
        <v/>
      </c>
      <c r="BG255" s="68">
        <f>IF(BE255&gt;0,BF255-$V255,0)</f>
        <v/>
      </c>
      <c r="BH255" s="68" t="n"/>
      <c r="BI255" s="68" t="n"/>
      <c r="BJ255" s="15">
        <f>IF(BE255&gt;0,(BE255-BE$10)/BE$10,0)</f>
        <v/>
      </c>
      <c r="BL255" s="13" t="n"/>
      <c r="BM255" s="68">
        <f>IF(BL255&gt;0,((BL255-BL254)/BL254),0)</f>
        <v/>
      </c>
      <c r="BN255" s="68">
        <f>IF(BL255&gt;0,BM255-$V255,0)</f>
        <v/>
      </c>
      <c r="BO255" s="68">
        <f>IF(BL255&gt;0,(BL255-BO$10)/BO$10,0)</f>
        <v/>
      </c>
      <c r="BP255" s="68" t="n"/>
      <c r="BQ255" s="15">
        <f>IF(BL255&gt;0,(BL255-BL$10)/BL$10,0)</f>
        <v/>
      </c>
      <c r="BS255" s="13" t="n"/>
      <c r="BT255" s="68">
        <f>IF(BS255&gt;0,((BS255-BS254)/BS254),0)</f>
        <v/>
      </c>
      <c r="BU255" s="68">
        <f>IF(BS255&gt;0,BT255-$V255,0)</f>
        <v/>
      </c>
      <c r="BV255" s="68">
        <f>IF(BS255&gt;0,(BS255-BV$10)/BV$10,0)</f>
        <v/>
      </c>
      <c r="BW255" s="68" t="n"/>
      <c r="BX255" s="15">
        <f>IF(BS255&gt;0,(BS255-BS$10)/BS$10,0)</f>
        <v/>
      </c>
      <c r="BZ255" s="13" t="n"/>
      <c r="CA255" s="68">
        <f>IF(BZ255&gt;0,((BZ255-BZ254)/BZ254),0)</f>
        <v/>
      </c>
      <c r="CB255" s="68">
        <f>IF(BZ255&gt;0,CA255-$V255,0)</f>
        <v/>
      </c>
      <c r="CC255" s="68">
        <f>IF(BZ255&gt;0,(BZ255-CC$10)/CC$10,0)</f>
        <v/>
      </c>
      <c r="CD255" s="68" t="n"/>
      <c r="CE255" s="15">
        <f>IF(BZ255&gt;0,(BZ255-BZ$10)/BZ$10,0)</f>
        <v/>
      </c>
      <c r="CG255" s="13" t="n"/>
      <c r="CH255" s="68">
        <f>IF(CG255&gt;0,((CG255-CG254)/CG254),0)</f>
        <v/>
      </c>
      <c r="CI255" s="68">
        <f>IF(CG255&gt;0,CH255-$V255,0)</f>
        <v/>
      </c>
      <c r="CJ255" s="68">
        <f>IF(CG255&gt;0,(CG255-CJ$10)/CJ$10,0)</f>
        <v/>
      </c>
      <c r="CK255" s="68" t="n"/>
      <c r="CL255" s="15">
        <f>IF(CG255&gt;0,(CG255-CG$10)/CG$10,0)</f>
        <v/>
      </c>
      <c r="CN255" s="13" t="n"/>
      <c r="CO255" s="68">
        <f>IF(CN255&gt;0,((CN255-CN254)/CN254),0)</f>
        <v/>
      </c>
      <c r="CP255" s="68">
        <f>IF(CN255&gt;0,CO255-$V255,0)</f>
        <v/>
      </c>
      <c r="CQ255" s="68">
        <f>IF(CN255&gt;0,(CN255-CQ$10)/CQ$10,0)</f>
        <v/>
      </c>
      <c r="CR255" s="68" t="n"/>
      <c r="CS255" s="15">
        <f>IF(CN255&gt;0,(CN255-CN$10)/CN$10,0)</f>
        <v/>
      </c>
      <c r="CU255" s="13" t="n"/>
      <c r="CV255" s="68">
        <f>IF(CU255&gt;0,((CU255-CU254)/CU254),0)</f>
        <v/>
      </c>
      <c r="CW255" s="68">
        <f>IF(CU255&gt;0,CV255-$V255,0)</f>
        <v/>
      </c>
      <c r="CX255" s="68">
        <f>IF(CU255&gt;0,(CU255-CX$10)/CX$10,0)</f>
        <v/>
      </c>
      <c r="CY255" s="68" t="n"/>
      <c r="CZ255" s="15">
        <f>IF(CU255&gt;0,(CU255-CU$10)/CU$10,0)</f>
        <v/>
      </c>
      <c r="DB255" s="13" t="n"/>
      <c r="DC255" s="68">
        <f>IF(DB255&gt;0,((DB255-DB254)/DB254),0)</f>
        <v/>
      </c>
      <c r="DD255" s="68">
        <f>IF(DB255&gt;0,DC255-$V255,0)</f>
        <v/>
      </c>
      <c r="DE255" s="68">
        <f>IF(DB255&gt;0,(DB255-DE$10)/DE$10,0)</f>
        <v/>
      </c>
      <c r="DF255" s="68" t="n"/>
      <c r="DG255" s="15">
        <f>IF(DB255&gt;0,(DB255-DB$10)/DB$10,0)</f>
        <v/>
      </c>
      <c r="DI255" s="13" t="n"/>
      <c r="DJ255" s="68">
        <f>IF(DI255&gt;0,((DI255-DI254)/DI254),0)</f>
        <v/>
      </c>
      <c r="DK255" s="68">
        <f>IF(DI255&gt;0,DJ255-$V255,0)</f>
        <v/>
      </c>
      <c r="DL255" s="68">
        <f>IF(DI255&gt;0,(DI255-DL$10)/DL$10,0)</f>
        <v/>
      </c>
      <c r="DM255" s="68" t="n"/>
      <c r="DN255" s="15">
        <f>IF(DI255&gt;0,(DI255-DI$10)/DI$10,0)</f>
        <v/>
      </c>
      <c r="DP255" s="13" t="n"/>
      <c r="DQ255" s="68">
        <f>IF(DP255&gt;0,((DP255-DP254)/DP254),0)</f>
        <v/>
      </c>
      <c r="DR255" s="68">
        <f>IF(DP255&gt;0,DQ255-$V255,0)</f>
        <v/>
      </c>
      <c r="DS255" s="68" t="n"/>
      <c r="DT255" s="68" t="n"/>
      <c r="DU255" s="15">
        <f>IF(DP255&gt;0,(DP255-DP$10)/DP$10,0)</f>
        <v/>
      </c>
      <c r="DV255" s="18" t="n"/>
      <c r="DW255" s="13" t="n"/>
      <c r="DX255" s="68">
        <f>IF(DW255&gt;0,((DW255-DW254)/DW254),0)</f>
        <v/>
      </c>
      <c r="DY255" s="68">
        <f>IF(DW255&gt;0,DX255-$V255,0)</f>
        <v/>
      </c>
      <c r="DZ255" s="68">
        <f>IF(DW255&gt;0,(DW255-DZ$10)/DZ$10,0)</f>
        <v/>
      </c>
      <c r="EA255" s="68" t="n"/>
      <c r="EB255" s="15">
        <f>IF(DW255&gt;0,(DW255-DW$10)/DW$10,0)</f>
        <v/>
      </c>
      <c r="ED255" s="13" t="n"/>
      <c r="EE255" s="68">
        <f>IF(ED255&gt;0,((ED255-ED254)/ED254),0)</f>
        <v/>
      </c>
      <c r="EF255" s="68">
        <f>IF(ED255&gt;0,EE255-$V255,0)</f>
        <v/>
      </c>
      <c r="EG255" s="68">
        <f>IF(ED255&gt;0,(ED255-EG$10)/EG$10,0)</f>
        <v/>
      </c>
      <c r="EH255" s="68" t="n"/>
      <c r="EI255" s="15">
        <f>IF(ED255&gt;0,(ED255-ED$10)/ED$10,0)</f>
        <v/>
      </c>
      <c r="EK255" s="13" t="n"/>
      <c r="EL255" s="68">
        <f>IF(EK255&gt;0,((EK255-EK254)/EK254),0)</f>
        <v/>
      </c>
      <c r="EM255" s="68">
        <f>IF(EK255&gt;0,EL255-$V255,0)</f>
        <v/>
      </c>
      <c r="EN255" s="68">
        <f>IF(EK255&gt;0,(EK255-EN$10)/EN$10,0)</f>
        <v/>
      </c>
      <c r="EO255" s="68" t="n"/>
      <c r="EP255" s="15">
        <f>IF(EK255&gt;0,(EK255-EK$10)/EK$10,0)</f>
        <v/>
      </c>
      <c r="ER255" s="13" t="n"/>
      <c r="ES255" s="68">
        <f>IF(ER255&gt;0,((ER255-ER254)/ER254),0)</f>
        <v/>
      </c>
      <c r="ET255" s="68">
        <f>IF(ER255&gt;0,ES255-$V255,0)</f>
        <v/>
      </c>
      <c r="EU255" s="68">
        <f>IF(ER255&gt;0,(ER255-EU$10)/EU$10,0)</f>
        <v/>
      </c>
      <c r="EV255" s="68" t="n"/>
      <c r="EW255" s="15">
        <f>IF(ER255&gt;0,(ER255-ER$10)/ER$10,0)</f>
        <v/>
      </c>
      <c r="EY255" s="13" t="n"/>
      <c r="EZ255" s="68">
        <f>IF(EY255&gt;0,((EY255-EY254)/EY254),0)</f>
        <v/>
      </c>
      <c r="FA255" s="68">
        <f>IF(EY255&gt;0,EZ255-$V255,0)</f>
        <v/>
      </c>
      <c r="FB255" s="68" t="n"/>
      <c r="FC255" s="68" t="n"/>
      <c r="FD255" s="15">
        <f>IF(EY255&gt;0,(EY255-EY$10)/EY$10,0)</f>
        <v/>
      </c>
      <c r="FF255" s="13" t="n"/>
      <c r="FG255" s="68">
        <f>IF(FF255&gt;0,((FF255-FF254)/FF254),0)</f>
        <v/>
      </c>
      <c r="FH255" s="68">
        <f>IF(FF255&gt;0,FG255-$V255,0)</f>
        <v/>
      </c>
      <c r="FI255" s="68">
        <f>IF(FF255&gt;0,(FF255-FI$10)/FI$10,0)</f>
        <v/>
      </c>
      <c r="FJ255" s="68" t="n"/>
      <c r="FK255" s="15">
        <f>IF(FF255&gt;0,(FF255-FF$10)/FF$10,0)</f>
        <v/>
      </c>
      <c r="FM255" s="13" t="n"/>
      <c r="FN255" s="68">
        <f>IF(FM255&gt;0,((FM255-FM254)/FM254),0)</f>
        <v/>
      </c>
      <c r="FO255" s="68">
        <f>IF(FM255&gt;0,FN255-$V255,0)</f>
        <v/>
      </c>
      <c r="FP255" s="68">
        <f>IF(FM255&gt;0,(FM255-FP$10)/FP$10,0)</f>
        <v/>
      </c>
      <c r="FQ255" s="68" t="n"/>
      <c r="FR255" s="15">
        <f>IF(FM255&gt;0,(FM255-FM$10)/FM$10,0)</f>
        <v/>
      </c>
      <c r="FT255" s="13" t="n"/>
      <c r="FU255" s="68">
        <f>IF(FT255&gt;0,((FT255-FT254)/FT254),0)</f>
        <v/>
      </c>
      <c r="FV255" s="68">
        <f>IF(FT255&gt;0,FU255-$V255,0)</f>
        <v/>
      </c>
      <c r="FW255" s="68">
        <f>IF(FT255&gt;0,(FT255-FW$10)/FW$10,0)</f>
        <v/>
      </c>
      <c r="FX255" s="68" t="n"/>
      <c r="FY255" s="15">
        <f>IF(FT255&gt;0,(FT255-FT$10)/FT$10,0)</f>
        <v/>
      </c>
      <c r="GA255" s="13" t="n"/>
      <c r="GB255" s="68">
        <f>IF(GA255&gt;0,((GA255-GA254)/GA254),0)</f>
        <v/>
      </c>
      <c r="GC255" s="68">
        <f>IF(GA255&gt;0,GB255-$V255,0)</f>
        <v/>
      </c>
      <c r="GD255" s="68" t="n"/>
      <c r="GE255" s="68" t="n"/>
      <c r="GF255" s="15">
        <f>IF(GA255&gt;0,(GA255-GA$10)/GA$10,0)</f>
        <v/>
      </c>
      <c r="GG255" s="18" t="n"/>
      <c r="GH255" s="13" t="n"/>
      <c r="GI255" s="68">
        <f>IF(GH255&gt;0,((GH255-GH254)/GH254),0)</f>
        <v/>
      </c>
      <c r="GJ255" s="68">
        <f>IF(GH255&gt;0,GI255-$V255,0)</f>
        <v/>
      </c>
      <c r="GK255" s="68">
        <f>IF(GH255&gt;0,(GH255-GK$10)/GK$10,0)</f>
        <v/>
      </c>
      <c r="GL255" s="68" t="n"/>
      <c r="GM255" s="15">
        <f>IF(GH255&gt;0,(GH255-GH$10)/GH$10,0)</f>
        <v/>
      </c>
      <c r="GO255" s="13" t="n"/>
      <c r="GP255" s="68">
        <f>IF(GO255&gt;0,((GO255-GO254)/GO254),0)</f>
        <v/>
      </c>
      <c r="GQ255" s="68">
        <f>IF(GO255&gt;0,GP255-$V255,0)</f>
        <v/>
      </c>
      <c r="GR255" s="68" t="n"/>
      <c r="GS255" s="68" t="n"/>
      <c r="GT255" s="15">
        <f>IF(GO255&gt;0,(GO255-GO$10)/GO$10,0)</f>
        <v/>
      </c>
      <c r="GV255" s="13" t="n"/>
      <c r="GW255" s="68">
        <f>IF(GV255&gt;0,((GV255-GV254)/GV254),0)</f>
        <v/>
      </c>
      <c r="GX255" s="68">
        <f>IF(GV255&gt;0,GW255-$V255,0)</f>
        <v/>
      </c>
      <c r="GY255" s="68">
        <f>IF(GV255&gt;0,(GV255-GY$10)/GY$10,0)</f>
        <v/>
      </c>
      <c r="GZ255" s="68" t="n"/>
      <c r="HA255" s="15">
        <f>IF(GV255&gt;0,(GV255-GV$10)/GV$10,0)</f>
        <v/>
      </c>
      <c r="HD255" s="13" t="n"/>
      <c r="HE255" s="68">
        <f>IF(HD255&gt;0,((HD255-HD254)/HD254),0)</f>
        <v/>
      </c>
      <c r="HF255" s="68">
        <f>IF(HD255&gt;0,HE255-$V255,0)</f>
        <v/>
      </c>
      <c r="HG255" s="68">
        <f>IF(HD255&gt;0,(HD255-HG$10)/HG$10,0)</f>
        <v/>
      </c>
      <c r="HH255" s="68" t="n"/>
      <c r="HI255" s="15">
        <f>IF(HD255&gt;0,(HD255-HD$10)/HD$10,0)</f>
        <v/>
      </c>
      <c r="HK255" s="13" t="n"/>
      <c r="HL255" s="68">
        <f>IF(HK255&gt;0,((HK255-HK254)/HK254),0)</f>
        <v/>
      </c>
      <c r="HM255" s="68">
        <f>IF(HK255&gt;0,HL255-$V255,0)</f>
        <v/>
      </c>
      <c r="HN255" s="68">
        <f>IF(HK255&gt;0,(HK255-HN$10)/HN$10,0)</f>
        <v/>
      </c>
      <c r="HO255" s="68" t="n"/>
      <c r="HP255" s="15">
        <f>IF(HK255&gt;0,(HK255-HK$10)/HK$10,0)</f>
        <v/>
      </c>
      <c r="HR255" s="13" t="n"/>
      <c r="HS255" s="68">
        <f>IF(HR255&gt;0,((HR255-HR254)/HR254),0)</f>
        <v/>
      </c>
      <c r="HT255" s="68">
        <f>IF(HR255&gt;0,HS255-$V255,0)</f>
        <v/>
      </c>
      <c r="HU255" s="68">
        <f>IF(HR255&gt;0,(HR255-HU$10)/HU$10,0)</f>
        <v/>
      </c>
      <c r="HV255" s="68" t="n"/>
      <c r="HW255" s="15">
        <f>IF(HR255&gt;0,(HR255-HR$10)/HR$10,0)</f>
        <v/>
      </c>
      <c r="HY255" s="13" t="n"/>
      <c r="HZ255" s="68">
        <f>IF(HY255&gt;0,((HY255-HY254)/HY254),0)</f>
        <v/>
      </c>
      <c r="IA255" s="68">
        <f>IF(HY255&gt;0,HZ255-$V255,0)</f>
        <v/>
      </c>
      <c r="IB255" s="68">
        <f>IF(HY255&gt;0,(HY255-IB$10)/IB$10,0)</f>
        <v/>
      </c>
      <c r="IC255" s="68" t="n"/>
      <c r="ID255" s="15">
        <f>IF(HY255&gt;0,(HY255-HY$10)/HY$10,0)</f>
        <v/>
      </c>
      <c r="IF255" s="13" t="n"/>
      <c r="IG255" s="68">
        <f>IF(IF255&gt;0,((IF255-IF254)/IF254),0)</f>
        <v/>
      </c>
      <c r="IH255" s="68">
        <f>IF(IF255&gt;0,IG255-$V255,0)</f>
        <v/>
      </c>
      <c r="II255" s="68">
        <f>IF(IF255&gt;0,(IF255-II$10)/II$10,0)</f>
        <v/>
      </c>
      <c r="IJ255" s="68" t="n"/>
      <c r="IK255" s="15">
        <f>IF(IF255&gt;0,(IF255-IF$10)/IF$10,0)</f>
        <v/>
      </c>
      <c r="IM255" s="13" t="n"/>
      <c r="IN255" s="68">
        <f>IF(IM255&gt;0,((IM255-IM254)/IM254),0)</f>
        <v/>
      </c>
      <c r="IO255" s="68">
        <f>IF(IM255&gt;0,IN255-$V255,0)</f>
        <v/>
      </c>
      <c r="IP255" s="68">
        <f>IF(IM255&gt;0,(IM255-IP$10)/IP$10,0)</f>
        <v/>
      </c>
      <c r="IQ255" s="68" t="n"/>
      <c r="IR255" s="15">
        <f>IF(IM255&gt;0,(IM255-IM$10)/IM$10,0)</f>
        <v/>
      </c>
      <c r="IT255" s="13" t="n"/>
      <c r="IU255" s="68">
        <f>IF(IT255&gt;0,((IT255-IT254)/IT254),0)</f>
        <v/>
      </c>
      <c r="IV255" s="68">
        <f>IF(IT255&gt;0,IU255-$V255,0)</f>
        <v/>
      </c>
      <c r="IW255" s="68">
        <f>IF(IT255&gt;0,(IT255-IW$10)/IW$10,0)</f>
        <v/>
      </c>
      <c r="IX255" s="68" t="n"/>
      <c r="IY255" s="15">
        <f>IF(IT255&gt;0,(IT255-IT$10)/IT$10,0)</f>
        <v/>
      </c>
      <c r="JA255" s="13" t="n"/>
      <c r="JB255" s="68">
        <f>IF(JA255&gt;0,((JA255-JA254)/JA254),0)</f>
        <v/>
      </c>
      <c r="JC255" s="68">
        <f>IF(JA255&gt;0,JB255-$V255,0)</f>
        <v/>
      </c>
      <c r="JD255" s="68">
        <f>IF(JA255&gt;0,(JA255-JD$10)/JD$10,0)</f>
        <v/>
      </c>
      <c r="JE255" s="68" t="n"/>
      <c r="JF255" s="15">
        <f>IF(JA255&gt;0,(JA255-JA$10)/JA$10,0)</f>
        <v/>
      </c>
      <c r="JH255" s="13" t="n"/>
      <c r="JI255" s="68">
        <f>IF(JH255&gt;0,((JH255-JH254)/JH254),0)</f>
        <v/>
      </c>
      <c r="JJ255" s="68">
        <f>IF(JH255&gt;0,JI255-$V255,0)</f>
        <v/>
      </c>
      <c r="JK255" s="68">
        <f>IF(JH255&gt;0,(JH255-JK$10)/JK$10,0)</f>
        <v/>
      </c>
      <c r="JL255" s="68" t="n"/>
      <c r="JM255" s="15">
        <f>IF(JH255&gt;0,(JH255-JH$10)/JH$10,0)</f>
        <v/>
      </c>
      <c r="JO255" s="13" t="n"/>
      <c r="JP255" s="68">
        <f>IF(JO255&gt;0,((JO255-JO254)/JO254),0)</f>
        <v/>
      </c>
      <c r="JQ255" s="68">
        <f>IF(JO255&gt;0,JP255-$V255,0)</f>
        <v/>
      </c>
      <c r="JR255" s="68">
        <f>IF(JO255&gt;0,(JO255-JR$10)/JR$10,0)</f>
        <v/>
      </c>
      <c r="JS255" s="68" t="n"/>
      <c r="JT255" s="15">
        <f>IF(JO255&gt;0,(JO255-JO$10)/JO$10,0)</f>
        <v/>
      </c>
      <c r="JV255" s="13" t="n"/>
      <c r="JW255" s="68">
        <f>IF(JV255&gt;0,((JV255-JV254)/JV254),0)</f>
        <v/>
      </c>
      <c r="JX255" s="68">
        <f>IF(JV255&gt;0,JW255-$V255,0)</f>
        <v/>
      </c>
      <c r="JY255" s="68">
        <f>IF(JV255&gt;0,(JV255-JY$10)/JY$10,0)</f>
        <v/>
      </c>
      <c r="JZ255" s="68" t="n"/>
      <c r="KA255" s="15">
        <f>IF(JV255&gt;0,(JV255-JV$10)/JV$10,0)</f>
        <v/>
      </c>
      <c r="KC255" s="13" t="n"/>
      <c r="KD255" s="68">
        <f>IF(KC255&gt;0,((KC255-KC254)/KC254),0)</f>
        <v/>
      </c>
      <c r="KE255" s="68">
        <f>IF(KC255&gt;0,KD255-$V255,0)</f>
        <v/>
      </c>
      <c r="KF255" s="68">
        <f>IF(KC255&gt;0,(KC255-KF$10)/KF$10,0)</f>
        <v/>
      </c>
      <c r="KG255" s="68" t="n"/>
      <c r="KH255" s="15">
        <f>IF(KC255&gt;0,(KC255-KC$10)/KC$10,0)</f>
        <v/>
      </c>
      <c r="KI255" s="18" t="n"/>
      <c r="KJ255" s="13" t="n"/>
      <c r="KK255" s="68">
        <f>IF(KJ255&gt;0,((KJ255-KJ254)/KJ254),0)</f>
        <v/>
      </c>
      <c r="KL255" s="68">
        <f>IF(KJ255&gt;0,KK255-$V255,0)</f>
        <v/>
      </c>
      <c r="KM255" s="68">
        <f>IF(KJ255&gt;0,(KJ255-KM$10)/KM$10,0)</f>
        <v/>
      </c>
      <c r="KN255" s="68" t="n"/>
      <c r="KO255" s="15">
        <f>IF(KJ255&gt;0,(KJ255-KJ$10)/KJ$10,0)</f>
        <v/>
      </c>
      <c r="KQ255" s="13" t="n"/>
      <c r="KR255" s="68">
        <f>IF(KQ255&gt;0,((KQ255-KQ254)/KQ254),0)</f>
        <v/>
      </c>
      <c r="KS255" s="68">
        <f>IF(KQ255&gt;0,KR255-$V255,0)</f>
        <v/>
      </c>
      <c r="KT255" s="68">
        <f>IF(KQ255&gt;0,(KQ255-KT$10)/KT$10,0)</f>
        <v/>
      </c>
      <c r="KU255" s="68" t="n"/>
      <c r="KV255" s="15">
        <f>IF(KQ255&gt;0,(KQ255-KQ$10)/KQ$10,0)</f>
        <v/>
      </c>
      <c r="KW255" s="18" t="n"/>
      <c r="KX255" s="13" t="n"/>
      <c r="KY255" s="68">
        <f>IF(KX255&gt;0,((KX255-KX254)/KX254),0)</f>
        <v/>
      </c>
      <c r="KZ255" s="68">
        <f>IF(KX255&gt;0,KY255-$V255,0)</f>
        <v/>
      </c>
      <c r="LA255" s="68">
        <f>IF(KX255&gt;0,(KX255-LA$10)/LA$10,0)</f>
        <v/>
      </c>
      <c r="LB255" s="68" t="n"/>
      <c r="LC255" s="15">
        <f>IF(KX255&gt;0,(KX255-KX$10)/KX$10,0)</f>
        <v/>
      </c>
      <c r="LD255" s="18" t="n"/>
      <c r="LE255" s="13" t="n"/>
      <c r="LF255" s="68">
        <f>IF(LE255&gt;0,((LE255-LE254)/LE254),0)</f>
        <v/>
      </c>
      <c r="LG255" s="68">
        <f>IF(LE255&gt;0,LF255-$V255,0)</f>
        <v/>
      </c>
      <c r="LH255" s="68">
        <f>IF(LE255&gt;0,(LE255-LH$10)/LH$10,0)</f>
        <v/>
      </c>
      <c r="LI255" s="68" t="n"/>
      <c r="LJ255" s="15">
        <f>IF(LE255&gt;0,(LE255-LE$10)/LE$10,0)</f>
        <v/>
      </c>
      <c r="LL255" s="13" t="n"/>
      <c r="LM255" s="68">
        <f>IF(LL255&gt;0,((LL255-LL254)/LL254),0)</f>
        <v/>
      </c>
      <c r="LN255" s="68">
        <f>IF(LL255&gt;0,LM255-$V255,0)</f>
        <v/>
      </c>
      <c r="LO255" s="68">
        <f>IF(LL255&gt;0,(LL255-LO$10)/LO$10,0)</f>
        <v/>
      </c>
      <c r="LP255" s="68" t="n"/>
      <c r="LQ255" s="15">
        <f>IF(LL255&gt;0,(LL255-LL$10)/LL$10,0)</f>
        <v/>
      </c>
      <c r="LS255" s="13" t="n"/>
      <c r="LT255" s="68">
        <f>IF(LS255&gt;0,((LS255-LS254)/LS254),0)</f>
        <v/>
      </c>
      <c r="LU255" s="68">
        <f>IF(LS255&gt;0,LT255-$V255,0)</f>
        <v/>
      </c>
      <c r="LV255" s="68" t="n"/>
      <c r="LW255" s="68" t="n"/>
      <c r="LX255" s="15">
        <f>IF(LS255&gt;0,(LS255-LS$10)/LS$10,0)</f>
        <v/>
      </c>
      <c r="LZ255" s="13" t="n"/>
      <c r="MA255" s="68">
        <f>IF(LZ255&gt;0,((LZ255-LZ254)/LZ254),0)</f>
        <v/>
      </c>
      <c r="MB255" s="68">
        <f>IF(LZ255&gt;0,MA255-$V255,0)</f>
        <v/>
      </c>
      <c r="MC255" s="68">
        <f>IF(LZ255&gt;0,(LZ255-MC$10)/MC$10,0)</f>
        <v/>
      </c>
      <c r="MD255" s="68" t="n"/>
      <c r="ME255" s="15">
        <f>IF(LZ255&gt;0,(LZ255-LZ$10)/LZ$10,0)</f>
        <v/>
      </c>
      <c r="MG255" s="13" t="n"/>
      <c r="MH255" s="68">
        <f>IF(MG255&gt;0,((MG255-MG254)/MG254),0)</f>
        <v/>
      </c>
      <c r="MI255" s="68">
        <f>IF(MG255&gt;0,MH255-$V255,0)</f>
        <v/>
      </c>
      <c r="MJ255" s="68">
        <f>IF(MG255&gt;0,(MG255-MJ$10)/MJ$10,0)</f>
        <v/>
      </c>
      <c r="MK255" s="68" t="n"/>
      <c r="ML255" s="15">
        <f>IF(MG255&gt;0,(MG255-MG$10)/MG$10,0)</f>
        <v/>
      </c>
      <c r="MN255" s="13" t="n"/>
      <c r="MO255" s="68">
        <f>IF(MN255&gt;0,((MN255-MN254)/MN254),0)</f>
        <v/>
      </c>
      <c r="MP255" s="68">
        <f>IF(MN255&gt;0,MO255-$V255,0)</f>
        <v/>
      </c>
      <c r="MQ255" s="68">
        <f>IF(MN255&gt;0,(MN255-MQ$10)/MQ$10,0)</f>
        <v/>
      </c>
      <c r="MR255" s="68" t="n"/>
      <c r="MS255" s="15">
        <f>IF(MN255&gt;0,(MN255-MN$10)/MN$10,0)</f>
        <v/>
      </c>
      <c r="MU255" s="13" t="n"/>
      <c r="MV255" s="68">
        <f>IF(MU255&gt;0,((MU255-MU254)/MU254),0)</f>
        <v/>
      </c>
      <c r="MW255" s="68">
        <f>IF(MU255&gt;0,MV255-$V255,0)</f>
        <v/>
      </c>
      <c r="MX255" s="68">
        <f>IF(MU255&gt;0,(MU255-MX$10)/MX$10,0)</f>
        <v/>
      </c>
      <c r="MY255" s="68" t="n"/>
      <c r="MZ255" s="15">
        <f>IF(MU255&gt;0,(MU255-MU$10)/MU$10,0)</f>
        <v/>
      </c>
      <c r="NB255" s="13" t="n"/>
      <c r="NC255" s="68">
        <f>IF(NB255&gt;0,((NB255-NB254)/NB254),0)</f>
        <v/>
      </c>
      <c r="ND255" s="68">
        <f>IF(NB255&gt;0,NC255-$V255,0)</f>
        <v/>
      </c>
      <c r="NE255" s="68">
        <f>IF(NB255&gt;0,(NB255-NE$10)/NE$10,0)</f>
        <v/>
      </c>
      <c r="NF255" s="68" t="n"/>
      <c r="NG255" s="15">
        <f>IF(NB255&gt;0,(NB255-NB$10)/NB$10,0)</f>
        <v/>
      </c>
      <c r="NI255" s="13" t="n"/>
      <c r="NJ255" s="68">
        <f>IF(NI255&gt;0,((NI255-NI254)/NI254),0)</f>
        <v/>
      </c>
      <c r="NK255" s="68">
        <f>IF(NI255&gt;0,NJ255-$V255,0)</f>
        <v/>
      </c>
      <c r="NL255" s="68">
        <f>IF(NI255&gt;0,(NI255-NL$10)/NL$10,0)</f>
        <v/>
      </c>
      <c r="NM255" s="68" t="n"/>
      <c r="NN255" s="15">
        <f>IF(NI255&gt;0,(NI255-NI$10)/NI$10,0)</f>
        <v/>
      </c>
      <c r="NP255" s="13" t="n"/>
      <c r="NQ255" s="68">
        <f>IF(NP255&gt;0,((NP255-NP254)/NP254),0)</f>
        <v/>
      </c>
      <c r="NR255" s="68">
        <f>IF(NP255&gt;0,NQ255-$V255,0)</f>
        <v/>
      </c>
      <c r="NS255" s="68">
        <f>IF(NP255&gt;0,(NP255-NS$10)/NS$10,0)</f>
        <v/>
      </c>
      <c r="NT255" s="68" t="n"/>
      <c r="NU255" s="15">
        <f>IF(NP255&gt;0,(NP255-NP$10)/NP$10,0)</f>
        <v/>
      </c>
      <c r="NW255" s="13" t="n"/>
      <c r="NX255" s="68">
        <f>IF(NW255&gt;0,((NW255-NW254)/NW254),0)</f>
        <v/>
      </c>
      <c r="NY255" s="68">
        <f>IF(NW255&gt;0,NX255-$V255,0)</f>
        <v/>
      </c>
      <c r="NZ255" s="68">
        <f>IF(NW255&gt;0,(NW255-NZ$10)/NZ$10,0)</f>
        <v/>
      </c>
      <c r="OA255" s="68" t="n"/>
      <c r="OB255" s="15">
        <f>IF(NW255&gt;0,(NW255-NW$10)/NW$10,0)</f>
        <v/>
      </c>
      <c r="OD255" s="13" t="n"/>
      <c r="OE255" s="68">
        <f>IF(OD255&gt;0,((OD255-OD254)/OD254),0)</f>
        <v/>
      </c>
      <c r="OF255" s="68">
        <f>IF(OD255&gt;0,OE255-$V255,0)</f>
        <v/>
      </c>
      <c r="OG255" s="68">
        <f>IF(OD255&gt;0,(OD255-OG$10)/OG$10,0)</f>
        <v/>
      </c>
      <c r="OH255" s="68" t="n"/>
      <c r="OI255" s="15">
        <f>IF(OD255&gt;0,(OD255-OD$10)/OD$10,0)</f>
        <v/>
      </c>
      <c r="OK255" s="13" t="n"/>
      <c r="OL255" s="68">
        <f>IF(OK255&gt;0,((OK255-OK254)/OK254),0)</f>
        <v/>
      </c>
      <c r="OM255" s="68">
        <f>IF(OK255&gt;0,OL255-$V255,0)</f>
        <v/>
      </c>
      <c r="ON255" s="68">
        <f>IF(OK255&gt;0,(OK255-ON$10)/ON$10,0)</f>
        <v/>
      </c>
      <c r="OO255" s="68" t="n"/>
      <c r="OP255" s="15">
        <f>IF(OK255&gt;0,(OK255-OK$10)/OK$10,0)</f>
        <v/>
      </c>
      <c r="OR255" s="13" t="n"/>
      <c r="OS255" s="68">
        <f>IF(OR255&gt;0,((OR255-OR254)/OR254),0)</f>
        <v/>
      </c>
      <c r="OT255" s="68">
        <f>IF(OR255&gt;0,OS255-$V255,0)</f>
        <v/>
      </c>
      <c r="OU255" s="68">
        <f>IF(OR255&gt;0,(OR255-OU$10)/OU$10,0)</f>
        <v/>
      </c>
      <c r="OV255" s="68" t="n"/>
      <c r="OW255" s="15">
        <f>IF(OR255&gt;0,(OR255-OR$10)/OR$10,0)</f>
        <v/>
      </c>
      <c r="OY255" s="13" t="n"/>
      <c r="OZ255" s="68">
        <f>IF(OY255&gt;0,((OY255-OY254)/OY254),0)</f>
        <v/>
      </c>
      <c r="PA255" s="68">
        <f>IF(OY255&gt;0,OZ255-$V255,0)</f>
        <v/>
      </c>
      <c r="PB255" s="68">
        <f>IF(OY255&gt;0,(OY255-PB$10)/PB$10,0)</f>
        <v/>
      </c>
      <c r="PC255" s="68" t="n"/>
      <c r="PD255" s="15">
        <f>IF(OY255&gt;0,(OY255-OY$10)/OY$10,0)</f>
        <v/>
      </c>
      <c r="PE255" s="18" t="n"/>
      <c r="PF255" s="13" t="n"/>
      <c r="PG255" s="68">
        <f>IF(PF255&gt;0,((PF255-PF254)/PF254),0)</f>
        <v/>
      </c>
      <c r="PH255" s="68">
        <f>IF(PF255&gt;0,PG255-$V255,0)</f>
        <v/>
      </c>
      <c r="PI255" s="68">
        <f>IF(PF255&gt;0,(PF255-PI$10)/PI$10,0)</f>
        <v/>
      </c>
      <c r="PJ255" s="68" t="n"/>
      <c r="PK255" s="15">
        <f>IF(PF255&gt;0,(PF255-PF$10)/PF$10,0)</f>
        <v/>
      </c>
      <c r="PM255" s="13" t="n"/>
      <c r="PN255" s="68">
        <f>IF(PM255&gt;0,((PM255-PM254)/PM254),0)</f>
        <v/>
      </c>
      <c r="PO255" s="68">
        <f>PN255-$V255</f>
        <v/>
      </c>
      <c r="PP255" s="68">
        <f>IF(PM255&gt;0,(PM255-PP$10)/PP$10,0)</f>
        <v/>
      </c>
      <c r="PQ255" s="68" t="n"/>
      <c r="PR255" s="15">
        <f>IF(PM255&gt;0,(PM255-PM$10)/PM$10,0)</f>
        <v/>
      </c>
      <c r="PT255" s="13" t="n"/>
      <c r="PU255" s="68">
        <f>IF(PT255&gt;0,((PT255-PT254)/PT254),0)</f>
        <v/>
      </c>
      <c r="PV255" s="68">
        <f>IF(PT255&gt;0,PU255-$V255,0)</f>
        <v/>
      </c>
      <c r="PW255" s="68">
        <f>IF(PT255&gt;0,(PT255-PW$10)/PW$10,0)</f>
        <v/>
      </c>
      <c r="PX255" s="68" t="n"/>
      <c r="PY255" s="15">
        <f>IF(PT255&gt;0,(PT255-PT$10)/PT$10,0)</f>
        <v/>
      </c>
      <c r="QA255" s="13" t="n"/>
      <c r="QB255" s="68">
        <f>IF(QA255&gt;0,((QA255-QA254)/QA254),0)</f>
        <v/>
      </c>
      <c r="QC255" s="68">
        <f>IF(QA255&gt;0,QB255-$V255,0)</f>
        <v/>
      </c>
      <c r="QD255" s="68">
        <f>IF(QA255&gt;0,(QA255-QD$10)/QD$10,0)</f>
        <v/>
      </c>
      <c r="QE255" s="68" t="n"/>
      <c r="QF255" s="15">
        <f>IF(QA255&gt;0,(QA255-QA$10)/QA$10,0)</f>
        <v/>
      </c>
      <c r="QH255" s="13" t="n"/>
      <c r="QI255" s="68">
        <f>IF(QH255&gt;0,((QH255-QH254)/QH254),0)</f>
        <v/>
      </c>
      <c r="QJ255" s="68">
        <f>IF(QH255&gt;0,QI255-$V255,0)</f>
        <v/>
      </c>
      <c r="QK255" s="68">
        <f>IF(QH255&gt;0,(QH255-QK$10)/QK$10,0)</f>
        <v/>
      </c>
      <c r="QL255" s="68" t="n"/>
      <c r="QM255" s="15">
        <f>IF(QH255&gt;0,(QH255-QH$10)/QH$10,0)</f>
        <v/>
      </c>
      <c r="QO255" s="13" t="n"/>
      <c r="QP255" s="68">
        <f>IF(QO255&gt;0,((QO255-QO254)/QO254),0)</f>
        <v/>
      </c>
      <c r="QQ255" s="68">
        <f>IF(QO255&gt;0,QP255-$V255,0)</f>
        <v/>
      </c>
      <c r="QR255" s="68">
        <f>IF(QO255&gt;0,(QO255-QR$10)/QR$10,0)</f>
        <v/>
      </c>
      <c r="QS255" s="68" t="n"/>
      <c r="QT255" s="15">
        <f>IF(QO255&gt;0,(QO255-QO$10)/QO$10,0)</f>
        <v/>
      </c>
      <c r="QV255" s="13" t="n"/>
      <c r="QW255" s="68">
        <f>IF(QV255&gt;0,((QV255-QV254)/QV254),0)</f>
        <v/>
      </c>
      <c r="QX255" s="68">
        <f>IF(QV255&gt;0,QW255-$V255,0)</f>
        <v/>
      </c>
      <c r="QY255" s="68">
        <f>IF(QV255&gt;0,(QV255-QY$10)/QY$10,0)</f>
        <v/>
      </c>
      <c r="QZ255" s="68" t="n"/>
      <c r="RA255" s="15">
        <f>IF(QV255&gt;0,(QV255-QV$10)/QV$10,0)</f>
        <v/>
      </c>
      <c r="RC255" s="13" t="n"/>
      <c r="RD255" s="68">
        <f>IF(RC255&gt;0,((RC255-RC254)/RC254),0)</f>
        <v/>
      </c>
      <c r="RE255" s="68">
        <f>IF(RC255&gt;0,RD255-$V255,0)</f>
        <v/>
      </c>
      <c r="RF255" s="68">
        <f>IF(RC255&gt;0,(RC255-RF$10)/RF$10,0)</f>
        <v/>
      </c>
      <c r="RG255" s="68" t="n"/>
      <c r="RH255" s="15">
        <f>IF(RC255&gt;0,(RC255-RC$10)/RC$10,0)</f>
        <v/>
      </c>
      <c r="RJ255" s="13" t="n"/>
      <c r="RK255" s="68">
        <f>IF(RJ255&gt;0,((RJ255-RJ254)/RJ254),0)</f>
        <v/>
      </c>
      <c r="RL255" s="68">
        <f>RK255-$V255</f>
        <v/>
      </c>
      <c r="RM255" s="68">
        <f>IF(RJ255&gt;0,(RJ255-RM$10)/RM$10,0)</f>
        <v/>
      </c>
      <c r="RN255" s="68" t="n"/>
      <c r="RO255" s="15">
        <f>IF(RJ255&gt;0,(RJ255-RJ$10)/RJ$10,0)</f>
        <v/>
      </c>
      <c r="RQ255" s="13" t="n"/>
      <c r="RR255" s="68">
        <f>IF(RQ255&gt;0,((RQ255-RQ254)/RQ254),0)</f>
        <v/>
      </c>
      <c r="RS255" s="68">
        <f>RR255-$V255</f>
        <v/>
      </c>
      <c r="RT255" s="68">
        <f>IF(RQ255&gt;0,(RQ255-RT$10)/RT$10,0)</f>
        <v/>
      </c>
      <c r="RU255" s="68" t="n"/>
      <c r="RV255" s="15">
        <f>IF(RQ255&gt;0,(RQ255-RQ$10)/RQ$10,0)</f>
        <v/>
      </c>
      <c r="RX255" s="13" t="n"/>
      <c r="RY255" s="68">
        <f>IF(RX255&gt;0,((RX255-RX254)/RX254),0)</f>
        <v/>
      </c>
      <c r="RZ255" s="68">
        <f>RY255-$V255</f>
        <v/>
      </c>
      <c r="SA255" s="68">
        <f>IF(RX255&gt;0,(RX255-SA$10)/SA$10,0)</f>
        <v/>
      </c>
      <c r="SB255" s="68" t="n"/>
      <c r="SC255" s="15">
        <f>IF(RX255&gt;0,(RX255-RX$10)/RX$10,0)</f>
        <v/>
      </c>
      <c r="SE255" s="13" t="n"/>
      <c r="SF255" s="68">
        <f>IF(SE255&gt;0,((SE255-SE254)/SE254),0)</f>
        <v/>
      </c>
      <c r="SG255" s="68">
        <f>SF255-$V255</f>
        <v/>
      </c>
      <c r="SH255" s="68">
        <f>IF(SE255&gt;0,(SE255-SH$10)/SH$10,0)</f>
        <v/>
      </c>
      <c r="SI255" s="68" t="n"/>
      <c r="SJ255" s="15">
        <f>IF(SE255&gt;0,(SE255-SE$10)/SE$10,0)</f>
        <v/>
      </c>
      <c r="SL255" s="13" t="n"/>
      <c r="SM255" s="68">
        <f>IF(SL255&gt;0,((SL255-SL254)/SL254),0)</f>
        <v/>
      </c>
      <c r="SN255" s="68">
        <f>SM255-$V255</f>
        <v/>
      </c>
      <c r="SO255" s="68">
        <f>IF(SL255&gt;0,(SL255-SO$10)/SO$10,0)</f>
        <v/>
      </c>
      <c r="SP255" s="68" t="n"/>
      <c r="SQ255" s="15">
        <f>IF(SL255&gt;0,(SL255-SL$10)/SL$10,0)</f>
        <v/>
      </c>
      <c r="SS255" s="13" t="n"/>
      <c r="ST255" s="68">
        <f>IF(SS255&gt;0,((SS255-SS254)/SS254),0)</f>
        <v/>
      </c>
      <c r="SU255" s="68">
        <f>ST255-$V255</f>
        <v/>
      </c>
      <c r="SV255" s="68">
        <f>IF(SS255&gt;0,(SS255-SV$10)/SV$10,0)</f>
        <v/>
      </c>
      <c r="SW255" s="68" t="n"/>
      <c r="SX255" s="15">
        <f>IF(SS255&gt;0,(SS255-SS$10)/SS$10,0)</f>
        <v/>
      </c>
      <c r="SZ255" s="13" t="n"/>
      <c r="TA255" s="68">
        <f>IF(SZ255&gt;0,((SZ255-SZ254)/SZ254),0)</f>
        <v/>
      </c>
      <c r="TB255" s="68">
        <f>TA255-$V255</f>
        <v/>
      </c>
      <c r="TC255" s="68">
        <f>IF(SZ255&gt;0,(SZ255-TC$10)/TC$10,0)</f>
        <v/>
      </c>
      <c r="TD255" s="68" t="n"/>
      <c r="TE255" s="15">
        <f>IF(SZ255&gt;0,(SZ255-SZ$10)/SZ$10,0)</f>
        <v/>
      </c>
      <c r="TG255" s="587" t="n"/>
      <c r="TH255" s="68">
        <f>IF(TG255&gt;0,((TG255-TG254)/TG254),0)</f>
        <v/>
      </c>
      <c r="TI255" s="68">
        <f>TH255-$V255</f>
        <v/>
      </c>
      <c r="TJ255" s="68">
        <f>IF(TG255&gt;0,(TG255-TJ$10)/TJ$10,0)</f>
        <v/>
      </c>
      <c r="TK255" s="68" t="n"/>
      <c r="TL255" s="15">
        <f>IF(TG255&gt;0,(TG255-TG$10)/TG$10,0)</f>
        <v/>
      </c>
      <c r="TN255" s="13" t="n"/>
      <c r="TO255" s="68">
        <f>IF(TN255&gt;0,((TN255-TN254)/TN254),0)</f>
        <v/>
      </c>
      <c r="TP255" s="68">
        <f>TO255-$V255</f>
        <v/>
      </c>
      <c r="TQ255" s="68">
        <f>IF(TN255&gt;0,(TN255-TQ$10)/TQ$10,0)</f>
        <v/>
      </c>
      <c r="TR255" s="68" t="n"/>
      <c r="TS255" s="15">
        <f>IF(TN255&gt;0,(TN255-TN$10)/TN$10,0)</f>
        <v/>
      </c>
      <c r="TU255" s="587" t="n"/>
      <c r="TV255" s="68">
        <f>IF(TU255&gt;0,((TU255-TU254)/TU254),0)</f>
        <v/>
      </c>
      <c r="TW255" s="68">
        <f>TV255-$V255</f>
        <v/>
      </c>
      <c r="TX255" s="68">
        <f>IF(TU255&gt;0,(TU255-TX$10)/TX$10,0)</f>
        <v/>
      </c>
      <c r="TY255" s="68" t="n"/>
      <c r="TZ255" s="15">
        <f>IF(TU255&gt;0,(TU255-TU$10)/TU$10,0)</f>
        <v/>
      </c>
      <c r="UB255" s="587" t="n"/>
      <c r="UC255" s="68">
        <f>IF(UB255&gt;0,((UB255-UB254)/UB254),0)</f>
        <v/>
      </c>
      <c r="UD255" s="68">
        <f>UC255-$V255</f>
        <v/>
      </c>
      <c r="UE255" s="68">
        <f>IF(UB255&gt;0,(UB255-UE$10)/UE$10,0)</f>
        <v/>
      </c>
      <c r="UF255" s="68" t="n"/>
      <c r="UG255" s="15">
        <f>IF(UB255&gt;0,(UB255-UB$10)/UB$10,0)</f>
        <v/>
      </c>
      <c r="UI255" s="587" t="n"/>
      <c r="UJ255" s="68">
        <f>IF(UI255&gt;0,((UI255-UI254)/UI254),0)</f>
        <v/>
      </c>
      <c r="UK255" s="68">
        <f>UJ255-$V255</f>
        <v/>
      </c>
      <c r="UL255" s="68">
        <f>IF(UI255&gt;0,(UI255-UL$10)/UL$10,0)</f>
        <v/>
      </c>
      <c r="UM255" s="68" t="n"/>
      <c r="UN255" s="15">
        <f>IF(UI255&gt;0,(UI255-UI$10)/UI$10,0)</f>
        <v/>
      </c>
      <c r="UP255" s="587" t="n"/>
      <c r="UQ255" s="68">
        <f>IF(UP255&gt;0,((UP255-UP254)/UP254),0)</f>
        <v/>
      </c>
      <c r="UR255" s="68">
        <f>UQ255-$V255</f>
        <v/>
      </c>
      <c r="US255" s="68">
        <f>IF(UP255&gt;0,(UP255-US$10)/US$10,0)</f>
        <v/>
      </c>
      <c r="UT255" s="68" t="n"/>
      <c r="UU255" s="15">
        <f>IF(UP255&gt;0,(UP255-UP$10)/UP$10,0)</f>
        <v/>
      </c>
      <c r="UW255" s="587" t="n"/>
      <c r="UX255" s="68">
        <f>IF(UW255&gt;0,((UW255-UW254)/UW254),0)</f>
        <v/>
      </c>
      <c r="UY255" s="68">
        <f>UX255-$V255</f>
        <v/>
      </c>
      <c r="UZ255" s="68">
        <f>IF(UW255&gt;0,(UW255-UZ$10)/UZ$10,0)</f>
        <v/>
      </c>
      <c r="VA255" s="68" t="n"/>
      <c r="VB255" s="15">
        <f>IF(UW255&gt;0,(UW255-UW$10)/UW$10,0)</f>
        <v/>
      </c>
      <c r="VD255" s="587" t="n"/>
      <c r="VE255" s="68">
        <f>IF(VD255&gt;0,((VD255-VD254)/VD254),0)</f>
        <v/>
      </c>
      <c r="VF255" s="68">
        <f>VE255-$V255</f>
        <v/>
      </c>
      <c r="VG255" s="68">
        <f>IF(VD255&gt;0,(VD255-VG$10)/VG$10,0)</f>
        <v/>
      </c>
      <c r="VH255" s="68" t="n"/>
      <c r="VI255" s="15">
        <f>IF(VD255&gt;0,(VD255-VD$10)/VD$10,0)</f>
        <v/>
      </c>
      <c r="VM255" s="21">
        <f>IF($C255&gt;0,(($IK$5*IG255)+($GT$5*GP255)+($JM$5*JI255)+($JF$5*JB255)+($IY$5*IU255)+($IR$5*IN255)+($ID$5*HZ255)+($HW$5*HS255)+($HP$5*HL255)+($HI$5*HE255)+($GF$5*GB255)+($FY$5*FU255)+($FR$5*FN255)+($FK$5*FG255)+($FD$5*EZ255)+($EW$5*ES255)+($EP$5*EL255)+($EI$5*EE255)+($EB$5*DX255)+($DU$5*DQ255)+($DN$5*DJ255)+($DG$5*DC255)+($CZ$5*CV255)+($CS$5*CO255)+($CL$5*CH255)+($CE$5*CA255)+($BX$5*BT255)+($BQ$5*BM255)+($BJ$5*BF255)+($BC$5*AY255)+($AV$5*AR255)+($AO$5*AK255)+($AH$5*AD255)+($JT$5*JP255)+($KA$5*JW255)+($KO$5*KK255)+($PR$5*PN255)+($GM$5*GI255)+($HA$5*GW255)+($KV$5*KR255)+($KH$5*KD255)+($LC$5*KY255)+($MS$5*MO255)+($ML$5*MH255)+($ME$5*MA255)+($LX$5*LT255)+($LQ$5*LM255)+($LJ$5*LF255)+(MV255*$MZ$5)+(NC255*$NG$5)+(NJ255*$NN$5)+($OI$5*OE255)+($NU$5*NQ255)+($OB$5*NX255)+($PK$5*PG255)+($OP$5*OL255)+($OW$5*OS255)+($PD$5*OZ255)+(PU255*$PY$5)+(QB255*$QF$5)+(QI255*$QM$5)+(QP255*$QT$5)+(QW255*$RA$5)+(RD255*$RH$5)+(RK255*$RO$5)+(RR255*$RV$5)+(RY255*$SC$5)+(SF255*$SJ$5)+(SM255*$SQ$5)+(ST255*$SX$5)+(TA255*$TE$5))+(TH255*$TL$5)+(TO255*$TS$5))/$VM$5</f>
        <v/>
      </c>
      <c r="VN255" s="40" t="n"/>
      <c r="VO255" s="21">
        <f>IF($C255&gt;0,(($IK$5*II255)+($GT$5*GR255)+($JM$5*JK255)+($JF$5*JD255)+($IY$5*IW255)+($IR$5*IP255)+($ID$5*IB255)+($HW$5*HU255)+($HP$5*HN255)+($HI$5*HG255)+($GF$5*GD255)+($FY$5*FW255)+($FR$5*FP255)+($FK$5*FI255)+($FD$5*FB255)+($EW$5*EU255)+($EP$5*EN255)+($EI$5*EG255)+($EB$5*DZ255)+($DU$5*DS255)+($DN$5*DL255)+($DG$5*DE255)+($CZ$5*CX255)+($CS$5*CQ255)+($CL$5*CJ255)+($CE$5*CC255)+($BX$5*BV255)+($BQ$5*BO255)+($BJ$5*BH255)+($BC$5*BA255)+($AV$5*AT255)+($AO$5*AM255)+($AH$5*AF255)+($KO$5*KM255)+($KH$5*KF255)+($KA$5*JY255)+($JT$5*JR255)+($PR$5*PP255)+($GM$5*GK255)+($HA$5*GY255)+($KV$5*KT255)+($LC$5*LA255)+($MS$5*MQ255)+($ML$5*MJ255)+($ME$5*MC255)+($LX$5*LV255)+($LQ$5*LO255)+($LJ$5*LH255)+(MX255*$MZ$5)+(NE255*$NG$5)+(NL255*$NN$5)+($OI$5*OG255)+($NU$5*NS255)+($OB$5*NZ255)+($PD$5*PB255)+($OW$5*OU255)+($OP$5*ON255)+($PK$5*PI255)+($PY$5*PW255)+($QF$5*QD255)+($QM$5*QK255)+($QT$5*QR255)+($RA$5*QY255)+($RH$5*RF255)+($RO$5*RM255)+(RT255*$RV$5)+(SA255*$SC$5)+(SH255*$SJ$5)+(SO255*$SQ$5)+(SV255*$SX$5)+(TC255*$TE$5)+(TJ255*$TL$5)+(TQ255*$TS$5))/$VM$5,0)</f>
        <v/>
      </c>
      <c r="VP255" s="14" t="n"/>
      <c r="VQ255" s="21">
        <f>IF($C255&gt;0,(($IK$5*IK255)+($GT$5*GT255)+($JM$5*JM255)+($JF$5*JF255)+($IY$5*IY255)+($IR$5*IR255)+($ID$5*ID255)+($HW$5*HW255)+($HP$5*HP255)+($HI$5*HI255)+($GF$5*GF255)+($FY$5*FY255)+($FR$5*FR255)+($FK$5*FK255)+($FD$5*FD255)+($EW$5*EW255)+($EP$5*EP255)+($EI$5*EI255)+($EB$5*EB255)+($DU$5*DU255)+($DN$5*DN255)+($DG$5*DG255)+($CZ$5*CZ255)+($CS$5*CS255)+($CL$5*CL255)+($CE$5*CE255)+($BX$5*BX255)+($BQ$5*BQ255)+($BJ$5*BJ255)+($BC$5*BC255)+($AV$5*AV255)+($AO$5*AO255)+($AH$5*AH255)+($KO$5*KO255)+($PR$5*PR255)+($GM$5*GM255)+($HA$5*HA255)+($KH$5*KH255)+($KA$5*KA255)+($JT$5*JT255)+($KV$5*KV255)+($LC$5*LC255)+($MS$5*MS255)+($ML$5*ML255)+($ME$5*ME255)+($LX$5*LX255)+($LQ$5*LQ255)+($LJ$5*LJ255)+($OI$5*OI255)+($NU$5*NU255)+($NN$5*NN255)+($NG$5*NG255)+($MZ$5*MZ255)+(OB255*$OB$5)+($PD$5*PD255)+($OW$5*OW255)+($OP$5*OP255)+($PK$5*PK255)+(PY255*$PY$5)+(QF255*$QF$5)+(QM255*$QM$5)+(QT255*$QT$5)+(RA255*$RA$5)+(RH255*$RH$5)+(RO255*$RO$5)+(RV255*$RV$5)+(SC255*$SC$5)+(SJ255*$SJ$5)+(SQ255*$SQ$5)+(SX255*$SX$5)+(TE255*$TE$5)+(TL255*$TL$5)+(TS255*$TS$5))/$VM$5,0)</f>
        <v/>
      </c>
    </row>
    <row r="256" ht="16" customHeight="1" s="545">
      <c r="A256" s="127" t="n">
        <v>46015</v>
      </c>
      <c r="B256" s="4">
        <f>A256</f>
        <v/>
      </c>
      <c r="C256" s="13" t="n"/>
      <c r="D256" s="138">
        <f>IF(C256&gt;0,C256-C255,0)</f>
        <v/>
      </c>
      <c r="E256" s="68">
        <f>IF(C256&gt;0,D256/C255,0)</f>
        <v/>
      </c>
      <c r="F256" s="15">
        <f>IF(C256&gt;0,(C256-C$10)/C$10,0)</f>
        <v/>
      </c>
      <c r="G256" s="13" t="n"/>
      <c r="H256" s="138">
        <f>IF(G256&gt;0,G256-G255,0)</f>
        <v/>
      </c>
      <c r="I256" s="68">
        <f>IF(G256&gt;0,H256/G255,0)</f>
        <v/>
      </c>
      <c r="J256" s="15">
        <f>IF(G256&gt;0,(G256-G$10)/G$10,0)</f>
        <v/>
      </c>
      <c r="K256" s="13" t="n"/>
      <c r="L256" s="138">
        <f>IF(K256&gt;0,K256-K255,0)</f>
        <v/>
      </c>
      <c r="M256" s="68">
        <f>IF(K256&gt;0,L256/K255,0)</f>
        <v/>
      </c>
      <c r="N256" s="15">
        <f>IF(K256&gt;0,(K256-K$10)/K$10,0)</f>
        <v/>
      </c>
      <c r="O256" s="13" t="n"/>
      <c r="P256" s="138">
        <f>IF(O256&gt;0,O256-O255,0)</f>
        <v/>
      </c>
      <c r="Q256" s="68">
        <f>IF(O256&gt;0,P256/O255,0)</f>
        <v/>
      </c>
      <c r="R256" s="15">
        <f>IF(O256&gt;0,(O256-O$10)/O$10,0)</f>
        <v/>
      </c>
      <c r="S256" s="18">
        <f>IF(O256&gt;0,(((O256*0.7)*Q256)+((K256*0.9)*M256)+((G256*0.65)*I256)+((C256*0.6)*E256))/(O256+K256+G256+C256),0)</f>
        <v/>
      </c>
      <c r="T256" s="121">
        <f>IF(O256&gt;0,(S256*200)+T255,0)</f>
        <v/>
      </c>
      <c r="U256" s="121">
        <f>T256</f>
        <v/>
      </c>
      <c r="V256" s="134">
        <f>IF(T256&gt;0,(T256-T255)/T255,0)</f>
        <v/>
      </c>
      <c r="W256" s="21">
        <f>IF(T256&gt;0,(T256-T$11)/T$11,0)</f>
        <v/>
      </c>
      <c r="X256" s="18">
        <f>IF(T256&gt;0,((Q256+M256+I256+E256)/4),0)</f>
        <v/>
      </c>
      <c r="Y256" s="353" t="n"/>
      <c r="Z256" s="15" t="n">
        <v>2e-06</v>
      </c>
      <c r="AA256" s="21">
        <f>Z256-$V256</f>
        <v/>
      </c>
      <c r="AC256" s="13" t="n"/>
      <c r="AD256" s="68">
        <f>IF(AC256&gt;0,((AC256-AC255)/AC255),0)</f>
        <v/>
      </c>
      <c r="AE256" s="68">
        <f>IF(AC256&gt;0,AD256-$V256,0)</f>
        <v/>
      </c>
      <c r="AF256" s="68">
        <f>IF(AC256&gt;0,(AC256-AF$10)/AF$10,0)</f>
        <v/>
      </c>
      <c r="AG256" s="68" t="n"/>
      <c r="AH256" s="15">
        <f>IF(AC256&gt;0,(AC256-AC$10)/AC$10,0)</f>
        <v/>
      </c>
      <c r="AJ256" s="13" t="n"/>
      <c r="AK256" s="68">
        <f>IF(AJ256&gt;0,((AJ256-AJ255)/AJ255),0)</f>
        <v/>
      </c>
      <c r="AL256" s="68">
        <f>IF(AJ256&gt;0,AK256-$V256,0)</f>
        <v/>
      </c>
      <c r="AM256" s="68">
        <f>IF(AJ256&gt;0,(AJ256-AM$10)/AM$10,0)</f>
        <v/>
      </c>
      <c r="AN256" s="68" t="n"/>
      <c r="AO256" s="15">
        <f>IF(AJ256&gt;0,(AJ256-AJ$10)/AJ$10,0)</f>
        <v/>
      </c>
      <c r="AQ256" s="13" t="n"/>
      <c r="AR256" s="68">
        <f>IF(AQ256&gt;0,((AQ256-AQ255)/AQ255),0)</f>
        <v/>
      </c>
      <c r="AS256" s="68">
        <f>IF(AQ256&gt;0,AR256-$V256,0)</f>
        <v/>
      </c>
      <c r="AT256" s="68">
        <f>IF(AQ256&gt;0,(AQ256-AT$10)/AT$10,0)</f>
        <v/>
      </c>
      <c r="AU256" s="68" t="n"/>
      <c r="AV256" s="15">
        <f>IF(AQ256&gt;0,(AQ256-AQ$10)/AQ$10,0)</f>
        <v/>
      </c>
      <c r="AX256" s="13" t="n"/>
      <c r="AY256" s="68">
        <f>IF(AX256&gt;0,((AX256-AX255)/AX255),0)</f>
        <v/>
      </c>
      <c r="AZ256" s="68">
        <f>IF(AX256&gt;0,AY256-$V256,0)</f>
        <v/>
      </c>
      <c r="BA256" s="68">
        <f>IF(AX256&gt;0,(AX256-BA$10)/BA$10,0)</f>
        <v/>
      </c>
      <c r="BB256" s="68" t="n"/>
      <c r="BC256" s="15">
        <f>IF(AX256&gt;0,(AX256-AX$10)/AX$10,0)</f>
        <v/>
      </c>
      <c r="BE256" s="13" t="n"/>
      <c r="BF256" s="68">
        <f>IF(BE256&gt;0,((BE256-BE255)/BE255),0)</f>
        <v/>
      </c>
      <c r="BG256" s="68">
        <f>IF(BE256&gt;0,BF256-$V256,0)</f>
        <v/>
      </c>
      <c r="BH256" s="68" t="n"/>
      <c r="BI256" s="68" t="n"/>
      <c r="BJ256" s="15">
        <f>IF(BE256&gt;0,(BE256-BE$10)/BE$10,0)</f>
        <v/>
      </c>
      <c r="BL256" s="13" t="n"/>
      <c r="BM256" s="68">
        <f>IF(BL256&gt;0,((BL256-BL255)/BL255),0)</f>
        <v/>
      </c>
      <c r="BN256" s="68">
        <f>IF(BL256&gt;0,BM256-$V256,0)</f>
        <v/>
      </c>
      <c r="BO256" s="68">
        <f>IF(BL256&gt;0,(BL256-BO$10)/BO$10,0)</f>
        <v/>
      </c>
      <c r="BP256" s="68" t="n"/>
      <c r="BQ256" s="15">
        <f>IF(BL256&gt;0,(BL256-BL$10)/BL$10,0)</f>
        <v/>
      </c>
      <c r="BS256" s="13" t="n"/>
      <c r="BT256" s="68">
        <f>IF(BS256&gt;0,((BS256-BS255)/BS255),0)</f>
        <v/>
      </c>
      <c r="BU256" s="68">
        <f>IF(BS256&gt;0,BT256-$V256,0)</f>
        <v/>
      </c>
      <c r="BV256" s="68">
        <f>IF(BS256&gt;0,(BS256-BV$10)/BV$10,0)</f>
        <v/>
      </c>
      <c r="BW256" s="68" t="n"/>
      <c r="BX256" s="15">
        <f>IF(BS256&gt;0,(BS256-BS$10)/BS$10,0)</f>
        <v/>
      </c>
      <c r="BZ256" s="13" t="n"/>
      <c r="CA256" s="68">
        <f>IF(BZ256&gt;0,((BZ256-BZ255)/BZ255),0)</f>
        <v/>
      </c>
      <c r="CB256" s="68">
        <f>IF(BZ256&gt;0,CA256-$V256,0)</f>
        <v/>
      </c>
      <c r="CC256" s="68">
        <f>IF(BZ256&gt;0,(BZ256-CC$10)/CC$10,0)</f>
        <v/>
      </c>
      <c r="CD256" s="68" t="n"/>
      <c r="CE256" s="15">
        <f>IF(BZ256&gt;0,(BZ256-BZ$10)/BZ$10,0)</f>
        <v/>
      </c>
      <c r="CG256" s="13" t="n"/>
      <c r="CH256" s="68">
        <f>IF(CG256&gt;0,((CG256-CG255)/CG255),0)</f>
        <v/>
      </c>
      <c r="CI256" s="68">
        <f>IF(CG256&gt;0,CH256-$V256,0)</f>
        <v/>
      </c>
      <c r="CJ256" s="68">
        <f>IF(CG256&gt;0,(CG256-CJ$10)/CJ$10,0)</f>
        <v/>
      </c>
      <c r="CK256" s="68" t="n"/>
      <c r="CL256" s="15">
        <f>IF(CG256&gt;0,(CG256-CG$10)/CG$10,0)</f>
        <v/>
      </c>
      <c r="CN256" s="13" t="n"/>
      <c r="CO256" s="68">
        <f>IF(CN256&gt;0,((CN256-CN255)/CN255),0)</f>
        <v/>
      </c>
      <c r="CP256" s="68">
        <f>IF(CN256&gt;0,CO256-$V256,0)</f>
        <v/>
      </c>
      <c r="CQ256" s="68">
        <f>IF(CN256&gt;0,(CN256-CQ$10)/CQ$10,0)</f>
        <v/>
      </c>
      <c r="CR256" s="68" t="n"/>
      <c r="CS256" s="15">
        <f>IF(CN256&gt;0,(CN256-CN$10)/CN$10,0)</f>
        <v/>
      </c>
      <c r="CU256" s="13" t="n"/>
      <c r="CV256" s="68">
        <f>IF(CU256&gt;0,((CU256-CU255)/CU255),0)</f>
        <v/>
      </c>
      <c r="CW256" s="68">
        <f>IF(CU256&gt;0,CV256-$V256,0)</f>
        <v/>
      </c>
      <c r="CX256" s="68">
        <f>IF(CU256&gt;0,(CU256-CX$10)/CX$10,0)</f>
        <v/>
      </c>
      <c r="CY256" s="68" t="n"/>
      <c r="CZ256" s="15">
        <f>IF(CU256&gt;0,(CU256-CU$10)/CU$10,0)</f>
        <v/>
      </c>
      <c r="DB256" s="13" t="n"/>
      <c r="DC256" s="68">
        <f>IF(DB256&gt;0,((DB256-DB255)/DB255),0)</f>
        <v/>
      </c>
      <c r="DD256" s="68">
        <f>IF(DB256&gt;0,DC256-$V256,0)</f>
        <v/>
      </c>
      <c r="DE256" s="68">
        <f>IF(DB256&gt;0,(DB256-DE$10)/DE$10,0)</f>
        <v/>
      </c>
      <c r="DF256" s="68" t="n"/>
      <c r="DG256" s="15">
        <f>IF(DB256&gt;0,(DB256-DB$10)/DB$10,0)</f>
        <v/>
      </c>
      <c r="DI256" s="13" t="n"/>
      <c r="DJ256" s="68">
        <f>IF(DI256&gt;0,((DI256-DI255)/DI255),0)</f>
        <v/>
      </c>
      <c r="DK256" s="68">
        <f>IF(DI256&gt;0,DJ256-$V256,0)</f>
        <v/>
      </c>
      <c r="DL256" s="68">
        <f>IF(DI256&gt;0,(DI256-DL$10)/DL$10,0)</f>
        <v/>
      </c>
      <c r="DM256" s="68" t="n"/>
      <c r="DN256" s="15">
        <f>IF(DI256&gt;0,(DI256-DI$10)/DI$10,0)</f>
        <v/>
      </c>
      <c r="DP256" s="13" t="n"/>
      <c r="DQ256" s="68">
        <f>IF(DP256&gt;0,((DP256-DP255)/DP255),0)</f>
        <v/>
      </c>
      <c r="DR256" s="68">
        <f>IF(DP256&gt;0,DQ256-$V256,0)</f>
        <v/>
      </c>
      <c r="DS256" s="68" t="n"/>
      <c r="DT256" s="68" t="n"/>
      <c r="DU256" s="15">
        <f>IF(DP256&gt;0,(DP256-DP$10)/DP$10,0)</f>
        <v/>
      </c>
      <c r="DV256" s="18" t="n"/>
      <c r="DW256" s="13" t="n"/>
      <c r="DX256" s="68">
        <f>IF(DW256&gt;0,((DW256-DW255)/DW255),0)</f>
        <v/>
      </c>
      <c r="DY256" s="68">
        <f>IF(DW256&gt;0,DX256-$V256,0)</f>
        <v/>
      </c>
      <c r="DZ256" s="68">
        <f>IF(DW256&gt;0,(DW256-DZ$10)/DZ$10,0)</f>
        <v/>
      </c>
      <c r="EA256" s="68" t="n"/>
      <c r="EB256" s="15">
        <f>IF(DW256&gt;0,(DW256-DW$10)/DW$10,0)</f>
        <v/>
      </c>
      <c r="ED256" s="13" t="n"/>
      <c r="EE256" s="68">
        <f>IF(ED256&gt;0,((ED256-ED255)/ED255),0)</f>
        <v/>
      </c>
      <c r="EF256" s="68">
        <f>IF(ED256&gt;0,EE256-$V256,0)</f>
        <v/>
      </c>
      <c r="EG256" s="68">
        <f>IF(ED256&gt;0,(ED256-EG$10)/EG$10,0)</f>
        <v/>
      </c>
      <c r="EH256" s="68" t="n"/>
      <c r="EI256" s="15">
        <f>IF(ED256&gt;0,(ED256-ED$10)/ED$10,0)</f>
        <v/>
      </c>
      <c r="EK256" s="13" t="n"/>
      <c r="EL256" s="68">
        <f>IF(EK256&gt;0,((EK256-EK255)/EK255),0)</f>
        <v/>
      </c>
      <c r="EM256" s="68">
        <f>IF(EK256&gt;0,EL256-$V256,0)</f>
        <v/>
      </c>
      <c r="EN256" s="68">
        <f>IF(EK256&gt;0,(EK256-EN$10)/EN$10,0)</f>
        <v/>
      </c>
      <c r="EO256" s="68" t="n"/>
      <c r="EP256" s="15">
        <f>IF(EK256&gt;0,(EK256-EK$10)/EK$10,0)</f>
        <v/>
      </c>
      <c r="ER256" s="13" t="n"/>
      <c r="ES256" s="68">
        <f>IF(ER256&gt;0,((ER256-ER255)/ER255),0)</f>
        <v/>
      </c>
      <c r="ET256" s="68">
        <f>IF(ER256&gt;0,ES256-$V256,0)</f>
        <v/>
      </c>
      <c r="EU256" s="68">
        <f>IF(ER256&gt;0,(ER256-EU$10)/EU$10,0)</f>
        <v/>
      </c>
      <c r="EV256" s="68" t="n"/>
      <c r="EW256" s="15">
        <f>IF(ER256&gt;0,(ER256-ER$10)/ER$10,0)</f>
        <v/>
      </c>
      <c r="EY256" s="13" t="n"/>
      <c r="EZ256" s="68">
        <f>IF(EY256&gt;0,((EY256-EY255)/EY255),0)</f>
        <v/>
      </c>
      <c r="FA256" s="68">
        <f>IF(EY256&gt;0,EZ256-$V256,0)</f>
        <v/>
      </c>
      <c r="FB256" s="68" t="n"/>
      <c r="FC256" s="68" t="n"/>
      <c r="FD256" s="15">
        <f>IF(EY256&gt;0,(EY256-EY$10)/EY$10,0)</f>
        <v/>
      </c>
      <c r="FF256" s="13" t="n"/>
      <c r="FG256" s="68">
        <f>IF(FF256&gt;0,((FF256-FF255)/FF255),0)</f>
        <v/>
      </c>
      <c r="FH256" s="68">
        <f>IF(FF256&gt;0,FG256-$V256,0)</f>
        <v/>
      </c>
      <c r="FI256" s="68">
        <f>IF(FF256&gt;0,(FF256-FI$10)/FI$10,0)</f>
        <v/>
      </c>
      <c r="FJ256" s="68" t="n"/>
      <c r="FK256" s="15">
        <f>IF(FF256&gt;0,(FF256-FF$10)/FF$10,0)</f>
        <v/>
      </c>
      <c r="FM256" s="13" t="n"/>
      <c r="FN256" s="68">
        <f>IF(FM256&gt;0,((FM256-FM255)/FM255),0)</f>
        <v/>
      </c>
      <c r="FO256" s="68">
        <f>IF(FM256&gt;0,FN256-$V256,0)</f>
        <v/>
      </c>
      <c r="FP256" s="68">
        <f>IF(FM256&gt;0,(FM256-FP$10)/FP$10,0)</f>
        <v/>
      </c>
      <c r="FQ256" s="68" t="n"/>
      <c r="FR256" s="15">
        <f>IF(FM256&gt;0,(FM256-FM$10)/FM$10,0)</f>
        <v/>
      </c>
      <c r="FT256" s="13" t="n"/>
      <c r="FU256" s="68">
        <f>IF(FT256&gt;0,((FT256-FT255)/FT255),0)</f>
        <v/>
      </c>
      <c r="FV256" s="68">
        <f>IF(FT256&gt;0,FU256-$V256,0)</f>
        <v/>
      </c>
      <c r="FW256" s="68">
        <f>IF(FT256&gt;0,(FT256-FW$10)/FW$10,0)</f>
        <v/>
      </c>
      <c r="FX256" s="68" t="n"/>
      <c r="FY256" s="15">
        <f>IF(FT256&gt;0,(FT256-FT$10)/FT$10,0)</f>
        <v/>
      </c>
      <c r="GA256" s="13" t="n"/>
      <c r="GB256" s="68">
        <f>IF(GA256&gt;0,((GA256-GA255)/GA255),0)</f>
        <v/>
      </c>
      <c r="GC256" s="68">
        <f>IF(GA256&gt;0,GB256-$V256,0)</f>
        <v/>
      </c>
      <c r="GD256" s="68" t="n"/>
      <c r="GE256" s="68" t="n"/>
      <c r="GF256" s="15">
        <f>IF(GA256&gt;0,(GA256-GA$10)/GA$10,0)</f>
        <v/>
      </c>
      <c r="GG256" s="18" t="n"/>
      <c r="GH256" s="13" t="n"/>
      <c r="GI256" s="68">
        <f>IF(GH256&gt;0,((GH256-GH255)/GH255),0)</f>
        <v/>
      </c>
      <c r="GJ256" s="68">
        <f>IF(GH256&gt;0,GI256-$V256,0)</f>
        <v/>
      </c>
      <c r="GK256" s="68">
        <f>IF(GH256&gt;0,(GH256-GK$10)/GK$10,0)</f>
        <v/>
      </c>
      <c r="GL256" s="68" t="n"/>
      <c r="GM256" s="15">
        <f>IF(GH256&gt;0,(GH256-GH$10)/GH$10,0)</f>
        <v/>
      </c>
      <c r="GO256" s="13" t="n"/>
      <c r="GP256" s="68">
        <f>IF(GO256&gt;0,((GO256-GO255)/GO255),0)</f>
        <v/>
      </c>
      <c r="GQ256" s="68">
        <f>IF(GO256&gt;0,GP256-$V256,0)</f>
        <v/>
      </c>
      <c r="GR256" s="68" t="n"/>
      <c r="GS256" s="68" t="n"/>
      <c r="GT256" s="15">
        <f>IF(GO256&gt;0,(GO256-GO$10)/GO$10,0)</f>
        <v/>
      </c>
      <c r="GV256" s="13" t="n"/>
      <c r="GW256" s="68">
        <f>IF(GV256&gt;0,((GV256-GV255)/GV255),0)</f>
        <v/>
      </c>
      <c r="GX256" s="68">
        <f>IF(GV256&gt;0,GW256-$V256,0)</f>
        <v/>
      </c>
      <c r="GY256" s="68">
        <f>IF(GV256&gt;0,(GV256-GY$10)/GY$10,0)</f>
        <v/>
      </c>
      <c r="GZ256" s="68" t="n"/>
      <c r="HA256" s="15">
        <f>IF(GV256&gt;0,(GV256-GV$10)/GV$10,0)</f>
        <v/>
      </c>
      <c r="HD256" s="13" t="n"/>
      <c r="HE256" s="68">
        <f>IF(HD256&gt;0,((HD256-HD255)/HD255),0)</f>
        <v/>
      </c>
      <c r="HF256" s="68">
        <f>IF(HD256&gt;0,HE256-$V256,0)</f>
        <v/>
      </c>
      <c r="HG256" s="68">
        <f>IF(HD256&gt;0,(HD256-HG$10)/HG$10,0)</f>
        <v/>
      </c>
      <c r="HH256" s="68" t="n"/>
      <c r="HI256" s="15">
        <f>IF(HD256&gt;0,(HD256-HD$10)/HD$10,0)</f>
        <v/>
      </c>
      <c r="HK256" s="13" t="n"/>
      <c r="HL256" s="68">
        <f>IF(HK256&gt;0,((HK256-HK255)/HK255),0)</f>
        <v/>
      </c>
      <c r="HM256" s="68">
        <f>IF(HK256&gt;0,HL256-$V256,0)</f>
        <v/>
      </c>
      <c r="HN256" s="68">
        <f>IF(HK256&gt;0,(HK256-HN$10)/HN$10,0)</f>
        <v/>
      </c>
      <c r="HO256" s="68" t="n"/>
      <c r="HP256" s="15">
        <f>IF(HK256&gt;0,(HK256-HK$10)/HK$10,0)</f>
        <v/>
      </c>
      <c r="HR256" s="13" t="n"/>
      <c r="HS256" s="68">
        <f>IF(HR256&gt;0,((HR256-HR255)/HR255),0)</f>
        <v/>
      </c>
      <c r="HT256" s="68">
        <f>IF(HR256&gt;0,HS256-$V256,0)</f>
        <v/>
      </c>
      <c r="HU256" s="68">
        <f>IF(HR256&gt;0,(HR256-HU$10)/HU$10,0)</f>
        <v/>
      </c>
      <c r="HV256" s="68" t="n"/>
      <c r="HW256" s="15">
        <f>IF(HR256&gt;0,(HR256-HR$10)/HR$10,0)</f>
        <v/>
      </c>
      <c r="HY256" s="13" t="n"/>
      <c r="HZ256" s="68">
        <f>IF(HY256&gt;0,((HY256-HY255)/HY255),0)</f>
        <v/>
      </c>
      <c r="IA256" s="68">
        <f>IF(HY256&gt;0,HZ256-$V256,0)</f>
        <v/>
      </c>
      <c r="IB256" s="68">
        <f>IF(HY256&gt;0,(HY256-IB$10)/IB$10,0)</f>
        <v/>
      </c>
      <c r="IC256" s="68" t="n"/>
      <c r="ID256" s="15">
        <f>IF(HY256&gt;0,(HY256-HY$10)/HY$10,0)</f>
        <v/>
      </c>
      <c r="IF256" s="13" t="n"/>
      <c r="IG256" s="68">
        <f>IF(IF256&gt;0,((IF256-IF255)/IF255),0)</f>
        <v/>
      </c>
      <c r="IH256" s="68">
        <f>IF(IF256&gt;0,IG256-$V256,0)</f>
        <v/>
      </c>
      <c r="II256" s="68">
        <f>IF(IF256&gt;0,(IF256-II$10)/II$10,0)</f>
        <v/>
      </c>
      <c r="IJ256" s="68" t="n"/>
      <c r="IK256" s="15">
        <f>IF(IF256&gt;0,(IF256-IF$10)/IF$10,0)</f>
        <v/>
      </c>
      <c r="IM256" s="13" t="n"/>
      <c r="IN256" s="68">
        <f>IF(IM256&gt;0,((IM256-IM255)/IM255),0)</f>
        <v/>
      </c>
      <c r="IO256" s="68">
        <f>IF(IM256&gt;0,IN256-$V256,0)</f>
        <v/>
      </c>
      <c r="IP256" s="68">
        <f>IF(IM256&gt;0,(IM256-IP$10)/IP$10,0)</f>
        <v/>
      </c>
      <c r="IQ256" s="68" t="n"/>
      <c r="IR256" s="15">
        <f>IF(IM256&gt;0,(IM256-IM$10)/IM$10,0)</f>
        <v/>
      </c>
      <c r="IT256" s="13" t="n"/>
      <c r="IU256" s="68">
        <f>IF(IT256&gt;0,((IT256-IT255)/IT255),0)</f>
        <v/>
      </c>
      <c r="IV256" s="68">
        <f>IF(IT256&gt;0,IU256-$V256,0)</f>
        <v/>
      </c>
      <c r="IW256" s="68">
        <f>IF(IT256&gt;0,(IT256-IW$10)/IW$10,0)</f>
        <v/>
      </c>
      <c r="IX256" s="68" t="n"/>
      <c r="IY256" s="15">
        <f>IF(IT256&gt;0,(IT256-IT$10)/IT$10,0)</f>
        <v/>
      </c>
      <c r="JA256" s="13" t="n"/>
      <c r="JB256" s="68">
        <f>IF(JA256&gt;0,((JA256-JA255)/JA255),0)</f>
        <v/>
      </c>
      <c r="JC256" s="68">
        <f>IF(JA256&gt;0,JB256-$V256,0)</f>
        <v/>
      </c>
      <c r="JD256" s="68">
        <f>IF(JA256&gt;0,(JA256-JD$10)/JD$10,0)</f>
        <v/>
      </c>
      <c r="JE256" s="68" t="n"/>
      <c r="JF256" s="15">
        <f>IF(JA256&gt;0,(JA256-JA$10)/JA$10,0)</f>
        <v/>
      </c>
      <c r="JH256" s="13" t="n"/>
      <c r="JI256" s="68">
        <f>IF(JH256&gt;0,((JH256-JH255)/JH255),0)</f>
        <v/>
      </c>
      <c r="JJ256" s="68">
        <f>IF(JH256&gt;0,JI256-$V256,0)</f>
        <v/>
      </c>
      <c r="JK256" s="68">
        <f>IF(JH256&gt;0,(JH256-JK$10)/JK$10,0)</f>
        <v/>
      </c>
      <c r="JL256" s="68" t="n"/>
      <c r="JM256" s="15">
        <f>IF(JH256&gt;0,(JH256-JH$10)/JH$10,0)</f>
        <v/>
      </c>
      <c r="JO256" s="13" t="n"/>
      <c r="JP256" s="68">
        <f>IF(JO256&gt;0,((JO256-JO255)/JO255),0)</f>
        <v/>
      </c>
      <c r="JQ256" s="68">
        <f>IF(JO256&gt;0,JP256-$V256,0)</f>
        <v/>
      </c>
      <c r="JR256" s="68">
        <f>IF(JO256&gt;0,(JO256-JR$10)/JR$10,0)</f>
        <v/>
      </c>
      <c r="JS256" s="68" t="n"/>
      <c r="JT256" s="15">
        <f>IF(JO256&gt;0,(JO256-JO$10)/JO$10,0)</f>
        <v/>
      </c>
      <c r="JV256" s="13" t="n"/>
      <c r="JW256" s="68">
        <f>IF(JV256&gt;0,((JV256-JV255)/JV255),0)</f>
        <v/>
      </c>
      <c r="JX256" s="68">
        <f>IF(JV256&gt;0,JW256-$V256,0)</f>
        <v/>
      </c>
      <c r="JY256" s="68">
        <f>IF(JV256&gt;0,(JV256-JY$10)/JY$10,0)</f>
        <v/>
      </c>
      <c r="JZ256" s="68" t="n"/>
      <c r="KA256" s="15">
        <f>IF(JV256&gt;0,(JV256-JV$10)/JV$10,0)</f>
        <v/>
      </c>
      <c r="KC256" s="13" t="n"/>
      <c r="KD256" s="68">
        <f>IF(KC256&gt;0,((KC256-KC255)/KC255),0)</f>
        <v/>
      </c>
      <c r="KE256" s="68">
        <f>IF(KC256&gt;0,KD256-$V256,0)</f>
        <v/>
      </c>
      <c r="KF256" s="68">
        <f>IF(KC256&gt;0,(KC256-KF$10)/KF$10,0)</f>
        <v/>
      </c>
      <c r="KG256" s="68" t="n"/>
      <c r="KH256" s="15">
        <f>IF(KC256&gt;0,(KC256-KC$10)/KC$10,0)</f>
        <v/>
      </c>
      <c r="KI256" s="18" t="n"/>
      <c r="KJ256" s="13" t="n"/>
      <c r="KK256" s="68">
        <f>IF(KJ256&gt;0,((KJ256-KJ255)/KJ255),0)</f>
        <v/>
      </c>
      <c r="KL256" s="68">
        <f>IF(KJ256&gt;0,KK256-$V256,0)</f>
        <v/>
      </c>
      <c r="KM256" s="68">
        <f>IF(KJ256&gt;0,(KJ256-KM$10)/KM$10,0)</f>
        <v/>
      </c>
      <c r="KN256" s="68" t="n"/>
      <c r="KO256" s="15">
        <f>IF(KJ256&gt;0,(KJ256-KJ$10)/KJ$10,0)</f>
        <v/>
      </c>
      <c r="KQ256" s="13" t="n"/>
      <c r="KR256" s="68">
        <f>IF(KQ256&gt;0,((KQ256-KQ255)/KQ255),0)</f>
        <v/>
      </c>
      <c r="KS256" s="68">
        <f>IF(KQ256&gt;0,KR256-$V256,0)</f>
        <v/>
      </c>
      <c r="KT256" s="68">
        <f>IF(KQ256&gt;0,(KQ256-KT$10)/KT$10,0)</f>
        <v/>
      </c>
      <c r="KU256" s="68" t="n"/>
      <c r="KV256" s="15">
        <f>IF(KQ256&gt;0,(KQ256-KQ$10)/KQ$10,0)</f>
        <v/>
      </c>
      <c r="KW256" s="18" t="n"/>
      <c r="KX256" s="13" t="n"/>
      <c r="KY256" s="68">
        <f>IF(KX256&gt;0,((KX256-KX255)/KX255),0)</f>
        <v/>
      </c>
      <c r="KZ256" s="68">
        <f>IF(KX256&gt;0,KY256-$V256,0)</f>
        <v/>
      </c>
      <c r="LA256" s="68">
        <f>IF(KX256&gt;0,(KX256-LA$10)/LA$10,0)</f>
        <v/>
      </c>
      <c r="LB256" s="68" t="n"/>
      <c r="LC256" s="15">
        <f>IF(KX256&gt;0,(KX256-KX$10)/KX$10,0)</f>
        <v/>
      </c>
      <c r="LD256" s="18" t="n"/>
      <c r="LE256" s="13" t="n"/>
      <c r="LF256" s="68">
        <f>IF(LE256&gt;0,((LE256-LE255)/LE255),0)</f>
        <v/>
      </c>
      <c r="LG256" s="68">
        <f>IF(LE256&gt;0,LF256-$V256,0)</f>
        <v/>
      </c>
      <c r="LH256" s="68">
        <f>IF(LE256&gt;0,(LE256-LH$10)/LH$10,0)</f>
        <v/>
      </c>
      <c r="LI256" s="68" t="n"/>
      <c r="LJ256" s="15">
        <f>IF(LE256&gt;0,(LE256-LE$10)/LE$10,0)</f>
        <v/>
      </c>
      <c r="LL256" s="13" t="n"/>
      <c r="LM256" s="68">
        <f>IF(LL256&gt;0,((LL256-LL255)/LL255),0)</f>
        <v/>
      </c>
      <c r="LN256" s="68">
        <f>IF(LL256&gt;0,LM256-$V256,0)</f>
        <v/>
      </c>
      <c r="LO256" s="68">
        <f>IF(LL256&gt;0,(LL256-LO$10)/LO$10,0)</f>
        <v/>
      </c>
      <c r="LP256" s="68" t="n"/>
      <c r="LQ256" s="15">
        <f>IF(LL256&gt;0,(LL256-LL$10)/LL$10,0)</f>
        <v/>
      </c>
      <c r="LS256" s="13" t="n"/>
      <c r="LT256" s="68">
        <f>IF(LS256&gt;0,((LS256-LS255)/LS255),0)</f>
        <v/>
      </c>
      <c r="LU256" s="68">
        <f>IF(LS256&gt;0,LT256-$V256,0)</f>
        <v/>
      </c>
      <c r="LV256" s="68" t="n"/>
      <c r="LW256" s="68" t="n"/>
      <c r="LX256" s="15">
        <f>IF(LS256&gt;0,(LS256-LS$10)/LS$10,0)</f>
        <v/>
      </c>
      <c r="LZ256" s="13" t="n"/>
      <c r="MA256" s="68">
        <f>IF(LZ256&gt;0,((LZ256-LZ255)/LZ255),0)</f>
        <v/>
      </c>
      <c r="MB256" s="68">
        <f>IF(LZ256&gt;0,MA256-$V256,0)</f>
        <v/>
      </c>
      <c r="MC256" s="68">
        <f>IF(LZ256&gt;0,(LZ256-MC$10)/MC$10,0)</f>
        <v/>
      </c>
      <c r="MD256" s="68" t="n"/>
      <c r="ME256" s="15">
        <f>IF(LZ256&gt;0,(LZ256-LZ$10)/LZ$10,0)</f>
        <v/>
      </c>
      <c r="MG256" s="13" t="n"/>
      <c r="MH256" s="68">
        <f>IF(MG256&gt;0,((MG256-MG255)/MG255),0)</f>
        <v/>
      </c>
      <c r="MI256" s="68">
        <f>IF(MG256&gt;0,MH256-$V256,0)</f>
        <v/>
      </c>
      <c r="MJ256" s="68">
        <f>IF(MG256&gt;0,(MG256-MJ$10)/MJ$10,0)</f>
        <v/>
      </c>
      <c r="MK256" s="68" t="n"/>
      <c r="ML256" s="15">
        <f>IF(MG256&gt;0,(MG256-MG$10)/MG$10,0)</f>
        <v/>
      </c>
      <c r="MN256" s="13" t="n"/>
      <c r="MO256" s="68">
        <f>IF(MN256&gt;0,((MN256-MN255)/MN255),0)</f>
        <v/>
      </c>
      <c r="MP256" s="68">
        <f>IF(MN256&gt;0,MO256-$V256,0)</f>
        <v/>
      </c>
      <c r="MQ256" s="68">
        <f>IF(MN256&gt;0,(MN256-MQ$10)/MQ$10,0)</f>
        <v/>
      </c>
      <c r="MR256" s="68" t="n"/>
      <c r="MS256" s="15">
        <f>IF(MN256&gt;0,(MN256-MN$10)/MN$10,0)</f>
        <v/>
      </c>
      <c r="MU256" s="13" t="n"/>
      <c r="MV256" s="68">
        <f>IF(MU256&gt;0,((MU256-MU255)/MU255),0)</f>
        <v/>
      </c>
      <c r="MW256" s="68">
        <f>IF(MU256&gt;0,MV256-$V256,0)</f>
        <v/>
      </c>
      <c r="MX256" s="68">
        <f>IF(MU256&gt;0,(MU256-MX$10)/MX$10,0)</f>
        <v/>
      </c>
      <c r="MY256" s="68" t="n"/>
      <c r="MZ256" s="15">
        <f>IF(MU256&gt;0,(MU256-MU$10)/MU$10,0)</f>
        <v/>
      </c>
      <c r="NB256" s="13" t="n"/>
      <c r="NC256" s="68">
        <f>IF(NB256&gt;0,((NB256-NB255)/NB255),0)</f>
        <v/>
      </c>
      <c r="ND256" s="68">
        <f>IF(NB256&gt;0,NC256-$V256,0)</f>
        <v/>
      </c>
      <c r="NE256" s="68">
        <f>IF(NB256&gt;0,(NB256-NE$10)/NE$10,0)</f>
        <v/>
      </c>
      <c r="NF256" s="68" t="n"/>
      <c r="NG256" s="15">
        <f>IF(NB256&gt;0,(NB256-NB$10)/NB$10,0)</f>
        <v/>
      </c>
      <c r="NI256" s="13" t="n"/>
      <c r="NJ256" s="68">
        <f>IF(NI256&gt;0,((NI256-NI255)/NI255),0)</f>
        <v/>
      </c>
      <c r="NK256" s="68">
        <f>IF(NI256&gt;0,NJ256-$V256,0)</f>
        <v/>
      </c>
      <c r="NL256" s="68">
        <f>IF(NI256&gt;0,(NI256-NL$10)/NL$10,0)</f>
        <v/>
      </c>
      <c r="NM256" s="68" t="n"/>
      <c r="NN256" s="15">
        <f>IF(NI256&gt;0,(NI256-NI$10)/NI$10,0)</f>
        <v/>
      </c>
      <c r="NP256" s="13" t="n"/>
      <c r="NQ256" s="68">
        <f>IF(NP256&gt;0,((NP256-NP255)/NP255),0)</f>
        <v/>
      </c>
      <c r="NR256" s="68">
        <f>IF(NP256&gt;0,NQ256-$V256,0)</f>
        <v/>
      </c>
      <c r="NS256" s="68">
        <f>IF(NP256&gt;0,(NP256-NS$10)/NS$10,0)</f>
        <v/>
      </c>
      <c r="NT256" s="68" t="n"/>
      <c r="NU256" s="15">
        <f>IF(NP256&gt;0,(NP256-NP$10)/NP$10,0)</f>
        <v/>
      </c>
      <c r="NW256" s="13" t="n"/>
      <c r="NX256" s="68">
        <f>IF(NW256&gt;0,((NW256-NW255)/NW255),0)</f>
        <v/>
      </c>
      <c r="NY256" s="68">
        <f>IF(NW256&gt;0,NX256-$V256,0)</f>
        <v/>
      </c>
      <c r="NZ256" s="68">
        <f>IF(NW256&gt;0,(NW256-NZ$10)/NZ$10,0)</f>
        <v/>
      </c>
      <c r="OA256" s="68" t="n"/>
      <c r="OB256" s="15">
        <f>IF(NW256&gt;0,(NW256-NW$10)/NW$10,0)</f>
        <v/>
      </c>
      <c r="OD256" s="13" t="n"/>
      <c r="OE256" s="68">
        <f>IF(OD256&gt;0,((OD256-OD255)/OD255),0)</f>
        <v/>
      </c>
      <c r="OF256" s="68">
        <f>IF(OD256&gt;0,OE256-$V256,0)</f>
        <v/>
      </c>
      <c r="OG256" s="68">
        <f>IF(OD256&gt;0,(OD256-OG$10)/OG$10,0)</f>
        <v/>
      </c>
      <c r="OH256" s="68" t="n"/>
      <c r="OI256" s="15">
        <f>IF(OD256&gt;0,(OD256-OD$10)/OD$10,0)</f>
        <v/>
      </c>
      <c r="OK256" s="13" t="n"/>
      <c r="OL256" s="68">
        <f>IF(OK256&gt;0,((OK256-OK255)/OK255),0)</f>
        <v/>
      </c>
      <c r="OM256" s="68">
        <f>IF(OK256&gt;0,OL256-$V256,0)</f>
        <v/>
      </c>
      <c r="ON256" s="68">
        <f>IF(OK256&gt;0,(OK256-ON$10)/ON$10,0)</f>
        <v/>
      </c>
      <c r="OO256" s="68" t="n"/>
      <c r="OP256" s="15">
        <f>IF(OK256&gt;0,(OK256-OK$10)/OK$10,0)</f>
        <v/>
      </c>
      <c r="OR256" s="13" t="n"/>
      <c r="OS256" s="68">
        <f>IF(OR256&gt;0,((OR256-OR255)/OR255),0)</f>
        <v/>
      </c>
      <c r="OT256" s="68">
        <f>IF(OR256&gt;0,OS256-$V256,0)</f>
        <v/>
      </c>
      <c r="OU256" s="68">
        <f>IF(OR256&gt;0,(OR256-OU$10)/OU$10,0)</f>
        <v/>
      </c>
      <c r="OV256" s="68" t="n"/>
      <c r="OW256" s="15">
        <f>IF(OR256&gt;0,(OR256-OR$10)/OR$10,0)</f>
        <v/>
      </c>
      <c r="OY256" s="13" t="n"/>
      <c r="OZ256" s="68">
        <f>IF(OY256&gt;0,((OY256-OY255)/OY255),0)</f>
        <v/>
      </c>
      <c r="PA256" s="68">
        <f>IF(OY256&gt;0,OZ256-$V256,0)</f>
        <v/>
      </c>
      <c r="PB256" s="68">
        <f>IF(OY256&gt;0,(OY256-PB$10)/PB$10,0)</f>
        <v/>
      </c>
      <c r="PC256" s="68" t="n"/>
      <c r="PD256" s="15">
        <f>IF(OY256&gt;0,(OY256-OY$10)/OY$10,0)</f>
        <v/>
      </c>
      <c r="PE256" s="18" t="n"/>
      <c r="PF256" s="13" t="n"/>
      <c r="PG256" s="68">
        <f>IF(PF256&gt;0,((PF256-PF255)/PF255),0)</f>
        <v/>
      </c>
      <c r="PH256" s="68">
        <f>IF(PF256&gt;0,PG256-$V256,0)</f>
        <v/>
      </c>
      <c r="PI256" s="68">
        <f>IF(PF256&gt;0,(PF256-PI$10)/PI$10,0)</f>
        <v/>
      </c>
      <c r="PJ256" s="68" t="n"/>
      <c r="PK256" s="15">
        <f>IF(PF256&gt;0,(PF256-PF$10)/PF$10,0)</f>
        <v/>
      </c>
      <c r="PM256" s="13" t="n"/>
      <c r="PN256" s="68">
        <f>IF(PM256&gt;0,((PM256-PM255)/PM255),0)</f>
        <v/>
      </c>
      <c r="PO256" s="68">
        <f>PN256-$V256</f>
        <v/>
      </c>
      <c r="PP256" s="68">
        <f>IF(PM256&gt;0,(PM256-PP$10)/PP$10,0)</f>
        <v/>
      </c>
      <c r="PQ256" s="68" t="n"/>
      <c r="PR256" s="15">
        <f>IF(PM256&gt;0,(PM256-PM$10)/PM$10,0)</f>
        <v/>
      </c>
      <c r="PT256" s="13" t="n"/>
      <c r="PU256" s="68">
        <f>IF(PT256&gt;0,((PT256-PT255)/PT255),0)</f>
        <v/>
      </c>
      <c r="PV256" s="68">
        <f>IF(PT256&gt;0,PU256-$V256,0)</f>
        <v/>
      </c>
      <c r="PW256" s="68">
        <f>IF(PT256&gt;0,(PT256-PW$10)/PW$10,0)</f>
        <v/>
      </c>
      <c r="PX256" s="68" t="n"/>
      <c r="PY256" s="15">
        <f>IF(PT256&gt;0,(PT256-PT$10)/PT$10,0)</f>
        <v/>
      </c>
      <c r="QA256" s="13" t="n"/>
      <c r="QB256" s="68">
        <f>IF(QA256&gt;0,((QA256-QA255)/QA255),0)</f>
        <v/>
      </c>
      <c r="QC256" s="68">
        <f>IF(QA256&gt;0,QB256-$V256,0)</f>
        <v/>
      </c>
      <c r="QD256" s="68">
        <f>IF(QA256&gt;0,(QA256-QD$10)/QD$10,0)</f>
        <v/>
      </c>
      <c r="QE256" s="68" t="n"/>
      <c r="QF256" s="15">
        <f>IF(QA256&gt;0,(QA256-QA$10)/QA$10,0)</f>
        <v/>
      </c>
      <c r="QH256" s="13" t="n"/>
      <c r="QI256" s="68">
        <f>IF(QH256&gt;0,((QH256-QH255)/QH255),0)</f>
        <v/>
      </c>
      <c r="QJ256" s="68">
        <f>IF(QH256&gt;0,QI256-$V256,0)</f>
        <v/>
      </c>
      <c r="QK256" s="68">
        <f>IF(QH256&gt;0,(QH256-QK$10)/QK$10,0)</f>
        <v/>
      </c>
      <c r="QL256" s="68" t="n"/>
      <c r="QM256" s="15">
        <f>IF(QH256&gt;0,(QH256-QH$10)/QH$10,0)</f>
        <v/>
      </c>
      <c r="QO256" s="13" t="n"/>
      <c r="QP256" s="68">
        <f>IF(QO256&gt;0,((QO256-QO255)/QO255),0)</f>
        <v/>
      </c>
      <c r="QQ256" s="68">
        <f>IF(QO256&gt;0,QP256-$V256,0)</f>
        <v/>
      </c>
      <c r="QR256" s="68">
        <f>IF(QO256&gt;0,(QO256-QR$10)/QR$10,0)</f>
        <v/>
      </c>
      <c r="QS256" s="68" t="n"/>
      <c r="QT256" s="15">
        <f>IF(QO256&gt;0,(QO256-QO$10)/QO$10,0)</f>
        <v/>
      </c>
      <c r="QV256" s="13" t="n"/>
      <c r="QW256" s="68">
        <f>IF(QV256&gt;0,((QV256-QV255)/QV255),0)</f>
        <v/>
      </c>
      <c r="QX256" s="68">
        <f>IF(QV256&gt;0,QW256-$V256,0)</f>
        <v/>
      </c>
      <c r="QY256" s="68">
        <f>IF(QV256&gt;0,(QV256-QY$10)/QY$10,0)</f>
        <v/>
      </c>
      <c r="QZ256" s="68" t="n"/>
      <c r="RA256" s="15">
        <f>IF(QV256&gt;0,(QV256-QV$10)/QV$10,0)</f>
        <v/>
      </c>
      <c r="RC256" s="13" t="n"/>
      <c r="RD256" s="68">
        <f>IF(RC256&gt;0,((RC256-RC255)/RC255),0)</f>
        <v/>
      </c>
      <c r="RE256" s="68">
        <f>IF(RC256&gt;0,RD256-$V256,0)</f>
        <v/>
      </c>
      <c r="RF256" s="68">
        <f>IF(RC256&gt;0,(RC256-RF$10)/RF$10,0)</f>
        <v/>
      </c>
      <c r="RG256" s="68" t="n"/>
      <c r="RH256" s="15">
        <f>IF(RC256&gt;0,(RC256-RC$10)/RC$10,0)</f>
        <v/>
      </c>
      <c r="RJ256" s="13" t="n"/>
      <c r="RK256" s="68">
        <f>IF(RJ256&gt;0,((RJ256-RJ255)/RJ255),0)</f>
        <v/>
      </c>
      <c r="RL256" s="68">
        <f>RK256-$V256</f>
        <v/>
      </c>
      <c r="RM256" s="68">
        <f>IF(RJ256&gt;0,(RJ256-RM$10)/RM$10,0)</f>
        <v/>
      </c>
      <c r="RN256" s="68" t="n"/>
      <c r="RO256" s="15">
        <f>IF(RJ256&gt;0,(RJ256-RJ$10)/RJ$10,0)</f>
        <v/>
      </c>
      <c r="RQ256" s="13" t="n"/>
      <c r="RR256" s="68">
        <f>IF(RQ256&gt;0,((RQ256-RQ255)/RQ255),0)</f>
        <v/>
      </c>
      <c r="RS256" s="68">
        <f>RR256-$V256</f>
        <v/>
      </c>
      <c r="RT256" s="68">
        <f>IF(RQ256&gt;0,(RQ256-RT$10)/RT$10,0)</f>
        <v/>
      </c>
      <c r="RU256" s="68" t="n"/>
      <c r="RV256" s="15">
        <f>IF(RQ256&gt;0,(RQ256-RQ$10)/RQ$10,0)</f>
        <v/>
      </c>
      <c r="RX256" s="13" t="n"/>
      <c r="RY256" s="68">
        <f>IF(RX256&gt;0,((RX256-RX255)/RX255),0)</f>
        <v/>
      </c>
      <c r="RZ256" s="68">
        <f>RY256-$V256</f>
        <v/>
      </c>
      <c r="SA256" s="68">
        <f>IF(RX256&gt;0,(RX256-SA$10)/SA$10,0)</f>
        <v/>
      </c>
      <c r="SB256" s="68" t="n"/>
      <c r="SC256" s="15">
        <f>IF(RX256&gt;0,(RX256-RX$10)/RX$10,0)</f>
        <v/>
      </c>
      <c r="SE256" s="13" t="n"/>
      <c r="SF256" s="68">
        <f>IF(SE256&gt;0,((SE256-SE255)/SE255),0)</f>
        <v/>
      </c>
      <c r="SG256" s="68">
        <f>SF256-$V256</f>
        <v/>
      </c>
      <c r="SH256" s="68">
        <f>IF(SE256&gt;0,(SE256-SH$10)/SH$10,0)</f>
        <v/>
      </c>
      <c r="SI256" s="68" t="n"/>
      <c r="SJ256" s="15">
        <f>IF(SE256&gt;0,(SE256-SE$10)/SE$10,0)</f>
        <v/>
      </c>
      <c r="SL256" s="13" t="n"/>
      <c r="SM256" s="68">
        <f>IF(SL256&gt;0,((SL256-SL255)/SL255),0)</f>
        <v/>
      </c>
      <c r="SN256" s="68">
        <f>SM256-$V256</f>
        <v/>
      </c>
      <c r="SO256" s="68">
        <f>IF(SL256&gt;0,(SL256-SO$10)/SO$10,0)</f>
        <v/>
      </c>
      <c r="SP256" s="68" t="n"/>
      <c r="SQ256" s="15">
        <f>IF(SL256&gt;0,(SL256-SL$10)/SL$10,0)</f>
        <v/>
      </c>
      <c r="SS256" s="13" t="n"/>
      <c r="ST256" s="68">
        <f>IF(SS256&gt;0,((SS256-SS255)/SS255),0)</f>
        <v/>
      </c>
      <c r="SU256" s="68">
        <f>ST256-$V256</f>
        <v/>
      </c>
      <c r="SV256" s="68">
        <f>IF(SS256&gt;0,(SS256-SV$10)/SV$10,0)</f>
        <v/>
      </c>
      <c r="SW256" s="68" t="n"/>
      <c r="SX256" s="15">
        <f>IF(SS256&gt;0,(SS256-SS$10)/SS$10,0)</f>
        <v/>
      </c>
      <c r="SZ256" s="13" t="n"/>
      <c r="TA256" s="68">
        <f>IF(SZ256&gt;0,((SZ256-SZ255)/SZ255),0)</f>
        <v/>
      </c>
      <c r="TB256" s="68">
        <f>TA256-$V256</f>
        <v/>
      </c>
      <c r="TC256" s="68">
        <f>IF(SZ256&gt;0,(SZ256-TC$10)/TC$10,0)</f>
        <v/>
      </c>
      <c r="TD256" s="68" t="n"/>
      <c r="TE256" s="15">
        <f>IF(SZ256&gt;0,(SZ256-SZ$10)/SZ$10,0)</f>
        <v/>
      </c>
      <c r="TG256" s="587" t="n"/>
      <c r="TH256" s="68">
        <f>IF(TG256&gt;0,((TG256-TG255)/TG255),0)</f>
        <v/>
      </c>
      <c r="TI256" s="68">
        <f>TH256-$V256</f>
        <v/>
      </c>
      <c r="TJ256" s="68">
        <f>IF(TG256&gt;0,(TG256-TJ$10)/TJ$10,0)</f>
        <v/>
      </c>
      <c r="TK256" s="68" t="n"/>
      <c r="TL256" s="15">
        <f>IF(TG256&gt;0,(TG256-TG$10)/TG$10,0)</f>
        <v/>
      </c>
      <c r="TN256" s="13" t="n"/>
      <c r="TO256" s="68">
        <f>IF(TN256&gt;0,((TN256-TN255)/TN255),0)</f>
        <v/>
      </c>
      <c r="TP256" s="68">
        <f>TO256-$V256</f>
        <v/>
      </c>
      <c r="TQ256" s="68">
        <f>IF(TN256&gt;0,(TN256-TQ$10)/TQ$10,0)</f>
        <v/>
      </c>
      <c r="TR256" s="68" t="n"/>
      <c r="TS256" s="15">
        <f>IF(TN256&gt;0,(TN256-TN$10)/TN$10,0)</f>
        <v/>
      </c>
      <c r="TU256" s="587" t="n"/>
      <c r="TV256" s="68">
        <f>IF(TU256&gt;0,((TU256-TU255)/TU255),0)</f>
        <v/>
      </c>
      <c r="TW256" s="68">
        <f>TV256-$V256</f>
        <v/>
      </c>
      <c r="TX256" s="68">
        <f>IF(TU256&gt;0,(TU256-TX$10)/TX$10,0)</f>
        <v/>
      </c>
      <c r="TY256" s="68" t="n"/>
      <c r="TZ256" s="15">
        <f>IF(TU256&gt;0,(TU256-TU$10)/TU$10,0)</f>
        <v/>
      </c>
      <c r="UB256" s="587" t="n"/>
      <c r="UC256" s="68">
        <f>IF(UB256&gt;0,((UB256-UB255)/UB255),0)</f>
        <v/>
      </c>
      <c r="UD256" s="68">
        <f>UC256-$V256</f>
        <v/>
      </c>
      <c r="UE256" s="68">
        <f>IF(UB256&gt;0,(UB256-UE$10)/UE$10,0)</f>
        <v/>
      </c>
      <c r="UF256" s="68" t="n"/>
      <c r="UG256" s="15">
        <f>IF(UB256&gt;0,(UB256-UB$10)/UB$10,0)</f>
        <v/>
      </c>
      <c r="UI256" s="587" t="n"/>
      <c r="UJ256" s="68">
        <f>IF(UI256&gt;0,((UI256-UI255)/UI255),0)</f>
        <v/>
      </c>
      <c r="UK256" s="68">
        <f>UJ256-$V256</f>
        <v/>
      </c>
      <c r="UL256" s="68">
        <f>IF(UI256&gt;0,(UI256-UL$10)/UL$10,0)</f>
        <v/>
      </c>
      <c r="UM256" s="68" t="n"/>
      <c r="UN256" s="15">
        <f>IF(UI256&gt;0,(UI256-UI$10)/UI$10,0)</f>
        <v/>
      </c>
      <c r="UP256" s="587" t="n"/>
      <c r="UQ256" s="68">
        <f>IF(UP256&gt;0,((UP256-UP255)/UP255),0)</f>
        <v/>
      </c>
      <c r="UR256" s="68">
        <f>UQ256-$V256</f>
        <v/>
      </c>
      <c r="US256" s="68">
        <f>IF(UP256&gt;0,(UP256-US$10)/US$10,0)</f>
        <v/>
      </c>
      <c r="UT256" s="68" t="n"/>
      <c r="UU256" s="15">
        <f>IF(UP256&gt;0,(UP256-UP$10)/UP$10,0)</f>
        <v/>
      </c>
      <c r="UW256" s="587" t="n"/>
      <c r="UX256" s="68">
        <f>IF(UW256&gt;0,((UW256-UW255)/UW255),0)</f>
        <v/>
      </c>
      <c r="UY256" s="68">
        <f>UX256-$V256</f>
        <v/>
      </c>
      <c r="UZ256" s="68">
        <f>IF(UW256&gt;0,(UW256-UZ$10)/UZ$10,0)</f>
        <v/>
      </c>
      <c r="VA256" s="68" t="n"/>
      <c r="VB256" s="15">
        <f>IF(UW256&gt;0,(UW256-UW$10)/UW$10,0)</f>
        <v/>
      </c>
      <c r="VD256" s="587" t="n"/>
      <c r="VE256" s="68">
        <f>IF(VD256&gt;0,((VD256-VD255)/VD255),0)</f>
        <v/>
      </c>
      <c r="VF256" s="68">
        <f>VE256-$V256</f>
        <v/>
      </c>
      <c r="VG256" s="68">
        <f>IF(VD256&gt;0,(VD256-VG$10)/VG$10,0)</f>
        <v/>
      </c>
      <c r="VH256" s="68" t="n"/>
      <c r="VI256" s="15">
        <f>IF(VD256&gt;0,(VD256-VD$10)/VD$10,0)</f>
        <v/>
      </c>
      <c r="VM256" s="21">
        <f>IF($C256&gt;0,(($IK$5*IG256)+($GT$5*GP256)+($JM$5*JI256)+($JF$5*JB256)+($IY$5*IU256)+($IR$5*IN256)+($ID$5*HZ256)+($HW$5*HS256)+($HP$5*HL256)+($HI$5*HE256)+($GF$5*GB256)+($FY$5*FU256)+($FR$5*FN256)+($FK$5*FG256)+($FD$5*EZ256)+($EW$5*ES256)+($EP$5*EL256)+($EI$5*EE256)+($EB$5*DX256)+($DU$5*DQ256)+($DN$5*DJ256)+($DG$5*DC256)+($CZ$5*CV256)+($CS$5*CO256)+($CL$5*CH256)+($CE$5*CA256)+($BX$5*BT256)+($BQ$5*BM256)+($BJ$5*BF256)+($BC$5*AY256)+($AV$5*AR256)+($AO$5*AK256)+($AH$5*AD256)+($JT$5*JP256)+($KA$5*JW256)+($KO$5*KK256)+($PR$5*PN256)+($GM$5*GI256)+($HA$5*GW256)+($KV$5*KR256)+($KH$5*KD256)+($LC$5*KY256)+($MS$5*MO256)+($ML$5*MH256)+($ME$5*MA256)+($LX$5*LT256)+($LQ$5*LM256)+($LJ$5*LF256)+(MV256*$MZ$5)+(NC256*$NG$5)+(NJ256*$NN$5)+($OI$5*OE256)+($NU$5*NQ256)+($OB$5*NX256)+($PK$5*PG256)+($OP$5*OL256)+($OW$5*OS256)+($PD$5*OZ256)+(PU256*$PY$5)+(QB256*$QF$5)+(QI256*$QM$5)+(QP256*$QT$5)+(QW256*$RA$5)+(RD256*$RH$5)+(RK256*$RO$5)+(RR256*$RV$5)+(RY256*$SC$5)+(SF256*$SJ$5)+(SM256*$SQ$5)+(ST256*$SX$5)+(TA256*$TE$5))+(TH256*$TL$5)+(TO256*$TS$5))/$VM$5</f>
        <v/>
      </c>
      <c r="VN256" s="40" t="n"/>
      <c r="VO256" s="21">
        <f>IF($C256&gt;0,(($IK$5*II256)+($GT$5*GR256)+($JM$5*JK256)+($JF$5*JD256)+($IY$5*IW256)+($IR$5*IP256)+($ID$5*IB256)+($HW$5*HU256)+($HP$5*HN256)+($HI$5*HG256)+($GF$5*GD256)+($FY$5*FW256)+($FR$5*FP256)+($FK$5*FI256)+($FD$5*FB256)+($EW$5*EU256)+($EP$5*EN256)+($EI$5*EG256)+($EB$5*DZ256)+($DU$5*DS256)+($DN$5*DL256)+($DG$5*DE256)+($CZ$5*CX256)+($CS$5*CQ256)+($CL$5*CJ256)+($CE$5*CC256)+($BX$5*BV256)+($BQ$5*BO256)+($BJ$5*BH256)+($BC$5*BA256)+($AV$5*AT256)+($AO$5*AM256)+($AH$5*AF256)+($KO$5*KM256)+($KH$5*KF256)+($KA$5*JY256)+($JT$5*JR256)+($PR$5*PP256)+($GM$5*GK256)+($HA$5*GY256)+($KV$5*KT256)+($LC$5*LA256)+($MS$5*MQ256)+($ML$5*MJ256)+($ME$5*MC256)+($LX$5*LV256)+($LQ$5*LO256)+($LJ$5*LH256)+(MX256*$MZ$5)+(NE256*$NG$5)+(NL256*$NN$5)+($OI$5*OG256)+($NU$5*NS256)+($OB$5*NZ256)+($PD$5*PB256)+($OW$5*OU256)+($OP$5*ON256)+($PK$5*PI256)+($PY$5*PW256)+($QF$5*QD256)+($QM$5*QK256)+($QT$5*QR256)+($RA$5*QY256)+($RH$5*RF256)+($RO$5*RM256)+(RT256*$RV$5)+(SA256*$SC$5)+(SH256*$SJ$5)+(SO256*$SQ$5)+(SV256*$SX$5)+(TC256*$TE$5)+(TJ256*$TL$5)+(TQ256*$TS$5))/$VM$5,0)</f>
        <v/>
      </c>
      <c r="VP256" s="14" t="n"/>
      <c r="VQ256" s="21">
        <f>IF($C256&gt;0,(($IK$5*IK256)+($GT$5*GT256)+($JM$5*JM256)+($JF$5*JF256)+($IY$5*IY256)+($IR$5*IR256)+($ID$5*ID256)+($HW$5*HW256)+($HP$5*HP256)+($HI$5*HI256)+($GF$5*GF256)+($FY$5*FY256)+($FR$5*FR256)+($FK$5*FK256)+($FD$5*FD256)+($EW$5*EW256)+($EP$5*EP256)+($EI$5*EI256)+($EB$5*EB256)+($DU$5*DU256)+($DN$5*DN256)+($DG$5*DG256)+($CZ$5*CZ256)+($CS$5*CS256)+($CL$5*CL256)+($CE$5*CE256)+($BX$5*BX256)+($BQ$5*BQ256)+($BJ$5*BJ256)+($BC$5*BC256)+($AV$5*AV256)+($AO$5*AO256)+($AH$5*AH256)+($KO$5*KO256)+($PR$5*PR256)+($GM$5*GM256)+($HA$5*HA256)+($KH$5*KH256)+($KA$5*KA256)+($JT$5*JT256)+($KV$5*KV256)+($LC$5*LC256)+($MS$5*MS256)+($ML$5*ML256)+($ME$5*ME256)+($LX$5*LX256)+($LQ$5*LQ256)+($LJ$5*LJ256)+($OI$5*OI256)+($NU$5*NU256)+($NN$5*NN256)+($NG$5*NG256)+($MZ$5*MZ256)+(OB256*$OB$5)+($PD$5*PD256)+($OW$5*OW256)+($OP$5*OP256)+($PK$5*PK256)+(PY256*$PY$5)+(QF256*$QF$5)+(QM256*$QM$5)+(QT256*$QT$5)+(RA256*$RA$5)+(RH256*$RH$5)+(RO256*$RO$5)+(RV256*$RV$5)+(SC256*$SC$5)+(SJ256*$SJ$5)+(SQ256*$SQ$5)+(SX256*$SX$5)+(TE256*$TE$5)+(TL256*$TL$5)+(TS256*$TS$5))/$VM$5,0)</f>
        <v/>
      </c>
    </row>
    <row r="257" ht="16" customHeight="1" s="545">
      <c r="A257" s="127" t="n">
        <v>46017</v>
      </c>
      <c r="B257" s="4">
        <f>A257</f>
        <v/>
      </c>
      <c r="C257" s="13" t="n"/>
      <c r="D257" s="138">
        <f>IF(C257&gt;0,C257-C256,0)</f>
        <v/>
      </c>
      <c r="E257" s="68">
        <f>IF(C257&gt;0,D257/C256,0)</f>
        <v/>
      </c>
      <c r="F257" s="15">
        <f>IF(C257&gt;0,(C257-C$10)/C$10,0)</f>
        <v/>
      </c>
      <c r="G257" s="13" t="n"/>
      <c r="H257" s="138">
        <f>IF(G257&gt;0,G257-G256,0)</f>
        <v/>
      </c>
      <c r="I257" s="68">
        <f>IF(G257&gt;0,H257/G256,0)</f>
        <v/>
      </c>
      <c r="J257" s="15">
        <f>IF(G257&gt;0,(G257-G$10)/G$10,0)</f>
        <v/>
      </c>
      <c r="K257" s="13" t="n"/>
      <c r="L257" s="138">
        <f>IF(K257&gt;0,K257-K256,0)</f>
        <v/>
      </c>
      <c r="M257" s="68">
        <f>IF(K257&gt;0,L257/K256,0)</f>
        <v/>
      </c>
      <c r="N257" s="15">
        <f>IF(K257&gt;0,(K257-K$10)/K$10,0)</f>
        <v/>
      </c>
      <c r="O257" s="13" t="n"/>
      <c r="P257" s="138">
        <f>IF(O257&gt;0,O257-O256,0)</f>
        <v/>
      </c>
      <c r="Q257" s="68">
        <f>IF(O257&gt;0,P257/O256,0)</f>
        <v/>
      </c>
      <c r="R257" s="15">
        <f>IF(O257&gt;0,(O257-O$10)/O$10,0)</f>
        <v/>
      </c>
      <c r="S257" s="18">
        <f>IF(O257&gt;0,(((O257*0.7)*Q257)+((K257*0.9)*M257)+((G257*0.65)*I257)+((C257*0.6)*E257))/(O257+K257+G257+C257),0)</f>
        <v/>
      </c>
      <c r="T257" s="121">
        <f>IF(O257&gt;0,(S257*200)+T256,0)</f>
        <v/>
      </c>
      <c r="U257" s="121">
        <f>T257</f>
        <v/>
      </c>
      <c r="V257" s="134">
        <f>IF(T257&gt;0,(T257-T256)/T256,0)</f>
        <v/>
      </c>
      <c r="W257" s="21">
        <f>IF(T257&gt;0,(T257-T$11)/T$11,0)</f>
        <v/>
      </c>
      <c r="X257" s="18">
        <f>IF(T257&gt;0,((Q257+M257+I257+E257)/4),0)</f>
        <v/>
      </c>
      <c r="Y257" s="353" t="n"/>
      <c r="Z257" s="15" t="n">
        <v>2e-06</v>
      </c>
      <c r="AA257" s="21">
        <f>Z257-$V257</f>
        <v/>
      </c>
      <c r="AC257" s="13" t="n"/>
      <c r="AD257" s="68">
        <f>IF(AC257&gt;0,((AC257-AC256)/AC256),0)</f>
        <v/>
      </c>
      <c r="AE257" s="68">
        <f>IF(AC257&gt;0,AD257-$V257,0)</f>
        <v/>
      </c>
      <c r="AF257" s="68">
        <f>IF(AC257&gt;0,(AC257-AF$10)/AF$10,0)</f>
        <v/>
      </c>
      <c r="AG257" s="68" t="n"/>
      <c r="AH257" s="15">
        <f>IF(AC257&gt;0,(AC257-AC$10)/AC$10,0)</f>
        <v/>
      </c>
      <c r="AJ257" s="13" t="n"/>
      <c r="AK257" s="68">
        <f>IF(AJ257&gt;0,((AJ257-AJ256)/AJ256),0)</f>
        <v/>
      </c>
      <c r="AL257" s="68">
        <f>IF(AJ257&gt;0,AK257-$V257,0)</f>
        <v/>
      </c>
      <c r="AM257" s="68">
        <f>IF(AJ257&gt;0,(AJ257-AM$10)/AM$10,0)</f>
        <v/>
      </c>
      <c r="AN257" s="68" t="n"/>
      <c r="AO257" s="15">
        <f>IF(AJ257&gt;0,(AJ257-AJ$10)/AJ$10,0)</f>
        <v/>
      </c>
      <c r="AQ257" s="13" t="n"/>
      <c r="AR257" s="68">
        <f>IF(AQ257&gt;0,((AQ257-AQ256)/AQ256),0)</f>
        <v/>
      </c>
      <c r="AS257" s="68">
        <f>IF(AQ257&gt;0,AR257-$V257,0)</f>
        <v/>
      </c>
      <c r="AT257" s="68">
        <f>IF(AQ257&gt;0,(AQ257-AT$10)/AT$10,0)</f>
        <v/>
      </c>
      <c r="AU257" s="68" t="n"/>
      <c r="AV257" s="15">
        <f>IF(AQ257&gt;0,(AQ257-AQ$10)/AQ$10,0)</f>
        <v/>
      </c>
      <c r="AX257" s="13" t="n"/>
      <c r="AY257" s="68">
        <f>IF(AX257&gt;0,((AX257-AX256)/AX256),0)</f>
        <v/>
      </c>
      <c r="AZ257" s="68">
        <f>IF(AX257&gt;0,AY257-$V257,0)</f>
        <v/>
      </c>
      <c r="BA257" s="68">
        <f>IF(AX257&gt;0,(AX257-BA$10)/BA$10,0)</f>
        <v/>
      </c>
      <c r="BB257" s="68" t="n"/>
      <c r="BC257" s="15">
        <f>IF(AX257&gt;0,(AX257-AX$10)/AX$10,0)</f>
        <v/>
      </c>
      <c r="BE257" s="13" t="n"/>
      <c r="BF257" s="68">
        <f>IF(BE257&gt;0,((BE257-BE256)/BE256),0)</f>
        <v/>
      </c>
      <c r="BG257" s="68">
        <f>IF(BE257&gt;0,BF257-$V257,0)</f>
        <v/>
      </c>
      <c r="BH257" s="68" t="n"/>
      <c r="BI257" s="68" t="n"/>
      <c r="BJ257" s="15">
        <f>IF(BE257&gt;0,(BE257-BE$10)/BE$10,0)</f>
        <v/>
      </c>
      <c r="BL257" s="13" t="n"/>
      <c r="BM257" s="68">
        <f>IF(BL257&gt;0,((BL257-BL256)/BL256),0)</f>
        <v/>
      </c>
      <c r="BN257" s="68">
        <f>IF(BL257&gt;0,BM257-$V257,0)</f>
        <v/>
      </c>
      <c r="BO257" s="68">
        <f>IF(BL257&gt;0,(BL257-BO$10)/BO$10,0)</f>
        <v/>
      </c>
      <c r="BP257" s="68" t="n"/>
      <c r="BQ257" s="15">
        <f>IF(BL257&gt;0,(BL257-BL$10)/BL$10,0)</f>
        <v/>
      </c>
      <c r="BS257" s="13" t="n"/>
      <c r="BT257" s="68">
        <f>IF(BS257&gt;0,((BS257-BS256)/BS256),0)</f>
        <v/>
      </c>
      <c r="BU257" s="68">
        <f>IF(BS257&gt;0,BT257-$V257,0)</f>
        <v/>
      </c>
      <c r="BV257" s="68">
        <f>IF(BS257&gt;0,(BS257-BV$10)/BV$10,0)</f>
        <v/>
      </c>
      <c r="BW257" s="68" t="n"/>
      <c r="BX257" s="15">
        <f>IF(BS257&gt;0,(BS257-BS$10)/BS$10,0)</f>
        <v/>
      </c>
      <c r="BZ257" s="13" t="n"/>
      <c r="CA257" s="68">
        <f>IF(BZ257&gt;0,((BZ257-BZ256)/BZ256),0)</f>
        <v/>
      </c>
      <c r="CB257" s="68">
        <f>IF(BZ257&gt;0,CA257-$V257,0)</f>
        <v/>
      </c>
      <c r="CC257" s="68">
        <f>IF(BZ257&gt;0,(BZ257-CC$10)/CC$10,0)</f>
        <v/>
      </c>
      <c r="CD257" s="68" t="n"/>
      <c r="CE257" s="15">
        <f>IF(BZ257&gt;0,(BZ257-BZ$10)/BZ$10,0)</f>
        <v/>
      </c>
      <c r="CG257" s="13" t="n"/>
      <c r="CH257" s="68">
        <f>IF(CG257&gt;0,((CG257-CG256)/CG256),0)</f>
        <v/>
      </c>
      <c r="CI257" s="68">
        <f>IF(CG257&gt;0,CH257-$V257,0)</f>
        <v/>
      </c>
      <c r="CJ257" s="68">
        <f>IF(CG257&gt;0,(CG257-CJ$10)/CJ$10,0)</f>
        <v/>
      </c>
      <c r="CK257" s="68" t="n"/>
      <c r="CL257" s="15">
        <f>IF(CG257&gt;0,(CG257-CG$10)/CG$10,0)</f>
        <v/>
      </c>
      <c r="CN257" s="13" t="n"/>
      <c r="CO257" s="68">
        <f>IF(CN257&gt;0,((CN257-CN256)/CN256),0)</f>
        <v/>
      </c>
      <c r="CP257" s="68">
        <f>IF(CN257&gt;0,CO257-$V257,0)</f>
        <v/>
      </c>
      <c r="CQ257" s="68">
        <f>IF(CN257&gt;0,(CN257-CQ$10)/CQ$10,0)</f>
        <v/>
      </c>
      <c r="CR257" s="68" t="n"/>
      <c r="CS257" s="15">
        <f>IF(CN257&gt;0,(CN257-CN$10)/CN$10,0)</f>
        <v/>
      </c>
      <c r="CU257" s="13" t="n"/>
      <c r="CV257" s="68">
        <f>IF(CU257&gt;0,((CU257-CU256)/CU256),0)</f>
        <v/>
      </c>
      <c r="CW257" s="68">
        <f>IF(CU257&gt;0,CV257-$V257,0)</f>
        <v/>
      </c>
      <c r="CX257" s="68">
        <f>IF(CU257&gt;0,(CU257-CX$10)/CX$10,0)</f>
        <v/>
      </c>
      <c r="CY257" s="68" t="n"/>
      <c r="CZ257" s="15">
        <f>IF(CU257&gt;0,(CU257-CU$10)/CU$10,0)</f>
        <v/>
      </c>
      <c r="DB257" s="13" t="n"/>
      <c r="DC257" s="68">
        <f>IF(DB257&gt;0,((DB257-DB256)/DB256),0)</f>
        <v/>
      </c>
      <c r="DD257" s="68">
        <f>IF(DB257&gt;0,DC257-$V257,0)</f>
        <v/>
      </c>
      <c r="DE257" s="68">
        <f>IF(DB257&gt;0,(DB257-DE$10)/DE$10,0)</f>
        <v/>
      </c>
      <c r="DF257" s="68" t="n"/>
      <c r="DG257" s="15">
        <f>IF(DB257&gt;0,(DB257-DB$10)/DB$10,0)</f>
        <v/>
      </c>
      <c r="DI257" s="13" t="n"/>
      <c r="DJ257" s="68">
        <f>IF(DI257&gt;0,((DI257-DI256)/DI256),0)</f>
        <v/>
      </c>
      <c r="DK257" s="68">
        <f>IF(DI257&gt;0,DJ257-$V257,0)</f>
        <v/>
      </c>
      <c r="DL257" s="68">
        <f>IF(DI257&gt;0,(DI257-DL$10)/DL$10,0)</f>
        <v/>
      </c>
      <c r="DM257" s="68" t="n"/>
      <c r="DN257" s="15">
        <f>IF(DI257&gt;0,(DI257-DI$10)/DI$10,0)</f>
        <v/>
      </c>
      <c r="DP257" s="13" t="n"/>
      <c r="DQ257" s="68">
        <f>IF(DP257&gt;0,((DP257-DP256)/DP256),0)</f>
        <v/>
      </c>
      <c r="DR257" s="68">
        <f>IF(DP257&gt;0,DQ257-$V257,0)</f>
        <v/>
      </c>
      <c r="DS257" s="68" t="n"/>
      <c r="DT257" s="68" t="n"/>
      <c r="DU257" s="15">
        <f>IF(DP257&gt;0,(DP257-DP$10)/DP$10,0)</f>
        <v/>
      </c>
      <c r="DV257" s="18" t="n"/>
      <c r="DW257" s="13" t="n"/>
      <c r="DX257" s="68">
        <f>IF(DW257&gt;0,((DW257-DW256)/DW256),0)</f>
        <v/>
      </c>
      <c r="DY257" s="68">
        <f>IF(DW257&gt;0,DX257-$V257,0)</f>
        <v/>
      </c>
      <c r="DZ257" s="68">
        <f>IF(DW257&gt;0,(DW257-DZ$10)/DZ$10,0)</f>
        <v/>
      </c>
      <c r="EA257" s="68" t="n"/>
      <c r="EB257" s="15">
        <f>IF(DW257&gt;0,(DW257-DW$10)/DW$10,0)</f>
        <v/>
      </c>
      <c r="ED257" s="13" t="n"/>
      <c r="EE257" s="68">
        <f>IF(ED257&gt;0,((ED257-ED256)/ED256),0)</f>
        <v/>
      </c>
      <c r="EF257" s="68">
        <f>IF(ED257&gt;0,EE257-$V257,0)</f>
        <v/>
      </c>
      <c r="EG257" s="68">
        <f>IF(ED257&gt;0,(ED257-EG$10)/EG$10,0)</f>
        <v/>
      </c>
      <c r="EH257" s="68" t="n"/>
      <c r="EI257" s="15">
        <f>IF(ED257&gt;0,(ED257-ED$10)/ED$10,0)</f>
        <v/>
      </c>
      <c r="EK257" s="13" t="n"/>
      <c r="EL257" s="68">
        <f>IF(EK257&gt;0,((EK257-EK256)/EK256),0)</f>
        <v/>
      </c>
      <c r="EM257" s="68">
        <f>IF(EK257&gt;0,EL257-$V257,0)</f>
        <v/>
      </c>
      <c r="EN257" s="68">
        <f>IF(EK257&gt;0,(EK257-EN$10)/EN$10,0)</f>
        <v/>
      </c>
      <c r="EO257" s="68" t="n"/>
      <c r="EP257" s="15">
        <f>IF(EK257&gt;0,(EK257-EK$10)/EK$10,0)</f>
        <v/>
      </c>
      <c r="ER257" s="13" t="n"/>
      <c r="ES257" s="68">
        <f>IF(ER257&gt;0,((ER257-ER256)/ER256),0)</f>
        <v/>
      </c>
      <c r="ET257" s="68">
        <f>IF(ER257&gt;0,ES257-$V257,0)</f>
        <v/>
      </c>
      <c r="EU257" s="68">
        <f>IF(ER257&gt;0,(ER257-EU$10)/EU$10,0)</f>
        <v/>
      </c>
      <c r="EV257" s="68" t="n"/>
      <c r="EW257" s="15">
        <f>IF(ER257&gt;0,(ER257-ER$10)/ER$10,0)</f>
        <v/>
      </c>
      <c r="EY257" s="13" t="n"/>
      <c r="EZ257" s="68">
        <f>IF(EY257&gt;0,((EY257-EY256)/EY256),0)</f>
        <v/>
      </c>
      <c r="FA257" s="68">
        <f>IF(EY257&gt;0,EZ257-$V257,0)</f>
        <v/>
      </c>
      <c r="FB257" s="68" t="n"/>
      <c r="FC257" s="68" t="n"/>
      <c r="FD257" s="15">
        <f>IF(EY257&gt;0,(EY257-EY$10)/EY$10,0)</f>
        <v/>
      </c>
      <c r="FF257" s="13" t="n"/>
      <c r="FG257" s="68">
        <f>IF(FF257&gt;0,((FF257-FF256)/FF256),0)</f>
        <v/>
      </c>
      <c r="FH257" s="68">
        <f>IF(FF257&gt;0,FG257-$V257,0)</f>
        <v/>
      </c>
      <c r="FI257" s="68">
        <f>IF(FF257&gt;0,(FF257-FI$10)/FI$10,0)</f>
        <v/>
      </c>
      <c r="FJ257" s="68" t="n"/>
      <c r="FK257" s="15">
        <f>IF(FF257&gt;0,(FF257-FF$10)/FF$10,0)</f>
        <v/>
      </c>
      <c r="FM257" s="13" t="n"/>
      <c r="FN257" s="68">
        <f>IF(FM257&gt;0,((FM257-FM256)/FM256),0)</f>
        <v/>
      </c>
      <c r="FO257" s="68">
        <f>IF(FM257&gt;0,FN257-$V257,0)</f>
        <v/>
      </c>
      <c r="FP257" s="68">
        <f>IF(FM257&gt;0,(FM257-FP$10)/FP$10,0)</f>
        <v/>
      </c>
      <c r="FQ257" s="68" t="n"/>
      <c r="FR257" s="15">
        <f>IF(FM257&gt;0,(FM257-FM$10)/FM$10,0)</f>
        <v/>
      </c>
      <c r="FT257" s="13" t="n"/>
      <c r="FU257" s="68">
        <f>IF(FT257&gt;0,((FT257-FT256)/FT256),0)</f>
        <v/>
      </c>
      <c r="FV257" s="68">
        <f>IF(FT257&gt;0,FU257-$V257,0)</f>
        <v/>
      </c>
      <c r="FW257" s="68">
        <f>IF(FT257&gt;0,(FT257-FW$10)/FW$10,0)</f>
        <v/>
      </c>
      <c r="FX257" s="68" t="n"/>
      <c r="FY257" s="15">
        <f>IF(FT257&gt;0,(FT257-FT$10)/FT$10,0)</f>
        <v/>
      </c>
      <c r="GA257" s="13" t="n"/>
      <c r="GB257" s="68">
        <f>IF(GA257&gt;0,((GA257-GA256)/GA256),0)</f>
        <v/>
      </c>
      <c r="GC257" s="68">
        <f>IF(GA257&gt;0,GB257-$V257,0)</f>
        <v/>
      </c>
      <c r="GD257" s="68" t="n"/>
      <c r="GE257" s="68" t="n"/>
      <c r="GF257" s="15">
        <f>IF(GA257&gt;0,(GA257-GA$10)/GA$10,0)</f>
        <v/>
      </c>
      <c r="GG257" s="18" t="n"/>
      <c r="GH257" s="13" t="n"/>
      <c r="GI257" s="68">
        <f>IF(GH257&gt;0,((GH257-GH256)/GH256),0)</f>
        <v/>
      </c>
      <c r="GJ257" s="68">
        <f>IF(GH257&gt;0,GI257-$V257,0)</f>
        <v/>
      </c>
      <c r="GK257" s="68">
        <f>IF(GH257&gt;0,(GH257-GK$10)/GK$10,0)</f>
        <v/>
      </c>
      <c r="GL257" s="68" t="n"/>
      <c r="GM257" s="15">
        <f>IF(GH257&gt;0,(GH257-GH$10)/GH$10,0)</f>
        <v/>
      </c>
      <c r="GO257" s="13" t="n"/>
      <c r="GP257" s="68">
        <f>IF(GO257&gt;0,((GO257-GO256)/GO256),0)</f>
        <v/>
      </c>
      <c r="GQ257" s="68">
        <f>IF(GO257&gt;0,GP257-$V257,0)</f>
        <v/>
      </c>
      <c r="GR257" s="68" t="n"/>
      <c r="GS257" s="68" t="n"/>
      <c r="GT257" s="15">
        <f>IF(GO257&gt;0,(GO257-GO$10)/GO$10,0)</f>
        <v/>
      </c>
      <c r="GV257" s="13" t="n"/>
      <c r="GW257" s="68">
        <f>IF(GV257&gt;0,((GV257-GV256)/GV256),0)</f>
        <v/>
      </c>
      <c r="GX257" s="68">
        <f>IF(GV257&gt;0,GW257-$V257,0)</f>
        <v/>
      </c>
      <c r="GY257" s="68">
        <f>IF(GV257&gt;0,(GV257-GY$10)/GY$10,0)</f>
        <v/>
      </c>
      <c r="GZ257" s="68" t="n"/>
      <c r="HA257" s="15">
        <f>IF(GV257&gt;0,(GV257-GV$10)/GV$10,0)</f>
        <v/>
      </c>
      <c r="HD257" s="13" t="n"/>
      <c r="HE257" s="68">
        <f>IF(HD257&gt;0,((HD257-HD256)/HD256),0)</f>
        <v/>
      </c>
      <c r="HF257" s="68">
        <f>IF(HD257&gt;0,HE257-$V257,0)</f>
        <v/>
      </c>
      <c r="HG257" s="68">
        <f>IF(HD257&gt;0,(HD257-HG$10)/HG$10,0)</f>
        <v/>
      </c>
      <c r="HH257" s="68" t="n"/>
      <c r="HI257" s="15">
        <f>IF(HD257&gt;0,(HD257-HD$10)/HD$10,0)</f>
        <v/>
      </c>
      <c r="HK257" s="13" t="n"/>
      <c r="HL257" s="68">
        <f>IF(HK257&gt;0,((HK257-HK256)/HK256),0)</f>
        <v/>
      </c>
      <c r="HM257" s="68">
        <f>IF(HK257&gt;0,HL257-$V257,0)</f>
        <v/>
      </c>
      <c r="HN257" s="68">
        <f>IF(HK257&gt;0,(HK257-HN$10)/HN$10,0)</f>
        <v/>
      </c>
      <c r="HO257" s="68" t="n"/>
      <c r="HP257" s="15">
        <f>IF(HK257&gt;0,(HK257-HK$10)/HK$10,0)</f>
        <v/>
      </c>
      <c r="HR257" s="13" t="n"/>
      <c r="HS257" s="68">
        <f>IF(HR257&gt;0,((HR257-HR256)/HR256),0)</f>
        <v/>
      </c>
      <c r="HT257" s="68">
        <f>IF(HR257&gt;0,HS257-$V257,0)</f>
        <v/>
      </c>
      <c r="HU257" s="68">
        <f>IF(HR257&gt;0,(HR257-HU$10)/HU$10,0)</f>
        <v/>
      </c>
      <c r="HV257" s="68" t="n"/>
      <c r="HW257" s="15">
        <f>IF(HR257&gt;0,(HR257-HR$10)/HR$10,0)</f>
        <v/>
      </c>
      <c r="HY257" s="13" t="n"/>
      <c r="HZ257" s="68">
        <f>IF(HY257&gt;0,((HY257-HY256)/HY256),0)</f>
        <v/>
      </c>
      <c r="IA257" s="68">
        <f>IF(HY257&gt;0,HZ257-$V257,0)</f>
        <v/>
      </c>
      <c r="IB257" s="68">
        <f>IF(HY257&gt;0,(HY257-IB$10)/IB$10,0)</f>
        <v/>
      </c>
      <c r="IC257" s="68" t="n"/>
      <c r="ID257" s="15">
        <f>IF(HY257&gt;0,(HY257-HY$10)/HY$10,0)</f>
        <v/>
      </c>
      <c r="IF257" s="13" t="n"/>
      <c r="IG257" s="68">
        <f>IF(IF257&gt;0,((IF257-IF256)/IF256),0)</f>
        <v/>
      </c>
      <c r="IH257" s="68">
        <f>IF(IF257&gt;0,IG257-$V257,0)</f>
        <v/>
      </c>
      <c r="II257" s="68">
        <f>IF(IF257&gt;0,(IF257-II$10)/II$10,0)</f>
        <v/>
      </c>
      <c r="IJ257" s="68" t="n"/>
      <c r="IK257" s="15">
        <f>IF(IF257&gt;0,(IF257-IF$10)/IF$10,0)</f>
        <v/>
      </c>
      <c r="IM257" s="13" t="n"/>
      <c r="IN257" s="68">
        <f>IF(IM257&gt;0,((IM257-IM256)/IM256),0)</f>
        <v/>
      </c>
      <c r="IO257" s="68">
        <f>IF(IM257&gt;0,IN257-$V257,0)</f>
        <v/>
      </c>
      <c r="IP257" s="68">
        <f>IF(IM257&gt;0,(IM257-IP$10)/IP$10,0)</f>
        <v/>
      </c>
      <c r="IQ257" s="68" t="n"/>
      <c r="IR257" s="15">
        <f>IF(IM257&gt;0,(IM257-IM$10)/IM$10,0)</f>
        <v/>
      </c>
      <c r="IT257" s="13" t="n"/>
      <c r="IU257" s="68">
        <f>IF(IT257&gt;0,((IT257-IT256)/IT256),0)</f>
        <v/>
      </c>
      <c r="IV257" s="68">
        <f>IF(IT257&gt;0,IU257-$V257,0)</f>
        <v/>
      </c>
      <c r="IW257" s="68">
        <f>IF(IT257&gt;0,(IT257-IW$10)/IW$10,0)</f>
        <v/>
      </c>
      <c r="IX257" s="68" t="n"/>
      <c r="IY257" s="15">
        <f>IF(IT257&gt;0,(IT257-IT$10)/IT$10,0)</f>
        <v/>
      </c>
      <c r="JA257" s="13" t="n"/>
      <c r="JB257" s="68">
        <f>IF(JA257&gt;0,((JA257-JA256)/JA256),0)</f>
        <v/>
      </c>
      <c r="JC257" s="68">
        <f>IF(JA257&gt;0,JB257-$V257,0)</f>
        <v/>
      </c>
      <c r="JD257" s="68">
        <f>IF(JA257&gt;0,(JA257-JD$10)/JD$10,0)</f>
        <v/>
      </c>
      <c r="JE257" s="68" t="n"/>
      <c r="JF257" s="15">
        <f>IF(JA257&gt;0,(JA257-JA$10)/JA$10,0)</f>
        <v/>
      </c>
      <c r="JH257" s="13" t="n"/>
      <c r="JI257" s="68">
        <f>IF(JH257&gt;0,((JH257-JH256)/JH256),0)</f>
        <v/>
      </c>
      <c r="JJ257" s="68">
        <f>IF(JH257&gt;0,JI257-$V257,0)</f>
        <v/>
      </c>
      <c r="JK257" s="68">
        <f>IF(JH257&gt;0,(JH257-JK$10)/JK$10,0)</f>
        <v/>
      </c>
      <c r="JL257" s="68" t="n"/>
      <c r="JM257" s="15">
        <f>IF(JH257&gt;0,(JH257-JH$10)/JH$10,0)</f>
        <v/>
      </c>
      <c r="JO257" s="13" t="n"/>
      <c r="JP257" s="68">
        <f>IF(JO257&gt;0,((JO257-JO256)/JO256),0)</f>
        <v/>
      </c>
      <c r="JQ257" s="68">
        <f>IF(JO257&gt;0,JP257-$V257,0)</f>
        <v/>
      </c>
      <c r="JR257" s="68">
        <f>IF(JO257&gt;0,(JO257-JR$10)/JR$10,0)</f>
        <v/>
      </c>
      <c r="JS257" s="68" t="n"/>
      <c r="JT257" s="15">
        <f>IF(JO257&gt;0,(JO257-JO$10)/JO$10,0)</f>
        <v/>
      </c>
      <c r="JV257" s="13" t="n"/>
      <c r="JW257" s="68">
        <f>IF(JV257&gt;0,((JV257-JV256)/JV256),0)</f>
        <v/>
      </c>
      <c r="JX257" s="68">
        <f>IF(JV257&gt;0,JW257-$V257,0)</f>
        <v/>
      </c>
      <c r="JY257" s="68">
        <f>IF(JV257&gt;0,(JV257-JY$10)/JY$10,0)</f>
        <v/>
      </c>
      <c r="JZ257" s="68" t="n"/>
      <c r="KA257" s="15">
        <f>IF(JV257&gt;0,(JV257-JV$10)/JV$10,0)</f>
        <v/>
      </c>
      <c r="KC257" s="13" t="n"/>
      <c r="KD257" s="68">
        <f>IF(KC257&gt;0,((KC257-KC256)/KC256),0)</f>
        <v/>
      </c>
      <c r="KE257" s="68">
        <f>IF(KC257&gt;0,KD257-$V257,0)</f>
        <v/>
      </c>
      <c r="KF257" s="68">
        <f>IF(KC257&gt;0,(KC257-KF$10)/KF$10,0)</f>
        <v/>
      </c>
      <c r="KG257" s="68" t="n"/>
      <c r="KH257" s="15">
        <f>IF(KC257&gt;0,(KC257-KC$10)/KC$10,0)</f>
        <v/>
      </c>
      <c r="KI257" s="18" t="n"/>
      <c r="KJ257" s="13" t="n"/>
      <c r="KK257" s="68">
        <f>IF(KJ257&gt;0,((KJ257-KJ256)/KJ256),0)</f>
        <v/>
      </c>
      <c r="KL257" s="68">
        <f>IF(KJ257&gt;0,KK257-$V257,0)</f>
        <v/>
      </c>
      <c r="KM257" s="68">
        <f>IF(KJ257&gt;0,(KJ257-KM$10)/KM$10,0)</f>
        <v/>
      </c>
      <c r="KN257" s="68" t="n"/>
      <c r="KO257" s="15">
        <f>IF(KJ257&gt;0,(KJ257-KJ$10)/KJ$10,0)</f>
        <v/>
      </c>
      <c r="KQ257" s="13" t="n"/>
      <c r="KR257" s="68">
        <f>IF(KQ257&gt;0,((KQ257-KQ256)/KQ256),0)</f>
        <v/>
      </c>
      <c r="KS257" s="68">
        <f>IF(KQ257&gt;0,KR257-$V257,0)</f>
        <v/>
      </c>
      <c r="KT257" s="68">
        <f>IF(KQ257&gt;0,(KQ257-KT$10)/KT$10,0)</f>
        <v/>
      </c>
      <c r="KU257" s="68" t="n"/>
      <c r="KV257" s="15">
        <f>IF(KQ257&gt;0,(KQ257-KQ$10)/KQ$10,0)</f>
        <v/>
      </c>
      <c r="KW257" s="18" t="n"/>
      <c r="KX257" s="13" t="n"/>
      <c r="KY257" s="68">
        <f>IF(KX257&gt;0,((KX257-KX256)/KX256),0)</f>
        <v/>
      </c>
      <c r="KZ257" s="68">
        <f>IF(KX257&gt;0,KY257-$V257,0)</f>
        <v/>
      </c>
      <c r="LA257" s="68">
        <f>IF(KX257&gt;0,(KX257-LA$10)/LA$10,0)</f>
        <v/>
      </c>
      <c r="LB257" s="68" t="n"/>
      <c r="LC257" s="15">
        <f>IF(KX257&gt;0,(KX257-KX$10)/KX$10,0)</f>
        <v/>
      </c>
      <c r="LD257" s="18" t="n"/>
      <c r="LE257" s="13" t="n"/>
      <c r="LF257" s="68">
        <f>IF(LE257&gt;0,((LE257-LE256)/LE256),0)</f>
        <v/>
      </c>
      <c r="LG257" s="68">
        <f>IF(LE257&gt;0,LF257-$V257,0)</f>
        <v/>
      </c>
      <c r="LH257" s="68">
        <f>IF(LE257&gt;0,(LE257-LH$10)/LH$10,0)</f>
        <v/>
      </c>
      <c r="LI257" s="68" t="n"/>
      <c r="LJ257" s="15">
        <f>IF(LE257&gt;0,(LE257-LE$10)/LE$10,0)</f>
        <v/>
      </c>
      <c r="LL257" s="13" t="n"/>
      <c r="LM257" s="68">
        <f>IF(LL257&gt;0,((LL257-LL256)/LL256),0)</f>
        <v/>
      </c>
      <c r="LN257" s="68">
        <f>IF(LL257&gt;0,LM257-$V257,0)</f>
        <v/>
      </c>
      <c r="LO257" s="68">
        <f>IF(LL257&gt;0,(LL257-LO$10)/LO$10,0)</f>
        <v/>
      </c>
      <c r="LP257" s="68" t="n"/>
      <c r="LQ257" s="15">
        <f>IF(LL257&gt;0,(LL257-LL$10)/LL$10,0)</f>
        <v/>
      </c>
      <c r="LS257" s="13" t="n"/>
      <c r="LT257" s="68">
        <f>IF(LS257&gt;0,((LS257-LS256)/LS256),0)</f>
        <v/>
      </c>
      <c r="LU257" s="68">
        <f>IF(LS257&gt;0,LT257-$V257,0)</f>
        <v/>
      </c>
      <c r="LV257" s="68" t="n"/>
      <c r="LW257" s="68" t="n"/>
      <c r="LX257" s="15">
        <f>IF(LS257&gt;0,(LS257-LS$10)/LS$10,0)</f>
        <v/>
      </c>
      <c r="LZ257" s="13" t="n"/>
      <c r="MA257" s="68">
        <f>IF(LZ257&gt;0,((LZ257-LZ256)/LZ256),0)</f>
        <v/>
      </c>
      <c r="MB257" s="68">
        <f>IF(LZ257&gt;0,MA257-$V257,0)</f>
        <v/>
      </c>
      <c r="MC257" s="68">
        <f>IF(LZ257&gt;0,(LZ257-MC$10)/MC$10,0)</f>
        <v/>
      </c>
      <c r="MD257" s="68" t="n"/>
      <c r="ME257" s="15">
        <f>IF(LZ257&gt;0,(LZ257-LZ$10)/LZ$10,0)</f>
        <v/>
      </c>
      <c r="MG257" s="13" t="n"/>
      <c r="MH257" s="68">
        <f>IF(MG257&gt;0,((MG257-MG256)/MG256),0)</f>
        <v/>
      </c>
      <c r="MI257" s="68">
        <f>IF(MG257&gt;0,MH257-$V257,0)</f>
        <v/>
      </c>
      <c r="MJ257" s="68">
        <f>IF(MG257&gt;0,(MG257-MJ$10)/MJ$10,0)</f>
        <v/>
      </c>
      <c r="MK257" s="68" t="n"/>
      <c r="ML257" s="15">
        <f>IF(MG257&gt;0,(MG257-MG$10)/MG$10,0)</f>
        <v/>
      </c>
      <c r="MN257" s="13" t="n"/>
      <c r="MO257" s="68">
        <f>IF(MN257&gt;0,((MN257-MN256)/MN256),0)</f>
        <v/>
      </c>
      <c r="MP257" s="68">
        <f>IF(MN257&gt;0,MO257-$V257,0)</f>
        <v/>
      </c>
      <c r="MQ257" s="68">
        <f>IF(MN257&gt;0,(MN257-MQ$10)/MQ$10,0)</f>
        <v/>
      </c>
      <c r="MR257" s="68" t="n"/>
      <c r="MS257" s="15">
        <f>IF(MN257&gt;0,(MN257-MN$10)/MN$10,0)</f>
        <v/>
      </c>
      <c r="MU257" s="13" t="n"/>
      <c r="MV257" s="68">
        <f>IF(MU257&gt;0,((MU257-MU256)/MU256),0)</f>
        <v/>
      </c>
      <c r="MW257" s="68">
        <f>IF(MU257&gt;0,MV257-$V257,0)</f>
        <v/>
      </c>
      <c r="MX257" s="68">
        <f>IF(MU257&gt;0,(MU257-MX$10)/MX$10,0)</f>
        <v/>
      </c>
      <c r="MY257" s="68" t="n"/>
      <c r="MZ257" s="15">
        <f>IF(MU257&gt;0,(MU257-MU$10)/MU$10,0)</f>
        <v/>
      </c>
      <c r="NB257" s="13" t="n"/>
      <c r="NC257" s="68">
        <f>IF(NB257&gt;0,((NB257-NB256)/NB256),0)</f>
        <v/>
      </c>
      <c r="ND257" s="68">
        <f>IF(NB257&gt;0,NC257-$V257,0)</f>
        <v/>
      </c>
      <c r="NE257" s="68">
        <f>IF(NB257&gt;0,(NB257-NE$10)/NE$10,0)</f>
        <v/>
      </c>
      <c r="NF257" s="68" t="n"/>
      <c r="NG257" s="15">
        <f>IF(NB257&gt;0,(NB257-NB$10)/NB$10,0)</f>
        <v/>
      </c>
      <c r="NI257" s="13" t="n"/>
      <c r="NJ257" s="68">
        <f>IF(NI257&gt;0,((NI257-NI256)/NI256),0)</f>
        <v/>
      </c>
      <c r="NK257" s="68">
        <f>IF(NI257&gt;0,NJ257-$V257,0)</f>
        <v/>
      </c>
      <c r="NL257" s="68">
        <f>IF(NI257&gt;0,(NI257-NL$10)/NL$10,0)</f>
        <v/>
      </c>
      <c r="NM257" s="68" t="n"/>
      <c r="NN257" s="15">
        <f>IF(NI257&gt;0,(NI257-NI$10)/NI$10,0)</f>
        <v/>
      </c>
      <c r="NP257" s="13" t="n"/>
      <c r="NQ257" s="68">
        <f>IF(NP257&gt;0,((NP257-NP256)/NP256),0)</f>
        <v/>
      </c>
      <c r="NR257" s="68">
        <f>IF(NP257&gt;0,NQ257-$V257,0)</f>
        <v/>
      </c>
      <c r="NS257" s="68">
        <f>IF(NP257&gt;0,(NP257-NS$10)/NS$10,0)</f>
        <v/>
      </c>
      <c r="NT257" s="68" t="n"/>
      <c r="NU257" s="15">
        <f>IF(NP257&gt;0,(NP257-NP$10)/NP$10,0)</f>
        <v/>
      </c>
      <c r="NW257" s="13" t="n"/>
      <c r="NX257" s="68">
        <f>IF(NW257&gt;0,((NW257-NW256)/NW256),0)</f>
        <v/>
      </c>
      <c r="NY257" s="68">
        <f>IF(NW257&gt;0,NX257-$V257,0)</f>
        <v/>
      </c>
      <c r="NZ257" s="68">
        <f>IF(NW257&gt;0,(NW257-NZ$10)/NZ$10,0)</f>
        <v/>
      </c>
      <c r="OA257" s="68" t="n"/>
      <c r="OB257" s="15">
        <f>IF(NW257&gt;0,(NW257-NW$10)/NW$10,0)</f>
        <v/>
      </c>
      <c r="OD257" s="13" t="n"/>
      <c r="OE257" s="68">
        <f>IF(OD257&gt;0,((OD257-OD256)/OD256),0)</f>
        <v/>
      </c>
      <c r="OF257" s="68">
        <f>IF(OD257&gt;0,OE257-$V257,0)</f>
        <v/>
      </c>
      <c r="OG257" s="68">
        <f>IF(OD257&gt;0,(OD257-OG$10)/OG$10,0)</f>
        <v/>
      </c>
      <c r="OH257" s="68" t="n"/>
      <c r="OI257" s="15">
        <f>IF(OD257&gt;0,(OD257-OD$10)/OD$10,0)</f>
        <v/>
      </c>
      <c r="OK257" s="13" t="n"/>
      <c r="OL257" s="68">
        <f>IF(OK257&gt;0,((OK257-OK256)/OK256),0)</f>
        <v/>
      </c>
      <c r="OM257" s="68">
        <f>IF(OK257&gt;0,OL257-$V257,0)</f>
        <v/>
      </c>
      <c r="ON257" s="68">
        <f>IF(OK257&gt;0,(OK257-ON$10)/ON$10,0)</f>
        <v/>
      </c>
      <c r="OO257" s="68" t="n"/>
      <c r="OP257" s="15">
        <f>IF(OK257&gt;0,(OK257-OK$10)/OK$10,0)</f>
        <v/>
      </c>
      <c r="OR257" s="13" t="n"/>
      <c r="OS257" s="68">
        <f>IF(OR257&gt;0,((OR257-OR256)/OR256),0)</f>
        <v/>
      </c>
      <c r="OT257" s="68">
        <f>IF(OR257&gt;0,OS257-$V257,0)</f>
        <v/>
      </c>
      <c r="OU257" s="68">
        <f>IF(OR257&gt;0,(OR257-OU$10)/OU$10,0)</f>
        <v/>
      </c>
      <c r="OV257" s="68" t="n"/>
      <c r="OW257" s="15">
        <f>IF(OR257&gt;0,(OR257-OR$10)/OR$10,0)</f>
        <v/>
      </c>
      <c r="OY257" s="13" t="n"/>
      <c r="OZ257" s="68">
        <f>IF(OY257&gt;0,((OY257-OY256)/OY256),0)</f>
        <v/>
      </c>
      <c r="PA257" s="68">
        <f>IF(OY257&gt;0,OZ257-$V257,0)</f>
        <v/>
      </c>
      <c r="PB257" s="68">
        <f>IF(OY257&gt;0,(OY257-PB$10)/PB$10,0)</f>
        <v/>
      </c>
      <c r="PC257" s="68" t="n"/>
      <c r="PD257" s="15">
        <f>IF(OY257&gt;0,(OY257-OY$10)/OY$10,0)</f>
        <v/>
      </c>
      <c r="PE257" s="18" t="n"/>
      <c r="PF257" s="13" t="n"/>
      <c r="PG257" s="68">
        <f>IF(PF257&gt;0,((PF257-PF256)/PF256),0)</f>
        <v/>
      </c>
      <c r="PH257" s="68">
        <f>IF(PF257&gt;0,PG257-$V257,0)</f>
        <v/>
      </c>
      <c r="PI257" s="68">
        <f>IF(PF257&gt;0,(PF257-PI$10)/PI$10,0)</f>
        <v/>
      </c>
      <c r="PJ257" s="68" t="n"/>
      <c r="PK257" s="15">
        <f>IF(PF257&gt;0,(PF257-PF$10)/PF$10,0)</f>
        <v/>
      </c>
      <c r="PM257" s="13" t="n"/>
      <c r="PN257" s="68">
        <f>IF(PM257&gt;0,((PM257-PM256)/PM256),0)</f>
        <v/>
      </c>
      <c r="PO257" s="68">
        <f>PN257-$V257</f>
        <v/>
      </c>
      <c r="PP257" s="68">
        <f>IF(PM257&gt;0,(PM257-PP$10)/PP$10,0)</f>
        <v/>
      </c>
      <c r="PQ257" s="68" t="n"/>
      <c r="PR257" s="15">
        <f>IF(PM257&gt;0,(PM257-PM$10)/PM$10,0)</f>
        <v/>
      </c>
      <c r="PT257" s="13" t="n"/>
      <c r="PU257" s="68">
        <f>IF(PT257&gt;0,((PT257-PT256)/PT256),0)</f>
        <v/>
      </c>
      <c r="PV257" s="68">
        <f>IF(PT257&gt;0,PU257-$V257,0)</f>
        <v/>
      </c>
      <c r="PW257" s="68">
        <f>IF(PT257&gt;0,(PT257-PW$10)/PW$10,0)</f>
        <v/>
      </c>
      <c r="PX257" s="68" t="n"/>
      <c r="PY257" s="15">
        <f>IF(PT257&gt;0,(PT257-PT$10)/PT$10,0)</f>
        <v/>
      </c>
      <c r="QA257" s="13" t="n"/>
      <c r="QB257" s="68">
        <f>IF(QA257&gt;0,((QA257-QA256)/QA256),0)</f>
        <v/>
      </c>
      <c r="QC257" s="68">
        <f>IF(QA257&gt;0,QB257-$V257,0)</f>
        <v/>
      </c>
      <c r="QD257" s="68">
        <f>IF(QA257&gt;0,(QA257-QD$10)/QD$10,0)</f>
        <v/>
      </c>
      <c r="QE257" s="68" t="n"/>
      <c r="QF257" s="15">
        <f>IF(QA257&gt;0,(QA257-QA$10)/QA$10,0)</f>
        <v/>
      </c>
      <c r="QH257" s="13" t="n"/>
      <c r="QI257" s="68">
        <f>IF(QH257&gt;0,((QH257-QH256)/QH256),0)</f>
        <v/>
      </c>
      <c r="QJ257" s="68">
        <f>IF(QH257&gt;0,QI257-$V257,0)</f>
        <v/>
      </c>
      <c r="QK257" s="68">
        <f>IF(QH257&gt;0,(QH257-QK$10)/QK$10,0)</f>
        <v/>
      </c>
      <c r="QL257" s="68" t="n"/>
      <c r="QM257" s="15">
        <f>IF(QH257&gt;0,(QH257-QH$10)/QH$10,0)</f>
        <v/>
      </c>
      <c r="QO257" s="13" t="n"/>
      <c r="QP257" s="68">
        <f>IF(QO257&gt;0,((QO257-QO256)/QO256),0)</f>
        <v/>
      </c>
      <c r="QQ257" s="68">
        <f>IF(QO257&gt;0,QP257-$V257,0)</f>
        <v/>
      </c>
      <c r="QR257" s="68">
        <f>IF(QO257&gt;0,(QO257-QR$10)/QR$10,0)</f>
        <v/>
      </c>
      <c r="QS257" s="68" t="n"/>
      <c r="QT257" s="15">
        <f>IF(QO257&gt;0,(QO257-QO$10)/QO$10,0)</f>
        <v/>
      </c>
      <c r="QV257" s="13" t="n"/>
      <c r="QW257" s="68">
        <f>IF(QV257&gt;0,((QV257-QV256)/QV256),0)</f>
        <v/>
      </c>
      <c r="QX257" s="68">
        <f>IF(QV257&gt;0,QW257-$V257,0)</f>
        <v/>
      </c>
      <c r="QY257" s="68">
        <f>IF(QV257&gt;0,(QV257-QY$10)/QY$10,0)</f>
        <v/>
      </c>
      <c r="QZ257" s="68" t="n"/>
      <c r="RA257" s="15">
        <f>IF(QV257&gt;0,(QV257-QV$10)/QV$10,0)</f>
        <v/>
      </c>
      <c r="RC257" s="13" t="n"/>
      <c r="RD257" s="68">
        <f>IF(RC257&gt;0,((RC257-RC256)/RC256),0)</f>
        <v/>
      </c>
      <c r="RE257" s="68">
        <f>IF(RC257&gt;0,RD257-$V257,0)</f>
        <v/>
      </c>
      <c r="RF257" s="68">
        <f>IF(RC257&gt;0,(RC257-RF$10)/RF$10,0)</f>
        <v/>
      </c>
      <c r="RG257" s="68" t="n"/>
      <c r="RH257" s="15">
        <f>IF(RC257&gt;0,(RC257-RC$10)/RC$10,0)</f>
        <v/>
      </c>
      <c r="RJ257" s="13" t="n"/>
      <c r="RK257" s="68">
        <f>IF(RJ257&gt;0,((RJ257-RJ256)/RJ256),0)</f>
        <v/>
      </c>
      <c r="RL257" s="68">
        <f>RK257-$V257</f>
        <v/>
      </c>
      <c r="RM257" s="68">
        <f>IF(RJ257&gt;0,(RJ257-RM$10)/RM$10,0)</f>
        <v/>
      </c>
      <c r="RN257" s="68" t="n"/>
      <c r="RO257" s="15">
        <f>IF(RJ257&gt;0,(RJ257-RJ$10)/RJ$10,0)</f>
        <v/>
      </c>
      <c r="RQ257" s="13" t="n"/>
      <c r="RR257" s="68">
        <f>IF(RQ257&gt;0,((RQ257-RQ256)/RQ256),0)</f>
        <v/>
      </c>
      <c r="RS257" s="68">
        <f>RR257-$V257</f>
        <v/>
      </c>
      <c r="RT257" s="68">
        <f>IF(RQ257&gt;0,(RQ257-RT$10)/RT$10,0)</f>
        <v/>
      </c>
      <c r="RU257" s="68" t="n"/>
      <c r="RV257" s="15">
        <f>IF(RQ257&gt;0,(RQ257-RQ$10)/RQ$10,0)</f>
        <v/>
      </c>
      <c r="RX257" s="13" t="n"/>
      <c r="RY257" s="68">
        <f>IF(RX257&gt;0,((RX257-RX256)/RX256),0)</f>
        <v/>
      </c>
      <c r="RZ257" s="68">
        <f>RY257-$V257</f>
        <v/>
      </c>
      <c r="SA257" s="68">
        <f>IF(RX257&gt;0,(RX257-SA$10)/SA$10,0)</f>
        <v/>
      </c>
      <c r="SB257" s="68" t="n"/>
      <c r="SC257" s="15">
        <f>IF(RX257&gt;0,(RX257-RX$10)/RX$10,0)</f>
        <v/>
      </c>
      <c r="SE257" s="13" t="n"/>
      <c r="SF257" s="68">
        <f>IF(SE257&gt;0,((SE257-SE256)/SE256),0)</f>
        <v/>
      </c>
      <c r="SG257" s="68">
        <f>SF257-$V257</f>
        <v/>
      </c>
      <c r="SH257" s="68">
        <f>IF(SE257&gt;0,(SE257-SH$10)/SH$10,0)</f>
        <v/>
      </c>
      <c r="SI257" s="68" t="n"/>
      <c r="SJ257" s="15">
        <f>IF(SE257&gt;0,(SE257-SE$10)/SE$10,0)</f>
        <v/>
      </c>
      <c r="SL257" s="13" t="n"/>
      <c r="SM257" s="68">
        <f>IF(SL257&gt;0,((SL257-SL256)/SL256),0)</f>
        <v/>
      </c>
      <c r="SN257" s="68">
        <f>SM257-$V257</f>
        <v/>
      </c>
      <c r="SO257" s="68">
        <f>IF(SL257&gt;0,(SL257-SO$10)/SO$10,0)</f>
        <v/>
      </c>
      <c r="SP257" s="68" t="n"/>
      <c r="SQ257" s="15">
        <f>IF(SL257&gt;0,(SL257-SL$10)/SL$10,0)</f>
        <v/>
      </c>
      <c r="SS257" s="13" t="n"/>
      <c r="ST257" s="68">
        <f>IF(SS257&gt;0,((SS257-SS256)/SS256),0)</f>
        <v/>
      </c>
      <c r="SU257" s="68">
        <f>ST257-$V257</f>
        <v/>
      </c>
      <c r="SV257" s="68">
        <f>IF(SS257&gt;0,(SS257-SV$10)/SV$10,0)</f>
        <v/>
      </c>
      <c r="SW257" s="68" t="n"/>
      <c r="SX257" s="15">
        <f>IF(SS257&gt;0,(SS257-SS$10)/SS$10,0)</f>
        <v/>
      </c>
      <c r="SZ257" s="13" t="n"/>
      <c r="TA257" s="68">
        <f>IF(SZ257&gt;0,((SZ257-SZ256)/SZ256),0)</f>
        <v/>
      </c>
      <c r="TB257" s="68">
        <f>TA257-$V257</f>
        <v/>
      </c>
      <c r="TC257" s="68">
        <f>IF(SZ257&gt;0,(SZ257-TC$10)/TC$10,0)</f>
        <v/>
      </c>
      <c r="TD257" s="68" t="n"/>
      <c r="TE257" s="15">
        <f>IF(SZ257&gt;0,(SZ257-SZ$10)/SZ$10,0)</f>
        <v/>
      </c>
      <c r="TG257" s="587" t="n"/>
      <c r="TH257" s="68">
        <f>IF(TG257&gt;0,((TG257-TG256)/TG256),0)</f>
        <v/>
      </c>
      <c r="TI257" s="68">
        <f>TH257-$V257</f>
        <v/>
      </c>
      <c r="TJ257" s="68">
        <f>IF(TG257&gt;0,(TG257-TJ$10)/TJ$10,0)</f>
        <v/>
      </c>
      <c r="TK257" s="68" t="n"/>
      <c r="TL257" s="15">
        <f>IF(TG257&gt;0,(TG257-TG$10)/TG$10,0)</f>
        <v/>
      </c>
      <c r="TN257" s="13" t="n"/>
      <c r="TO257" s="68">
        <f>IF(TN257&gt;0,((TN257-TN256)/TN256),0)</f>
        <v/>
      </c>
      <c r="TP257" s="68">
        <f>TO257-$V257</f>
        <v/>
      </c>
      <c r="TQ257" s="68">
        <f>IF(TN257&gt;0,(TN257-TQ$10)/TQ$10,0)</f>
        <v/>
      </c>
      <c r="TR257" s="68" t="n"/>
      <c r="TS257" s="15">
        <f>IF(TN257&gt;0,(TN257-TN$10)/TN$10,0)</f>
        <v/>
      </c>
      <c r="TU257" s="587" t="n"/>
      <c r="TV257" s="68">
        <f>IF(TU257&gt;0,((TU257-TU256)/TU256),0)</f>
        <v/>
      </c>
      <c r="TW257" s="68">
        <f>TV257-$V257</f>
        <v/>
      </c>
      <c r="TX257" s="68">
        <f>IF(TU257&gt;0,(TU257-TX$10)/TX$10,0)</f>
        <v/>
      </c>
      <c r="TY257" s="68" t="n"/>
      <c r="TZ257" s="15">
        <f>IF(TU257&gt;0,(TU257-TU$10)/TU$10,0)</f>
        <v/>
      </c>
      <c r="UB257" s="587" t="n"/>
      <c r="UC257" s="68">
        <f>IF(UB257&gt;0,((UB257-UB256)/UB256),0)</f>
        <v/>
      </c>
      <c r="UD257" s="68">
        <f>UC257-$V257</f>
        <v/>
      </c>
      <c r="UE257" s="68">
        <f>IF(UB257&gt;0,(UB257-UE$10)/UE$10,0)</f>
        <v/>
      </c>
      <c r="UF257" s="68" t="n"/>
      <c r="UG257" s="15">
        <f>IF(UB257&gt;0,(UB257-UB$10)/UB$10,0)</f>
        <v/>
      </c>
      <c r="UI257" s="587" t="n"/>
      <c r="UJ257" s="68">
        <f>IF(UI257&gt;0,((UI257-UI256)/UI256),0)</f>
        <v/>
      </c>
      <c r="UK257" s="68">
        <f>UJ257-$V257</f>
        <v/>
      </c>
      <c r="UL257" s="68">
        <f>IF(UI257&gt;0,(UI257-UL$10)/UL$10,0)</f>
        <v/>
      </c>
      <c r="UM257" s="68" t="n"/>
      <c r="UN257" s="15">
        <f>IF(UI257&gt;0,(UI257-UI$10)/UI$10,0)</f>
        <v/>
      </c>
      <c r="UP257" s="587" t="n"/>
      <c r="UQ257" s="68">
        <f>IF(UP257&gt;0,((UP257-UP256)/UP256),0)</f>
        <v/>
      </c>
      <c r="UR257" s="68">
        <f>UQ257-$V257</f>
        <v/>
      </c>
      <c r="US257" s="68">
        <f>IF(UP257&gt;0,(UP257-US$10)/US$10,0)</f>
        <v/>
      </c>
      <c r="UT257" s="68" t="n"/>
      <c r="UU257" s="15">
        <f>IF(UP257&gt;0,(UP257-UP$10)/UP$10,0)</f>
        <v/>
      </c>
      <c r="UW257" s="587" t="n"/>
      <c r="UX257" s="68">
        <f>IF(UW257&gt;0,((UW257-UW256)/UW256),0)</f>
        <v/>
      </c>
      <c r="UY257" s="68">
        <f>UX257-$V257</f>
        <v/>
      </c>
      <c r="UZ257" s="68">
        <f>IF(UW257&gt;0,(UW257-UZ$10)/UZ$10,0)</f>
        <v/>
      </c>
      <c r="VA257" s="68" t="n"/>
      <c r="VB257" s="15">
        <f>IF(UW257&gt;0,(UW257-UW$10)/UW$10,0)</f>
        <v/>
      </c>
      <c r="VD257" s="587" t="n"/>
      <c r="VE257" s="68">
        <f>IF(VD257&gt;0,((VD257-VD256)/VD256),0)</f>
        <v/>
      </c>
      <c r="VF257" s="68">
        <f>VE257-$V257</f>
        <v/>
      </c>
      <c r="VG257" s="68">
        <f>IF(VD257&gt;0,(VD257-VG$10)/VG$10,0)</f>
        <v/>
      </c>
      <c r="VH257" s="68" t="n"/>
      <c r="VI257" s="15">
        <f>IF(VD257&gt;0,(VD257-VD$10)/VD$10,0)</f>
        <v/>
      </c>
      <c r="VM257" s="21">
        <f>IF($C257&gt;0,(($IK$5*IG257)+($GT$5*GP257)+($JM$5*JI257)+($JF$5*JB257)+($IY$5*IU257)+($IR$5*IN257)+($ID$5*HZ257)+($HW$5*HS257)+($HP$5*HL257)+($HI$5*HE257)+($GF$5*GB257)+($FY$5*FU257)+($FR$5*FN257)+($FK$5*FG257)+($FD$5*EZ257)+($EW$5*ES257)+($EP$5*EL257)+($EI$5*EE257)+($EB$5*DX257)+($DU$5*DQ257)+($DN$5*DJ257)+($DG$5*DC257)+($CZ$5*CV257)+($CS$5*CO257)+($CL$5*CH257)+($CE$5*CA257)+($BX$5*BT257)+($BQ$5*BM257)+($BJ$5*BF257)+($BC$5*AY257)+($AV$5*AR257)+($AO$5*AK257)+($AH$5*AD257)+($JT$5*JP257)+($KA$5*JW257)+($KO$5*KK257)+($PR$5*PN257)+($GM$5*GI257)+($HA$5*GW257)+($KV$5*KR257)+($KH$5*KD257)+($LC$5*KY257)+($MS$5*MO257)+($ML$5*MH257)+($ME$5*MA257)+($LX$5*LT257)+($LQ$5*LM257)+($LJ$5*LF257)+(MV257*$MZ$5)+(NC257*$NG$5)+(NJ257*$NN$5)+($OI$5*OE257)+($NU$5*NQ257)+($OB$5*NX257)+($PK$5*PG257)+($OP$5*OL257)+($OW$5*OS257)+($PD$5*OZ257)+(PU257*$PY$5)+(QB257*$QF$5)+(QI257*$QM$5)+(QP257*$QT$5)+(QW257*$RA$5)+(RD257*$RH$5)+(RK257*$RO$5)+(RR257*$RV$5)+(RY257*$SC$5)+(SF257*$SJ$5)+(SM257*$SQ$5)+(ST257*$SX$5)+(TA257*$TE$5))+(TH257*$TL$5)+(TO257*$TS$5))/$VM$5</f>
        <v/>
      </c>
      <c r="VN257" s="40" t="n"/>
      <c r="VO257" s="21">
        <f>IF($C257&gt;0,(($IK$5*II257)+($GT$5*GR257)+($JM$5*JK257)+($JF$5*JD257)+($IY$5*IW257)+($IR$5*IP257)+($ID$5*IB257)+($HW$5*HU257)+($HP$5*HN257)+($HI$5*HG257)+($GF$5*GD257)+($FY$5*FW257)+($FR$5*FP257)+($FK$5*FI257)+($FD$5*FB257)+($EW$5*EU257)+($EP$5*EN257)+($EI$5*EG257)+($EB$5*DZ257)+($DU$5*DS257)+($DN$5*DL257)+($DG$5*DE257)+($CZ$5*CX257)+($CS$5*CQ257)+($CL$5*CJ257)+($CE$5*CC257)+($BX$5*BV257)+($BQ$5*BO257)+($BJ$5*BH257)+($BC$5*BA257)+($AV$5*AT257)+($AO$5*AM257)+($AH$5*AF257)+($KO$5*KM257)+($KH$5*KF257)+($KA$5*JY257)+($JT$5*JR257)+($PR$5*PP257)+($GM$5*GK257)+($HA$5*GY257)+($KV$5*KT257)+($LC$5*LA257)+($MS$5*MQ257)+($ML$5*MJ257)+($ME$5*MC257)+($LX$5*LV257)+($LQ$5*LO257)+($LJ$5*LH257)+(MX257*$MZ$5)+(NE257*$NG$5)+(NL257*$NN$5)+($OI$5*OG257)+($NU$5*NS257)+($OB$5*NZ257)+($PD$5*PB257)+($OW$5*OU257)+($OP$5*ON257)+($PK$5*PI257)+($PY$5*PW257)+($QF$5*QD257)+($QM$5*QK257)+($QT$5*QR257)+($RA$5*QY257)+($RH$5*RF257)+($RO$5*RM257)+(RT257*$RV$5)+(SA257*$SC$5)+(SH257*$SJ$5)+(SO257*$SQ$5)+(SV257*$SX$5)+(TC257*$TE$5)+(TJ257*$TL$5)+(TQ257*$TS$5))/$VM$5,0)</f>
        <v/>
      </c>
      <c r="VP257" s="14" t="n"/>
      <c r="VQ257" s="21">
        <f>IF($C257&gt;0,(($IK$5*IK257)+($GT$5*GT257)+($JM$5*JM257)+($JF$5*JF257)+($IY$5*IY257)+($IR$5*IR257)+($ID$5*ID257)+($HW$5*HW257)+($HP$5*HP257)+($HI$5*HI257)+($GF$5*GF257)+($FY$5*FY257)+($FR$5*FR257)+($FK$5*FK257)+($FD$5*FD257)+($EW$5*EW257)+($EP$5*EP257)+($EI$5*EI257)+($EB$5*EB257)+($DU$5*DU257)+($DN$5*DN257)+($DG$5*DG257)+($CZ$5*CZ257)+($CS$5*CS257)+($CL$5*CL257)+($CE$5*CE257)+($BX$5*BX257)+($BQ$5*BQ257)+($BJ$5*BJ257)+($BC$5*BC257)+($AV$5*AV257)+($AO$5*AO257)+($AH$5*AH257)+($KO$5*KO257)+($PR$5*PR257)+($GM$5*GM257)+($HA$5*HA257)+($KH$5*KH257)+($KA$5*KA257)+($JT$5*JT257)+($KV$5*KV257)+($LC$5*LC257)+($MS$5*MS257)+($ML$5*ML257)+($ME$5*ME257)+($LX$5*LX257)+($LQ$5*LQ257)+($LJ$5*LJ257)+($OI$5*OI257)+($NU$5*NU257)+($NN$5*NN257)+($NG$5*NG257)+($MZ$5*MZ257)+(OB257*$OB$5)+($PD$5*PD257)+($OW$5*OW257)+($OP$5*OP257)+($PK$5*PK257)+(PY257*$PY$5)+(QF257*$QF$5)+(QM257*$QM$5)+(QT257*$QT$5)+(RA257*$RA$5)+(RH257*$RH$5)+(RO257*$RO$5)+(RV257*$RV$5)+(SC257*$SC$5)+(SJ257*$SJ$5)+(SQ257*$SQ$5)+(SX257*$SX$5)+(TE257*$TE$5)+(TL257*$TL$5)+(TS257*$TS$5))/$VM$5,0)</f>
        <v/>
      </c>
    </row>
    <row r="258" ht="16" customHeight="1" s="545">
      <c r="A258" s="127" t="n">
        <v>46020</v>
      </c>
      <c r="B258" s="4">
        <f>A258</f>
        <v/>
      </c>
      <c r="C258" s="13" t="n"/>
      <c r="D258" s="138">
        <f>IF(C258&gt;0,C258-C257,0)</f>
        <v/>
      </c>
      <c r="E258" s="68">
        <f>IF(C258&gt;0,D258/C257,0)</f>
        <v/>
      </c>
      <c r="F258" s="15">
        <f>IF(C258&gt;0,(C258-C$10)/C$10,0)</f>
        <v/>
      </c>
      <c r="G258" s="13" t="n"/>
      <c r="H258" s="138">
        <f>IF(G258&gt;0,G258-G257,0)</f>
        <v/>
      </c>
      <c r="I258" s="68">
        <f>IF(G258&gt;0,H258/G257,0)</f>
        <v/>
      </c>
      <c r="J258" s="15">
        <f>IF(G258&gt;0,(G258-G$10)/G$10,0)</f>
        <v/>
      </c>
      <c r="K258" s="13" t="n"/>
      <c r="L258" s="138">
        <f>IF(K258&gt;0,K258-K257,0)</f>
        <v/>
      </c>
      <c r="M258" s="68">
        <f>IF(K258&gt;0,L258/K257,0)</f>
        <v/>
      </c>
      <c r="N258" s="15">
        <f>IF(K258&gt;0,(K258-K$10)/K$10,0)</f>
        <v/>
      </c>
      <c r="O258" s="13" t="n"/>
      <c r="P258" s="138">
        <f>IF(O258&gt;0,O258-O257,0)</f>
        <v/>
      </c>
      <c r="Q258" s="68">
        <f>IF(O258&gt;0,P258/O257,0)</f>
        <v/>
      </c>
      <c r="R258" s="15">
        <f>IF(O258&gt;0,(O258-O$10)/O$10,0)</f>
        <v/>
      </c>
      <c r="S258" s="18">
        <f>IF(O258&gt;0,(((O258*0.7)*Q258)+((K258*0.9)*M258)+((G258*0.65)*I258)+((C258*0.6)*E258))/(O258+K258+G258+C258),0)</f>
        <v/>
      </c>
      <c r="T258" s="121">
        <f>IF(O258&gt;0,(S258*200)+T257,0)</f>
        <v/>
      </c>
      <c r="U258" s="121">
        <f>T258</f>
        <v/>
      </c>
      <c r="V258" s="134">
        <f>IF(T258&gt;0,(T258-T257)/T257,0)</f>
        <v/>
      </c>
      <c r="W258" s="21">
        <f>IF(T258&gt;0,(T258-T$11)/T$11,0)</f>
        <v/>
      </c>
      <c r="X258" s="18">
        <f>IF(T258&gt;0,((Q258+M258+I258+E258)/4),0)</f>
        <v/>
      </c>
      <c r="Y258" s="353" t="n"/>
      <c r="Z258" s="15" t="n">
        <v>2e-06</v>
      </c>
      <c r="AA258" s="21">
        <f>Z258-$V258</f>
        <v/>
      </c>
      <c r="AC258" s="13" t="n"/>
      <c r="AD258" s="68">
        <f>IF(AC258&gt;0,((AC258-AC257)/AC257),0)</f>
        <v/>
      </c>
      <c r="AE258" s="68">
        <f>IF(AC258&gt;0,AD258-$V258,0)</f>
        <v/>
      </c>
      <c r="AF258" s="68">
        <f>IF(AC258&gt;0,(AC258-AF$10)/AF$10,0)</f>
        <v/>
      </c>
      <c r="AG258" s="68" t="n"/>
      <c r="AH258" s="15">
        <f>IF(AC258&gt;0,(AC258-AC$10)/AC$10,0)</f>
        <v/>
      </c>
      <c r="AJ258" s="13" t="n"/>
      <c r="AK258" s="68">
        <f>IF(AJ258&gt;0,((AJ258-AJ257)/AJ257),0)</f>
        <v/>
      </c>
      <c r="AL258" s="68">
        <f>IF(AJ258&gt;0,AK258-$V258,0)</f>
        <v/>
      </c>
      <c r="AM258" s="68">
        <f>IF(AJ258&gt;0,(AJ258-AM$10)/AM$10,0)</f>
        <v/>
      </c>
      <c r="AN258" s="68" t="n"/>
      <c r="AO258" s="15">
        <f>IF(AJ258&gt;0,(AJ258-AJ$10)/AJ$10,0)</f>
        <v/>
      </c>
      <c r="AQ258" s="13" t="n"/>
      <c r="AR258" s="68">
        <f>IF(AQ258&gt;0,((AQ258-AQ257)/AQ257),0)</f>
        <v/>
      </c>
      <c r="AS258" s="68">
        <f>IF(AQ258&gt;0,AR258-$V258,0)</f>
        <v/>
      </c>
      <c r="AT258" s="68">
        <f>IF(AQ258&gt;0,(AQ258-AT$10)/AT$10,0)</f>
        <v/>
      </c>
      <c r="AU258" s="68" t="n"/>
      <c r="AV258" s="15">
        <f>IF(AQ258&gt;0,(AQ258-AQ$10)/AQ$10,0)</f>
        <v/>
      </c>
      <c r="AX258" s="13" t="n"/>
      <c r="AY258" s="68">
        <f>IF(AX258&gt;0,((AX258-AX257)/AX257),0)</f>
        <v/>
      </c>
      <c r="AZ258" s="68">
        <f>IF(AX258&gt;0,AY258-$V258,0)</f>
        <v/>
      </c>
      <c r="BA258" s="68">
        <f>IF(AX258&gt;0,(AX258-BA$10)/BA$10,0)</f>
        <v/>
      </c>
      <c r="BB258" s="68" t="n"/>
      <c r="BC258" s="15">
        <f>IF(AX258&gt;0,(AX258-AX$10)/AX$10,0)</f>
        <v/>
      </c>
      <c r="BE258" s="13" t="n"/>
      <c r="BF258" s="68">
        <f>IF(BE258&gt;0,((BE258-BE257)/BE257),0)</f>
        <v/>
      </c>
      <c r="BG258" s="68">
        <f>IF(BE258&gt;0,BF258-$V258,0)</f>
        <v/>
      </c>
      <c r="BH258" s="68" t="n"/>
      <c r="BI258" s="68" t="n"/>
      <c r="BJ258" s="15">
        <f>IF(BE258&gt;0,(BE258-BE$10)/BE$10,0)</f>
        <v/>
      </c>
      <c r="BL258" s="13" t="n"/>
      <c r="BM258" s="68">
        <f>IF(BL258&gt;0,((BL258-BL257)/BL257),0)</f>
        <v/>
      </c>
      <c r="BN258" s="68">
        <f>IF(BL258&gt;0,BM258-$V258,0)</f>
        <v/>
      </c>
      <c r="BO258" s="68">
        <f>IF(BL258&gt;0,(BL258-BO$10)/BO$10,0)</f>
        <v/>
      </c>
      <c r="BP258" s="68" t="n"/>
      <c r="BQ258" s="15">
        <f>IF(BL258&gt;0,(BL258-BL$10)/BL$10,0)</f>
        <v/>
      </c>
      <c r="BS258" s="13" t="n"/>
      <c r="BT258" s="68">
        <f>IF(BS258&gt;0,((BS258-BS257)/BS257),0)</f>
        <v/>
      </c>
      <c r="BU258" s="68">
        <f>IF(BS258&gt;0,BT258-$V258,0)</f>
        <v/>
      </c>
      <c r="BV258" s="68">
        <f>IF(BS258&gt;0,(BS258-BV$10)/BV$10,0)</f>
        <v/>
      </c>
      <c r="BW258" s="68" t="n"/>
      <c r="BX258" s="15">
        <f>IF(BS258&gt;0,(BS258-BS$10)/BS$10,0)</f>
        <v/>
      </c>
      <c r="BZ258" s="13" t="n"/>
      <c r="CA258" s="68">
        <f>IF(BZ258&gt;0,((BZ258-BZ257)/BZ257),0)</f>
        <v/>
      </c>
      <c r="CB258" s="68">
        <f>IF(BZ258&gt;0,CA258-$V258,0)</f>
        <v/>
      </c>
      <c r="CC258" s="68">
        <f>IF(BZ258&gt;0,(BZ258-CC$10)/CC$10,0)</f>
        <v/>
      </c>
      <c r="CD258" s="68" t="n"/>
      <c r="CE258" s="15">
        <f>IF(BZ258&gt;0,(BZ258-BZ$10)/BZ$10,0)</f>
        <v/>
      </c>
      <c r="CG258" s="13" t="n"/>
      <c r="CH258" s="68">
        <f>IF(CG258&gt;0,((CG258-CG257)/CG257),0)</f>
        <v/>
      </c>
      <c r="CI258" s="68">
        <f>IF(CG258&gt;0,CH258-$V258,0)</f>
        <v/>
      </c>
      <c r="CJ258" s="68">
        <f>IF(CG258&gt;0,(CG258-CJ$10)/CJ$10,0)</f>
        <v/>
      </c>
      <c r="CK258" s="68" t="n"/>
      <c r="CL258" s="15">
        <f>IF(CG258&gt;0,(CG258-CG$10)/CG$10,0)</f>
        <v/>
      </c>
      <c r="CN258" s="13" t="n"/>
      <c r="CO258" s="68">
        <f>IF(CN258&gt;0,((CN258-CN257)/CN257),0)</f>
        <v/>
      </c>
      <c r="CP258" s="68">
        <f>IF(CN258&gt;0,CO258-$V258,0)</f>
        <v/>
      </c>
      <c r="CQ258" s="68">
        <f>IF(CN258&gt;0,(CN258-CQ$10)/CQ$10,0)</f>
        <v/>
      </c>
      <c r="CR258" s="68" t="n"/>
      <c r="CS258" s="15">
        <f>IF(CN258&gt;0,(CN258-CN$10)/CN$10,0)</f>
        <v/>
      </c>
      <c r="CU258" s="13" t="n"/>
      <c r="CV258" s="68">
        <f>IF(CU258&gt;0,((CU258-CU257)/CU257),0)</f>
        <v/>
      </c>
      <c r="CW258" s="68">
        <f>IF(CU258&gt;0,CV258-$V258,0)</f>
        <v/>
      </c>
      <c r="CX258" s="68">
        <f>IF(CU258&gt;0,(CU258-CX$10)/CX$10,0)</f>
        <v/>
      </c>
      <c r="CY258" s="68" t="n"/>
      <c r="CZ258" s="15">
        <f>IF(CU258&gt;0,(CU258-CU$10)/CU$10,0)</f>
        <v/>
      </c>
      <c r="DB258" s="13" t="n"/>
      <c r="DC258" s="68">
        <f>IF(DB258&gt;0,((DB258-DB257)/DB257),0)</f>
        <v/>
      </c>
      <c r="DD258" s="68">
        <f>IF(DB258&gt;0,DC258-$V258,0)</f>
        <v/>
      </c>
      <c r="DE258" s="68">
        <f>IF(DB258&gt;0,(DB258-DE$10)/DE$10,0)</f>
        <v/>
      </c>
      <c r="DF258" s="68" t="n"/>
      <c r="DG258" s="15">
        <f>IF(DB258&gt;0,(DB258-DB$10)/DB$10,0)</f>
        <v/>
      </c>
      <c r="DI258" s="13" t="n"/>
      <c r="DJ258" s="68">
        <f>IF(DI258&gt;0,((DI258-DI257)/DI257),0)</f>
        <v/>
      </c>
      <c r="DK258" s="68">
        <f>IF(DI258&gt;0,DJ258-$V258,0)</f>
        <v/>
      </c>
      <c r="DL258" s="68">
        <f>IF(DI258&gt;0,(DI258-DL$10)/DL$10,0)</f>
        <v/>
      </c>
      <c r="DM258" s="68" t="n"/>
      <c r="DN258" s="15">
        <f>IF(DI258&gt;0,(DI258-DI$10)/DI$10,0)</f>
        <v/>
      </c>
      <c r="DP258" s="13" t="n"/>
      <c r="DQ258" s="68">
        <f>IF(DP258&gt;0,((DP258-DP257)/DP257),0)</f>
        <v/>
      </c>
      <c r="DR258" s="68">
        <f>IF(DP258&gt;0,DQ258-$V258,0)</f>
        <v/>
      </c>
      <c r="DS258" s="68" t="n"/>
      <c r="DT258" s="68" t="n"/>
      <c r="DU258" s="15">
        <f>IF(DP258&gt;0,(DP258-DP$10)/DP$10,0)</f>
        <v/>
      </c>
      <c r="DV258" s="18" t="n"/>
      <c r="DW258" s="13" t="n"/>
      <c r="DX258" s="68">
        <f>IF(DW258&gt;0,((DW258-DW257)/DW257),0)</f>
        <v/>
      </c>
      <c r="DY258" s="68">
        <f>IF(DW258&gt;0,DX258-$V258,0)</f>
        <v/>
      </c>
      <c r="DZ258" s="68">
        <f>IF(DW258&gt;0,(DW258-DZ$10)/DZ$10,0)</f>
        <v/>
      </c>
      <c r="EA258" s="68" t="n"/>
      <c r="EB258" s="15">
        <f>IF(DW258&gt;0,(DW258-DW$10)/DW$10,0)</f>
        <v/>
      </c>
      <c r="ED258" s="13" t="n"/>
      <c r="EE258" s="68">
        <f>IF(ED258&gt;0,((ED258-ED257)/ED257),0)</f>
        <v/>
      </c>
      <c r="EF258" s="68">
        <f>IF(ED258&gt;0,EE258-$V258,0)</f>
        <v/>
      </c>
      <c r="EG258" s="68">
        <f>IF(ED258&gt;0,(ED258-EG$10)/EG$10,0)</f>
        <v/>
      </c>
      <c r="EH258" s="68" t="n"/>
      <c r="EI258" s="15">
        <f>IF(ED258&gt;0,(ED258-ED$10)/ED$10,0)</f>
        <v/>
      </c>
      <c r="EK258" s="13" t="n"/>
      <c r="EL258" s="68">
        <f>IF(EK258&gt;0,((EK258-EK257)/EK257),0)</f>
        <v/>
      </c>
      <c r="EM258" s="68">
        <f>IF(EK258&gt;0,EL258-$V258,0)</f>
        <v/>
      </c>
      <c r="EN258" s="68">
        <f>IF(EK258&gt;0,(EK258-EN$10)/EN$10,0)</f>
        <v/>
      </c>
      <c r="EO258" s="68" t="n"/>
      <c r="EP258" s="15">
        <f>IF(EK258&gt;0,(EK258-EK$10)/EK$10,0)</f>
        <v/>
      </c>
      <c r="ER258" s="13" t="n"/>
      <c r="ES258" s="68">
        <f>IF(ER258&gt;0,((ER258-ER257)/ER257),0)</f>
        <v/>
      </c>
      <c r="ET258" s="68">
        <f>IF(ER258&gt;0,ES258-$V258,0)</f>
        <v/>
      </c>
      <c r="EU258" s="68">
        <f>IF(ER258&gt;0,(ER258-EU$10)/EU$10,0)</f>
        <v/>
      </c>
      <c r="EV258" s="68" t="n"/>
      <c r="EW258" s="15">
        <f>IF(ER258&gt;0,(ER258-ER$10)/ER$10,0)</f>
        <v/>
      </c>
      <c r="EY258" s="13" t="n"/>
      <c r="EZ258" s="68">
        <f>IF(EY258&gt;0,((EY258-EY257)/EY257),0)</f>
        <v/>
      </c>
      <c r="FA258" s="68">
        <f>IF(EY258&gt;0,EZ258-$V258,0)</f>
        <v/>
      </c>
      <c r="FB258" s="68" t="n"/>
      <c r="FC258" s="68" t="n"/>
      <c r="FD258" s="15">
        <f>IF(EY258&gt;0,(EY258-EY$10)/EY$10,0)</f>
        <v/>
      </c>
      <c r="FF258" s="13" t="n"/>
      <c r="FG258" s="68">
        <f>IF(FF258&gt;0,((FF258-FF257)/FF257),0)</f>
        <v/>
      </c>
      <c r="FH258" s="68">
        <f>IF(FF258&gt;0,FG258-$V258,0)</f>
        <v/>
      </c>
      <c r="FI258" s="68">
        <f>IF(FF258&gt;0,(FF258-FI$10)/FI$10,0)</f>
        <v/>
      </c>
      <c r="FJ258" s="68" t="n"/>
      <c r="FK258" s="15">
        <f>IF(FF258&gt;0,(FF258-FF$10)/FF$10,0)</f>
        <v/>
      </c>
      <c r="FM258" s="13" t="n"/>
      <c r="FN258" s="68">
        <f>IF(FM258&gt;0,((FM258-FM257)/FM257),0)</f>
        <v/>
      </c>
      <c r="FO258" s="68">
        <f>IF(FM258&gt;0,FN258-$V258,0)</f>
        <v/>
      </c>
      <c r="FP258" s="68">
        <f>IF(FM258&gt;0,(FM258-FP$10)/FP$10,0)</f>
        <v/>
      </c>
      <c r="FQ258" s="68" t="n"/>
      <c r="FR258" s="15">
        <f>IF(FM258&gt;0,(FM258-FM$10)/FM$10,0)</f>
        <v/>
      </c>
      <c r="FT258" s="13" t="n"/>
      <c r="FU258" s="68">
        <f>IF(FT258&gt;0,((FT258-FT257)/FT257),0)</f>
        <v/>
      </c>
      <c r="FV258" s="68">
        <f>IF(FT258&gt;0,FU258-$V258,0)</f>
        <v/>
      </c>
      <c r="FW258" s="68">
        <f>IF(FT258&gt;0,(FT258-FW$10)/FW$10,0)</f>
        <v/>
      </c>
      <c r="FX258" s="68" t="n"/>
      <c r="FY258" s="15">
        <f>IF(FT258&gt;0,(FT258-FT$10)/FT$10,0)</f>
        <v/>
      </c>
      <c r="GA258" s="13" t="n"/>
      <c r="GB258" s="68">
        <f>IF(GA258&gt;0,((GA258-GA257)/GA257),0)</f>
        <v/>
      </c>
      <c r="GC258" s="68">
        <f>IF(GA258&gt;0,GB258-$V258,0)</f>
        <v/>
      </c>
      <c r="GD258" s="68" t="n"/>
      <c r="GE258" s="68" t="n"/>
      <c r="GF258" s="15">
        <f>IF(GA258&gt;0,(GA258-GA$10)/GA$10,0)</f>
        <v/>
      </c>
      <c r="GG258" s="18" t="n"/>
      <c r="GH258" s="13" t="n"/>
      <c r="GI258" s="68">
        <f>IF(GH258&gt;0,((GH258-GH257)/GH257),0)</f>
        <v/>
      </c>
      <c r="GJ258" s="68">
        <f>IF(GH258&gt;0,GI258-$V258,0)</f>
        <v/>
      </c>
      <c r="GK258" s="68">
        <f>IF(GH258&gt;0,(GH258-GK$10)/GK$10,0)</f>
        <v/>
      </c>
      <c r="GL258" s="68" t="n"/>
      <c r="GM258" s="15">
        <f>IF(GH258&gt;0,(GH258-GH$10)/GH$10,0)</f>
        <v/>
      </c>
      <c r="GO258" s="13" t="n"/>
      <c r="GP258" s="68">
        <f>IF(GO258&gt;0,((GO258-GO257)/GO257),0)</f>
        <v/>
      </c>
      <c r="GQ258" s="68">
        <f>IF(GO258&gt;0,GP258-$V258,0)</f>
        <v/>
      </c>
      <c r="GR258" s="68" t="n"/>
      <c r="GS258" s="68" t="n"/>
      <c r="GT258" s="15">
        <f>IF(GO258&gt;0,(GO258-GO$10)/GO$10,0)</f>
        <v/>
      </c>
      <c r="GV258" s="13" t="n"/>
      <c r="GW258" s="68">
        <f>IF(GV258&gt;0,((GV258-GV257)/GV257),0)</f>
        <v/>
      </c>
      <c r="GX258" s="68">
        <f>IF(GV258&gt;0,GW258-$V258,0)</f>
        <v/>
      </c>
      <c r="GY258" s="68">
        <f>IF(GV258&gt;0,(GV258-GY$10)/GY$10,0)</f>
        <v/>
      </c>
      <c r="GZ258" s="68" t="n"/>
      <c r="HA258" s="15">
        <f>IF(GV258&gt;0,(GV258-GV$10)/GV$10,0)</f>
        <v/>
      </c>
      <c r="HD258" s="13" t="n"/>
      <c r="HE258" s="68">
        <f>IF(HD258&gt;0,((HD258-HD257)/HD257),0)</f>
        <v/>
      </c>
      <c r="HF258" s="68">
        <f>IF(HD258&gt;0,HE258-$V258,0)</f>
        <v/>
      </c>
      <c r="HG258" s="68">
        <f>IF(HD258&gt;0,(HD258-HG$10)/HG$10,0)</f>
        <v/>
      </c>
      <c r="HH258" s="68" t="n"/>
      <c r="HI258" s="15">
        <f>IF(HD258&gt;0,(HD258-HD$10)/HD$10,0)</f>
        <v/>
      </c>
      <c r="HK258" s="13" t="n"/>
      <c r="HL258" s="68">
        <f>IF(HK258&gt;0,((HK258-HK257)/HK257),0)</f>
        <v/>
      </c>
      <c r="HM258" s="68">
        <f>IF(HK258&gt;0,HL258-$V258,0)</f>
        <v/>
      </c>
      <c r="HN258" s="68">
        <f>IF(HK258&gt;0,(HK258-HN$10)/HN$10,0)</f>
        <v/>
      </c>
      <c r="HO258" s="68" t="n"/>
      <c r="HP258" s="15">
        <f>IF(HK258&gt;0,(HK258-HK$10)/HK$10,0)</f>
        <v/>
      </c>
      <c r="HR258" s="13" t="n"/>
      <c r="HS258" s="68">
        <f>IF(HR258&gt;0,((HR258-HR257)/HR257),0)</f>
        <v/>
      </c>
      <c r="HT258" s="68">
        <f>IF(HR258&gt;0,HS258-$V258,0)</f>
        <v/>
      </c>
      <c r="HU258" s="68">
        <f>IF(HR258&gt;0,(HR258-HU$10)/HU$10,0)</f>
        <v/>
      </c>
      <c r="HV258" s="68" t="n"/>
      <c r="HW258" s="15">
        <f>IF(HR258&gt;0,(HR258-HR$10)/HR$10,0)</f>
        <v/>
      </c>
      <c r="HY258" s="13" t="n"/>
      <c r="HZ258" s="68">
        <f>IF(HY258&gt;0,((HY258-HY257)/HY257),0)</f>
        <v/>
      </c>
      <c r="IA258" s="68">
        <f>IF(HY258&gt;0,HZ258-$V258,0)</f>
        <v/>
      </c>
      <c r="IB258" s="68">
        <f>IF(HY258&gt;0,(HY258-IB$10)/IB$10,0)</f>
        <v/>
      </c>
      <c r="IC258" s="68" t="n"/>
      <c r="ID258" s="15">
        <f>IF(HY258&gt;0,(HY258-HY$10)/HY$10,0)</f>
        <v/>
      </c>
      <c r="IF258" s="13" t="n"/>
      <c r="IG258" s="68">
        <f>IF(IF258&gt;0,((IF258-IF257)/IF257),0)</f>
        <v/>
      </c>
      <c r="IH258" s="68">
        <f>IF(IF258&gt;0,IG258-$V258,0)</f>
        <v/>
      </c>
      <c r="II258" s="68">
        <f>IF(IF258&gt;0,(IF258-II$10)/II$10,0)</f>
        <v/>
      </c>
      <c r="IJ258" s="68" t="n"/>
      <c r="IK258" s="15">
        <f>IF(IF258&gt;0,(IF258-IF$10)/IF$10,0)</f>
        <v/>
      </c>
      <c r="IM258" s="13" t="n"/>
      <c r="IN258" s="68">
        <f>IF(IM258&gt;0,((IM258-IM257)/IM257),0)</f>
        <v/>
      </c>
      <c r="IO258" s="68">
        <f>IF(IM258&gt;0,IN258-$V258,0)</f>
        <v/>
      </c>
      <c r="IP258" s="68">
        <f>IF(IM258&gt;0,(IM258-IP$10)/IP$10,0)</f>
        <v/>
      </c>
      <c r="IQ258" s="68" t="n"/>
      <c r="IR258" s="15">
        <f>IF(IM258&gt;0,(IM258-IM$10)/IM$10,0)</f>
        <v/>
      </c>
      <c r="IT258" s="13" t="n"/>
      <c r="IU258" s="68">
        <f>IF(IT258&gt;0,((IT258-IT257)/IT257),0)</f>
        <v/>
      </c>
      <c r="IV258" s="68">
        <f>IF(IT258&gt;0,IU258-$V258,0)</f>
        <v/>
      </c>
      <c r="IW258" s="68">
        <f>IF(IT258&gt;0,(IT258-IW$10)/IW$10,0)</f>
        <v/>
      </c>
      <c r="IX258" s="68" t="n"/>
      <c r="IY258" s="15">
        <f>IF(IT258&gt;0,(IT258-IT$10)/IT$10,0)</f>
        <v/>
      </c>
      <c r="JA258" s="13" t="n"/>
      <c r="JB258" s="68">
        <f>IF(JA258&gt;0,((JA258-JA257)/JA257),0)</f>
        <v/>
      </c>
      <c r="JC258" s="68">
        <f>IF(JA258&gt;0,JB258-$V258,0)</f>
        <v/>
      </c>
      <c r="JD258" s="68">
        <f>IF(JA258&gt;0,(JA258-JD$10)/JD$10,0)</f>
        <v/>
      </c>
      <c r="JE258" s="68" t="n"/>
      <c r="JF258" s="15">
        <f>IF(JA258&gt;0,(JA258-JA$10)/JA$10,0)</f>
        <v/>
      </c>
      <c r="JH258" s="13" t="n"/>
      <c r="JI258" s="68">
        <f>IF(JH258&gt;0,((JH258-JH257)/JH257),0)</f>
        <v/>
      </c>
      <c r="JJ258" s="68">
        <f>IF(JH258&gt;0,JI258-$V258,0)</f>
        <v/>
      </c>
      <c r="JK258" s="68">
        <f>IF(JH258&gt;0,(JH258-JK$10)/JK$10,0)</f>
        <v/>
      </c>
      <c r="JL258" s="68" t="n"/>
      <c r="JM258" s="15">
        <f>IF(JH258&gt;0,(JH258-JH$10)/JH$10,0)</f>
        <v/>
      </c>
      <c r="JO258" s="13" t="n"/>
      <c r="JP258" s="68">
        <f>IF(JO258&gt;0,((JO258-JO257)/JO257),0)</f>
        <v/>
      </c>
      <c r="JQ258" s="68">
        <f>IF(JO258&gt;0,JP258-$V258,0)</f>
        <v/>
      </c>
      <c r="JR258" s="68">
        <f>IF(JO258&gt;0,(JO258-JR$10)/JR$10,0)</f>
        <v/>
      </c>
      <c r="JS258" s="68" t="n"/>
      <c r="JT258" s="15">
        <f>IF(JO258&gt;0,(JO258-JO$10)/JO$10,0)</f>
        <v/>
      </c>
      <c r="JV258" s="13" t="n"/>
      <c r="JW258" s="68">
        <f>IF(JV258&gt;0,((JV258-JV257)/JV257),0)</f>
        <v/>
      </c>
      <c r="JX258" s="68">
        <f>IF(JV258&gt;0,JW258-$V258,0)</f>
        <v/>
      </c>
      <c r="JY258" s="68">
        <f>IF(JV258&gt;0,(JV258-JY$10)/JY$10,0)</f>
        <v/>
      </c>
      <c r="JZ258" s="68" t="n"/>
      <c r="KA258" s="15">
        <f>IF(JV258&gt;0,(JV258-JV$10)/JV$10,0)</f>
        <v/>
      </c>
      <c r="KC258" s="13" t="n"/>
      <c r="KD258" s="68">
        <f>IF(KC258&gt;0,((KC258-KC257)/KC257),0)</f>
        <v/>
      </c>
      <c r="KE258" s="68">
        <f>IF(KC258&gt;0,KD258-$V258,0)</f>
        <v/>
      </c>
      <c r="KF258" s="68">
        <f>IF(KC258&gt;0,(KC258-KF$10)/KF$10,0)</f>
        <v/>
      </c>
      <c r="KG258" s="68" t="n"/>
      <c r="KH258" s="15">
        <f>IF(KC258&gt;0,(KC258-KC$10)/KC$10,0)</f>
        <v/>
      </c>
      <c r="KI258" s="18" t="n"/>
      <c r="KJ258" s="13" t="n"/>
      <c r="KK258" s="68">
        <f>IF(KJ258&gt;0,((KJ258-KJ257)/KJ257),0)</f>
        <v/>
      </c>
      <c r="KL258" s="68">
        <f>IF(KJ258&gt;0,KK258-$V258,0)</f>
        <v/>
      </c>
      <c r="KM258" s="68">
        <f>IF(KJ258&gt;0,(KJ258-KM$10)/KM$10,0)</f>
        <v/>
      </c>
      <c r="KN258" s="68" t="n"/>
      <c r="KO258" s="15">
        <f>IF(KJ258&gt;0,(KJ258-KJ$10)/KJ$10,0)</f>
        <v/>
      </c>
      <c r="KQ258" s="13" t="n"/>
      <c r="KR258" s="68">
        <f>IF(KQ258&gt;0,((KQ258-KQ257)/KQ257),0)</f>
        <v/>
      </c>
      <c r="KS258" s="68">
        <f>IF(KQ258&gt;0,KR258-$V258,0)</f>
        <v/>
      </c>
      <c r="KT258" s="68">
        <f>IF(KQ258&gt;0,(KQ258-KT$10)/KT$10,0)</f>
        <v/>
      </c>
      <c r="KU258" s="68" t="n"/>
      <c r="KV258" s="15">
        <f>IF(KQ258&gt;0,(KQ258-KQ$10)/KQ$10,0)</f>
        <v/>
      </c>
      <c r="KW258" s="18" t="n"/>
      <c r="KX258" s="13" t="n"/>
      <c r="KY258" s="68">
        <f>IF(KX258&gt;0,((KX258-KX257)/KX257),0)</f>
        <v/>
      </c>
      <c r="KZ258" s="68">
        <f>IF(KX258&gt;0,KY258-$V258,0)</f>
        <v/>
      </c>
      <c r="LA258" s="68">
        <f>IF(KX258&gt;0,(KX258-LA$10)/LA$10,0)</f>
        <v/>
      </c>
      <c r="LB258" s="68" t="n"/>
      <c r="LC258" s="15">
        <f>IF(KX258&gt;0,(KX258-KX$10)/KX$10,0)</f>
        <v/>
      </c>
      <c r="LD258" s="18" t="n"/>
      <c r="LE258" s="13" t="n"/>
      <c r="LF258" s="68">
        <f>IF(LE258&gt;0,((LE258-LE257)/LE257),0)</f>
        <v/>
      </c>
      <c r="LG258" s="68">
        <f>IF(LE258&gt;0,LF258-$V258,0)</f>
        <v/>
      </c>
      <c r="LH258" s="68">
        <f>IF(LE258&gt;0,(LE258-LH$10)/LH$10,0)</f>
        <v/>
      </c>
      <c r="LI258" s="68" t="n"/>
      <c r="LJ258" s="15">
        <f>IF(LE258&gt;0,(LE258-LE$10)/LE$10,0)</f>
        <v/>
      </c>
      <c r="LL258" s="13" t="n"/>
      <c r="LM258" s="68">
        <f>IF(LL258&gt;0,((LL258-LL257)/LL257),0)</f>
        <v/>
      </c>
      <c r="LN258" s="68">
        <f>IF(LL258&gt;0,LM258-$V258,0)</f>
        <v/>
      </c>
      <c r="LO258" s="68">
        <f>IF(LL258&gt;0,(LL258-LO$10)/LO$10,0)</f>
        <v/>
      </c>
      <c r="LP258" s="68" t="n"/>
      <c r="LQ258" s="15">
        <f>IF(LL258&gt;0,(LL258-LL$10)/LL$10,0)</f>
        <v/>
      </c>
      <c r="LS258" s="13" t="n"/>
      <c r="LT258" s="68">
        <f>IF(LS258&gt;0,((LS258-LS257)/LS257),0)</f>
        <v/>
      </c>
      <c r="LU258" s="68">
        <f>IF(LS258&gt;0,LT258-$V258,0)</f>
        <v/>
      </c>
      <c r="LV258" s="68" t="n"/>
      <c r="LW258" s="68" t="n"/>
      <c r="LX258" s="15">
        <f>IF(LS258&gt;0,(LS258-LS$10)/LS$10,0)</f>
        <v/>
      </c>
      <c r="LZ258" s="13" t="n"/>
      <c r="MA258" s="68">
        <f>IF(LZ258&gt;0,((LZ258-LZ257)/LZ257),0)</f>
        <v/>
      </c>
      <c r="MB258" s="68">
        <f>IF(LZ258&gt;0,MA258-$V258,0)</f>
        <v/>
      </c>
      <c r="MC258" s="68">
        <f>IF(LZ258&gt;0,(LZ258-MC$10)/MC$10,0)</f>
        <v/>
      </c>
      <c r="MD258" s="68" t="n"/>
      <c r="ME258" s="15">
        <f>IF(LZ258&gt;0,(LZ258-LZ$10)/LZ$10,0)</f>
        <v/>
      </c>
      <c r="MG258" s="13" t="n"/>
      <c r="MH258" s="68">
        <f>IF(MG258&gt;0,((MG258-MG257)/MG257),0)</f>
        <v/>
      </c>
      <c r="MI258" s="68">
        <f>IF(MG258&gt;0,MH258-$V258,0)</f>
        <v/>
      </c>
      <c r="MJ258" s="68">
        <f>IF(MG258&gt;0,(MG258-MJ$10)/MJ$10,0)</f>
        <v/>
      </c>
      <c r="MK258" s="68" t="n"/>
      <c r="ML258" s="15">
        <f>IF(MG258&gt;0,(MG258-MG$10)/MG$10,0)</f>
        <v/>
      </c>
      <c r="MN258" s="13" t="n"/>
      <c r="MO258" s="68">
        <f>IF(MN258&gt;0,((MN258-MN257)/MN257),0)</f>
        <v/>
      </c>
      <c r="MP258" s="68">
        <f>IF(MN258&gt;0,MO258-$V258,0)</f>
        <v/>
      </c>
      <c r="MQ258" s="68">
        <f>IF(MN258&gt;0,(MN258-MQ$10)/MQ$10,0)</f>
        <v/>
      </c>
      <c r="MR258" s="68" t="n"/>
      <c r="MS258" s="15">
        <f>IF(MN258&gt;0,(MN258-MN$10)/MN$10,0)</f>
        <v/>
      </c>
      <c r="MU258" s="13" t="n"/>
      <c r="MV258" s="68">
        <f>IF(MU258&gt;0,((MU258-MU257)/MU257),0)</f>
        <v/>
      </c>
      <c r="MW258" s="68">
        <f>IF(MU258&gt;0,MV258-$V258,0)</f>
        <v/>
      </c>
      <c r="MX258" s="68">
        <f>IF(MU258&gt;0,(MU258-MX$10)/MX$10,0)</f>
        <v/>
      </c>
      <c r="MY258" s="68" t="n"/>
      <c r="MZ258" s="15">
        <f>IF(MU258&gt;0,(MU258-MU$10)/MU$10,0)</f>
        <v/>
      </c>
      <c r="NB258" s="13" t="n"/>
      <c r="NC258" s="68">
        <f>IF(NB258&gt;0,((NB258-NB257)/NB257),0)</f>
        <v/>
      </c>
      <c r="ND258" s="68">
        <f>IF(NB258&gt;0,NC258-$V258,0)</f>
        <v/>
      </c>
      <c r="NE258" s="68">
        <f>IF(NB258&gt;0,(NB258-NE$10)/NE$10,0)</f>
        <v/>
      </c>
      <c r="NF258" s="68" t="n"/>
      <c r="NG258" s="15">
        <f>IF(NB258&gt;0,(NB258-NB$10)/NB$10,0)</f>
        <v/>
      </c>
      <c r="NI258" s="13" t="n"/>
      <c r="NJ258" s="68">
        <f>IF(NI258&gt;0,((NI258-NI257)/NI257),0)</f>
        <v/>
      </c>
      <c r="NK258" s="68">
        <f>IF(NI258&gt;0,NJ258-$V258,0)</f>
        <v/>
      </c>
      <c r="NL258" s="68">
        <f>IF(NI258&gt;0,(NI258-NL$10)/NL$10,0)</f>
        <v/>
      </c>
      <c r="NM258" s="68" t="n"/>
      <c r="NN258" s="15">
        <f>IF(NI258&gt;0,(NI258-NI$10)/NI$10,0)</f>
        <v/>
      </c>
      <c r="NP258" s="13" t="n"/>
      <c r="NQ258" s="68">
        <f>IF(NP258&gt;0,((NP258-NP257)/NP257),0)</f>
        <v/>
      </c>
      <c r="NR258" s="68">
        <f>IF(NP258&gt;0,NQ258-$V258,0)</f>
        <v/>
      </c>
      <c r="NS258" s="68">
        <f>IF(NP258&gt;0,(NP258-NS$10)/NS$10,0)</f>
        <v/>
      </c>
      <c r="NT258" s="68" t="n"/>
      <c r="NU258" s="15">
        <f>IF(NP258&gt;0,(NP258-NP$10)/NP$10,0)</f>
        <v/>
      </c>
      <c r="NW258" s="13" t="n"/>
      <c r="NX258" s="68">
        <f>IF(NW258&gt;0,((NW258-NW257)/NW257),0)</f>
        <v/>
      </c>
      <c r="NY258" s="68">
        <f>IF(NW258&gt;0,NX258-$V258,0)</f>
        <v/>
      </c>
      <c r="NZ258" s="68">
        <f>IF(NW258&gt;0,(NW258-NZ$10)/NZ$10,0)</f>
        <v/>
      </c>
      <c r="OA258" s="68" t="n"/>
      <c r="OB258" s="15">
        <f>IF(NW258&gt;0,(NW258-NW$10)/NW$10,0)</f>
        <v/>
      </c>
      <c r="OD258" s="13" t="n"/>
      <c r="OE258" s="68">
        <f>IF(OD258&gt;0,((OD258-OD257)/OD257),0)</f>
        <v/>
      </c>
      <c r="OF258" s="68">
        <f>IF(OD258&gt;0,OE258-$V258,0)</f>
        <v/>
      </c>
      <c r="OG258" s="68">
        <f>IF(OD258&gt;0,(OD258-OG$10)/OG$10,0)</f>
        <v/>
      </c>
      <c r="OH258" s="68" t="n"/>
      <c r="OI258" s="15">
        <f>IF(OD258&gt;0,(OD258-OD$10)/OD$10,0)</f>
        <v/>
      </c>
      <c r="OK258" s="13" t="n"/>
      <c r="OL258" s="68">
        <f>IF(OK258&gt;0,((OK258-OK257)/OK257),0)</f>
        <v/>
      </c>
      <c r="OM258" s="68">
        <f>IF(OK258&gt;0,OL258-$V258,0)</f>
        <v/>
      </c>
      <c r="ON258" s="68">
        <f>IF(OK258&gt;0,(OK258-ON$10)/ON$10,0)</f>
        <v/>
      </c>
      <c r="OO258" s="68" t="n"/>
      <c r="OP258" s="15">
        <f>IF(OK258&gt;0,(OK258-OK$10)/OK$10,0)</f>
        <v/>
      </c>
      <c r="OR258" s="13" t="n"/>
      <c r="OS258" s="68">
        <f>IF(OR258&gt;0,((OR258-OR257)/OR257),0)</f>
        <v/>
      </c>
      <c r="OT258" s="68">
        <f>IF(OR258&gt;0,OS258-$V258,0)</f>
        <v/>
      </c>
      <c r="OU258" s="68">
        <f>IF(OR258&gt;0,(OR258-OU$10)/OU$10,0)</f>
        <v/>
      </c>
      <c r="OV258" s="68" t="n"/>
      <c r="OW258" s="15">
        <f>IF(OR258&gt;0,(OR258-OR$10)/OR$10,0)</f>
        <v/>
      </c>
      <c r="OY258" s="13" t="n"/>
      <c r="OZ258" s="68">
        <f>IF(OY258&gt;0,((OY258-OY257)/OY257),0)</f>
        <v/>
      </c>
      <c r="PA258" s="68">
        <f>IF(OY258&gt;0,OZ258-$V258,0)</f>
        <v/>
      </c>
      <c r="PB258" s="68">
        <f>IF(OY258&gt;0,(OY258-PB$10)/PB$10,0)</f>
        <v/>
      </c>
      <c r="PC258" s="68" t="n"/>
      <c r="PD258" s="15">
        <f>IF(OY258&gt;0,(OY258-OY$10)/OY$10,0)</f>
        <v/>
      </c>
      <c r="PE258" s="18" t="n"/>
      <c r="PF258" s="13" t="n"/>
      <c r="PG258" s="68">
        <f>IF(PF258&gt;0,((PF258-PF257)/PF257),0)</f>
        <v/>
      </c>
      <c r="PH258" s="68">
        <f>IF(PF258&gt;0,PG258-$V258,0)</f>
        <v/>
      </c>
      <c r="PI258" s="68">
        <f>IF(PF258&gt;0,(PF258-PI$10)/PI$10,0)</f>
        <v/>
      </c>
      <c r="PJ258" s="68" t="n"/>
      <c r="PK258" s="15">
        <f>IF(PF258&gt;0,(PF258-PF$10)/PF$10,0)</f>
        <v/>
      </c>
      <c r="PM258" s="13" t="n"/>
      <c r="PN258" s="68">
        <f>IF(PM258&gt;0,((PM258-PM257)/PM257),0)</f>
        <v/>
      </c>
      <c r="PO258" s="68">
        <f>PN258-$V258</f>
        <v/>
      </c>
      <c r="PP258" s="68">
        <f>IF(PM258&gt;0,(PM258-PP$10)/PP$10,0)</f>
        <v/>
      </c>
      <c r="PQ258" s="68" t="n"/>
      <c r="PR258" s="15">
        <f>IF(PM258&gt;0,(PM258-PM$10)/PM$10,0)</f>
        <v/>
      </c>
      <c r="PT258" s="13" t="n"/>
      <c r="PU258" s="68">
        <f>IF(PT258&gt;0,((PT258-PT257)/PT257),0)</f>
        <v/>
      </c>
      <c r="PV258" s="68">
        <f>IF(PT258&gt;0,PU258-$V258,0)</f>
        <v/>
      </c>
      <c r="PW258" s="68">
        <f>IF(PT258&gt;0,(PT258-PW$10)/PW$10,0)</f>
        <v/>
      </c>
      <c r="PX258" s="68" t="n"/>
      <c r="PY258" s="15">
        <f>IF(PT258&gt;0,(PT258-PT$10)/PT$10,0)</f>
        <v/>
      </c>
      <c r="QA258" s="13" t="n"/>
      <c r="QB258" s="68">
        <f>IF(QA258&gt;0,((QA258-QA257)/QA257),0)</f>
        <v/>
      </c>
      <c r="QC258" s="68">
        <f>IF(QA258&gt;0,QB258-$V258,0)</f>
        <v/>
      </c>
      <c r="QD258" s="68">
        <f>IF(QA258&gt;0,(QA258-QD$10)/QD$10,0)</f>
        <v/>
      </c>
      <c r="QE258" s="68" t="n"/>
      <c r="QF258" s="15">
        <f>IF(QA258&gt;0,(QA258-QA$10)/QA$10,0)</f>
        <v/>
      </c>
      <c r="QH258" s="13" t="n"/>
      <c r="QI258" s="68">
        <f>IF(QH258&gt;0,((QH258-QH257)/QH257),0)</f>
        <v/>
      </c>
      <c r="QJ258" s="68">
        <f>IF(QH258&gt;0,QI258-$V258,0)</f>
        <v/>
      </c>
      <c r="QK258" s="68">
        <f>IF(QH258&gt;0,(QH258-QK$10)/QK$10,0)</f>
        <v/>
      </c>
      <c r="QL258" s="68" t="n"/>
      <c r="QM258" s="15">
        <f>IF(QH258&gt;0,(QH258-QH$10)/QH$10,0)</f>
        <v/>
      </c>
      <c r="QO258" s="13" t="n"/>
      <c r="QP258" s="68">
        <f>IF(QO258&gt;0,((QO258-QO257)/QO257),0)</f>
        <v/>
      </c>
      <c r="QQ258" s="68">
        <f>IF(QO258&gt;0,QP258-$V258,0)</f>
        <v/>
      </c>
      <c r="QR258" s="68">
        <f>IF(QO258&gt;0,(QO258-QR$10)/QR$10,0)</f>
        <v/>
      </c>
      <c r="QS258" s="68" t="n"/>
      <c r="QT258" s="15">
        <f>IF(QO258&gt;0,(QO258-QO$10)/QO$10,0)</f>
        <v/>
      </c>
      <c r="QV258" s="13" t="n"/>
      <c r="QW258" s="68">
        <f>IF(QV258&gt;0,((QV258-QV257)/QV257),0)</f>
        <v/>
      </c>
      <c r="QX258" s="68">
        <f>IF(QV258&gt;0,QW258-$V258,0)</f>
        <v/>
      </c>
      <c r="QY258" s="68">
        <f>IF(QV258&gt;0,(QV258-QY$10)/QY$10,0)</f>
        <v/>
      </c>
      <c r="QZ258" s="68" t="n"/>
      <c r="RA258" s="15">
        <f>IF(QV258&gt;0,(QV258-QV$10)/QV$10,0)</f>
        <v/>
      </c>
      <c r="RC258" s="13" t="n"/>
      <c r="RD258" s="68">
        <f>IF(RC258&gt;0,((RC258-RC257)/RC257),0)</f>
        <v/>
      </c>
      <c r="RE258" s="68">
        <f>IF(RC258&gt;0,RD258-$V258,0)</f>
        <v/>
      </c>
      <c r="RF258" s="68">
        <f>IF(RC258&gt;0,(RC258-RF$10)/RF$10,0)</f>
        <v/>
      </c>
      <c r="RG258" s="68" t="n"/>
      <c r="RH258" s="15">
        <f>IF(RC258&gt;0,(RC258-RC$10)/RC$10,0)</f>
        <v/>
      </c>
      <c r="RJ258" s="13" t="n"/>
      <c r="RK258" s="68">
        <f>IF(RJ258&gt;0,((RJ258-RJ257)/RJ257),0)</f>
        <v/>
      </c>
      <c r="RL258" s="68">
        <f>RK258-$V258</f>
        <v/>
      </c>
      <c r="RM258" s="68">
        <f>IF(RJ258&gt;0,(RJ258-RM$10)/RM$10,0)</f>
        <v/>
      </c>
      <c r="RN258" s="68" t="n"/>
      <c r="RO258" s="15">
        <f>IF(RJ258&gt;0,(RJ258-RJ$10)/RJ$10,0)</f>
        <v/>
      </c>
      <c r="RQ258" s="13" t="n"/>
      <c r="RR258" s="68">
        <f>IF(RQ258&gt;0,((RQ258-RQ257)/RQ257),0)</f>
        <v/>
      </c>
      <c r="RS258" s="68">
        <f>RR258-$V258</f>
        <v/>
      </c>
      <c r="RT258" s="68">
        <f>IF(RQ258&gt;0,(RQ258-RT$10)/RT$10,0)</f>
        <v/>
      </c>
      <c r="RU258" s="68" t="n"/>
      <c r="RV258" s="15">
        <f>IF(RQ258&gt;0,(RQ258-RQ$10)/RQ$10,0)</f>
        <v/>
      </c>
      <c r="RX258" s="13" t="n"/>
      <c r="RY258" s="68">
        <f>IF(RX258&gt;0,((RX258-RX257)/RX257),0)</f>
        <v/>
      </c>
      <c r="RZ258" s="68">
        <f>RY258-$V258</f>
        <v/>
      </c>
      <c r="SA258" s="68">
        <f>IF(RX258&gt;0,(RX258-SA$10)/SA$10,0)</f>
        <v/>
      </c>
      <c r="SB258" s="68" t="n"/>
      <c r="SC258" s="15">
        <f>IF(RX258&gt;0,(RX258-RX$10)/RX$10,0)</f>
        <v/>
      </c>
      <c r="SE258" s="13" t="n"/>
      <c r="SF258" s="68">
        <f>IF(SE258&gt;0,((SE258-SE257)/SE257),0)</f>
        <v/>
      </c>
      <c r="SG258" s="68">
        <f>SF258-$V258</f>
        <v/>
      </c>
      <c r="SH258" s="68">
        <f>IF(SE258&gt;0,(SE258-SH$10)/SH$10,0)</f>
        <v/>
      </c>
      <c r="SI258" s="68" t="n"/>
      <c r="SJ258" s="15">
        <f>IF(SE258&gt;0,(SE258-SE$10)/SE$10,0)</f>
        <v/>
      </c>
      <c r="SL258" s="13" t="n"/>
      <c r="SM258" s="68">
        <f>IF(SL258&gt;0,((SL258-SL257)/SL257),0)</f>
        <v/>
      </c>
      <c r="SN258" s="68">
        <f>SM258-$V258</f>
        <v/>
      </c>
      <c r="SO258" s="68">
        <f>IF(SL258&gt;0,(SL258-SO$10)/SO$10,0)</f>
        <v/>
      </c>
      <c r="SP258" s="68" t="n"/>
      <c r="SQ258" s="15">
        <f>IF(SL258&gt;0,(SL258-SL$10)/SL$10,0)</f>
        <v/>
      </c>
      <c r="SS258" s="13" t="n"/>
      <c r="ST258" s="68">
        <f>IF(SS258&gt;0,((SS258-SS257)/SS257),0)</f>
        <v/>
      </c>
      <c r="SU258" s="68">
        <f>ST258-$V258</f>
        <v/>
      </c>
      <c r="SV258" s="68">
        <f>IF(SS258&gt;0,(SS258-SV$10)/SV$10,0)</f>
        <v/>
      </c>
      <c r="SW258" s="68" t="n"/>
      <c r="SX258" s="15">
        <f>IF(SS258&gt;0,(SS258-SS$10)/SS$10,0)</f>
        <v/>
      </c>
      <c r="SZ258" s="13" t="n"/>
      <c r="TA258" s="68">
        <f>IF(SZ258&gt;0,((SZ258-SZ257)/SZ257),0)</f>
        <v/>
      </c>
      <c r="TB258" s="68">
        <f>TA258-$V258</f>
        <v/>
      </c>
      <c r="TC258" s="68">
        <f>IF(SZ258&gt;0,(SZ258-TC$10)/TC$10,0)</f>
        <v/>
      </c>
      <c r="TD258" s="68" t="n"/>
      <c r="TE258" s="15">
        <f>IF(SZ258&gt;0,(SZ258-SZ$10)/SZ$10,0)</f>
        <v/>
      </c>
      <c r="TG258" s="587" t="n"/>
      <c r="TH258" s="68">
        <f>IF(TG258&gt;0,((TG258-TG257)/TG257),0)</f>
        <v/>
      </c>
      <c r="TI258" s="68">
        <f>TH258-$V258</f>
        <v/>
      </c>
      <c r="TJ258" s="68">
        <f>IF(TG258&gt;0,(TG258-TJ$10)/TJ$10,0)</f>
        <v/>
      </c>
      <c r="TK258" s="68" t="n"/>
      <c r="TL258" s="15">
        <f>IF(TG258&gt;0,(TG258-TG$10)/TG$10,0)</f>
        <v/>
      </c>
      <c r="TN258" s="13" t="n"/>
      <c r="TO258" s="68">
        <f>IF(TN258&gt;0,((TN258-TN257)/TN257),0)</f>
        <v/>
      </c>
      <c r="TP258" s="68">
        <f>TO258-$V258</f>
        <v/>
      </c>
      <c r="TQ258" s="68">
        <f>IF(TN258&gt;0,(TN258-TQ$10)/TQ$10,0)</f>
        <v/>
      </c>
      <c r="TR258" s="68" t="n"/>
      <c r="TS258" s="15">
        <f>IF(TN258&gt;0,(TN258-TN$10)/TN$10,0)</f>
        <v/>
      </c>
      <c r="TU258" s="587" t="n"/>
      <c r="TV258" s="68">
        <f>IF(TU258&gt;0,((TU258-TU257)/TU257),0)</f>
        <v/>
      </c>
      <c r="TW258" s="68">
        <f>TV258-$V258</f>
        <v/>
      </c>
      <c r="TX258" s="68">
        <f>IF(TU258&gt;0,(TU258-TX$10)/TX$10,0)</f>
        <v/>
      </c>
      <c r="TY258" s="68" t="n"/>
      <c r="TZ258" s="15">
        <f>IF(TU258&gt;0,(TU258-TU$10)/TU$10,0)</f>
        <v/>
      </c>
      <c r="UB258" s="587" t="n"/>
      <c r="UC258" s="68">
        <f>IF(UB258&gt;0,((UB258-UB257)/UB257),0)</f>
        <v/>
      </c>
      <c r="UD258" s="68">
        <f>UC258-$V258</f>
        <v/>
      </c>
      <c r="UE258" s="68">
        <f>IF(UB258&gt;0,(UB258-UE$10)/UE$10,0)</f>
        <v/>
      </c>
      <c r="UF258" s="68" t="n"/>
      <c r="UG258" s="15">
        <f>IF(UB258&gt;0,(UB258-UB$10)/UB$10,0)</f>
        <v/>
      </c>
      <c r="UI258" s="587" t="n"/>
      <c r="UJ258" s="68">
        <f>IF(UI258&gt;0,((UI258-UI257)/UI257),0)</f>
        <v/>
      </c>
      <c r="UK258" s="68">
        <f>UJ258-$V258</f>
        <v/>
      </c>
      <c r="UL258" s="68">
        <f>IF(UI258&gt;0,(UI258-UL$10)/UL$10,0)</f>
        <v/>
      </c>
      <c r="UM258" s="68" t="n"/>
      <c r="UN258" s="15">
        <f>IF(UI258&gt;0,(UI258-UI$10)/UI$10,0)</f>
        <v/>
      </c>
      <c r="UP258" s="587" t="n"/>
      <c r="UQ258" s="68">
        <f>IF(UP258&gt;0,((UP258-UP257)/UP257),0)</f>
        <v/>
      </c>
      <c r="UR258" s="68">
        <f>UQ258-$V258</f>
        <v/>
      </c>
      <c r="US258" s="68">
        <f>IF(UP258&gt;0,(UP258-US$10)/US$10,0)</f>
        <v/>
      </c>
      <c r="UT258" s="68" t="n"/>
      <c r="UU258" s="15">
        <f>IF(UP258&gt;0,(UP258-UP$10)/UP$10,0)</f>
        <v/>
      </c>
      <c r="UW258" s="587" t="n"/>
      <c r="UX258" s="68">
        <f>IF(UW258&gt;0,((UW258-UW257)/UW257),0)</f>
        <v/>
      </c>
      <c r="UY258" s="68">
        <f>UX258-$V258</f>
        <v/>
      </c>
      <c r="UZ258" s="68">
        <f>IF(UW258&gt;0,(UW258-UZ$10)/UZ$10,0)</f>
        <v/>
      </c>
      <c r="VA258" s="68" t="n"/>
      <c r="VB258" s="15">
        <f>IF(UW258&gt;0,(UW258-UW$10)/UW$10,0)</f>
        <v/>
      </c>
      <c r="VD258" s="587" t="n"/>
      <c r="VE258" s="68">
        <f>IF(VD258&gt;0,((VD258-VD257)/VD257),0)</f>
        <v/>
      </c>
      <c r="VF258" s="68">
        <f>VE258-$V258</f>
        <v/>
      </c>
      <c r="VG258" s="68">
        <f>IF(VD258&gt;0,(VD258-VG$10)/VG$10,0)</f>
        <v/>
      </c>
      <c r="VH258" s="68" t="n"/>
      <c r="VI258" s="15">
        <f>IF(VD258&gt;0,(VD258-VD$10)/VD$10,0)</f>
        <v/>
      </c>
      <c r="VM258" s="21">
        <f>IF($C258&gt;0,(($IK$5*IG258)+($GT$5*GP258)+($JM$5*JI258)+($JF$5*JB258)+($IY$5*IU258)+($IR$5*IN258)+($ID$5*HZ258)+($HW$5*HS258)+($HP$5*HL258)+($HI$5*HE258)+($GF$5*GB258)+($FY$5*FU258)+($FR$5*FN258)+($FK$5*FG258)+($FD$5*EZ258)+($EW$5*ES258)+($EP$5*EL258)+($EI$5*EE258)+($EB$5*DX258)+($DU$5*DQ258)+($DN$5*DJ258)+($DG$5*DC258)+($CZ$5*CV258)+($CS$5*CO258)+($CL$5*CH258)+($CE$5*CA258)+($BX$5*BT258)+($BQ$5*BM258)+($BJ$5*BF258)+($BC$5*AY258)+($AV$5*AR258)+($AO$5*AK258)+($AH$5*AD258)+($JT$5*JP258)+($KA$5*JW258)+($KO$5*KK258)+($PR$5*PN258)+($GM$5*GI258)+($HA$5*GW258)+($KV$5*KR258)+($KH$5*KD258)+($LC$5*KY258)+($MS$5*MO258)+($ML$5*MH258)+($ME$5*MA258)+($LX$5*LT258)+($LQ$5*LM258)+($LJ$5*LF258)+(MV258*$MZ$5)+(NC258*$NG$5)+(NJ258*$NN$5)+($OI$5*OE258)+($NU$5*NQ258)+($OB$5*NX258)+($PK$5*PG258)+($OP$5*OL258)+($OW$5*OS258)+($PD$5*OZ258)+(PU258*$PY$5)+(QB258*$QF$5)+(QI258*$QM$5)+(QP258*$QT$5)+(QW258*$RA$5)+(RD258*$RH$5)+(RK258*$RO$5)+(RR258*$RV$5)+(RY258*$SC$5)+(SF258*$SJ$5)+(SM258*$SQ$5)+(ST258*$SX$5)+(TA258*$TE$5))+(TH258*$TL$5)+(TO258*$TS$5))/$VM$5</f>
        <v/>
      </c>
      <c r="VN258" s="40" t="n"/>
      <c r="VO258" s="21">
        <f>IF($C258&gt;0,(($IK$5*II258)+($GT$5*GR258)+($JM$5*JK258)+($JF$5*JD258)+($IY$5*IW258)+($IR$5*IP258)+($ID$5*IB258)+($HW$5*HU258)+($HP$5*HN258)+($HI$5*HG258)+($GF$5*GD258)+($FY$5*FW258)+($FR$5*FP258)+($FK$5*FI258)+($FD$5*FB258)+($EW$5*EU258)+($EP$5*EN258)+($EI$5*EG258)+($EB$5*DZ258)+($DU$5*DS258)+($DN$5*DL258)+($DG$5*DE258)+($CZ$5*CX258)+($CS$5*CQ258)+($CL$5*CJ258)+($CE$5*CC258)+($BX$5*BV258)+($BQ$5*BO258)+($BJ$5*BH258)+($BC$5*BA258)+($AV$5*AT258)+($AO$5*AM258)+($AH$5*AF258)+($KO$5*KM258)+($KH$5*KF258)+($KA$5*JY258)+($JT$5*JR258)+($PR$5*PP258)+($GM$5*GK258)+($HA$5*GY258)+($KV$5*KT258)+($LC$5*LA258)+($MS$5*MQ258)+($ML$5*MJ258)+($ME$5*MC258)+($LX$5*LV258)+($LQ$5*LO258)+($LJ$5*LH258)+(MX258*$MZ$5)+(NE258*$NG$5)+(NL258*$NN$5)+($OI$5*OG258)+($NU$5*NS258)+($OB$5*NZ258)+($PD$5*PB258)+($OW$5*OU258)+($OP$5*ON258)+($PK$5*PI258)+($PY$5*PW258)+($QF$5*QD258)+($QM$5*QK258)+($QT$5*QR258)+($RA$5*QY258)+($RH$5*RF258)+($RO$5*RM258)+(RT258*$RV$5)+(SA258*$SC$5)+(SH258*$SJ$5)+(SO258*$SQ$5)+(SV258*$SX$5)+(TC258*$TE$5)+(TJ258*$TL$5)+(TQ258*$TS$5))/$VM$5,0)</f>
        <v/>
      </c>
      <c r="VP258" s="14" t="n"/>
      <c r="VQ258" s="21">
        <f>IF($C258&gt;0,(($IK$5*IK258)+($GT$5*GT258)+($JM$5*JM258)+($JF$5*JF258)+($IY$5*IY258)+($IR$5*IR258)+($ID$5*ID258)+($HW$5*HW258)+($HP$5*HP258)+($HI$5*HI258)+($GF$5*GF258)+($FY$5*FY258)+($FR$5*FR258)+($FK$5*FK258)+($FD$5*FD258)+($EW$5*EW258)+($EP$5*EP258)+($EI$5*EI258)+($EB$5*EB258)+($DU$5*DU258)+($DN$5*DN258)+($DG$5*DG258)+($CZ$5*CZ258)+($CS$5*CS258)+($CL$5*CL258)+($CE$5*CE258)+($BX$5*BX258)+($BQ$5*BQ258)+($BJ$5*BJ258)+($BC$5*BC258)+($AV$5*AV258)+($AO$5*AO258)+($AH$5*AH258)+($KO$5*KO258)+($PR$5*PR258)+($GM$5*GM258)+($HA$5*HA258)+($KH$5*KH258)+($KA$5*KA258)+($JT$5*JT258)+($KV$5*KV258)+($LC$5*LC258)+($MS$5*MS258)+($ML$5*ML258)+($ME$5*ME258)+($LX$5*LX258)+($LQ$5*LQ258)+($LJ$5*LJ258)+($OI$5*OI258)+($NU$5*NU258)+($NN$5*NN258)+($NG$5*NG258)+($MZ$5*MZ258)+(OB258*$OB$5)+($PD$5*PD258)+($OW$5*OW258)+($OP$5*OP258)+($PK$5*PK258)+(PY258*$PY$5)+(QF258*$QF$5)+(QM258*$QM$5)+(QT258*$QT$5)+(RA258*$RA$5)+(RH258*$RH$5)+(RO258*$RO$5)+(RV258*$RV$5)+(SC258*$SC$5)+(SJ258*$SJ$5)+(SQ258*$SQ$5)+(SX258*$SX$5)+(TE258*$TE$5)+(TL258*$TL$5)+(TS258*$TS$5))/$VM$5,0)</f>
        <v/>
      </c>
    </row>
    <row r="259" ht="16" customHeight="1" s="545">
      <c r="A259" s="127" t="n">
        <v>46021</v>
      </c>
      <c r="B259" s="4">
        <f>A259</f>
        <v/>
      </c>
      <c r="C259" s="13" t="n"/>
      <c r="D259" s="138">
        <f>IF(C259&gt;0,C259-C258,0)</f>
        <v/>
      </c>
      <c r="E259" s="68">
        <f>IF(C259&gt;0,D259/C258,0)</f>
        <v/>
      </c>
      <c r="F259" s="15">
        <f>IF(C259&gt;0,(C259-C$10)/C$10,0)</f>
        <v/>
      </c>
      <c r="G259" s="13" t="n"/>
      <c r="H259" s="138">
        <f>IF(G259&gt;0,G259-G258,0)</f>
        <v/>
      </c>
      <c r="I259" s="68">
        <f>IF(G259&gt;0,H259/G258,0)</f>
        <v/>
      </c>
      <c r="J259" s="15">
        <f>IF(G259&gt;0,(G259-G$10)/G$10,0)</f>
        <v/>
      </c>
      <c r="K259" s="13" t="n"/>
      <c r="L259" s="138">
        <f>IF(K259&gt;0,K259-K258,0)</f>
        <v/>
      </c>
      <c r="M259" s="68">
        <f>IF(K259&gt;0,L259/K258,0)</f>
        <v/>
      </c>
      <c r="N259" s="15">
        <f>IF(K259&gt;0,(K259-K$10)/K$10,0)</f>
        <v/>
      </c>
      <c r="O259" s="13" t="n"/>
      <c r="P259" s="138">
        <f>IF(O259&gt;0,O259-O258,0)</f>
        <v/>
      </c>
      <c r="Q259" s="68">
        <f>IF(O259&gt;0,P259/O258,0)</f>
        <v/>
      </c>
      <c r="R259" s="15">
        <f>IF(O259&gt;0,(O259-O$10)/O$10,0)</f>
        <v/>
      </c>
      <c r="S259" s="18">
        <f>IF(O259&gt;0,(((O259*0.7)*Q259)+((K259*0.9)*M259)+((G259*0.65)*I259)+((C259*0.6)*E259))/(O259+K259+G259+C259),0)</f>
        <v/>
      </c>
      <c r="T259" s="121">
        <f>IF(O259&gt;0,(S259*200)+T258,0)</f>
        <v/>
      </c>
      <c r="U259" s="121">
        <f>T259</f>
        <v/>
      </c>
      <c r="V259" s="134">
        <f>IF(T259&gt;0,(T259-T258)/T258,0)</f>
        <v/>
      </c>
      <c r="W259" s="21">
        <f>IF(T259&gt;0,(T259-T$11)/T$11,0)</f>
        <v/>
      </c>
      <c r="X259" s="18">
        <f>IF(T259&gt;0,((Q259+M259+I259+E259)/4),0)</f>
        <v/>
      </c>
      <c r="Y259" s="353" t="n"/>
      <c r="Z259" s="15" t="n">
        <v>2e-06</v>
      </c>
      <c r="AA259" s="21">
        <f>Z259-$V259</f>
        <v/>
      </c>
      <c r="AC259" s="13" t="n"/>
      <c r="AD259" s="68">
        <f>IF(AC259&gt;0,((AC259-AC258)/AC258),0)</f>
        <v/>
      </c>
      <c r="AE259" s="68">
        <f>IF(AC259&gt;0,AD259-$V259,0)</f>
        <v/>
      </c>
      <c r="AF259" s="68">
        <f>IF(AC259&gt;0,(AC259-AF$10)/AF$10,0)</f>
        <v/>
      </c>
      <c r="AG259" s="68" t="n"/>
      <c r="AH259" s="15">
        <f>IF(AC259&gt;0,(AC259-AC$10)/AC$10,0)</f>
        <v/>
      </c>
      <c r="AJ259" s="13" t="n"/>
      <c r="AK259" s="68">
        <f>IF(AJ259&gt;0,((AJ259-AJ258)/AJ258),0)</f>
        <v/>
      </c>
      <c r="AL259" s="68">
        <f>IF(AJ259&gt;0,AK259-$V259,0)</f>
        <v/>
      </c>
      <c r="AM259" s="68">
        <f>IF(AJ259&gt;0,(AJ259-AM$10)/AM$10,0)</f>
        <v/>
      </c>
      <c r="AN259" s="68" t="n"/>
      <c r="AO259" s="15">
        <f>IF(AJ259&gt;0,(AJ259-AJ$10)/AJ$10,0)</f>
        <v/>
      </c>
      <c r="AQ259" s="13" t="n"/>
      <c r="AR259" s="68">
        <f>IF(AQ259&gt;0,((AQ259-AQ258)/AQ258),0)</f>
        <v/>
      </c>
      <c r="AS259" s="68">
        <f>IF(AQ259&gt;0,AR259-$V259,0)</f>
        <v/>
      </c>
      <c r="AT259" s="68">
        <f>IF(AQ259&gt;0,(AQ259-AT$10)/AT$10,0)</f>
        <v/>
      </c>
      <c r="AU259" s="68" t="n"/>
      <c r="AV259" s="15">
        <f>IF(AQ259&gt;0,(AQ259-AQ$10)/AQ$10,0)</f>
        <v/>
      </c>
      <c r="AX259" s="13" t="n"/>
      <c r="AY259" s="68">
        <f>IF(AX259&gt;0,((AX259-AX258)/AX258),0)</f>
        <v/>
      </c>
      <c r="AZ259" s="68">
        <f>IF(AX259&gt;0,AY259-$V259,0)</f>
        <v/>
      </c>
      <c r="BA259" s="68">
        <f>IF(AX259&gt;0,(AX259-BA$10)/BA$10,0)</f>
        <v/>
      </c>
      <c r="BB259" s="68" t="n"/>
      <c r="BC259" s="15">
        <f>IF(AX259&gt;0,(AX259-AX$10)/AX$10,0)</f>
        <v/>
      </c>
      <c r="BE259" s="13" t="n"/>
      <c r="BF259" s="68">
        <f>IF(BE259&gt;0,((BE259-BE258)/BE258),0)</f>
        <v/>
      </c>
      <c r="BG259" s="68">
        <f>IF(BE259&gt;0,BF259-$V259,0)</f>
        <v/>
      </c>
      <c r="BH259" s="68" t="n"/>
      <c r="BI259" s="68" t="n"/>
      <c r="BJ259" s="15">
        <f>IF(BE259&gt;0,(BE259-BE$10)/BE$10,0)</f>
        <v/>
      </c>
      <c r="BL259" s="13" t="n"/>
      <c r="BM259" s="68">
        <f>IF(BL259&gt;0,((BL259-BL258)/BL258),0)</f>
        <v/>
      </c>
      <c r="BN259" s="68">
        <f>IF(BL259&gt;0,BM259-$V259,0)</f>
        <v/>
      </c>
      <c r="BO259" s="68">
        <f>IF(BL259&gt;0,(BL259-BO$10)/BO$10,0)</f>
        <v/>
      </c>
      <c r="BP259" s="68" t="n"/>
      <c r="BQ259" s="15">
        <f>IF(BL259&gt;0,(BL259-BL$10)/BL$10,0)</f>
        <v/>
      </c>
      <c r="BS259" s="13" t="n"/>
      <c r="BT259" s="68">
        <f>IF(BS259&gt;0,((BS259-BS258)/BS258),0)</f>
        <v/>
      </c>
      <c r="BU259" s="68">
        <f>IF(BS259&gt;0,BT259-$V259,0)</f>
        <v/>
      </c>
      <c r="BV259" s="68">
        <f>IF(BS259&gt;0,(BS259-BV$10)/BV$10,0)</f>
        <v/>
      </c>
      <c r="BW259" s="68" t="n"/>
      <c r="BX259" s="15">
        <f>IF(BS259&gt;0,(BS259-BS$10)/BS$10,0)</f>
        <v/>
      </c>
      <c r="BZ259" s="13" t="n"/>
      <c r="CA259" s="68">
        <f>IF(BZ259&gt;0,((BZ259-BZ258)/BZ258),0)</f>
        <v/>
      </c>
      <c r="CB259" s="68">
        <f>IF(BZ259&gt;0,CA259-$V259,0)</f>
        <v/>
      </c>
      <c r="CC259" s="68">
        <f>IF(BZ259&gt;0,(BZ259-CC$10)/CC$10,0)</f>
        <v/>
      </c>
      <c r="CD259" s="68" t="n"/>
      <c r="CE259" s="15">
        <f>IF(BZ259&gt;0,(BZ259-BZ$10)/BZ$10,0)</f>
        <v/>
      </c>
      <c r="CG259" s="13" t="n"/>
      <c r="CH259" s="68">
        <f>IF(CG259&gt;0,((CG259-CG258)/CG258),0)</f>
        <v/>
      </c>
      <c r="CI259" s="68">
        <f>IF(CG259&gt;0,CH259-$V259,0)</f>
        <v/>
      </c>
      <c r="CJ259" s="68">
        <f>IF(CG259&gt;0,(CG259-CJ$10)/CJ$10,0)</f>
        <v/>
      </c>
      <c r="CK259" s="68" t="n"/>
      <c r="CL259" s="15">
        <f>IF(CG259&gt;0,(CG259-CG$10)/CG$10,0)</f>
        <v/>
      </c>
      <c r="CN259" s="13" t="n"/>
      <c r="CO259" s="68">
        <f>IF(CN259&gt;0,((CN259-CN258)/CN258),0)</f>
        <v/>
      </c>
      <c r="CP259" s="68">
        <f>IF(CN259&gt;0,CO259-$V259,0)</f>
        <v/>
      </c>
      <c r="CQ259" s="68">
        <f>IF(CN259&gt;0,(CN259-CQ$10)/CQ$10,0)</f>
        <v/>
      </c>
      <c r="CR259" s="68" t="n"/>
      <c r="CS259" s="15">
        <f>IF(CN259&gt;0,(CN259-CN$10)/CN$10,0)</f>
        <v/>
      </c>
      <c r="CU259" s="13" t="n"/>
      <c r="CV259" s="68">
        <f>IF(CU259&gt;0,((CU259-CU258)/CU258),0)</f>
        <v/>
      </c>
      <c r="CW259" s="68">
        <f>IF(CU259&gt;0,CV259-$V259,0)</f>
        <v/>
      </c>
      <c r="CX259" s="68">
        <f>IF(CU259&gt;0,(CU259-CX$10)/CX$10,0)</f>
        <v/>
      </c>
      <c r="CY259" s="68" t="n"/>
      <c r="CZ259" s="15">
        <f>IF(CU259&gt;0,(CU259-CU$10)/CU$10,0)</f>
        <v/>
      </c>
      <c r="DB259" s="13" t="n"/>
      <c r="DC259" s="68">
        <f>IF(DB259&gt;0,((DB259-DB258)/DB258),0)</f>
        <v/>
      </c>
      <c r="DD259" s="68">
        <f>IF(DB259&gt;0,DC259-$V259,0)</f>
        <v/>
      </c>
      <c r="DE259" s="68">
        <f>IF(DB259&gt;0,(DB259-DE$10)/DE$10,0)</f>
        <v/>
      </c>
      <c r="DF259" s="68" t="n"/>
      <c r="DG259" s="15">
        <f>IF(DB259&gt;0,(DB259-DB$10)/DB$10,0)</f>
        <v/>
      </c>
      <c r="DI259" s="13" t="n"/>
      <c r="DJ259" s="68">
        <f>IF(DI259&gt;0,((DI259-DI258)/DI258),0)</f>
        <v/>
      </c>
      <c r="DK259" s="68">
        <f>IF(DI259&gt;0,DJ259-$V259,0)</f>
        <v/>
      </c>
      <c r="DL259" s="68">
        <f>IF(DI259&gt;0,(DI259-DL$10)/DL$10,0)</f>
        <v/>
      </c>
      <c r="DM259" s="68" t="n"/>
      <c r="DN259" s="15">
        <f>IF(DI259&gt;0,(DI259-DI$10)/DI$10,0)</f>
        <v/>
      </c>
      <c r="DP259" s="13" t="n"/>
      <c r="DQ259" s="68">
        <f>IF(DP259&gt;0,((DP259-DP258)/DP258),0)</f>
        <v/>
      </c>
      <c r="DR259" s="68">
        <f>IF(DP259&gt;0,DQ259-$V259,0)</f>
        <v/>
      </c>
      <c r="DS259" s="68" t="n"/>
      <c r="DT259" s="68" t="n"/>
      <c r="DU259" s="15">
        <f>IF(DP259&gt;0,(DP259-DP$10)/DP$10,0)</f>
        <v/>
      </c>
      <c r="DV259" s="18" t="n"/>
      <c r="DW259" s="13" t="n"/>
      <c r="DX259" s="68">
        <f>IF(DW259&gt;0,((DW259-DW258)/DW258),0)</f>
        <v/>
      </c>
      <c r="DY259" s="68">
        <f>IF(DW259&gt;0,DX259-$V259,0)</f>
        <v/>
      </c>
      <c r="DZ259" s="68">
        <f>IF(DW259&gt;0,(DW259-DZ$10)/DZ$10,0)</f>
        <v/>
      </c>
      <c r="EA259" s="68" t="n"/>
      <c r="EB259" s="15">
        <f>IF(DW259&gt;0,(DW259-DW$10)/DW$10,0)</f>
        <v/>
      </c>
      <c r="ED259" s="13" t="n"/>
      <c r="EE259" s="68">
        <f>IF(ED259&gt;0,((ED259-ED258)/ED258),0)</f>
        <v/>
      </c>
      <c r="EF259" s="68">
        <f>IF(ED259&gt;0,EE259-$V259,0)</f>
        <v/>
      </c>
      <c r="EG259" s="68">
        <f>IF(ED259&gt;0,(ED259-EG$10)/EG$10,0)</f>
        <v/>
      </c>
      <c r="EH259" s="68" t="n"/>
      <c r="EI259" s="15">
        <f>IF(ED259&gt;0,(ED259-ED$10)/ED$10,0)</f>
        <v/>
      </c>
      <c r="EK259" s="13" t="n"/>
      <c r="EL259" s="68">
        <f>IF(EK259&gt;0,((EK259-EK258)/EK258),0)</f>
        <v/>
      </c>
      <c r="EM259" s="68">
        <f>IF(EK259&gt;0,EL259-$V259,0)</f>
        <v/>
      </c>
      <c r="EN259" s="68">
        <f>IF(EK259&gt;0,(EK259-EN$10)/EN$10,0)</f>
        <v/>
      </c>
      <c r="EO259" s="68" t="n"/>
      <c r="EP259" s="15">
        <f>IF(EK259&gt;0,(EK259-EK$10)/EK$10,0)</f>
        <v/>
      </c>
      <c r="ER259" s="13" t="n"/>
      <c r="ES259" s="68">
        <f>IF(ER259&gt;0,((ER259-ER258)/ER258),0)</f>
        <v/>
      </c>
      <c r="ET259" s="68">
        <f>IF(ER259&gt;0,ES259-$V259,0)</f>
        <v/>
      </c>
      <c r="EU259" s="68">
        <f>IF(ER259&gt;0,(ER259-EU$10)/EU$10,0)</f>
        <v/>
      </c>
      <c r="EV259" s="68" t="n"/>
      <c r="EW259" s="15">
        <f>IF(ER259&gt;0,(ER259-ER$10)/ER$10,0)</f>
        <v/>
      </c>
      <c r="EY259" s="13" t="n"/>
      <c r="EZ259" s="68">
        <f>IF(EY259&gt;0,((EY259-EY258)/EY258),0)</f>
        <v/>
      </c>
      <c r="FA259" s="68">
        <f>IF(EY259&gt;0,EZ259-$V259,0)</f>
        <v/>
      </c>
      <c r="FB259" s="68" t="n"/>
      <c r="FC259" s="68" t="n"/>
      <c r="FD259" s="15">
        <f>IF(EY259&gt;0,(EY259-EY$10)/EY$10,0)</f>
        <v/>
      </c>
      <c r="FF259" s="13" t="n"/>
      <c r="FG259" s="68">
        <f>IF(FF259&gt;0,((FF259-FF258)/FF258),0)</f>
        <v/>
      </c>
      <c r="FH259" s="68">
        <f>IF(FF259&gt;0,FG259-$V259,0)</f>
        <v/>
      </c>
      <c r="FI259" s="68">
        <f>IF(FF259&gt;0,(FF259-FI$10)/FI$10,0)</f>
        <v/>
      </c>
      <c r="FJ259" s="68" t="n"/>
      <c r="FK259" s="15">
        <f>IF(FF259&gt;0,(FF259-FF$10)/FF$10,0)</f>
        <v/>
      </c>
      <c r="FM259" s="13" t="n"/>
      <c r="FN259" s="68">
        <f>IF(FM259&gt;0,((FM259-FM258)/FM258),0)</f>
        <v/>
      </c>
      <c r="FO259" s="68">
        <f>IF(FM259&gt;0,FN259-$V259,0)</f>
        <v/>
      </c>
      <c r="FP259" s="68">
        <f>IF(FM259&gt;0,(FM259-FP$10)/FP$10,0)</f>
        <v/>
      </c>
      <c r="FQ259" s="68" t="n"/>
      <c r="FR259" s="15">
        <f>IF(FM259&gt;0,(FM259-FM$10)/FM$10,0)</f>
        <v/>
      </c>
      <c r="FT259" s="13" t="n"/>
      <c r="FU259" s="68">
        <f>IF(FT259&gt;0,((FT259-FT258)/FT258),0)</f>
        <v/>
      </c>
      <c r="FV259" s="68">
        <f>IF(FT259&gt;0,FU259-$V259,0)</f>
        <v/>
      </c>
      <c r="FW259" s="68">
        <f>IF(FT259&gt;0,(FT259-FW$10)/FW$10,0)</f>
        <v/>
      </c>
      <c r="FX259" s="68" t="n"/>
      <c r="FY259" s="15">
        <f>IF(FT259&gt;0,(FT259-FT$10)/FT$10,0)</f>
        <v/>
      </c>
      <c r="GA259" s="13" t="n"/>
      <c r="GB259" s="68">
        <f>IF(GA259&gt;0,((GA259-GA258)/GA258),0)</f>
        <v/>
      </c>
      <c r="GC259" s="68">
        <f>IF(GA259&gt;0,GB259-$V259,0)</f>
        <v/>
      </c>
      <c r="GD259" s="68" t="n"/>
      <c r="GE259" s="68" t="n"/>
      <c r="GF259" s="15">
        <f>IF(GA259&gt;0,(GA259-GA$10)/GA$10,0)</f>
        <v/>
      </c>
      <c r="GG259" s="18" t="n"/>
      <c r="GH259" s="13" t="n"/>
      <c r="GI259" s="68">
        <f>IF(GH259&gt;0,((GH259-GH258)/GH258),0)</f>
        <v/>
      </c>
      <c r="GJ259" s="68">
        <f>IF(GH259&gt;0,GI259-$V259,0)</f>
        <v/>
      </c>
      <c r="GK259" s="68">
        <f>IF(GH259&gt;0,(GH259-GK$10)/GK$10,0)</f>
        <v/>
      </c>
      <c r="GL259" s="68" t="n"/>
      <c r="GM259" s="15">
        <f>IF(GH259&gt;0,(GH259-GH$10)/GH$10,0)</f>
        <v/>
      </c>
      <c r="GO259" s="13" t="n"/>
      <c r="GP259" s="68">
        <f>IF(GO259&gt;0,((GO259-GO258)/GO258),0)</f>
        <v/>
      </c>
      <c r="GQ259" s="68">
        <f>IF(GO259&gt;0,GP259-$V259,0)</f>
        <v/>
      </c>
      <c r="GR259" s="68" t="n"/>
      <c r="GS259" s="68" t="n"/>
      <c r="GT259" s="15">
        <f>IF(GO259&gt;0,(GO259-GO$10)/GO$10,0)</f>
        <v/>
      </c>
      <c r="GV259" s="13" t="n"/>
      <c r="GW259" s="68">
        <f>IF(GV259&gt;0,((GV259-GV258)/GV258),0)</f>
        <v/>
      </c>
      <c r="GX259" s="68">
        <f>IF(GV259&gt;0,GW259-$V259,0)</f>
        <v/>
      </c>
      <c r="GY259" s="68">
        <f>IF(GV259&gt;0,(GV259-GY$10)/GY$10,0)</f>
        <v/>
      </c>
      <c r="GZ259" s="68" t="n"/>
      <c r="HA259" s="15">
        <f>IF(GV259&gt;0,(GV259-GV$10)/GV$10,0)</f>
        <v/>
      </c>
      <c r="HD259" s="13" t="n"/>
      <c r="HE259" s="68">
        <f>IF(HD259&gt;0,((HD259-HD258)/HD258),0)</f>
        <v/>
      </c>
      <c r="HF259" s="68">
        <f>IF(HD259&gt;0,HE259-$V259,0)</f>
        <v/>
      </c>
      <c r="HG259" s="68">
        <f>IF(HD259&gt;0,(HD259-HG$10)/HG$10,0)</f>
        <v/>
      </c>
      <c r="HH259" s="68" t="n"/>
      <c r="HI259" s="15">
        <f>IF(HD259&gt;0,(HD259-HD$10)/HD$10,0)</f>
        <v/>
      </c>
      <c r="HK259" s="13" t="n"/>
      <c r="HL259" s="68">
        <f>IF(HK259&gt;0,((HK259-HK258)/HK258),0)</f>
        <v/>
      </c>
      <c r="HM259" s="68">
        <f>IF(HK259&gt;0,HL259-$V259,0)</f>
        <v/>
      </c>
      <c r="HN259" s="68">
        <f>IF(HK259&gt;0,(HK259-HN$10)/HN$10,0)</f>
        <v/>
      </c>
      <c r="HO259" s="68" t="n"/>
      <c r="HP259" s="15">
        <f>IF(HK259&gt;0,(HK259-HK$10)/HK$10,0)</f>
        <v/>
      </c>
      <c r="HR259" s="13" t="n"/>
      <c r="HS259" s="68">
        <f>IF(HR259&gt;0,((HR259-HR258)/HR258),0)</f>
        <v/>
      </c>
      <c r="HT259" s="68">
        <f>IF(HR259&gt;0,HS259-$V259,0)</f>
        <v/>
      </c>
      <c r="HU259" s="68">
        <f>IF(HR259&gt;0,(HR259-HU$10)/HU$10,0)</f>
        <v/>
      </c>
      <c r="HV259" s="68" t="n"/>
      <c r="HW259" s="15">
        <f>IF(HR259&gt;0,(HR259-HR$10)/HR$10,0)</f>
        <v/>
      </c>
      <c r="HY259" s="13" t="n"/>
      <c r="HZ259" s="68">
        <f>IF(HY259&gt;0,((HY259-HY258)/HY258),0)</f>
        <v/>
      </c>
      <c r="IA259" s="68">
        <f>IF(HY259&gt;0,HZ259-$V259,0)</f>
        <v/>
      </c>
      <c r="IB259" s="68">
        <f>IF(HY259&gt;0,(HY259-IB$10)/IB$10,0)</f>
        <v/>
      </c>
      <c r="IC259" s="68" t="n"/>
      <c r="ID259" s="15">
        <f>IF(HY259&gt;0,(HY259-HY$10)/HY$10,0)</f>
        <v/>
      </c>
      <c r="IF259" s="13" t="n"/>
      <c r="IG259" s="68">
        <f>IF(IF259&gt;0,((IF259-IF258)/IF258),0)</f>
        <v/>
      </c>
      <c r="IH259" s="68">
        <f>IF(IF259&gt;0,IG259-$V259,0)</f>
        <v/>
      </c>
      <c r="II259" s="68">
        <f>IF(IF259&gt;0,(IF259-II$10)/II$10,0)</f>
        <v/>
      </c>
      <c r="IJ259" s="68" t="n"/>
      <c r="IK259" s="15">
        <f>IF(IF259&gt;0,(IF259-IF$10)/IF$10,0)</f>
        <v/>
      </c>
      <c r="IM259" s="13" t="n"/>
      <c r="IN259" s="68">
        <f>IF(IM259&gt;0,((IM259-IM258)/IM258),0)</f>
        <v/>
      </c>
      <c r="IO259" s="68">
        <f>IF(IM259&gt;0,IN259-$V259,0)</f>
        <v/>
      </c>
      <c r="IP259" s="68">
        <f>IF(IM259&gt;0,(IM259-IP$10)/IP$10,0)</f>
        <v/>
      </c>
      <c r="IQ259" s="68" t="n"/>
      <c r="IR259" s="15">
        <f>IF(IM259&gt;0,(IM259-IM$10)/IM$10,0)</f>
        <v/>
      </c>
      <c r="IT259" s="13" t="n"/>
      <c r="IU259" s="68">
        <f>IF(IT259&gt;0,((IT259-IT258)/IT258),0)</f>
        <v/>
      </c>
      <c r="IV259" s="68">
        <f>IF(IT259&gt;0,IU259-$V259,0)</f>
        <v/>
      </c>
      <c r="IW259" s="68">
        <f>IF(IT259&gt;0,(IT259-IW$10)/IW$10,0)</f>
        <v/>
      </c>
      <c r="IX259" s="68" t="n"/>
      <c r="IY259" s="15">
        <f>IF(IT259&gt;0,(IT259-IT$10)/IT$10,0)</f>
        <v/>
      </c>
      <c r="JA259" s="13" t="n"/>
      <c r="JB259" s="68">
        <f>IF(JA259&gt;0,((JA259-JA258)/JA258),0)</f>
        <v/>
      </c>
      <c r="JC259" s="68">
        <f>IF(JA259&gt;0,JB259-$V259,0)</f>
        <v/>
      </c>
      <c r="JD259" s="68">
        <f>IF(JA259&gt;0,(JA259-JD$10)/JD$10,0)</f>
        <v/>
      </c>
      <c r="JE259" s="68" t="n"/>
      <c r="JF259" s="15">
        <f>IF(JA259&gt;0,(JA259-JA$10)/JA$10,0)</f>
        <v/>
      </c>
      <c r="JH259" s="13" t="n"/>
      <c r="JI259" s="68">
        <f>IF(JH259&gt;0,((JH259-JH258)/JH258),0)</f>
        <v/>
      </c>
      <c r="JJ259" s="68">
        <f>IF(JH259&gt;0,JI259-$V259,0)</f>
        <v/>
      </c>
      <c r="JK259" s="68">
        <f>IF(JH259&gt;0,(JH259-JK$10)/JK$10,0)</f>
        <v/>
      </c>
      <c r="JL259" s="68" t="n"/>
      <c r="JM259" s="15">
        <f>IF(JH259&gt;0,(JH259-JH$10)/JH$10,0)</f>
        <v/>
      </c>
      <c r="JO259" s="13" t="n"/>
      <c r="JP259" s="68">
        <f>IF(JO259&gt;0,((JO259-JO258)/JO258),0)</f>
        <v/>
      </c>
      <c r="JQ259" s="68">
        <f>IF(JO259&gt;0,JP259-$V259,0)</f>
        <v/>
      </c>
      <c r="JR259" s="68">
        <f>IF(JO259&gt;0,(JO259-JR$10)/JR$10,0)</f>
        <v/>
      </c>
      <c r="JS259" s="68" t="n"/>
      <c r="JT259" s="15">
        <f>IF(JO259&gt;0,(JO259-JO$10)/JO$10,0)</f>
        <v/>
      </c>
      <c r="JV259" s="13" t="n"/>
      <c r="JW259" s="68">
        <f>IF(JV259&gt;0,((JV259-JV258)/JV258),0)</f>
        <v/>
      </c>
      <c r="JX259" s="68">
        <f>IF(JV259&gt;0,JW259-$V259,0)</f>
        <v/>
      </c>
      <c r="JY259" s="68">
        <f>IF(JV259&gt;0,(JV259-JY$10)/JY$10,0)</f>
        <v/>
      </c>
      <c r="JZ259" s="68" t="n"/>
      <c r="KA259" s="15">
        <f>IF(JV259&gt;0,(JV259-JV$10)/JV$10,0)</f>
        <v/>
      </c>
      <c r="KC259" s="13" t="n"/>
      <c r="KD259" s="68">
        <f>IF(KC259&gt;0,((KC259-KC258)/KC258),0)</f>
        <v/>
      </c>
      <c r="KE259" s="68">
        <f>IF(KC259&gt;0,KD259-$V259,0)</f>
        <v/>
      </c>
      <c r="KF259" s="68">
        <f>IF(KC259&gt;0,(KC259-KF$10)/KF$10,0)</f>
        <v/>
      </c>
      <c r="KG259" s="68" t="n"/>
      <c r="KH259" s="15">
        <f>IF(KC259&gt;0,(KC259-KC$10)/KC$10,0)</f>
        <v/>
      </c>
      <c r="KI259" s="18" t="n"/>
      <c r="KJ259" s="13" t="n"/>
      <c r="KK259" s="68">
        <f>IF(KJ259&gt;0,((KJ259-KJ258)/KJ258),0)</f>
        <v/>
      </c>
      <c r="KL259" s="68">
        <f>IF(KJ259&gt;0,KK259-$V259,0)</f>
        <v/>
      </c>
      <c r="KM259" s="68">
        <f>IF(KJ259&gt;0,(KJ259-KM$10)/KM$10,0)</f>
        <v/>
      </c>
      <c r="KN259" s="68" t="n"/>
      <c r="KO259" s="15">
        <f>IF(KJ259&gt;0,(KJ259-KJ$10)/KJ$10,0)</f>
        <v/>
      </c>
      <c r="KQ259" s="13" t="n"/>
      <c r="KR259" s="68">
        <f>IF(KQ259&gt;0,((KQ259-KQ258)/KQ258),0)</f>
        <v/>
      </c>
      <c r="KS259" s="68">
        <f>IF(KQ259&gt;0,KR259-$V259,0)</f>
        <v/>
      </c>
      <c r="KT259" s="68">
        <f>IF(KQ259&gt;0,(KQ259-KT$10)/KT$10,0)</f>
        <v/>
      </c>
      <c r="KU259" s="68" t="n"/>
      <c r="KV259" s="15">
        <f>IF(KQ259&gt;0,(KQ259-KQ$10)/KQ$10,0)</f>
        <v/>
      </c>
      <c r="KW259" s="18" t="n"/>
      <c r="KX259" s="13" t="n"/>
      <c r="KY259" s="68">
        <f>IF(KX259&gt;0,((KX259-KX258)/KX258),0)</f>
        <v/>
      </c>
      <c r="KZ259" s="68">
        <f>IF(KX259&gt;0,KY259-$V259,0)</f>
        <v/>
      </c>
      <c r="LA259" s="68">
        <f>IF(KX259&gt;0,(KX259-LA$10)/LA$10,0)</f>
        <v/>
      </c>
      <c r="LB259" s="68" t="n"/>
      <c r="LC259" s="15">
        <f>IF(KX259&gt;0,(KX259-KX$10)/KX$10,0)</f>
        <v/>
      </c>
      <c r="LD259" s="18" t="n"/>
      <c r="LE259" s="13" t="n"/>
      <c r="LF259" s="68">
        <f>IF(LE259&gt;0,((LE259-LE258)/LE258),0)</f>
        <v/>
      </c>
      <c r="LG259" s="68">
        <f>IF(LE259&gt;0,LF259-$V259,0)</f>
        <v/>
      </c>
      <c r="LH259" s="68">
        <f>IF(LE259&gt;0,(LE259-LH$10)/LH$10,0)</f>
        <v/>
      </c>
      <c r="LI259" s="68" t="n"/>
      <c r="LJ259" s="15">
        <f>IF(LE259&gt;0,(LE259-LE$10)/LE$10,0)</f>
        <v/>
      </c>
      <c r="LL259" s="13" t="n"/>
      <c r="LM259" s="68">
        <f>IF(LL259&gt;0,((LL259-LL258)/LL258),0)</f>
        <v/>
      </c>
      <c r="LN259" s="68">
        <f>IF(LL259&gt;0,LM259-$V259,0)</f>
        <v/>
      </c>
      <c r="LO259" s="68">
        <f>IF(LL259&gt;0,(LL259-LO$10)/LO$10,0)</f>
        <v/>
      </c>
      <c r="LP259" s="68" t="n"/>
      <c r="LQ259" s="15">
        <f>IF(LL259&gt;0,(LL259-LL$10)/LL$10,0)</f>
        <v/>
      </c>
      <c r="LS259" s="13" t="n"/>
      <c r="LT259" s="68">
        <f>IF(LS259&gt;0,((LS259-LS258)/LS258),0)</f>
        <v/>
      </c>
      <c r="LU259" s="68">
        <f>IF(LS259&gt;0,LT259-$V259,0)</f>
        <v/>
      </c>
      <c r="LV259" s="68" t="n"/>
      <c r="LW259" s="68" t="n"/>
      <c r="LX259" s="15">
        <f>IF(LS259&gt;0,(LS259-LS$10)/LS$10,0)</f>
        <v/>
      </c>
      <c r="LZ259" s="13" t="n"/>
      <c r="MA259" s="68">
        <f>IF(LZ259&gt;0,((LZ259-LZ258)/LZ258),0)</f>
        <v/>
      </c>
      <c r="MB259" s="68">
        <f>IF(LZ259&gt;0,MA259-$V259,0)</f>
        <v/>
      </c>
      <c r="MC259" s="68">
        <f>IF(LZ259&gt;0,(LZ259-MC$10)/MC$10,0)</f>
        <v/>
      </c>
      <c r="MD259" s="68" t="n"/>
      <c r="ME259" s="15">
        <f>IF(LZ259&gt;0,(LZ259-LZ$10)/LZ$10,0)</f>
        <v/>
      </c>
      <c r="MG259" s="13" t="n"/>
      <c r="MH259" s="68">
        <f>IF(MG259&gt;0,((MG259-MG258)/MG258),0)</f>
        <v/>
      </c>
      <c r="MI259" s="68">
        <f>IF(MG259&gt;0,MH259-$V259,0)</f>
        <v/>
      </c>
      <c r="MJ259" s="68">
        <f>IF(MG259&gt;0,(MG259-MJ$10)/MJ$10,0)</f>
        <v/>
      </c>
      <c r="MK259" s="68" t="n"/>
      <c r="ML259" s="15">
        <f>IF(MG259&gt;0,(MG259-MG$10)/MG$10,0)</f>
        <v/>
      </c>
      <c r="MN259" s="13" t="n"/>
      <c r="MO259" s="68">
        <f>IF(MN259&gt;0,((MN259-MN258)/MN258),0)</f>
        <v/>
      </c>
      <c r="MP259" s="68">
        <f>IF(MN259&gt;0,MO259-$V259,0)</f>
        <v/>
      </c>
      <c r="MQ259" s="68">
        <f>IF(MN259&gt;0,(MN259-MQ$10)/MQ$10,0)</f>
        <v/>
      </c>
      <c r="MR259" s="68" t="n"/>
      <c r="MS259" s="15">
        <f>IF(MN259&gt;0,(MN259-MN$10)/MN$10,0)</f>
        <v/>
      </c>
      <c r="MU259" s="13" t="n"/>
      <c r="MV259" s="68">
        <f>IF(MU259&gt;0,((MU259-MU258)/MU258),0)</f>
        <v/>
      </c>
      <c r="MW259" s="68">
        <f>IF(MU259&gt;0,MV259-$V259,0)</f>
        <v/>
      </c>
      <c r="MX259" s="68">
        <f>IF(MU259&gt;0,(MU259-MX$10)/MX$10,0)</f>
        <v/>
      </c>
      <c r="MY259" s="68" t="n"/>
      <c r="MZ259" s="15">
        <f>IF(MU259&gt;0,(MU259-MU$10)/MU$10,0)</f>
        <v/>
      </c>
      <c r="NB259" s="13" t="n"/>
      <c r="NC259" s="68">
        <f>IF(NB259&gt;0,((NB259-NB258)/NB258),0)</f>
        <v/>
      </c>
      <c r="ND259" s="68">
        <f>IF(NB259&gt;0,NC259-$V259,0)</f>
        <v/>
      </c>
      <c r="NE259" s="68">
        <f>IF(NB259&gt;0,(NB259-NE$10)/NE$10,0)</f>
        <v/>
      </c>
      <c r="NF259" s="68" t="n"/>
      <c r="NG259" s="15">
        <f>IF(NB259&gt;0,(NB259-NB$10)/NB$10,0)</f>
        <v/>
      </c>
      <c r="NI259" s="13" t="n"/>
      <c r="NJ259" s="68">
        <f>IF(NI259&gt;0,((NI259-NI258)/NI258),0)</f>
        <v/>
      </c>
      <c r="NK259" s="68">
        <f>IF(NI259&gt;0,NJ259-$V259,0)</f>
        <v/>
      </c>
      <c r="NL259" s="68">
        <f>IF(NI259&gt;0,(NI259-NL$10)/NL$10,0)</f>
        <v/>
      </c>
      <c r="NM259" s="68" t="n"/>
      <c r="NN259" s="15">
        <f>IF(NI259&gt;0,(NI259-NI$10)/NI$10,0)</f>
        <v/>
      </c>
      <c r="NP259" s="13" t="n"/>
      <c r="NQ259" s="68">
        <f>IF(NP259&gt;0,((NP259-NP258)/NP258),0)</f>
        <v/>
      </c>
      <c r="NR259" s="68">
        <f>IF(NP259&gt;0,NQ259-$V259,0)</f>
        <v/>
      </c>
      <c r="NS259" s="68">
        <f>IF(NP259&gt;0,(NP259-NS$10)/NS$10,0)</f>
        <v/>
      </c>
      <c r="NT259" s="68" t="n"/>
      <c r="NU259" s="15">
        <f>IF(NP259&gt;0,(NP259-NP$10)/NP$10,0)</f>
        <v/>
      </c>
      <c r="NW259" s="13" t="n"/>
      <c r="NX259" s="68">
        <f>IF(NW259&gt;0,((NW259-NW258)/NW258),0)</f>
        <v/>
      </c>
      <c r="NY259" s="68">
        <f>IF(NW259&gt;0,NX259-$V259,0)</f>
        <v/>
      </c>
      <c r="NZ259" s="68">
        <f>IF(NW259&gt;0,(NW259-NZ$10)/NZ$10,0)</f>
        <v/>
      </c>
      <c r="OA259" s="68" t="n"/>
      <c r="OB259" s="15">
        <f>IF(NW259&gt;0,(NW259-NW$10)/NW$10,0)</f>
        <v/>
      </c>
      <c r="OD259" s="13" t="n"/>
      <c r="OE259" s="68">
        <f>IF(OD259&gt;0,((OD259-OD258)/OD258),0)</f>
        <v/>
      </c>
      <c r="OF259" s="68">
        <f>IF(OD259&gt;0,OE259-$V259,0)</f>
        <v/>
      </c>
      <c r="OG259" s="68">
        <f>IF(OD259&gt;0,(OD259-OG$10)/OG$10,0)</f>
        <v/>
      </c>
      <c r="OH259" s="68" t="n"/>
      <c r="OI259" s="15">
        <f>IF(OD259&gt;0,(OD259-OD$10)/OD$10,0)</f>
        <v/>
      </c>
      <c r="OK259" s="13" t="n"/>
      <c r="OL259" s="68">
        <f>IF(OK259&gt;0,((OK259-OK258)/OK258),0)</f>
        <v/>
      </c>
      <c r="OM259" s="68">
        <f>IF(OK259&gt;0,OL259-$V259,0)</f>
        <v/>
      </c>
      <c r="ON259" s="68">
        <f>IF(OK259&gt;0,(OK259-ON$10)/ON$10,0)</f>
        <v/>
      </c>
      <c r="OO259" s="68" t="n"/>
      <c r="OP259" s="15">
        <f>IF(OK259&gt;0,(OK259-OK$10)/OK$10,0)</f>
        <v/>
      </c>
      <c r="OR259" s="13" t="n"/>
      <c r="OS259" s="68">
        <f>IF(OR259&gt;0,((OR259-OR258)/OR258),0)</f>
        <v/>
      </c>
      <c r="OT259" s="68">
        <f>IF(OR259&gt;0,OS259-$V259,0)</f>
        <v/>
      </c>
      <c r="OU259" s="68">
        <f>IF(OR259&gt;0,(OR259-OU$10)/OU$10,0)</f>
        <v/>
      </c>
      <c r="OV259" s="68" t="n"/>
      <c r="OW259" s="15">
        <f>IF(OR259&gt;0,(OR259-OR$10)/OR$10,0)</f>
        <v/>
      </c>
      <c r="OY259" s="13" t="n"/>
      <c r="OZ259" s="68">
        <f>IF(OY259&gt;0,((OY259-OY258)/OY258),0)</f>
        <v/>
      </c>
      <c r="PA259" s="68">
        <f>IF(OY259&gt;0,OZ259-$V259,0)</f>
        <v/>
      </c>
      <c r="PB259" s="68">
        <f>IF(OY259&gt;0,(OY259-PB$10)/PB$10,0)</f>
        <v/>
      </c>
      <c r="PC259" s="68" t="n"/>
      <c r="PD259" s="15">
        <f>IF(OY259&gt;0,(OY259-OY$10)/OY$10,0)</f>
        <v/>
      </c>
      <c r="PE259" s="18" t="n"/>
      <c r="PF259" s="13" t="n"/>
      <c r="PG259" s="68">
        <f>IF(PF259&gt;0,((PF259-PF258)/PF258),0)</f>
        <v/>
      </c>
      <c r="PH259" s="68">
        <f>IF(PF259&gt;0,PG259-$V259,0)</f>
        <v/>
      </c>
      <c r="PI259" s="68">
        <f>IF(PF259&gt;0,(PF259-PI$10)/PI$10,0)</f>
        <v/>
      </c>
      <c r="PJ259" s="68" t="n"/>
      <c r="PK259" s="15">
        <f>IF(PF259&gt;0,(PF259-PF$10)/PF$10,0)</f>
        <v/>
      </c>
      <c r="PM259" s="13" t="n"/>
      <c r="PN259" s="68">
        <f>IF(PM259&gt;0,((PM259-PM258)/PM258),0)</f>
        <v/>
      </c>
      <c r="PO259" s="68">
        <f>PN259-$V259</f>
        <v/>
      </c>
      <c r="PP259" s="68">
        <f>IF(PM259&gt;0,(PM259-PP$10)/PP$10,0)</f>
        <v/>
      </c>
      <c r="PQ259" s="68" t="n"/>
      <c r="PR259" s="15">
        <f>IF(PM259&gt;0,(PM259-PM$10)/PM$10,0)</f>
        <v/>
      </c>
      <c r="PT259" s="13" t="n"/>
      <c r="PU259" s="68">
        <f>IF(PT259&gt;0,((PT259-PT258)/PT258),0)</f>
        <v/>
      </c>
      <c r="PV259" s="68">
        <f>IF(PT259&gt;0,PU259-$V259,0)</f>
        <v/>
      </c>
      <c r="PW259" s="68">
        <f>IF(PT259&gt;0,(PT259-PW$10)/PW$10,0)</f>
        <v/>
      </c>
      <c r="PX259" s="68" t="n"/>
      <c r="PY259" s="15">
        <f>IF(PT259&gt;0,(PT259-PT$10)/PT$10,0)</f>
        <v/>
      </c>
      <c r="QA259" s="13" t="n"/>
      <c r="QB259" s="68">
        <f>IF(QA259&gt;0,((QA259-QA258)/QA258),0)</f>
        <v/>
      </c>
      <c r="QC259" s="68">
        <f>IF(QA259&gt;0,QB259-$V259,0)</f>
        <v/>
      </c>
      <c r="QD259" s="68">
        <f>IF(QA259&gt;0,(QA259-QD$10)/QD$10,0)</f>
        <v/>
      </c>
      <c r="QE259" s="68" t="n"/>
      <c r="QF259" s="15">
        <f>IF(QA259&gt;0,(QA259-QA$10)/QA$10,0)</f>
        <v/>
      </c>
      <c r="QH259" s="13" t="n"/>
      <c r="QI259" s="68">
        <f>IF(QH259&gt;0,((QH259-QH258)/QH258),0)</f>
        <v/>
      </c>
      <c r="QJ259" s="68">
        <f>IF(QH259&gt;0,QI259-$V259,0)</f>
        <v/>
      </c>
      <c r="QK259" s="68">
        <f>IF(QH259&gt;0,(QH259-QK$10)/QK$10,0)</f>
        <v/>
      </c>
      <c r="QL259" s="68" t="n"/>
      <c r="QM259" s="15">
        <f>IF(QH259&gt;0,(QH259-QH$10)/QH$10,0)</f>
        <v/>
      </c>
      <c r="QO259" s="13" t="n"/>
      <c r="QP259" s="68">
        <f>IF(QO259&gt;0,((QO259-QO258)/QO258),0)</f>
        <v/>
      </c>
      <c r="QQ259" s="68">
        <f>IF(QO259&gt;0,QP259-$V259,0)</f>
        <v/>
      </c>
      <c r="QR259" s="68">
        <f>IF(QO259&gt;0,(QO259-QR$10)/QR$10,0)</f>
        <v/>
      </c>
      <c r="QS259" s="68" t="n"/>
      <c r="QT259" s="15">
        <f>IF(QO259&gt;0,(QO259-QO$10)/QO$10,0)</f>
        <v/>
      </c>
      <c r="QV259" s="13" t="n"/>
      <c r="QW259" s="68">
        <f>IF(QV259&gt;0,((QV259-QV258)/QV258),0)</f>
        <v/>
      </c>
      <c r="QX259" s="68">
        <f>IF(QV259&gt;0,QW259-$V259,0)</f>
        <v/>
      </c>
      <c r="QY259" s="68">
        <f>IF(QV259&gt;0,(QV259-QY$10)/QY$10,0)</f>
        <v/>
      </c>
      <c r="QZ259" s="68" t="n"/>
      <c r="RA259" s="15">
        <f>IF(QV259&gt;0,(QV259-QV$10)/QV$10,0)</f>
        <v/>
      </c>
      <c r="RC259" s="13" t="n"/>
      <c r="RD259" s="68">
        <f>IF(RC259&gt;0,((RC259-RC258)/RC258),0)</f>
        <v/>
      </c>
      <c r="RE259" s="68">
        <f>IF(RC259&gt;0,RD259-$V259,0)</f>
        <v/>
      </c>
      <c r="RF259" s="68">
        <f>IF(RC259&gt;0,(RC259-RF$10)/RF$10,0)</f>
        <v/>
      </c>
      <c r="RG259" s="68" t="n"/>
      <c r="RH259" s="15">
        <f>IF(RC259&gt;0,(RC259-RC$10)/RC$10,0)</f>
        <v/>
      </c>
      <c r="RJ259" s="13" t="n"/>
      <c r="RK259" s="68">
        <f>IF(RJ259&gt;0,((RJ259-RJ258)/RJ258),0)</f>
        <v/>
      </c>
      <c r="RL259" s="68">
        <f>RK259-$V259</f>
        <v/>
      </c>
      <c r="RM259" s="68">
        <f>IF(RJ259&gt;0,(RJ259-RM$10)/RM$10,0)</f>
        <v/>
      </c>
      <c r="RN259" s="68" t="n"/>
      <c r="RO259" s="15">
        <f>IF(RJ259&gt;0,(RJ259-RJ$10)/RJ$10,0)</f>
        <v/>
      </c>
      <c r="RQ259" s="13" t="n"/>
      <c r="RR259" s="68">
        <f>IF(RQ259&gt;0,((RQ259-RQ258)/RQ258),0)</f>
        <v/>
      </c>
      <c r="RS259" s="68">
        <f>RR259-$V259</f>
        <v/>
      </c>
      <c r="RT259" s="68">
        <f>IF(RQ259&gt;0,(RQ259-RT$10)/RT$10,0)</f>
        <v/>
      </c>
      <c r="RU259" s="68" t="n"/>
      <c r="RV259" s="15">
        <f>IF(RQ259&gt;0,(RQ259-RQ$10)/RQ$10,0)</f>
        <v/>
      </c>
      <c r="RX259" s="13" t="n"/>
      <c r="RY259" s="68">
        <f>IF(RX259&gt;0,((RX259-RX258)/RX258),0)</f>
        <v/>
      </c>
      <c r="RZ259" s="68">
        <f>RY259-$V259</f>
        <v/>
      </c>
      <c r="SA259" s="68">
        <f>IF(RX259&gt;0,(RX259-SA$10)/SA$10,0)</f>
        <v/>
      </c>
      <c r="SB259" s="68" t="n"/>
      <c r="SC259" s="15">
        <f>IF(RX259&gt;0,(RX259-RX$10)/RX$10,0)</f>
        <v/>
      </c>
      <c r="SE259" s="13" t="n"/>
      <c r="SF259" s="68">
        <f>IF(SE259&gt;0,((SE259-SE258)/SE258),0)</f>
        <v/>
      </c>
      <c r="SG259" s="68">
        <f>SF259-$V259</f>
        <v/>
      </c>
      <c r="SH259" s="68">
        <f>IF(SE259&gt;0,(SE259-SH$10)/SH$10,0)</f>
        <v/>
      </c>
      <c r="SI259" s="68" t="n"/>
      <c r="SJ259" s="15">
        <f>IF(SE259&gt;0,(SE259-SE$10)/SE$10,0)</f>
        <v/>
      </c>
      <c r="SL259" s="13" t="n"/>
      <c r="SM259" s="68">
        <f>IF(SL259&gt;0,((SL259-SL258)/SL258),0)</f>
        <v/>
      </c>
      <c r="SN259" s="68">
        <f>SM259-$V259</f>
        <v/>
      </c>
      <c r="SO259" s="68">
        <f>IF(SL259&gt;0,(SL259-SO$10)/SO$10,0)</f>
        <v/>
      </c>
      <c r="SP259" s="68" t="n"/>
      <c r="SQ259" s="15">
        <f>IF(SL259&gt;0,(SL259-SL$10)/SL$10,0)</f>
        <v/>
      </c>
      <c r="SS259" s="13" t="n"/>
      <c r="ST259" s="68">
        <f>IF(SS259&gt;0,((SS259-SS258)/SS258),0)</f>
        <v/>
      </c>
      <c r="SU259" s="68">
        <f>ST259-$V259</f>
        <v/>
      </c>
      <c r="SV259" s="68">
        <f>IF(SS259&gt;0,(SS259-SV$10)/SV$10,0)</f>
        <v/>
      </c>
      <c r="SW259" s="68" t="n"/>
      <c r="SX259" s="15">
        <f>IF(SS259&gt;0,(SS259-SS$10)/SS$10,0)</f>
        <v/>
      </c>
      <c r="SZ259" s="13" t="n"/>
      <c r="TA259" s="68">
        <f>IF(SZ259&gt;0,((SZ259-SZ258)/SZ258),0)</f>
        <v/>
      </c>
      <c r="TB259" s="68">
        <f>TA259-$V259</f>
        <v/>
      </c>
      <c r="TC259" s="68">
        <f>IF(SZ259&gt;0,(SZ259-TC$10)/TC$10,0)</f>
        <v/>
      </c>
      <c r="TD259" s="68" t="n"/>
      <c r="TE259" s="15">
        <f>IF(SZ259&gt;0,(SZ259-SZ$10)/SZ$10,0)</f>
        <v/>
      </c>
      <c r="TG259" s="587" t="n"/>
      <c r="TH259" s="68">
        <f>IF(TG259&gt;0,((TG259-TG258)/TG258),0)</f>
        <v/>
      </c>
      <c r="TI259" s="68">
        <f>TH259-$V259</f>
        <v/>
      </c>
      <c r="TJ259" s="68">
        <f>IF(TG259&gt;0,(TG259-TJ$10)/TJ$10,0)</f>
        <v/>
      </c>
      <c r="TK259" s="68" t="n"/>
      <c r="TL259" s="15">
        <f>IF(TG259&gt;0,(TG259-TG$10)/TG$10,0)</f>
        <v/>
      </c>
      <c r="TN259" s="13" t="n"/>
      <c r="TO259" s="68">
        <f>IF(TN259&gt;0,((TN259-TN258)/TN258),0)</f>
        <v/>
      </c>
      <c r="TP259" s="68">
        <f>TO259-$V259</f>
        <v/>
      </c>
      <c r="TQ259" s="68">
        <f>IF(TN259&gt;0,(TN259-TQ$10)/TQ$10,0)</f>
        <v/>
      </c>
      <c r="TR259" s="68" t="n"/>
      <c r="TS259" s="15">
        <f>IF(TN259&gt;0,(TN259-TN$10)/TN$10,0)</f>
        <v/>
      </c>
      <c r="TU259" s="587" t="n"/>
      <c r="TV259" s="68">
        <f>IF(TU259&gt;0,((TU259-TU258)/TU258),0)</f>
        <v/>
      </c>
      <c r="TW259" s="68">
        <f>TV259-$V259</f>
        <v/>
      </c>
      <c r="TX259" s="68">
        <f>IF(TU259&gt;0,(TU259-TX$10)/TX$10,0)</f>
        <v/>
      </c>
      <c r="TY259" s="68" t="n"/>
      <c r="TZ259" s="15">
        <f>IF(TU259&gt;0,(TU259-TU$10)/TU$10,0)</f>
        <v/>
      </c>
      <c r="UB259" s="587" t="n"/>
      <c r="UC259" s="68">
        <f>IF(UB259&gt;0,((UB259-UB258)/UB258),0)</f>
        <v/>
      </c>
      <c r="UD259" s="68">
        <f>UC259-$V259</f>
        <v/>
      </c>
      <c r="UE259" s="68">
        <f>IF(UB259&gt;0,(UB259-UE$10)/UE$10,0)</f>
        <v/>
      </c>
      <c r="UF259" s="68" t="n"/>
      <c r="UG259" s="15">
        <f>IF(UB259&gt;0,(UB259-UB$10)/UB$10,0)</f>
        <v/>
      </c>
      <c r="UI259" s="587" t="n"/>
      <c r="UJ259" s="68">
        <f>IF(UI259&gt;0,((UI259-UI258)/UI258),0)</f>
        <v/>
      </c>
      <c r="UK259" s="68">
        <f>UJ259-$V259</f>
        <v/>
      </c>
      <c r="UL259" s="68">
        <f>IF(UI259&gt;0,(UI259-UL$10)/UL$10,0)</f>
        <v/>
      </c>
      <c r="UM259" s="68" t="n"/>
      <c r="UN259" s="15">
        <f>IF(UI259&gt;0,(UI259-UI$10)/UI$10,0)</f>
        <v/>
      </c>
      <c r="UP259" s="587" t="n"/>
      <c r="UQ259" s="68">
        <f>IF(UP259&gt;0,((UP259-UP258)/UP258),0)</f>
        <v/>
      </c>
      <c r="UR259" s="68">
        <f>UQ259-$V259</f>
        <v/>
      </c>
      <c r="US259" s="68">
        <f>IF(UP259&gt;0,(UP259-US$10)/US$10,0)</f>
        <v/>
      </c>
      <c r="UT259" s="68" t="n"/>
      <c r="UU259" s="15">
        <f>IF(UP259&gt;0,(UP259-UP$10)/UP$10,0)</f>
        <v/>
      </c>
      <c r="UW259" s="587" t="n"/>
      <c r="UX259" s="68">
        <f>IF(UW259&gt;0,((UW259-UW258)/UW258),0)</f>
        <v/>
      </c>
      <c r="UY259" s="68">
        <f>UX259-$V259</f>
        <v/>
      </c>
      <c r="UZ259" s="68">
        <f>IF(UW259&gt;0,(UW259-UZ$10)/UZ$10,0)</f>
        <v/>
      </c>
      <c r="VA259" s="68" t="n"/>
      <c r="VB259" s="15">
        <f>IF(UW259&gt;0,(UW259-UW$10)/UW$10,0)</f>
        <v/>
      </c>
      <c r="VD259" s="587" t="n"/>
      <c r="VE259" s="68">
        <f>IF(VD259&gt;0,((VD259-VD258)/VD258),0)</f>
        <v/>
      </c>
      <c r="VF259" s="68">
        <f>VE259-$V259</f>
        <v/>
      </c>
      <c r="VG259" s="68">
        <f>IF(VD259&gt;0,(VD259-VG$10)/VG$10,0)</f>
        <v/>
      </c>
      <c r="VH259" s="68" t="n"/>
      <c r="VI259" s="15">
        <f>IF(VD259&gt;0,(VD259-VD$10)/VD$10,0)</f>
        <v/>
      </c>
      <c r="VM259" s="21">
        <f>IF($C259&gt;0,(($IK$5*IG259)+($GT$5*GP259)+($JM$5*JI259)+($JF$5*JB259)+($IY$5*IU259)+($IR$5*IN259)+($ID$5*HZ259)+($HW$5*HS259)+($HP$5*HL259)+($HI$5*HE259)+($GF$5*GB259)+($FY$5*FU259)+($FR$5*FN259)+($FK$5*FG259)+($FD$5*EZ259)+($EW$5*ES259)+($EP$5*EL259)+($EI$5*EE259)+($EB$5*DX259)+($DU$5*DQ259)+($DN$5*DJ259)+($DG$5*DC259)+($CZ$5*CV259)+($CS$5*CO259)+($CL$5*CH259)+($CE$5*CA259)+($BX$5*BT259)+($BQ$5*BM259)+($BJ$5*BF259)+($BC$5*AY259)+($AV$5*AR259)+($AO$5*AK259)+($AH$5*AD259)+($JT$5*JP259)+($KA$5*JW259)+($KO$5*KK259)+($PR$5*PN259)+($GM$5*GI259)+($HA$5*GW259)+($KV$5*KR259)+($KH$5*KD259)+($LC$5*KY259)+($MS$5*MO259)+($ML$5*MH259)+($ME$5*MA259)+($LX$5*LT259)+($LQ$5*LM259)+($LJ$5*LF259)+(MV259*$MZ$5)+(NC259*$NG$5)+(NJ259*$NN$5)+($OI$5*OE259)+($NU$5*NQ259)+($OB$5*NX259)+($PK$5*PG259)+($OP$5*OL259)+($OW$5*OS259)+($PD$5*OZ259)+(PU259*$PY$5)+(QB259*$QF$5)+(QI259*$QM$5)+(QP259*$QT$5)+(QW259*$RA$5)+(RD259*$RH$5)+(RK259*$RO$5)+(RR259*$RV$5)+(RY259*$SC$5)+(SF259*$SJ$5)+(SM259*$SQ$5)+(ST259*$SX$5)+(TA259*$TE$5))+(TH259*$TL$5)+(TO259*$TS$5))/$VM$5</f>
        <v/>
      </c>
      <c r="VN259" s="40" t="n"/>
      <c r="VO259" s="21">
        <f>IF($C259&gt;0,(($IK$5*II259)+($GT$5*GR259)+($JM$5*JK259)+($JF$5*JD259)+($IY$5*IW259)+($IR$5*IP259)+($ID$5*IB259)+($HW$5*HU259)+($HP$5*HN259)+($HI$5*HG259)+($GF$5*GD259)+($FY$5*FW259)+($FR$5*FP259)+($FK$5*FI259)+($FD$5*FB259)+($EW$5*EU259)+($EP$5*EN259)+($EI$5*EG259)+($EB$5*DZ259)+($DU$5*DS259)+($DN$5*DL259)+($DG$5*DE259)+($CZ$5*CX259)+($CS$5*CQ259)+($CL$5*CJ259)+($CE$5*CC259)+($BX$5*BV259)+($BQ$5*BO259)+($BJ$5*BH259)+($BC$5*BA259)+($AV$5*AT259)+($AO$5*AM259)+($AH$5*AF259)+($KO$5*KM259)+($KH$5*KF259)+($KA$5*JY259)+($JT$5*JR259)+($PR$5*PP259)+($GM$5*GK259)+($HA$5*GY259)+($KV$5*KT259)+($LC$5*LA259)+($MS$5*MQ259)+($ML$5*MJ259)+($ME$5*MC259)+($LX$5*LV259)+($LQ$5*LO259)+($LJ$5*LH259)+(MX259*$MZ$5)+(NE259*$NG$5)+(NL259*$NN$5)+($OI$5*OG259)+($NU$5*NS259)+($OB$5*NZ259)+($PD$5*PB259)+($OW$5*OU259)+($OP$5*ON259)+($PK$5*PI259)+($PY$5*PW259)+($QF$5*QD259)+($QM$5*QK259)+($QT$5*QR259)+($RA$5*QY259)+($RH$5*RF259)+($RO$5*RM259)+(RT259*$RV$5)+(SA259*$SC$5)+(SH259*$SJ$5)+(SO259*$SQ$5)+(SV259*$SX$5)+(TC259*$TE$5)+(TJ259*$TL$5)+(TQ259*$TS$5))/$VM$5,0)</f>
        <v/>
      </c>
      <c r="VP259" s="14" t="n"/>
      <c r="VQ259" s="21">
        <f>IF($C259&gt;0,(($IK$5*IK259)+($GT$5*GT259)+($JM$5*JM259)+($JF$5*JF259)+($IY$5*IY259)+($IR$5*IR259)+($ID$5*ID259)+($HW$5*HW259)+($HP$5*HP259)+($HI$5*HI259)+($GF$5*GF259)+($FY$5*FY259)+($FR$5*FR259)+($FK$5*FK259)+($FD$5*FD259)+($EW$5*EW259)+($EP$5*EP259)+($EI$5*EI259)+($EB$5*EB259)+($DU$5*DU259)+($DN$5*DN259)+($DG$5*DG259)+($CZ$5*CZ259)+($CS$5*CS259)+($CL$5*CL259)+($CE$5*CE259)+($BX$5*BX259)+($BQ$5*BQ259)+($BJ$5*BJ259)+($BC$5*BC259)+($AV$5*AV259)+($AO$5*AO259)+($AH$5*AH259)+($KO$5*KO259)+($PR$5*PR259)+($GM$5*GM259)+($HA$5*HA259)+($KH$5*KH259)+($KA$5*KA259)+($JT$5*JT259)+($KV$5*KV259)+($LC$5*LC259)+($MS$5*MS259)+($ML$5*ML259)+($ME$5*ME259)+($LX$5*LX259)+($LQ$5*LQ259)+($LJ$5*LJ259)+($OI$5*OI259)+($NU$5*NU259)+($NN$5*NN259)+($NG$5*NG259)+($MZ$5*MZ259)+(OB259*$OB$5)+($PD$5*PD259)+($OW$5*OW259)+($OP$5*OP259)+($PK$5*PK259)+(PY259*$PY$5)+(QF259*$QF$5)+(QM259*$QM$5)+(QT259*$QT$5)+(RA259*$RA$5)+(RH259*$RH$5)+(RO259*$RO$5)+(RV259*$RV$5)+(SC259*$SC$5)+(SJ259*$SJ$5)+(SQ259*$SQ$5)+(SX259*$SX$5)+(TE259*$TE$5)+(TL259*$TL$5)+(TS259*$TS$5))/$VM$5,0)</f>
        <v/>
      </c>
    </row>
    <row r="260" ht="16" customHeight="1" s="545">
      <c r="A260" s="127" t="n">
        <v>46022</v>
      </c>
      <c r="B260" s="4">
        <f>A260</f>
        <v/>
      </c>
      <c r="C260" s="13" t="n"/>
      <c r="D260" s="138">
        <f>IF(C260&gt;0,C260-C259,0)</f>
        <v/>
      </c>
      <c r="E260" s="68">
        <f>IF(C260&gt;0,D260/C259,0)</f>
        <v/>
      </c>
      <c r="F260" s="15">
        <f>IF(C260&gt;0,(C260-C$10)/C$10,0)</f>
        <v/>
      </c>
      <c r="G260" s="13" t="n"/>
      <c r="H260" s="138">
        <f>IF(G260&gt;0,G260-G259,0)</f>
        <v/>
      </c>
      <c r="I260" s="68">
        <f>IF(G260&gt;0,H260/G259,0)</f>
        <v/>
      </c>
      <c r="J260" s="15">
        <f>IF(G260&gt;0,(G260-G$10)/G$10,0)</f>
        <v/>
      </c>
      <c r="K260" s="13" t="n"/>
      <c r="L260" s="138">
        <f>IF(K260&gt;0,K260-K259,0)</f>
        <v/>
      </c>
      <c r="M260" s="68">
        <f>IF(K260&gt;0,L260/K259,0)</f>
        <v/>
      </c>
      <c r="N260" s="15">
        <f>IF(K260&gt;0,(K260-K$10)/K$10,0)</f>
        <v/>
      </c>
      <c r="O260" s="13" t="n"/>
      <c r="P260" s="138">
        <f>IF(O260&gt;0,O260-O259,0)</f>
        <v/>
      </c>
      <c r="Q260" s="68">
        <f>IF(O260&gt;0,P260/O259,0)</f>
        <v/>
      </c>
      <c r="R260" s="15">
        <f>IF(O260&gt;0,(O260-O$10)/O$10,0)</f>
        <v/>
      </c>
      <c r="S260" s="18">
        <f>IF(O260&gt;0,(((O260*0.7)*Q260)+((K260*0.9)*M260)+((G260*0.65)*I260)+((C260*0.6)*E260))/(O260+K260+G260+C260),0)</f>
        <v/>
      </c>
      <c r="T260" s="121">
        <f>IF(O260&gt;0,(S260*200)+T259,0)</f>
        <v/>
      </c>
      <c r="U260" s="121">
        <f>T260</f>
        <v/>
      </c>
      <c r="V260" s="134">
        <f>IF(T260&gt;0,(T260-T259)/T259,0)</f>
        <v/>
      </c>
      <c r="W260" s="21">
        <f>IF(T260&gt;0,(T260-T$11)/T$11,0)</f>
        <v/>
      </c>
      <c r="X260" s="18">
        <f>IF(T260&gt;0,((Q260+M260+I260+E260)/4),0)</f>
        <v/>
      </c>
      <c r="Y260" s="353" t="n"/>
      <c r="Z260" s="15" t="n">
        <v>2e-06</v>
      </c>
      <c r="AA260" s="21">
        <f>Z260-$V260</f>
        <v/>
      </c>
      <c r="AC260" s="13" t="n"/>
      <c r="AD260" s="68">
        <f>IF(AC260&gt;0,((AC260-AC259)/AC259),0)</f>
        <v/>
      </c>
      <c r="AE260" s="68">
        <f>IF(AC260&gt;0,AD260-$V260,0)</f>
        <v/>
      </c>
      <c r="AF260" s="68">
        <f>IF(AC260&gt;0,(AC260-AF$10)/AF$10,0)</f>
        <v/>
      </c>
      <c r="AG260" s="68" t="n"/>
      <c r="AH260" s="15">
        <f>IF(AC260&gt;0,(AC260-AC$10)/AC$10,0)</f>
        <v/>
      </c>
      <c r="AJ260" s="13" t="n"/>
      <c r="AK260" s="68">
        <f>IF(AJ260&gt;0,((AJ260-AJ259)/AJ259),0)</f>
        <v/>
      </c>
      <c r="AL260" s="68">
        <f>IF(AJ260&gt;0,AK260-$V260,0)</f>
        <v/>
      </c>
      <c r="AM260" s="68">
        <f>IF(AJ260&gt;0,(AJ260-AM$10)/AM$10,0)</f>
        <v/>
      </c>
      <c r="AN260" s="68" t="n"/>
      <c r="AO260" s="15">
        <f>IF(AJ260&gt;0,(AJ260-AJ$10)/AJ$10,0)</f>
        <v/>
      </c>
      <c r="AQ260" s="13" t="n"/>
      <c r="AR260" s="68">
        <f>IF(AQ260&gt;0,((AQ260-AQ259)/AQ259),0)</f>
        <v/>
      </c>
      <c r="AS260" s="68">
        <f>IF(AQ260&gt;0,AR260-$V260,0)</f>
        <v/>
      </c>
      <c r="AT260" s="68">
        <f>IF(AQ260&gt;0,(AQ260-AT$10)/AT$10,0)</f>
        <v/>
      </c>
      <c r="AU260" s="68" t="n"/>
      <c r="AV260" s="15">
        <f>IF(AQ260&gt;0,(AQ260-AQ$10)/AQ$10,0)</f>
        <v/>
      </c>
      <c r="AX260" s="13" t="n"/>
      <c r="AY260" s="68">
        <f>IF(AX260&gt;0,((AX260-AX259)/AX259),0)</f>
        <v/>
      </c>
      <c r="AZ260" s="68">
        <f>IF(AX260&gt;0,AY260-$V260,0)</f>
        <v/>
      </c>
      <c r="BA260" s="68">
        <f>IF(AX260&gt;0,(AX260-BA$10)/BA$10,0)</f>
        <v/>
      </c>
      <c r="BB260" s="68" t="n"/>
      <c r="BC260" s="15">
        <f>IF(AX260&gt;0,(AX260-AX$10)/AX$10,0)</f>
        <v/>
      </c>
      <c r="BE260" s="13" t="n"/>
      <c r="BF260" s="68">
        <f>IF(BE260&gt;0,((BE260-BE259)/BE259),0)</f>
        <v/>
      </c>
      <c r="BG260" s="68">
        <f>IF(BE260&gt;0,BF260-$V260,0)</f>
        <v/>
      </c>
      <c r="BH260" s="68" t="n"/>
      <c r="BI260" s="68" t="n"/>
      <c r="BJ260" s="15">
        <f>IF(BE260&gt;0,(BE260-BE$10)/BE$10,0)</f>
        <v/>
      </c>
      <c r="BL260" s="13" t="n"/>
      <c r="BM260" s="68">
        <f>IF(BL260&gt;0,((BL260-BL259)/BL259),0)</f>
        <v/>
      </c>
      <c r="BN260" s="68">
        <f>IF(BL260&gt;0,BM260-$V260,0)</f>
        <v/>
      </c>
      <c r="BO260" s="68">
        <f>IF(BL260&gt;0,(BL260-BO$10)/BO$10,0)</f>
        <v/>
      </c>
      <c r="BP260" s="68" t="n"/>
      <c r="BQ260" s="15">
        <f>IF(BL260&gt;0,(BL260-BL$10)/BL$10,0)</f>
        <v/>
      </c>
      <c r="BS260" s="13" t="n"/>
      <c r="BT260" s="68">
        <f>IF(BS260&gt;0,((BS260-BS259)/BS259),0)</f>
        <v/>
      </c>
      <c r="BU260" s="68">
        <f>IF(BS260&gt;0,BT260-$V260,0)</f>
        <v/>
      </c>
      <c r="BV260" s="68">
        <f>IF(BS260&gt;0,(BS260-BV$10)/BV$10,0)</f>
        <v/>
      </c>
      <c r="BW260" s="68" t="n"/>
      <c r="BX260" s="15">
        <f>IF(BS260&gt;0,(BS260-BS$10)/BS$10,0)</f>
        <v/>
      </c>
      <c r="BZ260" s="13" t="n"/>
      <c r="CA260" s="68">
        <f>IF(BZ260&gt;0,((BZ260-BZ259)/BZ259),0)</f>
        <v/>
      </c>
      <c r="CB260" s="68">
        <f>IF(BZ260&gt;0,CA260-$V260,0)</f>
        <v/>
      </c>
      <c r="CC260" s="68">
        <f>IF(BZ260&gt;0,(BZ260-CC$10)/CC$10,0)</f>
        <v/>
      </c>
      <c r="CD260" s="68" t="n"/>
      <c r="CE260" s="15">
        <f>IF(BZ260&gt;0,(BZ260-BZ$10)/BZ$10,0)</f>
        <v/>
      </c>
      <c r="CG260" s="13" t="n"/>
      <c r="CH260" s="68">
        <f>IF(CG260&gt;0,((CG260-CG259)/CG259),0)</f>
        <v/>
      </c>
      <c r="CI260" s="68">
        <f>IF(CG260&gt;0,CH260-$V260,0)</f>
        <v/>
      </c>
      <c r="CJ260" s="68">
        <f>IF(CG260&gt;0,(CG260-CJ$10)/CJ$10,0)</f>
        <v/>
      </c>
      <c r="CK260" s="68" t="n"/>
      <c r="CL260" s="15">
        <f>IF(CG260&gt;0,(CG260-CG$10)/CG$10,0)</f>
        <v/>
      </c>
      <c r="CN260" s="13" t="n"/>
      <c r="CO260" s="68">
        <f>IF(CN260&gt;0,((CN260-CN259)/CN259),0)</f>
        <v/>
      </c>
      <c r="CP260" s="68">
        <f>IF(CN260&gt;0,CO260-$V260,0)</f>
        <v/>
      </c>
      <c r="CQ260" s="68">
        <f>IF(CN260&gt;0,(CN260-CQ$10)/CQ$10,0)</f>
        <v/>
      </c>
      <c r="CR260" s="68" t="n"/>
      <c r="CS260" s="15">
        <f>IF(CN260&gt;0,(CN260-CN$10)/CN$10,0)</f>
        <v/>
      </c>
      <c r="CU260" s="13" t="n"/>
      <c r="CV260" s="68">
        <f>IF(CU260&gt;0,((CU260-CU259)/CU259),0)</f>
        <v/>
      </c>
      <c r="CW260" s="68">
        <f>IF(CU260&gt;0,CV260-$V260,0)</f>
        <v/>
      </c>
      <c r="CX260" s="68">
        <f>IF(CU260&gt;0,(CU260-CX$10)/CX$10,0)</f>
        <v/>
      </c>
      <c r="CY260" s="68" t="n"/>
      <c r="CZ260" s="15">
        <f>IF(CU260&gt;0,(CU260-CU$10)/CU$10,0)</f>
        <v/>
      </c>
      <c r="DB260" s="13" t="n"/>
      <c r="DC260" s="68">
        <f>IF(DB260&gt;0,((DB260-DB259)/DB259),0)</f>
        <v/>
      </c>
      <c r="DD260" s="68">
        <f>IF(DB260&gt;0,DC260-$V260,0)</f>
        <v/>
      </c>
      <c r="DE260" s="68">
        <f>IF(DB260&gt;0,(DB260-DE$10)/DE$10,0)</f>
        <v/>
      </c>
      <c r="DF260" s="68" t="n"/>
      <c r="DG260" s="15">
        <f>IF(DB260&gt;0,(DB260-DB$10)/DB$10,0)</f>
        <v/>
      </c>
      <c r="DI260" s="13" t="n"/>
      <c r="DJ260" s="68">
        <f>IF(DI260&gt;0,((DI260-DI259)/DI259),0)</f>
        <v/>
      </c>
      <c r="DK260" s="68">
        <f>IF(DI260&gt;0,DJ260-$V260,0)</f>
        <v/>
      </c>
      <c r="DL260" s="68">
        <f>IF(DI260&gt;0,(DI260-DL$10)/DL$10,0)</f>
        <v/>
      </c>
      <c r="DM260" s="68" t="n"/>
      <c r="DN260" s="15">
        <f>IF(DI260&gt;0,(DI260-DI$10)/DI$10,0)</f>
        <v/>
      </c>
      <c r="DP260" s="13" t="n"/>
      <c r="DQ260" s="68">
        <f>IF(DP260&gt;0,((DP260-DP259)/DP259),0)</f>
        <v/>
      </c>
      <c r="DR260" s="68">
        <f>IF(DP260&gt;0,DQ260-$V260,0)</f>
        <v/>
      </c>
      <c r="DS260" s="68" t="n"/>
      <c r="DT260" s="68" t="n"/>
      <c r="DU260" s="15">
        <f>IF(DP260&gt;0,(DP260-DP$10)/DP$10,0)</f>
        <v/>
      </c>
      <c r="DV260" s="18" t="n"/>
      <c r="DW260" s="13" t="n"/>
      <c r="DX260" s="68">
        <f>IF(DW260&gt;0,((DW260-DW259)/DW259),0)</f>
        <v/>
      </c>
      <c r="DY260" s="68">
        <f>IF(DW260&gt;0,DX260-$V260,0)</f>
        <v/>
      </c>
      <c r="DZ260" s="68">
        <f>IF(DW260&gt;0,(DW260-DZ$10)/DZ$10,0)</f>
        <v/>
      </c>
      <c r="EA260" s="68" t="n"/>
      <c r="EB260" s="15">
        <f>IF(DW260&gt;0,(DW260-DW$10)/DW$10,0)</f>
        <v/>
      </c>
      <c r="ED260" s="13" t="n"/>
      <c r="EE260" s="68">
        <f>IF(ED260&gt;0,((ED260-ED259)/ED259),0)</f>
        <v/>
      </c>
      <c r="EF260" s="68">
        <f>IF(ED260&gt;0,EE260-$V260,0)</f>
        <v/>
      </c>
      <c r="EG260" s="68">
        <f>IF(ED260&gt;0,(ED260-EG$10)/EG$10,0)</f>
        <v/>
      </c>
      <c r="EH260" s="68" t="n"/>
      <c r="EI260" s="15">
        <f>IF(ED260&gt;0,(ED260-ED$10)/ED$10,0)</f>
        <v/>
      </c>
      <c r="EK260" s="13" t="n"/>
      <c r="EL260" s="68">
        <f>IF(EK260&gt;0,((EK260-EK259)/EK259),0)</f>
        <v/>
      </c>
      <c r="EM260" s="68">
        <f>IF(EK260&gt;0,EL260-$V260,0)</f>
        <v/>
      </c>
      <c r="EN260" s="68">
        <f>IF(EK260&gt;0,(EK260-EN$10)/EN$10,0)</f>
        <v/>
      </c>
      <c r="EO260" s="68" t="n"/>
      <c r="EP260" s="15">
        <f>IF(EK260&gt;0,(EK260-EK$10)/EK$10,0)</f>
        <v/>
      </c>
      <c r="ER260" s="13" t="n"/>
      <c r="ES260" s="68">
        <f>IF(ER260&gt;0,((ER260-ER259)/ER259),0)</f>
        <v/>
      </c>
      <c r="ET260" s="68">
        <f>IF(ER260&gt;0,ES260-$V260,0)</f>
        <v/>
      </c>
      <c r="EU260" s="68">
        <f>IF(ER260&gt;0,(ER260-EU$10)/EU$10,0)</f>
        <v/>
      </c>
      <c r="EV260" s="68" t="n"/>
      <c r="EW260" s="15">
        <f>IF(ER260&gt;0,(ER260-ER$10)/ER$10,0)</f>
        <v/>
      </c>
      <c r="EY260" s="13" t="n"/>
      <c r="EZ260" s="68">
        <f>IF(EY260&gt;0,((EY260-EY259)/EY259),0)</f>
        <v/>
      </c>
      <c r="FA260" s="68">
        <f>IF(EY260&gt;0,EZ260-$V260,0)</f>
        <v/>
      </c>
      <c r="FB260" s="68" t="n"/>
      <c r="FC260" s="68" t="n"/>
      <c r="FD260" s="15">
        <f>IF(EY260&gt;0,(EY260-EY$10)/EY$10,0)</f>
        <v/>
      </c>
      <c r="FF260" s="13" t="n"/>
      <c r="FG260" s="68">
        <f>IF(FF260&gt;0,((FF260-FF259)/FF259),0)</f>
        <v/>
      </c>
      <c r="FH260" s="68">
        <f>IF(FF260&gt;0,FG260-$V260,0)</f>
        <v/>
      </c>
      <c r="FI260" s="68">
        <f>IF(FF260&gt;0,(FF260-FI$10)/FI$10,0)</f>
        <v/>
      </c>
      <c r="FJ260" s="68" t="n"/>
      <c r="FK260" s="15">
        <f>IF(FF260&gt;0,(FF260-FF$10)/FF$10,0)</f>
        <v/>
      </c>
      <c r="FM260" s="13" t="n"/>
      <c r="FN260" s="68">
        <f>IF(FM260&gt;0,((FM260-FM259)/FM259),0)</f>
        <v/>
      </c>
      <c r="FO260" s="68">
        <f>IF(FM260&gt;0,FN260-$V260,0)</f>
        <v/>
      </c>
      <c r="FP260" s="68">
        <f>IF(FM260&gt;0,(FM260-FP$10)/FP$10,0)</f>
        <v/>
      </c>
      <c r="FQ260" s="68" t="n"/>
      <c r="FR260" s="15">
        <f>IF(FM260&gt;0,(FM260-FM$10)/FM$10,0)</f>
        <v/>
      </c>
      <c r="FT260" s="13" t="n"/>
      <c r="FU260" s="68">
        <f>IF(FT260&gt;0,((FT260-FT259)/FT259),0)</f>
        <v/>
      </c>
      <c r="FV260" s="68">
        <f>IF(FT260&gt;0,FU260-$V260,0)</f>
        <v/>
      </c>
      <c r="FW260" s="68">
        <f>IF(FT260&gt;0,(FT260-FW$10)/FW$10,0)</f>
        <v/>
      </c>
      <c r="FX260" s="68" t="n"/>
      <c r="FY260" s="15">
        <f>IF(FT260&gt;0,(FT260-FT$10)/FT$10,0)</f>
        <v/>
      </c>
      <c r="GA260" s="13" t="n"/>
      <c r="GB260" s="68">
        <f>IF(GA260&gt;0,((GA260-GA259)/GA259),0)</f>
        <v/>
      </c>
      <c r="GC260" s="68">
        <f>IF(GA260&gt;0,GB260-$V260,0)</f>
        <v/>
      </c>
      <c r="GD260" s="68" t="n"/>
      <c r="GE260" s="68" t="n"/>
      <c r="GF260" s="15">
        <f>IF(GA260&gt;0,(GA260-GA$10)/GA$10,0)</f>
        <v/>
      </c>
      <c r="GG260" s="18" t="n"/>
      <c r="GH260" s="13" t="n"/>
      <c r="GI260" s="68">
        <f>IF(GH260&gt;0,((GH260-GH259)/GH259),0)</f>
        <v/>
      </c>
      <c r="GJ260" s="68">
        <f>IF(GH260&gt;0,GI260-$V260,0)</f>
        <v/>
      </c>
      <c r="GK260" s="68">
        <f>IF(GH260&gt;0,(GH260-GK$10)/GK$10,0)</f>
        <v/>
      </c>
      <c r="GL260" s="68" t="n"/>
      <c r="GM260" s="15">
        <f>IF(GH260&gt;0,(GH260-GH$10)/GH$10,0)</f>
        <v/>
      </c>
      <c r="GO260" s="13" t="n"/>
      <c r="GP260" s="68">
        <f>IF(GO260&gt;0,((GO260-GO259)/GO259),0)</f>
        <v/>
      </c>
      <c r="GQ260" s="68">
        <f>IF(GO260&gt;0,GP260-$V260,0)</f>
        <v/>
      </c>
      <c r="GR260" s="68" t="n"/>
      <c r="GS260" s="68" t="n"/>
      <c r="GT260" s="15">
        <f>IF(GO260&gt;0,(GO260-GO$10)/GO$10,0)</f>
        <v/>
      </c>
      <c r="GV260" s="13" t="n"/>
      <c r="GW260" s="68">
        <f>IF(GV260&gt;0,((GV260-GV259)/GV259),0)</f>
        <v/>
      </c>
      <c r="GX260" s="68">
        <f>IF(GV260&gt;0,GW260-$V260,0)</f>
        <v/>
      </c>
      <c r="GY260" s="68">
        <f>IF(GV260&gt;0,(GV260-GY$10)/GY$10,0)</f>
        <v/>
      </c>
      <c r="GZ260" s="68" t="n"/>
      <c r="HA260" s="15">
        <f>IF(GV260&gt;0,(GV260-GV$10)/GV$10,0)</f>
        <v/>
      </c>
      <c r="HD260" s="13" t="n"/>
      <c r="HE260" s="68">
        <f>IF(HD260&gt;0,((HD260-HD259)/HD259),0)</f>
        <v/>
      </c>
      <c r="HF260" s="68">
        <f>IF(HD260&gt;0,HE260-$V260,0)</f>
        <v/>
      </c>
      <c r="HG260" s="68">
        <f>IF(HD260&gt;0,(HD260-HG$10)/HG$10,0)</f>
        <v/>
      </c>
      <c r="HH260" s="68" t="n"/>
      <c r="HI260" s="15">
        <f>IF(HD260&gt;0,(HD260-HD$10)/HD$10,0)</f>
        <v/>
      </c>
      <c r="HK260" s="13" t="n"/>
      <c r="HL260" s="68">
        <f>IF(HK260&gt;0,((HK260-HK259)/HK259),0)</f>
        <v/>
      </c>
      <c r="HM260" s="68">
        <f>IF(HK260&gt;0,HL260-$V260,0)</f>
        <v/>
      </c>
      <c r="HN260" s="68">
        <f>IF(HK260&gt;0,(HK260-HN$10)/HN$10,0)</f>
        <v/>
      </c>
      <c r="HO260" s="68" t="n"/>
      <c r="HP260" s="15">
        <f>IF(HK260&gt;0,(HK260-HK$10)/HK$10,0)</f>
        <v/>
      </c>
      <c r="HR260" s="13" t="n"/>
      <c r="HS260" s="68">
        <f>IF(HR260&gt;0,((HR260-HR259)/HR259),0)</f>
        <v/>
      </c>
      <c r="HT260" s="68">
        <f>IF(HR260&gt;0,HS260-$V260,0)</f>
        <v/>
      </c>
      <c r="HU260" s="68">
        <f>IF(HR260&gt;0,(HR260-HU$10)/HU$10,0)</f>
        <v/>
      </c>
      <c r="HV260" s="68" t="n"/>
      <c r="HW260" s="15">
        <f>IF(HR260&gt;0,(HR260-HR$10)/HR$10,0)</f>
        <v/>
      </c>
      <c r="HY260" s="13" t="n"/>
      <c r="HZ260" s="68">
        <f>IF(HY260&gt;0,((HY260-HY259)/HY259),0)</f>
        <v/>
      </c>
      <c r="IA260" s="68">
        <f>IF(HY260&gt;0,HZ260-$V260,0)</f>
        <v/>
      </c>
      <c r="IB260" s="68">
        <f>IF(HY260&gt;0,(HY260-IB$10)/IB$10,0)</f>
        <v/>
      </c>
      <c r="IC260" s="68" t="n"/>
      <c r="ID260" s="15">
        <f>IF(HY260&gt;0,(HY260-HY$10)/HY$10,0)</f>
        <v/>
      </c>
      <c r="IF260" s="13" t="n"/>
      <c r="IG260" s="68">
        <f>IF(IF260&gt;0,((IF260-IF259)/IF259),0)</f>
        <v/>
      </c>
      <c r="IH260" s="68">
        <f>IF(IF260&gt;0,IG260-$V260,0)</f>
        <v/>
      </c>
      <c r="II260" s="68">
        <f>IF(IF260&gt;0,(IF260-II$10)/II$10,0)</f>
        <v/>
      </c>
      <c r="IJ260" s="68" t="n"/>
      <c r="IK260" s="15">
        <f>IF(IF260&gt;0,(IF260-IF$10)/IF$10,0)</f>
        <v/>
      </c>
      <c r="IM260" s="13" t="n"/>
      <c r="IN260" s="68">
        <f>IF(IM260&gt;0,((IM260-IM259)/IM259),0)</f>
        <v/>
      </c>
      <c r="IO260" s="68">
        <f>IF(IM260&gt;0,IN260-$V260,0)</f>
        <v/>
      </c>
      <c r="IP260" s="68">
        <f>IF(IM260&gt;0,(IM260-IP$10)/IP$10,0)</f>
        <v/>
      </c>
      <c r="IQ260" s="68" t="n"/>
      <c r="IR260" s="15">
        <f>IF(IM260&gt;0,(IM260-IM$10)/IM$10,0)</f>
        <v/>
      </c>
      <c r="IT260" s="13" t="n"/>
      <c r="IU260" s="68">
        <f>IF(IT260&gt;0,((IT260-IT259)/IT259),0)</f>
        <v/>
      </c>
      <c r="IV260" s="68">
        <f>IF(IT260&gt;0,IU260-$V260,0)</f>
        <v/>
      </c>
      <c r="IW260" s="68">
        <f>IF(IT260&gt;0,(IT260-IW$10)/IW$10,0)</f>
        <v/>
      </c>
      <c r="IX260" s="68" t="n"/>
      <c r="IY260" s="15">
        <f>IF(IT260&gt;0,(IT260-IT$10)/IT$10,0)</f>
        <v/>
      </c>
      <c r="JA260" s="13" t="n"/>
      <c r="JB260" s="68">
        <f>IF(JA260&gt;0,((JA260-JA259)/JA259),0)</f>
        <v/>
      </c>
      <c r="JC260" s="68">
        <f>IF(JA260&gt;0,JB260-$V260,0)</f>
        <v/>
      </c>
      <c r="JD260" s="68">
        <f>IF(JA260&gt;0,(JA260-JD$10)/JD$10,0)</f>
        <v/>
      </c>
      <c r="JE260" s="68" t="n"/>
      <c r="JF260" s="15">
        <f>IF(JA260&gt;0,(JA260-JA$10)/JA$10,0)</f>
        <v/>
      </c>
      <c r="JH260" s="13" t="n"/>
      <c r="JI260" s="68">
        <f>IF(JH260&gt;0,((JH260-JH259)/JH259),0)</f>
        <v/>
      </c>
      <c r="JJ260" s="68">
        <f>IF(JH260&gt;0,JI260-$V260,0)</f>
        <v/>
      </c>
      <c r="JK260" s="68">
        <f>IF(JH260&gt;0,(JH260-JK$10)/JK$10,0)</f>
        <v/>
      </c>
      <c r="JL260" s="68" t="n"/>
      <c r="JM260" s="15">
        <f>IF(JH260&gt;0,(JH260-JH$10)/JH$10,0)</f>
        <v/>
      </c>
      <c r="JO260" s="13" t="n"/>
      <c r="JP260" s="68">
        <f>IF(JO260&gt;0,((JO260-JO259)/JO259),0)</f>
        <v/>
      </c>
      <c r="JQ260" s="68">
        <f>IF(JO260&gt;0,JP260-$V260,0)</f>
        <v/>
      </c>
      <c r="JR260" s="68">
        <f>IF(JO260&gt;0,(JO260-JR$10)/JR$10,0)</f>
        <v/>
      </c>
      <c r="JS260" s="68" t="n"/>
      <c r="JT260" s="15">
        <f>IF(JO260&gt;0,(JO260-JO$10)/JO$10,0)</f>
        <v/>
      </c>
      <c r="JV260" s="13" t="n"/>
      <c r="JW260" s="68">
        <f>IF(JV260&gt;0,((JV260-JV259)/JV259),0)</f>
        <v/>
      </c>
      <c r="JX260" s="68">
        <f>IF(JV260&gt;0,JW260-$V260,0)</f>
        <v/>
      </c>
      <c r="JY260" s="68">
        <f>IF(JV260&gt;0,(JV260-JY$10)/JY$10,0)</f>
        <v/>
      </c>
      <c r="JZ260" s="68" t="n"/>
      <c r="KA260" s="15">
        <f>IF(JV260&gt;0,(JV260-JV$10)/JV$10,0)</f>
        <v/>
      </c>
      <c r="KC260" s="13" t="n"/>
      <c r="KD260" s="68">
        <f>IF(KC260&gt;0,((KC260-KC259)/KC259),0)</f>
        <v/>
      </c>
      <c r="KE260" s="68">
        <f>IF(KC260&gt;0,KD260-$V260,0)</f>
        <v/>
      </c>
      <c r="KF260" s="68">
        <f>IF(KC260&gt;0,(KC260-KF$10)/KF$10,0)</f>
        <v/>
      </c>
      <c r="KG260" s="68" t="n"/>
      <c r="KH260" s="15">
        <f>IF(KC260&gt;0,(KC260-KC$10)/KC$10,0)</f>
        <v/>
      </c>
      <c r="KI260" s="18" t="n"/>
      <c r="KJ260" s="13" t="n"/>
      <c r="KK260" s="68">
        <f>IF(KJ260&gt;0,((KJ260-KJ259)/KJ259),0)</f>
        <v/>
      </c>
      <c r="KL260" s="68">
        <f>IF(KJ260&gt;0,KK260-$V260,0)</f>
        <v/>
      </c>
      <c r="KM260" s="68">
        <f>IF(KJ260&gt;0,(KJ260-KM$10)/KM$10,0)</f>
        <v/>
      </c>
      <c r="KN260" s="68" t="n"/>
      <c r="KO260" s="15">
        <f>IF(KJ260&gt;0,(KJ260-KJ$10)/KJ$10,0)</f>
        <v/>
      </c>
      <c r="KQ260" s="13" t="n"/>
      <c r="KR260" s="68">
        <f>IF(KQ260&gt;0,((KQ260-KQ259)/KQ259),0)</f>
        <v/>
      </c>
      <c r="KS260" s="68">
        <f>IF(KQ260&gt;0,KR260-$V260,0)</f>
        <v/>
      </c>
      <c r="KT260" s="68">
        <f>IF(KQ260&gt;0,(KQ260-KT$10)/KT$10,0)</f>
        <v/>
      </c>
      <c r="KU260" s="68" t="n"/>
      <c r="KV260" s="15">
        <f>IF(KQ260&gt;0,(KQ260-KQ$10)/KQ$10,0)</f>
        <v/>
      </c>
      <c r="KW260" s="18" t="n"/>
      <c r="KX260" s="13" t="n"/>
      <c r="KY260" s="68">
        <f>IF(KX260&gt;0,((KX260-KX259)/KX259),0)</f>
        <v/>
      </c>
      <c r="KZ260" s="68">
        <f>IF(KX260&gt;0,KY260-$V260,0)</f>
        <v/>
      </c>
      <c r="LA260" s="68">
        <f>IF(KX260&gt;0,(KX260-LA$10)/LA$10,0)</f>
        <v/>
      </c>
      <c r="LB260" s="68" t="n"/>
      <c r="LC260" s="15">
        <f>IF(KX260&gt;0,(KX260-KX$10)/KX$10,0)</f>
        <v/>
      </c>
      <c r="LD260" s="18" t="n"/>
      <c r="LE260" s="13" t="n"/>
      <c r="LF260" s="68">
        <f>IF(LE260&gt;0,((LE260-LE259)/LE259),0)</f>
        <v/>
      </c>
      <c r="LG260" s="68">
        <f>IF(LE260&gt;0,LF260-$V260,0)</f>
        <v/>
      </c>
      <c r="LH260" s="68">
        <f>IF(LE260&gt;0,(LE260-LH$10)/LH$10,0)</f>
        <v/>
      </c>
      <c r="LI260" s="68" t="n"/>
      <c r="LJ260" s="15">
        <f>IF(LE260&gt;0,(LE260-LE$10)/LE$10,0)</f>
        <v/>
      </c>
      <c r="LL260" s="13" t="n"/>
      <c r="LM260" s="68">
        <f>IF(LL260&gt;0,((LL260-LL259)/LL259),0)</f>
        <v/>
      </c>
      <c r="LN260" s="68">
        <f>IF(LL260&gt;0,LM260-$V260,0)</f>
        <v/>
      </c>
      <c r="LO260" s="68">
        <f>IF(LL260&gt;0,(LL260-LO$10)/LO$10,0)</f>
        <v/>
      </c>
      <c r="LP260" s="68" t="n"/>
      <c r="LQ260" s="15">
        <f>IF(LL260&gt;0,(LL260-LL$10)/LL$10,0)</f>
        <v/>
      </c>
      <c r="LS260" s="13" t="n"/>
      <c r="LT260" s="68">
        <f>IF(LS260&gt;0,((LS260-LS259)/LS259),0)</f>
        <v/>
      </c>
      <c r="LU260" s="68">
        <f>IF(LS260&gt;0,LT260-$V260,0)</f>
        <v/>
      </c>
      <c r="LV260" s="68" t="n"/>
      <c r="LW260" s="68" t="n"/>
      <c r="LX260" s="15">
        <f>IF(LS260&gt;0,(LS260-LS$10)/LS$10,0)</f>
        <v/>
      </c>
      <c r="LZ260" s="13" t="n"/>
      <c r="MA260" s="68">
        <f>IF(LZ260&gt;0,((LZ260-LZ259)/LZ259),0)</f>
        <v/>
      </c>
      <c r="MB260" s="68">
        <f>IF(LZ260&gt;0,MA260-$V260,0)</f>
        <v/>
      </c>
      <c r="MC260" s="68">
        <f>IF(LZ260&gt;0,(LZ260-MC$10)/MC$10,0)</f>
        <v/>
      </c>
      <c r="MD260" s="68" t="n"/>
      <c r="ME260" s="15">
        <f>IF(LZ260&gt;0,(LZ260-LZ$10)/LZ$10,0)</f>
        <v/>
      </c>
      <c r="MG260" s="13" t="n"/>
      <c r="MH260" s="68">
        <f>IF(MG260&gt;0,((MG260-MG259)/MG259),0)</f>
        <v/>
      </c>
      <c r="MI260" s="68">
        <f>IF(MG260&gt;0,MH260-$V260,0)</f>
        <v/>
      </c>
      <c r="MJ260" s="68">
        <f>IF(MG260&gt;0,(MG260-MJ$10)/MJ$10,0)</f>
        <v/>
      </c>
      <c r="MK260" s="68" t="n"/>
      <c r="ML260" s="15">
        <f>IF(MG260&gt;0,(MG260-MG$10)/MG$10,0)</f>
        <v/>
      </c>
      <c r="MN260" s="13" t="n"/>
      <c r="MO260" s="68">
        <f>IF(MN260&gt;0,((MN260-MN259)/MN259),0)</f>
        <v/>
      </c>
      <c r="MP260" s="68">
        <f>IF(MN260&gt;0,MO260-$V260,0)</f>
        <v/>
      </c>
      <c r="MQ260" s="68">
        <f>IF(MN260&gt;0,(MN260-MQ$10)/MQ$10,0)</f>
        <v/>
      </c>
      <c r="MR260" s="68" t="n"/>
      <c r="MS260" s="15">
        <f>IF(MN260&gt;0,(MN260-MN$10)/MN$10,0)</f>
        <v/>
      </c>
      <c r="MU260" s="13" t="n"/>
      <c r="MV260" s="68">
        <f>IF(MU260&gt;0,((MU260-MU259)/MU259),0)</f>
        <v/>
      </c>
      <c r="MW260" s="68">
        <f>IF(MU260&gt;0,MV260-$V260,0)</f>
        <v/>
      </c>
      <c r="MX260" s="68">
        <f>IF(MU260&gt;0,(MU260-MX$10)/MX$10,0)</f>
        <v/>
      </c>
      <c r="MY260" s="68" t="n"/>
      <c r="MZ260" s="15">
        <f>IF(MU260&gt;0,(MU260-MU$10)/MU$10,0)</f>
        <v/>
      </c>
      <c r="NB260" s="13" t="n"/>
      <c r="NC260" s="68">
        <f>IF(NB260&gt;0,((NB260-NB259)/NB259),0)</f>
        <v/>
      </c>
      <c r="ND260" s="68">
        <f>IF(NB260&gt;0,NC260-$V260,0)</f>
        <v/>
      </c>
      <c r="NE260" s="68">
        <f>IF(NB260&gt;0,(NB260-NE$10)/NE$10,0)</f>
        <v/>
      </c>
      <c r="NF260" s="68" t="n"/>
      <c r="NG260" s="15">
        <f>IF(NB260&gt;0,(NB260-NB$10)/NB$10,0)</f>
        <v/>
      </c>
      <c r="NI260" s="13" t="n"/>
      <c r="NJ260" s="68">
        <f>IF(NI260&gt;0,((NI260-NI259)/NI259),0)</f>
        <v/>
      </c>
      <c r="NK260" s="68">
        <f>IF(NI260&gt;0,NJ260-$V260,0)</f>
        <v/>
      </c>
      <c r="NL260" s="68">
        <f>IF(NI260&gt;0,(NI260-NL$10)/NL$10,0)</f>
        <v/>
      </c>
      <c r="NM260" s="68" t="n"/>
      <c r="NN260" s="15">
        <f>IF(NI260&gt;0,(NI260-NI$10)/NI$10,0)</f>
        <v/>
      </c>
      <c r="NP260" s="13" t="n"/>
      <c r="NQ260" s="68">
        <f>IF(NP260&gt;0,((NP260-NP259)/NP259),0)</f>
        <v/>
      </c>
      <c r="NR260" s="68">
        <f>IF(NP260&gt;0,NQ260-$V260,0)</f>
        <v/>
      </c>
      <c r="NS260" s="68">
        <f>IF(NP260&gt;0,(NP260-NS$10)/NS$10,0)</f>
        <v/>
      </c>
      <c r="NT260" s="68" t="n"/>
      <c r="NU260" s="15">
        <f>IF(NP260&gt;0,(NP260-NP$10)/NP$10,0)</f>
        <v/>
      </c>
      <c r="NW260" s="13" t="n"/>
      <c r="NX260" s="68">
        <f>IF(NW260&gt;0,((NW260-NW259)/NW259),0)</f>
        <v/>
      </c>
      <c r="NY260" s="68">
        <f>IF(NW260&gt;0,NX260-$V260,0)</f>
        <v/>
      </c>
      <c r="NZ260" s="68">
        <f>IF(NW260&gt;0,(NW260-NZ$10)/NZ$10,0)</f>
        <v/>
      </c>
      <c r="OA260" s="68" t="n"/>
      <c r="OB260" s="15">
        <f>IF(NW260&gt;0,(NW260-NW$10)/NW$10,0)</f>
        <v/>
      </c>
      <c r="OD260" s="13" t="n"/>
      <c r="OE260" s="68">
        <f>IF(OD260&gt;0,((OD260-OD259)/OD259),0)</f>
        <v/>
      </c>
      <c r="OF260" s="68">
        <f>IF(OD260&gt;0,OE260-$V260,0)</f>
        <v/>
      </c>
      <c r="OG260" s="68">
        <f>IF(OD260&gt;0,(OD260-OG$10)/OG$10,0)</f>
        <v/>
      </c>
      <c r="OH260" s="68" t="n"/>
      <c r="OI260" s="15">
        <f>IF(OD260&gt;0,(OD260-OD$10)/OD$10,0)</f>
        <v/>
      </c>
      <c r="OK260" s="13" t="n"/>
      <c r="OL260" s="68">
        <f>IF(OK260&gt;0,((OK260-OK259)/OK259),0)</f>
        <v/>
      </c>
      <c r="OM260" s="68">
        <f>IF(OK260&gt;0,OL260-$V260,0)</f>
        <v/>
      </c>
      <c r="ON260" s="68">
        <f>IF(OK260&gt;0,(OK260-ON$10)/ON$10,0)</f>
        <v/>
      </c>
      <c r="OO260" s="68" t="n"/>
      <c r="OP260" s="15">
        <f>IF(OK260&gt;0,(OK260-OK$10)/OK$10,0)</f>
        <v/>
      </c>
      <c r="OR260" s="13" t="n"/>
      <c r="OS260" s="68">
        <f>IF(OR260&gt;0,((OR260-OR259)/OR259),0)</f>
        <v/>
      </c>
      <c r="OT260" s="68">
        <f>IF(OR260&gt;0,OS260-$V260,0)</f>
        <v/>
      </c>
      <c r="OU260" s="68">
        <f>IF(OR260&gt;0,(OR260-OU$10)/OU$10,0)</f>
        <v/>
      </c>
      <c r="OV260" s="68" t="n"/>
      <c r="OW260" s="15">
        <f>IF(OR260&gt;0,(OR260-OR$10)/OR$10,0)</f>
        <v/>
      </c>
      <c r="OY260" s="13" t="n"/>
      <c r="OZ260" s="68">
        <f>IF(OY260&gt;0,((OY260-OY259)/OY259),0)</f>
        <v/>
      </c>
      <c r="PA260" s="68">
        <f>IF(OY260&gt;0,OZ260-$V260,0)</f>
        <v/>
      </c>
      <c r="PB260" s="68">
        <f>IF(OY260&gt;0,(OY260-PB$10)/PB$10,0)</f>
        <v/>
      </c>
      <c r="PC260" s="68" t="n"/>
      <c r="PD260" s="15">
        <f>IF(OY260&gt;0,(OY260-OY$10)/OY$10,0)</f>
        <v/>
      </c>
      <c r="PE260" s="18" t="n"/>
      <c r="PF260" s="13" t="n"/>
      <c r="PG260" s="68">
        <f>IF(PF260&gt;0,((PF260-PF259)/PF259),0)</f>
        <v/>
      </c>
      <c r="PH260" s="68">
        <f>IF(PF260&gt;0,PG260-$V260,0)</f>
        <v/>
      </c>
      <c r="PI260" s="68">
        <f>IF(PF260&gt;0,(PF260-PI$10)/PI$10,0)</f>
        <v/>
      </c>
      <c r="PJ260" s="68" t="n"/>
      <c r="PK260" s="15">
        <f>IF(PF260&gt;0,(PF260-PF$10)/PF$10,0)</f>
        <v/>
      </c>
      <c r="PM260" s="13" t="n"/>
      <c r="PN260" s="68">
        <f>IF(PM260&gt;0,((PM260-PM259)/PM259),0)</f>
        <v/>
      </c>
      <c r="PO260" s="68">
        <f>PN260-$V260</f>
        <v/>
      </c>
      <c r="PP260" s="68">
        <f>IF(PM260&gt;0,(PM260-PP$10)/PP$10,0)</f>
        <v/>
      </c>
      <c r="PQ260" s="68" t="n"/>
      <c r="PR260" s="15">
        <f>IF(PM260&gt;0,(PM260-PM$10)/PM$10,0)</f>
        <v/>
      </c>
      <c r="PT260" s="13" t="n"/>
      <c r="PU260" s="68">
        <f>IF(PT260&gt;0,((PT260-PT259)/PT259),0)</f>
        <v/>
      </c>
      <c r="PV260" s="68">
        <f>IF(PT260&gt;0,PU260-$V260,0)</f>
        <v/>
      </c>
      <c r="PW260" s="68">
        <f>IF(PT260&gt;0,(PT260-PW$10)/PW$10,0)</f>
        <v/>
      </c>
      <c r="PX260" s="68" t="n"/>
      <c r="PY260" s="15">
        <f>IF(PT260&gt;0,(PT260-PT$10)/PT$10,0)</f>
        <v/>
      </c>
      <c r="QA260" s="13" t="n"/>
      <c r="QB260" s="68">
        <f>IF(QA260&gt;0,((QA260-QA259)/QA259),0)</f>
        <v/>
      </c>
      <c r="QC260" s="68">
        <f>IF(QA260&gt;0,QB260-$V260,0)</f>
        <v/>
      </c>
      <c r="QD260" s="68">
        <f>IF(QA260&gt;0,(QA260-QD$10)/QD$10,0)</f>
        <v/>
      </c>
      <c r="QE260" s="68" t="n"/>
      <c r="QF260" s="15">
        <f>IF(QA260&gt;0,(QA260-QA$10)/QA$10,0)</f>
        <v/>
      </c>
      <c r="QH260" s="13" t="n"/>
      <c r="QI260" s="68">
        <f>IF(QH260&gt;0,((QH260-QH259)/QH259),0)</f>
        <v/>
      </c>
      <c r="QJ260" s="68">
        <f>IF(QH260&gt;0,QI260-$V260,0)</f>
        <v/>
      </c>
      <c r="QK260" s="68">
        <f>IF(QH260&gt;0,(QH260-QK$10)/QK$10,0)</f>
        <v/>
      </c>
      <c r="QL260" s="68" t="n"/>
      <c r="QM260" s="15">
        <f>IF(QH260&gt;0,(QH260-QH$10)/QH$10,0)</f>
        <v/>
      </c>
      <c r="QO260" s="13" t="n"/>
      <c r="QP260" s="68">
        <f>IF(QO260&gt;0,((QO260-QO259)/QO259),0)</f>
        <v/>
      </c>
      <c r="QQ260" s="68">
        <f>IF(QO260&gt;0,QP260-$V260,0)</f>
        <v/>
      </c>
      <c r="QR260" s="68">
        <f>IF(QO260&gt;0,(QO260-QR$10)/QR$10,0)</f>
        <v/>
      </c>
      <c r="QS260" s="68" t="n"/>
      <c r="QT260" s="15">
        <f>IF(QO260&gt;0,(QO260-QO$10)/QO$10,0)</f>
        <v/>
      </c>
      <c r="QV260" s="13" t="n"/>
      <c r="QW260" s="68">
        <f>IF(QV260&gt;0,((QV260-QV259)/QV259),0)</f>
        <v/>
      </c>
      <c r="QX260" s="68">
        <f>IF(QV260&gt;0,QW260-$V260,0)</f>
        <v/>
      </c>
      <c r="QY260" s="68">
        <f>IF(QV260&gt;0,(QV260-QY$10)/QY$10,0)</f>
        <v/>
      </c>
      <c r="QZ260" s="68" t="n"/>
      <c r="RA260" s="15">
        <f>IF(QV260&gt;0,(QV260-QV$10)/QV$10,0)</f>
        <v/>
      </c>
      <c r="RC260" s="13" t="n"/>
      <c r="RD260" s="68">
        <f>IF(RC260&gt;0,((RC260-RC259)/RC259),0)</f>
        <v/>
      </c>
      <c r="RE260" s="68">
        <f>IF(RC260&gt;0,RD260-$V260,0)</f>
        <v/>
      </c>
      <c r="RF260" s="68">
        <f>IF(RC260&gt;0,(RC260-RF$10)/RF$10,0)</f>
        <v/>
      </c>
      <c r="RG260" s="68" t="n"/>
      <c r="RH260" s="15">
        <f>IF(RC260&gt;0,(RC260-RC$10)/RC$10,0)</f>
        <v/>
      </c>
      <c r="RJ260" s="13" t="n"/>
      <c r="RK260" s="68">
        <f>IF(RJ260&gt;0,((RJ260-RJ259)/RJ259),0)</f>
        <v/>
      </c>
      <c r="RL260" s="68">
        <f>RK260-$V260</f>
        <v/>
      </c>
      <c r="RM260" s="68">
        <f>IF(RJ260&gt;0,(RJ260-RM$10)/RM$10,0)</f>
        <v/>
      </c>
      <c r="RN260" s="68" t="n"/>
      <c r="RO260" s="15">
        <f>IF(RJ260&gt;0,(RJ260-RJ$10)/RJ$10,0)</f>
        <v/>
      </c>
      <c r="RQ260" s="13" t="n"/>
      <c r="RR260" s="68">
        <f>IF(RQ260&gt;0,((RQ260-RQ259)/RQ259),0)</f>
        <v/>
      </c>
      <c r="RS260" s="68">
        <f>RR260-$V260</f>
        <v/>
      </c>
      <c r="RT260" s="68">
        <f>IF(RQ260&gt;0,(RQ260-RT$10)/RT$10,0)</f>
        <v/>
      </c>
      <c r="RU260" s="68" t="n"/>
      <c r="RV260" s="15">
        <f>IF(RQ260&gt;0,(RQ260-RQ$10)/RQ$10,0)</f>
        <v/>
      </c>
      <c r="RX260" s="13" t="n"/>
      <c r="RY260" s="68">
        <f>IF(RX260&gt;0,((RX260-RX259)/RX259),0)</f>
        <v/>
      </c>
      <c r="RZ260" s="68">
        <f>RY260-$V260</f>
        <v/>
      </c>
      <c r="SA260" s="68">
        <f>IF(RX260&gt;0,(RX260-SA$10)/SA$10,0)</f>
        <v/>
      </c>
      <c r="SB260" s="68" t="n"/>
      <c r="SC260" s="15">
        <f>IF(RX260&gt;0,(RX260-RX$10)/RX$10,0)</f>
        <v/>
      </c>
      <c r="SE260" s="13" t="n"/>
      <c r="SF260" s="68">
        <f>IF(SE260&gt;0,((SE260-SE259)/SE259),0)</f>
        <v/>
      </c>
      <c r="SG260" s="68">
        <f>SF260-$V260</f>
        <v/>
      </c>
      <c r="SH260" s="68">
        <f>IF(SE260&gt;0,(SE260-SH$10)/SH$10,0)</f>
        <v/>
      </c>
      <c r="SI260" s="68" t="n"/>
      <c r="SJ260" s="15">
        <f>IF(SE260&gt;0,(SE260-SE$10)/SE$10,0)</f>
        <v/>
      </c>
      <c r="SL260" s="13" t="n"/>
      <c r="SM260" s="68">
        <f>IF(SL260&gt;0,((SL260-SL259)/SL259),0)</f>
        <v/>
      </c>
      <c r="SN260" s="68">
        <f>SM260-$V260</f>
        <v/>
      </c>
      <c r="SO260" s="68">
        <f>IF(SL260&gt;0,(SL260-SO$10)/SO$10,0)</f>
        <v/>
      </c>
      <c r="SP260" s="68" t="n"/>
      <c r="SQ260" s="15">
        <f>IF(SL260&gt;0,(SL260-SL$10)/SL$10,0)</f>
        <v/>
      </c>
      <c r="SS260" s="13" t="n"/>
      <c r="ST260" s="68">
        <f>IF(SS260&gt;0,((SS260-SS259)/SS259),0)</f>
        <v/>
      </c>
      <c r="SU260" s="68">
        <f>ST260-$V260</f>
        <v/>
      </c>
      <c r="SV260" s="68">
        <f>IF(SS260&gt;0,(SS260-SV$10)/SV$10,0)</f>
        <v/>
      </c>
      <c r="SW260" s="68" t="n"/>
      <c r="SX260" s="15">
        <f>IF(SS260&gt;0,(SS260-SS$10)/SS$10,0)</f>
        <v/>
      </c>
      <c r="SZ260" s="13" t="n"/>
      <c r="TA260" s="68">
        <f>IF(SZ260&gt;0,((SZ260-SZ259)/SZ259),0)</f>
        <v/>
      </c>
      <c r="TB260" s="68">
        <f>TA260-$V260</f>
        <v/>
      </c>
      <c r="TC260" s="68">
        <f>IF(SZ260&gt;0,(SZ260-TC$10)/TC$10,0)</f>
        <v/>
      </c>
      <c r="TD260" s="68" t="n"/>
      <c r="TE260" s="15">
        <f>IF(SZ260&gt;0,(SZ260-SZ$10)/SZ$10,0)</f>
        <v/>
      </c>
      <c r="TG260" s="587" t="n"/>
      <c r="TH260" s="68">
        <f>IF(TG260&gt;0,((TG260-TG259)/TG259),0)</f>
        <v/>
      </c>
      <c r="TI260" s="68">
        <f>TH260-$V260</f>
        <v/>
      </c>
      <c r="TJ260" s="68">
        <f>IF(TG260&gt;0,(TG260-TJ$10)/TJ$10,0)</f>
        <v/>
      </c>
      <c r="TK260" s="68" t="n"/>
      <c r="TL260" s="15">
        <f>IF(TG260&gt;0,(TG260-TG$10)/TG$10,0)</f>
        <v/>
      </c>
      <c r="TN260" s="13" t="n"/>
      <c r="TO260" s="68">
        <f>IF(TN260&gt;0,((TN260-TN259)/TN259),0)</f>
        <v/>
      </c>
      <c r="TP260" s="68">
        <f>TO260-$V260</f>
        <v/>
      </c>
      <c r="TQ260" s="68">
        <f>IF(TN260&gt;0,(TN260-TQ$10)/TQ$10,0)</f>
        <v/>
      </c>
      <c r="TR260" s="68" t="n"/>
      <c r="TS260" s="15">
        <f>IF(TN260&gt;0,(TN260-TN$10)/TN$10,0)</f>
        <v/>
      </c>
      <c r="TU260" s="587" t="n"/>
      <c r="TV260" s="68">
        <f>IF(TU260&gt;0,((TU260-TU259)/TU259),0)</f>
        <v/>
      </c>
      <c r="TW260" s="68">
        <f>TV260-$V260</f>
        <v/>
      </c>
      <c r="TX260" s="68">
        <f>IF(TU260&gt;0,(TU260-TX$10)/TX$10,0)</f>
        <v/>
      </c>
      <c r="TY260" s="68" t="n"/>
      <c r="TZ260" s="15">
        <f>IF(TU260&gt;0,(TU260-TU$10)/TU$10,0)</f>
        <v/>
      </c>
      <c r="UB260" s="587" t="n"/>
      <c r="UC260" s="68">
        <f>IF(UB260&gt;0,((UB260-UB259)/UB259),0)</f>
        <v/>
      </c>
      <c r="UD260" s="68">
        <f>UC260-$V260</f>
        <v/>
      </c>
      <c r="UE260" s="68">
        <f>IF(UB260&gt;0,(UB260-UE$10)/UE$10,0)</f>
        <v/>
      </c>
      <c r="UF260" s="68" t="n"/>
      <c r="UG260" s="15">
        <f>IF(UB260&gt;0,(UB260-UB$10)/UB$10,0)</f>
        <v/>
      </c>
      <c r="UI260" s="587" t="n"/>
      <c r="UJ260" s="68">
        <f>IF(UI260&gt;0,((UI260-UI259)/UI259),0)</f>
        <v/>
      </c>
      <c r="UK260" s="68">
        <f>UJ260-$V260</f>
        <v/>
      </c>
      <c r="UL260" s="68">
        <f>IF(UI260&gt;0,(UI260-UL$10)/UL$10,0)</f>
        <v/>
      </c>
      <c r="UM260" s="68" t="n"/>
      <c r="UN260" s="15">
        <f>IF(UI260&gt;0,(UI260-UI$10)/UI$10,0)</f>
        <v/>
      </c>
      <c r="UP260" s="587" t="n"/>
      <c r="UQ260" s="68">
        <f>IF(UP260&gt;0,((UP260-UP259)/UP259),0)</f>
        <v/>
      </c>
      <c r="UR260" s="68">
        <f>UQ260-$V260</f>
        <v/>
      </c>
      <c r="US260" s="68">
        <f>IF(UP260&gt;0,(UP260-US$10)/US$10,0)</f>
        <v/>
      </c>
      <c r="UT260" s="68" t="n"/>
      <c r="UU260" s="15">
        <f>IF(UP260&gt;0,(UP260-UP$10)/UP$10,0)</f>
        <v/>
      </c>
      <c r="UW260" s="587" t="n"/>
      <c r="UX260" s="68">
        <f>IF(UW260&gt;0,((UW260-UW259)/UW259),0)</f>
        <v/>
      </c>
      <c r="UY260" s="68">
        <f>UX260-$V260</f>
        <v/>
      </c>
      <c r="UZ260" s="68">
        <f>IF(UW260&gt;0,(UW260-UZ$10)/UZ$10,0)</f>
        <v/>
      </c>
      <c r="VA260" s="68" t="n"/>
      <c r="VB260" s="15">
        <f>IF(UW260&gt;0,(UW260-UW$10)/UW$10,0)</f>
        <v/>
      </c>
      <c r="VD260" s="587" t="n"/>
      <c r="VE260" s="68">
        <f>IF(VD260&gt;0,((VD260-VD259)/VD259),0)</f>
        <v/>
      </c>
      <c r="VF260" s="68">
        <f>VE260-$V260</f>
        <v/>
      </c>
      <c r="VG260" s="68">
        <f>IF(VD260&gt;0,(VD260-VG$10)/VG$10,0)</f>
        <v/>
      </c>
      <c r="VH260" s="68" t="n"/>
      <c r="VI260" s="15">
        <f>IF(VD260&gt;0,(VD260-VD$10)/VD$10,0)</f>
        <v/>
      </c>
      <c r="VM260" s="21">
        <f>IF($C260&gt;0,(($IK$5*IG260)+($GT$5*GP260)+($JM$5*JI260)+($JF$5*JB260)+($IY$5*IU260)+($IR$5*IN260)+($ID$5*HZ260)+($HW$5*HS260)+($HP$5*HL260)+($HI$5*HE260)+($GF$5*GB260)+($FY$5*FU260)+($FR$5*FN260)+($FK$5*FG260)+($FD$5*EZ260)+($EW$5*ES260)+($EP$5*EL260)+($EI$5*EE260)+($EB$5*DX260)+($DU$5*DQ260)+($DN$5*DJ260)+($DG$5*DC260)+($CZ$5*CV260)+($CS$5*CO260)+($CL$5*CH260)+($CE$5*CA260)+($BX$5*BT260)+($BQ$5*BM260)+($BJ$5*BF260)+($BC$5*AY260)+($AV$5*AR260)+($AO$5*AK260)+($AH$5*AD260)+($JT$5*JP260)+($KA$5*JW260)+($KO$5*KK260)+($PR$5*PN260)+($GM$5*GI260)+($HA$5*GW260)+($KV$5*KR260)+($KH$5*KD260)+($LC$5*KY260)+($MS$5*MO260)+($ML$5*MH260)+($ME$5*MA260)+($LX$5*LT260)+($LQ$5*LM260)+($LJ$5*LF260)+(MV260*$MZ$5)+(NC260*$NG$5)+(NJ260*$NN$5)+($OI$5*OE260)+($NU$5*NQ260)+($OB$5*NX260)+($PK$5*PG260)+($OP$5*OL260)+($OW$5*OS260)+($PD$5*OZ260)+(PU260*$PY$5)+(QB260*$QF$5)+(QI260*$QM$5)+(QP260*$QT$5)+(QW260*$RA$5)+(RD260*$RH$5)+(RK260*$RO$5)+(RR260*$RV$5)+(RY260*$SC$5)+(SF260*$SJ$5)+(SM260*$SQ$5)+(ST260*$SX$5)+(TA260*$TE$5))+(TH260*$TL$5)+(TO260*$TS$5))/$VM$5</f>
        <v/>
      </c>
      <c r="VN260" s="40" t="n"/>
      <c r="VO260" s="21">
        <f>IF($C260&gt;0,(($IK$5*II260)+($GT$5*GR260)+($JM$5*JK260)+($JF$5*JD260)+($IY$5*IW260)+($IR$5*IP260)+($ID$5*IB260)+($HW$5*HU260)+($HP$5*HN260)+($HI$5*HG260)+($GF$5*GD260)+($FY$5*FW260)+($FR$5*FP260)+($FK$5*FI260)+($FD$5*FB260)+($EW$5*EU260)+($EP$5*EN260)+($EI$5*EG260)+($EB$5*DZ260)+($DU$5*DS260)+($DN$5*DL260)+($DG$5*DE260)+($CZ$5*CX260)+($CS$5*CQ260)+($CL$5*CJ260)+($CE$5*CC260)+($BX$5*BV260)+($BQ$5*BO260)+($BJ$5*BH260)+($BC$5*BA260)+($AV$5*AT260)+($AO$5*AM260)+($AH$5*AF260)+($KO$5*KM260)+($KH$5*KF260)+($KA$5*JY260)+($JT$5*JR260)+($PR$5*PP260)+($GM$5*GK260)+($HA$5*GY260)+($KV$5*KT260)+($LC$5*LA260)+($MS$5*MQ260)+($ML$5*MJ260)+($ME$5*MC260)+($LX$5*LV260)+($LQ$5*LO260)+($LJ$5*LH260)+(MX260*$MZ$5)+(NE260*$NG$5)+(NL260*$NN$5)+($OI$5*OG260)+($NU$5*NS260)+($OB$5*NZ260)+($PD$5*PB260)+($OW$5*OU260)+($OP$5*ON260)+($PK$5*PI260)+($PY$5*PW260)+($QF$5*QD260)+($QM$5*QK260)+($QT$5*QR260)+($RA$5*QY260)+($RH$5*RF260)+($RO$5*RM260)+(RT260*$RV$5)+(SA260*$SC$5)+(SH260*$SJ$5)+(SO260*$SQ$5)+(SV260*$SX$5)+(TC260*$TE$5)+(TJ260*$TL$5)+(TQ260*$TS$5))/$VM$5,0)</f>
        <v/>
      </c>
      <c r="VP260" s="14" t="n"/>
      <c r="VQ260" s="21">
        <f>IF($C260&gt;0,(($IK$5*IK260)+($GT$5*GT260)+($JM$5*JM260)+($JF$5*JF260)+($IY$5*IY260)+($IR$5*IR260)+($ID$5*ID260)+($HW$5*HW260)+($HP$5*HP260)+($HI$5*HI260)+($GF$5*GF260)+($FY$5*FY260)+($FR$5*FR260)+($FK$5*FK260)+($FD$5*FD260)+($EW$5*EW260)+($EP$5*EP260)+($EI$5*EI260)+($EB$5*EB260)+($DU$5*DU260)+($DN$5*DN260)+($DG$5*DG260)+($CZ$5*CZ260)+($CS$5*CS260)+($CL$5*CL260)+($CE$5*CE260)+($BX$5*BX260)+($BQ$5*BQ260)+($BJ$5*BJ260)+($BC$5*BC260)+($AV$5*AV260)+($AO$5*AO260)+($AH$5*AH260)+($KO$5*KO260)+($PR$5*PR260)+($GM$5*GM260)+($HA$5*HA260)+($KH$5*KH260)+($KA$5*KA260)+($JT$5*JT260)+($KV$5*KV260)+($LC$5*LC260)+($MS$5*MS260)+($ML$5*ML260)+($ME$5*ME260)+($LX$5*LX260)+($LQ$5*LQ260)+($LJ$5*LJ260)+($OI$5*OI260)+($NU$5*NU260)+($NN$5*NN260)+($NG$5*NG260)+($MZ$5*MZ260)+(OB260*$OB$5)+($PD$5*PD260)+($OW$5*OW260)+($OP$5*OP260)+($PK$5*PK260)+(PY260*$PY$5)+(QF260*$QF$5)+(QM260*$QM$5)+(QT260*$QT$5)+(RA260*$RA$5)+(RH260*$RH$5)+(RO260*$RO$5)+(RV260*$RV$5)+(SC260*$SC$5)+(SJ260*$SJ$5)+(SQ260*$SQ$5)+(SX260*$SX$5)+(TE260*$TE$5)+(TL260*$TL$5)+(TS260*$TS$5))/$VM$5,0)</f>
        <v/>
      </c>
    </row>
    <row r="261" ht="16" customHeight="1" s="545">
      <c r="A261" s="76" t="n"/>
      <c r="B261" s="4">
        <f>A261</f>
        <v/>
      </c>
      <c r="C261" s="13" t="n"/>
      <c r="D261" s="138" t="n"/>
      <c r="E261" s="68" t="n"/>
      <c r="F261" s="15" t="n"/>
      <c r="G261" s="13" t="n"/>
      <c r="H261" s="138" t="n"/>
      <c r="I261" s="68" t="n"/>
      <c r="J261" s="15" t="n"/>
      <c r="K261" s="13" t="n"/>
      <c r="L261" s="138" t="n"/>
      <c r="M261" s="68" t="n"/>
      <c r="N261" s="15" t="n"/>
      <c r="O261" s="13" t="n"/>
      <c r="P261" s="138" t="n"/>
      <c r="Q261" s="68" t="n"/>
      <c r="R261" s="15" t="n"/>
      <c r="S261" s="18" t="n"/>
      <c r="T261" s="121" t="n"/>
      <c r="U261" s="121" t="n"/>
      <c r="V261" s="134" t="n"/>
      <c r="W261" s="21" t="n"/>
      <c r="X261" s="18" t="n"/>
      <c r="Y261" s="353" t="n"/>
      <c r="Z261" s="15" t="n">
        <v>2e-06</v>
      </c>
      <c r="AA261" s="21">
        <f>Z261-$V261</f>
        <v/>
      </c>
      <c r="AC261" s="13" t="n"/>
      <c r="AD261" s="68">
        <f>IF(AC261&gt;0,((AC261-AC260)/AC260),0)</f>
        <v/>
      </c>
      <c r="AE261" s="68">
        <f>IF(AC261&gt;0,AD261-$V261,0)</f>
        <v/>
      </c>
      <c r="AF261" s="68">
        <f>IF(AC261&gt;0,(AC261-AF$10)/AF$10,0)</f>
        <v/>
      </c>
      <c r="AG261" s="68" t="n"/>
      <c r="AH261" s="15">
        <f>IF(AC261&gt;0,(AC261-AC$10)/AC$10,0)</f>
        <v/>
      </c>
      <c r="AJ261" s="13" t="n"/>
      <c r="AK261" s="68">
        <f>IF(AJ261&gt;0,((AJ261-AJ260)/AJ260),0)</f>
        <v/>
      </c>
      <c r="AL261" s="68">
        <f>IF(AJ261&gt;0,AK261-$V261,0)</f>
        <v/>
      </c>
      <c r="AM261" s="68">
        <f>IF(AJ261&gt;0,(AJ261-AM$10)/AM$10,0)</f>
        <v/>
      </c>
      <c r="AN261" s="68" t="n"/>
      <c r="AO261" s="15">
        <f>IF(AJ261&gt;0,(AJ261-AJ$10)/AJ$10,0)</f>
        <v/>
      </c>
      <c r="AQ261" s="13" t="n"/>
      <c r="AR261" s="68">
        <f>IF(AQ261&gt;0,((AQ261-AQ260)/AQ260),0)</f>
        <v/>
      </c>
      <c r="AS261" s="68">
        <f>IF(AQ261&gt;0,AR261-$V261,0)</f>
        <v/>
      </c>
      <c r="AT261" s="68">
        <f>IF(AQ261&gt;0,(AQ261-AT$10)/AT$10,0)</f>
        <v/>
      </c>
      <c r="AU261" s="68" t="n"/>
      <c r="AV261" s="15">
        <f>IF(AQ261&gt;0,(AQ261-AQ$10)/AQ$10,0)</f>
        <v/>
      </c>
      <c r="AX261" s="13" t="n"/>
      <c r="AY261" s="68">
        <f>IF(AX261&gt;0,((AX261-AX260)/AX260),0)</f>
        <v/>
      </c>
      <c r="AZ261" s="68">
        <f>IF(AX261&gt;0,AY261-$V261,0)</f>
        <v/>
      </c>
      <c r="BA261" s="68">
        <f>IF(AX261&gt;0,(AX261-BA$10)/BA$10,0)</f>
        <v/>
      </c>
      <c r="BB261" s="68" t="n"/>
      <c r="BC261" s="15">
        <f>IF(AX261&gt;0,(AX261-AX$10)/AX$10,0)</f>
        <v/>
      </c>
      <c r="BE261" s="13" t="n"/>
      <c r="BF261" s="68">
        <f>IF(BE261&gt;0,((BE261-BE260)/BE260),0)</f>
        <v/>
      </c>
      <c r="BG261" s="68">
        <f>IF(BE261&gt;0,BF261-$V261,0)</f>
        <v/>
      </c>
      <c r="BH261" s="68" t="n"/>
      <c r="BI261" s="68" t="n"/>
      <c r="BJ261" s="15">
        <f>IF(BE261&gt;0,(BE261-BE$10)/BE$10,0)</f>
        <v/>
      </c>
      <c r="BL261" s="13" t="n"/>
      <c r="BM261" s="68">
        <f>IF(BL261&gt;0,((BL261-BL260)/BL260),0)</f>
        <v/>
      </c>
      <c r="BN261" s="68">
        <f>IF(BL261&gt;0,BM261-$V261,0)</f>
        <v/>
      </c>
      <c r="BO261" s="68">
        <f>IF(BL261&gt;0,(BL261-BO$10)/BO$10,0)</f>
        <v/>
      </c>
      <c r="BP261" s="68" t="n"/>
      <c r="BQ261" s="15">
        <f>IF(BL261&gt;0,(BL261-BL$10)/BL$10,0)</f>
        <v/>
      </c>
      <c r="BS261" s="13" t="n"/>
      <c r="BT261" s="68">
        <f>IF(BS261&gt;0,((BS261-BS260)/BS260),0)</f>
        <v/>
      </c>
      <c r="BU261" s="68">
        <f>IF(BS261&gt;0,BT261-$V261,0)</f>
        <v/>
      </c>
      <c r="BV261" s="68">
        <f>IF(BS261&gt;0,(BS261-BV$10)/BV$10,0)</f>
        <v/>
      </c>
      <c r="BW261" s="68" t="n"/>
      <c r="BX261" s="15">
        <f>IF(BS261&gt;0,(BS261-BS$10)/BS$10,0)</f>
        <v/>
      </c>
      <c r="BZ261" s="13" t="n"/>
      <c r="CA261" s="68">
        <f>IF(BZ261&gt;0,((BZ261-BZ260)/BZ260),0)</f>
        <v/>
      </c>
      <c r="CB261" s="68">
        <f>IF(BZ261&gt;0,CA261-$V261,0)</f>
        <v/>
      </c>
      <c r="CC261" s="68">
        <f>IF(BZ261&gt;0,(BZ261-CC$10)/CC$10,0)</f>
        <v/>
      </c>
      <c r="CD261" s="68" t="n"/>
      <c r="CE261" s="15">
        <f>IF(BZ261&gt;0,(BZ261-BZ$10)/BZ$10,0)</f>
        <v/>
      </c>
      <c r="CG261" s="13" t="n"/>
      <c r="CH261" s="68">
        <f>IF(CG261&gt;0,((CG261-CG260)/CG260),0)</f>
        <v/>
      </c>
      <c r="CI261" s="68">
        <f>IF(CG261&gt;0,CH261-$V261,0)</f>
        <v/>
      </c>
      <c r="CJ261" s="68">
        <f>IF(CG261&gt;0,(CG261-CJ$10)/CJ$10,0)</f>
        <v/>
      </c>
      <c r="CK261" s="68" t="n"/>
      <c r="CL261" s="15">
        <f>IF(CG261&gt;0,(CG261-CG$10)/CG$10,0)</f>
        <v/>
      </c>
      <c r="CN261" s="13" t="n"/>
      <c r="CO261" s="68">
        <f>IF(CN261&gt;0,((CN261-CN260)/CN260),0)</f>
        <v/>
      </c>
      <c r="CP261" s="68">
        <f>IF(CN261&gt;0,CO261-$V261,0)</f>
        <v/>
      </c>
      <c r="CQ261" s="68">
        <f>IF(CN261&gt;0,(CN261-CQ$10)/CQ$10,0)</f>
        <v/>
      </c>
      <c r="CR261" s="68" t="n"/>
      <c r="CS261" s="15">
        <f>IF(CN261&gt;0,(CN261-CN$10)/CN$10,0)</f>
        <v/>
      </c>
      <c r="CU261" s="13" t="n"/>
      <c r="CV261" s="68">
        <f>IF(CU261&gt;0,((CU261-CU260)/CU260),0)</f>
        <v/>
      </c>
      <c r="CW261" s="68">
        <f>IF(CU261&gt;0,CV261-$V261,0)</f>
        <v/>
      </c>
      <c r="CX261" s="68">
        <f>IF(CU261&gt;0,(CU261-CX$10)/CX$10,0)</f>
        <v/>
      </c>
      <c r="CY261" s="68" t="n"/>
      <c r="CZ261" s="15">
        <f>IF(CU261&gt;0,(CU261-CU$10)/CU$10,0)</f>
        <v/>
      </c>
      <c r="DB261" s="13" t="n"/>
      <c r="DC261" s="68">
        <f>IF(DB261&gt;0,((DB261-DB260)/DB260),0)</f>
        <v/>
      </c>
      <c r="DD261" s="68">
        <f>IF(DB261&gt;0,DC261-$V261,0)</f>
        <v/>
      </c>
      <c r="DE261" s="68">
        <f>IF(DB261&gt;0,(DB261-DE$10)/DE$10,0)</f>
        <v/>
      </c>
      <c r="DF261" s="68" t="n"/>
      <c r="DG261" s="15">
        <f>IF(DB261&gt;0,(DB261-DB$10)/DB$10,0)</f>
        <v/>
      </c>
      <c r="DI261" s="13" t="n"/>
      <c r="DJ261" s="68">
        <f>IF(DI261&gt;0,((DI261-DI260)/DI260),0)</f>
        <v/>
      </c>
      <c r="DK261" s="68">
        <f>IF(DI261&gt;0,DJ261-$V261,0)</f>
        <v/>
      </c>
      <c r="DL261" s="68">
        <f>IF(DI261&gt;0,(DI261-DL$10)/DL$10,0)</f>
        <v/>
      </c>
      <c r="DM261" s="68" t="n"/>
      <c r="DN261" s="15">
        <f>IF(DI261&gt;0,(DI261-DI$10)/DI$10,0)</f>
        <v/>
      </c>
      <c r="DP261" s="13" t="n"/>
      <c r="DQ261" s="68">
        <f>IF(DP261&gt;0,((DP261-DP260)/DP260),0)</f>
        <v/>
      </c>
      <c r="DR261" s="68">
        <f>IF(DP261&gt;0,DQ261-$V261,0)</f>
        <v/>
      </c>
      <c r="DS261" s="68" t="n"/>
      <c r="DT261" s="68" t="n"/>
      <c r="DU261" s="15">
        <f>IF(DP261&gt;0,(DP261-DP$10)/DP$10,0)</f>
        <v/>
      </c>
      <c r="DV261" s="18" t="n"/>
      <c r="DW261" s="13" t="n"/>
      <c r="DX261" s="68">
        <f>IF(DW261&gt;0,((DW261-DW260)/DW260),0)</f>
        <v/>
      </c>
      <c r="DY261" s="68">
        <f>IF(DW261&gt;0,DX261-$V261,0)</f>
        <v/>
      </c>
      <c r="DZ261" s="68">
        <f>IF(DW261&gt;0,(DW261-DZ$10)/DZ$10,0)</f>
        <v/>
      </c>
      <c r="EA261" s="68" t="n"/>
      <c r="EB261" s="15">
        <f>IF(DW261&gt;0,(DW261-DW$10)/DW$10,0)</f>
        <v/>
      </c>
      <c r="ED261" s="13" t="n"/>
      <c r="EE261" s="68">
        <f>IF(ED261&gt;0,((ED261-ED260)/ED260),0)</f>
        <v/>
      </c>
      <c r="EF261" s="68">
        <f>IF(ED261&gt;0,EE261-$V261,0)</f>
        <v/>
      </c>
      <c r="EG261" s="68">
        <f>IF(ED261&gt;0,(ED261-EG$10)/EG$10,0)</f>
        <v/>
      </c>
      <c r="EH261" s="68" t="n"/>
      <c r="EI261" s="15">
        <f>IF(ED261&gt;0,(ED261-ED$10)/ED$10,0)</f>
        <v/>
      </c>
      <c r="EK261" s="13" t="n"/>
      <c r="EL261" s="68">
        <f>IF(EK261&gt;0,((EK261-EK260)/EK260),0)</f>
        <v/>
      </c>
      <c r="EM261" s="68">
        <f>IF(EK261&gt;0,EL261-$V261,0)</f>
        <v/>
      </c>
      <c r="EN261" s="68">
        <f>IF(EK261&gt;0,(EK261-EN$10)/EN$10,0)</f>
        <v/>
      </c>
      <c r="EO261" s="68" t="n"/>
      <c r="EP261" s="15">
        <f>IF(EK261&gt;0,(EK261-EK$10)/EK$10,0)</f>
        <v/>
      </c>
      <c r="ER261" s="13" t="n"/>
      <c r="ES261" s="68">
        <f>IF(ER261&gt;0,((ER261-ER260)/ER260),0)</f>
        <v/>
      </c>
      <c r="ET261" s="68">
        <f>IF(ER261&gt;0,ES261-$V261,0)</f>
        <v/>
      </c>
      <c r="EU261" s="68">
        <f>IF(ER261&gt;0,(ER261-EU$10)/EU$10,0)</f>
        <v/>
      </c>
      <c r="EV261" s="68" t="n"/>
      <c r="EW261" s="15">
        <f>IF(ER261&gt;0,(ER261-ER$10)/ER$10,0)</f>
        <v/>
      </c>
      <c r="EY261" s="13" t="n"/>
      <c r="EZ261" s="68">
        <f>IF(EY261&gt;0,((EY261-EY260)/EY260),0)</f>
        <v/>
      </c>
      <c r="FA261" s="68">
        <f>IF(EY261&gt;0,EZ261-$V261,0)</f>
        <v/>
      </c>
      <c r="FB261" s="68" t="n"/>
      <c r="FC261" s="68" t="n"/>
      <c r="FD261" s="15">
        <f>IF(EY261&gt;0,(EY261-EY$10)/EY$10,0)</f>
        <v/>
      </c>
      <c r="FF261" s="13" t="n"/>
      <c r="FG261" s="68">
        <f>IF(FF261&gt;0,((FF261-FF260)/FF260),0)</f>
        <v/>
      </c>
      <c r="FH261" s="68">
        <f>IF(FF261&gt;0,FG261-$V261,0)</f>
        <v/>
      </c>
      <c r="FI261" s="68">
        <f>IF(FF261&gt;0,(FF261-FI$10)/FI$10,0)</f>
        <v/>
      </c>
      <c r="FJ261" s="68" t="n"/>
      <c r="FK261" s="15">
        <f>IF(FF261&gt;0,(FF261-FF$10)/FF$10,0)</f>
        <v/>
      </c>
      <c r="FM261" s="13" t="n"/>
      <c r="FN261" s="68">
        <f>IF(FM261&gt;0,((FM261-FM260)/FM260),0)</f>
        <v/>
      </c>
      <c r="FO261" s="68">
        <f>IF(FM261&gt;0,FN261-$V261,0)</f>
        <v/>
      </c>
      <c r="FP261" s="68">
        <f>IF(FM261&gt;0,(FM261-FP$10)/FP$10,0)</f>
        <v/>
      </c>
      <c r="FQ261" s="68" t="n"/>
      <c r="FR261" s="15">
        <f>IF(FM261&gt;0,(FM261-FM$10)/FM$10,0)</f>
        <v/>
      </c>
      <c r="FT261" s="13" t="n"/>
      <c r="FU261" s="68">
        <f>IF(FT261&gt;0,((FT261-FT260)/FT260),0)</f>
        <v/>
      </c>
      <c r="FV261" s="68">
        <f>IF(FT261&gt;0,FU261-$V261,0)</f>
        <v/>
      </c>
      <c r="FW261" s="68">
        <f>IF(FT261&gt;0,(FT261-FW$10)/FW$10,0)</f>
        <v/>
      </c>
      <c r="FX261" s="68" t="n"/>
      <c r="FY261" s="15">
        <f>IF(FT261&gt;0,(FT261-FT$10)/FT$10,0)</f>
        <v/>
      </c>
      <c r="GA261" s="13" t="n"/>
      <c r="GB261" s="68">
        <f>IF(GA261&gt;0,((GA261-GA260)/GA260),0)</f>
        <v/>
      </c>
      <c r="GC261" s="68">
        <f>IF(GA261&gt;0,GB261-$V261,0)</f>
        <v/>
      </c>
      <c r="GD261" s="68" t="n"/>
      <c r="GE261" s="68" t="n"/>
      <c r="GF261" s="15">
        <f>IF(GA261&gt;0,(GA261-GA$10)/GA$10,0)</f>
        <v/>
      </c>
      <c r="GG261" s="18" t="n"/>
      <c r="GH261" s="13" t="n"/>
      <c r="GI261" s="68">
        <f>IF(GH261&gt;0,((GH261-GH260)/GH260),0)</f>
        <v/>
      </c>
      <c r="GJ261" s="68">
        <f>IF(GH261&gt;0,GI261-$V261,0)</f>
        <v/>
      </c>
      <c r="GK261" s="68">
        <f>IF(GH261&gt;0,(GH261-GK$10)/GK$10,0)</f>
        <v/>
      </c>
      <c r="GL261" s="68" t="n"/>
      <c r="GM261" s="15">
        <f>IF(GH261&gt;0,(GH261-GH$10)/GH$10,0)</f>
        <v/>
      </c>
      <c r="GO261" s="13" t="n"/>
      <c r="GP261" s="68">
        <f>IF(GO261&gt;0,((GO261-GO260)/GO260),0)</f>
        <v/>
      </c>
      <c r="GQ261" s="68">
        <f>IF(GO261&gt;0,GP261-$V261,0)</f>
        <v/>
      </c>
      <c r="GR261" s="68" t="n"/>
      <c r="GS261" s="68" t="n"/>
      <c r="GT261" s="15">
        <f>IF(GO261&gt;0,(GO261-GO$10)/GO$10,0)</f>
        <v/>
      </c>
      <c r="GV261" s="13" t="n"/>
      <c r="GW261" s="68">
        <f>IF(GV261&gt;0,((GV261-GV260)/GV260),0)</f>
        <v/>
      </c>
      <c r="GX261" s="68">
        <f>IF(GV261&gt;0,GW261-$V261,0)</f>
        <v/>
      </c>
      <c r="GY261" s="68">
        <f>IF(GV261&gt;0,(GV261-GY$10)/GY$10,0)</f>
        <v/>
      </c>
      <c r="GZ261" s="68" t="n"/>
      <c r="HA261" s="15">
        <f>IF(GV261&gt;0,(GV261-GV$10)/GV$10,0)</f>
        <v/>
      </c>
      <c r="HD261" s="13" t="n"/>
      <c r="HE261" s="68">
        <f>IF(HD261&gt;0,((HD261-HD260)/HD260),0)</f>
        <v/>
      </c>
      <c r="HF261" s="68">
        <f>IF(HD261&gt;0,HE261-$V261,0)</f>
        <v/>
      </c>
      <c r="HG261" s="68">
        <f>IF(HD261&gt;0,(HD261-HG$10)/HG$10,0)</f>
        <v/>
      </c>
      <c r="HH261" s="68" t="n"/>
      <c r="HI261" s="15">
        <f>IF(HD261&gt;0,(HD261-HD$10)/HD$10,0)</f>
        <v/>
      </c>
      <c r="HK261" s="13" t="n"/>
      <c r="HL261" s="68">
        <f>IF(HK261&gt;0,((HK261-HK260)/HK260),0)</f>
        <v/>
      </c>
      <c r="HM261" s="68">
        <f>IF(HK261&gt;0,HL261-$V261,0)</f>
        <v/>
      </c>
      <c r="HN261" s="68">
        <f>IF(HK261&gt;0,(HK261-HN$10)/HN$10,0)</f>
        <v/>
      </c>
      <c r="HO261" s="68" t="n"/>
      <c r="HP261" s="15">
        <f>IF(HK261&gt;0,(HK261-HK$10)/HK$10,0)</f>
        <v/>
      </c>
      <c r="HR261" s="13">
        <f t="array" ref="HR261">INDEX('Current Stock List'!$CS$9:$DZ$9, ROW()-235)</f>
        <v/>
      </c>
      <c r="HS261" s="68">
        <f>IF(HR261&gt;0,((HR261-HR260)/HR260),0)</f>
        <v/>
      </c>
      <c r="HT261" s="68">
        <f>IF(HR261&gt;0,HS261-$V261,0)</f>
        <v/>
      </c>
      <c r="HU261" s="68">
        <f>IF(HR261&gt;0,(HR261-HU$10)/HU$10,0)</f>
        <v/>
      </c>
      <c r="HV261" s="68" t="n"/>
      <c r="HW261" s="15">
        <f>IF(HR261&gt;0,(HR261-HR$10)/HR$10,0)</f>
        <v/>
      </c>
      <c r="HY261" s="13" t="n"/>
      <c r="HZ261" s="68">
        <f>IF(HY261&gt;0,((HY261-HY260)/HY260),0)</f>
        <v/>
      </c>
      <c r="IA261" s="68">
        <f>IF(HY261&gt;0,HZ261-$V261,0)</f>
        <v/>
      </c>
      <c r="IB261" s="68">
        <f>IF(HY261&gt;0,(HY261-IB$10)/IB$10,0)</f>
        <v/>
      </c>
      <c r="IC261" s="68" t="n"/>
      <c r="ID261" s="15">
        <f>IF(HY261&gt;0,(HY261-HY$10)/HY$10,0)</f>
        <v/>
      </c>
      <c r="IF261" s="13" t="n"/>
      <c r="IG261" s="68">
        <f>IF(IF261&gt;0,((IF261-IF260)/IF260),0)</f>
        <v/>
      </c>
      <c r="IH261" s="68">
        <f>IF(IF261&gt;0,IG261-$V261,0)</f>
        <v/>
      </c>
      <c r="II261" s="68">
        <f>IF(IF261&gt;0,(IF261-II$10)/II$10,0)</f>
        <v/>
      </c>
      <c r="IJ261" s="68" t="n"/>
      <c r="IK261" s="15">
        <f>IF(IF261&gt;0,(IF261-IF$10)/IF$10,0)</f>
        <v/>
      </c>
      <c r="IM261" s="13" t="n"/>
      <c r="IN261" s="68">
        <f>IF(IM261&gt;0,((IM261-IM260)/IM260),0)</f>
        <v/>
      </c>
      <c r="IO261" s="68">
        <f>IF(IM261&gt;0,IN261-$V261,0)</f>
        <v/>
      </c>
      <c r="IP261" s="68">
        <f>IF(IM261&gt;0,(IM261-IP$10)/IP$10,0)</f>
        <v/>
      </c>
      <c r="IQ261" s="68" t="n"/>
      <c r="IR261" s="15">
        <f>IF(IM261&gt;0,(IM261-IM$10)/IM$10,0)</f>
        <v/>
      </c>
      <c r="IT261" s="13" t="n"/>
      <c r="IU261" s="68">
        <f>IF(IT261&gt;0,((IT261-IT260)/IT260),0)</f>
        <v/>
      </c>
      <c r="IV261" s="68">
        <f>IF(IT261&gt;0,IU261-$V261,0)</f>
        <v/>
      </c>
      <c r="IW261" s="68">
        <f>IF(IT261&gt;0,(IT261-IW$10)/IW$10,0)</f>
        <v/>
      </c>
      <c r="IX261" s="68" t="n"/>
      <c r="IY261" s="15">
        <f>IF(IT261&gt;0,(IT261-IT$10)/IT$10,0)</f>
        <v/>
      </c>
      <c r="JA261" s="13" t="n"/>
      <c r="JB261" s="68">
        <f>IF(JA261&gt;0,((JA261-JA260)/JA260),0)</f>
        <v/>
      </c>
      <c r="JC261" s="68">
        <f>IF(JA261&gt;0,JB261-$V261,0)</f>
        <v/>
      </c>
      <c r="JD261" s="68">
        <f>IF(JA261&gt;0,(JA261-JD$10)/JD$10,0)</f>
        <v/>
      </c>
      <c r="JE261" s="68" t="n"/>
      <c r="JF261" s="15">
        <f>IF(JA261&gt;0,(JA261-JA$10)/JA$10,0)</f>
        <v/>
      </c>
      <c r="JH261" s="13" t="n"/>
      <c r="JI261" s="68">
        <f>IF(JH261&gt;0,((JH261-JH260)/JH260),0)</f>
        <v/>
      </c>
      <c r="JJ261" s="68">
        <f>IF(JH261&gt;0,JI261-$V261,0)</f>
        <v/>
      </c>
      <c r="JK261" s="68">
        <f>IF(JH261&gt;0,(JH261-JK$10)/JK$10,0)</f>
        <v/>
      </c>
      <c r="JL261" s="68" t="n"/>
      <c r="JM261" s="15">
        <f>IF(JH261&gt;0,(JH261-JH$10)/JH$10,0)</f>
        <v/>
      </c>
      <c r="JO261" s="13" t="n"/>
      <c r="JP261" s="68">
        <f>IF(JO261&gt;0,((JO261-JO260)/JO260),0)</f>
        <v/>
      </c>
      <c r="JQ261" s="68">
        <f>IF(JO261&gt;0,JP261-$V261,0)</f>
        <v/>
      </c>
      <c r="JR261" s="68">
        <f>IF(JO261&gt;0,(JO261-JR$10)/JR$10,0)</f>
        <v/>
      </c>
      <c r="JS261" s="68" t="n"/>
      <c r="JT261" s="15">
        <f>IF(JO261&gt;0,(JO261-JO$10)/JO$10,0)</f>
        <v/>
      </c>
      <c r="JV261" s="13" t="n"/>
      <c r="JW261" s="68">
        <f>IF(JV261&gt;0,((JV261-JV260)/JV260),0)</f>
        <v/>
      </c>
      <c r="JX261" s="68">
        <f>IF(JV261&gt;0,JW261-$V261,0)</f>
        <v/>
      </c>
      <c r="JY261" s="68">
        <f>IF(JV261&gt;0,(JV261-JY$10)/JY$10,0)</f>
        <v/>
      </c>
      <c r="JZ261" s="68" t="n"/>
      <c r="KA261" s="15">
        <f>IF(JV261&gt;0,(JV261-JV$10)/JV$10,0)</f>
        <v/>
      </c>
      <c r="KC261" s="13" t="n"/>
      <c r="KD261" s="68">
        <f>IF(KC261&gt;0,((KC261-KC260)/KC260),0)</f>
        <v/>
      </c>
      <c r="KE261" s="68">
        <f>IF(KC261&gt;0,KD261-$V261,0)</f>
        <v/>
      </c>
      <c r="KF261" s="68">
        <f>IF(KC261&gt;0,(KC261-KF$10)/KF$10,0)</f>
        <v/>
      </c>
      <c r="KG261" s="68" t="n"/>
      <c r="KH261" s="15">
        <f>IF(KC261&gt;0,(KC261-KC$10)/KC$10,0)</f>
        <v/>
      </c>
      <c r="KI261" s="18" t="n"/>
      <c r="KJ261" s="13" t="n"/>
      <c r="KK261" s="68">
        <f>IF(KJ261&gt;0,((KJ261-KJ260)/KJ260),0)</f>
        <v/>
      </c>
      <c r="KL261" s="68">
        <f>IF(KJ261&gt;0,KK261-$V261,0)</f>
        <v/>
      </c>
      <c r="KM261" s="68">
        <f>IF(KJ261&gt;0,(KJ261-KM$10)/KM$10,0)</f>
        <v/>
      </c>
      <c r="KN261" s="68" t="n"/>
      <c r="KO261" s="15">
        <f>IF(KJ261&gt;0,(KJ261-KJ$10)/KJ$10,0)</f>
        <v/>
      </c>
      <c r="KQ261" s="13" t="n"/>
      <c r="KR261" s="68">
        <f>IF(KQ261&gt;0,((KQ261-KQ260)/KQ260),0)</f>
        <v/>
      </c>
      <c r="KS261" s="68">
        <f>IF(KQ261&gt;0,KR261-$V261,0)</f>
        <v/>
      </c>
      <c r="KT261" s="68">
        <f>IF(KQ261&gt;0,(KQ261-KT$10)/KT$10,0)</f>
        <v/>
      </c>
      <c r="KU261" s="68" t="n"/>
      <c r="KV261" s="15">
        <f>IF(KQ261&gt;0,(KQ261-KQ$10)/KQ$10,0)</f>
        <v/>
      </c>
      <c r="KW261" s="18" t="n"/>
      <c r="KX261" s="13" t="n"/>
      <c r="KY261" s="68">
        <f>IF(KX261&gt;0,((KX261-KX260)/KX260),0)</f>
        <v/>
      </c>
      <c r="KZ261" s="68">
        <f>IF(KX261&gt;0,KY261-$V261,0)</f>
        <v/>
      </c>
      <c r="LA261" s="68">
        <f>IF(KX261&gt;0,(KX261-LA$10)/LA$10,0)</f>
        <v/>
      </c>
      <c r="LB261" s="68" t="n"/>
      <c r="LC261" s="15">
        <f>IF(KX261&gt;0,(KX261-KX$10)/KX$10,0)</f>
        <v/>
      </c>
      <c r="LD261" s="18" t="n"/>
      <c r="LE261" s="13" t="n"/>
      <c r="LF261" s="68">
        <f>IF(LE261&gt;0,((LE261-LE260)/LE260),0)</f>
        <v/>
      </c>
      <c r="LG261" s="68">
        <f>IF(LE261&gt;0,LF261-$V261,0)</f>
        <v/>
      </c>
      <c r="LH261" s="68">
        <f>IF(LE261&gt;0,(LE261-LH$10)/LH$10,0)</f>
        <v/>
      </c>
      <c r="LI261" s="68" t="n"/>
      <c r="LJ261" s="15">
        <f>IF(LE261&gt;0,(LE261-LE$10)/LE$10,0)</f>
        <v/>
      </c>
      <c r="LL261" s="13" t="n"/>
      <c r="LM261" s="68">
        <f>IF(LL261&gt;0,((LL261-LL260)/LL260),0)</f>
        <v/>
      </c>
      <c r="LN261" s="68">
        <f>IF(LL261&gt;0,LM261-$V261,0)</f>
        <v/>
      </c>
      <c r="LO261" s="68">
        <f>IF(LL261&gt;0,(LL261-LO$10)/LO$10,0)</f>
        <v/>
      </c>
      <c r="LP261" s="68" t="n"/>
      <c r="LQ261" s="15">
        <f>IF(LL261&gt;0,(LL261-LL$10)/LL$10,0)</f>
        <v/>
      </c>
      <c r="LS261" s="13" t="n"/>
      <c r="LT261" s="68">
        <f>IF(LS261&gt;0,((LS261-LS260)/LS260),0)</f>
        <v/>
      </c>
      <c r="LU261" s="68">
        <f>IF(LS261&gt;0,LT261-$V261,0)</f>
        <v/>
      </c>
      <c r="LV261" s="68" t="n"/>
      <c r="LW261" s="68" t="n"/>
      <c r="LX261" s="15">
        <f>IF(LS261&gt;0,(LS261-LS$10)/LS$10,0)</f>
        <v/>
      </c>
      <c r="LZ261" s="13" t="n"/>
      <c r="MA261" s="68">
        <f>IF(LZ261&gt;0,((LZ261-LZ260)/LZ260),0)</f>
        <v/>
      </c>
      <c r="MB261" s="68">
        <f>IF(LZ261&gt;0,MA261-$V261,0)</f>
        <v/>
      </c>
      <c r="MC261" s="68">
        <f>IF(LZ261&gt;0,(LZ261-MC$10)/MC$10,0)</f>
        <v/>
      </c>
      <c r="MD261" s="68" t="n"/>
      <c r="ME261" s="15">
        <f>IF(LZ261&gt;0,(LZ261-LZ$10)/LZ$10,0)</f>
        <v/>
      </c>
      <c r="MG261" s="13" t="n"/>
      <c r="MH261" s="68">
        <f>IF(MG261&gt;0,((MG261-MG260)/MG260),0)</f>
        <v/>
      </c>
      <c r="MI261" s="68">
        <f>IF(MG261&gt;0,MH261-$V261,0)</f>
        <v/>
      </c>
      <c r="MJ261" s="68">
        <f>IF(MG261&gt;0,(MG261-MJ$10)/MJ$10,0)</f>
        <v/>
      </c>
      <c r="MK261" s="68" t="n"/>
      <c r="ML261" s="15">
        <f>IF(MG261&gt;0,(MG261-MG$10)/MG$10,0)</f>
        <v/>
      </c>
      <c r="MN261" s="13" t="n"/>
      <c r="MO261" s="68">
        <f>IF(MN261&gt;0,((MN261-MN260)/MN260),0)</f>
        <v/>
      </c>
      <c r="MP261" s="68">
        <f>IF(MN261&gt;0,MO261-$V261,0)</f>
        <v/>
      </c>
      <c r="MQ261" s="68">
        <f>IF(MN261&gt;0,(MN261-MQ$10)/MQ$10,0)</f>
        <v/>
      </c>
      <c r="MR261" s="68" t="n"/>
      <c r="MS261" s="15">
        <f>IF(MN261&gt;0,(MN261-MN$10)/MN$10,0)</f>
        <v/>
      </c>
      <c r="MU261" s="13" t="n"/>
      <c r="MV261" s="68">
        <f>IF(MU261&gt;0,((MU261-MU260)/MU260),0)</f>
        <v/>
      </c>
      <c r="MW261" s="68">
        <f>IF(MU261&gt;0,MV261-$V261,0)</f>
        <v/>
      </c>
      <c r="MX261" s="68">
        <f>IF(MU261&gt;0,(MU261-MX$10)/MX$10,0)</f>
        <v/>
      </c>
      <c r="MY261" s="68" t="n"/>
      <c r="MZ261" s="15">
        <f>IF(MU261&gt;0,(MU261-MU$10)/MU$10,0)</f>
        <v/>
      </c>
      <c r="NB261" s="13" t="n"/>
      <c r="NC261" s="68">
        <f>IF(NB261&gt;0,((NB261-NB260)/NB260),0)</f>
        <v/>
      </c>
      <c r="ND261" s="68">
        <f>IF(NB261&gt;0,NC261-$V261,0)</f>
        <v/>
      </c>
      <c r="NE261" s="68">
        <f>IF(NB261&gt;0,(NB261-NE$10)/NE$10,0)</f>
        <v/>
      </c>
      <c r="NF261" s="68" t="n"/>
      <c r="NG261" s="15">
        <f>IF(NB261&gt;0,(NB261-NB$10)/NB$10,0)</f>
        <v/>
      </c>
      <c r="NI261" s="13" t="n"/>
      <c r="NJ261" s="68">
        <f>IF(NI261&gt;0,((NI261-NI260)/NI260),0)</f>
        <v/>
      </c>
      <c r="NK261" s="68">
        <f>IF(NI261&gt;0,NJ261-$V261,0)</f>
        <v/>
      </c>
      <c r="NL261" s="68">
        <f>IF(NI261&gt;0,(NI261-NL$10)/NL$10,0)</f>
        <v/>
      </c>
      <c r="NM261" s="68" t="n"/>
      <c r="NN261" s="15">
        <f>IF(NI261&gt;0,(NI261-NI$10)/NI$10,0)</f>
        <v/>
      </c>
      <c r="NP261" s="13" t="n"/>
      <c r="NQ261" s="68">
        <f>IF(NP261&gt;0,((NP261-NP260)/NP260),0)</f>
        <v/>
      </c>
      <c r="NR261" s="68">
        <f>IF(NP261&gt;0,NQ261-$V261,0)</f>
        <v/>
      </c>
      <c r="NS261" s="68">
        <f>IF(NP261&gt;0,(NP261-NS$10)/NS$10,0)</f>
        <v/>
      </c>
      <c r="NT261" s="68" t="n"/>
      <c r="NU261" s="15">
        <f>IF(NP261&gt;0,(NP261-NP$10)/NP$10,0)</f>
        <v/>
      </c>
      <c r="NW261" s="13" t="n"/>
      <c r="NX261" s="68">
        <f>IF(NW261&gt;0,((NW261-NW260)/NW260),0)</f>
        <v/>
      </c>
      <c r="NY261" s="68">
        <f>IF(NW261&gt;0,NX261-$V261,0)</f>
        <v/>
      </c>
      <c r="NZ261" s="68">
        <f>IF(NW261&gt;0,(NW261-NZ$10)/NZ$10,0)</f>
        <v/>
      </c>
      <c r="OA261" s="68" t="n"/>
      <c r="OB261" s="15">
        <f>IF(NW261&gt;0,(NW261-NW$10)/NW$10,0)</f>
        <v/>
      </c>
      <c r="OD261" s="13" t="n"/>
      <c r="OE261" s="68">
        <f>IF(OD261&gt;0,((OD261-OD260)/OD260),0)</f>
        <v/>
      </c>
      <c r="OF261" s="68">
        <f>IF(OD261&gt;0,OE261-$V261,0)</f>
        <v/>
      </c>
      <c r="OG261" s="68">
        <f>IF(OD261&gt;0,(OD261-OG$10)/OG$10,0)</f>
        <v/>
      </c>
      <c r="OH261" s="68" t="n"/>
      <c r="OI261" s="15">
        <f>IF(OD261&gt;0,(OD261-OD$10)/OD$10,0)</f>
        <v/>
      </c>
      <c r="OK261" s="13" t="n"/>
      <c r="OL261" s="68">
        <f>IF(OK261&gt;0,((OK261-OK260)/OK260),0)</f>
        <v/>
      </c>
      <c r="OM261" s="68">
        <f>IF(OK261&gt;0,OL261-$V261,0)</f>
        <v/>
      </c>
      <c r="ON261" s="68">
        <f>IF(OK261&gt;0,(OK261-ON$10)/ON$10,0)</f>
        <v/>
      </c>
      <c r="OO261" s="68" t="n"/>
      <c r="OP261" s="15">
        <f>IF(OK261&gt;0,(OK261-OK$10)/OK$10,0)</f>
        <v/>
      </c>
      <c r="OR261" s="13" t="n"/>
      <c r="OS261" s="68">
        <f>IF(OR261&gt;0,((OR261-OR260)/OR260),0)</f>
        <v/>
      </c>
      <c r="OT261" s="68">
        <f>IF(OR261&gt;0,OS261-$V261,0)</f>
        <v/>
      </c>
      <c r="OU261" s="68">
        <f>IF(OR261&gt;0,(OR261-OU$10)/OU$10,0)</f>
        <v/>
      </c>
      <c r="OV261" s="68" t="n"/>
      <c r="OW261" s="15">
        <f>IF(OR261&gt;0,(OR261-OR$10)/OR$10,0)</f>
        <v/>
      </c>
      <c r="OY261" s="13" t="n"/>
      <c r="OZ261" s="68">
        <f>IF(OY261&gt;0,((OY261-OY260)/OY260),0)</f>
        <v/>
      </c>
      <c r="PA261" s="68">
        <f>IF(OY261&gt;0,OZ261-$V261,0)</f>
        <v/>
      </c>
      <c r="PB261" s="68">
        <f>IF(OY261&gt;0,(OY261-PB$10)/PB$10,0)</f>
        <v/>
      </c>
      <c r="PC261" s="68" t="n"/>
      <c r="PD261" s="15">
        <f>IF(OY261&gt;0,(OY261-OY$10)/OY$10,0)</f>
        <v/>
      </c>
      <c r="PE261" s="18" t="n"/>
      <c r="PF261" s="13" t="n"/>
      <c r="PG261" s="68">
        <f>IF(PF261&gt;0,((PF261-PF260)/PF260),0)</f>
        <v/>
      </c>
      <c r="PH261" s="68">
        <f>IF(PF261&gt;0,PG261-$V261,0)</f>
        <v/>
      </c>
      <c r="PI261" s="68">
        <f>IF(PF261&gt;0,(PF261-PI$10)/PI$10,0)</f>
        <v/>
      </c>
      <c r="PJ261" s="68" t="n"/>
      <c r="PK261" s="15">
        <f>IF(PF261&gt;0,(PF261-PF$10)/PF$10,0)</f>
        <v/>
      </c>
      <c r="PM261" s="13" t="n"/>
      <c r="PN261" s="68" t="n"/>
      <c r="PO261" s="68" t="n"/>
      <c r="PP261" s="68" t="n"/>
      <c r="PQ261" s="68" t="n"/>
      <c r="PR261" s="15" t="n"/>
      <c r="PT261" s="13" t="n"/>
      <c r="PU261" s="68">
        <f>IF(PT261&gt;0,((PT261-PT260)/PT260),0)</f>
        <v/>
      </c>
      <c r="PV261" s="68">
        <f>IF(PT261&gt;0,PU261-$V261,0)</f>
        <v/>
      </c>
      <c r="PW261" s="68">
        <f>IF(PT261&gt;0,(PT261-PW$10)/PW$10,0)</f>
        <v/>
      </c>
      <c r="PX261" s="68" t="n"/>
      <c r="PY261" s="15">
        <f>IF(PT261&gt;0,(PT261-PT$10)/PT$10,0)</f>
        <v/>
      </c>
      <c r="QA261" s="13" t="n"/>
      <c r="QB261" s="68">
        <f>IF(QA261&gt;0,((QA261-QA260)/QA260),0)</f>
        <v/>
      </c>
      <c r="QC261" s="68">
        <f>IF(QA261&gt;0,QB261-$V261,0)</f>
        <v/>
      </c>
      <c r="QD261" s="68">
        <f>IF(QA261&gt;0,(QA261-QD$10)/QD$10,0)</f>
        <v/>
      </c>
      <c r="QE261" s="68" t="n"/>
      <c r="QF261" s="15">
        <f>IF(QA261&gt;0,(QA261-QA$10)/QA$10,0)</f>
        <v/>
      </c>
      <c r="QH261" s="13" t="n"/>
      <c r="QI261" s="68">
        <f>IF(QH261&gt;0,((QH261-QH260)/QH260),0)</f>
        <v/>
      </c>
      <c r="QJ261" s="68">
        <f>IF(QH261&gt;0,QI261-$V261,0)</f>
        <v/>
      </c>
      <c r="QK261" s="68">
        <f>IF(QH261&gt;0,(QH261-QK$10)/QK$10,0)</f>
        <v/>
      </c>
      <c r="QL261" s="68" t="n"/>
      <c r="QM261" s="15">
        <f>IF(QH261&gt;0,(QH261-QH$10)/QH$10,0)</f>
        <v/>
      </c>
      <c r="QO261" s="13" t="n"/>
      <c r="QP261" s="68">
        <f>IF(QO261&gt;0,((QO261-QO260)/QO260),0)</f>
        <v/>
      </c>
      <c r="QQ261" s="68">
        <f>IF(QO261&gt;0,QP261-$V261,0)</f>
        <v/>
      </c>
      <c r="QR261" s="68">
        <f>IF(QO261&gt;0,(QO261-QR$10)/QR$10,0)</f>
        <v/>
      </c>
      <c r="QS261" s="68" t="n"/>
      <c r="QT261" s="15">
        <f>IF(QO261&gt;0,(QO261-QO$10)/QO$10,0)</f>
        <v/>
      </c>
      <c r="QV261" s="13" t="n"/>
      <c r="QW261" s="68">
        <f>IF(QV261&gt;0,((QV261-QV260)/QV260),0)</f>
        <v/>
      </c>
      <c r="QX261" s="68">
        <f>IF(QV261&gt;0,QW261-$V261,0)</f>
        <v/>
      </c>
      <c r="QY261" s="68">
        <f>IF(QV261&gt;0,(QV261-QY$10)/QY$10,0)</f>
        <v/>
      </c>
      <c r="QZ261" s="68" t="n"/>
      <c r="RA261" s="15">
        <f>IF(QV261&gt;0,(QV261-QV$10)/QV$10,0)</f>
        <v/>
      </c>
      <c r="RC261" s="13" t="n"/>
      <c r="RD261" s="68">
        <f>IF(RC261&gt;0,((RC261-RC260)/RC260),0)</f>
        <v/>
      </c>
      <c r="RE261" s="68">
        <f>IF(RC261&gt;0,RD261-$V261,0)</f>
        <v/>
      </c>
      <c r="RF261" s="68">
        <f>IF(RC261&gt;0,(RC261-RF$10)/RF$10,0)</f>
        <v/>
      </c>
      <c r="RG261" s="68" t="n"/>
      <c r="RH261" s="15">
        <f>IF(RC261&gt;0,(RC261-RC$10)/RC$10,0)</f>
        <v/>
      </c>
      <c r="RJ261" s="13" t="n"/>
      <c r="RK261" s="68" t="n"/>
      <c r="RL261" s="68" t="n"/>
      <c r="RM261" s="68" t="n"/>
      <c r="RN261" s="68" t="n"/>
      <c r="RO261" s="15" t="n"/>
      <c r="RQ261" s="13" t="n"/>
      <c r="RR261" s="68" t="n"/>
      <c r="RS261" s="68" t="n"/>
      <c r="RT261" s="68" t="n"/>
      <c r="RU261" s="68" t="n"/>
      <c r="RV261" s="15" t="n"/>
      <c r="RX261" s="13" t="n"/>
      <c r="RY261" s="68" t="n"/>
      <c r="RZ261" s="68" t="n"/>
      <c r="SA261" s="68" t="n"/>
      <c r="SB261" s="68" t="n"/>
      <c r="SC261" s="15" t="n"/>
      <c r="SE261" s="13" t="n"/>
      <c r="SF261" s="68" t="n"/>
      <c r="SG261" s="68" t="n"/>
      <c r="SH261" s="68" t="n"/>
      <c r="SI261" s="68" t="n"/>
      <c r="SJ261" s="15" t="n"/>
      <c r="SL261" s="13" t="n"/>
      <c r="SM261" s="68" t="n"/>
      <c r="SN261" s="68" t="n"/>
      <c r="SO261" s="68" t="n"/>
      <c r="SP261" s="68" t="n"/>
      <c r="SQ261" s="15" t="n"/>
      <c r="SS261" s="13" t="n"/>
      <c r="ST261" s="68" t="n"/>
      <c r="SU261" s="68" t="n"/>
      <c r="SV261" s="68" t="n"/>
      <c r="SW261" s="68" t="n"/>
      <c r="SX261" s="15" t="n"/>
      <c r="SZ261" s="13" t="n"/>
      <c r="TA261" s="68" t="n"/>
      <c r="TB261" s="68" t="n"/>
      <c r="TC261" s="68" t="n"/>
      <c r="TD261" s="68" t="n"/>
      <c r="TE261" s="15" t="n"/>
      <c r="TG261" s="13" t="n"/>
      <c r="TH261" s="68" t="n"/>
      <c r="TI261" s="68" t="n"/>
      <c r="TJ261" s="68" t="n"/>
      <c r="TK261" s="68" t="n"/>
      <c r="TL261" s="15" t="n"/>
      <c r="TN261" s="13" t="n"/>
      <c r="TO261" s="68" t="n"/>
      <c r="TP261" s="68" t="n"/>
      <c r="TQ261" s="68" t="n"/>
      <c r="TR261" s="68" t="n"/>
      <c r="TS261" s="15" t="n"/>
      <c r="TU261" s="13" t="n"/>
      <c r="TV261" s="68" t="n"/>
      <c r="TW261" s="68" t="n"/>
      <c r="TX261" s="68" t="n"/>
      <c r="TY261" s="68" t="n"/>
      <c r="TZ261" s="15" t="n"/>
      <c r="UB261" s="13" t="n"/>
      <c r="UC261" s="68" t="n"/>
      <c r="UD261" s="68" t="n"/>
      <c r="UE261" s="68" t="n"/>
      <c r="UF261" s="68" t="n"/>
      <c r="UG261" s="15" t="n"/>
      <c r="UI261" s="13" t="n"/>
      <c r="UJ261" s="68" t="n"/>
      <c r="UK261" s="68" t="n"/>
      <c r="UL261" s="68" t="n"/>
      <c r="UM261" s="68" t="n"/>
      <c r="UN261" s="15" t="n"/>
      <c r="UP261" s="13" t="n"/>
      <c r="UQ261" s="68" t="n"/>
      <c r="UR261" s="68" t="n"/>
      <c r="US261" s="68" t="n"/>
      <c r="UT261" s="68" t="n"/>
      <c r="UU261" s="15" t="n"/>
      <c r="UW261" s="13" t="n"/>
      <c r="UX261" s="68" t="n"/>
      <c r="UY261" s="68" t="n"/>
      <c r="UZ261" s="68" t="n"/>
      <c r="VA261" s="68" t="n"/>
      <c r="VB261" s="15" t="n"/>
      <c r="VD261" s="13" t="n"/>
      <c r="VE261" s="68" t="n"/>
      <c r="VF261" s="68" t="n"/>
      <c r="VG261" s="68" t="n"/>
      <c r="VH261" s="68" t="n"/>
      <c r="VI261" s="15" t="n"/>
      <c r="VM261" s="21">
        <f>IF($C261&gt;0,(($IK$5*IG261)+($GT$5*GP261)+($JM$5*JI261)+($JF$5*JB261)+($IY$5*IU261)+($IR$5*IN261)+($ID$5*HZ261)+($HW$5*HS261)+($HP$5*HL261)+($HI$5*HE261)+($GF$5*GB261)+($FY$5*FU261)+($FR$5*FN261)+($FK$5*FG261)+($FD$5*EZ261)+($EW$5*ES261)+($EP$5*EL261)+($EI$5*EE261)+($EB$5*DX261)+($DU$5*DQ261)+($DN$5*DJ261)+($DG$5*DC261)+($CZ$5*CV261)+($CS$5*CO261)+($CL$5*CH261)+($CE$5*CA261)+($BX$5*BT261)+($BQ$5*BM261)+($BJ$5*BF261)+($BC$5*AY261)+($AV$5*AR261)+($AO$5*AK261)+($AH$5*AD261)+($JT$5*JP261)+($KA$5*JW261)+($KO$5*KK261)+($PR$5*PN261)+($GM$5*GI261)+($HA$5*GW261)+($KV$5*KR261)+($KH$5*KD261)+($LC$5*KY261)+($MS$5*MO261)+($ML$5*MH261)+($ME$5*MA261)+($LX$5*LT261)+($LQ$5*LM261)+($LJ$5*LF261)+(MV261*$MZ$5)+(NC261*$NG$5)+(NJ261*$NN$5)+($OI$5*OE261)+($NU$5*NQ261)+($OB$5*NX261)+($PK$5*PG261)+($OP$5*OL261)+($OW$5*OS261)+($PD$5*OZ261)+(PU261*$PY$5)+(QB261*$QF$5)+(QI261*$QM$5)+(QP261*$QT$5)+(QW261*$RA$5)+(RD261*$RH$5)+(RK261*$RO$5)+(RR261*$RV$5)+(RY261*$SC$5)+(SF261*$SJ$5)+(SM261*$SQ$5)+(ST261*$SX$5)+(TA261*$TE$5))+(TH261*$TL$5)+(TO261*$TS$5))/$VM$5</f>
        <v/>
      </c>
      <c r="VN261" s="40" t="n"/>
      <c r="VO261" s="21">
        <f>IF($C261&gt;0,(($IK$5*II261)+($GT$5*GR261)+($JM$5*JK261)+($JF$5*JD261)+($IY$5*IW261)+($IR$5*IP261)+($ID$5*IB261)+($HW$5*HU261)+($HP$5*HN261)+($HI$5*HG261)+($GF$5*GD261)+($FY$5*FW261)+($FR$5*FP261)+($FK$5*FI261)+($FD$5*FB261)+($EW$5*EU261)+($EP$5*EN261)+($EI$5*EG261)+($EB$5*DZ261)+($DU$5*DS261)+($DN$5*DL261)+($DG$5*DE261)+($CZ$5*CX261)+($CS$5*CQ261)+($CL$5*CJ261)+($CE$5*CC261)+($BX$5*BV261)+($BQ$5*BO261)+($BJ$5*BH261)+($BC$5*BA261)+($AV$5*AT261)+($AO$5*AM261)+($AH$5*AF261)+($KO$5*KM261)+($KH$5*KF261)+($KA$5*JY261)+($JT$5*JR261)+($PR$5*PP261)+($GM$5*GK261)+($HA$5*GY261)+($KV$5*KT261)+($LC$5*LA261)+($MS$5*MQ261)+($ML$5*MJ261)+($ME$5*MC261)+($LX$5*LV261)+($LQ$5*LO261)+($LJ$5*LH261)+(MX261*$MZ$5)+(NE261*$NG$5)+(NL261*$NN$5)+($OI$5*OG261)+($NU$5*NS261)+($OB$5*NZ261)+($PD$5*PB261)+($OW$5*OU261)+($OP$5*ON261)+($PK$5*PI261)+($PY$5*PW261)+($QF$5*QD261)+($QM$5*QK261)+($QT$5*QR261)+($RA$5*QY261)+($RH$5*RF261)+($RO$5*RM261)+(RT261*$RV$5)+(SA261*$SC$5)+(SH261*$SJ$5)+(SO261*$SQ$5)+(SV261*$SX$5)+(TC261*$TE$5)+(TJ261*$TL$5)+(TQ261*$TS$5))/$VM$5,0)</f>
        <v/>
      </c>
      <c r="VP261" s="14" t="n"/>
      <c r="VQ261" s="21">
        <f>IF($C261&gt;0,(($IK$5*IK261)+($GT$5*GT261)+($JM$5*JM261)+($JF$5*JF261)+($IY$5*IY261)+($IR$5*IR261)+($ID$5*ID261)+($HW$5*HW261)+($HP$5*HP261)+($HI$5*HI261)+($GF$5*GF261)+($FY$5*FY261)+($FR$5*FR261)+($FK$5*FK261)+($FD$5*FD261)+($EW$5*EW261)+($EP$5*EP261)+($EI$5*EI261)+($EB$5*EB261)+($DU$5*DU261)+($DN$5*DN261)+($DG$5*DG261)+($CZ$5*CZ261)+($CS$5*CS261)+($CL$5*CL261)+($CE$5*CE261)+($BX$5*BX261)+($BQ$5*BQ261)+($BJ$5*BJ261)+($BC$5*BC261)+($AV$5*AV261)+($AO$5*AO261)+($AH$5*AH261)+($KO$5*KO261)+($PR$5*PR261)+($GM$5*GM261)+($HA$5*HA261)+($KH$5*KH261)+($KA$5*KA261)+($JT$5*JT261)+($KV$5*KV261)+($LC$5*LC261)+($MS$5*MS261)+($ML$5*ML261)+($ME$5*ME261)+($LX$5*LX261)+($LQ$5*LQ261)+($LJ$5*LJ261)+($OI$5*OI261)+($NU$5*NU261)+($NN$5*NN261)+($NG$5*NG261)+($MZ$5*MZ261)+(OB261*$OB$5)+($PD$5*PD261)+($OW$5*OW261)+($OP$5*OP261)+($PK$5*PK261)+(PY261*$PY$5)+(QF261*$QF$5)+(QM261*$QM$5)+(QT261*$QT$5)+(RA261*$RA$5)+(RH261*$RH$5)+(RO261*$RO$5)+(RV261*$RV$5)+(SC261*$SC$5)+(SJ261*$SJ$5)+(SQ261*$SQ$5)+(SX261*$SX$5)+(TE261*$TE$5)+(TL261*$TL$5)+(TS261*$TS$5))/$VM$5,0)</f>
        <v/>
      </c>
    </row>
    <row r="262" ht="16" customHeight="1" s="545">
      <c r="A262" s="76" t="n"/>
      <c r="B262" s="4" t="n"/>
      <c r="C262" s="13" t="n"/>
      <c r="D262" s="138">
        <f>IF(C262&gt;0,C262-C260,0)</f>
        <v/>
      </c>
      <c r="E262" s="68">
        <f>IF(C262&gt;0,D262/C260,0)</f>
        <v/>
      </c>
      <c r="F262" s="15">
        <f>IF(C262&gt;0,(C262-C$10)/C$10,0)</f>
        <v/>
      </c>
      <c r="G262" s="13" t="n"/>
      <c r="H262" s="138">
        <f>IF(G262&gt;0,G262-G260,0)</f>
        <v/>
      </c>
      <c r="I262" s="68">
        <f>IF(G262&gt;0,H262/G260,0)</f>
        <v/>
      </c>
      <c r="J262" s="15">
        <f>IF(G262&gt;0,(G262-G$10)/G$10,0)</f>
        <v/>
      </c>
      <c r="K262" s="13" t="n"/>
      <c r="L262" s="138">
        <f>IF(K262&gt;0,K262-K260,0)</f>
        <v/>
      </c>
      <c r="M262" s="68">
        <f>IF(K262&gt;0,L262/K260,0)</f>
        <v/>
      </c>
      <c r="N262" s="15">
        <f>IF(K262&gt;0,(K262-K$10)/K$10,0)</f>
        <v/>
      </c>
      <c r="O262" s="13" t="n"/>
      <c r="P262" s="138">
        <f>IF(O262&gt;0,O262-O260,0)</f>
        <v/>
      </c>
      <c r="Q262" s="68">
        <f>IF(O262&gt;0,P262/O260,0)</f>
        <v/>
      </c>
      <c r="R262" s="15">
        <f>IF(O262&gt;0,(O262-O$10)/O$10,0)</f>
        <v/>
      </c>
      <c r="S262" s="18">
        <f>IF(O262&gt;0,(((O262*0.7)*Q262)+((K262*0.9)*M262)+((G262*0.65)*I262)+((C262*0.6)*E262))/(O262+K262+G262+C262),0)</f>
        <v/>
      </c>
      <c r="T262" s="121">
        <f>IF(O262&gt;0,(S262*200)+T260,0)</f>
        <v/>
      </c>
      <c r="U262" s="121">
        <f>T262</f>
        <v/>
      </c>
      <c r="V262" s="134">
        <f>IF(T262&gt;0,(T262-T260)/T260,0)</f>
        <v/>
      </c>
      <c r="W262" s="21">
        <f>IF(T262&gt;0,(T262-T$11)/T$11,0)</f>
        <v/>
      </c>
      <c r="X262" s="18">
        <f>IF(T262&gt;0,((Q262+M262+I262+E262)/4),0)</f>
        <v/>
      </c>
      <c r="Y262" s="353" t="n"/>
      <c r="Z262" s="15" t="n">
        <v>2e-06</v>
      </c>
      <c r="AA262" s="21">
        <f>Z262-$V262</f>
        <v/>
      </c>
      <c r="AC262" s="13" t="n"/>
      <c r="AD262" s="68">
        <f>IF(AC262&gt;0,((AC262-AC260)/AC260),0)</f>
        <v/>
      </c>
      <c r="AE262" s="68">
        <f>IF(AC262&gt;0,AD262-$V262,0)</f>
        <v/>
      </c>
      <c r="AF262" s="68">
        <f>IF(AC262&gt;0,(AC262-AF$10)/AF$10,0)</f>
        <v/>
      </c>
      <c r="AG262" s="68" t="n"/>
      <c r="AH262" s="15">
        <f>IF(AC262&gt;0,(AC262-AC$10)/AC$10,0)</f>
        <v/>
      </c>
      <c r="AJ262" s="13" t="n"/>
      <c r="AK262" s="68">
        <f>IF(AJ262&gt;0,((AJ262-AJ260)/AJ260),0)</f>
        <v/>
      </c>
      <c r="AL262" s="68">
        <f>IF(AJ262&gt;0,AK262-$V262,0)</f>
        <v/>
      </c>
      <c r="AM262" s="68">
        <f>IF(AJ262&gt;0,(AJ262-AM$10)/AM$10,0)</f>
        <v/>
      </c>
      <c r="AN262" s="68" t="n"/>
      <c r="AO262" s="15">
        <f>IF(AJ262&gt;0,(AJ262-AJ$10)/AJ$10,0)</f>
        <v/>
      </c>
      <c r="AQ262" s="13" t="n"/>
      <c r="AR262" s="68">
        <f>IF(AQ262&gt;0,((AQ262-AQ260)/AQ260),0)</f>
        <v/>
      </c>
      <c r="AS262" s="68">
        <f>IF(AQ262&gt;0,AR262-$V262,0)</f>
        <v/>
      </c>
      <c r="AT262" s="68">
        <f>IF(AQ262&gt;0,(AQ262-AT$10)/AT$10,0)</f>
        <v/>
      </c>
      <c r="AU262" s="68" t="n"/>
      <c r="AV262" s="15">
        <f>IF(AQ262&gt;0,(AQ262-AQ$10)/AQ$10,0)</f>
        <v/>
      </c>
      <c r="AX262" s="13" t="n"/>
      <c r="AY262" s="68">
        <f>IF(AX262&gt;0,((AX262-AX260)/AX260),0)</f>
        <v/>
      </c>
      <c r="AZ262" s="68">
        <f>IF(AX262&gt;0,AY262-$V262,0)</f>
        <v/>
      </c>
      <c r="BA262" s="68">
        <f>IF(AX262&gt;0,(AX262-BA$10)/BA$10,0)</f>
        <v/>
      </c>
      <c r="BB262" s="68" t="n"/>
      <c r="BC262" s="15">
        <f>IF(AX262&gt;0,(AX262-AX$10)/AX$10,0)</f>
        <v/>
      </c>
      <c r="BE262" s="13" t="n"/>
      <c r="BF262" s="68">
        <f>IF(BE262&gt;0,((BE262-BE260)/BE260),0)</f>
        <v/>
      </c>
      <c r="BG262" s="68">
        <f>IF(BE262&gt;0,BF262-$V262,0)</f>
        <v/>
      </c>
      <c r="BH262" s="68" t="n"/>
      <c r="BI262" s="68" t="n"/>
      <c r="BJ262" s="15">
        <f>IF(BE262&gt;0,(BE262-BE$10)/BE$10,0)</f>
        <v/>
      </c>
      <c r="BL262" s="13" t="n"/>
      <c r="BM262" s="68">
        <f>IF(BL262&gt;0,((BL262-BL260)/BL260),0)</f>
        <v/>
      </c>
      <c r="BN262" s="68">
        <f>IF(BL262&gt;0,BM262-$V262,0)</f>
        <v/>
      </c>
      <c r="BO262" s="68">
        <f>IF(BL262&gt;0,(BL262-BO$10)/BO$10,0)</f>
        <v/>
      </c>
      <c r="BP262" s="68" t="n"/>
      <c r="BQ262" s="15">
        <f>IF(BL262&gt;0,(BL262-BL$10)/BL$10,0)</f>
        <v/>
      </c>
      <c r="BS262" s="13" t="n"/>
      <c r="BT262" s="68">
        <f>IF(BS262&gt;0,((BS262-BS260)/BS260),0)</f>
        <v/>
      </c>
      <c r="BU262" s="68">
        <f>IF(BS262&gt;0,BT262-$V262,0)</f>
        <v/>
      </c>
      <c r="BV262" s="68">
        <f>IF(BS262&gt;0,(BS262-BV$10)/BV$10,0)</f>
        <v/>
      </c>
      <c r="BW262" s="68" t="n"/>
      <c r="BX262" s="15">
        <f>IF(BS262&gt;0,(BS262-BS$10)/BS$10,0)</f>
        <v/>
      </c>
      <c r="BZ262" s="13" t="n"/>
      <c r="CA262" s="68">
        <f>IF(BZ262&gt;0,((BZ262-BZ260)/BZ260),0)</f>
        <v/>
      </c>
      <c r="CB262" s="68">
        <f>IF(BZ262&gt;0,CA262-$V262,0)</f>
        <v/>
      </c>
      <c r="CC262" s="68">
        <f>IF(BZ262&gt;0,(BZ262-CC$10)/CC$10,0)</f>
        <v/>
      </c>
      <c r="CD262" s="68" t="n"/>
      <c r="CE262" s="15">
        <f>IF(BZ262&gt;0,(BZ262-BZ$10)/BZ$10,0)</f>
        <v/>
      </c>
      <c r="CG262" s="13" t="n"/>
      <c r="CH262" s="68">
        <f>IF(CG262&gt;0,((CG262-CG260)/CG260),0)</f>
        <v/>
      </c>
      <c r="CI262" s="68">
        <f>IF(CG262&gt;0,CH262-$V262,0)</f>
        <v/>
      </c>
      <c r="CJ262" s="68">
        <f>IF(CG262&gt;0,(CG262-CJ$10)/CJ$10,0)</f>
        <v/>
      </c>
      <c r="CK262" s="68" t="n"/>
      <c r="CL262" s="15">
        <f>IF(CG262&gt;0,(CG262-CG$10)/CG$10,0)</f>
        <v/>
      </c>
      <c r="CN262" s="13" t="n"/>
      <c r="CO262" s="68">
        <f>IF(CN262&gt;0,((CN262-CN260)/CN260),0)</f>
        <v/>
      </c>
      <c r="CP262" s="68">
        <f>IF(CN262&gt;0,CO262-$V262,0)</f>
        <v/>
      </c>
      <c r="CQ262" s="68">
        <f>IF(CN262&gt;0,(CN262-CQ$10)/CQ$10,0)</f>
        <v/>
      </c>
      <c r="CR262" s="68" t="n"/>
      <c r="CS262" s="15">
        <f>IF(CN262&gt;0,(CN262-CN$10)/CN$10,0)</f>
        <v/>
      </c>
      <c r="CU262" s="13" t="n"/>
      <c r="CV262" s="68">
        <f>IF(CU262&gt;0,((CU262-CU260)/CU260),0)</f>
        <v/>
      </c>
      <c r="CW262" s="68">
        <f>IF(CU262&gt;0,CV262-$V262,0)</f>
        <v/>
      </c>
      <c r="CX262" s="68">
        <f>IF(CU262&gt;0,(CU262-CX$10)/CX$10,0)</f>
        <v/>
      </c>
      <c r="CY262" s="68" t="n"/>
      <c r="CZ262" s="15">
        <f>IF(CU262&gt;0,(CU262-CU$10)/CU$10,0)</f>
        <v/>
      </c>
      <c r="DB262" s="13" t="n"/>
      <c r="DC262" s="68">
        <f>IF(DB262&gt;0,((DB262-DB260)/DB260),0)</f>
        <v/>
      </c>
      <c r="DD262" s="68">
        <f>IF(DB262&gt;0,DC262-$V262,0)</f>
        <v/>
      </c>
      <c r="DE262" s="68">
        <f>IF(DB262&gt;0,(DB262-DE$10)/DE$10,0)</f>
        <v/>
      </c>
      <c r="DF262" s="68" t="n"/>
      <c r="DG262" s="15">
        <f>IF(DB262&gt;0,(DB262-DB$10)/DB$10,0)</f>
        <v/>
      </c>
      <c r="DI262" s="13" t="n"/>
      <c r="DJ262" s="68">
        <f>IF(DI262&gt;0,((DI262-DI260)/DI260),0)</f>
        <v/>
      </c>
      <c r="DK262" s="68">
        <f>IF(DI262&gt;0,DJ262-$V262,0)</f>
        <v/>
      </c>
      <c r="DL262" s="68">
        <f>IF(DI262&gt;0,(DI262-DL$10)/DL$10,0)</f>
        <v/>
      </c>
      <c r="DM262" s="68" t="n"/>
      <c r="DN262" s="15">
        <f>IF(DI262&gt;0,(DI262-DI$10)/DI$10,0)</f>
        <v/>
      </c>
      <c r="DP262" s="13" t="n"/>
      <c r="DQ262" s="68">
        <f>IF(DP262&gt;0,((DP262-DP260)/DP260),0)</f>
        <v/>
      </c>
      <c r="DR262" s="68">
        <f>IF(DP262&gt;0,DQ262-$V262,0)</f>
        <v/>
      </c>
      <c r="DS262" s="68" t="n"/>
      <c r="DT262" s="68" t="n"/>
      <c r="DU262" s="15">
        <f>IF(DP262&gt;0,(DP262-DP$10)/DP$10,0)</f>
        <v/>
      </c>
      <c r="DV262" s="18" t="n"/>
      <c r="DW262" s="13" t="n"/>
      <c r="DX262" s="68">
        <f>IF(DW262&gt;0,((DW262-DW260)/DW260),0)</f>
        <v/>
      </c>
      <c r="DY262" s="68">
        <f>IF(DW262&gt;0,DX262-$V262,0)</f>
        <v/>
      </c>
      <c r="DZ262" s="68">
        <f>IF(DW262&gt;0,(DW262-DZ$10)/DZ$10,0)</f>
        <v/>
      </c>
      <c r="EA262" s="68" t="n"/>
      <c r="EB262" s="15">
        <f>IF(DW262&gt;0,(DW262-DW$10)/DW$10,0)</f>
        <v/>
      </c>
      <c r="ED262" s="13" t="n"/>
      <c r="EE262" s="68">
        <f>IF(ED262&gt;0,((ED262-ED260)/ED260),0)</f>
        <v/>
      </c>
      <c r="EF262" s="68">
        <f>IF(ED262&gt;0,EE262-$V262,0)</f>
        <v/>
      </c>
      <c r="EG262" s="68">
        <f>IF(ED262&gt;0,(ED262-EG$10)/EG$10,0)</f>
        <v/>
      </c>
      <c r="EH262" s="68" t="n"/>
      <c r="EI262" s="15">
        <f>IF(ED262&gt;0,(ED262-ED$10)/ED$10,0)</f>
        <v/>
      </c>
      <c r="EK262" s="13" t="n"/>
      <c r="EL262" s="68">
        <f>IF(EK262&gt;0,((EK262-EK260)/EK260),0)</f>
        <v/>
      </c>
      <c r="EM262" s="68">
        <f>IF(EK262&gt;0,EL262-$V262,0)</f>
        <v/>
      </c>
      <c r="EN262" s="68">
        <f>IF(EK262&gt;0,(EK262-EN$10)/EN$10,0)</f>
        <v/>
      </c>
      <c r="EO262" s="68" t="n"/>
      <c r="EP262" s="15">
        <f>IF(EK262&gt;0,(EK262-EK$10)/EK$10,0)</f>
        <v/>
      </c>
      <c r="ER262" s="13" t="n"/>
      <c r="ES262" s="68">
        <f>IF(ER262&gt;0,((ER262-ER260)/ER260),0)</f>
        <v/>
      </c>
      <c r="ET262" s="68">
        <f>IF(ER262&gt;0,ES262-$V262,0)</f>
        <v/>
      </c>
      <c r="EU262" s="68">
        <f>IF(ER262&gt;0,(ER262-EU$10)/EU$10,0)</f>
        <v/>
      </c>
      <c r="EV262" s="68" t="n"/>
      <c r="EW262" s="15">
        <f>IF(ER262&gt;0,(ER262-ER$10)/ER$10,0)</f>
        <v/>
      </c>
      <c r="EY262" s="13" t="n"/>
      <c r="EZ262" s="68">
        <f>IF(EY262&gt;0,((EY262-EY260)/EY260),0)</f>
        <v/>
      </c>
      <c r="FA262" s="68">
        <f>IF(EY262&gt;0,EZ262-$V262,0)</f>
        <v/>
      </c>
      <c r="FB262" s="68" t="n"/>
      <c r="FC262" s="68" t="n"/>
      <c r="FD262" s="15">
        <f>IF(EY262&gt;0,(EY262-EY$10)/EY$10,0)</f>
        <v/>
      </c>
      <c r="FF262" s="13" t="n"/>
      <c r="FG262" s="68">
        <f>IF(FF262&gt;0,((FF262-FF260)/FF260),0)</f>
        <v/>
      </c>
      <c r="FH262" s="68">
        <f>IF(FF262&gt;0,FG262-$V262,0)</f>
        <v/>
      </c>
      <c r="FI262" s="68">
        <f>IF(FF262&gt;0,(FF262-FI$10)/FI$10,0)</f>
        <v/>
      </c>
      <c r="FJ262" s="68" t="n"/>
      <c r="FK262" s="15">
        <f>IF(FF262&gt;0,(FF262-FF$10)/FF$10,0)</f>
        <v/>
      </c>
      <c r="FM262" s="13" t="n"/>
      <c r="FN262" s="68">
        <f>IF(FM262&gt;0,((FM262-FM260)/FM260),0)</f>
        <v/>
      </c>
      <c r="FO262" s="68">
        <f>IF(FM262&gt;0,FN262-$V262,0)</f>
        <v/>
      </c>
      <c r="FP262" s="68">
        <f>IF(FM262&gt;0,(FM262-FP$10)/FP$10,0)</f>
        <v/>
      </c>
      <c r="FQ262" s="68" t="n"/>
      <c r="FR262" s="15">
        <f>IF(FM262&gt;0,(FM262-FM$10)/FM$10,0)</f>
        <v/>
      </c>
      <c r="FT262" s="13" t="n"/>
      <c r="FU262" s="68">
        <f>IF(FT262&gt;0,((FT262-FT260)/FT260),0)</f>
        <v/>
      </c>
      <c r="FV262" s="68">
        <f>IF(FT262&gt;0,FU262-$V262,0)</f>
        <v/>
      </c>
      <c r="FW262" s="68">
        <f>IF(FT262&gt;0,(FT262-FW$10)/FW$10,0)</f>
        <v/>
      </c>
      <c r="FX262" s="68" t="n"/>
      <c r="FY262" s="15">
        <f>IF(FT262&gt;0,(FT262-FT$10)/FT$10,0)</f>
        <v/>
      </c>
      <c r="GA262" s="13" t="n"/>
      <c r="GB262" s="68">
        <f>IF(GA262&gt;0,((GA262-GA260)/GA260),0)</f>
        <v/>
      </c>
      <c r="GC262" s="68">
        <f>IF(GA262&gt;0,GB262-$V262,0)</f>
        <v/>
      </c>
      <c r="GD262" s="68" t="n"/>
      <c r="GE262" s="68" t="n"/>
      <c r="GF262" s="15">
        <f>IF(GA262&gt;0,(GA262-GA$10)/GA$10,0)</f>
        <v/>
      </c>
      <c r="GG262" s="18" t="n"/>
      <c r="GH262" s="13" t="n"/>
      <c r="GI262" s="68">
        <f>IF(GH262&gt;0,((GH262-GH260)/GH260),0)</f>
        <v/>
      </c>
      <c r="GJ262" s="68">
        <f>IF(GH262&gt;0,GI262-$V262,0)</f>
        <v/>
      </c>
      <c r="GK262" s="68">
        <f>IF(GH262&gt;0,(GH262-GK$10)/GK$10,0)</f>
        <v/>
      </c>
      <c r="GL262" s="68" t="n"/>
      <c r="GM262" s="15">
        <f>IF(GH262&gt;0,(GH262-GH$10)/GH$10,0)</f>
        <v/>
      </c>
      <c r="GO262" s="13" t="n"/>
      <c r="GP262" s="68">
        <f>IF(GO262&gt;0,((GO262-GO260)/GO260),0)</f>
        <v/>
      </c>
      <c r="GQ262" s="68">
        <f>IF(GO262&gt;0,GP262-$V262,0)</f>
        <v/>
      </c>
      <c r="GR262" s="68" t="n"/>
      <c r="GS262" s="68" t="n"/>
      <c r="GT262" s="15">
        <f>IF(GO262&gt;0,(GO262-GO$10)/GO$10,0)</f>
        <v/>
      </c>
      <c r="GV262" s="13" t="n"/>
      <c r="GW262" s="68">
        <f>IF(GV262&gt;0,((GV262-GV260)/GV260),0)</f>
        <v/>
      </c>
      <c r="GX262" s="68">
        <f>IF(GV262&gt;0,GW262-$V262,0)</f>
        <v/>
      </c>
      <c r="GY262" s="68">
        <f>IF(GV262&gt;0,(GV262-GY$10)/GY$10,0)</f>
        <v/>
      </c>
      <c r="GZ262" s="68" t="n"/>
      <c r="HA262" s="15">
        <f>IF(GV262&gt;0,(GV262-GV$10)/GV$10,0)</f>
        <v/>
      </c>
      <c r="HD262" s="13" t="n"/>
      <c r="HE262" s="68">
        <f>IF(HD262&gt;0,((HD262-HD260)/HD260),0)</f>
        <v/>
      </c>
      <c r="HF262" s="68">
        <f>IF(HD262&gt;0,HE262-$V262,0)</f>
        <v/>
      </c>
      <c r="HG262" s="68">
        <f>IF(HD262&gt;0,(HD262-HG$10)/HG$10,0)</f>
        <v/>
      </c>
      <c r="HH262" s="68" t="n"/>
      <c r="HI262" s="15">
        <f>IF(HD262&gt;0,(HD262-HD$10)/HD$10,0)</f>
        <v/>
      </c>
      <c r="HK262" s="13" t="n"/>
      <c r="HL262" s="68">
        <f>IF(HK262&gt;0,((HK262-HK260)/HK260),0)</f>
        <v/>
      </c>
      <c r="HM262" s="68">
        <f>IF(HK262&gt;0,HL262-$V262,0)</f>
        <v/>
      </c>
      <c r="HN262" s="68">
        <f>IF(HK262&gt;0,(HK262-HN$10)/HN$10,0)</f>
        <v/>
      </c>
      <c r="HO262" s="68" t="n"/>
      <c r="HP262" s="15">
        <f>IF(HK262&gt;0,(HK262-HK$10)/HK$10,0)</f>
        <v/>
      </c>
      <c r="HR262" s="13">
        <f t="array" ref="HR262">INDEX('Current Stock List'!$CS$9:$DZ$9, ROW()-235)</f>
        <v/>
      </c>
      <c r="HS262" s="68">
        <f>IF(HR262&gt;0,((HR262-HR260)/HR260),0)</f>
        <v/>
      </c>
      <c r="HT262" s="68">
        <f>IF(HR262&gt;0,HS262-$V262,0)</f>
        <v/>
      </c>
      <c r="HU262" s="68">
        <f>IF(HR262&gt;0,(HR262-HU$10)/HU$10,0)</f>
        <v/>
      </c>
      <c r="HV262" s="68" t="n"/>
      <c r="HW262" s="15">
        <f>IF(HR262&gt;0,(HR262-HR$10)/HR$10,0)</f>
        <v/>
      </c>
      <c r="HY262" s="13" t="n"/>
      <c r="HZ262" s="68">
        <f>IF(HY262&gt;0,((HY262-HY260)/HY260),0)</f>
        <v/>
      </c>
      <c r="IA262" s="68">
        <f>IF(HY262&gt;0,HZ262-$V262,0)</f>
        <v/>
      </c>
      <c r="IB262" s="68">
        <f>IF(HY262&gt;0,(HY262-IB$10)/IB$10,0)</f>
        <v/>
      </c>
      <c r="IC262" s="68" t="n"/>
      <c r="ID262" s="15">
        <f>IF(HY262&gt;0,(HY262-HY$10)/HY$10,0)</f>
        <v/>
      </c>
      <c r="IF262" s="13" t="n"/>
      <c r="IG262" s="68">
        <f>IF(IF262&gt;0,((IF262-IF260)/IF260),0)</f>
        <v/>
      </c>
      <c r="IH262" s="68">
        <f>IF(IF262&gt;0,IG262-$V262,0)</f>
        <v/>
      </c>
      <c r="II262" s="68">
        <f>IF(IF262&gt;0,(IF262-II$10)/II$10,0)</f>
        <v/>
      </c>
      <c r="IJ262" s="68" t="n"/>
      <c r="IK262" s="15">
        <f>IF(IF262&gt;0,(IF262-IF$10)/IF$10,0)</f>
        <v/>
      </c>
      <c r="IM262" s="13" t="n"/>
      <c r="IN262" s="68">
        <f>IF(IM262&gt;0,((IM262-IM260)/IM260),0)</f>
        <v/>
      </c>
      <c r="IO262" s="68">
        <f>IF(IM262&gt;0,IN262-$V262,0)</f>
        <v/>
      </c>
      <c r="IP262" s="68">
        <f>IF(IM262&gt;0,(IM262-IP$10)/IP$10,0)</f>
        <v/>
      </c>
      <c r="IQ262" s="68" t="n"/>
      <c r="IR262" s="15">
        <f>IF(IM262&gt;0,(IM262-IM$10)/IM$10,0)</f>
        <v/>
      </c>
      <c r="IT262" s="13" t="n"/>
      <c r="IU262" s="68">
        <f>IF(IT262&gt;0,((IT262-IT260)/IT260),0)</f>
        <v/>
      </c>
      <c r="IV262" s="68">
        <f>IF(IT262&gt;0,IU262-$V262,0)</f>
        <v/>
      </c>
      <c r="IW262" s="68">
        <f>IF(IT262&gt;0,(IT262-IW$10)/IW$10,0)</f>
        <v/>
      </c>
      <c r="IX262" s="68" t="n"/>
      <c r="IY262" s="15">
        <f>IF(IT262&gt;0,(IT262-IT$10)/IT$10,0)</f>
        <v/>
      </c>
      <c r="JA262" s="13" t="n"/>
      <c r="JB262" s="68">
        <f>IF(JA262&gt;0,((JA262-JA260)/JA260),0)</f>
        <v/>
      </c>
      <c r="JC262" s="68">
        <f>IF(JA262&gt;0,JB262-$V262,0)</f>
        <v/>
      </c>
      <c r="JD262" s="68">
        <f>IF(JA262&gt;0,(JA262-JD$10)/JD$10,0)</f>
        <v/>
      </c>
      <c r="JE262" s="68" t="n"/>
      <c r="JF262" s="15">
        <f>IF(JA262&gt;0,(JA262-JA$10)/JA$10,0)</f>
        <v/>
      </c>
      <c r="JH262" s="13" t="n"/>
      <c r="JI262" s="68">
        <f>IF(JH262&gt;0,((JH262-JH260)/JH260),0)</f>
        <v/>
      </c>
      <c r="JJ262" s="68">
        <f>IF(JH262&gt;0,JI262-$V262,0)</f>
        <v/>
      </c>
      <c r="JK262" s="68">
        <f>IF(JH262&gt;0,(JH262-JK$10)/JK$10,0)</f>
        <v/>
      </c>
      <c r="JL262" s="68" t="n"/>
      <c r="JM262" s="15">
        <f>IF(JH262&gt;0,(JH262-JH$10)/JH$10,0)</f>
        <v/>
      </c>
      <c r="JO262" s="13" t="n"/>
      <c r="JP262" s="68">
        <f>IF(JO262&gt;0,((JO262-JO260)/JO260),0)</f>
        <v/>
      </c>
      <c r="JQ262" s="68">
        <f>IF(JO262&gt;0,JP262-$V262,0)</f>
        <v/>
      </c>
      <c r="JR262" s="68">
        <f>IF(JO262&gt;0,(JO262-JR$10)/JR$10,0)</f>
        <v/>
      </c>
      <c r="JS262" s="68" t="n"/>
      <c r="JT262" s="15">
        <f>IF(JO262&gt;0,(JO262-JO$10)/JO$10,0)</f>
        <v/>
      </c>
      <c r="JV262" s="13" t="n"/>
      <c r="JW262" s="68">
        <f>IF(JV262&gt;0,((JV262-JV260)/JV260),0)</f>
        <v/>
      </c>
      <c r="JX262" s="68">
        <f>IF(JV262&gt;0,JW262-$V262,0)</f>
        <v/>
      </c>
      <c r="JY262" s="68">
        <f>IF(JV262&gt;0,(JV262-JY$10)/JY$10,0)</f>
        <v/>
      </c>
      <c r="JZ262" s="68" t="n"/>
      <c r="KA262" s="15">
        <f>IF(JV262&gt;0,(JV262-JV$10)/JV$10,0)</f>
        <v/>
      </c>
      <c r="KC262" s="13" t="n"/>
      <c r="KD262" s="68">
        <f>IF(KC262&gt;0,((KC262-KC260)/KC260),0)</f>
        <v/>
      </c>
      <c r="KE262" s="68">
        <f>IF(KC262&gt;0,KD262-$V262,0)</f>
        <v/>
      </c>
      <c r="KF262" s="68">
        <f>IF(KC262&gt;0,(KC262-KF$10)/KF$10,0)</f>
        <v/>
      </c>
      <c r="KG262" s="68" t="n"/>
      <c r="KH262" s="15">
        <f>IF(KC262&gt;0,(KC262-KC$10)/KC$10,0)</f>
        <v/>
      </c>
      <c r="KI262" s="18" t="n"/>
      <c r="KJ262" s="13" t="n"/>
      <c r="KK262" s="68">
        <f>IF(KJ262&gt;0,((KJ262-KJ260)/KJ260),0)</f>
        <v/>
      </c>
      <c r="KL262" s="68">
        <f>IF(KJ262&gt;0,KK262-$V262,0)</f>
        <v/>
      </c>
      <c r="KM262" s="68">
        <f>IF(KJ262&gt;0,(KJ262-KM$10)/KM$10,0)</f>
        <v/>
      </c>
      <c r="KN262" s="68" t="n"/>
      <c r="KO262" s="15">
        <f>IF(KJ262&gt;0,(KJ262-KJ$10)/KJ$10,0)</f>
        <v/>
      </c>
      <c r="KQ262" s="13" t="n"/>
      <c r="KR262" s="68">
        <f>IF(KQ262&gt;0,((KQ262-KQ260)/KQ260),0)</f>
        <v/>
      </c>
      <c r="KS262" s="68">
        <f>IF(KQ262&gt;0,KR262-$V262,0)</f>
        <v/>
      </c>
      <c r="KT262" s="68">
        <f>IF(KQ262&gt;0,(KQ262-KT$10)/KT$10,0)</f>
        <v/>
      </c>
      <c r="KU262" s="68" t="n"/>
      <c r="KV262" s="15">
        <f>IF(KQ262&gt;0,(KQ262-KQ$10)/KQ$10,0)</f>
        <v/>
      </c>
      <c r="KW262" s="18" t="n"/>
      <c r="KX262" s="13" t="n"/>
      <c r="KY262" s="68">
        <f>IF(KX262&gt;0,((KX262-KX260)/KX260),0)</f>
        <v/>
      </c>
      <c r="KZ262" s="68">
        <f>IF(KX262&gt;0,KY262-$V262,0)</f>
        <v/>
      </c>
      <c r="LA262" s="68">
        <f>IF(KX262&gt;0,(KX262-LA$10)/LA$10,0)</f>
        <v/>
      </c>
      <c r="LB262" s="68" t="n"/>
      <c r="LC262" s="15">
        <f>IF(KX262&gt;0,(KX262-KX$10)/KX$10,0)</f>
        <v/>
      </c>
      <c r="LD262" s="18" t="n"/>
      <c r="LE262" s="13" t="n"/>
      <c r="LF262" s="68">
        <f>IF(LE262&gt;0,((LE262-LE260)/LE260),0)</f>
        <v/>
      </c>
      <c r="LG262" s="68">
        <f>IF(LE262&gt;0,LF262-$V262,0)</f>
        <v/>
      </c>
      <c r="LH262" s="68">
        <f>IF(LE262&gt;0,(LE262-LH$10)/LH$10,0)</f>
        <v/>
      </c>
      <c r="LI262" s="68" t="n"/>
      <c r="LJ262" s="15">
        <f>IF(LE262&gt;0,(LE262-LE$10)/LE$10,0)</f>
        <v/>
      </c>
      <c r="LL262" s="13" t="n"/>
      <c r="LM262" s="68">
        <f>IF(LL262&gt;0,((LL262-LL260)/LL260),0)</f>
        <v/>
      </c>
      <c r="LN262" s="68">
        <f>IF(LL262&gt;0,LM262-$V262,0)</f>
        <v/>
      </c>
      <c r="LO262" s="68">
        <f>IF(LL262&gt;0,(LL262-LO$10)/LO$10,0)</f>
        <v/>
      </c>
      <c r="LP262" s="68" t="n"/>
      <c r="LQ262" s="15">
        <f>IF(LL262&gt;0,(LL262-LL$10)/LL$10,0)</f>
        <v/>
      </c>
      <c r="LS262" s="13" t="n"/>
      <c r="LT262" s="68">
        <f>IF(LS262&gt;0,((LS262-LS260)/LS260),0)</f>
        <v/>
      </c>
      <c r="LU262" s="68">
        <f>IF(LS262&gt;0,LT262-$V262,0)</f>
        <v/>
      </c>
      <c r="LV262" s="68" t="n"/>
      <c r="LW262" s="68" t="n"/>
      <c r="LX262" s="15">
        <f>IF(LS262&gt;0,(LS262-LS$10)/LS$10,0)</f>
        <v/>
      </c>
      <c r="LZ262" s="13" t="n"/>
      <c r="MA262" s="68">
        <f>IF(LZ262&gt;0,((LZ262-LZ260)/LZ260),0)</f>
        <v/>
      </c>
      <c r="MB262" s="68">
        <f>IF(LZ262&gt;0,MA262-$V262,0)</f>
        <v/>
      </c>
      <c r="MC262" s="68">
        <f>IF(LZ262&gt;0,(LZ262-MC$10)/MC$10,0)</f>
        <v/>
      </c>
      <c r="MD262" s="68" t="n"/>
      <c r="ME262" s="15">
        <f>IF(LZ262&gt;0,(LZ262-LZ$10)/LZ$10,0)</f>
        <v/>
      </c>
      <c r="MG262" s="13" t="n"/>
      <c r="MH262" s="68">
        <f>IF(MG262&gt;0,((MG262-MG260)/MG260),0)</f>
        <v/>
      </c>
      <c r="MI262" s="68">
        <f>IF(MG262&gt;0,MH262-$V262,0)</f>
        <v/>
      </c>
      <c r="MJ262" s="68">
        <f>IF(MG262&gt;0,(MG262-MJ$10)/MJ$10,0)</f>
        <v/>
      </c>
      <c r="MK262" s="68" t="n"/>
      <c r="ML262" s="15">
        <f>IF(MG262&gt;0,(MG262-MG$10)/MG$10,0)</f>
        <v/>
      </c>
      <c r="MN262" s="13" t="n"/>
      <c r="MO262" s="68">
        <f>IF(MN262&gt;0,((MN262-MN260)/MN260),0)</f>
        <v/>
      </c>
      <c r="MP262" s="68">
        <f>IF(MN262&gt;0,MO262-$V262,0)</f>
        <v/>
      </c>
      <c r="MQ262" s="68">
        <f>IF(MN262&gt;0,(MN262-MQ$10)/MQ$10,0)</f>
        <v/>
      </c>
      <c r="MR262" s="68" t="n"/>
      <c r="MS262" s="15">
        <f>IF(MN262&gt;0,(MN262-MN$10)/MN$10,0)</f>
        <v/>
      </c>
      <c r="MU262" s="13" t="n"/>
      <c r="MV262" s="68">
        <f>IF(MU262&gt;0,((MU262-MU260)/MU260),0)</f>
        <v/>
      </c>
      <c r="MW262" s="68">
        <f>IF(MU262&gt;0,MV262-$V262,0)</f>
        <v/>
      </c>
      <c r="MX262" s="68">
        <f>IF(MU262&gt;0,(MU262-MX$10)/MX$10,0)</f>
        <v/>
      </c>
      <c r="MY262" s="68" t="n"/>
      <c r="MZ262" s="15">
        <f>IF(MU262&gt;0,(MU262-MU$10)/MU$10,0)</f>
        <v/>
      </c>
      <c r="NB262" s="13" t="n"/>
      <c r="NC262" s="68">
        <f>IF(NB262&gt;0,((NB262-NB260)/NB260),0)</f>
        <v/>
      </c>
      <c r="ND262" s="68">
        <f>IF(NB262&gt;0,NC262-$V262,0)</f>
        <v/>
      </c>
      <c r="NE262" s="68">
        <f>IF(NB262&gt;0,(NB262-NE$10)/NE$10,0)</f>
        <v/>
      </c>
      <c r="NF262" s="68" t="n"/>
      <c r="NG262" s="15">
        <f>IF(NB262&gt;0,(NB262-NB$10)/NB$10,0)</f>
        <v/>
      </c>
      <c r="NI262" s="13" t="n"/>
      <c r="NJ262" s="68">
        <f>IF(NI262&gt;0,((NI262-NI260)/NI260),0)</f>
        <v/>
      </c>
      <c r="NK262" s="68">
        <f>IF(NI262&gt;0,NJ262-$V262,0)</f>
        <v/>
      </c>
      <c r="NL262" s="68">
        <f>IF(NI262&gt;0,(NI262-NL$10)/NL$10,0)</f>
        <v/>
      </c>
      <c r="NM262" s="68" t="n"/>
      <c r="NN262" s="15">
        <f>IF(NI262&gt;0,(NI262-NI$10)/NI$10,0)</f>
        <v/>
      </c>
      <c r="NP262" s="13" t="n"/>
      <c r="NQ262" s="68">
        <f>IF(NP262&gt;0,((NP262-NP260)/NP260),0)</f>
        <v/>
      </c>
      <c r="NR262" s="68">
        <f>IF(NP262&gt;0,NQ262-$V262,0)</f>
        <v/>
      </c>
      <c r="NS262" s="68">
        <f>IF(NP262&gt;0,(NP262-NS$10)/NS$10,0)</f>
        <v/>
      </c>
      <c r="NT262" s="68" t="n"/>
      <c r="NU262" s="15">
        <f>IF(NP262&gt;0,(NP262-NP$10)/NP$10,0)</f>
        <v/>
      </c>
      <c r="NW262" s="13" t="n"/>
      <c r="NX262" s="68">
        <f>IF(NW262&gt;0,((NW262-NW260)/NW260),0)</f>
        <v/>
      </c>
      <c r="NY262" s="68">
        <f>IF(NW262&gt;0,NX262-$V262,0)</f>
        <v/>
      </c>
      <c r="NZ262" s="68">
        <f>IF(NW262&gt;0,(NW262-NZ$10)/NZ$10,0)</f>
        <v/>
      </c>
      <c r="OA262" s="68" t="n"/>
      <c r="OB262" s="15">
        <f>IF(NW262&gt;0,(NW262-NW$10)/NW$10,0)</f>
        <v/>
      </c>
      <c r="OD262" s="13" t="n"/>
      <c r="OE262" s="68">
        <f>IF(OD262&gt;0,((OD262-OD260)/OD260),0)</f>
        <v/>
      </c>
      <c r="OF262" s="68">
        <f>IF(OD262&gt;0,OE262-$V262,0)</f>
        <v/>
      </c>
      <c r="OG262" s="68">
        <f>IF(OD262&gt;0,(OD262-OG$10)/OG$10,0)</f>
        <v/>
      </c>
      <c r="OH262" s="68" t="n"/>
      <c r="OI262" s="15">
        <f>IF(OD262&gt;0,(OD262-OD$10)/OD$10,0)</f>
        <v/>
      </c>
      <c r="OK262" s="13" t="n"/>
      <c r="OL262" s="68">
        <f>IF(OK262&gt;0,((OK262-OK260)/OK260),0)</f>
        <v/>
      </c>
      <c r="OM262" s="68">
        <f>IF(OK262&gt;0,OL262-$V262,0)</f>
        <v/>
      </c>
      <c r="ON262" s="68">
        <f>IF(OK262&gt;0,(OK262-ON$10)/ON$10,0)</f>
        <v/>
      </c>
      <c r="OO262" s="68" t="n"/>
      <c r="OP262" s="15">
        <f>IF(OK262&gt;0,(OK262-OK$10)/OK$10,0)</f>
        <v/>
      </c>
      <c r="OR262" s="13" t="n"/>
      <c r="OS262" s="68">
        <f>IF(OR262&gt;0,((OR262-OR260)/OR260),0)</f>
        <v/>
      </c>
      <c r="OT262" s="68">
        <f>IF(OR262&gt;0,OS262-$V262,0)</f>
        <v/>
      </c>
      <c r="OU262" s="68">
        <f>IF(OR262&gt;0,(OR262-OU$10)/OU$10,0)</f>
        <v/>
      </c>
      <c r="OV262" s="68" t="n"/>
      <c r="OW262" s="15">
        <f>IF(OR262&gt;0,(OR262-OR$10)/OR$10,0)</f>
        <v/>
      </c>
      <c r="OY262" s="13" t="n"/>
      <c r="OZ262" s="68">
        <f>IF(OY262&gt;0,((OY262-OY260)/OY260),0)</f>
        <v/>
      </c>
      <c r="PA262" s="68">
        <f>IF(OY262&gt;0,OZ262-$V262,0)</f>
        <v/>
      </c>
      <c r="PB262" s="68">
        <f>IF(OY262&gt;0,(OY262-PB$10)/PB$10,0)</f>
        <v/>
      </c>
      <c r="PC262" s="68" t="n"/>
      <c r="PD262" s="15">
        <f>IF(OY262&gt;0,(OY262-OY$10)/OY$10,0)</f>
        <v/>
      </c>
      <c r="PE262" s="18" t="n"/>
      <c r="PF262" s="13" t="n"/>
      <c r="PG262" s="68">
        <f>IF(PF262&gt;0,((PF262-PF260)/PF260),0)</f>
        <v/>
      </c>
      <c r="PH262" s="68">
        <f>IF(PF262&gt;0,PG262-$V262,0)</f>
        <v/>
      </c>
      <c r="PI262" s="68">
        <f>IF(PF262&gt;0,(PF262-PI$10)/PI$10,0)</f>
        <v/>
      </c>
      <c r="PJ262" s="68" t="n"/>
      <c r="PK262" s="15">
        <f>IF(PF262&gt;0,(PF262-PF$10)/PF$10,0)</f>
        <v/>
      </c>
      <c r="PM262" s="13" t="n"/>
      <c r="PN262" s="68">
        <f>IF(PM262&gt;0,((PM262-PM260)/PM260),0)</f>
        <v/>
      </c>
      <c r="PO262" s="68">
        <f>PN262-$V263</f>
        <v/>
      </c>
      <c r="PP262" s="68">
        <f>IF(PM262&gt;0,(PM262-PP$9)/PP$9,0)</f>
        <v/>
      </c>
      <c r="PQ262" s="68" t="n"/>
      <c r="PR262" s="15">
        <f>IF(PM262&gt;0,(PM262-PM$9)/PM$9,0)</f>
        <v/>
      </c>
      <c r="PT262" s="13" t="n"/>
      <c r="PU262" s="68">
        <f>IF(PT262&gt;0,((PT262-PT260)/PT260),0)</f>
        <v/>
      </c>
      <c r="PV262" s="68">
        <f>IF(PT262&gt;0,PU262-$V262,0)</f>
        <v/>
      </c>
      <c r="PW262" s="68">
        <f>IF(PT262&gt;0,(PT262-PW$10)/PW$10,0)</f>
        <v/>
      </c>
      <c r="PX262" s="68" t="n"/>
      <c r="PY262" s="15">
        <f>IF(PT262&gt;0,(PT262-PT$10)/PT$10,0)</f>
        <v/>
      </c>
      <c r="QA262" s="13" t="n"/>
      <c r="QB262" s="68">
        <f>IF(QA262&gt;0,((QA262-QA260)/QA260),0)</f>
        <v/>
      </c>
      <c r="QC262" s="68">
        <f>IF(QA262&gt;0,QB262-$V262,0)</f>
        <v/>
      </c>
      <c r="QD262" s="68">
        <f>IF(QA262&gt;0,(QA262-QD$10)/QD$10,0)</f>
        <v/>
      </c>
      <c r="QE262" s="68" t="n"/>
      <c r="QF262" s="15">
        <f>IF(QA262&gt;0,(QA262-QA$10)/QA$10,0)</f>
        <v/>
      </c>
      <c r="QH262" s="13" t="n"/>
      <c r="QI262" s="68">
        <f>IF(QH262&gt;0,((QH262-QH260)/QH260),0)</f>
        <v/>
      </c>
      <c r="QJ262" s="68">
        <f>IF(QH262&gt;0,QI262-$V262,0)</f>
        <v/>
      </c>
      <c r="QK262" s="68">
        <f>IF(QH262&gt;0,(QH262-QK$10)/QK$10,0)</f>
        <v/>
      </c>
      <c r="QL262" s="68" t="n"/>
      <c r="QM262" s="15">
        <f>IF(QH262&gt;0,(QH262-QH$10)/QH$10,0)</f>
        <v/>
      </c>
      <c r="QO262" s="13" t="n"/>
      <c r="QP262" s="68">
        <f>IF(QO262&gt;0,((QO262-QO260)/QO260),0)</f>
        <v/>
      </c>
      <c r="QQ262" s="68">
        <f>IF(QO262&gt;0,QP262-$V262,0)</f>
        <v/>
      </c>
      <c r="QR262" s="68">
        <f>IF(QO262&gt;0,(QO262-QR$10)/QR$10,0)</f>
        <v/>
      </c>
      <c r="QS262" s="68" t="n"/>
      <c r="QT262" s="15">
        <f>IF(QO262&gt;0,(QO262-QO$10)/QO$10,0)</f>
        <v/>
      </c>
      <c r="QV262" s="13" t="n"/>
      <c r="QW262" s="68">
        <f>IF(QV262&gt;0,((QV262-QV260)/QV260),0)</f>
        <v/>
      </c>
      <c r="QX262" s="68">
        <f>IF(QV262&gt;0,QW262-$V262,0)</f>
        <v/>
      </c>
      <c r="QY262" s="68">
        <f>IF(QV262&gt;0,(QV262-QY$10)/QY$10,0)</f>
        <v/>
      </c>
      <c r="QZ262" s="68" t="n"/>
      <c r="RA262" s="15">
        <f>IF(QV262&gt;0,(QV262-QV$10)/QV$10,0)</f>
        <v/>
      </c>
      <c r="RC262" s="13" t="n"/>
      <c r="RD262" s="68">
        <f>IF(RC262&gt;0,((RC262-RC260)/RC260),0)</f>
        <v/>
      </c>
      <c r="RE262" s="68">
        <f>IF(RC262&gt;0,RD262-$V262,0)</f>
        <v/>
      </c>
      <c r="RF262" s="68">
        <f>IF(RC262&gt;0,(RC262-RF$10)/RF$10,0)</f>
        <v/>
      </c>
      <c r="RG262" s="68" t="n"/>
      <c r="RH262" s="15">
        <f>IF(RC262&gt;0,(RC262-RC$10)/RC$10,0)</f>
        <v/>
      </c>
      <c r="RJ262" s="13" t="n"/>
      <c r="RK262" s="68">
        <f>IF(RJ262&gt;0,((RJ262-RJ260)/RJ260),0)</f>
        <v/>
      </c>
      <c r="RL262" s="68">
        <f>RK262-$V262</f>
        <v/>
      </c>
      <c r="RM262" s="68">
        <f>IF(RJ262&gt;0,(RJ262-RM$10)/RM$10,0)</f>
        <v/>
      </c>
      <c r="RN262" s="68" t="n"/>
      <c r="RO262" s="15">
        <f>IF(RJ262&gt;0,(RJ262-RJ$10)/RJ$10,0)</f>
        <v/>
      </c>
      <c r="RQ262" s="13" t="n"/>
      <c r="RR262" s="68">
        <f>IF(RQ262&gt;0,((RQ262-RQ260)/RQ260),0)</f>
        <v/>
      </c>
      <c r="RS262" s="68">
        <f>RR262-$V262</f>
        <v/>
      </c>
      <c r="RT262" s="68">
        <f>IF(RQ262&gt;0,(RQ262-RT$10)/RT$10,0)</f>
        <v/>
      </c>
      <c r="RU262" s="68" t="n"/>
      <c r="RV262" s="15">
        <f>IF(RQ262&gt;0,(RQ262-RQ$10)/RQ$10,0)</f>
        <v/>
      </c>
      <c r="RX262" s="13" t="n"/>
      <c r="RY262" s="68">
        <f>IF(RX262&gt;0,((RX262-RX260)/RX260),0)</f>
        <v/>
      </c>
      <c r="RZ262" s="68">
        <f>RY262-$V262</f>
        <v/>
      </c>
      <c r="SA262" s="68">
        <f>IF(RX262&gt;0,(RX262-SA$10)/SA$10,0)</f>
        <v/>
      </c>
      <c r="SB262" s="68" t="n"/>
      <c r="SC262" s="15">
        <f>IF(RX262&gt;0,(RX262-RX$10)/RX$10,0)</f>
        <v/>
      </c>
      <c r="SE262" s="13" t="n"/>
      <c r="SF262" s="68">
        <f>IF(SE262&gt;0,((SE262-SE260)/SE260),0)</f>
        <v/>
      </c>
      <c r="SG262" s="68">
        <f>SF262-$V262</f>
        <v/>
      </c>
      <c r="SH262" s="68">
        <f>IF(SE262&gt;0,(SE262-SH$10)/SH$10,0)</f>
        <v/>
      </c>
      <c r="SI262" s="68" t="n"/>
      <c r="SJ262" s="15">
        <f>IF(SE262&gt;0,(SE262-SE$10)/SE$10,0)</f>
        <v/>
      </c>
      <c r="SL262" s="13" t="n"/>
      <c r="SM262" s="68">
        <f>IF(SL262&gt;0,((SL262-SL260)/SL260),0)</f>
        <v/>
      </c>
      <c r="SN262" s="68">
        <f>SM262-$V262</f>
        <v/>
      </c>
      <c r="SO262" s="68">
        <f>IF(SL262&gt;0,(SL262-SO$10)/SO$10,0)</f>
        <v/>
      </c>
      <c r="SP262" s="68" t="n"/>
      <c r="SQ262" s="15">
        <f>IF(SL262&gt;0,(SL262-SL$10)/SL$10,0)</f>
        <v/>
      </c>
      <c r="SS262" s="13" t="n"/>
      <c r="ST262" s="68">
        <f>IF(SS262&gt;0,((SS262-SS260)/SS260),0)</f>
        <v/>
      </c>
      <c r="SU262" s="68">
        <f>ST262-$V262</f>
        <v/>
      </c>
      <c r="SV262" s="68">
        <f>IF(SS262&gt;0,(SS262-SV$10)/SV$10,0)</f>
        <v/>
      </c>
      <c r="SW262" s="68" t="n"/>
      <c r="SX262" s="15">
        <f>IF(SS262&gt;0,(SS262-SS$10)/SS$10,0)</f>
        <v/>
      </c>
      <c r="SZ262" s="13" t="n"/>
      <c r="TA262" s="68">
        <f>IF(SZ262&gt;0,((SZ262-SZ260)/SZ260),0)</f>
        <v/>
      </c>
      <c r="TB262" s="68">
        <f>TA262-$V262</f>
        <v/>
      </c>
      <c r="TC262" s="68">
        <f>IF(SZ262&gt;0,(SZ262-TC$10)/TC$10,0)</f>
        <v/>
      </c>
      <c r="TD262" s="68" t="n"/>
      <c r="TE262" s="15">
        <f>IF(SZ262&gt;0,(SZ262-SZ$10)/SZ$10,0)</f>
        <v/>
      </c>
      <c r="TG262" s="13" t="n"/>
      <c r="TH262" s="68">
        <f>IF(TG262&gt;0,((TG262-TG260)/TG260),0)</f>
        <v/>
      </c>
      <c r="TI262" s="68">
        <f>TH262-$V262</f>
        <v/>
      </c>
      <c r="TJ262" s="68">
        <f>IF(TG262&gt;0,(TG262-TJ$10)/TJ$10,0)</f>
        <v/>
      </c>
      <c r="TK262" s="68" t="n"/>
      <c r="TL262" s="15">
        <f>IF(TG262&gt;0,(TG262-TG$10)/TG$10,0)</f>
        <v/>
      </c>
      <c r="TN262" s="13" t="n"/>
      <c r="TO262" s="68">
        <f>IF(TN262&gt;0,((TN262-TN260)/TN260),0)</f>
        <v/>
      </c>
      <c r="TP262" s="68">
        <f>TO262-$V262</f>
        <v/>
      </c>
      <c r="TQ262" s="68">
        <f>IF(TN262&gt;0,(TN262-TQ$10)/TQ$10,0)</f>
        <v/>
      </c>
      <c r="TR262" s="68" t="n"/>
      <c r="TS262" s="15">
        <f>IF(TN262&gt;0,(TN262-TN$10)/TN$10,0)</f>
        <v/>
      </c>
      <c r="TU262" s="13" t="n"/>
      <c r="TV262" s="68">
        <f>IF(TU262&gt;0,((TU262-TU260)/TU260),0)</f>
        <v/>
      </c>
      <c r="TW262" s="68">
        <f>TV262-$V262</f>
        <v/>
      </c>
      <c r="TX262" s="68">
        <f>IF(TU262&gt;0,(TU262-TX$10)/TX$10,0)</f>
        <v/>
      </c>
      <c r="TY262" s="68" t="n"/>
      <c r="TZ262" s="15">
        <f>IF(TU262&gt;0,(TU262-TU$10)/TU$10,0)</f>
        <v/>
      </c>
      <c r="UB262" s="13" t="n"/>
      <c r="UC262" s="68">
        <f>IF(UB262&gt;0,((UB262-UB260)/UB260),0)</f>
        <v/>
      </c>
      <c r="UD262" s="68">
        <f>UC262-$V262</f>
        <v/>
      </c>
      <c r="UE262" s="68">
        <f>IF(UB262&gt;0,(UB262-UE$10)/UE$10,0)</f>
        <v/>
      </c>
      <c r="UF262" s="68" t="n"/>
      <c r="UG262" s="15">
        <f>IF(UB262&gt;0,(UB262-UB$10)/UB$10,0)</f>
        <v/>
      </c>
      <c r="UI262" s="13" t="n"/>
      <c r="UJ262" s="68">
        <f>IF(UI262&gt;0,((UI262-UI260)/UI260),0)</f>
        <v/>
      </c>
      <c r="UK262" s="68">
        <f>UJ262-$V262</f>
        <v/>
      </c>
      <c r="UL262" s="68">
        <f>IF(UI262&gt;0,(UI262-UL$10)/UL$10,0)</f>
        <v/>
      </c>
      <c r="UM262" s="68" t="n"/>
      <c r="UN262" s="15">
        <f>IF(UI262&gt;0,(UI262-UI$10)/UI$10,0)</f>
        <v/>
      </c>
      <c r="UP262" s="13" t="n"/>
      <c r="UQ262" s="68">
        <f>IF(UP262&gt;0,((UP262-UP260)/UP260),0)</f>
        <v/>
      </c>
      <c r="UR262" s="68">
        <f>UQ262-$V262</f>
        <v/>
      </c>
      <c r="US262" s="68">
        <f>IF(UP262&gt;0,(UP262-US$10)/US$10,0)</f>
        <v/>
      </c>
      <c r="UT262" s="68" t="n"/>
      <c r="UU262" s="15">
        <f>IF(UP262&gt;0,(UP262-UP$10)/UP$10,0)</f>
        <v/>
      </c>
      <c r="UW262" s="13" t="n"/>
      <c r="UX262" s="68">
        <f>IF(UW262&gt;0,((UW262-UW260)/UW260),0)</f>
        <v/>
      </c>
      <c r="UY262" s="68">
        <f>UX262-$V262</f>
        <v/>
      </c>
      <c r="UZ262" s="68">
        <f>IF(UW262&gt;0,(UW262-UZ$10)/UZ$10,0)</f>
        <v/>
      </c>
      <c r="VA262" s="68" t="n"/>
      <c r="VB262" s="15">
        <f>IF(UW262&gt;0,(UW262-UW$10)/UW$10,0)</f>
        <v/>
      </c>
      <c r="VD262" s="13" t="n"/>
      <c r="VE262" s="68">
        <f>IF(VD262&gt;0,((VD262-VD260)/VD260),0)</f>
        <v/>
      </c>
      <c r="VF262" s="68">
        <f>VE262-$V262</f>
        <v/>
      </c>
      <c r="VG262" s="68">
        <f>IF(VD262&gt;0,(VD262-VG$10)/VG$10,0)</f>
        <v/>
      </c>
      <c r="VH262" s="68" t="n"/>
      <c r="VI262" s="15">
        <f>IF(VD262&gt;0,(VD262-VD$10)/VD$10,0)</f>
        <v/>
      </c>
      <c r="VM262" s="21">
        <f>IF($C262&gt;0,(($IK$5*IG262)+($GT$5*GP262)+($JM$5*JI262)+($JF$5*JB262)+($IY$5*IU262)+($IR$5*IN262)+($ID$5*HZ262)+($HW$5*HS262)+($HP$5*HL262)+($HI$5*HE262)+($GF$5*GB262)+($FY$5*FU262)+($FR$5*FN262)+($FK$5*FG262)+($FD$5*EZ262)+($EW$5*ES262)+($EP$5*EL262)+($EI$5*EE262)+($EB$5*DX262)+($DU$5*DQ262)+($DN$5*DJ262)+($DG$5*DC262)+($CZ$5*CV262)+($CS$5*CO262)+($CL$5*CH262)+($CE$5*CA262)+($BX$5*BT262)+($BQ$5*BM262)+($BJ$5*BF262)+($BC$5*AY262)+($AV$5*AR262)+($AO$5*AK262)+($AH$5*AD262)+($JT$5*JP262)+($KA$5*JW262)+($KO$5*KK262)+($PR$5*PN262)+($GM$5*GI262)+($HA$5*GW262)+($KV$5*KR262)+($KH$5*KD262)+($LC$5*KY262)+($MS$5*MO262)+($ML$5*MH262)+($ME$5*MA262)+($LX$5*LT262)+($LQ$5*LM262)+($LJ$5*LF262)+(MV262*$MZ$5)+(NC262*$NG$5)+(NJ262*$NN$5)+($OI$5*OE262)+($NU$5*NQ262)+($OB$5*NX262)+($PK$5*PG262)+($OP$5*OL262)+($OW$5*OS262)+($PD$5*OZ262)+(PU262*$PY$5)+(QB262*$QF$5)+(QI262*$QM$5)+(QP262*$QT$5)+(QW262*$RA$5)+(RD262*$RH$5)+(RK262*$RO$5)+(RR262*$RV$5)+(RY262*$SC$5)+(SF262*$SJ$5)+(SM262*$SQ$5)+(ST262*$SX$5)+(TA262*$TE$5))+(TH262*$TL$5)+(TO262*$TS$5))/$VM$5</f>
        <v/>
      </c>
      <c r="VN262" s="40" t="n"/>
      <c r="VO262" s="21">
        <f>IF($C262&gt;0,(($IK$5*II262)+($GT$5*GR262)+($JM$5*JK262)+($JF$5*JD262)+($IY$5*IW262)+($IR$5*IP262)+($ID$5*IB262)+($HW$5*HU262)+($HP$5*HN262)+($HI$5*HG262)+($GF$5*GD262)+($FY$5*FW262)+($FR$5*FP262)+($FK$5*FI262)+($FD$5*FB262)+($EW$5*EU262)+($EP$5*EN262)+($EI$5*EG262)+($EB$5*DZ262)+($DU$5*DS262)+($DN$5*DL262)+($DG$5*DE262)+($CZ$5*CX262)+($CS$5*CQ262)+($CL$5*CJ262)+($CE$5*CC262)+($BX$5*BV262)+($BQ$5*BO262)+($BJ$5*BH262)+($BC$5*BA262)+($AV$5*AT262)+($AO$5*AM262)+($AH$5*AF262)+($KO$5*KM262)+($KH$5*KF262)+($KA$5*JY262)+($JT$5*JR262)+($PR$5*PP262)+($GM$5*GK262)+($HA$5*GY262)+($KV$5*KT262)+($LC$5*LA262)+($MS$5*MQ262)+($ML$5*MJ262)+($ME$5*MC262)+($LX$5*LV262)+($LQ$5*LO262)+($LJ$5*LH262)+(MX262*$MZ$5)+(NE262*$NG$5)+(NL262*$NN$5)+($OI$5*OG262)+($NU$5*NS262)+($OB$5*NZ262)+($PD$5*PB262)+($OW$5*OU262)+($OP$5*ON262)+($PK$5*PI262)+($PY$5*PW262)+($QF$5*QD262)+($QM$5*QK262)+($QT$5*QR262)+($RA$5*QY262)+($RH$5*RF262)+($RO$5*RM262)+(RT262*$RV$5)+(SA262*$SC$5)+(SH262*$SJ$5)+(SO262*$SQ$5)+(SV262*$SX$5)+(TC262*$TE$5)+(TJ262*$TL$5)+(TQ262*$TS$5))/$VM$5,0)</f>
        <v/>
      </c>
      <c r="VP262" s="14" t="n"/>
      <c r="VQ262" s="21">
        <f>IF($C262&gt;0,(($IK$5*IK262)+($GT$5*GT262)+($JM$5*JM262)+($JF$5*JF262)+($IY$5*IY262)+($IR$5*IR262)+($ID$5*ID262)+($HW$5*HW262)+($HP$5*HP262)+($HI$5*HI262)+($GF$5*GF262)+($FY$5*FY262)+($FR$5*FR262)+($FK$5*FK262)+($FD$5*FD262)+($EW$5*EW262)+($EP$5*EP262)+($EI$5*EI262)+($EB$5*EB262)+($DU$5*DU262)+($DN$5*DN262)+($DG$5*DG262)+($CZ$5*CZ262)+($CS$5*CS262)+($CL$5*CL262)+($CE$5*CE262)+($BX$5*BX262)+($BQ$5*BQ262)+($BJ$5*BJ262)+($BC$5*BC262)+($AV$5*AV262)+($AO$5*AO262)+($AH$5*AH262)+($KO$5*KO262)+($PR$5*PR262)+($GM$5*GM262)+($HA$5*HA262)+($KH$5*KH262)+($KA$5*KA262)+($JT$5*JT262)+($KV$5*KV262)+($LC$5*LC262)+($MS$5*MS262)+($ML$5*ML262)+($ME$5*ME262)+($LX$5*LX262)+($LQ$5*LQ262)+($LJ$5*LJ262)+($OI$5*OI262)+($NU$5*NU262)+($NN$5*NN262)+($NG$5*NG262)+($MZ$5*MZ262)+(OB262*$OB$5)+($PD$5*PD262)+($OW$5*OW262)+($OP$5*OP262)+($PK$5*PK262)+(PY262*$PY$5)+(QF262*$QF$5)+(QM262*$QM$5)+(QT262*$QT$5)+(RA262*$RA$5)+(RH262*$RH$5)+(RO262*$RO$5)+(RV262*$RV$5)+(SC262*$SC$5)+(SJ262*$SJ$5)+(SQ262*$SQ$5)+(SX262*$SX$5)+(TE262*$TE$5)+(TL262*$TL$5)+(TS262*$TS$5))/$VM$5,0)</f>
        <v/>
      </c>
    </row>
    <row r="263" ht="16" customHeight="1" s="545">
      <c r="A263" s="76" t="n"/>
      <c r="B263" s="4">
        <f>A263</f>
        <v/>
      </c>
      <c r="C263" s="13" t="n"/>
      <c r="D263" s="138">
        <f>IF(C263&gt;0,C263-C262,0)</f>
        <v/>
      </c>
      <c r="E263" s="68">
        <f>IF(C263&gt;0,D263/C262,0)</f>
        <v/>
      </c>
      <c r="F263" s="15">
        <f>IF(C263&gt;0,(C263-C$10)/C$10,0)</f>
        <v/>
      </c>
      <c r="G263" s="13" t="n"/>
      <c r="H263" s="138">
        <f>IF(G263&gt;0,G263-G262,0)</f>
        <v/>
      </c>
      <c r="I263" s="68">
        <f>IF(G263&gt;0,H263/G262,0)</f>
        <v/>
      </c>
      <c r="J263" s="15">
        <f>IF(G263&gt;0,(G263-G$10)/G$10,0)</f>
        <v/>
      </c>
      <c r="K263" s="13" t="n"/>
      <c r="L263" s="138">
        <f>IF(K263&gt;0,K263-K262,0)</f>
        <v/>
      </c>
      <c r="M263" s="68">
        <f>IF(K263&gt;0,L263/K262,0)</f>
        <v/>
      </c>
      <c r="N263" s="15">
        <f>IF(K263&gt;0,(K263-K$10)/K$10,0)</f>
        <v/>
      </c>
      <c r="O263" s="13" t="n"/>
      <c r="P263" s="138">
        <f>IF(O263&gt;0,O263-O262,0)</f>
        <v/>
      </c>
      <c r="Q263" s="68">
        <f>IF(O263&gt;0,P263/O262,0)</f>
        <v/>
      </c>
      <c r="R263" s="15">
        <f>IF(O263&gt;0,(O263-O$10)/O$10,0)</f>
        <v/>
      </c>
      <c r="S263" s="18">
        <f>IF(O263&gt;0,(((O263*0.7)*Q263)+((K263*0.9)*M263)+((G263*0.65)*I263)+((C263*0.6)*E263))/(O263+K263+G263+C263),0)</f>
        <v/>
      </c>
      <c r="T263" s="121">
        <f>IF(O263&gt;0,(S263*200)+T262,0)</f>
        <v/>
      </c>
      <c r="U263" s="121">
        <f>T263</f>
        <v/>
      </c>
      <c r="V263" s="138">
        <f>IF(T263&gt;0,T263-T262,0)</f>
        <v/>
      </c>
      <c r="W263" s="68">
        <f>IF(T263&gt;0,V263/T262,0)</f>
        <v/>
      </c>
      <c r="X263" s="18">
        <f>IF(T263&gt;0,((Q263+M263+I263+E263)/4),0)</f>
        <v/>
      </c>
      <c r="Y263" s="353" t="n"/>
      <c r="Z263" s="15" t="n">
        <v>2e-06</v>
      </c>
      <c r="AA263" s="21">
        <f>Z263-$V263</f>
        <v/>
      </c>
      <c r="AC263" s="13" t="n"/>
      <c r="AD263" s="68">
        <f>IF(AC263&gt;0,((AC263-AC262)/AC262),0)</f>
        <v/>
      </c>
      <c r="AE263" s="68">
        <f>IF(AC263&gt;0,AD263-$V263,0)</f>
        <v/>
      </c>
      <c r="AF263" s="68">
        <f>IF(AC263&gt;0,(AC263-AF$10)/AF$10,0)</f>
        <v/>
      </c>
      <c r="AG263" s="68" t="n"/>
      <c r="AH263" s="15">
        <f>IF(AC263&gt;0,(AC263-AC$10)/AC$10,0)</f>
        <v/>
      </c>
      <c r="AJ263" s="13" t="n"/>
      <c r="AK263" s="68">
        <f>IF(AJ263&gt;0,((AJ263-AJ262)/AJ262),0)</f>
        <v/>
      </c>
      <c r="AL263" s="68">
        <f>IF(AJ263&gt;0,AK263-$V263,0)</f>
        <v/>
      </c>
      <c r="AM263" s="68">
        <f>IF(AJ263&gt;0,(AJ263-AM$10)/AM$10,0)</f>
        <v/>
      </c>
      <c r="AN263" s="68" t="n"/>
      <c r="AO263" s="15">
        <f>IF(AJ263&gt;0,(AJ263-AJ$10)/AJ$10,0)</f>
        <v/>
      </c>
      <c r="AQ263" s="13" t="n"/>
      <c r="AR263" s="68">
        <f>IF(AQ263&gt;0,((AQ263-AQ262)/AQ262),0)</f>
        <v/>
      </c>
      <c r="AS263" s="68">
        <f>IF(AQ263&gt;0,AR263-$V263,0)</f>
        <v/>
      </c>
      <c r="AT263" s="68">
        <f>IF(AQ263&gt;0,(AQ263-AT$10)/AT$10,0)</f>
        <v/>
      </c>
      <c r="AU263" s="68" t="n"/>
      <c r="AV263" s="15">
        <f>IF(AQ263&gt;0,(AQ263-AQ$10)/AQ$10,0)</f>
        <v/>
      </c>
      <c r="AX263" s="13" t="n"/>
      <c r="AY263" s="68">
        <f>IF(AX263&gt;0,((AX263-AX262)/AX262),0)</f>
        <v/>
      </c>
      <c r="AZ263" s="68">
        <f>IF(AX263&gt;0,AY263-$V263,0)</f>
        <v/>
      </c>
      <c r="BA263" s="68">
        <f>IF(AX263&gt;0,(AX263-BA$10)/BA$10,0)</f>
        <v/>
      </c>
      <c r="BB263" s="68" t="n"/>
      <c r="BC263" s="15">
        <f>IF(AX263&gt;0,(AX263-AX$10)/AX$10,0)</f>
        <v/>
      </c>
      <c r="BE263" s="13" t="n"/>
      <c r="BF263" s="68">
        <f>IF(BE263&gt;0,((BE263-BE262)/BE262),0)</f>
        <v/>
      </c>
      <c r="BG263" s="68">
        <f>IF(BE263&gt;0,BF263-$V263,0)</f>
        <v/>
      </c>
      <c r="BH263" s="68" t="n"/>
      <c r="BI263" s="68" t="n"/>
      <c r="BJ263" s="15">
        <f>IF(BE263&gt;0,(BE263-BE$10)/BE$10,0)</f>
        <v/>
      </c>
      <c r="BL263" s="13" t="n"/>
      <c r="BM263" s="68">
        <f>IF(BL263&gt;0,((BL263-BL262)/BL262),0)</f>
        <v/>
      </c>
      <c r="BN263" s="68">
        <f>IF(BL263&gt;0,BM263-$V263,0)</f>
        <v/>
      </c>
      <c r="BO263" s="68">
        <f>IF(BL263&gt;0,(BL263-BO$10)/BO$10,0)</f>
        <v/>
      </c>
      <c r="BP263" s="68" t="n"/>
      <c r="BQ263" s="15">
        <f>IF(BL263&gt;0,(BL263-BL$10)/BL$10,0)</f>
        <v/>
      </c>
      <c r="BS263" s="13" t="n"/>
      <c r="BT263" s="68">
        <f>IF(BS263&gt;0,((BS263-BS262)/BS262),0)</f>
        <v/>
      </c>
      <c r="BU263" s="68">
        <f>IF(BS263&gt;0,BT263-$V263,0)</f>
        <v/>
      </c>
      <c r="BV263" s="68">
        <f>IF(BS263&gt;0,(BS263-BV$10)/BV$10,0)</f>
        <v/>
      </c>
      <c r="BW263" s="68" t="n"/>
      <c r="BX263" s="15">
        <f>IF(BS263&gt;0,(BS263-BS$10)/BS$10,0)</f>
        <v/>
      </c>
      <c r="BZ263" s="13" t="n"/>
      <c r="CA263" s="68">
        <f>IF(BZ263&gt;0,((BZ263-BZ262)/BZ262),0)</f>
        <v/>
      </c>
      <c r="CB263" s="68">
        <f>IF(BZ263&gt;0,CA263-$V263,0)</f>
        <v/>
      </c>
      <c r="CC263" s="68">
        <f>IF(BZ263&gt;0,(BZ263-CC$10)/CC$10,0)</f>
        <v/>
      </c>
      <c r="CD263" s="68" t="n"/>
      <c r="CE263" s="15">
        <f>IF(BZ263&gt;0,(BZ263-BZ$10)/BZ$10,0)</f>
        <v/>
      </c>
      <c r="CG263" s="13" t="n"/>
      <c r="CH263" s="68">
        <f>IF(CG263&gt;0,((CG263-CG262)/CG262),0)</f>
        <v/>
      </c>
      <c r="CI263" s="68">
        <f>IF(CG263&gt;0,CH263-$V263,0)</f>
        <v/>
      </c>
      <c r="CJ263" s="68">
        <f>IF(CG263&gt;0,(CG263-CJ$10)/CJ$10,0)</f>
        <v/>
      </c>
      <c r="CK263" s="68" t="n"/>
      <c r="CL263" s="15">
        <f>IF(CG263&gt;0,(CG263-CG$10)/CG$10,0)</f>
        <v/>
      </c>
      <c r="CN263" s="13" t="n"/>
      <c r="CO263" s="68">
        <f>IF(CN263&gt;0,((CN263-CN262)/CN262),0)</f>
        <v/>
      </c>
      <c r="CP263" s="68">
        <f>IF(CN263&gt;0,CO263-$V263,0)</f>
        <v/>
      </c>
      <c r="CQ263" s="68">
        <f>IF(CN263&gt;0,(CN263-CQ$10)/CQ$10,0)</f>
        <v/>
      </c>
      <c r="CR263" s="68" t="n"/>
      <c r="CS263" s="15">
        <f>IF(CN263&gt;0,(CN263-CN$10)/CN$10,0)</f>
        <v/>
      </c>
      <c r="CU263" s="13" t="n"/>
      <c r="CV263" s="68">
        <f>IF(CU263&gt;0,((CU263-CU262)/CU262),0)</f>
        <v/>
      </c>
      <c r="CW263" s="68">
        <f>IF(CU263&gt;0,CV263-$V263,0)</f>
        <v/>
      </c>
      <c r="CX263" s="68">
        <f>IF(CU263&gt;0,(CU263-CX$10)/CX$10,0)</f>
        <v/>
      </c>
      <c r="CY263" s="68" t="n"/>
      <c r="CZ263" s="15">
        <f>IF(CU263&gt;0,(CU263-CU$10)/CU$10,0)</f>
        <v/>
      </c>
      <c r="DB263" s="13" t="n"/>
      <c r="DC263" s="68">
        <f>IF(DB263&gt;0,((DB263-DB262)/DB262),0)</f>
        <v/>
      </c>
      <c r="DD263" s="68">
        <f>IF(DB263&gt;0,DC263-$V263,0)</f>
        <v/>
      </c>
      <c r="DE263" s="68">
        <f>IF(DB263&gt;0,(DB263-DE$10)/DE$10,0)</f>
        <v/>
      </c>
      <c r="DF263" s="68" t="n"/>
      <c r="DG263" s="15">
        <f>IF(DB263&gt;0,(DB263-DB$10)/DB$10,0)</f>
        <v/>
      </c>
      <c r="DI263" s="13" t="n"/>
      <c r="DJ263" s="68">
        <f>IF(DI263&gt;0,((DI263-DI262)/DI262),0)</f>
        <v/>
      </c>
      <c r="DK263" s="68">
        <f>IF(DI263&gt;0,DJ263-$V263,0)</f>
        <v/>
      </c>
      <c r="DL263" s="68">
        <f>IF(DI263&gt;0,(DI263-DL$10)/DL$10,0)</f>
        <v/>
      </c>
      <c r="DM263" s="68" t="n"/>
      <c r="DN263" s="15">
        <f>IF(DI263&gt;0,(DI263-DI$10)/DI$10,0)</f>
        <v/>
      </c>
      <c r="DP263" s="13" t="n"/>
      <c r="DQ263" s="68">
        <f>IF(DP263&gt;0,((DP263-DP262)/DP262),0)</f>
        <v/>
      </c>
      <c r="DR263" s="68">
        <f>IF(DP263&gt;0,DQ263-$V263,0)</f>
        <v/>
      </c>
      <c r="DS263" s="68" t="n"/>
      <c r="DT263" s="68" t="n"/>
      <c r="DU263" s="15">
        <f>IF(DP263&gt;0,(DP263-DP$10)/DP$10,0)</f>
        <v/>
      </c>
      <c r="DV263" s="18" t="n"/>
      <c r="DW263" s="13" t="n"/>
      <c r="DX263" s="68">
        <f>IF(DW263&gt;0,((DW263-DW262)/DW262),0)</f>
        <v/>
      </c>
      <c r="DY263" s="68">
        <f>IF(DW263&gt;0,DX263-$V263,0)</f>
        <v/>
      </c>
      <c r="DZ263" s="68">
        <f>IF(DW263&gt;0,(DW263-DZ$10)/DZ$10,0)</f>
        <v/>
      </c>
      <c r="EA263" s="68" t="n"/>
      <c r="EB263" s="15">
        <f>IF(DW263&gt;0,(DW263-DW$10)/DW$10,0)</f>
        <v/>
      </c>
      <c r="ED263" s="13" t="n"/>
      <c r="EE263" s="68">
        <f>IF(ED263&gt;0,((ED263-ED262)/ED262),0)</f>
        <v/>
      </c>
      <c r="EF263" s="68">
        <f>IF(ED263&gt;0,EE263-$V263,0)</f>
        <v/>
      </c>
      <c r="EG263" s="68">
        <f>IF(ED263&gt;0,(ED263-EG$10)/EG$10,0)</f>
        <v/>
      </c>
      <c r="EH263" s="68" t="n"/>
      <c r="EI263" s="15">
        <f>IF(ED263&gt;0,(ED263-ED$10)/ED$10,0)</f>
        <v/>
      </c>
      <c r="EK263" s="13" t="n"/>
      <c r="EL263" s="68">
        <f>IF(EK263&gt;0,((EK263-EK262)/EK262),0)</f>
        <v/>
      </c>
      <c r="EM263" s="68">
        <f>IF(EK263&gt;0,EL263-$V263,0)</f>
        <v/>
      </c>
      <c r="EN263" s="68">
        <f>IF(EK263&gt;0,(EK263-EN$10)/EN$10,0)</f>
        <v/>
      </c>
      <c r="EO263" s="68" t="n"/>
      <c r="EP263" s="15">
        <f>IF(EK263&gt;0,(EK263-EK$10)/EK$10,0)</f>
        <v/>
      </c>
      <c r="ER263" s="13" t="n"/>
      <c r="ES263" s="68">
        <f>IF(ER263&gt;0,((ER263-ER262)/ER262),0)</f>
        <v/>
      </c>
      <c r="ET263" s="68">
        <f>IF(ER263&gt;0,ES263-$V263,0)</f>
        <v/>
      </c>
      <c r="EU263" s="68">
        <f>IF(ER263&gt;0,(ER263-EU$10)/EU$10,0)</f>
        <v/>
      </c>
      <c r="EV263" s="68" t="n"/>
      <c r="EW263" s="15">
        <f>IF(ER263&gt;0,(ER263-ER$10)/ER$10,0)</f>
        <v/>
      </c>
      <c r="EY263" s="13" t="n"/>
      <c r="EZ263" s="68">
        <f>IF(EY263&gt;0,((EY263-EY262)/EY262),0)</f>
        <v/>
      </c>
      <c r="FA263" s="68">
        <f>IF(EY263&gt;0,EZ263-$V263,0)</f>
        <v/>
      </c>
      <c r="FB263" s="68" t="n"/>
      <c r="FC263" s="68" t="n"/>
      <c r="FD263" s="15">
        <f>IF(EY263&gt;0,(EY263-EY$10)/EY$10,0)</f>
        <v/>
      </c>
      <c r="FF263" s="13" t="n"/>
      <c r="FG263" s="68">
        <f>IF(FF263&gt;0,((FF263-FF262)/FF262),0)</f>
        <v/>
      </c>
      <c r="FH263" s="68">
        <f>IF(FF263&gt;0,FG263-$V263,0)</f>
        <v/>
      </c>
      <c r="FI263" s="68">
        <f>IF(FF263&gt;0,(FF263-FI$10)/FI$10,0)</f>
        <v/>
      </c>
      <c r="FJ263" s="68" t="n"/>
      <c r="FK263" s="15">
        <f>IF(FF263&gt;0,(FF263-FF$10)/FF$10,0)</f>
        <v/>
      </c>
      <c r="FM263" s="13" t="n"/>
      <c r="FN263" s="68">
        <f>IF(FM263&gt;0,((FM263-FM262)/FM262),0)</f>
        <v/>
      </c>
      <c r="FO263" s="68">
        <f>IF(FM263&gt;0,FN263-$V263,0)</f>
        <v/>
      </c>
      <c r="FP263" s="68">
        <f>IF(FM263&gt;0,(FM263-FP$10)/FP$10,0)</f>
        <v/>
      </c>
      <c r="FQ263" s="68" t="n"/>
      <c r="FR263" s="15">
        <f>IF(FM263&gt;0,(FM263-FM$10)/FM$10,0)</f>
        <v/>
      </c>
      <c r="FT263" s="13" t="n"/>
      <c r="FU263" s="68">
        <f>IF(FT263&gt;0,((FT263-FT262)/FT262),0)</f>
        <v/>
      </c>
      <c r="FV263" s="68">
        <f>IF(FT263&gt;0,FU263-$V263,0)</f>
        <v/>
      </c>
      <c r="FW263" s="68">
        <f>IF(FT263&gt;0,(FT263-FW$10)/FW$10,0)</f>
        <v/>
      </c>
      <c r="FX263" s="68" t="n"/>
      <c r="FY263" s="15">
        <f>IF(FT263&gt;0,(FT263-FT$10)/FT$10,0)</f>
        <v/>
      </c>
      <c r="GA263" s="13" t="n"/>
      <c r="GB263" s="68">
        <f>IF(GA263&gt;0,((GA263-GA262)/GA262),0)</f>
        <v/>
      </c>
      <c r="GC263" s="68">
        <f>IF(GA263&gt;0,GB263-$V263,0)</f>
        <v/>
      </c>
      <c r="GD263" s="68" t="n"/>
      <c r="GE263" s="68" t="n"/>
      <c r="GF263" s="15">
        <f>IF(GA263&gt;0,(GA263-GA$10)/GA$10,0)</f>
        <v/>
      </c>
      <c r="GG263" s="18" t="n"/>
      <c r="GH263" s="13" t="n"/>
      <c r="GI263" s="68">
        <f>IF(GH263&gt;0,((GH263-GH262)/GH262),0)</f>
        <v/>
      </c>
      <c r="GJ263" s="68">
        <f>IF(GH263&gt;0,GI263-$V263,0)</f>
        <v/>
      </c>
      <c r="GK263" s="68">
        <f>IF(GH263&gt;0,(GH263-GK$10)/GK$10,0)</f>
        <v/>
      </c>
      <c r="GL263" s="68" t="n"/>
      <c r="GM263" s="15">
        <f>IF(GH263&gt;0,(GH263-GH$10)/GH$10,0)</f>
        <v/>
      </c>
      <c r="GO263" s="13" t="n"/>
      <c r="GP263" s="68">
        <f>IF(GO263&gt;0,((GO263-GO262)/GO262),0)</f>
        <v/>
      </c>
      <c r="GQ263" s="68">
        <f>IF(GO263&gt;0,GP263-$V263,0)</f>
        <v/>
      </c>
      <c r="GR263" s="68" t="n"/>
      <c r="GS263" s="68" t="n"/>
      <c r="GT263" s="15">
        <f>IF(GO263&gt;0,(GO263-GO$10)/GO$10,0)</f>
        <v/>
      </c>
      <c r="GV263" s="13" t="n"/>
      <c r="GW263" s="68">
        <f>IF(GV263&gt;0,((GV263-GV262)/GV262),0)</f>
        <v/>
      </c>
      <c r="GX263" s="68">
        <f>IF(GV263&gt;0,GW263-$V263,0)</f>
        <v/>
      </c>
      <c r="GY263" s="68">
        <f>IF(GV263&gt;0,(GV263-GY$10)/GY$10,0)</f>
        <v/>
      </c>
      <c r="GZ263" s="68" t="n"/>
      <c r="HA263" s="15">
        <f>IF(GV263&gt;0,(GV263-GV$10)/GV$10,0)</f>
        <v/>
      </c>
      <c r="HD263" s="13" t="n"/>
      <c r="HE263" s="68">
        <f>IF(HD263&gt;0,((HD263-HD262)/HD262),0)</f>
        <v/>
      </c>
      <c r="HF263" s="68">
        <f>IF(HD263&gt;0,HE263-$V263,0)</f>
        <v/>
      </c>
      <c r="HG263" s="68">
        <f>IF(HD263&gt;0,(HD263-HG$10)/HG$10,0)</f>
        <v/>
      </c>
      <c r="HH263" s="68" t="n"/>
      <c r="HI263" s="15">
        <f>IF(HD263&gt;0,(HD263-HD$10)/HD$10,0)</f>
        <v/>
      </c>
      <c r="HK263" s="13" t="n"/>
      <c r="HL263" s="68">
        <f>IF(HK263&gt;0,((HK263-HK262)/HK262),0)</f>
        <v/>
      </c>
      <c r="HM263" s="68">
        <f>IF(HK263&gt;0,HL263-$V263,0)</f>
        <v/>
      </c>
      <c r="HN263" s="68">
        <f>IF(HK263&gt;0,(HK263-HN$10)/HN$10,0)</f>
        <v/>
      </c>
      <c r="HO263" s="68" t="n"/>
      <c r="HP263" s="15">
        <f>IF(HK263&gt;0,(HK263-HK$10)/HK$10,0)</f>
        <v/>
      </c>
      <c r="HR263" s="13">
        <f t="array" ref="HR263">INDEX('Current Stock List'!$CS$9:$DZ$9, ROW()-235)</f>
        <v/>
      </c>
      <c r="HS263" s="68">
        <f>IF(HR263&gt;0,((HR263-HR262)/HR262),0)</f>
        <v/>
      </c>
      <c r="HT263" s="68">
        <f>IF(HR263&gt;0,HS263-$V263,0)</f>
        <v/>
      </c>
      <c r="HU263" s="68">
        <f>IF(HR263&gt;0,(HR263-HU$10)/HU$10,0)</f>
        <v/>
      </c>
      <c r="HV263" s="68" t="n"/>
      <c r="HW263" s="15">
        <f>IF(HR263&gt;0,(HR263-HR$10)/HR$10,0)</f>
        <v/>
      </c>
      <c r="HY263" s="13" t="n"/>
      <c r="HZ263" s="68">
        <f>IF(HY263&gt;0,((HY263-HY262)/HY262),0)</f>
        <v/>
      </c>
      <c r="IA263" s="68">
        <f>IF(HY263&gt;0,HZ263-$V263,0)</f>
        <v/>
      </c>
      <c r="IB263" s="68">
        <f>IF(HY263&gt;0,(HY263-IB$10)/IB$10,0)</f>
        <v/>
      </c>
      <c r="IC263" s="68" t="n"/>
      <c r="ID263" s="15">
        <f>IF(HY263&gt;0,(HY263-HY$10)/HY$10,0)</f>
        <v/>
      </c>
      <c r="IF263" s="13" t="n"/>
      <c r="IG263" s="68">
        <f>IF(IF263&gt;0,((IF263-IF262)/IF262),0)</f>
        <v/>
      </c>
      <c r="IH263" s="68">
        <f>IF(IF263&gt;0,IG263-$V263,0)</f>
        <v/>
      </c>
      <c r="II263" s="68">
        <f>IF(IF263&gt;0,(IF263-II$10)/II$10,0)</f>
        <v/>
      </c>
      <c r="IJ263" s="68" t="n"/>
      <c r="IK263" s="15">
        <f>IF(IF263&gt;0,(IF263-IF$10)/IF$10,0)</f>
        <v/>
      </c>
      <c r="IM263" s="13" t="n"/>
      <c r="IN263" s="68">
        <f>IF(IM263&gt;0,((IM263-IM262)/IM262),0)</f>
        <v/>
      </c>
      <c r="IO263" s="68">
        <f>IF(IM263&gt;0,IN263-$V263,0)</f>
        <v/>
      </c>
      <c r="IP263" s="68">
        <f>IF(IM263&gt;0,(IM263-IP$10)/IP$10,0)</f>
        <v/>
      </c>
      <c r="IQ263" s="68" t="n"/>
      <c r="IR263" s="15">
        <f>IF(IM263&gt;0,(IM263-IM$10)/IM$10,0)</f>
        <v/>
      </c>
      <c r="IT263" s="13" t="n"/>
      <c r="IU263" s="68">
        <f>IF(IT263&gt;0,((IT263-IT262)/IT262),0)</f>
        <v/>
      </c>
      <c r="IV263" s="68">
        <f>IF(IT263&gt;0,IU263-$V263,0)</f>
        <v/>
      </c>
      <c r="IW263" s="68">
        <f>IF(IT263&gt;0,(IT263-IW$10)/IW$10,0)</f>
        <v/>
      </c>
      <c r="IX263" s="68" t="n"/>
      <c r="IY263" s="15">
        <f>IF(IT263&gt;0,(IT263-IT$10)/IT$10,0)</f>
        <v/>
      </c>
      <c r="JA263" s="13" t="n"/>
      <c r="JB263" s="68">
        <f>IF(JA263&gt;0,((JA263-JA262)/JA262),0)</f>
        <v/>
      </c>
      <c r="JC263" s="68">
        <f>IF(JA263&gt;0,JB263-$V263,0)</f>
        <v/>
      </c>
      <c r="JD263" s="68">
        <f>IF(JA263&gt;0,(JA263-JD$10)/JD$10,0)</f>
        <v/>
      </c>
      <c r="JE263" s="68" t="n"/>
      <c r="JF263" s="15">
        <f>IF(JA263&gt;0,(JA263-JA$10)/JA$10,0)</f>
        <v/>
      </c>
      <c r="JH263" s="13" t="n"/>
      <c r="JI263" s="68">
        <f>IF(JH263&gt;0,((JH263-JH262)/JH262),0)</f>
        <v/>
      </c>
      <c r="JJ263" s="68">
        <f>IF(JH263&gt;0,JI263-$V263,0)</f>
        <v/>
      </c>
      <c r="JK263" s="68">
        <f>IF(JH263&gt;0,(JH263-JK$10)/JK$10,0)</f>
        <v/>
      </c>
      <c r="JL263" s="68" t="n"/>
      <c r="JM263" s="15">
        <f>IF(JH263&gt;0,(JH263-JH$10)/JH$10,0)</f>
        <v/>
      </c>
      <c r="JO263" s="13" t="n"/>
      <c r="JP263" s="68">
        <f>IF(JO263&gt;0,((JO263-JO262)/JO262),0)</f>
        <v/>
      </c>
      <c r="JQ263" s="68">
        <f>IF(JO263&gt;0,JP263-$V263,0)</f>
        <v/>
      </c>
      <c r="JR263" s="68">
        <f>IF(JO263&gt;0,(JO263-JR$10)/JR$10,0)</f>
        <v/>
      </c>
      <c r="JS263" s="68" t="n"/>
      <c r="JT263" s="15">
        <f>IF(JO263&gt;0,(JO263-JO$10)/JO$10,0)</f>
        <v/>
      </c>
      <c r="JV263" s="13" t="n"/>
      <c r="JW263" s="68">
        <f>IF(JV263&gt;0,((JV263-JV262)/JV262),0)</f>
        <v/>
      </c>
      <c r="JX263" s="68">
        <f>IF(JV263&gt;0,JW263-$V263,0)</f>
        <v/>
      </c>
      <c r="JY263" s="68">
        <f>IF(JV263&gt;0,(JV263-JY$10)/JY$10,0)</f>
        <v/>
      </c>
      <c r="JZ263" s="68" t="n"/>
      <c r="KA263" s="15">
        <f>IF(JV263&gt;0,(JV263-JV$10)/JV$10,0)</f>
        <v/>
      </c>
      <c r="KC263" s="13" t="n"/>
      <c r="KD263" s="68">
        <f>IF(KC263&gt;0,((KC263-KC262)/KC262),0)</f>
        <v/>
      </c>
      <c r="KE263" s="68">
        <f>IF(KC263&gt;0,KD263-$V263,0)</f>
        <v/>
      </c>
      <c r="KF263" s="68">
        <f>IF(KC263&gt;0,(KC263-KF$10)/KF$10,0)</f>
        <v/>
      </c>
      <c r="KG263" s="68" t="n"/>
      <c r="KH263" s="15">
        <f>IF(KC263&gt;0,(KC263-KC$10)/KC$10,0)</f>
        <v/>
      </c>
      <c r="KJ263" s="13" t="n"/>
      <c r="KK263" s="68">
        <f>IF(KJ263&gt;0,((KJ263-KJ262)/KJ262),0)</f>
        <v/>
      </c>
      <c r="KL263" s="68">
        <f>IF(KJ263&gt;0,KK263-$V263,0)</f>
        <v/>
      </c>
      <c r="KM263" s="68">
        <f>IF(KJ263&gt;0,(KJ263-KM$10)/KM$10,0)</f>
        <v/>
      </c>
      <c r="KN263" s="68" t="n"/>
      <c r="KO263" s="15">
        <f>IF(KJ263&gt;0,(KJ263-KJ$10)/KJ$10,0)</f>
        <v/>
      </c>
      <c r="KQ263" s="13" t="n"/>
      <c r="KR263" s="68">
        <f>IF(KQ263&gt;0,((KQ263-KQ262)/KQ262),0)</f>
        <v/>
      </c>
      <c r="KS263" s="68">
        <f>IF(KQ263&gt;0,KR263-$V263,0)</f>
        <v/>
      </c>
      <c r="KT263" s="68">
        <f>IF(KQ263&gt;0,(KQ263-KT$10)/KT$10,0)</f>
        <v/>
      </c>
      <c r="KU263" s="68" t="n"/>
      <c r="KV263" s="15">
        <f>IF(KQ263&gt;0,(KQ263-KQ$10)/KQ$10,0)</f>
        <v/>
      </c>
      <c r="KX263" s="13" t="n"/>
      <c r="KY263" s="68">
        <f>IF(KX263&gt;0,((KX263-KX262)/KX262),0)</f>
        <v/>
      </c>
      <c r="KZ263" s="68">
        <f>IF(KX263&gt;0,KY263-$V263,0)</f>
        <v/>
      </c>
      <c r="LA263" s="68">
        <f>IF(KX263&gt;0,(KX263-LA$10)/LA$10,0)</f>
        <v/>
      </c>
      <c r="LB263" s="68" t="n"/>
      <c r="LC263" s="15">
        <f>IF(KX263&gt;0,(KX263-KX$10)/KX$10,0)</f>
        <v/>
      </c>
      <c r="LE263" s="13" t="n"/>
      <c r="LF263" s="68">
        <f>IF(LE263&gt;0,((LE263-LE262)/LE262),0)</f>
        <v/>
      </c>
      <c r="LG263" s="68">
        <f>IF(LE263&gt;0,LF263-$V263,0)</f>
        <v/>
      </c>
      <c r="LH263" s="68">
        <f>IF(LE263&gt;0,(LE263-LH$10)/LH$10,0)</f>
        <v/>
      </c>
      <c r="LI263" s="68" t="n"/>
      <c r="LJ263" s="15">
        <f>IF(LE263&gt;0,(LE263-LE$10)/LE$10,0)</f>
        <v/>
      </c>
      <c r="LL263" s="13" t="n"/>
      <c r="LM263" s="68">
        <f>IF(LL263&gt;0,((LL263-LL262)/LL262),0)</f>
        <v/>
      </c>
      <c r="LN263" s="68">
        <f>IF(LL263&gt;0,LM263-$V263,0)</f>
        <v/>
      </c>
      <c r="LO263" s="68">
        <f>IF(LL263&gt;0,(LL263-LO$10)/LO$10,0)</f>
        <v/>
      </c>
      <c r="LP263" s="68" t="n"/>
      <c r="LQ263" s="15">
        <f>IF(LL263&gt;0,(LL263-LL$10)/LL$10,0)</f>
        <v/>
      </c>
      <c r="LS263" s="13" t="n"/>
      <c r="LT263" s="68">
        <f>IF(LS263&gt;0,((LS263-LS262)/LS262),0)</f>
        <v/>
      </c>
      <c r="LU263" s="68">
        <f>IF(LS263&gt;0,LT263-$V263,0)</f>
        <v/>
      </c>
      <c r="LV263" s="68" t="n"/>
      <c r="LW263" s="68" t="n"/>
      <c r="LX263" s="15">
        <f>IF(LS263&gt;0,(LS263-LS$10)/LS$10,0)</f>
        <v/>
      </c>
      <c r="LZ263" s="13" t="n"/>
      <c r="MA263" s="68">
        <f>IF(LZ263&gt;0,((LZ263-LZ262)/LZ262),0)</f>
        <v/>
      </c>
      <c r="MB263" s="68">
        <f>IF(LZ263&gt;0,MA263-$V263,0)</f>
        <v/>
      </c>
      <c r="MC263" s="68">
        <f>IF(LZ263&gt;0,(LZ263-MC$10)/MC$10,0)</f>
        <v/>
      </c>
      <c r="MD263" s="68" t="n"/>
      <c r="ME263" s="15">
        <f>IF(LZ263&gt;0,(LZ263-LZ$10)/LZ$10,0)</f>
        <v/>
      </c>
      <c r="MG263" s="13" t="n"/>
      <c r="MH263" s="68">
        <f>IF(MG263&gt;0,((MG263-MG262)/MG262),0)</f>
        <v/>
      </c>
      <c r="MI263" s="68">
        <f>IF(MG263&gt;0,MH263-$V263,0)</f>
        <v/>
      </c>
      <c r="MJ263" s="68">
        <f>IF(MG263&gt;0,(MG263-MJ$10)/MJ$10,0)</f>
        <v/>
      </c>
      <c r="MK263" s="68" t="n"/>
      <c r="ML263" s="15">
        <f>IF(MG263&gt;0,(MG263-MG$10)/MG$10,0)</f>
        <v/>
      </c>
      <c r="MN263" s="13" t="n"/>
      <c r="MO263" s="68">
        <f>IF(MN263&gt;0,((MN263-MN262)/MN262),0)</f>
        <v/>
      </c>
      <c r="MP263" s="68">
        <f>IF(MN263&gt;0,MO263-$V263,0)</f>
        <v/>
      </c>
      <c r="MQ263" s="68">
        <f>IF(MN263&gt;0,(MN263-MQ$10)/MQ$10,0)</f>
        <v/>
      </c>
      <c r="MR263" s="68" t="n"/>
      <c r="MS263" s="15">
        <f>IF(MN263&gt;0,(MN263-MN$10)/MN$10,0)</f>
        <v/>
      </c>
      <c r="MU263" s="13" t="n"/>
      <c r="MV263" s="68">
        <f>IF(MU263&gt;0,((MU263-MU262)/MU262),0)</f>
        <v/>
      </c>
      <c r="MW263" s="68">
        <f>IF(MU263&gt;0,MV263-$V263,0)</f>
        <v/>
      </c>
      <c r="MX263" s="68">
        <f>IF(MU263&gt;0,(MU263-MX$10)/MX$10,0)</f>
        <v/>
      </c>
      <c r="MY263" s="68" t="n"/>
      <c r="MZ263" s="15">
        <f>IF(MU263&gt;0,(MU263-MU$10)/MU$10,0)</f>
        <v/>
      </c>
      <c r="NB263" s="13" t="n"/>
      <c r="NC263" s="68">
        <f>IF(NB263&gt;0,((NB263-NB262)/NB262),0)</f>
        <v/>
      </c>
      <c r="ND263" s="68">
        <f>IF(NB263&gt;0,NC263-$V263,0)</f>
        <v/>
      </c>
      <c r="NE263" s="68">
        <f>IF(NB263&gt;0,(NB263-NE$10)/NE$10,0)</f>
        <v/>
      </c>
      <c r="NF263" s="68" t="n"/>
      <c r="NG263" s="15">
        <f>IF(NB263&gt;0,(NB263-NB$10)/NB$10,0)</f>
        <v/>
      </c>
      <c r="NI263" s="13" t="n"/>
      <c r="NJ263" s="68">
        <f>IF(NI263&gt;0,((NI263-NI262)/NI262),0)</f>
        <v/>
      </c>
      <c r="NK263" s="68">
        <f>IF(NI263&gt;0,NJ263-$V263,0)</f>
        <v/>
      </c>
      <c r="NL263" s="68">
        <f>IF(NI263&gt;0,(NI263-NL$10)/NL$10,0)</f>
        <v/>
      </c>
      <c r="NM263" s="68" t="n"/>
      <c r="NN263" s="15">
        <f>IF(NI263&gt;0,(NI263-NI$10)/NI$10,0)</f>
        <v/>
      </c>
      <c r="NP263" s="13" t="n"/>
      <c r="NQ263" s="68">
        <f>IF(NP263&gt;0,((NP263-NP262)/NP262),0)</f>
        <v/>
      </c>
      <c r="NR263" s="68">
        <f>IF(NP263&gt;0,NQ263-$V263,0)</f>
        <v/>
      </c>
      <c r="NS263" s="68">
        <f>IF(NP263&gt;0,(NP263-NS$10)/NS$10,0)</f>
        <v/>
      </c>
      <c r="NT263" s="68" t="n"/>
      <c r="NU263" s="15">
        <f>IF(NP263&gt;0,(NP263-NP$10)/NP$10,0)</f>
        <v/>
      </c>
      <c r="NW263" s="13" t="n"/>
      <c r="NX263" s="68">
        <f>IF(NW263&gt;0,((NW263-NW262)/NW262),0)</f>
        <v/>
      </c>
      <c r="NY263" s="68">
        <f>IF(NW263&gt;0,NX263-$V263,0)</f>
        <v/>
      </c>
      <c r="NZ263" s="68">
        <f>IF(NW263&gt;0,(NW263-NZ$10)/NZ$10,0)</f>
        <v/>
      </c>
      <c r="OA263" s="68" t="n"/>
      <c r="OB263" s="15">
        <f>IF(NW263&gt;0,(NW263-NW$10)/NW$10,0)</f>
        <v/>
      </c>
      <c r="OD263" s="13" t="n"/>
      <c r="OE263" s="68">
        <f>IF(OD263&gt;0,((OD263-OD262)/OD262),0)</f>
        <v/>
      </c>
      <c r="OF263" s="68">
        <f>IF(OD263&gt;0,OE263-$V263,0)</f>
        <v/>
      </c>
      <c r="OG263" s="68">
        <f>IF(OD263&gt;0,(OD263-OG$10)/OG$10,0)</f>
        <v/>
      </c>
      <c r="OH263" s="68" t="n"/>
      <c r="OI263" s="15">
        <f>IF(OD263&gt;0,(OD263-OD$10)/OD$10,0)</f>
        <v/>
      </c>
      <c r="OK263" s="13" t="n"/>
      <c r="OL263" s="68">
        <f>IF(OK263&gt;0,((OK263-OK262)/OK262),0)</f>
        <v/>
      </c>
      <c r="OM263" s="68">
        <f>IF(OK263&gt;0,OL263-$V263,0)</f>
        <v/>
      </c>
      <c r="ON263" s="68">
        <f>IF(OK263&gt;0,(OK263-ON$10)/ON$10,0)</f>
        <v/>
      </c>
      <c r="OO263" s="68" t="n"/>
      <c r="OP263" s="15">
        <f>IF(OK263&gt;0,(OK263-OK$10)/OK$10,0)</f>
        <v/>
      </c>
      <c r="OR263" s="13" t="n"/>
      <c r="OS263" s="68">
        <f>IF(OR263&gt;0,((OR263-OR262)/OR262),0)</f>
        <v/>
      </c>
      <c r="OT263" s="68">
        <f>IF(OR263&gt;0,OS263-$V263,0)</f>
        <v/>
      </c>
      <c r="OU263" s="68">
        <f>IF(OR263&gt;0,(OR263-OU$10)/OU$10,0)</f>
        <v/>
      </c>
      <c r="OV263" s="68" t="n"/>
      <c r="OW263" s="15">
        <f>IF(OR263&gt;0,(OR263-OR$10)/OR$10,0)</f>
        <v/>
      </c>
      <c r="OY263" s="13" t="n"/>
      <c r="OZ263" s="68">
        <f>IF(OY263&gt;0,((OY263-OY262)/OY262),0)</f>
        <v/>
      </c>
      <c r="PA263" s="68">
        <f>IF(OY263&gt;0,OZ263-$V263,0)</f>
        <v/>
      </c>
      <c r="PB263" s="68">
        <f>IF(OY263&gt;0,(OY263-PB$10)/PB$10,0)</f>
        <v/>
      </c>
      <c r="PC263" s="68" t="n"/>
      <c r="PD263" s="15">
        <f>IF(OY263&gt;0,(OY263-OY$10)/OY$10,0)</f>
        <v/>
      </c>
      <c r="PE263" s="18" t="n"/>
      <c r="PF263" s="13" t="n"/>
      <c r="PG263" s="68">
        <f>IF(PF263&gt;0,((PF263-PF262)/PF262),0)</f>
        <v/>
      </c>
      <c r="PH263" s="68">
        <f>IF(PF263&gt;0,PG263-$V263,0)</f>
        <v/>
      </c>
      <c r="PI263" s="68">
        <f>IF(PF263&gt;0,(PF263-PI$10)/PI$10,0)</f>
        <v/>
      </c>
      <c r="PJ263" s="68" t="n"/>
      <c r="PK263" s="15">
        <f>IF(PF263&gt;0,(PF263-PF$10)/PF$10,0)</f>
        <v/>
      </c>
      <c r="PM263" s="548" t="n"/>
      <c r="PN263" s="548" t="n"/>
      <c r="PO263" s="548" t="n"/>
      <c r="PP263" s="548" t="n"/>
      <c r="PQ263" s="548" t="n"/>
      <c r="PR263" s="548" t="n"/>
      <c r="PT263" s="13" t="n"/>
      <c r="PU263" s="68">
        <f>IF(PT263&gt;0,((PT263-PT262)/PT262),0)</f>
        <v/>
      </c>
      <c r="PV263" s="68">
        <f>IF(PT263&gt;0,PU263-$V263,0)</f>
        <v/>
      </c>
      <c r="PW263" s="68">
        <f>IF(PT263&gt;0,(PT263-PW$10)/PW$10,0)</f>
        <v/>
      </c>
      <c r="PX263" s="68" t="n"/>
      <c r="PY263" s="15">
        <f>IF(PT263&gt;0,(PT263-PT$10)/PT$10,0)</f>
        <v/>
      </c>
      <c r="QA263" s="13" t="n"/>
      <c r="QB263" s="68">
        <f>IF(QA263&gt;0,((QA263-QA262)/QA262),0)</f>
        <v/>
      </c>
      <c r="QC263" s="68">
        <f>IF(QA263&gt;0,QB263-$V263,0)</f>
        <v/>
      </c>
      <c r="QD263" s="68">
        <f>IF(QA263&gt;0,(QA263-QD$10)/QD$10,0)</f>
        <v/>
      </c>
      <c r="QE263" s="68" t="n"/>
      <c r="QF263" s="15">
        <f>IF(QA263&gt;0,(QA263-QA$10)/QA$10,0)</f>
        <v/>
      </c>
      <c r="QH263" s="13" t="n"/>
      <c r="QI263" s="68">
        <f>IF(QH263&gt;0,((QH263-QH262)/QH262),0)</f>
        <v/>
      </c>
      <c r="QJ263" s="68">
        <f>IF(QH263&gt;0,QI263-$V263,0)</f>
        <v/>
      </c>
      <c r="QK263" s="68">
        <f>IF(QH263&gt;0,(QH263-QK$10)/QK$10,0)</f>
        <v/>
      </c>
      <c r="QL263" s="68" t="n"/>
      <c r="QM263" s="15">
        <f>IF(QH263&gt;0,(QH263-QH$10)/QH$10,0)</f>
        <v/>
      </c>
      <c r="QO263" s="13" t="n"/>
      <c r="QP263" s="68">
        <f>IF(QO263&gt;0,((QO263-QO262)/QO262),0)</f>
        <v/>
      </c>
      <c r="QQ263" s="68">
        <f>IF(QO263&gt;0,QP263-$V263,0)</f>
        <v/>
      </c>
      <c r="QR263" s="68">
        <f>IF(QO263&gt;0,(QO263-QR$10)/QR$10,0)</f>
        <v/>
      </c>
      <c r="QS263" s="68" t="n"/>
      <c r="QT263" s="15">
        <f>IF(QO263&gt;0,(QO263-QO$10)/QO$10,0)</f>
        <v/>
      </c>
      <c r="QV263" s="13" t="n"/>
      <c r="QW263" s="68">
        <f>IF(QV263&gt;0,((QV263-QV262)/QV262),0)</f>
        <v/>
      </c>
      <c r="QX263" s="68">
        <f>IF(QV263&gt;0,QW263-$V263,0)</f>
        <v/>
      </c>
      <c r="QY263" s="68">
        <f>IF(QV263&gt;0,(QV263-QY$10)/QY$10,0)</f>
        <v/>
      </c>
      <c r="QZ263" s="68" t="n"/>
      <c r="RA263" s="15">
        <f>IF(QV263&gt;0,(QV263-QV$10)/QV$10,0)</f>
        <v/>
      </c>
      <c r="RC263" s="13" t="n"/>
      <c r="RD263" s="68">
        <f>IF(RC263&gt;0,((RC263-RC262)/RC262),0)</f>
        <v/>
      </c>
      <c r="RE263" s="68">
        <f>IF(RC263&gt;0,RD263-$V263,0)</f>
        <v/>
      </c>
      <c r="RF263" s="68">
        <f>IF(RC263&gt;0,(RC263-RF$10)/RF$10,0)</f>
        <v/>
      </c>
      <c r="RG263" s="68" t="n"/>
      <c r="RH263" s="15">
        <f>IF(RC263&gt;0,(RC263-RC$10)/RC$10,0)</f>
        <v/>
      </c>
      <c r="RJ263" s="13" t="n"/>
      <c r="RK263" s="68">
        <f>IF(RJ263&gt;0,((RJ263-RJ262)/RJ262),0)</f>
        <v/>
      </c>
      <c r="RL263" s="68">
        <f>RK263-$V263</f>
        <v/>
      </c>
      <c r="RM263" s="68">
        <f>IF(RJ263&gt;0,(RJ263-RM$10)/RM$10,0)</f>
        <v/>
      </c>
      <c r="RN263" s="68" t="n"/>
      <c r="RO263" s="15">
        <f>IF(RJ263&gt;0,(RJ263-RJ$10)/RJ$10,0)</f>
        <v/>
      </c>
      <c r="RQ263" s="13" t="n"/>
      <c r="RR263" s="68">
        <f>IF(RQ263&gt;0,((RQ263-RQ262)/RQ262),0)</f>
        <v/>
      </c>
      <c r="RS263" s="68">
        <f>RR263-$V263</f>
        <v/>
      </c>
      <c r="RT263" s="68">
        <f>IF(RQ263&gt;0,(RQ263-RT$10)/RT$10,0)</f>
        <v/>
      </c>
      <c r="RU263" s="68" t="n"/>
      <c r="RV263" s="15">
        <f>IF(RQ263&gt;0,(RQ263-RQ$10)/RQ$10,0)</f>
        <v/>
      </c>
      <c r="RX263" s="13" t="n"/>
      <c r="RY263" s="68">
        <f>IF(RX263&gt;0,((RX263-RX262)/RX262),0)</f>
        <v/>
      </c>
      <c r="RZ263" s="68">
        <f>RY263-$V263</f>
        <v/>
      </c>
      <c r="SA263" s="68">
        <f>IF(RX263&gt;0,(RX263-SA$10)/SA$10,0)</f>
        <v/>
      </c>
      <c r="SB263" s="68" t="n"/>
      <c r="SC263" s="15">
        <f>IF(RX263&gt;0,(RX263-RX$10)/RX$10,0)</f>
        <v/>
      </c>
      <c r="SE263" s="13" t="n"/>
      <c r="SF263" s="68">
        <f>IF(SE263&gt;0,((SE263-SE262)/SE262),0)</f>
        <v/>
      </c>
      <c r="SG263" s="68">
        <f>SF263-$V263</f>
        <v/>
      </c>
      <c r="SH263" s="68">
        <f>IF(SE263&gt;0,(SE263-SH$10)/SH$10,0)</f>
        <v/>
      </c>
      <c r="SI263" s="68" t="n"/>
      <c r="SJ263" s="15">
        <f>IF(SE263&gt;0,(SE263-SE$10)/SE$10,0)</f>
        <v/>
      </c>
      <c r="SL263" s="13" t="n"/>
      <c r="SM263" s="68">
        <f>IF(SL263&gt;0,((SL263-SL262)/SL262),0)</f>
        <v/>
      </c>
      <c r="SN263" s="68">
        <f>SM263-$V263</f>
        <v/>
      </c>
      <c r="SO263" s="68">
        <f>IF(SL263&gt;0,(SL263-SO$10)/SO$10,0)</f>
        <v/>
      </c>
      <c r="SP263" s="68" t="n"/>
      <c r="SQ263" s="15">
        <f>IF(SL263&gt;0,(SL263-SL$10)/SL$10,0)</f>
        <v/>
      </c>
      <c r="SS263" s="13" t="n"/>
      <c r="ST263" s="68">
        <f>IF(SS263&gt;0,((SS263-SS262)/SS262),0)</f>
        <v/>
      </c>
      <c r="SU263" s="68">
        <f>ST263-$V263</f>
        <v/>
      </c>
      <c r="SV263" s="68">
        <f>IF(SS263&gt;0,(SS263-SV$10)/SV$10,0)</f>
        <v/>
      </c>
      <c r="SW263" s="68" t="n"/>
      <c r="SX263" s="15">
        <f>IF(SS263&gt;0,(SS263-SS$10)/SS$10,0)</f>
        <v/>
      </c>
      <c r="SZ263" s="13" t="n"/>
      <c r="TA263" s="68">
        <f>IF(SZ263&gt;0,((SZ263-SZ262)/SZ262),0)</f>
        <v/>
      </c>
      <c r="TB263" s="68">
        <f>TA263-$V263</f>
        <v/>
      </c>
      <c r="TC263" s="68">
        <f>IF(SZ263&gt;0,(SZ263-TC$10)/TC$10,0)</f>
        <v/>
      </c>
      <c r="TD263" s="68" t="n"/>
      <c r="TE263" s="15">
        <f>IF(SZ263&gt;0,(SZ263-SZ$10)/SZ$10,0)</f>
        <v/>
      </c>
      <c r="TG263" s="13" t="n"/>
      <c r="TH263" s="68">
        <f>IF(TG263&gt;0,((TG263-TG262)/TG262),0)</f>
        <v/>
      </c>
      <c r="TI263" s="68">
        <f>TH263-$V263</f>
        <v/>
      </c>
      <c r="TJ263" s="68">
        <f>IF(TG263&gt;0,(TG263-TJ$10)/TJ$10,0)</f>
        <v/>
      </c>
      <c r="TK263" s="68" t="n"/>
      <c r="TL263" s="15">
        <f>IF(TG263&gt;0,(TG263-TG$10)/TG$10,0)</f>
        <v/>
      </c>
      <c r="TN263" s="13" t="n"/>
      <c r="TO263" s="68">
        <f>IF(TN263&gt;0,((TN263-TN262)/TN262),0)</f>
        <v/>
      </c>
      <c r="TP263" s="68">
        <f>TO263-$V263</f>
        <v/>
      </c>
      <c r="TQ263" s="68">
        <f>IF(TN263&gt;0,(TN263-TQ$10)/TQ$10,0)</f>
        <v/>
      </c>
      <c r="TR263" s="68" t="n"/>
      <c r="TS263" s="15">
        <f>IF(TN263&gt;0,(TN263-TN$10)/TN$10,0)</f>
        <v/>
      </c>
      <c r="TU263" s="13" t="n"/>
      <c r="TV263" s="68">
        <f>IF(TU263&gt;0,((TU263-TU262)/TU262),0)</f>
        <v/>
      </c>
      <c r="TW263" s="68">
        <f>TV263-$V263</f>
        <v/>
      </c>
      <c r="TX263" s="68">
        <f>IF(TU263&gt;0,(TU263-TX$10)/TX$10,0)</f>
        <v/>
      </c>
      <c r="TY263" s="68" t="n"/>
      <c r="TZ263" s="15">
        <f>IF(TU263&gt;0,(TU263-TU$10)/TU$10,0)</f>
        <v/>
      </c>
      <c r="UB263" s="13" t="n"/>
      <c r="UC263" s="68">
        <f>IF(UB263&gt;0,((UB263-UB262)/UB262),0)</f>
        <v/>
      </c>
      <c r="UD263" s="68">
        <f>UC263-$V263</f>
        <v/>
      </c>
      <c r="UE263" s="68">
        <f>IF(UB263&gt;0,(UB263-UE$10)/UE$10,0)</f>
        <v/>
      </c>
      <c r="UF263" s="68" t="n"/>
      <c r="UG263" s="15">
        <f>IF(UB263&gt;0,(UB263-UB$10)/UB$10,0)</f>
        <v/>
      </c>
      <c r="UI263" s="13" t="n"/>
      <c r="UJ263" s="68">
        <f>IF(UI263&gt;0,((UI263-UI262)/UI262),0)</f>
        <v/>
      </c>
      <c r="UK263" s="68">
        <f>UJ263-$V263</f>
        <v/>
      </c>
      <c r="UL263" s="68">
        <f>IF(UI263&gt;0,(UI263-UL$10)/UL$10,0)</f>
        <v/>
      </c>
      <c r="UM263" s="68" t="n"/>
      <c r="UN263" s="15">
        <f>IF(UI263&gt;0,(UI263-UI$10)/UI$10,0)</f>
        <v/>
      </c>
      <c r="UP263" s="13" t="n"/>
      <c r="UQ263" s="68">
        <f>IF(UP263&gt;0,((UP263-UP262)/UP262),0)</f>
        <v/>
      </c>
      <c r="UR263" s="68">
        <f>UQ263-$V263</f>
        <v/>
      </c>
      <c r="US263" s="68">
        <f>IF(UP263&gt;0,(UP263-US$10)/US$10,0)</f>
        <v/>
      </c>
      <c r="UT263" s="68" t="n"/>
      <c r="UU263" s="15">
        <f>IF(UP263&gt;0,(UP263-UP$10)/UP$10,0)</f>
        <v/>
      </c>
      <c r="UW263" s="13" t="n"/>
      <c r="UX263" s="68">
        <f>IF(UW263&gt;0,((UW263-UW262)/UW262),0)</f>
        <v/>
      </c>
      <c r="UY263" s="68">
        <f>UX263-$V263</f>
        <v/>
      </c>
      <c r="UZ263" s="68">
        <f>IF(UW263&gt;0,(UW263-UZ$10)/UZ$10,0)</f>
        <v/>
      </c>
      <c r="VA263" s="68" t="n"/>
      <c r="VB263" s="15">
        <f>IF(UW263&gt;0,(UW263-UW$10)/UW$10,0)</f>
        <v/>
      </c>
      <c r="VD263" s="13" t="n"/>
      <c r="VE263" s="68">
        <f>IF(VD263&gt;0,((VD263-VD262)/VD262),0)</f>
        <v/>
      </c>
      <c r="VF263" s="68">
        <f>VE263-$V263</f>
        <v/>
      </c>
      <c r="VG263" s="68">
        <f>IF(VD263&gt;0,(VD263-VG$10)/VG$10,0)</f>
        <v/>
      </c>
      <c r="VH263" s="68" t="n"/>
      <c r="VI263" s="15">
        <f>IF(VD263&gt;0,(VD263-VD$10)/VD$10,0)</f>
        <v/>
      </c>
      <c r="VM263" s="21">
        <f>IF($C263&gt;0,(($IK$5*IG263)+($GT$5*GP263)+($JM$5*JI263)+($JF$5*JB263)+($IY$5*IU263)+($IR$5*IN263)+($ID$5*HZ263)+($HW$5*HS263)+($HP$5*HL263)+($HI$5*HE263)+($GF$5*GB263)+($FY$5*FU263)+($FR$5*FN263)+($FK$5*FG263)+($FD$5*EZ263)+($EW$5*ES263)+($EP$5*EL263)+($EI$5*EE263)+($EB$5*DX263)+($DU$5*DQ263)+($DN$5*DJ263)+($DG$5*DC263)+($CZ$5*CV263)+($CS$5*CO263)+($CL$5*CH263)+($CE$5*CA263)+($BX$5*BT263)+($BQ$5*BM263)+($BJ$5*BF263)+($BC$5*AY263)+($AV$5*AR263)+($AO$5*AK263)+($AH$5*AD263)+($JT$5*JP263)+($KA$5*JW263)+($KO$5*KK263)+($PR$5*PN263)+($GM$5*GI263)+($HA$5*GW263)+($KV$5*KR263)+($KH$5*KD263)+($LC$5*KY263)+($MS$5*MO263)+($ML$5*MH263)+($ME$5*MA263)+($LX$5*LT263)+($LQ$5*LM263)+($LJ$5*LF263)+(MV263*$MZ$5)+(NC263*$NG$5)+(NJ263*$NN$5)+($OI$5*OE263)+($NU$5*NQ263)+($OB$5*NX263)+($PK$5*PG263)+($OP$5*OL263)+($OW$5*OS263)+($PD$5*OZ263)+(PU263*$PY$5)+(QB263*$QF$5)+(QI263*$QM$5)+(QP263*$QT$5)+(QW263*$RA$5)+(RD263*$RH$5)+(RK263*$RO$5)+(RR263*$RV$5)+(RY263*$SC$5)+(SF263*$SJ$5)+(SM263*$SQ$5)+(ST263*$SX$5)+(TA263*$TE$5))+(TH263*$TL$5)+(TO263*$TS$5))/$VM$5</f>
        <v/>
      </c>
      <c r="VN263" s="40" t="n"/>
      <c r="VO263" s="21">
        <f>IF($C263&gt;0,(($IK$5*II263)+($GT$5*GR263)+($JM$5*JK263)+($JF$5*JD263)+($IY$5*IW263)+($IR$5*IP263)+($ID$5*IB263)+($HW$5*HU263)+($HP$5*HN263)+($HI$5*HG263)+($GF$5*GD263)+($FY$5*FW263)+($FR$5*FP263)+($FK$5*FI263)+($FD$5*FB263)+($EW$5*EU263)+($EP$5*EN263)+($EI$5*EG263)+($EB$5*DZ263)+($DU$5*DS263)+($DN$5*DL263)+($DG$5*DE263)+($CZ$5*CX263)+($CS$5*CQ263)+($CL$5*CJ263)+($CE$5*CC263)+($BX$5*BV263)+($BQ$5*BO263)+($BJ$5*BH263)+($BC$5*BA263)+($AV$5*AT263)+($AO$5*AM263)+($AH$5*AF263)+($KO$5*KM263)+($KH$5*KF263)+($KA$5*JY263)+($JT$5*JR263)+($PR$5*PP263)+($GM$5*GK263)+($HA$5*GY263)+($KV$5*KT263)+($LC$5*LA263)+($MS$5*MQ263)+($ML$5*MJ263)+($ME$5*MC263)+($LX$5*LV263)+($LQ$5*LO263)+($LJ$5*LH263)+(MX263*$MZ$5)+(NE263*$NG$5)+(NL263*$NN$5)+($OI$5*OG263)+($NU$5*NS263)+($OB$5*NZ263)+($PD$5*PB263)+($OW$5*OU263)+($OP$5*ON263)+($PK$5*PI263)+($PY$5*PW263)+($QF$5*QD263)+($QM$5*QK263)+($QT$5*QR263)+($RA$5*QY263)+($RH$5*RF263)+($RO$5*RM263)+(RT263*$RV$5)+(SA263*$SC$5)+(SH263*$SJ$5)+(SO263*$SQ$5)+(SV263*$SX$5)+(TC263*$TE$5)+(TJ263*$TL$5)+(TQ263*$TS$5))/$VM$5,0)</f>
        <v/>
      </c>
      <c r="VP263" s="14" t="n"/>
      <c r="VQ263" s="21">
        <f>IF($C263&gt;0,(($IK$5*IK263)+($GT$5*GT263)+($JM$5*JM263)+($JF$5*JF263)+($IY$5*IY263)+($IR$5*IR263)+($ID$5*ID263)+($HW$5*HW263)+($HP$5*HP263)+($HI$5*HI263)+($GF$5*GF263)+($FY$5*FY263)+($FR$5*FR263)+($FK$5*FK263)+($FD$5*FD263)+($EW$5*EW263)+($EP$5*EP263)+($EI$5*EI263)+($EB$5*EB263)+($DU$5*DU263)+($DN$5*DN263)+($DG$5*DG263)+($CZ$5*CZ263)+($CS$5*CS263)+($CL$5*CL263)+($CE$5*CE263)+($BX$5*BX263)+($BQ$5*BQ263)+($BJ$5*BJ263)+($BC$5*BC263)+($AV$5*AV263)+($AO$5*AO263)+($AH$5*AH263)+($KO$5*KO263)+($PR$5*PR263)+($GM$5*GM263)+($HA$5*HA263)+($KH$5*KH263)+($KA$5*KA263)+($JT$5*JT263)+($KV$5*KV263)+($LC$5*LC263)+($MS$5*MS263)+($ML$5*ML263)+($ME$5*ME263)+($LX$5*LX263)+($LQ$5*LQ263)+($LJ$5*LJ263)+($OI$5*OI263)+($NU$5*NU263)+($NN$5*NN263)+($NG$5*NG263)+($MZ$5*MZ263)+(OB263*$OB$5)+($PD$5*PD263)+($OW$5*OW263)+($OP$5*OP263)+($PK$5*PK263)+(PY263*$PY$5)+(QF263*$QF$5)+(QM263*$QM$5)+(QT263*$QT$5)+(RA263*$RA$5)+(RH263*$RH$5)+(RO263*$RO$5)+(RV263*$RV$5)+(SC263*$SC$5)+(SJ263*$SJ$5)+(SQ263*$SQ$5)+(SX263*$SX$5)+(TE263*$TE$5)+(TL263*$TL$5)+(TS263*$TS$5))/$VM$5,0)</f>
        <v/>
      </c>
    </row>
    <row r="264" ht="16" customHeight="1" s="545">
      <c r="A264" s="554" t="n"/>
      <c r="B264" s="4" t="n"/>
      <c r="C264" s="124">
        <f>LOOKUP(2,1/(ISNUMBER(C11:C263)),C11:C263)</f>
        <v/>
      </c>
      <c r="D264" s="548" t="n"/>
      <c r="E264" s="18" t="n"/>
      <c r="F264" s="18" t="n"/>
      <c r="G264" s="124">
        <f>LOOKUP(2,1/(ISNUMBER(G11:G262)),G11:G262)</f>
        <v/>
      </c>
      <c r="H264" s="548" t="n"/>
      <c r="I264" s="18" t="n"/>
      <c r="J264" s="18" t="n"/>
      <c r="K264" s="124">
        <f>LOOKUP(2,1/(ISNUMBER(K11:K262)),K11:K262)</f>
        <v/>
      </c>
      <c r="L264" s="548" t="n"/>
      <c r="M264" s="18" t="n"/>
      <c r="N264" s="18" t="n"/>
      <c r="O264" s="124">
        <f>LOOKUP(2,1/(ISNUMBER(O11:O262)),O11:O262)</f>
        <v/>
      </c>
      <c r="P264" s="18" t="n"/>
      <c r="Q264" s="18" t="n"/>
      <c r="R264" s="18" t="n"/>
      <c r="S264" s="18" t="n"/>
      <c r="T264" s="343">
        <f>LOOKUP(2,1/(ISNUMBER(T11:T262)),T11:T262)</f>
        <v/>
      </c>
      <c r="U264" s="22" t="n"/>
      <c r="V264" s="18" t="n"/>
      <c r="W264" s="18" t="n"/>
      <c r="X264" s="32">
        <f>SUM(X11:X263)</f>
        <v/>
      </c>
      <c r="Y264" s="342">
        <f>LOOKUP(2,1/(ISNUMBER(Y11:Y262)),Y11:Y262)</f>
        <v/>
      </c>
      <c r="AC264" s="147">
        <f>LOOKUP(2,1/(ISNUMBER(AC11:AC262)),AC11:AC262)</f>
        <v/>
      </c>
      <c r="AD264" s="18" t="n"/>
      <c r="AE264" s="18" t="n"/>
      <c r="AF264" s="18" t="n"/>
      <c r="AG264" s="18" t="n"/>
      <c r="AH264" s="18" t="n"/>
      <c r="AI264" s="548" t="n"/>
      <c r="AJ264" s="147">
        <f>LOOKUP(2,1/(ISNUMBER(AJ11:AJ262)),AJ11:AJ262)</f>
        <v/>
      </c>
      <c r="AK264" s="18" t="n"/>
      <c r="AL264" s="18" t="n"/>
      <c r="AM264" s="18" t="n"/>
      <c r="AN264" s="18" t="n"/>
      <c r="AO264" s="18" t="n"/>
      <c r="AP264" s="548" t="n"/>
      <c r="AQ264" s="147">
        <f>LOOKUP(2,1/(ISNUMBER(AQ11:AQ262)),AQ11:AQ262)</f>
        <v/>
      </c>
      <c r="AR264" s="18" t="n"/>
      <c r="AS264" s="18" t="n"/>
      <c r="AT264" s="18" t="n"/>
      <c r="AU264" s="18" t="n"/>
      <c r="AV264" s="18" t="n"/>
      <c r="AW264" s="548" t="n"/>
      <c r="AX264" s="147">
        <f>LOOKUP(2,1/(ISNUMBER(AX11:AX262)),AX11:AX262)</f>
        <v/>
      </c>
      <c r="AY264" s="18" t="n"/>
      <c r="AZ264" s="18" t="n"/>
      <c r="BA264" s="18" t="n"/>
      <c r="BB264" s="18" t="n"/>
      <c r="BC264" s="18" t="n"/>
      <c r="BD264" s="548" t="n"/>
      <c r="BE264" s="147">
        <f>LOOKUP(2,1/(ISNUMBER(BE11:BE262)),BE11:BE262)</f>
        <v/>
      </c>
      <c r="BF264" s="18" t="n"/>
      <c r="BG264" s="18" t="n"/>
      <c r="BH264" s="18" t="n"/>
      <c r="BI264" s="18" t="n"/>
      <c r="BJ264" s="18" t="n"/>
      <c r="BK264" s="548" t="n"/>
      <c r="BL264" s="147">
        <f>LOOKUP(2,1/(ISNUMBER(BL11:BL262)),BL11:BL262)</f>
        <v/>
      </c>
      <c r="BM264" s="18" t="n"/>
      <c r="BN264" s="18" t="n"/>
      <c r="BO264" s="18" t="n"/>
      <c r="BP264" s="18" t="n"/>
      <c r="BQ264" s="18" t="n"/>
      <c r="BR264" s="548" t="n"/>
      <c r="BS264" s="147">
        <f>LOOKUP(2,1/(ISNUMBER(BS11:BS262)),BS11:BS262)</f>
        <v/>
      </c>
      <c r="BT264" s="18" t="n"/>
      <c r="BU264" s="18" t="n"/>
      <c r="BV264" s="18" t="n"/>
      <c r="BW264" s="18" t="n"/>
      <c r="BX264" s="18" t="n"/>
      <c r="BY264" s="548" t="n"/>
      <c r="BZ264" s="147">
        <f>LOOKUP(2,1/(ISNUMBER(BZ11:BZ262)),BZ11:BZ262)</f>
        <v/>
      </c>
      <c r="CA264" s="18" t="n"/>
      <c r="CB264" s="18" t="n"/>
      <c r="CC264" s="18" t="n"/>
      <c r="CD264" s="18" t="n"/>
      <c r="CE264" s="18" t="n"/>
      <c r="CF264" s="548" t="n"/>
      <c r="CG264" s="147">
        <f>LOOKUP(2,1/(ISNUMBER(CG11:CG262)),CG11:CG262)</f>
        <v/>
      </c>
      <c r="CH264" s="18" t="n"/>
      <c r="CI264" s="18" t="n"/>
      <c r="CJ264" s="18" t="n"/>
      <c r="CK264" s="18" t="n"/>
      <c r="CL264" s="18" t="n"/>
      <c r="CM264" s="548" t="n"/>
      <c r="CN264" s="147">
        <f>LOOKUP(2,1/(ISNUMBER(CN11:CN262)),CN11:CN262)</f>
        <v/>
      </c>
      <c r="CO264" s="18" t="n"/>
      <c r="CP264" s="18" t="n"/>
      <c r="CQ264" s="18" t="n"/>
      <c r="CR264" s="18" t="n"/>
      <c r="CS264" s="18" t="n"/>
      <c r="CT264" s="548" t="n"/>
      <c r="CU264" s="147">
        <f>LOOKUP(2,1/(ISNUMBER(CU11:CU262)),CU11:CU262)</f>
        <v/>
      </c>
      <c r="CV264" s="18" t="n"/>
      <c r="CW264" s="18" t="n"/>
      <c r="CX264" s="18" t="n"/>
      <c r="CY264" s="18" t="n"/>
      <c r="CZ264" s="18" t="n"/>
      <c r="DA264" s="548" t="n"/>
      <c r="DB264" s="147">
        <f>LOOKUP(2,1/(ISNUMBER(DB11:DB262)),DB11:DB262)</f>
        <v/>
      </c>
      <c r="DC264" s="18" t="n"/>
      <c r="DD264" s="18" t="n"/>
      <c r="DE264" s="18" t="n"/>
      <c r="DF264" s="18" t="n"/>
      <c r="DG264" s="18" t="n"/>
      <c r="DH264" s="548" t="n"/>
      <c r="DI264" s="147">
        <f>LOOKUP(2,1/(ISNUMBER(DI11:DI262)),DI11:DI262)</f>
        <v/>
      </c>
      <c r="DJ264" s="18" t="n"/>
      <c r="DK264" s="18" t="n"/>
      <c r="DL264" s="18" t="n"/>
      <c r="DM264" s="18" t="n"/>
      <c r="DN264" s="18" t="n"/>
      <c r="DO264" s="548" t="n"/>
      <c r="DP264" s="147">
        <f>LOOKUP(2,1/(ISNUMBER(DP11:DP262)),DP11:DP262)</f>
        <v/>
      </c>
      <c r="DQ264" s="18" t="n"/>
      <c r="DR264" s="18" t="n"/>
      <c r="DS264" s="18" t="n"/>
      <c r="DT264" s="18" t="n"/>
      <c r="DU264" s="18" t="n"/>
      <c r="DV264" s="18" t="n"/>
      <c r="DW264" s="147">
        <f>LOOKUP(2,1/(ISNUMBER(DW11:DW262)),DW11:DW262)</f>
        <v/>
      </c>
      <c r="DX264" s="18" t="n"/>
      <c r="DY264" s="18" t="n"/>
      <c r="DZ264" s="18" t="n"/>
      <c r="EA264" s="18" t="n"/>
      <c r="EB264" s="18" t="n"/>
      <c r="EC264" s="548" t="n"/>
      <c r="ED264" s="147">
        <f>LOOKUP(2,1/(ISNUMBER(ED11:ED262)),ED11:ED262)</f>
        <v/>
      </c>
      <c r="EE264" s="18" t="n"/>
      <c r="EF264" s="18" t="n"/>
      <c r="EG264" s="18" t="n"/>
      <c r="EH264" s="18" t="n"/>
      <c r="EI264" s="18" t="n"/>
      <c r="EJ264" s="548" t="n"/>
      <c r="EK264" s="147">
        <f>LOOKUP(2,1/(ISNUMBER(EK11:EK262)),EK11:EK262)</f>
        <v/>
      </c>
      <c r="EL264" s="18" t="n"/>
      <c r="EM264" s="18" t="n"/>
      <c r="EN264" s="18" t="n"/>
      <c r="EO264" s="18" t="n"/>
      <c r="EP264" s="18" t="n"/>
      <c r="EQ264" s="548" t="n"/>
      <c r="ER264" s="13" t="n"/>
      <c r="ES264" s="68">
        <f>IF(ER264&gt;0,((ER264-ER263)/ER264),0)</f>
        <v/>
      </c>
      <c r="ET264" s="18" t="n"/>
      <c r="EU264" s="18" t="n"/>
      <c r="EV264" s="18" t="n"/>
      <c r="EW264" s="18" t="n"/>
      <c r="EX264" s="548" t="n"/>
      <c r="EY264" s="13" t="n"/>
      <c r="EZ264" s="18" t="n"/>
      <c r="FA264" s="18" t="n"/>
      <c r="FB264" s="18" t="n"/>
      <c r="FC264" s="18" t="n"/>
      <c r="FD264" s="18" t="n"/>
      <c r="FE264" s="548" t="n"/>
      <c r="FF264" s="147">
        <f>LOOKUP(2,1/(ISNUMBER(FF11:FF262)),FF11:FF262)</f>
        <v/>
      </c>
      <c r="FG264" s="18" t="n"/>
      <c r="FH264" s="18" t="n"/>
      <c r="FI264" s="18" t="n"/>
      <c r="FJ264" s="18" t="n"/>
      <c r="FK264" s="18" t="n"/>
      <c r="FL264" s="548" t="n"/>
      <c r="FM264" s="147">
        <f>LOOKUP(2,1/(ISNUMBER(FM11:FM262)),FM11:FM262)</f>
        <v/>
      </c>
      <c r="FN264" s="18" t="n"/>
      <c r="FO264" s="18" t="n"/>
      <c r="FP264" s="18" t="n"/>
      <c r="FQ264" s="18" t="n"/>
      <c r="FR264" s="18" t="n"/>
      <c r="FS264" s="548" t="n"/>
      <c r="FT264" s="147">
        <f>LOOKUP(2,1/(ISNUMBER(FT11:FT262)),FT11:FT262)</f>
        <v/>
      </c>
      <c r="FU264" s="18" t="n"/>
      <c r="FV264" s="18" t="n"/>
      <c r="FW264" s="18" t="n"/>
      <c r="FX264" s="18" t="n"/>
      <c r="FY264" s="18" t="n"/>
      <c r="FZ264" s="548" t="n"/>
      <c r="GA264" s="147">
        <f>LOOKUP(2,1/(ISNUMBER(GA11:GA262)),GA11:GA262)</f>
        <v/>
      </c>
      <c r="GB264" s="18" t="n"/>
      <c r="GC264" s="18" t="n"/>
      <c r="GD264" s="18" t="n"/>
      <c r="GE264" s="18" t="n"/>
      <c r="GF264" s="18" t="n"/>
      <c r="GG264" s="18" t="n"/>
      <c r="GH264" s="147">
        <f>LOOKUP(2,1/(ISNUMBER(GH11:GH262)),GH11:GH262)</f>
        <v/>
      </c>
      <c r="GI264" s="18" t="n"/>
      <c r="GJ264" s="18" t="n"/>
      <c r="GK264" s="18" t="n"/>
      <c r="GL264" s="18" t="n"/>
      <c r="GM264" s="18" t="n"/>
      <c r="GN264" s="548" t="n"/>
      <c r="GO264" s="147">
        <f>LOOKUP(2,1/(ISNUMBER(GO11:GO262)),GO11:GO262)</f>
        <v/>
      </c>
      <c r="GP264" s="548" t="n"/>
      <c r="GQ264" s="548" t="n"/>
      <c r="GR264" s="548" t="n"/>
      <c r="GS264" s="548" t="n"/>
      <c r="GT264" s="548" t="n"/>
      <c r="GU264" s="548" t="n"/>
      <c r="GV264" s="147">
        <f>LOOKUP(2,1/(ISNUMBER(GV11:GV262)),GV11:GV262)</f>
        <v/>
      </c>
      <c r="GW264" s="548" t="n"/>
      <c r="GX264" s="548" t="n"/>
      <c r="GY264" s="548" t="n"/>
      <c r="GZ264" s="548" t="n"/>
      <c r="HA264" s="548" t="n"/>
      <c r="HB264" s="548" t="n"/>
      <c r="HC264" s="548" t="n"/>
      <c r="HD264" s="147">
        <f>LOOKUP(2,1/(ISNUMBER(HD11:HD262)),HD11:HD262)</f>
        <v/>
      </c>
      <c r="HE264" s="18" t="n"/>
      <c r="HF264" s="18" t="n"/>
      <c r="HG264" s="18" t="n"/>
      <c r="HH264" s="18" t="n"/>
      <c r="HI264" s="18" t="n"/>
      <c r="HJ264" s="548" t="n"/>
      <c r="HK264" s="147">
        <f>LOOKUP(2,1/(ISNUMBER(HK11:HK262)),HK11:HK262)</f>
        <v/>
      </c>
      <c r="HL264" s="18" t="n"/>
      <c r="HM264" s="18" t="n"/>
      <c r="HN264" s="18" t="n"/>
      <c r="HO264" s="18" t="n"/>
      <c r="HP264" s="18" t="n"/>
      <c r="HQ264" s="548" t="n"/>
      <c r="HR264" s="147">
        <f t="array" ref="HR264">LOOKUP(2,1/((ISNUMBER(HR11:HR262))*(HR11:HR262&lt;&gt;0)),HR11:HR262)</f>
        <v/>
      </c>
      <c r="HS264" s="18" t="n"/>
      <c r="HT264" s="18" t="n"/>
      <c r="HU264" s="18" t="n"/>
      <c r="HV264" s="18" t="n"/>
      <c r="HW264" s="18" t="n"/>
      <c r="HX264" s="548" t="n"/>
      <c r="HY264" s="147">
        <f>LOOKUP(2,1/(ISNUMBER(HY11:HY262)),HY11:HY262)</f>
        <v/>
      </c>
      <c r="HZ264" s="18" t="n"/>
      <c r="IA264" s="18" t="n"/>
      <c r="IB264" s="18" t="n"/>
      <c r="IC264" s="18" t="n"/>
      <c r="ID264" s="18" t="n"/>
      <c r="IE264" s="548" t="n"/>
      <c r="IF264" s="147">
        <f>LOOKUP(2,1/(ISNUMBER(IF11:IF262)),IF11:IF262)</f>
        <v/>
      </c>
      <c r="IG264" s="548" t="n"/>
      <c r="IH264" s="548" t="n"/>
      <c r="II264" s="548" t="n"/>
      <c r="IJ264" s="548" t="n"/>
      <c r="IK264" s="548" t="n"/>
      <c r="IL264" s="548" t="n"/>
      <c r="IM264" s="147">
        <f>LOOKUP(2,1/(ISNUMBER(IM11:IM262)),IM11:IM262)</f>
        <v/>
      </c>
      <c r="IN264" s="18" t="n"/>
      <c r="IO264" s="18" t="n"/>
      <c r="IP264" s="18" t="n"/>
      <c r="IQ264" s="18" t="n"/>
      <c r="IR264" s="18" t="n"/>
      <c r="IS264" s="548" t="n"/>
      <c r="IT264" s="147">
        <f>LOOKUP(2,1/(ISNUMBER(IT11:IT262)),IT11:IT262)</f>
        <v/>
      </c>
      <c r="IU264" s="18" t="n"/>
      <c r="IV264" s="18" t="n"/>
      <c r="IW264" s="18" t="n"/>
      <c r="IX264" s="18" t="n"/>
      <c r="IY264" s="18" t="n"/>
      <c r="IZ264" s="548" t="n"/>
      <c r="JA264" s="147">
        <f>LOOKUP(2,1/(ISNUMBER(JA11:JA262)),JA11:JA262)</f>
        <v/>
      </c>
      <c r="JB264" s="18" t="n"/>
      <c r="JC264" s="18" t="n"/>
      <c r="JD264" s="18" t="n"/>
      <c r="JE264" s="18" t="n"/>
      <c r="JF264" s="18" t="n"/>
      <c r="JG264" s="548" t="n"/>
      <c r="JH264" s="147">
        <f>LOOKUP(2,1/(ISNUMBER(JH11:JH262)),JH11:JH262)</f>
        <v/>
      </c>
      <c r="JI264" s="18" t="n"/>
      <c r="JJ264" s="18" t="n"/>
      <c r="JK264" s="18" t="n"/>
      <c r="JL264" s="18" t="n"/>
      <c r="JM264" s="18" t="n"/>
      <c r="JN264" s="548" t="n"/>
      <c r="JO264" s="147">
        <f>LOOKUP(2,1/(ISNUMBER(JO11:JO262)),JO11:JO262)</f>
        <v/>
      </c>
      <c r="JP264" s="548" t="n"/>
      <c r="JQ264" s="548" t="n"/>
      <c r="JR264" s="548" t="n"/>
      <c r="JS264" s="548" t="n"/>
      <c r="JT264" s="548" t="n"/>
      <c r="JU264" s="548" t="n"/>
      <c r="JV264" s="147">
        <f>LOOKUP(2,1/(ISNUMBER(JV11:JV262)),JV11:JV262)</f>
        <v/>
      </c>
      <c r="JW264" s="548" t="n"/>
      <c r="JX264" s="548" t="n"/>
      <c r="JY264" s="548" t="n"/>
      <c r="JZ264" s="548" t="n"/>
      <c r="KA264" s="548" t="n"/>
      <c r="KB264" s="548" t="n"/>
      <c r="KC264" s="147">
        <f>LOOKUP(2,1/(ISNUMBER(KC11:KC262)),KC11:KC262)</f>
        <v/>
      </c>
      <c r="KD264" s="548" t="n"/>
      <c r="KE264" s="548" t="n"/>
      <c r="KF264" s="548" t="n"/>
      <c r="KG264" s="548" t="n"/>
      <c r="KH264" s="548" t="n"/>
      <c r="KI264" s="548" t="n"/>
      <c r="KJ264" s="147">
        <f>LOOKUP(2,1/(ISNUMBER(KJ11:KJ262)),KJ11:KJ262)</f>
        <v/>
      </c>
      <c r="KK264" s="548" t="n"/>
      <c r="KL264" s="548" t="n"/>
      <c r="KM264" s="548" t="n"/>
      <c r="KN264" s="548" t="n"/>
      <c r="KO264" s="548" t="n"/>
      <c r="KP264" s="548" t="n"/>
      <c r="KQ264" s="147">
        <f>LOOKUP(2,1/(ISNUMBER(KQ11:KQ262)),KQ11:KQ262)</f>
        <v/>
      </c>
      <c r="KR264" s="548" t="n"/>
      <c r="KS264" s="548" t="n"/>
      <c r="KT264" s="548" t="n"/>
      <c r="KU264" s="548" t="n"/>
      <c r="KV264" s="548" t="n"/>
      <c r="KW264" s="548" t="n"/>
      <c r="KX264" s="259">
        <f>LOOKUP(2,1/(ISNUMBER(KX11:KX262)),KX11:KX262)</f>
        <v/>
      </c>
      <c r="KY264" s="548" t="n"/>
      <c r="KZ264" s="548" t="n"/>
      <c r="LA264" s="548" t="n"/>
      <c r="LB264" s="548" t="n"/>
      <c r="LC264" s="548" t="n"/>
      <c r="LD264" s="548" t="n"/>
      <c r="LE264" s="147">
        <f>LOOKUP(2,1/(ISNUMBER(LE11:LE262)),LE11:LE262)</f>
        <v/>
      </c>
      <c r="LF264" s="548" t="n"/>
      <c r="LG264" s="548" t="n"/>
      <c r="LH264" s="548" t="n"/>
      <c r="LI264" s="548" t="n"/>
      <c r="LJ264" s="548" t="n"/>
      <c r="LK264" s="548" t="n"/>
      <c r="LL264" s="147">
        <f>LOOKUP(2,1/(ISNUMBER(LL11:LL262)),LL11:LL262)</f>
        <v/>
      </c>
      <c r="LM264" s="548" t="n"/>
      <c r="LN264" s="548" t="n"/>
      <c r="LO264" s="548" t="n"/>
      <c r="LP264" s="548" t="n"/>
      <c r="LQ264" s="548" t="n"/>
      <c r="LR264" s="548" t="n"/>
      <c r="LS264" s="147">
        <f>LOOKUP(2,1/(ISNUMBER(LS11:LS262)),LS11:LS262)</f>
        <v/>
      </c>
      <c r="LT264" s="548" t="n"/>
      <c r="LU264" s="548" t="n"/>
      <c r="LV264" s="548" t="n"/>
      <c r="LW264" s="548" t="n"/>
      <c r="LX264" s="548" t="n"/>
      <c r="LY264" s="548" t="n"/>
      <c r="LZ264" s="147">
        <f>LOOKUP(2,1/(ISNUMBER(LZ11:LZ262)),LZ11:LZ262)</f>
        <v/>
      </c>
      <c r="MA264" s="548" t="n"/>
      <c r="MB264" s="548" t="n"/>
      <c r="MC264" s="548" t="n"/>
      <c r="MD264" s="548" t="n"/>
      <c r="ME264" s="548" t="n"/>
      <c r="MF264" s="548" t="n"/>
      <c r="MG264" s="147">
        <f>LOOKUP(2,1/(ISNUMBER(MG11:MG262)),MG11:MG262)</f>
        <v/>
      </c>
      <c r="MH264" s="548" t="n"/>
      <c r="MI264" s="548" t="n"/>
      <c r="MJ264" s="548" t="n"/>
      <c r="MK264" s="548" t="n"/>
      <c r="ML264" s="548" t="n"/>
      <c r="MM264" s="548" t="n"/>
      <c r="MN264" s="147">
        <f>LOOKUP(2,1/(ISNUMBER(MN11:MN262)),MN11:MN262)</f>
        <v/>
      </c>
      <c r="MO264" s="548" t="n"/>
      <c r="MP264" s="548" t="n"/>
      <c r="MQ264" s="548" t="n"/>
      <c r="MR264" s="548" t="n"/>
      <c r="MS264" s="548" t="n"/>
      <c r="MT264" s="548" t="n"/>
      <c r="MU264" s="147">
        <f>LOOKUP(2,1/(ISNUMBER(MU11:MU262)),MU11:MU262)</f>
        <v/>
      </c>
      <c r="MV264" s="548" t="n"/>
      <c r="MW264" s="548" t="n"/>
      <c r="MX264" s="548" t="n"/>
      <c r="MY264" s="548" t="n"/>
      <c r="MZ264" s="548" t="n"/>
      <c r="NA264" s="548" t="n"/>
      <c r="NB264" s="147">
        <f>LOOKUP(2,1/(ISNUMBER(NB11:NB262)),NB11:NB262)</f>
        <v/>
      </c>
      <c r="NC264" s="548" t="n"/>
      <c r="ND264" s="548" t="n"/>
      <c r="NE264" s="548" t="n"/>
      <c r="NF264" s="548" t="n"/>
      <c r="NG264" s="548" t="n"/>
      <c r="NH264" s="548" t="n"/>
      <c r="NI264" s="147">
        <f>LOOKUP(2,1/(ISNUMBER(NI11:NI262)),NI11:NI262)</f>
        <v/>
      </c>
      <c r="NJ264" s="548" t="n"/>
      <c r="NK264" s="548" t="n"/>
      <c r="NL264" s="548" t="n"/>
      <c r="NM264" s="548" t="n"/>
      <c r="NN264" s="548" t="n"/>
      <c r="NO264" s="548" t="n"/>
      <c r="NP264" s="147">
        <f>LOOKUP(2,1/(ISNUMBER(NP11:NP262)),NP11:NP262)</f>
        <v/>
      </c>
      <c r="NQ264" s="548" t="n"/>
      <c r="NR264" s="548" t="n"/>
      <c r="NS264" s="548" t="n"/>
      <c r="NT264" s="548" t="n"/>
      <c r="NU264" s="548" t="n"/>
      <c r="NV264" s="548" t="n"/>
      <c r="NW264" s="147">
        <f>LOOKUP(2,1/(ISNUMBER(NW11:NW262)),NW11:NW262)</f>
        <v/>
      </c>
      <c r="NX264" s="548" t="n"/>
      <c r="NY264" s="548" t="n"/>
      <c r="NZ264" s="548" t="n"/>
      <c r="OA264" s="548" t="n"/>
      <c r="OB264" s="548" t="n"/>
      <c r="OC264" s="548" t="n"/>
      <c r="OD264" s="147">
        <f>LOOKUP(2,1/(ISNUMBER(OD11:OD262)),OD11:OD262)</f>
        <v/>
      </c>
      <c r="OE264" s="548" t="n"/>
      <c r="OF264" s="548" t="n"/>
      <c r="OG264" s="548" t="n"/>
      <c r="OH264" s="548" t="n"/>
      <c r="OI264" s="548" t="n"/>
      <c r="OJ264" s="548" t="n"/>
      <c r="OK264" s="147">
        <f>LOOKUP(2,1/(ISNUMBER(OK11:OK262)),OK11:OK262)</f>
        <v/>
      </c>
      <c r="OL264" s="548" t="n"/>
      <c r="OM264" s="548" t="n"/>
      <c r="ON264" s="548" t="n"/>
      <c r="OO264" s="548" t="n"/>
      <c r="OP264" s="548" t="n"/>
      <c r="OQ264" s="548" t="n"/>
      <c r="OR264" s="147">
        <f>LOOKUP(2,1/(ISNUMBER(OR11:OR262)),OR11:OR262)</f>
        <v/>
      </c>
      <c r="OS264" s="548" t="n"/>
      <c r="OT264" s="548" t="n"/>
      <c r="OU264" s="548" t="n"/>
      <c r="OV264" s="548" t="n"/>
      <c r="OW264" s="548" t="n"/>
      <c r="OX264" s="548" t="n"/>
      <c r="OY264" s="147">
        <f>LOOKUP(2,1/(ISNUMBER(OY11:OY262)),OY11:OY262)</f>
        <v/>
      </c>
      <c r="OZ264" s="548" t="n"/>
      <c r="PA264" s="548" t="n"/>
      <c r="PB264" s="548" t="n"/>
      <c r="PC264" s="548" t="n"/>
      <c r="PD264" s="548" t="n"/>
      <c r="PE264" s="548" t="n"/>
      <c r="PF264" s="147">
        <f>LOOKUP(2,1/(ISNUMBER(PF11:PF262)),PF11:PF262)</f>
        <v/>
      </c>
      <c r="PG264" s="548" t="n"/>
      <c r="PH264" s="548" t="n"/>
      <c r="PI264" s="548" t="n"/>
      <c r="PJ264" s="548" t="n"/>
      <c r="PK264" s="548" t="n"/>
      <c r="PL264" s="548" t="n"/>
      <c r="PM264" s="147">
        <f>LOOKUP(2,1/(ISNUMBER(PM11:PM262)),PM11:PM262)</f>
        <v/>
      </c>
      <c r="PN264" s="548" t="n"/>
      <c r="PO264" s="548" t="n"/>
      <c r="PP264" s="548" t="n"/>
      <c r="PQ264" s="548" t="n"/>
      <c r="PR264" s="548" t="n"/>
      <c r="PT264" s="147">
        <f>LOOKUP(2,1/(ISNUMBER(PT11:PT262)),PT11:PT262)</f>
        <v/>
      </c>
      <c r="PU264" s="548" t="n"/>
      <c r="PV264" s="548" t="n"/>
      <c r="PW264" s="548" t="n"/>
      <c r="PX264" s="548" t="n"/>
      <c r="PY264" s="548" t="n"/>
      <c r="QA264" s="147">
        <f>LOOKUP(2,1/(ISNUMBER(QA11:QA262)),QA11:QA262)</f>
        <v/>
      </c>
      <c r="QB264" s="548" t="n"/>
      <c r="QC264" s="548" t="n"/>
      <c r="QD264" s="548" t="n"/>
      <c r="QE264" s="548" t="n"/>
      <c r="QF264" s="548" t="n"/>
      <c r="QH264" s="147">
        <f>LOOKUP(2,1/(ISNUMBER(QH11:QH262)),QH11:QH262)</f>
        <v/>
      </c>
      <c r="QI264" s="548" t="n"/>
      <c r="QJ264" s="548" t="n"/>
      <c r="QK264" s="548" t="n"/>
      <c r="QL264" s="548" t="n"/>
      <c r="QM264" s="548" t="n"/>
      <c r="QO264" s="147">
        <f>LOOKUP(2,1/(ISNUMBER(QO11:QO262)),QO11:QO262)</f>
        <v/>
      </c>
      <c r="QP264" s="548" t="n"/>
      <c r="QQ264" s="548" t="n"/>
      <c r="QR264" s="548" t="n"/>
      <c r="QS264" s="548" t="n"/>
      <c r="QT264" s="548" t="n"/>
      <c r="QV264" s="147">
        <f>LOOKUP(2,1/(ISNUMBER(QV11:QV262)),QV11:QV262)</f>
        <v/>
      </c>
      <c r="QW264" s="548" t="n"/>
      <c r="QX264" s="548" t="n"/>
      <c r="QY264" s="548" t="n"/>
      <c r="QZ264" s="548" t="n"/>
      <c r="RA264" s="548" t="n"/>
      <c r="RC264" s="147">
        <f>LOOKUP(2,1/(ISNUMBER(RC11:RC262)),RC11:RC262)</f>
        <v/>
      </c>
      <c r="RD264" s="548" t="n"/>
      <c r="RE264" s="548" t="n"/>
      <c r="RF264" s="548" t="n"/>
      <c r="RG264" s="548" t="n"/>
      <c r="RH264" s="548" t="n"/>
      <c r="RJ264" s="147">
        <f>LOOKUP(2,1/(ISNUMBER(RJ11:RJ262)),RJ11:RJ262)</f>
        <v/>
      </c>
      <c r="RK264" s="548" t="n"/>
      <c r="RL264" s="548" t="n"/>
      <c r="RM264" s="548" t="n"/>
      <c r="RN264" s="548" t="n"/>
      <c r="RO264" s="548" t="n"/>
      <c r="RQ264" s="147">
        <f>LOOKUP(2,1/(ISNUMBER(RQ11:RQ262)),RQ11:RQ262)</f>
        <v/>
      </c>
      <c r="RR264" s="548" t="n"/>
      <c r="RS264" s="548" t="n"/>
      <c r="RT264" s="548" t="n"/>
      <c r="RU264" s="548" t="n"/>
      <c r="RV264" s="548" t="n"/>
      <c r="RX264" s="147">
        <f>LOOKUP(2,1/(ISNUMBER(RX11:RX262)),RX11:RX262)</f>
        <v/>
      </c>
      <c r="RY264" s="548" t="n"/>
      <c r="RZ264" s="548" t="n"/>
      <c r="SA264" s="548" t="n"/>
      <c r="SB264" s="548" t="n"/>
      <c r="SC264" s="548" t="n"/>
      <c r="SE264" s="147">
        <f>LOOKUP(2,1/(ISNUMBER(SE11:SE262)),SE11:SE262)</f>
        <v/>
      </c>
      <c r="SF264" s="548" t="n"/>
      <c r="SG264" s="548" t="n"/>
      <c r="SH264" s="548" t="n"/>
      <c r="SI264" s="548" t="n"/>
      <c r="SJ264" s="548" t="n"/>
      <c r="SL264" s="147">
        <f>LOOKUP(2,1/(ISNUMBER(SL11:SL262)),SL11:SL262)</f>
        <v/>
      </c>
      <c r="SM264" s="548" t="n"/>
      <c r="SN264" s="548" t="n"/>
      <c r="SO264" s="548" t="n"/>
      <c r="SP264" s="548" t="n"/>
      <c r="SQ264" s="548" t="n"/>
      <c r="SS264" s="147">
        <f>LOOKUP(2,1/(ISNUMBER(SS11:SS262)),SS11:SS262)</f>
        <v/>
      </c>
      <c r="ST264" s="548" t="n"/>
      <c r="SU264" s="548" t="n"/>
      <c r="SV264" s="548" t="n"/>
      <c r="SW264" s="548" t="n"/>
      <c r="SX264" s="548" t="n"/>
      <c r="SZ264" s="147">
        <f>LOOKUP(2,1/(ISNUMBER(SZ11:SZ262)),SZ11:SZ262)</f>
        <v/>
      </c>
      <c r="TA264" s="548" t="n"/>
      <c r="TB264" s="548" t="n"/>
      <c r="TC264" s="548" t="n"/>
      <c r="TD264" s="548" t="n"/>
      <c r="TE264" s="548" t="n"/>
      <c r="TG264" s="147">
        <f>LOOKUP(2,1/(ISNUMBER(TG11:TG262)),TG11:TG262)</f>
        <v/>
      </c>
      <c r="TH264" s="548" t="n"/>
      <c r="TI264" s="548" t="n"/>
      <c r="TJ264" s="548" t="n"/>
      <c r="TK264" s="548" t="n"/>
      <c r="TL264" s="548" t="n"/>
      <c r="TN264" s="147">
        <f>LOOKUP(2,1/(ISNUMBER(TN11:TN262)),TN11:TN262)</f>
        <v/>
      </c>
      <c r="TO264" s="548" t="n"/>
      <c r="TP264" s="548" t="n"/>
      <c r="TQ264" s="548" t="n"/>
      <c r="TR264" s="548" t="n"/>
      <c r="TS264" s="548" t="n"/>
      <c r="TU264" s="147">
        <f>LOOKUP(2,1/(ISNUMBER(TU11:TU262)),TU11:TU262)</f>
        <v/>
      </c>
      <c r="TV264" s="548" t="n"/>
      <c r="TW264" s="548" t="n"/>
      <c r="TX264" s="548" t="n"/>
      <c r="TY264" s="548" t="n"/>
      <c r="TZ264" s="548" t="n"/>
      <c r="UB264" s="147">
        <f>LOOKUP(2,1/(ISNUMBER(UB11:UB262)),UB11:UB262)</f>
        <v/>
      </c>
      <c r="UC264" s="548" t="n"/>
      <c r="UD264" s="548" t="n"/>
      <c r="UE264" s="548" t="n"/>
      <c r="UF264" s="548" t="n"/>
      <c r="UG264" s="548" t="n"/>
      <c r="UI264" s="147">
        <f>LOOKUP(2,1/(ISNUMBER(UI11:UI262)),UI11:UI262)</f>
        <v/>
      </c>
      <c r="UJ264" s="548" t="n"/>
      <c r="UK264" s="548" t="n"/>
      <c r="UL264" s="548" t="n"/>
      <c r="UM264" s="548" t="n"/>
      <c r="UN264" s="548" t="n"/>
      <c r="UP264" s="147">
        <f>LOOKUP(2,1/(ISNUMBER(UP11:UP262)),UP11:UP262)</f>
        <v/>
      </c>
      <c r="UQ264" s="548" t="n"/>
      <c r="UR264" s="548" t="n"/>
      <c r="US264" s="548" t="n"/>
      <c r="UT264" s="548" t="n"/>
      <c r="UU264" s="548" t="n"/>
      <c r="UW264" s="147">
        <f>LOOKUP(2,1/(ISNUMBER(UW11:UW262)),UW11:UW262)</f>
        <v/>
      </c>
      <c r="UX264" s="548" t="n"/>
      <c r="UY264" s="548" t="n"/>
      <c r="UZ264" s="548" t="n"/>
      <c r="VA264" s="548" t="n"/>
      <c r="VB264" s="548" t="n"/>
      <c r="VD264" s="147">
        <f>LOOKUP(2,1/(ISNUMBER(VD11:VD262)),VD11:VD262)</f>
        <v/>
      </c>
      <c r="VE264" s="548" t="n"/>
      <c r="VF264" s="548" t="n"/>
      <c r="VG264" s="548" t="n"/>
      <c r="VH264" s="548" t="n"/>
      <c r="VI264" s="548" t="n"/>
      <c r="VM264" s="124" t="n"/>
    </row>
    <row r="265" ht="16" customHeight="1" s="545">
      <c r="A265" s="554" t="n"/>
      <c r="B265" s="4" t="n"/>
      <c r="C265" s="22" t="n"/>
      <c r="D265" s="548" t="n"/>
      <c r="E265" s="18" t="n"/>
      <c r="F265" s="18" t="n"/>
      <c r="G265" s="22" t="n"/>
      <c r="H265" s="548" t="n"/>
      <c r="I265" s="18" t="n"/>
      <c r="J265" s="18" t="n"/>
      <c r="K265" s="22" t="n"/>
      <c r="L265" s="548" t="n"/>
      <c r="M265" s="18" t="n"/>
      <c r="N265" s="18" t="n"/>
      <c r="O265" s="18" t="n"/>
      <c r="P265" s="18" t="n"/>
      <c r="Q265" s="18" t="n"/>
      <c r="R265" s="18" t="n"/>
      <c r="S265" s="18" t="n"/>
      <c r="T265" s="22" t="n"/>
      <c r="U265" s="22" t="n"/>
      <c r="V265" s="18" t="n"/>
      <c r="W265" s="18" t="n"/>
      <c r="AA265" t="inlineStr">
        <is>
          <t>YTD High</t>
        </is>
      </c>
      <c r="AC265" s="22">
        <f>MAX(AC11:AC262)</f>
        <v/>
      </c>
      <c r="AD265" s="18" t="n"/>
      <c r="AE265" s="18" t="n"/>
      <c r="AF265" s="18" t="n"/>
      <c r="AG265" s="18" t="n"/>
      <c r="AH265" s="18" t="n"/>
      <c r="AI265" s="548" t="n"/>
      <c r="AJ265" s="22">
        <f>MAX(AJ11:AJ262)</f>
        <v/>
      </c>
      <c r="AK265" s="18" t="n"/>
      <c r="AL265" s="18" t="n"/>
      <c r="AM265" s="18" t="n"/>
      <c r="AN265" s="18" t="n"/>
      <c r="AO265" s="18" t="n"/>
      <c r="AP265" s="548" t="n"/>
      <c r="AQ265" s="22">
        <f>MAX(AQ11:AQ262)</f>
        <v/>
      </c>
      <c r="AR265" s="18" t="n"/>
      <c r="AS265" s="18" t="n"/>
      <c r="AT265" s="18" t="n"/>
      <c r="AU265" s="18" t="n"/>
      <c r="AV265" s="18" t="n"/>
      <c r="AW265" s="548" t="n"/>
      <c r="AX265" s="22">
        <f>MAX(AX11:AX262)</f>
        <v/>
      </c>
      <c r="AY265" s="18" t="n"/>
      <c r="AZ265" s="18" t="n"/>
      <c r="BA265" s="18" t="n"/>
      <c r="BB265" s="18" t="n"/>
      <c r="BC265" s="18" t="n"/>
      <c r="BD265" s="548" t="n"/>
      <c r="BE265" s="22">
        <f>MAX(BE11:BE262)</f>
        <v/>
      </c>
      <c r="BF265" s="18" t="n"/>
      <c r="BG265" s="18" t="n"/>
      <c r="BH265" s="18" t="n"/>
      <c r="BI265" s="18" t="n"/>
      <c r="BJ265" s="18" t="n"/>
      <c r="BK265" s="548" t="n"/>
      <c r="BL265" s="22">
        <f>MAX(BL11:BL262)</f>
        <v/>
      </c>
      <c r="BM265" s="18" t="n"/>
      <c r="BN265" s="18" t="n"/>
      <c r="BO265" s="18" t="n"/>
      <c r="BP265" s="18" t="n"/>
      <c r="BQ265" s="18" t="n"/>
      <c r="BR265" s="548" t="n"/>
      <c r="BS265" s="22">
        <f>MAX(BS11:BS262)</f>
        <v/>
      </c>
      <c r="BT265" s="18" t="n"/>
      <c r="BU265" s="18" t="n"/>
      <c r="BV265" s="18" t="n"/>
      <c r="BW265" s="18" t="n"/>
      <c r="BX265" s="18" t="n"/>
      <c r="BY265" s="548" t="n"/>
      <c r="BZ265" s="22">
        <f>MAX(BZ11:BZ262)</f>
        <v/>
      </c>
      <c r="CA265" s="18" t="n"/>
      <c r="CB265" s="18" t="n"/>
      <c r="CC265" s="18" t="n"/>
      <c r="CD265" s="18" t="n"/>
      <c r="CE265" s="18" t="n"/>
      <c r="CF265" s="548" t="n"/>
      <c r="CG265" s="22">
        <f>MAX(CG11:CG262)</f>
        <v/>
      </c>
      <c r="CH265" s="18" t="n"/>
      <c r="CI265" s="18" t="n"/>
      <c r="CJ265" s="18" t="n"/>
      <c r="CK265" s="18" t="n"/>
      <c r="CL265" s="18" t="n"/>
      <c r="CM265" s="548" t="n"/>
      <c r="CN265" s="22">
        <f>MAX(CN11:CN262)</f>
        <v/>
      </c>
      <c r="CO265" s="18" t="n"/>
      <c r="CP265" s="18" t="n"/>
      <c r="CQ265" s="18" t="n"/>
      <c r="CR265" s="18" t="n"/>
      <c r="CS265" s="18" t="n"/>
      <c r="CT265" s="548" t="n"/>
      <c r="CU265" s="22">
        <f>MAX(CU11:CU262)</f>
        <v/>
      </c>
      <c r="CV265" s="18" t="n"/>
      <c r="CW265" s="18" t="n"/>
      <c r="CX265" s="18" t="n"/>
      <c r="CY265" s="18" t="n"/>
      <c r="CZ265" s="18" t="n"/>
      <c r="DA265" s="548" t="n"/>
      <c r="DB265" s="22">
        <f>MAX(DB11:DB262)</f>
        <v/>
      </c>
      <c r="DC265" s="18" t="n"/>
      <c r="DD265" s="18" t="n"/>
      <c r="DE265" s="18" t="n"/>
      <c r="DF265" s="18" t="n"/>
      <c r="DG265" s="18" t="n"/>
      <c r="DH265" s="548" t="n"/>
      <c r="DI265" s="22">
        <f>MAX(DI11:DI262)</f>
        <v/>
      </c>
      <c r="DJ265" s="18" t="n"/>
      <c r="DK265" s="18" t="n"/>
      <c r="DL265" s="18" t="n"/>
      <c r="DM265" s="18" t="n"/>
      <c r="DN265" s="18" t="n"/>
      <c r="DO265" s="548" t="n"/>
      <c r="DP265" s="22">
        <f>MAX(DP11:DP262)</f>
        <v/>
      </c>
      <c r="DQ265" s="18" t="n"/>
      <c r="DR265" s="18" t="n"/>
      <c r="DS265" s="18" t="n"/>
      <c r="DT265" s="18" t="n"/>
      <c r="DU265" s="18" t="n"/>
      <c r="DV265" s="18" t="n"/>
      <c r="DW265" s="22">
        <f>MAX(DW11:DW262)</f>
        <v/>
      </c>
      <c r="DX265" s="18" t="n"/>
      <c r="DY265" s="18" t="n"/>
      <c r="DZ265" s="18" t="n"/>
      <c r="EA265" s="18" t="n"/>
      <c r="EB265" s="18" t="n"/>
      <c r="EC265" s="548" t="n"/>
      <c r="ED265" s="22">
        <f>MAX(ED11:ED262)</f>
        <v/>
      </c>
      <c r="EE265" s="18" t="n"/>
      <c r="EF265" s="18" t="n"/>
      <c r="EG265" s="18" t="n"/>
      <c r="EH265" s="18" t="n"/>
      <c r="EI265" s="18" t="n"/>
      <c r="EJ265" s="548" t="n"/>
      <c r="EK265" s="22">
        <f>MAX(EK11:EK262)</f>
        <v/>
      </c>
      <c r="EL265" s="18" t="n"/>
      <c r="EM265" s="18" t="n"/>
      <c r="EN265" s="18" t="n"/>
      <c r="EO265" s="18" t="n"/>
      <c r="EP265" s="18" t="n"/>
      <c r="EQ265" s="548" t="n"/>
      <c r="ER265" s="147">
        <f>LOOKUP(2,1/(ISNUMBER(ER12:ER263)),ER12:ER263)</f>
        <v/>
      </c>
      <c r="ES265" s="18" t="n"/>
      <c r="ET265" s="18" t="n"/>
      <c r="EU265" s="18" t="n"/>
      <c r="EV265" s="18" t="n"/>
      <c r="EW265" s="18" t="n"/>
      <c r="EX265" s="548" t="n"/>
      <c r="EY265" s="147">
        <f>LOOKUP(2,1/(ISNUMBER(EY12:EY263)),EY12:EY263)</f>
        <v/>
      </c>
      <c r="EZ265" s="18" t="n"/>
      <c r="FA265" s="18" t="n"/>
      <c r="FB265" s="18" t="n"/>
      <c r="FC265" s="18" t="n"/>
      <c r="FD265" s="18" t="n"/>
      <c r="FE265" s="548" t="n"/>
      <c r="FF265" s="22">
        <f>MAX(FF11:FF262)</f>
        <v/>
      </c>
      <c r="FG265" s="18" t="n"/>
      <c r="FH265" s="18" t="n"/>
      <c r="FI265" s="18" t="n"/>
      <c r="FJ265" s="18" t="n"/>
      <c r="FK265" s="18" t="n"/>
      <c r="FL265" s="548" t="n"/>
      <c r="FM265" s="22">
        <f>MAX(FM11:FM262)</f>
        <v/>
      </c>
      <c r="FN265" s="18" t="n"/>
      <c r="FO265" s="18" t="n"/>
      <c r="FP265" s="18" t="n"/>
      <c r="FQ265" s="18" t="n"/>
      <c r="FR265" s="18" t="n"/>
      <c r="FS265" s="548" t="n"/>
      <c r="FT265" s="22">
        <f>MAX(FT11:FT262)</f>
        <v/>
      </c>
      <c r="FU265" s="18" t="n"/>
      <c r="FV265" s="18" t="n"/>
      <c r="FW265" s="18" t="n"/>
      <c r="FX265" s="18" t="n"/>
      <c r="FY265" s="18" t="n"/>
      <c r="FZ265" s="548" t="n"/>
      <c r="GA265" s="22">
        <f>MAX(GA11:GA262)</f>
        <v/>
      </c>
      <c r="GB265" s="18" t="n"/>
      <c r="GC265" s="18" t="n"/>
      <c r="GD265" s="18" t="n"/>
      <c r="GE265" s="18" t="n"/>
      <c r="GF265" s="18" t="n"/>
      <c r="GG265" s="18" t="n"/>
      <c r="GH265" s="22">
        <f>MAX(GH11:GH262)</f>
        <v/>
      </c>
      <c r="GI265" s="18" t="n"/>
      <c r="GJ265" s="18" t="n"/>
      <c r="GK265" s="18" t="n"/>
      <c r="GL265" s="18" t="n"/>
      <c r="GM265" s="18" t="n"/>
      <c r="GN265" s="548" t="n"/>
      <c r="GO265" s="22">
        <f>MAX(GO11:GO262)</f>
        <v/>
      </c>
      <c r="GP265" s="548" t="n"/>
      <c r="GQ265" s="548" t="n"/>
      <c r="GR265" s="548" t="n"/>
      <c r="GS265" s="548" t="n"/>
      <c r="GT265" s="548" t="n"/>
      <c r="GU265" s="548" t="n"/>
      <c r="GV265" s="22">
        <f>MAX(GV11:GV262)</f>
        <v/>
      </c>
      <c r="GW265" s="548" t="n"/>
      <c r="GX265" s="548" t="n"/>
      <c r="GY265" s="548" t="n"/>
      <c r="GZ265" s="548" t="n"/>
      <c r="HA265" s="548" t="n"/>
      <c r="HB265" s="548" t="n"/>
      <c r="HC265" s="548" t="n"/>
      <c r="HD265" s="22">
        <f>MAX(HD11:HD262)</f>
        <v/>
      </c>
      <c r="HE265" s="18" t="n"/>
      <c r="HF265" s="18" t="n"/>
      <c r="HG265" s="18" t="n"/>
      <c r="HH265" s="18" t="n"/>
      <c r="HI265" s="18" t="n"/>
      <c r="HJ265" s="548" t="n"/>
      <c r="HK265" s="22">
        <f>MAX(HK11:HK262)</f>
        <v/>
      </c>
      <c r="HL265" s="18" t="n"/>
      <c r="HM265" s="18" t="n"/>
      <c r="HN265" s="18" t="n"/>
      <c r="HO265" s="18" t="n"/>
      <c r="HP265" s="18" t="n"/>
      <c r="HQ265" s="548" t="n"/>
      <c r="HR265" s="22">
        <f>MAX(HR11:HR262)</f>
        <v/>
      </c>
      <c r="HS265" s="18" t="n"/>
      <c r="HT265" s="18" t="n"/>
      <c r="HU265" s="18" t="n"/>
      <c r="HV265" s="18" t="n"/>
      <c r="HW265" s="18" t="n"/>
      <c r="HX265" s="548" t="n"/>
      <c r="HY265" s="22">
        <f>MAX(HY11:HY262)</f>
        <v/>
      </c>
      <c r="HZ265" s="18" t="n"/>
      <c r="IA265" s="18" t="n"/>
      <c r="IB265" s="18" t="n"/>
      <c r="IC265" s="18" t="n"/>
      <c r="ID265" s="18" t="n"/>
      <c r="IE265" s="548" t="n"/>
      <c r="IF265" s="22">
        <f>MAX(IF11:IF262)</f>
        <v/>
      </c>
      <c r="IG265" s="548" t="n"/>
      <c r="IH265" s="548" t="n"/>
      <c r="II265" s="548" t="n"/>
      <c r="IJ265" s="548" t="n"/>
      <c r="IK265" s="548" t="n"/>
      <c r="IL265" s="548" t="n"/>
      <c r="IM265" s="22">
        <f>MAX(IM11:IM262)</f>
        <v/>
      </c>
      <c r="IN265" s="18" t="n"/>
      <c r="IO265" s="18" t="n"/>
      <c r="IP265" s="18" t="n"/>
      <c r="IQ265" s="18" t="n"/>
      <c r="IR265" s="18" t="n"/>
      <c r="IS265" s="548" t="n"/>
      <c r="IT265" s="22">
        <f>MAX(IT11:IT262)</f>
        <v/>
      </c>
      <c r="IU265" s="18" t="n"/>
      <c r="IV265" s="18" t="n"/>
      <c r="IW265" s="18" t="n"/>
      <c r="IX265" s="18" t="n"/>
      <c r="IY265" s="18" t="n"/>
      <c r="IZ265" s="548" t="n"/>
      <c r="JA265" s="22">
        <f>MAX(JA11:JA262)</f>
        <v/>
      </c>
      <c r="JB265" s="18" t="n"/>
      <c r="JC265" s="18" t="n"/>
      <c r="JD265" s="18" t="n"/>
      <c r="JE265" s="18" t="n"/>
      <c r="JF265" s="18" t="n"/>
      <c r="JG265" s="548" t="n"/>
      <c r="JH265" s="22">
        <f>MAX(JH11:JH262)</f>
        <v/>
      </c>
      <c r="JI265" s="18" t="n"/>
      <c r="JJ265" s="18" t="n"/>
      <c r="JK265" s="18" t="n"/>
      <c r="JL265" s="18" t="n"/>
      <c r="JM265" s="18" t="n"/>
      <c r="JN265" s="548" t="n"/>
      <c r="JO265" s="22">
        <f>MAX(JO11:JO262)</f>
        <v/>
      </c>
      <c r="JP265" s="548" t="n"/>
      <c r="JQ265" s="548" t="n"/>
      <c r="JR265" s="548" t="n"/>
      <c r="JS265" s="548" t="n"/>
      <c r="JT265" s="548" t="n"/>
      <c r="JU265" s="548" t="n"/>
      <c r="JV265" s="22">
        <f>MAX(JV11:JV262)</f>
        <v/>
      </c>
      <c r="JW265" s="548" t="n"/>
      <c r="JX265" s="548" t="n"/>
      <c r="JY265" s="548" t="n"/>
      <c r="JZ265" s="548" t="n"/>
      <c r="KA265" s="548" t="n"/>
      <c r="KB265" s="548" t="n"/>
      <c r="KC265" s="22">
        <f>MAX(KC11:KC262)</f>
        <v/>
      </c>
      <c r="KD265" s="548" t="n"/>
      <c r="KE265" s="548" t="n"/>
      <c r="KF265" s="548" t="n"/>
      <c r="KG265" s="548" t="n"/>
      <c r="KH265" s="548" t="n"/>
      <c r="KI265" s="548" t="n"/>
      <c r="KJ265" s="22">
        <f>MAX(KJ11:KJ262)</f>
        <v/>
      </c>
      <c r="KK265" s="548" t="n"/>
      <c r="KL265" s="548" t="n"/>
      <c r="KM265" s="548" t="n"/>
      <c r="KN265" s="548" t="n"/>
      <c r="KO265" s="548" t="n"/>
      <c r="KP265" s="548" t="n"/>
      <c r="KQ265" s="22">
        <f>MAX(KQ11:KQ262)</f>
        <v/>
      </c>
      <c r="KR265" s="548" t="n"/>
      <c r="KS265" s="548" t="n"/>
      <c r="KT265" s="548" t="n"/>
      <c r="KU265" s="548" t="n"/>
      <c r="KV265" s="548" t="n"/>
      <c r="KW265" s="548" t="n"/>
      <c r="KX265" s="22">
        <f>MAX(KX11:KX262)</f>
        <v/>
      </c>
      <c r="KY265" s="548" t="n"/>
      <c r="KZ265" s="548" t="n"/>
      <c r="LA265" s="548" t="n"/>
      <c r="LB265" s="548" t="n"/>
      <c r="LC265" s="548" t="n"/>
      <c r="LD265" s="548" t="n"/>
      <c r="LE265" s="22">
        <f>MAX(LE11:LE262)</f>
        <v/>
      </c>
      <c r="LF265" s="548" t="n"/>
      <c r="LG265" s="548" t="n"/>
      <c r="LH265" s="548" t="n"/>
      <c r="LI265" s="548" t="n"/>
      <c r="LJ265" s="548" t="n"/>
      <c r="LK265" s="548" t="n"/>
      <c r="LL265" s="22">
        <f>MAX(LL11:LL262)</f>
        <v/>
      </c>
      <c r="LM265" s="548" t="n"/>
      <c r="LN265" s="548" t="n"/>
      <c r="LO265" s="548" t="n"/>
      <c r="LP265" s="548" t="n"/>
      <c r="LQ265" s="548" t="n"/>
      <c r="LR265" s="548" t="n"/>
      <c r="LS265" s="22">
        <f>MAX(LS11:LS262)</f>
        <v/>
      </c>
      <c r="LT265" s="548" t="n"/>
      <c r="LU265" s="548" t="n"/>
      <c r="LV265" s="548" t="n"/>
      <c r="LW265" s="548" t="n"/>
      <c r="LX265" s="548" t="n"/>
      <c r="LY265" s="548" t="n"/>
      <c r="LZ265" s="22">
        <f>MAX(LZ11:LZ262)</f>
        <v/>
      </c>
      <c r="MA265" s="548" t="n"/>
      <c r="MB265" s="548" t="n"/>
      <c r="MC265" s="548" t="n"/>
      <c r="MD265" s="548" t="n"/>
      <c r="ME265" s="548" t="n"/>
      <c r="MF265" s="548" t="n"/>
      <c r="MG265" s="22">
        <f>MAX(MG11:MG262)</f>
        <v/>
      </c>
      <c r="MH265" s="548" t="n"/>
      <c r="MI265" s="548" t="n"/>
      <c r="MJ265" s="548" t="n"/>
      <c r="MK265" s="548" t="n"/>
      <c r="ML265" s="548" t="n"/>
      <c r="MM265" s="548" t="n"/>
      <c r="MN265" s="22">
        <f>MAX(MN11:MN262)</f>
        <v/>
      </c>
      <c r="MO265" s="548" t="n"/>
      <c r="MP265" s="548" t="n"/>
      <c r="MQ265" s="548" t="n"/>
      <c r="MR265" s="548" t="n"/>
      <c r="MS265" s="548" t="n"/>
      <c r="MT265" s="548" t="n"/>
      <c r="MU265" s="22">
        <f>MAX(MU11:MU262)</f>
        <v/>
      </c>
      <c r="MV265" s="548" t="n"/>
      <c r="MW265" s="548" t="n"/>
      <c r="MX265" s="548" t="n"/>
      <c r="MY265" s="548" t="n"/>
      <c r="MZ265" s="548" t="n"/>
      <c r="NA265" s="548" t="n"/>
      <c r="NB265" s="22">
        <f>MAX(NB11:NB262)</f>
        <v/>
      </c>
      <c r="NC265" s="548" t="n"/>
      <c r="ND265" s="548" t="n"/>
      <c r="NE265" s="548" t="n"/>
      <c r="NF265" s="548" t="n"/>
      <c r="NG265" s="548" t="n"/>
      <c r="NH265" s="548" t="n"/>
      <c r="NI265" s="22">
        <f>MAX(NI11:NI262)</f>
        <v/>
      </c>
      <c r="NJ265" s="548" t="n"/>
      <c r="NK265" s="548" t="n"/>
      <c r="NL265" s="548" t="n"/>
      <c r="NM265" s="548" t="n"/>
      <c r="NN265" s="548" t="n"/>
      <c r="NO265" s="548" t="n"/>
      <c r="NP265" s="22">
        <f>MAX(NP11:NP262)</f>
        <v/>
      </c>
      <c r="NQ265" s="548" t="n"/>
      <c r="NR265" s="548" t="n"/>
      <c r="NS265" s="548" t="n"/>
      <c r="NT265" s="548" t="n"/>
      <c r="NU265" s="548" t="n"/>
      <c r="NV265" s="548" t="n"/>
      <c r="NW265" s="22">
        <f>MAX(NW11:NW262)</f>
        <v/>
      </c>
      <c r="NX265" s="548" t="n"/>
      <c r="NY265" s="548" t="n"/>
      <c r="NZ265" s="548" t="n"/>
      <c r="OA265" s="548" t="n"/>
      <c r="OB265" s="548" t="n"/>
      <c r="OC265" s="548" t="n"/>
      <c r="OD265" s="22">
        <f>MAX(OD11:OD262)</f>
        <v/>
      </c>
      <c r="OE265" s="548" t="n"/>
      <c r="OF265" s="548" t="n"/>
      <c r="OG265" s="548" t="n"/>
      <c r="OH265" s="548" t="n"/>
      <c r="OI265" s="548" t="n"/>
      <c r="OJ265" s="548" t="n"/>
      <c r="OK265" s="22">
        <f>MAX(OK11:OK262)</f>
        <v/>
      </c>
      <c r="OL265" s="548" t="n"/>
      <c r="OM265" s="548" t="n"/>
      <c r="ON265" s="548" t="n"/>
      <c r="OO265" s="548" t="n"/>
      <c r="OP265" s="548" t="n"/>
      <c r="OQ265" s="548" t="n"/>
      <c r="OR265" s="22">
        <f>MAX(OR11:OR262)</f>
        <v/>
      </c>
      <c r="OS265" s="548" t="n"/>
      <c r="OT265" s="548" t="n"/>
      <c r="OU265" s="548" t="n"/>
      <c r="OV265" s="548" t="n"/>
      <c r="OW265" s="548" t="n"/>
      <c r="OX265" s="548" t="n"/>
      <c r="OY265" s="22">
        <f>MAX(OY11:OY262)</f>
        <v/>
      </c>
      <c r="OZ265" s="548" t="n"/>
      <c r="PA265" s="548" t="n"/>
      <c r="PB265" s="548" t="n"/>
      <c r="PC265" s="548" t="n"/>
      <c r="PD265" s="548" t="n"/>
      <c r="PE265" s="548" t="n"/>
      <c r="PF265" s="22">
        <f>MAX(PF11:PF262)</f>
        <v/>
      </c>
      <c r="PG265" s="548" t="n"/>
      <c r="PH265" s="548" t="n"/>
      <c r="PI265" s="548" t="n"/>
      <c r="PJ265" s="548" t="n"/>
      <c r="PK265" s="548" t="n"/>
      <c r="PL265" s="548" t="n"/>
      <c r="PM265" s="22">
        <f>MAX(PM11:PM262)</f>
        <v/>
      </c>
      <c r="PT265" s="22">
        <f>MAX(PT11:PT262)</f>
        <v/>
      </c>
      <c r="PU265" s="548" t="n"/>
      <c r="PV265" s="548" t="n"/>
      <c r="PW265" s="548" t="n"/>
      <c r="PX265" s="548" t="n"/>
      <c r="PY265" s="548" t="n"/>
      <c r="QA265" s="22">
        <f>MAX(QA11:QA262)</f>
        <v/>
      </c>
      <c r="QB265" s="548" t="n"/>
      <c r="QC265" s="548" t="n"/>
      <c r="QD265" s="548" t="n"/>
      <c r="QE265" s="548" t="n"/>
      <c r="QF265" s="548" t="n"/>
      <c r="QH265" s="22">
        <f>MAX(QH11:QH262)</f>
        <v/>
      </c>
      <c r="QI265" s="548" t="n"/>
      <c r="QJ265" s="548" t="n"/>
      <c r="QK265" s="548" t="n"/>
      <c r="QL265" s="548" t="n"/>
      <c r="QM265" s="548" t="n"/>
      <c r="QO265" s="22">
        <f>MAX(QO11:QO262)</f>
        <v/>
      </c>
      <c r="QP265" s="548" t="n"/>
      <c r="QQ265" s="548" t="n"/>
      <c r="QR265" s="548" t="n"/>
      <c r="QS265" s="548" t="n"/>
      <c r="QT265" s="548" t="n"/>
      <c r="QV265" s="22">
        <f>MAX(QV11:QV262)</f>
        <v/>
      </c>
      <c r="QW265" s="548" t="n"/>
      <c r="QX265" s="548" t="n"/>
      <c r="QY265" s="548" t="n"/>
      <c r="QZ265" s="548" t="n"/>
      <c r="RA265" s="548" t="n"/>
      <c r="RC265" s="22">
        <f>MAX(RC11:RC262)</f>
        <v/>
      </c>
      <c r="RD265" s="548" t="n"/>
      <c r="RE265" s="548" t="n"/>
      <c r="RF265" s="548" t="n"/>
      <c r="RG265" s="548" t="n"/>
      <c r="RH265" s="548" t="n"/>
      <c r="RJ265" s="22">
        <f>MAX(RJ11:RJ262)</f>
        <v/>
      </c>
      <c r="RK265" s="548" t="n"/>
      <c r="RL265" s="548" t="n"/>
      <c r="RM265" s="548" t="n"/>
      <c r="RN265" s="548" t="n"/>
      <c r="RO265" s="548" t="n"/>
      <c r="RQ265" s="22">
        <f>MAX(RQ11:RQ262)</f>
        <v/>
      </c>
      <c r="RR265" s="548" t="n"/>
      <c r="RS265" s="548" t="n"/>
      <c r="RT265" s="548" t="n"/>
      <c r="RU265" s="548" t="n"/>
      <c r="RV265" s="548" t="n"/>
      <c r="RX265" s="22">
        <f>MAX(RX11:RX262)</f>
        <v/>
      </c>
      <c r="RY265" s="548" t="n"/>
      <c r="RZ265" s="548" t="n"/>
      <c r="SA265" s="548" t="n"/>
      <c r="SB265" s="548" t="n"/>
      <c r="SC265" s="548" t="n"/>
      <c r="SE265" s="22">
        <f>MAX(SE11:SE262)</f>
        <v/>
      </c>
      <c r="SF265" s="548" t="n"/>
      <c r="SG265" s="548" t="n"/>
      <c r="SH265" s="548" t="n"/>
      <c r="SI265" s="548" t="n"/>
      <c r="SJ265" s="548" t="n"/>
    </row>
    <row r="266">
      <c r="B266" s="4" t="n"/>
      <c r="C266" s="22" t="n"/>
      <c r="D266" s="548" t="n"/>
      <c r="E266" s="18" t="n"/>
      <c r="F266" s="18" t="n"/>
      <c r="G266" s="22" t="n"/>
      <c r="H266" s="548" t="n"/>
      <c r="I266" s="18" t="n"/>
      <c r="J266" s="18" t="n"/>
      <c r="K266" s="22" t="n"/>
      <c r="L266" s="548" t="n"/>
      <c r="M266" s="18" t="n"/>
      <c r="N266" s="18" t="n"/>
      <c r="O266" s="18" t="n"/>
      <c r="P266" s="18" t="n"/>
      <c r="Q266" s="18" t="n"/>
      <c r="R266" s="18" t="n"/>
      <c r="S266" s="18" t="n"/>
      <c r="T266" s="22" t="n"/>
      <c r="U266" s="22" t="n"/>
      <c r="V266" s="18" t="n"/>
      <c r="W266" s="18" t="n"/>
      <c r="AA266" t="inlineStr">
        <is>
          <t>YTD Low</t>
        </is>
      </c>
      <c r="AC266" s="22">
        <f>MIN(AC11:AC262)</f>
        <v/>
      </c>
      <c r="AD266" s="18" t="n"/>
      <c r="AE266" s="18" t="n"/>
      <c r="AF266" s="18" t="n"/>
      <c r="AG266" s="18" t="n"/>
      <c r="AH266" s="18" t="n"/>
      <c r="AJ266" s="22">
        <f>MIN(AJ11:AJ262)</f>
        <v/>
      </c>
      <c r="AK266" s="18" t="n"/>
      <c r="AL266" s="18" t="n"/>
      <c r="AM266" s="18" t="n"/>
      <c r="AN266" s="18" t="n"/>
      <c r="AO266" s="18" t="n"/>
      <c r="AQ266" s="22">
        <f>MIN(AQ11:AQ262)</f>
        <v/>
      </c>
      <c r="AR266" s="18" t="n"/>
      <c r="AS266" s="18" t="n"/>
      <c r="AT266" s="18" t="n"/>
      <c r="AU266" s="18" t="n"/>
      <c r="AV266" s="18" t="n"/>
      <c r="AX266" s="22">
        <f>MIN(AX11:AX262)</f>
        <v/>
      </c>
      <c r="AY266" s="18" t="n"/>
      <c r="AZ266" s="18" t="n"/>
      <c r="BA266" s="18" t="n"/>
      <c r="BB266" s="18" t="n"/>
      <c r="BC266" s="18" t="n"/>
      <c r="BE266" s="22">
        <f>MIN(BE11:BE262)</f>
        <v/>
      </c>
      <c r="BF266" s="18" t="n"/>
      <c r="BG266" s="18" t="n"/>
      <c r="BH266" s="18" t="n"/>
      <c r="BI266" s="18" t="n"/>
      <c r="BJ266" s="18" t="n"/>
      <c r="BL266" s="22">
        <f>MIN(BL11:BL262)</f>
        <v/>
      </c>
      <c r="BM266" s="18" t="n"/>
      <c r="BN266" s="18" t="n"/>
      <c r="BO266" s="18" t="n"/>
      <c r="BP266" s="18" t="n"/>
      <c r="BQ266" s="18" t="n"/>
      <c r="BS266" s="22">
        <f>MIN(BS11:BS262)</f>
        <v/>
      </c>
      <c r="BT266" s="18" t="n"/>
      <c r="BU266" s="18" t="n"/>
      <c r="BV266" s="18" t="n"/>
      <c r="BW266" s="18" t="n"/>
      <c r="BX266" s="18" t="n"/>
      <c r="BZ266" s="22">
        <f>MIN(BZ11:BZ262)</f>
        <v/>
      </c>
      <c r="CA266" s="18" t="n"/>
      <c r="CB266" s="18" t="n"/>
      <c r="CC266" s="18" t="n"/>
      <c r="CD266" s="18" t="n"/>
      <c r="CE266" s="18" t="n"/>
      <c r="CG266" s="22">
        <f>MIN(CG11:CG262)</f>
        <v/>
      </c>
      <c r="CH266" s="18" t="n"/>
      <c r="CI266" s="18" t="n"/>
      <c r="CJ266" s="18" t="n"/>
      <c r="CK266" s="18" t="n"/>
      <c r="CL266" s="18" t="n"/>
      <c r="CN266" s="22">
        <f>MIN(CN11:CN262)</f>
        <v/>
      </c>
      <c r="CO266" s="18" t="n"/>
      <c r="CP266" s="18" t="n"/>
      <c r="CQ266" s="18" t="n"/>
      <c r="CR266" s="18" t="n"/>
      <c r="CS266" s="18" t="n"/>
      <c r="CU266" s="22">
        <f>MIN(CU11:CU262)</f>
        <v/>
      </c>
      <c r="CV266" s="18" t="n"/>
      <c r="CW266" s="18" t="n"/>
      <c r="CX266" s="18" t="n"/>
      <c r="CY266" s="18" t="n"/>
      <c r="CZ266" s="18" t="n"/>
      <c r="DB266" s="22">
        <f>MIN(DB11:DB262)</f>
        <v/>
      </c>
      <c r="DC266" s="18" t="n"/>
      <c r="DD266" s="18" t="n"/>
      <c r="DE266" s="18" t="n"/>
      <c r="DF266" s="18" t="n"/>
      <c r="DG266" s="18" t="n"/>
      <c r="DI266" s="22">
        <f>MIN(DI11:DI262)</f>
        <v/>
      </c>
      <c r="DJ266" s="18" t="n"/>
      <c r="DK266" s="18" t="n"/>
      <c r="DL266" s="18" t="n"/>
      <c r="DM266" s="18" t="n"/>
      <c r="DN266" s="18" t="n"/>
      <c r="DP266" s="22">
        <f>MIN(DP11:DP262)</f>
        <v/>
      </c>
      <c r="DQ266" s="18" t="n"/>
      <c r="DR266" s="18" t="n"/>
      <c r="DS266" s="18" t="n"/>
      <c r="DT266" s="18" t="n"/>
      <c r="DU266" s="18" t="n"/>
      <c r="DV266" s="18" t="n"/>
      <c r="DW266" s="22">
        <f>MIN(DW11:DW262)</f>
        <v/>
      </c>
      <c r="DX266" s="18" t="n"/>
      <c r="DY266" s="18" t="n"/>
      <c r="DZ266" s="18" t="n"/>
      <c r="EA266" s="18" t="n"/>
      <c r="EB266" s="18" t="n"/>
      <c r="ED266" s="22">
        <f>MIN(ED11:ED262)</f>
        <v/>
      </c>
      <c r="EE266" s="18" t="n"/>
      <c r="EF266" s="18" t="n"/>
      <c r="EG266" s="18" t="n"/>
      <c r="EH266" s="18" t="n"/>
      <c r="EI266" s="18" t="n"/>
      <c r="EK266" s="22">
        <f>MIN(EK11:EK262)</f>
        <v/>
      </c>
      <c r="EL266" s="18" t="n"/>
      <c r="EM266" s="18" t="n"/>
      <c r="EN266" s="18" t="n"/>
      <c r="EO266" s="18" t="n"/>
      <c r="EP266" s="18" t="n"/>
      <c r="ER266" s="22">
        <f>MAX(ER12:ER263)</f>
        <v/>
      </c>
      <c r="ES266" s="18" t="n"/>
      <c r="ET266" s="18" t="n"/>
      <c r="EU266" s="18" t="n"/>
      <c r="EV266" s="18" t="n"/>
      <c r="EW266" s="18" t="n"/>
      <c r="EY266" s="22">
        <f>MAX(EY12:EY263)</f>
        <v/>
      </c>
      <c r="EZ266" s="18" t="n"/>
      <c r="FA266" s="18" t="n"/>
      <c r="FB266" s="18" t="n"/>
      <c r="FC266" s="18" t="n"/>
      <c r="FD266" s="18" t="n"/>
      <c r="FF266" s="22">
        <f>MIN(FF11:FF262)</f>
        <v/>
      </c>
      <c r="FG266" s="18" t="n"/>
      <c r="FH266" s="18" t="n"/>
      <c r="FI266" s="18" t="n"/>
      <c r="FJ266" s="18" t="n"/>
      <c r="FK266" s="18" t="n"/>
      <c r="FM266" s="22">
        <f>MIN(FM11:FM262)</f>
        <v/>
      </c>
      <c r="FN266" s="18" t="n"/>
      <c r="FO266" s="18" t="n"/>
      <c r="FP266" s="18" t="n"/>
      <c r="FQ266" s="18" t="n"/>
      <c r="FR266" s="18" t="n"/>
      <c r="FT266" s="22">
        <f>MIN(FT11:FT262)</f>
        <v/>
      </c>
      <c r="FU266" s="18" t="n"/>
      <c r="FV266" s="18" t="n"/>
      <c r="FW266" s="18" t="n"/>
      <c r="FX266" s="18" t="n"/>
      <c r="FY266" s="18" t="n"/>
      <c r="GA266" s="22">
        <f>MIN(GA11:GA262)</f>
        <v/>
      </c>
      <c r="GB266" s="18" t="n"/>
      <c r="GC266" s="18" t="n"/>
      <c r="GD266" s="18" t="n"/>
      <c r="GE266" s="18" t="n"/>
      <c r="GF266" s="18" t="n"/>
      <c r="GG266" s="18" t="n"/>
      <c r="GH266" s="22">
        <f>MIN(GH11:GH262)</f>
        <v/>
      </c>
      <c r="GI266" s="18" t="n"/>
      <c r="GJ266" s="18" t="n"/>
      <c r="GK266" s="18" t="n"/>
      <c r="GL266" s="18" t="n"/>
      <c r="GM266" s="18" t="n"/>
      <c r="GO266" s="22">
        <f>MIN(GO11:GO262)</f>
        <v/>
      </c>
      <c r="GV266" s="22">
        <f>MIN(GV11:GV262)</f>
        <v/>
      </c>
      <c r="HD266" s="22">
        <f>MIN(HD11:HD262)</f>
        <v/>
      </c>
      <c r="HE266" s="18" t="n"/>
      <c r="HF266" s="18" t="n"/>
      <c r="HG266" s="18" t="n"/>
      <c r="HH266" s="18" t="n"/>
      <c r="HI266" s="18" t="n"/>
      <c r="HK266" s="22">
        <f>MIN(HK11:HK262)</f>
        <v/>
      </c>
      <c r="HL266" s="18" t="n"/>
      <c r="HM266" s="18" t="n"/>
      <c r="HN266" s="18" t="n"/>
      <c r="HO266" s="18" t="n"/>
      <c r="HP266" s="18" t="n"/>
      <c r="HR266" s="22">
        <f>MIN(HR11:HR262)</f>
        <v/>
      </c>
      <c r="HS266" s="18" t="n"/>
      <c r="HT266" s="18" t="n"/>
      <c r="HU266" s="18" t="n"/>
      <c r="HV266" s="18" t="n"/>
      <c r="HW266" s="18" t="n"/>
      <c r="HY266" s="22">
        <f>MIN(HY11:HY262)</f>
        <v/>
      </c>
      <c r="HZ266" s="18" t="n"/>
      <c r="IA266" s="18" t="n"/>
      <c r="IB266" s="18" t="n"/>
      <c r="IC266" s="18" t="n"/>
      <c r="ID266" s="18" t="n"/>
      <c r="IF266" s="22">
        <f>MIN(IF11:IF262)</f>
        <v/>
      </c>
      <c r="IM266" s="22">
        <f>MIN(IM11:IM262)</f>
        <v/>
      </c>
      <c r="IN266" s="18" t="n"/>
      <c r="IO266" s="18" t="n"/>
      <c r="IP266" s="18" t="n"/>
      <c r="IQ266" s="18" t="n"/>
      <c r="IR266" s="18" t="n"/>
      <c r="IT266" s="22">
        <f>MIN(IT11:IT262)</f>
        <v/>
      </c>
      <c r="IU266" s="18" t="n"/>
      <c r="IV266" s="18" t="n"/>
      <c r="IW266" s="18" t="n"/>
      <c r="IX266" s="18" t="n"/>
      <c r="IY266" s="18" t="n"/>
      <c r="JA266" s="22">
        <f>MIN(JA11:JA262)</f>
        <v/>
      </c>
      <c r="JB266" s="18" t="n"/>
      <c r="JC266" s="18" t="n"/>
      <c r="JD266" s="18" t="n"/>
      <c r="JE266" s="18" t="n"/>
      <c r="JF266" s="18" t="n"/>
      <c r="JH266" s="22">
        <f>MIN(JH11:JH262)</f>
        <v/>
      </c>
      <c r="JI266" s="18" t="n"/>
      <c r="JJ266" s="18" t="n"/>
      <c r="JK266" s="18" t="n"/>
      <c r="JL266" s="18" t="n"/>
      <c r="JM266" s="18" t="n"/>
      <c r="JO266" s="22">
        <f>MIN(JO11:JO262)</f>
        <v/>
      </c>
      <c r="JV266" s="22">
        <f>MIN(JV11:JV262)</f>
        <v/>
      </c>
      <c r="KC266" s="22">
        <f>MIN(KC11:KC262)</f>
        <v/>
      </c>
      <c r="KJ266" s="22">
        <f>MIN(KJ11:KJ262)</f>
        <v/>
      </c>
      <c r="KQ266" s="22">
        <f>MIN(KQ11:KQ262)</f>
        <v/>
      </c>
      <c r="KX266" s="22">
        <f>MIN(KX11:KX262)</f>
        <v/>
      </c>
      <c r="LE266" s="22">
        <f>MIN(LE11:LE262)</f>
        <v/>
      </c>
      <c r="LL266" s="22">
        <f>MIN(LL11:LL262)</f>
        <v/>
      </c>
      <c r="LS266" s="22">
        <f>MIN(LS11:LS262)</f>
        <v/>
      </c>
      <c r="LZ266" s="22">
        <f>MIN(LZ11:LZ262)</f>
        <v/>
      </c>
      <c r="MG266" s="22">
        <f>MIN(MG11:MG262)</f>
        <v/>
      </c>
      <c r="MN266" s="22">
        <f>MIN(MN11:MN262)</f>
        <v/>
      </c>
      <c r="MU266" s="22">
        <f>MIN(MU11:MU262)</f>
        <v/>
      </c>
      <c r="NB266" s="22">
        <f>MIN(NB11:NB262)</f>
        <v/>
      </c>
      <c r="NI266" s="22">
        <f>MIN(NI11:NI262)</f>
        <v/>
      </c>
      <c r="NP266" s="22">
        <f>MIN(NP11:NP262)</f>
        <v/>
      </c>
      <c r="NW266" s="22">
        <f>MIN(NW11:NW262)</f>
        <v/>
      </c>
      <c r="OD266" s="22">
        <f>MIN(OD11:OD262)</f>
        <v/>
      </c>
      <c r="OK266" s="22">
        <f>MIN(OK11:OK262)</f>
        <v/>
      </c>
      <c r="OR266" s="22">
        <f>MIN(OR11:OR262)</f>
        <v/>
      </c>
      <c r="OY266" s="22">
        <f>MIN(OY11:OY262)</f>
        <v/>
      </c>
      <c r="PF266" s="22">
        <f>MIN(PF11:PF262)</f>
        <v/>
      </c>
      <c r="PM266" s="22">
        <f>MIN(PM11:PM262)</f>
        <v/>
      </c>
      <c r="PT266" s="22">
        <f>MIN(PT11:PT262)</f>
        <v/>
      </c>
      <c r="QA266" s="22">
        <f>MIN(QA11:QA262)</f>
        <v/>
      </c>
      <c r="QH266" s="22">
        <f>MIN(QH11:QH262)</f>
        <v/>
      </c>
      <c r="QO266" s="22">
        <f>MIN(QO11:QO262)</f>
        <v/>
      </c>
      <c r="QV266" s="22">
        <f>MIN(QV11:QV262)</f>
        <v/>
      </c>
      <c r="RC266" s="22">
        <f>MIN(RC11:RC262)</f>
        <v/>
      </c>
      <c r="RJ266" s="22">
        <f>MIN(RJ11:RJ262)</f>
        <v/>
      </c>
      <c r="RQ266" s="22">
        <f>MIN(RQ11:RQ262)</f>
        <v/>
      </c>
      <c r="RX266" s="22">
        <f>MIN(RX11:RX262)</f>
        <v/>
      </c>
      <c r="SE266" s="22">
        <f>MIN(SE11:SE262)</f>
        <v/>
      </c>
    </row>
    <row r="267">
      <c r="B267" s="4" t="n"/>
      <c r="C267" s="22" t="n"/>
      <c r="D267" s="548" t="n"/>
      <c r="E267" s="18" t="n"/>
      <c r="F267" s="18" t="n"/>
      <c r="G267" s="22" t="n"/>
      <c r="H267" s="548" t="n"/>
      <c r="I267" s="18" t="n"/>
      <c r="J267" s="18" t="n"/>
      <c r="K267" s="22" t="n"/>
      <c r="L267" s="548" t="n"/>
      <c r="M267" s="18" t="n"/>
      <c r="N267" s="18" t="n"/>
      <c r="O267" s="18" t="n"/>
      <c r="P267" s="18" t="n"/>
      <c r="Q267" s="18" t="n"/>
      <c r="R267" s="18" t="n"/>
      <c r="S267" s="18" t="n"/>
      <c r="T267" s="22" t="n"/>
      <c r="U267" s="22" t="n"/>
      <c r="V267" s="18" t="n"/>
      <c r="W267" s="18" t="n"/>
      <c r="AC267" s="22" t="n"/>
      <c r="AD267" s="18" t="n"/>
      <c r="AE267" s="18" t="n"/>
      <c r="AF267" s="18" t="n"/>
      <c r="AG267" s="18" t="n"/>
      <c r="AH267" s="18" t="n"/>
      <c r="AJ267" s="22" t="n"/>
      <c r="AK267" s="18" t="n"/>
      <c r="AL267" s="18" t="n"/>
      <c r="AM267" s="18" t="n"/>
      <c r="AN267" s="18" t="n"/>
      <c r="AO267" s="18" t="n"/>
      <c r="AQ267" s="22" t="n"/>
      <c r="AR267" s="18" t="n"/>
      <c r="AS267" s="18" t="n"/>
      <c r="AT267" s="18" t="n"/>
      <c r="AU267" s="18" t="n"/>
      <c r="AV267" s="18" t="n"/>
      <c r="AX267" s="22" t="n"/>
      <c r="AY267" s="18" t="n"/>
      <c r="AZ267" s="18" t="n"/>
      <c r="BA267" s="18" t="n"/>
      <c r="BB267" s="18" t="n"/>
      <c r="BC267" s="18" t="n"/>
      <c r="BE267" s="22" t="n"/>
      <c r="BF267" s="18" t="n"/>
      <c r="BG267" s="18" t="n"/>
      <c r="BH267" s="18" t="n"/>
      <c r="BI267" s="18" t="n"/>
      <c r="BJ267" s="18" t="n"/>
      <c r="BL267" s="22" t="n"/>
      <c r="BM267" s="18" t="n"/>
      <c r="BN267" s="18" t="n"/>
      <c r="BO267" s="18" t="n"/>
      <c r="BP267" s="18" t="n"/>
      <c r="BQ267" s="18" t="n"/>
      <c r="BS267" s="22" t="n"/>
      <c r="BT267" s="18" t="n"/>
      <c r="BU267" s="18" t="n"/>
      <c r="BV267" s="18" t="n"/>
      <c r="BW267" s="18" t="n"/>
      <c r="BX267" s="18" t="n"/>
      <c r="BZ267" s="22" t="n"/>
      <c r="CA267" s="18" t="n"/>
      <c r="CB267" s="18" t="n"/>
      <c r="CC267" s="18" t="n"/>
      <c r="CD267" s="18" t="n"/>
      <c r="CE267" s="18" t="n"/>
      <c r="CG267" s="22" t="n"/>
      <c r="CH267" s="18" t="n"/>
      <c r="CI267" s="18" t="n"/>
      <c r="CJ267" s="18" t="n"/>
      <c r="CK267" s="18" t="n"/>
      <c r="CL267" s="18" t="n"/>
      <c r="CN267" s="22" t="n"/>
      <c r="CO267" s="18" t="n"/>
      <c r="CP267" s="18" t="n"/>
      <c r="CQ267" s="18" t="n"/>
      <c r="CR267" s="18" t="n"/>
      <c r="CS267" s="18" t="n"/>
      <c r="CU267" s="22" t="n"/>
      <c r="CV267" s="18" t="n"/>
      <c r="CW267" s="18" t="n"/>
      <c r="CX267" s="18" t="n"/>
      <c r="CY267" s="18" t="n"/>
      <c r="CZ267" s="18" t="n"/>
      <c r="DB267" s="22" t="n"/>
      <c r="DC267" s="18" t="n"/>
      <c r="DD267" s="18" t="n"/>
      <c r="DE267" s="18" t="n"/>
      <c r="DF267" s="18" t="n"/>
      <c r="DG267" s="18" t="n"/>
      <c r="DI267" s="22" t="n"/>
      <c r="DJ267" s="18" t="n"/>
      <c r="DK267" s="18" t="n"/>
      <c r="DL267" s="18" t="n"/>
      <c r="DM267" s="18" t="n"/>
      <c r="DN267" s="18" t="n"/>
      <c r="DP267" s="22" t="n"/>
      <c r="DQ267" s="18" t="n"/>
      <c r="DR267" s="18" t="n"/>
      <c r="DS267" s="18" t="n"/>
      <c r="DT267" s="18" t="n"/>
      <c r="DU267" s="18" t="n"/>
      <c r="DV267" s="18" t="n"/>
      <c r="DW267" s="22" t="n"/>
      <c r="DX267" s="18" t="n"/>
      <c r="DY267" s="18" t="n"/>
      <c r="DZ267" s="18" t="n"/>
      <c r="EA267" s="18" t="n"/>
      <c r="EB267" s="18" t="n"/>
      <c r="ED267" s="22" t="n"/>
      <c r="EE267" s="18" t="n"/>
      <c r="EF267" s="18" t="n"/>
      <c r="EG267" s="18" t="n"/>
      <c r="EH267" s="18" t="n"/>
      <c r="EI267" s="18" t="n"/>
      <c r="EK267" s="22" t="n"/>
      <c r="EL267" s="18" t="n"/>
      <c r="EM267" s="18" t="n"/>
      <c r="EN267" s="18" t="n"/>
      <c r="EO267" s="18" t="n"/>
      <c r="EP267" s="18" t="n"/>
      <c r="ER267" s="22">
        <f>MIN(ER12:ER263)</f>
        <v/>
      </c>
      <c r="ES267" s="18" t="n"/>
      <c r="ET267" s="18" t="n"/>
      <c r="EU267" s="18" t="n"/>
      <c r="EV267" s="18" t="n"/>
      <c r="EW267" s="18" t="n"/>
      <c r="EY267" s="22">
        <f>MIN(EY12:EY263)</f>
        <v/>
      </c>
      <c r="EZ267" s="18" t="n"/>
      <c r="FA267" s="18" t="n"/>
      <c r="FB267" s="18" t="n"/>
      <c r="FC267" s="18" t="n"/>
      <c r="FD267" s="18" t="n"/>
      <c r="FF267" s="22" t="n"/>
      <c r="FG267" s="18" t="n"/>
      <c r="FH267" s="18" t="n"/>
      <c r="FI267" s="18" t="n"/>
      <c r="FJ267" s="18" t="n"/>
      <c r="FK267" s="18" t="n"/>
      <c r="FM267" s="22" t="n"/>
      <c r="FN267" s="18" t="n"/>
      <c r="FO267" s="18" t="n"/>
      <c r="FP267" s="18" t="n"/>
      <c r="FQ267" s="18" t="n"/>
      <c r="FR267" s="18" t="n"/>
      <c r="FT267" s="22" t="n"/>
      <c r="FU267" s="18" t="n"/>
      <c r="FV267" s="18" t="n"/>
      <c r="FW267" s="18" t="n"/>
      <c r="FX267" s="18" t="n"/>
      <c r="FY267" s="18" t="n"/>
      <c r="GA267" s="22" t="n"/>
      <c r="GB267" s="18" t="n"/>
      <c r="GC267" s="18" t="n"/>
      <c r="GD267" s="18" t="n"/>
      <c r="GE267" s="18" t="n"/>
      <c r="GF267" s="18" t="n"/>
      <c r="GG267" s="18" t="n"/>
      <c r="GH267" s="18" t="n"/>
      <c r="GI267" s="18" t="n"/>
      <c r="GJ267" s="18" t="n"/>
      <c r="GK267" s="18" t="n"/>
      <c r="GL267" s="18" t="n"/>
      <c r="GM267" s="18" t="n"/>
      <c r="HD267" s="22" t="n"/>
      <c r="HE267" s="18" t="n"/>
      <c r="HF267" s="18" t="n"/>
      <c r="HG267" s="18" t="n"/>
      <c r="HH267" s="18" t="n"/>
      <c r="HI267" s="18" t="n"/>
      <c r="HK267" s="22" t="n"/>
      <c r="HL267" s="18" t="n"/>
      <c r="HM267" s="18" t="n"/>
      <c r="HN267" s="18" t="n"/>
      <c r="HO267" s="18" t="n"/>
      <c r="HP267" s="18" t="n"/>
      <c r="HR267" s="22" t="n"/>
      <c r="HS267" s="18" t="n"/>
      <c r="HT267" s="18" t="n"/>
      <c r="HU267" s="18" t="n"/>
      <c r="HV267" s="18" t="n"/>
      <c r="HW267" s="18" t="n"/>
      <c r="HY267" s="22" t="n"/>
      <c r="HZ267" s="18" t="n"/>
      <c r="IA267" s="18" t="n"/>
      <c r="IB267" s="18" t="n"/>
      <c r="IC267" s="18" t="n"/>
      <c r="ID267" s="18" t="n"/>
      <c r="IM267" s="22" t="n"/>
      <c r="IN267" s="18" t="n"/>
      <c r="IO267" s="18" t="n"/>
      <c r="IP267" s="18" t="n"/>
      <c r="IQ267" s="18" t="n"/>
      <c r="IR267" s="18" t="n"/>
      <c r="IT267" s="22" t="n"/>
      <c r="IU267" s="18" t="n"/>
      <c r="IV267" s="18" t="n"/>
      <c r="IW267" s="18" t="n"/>
      <c r="IX267" s="18" t="n"/>
      <c r="IY267" s="18" t="n"/>
      <c r="JA267" s="22" t="n"/>
      <c r="JB267" s="18" t="n"/>
      <c r="JC267" s="18" t="n"/>
      <c r="JD267" s="18" t="n"/>
      <c r="JE267" s="18" t="n"/>
      <c r="JF267" s="18" t="n"/>
      <c r="JH267" s="22" t="n"/>
      <c r="JI267" s="18" t="n"/>
      <c r="JJ267" s="18" t="n"/>
      <c r="JK267" s="18" t="n"/>
      <c r="JL267" s="18" t="n"/>
      <c r="JM267" s="18" t="n"/>
    </row>
    <row r="268">
      <c r="B268" s="4" t="n"/>
      <c r="C268" s="22" t="n"/>
      <c r="D268" s="548" t="n"/>
      <c r="E268" s="18" t="n"/>
      <c r="F268" s="18" t="n"/>
      <c r="G268" s="22" t="n"/>
      <c r="H268" s="548" t="n"/>
      <c r="I268" s="18" t="n"/>
      <c r="J268" s="18" t="n"/>
      <c r="K268" s="22" t="n"/>
      <c r="L268" s="548" t="n"/>
      <c r="M268" s="18" t="n"/>
      <c r="N268" s="18" t="n"/>
      <c r="O268" s="18" t="n"/>
      <c r="P268" s="18" t="n"/>
      <c r="Q268" s="18" t="n"/>
      <c r="R268" s="18" t="n"/>
      <c r="S268" s="18" t="n"/>
      <c r="T268" s="22" t="n"/>
      <c r="U268" s="22" t="n"/>
      <c r="V268" s="18" t="n"/>
      <c r="W268" s="18" t="n"/>
      <c r="AC268" s="22" t="n"/>
      <c r="AD268" s="18" t="n"/>
      <c r="AE268" s="18" t="n"/>
      <c r="AF268" s="18" t="n"/>
      <c r="AG268" s="18" t="n"/>
      <c r="AH268" s="18" t="n"/>
      <c r="AJ268" s="22" t="n"/>
      <c r="AK268" s="18" t="n"/>
      <c r="AL268" s="18" t="n"/>
      <c r="AM268" s="18" t="n"/>
      <c r="AN268" s="18" t="n"/>
      <c r="AO268" s="18" t="n"/>
      <c r="AQ268" s="22" t="n"/>
      <c r="AR268" s="18" t="n"/>
      <c r="AS268" s="18" t="n"/>
      <c r="AT268" s="18" t="n"/>
      <c r="AU268" s="18" t="n"/>
      <c r="AV268" s="18" t="n"/>
      <c r="AX268" s="22" t="n"/>
      <c r="AY268" s="18" t="n"/>
      <c r="AZ268" s="18" t="n"/>
      <c r="BA268" s="18" t="n"/>
      <c r="BB268" s="18" t="n"/>
      <c r="BC268" s="18" t="n"/>
      <c r="BE268" s="22" t="n"/>
      <c r="BF268" s="18" t="n"/>
      <c r="BG268" s="18" t="n"/>
      <c r="BH268" s="18" t="n"/>
      <c r="BI268" s="18" t="n"/>
      <c r="BJ268" s="18" t="n"/>
      <c r="BL268" s="22" t="n"/>
      <c r="BM268" s="18" t="n"/>
      <c r="BN268" s="18" t="n"/>
      <c r="BO268" s="18" t="n"/>
      <c r="BP268" s="18" t="n"/>
      <c r="BQ268" s="18" t="n"/>
      <c r="BS268" s="22" t="n"/>
      <c r="BT268" s="18" t="n"/>
      <c r="BU268" s="18" t="n"/>
      <c r="BV268" s="18" t="n"/>
      <c r="BW268" s="18" t="n"/>
      <c r="BX268" s="18" t="n"/>
      <c r="BZ268" s="22" t="n"/>
      <c r="CA268" s="18" t="n"/>
      <c r="CB268" s="18" t="n"/>
      <c r="CC268" s="18" t="n"/>
      <c r="CD268" s="18" t="n"/>
      <c r="CE268" s="18" t="n"/>
      <c r="CG268" s="22" t="n"/>
      <c r="CH268" s="18" t="n"/>
      <c r="CI268" s="18" t="n"/>
      <c r="CJ268" s="18" t="n"/>
      <c r="CK268" s="18" t="n"/>
      <c r="CL268" s="18" t="n"/>
      <c r="CN268" s="22" t="n"/>
      <c r="CO268" s="18" t="n"/>
      <c r="CP268" s="18" t="n"/>
      <c r="CQ268" s="18" t="n"/>
      <c r="CR268" s="18" t="n"/>
      <c r="CS268" s="18" t="n"/>
      <c r="CU268" s="22" t="n"/>
      <c r="CV268" s="18" t="n"/>
      <c r="CW268" s="18" t="n"/>
      <c r="CX268" s="18" t="n"/>
      <c r="CY268" s="18" t="n"/>
      <c r="CZ268" s="18" t="n"/>
      <c r="DB268" s="22" t="n"/>
      <c r="DC268" s="18" t="n"/>
      <c r="DD268" s="18" t="n"/>
      <c r="DE268" s="18" t="n"/>
      <c r="DF268" s="18" t="n"/>
      <c r="DG268" s="18" t="n"/>
      <c r="DI268" s="22" t="n"/>
      <c r="DJ268" s="18" t="n"/>
      <c r="DK268" s="18" t="n"/>
      <c r="DL268" s="18" t="n"/>
      <c r="DM268" s="18" t="n"/>
      <c r="DN268" s="18" t="n"/>
      <c r="DP268" s="22" t="n"/>
      <c r="DQ268" s="18" t="n"/>
      <c r="DR268" s="18" t="n"/>
      <c r="DS268" s="18" t="n"/>
      <c r="DT268" s="18" t="n"/>
      <c r="DU268" s="18" t="n"/>
      <c r="DV268" s="18" t="n"/>
      <c r="DW268" s="22" t="n"/>
      <c r="DX268" s="18" t="n"/>
      <c r="DY268" s="18" t="n"/>
      <c r="DZ268" s="18" t="n"/>
      <c r="EA268" s="18" t="n"/>
      <c r="EB268" s="18" t="n"/>
      <c r="ED268" s="22" t="n"/>
      <c r="EE268" s="18" t="n"/>
      <c r="EF268" s="18" t="n"/>
      <c r="EG268" s="18" t="n"/>
      <c r="EH268" s="18" t="n"/>
      <c r="EI268" s="18" t="n"/>
      <c r="EK268" s="22" t="n"/>
      <c r="EL268" s="18" t="n"/>
      <c r="EM268" s="18" t="n"/>
      <c r="EN268" s="18" t="n"/>
      <c r="EO268" s="18" t="n"/>
      <c r="EP268" s="18" t="n"/>
      <c r="ER268" s="22" t="n"/>
      <c r="ES268" s="18" t="n"/>
      <c r="ET268" s="18" t="n"/>
      <c r="EU268" s="18" t="n"/>
      <c r="EV268" s="18" t="n"/>
      <c r="EW268" s="18" t="n"/>
      <c r="EY268" s="22" t="n"/>
      <c r="EZ268" s="18" t="n"/>
      <c r="FA268" s="18" t="n"/>
      <c r="FB268" s="18" t="n"/>
      <c r="FC268" s="18" t="n"/>
      <c r="FD268" s="18" t="n"/>
      <c r="FF268" s="22" t="n"/>
      <c r="FG268" s="18" t="n"/>
      <c r="FH268" s="18" t="n"/>
      <c r="FI268" s="18" t="n"/>
      <c r="FJ268" s="18" t="n"/>
      <c r="FK268" s="18" t="n"/>
      <c r="FM268" s="22" t="n"/>
      <c r="FN268" s="18" t="n"/>
      <c r="FO268" s="18" t="n"/>
      <c r="FP268" s="18" t="n"/>
      <c r="FQ268" s="18" t="n"/>
      <c r="FR268" s="18" t="n"/>
      <c r="FT268" s="22" t="n"/>
      <c r="FU268" s="18" t="n"/>
      <c r="FV268" s="18" t="n"/>
      <c r="FW268" s="18" t="n"/>
      <c r="FX268" s="18" t="n"/>
      <c r="FY268" s="18" t="n"/>
      <c r="GA268" s="22" t="n"/>
      <c r="GB268" s="18" t="n"/>
      <c r="GC268" s="18" t="n"/>
      <c r="GD268" s="18" t="n"/>
      <c r="GE268" s="18" t="n"/>
      <c r="GF268" s="18" t="n"/>
      <c r="GG268" s="18" t="n"/>
      <c r="GH268" s="18" t="n"/>
      <c r="GI268" s="18" t="n"/>
      <c r="GJ268" s="18" t="n"/>
      <c r="GK268" s="18" t="n"/>
      <c r="GL268" s="18" t="n"/>
      <c r="GM268" s="18" t="n"/>
      <c r="HD268" s="22" t="n"/>
      <c r="HE268" s="18" t="n"/>
      <c r="HF268" s="18" t="n"/>
      <c r="HG268" s="18" t="n"/>
      <c r="HH268" s="18" t="n"/>
      <c r="HI268" s="18" t="n"/>
      <c r="HK268" s="22" t="n"/>
      <c r="HL268" s="18" t="n"/>
      <c r="HM268" s="18" t="n"/>
      <c r="HN268" s="18" t="n"/>
      <c r="HO268" s="18" t="n"/>
      <c r="HP268" s="18" t="n"/>
      <c r="HR268" s="22" t="n"/>
      <c r="HS268" s="18" t="n"/>
      <c r="HT268" s="18" t="n"/>
      <c r="HU268" s="18" t="n"/>
      <c r="HV268" s="18" t="n"/>
      <c r="HW268" s="18" t="n"/>
      <c r="HY268" s="22" t="n"/>
      <c r="HZ268" s="18" t="n"/>
      <c r="IA268" s="18" t="n"/>
      <c r="IB268" s="18" t="n"/>
      <c r="IC268" s="18" t="n"/>
      <c r="ID268" s="18" t="n"/>
      <c r="IM268" s="22" t="n"/>
      <c r="IN268" s="18" t="n"/>
      <c r="IO268" s="18" t="n"/>
      <c r="IP268" s="18" t="n"/>
      <c r="IQ268" s="18" t="n"/>
      <c r="IR268" s="18" t="n"/>
      <c r="IT268" s="22" t="n"/>
      <c r="IU268" s="18" t="n"/>
      <c r="IV268" s="18" t="n"/>
      <c r="IW268" s="18" t="n"/>
      <c r="IX268" s="18" t="n"/>
      <c r="IY268" s="18" t="n"/>
      <c r="JA268" s="22" t="n"/>
      <c r="JB268" s="18" t="n"/>
      <c r="JC268" s="18" t="n"/>
      <c r="JD268" s="18" t="n"/>
      <c r="JE268" s="18" t="n"/>
      <c r="JF268" s="18" t="n"/>
      <c r="JH268" s="22" t="n"/>
      <c r="JI268" s="18" t="n"/>
      <c r="JJ268" s="18" t="n"/>
      <c r="JK268" s="18" t="n"/>
      <c r="JL268" s="18" t="n"/>
      <c r="JM268" s="18" t="n"/>
    </row>
    <row r="269">
      <c r="B269" s="4" t="n"/>
      <c r="C269" s="22" t="n"/>
      <c r="D269" s="548" t="n"/>
      <c r="E269" s="18" t="n"/>
      <c r="F269" s="18" t="n"/>
      <c r="G269" s="22" t="n"/>
      <c r="H269" s="548" t="n"/>
      <c r="I269" s="18" t="n"/>
      <c r="J269" s="18" t="n"/>
      <c r="K269" s="22" t="n"/>
      <c r="L269" s="548" t="n"/>
      <c r="M269" s="18" t="n"/>
      <c r="N269" s="18" t="n"/>
      <c r="O269" s="18" t="n"/>
      <c r="P269" s="18" t="n"/>
      <c r="Q269" s="18" t="n"/>
      <c r="R269" s="18" t="n"/>
      <c r="S269" s="18" t="n"/>
      <c r="T269" s="22" t="n"/>
      <c r="U269" s="22" t="n"/>
      <c r="V269" s="18" t="n"/>
      <c r="W269" s="18" t="n"/>
      <c r="AC269" s="22" t="n"/>
      <c r="AD269" s="18" t="n"/>
      <c r="AE269" s="18" t="n"/>
      <c r="AF269" s="18" t="n"/>
      <c r="AG269" s="18" t="n"/>
      <c r="AH269" s="18" t="n"/>
      <c r="AJ269" s="22" t="n"/>
      <c r="AK269" s="18" t="n"/>
      <c r="AL269" s="18" t="n"/>
      <c r="AM269" s="18" t="n"/>
      <c r="AN269" s="18" t="n"/>
      <c r="AO269" s="18" t="n"/>
      <c r="AQ269" s="22" t="n"/>
      <c r="AR269" s="18" t="n"/>
      <c r="AS269" s="18" t="n"/>
      <c r="AT269" s="18" t="n"/>
      <c r="AU269" s="18" t="n"/>
      <c r="AV269" s="18" t="n"/>
      <c r="AX269" s="22" t="n"/>
      <c r="AY269" s="18" t="n"/>
      <c r="AZ269" s="18" t="n"/>
      <c r="BA269" s="18" t="n"/>
      <c r="BB269" s="18" t="n"/>
      <c r="BC269" s="18" t="n"/>
      <c r="BE269" s="22" t="n"/>
      <c r="BF269" s="18" t="n"/>
      <c r="BG269" s="18" t="n"/>
      <c r="BH269" s="18" t="n"/>
      <c r="BI269" s="18" t="n"/>
      <c r="BJ269" s="18" t="n"/>
      <c r="BL269" s="22" t="n"/>
      <c r="BM269" s="18" t="n"/>
      <c r="BN269" s="18" t="n"/>
      <c r="BO269" s="18" t="n"/>
      <c r="BP269" s="18" t="n"/>
      <c r="BQ269" s="18" t="n"/>
      <c r="BS269" s="22" t="n"/>
      <c r="BT269" s="18" t="n"/>
      <c r="BU269" s="18" t="n"/>
      <c r="BV269" s="18" t="n"/>
      <c r="BW269" s="18" t="n"/>
      <c r="BX269" s="18" t="n"/>
      <c r="BZ269" s="22" t="n"/>
      <c r="CA269" s="18" t="n"/>
      <c r="CB269" s="18" t="n"/>
      <c r="CC269" s="18" t="n"/>
      <c r="CD269" s="18" t="n"/>
      <c r="CE269" s="18" t="n"/>
      <c r="CG269" s="22" t="n"/>
      <c r="CH269" s="18" t="n"/>
      <c r="CI269" s="18" t="n"/>
      <c r="CJ269" s="18" t="n"/>
      <c r="CK269" s="18" t="n"/>
      <c r="CL269" s="18" t="n"/>
      <c r="CN269" s="22" t="n"/>
      <c r="CO269" s="18" t="n"/>
      <c r="CP269" s="18" t="n"/>
      <c r="CQ269" s="18" t="n"/>
      <c r="CR269" s="18" t="n"/>
      <c r="CS269" s="18" t="n"/>
      <c r="CU269" s="22" t="n"/>
      <c r="CV269" s="18" t="n"/>
      <c r="CW269" s="18" t="n"/>
      <c r="CX269" s="18" t="n"/>
      <c r="CY269" s="18" t="n"/>
      <c r="CZ269" s="18" t="n"/>
      <c r="DB269" s="22" t="n"/>
      <c r="DC269" s="18" t="n"/>
      <c r="DD269" s="18" t="n"/>
      <c r="DE269" s="18" t="n"/>
      <c r="DF269" s="18" t="n"/>
      <c r="DG269" s="18" t="n"/>
      <c r="DI269" s="22" t="n"/>
      <c r="DJ269" s="18" t="n"/>
      <c r="DK269" s="18" t="n"/>
      <c r="DL269" s="18" t="n"/>
      <c r="DM269" s="18" t="n"/>
      <c r="DN269" s="18" t="n"/>
      <c r="DP269" s="22" t="n"/>
      <c r="DQ269" s="18" t="n"/>
      <c r="DR269" s="18" t="n"/>
      <c r="DS269" s="18" t="n"/>
      <c r="DT269" s="18" t="n"/>
      <c r="DU269" s="18" t="n"/>
      <c r="DV269" s="18" t="n"/>
      <c r="DW269" s="22" t="n"/>
      <c r="DX269" s="18" t="n"/>
      <c r="DY269" s="18" t="n"/>
      <c r="DZ269" s="18" t="n"/>
      <c r="EA269" s="18" t="n"/>
      <c r="EB269" s="18" t="n"/>
      <c r="ED269" s="22" t="n"/>
      <c r="EE269" s="18" t="n"/>
      <c r="EF269" s="18" t="n"/>
      <c r="EG269" s="18" t="n"/>
      <c r="EH269" s="18" t="n"/>
      <c r="EI269" s="18" t="n"/>
      <c r="EK269" s="22" t="n"/>
      <c r="EL269" s="18" t="n"/>
      <c r="EM269" s="18" t="n"/>
      <c r="EN269" s="18" t="n"/>
      <c r="EO269" s="18" t="n"/>
      <c r="EP269" s="18" t="n"/>
      <c r="ER269" s="22" t="n"/>
      <c r="ES269" s="18" t="n"/>
      <c r="ET269" s="18" t="n"/>
      <c r="EU269" s="18" t="n"/>
      <c r="EV269" s="18" t="n"/>
      <c r="EW269" s="18" t="n"/>
      <c r="EY269" s="22" t="n"/>
      <c r="EZ269" s="18" t="n"/>
      <c r="FA269" s="18" t="n"/>
      <c r="FB269" s="18" t="n"/>
      <c r="FC269" s="18" t="n"/>
      <c r="FD269" s="18" t="n"/>
      <c r="FF269" s="22" t="n"/>
      <c r="FG269" s="18" t="n"/>
      <c r="FH269" s="18" t="n"/>
      <c r="FI269" s="18" t="n"/>
      <c r="FJ269" s="18" t="n"/>
      <c r="FK269" s="18" t="n"/>
      <c r="FM269" s="22" t="n"/>
      <c r="FN269" s="18" t="n"/>
      <c r="FO269" s="18" t="n"/>
      <c r="FP269" s="18" t="n"/>
      <c r="FQ269" s="18" t="n"/>
      <c r="FR269" s="18" t="n"/>
      <c r="FT269" s="22" t="n"/>
      <c r="FU269" s="18" t="n"/>
      <c r="FV269" s="18" t="n"/>
      <c r="FW269" s="18" t="n"/>
      <c r="FX269" s="18" t="n"/>
      <c r="FY269" s="18" t="n"/>
      <c r="GA269" s="22" t="n"/>
      <c r="GB269" s="18" t="n"/>
      <c r="GC269" s="18" t="n"/>
      <c r="GD269" s="18" t="n"/>
      <c r="GE269" s="18" t="n"/>
      <c r="GF269" s="18" t="n"/>
      <c r="GG269" s="18" t="n"/>
      <c r="GH269" s="18" t="n"/>
      <c r="GI269" s="18" t="n"/>
      <c r="GJ269" s="18" t="n"/>
      <c r="GK269" s="18" t="n"/>
      <c r="GL269" s="18" t="n"/>
      <c r="GM269" s="18" t="n"/>
      <c r="HD269" s="22" t="n"/>
      <c r="HE269" s="18" t="n"/>
      <c r="HF269" s="18" t="n"/>
      <c r="HG269" s="18" t="n"/>
      <c r="HH269" s="18" t="n"/>
      <c r="HI269" s="18" t="n"/>
      <c r="HK269" s="22" t="n"/>
      <c r="HL269" s="18" t="n"/>
      <c r="HM269" s="18" t="n"/>
      <c r="HN269" s="18" t="n"/>
      <c r="HO269" s="18" t="n"/>
      <c r="HP269" s="18" t="n"/>
      <c r="HR269" s="22" t="n"/>
      <c r="HS269" s="18" t="n"/>
      <c r="HT269" s="18" t="n"/>
      <c r="HU269" s="18" t="n"/>
      <c r="HV269" s="18" t="n"/>
      <c r="HW269" s="18" t="n"/>
      <c r="HY269" s="22" t="n"/>
      <c r="HZ269" s="18" t="n"/>
      <c r="IA269" s="18" t="n"/>
      <c r="IB269" s="18" t="n"/>
      <c r="IC269" s="18" t="n"/>
      <c r="ID269" s="18" t="n"/>
      <c r="IM269" s="22" t="n"/>
      <c r="IN269" s="18" t="n"/>
      <c r="IO269" s="18" t="n"/>
      <c r="IP269" s="18" t="n"/>
      <c r="IQ269" s="18" t="n"/>
      <c r="IR269" s="18" t="n"/>
      <c r="IT269" s="22" t="n"/>
      <c r="IU269" s="18" t="n"/>
      <c r="IV269" s="18" t="n"/>
      <c r="IW269" s="18" t="n"/>
      <c r="IX269" s="18" t="n"/>
      <c r="IY269" s="18" t="n"/>
      <c r="JA269" s="22" t="n"/>
      <c r="JB269" s="18" t="n"/>
      <c r="JC269" s="18" t="n"/>
      <c r="JD269" s="18" t="n"/>
      <c r="JE269" s="18" t="n"/>
      <c r="JF269" s="18" t="n"/>
      <c r="JH269" s="22" t="n"/>
      <c r="JI269" s="18" t="n"/>
      <c r="JJ269" s="18" t="n"/>
      <c r="JK269" s="18" t="n"/>
      <c r="JL269" s="18" t="n"/>
      <c r="JM269" s="18" t="n"/>
    </row>
    <row r="270">
      <c r="B270" s="4" t="n"/>
      <c r="C270" s="22" t="n"/>
      <c r="D270" s="548" t="n"/>
      <c r="E270" s="18" t="n"/>
      <c r="F270" s="18" t="n"/>
      <c r="G270" s="22" t="n"/>
      <c r="H270" s="548" t="n"/>
      <c r="I270" s="18" t="n"/>
      <c r="J270" s="18" t="n"/>
      <c r="K270" s="22" t="n"/>
      <c r="L270" s="548" t="n"/>
      <c r="M270" s="18" t="n"/>
      <c r="N270" s="18" t="n"/>
      <c r="O270" s="18" t="n"/>
      <c r="P270" s="18" t="n"/>
      <c r="Q270" s="18" t="n"/>
      <c r="R270" s="18" t="n"/>
      <c r="S270" s="18" t="n"/>
      <c r="T270" s="22" t="n"/>
      <c r="U270" s="22" t="n"/>
      <c r="V270" s="18" t="n"/>
      <c r="W270" s="18" t="n"/>
      <c r="AC270" s="22" t="n"/>
      <c r="AD270" s="18" t="n"/>
      <c r="AE270" s="18" t="n"/>
      <c r="AF270" s="18" t="n"/>
      <c r="AG270" s="18" t="n"/>
      <c r="AH270" s="18" t="n"/>
      <c r="AJ270" s="22" t="n"/>
      <c r="AK270" s="18" t="n"/>
      <c r="AL270" s="18" t="n"/>
      <c r="AM270" s="18" t="n"/>
      <c r="AN270" s="18" t="n"/>
      <c r="AO270" s="18" t="n"/>
      <c r="AQ270" s="22" t="n"/>
      <c r="AR270" s="18" t="n"/>
      <c r="AS270" s="18" t="n"/>
      <c r="AT270" s="18" t="n"/>
      <c r="AU270" s="18" t="n"/>
      <c r="AV270" s="18" t="n"/>
      <c r="AX270" s="22" t="n"/>
      <c r="AY270" s="18" t="n"/>
      <c r="AZ270" s="18" t="n"/>
      <c r="BA270" s="18" t="n"/>
      <c r="BB270" s="18" t="n"/>
      <c r="BC270" s="18" t="n"/>
      <c r="BE270" s="22" t="n"/>
      <c r="BF270" s="18" t="n"/>
      <c r="BG270" s="18" t="n"/>
      <c r="BH270" s="18" t="n"/>
      <c r="BI270" s="18" t="n"/>
      <c r="BJ270" s="18" t="n"/>
      <c r="BL270" s="22" t="n"/>
      <c r="BM270" s="18" t="n"/>
      <c r="BN270" s="18" t="n"/>
      <c r="BO270" s="18" t="n"/>
      <c r="BP270" s="18" t="n"/>
      <c r="BQ270" s="18" t="n"/>
      <c r="BS270" s="22" t="n"/>
      <c r="BT270" s="18" t="n"/>
      <c r="BU270" s="18" t="n"/>
      <c r="BV270" s="18" t="n"/>
      <c r="BW270" s="18" t="n"/>
      <c r="BX270" s="18" t="n"/>
      <c r="BZ270" s="22" t="n"/>
      <c r="CA270" s="18" t="n"/>
      <c r="CB270" s="18" t="n"/>
      <c r="CC270" s="18" t="n"/>
      <c r="CD270" s="18" t="n"/>
      <c r="CE270" s="18" t="n"/>
      <c r="CG270" s="22" t="n"/>
      <c r="CH270" s="18" t="n"/>
      <c r="CI270" s="18" t="n"/>
      <c r="CJ270" s="18" t="n"/>
      <c r="CK270" s="18" t="n"/>
      <c r="CL270" s="18" t="n"/>
      <c r="CN270" s="22" t="n"/>
      <c r="CO270" s="18" t="n"/>
      <c r="CP270" s="18" t="n"/>
      <c r="CQ270" s="18" t="n"/>
      <c r="CR270" s="18" t="n"/>
      <c r="CS270" s="18" t="n"/>
      <c r="CU270" s="22" t="n"/>
      <c r="CV270" s="18" t="n"/>
      <c r="CW270" s="18" t="n"/>
      <c r="CX270" s="18" t="n"/>
      <c r="CY270" s="18" t="n"/>
      <c r="CZ270" s="18" t="n"/>
      <c r="DB270" s="22" t="n"/>
      <c r="DC270" s="18" t="n"/>
      <c r="DD270" s="18" t="n"/>
      <c r="DE270" s="18" t="n"/>
      <c r="DF270" s="18" t="n"/>
      <c r="DG270" s="18" t="n"/>
      <c r="DI270" s="22" t="n"/>
      <c r="DJ270" s="18" t="n"/>
      <c r="DK270" s="18" t="n"/>
      <c r="DL270" s="18" t="n"/>
      <c r="DM270" s="18" t="n"/>
      <c r="DN270" s="18" t="n"/>
      <c r="DP270" s="22" t="n"/>
      <c r="DQ270" s="18" t="n"/>
      <c r="DR270" s="18" t="n"/>
      <c r="DS270" s="18" t="n"/>
      <c r="DT270" s="18" t="n"/>
      <c r="DU270" s="18" t="n"/>
      <c r="DV270" s="18" t="n"/>
      <c r="DW270" s="22" t="n"/>
      <c r="DX270" s="18" t="n"/>
      <c r="DY270" s="18" t="n"/>
      <c r="DZ270" s="18" t="n"/>
      <c r="EA270" s="18" t="n"/>
      <c r="EB270" s="18" t="n"/>
      <c r="ED270" s="22" t="n"/>
      <c r="EE270" s="18" t="n"/>
      <c r="EF270" s="18" t="n"/>
      <c r="EG270" s="18" t="n"/>
      <c r="EH270" s="18" t="n"/>
      <c r="EI270" s="18" t="n"/>
      <c r="EK270" s="22" t="n"/>
      <c r="EL270" s="18" t="n"/>
      <c r="EM270" s="18" t="n"/>
      <c r="EN270" s="18" t="n"/>
      <c r="EO270" s="18" t="n"/>
      <c r="EP270" s="18" t="n"/>
      <c r="ER270" s="22" t="n"/>
      <c r="ES270" s="18" t="n"/>
      <c r="ET270" s="18" t="n"/>
      <c r="EU270" s="18" t="n"/>
      <c r="EV270" s="18" t="n"/>
      <c r="EW270" s="18" t="n"/>
      <c r="EY270" s="22" t="n"/>
      <c r="EZ270" s="18" t="n"/>
      <c r="FA270" s="18" t="n"/>
      <c r="FB270" s="18" t="n"/>
      <c r="FC270" s="18" t="n"/>
      <c r="FD270" s="18" t="n"/>
      <c r="FF270" s="22" t="n"/>
      <c r="FG270" s="18" t="n"/>
      <c r="FH270" s="18" t="n"/>
      <c r="FI270" s="18" t="n"/>
      <c r="FJ270" s="18" t="n"/>
      <c r="FK270" s="18" t="n"/>
      <c r="FM270" s="22" t="n"/>
      <c r="FN270" s="18" t="n"/>
      <c r="FO270" s="18" t="n"/>
      <c r="FP270" s="18" t="n"/>
      <c r="FQ270" s="18" t="n"/>
      <c r="FR270" s="18" t="n"/>
      <c r="FT270" s="22" t="n"/>
      <c r="FU270" s="18" t="n"/>
      <c r="FV270" s="18" t="n"/>
      <c r="FW270" s="18" t="n"/>
      <c r="FX270" s="18" t="n"/>
      <c r="FY270" s="18" t="n"/>
      <c r="GA270" s="22" t="n"/>
      <c r="GB270" s="18" t="n"/>
      <c r="GC270" s="18" t="n"/>
      <c r="GD270" s="18" t="n"/>
      <c r="GE270" s="18" t="n"/>
      <c r="GF270" s="18" t="n"/>
      <c r="GG270" s="18" t="n"/>
      <c r="GH270" s="18" t="n"/>
      <c r="GI270" s="18" t="n"/>
      <c r="GJ270" s="18" t="n"/>
      <c r="GK270" s="18" t="n"/>
      <c r="GL270" s="18" t="n"/>
      <c r="GM270" s="18" t="n"/>
      <c r="HD270" s="22" t="n"/>
      <c r="HE270" s="18" t="n"/>
      <c r="HF270" s="18" t="n"/>
      <c r="HG270" s="18" t="n"/>
      <c r="HH270" s="18" t="n"/>
      <c r="HI270" s="18" t="n"/>
      <c r="HK270" s="22" t="n"/>
      <c r="HL270" s="18" t="n"/>
      <c r="HM270" s="18" t="n"/>
      <c r="HN270" s="18" t="n"/>
      <c r="HO270" s="18" t="n"/>
      <c r="HP270" s="18" t="n"/>
      <c r="HR270" s="22" t="n"/>
      <c r="HS270" s="18" t="n"/>
      <c r="HT270" s="18" t="n"/>
      <c r="HU270" s="18" t="n"/>
      <c r="HV270" s="18" t="n"/>
      <c r="HW270" s="18" t="n"/>
      <c r="HY270" s="22" t="n"/>
      <c r="HZ270" s="18" t="n"/>
      <c r="IA270" s="18" t="n"/>
      <c r="IB270" s="18" t="n"/>
      <c r="IC270" s="18" t="n"/>
      <c r="ID270" s="18" t="n"/>
      <c r="IM270" s="22" t="n"/>
      <c r="IN270" s="18" t="n"/>
      <c r="IO270" s="18" t="n"/>
      <c r="IP270" s="18" t="n"/>
      <c r="IQ270" s="18" t="n"/>
      <c r="IR270" s="18" t="n"/>
      <c r="IT270" s="22" t="n"/>
      <c r="IU270" s="18" t="n"/>
      <c r="IV270" s="18" t="n"/>
      <c r="IW270" s="18" t="n"/>
      <c r="IX270" s="18" t="n"/>
      <c r="IY270" s="18" t="n"/>
      <c r="JA270" s="22" t="n"/>
      <c r="JB270" s="18" t="n"/>
      <c r="JC270" s="18" t="n"/>
      <c r="JD270" s="18" t="n"/>
      <c r="JE270" s="18" t="n"/>
      <c r="JF270" s="18" t="n"/>
      <c r="JH270" s="22" t="n"/>
      <c r="JI270" s="18" t="n"/>
      <c r="JJ270" s="18" t="n"/>
      <c r="JK270" s="18" t="n"/>
      <c r="JL270" s="18" t="n"/>
      <c r="JM270" s="18" t="n"/>
    </row>
    <row r="271">
      <c r="B271" s="4" t="n"/>
      <c r="C271" s="22" t="n"/>
      <c r="D271" s="548" t="n"/>
      <c r="E271" s="18" t="n"/>
      <c r="F271" s="18" t="n"/>
      <c r="G271" s="22" t="n"/>
      <c r="H271" s="548" t="n"/>
      <c r="I271" s="18" t="n"/>
      <c r="J271" s="18" t="n"/>
      <c r="K271" s="22" t="n"/>
      <c r="L271" s="548" t="n"/>
      <c r="M271" s="18" t="n"/>
      <c r="N271" s="18" t="n"/>
      <c r="O271" s="18" t="n"/>
      <c r="P271" s="18" t="n"/>
      <c r="Q271" s="18" t="n"/>
      <c r="R271" s="18" t="n"/>
      <c r="S271" s="18" t="n"/>
      <c r="T271" s="22" t="n"/>
      <c r="U271" s="22" t="n"/>
      <c r="V271" s="18" t="n"/>
      <c r="W271" s="18" t="n"/>
      <c r="AC271" s="22" t="n"/>
      <c r="AD271" s="18" t="n"/>
      <c r="AE271" s="18" t="n"/>
      <c r="AF271" s="18" t="n"/>
      <c r="AG271" s="18" t="n"/>
      <c r="AH271" s="18" t="n"/>
      <c r="AJ271" s="22" t="n"/>
      <c r="AK271" s="18" t="n"/>
      <c r="AL271" s="18" t="n"/>
      <c r="AM271" s="18" t="n"/>
      <c r="AN271" s="18" t="n"/>
      <c r="AO271" s="18" t="n"/>
      <c r="AQ271" s="22" t="n"/>
      <c r="AR271" s="18" t="n"/>
      <c r="AS271" s="18" t="n"/>
      <c r="AT271" s="18" t="n"/>
      <c r="AU271" s="18" t="n"/>
      <c r="AV271" s="18" t="n"/>
      <c r="AX271" s="22" t="n"/>
      <c r="AY271" s="18" t="n"/>
      <c r="AZ271" s="18" t="n"/>
      <c r="BA271" s="18" t="n"/>
      <c r="BB271" s="18" t="n"/>
      <c r="BC271" s="18" t="n"/>
      <c r="BE271" s="22" t="n"/>
      <c r="BF271" s="18" t="n"/>
      <c r="BG271" s="18" t="n"/>
      <c r="BH271" s="18" t="n"/>
      <c r="BI271" s="18" t="n"/>
      <c r="BJ271" s="18" t="n"/>
      <c r="BL271" s="22" t="n"/>
      <c r="BM271" s="18" t="n"/>
      <c r="BN271" s="18" t="n"/>
      <c r="BO271" s="18" t="n"/>
      <c r="BP271" s="18" t="n"/>
      <c r="BQ271" s="18" t="n"/>
      <c r="BS271" s="22" t="n"/>
      <c r="BT271" s="18" t="n"/>
      <c r="BU271" s="18" t="n"/>
      <c r="BV271" s="18" t="n"/>
      <c r="BW271" s="18" t="n"/>
      <c r="BX271" s="18" t="n"/>
      <c r="BZ271" s="22" t="n"/>
      <c r="CA271" s="18" t="n"/>
      <c r="CB271" s="18" t="n"/>
      <c r="CC271" s="18" t="n"/>
      <c r="CD271" s="18" t="n"/>
      <c r="CE271" s="18" t="n"/>
      <c r="CG271" s="22" t="n"/>
      <c r="CH271" s="18" t="n"/>
      <c r="CI271" s="18" t="n"/>
      <c r="CJ271" s="18" t="n"/>
      <c r="CK271" s="18" t="n"/>
      <c r="CL271" s="18" t="n"/>
      <c r="CN271" s="22" t="n"/>
      <c r="CO271" s="18" t="n"/>
      <c r="CP271" s="18" t="n"/>
      <c r="CQ271" s="18" t="n"/>
      <c r="CR271" s="18" t="n"/>
      <c r="CS271" s="18" t="n"/>
      <c r="CU271" s="22" t="n"/>
      <c r="CV271" s="18" t="n"/>
      <c r="CW271" s="18" t="n"/>
      <c r="CX271" s="18" t="n"/>
      <c r="CY271" s="18" t="n"/>
      <c r="CZ271" s="18" t="n"/>
      <c r="DB271" s="22" t="n"/>
      <c r="DC271" s="18" t="n"/>
      <c r="DD271" s="18" t="n"/>
      <c r="DE271" s="18" t="n"/>
      <c r="DF271" s="18" t="n"/>
      <c r="DG271" s="18" t="n"/>
      <c r="DI271" s="22" t="n"/>
      <c r="DJ271" s="18" t="n"/>
      <c r="DK271" s="18" t="n"/>
      <c r="DL271" s="18" t="n"/>
      <c r="DM271" s="18" t="n"/>
      <c r="DN271" s="18" t="n"/>
      <c r="DP271" s="22" t="n"/>
      <c r="DQ271" s="18" t="n"/>
      <c r="DR271" s="18" t="n"/>
      <c r="DS271" s="18" t="n"/>
      <c r="DT271" s="18" t="n"/>
      <c r="DU271" s="18" t="n"/>
      <c r="DV271" s="18" t="n"/>
      <c r="DW271" s="22" t="n"/>
      <c r="DX271" s="18" t="n"/>
      <c r="DY271" s="18" t="n"/>
      <c r="DZ271" s="18" t="n"/>
      <c r="EA271" s="18" t="n"/>
      <c r="EB271" s="18" t="n"/>
      <c r="ED271" s="22" t="n"/>
      <c r="EE271" s="18" t="n"/>
      <c r="EF271" s="18" t="n"/>
      <c r="EG271" s="18" t="n"/>
      <c r="EH271" s="18" t="n"/>
      <c r="EI271" s="18" t="n"/>
      <c r="EK271" s="22" t="n"/>
      <c r="EL271" s="18" t="n"/>
      <c r="EM271" s="18" t="n"/>
      <c r="EN271" s="18" t="n"/>
      <c r="EO271" s="18" t="n"/>
      <c r="EP271" s="18" t="n"/>
      <c r="ER271" s="22" t="n"/>
      <c r="ES271" s="18" t="n"/>
      <c r="ET271" s="18" t="n"/>
      <c r="EU271" s="18" t="n"/>
      <c r="EV271" s="18" t="n"/>
      <c r="EW271" s="18" t="n"/>
      <c r="EY271" s="22" t="n"/>
      <c r="EZ271" s="18" t="n"/>
      <c r="FA271" s="18" t="n"/>
      <c r="FB271" s="18" t="n"/>
      <c r="FC271" s="18" t="n"/>
      <c r="FD271" s="18" t="n"/>
      <c r="FF271" s="22" t="n"/>
      <c r="FG271" s="18" t="n"/>
      <c r="FH271" s="18" t="n"/>
      <c r="FI271" s="18" t="n"/>
      <c r="FJ271" s="18" t="n"/>
      <c r="FK271" s="18" t="n"/>
      <c r="FM271" s="22" t="n"/>
      <c r="FN271" s="18" t="n"/>
      <c r="FO271" s="18" t="n"/>
      <c r="FP271" s="18" t="n"/>
      <c r="FQ271" s="18" t="n"/>
      <c r="FR271" s="18" t="n"/>
      <c r="FT271" s="22" t="n"/>
      <c r="FU271" s="18" t="n"/>
      <c r="FV271" s="18" t="n"/>
      <c r="FW271" s="18" t="n"/>
      <c r="FX271" s="18" t="n"/>
      <c r="FY271" s="18" t="n"/>
      <c r="GA271" s="22" t="n"/>
      <c r="GB271" s="18" t="n"/>
      <c r="GC271" s="18" t="n"/>
      <c r="GD271" s="18" t="n"/>
      <c r="GE271" s="18" t="n"/>
      <c r="GF271" s="18" t="n"/>
      <c r="GG271" s="18" t="n"/>
      <c r="GH271" s="18" t="n"/>
      <c r="GI271" s="18" t="n"/>
      <c r="GJ271" s="18" t="n"/>
      <c r="GK271" s="18" t="n"/>
      <c r="GL271" s="18" t="n"/>
      <c r="GM271" s="18" t="n"/>
      <c r="HD271" s="22" t="n"/>
      <c r="HE271" s="18" t="n"/>
      <c r="HF271" s="18" t="n"/>
      <c r="HG271" s="18" t="n"/>
      <c r="HH271" s="18" t="n"/>
      <c r="HI271" s="18" t="n"/>
      <c r="HK271" s="22" t="n"/>
      <c r="HL271" s="18" t="n"/>
      <c r="HM271" s="18" t="n"/>
      <c r="HN271" s="18" t="n"/>
      <c r="HO271" s="18" t="n"/>
      <c r="HP271" s="18" t="n"/>
      <c r="HR271" s="22" t="n"/>
      <c r="HS271" s="18" t="n"/>
      <c r="HT271" s="18" t="n"/>
      <c r="HU271" s="18" t="n"/>
      <c r="HV271" s="18" t="n"/>
      <c r="HW271" s="18" t="n"/>
      <c r="HY271" s="22" t="n"/>
      <c r="HZ271" s="18" t="n"/>
      <c r="IA271" s="18" t="n"/>
      <c r="IB271" s="18" t="n"/>
      <c r="IC271" s="18" t="n"/>
      <c r="ID271" s="18" t="n"/>
      <c r="IM271" s="22" t="n"/>
      <c r="IN271" s="18" t="n"/>
      <c r="IO271" s="18" t="n"/>
      <c r="IP271" s="18" t="n"/>
      <c r="IQ271" s="18" t="n"/>
      <c r="IR271" s="18" t="n"/>
      <c r="IT271" s="22" t="n"/>
      <c r="IU271" s="18" t="n"/>
      <c r="IV271" s="18" t="n"/>
      <c r="IW271" s="18" t="n"/>
      <c r="IX271" s="18" t="n"/>
      <c r="IY271" s="18" t="n"/>
      <c r="JA271" s="22" t="n"/>
      <c r="JB271" s="18" t="n"/>
      <c r="JC271" s="18" t="n"/>
      <c r="JD271" s="18" t="n"/>
      <c r="JE271" s="18" t="n"/>
      <c r="JF271" s="18" t="n"/>
      <c r="JH271" s="22" t="n"/>
      <c r="JI271" s="18" t="n"/>
      <c r="JJ271" s="18" t="n"/>
      <c r="JK271" s="18" t="n"/>
      <c r="JL271" s="18" t="n"/>
      <c r="JM271" s="18" t="n"/>
    </row>
    <row r="272">
      <c r="B272" s="4" t="n"/>
      <c r="C272" s="22" t="n"/>
      <c r="D272" s="548" t="n"/>
      <c r="E272" s="18" t="n"/>
      <c r="F272" s="18" t="n"/>
      <c r="G272" s="22" t="n"/>
      <c r="H272" s="548" t="n"/>
      <c r="I272" s="18" t="n"/>
      <c r="J272" s="18" t="n"/>
      <c r="K272" s="22" t="n"/>
      <c r="L272" s="548" t="n"/>
      <c r="M272" s="18" t="n"/>
      <c r="N272" s="18" t="n"/>
      <c r="O272" s="18" t="n"/>
      <c r="P272" s="18" t="n"/>
      <c r="Q272" s="18" t="n"/>
      <c r="R272" s="18" t="n"/>
      <c r="S272" s="18" t="n"/>
      <c r="T272" s="22" t="n"/>
      <c r="U272" s="22" t="n"/>
      <c r="V272" s="18" t="n"/>
      <c r="W272" s="18" t="n"/>
      <c r="AC272" s="22" t="n"/>
      <c r="AD272" s="18" t="n"/>
      <c r="AE272" s="18" t="n"/>
      <c r="AF272" s="18" t="n"/>
      <c r="AG272" s="18" t="n"/>
      <c r="AH272" s="18" t="n"/>
      <c r="AJ272" s="22" t="n"/>
      <c r="AK272" s="18" t="n"/>
      <c r="AL272" s="18" t="n"/>
      <c r="AM272" s="18" t="n"/>
      <c r="AN272" s="18" t="n"/>
      <c r="AO272" s="18" t="n"/>
      <c r="AQ272" s="22" t="n"/>
      <c r="AR272" s="18" t="n"/>
      <c r="AS272" s="18" t="n"/>
      <c r="AT272" s="18" t="n"/>
      <c r="AU272" s="18" t="n"/>
      <c r="AV272" s="18" t="n"/>
      <c r="AX272" s="22" t="n"/>
      <c r="AY272" s="18" t="n"/>
      <c r="AZ272" s="18" t="n"/>
      <c r="BA272" s="18" t="n"/>
      <c r="BB272" s="18" t="n"/>
      <c r="BC272" s="18" t="n"/>
      <c r="BE272" s="22" t="n"/>
      <c r="BF272" s="18" t="n"/>
      <c r="BG272" s="18" t="n"/>
      <c r="BH272" s="18" t="n"/>
      <c r="BI272" s="18" t="n"/>
      <c r="BJ272" s="18" t="n"/>
      <c r="BL272" s="22" t="n"/>
      <c r="BM272" s="18" t="n"/>
      <c r="BN272" s="18" t="n"/>
      <c r="BO272" s="18" t="n"/>
      <c r="BP272" s="18" t="n"/>
      <c r="BQ272" s="18" t="n"/>
      <c r="BS272" s="22" t="n"/>
      <c r="BT272" s="18" t="n"/>
      <c r="BU272" s="18" t="n"/>
      <c r="BV272" s="18" t="n"/>
      <c r="BW272" s="18" t="n"/>
      <c r="BX272" s="18" t="n"/>
      <c r="BZ272" s="22" t="n"/>
      <c r="CA272" s="18" t="n"/>
      <c r="CB272" s="18" t="n"/>
      <c r="CC272" s="18" t="n"/>
      <c r="CD272" s="18" t="n"/>
      <c r="CE272" s="18" t="n"/>
      <c r="CG272" s="22" t="n"/>
      <c r="CH272" s="18" t="n"/>
      <c r="CI272" s="18" t="n"/>
      <c r="CJ272" s="18" t="n"/>
      <c r="CK272" s="18" t="n"/>
      <c r="CL272" s="18" t="n"/>
      <c r="CN272" s="22" t="n"/>
      <c r="CO272" s="18" t="n"/>
      <c r="CP272" s="18" t="n"/>
      <c r="CQ272" s="18" t="n"/>
      <c r="CR272" s="18" t="n"/>
      <c r="CS272" s="18" t="n"/>
      <c r="CU272" s="22" t="n"/>
      <c r="CV272" s="18" t="n"/>
      <c r="CW272" s="18" t="n"/>
      <c r="CX272" s="18" t="n"/>
      <c r="CY272" s="18" t="n"/>
      <c r="CZ272" s="18" t="n"/>
      <c r="DB272" s="22" t="n"/>
      <c r="DC272" s="18" t="n"/>
      <c r="DD272" s="18" t="n"/>
      <c r="DE272" s="18" t="n"/>
      <c r="DF272" s="18" t="n"/>
      <c r="DG272" s="18" t="n"/>
      <c r="DI272" s="22" t="n"/>
      <c r="DJ272" s="18" t="n"/>
      <c r="DK272" s="18" t="n"/>
      <c r="DL272" s="18" t="n"/>
      <c r="DM272" s="18" t="n"/>
      <c r="DN272" s="18" t="n"/>
      <c r="DP272" s="22" t="n"/>
      <c r="DQ272" s="18" t="n"/>
      <c r="DR272" s="18" t="n"/>
      <c r="DS272" s="18" t="n"/>
      <c r="DT272" s="18" t="n"/>
      <c r="DU272" s="18" t="n"/>
      <c r="DV272" s="18" t="n"/>
      <c r="DW272" s="22" t="n"/>
      <c r="DX272" s="18" t="n"/>
      <c r="DY272" s="18" t="n"/>
      <c r="DZ272" s="18" t="n"/>
      <c r="EA272" s="18" t="n"/>
      <c r="EB272" s="18" t="n"/>
      <c r="ED272" s="22" t="n"/>
      <c r="EE272" s="18" t="n"/>
      <c r="EF272" s="18" t="n"/>
      <c r="EG272" s="18" t="n"/>
      <c r="EH272" s="18" t="n"/>
      <c r="EI272" s="18" t="n"/>
      <c r="EK272" s="22" t="n"/>
      <c r="EL272" s="18" t="n"/>
      <c r="EM272" s="18" t="n"/>
      <c r="EN272" s="18" t="n"/>
      <c r="EO272" s="18" t="n"/>
      <c r="EP272" s="18" t="n"/>
      <c r="ER272" s="22" t="n"/>
      <c r="ES272" s="18" t="n"/>
      <c r="ET272" s="18" t="n"/>
      <c r="EU272" s="18" t="n"/>
      <c r="EV272" s="18" t="n"/>
      <c r="EW272" s="18" t="n"/>
      <c r="EY272" s="22" t="n"/>
      <c r="EZ272" s="18" t="n"/>
      <c r="FA272" s="18" t="n"/>
      <c r="FB272" s="18" t="n"/>
      <c r="FC272" s="18" t="n"/>
      <c r="FD272" s="18" t="n"/>
      <c r="FF272" s="22" t="n"/>
      <c r="FG272" s="18" t="n"/>
      <c r="FH272" s="18" t="n"/>
      <c r="FI272" s="18" t="n"/>
      <c r="FJ272" s="18" t="n"/>
      <c r="FK272" s="18" t="n"/>
      <c r="FM272" s="22" t="n"/>
      <c r="FN272" s="18" t="n"/>
      <c r="FO272" s="18" t="n"/>
      <c r="FP272" s="18" t="n"/>
      <c r="FQ272" s="18" t="n"/>
      <c r="FR272" s="18" t="n"/>
      <c r="FT272" s="22" t="n"/>
      <c r="FU272" s="18" t="n"/>
      <c r="FV272" s="18" t="n"/>
      <c r="FW272" s="18" t="n"/>
      <c r="FX272" s="18" t="n"/>
      <c r="FY272" s="18" t="n"/>
      <c r="GA272" s="22" t="n"/>
      <c r="GB272" s="18" t="n"/>
      <c r="GC272" s="18" t="n"/>
      <c r="GD272" s="18" t="n"/>
      <c r="GE272" s="18" t="n"/>
      <c r="GF272" s="18" t="n"/>
      <c r="GG272" s="18" t="n"/>
      <c r="GH272" s="18" t="n"/>
      <c r="GI272" s="18" t="n"/>
      <c r="GJ272" s="18" t="n"/>
      <c r="GK272" s="18" t="n"/>
      <c r="GL272" s="18" t="n"/>
      <c r="GM272" s="18" t="n"/>
      <c r="HD272" s="22" t="n"/>
      <c r="HE272" s="18" t="n"/>
      <c r="HF272" s="18" t="n"/>
      <c r="HG272" s="18" t="n"/>
      <c r="HH272" s="18" t="n"/>
      <c r="HI272" s="18" t="n"/>
      <c r="HK272" s="22" t="n"/>
      <c r="HL272" s="18" t="n"/>
      <c r="HM272" s="18" t="n"/>
      <c r="HN272" s="18" t="n"/>
      <c r="HO272" s="18" t="n"/>
      <c r="HP272" s="18" t="n"/>
      <c r="HR272" s="22" t="n"/>
      <c r="HS272" s="18" t="n"/>
      <c r="HT272" s="18" t="n"/>
      <c r="HU272" s="18" t="n"/>
      <c r="HV272" s="18" t="n"/>
      <c r="HW272" s="18" t="n"/>
      <c r="HY272" s="22" t="n"/>
      <c r="HZ272" s="18" t="n"/>
      <c r="IA272" s="18" t="n"/>
      <c r="IB272" s="18" t="n"/>
      <c r="IC272" s="18" t="n"/>
      <c r="ID272" s="18" t="n"/>
      <c r="IM272" s="22" t="n"/>
      <c r="IN272" s="18" t="n"/>
      <c r="IO272" s="18" t="n"/>
      <c r="IP272" s="18" t="n"/>
      <c r="IQ272" s="18" t="n"/>
      <c r="IR272" s="18" t="n"/>
      <c r="IT272" s="22" t="n"/>
      <c r="IU272" s="18" t="n"/>
      <c r="IV272" s="18" t="n"/>
      <c r="IW272" s="18" t="n"/>
      <c r="IX272" s="18" t="n"/>
      <c r="IY272" s="18" t="n"/>
      <c r="JA272" s="22" t="n"/>
      <c r="JB272" s="18" t="n"/>
      <c r="JC272" s="18" t="n"/>
      <c r="JD272" s="18" t="n"/>
      <c r="JE272" s="18" t="n"/>
      <c r="JF272" s="18" t="n"/>
      <c r="JH272" s="22" t="n"/>
      <c r="JI272" s="18" t="n"/>
      <c r="JJ272" s="18" t="n"/>
      <c r="JK272" s="18" t="n"/>
      <c r="JL272" s="18" t="n"/>
      <c r="JM272" s="18" t="n"/>
    </row>
    <row r="273">
      <c r="B273" s="4" t="n"/>
      <c r="C273" s="22" t="n"/>
      <c r="D273" s="548" t="n"/>
      <c r="E273" s="18" t="n"/>
      <c r="F273" s="18" t="n"/>
      <c r="G273" s="22" t="n"/>
      <c r="H273" s="548" t="n"/>
      <c r="I273" s="18" t="n"/>
      <c r="J273" s="18" t="n"/>
      <c r="K273" s="22" t="n"/>
      <c r="L273" s="548" t="n"/>
      <c r="M273" s="18" t="n"/>
      <c r="N273" s="18" t="n"/>
      <c r="O273" s="18" t="n"/>
      <c r="P273" s="18" t="n"/>
      <c r="Q273" s="18" t="n"/>
      <c r="R273" s="18" t="n"/>
      <c r="S273" s="18" t="n"/>
      <c r="T273" s="22" t="n"/>
      <c r="U273" s="22" t="n"/>
      <c r="V273" s="18" t="n"/>
      <c r="W273" s="18" t="n"/>
      <c r="AC273" s="22" t="n"/>
      <c r="AD273" s="18" t="n"/>
      <c r="AE273" s="18" t="n"/>
      <c r="AF273" s="18" t="n"/>
      <c r="AG273" s="18" t="n"/>
      <c r="AH273" s="18" t="n"/>
      <c r="AJ273" s="22" t="n"/>
      <c r="AK273" s="18" t="n"/>
      <c r="AL273" s="18" t="n"/>
      <c r="AM273" s="18" t="n"/>
      <c r="AN273" s="18" t="n"/>
      <c r="AO273" s="18" t="n"/>
      <c r="AQ273" s="22" t="n"/>
      <c r="AR273" s="18" t="n"/>
      <c r="AS273" s="18" t="n"/>
      <c r="AT273" s="18" t="n"/>
      <c r="AU273" s="18" t="n"/>
      <c r="AV273" s="18" t="n"/>
      <c r="AX273" s="22" t="n"/>
      <c r="AY273" s="18" t="n"/>
      <c r="AZ273" s="18" t="n"/>
      <c r="BA273" s="18" t="n"/>
      <c r="BB273" s="18" t="n"/>
      <c r="BC273" s="18" t="n"/>
      <c r="BE273" s="22" t="n"/>
      <c r="BF273" s="18" t="n"/>
      <c r="BG273" s="18" t="n"/>
      <c r="BH273" s="18" t="n"/>
      <c r="BI273" s="18" t="n"/>
      <c r="BJ273" s="18" t="n"/>
      <c r="BL273" s="22" t="n"/>
      <c r="BM273" s="18" t="n"/>
      <c r="BN273" s="18" t="n"/>
      <c r="BO273" s="18" t="n"/>
      <c r="BP273" s="18" t="n"/>
      <c r="BQ273" s="18" t="n"/>
      <c r="BS273" s="22" t="n"/>
      <c r="BT273" s="18" t="n"/>
      <c r="BU273" s="18" t="n"/>
      <c r="BV273" s="18" t="n"/>
      <c r="BW273" s="18" t="n"/>
      <c r="BX273" s="18" t="n"/>
      <c r="BZ273" s="22" t="n"/>
      <c r="CA273" s="18" t="n"/>
      <c r="CB273" s="18" t="n"/>
      <c r="CC273" s="18" t="n"/>
      <c r="CD273" s="18" t="n"/>
      <c r="CE273" s="18" t="n"/>
      <c r="CG273" s="22" t="n"/>
      <c r="CH273" s="18" t="n"/>
      <c r="CI273" s="18" t="n"/>
      <c r="CJ273" s="18" t="n"/>
      <c r="CK273" s="18" t="n"/>
      <c r="CL273" s="18" t="n"/>
      <c r="CN273" s="22" t="n"/>
      <c r="CO273" s="18" t="n"/>
      <c r="CP273" s="18" t="n"/>
      <c r="CQ273" s="18" t="n"/>
      <c r="CR273" s="18" t="n"/>
      <c r="CS273" s="18" t="n"/>
      <c r="CU273" s="22" t="n"/>
      <c r="CV273" s="18" t="n"/>
      <c r="CW273" s="18" t="n"/>
      <c r="CX273" s="18" t="n"/>
      <c r="CY273" s="18" t="n"/>
      <c r="CZ273" s="18" t="n"/>
      <c r="DB273" s="22" t="n"/>
      <c r="DC273" s="18" t="n"/>
      <c r="DD273" s="18" t="n"/>
      <c r="DE273" s="18" t="n"/>
      <c r="DF273" s="18" t="n"/>
      <c r="DG273" s="18" t="n"/>
      <c r="DI273" s="22" t="n"/>
      <c r="DJ273" s="18" t="n"/>
      <c r="DK273" s="18" t="n"/>
      <c r="DL273" s="18" t="n"/>
      <c r="DM273" s="18" t="n"/>
      <c r="DN273" s="18" t="n"/>
      <c r="DP273" s="22" t="n"/>
      <c r="DQ273" s="18" t="n"/>
      <c r="DR273" s="18" t="n"/>
      <c r="DS273" s="18" t="n"/>
      <c r="DT273" s="18" t="n"/>
      <c r="DU273" s="18" t="n"/>
      <c r="DV273" s="18" t="n"/>
      <c r="DW273" s="22" t="n"/>
      <c r="DX273" s="18" t="n"/>
      <c r="DY273" s="18" t="n"/>
      <c r="DZ273" s="18" t="n"/>
      <c r="EA273" s="18" t="n"/>
      <c r="EB273" s="18" t="n"/>
      <c r="ED273" s="22" t="n"/>
      <c r="EE273" s="18" t="n"/>
      <c r="EF273" s="18" t="n"/>
      <c r="EG273" s="18" t="n"/>
      <c r="EH273" s="18" t="n"/>
      <c r="EI273" s="18" t="n"/>
      <c r="EK273" s="22" t="n"/>
      <c r="EL273" s="18" t="n"/>
      <c r="EM273" s="18" t="n"/>
      <c r="EN273" s="18" t="n"/>
      <c r="EO273" s="18" t="n"/>
      <c r="EP273" s="18" t="n"/>
      <c r="ER273" s="22" t="n"/>
      <c r="ES273" s="18" t="n"/>
      <c r="ET273" s="18" t="n"/>
      <c r="EU273" s="18" t="n"/>
      <c r="EV273" s="18" t="n"/>
      <c r="EW273" s="18" t="n"/>
      <c r="EY273" s="22" t="n"/>
      <c r="EZ273" s="18" t="n"/>
      <c r="FA273" s="18" t="n"/>
      <c r="FB273" s="18" t="n"/>
      <c r="FC273" s="18" t="n"/>
      <c r="FD273" s="18" t="n"/>
      <c r="FF273" s="22" t="n"/>
      <c r="FG273" s="18" t="n"/>
      <c r="FH273" s="18" t="n"/>
      <c r="FI273" s="18" t="n"/>
      <c r="FJ273" s="18" t="n"/>
      <c r="FK273" s="18" t="n"/>
      <c r="FM273" s="22" t="n"/>
      <c r="FN273" s="18" t="n"/>
      <c r="FO273" s="18" t="n"/>
      <c r="FP273" s="18" t="n"/>
      <c r="FQ273" s="18" t="n"/>
      <c r="FR273" s="18" t="n"/>
      <c r="FT273" s="22" t="n"/>
      <c r="FU273" s="18" t="n"/>
      <c r="FV273" s="18" t="n"/>
      <c r="FW273" s="18" t="n"/>
      <c r="FX273" s="18" t="n"/>
      <c r="FY273" s="18" t="n"/>
      <c r="GA273" s="22" t="n"/>
      <c r="GB273" s="18" t="n"/>
      <c r="GC273" s="18" t="n"/>
      <c r="GD273" s="18" t="n"/>
      <c r="GE273" s="18" t="n"/>
      <c r="GF273" s="18" t="n"/>
      <c r="GG273" s="18" t="n"/>
      <c r="GH273" s="18" t="n"/>
      <c r="GI273" s="18" t="n"/>
      <c r="GJ273" s="18" t="n"/>
      <c r="GK273" s="18" t="n"/>
      <c r="GL273" s="18" t="n"/>
      <c r="GM273" s="18" t="n"/>
      <c r="HD273" s="22" t="n"/>
      <c r="HE273" s="18" t="n"/>
      <c r="HF273" s="18" t="n"/>
      <c r="HG273" s="18" t="n"/>
      <c r="HH273" s="18" t="n"/>
      <c r="HI273" s="18" t="n"/>
      <c r="HK273" s="22" t="n"/>
      <c r="HL273" s="18" t="n"/>
      <c r="HM273" s="18" t="n"/>
      <c r="HN273" s="18" t="n"/>
      <c r="HO273" s="18" t="n"/>
      <c r="HP273" s="18" t="n"/>
      <c r="HR273" s="22" t="n"/>
      <c r="HS273" s="18" t="n"/>
      <c r="HT273" s="18" t="n"/>
      <c r="HU273" s="18" t="n"/>
      <c r="HV273" s="18" t="n"/>
      <c r="HW273" s="18" t="n"/>
      <c r="HY273" s="22" t="n"/>
      <c r="HZ273" s="18" t="n"/>
      <c r="IA273" s="18" t="n"/>
      <c r="IB273" s="18" t="n"/>
      <c r="IC273" s="18" t="n"/>
      <c r="ID273" s="18" t="n"/>
      <c r="IM273" s="22" t="n"/>
      <c r="IN273" s="18" t="n"/>
      <c r="IO273" s="18" t="n"/>
      <c r="IP273" s="18" t="n"/>
      <c r="IQ273" s="18" t="n"/>
      <c r="IR273" s="18" t="n"/>
      <c r="IT273" s="22" t="n"/>
      <c r="IU273" s="18" t="n"/>
      <c r="IV273" s="18" t="n"/>
      <c r="IW273" s="18" t="n"/>
      <c r="IX273" s="18" t="n"/>
      <c r="IY273" s="18" t="n"/>
      <c r="JA273" s="22" t="n"/>
      <c r="JB273" s="18" t="n"/>
      <c r="JC273" s="18" t="n"/>
      <c r="JD273" s="18" t="n"/>
      <c r="JE273" s="18" t="n"/>
      <c r="JF273" s="18" t="n"/>
      <c r="JH273" s="22" t="n"/>
      <c r="JI273" s="18" t="n"/>
      <c r="JJ273" s="18" t="n"/>
      <c r="JK273" s="18" t="n"/>
      <c r="JL273" s="18" t="n"/>
      <c r="JM273" s="18" t="n"/>
    </row>
    <row r="274">
      <c r="B274" s="4" t="n"/>
      <c r="C274" s="22" t="n"/>
      <c r="D274" s="548" t="n"/>
      <c r="E274" s="18" t="n"/>
      <c r="F274" s="18" t="n"/>
      <c r="G274" s="22" t="n"/>
      <c r="H274" s="548" t="n"/>
      <c r="I274" s="18" t="n"/>
      <c r="J274" s="18" t="n"/>
      <c r="K274" s="22" t="n"/>
      <c r="L274" s="548" t="n"/>
      <c r="M274" s="18" t="n"/>
      <c r="N274" s="18" t="n"/>
      <c r="O274" s="18" t="n"/>
      <c r="P274" s="18" t="n"/>
      <c r="Q274" s="18" t="n"/>
      <c r="R274" s="18" t="n"/>
      <c r="S274" s="18" t="n"/>
      <c r="T274" s="22" t="n"/>
      <c r="U274" s="22" t="n"/>
      <c r="V274" s="18" t="n"/>
      <c r="W274" s="18" t="n"/>
      <c r="AC274" s="22" t="n"/>
      <c r="AD274" s="18" t="n"/>
      <c r="AE274" s="18" t="n"/>
      <c r="AF274" s="18" t="n"/>
      <c r="AG274" s="18" t="n"/>
      <c r="AH274" s="18" t="n"/>
      <c r="AJ274" s="22" t="n"/>
      <c r="AK274" s="18" t="n"/>
      <c r="AL274" s="18" t="n"/>
      <c r="AM274" s="18" t="n"/>
      <c r="AN274" s="18" t="n"/>
      <c r="AO274" s="18" t="n"/>
      <c r="AQ274" s="22" t="n"/>
      <c r="AR274" s="18" t="n"/>
      <c r="AS274" s="18" t="n"/>
      <c r="AT274" s="18" t="n"/>
      <c r="AU274" s="18" t="n"/>
      <c r="AV274" s="18" t="n"/>
      <c r="AX274" s="22" t="n"/>
      <c r="AY274" s="18" t="n"/>
      <c r="AZ274" s="18" t="n"/>
      <c r="BA274" s="18" t="n"/>
      <c r="BB274" s="18" t="n"/>
      <c r="BC274" s="18" t="n"/>
      <c r="BE274" s="22" t="n"/>
      <c r="BF274" s="18" t="n"/>
      <c r="BG274" s="18" t="n"/>
      <c r="BH274" s="18" t="n"/>
      <c r="BI274" s="18" t="n"/>
      <c r="BJ274" s="18" t="n"/>
      <c r="BL274" s="22" t="n"/>
      <c r="BM274" s="18" t="n"/>
      <c r="BN274" s="18" t="n"/>
      <c r="BO274" s="18" t="n"/>
      <c r="BP274" s="18" t="n"/>
      <c r="BQ274" s="18" t="n"/>
      <c r="BS274" s="22" t="n"/>
      <c r="BT274" s="18" t="n"/>
      <c r="BU274" s="18" t="n"/>
      <c r="BV274" s="18" t="n"/>
      <c r="BW274" s="18" t="n"/>
      <c r="BX274" s="18" t="n"/>
      <c r="BZ274" s="22" t="n"/>
      <c r="CA274" s="18" t="n"/>
      <c r="CB274" s="18" t="n"/>
      <c r="CC274" s="18" t="n"/>
      <c r="CD274" s="18" t="n"/>
      <c r="CE274" s="18" t="n"/>
      <c r="CG274" s="22" t="n"/>
      <c r="CH274" s="18" t="n"/>
      <c r="CI274" s="18" t="n"/>
      <c r="CJ274" s="18" t="n"/>
      <c r="CK274" s="18" t="n"/>
      <c r="CL274" s="18" t="n"/>
      <c r="CN274" s="22" t="n"/>
      <c r="CO274" s="18" t="n"/>
      <c r="CP274" s="18" t="n"/>
      <c r="CQ274" s="18" t="n"/>
      <c r="CR274" s="18" t="n"/>
      <c r="CS274" s="18" t="n"/>
      <c r="CU274" s="22" t="n"/>
      <c r="CV274" s="18" t="n"/>
      <c r="CW274" s="18" t="n"/>
      <c r="CX274" s="18" t="n"/>
      <c r="CY274" s="18" t="n"/>
      <c r="CZ274" s="18" t="n"/>
      <c r="DB274" s="22" t="n"/>
      <c r="DC274" s="18" t="n"/>
      <c r="DD274" s="18" t="n"/>
      <c r="DE274" s="18" t="n"/>
      <c r="DF274" s="18" t="n"/>
      <c r="DG274" s="18" t="n"/>
      <c r="DI274" s="22" t="n"/>
      <c r="DJ274" s="18" t="n"/>
      <c r="DK274" s="18" t="n"/>
      <c r="DL274" s="18" t="n"/>
      <c r="DM274" s="18" t="n"/>
      <c r="DN274" s="18" t="n"/>
      <c r="DP274" s="22" t="n"/>
      <c r="DQ274" s="18" t="n"/>
      <c r="DR274" s="18" t="n"/>
      <c r="DS274" s="18" t="n"/>
      <c r="DT274" s="18" t="n"/>
      <c r="DU274" s="18" t="n"/>
      <c r="DV274" s="18" t="n"/>
      <c r="DW274" s="22" t="n"/>
      <c r="DX274" s="18" t="n"/>
      <c r="DY274" s="18" t="n"/>
      <c r="DZ274" s="18" t="n"/>
      <c r="EA274" s="18" t="n"/>
      <c r="EB274" s="18" t="n"/>
      <c r="ED274" s="22" t="n"/>
      <c r="EE274" s="18" t="n"/>
      <c r="EF274" s="18" t="n"/>
      <c r="EG274" s="18" t="n"/>
      <c r="EH274" s="18" t="n"/>
      <c r="EI274" s="18" t="n"/>
      <c r="EK274" s="22" t="n"/>
      <c r="EL274" s="18" t="n"/>
      <c r="EM274" s="18" t="n"/>
      <c r="EN274" s="18" t="n"/>
      <c r="EO274" s="18" t="n"/>
      <c r="EP274" s="18" t="n"/>
      <c r="ER274" s="22" t="n"/>
      <c r="ES274" s="18" t="n"/>
      <c r="ET274" s="18" t="n"/>
      <c r="EU274" s="18" t="n"/>
      <c r="EV274" s="18" t="n"/>
      <c r="EW274" s="18" t="n"/>
      <c r="EY274" s="22" t="n"/>
      <c r="EZ274" s="18" t="n"/>
      <c r="FA274" s="18" t="n"/>
      <c r="FB274" s="18" t="n"/>
      <c r="FC274" s="18" t="n"/>
      <c r="FD274" s="18" t="n"/>
      <c r="FF274" s="22" t="n"/>
      <c r="FG274" s="18" t="n"/>
      <c r="FH274" s="18" t="n"/>
      <c r="FI274" s="18" t="n"/>
      <c r="FJ274" s="18" t="n"/>
      <c r="FK274" s="18" t="n"/>
      <c r="FM274" s="22" t="n"/>
      <c r="FN274" s="18" t="n"/>
      <c r="FO274" s="18" t="n"/>
      <c r="FP274" s="18" t="n"/>
      <c r="FQ274" s="18" t="n"/>
      <c r="FR274" s="18" t="n"/>
      <c r="FT274" s="22" t="n"/>
      <c r="FU274" s="18" t="n"/>
      <c r="FV274" s="18" t="n"/>
      <c r="FW274" s="18" t="n"/>
      <c r="FX274" s="18" t="n"/>
      <c r="FY274" s="18" t="n"/>
      <c r="GA274" s="22" t="n"/>
      <c r="GB274" s="18" t="n"/>
      <c r="GC274" s="18" t="n"/>
      <c r="GD274" s="18" t="n"/>
      <c r="GE274" s="18" t="n"/>
      <c r="GF274" s="18" t="n"/>
      <c r="GG274" s="18" t="n"/>
      <c r="GH274" s="18" t="n"/>
      <c r="GI274" s="18" t="n"/>
      <c r="GJ274" s="18" t="n"/>
      <c r="GK274" s="18" t="n"/>
      <c r="GL274" s="18" t="n"/>
      <c r="GM274" s="18" t="n"/>
      <c r="HD274" s="22" t="n"/>
      <c r="HE274" s="18" t="n"/>
      <c r="HF274" s="18" t="n"/>
      <c r="HG274" s="18" t="n"/>
      <c r="HH274" s="18" t="n"/>
      <c r="HI274" s="18" t="n"/>
      <c r="HK274" s="22" t="n"/>
      <c r="HL274" s="18" t="n"/>
      <c r="HM274" s="18" t="n"/>
      <c r="HN274" s="18" t="n"/>
      <c r="HO274" s="18" t="n"/>
      <c r="HP274" s="18" t="n"/>
      <c r="HR274" s="22" t="n"/>
      <c r="HS274" s="18" t="n"/>
      <c r="HT274" s="18" t="n"/>
      <c r="HU274" s="18" t="n"/>
      <c r="HV274" s="18" t="n"/>
      <c r="HW274" s="18" t="n"/>
      <c r="HY274" s="22" t="n"/>
      <c r="HZ274" s="18" t="n"/>
      <c r="IA274" s="18" t="n"/>
      <c r="IB274" s="18" t="n"/>
      <c r="IC274" s="18" t="n"/>
      <c r="ID274" s="18" t="n"/>
      <c r="IM274" s="22" t="n"/>
      <c r="IN274" s="18" t="n"/>
      <c r="IO274" s="18" t="n"/>
      <c r="IP274" s="18" t="n"/>
      <c r="IQ274" s="18" t="n"/>
      <c r="IR274" s="18" t="n"/>
      <c r="IT274" s="22" t="n"/>
      <c r="IU274" s="18" t="n"/>
      <c r="IV274" s="18" t="n"/>
      <c r="IW274" s="18" t="n"/>
      <c r="IX274" s="18" t="n"/>
      <c r="IY274" s="18" t="n"/>
      <c r="JA274" s="22" t="n"/>
      <c r="JB274" s="18" t="n"/>
      <c r="JC274" s="18" t="n"/>
      <c r="JD274" s="18" t="n"/>
      <c r="JE274" s="18" t="n"/>
      <c r="JF274" s="18" t="n"/>
      <c r="JH274" s="22" t="n"/>
      <c r="JI274" s="18" t="n"/>
      <c r="JJ274" s="18" t="n"/>
      <c r="JK274" s="18" t="n"/>
      <c r="JL274" s="18" t="n"/>
      <c r="JM274" s="18" t="n"/>
    </row>
    <row r="275">
      <c r="B275" s="4" t="n"/>
      <c r="C275" s="22" t="n"/>
      <c r="D275" s="548" t="n"/>
      <c r="E275" s="18" t="n"/>
      <c r="F275" s="18" t="n"/>
      <c r="G275" s="22" t="n"/>
      <c r="H275" s="548" t="n"/>
      <c r="I275" s="18" t="n"/>
      <c r="J275" s="18" t="n"/>
      <c r="K275" s="22" t="n"/>
      <c r="L275" s="548" t="n"/>
      <c r="M275" s="18" t="n"/>
      <c r="N275" s="18" t="n"/>
      <c r="O275" s="18" t="n"/>
      <c r="P275" s="18" t="n"/>
      <c r="Q275" s="18" t="n"/>
      <c r="R275" s="18" t="n"/>
      <c r="S275" s="18" t="n"/>
      <c r="T275" s="22" t="n"/>
      <c r="U275" s="22" t="n"/>
      <c r="V275" s="18" t="n"/>
      <c r="W275" s="18" t="n"/>
      <c r="AC275" s="22" t="n"/>
      <c r="AD275" s="18" t="n"/>
      <c r="AE275" s="18" t="n"/>
      <c r="AF275" s="18" t="n"/>
      <c r="AG275" s="18" t="n"/>
      <c r="AH275" s="18" t="n"/>
      <c r="AJ275" s="22" t="n"/>
      <c r="AK275" s="18" t="n"/>
      <c r="AL275" s="18" t="n"/>
      <c r="AM275" s="18" t="n"/>
      <c r="AN275" s="18" t="n"/>
      <c r="AO275" s="18" t="n"/>
      <c r="AQ275" s="22" t="n"/>
      <c r="AR275" s="18" t="n"/>
      <c r="AS275" s="18" t="n"/>
      <c r="AT275" s="18" t="n"/>
      <c r="AU275" s="18" t="n"/>
      <c r="AV275" s="18" t="n"/>
      <c r="AX275" s="22" t="n"/>
      <c r="AY275" s="18" t="n"/>
      <c r="AZ275" s="18" t="n"/>
      <c r="BA275" s="18" t="n"/>
      <c r="BB275" s="18" t="n"/>
      <c r="BC275" s="18" t="n"/>
      <c r="BE275" s="22" t="n"/>
      <c r="BF275" s="18" t="n"/>
      <c r="BG275" s="18" t="n"/>
      <c r="BH275" s="18" t="n"/>
      <c r="BI275" s="18" t="n"/>
      <c r="BJ275" s="18" t="n"/>
      <c r="BL275" s="22" t="n"/>
      <c r="BM275" s="18" t="n"/>
      <c r="BN275" s="18" t="n"/>
      <c r="BO275" s="18" t="n"/>
      <c r="BP275" s="18" t="n"/>
      <c r="BQ275" s="18" t="n"/>
      <c r="BS275" s="22" t="n"/>
      <c r="BT275" s="18" t="n"/>
      <c r="BU275" s="18" t="n"/>
      <c r="BV275" s="18" t="n"/>
      <c r="BW275" s="18" t="n"/>
      <c r="BX275" s="18" t="n"/>
      <c r="BZ275" s="22" t="n"/>
      <c r="CA275" s="18" t="n"/>
      <c r="CB275" s="18" t="n"/>
      <c r="CC275" s="18" t="n"/>
      <c r="CD275" s="18" t="n"/>
      <c r="CE275" s="18" t="n"/>
      <c r="CG275" s="22" t="n"/>
      <c r="CH275" s="18" t="n"/>
      <c r="CI275" s="18" t="n"/>
      <c r="CJ275" s="18" t="n"/>
      <c r="CK275" s="18" t="n"/>
      <c r="CL275" s="18" t="n"/>
      <c r="CN275" s="22" t="n"/>
      <c r="CO275" s="18" t="n"/>
      <c r="CP275" s="18" t="n"/>
      <c r="CQ275" s="18" t="n"/>
      <c r="CR275" s="18" t="n"/>
      <c r="CS275" s="18" t="n"/>
      <c r="CU275" s="22" t="n"/>
      <c r="CV275" s="18" t="n"/>
      <c r="CW275" s="18" t="n"/>
      <c r="CX275" s="18" t="n"/>
      <c r="CY275" s="18" t="n"/>
      <c r="CZ275" s="18" t="n"/>
      <c r="DB275" s="22" t="n"/>
      <c r="DC275" s="18" t="n"/>
      <c r="DD275" s="18" t="n"/>
      <c r="DE275" s="18" t="n"/>
      <c r="DF275" s="18" t="n"/>
      <c r="DG275" s="18" t="n"/>
      <c r="DI275" s="22" t="n"/>
      <c r="DJ275" s="18" t="n"/>
      <c r="DK275" s="18" t="n"/>
      <c r="DL275" s="18" t="n"/>
      <c r="DM275" s="18" t="n"/>
      <c r="DN275" s="18" t="n"/>
      <c r="DP275" s="22" t="n"/>
      <c r="DQ275" s="18" t="n"/>
      <c r="DR275" s="18" t="n"/>
      <c r="DS275" s="18" t="n"/>
      <c r="DT275" s="18" t="n"/>
      <c r="DU275" s="18" t="n"/>
      <c r="DV275" s="18" t="n"/>
      <c r="DW275" s="22" t="n"/>
      <c r="DX275" s="18" t="n"/>
      <c r="DY275" s="18" t="n"/>
      <c r="DZ275" s="18" t="n"/>
      <c r="EA275" s="18" t="n"/>
      <c r="EB275" s="18" t="n"/>
      <c r="ED275" s="22" t="n"/>
      <c r="EE275" s="18" t="n"/>
      <c r="EF275" s="18" t="n"/>
      <c r="EG275" s="18" t="n"/>
      <c r="EH275" s="18" t="n"/>
      <c r="EI275" s="18" t="n"/>
      <c r="EK275" s="22" t="n"/>
      <c r="EL275" s="18" t="n"/>
      <c r="EM275" s="18" t="n"/>
      <c r="EN275" s="18" t="n"/>
      <c r="EO275" s="18" t="n"/>
      <c r="EP275" s="18" t="n"/>
      <c r="ER275" s="22" t="n"/>
      <c r="ES275" s="18" t="n"/>
      <c r="ET275" s="18" t="n"/>
      <c r="EU275" s="18" t="n"/>
      <c r="EV275" s="18" t="n"/>
      <c r="EW275" s="18" t="n"/>
      <c r="EY275" s="22" t="n"/>
      <c r="EZ275" s="18" t="n"/>
      <c r="FA275" s="18" t="n"/>
      <c r="FB275" s="18" t="n"/>
      <c r="FC275" s="18" t="n"/>
      <c r="FD275" s="18" t="n"/>
      <c r="FF275" s="22" t="n"/>
      <c r="FG275" s="18" t="n"/>
      <c r="FH275" s="18" t="n"/>
      <c r="FI275" s="18" t="n"/>
      <c r="FJ275" s="18" t="n"/>
      <c r="FK275" s="18" t="n"/>
      <c r="FM275" s="22" t="n"/>
      <c r="FN275" s="18" t="n"/>
      <c r="FO275" s="18" t="n"/>
      <c r="FP275" s="18" t="n"/>
      <c r="FQ275" s="18" t="n"/>
      <c r="FR275" s="18" t="n"/>
      <c r="FT275" s="22" t="n"/>
      <c r="FU275" s="18" t="n"/>
      <c r="FV275" s="18" t="n"/>
      <c r="FW275" s="18" t="n"/>
      <c r="FX275" s="18" t="n"/>
      <c r="FY275" s="18" t="n"/>
      <c r="GA275" s="22" t="n"/>
      <c r="GB275" s="18" t="n"/>
      <c r="GC275" s="18" t="n"/>
      <c r="GD275" s="18" t="n"/>
      <c r="GE275" s="18" t="n"/>
      <c r="GF275" s="18" t="n"/>
      <c r="GG275" s="18" t="n"/>
      <c r="GH275" s="18" t="n"/>
      <c r="GI275" s="18" t="n"/>
      <c r="GJ275" s="18" t="n"/>
      <c r="GK275" s="18" t="n"/>
      <c r="GL275" s="18" t="n"/>
      <c r="GM275" s="18" t="n"/>
      <c r="HD275" s="22" t="n"/>
      <c r="HE275" s="18" t="n"/>
      <c r="HF275" s="18" t="n"/>
      <c r="HG275" s="18" t="n"/>
      <c r="HH275" s="18" t="n"/>
      <c r="HI275" s="18" t="n"/>
      <c r="HK275" s="22" t="n"/>
      <c r="HL275" s="18" t="n"/>
      <c r="HM275" s="18" t="n"/>
      <c r="HN275" s="18" t="n"/>
      <c r="HO275" s="18" t="n"/>
      <c r="HP275" s="18" t="n"/>
      <c r="HR275" s="22" t="n"/>
      <c r="HS275" s="18" t="n"/>
      <c r="HT275" s="18" t="n"/>
      <c r="HU275" s="18" t="n"/>
      <c r="HV275" s="18" t="n"/>
      <c r="HW275" s="18" t="n"/>
      <c r="HY275" s="22" t="n"/>
      <c r="HZ275" s="18" t="n"/>
      <c r="IA275" s="18" t="n"/>
      <c r="IB275" s="18" t="n"/>
      <c r="IC275" s="18" t="n"/>
      <c r="ID275" s="18" t="n"/>
      <c r="IM275" s="22" t="n"/>
      <c r="IN275" s="18" t="n"/>
      <c r="IO275" s="18" t="n"/>
      <c r="IP275" s="18" t="n"/>
      <c r="IQ275" s="18" t="n"/>
      <c r="IR275" s="18" t="n"/>
      <c r="IT275" s="22" t="n"/>
      <c r="IU275" s="18" t="n"/>
      <c r="IV275" s="18" t="n"/>
      <c r="IW275" s="18" t="n"/>
      <c r="IX275" s="18" t="n"/>
      <c r="IY275" s="18" t="n"/>
      <c r="JA275" s="22" t="n"/>
      <c r="JB275" s="18" t="n"/>
      <c r="JC275" s="18" t="n"/>
      <c r="JD275" s="18" t="n"/>
      <c r="JE275" s="18" t="n"/>
      <c r="JF275" s="18" t="n"/>
      <c r="JH275" s="22" t="n"/>
      <c r="JI275" s="18" t="n"/>
      <c r="JJ275" s="18" t="n"/>
      <c r="JK275" s="18" t="n"/>
      <c r="JL275" s="18" t="n"/>
      <c r="JM275" s="18" t="n"/>
    </row>
    <row r="276">
      <c r="B276" s="4" t="n"/>
      <c r="C276" s="22" t="n"/>
      <c r="D276" s="548" t="n"/>
      <c r="E276" s="18" t="n"/>
      <c r="F276" s="18" t="n"/>
      <c r="G276" s="22" t="n"/>
      <c r="H276" s="548" t="n"/>
      <c r="I276" s="18" t="n"/>
      <c r="J276" s="18" t="n"/>
      <c r="K276" s="22" t="n"/>
      <c r="L276" s="548" t="n"/>
      <c r="M276" s="18" t="n"/>
      <c r="N276" s="18" t="n"/>
      <c r="O276" s="18" t="n"/>
      <c r="P276" s="18" t="n"/>
      <c r="Q276" s="18" t="n"/>
      <c r="R276" s="18" t="n"/>
      <c r="S276" s="18" t="n"/>
      <c r="T276" s="22" t="n"/>
      <c r="U276" s="22" t="n"/>
      <c r="V276" s="18" t="n"/>
      <c r="W276" s="18" t="n"/>
      <c r="AC276" s="22" t="n"/>
      <c r="AD276" s="18" t="n"/>
      <c r="AE276" s="18" t="n"/>
      <c r="AF276" s="18" t="n"/>
      <c r="AG276" s="18" t="n"/>
      <c r="AH276" s="18" t="n"/>
      <c r="AJ276" s="22" t="n"/>
      <c r="AK276" s="18" t="n"/>
      <c r="AL276" s="18" t="n"/>
      <c r="AM276" s="18" t="n"/>
      <c r="AN276" s="18" t="n"/>
      <c r="AO276" s="18" t="n"/>
      <c r="AQ276" s="22" t="n"/>
      <c r="AR276" s="18" t="n"/>
      <c r="AS276" s="18" t="n"/>
      <c r="AT276" s="18" t="n"/>
      <c r="AU276" s="18" t="n"/>
      <c r="AV276" s="18" t="n"/>
      <c r="AX276" s="22" t="n"/>
      <c r="AY276" s="18" t="n"/>
      <c r="AZ276" s="18" t="n"/>
      <c r="BA276" s="18" t="n"/>
      <c r="BB276" s="18" t="n"/>
      <c r="BC276" s="18" t="n"/>
      <c r="BE276" s="22" t="n"/>
      <c r="BF276" s="18" t="n"/>
      <c r="BG276" s="18" t="n"/>
      <c r="BH276" s="18" t="n"/>
      <c r="BI276" s="18" t="n"/>
      <c r="BJ276" s="18" t="n"/>
      <c r="BL276" s="22" t="n"/>
      <c r="BM276" s="18" t="n"/>
      <c r="BN276" s="18" t="n"/>
      <c r="BO276" s="18" t="n"/>
      <c r="BP276" s="18" t="n"/>
      <c r="BQ276" s="18" t="n"/>
      <c r="BS276" s="22" t="n"/>
      <c r="BT276" s="18" t="n"/>
      <c r="BU276" s="18" t="n"/>
      <c r="BV276" s="18" t="n"/>
      <c r="BW276" s="18" t="n"/>
      <c r="BX276" s="18" t="n"/>
      <c r="BZ276" s="22" t="n"/>
      <c r="CA276" s="18" t="n"/>
      <c r="CB276" s="18" t="n"/>
      <c r="CC276" s="18" t="n"/>
      <c r="CD276" s="18" t="n"/>
      <c r="CE276" s="18" t="n"/>
      <c r="CG276" s="22" t="n"/>
      <c r="CH276" s="18" t="n"/>
      <c r="CI276" s="18" t="n"/>
      <c r="CJ276" s="18" t="n"/>
      <c r="CK276" s="18" t="n"/>
      <c r="CL276" s="18" t="n"/>
      <c r="CN276" s="22" t="n"/>
      <c r="CO276" s="18" t="n"/>
      <c r="CP276" s="18" t="n"/>
      <c r="CQ276" s="18" t="n"/>
      <c r="CR276" s="18" t="n"/>
      <c r="CS276" s="18" t="n"/>
      <c r="CU276" s="22" t="n"/>
      <c r="CV276" s="18" t="n"/>
      <c r="CW276" s="18" t="n"/>
      <c r="CX276" s="18" t="n"/>
      <c r="CY276" s="18" t="n"/>
      <c r="CZ276" s="18" t="n"/>
      <c r="DB276" s="22" t="n"/>
      <c r="DC276" s="18" t="n"/>
      <c r="DD276" s="18" t="n"/>
      <c r="DE276" s="18" t="n"/>
      <c r="DF276" s="18" t="n"/>
      <c r="DG276" s="18" t="n"/>
      <c r="DI276" s="22" t="n"/>
      <c r="DJ276" s="18" t="n"/>
      <c r="DK276" s="18" t="n"/>
      <c r="DL276" s="18" t="n"/>
      <c r="DM276" s="18" t="n"/>
      <c r="DN276" s="18" t="n"/>
      <c r="DP276" s="22" t="n"/>
      <c r="DQ276" s="18" t="n"/>
      <c r="DR276" s="18" t="n"/>
      <c r="DS276" s="18" t="n"/>
      <c r="DT276" s="18" t="n"/>
      <c r="DU276" s="18" t="n"/>
      <c r="DV276" s="18" t="n"/>
      <c r="DW276" s="22" t="n"/>
      <c r="DX276" s="18" t="n"/>
      <c r="DY276" s="18" t="n"/>
      <c r="DZ276" s="18" t="n"/>
      <c r="EA276" s="18" t="n"/>
      <c r="EB276" s="18" t="n"/>
      <c r="ED276" s="22" t="n"/>
      <c r="EE276" s="18" t="n"/>
      <c r="EF276" s="18" t="n"/>
      <c r="EG276" s="18" t="n"/>
      <c r="EH276" s="18" t="n"/>
      <c r="EI276" s="18" t="n"/>
      <c r="EK276" s="22" t="n"/>
      <c r="EL276" s="18" t="n"/>
      <c r="EM276" s="18" t="n"/>
      <c r="EN276" s="18" t="n"/>
      <c r="EO276" s="18" t="n"/>
      <c r="EP276" s="18" t="n"/>
      <c r="ER276" s="22" t="n"/>
      <c r="ES276" s="18" t="n"/>
      <c r="ET276" s="18" t="n"/>
      <c r="EU276" s="18" t="n"/>
      <c r="EV276" s="18" t="n"/>
      <c r="EW276" s="18" t="n"/>
      <c r="EY276" s="22" t="n"/>
      <c r="EZ276" s="18" t="n"/>
      <c r="FA276" s="18" t="n"/>
      <c r="FB276" s="18" t="n"/>
      <c r="FC276" s="18" t="n"/>
      <c r="FD276" s="18" t="n"/>
      <c r="FF276" s="22" t="n"/>
      <c r="FG276" s="18" t="n"/>
      <c r="FH276" s="18" t="n"/>
      <c r="FI276" s="18" t="n"/>
      <c r="FJ276" s="18" t="n"/>
      <c r="FK276" s="18" t="n"/>
      <c r="FM276" s="22" t="n"/>
      <c r="FN276" s="18" t="n"/>
      <c r="FO276" s="18" t="n"/>
      <c r="FP276" s="18" t="n"/>
      <c r="FQ276" s="18" t="n"/>
      <c r="FR276" s="18" t="n"/>
      <c r="FT276" s="22" t="n"/>
      <c r="FU276" s="18" t="n"/>
      <c r="FV276" s="18" t="n"/>
      <c r="FW276" s="18" t="n"/>
      <c r="FX276" s="18" t="n"/>
      <c r="FY276" s="18" t="n"/>
      <c r="GA276" s="22" t="n"/>
      <c r="GB276" s="18" t="n"/>
      <c r="GC276" s="18" t="n"/>
      <c r="GD276" s="18" t="n"/>
      <c r="GE276" s="18" t="n"/>
      <c r="GF276" s="18" t="n"/>
      <c r="GG276" s="18" t="n"/>
      <c r="GH276" s="18" t="n"/>
      <c r="GI276" s="18" t="n"/>
      <c r="GJ276" s="18" t="n"/>
      <c r="GK276" s="18" t="n"/>
      <c r="GL276" s="18" t="n"/>
      <c r="GM276" s="18" t="n"/>
      <c r="HD276" s="22" t="n"/>
      <c r="HE276" s="18" t="n"/>
      <c r="HF276" s="18" t="n"/>
      <c r="HG276" s="18" t="n"/>
      <c r="HH276" s="18" t="n"/>
      <c r="HI276" s="18" t="n"/>
      <c r="HK276" s="22" t="n"/>
      <c r="HL276" s="18" t="n"/>
      <c r="HM276" s="18" t="n"/>
      <c r="HN276" s="18" t="n"/>
      <c r="HO276" s="18" t="n"/>
      <c r="HP276" s="18" t="n"/>
      <c r="HR276" s="22" t="n"/>
      <c r="HS276" s="18" t="n"/>
      <c r="HT276" s="18" t="n"/>
      <c r="HU276" s="18" t="n"/>
      <c r="HV276" s="18" t="n"/>
      <c r="HW276" s="18" t="n"/>
      <c r="HY276" s="22" t="n"/>
      <c r="HZ276" s="18" t="n"/>
      <c r="IA276" s="18" t="n"/>
      <c r="IB276" s="18" t="n"/>
      <c r="IC276" s="18" t="n"/>
      <c r="ID276" s="18" t="n"/>
      <c r="IM276" s="22" t="n"/>
      <c r="IN276" s="18" t="n"/>
      <c r="IO276" s="18" t="n"/>
      <c r="IP276" s="18" t="n"/>
      <c r="IQ276" s="18" t="n"/>
      <c r="IR276" s="18" t="n"/>
      <c r="IT276" s="22" t="n"/>
      <c r="IU276" s="18" t="n"/>
      <c r="IV276" s="18" t="n"/>
      <c r="IW276" s="18" t="n"/>
      <c r="IX276" s="18" t="n"/>
      <c r="IY276" s="18" t="n"/>
      <c r="JA276" s="22" t="n"/>
      <c r="JB276" s="18" t="n"/>
      <c r="JC276" s="18" t="n"/>
      <c r="JD276" s="18" t="n"/>
      <c r="JE276" s="18" t="n"/>
      <c r="JF276" s="18" t="n"/>
      <c r="JH276" s="22" t="n"/>
      <c r="JI276" s="18" t="n"/>
      <c r="JJ276" s="18" t="n"/>
      <c r="JK276" s="18" t="n"/>
      <c r="JL276" s="18" t="n"/>
      <c r="JM276" s="18" t="n"/>
    </row>
    <row r="277">
      <c r="B277" s="4" t="n"/>
      <c r="C277" s="22" t="n"/>
      <c r="D277" s="548" t="n"/>
      <c r="E277" s="18" t="n"/>
      <c r="F277" s="18" t="n"/>
      <c r="G277" s="22" t="n"/>
      <c r="H277" s="548" t="n"/>
      <c r="I277" s="18" t="n"/>
      <c r="J277" s="18" t="n"/>
      <c r="K277" s="22" t="n"/>
      <c r="L277" s="548" t="n"/>
      <c r="M277" s="18" t="n"/>
      <c r="N277" s="18" t="n"/>
      <c r="O277" s="18" t="n"/>
      <c r="P277" s="18" t="n"/>
      <c r="Q277" s="18" t="n"/>
      <c r="R277" s="18" t="n"/>
      <c r="S277" s="18" t="n"/>
      <c r="T277" s="22" t="n"/>
      <c r="U277" s="22" t="n"/>
      <c r="V277" s="18" t="n"/>
      <c r="W277" s="18" t="n"/>
      <c r="AC277" s="22" t="n"/>
      <c r="AD277" s="18" t="n"/>
      <c r="AE277" s="18" t="n"/>
      <c r="AF277" s="18" t="n"/>
      <c r="AG277" s="18" t="n"/>
      <c r="AH277" s="18" t="n"/>
      <c r="AJ277" s="22" t="n"/>
      <c r="AK277" s="18" t="n"/>
      <c r="AL277" s="18" t="n"/>
      <c r="AM277" s="18" t="n"/>
      <c r="AN277" s="18" t="n"/>
      <c r="AO277" s="18" t="n"/>
      <c r="AQ277" s="22" t="n"/>
      <c r="AR277" s="18" t="n"/>
      <c r="AS277" s="18" t="n"/>
      <c r="AT277" s="18" t="n"/>
      <c r="AU277" s="18" t="n"/>
      <c r="AV277" s="18" t="n"/>
      <c r="AX277" s="22" t="n"/>
      <c r="AY277" s="18" t="n"/>
      <c r="AZ277" s="18" t="n"/>
      <c r="BA277" s="18" t="n"/>
      <c r="BB277" s="18" t="n"/>
      <c r="BC277" s="18" t="n"/>
      <c r="BE277" s="22" t="n"/>
      <c r="BF277" s="18" t="n"/>
      <c r="BG277" s="18" t="n"/>
      <c r="BH277" s="18" t="n"/>
      <c r="BI277" s="18" t="n"/>
      <c r="BJ277" s="18" t="n"/>
      <c r="BL277" s="22" t="n"/>
      <c r="BM277" s="18" t="n"/>
      <c r="BN277" s="18" t="n"/>
      <c r="BO277" s="18" t="n"/>
      <c r="BP277" s="18" t="n"/>
      <c r="BQ277" s="18" t="n"/>
      <c r="BS277" s="22" t="n"/>
      <c r="BT277" s="18" t="n"/>
      <c r="BU277" s="18" t="n"/>
      <c r="BV277" s="18" t="n"/>
      <c r="BW277" s="18" t="n"/>
      <c r="BX277" s="18" t="n"/>
      <c r="BZ277" s="22" t="n"/>
      <c r="CA277" s="18" t="n"/>
      <c r="CB277" s="18" t="n"/>
      <c r="CC277" s="18" t="n"/>
      <c r="CD277" s="18" t="n"/>
      <c r="CE277" s="18" t="n"/>
      <c r="CG277" s="22" t="n"/>
      <c r="CH277" s="18" t="n"/>
      <c r="CI277" s="18" t="n"/>
      <c r="CJ277" s="18" t="n"/>
      <c r="CK277" s="18" t="n"/>
      <c r="CL277" s="18" t="n"/>
      <c r="CN277" s="22" t="n"/>
      <c r="CO277" s="18" t="n"/>
      <c r="CP277" s="18" t="n"/>
      <c r="CQ277" s="18" t="n"/>
      <c r="CR277" s="18" t="n"/>
      <c r="CS277" s="18" t="n"/>
      <c r="CU277" s="22" t="n"/>
      <c r="CV277" s="18" t="n"/>
      <c r="CW277" s="18" t="n"/>
      <c r="CX277" s="18" t="n"/>
      <c r="CY277" s="18" t="n"/>
      <c r="CZ277" s="18" t="n"/>
      <c r="DB277" s="22" t="n"/>
      <c r="DC277" s="18" t="n"/>
      <c r="DD277" s="18" t="n"/>
      <c r="DE277" s="18" t="n"/>
      <c r="DF277" s="18" t="n"/>
      <c r="DG277" s="18" t="n"/>
      <c r="DI277" s="22" t="n"/>
      <c r="DJ277" s="18" t="n"/>
      <c r="DK277" s="18" t="n"/>
      <c r="DL277" s="18" t="n"/>
      <c r="DM277" s="18" t="n"/>
      <c r="DN277" s="18" t="n"/>
      <c r="DP277" s="22" t="n"/>
      <c r="DQ277" s="18" t="n"/>
      <c r="DR277" s="18" t="n"/>
      <c r="DS277" s="18" t="n"/>
      <c r="DT277" s="18" t="n"/>
      <c r="DU277" s="18" t="n"/>
      <c r="DV277" s="18" t="n"/>
      <c r="DW277" s="22" t="n"/>
      <c r="DX277" s="18" t="n"/>
      <c r="DY277" s="18" t="n"/>
      <c r="DZ277" s="18" t="n"/>
      <c r="EA277" s="18" t="n"/>
      <c r="EB277" s="18" t="n"/>
      <c r="ED277" s="22" t="n"/>
      <c r="EE277" s="18" t="n"/>
      <c r="EF277" s="18" t="n"/>
      <c r="EG277" s="18" t="n"/>
      <c r="EH277" s="18" t="n"/>
      <c r="EI277" s="18" t="n"/>
      <c r="EK277" s="22" t="n"/>
      <c r="EL277" s="18" t="n"/>
      <c r="EM277" s="18" t="n"/>
      <c r="EN277" s="18" t="n"/>
      <c r="EO277" s="18" t="n"/>
      <c r="EP277" s="18" t="n"/>
      <c r="ER277" s="22" t="n"/>
      <c r="ES277" s="18" t="n"/>
      <c r="ET277" s="18" t="n"/>
      <c r="EU277" s="18" t="n"/>
      <c r="EV277" s="18" t="n"/>
      <c r="EW277" s="18" t="n"/>
      <c r="EY277" s="22" t="n"/>
      <c r="EZ277" s="18" t="n"/>
      <c r="FA277" s="18" t="n"/>
      <c r="FB277" s="18" t="n"/>
      <c r="FC277" s="18" t="n"/>
      <c r="FD277" s="18" t="n"/>
      <c r="FF277" s="22" t="n"/>
      <c r="FG277" s="18" t="n"/>
      <c r="FH277" s="18" t="n"/>
      <c r="FI277" s="18" t="n"/>
      <c r="FJ277" s="18" t="n"/>
      <c r="FK277" s="18" t="n"/>
      <c r="FM277" s="22" t="n"/>
      <c r="FN277" s="18" t="n"/>
      <c r="FO277" s="18" t="n"/>
      <c r="FP277" s="18" t="n"/>
      <c r="FQ277" s="18" t="n"/>
      <c r="FR277" s="18" t="n"/>
      <c r="FT277" s="22" t="n"/>
      <c r="FU277" s="18" t="n"/>
      <c r="FV277" s="18" t="n"/>
      <c r="FW277" s="18" t="n"/>
      <c r="FX277" s="18" t="n"/>
      <c r="FY277" s="18" t="n"/>
      <c r="GA277" s="22" t="n"/>
      <c r="GB277" s="18" t="n"/>
      <c r="GC277" s="18" t="n"/>
      <c r="GD277" s="18" t="n"/>
      <c r="GE277" s="18" t="n"/>
      <c r="GF277" s="18" t="n"/>
      <c r="GG277" s="18" t="n"/>
      <c r="GH277" s="18" t="n"/>
      <c r="GI277" s="18" t="n"/>
      <c r="GJ277" s="18" t="n"/>
      <c r="GK277" s="18" t="n"/>
      <c r="GL277" s="18" t="n"/>
      <c r="GM277" s="18" t="n"/>
      <c r="HD277" s="22" t="n"/>
      <c r="HE277" s="18" t="n"/>
      <c r="HF277" s="18" t="n"/>
      <c r="HG277" s="18" t="n"/>
      <c r="HH277" s="18" t="n"/>
      <c r="HI277" s="18" t="n"/>
      <c r="HK277" s="22" t="n"/>
      <c r="HL277" s="18" t="n"/>
      <c r="HM277" s="18" t="n"/>
      <c r="HN277" s="18" t="n"/>
      <c r="HO277" s="18" t="n"/>
      <c r="HP277" s="18" t="n"/>
      <c r="HR277" s="22" t="n"/>
      <c r="HS277" s="18" t="n"/>
      <c r="HT277" s="18" t="n"/>
      <c r="HU277" s="18" t="n"/>
      <c r="HV277" s="18" t="n"/>
      <c r="HW277" s="18" t="n"/>
      <c r="HY277" s="22" t="n"/>
      <c r="HZ277" s="18" t="n"/>
      <c r="IA277" s="18" t="n"/>
      <c r="IB277" s="18" t="n"/>
      <c r="IC277" s="18" t="n"/>
      <c r="ID277" s="18" t="n"/>
      <c r="IM277" s="22" t="n"/>
      <c r="IN277" s="18" t="n"/>
      <c r="IO277" s="18" t="n"/>
      <c r="IP277" s="18" t="n"/>
      <c r="IQ277" s="18" t="n"/>
      <c r="IR277" s="18" t="n"/>
      <c r="IT277" s="22" t="n"/>
      <c r="IU277" s="18" t="n"/>
      <c r="IV277" s="18" t="n"/>
      <c r="IW277" s="18" t="n"/>
      <c r="IX277" s="18" t="n"/>
      <c r="IY277" s="18" t="n"/>
      <c r="JA277" s="22" t="n"/>
      <c r="JB277" s="18" t="n"/>
      <c r="JC277" s="18" t="n"/>
      <c r="JD277" s="18" t="n"/>
      <c r="JE277" s="18" t="n"/>
      <c r="JF277" s="18" t="n"/>
      <c r="JH277" s="22" t="n"/>
      <c r="JI277" s="18" t="n"/>
      <c r="JJ277" s="18" t="n"/>
      <c r="JK277" s="18" t="n"/>
      <c r="JL277" s="18" t="n"/>
      <c r="JM277" s="18" t="n"/>
    </row>
    <row r="278">
      <c r="B278" s="4" t="n"/>
      <c r="C278" s="22" t="n"/>
      <c r="D278" s="548" t="n"/>
      <c r="E278" s="18" t="n"/>
      <c r="F278" s="18" t="n"/>
      <c r="G278" s="22" t="n"/>
      <c r="H278" s="548" t="n"/>
      <c r="I278" s="18" t="n"/>
      <c r="J278" s="18" t="n"/>
      <c r="K278" s="22" t="n"/>
      <c r="L278" s="548" t="n"/>
      <c r="M278" s="18" t="n"/>
      <c r="N278" s="18" t="n"/>
      <c r="O278" s="18" t="n"/>
      <c r="P278" s="18" t="n"/>
      <c r="Q278" s="18" t="n"/>
      <c r="R278" s="18" t="n"/>
      <c r="S278" s="18" t="n"/>
      <c r="T278" s="22" t="n"/>
      <c r="U278" s="22" t="n"/>
      <c r="V278" s="18" t="n"/>
      <c r="W278" s="18" t="n"/>
      <c r="AC278" s="22" t="n"/>
      <c r="AD278" s="18" t="n"/>
      <c r="AE278" s="18" t="n"/>
      <c r="AF278" s="18" t="n"/>
      <c r="AG278" s="18" t="n"/>
      <c r="AH278" s="18" t="n"/>
      <c r="AJ278" s="22" t="n"/>
      <c r="AK278" s="18" t="n"/>
      <c r="AL278" s="18" t="n"/>
      <c r="AM278" s="18" t="n"/>
      <c r="AN278" s="18" t="n"/>
      <c r="AO278" s="18" t="n"/>
      <c r="AQ278" s="22" t="n"/>
      <c r="AR278" s="18" t="n"/>
      <c r="AS278" s="18" t="n"/>
      <c r="AT278" s="18" t="n"/>
      <c r="AU278" s="18" t="n"/>
      <c r="AV278" s="18" t="n"/>
      <c r="AX278" s="22" t="n"/>
      <c r="AY278" s="18" t="n"/>
      <c r="AZ278" s="18" t="n"/>
      <c r="BA278" s="18" t="n"/>
      <c r="BB278" s="18" t="n"/>
      <c r="BC278" s="18" t="n"/>
      <c r="BE278" s="22" t="n"/>
      <c r="BF278" s="18" t="n"/>
      <c r="BG278" s="18" t="n"/>
      <c r="BH278" s="18" t="n"/>
      <c r="BI278" s="18" t="n"/>
      <c r="BJ278" s="18" t="n"/>
      <c r="BL278" s="22" t="n"/>
      <c r="BM278" s="18" t="n"/>
      <c r="BN278" s="18" t="n"/>
      <c r="BO278" s="18" t="n"/>
      <c r="BP278" s="18" t="n"/>
      <c r="BQ278" s="18" t="n"/>
      <c r="BS278" s="22" t="n"/>
      <c r="BT278" s="18" t="n"/>
      <c r="BU278" s="18" t="n"/>
      <c r="BV278" s="18" t="n"/>
      <c r="BW278" s="18" t="n"/>
      <c r="BX278" s="18" t="n"/>
      <c r="BZ278" s="22" t="n"/>
      <c r="CA278" s="18" t="n"/>
      <c r="CB278" s="18" t="n"/>
      <c r="CC278" s="18" t="n"/>
      <c r="CD278" s="18" t="n"/>
      <c r="CE278" s="18" t="n"/>
      <c r="CG278" s="22" t="n"/>
      <c r="CH278" s="18" t="n"/>
      <c r="CI278" s="18" t="n"/>
      <c r="CJ278" s="18" t="n"/>
      <c r="CK278" s="18" t="n"/>
      <c r="CL278" s="18" t="n"/>
      <c r="CN278" s="22" t="n"/>
      <c r="CO278" s="18" t="n"/>
      <c r="CP278" s="18" t="n"/>
      <c r="CQ278" s="18" t="n"/>
      <c r="CR278" s="18" t="n"/>
      <c r="CS278" s="18" t="n"/>
      <c r="CU278" s="22" t="n"/>
      <c r="CV278" s="18" t="n"/>
      <c r="CW278" s="18" t="n"/>
      <c r="CX278" s="18" t="n"/>
      <c r="CY278" s="18" t="n"/>
      <c r="CZ278" s="18" t="n"/>
      <c r="DB278" s="22" t="n"/>
      <c r="DC278" s="18" t="n"/>
      <c r="DD278" s="18" t="n"/>
      <c r="DE278" s="18" t="n"/>
      <c r="DF278" s="18" t="n"/>
      <c r="DG278" s="18" t="n"/>
      <c r="DI278" s="22" t="n"/>
      <c r="DJ278" s="18" t="n"/>
      <c r="DK278" s="18" t="n"/>
      <c r="DL278" s="18" t="n"/>
      <c r="DM278" s="18" t="n"/>
      <c r="DN278" s="18" t="n"/>
      <c r="DP278" s="22" t="n"/>
      <c r="DQ278" s="18" t="n"/>
      <c r="DR278" s="18" t="n"/>
      <c r="DS278" s="18" t="n"/>
      <c r="DT278" s="18" t="n"/>
      <c r="DU278" s="18" t="n"/>
      <c r="DV278" s="18" t="n"/>
      <c r="DW278" s="22" t="n"/>
      <c r="DX278" s="18" t="n"/>
      <c r="DY278" s="18" t="n"/>
      <c r="DZ278" s="18" t="n"/>
      <c r="EA278" s="18" t="n"/>
      <c r="EB278" s="18" t="n"/>
      <c r="ED278" s="22" t="n"/>
      <c r="EE278" s="18" t="n"/>
      <c r="EF278" s="18" t="n"/>
      <c r="EG278" s="18" t="n"/>
      <c r="EH278" s="18" t="n"/>
      <c r="EI278" s="18" t="n"/>
      <c r="EK278" s="22" t="n"/>
      <c r="EL278" s="18" t="n"/>
      <c r="EM278" s="18" t="n"/>
      <c r="EN278" s="18" t="n"/>
      <c r="EO278" s="18" t="n"/>
      <c r="EP278" s="18" t="n"/>
      <c r="ER278" s="22" t="n"/>
      <c r="ES278" s="18" t="n"/>
      <c r="ET278" s="18" t="n"/>
      <c r="EU278" s="18" t="n"/>
      <c r="EV278" s="18" t="n"/>
      <c r="EW278" s="18" t="n"/>
      <c r="EY278" s="22" t="n"/>
      <c r="EZ278" s="18" t="n"/>
      <c r="FA278" s="18" t="n"/>
      <c r="FB278" s="18" t="n"/>
      <c r="FC278" s="18" t="n"/>
      <c r="FD278" s="18" t="n"/>
      <c r="FF278" s="22" t="n"/>
      <c r="FG278" s="18" t="n"/>
      <c r="FH278" s="18" t="n"/>
      <c r="FI278" s="18" t="n"/>
      <c r="FJ278" s="18" t="n"/>
      <c r="FK278" s="18" t="n"/>
      <c r="FM278" s="22" t="n"/>
      <c r="FN278" s="18" t="n"/>
      <c r="FO278" s="18" t="n"/>
      <c r="FP278" s="18" t="n"/>
      <c r="FQ278" s="18" t="n"/>
      <c r="FR278" s="18" t="n"/>
      <c r="FT278" s="22" t="n"/>
      <c r="FU278" s="18" t="n"/>
      <c r="FV278" s="18" t="n"/>
      <c r="FW278" s="18" t="n"/>
      <c r="FX278" s="18" t="n"/>
      <c r="FY278" s="18" t="n"/>
      <c r="GA278" s="22" t="n"/>
      <c r="GB278" s="18" t="n"/>
      <c r="GC278" s="18" t="n"/>
      <c r="GD278" s="18" t="n"/>
      <c r="GE278" s="18" t="n"/>
      <c r="GF278" s="18" t="n"/>
      <c r="GG278" s="18" t="n"/>
      <c r="GH278" s="18" t="n"/>
      <c r="GI278" s="18" t="n"/>
      <c r="GJ278" s="18" t="n"/>
      <c r="GK278" s="18" t="n"/>
      <c r="GL278" s="18" t="n"/>
      <c r="GM278" s="18" t="n"/>
      <c r="HD278" s="22" t="n"/>
      <c r="HE278" s="18" t="n"/>
      <c r="HF278" s="18" t="n"/>
      <c r="HG278" s="18" t="n"/>
      <c r="HH278" s="18" t="n"/>
      <c r="HI278" s="18" t="n"/>
      <c r="HK278" s="22" t="n"/>
      <c r="HL278" s="18" t="n"/>
      <c r="HM278" s="18" t="n"/>
      <c r="HN278" s="18" t="n"/>
      <c r="HO278" s="18" t="n"/>
      <c r="HP278" s="18" t="n"/>
      <c r="HR278" s="22" t="n"/>
      <c r="HS278" s="18" t="n"/>
      <c r="HT278" s="18" t="n"/>
      <c r="HU278" s="18" t="n"/>
      <c r="HV278" s="18" t="n"/>
      <c r="HW278" s="18" t="n"/>
      <c r="HY278" s="22" t="n"/>
      <c r="HZ278" s="18" t="n"/>
      <c r="IA278" s="18" t="n"/>
      <c r="IB278" s="18" t="n"/>
      <c r="IC278" s="18" t="n"/>
      <c r="ID278" s="18" t="n"/>
      <c r="IM278" s="22" t="n"/>
      <c r="IN278" s="18" t="n"/>
      <c r="IO278" s="18" t="n"/>
      <c r="IP278" s="18" t="n"/>
      <c r="IQ278" s="18" t="n"/>
      <c r="IR278" s="18" t="n"/>
      <c r="IT278" s="22" t="n"/>
      <c r="IU278" s="18" t="n"/>
      <c r="IV278" s="18" t="n"/>
      <c r="IW278" s="18" t="n"/>
      <c r="IX278" s="18" t="n"/>
      <c r="IY278" s="18" t="n"/>
      <c r="JA278" s="22" t="n"/>
      <c r="JB278" s="18" t="n"/>
      <c r="JC278" s="18" t="n"/>
      <c r="JD278" s="18" t="n"/>
      <c r="JE278" s="18" t="n"/>
      <c r="JF278" s="18" t="n"/>
      <c r="JH278" s="22" t="n"/>
      <c r="JI278" s="18" t="n"/>
      <c r="JJ278" s="18" t="n"/>
      <c r="JK278" s="18" t="n"/>
      <c r="JL278" s="18" t="n"/>
      <c r="JM278" s="18" t="n"/>
    </row>
    <row r="279">
      <c r="B279" s="4" t="n"/>
      <c r="C279" s="22" t="n"/>
      <c r="D279" s="548" t="n"/>
      <c r="E279" s="18" t="n"/>
      <c r="F279" s="18" t="n"/>
      <c r="G279" s="22" t="n"/>
      <c r="H279" s="548" t="n"/>
      <c r="I279" s="18" t="n"/>
      <c r="J279" s="18" t="n"/>
      <c r="K279" s="22" t="n"/>
      <c r="L279" s="548" t="n"/>
      <c r="M279" s="18" t="n"/>
      <c r="N279" s="18" t="n"/>
      <c r="O279" s="18" t="n"/>
      <c r="P279" s="18" t="n"/>
      <c r="Q279" s="18" t="n"/>
      <c r="R279" s="18" t="n"/>
      <c r="S279" s="18" t="n"/>
      <c r="T279" s="22" t="n"/>
      <c r="U279" s="22" t="n"/>
      <c r="V279" s="18" t="n"/>
      <c r="W279" s="18" t="n"/>
      <c r="AC279" s="22" t="n"/>
      <c r="AD279" s="18" t="n"/>
      <c r="AE279" s="18" t="n"/>
      <c r="AF279" s="18" t="n"/>
      <c r="AG279" s="18" t="n"/>
      <c r="AH279" s="18" t="n"/>
      <c r="AJ279" s="22" t="n"/>
      <c r="AK279" s="18" t="n"/>
      <c r="AL279" s="18" t="n"/>
      <c r="AM279" s="18" t="n"/>
      <c r="AN279" s="18" t="n"/>
      <c r="AO279" s="18" t="n"/>
      <c r="AQ279" s="22" t="n"/>
      <c r="AR279" s="18" t="n"/>
      <c r="AS279" s="18" t="n"/>
      <c r="AT279" s="18" t="n"/>
      <c r="AU279" s="18" t="n"/>
      <c r="AV279" s="18" t="n"/>
      <c r="AX279" s="22" t="n"/>
      <c r="AY279" s="18" t="n"/>
      <c r="AZ279" s="18" t="n"/>
      <c r="BA279" s="18" t="n"/>
      <c r="BB279" s="18" t="n"/>
      <c r="BC279" s="18" t="n"/>
      <c r="BE279" s="22" t="n"/>
      <c r="BF279" s="18" t="n"/>
      <c r="BG279" s="18" t="n"/>
      <c r="BH279" s="18" t="n"/>
      <c r="BI279" s="18" t="n"/>
      <c r="BJ279" s="18" t="n"/>
      <c r="BL279" s="22" t="n"/>
      <c r="BM279" s="18" t="n"/>
      <c r="BN279" s="18" t="n"/>
      <c r="BO279" s="18" t="n"/>
      <c r="BP279" s="18" t="n"/>
      <c r="BQ279" s="18" t="n"/>
      <c r="BS279" s="22" t="n"/>
      <c r="BT279" s="18" t="n"/>
      <c r="BU279" s="18" t="n"/>
      <c r="BV279" s="18" t="n"/>
      <c r="BW279" s="18" t="n"/>
      <c r="BX279" s="18" t="n"/>
      <c r="BZ279" s="22" t="n"/>
      <c r="CA279" s="18" t="n"/>
      <c r="CB279" s="18" t="n"/>
      <c r="CC279" s="18" t="n"/>
      <c r="CD279" s="18" t="n"/>
      <c r="CE279" s="18" t="n"/>
      <c r="CG279" s="22" t="n"/>
      <c r="CH279" s="18" t="n"/>
      <c r="CI279" s="18" t="n"/>
      <c r="CJ279" s="18" t="n"/>
      <c r="CK279" s="18" t="n"/>
      <c r="CL279" s="18" t="n"/>
      <c r="CN279" s="22" t="n"/>
      <c r="CO279" s="18" t="n"/>
      <c r="CP279" s="18" t="n"/>
      <c r="CQ279" s="18" t="n"/>
      <c r="CR279" s="18" t="n"/>
      <c r="CS279" s="18" t="n"/>
      <c r="CU279" s="22" t="n"/>
      <c r="CV279" s="18" t="n"/>
      <c r="CW279" s="18" t="n"/>
      <c r="CX279" s="18" t="n"/>
      <c r="CY279" s="18" t="n"/>
      <c r="CZ279" s="18" t="n"/>
      <c r="DB279" s="22" t="n"/>
      <c r="DC279" s="18" t="n"/>
      <c r="DD279" s="18" t="n"/>
      <c r="DE279" s="18" t="n"/>
      <c r="DF279" s="18" t="n"/>
      <c r="DG279" s="18" t="n"/>
      <c r="DI279" s="22" t="n"/>
      <c r="DJ279" s="18" t="n"/>
      <c r="DK279" s="18" t="n"/>
      <c r="DL279" s="18" t="n"/>
      <c r="DM279" s="18" t="n"/>
      <c r="DN279" s="18" t="n"/>
      <c r="DP279" s="22" t="n"/>
      <c r="DQ279" s="18" t="n"/>
      <c r="DR279" s="18" t="n"/>
      <c r="DS279" s="18" t="n"/>
      <c r="DT279" s="18" t="n"/>
      <c r="DU279" s="18" t="n"/>
      <c r="DV279" s="18" t="n"/>
      <c r="DW279" s="22" t="n"/>
      <c r="DX279" s="18" t="n"/>
      <c r="DY279" s="18" t="n"/>
      <c r="DZ279" s="18" t="n"/>
      <c r="EA279" s="18" t="n"/>
      <c r="EB279" s="18" t="n"/>
      <c r="ED279" s="22" t="n"/>
      <c r="EE279" s="18" t="n"/>
      <c r="EF279" s="18" t="n"/>
      <c r="EG279" s="18" t="n"/>
      <c r="EH279" s="18" t="n"/>
      <c r="EI279" s="18" t="n"/>
      <c r="EK279" s="22" t="n"/>
      <c r="EL279" s="18" t="n"/>
      <c r="EM279" s="18" t="n"/>
      <c r="EN279" s="18" t="n"/>
      <c r="EO279" s="18" t="n"/>
      <c r="EP279" s="18" t="n"/>
      <c r="ER279" s="22" t="n"/>
      <c r="ES279" s="18" t="n"/>
      <c r="ET279" s="18" t="n"/>
      <c r="EU279" s="18" t="n"/>
      <c r="EV279" s="18" t="n"/>
      <c r="EW279" s="18" t="n"/>
      <c r="EY279" s="22" t="n"/>
      <c r="EZ279" s="18" t="n"/>
      <c r="FA279" s="18" t="n"/>
      <c r="FB279" s="18" t="n"/>
      <c r="FC279" s="18" t="n"/>
      <c r="FD279" s="18" t="n"/>
      <c r="FF279" s="22" t="n"/>
      <c r="FG279" s="18" t="n"/>
      <c r="FH279" s="18" t="n"/>
      <c r="FI279" s="18" t="n"/>
      <c r="FJ279" s="18" t="n"/>
      <c r="FK279" s="18" t="n"/>
      <c r="FM279" s="22" t="n"/>
      <c r="FN279" s="18" t="n"/>
      <c r="FO279" s="18" t="n"/>
      <c r="FP279" s="18" t="n"/>
      <c r="FQ279" s="18" t="n"/>
      <c r="FR279" s="18" t="n"/>
      <c r="FT279" s="22" t="n"/>
      <c r="FU279" s="18" t="n"/>
      <c r="FV279" s="18" t="n"/>
      <c r="FW279" s="18" t="n"/>
      <c r="FX279" s="18" t="n"/>
      <c r="FY279" s="18" t="n"/>
      <c r="GA279" s="22" t="n"/>
      <c r="GB279" s="18" t="n"/>
      <c r="GC279" s="18" t="n"/>
      <c r="GD279" s="18" t="n"/>
      <c r="GE279" s="18" t="n"/>
      <c r="GF279" s="18" t="n"/>
      <c r="GG279" s="18" t="n"/>
      <c r="GH279" s="18" t="n"/>
      <c r="GI279" s="18" t="n"/>
      <c r="GJ279" s="18" t="n"/>
      <c r="GK279" s="18" t="n"/>
      <c r="GL279" s="18" t="n"/>
      <c r="GM279" s="18" t="n"/>
      <c r="HD279" s="22" t="n"/>
      <c r="HE279" s="18" t="n"/>
      <c r="HF279" s="18" t="n"/>
      <c r="HG279" s="18" t="n"/>
      <c r="HH279" s="18" t="n"/>
      <c r="HI279" s="18" t="n"/>
      <c r="HK279" s="22" t="n"/>
      <c r="HL279" s="18" t="n"/>
      <c r="HM279" s="18" t="n"/>
      <c r="HN279" s="18" t="n"/>
      <c r="HO279" s="18" t="n"/>
      <c r="HP279" s="18" t="n"/>
      <c r="HR279" s="22" t="n"/>
      <c r="HS279" s="18" t="n"/>
      <c r="HT279" s="18" t="n"/>
      <c r="HU279" s="18" t="n"/>
      <c r="HV279" s="18" t="n"/>
      <c r="HW279" s="18" t="n"/>
      <c r="HY279" s="22" t="n"/>
      <c r="HZ279" s="18" t="n"/>
      <c r="IA279" s="18" t="n"/>
      <c r="IB279" s="18" t="n"/>
      <c r="IC279" s="18" t="n"/>
      <c r="ID279" s="18" t="n"/>
      <c r="IM279" s="22" t="n"/>
      <c r="IN279" s="18" t="n"/>
      <c r="IO279" s="18" t="n"/>
      <c r="IP279" s="18" t="n"/>
      <c r="IQ279" s="18" t="n"/>
      <c r="IR279" s="18" t="n"/>
      <c r="IT279" s="22" t="n"/>
      <c r="IU279" s="18" t="n"/>
      <c r="IV279" s="18" t="n"/>
      <c r="IW279" s="18" t="n"/>
      <c r="IX279" s="18" t="n"/>
      <c r="IY279" s="18" t="n"/>
      <c r="JA279" s="22" t="n"/>
      <c r="JB279" s="18" t="n"/>
      <c r="JC279" s="18" t="n"/>
      <c r="JD279" s="18" t="n"/>
      <c r="JE279" s="18" t="n"/>
      <c r="JF279" s="18" t="n"/>
      <c r="JH279" s="22" t="n"/>
      <c r="JI279" s="18" t="n"/>
      <c r="JJ279" s="18" t="n"/>
      <c r="JK279" s="18" t="n"/>
      <c r="JL279" s="18" t="n"/>
      <c r="JM279" s="18" t="n"/>
    </row>
    <row r="280">
      <c r="B280" s="4" t="n"/>
      <c r="C280" s="22" t="n"/>
      <c r="D280" s="548" t="n"/>
      <c r="E280" s="18" t="n"/>
      <c r="F280" s="18" t="n"/>
      <c r="G280" s="22" t="n"/>
      <c r="H280" s="548" t="n"/>
      <c r="I280" s="18" t="n"/>
      <c r="J280" s="18" t="n"/>
      <c r="K280" s="22" t="n"/>
      <c r="L280" s="548" t="n"/>
      <c r="M280" s="18" t="n"/>
      <c r="N280" s="18" t="n"/>
      <c r="O280" s="18" t="n"/>
      <c r="P280" s="18" t="n"/>
      <c r="Q280" s="18" t="n"/>
      <c r="R280" s="18" t="n"/>
      <c r="S280" s="18" t="n"/>
      <c r="T280" s="22" t="n"/>
      <c r="U280" s="22" t="n"/>
      <c r="V280" s="18" t="n"/>
      <c r="W280" s="18" t="n"/>
      <c r="AC280" s="22" t="n"/>
      <c r="AD280" s="18" t="n"/>
      <c r="AE280" s="18" t="n"/>
      <c r="AF280" s="18" t="n"/>
      <c r="AG280" s="18" t="n"/>
      <c r="AH280" s="18" t="n"/>
      <c r="AJ280" s="22" t="n"/>
      <c r="AK280" s="18" t="n"/>
      <c r="AL280" s="18" t="n"/>
      <c r="AM280" s="18" t="n"/>
      <c r="AN280" s="18" t="n"/>
      <c r="AO280" s="18" t="n"/>
      <c r="AQ280" s="22" t="n"/>
      <c r="AR280" s="18" t="n"/>
      <c r="AS280" s="18" t="n"/>
      <c r="AT280" s="18" t="n"/>
      <c r="AU280" s="18" t="n"/>
      <c r="AV280" s="18" t="n"/>
      <c r="AX280" s="22" t="n"/>
      <c r="AY280" s="18" t="n"/>
      <c r="AZ280" s="18" t="n"/>
      <c r="BA280" s="18" t="n"/>
      <c r="BB280" s="18" t="n"/>
      <c r="BC280" s="18" t="n"/>
      <c r="BE280" s="22" t="n"/>
      <c r="BF280" s="18" t="n"/>
      <c r="BG280" s="18" t="n"/>
      <c r="BH280" s="18" t="n"/>
      <c r="BI280" s="18" t="n"/>
      <c r="BJ280" s="18" t="n"/>
      <c r="BL280" s="22" t="n"/>
      <c r="BM280" s="18" t="n"/>
      <c r="BN280" s="18" t="n"/>
      <c r="BO280" s="18" t="n"/>
      <c r="BP280" s="18" t="n"/>
      <c r="BQ280" s="18" t="n"/>
      <c r="BS280" s="22" t="n"/>
      <c r="BT280" s="18" t="n"/>
      <c r="BU280" s="18" t="n"/>
      <c r="BV280" s="18" t="n"/>
      <c r="BW280" s="18" t="n"/>
      <c r="BX280" s="18" t="n"/>
      <c r="BZ280" s="22" t="n"/>
      <c r="CA280" s="18" t="n"/>
      <c r="CB280" s="18" t="n"/>
      <c r="CC280" s="18" t="n"/>
      <c r="CD280" s="18" t="n"/>
      <c r="CE280" s="18" t="n"/>
      <c r="CG280" s="22" t="n"/>
      <c r="CH280" s="18" t="n"/>
      <c r="CI280" s="18" t="n"/>
      <c r="CJ280" s="18" t="n"/>
      <c r="CK280" s="18" t="n"/>
      <c r="CL280" s="18" t="n"/>
      <c r="CN280" s="22" t="n"/>
      <c r="CO280" s="18" t="n"/>
      <c r="CP280" s="18" t="n"/>
      <c r="CQ280" s="18" t="n"/>
      <c r="CR280" s="18" t="n"/>
      <c r="CS280" s="18" t="n"/>
      <c r="CU280" s="22" t="n"/>
      <c r="CV280" s="18" t="n"/>
      <c r="CW280" s="18" t="n"/>
      <c r="CX280" s="18" t="n"/>
      <c r="CY280" s="18" t="n"/>
      <c r="CZ280" s="18" t="n"/>
      <c r="DB280" s="22" t="n"/>
      <c r="DC280" s="18" t="n"/>
      <c r="DD280" s="18" t="n"/>
      <c r="DE280" s="18" t="n"/>
      <c r="DF280" s="18" t="n"/>
      <c r="DG280" s="18" t="n"/>
      <c r="DI280" s="22" t="n"/>
      <c r="DJ280" s="18" t="n"/>
      <c r="DK280" s="18" t="n"/>
      <c r="DL280" s="18" t="n"/>
      <c r="DM280" s="18" t="n"/>
      <c r="DN280" s="18" t="n"/>
      <c r="DP280" s="22" t="n"/>
      <c r="DQ280" s="18" t="n"/>
      <c r="DR280" s="18" t="n"/>
      <c r="DS280" s="18" t="n"/>
      <c r="DT280" s="18" t="n"/>
      <c r="DU280" s="18" t="n"/>
      <c r="DV280" s="18" t="n"/>
      <c r="DW280" s="22" t="n"/>
      <c r="DX280" s="18" t="n"/>
      <c r="DY280" s="18" t="n"/>
      <c r="DZ280" s="18" t="n"/>
      <c r="EA280" s="18" t="n"/>
      <c r="EB280" s="18" t="n"/>
      <c r="ED280" s="22" t="n"/>
      <c r="EE280" s="18" t="n"/>
      <c r="EF280" s="18" t="n"/>
      <c r="EG280" s="18" t="n"/>
      <c r="EH280" s="18" t="n"/>
      <c r="EI280" s="18" t="n"/>
      <c r="EK280" s="22" t="n"/>
      <c r="EL280" s="18" t="n"/>
      <c r="EM280" s="18" t="n"/>
      <c r="EN280" s="18" t="n"/>
      <c r="EO280" s="18" t="n"/>
      <c r="EP280" s="18" t="n"/>
      <c r="ER280" s="22" t="n"/>
      <c r="ES280" s="18" t="n"/>
      <c r="ET280" s="18" t="n"/>
      <c r="EU280" s="18" t="n"/>
      <c r="EV280" s="18" t="n"/>
      <c r="EW280" s="18" t="n"/>
      <c r="EY280" s="22" t="n"/>
      <c r="EZ280" s="18" t="n"/>
      <c r="FA280" s="18" t="n"/>
      <c r="FB280" s="18" t="n"/>
      <c r="FC280" s="18" t="n"/>
      <c r="FD280" s="18" t="n"/>
      <c r="FF280" s="22" t="n"/>
      <c r="FG280" s="18" t="n"/>
      <c r="FH280" s="18" t="n"/>
      <c r="FI280" s="18" t="n"/>
      <c r="FJ280" s="18" t="n"/>
      <c r="FK280" s="18" t="n"/>
      <c r="FM280" s="22" t="n"/>
      <c r="FN280" s="18" t="n"/>
      <c r="FO280" s="18" t="n"/>
      <c r="FP280" s="18" t="n"/>
      <c r="FQ280" s="18" t="n"/>
      <c r="FR280" s="18" t="n"/>
      <c r="FT280" s="22" t="n"/>
      <c r="FU280" s="18" t="n"/>
      <c r="FV280" s="18" t="n"/>
      <c r="FW280" s="18" t="n"/>
      <c r="FX280" s="18" t="n"/>
      <c r="FY280" s="18" t="n"/>
      <c r="GA280" s="22" t="n"/>
      <c r="GB280" s="18" t="n"/>
      <c r="GC280" s="18" t="n"/>
      <c r="GD280" s="18" t="n"/>
      <c r="GE280" s="18" t="n"/>
      <c r="GF280" s="18" t="n"/>
      <c r="GG280" s="18" t="n"/>
      <c r="GH280" s="18" t="n"/>
      <c r="GI280" s="18" t="n"/>
      <c r="GJ280" s="18" t="n"/>
      <c r="GK280" s="18" t="n"/>
      <c r="GL280" s="18" t="n"/>
      <c r="GM280" s="18" t="n"/>
      <c r="HD280" s="22" t="n"/>
      <c r="HE280" s="18" t="n"/>
      <c r="HF280" s="18" t="n"/>
      <c r="HG280" s="18" t="n"/>
      <c r="HH280" s="18" t="n"/>
      <c r="HI280" s="18" t="n"/>
      <c r="HK280" s="22" t="n"/>
      <c r="HL280" s="18" t="n"/>
      <c r="HM280" s="18" t="n"/>
      <c r="HN280" s="18" t="n"/>
      <c r="HO280" s="18" t="n"/>
      <c r="HP280" s="18" t="n"/>
      <c r="HR280" s="22" t="n"/>
      <c r="HS280" s="18" t="n"/>
      <c r="HT280" s="18" t="n"/>
      <c r="HU280" s="18" t="n"/>
      <c r="HV280" s="18" t="n"/>
      <c r="HW280" s="18" t="n"/>
      <c r="HY280" s="22" t="n"/>
      <c r="HZ280" s="18" t="n"/>
      <c r="IA280" s="18" t="n"/>
      <c r="IB280" s="18" t="n"/>
      <c r="IC280" s="18" t="n"/>
      <c r="ID280" s="18" t="n"/>
      <c r="IM280" s="22" t="n"/>
      <c r="IN280" s="18" t="n"/>
      <c r="IO280" s="18" t="n"/>
      <c r="IP280" s="18" t="n"/>
      <c r="IQ280" s="18" t="n"/>
      <c r="IR280" s="18" t="n"/>
      <c r="IT280" s="22" t="n"/>
      <c r="IU280" s="18" t="n"/>
      <c r="IV280" s="18" t="n"/>
      <c r="IW280" s="18" t="n"/>
      <c r="IX280" s="18" t="n"/>
      <c r="IY280" s="18" t="n"/>
      <c r="JA280" s="22" t="n"/>
      <c r="JB280" s="18" t="n"/>
      <c r="JC280" s="18" t="n"/>
      <c r="JD280" s="18" t="n"/>
      <c r="JE280" s="18" t="n"/>
      <c r="JF280" s="18" t="n"/>
      <c r="JH280" s="22" t="n"/>
      <c r="JI280" s="18" t="n"/>
      <c r="JJ280" s="18" t="n"/>
      <c r="JK280" s="18" t="n"/>
      <c r="JL280" s="18" t="n"/>
      <c r="JM280" s="18" t="n"/>
    </row>
    <row r="281">
      <c r="B281" s="4" t="n"/>
      <c r="C281" s="22" t="n"/>
      <c r="D281" s="548" t="n"/>
      <c r="E281" s="18" t="n"/>
      <c r="F281" s="18" t="n"/>
      <c r="G281" s="22" t="n"/>
      <c r="H281" s="548" t="n"/>
      <c r="I281" s="18" t="n"/>
      <c r="J281" s="18" t="n"/>
      <c r="K281" s="22" t="n"/>
      <c r="L281" s="548" t="n"/>
      <c r="M281" s="18" t="n"/>
      <c r="N281" s="18" t="n"/>
      <c r="O281" s="18" t="n"/>
      <c r="P281" s="18" t="n"/>
      <c r="Q281" s="18" t="n"/>
      <c r="R281" s="18" t="n"/>
      <c r="S281" s="18" t="n"/>
      <c r="T281" s="22" t="n"/>
      <c r="U281" s="22" t="n"/>
      <c r="V281" s="18" t="n"/>
      <c r="W281" s="18" t="n"/>
      <c r="AC281" s="22" t="n"/>
      <c r="AD281" s="18" t="n"/>
      <c r="AE281" s="18" t="n"/>
      <c r="AF281" s="18" t="n"/>
      <c r="AG281" s="18" t="n"/>
      <c r="AH281" s="18" t="n"/>
      <c r="AJ281" s="22" t="n"/>
      <c r="AK281" s="18" t="n"/>
      <c r="AL281" s="18" t="n"/>
      <c r="AM281" s="18" t="n"/>
      <c r="AN281" s="18" t="n"/>
      <c r="AO281" s="18" t="n"/>
      <c r="AQ281" s="22" t="n"/>
      <c r="AR281" s="18" t="n"/>
      <c r="AS281" s="18" t="n"/>
      <c r="AT281" s="18" t="n"/>
      <c r="AU281" s="18" t="n"/>
      <c r="AV281" s="18" t="n"/>
      <c r="AX281" s="22" t="n"/>
      <c r="AY281" s="18" t="n"/>
      <c r="AZ281" s="18" t="n"/>
      <c r="BA281" s="18" t="n"/>
      <c r="BB281" s="18" t="n"/>
      <c r="BC281" s="18" t="n"/>
      <c r="BE281" s="22" t="n"/>
      <c r="BF281" s="18" t="n"/>
      <c r="BG281" s="18" t="n"/>
      <c r="BH281" s="18" t="n"/>
      <c r="BI281" s="18" t="n"/>
      <c r="BJ281" s="18" t="n"/>
      <c r="BL281" s="22" t="n"/>
      <c r="BM281" s="18" t="n"/>
      <c r="BN281" s="18" t="n"/>
      <c r="BO281" s="18" t="n"/>
      <c r="BP281" s="18" t="n"/>
      <c r="BQ281" s="18" t="n"/>
      <c r="BS281" s="22" t="n"/>
      <c r="BT281" s="18" t="n"/>
      <c r="BU281" s="18" t="n"/>
      <c r="BV281" s="18" t="n"/>
      <c r="BW281" s="18" t="n"/>
      <c r="BX281" s="18" t="n"/>
      <c r="BZ281" s="22" t="n"/>
      <c r="CA281" s="18" t="n"/>
      <c r="CB281" s="18" t="n"/>
      <c r="CC281" s="18" t="n"/>
      <c r="CD281" s="18" t="n"/>
      <c r="CE281" s="18" t="n"/>
      <c r="CG281" s="22" t="n"/>
      <c r="CH281" s="18" t="n"/>
      <c r="CI281" s="18" t="n"/>
      <c r="CJ281" s="18" t="n"/>
      <c r="CK281" s="18" t="n"/>
      <c r="CL281" s="18" t="n"/>
      <c r="CN281" s="22" t="n"/>
      <c r="CO281" s="18" t="n"/>
      <c r="CP281" s="18" t="n"/>
      <c r="CQ281" s="18" t="n"/>
      <c r="CR281" s="18" t="n"/>
      <c r="CS281" s="18" t="n"/>
      <c r="CU281" s="22" t="n"/>
      <c r="CV281" s="18" t="n"/>
      <c r="CW281" s="18" t="n"/>
      <c r="CX281" s="18" t="n"/>
      <c r="CY281" s="18" t="n"/>
      <c r="CZ281" s="18" t="n"/>
      <c r="DB281" s="22" t="n"/>
      <c r="DC281" s="18" t="n"/>
      <c r="DD281" s="18" t="n"/>
      <c r="DE281" s="18" t="n"/>
      <c r="DF281" s="18" t="n"/>
      <c r="DG281" s="18" t="n"/>
      <c r="DI281" s="22" t="n"/>
      <c r="DJ281" s="18" t="n"/>
      <c r="DK281" s="18" t="n"/>
      <c r="DL281" s="18" t="n"/>
      <c r="DM281" s="18" t="n"/>
      <c r="DN281" s="18" t="n"/>
      <c r="DP281" s="22" t="n"/>
      <c r="DQ281" s="18" t="n"/>
      <c r="DR281" s="18" t="n"/>
      <c r="DS281" s="18" t="n"/>
      <c r="DT281" s="18" t="n"/>
      <c r="DU281" s="18" t="n"/>
      <c r="DV281" s="18" t="n"/>
      <c r="DW281" s="22" t="n"/>
      <c r="DX281" s="18" t="n"/>
      <c r="DY281" s="18" t="n"/>
      <c r="DZ281" s="18" t="n"/>
      <c r="EA281" s="18" t="n"/>
      <c r="EB281" s="18" t="n"/>
      <c r="ED281" s="22" t="n"/>
      <c r="EE281" s="18" t="n"/>
      <c r="EF281" s="18" t="n"/>
      <c r="EG281" s="18" t="n"/>
      <c r="EH281" s="18" t="n"/>
      <c r="EI281" s="18" t="n"/>
      <c r="EK281" s="22" t="n"/>
      <c r="EL281" s="18" t="n"/>
      <c r="EM281" s="18" t="n"/>
      <c r="EN281" s="18" t="n"/>
      <c r="EO281" s="18" t="n"/>
      <c r="EP281" s="18" t="n"/>
      <c r="ER281" s="22" t="n"/>
      <c r="ES281" s="18" t="n"/>
      <c r="ET281" s="18" t="n"/>
      <c r="EU281" s="18" t="n"/>
      <c r="EV281" s="18" t="n"/>
      <c r="EW281" s="18" t="n"/>
      <c r="EY281" s="22" t="n"/>
      <c r="EZ281" s="18" t="n"/>
      <c r="FA281" s="18" t="n"/>
      <c r="FB281" s="18" t="n"/>
      <c r="FC281" s="18" t="n"/>
      <c r="FD281" s="18" t="n"/>
      <c r="FF281" s="22" t="n"/>
      <c r="FG281" s="18" t="n"/>
      <c r="FH281" s="18" t="n"/>
      <c r="FI281" s="18" t="n"/>
      <c r="FJ281" s="18" t="n"/>
      <c r="FK281" s="18" t="n"/>
      <c r="FM281" s="22" t="n"/>
      <c r="FN281" s="18" t="n"/>
      <c r="FO281" s="18" t="n"/>
      <c r="FP281" s="18" t="n"/>
      <c r="FQ281" s="18" t="n"/>
      <c r="FR281" s="18" t="n"/>
      <c r="FT281" s="22" t="n"/>
      <c r="FU281" s="18" t="n"/>
      <c r="FV281" s="18" t="n"/>
      <c r="FW281" s="18" t="n"/>
      <c r="FX281" s="18" t="n"/>
      <c r="FY281" s="18" t="n"/>
      <c r="GA281" s="22" t="n"/>
      <c r="GB281" s="18" t="n"/>
      <c r="GC281" s="18" t="n"/>
      <c r="GD281" s="18" t="n"/>
      <c r="GE281" s="18" t="n"/>
      <c r="GF281" s="18" t="n"/>
      <c r="GG281" s="18" t="n"/>
      <c r="GH281" s="18" t="n"/>
      <c r="GI281" s="18" t="n"/>
      <c r="GJ281" s="18" t="n"/>
      <c r="GK281" s="18" t="n"/>
      <c r="GL281" s="18" t="n"/>
      <c r="GM281" s="18" t="n"/>
      <c r="HD281" s="22" t="n"/>
      <c r="HE281" s="18" t="n"/>
      <c r="HF281" s="18" t="n"/>
      <c r="HG281" s="18" t="n"/>
      <c r="HH281" s="18" t="n"/>
      <c r="HI281" s="18" t="n"/>
      <c r="HK281" s="22" t="n"/>
      <c r="HL281" s="18" t="n"/>
      <c r="HM281" s="18" t="n"/>
      <c r="HN281" s="18" t="n"/>
      <c r="HO281" s="18" t="n"/>
      <c r="HP281" s="18" t="n"/>
      <c r="HR281" s="22" t="n"/>
      <c r="HS281" s="18" t="n"/>
      <c r="HT281" s="18" t="n"/>
      <c r="HU281" s="18" t="n"/>
      <c r="HV281" s="18" t="n"/>
      <c r="HW281" s="18" t="n"/>
      <c r="HY281" s="22" t="n"/>
      <c r="HZ281" s="18" t="n"/>
      <c r="IA281" s="18" t="n"/>
      <c r="IB281" s="18" t="n"/>
      <c r="IC281" s="18" t="n"/>
      <c r="ID281" s="18" t="n"/>
      <c r="IM281" s="22" t="n"/>
      <c r="IN281" s="18" t="n"/>
      <c r="IO281" s="18" t="n"/>
      <c r="IP281" s="18" t="n"/>
      <c r="IQ281" s="18" t="n"/>
      <c r="IR281" s="18" t="n"/>
      <c r="IT281" s="22" t="n"/>
      <c r="IU281" s="18" t="n"/>
      <c r="IV281" s="18" t="n"/>
      <c r="IW281" s="18" t="n"/>
      <c r="IX281" s="18" t="n"/>
      <c r="IY281" s="18" t="n"/>
      <c r="JA281" s="22" t="n"/>
      <c r="JB281" s="18" t="n"/>
      <c r="JC281" s="18" t="n"/>
      <c r="JD281" s="18" t="n"/>
      <c r="JE281" s="18" t="n"/>
      <c r="JF281" s="18" t="n"/>
      <c r="JH281" s="22" t="n"/>
      <c r="JI281" s="18" t="n"/>
      <c r="JJ281" s="18" t="n"/>
      <c r="JK281" s="18" t="n"/>
      <c r="JL281" s="18" t="n"/>
      <c r="JM281" s="18" t="n"/>
    </row>
    <row r="282">
      <c r="B282" s="4" t="n"/>
      <c r="C282" s="22" t="n"/>
      <c r="D282" s="548" t="n"/>
      <c r="E282" s="18" t="n"/>
      <c r="F282" s="18" t="n"/>
      <c r="G282" s="22" t="n"/>
      <c r="H282" s="548" t="n"/>
      <c r="I282" s="18" t="n"/>
      <c r="J282" s="18" t="n"/>
      <c r="K282" s="22" t="n"/>
      <c r="L282" s="548" t="n"/>
      <c r="M282" s="18" t="n"/>
      <c r="N282" s="18" t="n"/>
      <c r="O282" s="18" t="n"/>
      <c r="P282" s="18" t="n"/>
      <c r="Q282" s="18" t="n"/>
      <c r="R282" s="18" t="n"/>
      <c r="S282" s="18" t="n"/>
      <c r="T282" s="22" t="n"/>
      <c r="U282" s="22" t="n"/>
      <c r="V282" s="18" t="n"/>
      <c r="W282" s="18" t="n"/>
      <c r="AC282" s="22" t="n"/>
      <c r="AD282" s="18" t="n"/>
      <c r="AE282" s="18" t="n"/>
      <c r="AF282" s="18" t="n"/>
      <c r="AG282" s="18" t="n"/>
      <c r="AH282" s="18" t="n"/>
      <c r="AJ282" s="22" t="n"/>
      <c r="AK282" s="18" t="n"/>
      <c r="AL282" s="18" t="n"/>
      <c r="AM282" s="18" t="n"/>
      <c r="AN282" s="18" t="n"/>
      <c r="AO282" s="18" t="n"/>
      <c r="AQ282" s="22" t="n"/>
      <c r="AR282" s="18" t="n"/>
      <c r="AS282" s="18" t="n"/>
      <c r="AT282" s="18" t="n"/>
      <c r="AU282" s="18" t="n"/>
      <c r="AV282" s="18" t="n"/>
      <c r="AX282" s="22" t="n"/>
      <c r="AY282" s="18" t="n"/>
      <c r="AZ282" s="18" t="n"/>
      <c r="BA282" s="18" t="n"/>
      <c r="BB282" s="18" t="n"/>
      <c r="BC282" s="18" t="n"/>
      <c r="BE282" s="22" t="n"/>
      <c r="BF282" s="18" t="n"/>
      <c r="BG282" s="18" t="n"/>
      <c r="BH282" s="18" t="n"/>
      <c r="BI282" s="18" t="n"/>
      <c r="BJ282" s="18" t="n"/>
      <c r="BL282" s="22" t="n"/>
      <c r="BM282" s="18" t="n"/>
      <c r="BN282" s="18" t="n"/>
      <c r="BO282" s="18" t="n"/>
      <c r="BP282" s="18" t="n"/>
      <c r="BQ282" s="18" t="n"/>
      <c r="BS282" s="22" t="n"/>
      <c r="BT282" s="18" t="n"/>
      <c r="BU282" s="18" t="n"/>
      <c r="BV282" s="18" t="n"/>
      <c r="BW282" s="18" t="n"/>
      <c r="BX282" s="18" t="n"/>
      <c r="BZ282" s="22" t="n"/>
      <c r="CA282" s="18" t="n"/>
      <c r="CB282" s="18" t="n"/>
      <c r="CC282" s="18" t="n"/>
      <c r="CD282" s="18" t="n"/>
      <c r="CE282" s="18" t="n"/>
      <c r="CG282" s="22" t="n"/>
      <c r="CH282" s="18" t="n"/>
      <c r="CI282" s="18" t="n"/>
      <c r="CJ282" s="18" t="n"/>
      <c r="CK282" s="18" t="n"/>
      <c r="CL282" s="18" t="n"/>
      <c r="CN282" s="22" t="n"/>
      <c r="CO282" s="18" t="n"/>
      <c r="CP282" s="18" t="n"/>
      <c r="CQ282" s="18" t="n"/>
      <c r="CR282" s="18" t="n"/>
      <c r="CS282" s="18" t="n"/>
      <c r="CU282" s="22" t="n"/>
      <c r="CV282" s="18" t="n"/>
      <c r="CW282" s="18" t="n"/>
      <c r="CX282" s="18" t="n"/>
      <c r="CY282" s="18" t="n"/>
      <c r="CZ282" s="18" t="n"/>
      <c r="DB282" s="22" t="n"/>
      <c r="DC282" s="18" t="n"/>
      <c r="DD282" s="18" t="n"/>
      <c r="DE282" s="18" t="n"/>
      <c r="DF282" s="18" t="n"/>
      <c r="DG282" s="18" t="n"/>
      <c r="DI282" s="22" t="n"/>
      <c r="DJ282" s="18" t="n"/>
      <c r="DK282" s="18" t="n"/>
      <c r="DL282" s="18" t="n"/>
      <c r="DM282" s="18" t="n"/>
      <c r="DN282" s="18" t="n"/>
      <c r="DP282" s="22" t="n"/>
      <c r="DQ282" s="18" t="n"/>
      <c r="DR282" s="18" t="n"/>
      <c r="DS282" s="18" t="n"/>
      <c r="DT282" s="18" t="n"/>
      <c r="DU282" s="18" t="n"/>
      <c r="DV282" s="18" t="n"/>
      <c r="DW282" s="22" t="n"/>
      <c r="DX282" s="18" t="n"/>
      <c r="DY282" s="18" t="n"/>
      <c r="DZ282" s="18" t="n"/>
      <c r="EA282" s="18" t="n"/>
      <c r="EB282" s="18" t="n"/>
      <c r="ED282" s="22" t="n"/>
      <c r="EE282" s="18" t="n"/>
      <c r="EF282" s="18" t="n"/>
      <c r="EG282" s="18" t="n"/>
      <c r="EH282" s="18" t="n"/>
      <c r="EI282" s="18" t="n"/>
      <c r="EK282" s="22" t="n"/>
      <c r="EL282" s="18" t="n"/>
      <c r="EM282" s="18" t="n"/>
      <c r="EN282" s="18" t="n"/>
      <c r="EO282" s="18" t="n"/>
      <c r="EP282" s="18" t="n"/>
      <c r="ER282" s="22" t="n"/>
      <c r="ES282" s="18" t="n"/>
      <c r="ET282" s="18" t="n"/>
      <c r="EU282" s="18" t="n"/>
      <c r="EV282" s="18" t="n"/>
      <c r="EW282" s="18" t="n"/>
      <c r="EY282" s="22" t="n"/>
      <c r="EZ282" s="18" t="n"/>
      <c r="FA282" s="18" t="n"/>
      <c r="FB282" s="18" t="n"/>
      <c r="FC282" s="18" t="n"/>
      <c r="FD282" s="18" t="n"/>
      <c r="FF282" s="22" t="n"/>
      <c r="FG282" s="18" t="n"/>
      <c r="FH282" s="18" t="n"/>
      <c r="FI282" s="18" t="n"/>
      <c r="FJ282" s="18" t="n"/>
      <c r="FK282" s="18" t="n"/>
      <c r="FM282" s="22" t="n"/>
      <c r="FN282" s="18" t="n"/>
      <c r="FO282" s="18" t="n"/>
      <c r="FP282" s="18" t="n"/>
      <c r="FQ282" s="18" t="n"/>
      <c r="FR282" s="18" t="n"/>
      <c r="FT282" s="22" t="n"/>
      <c r="FU282" s="18" t="n"/>
      <c r="FV282" s="18" t="n"/>
      <c r="FW282" s="18" t="n"/>
      <c r="FX282" s="18" t="n"/>
      <c r="FY282" s="18" t="n"/>
      <c r="GA282" s="22" t="n"/>
      <c r="GB282" s="18" t="n"/>
      <c r="GC282" s="18" t="n"/>
      <c r="GD282" s="18" t="n"/>
      <c r="GE282" s="18" t="n"/>
      <c r="GF282" s="18" t="n"/>
      <c r="GG282" s="18" t="n"/>
      <c r="GH282" s="18" t="n"/>
      <c r="GI282" s="18" t="n"/>
      <c r="GJ282" s="18" t="n"/>
      <c r="GK282" s="18" t="n"/>
      <c r="GL282" s="18" t="n"/>
      <c r="GM282" s="18" t="n"/>
      <c r="HD282" s="22" t="n"/>
      <c r="HE282" s="18" t="n"/>
      <c r="HF282" s="18" t="n"/>
      <c r="HG282" s="18" t="n"/>
      <c r="HH282" s="18" t="n"/>
      <c r="HI282" s="18" t="n"/>
      <c r="HK282" s="22" t="n"/>
      <c r="HL282" s="18" t="n"/>
      <c r="HM282" s="18" t="n"/>
      <c r="HN282" s="18" t="n"/>
      <c r="HO282" s="18" t="n"/>
      <c r="HP282" s="18" t="n"/>
      <c r="HR282" s="22" t="n"/>
      <c r="HS282" s="18" t="n"/>
      <c r="HT282" s="18" t="n"/>
      <c r="HU282" s="18" t="n"/>
      <c r="HV282" s="18" t="n"/>
      <c r="HW282" s="18" t="n"/>
      <c r="HY282" s="22" t="n"/>
      <c r="HZ282" s="18" t="n"/>
      <c r="IA282" s="18" t="n"/>
      <c r="IB282" s="18" t="n"/>
      <c r="IC282" s="18" t="n"/>
      <c r="ID282" s="18" t="n"/>
      <c r="IM282" s="22" t="n"/>
      <c r="IN282" s="18" t="n"/>
      <c r="IO282" s="18" t="n"/>
      <c r="IP282" s="18" t="n"/>
      <c r="IQ282" s="18" t="n"/>
      <c r="IR282" s="18" t="n"/>
      <c r="IT282" s="22" t="n"/>
      <c r="IU282" s="18" t="n"/>
      <c r="IV282" s="18" t="n"/>
      <c r="IW282" s="18" t="n"/>
      <c r="IX282" s="18" t="n"/>
      <c r="IY282" s="18" t="n"/>
      <c r="JA282" s="22" t="n"/>
      <c r="JB282" s="18" t="n"/>
      <c r="JC282" s="18" t="n"/>
      <c r="JD282" s="18" t="n"/>
      <c r="JE282" s="18" t="n"/>
      <c r="JF282" s="18" t="n"/>
      <c r="JH282" s="22" t="n"/>
      <c r="JI282" s="18" t="n"/>
      <c r="JJ282" s="18" t="n"/>
      <c r="JK282" s="18" t="n"/>
      <c r="JL282" s="18" t="n"/>
      <c r="JM282" s="18" t="n"/>
    </row>
    <row r="283">
      <c r="B283" s="4" t="n"/>
      <c r="C283" s="22" t="n"/>
      <c r="D283" s="548" t="n"/>
      <c r="E283" s="18" t="n"/>
      <c r="F283" s="18" t="n"/>
      <c r="G283" s="22" t="n"/>
      <c r="H283" s="548" t="n"/>
      <c r="I283" s="18" t="n"/>
      <c r="J283" s="18" t="n"/>
      <c r="K283" s="22" t="n"/>
      <c r="L283" s="548" t="n"/>
      <c r="M283" s="18" t="n"/>
      <c r="N283" s="18" t="n"/>
      <c r="O283" s="18" t="n"/>
      <c r="P283" s="18" t="n"/>
      <c r="Q283" s="18" t="n"/>
      <c r="R283" s="18" t="n"/>
      <c r="S283" s="18" t="n"/>
      <c r="T283" s="22" t="n"/>
      <c r="U283" s="22" t="n"/>
      <c r="V283" s="18" t="n"/>
      <c r="W283" s="18" t="n"/>
      <c r="AC283" s="22" t="n"/>
      <c r="AD283" s="18" t="n"/>
      <c r="AE283" s="18" t="n"/>
      <c r="AF283" s="18" t="n"/>
      <c r="AG283" s="18" t="n"/>
      <c r="AH283" s="18" t="n"/>
      <c r="AJ283" s="22" t="n"/>
      <c r="AK283" s="18" t="n"/>
      <c r="AL283" s="18" t="n"/>
      <c r="AM283" s="18" t="n"/>
      <c r="AN283" s="18" t="n"/>
      <c r="AO283" s="18" t="n"/>
      <c r="AQ283" s="22" t="n"/>
      <c r="AR283" s="18" t="n"/>
      <c r="AS283" s="18" t="n"/>
      <c r="AT283" s="18" t="n"/>
      <c r="AU283" s="18" t="n"/>
      <c r="AV283" s="18" t="n"/>
      <c r="AX283" s="22" t="n"/>
      <c r="AY283" s="18" t="n"/>
      <c r="AZ283" s="18" t="n"/>
      <c r="BA283" s="18" t="n"/>
      <c r="BB283" s="18" t="n"/>
      <c r="BC283" s="18" t="n"/>
      <c r="BE283" s="22" t="n"/>
      <c r="BF283" s="18" t="n"/>
      <c r="BG283" s="18" t="n"/>
      <c r="BH283" s="18" t="n"/>
      <c r="BI283" s="18" t="n"/>
      <c r="BJ283" s="18" t="n"/>
      <c r="BL283" s="22" t="n"/>
      <c r="BM283" s="18" t="n"/>
      <c r="BN283" s="18" t="n"/>
      <c r="BO283" s="18" t="n"/>
      <c r="BP283" s="18" t="n"/>
      <c r="BQ283" s="18" t="n"/>
      <c r="BS283" s="22" t="n"/>
      <c r="BT283" s="18" t="n"/>
      <c r="BU283" s="18" t="n"/>
      <c r="BV283" s="18" t="n"/>
      <c r="BW283" s="18" t="n"/>
      <c r="BX283" s="18" t="n"/>
      <c r="BZ283" s="22" t="n"/>
      <c r="CA283" s="18" t="n"/>
      <c r="CB283" s="18" t="n"/>
      <c r="CC283" s="18" t="n"/>
      <c r="CD283" s="18" t="n"/>
      <c r="CE283" s="18" t="n"/>
      <c r="CG283" s="22" t="n"/>
      <c r="CH283" s="18" t="n"/>
      <c r="CI283" s="18" t="n"/>
      <c r="CJ283" s="18" t="n"/>
      <c r="CK283" s="18" t="n"/>
      <c r="CL283" s="18" t="n"/>
      <c r="CN283" s="22" t="n"/>
      <c r="CO283" s="18" t="n"/>
      <c r="CP283" s="18" t="n"/>
      <c r="CQ283" s="18" t="n"/>
      <c r="CR283" s="18" t="n"/>
      <c r="CS283" s="18" t="n"/>
      <c r="CU283" s="22" t="n"/>
      <c r="CV283" s="18" t="n"/>
      <c r="CW283" s="18" t="n"/>
      <c r="CX283" s="18" t="n"/>
      <c r="CY283" s="18" t="n"/>
      <c r="CZ283" s="18" t="n"/>
      <c r="DB283" s="22" t="n"/>
      <c r="DC283" s="18" t="n"/>
      <c r="DD283" s="18" t="n"/>
      <c r="DE283" s="18" t="n"/>
      <c r="DF283" s="18" t="n"/>
      <c r="DG283" s="18" t="n"/>
      <c r="DI283" s="22" t="n"/>
      <c r="DJ283" s="18" t="n"/>
      <c r="DK283" s="18" t="n"/>
      <c r="DL283" s="18" t="n"/>
      <c r="DM283" s="18" t="n"/>
      <c r="DN283" s="18" t="n"/>
      <c r="DP283" s="22" t="n"/>
      <c r="DQ283" s="18" t="n"/>
      <c r="DR283" s="18" t="n"/>
      <c r="DS283" s="18" t="n"/>
      <c r="DT283" s="18" t="n"/>
      <c r="DU283" s="18" t="n"/>
      <c r="DV283" s="18" t="n"/>
      <c r="DW283" s="22" t="n"/>
      <c r="DX283" s="18" t="n"/>
      <c r="DY283" s="18" t="n"/>
      <c r="DZ283" s="18" t="n"/>
      <c r="EA283" s="18" t="n"/>
      <c r="EB283" s="18" t="n"/>
      <c r="ED283" s="22" t="n"/>
      <c r="EE283" s="18" t="n"/>
      <c r="EF283" s="18" t="n"/>
      <c r="EG283" s="18" t="n"/>
      <c r="EH283" s="18" t="n"/>
      <c r="EI283" s="18" t="n"/>
      <c r="EK283" s="22" t="n"/>
      <c r="EL283" s="18" t="n"/>
      <c r="EM283" s="18" t="n"/>
      <c r="EN283" s="18" t="n"/>
      <c r="EO283" s="18" t="n"/>
      <c r="EP283" s="18" t="n"/>
      <c r="ER283" s="22" t="n"/>
      <c r="ES283" s="18" t="n"/>
      <c r="ET283" s="18" t="n"/>
      <c r="EU283" s="18" t="n"/>
      <c r="EV283" s="18" t="n"/>
      <c r="EW283" s="18" t="n"/>
      <c r="EY283" s="22" t="n"/>
      <c r="EZ283" s="18" t="n"/>
      <c r="FA283" s="18" t="n"/>
      <c r="FB283" s="18" t="n"/>
      <c r="FC283" s="18" t="n"/>
      <c r="FD283" s="18" t="n"/>
      <c r="FF283" s="22" t="n"/>
      <c r="FG283" s="18" t="n"/>
      <c r="FH283" s="18" t="n"/>
      <c r="FI283" s="18" t="n"/>
      <c r="FJ283" s="18" t="n"/>
      <c r="FK283" s="18" t="n"/>
      <c r="FM283" s="22" t="n"/>
      <c r="FN283" s="18" t="n"/>
      <c r="FO283" s="18" t="n"/>
      <c r="FP283" s="18" t="n"/>
      <c r="FQ283" s="18" t="n"/>
      <c r="FR283" s="18" t="n"/>
      <c r="FT283" s="22" t="n"/>
      <c r="FU283" s="18" t="n"/>
      <c r="FV283" s="18" t="n"/>
      <c r="FW283" s="18" t="n"/>
      <c r="FX283" s="18" t="n"/>
      <c r="FY283" s="18" t="n"/>
      <c r="GA283" s="22" t="n"/>
      <c r="GB283" s="18" t="n"/>
      <c r="GC283" s="18" t="n"/>
      <c r="GD283" s="18" t="n"/>
      <c r="GE283" s="18" t="n"/>
      <c r="GF283" s="18" t="n"/>
      <c r="GG283" s="18" t="n"/>
      <c r="GH283" s="18" t="n"/>
      <c r="GI283" s="18" t="n"/>
      <c r="GJ283" s="18" t="n"/>
      <c r="GK283" s="18" t="n"/>
      <c r="GL283" s="18" t="n"/>
      <c r="GM283" s="18" t="n"/>
      <c r="HD283" s="22" t="n"/>
      <c r="HE283" s="18" t="n"/>
      <c r="HF283" s="18" t="n"/>
      <c r="HG283" s="18" t="n"/>
      <c r="HH283" s="18" t="n"/>
      <c r="HI283" s="18" t="n"/>
      <c r="HK283" s="22" t="n"/>
      <c r="HL283" s="18" t="n"/>
      <c r="HM283" s="18" t="n"/>
      <c r="HN283" s="18" t="n"/>
      <c r="HO283" s="18" t="n"/>
      <c r="HP283" s="18" t="n"/>
      <c r="HR283" s="22" t="n"/>
      <c r="HS283" s="18" t="n"/>
      <c r="HT283" s="18" t="n"/>
      <c r="HU283" s="18" t="n"/>
      <c r="HV283" s="18" t="n"/>
      <c r="HW283" s="18" t="n"/>
      <c r="HY283" s="22" t="n"/>
      <c r="HZ283" s="18" t="n"/>
      <c r="IA283" s="18" t="n"/>
      <c r="IB283" s="18" t="n"/>
      <c r="IC283" s="18" t="n"/>
      <c r="ID283" s="18" t="n"/>
      <c r="IM283" s="22" t="n"/>
      <c r="IN283" s="18" t="n"/>
      <c r="IO283" s="18" t="n"/>
      <c r="IP283" s="18" t="n"/>
      <c r="IQ283" s="18" t="n"/>
      <c r="IR283" s="18" t="n"/>
      <c r="IT283" s="22" t="n"/>
      <c r="IU283" s="18" t="n"/>
      <c r="IV283" s="18" t="n"/>
      <c r="IW283" s="18" t="n"/>
      <c r="IX283" s="18" t="n"/>
      <c r="IY283" s="18" t="n"/>
      <c r="JA283" s="22" t="n"/>
      <c r="JB283" s="18" t="n"/>
      <c r="JC283" s="18" t="n"/>
      <c r="JD283" s="18" t="n"/>
      <c r="JE283" s="18" t="n"/>
      <c r="JF283" s="18" t="n"/>
      <c r="JH283" s="22" t="n"/>
      <c r="JI283" s="18" t="n"/>
      <c r="JJ283" s="18" t="n"/>
      <c r="JK283" s="18" t="n"/>
      <c r="JL283" s="18" t="n"/>
      <c r="JM283" s="18" t="n"/>
    </row>
    <row r="284">
      <c r="B284" s="4" t="n"/>
      <c r="C284" s="22" t="n"/>
      <c r="D284" s="548" t="n"/>
      <c r="E284" s="18" t="n"/>
      <c r="F284" s="18" t="n"/>
      <c r="G284" s="22" t="n"/>
      <c r="H284" s="548" t="n"/>
      <c r="I284" s="18" t="n"/>
      <c r="J284" s="18" t="n"/>
      <c r="K284" s="22" t="n"/>
      <c r="L284" s="548" t="n"/>
      <c r="M284" s="18" t="n"/>
      <c r="N284" s="18" t="n"/>
      <c r="O284" s="18" t="n"/>
      <c r="P284" s="18" t="n"/>
      <c r="Q284" s="18" t="n"/>
      <c r="R284" s="18" t="n"/>
      <c r="S284" s="18" t="n"/>
      <c r="T284" s="22" t="n"/>
      <c r="U284" s="22" t="n"/>
      <c r="V284" s="18" t="n"/>
      <c r="W284" s="18" t="n"/>
      <c r="AC284" s="22" t="n"/>
      <c r="AD284" s="18" t="n"/>
      <c r="AE284" s="18" t="n"/>
      <c r="AF284" s="18" t="n"/>
      <c r="AG284" s="18" t="n"/>
      <c r="AH284" s="18" t="n"/>
      <c r="AJ284" s="22" t="n"/>
      <c r="AK284" s="18" t="n"/>
      <c r="AL284" s="18" t="n"/>
      <c r="AM284" s="18" t="n"/>
      <c r="AN284" s="18" t="n"/>
      <c r="AO284" s="18" t="n"/>
      <c r="AQ284" s="22" t="n"/>
      <c r="AR284" s="18" t="n"/>
      <c r="AS284" s="18" t="n"/>
      <c r="AT284" s="18" t="n"/>
      <c r="AU284" s="18" t="n"/>
      <c r="AV284" s="18" t="n"/>
      <c r="AX284" s="22" t="n"/>
      <c r="AY284" s="18" t="n"/>
      <c r="AZ284" s="18" t="n"/>
      <c r="BA284" s="18" t="n"/>
      <c r="BB284" s="18" t="n"/>
      <c r="BC284" s="18" t="n"/>
      <c r="BE284" s="22" t="n"/>
      <c r="BF284" s="18" t="n"/>
      <c r="BG284" s="18" t="n"/>
      <c r="BH284" s="18" t="n"/>
      <c r="BI284" s="18" t="n"/>
      <c r="BJ284" s="18" t="n"/>
      <c r="BL284" s="22" t="n"/>
      <c r="BM284" s="18" t="n"/>
      <c r="BN284" s="18" t="n"/>
      <c r="BO284" s="18" t="n"/>
      <c r="BP284" s="18" t="n"/>
      <c r="BQ284" s="18" t="n"/>
      <c r="BS284" s="22" t="n"/>
      <c r="BT284" s="18" t="n"/>
      <c r="BU284" s="18" t="n"/>
      <c r="BV284" s="18" t="n"/>
      <c r="BW284" s="18" t="n"/>
      <c r="BX284" s="18" t="n"/>
      <c r="BZ284" s="22" t="n"/>
      <c r="CA284" s="18" t="n"/>
      <c r="CB284" s="18" t="n"/>
      <c r="CC284" s="18" t="n"/>
      <c r="CD284" s="18" t="n"/>
      <c r="CE284" s="18" t="n"/>
      <c r="CG284" s="22" t="n"/>
      <c r="CH284" s="18" t="n"/>
      <c r="CI284" s="18" t="n"/>
      <c r="CJ284" s="18" t="n"/>
      <c r="CK284" s="18" t="n"/>
      <c r="CL284" s="18" t="n"/>
      <c r="CN284" s="22" t="n"/>
      <c r="CO284" s="18" t="n"/>
      <c r="CP284" s="18" t="n"/>
      <c r="CQ284" s="18" t="n"/>
      <c r="CR284" s="18" t="n"/>
      <c r="CS284" s="18" t="n"/>
      <c r="CU284" s="22" t="n"/>
      <c r="CV284" s="18" t="n"/>
      <c r="CW284" s="18" t="n"/>
      <c r="CX284" s="18" t="n"/>
      <c r="CY284" s="18" t="n"/>
      <c r="CZ284" s="18" t="n"/>
      <c r="DB284" s="22" t="n"/>
      <c r="DC284" s="18" t="n"/>
      <c r="DD284" s="18" t="n"/>
      <c r="DE284" s="18" t="n"/>
      <c r="DF284" s="18" t="n"/>
      <c r="DG284" s="18" t="n"/>
      <c r="DI284" s="22" t="n"/>
      <c r="DJ284" s="18" t="n"/>
      <c r="DK284" s="18" t="n"/>
      <c r="DL284" s="18" t="n"/>
      <c r="DM284" s="18" t="n"/>
      <c r="DN284" s="18" t="n"/>
      <c r="DP284" s="22" t="n"/>
      <c r="DQ284" s="18" t="n"/>
      <c r="DR284" s="18" t="n"/>
      <c r="DS284" s="18" t="n"/>
      <c r="DT284" s="18" t="n"/>
      <c r="DU284" s="18" t="n"/>
      <c r="DV284" s="18" t="n"/>
      <c r="DW284" s="22" t="n"/>
      <c r="DX284" s="18" t="n"/>
      <c r="DY284" s="18" t="n"/>
      <c r="DZ284" s="18" t="n"/>
      <c r="EA284" s="18" t="n"/>
      <c r="EB284" s="18" t="n"/>
      <c r="ED284" s="22" t="n"/>
      <c r="EE284" s="18" t="n"/>
      <c r="EF284" s="18" t="n"/>
      <c r="EG284" s="18" t="n"/>
      <c r="EH284" s="18" t="n"/>
      <c r="EI284" s="18" t="n"/>
      <c r="EK284" s="22" t="n"/>
      <c r="EL284" s="18" t="n"/>
      <c r="EM284" s="18" t="n"/>
      <c r="EN284" s="18" t="n"/>
      <c r="EO284" s="18" t="n"/>
      <c r="EP284" s="18" t="n"/>
      <c r="ER284" s="22" t="n"/>
      <c r="ES284" s="18" t="n"/>
      <c r="ET284" s="18" t="n"/>
      <c r="EU284" s="18" t="n"/>
      <c r="EV284" s="18" t="n"/>
      <c r="EW284" s="18" t="n"/>
      <c r="EY284" s="22" t="n"/>
      <c r="EZ284" s="18" t="n"/>
      <c r="FA284" s="18" t="n"/>
      <c r="FB284" s="18" t="n"/>
      <c r="FC284" s="18" t="n"/>
      <c r="FD284" s="18" t="n"/>
      <c r="FF284" s="22" t="n"/>
      <c r="FG284" s="18" t="n"/>
      <c r="FH284" s="18" t="n"/>
      <c r="FI284" s="18" t="n"/>
      <c r="FJ284" s="18" t="n"/>
      <c r="FK284" s="18" t="n"/>
      <c r="FM284" s="22" t="n"/>
      <c r="FN284" s="18" t="n"/>
      <c r="FO284" s="18" t="n"/>
      <c r="FP284" s="18" t="n"/>
      <c r="FQ284" s="18" t="n"/>
      <c r="FR284" s="18" t="n"/>
      <c r="FT284" s="22" t="n"/>
      <c r="FU284" s="18" t="n"/>
      <c r="FV284" s="18" t="n"/>
      <c r="FW284" s="18" t="n"/>
      <c r="FX284" s="18" t="n"/>
      <c r="FY284" s="18" t="n"/>
      <c r="GA284" s="22" t="n"/>
      <c r="GB284" s="18" t="n"/>
      <c r="GC284" s="18" t="n"/>
      <c r="GD284" s="18" t="n"/>
      <c r="GE284" s="18" t="n"/>
      <c r="GF284" s="18" t="n"/>
      <c r="GG284" s="18" t="n"/>
      <c r="GH284" s="18" t="n"/>
      <c r="GI284" s="18" t="n"/>
      <c r="GJ284" s="18" t="n"/>
      <c r="GK284" s="18" t="n"/>
      <c r="GL284" s="18" t="n"/>
      <c r="GM284" s="18" t="n"/>
      <c r="HD284" s="22" t="n"/>
      <c r="HE284" s="18" t="n"/>
      <c r="HF284" s="18" t="n"/>
      <c r="HG284" s="18" t="n"/>
      <c r="HH284" s="18" t="n"/>
      <c r="HI284" s="18" t="n"/>
      <c r="HK284" s="22" t="n"/>
      <c r="HL284" s="18" t="n"/>
      <c r="HM284" s="18" t="n"/>
      <c r="HN284" s="18" t="n"/>
      <c r="HO284" s="18" t="n"/>
      <c r="HP284" s="18" t="n"/>
      <c r="HR284" s="22" t="n"/>
      <c r="HS284" s="18" t="n"/>
      <c r="HT284" s="18" t="n"/>
      <c r="HU284" s="18" t="n"/>
      <c r="HV284" s="18" t="n"/>
      <c r="HW284" s="18" t="n"/>
      <c r="HY284" s="22" t="n"/>
      <c r="HZ284" s="18" t="n"/>
      <c r="IA284" s="18" t="n"/>
      <c r="IB284" s="18" t="n"/>
      <c r="IC284" s="18" t="n"/>
      <c r="ID284" s="18" t="n"/>
      <c r="IM284" s="22" t="n"/>
      <c r="IN284" s="18" t="n"/>
      <c r="IO284" s="18" t="n"/>
      <c r="IP284" s="18" t="n"/>
      <c r="IQ284" s="18" t="n"/>
      <c r="IR284" s="18" t="n"/>
      <c r="IT284" s="22" t="n"/>
      <c r="IU284" s="18" t="n"/>
      <c r="IV284" s="18" t="n"/>
      <c r="IW284" s="18" t="n"/>
      <c r="IX284" s="18" t="n"/>
      <c r="IY284" s="18" t="n"/>
      <c r="JA284" s="22" t="n"/>
      <c r="JB284" s="18" t="n"/>
      <c r="JC284" s="18" t="n"/>
      <c r="JD284" s="18" t="n"/>
      <c r="JE284" s="18" t="n"/>
      <c r="JF284" s="18" t="n"/>
      <c r="JH284" s="22" t="n"/>
      <c r="JI284" s="18" t="n"/>
      <c r="JJ284" s="18" t="n"/>
      <c r="JK284" s="18" t="n"/>
      <c r="JL284" s="18" t="n"/>
      <c r="JM284" s="18" t="n"/>
    </row>
    <row r="285">
      <c r="B285" s="4" t="n"/>
      <c r="C285" s="22" t="n"/>
      <c r="D285" s="548" t="n"/>
      <c r="E285" s="18" t="n"/>
      <c r="F285" s="18" t="n"/>
      <c r="G285" s="22" t="n"/>
      <c r="H285" s="548" t="n"/>
      <c r="I285" s="18" t="n"/>
      <c r="J285" s="18" t="n"/>
      <c r="K285" s="22" t="n"/>
      <c r="L285" s="548" t="n"/>
      <c r="M285" s="18" t="n"/>
      <c r="N285" s="18" t="n"/>
      <c r="O285" s="18" t="n"/>
      <c r="P285" s="18" t="n"/>
      <c r="Q285" s="18" t="n"/>
      <c r="R285" s="18" t="n"/>
      <c r="S285" s="18" t="n"/>
      <c r="T285" s="22" t="n"/>
      <c r="U285" s="22" t="n"/>
      <c r="V285" s="18" t="n"/>
      <c r="W285" s="18" t="n"/>
      <c r="AC285" s="22" t="n"/>
      <c r="AD285" s="18" t="n"/>
      <c r="AE285" s="18" t="n"/>
      <c r="AF285" s="18" t="n"/>
      <c r="AG285" s="18" t="n"/>
      <c r="AH285" s="18" t="n"/>
      <c r="AJ285" s="22" t="n"/>
      <c r="AK285" s="18" t="n"/>
      <c r="AL285" s="18" t="n"/>
      <c r="AM285" s="18" t="n"/>
      <c r="AN285" s="18" t="n"/>
      <c r="AO285" s="18" t="n"/>
      <c r="AQ285" s="22" t="n"/>
      <c r="AR285" s="18" t="n"/>
      <c r="AS285" s="18" t="n"/>
      <c r="AT285" s="18" t="n"/>
      <c r="AU285" s="18" t="n"/>
      <c r="AV285" s="18" t="n"/>
      <c r="AX285" s="22" t="n"/>
      <c r="AY285" s="18" t="n"/>
      <c r="AZ285" s="18" t="n"/>
      <c r="BA285" s="18" t="n"/>
      <c r="BB285" s="18" t="n"/>
      <c r="BC285" s="18" t="n"/>
      <c r="BE285" s="22" t="n"/>
      <c r="BF285" s="18" t="n"/>
      <c r="BG285" s="18" t="n"/>
      <c r="BH285" s="18" t="n"/>
      <c r="BI285" s="18" t="n"/>
      <c r="BJ285" s="18" t="n"/>
      <c r="BL285" s="22" t="n"/>
      <c r="BM285" s="18" t="n"/>
      <c r="BN285" s="18" t="n"/>
      <c r="BO285" s="18" t="n"/>
      <c r="BP285" s="18" t="n"/>
      <c r="BQ285" s="18" t="n"/>
      <c r="BS285" s="22" t="n"/>
      <c r="BT285" s="18" t="n"/>
      <c r="BU285" s="18" t="n"/>
      <c r="BV285" s="18" t="n"/>
      <c r="BW285" s="18" t="n"/>
      <c r="BX285" s="18" t="n"/>
      <c r="BZ285" s="22" t="n"/>
      <c r="CA285" s="18" t="n"/>
      <c r="CB285" s="18" t="n"/>
      <c r="CC285" s="18" t="n"/>
      <c r="CD285" s="18" t="n"/>
      <c r="CE285" s="18" t="n"/>
      <c r="CG285" s="22" t="n"/>
      <c r="CH285" s="18" t="n"/>
      <c r="CI285" s="18" t="n"/>
      <c r="CJ285" s="18" t="n"/>
      <c r="CK285" s="18" t="n"/>
      <c r="CL285" s="18" t="n"/>
      <c r="CN285" s="22" t="n"/>
      <c r="CO285" s="18" t="n"/>
      <c r="CP285" s="18" t="n"/>
      <c r="CQ285" s="18" t="n"/>
      <c r="CR285" s="18" t="n"/>
      <c r="CS285" s="18" t="n"/>
      <c r="CU285" s="22" t="n"/>
      <c r="CV285" s="18" t="n"/>
      <c r="CW285" s="18" t="n"/>
      <c r="CX285" s="18" t="n"/>
      <c r="CY285" s="18" t="n"/>
      <c r="CZ285" s="18" t="n"/>
      <c r="DB285" s="22" t="n"/>
      <c r="DC285" s="18" t="n"/>
      <c r="DD285" s="18" t="n"/>
      <c r="DE285" s="18" t="n"/>
      <c r="DF285" s="18" t="n"/>
      <c r="DG285" s="18" t="n"/>
      <c r="DI285" s="22" t="n"/>
      <c r="DJ285" s="18" t="n"/>
      <c r="DK285" s="18" t="n"/>
      <c r="DL285" s="18" t="n"/>
      <c r="DM285" s="18" t="n"/>
      <c r="DN285" s="18" t="n"/>
      <c r="DP285" s="22" t="n"/>
      <c r="DQ285" s="18" t="n"/>
      <c r="DR285" s="18" t="n"/>
      <c r="DS285" s="18" t="n"/>
      <c r="DT285" s="18" t="n"/>
      <c r="DU285" s="18" t="n"/>
      <c r="DV285" s="18" t="n"/>
      <c r="DW285" s="22" t="n"/>
      <c r="DX285" s="18" t="n"/>
      <c r="DY285" s="18" t="n"/>
      <c r="DZ285" s="18" t="n"/>
      <c r="EA285" s="18" t="n"/>
      <c r="EB285" s="18" t="n"/>
      <c r="ED285" s="22" t="n"/>
      <c r="EE285" s="18" t="n"/>
      <c r="EF285" s="18" t="n"/>
      <c r="EG285" s="18" t="n"/>
      <c r="EH285" s="18" t="n"/>
      <c r="EI285" s="18" t="n"/>
      <c r="EK285" s="22" t="n"/>
      <c r="EL285" s="18" t="n"/>
      <c r="EM285" s="18" t="n"/>
      <c r="EN285" s="18" t="n"/>
      <c r="EO285" s="18" t="n"/>
      <c r="EP285" s="18" t="n"/>
      <c r="ER285" s="22" t="n"/>
      <c r="ES285" s="18" t="n"/>
      <c r="ET285" s="18" t="n"/>
      <c r="EU285" s="18" t="n"/>
      <c r="EV285" s="18" t="n"/>
      <c r="EW285" s="18" t="n"/>
      <c r="EY285" s="22" t="n"/>
      <c r="EZ285" s="18" t="n"/>
      <c r="FA285" s="18" t="n"/>
      <c r="FB285" s="18" t="n"/>
      <c r="FC285" s="18" t="n"/>
      <c r="FD285" s="18" t="n"/>
      <c r="FF285" s="22" t="n"/>
      <c r="FG285" s="18" t="n"/>
      <c r="FH285" s="18" t="n"/>
      <c r="FI285" s="18" t="n"/>
      <c r="FJ285" s="18" t="n"/>
      <c r="FK285" s="18" t="n"/>
      <c r="FM285" s="22" t="n"/>
      <c r="FN285" s="18" t="n"/>
      <c r="FO285" s="18" t="n"/>
      <c r="FP285" s="18" t="n"/>
      <c r="FQ285" s="18" t="n"/>
      <c r="FR285" s="18" t="n"/>
      <c r="FT285" s="22" t="n"/>
      <c r="FU285" s="18" t="n"/>
      <c r="FV285" s="18" t="n"/>
      <c r="FW285" s="18" t="n"/>
      <c r="FX285" s="18" t="n"/>
      <c r="FY285" s="18" t="n"/>
      <c r="GA285" s="22" t="n"/>
      <c r="GB285" s="18" t="n"/>
      <c r="GC285" s="18" t="n"/>
      <c r="GD285" s="18" t="n"/>
      <c r="GE285" s="18" t="n"/>
      <c r="GF285" s="18" t="n"/>
      <c r="GG285" s="18" t="n"/>
      <c r="GH285" s="18" t="n"/>
      <c r="GI285" s="18" t="n"/>
      <c r="GJ285" s="18" t="n"/>
      <c r="GK285" s="18" t="n"/>
      <c r="GL285" s="18" t="n"/>
      <c r="GM285" s="18" t="n"/>
      <c r="HD285" s="22" t="n"/>
      <c r="HE285" s="18" t="n"/>
      <c r="HF285" s="18" t="n"/>
      <c r="HG285" s="18" t="n"/>
      <c r="HH285" s="18" t="n"/>
      <c r="HI285" s="18" t="n"/>
      <c r="HK285" s="22" t="n"/>
      <c r="HL285" s="18" t="n"/>
      <c r="HM285" s="18" t="n"/>
      <c r="HN285" s="18" t="n"/>
      <c r="HO285" s="18" t="n"/>
      <c r="HP285" s="18" t="n"/>
      <c r="HR285" s="22" t="n"/>
      <c r="HS285" s="18" t="n"/>
      <c r="HT285" s="18" t="n"/>
      <c r="HU285" s="18" t="n"/>
      <c r="HV285" s="18" t="n"/>
      <c r="HW285" s="18" t="n"/>
      <c r="HY285" s="22" t="n"/>
      <c r="HZ285" s="18" t="n"/>
      <c r="IA285" s="18" t="n"/>
      <c r="IB285" s="18" t="n"/>
      <c r="IC285" s="18" t="n"/>
      <c r="ID285" s="18" t="n"/>
      <c r="IM285" s="22" t="n"/>
      <c r="IN285" s="18" t="n"/>
      <c r="IO285" s="18" t="n"/>
      <c r="IP285" s="18" t="n"/>
      <c r="IQ285" s="18" t="n"/>
      <c r="IR285" s="18" t="n"/>
      <c r="IT285" s="22" t="n"/>
      <c r="IU285" s="18" t="n"/>
      <c r="IV285" s="18" t="n"/>
      <c r="IW285" s="18" t="n"/>
      <c r="IX285" s="18" t="n"/>
      <c r="IY285" s="18" t="n"/>
      <c r="JA285" s="22" t="n"/>
      <c r="JB285" s="18" t="n"/>
      <c r="JC285" s="18" t="n"/>
      <c r="JD285" s="18" t="n"/>
      <c r="JE285" s="18" t="n"/>
      <c r="JF285" s="18" t="n"/>
      <c r="JH285" s="22" t="n"/>
      <c r="JI285" s="18" t="n"/>
      <c r="JJ285" s="18" t="n"/>
      <c r="JK285" s="18" t="n"/>
      <c r="JL285" s="18" t="n"/>
      <c r="JM285" s="18" t="n"/>
    </row>
    <row r="286">
      <c r="B286" s="4" t="n"/>
      <c r="C286" s="22" t="n"/>
      <c r="D286" s="548" t="n"/>
      <c r="E286" s="18" t="n"/>
      <c r="F286" s="18" t="n"/>
      <c r="G286" s="22" t="n"/>
      <c r="H286" s="548" t="n"/>
      <c r="I286" s="18" t="n"/>
      <c r="J286" s="18" t="n"/>
      <c r="K286" s="22" t="n"/>
      <c r="L286" s="548" t="n"/>
      <c r="M286" s="18" t="n"/>
      <c r="N286" s="18" t="n"/>
      <c r="O286" s="18" t="n"/>
      <c r="P286" s="18" t="n"/>
      <c r="Q286" s="18" t="n"/>
      <c r="R286" s="18" t="n"/>
      <c r="S286" s="18" t="n"/>
      <c r="T286" s="22" t="n"/>
      <c r="U286" s="22" t="n"/>
      <c r="V286" s="18" t="n"/>
      <c r="W286" s="18" t="n"/>
      <c r="AC286" s="22" t="n"/>
      <c r="AD286" s="18" t="n"/>
      <c r="AE286" s="18" t="n"/>
      <c r="AF286" s="18" t="n"/>
      <c r="AG286" s="18" t="n"/>
      <c r="AH286" s="18" t="n"/>
      <c r="AJ286" s="22" t="n"/>
      <c r="AK286" s="18" t="n"/>
      <c r="AL286" s="18" t="n"/>
      <c r="AM286" s="18" t="n"/>
      <c r="AN286" s="18" t="n"/>
      <c r="AO286" s="18" t="n"/>
      <c r="AQ286" s="22" t="n"/>
      <c r="AR286" s="18" t="n"/>
      <c r="AS286" s="18" t="n"/>
      <c r="AT286" s="18" t="n"/>
      <c r="AU286" s="18" t="n"/>
      <c r="AV286" s="18" t="n"/>
      <c r="AX286" s="22" t="n"/>
      <c r="AY286" s="18" t="n"/>
      <c r="AZ286" s="18" t="n"/>
      <c r="BA286" s="18" t="n"/>
      <c r="BB286" s="18" t="n"/>
      <c r="BC286" s="18" t="n"/>
      <c r="BE286" s="22" t="n"/>
      <c r="BF286" s="18" t="n"/>
      <c r="BG286" s="18" t="n"/>
      <c r="BH286" s="18" t="n"/>
      <c r="BI286" s="18" t="n"/>
      <c r="BJ286" s="18" t="n"/>
      <c r="BL286" s="22" t="n"/>
      <c r="BM286" s="18" t="n"/>
      <c r="BN286" s="18" t="n"/>
      <c r="BO286" s="18" t="n"/>
      <c r="BP286" s="18" t="n"/>
      <c r="BQ286" s="18" t="n"/>
      <c r="BS286" s="22" t="n"/>
      <c r="BT286" s="18" t="n"/>
      <c r="BU286" s="18" t="n"/>
      <c r="BV286" s="18" t="n"/>
      <c r="BW286" s="18" t="n"/>
      <c r="BX286" s="18" t="n"/>
      <c r="BZ286" s="22" t="n"/>
      <c r="CA286" s="18" t="n"/>
      <c r="CB286" s="18" t="n"/>
      <c r="CC286" s="18" t="n"/>
      <c r="CD286" s="18" t="n"/>
      <c r="CE286" s="18" t="n"/>
      <c r="CG286" s="22" t="n"/>
      <c r="CH286" s="18" t="n"/>
      <c r="CI286" s="18" t="n"/>
      <c r="CJ286" s="18" t="n"/>
      <c r="CK286" s="18" t="n"/>
      <c r="CL286" s="18" t="n"/>
      <c r="CN286" s="22" t="n"/>
      <c r="CO286" s="18" t="n"/>
      <c r="CP286" s="18" t="n"/>
      <c r="CQ286" s="18" t="n"/>
      <c r="CR286" s="18" t="n"/>
      <c r="CS286" s="18" t="n"/>
      <c r="CU286" s="22" t="n"/>
      <c r="CV286" s="18" t="n"/>
      <c r="CW286" s="18" t="n"/>
      <c r="CX286" s="18" t="n"/>
      <c r="CY286" s="18" t="n"/>
      <c r="CZ286" s="18" t="n"/>
      <c r="DB286" s="22" t="n"/>
      <c r="DC286" s="18" t="n"/>
      <c r="DD286" s="18" t="n"/>
      <c r="DE286" s="18" t="n"/>
      <c r="DF286" s="18" t="n"/>
      <c r="DG286" s="18" t="n"/>
      <c r="DI286" s="22" t="n"/>
      <c r="DJ286" s="18" t="n"/>
      <c r="DK286" s="18" t="n"/>
      <c r="DL286" s="18" t="n"/>
      <c r="DM286" s="18" t="n"/>
      <c r="DN286" s="18" t="n"/>
      <c r="DP286" s="22" t="n"/>
      <c r="DQ286" s="18" t="n"/>
      <c r="DR286" s="18" t="n"/>
      <c r="DS286" s="18" t="n"/>
      <c r="DT286" s="18" t="n"/>
      <c r="DU286" s="18" t="n"/>
      <c r="DV286" s="18" t="n"/>
      <c r="DW286" s="22" t="n"/>
      <c r="DX286" s="18" t="n"/>
      <c r="DY286" s="18" t="n"/>
      <c r="DZ286" s="18" t="n"/>
      <c r="EA286" s="18" t="n"/>
      <c r="EB286" s="18" t="n"/>
      <c r="ED286" s="22" t="n"/>
      <c r="EE286" s="18" t="n"/>
      <c r="EF286" s="18" t="n"/>
      <c r="EG286" s="18" t="n"/>
      <c r="EH286" s="18" t="n"/>
      <c r="EI286" s="18" t="n"/>
      <c r="EK286" s="22" t="n"/>
      <c r="EL286" s="18" t="n"/>
      <c r="EM286" s="18" t="n"/>
      <c r="EN286" s="18" t="n"/>
      <c r="EO286" s="18" t="n"/>
      <c r="EP286" s="18" t="n"/>
      <c r="ER286" s="22" t="n"/>
      <c r="ES286" s="18" t="n"/>
      <c r="ET286" s="18" t="n"/>
      <c r="EU286" s="18" t="n"/>
      <c r="EV286" s="18" t="n"/>
      <c r="EW286" s="18" t="n"/>
      <c r="EY286" s="22" t="n"/>
      <c r="EZ286" s="18" t="n"/>
      <c r="FA286" s="18" t="n"/>
      <c r="FB286" s="18" t="n"/>
      <c r="FC286" s="18" t="n"/>
      <c r="FD286" s="18" t="n"/>
      <c r="FF286" s="22" t="n"/>
      <c r="FG286" s="18" t="n"/>
      <c r="FH286" s="18" t="n"/>
      <c r="FI286" s="18" t="n"/>
      <c r="FJ286" s="18" t="n"/>
      <c r="FK286" s="18" t="n"/>
      <c r="FM286" s="22" t="n"/>
      <c r="FN286" s="18" t="n"/>
      <c r="FO286" s="18" t="n"/>
      <c r="FP286" s="18" t="n"/>
      <c r="FQ286" s="18" t="n"/>
      <c r="FR286" s="18" t="n"/>
      <c r="FT286" s="22" t="n"/>
      <c r="FU286" s="18" t="n"/>
      <c r="FV286" s="18" t="n"/>
      <c r="FW286" s="18" t="n"/>
      <c r="FX286" s="18" t="n"/>
      <c r="FY286" s="18" t="n"/>
      <c r="GA286" s="22" t="n"/>
      <c r="GB286" s="18" t="n"/>
      <c r="GC286" s="18" t="n"/>
      <c r="GD286" s="18" t="n"/>
      <c r="GE286" s="18" t="n"/>
      <c r="GF286" s="18" t="n"/>
      <c r="GG286" s="18" t="n"/>
      <c r="GH286" s="18" t="n"/>
      <c r="GI286" s="18" t="n"/>
      <c r="GJ286" s="18" t="n"/>
      <c r="GK286" s="18" t="n"/>
      <c r="GL286" s="18" t="n"/>
      <c r="GM286" s="18" t="n"/>
      <c r="HD286" s="22" t="n"/>
      <c r="HE286" s="18" t="n"/>
      <c r="HF286" s="18" t="n"/>
      <c r="HG286" s="18" t="n"/>
      <c r="HH286" s="18" t="n"/>
      <c r="HI286" s="18" t="n"/>
      <c r="HK286" s="22" t="n"/>
      <c r="HL286" s="18" t="n"/>
      <c r="HM286" s="18" t="n"/>
      <c r="HN286" s="18" t="n"/>
      <c r="HO286" s="18" t="n"/>
      <c r="HP286" s="18" t="n"/>
      <c r="HR286" s="22" t="n"/>
      <c r="HS286" s="18" t="n"/>
      <c r="HT286" s="18" t="n"/>
      <c r="HU286" s="18" t="n"/>
      <c r="HV286" s="18" t="n"/>
      <c r="HW286" s="18" t="n"/>
      <c r="HY286" s="22" t="n"/>
      <c r="HZ286" s="18" t="n"/>
      <c r="IA286" s="18" t="n"/>
      <c r="IB286" s="18" t="n"/>
      <c r="IC286" s="18" t="n"/>
      <c r="ID286" s="18" t="n"/>
      <c r="IM286" s="22" t="n"/>
      <c r="IN286" s="18" t="n"/>
      <c r="IO286" s="18" t="n"/>
      <c r="IP286" s="18" t="n"/>
      <c r="IQ286" s="18" t="n"/>
      <c r="IR286" s="18" t="n"/>
      <c r="IT286" s="22" t="n"/>
      <c r="IU286" s="18" t="n"/>
      <c r="IV286" s="18" t="n"/>
      <c r="IW286" s="18" t="n"/>
      <c r="IX286" s="18" t="n"/>
      <c r="IY286" s="18" t="n"/>
      <c r="JA286" s="22" t="n"/>
      <c r="JB286" s="18" t="n"/>
      <c r="JC286" s="18" t="n"/>
      <c r="JD286" s="18" t="n"/>
      <c r="JE286" s="18" t="n"/>
      <c r="JF286" s="18" t="n"/>
      <c r="JH286" s="22" t="n"/>
      <c r="JI286" s="18" t="n"/>
      <c r="JJ286" s="18" t="n"/>
      <c r="JK286" s="18" t="n"/>
      <c r="JL286" s="18" t="n"/>
      <c r="JM286" s="18" t="n"/>
    </row>
    <row r="287">
      <c r="B287" s="4" t="n"/>
      <c r="C287" s="22" t="n"/>
      <c r="D287" s="548" t="n"/>
      <c r="E287" s="18" t="n"/>
      <c r="F287" s="18" t="n"/>
      <c r="G287" s="22" t="n"/>
      <c r="H287" s="548" t="n"/>
      <c r="I287" s="18" t="n"/>
      <c r="J287" s="18" t="n"/>
      <c r="K287" s="22" t="n"/>
      <c r="L287" s="548" t="n"/>
      <c r="M287" s="18" t="n"/>
      <c r="N287" s="18" t="n"/>
      <c r="O287" s="18" t="n"/>
      <c r="P287" s="18" t="n"/>
      <c r="Q287" s="18" t="n"/>
      <c r="R287" s="18" t="n"/>
      <c r="S287" s="18" t="n"/>
      <c r="T287" s="22" t="n"/>
      <c r="U287" s="22" t="n"/>
      <c r="V287" s="18" t="n"/>
      <c r="W287" s="18" t="n"/>
      <c r="AC287" s="22" t="n"/>
      <c r="AD287" s="18" t="n"/>
      <c r="AE287" s="18" t="n"/>
      <c r="AF287" s="18" t="n"/>
      <c r="AG287" s="18" t="n"/>
      <c r="AH287" s="18" t="n"/>
      <c r="AJ287" s="22" t="n"/>
      <c r="AK287" s="18" t="n"/>
      <c r="AL287" s="18" t="n"/>
      <c r="AM287" s="18" t="n"/>
      <c r="AN287" s="18" t="n"/>
      <c r="AO287" s="18" t="n"/>
      <c r="AQ287" s="22" t="n"/>
      <c r="AR287" s="18" t="n"/>
      <c r="AS287" s="18" t="n"/>
      <c r="AT287" s="18" t="n"/>
      <c r="AU287" s="18" t="n"/>
      <c r="AV287" s="18" t="n"/>
      <c r="AX287" s="22" t="n"/>
      <c r="AY287" s="18" t="n"/>
      <c r="AZ287" s="18" t="n"/>
      <c r="BA287" s="18" t="n"/>
      <c r="BB287" s="18" t="n"/>
      <c r="BC287" s="18" t="n"/>
      <c r="BE287" s="22" t="n"/>
      <c r="BF287" s="18" t="n"/>
      <c r="BG287" s="18" t="n"/>
      <c r="BH287" s="18" t="n"/>
      <c r="BI287" s="18" t="n"/>
      <c r="BJ287" s="18" t="n"/>
      <c r="BL287" s="22" t="n"/>
      <c r="BM287" s="18" t="n"/>
      <c r="BN287" s="18" t="n"/>
      <c r="BO287" s="18" t="n"/>
      <c r="BP287" s="18" t="n"/>
      <c r="BQ287" s="18" t="n"/>
      <c r="BS287" s="22" t="n"/>
      <c r="BT287" s="18" t="n"/>
      <c r="BU287" s="18" t="n"/>
      <c r="BV287" s="18" t="n"/>
      <c r="BW287" s="18" t="n"/>
      <c r="BX287" s="18" t="n"/>
      <c r="BZ287" s="22" t="n"/>
      <c r="CA287" s="18" t="n"/>
      <c r="CB287" s="18" t="n"/>
      <c r="CC287" s="18" t="n"/>
      <c r="CD287" s="18" t="n"/>
      <c r="CE287" s="18" t="n"/>
      <c r="CG287" s="22" t="n"/>
      <c r="CH287" s="18" t="n"/>
      <c r="CI287" s="18" t="n"/>
      <c r="CJ287" s="18" t="n"/>
      <c r="CK287" s="18" t="n"/>
      <c r="CL287" s="18" t="n"/>
      <c r="CN287" s="22" t="n"/>
      <c r="CO287" s="18" t="n"/>
      <c r="CP287" s="18" t="n"/>
      <c r="CQ287" s="18" t="n"/>
      <c r="CR287" s="18" t="n"/>
      <c r="CS287" s="18" t="n"/>
      <c r="CU287" s="22" t="n"/>
      <c r="CV287" s="18" t="n"/>
      <c r="CW287" s="18" t="n"/>
      <c r="CX287" s="18" t="n"/>
      <c r="CY287" s="18" t="n"/>
      <c r="CZ287" s="18" t="n"/>
      <c r="DB287" s="22" t="n"/>
      <c r="DC287" s="18" t="n"/>
      <c r="DD287" s="18" t="n"/>
      <c r="DE287" s="18" t="n"/>
      <c r="DF287" s="18" t="n"/>
      <c r="DG287" s="18" t="n"/>
      <c r="DI287" s="22" t="n"/>
      <c r="DJ287" s="18" t="n"/>
      <c r="DK287" s="18" t="n"/>
      <c r="DL287" s="18" t="n"/>
      <c r="DM287" s="18" t="n"/>
      <c r="DN287" s="18" t="n"/>
      <c r="DP287" s="22" t="n"/>
      <c r="DQ287" s="18" t="n"/>
      <c r="DR287" s="18" t="n"/>
      <c r="DS287" s="18" t="n"/>
      <c r="DT287" s="18" t="n"/>
      <c r="DU287" s="18" t="n"/>
      <c r="DV287" s="18" t="n"/>
      <c r="DW287" s="22" t="n"/>
      <c r="DX287" s="18" t="n"/>
      <c r="DY287" s="18" t="n"/>
      <c r="DZ287" s="18" t="n"/>
      <c r="EA287" s="18" t="n"/>
      <c r="EB287" s="18" t="n"/>
      <c r="ED287" s="22" t="n"/>
      <c r="EE287" s="18" t="n"/>
      <c r="EF287" s="18" t="n"/>
      <c r="EG287" s="18" t="n"/>
      <c r="EH287" s="18" t="n"/>
      <c r="EI287" s="18" t="n"/>
      <c r="EK287" s="22" t="n"/>
      <c r="EL287" s="18" t="n"/>
      <c r="EM287" s="18" t="n"/>
      <c r="EN287" s="18" t="n"/>
      <c r="EO287" s="18" t="n"/>
      <c r="EP287" s="18" t="n"/>
      <c r="ER287" s="22" t="n"/>
      <c r="ES287" s="18" t="n"/>
      <c r="ET287" s="18" t="n"/>
      <c r="EU287" s="18" t="n"/>
      <c r="EV287" s="18" t="n"/>
      <c r="EW287" s="18" t="n"/>
      <c r="EY287" s="22" t="n"/>
      <c r="EZ287" s="18" t="n"/>
      <c r="FA287" s="18" t="n"/>
      <c r="FB287" s="18" t="n"/>
      <c r="FC287" s="18" t="n"/>
      <c r="FD287" s="18" t="n"/>
      <c r="FF287" s="22" t="n"/>
      <c r="FG287" s="18" t="n"/>
      <c r="FH287" s="18" t="n"/>
      <c r="FI287" s="18" t="n"/>
      <c r="FJ287" s="18" t="n"/>
      <c r="FK287" s="18" t="n"/>
      <c r="FM287" s="22" t="n"/>
      <c r="FN287" s="18" t="n"/>
      <c r="FO287" s="18" t="n"/>
      <c r="FP287" s="18" t="n"/>
      <c r="FQ287" s="18" t="n"/>
      <c r="FR287" s="18" t="n"/>
      <c r="FT287" s="22" t="n"/>
      <c r="FU287" s="18" t="n"/>
      <c r="FV287" s="18" t="n"/>
      <c r="FW287" s="18" t="n"/>
      <c r="FX287" s="18" t="n"/>
      <c r="FY287" s="18" t="n"/>
      <c r="GA287" s="22" t="n"/>
      <c r="GB287" s="18" t="n"/>
      <c r="GC287" s="18" t="n"/>
      <c r="GD287" s="18" t="n"/>
      <c r="GE287" s="18" t="n"/>
      <c r="GF287" s="18" t="n"/>
      <c r="GG287" s="18" t="n"/>
      <c r="GH287" s="18" t="n"/>
      <c r="GI287" s="18" t="n"/>
      <c r="GJ287" s="18" t="n"/>
      <c r="GK287" s="18" t="n"/>
      <c r="GL287" s="18" t="n"/>
      <c r="GM287" s="18" t="n"/>
      <c r="HD287" s="22" t="n"/>
      <c r="HE287" s="18" t="n"/>
      <c r="HF287" s="18" t="n"/>
      <c r="HG287" s="18" t="n"/>
      <c r="HH287" s="18" t="n"/>
      <c r="HI287" s="18" t="n"/>
      <c r="HK287" s="22" t="n"/>
      <c r="HL287" s="18" t="n"/>
      <c r="HM287" s="18" t="n"/>
      <c r="HN287" s="18" t="n"/>
      <c r="HO287" s="18" t="n"/>
      <c r="HP287" s="18" t="n"/>
      <c r="HR287" s="22" t="n"/>
      <c r="HS287" s="18" t="n"/>
      <c r="HT287" s="18" t="n"/>
      <c r="HU287" s="18" t="n"/>
      <c r="HV287" s="18" t="n"/>
      <c r="HW287" s="18" t="n"/>
      <c r="HY287" s="22" t="n"/>
      <c r="HZ287" s="18" t="n"/>
      <c r="IA287" s="18" t="n"/>
      <c r="IB287" s="18" t="n"/>
      <c r="IC287" s="18" t="n"/>
      <c r="ID287" s="18" t="n"/>
      <c r="IM287" s="22" t="n"/>
      <c r="IN287" s="18" t="n"/>
      <c r="IO287" s="18" t="n"/>
      <c r="IP287" s="18" t="n"/>
      <c r="IQ287" s="18" t="n"/>
      <c r="IR287" s="18" t="n"/>
      <c r="IT287" s="22" t="n"/>
      <c r="IU287" s="18" t="n"/>
      <c r="IV287" s="18" t="n"/>
      <c r="IW287" s="18" t="n"/>
      <c r="IX287" s="18" t="n"/>
      <c r="IY287" s="18" t="n"/>
      <c r="JA287" s="22" t="n"/>
      <c r="JB287" s="18" t="n"/>
      <c r="JC287" s="18" t="n"/>
      <c r="JD287" s="18" t="n"/>
      <c r="JE287" s="18" t="n"/>
      <c r="JF287" s="18" t="n"/>
      <c r="JH287" s="22" t="n"/>
      <c r="JI287" s="18" t="n"/>
      <c r="JJ287" s="18" t="n"/>
      <c r="JK287" s="18" t="n"/>
      <c r="JL287" s="18" t="n"/>
      <c r="JM287" s="18" t="n"/>
    </row>
    <row r="288">
      <c r="B288" s="4" t="n"/>
      <c r="C288" s="22" t="n"/>
      <c r="D288" s="548" t="n"/>
      <c r="E288" s="18" t="n"/>
      <c r="F288" s="18" t="n"/>
      <c r="G288" s="22" t="n"/>
      <c r="H288" s="548" t="n"/>
      <c r="I288" s="18" t="n"/>
      <c r="J288" s="18" t="n"/>
      <c r="K288" s="22" t="n"/>
      <c r="L288" s="548" t="n"/>
      <c r="M288" s="18" t="n"/>
      <c r="N288" s="18" t="n"/>
      <c r="O288" s="18" t="n"/>
      <c r="P288" s="18" t="n"/>
      <c r="Q288" s="18" t="n"/>
      <c r="R288" s="18" t="n"/>
      <c r="S288" s="18" t="n"/>
      <c r="T288" s="22" t="n"/>
      <c r="U288" s="22" t="n"/>
      <c r="V288" s="18" t="n"/>
      <c r="W288" s="18" t="n"/>
      <c r="AC288" s="22" t="n"/>
      <c r="AD288" s="18" t="n"/>
      <c r="AE288" s="18" t="n"/>
      <c r="AF288" s="18" t="n"/>
      <c r="AG288" s="18" t="n"/>
      <c r="AH288" s="18" t="n"/>
      <c r="AJ288" s="22" t="n"/>
      <c r="AK288" s="18" t="n"/>
      <c r="AL288" s="18" t="n"/>
      <c r="AM288" s="18" t="n"/>
      <c r="AN288" s="18" t="n"/>
      <c r="AO288" s="18" t="n"/>
      <c r="AQ288" s="22" t="n"/>
      <c r="AR288" s="18" t="n"/>
      <c r="AS288" s="18" t="n"/>
      <c r="AT288" s="18" t="n"/>
      <c r="AU288" s="18" t="n"/>
      <c r="AV288" s="18" t="n"/>
      <c r="AX288" s="22" t="n"/>
      <c r="AY288" s="18" t="n"/>
      <c r="AZ288" s="18" t="n"/>
      <c r="BA288" s="18" t="n"/>
      <c r="BB288" s="18" t="n"/>
      <c r="BC288" s="18" t="n"/>
      <c r="BE288" s="22" t="n"/>
      <c r="BF288" s="18" t="n"/>
      <c r="BG288" s="18" t="n"/>
      <c r="BH288" s="18" t="n"/>
      <c r="BI288" s="18" t="n"/>
      <c r="BJ288" s="18" t="n"/>
      <c r="BL288" s="22" t="n"/>
      <c r="BM288" s="18" t="n"/>
      <c r="BN288" s="18" t="n"/>
      <c r="BO288" s="18" t="n"/>
      <c r="BP288" s="18" t="n"/>
      <c r="BQ288" s="18" t="n"/>
      <c r="BS288" s="22" t="n"/>
      <c r="BT288" s="18" t="n"/>
      <c r="BU288" s="18" t="n"/>
      <c r="BV288" s="18" t="n"/>
      <c r="BW288" s="18" t="n"/>
      <c r="BX288" s="18" t="n"/>
      <c r="BZ288" s="22" t="n"/>
      <c r="CA288" s="18" t="n"/>
      <c r="CB288" s="18" t="n"/>
      <c r="CC288" s="18" t="n"/>
      <c r="CD288" s="18" t="n"/>
      <c r="CE288" s="18" t="n"/>
      <c r="CG288" s="22" t="n"/>
      <c r="CH288" s="18" t="n"/>
      <c r="CI288" s="18" t="n"/>
      <c r="CJ288" s="18" t="n"/>
      <c r="CK288" s="18" t="n"/>
      <c r="CL288" s="18" t="n"/>
      <c r="CN288" s="22" t="n"/>
      <c r="CO288" s="18" t="n"/>
      <c r="CP288" s="18" t="n"/>
      <c r="CQ288" s="18" t="n"/>
      <c r="CR288" s="18" t="n"/>
      <c r="CS288" s="18" t="n"/>
      <c r="CU288" s="22" t="n"/>
      <c r="CV288" s="18" t="n"/>
      <c r="CW288" s="18" t="n"/>
      <c r="CX288" s="18" t="n"/>
      <c r="CY288" s="18" t="n"/>
      <c r="CZ288" s="18" t="n"/>
      <c r="DB288" s="22" t="n"/>
      <c r="DC288" s="18" t="n"/>
      <c r="DD288" s="18" t="n"/>
      <c r="DE288" s="18" t="n"/>
      <c r="DF288" s="18" t="n"/>
      <c r="DG288" s="18" t="n"/>
      <c r="DI288" s="22" t="n"/>
      <c r="DJ288" s="18" t="n"/>
      <c r="DK288" s="18" t="n"/>
      <c r="DL288" s="18" t="n"/>
      <c r="DM288" s="18" t="n"/>
      <c r="DN288" s="18" t="n"/>
      <c r="DP288" s="22" t="n"/>
      <c r="DQ288" s="18" t="n"/>
      <c r="DR288" s="18" t="n"/>
      <c r="DS288" s="18" t="n"/>
      <c r="DT288" s="18" t="n"/>
      <c r="DU288" s="18" t="n"/>
      <c r="DV288" s="18" t="n"/>
      <c r="DW288" s="22" t="n"/>
      <c r="DX288" s="18" t="n"/>
      <c r="DY288" s="18" t="n"/>
      <c r="DZ288" s="18" t="n"/>
      <c r="EA288" s="18" t="n"/>
      <c r="EB288" s="18" t="n"/>
      <c r="ED288" s="22" t="n"/>
      <c r="EE288" s="18" t="n"/>
      <c r="EF288" s="18" t="n"/>
      <c r="EG288" s="18" t="n"/>
      <c r="EH288" s="18" t="n"/>
      <c r="EI288" s="18" t="n"/>
      <c r="EK288" s="22" t="n"/>
      <c r="EL288" s="18" t="n"/>
      <c r="EM288" s="18" t="n"/>
      <c r="EN288" s="18" t="n"/>
      <c r="EO288" s="18" t="n"/>
      <c r="EP288" s="18" t="n"/>
      <c r="ER288" s="22" t="n"/>
      <c r="ES288" s="18" t="n"/>
      <c r="ET288" s="18" t="n"/>
      <c r="EU288" s="18" t="n"/>
      <c r="EV288" s="18" t="n"/>
      <c r="EW288" s="18" t="n"/>
      <c r="EY288" s="22" t="n"/>
      <c r="EZ288" s="18" t="n"/>
      <c r="FA288" s="18" t="n"/>
      <c r="FB288" s="18" t="n"/>
      <c r="FC288" s="18" t="n"/>
      <c r="FD288" s="18" t="n"/>
      <c r="FF288" s="22" t="n"/>
      <c r="FG288" s="18" t="n"/>
      <c r="FH288" s="18" t="n"/>
      <c r="FI288" s="18" t="n"/>
      <c r="FJ288" s="18" t="n"/>
      <c r="FK288" s="18" t="n"/>
      <c r="FM288" s="22" t="n"/>
      <c r="FN288" s="18" t="n"/>
      <c r="FO288" s="18" t="n"/>
      <c r="FP288" s="18" t="n"/>
      <c r="FQ288" s="18" t="n"/>
      <c r="FR288" s="18" t="n"/>
      <c r="FT288" s="22" t="n"/>
      <c r="FU288" s="18" t="n"/>
      <c r="FV288" s="18" t="n"/>
      <c r="FW288" s="18" t="n"/>
      <c r="FX288" s="18" t="n"/>
      <c r="FY288" s="18" t="n"/>
      <c r="GA288" s="22" t="n"/>
      <c r="GB288" s="18" t="n"/>
      <c r="GC288" s="18" t="n"/>
      <c r="GD288" s="18" t="n"/>
      <c r="GE288" s="18" t="n"/>
      <c r="GF288" s="18" t="n"/>
      <c r="GG288" s="18" t="n"/>
      <c r="GH288" s="18" t="n"/>
      <c r="GI288" s="18" t="n"/>
      <c r="GJ288" s="18" t="n"/>
      <c r="GK288" s="18" t="n"/>
      <c r="GL288" s="18" t="n"/>
      <c r="GM288" s="18" t="n"/>
      <c r="HD288" s="22" t="n"/>
      <c r="HE288" s="18" t="n"/>
      <c r="HF288" s="18" t="n"/>
      <c r="HG288" s="18" t="n"/>
      <c r="HH288" s="18" t="n"/>
      <c r="HI288" s="18" t="n"/>
      <c r="HK288" s="22" t="n"/>
      <c r="HL288" s="18" t="n"/>
      <c r="HM288" s="18" t="n"/>
      <c r="HN288" s="18" t="n"/>
      <c r="HO288" s="18" t="n"/>
      <c r="HP288" s="18" t="n"/>
      <c r="HR288" s="22" t="n"/>
      <c r="HS288" s="18" t="n"/>
      <c r="HT288" s="18" t="n"/>
      <c r="HU288" s="18" t="n"/>
      <c r="HV288" s="18" t="n"/>
      <c r="HW288" s="18" t="n"/>
      <c r="HY288" s="22" t="n"/>
      <c r="HZ288" s="18" t="n"/>
      <c r="IA288" s="18" t="n"/>
      <c r="IB288" s="18" t="n"/>
      <c r="IC288" s="18" t="n"/>
      <c r="ID288" s="18" t="n"/>
      <c r="IM288" s="22" t="n"/>
      <c r="IN288" s="18" t="n"/>
      <c r="IO288" s="18" t="n"/>
      <c r="IP288" s="18" t="n"/>
      <c r="IQ288" s="18" t="n"/>
      <c r="IR288" s="18" t="n"/>
      <c r="IT288" s="22" t="n"/>
      <c r="IU288" s="18" t="n"/>
      <c r="IV288" s="18" t="n"/>
      <c r="IW288" s="18" t="n"/>
      <c r="IX288" s="18" t="n"/>
      <c r="IY288" s="18" t="n"/>
      <c r="JA288" s="22" t="n"/>
      <c r="JB288" s="18" t="n"/>
      <c r="JC288" s="18" t="n"/>
      <c r="JD288" s="18" t="n"/>
      <c r="JE288" s="18" t="n"/>
      <c r="JF288" s="18" t="n"/>
      <c r="JH288" s="22" t="n"/>
      <c r="JI288" s="18" t="n"/>
      <c r="JJ288" s="18" t="n"/>
      <c r="JK288" s="18" t="n"/>
      <c r="JL288" s="18" t="n"/>
      <c r="JM288" s="18" t="n"/>
    </row>
    <row r="289">
      <c r="B289" s="4" t="n"/>
      <c r="C289" s="22" t="n"/>
      <c r="D289" s="548" t="n"/>
      <c r="E289" s="18" t="n"/>
      <c r="F289" s="18" t="n"/>
      <c r="G289" s="22" t="n"/>
      <c r="H289" s="548" t="n"/>
      <c r="I289" s="18" t="n"/>
      <c r="J289" s="18" t="n"/>
      <c r="K289" s="22" t="n"/>
      <c r="L289" s="548" t="n"/>
      <c r="M289" s="18" t="n"/>
      <c r="N289" s="18" t="n"/>
      <c r="O289" s="18" t="n"/>
      <c r="P289" s="18" t="n"/>
      <c r="Q289" s="18" t="n"/>
      <c r="R289" s="18" t="n"/>
      <c r="S289" s="18" t="n"/>
      <c r="T289" s="22" t="n"/>
      <c r="U289" s="22" t="n"/>
      <c r="V289" s="18" t="n"/>
      <c r="W289" s="18" t="n"/>
      <c r="AC289" s="22" t="n"/>
      <c r="AD289" s="18" t="n"/>
      <c r="AE289" s="18" t="n"/>
      <c r="AF289" s="18" t="n"/>
      <c r="AG289" s="18" t="n"/>
      <c r="AH289" s="18" t="n"/>
      <c r="AJ289" s="22" t="n"/>
      <c r="AK289" s="18" t="n"/>
      <c r="AL289" s="18" t="n"/>
      <c r="AM289" s="18" t="n"/>
      <c r="AN289" s="18" t="n"/>
      <c r="AO289" s="18" t="n"/>
      <c r="AQ289" s="22" t="n"/>
      <c r="AR289" s="18" t="n"/>
      <c r="AS289" s="18" t="n"/>
      <c r="AT289" s="18" t="n"/>
      <c r="AU289" s="18" t="n"/>
      <c r="AV289" s="18" t="n"/>
      <c r="AX289" s="22" t="n"/>
      <c r="AY289" s="18" t="n"/>
      <c r="AZ289" s="18" t="n"/>
      <c r="BA289" s="18" t="n"/>
      <c r="BB289" s="18" t="n"/>
      <c r="BC289" s="18" t="n"/>
      <c r="BE289" s="22" t="n"/>
      <c r="BF289" s="18" t="n"/>
      <c r="BG289" s="18" t="n"/>
      <c r="BH289" s="18" t="n"/>
      <c r="BI289" s="18" t="n"/>
      <c r="BJ289" s="18" t="n"/>
      <c r="BL289" s="22" t="n"/>
      <c r="BM289" s="18" t="n"/>
      <c r="BN289" s="18" t="n"/>
      <c r="BO289" s="18" t="n"/>
      <c r="BP289" s="18" t="n"/>
      <c r="BQ289" s="18" t="n"/>
      <c r="BS289" s="22" t="n"/>
      <c r="BT289" s="18" t="n"/>
      <c r="BU289" s="18" t="n"/>
      <c r="BV289" s="18" t="n"/>
      <c r="BW289" s="18" t="n"/>
      <c r="BX289" s="18" t="n"/>
      <c r="BZ289" s="22" t="n"/>
      <c r="CA289" s="18" t="n"/>
      <c r="CB289" s="18" t="n"/>
      <c r="CC289" s="18" t="n"/>
      <c r="CD289" s="18" t="n"/>
      <c r="CE289" s="18" t="n"/>
      <c r="CG289" s="22" t="n"/>
      <c r="CH289" s="18" t="n"/>
      <c r="CI289" s="18" t="n"/>
      <c r="CJ289" s="18" t="n"/>
      <c r="CK289" s="18" t="n"/>
      <c r="CL289" s="18" t="n"/>
      <c r="CN289" s="22" t="n"/>
      <c r="CO289" s="18" t="n"/>
      <c r="CP289" s="18" t="n"/>
      <c r="CQ289" s="18" t="n"/>
      <c r="CR289" s="18" t="n"/>
      <c r="CS289" s="18" t="n"/>
      <c r="CU289" s="22" t="n"/>
      <c r="CV289" s="18" t="n"/>
      <c r="CW289" s="18" t="n"/>
      <c r="CX289" s="18" t="n"/>
      <c r="CY289" s="18" t="n"/>
      <c r="CZ289" s="18" t="n"/>
      <c r="DB289" s="22" t="n"/>
      <c r="DC289" s="18" t="n"/>
      <c r="DD289" s="18" t="n"/>
      <c r="DE289" s="18" t="n"/>
      <c r="DF289" s="18" t="n"/>
      <c r="DG289" s="18" t="n"/>
      <c r="DI289" s="22" t="n"/>
      <c r="DJ289" s="18" t="n"/>
      <c r="DK289" s="18" t="n"/>
      <c r="DL289" s="18" t="n"/>
      <c r="DM289" s="18" t="n"/>
      <c r="DN289" s="18" t="n"/>
      <c r="DP289" s="22" t="n"/>
      <c r="DQ289" s="18" t="n"/>
      <c r="DR289" s="18" t="n"/>
      <c r="DS289" s="18" t="n"/>
      <c r="DT289" s="18" t="n"/>
      <c r="DU289" s="18" t="n"/>
      <c r="DV289" s="18" t="n"/>
      <c r="DW289" s="22" t="n"/>
      <c r="DX289" s="18" t="n"/>
      <c r="DY289" s="18" t="n"/>
      <c r="DZ289" s="18" t="n"/>
      <c r="EA289" s="18" t="n"/>
      <c r="EB289" s="18" t="n"/>
      <c r="ED289" s="22" t="n"/>
      <c r="EE289" s="18" t="n"/>
      <c r="EF289" s="18" t="n"/>
      <c r="EG289" s="18" t="n"/>
      <c r="EH289" s="18" t="n"/>
      <c r="EI289" s="18" t="n"/>
      <c r="EK289" s="22" t="n"/>
      <c r="EL289" s="18" t="n"/>
      <c r="EM289" s="18" t="n"/>
      <c r="EN289" s="18" t="n"/>
      <c r="EO289" s="18" t="n"/>
      <c r="EP289" s="18" t="n"/>
      <c r="ER289" s="22" t="n"/>
      <c r="ES289" s="18" t="n"/>
      <c r="ET289" s="18" t="n"/>
      <c r="EU289" s="18" t="n"/>
      <c r="EV289" s="18" t="n"/>
      <c r="EW289" s="18" t="n"/>
      <c r="EY289" s="22" t="n"/>
      <c r="EZ289" s="18" t="n"/>
      <c r="FA289" s="18" t="n"/>
      <c r="FB289" s="18" t="n"/>
      <c r="FC289" s="18" t="n"/>
      <c r="FD289" s="18" t="n"/>
      <c r="FF289" s="22" t="n"/>
      <c r="FG289" s="18" t="n"/>
      <c r="FH289" s="18" t="n"/>
      <c r="FI289" s="18" t="n"/>
      <c r="FJ289" s="18" t="n"/>
      <c r="FK289" s="18" t="n"/>
      <c r="FM289" s="22" t="n"/>
      <c r="FN289" s="18" t="n"/>
      <c r="FO289" s="18" t="n"/>
      <c r="FP289" s="18" t="n"/>
      <c r="FQ289" s="18" t="n"/>
      <c r="FR289" s="18" t="n"/>
      <c r="FT289" s="22" t="n"/>
      <c r="FU289" s="18" t="n"/>
      <c r="FV289" s="18" t="n"/>
      <c r="FW289" s="18" t="n"/>
      <c r="FX289" s="18" t="n"/>
      <c r="FY289" s="18" t="n"/>
      <c r="GA289" s="22" t="n"/>
      <c r="GB289" s="18" t="n"/>
      <c r="GC289" s="18" t="n"/>
      <c r="GD289" s="18" t="n"/>
      <c r="GE289" s="18" t="n"/>
      <c r="GF289" s="18" t="n"/>
      <c r="GG289" s="18" t="n"/>
      <c r="GH289" s="18" t="n"/>
      <c r="GI289" s="18" t="n"/>
      <c r="GJ289" s="18" t="n"/>
      <c r="GK289" s="18" t="n"/>
      <c r="GL289" s="18" t="n"/>
      <c r="GM289" s="18" t="n"/>
      <c r="HD289" s="22" t="n"/>
      <c r="HE289" s="18" t="n"/>
      <c r="HF289" s="18" t="n"/>
      <c r="HG289" s="18" t="n"/>
      <c r="HH289" s="18" t="n"/>
      <c r="HI289" s="18" t="n"/>
      <c r="HK289" s="22" t="n"/>
      <c r="HL289" s="18" t="n"/>
      <c r="HM289" s="18" t="n"/>
      <c r="HN289" s="18" t="n"/>
      <c r="HO289" s="18" t="n"/>
      <c r="HP289" s="18" t="n"/>
      <c r="HR289" s="22" t="n"/>
      <c r="HS289" s="18" t="n"/>
      <c r="HT289" s="18" t="n"/>
      <c r="HU289" s="18" t="n"/>
      <c r="HV289" s="18" t="n"/>
      <c r="HW289" s="18" t="n"/>
      <c r="HY289" s="22" t="n"/>
      <c r="HZ289" s="18" t="n"/>
      <c r="IA289" s="18" t="n"/>
      <c r="IB289" s="18" t="n"/>
      <c r="IC289" s="18" t="n"/>
      <c r="ID289" s="18" t="n"/>
      <c r="IM289" s="22" t="n"/>
      <c r="IN289" s="18" t="n"/>
      <c r="IO289" s="18" t="n"/>
      <c r="IP289" s="18" t="n"/>
      <c r="IQ289" s="18" t="n"/>
      <c r="IR289" s="18" t="n"/>
      <c r="IT289" s="22" t="n"/>
      <c r="IU289" s="18" t="n"/>
      <c r="IV289" s="18" t="n"/>
      <c r="IW289" s="18" t="n"/>
      <c r="IX289" s="18" t="n"/>
      <c r="IY289" s="18" t="n"/>
      <c r="JA289" s="22" t="n"/>
      <c r="JB289" s="18" t="n"/>
      <c r="JC289" s="18" t="n"/>
      <c r="JD289" s="18" t="n"/>
      <c r="JE289" s="18" t="n"/>
      <c r="JF289" s="18" t="n"/>
      <c r="JH289" s="22" t="n"/>
      <c r="JI289" s="18" t="n"/>
      <c r="JJ289" s="18" t="n"/>
      <c r="JK289" s="18" t="n"/>
      <c r="JL289" s="18" t="n"/>
      <c r="JM289" s="18" t="n"/>
    </row>
    <row r="290">
      <c r="B290" s="4" t="n"/>
      <c r="C290" s="22" t="n"/>
      <c r="D290" s="548" t="n"/>
      <c r="E290" s="18" t="n"/>
      <c r="F290" s="18" t="n"/>
      <c r="G290" s="22" t="n"/>
      <c r="H290" s="548" t="n"/>
      <c r="I290" s="18" t="n"/>
      <c r="J290" s="18" t="n"/>
      <c r="K290" s="22" t="n"/>
      <c r="L290" s="548" t="n"/>
      <c r="M290" s="18" t="n"/>
      <c r="N290" s="18" t="n"/>
      <c r="O290" s="18" t="n"/>
      <c r="P290" s="18" t="n"/>
      <c r="Q290" s="18" t="n"/>
      <c r="R290" s="18" t="n"/>
      <c r="S290" s="18" t="n"/>
      <c r="T290" s="22" t="n"/>
      <c r="U290" s="22" t="n"/>
      <c r="V290" s="18" t="n"/>
      <c r="W290" s="18" t="n"/>
      <c r="AC290" s="22" t="n"/>
      <c r="AD290" s="18" t="n"/>
      <c r="AE290" s="18" t="n"/>
      <c r="AF290" s="18" t="n"/>
      <c r="AG290" s="18" t="n"/>
      <c r="AH290" s="18" t="n"/>
      <c r="AJ290" s="22" t="n"/>
      <c r="AK290" s="18" t="n"/>
      <c r="AL290" s="18" t="n"/>
      <c r="AM290" s="18" t="n"/>
      <c r="AN290" s="18" t="n"/>
      <c r="AO290" s="18" t="n"/>
      <c r="AQ290" s="22" t="n"/>
      <c r="AR290" s="18" t="n"/>
      <c r="AS290" s="18" t="n"/>
      <c r="AT290" s="18" t="n"/>
      <c r="AU290" s="18" t="n"/>
      <c r="AV290" s="18" t="n"/>
      <c r="AX290" s="22" t="n"/>
      <c r="AY290" s="18" t="n"/>
      <c r="AZ290" s="18" t="n"/>
      <c r="BA290" s="18" t="n"/>
      <c r="BB290" s="18" t="n"/>
      <c r="BC290" s="18" t="n"/>
      <c r="BE290" s="22" t="n"/>
      <c r="BF290" s="18" t="n"/>
      <c r="BG290" s="18" t="n"/>
      <c r="BH290" s="18" t="n"/>
      <c r="BI290" s="18" t="n"/>
      <c r="BJ290" s="18" t="n"/>
      <c r="BL290" s="22" t="n"/>
      <c r="BM290" s="18" t="n"/>
      <c r="BN290" s="18" t="n"/>
      <c r="BO290" s="18" t="n"/>
      <c r="BP290" s="18" t="n"/>
      <c r="BQ290" s="18" t="n"/>
      <c r="BS290" s="22" t="n"/>
      <c r="BT290" s="18" t="n"/>
      <c r="BU290" s="18" t="n"/>
      <c r="BV290" s="18" t="n"/>
      <c r="BW290" s="18" t="n"/>
      <c r="BX290" s="18" t="n"/>
      <c r="BZ290" s="22" t="n"/>
      <c r="CA290" s="18" t="n"/>
      <c r="CB290" s="18" t="n"/>
      <c r="CC290" s="18" t="n"/>
      <c r="CD290" s="18" t="n"/>
      <c r="CE290" s="18" t="n"/>
      <c r="CG290" s="22" t="n"/>
      <c r="CH290" s="18" t="n"/>
      <c r="CI290" s="18" t="n"/>
      <c r="CJ290" s="18" t="n"/>
      <c r="CK290" s="18" t="n"/>
      <c r="CL290" s="18" t="n"/>
      <c r="CN290" s="22" t="n"/>
      <c r="CO290" s="18" t="n"/>
      <c r="CP290" s="18" t="n"/>
      <c r="CQ290" s="18" t="n"/>
      <c r="CR290" s="18" t="n"/>
      <c r="CS290" s="18" t="n"/>
      <c r="CU290" s="22" t="n"/>
      <c r="CV290" s="18" t="n"/>
      <c r="CW290" s="18" t="n"/>
      <c r="CX290" s="18" t="n"/>
      <c r="CY290" s="18" t="n"/>
      <c r="CZ290" s="18" t="n"/>
      <c r="DB290" s="22" t="n"/>
      <c r="DC290" s="18" t="n"/>
      <c r="DD290" s="18" t="n"/>
      <c r="DE290" s="18" t="n"/>
      <c r="DF290" s="18" t="n"/>
      <c r="DG290" s="18" t="n"/>
      <c r="DI290" s="22" t="n"/>
      <c r="DJ290" s="18" t="n"/>
      <c r="DK290" s="18" t="n"/>
      <c r="DL290" s="18" t="n"/>
      <c r="DM290" s="18" t="n"/>
      <c r="DN290" s="18" t="n"/>
      <c r="DP290" s="22" t="n"/>
      <c r="DQ290" s="18" t="n"/>
      <c r="DR290" s="18" t="n"/>
      <c r="DS290" s="18" t="n"/>
      <c r="DT290" s="18" t="n"/>
      <c r="DU290" s="18" t="n"/>
      <c r="DV290" s="18" t="n"/>
      <c r="DW290" s="22" t="n"/>
      <c r="DX290" s="18" t="n"/>
      <c r="DY290" s="18" t="n"/>
      <c r="DZ290" s="18" t="n"/>
      <c r="EA290" s="18" t="n"/>
      <c r="EB290" s="18" t="n"/>
      <c r="ED290" s="22" t="n"/>
      <c r="EE290" s="18" t="n"/>
      <c r="EF290" s="18" t="n"/>
      <c r="EG290" s="18" t="n"/>
      <c r="EH290" s="18" t="n"/>
      <c r="EI290" s="18" t="n"/>
      <c r="EK290" s="22" t="n"/>
      <c r="EL290" s="18" t="n"/>
      <c r="EM290" s="18" t="n"/>
      <c r="EN290" s="18" t="n"/>
      <c r="EO290" s="18" t="n"/>
      <c r="EP290" s="18" t="n"/>
      <c r="ER290" s="22" t="n"/>
      <c r="ES290" s="18" t="n"/>
      <c r="ET290" s="18" t="n"/>
      <c r="EU290" s="18" t="n"/>
      <c r="EV290" s="18" t="n"/>
      <c r="EW290" s="18" t="n"/>
      <c r="EY290" s="22" t="n"/>
      <c r="EZ290" s="18" t="n"/>
      <c r="FA290" s="18" t="n"/>
      <c r="FB290" s="18" t="n"/>
      <c r="FC290" s="18" t="n"/>
      <c r="FD290" s="18" t="n"/>
      <c r="FF290" s="22" t="n"/>
      <c r="FG290" s="18" t="n"/>
      <c r="FH290" s="18" t="n"/>
      <c r="FI290" s="18" t="n"/>
      <c r="FJ290" s="18" t="n"/>
      <c r="FK290" s="18" t="n"/>
      <c r="FM290" s="22" t="n"/>
      <c r="FN290" s="18" t="n"/>
      <c r="FO290" s="18" t="n"/>
      <c r="FP290" s="18" t="n"/>
      <c r="FQ290" s="18" t="n"/>
      <c r="FR290" s="18" t="n"/>
      <c r="FT290" s="22" t="n"/>
      <c r="FU290" s="18" t="n"/>
      <c r="FV290" s="18" t="n"/>
      <c r="FW290" s="18" t="n"/>
      <c r="FX290" s="18" t="n"/>
      <c r="FY290" s="18" t="n"/>
      <c r="GA290" s="22" t="n"/>
      <c r="GB290" s="18" t="n"/>
      <c r="GC290" s="18" t="n"/>
      <c r="GD290" s="18" t="n"/>
      <c r="GE290" s="18" t="n"/>
      <c r="GF290" s="18" t="n"/>
      <c r="GG290" s="18" t="n"/>
      <c r="GH290" s="18" t="n"/>
      <c r="GI290" s="18" t="n"/>
      <c r="GJ290" s="18" t="n"/>
      <c r="GK290" s="18" t="n"/>
      <c r="GL290" s="18" t="n"/>
      <c r="GM290" s="18" t="n"/>
      <c r="HD290" s="22" t="n"/>
      <c r="HE290" s="18" t="n"/>
      <c r="HF290" s="18" t="n"/>
      <c r="HG290" s="18" t="n"/>
      <c r="HH290" s="18" t="n"/>
      <c r="HI290" s="18" t="n"/>
      <c r="HK290" s="22" t="n"/>
      <c r="HL290" s="18" t="n"/>
      <c r="HM290" s="18" t="n"/>
      <c r="HN290" s="18" t="n"/>
      <c r="HO290" s="18" t="n"/>
      <c r="HP290" s="18" t="n"/>
      <c r="HR290" s="22" t="n"/>
      <c r="HS290" s="18" t="n"/>
      <c r="HT290" s="18" t="n"/>
      <c r="HU290" s="18" t="n"/>
      <c r="HV290" s="18" t="n"/>
      <c r="HW290" s="18" t="n"/>
      <c r="HY290" s="22" t="n"/>
      <c r="HZ290" s="18" t="n"/>
      <c r="IA290" s="18" t="n"/>
      <c r="IB290" s="18" t="n"/>
      <c r="IC290" s="18" t="n"/>
      <c r="ID290" s="18" t="n"/>
      <c r="IM290" s="22" t="n"/>
      <c r="IN290" s="18" t="n"/>
      <c r="IO290" s="18" t="n"/>
      <c r="IP290" s="18" t="n"/>
      <c r="IQ290" s="18" t="n"/>
      <c r="IR290" s="18" t="n"/>
      <c r="IT290" s="22" t="n"/>
      <c r="IU290" s="18" t="n"/>
      <c r="IV290" s="18" t="n"/>
      <c r="IW290" s="18" t="n"/>
      <c r="IX290" s="18" t="n"/>
      <c r="IY290" s="18" t="n"/>
      <c r="JA290" s="22" t="n"/>
      <c r="JB290" s="18" t="n"/>
      <c r="JC290" s="18" t="n"/>
      <c r="JD290" s="18" t="n"/>
      <c r="JE290" s="18" t="n"/>
      <c r="JF290" s="18" t="n"/>
      <c r="JH290" s="22" t="n"/>
      <c r="JI290" s="18" t="n"/>
      <c r="JJ290" s="18" t="n"/>
      <c r="JK290" s="18" t="n"/>
      <c r="JL290" s="18" t="n"/>
      <c r="JM290" s="18" t="n"/>
    </row>
    <row r="291">
      <c r="B291" s="4" t="n"/>
      <c r="C291" s="22" t="n"/>
      <c r="D291" s="548" t="n"/>
      <c r="E291" s="18" t="n"/>
      <c r="F291" s="18" t="n"/>
      <c r="G291" s="22" t="n"/>
      <c r="H291" s="548" t="n"/>
      <c r="I291" s="18" t="n"/>
      <c r="J291" s="18" t="n"/>
      <c r="K291" s="22" t="n"/>
      <c r="L291" s="548" t="n"/>
      <c r="M291" s="18" t="n"/>
      <c r="N291" s="18" t="n"/>
      <c r="O291" s="18" t="n"/>
      <c r="P291" s="18" t="n"/>
      <c r="Q291" s="18" t="n"/>
      <c r="R291" s="18" t="n"/>
      <c r="S291" s="18" t="n"/>
      <c r="T291" s="22" t="n"/>
      <c r="U291" s="22" t="n"/>
      <c r="V291" s="18" t="n"/>
      <c r="W291" s="18" t="n"/>
      <c r="AC291" s="22" t="n"/>
      <c r="AD291" s="18" t="n"/>
      <c r="AE291" s="18" t="n"/>
      <c r="AF291" s="18" t="n"/>
      <c r="AG291" s="18" t="n"/>
      <c r="AH291" s="18" t="n"/>
      <c r="AJ291" s="22" t="n"/>
      <c r="AK291" s="18" t="n"/>
      <c r="AL291" s="18" t="n"/>
      <c r="AM291" s="18" t="n"/>
      <c r="AN291" s="18" t="n"/>
      <c r="AO291" s="18" t="n"/>
      <c r="AQ291" s="22" t="n"/>
      <c r="AR291" s="18" t="n"/>
      <c r="AS291" s="18" t="n"/>
      <c r="AT291" s="18" t="n"/>
      <c r="AU291" s="18" t="n"/>
      <c r="AV291" s="18" t="n"/>
      <c r="AX291" s="22" t="n"/>
      <c r="AY291" s="18" t="n"/>
      <c r="AZ291" s="18" t="n"/>
      <c r="BA291" s="18" t="n"/>
      <c r="BB291" s="18" t="n"/>
      <c r="BC291" s="18" t="n"/>
      <c r="BE291" s="22" t="n"/>
      <c r="BF291" s="18" t="n"/>
      <c r="BG291" s="18" t="n"/>
      <c r="BH291" s="18" t="n"/>
      <c r="BI291" s="18" t="n"/>
      <c r="BJ291" s="18" t="n"/>
      <c r="BL291" s="22" t="n"/>
      <c r="BM291" s="18" t="n"/>
      <c r="BN291" s="18" t="n"/>
      <c r="BO291" s="18" t="n"/>
      <c r="BP291" s="18" t="n"/>
      <c r="BQ291" s="18" t="n"/>
      <c r="BS291" s="22" t="n"/>
      <c r="BT291" s="18" t="n"/>
      <c r="BU291" s="18" t="n"/>
      <c r="BV291" s="18" t="n"/>
      <c r="BW291" s="18" t="n"/>
      <c r="BX291" s="18" t="n"/>
      <c r="BZ291" s="22" t="n"/>
      <c r="CA291" s="18" t="n"/>
      <c r="CB291" s="18" t="n"/>
      <c r="CC291" s="18" t="n"/>
      <c r="CD291" s="18" t="n"/>
      <c r="CE291" s="18" t="n"/>
      <c r="CG291" s="22" t="n"/>
      <c r="CH291" s="18" t="n"/>
      <c r="CI291" s="18" t="n"/>
      <c r="CJ291" s="18" t="n"/>
      <c r="CK291" s="18" t="n"/>
      <c r="CL291" s="18" t="n"/>
      <c r="CN291" s="22" t="n"/>
      <c r="CO291" s="18" t="n"/>
      <c r="CP291" s="18" t="n"/>
      <c r="CQ291" s="18" t="n"/>
      <c r="CR291" s="18" t="n"/>
      <c r="CS291" s="18" t="n"/>
      <c r="CU291" s="22" t="n"/>
      <c r="CV291" s="18" t="n"/>
      <c r="CW291" s="18" t="n"/>
      <c r="CX291" s="18" t="n"/>
      <c r="CY291" s="18" t="n"/>
      <c r="CZ291" s="18" t="n"/>
      <c r="DB291" s="22" t="n"/>
      <c r="DC291" s="18" t="n"/>
      <c r="DD291" s="18" t="n"/>
      <c r="DE291" s="18" t="n"/>
      <c r="DF291" s="18" t="n"/>
      <c r="DG291" s="18" t="n"/>
      <c r="DI291" s="22" t="n"/>
      <c r="DJ291" s="18" t="n"/>
      <c r="DK291" s="18" t="n"/>
      <c r="DL291" s="18" t="n"/>
      <c r="DM291" s="18" t="n"/>
      <c r="DN291" s="18" t="n"/>
      <c r="DP291" s="22" t="n"/>
      <c r="DQ291" s="18" t="n"/>
      <c r="DR291" s="18" t="n"/>
      <c r="DS291" s="18" t="n"/>
      <c r="DT291" s="18" t="n"/>
      <c r="DU291" s="18" t="n"/>
      <c r="DV291" s="18" t="n"/>
      <c r="DW291" s="22" t="n"/>
      <c r="DX291" s="18" t="n"/>
      <c r="DY291" s="18" t="n"/>
      <c r="DZ291" s="18" t="n"/>
      <c r="EA291" s="18" t="n"/>
      <c r="EB291" s="18" t="n"/>
      <c r="ED291" s="22" t="n"/>
      <c r="EE291" s="18" t="n"/>
      <c r="EF291" s="18" t="n"/>
      <c r="EG291" s="18" t="n"/>
      <c r="EH291" s="18" t="n"/>
      <c r="EI291" s="18" t="n"/>
      <c r="EK291" s="22" t="n"/>
      <c r="EL291" s="18" t="n"/>
      <c r="EM291" s="18" t="n"/>
      <c r="EN291" s="18" t="n"/>
      <c r="EO291" s="18" t="n"/>
      <c r="EP291" s="18" t="n"/>
      <c r="ER291" s="22" t="n"/>
      <c r="ES291" s="18" t="n"/>
      <c r="ET291" s="18" t="n"/>
      <c r="EU291" s="18" t="n"/>
      <c r="EV291" s="18" t="n"/>
      <c r="EW291" s="18" t="n"/>
      <c r="EY291" s="22" t="n"/>
      <c r="EZ291" s="18" t="n"/>
      <c r="FA291" s="18" t="n"/>
      <c r="FB291" s="18" t="n"/>
      <c r="FC291" s="18" t="n"/>
      <c r="FD291" s="18" t="n"/>
      <c r="FF291" s="22" t="n"/>
      <c r="FG291" s="18" t="n"/>
      <c r="FH291" s="18" t="n"/>
      <c r="FI291" s="18" t="n"/>
      <c r="FJ291" s="18" t="n"/>
      <c r="FK291" s="18" t="n"/>
      <c r="FM291" s="22" t="n"/>
      <c r="FN291" s="18" t="n"/>
      <c r="FO291" s="18" t="n"/>
      <c r="FP291" s="18" t="n"/>
      <c r="FQ291" s="18" t="n"/>
      <c r="FR291" s="18" t="n"/>
      <c r="FT291" s="22" t="n"/>
      <c r="FU291" s="18" t="n"/>
      <c r="FV291" s="18" t="n"/>
      <c r="FW291" s="18" t="n"/>
      <c r="FX291" s="18" t="n"/>
      <c r="FY291" s="18" t="n"/>
      <c r="GA291" s="22" t="n"/>
      <c r="GB291" s="18" t="n"/>
      <c r="GC291" s="18" t="n"/>
      <c r="GD291" s="18" t="n"/>
      <c r="GE291" s="18" t="n"/>
      <c r="GF291" s="18" t="n"/>
      <c r="GG291" s="18" t="n"/>
      <c r="GH291" s="18" t="n"/>
      <c r="GI291" s="18" t="n"/>
      <c r="GJ291" s="18" t="n"/>
      <c r="GK291" s="18" t="n"/>
      <c r="GL291" s="18" t="n"/>
      <c r="GM291" s="18" t="n"/>
      <c r="HD291" s="22" t="n"/>
      <c r="HE291" s="18" t="n"/>
      <c r="HF291" s="18" t="n"/>
      <c r="HG291" s="18" t="n"/>
      <c r="HH291" s="18" t="n"/>
      <c r="HI291" s="18" t="n"/>
      <c r="HK291" s="22" t="n"/>
      <c r="HL291" s="18" t="n"/>
      <c r="HM291" s="18" t="n"/>
      <c r="HN291" s="18" t="n"/>
      <c r="HO291" s="18" t="n"/>
      <c r="HP291" s="18" t="n"/>
      <c r="HR291" s="22" t="n"/>
      <c r="HS291" s="18" t="n"/>
      <c r="HT291" s="18" t="n"/>
      <c r="HU291" s="18" t="n"/>
      <c r="HV291" s="18" t="n"/>
      <c r="HW291" s="18" t="n"/>
      <c r="HY291" s="22" t="n"/>
      <c r="HZ291" s="18" t="n"/>
      <c r="IA291" s="18" t="n"/>
      <c r="IB291" s="18" t="n"/>
      <c r="IC291" s="18" t="n"/>
      <c r="ID291" s="18" t="n"/>
      <c r="IM291" s="22" t="n"/>
      <c r="IN291" s="18" t="n"/>
      <c r="IO291" s="18" t="n"/>
      <c r="IP291" s="18" t="n"/>
      <c r="IQ291" s="18" t="n"/>
      <c r="IR291" s="18" t="n"/>
      <c r="IT291" s="22" t="n"/>
      <c r="IU291" s="18" t="n"/>
      <c r="IV291" s="18" t="n"/>
      <c r="IW291" s="18" t="n"/>
      <c r="IX291" s="18" t="n"/>
      <c r="IY291" s="18" t="n"/>
      <c r="JA291" s="22" t="n"/>
      <c r="JB291" s="18" t="n"/>
      <c r="JC291" s="18" t="n"/>
      <c r="JD291" s="18" t="n"/>
      <c r="JE291" s="18" t="n"/>
      <c r="JF291" s="18" t="n"/>
      <c r="JH291" s="22" t="n"/>
      <c r="JI291" s="18" t="n"/>
      <c r="JJ291" s="18" t="n"/>
      <c r="JK291" s="18" t="n"/>
      <c r="JL291" s="18" t="n"/>
      <c r="JM291" s="18" t="n"/>
    </row>
    <row r="292">
      <c r="B292" s="4" t="n"/>
      <c r="C292" s="22" t="n"/>
      <c r="D292" s="548" t="n"/>
      <c r="E292" s="18" t="n"/>
      <c r="F292" s="18" t="n"/>
      <c r="G292" s="22" t="n"/>
      <c r="H292" s="548" t="n"/>
      <c r="I292" s="18" t="n"/>
      <c r="J292" s="18" t="n"/>
      <c r="K292" s="22" t="n"/>
      <c r="L292" s="548" t="n"/>
      <c r="M292" s="18" t="n"/>
      <c r="N292" s="18" t="n"/>
      <c r="O292" s="18" t="n"/>
      <c r="P292" s="18" t="n"/>
      <c r="Q292" s="18" t="n"/>
      <c r="R292" s="18" t="n"/>
      <c r="S292" s="18" t="n"/>
      <c r="T292" s="22" t="n"/>
      <c r="U292" s="22" t="n"/>
      <c r="V292" s="18" t="n"/>
      <c r="W292" s="18" t="n"/>
      <c r="AC292" s="22" t="n"/>
      <c r="AD292" s="18" t="n"/>
      <c r="AE292" s="18" t="n"/>
      <c r="AF292" s="18" t="n"/>
      <c r="AG292" s="18" t="n"/>
      <c r="AH292" s="18" t="n"/>
      <c r="AJ292" s="22" t="n"/>
      <c r="AK292" s="18" t="n"/>
      <c r="AL292" s="18" t="n"/>
      <c r="AM292" s="18" t="n"/>
      <c r="AN292" s="18" t="n"/>
      <c r="AO292" s="18" t="n"/>
      <c r="AQ292" s="22" t="n"/>
      <c r="AR292" s="18" t="n"/>
      <c r="AS292" s="18" t="n"/>
      <c r="AT292" s="18" t="n"/>
      <c r="AU292" s="18" t="n"/>
      <c r="AV292" s="18" t="n"/>
      <c r="AX292" s="22" t="n"/>
      <c r="AY292" s="18" t="n"/>
      <c r="AZ292" s="18" t="n"/>
      <c r="BA292" s="18" t="n"/>
      <c r="BB292" s="18" t="n"/>
      <c r="BC292" s="18" t="n"/>
      <c r="BE292" s="22" t="n"/>
      <c r="BF292" s="18" t="n"/>
      <c r="BG292" s="18" t="n"/>
      <c r="BH292" s="18" t="n"/>
      <c r="BI292" s="18" t="n"/>
      <c r="BJ292" s="18" t="n"/>
      <c r="BL292" s="22" t="n"/>
      <c r="BM292" s="18" t="n"/>
      <c r="BN292" s="18" t="n"/>
      <c r="BO292" s="18" t="n"/>
      <c r="BP292" s="18" t="n"/>
      <c r="BQ292" s="18" t="n"/>
      <c r="BS292" s="22" t="n"/>
      <c r="BT292" s="18" t="n"/>
      <c r="BU292" s="18" t="n"/>
      <c r="BV292" s="18" t="n"/>
      <c r="BW292" s="18" t="n"/>
      <c r="BX292" s="18" t="n"/>
      <c r="BZ292" s="22" t="n"/>
      <c r="CA292" s="18" t="n"/>
      <c r="CB292" s="18" t="n"/>
      <c r="CC292" s="18" t="n"/>
      <c r="CD292" s="18" t="n"/>
      <c r="CE292" s="18" t="n"/>
      <c r="CG292" s="22" t="n"/>
      <c r="CH292" s="18" t="n"/>
      <c r="CI292" s="18" t="n"/>
      <c r="CJ292" s="18" t="n"/>
      <c r="CK292" s="18" t="n"/>
      <c r="CL292" s="18" t="n"/>
      <c r="CN292" s="22" t="n"/>
      <c r="CO292" s="18" t="n"/>
      <c r="CP292" s="18" t="n"/>
      <c r="CQ292" s="18" t="n"/>
      <c r="CR292" s="18" t="n"/>
      <c r="CS292" s="18" t="n"/>
      <c r="CU292" s="22" t="n"/>
      <c r="CV292" s="18" t="n"/>
      <c r="CW292" s="18" t="n"/>
      <c r="CX292" s="18" t="n"/>
      <c r="CY292" s="18" t="n"/>
      <c r="CZ292" s="18" t="n"/>
      <c r="DB292" s="22" t="n"/>
      <c r="DC292" s="18" t="n"/>
      <c r="DD292" s="18" t="n"/>
      <c r="DE292" s="18" t="n"/>
      <c r="DF292" s="18" t="n"/>
      <c r="DG292" s="18" t="n"/>
      <c r="DI292" s="22" t="n"/>
      <c r="DJ292" s="18" t="n"/>
      <c r="DK292" s="18" t="n"/>
      <c r="DL292" s="18" t="n"/>
      <c r="DM292" s="18" t="n"/>
      <c r="DN292" s="18" t="n"/>
      <c r="DP292" s="22" t="n"/>
      <c r="DQ292" s="18" t="n"/>
      <c r="DR292" s="18" t="n"/>
      <c r="DS292" s="18" t="n"/>
      <c r="DT292" s="18" t="n"/>
      <c r="DU292" s="18" t="n"/>
      <c r="DV292" s="18" t="n"/>
      <c r="DW292" s="22" t="n"/>
      <c r="DX292" s="18" t="n"/>
      <c r="DY292" s="18" t="n"/>
      <c r="DZ292" s="18" t="n"/>
      <c r="EA292" s="18" t="n"/>
      <c r="EB292" s="18" t="n"/>
      <c r="ED292" s="22" t="n"/>
      <c r="EE292" s="18" t="n"/>
      <c r="EF292" s="18" t="n"/>
      <c r="EG292" s="18" t="n"/>
      <c r="EH292" s="18" t="n"/>
      <c r="EI292" s="18" t="n"/>
      <c r="EK292" s="22" t="n"/>
      <c r="EL292" s="18" t="n"/>
      <c r="EM292" s="18" t="n"/>
      <c r="EN292" s="18" t="n"/>
      <c r="EO292" s="18" t="n"/>
      <c r="EP292" s="18" t="n"/>
      <c r="ER292" s="22" t="n"/>
      <c r="ES292" s="18" t="n"/>
      <c r="ET292" s="18" t="n"/>
      <c r="EU292" s="18" t="n"/>
      <c r="EV292" s="18" t="n"/>
      <c r="EW292" s="18" t="n"/>
      <c r="EY292" s="22" t="n"/>
      <c r="EZ292" s="18" t="n"/>
      <c r="FA292" s="18" t="n"/>
      <c r="FB292" s="18" t="n"/>
      <c r="FC292" s="18" t="n"/>
      <c r="FD292" s="18" t="n"/>
      <c r="FF292" s="22" t="n"/>
      <c r="FG292" s="18" t="n"/>
      <c r="FH292" s="18" t="n"/>
      <c r="FI292" s="18" t="n"/>
      <c r="FJ292" s="18" t="n"/>
      <c r="FK292" s="18" t="n"/>
      <c r="FM292" s="22" t="n"/>
      <c r="FN292" s="18" t="n"/>
      <c r="FO292" s="18" t="n"/>
      <c r="FP292" s="18" t="n"/>
      <c r="FQ292" s="18" t="n"/>
      <c r="FR292" s="18" t="n"/>
      <c r="FT292" s="22" t="n"/>
      <c r="FU292" s="18" t="n"/>
      <c r="FV292" s="18" t="n"/>
      <c r="FW292" s="18" t="n"/>
      <c r="FX292" s="18" t="n"/>
      <c r="FY292" s="18" t="n"/>
      <c r="GA292" s="22" t="n"/>
      <c r="GB292" s="18" t="n"/>
      <c r="GC292" s="18" t="n"/>
      <c r="GD292" s="18" t="n"/>
      <c r="GE292" s="18" t="n"/>
      <c r="GF292" s="18" t="n"/>
      <c r="GG292" s="18" t="n"/>
      <c r="GH292" s="18" t="n"/>
      <c r="GI292" s="18" t="n"/>
      <c r="GJ292" s="18" t="n"/>
      <c r="GK292" s="18" t="n"/>
      <c r="GL292" s="18" t="n"/>
      <c r="GM292" s="18" t="n"/>
      <c r="HD292" s="22" t="n"/>
      <c r="HE292" s="18" t="n"/>
      <c r="HF292" s="18" t="n"/>
      <c r="HG292" s="18" t="n"/>
      <c r="HH292" s="18" t="n"/>
      <c r="HI292" s="18" t="n"/>
      <c r="HK292" s="22" t="n"/>
      <c r="HL292" s="18" t="n"/>
      <c r="HM292" s="18" t="n"/>
      <c r="HN292" s="18" t="n"/>
      <c r="HO292" s="18" t="n"/>
      <c r="HP292" s="18" t="n"/>
      <c r="HR292" s="22" t="n"/>
      <c r="HS292" s="18" t="n"/>
      <c r="HT292" s="18" t="n"/>
      <c r="HU292" s="18" t="n"/>
      <c r="HV292" s="18" t="n"/>
      <c r="HW292" s="18" t="n"/>
      <c r="HY292" s="22" t="n"/>
      <c r="HZ292" s="18" t="n"/>
      <c r="IA292" s="18" t="n"/>
      <c r="IB292" s="18" t="n"/>
      <c r="IC292" s="18" t="n"/>
      <c r="ID292" s="18" t="n"/>
      <c r="IM292" s="22" t="n"/>
      <c r="IN292" s="18" t="n"/>
      <c r="IO292" s="18" t="n"/>
      <c r="IP292" s="18" t="n"/>
      <c r="IQ292" s="18" t="n"/>
      <c r="IR292" s="18" t="n"/>
      <c r="IT292" s="22" t="n"/>
      <c r="IU292" s="18" t="n"/>
      <c r="IV292" s="18" t="n"/>
      <c r="IW292" s="18" t="n"/>
      <c r="IX292" s="18" t="n"/>
      <c r="IY292" s="18" t="n"/>
      <c r="JA292" s="22" t="n"/>
      <c r="JB292" s="18" t="n"/>
      <c r="JC292" s="18" t="n"/>
      <c r="JD292" s="18" t="n"/>
      <c r="JE292" s="18" t="n"/>
      <c r="JF292" s="18" t="n"/>
      <c r="JH292" s="22" t="n"/>
      <c r="JI292" s="18" t="n"/>
      <c r="JJ292" s="18" t="n"/>
      <c r="JK292" s="18" t="n"/>
      <c r="JL292" s="18" t="n"/>
      <c r="JM292" s="18" t="n"/>
    </row>
    <row r="293">
      <c r="B293" s="4" t="n"/>
      <c r="C293" s="22" t="n"/>
      <c r="D293" s="548" t="n"/>
      <c r="E293" s="18" t="n"/>
      <c r="F293" s="18" t="n"/>
      <c r="G293" s="22" t="n"/>
      <c r="H293" s="548" t="n"/>
      <c r="I293" s="18" t="n"/>
      <c r="J293" s="18" t="n"/>
      <c r="K293" s="22" t="n"/>
      <c r="L293" s="548" t="n"/>
      <c r="M293" s="18" t="n"/>
      <c r="N293" s="18" t="n"/>
      <c r="O293" s="18" t="n"/>
      <c r="P293" s="18" t="n"/>
      <c r="Q293" s="18" t="n"/>
      <c r="R293" s="18" t="n"/>
      <c r="S293" s="18" t="n"/>
      <c r="T293" s="22" t="n"/>
      <c r="U293" s="22" t="n"/>
      <c r="V293" s="18" t="n"/>
      <c r="W293" s="18" t="n"/>
      <c r="AC293" s="22" t="n"/>
      <c r="AD293" s="18" t="n"/>
      <c r="AE293" s="18" t="n"/>
      <c r="AF293" s="18" t="n"/>
      <c r="AG293" s="18" t="n"/>
      <c r="AH293" s="18" t="n"/>
      <c r="AJ293" s="22" t="n"/>
      <c r="AK293" s="18" t="n"/>
      <c r="AL293" s="18" t="n"/>
      <c r="AM293" s="18" t="n"/>
      <c r="AN293" s="18" t="n"/>
      <c r="AO293" s="18" t="n"/>
      <c r="AQ293" s="22" t="n"/>
      <c r="AR293" s="18" t="n"/>
      <c r="AS293" s="18" t="n"/>
      <c r="AT293" s="18" t="n"/>
      <c r="AU293" s="18" t="n"/>
      <c r="AV293" s="18" t="n"/>
      <c r="AX293" s="22" t="n"/>
      <c r="AY293" s="18" t="n"/>
      <c r="AZ293" s="18" t="n"/>
      <c r="BA293" s="18" t="n"/>
      <c r="BB293" s="18" t="n"/>
      <c r="BC293" s="18" t="n"/>
      <c r="BE293" s="22" t="n"/>
      <c r="BF293" s="18" t="n"/>
      <c r="BG293" s="18" t="n"/>
      <c r="BH293" s="18" t="n"/>
      <c r="BI293" s="18" t="n"/>
      <c r="BJ293" s="18" t="n"/>
      <c r="BL293" s="22" t="n"/>
      <c r="BM293" s="18" t="n"/>
      <c r="BN293" s="18" t="n"/>
      <c r="BO293" s="18" t="n"/>
      <c r="BP293" s="18" t="n"/>
      <c r="BQ293" s="18" t="n"/>
      <c r="BS293" s="22" t="n"/>
      <c r="BT293" s="18" t="n"/>
      <c r="BU293" s="18" t="n"/>
      <c r="BV293" s="18" t="n"/>
      <c r="BW293" s="18" t="n"/>
      <c r="BX293" s="18" t="n"/>
      <c r="BZ293" s="22" t="n"/>
      <c r="CA293" s="18" t="n"/>
      <c r="CB293" s="18" t="n"/>
      <c r="CC293" s="18" t="n"/>
      <c r="CD293" s="18" t="n"/>
      <c r="CE293" s="18" t="n"/>
      <c r="CG293" s="22" t="n"/>
      <c r="CH293" s="18" t="n"/>
      <c r="CI293" s="18" t="n"/>
      <c r="CJ293" s="18" t="n"/>
      <c r="CK293" s="18" t="n"/>
      <c r="CL293" s="18" t="n"/>
      <c r="CN293" s="22" t="n"/>
      <c r="CO293" s="18" t="n"/>
      <c r="CP293" s="18" t="n"/>
      <c r="CQ293" s="18" t="n"/>
      <c r="CR293" s="18" t="n"/>
      <c r="CS293" s="18" t="n"/>
      <c r="CU293" s="22" t="n"/>
      <c r="CV293" s="18" t="n"/>
      <c r="CW293" s="18" t="n"/>
      <c r="CX293" s="18" t="n"/>
      <c r="CY293" s="18" t="n"/>
      <c r="CZ293" s="18" t="n"/>
      <c r="DB293" s="22" t="n"/>
      <c r="DC293" s="18" t="n"/>
      <c r="DD293" s="18" t="n"/>
      <c r="DE293" s="18" t="n"/>
      <c r="DF293" s="18" t="n"/>
      <c r="DG293" s="18" t="n"/>
      <c r="DI293" s="22" t="n"/>
      <c r="DJ293" s="18" t="n"/>
      <c r="DK293" s="18" t="n"/>
      <c r="DL293" s="18" t="n"/>
      <c r="DM293" s="18" t="n"/>
      <c r="DN293" s="18" t="n"/>
      <c r="DP293" s="22" t="n"/>
      <c r="DQ293" s="18" t="n"/>
      <c r="DR293" s="18" t="n"/>
      <c r="DS293" s="18" t="n"/>
      <c r="DT293" s="18" t="n"/>
      <c r="DU293" s="18" t="n"/>
      <c r="DV293" s="18" t="n"/>
      <c r="DW293" s="22" t="n"/>
      <c r="DX293" s="18" t="n"/>
      <c r="DY293" s="18" t="n"/>
      <c r="DZ293" s="18" t="n"/>
      <c r="EA293" s="18" t="n"/>
      <c r="EB293" s="18" t="n"/>
      <c r="ED293" s="22" t="n"/>
      <c r="EE293" s="18" t="n"/>
      <c r="EF293" s="18" t="n"/>
      <c r="EG293" s="18" t="n"/>
      <c r="EH293" s="18" t="n"/>
      <c r="EI293" s="18" t="n"/>
      <c r="EK293" s="22" t="n"/>
      <c r="EL293" s="18" t="n"/>
      <c r="EM293" s="18" t="n"/>
      <c r="EN293" s="18" t="n"/>
      <c r="EO293" s="18" t="n"/>
      <c r="EP293" s="18" t="n"/>
      <c r="ER293" s="22" t="n"/>
      <c r="ES293" s="18" t="n"/>
      <c r="ET293" s="18" t="n"/>
      <c r="EU293" s="18" t="n"/>
      <c r="EV293" s="18" t="n"/>
      <c r="EW293" s="18" t="n"/>
      <c r="EY293" s="22" t="n"/>
      <c r="EZ293" s="18" t="n"/>
      <c r="FA293" s="18" t="n"/>
      <c r="FB293" s="18" t="n"/>
      <c r="FC293" s="18" t="n"/>
      <c r="FD293" s="18" t="n"/>
      <c r="FF293" s="22" t="n"/>
      <c r="FG293" s="18" t="n"/>
      <c r="FH293" s="18" t="n"/>
      <c r="FI293" s="18" t="n"/>
      <c r="FJ293" s="18" t="n"/>
      <c r="FK293" s="18" t="n"/>
      <c r="FM293" s="22" t="n"/>
      <c r="FN293" s="18" t="n"/>
      <c r="FO293" s="18" t="n"/>
      <c r="FP293" s="18" t="n"/>
      <c r="FQ293" s="18" t="n"/>
      <c r="FR293" s="18" t="n"/>
      <c r="FT293" s="22" t="n"/>
      <c r="FU293" s="18" t="n"/>
      <c r="FV293" s="18" t="n"/>
      <c r="FW293" s="18" t="n"/>
      <c r="FX293" s="18" t="n"/>
      <c r="FY293" s="18" t="n"/>
      <c r="GA293" s="22" t="n"/>
      <c r="GB293" s="18" t="n"/>
      <c r="GC293" s="18" t="n"/>
      <c r="GD293" s="18" t="n"/>
      <c r="GE293" s="18" t="n"/>
      <c r="GF293" s="18" t="n"/>
      <c r="GG293" s="18" t="n"/>
      <c r="GH293" s="18" t="n"/>
      <c r="GI293" s="18" t="n"/>
      <c r="GJ293" s="18" t="n"/>
      <c r="GK293" s="18" t="n"/>
      <c r="GL293" s="18" t="n"/>
      <c r="GM293" s="18" t="n"/>
      <c r="HD293" s="22" t="n"/>
      <c r="HE293" s="18" t="n"/>
      <c r="HF293" s="18" t="n"/>
      <c r="HG293" s="18" t="n"/>
      <c r="HH293" s="18" t="n"/>
      <c r="HI293" s="18" t="n"/>
      <c r="HK293" s="22" t="n"/>
      <c r="HL293" s="18" t="n"/>
      <c r="HM293" s="18" t="n"/>
      <c r="HN293" s="18" t="n"/>
      <c r="HO293" s="18" t="n"/>
      <c r="HP293" s="18" t="n"/>
      <c r="HR293" s="22" t="n"/>
      <c r="HS293" s="18" t="n"/>
      <c r="HT293" s="18" t="n"/>
      <c r="HU293" s="18" t="n"/>
      <c r="HV293" s="18" t="n"/>
      <c r="HW293" s="18" t="n"/>
      <c r="HY293" s="22" t="n"/>
      <c r="HZ293" s="18" t="n"/>
      <c r="IA293" s="18" t="n"/>
      <c r="IB293" s="18" t="n"/>
      <c r="IC293" s="18" t="n"/>
      <c r="ID293" s="18" t="n"/>
      <c r="IM293" s="22" t="n"/>
      <c r="IN293" s="18" t="n"/>
      <c r="IO293" s="18" t="n"/>
      <c r="IP293" s="18" t="n"/>
      <c r="IQ293" s="18" t="n"/>
      <c r="IR293" s="18" t="n"/>
      <c r="IT293" s="22" t="n"/>
      <c r="IU293" s="18" t="n"/>
      <c r="IV293" s="18" t="n"/>
      <c r="IW293" s="18" t="n"/>
      <c r="IX293" s="18" t="n"/>
      <c r="IY293" s="18" t="n"/>
      <c r="JA293" s="22" t="n"/>
      <c r="JB293" s="18" t="n"/>
      <c r="JC293" s="18" t="n"/>
      <c r="JD293" s="18" t="n"/>
      <c r="JE293" s="18" t="n"/>
      <c r="JF293" s="18" t="n"/>
      <c r="JH293" s="22" t="n"/>
      <c r="JI293" s="18" t="n"/>
      <c r="JJ293" s="18" t="n"/>
      <c r="JK293" s="18" t="n"/>
      <c r="JL293" s="18" t="n"/>
      <c r="JM293" s="18" t="n"/>
    </row>
    <row r="294">
      <c r="B294" s="4" t="n"/>
      <c r="C294" s="22" t="n"/>
      <c r="D294" s="548" t="n"/>
      <c r="E294" s="18" t="n"/>
      <c r="F294" s="18" t="n"/>
      <c r="G294" s="22" t="n"/>
      <c r="H294" s="548" t="n"/>
      <c r="I294" s="18" t="n"/>
      <c r="J294" s="18" t="n"/>
      <c r="K294" s="22" t="n"/>
      <c r="L294" s="548" t="n"/>
      <c r="M294" s="18" t="n"/>
      <c r="N294" s="18" t="n"/>
      <c r="O294" s="18" t="n"/>
      <c r="P294" s="18" t="n"/>
      <c r="Q294" s="18" t="n"/>
      <c r="R294" s="18" t="n"/>
      <c r="S294" s="18" t="n"/>
      <c r="T294" s="22" t="n"/>
      <c r="U294" s="22" t="n"/>
      <c r="V294" s="18" t="n"/>
      <c r="W294" s="18" t="n"/>
      <c r="AC294" s="22" t="n"/>
      <c r="AD294" s="18" t="n"/>
      <c r="AE294" s="18" t="n"/>
      <c r="AF294" s="18" t="n"/>
      <c r="AG294" s="18" t="n"/>
      <c r="AH294" s="18" t="n"/>
      <c r="AJ294" s="22" t="n"/>
      <c r="AK294" s="18" t="n"/>
      <c r="AL294" s="18" t="n"/>
      <c r="AM294" s="18" t="n"/>
      <c r="AN294" s="18" t="n"/>
      <c r="AO294" s="18" t="n"/>
      <c r="AQ294" s="22" t="n"/>
      <c r="AR294" s="18" t="n"/>
      <c r="AS294" s="18" t="n"/>
      <c r="AT294" s="18" t="n"/>
      <c r="AU294" s="18" t="n"/>
      <c r="AV294" s="18" t="n"/>
      <c r="AX294" s="22" t="n"/>
      <c r="AY294" s="18" t="n"/>
      <c r="AZ294" s="18" t="n"/>
      <c r="BA294" s="18" t="n"/>
      <c r="BB294" s="18" t="n"/>
      <c r="BC294" s="18" t="n"/>
      <c r="BE294" s="22" t="n"/>
      <c r="BF294" s="18" t="n"/>
      <c r="BG294" s="18" t="n"/>
      <c r="BH294" s="18" t="n"/>
      <c r="BI294" s="18" t="n"/>
      <c r="BJ294" s="18" t="n"/>
      <c r="BL294" s="22" t="n"/>
      <c r="BM294" s="18" t="n"/>
      <c r="BN294" s="18" t="n"/>
      <c r="BO294" s="18" t="n"/>
      <c r="BP294" s="18" t="n"/>
      <c r="BQ294" s="18" t="n"/>
      <c r="BS294" s="22" t="n"/>
      <c r="BT294" s="18" t="n"/>
      <c r="BU294" s="18" t="n"/>
      <c r="BV294" s="18" t="n"/>
      <c r="BW294" s="18" t="n"/>
      <c r="BX294" s="18" t="n"/>
      <c r="BZ294" s="22" t="n"/>
      <c r="CA294" s="18" t="n"/>
      <c r="CB294" s="18" t="n"/>
      <c r="CC294" s="18" t="n"/>
      <c r="CD294" s="18" t="n"/>
      <c r="CE294" s="18" t="n"/>
      <c r="CG294" s="22" t="n"/>
      <c r="CH294" s="18" t="n"/>
      <c r="CI294" s="18" t="n"/>
      <c r="CJ294" s="18" t="n"/>
      <c r="CK294" s="18" t="n"/>
      <c r="CL294" s="18" t="n"/>
      <c r="CN294" s="22" t="n"/>
      <c r="CO294" s="18" t="n"/>
      <c r="CP294" s="18" t="n"/>
      <c r="CQ294" s="18" t="n"/>
      <c r="CR294" s="18" t="n"/>
      <c r="CS294" s="18" t="n"/>
      <c r="CU294" s="22" t="n"/>
      <c r="CV294" s="18" t="n"/>
      <c r="CW294" s="18" t="n"/>
      <c r="CX294" s="18" t="n"/>
      <c r="CY294" s="18" t="n"/>
      <c r="CZ294" s="18" t="n"/>
      <c r="DB294" s="22" t="n"/>
      <c r="DC294" s="18" t="n"/>
      <c r="DD294" s="18" t="n"/>
      <c r="DE294" s="18" t="n"/>
      <c r="DF294" s="18" t="n"/>
      <c r="DG294" s="18" t="n"/>
      <c r="DI294" s="22" t="n"/>
      <c r="DJ294" s="18" t="n"/>
      <c r="DK294" s="18" t="n"/>
      <c r="DL294" s="18" t="n"/>
      <c r="DM294" s="18" t="n"/>
      <c r="DN294" s="18" t="n"/>
      <c r="DP294" s="22" t="n"/>
      <c r="DQ294" s="18" t="n"/>
      <c r="DR294" s="18" t="n"/>
      <c r="DS294" s="18" t="n"/>
      <c r="DT294" s="18" t="n"/>
      <c r="DU294" s="18" t="n"/>
      <c r="DV294" s="18" t="n"/>
      <c r="DW294" s="22" t="n"/>
      <c r="DX294" s="18" t="n"/>
      <c r="DY294" s="18" t="n"/>
      <c r="DZ294" s="18" t="n"/>
      <c r="EA294" s="18" t="n"/>
      <c r="EB294" s="18" t="n"/>
      <c r="ED294" s="22" t="n"/>
      <c r="EE294" s="18" t="n"/>
      <c r="EF294" s="18" t="n"/>
      <c r="EG294" s="18" t="n"/>
      <c r="EH294" s="18" t="n"/>
      <c r="EI294" s="18" t="n"/>
      <c r="EK294" s="22" t="n"/>
      <c r="EL294" s="18" t="n"/>
      <c r="EM294" s="18" t="n"/>
      <c r="EN294" s="18" t="n"/>
      <c r="EO294" s="18" t="n"/>
      <c r="EP294" s="18" t="n"/>
      <c r="ER294" s="22" t="n"/>
      <c r="ES294" s="18" t="n"/>
      <c r="ET294" s="18" t="n"/>
      <c r="EU294" s="18" t="n"/>
      <c r="EV294" s="18" t="n"/>
      <c r="EW294" s="18" t="n"/>
      <c r="EY294" s="22" t="n"/>
      <c r="EZ294" s="18" t="n"/>
      <c r="FA294" s="18" t="n"/>
      <c r="FB294" s="18" t="n"/>
      <c r="FC294" s="18" t="n"/>
      <c r="FD294" s="18" t="n"/>
      <c r="FF294" s="22" t="n"/>
      <c r="FG294" s="18" t="n"/>
      <c r="FH294" s="18" t="n"/>
      <c r="FI294" s="18" t="n"/>
      <c r="FJ294" s="18" t="n"/>
      <c r="FK294" s="18" t="n"/>
      <c r="FM294" s="22" t="n"/>
      <c r="FN294" s="18" t="n"/>
      <c r="FO294" s="18" t="n"/>
      <c r="FP294" s="18" t="n"/>
      <c r="FQ294" s="18" t="n"/>
      <c r="FR294" s="18" t="n"/>
      <c r="FT294" s="22" t="n"/>
      <c r="FU294" s="18" t="n"/>
      <c r="FV294" s="18" t="n"/>
      <c r="FW294" s="18" t="n"/>
      <c r="FX294" s="18" t="n"/>
      <c r="FY294" s="18" t="n"/>
      <c r="GA294" s="22" t="n"/>
      <c r="GB294" s="18" t="n"/>
      <c r="GC294" s="18" t="n"/>
      <c r="GD294" s="18" t="n"/>
      <c r="GE294" s="18" t="n"/>
      <c r="GF294" s="18" t="n"/>
      <c r="GG294" s="18" t="n"/>
      <c r="GH294" s="18" t="n"/>
      <c r="GI294" s="18" t="n"/>
      <c r="GJ294" s="18" t="n"/>
      <c r="GK294" s="18" t="n"/>
      <c r="GL294" s="18" t="n"/>
      <c r="GM294" s="18" t="n"/>
      <c r="HD294" s="22" t="n"/>
      <c r="HE294" s="18" t="n"/>
      <c r="HF294" s="18" t="n"/>
      <c r="HG294" s="18" t="n"/>
      <c r="HH294" s="18" t="n"/>
      <c r="HI294" s="18" t="n"/>
      <c r="HK294" s="22" t="n"/>
      <c r="HL294" s="18" t="n"/>
      <c r="HM294" s="18" t="n"/>
      <c r="HN294" s="18" t="n"/>
      <c r="HO294" s="18" t="n"/>
      <c r="HP294" s="18" t="n"/>
      <c r="HR294" s="22" t="n"/>
      <c r="HS294" s="18" t="n"/>
      <c r="HT294" s="18" t="n"/>
      <c r="HU294" s="18" t="n"/>
      <c r="HV294" s="18" t="n"/>
      <c r="HW294" s="18" t="n"/>
      <c r="HY294" s="22" t="n"/>
      <c r="HZ294" s="18" t="n"/>
      <c r="IA294" s="18" t="n"/>
      <c r="IB294" s="18" t="n"/>
      <c r="IC294" s="18" t="n"/>
      <c r="ID294" s="18" t="n"/>
      <c r="IM294" s="22" t="n"/>
      <c r="IN294" s="18" t="n"/>
      <c r="IO294" s="18" t="n"/>
      <c r="IP294" s="18" t="n"/>
      <c r="IQ294" s="18" t="n"/>
      <c r="IR294" s="18" t="n"/>
      <c r="IT294" s="22" t="n"/>
      <c r="IU294" s="18" t="n"/>
      <c r="IV294" s="18" t="n"/>
      <c r="IW294" s="18" t="n"/>
      <c r="IX294" s="18" t="n"/>
      <c r="IY294" s="18" t="n"/>
      <c r="JA294" s="22" t="n"/>
      <c r="JB294" s="18" t="n"/>
      <c r="JC294" s="18" t="n"/>
      <c r="JD294" s="18" t="n"/>
      <c r="JE294" s="18" t="n"/>
      <c r="JF294" s="18" t="n"/>
      <c r="JH294" s="22" t="n"/>
      <c r="JI294" s="18" t="n"/>
      <c r="JJ294" s="18" t="n"/>
      <c r="JK294" s="18" t="n"/>
      <c r="JL294" s="18" t="n"/>
      <c r="JM294" s="18" t="n"/>
    </row>
    <row r="295">
      <c r="B295" s="4" t="n"/>
      <c r="C295" s="22" t="n"/>
      <c r="D295" s="548" t="n"/>
      <c r="E295" s="18" t="n"/>
      <c r="F295" s="18" t="n"/>
      <c r="G295" s="22" t="n"/>
      <c r="H295" s="548" t="n"/>
      <c r="I295" s="18" t="n"/>
      <c r="J295" s="18" t="n"/>
      <c r="K295" s="22" t="n"/>
      <c r="L295" s="548" t="n"/>
      <c r="M295" s="18" t="n"/>
      <c r="N295" s="18" t="n"/>
      <c r="O295" s="18" t="n"/>
      <c r="P295" s="18" t="n"/>
      <c r="Q295" s="18" t="n"/>
      <c r="R295" s="18" t="n"/>
      <c r="S295" s="18" t="n"/>
      <c r="T295" s="22" t="n"/>
      <c r="U295" s="22" t="n"/>
      <c r="V295" s="18" t="n"/>
      <c r="W295" s="18" t="n"/>
      <c r="AC295" s="22" t="n"/>
      <c r="AD295" s="18" t="n"/>
      <c r="AE295" s="18" t="n"/>
      <c r="AF295" s="18" t="n"/>
      <c r="AG295" s="18" t="n"/>
      <c r="AH295" s="18" t="n"/>
      <c r="AJ295" s="22" t="n"/>
      <c r="AK295" s="18" t="n"/>
      <c r="AL295" s="18" t="n"/>
      <c r="AM295" s="18" t="n"/>
      <c r="AN295" s="18" t="n"/>
      <c r="AO295" s="18" t="n"/>
      <c r="AQ295" s="22" t="n"/>
      <c r="AR295" s="18" t="n"/>
      <c r="AS295" s="18" t="n"/>
      <c r="AT295" s="18" t="n"/>
      <c r="AU295" s="18" t="n"/>
      <c r="AV295" s="18" t="n"/>
      <c r="AX295" s="22" t="n"/>
      <c r="AY295" s="18" t="n"/>
      <c r="AZ295" s="18" t="n"/>
      <c r="BA295" s="18" t="n"/>
      <c r="BB295" s="18" t="n"/>
      <c r="BC295" s="18" t="n"/>
      <c r="BE295" s="22" t="n"/>
      <c r="BF295" s="18" t="n"/>
      <c r="BG295" s="18" t="n"/>
      <c r="BH295" s="18" t="n"/>
      <c r="BI295" s="18" t="n"/>
      <c r="BJ295" s="18" t="n"/>
      <c r="BL295" s="22" t="n"/>
      <c r="BM295" s="18" t="n"/>
      <c r="BN295" s="18" t="n"/>
      <c r="BO295" s="18" t="n"/>
      <c r="BP295" s="18" t="n"/>
      <c r="BQ295" s="18" t="n"/>
      <c r="BS295" s="22" t="n"/>
      <c r="BT295" s="18" t="n"/>
      <c r="BU295" s="18" t="n"/>
      <c r="BV295" s="18" t="n"/>
      <c r="BW295" s="18" t="n"/>
      <c r="BX295" s="18" t="n"/>
      <c r="BZ295" s="22" t="n"/>
      <c r="CA295" s="18" t="n"/>
      <c r="CB295" s="18" t="n"/>
      <c r="CC295" s="18" t="n"/>
      <c r="CD295" s="18" t="n"/>
      <c r="CE295" s="18" t="n"/>
      <c r="CG295" s="22" t="n"/>
      <c r="CH295" s="18" t="n"/>
      <c r="CI295" s="18" t="n"/>
      <c r="CJ295" s="18" t="n"/>
      <c r="CK295" s="18" t="n"/>
      <c r="CL295" s="18" t="n"/>
      <c r="CN295" s="22" t="n"/>
      <c r="CO295" s="18" t="n"/>
      <c r="CP295" s="18" t="n"/>
      <c r="CQ295" s="18" t="n"/>
      <c r="CR295" s="18" t="n"/>
      <c r="CS295" s="18" t="n"/>
      <c r="CU295" s="22" t="n"/>
      <c r="CV295" s="18" t="n"/>
      <c r="CW295" s="18" t="n"/>
      <c r="CX295" s="18" t="n"/>
      <c r="CY295" s="18" t="n"/>
      <c r="CZ295" s="18" t="n"/>
      <c r="DB295" s="22" t="n"/>
      <c r="DC295" s="18" t="n"/>
      <c r="DD295" s="18" t="n"/>
      <c r="DE295" s="18" t="n"/>
      <c r="DF295" s="18" t="n"/>
      <c r="DG295" s="18" t="n"/>
      <c r="DI295" s="22" t="n"/>
      <c r="DJ295" s="18" t="n"/>
      <c r="DK295" s="18" t="n"/>
      <c r="DL295" s="18" t="n"/>
      <c r="DM295" s="18" t="n"/>
      <c r="DN295" s="18" t="n"/>
      <c r="DP295" s="22" t="n"/>
      <c r="DQ295" s="18" t="n"/>
      <c r="DR295" s="18" t="n"/>
      <c r="DS295" s="18" t="n"/>
      <c r="DT295" s="18" t="n"/>
      <c r="DU295" s="18" t="n"/>
      <c r="DV295" s="18" t="n"/>
      <c r="DW295" s="22" t="n"/>
      <c r="DX295" s="18" t="n"/>
      <c r="DY295" s="18" t="n"/>
      <c r="DZ295" s="18" t="n"/>
      <c r="EA295" s="18" t="n"/>
      <c r="EB295" s="18" t="n"/>
      <c r="ED295" s="22" t="n"/>
      <c r="EE295" s="18" t="n"/>
      <c r="EF295" s="18" t="n"/>
      <c r="EG295" s="18" t="n"/>
      <c r="EH295" s="18" t="n"/>
      <c r="EI295" s="18" t="n"/>
      <c r="EK295" s="22" t="n"/>
      <c r="EL295" s="18" t="n"/>
      <c r="EM295" s="18" t="n"/>
      <c r="EN295" s="18" t="n"/>
      <c r="EO295" s="18" t="n"/>
      <c r="EP295" s="18" t="n"/>
      <c r="ER295" s="22" t="n"/>
      <c r="ES295" s="18" t="n"/>
      <c r="ET295" s="18" t="n"/>
      <c r="EU295" s="18" t="n"/>
      <c r="EV295" s="18" t="n"/>
      <c r="EW295" s="18" t="n"/>
      <c r="EY295" s="22" t="n"/>
      <c r="EZ295" s="18" t="n"/>
      <c r="FA295" s="18" t="n"/>
      <c r="FB295" s="18" t="n"/>
      <c r="FC295" s="18" t="n"/>
      <c r="FD295" s="18" t="n"/>
      <c r="FF295" s="22" t="n"/>
      <c r="FG295" s="18" t="n"/>
      <c r="FH295" s="18" t="n"/>
      <c r="FI295" s="18" t="n"/>
      <c r="FJ295" s="18" t="n"/>
      <c r="FK295" s="18" t="n"/>
      <c r="FM295" s="22" t="n"/>
      <c r="FN295" s="18" t="n"/>
      <c r="FO295" s="18" t="n"/>
      <c r="FP295" s="18" t="n"/>
      <c r="FQ295" s="18" t="n"/>
      <c r="FR295" s="18" t="n"/>
      <c r="FT295" s="22" t="n"/>
      <c r="FU295" s="18" t="n"/>
      <c r="FV295" s="18" t="n"/>
      <c r="FW295" s="18" t="n"/>
      <c r="FX295" s="18" t="n"/>
      <c r="FY295" s="18" t="n"/>
      <c r="GA295" s="22" t="n"/>
      <c r="GB295" s="18" t="n"/>
      <c r="GC295" s="18" t="n"/>
      <c r="GD295" s="18" t="n"/>
      <c r="GE295" s="18" t="n"/>
      <c r="GF295" s="18" t="n"/>
      <c r="GG295" s="18" t="n"/>
      <c r="GH295" s="18" t="n"/>
      <c r="GI295" s="18" t="n"/>
      <c r="GJ295" s="18" t="n"/>
      <c r="GK295" s="18" t="n"/>
      <c r="GL295" s="18" t="n"/>
      <c r="GM295" s="18" t="n"/>
      <c r="HD295" s="22" t="n"/>
      <c r="HE295" s="18" t="n"/>
      <c r="HF295" s="18" t="n"/>
      <c r="HG295" s="18" t="n"/>
      <c r="HH295" s="18" t="n"/>
      <c r="HI295" s="18" t="n"/>
      <c r="HK295" s="22" t="n"/>
      <c r="HL295" s="18" t="n"/>
      <c r="HM295" s="18" t="n"/>
      <c r="HN295" s="18" t="n"/>
      <c r="HO295" s="18" t="n"/>
      <c r="HP295" s="18" t="n"/>
      <c r="HR295" s="22" t="n"/>
      <c r="HS295" s="18" t="n"/>
      <c r="HT295" s="18" t="n"/>
      <c r="HU295" s="18" t="n"/>
      <c r="HV295" s="18" t="n"/>
      <c r="HW295" s="18" t="n"/>
      <c r="HY295" s="22" t="n"/>
      <c r="HZ295" s="18" t="n"/>
      <c r="IA295" s="18" t="n"/>
      <c r="IB295" s="18" t="n"/>
      <c r="IC295" s="18" t="n"/>
      <c r="ID295" s="18" t="n"/>
      <c r="IM295" s="22" t="n"/>
      <c r="IN295" s="18" t="n"/>
      <c r="IO295" s="18" t="n"/>
      <c r="IP295" s="18" t="n"/>
      <c r="IQ295" s="18" t="n"/>
      <c r="IR295" s="18" t="n"/>
      <c r="IT295" s="22" t="n"/>
      <c r="IU295" s="18" t="n"/>
      <c r="IV295" s="18" t="n"/>
      <c r="IW295" s="18" t="n"/>
      <c r="IX295" s="18" t="n"/>
      <c r="IY295" s="18" t="n"/>
      <c r="JA295" s="22" t="n"/>
      <c r="JB295" s="18" t="n"/>
      <c r="JC295" s="18" t="n"/>
      <c r="JD295" s="18" t="n"/>
      <c r="JE295" s="18" t="n"/>
      <c r="JF295" s="18" t="n"/>
      <c r="JH295" s="22" t="n"/>
      <c r="JI295" s="18" t="n"/>
      <c r="JJ295" s="18" t="n"/>
      <c r="JK295" s="18" t="n"/>
      <c r="JL295" s="18" t="n"/>
      <c r="JM295" s="18" t="n"/>
    </row>
    <row r="296">
      <c r="B296" s="4" t="n"/>
      <c r="C296" s="22" t="n"/>
      <c r="D296" s="548" t="n"/>
      <c r="E296" s="18" t="n"/>
      <c r="F296" s="18" t="n"/>
      <c r="G296" s="22" t="n"/>
      <c r="H296" s="548" t="n"/>
      <c r="I296" s="18" t="n"/>
      <c r="J296" s="18" t="n"/>
      <c r="K296" s="22" t="n"/>
      <c r="L296" s="548" t="n"/>
      <c r="M296" s="18" t="n"/>
      <c r="N296" s="18" t="n"/>
      <c r="O296" s="18" t="n"/>
      <c r="P296" s="18" t="n"/>
      <c r="Q296" s="18" t="n"/>
      <c r="R296" s="18" t="n"/>
      <c r="S296" s="18" t="n"/>
      <c r="T296" s="22" t="n"/>
      <c r="U296" s="22" t="n"/>
      <c r="V296" s="18" t="n"/>
      <c r="W296" s="18" t="n"/>
      <c r="AC296" s="22" t="n"/>
      <c r="AD296" s="18" t="n"/>
      <c r="AE296" s="18" t="n"/>
      <c r="AF296" s="18" t="n"/>
      <c r="AG296" s="18" t="n"/>
      <c r="AH296" s="18" t="n"/>
      <c r="AJ296" s="22" t="n"/>
      <c r="AK296" s="18" t="n"/>
      <c r="AL296" s="18" t="n"/>
      <c r="AM296" s="18" t="n"/>
      <c r="AN296" s="18" t="n"/>
      <c r="AO296" s="18" t="n"/>
      <c r="AQ296" s="22" t="n"/>
      <c r="AR296" s="18" t="n"/>
      <c r="AS296" s="18" t="n"/>
      <c r="AT296" s="18" t="n"/>
      <c r="AU296" s="18" t="n"/>
      <c r="AV296" s="18" t="n"/>
      <c r="AX296" s="22" t="n"/>
      <c r="AY296" s="18" t="n"/>
      <c r="AZ296" s="18" t="n"/>
      <c r="BA296" s="18" t="n"/>
      <c r="BB296" s="18" t="n"/>
      <c r="BC296" s="18" t="n"/>
      <c r="BE296" s="22" t="n"/>
      <c r="BF296" s="18" t="n"/>
      <c r="BG296" s="18" t="n"/>
      <c r="BH296" s="18" t="n"/>
      <c r="BI296" s="18" t="n"/>
      <c r="BJ296" s="18" t="n"/>
      <c r="BL296" s="22" t="n"/>
      <c r="BM296" s="18" t="n"/>
      <c r="BN296" s="18" t="n"/>
      <c r="BO296" s="18" t="n"/>
      <c r="BP296" s="18" t="n"/>
      <c r="BQ296" s="18" t="n"/>
      <c r="BS296" s="22" t="n"/>
      <c r="BT296" s="18" t="n"/>
      <c r="BU296" s="18" t="n"/>
      <c r="BV296" s="18" t="n"/>
      <c r="BW296" s="18" t="n"/>
      <c r="BX296" s="18" t="n"/>
      <c r="BZ296" s="22" t="n"/>
      <c r="CA296" s="18" t="n"/>
      <c r="CB296" s="18" t="n"/>
      <c r="CC296" s="18" t="n"/>
      <c r="CD296" s="18" t="n"/>
      <c r="CE296" s="18" t="n"/>
      <c r="CG296" s="22" t="n"/>
      <c r="CH296" s="18" t="n"/>
      <c r="CI296" s="18" t="n"/>
      <c r="CJ296" s="18" t="n"/>
      <c r="CK296" s="18" t="n"/>
      <c r="CL296" s="18" t="n"/>
      <c r="CN296" s="22" t="n"/>
      <c r="CO296" s="18" t="n"/>
      <c r="CP296" s="18" t="n"/>
      <c r="CQ296" s="18" t="n"/>
      <c r="CR296" s="18" t="n"/>
      <c r="CS296" s="18" t="n"/>
      <c r="CU296" s="22" t="n"/>
      <c r="CV296" s="18" t="n"/>
      <c r="CW296" s="18" t="n"/>
      <c r="CX296" s="18" t="n"/>
      <c r="CY296" s="18" t="n"/>
      <c r="CZ296" s="18" t="n"/>
      <c r="DB296" s="22" t="n"/>
      <c r="DC296" s="18" t="n"/>
      <c r="DD296" s="18" t="n"/>
      <c r="DE296" s="18" t="n"/>
      <c r="DF296" s="18" t="n"/>
      <c r="DG296" s="18" t="n"/>
      <c r="DI296" s="22" t="n"/>
      <c r="DJ296" s="18" t="n"/>
      <c r="DK296" s="18" t="n"/>
      <c r="DL296" s="18" t="n"/>
      <c r="DM296" s="18" t="n"/>
      <c r="DN296" s="18" t="n"/>
      <c r="DP296" s="22" t="n"/>
      <c r="DQ296" s="18" t="n"/>
      <c r="DR296" s="18" t="n"/>
      <c r="DS296" s="18" t="n"/>
      <c r="DT296" s="18" t="n"/>
      <c r="DU296" s="18" t="n"/>
      <c r="DV296" s="18" t="n"/>
      <c r="DW296" s="22" t="n"/>
      <c r="DX296" s="18" t="n"/>
      <c r="DY296" s="18" t="n"/>
      <c r="DZ296" s="18" t="n"/>
      <c r="EA296" s="18" t="n"/>
      <c r="EB296" s="18" t="n"/>
      <c r="ED296" s="22" t="n"/>
      <c r="EE296" s="18" t="n"/>
      <c r="EF296" s="18" t="n"/>
      <c r="EG296" s="18" t="n"/>
      <c r="EH296" s="18" t="n"/>
      <c r="EI296" s="18" t="n"/>
      <c r="EK296" s="22" t="n"/>
      <c r="EL296" s="18" t="n"/>
      <c r="EM296" s="18" t="n"/>
      <c r="EN296" s="18" t="n"/>
      <c r="EO296" s="18" t="n"/>
      <c r="EP296" s="18" t="n"/>
      <c r="ER296" s="22" t="n"/>
      <c r="ES296" s="18" t="n"/>
      <c r="ET296" s="18" t="n"/>
      <c r="EU296" s="18" t="n"/>
      <c r="EV296" s="18" t="n"/>
      <c r="EW296" s="18" t="n"/>
      <c r="EY296" s="22" t="n"/>
      <c r="EZ296" s="18" t="n"/>
      <c r="FA296" s="18" t="n"/>
      <c r="FB296" s="18" t="n"/>
      <c r="FC296" s="18" t="n"/>
      <c r="FD296" s="18" t="n"/>
      <c r="FF296" s="22" t="n"/>
      <c r="FG296" s="18" t="n"/>
      <c r="FH296" s="18" t="n"/>
      <c r="FI296" s="18" t="n"/>
      <c r="FJ296" s="18" t="n"/>
      <c r="FK296" s="18" t="n"/>
      <c r="FM296" s="22" t="n"/>
      <c r="FN296" s="18" t="n"/>
      <c r="FO296" s="18" t="n"/>
      <c r="FP296" s="18" t="n"/>
      <c r="FQ296" s="18" t="n"/>
      <c r="FR296" s="18" t="n"/>
      <c r="FT296" s="22" t="n"/>
      <c r="FU296" s="18" t="n"/>
      <c r="FV296" s="18" t="n"/>
      <c r="FW296" s="18" t="n"/>
      <c r="FX296" s="18" t="n"/>
      <c r="FY296" s="18" t="n"/>
      <c r="GA296" s="22" t="n"/>
      <c r="GB296" s="18" t="n"/>
      <c r="GC296" s="18" t="n"/>
      <c r="GD296" s="18" t="n"/>
      <c r="GE296" s="18" t="n"/>
      <c r="GF296" s="18" t="n"/>
      <c r="GG296" s="18" t="n"/>
      <c r="GH296" s="18" t="n"/>
      <c r="GI296" s="18" t="n"/>
      <c r="GJ296" s="18" t="n"/>
      <c r="GK296" s="18" t="n"/>
      <c r="GL296" s="18" t="n"/>
      <c r="GM296" s="18" t="n"/>
      <c r="HD296" s="22" t="n"/>
      <c r="HE296" s="18" t="n"/>
      <c r="HF296" s="18" t="n"/>
      <c r="HG296" s="18" t="n"/>
      <c r="HH296" s="18" t="n"/>
      <c r="HI296" s="18" t="n"/>
      <c r="HK296" s="22" t="n"/>
      <c r="HL296" s="18" t="n"/>
      <c r="HM296" s="18" t="n"/>
      <c r="HN296" s="18" t="n"/>
      <c r="HO296" s="18" t="n"/>
      <c r="HP296" s="18" t="n"/>
      <c r="HR296" s="22" t="n"/>
      <c r="HS296" s="18" t="n"/>
      <c r="HT296" s="18" t="n"/>
      <c r="HU296" s="18" t="n"/>
      <c r="HV296" s="18" t="n"/>
      <c r="HW296" s="18" t="n"/>
      <c r="HY296" s="22" t="n"/>
      <c r="HZ296" s="18" t="n"/>
      <c r="IA296" s="18" t="n"/>
      <c r="IB296" s="18" t="n"/>
      <c r="IC296" s="18" t="n"/>
      <c r="ID296" s="18" t="n"/>
      <c r="IM296" s="22" t="n"/>
      <c r="IN296" s="18" t="n"/>
      <c r="IO296" s="18" t="n"/>
      <c r="IP296" s="18" t="n"/>
      <c r="IQ296" s="18" t="n"/>
      <c r="IR296" s="18" t="n"/>
      <c r="IT296" s="22" t="n"/>
      <c r="IU296" s="18" t="n"/>
      <c r="IV296" s="18" t="n"/>
      <c r="IW296" s="18" t="n"/>
      <c r="IX296" s="18" t="n"/>
      <c r="IY296" s="18" t="n"/>
      <c r="JA296" s="22" t="n"/>
      <c r="JB296" s="18" t="n"/>
      <c r="JC296" s="18" t="n"/>
      <c r="JD296" s="18" t="n"/>
      <c r="JE296" s="18" t="n"/>
      <c r="JF296" s="18" t="n"/>
      <c r="JH296" s="22" t="n"/>
      <c r="JI296" s="18" t="n"/>
      <c r="JJ296" s="18" t="n"/>
      <c r="JK296" s="18" t="n"/>
      <c r="JL296" s="18" t="n"/>
      <c r="JM296" s="18" t="n"/>
    </row>
    <row r="297">
      <c r="B297" s="4" t="n"/>
      <c r="C297" s="22" t="n"/>
      <c r="D297" s="548" t="n"/>
      <c r="E297" s="18" t="n"/>
      <c r="F297" s="18" t="n"/>
      <c r="G297" s="22" t="n"/>
      <c r="H297" s="548" t="n"/>
      <c r="I297" s="18" t="n"/>
      <c r="J297" s="18" t="n"/>
      <c r="K297" s="22" t="n"/>
      <c r="L297" s="548" t="n"/>
      <c r="M297" s="18" t="n"/>
      <c r="N297" s="18" t="n"/>
      <c r="O297" s="18" t="n"/>
      <c r="P297" s="18" t="n"/>
      <c r="Q297" s="18" t="n"/>
      <c r="R297" s="18" t="n"/>
      <c r="S297" s="18" t="n"/>
      <c r="T297" s="22" t="n"/>
      <c r="U297" s="22" t="n"/>
      <c r="V297" s="18" t="n"/>
      <c r="W297" s="18" t="n"/>
      <c r="AC297" s="22" t="n"/>
      <c r="AD297" s="18" t="n"/>
      <c r="AE297" s="18" t="n"/>
      <c r="AF297" s="18" t="n"/>
      <c r="AG297" s="18" t="n"/>
      <c r="AH297" s="18" t="n"/>
      <c r="AJ297" s="22" t="n"/>
      <c r="AK297" s="18" t="n"/>
      <c r="AL297" s="18" t="n"/>
      <c r="AM297" s="18" t="n"/>
      <c r="AN297" s="18" t="n"/>
      <c r="AO297" s="18" t="n"/>
      <c r="AQ297" s="22" t="n"/>
      <c r="AR297" s="18" t="n"/>
      <c r="AS297" s="18" t="n"/>
      <c r="AT297" s="18" t="n"/>
      <c r="AU297" s="18" t="n"/>
      <c r="AV297" s="18" t="n"/>
      <c r="AX297" s="22" t="n"/>
      <c r="AY297" s="18" t="n"/>
      <c r="AZ297" s="18" t="n"/>
      <c r="BA297" s="18" t="n"/>
      <c r="BB297" s="18" t="n"/>
      <c r="BC297" s="18" t="n"/>
      <c r="BE297" s="22" t="n"/>
      <c r="BF297" s="18" t="n"/>
      <c r="BG297" s="18" t="n"/>
      <c r="BH297" s="18" t="n"/>
      <c r="BI297" s="18" t="n"/>
      <c r="BJ297" s="18" t="n"/>
      <c r="BL297" s="22" t="n"/>
      <c r="BM297" s="18" t="n"/>
      <c r="BN297" s="18" t="n"/>
      <c r="BO297" s="18" t="n"/>
      <c r="BP297" s="18" t="n"/>
      <c r="BQ297" s="18" t="n"/>
      <c r="BS297" s="22" t="n"/>
      <c r="BT297" s="18" t="n"/>
      <c r="BU297" s="18" t="n"/>
      <c r="BV297" s="18" t="n"/>
      <c r="BW297" s="18" t="n"/>
      <c r="BX297" s="18" t="n"/>
      <c r="BZ297" s="22" t="n"/>
      <c r="CA297" s="18" t="n"/>
      <c r="CB297" s="18" t="n"/>
      <c r="CC297" s="18" t="n"/>
      <c r="CD297" s="18" t="n"/>
      <c r="CE297" s="18" t="n"/>
      <c r="CG297" s="22" t="n"/>
      <c r="CH297" s="18" t="n"/>
      <c r="CI297" s="18" t="n"/>
      <c r="CJ297" s="18" t="n"/>
      <c r="CK297" s="18" t="n"/>
      <c r="CL297" s="18" t="n"/>
      <c r="CN297" s="22" t="n"/>
      <c r="CO297" s="18" t="n"/>
      <c r="CP297" s="18" t="n"/>
      <c r="CQ297" s="18" t="n"/>
      <c r="CR297" s="18" t="n"/>
      <c r="CS297" s="18" t="n"/>
      <c r="CU297" s="22" t="n"/>
      <c r="CV297" s="18" t="n"/>
      <c r="CW297" s="18" t="n"/>
      <c r="CX297" s="18" t="n"/>
      <c r="CY297" s="18" t="n"/>
      <c r="CZ297" s="18" t="n"/>
      <c r="DB297" s="22" t="n"/>
      <c r="DC297" s="18" t="n"/>
      <c r="DD297" s="18" t="n"/>
      <c r="DE297" s="18" t="n"/>
      <c r="DF297" s="18" t="n"/>
      <c r="DG297" s="18" t="n"/>
      <c r="DI297" s="22" t="n"/>
      <c r="DJ297" s="18" t="n"/>
      <c r="DK297" s="18" t="n"/>
      <c r="DL297" s="18" t="n"/>
      <c r="DM297" s="18" t="n"/>
      <c r="DN297" s="18" t="n"/>
      <c r="DP297" s="22" t="n"/>
      <c r="DQ297" s="18" t="n"/>
      <c r="DR297" s="18" t="n"/>
      <c r="DS297" s="18" t="n"/>
      <c r="DT297" s="18" t="n"/>
      <c r="DU297" s="18" t="n"/>
      <c r="DV297" s="18" t="n"/>
      <c r="DW297" s="22" t="n"/>
      <c r="DX297" s="18" t="n"/>
      <c r="DY297" s="18" t="n"/>
      <c r="DZ297" s="18" t="n"/>
      <c r="EA297" s="18" t="n"/>
      <c r="EB297" s="18" t="n"/>
      <c r="ED297" s="22" t="n"/>
      <c r="EE297" s="18" t="n"/>
      <c r="EF297" s="18" t="n"/>
      <c r="EG297" s="18" t="n"/>
      <c r="EH297" s="18" t="n"/>
      <c r="EI297" s="18" t="n"/>
      <c r="EK297" s="22" t="n"/>
      <c r="EL297" s="18" t="n"/>
      <c r="EM297" s="18" t="n"/>
      <c r="EN297" s="18" t="n"/>
      <c r="EO297" s="18" t="n"/>
      <c r="EP297" s="18" t="n"/>
      <c r="ER297" s="22" t="n"/>
      <c r="ES297" s="18" t="n"/>
      <c r="ET297" s="18" t="n"/>
      <c r="EU297" s="18" t="n"/>
      <c r="EV297" s="18" t="n"/>
      <c r="EW297" s="18" t="n"/>
      <c r="EY297" s="22" t="n"/>
      <c r="EZ297" s="18" t="n"/>
      <c r="FA297" s="18" t="n"/>
      <c r="FB297" s="18" t="n"/>
      <c r="FC297" s="18" t="n"/>
      <c r="FD297" s="18" t="n"/>
      <c r="FF297" s="22" t="n"/>
      <c r="FG297" s="18" t="n"/>
      <c r="FH297" s="18" t="n"/>
      <c r="FI297" s="18" t="n"/>
      <c r="FJ297" s="18" t="n"/>
      <c r="FK297" s="18" t="n"/>
      <c r="FM297" s="22" t="n"/>
      <c r="FN297" s="18" t="n"/>
      <c r="FO297" s="18" t="n"/>
      <c r="FP297" s="18" t="n"/>
      <c r="FQ297" s="18" t="n"/>
      <c r="FR297" s="18" t="n"/>
      <c r="FT297" s="22" t="n"/>
      <c r="FU297" s="18" t="n"/>
      <c r="FV297" s="18" t="n"/>
      <c r="FW297" s="18" t="n"/>
      <c r="FX297" s="18" t="n"/>
      <c r="FY297" s="18" t="n"/>
      <c r="GA297" s="22" t="n"/>
      <c r="GB297" s="18" t="n"/>
      <c r="GC297" s="18" t="n"/>
      <c r="GD297" s="18" t="n"/>
      <c r="GE297" s="18" t="n"/>
      <c r="GF297" s="18" t="n"/>
      <c r="GG297" s="18" t="n"/>
      <c r="GH297" s="18" t="n"/>
      <c r="GI297" s="18" t="n"/>
      <c r="GJ297" s="18" t="n"/>
      <c r="GK297" s="18" t="n"/>
      <c r="GL297" s="18" t="n"/>
      <c r="GM297" s="18" t="n"/>
      <c r="HD297" s="22" t="n"/>
      <c r="HE297" s="18" t="n"/>
      <c r="HF297" s="18" t="n"/>
      <c r="HG297" s="18" t="n"/>
      <c r="HH297" s="18" t="n"/>
      <c r="HI297" s="18" t="n"/>
      <c r="HK297" s="22" t="n"/>
      <c r="HL297" s="18" t="n"/>
      <c r="HM297" s="18" t="n"/>
      <c r="HN297" s="18" t="n"/>
      <c r="HO297" s="18" t="n"/>
      <c r="HP297" s="18" t="n"/>
      <c r="HR297" s="22" t="n"/>
      <c r="HS297" s="18" t="n"/>
      <c r="HT297" s="18" t="n"/>
      <c r="HU297" s="18" t="n"/>
      <c r="HV297" s="18" t="n"/>
      <c r="HW297" s="18" t="n"/>
      <c r="HY297" s="22" t="n"/>
      <c r="HZ297" s="18" t="n"/>
      <c r="IA297" s="18" t="n"/>
      <c r="IB297" s="18" t="n"/>
      <c r="IC297" s="18" t="n"/>
      <c r="ID297" s="18" t="n"/>
      <c r="IM297" s="22" t="n"/>
      <c r="IN297" s="18" t="n"/>
      <c r="IO297" s="18" t="n"/>
      <c r="IP297" s="18" t="n"/>
      <c r="IQ297" s="18" t="n"/>
      <c r="IR297" s="18" t="n"/>
      <c r="IT297" s="22" t="n"/>
      <c r="IU297" s="18" t="n"/>
      <c r="IV297" s="18" t="n"/>
      <c r="IW297" s="18" t="n"/>
      <c r="IX297" s="18" t="n"/>
      <c r="IY297" s="18" t="n"/>
      <c r="JA297" s="22" t="n"/>
      <c r="JB297" s="18" t="n"/>
      <c r="JC297" s="18" t="n"/>
      <c r="JD297" s="18" t="n"/>
      <c r="JE297" s="18" t="n"/>
      <c r="JF297" s="18" t="n"/>
      <c r="JH297" s="22" t="n"/>
      <c r="JI297" s="18" t="n"/>
      <c r="JJ297" s="18" t="n"/>
      <c r="JK297" s="18" t="n"/>
      <c r="JL297" s="18" t="n"/>
      <c r="JM297" s="18" t="n"/>
    </row>
    <row r="298">
      <c r="B298" s="4" t="n"/>
      <c r="C298" s="22" t="n"/>
      <c r="D298" s="548" t="n"/>
      <c r="E298" s="18" t="n"/>
      <c r="F298" s="18" t="n"/>
      <c r="G298" s="22" t="n"/>
      <c r="H298" s="548" t="n"/>
      <c r="I298" s="18" t="n"/>
      <c r="J298" s="18" t="n"/>
      <c r="K298" s="22" t="n"/>
      <c r="L298" s="548" t="n"/>
      <c r="M298" s="18" t="n"/>
      <c r="N298" s="18" t="n"/>
      <c r="O298" s="18" t="n"/>
      <c r="P298" s="18" t="n"/>
      <c r="Q298" s="18" t="n"/>
      <c r="R298" s="18" t="n"/>
      <c r="S298" s="18" t="n"/>
      <c r="T298" s="22" t="n"/>
      <c r="U298" s="22" t="n"/>
      <c r="V298" s="18" t="n"/>
      <c r="W298" s="18" t="n"/>
      <c r="AC298" s="22" t="n"/>
      <c r="AD298" s="18" t="n"/>
      <c r="AE298" s="18" t="n"/>
      <c r="AF298" s="18" t="n"/>
      <c r="AG298" s="18" t="n"/>
      <c r="AH298" s="18" t="n"/>
      <c r="AJ298" s="22" t="n"/>
      <c r="AK298" s="18" t="n"/>
      <c r="AL298" s="18" t="n"/>
      <c r="AM298" s="18" t="n"/>
      <c r="AN298" s="18" t="n"/>
      <c r="AO298" s="18" t="n"/>
      <c r="AQ298" s="22" t="n"/>
      <c r="AR298" s="18" t="n"/>
      <c r="AS298" s="18" t="n"/>
      <c r="AT298" s="18" t="n"/>
      <c r="AU298" s="18" t="n"/>
      <c r="AV298" s="18" t="n"/>
      <c r="AX298" s="22" t="n"/>
      <c r="AY298" s="18" t="n"/>
      <c r="AZ298" s="18" t="n"/>
      <c r="BA298" s="18" t="n"/>
      <c r="BB298" s="18" t="n"/>
      <c r="BC298" s="18" t="n"/>
      <c r="BE298" s="22" t="n"/>
      <c r="BF298" s="18" t="n"/>
      <c r="BG298" s="18" t="n"/>
      <c r="BH298" s="18" t="n"/>
      <c r="BI298" s="18" t="n"/>
      <c r="BJ298" s="18" t="n"/>
      <c r="BL298" s="22" t="n"/>
      <c r="BM298" s="18" t="n"/>
      <c r="BN298" s="18" t="n"/>
      <c r="BO298" s="18" t="n"/>
      <c r="BP298" s="18" t="n"/>
      <c r="BQ298" s="18" t="n"/>
      <c r="BS298" s="22" t="n"/>
      <c r="BT298" s="18" t="n"/>
      <c r="BU298" s="18" t="n"/>
      <c r="BV298" s="18" t="n"/>
      <c r="BW298" s="18" t="n"/>
      <c r="BX298" s="18" t="n"/>
      <c r="BZ298" s="22" t="n"/>
      <c r="CA298" s="18" t="n"/>
      <c r="CB298" s="18" t="n"/>
      <c r="CC298" s="18" t="n"/>
      <c r="CD298" s="18" t="n"/>
      <c r="CE298" s="18" t="n"/>
      <c r="CG298" s="22" t="n"/>
      <c r="CH298" s="18" t="n"/>
      <c r="CI298" s="18" t="n"/>
      <c r="CJ298" s="18" t="n"/>
      <c r="CK298" s="18" t="n"/>
      <c r="CL298" s="18" t="n"/>
      <c r="CN298" s="22" t="n"/>
      <c r="CO298" s="18" t="n"/>
      <c r="CP298" s="18" t="n"/>
      <c r="CQ298" s="18" t="n"/>
      <c r="CR298" s="18" t="n"/>
      <c r="CS298" s="18" t="n"/>
      <c r="CU298" s="22" t="n"/>
      <c r="CV298" s="18" t="n"/>
      <c r="CW298" s="18" t="n"/>
      <c r="CX298" s="18" t="n"/>
      <c r="CY298" s="18" t="n"/>
      <c r="CZ298" s="18" t="n"/>
      <c r="DB298" s="22" t="n"/>
      <c r="DC298" s="18" t="n"/>
      <c r="DD298" s="18" t="n"/>
      <c r="DE298" s="18" t="n"/>
      <c r="DF298" s="18" t="n"/>
      <c r="DG298" s="18" t="n"/>
      <c r="DI298" s="22" t="n"/>
      <c r="DJ298" s="18" t="n"/>
      <c r="DK298" s="18" t="n"/>
      <c r="DL298" s="18" t="n"/>
      <c r="DM298" s="18" t="n"/>
      <c r="DN298" s="18" t="n"/>
      <c r="DP298" s="22" t="n"/>
      <c r="DQ298" s="18" t="n"/>
      <c r="DR298" s="18" t="n"/>
      <c r="DS298" s="18" t="n"/>
      <c r="DT298" s="18" t="n"/>
      <c r="DU298" s="18" t="n"/>
      <c r="DV298" s="18" t="n"/>
      <c r="DW298" s="22" t="n"/>
      <c r="DX298" s="18" t="n"/>
      <c r="DY298" s="18" t="n"/>
      <c r="DZ298" s="18" t="n"/>
      <c r="EA298" s="18" t="n"/>
      <c r="EB298" s="18" t="n"/>
      <c r="ED298" s="22" t="n"/>
      <c r="EE298" s="18" t="n"/>
      <c r="EF298" s="18" t="n"/>
      <c r="EG298" s="18" t="n"/>
      <c r="EH298" s="18" t="n"/>
      <c r="EI298" s="18" t="n"/>
      <c r="EK298" s="22" t="n"/>
      <c r="EL298" s="18" t="n"/>
      <c r="EM298" s="18" t="n"/>
      <c r="EN298" s="18" t="n"/>
      <c r="EO298" s="18" t="n"/>
      <c r="EP298" s="18" t="n"/>
      <c r="ER298" s="22" t="n"/>
      <c r="ES298" s="18" t="n"/>
      <c r="ET298" s="18" t="n"/>
      <c r="EU298" s="18" t="n"/>
      <c r="EV298" s="18" t="n"/>
      <c r="EW298" s="18" t="n"/>
      <c r="EY298" s="22" t="n"/>
      <c r="EZ298" s="18" t="n"/>
      <c r="FA298" s="18" t="n"/>
      <c r="FB298" s="18" t="n"/>
      <c r="FC298" s="18" t="n"/>
      <c r="FD298" s="18" t="n"/>
      <c r="FF298" s="22" t="n"/>
      <c r="FG298" s="18" t="n"/>
      <c r="FH298" s="18" t="n"/>
      <c r="FI298" s="18" t="n"/>
      <c r="FJ298" s="18" t="n"/>
      <c r="FK298" s="18" t="n"/>
      <c r="FM298" s="22" t="n"/>
      <c r="FN298" s="18" t="n"/>
      <c r="FO298" s="18" t="n"/>
      <c r="FP298" s="18" t="n"/>
      <c r="FQ298" s="18" t="n"/>
      <c r="FR298" s="18" t="n"/>
      <c r="FT298" s="22" t="n"/>
      <c r="FU298" s="18" t="n"/>
      <c r="FV298" s="18" t="n"/>
      <c r="FW298" s="18" t="n"/>
      <c r="FX298" s="18" t="n"/>
      <c r="FY298" s="18" t="n"/>
      <c r="GA298" s="22" t="n"/>
      <c r="GB298" s="18" t="n"/>
      <c r="GC298" s="18" t="n"/>
      <c r="GD298" s="18" t="n"/>
      <c r="GE298" s="18" t="n"/>
      <c r="GF298" s="18" t="n"/>
      <c r="GG298" s="18" t="n"/>
      <c r="GH298" s="18" t="n"/>
      <c r="GI298" s="18" t="n"/>
      <c r="GJ298" s="18" t="n"/>
      <c r="GK298" s="18" t="n"/>
      <c r="GL298" s="18" t="n"/>
      <c r="GM298" s="18" t="n"/>
      <c r="HD298" s="22" t="n"/>
      <c r="HE298" s="18" t="n"/>
      <c r="HF298" s="18" t="n"/>
      <c r="HG298" s="18" t="n"/>
      <c r="HH298" s="18" t="n"/>
      <c r="HI298" s="18" t="n"/>
      <c r="HK298" s="22" t="n"/>
      <c r="HL298" s="18" t="n"/>
      <c r="HM298" s="18" t="n"/>
      <c r="HN298" s="18" t="n"/>
      <c r="HO298" s="18" t="n"/>
      <c r="HP298" s="18" t="n"/>
      <c r="HR298" s="22" t="n"/>
      <c r="HS298" s="18" t="n"/>
      <c r="HT298" s="18" t="n"/>
      <c r="HU298" s="18" t="n"/>
      <c r="HV298" s="18" t="n"/>
      <c r="HW298" s="18" t="n"/>
      <c r="HY298" s="22" t="n"/>
      <c r="HZ298" s="18" t="n"/>
      <c r="IA298" s="18" t="n"/>
      <c r="IB298" s="18" t="n"/>
      <c r="IC298" s="18" t="n"/>
      <c r="ID298" s="18" t="n"/>
      <c r="IM298" s="22" t="n"/>
      <c r="IN298" s="18" t="n"/>
      <c r="IO298" s="18" t="n"/>
      <c r="IP298" s="18" t="n"/>
      <c r="IQ298" s="18" t="n"/>
      <c r="IR298" s="18" t="n"/>
      <c r="IT298" s="22" t="n"/>
      <c r="IU298" s="18" t="n"/>
      <c r="IV298" s="18" t="n"/>
      <c r="IW298" s="18" t="n"/>
      <c r="IX298" s="18" t="n"/>
      <c r="IY298" s="18" t="n"/>
      <c r="JA298" s="22" t="n"/>
      <c r="JB298" s="18" t="n"/>
      <c r="JC298" s="18" t="n"/>
      <c r="JD298" s="18" t="n"/>
      <c r="JE298" s="18" t="n"/>
      <c r="JF298" s="18" t="n"/>
      <c r="JH298" s="22" t="n"/>
      <c r="JI298" s="18" t="n"/>
      <c r="JJ298" s="18" t="n"/>
      <c r="JK298" s="18" t="n"/>
      <c r="JL298" s="18" t="n"/>
      <c r="JM298" s="18" t="n"/>
    </row>
    <row r="299">
      <c r="B299" s="4" t="n"/>
      <c r="C299" s="22" t="n"/>
      <c r="D299" s="548" t="n"/>
      <c r="E299" s="18" t="n"/>
      <c r="F299" s="18" t="n"/>
      <c r="G299" s="22" t="n"/>
      <c r="H299" s="548" t="n"/>
      <c r="I299" s="18" t="n"/>
      <c r="J299" s="18" t="n"/>
      <c r="K299" s="22" t="n"/>
      <c r="L299" s="548" t="n"/>
      <c r="M299" s="18" t="n"/>
      <c r="N299" s="18" t="n"/>
      <c r="O299" s="18" t="n"/>
      <c r="P299" s="18" t="n"/>
      <c r="Q299" s="18" t="n"/>
      <c r="R299" s="18" t="n"/>
      <c r="S299" s="18" t="n"/>
      <c r="T299" s="22" t="n"/>
      <c r="U299" s="22" t="n"/>
      <c r="V299" s="18" t="n"/>
      <c r="W299" s="18" t="n"/>
      <c r="AC299" s="22" t="n"/>
      <c r="AD299" s="18" t="n"/>
      <c r="AE299" s="18" t="n"/>
      <c r="AF299" s="18" t="n"/>
      <c r="AG299" s="18" t="n"/>
      <c r="AH299" s="18" t="n"/>
      <c r="AJ299" s="22" t="n"/>
      <c r="AK299" s="18" t="n"/>
      <c r="AL299" s="18" t="n"/>
      <c r="AM299" s="18" t="n"/>
      <c r="AN299" s="18" t="n"/>
      <c r="AO299" s="18" t="n"/>
      <c r="AQ299" s="22" t="n"/>
      <c r="AR299" s="18" t="n"/>
      <c r="AS299" s="18" t="n"/>
      <c r="AT299" s="18" t="n"/>
      <c r="AU299" s="18" t="n"/>
      <c r="AV299" s="18" t="n"/>
      <c r="AX299" s="22" t="n"/>
      <c r="AY299" s="18" t="n"/>
      <c r="AZ299" s="18" t="n"/>
      <c r="BA299" s="18" t="n"/>
      <c r="BB299" s="18" t="n"/>
      <c r="BC299" s="18" t="n"/>
      <c r="BE299" s="22" t="n"/>
      <c r="BF299" s="18" t="n"/>
      <c r="BG299" s="18" t="n"/>
      <c r="BH299" s="18" t="n"/>
      <c r="BI299" s="18" t="n"/>
      <c r="BJ299" s="18" t="n"/>
      <c r="BL299" s="22" t="n"/>
      <c r="BM299" s="18" t="n"/>
      <c r="BN299" s="18" t="n"/>
      <c r="BO299" s="18" t="n"/>
      <c r="BP299" s="18" t="n"/>
      <c r="BQ299" s="18" t="n"/>
      <c r="BS299" s="22" t="n"/>
      <c r="BT299" s="18" t="n"/>
      <c r="BU299" s="18" t="n"/>
      <c r="BV299" s="18" t="n"/>
      <c r="BW299" s="18" t="n"/>
      <c r="BX299" s="18" t="n"/>
      <c r="BZ299" s="22" t="n"/>
      <c r="CA299" s="18" t="n"/>
      <c r="CB299" s="18" t="n"/>
      <c r="CC299" s="18" t="n"/>
      <c r="CD299" s="18" t="n"/>
      <c r="CE299" s="18" t="n"/>
      <c r="CG299" s="22" t="n"/>
      <c r="CH299" s="18" t="n"/>
      <c r="CI299" s="18" t="n"/>
      <c r="CJ299" s="18" t="n"/>
      <c r="CK299" s="18" t="n"/>
      <c r="CL299" s="18" t="n"/>
      <c r="CN299" s="22" t="n"/>
      <c r="CO299" s="18" t="n"/>
      <c r="CP299" s="18" t="n"/>
      <c r="CQ299" s="18" t="n"/>
      <c r="CR299" s="18" t="n"/>
      <c r="CS299" s="18" t="n"/>
      <c r="CU299" s="22" t="n"/>
      <c r="CV299" s="18" t="n"/>
      <c r="CW299" s="18" t="n"/>
      <c r="CX299" s="18" t="n"/>
      <c r="CY299" s="18" t="n"/>
      <c r="CZ299" s="18" t="n"/>
      <c r="DB299" s="22" t="n"/>
      <c r="DC299" s="18" t="n"/>
      <c r="DD299" s="18" t="n"/>
      <c r="DE299" s="18" t="n"/>
      <c r="DF299" s="18" t="n"/>
      <c r="DG299" s="18" t="n"/>
      <c r="DI299" s="22" t="n"/>
      <c r="DJ299" s="18" t="n"/>
      <c r="DK299" s="18" t="n"/>
      <c r="DL299" s="18" t="n"/>
      <c r="DM299" s="18" t="n"/>
      <c r="DN299" s="18" t="n"/>
      <c r="DP299" s="22" t="n"/>
      <c r="DQ299" s="18" t="n"/>
      <c r="DR299" s="18" t="n"/>
      <c r="DS299" s="18" t="n"/>
      <c r="DT299" s="18" t="n"/>
      <c r="DU299" s="18" t="n"/>
      <c r="DV299" s="18" t="n"/>
      <c r="DW299" s="22" t="n"/>
      <c r="DX299" s="18" t="n"/>
      <c r="DY299" s="18" t="n"/>
      <c r="DZ299" s="18" t="n"/>
      <c r="EA299" s="18" t="n"/>
      <c r="EB299" s="18" t="n"/>
      <c r="ED299" s="22" t="n"/>
      <c r="EE299" s="18" t="n"/>
      <c r="EF299" s="18" t="n"/>
      <c r="EG299" s="18" t="n"/>
      <c r="EH299" s="18" t="n"/>
      <c r="EI299" s="18" t="n"/>
      <c r="EK299" s="22" t="n"/>
      <c r="EL299" s="18" t="n"/>
      <c r="EM299" s="18" t="n"/>
      <c r="EN299" s="18" t="n"/>
      <c r="EO299" s="18" t="n"/>
      <c r="EP299" s="18" t="n"/>
      <c r="ER299" s="22" t="n"/>
      <c r="ES299" s="18" t="n"/>
      <c r="ET299" s="18" t="n"/>
      <c r="EU299" s="18" t="n"/>
      <c r="EV299" s="18" t="n"/>
      <c r="EW299" s="18" t="n"/>
      <c r="EY299" s="22" t="n"/>
      <c r="EZ299" s="18" t="n"/>
      <c r="FA299" s="18" t="n"/>
      <c r="FB299" s="18" t="n"/>
      <c r="FC299" s="18" t="n"/>
      <c r="FD299" s="18" t="n"/>
      <c r="FF299" s="22" t="n"/>
      <c r="FG299" s="18" t="n"/>
      <c r="FH299" s="18" t="n"/>
      <c r="FI299" s="18" t="n"/>
      <c r="FJ299" s="18" t="n"/>
      <c r="FK299" s="18" t="n"/>
      <c r="FM299" s="22" t="n"/>
      <c r="FN299" s="18" t="n"/>
      <c r="FO299" s="18" t="n"/>
      <c r="FP299" s="18" t="n"/>
      <c r="FQ299" s="18" t="n"/>
      <c r="FR299" s="18" t="n"/>
      <c r="FT299" s="22" t="n"/>
      <c r="FU299" s="18" t="n"/>
      <c r="FV299" s="18" t="n"/>
      <c r="FW299" s="18" t="n"/>
      <c r="FX299" s="18" t="n"/>
      <c r="FY299" s="18" t="n"/>
      <c r="GA299" s="22" t="n"/>
      <c r="GB299" s="18" t="n"/>
      <c r="GC299" s="18" t="n"/>
      <c r="GD299" s="18" t="n"/>
      <c r="GE299" s="18" t="n"/>
      <c r="GF299" s="18" t="n"/>
      <c r="GG299" s="18" t="n"/>
      <c r="GH299" s="18" t="n"/>
      <c r="GI299" s="18" t="n"/>
      <c r="GJ299" s="18" t="n"/>
      <c r="GK299" s="18" t="n"/>
      <c r="GL299" s="18" t="n"/>
      <c r="GM299" s="18" t="n"/>
      <c r="HD299" s="22" t="n"/>
      <c r="HE299" s="18" t="n"/>
      <c r="HF299" s="18" t="n"/>
      <c r="HG299" s="18" t="n"/>
      <c r="HH299" s="18" t="n"/>
      <c r="HI299" s="18" t="n"/>
      <c r="HK299" s="22" t="n"/>
      <c r="HL299" s="18" t="n"/>
      <c r="HM299" s="18" t="n"/>
      <c r="HN299" s="18" t="n"/>
      <c r="HO299" s="18" t="n"/>
      <c r="HP299" s="18" t="n"/>
      <c r="HR299" s="22" t="n"/>
      <c r="HS299" s="18" t="n"/>
      <c r="HT299" s="18" t="n"/>
      <c r="HU299" s="18" t="n"/>
      <c r="HV299" s="18" t="n"/>
      <c r="HW299" s="18" t="n"/>
      <c r="HY299" s="22" t="n"/>
      <c r="HZ299" s="18" t="n"/>
      <c r="IA299" s="18" t="n"/>
      <c r="IB299" s="18" t="n"/>
      <c r="IC299" s="18" t="n"/>
      <c r="ID299" s="18" t="n"/>
      <c r="IM299" s="22" t="n"/>
      <c r="IN299" s="18" t="n"/>
      <c r="IO299" s="18" t="n"/>
      <c r="IP299" s="18" t="n"/>
      <c r="IQ299" s="18" t="n"/>
      <c r="IR299" s="18" t="n"/>
      <c r="IT299" s="22" t="n"/>
      <c r="IU299" s="18" t="n"/>
      <c r="IV299" s="18" t="n"/>
      <c r="IW299" s="18" t="n"/>
      <c r="IX299" s="18" t="n"/>
      <c r="IY299" s="18" t="n"/>
      <c r="JA299" s="22" t="n"/>
      <c r="JB299" s="18" t="n"/>
      <c r="JC299" s="18" t="n"/>
      <c r="JD299" s="18" t="n"/>
      <c r="JE299" s="18" t="n"/>
      <c r="JF299" s="18" t="n"/>
      <c r="JH299" s="22" t="n"/>
      <c r="JI299" s="18" t="n"/>
      <c r="JJ299" s="18" t="n"/>
      <c r="JK299" s="18" t="n"/>
      <c r="JL299" s="18" t="n"/>
      <c r="JM299" s="18" t="n"/>
    </row>
    <row r="300">
      <c r="B300" s="4" t="n"/>
      <c r="C300" s="22" t="n"/>
      <c r="D300" s="548" t="n"/>
      <c r="E300" s="18" t="n"/>
      <c r="F300" s="18" t="n"/>
      <c r="G300" s="22" t="n"/>
      <c r="H300" s="548" t="n"/>
      <c r="I300" s="18" t="n"/>
      <c r="J300" s="18" t="n"/>
      <c r="K300" s="22" t="n"/>
      <c r="L300" s="548" t="n"/>
      <c r="M300" s="18" t="n"/>
      <c r="N300" s="18" t="n"/>
      <c r="O300" s="18" t="n"/>
      <c r="P300" s="18" t="n"/>
      <c r="Q300" s="18" t="n"/>
      <c r="R300" s="18" t="n"/>
      <c r="S300" s="18" t="n"/>
      <c r="T300" s="22" t="n"/>
      <c r="U300" s="22" t="n"/>
      <c r="V300" s="18" t="n"/>
      <c r="W300" s="18" t="n"/>
      <c r="AC300" s="22" t="n"/>
      <c r="AD300" s="18" t="n"/>
      <c r="AE300" s="18" t="n"/>
      <c r="AF300" s="18" t="n"/>
      <c r="AG300" s="18" t="n"/>
      <c r="AH300" s="18" t="n"/>
      <c r="AJ300" s="22" t="n"/>
      <c r="AK300" s="18" t="n"/>
      <c r="AL300" s="18" t="n"/>
      <c r="AM300" s="18" t="n"/>
      <c r="AN300" s="18" t="n"/>
      <c r="AO300" s="18" t="n"/>
      <c r="AQ300" s="22" t="n"/>
      <c r="AR300" s="18" t="n"/>
      <c r="AS300" s="18" t="n"/>
      <c r="AT300" s="18" t="n"/>
      <c r="AU300" s="18" t="n"/>
      <c r="AV300" s="18" t="n"/>
      <c r="AX300" s="22" t="n"/>
      <c r="AY300" s="18" t="n"/>
      <c r="AZ300" s="18" t="n"/>
      <c r="BA300" s="18" t="n"/>
      <c r="BB300" s="18" t="n"/>
      <c r="BC300" s="18" t="n"/>
      <c r="BE300" s="22" t="n"/>
      <c r="BF300" s="18" t="n"/>
      <c r="BG300" s="18" t="n"/>
      <c r="BH300" s="18" t="n"/>
      <c r="BI300" s="18" t="n"/>
      <c r="BJ300" s="18" t="n"/>
      <c r="BL300" s="22" t="n"/>
      <c r="BM300" s="18" t="n"/>
      <c r="BN300" s="18" t="n"/>
      <c r="BO300" s="18" t="n"/>
      <c r="BP300" s="18" t="n"/>
      <c r="BQ300" s="18" t="n"/>
      <c r="BS300" s="22" t="n"/>
      <c r="BT300" s="18" t="n"/>
      <c r="BU300" s="18" t="n"/>
      <c r="BV300" s="18" t="n"/>
      <c r="BW300" s="18" t="n"/>
      <c r="BX300" s="18" t="n"/>
      <c r="BZ300" s="22" t="n"/>
      <c r="CA300" s="18" t="n"/>
      <c r="CB300" s="18" t="n"/>
      <c r="CC300" s="18" t="n"/>
      <c r="CD300" s="18" t="n"/>
      <c r="CE300" s="18" t="n"/>
      <c r="CG300" s="22" t="n"/>
      <c r="CH300" s="18" t="n"/>
      <c r="CI300" s="18" t="n"/>
      <c r="CJ300" s="18" t="n"/>
      <c r="CK300" s="18" t="n"/>
      <c r="CL300" s="18" t="n"/>
      <c r="CN300" s="22" t="n"/>
      <c r="CO300" s="18" t="n"/>
      <c r="CP300" s="18" t="n"/>
      <c r="CQ300" s="18" t="n"/>
      <c r="CR300" s="18" t="n"/>
      <c r="CS300" s="18" t="n"/>
      <c r="CU300" s="22" t="n"/>
      <c r="CV300" s="18" t="n"/>
      <c r="CW300" s="18" t="n"/>
      <c r="CX300" s="18" t="n"/>
      <c r="CY300" s="18" t="n"/>
      <c r="CZ300" s="18" t="n"/>
      <c r="DB300" s="22" t="n"/>
      <c r="DC300" s="18" t="n"/>
      <c r="DD300" s="18" t="n"/>
      <c r="DE300" s="18" t="n"/>
      <c r="DF300" s="18" t="n"/>
      <c r="DG300" s="18" t="n"/>
      <c r="DI300" s="22" t="n"/>
      <c r="DJ300" s="18" t="n"/>
      <c r="DK300" s="18" t="n"/>
      <c r="DL300" s="18" t="n"/>
      <c r="DM300" s="18" t="n"/>
      <c r="DN300" s="18" t="n"/>
      <c r="DP300" s="22" t="n"/>
      <c r="DQ300" s="18" t="n"/>
      <c r="DR300" s="18" t="n"/>
      <c r="DS300" s="18" t="n"/>
      <c r="DT300" s="18" t="n"/>
      <c r="DU300" s="18" t="n"/>
      <c r="DV300" s="18" t="n"/>
      <c r="DW300" s="22" t="n"/>
      <c r="DX300" s="18" t="n"/>
      <c r="DY300" s="18" t="n"/>
      <c r="DZ300" s="18" t="n"/>
      <c r="EA300" s="18" t="n"/>
      <c r="EB300" s="18" t="n"/>
      <c r="ED300" s="22" t="n"/>
      <c r="EE300" s="18" t="n"/>
      <c r="EF300" s="18" t="n"/>
      <c r="EG300" s="18" t="n"/>
      <c r="EH300" s="18" t="n"/>
      <c r="EI300" s="18" t="n"/>
      <c r="EK300" s="22" t="n"/>
      <c r="EL300" s="18" t="n"/>
      <c r="EM300" s="18" t="n"/>
      <c r="EN300" s="18" t="n"/>
      <c r="EO300" s="18" t="n"/>
      <c r="EP300" s="18" t="n"/>
      <c r="ER300" s="22" t="n"/>
      <c r="ES300" s="18" t="n"/>
      <c r="ET300" s="18" t="n"/>
      <c r="EU300" s="18" t="n"/>
      <c r="EV300" s="18" t="n"/>
      <c r="EW300" s="18" t="n"/>
      <c r="EY300" s="22" t="n"/>
      <c r="EZ300" s="18" t="n"/>
      <c r="FA300" s="18" t="n"/>
      <c r="FB300" s="18" t="n"/>
      <c r="FC300" s="18" t="n"/>
      <c r="FD300" s="18" t="n"/>
      <c r="FF300" s="22" t="n"/>
      <c r="FG300" s="18" t="n"/>
      <c r="FH300" s="18" t="n"/>
      <c r="FI300" s="18" t="n"/>
      <c r="FJ300" s="18" t="n"/>
      <c r="FK300" s="18" t="n"/>
      <c r="FM300" s="22" t="n"/>
      <c r="FN300" s="18" t="n"/>
      <c r="FO300" s="18" t="n"/>
      <c r="FP300" s="18" t="n"/>
      <c r="FQ300" s="18" t="n"/>
      <c r="FR300" s="18" t="n"/>
      <c r="FT300" s="22" t="n"/>
      <c r="FU300" s="18" t="n"/>
      <c r="FV300" s="18" t="n"/>
      <c r="FW300" s="18" t="n"/>
      <c r="FX300" s="18" t="n"/>
      <c r="FY300" s="18" t="n"/>
      <c r="GA300" s="22" t="n"/>
      <c r="GB300" s="18" t="n"/>
      <c r="GC300" s="18" t="n"/>
      <c r="GD300" s="18" t="n"/>
      <c r="GE300" s="18" t="n"/>
      <c r="GF300" s="18" t="n"/>
      <c r="GG300" s="18" t="n"/>
      <c r="GH300" s="18" t="n"/>
      <c r="GI300" s="18" t="n"/>
      <c r="GJ300" s="18" t="n"/>
      <c r="GK300" s="18" t="n"/>
      <c r="GL300" s="18" t="n"/>
      <c r="GM300" s="18" t="n"/>
      <c r="HD300" s="22" t="n"/>
      <c r="HE300" s="18" t="n"/>
      <c r="HF300" s="18" t="n"/>
      <c r="HG300" s="18" t="n"/>
      <c r="HH300" s="18" t="n"/>
      <c r="HI300" s="18" t="n"/>
      <c r="HK300" s="22" t="n"/>
      <c r="HL300" s="18" t="n"/>
      <c r="HM300" s="18" t="n"/>
      <c r="HN300" s="18" t="n"/>
      <c r="HO300" s="18" t="n"/>
      <c r="HP300" s="18" t="n"/>
      <c r="HR300" s="22" t="n"/>
      <c r="HS300" s="18" t="n"/>
      <c r="HT300" s="18" t="n"/>
      <c r="HU300" s="18" t="n"/>
      <c r="HV300" s="18" t="n"/>
      <c r="HW300" s="18" t="n"/>
      <c r="HY300" s="22" t="n"/>
      <c r="HZ300" s="18" t="n"/>
      <c r="IA300" s="18" t="n"/>
      <c r="IB300" s="18" t="n"/>
      <c r="IC300" s="18" t="n"/>
      <c r="ID300" s="18" t="n"/>
      <c r="IM300" s="22" t="n"/>
      <c r="IN300" s="18" t="n"/>
      <c r="IO300" s="18" t="n"/>
      <c r="IP300" s="18" t="n"/>
      <c r="IQ300" s="18" t="n"/>
      <c r="IR300" s="18" t="n"/>
      <c r="IT300" s="22" t="n"/>
      <c r="IU300" s="18" t="n"/>
      <c r="IV300" s="18" t="n"/>
      <c r="IW300" s="18" t="n"/>
      <c r="IX300" s="18" t="n"/>
      <c r="IY300" s="18" t="n"/>
      <c r="JA300" s="22" t="n"/>
      <c r="JB300" s="18" t="n"/>
      <c r="JC300" s="18" t="n"/>
      <c r="JD300" s="18" t="n"/>
      <c r="JE300" s="18" t="n"/>
      <c r="JF300" s="18" t="n"/>
      <c r="JH300" s="22" t="n"/>
      <c r="JI300" s="18" t="n"/>
      <c r="JJ300" s="18" t="n"/>
      <c r="JK300" s="18" t="n"/>
      <c r="JL300" s="18" t="n"/>
      <c r="JM300" s="18" t="n"/>
    </row>
    <row r="301">
      <c r="B301" s="4" t="n"/>
      <c r="C301" s="22" t="n"/>
      <c r="D301" s="548" t="n"/>
      <c r="E301" s="18" t="n"/>
      <c r="F301" s="18" t="n"/>
      <c r="G301" s="22" t="n"/>
      <c r="H301" s="548" t="n"/>
      <c r="I301" s="18" t="n"/>
      <c r="J301" s="18" t="n"/>
      <c r="K301" s="22" t="n"/>
      <c r="L301" s="548" t="n"/>
      <c r="M301" s="18" t="n"/>
      <c r="N301" s="18" t="n"/>
      <c r="O301" s="18" t="n"/>
      <c r="P301" s="18" t="n"/>
      <c r="Q301" s="18" t="n"/>
      <c r="R301" s="18" t="n"/>
      <c r="S301" s="18" t="n"/>
      <c r="T301" s="22" t="n"/>
      <c r="U301" s="22" t="n"/>
      <c r="V301" s="18" t="n"/>
      <c r="W301" s="18" t="n"/>
      <c r="AC301" s="22" t="n"/>
      <c r="AD301" s="18" t="n"/>
      <c r="AE301" s="18" t="n"/>
      <c r="AF301" s="18" t="n"/>
      <c r="AG301" s="18" t="n"/>
      <c r="AH301" s="18" t="n"/>
      <c r="AJ301" s="22" t="n"/>
      <c r="AK301" s="18" t="n"/>
      <c r="AL301" s="18" t="n"/>
      <c r="AM301" s="18" t="n"/>
      <c r="AN301" s="18" t="n"/>
      <c r="AO301" s="18" t="n"/>
      <c r="AQ301" s="22" t="n"/>
      <c r="AR301" s="18" t="n"/>
      <c r="AS301" s="18" t="n"/>
      <c r="AT301" s="18" t="n"/>
      <c r="AU301" s="18" t="n"/>
      <c r="AV301" s="18" t="n"/>
      <c r="AX301" s="22" t="n"/>
      <c r="AY301" s="18" t="n"/>
      <c r="AZ301" s="18" t="n"/>
      <c r="BA301" s="18" t="n"/>
      <c r="BB301" s="18" t="n"/>
      <c r="BC301" s="18" t="n"/>
      <c r="BE301" s="22" t="n"/>
      <c r="BF301" s="18" t="n"/>
      <c r="BG301" s="18" t="n"/>
      <c r="BH301" s="18" t="n"/>
      <c r="BI301" s="18" t="n"/>
      <c r="BJ301" s="18" t="n"/>
      <c r="BL301" s="22" t="n"/>
      <c r="BM301" s="18" t="n"/>
      <c r="BN301" s="18" t="n"/>
      <c r="BO301" s="18" t="n"/>
      <c r="BP301" s="18" t="n"/>
      <c r="BQ301" s="18" t="n"/>
      <c r="BS301" s="22" t="n"/>
      <c r="BT301" s="18" t="n"/>
      <c r="BU301" s="18" t="n"/>
      <c r="BV301" s="18" t="n"/>
      <c r="BW301" s="18" t="n"/>
      <c r="BX301" s="18" t="n"/>
      <c r="BZ301" s="22" t="n"/>
      <c r="CA301" s="18" t="n"/>
      <c r="CB301" s="18" t="n"/>
      <c r="CC301" s="18" t="n"/>
      <c r="CD301" s="18" t="n"/>
      <c r="CE301" s="18" t="n"/>
      <c r="CG301" s="22" t="n"/>
      <c r="CH301" s="18" t="n"/>
      <c r="CI301" s="18" t="n"/>
      <c r="CJ301" s="18" t="n"/>
      <c r="CK301" s="18" t="n"/>
      <c r="CL301" s="18" t="n"/>
      <c r="CN301" s="22" t="n"/>
      <c r="CO301" s="18" t="n"/>
      <c r="CP301" s="18" t="n"/>
      <c r="CQ301" s="18" t="n"/>
      <c r="CR301" s="18" t="n"/>
      <c r="CS301" s="18" t="n"/>
      <c r="CU301" s="22" t="n"/>
      <c r="CV301" s="18" t="n"/>
      <c r="CW301" s="18" t="n"/>
      <c r="CX301" s="18" t="n"/>
      <c r="CY301" s="18" t="n"/>
      <c r="CZ301" s="18" t="n"/>
      <c r="DB301" s="22" t="n"/>
      <c r="DC301" s="18" t="n"/>
      <c r="DD301" s="18" t="n"/>
      <c r="DE301" s="18" t="n"/>
      <c r="DF301" s="18" t="n"/>
      <c r="DG301" s="18" t="n"/>
      <c r="DI301" s="22" t="n"/>
      <c r="DJ301" s="18" t="n"/>
      <c r="DK301" s="18" t="n"/>
      <c r="DL301" s="18" t="n"/>
      <c r="DM301" s="18" t="n"/>
      <c r="DN301" s="18" t="n"/>
      <c r="DP301" s="22" t="n"/>
      <c r="DQ301" s="18" t="n"/>
      <c r="DR301" s="18" t="n"/>
      <c r="DS301" s="18" t="n"/>
      <c r="DT301" s="18" t="n"/>
      <c r="DU301" s="18" t="n"/>
      <c r="DV301" s="18" t="n"/>
      <c r="DW301" s="22" t="n"/>
      <c r="DX301" s="18" t="n"/>
      <c r="DY301" s="18" t="n"/>
      <c r="DZ301" s="18" t="n"/>
      <c r="EA301" s="18" t="n"/>
      <c r="EB301" s="18" t="n"/>
      <c r="ED301" s="22" t="n"/>
      <c r="EE301" s="18" t="n"/>
      <c r="EF301" s="18" t="n"/>
      <c r="EG301" s="18" t="n"/>
      <c r="EH301" s="18" t="n"/>
      <c r="EI301" s="18" t="n"/>
      <c r="EK301" s="22" t="n"/>
      <c r="EL301" s="18" t="n"/>
      <c r="EM301" s="18" t="n"/>
      <c r="EN301" s="18" t="n"/>
      <c r="EO301" s="18" t="n"/>
      <c r="EP301" s="18" t="n"/>
      <c r="ER301" s="22" t="n"/>
      <c r="ES301" s="18" t="n"/>
      <c r="ET301" s="18" t="n"/>
      <c r="EU301" s="18" t="n"/>
      <c r="EV301" s="18" t="n"/>
      <c r="EW301" s="18" t="n"/>
      <c r="EY301" s="22" t="n"/>
      <c r="EZ301" s="18" t="n"/>
      <c r="FA301" s="18" t="n"/>
      <c r="FB301" s="18" t="n"/>
      <c r="FC301" s="18" t="n"/>
      <c r="FD301" s="18" t="n"/>
      <c r="FF301" s="22" t="n"/>
      <c r="FG301" s="18" t="n"/>
      <c r="FH301" s="18" t="n"/>
      <c r="FI301" s="18" t="n"/>
      <c r="FJ301" s="18" t="n"/>
      <c r="FK301" s="18" t="n"/>
      <c r="FM301" s="22" t="n"/>
      <c r="FN301" s="18" t="n"/>
      <c r="FO301" s="18" t="n"/>
      <c r="FP301" s="18" t="n"/>
      <c r="FQ301" s="18" t="n"/>
      <c r="FR301" s="18" t="n"/>
      <c r="FT301" s="22" t="n"/>
      <c r="FU301" s="18" t="n"/>
      <c r="FV301" s="18" t="n"/>
      <c r="FW301" s="18" t="n"/>
      <c r="FX301" s="18" t="n"/>
      <c r="FY301" s="18" t="n"/>
      <c r="GA301" s="22" t="n"/>
      <c r="GB301" s="18" t="n"/>
      <c r="GC301" s="18" t="n"/>
      <c r="GD301" s="18" t="n"/>
      <c r="GE301" s="18" t="n"/>
      <c r="GF301" s="18" t="n"/>
      <c r="GG301" s="18" t="n"/>
      <c r="GH301" s="18" t="n"/>
      <c r="GI301" s="18" t="n"/>
      <c r="GJ301" s="18" t="n"/>
      <c r="GK301" s="18" t="n"/>
      <c r="GL301" s="18" t="n"/>
      <c r="GM301" s="18" t="n"/>
      <c r="HD301" s="22" t="n"/>
      <c r="HE301" s="18" t="n"/>
      <c r="HF301" s="18" t="n"/>
      <c r="HG301" s="18" t="n"/>
      <c r="HH301" s="18" t="n"/>
      <c r="HI301" s="18" t="n"/>
      <c r="HK301" s="22" t="n"/>
      <c r="HL301" s="18" t="n"/>
      <c r="HM301" s="18" t="n"/>
      <c r="HN301" s="18" t="n"/>
      <c r="HO301" s="18" t="n"/>
      <c r="HP301" s="18" t="n"/>
      <c r="HR301" s="22" t="n"/>
      <c r="HS301" s="18" t="n"/>
      <c r="HT301" s="18" t="n"/>
      <c r="HU301" s="18" t="n"/>
      <c r="HV301" s="18" t="n"/>
      <c r="HW301" s="18" t="n"/>
      <c r="HY301" s="22" t="n"/>
      <c r="HZ301" s="18" t="n"/>
      <c r="IA301" s="18" t="n"/>
      <c r="IB301" s="18" t="n"/>
      <c r="IC301" s="18" t="n"/>
      <c r="ID301" s="18" t="n"/>
      <c r="IM301" s="22" t="n"/>
      <c r="IN301" s="18" t="n"/>
      <c r="IO301" s="18" t="n"/>
      <c r="IP301" s="18" t="n"/>
      <c r="IQ301" s="18" t="n"/>
      <c r="IR301" s="18" t="n"/>
      <c r="IT301" s="22" t="n"/>
      <c r="IU301" s="18" t="n"/>
      <c r="IV301" s="18" t="n"/>
      <c r="IW301" s="18" t="n"/>
      <c r="IX301" s="18" t="n"/>
      <c r="IY301" s="18" t="n"/>
      <c r="JA301" s="22" t="n"/>
      <c r="JB301" s="18" t="n"/>
      <c r="JC301" s="18" t="n"/>
      <c r="JD301" s="18" t="n"/>
      <c r="JE301" s="18" t="n"/>
      <c r="JF301" s="18" t="n"/>
      <c r="JH301" s="22" t="n"/>
      <c r="JI301" s="18" t="n"/>
      <c r="JJ301" s="18" t="n"/>
      <c r="JK301" s="18" t="n"/>
      <c r="JL301" s="18" t="n"/>
      <c r="JM301" s="18" t="n"/>
    </row>
    <row r="302">
      <c r="B302" s="4" t="n"/>
      <c r="C302" s="22" t="n"/>
      <c r="D302" s="548" t="n"/>
      <c r="E302" s="18" t="n"/>
      <c r="F302" s="18" t="n"/>
      <c r="G302" s="22" t="n"/>
      <c r="H302" s="548" t="n"/>
      <c r="I302" s="18" t="n"/>
      <c r="J302" s="18" t="n"/>
      <c r="K302" s="22" t="n"/>
      <c r="L302" s="548" t="n"/>
      <c r="M302" s="18" t="n"/>
      <c r="N302" s="18" t="n"/>
      <c r="O302" s="18" t="n"/>
      <c r="P302" s="18" t="n"/>
      <c r="Q302" s="18" t="n"/>
      <c r="R302" s="18" t="n"/>
      <c r="S302" s="18" t="n"/>
      <c r="T302" s="22" t="n"/>
      <c r="U302" s="22" t="n"/>
      <c r="V302" s="18" t="n"/>
      <c r="W302" s="18" t="n"/>
      <c r="AC302" s="22" t="n"/>
      <c r="AD302" s="18" t="n"/>
      <c r="AE302" s="18" t="n"/>
      <c r="AF302" s="18" t="n"/>
      <c r="AG302" s="18" t="n"/>
      <c r="AH302" s="18" t="n"/>
      <c r="AJ302" s="22" t="n"/>
      <c r="AK302" s="18" t="n"/>
      <c r="AL302" s="18" t="n"/>
      <c r="AM302" s="18" t="n"/>
      <c r="AN302" s="18" t="n"/>
      <c r="AO302" s="18" t="n"/>
      <c r="AQ302" s="22" t="n"/>
      <c r="AR302" s="18" t="n"/>
      <c r="AS302" s="18" t="n"/>
      <c r="AT302" s="18" t="n"/>
      <c r="AU302" s="18" t="n"/>
      <c r="AV302" s="18" t="n"/>
      <c r="AX302" s="22" t="n"/>
      <c r="AY302" s="18" t="n"/>
      <c r="AZ302" s="18" t="n"/>
      <c r="BA302" s="18" t="n"/>
      <c r="BB302" s="18" t="n"/>
      <c r="BC302" s="18" t="n"/>
      <c r="BE302" s="22" t="n"/>
      <c r="BF302" s="18" t="n"/>
      <c r="BG302" s="18" t="n"/>
      <c r="BH302" s="18" t="n"/>
      <c r="BI302" s="18" t="n"/>
      <c r="BJ302" s="18" t="n"/>
      <c r="BL302" s="22" t="n"/>
      <c r="BM302" s="18" t="n"/>
      <c r="BN302" s="18" t="n"/>
      <c r="BO302" s="18" t="n"/>
      <c r="BP302" s="18" t="n"/>
      <c r="BQ302" s="18" t="n"/>
      <c r="BS302" s="22" t="n"/>
      <c r="BT302" s="18" t="n"/>
      <c r="BU302" s="18" t="n"/>
      <c r="BV302" s="18" t="n"/>
      <c r="BW302" s="18" t="n"/>
      <c r="BX302" s="18" t="n"/>
      <c r="BZ302" s="22" t="n"/>
      <c r="CA302" s="18" t="n"/>
      <c r="CB302" s="18" t="n"/>
      <c r="CC302" s="18" t="n"/>
      <c r="CD302" s="18" t="n"/>
      <c r="CE302" s="18" t="n"/>
      <c r="CG302" s="22" t="n"/>
      <c r="CH302" s="18" t="n"/>
      <c r="CI302" s="18" t="n"/>
      <c r="CJ302" s="18" t="n"/>
      <c r="CK302" s="18" t="n"/>
      <c r="CL302" s="18" t="n"/>
      <c r="CN302" s="22" t="n"/>
      <c r="CO302" s="18" t="n"/>
      <c r="CP302" s="18" t="n"/>
      <c r="CQ302" s="18" t="n"/>
      <c r="CR302" s="18" t="n"/>
      <c r="CS302" s="18" t="n"/>
      <c r="CU302" s="22" t="n"/>
      <c r="CV302" s="18" t="n"/>
      <c r="CW302" s="18" t="n"/>
      <c r="CX302" s="18" t="n"/>
      <c r="CY302" s="18" t="n"/>
      <c r="CZ302" s="18" t="n"/>
      <c r="DB302" s="22" t="n"/>
      <c r="DC302" s="18" t="n"/>
      <c r="DD302" s="18" t="n"/>
      <c r="DE302" s="18" t="n"/>
      <c r="DF302" s="18" t="n"/>
      <c r="DG302" s="18" t="n"/>
      <c r="DI302" s="22" t="n"/>
      <c r="DJ302" s="18" t="n"/>
      <c r="DK302" s="18" t="n"/>
      <c r="DL302" s="18" t="n"/>
      <c r="DM302" s="18" t="n"/>
      <c r="DN302" s="18" t="n"/>
      <c r="DP302" s="22" t="n"/>
      <c r="DQ302" s="18" t="n"/>
      <c r="DR302" s="18" t="n"/>
      <c r="DS302" s="18" t="n"/>
      <c r="DT302" s="18" t="n"/>
      <c r="DU302" s="18" t="n"/>
      <c r="DV302" s="18" t="n"/>
      <c r="DW302" s="22" t="n"/>
      <c r="DX302" s="18" t="n"/>
      <c r="DY302" s="18" t="n"/>
      <c r="DZ302" s="18" t="n"/>
      <c r="EA302" s="18" t="n"/>
      <c r="EB302" s="18" t="n"/>
      <c r="ED302" s="22" t="n"/>
      <c r="EE302" s="18" t="n"/>
      <c r="EF302" s="18" t="n"/>
      <c r="EG302" s="18" t="n"/>
      <c r="EH302" s="18" t="n"/>
      <c r="EI302" s="18" t="n"/>
      <c r="EK302" s="22" t="n"/>
      <c r="EL302" s="18" t="n"/>
      <c r="EM302" s="18" t="n"/>
      <c r="EN302" s="18" t="n"/>
      <c r="EO302" s="18" t="n"/>
      <c r="EP302" s="18" t="n"/>
      <c r="ER302" s="22" t="n"/>
      <c r="ES302" s="18" t="n"/>
      <c r="ET302" s="18" t="n"/>
      <c r="EU302" s="18" t="n"/>
      <c r="EV302" s="18" t="n"/>
      <c r="EW302" s="18" t="n"/>
      <c r="EY302" s="22" t="n"/>
      <c r="EZ302" s="18" t="n"/>
      <c r="FA302" s="18" t="n"/>
      <c r="FB302" s="18" t="n"/>
      <c r="FC302" s="18" t="n"/>
      <c r="FD302" s="18" t="n"/>
      <c r="FF302" s="22" t="n"/>
      <c r="FG302" s="18" t="n"/>
      <c r="FH302" s="18" t="n"/>
      <c r="FI302" s="18" t="n"/>
      <c r="FJ302" s="18" t="n"/>
      <c r="FK302" s="18" t="n"/>
      <c r="FM302" s="22" t="n"/>
      <c r="FN302" s="18" t="n"/>
      <c r="FO302" s="18" t="n"/>
      <c r="FP302" s="18" t="n"/>
      <c r="FQ302" s="18" t="n"/>
      <c r="FR302" s="18" t="n"/>
      <c r="FT302" s="22" t="n"/>
      <c r="FU302" s="18" t="n"/>
      <c r="FV302" s="18" t="n"/>
      <c r="FW302" s="18" t="n"/>
      <c r="FX302" s="18" t="n"/>
      <c r="FY302" s="18" t="n"/>
      <c r="GA302" s="22" t="n"/>
      <c r="GB302" s="18" t="n"/>
      <c r="GC302" s="18" t="n"/>
      <c r="GD302" s="18" t="n"/>
      <c r="GE302" s="18" t="n"/>
      <c r="GF302" s="18" t="n"/>
      <c r="GG302" s="18" t="n"/>
      <c r="GH302" s="18" t="n"/>
      <c r="GI302" s="18" t="n"/>
      <c r="GJ302" s="18" t="n"/>
      <c r="GK302" s="18" t="n"/>
      <c r="GL302" s="18" t="n"/>
      <c r="GM302" s="18" t="n"/>
      <c r="HD302" s="22" t="n"/>
      <c r="HE302" s="18" t="n"/>
      <c r="HF302" s="18" t="n"/>
      <c r="HG302" s="18" t="n"/>
      <c r="HH302" s="18" t="n"/>
      <c r="HI302" s="18" t="n"/>
      <c r="HK302" s="22" t="n"/>
      <c r="HL302" s="18" t="n"/>
      <c r="HM302" s="18" t="n"/>
      <c r="HN302" s="18" t="n"/>
      <c r="HO302" s="18" t="n"/>
      <c r="HP302" s="18" t="n"/>
      <c r="HR302" s="22" t="n"/>
      <c r="HS302" s="18" t="n"/>
      <c r="HT302" s="18" t="n"/>
      <c r="HU302" s="18" t="n"/>
      <c r="HV302" s="18" t="n"/>
      <c r="HW302" s="18" t="n"/>
      <c r="HY302" s="22" t="n"/>
      <c r="HZ302" s="18" t="n"/>
      <c r="IA302" s="18" t="n"/>
      <c r="IB302" s="18" t="n"/>
      <c r="IC302" s="18" t="n"/>
      <c r="ID302" s="18" t="n"/>
      <c r="IM302" s="22" t="n"/>
      <c r="IN302" s="18" t="n"/>
      <c r="IO302" s="18" t="n"/>
      <c r="IP302" s="18" t="n"/>
      <c r="IQ302" s="18" t="n"/>
      <c r="IR302" s="18" t="n"/>
      <c r="IT302" s="22" t="n"/>
      <c r="IU302" s="18" t="n"/>
      <c r="IV302" s="18" t="n"/>
      <c r="IW302" s="18" t="n"/>
      <c r="IX302" s="18" t="n"/>
      <c r="IY302" s="18" t="n"/>
      <c r="JA302" s="22" t="n"/>
      <c r="JB302" s="18" t="n"/>
      <c r="JC302" s="18" t="n"/>
      <c r="JD302" s="18" t="n"/>
      <c r="JE302" s="18" t="n"/>
      <c r="JF302" s="18" t="n"/>
      <c r="JH302" s="22" t="n"/>
      <c r="JI302" s="18" t="n"/>
      <c r="JJ302" s="18" t="n"/>
      <c r="JK302" s="18" t="n"/>
      <c r="JL302" s="18" t="n"/>
      <c r="JM302" s="18" t="n"/>
    </row>
    <row r="303">
      <c r="B303" s="4" t="n"/>
      <c r="C303" s="22" t="n"/>
      <c r="D303" s="548" t="n"/>
      <c r="E303" s="18" t="n"/>
      <c r="F303" s="18" t="n"/>
      <c r="G303" s="22" t="n"/>
      <c r="H303" s="548" t="n"/>
      <c r="I303" s="18" t="n"/>
      <c r="J303" s="18" t="n"/>
      <c r="K303" s="22" t="n"/>
      <c r="L303" s="548" t="n"/>
      <c r="M303" s="18" t="n"/>
      <c r="N303" s="18" t="n"/>
      <c r="O303" s="18" t="n"/>
      <c r="P303" s="18" t="n"/>
      <c r="Q303" s="18" t="n"/>
      <c r="R303" s="18" t="n"/>
      <c r="S303" s="18" t="n"/>
      <c r="T303" s="22" t="n"/>
      <c r="U303" s="22" t="n"/>
      <c r="V303" s="18" t="n"/>
      <c r="W303" s="18" t="n"/>
      <c r="AC303" s="22" t="n"/>
      <c r="AD303" s="18" t="n"/>
      <c r="AE303" s="18" t="n"/>
      <c r="AF303" s="18" t="n"/>
      <c r="AG303" s="18" t="n"/>
      <c r="AH303" s="18" t="n"/>
      <c r="AJ303" s="22" t="n"/>
      <c r="AK303" s="18" t="n"/>
      <c r="AL303" s="18" t="n"/>
      <c r="AM303" s="18" t="n"/>
      <c r="AN303" s="18" t="n"/>
      <c r="AO303" s="18" t="n"/>
      <c r="AQ303" s="22" t="n"/>
      <c r="AR303" s="18" t="n"/>
      <c r="AS303" s="18" t="n"/>
      <c r="AT303" s="18" t="n"/>
      <c r="AU303" s="18" t="n"/>
      <c r="AV303" s="18" t="n"/>
      <c r="AX303" s="22" t="n"/>
      <c r="AY303" s="18" t="n"/>
      <c r="AZ303" s="18" t="n"/>
      <c r="BA303" s="18" t="n"/>
      <c r="BB303" s="18" t="n"/>
      <c r="BC303" s="18" t="n"/>
      <c r="BE303" s="22" t="n"/>
      <c r="BF303" s="18" t="n"/>
      <c r="BG303" s="18" t="n"/>
      <c r="BH303" s="18" t="n"/>
      <c r="BI303" s="18" t="n"/>
      <c r="BJ303" s="18" t="n"/>
      <c r="BL303" s="22" t="n"/>
      <c r="BM303" s="18" t="n"/>
      <c r="BN303" s="18" t="n"/>
      <c r="BO303" s="18" t="n"/>
      <c r="BP303" s="18" t="n"/>
      <c r="BQ303" s="18" t="n"/>
      <c r="BS303" s="22" t="n"/>
      <c r="BT303" s="18" t="n"/>
      <c r="BU303" s="18" t="n"/>
      <c r="BV303" s="18" t="n"/>
      <c r="BW303" s="18" t="n"/>
      <c r="BX303" s="18" t="n"/>
      <c r="BZ303" s="22" t="n"/>
      <c r="CA303" s="18" t="n"/>
      <c r="CB303" s="18" t="n"/>
      <c r="CC303" s="18" t="n"/>
      <c r="CD303" s="18" t="n"/>
      <c r="CE303" s="18" t="n"/>
      <c r="CG303" s="22" t="n"/>
      <c r="CH303" s="18" t="n"/>
      <c r="CI303" s="18" t="n"/>
      <c r="CJ303" s="18" t="n"/>
      <c r="CK303" s="18" t="n"/>
      <c r="CL303" s="18" t="n"/>
      <c r="CN303" s="22" t="n"/>
      <c r="CO303" s="18" t="n"/>
      <c r="CP303" s="18" t="n"/>
      <c r="CQ303" s="18" t="n"/>
      <c r="CR303" s="18" t="n"/>
      <c r="CS303" s="18" t="n"/>
      <c r="CU303" s="22" t="n"/>
      <c r="CV303" s="18" t="n"/>
      <c r="CW303" s="18" t="n"/>
      <c r="CX303" s="18" t="n"/>
      <c r="CY303" s="18" t="n"/>
      <c r="CZ303" s="18" t="n"/>
      <c r="DB303" s="22" t="n"/>
      <c r="DC303" s="18" t="n"/>
      <c r="DD303" s="18" t="n"/>
      <c r="DE303" s="18" t="n"/>
      <c r="DF303" s="18" t="n"/>
      <c r="DG303" s="18" t="n"/>
      <c r="DI303" s="22" t="n"/>
      <c r="DJ303" s="18" t="n"/>
      <c r="DK303" s="18" t="n"/>
      <c r="DL303" s="18" t="n"/>
      <c r="DM303" s="18" t="n"/>
      <c r="DN303" s="18" t="n"/>
      <c r="DP303" s="22" t="n"/>
      <c r="DQ303" s="18" t="n"/>
      <c r="DR303" s="18" t="n"/>
      <c r="DS303" s="18" t="n"/>
      <c r="DT303" s="18" t="n"/>
      <c r="DU303" s="18" t="n"/>
      <c r="DV303" s="18" t="n"/>
      <c r="DW303" s="22" t="n"/>
      <c r="DX303" s="18" t="n"/>
      <c r="DY303" s="18" t="n"/>
      <c r="DZ303" s="18" t="n"/>
      <c r="EA303" s="18" t="n"/>
      <c r="EB303" s="18" t="n"/>
      <c r="ED303" s="22" t="n"/>
      <c r="EE303" s="18" t="n"/>
      <c r="EF303" s="18" t="n"/>
      <c r="EG303" s="18" t="n"/>
      <c r="EH303" s="18" t="n"/>
      <c r="EI303" s="18" t="n"/>
      <c r="EK303" s="22" t="n"/>
      <c r="EL303" s="18" t="n"/>
      <c r="EM303" s="18" t="n"/>
      <c r="EN303" s="18" t="n"/>
      <c r="EO303" s="18" t="n"/>
      <c r="EP303" s="18" t="n"/>
      <c r="ER303" s="22" t="n"/>
      <c r="ES303" s="18" t="n"/>
      <c r="ET303" s="18" t="n"/>
      <c r="EU303" s="18" t="n"/>
      <c r="EV303" s="18" t="n"/>
      <c r="EW303" s="18" t="n"/>
      <c r="EY303" s="22" t="n"/>
      <c r="EZ303" s="18" t="n"/>
      <c r="FA303" s="18" t="n"/>
      <c r="FB303" s="18" t="n"/>
      <c r="FC303" s="18" t="n"/>
      <c r="FD303" s="18" t="n"/>
      <c r="FF303" s="22" t="n"/>
      <c r="FG303" s="18" t="n"/>
      <c r="FH303" s="18" t="n"/>
      <c r="FI303" s="18" t="n"/>
      <c r="FJ303" s="18" t="n"/>
      <c r="FK303" s="18" t="n"/>
      <c r="FM303" s="22" t="n"/>
      <c r="FN303" s="18" t="n"/>
      <c r="FO303" s="18" t="n"/>
      <c r="FP303" s="18" t="n"/>
      <c r="FQ303" s="18" t="n"/>
      <c r="FR303" s="18" t="n"/>
      <c r="FT303" s="22" t="n"/>
      <c r="FU303" s="18" t="n"/>
      <c r="FV303" s="18" t="n"/>
      <c r="FW303" s="18" t="n"/>
      <c r="FX303" s="18" t="n"/>
      <c r="FY303" s="18" t="n"/>
      <c r="GA303" s="22" t="n"/>
      <c r="GB303" s="18" t="n"/>
      <c r="GC303" s="18" t="n"/>
      <c r="GD303" s="18" t="n"/>
      <c r="GE303" s="18" t="n"/>
      <c r="GF303" s="18" t="n"/>
      <c r="GG303" s="18" t="n"/>
      <c r="GH303" s="18" t="n"/>
      <c r="GI303" s="18" t="n"/>
      <c r="GJ303" s="18" t="n"/>
      <c r="GK303" s="18" t="n"/>
      <c r="GL303" s="18" t="n"/>
      <c r="GM303" s="18" t="n"/>
      <c r="HD303" s="22" t="n"/>
      <c r="HE303" s="18" t="n"/>
      <c r="HF303" s="18" t="n"/>
      <c r="HG303" s="18" t="n"/>
      <c r="HH303" s="18" t="n"/>
      <c r="HI303" s="18" t="n"/>
      <c r="HK303" s="22" t="n"/>
      <c r="HL303" s="18" t="n"/>
      <c r="HM303" s="18" t="n"/>
      <c r="HN303" s="18" t="n"/>
      <c r="HO303" s="18" t="n"/>
      <c r="HP303" s="18" t="n"/>
      <c r="HR303" s="22" t="n"/>
      <c r="HS303" s="18" t="n"/>
      <c r="HT303" s="18" t="n"/>
      <c r="HU303" s="18" t="n"/>
      <c r="HV303" s="18" t="n"/>
      <c r="HW303" s="18" t="n"/>
      <c r="HY303" s="22" t="n"/>
      <c r="HZ303" s="18" t="n"/>
      <c r="IA303" s="18" t="n"/>
      <c r="IB303" s="18" t="n"/>
      <c r="IC303" s="18" t="n"/>
      <c r="ID303" s="18" t="n"/>
      <c r="IM303" s="22" t="n"/>
      <c r="IN303" s="18" t="n"/>
      <c r="IO303" s="18" t="n"/>
      <c r="IP303" s="18" t="n"/>
      <c r="IQ303" s="18" t="n"/>
      <c r="IR303" s="18" t="n"/>
      <c r="IT303" s="22" t="n"/>
      <c r="IU303" s="18" t="n"/>
      <c r="IV303" s="18" t="n"/>
      <c r="IW303" s="18" t="n"/>
      <c r="IX303" s="18" t="n"/>
      <c r="IY303" s="18" t="n"/>
      <c r="JA303" s="22" t="n"/>
      <c r="JB303" s="18" t="n"/>
      <c r="JC303" s="18" t="n"/>
      <c r="JD303" s="18" t="n"/>
      <c r="JE303" s="18" t="n"/>
      <c r="JF303" s="18" t="n"/>
      <c r="JH303" s="22" t="n"/>
      <c r="JI303" s="18" t="n"/>
      <c r="JJ303" s="18" t="n"/>
      <c r="JK303" s="18" t="n"/>
      <c r="JL303" s="18" t="n"/>
      <c r="JM303" s="18" t="n"/>
    </row>
    <row r="304">
      <c r="B304" s="4" t="n"/>
      <c r="C304" s="22" t="n"/>
      <c r="D304" s="548" t="n"/>
      <c r="E304" s="18" t="n"/>
      <c r="F304" s="18" t="n"/>
      <c r="G304" s="22" t="n"/>
      <c r="H304" s="548" t="n"/>
      <c r="I304" s="18" t="n"/>
      <c r="J304" s="18" t="n"/>
      <c r="K304" s="22" t="n"/>
      <c r="L304" s="548" t="n"/>
      <c r="M304" s="18" t="n"/>
      <c r="N304" s="18" t="n"/>
      <c r="O304" s="18" t="n"/>
      <c r="P304" s="18" t="n"/>
      <c r="Q304" s="18" t="n"/>
      <c r="R304" s="18" t="n"/>
      <c r="S304" s="18" t="n"/>
      <c r="T304" s="22" t="n"/>
      <c r="U304" s="22" t="n"/>
      <c r="V304" s="18" t="n"/>
      <c r="W304" s="18" t="n"/>
      <c r="AC304" s="22" t="n"/>
      <c r="AD304" s="18" t="n"/>
      <c r="AE304" s="18" t="n"/>
      <c r="AF304" s="18" t="n"/>
      <c r="AG304" s="18" t="n"/>
      <c r="AH304" s="18" t="n"/>
      <c r="AJ304" s="22" t="n"/>
      <c r="AK304" s="18" t="n"/>
      <c r="AL304" s="18" t="n"/>
      <c r="AM304" s="18" t="n"/>
      <c r="AN304" s="18" t="n"/>
      <c r="AO304" s="18" t="n"/>
      <c r="AQ304" s="22" t="n"/>
      <c r="AR304" s="18" t="n"/>
      <c r="AS304" s="18" t="n"/>
      <c r="AT304" s="18" t="n"/>
      <c r="AU304" s="18" t="n"/>
      <c r="AV304" s="18" t="n"/>
      <c r="AX304" s="22" t="n"/>
      <c r="AY304" s="18" t="n"/>
      <c r="AZ304" s="18" t="n"/>
      <c r="BA304" s="18" t="n"/>
      <c r="BB304" s="18" t="n"/>
      <c r="BC304" s="18" t="n"/>
      <c r="BE304" s="22" t="n"/>
      <c r="BF304" s="18" t="n"/>
      <c r="BG304" s="18" t="n"/>
      <c r="BH304" s="18" t="n"/>
      <c r="BI304" s="18" t="n"/>
      <c r="BJ304" s="18" t="n"/>
      <c r="BL304" s="22" t="n"/>
      <c r="BM304" s="18" t="n"/>
      <c r="BN304" s="18" t="n"/>
      <c r="BO304" s="18" t="n"/>
      <c r="BP304" s="18" t="n"/>
      <c r="BQ304" s="18" t="n"/>
      <c r="BS304" s="22" t="n"/>
      <c r="BT304" s="18" t="n"/>
      <c r="BU304" s="18" t="n"/>
      <c r="BV304" s="18" t="n"/>
      <c r="BW304" s="18" t="n"/>
      <c r="BX304" s="18" t="n"/>
      <c r="BZ304" s="22" t="n"/>
      <c r="CA304" s="18" t="n"/>
      <c r="CB304" s="18" t="n"/>
      <c r="CC304" s="18" t="n"/>
      <c r="CD304" s="18" t="n"/>
      <c r="CE304" s="18" t="n"/>
      <c r="CG304" s="22" t="n"/>
      <c r="CH304" s="18" t="n"/>
      <c r="CI304" s="18" t="n"/>
      <c r="CJ304" s="18" t="n"/>
      <c r="CK304" s="18" t="n"/>
      <c r="CL304" s="18" t="n"/>
      <c r="CN304" s="22" t="n"/>
      <c r="CO304" s="18" t="n"/>
      <c r="CP304" s="18" t="n"/>
      <c r="CQ304" s="18" t="n"/>
      <c r="CR304" s="18" t="n"/>
      <c r="CS304" s="18" t="n"/>
      <c r="CU304" s="22" t="n"/>
      <c r="CV304" s="18" t="n"/>
      <c r="CW304" s="18" t="n"/>
      <c r="CX304" s="18" t="n"/>
      <c r="CY304" s="18" t="n"/>
      <c r="CZ304" s="18" t="n"/>
      <c r="DB304" s="22" t="n"/>
      <c r="DC304" s="18" t="n"/>
      <c r="DD304" s="18" t="n"/>
      <c r="DE304" s="18" t="n"/>
      <c r="DF304" s="18" t="n"/>
      <c r="DG304" s="18" t="n"/>
      <c r="DI304" s="22" t="n"/>
      <c r="DJ304" s="18" t="n"/>
      <c r="DK304" s="18" t="n"/>
      <c r="DL304" s="18" t="n"/>
      <c r="DM304" s="18" t="n"/>
      <c r="DN304" s="18" t="n"/>
      <c r="DP304" s="22" t="n"/>
      <c r="DQ304" s="18" t="n"/>
      <c r="DR304" s="18" t="n"/>
      <c r="DS304" s="18" t="n"/>
      <c r="DT304" s="18" t="n"/>
      <c r="DU304" s="18" t="n"/>
      <c r="DV304" s="18" t="n"/>
      <c r="DW304" s="22" t="n"/>
      <c r="DX304" s="18" t="n"/>
      <c r="DY304" s="18" t="n"/>
      <c r="DZ304" s="18" t="n"/>
      <c r="EA304" s="18" t="n"/>
      <c r="EB304" s="18" t="n"/>
      <c r="ED304" s="22" t="n"/>
      <c r="EE304" s="18" t="n"/>
      <c r="EF304" s="18" t="n"/>
      <c r="EG304" s="18" t="n"/>
      <c r="EH304" s="18" t="n"/>
      <c r="EI304" s="18" t="n"/>
      <c r="EK304" s="22" t="n"/>
      <c r="EL304" s="18" t="n"/>
      <c r="EM304" s="18" t="n"/>
      <c r="EN304" s="18" t="n"/>
      <c r="EO304" s="18" t="n"/>
      <c r="EP304" s="18" t="n"/>
      <c r="ER304" s="22" t="n"/>
      <c r="ES304" s="18" t="n"/>
      <c r="ET304" s="18" t="n"/>
      <c r="EU304" s="18" t="n"/>
      <c r="EV304" s="18" t="n"/>
      <c r="EW304" s="18" t="n"/>
      <c r="EY304" s="22" t="n"/>
      <c r="EZ304" s="18" t="n"/>
      <c r="FA304" s="18" t="n"/>
      <c r="FB304" s="18" t="n"/>
      <c r="FC304" s="18" t="n"/>
      <c r="FD304" s="18" t="n"/>
      <c r="FF304" s="22" t="n"/>
      <c r="FG304" s="18" t="n"/>
      <c r="FH304" s="18" t="n"/>
      <c r="FI304" s="18" t="n"/>
      <c r="FJ304" s="18" t="n"/>
      <c r="FK304" s="18" t="n"/>
      <c r="FM304" s="22" t="n"/>
      <c r="FN304" s="18" t="n"/>
      <c r="FO304" s="18" t="n"/>
      <c r="FP304" s="18" t="n"/>
      <c r="FQ304" s="18" t="n"/>
      <c r="FR304" s="18" t="n"/>
      <c r="FT304" s="22" t="n"/>
      <c r="FU304" s="18" t="n"/>
      <c r="FV304" s="18" t="n"/>
      <c r="FW304" s="18" t="n"/>
      <c r="FX304" s="18" t="n"/>
      <c r="FY304" s="18" t="n"/>
      <c r="GA304" s="22" t="n"/>
      <c r="GB304" s="18" t="n"/>
      <c r="GC304" s="18" t="n"/>
      <c r="GD304" s="18" t="n"/>
      <c r="GE304" s="18" t="n"/>
      <c r="GF304" s="18" t="n"/>
      <c r="GG304" s="18" t="n"/>
      <c r="GH304" s="18" t="n"/>
      <c r="GI304" s="18" t="n"/>
      <c r="GJ304" s="18" t="n"/>
      <c r="GK304" s="18" t="n"/>
      <c r="GL304" s="18" t="n"/>
      <c r="GM304" s="18" t="n"/>
      <c r="HD304" s="22" t="n"/>
      <c r="HE304" s="18" t="n"/>
      <c r="HF304" s="18" t="n"/>
      <c r="HG304" s="18" t="n"/>
      <c r="HH304" s="18" t="n"/>
      <c r="HI304" s="18" t="n"/>
      <c r="HK304" s="22" t="n"/>
      <c r="HL304" s="18" t="n"/>
      <c r="HM304" s="18" t="n"/>
      <c r="HN304" s="18" t="n"/>
      <c r="HO304" s="18" t="n"/>
      <c r="HP304" s="18" t="n"/>
      <c r="HR304" s="22" t="n"/>
      <c r="HS304" s="18" t="n"/>
      <c r="HT304" s="18" t="n"/>
      <c r="HU304" s="18" t="n"/>
      <c r="HV304" s="18" t="n"/>
      <c r="HW304" s="18" t="n"/>
      <c r="HY304" s="22" t="n"/>
      <c r="HZ304" s="18" t="n"/>
      <c r="IA304" s="18" t="n"/>
      <c r="IB304" s="18" t="n"/>
      <c r="IC304" s="18" t="n"/>
      <c r="ID304" s="18" t="n"/>
      <c r="IM304" s="22" t="n"/>
      <c r="IN304" s="18" t="n"/>
      <c r="IO304" s="18" t="n"/>
      <c r="IP304" s="18" t="n"/>
      <c r="IQ304" s="18" t="n"/>
      <c r="IR304" s="18" t="n"/>
      <c r="IT304" s="22" t="n"/>
      <c r="IU304" s="18" t="n"/>
      <c r="IV304" s="18" t="n"/>
      <c r="IW304" s="18" t="n"/>
      <c r="IX304" s="18" t="n"/>
      <c r="IY304" s="18" t="n"/>
      <c r="JA304" s="22" t="n"/>
      <c r="JB304" s="18" t="n"/>
      <c r="JC304" s="18" t="n"/>
      <c r="JD304" s="18" t="n"/>
      <c r="JE304" s="18" t="n"/>
      <c r="JF304" s="18" t="n"/>
      <c r="JH304" s="22" t="n"/>
      <c r="JI304" s="18" t="n"/>
      <c r="JJ304" s="18" t="n"/>
      <c r="JK304" s="18" t="n"/>
      <c r="JL304" s="18" t="n"/>
      <c r="JM304" s="18" t="n"/>
    </row>
    <row r="305">
      <c r="B305" s="4" t="n"/>
      <c r="C305" s="22" t="n"/>
      <c r="D305" s="548" t="n"/>
      <c r="E305" s="18" t="n"/>
      <c r="F305" s="18" t="n"/>
      <c r="G305" s="22" t="n"/>
      <c r="H305" s="548" t="n"/>
      <c r="I305" s="18" t="n"/>
      <c r="J305" s="18" t="n"/>
      <c r="K305" s="22" t="n"/>
      <c r="L305" s="548" t="n"/>
      <c r="M305" s="18" t="n"/>
      <c r="N305" s="18" t="n"/>
      <c r="O305" s="18" t="n"/>
      <c r="P305" s="18" t="n"/>
      <c r="Q305" s="18" t="n"/>
      <c r="R305" s="18" t="n"/>
      <c r="S305" s="18" t="n"/>
      <c r="T305" s="22" t="n"/>
      <c r="U305" s="22" t="n"/>
      <c r="V305" s="18" t="n"/>
      <c r="W305" s="18" t="n"/>
      <c r="AC305" s="22" t="n"/>
      <c r="AD305" s="18" t="n"/>
      <c r="AE305" s="18" t="n"/>
      <c r="AF305" s="18" t="n"/>
      <c r="AG305" s="18" t="n"/>
      <c r="AH305" s="18" t="n"/>
      <c r="AJ305" s="22" t="n"/>
      <c r="AK305" s="18" t="n"/>
      <c r="AL305" s="18" t="n"/>
      <c r="AM305" s="18" t="n"/>
      <c r="AN305" s="18" t="n"/>
      <c r="AO305" s="18" t="n"/>
      <c r="AQ305" s="22" t="n"/>
      <c r="AR305" s="18" t="n"/>
      <c r="AS305" s="18" t="n"/>
      <c r="AT305" s="18" t="n"/>
      <c r="AU305" s="18" t="n"/>
      <c r="AV305" s="18" t="n"/>
      <c r="AX305" s="22" t="n"/>
      <c r="AY305" s="18" t="n"/>
      <c r="AZ305" s="18" t="n"/>
      <c r="BA305" s="18" t="n"/>
      <c r="BB305" s="18" t="n"/>
      <c r="BC305" s="18" t="n"/>
      <c r="BE305" s="22" t="n"/>
      <c r="BF305" s="18" t="n"/>
      <c r="BG305" s="18" t="n"/>
      <c r="BH305" s="18" t="n"/>
      <c r="BI305" s="18" t="n"/>
      <c r="BJ305" s="18" t="n"/>
      <c r="BL305" s="22" t="n"/>
      <c r="BM305" s="18" t="n"/>
      <c r="BN305" s="18" t="n"/>
      <c r="BO305" s="18" t="n"/>
      <c r="BP305" s="18" t="n"/>
      <c r="BQ305" s="18" t="n"/>
      <c r="BS305" s="22" t="n"/>
      <c r="BT305" s="18" t="n"/>
      <c r="BU305" s="18" t="n"/>
      <c r="BV305" s="18" t="n"/>
      <c r="BW305" s="18" t="n"/>
      <c r="BX305" s="18" t="n"/>
      <c r="BZ305" s="22" t="n"/>
      <c r="CA305" s="18" t="n"/>
      <c r="CB305" s="18" t="n"/>
      <c r="CC305" s="18" t="n"/>
      <c r="CD305" s="18" t="n"/>
      <c r="CE305" s="18" t="n"/>
      <c r="CG305" s="22" t="n"/>
      <c r="CH305" s="18" t="n"/>
      <c r="CI305" s="18" t="n"/>
      <c r="CJ305" s="18" t="n"/>
      <c r="CK305" s="18" t="n"/>
      <c r="CL305" s="18" t="n"/>
      <c r="CN305" s="22" t="n"/>
      <c r="CO305" s="18" t="n"/>
      <c r="CP305" s="18" t="n"/>
      <c r="CQ305" s="18" t="n"/>
      <c r="CR305" s="18" t="n"/>
      <c r="CS305" s="18" t="n"/>
      <c r="CU305" s="22" t="n"/>
      <c r="CV305" s="18" t="n"/>
      <c r="CW305" s="18" t="n"/>
      <c r="CX305" s="18" t="n"/>
      <c r="CY305" s="18" t="n"/>
      <c r="CZ305" s="18" t="n"/>
      <c r="DB305" s="22" t="n"/>
      <c r="DC305" s="18" t="n"/>
      <c r="DD305" s="18" t="n"/>
      <c r="DE305" s="18" t="n"/>
      <c r="DF305" s="18" t="n"/>
      <c r="DG305" s="18" t="n"/>
      <c r="DI305" s="22" t="n"/>
      <c r="DJ305" s="18" t="n"/>
      <c r="DK305" s="18" t="n"/>
      <c r="DL305" s="18" t="n"/>
      <c r="DM305" s="18" t="n"/>
      <c r="DN305" s="18" t="n"/>
      <c r="DP305" s="22" t="n"/>
      <c r="DQ305" s="18" t="n"/>
      <c r="DR305" s="18" t="n"/>
      <c r="DS305" s="18" t="n"/>
      <c r="DT305" s="18" t="n"/>
      <c r="DU305" s="18" t="n"/>
      <c r="DV305" s="18" t="n"/>
      <c r="DW305" s="22" t="n"/>
      <c r="DX305" s="18" t="n"/>
      <c r="DY305" s="18" t="n"/>
      <c r="DZ305" s="18" t="n"/>
      <c r="EA305" s="18" t="n"/>
      <c r="EB305" s="18" t="n"/>
      <c r="ED305" s="22" t="n"/>
      <c r="EE305" s="18" t="n"/>
      <c r="EF305" s="18" t="n"/>
      <c r="EG305" s="18" t="n"/>
      <c r="EH305" s="18" t="n"/>
      <c r="EI305" s="18" t="n"/>
      <c r="EK305" s="22" t="n"/>
      <c r="EL305" s="18" t="n"/>
      <c r="EM305" s="18" t="n"/>
      <c r="EN305" s="18" t="n"/>
      <c r="EO305" s="18" t="n"/>
      <c r="EP305" s="18" t="n"/>
      <c r="ER305" s="22" t="n"/>
      <c r="ES305" s="18" t="n"/>
      <c r="ET305" s="18" t="n"/>
      <c r="EU305" s="18" t="n"/>
      <c r="EV305" s="18" t="n"/>
      <c r="EW305" s="18" t="n"/>
      <c r="EY305" s="22" t="n"/>
      <c r="EZ305" s="18" t="n"/>
      <c r="FA305" s="18" t="n"/>
      <c r="FB305" s="18" t="n"/>
      <c r="FC305" s="18" t="n"/>
      <c r="FD305" s="18" t="n"/>
      <c r="FF305" s="22" t="n"/>
      <c r="FG305" s="18" t="n"/>
      <c r="FH305" s="18" t="n"/>
      <c r="FI305" s="18" t="n"/>
      <c r="FJ305" s="18" t="n"/>
      <c r="FK305" s="18" t="n"/>
      <c r="FM305" s="22" t="n"/>
      <c r="FN305" s="18" t="n"/>
      <c r="FO305" s="18" t="n"/>
      <c r="FP305" s="18" t="n"/>
      <c r="FQ305" s="18" t="n"/>
      <c r="FR305" s="18" t="n"/>
      <c r="FT305" s="22" t="n"/>
      <c r="FU305" s="18" t="n"/>
      <c r="FV305" s="18" t="n"/>
      <c r="FW305" s="18" t="n"/>
      <c r="FX305" s="18" t="n"/>
      <c r="FY305" s="18" t="n"/>
      <c r="GA305" s="22" t="n"/>
      <c r="GB305" s="18" t="n"/>
      <c r="GC305" s="18" t="n"/>
      <c r="GD305" s="18" t="n"/>
      <c r="GE305" s="18" t="n"/>
      <c r="GF305" s="18" t="n"/>
      <c r="GG305" s="18" t="n"/>
      <c r="GH305" s="18" t="n"/>
      <c r="GI305" s="18" t="n"/>
      <c r="GJ305" s="18" t="n"/>
      <c r="GK305" s="18" t="n"/>
      <c r="GL305" s="18" t="n"/>
      <c r="GM305" s="18" t="n"/>
      <c r="HD305" s="22" t="n"/>
      <c r="HE305" s="18" t="n"/>
      <c r="HF305" s="18" t="n"/>
      <c r="HG305" s="18" t="n"/>
      <c r="HH305" s="18" t="n"/>
      <c r="HI305" s="18" t="n"/>
      <c r="HK305" s="22" t="n"/>
      <c r="HL305" s="18" t="n"/>
      <c r="HM305" s="18" t="n"/>
      <c r="HN305" s="18" t="n"/>
      <c r="HO305" s="18" t="n"/>
      <c r="HP305" s="18" t="n"/>
      <c r="HR305" s="22" t="n"/>
      <c r="HS305" s="18" t="n"/>
      <c r="HT305" s="18" t="n"/>
      <c r="HU305" s="18" t="n"/>
      <c r="HV305" s="18" t="n"/>
      <c r="HW305" s="18" t="n"/>
      <c r="HY305" s="22" t="n"/>
      <c r="HZ305" s="18" t="n"/>
      <c r="IA305" s="18" t="n"/>
      <c r="IB305" s="18" t="n"/>
      <c r="IC305" s="18" t="n"/>
      <c r="ID305" s="18" t="n"/>
      <c r="IM305" s="22" t="n"/>
      <c r="IN305" s="18" t="n"/>
      <c r="IO305" s="18" t="n"/>
      <c r="IP305" s="18" t="n"/>
      <c r="IQ305" s="18" t="n"/>
      <c r="IR305" s="18" t="n"/>
      <c r="IT305" s="22" t="n"/>
      <c r="IU305" s="18" t="n"/>
      <c r="IV305" s="18" t="n"/>
      <c r="IW305" s="18" t="n"/>
      <c r="IX305" s="18" t="n"/>
      <c r="IY305" s="18" t="n"/>
      <c r="JA305" s="22" t="n"/>
      <c r="JB305" s="18" t="n"/>
      <c r="JC305" s="18" t="n"/>
      <c r="JD305" s="18" t="n"/>
      <c r="JE305" s="18" t="n"/>
      <c r="JF305" s="18" t="n"/>
      <c r="JH305" s="22" t="n"/>
      <c r="JI305" s="18" t="n"/>
      <c r="JJ305" s="18" t="n"/>
      <c r="JK305" s="18" t="n"/>
      <c r="JL305" s="18" t="n"/>
      <c r="JM305" s="18" t="n"/>
    </row>
    <row r="306">
      <c r="B306" s="4" t="n"/>
      <c r="C306" s="22" t="n"/>
      <c r="D306" s="548" t="n"/>
      <c r="E306" s="18" t="n"/>
      <c r="F306" s="18" t="n"/>
      <c r="G306" s="22" t="n"/>
      <c r="H306" s="548" t="n"/>
      <c r="I306" s="18" t="n"/>
      <c r="J306" s="18" t="n"/>
      <c r="K306" s="22" t="n"/>
      <c r="L306" s="548" t="n"/>
      <c r="M306" s="18" t="n"/>
      <c r="N306" s="18" t="n"/>
      <c r="O306" s="18" t="n"/>
      <c r="P306" s="18" t="n"/>
      <c r="Q306" s="18" t="n"/>
      <c r="R306" s="18" t="n"/>
      <c r="S306" s="18" t="n"/>
      <c r="T306" s="22" t="n"/>
      <c r="U306" s="22" t="n"/>
      <c r="V306" s="18" t="n"/>
      <c r="W306" s="18" t="n"/>
      <c r="AC306" s="22" t="n"/>
      <c r="AD306" s="18" t="n"/>
      <c r="AE306" s="18" t="n"/>
      <c r="AF306" s="18" t="n"/>
      <c r="AG306" s="18" t="n"/>
      <c r="AH306" s="18" t="n"/>
      <c r="AJ306" s="22" t="n"/>
      <c r="AK306" s="18" t="n"/>
      <c r="AL306" s="18" t="n"/>
      <c r="AM306" s="18" t="n"/>
      <c r="AN306" s="18" t="n"/>
      <c r="AO306" s="18" t="n"/>
      <c r="AQ306" s="22" t="n"/>
      <c r="AR306" s="18" t="n"/>
      <c r="AS306" s="18" t="n"/>
      <c r="AT306" s="18" t="n"/>
      <c r="AU306" s="18" t="n"/>
      <c r="AV306" s="18" t="n"/>
      <c r="AX306" s="22" t="n"/>
      <c r="AY306" s="18" t="n"/>
      <c r="AZ306" s="18" t="n"/>
      <c r="BA306" s="18" t="n"/>
      <c r="BB306" s="18" t="n"/>
      <c r="BC306" s="18" t="n"/>
      <c r="BE306" s="22" t="n"/>
      <c r="BF306" s="18" t="n"/>
      <c r="BG306" s="18" t="n"/>
      <c r="BH306" s="18" t="n"/>
      <c r="BI306" s="18" t="n"/>
      <c r="BJ306" s="18" t="n"/>
      <c r="BL306" s="22" t="n"/>
      <c r="BM306" s="18" t="n"/>
      <c r="BN306" s="18" t="n"/>
      <c r="BO306" s="18" t="n"/>
      <c r="BP306" s="18" t="n"/>
      <c r="BQ306" s="18" t="n"/>
      <c r="BS306" s="22" t="n"/>
      <c r="BT306" s="18" t="n"/>
      <c r="BU306" s="18" t="n"/>
      <c r="BV306" s="18" t="n"/>
      <c r="BW306" s="18" t="n"/>
      <c r="BX306" s="18" t="n"/>
      <c r="BZ306" s="22" t="n"/>
      <c r="CA306" s="18" t="n"/>
      <c r="CB306" s="18" t="n"/>
      <c r="CC306" s="18" t="n"/>
      <c r="CD306" s="18" t="n"/>
      <c r="CE306" s="18" t="n"/>
      <c r="CG306" s="22" t="n"/>
      <c r="CH306" s="18" t="n"/>
      <c r="CI306" s="18" t="n"/>
      <c r="CJ306" s="18" t="n"/>
      <c r="CK306" s="18" t="n"/>
      <c r="CL306" s="18" t="n"/>
      <c r="CN306" s="22" t="n"/>
      <c r="CO306" s="18" t="n"/>
      <c r="CP306" s="18" t="n"/>
      <c r="CQ306" s="18" t="n"/>
      <c r="CR306" s="18" t="n"/>
      <c r="CS306" s="18" t="n"/>
      <c r="CU306" s="22" t="n"/>
      <c r="CV306" s="18" t="n"/>
      <c r="CW306" s="18" t="n"/>
      <c r="CX306" s="18" t="n"/>
      <c r="CY306" s="18" t="n"/>
      <c r="CZ306" s="18" t="n"/>
      <c r="DB306" s="22" t="n"/>
      <c r="DC306" s="18" t="n"/>
      <c r="DD306" s="18" t="n"/>
      <c r="DE306" s="18" t="n"/>
      <c r="DF306" s="18" t="n"/>
      <c r="DG306" s="18" t="n"/>
      <c r="DI306" s="22" t="n"/>
      <c r="DJ306" s="18" t="n"/>
      <c r="DK306" s="18" t="n"/>
      <c r="DL306" s="18" t="n"/>
      <c r="DM306" s="18" t="n"/>
      <c r="DN306" s="18" t="n"/>
      <c r="DP306" s="22" t="n"/>
      <c r="DQ306" s="18" t="n"/>
      <c r="DR306" s="18" t="n"/>
      <c r="DS306" s="18" t="n"/>
      <c r="DT306" s="18" t="n"/>
      <c r="DU306" s="18" t="n"/>
      <c r="DV306" s="18" t="n"/>
      <c r="DW306" s="22" t="n"/>
      <c r="DX306" s="18" t="n"/>
      <c r="DY306" s="18" t="n"/>
      <c r="DZ306" s="18" t="n"/>
      <c r="EA306" s="18" t="n"/>
      <c r="EB306" s="18" t="n"/>
      <c r="ED306" s="22" t="n"/>
      <c r="EE306" s="18" t="n"/>
      <c r="EF306" s="18" t="n"/>
      <c r="EG306" s="18" t="n"/>
      <c r="EH306" s="18" t="n"/>
      <c r="EI306" s="18" t="n"/>
      <c r="EK306" s="22" t="n"/>
      <c r="EL306" s="18" t="n"/>
      <c r="EM306" s="18" t="n"/>
      <c r="EN306" s="18" t="n"/>
      <c r="EO306" s="18" t="n"/>
      <c r="EP306" s="18" t="n"/>
      <c r="ER306" s="22" t="n"/>
      <c r="ES306" s="18" t="n"/>
      <c r="ET306" s="18" t="n"/>
      <c r="EU306" s="18" t="n"/>
      <c r="EV306" s="18" t="n"/>
      <c r="EW306" s="18" t="n"/>
      <c r="EY306" s="22" t="n"/>
      <c r="EZ306" s="18" t="n"/>
      <c r="FA306" s="18" t="n"/>
      <c r="FB306" s="18" t="n"/>
      <c r="FC306" s="18" t="n"/>
      <c r="FD306" s="18" t="n"/>
      <c r="FF306" s="22" t="n"/>
      <c r="FG306" s="18" t="n"/>
      <c r="FH306" s="18" t="n"/>
      <c r="FI306" s="18" t="n"/>
      <c r="FJ306" s="18" t="n"/>
      <c r="FK306" s="18" t="n"/>
      <c r="FM306" s="22" t="n"/>
      <c r="FN306" s="18" t="n"/>
      <c r="FO306" s="18" t="n"/>
      <c r="FP306" s="18" t="n"/>
      <c r="FQ306" s="18" t="n"/>
      <c r="FR306" s="18" t="n"/>
      <c r="FT306" s="22" t="n"/>
      <c r="FU306" s="18" t="n"/>
      <c r="FV306" s="18" t="n"/>
      <c r="FW306" s="18" t="n"/>
      <c r="FX306" s="18" t="n"/>
      <c r="FY306" s="18" t="n"/>
      <c r="GA306" s="22" t="n"/>
      <c r="GB306" s="18" t="n"/>
      <c r="GC306" s="18" t="n"/>
      <c r="GD306" s="18" t="n"/>
      <c r="GE306" s="18" t="n"/>
      <c r="GF306" s="18" t="n"/>
      <c r="GG306" s="18" t="n"/>
      <c r="GH306" s="18" t="n"/>
      <c r="GI306" s="18" t="n"/>
      <c r="GJ306" s="18" t="n"/>
      <c r="GK306" s="18" t="n"/>
      <c r="GL306" s="18" t="n"/>
      <c r="GM306" s="18" t="n"/>
      <c r="HD306" s="22" t="n"/>
      <c r="HE306" s="18" t="n"/>
      <c r="HF306" s="18" t="n"/>
      <c r="HG306" s="18" t="n"/>
      <c r="HH306" s="18" t="n"/>
      <c r="HI306" s="18" t="n"/>
      <c r="HK306" s="22" t="n"/>
      <c r="HL306" s="18" t="n"/>
      <c r="HM306" s="18" t="n"/>
      <c r="HN306" s="18" t="n"/>
      <c r="HO306" s="18" t="n"/>
      <c r="HP306" s="18" t="n"/>
      <c r="HR306" s="22" t="n"/>
      <c r="HS306" s="18" t="n"/>
      <c r="HT306" s="18" t="n"/>
      <c r="HU306" s="18" t="n"/>
      <c r="HV306" s="18" t="n"/>
      <c r="HW306" s="18" t="n"/>
      <c r="HY306" s="22" t="n"/>
      <c r="HZ306" s="18" t="n"/>
      <c r="IA306" s="18" t="n"/>
      <c r="IB306" s="18" t="n"/>
      <c r="IC306" s="18" t="n"/>
      <c r="ID306" s="18" t="n"/>
      <c r="IM306" s="22" t="n"/>
      <c r="IN306" s="18" t="n"/>
      <c r="IO306" s="18" t="n"/>
      <c r="IP306" s="18" t="n"/>
      <c r="IQ306" s="18" t="n"/>
      <c r="IR306" s="18" t="n"/>
      <c r="IT306" s="22" t="n"/>
      <c r="IU306" s="18" t="n"/>
      <c r="IV306" s="18" t="n"/>
      <c r="IW306" s="18" t="n"/>
      <c r="IX306" s="18" t="n"/>
      <c r="IY306" s="18" t="n"/>
      <c r="JA306" s="22" t="n"/>
      <c r="JB306" s="18" t="n"/>
      <c r="JC306" s="18" t="n"/>
      <c r="JD306" s="18" t="n"/>
      <c r="JE306" s="18" t="n"/>
      <c r="JF306" s="18" t="n"/>
      <c r="JH306" s="22" t="n"/>
      <c r="JI306" s="18" t="n"/>
      <c r="JJ306" s="18" t="n"/>
      <c r="JK306" s="18" t="n"/>
      <c r="JL306" s="18" t="n"/>
      <c r="JM306" s="18" t="n"/>
    </row>
    <row r="307">
      <c r="B307" s="4" t="n"/>
      <c r="C307" s="22" t="n"/>
      <c r="D307" s="548" t="n"/>
      <c r="E307" s="18" t="n"/>
      <c r="F307" s="18" t="n"/>
      <c r="G307" s="22" t="n"/>
      <c r="H307" s="548" t="n"/>
      <c r="I307" s="18" t="n"/>
      <c r="J307" s="18" t="n"/>
      <c r="K307" s="22" t="n"/>
      <c r="L307" s="548" t="n"/>
      <c r="M307" s="18" t="n"/>
      <c r="N307" s="18" t="n"/>
      <c r="O307" s="18" t="n"/>
      <c r="P307" s="18" t="n"/>
      <c r="Q307" s="18" t="n"/>
      <c r="R307" s="18" t="n"/>
      <c r="S307" s="18" t="n"/>
      <c r="T307" s="22" t="n"/>
      <c r="U307" s="22" t="n"/>
      <c r="V307" s="18" t="n"/>
      <c r="W307" s="18" t="n"/>
      <c r="AC307" s="22" t="n"/>
      <c r="AD307" s="18" t="n"/>
      <c r="AE307" s="18" t="n"/>
      <c r="AF307" s="18" t="n"/>
      <c r="AG307" s="18" t="n"/>
      <c r="AH307" s="18" t="n"/>
      <c r="AJ307" s="22" t="n"/>
      <c r="AK307" s="18" t="n"/>
      <c r="AL307" s="18" t="n"/>
      <c r="AM307" s="18" t="n"/>
      <c r="AN307" s="18" t="n"/>
      <c r="AO307" s="18" t="n"/>
      <c r="AQ307" s="22" t="n"/>
      <c r="AR307" s="18" t="n"/>
      <c r="AS307" s="18" t="n"/>
      <c r="AT307" s="18" t="n"/>
      <c r="AU307" s="18" t="n"/>
      <c r="AV307" s="18" t="n"/>
      <c r="AX307" s="22" t="n"/>
      <c r="AY307" s="18" t="n"/>
      <c r="AZ307" s="18" t="n"/>
      <c r="BA307" s="18" t="n"/>
      <c r="BB307" s="18" t="n"/>
      <c r="BC307" s="18" t="n"/>
      <c r="BE307" s="22" t="n"/>
      <c r="BF307" s="18" t="n"/>
      <c r="BG307" s="18" t="n"/>
      <c r="BH307" s="18" t="n"/>
      <c r="BI307" s="18" t="n"/>
      <c r="BJ307" s="18" t="n"/>
      <c r="BL307" s="22" t="n"/>
      <c r="BM307" s="18" t="n"/>
      <c r="BN307" s="18" t="n"/>
      <c r="BO307" s="18" t="n"/>
      <c r="BP307" s="18" t="n"/>
      <c r="BQ307" s="18" t="n"/>
      <c r="BS307" s="22" t="n"/>
      <c r="BT307" s="18" t="n"/>
      <c r="BU307" s="18" t="n"/>
      <c r="BV307" s="18" t="n"/>
      <c r="BW307" s="18" t="n"/>
      <c r="BX307" s="18" t="n"/>
      <c r="BZ307" s="22" t="n"/>
      <c r="CA307" s="18" t="n"/>
      <c r="CB307" s="18" t="n"/>
      <c r="CC307" s="18" t="n"/>
      <c r="CD307" s="18" t="n"/>
      <c r="CE307" s="18" t="n"/>
      <c r="CG307" s="22" t="n"/>
      <c r="CH307" s="18" t="n"/>
      <c r="CI307" s="18" t="n"/>
      <c r="CJ307" s="18" t="n"/>
      <c r="CK307" s="18" t="n"/>
      <c r="CL307" s="18" t="n"/>
      <c r="CN307" s="22" t="n"/>
      <c r="CO307" s="18" t="n"/>
      <c r="CP307" s="18" t="n"/>
      <c r="CQ307" s="18" t="n"/>
      <c r="CR307" s="18" t="n"/>
      <c r="CS307" s="18" t="n"/>
      <c r="CU307" s="22" t="n"/>
      <c r="CV307" s="18" t="n"/>
      <c r="CW307" s="18" t="n"/>
      <c r="CX307" s="18" t="n"/>
      <c r="CY307" s="18" t="n"/>
      <c r="CZ307" s="18" t="n"/>
      <c r="DB307" s="22" t="n"/>
      <c r="DC307" s="18" t="n"/>
      <c r="DD307" s="18" t="n"/>
      <c r="DE307" s="18" t="n"/>
      <c r="DF307" s="18" t="n"/>
      <c r="DG307" s="18" t="n"/>
      <c r="DI307" s="22" t="n"/>
      <c r="DJ307" s="18" t="n"/>
      <c r="DK307" s="18" t="n"/>
      <c r="DL307" s="18" t="n"/>
      <c r="DM307" s="18" t="n"/>
      <c r="DN307" s="18" t="n"/>
      <c r="DP307" s="22" t="n"/>
      <c r="DQ307" s="18" t="n"/>
      <c r="DR307" s="18" t="n"/>
      <c r="DS307" s="18" t="n"/>
      <c r="DT307" s="18" t="n"/>
      <c r="DU307" s="18" t="n"/>
      <c r="DV307" s="18" t="n"/>
      <c r="DW307" s="22" t="n"/>
      <c r="DX307" s="18" t="n"/>
      <c r="DY307" s="18" t="n"/>
      <c r="DZ307" s="18" t="n"/>
      <c r="EA307" s="18" t="n"/>
      <c r="EB307" s="18" t="n"/>
      <c r="ED307" s="22" t="n"/>
      <c r="EE307" s="18" t="n"/>
      <c r="EF307" s="18" t="n"/>
      <c r="EG307" s="18" t="n"/>
      <c r="EH307" s="18" t="n"/>
      <c r="EI307" s="18" t="n"/>
      <c r="EK307" s="22" t="n"/>
      <c r="EL307" s="18" t="n"/>
      <c r="EM307" s="18" t="n"/>
      <c r="EN307" s="18" t="n"/>
      <c r="EO307" s="18" t="n"/>
      <c r="EP307" s="18" t="n"/>
      <c r="ER307" s="22" t="n"/>
      <c r="ES307" s="18" t="n"/>
      <c r="ET307" s="18" t="n"/>
      <c r="EU307" s="18" t="n"/>
      <c r="EV307" s="18" t="n"/>
      <c r="EW307" s="18" t="n"/>
      <c r="EY307" s="22" t="n"/>
      <c r="EZ307" s="18" t="n"/>
      <c r="FA307" s="18" t="n"/>
      <c r="FB307" s="18" t="n"/>
      <c r="FC307" s="18" t="n"/>
      <c r="FD307" s="18" t="n"/>
      <c r="FF307" s="22" t="n"/>
      <c r="FG307" s="18" t="n"/>
      <c r="FH307" s="18" t="n"/>
      <c r="FI307" s="18" t="n"/>
      <c r="FJ307" s="18" t="n"/>
      <c r="FK307" s="18" t="n"/>
      <c r="FM307" s="22" t="n"/>
      <c r="FN307" s="18" t="n"/>
      <c r="FO307" s="18" t="n"/>
      <c r="FP307" s="18" t="n"/>
      <c r="FQ307" s="18" t="n"/>
      <c r="FR307" s="18" t="n"/>
      <c r="FT307" s="22" t="n"/>
      <c r="FU307" s="18" t="n"/>
      <c r="FV307" s="18" t="n"/>
      <c r="FW307" s="18" t="n"/>
      <c r="FX307" s="18" t="n"/>
      <c r="FY307" s="18" t="n"/>
      <c r="GA307" s="22" t="n"/>
      <c r="GB307" s="18" t="n"/>
      <c r="GC307" s="18" t="n"/>
      <c r="GD307" s="18" t="n"/>
      <c r="GE307" s="18" t="n"/>
      <c r="GF307" s="18" t="n"/>
      <c r="GG307" s="18" t="n"/>
      <c r="GH307" s="18" t="n"/>
      <c r="GI307" s="18" t="n"/>
      <c r="GJ307" s="18" t="n"/>
      <c r="GK307" s="18" t="n"/>
      <c r="GL307" s="18" t="n"/>
      <c r="GM307" s="18" t="n"/>
      <c r="HD307" s="22" t="n"/>
      <c r="HE307" s="18" t="n"/>
      <c r="HF307" s="18" t="n"/>
      <c r="HG307" s="18" t="n"/>
      <c r="HH307" s="18" t="n"/>
      <c r="HI307" s="18" t="n"/>
      <c r="HK307" s="22" t="n"/>
      <c r="HL307" s="18" t="n"/>
      <c r="HM307" s="18" t="n"/>
      <c r="HN307" s="18" t="n"/>
      <c r="HO307" s="18" t="n"/>
      <c r="HP307" s="18" t="n"/>
      <c r="HR307" s="22" t="n"/>
      <c r="HS307" s="18" t="n"/>
      <c r="HT307" s="18" t="n"/>
      <c r="HU307" s="18" t="n"/>
      <c r="HV307" s="18" t="n"/>
      <c r="HW307" s="18" t="n"/>
      <c r="HY307" s="22" t="n"/>
      <c r="HZ307" s="18" t="n"/>
      <c r="IA307" s="18" t="n"/>
      <c r="IB307" s="18" t="n"/>
      <c r="IC307" s="18" t="n"/>
      <c r="ID307" s="18" t="n"/>
      <c r="IM307" s="22" t="n"/>
      <c r="IN307" s="18" t="n"/>
      <c r="IO307" s="18" t="n"/>
      <c r="IP307" s="18" t="n"/>
      <c r="IQ307" s="18" t="n"/>
      <c r="IR307" s="18" t="n"/>
      <c r="IT307" s="22" t="n"/>
      <c r="IU307" s="18" t="n"/>
      <c r="IV307" s="18" t="n"/>
      <c r="IW307" s="18" t="n"/>
      <c r="IX307" s="18" t="n"/>
      <c r="IY307" s="18" t="n"/>
      <c r="JA307" s="22" t="n"/>
      <c r="JB307" s="18" t="n"/>
      <c r="JC307" s="18" t="n"/>
      <c r="JD307" s="18" t="n"/>
      <c r="JE307" s="18" t="n"/>
      <c r="JF307" s="18" t="n"/>
      <c r="JH307" s="22" t="n"/>
      <c r="JI307" s="18" t="n"/>
      <c r="JJ307" s="18" t="n"/>
      <c r="JK307" s="18" t="n"/>
      <c r="JL307" s="18" t="n"/>
      <c r="JM307" s="18" t="n"/>
    </row>
    <row r="308">
      <c r="B308" s="4" t="n"/>
      <c r="C308" s="22" t="n"/>
      <c r="D308" s="548" t="n"/>
      <c r="E308" s="18" t="n"/>
      <c r="F308" s="18" t="n"/>
      <c r="G308" s="22" t="n"/>
      <c r="H308" s="548" t="n"/>
      <c r="I308" s="18" t="n"/>
      <c r="J308" s="18" t="n"/>
      <c r="K308" s="22" t="n"/>
      <c r="L308" s="548" t="n"/>
      <c r="M308" s="18" t="n"/>
      <c r="N308" s="18" t="n"/>
      <c r="O308" s="18" t="n"/>
      <c r="P308" s="18" t="n"/>
      <c r="Q308" s="18" t="n"/>
      <c r="R308" s="18" t="n"/>
      <c r="S308" s="18" t="n"/>
      <c r="T308" s="22" t="n"/>
      <c r="U308" s="22" t="n"/>
      <c r="V308" s="18" t="n"/>
      <c r="W308" s="18" t="n"/>
      <c r="AC308" s="22" t="n"/>
      <c r="AD308" s="18" t="n"/>
      <c r="AE308" s="18" t="n"/>
      <c r="AF308" s="18" t="n"/>
      <c r="AG308" s="18" t="n"/>
      <c r="AH308" s="18" t="n"/>
      <c r="AJ308" s="22" t="n"/>
      <c r="AK308" s="18" t="n"/>
      <c r="AL308" s="18" t="n"/>
      <c r="AM308" s="18" t="n"/>
      <c r="AN308" s="18" t="n"/>
      <c r="AO308" s="18" t="n"/>
      <c r="AQ308" s="22" t="n"/>
      <c r="AR308" s="18" t="n"/>
      <c r="AS308" s="18" t="n"/>
      <c r="AT308" s="18" t="n"/>
      <c r="AU308" s="18" t="n"/>
      <c r="AV308" s="18" t="n"/>
      <c r="AX308" s="22" t="n"/>
      <c r="AY308" s="18" t="n"/>
      <c r="AZ308" s="18" t="n"/>
      <c r="BA308" s="18" t="n"/>
      <c r="BB308" s="18" t="n"/>
      <c r="BC308" s="18" t="n"/>
      <c r="BE308" s="22" t="n"/>
      <c r="BF308" s="18" t="n"/>
      <c r="BG308" s="18" t="n"/>
      <c r="BH308" s="18" t="n"/>
      <c r="BI308" s="18" t="n"/>
      <c r="BJ308" s="18" t="n"/>
      <c r="BL308" s="22" t="n"/>
      <c r="BM308" s="18" t="n"/>
      <c r="BN308" s="18" t="n"/>
      <c r="BO308" s="18" t="n"/>
      <c r="BP308" s="18" t="n"/>
      <c r="BQ308" s="18" t="n"/>
      <c r="BS308" s="22" t="n"/>
      <c r="BT308" s="18" t="n"/>
      <c r="BU308" s="18" t="n"/>
      <c r="BV308" s="18" t="n"/>
      <c r="BW308" s="18" t="n"/>
      <c r="BX308" s="18" t="n"/>
      <c r="BZ308" s="22" t="n"/>
      <c r="CA308" s="18" t="n"/>
      <c r="CB308" s="18" t="n"/>
      <c r="CC308" s="18" t="n"/>
      <c r="CD308" s="18" t="n"/>
      <c r="CE308" s="18" t="n"/>
      <c r="CG308" s="22" t="n"/>
      <c r="CH308" s="18" t="n"/>
      <c r="CI308" s="18" t="n"/>
      <c r="CJ308" s="18" t="n"/>
      <c r="CK308" s="18" t="n"/>
      <c r="CL308" s="18" t="n"/>
      <c r="CN308" s="22" t="n"/>
      <c r="CO308" s="18" t="n"/>
      <c r="CP308" s="18" t="n"/>
      <c r="CQ308" s="18" t="n"/>
      <c r="CR308" s="18" t="n"/>
      <c r="CS308" s="18" t="n"/>
      <c r="CU308" s="22" t="n"/>
      <c r="CV308" s="18" t="n"/>
      <c r="CW308" s="18" t="n"/>
      <c r="CX308" s="18" t="n"/>
      <c r="CY308" s="18" t="n"/>
      <c r="CZ308" s="18" t="n"/>
      <c r="DB308" s="22" t="n"/>
      <c r="DC308" s="18" t="n"/>
      <c r="DD308" s="18" t="n"/>
      <c r="DE308" s="18" t="n"/>
      <c r="DF308" s="18" t="n"/>
      <c r="DG308" s="18" t="n"/>
      <c r="DI308" s="22" t="n"/>
      <c r="DJ308" s="18" t="n"/>
      <c r="DK308" s="18" t="n"/>
      <c r="DL308" s="18" t="n"/>
      <c r="DM308" s="18" t="n"/>
      <c r="DN308" s="18" t="n"/>
      <c r="DP308" s="22" t="n"/>
      <c r="DQ308" s="18" t="n"/>
      <c r="DR308" s="18" t="n"/>
      <c r="DS308" s="18" t="n"/>
      <c r="DT308" s="18" t="n"/>
      <c r="DU308" s="18" t="n"/>
      <c r="DV308" s="18" t="n"/>
      <c r="DW308" s="22" t="n"/>
      <c r="DX308" s="18" t="n"/>
      <c r="DY308" s="18" t="n"/>
      <c r="DZ308" s="18" t="n"/>
      <c r="EA308" s="18" t="n"/>
      <c r="EB308" s="18" t="n"/>
      <c r="ED308" s="22" t="n"/>
      <c r="EE308" s="18" t="n"/>
      <c r="EF308" s="18" t="n"/>
      <c r="EG308" s="18" t="n"/>
      <c r="EH308" s="18" t="n"/>
      <c r="EI308" s="18" t="n"/>
      <c r="EK308" s="22" t="n"/>
      <c r="EL308" s="18" t="n"/>
      <c r="EM308" s="18" t="n"/>
      <c r="EN308" s="18" t="n"/>
      <c r="EO308" s="18" t="n"/>
      <c r="EP308" s="18" t="n"/>
      <c r="ER308" s="22" t="n"/>
      <c r="ES308" s="18" t="n"/>
      <c r="ET308" s="18" t="n"/>
      <c r="EU308" s="18" t="n"/>
      <c r="EV308" s="18" t="n"/>
      <c r="EW308" s="18" t="n"/>
      <c r="EY308" s="22" t="n"/>
      <c r="EZ308" s="18" t="n"/>
      <c r="FA308" s="18" t="n"/>
      <c r="FB308" s="18" t="n"/>
      <c r="FC308" s="18" t="n"/>
      <c r="FD308" s="18" t="n"/>
      <c r="FF308" s="22" t="n"/>
      <c r="FG308" s="18" t="n"/>
      <c r="FH308" s="18" t="n"/>
      <c r="FI308" s="18" t="n"/>
      <c r="FJ308" s="18" t="n"/>
      <c r="FK308" s="18" t="n"/>
      <c r="FM308" s="22" t="n"/>
      <c r="FN308" s="18" t="n"/>
      <c r="FO308" s="18" t="n"/>
      <c r="FP308" s="18" t="n"/>
      <c r="FQ308" s="18" t="n"/>
      <c r="FR308" s="18" t="n"/>
      <c r="FT308" s="22" t="n"/>
      <c r="FU308" s="18" t="n"/>
      <c r="FV308" s="18" t="n"/>
      <c r="FW308" s="18" t="n"/>
      <c r="FX308" s="18" t="n"/>
      <c r="FY308" s="18" t="n"/>
      <c r="GA308" s="22" t="n"/>
      <c r="GB308" s="18" t="n"/>
      <c r="GC308" s="18" t="n"/>
      <c r="GD308" s="18" t="n"/>
      <c r="GE308" s="18" t="n"/>
      <c r="GF308" s="18" t="n"/>
      <c r="GG308" s="18" t="n"/>
      <c r="GH308" s="18" t="n"/>
      <c r="GI308" s="18" t="n"/>
      <c r="GJ308" s="18" t="n"/>
      <c r="GK308" s="18" t="n"/>
      <c r="GL308" s="18" t="n"/>
      <c r="GM308" s="18" t="n"/>
      <c r="HD308" s="22" t="n"/>
      <c r="HE308" s="18" t="n"/>
      <c r="HF308" s="18" t="n"/>
      <c r="HG308" s="18" t="n"/>
      <c r="HH308" s="18" t="n"/>
      <c r="HI308" s="18" t="n"/>
      <c r="HK308" s="22" t="n"/>
      <c r="HL308" s="18" t="n"/>
      <c r="HM308" s="18" t="n"/>
      <c r="HN308" s="18" t="n"/>
      <c r="HO308" s="18" t="n"/>
      <c r="HP308" s="18" t="n"/>
      <c r="HR308" s="22" t="n"/>
      <c r="HS308" s="18" t="n"/>
      <c r="HT308" s="18" t="n"/>
      <c r="HU308" s="18" t="n"/>
      <c r="HV308" s="18" t="n"/>
      <c r="HW308" s="18" t="n"/>
      <c r="HY308" s="22" t="n"/>
      <c r="HZ308" s="18" t="n"/>
      <c r="IA308" s="18" t="n"/>
      <c r="IB308" s="18" t="n"/>
      <c r="IC308" s="18" t="n"/>
      <c r="ID308" s="18" t="n"/>
      <c r="IM308" s="22" t="n"/>
      <c r="IN308" s="18" t="n"/>
      <c r="IO308" s="18" t="n"/>
      <c r="IP308" s="18" t="n"/>
      <c r="IQ308" s="18" t="n"/>
      <c r="IR308" s="18" t="n"/>
      <c r="IT308" s="22" t="n"/>
      <c r="IU308" s="18" t="n"/>
      <c r="IV308" s="18" t="n"/>
      <c r="IW308" s="18" t="n"/>
      <c r="IX308" s="18" t="n"/>
      <c r="IY308" s="18" t="n"/>
      <c r="JA308" s="22" t="n"/>
      <c r="JB308" s="18" t="n"/>
      <c r="JC308" s="18" t="n"/>
      <c r="JD308" s="18" t="n"/>
      <c r="JE308" s="18" t="n"/>
      <c r="JF308" s="18" t="n"/>
      <c r="JH308" s="22" t="n"/>
      <c r="JI308" s="18" t="n"/>
      <c r="JJ308" s="18" t="n"/>
      <c r="JK308" s="18" t="n"/>
      <c r="JL308" s="18" t="n"/>
      <c r="JM308" s="18" t="n"/>
    </row>
    <row r="309">
      <c r="B309" s="4" t="n"/>
      <c r="C309" s="22" t="n"/>
      <c r="D309" s="548" t="n"/>
      <c r="E309" s="18" t="n"/>
      <c r="F309" s="18" t="n"/>
      <c r="G309" s="22" t="n"/>
      <c r="H309" s="548" t="n"/>
      <c r="I309" s="18" t="n"/>
      <c r="J309" s="18" t="n"/>
      <c r="K309" s="22" t="n"/>
      <c r="L309" s="548" t="n"/>
      <c r="M309" s="18" t="n"/>
      <c r="N309" s="18" t="n"/>
      <c r="O309" s="18" t="n"/>
      <c r="P309" s="18" t="n"/>
      <c r="Q309" s="18" t="n"/>
      <c r="R309" s="18" t="n"/>
      <c r="S309" s="18" t="n"/>
      <c r="T309" s="22" t="n"/>
      <c r="U309" s="22" t="n"/>
      <c r="V309" s="18" t="n"/>
      <c r="W309" s="18" t="n"/>
      <c r="AC309" s="22" t="n"/>
      <c r="AD309" s="18" t="n"/>
      <c r="AE309" s="18" t="n"/>
      <c r="AF309" s="18" t="n"/>
      <c r="AG309" s="18" t="n"/>
      <c r="AH309" s="18" t="n"/>
      <c r="AJ309" s="22" t="n"/>
      <c r="AK309" s="18" t="n"/>
      <c r="AL309" s="18" t="n"/>
      <c r="AM309" s="18" t="n"/>
      <c r="AN309" s="18" t="n"/>
      <c r="AO309" s="18" t="n"/>
      <c r="AQ309" s="22" t="n"/>
      <c r="AR309" s="18" t="n"/>
      <c r="AS309" s="18" t="n"/>
      <c r="AT309" s="18" t="n"/>
      <c r="AU309" s="18" t="n"/>
      <c r="AV309" s="18" t="n"/>
      <c r="AX309" s="22" t="n"/>
      <c r="AY309" s="18" t="n"/>
      <c r="AZ309" s="18" t="n"/>
      <c r="BA309" s="18" t="n"/>
      <c r="BB309" s="18" t="n"/>
      <c r="BC309" s="18" t="n"/>
      <c r="BE309" s="22" t="n"/>
      <c r="BF309" s="18" t="n"/>
      <c r="BG309" s="18" t="n"/>
      <c r="BH309" s="18" t="n"/>
      <c r="BI309" s="18" t="n"/>
      <c r="BJ309" s="18" t="n"/>
      <c r="BL309" s="22" t="n"/>
      <c r="BM309" s="18" t="n"/>
      <c r="BN309" s="18" t="n"/>
      <c r="BO309" s="18" t="n"/>
      <c r="BP309" s="18" t="n"/>
      <c r="BQ309" s="18" t="n"/>
      <c r="BS309" s="22" t="n"/>
      <c r="BT309" s="18" t="n"/>
      <c r="BU309" s="18" t="n"/>
      <c r="BV309" s="18" t="n"/>
      <c r="BW309" s="18" t="n"/>
      <c r="BX309" s="18" t="n"/>
      <c r="BZ309" s="22" t="n"/>
      <c r="CA309" s="18" t="n"/>
      <c r="CB309" s="18" t="n"/>
      <c r="CC309" s="18" t="n"/>
      <c r="CD309" s="18" t="n"/>
      <c r="CE309" s="18" t="n"/>
      <c r="CG309" s="22" t="n"/>
      <c r="CH309" s="18" t="n"/>
      <c r="CI309" s="18" t="n"/>
      <c r="CJ309" s="18" t="n"/>
      <c r="CK309" s="18" t="n"/>
      <c r="CL309" s="18" t="n"/>
      <c r="CN309" s="22" t="n"/>
      <c r="CO309" s="18" t="n"/>
      <c r="CP309" s="18" t="n"/>
      <c r="CQ309" s="18" t="n"/>
      <c r="CR309" s="18" t="n"/>
      <c r="CS309" s="18" t="n"/>
      <c r="CU309" s="22" t="n"/>
      <c r="CV309" s="18" t="n"/>
      <c r="CW309" s="18" t="n"/>
      <c r="CX309" s="18" t="n"/>
      <c r="CY309" s="18" t="n"/>
      <c r="CZ309" s="18" t="n"/>
      <c r="DB309" s="22" t="n"/>
      <c r="DC309" s="18" t="n"/>
      <c r="DD309" s="18" t="n"/>
      <c r="DE309" s="18" t="n"/>
      <c r="DF309" s="18" t="n"/>
      <c r="DG309" s="18" t="n"/>
      <c r="DI309" s="22" t="n"/>
      <c r="DJ309" s="18" t="n"/>
      <c r="DK309" s="18" t="n"/>
      <c r="DL309" s="18" t="n"/>
      <c r="DM309" s="18" t="n"/>
      <c r="DN309" s="18" t="n"/>
      <c r="DP309" s="22" t="n"/>
      <c r="DQ309" s="18" t="n"/>
      <c r="DR309" s="18" t="n"/>
      <c r="DS309" s="18" t="n"/>
      <c r="DT309" s="18" t="n"/>
      <c r="DU309" s="18" t="n"/>
      <c r="DV309" s="18" t="n"/>
      <c r="DW309" s="22" t="n"/>
      <c r="DX309" s="18" t="n"/>
      <c r="DY309" s="18" t="n"/>
      <c r="DZ309" s="18" t="n"/>
      <c r="EA309" s="18" t="n"/>
      <c r="EB309" s="18" t="n"/>
      <c r="ED309" s="22" t="n"/>
      <c r="EE309" s="18" t="n"/>
      <c r="EF309" s="18" t="n"/>
      <c r="EG309" s="18" t="n"/>
      <c r="EH309" s="18" t="n"/>
      <c r="EI309" s="18" t="n"/>
      <c r="EK309" s="22" t="n"/>
      <c r="EL309" s="18" t="n"/>
      <c r="EM309" s="18" t="n"/>
      <c r="EN309" s="18" t="n"/>
      <c r="EO309" s="18" t="n"/>
      <c r="EP309" s="18" t="n"/>
      <c r="ER309" s="22" t="n"/>
      <c r="ES309" s="18" t="n"/>
      <c r="ET309" s="18" t="n"/>
      <c r="EU309" s="18" t="n"/>
      <c r="EV309" s="18" t="n"/>
      <c r="EW309" s="18" t="n"/>
      <c r="EY309" s="22" t="n"/>
      <c r="EZ309" s="18" t="n"/>
      <c r="FA309" s="18" t="n"/>
      <c r="FB309" s="18" t="n"/>
      <c r="FC309" s="18" t="n"/>
      <c r="FD309" s="18" t="n"/>
      <c r="FF309" s="22" t="n"/>
      <c r="FG309" s="18" t="n"/>
      <c r="FH309" s="18" t="n"/>
      <c r="FI309" s="18" t="n"/>
      <c r="FJ309" s="18" t="n"/>
      <c r="FK309" s="18" t="n"/>
      <c r="FM309" s="22" t="n"/>
      <c r="FN309" s="18" t="n"/>
      <c r="FO309" s="18" t="n"/>
      <c r="FP309" s="18" t="n"/>
      <c r="FQ309" s="18" t="n"/>
      <c r="FR309" s="18" t="n"/>
      <c r="FT309" s="22" t="n"/>
      <c r="FU309" s="18" t="n"/>
      <c r="FV309" s="18" t="n"/>
      <c r="FW309" s="18" t="n"/>
      <c r="FX309" s="18" t="n"/>
      <c r="FY309" s="18" t="n"/>
      <c r="GA309" s="22" t="n"/>
      <c r="GB309" s="18" t="n"/>
      <c r="GC309" s="18" t="n"/>
      <c r="GD309" s="18" t="n"/>
      <c r="GE309" s="18" t="n"/>
      <c r="GF309" s="18" t="n"/>
      <c r="GG309" s="18" t="n"/>
      <c r="GH309" s="18" t="n"/>
      <c r="GI309" s="18" t="n"/>
      <c r="GJ309" s="18" t="n"/>
      <c r="GK309" s="18" t="n"/>
      <c r="GL309" s="18" t="n"/>
      <c r="GM309" s="18" t="n"/>
      <c r="HD309" s="22" t="n"/>
      <c r="HE309" s="18" t="n"/>
      <c r="HF309" s="18" t="n"/>
      <c r="HG309" s="18" t="n"/>
      <c r="HH309" s="18" t="n"/>
      <c r="HI309" s="18" t="n"/>
      <c r="HK309" s="22" t="n"/>
      <c r="HL309" s="18" t="n"/>
      <c r="HM309" s="18" t="n"/>
      <c r="HN309" s="18" t="n"/>
      <c r="HO309" s="18" t="n"/>
      <c r="HP309" s="18" t="n"/>
      <c r="HR309" s="22" t="n"/>
      <c r="HS309" s="18" t="n"/>
      <c r="HT309" s="18" t="n"/>
      <c r="HU309" s="18" t="n"/>
      <c r="HV309" s="18" t="n"/>
      <c r="HW309" s="18" t="n"/>
      <c r="HY309" s="22" t="n"/>
      <c r="HZ309" s="18" t="n"/>
      <c r="IA309" s="18" t="n"/>
      <c r="IB309" s="18" t="n"/>
      <c r="IC309" s="18" t="n"/>
      <c r="ID309" s="18" t="n"/>
      <c r="IM309" s="22" t="n"/>
      <c r="IN309" s="18" t="n"/>
      <c r="IO309" s="18" t="n"/>
      <c r="IP309" s="18" t="n"/>
      <c r="IQ309" s="18" t="n"/>
      <c r="IR309" s="18" t="n"/>
      <c r="IT309" s="22" t="n"/>
      <c r="IU309" s="18" t="n"/>
      <c r="IV309" s="18" t="n"/>
      <c r="IW309" s="18" t="n"/>
      <c r="IX309" s="18" t="n"/>
      <c r="IY309" s="18" t="n"/>
      <c r="JA309" s="22" t="n"/>
      <c r="JB309" s="18" t="n"/>
      <c r="JC309" s="18" t="n"/>
      <c r="JD309" s="18" t="n"/>
      <c r="JE309" s="18" t="n"/>
      <c r="JF309" s="18" t="n"/>
      <c r="JH309" s="22" t="n"/>
      <c r="JI309" s="18" t="n"/>
      <c r="JJ309" s="18" t="n"/>
      <c r="JK309" s="18" t="n"/>
      <c r="JL309" s="18" t="n"/>
      <c r="JM309" s="18" t="n"/>
    </row>
    <row r="310">
      <c r="B310" s="4" t="n"/>
      <c r="C310" s="22" t="n"/>
      <c r="D310" s="548" t="n"/>
      <c r="E310" s="18" t="n"/>
      <c r="F310" s="18" t="n"/>
      <c r="G310" s="22" t="n"/>
      <c r="H310" s="548" t="n"/>
      <c r="I310" s="18" t="n"/>
      <c r="J310" s="18" t="n"/>
      <c r="K310" s="22" t="n"/>
      <c r="L310" s="548" t="n"/>
      <c r="M310" s="18" t="n"/>
      <c r="N310" s="18" t="n"/>
      <c r="O310" s="18" t="n"/>
      <c r="P310" s="18" t="n"/>
      <c r="Q310" s="18" t="n"/>
      <c r="R310" s="18" t="n"/>
      <c r="S310" s="18" t="n"/>
      <c r="T310" s="22" t="n"/>
      <c r="U310" s="22" t="n"/>
      <c r="V310" s="18" t="n"/>
      <c r="W310" s="18" t="n"/>
      <c r="AC310" s="22" t="n"/>
      <c r="AD310" s="18" t="n"/>
      <c r="AE310" s="18" t="n"/>
      <c r="AF310" s="18" t="n"/>
      <c r="AG310" s="18" t="n"/>
      <c r="AH310" s="18" t="n"/>
      <c r="AJ310" s="22" t="n"/>
      <c r="AK310" s="18" t="n"/>
      <c r="AL310" s="18" t="n"/>
      <c r="AM310" s="18" t="n"/>
      <c r="AN310" s="18" t="n"/>
      <c r="AO310" s="18" t="n"/>
      <c r="AQ310" s="22" t="n"/>
      <c r="AR310" s="18" t="n"/>
      <c r="AS310" s="18" t="n"/>
      <c r="AT310" s="18" t="n"/>
      <c r="AU310" s="18" t="n"/>
      <c r="AV310" s="18" t="n"/>
      <c r="AX310" s="22" t="n"/>
      <c r="AY310" s="18" t="n"/>
      <c r="AZ310" s="18" t="n"/>
      <c r="BA310" s="18" t="n"/>
      <c r="BB310" s="18" t="n"/>
      <c r="BC310" s="18" t="n"/>
      <c r="BE310" s="22" t="n"/>
      <c r="BF310" s="18" t="n"/>
      <c r="BG310" s="18" t="n"/>
      <c r="BH310" s="18" t="n"/>
      <c r="BI310" s="18" t="n"/>
      <c r="BJ310" s="18" t="n"/>
      <c r="BL310" s="22" t="n"/>
      <c r="BM310" s="18" t="n"/>
      <c r="BN310" s="18" t="n"/>
      <c r="BO310" s="18" t="n"/>
      <c r="BP310" s="18" t="n"/>
      <c r="BQ310" s="18" t="n"/>
      <c r="BS310" s="22" t="n"/>
      <c r="BT310" s="18" t="n"/>
      <c r="BU310" s="18" t="n"/>
      <c r="BV310" s="18" t="n"/>
      <c r="BW310" s="18" t="n"/>
      <c r="BX310" s="18" t="n"/>
      <c r="BZ310" s="22" t="n"/>
      <c r="CA310" s="18" t="n"/>
      <c r="CB310" s="18" t="n"/>
      <c r="CC310" s="18" t="n"/>
      <c r="CD310" s="18" t="n"/>
      <c r="CE310" s="18" t="n"/>
      <c r="CG310" s="22" t="n"/>
      <c r="CH310" s="18" t="n"/>
      <c r="CI310" s="18" t="n"/>
      <c r="CJ310" s="18" t="n"/>
      <c r="CK310" s="18" t="n"/>
      <c r="CL310" s="18" t="n"/>
      <c r="CN310" s="22" t="n"/>
      <c r="CO310" s="18" t="n"/>
      <c r="CP310" s="18" t="n"/>
      <c r="CQ310" s="18" t="n"/>
      <c r="CR310" s="18" t="n"/>
      <c r="CS310" s="18" t="n"/>
      <c r="CU310" s="22" t="n"/>
      <c r="CV310" s="18" t="n"/>
      <c r="CW310" s="18" t="n"/>
      <c r="CX310" s="18" t="n"/>
      <c r="CY310" s="18" t="n"/>
      <c r="CZ310" s="18" t="n"/>
      <c r="DB310" s="22" t="n"/>
      <c r="DC310" s="18" t="n"/>
      <c r="DD310" s="18" t="n"/>
      <c r="DE310" s="18" t="n"/>
      <c r="DF310" s="18" t="n"/>
      <c r="DG310" s="18" t="n"/>
      <c r="DI310" s="22" t="n"/>
      <c r="DJ310" s="18" t="n"/>
      <c r="DK310" s="18" t="n"/>
      <c r="DL310" s="18" t="n"/>
      <c r="DM310" s="18" t="n"/>
      <c r="DN310" s="18" t="n"/>
      <c r="DP310" s="22" t="n"/>
      <c r="DQ310" s="18" t="n"/>
      <c r="DR310" s="18" t="n"/>
      <c r="DS310" s="18" t="n"/>
      <c r="DT310" s="18" t="n"/>
      <c r="DU310" s="18" t="n"/>
      <c r="DV310" s="18" t="n"/>
      <c r="DW310" s="22" t="n"/>
      <c r="DX310" s="18" t="n"/>
      <c r="DY310" s="18" t="n"/>
      <c r="DZ310" s="18" t="n"/>
      <c r="EA310" s="18" t="n"/>
      <c r="EB310" s="18" t="n"/>
      <c r="ED310" s="22" t="n"/>
      <c r="EE310" s="18" t="n"/>
      <c r="EF310" s="18" t="n"/>
      <c r="EG310" s="18" t="n"/>
      <c r="EH310" s="18" t="n"/>
      <c r="EI310" s="18" t="n"/>
      <c r="EK310" s="22" t="n"/>
      <c r="EL310" s="18" t="n"/>
      <c r="EM310" s="18" t="n"/>
      <c r="EN310" s="18" t="n"/>
      <c r="EO310" s="18" t="n"/>
      <c r="EP310" s="18" t="n"/>
      <c r="ER310" s="22" t="n"/>
      <c r="ES310" s="18" t="n"/>
      <c r="ET310" s="18" t="n"/>
      <c r="EU310" s="18" t="n"/>
      <c r="EV310" s="18" t="n"/>
      <c r="EW310" s="18" t="n"/>
      <c r="EY310" s="22" t="n"/>
      <c r="EZ310" s="18" t="n"/>
      <c r="FA310" s="18" t="n"/>
      <c r="FB310" s="18" t="n"/>
      <c r="FC310" s="18" t="n"/>
      <c r="FD310" s="18" t="n"/>
      <c r="FF310" s="22" t="n"/>
      <c r="FG310" s="18" t="n"/>
      <c r="FH310" s="18" t="n"/>
      <c r="FI310" s="18" t="n"/>
      <c r="FJ310" s="18" t="n"/>
      <c r="FK310" s="18" t="n"/>
      <c r="FM310" s="22" t="n"/>
      <c r="FN310" s="18" t="n"/>
      <c r="FO310" s="18" t="n"/>
      <c r="FP310" s="18" t="n"/>
      <c r="FQ310" s="18" t="n"/>
      <c r="FR310" s="18" t="n"/>
      <c r="FT310" s="22" t="n"/>
      <c r="FU310" s="18" t="n"/>
      <c r="FV310" s="18" t="n"/>
      <c r="FW310" s="18" t="n"/>
      <c r="FX310" s="18" t="n"/>
      <c r="FY310" s="18" t="n"/>
      <c r="GA310" s="22" t="n"/>
      <c r="GB310" s="18" t="n"/>
      <c r="GC310" s="18" t="n"/>
      <c r="GD310" s="18" t="n"/>
      <c r="GE310" s="18" t="n"/>
      <c r="GF310" s="18" t="n"/>
      <c r="GG310" s="18" t="n"/>
      <c r="GH310" s="18" t="n"/>
      <c r="GI310" s="18" t="n"/>
      <c r="GJ310" s="18" t="n"/>
      <c r="GK310" s="18" t="n"/>
      <c r="GL310" s="18" t="n"/>
      <c r="GM310" s="18" t="n"/>
      <c r="HD310" s="22" t="n"/>
      <c r="HE310" s="18" t="n"/>
      <c r="HF310" s="18" t="n"/>
      <c r="HG310" s="18" t="n"/>
      <c r="HH310" s="18" t="n"/>
      <c r="HI310" s="18" t="n"/>
      <c r="HK310" s="22" t="n"/>
      <c r="HL310" s="18" t="n"/>
      <c r="HM310" s="18" t="n"/>
      <c r="HN310" s="18" t="n"/>
      <c r="HO310" s="18" t="n"/>
      <c r="HP310" s="18" t="n"/>
      <c r="HR310" s="22" t="n"/>
      <c r="HS310" s="18" t="n"/>
      <c r="HT310" s="18" t="n"/>
      <c r="HU310" s="18" t="n"/>
      <c r="HV310" s="18" t="n"/>
      <c r="HW310" s="18" t="n"/>
      <c r="HY310" s="22" t="n"/>
      <c r="HZ310" s="18" t="n"/>
      <c r="IA310" s="18" t="n"/>
      <c r="IB310" s="18" t="n"/>
      <c r="IC310" s="18" t="n"/>
      <c r="ID310" s="18" t="n"/>
      <c r="IM310" s="22" t="n"/>
      <c r="IN310" s="18" t="n"/>
      <c r="IO310" s="18" t="n"/>
      <c r="IP310" s="18" t="n"/>
      <c r="IQ310" s="18" t="n"/>
      <c r="IR310" s="18" t="n"/>
      <c r="IT310" s="22" t="n"/>
      <c r="IU310" s="18" t="n"/>
      <c r="IV310" s="18" t="n"/>
      <c r="IW310" s="18" t="n"/>
      <c r="IX310" s="18" t="n"/>
      <c r="IY310" s="18" t="n"/>
      <c r="JA310" s="22" t="n"/>
      <c r="JB310" s="18" t="n"/>
      <c r="JC310" s="18" t="n"/>
      <c r="JD310" s="18" t="n"/>
      <c r="JE310" s="18" t="n"/>
      <c r="JF310" s="18" t="n"/>
      <c r="JH310" s="22" t="n"/>
      <c r="JI310" s="18" t="n"/>
      <c r="JJ310" s="18" t="n"/>
      <c r="JK310" s="18" t="n"/>
      <c r="JL310" s="18" t="n"/>
      <c r="JM310" s="18" t="n"/>
    </row>
    <row r="311">
      <c r="B311" s="4" t="n"/>
      <c r="C311" s="22" t="n"/>
      <c r="D311" s="548" t="n"/>
      <c r="E311" s="18" t="n"/>
      <c r="F311" s="18" t="n"/>
      <c r="G311" s="22" t="n"/>
      <c r="H311" s="548" t="n"/>
      <c r="I311" s="18" t="n"/>
      <c r="J311" s="18" t="n"/>
      <c r="K311" s="22" t="n"/>
      <c r="L311" s="548" t="n"/>
      <c r="M311" s="18" t="n"/>
      <c r="N311" s="18" t="n"/>
      <c r="O311" s="18" t="n"/>
      <c r="P311" s="18" t="n"/>
      <c r="Q311" s="18" t="n"/>
      <c r="R311" s="18" t="n"/>
      <c r="S311" s="18" t="n"/>
      <c r="T311" s="22" t="n"/>
      <c r="U311" s="22" t="n"/>
      <c r="V311" s="18" t="n"/>
      <c r="W311" s="18" t="n"/>
      <c r="AC311" s="22" t="n"/>
      <c r="AD311" s="18" t="n"/>
      <c r="AE311" s="18" t="n"/>
      <c r="AF311" s="18" t="n"/>
      <c r="AG311" s="18" t="n"/>
      <c r="AH311" s="18" t="n"/>
      <c r="AJ311" s="22" t="n"/>
      <c r="AK311" s="18" t="n"/>
      <c r="AL311" s="18" t="n"/>
      <c r="AM311" s="18" t="n"/>
      <c r="AN311" s="18" t="n"/>
      <c r="AO311" s="18" t="n"/>
      <c r="AQ311" s="22" t="n"/>
      <c r="AR311" s="18" t="n"/>
      <c r="AS311" s="18" t="n"/>
      <c r="AT311" s="18" t="n"/>
      <c r="AU311" s="18" t="n"/>
      <c r="AV311" s="18" t="n"/>
      <c r="AX311" s="22" t="n"/>
      <c r="AY311" s="18" t="n"/>
      <c r="AZ311" s="18" t="n"/>
      <c r="BA311" s="18" t="n"/>
      <c r="BB311" s="18" t="n"/>
      <c r="BC311" s="18" t="n"/>
      <c r="BE311" s="22" t="n"/>
      <c r="BF311" s="18" t="n"/>
      <c r="BG311" s="18" t="n"/>
      <c r="BH311" s="18" t="n"/>
      <c r="BI311" s="18" t="n"/>
      <c r="BJ311" s="18" t="n"/>
      <c r="BL311" s="22" t="n"/>
      <c r="BM311" s="18" t="n"/>
      <c r="BN311" s="18" t="n"/>
      <c r="BO311" s="18" t="n"/>
      <c r="BP311" s="18" t="n"/>
      <c r="BQ311" s="18" t="n"/>
      <c r="BS311" s="22" t="n"/>
      <c r="BT311" s="18" t="n"/>
      <c r="BU311" s="18" t="n"/>
      <c r="BV311" s="18" t="n"/>
      <c r="BW311" s="18" t="n"/>
      <c r="BX311" s="18" t="n"/>
      <c r="BZ311" s="22" t="n"/>
      <c r="CA311" s="18" t="n"/>
      <c r="CB311" s="18" t="n"/>
      <c r="CC311" s="18" t="n"/>
      <c r="CD311" s="18" t="n"/>
      <c r="CE311" s="18" t="n"/>
      <c r="CG311" s="22" t="n"/>
      <c r="CH311" s="18" t="n"/>
      <c r="CI311" s="18" t="n"/>
      <c r="CJ311" s="18" t="n"/>
      <c r="CK311" s="18" t="n"/>
      <c r="CL311" s="18" t="n"/>
      <c r="CN311" s="22" t="n"/>
      <c r="CO311" s="18" t="n"/>
      <c r="CP311" s="18" t="n"/>
      <c r="CQ311" s="18" t="n"/>
      <c r="CR311" s="18" t="n"/>
      <c r="CS311" s="18" t="n"/>
      <c r="CU311" s="22" t="n"/>
      <c r="CV311" s="18" t="n"/>
      <c r="CW311" s="18" t="n"/>
      <c r="CX311" s="18" t="n"/>
      <c r="CY311" s="18" t="n"/>
      <c r="CZ311" s="18" t="n"/>
      <c r="DB311" s="22" t="n"/>
      <c r="DC311" s="18" t="n"/>
      <c r="DD311" s="18" t="n"/>
      <c r="DE311" s="18" t="n"/>
      <c r="DF311" s="18" t="n"/>
      <c r="DG311" s="18" t="n"/>
      <c r="DI311" s="22" t="n"/>
      <c r="DJ311" s="18" t="n"/>
      <c r="DK311" s="18" t="n"/>
      <c r="DL311" s="18" t="n"/>
      <c r="DM311" s="18" t="n"/>
      <c r="DN311" s="18" t="n"/>
      <c r="DP311" s="22" t="n"/>
      <c r="DQ311" s="18" t="n"/>
      <c r="DR311" s="18" t="n"/>
      <c r="DS311" s="18" t="n"/>
      <c r="DT311" s="18" t="n"/>
      <c r="DU311" s="18" t="n"/>
      <c r="DV311" s="18" t="n"/>
      <c r="DW311" s="22" t="n"/>
      <c r="DX311" s="18" t="n"/>
      <c r="DY311" s="18" t="n"/>
      <c r="DZ311" s="18" t="n"/>
      <c r="EA311" s="18" t="n"/>
      <c r="EB311" s="18" t="n"/>
      <c r="ED311" s="22" t="n"/>
      <c r="EE311" s="18" t="n"/>
      <c r="EF311" s="18" t="n"/>
      <c r="EG311" s="18" t="n"/>
      <c r="EH311" s="18" t="n"/>
      <c r="EI311" s="18" t="n"/>
      <c r="EK311" s="22" t="n"/>
      <c r="EL311" s="18" t="n"/>
      <c r="EM311" s="18" t="n"/>
      <c r="EN311" s="18" t="n"/>
      <c r="EO311" s="18" t="n"/>
      <c r="EP311" s="18" t="n"/>
      <c r="ER311" s="22" t="n"/>
      <c r="ES311" s="18" t="n"/>
      <c r="ET311" s="18" t="n"/>
      <c r="EU311" s="18" t="n"/>
      <c r="EV311" s="18" t="n"/>
      <c r="EW311" s="18" t="n"/>
      <c r="EY311" s="22" t="n"/>
      <c r="EZ311" s="18" t="n"/>
      <c r="FA311" s="18" t="n"/>
      <c r="FB311" s="18" t="n"/>
      <c r="FC311" s="18" t="n"/>
      <c r="FD311" s="18" t="n"/>
      <c r="FF311" s="22" t="n"/>
      <c r="FG311" s="18" t="n"/>
      <c r="FH311" s="18" t="n"/>
      <c r="FI311" s="18" t="n"/>
      <c r="FJ311" s="18" t="n"/>
      <c r="FK311" s="18" t="n"/>
      <c r="FM311" s="22" t="n"/>
      <c r="FN311" s="18" t="n"/>
      <c r="FO311" s="18" t="n"/>
      <c r="FP311" s="18" t="n"/>
      <c r="FQ311" s="18" t="n"/>
      <c r="FR311" s="18" t="n"/>
      <c r="FT311" s="22" t="n"/>
      <c r="FU311" s="18" t="n"/>
      <c r="FV311" s="18" t="n"/>
      <c r="FW311" s="18" t="n"/>
      <c r="FX311" s="18" t="n"/>
      <c r="FY311" s="18" t="n"/>
      <c r="GA311" s="22" t="n"/>
      <c r="GB311" s="18" t="n"/>
      <c r="GC311" s="18" t="n"/>
      <c r="GD311" s="18" t="n"/>
      <c r="GE311" s="18" t="n"/>
      <c r="GF311" s="18" t="n"/>
      <c r="GG311" s="18" t="n"/>
      <c r="GH311" s="18" t="n"/>
      <c r="GI311" s="18" t="n"/>
      <c r="GJ311" s="18" t="n"/>
      <c r="GK311" s="18" t="n"/>
      <c r="GL311" s="18" t="n"/>
      <c r="GM311" s="18" t="n"/>
      <c r="HD311" s="22" t="n"/>
      <c r="HE311" s="18" t="n"/>
      <c r="HF311" s="18" t="n"/>
      <c r="HG311" s="18" t="n"/>
      <c r="HH311" s="18" t="n"/>
      <c r="HI311" s="18" t="n"/>
      <c r="HK311" s="22" t="n"/>
      <c r="HL311" s="18" t="n"/>
      <c r="HM311" s="18" t="n"/>
      <c r="HN311" s="18" t="n"/>
      <c r="HO311" s="18" t="n"/>
      <c r="HP311" s="18" t="n"/>
      <c r="HR311" s="22" t="n"/>
      <c r="HS311" s="18" t="n"/>
      <c r="HT311" s="18" t="n"/>
      <c r="HU311" s="18" t="n"/>
      <c r="HV311" s="18" t="n"/>
      <c r="HW311" s="18" t="n"/>
      <c r="HY311" s="22" t="n"/>
      <c r="HZ311" s="18" t="n"/>
      <c r="IA311" s="18" t="n"/>
      <c r="IB311" s="18" t="n"/>
      <c r="IC311" s="18" t="n"/>
      <c r="ID311" s="18" t="n"/>
      <c r="IM311" s="22" t="n"/>
      <c r="IN311" s="18" t="n"/>
      <c r="IO311" s="18" t="n"/>
      <c r="IP311" s="18" t="n"/>
      <c r="IQ311" s="18" t="n"/>
      <c r="IR311" s="18" t="n"/>
      <c r="IT311" s="22" t="n"/>
      <c r="IU311" s="18" t="n"/>
      <c r="IV311" s="18" t="n"/>
      <c r="IW311" s="18" t="n"/>
      <c r="IX311" s="18" t="n"/>
      <c r="IY311" s="18" t="n"/>
      <c r="JA311" s="22" t="n"/>
      <c r="JB311" s="18" t="n"/>
      <c r="JC311" s="18" t="n"/>
      <c r="JD311" s="18" t="n"/>
      <c r="JE311" s="18" t="n"/>
      <c r="JF311" s="18" t="n"/>
      <c r="JH311" s="22" t="n"/>
      <c r="JI311" s="18" t="n"/>
      <c r="JJ311" s="18" t="n"/>
      <c r="JK311" s="18" t="n"/>
      <c r="JL311" s="18" t="n"/>
      <c r="JM311" s="18" t="n"/>
    </row>
    <row r="312">
      <c r="B312" s="4" t="n"/>
      <c r="C312" s="22" t="n"/>
      <c r="D312" s="548" t="n"/>
      <c r="E312" s="18" t="n"/>
      <c r="F312" s="18" t="n"/>
      <c r="G312" s="22" t="n"/>
      <c r="H312" s="548" t="n"/>
      <c r="I312" s="18" t="n"/>
      <c r="J312" s="18" t="n"/>
      <c r="K312" s="22" t="n"/>
      <c r="L312" s="548" t="n"/>
      <c r="M312" s="18" t="n"/>
      <c r="N312" s="18" t="n"/>
      <c r="O312" s="18" t="n"/>
      <c r="P312" s="18" t="n"/>
      <c r="Q312" s="18" t="n"/>
      <c r="R312" s="18" t="n"/>
      <c r="S312" s="18" t="n"/>
      <c r="T312" s="22" t="n"/>
      <c r="U312" s="22" t="n"/>
      <c r="V312" s="18" t="n"/>
      <c r="W312" s="18" t="n"/>
      <c r="AC312" s="22" t="n"/>
      <c r="AD312" s="18" t="n"/>
      <c r="AE312" s="18" t="n"/>
      <c r="AF312" s="18" t="n"/>
      <c r="AG312" s="18" t="n"/>
      <c r="AH312" s="18" t="n"/>
      <c r="AJ312" s="22" t="n"/>
      <c r="AK312" s="18" t="n"/>
      <c r="AL312" s="18" t="n"/>
      <c r="AM312" s="18" t="n"/>
      <c r="AN312" s="18" t="n"/>
      <c r="AO312" s="18" t="n"/>
      <c r="AQ312" s="22" t="n"/>
      <c r="AR312" s="18" t="n"/>
      <c r="AS312" s="18" t="n"/>
      <c r="AT312" s="18" t="n"/>
      <c r="AU312" s="18" t="n"/>
      <c r="AV312" s="18" t="n"/>
      <c r="AX312" s="22" t="n"/>
      <c r="AY312" s="18" t="n"/>
      <c r="AZ312" s="18" t="n"/>
      <c r="BA312" s="18" t="n"/>
      <c r="BB312" s="18" t="n"/>
      <c r="BC312" s="18" t="n"/>
      <c r="BE312" s="22" t="n"/>
      <c r="BF312" s="18" t="n"/>
      <c r="BG312" s="18" t="n"/>
      <c r="BH312" s="18" t="n"/>
      <c r="BI312" s="18" t="n"/>
      <c r="BJ312" s="18" t="n"/>
      <c r="BL312" s="22" t="n"/>
      <c r="BM312" s="18" t="n"/>
      <c r="BN312" s="18" t="n"/>
      <c r="BO312" s="18" t="n"/>
      <c r="BP312" s="18" t="n"/>
      <c r="BQ312" s="18" t="n"/>
      <c r="BS312" s="22" t="n"/>
      <c r="BT312" s="18" t="n"/>
      <c r="BU312" s="18" t="n"/>
      <c r="BV312" s="18" t="n"/>
      <c r="BW312" s="18" t="n"/>
      <c r="BX312" s="18" t="n"/>
      <c r="BZ312" s="22" t="n"/>
      <c r="CA312" s="18" t="n"/>
      <c r="CB312" s="18" t="n"/>
      <c r="CC312" s="18" t="n"/>
      <c r="CD312" s="18" t="n"/>
      <c r="CE312" s="18" t="n"/>
      <c r="CG312" s="22" t="n"/>
      <c r="CH312" s="18" t="n"/>
      <c r="CI312" s="18" t="n"/>
      <c r="CJ312" s="18" t="n"/>
      <c r="CK312" s="18" t="n"/>
      <c r="CL312" s="18" t="n"/>
      <c r="CN312" s="22" t="n"/>
      <c r="CO312" s="18" t="n"/>
      <c r="CP312" s="18" t="n"/>
      <c r="CQ312" s="18" t="n"/>
      <c r="CR312" s="18" t="n"/>
      <c r="CS312" s="18" t="n"/>
      <c r="CU312" s="22" t="n"/>
      <c r="CV312" s="18" t="n"/>
      <c r="CW312" s="18" t="n"/>
      <c r="CX312" s="18" t="n"/>
      <c r="CY312" s="18" t="n"/>
      <c r="CZ312" s="18" t="n"/>
      <c r="DB312" s="22" t="n"/>
      <c r="DC312" s="18" t="n"/>
      <c r="DD312" s="18" t="n"/>
      <c r="DE312" s="18" t="n"/>
      <c r="DF312" s="18" t="n"/>
      <c r="DG312" s="18" t="n"/>
      <c r="DI312" s="22" t="n"/>
      <c r="DJ312" s="18" t="n"/>
      <c r="DK312" s="18" t="n"/>
      <c r="DL312" s="18" t="n"/>
      <c r="DM312" s="18" t="n"/>
      <c r="DN312" s="18" t="n"/>
      <c r="DP312" s="22" t="n"/>
      <c r="DQ312" s="18" t="n"/>
      <c r="DR312" s="18" t="n"/>
      <c r="DS312" s="18" t="n"/>
      <c r="DT312" s="18" t="n"/>
      <c r="DU312" s="18" t="n"/>
      <c r="DV312" s="18" t="n"/>
      <c r="DW312" s="22" t="n"/>
      <c r="DX312" s="18" t="n"/>
      <c r="DY312" s="18" t="n"/>
      <c r="DZ312" s="18" t="n"/>
      <c r="EA312" s="18" t="n"/>
      <c r="EB312" s="18" t="n"/>
      <c r="ED312" s="22" t="n"/>
      <c r="EE312" s="18" t="n"/>
      <c r="EF312" s="18" t="n"/>
      <c r="EG312" s="18" t="n"/>
      <c r="EH312" s="18" t="n"/>
      <c r="EI312" s="18" t="n"/>
      <c r="EK312" s="22" t="n"/>
      <c r="EL312" s="18" t="n"/>
      <c r="EM312" s="18" t="n"/>
      <c r="EN312" s="18" t="n"/>
      <c r="EO312" s="18" t="n"/>
      <c r="EP312" s="18" t="n"/>
      <c r="ER312" s="22" t="n"/>
      <c r="ES312" s="18" t="n"/>
      <c r="ET312" s="18" t="n"/>
      <c r="EU312" s="18" t="n"/>
      <c r="EV312" s="18" t="n"/>
      <c r="EW312" s="18" t="n"/>
      <c r="EY312" s="22" t="n"/>
      <c r="EZ312" s="18" t="n"/>
      <c r="FA312" s="18" t="n"/>
      <c r="FB312" s="18" t="n"/>
      <c r="FC312" s="18" t="n"/>
      <c r="FD312" s="18" t="n"/>
      <c r="FF312" s="22" t="n"/>
      <c r="FG312" s="18" t="n"/>
      <c r="FH312" s="18" t="n"/>
      <c r="FI312" s="18" t="n"/>
      <c r="FJ312" s="18" t="n"/>
      <c r="FK312" s="18" t="n"/>
      <c r="FM312" s="22" t="n"/>
      <c r="FN312" s="18" t="n"/>
      <c r="FO312" s="18" t="n"/>
      <c r="FP312" s="18" t="n"/>
      <c r="FQ312" s="18" t="n"/>
      <c r="FR312" s="18" t="n"/>
      <c r="FT312" s="22" t="n"/>
      <c r="FU312" s="18" t="n"/>
      <c r="FV312" s="18" t="n"/>
      <c r="FW312" s="18" t="n"/>
      <c r="FX312" s="18" t="n"/>
      <c r="FY312" s="18" t="n"/>
      <c r="GA312" s="22" t="n"/>
      <c r="GB312" s="18" t="n"/>
      <c r="GC312" s="18" t="n"/>
      <c r="GD312" s="18" t="n"/>
      <c r="GE312" s="18" t="n"/>
      <c r="GF312" s="18" t="n"/>
      <c r="GG312" s="18" t="n"/>
      <c r="GH312" s="18" t="n"/>
      <c r="GI312" s="18" t="n"/>
      <c r="GJ312" s="18" t="n"/>
      <c r="GK312" s="18" t="n"/>
      <c r="GL312" s="18" t="n"/>
      <c r="GM312" s="18" t="n"/>
      <c r="HD312" s="22" t="n"/>
      <c r="HE312" s="18" t="n"/>
      <c r="HF312" s="18" t="n"/>
      <c r="HG312" s="18" t="n"/>
      <c r="HH312" s="18" t="n"/>
      <c r="HI312" s="18" t="n"/>
      <c r="HK312" s="22" t="n"/>
      <c r="HL312" s="18" t="n"/>
      <c r="HM312" s="18" t="n"/>
      <c r="HN312" s="18" t="n"/>
      <c r="HO312" s="18" t="n"/>
      <c r="HP312" s="18" t="n"/>
      <c r="HR312" s="22" t="n"/>
      <c r="HS312" s="18" t="n"/>
      <c r="HT312" s="18" t="n"/>
      <c r="HU312" s="18" t="n"/>
      <c r="HV312" s="18" t="n"/>
      <c r="HW312" s="18" t="n"/>
      <c r="HY312" s="22" t="n"/>
      <c r="HZ312" s="18" t="n"/>
      <c r="IA312" s="18" t="n"/>
      <c r="IB312" s="18" t="n"/>
      <c r="IC312" s="18" t="n"/>
      <c r="ID312" s="18" t="n"/>
      <c r="IM312" s="22" t="n"/>
      <c r="IN312" s="18" t="n"/>
      <c r="IO312" s="18" t="n"/>
      <c r="IP312" s="18" t="n"/>
      <c r="IQ312" s="18" t="n"/>
      <c r="IR312" s="18" t="n"/>
      <c r="IT312" s="22" t="n"/>
      <c r="IU312" s="18" t="n"/>
      <c r="IV312" s="18" t="n"/>
      <c r="IW312" s="18" t="n"/>
      <c r="IX312" s="18" t="n"/>
      <c r="IY312" s="18" t="n"/>
      <c r="JA312" s="22" t="n"/>
      <c r="JB312" s="18" t="n"/>
      <c r="JC312" s="18" t="n"/>
      <c r="JD312" s="18" t="n"/>
      <c r="JE312" s="18" t="n"/>
      <c r="JF312" s="18" t="n"/>
      <c r="JH312" s="22" t="n"/>
      <c r="JI312" s="18" t="n"/>
      <c r="JJ312" s="18" t="n"/>
      <c r="JK312" s="18" t="n"/>
      <c r="JL312" s="18" t="n"/>
      <c r="JM312" s="18" t="n"/>
    </row>
    <row r="313">
      <c r="B313" s="4" t="n"/>
      <c r="C313" s="22" t="n"/>
      <c r="D313" s="548" t="n"/>
      <c r="E313" s="18" t="n"/>
      <c r="F313" s="18" t="n"/>
      <c r="G313" s="22" t="n"/>
      <c r="H313" s="548" t="n"/>
      <c r="I313" s="18" t="n"/>
      <c r="J313" s="18" t="n"/>
      <c r="K313" s="22" t="n"/>
      <c r="L313" s="548" t="n"/>
      <c r="M313" s="18" t="n"/>
      <c r="N313" s="18" t="n"/>
      <c r="O313" s="18" t="n"/>
      <c r="P313" s="18" t="n"/>
      <c r="Q313" s="18" t="n"/>
      <c r="R313" s="18" t="n"/>
      <c r="S313" s="18" t="n"/>
      <c r="T313" s="22" t="n"/>
      <c r="U313" s="22" t="n"/>
      <c r="V313" s="18" t="n"/>
      <c r="W313" s="18" t="n"/>
      <c r="AC313" s="22" t="n"/>
      <c r="AD313" s="18" t="n"/>
      <c r="AE313" s="18" t="n"/>
      <c r="AF313" s="18" t="n"/>
      <c r="AG313" s="18" t="n"/>
      <c r="AH313" s="18" t="n"/>
      <c r="AJ313" s="22" t="n"/>
      <c r="AK313" s="18" t="n"/>
      <c r="AL313" s="18" t="n"/>
      <c r="AM313" s="18" t="n"/>
      <c r="AN313" s="18" t="n"/>
      <c r="AO313" s="18" t="n"/>
      <c r="AQ313" s="22" t="n"/>
      <c r="AR313" s="18" t="n"/>
      <c r="AS313" s="18" t="n"/>
      <c r="AT313" s="18" t="n"/>
      <c r="AU313" s="18" t="n"/>
      <c r="AV313" s="18" t="n"/>
      <c r="AX313" s="22" t="n"/>
      <c r="AY313" s="18" t="n"/>
      <c r="AZ313" s="18" t="n"/>
      <c r="BA313" s="18" t="n"/>
      <c r="BB313" s="18" t="n"/>
      <c r="BC313" s="18" t="n"/>
      <c r="BE313" s="22" t="n"/>
      <c r="BF313" s="18" t="n"/>
      <c r="BG313" s="18" t="n"/>
      <c r="BH313" s="18" t="n"/>
      <c r="BI313" s="18" t="n"/>
      <c r="BJ313" s="18" t="n"/>
      <c r="BL313" s="22" t="n"/>
      <c r="BM313" s="18" t="n"/>
      <c r="BN313" s="18" t="n"/>
      <c r="BO313" s="18" t="n"/>
      <c r="BP313" s="18" t="n"/>
      <c r="BQ313" s="18" t="n"/>
      <c r="BS313" s="22" t="n"/>
      <c r="BT313" s="18" t="n"/>
      <c r="BU313" s="18" t="n"/>
      <c r="BV313" s="18" t="n"/>
      <c r="BW313" s="18" t="n"/>
      <c r="BX313" s="18" t="n"/>
      <c r="BZ313" s="22" t="n"/>
      <c r="CA313" s="18" t="n"/>
      <c r="CB313" s="18" t="n"/>
      <c r="CC313" s="18" t="n"/>
      <c r="CD313" s="18" t="n"/>
      <c r="CE313" s="18" t="n"/>
      <c r="CG313" s="22" t="n"/>
      <c r="CH313" s="18" t="n"/>
      <c r="CI313" s="18" t="n"/>
      <c r="CJ313" s="18" t="n"/>
      <c r="CK313" s="18" t="n"/>
      <c r="CL313" s="18" t="n"/>
      <c r="CN313" s="22" t="n"/>
      <c r="CO313" s="18" t="n"/>
      <c r="CP313" s="18" t="n"/>
      <c r="CQ313" s="18" t="n"/>
      <c r="CR313" s="18" t="n"/>
      <c r="CS313" s="18" t="n"/>
      <c r="CU313" s="22" t="n"/>
      <c r="CV313" s="18" t="n"/>
      <c r="CW313" s="18" t="n"/>
      <c r="CX313" s="18" t="n"/>
      <c r="CY313" s="18" t="n"/>
      <c r="CZ313" s="18" t="n"/>
      <c r="DB313" s="22" t="n"/>
      <c r="DC313" s="18" t="n"/>
      <c r="DD313" s="18" t="n"/>
      <c r="DE313" s="18" t="n"/>
      <c r="DF313" s="18" t="n"/>
      <c r="DG313" s="18" t="n"/>
      <c r="DI313" s="22" t="n"/>
      <c r="DJ313" s="18" t="n"/>
      <c r="DK313" s="18" t="n"/>
      <c r="DL313" s="18" t="n"/>
      <c r="DM313" s="18" t="n"/>
      <c r="DN313" s="18" t="n"/>
      <c r="DP313" s="22" t="n"/>
      <c r="DQ313" s="18" t="n"/>
      <c r="DR313" s="18" t="n"/>
      <c r="DS313" s="18" t="n"/>
      <c r="DT313" s="18" t="n"/>
      <c r="DU313" s="18" t="n"/>
      <c r="DV313" s="18" t="n"/>
      <c r="DW313" s="22" t="n"/>
      <c r="DX313" s="18" t="n"/>
      <c r="DY313" s="18" t="n"/>
      <c r="DZ313" s="18" t="n"/>
      <c r="EA313" s="18" t="n"/>
      <c r="EB313" s="18" t="n"/>
      <c r="ED313" s="22" t="n"/>
      <c r="EE313" s="18" t="n"/>
      <c r="EF313" s="18" t="n"/>
      <c r="EG313" s="18" t="n"/>
      <c r="EH313" s="18" t="n"/>
      <c r="EI313" s="18" t="n"/>
      <c r="EK313" s="22" t="n"/>
      <c r="EL313" s="18" t="n"/>
      <c r="EM313" s="18" t="n"/>
      <c r="EN313" s="18" t="n"/>
      <c r="EO313" s="18" t="n"/>
      <c r="EP313" s="18" t="n"/>
      <c r="ER313" s="22" t="n"/>
      <c r="ES313" s="18" t="n"/>
      <c r="ET313" s="18" t="n"/>
      <c r="EU313" s="18" t="n"/>
      <c r="EV313" s="18" t="n"/>
      <c r="EW313" s="18" t="n"/>
      <c r="EY313" s="22" t="n"/>
      <c r="EZ313" s="18" t="n"/>
      <c r="FA313" s="18" t="n"/>
      <c r="FB313" s="18" t="n"/>
      <c r="FC313" s="18" t="n"/>
      <c r="FD313" s="18" t="n"/>
      <c r="FF313" s="22" t="n"/>
      <c r="FG313" s="18" t="n"/>
      <c r="FH313" s="18" t="n"/>
      <c r="FI313" s="18" t="n"/>
      <c r="FJ313" s="18" t="n"/>
      <c r="FK313" s="18" t="n"/>
      <c r="FM313" s="22" t="n"/>
      <c r="FN313" s="18" t="n"/>
      <c r="FO313" s="18" t="n"/>
      <c r="FP313" s="18" t="n"/>
      <c r="FQ313" s="18" t="n"/>
      <c r="FR313" s="18" t="n"/>
      <c r="FT313" s="22" t="n"/>
      <c r="FU313" s="18" t="n"/>
      <c r="FV313" s="18" t="n"/>
      <c r="FW313" s="18" t="n"/>
      <c r="FX313" s="18" t="n"/>
      <c r="FY313" s="18" t="n"/>
      <c r="GA313" s="22" t="n"/>
      <c r="GB313" s="18" t="n"/>
      <c r="GC313" s="18" t="n"/>
      <c r="GD313" s="18" t="n"/>
      <c r="GE313" s="18" t="n"/>
      <c r="GF313" s="18" t="n"/>
      <c r="GG313" s="18" t="n"/>
      <c r="GH313" s="18" t="n"/>
      <c r="GI313" s="18" t="n"/>
      <c r="GJ313" s="18" t="n"/>
      <c r="GK313" s="18" t="n"/>
      <c r="GL313" s="18" t="n"/>
      <c r="GM313" s="18" t="n"/>
      <c r="HD313" s="22" t="n"/>
      <c r="HE313" s="18" t="n"/>
      <c r="HF313" s="18" t="n"/>
      <c r="HG313" s="18" t="n"/>
      <c r="HH313" s="18" t="n"/>
      <c r="HI313" s="18" t="n"/>
      <c r="HK313" s="22" t="n"/>
      <c r="HL313" s="18" t="n"/>
      <c r="HM313" s="18" t="n"/>
      <c r="HN313" s="18" t="n"/>
      <c r="HO313" s="18" t="n"/>
      <c r="HP313" s="18" t="n"/>
      <c r="HR313" s="22" t="n"/>
      <c r="HS313" s="18" t="n"/>
      <c r="HT313" s="18" t="n"/>
      <c r="HU313" s="18" t="n"/>
      <c r="HV313" s="18" t="n"/>
      <c r="HW313" s="18" t="n"/>
      <c r="HY313" s="22" t="n"/>
      <c r="HZ313" s="18" t="n"/>
      <c r="IA313" s="18" t="n"/>
      <c r="IB313" s="18" t="n"/>
      <c r="IC313" s="18" t="n"/>
      <c r="ID313" s="18" t="n"/>
      <c r="IM313" s="22" t="n"/>
      <c r="IN313" s="18" t="n"/>
      <c r="IO313" s="18" t="n"/>
      <c r="IP313" s="18" t="n"/>
      <c r="IQ313" s="18" t="n"/>
      <c r="IR313" s="18" t="n"/>
      <c r="IT313" s="22" t="n"/>
      <c r="IU313" s="18" t="n"/>
      <c r="IV313" s="18" t="n"/>
      <c r="IW313" s="18" t="n"/>
      <c r="IX313" s="18" t="n"/>
      <c r="IY313" s="18" t="n"/>
      <c r="JA313" s="22" t="n"/>
      <c r="JB313" s="18" t="n"/>
      <c r="JC313" s="18" t="n"/>
      <c r="JD313" s="18" t="n"/>
      <c r="JE313" s="18" t="n"/>
      <c r="JF313" s="18" t="n"/>
      <c r="JH313" s="22" t="n"/>
      <c r="JI313" s="18" t="n"/>
      <c r="JJ313" s="18" t="n"/>
      <c r="JK313" s="18" t="n"/>
      <c r="JL313" s="18" t="n"/>
      <c r="JM313" s="18" t="n"/>
    </row>
    <row r="314">
      <c r="B314" s="4" t="n"/>
      <c r="C314" s="22" t="n"/>
      <c r="D314" s="548" t="n"/>
      <c r="E314" s="18" t="n"/>
      <c r="F314" s="18" t="n"/>
      <c r="G314" s="22" t="n"/>
      <c r="H314" s="548" t="n"/>
      <c r="I314" s="18" t="n"/>
      <c r="J314" s="18" t="n"/>
      <c r="K314" s="22" t="n"/>
      <c r="L314" s="548" t="n"/>
      <c r="M314" s="18" t="n"/>
      <c r="N314" s="18" t="n"/>
      <c r="O314" s="18" t="n"/>
      <c r="P314" s="18" t="n"/>
      <c r="Q314" s="18" t="n"/>
      <c r="R314" s="18" t="n"/>
      <c r="S314" s="18" t="n"/>
      <c r="T314" s="22" t="n"/>
      <c r="U314" s="22" t="n"/>
      <c r="V314" s="18" t="n"/>
      <c r="W314" s="18" t="n"/>
      <c r="AC314" s="22" t="n"/>
      <c r="AD314" s="18" t="n"/>
      <c r="AE314" s="18" t="n"/>
      <c r="AF314" s="18" t="n"/>
      <c r="AG314" s="18" t="n"/>
      <c r="AH314" s="18" t="n"/>
      <c r="AJ314" s="22" t="n"/>
      <c r="AK314" s="18" t="n"/>
      <c r="AL314" s="18" t="n"/>
      <c r="AM314" s="18" t="n"/>
      <c r="AN314" s="18" t="n"/>
      <c r="AO314" s="18" t="n"/>
      <c r="AQ314" s="22" t="n"/>
      <c r="AR314" s="18" t="n"/>
      <c r="AS314" s="18" t="n"/>
      <c r="AT314" s="18" t="n"/>
      <c r="AU314" s="18" t="n"/>
      <c r="AV314" s="18" t="n"/>
      <c r="AX314" s="22" t="n"/>
      <c r="AY314" s="18" t="n"/>
      <c r="AZ314" s="18" t="n"/>
      <c r="BA314" s="18" t="n"/>
      <c r="BB314" s="18" t="n"/>
      <c r="BC314" s="18" t="n"/>
      <c r="BE314" s="22" t="n"/>
      <c r="BF314" s="18" t="n"/>
      <c r="BG314" s="18" t="n"/>
      <c r="BH314" s="18" t="n"/>
      <c r="BI314" s="18" t="n"/>
      <c r="BJ314" s="18" t="n"/>
      <c r="BL314" s="22" t="n"/>
      <c r="BM314" s="18" t="n"/>
      <c r="BN314" s="18" t="n"/>
      <c r="BO314" s="18" t="n"/>
      <c r="BP314" s="18" t="n"/>
      <c r="BQ314" s="18" t="n"/>
      <c r="BS314" s="22" t="n"/>
      <c r="BT314" s="18" t="n"/>
      <c r="BU314" s="18" t="n"/>
      <c r="BV314" s="18" t="n"/>
      <c r="BW314" s="18" t="n"/>
      <c r="BX314" s="18" t="n"/>
      <c r="BZ314" s="22" t="n"/>
      <c r="CA314" s="18" t="n"/>
      <c r="CB314" s="18" t="n"/>
      <c r="CC314" s="18" t="n"/>
      <c r="CD314" s="18" t="n"/>
      <c r="CE314" s="18" t="n"/>
      <c r="CG314" s="22" t="n"/>
      <c r="CH314" s="18" t="n"/>
      <c r="CI314" s="18" t="n"/>
      <c r="CJ314" s="18" t="n"/>
      <c r="CK314" s="18" t="n"/>
      <c r="CL314" s="18" t="n"/>
      <c r="CN314" s="22" t="n"/>
      <c r="CO314" s="18" t="n"/>
      <c r="CP314" s="18" t="n"/>
      <c r="CQ314" s="18" t="n"/>
      <c r="CR314" s="18" t="n"/>
      <c r="CS314" s="18" t="n"/>
      <c r="CU314" s="22" t="n"/>
      <c r="CV314" s="18" t="n"/>
      <c r="CW314" s="18" t="n"/>
      <c r="CX314" s="18" t="n"/>
      <c r="CY314" s="18" t="n"/>
      <c r="CZ314" s="18" t="n"/>
      <c r="DB314" s="22" t="n"/>
      <c r="DC314" s="18" t="n"/>
      <c r="DD314" s="18" t="n"/>
      <c r="DE314" s="18" t="n"/>
      <c r="DF314" s="18" t="n"/>
      <c r="DG314" s="18" t="n"/>
      <c r="DI314" s="22" t="n"/>
      <c r="DJ314" s="18" t="n"/>
      <c r="DK314" s="18" t="n"/>
      <c r="DL314" s="18" t="n"/>
      <c r="DM314" s="18" t="n"/>
      <c r="DN314" s="18" t="n"/>
      <c r="DP314" s="22" t="n"/>
      <c r="DQ314" s="18" t="n"/>
      <c r="DR314" s="18" t="n"/>
      <c r="DS314" s="18" t="n"/>
      <c r="DT314" s="18" t="n"/>
      <c r="DU314" s="18" t="n"/>
      <c r="DV314" s="18" t="n"/>
      <c r="DW314" s="22" t="n"/>
      <c r="DX314" s="18" t="n"/>
      <c r="DY314" s="18" t="n"/>
      <c r="DZ314" s="18" t="n"/>
      <c r="EA314" s="18" t="n"/>
      <c r="EB314" s="18" t="n"/>
      <c r="ED314" s="22" t="n"/>
      <c r="EE314" s="18" t="n"/>
      <c r="EF314" s="18" t="n"/>
      <c r="EG314" s="18" t="n"/>
      <c r="EH314" s="18" t="n"/>
      <c r="EI314" s="18" t="n"/>
      <c r="EK314" s="22" t="n"/>
      <c r="EL314" s="18" t="n"/>
      <c r="EM314" s="18" t="n"/>
      <c r="EN314" s="18" t="n"/>
      <c r="EO314" s="18" t="n"/>
      <c r="EP314" s="18" t="n"/>
      <c r="ER314" s="22" t="n"/>
      <c r="ES314" s="18" t="n"/>
      <c r="ET314" s="18" t="n"/>
      <c r="EU314" s="18" t="n"/>
      <c r="EV314" s="18" t="n"/>
      <c r="EW314" s="18" t="n"/>
      <c r="EY314" s="22" t="n"/>
      <c r="EZ314" s="18" t="n"/>
      <c r="FA314" s="18" t="n"/>
      <c r="FB314" s="18" t="n"/>
      <c r="FC314" s="18" t="n"/>
      <c r="FD314" s="18" t="n"/>
      <c r="FF314" s="22" t="n"/>
      <c r="FG314" s="18" t="n"/>
      <c r="FH314" s="18" t="n"/>
      <c r="FI314" s="18" t="n"/>
      <c r="FJ314" s="18" t="n"/>
      <c r="FK314" s="18" t="n"/>
      <c r="FM314" s="22" t="n"/>
      <c r="FN314" s="18" t="n"/>
      <c r="FO314" s="18" t="n"/>
      <c r="FP314" s="18" t="n"/>
      <c r="FQ314" s="18" t="n"/>
      <c r="FR314" s="18" t="n"/>
      <c r="FT314" s="22" t="n"/>
      <c r="FU314" s="18" t="n"/>
      <c r="FV314" s="18" t="n"/>
      <c r="FW314" s="18" t="n"/>
      <c r="FX314" s="18" t="n"/>
      <c r="FY314" s="18" t="n"/>
      <c r="GA314" s="22" t="n"/>
      <c r="GB314" s="18" t="n"/>
      <c r="GC314" s="18" t="n"/>
      <c r="GD314" s="18" t="n"/>
      <c r="GE314" s="18" t="n"/>
      <c r="GF314" s="18" t="n"/>
      <c r="GG314" s="18" t="n"/>
      <c r="GH314" s="18" t="n"/>
      <c r="GI314" s="18" t="n"/>
      <c r="GJ314" s="18" t="n"/>
      <c r="GK314" s="18" t="n"/>
      <c r="GL314" s="18" t="n"/>
      <c r="GM314" s="18" t="n"/>
      <c r="HD314" s="22" t="n"/>
      <c r="HE314" s="18" t="n"/>
      <c r="HF314" s="18" t="n"/>
      <c r="HG314" s="18" t="n"/>
      <c r="HH314" s="18" t="n"/>
      <c r="HI314" s="18" t="n"/>
      <c r="HK314" s="22" t="n"/>
      <c r="HL314" s="18" t="n"/>
      <c r="HM314" s="18" t="n"/>
      <c r="HN314" s="18" t="n"/>
      <c r="HO314" s="18" t="n"/>
      <c r="HP314" s="18" t="n"/>
      <c r="HR314" s="22" t="n"/>
      <c r="HS314" s="18" t="n"/>
      <c r="HT314" s="18" t="n"/>
      <c r="HU314" s="18" t="n"/>
      <c r="HV314" s="18" t="n"/>
      <c r="HW314" s="18" t="n"/>
      <c r="HY314" s="22" t="n"/>
      <c r="HZ314" s="18" t="n"/>
      <c r="IA314" s="18" t="n"/>
      <c r="IB314" s="18" t="n"/>
      <c r="IC314" s="18" t="n"/>
      <c r="ID314" s="18" t="n"/>
      <c r="IM314" s="22" t="n"/>
      <c r="IN314" s="18" t="n"/>
      <c r="IO314" s="18" t="n"/>
      <c r="IP314" s="18" t="n"/>
      <c r="IQ314" s="18" t="n"/>
      <c r="IR314" s="18" t="n"/>
      <c r="IT314" s="22" t="n"/>
      <c r="IU314" s="18" t="n"/>
      <c r="IV314" s="18" t="n"/>
      <c r="IW314" s="18" t="n"/>
      <c r="IX314" s="18" t="n"/>
      <c r="IY314" s="18" t="n"/>
      <c r="JA314" s="22" t="n"/>
      <c r="JB314" s="18" t="n"/>
      <c r="JC314" s="18" t="n"/>
      <c r="JD314" s="18" t="n"/>
      <c r="JE314" s="18" t="n"/>
      <c r="JF314" s="18" t="n"/>
      <c r="JH314" s="22" t="n"/>
      <c r="JI314" s="18" t="n"/>
      <c r="JJ314" s="18" t="n"/>
      <c r="JK314" s="18" t="n"/>
      <c r="JL314" s="18" t="n"/>
      <c r="JM314" s="18" t="n"/>
    </row>
    <row r="315">
      <c r="B315" s="4" t="n"/>
      <c r="C315" s="22" t="n"/>
      <c r="D315" s="548" t="n"/>
      <c r="E315" s="18" t="n"/>
      <c r="F315" s="18" t="n"/>
      <c r="G315" s="22" t="n"/>
      <c r="H315" s="548" t="n"/>
      <c r="I315" s="18" t="n"/>
      <c r="J315" s="18" t="n"/>
      <c r="K315" s="22" t="n"/>
      <c r="L315" s="548" t="n"/>
      <c r="M315" s="18" t="n"/>
      <c r="N315" s="18" t="n"/>
      <c r="O315" s="18" t="n"/>
      <c r="P315" s="18" t="n"/>
      <c r="Q315" s="18" t="n"/>
      <c r="R315" s="18" t="n"/>
      <c r="S315" s="18" t="n"/>
      <c r="T315" s="22" t="n"/>
      <c r="U315" s="22" t="n"/>
      <c r="V315" s="18" t="n"/>
      <c r="W315" s="18" t="n"/>
      <c r="AC315" s="22" t="n"/>
      <c r="AD315" s="18" t="n"/>
      <c r="AE315" s="18" t="n"/>
      <c r="AF315" s="18" t="n"/>
      <c r="AG315" s="18" t="n"/>
      <c r="AH315" s="18" t="n"/>
      <c r="AJ315" s="22" t="n"/>
      <c r="AK315" s="18" t="n"/>
      <c r="AL315" s="18" t="n"/>
      <c r="AM315" s="18" t="n"/>
      <c r="AN315" s="18" t="n"/>
      <c r="AO315" s="18" t="n"/>
      <c r="AQ315" s="22" t="n"/>
      <c r="AR315" s="18" t="n"/>
      <c r="AS315" s="18" t="n"/>
      <c r="AT315" s="18" t="n"/>
      <c r="AU315" s="18" t="n"/>
      <c r="AV315" s="18" t="n"/>
      <c r="AX315" s="22" t="n"/>
      <c r="AY315" s="18" t="n"/>
      <c r="AZ315" s="18" t="n"/>
      <c r="BA315" s="18" t="n"/>
      <c r="BB315" s="18" t="n"/>
      <c r="BC315" s="18" t="n"/>
      <c r="BE315" s="22" t="n"/>
      <c r="BF315" s="18" t="n"/>
      <c r="BG315" s="18" t="n"/>
      <c r="BH315" s="18" t="n"/>
      <c r="BI315" s="18" t="n"/>
      <c r="BJ315" s="18" t="n"/>
      <c r="BL315" s="22" t="n"/>
      <c r="BM315" s="18" t="n"/>
      <c r="BN315" s="18" t="n"/>
      <c r="BO315" s="18" t="n"/>
      <c r="BP315" s="18" t="n"/>
      <c r="BQ315" s="18" t="n"/>
      <c r="BS315" s="22" t="n"/>
      <c r="BT315" s="18" t="n"/>
      <c r="BU315" s="18" t="n"/>
      <c r="BV315" s="18" t="n"/>
      <c r="BW315" s="18" t="n"/>
      <c r="BX315" s="18" t="n"/>
      <c r="BZ315" s="22" t="n"/>
      <c r="CA315" s="18" t="n"/>
      <c r="CB315" s="18" t="n"/>
      <c r="CC315" s="18" t="n"/>
      <c r="CD315" s="18" t="n"/>
      <c r="CE315" s="18" t="n"/>
      <c r="CG315" s="22" t="n"/>
      <c r="CH315" s="18" t="n"/>
      <c r="CI315" s="18" t="n"/>
      <c r="CJ315" s="18" t="n"/>
      <c r="CK315" s="18" t="n"/>
      <c r="CL315" s="18" t="n"/>
      <c r="CN315" s="22" t="n"/>
      <c r="CO315" s="18" t="n"/>
      <c r="CP315" s="18" t="n"/>
      <c r="CQ315" s="18" t="n"/>
      <c r="CR315" s="18" t="n"/>
      <c r="CS315" s="18" t="n"/>
      <c r="CU315" s="22" t="n"/>
      <c r="CV315" s="18" t="n"/>
      <c r="CW315" s="18" t="n"/>
      <c r="CX315" s="18" t="n"/>
      <c r="CY315" s="18" t="n"/>
      <c r="CZ315" s="18" t="n"/>
      <c r="DB315" s="22" t="n"/>
      <c r="DC315" s="18" t="n"/>
      <c r="DD315" s="18" t="n"/>
      <c r="DE315" s="18" t="n"/>
      <c r="DF315" s="18" t="n"/>
      <c r="DG315" s="18" t="n"/>
      <c r="DI315" s="22" t="n"/>
      <c r="DJ315" s="18" t="n"/>
      <c r="DK315" s="18" t="n"/>
      <c r="DL315" s="18" t="n"/>
      <c r="DM315" s="18" t="n"/>
      <c r="DN315" s="18" t="n"/>
      <c r="DP315" s="22" t="n"/>
      <c r="DQ315" s="18" t="n"/>
      <c r="DR315" s="18" t="n"/>
      <c r="DS315" s="18" t="n"/>
      <c r="DT315" s="18" t="n"/>
      <c r="DU315" s="18" t="n"/>
      <c r="DV315" s="18" t="n"/>
      <c r="DW315" s="22" t="n"/>
      <c r="DX315" s="18" t="n"/>
      <c r="DY315" s="18" t="n"/>
      <c r="DZ315" s="18" t="n"/>
      <c r="EA315" s="18" t="n"/>
      <c r="EB315" s="18" t="n"/>
      <c r="ED315" s="22" t="n"/>
      <c r="EE315" s="18" t="n"/>
      <c r="EF315" s="18" t="n"/>
      <c r="EG315" s="18" t="n"/>
      <c r="EH315" s="18" t="n"/>
      <c r="EI315" s="18" t="n"/>
      <c r="EK315" s="22" t="n"/>
      <c r="EL315" s="18" t="n"/>
      <c r="EM315" s="18" t="n"/>
      <c r="EN315" s="18" t="n"/>
      <c r="EO315" s="18" t="n"/>
      <c r="EP315" s="18" t="n"/>
      <c r="ER315" s="22" t="n"/>
      <c r="ES315" s="18" t="n"/>
      <c r="ET315" s="18" t="n"/>
      <c r="EU315" s="18" t="n"/>
      <c r="EV315" s="18" t="n"/>
      <c r="EW315" s="18" t="n"/>
      <c r="EY315" s="22" t="n"/>
      <c r="EZ315" s="18" t="n"/>
      <c r="FA315" s="18" t="n"/>
      <c r="FB315" s="18" t="n"/>
      <c r="FC315" s="18" t="n"/>
      <c r="FD315" s="18" t="n"/>
      <c r="FF315" s="22" t="n"/>
      <c r="FG315" s="18" t="n"/>
      <c r="FH315" s="18" t="n"/>
      <c r="FI315" s="18" t="n"/>
      <c r="FJ315" s="18" t="n"/>
      <c r="FK315" s="18" t="n"/>
      <c r="FM315" s="22" t="n"/>
      <c r="FN315" s="18" t="n"/>
      <c r="FO315" s="18" t="n"/>
      <c r="FP315" s="18" t="n"/>
      <c r="FQ315" s="18" t="n"/>
      <c r="FR315" s="18" t="n"/>
      <c r="FT315" s="22" t="n"/>
      <c r="FU315" s="18" t="n"/>
      <c r="FV315" s="18" t="n"/>
      <c r="FW315" s="18" t="n"/>
      <c r="FX315" s="18" t="n"/>
      <c r="FY315" s="18" t="n"/>
      <c r="GA315" s="22" t="n"/>
      <c r="GB315" s="18" t="n"/>
      <c r="GC315" s="18" t="n"/>
      <c r="GD315" s="18" t="n"/>
      <c r="GE315" s="18" t="n"/>
      <c r="GF315" s="18" t="n"/>
      <c r="GG315" s="18" t="n"/>
      <c r="GH315" s="18" t="n"/>
      <c r="GI315" s="18" t="n"/>
      <c r="GJ315" s="18" t="n"/>
      <c r="GK315" s="18" t="n"/>
      <c r="GL315" s="18" t="n"/>
      <c r="GM315" s="18" t="n"/>
      <c r="HD315" s="22" t="n"/>
      <c r="HE315" s="18" t="n"/>
      <c r="HF315" s="18" t="n"/>
      <c r="HG315" s="18" t="n"/>
      <c r="HH315" s="18" t="n"/>
      <c r="HI315" s="18" t="n"/>
      <c r="HK315" s="22" t="n"/>
      <c r="HL315" s="18" t="n"/>
      <c r="HM315" s="18" t="n"/>
      <c r="HN315" s="18" t="n"/>
      <c r="HO315" s="18" t="n"/>
      <c r="HP315" s="18" t="n"/>
      <c r="HR315" s="22" t="n"/>
      <c r="HS315" s="18" t="n"/>
      <c r="HT315" s="18" t="n"/>
      <c r="HU315" s="18" t="n"/>
      <c r="HV315" s="18" t="n"/>
      <c r="HW315" s="18" t="n"/>
      <c r="HY315" s="22" t="n"/>
      <c r="HZ315" s="18" t="n"/>
      <c r="IA315" s="18" t="n"/>
      <c r="IB315" s="18" t="n"/>
      <c r="IC315" s="18" t="n"/>
      <c r="ID315" s="18" t="n"/>
      <c r="IM315" s="22" t="n"/>
      <c r="IN315" s="18" t="n"/>
      <c r="IO315" s="18" t="n"/>
      <c r="IP315" s="18" t="n"/>
      <c r="IQ315" s="18" t="n"/>
      <c r="IR315" s="18" t="n"/>
      <c r="IT315" s="22" t="n"/>
      <c r="IU315" s="18" t="n"/>
      <c r="IV315" s="18" t="n"/>
      <c r="IW315" s="18" t="n"/>
      <c r="IX315" s="18" t="n"/>
      <c r="IY315" s="18" t="n"/>
      <c r="JA315" s="22" t="n"/>
      <c r="JB315" s="18" t="n"/>
      <c r="JC315" s="18" t="n"/>
      <c r="JD315" s="18" t="n"/>
      <c r="JE315" s="18" t="n"/>
      <c r="JF315" s="18" t="n"/>
      <c r="JH315" s="22" t="n"/>
      <c r="JI315" s="18" t="n"/>
      <c r="JJ315" s="18" t="n"/>
      <c r="JK315" s="18" t="n"/>
      <c r="JL315" s="18" t="n"/>
      <c r="JM315" s="18" t="n"/>
    </row>
    <row r="316">
      <c r="B316" s="4" t="n"/>
      <c r="C316" s="22" t="n"/>
      <c r="D316" s="548" t="n"/>
      <c r="E316" s="18" t="n"/>
      <c r="F316" s="18" t="n"/>
      <c r="G316" s="22" t="n"/>
      <c r="H316" s="548" t="n"/>
      <c r="I316" s="18" t="n"/>
      <c r="J316" s="18" t="n"/>
      <c r="K316" s="22" t="n"/>
      <c r="L316" s="548" t="n"/>
      <c r="M316" s="18" t="n"/>
      <c r="N316" s="18" t="n"/>
      <c r="O316" s="18" t="n"/>
      <c r="P316" s="18" t="n"/>
      <c r="Q316" s="18" t="n"/>
      <c r="R316" s="18" t="n"/>
      <c r="S316" s="18" t="n"/>
      <c r="T316" s="22" t="n"/>
      <c r="U316" s="22" t="n"/>
      <c r="V316" s="18" t="n"/>
      <c r="W316" s="18" t="n"/>
      <c r="AC316" s="22" t="n"/>
      <c r="AD316" s="18" t="n"/>
      <c r="AE316" s="18" t="n"/>
      <c r="AF316" s="18" t="n"/>
      <c r="AG316" s="18" t="n"/>
      <c r="AH316" s="18" t="n"/>
      <c r="AJ316" s="22" t="n"/>
      <c r="AK316" s="18" t="n"/>
      <c r="AL316" s="18" t="n"/>
      <c r="AM316" s="18" t="n"/>
      <c r="AN316" s="18" t="n"/>
      <c r="AO316" s="18" t="n"/>
      <c r="AQ316" s="22" t="n"/>
      <c r="AR316" s="18" t="n"/>
      <c r="AS316" s="18" t="n"/>
      <c r="AT316" s="18" t="n"/>
      <c r="AU316" s="18" t="n"/>
      <c r="AV316" s="18" t="n"/>
      <c r="AX316" s="22" t="n"/>
      <c r="AY316" s="18" t="n"/>
      <c r="AZ316" s="18" t="n"/>
      <c r="BA316" s="18" t="n"/>
      <c r="BB316" s="18" t="n"/>
      <c r="BC316" s="18" t="n"/>
      <c r="BE316" s="22" t="n"/>
      <c r="BF316" s="18" t="n"/>
      <c r="BG316" s="18" t="n"/>
      <c r="BH316" s="18" t="n"/>
      <c r="BI316" s="18" t="n"/>
      <c r="BJ316" s="18" t="n"/>
      <c r="BL316" s="22" t="n"/>
      <c r="BM316" s="18" t="n"/>
      <c r="BN316" s="18" t="n"/>
      <c r="BO316" s="18" t="n"/>
      <c r="BP316" s="18" t="n"/>
      <c r="BQ316" s="18" t="n"/>
      <c r="BS316" s="22" t="n"/>
      <c r="BT316" s="18" t="n"/>
      <c r="BU316" s="18" t="n"/>
      <c r="BV316" s="18" t="n"/>
      <c r="BW316" s="18" t="n"/>
      <c r="BX316" s="18" t="n"/>
      <c r="BZ316" s="22" t="n"/>
      <c r="CA316" s="18" t="n"/>
      <c r="CB316" s="18" t="n"/>
      <c r="CC316" s="18" t="n"/>
      <c r="CD316" s="18" t="n"/>
      <c r="CE316" s="18" t="n"/>
      <c r="CG316" s="22" t="n"/>
      <c r="CH316" s="18" t="n"/>
      <c r="CI316" s="18" t="n"/>
      <c r="CJ316" s="18" t="n"/>
      <c r="CK316" s="18" t="n"/>
      <c r="CL316" s="18" t="n"/>
      <c r="CN316" s="22" t="n"/>
      <c r="CO316" s="18" t="n"/>
      <c r="CP316" s="18" t="n"/>
      <c r="CQ316" s="18" t="n"/>
      <c r="CR316" s="18" t="n"/>
      <c r="CS316" s="18" t="n"/>
      <c r="CU316" s="22" t="n"/>
      <c r="CV316" s="18" t="n"/>
      <c r="CW316" s="18" t="n"/>
      <c r="CX316" s="18" t="n"/>
      <c r="CY316" s="18" t="n"/>
      <c r="CZ316" s="18" t="n"/>
      <c r="DB316" s="22" t="n"/>
      <c r="DC316" s="18" t="n"/>
      <c r="DD316" s="18" t="n"/>
      <c r="DE316" s="18" t="n"/>
      <c r="DF316" s="18" t="n"/>
      <c r="DG316" s="18" t="n"/>
      <c r="DI316" s="22" t="n"/>
      <c r="DJ316" s="18" t="n"/>
      <c r="DK316" s="18" t="n"/>
      <c r="DL316" s="18" t="n"/>
      <c r="DM316" s="18" t="n"/>
      <c r="DN316" s="18" t="n"/>
      <c r="DP316" s="22" t="n"/>
      <c r="DQ316" s="18" t="n"/>
      <c r="DR316" s="18" t="n"/>
      <c r="DS316" s="18" t="n"/>
      <c r="DT316" s="18" t="n"/>
      <c r="DU316" s="18" t="n"/>
      <c r="DV316" s="18" t="n"/>
      <c r="DW316" s="22" t="n"/>
      <c r="DX316" s="18" t="n"/>
      <c r="DY316" s="18" t="n"/>
      <c r="DZ316" s="18" t="n"/>
      <c r="EA316" s="18" t="n"/>
      <c r="EB316" s="18" t="n"/>
      <c r="ED316" s="22" t="n"/>
      <c r="EE316" s="18" t="n"/>
      <c r="EF316" s="18" t="n"/>
      <c r="EG316" s="18" t="n"/>
      <c r="EH316" s="18" t="n"/>
      <c r="EI316" s="18" t="n"/>
      <c r="EK316" s="22" t="n"/>
      <c r="EL316" s="18" t="n"/>
      <c r="EM316" s="18" t="n"/>
      <c r="EN316" s="18" t="n"/>
      <c r="EO316" s="18" t="n"/>
      <c r="EP316" s="18" t="n"/>
      <c r="ER316" s="22" t="n"/>
      <c r="ES316" s="18" t="n"/>
      <c r="ET316" s="18" t="n"/>
      <c r="EU316" s="18" t="n"/>
      <c r="EV316" s="18" t="n"/>
      <c r="EW316" s="18" t="n"/>
      <c r="EY316" s="22" t="n"/>
      <c r="EZ316" s="18" t="n"/>
      <c r="FA316" s="18" t="n"/>
      <c r="FB316" s="18" t="n"/>
      <c r="FC316" s="18" t="n"/>
      <c r="FD316" s="18" t="n"/>
      <c r="FF316" s="22" t="n"/>
      <c r="FG316" s="18" t="n"/>
      <c r="FH316" s="18" t="n"/>
      <c r="FI316" s="18" t="n"/>
      <c r="FJ316" s="18" t="n"/>
      <c r="FK316" s="18" t="n"/>
      <c r="FM316" s="22" t="n"/>
      <c r="FN316" s="18" t="n"/>
      <c r="FO316" s="18" t="n"/>
      <c r="FP316" s="18" t="n"/>
      <c r="FQ316" s="18" t="n"/>
      <c r="FR316" s="18" t="n"/>
      <c r="FT316" s="22" t="n"/>
      <c r="FU316" s="18" t="n"/>
      <c r="FV316" s="18" t="n"/>
      <c r="FW316" s="18" t="n"/>
      <c r="FX316" s="18" t="n"/>
      <c r="FY316" s="18" t="n"/>
      <c r="GA316" s="22" t="n"/>
      <c r="GB316" s="18" t="n"/>
      <c r="GC316" s="18" t="n"/>
      <c r="GD316" s="18" t="n"/>
      <c r="GE316" s="18" t="n"/>
      <c r="GF316" s="18" t="n"/>
      <c r="GG316" s="18" t="n"/>
      <c r="GH316" s="18" t="n"/>
      <c r="GI316" s="18" t="n"/>
      <c r="GJ316" s="18" t="n"/>
      <c r="GK316" s="18" t="n"/>
      <c r="GL316" s="18" t="n"/>
      <c r="GM316" s="18" t="n"/>
      <c r="HD316" s="22" t="n"/>
      <c r="HE316" s="18" t="n"/>
      <c r="HF316" s="18" t="n"/>
      <c r="HG316" s="18" t="n"/>
      <c r="HH316" s="18" t="n"/>
      <c r="HI316" s="18" t="n"/>
      <c r="HK316" s="22" t="n"/>
      <c r="HL316" s="18" t="n"/>
      <c r="HM316" s="18" t="n"/>
      <c r="HN316" s="18" t="n"/>
      <c r="HO316" s="18" t="n"/>
      <c r="HP316" s="18" t="n"/>
      <c r="HR316" s="22" t="n"/>
      <c r="HS316" s="18" t="n"/>
      <c r="HT316" s="18" t="n"/>
      <c r="HU316" s="18" t="n"/>
      <c r="HV316" s="18" t="n"/>
      <c r="HW316" s="18" t="n"/>
      <c r="HY316" s="22" t="n"/>
      <c r="HZ316" s="18" t="n"/>
      <c r="IA316" s="18" t="n"/>
      <c r="IB316" s="18" t="n"/>
      <c r="IC316" s="18" t="n"/>
      <c r="ID316" s="18" t="n"/>
      <c r="IM316" s="22" t="n"/>
      <c r="IN316" s="18" t="n"/>
      <c r="IO316" s="18" t="n"/>
      <c r="IP316" s="18" t="n"/>
      <c r="IQ316" s="18" t="n"/>
      <c r="IR316" s="18" t="n"/>
      <c r="IT316" s="22" t="n"/>
      <c r="IU316" s="18" t="n"/>
      <c r="IV316" s="18" t="n"/>
      <c r="IW316" s="18" t="n"/>
      <c r="IX316" s="18" t="n"/>
      <c r="IY316" s="18" t="n"/>
      <c r="JA316" s="22" t="n"/>
      <c r="JB316" s="18" t="n"/>
      <c r="JC316" s="18" t="n"/>
      <c r="JD316" s="18" t="n"/>
      <c r="JE316" s="18" t="n"/>
      <c r="JF316" s="18" t="n"/>
      <c r="JH316" s="22" t="n"/>
      <c r="JI316" s="18" t="n"/>
      <c r="JJ316" s="18" t="n"/>
      <c r="JK316" s="18" t="n"/>
      <c r="JL316" s="18" t="n"/>
      <c r="JM316" s="18" t="n"/>
    </row>
    <row r="317">
      <c r="B317" s="4" t="n"/>
      <c r="C317" s="22" t="n"/>
      <c r="D317" s="548" t="n"/>
      <c r="E317" s="18" t="n"/>
      <c r="F317" s="18" t="n"/>
      <c r="G317" s="22" t="n"/>
      <c r="H317" s="548" t="n"/>
      <c r="I317" s="18" t="n"/>
      <c r="J317" s="18" t="n"/>
      <c r="K317" s="22" t="n"/>
      <c r="L317" s="548" t="n"/>
      <c r="M317" s="18" t="n"/>
      <c r="N317" s="18" t="n"/>
      <c r="O317" s="18" t="n"/>
      <c r="P317" s="18" t="n"/>
      <c r="Q317" s="18" t="n"/>
      <c r="R317" s="18" t="n"/>
      <c r="S317" s="18" t="n"/>
      <c r="T317" s="22" t="n"/>
      <c r="U317" s="22" t="n"/>
      <c r="V317" s="18" t="n"/>
      <c r="W317" s="18" t="n"/>
      <c r="AC317" s="22" t="n"/>
      <c r="AD317" s="18" t="n"/>
      <c r="AE317" s="18" t="n"/>
      <c r="AF317" s="18" t="n"/>
      <c r="AG317" s="18" t="n"/>
      <c r="AH317" s="18" t="n"/>
      <c r="AJ317" s="22" t="n"/>
      <c r="AK317" s="18" t="n"/>
      <c r="AL317" s="18" t="n"/>
      <c r="AM317" s="18" t="n"/>
      <c r="AN317" s="18" t="n"/>
      <c r="AO317" s="18" t="n"/>
      <c r="AQ317" s="22" t="n"/>
      <c r="AR317" s="18" t="n"/>
      <c r="AS317" s="18" t="n"/>
      <c r="AT317" s="18" t="n"/>
      <c r="AU317" s="18" t="n"/>
      <c r="AV317" s="18" t="n"/>
      <c r="AX317" s="22" t="n"/>
      <c r="AY317" s="18" t="n"/>
      <c r="AZ317" s="18" t="n"/>
      <c r="BA317" s="18" t="n"/>
      <c r="BB317" s="18" t="n"/>
      <c r="BC317" s="18" t="n"/>
      <c r="BE317" s="22" t="n"/>
      <c r="BF317" s="18" t="n"/>
      <c r="BG317" s="18" t="n"/>
      <c r="BH317" s="18" t="n"/>
      <c r="BI317" s="18" t="n"/>
      <c r="BJ317" s="18" t="n"/>
      <c r="BL317" s="22" t="n"/>
      <c r="BM317" s="18" t="n"/>
      <c r="BN317" s="18" t="n"/>
      <c r="BO317" s="18" t="n"/>
      <c r="BP317" s="18" t="n"/>
      <c r="BQ317" s="18" t="n"/>
      <c r="BS317" s="22" t="n"/>
      <c r="BT317" s="18" t="n"/>
      <c r="BU317" s="18" t="n"/>
      <c r="BV317" s="18" t="n"/>
      <c r="BW317" s="18" t="n"/>
      <c r="BX317" s="18" t="n"/>
      <c r="BZ317" s="22" t="n"/>
      <c r="CA317" s="18" t="n"/>
      <c r="CB317" s="18" t="n"/>
      <c r="CC317" s="18" t="n"/>
      <c r="CD317" s="18" t="n"/>
      <c r="CE317" s="18" t="n"/>
      <c r="CG317" s="22" t="n"/>
      <c r="CH317" s="18" t="n"/>
      <c r="CI317" s="18" t="n"/>
      <c r="CJ317" s="18" t="n"/>
      <c r="CK317" s="18" t="n"/>
      <c r="CL317" s="18" t="n"/>
      <c r="CN317" s="22" t="n"/>
      <c r="CO317" s="18" t="n"/>
      <c r="CP317" s="18" t="n"/>
      <c r="CQ317" s="18" t="n"/>
      <c r="CR317" s="18" t="n"/>
      <c r="CS317" s="18" t="n"/>
      <c r="CU317" s="22" t="n"/>
      <c r="CV317" s="18" t="n"/>
      <c r="CW317" s="18" t="n"/>
      <c r="CX317" s="18" t="n"/>
      <c r="CY317" s="18" t="n"/>
      <c r="CZ317" s="18" t="n"/>
      <c r="DB317" s="22" t="n"/>
      <c r="DC317" s="18" t="n"/>
      <c r="DD317" s="18" t="n"/>
      <c r="DE317" s="18" t="n"/>
      <c r="DF317" s="18" t="n"/>
      <c r="DG317" s="18" t="n"/>
      <c r="DI317" s="22" t="n"/>
      <c r="DJ317" s="18" t="n"/>
      <c r="DK317" s="18" t="n"/>
      <c r="DL317" s="18" t="n"/>
      <c r="DM317" s="18" t="n"/>
      <c r="DN317" s="18" t="n"/>
      <c r="DP317" s="22" t="n"/>
      <c r="DQ317" s="18" t="n"/>
      <c r="DR317" s="18" t="n"/>
      <c r="DS317" s="18" t="n"/>
      <c r="DT317" s="18" t="n"/>
      <c r="DU317" s="18" t="n"/>
      <c r="DV317" s="18" t="n"/>
      <c r="DW317" s="22" t="n"/>
      <c r="DX317" s="18" t="n"/>
      <c r="DY317" s="18" t="n"/>
      <c r="DZ317" s="18" t="n"/>
      <c r="EA317" s="18" t="n"/>
      <c r="EB317" s="18" t="n"/>
      <c r="ED317" s="22" t="n"/>
      <c r="EE317" s="18" t="n"/>
      <c r="EF317" s="18" t="n"/>
      <c r="EG317" s="18" t="n"/>
      <c r="EH317" s="18" t="n"/>
      <c r="EI317" s="18" t="n"/>
      <c r="EK317" s="22" t="n"/>
      <c r="EL317" s="18" t="n"/>
      <c r="EM317" s="18" t="n"/>
      <c r="EN317" s="18" t="n"/>
      <c r="EO317" s="18" t="n"/>
      <c r="EP317" s="18" t="n"/>
      <c r="ER317" s="22" t="n"/>
      <c r="ES317" s="18" t="n"/>
      <c r="ET317" s="18" t="n"/>
      <c r="EU317" s="18" t="n"/>
      <c r="EV317" s="18" t="n"/>
      <c r="EW317" s="18" t="n"/>
      <c r="EY317" s="22" t="n"/>
      <c r="EZ317" s="18" t="n"/>
      <c r="FA317" s="18" t="n"/>
      <c r="FB317" s="18" t="n"/>
      <c r="FC317" s="18" t="n"/>
      <c r="FD317" s="18" t="n"/>
      <c r="FF317" s="22" t="n"/>
      <c r="FG317" s="18" t="n"/>
      <c r="FH317" s="18" t="n"/>
      <c r="FI317" s="18" t="n"/>
      <c r="FJ317" s="18" t="n"/>
      <c r="FK317" s="18" t="n"/>
      <c r="FM317" s="22" t="n"/>
      <c r="FN317" s="18" t="n"/>
      <c r="FO317" s="18" t="n"/>
      <c r="FP317" s="18" t="n"/>
      <c r="FQ317" s="18" t="n"/>
      <c r="FR317" s="18" t="n"/>
      <c r="FT317" s="22" t="n"/>
      <c r="FU317" s="18" t="n"/>
      <c r="FV317" s="18" t="n"/>
      <c r="FW317" s="18" t="n"/>
      <c r="FX317" s="18" t="n"/>
      <c r="FY317" s="18" t="n"/>
      <c r="GA317" s="22" t="n"/>
      <c r="GB317" s="18" t="n"/>
      <c r="GC317" s="18" t="n"/>
      <c r="GD317" s="18" t="n"/>
      <c r="GE317" s="18" t="n"/>
      <c r="GF317" s="18" t="n"/>
      <c r="GG317" s="18" t="n"/>
      <c r="GH317" s="18" t="n"/>
      <c r="GI317" s="18" t="n"/>
      <c r="GJ317" s="18" t="n"/>
      <c r="GK317" s="18" t="n"/>
      <c r="GL317" s="18" t="n"/>
      <c r="GM317" s="18" t="n"/>
      <c r="HD317" s="22" t="n"/>
      <c r="HE317" s="18" t="n"/>
      <c r="HF317" s="18" t="n"/>
      <c r="HG317" s="18" t="n"/>
      <c r="HH317" s="18" t="n"/>
      <c r="HI317" s="18" t="n"/>
      <c r="HK317" s="22" t="n"/>
      <c r="HL317" s="18" t="n"/>
      <c r="HM317" s="18" t="n"/>
      <c r="HN317" s="18" t="n"/>
      <c r="HO317" s="18" t="n"/>
      <c r="HP317" s="18" t="n"/>
      <c r="HR317" s="22" t="n"/>
      <c r="HS317" s="18" t="n"/>
      <c r="HT317" s="18" t="n"/>
      <c r="HU317" s="18" t="n"/>
      <c r="HV317" s="18" t="n"/>
      <c r="HW317" s="18" t="n"/>
      <c r="HY317" s="22" t="n"/>
      <c r="HZ317" s="18" t="n"/>
      <c r="IA317" s="18" t="n"/>
      <c r="IB317" s="18" t="n"/>
      <c r="IC317" s="18" t="n"/>
      <c r="ID317" s="18" t="n"/>
      <c r="IM317" s="22" t="n"/>
      <c r="IN317" s="18" t="n"/>
      <c r="IO317" s="18" t="n"/>
      <c r="IP317" s="18" t="n"/>
      <c r="IQ317" s="18" t="n"/>
      <c r="IR317" s="18" t="n"/>
      <c r="IT317" s="22" t="n"/>
      <c r="IU317" s="18" t="n"/>
      <c r="IV317" s="18" t="n"/>
      <c r="IW317" s="18" t="n"/>
      <c r="IX317" s="18" t="n"/>
      <c r="IY317" s="18" t="n"/>
      <c r="JA317" s="22" t="n"/>
      <c r="JB317" s="18" t="n"/>
      <c r="JC317" s="18" t="n"/>
      <c r="JD317" s="18" t="n"/>
      <c r="JE317" s="18" t="n"/>
      <c r="JF317" s="18" t="n"/>
      <c r="JH317" s="22" t="n"/>
      <c r="JI317" s="18" t="n"/>
      <c r="JJ317" s="18" t="n"/>
      <c r="JK317" s="18" t="n"/>
      <c r="JL317" s="18" t="n"/>
      <c r="JM317" s="18" t="n"/>
    </row>
    <row r="318">
      <c r="B318" s="4" t="n"/>
      <c r="C318" s="22" t="n"/>
      <c r="D318" s="548" t="n"/>
      <c r="E318" s="18" t="n"/>
      <c r="F318" s="18" t="n"/>
      <c r="G318" s="22" t="n"/>
      <c r="H318" s="548" t="n"/>
      <c r="I318" s="18" t="n"/>
      <c r="J318" s="18" t="n"/>
      <c r="K318" s="22" t="n"/>
      <c r="L318" s="548" t="n"/>
      <c r="M318" s="18" t="n"/>
      <c r="N318" s="18" t="n"/>
      <c r="O318" s="18" t="n"/>
      <c r="P318" s="18" t="n"/>
      <c r="Q318" s="18" t="n"/>
      <c r="R318" s="18" t="n"/>
      <c r="S318" s="18" t="n"/>
      <c r="T318" s="22" t="n"/>
      <c r="U318" s="22" t="n"/>
      <c r="V318" s="18" t="n"/>
      <c r="W318" s="18" t="n"/>
      <c r="AC318" s="22" t="n"/>
      <c r="AD318" s="18" t="n"/>
      <c r="AE318" s="18" t="n"/>
      <c r="AF318" s="18" t="n"/>
      <c r="AG318" s="18" t="n"/>
      <c r="AH318" s="18" t="n"/>
      <c r="AJ318" s="22" t="n"/>
      <c r="AK318" s="18" t="n"/>
      <c r="AL318" s="18" t="n"/>
      <c r="AM318" s="18" t="n"/>
      <c r="AN318" s="18" t="n"/>
      <c r="AO318" s="18" t="n"/>
      <c r="AQ318" s="22" t="n"/>
      <c r="AR318" s="18" t="n"/>
      <c r="AS318" s="18" t="n"/>
      <c r="AT318" s="18" t="n"/>
      <c r="AU318" s="18" t="n"/>
      <c r="AV318" s="18" t="n"/>
      <c r="AX318" s="22" t="n"/>
      <c r="AY318" s="18" t="n"/>
      <c r="AZ318" s="18" t="n"/>
      <c r="BA318" s="18" t="n"/>
      <c r="BB318" s="18" t="n"/>
      <c r="BC318" s="18" t="n"/>
      <c r="BE318" s="22" t="n"/>
      <c r="BF318" s="18" t="n"/>
      <c r="BG318" s="18" t="n"/>
      <c r="BH318" s="18" t="n"/>
      <c r="BI318" s="18" t="n"/>
      <c r="BJ318" s="18" t="n"/>
      <c r="BL318" s="22" t="n"/>
      <c r="BM318" s="18" t="n"/>
      <c r="BN318" s="18" t="n"/>
      <c r="BO318" s="18" t="n"/>
      <c r="BP318" s="18" t="n"/>
      <c r="BQ318" s="18" t="n"/>
      <c r="BS318" s="22" t="n"/>
      <c r="BT318" s="18" t="n"/>
      <c r="BU318" s="18" t="n"/>
      <c r="BV318" s="18" t="n"/>
      <c r="BW318" s="18" t="n"/>
      <c r="BX318" s="18" t="n"/>
      <c r="BZ318" s="22" t="n"/>
      <c r="CA318" s="18" t="n"/>
      <c r="CB318" s="18" t="n"/>
      <c r="CC318" s="18" t="n"/>
      <c r="CD318" s="18" t="n"/>
      <c r="CE318" s="18" t="n"/>
      <c r="CG318" s="22" t="n"/>
      <c r="CH318" s="18" t="n"/>
      <c r="CI318" s="18" t="n"/>
      <c r="CJ318" s="18" t="n"/>
      <c r="CK318" s="18" t="n"/>
      <c r="CL318" s="18" t="n"/>
      <c r="CN318" s="22" t="n"/>
      <c r="CO318" s="18" t="n"/>
      <c r="CP318" s="18" t="n"/>
      <c r="CQ318" s="18" t="n"/>
      <c r="CR318" s="18" t="n"/>
      <c r="CS318" s="18" t="n"/>
      <c r="CU318" s="22" t="n"/>
      <c r="CV318" s="18" t="n"/>
      <c r="CW318" s="18" t="n"/>
      <c r="CX318" s="18" t="n"/>
      <c r="CY318" s="18" t="n"/>
      <c r="CZ318" s="18" t="n"/>
      <c r="DB318" s="22" t="n"/>
      <c r="DC318" s="18" t="n"/>
      <c r="DD318" s="18" t="n"/>
      <c r="DE318" s="18" t="n"/>
      <c r="DF318" s="18" t="n"/>
      <c r="DG318" s="18" t="n"/>
      <c r="DI318" s="22" t="n"/>
      <c r="DJ318" s="18" t="n"/>
      <c r="DK318" s="18" t="n"/>
      <c r="DL318" s="18" t="n"/>
      <c r="DM318" s="18" t="n"/>
      <c r="DN318" s="18" t="n"/>
      <c r="DP318" s="22" t="n"/>
      <c r="DQ318" s="18" t="n"/>
      <c r="DR318" s="18" t="n"/>
      <c r="DS318" s="18" t="n"/>
      <c r="DT318" s="18" t="n"/>
      <c r="DU318" s="18" t="n"/>
      <c r="DV318" s="18" t="n"/>
      <c r="DW318" s="22" t="n"/>
      <c r="DX318" s="18" t="n"/>
      <c r="DY318" s="18" t="n"/>
      <c r="DZ318" s="18" t="n"/>
      <c r="EA318" s="18" t="n"/>
      <c r="EB318" s="18" t="n"/>
      <c r="ED318" s="22" t="n"/>
      <c r="EE318" s="18" t="n"/>
      <c r="EF318" s="18" t="n"/>
      <c r="EG318" s="18" t="n"/>
      <c r="EH318" s="18" t="n"/>
      <c r="EI318" s="18" t="n"/>
      <c r="EK318" s="22" t="n"/>
      <c r="EL318" s="18" t="n"/>
      <c r="EM318" s="18" t="n"/>
      <c r="EN318" s="18" t="n"/>
      <c r="EO318" s="18" t="n"/>
      <c r="EP318" s="18" t="n"/>
      <c r="ER318" s="22" t="n"/>
      <c r="ES318" s="18" t="n"/>
      <c r="ET318" s="18" t="n"/>
      <c r="EU318" s="18" t="n"/>
      <c r="EV318" s="18" t="n"/>
      <c r="EW318" s="18" t="n"/>
      <c r="EY318" s="22" t="n"/>
      <c r="EZ318" s="18" t="n"/>
      <c r="FA318" s="18" t="n"/>
      <c r="FB318" s="18" t="n"/>
      <c r="FC318" s="18" t="n"/>
      <c r="FD318" s="18" t="n"/>
      <c r="FF318" s="22" t="n"/>
      <c r="FG318" s="18" t="n"/>
      <c r="FH318" s="18" t="n"/>
      <c r="FI318" s="18" t="n"/>
      <c r="FJ318" s="18" t="n"/>
      <c r="FK318" s="18" t="n"/>
      <c r="FM318" s="22" t="n"/>
      <c r="FN318" s="18" t="n"/>
      <c r="FO318" s="18" t="n"/>
      <c r="FP318" s="18" t="n"/>
      <c r="FQ318" s="18" t="n"/>
      <c r="FR318" s="18" t="n"/>
      <c r="FT318" s="22" t="n"/>
      <c r="FU318" s="18" t="n"/>
      <c r="FV318" s="18" t="n"/>
      <c r="FW318" s="18" t="n"/>
      <c r="FX318" s="18" t="n"/>
      <c r="FY318" s="18" t="n"/>
      <c r="GA318" s="22" t="n"/>
      <c r="GB318" s="18" t="n"/>
      <c r="GC318" s="18" t="n"/>
      <c r="GD318" s="18" t="n"/>
      <c r="GE318" s="18" t="n"/>
      <c r="GF318" s="18" t="n"/>
      <c r="GG318" s="18" t="n"/>
      <c r="GH318" s="18" t="n"/>
      <c r="GI318" s="18" t="n"/>
      <c r="GJ318" s="18" t="n"/>
      <c r="GK318" s="18" t="n"/>
      <c r="GL318" s="18" t="n"/>
      <c r="GM318" s="18" t="n"/>
      <c r="HD318" s="22" t="n"/>
      <c r="HE318" s="18" t="n"/>
      <c r="HF318" s="18" t="n"/>
      <c r="HG318" s="18" t="n"/>
      <c r="HH318" s="18" t="n"/>
      <c r="HI318" s="18" t="n"/>
      <c r="HK318" s="22" t="n"/>
      <c r="HL318" s="18" t="n"/>
      <c r="HM318" s="18" t="n"/>
      <c r="HN318" s="18" t="n"/>
      <c r="HO318" s="18" t="n"/>
      <c r="HP318" s="18" t="n"/>
      <c r="HR318" s="22" t="n"/>
      <c r="HS318" s="18" t="n"/>
      <c r="HT318" s="18" t="n"/>
      <c r="HU318" s="18" t="n"/>
      <c r="HV318" s="18" t="n"/>
      <c r="HW318" s="18" t="n"/>
      <c r="HY318" s="22" t="n"/>
      <c r="HZ318" s="18" t="n"/>
      <c r="IA318" s="18" t="n"/>
      <c r="IB318" s="18" t="n"/>
      <c r="IC318" s="18" t="n"/>
      <c r="ID318" s="18" t="n"/>
      <c r="IM318" s="22" t="n"/>
      <c r="IN318" s="18" t="n"/>
      <c r="IO318" s="18" t="n"/>
      <c r="IP318" s="18" t="n"/>
      <c r="IQ318" s="18" t="n"/>
      <c r="IR318" s="18" t="n"/>
      <c r="IT318" s="22" t="n"/>
      <c r="IU318" s="18" t="n"/>
      <c r="IV318" s="18" t="n"/>
      <c r="IW318" s="18" t="n"/>
      <c r="IX318" s="18" t="n"/>
      <c r="IY318" s="18" t="n"/>
      <c r="JA318" s="22" t="n"/>
      <c r="JB318" s="18" t="n"/>
      <c r="JC318" s="18" t="n"/>
      <c r="JD318" s="18" t="n"/>
      <c r="JE318" s="18" t="n"/>
      <c r="JF318" s="18" t="n"/>
      <c r="JH318" s="22" t="n"/>
      <c r="JI318" s="18" t="n"/>
      <c r="JJ318" s="18" t="n"/>
      <c r="JK318" s="18" t="n"/>
      <c r="JL318" s="18" t="n"/>
      <c r="JM318" s="18" t="n"/>
    </row>
    <row r="319">
      <c r="B319" s="4" t="n"/>
      <c r="C319" s="22" t="n"/>
      <c r="D319" s="548" t="n"/>
      <c r="E319" s="18" t="n"/>
      <c r="F319" s="18" t="n"/>
      <c r="G319" s="22" t="n"/>
      <c r="H319" s="548" t="n"/>
      <c r="I319" s="18" t="n"/>
      <c r="J319" s="18" t="n"/>
      <c r="K319" s="22" t="n"/>
      <c r="L319" s="548" t="n"/>
      <c r="M319" s="18" t="n"/>
      <c r="N319" s="18" t="n"/>
      <c r="O319" s="18" t="n"/>
      <c r="P319" s="18" t="n"/>
      <c r="Q319" s="18" t="n"/>
      <c r="R319" s="18" t="n"/>
      <c r="S319" s="18" t="n"/>
      <c r="T319" s="22" t="n"/>
      <c r="U319" s="22" t="n"/>
      <c r="V319" s="18" t="n"/>
      <c r="W319" s="18" t="n"/>
      <c r="AC319" s="22" t="n"/>
      <c r="AD319" s="18" t="n"/>
      <c r="AE319" s="18" t="n"/>
      <c r="AF319" s="18" t="n"/>
      <c r="AG319" s="18" t="n"/>
      <c r="AH319" s="18" t="n"/>
      <c r="AJ319" s="22" t="n"/>
      <c r="AK319" s="18" t="n"/>
      <c r="AL319" s="18" t="n"/>
      <c r="AM319" s="18" t="n"/>
      <c r="AN319" s="18" t="n"/>
      <c r="AO319" s="18" t="n"/>
      <c r="AQ319" s="22" t="n"/>
      <c r="AR319" s="18" t="n"/>
      <c r="AS319" s="18" t="n"/>
      <c r="AT319" s="18" t="n"/>
      <c r="AU319" s="18" t="n"/>
      <c r="AV319" s="18" t="n"/>
      <c r="AX319" s="22" t="n"/>
      <c r="AY319" s="18" t="n"/>
      <c r="AZ319" s="18" t="n"/>
      <c r="BA319" s="18" t="n"/>
      <c r="BB319" s="18" t="n"/>
      <c r="BC319" s="18" t="n"/>
      <c r="BE319" s="22" t="n"/>
      <c r="BF319" s="18" t="n"/>
      <c r="BG319" s="18" t="n"/>
      <c r="BH319" s="18" t="n"/>
      <c r="BI319" s="18" t="n"/>
      <c r="BJ319" s="18" t="n"/>
      <c r="BL319" s="22" t="n"/>
      <c r="BM319" s="18" t="n"/>
      <c r="BN319" s="18" t="n"/>
      <c r="BO319" s="18" t="n"/>
      <c r="BP319" s="18" t="n"/>
      <c r="BQ319" s="18" t="n"/>
      <c r="BS319" s="22" t="n"/>
      <c r="BT319" s="18" t="n"/>
      <c r="BU319" s="18" t="n"/>
      <c r="BV319" s="18" t="n"/>
      <c r="BW319" s="18" t="n"/>
      <c r="BX319" s="18" t="n"/>
      <c r="BZ319" s="22" t="n"/>
      <c r="CA319" s="18" t="n"/>
      <c r="CB319" s="18" t="n"/>
      <c r="CC319" s="18" t="n"/>
      <c r="CD319" s="18" t="n"/>
      <c r="CE319" s="18" t="n"/>
      <c r="CG319" s="22" t="n"/>
      <c r="CH319" s="18" t="n"/>
      <c r="CI319" s="18" t="n"/>
      <c r="CJ319" s="18" t="n"/>
      <c r="CK319" s="18" t="n"/>
      <c r="CL319" s="18" t="n"/>
      <c r="CN319" s="22" t="n"/>
      <c r="CO319" s="18" t="n"/>
      <c r="CP319" s="18" t="n"/>
      <c r="CQ319" s="18" t="n"/>
      <c r="CR319" s="18" t="n"/>
      <c r="CS319" s="18" t="n"/>
      <c r="CU319" s="22" t="n"/>
      <c r="CV319" s="18" t="n"/>
      <c r="CW319" s="18" t="n"/>
      <c r="CX319" s="18" t="n"/>
      <c r="CY319" s="18" t="n"/>
      <c r="CZ319" s="18" t="n"/>
      <c r="DB319" s="22" t="n"/>
      <c r="DC319" s="18" t="n"/>
      <c r="DD319" s="18" t="n"/>
      <c r="DE319" s="18" t="n"/>
      <c r="DF319" s="18" t="n"/>
      <c r="DG319" s="18" t="n"/>
      <c r="DI319" s="22" t="n"/>
      <c r="DJ319" s="18" t="n"/>
      <c r="DK319" s="18" t="n"/>
      <c r="DL319" s="18" t="n"/>
      <c r="DM319" s="18" t="n"/>
      <c r="DN319" s="18" t="n"/>
      <c r="DP319" s="22" t="n"/>
      <c r="DQ319" s="18" t="n"/>
      <c r="DR319" s="18" t="n"/>
      <c r="DS319" s="18" t="n"/>
      <c r="DT319" s="18" t="n"/>
      <c r="DU319" s="18" t="n"/>
      <c r="DV319" s="18" t="n"/>
      <c r="DW319" s="22" t="n"/>
      <c r="DX319" s="18" t="n"/>
      <c r="DY319" s="18" t="n"/>
      <c r="DZ319" s="18" t="n"/>
      <c r="EA319" s="18" t="n"/>
      <c r="EB319" s="18" t="n"/>
      <c r="ED319" s="22" t="n"/>
      <c r="EE319" s="18" t="n"/>
      <c r="EF319" s="18" t="n"/>
      <c r="EG319" s="18" t="n"/>
      <c r="EH319" s="18" t="n"/>
      <c r="EI319" s="18" t="n"/>
      <c r="EK319" s="22" t="n"/>
      <c r="EL319" s="18" t="n"/>
      <c r="EM319" s="18" t="n"/>
      <c r="EN319" s="18" t="n"/>
      <c r="EO319" s="18" t="n"/>
      <c r="EP319" s="18" t="n"/>
      <c r="ER319" s="22" t="n"/>
      <c r="ES319" s="18" t="n"/>
      <c r="ET319" s="18" t="n"/>
      <c r="EU319" s="18" t="n"/>
      <c r="EV319" s="18" t="n"/>
      <c r="EW319" s="18" t="n"/>
      <c r="EY319" s="22" t="n"/>
      <c r="EZ319" s="18" t="n"/>
      <c r="FA319" s="18" t="n"/>
      <c r="FB319" s="18" t="n"/>
      <c r="FC319" s="18" t="n"/>
      <c r="FD319" s="18" t="n"/>
      <c r="FF319" s="22" t="n"/>
      <c r="FG319" s="18" t="n"/>
      <c r="FH319" s="18" t="n"/>
      <c r="FI319" s="18" t="n"/>
      <c r="FJ319" s="18" t="n"/>
      <c r="FK319" s="18" t="n"/>
      <c r="FM319" s="22" t="n"/>
      <c r="FN319" s="18" t="n"/>
      <c r="FO319" s="18" t="n"/>
      <c r="FP319" s="18" t="n"/>
      <c r="FQ319" s="18" t="n"/>
      <c r="FR319" s="18" t="n"/>
      <c r="FT319" s="22" t="n"/>
      <c r="FU319" s="18" t="n"/>
      <c r="FV319" s="18" t="n"/>
      <c r="FW319" s="18" t="n"/>
      <c r="FX319" s="18" t="n"/>
      <c r="FY319" s="18" t="n"/>
      <c r="GA319" s="22" t="n"/>
      <c r="GB319" s="18" t="n"/>
      <c r="GC319" s="18" t="n"/>
      <c r="GD319" s="18" t="n"/>
      <c r="GE319" s="18" t="n"/>
      <c r="GF319" s="18" t="n"/>
      <c r="GG319" s="18" t="n"/>
      <c r="GH319" s="18" t="n"/>
      <c r="GI319" s="18" t="n"/>
      <c r="GJ319" s="18" t="n"/>
      <c r="GK319" s="18" t="n"/>
      <c r="GL319" s="18" t="n"/>
      <c r="GM319" s="18" t="n"/>
      <c r="HD319" s="22" t="n"/>
      <c r="HE319" s="18" t="n"/>
      <c r="HF319" s="18" t="n"/>
      <c r="HG319" s="18" t="n"/>
      <c r="HH319" s="18" t="n"/>
      <c r="HI319" s="18" t="n"/>
      <c r="HK319" s="22" t="n"/>
      <c r="HL319" s="18" t="n"/>
      <c r="HM319" s="18" t="n"/>
      <c r="HN319" s="18" t="n"/>
      <c r="HO319" s="18" t="n"/>
      <c r="HP319" s="18" t="n"/>
      <c r="HR319" s="22" t="n"/>
      <c r="HS319" s="18" t="n"/>
      <c r="HT319" s="18" t="n"/>
      <c r="HU319" s="18" t="n"/>
      <c r="HV319" s="18" t="n"/>
      <c r="HW319" s="18" t="n"/>
      <c r="HY319" s="22" t="n"/>
      <c r="HZ319" s="18" t="n"/>
      <c r="IA319" s="18" t="n"/>
      <c r="IB319" s="18" t="n"/>
      <c r="IC319" s="18" t="n"/>
      <c r="ID319" s="18" t="n"/>
      <c r="IM319" s="22" t="n"/>
      <c r="IN319" s="18" t="n"/>
      <c r="IO319" s="18" t="n"/>
      <c r="IP319" s="18" t="n"/>
      <c r="IQ319" s="18" t="n"/>
      <c r="IR319" s="18" t="n"/>
      <c r="IT319" s="22" t="n"/>
      <c r="IU319" s="18" t="n"/>
      <c r="IV319" s="18" t="n"/>
      <c r="IW319" s="18" t="n"/>
      <c r="IX319" s="18" t="n"/>
      <c r="IY319" s="18" t="n"/>
      <c r="JA319" s="22" t="n"/>
      <c r="JB319" s="18" t="n"/>
      <c r="JC319" s="18" t="n"/>
      <c r="JD319" s="18" t="n"/>
      <c r="JE319" s="18" t="n"/>
      <c r="JF319" s="18" t="n"/>
      <c r="JH319" s="22" t="n"/>
      <c r="JI319" s="18" t="n"/>
      <c r="JJ319" s="18" t="n"/>
      <c r="JK319" s="18" t="n"/>
      <c r="JL319" s="18" t="n"/>
      <c r="JM319" s="18" t="n"/>
    </row>
    <row r="320">
      <c r="B320" s="4" t="n"/>
      <c r="C320" s="22" t="n"/>
      <c r="D320" s="548" t="n"/>
      <c r="E320" s="18" t="n"/>
      <c r="F320" s="18" t="n"/>
      <c r="G320" s="22" t="n"/>
      <c r="H320" s="548" t="n"/>
      <c r="I320" s="18" t="n"/>
      <c r="J320" s="18" t="n"/>
      <c r="K320" s="22" t="n"/>
      <c r="L320" s="548" t="n"/>
      <c r="M320" s="18" t="n"/>
      <c r="N320" s="18" t="n"/>
      <c r="O320" s="18" t="n"/>
      <c r="P320" s="18" t="n"/>
      <c r="Q320" s="18" t="n"/>
      <c r="R320" s="18" t="n"/>
      <c r="S320" s="18" t="n"/>
      <c r="T320" s="22" t="n"/>
      <c r="U320" s="22" t="n"/>
      <c r="V320" s="18" t="n"/>
      <c r="W320" s="18" t="n"/>
      <c r="AC320" s="22" t="n"/>
      <c r="AD320" s="18" t="n"/>
      <c r="AE320" s="18" t="n"/>
      <c r="AF320" s="18" t="n"/>
      <c r="AG320" s="18" t="n"/>
      <c r="AH320" s="18" t="n"/>
      <c r="AJ320" s="22" t="n"/>
      <c r="AK320" s="18" t="n"/>
      <c r="AL320" s="18" t="n"/>
      <c r="AM320" s="18" t="n"/>
      <c r="AN320" s="18" t="n"/>
      <c r="AO320" s="18" t="n"/>
      <c r="AQ320" s="22" t="n"/>
      <c r="AR320" s="18" t="n"/>
      <c r="AS320" s="18" t="n"/>
      <c r="AT320" s="18" t="n"/>
      <c r="AU320" s="18" t="n"/>
      <c r="AV320" s="18" t="n"/>
      <c r="AX320" s="22" t="n"/>
      <c r="AY320" s="18" t="n"/>
      <c r="AZ320" s="18" t="n"/>
      <c r="BA320" s="18" t="n"/>
      <c r="BB320" s="18" t="n"/>
      <c r="BC320" s="18" t="n"/>
      <c r="BE320" s="22" t="n"/>
      <c r="BF320" s="18" t="n"/>
      <c r="BG320" s="18" t="n"/>
      <c r="BH320" s="18" t="n"/>
      <c r="BI320" s="18" t="n"/>
      <c r="BJ320" s="18" t="n"/>
      <c r="BL320" s="22" t="n"/>
      <c r="BM320" s="18" t="n"/>
      <c r="BN320" s="18" t="n"/>
      <c r="BO320" s="18" t="n"/>
      <c r="BP320" s="18" t="n"/>
      <c r="BQ320" s="18" t="n"/>
      <c r="BS320" s="22" t="n"/>
      <c r="BT320" s="18" t="n"/>
      <c r="BU320" s="18" t="n"/>
      <c r="BV320" s="18" t="n"/>
      <c r="BW320" s="18" t="n"/>
      <c r="BX320" s="18" t="n"/>
      <c r="BZ320" s="22" t="n"/>
      <c r="CA320" s="18" t="n"/>
      <c r="CB320" s="18" t="n"/>
      <c r="CC320" s="18" t="n"/>
      <c r="CD320" s="18" t="n"/>
      <c r="CE320" s="18" t="n"/>
      <c r="CG320" s="22" t="n"/>
      <c r="CH320" s="18" t="n"/>
      <c r="CI320" s="18" t="n"/>
      <c r="CJ320" s="18" t="n"/>
      <c r="CK320" s="18" t="n"/>
      <c r="CL320" s="18" t="n"/>
      <c r="CN320" s="22" t="n"/>
      <c r="CO320" s="18" t="n"/>
      <c r="CP320" s="18" t="n"/>
      <c r="CQ320" s="18" t="n"/>
      <c r="CR320" s="18" t="n"/>
      <c r="CS320" s="18" t="n"/>
      <c r="CU320" s="22" t="n"/>
      <c r="CV320" s="18" t="n"/>
      <c r="CW320" s="18" t="n"/>
      <c r="CX320" s="18" t="n"/>
      <c r="CY320" s="18" t="n"/>
      <c r="CZ320" s="18" t="n"/>
      <c r="DB320" s="22" t="n"/>
      <c r="DC320" s="18" t="n"/>
      <c r="DD320" s="18" t="n"/>
      <c r="DE320" s="18" t="n"/>
      <c r="DF320" s="18" t="n"/>
      <c r="DG320" s="18" t="n"/>
      <c r="DI320" s="22" t="n"/>
      <c r="DJ320" s="18" t="n"/>
      <c r="DK320" s="18" t="n"/>
      <c r="DL320" s="18" t="n"/>
      <c r="DM320" s="18" t="n"/>
      <c r="DN320" s="18" t="n"/>
      <c r="DP320" s="22" t="n"/>
      <c r="DQ320" s="18" t="n"/>
      <c r="DR320" s="18" t="n"/>
      <c r="DS320" s="18" t="n"/>
      <c r="DT320" s="18" t="n"/>
      <c r="DU320" s="18" t="n"/>
      <c r="DV320" s="18" t="n"/>
      <c r="DW320" s="22" t="n"/>
      <c r="DX320" s="18" t="n"/>
      <c r="DY320" s="18" t="n"/>
      <c r="DZ320" s="18" t="n"/>
      <c r="EA320" s="18" t="n"/>
      <c r="EB320" s="18" t="n"/>
      <c r="ED320" s="22" t="n"/>
      <c r="EE320" s="18" t="n"/>
      <c r="EF320" s="18" t="n"/>
      <c r="EG320" s="18" t="n"/>
      <c r="EH320" s="18" t="n"/>
      <c r="EI320" s="18" t="n"/>
      <c r="EK320" s="22" t="n"/>
      <c r="EL320" s="18" t="n"/>
      <c r="EM320" s="18" t="n"/>
      <c r="EN320" s="18" t="n"/>
      <c r="EO320" s="18" t="n"/>
      <c r="EP320" s="18" t="n"/>
      <c r="ER320" s="22" t="n"/>
      <c r="ES320" s="18" t="n"/>
      <c r="ET320" s="18" t="n"/>
      <c r="EU320" s="18" t="n"/>
      <c r="EV320" s="18" t="n"/>
      <c r="EW320" s="18" t="n"/>
      <c r="EY320" s="22" t="n"/>
      <c r="EZ320" s="18" t="n"/>
      <c r="FA320" s="18" t="n"/>
      <c r="FB320" s="18" t="n"/>
      <c r="FC320" s="18" t="n"/>
      <c r="FD320" s="18" t="n"/>
      <c r="FF320" s="22" t="n"/>
      <c r="FG320" s="18" t="n"/>
      <c r="FH320" s="18" t="n"/>
      <c r="FI320" s="18" t="n"/>
      <c r="FJ320" s="18" t="n"/>
      <c r="FK320" s="18" t="n"/>
      <c r="FM320" s="22" t="n"/>
      <c r="FN320" s="18" t="n"/>
      <c r="FO320" s="18" t="n"/>
      <c r="FP320" s="18" t="n"/>
      <c r="FQ320" s="18" t="n"/>
      <c r="FR320" s="18" t="n"/>
      <c r="FT320" s="22" t="n"/>
      <c r="FU320" s="18" t="n"/>
      <c r="FV320" s="18" t="n"/>
      <c r="FW320" s="18" t="n"/>
      <c r="FX320" s="18" t="n"/>
      <c r="FY320" s="18" t="n"/>
      <c r="GA320" s="22" t="n"/>
      <c r="GB320" s="18" t="n"/>
      <c r="GC320" s="18" t="n"/>
      <c r="GD320" s="18" t="n"/>
      <c r="GE320" s="18" t="n"/>
      <c r="GF320" s="18" t="n"/>
      <c r="GG320" s="18" t="n"/>
      <c r="GH320" s="18" t="n"/>
      <c r="GI320" s="18" t="n"/>
      <c r="GJ320" s="18" t="n"/>
      <c r="GK320" s="18" t="n"/>
      <c r="GL320" s="18" t="n"/>
      <c r="GM320" s="18" t="n"/>
      <c r="HD320" s="22" t="n"/>
      <c r="HE320" s="18" t="n"/>
      <c r="HF320" s="18" t="n"/>
      <c r="HG320" s="18" t="n"/>
      <c r="HH320" s="18" t="n"/>
      <c r="HI320" s="18" t="n"/>
      <c r="HK320" s="22" t="n"/>
      <c r="HL320" s="18" t="n"/>
      <c r="HM320" s="18" t="n"/>
      <c r="HN320" s="18" t="n"/>
      <c r="HO320" s="18" t="n"/>
      <c r="HP320" s="18" t="n"/>
      <c r="HR320" s="22" t="n"/>
      <c r="HS320" s="18" t="n"/>
      <c r="HT320" s="18" t="n"/>
      <c r="HU320" s="18" t="n"/>
      <c r="HV320" s="18" t="n"/>
      <c r="HW320" s="18" t="n"/>
      <c r="HY320" s="22" t="n"/>
      <c r="HZ320" s="18" t="n"/>
      <c r="IA320" s="18" t="n"/>
      <c r="IB320" s="18" t="n"/>
      <c r="IC320" s="18" t="n"/>
      <c r="ID320" s="18" t="n"/>
      <c r="IM320" s="22" t="n"/>
      <c r="IN320" s="18" t="n"/>
      <c r="IO320" s="18" t="n"/>
      <c r="IP320" s="18" t="n"/>
      <c r="IQ320" s="18" t="n"/>
      <c r="IR320" s="18" t="n"/>
      <c r="IT320" s="22" t="n"/>
      <c r="IU320" s="18" t="n"/>
      <c r="IV320" s="18" t="n"/>
      <c r="IW320" s="18" t="n"/>
      <c r="IX320" s="18" t="n"/>
      <c r="IY320" s="18" t="n"/>
      <c r="JA320" s="22" t="n"/>
      <c r="JB320" s="18" t="n"/>
      <c r="JC320" s="18" t="n"/>
      <c r="JD320" s="18" t="n"/>
      <c r="JE320" s="18" t="n"/>
      <c r="JF320" s="18" t="n"/>
      <c r="JH320" s="22" t="n"/>
      <c r="JI320" s="18" t="n"/>
      <c r="JJ320" s="18" t="n"/>
      <c r="JK320" s="18" t="n"/>
      <c r="JL320" s="18" t="n"/>
      <c r="JM320" s="18" t="n"/>
    </row>
    <row r="321">
      <c r="B321" s="4" t="n"/>
      <c r="C321" s="22" t="n"/>
      <c r="D321" s="548" t="n"/>
      <c r="E321" s="18" t="n"/>
      <c r="F321" s="18" t="n"/>
      <c r="G321" s="22" t="n"/>
      <c r="H321" s="548" t="n"/>
      <c r="I321" s="18" t="n"/>
      <c r="J321" s="18" t="n"/>
      <c r="K321" s="22" t="n"/>
      <c r="L321" s="548" t="n"/>
      <c r="M321" s="18" t="n"/>
      <c r="N321" s="18" t="n"/>
      <c r="O321" s="18" t="n"/>
      <c r="P321" s="18" t="n"/>
      <c r="Q321" s="18" t="n"/>
      <c r="R321" s="18" t="n"/>
      <c r="S321" s="18" t="n"/>
      <c r="T321" s="22" t="n"/>
      <c r="U321" s="22" t="n"/>
      <c r="V321" s="18" t="n"/>
      <c r="W321" s="18" t="n"/>
      <c r="AC321" s="22" t="n"/>
      <c r="AD321" s="18" t="n"/>
      <c r="AE321" s="18" t="n"/>
      <c r="AF321" s="18" t="n"/>
      <c r="AG321" s="18" t="n"/>
      <c r="AH321" s="18" t="n"/>
      <c r="AJ321" s="22" t="n"/>
      <c r="AK321" s="18" t="n"/>
      <c r="AL321" s="18" t="n"/>
      <c r="AM321" s="18" t="n"/>
      <c r="AN321" s="18" t="n"/>
      <c r="AO321" s="18" t="n"/>
      <c r="AQ321" s="22" t="n"/>
      <c r="AR321" s="18" t="n"/>
      <c r="AS321" s="18" t="n"/>
      <c r="AT321" s="18" t="n"/>
      <c r="AU321" s="18" t="n"/>
      <c r="AV321" s="18" t="n"/>
      <c r="AX321" s="22" t="n"/>
      <c r="AY321" s="18" t="n"/>
      <c r="AZ321" s="18" t="n"/>
      <c r="BA321" s="18" t="n"/>
      <c r="BB321" s="18" t="n"/>
      <c r="BC321" s="18" t="n"/>
      <c r="BE321" s="22" t="n"/>
      <c r="BF321" s="18" t="n"/>
      <c r="BG321" s="18" t="n"/>
      <c r="BH321" s="18" t="n"/>
      <c r="BI321" s="18" t="n"/>
      <c r="BJ321" s="18" t="n"/>
      <c r="BL321" s="22" t="n"/>
      <c r="BM321" s="18" t="n"/>
      <c r="BN321" s="18" t="n"/>
      <c r="BO321" s="18" t="n"/>
      <c r="BP321" s="18" t="n"/>
      <c r="BQ321" s="18" t="n"/>
      <c r="BS321" s="22" t="n"/>
      <c r="BT321" s="18" t="n"/>
      <c r="BU321" s="18" t="n"/>
      <c r="BV321" s="18" t="n"/>
      <c r="BW321" s="18" t="n"/>
      <c r="BX321" s="18" t="n"/>
      <c r="BZ321" s="22" t="n"/>
      <c r="CA321" s="18" t="n"/>
      <c r="CB321" s="18" t="n"/>
      <c r="CC321" s="18" t="n"/>
      <c r="CD321" s="18" t="n"/>
      <c r="CE321" s="18" t="n"/>
      <c r="CG321" s="22" t="n"/>
      <c r="CH321" s="18" t="n"/>
      <c r="CI321" s="18" t="n"/>
      <c r="CJ321" s="18" t="n"/>
      <c r="CK321" s="18" t="n"/>
      <c r="CL321" s="18" t="n"/>
      <c r="CN321" s="22" t="n"/>
      <c r="CO321" s="18" t="n"/>
      <c r="CP321" s="18" t="n"/>
      <c r="CQ321" s="18" t="n"/>
      <c r="CR321" s="18" t="n"/>
      <c r="CS321" s="18" t="n"/>
      <c r="CU321" s="22" t="n"/>
      <c r="CV321" s="18" t="n"/>
      <c r="CW321" s="18" t="n"/>
      <c r="CX321" s="18" t="n"/>
      <c r="CY321" s="18" t="n"/>
      <c r="CZ321" s="18" t="n"/>
      <c r="DB321" s="22" t="n"/>
      <c r="DC321" s="18" t="n"/>
      <c r="DD321" s="18" t="n"/>
      <c r="DE321" s="18" t="n"/>
      <c r="DF321" s="18" t="n"/>
      <c r="DG321" s="18" t="n"/>
      <c r="DI321" s="22" t="n"/>
      <c r="DJ321" s="18" t="n"/>
      <c r="DK321" s="18" t="n"/>
      <c r="DL321" s="18" t="n"/>
      <c r="DM321" s="18" t="n"/>
      <c r="DN321" s="18" t="n"/>
      <c r="DP321" s="22" t="n"/>
      <c r="DQ321" s="18" t="n"/>
      <c r="DR321" s="18" t="n"/>
      <c r="DS321" s="18" t="n"/>
      <c r="DT321" s="18" t="n"/>
      <c r="DU321" s="18" t="n"/>
      <c r="DV321" s="18" t="n"/>
      <c r="DW321" s="22" t="n"/>
      <c r="DX321" s="18" t="n"/>
      <c r="DY321" s="18" t="n"/>
      <c r="DZ321" s="18" t="n"/>
      <c r="EA321" s="18" t="n"/>
      <c r="EB321" s="18" t="n"/>
      <c r="ED321" s="22" t="n"/>
      <c r="EE321" s="18" t="n"/>
      <c r="EF321" s="18" t="n"/>
      <c r="EG321" s="18" t="n"/>
      <c r="EH321" s="18" t="n"/>
      <c r="EI321" s="18" t="n"/>
      <c r="EK321" s="22" t="n"/>
      <c r="EL321" s="18" t="n"/>
      <c r="EM321" s="18" t="n"/>
      <c r="EN321" s="18" t="n"/>
      <c r="EO321" s="18" t="n"/>
      <c r="EP321" s="18" t="n"/>
      <c r="ER321" s="22" t="n"/>
      <c r="ES321" s="18" t="n"/>
      <c r="ET321" s="18" t="n"/>
      <c r="EU321" s="18" t="n"/>
      <c r="EV321" s="18" t="n"/>
      <c r="EW321" s="18" t="n"/>
      <c r="EY321" s="22" t="n"/>
      <c r="EZ321" s="18" t="n"/>
      <c r="FA321" s="18" t="n"/>
      <c r="FB321" s="18" t="n"/>
      <c r="FC321" s="18" t="n"/>
      <c r="FD321" s="18" t="n"/>
      <c r="FF321" s="22" t="n"/>
      <c r="FG321" s="18" t="n"/>
      <c r="FH321" s="18" t="n"/>
      <c r="FI321" s="18" t="n"/>
      <c r="FJ321" s="18" t="n"/>
      <c r="FK321" s="18" t="n"/>
      <c r="FM321" s="22" t="n"/>
      <c r="FN321" s="18" t="n"/>
      <c r="FO321" s="18" t="n"/>
      <c r="FP321" s="18" t="n"/>
      <c r="FQ321" s="18" t="n"/>
      <c r="FR321" s="18" t="n"/>
      <c r="FT321" s="22" t="n"/>
      <c r="FU321" s="18" t="n"/>
      <c r="FV321" s="18" t="n"/>
      <c r="FW321" s="18" t="n"/>
      <c r="FX321" s="18" t="n"/>
      <c r="FY321" s="18" t="n"/>
      <c r="GA321" s="22" t="n"/>
      <c r="GB321" s="18" t="n"/>
      <c r="GC321" s="18" t="n"/>
      <c r="GD321" s="18" t="n"/>
      <c r="GE321" s="18" t="n"/>
      <c r="GF321" s="18" t="n"/>
      <c r="GG321" s="18" t="n"/>
      <c r="GH321" s="18" t="n"/>
      <c r="GI321" s="18" t="n"/>
      <c r="GJ321" s="18" t="n"/>
      <c r="GK321" s="18" t="n"/>
      <c r="GL321" s="18" t="n"/>
      <c r="GM321" s="18" t="n"/>
      <c r="HD321" s="22" t="n"/>
      <c r="HE321" s="18" t="n"/>
      <c r="HF321" s="18" t="n"/>
      <c r="HG321" s="18" t="n"/>
      <c r="HH321" s="18" t="n"/>
      <c r="HI321" s="18" t="n"/>
      <c r="HK321" s="22" t="n"/>
      <c r="HL321" s="18" t="n"/>
      <c r="HM321" s="18" t="n"/>
      <c r="HN321" s="18" t="n"/>
      <c r="HO321" s="18" t="n"/>
      <c r="HP321" s="18" t="n"/>
      <c r="HR321" s="22" t="n"/>
      <c r="HS321" s="18" t="n"/>
      <c r="HT321" s="18" t="n"/>
      <c r="HU321" s="18" t="n"/>
      <c r="HV321" s="18" t="n"/>
      <c r="HW321" s="18" t="n"/>
      <c r="HY321" s="22" t="n"/>
      <c r="HZ321" s="18" t="n"/>
      <c r="IA321" s="18" t="n"/>
      <c r="IB321" s="18" t="n"/>
      <c r="IC321" s="18" t="n"/>
      <c r="ID321" s="18" t="n"/>
      <c r="IM321" s="22" t="n"/>
      <c r="IN321" s="18" t="n"/>
      <c r="IO321" s="18" t="n"/>
      <c r="IP321" s="18" t="n"/>
      <c r="IQ321" s="18" t="n"/>
      <c r="IR321" s="18" t="n"/>
      <c r="IT321" s="22" t="n"/>
      <c r="IU321" s="18" t="n"/>
      <c r="IV321" s="18" t="n"/>
      <c r="IW321" s="18" t="n"/>
      <c r="IX321" s="18" t="n"/>
      <c r="IY321" s="18" t="n"/>
      <c r="JA321" s="22" t="n"/>
      <c r="JB321" s="18" t="n"/>
      <c r="JC321" s="18" t="n"/>
      <c r="JD321" s="18" t="n"/>
      <c r="JE321" s="18" t="n"/>
      <c r="JF321" s="18" t="n"/>
      <c r="JH321" s="22" t="n"/>
      <c r="JI321" s="18" t="n"/>
      <c r="JJ321" s="18" t="n"/>
      <c r="JK321" s="18" t="n"/>
      <c r="JL321" s="18" t="n"/>
      <c r="JM321" s="18" t="n"/>
    </row>
    <row r="322">
      <c r="B322" s="4" t="n"/>
      <c r="C322" s="22" t="n"/>
      <c r="D322" s="548" t="n"/>
      <c r="E322" s="18" t="n"/>
      <c r="F322" s="18" t="n"/>
      <c r="G322" s="22" t="n"/>
      <c r="H322" s="548" t="n"/>
      <c r="I322" s="18" t="n"/>
      <c r="J322" s="18" t="n"/>
      <c r="K322" s="22" t="n"/>
      <c r="L322" s="548" t="n"/>
      <c r="M322" s="18" t="n"/>
      <c r="N322" s="18" t="n"/>
      <c r="O322" s="18" t="n"/>
      <c r="P322" s="18" t="n"/>
      <c r="Q322" s="18" t="n"/>
      <c r="R322" s="18" t="n"/>
      <c r="S322" s="18" t="n"/>
      <c r="T322" s="22" t="n"/>
      <c r="U322" s="22" t="n"/>
      <c r="V322" s="18" t="n"/>
      <c r="W322" s="18" t="n"/>
      <c r="AC322" s="22" t="n"/>
      <c r="AD322" s="18" t="n"/>
      <c r="AE322" s="18" t="n"/>
      <c r="AF322" s="18" t="n"/>
      <c r="AG322" s="18" t="n"/>
      <c r="AH322" s="18" t="n"/>
      <c r="AJ322" s="22" t="n"/>
      <c r="AK322" s="18" t="n"/>
      <c r="AL322" s="18" t="n"/>
      <c r="AM322" s="18" t="n"/>
      <c r="AN322" s="18" t="n"/>
      <c r="AO322" s="18" t="n"/>
      <c r="AQ322" s="22" t="n"/>
      <c r="AR322" s="18" t="n"/>
      <c r="AS322" s="18" t="n"/>
      <c r="AT322" s="18" t="n"/>
      <c r="AU322" s="18" t="n"/>
      <c r="AV322" s="18" t="n"/>
      <c r="AX322" s="22" t="n"/>
      <c r="AY322" s="18" t="n"/>
      <c r="AZ322" s="18" t="n"/>
      <c r="BA322" s="18" t="n"/>
      <c r="BB322" s="18" t="n"/>
      <c r="BC322" s="18" t="n"/>
      <c r="BE322" s="22" t="n"/>
      <c r="BF322" s="18" t="n"/>
      <c r="BG322" s="18" t="n"/>
      <c r="BH322" s="18" t="n"/>
      <c r="BI322" s="18" t="n"/>
      <c r="BJ322" s="18" t="n"/>
      <c r="BL322" s="22" t="n"/>
      <c r="BM322" s="18" t="n"/>
      <c r="BN322" s="18" t="n"/>
      <c r="BO322" s="18" t="n"/>
      <c r="BP322" s="18" t="n"/>
      <c r="BQ322" s="18" t="n"/>
      <c r="BS322" s="22" t="n"/>
      <c r="BT322" s="18" t="n"/>
      <c r="BU322" s="18" t="n"/>
      <c r="BV322" s="18" t="n"/>
      <c r="BW322" s="18" t="n"/>
      <c r="BX322" s="18" t="n"/>
      <c r="BZ322" s="22" t="n"/>
      <c r="CA322" s="18" t="n"/>
      <c r="CB322" s="18" t="n"/>
      <c r="CC322" s="18" t="n"/>
      <c r="CD322" s="18" t="n"/>
      <c r="CE322" s="18" t="n"/>
      <c r="CG322" s="22" t="n"/>
      <c r="CH322" s="18" t="n"/>
      <c r="CI322" s="18" t="n"/>
      <c r="CJ322" s="18" t="n"/>
      <c r="CK322" s="18" t="n"/>
      <c r="CL322" s="18" t="n"/>
      <c r="CN322" s="22" t="n"/>
      <c r="CO322" s="18" t="n"/>
      <c r="CP322" s="18" t="n"/>
      <c r="CQ322" s="18" t="n"/>
      <c r="CR322" s="18" t="n"/>
      <c r="CS322" s="18" t="n"/>
      <c r="CU322" s="22" t="n"/>
      <c r="CV322" s="18" t="n"/>
      <c r="CW322" s="18" t="n"/>
      <c r="CX322" s="18" t="n"/>
      <c r="CY322" s="18" t="n"/>
      <c r="CZ322" s="18" t="n"/>
      <c r="DB322" s="22" t="n"/>
      <c r="DC322" s="18" t="n"/>
      <c r="DD322" s="18" t="n"/>
      <c r="DE322" s="18" t="n"/>
      <c r="DF322" s="18" t="n"/>
      <c r="DG322" s="18" t="n"/>
      <c r="DI322" s="22" t="n"/>
      <c r="DJ322" s="18" t="n"/>
      <c r="DK322" s="18" t="n"/>
      <c r="DL322" s="18" t="n"/>
      <c r="DM322" s="18" t="n"/>
      <c r="DN322" s="18" t="n"/>
      <c r="DP322" s="22" t="n"/>
      <c r="DQ322" s="18" t="n"/>
      <c r="DR322" s="18" t="n"/>
      <c r="DS322" s="18" t="n"/>
      <c r="DT322" s="18" t="n"/>
      <c r="DU322" s="18" t="n"/>
      <c r="DV322" s="18" t="n"/>
      <c r="DW322" s="22" t="n"/>
      <c r="DX322" s="18" t="n"/>
      <c r="DY322" s="18" t="n"/>
      <c r="DZ322" s="18" t="n"/>
      <c r="EA322" s="18" t="n"/>
      <c r="EB322" s="18" t="n"/>
      <c r="ED322" s="22" t="n"/>
      <c r="EE322" s="18" t="n"/>
      <c r="EF322" s="18" t="n"/>
      <c r="EG322" s="18" t="n"/>
      <c r="EH322" s="18" t="n"/>
      <c r="EI322" s="18" t="n"/>
      <c r="EK322" s="22" t="n"/>
      <c r="EL322" s="18" t="n"/>
      <c r="EM322" s="18" t="n"/>
      <c r="EN322" s="18" t="n"/>
      <c r="EO322" s="18" t="n"/>
      <c r="EP322" s="18" t="n"/>
      <c r="ER322" s="22" t="n"/>
      <c r="ES322" s="18" t="n"/>
      <c r="ET322" s="18" t="n"/>
      <c r="EU322" s="18" t="n"/>
      <c r="EV322" s="18" t="n"/>
      <c r="EW322" s="18" t="n"/>
      <c r="EY322" s="22" t="n"/>
      <c r="EZ322" s="18" t="n"/>
      <c r="FA322" s="18" t="n"/>
      <c r="FB322" s="18" t="n"/>
      <c r="FC322" s="18" t="n"/>
      <c r="FD322" s="18" t="n"/>
      <c r="FF322" s="22" t="n"/>
      <c r="FG322" s="18" t="n"/>
      <c r="FH322" s="18" t="n"/>
      <c r="FI322" s="18" t="n"/>
      <c r="FJ322" s="18" t="n"/>
      <c r="FK322" s="18" t="n"/>
      <c r="FM322" s="22" t="n"/>
      <c r="FN322" s="18" t="n"/>
      <c r="FO322" s="18" t="n"/>
      <c r="FP322" s="18" t="n"/>
      <c r="FQ322" s="18" t="n"/>
      <c r="FR322" s="18" t="n"/>
      <c r="FT322" s="22" t="n"/>
      <c r="FU322" s="18" t="n"/>
      <c r="FV322" s="18" t="n"/>
      <c r="FW322" s="18" t="n"/>
      <c r="FX322" s="18" t="n"/>
      <c r="FY322" s="18" t="n"/>
      <c r="GA322" s="22" t="n"/>
      <c r="GB322" s="18" t="n"/>
      <c r="GC322" s="18" t="n"/>
      <c r="GD322" s="18" t="n"/>
      <c r="GE322" s="18" t="n"/>
      <c r="GF322" s="18" t="n"/>
      <c r="GG322" s="18" t="n"/>
      <c r="GH322" s="18" t="n"/>
      <c r="GI322" s="18" t="n"/>
      <c r="GJ322" s="18" t="n"/>
      <c r="GK322" s="18" t="n"/>
      <c r="GL322" s="18" t="n"/>
      <c r="GM322" s="18" t="n"/>
      <c r="HD322" s="22" t="n"/>
      <c r="HE322" s="18" t="n"/>
      <c r="HF322" s="18" t="n"/>
      <c r="HG322" s="18" t="n"/>
      <c r="HH322" s="18" t="n"/>
      <c r="HI322" s="18" t="n"/>
      <c r="HK322" s="22" t="n"/>
      <c r="HL322" s="18" t="n"/>
      <c r="HM322" s="18" t="n"/>
      <c r="HN322" s="18" t="n"/>
      <c r="HO322" s="18" t="n"/>
      <c r="HP322" s="18" t="n"/>
      <c r="HR322" s="22" t="n"/>
      <c r="HS322" s="18" t="n"/>
      <c r="HT322" s="18" t="n"/>
      <c r="HU322" s="18" t="n"/>
      <c r="HV322" s="18" t="n"/>
      <c r="HW322" s="18" t="n"/>
      <c r="HY322" s="22" t="n"/>
      <c r="HZ322" s="18" t="n"/>
      <c r="IA322" s="18" t="n"/>
      <c r="IB322" s="18" t="n"/>
      <c r="IC322" s="18" t="n"/>
      <c r="ID322" s="18" t="n"/>
      <c r="IM322" s="22" t="n"/>
      <c r="IN322" s="18" t="n"/>
      <c r="IO322" s="18" t="n"/>
      <c r="IP322" s="18" t="n"/>
      <c r="IQ322" s="18" t="n"/>
      <c r="IR322" s="18" t="n"/>
      <c r="IT322" s="22" t="n"/>
      <c r="IU322" s="18" t="n"/>
      <c r="IV322" s="18" t="n"/>
      <c r="IW322" s="18" t="n"/>
      <c r="IX322" s="18" t="n"/>
      <c r="IY322" s="18" t="n"/>
      <c r="JA322" s="22" t="n"/>
      <c r="JB322" s="18" t="n"/>
      <c r="JC322" s="18" t="n"/>
      <c r="JD322" s="18" t="n"/>
      <c r="JE322" s="18" t="n"/>
      <c r="JF322" s="18" t="n"/>
      <c r="JH322" s="22" t="n"/>
      <c r="JI322" s="18" t="n"/>
      <c r="JJ322" s="18" t="n"/>
      <c r="JK322" s="18" t="n"/>
      <c r="JL322" s="18" t="n"/>
      <c r="JM322" s="18" t="n"/>
    </row>
    <row r="323">
      <c r="B323" s="4" t="n"/>
      <c r="C323" s="22" t="n"/>
      <c r="D323" s="548" t="n"/>
      <c r="E323" s="18" t="n"/>
      <c r="F323" s="18" t="n"/>
      <c r="G323" s="22" t="n"/>
      <c r="H323" s="548" t="n"/>
      <c r="I323" s="18" t="n"/>
      <c r="J323" s="18" t="n"/>
      <c r="K323" s="22" t="n"/>
      <c r="L323" s="548" t="n"/>
      <c r="M323" s="18" t="n"/>
      <c r="N323" s="18" t="n"/>
      <c r="O323" s="18" t="n"/>
      <c r="P323" s="18" t="n"/>
      <c r="Q323" s="18" t="n"/>
      <c r="R323" s="18" t="n"/>
      <c r="S323" s="18" t="n"/>
      <c r="T323" s="22" t="n"/>
      <c r="U323" s="22" t="n"/>
      <c r="V323" s="18" t="n"/>
      <c r="W323" s="18" t="n"/>
      <c r="AC323" s="22" t="n"/>
      <c r="AD323" s="18" t="n"/>
      <c r="AE323" s="18" t="n"/>
      <c r="AF323" s="18" t="n"/>
      <c r="AG323" s="18" t="n"/>
      <c r="AH323" s="18" t="n"/>
      <c r="AJ323" s="22" t="n"/>
      <c r="AK323" s="18" t="n"/>
      <c r="AL323" s="18" t="n"/>
      <c r="AM323" s="18" t="n"/>
      <c r="AN323" s="18" t="n"/>
      <c r="AO323" s="18" t="n"/>
      <c r="AQ323" s="22" t="n"/>
      <c r="AR323" s="18" t="n"/>
      <c r="AS323" s="18" t="n"/>
      <c r="AT323" s="18" t="n"/>
      <c r="AU323" s="18" t="n"/>
      <c r="AV323" s="18" t="n"/>
      <c r="AX323" s="22" t="n"/>
      <c r="AY323" s="18" t="n"/>
      <c r="AZ323" s="18" t="n"/>
      <c r="BA323" s="18" t="n"/>
      <c r="BB323" s="18" t="n"/>
      <c r="BC323" s="18" t="n"/>
      <c r="BE323" s="22" t="n"/>
      <c r="BF323" s="18" t="n"/>
      <c r="BG323" s="18" t="n"/>
      <c r="BH323" s="18" t="n"/>
      <c r="BI323" s="18" t="n"/>
      <c r="BJ323" s="18" t="n"/>
      <c r="BL323" s="22" t="n"/>
      <c r="BM323" s="18" t="n"/>
      <c r="BN323" s="18" t="n"/>
      <c r="BO323" s="18" t="n"/>
      <c r="BP323" s="18" t="n"/>
      <c r="BQ323" s="18" t="n"/>
      <c r="BS323" s="22" t="n"/>
      <c r="BT323" s="18" t="n"/>
      <c r="BU323" s="18" t="n"/>
      <c r="BV323" s="18" t="n"/>
      <c r="BW323" s="18" t="n"/>
      <c r="BX323" s="18" t="n"/>
      <c r="BZ323" s="22" t="n"/>
      <c r="CA323" s="18" t="n"/>
      <c r="CB323" s="18" t="n"/>
      <c r="CC323" s="18" t="n"/>
      <c r="CD323" s="18" t="n"/>
      <c r="CE323" s="18" t="n"/>
      <c r="CG323" s="22" t="n"/>
      <c r="CH323" s="18" t="n"/>
      <c r="CI323" s="18" t="n"/>
      <c r="CJ323" s="18" t="n"/>
      <c r="CK323" s="18" t="n"/>
      <c r="CL323" s="18" t="n"/>
      <c r="CN323" s="22" t="n"/>
      <c r="CO323" s="18" t="n"/>
      <c r="CP323" s="18" t="n"/>
      <c r="CQ323" s="18" t="n"/>
      <c r="CR323" s="18" t="n"/>
      <c r="CS323" s="18" t="n"/>
      <c r="CU323" s="22" t="n"/>
      <c r="CV323" s="18" t="n"/>
      <c r="CW323" s="18" t="n"/>
      <c r="CX323" s="18" t="n"/>
      <c r="CY323" s="18" t="n"/>
      <c r="CZ323" s="18" t="n"/>
      <c r="DB323" s="22" t="n"/>
      <c r="DC323" s="18" t="n"/>
      <c r="DD323" s="18" t="n"/>
      <c r="DE323" s="18" t="n"/>
      <c r="DF323" s="18" t="n"/>
      <c r="DG323" s="18" t="n"/>
      <c r="DI323" s="22" t="n"/>
      <c r="DJ323" s="18" t="n"/>
      <c r="DK323" s="18" t="n"/>
      <c r="DL323" s="18" t="n"/>
      <c r="DM323" s="18" t="n"/>
      <c r="DN323" s="18" t="n"/>
      <c r="DP323" s="22" t="n"/>
      <c r="DQ323" s="18" t="n"/>
      <c r="DR323" s="18" t="n"/>
      <c r="DS323" s="18" t="n"/>
      <c r="DT323" s="18" t="n"/>
      <c r="DU323" s="18" t="n"/>
      <c r="DV323" s="18" t="n"/>
      <c r="DW323" s="22" t="n"/>
      <c r="DX323" s="18" t="n"/>
      <c r="DY323" s="18" t="n"/>
      <c r="DZ323" s="18" t="n"/>
      <c r="EA323" s="18" t="n"/>
      <c r="EB323" s="18" t="n"/>
      <c r="ED323" s="22" t="n"/>
      <c r="EE323" s="18" t="n"/>
      <c r="EF323" s="18" t="n"/>
      <c r="EG323" s="18" t="n"/>
      <c r="EH323" s="18" t="n"/>
      <c r="EI323" s="18" t="n"/>
      <c r="EK323" s="22" t="n"/>
      <c r="EL323" s="18" t="n"/>
      <c r="EM323" s="18" t="n"/>
      <c r="EN323" s="18" t="n"/>
      <c r="EO323" s="18" t="n"/>
      <c r="EP323" s="18" t="n"/>
      <c r="ER323" s="22" t="n"/>
      <c r="ES323" s="18" t="n"/>
      <c r="ET323" s="18" t="n"/>
      <c r="EU323" s="18" t="n"/>
      <c r="EV323" s="18" t="n"/>
      <c r="EW323" s="18" t="n"/>
      <c r="EY323" s="22" t="n"/>
      <c r="EZ323" s="18" t="n"/>
      <c r="FA323" s="18" t="n"/>
      <c r="FB323" s="18" t="n"/>
      <c r="FC323" s="18" t="n"/>
      <c r="FD323" s="18" t="n"/>
      <c r="FF323" s="22" t="n"/>
      <c r="FG323" s="18" t="n"/>
      <c r="FH323" s="18" t="n"/>
      <c r="FI323" s="18" t="n"/>
      <c r="FJ323" s="18" t="n"/>
      <c r="FK323" s="18" t="n"/>
      <c r="FM323" s="22" t="n"/>
      <c r="FN323" s="18" t="n"/>
      <c r="FO323" s="18" t="n"/>
      <c r="FP323" s="18" t="n"/>
      <c r="FQ323" s="18" t="n"/>
      <c r="FR323" s="18" t="n"/>
      <c r="FT323" s="22" t="n"/>
      <c r="FU323" s="18" t="n"/>
      <c r="FV323" s="18" t="n"/>
      <c r="FW323" s="18" t="n"/>
      <c r="FX323" s="18" t="n"/>
      <c r="FY323" s="18" t="n"/>
      <c r="GA323" s="22" t="n"/>
      <c r="GB323" s="18" t="n"/>
      <c r="GC323" s="18" t="n"/>
      <c r="GD323" s="18" t="n"/>
      <c r="GE323" s="18" t="n"/>
      <c r="GF323" s="18" t="n"/>
      <c r="GG323" s="18" t="n"/>
      <c r="GH323" s="18" t="n"/>
      <c r="GI323" s="18" t="n"/>
      <c r="GJ323" s="18" t="n"/>
      <c r="GK323" s="18" t="n"/>
      <c r="GL323" s="18" t="n"/>
      <c r="GM323" s="18" t="n"/>
      <c r="HD323" s="22" t="n"/>
      <c r="HE323" s="18" t="n"/>
      <c r="HF323" s="18" t="n"/>
      <c r="HG323" s="18" t="n"/>
      <c r="HH323" s="18" t="n"/>
      <c r="HI323" s="18" t="n"/>
      <c r="HK323" s="22" t="n"/>
      <c r="HL323" s="18" t="n"/>
      <c r="HM323" s="18" t="n"/>
      <c r="HN323" s="18" t="n"/>
      <c r="HO323" s="18" t="n"/>
      <c r="HP323" s="18" t="n"/>
      <c r="HR323" s="22" t="n"/>
      <c r="HS323" s="18" t="n"/>
      <c r="HT323" s="18" t="n"/>
      <c r="HU323" s="18" t="n"/>
      <c r="HV323" s="18" t="n"/>
      <c r="HW323" s="18" t="n"/>
      <c r="HY323" s="22" t="n"/>
      <c r="HZ323" s="18" t="n"/>
      <c r="IA323" s="18" t="n"/>
      <c r="IB323" s="18" t="n"/>
      <c r="IC323" s="18" t="n"/>
      <c r="ID323" s="18" t="n"/>
      <c r="IM323" s="22" t="n"/>
      <c r="IN323" s="18" t="n"/>
      <c r="IO323" s="18" t="n"/>
      <c r="IP323" s="18" t="n"/>
      <c r="IQ323" s="18" t="n"/>
      <c r="IR323" s="18" t="n"/>
      <c r="IT323" s="22" t="n"/>
      <c r="IU323" s="18" t="n"/>
      <c r="IV323" s="18" t="n"/>
      <c r="IW323" s="18" t="n"/>
      <c r="IX323" s="18" t="n"/>
      <c r="IY323" s="18" t="n"/>
      <c r="JA323" s="22" t="n"/>
      <c r="JB323" s="18" t="n"/>
      <c r="JC323" s="18" t="n"/>
      <c r="JD323" s="18" t="n"/>
      <c r="JE323" s="18" t="n"/>
      <c r="JF323" s="18" t="n"/>
      <c r="JH323" s="22" t="n"/>
      <c r="JI323" s="18" t="n"/>
      <c r="JJ323" s="18" t="n"/>
      <c r="JK323" s="18" t="n"/>
      <c r="JL323" s="18" t="n"/>
      <c r="JM323" s="18" t="n"/>
    </row>
    <row r="324">
      <c r="B324" s="4" t="n"/>
      <c r="C324" s="22" t="n"/>
      <c r="D324" s="548" t="n"/>
      <c r="E324" s="18" t="n"/>
      <c r="F324" s="18" t="n"/>
      <c r="G324" s="22" t="n"/>
      <c r="H324" s="548" t="n"/>
      <c r="I324" s="18" t="n"/>
      <c r="J324" s="18" t="n"/>
      <c r="K324" s="22" t="n"/>
      <c r="L324" s="548" t="n"/>
      <c r="M324" s="18" t="n"/>
      <c r="N324" s="18" t="n"/>
      <c r="O324" s="18" t="n"/>
      <c r="P324" s="18" t="n"/>
      <c r="Q324" s="18" t="n"/>
      <c r="R324" s="18" t="n"/>
      <c r="S324" s="18" t="n"/>
      <c r="T324" s="22" t="n"/>
      <c r="U324" s="22" t="n"/>
      <c r="V324" s="18" t="n"/>
      <c r="W324" s="18" t="n"/>
      <c r="AC324" s="22" t="n"/>
      <c r="AD324" s="18" t="n"/>
      <c r="AE324" s="18" t="n"/>
      <c r="AF324" s="18" t="n"/>
      <c r="AG324" s="18" t="n"/>
      <c r="AH324" s="18" t="n"/>
      <c r="AJ324" s="22" t="n"/>
      <c r="AK324" s="18" t="n"/>
      <c r="AL324" s="18" t="n"/>
      <c r="AM324" s="18" t="n"/>
      <c r="AN324" s="18" t="n"/>
      <c r="AO324" s="18" t="n"/>
      <c r="AQ324" s="22" t="n"/>
      <c r="AR324" s="18" t="n"/>
      <c r="AS324" s="18" t="n"/>
      <c r="AT324" s="18" t="n"/>
      <c r="AU324" s="18" t="n"/>
      <c r="AV324" s="18" t="n"/>
      <c r="AX324" s="22" t="n"/>
      <c r="AY324" s="18" t="n"/>
      <c r="AZ324" s="18" t="n"/>
      <c r="BA324" s="18" t="n"/>
      <c r="BB324" s="18" t="n"/>
      <c r="BC324" s="18" t="n"/>
      <c r="BE324" s="22" t="n"/>
      <c r="BF324" s="18" t="n"/>
      <c r="BG324" s="18" t="n"/>
      <c r="BH324" s="18" t="n"/>
      <c r="BI324" s="18" t="n"/>
      <c r="BJ324" s="18" t="n"/>
      <c r="BL324" s="22" t="n"/>
      <c r="BM324" s="18" t="n"/>
      <c r="BN324" s="18" t="n"/>
      <c r="BO324" s="18" t="n"/>
      <c r="BP324" s="18" t="n"/>
      <c r="BQ324" s="18" t="n"/>
      <c r="BS324" s="22" t="n"/>
      <c r="BT324" s="18" t="n"/>
      <c r="BU324" s="18" t="n"/>
      <c r="BV324" s="18" t="n"/>
      <c r="BW324" s="18" t="n"/>
      <c r="BX324" s="18" t="n"/>
      <c r="BZ324" s="22" t="n"/>
      <c r="CA324" s="18" t="n"/>
      <c r="CB324" s="18" t="n"/>
      <c r="CC324" s="18" t="n"/>
      <c r="CD324" s="18" t="n"/>
      <c r="CE324" s="18" t="n"/>
      <c r="CG324" s="22" t="n"/>
      <c r="CH324" s="18" t="n"/>
      <c r="CI324" s="18" t="n"/>
      <c r="CJ324" s="18" t="n"/>
      <c r="CK324" s="18" t="n"/>
      <c r="CL324" s="18" t="n"/>
      <c r="CN324" s="22" t="n"/>
      <c r="CO324" s="18" t="n"/>
      <c r="CP324" s="18" t="n"/>
      <c r="CQ324" s="18" t="n"/>
      <c r="CR324" s="18" t="n"/>
      <c r="CS324" s="18" t="n"/>
      <c r="CU324" s="22" t="n"/>
      <c r="CV324" s="18" t="n"/>
      <c r="CW324" s="18" t="n"/>
      <c r="CX324" s="18" t="n"/>
      <c r="CY324" s="18" t="n"/>
      <c r="CZ324" s="18" t="n"/>
      <c r="DB324" s="22" t="n"/>
      <c r="DC324" s="18" t="n"/>
      <c r="DD324" s="18" t="n"/>
      <c r="DE324" s="18" t="n"/>
      <c r="DF324" s="18" t="n"/>
      <c r="DG324" s="18" t="n"/>
      <c r="DI324" s="22" t="n"/>
      <c r="DJ324" s="18" t="n"/>
      <c r="DK324" s="18" t="n"/>
      <c r="DL324" s="18" t="n"/>
      <c r="DM324" s="18" t="n"/>
      <c r="DN324" s="18" t="n"/>
      <c r="DP324" s="22" t="n"/>
      <c r="DQ324" s="18" t="n"/>
      <c r="DR324" s="18" t="n"/>
      <c r="DS324" s="18" t="n"/>
      <c r="DT324" s="18" t="n"/>
      <c r="DU324" s="18" t="n"/>
      <c r="DV324" s="18" t="n"/>
      <c r="DW324" s="22" t="n"/>
      <c r="DX324" s="18" t="n"/>
      <c r="DY324" s="18" t="n"/>
      <c r="DZ324" s="18" t="n"/>
      <c r="EA324" s="18" t="n"/>
      <c r="EB324" s="18" t="n"/>
      <c r="ED324" s="22" t="n"/>
      <c r="EE324" s="18" t="n"/>
      <c r="EF324" s="18" t="n"/>
      <c r="EG324" s="18" t="n"/>
      <c r="EH324" s="18" t="n"/>
      <c r="EI324" s="18" t="n"/>
      <c r="EK324" s="22" t="n"/>
      <c r="EL324" s="18" t="n"/>
      <c r="EM324" s="18" t="n"/>
      <c r="EN324" s="18" t="n"/>
      <c r="EO324" s="18" t="n"/>
      <c r="EP324" s="18" t="n"/>
      <c r="ER324" s="22" t="n"/>
      <c r="ES324" s="18" t="n"/>
      <c r="ET324" s="18" t="n"/>
      <c r="EU324" s="18" t="n"/>
      <c r="EV324" s="18" t="n"/>
      <c r="EW324" s="18" t="n"/>
      <c r="EY324" s="22" t="n"/>
      <c r="EZ324" s="18" t="n"/>
      <c r="FA324" s="18" t="n"/>
      <c r="FB324" s="18" t="n"/>
      <c r="FC324" s="18" t="n"/>
      <c r="FD324" s="18" t="n"/>
      <c r="FF324" s="22" t="n"/>
      <c r="FG324" s="18" t="n"/>
      <c r="FH324" s="18" t="n"/>
      <c r="FI324" s="18" t="n"/>
      <c r="FJ324" s="18" t="n"/>
      <c r="FK324" s="18" t="n"/>
      <c r="FM324" s="22" t="n"/>
      <c r="FN324" s="18" t="n"/>
      <c r="FO324" s="18" t="n"/>
      <c r="FP324" s="18" t="n"/>
      <c r="FQ324" s="18" t="n"/>
      <c r="FR324" s="18" t="n"/>
      <c r="FT324" s="22" t="n"/>
      <c r="FU324" s="18" t="n"/>
      <c r="FV324" s="18" t="n"/>
      <c r="FW324" s="18" t="n"/>
      <c r="FX324" s="18" t="n"/>
      <c r="FY324" s="18" t="n"/>
      <c r="GA324" s="22" t="n"/>
      <c r="GB324" s="18" t="n"/>
      <c r="GC324" s="18" t="n"/>
      <c r="GD324" s="18" t="n"/>
      <c r="GE324" s="18" t="n"/>
      <c r="GF324" s="18" t="n"/>
      <c r="GG324" s="18" t="n"/>
      <c r="GH324" s="18" t="n"/>
      <c r="GI324" s="18" t="n"/>
      <c r="GJ324" s="18" t="n"/>
      <c r="GK324" s="18" t="n"/>
      <c r="GL324" s="18" t="n"/>
      <c r="GM324" s="18" t="n"/>
      <c r="HD324" s="22" t="n"/>
      <c r="HE324" s="18" t="n"/>
      <c r="HF324" s="18" t="n"/>
      <c r="HG324" s="18" t="n"/>
      <c r="HH324" s="18" t="n"/>
      <c r="HI324" s="18" t="n"/>
      <c r="HK324" s="22" t="n"/>
      <c r="HL324" s="18" t="n"/>
      <c r="HM324" s="18" t="n"/>
      <c r="HN324" s="18" t="n"/>
      <c r="HO324" s="18" t="n"/>
      <c r="HP324" s="18" t="n"/>
      <c r="HR324" s="22" t="n"/>
      <c r="HS324" s="18" t="n"/>
      <c r="HT324" s="18" t="n"/>
      <c r="HU324" s="18" t="n"/>
      <c r="HV324" s="18" t="n"/>
      <c r="HW324" s="18" t="n"/>
      <c r="HY324" s="22" t="n"/>
      <c r="HZ324" s="18" t="n"/>
      <c r="IA324" s="18" t="n"/>
      <c r="IB324" s="18" t="n"/>
      <c r="IC324" s="18" t="n"/>
      <c r="ID324" s="18" t="n"/>
      <c r="IM324" s="22" t="n"/>
      <c r="IN324" s="18" t="n"/>
      <c r="IO324" s="18" t="n"/>
      <c r="IP324" s="18" t="n"/>
      <c r="IQ324" s="18" t="n"/>
      <c r="IR324" s="18" t="n"/>
      <c r="IT324" s="22" t="n"/>
      <c r="IU324" s="18" t="n"/>
      <c r="IV324" s="18" t="n"/>
      <c r="IW324" s="18" t="n"/>
      <c r="IX324" s="18" t="n"/>
      <c r="IY324" s="18" t="n"/>
      <c r="JA324" s="22" t="n"/>
      <c r="JB324" s="18" t="n"/>
      <c r="JC324" s="18" t="n"/>
      <c r="JD324" s="18" t="n"/>
      <c r="JE324" s="18" t="n"/>
      <c r="JF324" s="18" t="n"/>
      <c r="JH324" s="22" t="n"/>
      <c r="JI324" s="18" t="n"/>
      <c r="JJ324" s="18" t="n"/>
      <c r="JK324" s="18" t="n"/>
      <c r="JL324" s="18" t="n"/>
      <c r="JM324" s="18" t="n"/>
    </row>
    <row r="325">
      <c r="B325" s="4" t="n"/>
      <c r="C325" s="22" t="n"/>
      <c r="D325" s="548" t="n"/>
      <c r="E325" s="18" t="n"/>
      <c r="F325" s="18" t="n"/>
      <c r="G325" s="22" t="n"/>
      <c r="H325" s="548" t="n"/>
      <c r="I325" s="18" t="n"/>
      <c r="J325" s="18" t="n"/>
      <c r="K325" s="22" t="n"/>
      <c r="L325" s="548" t="n"/>
      <c r="M325" s="18" t="n"/>
      <c r="N325" s="18" t="n"/>
      <c r="O325" s="18" t="n"/>
      <c r="P325" s="18" t="n"/>
      <c r="Q325" s="18" t="n"/>
      <c r="R325" s="18" t="n"/>
      <c r="S325" s="18" t="n"/>
      <c r="T325" s="22" t="n"/>
      <c r="U325" s="22" t="n"/>
      <c r="V325" s="18" t="n"/>
      <c r="W325" s="18" t="n"/>
      <c r="AC325" s="22" t="n"/>
      <c r="AD325" s="18" t="n"/>
      <c r="AE325" s="18" t="n"/>
      <c r="AF325" s="18" t="n"/>
      <c r="AG325" s="18" t="n"/>
      <c r="AH325" s="18" t="n"/>
      <c r="AJ325" s="22" t="n"/>
      <c r="AK325" s="18" t="n"/>
      <c r="AL325" s="18" t="n"/>
      <c r="AM325" s="18" t="n"/>
      <c r="AN325" s="18" t="n"/>
      <c r="AO325" s="18" t="n"/>
      <c r="AQ325" s="22" t="n"/>
      <c r="AR325" s="18" t="n"/>
      <c r="AS325" s="18" t="n"/>
      <c r="AT325" s="18" t="n"/>
      <c r="AU325" s="18" t="n"/>
      <c r="AV325" s="18" t="n"/>
      <c r="AX325" s="22" t="n"/>
      <c r="AY325" s="18" t="n"/>
      <c r="AZ325" s="18" t="n"/>
      <c r="BA325" s="18" t="n"/>
      <c r="BB325" s="18" t="n"/>
      <c r="BC325" s="18" t="n"/>
      <c r="BE325" s="22" t="n"/>
      <c r="BF325" s="18" t="n"/>
      <c r="BG325" s="18" t="n"/>
      <c r="BH325" s="18" t="n"/>
      <c r="BI325" s="18" t="n"/>
      <c r="BJ325" s="18" t="n"/>
      <c r="BL325" s="22" t="n"/>
      <c r="BM325" s="18" t="n"/>
      <c r="BN325" s="18" t="n"/>
      <c r="BO325" s="18" t="n"/>
      <c r="BP325" s="18" t="n"/>
      <c r="BQ325" s="18" t="n"/>
      <c r="BS325" s="22" t="n"/>
      <c r="BT325" s="18" t="n"/>
      <c r="BU325" s="18" t="n"/>
      <c r="BV325" s="18" t="n"/>
      <c r="BW325" s="18" t="n"/>
      <c r="BX325" s="18" t="n"/>
      <c r="BZ325" s="22" t="n"/>
      <c r="CA325" s="18" t="n"/>
      <c r="CB325" s="18" t="n"/>
      <c r="CC325" s="18" t="n"/>
      <c r="CD325" s="18" t="n"/>
      <c r="CE325" s="18" t="n"/>
      <c r="CG325" s="22" t="n"/>
      <c r="CH325" s="18" t="n"/>
      <c r="CI325" s="18" t="n"/>
      <c r="CJ325" s="18" t="n"/>
      <c r="CK325" s="18" t="n"/>
      <c r="CL325" s="18" t="n"/>
      <c r="CN325" s="22" t="n"/>
      <c r="CO325" s="18" t="n"/>
      <c r="CP325" s="18" t="n"/>
      <c r="CQ325" s="18" t="n"/>
      <c r="CR325" s="18" t="n"/>
      <c r="CS325" s="18" t="n"/>
      <c r="CU325" s="22" t="n"/>
      <c r="CV325" s="18" t="n"/>
      <c r="CW325" s="18" t="n"/>
      <c r="CX325" s="18" t="n"/>
      <c r="CY325" s="18" t="n"/>
      <c r="CZ325" s="18" t="n"/>
      <c r="DB325" s="22" t="n"/>
      <c r="DC325" s="18" t="n"/>
      <c r="DD325" s="18" t="n"/>
      <c r="DE325" s="18" t="n"/>
      <c r="DF325" s="18" t="n"/>
      <c r="DG325" s="18" t="n"/>
      <c r="DI325" s="22" t="n"/>
      <c r="DJ325" s="18" t="n"/>
      <c r="DK325" s="18" t="n"/>
      <c r="DL325" s="18" t="n"/>
      <c r="DM325" s="18" t="n"/>
      <c r="DN325" s="18" t="n"/>
      <c r="DP325" s="22" t="n"/>
      <c r="DQ325" s="18" t="n"/>
      <c r="DR325" s="18" t="n"/>
      <c r="DS325" s="18" t="n"/>
      <c r="DT325" s="18" t="n"/>
      <c r="DU325" s="18" t="n"/>
      <c r="DV325" s="18" t="n"/>
      <c r="DW325" s="22" t="n"/>
      <c r="DX325" s="18" t="n"/>
      <c r="DY325" s="18" t="n"/>
      <c r="DZ325" s="18" t="n"/>
      <c r="EA325" s="18" t="n"/>
      <c r="EB325" s="18" t="n"/>
      <c r="ED325" s="22" t="n"/>
      <c r="EE325" s="18" t="n"/>
      <c r="EF325" s="18" t="n"/>
      <c r="EG325" s="18" t="n"/>
      <c r="EH325" s="18" t="n"/>
      <c r="EI325" s="18" t="n"/>
      <c r="EK325" s="22" t="n"/>
      <c r="EL325" s="18" t="n"/>
      <c r="EM325" s="18" t="n"/>
      <c r="EN325" s="18" t="n"/>
      <c r="EO325" s="18" t="n"/>
      <c r="EP325" s="18" t="n"/>
      <c r="ER325" s="22" t="n"/>
      <c r="ES325" s="18" t="n"/>
      <c r="ET325" s="18" t="n"/>
      <c r="EU325" s="18" t="n"/>
      <c r="EV325" s="18" t="n"/>
      <c r="EW325" s="18" t="n"/>
      <c r="EY325" s="22" t="n"/>
      <c r="EZ325" s="18" t="n"/>
      <c r="FA325" s="18" t="n"/>
      <c r="FB325" s="18" t="n"/>
      <c r="FC325" s="18" t="n"/>
      <c r="FD325" s="18" t="n"/>
      <c r="FF325" s="22" t="n"/>
      <c r="FG325" s="18" t="n"/>
      <c r="FH325" s="18" t="n"/>
      <c r="FI325" s="18" t="n"/>
      <c r="FJ325" s="18" t="n"/>
      <c r="FK325" s="18" t="n"/>
      <c r="FM325" s="22" t="n"/>
      <c r="FN325" s="18" t="n"/>
      <c r="FO325" s="18" t="n"/>
      <c r="FP325" s="18" t="n"/>
      <c r="FQ325" s="18" t="n"/>
      <c r="FR325" s="18" t="n"/>
      <c r="FT325" s="22" t="n"/>
      <c r="FU325" s="18" t="n"/>
      <c r="FV325" s="18" t="n"/>
      <c r="FW325" s="18" t="n"/>
      <c r="FX325" s="18" t="n"/>
      <c r="FY325" s="18" t="n"/>
      <c r="GA325" s="22" t="n"/>
      <c r="GB325" s="18" t="n"/>
      <c r="GC325" s="18" t="n"/>
      <c r="GD325" s="18" t="n"/>
      <c r="GE325" s="18" t="n"/>
      <c r="GF325" s="18" t="n"/>
      <c r="GG325" s="18" t="n"/>
      <c r="GH325" s="18" t="n"/>
      <c r="GI325" s="18" t="n"/>
      <c r="GJ325" s="18" t="n"/>
      <c r="GK325" s="18" t="n"/>
      <c r="GL325" s="18" t="n"/>
      <c r="GM325" s="18" t="n"/>
      <c r="HD325" s="22" t="n"/>
      <c r="HE325" s="18" t="n"/>
      <c r="HF325" s="18" t="n"/>
      <c r="HG325" s="18" t="n"/>
      <c r="HH325" s="18" t="n"/>
      <c r="HI325" s="18" t="n"/>
      <c r="HK325" s="22" t="n"/>
      <c r="HL325" s="18" t="n"/>
      <c r="HM325" s="18" t="n"/>
      <c r="HN325" s="18" t="n"/>
      <c r="HO325" s="18" t="n"/>
      <c r="HP325" s="18" t="n"/>
      <c r="HR325" s="22" t="n"/>
      <c r="HS325" s="18" t="n"/>
      <c r="HT325" s="18" t="n"/>
      <c r="HU325" s="18" t="n"/>
      <c r="HV325" s="18" t="n"/>
      <c r="HW325" s="18" t="n"/>
      <c r="HY325" s="22" t="n"/>
      <c r="HZ325" s="18" t="n"/>
      <c r="IA325" s="18" t="n"/>
      <c r="IB325" s="18" t="n"/>
      <c r="IC325" s="18" t="n"/>
      <c r="ID325" s="18" t="n"/>
      <c r="IM325" s="22" t="n"/>
      <c r="IN325" s="18" t="n"/>
      <c r="IO325" s="18" t="n"/>
      <c r="IP325" s="18" t="n"/>
      <c r="IQ325" s="18" t="n"/>
      <c r="IR325" s="18" t="n"/>
      <c r="IT325" s="22" t="n"/>
      <c r="IU325" s="18" t="n"/>
      <c r="IV325" s="18" t="n"/>
      <c r="IW325" s="18" t="n"/>
      <c r="IX325" s="18" t="n"/>
      <c r="IY325" s="18" t="n"/>
      <c r="JA325" s="22" t="n"/>
      <c r="JB325" s="18" t="n"/>
      <c r="JC325" s="18" t="n"/>
      <c r="JD325" s="18" t="n"/>
      <c r="JE325" s="18" t="n"/>
      <c r="JF325" s="18" t="n"/>
      <c r="JH325" s="22" t="n"/>
      <c r="JI325" s="18" t="n"/>
      <c r="JJ325" s="18" t="n"/>
      <c r="JK325" s="18" t="n"/>
      <c r="JL325" s="18" t="n"/>
      <c r="JM325" s="18" t="n"/>
    </row>
    <row r="326">
      <c r="B326" s="4" t="n"/>
      <c r="C326" s="22" t="n"/>
      <c r="D326" s="548" t="n"/>
      <c r="E326" s="18" t="n"/>
      <c r="F326" s="18" t="n"/>
      <c r="G326" s="22" t="n"/>
      <c r="H326" s="548" t="n"/>
      <c r="I326" s="18" t="n"/>
      <c r="J326" s="18" t="n"/>
      <c r="K326" s="22" t="n"/>
      <c r="L326" s="548" t="n"/>
      <c r="M326" s="18" t="n"/>
      <c r="N326" s="18" t="n"/>
      <c r="O326" s="18" t="n"/>
      <c r="P326" s="18" t="n"/>
      <c r="Q326" s="18" t="n"/>
      <c r="R326" s="18" t="n"/>
      <c r="S326" s="18" t="n"/>
      <c r="T326" s="22" t="n"/>
      <c r="U326" s="22" t="n"/>
      <c r="V326" s="18" t="n"/>
      <c r="W326" s="18" t="n"/>
      <c r="AC326" s="22" t="n"/>
      <c r="AD326" s="18" t="n"/>
      <c r="AE326" s="18" t="n"/>
      <c r="AF326" s="18" t="n"/>
      <c r="AG326" s="18" t="n"/>
      <c r="AH326" s="18" t="n"/>
      <c r="AJ326" s="22" t="n"/>
      <c r="AK326" s="18" t="n"/>
      <c r="AL326" s="18" t="n"/>
      <c r="AM326" s="18" t="n"/>
      <c r="AN326" s="18" t="n"/>
      <c r="AO326" s="18" t="n"/>
      <c r="AQ326" s="22" t="n"/>
      <c r="AR326" s="18" t="n"/>
      <c r="AS326" s="18" t="n"/>
      <c r="AT326" s="18" t="n"/>
      <c r="AU326" s="18" t="n"/>
      <c r="AV326" s="18" t="n"/>
      <c r="AX326" s="22" t="n"/>
      <c r="AY326" s="18" t="n"/>
      <c r="AZ326" s="18" t="n"/>
      <c r="BA326" s="18" t="n"/>
      <c r="BB326" s="18" t="n"/>
      <c r="BC326" s="18" t="n"/>
      <c r="BE326" s="22" t="n"/>
      <c r="BF326" s="18" t="n"/>
      <c r="BG326" s="18" t="n"/>
      <c r="BH326" s="18" t="n"/>
      <c r="BI326" s="18" t="n"/>
      <c r="BJ326" s="18" t="n"/>
      <c r="BL326" s="22" t="n"/>
      <c r="BM326" s="18" t="n"/>
      <c r="BN326" s="18" t="n"/>
      <c r="BO326" s="18" t="n"/>
      <c r="BP326" s="18" t="n"/>
      <c r="BQ326" s="18" t="n"/>
      <c r="BS326" s="22" t="n"/>
      <c r="BT326" s="18" t="n"/>
      <c r="BU326" s="18" t="n"/>
      <c r="BV326" s="18" t="n"/>
      <c r="BW326" s="18" t="n"/>
      <c r="BX326" s="18" t="n"/>
      <c r="BZ326" s="22" t="n"/>
      <c r="CA326" s="18" t="n"/>
      <c r="CB326" s="18" t="n"/>
      <c r="CC326" s="18" t="n"/>
      <c r="CD326" s="18" t="n"/>
      <c r="CE326" s="18" t="n"/>
      <c r="CG326" s="22" t="n"/>
      <c r="CH326" s="18" t="n"/>
      <c r="CI326" s="18" t="n"/>
      <c r="CJ326" s="18" t="n"/>
      <c r="CK326" s="18" t="n"/>
      <c r="CL326" s="18" t="n"/>
      <c r="CN326" s="22" t="n"/>
      <c r="CO326" s="18" t="n"/>
      <c r="CP326" s="18" t="n"/>
      <c r="CQ326" s="18" t="n"/>
      <c r="CR326" s="18" t="n"/>
      <c r="CS326" s="18" t="n"/>
      <c r="CU326" s="22" t="n"/>
      <c r="CV326" s="18" t="n"/>
      <c r="CW326" s="18" t="n"/>
      <c r="CX326" s="18" t="n"/>
      <c r="CY326" s="18" t="n"/>
      <c r="CZ326" s="18" t="n"/>
      <c r="DB326" s="22" t="n"/>
      <c r="DC326" s="18" t="n"/>
      <c r="DD326" s="18" t="n"/>
      <c r="DE326" s="18" t="n"/>
      <c r="DF326" s="18" t="n"/>
      <c r="DG326" s="18" t="n"/>
      <c r="DI326" s="22" t="n"/>
      <c r="DJ326" s="18" t="n"/>
      <c r="DK326" s="18" t="n"/>
      <c r="DL326" s="18" t="n"/>
      <c r="DM326" s="18" t="n"/>
      <c r="DN326" s="18" t="n"/>
      <c r="DP326" s="22" t="n"/>
      <c r="DQ326" s="18" t="n"/>
      <c r="DR326" s="18" t="n"/>
      <c r="DS326" s="18" t="n"/>
      <c r="DT326" s="18" t="n"/>
      <c r="DU326" s="18" t="n"/>
      <c r="DV326" s="18" t="n"/>
      <c r="DW326" s="22" t="n"/>
      <c r="DX326" s="18" t="n"/>
      <c r="DY326" s="18" t="n"/>
      <c r="DZ326" s="18" t="n"/>
      <c r="EA326" s="18" t="n"/>
      <c r="EB326" s="18" t="n"/>
      <c r="ED326" s="22" t="n"/>
      <c r="EE326" s="18" t="n"/>
      <c r="EF326" s="18" t="n"/>
      <c r="EG326" s="18" t="n"/>
      <c r="EH326" s="18" t="n"/>
      <c r="EI326" s="18" t="n"/>
      <c r="EK326" s="22" t="n"/>
      <c r="EL326" s="18" t="n"/>
      <c r="EM326" s="18" t="n"/>
      <c r="EN326" s="18" t="n"/>
      <c r="EO326" s="18" t="n"/>
      <c r="EP326" s="18" t="n"/>
      <c r="ER326" s="22" t="n"/>
      <c r="ES326" s="18" t="n"/>
      <c r="ET326" s="18" t="n"/>
      <c r="EU326" s="18" t="n"/>
      <c r="EV326" s="18" t="n"/>
      <c r="EW326" s="18" t="n"/>
      <c r="EY326" s="22" t="n"/>
      <c r="EZ326" s="18" t="n"/>
      <c r="FA326" s="18" t="n"/>
      <c r="FB326" s="18" t="n"/>
      <c r="FC326" s="18" t="n"/>
      <c r="FD326" s="18" t="n"/>
      <c r="FF326" s="22" t="n"/>
      <c r="FG326" s="18" t="n"/>
      <c r="FH326" s="18" t="n"/>
      <c r="FI326" s="18" t="n"/>
      <c r="FJ326" s="18" t="n"/>
      <c r="FK326" s="18" t="n"/>
      <c r="FM326" s="22" t="n"/>
      <c r="FN326" s="18" t="n"/>
      <c r="FO326" s="18" t="n"/>
      <c r="FP326" s="18" t="n"/>
      <c r="FQ326" s="18" t="n"/>
      <c r="FR326" s="18" t="n"/>
      <c r="FT326" s="22" t="n"/>
      <c r="FU326" s="18" t="n"/>
      <c r="FV326" s="18" t="n"/>
      <c r="FW326" s="18" t="n"/>
      <c r="FX326" s="18" t="n"/>
      <c r="FY326" s="18" t="n"/>
      <c r="GA326" s="22" t="n"/>
      <c r="GB326" s="18" t="n"/>
      <c r="GC326" s="18" t="n"/>
      <c r="GD326" s="18" t="n"/>
      <c r="GE326" s="18" t="n"/>
      <c r="GF326" s="18" t="n"/>
      <c r="GG326" s="18" t="n"/>
      <c r="GH326" s="18" t="n"/>
      <c r="GI326" s="18" t="n"/>
      <c r="GJ326" s="18" t="n"/>
      <c r="GK326" s="18" t="n"/>
      <c r="GL326" s="18" t="n"/>
      <c r="GM326" s="18" t="n"/>
      <c r="HD326" s="22" t="n"/>
      <c r="HE326" s="18" t="n"/>
      <c r="HF326" s="18" t="n"/>
      <c r="HG326" s="18" t="n"/>
      <c r="HH326" s="18" t="n"/>
      <c r="HI326" s="18" t="n"/>
      <c r="HK326" s="22" t="n"/>
      <c r="HL326" s="18" t="n"/>
      <c r="HM326" s="18" t="n"/>
      <c r="HN326" s="18" t="n"/>
      <c r="HO326" s="18" t="n"/>
      <c r="HP326" s="18" t="n"/>
      <c r="HR326" s="22" t="n"/>
      <c r="HS326" s="18" t="n"/>
      <c r="HT326" s="18" t="n"/>
      <c r="HU326" s="18" t="n"/>
      <c r="HV326" s="18" t="n"/>
      <c r="HW326" s="18" t="n"/>
      <c r="HY326" s="22" t="n"/>
      <c r="HZ326" s="18" t="n"/>
      <c r="IA326" s="18" t="n"/>
      <c r="IB326" s="18" t="n"/>
      <c r="IC326" s="18" t="n"/>
      <c r="ID326" s="18" t="n"/>
      <c r="IM326" s="22" t="n"/>
      <c r="IN326" s="18" t="n"/>
      <c r="IO326" s="18" t="n"/>
      <c r="IP326" s="18" t="n"/>
      <c r="IQ326" s="18" t="n"/>
      <c r="IR326" s="18" t="n"/>
      <c r="IT326" s="22" t="n"/>
      <c r="IU326" s="18" t="n"/>
      <c r="IV326" s="18" t="n"/>
      <c r="IW326" s="18" t="n"/>
      <c r="IX326" s="18" t="n"/>
      <c r="IY326" s="18" t="n"/>
      <c r="JA326" s="22" t="n"/>
      <c r="JB326" s="18" t="n"/>
      <c r="JC326" s="18" t="n"/>
      <c r="JD326" s="18" t="n"/>
      <c r="JE326" s="18" t="n"/>
      <c r="JF326" s="18" t="n"/>
      <c r="JH326" s="22" t="n"/>
      <c r="JI326" s="18" t="n"/>
      <c r="JJ326" s="18" t="n"/>
      <c r="JK326" s="18" t="n"/>
      <c r="JL326" s="18" t="n"/>
      <c r="JM326" s="18" t="n"/>
    </row>
    <row r="327">
      <c r="B327" s="4" t="n"/>
      <c r="C327" s="22" t="n"/>
      <c r="D327" s="548" t="n"/>
      <c r="E327" s="18" t="n"/>
      <c r="F327" s="18" t="n"/>
      <c r="G327" s="22" t="n"/>
      <c r="H327" s="548" t="n"/>
      <c r="I327" s="18" t="n"/>
      <c r="J327" s="18" t="n"/>
      <c r="K327" s="22" t="n"/>
      <c r="L327" s="548" t="n"/>
      <c r="M327" s="18" t="n"/>
      <c r="N327" s="18" t="n"/>
      <c r="O327" s="18" t="n"/>
      <c r="P327" s="18" t="n"/>
      <c r="Q327" s="18" t="n"/>
      <c r="R327" s="18" t="n"/>
      <c r="S327" s="18" t="n"/>
      <c r="T327" s="22" t="n"/>
      <c r="U327" s="22" t="n"/>
      <c r="V327" s="18" t="n"/>
      <c r="W327" s="18" t="n"/>
      <c r="AC327" s="22" t="n"/>
      <c r="AD327" s="18" t="n"/>
      <c r="AE327" s="18" t="n"/>
      <c r="AF327" s="18" t="n"/>
      <c r="AG327" s="18" t="n"/>
      <c r="AH327" s="18" t="n"/>
      <c r="AJ327" s="22" t="n"/>
      <c r="AK327" s="18" t="n"/>
      <c r="AL327" s="18" t="n"/>
      <c r="AM327" s="18" t="n"/>
      <c r="AN327" s="18" t="n"/>
      <c r="AO327" s="18" t="n"/>
      <c r="AQ327" s="22" t="n"/>
      <c r="AR327" s="18" t="n"/>
      <c r="AS327" s="18" t="n"/>
      <c r="AT327" s="18" t="n"/>
      <c r="AU327" s="18" t="n"/>
      <c r="AV327" s="18" t="n"/>
      <c r="AX327" s="22" t="n"/>
      <c r="AY327" s="18" t="n"/>
      <c r="AZ327" s="18" t="n"/>
      <c r="BA327" s="18" t="n"/>
      <c r="BB327" s="18" t="n"/>
      <c r="BC327" s="18" t="n"/>
      <c r="BE327" s="22" t="n"/>
      <c r="BF327" s="18" t="n"/>
      <c r="BG327" s="18" t="n"/>
      <c r="BH327" s="18" t="n"/>
      <c r="BI327" s="18" t="n"/>
      <c r="BJ327" s="18" t="n"/>
      <c r="BL327" s="22" t="n"/>
      <c r="BM327" s="18" t="n"/>
      <c r="BN327" s="18" t="n"/>
      <c r="BO327" s="18" t="n"/>
      <c r="BP327" s="18" t="n"/>
      <c r="BQ327" s="18" t="n"/>
      <c r="BS327" s="22" t="n"/>
      <c r="BT327" s="18" t="n"/>
      <c r="BU327" s="18" t="n"/>
      <c r="BV327" s="18" t="n"/>
      <c r="BW327" s="18" t="n"/>
      <c r="BX327" s="18" t="n"/>
      <c r="BZ327" s="22" t="n"/>
      <c r="CA327" s="18" t="n"/>
      <c r="CB327" s="18" t="n"/>
      <c r="CC327" s="18" t="n"/>
      <c r="CD327" s="18" t="n"/>
      <c r="CE327" s="18" t="n"/>
      <c r="CG327" s="22" t="n"/>
      <c r="CH327" s="18" t="n"/>
      <c r="CI327" s="18" t="n"/>
      <c r="CJ327" s="18" t="n"/>
      <c r="CK327" s="18" t="n"/>
      <c r="CL327" s="18" t="n"/>
      <c r="CN327" s="22" t="n"/>
      <c r="CO327" s="18" t="n"/>
      <c r="CP327" s="18" t="n"/>
      <c r="CQ327" s="18" t="n"/>
      <c r="CR327" s="18" t="n"/>
      <c r="CS327" s="18" t="n"/>
      <c r="CU327" s="22" t="n"/>
      <c r="CV327" s="18" t="n"/>
      <c r="CW327" s="18" t="n"/>
      <c r="CX327" s="18" t="n"/>
      <c r="CY327" s="18" t="n"/>
      <c r="CZ327" s="18" t="n"/>
      <c r="DB327" s="22" t="n"/>
      <c r="DC327" s="18" t="n"/>
      <c r="DD327" s="18" t="n"/>
      <c r="DE327" s="18" t="n"/>
      <c r="DF327" s="18" t="n"/>
      <c r="DG327" s="18" t="n"/>
      <c r="DI327" s="22" t="n"/>
      <c r="DJ327" s="18" t="n"/>
      <c r="DK327" s="18" t="n"/>
      <c r="DL327" s="18" t="n"/>
      <c r="DM327" s="18" t="n"/>
      <c r="DN327" s="18" t="n"/>
      <c r="DP327" s="22" t="n"/>
      <c r="DQ327" s="18" t="n"/>
      <c r="DR327" s="18" t="n"/>
      <c r="DS327" s="18" t="n"/>
      <c r="DT327" s="18" t="n"/>
      <c r="DU327" s="18" t="n"/>
      <c r="DV327" s="18" t="n"/>
      <c r="DW327" s="22" t="n"/>
      <c r="DX327" s="18" t="n"/>
      <c r="DY327" s="18" t="n"/>
      <c r="DZ327" s="18" t="n"/>
      <c r="EA327" s="18" t="n"/>
      <c r="EB327" s="18" t="n"/>
      <c r="ED327" s="22" t="n"/>
      <c r="EE327" s="18" t="n"/>
      <c r="EF327" s="18" t="n"/>
      <c r="EG327" s="18" t="n"/>
      <c r="EH327" s="18" t="n"/>
      <c r="EI327" s="18" t="n"/>
      <c r="EK327" s="22" t="n"/>
      <c r="EL327" s="18" t="n"/>
      <c r="EM327" s="18" t="n"/>
      <c r="EN327" s="18" t="n"/>
      <c r="EO327" s="18" t="n"/>
      <c r="EP327" s="18" t="n"/>
      <c r="ER327" s="22" t="n"/>
      <c r="ES327" s="18" t="n"/>
      <c r="ET327" s="18" t="n"/>
      <c r="EU327" s="18" t="n"/>
      <c r="EV327" s="18" t="n"/>
      <c r="EW327" s="18" t="n"/>
      <c r="EY327" s="22" t="n"/>
      <c r="EZ327" s="18" t="n"/>
      <c r="FA327" s="18" t="n"/>
      <c r="FB327" s="18" t="n"/>
      <c r="FC327" s="18" t="n"/>
      <c r="FD327" s="18" t="n"/>
      <c r="FF327" s="22" t="n"/>
      <c r="FG327" s="18" t="n"/>
      <c r="FH327" s="18" t="n"/>
      <c r="FI327" s="18" t="n"/>
      <c r="FJ327" s="18" t="n"/>
      <c r="FK327" s="18" t="n"/>
      <c r="FM327" s="22" t="n"/>
      <c r="FN327" s="18" t="n"/>
      <c r="FO327" s="18" t="n"/>
      <c r="FP327" s="18" t="n"/>
      <c r="FQ327" s="18" t="n"/>
      <c r="FR327" s="18" t="n"/>
      <c r="FT327" s="22" t="n"/>
      <c r="FU327" s="18" t="n"/>
      <c r="FV327" s="18" t="n"/>
      <c r="FW327" s="18" t="n"/>
      <c r="FX327" s="18" t="n"/>
      <c r="FY327" s="18" t="n"/>
      <c r="GA327" s="22" t="n"/>
      <c r="GB327" s="18" t="n"/>
      <c r="GC327" s="18" t="n"/>
      <c r="GD327" s="18" t="n"/>
      <c r="GE327" s="18" t="n"/>
      <c r="GF327" s="18" t="n"/>
      <c r="GG327" s="18" t="n"/>
      <c r="GH327" s="18" t="n"/>
      <c r="GI327" s="18" t="n"/>
      <c r="GJ327" s="18" t="n"/>
      <c r="GK327" s="18" t="n"/>
      <c r="GL327" s="18" t="n"/>
      <c r="GM327" s="18" t="n"/>
      <c r="HD327" s="22" t="n"/>
      <c r="HE327" s="18" t="n"/>
      <c r="HF327" s="18" t="n"/>
      <c r="HG327" s="18" t="n"/>
      <c r="HH327" s="18" t="n"/>
      <c r="HI327" s="18" t="n"/>
      <c r="HK327" s="22" t="n"/>
      <c r="HL327" s="18" t="n"/>
      <c r="HM327" s="18" t="n"/>
      <c r="HN327" s="18" t="n"/>
      <c r="HO327" s="18" t="n"/>
      <c r="HP327" s="18" t="n"/>
      <c r="HR327" s="22" t="n"/>
      <c r="HS327" s="18" t="n"/>
      <c r="HT327" s="18" t="n"/>
      <c r="HU327" s="18" t="n"/>
      <c r="HV327" s="18" t="n"/>
      <c r="HW327" s="18" t="n"/>
      <c r="HY327" s="22" t="n"/>
      <c r="HZ327" s="18" t="n"/>
      <c r="IA327" s="18" t="n"/>
      <c r="IB327" s="18" t="n"/>
      <c r="IC327" s="18" t="n"/>
      <c r="ID327" s="18" t="n"/>
      <c r="IM327" s="22" t="n"/>
      <c r="IN327" s="18" t="n"/>
      <c r="IO327" s="18" t="n"/>
      <c r="IP327" s="18" t="n"/>
      <c r="IQ327" s="18" t="n"/>
      <c r="IR327" s="18" t="n"/>
      <c r="IT327" s="22" t="n"/>
      <c r="IU327" s="18" t="n"/>
      <c r="IV327" s="18" t="n"/>
      <c r="IW327" s="18" t="n"/>
      <c r="IX327" s="18" t="n"/>
      <c r="IY327" s="18" t="n"/>
      <c r="JA327" s="22" t="n"/>
      <c r="JB327" s="18" t="n"/>
      <c r="JC327" s="18" t="n"/>
      <c r="JD327" s="18" t="n"/>
      <c r="JE327" s="18" t="n"/>
      <c r="JF327" s="18" t="n"/>
      <c r="JH327" s="22" t="n"/>
      <c r="JI327" s="18" t="n"/>
      <c r="JJ327" s="18" t="n"/>
      <c r="JK327" s="18" t="n"/>
      <c r="JL327" s="18" t="n"/>
      <c r="JM327" s="18" t="n"/>
    </row>
    <row r="328">
      <c r="B328" s="4" t="n"/>
      <c r="C328" s="22" t="n"/>
      <c r="D328" s="548" t="n"/>
      <c r="E328" s="18" t="n"/>
      <c r="F328" s="18" t="n"/>
      <c r="G328" s="22" t="n"/>
      <c r="H328" s="548" t="n"/>
      <c r="I328" s="18" t="n"/>
      <c r="J328" s="18" t="n"/>
      <c r="K328" s="22" t="n"/>
      <c r="L328" s="548" t="n"/>
      <c r="M328" s="18" t="n"/>
      <c r="N328" s="18" t="n"/>
      <c r="O328" s="18" t="n"/>
      <c r="P328" s="18" t="n"/>
      <c r="Q328" s="18" t="n"/>
      <c r="R328" s="18" t="n"/>
      <c r="S328" s="18" t="n"/>
      <c r="T328" s="22" t="n"/>
      <c r="U328" s="22" t="n"/>
      <c r="V328" s="18" t="n"/>
      <c r="W328" s="18" t="n"/>
      <c r="AC328" s="22" t="n"/>
      <c r="AD328" s="18" t="n"/>
      <c r="AE328" s="18" t="n"/>
      <c r="AF328" s="18" t="n"/>
      <c r="AG328" s="18" t="n"/>
      <c r="AH328" s="18" t="n"/>
      <c r="AJ328" s="22" t="n"/>
      <c r="AK328" s="18" t="n"/>
      <c r="AL328" s="18" t="n"/>
      <c r="AM328" s="18" t="n"/>
      <c r="AN328" s="18" t="n"/>
      <c r="AO328" s="18" t="n"/>
      <c r="AQ328" s="22" t="n"/>
      <c r="AR328" s="18" t="n"/>
      <c r="AS328" s="18" t="n"/>
      <c r="AT328" s="18" t="n"/>
      <c r="AU328" s="18" t="n"/>
      <c r="AV328" s="18" t="n"/>
      <c r="AX328" s="22" t="n"/>
      <c r="AY328" s="18" t="n"/>
      <c r="AZ328" s="18" t="n"/>
      <c r="BA328" s="18" t="n"/>
      <c r="BB328" s="18" t="n"/>
      <c r="BC328" s="18" t="n"/>
      <c r="BE328" s="22" t="n"/>
      <c r="BF328" s="18" t="n"/>
      <c r="BG328" s="18" t="n"/>
      <c r="BH328" s="18" t="n"/>
      <c r="BI328" s="18" t="n"/>
      <c r="BJ328" s="18" t="n"/>
      <c r="BL328" s="22" t="n"/>
      <c r="BM328" s="18" t="n"/>
      <c r="BN328" s="18" t="n"/>
      <c r="BO328" s="18" t="n"/>
      <c r="BP328" s="18" t="n"/>
      <c r="BQ328" s="18" t="n"/>
      <c r="BS328" s="22" t="n"/>
      <c r="BT328" s="18" t="n"/>
      <c r="BU328" s="18" t="n"/>
      <c r="BV328" s="18" t="n"/>
      <c r="BW328" s="18" t="n"/>
      <c r="BX328" s="18" t="n"/>
      <c r="BZ328" s="22" t="n"/>
      <c r="CA328" s="18" t="n"/>
      <c r="CB328" s="18" t="n"/>
      <c r="CC328" s="18" t="n"/>
      <c r="CD328" s="18" t="n"/>
      <c r="CE328" s="18" t="n"/>
      <c r="CG328" s="22" t="n"/>
      <c r="CH328" s="18" t="n"/>
      <c r="CI328" s="18" t="n"/>
      <c r="CJ328" s="18" t="n"/>
      <c r="CK328" s="18" t="n"/>
      <c r="CL328" s="18" t="n"/>
      <c r="CN328" s="22" t="n"/>
      <c r="CO328" s="18" t="n"/>
      <c r="CP328" s="18" t="n"/>
      <c r="CQ328" s="18" t="n"/>
      <c r="CR328" s="18" t="n"/>
      <c r="CS328" s="18" t="n"/>
      <c r="CU328" s="22" t="n"/>
      <c r="CV328" s="18" t="n"/>
      <c r="CW328" s="18" t="n"/>
      <c r="CX328" s="18" t="n"/>
      <c r="CY328" s="18" t="n"/>
      <c r="CZ328" s="18" t="n"/>
      <c r="DB328" s="22" t="n"/>
      <c r="DC328" s="18" t="n"/>
      <c r="DD328" s="18" t="n"/>
      <c r="DE328" s="18" t="n"/>
      <c r="DF328" s="18" t="n"/>
      <c r="DG328" s="18" t="n"/>
      <c r="DI328" s="22" t="n"/>
      <c r="DJ328" s="18" t="n"/>
      <c r="DK328" s="18" t="n"/>
      <c r="DL328" s="18" t="n"/>
      <c r="DM328" s="18" t="n"/>
      <c r="DN328" s="18" t="n"/>
      <c r="DP328" s="22" t="n"/>
      <c r="DQ328" s="18" t="n"/>
      <c r="DR328" s="18" t="n"/>
      <c r="DS328" s="18" t="n"/>
      <c r="DT328" s="18" t="n"/>
      <c r="DU328" s="18" t="n"/>
      <c r="DV328" s="18" t="n"/>
      <c r="DW328" s="22" t="n"/>
      <c r="DX328" s="18" t="n"/>
      <c r="DY328" s="18" t="n"/>
      <c r="DZ328" s="18" t="n"/>
      <c r="EA328" s="18" t="n"/>
      <c r="EB328" s="18" t="n"/>
      <c r="ED328" s="22" t="n"/>
      <c r="EE328" s="18" t="n"/>
      <c r="EF328" s="18" t="n"/>
      <c r="EG328" s="18" t="n"/>
      <c r="EH328" s="18" t="n"/>
      <c r="EI328" s="18" t="n"/>
      <c r="EK328" s="22" t="n"/>
      <c r="EL328" s="18" t="n"/>
      <c r="EM328" s="18" t="n"/>
      <c r="EN328" s="18" t="n"/>
      <c r="EO328" s="18" t="n"/>
      <c r="EP328" s="18" t="n"/>
      <c r="ER328" s="22" t="n"/>
      <c r="ES328" s="18" t="n"/>
      <c r="ET328" s="18" t="n"/>
      <c r="EU328" s="18" t="n"/>
      <c r="EV328" s="18" t="n"/>
      <c r="EW328" s="18" t="n"/>
      <c r="EY328" s="22" t="n"/>
      <c r="EZ328" s="18" t="n"/>
      <c r="FA328" s="18" t="n"/>
      <c r="FB328" s="18" t="n"/>
      <c r="FC328" s="18" t="n"/>
      <c r="FD328" s="18" t="n"/>
      <c r="FF328" s="22" t="n"/>
      <c r="FG328" s="18" t="n"/>
      <c r="FH328" s="18" t="n"/>
      <c r="FI328" s="18" t="n"/>
      <c r="FJ328" s="18" t="n"/>
      <c r="FK328" s="18" t="n"/>
      <c r="FM328" s="22" t="n"/>
      <c r="FN328" s="18" t="n"/>
      <c r="FO328" s="18" t="n"/>
      <c r="FP328" s="18" t="n"/>
      <c r="FQ328" s="18" t="n"/>
      <c r="FR328" s="18" t="n"/>
      <c r="FT328" s="22" t="n"/>
      <c r="FU328" s="18" t="n"/>
      <c r="FV328" s="18" t="n"/>
      <c r="FW328" s="18" t="n"/>
      <c r="FX328" s="18" t="n"/>
      <c r="FY328" s="18" t="n"/>
      <c r="GA328" s="22" t="n"/>
      <c r="GB328" s="18" t="n"/>
      <c r="GC328" s="18" t="n"/>
      <c r="GD328" s="18" t="n"/>
      <c r="GE328" s="18" t="n"/>
      <c r="GF328" s="18" t="n"/>
      <c r="GG328" s="18" t="n"/>
      <c r="GH328" s="18" t="n"/>
      <c r="GI328" s="18" t="n"/>
      <c r="GJ328" s="18" t="n"/>
      <c r="GK328" s="18" t="n"/>
      <c r="GL328" s="18" t="n"/>
      <c r="GM328" s="18" t="n"/>
      <c r="HD328" s="22" t="n"/>
      <c r="HE328" s="18" t="n"/>
      <c r="HF328" s="18" t="n"/>
      <c r="HG328" s="18" t="n"/>
      <c r="HH328" s="18" t="n"/>
      <c r="HI328" s="18" t="n"/>
      <c r="HK328" s="22" t="n"/>
      <c r="HL328" s="18" t="n"/>
      <c r="HM328" s="18" t="n"/>
      <c r="HN328" s="18" t="n"/>
      <c r="HO328" s="18" t="n"/>
      <c r="HP328" s="18" t="n"/>
      <c r="HR328" s="22" t="n"/>
      <c r="HS328" s="18" t="n"/>
      <c r="HT328" s="18" t="n"/>
      <c r="HU328" s="18" t="n"/>
      <c r="HV328" s="18" t="n"/>
      <c r="HW328" s="18" t="n"/>
      <c r="HY328" s="22" t="n"/>
      <c r="HZ328" s="18" t="n"/>
      <c r="IA328" s="18" t="n"/>
      <c r="IB328" s="18" t="n"/>
      <c r="IC328" s="18" t="n"/>
      <c r="ID328" s="18" t="n"/>
      <c r="IM328" s="22" t="n"/>
      <c r="IN328" s="18" t="n"/>
      <c r="IO328" s="18" t="n"/>
      <c r="IP328" s="18" t="n"/>
      <c r="IQ328" s="18" t="n"/>
      <c r="IR328" s="18" t="n"/>
      <c r="IT328" s="22" t="n"/>
      <c r="IU328" s="18" t="n"/>
      <c r="IV328" s="18" t="n"/>
      <c r="IW328" s="18" t="n"/>
      <c r="IX328" s="18" t="n"/>
      <c r="IY328" s="18" t="n"/>
      <c r="JA328" s="22" t="n"/>
      <c r="JB328" s="18" t="n"/>
      <c r="JC328" s="18" t="n"/>
      <c r="JD328" s="18" t="n"/>
      <c r="JE328" s="18" t="n"/>
      <c r="JF328" s="18" t="n"/>
      <c r="JH328" s="22" t="n"/>
      <c r="JI328" s="18" t="n"/>
      <c r="JJ328" s="18" t="n"/>
      <c r="JK328" s="18" t="n"/>
      <c r="JL328" s="18" t="n"/>
      <c r="JM328" s="18" t="n"/>
    </row>
    <row r="329">
      <c r="B329" s="4" t="n"/>
      <c r="C329" s="22" t="n"/>
      <c r="D329" s="548" t="n"/>
      <c r="E329" s="18" t="n"/>
      <c r="F329" s="18" t="n"/>
      <c r="G329" s="22" t="n"/>
      <c r="H329" s="548" t="n"/>
      <c r="I329" s="18" t="n"/>
      <c r="J329" s="18" t="n"/>
      <c r="K329" s="22" t="n"/>
      <c r="L329" s="548" t="n"/>
      <c r="M329" s="18" t="n"/>
      <c r="N329" s="18" t="n"/>
      <c r="O329" s="18" t="n"/>
      <c r="P329" s="18" t="n"/>
      <c r="Q329" s="18" t="n"/>
      <c r="R329" s="18" t="n"/>
      <c r="S329" s="18" t="n"/>
      <c r="T329" s="22" t="n"/>
      <c r="U329" s="22" t="n"/>
      <c r="V329" s="18" t="n"/>
      <c r="W329" s="18" t="n"/>
      <c r="AC329" s="22" t="n"/>
      <c r="AD329" s="18" t="n"/>
      <c r="AE329" s="18" t="n"/>
      <c r="AF329" s="18" t="n"/>
      <c r="AG329" s="18" t="n"/>
      <c r="AH329" s="18" t="n"/>
      <c r="AJ329" s="22" t="n"/>
      <c r="AK329" s="18" t="n"/>
      <c r="AL329" s="18" t="n"/>
      <c r="AM329" s="18" t="n"/>
      <c r="AN329" s="18" t="n"/>
      <c r="AO329" s="18" t="n"/>
      <c r="AQ329" s="22" t="n"/>
      <c r="AR329" s="18" t="n"/>
      <c r="AS329" s="18" t="n"/>
      <c r="AT329" s="18" t="n"/>
      <c r="AU329" s="18" t="n"/>
      <c r="AV329" s="18" t="n"/>
      <c r="AX329" s="22" t="n"/>
      <c r="AY329" s="18" t="n"/>
      <c r="AZ329" s="18" t="n"/>
      <c r="BA329" s="18" t="n"/>
      <c r="BB329" s="18" t="n"/>
      <c r="BC329" s="18" t="n"/>
      <c r="BE329" s="22" t="n"/>
      <c r="BF329" s="18" t="n"/>
      <c r="BG329" s="18" t="n"/>
      <c r="BH329" s="18" t="n"/>
      <c r="BI329" s="18" t="n"/>
      <c r="BJ329" s="18" t="n"/>
      <c r="BL329" s="22" t="n"/>
      <c r="BM329" s="18" t="n"/>
      <c r="BN329" s="18" t="n"/>
      <c r="BO329" s="18" t="n"/>
      <c r="BP329" s="18" t="n"/>
      <c r="BQ329" s="18" t="n"/>
      <c r="BS329" s="22" t="n"/>
      <c r="BT329" s="18" t="n"/>
      <c r="BU329" s="18" t="n"/>
      <c r="BV329" s="18" t="n"/>
      <c r="BW329" s="18" t="n"/>
      <c r="BX329" s="18" t="n"/>
      <c r="BZ329" s="22" t="n"/>
      <c r="CA329" s="18" t="n"/>
      <c r="CB329" s="18" t="n"/>
      <c r="CC329" s="18" t="n"/>
      <c r="CD329" s="18" t="n"/>
      <c r="CE329" s="18" t="n"/>
      <c r="CG329" s="22" t="n"/>
      <c r="CH329" s="18" t="n"/>
      <c r="CI329" s="18" t="n"/>
      <c r="CJ329" s="18" t="n"/>
      <c r="CK329" s="18" t="n"/>
      <c r="CL329" s="18" t="n"/>
      <c r="CN329" s="22" t="n"/>
      <c r="CO329" s="18" t="n"/>
      <c r="CP329" s="18" t="n"/>
      <c r="CQ329" s="18" t="n"/>
      <c r="CR329" s="18" t="n"/>
      <c r="CS329" s="18" t="n"/>
      <c r="CU329" s="22" t="n"/>
      <c r="CV329" s="18" t="n"/>
      <c r="CW329" s="18" t="n"/>
      <c r="CX329" s="18" t="n"/>
      <c r="CY329" s="18" t="n"/>
      <c r="CZ329" s="18" t="n"/>
      <c r="DB329" s="22" t="n"/>
      <c r="DC329" s="18" t="n"/>
      <c r="DD329" s="18" t="n"/>
      <c r="DE329" s="18" t="n"/>
      <c r="DF329" s="18" t="n"/>
      <c r="DG329" s="18" t="n"/>
      <c r="DI329" s="22" t="n"/>
      <c r="DJ329" s="18" t="n"/>
      <c r="DK329" s="18" t="n"/>
      <c r="DL329" s="18" t="n"/>
      <c r="DM329" s="18" t="n"/>
      <c r="DN329" s="18" t="n"/>
      <c r="DP329" s="22" t="n"/>
      <c r="DQ329" s="18" t="n"/>
      <c r="DR329" s="18" t="n"/>
      <c r="DS329" s="18" t="n"/>
      <c r="DT329" s="18" t="n"/>
      <c r="DU329" s="18" t="n"/>
      <c r="DV329" s="18" t="n"/>
      <c r="DW329" s="22" t="n"/>
      <c r="DX329" s="18" t="n"/>
      <c r="DY329" s="18" t="n"/>
      <c r="DZ329" s="18" t="n"/>
      <c r="EA329" s="18" t="n"/>
      <c r="EB329" s="18" t="n"/>
      <c r="ED329" s="22" t="n"/>
      <c r="EE329" s="18" t="n"/>
      <c r="EF329" s="18" t="n"/>
      <c r="EG329" s="18" t="n"/>
      <c r="EH329" s="18" t="n"/>
      <c r="EI329" s="18" t="n"/>
      <c r="EK329" s="22" t="n"/>
      <c r="EL329" s="18" t="n"/>
      <c r="EM329" s="18" t="n"/>
      <c r="EN329" s="18" t="n"/>
      <c r="EO329" s="18" t="n"/>
      <c r="EP329" s="18" t="n"/>
      <c r="ER329" s="22" t="n"/>
      <c r="ES329" s="18" t="n"/>
      <c r="ET329" s="18" t="n"/>
      <c r="EU329" s="18" t="n"/>
      <c r="EV329" s="18" t="n"/>
      <c r="EW329" s="18" t="n"/>
      <c r="EY329" s="22" t="n"/>
      <c r="EZ329" s="18" t="n"/>
      <c r="FA329" s="18" t="n"/>
      <c r="FB329" s="18" t="n"/>
      <c r="FC329" s="18" t="n"/>
      <c r="FD329" s="18" t="n"/>
      <c r="FF329" s="22" t="n"/>
      <c r="FG329" s="18" t="n"/>
      <c r="FH329" s="18" t="n"/>
      <c r="FI329" s="18" t="n"/>
      <c r="FJ329" s="18" t="n"/>
      <c r="FK329" s="18" t="n"/>
      <c r="FM329" s="22" t="n"/>
      <c r="FN329" s="18" t="n"/>
      <c r="FO329" s="18" t="n"/>
      <c r="FP329" s="18" t="n"/>
      <c r="FQ329" s="18" t="n"/>
      <c r="FR329" s="18" t="n"/>
      <c r="FT329" s="22" t="n"/>
      <c r="FU329" s="18" t="n"/>
      <c r="FV329" s="18" t="n"/>
      <c r="FW329" s="18" t="n"/>
      <c r="FX329" s="18" t="n"/>
      <c r="FY329" s="18" t="n"/>
      <c r="GA329" s="22" t="n"/>
      <c r="GB329" s="18" t="n"/>
      <c r="GC329" s="18" t="n"/>
      <c r="GD329" s="18" t="n"/>
      <c r="GE329" s="18" t="n"/>
      <c r="GF329" s="18" t="n"/>
      <c r="GG329" s="18" t="n"/>
      <c r="GH329" s="18" t="n"/>
      <c r="GI329" s="18" t="n"/>
      <c r="GJ329" s="18" t="n"/>
      <c r="GK329" s="18" t="n"/>
      <c r="GL329" s="18" t="n"/>
      <c r="GM329" s="18" t="n"/>
      <c r="HD329" s="22" t="n"/>
      <c r="HE329" s="18" t="n"/>
      <c r="HF329" s="18" t="n"/>
      <c r="HG329" s="18" t="n"/>
      <c r="HH329" s="18" t="n"/>
      <c r="HI329" s="18" t="n"/>
      <c r="HK329" s="22" t="n"/>
      <c r="HL329" s="18" t="n"/>
      <c r="HM329" s="18" t="n"/>
      <c r="HN329" s="18" t="n"/>
      <c r="HO329" s="18" t="n"/>
      <c r="HP329" s="18" t="n"/>
      <c r="HR329" s="22" t="n"/>
      <c r="HS329" s="18" t="n"/>
      <c r="HT329" s="18" t="n"/>
      <c r="HU329" s="18" t="n"/>
      <c r="HV329" s="18" t="n"/>
      <c r="HW329" s="18" t="n"/>
      <c r="HY329" s="22" t="n"/>
      <c r="HZ329" s="18" t="n"/>
      <c r="IA329" s="18" t="n"/>
      <c r="IB329" s="18" t="n"/>
      <c r="IC329" s="18" t="n"/>
      <c r="ID329" s="18" t="n"/>
      <c r="IM329" s="22" t="n"/>
      <c r="IN329" s="18" t="n"/>
      <c r="IO329" s="18" t="n"/>
      <c r="IP329" s="18" t="n"/>
      <c r="IQ329" s="18" t="n"/>
      <c r="IR329" s="18" t="n"/>
      <c r="IT329" s="22" t="n"/>
      <c r="IU329" s="18" t="n"/>
      <c r="IV329" s="18" t="n"/>
      <c r="IW329" s="18" t="n"/>
      <c r="IX329" s="18" t="n"/>
      <c r="IY329" s="18" t="n"/>
      <c r="JA329" s="22" t="n"/>
      <c r="JB329" s="18" t="n"/>
      <c r="JC329" s="18" t="n"/>
      <c r="JD329" s="18" t="n"/>
      <c r="JE329" s="18" t="n"/>
      <c r="JF329" s="18" t="n"/>
      <c r="JH329" s="22" t="n"/>
      <c r="JI329" s="18" t="n"/>
      <c r="JJ329" s="18" t="n"/>
      <c r="JK329" s="18" t="n"/>
      <c r="JL329" s="18" t="n"/>
      <c r="JM329" s="18" t="n"/>
    </row>
    <row r="330">
      <c r="B330" s="4" t="n"/>
      <c r="C330" s="22" t="n"/>
      <c r="D330" s="548" t="n"/>
      <c r="E330" s="18" t="n"/>
      <c r="F330" s="18" t="n"/>
      <c r="G330" s="22" t="n"/>
      <c r="H330" s="548" t="n"/>
      <c r="I330" s="18" t="n"/>
      <c r="J330" s="18" t="n"/>
      <c r="K330" s="22" t="n"/>
      <c r="L330" s="548" t="n"/>
      <c r="M330" s="18" t="n"/>
      <c r="N330" s="18" t="n"/>
      <c r="O330" s="18" t="n"/>
      <c r="P330" s="18" t="n"/>
      <c r="Q330" s="18" t="n"/>
      <c r="R330" s="18" t="n"/>
      <c r="S330" s="18" t="n"/>
      <c r="T330" s="22" t="n"/>
      <c r="U330" s="22" t="n"/>
      <c r="V330" s="18" t="n"/>
      <c r="W330" s="18" t="n"/>
      <c r="AC330" s="22" t="n"/>
      <c r="AD330" s="18" t="n"/>
      <c r="AE330" s="18" t="n"/>
      <c r="AF330" s="18" t="n"/>
      <c r="AG330" s="18" t="n"/>
      <c r="AH330" s="18" t="n"/>
      <c r="AJ330" s="22" t="n"/>
      <c r="AK330" s="18" t="n"/>
      <c r="AL330" s="18" t="n"/>
      <c r="AM330" s="18" t="n"/>
      <c r="AN330" s="18" t="n"/>
      <c r="AO330" s="18" t="n"/>
      <c r="AQ330" s="22" t="n"/>
      <c r="AR330" s="18" t="n"/>
      <c r="AS330" s="18" t="n"/>
      <c r="AT330" s="18" t="n"/>
      <c r="AU330" s="18" t="n"/>
      <c r="AV330" s="18" t="n"/>
      <c r="AX330" s="22" t="n"/>
      <c r="AY330" s="18" t="n"/>
      <c r="AZ330" s="18" t="n"/>
      <c r="BA330" s="18" t="n"/>
      <c r="BB330" s="18" t="n"/>
      <c r="BC330" s="18" t="n"/>
      <c r="BE330" s="22" t="n"/>
      <c r="BF330" s="18" t="n"/>
      <c r="BG330" s="18" t="n"/>
      <c r="BH330" s="18" t="n"/>
      <c r="BI330" s="18" t="n"/>
      <c r="BJ330" s="18" t="n"/>
      <c r="BL330" s="22" t="n"/>
      <c r="BM330" s="18" t="n"/>
      <c r="BN330" s="18" t="n"/>
      <c r="BO330" s="18" t="n"/>
      <c r="BP330" s="18" t="n"/>
      <c r="BQ330" s="18" t="n"/>
      <c r="BS330" s="22" t="n"/>
      <c r="BT330" s="18" t="n"/>
      <c r="BU330" s="18" t="n"/>
      <c r="BV330" s="18" t="n"/>
      <c r="BW330" s="18" t="n"/>
      <c r="BX330" s="18" t="n"/>
      <c r="BZ330" s="22" t="n"/>
      <c r="CA330" s="18" t="n"/>
      <c r="CB330" s="18" t="n"/>
      <c r="CC330" s="18" t="n"/>
      <c r="CD330" s="18" t="n"/>
      <c r="CE330" s="18" t="n"/>
      <c r="CG330" s="22" t="n"/>
      <c r="CH330" s="18" t="n"/>
      <c r="CI330" s="18" t="n"/>
      <c r="CJ330" s="18" t="n"/>
      <c r="CK330" s="18" t="n"/>
      <c r="CL330" s="18" t="n"/>
      <c r="CN330" s="22" t="n"/>
      <c r="CO330" s="18" t="n"/>
      <c r="CP330" s="18" t="n"/>
      <c r="CQ330" s="18" t="n"/>
      <c r="CR330" s="18" t="n"/>
      <c r="CS330" s="18" t="n"/>
      <c r="CU330" s="22" t="n"/>
      <c r="CV330" s="18" t="n"/>
      <c r="CW330" s="18" t="n"/>
      <c r="CX330" s="18" t="n"/>
      <c r="CY330" s="18" t="n"/>
      <c r="CZ330" s="18" t="n"/>
      <c r="DB330" s="22" t="n"/>
      <c r="DC330" s="18" t="n"/>
      <c r="DD330" s="18" t="n"/>
      <c r="DE330" s="18" t="n"/>
      <c r="DF330" s="18" t="n"/>
      <c r="DG330" s="18" t="n"/>
      <c r="DI330" s="22" t="n"/>
      <c r="DJ330" s="18" t="n"/>
      <c r="DK330" s="18" t="n"/>
      <c r="DL330" s="18" t="n"/>
      <c r="DM330" s="18" t="n"/>
      <c r="DN330" s="18" t="n"/>
      <c r="DP330" s="22" t="n"/>
      <c r="DQ330" s="18" t="n"/>
      <c r="DR330" s="18" t="n"/>
      <c r="DS330" s="18" t="n"/>
      <c r="DT330" s="18" t="n"/>
      <c r="DU330" s="18" t="n"/>
      <c r="DV330" s="18" t="n"/>
      <c r="DW330" s="22" t="n"/>
      <c r="DX330" s="18" t="n"/>
      <c r="DY330" s="18" t="n"/>
      <c r="DZ330" s="18" t="n"/>
      <c r="EA330" s="18" t="n"/>
      <c r="EB330" s="18" t="n"/>
      <c r="ED330" s="22" t="n"/>
      <c r="EE330" s="18" t="n"/>
      <c r="EF330" s="18" t="n"/>
      <c r="EG330" s="18" t="n"/>
      <c r="EH330" s="18" t="n"/>
      <c r="EI330" s="18" t="n"/>
      <c r="EK330" s="22" t="n"/>
      <c r="EL330" s="18" t="n"/>
      <c r="EM330" s="18" t="n"/>
      <c r="EN330" s="18" t="n"/>
      <c r="EO330" s="18" t="n"/>
      <c r="EP330" s="18" t="n"/>
      <c r="ER330" s="22" t="n"/>
      <c r="ES330" s="18" t="n"/>
      <c r="ET330" s="18" t="n"/>
      <c r="EU330" s="18" t="n"/>
      <c r="EV330" s="18" t="n"/>
      <c r="EW330" s="18" t="n"/>
      <c r="EY330" s="22" t="n"/>
      <c r="EZ330" s="18" t="n"/>
      <c r="FA330" s="18" t="n"/>
      <c r="FB330" s="18" t="n"/>
      <c r="FC330" s="18" t="n"/>
      <c r="FD330" s="18" t="n"/>
      <c r="FF330" s="22" t="n"/>
      <c r="FG330" s="18" t="n"/>
      <c r="FH330" s="18" t="n"/>
      <c r="FI330" s="18" t="n"/>
      <c r="FJ330" s="18" t="n"/>
      <c r="FK330" s="18" t="n"/>
      <c r="FM330" s="22" t="n"/>
      <c r="FN330" s="18" t="n"/>
      <c r="FO330" s="18" t="n"/>
      <c r="FP330" s="18" t="n"/>
      <c r="FQ330" s="18" t="n"/>
      <c r="FR330" s="18" t="n"/>
      <c r="FT330" s="22" t="n"/>
      <c r="FU330" s="18" t="n"/>
      <c r="FV330" s="18" t="n"/>
      <c r="FW330" s="18" t="n"/>
      <c r="FX330" s="18" t="n"/>
      <c r="FY330" s="18" t="n"/>
      <c r="GA330" s="22" t="n"/>
      <c r="GB330" s="18" t="n"/>
      <c r="GC330" s="18" t="n"/>
      <c r="GD330" s="18" t="n"/>
      <c r="GE330" s="18" t="n"/>
      <c r="GF330" s="18" t="n"/>
      <c r="GG330" s="18" t="n"/>
      <c r="GH330" s="18" t="n"/>
      <c r="GI330" s="18" t="n"/>
      <c r="GJ330" s="18" t="n"/>
      <c r="GK330" s="18" t="n"/>
      <c r="GL330" s="18" t="n"/>
      <c r="GM330" s="18" t="n"/>
      <c r="HD330" s="22" t="n"/>
      <c r="HE330" s="18" t="n"/>
      <c r="HF330" s="18" t="n"/>
      <c r="HG330" s="18" t="n"/>
      <c r="HH330" s="18" t="n"/>
      <c r="HI330" s="18" t="n"/>
      <c r="HK330" s="22" t="n"/>
      <c r="HL330" s="18" t="n"/>
      <c r="HM330" s="18" t="n"/>
      <c r="HN330" s="18" t="n"/>
      <c r="HO330" s="18" t="n"/>
      <c r="HP330" s="18" t="n"/>
      <c r="HR330" s="22" t="n"/>
      <c r="HS330" s="18" t="n"/>
      <c r="HT330" s="18" t="n"/>
      <c r="HU330" s="18" t="n"/>
      <c r="HV330" s="18" t="n"/>
      <c r="HW330" s="18" t="n"/>
      <c r="HY330" s="22" t="n"/>
      <c r="HZ330" s="18" t="n"/>
      <c r="IA330" s="18" t="n"/>
      <c r="IB330" s="18" t="n"/>
      <c r="IC330" s="18" t="n"/>
      <c r="ID330" s="18" t="n"/>
      <c r="IM330" s="22" t="n"/>
      <c r="IN330" s="18" t="n"/>
      <c r="IO330" s="18" t="n"/>
      <c r="IP330" s="18" t="n"/>
      <c r="IQ330" s="18" t="n"/>
      <c r="IR330" s="18" t="n"/>
      <c r="IT330" s="22" t="n"/>
      <c r="IU330" s="18" t="n"/>
      <c r="IV330" s="18" t="n"/>
      <c r="IW330" s="18" t="n"/>
      <c r="IX330" s="18" t="n"/>
      <c r="IY330" s="18" t="n"/>
      <c r="JA330" s="22" t="n"/>
      <c r="JB330" s="18" t="n"/>
      <c r="JC330" s="18" t="n"/>
      <c r="JD330" s="18" t="n"/>
      <c r="JE330" s="18" t="n"/>
      <c r="JF330" s="18" t="n"/>
      <c r="JH330" s="22" t="n"/>
      <c r="JI330" s="18" t="n"/>
      <c r="JJ330" s="18" t="n"/>
      <c r="JK330" s="18" t="n"/>
      <c r="JL330" s="18" t="n"/>
      <c r="JM330" s="18" t="n"/>
    </row>
    <row r="331">
      <c r="B331" s="4" t="n"/>
      <c r="C331" s="22" t="n"/>
      <c r="D331" s="548" t="n"/>
      <c r="E331" s="18" t="n"/>
      <c r="F331" s="18" t="n"/>
      <c r="G331" s="22" t="n"/>
      <c r="H331" s="548" t="n"/>
      <c r="I331" s="18" t="n"/>
      <c r="J331" s="18" t="n"/>
      <c r="K331" s="22" t="n"/>
      <c r="L331" s="548" t="n"/>
      <c r="M331" s="18" t="n"/>
      <c r="N331" s="18" t="n"/>
      <c r="O331" s="18" t="n"/>
      <c r="P331" s="18" t="n"/>
      <c r="Q331" s="18" t="n"/>
      <c r="R331" s="18" t="n"/>
      <c r="S331" s="18" t="n"/>
      <c r="T331" s="22" t="n"/>
      <c r="U331" s="22" t="n"/>
      <c r="V331" s="18" t="n"/>
      <c r="W331" s="18" t="n"/>
      <c r="AC331" s="22" t="n"/>
      <c r="AD331" s="18" t="n"/>
      <c r="AE331" s="18" t="n"/>
      <c r="AF331" s="18" t="n"/>
      <c r="AG331" s="18" t="n"/>
      <c r="AH331" s="18" t="n"/>
      <c r="AJ331" s="22" t="n"/>
      <c r="AK331" s="18" t="n"/>
      <c r="AL331" s="18" t="n"/>
      <c r="AM331" s="18" t="n"/>
      <c r="AN331" s="18" t="n"/>
      <c r="AO331" s="18" t="n"/>
      <c r="AQ331" s="22" t="n"/>
      <c r="AR331" s="18" t="n"/>
      <c r="AS331" s="18" t="n"/>
      <c r="AT331" s="18" t="n"/>
      <c r="AU331" s="18" t="n"/>
      <c r="AV331" s="18" t="n"/>
      <c r="AX331" s="22" t="n"/>
      <c r="AY331" s="18" t="n"/>
      <c r="AZ331" s="18" t="n"/>
      <c r="BA331" s="18" t="n"/>
      <c r="BB331" s="18" t="n"/>
      <c r="BC331" s="18" t="n"/>
      <c r="BE331" s="22" t="n"/>
      <c r="BF331" s="18" t="n"/>
      <c r="BG331" s="18" t="n"/>
      <c r="BH331" s="18" t="n"/>
      <c r="BI331" s="18" t="n"/>
      <c r="BJ331" s="18" t="n"/>
      <c r="BL331" s="22" t="n"/>
      <c r="BM331" s="18" t="n"/>
      <c r="BN331" s="18" t="n"/>
      <c r="BO331" s="18" t="n"/>
      <c r="BP331" s="18" t="n"/>
      <c r="BQ331" s="18" t="n"/>
      <c r="BS331" s="22" t="n"/>
      <c r="BT331" s="18" t="n"/>
      <c r="BU331" s="18" t="n"/>
      <c r="BV331" s="18" t="n"/>
      <c r="BW331" s="18" t="n"/>
      <c r="BX331" s="18" t="n"/>
      <c r="BZ331" s="22" t="n"/>
      <c r="CA331" s="18" t="n"/>
      <c r="CB331" s="18" t="n"/>
      <c r="CC331" s="18" t="n"/>
      <c r="CD331" s="18" t="n"/>
      <c r="CE331" s="18" t="n"/>
      <c r="CG331" s="22" t="n"/>
      <c r="CH331" s="18" t="n"/>
      <c r="CI331" s="18" t="n"/>
      <c r="CJ331" s="18" t="n"/>
      <c r="CK331" s="18" t="n"/>
      <c r="CL331" s="18" t="n"/>
      <c r="CN331" s="22" t="n"/>
      <c r="CO331" s="18" t="n"/>
      <c r="CP331" s="18" t="n"/>
      <c r="CQ331" s="18" t="n"/>
      <c r="CR331" s="18" t="n"/>
      <c r="CS331" s="18" t="n"/>
      <c r="CU331" s="22" t="n"/>
      <c r="CV331" s="18" t="n"/>
      <c r="CW331" s="18" t="n"/>
      <c r="CX331" s="18" t="n"/>
      <c r="CY331" s="18" t="n"/>
      <c r="CZ331" s="18" t="n"/>
      <c r="DB331" s="22" t="n"/>
      <c r="DC331" s="18" t="n"/>
      <c r="DD331" s="18" t="n"/>
      <c r="DE331" s="18" t="n"/>
      <c r="DF331" s="18" t="n"/>
      <c r="DG331" s="18" t="n"/>
      <c r="DI331" s="22" t="n"/>
      <c r="DJ331" s="18" t="n"/>
      <c r="DK331" s="18" t="n"/>
      <c r="DL331" s="18" t="n"/>
      <c r="DM331" s="18" t="n"/>
      <c r="DN331" s="18" t="n"/>
      <c r="DP331" s="22" t="n"/>
      <c r="DQ331" s="18" t="n"/>
      <c r="DR331" s="18" t="n"/>
      <c r="DS331" s="18" t="n"/>
      <c r="DT331" s="18" t="n"/>
      <c r="DU331" s="18" t="n"/>
      <c r="DV331" s="18" t="n"/>
      <c r="DW331" s="22" t="n"/>
      <c r="DX331" s="18" t="n"/>
      <c r="DY331" s="18" t="n"/>
      <c r="DZ331" s="18" t="n"/>
      <c r="EA331" s="18" t="n"/>
      <c r="EB331" s="18" t="n"/>
      <c r="ED331" s="22" t="n"/>
      <c r="EE331" s="18" t="n"/>
      <c r="EF331" s="18" t="n"/>
      <c r="EG331" s="18" t="n"/>
      <c r="EH331" s="18" t="n"/>
      <c r="EI331" s="18" t="n"/>
      <c r="EK331" s="22" t="n"/>
      <c r="EL331" s="18" t="n"/>
      <c r="EM331" s="18" t="n"/>
      <c r="EN331" s="18" t="n"/>
      <c r="EO331" s="18" t="n"/>
      <c r="EP331" s="18" t="n"/>
      <c r="ER331" s="22" t="n"/>
      <c r="ES331" s="18" t="n"/>
      <c r="ET331" s="18" t="n"/>
      <c r="EU331" s="18" t="n"/>
      <c r="EV331" s="18" t="n"/>
      <c r="EW331" s="18" t="n"/>
      <c r="EY331" s="22" t="n"/>
      <c r="EZ331" s="18" t="n"/>
      <c r="FA331" s="18" t="n"/>
      <c r="FB331" s="18" t="n"/>
      <c r="FC331" s="18" t="n"/>
      <c r="FD331" s="18" t="n"/>
      <c r="FF331" s="22" t="n"/>
      <c r="FG331" s="18" t="n"/>
      <c r="FH331" s="18" t="n"/>
      <c r="FI331" s="18" t="n"/>
      <c r="FJ331" s="18" t="n"/>
      <c r="FK331" s="18" t="n"/>
      <c r="FM331" s="22" t="n"/>
      <c r="FN331" s="18" t="n"/>
      <c r="FO331" s="18" t="n"/>
      <c r="FP331" s="18" t="n"/>
      <c r="FQ331" s="18" t="n"/>
      <c r="FR331" s="18" t="n"/>
      <c r="FT331" s="22" t="n"/>
      <c r="FU331" s="18" t="n"/>
      <c r="FV331" s="18" t="n"/>
      <c r="FW331" s="18" t="n"/>
      <c r="FX331" s="18" t="n"/>
      <c r="FY331" s="18" t="n"/>
      <c r="GA331" s="22" t="n"/>
      <c r="GB331" s="18" t="n"/>
      <c r="GC331" s="18" t="n"/>
      <c r="GD331" s="18" t="n"/>
      <c r="GE331" s="18" t="n"/>
      <c r="GF331" s="18" t="n"/>
      <c r="GG331" s="18" t="n"/>
      <c r="GH331" s="18" t="n"/>
      <c r="GI331" s="18" t="n"/>
      <c r="GJ331" s="18" t="n"/>
      <c r="GK331" s="18" t="n"/>
      <c r="GL331" s="18" t="n"/>
      <c r="GM331" s="18" t="n"/>
      <c r="HD331" s="22" t="n"/>
      <c r="HE331" s="18" t="n"/>
      <c r="HF331" s="18" t="n"/>
      <c r="HG331" s="18" t="n"/>
      <c r="HH331" s="18" t="n"/>
      <c r="HI331" s="18" t="n"/>
      <c r="HK331" s="22" t="n"/>
      <c r="HL331" s="18" t="n"/>
      <c r="HM331" s="18" t="n"/>
      <c r="HN331" s="18" t="n"/>
      <c r="HO331" s="18" t="n"/>
      <c r="HP331" s="18" t="n"/>
      <c r="HR331" s="22" t="n"/>
      <c r="HS331" s="18" t="n"/>
      <c r="HT331" s="18" t="n"/>
      <c r="HU331" s="18" t="n"/>
      <c r="HV331" s="18" t="n"/>
      <c r="HW331" s="18" t="n"/>
      <c r="HY331" s="22" t="n"/>
      <c r="HZ331" s="18" t="n"/>
      <c r="IA331" s="18" t="n"/>
      <c r="IB331" s="18" t="n"/>
      <c r="IC331" s="18" t="n"/>
      <c r="ID331" s="18" t="n"/>
      <c r="IM331" s="22" t="n"/>
      <c r="IN331" s="18" t="n"/>
      <c r="IO331" s="18" t="n"/>
      <c r="IP331" s="18" t="n"/>
      <c r="IQ331" s="18" t="n"/>
      <c r="IR331" s="18" t="n"/>
      <c r="IT331" s="22" t="n"/>
      <c r="IU331" s="18" t="n"/>
      <c r="IV331" s="18" t="n"/>
      <c r="IW331" s="18" t="n"/>
      <c r="IX331" s="18" t="n"/>
      <c r="IY331" s="18" t="n"/>
      <c r="JA331" s="22" t="n"/>
      <c r="JB331" s="18" t="n"/>
      <c r="JC331" s="18" t="n"/>
      <c r="JD331" s="18" t="n"/>
      <c r="JE331" s="18" t="n"/>
      <c r="JF331" s="18" t="n"/>
      <c r="JH331" s="22" t="n"/>
      <c r="JI331" s="18" t="n"/>
      <c r="JJ331" s="18" t="n"/>
      <c r="JK331" s="18" t="n"/>
      <c r="JL331" s="18" t="n"/>
      <c r="JM331" s="18" t="n"/>
    </row>
    <row r="332">
      <c r="B332" s="4" t="n"/>
      <c r="C332" s="22" t="n"/>
      <c r="D332" s="548" t="n"/>
      <c r="E332" s="18" t="n"/>
      <c r="F332" s="18" t="n"/>
      <c r="G332" s="22" t="n"/>
      <c r="H332" s="548" t="n"/>
      <c r="I332" s="18" t="n"/>
      <c r="J332" s="18" t="n"/>
      <c r="K332" s="22" t="n"/>
      <c r="L332" s="548" t="n"/>
      <c r="M332" s="18" t="n"/>
      <c r="N332" s="18" t="n"/>
      <c r="O332" s="18" t="n"/>
      <c r="P332" s="18" t="n"/>
      <c r="Q332" s="18" t="n"/>
      <c r="R332" s="18" t="n"/>
      <c r="S332" s="18" t="n"/>
      <c r="T332" s="22" t="n"/>
      <c r="U332" s="22" t="n"/>
      <c r="V332" s="18" t="n"/>
      <c r="W332" s="18" t="n"/>
      <c r="AC332" s="22" t="n"/>
      <c r="AD332" s="18" t="n"/>
      <c r="AE332" s="18" t="n"/>
      <c r="AF332" s="18" t="n"/>
      <c r="AG332" s="18" t="n"/>
      <c r="AH332" s="18" t="n"/>
      <c r="AJ332" s="22" t="n"/>
      <c r="AK332" s="18" t="n"/>
      <c r="AL332" s="18" t="n"/>
      <c r="AM332" s="18" t="n"/>
      <c r="AN332" s="18" t="n"/>
      <c r="AO332" s="18" t="n"/>
      <c r="AQ332" s="22" t="n"/>
      <c r="AR332" s="18" t="n"/>
      <c r="AS332" s="18" t="n"/>
      <c r="AT332" s="18" t="n"/>
      <c r="AU332" s="18" t="n"/>
      <c r="AV332" s="18" t="n"/>
      <c r="AX332" s="22" t="n"/>
      <c r="AY332" s="18" t="n"/>
      <c r="AZ332" s="18" t="n"/>
      <c r="BA332" s="18" t="n"/>
      <c r="BB332" s="18" t="n"/>
      <c r="BC332" s="18" t="n"/>
      <c r="BE332" s="22" t="n"/>
      <c r="BF332" s="18" t="n"/>
      <c r="BG332" s="18" t="n"/>
      <c r="BH332" s="18" t="n"/>
      <c r="BI332" s="18" t="n"/>
      <c r="BJ332" s="18" t="n"/>
      <c r="BL332" s="22" t="n"/>
      <c r="BM332" s="18" t="n"/>
      <c r="BN332" s="18" t="n"/>
      <c r="BO332" s="18" t="n"/>
      <c r="BP332" s="18" t="n"/>
      <c r="BQ332" s="18" t="n"/>
      <c r="BS332" s="22" t="n"/>
      <c r="BT332" s="18" t="n"/>
      <c r="BU332" s="18" t="n"/>
      <c r="BV332" s="18" t="n"/>
      <c r="BW332" s="18" t="n"/>
      <c r="BX332" s="18" t="n"/>
      <c r="BZ332" s="22" t="n"/>
      <c r="CA332" s="18" t="n"/>
      <c r="CB332" s="18" t="n"/>
      <c r="CC332" s="18" t="n"/>
      <c r="CD332" s="18" t="n"/>
      <c r="CE332" s="18" t="n"/>
      <c r="CG332" s="22" t="n"/>
      <c r="CH332" s="18" t="n"/>
      <c r="CI332" s="18" t="n"/>
      <c r="CJ332" s="18" t="n"/>
      <c r="CK332" s="18" t="n"/>
      <c r="CL332" s="18" t="n"/>
      <c r="CN332" s="22" t="n"/>
      <c r="CO332" s="18" t="n"/>
      <c r="CP332" s="18" t="n"/>
      <c r="CQ332" s="18" t="n"/>
      <c r="CR332" s="18" t="n"/>
      <c r="CS332" s="18" t="n"/>
      <c r="CU332" s="22" t="n"/>
      <c r="CV332" s="18" t="n"/>
      <c r="CW332" s="18" t="n"/>
      <c r="CX332" s="18" t="n"/>
      <c r="CY332" s="18" t="n"/>
      <c r="CZ332" s="18" t="n"/>
      <c r="DB332" s="22" t="n"/>
      <c r="DC332" s="18" t="n"/>
      <c r="DD332" s="18" t="n"/>
      <c r="DE332" s="18" t="n"/>
      <c r="DF332" s="18" t="n"/>
      <c r="DG332" s="18" t="n"/>
      <c r="DI332" s="22" t="n"/>
      <c r="DJ332" s="18" t="n"/>
      <c r="DK332" s="18" t="n"/>
      <c r="DL332" s="18" t="n"/>
      <c r="DM332" s="18" t="n"/>
      <c r="DN332" s="18" t="n"/>
      <c r="DP332" s="22" t="n"/>
      <c r="DQ332" s="18" t="n"/>
      <c r="DR332" s="18" t="n"/>
      <c r="DS332" s="18" t="n"/>
      <c r="DT332" s="18" t="n"/>
      <c r="DU332" s="18" t="n"/>
      <c r="DV332" s="18" t="n"/>
      <c r="DW332" s="22" t="n"/>
      <c r="DX332" s="18" t="n"/>
      <c r="DY332" s="18" t="n"/>
      <c r="DZ332" s="18" t="n"/>
      <c r="EA332" s="18" t="n"/>
      <c r="EB332" s="18" t="n"/>
      <c r="ED332" s="22" t="n"/>
      <c r="EE332" s="18" t="n"/>
      <c r="EF332" s="18" t="n"/>
      <c r="EG332" s="18" t="n"/>
      <c r="EH332" s="18" t="n"/>
      <c r="EI332" s="18" t="n"/>
      <c r="EK332" s="22" t="n"/>
      <c r="EL332" s="18" t="n"/>
      <c r="EM332" s="18" t="n"/>
      <c r="EN332" s="18" t="n"/>
      <c r="EO332" s="18" t="n"/>
      <c r="EP332" s="18" t="n"/>
      <c r="ER332" s="22" t="n"/>
      <c r="ES332" s="18" t="n"/>
      <c r="ET332" s="18" t="n"/>
      <c r="EU332" s="18" t="n"/>
      <c r="EV332" s="18" t="n"/>
      <c r="EW332" s="18" t="n"/>
      <c r="EY332" s="22" t="n"/>
      <c r="EZ332" s="18" t="n"/>
      <c r="FA332" s="18" t="n"/>
      <c r="FB332" s="18" t="n"/>
      <c r="FC332" s="18" t="n"/>
      <c r="FD332" s="18" t="n"/>
      <c r="FF332" s="22" t="n"/>
      <c r="FG332" s="18" t="n"/>
      <c r="FH332" s="18" t="n"/>
      <c r="FI332" s="18" t="n"/>
      <c r="FJ332" s="18" t="n"/>
      <c r="FK332" s="18" t="n"/>
      <c r="FM332" s="22" t="n"/>
      <c r="FN332" s="18" t="n"/>
      <c r="FO332" s="18" t="n"/>
      <c r="FP332" s="18" t="n"/>
      <c r="FQ332" s="18" t="n"/>
      <c r="FR332" s="18" t="n"/>
      <c r="FT332" s="22" t="n"/>
      <c r="FU332" s="18" t="n"/>
      <c r="FV332" s="18" t="n"/>
      <c r="FW332" s="18" t="n"/>
      <c r="FX332" s="18" t="n"/>
      <c r="FY332" s="18" t="n"/>
      <c r="GA332" s="22" t="n"/>
      <c r="GB332" s="18" t="n"/>
      <c r="GC332" s="18" t="n"/>
      <c r="GD332" s="18" t="n"/>
      <c r="GE332" s="18" t="n"/>
      <c r="GF332" s="18" t="n"/>
      <c r="GG332" s="18" t="n"/>
      <c r="GH332" s="18" t="n"/>
      <c r="GI332" s="18" t="n"/>
      <c r="GJ332" s="18" t="n"/>
      <c r="GK332" s="18" t="n"/>
      <c r="GL332" s="18" t="n"/>
      <c r="GM332" s="18" t="n"/>
      <c r="HD332" s="22" t="n"/>
      <c r="HE332" s="18" t="n"/>
      <c r="HF332" s="18" t="n"/>
      <c r="HG332" s="18" t="n"/>
      <c r="HH332" s="18" t="n"/>
      <c r="HI332" s="18" t="n"/>
      <c r="HK332" s="22" t="n"/>
      <c r="HL332" s="18" t="n"/>
      <c r="HM332" s="18" t="n"/>
      <c r="HN332" s="18" t="n"/>
      <c r="HO332" s="18" t="n"/>
      <c r="HP332" s="18" t="n"/>
      <c r="HR332" s="22" t="n"/>
      <c r="HS332" s="18" t="n"/>
      <c r="HT332" s="18" t="n"/>
      <c r="HU332" s="18" t="n"/>
      <c r="HV332" s="18" t="n"/>
      <c r="HW332" s="18" t="n"/>
      <c r="HY332" s="22" t="n"/>
      <c r="HZ332" s="18" t="n"/>
      <c r="IA332" s="18" t="n"/>
      <c r="IB332" s="18" t="n"/>
      <c r="IC332" s="18" t="n"/>
      <c r="ID332" s="18" t="n"/>
      <c r="IM332" s="22" t="n"/>
      <c r="IN332" s="18" t="n"/>
      <c r="IO332" s="18" t="n"/>
      <c r="IP332" s="18" t="n"/>
      <c r="IQ332" s="18" t="n"/>
      <c r="IR332" s="18" t="n"/>
      <c r="IT332" s="22" t="n"/>
      <c r="IU332" s="18" t="n"/>
      <c r="IV332" s="18" t="n"/>
      <c r="IW332" s="18" t="n"/>
      <c r="IX332" s="18" t="n"/>
      <c r="IY332" s="18" t="n"/>
      <c r="JA332" s="22" t="n"/>
      <c r="JB332" s="18" t="n"/>
      <c r="JC332" s="18" t="n"/>
      <c r="JD332" s="18" t="n"/>
      <c r="JE332" s="18" t="n"/>
      <c r="JF332" s="18" t="n"/>
      <c r="JH332" s="22" t="n"/>
      <c r="JI332" s="18" t="n"/>
      <c r="JJ332" s="18" t="n"/>
      <c r="JK332" s="18" t="n"/>
      <c r="JL332" s="18" t="n"/>
      <c r="JM332" s="18" t="n"/>
    </row>
    <row r="333">
      <c r="B333" s="4" t="n"/>
      <c r="C333" s="22" t="n"/>
      <c r="D333" s="548" t="n"/>
      <c r="E333" s="18" t="n"/>
      <c r="F333" s="18" t="n"/>
      <c r="G333" s="22" t="n"/>
      <c r="H333" s="548" t="n"/>
      <c r="I333" s="18" t="n"/>
      <c r="J333" s="18" t="n"/>
      <c r="K333" s="22" t="n"/>
      <c r="L333" s="548" t="n"/>
      <c r="M333" s="18" t="n"/>
      <c r="N333" s="18" t="n"/>
      <c r="O333" s="18" t="n"/>
      <c r="P333" s="18" t="n"/>
      <c r="Q333" s="18" t="n"/>
      <c r="R333" s="18" t="n"/>
      <c r="S333" s="18" t="n"/>
      <c r="T333" s="22" t="n"/>
      <c r="U333" s="22" t="n"/>
      <c r="V333" s="18" t="n"/>
      <c r="W333" s="18" t="n"/>
      <c r="AC333" s="22" t="n"/>
      <c r="AD333" s="18" t="n"/>
      <c r="AE333" s="18" t="n"/>
      <c r="AF333" s="18" t="n"/>
      <c r="AG333" s="18" t="n"/>
      <c r="AH333" s="18" t="n"/>
      <c r="AJ333" s="22" t="n"/>
      <c r="AK333" s="18" t="n"/>
      <c r="AL333" s="18" t="n"/>
      <c r="AM333" s="18" t="n"/>
      <c r="AN333" s="18" t="n"/>
      <c r="AO333" s="18" t="n"/>
      <c r="AQ333" s="22" t="n"/>
      <c r="AR333" s="18" t="n"/>
      <c r="AS333" s="18" t="n"/>
      <c r="AT333" s="18" t="n"/>
      <c r="AU333" s="18" t="n"/>
      <c r="AV333" s="18" t="n"/>
      <c r="AX333" s="22" t="n"/>
      <c r="AY333" s="18" t="n"/>
      <c r="AZ333" s="18" t="n"/>
      <c r="BA333" s="18" t="n"/>
      <c r="BB333" s="18" t="n"/>
      <c r="BC333" s="18" t="n"/>
      <c r="BE333" s="22" t="n"/>
      <c r="BF333" s="18" t="n"/>
      <c r="BG333" s="18" t="n"/>
      <c r="BH333" s="18" t="n"/>
      <c r="BI333" s="18" t="n"/>
      <c r="BJ333" s="18" t="n"/>
      <c r="BL333" s="22" t="n"/>
      <c r="BM333" s="18" t="n"/>
      <c r="BN333" s="18" t="n"/>
      <c r="BO333" s="18" t="n"/>
      <c r="BP333" s="18" t="n"/>
      <c r="BQ333" s="18" t="n"/>
      <c r="BS333" s="22" t="n"/>
      <c r="BT333" s="18" t="n"/>
      <c r="BU333" s="18" t="n"/>
      <c r="BV333" s="18" t="n"/>
      <c r="BW333" s="18" t="n"/>
      <c r="BX333" s="18" t="n"/>
      <c r="BZ333" s="22" t="n"/>
      <c r="CA333" s="18" t="n"/>
      <c r="CB333" s="18" t="n"/>
      <c r="CC333" s="18" t="n"/>
      <c r="CD333" s="18" t="n"/>
      <c r="CE333" s="18" t="n"/>
      <c r="CG333" s="22" t="n"/>
      <c r="CH333" s="18" t="n"/>
      <c r="CI333" s="18" t="n"/>
      <c r="CJ333" s="18" t="n"/>
      <c r="CK333" s="18" t="n"/>
      <c r="CL333" s="18" t="n"/>
      <c r="CN333" s="22" t="n"/>
      <c r="CO333" s="18" t="n"/>
      <c r="CP333" s="18" t="n"/>
      <c r="CQ333" s="18" t="n"/>
      <c r="CR333" s="18" t="n"/>
      <c r="CS333" s="18" t="n"/>
      <c r="CU333" s="22" t="n"/>
      <c r="CV333" s="18" t="n"/>
      <c r="CW333" s="18" t="n"/>
      <c r="CX333" s="18" t="n"/>
      <c r="CY333" s="18" t="n"/>
      <c r="CZ333" s="18" t="n"/>
      <c r="DB333" s="22" t="n"/>
      <c r="DC333" s="18" t="n"/>
      <c r="DD333" s="18" t="n"/>
      <c r="DE333" s="18" t="n"/>
      <c r="DF333" s="18" t="n"/>
      <c r="DG333" s="18" t="n"/>
      <c r="DI333" s="22" t="n"/>
      <c r="DJ333" s="18" t="n"/>
      <c r="DK333" s="18" t="n"/>
      <c r="DL333" s="18" t="n"/>
      <c r="DM333" s="18" t="n"/>
      <c r="DN333" s="18" t="n"/>
      <c r="DP333" s="22" t="n"/>
      <c r="DQ333" s="18" t="n"/>
      <c r="DR333" s="18" t="n"/>
      <c r="DS333" s="18" t="n"/>
      <c r="DT333" s="18" t="n"/>
      <c r="DU333" s="18" t="n"/>
      <c r="DV333" s="18" t="n"/>
      <c r="DW333" s="22" t="n"/>
      <c r="DX333" s="18" t="n"/>
      <c r="DY333" s="18" t="n"/>
      <c r="DZ333" s="18" t="n"/>
      <c r="EA333" s="18" t="n"/>
      <c r="EB333" s="18" t="n"/>
      <c r="ED333" s="22" t="n"/>
      <c r="EE333" s="18" t="n"/>
      <c r="EF333" s="18" t="n"/>
      <c r="EG333" s="18" t="n"/>
      <c r="EH333" s="18" t="n"/>
      <c r="EI333" s="18" t="n"/>
      <c r="EK333" s="22" t="n"/>
      <c r="EL333" s="18" t="n"/>
      <c r="EM333" s="18" t="n"/>
      <c r="EN333" s="18" t="n"/>
      <c r="EO333" s="18" t="n"/>
      <c r="EP333" s="18" t="n"/>
      <c r="ER333" s="22" t="n"/>
      <c r="ES333" s="18" t="n"/>
      <c r="ET333" s="18" t="n"/>
      <c r="EU333" s="18" t="n"/>
      <c r="EV333" s="18" t="n"/>
      <c r="EW333" s="18" t="n"/>
      <c r="EY333" s="22" t="n"/>
      <c r="EZ333" s="18" t="n"/>
      <c r="FA333" s="18" t="n"/>
      <c r="FB333" s="18" t="n"/>
      <c r="FC333" s="18" t="n"/>
      <c r="FD333" s="18" t="n"/>
      <c r="FF333" s="22" t="n"/>
      <c r="FG333" s="18" t="n"/>
      <c r="FH333" s="18" t="n"/>
      <c r="FI333" s="18" t="n"/>
      <c r="FJ333" s="18" t="n"/>
      <c r="FK333" s="18" t="n"/>
      <c r="FM333" s="22" t="n"/>
      <c r="FN333" s="18" t="n"/>
      <c r="FO333" s="18" t="n"/>
      <c r="FP333" s="18" t="n"/>
      <c r="FQ333" s="18" t="n"/>
      <c r="FR333" s="18" t="n"/>
      <c r="FT333" s="22" t="n"/>
      <c r="FU333" s="18" t="n"/>
      <c r="FV333" s="18" t="n"/>
      <c r="FW333" s="18" t="n"/>
      <c r="FX333" s="18" t="n"/>
      <c r="FY333" s="18" t="n"/>
      <c r="GA333" s="22" t="n"/>
      <c r="GB333" s="18" t="n"/>
      <c r="GC333" s="18" t="n"/>
      <c r="GD333" s="18" t="n"/>
      <c r="GE333" s="18" t="n"/>
      <c r="GF333" s="18" t="n"/>
      <c r="GG333" s="18" t="n"/>
      <c r="GH333" s="18" t="n"/>
      <c r="GI333" s="18" t="n"/>
      <c r="GJ333" s="18" t="n"/>
      <c r="GK333" s="18" t="n"/>
      <c r="GL333" s="18" t="n"/>
      <c r="GM333" s="18" t="n"/>
      <c r="HD333" s="22" t="n"/>
      <c r="HE333" s="18" t="n"/>
      <c r="HF333" s="18" t="n"/>
      <c r="HG333" s="18" t="n"/>
      <c r="HH333" s="18" t="n"/>
      <c r="HI333" s="18" t="n"/>
      <c r="HK333" s="22" t="n"/>
      <c r="HL333" s="18" t="n"/>
      <c r="HM333" s="18" t="n"/>
      <c r="HN333" s="18" t="n"/>
      <c r="HO333" s="18" t="n"/>
      <c r="HP333" s="18" t="n"/>
      <c r="HR333" s="22" t="n"/>
      <c r="HS333" s="18" t="n"/>
      <c r="HT333" s="18" t="n"/>
      <c r="HU333" s="18" t="n"/>
      <c r="HV333" s="18" t="n"/>
      <c r="HW333" s="18" t="n"/>
      <c r="HY333" s="22" t="n"/>
      <c r="HZ333" s="18" t="n"/>
      <c r="IA333" s="18" t="n"/>
      <c r="IB333" s="18" t="n"/>
      <c r="IC333" s="18" t="n"/>
      <c r="ID333" s="18" t="n"/>
      <c r="IM333" s="22" t="n"/>
      <c r="IN333" s="18" t="n"/>
      <c r="IO333" s="18" t="n"/>
      <c r="IP333" s="18" t="n"/>
      <c r="IQ333" s="18" t="n"/>
      <c r="IR333" s="18" t="n"/>
      <c r="IT333" s="22" t="n"/>
      <c r="IU333" s="18" t="n"/>
      <c r="IV333" s="18" t="n"/>
      <c r="IW333" s="18" t="n"/>
      <c r="IX333" s="18" t="n"/>
      <c r="IY333" s="18" t="n"/>
      <c r="JA333" s="22" t="n"/>
      <c r="JB333" s="18" t="n"/>
      <c r="JC333" s="18" t="n"/>
      <c r="JD333" s="18" t="n"/>
      <c r="JE333" s="18" t="n"/>
      <c r="JF333" s="18" t="n"/>
      <c r="JH333" s="22" t="n"/>
      <c r="JI333" s="18" t="n"/>
      <c r="JJ333" s="18" t="n"/>
      <c r="JK333" s="18" t="n"/>
      <c r="JL333" s="18" t="n"/>
      <c r="JM333" s="18" t="n"/>
    </row>
    <row r="334">
      <c r="B334" s="4" t="n"/>
      <c r="C334" s="22" t="n"/>
      <c r="D334" s="548" t="n"/>
      <c r="E334" s="18" t="n"/>
      <c r="F334" s="18" t="n"/>
      <c r="G334" s="22" t="n"/>
      <c r="H334" s="548" t="n"/>
      <c r="I334" s="18" t="n"/>
      <c r="J334" s="18" t="n"/>
      <c r="K334" s="22" t="n"/>
      <c r="L334" s="548" t="n"/>
      <c r="M334" s="18" t="n"/>
      <c r="N334" s="18" t="n"/>
      <c r="O334" s="18" t="n"/>
      <c r="P334" s="18" t="n"/>
      <c r="Q334" s="18" t="n"/>
      <c r="R334" s="18" t="n"/>
      <c r="S334" s="18" t="n"/>
      <c r="T334" s="22" t="n"/>
      <c r="U334" s="22" t="n"/>
      <c r="V334" s="18" t="n"/>
      <c r="W334" s="18" t="n"/>
      <c r="AC334" s="22" t="n"/>
      <c r="AD334" s="18" t="n"/>
      <c r="AE334" s="18" t="n"/>
      <c r="AF334" s="18" t="n"/>
      <c r="AG334" s="18" t="n"/>
      <c r="AH334" s="18" t="n"/>
      <c r="AJ334" s="22" t="n"/>
      <c r="AK334" s="18" t="n"/>
      <c r="AL334" s="18" t="n"/>
      <c r="AM334" s="18" t="n"/>
      <c r="AN334" s="18" t="n"/>
      <c r="AO334" s="18" t="n"/>
      <c r="AQ334" s="22" t="n"/>
      <c r="AR334" s="18" t="n"/>
      <c r="AS334" s="18" t="n"/>
      <c r="AT334" s="18" t="n"/>
      <c r="AU334" s="18" t="n"/>
      <c r="AV334" s="18" t="n"/>
      <c r="AX334" s="22" t="n"/>
      <c r="AY334" s="18" t="n"/>
      <c r="AZ334" s="18" t="n"/>
      <c r="BA334" s="18" t="n"/>
      <c r="BB334" s="18" t="n"/>
      <c r="BC334" s="18" t="n"/>
      <c r="BE334" s="22" t="n"/>
      <c r="BF334" s="18" t="n"/>
      <c r="BG334" s="18" t="n"/>
      <c r="BH334" s="18" t="n"/>
      <c r="BI334" s="18" t="n"/>
      <c r="BJ334" s="18" t="n"/>
      <c r="BL334" s="22" t="n"/>
      <c r="BM334" s="18" t="n"/>
      <c r="BN334" s="18" t="n"/>
      <c r="BO334" s="18" t="n"/>
      <c r="BP334" s="18" t="n"/>
      <c r="BQ334" s="18" t="n"/>
      <c r="BS334" s="22" t="n"/>
      <c r="BT334" s="18" t="n"/>
      <c r="BU334" s="18" t="n"/>
      <c r="BV334" s="18" t="n"/>
      <c r="BW334" s="18" t="n"/>
      <c r="BX334" s="18" t="n"/>
      <c r="BZ334" s="22" t="n"/>
      <c r="CA334" s="18" t="n"/>
      <c r="CB334" s="18" t="n"/>
      <c r="CC334" s="18" t="n"/>
      <c r="CD334" s="18" t="n"/>
      <c r="CE334" s="18" t="n"/>
      <c r="CG334" s="22" t="n"/>
      <c r="CH334" s="18" t="n"/>
      <c r="CI334" s="18" t="n"/>
      <c r="CJ334" s="18" t="n"/>
      <c r="CK334" s="18" t="n"/>
      <c r="CL334" s="18" t="n"/>
      <c r="CN334" s="22" t="n"/>
      <c r="CO334" s="18" t="n"/>
      <c r="CP334" s="18" t="n"/>
      <c r="CQ334" s="18" t="n"/>
      <c r="CR334" s="18" t="n"/>
      <c r="CS334" s="18" t="n"/>
      <c r="CU334" s="22" t="n"/>
      <c r="CV334" s="18" t="n"/>
      <c r="CW334" s="18" t="n"/>
      <c r="CX334" s="18" t="n"/>
      <c r="CY334" s="18" t="n"/>
      <c r="CZ334" s="18" t="n"/>
      <c r="DB334" s="22" t="n"/>
      <c r="DC334" s="18" t="n"/>
      <c r="DD334" s="18" t="n"/>
      <c r="DE334" s="18" t="n"/>
      <c r="DF334" s="18" t="n"/>
      <c r="DG334" s="18" t="n"/>
      <c r="DI334" s="22" t="n"/>
      <c r="DJ334" s="18" t="n"/>
      <c r="DK334" s="18" t="n"/>
      <c r="DL334" s="18" t="n"/>
      <c r="DM334" s="18" t="n"/>
      <c r="DN334" s="18" t="n"/>
      <c r="DP334" s="22" t="n"/>
      <c r="DQ334" s="18" t="n"/>
      <c r="DR334" s="18" t="n"/>
      <c r="DS334" s="18" t="n"/>
      <c r="DT334" s="18" t="n"/>
      <c r="DU334" s="18" t="n"/>
      <c r="DV334" s="18" t="n"/>
      <c r="DW334" s="22" t="n"/>
      <c r="DX334" s="18" t="n"/>
      <c r="DY334" s="18" t="n"/>
      <c r="DZ334" s="18" t="n"/>
      <c r="EA334" s="18" t="n"/>
      <c r="EB334" s="18" t="n"/>
      <c r="ED334" s="22" t="n"/>
      <c r="EE334" s="18" t="n"/>
      <c r="EF334" s="18" t="n"/>
      <c r="EG334" s="18" t="n"/>
      <c r="EH334" s="18" t="n"/>
      <c r="EI334" s="18" t="n"/>
      <c r="EK334" s="22" t="n"/>
      <c r="EL334" s="18" t="n"/>
      <c r="EM334" s="18" t="n"/>
      <c r="EN334" s="18" t="n"/>
      <c r="EO334" s="18" t="n"/>
      <c r="EP334" s="18" t="n"/>
      <c r="ER334" s="22" t="n"/>
      <c r="ES334" s="18" t="n"/>
      <c r="ET334" s="18" t="n"/>
      <c r="EU334" s="18" t="n"/>
      <c r="EV334" s="18" t="n"/>
      <c r="EW334" s="18" t="n"/>
      <c r="EY334" s="22" t="n"/>
      <c r="EZ334" s="18" t="n"/>
      <c r="FA334" s="18" t="n"/>
      <c r="FB334" s="18" t="n"/>
      <c r="FC334" s="18" t="n"/>
      <c r="FD334" s="18" t="n"/>
      <c r="FF334" s="22" t="n"/>
      <c r="FG334" s="18" t="n"/>
      <c r="FH334" s="18" t="n"/>
      <c r="FI334" s="18" t="n"/>
      <c r="FJ334" s="18" t="n"/>
      <c r="FK334" s="18" t="n"/>
      <c r="FM334" s="22" t="n"/>
      <c r="FN334" s="18" t="n"/>
      <c r="FO334" s="18" t="n"/>
      <c r="FP334" s="18" t="n"/>
      <c r="FQ334" s="18" t="n"/>
      <c r="FR334" s="18" t="n"/>
      <c r="FT334" s="22" t="n"/>
      <c r="FU334" s="18" t="n"/>
      <c r="FV334" s="18" t="n"/>
      <c r="FW334" s="18" t="n"/>
      <c r="FX334" s="18" t="n"/>
      <c r="FY334" s="18" t="n"/>
      <c r="GA334" s="22" t="n"/>
      <c r="GB334" s="18" t="n"/>
      <c r="GC334" s="18" t="n"/>
      <c r="GD334" s="18" t="n"/>
      <c r="GE334" s="18" t="n"/>
      <c r="GF334" s="18" t="n"/>
      <c r="GG334" s="18" t="n"/>
      <c r="GH334" s="18" t="n"/>
      <c r="GI334" s="18" t="n"/>
      <c r="GJ334" s="18" t="n"/>
      <c r="GK334" s="18" t="n"/>
      <c r="GL334" s="18" t="n"/>
      <c r="GM334" s="18" t="n"/>
      <c r="HD334" s="22" t="n"/>
      <c r="HE334" s="18" t="n"/>
      <c r="HF334" s="18" t="n"/>
      <c r="HG334" s="18" t="n"/>
      <c r="HH334" s="18" t="n"/>
      <c r="HI334" s="18" t="n"/>
      <c r="HK334" s="22" t="n"/>
      <c r="HL334" s="18" t="n"/>
      <c r="HM334" s="18" t="n"/>
      <c r="HN334" s="18" t="n"/>
      <c r="HO334" s="18" t="n"/>
      <c r="HP334" s="18" t="n"/>
      <c r="HR334" s="22" t="n"/>
      <c r="HS334" s="18" t="n"/>
      <c r="HT334" s="18" t="n"/>
      <c r="HU334" s="18" t="n"/>
      <c r="HV334" s="18" t="n"/>
      <c r="HW334" s="18" t="n"/>
      <c r="HY334" s="22" t="n"/>
      <c r="HZ334" s="18" t="n"/>
      <c r="IA334" s="18" t="n"/>
      <c r="IB334" s="18" t="n"/>
      <c r="IC334" s="18" t="n"/>
      <c r="ID334" s="18" t="n"/>
      <c r="IM334" s="22" t="n"/>
      <c r="IN334" s="18" t="n"/>
      <c r="IO334" s="18" t="n"/>
      <c r="IP334" s="18" t="n"/>
      <c r="IQ334" s="18" t="n"/>
      <c r="IR334" s="18" t="n"/>
      <c r="IT334" s="22" t="n"/>
      <c r="IU334" s="18" t="n"/>
      <c r="IV334" s="18" t="n"/>
      <c r="IW334" s="18" t="n"/>
      <c r="IX334" s="18" t="n"/>
      <c r="IY334" s="18" t="n"/>
      <c r="JA334" s="22" t="n"/>
      <c r="JB334" s="18" t="n"/>
      <c r="JC334" s="18" t="n"/>
      <c r="JD334" s="18" t="n"/>
      <c r="JE334" s="18" t="n"/>
      <c r="JF334" s="18" t="n"/>
      <c r="JH334" s="22" t="n"/>
      <c r="JI334" s="18" t="n"/>
      <c r="JJ334" s="18" t="n"/>
      <c r="JK334" s="18" t="n"/>
      <c r="JL334" s="18" t="n"/>
      <c r="JM334" s="18" t="n"/>
    </row>
    <row r="335">
      <c r="B335" s="4" t="n"/>
      <c r="C335" s="22" t="n"/>
      <c r="D335" s="548" t="n"/>
      <c r="E335" s="18" t="n"/>
      <c r="F335" s="18" t="n"/>
      <c r="G335" s="22" t="n"/>
      <c r="H335" s="548" t="n"/>
      <c r="I335" s="18" t="n"/>
      <c r="J335" s="18" t="n"/>
      <c r="K335" s="22" t="n"/>
      <c r="L335" s="548" t="n"/>
      <c r="M335" s="18" t="n"/>
      <c r="N335" s="18" t="n"/>
      <c r="O335" s="18" t="n"/>
      <c r="P335" s="18" t="n"/>
      <c r="Q335" s="18" t="n"/>
      <c r="R335" s="18" t="n"/>
      <c r="S335" s="18" t="n"/>
      <c r="T335" s="22" t="n"/>
      <c r="U335" s="22" t="n"/>
      <c r="V335" s="18" t="n"/>
      <c r="W335" s="18" t="n"/>
      <c r="AC335" s="22" t="n"/>
      <c r="AD335" s="18" t="n"/>
      <c r="AE335" s="18" t="n"/>
      <c r="AF335" s="18" t="n"/>
      <c r="AG335" s="18" t="n"/>
      <c r="AH335" s="18" t="n"/>
      <c r="AJ335" s="22" t="n"/>
      <c r="AK335" s="18" t="n"/>
      <c r="AL335" s="18" t="n"/>
      <c r="AM335" s="18" t="n"/>
      <c r="AN335" s="18" t="n"/>
      <c r="AO335" s="18" t="n"/>
      <c r="AQ335" s="22" t="n"/>
      <c r="AR335" s="18" t="n"/>
      <c r="AS335" s="18" t="n"/>
      <c r="AT335" s="18" t="n"/>
      <c r="AU335" s="18" t="n"/>
      <c r="AV335" s="18" t="n"/>
      <c r="AX335" s="22" t="n"/>
      <c r="AY335" s="18" t="n"/>
      <c r="AZ335" s="18" t="n"/>
      <c r="BA335" s="18" t="n"/>
      <c r="BB335" s="18" t="n"/>
      <c r="BC335" s="18" t="n"/>
      <c r="BE335" s="22" t="n"/>
      <c r="BF335" s="18" t="n"/>
      <c r="BG335" s="18" t="n"/>
      <c r="BH335" s="18" t="n"/>
      <c r="BI335" s="18" t="n"/>
      <c r="BJ335" s="18" t="n"/>
      <c r="BL335" s="22" t="n"/>
      <c r="BM335" s="18" t="n"/>
      <c r="BN335" s="18" t="n"/>
      <c r="BO335" s="18" t="n"/>
      <c r="BP335" s="18" t="n"/>
      <c r="BQ335" s="18" t="n"/>
      <c r="BS335" s="22" t="n"/>
      <c r="BT335" s="18" t="n"/>
      <c r="BU335" s="18" t="n"/>
      <c r="BV335" s="18" t="n"/>
      <c r="BW335" s="18" t="n"/>
      <c r="BX335" s="18" t="n"/>
      <c r="BZ335" s="22" t="n"/>
      <c r="CA335" s="18" t="n"/>
      <c r="CB335" s="18" t="n"/>
      <c r="CC335" s="18" t="n"/>
      <c r="CD335" s="18" t="n"/>
      <c r="CE335" s="18" t="n"/>
      <c r="CG335" s="22" t="n"/>
      <c r="CH335" s="18" t="n"/>
      <c r="CI335" s="18" t="n"/>
      <c r="CJ335" s="18" t="n"/>
      <c r="CK335" s="18" t="n"/>
      <c r="CL335" s="18" t="n"/>
      <c r="CN335" s="22" t="n"/>
      <c r="CO335" s="18" t="n"/>
      <c r="CP335" s="18" t="n"/>
      <c r="CQ335" s="18" t="n"/>
      <c r="CR335" s="18" t="n"/>
      <c r="CS335" s="18" t="n"/>
      <c r="CU335" s="22" t="n"/>
      <c r="CV335" s="18" t="n"/>
      <c r="CW335" s="18" t="n"/>
      <c r="CX335" s="18" t="n"/>
      <c r="CY335" s="18" t="n"/>
      <c r="CZ335" s="18" t="n"/>
      <c r="DB335" s="22" t="n"/>
      <c r="DC335" s="18" t="n"/>
      <c r="DD335" s="18" t="n"/>
      <c r="DE335" s="18" t="n"/>
      <c r="DF335" s="18" t="n"/>
      <c r="DG335" s="18" t="n"/>
      <c r="DI335" s="22" t="n"/>
      <c r="DJ335" s="18" t="n"/>
      <c r="DK335" s="18" t="n"/>
      <c r="DL335" s="18" t="n"/>
      <c r="DM335" s="18" t="n"/>
      <c r="DN335" s="18" t="n"/>
      <c r="DP335" s="22" t="n"/>
      <c r="DQ335" s="18" t="n"/>
      <c r="DR335" s="18" t="n"/>
      <c r="DS335" s="18" t="n"/>
      <c r="DT335" s="18" t="n"/>
      <c r="DU335" s="18" t="n"/>
      <c r="DV335" s="18" t="n"/>
      <c r="DW335" s="22" t="n"/>
      <c r="DX335" s="18" t="n"/>
      <c r="DY335" s="18" t="n"/>
      <c r="DZ335" s="18" t="n"/>
      <c r="EA335" s="18" t="n"/>
      <c r="EB335" s="18" t="n"/>
      <c r="ED335" s="22" t="n"/>
      <c r="EE335" s="18" t="n"/>
      <c r="EF335" s="18" t="n"/>
      <c r="EG335" s="18" t="n"/>
      <c r="EH335" s="18" t="n"/>
      <c r="EI335" s="18" t="n"/>
      <c r="EK335" s="22" t="n"/>
      <c r="EL335" s="18" t="n"/>
      <c r="EM335" s="18" t="n"/>
      <c r="EN335" s="18" t="n"/>
      <c r="EO335" s="18" t="n"/>
      <c r="EP335" s="18" t="n"/>
      <c r="ER335" s="22" t="n"/>
      <c r="ES335" s="18" t="n"/>
      <c r="ET335" s="18" t="n"/>
      <c r="EU335" s="18" t="n"/>
      <c r="EV335" s="18" t="n"/>
      <c r="EW335" s="18" t="n"/>
      <c r="EY335" s="22" t="n"/>
      <c r="EZ335" s="18" t="n"/>
      <c r="FA335" s="18" t="n"/>
      <c r="FB335" s="18" t="n"/>
      <c r="FC335" s="18" t="n"/>
      <c r="FD335" s="18" t="n"/>
      <c r="FF335" s="22" t="n"/>
      <c r="FG335" s="18" t="n"/>
      <c r="FH335" s="18" t="n"/>
      <c r="FI335" s="18" t="n"/>
      <c r="FJ335" s="18" t="n"/>
      <c r="FK335" s="18" t="n"/>
      <c r="FM335" s="22" t="n"/>
      <c r="FN335" s="18" t="n"/>
      <c r="FO335" s="18" t="n"/>
      <c r="FP335" s="18" t="n"/>
      <c r="FQ335" s="18" t="n"/>
      <c r="FR335" s="18" t="n"/>
      <c r="FT335" s="22" t="n"/>
      <c r="FU335" s="18" t="n"/>
      <c r="FV335" s="18" t="n"/>
      <c r="FW335" s="18" t="n"/>
      <c r="FX335" s="18" t="n"/>
      <c r="FY335" s="18" t="n"/>
      <c r="GA335" s="22" t="n"/>
      <c r="GB335" s="18" t="n"/>
      <c r="GC335" s="18" t="n"/>
      <c r="GD335" s="18" t="n"/>
      <c r="GE335" s="18" t="n"/>
      <c r="GF335" s="18" t="n"/>
      <c r="GG335" s="18" t="n"/>
      <c r="GH335" s="18" t="n"/>
      <c r="GI335" s="18" t="n"/>
      <c r="GJ335" s="18" t="n"/>
      <c r="GK335" s="18" t="n"/>
      <c r="GL335" s="18" t="n"/>
      <c r="GM335" s="18" t="n"/>
      <c r="HD335" s="22" t="n"/>
      <c r="HE335" s="18" t="n"/>
      <c r="HF335" s="18" t="n"/>
      <c r="HG335" s="18" t="n"/>
      <c r="HH335" s="18" t="n"/>
      <c r="HI335" s="18" t="n"/>
      <c r="HK335" s="22" t="n"/>
      <c r="HL335" s="18" t="n"/>
      <c r="HM335" s="18" t="n"/>
      <c r="HN335" s="18" t="n"/>
      <c r="HO335" s="18" t="n"/>
      <c r="HP335" s="18" t="n"/>
      <c r="HR335" s="22" t="n"/>
      <c r="HS335" s="18" t="n"/>
      <c r="HT335" s="18" t="n"/>
      <c r="HU335" s="18" t="n"/>
      <c r="HV335" s="18" t="n"/>
      <c r="HW335" s="18" t="n"/>
      <c r="HY335" s="22" t="n"/>
      <c r="HZ335" s="18" t="n"/>
      <c r="IA335" s="18" t="n"/>
      <c r="IB335" s="18" t="n"/>
      <c r="IC335" s="18" t="n"/>
      <c r="ID335" s="18" t="n"/>
      <c r="IM335" s="22" t="n"/>
      <c r="IN335" s="18" t="n"/>
      <c r="IO335" s="18" t="n"/>
      <c r="IP335" s="18" t="n"/>
      <c r="IQ335" s="18" t="n"/>
      <c r="IR335" s="18" t="n"/>
      <c r="IT335" s="22" t="n"/>
      <c r="IU335" s="18" t="n"/>
      <c r="IV335" s="18" t="n"/>
      <c r="IW335" s="18" t="n"/>
      <c r="IX335" s="18" t="n"/>
      <c r="IY335" s="18" t="n"/>
      <c r="JA335" s="22" t="n"/>
      <c r="JB335" s="18" t="n"/>
      <c r="JC335" s="18" t="n"/>
      <c r="JD335" s="18" t="n"/>
      <c r="JE335" s="18" t="n"/>
      <c r="JF335" s="18" t="n"/>
      <c r="JH335" s="22" t="n"/>
      <c r="JI335" s="18" t="n"/>
      <c r="JJ335" s="18" t="n"/>
      <c r="JK335" s="18" t="n"/>
      <c r="JL335" s="18" t="n"/>
      <c r="JM335" s="18" t="n"/>
    </row>
    <row r="336">
      <c r="B336" s="4" t="n"/>
      <c r="C336" s="22" t="n"/>
      <c r="D336" s="548" t="n"/>
      <c r="E336" s="18" t="n"/>
      <c r="F336" s="18" t="n"/>
      <c r="G336" s="22" t="n"/>
      <c r="H336" s="548" t="n"/>
      <c r="I336" s="18" t="n"/>
      <c r="J336" s="18" t="n"/>
      <c r="K336" s="22" t="n"/>
      <c r="L336" s="548" t="n"/>
      <c r="M336" s="18" t="n"/>
      <c r="N336" s="18" t="n"/>
      <c r="O336" s="18" t="n"/>
      <c r="P336" s="18" t="n"/>
      <c r="Q336" s="18" t="n"/>
      <c r="R336" s="18" t="n"/>
      <c r="S336" s="18" t="n"/>
      <c r="T336" s="22" t="n"/>
      <c r="U336" s="22" t="n"/>
      <c r="V336" s="18" t="n"/>
      <c r="W336" s="18" t="n"/>
      <c r="AC336" s="22" t="n"/>
      <c r="AD336" s="18" t="n"/>
      <c r="AE336" s="18" t="n"/>
      <c r="AF336" s="18" t="n"/>
      <c r="AG336" s="18" t="n"/>
      <c r="AH336" s="18" t="n"/>
      <c r="AJ336" s="22" t="n"/>
      <c r="AK336" s="18" t="n"/>
      <c r="AL336" s="18" t="n"/>
      <c r="AM336" s="18" t="n"/>
      <c r="AN336" s="18" t="n"/>
      <c r="AO336" s="18" t="n"/>
      <c r="AQ336" s="22" t="n"/>
      <c r="AR336" s="18" t="n"/>
      <c r="AS336" s="18" t="n"/>
      <c r="AT336" s="18" t="n"/>
      <c r="AU336" s="18" t="n"/>
      <c r="AV336" s="18" t="n"/>
      <c r="AX336" s="22" t="n"/>
      <c r="AY336" s="18" t="n"/>
      <c r="AZ336" s="18" t="n"/>
      <c r="BA336" s="18" t="n"/>
      <c r="BB336" s="18" t="n"/>
      <c r="BC336" s="18" t="n"/>
      <c r="BE336" s="22" t="n"/>
      <c r="BF336" s="18" t="n"/>
      <c r="BG336" s="18" t="n"/>
      <c r="BH336" s="18" t="n"/>
      <c r="BI336" s="18" t="n"/>
      <c r="BJ336" s="18" t="n"/>
      <c r="BL336" s="22" t="n"/>
      <c r="BM336" s="18" t="n"/>
      <c r="BN336" s="18" t="n"/>
      <c r="BO336" s="18" t="n"/>
      <c r="BP336" s="18" t="n"/>
      <c r="BQ336" s="18" t="n"/>
      <c r="BS336" s="22" t="n"/>
      <c r="BT336" s="18" t="n"/>
      <c r="BU336" s="18" t="n"/>
      <c r="BV336" s="18" t="n"/>
      <c r="BW336" s="18" t="n"/>
      <c r="BX336" s="18" t="n"/>
      <c r="BZ336" s="22" t="n"/>
      <c r="CA336" s="18" t="n"/>
      <c r="CB336" s="18" t="n"/>
      <c r="CC336" s="18" t="n"/>
      <c r="CD336" s="18" t="n"/>
      <c r="CE336" s="18" t="n"/>
      <c r="CG336" s="22" t="n"/>
      <c r="CH336" s="18" t="n"/>
      <c r="CI336" s="18" t="n"/>
      <c r="CJ336" s="18" t="n"/>
      <c r="CK336" s="18" t="n"/>
      <c r="CL336" s="18" t="n"/>
      <c r="CN336" s="22" t="n"/>
      <c r="CO336" s="18" t="n"/>
      <c r="CP336" s="18" t="n"/>
      <c r="CQ336" s="18" t="n"/>
      <c r="CR336" s="18" t="n"/>
      <c r="CS336" s="18" t="n"/>
      <c r="CU336" s="22" t="n"/>
      <c r="CV336" s="18" t="n"/>
      <c r="CW336" s="18" t="n"/>
      <c r="CX336" s="18" t="n"/>
      <c r="CY336" s="18" t="n"/>
      <c r="CZ336" s="18" t="n"/>
      <c r="DB336" s="22" t="n"/>
      <c r="DC336" s="18" t="n"/>
      <c r="DD336" s="18" t="n"/>
      <c r="DE336" s="18" t="n"/>
      <c r="DF336" s="18" t="n"/>
      <c r="DG336" s="18" t="n"/>
      <c r="DI336" s="22" t="n"/>
      <c r="DJ336" s="18" t="n"/>
      <c r="DK336" s="18" t="n"/>
      <c r="DL336" s="18" t="n"/>
      <c r="DM336" s="18" t="n"/>
      <c r="DN336" s="18" t="n"/>
      <c r="DP336" s="22" t="n"/>
      <c r="DQ336" s="18" t="n"/>
      <c r="DR336" s="18" t="n"/>
      <c r="DS336" s="18" t="n"/>
      <c r="DT336" s="18" t="n"/>
      <c r="DU336" s="18" t="n"/>
      <c r="DV336" s="18" t="n"/>
      <c r="DW336" s="22" t="n"/>
      <c r="DX336" s="18" t="n"/>
      <c r="DY336" s="18" t="n"/>
      <c r="DZ336" s="18" t="n"/>
      <c r="EA336" s="18" t="n"/>
      <c r="EB336" s="18" t="n"/>
      <c r="ED336" s="22" t="n"/>
      <c r="EE336" s="18" t="n"/>
      <c r="EF336" s="18" t="n"/>
      <c r="EG336" s="18" t="n"/>
      <c r="EH336" s="18" t="n"/>
      <c r="EI336" s="18" t="n"/>
      <c r="EK336" s="22" t="n"/>
      <c r="EL336" s="18" t="n"/>
      <c r="EM336" s="18" t="n"/>
      <c r="EN336" s="18" t="n"/>
      <c r="EO336" s="18" t="n"/>
      <c r="EP336" s="18" t="n"/>
      <c r="ER336" s="22" t="n"/>
      <c r="ES336" s="18" t="n"/>
      <c r="ET336" s="18" t="n"/>
      <c r="EU336" s="18" t="n"/>
      <c r="EV336" s="18" t="n"/>
      <c r="EW336" s="18" t="n"/>
      <c r="EY336" s="22" t="n"/>
      <c r="EZ336" s="18" t="n"/>
      <c r="FA336" s="18" t="n"/>
      <c r="FB336" s="18" t="n"/>
      <c r="FC336" s="18" t="n"/>
      <c r="FD336" s="18" t="n"/>
      <c r="FF336" s="22" t="n"/>
      <c r="FG336" s="18" t="n"/>
      <c r="FH336" s="18" t="n"/>
      <c r="FI336" s="18" t="n"/>
      <c r="FJ336" s="18" t="n"/>
      <c r="FK336" s="18" t="n"/>
      <c r="FM336" s="22" t="n"/>
      <c r="FN336" s="18" t="n"/>
      <c r="FO336" s="18" t="n"/>
      <c r="FP336" s="18" t="n"/>
      <c r="FQ336" s="18" t="n"/>
      <c r="FR336" s="18" t="n"/>
      <c r="FT336" s="22" t="n"/>
      <c r="FU336" s="18" t="n"/>
      <c r="FV336" s="18" t="n"/>
      <c r="FW336" s="18" t="n"/>
      <c r="FX336" s="18" t="n"/>
      <c r="FY336" s="18" t="n"/>
      <c r="GA336" s="22" t="n"/>
      <c r="GB336" s="18" t="n"/>
      <c r="GC336" s="18" t="n"/>
      <c r="GD336" s="18" t="n"/>
      <c r="GE336" s="18" t="n"/>
      <c r="GF336" s="18" t="n"/>
      <c r="GG336" s="18" t="n"/>
      <c r="GH336" s="18" t="n"/>
      <c r="GI336" s="18" t="n"/>
      <c r="GJ336" s="18" t="n"/>
      <c r="GK336" s="18" t="n"/>
      <c r="GL336" s="18" t="n"/>
      <c r="GM336" s="18" t="n"/>
      <c r="HD336" s="22" t="n"/>
      <c r="HE336" s="18" t="n"/>
      <c r="HF336" s="18" t="n"/>
      <c r="HG336" s="18" t="n"/>
      <c r="HH336" s="18" t="n"/>
      <c r="HI336" s="18" t="n"/>
      <c r="HK336" s="22" t="n"/>
      <c r="HL336" s="18" t="n"/>
      <c r="HM336" s="18" t="n"/>
      <c r="HN336" s="18" t="n"/>
      <c r="HO336" s="18" t="n"/>
      <c r="HP336" s="18" t="n"/>
      <c r="HR336" s="22" t="n"/>
      <c r="HS336" s="18" t="n"/>
      <c r="HT336" s="18" t="n"/>
      <c r="HU336" s="18" t="n"/>
      <c r="HV336" s="18" t="n"/>
      <c r="HW336" s="18" t="n"/>
      <c r="HY336" s="22" t="n"/>
      <c r="HZ336" s="18" t="n"/>
      <c r="IA336" s="18" t="n"/>
      <c r="IB336" s="18" t="n"/>
      <c r="IC336" s="18" t="n"/>
      <c r="ID336" s="18" t="n"/>
      <c r="IM336" s="22" t="n"/>
      <c r="IN336" s="18" t="n"/>
      <c r="IO336" s="18" t="n"/>
      <c r="IP336" s="18" t="n"/>
      <c r="IQ336" s="18" t="n"/>
      <c r="IR336" s="18" t="n"/>
      <c r="IT336" s="22" t="n"/>
      <c r="IU336" s="18" t="n"/>
      <c r="IV336" s="18" t="n"/>
      <c r="IW336" s="18" t="n"/>
      <c r="IX336" s="18" t="n"/>
      <c r="IY336" s="18" t="n"/>
      <c r="JA336" s="22" t="n"/>
      <c r="JB336" s="18" t="n"/>
      <c r="JC336" s="18" t="n"/>
      <c r="JD336" s="18" t="n"/>
      <c r="JE336" s="18" t="n"/>
      <c r="JF336" s="18" t="n"/>
      <c r="JH336" s="22" t="n"/>
      <c r="JI336" s="18" t="n"/>
      <c r="JJ336" s="18" t="n"/>
      <c r="JK336" s="18" t="n"/>
      <c r="JL336" s="18" t="n"/>
      <c r="JM336" s="18" t="n"/>
    </row>
    <row r="337">
      <c r="B337" s="4" t="n"/>
      <c r="C337" s="22" t="n"/>
      <c r="D337" s="548" t="n"/>
      <c r="E337" s="18" t="n"/>
      <c r="F337" s="18" t="n"/>
      <c r="G337" s="22" t="n"/>
      <c r="H337" s="548" t="n"/>
      <c r="I337" s="18" t="n"/>
      <c r="J337" s="18" t="n"/>
      <c r="K337" s="22" t="n"/>
      <c r="L337" s="548" t="n"/>
      <c r="M337" s="18" t="n"/>
      <c r="N337" s="18" t="n"/>
      <c r="O337" s="18" t="n"/>
      <c r="P337" s="18" t="n"/>
      <c r="Q337" s="18" t="n"/>
      <c r="R337" s="18" t="n"/>
      <c r="S337" s="18" t="n"/>
      <c r="T337" s="22" t="n"/>
      <c r="U337" s="22" t="n"/>
      <c r="V337" s="18" t="n"/>
      <c r="W337" s="18" t="n"/>
      <c r="AC337" s="22" t="n"/>
      <c r="AD337" s="18" t="n"/>
      <c r="AE337" s="18" t="n"/>
      <c r="AF337" s="18" t="n"/>
      <c r="AG337" s="18" t="n"/>
      <c r="AH337" s="18" t="n"/>
      <c r="AJ337" s="22" t="n"/>
      <c r="AK337" s="18" t="n"/>
      <c r="AL337" s="18" t="n"/>
      <c r="AM337" s="18" t="n"/>
      <c r="AN337" s="18" t="n"/>
      <c r="AO337" s="18" t="n"/>
      <c r="AQ337" s="22" t="n"/>
      <c r="AR337" s="18" t="n"/>
      <c r="AS337" s="18" t="n"/>
      <c r="AT337" s="18" t="n"/>
      <c r="AU337" s="18" t="n"/>
      <c r="AV337" s="18" t="n"/>
      <c r="AX337" s="22" t="n"/>
      <c r="AY337" s="18" t="n"/>
      <c r="AZ337" s="18" t="n"/>
      <c r="BA337" s="18" t="n"/>
      <c r="BB337" s="18" t="n"/>
      <c r="BC337" s="18" t="n"/>
      <c r="BE337" s="22" t="n"/>
      <c r="BF337" s="18" t="n"/>
      <c r="BG337" s="18" t="n"/>
      <c r="BH337" s="18" t="n"/>
      <c r="BI337" s="18" t="n"/>
      <c r="BJ337" s="18" t="n"/>
      <c r="BL337" s="22" t="n"/>
      <c r="BM337" s="18" t="n"/>
      <c r="BN337" s="18" t="n"/>
      <c r="BO337" s="18" t="n"/>
      <c r="BP337" s="18" t="n"/>
      <c r="BQ337" s="18" t="n"/>
      <c r="BS337" s="22" t="n"/>
      <c r="BT337" s="18" t="n"/>
      <c r="BU337" s="18" t="n"/>
      <c r="BV337" s="18" t="n"/>
      <c r="BW337" s="18" t="n"/>
      <c r="BX337" s="18" t="n"/>
      <c r="BZ337" s="22" t="n"/>
      <c r="CA337" s="18" t="n"/>
      <c r="CB337" s="18" t="n"/>
      <c r="CC337" s="18" t="n"/>
      <c r="CD337" s="18" t="n"/>
      <c r="CE337" s="18" t="n"/>
      <c r="CG337" s="22" t="n"/>
      <c r="CH337" s="18" t="n"/>
      <c r="CI337" s="18" t="n"/>
      <c r="CJ337" s="18" t="n"/>
      <c r="CK337" s="18" t="n"/>
      <c r="CL337" s="18" t="n"/>
      <c r="CN337" s="22" t="n"/>
      <c r="CO337" s="18" t="n"/>
      <c r="CP337" s="18" t="n"/>
      <c r="CQ337" s="18" t="n"/>
      <c r="CR337" s="18" t="n"/>
      <c r="CS337" s="18" t="n"/>
      <c r="CU337" s="22" t="n"/>
      <c r="CV337" s="18" t="n"/>
      <c r="CW337" s="18" t="n"/>
      <c r="CX337" s="18" t="n"/>
      <c r="CY337" s="18" t="n"/>
      <c r="CZ337" s="18" t="n"/>
      <c r="DB337" s="22" t="n"/>
      <c r="DC337" s="18" t="n"/>
      <c r="DD337" s="18" t="n"/>
      <c r="DE337" s="18" t="n"/>
      <c r="DF337" s="18" t="n"/>
      <c r="DG337" s="18" t="n"/>
      <c r="DI337" s="22" t="n"/>
      <c r="DJ337" s="18" t="n"/>
      <c r="DK337" s="18" t="n"/>
      <c r="DL337" s="18" t="n"/>
      <c r="DM337" s="18" t="n"/>
      <c r="DN337" s="18" t="n"/>
      <c r="DP337" s="22" t="n"/>
      <c r="DQ337" s="18" t="n"/>
      <c r="DR337" s="18" t="n"/>
      <c r="DS337" s="18" t="n"/>
      <c r="DT337" s="18" t="n"/>
      <c r="DU337" s="18" t="n"/>
      <c r="DV337" s="18" t="n"/>
      <c r="DW337" s="22" t="n"/>
      <c r="DX337" s="18" t="n"/>
      <c r="DY337" s="18" t="n"/>
      <c r="DZ337" s="18" t="n"/>
      <c r="EA337" s="18" t="n"/>
      <c r="EB337" s="18" t="n"/>
      <c r="ED337" s="22" t="n"/>
      <c r="EE337" s="18" t="n"/>
      <c r="EF337" s="18" t="n"/>
      <c r="EG337" s="18" t="n"/>
      <c r="EH337" s="18" t="n"/>
      <c r="EI337" s="18" t="n"/>
      <c r="EK337" s="22" t="n"/>
      <c r="EL337" s="18" t="n"/>
      <c r="EM337" s="18" t="n"/>
      <c r="EN337" s="18" t="n"/>
      <c r="EO337" s="18" t="n"/>
      <c r="EP337" s="18" t="n"/>
      <c r="ER337" s="22" t="n"/>
      <c r="ES337" s="18" t="n"/>
      <c r="ET337" s="18" t="n"/>
      <c r="EU337" s="18" t="n"/>
      <c r="EV337" s="18" t="n"/>
      <c r="EW337" s="18" t="n"/>
      <c r="EY337" s="22" t="n"/>
      <c r="EZ337" s="18" t="n"/>
      <c r="FA337" s="18" t="n"/>
      <c r="FB337" s="18" t="n"/>
      <c r="FC337" s="18" t="n"/>
      <c r="FD337" s="18" t="n"/>
      <c r="FF337" s="22" t="n"/>
      <c r="FG337" s="18" t="n"/>
      <c r="FH337" s="18" t="n"/>
      <c r="FI337" s="18" t="n"/>
      <c r="FJ337" s="18" t="n"/>
      <c r="FK337" s="18" t="n"/>
      <c r="FM337" s="22" t="n"/>
      <c r="FN337" s="18" t="n"/>
      <c r="FO337" s="18" t="n"/>
      <c r="FP337" s="18" t="n"/>
      <c r="FQ337" s="18" t="n"/>
      <c r="FR337" s="18" t="n"/>
      <c r="FT337" s="22" t="n"/>
      <c r="FU337" s="18" t="n"/>
      <c r="FV337" s="18" t="n"/>
      <c r="FW337" s="18" t="n"/>
      <c r="FX337" s="18" t="n"/>
      <c r="FY337" s="18" t="n"/>
      <c r="GA337" s="22" t="n"/>
      <c r="GB337" s="18" t="n"/>
      <c r="GC337" s="18" t="n"/>
      <c r="GD337" s="18" t="n"/>
      <c r="GE337" s="18" t="n"/>
      <c r="GF337" s="18" t="n"/>
      <c r="GG337" s="18" t="n"/>
      <c r="GH337" s="18" t="n"/>
      <c r="GI337" s="18" t="n"/>
      <c r="GJ337" s="18" t="n"/>
      <c r="GK337" s="18" t="n"/>
      <c r="GL337" s="18" t="n"/>
      <c r="GM337" s="18" t="n"/>
      <c r="HD337" s="22" t="n"/>
      <c r="HE337" s="18" t="n"/>
      <c r="HF337" s="18" t="n"/>
      <c r="HG337" s="18" t="n"/>
      <c r="HH337" s="18" t="n"/>
      <c r="HI337" s="18" t="n"/>
      <c r="HK337" s="22" t="n"/>
      <c r="HL337" s="18" t="n"/>
      <c r="HM337" s="18" t="n"/>
      <c r="HN337" s="18" t="n"/>
      <c r="HO337" s="18" t="n"/>
      <c r="HP337" s="18" t="n"/>
      <c r="HR337" s="22" t="n"/>
      <c r="HS337" s="18" t="n"/>
      <c r="HT337" s="18" t="n"/>
      <c r="HU337" s="18" t="n"/>
      <c r="HV337" s="18" t="n"/>
      <c r="HW337" s="18" t="n"/>
      <c r="HY337" s="22" t="n"/>
      <c r="HZ337" s="18" t="n"/>
      <c r="IA337" s="18" t="n"/>
      <c r="IB337" s="18" t="n"/>
      <c r="IC337" s="18" t="n"/>
      <c r="ID337" s="18" t="n"/>
      <c r="IM337" s="22" t="n"/>
      <c r="IN337" s="18" t="n"/>
      <c r="IO337" s="18" t="n"/>
      <c r="IP337" s="18" t="n"/>
      <c r="IQ337" s="18" t="n"/>
      <c r="IR337" s="18" t="n"/>
      <c r="IT337" s="22" t="n"/>
      <c r="IU337" s="18" t="n"/>
      <c r="IV337" s="18" t="n"/>
      <c r="IW337" s="18" t="n"/>
      <c r="IX337" s="18" t="n"/>
      <c r="IY337" s="18" t="n"/>
      <c r="JA337" s="22" t="n"/>
      <c r="JB337" s="18" t="n"/>
      <c r="JC337" s="18" t="n"/>
      <c r="JD337" s="18" t="n"/>
      <c r="JE337" s="18" t="n"/>
      <c r="JF337" s="18" t="n"/>
      <c r="JH337" s="22" t="n"/>
      <c r="JI337" s="18" t="n"/>
      <c r="JJ337" s="18" t="n"/>
      <c r="JK337" s="18" t="n"/>
      <c r="JL337" s="18" t="n"/>
      <c r="JM337" s="18" t="n"/>
    </row>
    <row r="338">
      <c r="B338" s="4" t="n"/>
      <c r="C338" s="22" t="n"/>
      <c r="D338" s="548" t="n"/>
      <c r="E338" s="18" t="n"/>
      <c r="F338" s="18" t="n"/>
      <c r="G338" s="22" t="n"/>
      <c r="H338" s="548" t="n"/>
      <c r="I338" s="18" t="n"/>
      <c r="J338" s="18" t="n"/>
      <c r="K338" s="22" t="n"/>
      <c r="L338" s="548" t="n"/>
      <c r="M338" s="18" t="n"/>
      <c r="N338" s="18" t="n"/>
      <c r="O338" s="18" t="n"/>
      <c r="P338" s="18" t="n"/>
      <c r="Q338" s="18" t="n"/>
      <c r="R338" s="18" t="n"/>
      <c r="S338" s="18" t="n"/>
      <c r="T338" s="22" t="n"/>
      <c r="U338" s="22" t="n"/>
      <c r="V338" s="18" t="n"/>
      <c r="W338" s="18" t="n"/>
      <c r="AC338" s="22" t="n"/>
      <c r="AD338" s="18" t="n"/>
      <c r="AE338" s="18" t="n"/>
      <c r="AF338" s="18" t="n"/>
      <c r="AG338" s="18" t="n"/>
      <c r="AH338" s="18" t="n"/>
      <c r="AJ338" s="22" t="n"/>
      <c r="AK338" s="18" t="n"/>
      <c r="AL338" s="18" t="n"/>
      <c r="AM338" s="18" t="n"/>
      <c r="AN338" s="18" t="n"/>
      <c r="AO338" s="18" t="n"/>
      <c r="AQ338" s="22" t="n"/>
      <c r="AR338" s="18" t="n"/>
      <c r="AS338" s="18" t="n"/>
      <c r="AT338" s="18" t="n"/>
      <c r="AU338" s="18" t="n"/>
      <c r="AV338" s="18" t="n"/>
      <c r="AX338" s="22" t="n"/>
      <c r="AY338" s="18" t="n"/>
      <c r="AZ338" s="18" t="n"/>
      <c r="BA338" s="18" t="n"/>
      <c r="BB338" s="18" t="n"/>
      <c r="BC338" s="18" t="n"/>
      <c r="BE338" s="22" t="n"/>
      <c r="BF338" s="18" t="n"/>
      <c r="BG338" s="18" t="n"/>
      <c r="BH338" s="18" t="n"/>
      <c r="BI338" s="18" t="n"/>
      <c r="BJ338" s="18" t="n"/>
      <c r="BL338" s="22" t="n"/>
      <c r="BM338" s="18" t="n"/>
      <c r="BN338" s="18" t="n"/>
      <c r="BO338" s="18" t="n"/>
      <c r="BP338" s="18" t="n"/>
      <c r="BQ338" s="18" t="n"/>
      <c r="BS338" s="22" t="n"/>
      <c r="BT338" s="18" t="n"/>
      <c r="BU338" s="18" t="n"/>
      <c r="BV338" s="18" t="n"/>
      <c r="BW338" s="18" t="n"/>
      <c r="BX338" s="18" t="n"/>
      <c r="BZ338" s="22" t="n"/>
      <c r="CA338" s="18" t="n"/>
      <c r="CB338" s="18" t="n"/>
      <c r="CC338" s="18" t="n"/>
      <c r="CD338" s="18" t="n"/>
      <c r="CE338" s="18" t="n"/>
      <c r="CG338" s="22" t="n"/>
      <c r="CH338" s="18" t="n"/>
      <c r="CI338" s="18" t="n"/>
      <c r="CJ338" s="18" t="n"/>
      <c r="CK338" s="18" t="n"/>
      <c r="CL338" s="18" t="n"/>
      <c r="CN338" s="22" t="n"/>
      <c r="CO338" s="18" t="n"/>
      <c r="CP338" s="18" t="n"/>
      <c r="CQ338" s="18" t="n"/>
      <c r="CR338" s="18" t="n"/>
      <c r="CS338" s="18" t="n"/>
      <c r="CU338" s="22" t="n"/>
      <c r="CV338" s="18" t="n"/>
      <c r="CW338" s="18" t="n"/>
      <c r="CX338" s="18" t="n"/>
      <c r="CY338" s="18" t="n"/>
      <c r="CZ338" s="18" t="n"/>
      <c r="DB338" s="22" t="n"/>
      <c r="DC338" s="18" t="n"/>
      <c r="DD338" s="18" t="n"/>
      <c r="DE338" s="18" t="n"/>
      <c r="DF338" s="18" t="n"/>
      <c r="DG338" s="18" t="n"/>
      <c r="DI338" s="22" t="n"/>
      <c r="DJ338" s="18" t="n"/>
      <c r="DK338" s="18" t="n"/>
      <c r="DL338" s="18" t="n"/>
      <c r="DM338" s="18" t="n"/>
      <c r="DN338" s="18" t="n"/>
      <c r="DP338" s="22" t="n"/>
      <c r="DQ338" s="18" t="n"/>
      <c r="DR338" s="18" t="n"/>
      <c r="DS338" s="18" t="n"/>
      <c r="DT338" s="18" t="n"/>
      <c r="DU338" s="18" t="n"/>
      <c r="DV338" s="18" t="n"/>
      <c r="DW338" s="22" t="n"/>
      <c r="DX338" s="18" t="n"/>
      <c r="DY338" s="18" t="n"/>
      <c r="DZ338" s="18" t="n"/>
      <c r="EA338" s="18" t="n"/>
      <c r="EB338" s="18" t="n"/>
      <c r="ED338" s="22" t="n"/>
      <c r="EE338" s="18" t="n"/>
      <c r="EF338" s="18" t="n"/>
      <c r="EG338" s="18" t="n"/>
      <c r="EH338" s="18" t="n"/>
      <c r="EI338" s="18" t="n"/>
      <c r="EK338" s="22" t="n"/>
      <c r="EL338" s="18" t="n"/>
      <c r="EM338" s="18" t="n"/>
      <c r="EN338" s="18" t="n"/>
      <c r="EO338" s="18" t="n"/>
      <c r="EP338" s="18" t="n"/>
      <c r="ER338" s="22" t="n"/>
      <c r="ES338" s="18" t="n"/>
      <c r="ET338" s="18" t="n"/>
      <c r="EU338" s="18" t="n"/>
      <c r="EV338" s="18" t="n"/>
      <c r="EW338" s="18" t="n"/>
      <c r="EY338" s="22" t="n"/>
      <c r="EZ338" s="18" t="n"/>
      <c r="FA338" s="18" t="n"/>
      <c r="FB338" s="18" t="n"/>
      <c r="FC338" s="18" t="n"/>
      <c r="FD338" s="18" t="n"/>
      <c r="FF338" s="22" t="n"/>
      <c r="FG338" s="18" t="n"/>
      <c r="FH338" s="18" t="n"/>
      <c r="FI338" s="18" t="n"/>
      <c r="FJ338" s="18" t="n"/>
      <c r="FK338" s="18" t="n"/>
      <c r="FM338" s="22" t="n"/>
      <c r="FN338" s="18" t="n"/>
      <c r="FO338" s="18" t="n"/>
      <c r="FP338" s="18" t="n"/>
      <c r="FQ338" s="18" t="n"/>
      <c r="FR338" s="18" t="n"/>
      <c r="FT338" s="22" t="n"/>
      <c r="FU338" s="18" t="n"/>
      <c r="FV338" s="18" t="n"/>
      <c r="FW338" s="18" t="n"/>
      <c r="FX338" s="18" t="n"/>
      <c r="FY338" s="18" t="n"/>
      <c r="GA338" s="22" t="n"/>
      <c r="GB338" s="18" t="n"/>
      <c r="GC338" s="18" t="n"/>
      <c r="GD338" s="18" t="n"/>
      <c r="GE338" s="18" t="n"/>
      <c r="GF338" s="18" t="n"/>
      <c r="GG338" s="18" t="n"/>
      <c r="GH338" s="18" t="n"/>
      <c r="GI338" s="18" t="n"/>
      <c r="GJ338" s="18" t="n"/>
      <c r="GK338" s="18" t="n"/>
      <c r="GL338" s="18" t="n"/>
      <c r="GM338" s="18" t="n"/>
      <c r="HD338" s="22" t="n"/>
      <c r="HE338" s="18" t="n"/>
      <c r="HF338" s="18" t="n"/>
      <c r="HG338" s="18" t="n"/>
      <c r="HH338" s="18" t="n"/>
      <c r="HI338" s="18" t="n"/>
      <c r="HK338" s="22" t="n"/>
      <c r="HL338" s="18" t="n"/>
      <c r="HM338" s="18" t="n"/>
      <c r="HN338" s="18" t="n"/>
      <c r="HO338" s="18" t="n"/>
      <c r="HP338" s="18" t="n"/>
      <c r="HR338" s="22" t="n"/>
      <c r="HS338" s="18" t="n"/>
      <c r="HT338" s="18" t="n"/>
      <c r="HU338" s="18" t="n"/>
      <c r="HV338" s="18" t="n"/>
      <c r="HW338" s="18" t="n"/>
      <c r="HY338" s="22" t="n"/>
      <c r="HZ338" s="18" t="n"/>
      <c r="IA338" s="18" t="n"/>
      <c r="IB338" s="18" t="n"/>
      <c r="IC338" s="18" t="n"/>
      <c r="ID338" s="18" t="n"/>
      <c r="IM338" s="22" t="n"/>
      <c r="IN338" s="18" t="n"/>
      <c r="IO338" s="18" t="n"/>
      <c r="IP338" s="18" t="n"/>
      <c r="IQ338" s="18" t="n"/>
      <c r="IR338" s="18" t="n"/>
      <c r="IT338" s="22" t="n"/>
      <c r="IU338" s="18" t="n"/>
      <c r="IV338" s="18" t="n"/>
      <c r="IW338" s="18" t="n"/>
      <c r="IX338" s="18" t="n"/>
      <c r="IY338" s="18" t="n"/>
      <c r="JA338" s="22" t="n"/>
      <c r="JB338" s="18" t="n"/>
      <c r="JC338" s="18" t="n"/>
      <c r="JD338" s="18" t="n"/>
      <c r="JE338" s="18" t="n"/>
      <c r="JF338" s="18" t="n"/>
      <c r="JH338" s="22" t="n"/>
      <c r="JI338" s="18" t="n"/>
      <c r="JJ338" s="18" t="n"/>
      <c r="JK338" s="18" t="n"/>
      <c r="JL338" s="18" t="n"/>
      <c r="JM338" s="18" t="n"/>
    </row>
    <row r="339">
      <c r="B339" s="4" t="n"/>
      <c r="C339" s="22" t="n"/>
      <c r="D339" s="548" t="n"/>
      <c r="E339" s="18" t="n"/>
      <c r="F339" s="18" t="n"/>
      <c r="G339" s="22" t="n"/>
      <c r="H339" s="548" t="n"/>
      <c r="I339" s="18" t="n"/>
      <c r="J339" s="18" t="n"/>
      <c r="K339" s="22" t="n"/>
      <c r="L339" s="548" t="n"/>
      <c r="M339" s="18" t="n"/>
      <c r="N339" s="18" t="n"/>
      <c r="O339" s="18" t="n"/>
      <c r="P339" s="18" t="n"/>
      <c r="Q339" s="18" t="n"/>
      <c r="R339" s="18" t="n"/>
      <c r="S339" s="18" t="n"/>
      <c r="T339" s="22" t="n"/>
      <c r="U339" s="22" t="n"/>
      <c r="V339" s="18" t="n"/>
      <c r="W339" s="18" t="n"/>
      <c r="AC339" s="22" t="n"/>
      <c r="AD339" s="18" t="n"/>
      <c r="AE339" s="18" t="n"/>
      <c r="AF339" s="18" t="n"/>
      <c r="AG339" s="18" t="n"/>
      <c r="AH339" s="18" t="n"/>
      <c r="AJ339" s="22" t="n"/>
      <c r="AK339" s="18" t="n"/>
      <c r="AL339" s="18" t="n"/>
      <c r="AM339" s="18" t="n"/>
      <c r="AN339" s="18" t="n"/>
      <c r="AO339" s="18" t="n"/>
      <c r="AQ339" s="22" t="n"/>
      <c r="AR339" s="18" t="n"/>
      <c r="AS339" s="18" t="n"/>
      <c r="AT339" s="18" t="n"/>
      <c r="AU339" s="18" t="n"/>
      <c r="AV339" s="18" t="n"/>
      <c r="AX339" s="22" t="n"/>
      <c r="AY339" s="18" t="n"/>
      <c r="AZ339" s="18" t="n"/>
      <c r="BA339" s="18" t="n"/>
      <c r="BB339" s="18" t="n"/>
      <c r="BC339" s="18" t="n"/>
      <c r="BE339" s="22" t="n"/>
      <c r="BF339" s="18" t="n"/>
      <c r="BG339" s="18" t="n"/>
      <c r="BH339" s="18" t="n"/>
      <c r="BI339" s="18" t="n"/>
      <c r="BJ339" s="18" t="n"/>
      <c r="BL339" s="22" t="n"/>
      <c r="BM339" s="18" t="n"/>
      <c r="BN339" s="18" t="n"/>
      <c r="BO339" s="18" t="n"/>
      <c r="BP339" s="18" t="n"/>
      <c r="BQ339" s="18" t="n"/>
      <c r="BS339" s="22" t="n"/>
      <c r="BT339" s="18" t="n"/>
      <c r="BU339" s="18" t="n"/>
      <c r="BV339" s="18" t="n"/>
      <c r="BW339" s="18" t="n"/>
      <c r="BX339" s="18" t="n"/>
      <c r="BZ339" s="22" t="n"/>
      <c r="CA339" s="18" t="n"/>
      <c r="CB339" s="18" t="n"/>
      <c r="CC339" s="18" t="n"/>
      <c r="CD339" s="18" t="n"/>
      <c r="CE339" s="18" t="n"/>
      <c r="CG339" s="22" t="n"/>
      <c r="CH339" s="18" t="n"/>
      <c r="CI339" s="18" t="n"/>
      <c r="CJ339" s="18" t="n"/>
      <c r="CK339" s="18" t="n"/>
      <c r="CL339" s="18" t="n"/>
      <c r="CN339" s="22" t="n"/>
      <c r="CO339" s="18" t="n"/>
      <c r="CP339" s="18" t="n"/>
      <c r="CQ339" s="18" t="n"/>
      <c r="CR339" s="18" t="n"/>
      <c r="CS339" s="18" t="n"/>
      <c r="CU339" s="22" t="n"/>
      <c r="CV339" s="18" t="n"/>
      <c r="CW339" s="18" t="n"/>
      <c r="CX339" s="18" t="n"/>
      <c r="CY339" s="18" t="n"/>
      <c r="CZ339" s="18" t="n"/>
      <c r="DB339" s="22" t="n"/>
      <c r="DC339" s="18" t="n"/>
      <c r="DD339" s="18" t="n"/>
      <c r="DE339" s="18" t="n"/>
      <c r="DF339" s="18" t="n"/>
      <c r="DG339" s="18" t="n"/>
      <c r="DI339" s="22" t="n"/>
      <c r="DJ339" s="18" t="n"/>
      <c r="DK339" s="18" t="n"/>
      <c r="DL339" s="18" t="n"/>
      <c r="DM339" s="18" t="n"/>
      <c r="DN339" s="18" t="n"/>
      <c r="DP339" s="22" t="n"/>
      <c r="DQ339" s="18" t="n"/>
      <c r="DR339" s="18" t="n"/>
      <c r="DS339" s="18" t="n"/>
      <c r="DT339" s="18" t="n"/>
      <c r="DU339" s="18" t="n"/>
      <c r="DV339" s="18" t="n"/>
      <c r="DW339" s="22" t="n"/>
      <c r="DX339" s="18" t="n"/>
      <c r="DY339" s="18" t="n"/>
      <c r="DZ339" s="18" t="n"/>
      <c r="EA339" s="18" t="n"/>
      <c r="EB339" s="18" t="n"/>
      <c r="ED339" s="22" t="n"/>
      <c r="EE339" s="18" t="n"/>
      <c r="EF339" s="18" t="n"/>
      <c r="EG339" s="18" t="n"/>
      <c r="EH339" s="18" t="n"/>
      <c r="EI339" s="18" t="n"/>
      <c r="EK339" s="22" t="n"/>
      <c r="EL339" s="18" t="n"/>
      <c r="EM339" s="18" t="n"/>
      <c r="EN339" s="18" t="n"/>
      <c r="EO339" s="18" t="n"/>
      <c r="EP339" s="18" t="n"/>
      <c r="ER339" s="22" t="n"/>
      <c r="ES339" s="18" t="n"/>
      <c r="ET339" s="18" t="n"/>
      <c r="EU339" s="18" t="n"/>
      <c r="EV339" s="18" t="n"/>
      <c r="EW339" s="18" t="n"/>
      <c r="EY339" s="22" t="n"/>
      <c r="EZ339" s="18" t="n"/>
      <c r="FA339" s="18" t="n"/>
      <c r="FB339" s="18" t="n"/>
      <c r="FC339" s="18" t="n"/>
      <c r="FD339" s="18" t="n"/>
      <c r="FF339" s="22" t="n"/>
      <c r="FG339" s="18" t="n"/>
      <c r="FH339" s="18" t="n"/>
      <c r="FI339" s="18" t="n"/>
      <c r="FJ339" s="18" t="n"/>
      <c r="FK339" s="18" t="n"/>
      <c r="FM339" s="22" t="n"/>
      <c r="FN339" s="18" t="n"/>
      <c r="FO339" s="18" t="n"/>
      <c r="FP339" s="18" t="n"/>
      <c r="FQ339" s="18" t="n"/>
      <c r="FR339" s="18" t="n"/>
      <c r="FT339" s="22" t="n"/>
      <c r="FU339" s="18" t="n"/>
      <c r="FV339" s="18" t="n"/>
      <c r="FW339" s="18" t="n"/>
      <c r="FX339" s="18" t="n"/>
      <c r="FY339" s="18" t="n"/>
      <c r="GA339" s="22" t="n"/>
      <c r="GB339" s="18" t="n"/>
      <c r="GC339" s="18" t="n"/>
      <c r="GD339" s="18" t="n"/>
      <c r="GE339" s="18" t="n"/>
      <c r="GF339" s="18" t="n"/>
      <c r="GG339" s="18" t="n"/>
      <c r="GH339" s="18" t="n"/>
      <c r="GI339" s="18" t="n"/>
      <c r="GJ339" s="18" t="n"/>
      <c r="GK339" s="18" t="n"/>
      <c r="GL339" s="18" t="n"/>
      <c r="GM339" s="18" t="n"/>
      <c r="HD339" s="22" t="n"/>
      <c r="HE339" s="18" t="n"/>
      <c r="HF339" s="18" t="n"/>
      <c r="HG339" s="18" t="n"/>
      <c r="HH339" s="18" t="n"/>
      <c r="HI339" s="18" t="n"/>
      <c r="HK339" s="22" t="n"/>
      <c r="HL339" s="18" t="n"/>
      <c r="HM339" s="18" t="n"/>
      <c r="HN339" s="18" t="n"/>
      <c r="HO339" s="18" t="n"/>
      <c r="HP339" s="18" t="n"/>
      <c r="HR339" s="22" t="n"/>
      <c r="HS339" s="18" t="n"/>
      <c r="HT339" s="18" t="n"/>
      <c r="HU339" s="18" t="n"/>
      <c r="HV339" s="18" t="n"/>
      <c r="HW339" s="18" t="n"/>
      <c r="HY339" s="22" t="n"/>
      <c r="HZ339" s="18" t="n"/>
      <c r="IA339" s="18" t="n"/>
      <c r="IB339" s="18" t="n"/>
      <c r="IC339" s="18" t="n"/>
      <c r="ID339" s="18" t="n"/>
      <c r="IM339" s="22" t="n"/>
      <c r="IN339" s="18" t="n"/>
      <c r="IO339" s="18" t="n"/>
      <c r="IP339" s="18" t="n"/>
      <c r="IQ339" s="18" t="n"/>
      <c r="IR339" s="18" t="n"/>
      <c r="IT339" s="22" t="n"/>
      <c r="IU339" s="18" t="n"/>
      <c r="IV339" s="18" t="n"/>
      <c r="IW339" s="18" t="n"/>
      <c r="IX339" s="18" t="n"/>
      <c r="IY339" s="18" t="n"/>
      <c r="JA339" s="22" t="n"/>
      <c r="JB339" s="18" t="n"/>
      <c r="JC339" s="18" t="n"/>
      <c r="JD339" s="18" t="n"/>
      <c r="JE339" s="18" t="n"/>
      <c r="JF339" s="18" t="n"/>
      <c r="JH339" s="22" t="n"/>
      <c r="JI339" s="18" t="n"/>
      <c r="JJ339" s="18" t="n"/>
      <c r="JK339" s="18" t="n"/>
      <c r="JL339" s="18" t="n"/>
      <c r="JM339" s="18" t="n"/>
    </row>
    <row r="340">
      <c r="B340" s="4" t="n"/>
      <c r="C340" s="22" t="n"/>
      <c r="D340" s="548" t="n"/>
      <c r="E340" s="18" t="n"/>
      <c r="F340" s="18" t="n"/>
      <c r="G340" s="22" t="n"/>
      <c r="H340" s="548" t="n"/>
      <c r="I340" s="18" t="n"/>
      <c r="J340" s="18" t="n"/>
      <c r="K340" s="22" t="n"/>
      <c r="L340" s="548" t="n"/>
      <c r="M340" s="18" t="n"/>
      <c r="N340" s="18" t="n"/>
      <c r="O340" s="18" t="n"/>
      <c r="P340" s="18" t="n"/>
      <c r="Q340" s="18" t="n"/>
      <c r="R340" s="18" t="n"/>
      <c r="S340" s="18" t="n"/>
      <c r="T340" s="22" t="n"/>
      <c r="U340" s="22" t="n"/>
      <c r="V340" s="18" t="n"/>
      <c r="W340" s="18" t="n"/>
      <c r="AC340" s="22" t="n"/>
      <c r="AD340" s="18" t="n"/>
      <c r="AE340" s="18" t="n"/>
      <c r="AF340" s="18" t="n"/>
      <c r="AG340" s="18" t="n"/>
      <c r="AH340" s="18" t="n"/>
      <c r="AJ340" s="22" t="n"/>
      <c r="AK340" s="18" t="n"/>
      <c r="AL340" s="18" t="n"/>
      <c r="AM340" s="18" t="n"/>
      <c r="AN340" s="18" t="n"/>
      <c r="AO340" s="18" t="n"/>
      <c r="AQ340" s="22" t="n"/>
      <c r="AR340" s="18" t="n"/>
      <c r="AS340" s="18" t="n"/>
      <c r="AT340" s="18" t="n"/>
      <c r="AU340" s="18" t="n"/>
      <c r="AV340" s="18" t="n"/>
      <c r="AX340" s="22" t="n"/>
      <c r="AY340" s="18" t="n"/>
      <c r="AZ340" s="18" t="n"/>
      <c r="BA340" s="18" t="n"/>
      <c r="BB340" s="18" t="n"/>
      <c r="BC340" s="18" t="n"/>
      <c r="BE340" s="22" t="n"/>
      <c r="BF340" s="18" t="n"/>
      <c r="BG340" s="18" t="n"/>
      <c r="BH340" s="18" t="n"/>
      <c r="BI340" s="18" t="n"/>
      <c r="BJ340" s="18" t="n"/>
      <c r="BL340" s="22" t="n"/>
      <c r="BM340" s="18" t="n"/>
      <c r="BN340" s="18" t="n"/>
      <c r="BO340" s="18" t="n"/>
      <c r="BP340" s="18" t="n"/>
      <c r="BQ340" s="18" t="n"/>
      <c r="BS340" s="22" t="n"/>
      <c r="BT340" s="18" t="n"/>
      <c r="BU340" s="18" t="n"/>
      <c r="BV340" s="18" t="n"/>
      <c r="BW340" s="18" t="n"/>
      <c r="BX340" s="18" t="n"/>
      <c r="BZ340" s="22" t="n"/>
      <c r="CA340" s="18" t="n"/>
      <c r="CB340" s="18" t="n"/>
      <c r="CC340" s="18" t="n"/>
      <c r="CD340" s="18" t="n"/>
      <c r="CE340" s="18" t="n"/>
      <c r="CG340" s="22" t="n"/>
      <c r="CH340" s="18" t="n"/>
      <c r="CI340" s="18" t="n"/>
      <c r="CJ340" s="18" t="n"/>
      <c r="CK340" s="18" t="n"/>
      <c r="CL340" s="18" t="n"/>
      <c r="CN340" s="22" t="n"/>
      <c r="CO340" s="18" t="n"/>
      <c r="CP340" s="18" t="n"/>
      <c r="CQ340" s="18" t="n"/>
      <c r="CR340" s="18" t="n"/>
      <c r="CS340" s="18" t="n"/>
      <c r="CU340" s="22" t="n"/>
      <c r="CV340" s="18" t="n"/>
      <c r="CW340" s="18" t="n"/>
      <c r="CX340" s="18" t="n"/>
      <c r="CY340" s="18" t="n"/>
      <c r="CZ340" s="18" t="n"/>
      <c r="DB340" s="22" t="n"/>
      <c r="DC340" s="18" t="n"/>
      <c r="DD340" s="18" t="n"/>
      <c r="DE340" s="18" t="n"/>
      <c r="DF340" s="18" t="n"/>
      <c r="DG340" s="18" t="n"/>
      <c r="DI340" s="22" t="n"/>
      <c r="DJ340" s="18" t="n"/>
      <c r="DK340" s="18" t="n"/>
      <c r="DL340" s="18" t="n"/>
      <c r="DM340" s="18" t="n"/>
      <c r="DN340" s="18" t="n"/>
      <c r="DP340" s="22" t="n"/>
      <c r="DQ340" s="18" t="n"/>
      <c r="DR340" s="18" t="n"/>
      <c r="DS340" s="18" t="n"/>
      <c r="DT340" s="18" t="n"/>
      <c r="DU340" s="18" t="n"/>
      <c r="DV340" s="18" t="n"/>
      <c r="DW340" s="22" t="n"/>
      <c r="DX340" s="18" t="n"/>
      <c r="DY340" s="18" t="n"/>
      <c r="DZ340" s="18" t="n"/>
      <c r="EA340" s="18" t="n"/>
      <c r="EB340" s="18" t="n"/>
      <c r="ED340" s="22" t="n"/>
      <c r="EE340" s="18" t="n"/>
      <c r="EF340" s="18" t="n"/>
      <c r="EG340" s="18" t="n"/>
      <c r="EH340" s="18" t="n"/>
      <c r="EI340" s="18" t="n"/>
      <c r="EK340" s="22" t="n"/>
      <c r="EL340" s="18" t="n"/>
      <c r="EM340" s="18" t="n"/>
      <c r="EN340" s="18" t="n"/>
      <c r="EO340" s="18" t="n"/>
      <c r="EP340" s="18" t="n"/>
      <c r="ER340" s="22" t="n"/>
      <c r="ES340" s="18" t="n"/>
      <c r="ET340" s="18" t="n"/>
      <c r="EU340" s="18" t="n"/>
      <c r="EV340" s="18" t="n"/>
      <c r="EW340" s="18" t="n"/>
      <c r="EY340" s="22" t="n"/>
      <c r="EZ340" s="18" t="n"/>
      <c r="FA340" s="18" t="n"/>
      <c r="FB340" s="18" t="n"/>
      <c r="FC340" s="18" t="n"/>
      <c r="FD340" s="18" t="n"/>
      <c r="FF340" s="22" t="n"/>
      <c r="FG340" s="18" t="n"/>
      <c r="FH340" s="18" t="n"/>
      <c r="FI340" s="18" t="n"/>
      <c r="FJ340" s="18" t="n"/>
      <c r="FK340" s="18" t="n"/>
      <c r="FM340" s="22" t="n"/>
      <c r="FN340" s="18" t="n"/>
      <c r="FO340" s="18" t="n"/>
      <c r="FP340" s="18" t="n"/>
      <c r="FQ340" s="18" t="n"/>
      <c r="FR340" s="18" t="n"/>
      <c r="FT340" s="22" t="n"/>
      <c r="FU340" s="18" t="n"/>
      <c r="FV340" s="18" t="n"/>
      <c r="FW340" s="18" t="n"/>
      <c r="FX340" s="18" t="n"/>
      <c r="FY340" s="18" t="n"/>
      <c r="GA340" s="22" t="n"/>
      <c r="GB340" s="18" t="n"/>
      <c r="GC340" s="18" t="n"/>
      <c r="GD340" s="18" t="n"/>
      <c r="GE340" s="18" t="n"/>
      <c r="GF340" s="18" t="n"/>
      <c r="GG340" s="18" t="n"/>
      <c r="GH340" s="18" t="n"/>
      <c r="GI340" s="18" t="n"/>
      <c r="GJ340" s="18" t="n"/>
      <c r="GK340" s="18" t="n"/>
      <c r="GL340" s="18" t="n"/>
      <c r="GM340" s="18" t="n"/>
      <c r="HD340" s="22" t="n"/>
      <c r="HE340" s="18" t="n"/>
      <c r="HF340" s="18" t="n"/>
      <c r="HG340" s="18" t="n"/>
      <c r="HH340" s="18" t="n"/>
      <c r="HI340" s="18" t="n"/>
      <c r="HK340" s="22" t="n"/>
      <c r="HL340" s="18" t="n"/>
      <c r="HM340" s="18" t="n"/>
      <c r="HN340" s="18" t="n"/>
      <c r="HO340" s="18" t="n"/>
      <c r="HP340" s="18" t="n"/>
      <c r="HR340" s="22" t="n"/>
      <c r="HS340" s="18" t="n"/>
      <c r="HT340" s="18" t="n"/>
      <c r="HU340" s="18" t="n"/>
      <c r="HV340" s="18" t="n"/>
      <c r="HW340" s="18" t="n"/>
      <c r="HY340" s="22" t="n"/>
      <c r="HZ340" s="18" t="n"/>
      <c r="IA340" s="18" t="n"/>
      <c r="IB340" s="18" t="n"/>
      <c r="IC340" s="18" t="n"/>
      <c r="ID340" s="18" t="n"/>
      <c r="IM340" s="22" t="n"/>
      <c r="IN340" s="18" t="n"/>
      <c r="IO340" s="18" t="n"/>
      <c r="IP340" s="18" t="n"/>
      <c r="IQ340" s="18" t="n"/>
      <c r="IR340" s="18" t="n"/>
      <c r="IT340" s="22" t="n"/>
      <c r="IU340" s="18" t="n"/>
      <c r="IV340" s="18" t="n"/>
      <c r="IW340" s="18" t="n"/>
      <c r="IX340" s="18" t="n"/>
      <c r="IY340" s="18" t="n"/>
      <c r="JA340" s="22" t="n"/>
      <c r="JB340" s="18" t="n"/>
      <c r="JC340" s="18" t="n"/>
      <c r="JD340" s="18" t="n"/>
      <c r="JE340" s="18" t="n"/>
      <c r="JF340" s="18" t="n"/>
      <c r="JH340" s="22" t="n"/>
      <c r="JI340" s="18" t="n"/>
      <c r="JJ340" s="18" t="n"/>
      <c r="JK340" s="18" t="n"/>
      <c r="JL340" s="18" t="n"/>
      <c r="JM340" s="18" t="n"/>
    </row>
    <row r="341">
      <c r="B341" s="4" t="n"/>
      <c r="C341" s="22" t="n"/>
      <c r="D341" s="548" t="n"/>
      <c r="E341" s="18" t="n"/>
      <c r="F341" s="18" t="n"/>
      <c r="G341" s="22" t="n"/>
      <c r="H341" s="548" t="n"/>
      <c r="I341" s="18" t="n"/>
      <c r="J341" s="18" t="n"/>
      <c r="K341" s="22" t="n"/>
      <c r="L341" s="548" t="n"/>
      <c r="M341" s="18" t="n"/>
      <c r="N341" s="18" t="n"/>
      <c r="O341" s="18" t="n"/>
      <c r="P341" s="18" t="n"/>
      <c r="Q341" s="18" t="n"/>
      <c r="R341" s="18" t="n"/>
      <c r="S341" s="18" t="n"/>
      <c r="T341" s="22" t="n"/>
      <c r="U341" s="22" t="n"/>
      <c r="V341" s="18" t="n"/>
      <c r="W341" s="18" t="n"/>
      <c r="AC341" s="22" t="n"/>
      <c r="AD341" s="18" t="n"/>
      <c r="AE341" s="18" t="n"/>
      <c r="AF341" s="18" t="n"/>
      <c r="AG341" s="18" t="n"/>
      <c r="AH341" s="18" t="n"/>
      <c r="AJ341" s="22" t="n"/>
      <c r="AK341" s="18" t="n"/>
      <c r="AL341" s="18" t="n"/>
      <c r="AM341" s="18" t="n"/>
      <c r="AN341" s="18" t="n"/>
      <c r="AO341" s="18" t="n"/>
      <c r="AQ341" s="22" t="n"/>
      <c r="AR341" s="18" t="n"/>
      <c r="AS341" s="18" t="n"/>
      <c r="AT341" s="18" t="n"/>
      <c r="AU341" s="18" t="n"/>
      <c r="AV341" s="18" t="n"/>
      <c r="AX341" s="22" t="n"/>
      <c r="AY341" s="18" t="n"/>
      <c r="AZ341" s="18" t="n"/>
      <c r="BA341" s="18" t="n"/>
      <c r="BB341" s="18" t="n"/>
      <c r="BC341" s="18" t="n"/>
      <c r="BE341" s="22" t="n"/>
      <c r="BF341" s="18" t="n"/>
      <c r="BG341" s="18" t="n"/>
      <c r="BH341" s="18" t="n"/>
      <c r="BI341" s="18" t="n"/>
      <c r="BJ341" s="18" t="n"/>
      <c r="BL341" s="22" t="n"/>
      <c r="BM341" s="18" t="n"/>
      <c r="BN341" s="18" t="n"/>
      <c r="BO341" s="18" t="n"/>
      <c r="BP341" s="18" t="n"/>
      <c r="BQ341" s="18" t="n"/>
      <c r="BS341" s="22" t="n"/>
      <c r="BT341" s="18" t="n"/>
      <c r="BU341" s="18" t="n"/>
      <c r="BV341" s="18" t="n"/>
      <c r="BW341" s="18" t="n"/>
      <c r="BX341" s="18" t="n"/>
      <c r="BZ341" s="22" t="n"/>
      <c r="CA341" s="18" t="n"/>
      <c r="CB341" s="18" t="n"/>
      <c r="CC341" s="18" t="n"/>
      <c r="CD341" s="18" t="n"/>
      <c r="CE341" s="18" t="n"/>
      <c r="CG341" s="22" t="n"/>
      <c r="CH341" s="18" t="n"/>
      <c r="CI341" s="18" t="n"/>
      <c r="CJ341" s="18" t="n"/>
      <c r="CK341" s="18" t="n"/>
      <c r="CL341" s="18" t="n"/>
      <c r="CN341" s="22" t="n"/>
      <c r="CO341" s="18" t="n"/>
      <c r="CP341" s="18" t="n"/>
      <c r="CQ341" s="18" t="n"/>
      <c r="CR341" s="18" t="n"/>
      <c r="CS341" s="18" t="n"/>
      <c r="CU341" s="22" t="n"/>
      <c r="CV341" s="18" t="n"/>
      <c r="CW341" s="18" t="n"/>
      <c r="CX341" s="18" t="n"/>
      <c r="CY341" s="18" t="n"/>
      <c r="CZ341" s="18" t="n"/>
      <c r="DB341" s="22" t="n"/>
      <c r="DC341" s="18" t="n"/>
      <c r="DD341" s="18" t="n"/>
      <c r="DE341" s="18" t="n"/>
      <c r="DF341" s="18" t="n"/>
      <c r="DG341" s="18" t="n"/>
      <c r="DI341" s="22" t="n"/>
      <c r="DJ341" s="18" t="n"/>
      <c r="DK341" s="18" t="n"/>
      <c r="DL341" s="18" t="n"/>
      <c r="DM341" s="18" t="n"/>
      <c r="DN341" s="18" t="n"/>
      <c r="DP341" s="22" t="n"/>
      <c r="DQ341" s="18" t="n"/>
      <c r="DR341" s="18" t="n"/>
      <c r="DS341" s="18" t="n"/>
      <c r="DT341" s="18" t="n"/>
      <c r="DU341" s="18" t="n"/>
      <c r="DV341" s="18" t="n"/>
      <c r="DW341" s="22" t="n"/>
      <c r="DX341" s="18" t="n"/>
      <c r="DY341" s="18" t="n"/>
      <c r="DZ341" s="18" t="n"/>
      <c r="EA341" s="18" t="n"/>
      <c r="EB341" s="18" t="n"/>
      <c r="ED341" s="22" t="n"/>
      <c r="EE341" s="18" t="n"/>
      <c r="EF341" s="18" t="n"/>
      <c r="EG341" s="18" t="n"/>
      <c r="EH341" s="18" t="n"/>
      <c r="EI341" s="18" t="n"/>
      <c r="EK341" s="22" t="n"/>
      <c r="EL341" s="18" t="n"/>
      <c r="EM341" s="18" t="n"/>
      <c r="EN341" s="18" t="n"/>
      <c r="EO341" s="18" t="n"/>
      <c r="EP341" s="18" t="n"/>
      <c r="ER341" s="22" t="n"/>
      <c r="ES341" s="18" t="n"/>
      <c r="ET341" s="18" t="n"/>
      <c r="EU341" s="18" t="n"/>
      <c r="EV341" s="18" t="n"/>
      <c r="EW341" s="18" t="n"/>
      <c r="EY341" s="22" t="n"/>
      <c r="EZ341" s="18" t="n"/>
      <c r="FA341" s="18" t="n"/>
      <c r="FB341" s="18" t="n"/>
      <c r="FC341" s="18" t="n"/>
      <c r="FD341" s="18" t="n"/>
      <c r="FF341" s="22" t="n"/>
      <c r="FG341" s="18" t="n"/>
      <c r="FH341" s="18" t="n"/>
      <c r="FI341" s="18" t="n"/>
      <c r="FJ341" s="18" t="n"/>
      <c r="FK341" s="18" t="n"/>
      <c r="FM341" s="22" t="n"/>
      <c r="FN341" s="18" t="n"/>
      <c r="FO341" s="18" t="n"/>
      <c r="FP341" s="18" t="n"/>
      <c r="FQ341" s="18" t="n"/>
      <c r="FR341" s="18" t="n"/>
      <c r="FT341" s="22" t="n"/>
      <c r="FU341" s="18" t="n"/>
      <c r="FV341" s="18" t="n"/>
      <c r="FW341" s="18" t="n"/>
      <c r="FX341" s="18" t="n"/>
      <c r="FY341" s="18" t="n"/>
      <c r="GA341" s="22" t="n"/>
      <c r="GB341" s="18" t="n"/>
      <c r="GC341" s="18" t="n"/>
      <c r="GD341" s="18" t="n"/>
      <c r="GE341" s="18" t="n"/>
      <c r="GF341" s="18" t="n"/>
      <c r="GG341" s="18" t="n"/>
      <c r="GH341" s="18" t="n"/>
      <c r="GI341" s="18" t="n"/>
      <c r="GJ341" s="18" t="n"/>
      <c r="GK341" s="18" t="n"/>
      <c r="GL341" s="18" t="n"/>
      <c r="GM341" s="18" t="n"/>
      <c r="HD341" s="22" t="n"/>
      <c r="HE341" s="18" t="n"/>
      <c r="HF341" s="18" t="n"/>
      <c r="HG341" s="18" t="n"/>
      <c r="HH341" s="18" t="n"/>
      <c r="HI341" s="18" t="n"/>
      <c r="HK341" s="22" t="n"/>
      <c r="HL341" s="18" t="n"/>
      <c r="HM341" s="18" t="n"/>
      <c r="HN341" s="18" t="n"/>
      <c r="HO341" s="18" t="n"/>
      <c r="HP341" s="18" t="n"/>
      <c r="HR341" s="22" t="n"/>
      <c r="HS341" s="18" t="n"/>
      <c r="HT341" s="18" t="n"/>
      <c r="HU341" s="18" t="n"/>
      <c r="HV341" s="18" t="n"/>
      <c r="HW341" s="18" t="n"/>
      <c r="HY341" s="22" t="n"/>
      <c r="HZ341" s="18" t="n"/>
      <c r="IA341" s="18" t="n"/>
      <c r="IB341" s="18" t="n"/>
      <c r="IC341" s="18" t="n"/>
      <c r="ID341" s="18" t="n"/>
      <c r="IM341" s="22" t="n"/>
      <c r="IN341" s="18" t="n"/>
      <c r="IO341" s="18" t="n"/>
      <c r="IP341" s="18" t="n"/>
      <c r="IQ341" s="18" t="n"/>
      <c r="IR341" s="18" t="n"/>
      <c r="IT341" s="22" t="n"/>
      <c r="IU341" s="18" t="n"/>
      <c r="IV341" s="18" t="n"/>
      <c r="IW341" s="18" t="n"/>
      <c r="IX341" s="18" t="n"/>
      <c r="IY341" s="18" t="n"/>
      <c r="JA341" s="22" t="n"/>
      <c r="JB341" s="18" t="n"/>
      <c r="JC341" s="18" t="n"/>
      <c r="JD341" s="18" t="n"/>
      <c r="JE341" s="18" t="n"/>
      <c r="JF341" s="18" t="n"/>
      <c r="JH341" s="22" t="n"/>
      <c r="JI341" s="18" t="n"/>
      <c r="JJ341" s="18" t="n"/>
      <c r="JK341" s="18" t="n"/>
      <c r="JL341" s="18" t="n"/>
      <c r="JM341" s="18" t="n"/>
    </row>
    <row r="342">
      <c r="B342" s="4" t="n"/>
      <c r="C342" s="22" t="n"/>
      <c r="D342" s="548" t="n"/>
      <c r="E342" s="18" t="n"/>
      <c r="F342" s="18" t="n"/>
      <c r="G342" s="22" t="n"/>
      <c r="H342" s="548" t="n"/>
      <c r="I342" s="18" t="n"/>
      <c r="J342" s="18" t="n"/>
      <c r="K342" s="22" t="n"/>
      <c r="L342" s="548" t="n"/>
      <c r="M342" s="18" t="n"/>
      <c r="N342" s="18" t="n"/>
      <c r="O342" s="18" t="n"/>
      <c r="P342" s="18" t="n"/>
      <c r="Q342" s="18" t="n"/>
      <c r="R342" s="18" t="n"/>
      <c r="S342" s="18" t="n"/>
      <c r="T342" s="22" t="n"/>
      <c r="U342" s="22" t="n"/>
      <c r="V342" s="18" t="n"/>
      <c r="W342" s="18" t="n"/>
      <c r="AC342" s="22" t="n"/>
      <c r="AD342" s="18" t="n"/>
      <c r="AE342" s="18" t="n"/>
      <c r="AF342" s="18" t="n"/>
      <c r="AG342" s="18" t="n"/>
      <c r="AH342" s="18" t="n"/>
      <c r="AJ342" s="22" t="n"/>
      <c r="AK342" s="18" t="n"/>
      <c r="AL342" s="18" t="n"/>
      <c r="AM342" s="18" t="n"/>
      <c r="AN342" s="18" t="n"/>
      <c r="AO342" s="18" t="n"/>
      <c r="AQ342" s="22" t="n"/>
      <c r="AR342" s="18" t="n"/>
      <c r="AS342" s="18" t="n"/>
      <c r="AT342" s="18" t="n"/>
      <c r="AU342" s="18" t="n"/>
      <c r="AV342" s="18" t="n"/>
      <c r="AX342" s="22" t="n"/>
      <c r="AY342" s="18" t="n"/>
      <c r="AZ342" s="18" t="n"/>
      <c r="BA342" s="18" t="n"/>
      <c r="BB342" s="18" t="n"/>
      <c r="BC342" s="18" t="n"/>
      <c r="BE342" s="22" t="n"/>
      <c r="BF342" s="18" t="n"/>
      <c r="BG342" s="18" t="n"/>
      <c r="BH342" s="18" t="n"/>
      <c r="BI342" s="18" t="n"/>
      <c r="BJ342" s="18" t="n"/>
      <c r="BL342" s="22" t="n"/>
      <c r="BM342" s="18" t="n"/>
      <c r="BN342" s="18" t="n"/>
      <c r="BO342" s="18" t="n"/>
      <c r="BP342" s="18" t="n"/>
      <c r="BQ342" s="18" t="n"/>
      <c r="BS342" s="22" t="n"/>
      <c r="BT342" s="18" t="n"/>
      <c r="BU342" s="18" t="n"/>
      <c r="BV342" s="18" t="n"/>
      <c r="BW342" s="18" t="n"/>
      <c r="BX342" s="18" t="n"/>
      <c r="BZ342" s="22" t="n"/>
      <c r="CA342" s="18" t="n"/>
      <c r="CB342" s="18" t="n"/>
      <c r="CC342" s="18" t="n"/>
      <c r="CD342" s="18" t="n"/>
      <c r="CE342" s="18" t="n"/>
      <c r="CG342" s="22" t="n"/>
      <c r="CH342" s="18" t="n"/>
      <c r="CI342" s="18" t="n"/>
      <c r="CJ342" s="18" t="n"/>
      <c r="CK342" s="18" t="n"/>
      <c r="CL342" s="18" t="n"/>
      <c r="CN342" s="22" t="n"/>
      <c r="CO342" s="18" t="n"/>
      <c r="CP342" s="18" t="n"/>
      <c r="CQ342" s="18" t="n"/>
      <c r="CR342" s="18" t="n"/>
      <c r="CS342" s="18" t="n"/>
      <c r="CU342" s="22" t="n"/>
      <c r="CV342" s="18" t="n"/>
      <c r="CW342" s="18" t="n"/>
      <c r="CX342" s="18" t="n"/>
      <c r="CY342" s="18" t="n"/>
      <c r="CZ342" s="18" t="n"/>
      <c r="DB342" s="22" t="n"/>
      <c r="DC342" s="18" t="n"/>
      <c r="DD342" s="18" t="n"/>
      <c r="DE342" s="18" t="n"/>
      <c r="DF342" s="18" t="n"/>
      <c r="DG342" s="18" t="n"/>
      <c r="DI342" s="22" t="n"/>
      <c r="DJ342" s="18" t="n"/>
      <c r="DK342" s="18" t="n"/>
      <c r="DL342" s="18" t="n"/>
      <c r="DM342" s="18" t="n"/>
      <c r="DN342" s="18" t="n"/>
      <c r="DP342" s="22" t="n"/>
      <c r="DQ342" s="18" t="n"/>
      <c r="DR342" s="18" t="n"/>
      <c r="DS342" s="18" t="n"/>
      <c r="DT342" s="18" t="n"/>
      <c r="DU342" s="18" t="n"/>
      <c r="DV342" s="18" t="n"/>
      <c r="DW342" s="22" t="n"/>
      <c r="DX342" s="18" t="n"/>
      <c r="DY342" s="18" t="n"/>
      <c r="DZ342" s="18" t="n"/>
      <c r="EA342" s="18" t="n"/>
      <c r="EB342" s="18" t="n"/>
      <c r="ED342" s="22" t="n"/>
      <c r="EE342" s="18" t="n"/>
      <c r="EF342" s="18" t="n"/>
      <c r="EG342" s="18" t="n"/>
      <c r="EH342" s="18" t="n"/>
      <c r="EI342" s="18" t="n"/>
      <c r="EK342" s="22" t="n"/>
      <c r="EL342" s="18" t="n"/>
      <c r="EM342" s="18" t="n"/>
      <c r="EN342" s="18" t="n"/>
      <c r="EO342" s="18" t="n"/>
      <c r="EP342" s="18" t="n"/>
      <c r="ER342" s="22" t="n"/>
      <c r="ES342" s="18" t="n"/>
      <c r="ET342" s="18" t="n"/>
      <c r="EU342" s="18" t="n"/>
      <c r="EV342" s="18" t="n"/>
      <c r="EW342" s="18" t="n"/>
      <c r="EY342" s="22" t="n"/>
      <c r="EZ342" s="18" t="n"/>
      <c r="FA342" s="18" t="n"/>
      <c r="FB342" s="18" t="n"/>
      <c r="FC342" s="18" t="n"/>
      <c r="FD342" s="18" t="n"/>
      <c r="FF342" s="22" t="n"/>
      <c r="FG342" s="18" t="n"/>
      <c r="FH342" s="18" t="n"/>
      <c r="FI342" s="18" t="n"/>
      <c r="FJ342" s="18" t="n"/>
      <c r="FK342" s="18" t="n"/>
      <c r="FM342" s="22" t="n"/>
      <c r="FN342" s="18" t="n"/>
      <c r="FO342" s="18" t="n"/>
      <c r="FP342" s="18" t="n"/>
      <c r="FQ342" s="18" t="n"/>
      <c r="FR342" s="18" t="n"/>
      <c r="FT342" s="22" t="n"/>
      <c r="FU342" s="18" t="n"/>
      <c r="FV342" s="18" t="n"/>
      <c r="FW342" s="18" t="n"/>
      <c r="FX342" s="18" t="n"/>
      <c r="FY342" s="18" t="n"/>
      <c r="GA342" s="22" t="n"/>
      <c r="GB342" s="18" t="n"/>
      <c r="GC342" s="18" t="n"/>
      <c r="GD342" s="18" t="n"/>
      <c r="GE342" s="18" t="n"/>
      <c r="GF342" s="18" t="n"/>
      <c r="GG342" s="18" t="n"/>
      <c r="GH342" s="18" t="n"/>
      <c r="GI342" s="18" t="n"/>
      <c r="GJ342" s="18" t="n"/>
      <c r="GK342" s="18" t="n"/>
      <c r="GL342" s="18" t="n"/>
      <c r="GM342" s="18" t="n"/>
      <c r="HD342" s="22" t="n"/>
      <c r="HE342" s="18" t="n"/>
      <c r="HF342" s="18" t="n"/>
      <c r="HG342" s="18" t="n"/>
      <c r="HH342" s="18" t="n"/>
      <c r="HI342" s="18" t="n"/>
      <c r="HK342" s="22" t="n"/>
      <c r="HL342" s="18" t="n"/>
      <c r="HM342" s="18" t="n"/>
      <c r="HN342" s="18" t="n"/>
      <c r="HO342" s="18" t="n"/>
      <c r="HP342" s="18" t="n"/>
      <c r="HR342" s="22" t="n"/>
      <c r="HS342" s="18" t="n"/>
      <c r="HT342" s="18" t="n"/>
      <c r="HU342" s="18" t="n"/>
      <c r="HV342" s="18" t="n"/>
      <c r="HW342" s="18" t="n"/>
      <c r="HY342" s="22" t="n"/>
      <c r="HZ342" s="18" t="n"/>
      <c r="IA342" s="18" t="n"/>
      <c r="IB342" s="18" t="n"/>
      <c r="IC342" s="18" t="n"/>
      <c r="ID342" s="18" t="n"/>
      <c r="IM342" s="22" t="n"/>
      <c r="IN342" s="18" t="n"/>
      <c r="IO342" s="18" t="n"/>
      <c r="IP342" s="18" t="n"/>
      <c r="IQ342" s="18" t="n"/>
      <c r="IR342" s="18" t="n"/>
      <c r="IT342" s="22" t="n"/>
      <c r="IU342" s="18" t="n"/>
      <c r="IV342" s="18" t="n"/>
      <c r="IW342" s="18" t="n"/>
      <c r="IX342" s="18" t="n"/>
      <c r="IY342" s="18" t="n"/>
      <c r="JA342" s="22" t="n"/>
      <c r="JB342" s="18" t="n"/>
      <c r="JC342" s="18" t="n"/>
      <c r="JD342" s="18" t="n"/>
      <c r="JE342" s="18" t="n"/>
      <c r="JF342" s="18" t="n"/>
      <c r="JH342" s="22" t="n"/>
      <c r="JI342" s="18" t="n"/>
      <c r="JJ342" s="18" t="n"/>
      <c r="JK342" s="18" t="n"/>
      <c r="JL342" s="18" t="n"/>
      <c r="JM342" s="18" t="n"/>
    </row>
    <row r="343">
      <c r="B343" s="4" t="n"/>
      <c r="C343" s="22" t="n"/>
      <c r="D343" s="548" t="n"/>
      <c r="E343" s="18" t="n"/>
      <c r="F343" s="18" t="n"/>
      <c r="G343" s="22" t="n"/>
      <c r="H343" s="548" t="n"/>
      <c r="I343" s="18" t="n"/>
      <c r="J343" s="18" t="n"/>
      <c r="K343" s="22" t="n"/>
      <c r="L343" s="548" t="n"/>
      <c r="M343" s="18" t="n"/>
      <c r="N343" s="18" t="n"/>
      <c r="O343" s="18" t="n"/>
      <c r="P343" s="18" t="n"/>
      <c r="Q343" s="18" t="n"/>
      <c r="R343" s="18" t="n"/>
      <c r="S343" s="18" t="n"/>
      <c r="T343" s="22" t="n"/>
      <c r="U343" s="22" t="n"/>
      <c r="V343" s="18" t="n"/>
      <c r="W343" s="18" t="n"/>
      <c r="AC343" s="22" t="n"/>
      <c r="AD343" s="18" t="n"/>
      <c r="AE343" s="18" t="n"/>
      <c r="AF343" s="18" t="n"/>
      <c r="AG343" s="18" t="n"/>
      <c r="AH343" s="18" t="n"/>
      <c r="AJ343" s="22" t="n"/>
      <c r="AK343" s="18" t="n"/>
      <c r="AL343" s="18" t="n"/>
      <c r="AM343" s="18" t="n"/>
      <c r="AN343" s="18" t="n"/>
      <c r="AO343" s="18" t="n"/>
      <c r="AQ343" s="22" t="n"/>
      <c r="AR343" s="18" t="n"/>
      <c r="AS343" s="18" t="n"/>
      <c r="AT343" s="18" t="n"/>
      <c r="AU343" s="18" t="n"/>
      <c r="AV343" s="18" t="n"/>
      <c r="AX343" s="22" t="n"/>
      <c r="AY343" s="18" t="n"/>
      <c r="AZ343" s="18" t="n"/>
      <c r="BA343" s="18" t="n"/>
      <c r="BB343" s="18" t="n"/>
      <c r="BC343" s="18" t="n"/>
      <c r="BE343" s="22" t="n"/>
      <c r="BF343" s="18" t="n"/>
      <c r="BG343" s="18" t="n"/>
      <c r="BH343" s="18" t="n"/>
      <c r="BI343" s="18" t="n"/>
      <c r="BJ343" s="18" t="n"/>
      <c r="BL343" s="22" t="n"/>
      <c r="BM343" s="18" t="n"/>
      <c r="BN343" s="18" t="n"/>
      <c r="BO343" s="18" t="n"/>
      <c r="BP343" s="18" t="n"/>
      <c r="BQ343" s="18" t="n"/>
      <c r="BS343" s="22" t="n"/>
      <c r="BT343" s="18" t="n"/>
      <c r="BU343" s="18" t="n"/>
      <c r="BV343" s="18" t="n"/>
      <c r="BW343" s="18" t="n"/>
      <c r="BX343" s="18" t="n"/>
      <c r="BZ343" s="22" t="n"/>
      <c r="CA343" s="18" t="n"/>
      <c r="CB343" s="18" t="n"/>
      <c r="CC343" s="18" t="n"/>
      <c r="CD343" s="18" t="n"/>
      <c r="CE343" s="18" t="n"/>
      <c r="CG343" s="22" t="n"/>
      <c r="CH343" s="18" t="n"/>
      <c r="CI343" s="18" t="n"/>
      <c r="CJ343" s="18" t="n"/>
      <c r="CK343" s="18" t="n"/>
      <c r="CL343" s="18" t="n"/>
      <c r="CN343" s="22" t="n"/>
      <c r="CO343" s="18" t="n"/>
      <c r="CP343" s="18" t="n"/>
      <c r="CQ343" s="18" t="n"/>
      <c r="CR343" s="18" t="n"/>
      <c r="CS343" s="18" t="n"/>
      <c r="CU343" s="22" t="n"/>
      <c r="CV343" s="18" t="n"/>
      <c r="CW343" s="18" t="n"/>
      <c r="CX343" s="18" t="n"/>
      <c r="CY343" s="18" t="n"/>
      <c r="CZ343" s="18" t="n"/>
      <c r="DB343" s="22" t="n"/>
      <c r="DC343" s="18" t="n"/>
      <c r="DD343" s="18" t="n"/>
      <c r="DE343" s="18" t="n"/>
      <c r="DF343" s="18" t="n"/>
      <c r="DG343" s="18" t="n"/>
      <c r="DI343" s="22" t="n"/>
      <c r="DJ343" s="18" t="n"/>
      <c r="DK343" s="18" t="n"/>
      <c r="DL343" s="18" t="n"/>
      <c r="DM343" s="18" t="n"/>
      <c r="DN343" s="18" t="n"/>
      <c r="DP343" s="22" t="n"/>
      <c r="DQ343" s="18" t="n"/>
      <c r="DR343" s="18" t="n"/>
      <c r="DS343" s="18" t="n"/>
      <c r="DT343" s="18" t="n"/>
      <c r="DU343" s="18" t="n"/>
      <c r="DV343" s="18" t="n"/>
      <c r="DW343" s="22" t="n"/>
      <c r="DX343" s="18" t="n"/>
      <c r="DY343" s="18" t="n"/>
      <c r="DZ343" s="18" t="n"/>
      <c r="EA343" s="18" t="n"/>
      <c r="EB343" s="18" t="n"/>
      <c r="ED343" s="22" t="n"/>
      <c r="EE343" s="18" t="n"/>
      <c r="EF343" s="18" t="n"/>
      <c r="EG343" s="18" t="n"/>
      <c r="EH343" s="18" t="n"/>
      <c r="EI343" s="18" t="n"/>
      <c r="EK343" s="22" t="n"/>
      <c r="EL343" s="18" t="n"/>
      <c r="EM343" s="18" t="n"/>
      <c r="EN343" s="18" t="n"/>
      <c r="EO343" s="18" t="n"/>
      <c r="EP343" s="18" t="n"/>
      <c r="ER343" s="22" t="n"/>
      <c r="ES343" s="18" t="n"/>
      <c r="ET343" s="18" t="n"/>
      <c r="EU343" s="18" t="n"/>
      <c r="EV343" s="18" t="n"/>
      <c r="EW343" s="18" t="n"/>
      <c r="EY343" s="22" t="n"/>
      <c r="EZ343" s="18" t="n"/>
      <c r="FA343" s="18" t="n"/>
      <c r="FB343" s="18" t="n"/>
      <c r="FC343" s="18" t="n"/>
      <c r="FD343" s="18" t="n"/>
      <c r="FF343" s="22" t="n"/>
      <c r="FG343" s="18" t="n"/>
      <c r="FH343" s="18" t="n"/>
      <c r="FI343" s="18" t="n"/>
      <c r="FJ343" s="18" t="n"/>
      <c r="FK343" s="18" t="n"/>
      <c r="FM343" s="22" t="n"/>
      <c r="FN343" s="18" t="n"/>
      <c r="FO343" s="18" t="n"/>
      <c r="FP343" s="18" t="n"/>
      <c r="FQ343" s="18" t="n"/>
      <c r="FR343" s="18" t="n"/>
      <c r="FT343" s="22" t="n"/>
      <c r="FU343" s="18" t="n"/>
      <c r="FV343" s="18" t="n"/>
      <c r="FW343" s="18" t="n"/>
      <c r="FX343" s="18" t="n"/>
      <c r="FY343" s="18" t="n"/>
      <c r="GA343" s="22" t="n"/>
      <c r="GB343" s="18" t="n"/>
      <c r="GC343" s="18" t="n"/>
      <c r="GD343" s="18" t="n"/>
      <c r="GE343" s="18" t="n"/>
      <c r="GF343" s="18" t="n"/>
      <c r="GG343" s="18" t="n"/>
      <c r="GH343" s="18" t="n"/>
      <c r="GI343" s="18" t="n"/>
      <c r="GJ343" s="18" t="n"/>
      <c r="GK343" s="18" t="n"/>
      <c r="GL343" s="18" t="n"/>
      <c r="GM343" s="18" t="n"/>
      <c r="HD343" s="22" t="n"/>
      <c r="HE343" s="18" t="n"/>
      <c r="HF343" s="18" t="n"/>
      <c r="HG343" s="18" t="n"/>
      <c r="HH343" s="18" t="n"/>
      <c r="HI343" s="18" t="n"/>
      <c r="HK343" s="22" t="n"/>
      <c r="HL343" s="18" t="n"/>
      <c r="HM343" s="18" t="n"/>
      <c r="HN343" s="18" t="n"/>
      <c r="HO343" s="18" t="n"/>
      <c r="HP343" s="18" t="n"/>
      <c r="HR343" s="22" t="n"/>
      <c r="HS343" s="18" t="n"/>
      <c r="HT343" s="18" t="n"/>
      <c r="HU343" s="18" t="n"/>
      <c r="HV343" s="18" t="n"/>
      <c r="HW343" s="18" t="n"/>
      <c r="HY343" s="22" t="n"/>
      <c r="HZ343" s="18" t="n"/>
      <c r="IA343" s="18" t="n"/>
      <c r="IB343" s="18" t="n"/>
      <c r="IC343" s="18" t="n"/>
      <c r="ID343" s="18" t="n"/>
      <c r="IM343" s="22" t="n"/>
      <c r="IN343" s="18" t="n"/>
      <c r="IO343" s="18" t="n"/>
      <c r="IP343" s="18" t="n"/>
      <c r="IQ343" s="18" t="n"/>
      <c r="IR343" s="18" t="n"/>
      <c r="IT343" s="22" t="n"/>
      <c r="IU343" s="18" t="n"/>
      <c r="IV343" s="18" t="n"/>
      <c r="IW343" s="18" t="n"/>
      <c r="IX343" s="18" t="n"/>
      <c r="IY343" s="18" t="n"/>
      <c r="JA343" s="22" t="n"/>
      <c r="JB343" s="18" t="n"/>
      <c r="JC343" s="18" t="n"/>
      <c r="JD343" s="18" t="n"/>
      <c r="JE343" s="18" t="n"/>
      <c r="JF343" s="18" t="n"/>
      <c r="JH343" s="22" t="n"/>
      <c r="JI343" s="18" t="n"/>
      <c r="JJ343" s="18" t="n"/>
      <c r="JK343" s="18" t="n"/>
      <c r="JL343" s="18" t="n"/>
      <c r="JM343" s="18" t="n"/>
    </row>
    <row r="344">
      <c r="B344" s="4" t="n"/>
      <c r="C344" s="22" t="n"/>
      <c r="D344" s="548" t="n"/>
      <c r="E344" s="18" t="n"/>
      <c r="F344" s="18" t="n"/>
      <c r="G344" s="22" t="n"/>
      <c r="H344" s="548" t="n"/>
      <c r="I344" s="18" t="n"/>
      <c r="J344" s="18" t="n"/>
      <c r="K344" s="22" t="n"/>
      <c r="L344" s="548" t="n"/>
      <c r="M344" s="18" t="n"/>
      <c r="N344" s="18" t="n"/>
      <c r="O344" s="18" t="n"/>
      <c r="P344" s="18" t="n"/>
      <c r="Q344" s="18" t="n"/>
      <c r="R344" s="18" t="n"/>
      <c r="S344" s="18" t="n"/>
      <c r="T344" s="22" t="n"/>
      <c r="U344" s="22" t="n"/>
      <c r="V344" s="18" t="n"/>
      <c r="W344" s="18" t="n"/>
      <c r="AC344" s="22" t="n"/>
      <c r="AD344" s="18" t="n"/>
      <c r="AE344" s="18" t="n"/>
      <c r="AF344" s="18" t="n"/>
      <c r="AG344" s="18" t="n"/>
      <c r="AH344" s="18" t="n"/>
      <c r="AJ344" s="22" t="n"/>
      <c r="AK344" s="18" t="n"/>
      <c r="AL344" s="18" t="n"/>
      <c r="AM344" s="18" t="n"/>
      <c r="AN344" s="18" t="n"/>
      <c r="AO344" s="18" t="n"/>
      <c r="AQ344" s="22" t="n"/>
      <c r="AR344" s="18" t="n"/>
      <c r="AS344" s="18" t="n"/>
      <c r="AT344" s="18" t="n"/>
      <c r="AU344" s="18" t="n"/>
      <c r="AV344" s="18" t="n"/>
      <c r="AX344" s="22" t="n"/>
      <c r="AY344" s="18" t="n"/>
      <c r="AZ344" s="18" t="n"/>
      <c r="BA344" s="18" t="n"/>
      <c r="BB344" s="18" t="n"/>
      <c r="BC344" s="18" t="n"/>
      <c r="BE344" s="22" t="n"/>
      <c r="BF344" s="18" t="n"/>
      <c r="BG344" s="18" t="n"/>
      <c r="BH344" s="18" t="n"/>
      <c r="BI344" s="18" t="n"/>
      <c r="BJ344" s="18" t="n"/>
      <c r="BL344" s="22" t="n"/>
      <c r="BM344" s="18" t="n"/>
      <c r="BN344" s="18" t="n"/>
      <c r="BO344" s="18" t="n"/>
      <c r="BP344" s="18" t="n"/>
      <c r="BQ344" s="18" t="n"/>
      <c r="BS344" s="22" t="n"/>
      <c r="BT344" s="18" t="n"/>
      <c r="BU344" s="18" t="n"/>
      <c r="BV344" s="18" t="n"/>
      <c r="BW344" s="18" t="n"/>
      <c r="BX344" s="18" t="n"/>
      <c r="BZ344" s="22" t="n"/>
      <c r="CA344" s="18" t="n"/>
      <c r="CB344" s="18" t="n"/>
      <c r="CC344" s="18" t="n"/>
      <c r="CD344" s="18" t="n"/>
      <c r="CE344" s="18" t="n"/>
      <c r="CG344" s="22" t="n"/>
      <c r="CH344" s="18" t="n"/>
      <c r="CI344" s="18" t="n"/>
      <c r="CJ344" s="18" t="n"/>
      <c r="CK344" s="18" t="n"/>
      <c r="CL344" s="18" t="n"/>
      <c r="CN344" s="22" t="n"/>
      <c r="CO344" s="18" t="n"/>
      <c r="CP344" s="18" t="n"/>
      <c r="CQ344" s="18" t="n"/>
      <c r="CR344" s="18" t="n"/>
      <c r="CS344" s="18" t="n"/>
      <c r="CU344" s="22" t="n"/>
      <c r="CV344" s="18" t="n"/>
      <c r="CW344" s="18" t="n"/>
      <c r="CX344" s="18" t="n"/>
      <c r="CY344" s="18" t="n"/>
      <c r="CZ344" s="18" t="n"/>
      <c r="DB344" s="22" t="n"/>
      <c r="DC344" s="18" t="n"/>
      <c r="DD344" s="18" t="n"/>
      <c r="DE344" s="18" t="n"/>
      <c r="DF344" s="18" t="n"/>
      <c r="DG344" s="18" t="n"/>
      <c r="DI344" s="22" t="n"/>
      <c r="DJ344" s="18" t="n"/>
      <c r="DK344" s="18" t="n"/>
      <c r="DL344" s="18" t="n"/>
      <c r="DM344" s="18" t="n"/>
      <c r="DN344" s="18" t="n"/>
      <c r="DP344" s="22" t="n"/>
      <c r="DQ344" s="18" t="n"/>
      <c r="DR344" s="18" t="n"/>
      <c r="DS344" s="18" t="n"/>
      <c r="DT344" s="18" t="n"/>
      <c r="DU344" s="18" t="n"/>
      <c r="DV344" s="18" t="n"/>
      <c r="DW344" s="22" t="n"/>
      <c r="DX344" s="18" t="n"/>
      <c r="DY344" s="18" t="n"/>
      <c r="DZ344" s="18" t="n"/>
      <c r="EA344" s="18" t="n"/>
      <c r="EB344" s="18" t="n"/>
      <c r="ED344" s="22" t="n"/>
      <c r="EE344" s="18" t="n"/>
      <c r="EF344" s="18" t="n"/>
      <c r="EG344" s="18" t="n"/>
      <c r="EH344" s="18" t="n"/>
      <c r="EI344" s="18" t="n"/>
      <c r="EK344" s="22" t="n"/>
      <c r="EL344" s="18" t="n"/>
      <c r="EM344" s="18" t="n"/>
      <c r="EN344" s="18" t="n"/>
      <c r="EO344" s="18" t="n"/>
      <c r="EP344" s="18" t="n"/>
      <c r="ER344" s="22" t="n"/>
      <c r="ES344" s="18" t="n"/>
      <c r="ET344" s="18" t="n"/>
      <c r="EU344" s="18" t="n"/>
      <c r="EV344" s="18" t="n"/>
      <c r="EW344" s="18" t="n"/>
      <c r="EY344" s="22" t="n"/>
      <c r="EZ344" s="18" t="n"/>
      <c r="FA344" s="18" t="n"/>
      <c r="FB344" s="18" t="n"/>
      <c r="FC344" s="18" t="n"/>
      <c r="FD344" s="18" t="n"/>
      <c r="FF344" s="22" t="n"/>
      <c r="FG344" s="18" t="n"/>
      <c r="FH344" s="18" t="n"/>
      <c r="FI344" s="18" t="n"/>
      <c r="FJ344" s="18" t="n"/>
      <c r="FK344" s="18" t="n"/>
      <c r="FM344" s="22" t="n"/>
      <c r="FN344" s="18" t="n"/>
      <c r="FO344" s="18" t="n"/>
      <c r="FP344" s="18" t="n"/>
      <c r="FQ344" s="18" t="n"/>
      <c r="FR344" s="18" t="n"/>
      <c r="FT344" s="22" t="n"/>
      <c r="FU344" s="18" t="n"/>
      <c r="FV344" s="18" t="n"/>
      <c r="FW344" s="18" t="n"/>
      <c r="FX344" s="18" t="n"/>
      <c r="FY344" s="18" t="n"/>
      <c r="GA344" s="22" t="n"/>
      <c r="GB344" s="18" t="n"/>
      <c r="GC344" s="18" t="n"/>
      <c r="GD344" s="18" t="n"/>
      <c r="GE344" s="18" t="n"/>
      <c r="GF344" s="18" t="n"/>
      <c r="GG344" s="18" t="n"/>
      <c r="GH344" s="18" t="n"/>
      <c r="GI344" s="18" t="n"/>
      <c r="GJ344" s="18" t="n"/>
      <c r="GK344" s="18" t="n"/>
      <c r="GL344" s="18" t="n"/>
      <c r="GM344" s="18" t="n"/>
      <c r="HD344" s="22" t="n"/>
      <c r="HE344" s="18" t="n"/>
      <c r="HF344" s="18" t="n"/>
      <c r="HG344" s="18" t="n"/>
      <c r="HH344" s="18" t="n"/>
      <c r="HI344" s="18" t="n"/>
      <c r="HK344" s="22" t="n"/>
      <c r="HL344" s="18" t="n"/>
      <c r="HM344" s="18" t="n"/>
      <c r="HN344" s="18" t="n"/>
      <c r="HO344" s="18" t="n"/>
      <c r="HP344" s="18" t="n"/>
      <c r="HR344" s="22" t="n"/>
      <c r="HS344" s="18" t="n"/>
      <c r="HT344" s="18" t="n"/>
      <c r="HU344" s="18" t="n"/>
      <c r="HV344" s="18" t="n"/>
      <c r="HW344" s="18" t="n"/>
      <c r="HY344" s="22" t="n"/>
      <c r="HZ344" s="18" t="n"/>
      <c r="IA344" s="18" t="n"/>
      <c r="IB344" s="18" t="n"/>
      <c r="IC344" s="18" t="n"/>
      <c r="ID344" s="18" t="n"/>
      <c r="IM344" s="22" t="n"/>
      <c r="IN344" s="18" t="n"/>
      <c r="IO344" s="18" t="n"/>
      <c r="IP344" s="18" t="n"/>
      <c r="IQ344" s="18" t="n"/>
      <c r="IR344" s="18" t="n"/>
      <c r="IT344" s="22" t="n"/>
      <c r="IU344" s="18" t="n"/>
      <c r="IV344" s="18" t="n"/>
      <c r="IW344" s="18" t="n"/>
      <c r="IX344" s="18" t="n"/>
      <c r="IY344" s="18" t="n"/>
      <c r="JA344" s="22" t="n"/>
      <c r="JB344" s="18" t="n"/>
      <c r="JC344" s="18" t="n"/>
      <c r="JD344" s="18" t="n"/>
      <c r="JE344" s="18" t="n"/>
      <c r="JF344" s="18" t="n"/>
      <c r="JH344" s="22" t="n"/>
      <c r="JI344" s="18" t="n"/>
      <c r="JJ344" s="18" t="n"/>
      <c r="JK344" s="18" t="n"/>
      <c r="JL344" s="18" t="n"/>
      <c r="JM344" s="18" t="n"/>
    </row>
    <row r="345">
      <c r="B345" s="4" t="n"/>
      <c r="C345" s="22" t="n"/>
      <c r="D345" s="548" t="n"/>
      <c r="E345" s="18" t="n"/>
      <c r="F345" s="18" t="n"/>
      <c r="G345" s="22" t="n"/>
      <c r="H345" s="548" t="n"/>
      <c r="I345" s="18" t="n"/>
      <c r="J345" s="18" t="n"/>
      <c r="K345" s="22" t="n"/>
      <c r="L345" s="548" t="n"/>
      <c r="M345" s="18" t="n"/>
      <c r="N345" s="18" t="n"/>
      <c r="O345" s="18" t="n"/>
      <c r="P345" s="18" t="n"/>
      <c r="Q345" s="18" t="n"/>
      <c r="R345" s="18" t="n"/>
      <c r="S345" s="18" t="n"/>
      <c r="T345" s="22" t="n"/>
      <c r="U345" s="22" t="n"/>
      <c r="V345" s="18" t="n"/>
      <c r="W345" s="18" t="n"/>
      <c r="AC345" s="22" t="n"/>
      <c r="AD345" s="18" t="n"/>
      <c r="AE345" s="18" t="n"/>
      <c r="AF345" s="18" t="n"/>
      <c r="AG345" s="18" t="n"/>
      <c r="AH345" s="18" t="n"/>
      <c r="AJ345" s="22" t="n"/>
      <c r="AK345" s="18" t="n"/>
      <c r="AL345" s="18" t="n"/>
      <c r="AM345" s="18" t="n"/>
      <c r="AN345" s="18" t="n"/>
      <c r="AO345" s="18" t="n"/>
      <c r="AQ345" s="22" t="n"/>
      <c r="AR345" s="18" t="n"/>
      <c r="AS345" s="18" t="n"/>
      <c r="AT345" s="18" t="n"/>
      <c r="AU345" s="18" t="n"/>
      <c r="AV345" s="18" t="n"/>
      <c r="AX345" s="22" t="n"/>
      <c r="AY345" s="18" t="n"/>
      <c r="AZ345" s="18" t="n"/>
      <c r="BA345" s="18" t="n"/>
      <c r="BB345" s="18" t="n"/>
      <c r="BC345" s="18" t="n"/>
      <c r="BE345" s="22" t="n"/>
      <c r="BF345" s="18" t="n"/>
      <c r="BG345" s="18" t="n"/>
      <c r="BH345" s="18" t="n"/>
      <c r="BI345" s="18" t="n"/>
      <c r="BJ345" s="18" t="n"/>
      <c r="BL345" s="22" t="n"/>
      <c r="BM345" s="18" t="n"/>
      <c r="BN345" s="18" t="n"/>
      <c r="BO345" s="18" t="n"/>
      <c r="BP345" s="18" t="n"/>
      <c r="BQ345" s="18" t="n"/>
      <c r="BS345" s="22" t="n"/>
      <c r="BT345" s="18" t="n"/>
      <c r="BU345" s="18" t="n"/>
      <c r="BV345" s="18" t="n"/>
      <c r="BW345" s="18" t="n"/>
      <c r="BX345" s="18" t="n"/>
      <c r="BZ345" s="22" t="n"/>
      <c r="CA345" s="18" t="n"/>
      <c r="CB345" s="18" t="n"/>
      <c r="CC345" s="18" t="n"/>
      <c r="CD345" s="18" t="n"/>
      <c r="CE345" s="18" t="n"/>
      <c r="CG345" s="22" t="n"/>
      <c r="CH345" s="18" t="n"/>
      <c r="CI345" s="18" t="n"/>
      <c r="CJ345" s="18" t="n"/>
      <c r="CK345" s="18" t="n"/>
      <c r="CL345" s="18" t="n"/>
      <c r="CN345" s="22" t="n"/>
      <c r="CO345" s="18" t="n"/>
      <c r="CP345" s="18" t="n"/>
      <c r="CQ345" s="18" t="n"/>
      <c r="CR345" s="18" t="n"/>
      <c r="CS345" s="18" t="n"/>
      <c r="CU345" s="22" t="n"/>
      <c r="CV345" s="18" t="n"/>
      <c r="CW345" s="18" t="n"/>
      <c r="CX345" s="18" t="n"/>
      <c r="CY345" s="18" t="n"/>
      <c r="CZ345" s="18" t="n"/>
      <c r="DB345" s="22" t="n"/>
      <c r="DC345" s="18" t="n"/>
      <c r="DD345" s="18" t="n"/>
      <c r="DE345" s="18" t="n"/>
      <c r="DF345" s="18" t="n"/>
      <c r="DG345" s="18" t="n"/>
      <c r="DI345" s="22" t="n"/>
      <c r="DJ345" s="18" t="n"/>
      <c r="DK345" s="18" t="n"/>
      <c r="DL345" s="18" t="n"/>
      <c r="DM345" s="18" t="n"/>
      <c r="DN345" s="18" t="n"/>
      <c r="DP345" s="22" t="n"/>
      <c r="DQ345" s="18" t="n"/>
      <c r="DR345" s="18" t="n"/>
      <c r="DS345" s="18" t="n"/>
      <c r="DT345" s="18" t="n"/>
      <c r="DU345" s="18" t="n"/>
      <c r="DV345" s="18" t="n"/>
      <c r="DW345" s="22" t="n"/>
      <c r="DX345" s="18" t="n"/>
      <c r="DY345" s="18" t="n"/>
      <c r="DZ345" s="18" t="n"/>
      <c r="EA345" s="18" t="n"/>
      <c r="EB345" s="18" t="n"/>
      <c r="ED345" s="22" t="n"/>
      <c r="EE345" s="18" t="n"/>
      <c r="EF345" s="18" t="n"/>
      <c r="EG345" s="18" t="n"/>
      <c r="EH345" s="18" t="n"/>
      <c r="EI345" s="18" t="n"/>
      <c r="EK345" s="22" t="n"/>
      <c r="EL345" s="18" t="n"/>
      <c r="EM345" s="18" t="n"/>
      <c r="EN345" s="18" t="n"/>
      <c r="EO345" s="18" t="n"/>
      <c r="EP345" s="18" t="n"/>
      <c r="ER345" s="22" t="n"/>
      <c r="ES345" s="18" t="n"/>
      <c r="ET345" s="18" t="n"/>
      <c r="EU345" s="18" t="n"/>
      <c r="EV345" s="18" t="n"/>
      <c r="EW345" s="18" t="n"/>
      <c r="EY345" s="22" t="n"/>
      <c r="EZ345" s="18" t="n"/>
      <c r="FA345" s="18" t="n"/>
      <c r="FB345" s="18" t="n"/>
      <c r="FC345" s="18" t="n"/>
      <c r="FD345" s="18" t="n"/>
      <c r="FF345" s="22" t="n"/>
      <c r="FG345" s="18" t="n"/>
      <c r="FH345" s="18" t="n"/>
      <c r="FI345" s="18" t="n"/>
      <c r="FJ345" s="18" t="n"/>
      <c r="FK345" s="18" t="n"/>
      <c r="FM345" s="22" t="n"/>
      <c r="FN345" s="18" t="n"/>
      <c r="FO345" s="18" t="n"/>
      <c r="FP345" s="18" t="n"/>
      <c r="FQ345" s="18" t="n"/>
      <c r="FR345" s="18" t="n"/>
      <c r="FT345" s="22" t="n"/>
      <c r="FU345" s="18" t="n"/>
      <c r="FV345" s="18" t="n"/>
      <c r="FW345" s="18" t="n"/>
      <c r="FX345" s="18" t="n"/>
      <c r="FY345" s="18" t="n"/>
      <c r="GA345" s="22" t="n"/>
      <c r="GB345" s="18" t="n"/>
      <c r="GC345" s="18" t="n"/>
      <c r="GD345" s="18" t="n"/>
      <c r="GE345" s="18" t="n"/>
      <c r="GF345" s="18" t="n"/>
      <c r="GG345" s="18" t="n"/>
      <c r="GH345" s="18" t="n"/>
      <c r="GI345" s="18" t="n"/>
      <c r="GJ345" s="18" t="n"/>
      <c r="GK345" s="18" t="n"/>
      <c r="GL345" s="18" t="n"/>
      <c r="GM345" s="18" t="n"/>
      <c r="HD345" s="22" t="n"/>
      <c r="HE345" s="18" t="n"/>
      <c r="HF345" s="18" t="n"/>
      <c r="HG345" s="18" t="n"/>
      <c r="HH345" s="18" t="n"/>
      <c r="HI345" s="18" t="n"/>
      <c r="HK345" s="22" t="n"/>
      <c r="HL345" s="18" t="n"/>
      <c r="HM345" s="18" t="n"/>
      <c r="HN345" s="18" t="n"/>
      <c r="HO345" s="18" t="n"/>
      <c r="HP345" s="18" t="n"/>
      <c r="HR345" s="22" t="n"/>
      <c r="HS345" s="18" t="n"/>
      <c r="HT345" s="18" t="n"/>
      <c r="HU345" s="18" t="n"/>
      <c r="HV345" s="18" t="n"/>
      <c r="HW345" s="18" t="n"/>
      <c r="HY345" s="22" t="n"/>
      <c r="HZ345" s="18" t="n"/>
      <c r="IA345" s="18" t="n"/>
      <c r="IB345" s="18" t="n"/>
      <c r="IC345" s="18" t="n"/>
      <c r="ID345" s="18" t="n"/>
      <c r="IM345" s="22" t="n"/>
      <c r="IN345" s="18" t="n"/>
      <c r="IO345" s="18" t="n"/>
      <c r="IP345" s="18" t="n"/>
      <c r="IQ345" s="18" t="n"/>
      <c r="IR345" s="18" t="n"/>
      <c r="IT345" s="22" t="n"/>
      <c r="IU345" s="18" t="n"/>
      <c r="IV345" s="18" t="n"/>
      <c r="IW345" s="18" t="n"/>
      <c r="IX345" s="18" t="n"/>
      <c r="IY345" s="18" t="n"/>
      <c r="JA345" s="22" t="n"/>
      <c r="JB345" s="18" t="n"/>
      <c r="JC345" s="18" t="n"/>
      <c r="JD345" s="18" t="n"/>
      <c r="JE345" s="18" t="n"/>
      <c r="JF345" s="18" t="n"/>
      <c r="JH345" s="22" t="n"/>
      <c r="JI345" s="18" t="n"/>
      <c r="JJ345" s="18" t="n"/>
      <c r="JK345" s="18" t="n"/>
      <c r="JL345" s="18" t="n"/>
      <c r="JM345" s="18" t="n"/>
    </row>
    <row r="346">
      <c r="B346" s="4" t="n"/>
      <c r="C346" s="22" t="n"/>
      <c r="D346" s="548" t="n"/>
      <c r="E346" s="18" t="n"/>
      <c r="F346" s="18" t="n"/>
      <c r="G346" s="22" t="n"/>
      <c r="H346" s="548" t="n"/>
      <c r="I346" s="18" t="n"/>
      <c r="J346" s="18" t="n"/>
      <c r="K346" s="22" t="n"/>
      <c r="L346" s="548" t="n"/>
      <c r="M346" s="18" t="n"/>
      <c r="N346" s="18" t="n"/>
      <c r="O346" s="18" t="n"/>
      <c r="P346" s="18" t="n"/>
      <c r="Q346" s="18" t="n"/>
      <c r="R346" s="18" t="n"/>
      <c r="S346" s="18" t="n"/>
      <c r="T346" s="22" t="n"/>
      <c r="U346" s="22" t="n"/>
      <c r="V346" s="18" t="n"/>
      <c r="W346" s="18" t="n"/>
      <c r="AC346" s="22" t="n"/>
      <c r="AD346" s="18" t="n"/>
      <c r="AE346" s="18" t="n"/>
      <c r="AF346" s="18" t="n"/>
      <c r="AG346" s="18" t="n"/>
      <c r="AH346" s="18" t="n"/>
      <c r="AJ346" s="22" t="n"/>
      <c r="AK346" s="18" t="n"/>
      <c r="AL346" s="18" t="n"/>
      <c r="AM346" s="18" t="n"/>
      <c r="AN346" s="18" t="n"/>
      <c r="AO346" s="18" t="n"/>
      <c r="AQ346" s="22" t="n"/>
      <c r="AR346" s="18" t="n"/>
      <c r="AS346" s="18" t="n"/>
      <c r="AT346" s="18" t="n"/>
      <c r="AU346" s="18" t="n"/>
      <c r="AV346" s="18" t="n"/>
      <c r="AX346" s="22" t="n"/>
      <c r="AY346" s="18" t="n"/>
      <c r="AZ346" s="18" t="n"/>
      <c r="BA346" s="18" t="n"/>
      <c r="BB346" s="18" t="n"/>
      <c r="BC346" s="18" t="n"/>
      <c r="BE346" s="22" t="n"/>
      <c r="BF346" s="18" t="n"/>
      <c r="BG346" s="18" t="n"/>
      <c r="BH346" s="18" t="n"/>
      <c r="BI346" s="18" t="n"/>
      <c r="BJ346" s="18" t="n"/>
      <c r="BL346" s="22" t="n"/>
      <c r="BM346" s="18" t="n"/>
      <c r="BN346" s="18" t="n"/>
      <c r="BO346" s="18" t="n"/>
      <c r="BP346" s="18" t="n"/>
      <c r="BQ346" s="18" t="n"/>
      <c r="BS346" s="22" t="n"/>
      <c r="BT346" s="18" t="n"/>
      <c r="BU346" s="18" t="n"/>
      <c r="BV346" s="18" t="n"/>
      <c r="BW346" s="18" t="n"/>
      <c r="BX346" s="18" t="n"/>
      <c r="BZ346" s="22" t="n"/>
      <c r="CA346" s="18" t="n"/>
      <c r="CB346" s="18" t="n"/>
      <c r="CC346" s="18" t="n"/>
      <c r="CD346" s="18" t="n"/>
      <c r="CE346" s="18" t="n"/>
      <c r="CG346" s="22" t="n"/>
      <c r="CH346" s="18" t="n"/>
      <c r="CI346" s="18" t="n"/>
      <c r="CJ346" s="18" t="n"/>
      <c r="CK346" s="18" t="n"/>
      <c r="CL346" s="18" t="n"/>
      <c r="CN346" s="22" t="n"/>
      <c r="CO346" s="18" t="n"/>
      <c r="CP346" s="18" t="n"/>
      <c r="CQ346" s="18" t="n"/>
      <c r="CR346" s="18" t="n"/>
      <c r="CS346" s="18" t="n"/>
      <c r="CU346" s="22" t="n"/>
      <c r="CV346" s="18" t="n"/>
      <c r="CW346" s="18" t="n"/>
      <c r="CX346" s="18" t="n"/>
      <c r="CY346" s="18" t="n"/>
      <c r="CZ346" s="18" t="n"/>
      <c r="DB346" s="22" t="n"/>
      <c r="DC346" s="18" t="n"/>
      <c r="DD346" s="18" t="n"/>
      <c r="DE346" s="18" t="n"/>
      <c r="DF346" s="18" t="n"/>
      <c r="DG346" s="18" t="n"/>
      <c r="DI346" s="22" t="n"/>
      <c r="DJ346" s="18" t="n"/>
      <c r="DK346" s="18" t="n"/>
      <c r="DL346" s="18" t="n"/>
      <c r="DM346" s="18" t="n"/>
      <c r="DN346" s="18" t="n"/>
      <c r="DP346" s="22" t="n"/>
      <c r="DQ346" s="18" t="n"/>
      <c r="DR346" s="18" t="n"/>
      <c r="DS346" s="18" t="n"/>
      <c r="DT346" s="18" t="n"/>
      <c r="DU346" s="18" t="n"/>
      <c r="DV346" s="18" t="n"/>
      <c r="DW346" s="22" t="n"/>
      <c r="DX346" s="18" t="n"/>
      <c r="DY346" s="18" t="n"/>
      <c r="DZ346" s="18" t="n"/>
      <c r="EA346" s="18" t="n"/>
      <c r="EB346" s="18" t="n"/>
      <c r="ED346" s="22" t="n"/>
      <c r="EE346" s="18" t="n"/>
      <c r="EF346" s="18" t="n"/>
      <c r="EG346" s="18" t="n"/>
      <c r="EH346" s="18" t="n"/>
      <c r="EI346" s="18" t="n"/>
      <c r="EK346" s="22" t="n"/>
      <c r="EL346" s="18" t="n"/>
      <c r="EM346" s="18" t="n"/>
      <c r="EN346" s="18" t="n"/>
      <c r="EO346" s="18" t="n"/>
      <c r="EP346" s="18" t="n"/>
      <c r="ER346" s="22" t="n"/>
      <c r="ES346" s="18" t="n"/>
      <c r="ET346" s="18" t="n"/>
      <c r="EU346" s="18" t="n"/>
      <c r="EV346" s="18" t="n"/>
      <c r="EW346" s="18" t="n"/>
      <c r="EY346" s="22" t="n"/>
      <c r="EZ346" s="18" t="n"/>
      <c r="FA346" s="18" t="n"/>
      <c r="FB346" s="18" t="n"/>
      <c r="FC346" s="18" t="n"/>
      <c r="FD346" s="18" t="n"/>
      <c r="FF346" s="22" t="n"/>
      <c r="FG346" s="18" t="n"/>
      <c r="FH346" s="18" t="n"/>
      <c r="FI346" s="18" t="n"/>
      <c r="FJ346" s="18" t="n"/>
      <c r="FK346" s="18" t="n"/>
      <c r="FM346" s="22" t="n"/>
      <c r="FN346" s="18" t="n"/>
      <c r="FO346" s="18" t="n"/>
      <c r="FP346" s="18" t="n"/>
      <c r="FQ346" s="18" t="n"/>
      <c r="FR346" s="18" t="n"/>
      <c r="FT346" s="22" t="n"/>
      <c r="FU346" s="18" t="n"/>
      <c r="FV346" s="18" t="n"/>
      <c r="FW346" s="18" t="n"/>
      <c r="FX346" s="18" t="n"/>
      <c r="FY346" s="18" t="n"/>
      <c r="GA346" s="22" t="n"/>
      <c r="GB346" s="18" t="n"/>
      <c r="GC346" s="18" t="n"/>
      <c r="GD346" s="18" t="n"/>
      <c r="GE346" s="18" t="n"/>
      <c r="GF346" s="18" t="n"/>
      <c r="GG346" s="18" t="n"/>
      <c r="GH346" s="18" t="n"/>
      <c r="GI346" s="18" t="n"/>
      <c r="GJ346" s="18" t="n"/>
      <c r="GK346" s="18" t="n"/>
      <c r="GL346" s="18" t="n"/>
      <c r="GM346" s="18" t="n"/>
      <c r="HD346" s="22" t="n"/>
      <c r="HE346" s="18" t="n"/>
      <c r="HF346" s="18" t="n"/>
      <c r="HG346" s="18" t="n"/>
      <c r="HH346" s="18" t="n"/>
      <c r="HI346" s="18" t="n"/>
      <c r="HK346" s="22" t="n"/>
      <c r="HL346" s="18" t="n"/>
      <c r="HM346" s="18" t="n"/>
      <c r="HN346" s="18" t="n"/>
      <c r="HO346" s="18" t="n"/>
      <c r="HP346" s="18" t="n"/>
      <c r="HR346" s="22" t="n"/>
      <c r="HS346" s="18" t="n"/>
      <c r="HT346" s="18" t="n"/>
      <c r="HU346" s="18" t="n"/>
      <c r="HV346" s="18" t="n"/>
      <c r="HW346" s="18" t="n"/>
      <c r="HY346" s="22" t="n"/>
      <c r="HZ346" s="18" t="n"/>
      <c r="IA346" s="18" t="n"/>
      <c r="IB346" s="18" t="n"/>
      <c r="IC346" s="18" t="n"/>
      <c r="ID346" s="18" t="n"/>
      <c r="IM346" s="22" t="n"/>
      <c r="IN346" s="18" t="n"/>
      <c r="IO346" s="18" t="n"/>
      <c r="IP346" s="18" t="n"/>
      <c r="IQ346" s="18" t="n"/>
      <c r="IR346" s="18" t="n"/>
      <c r="IT346" s="22" t="n"/>
      <c r="IU346" s="18" t="n"/>
      <c r="IV346" s="18" t="n"/>
      <c r="IW346" s="18" t="n"/>
      <c r="IX346" s="18" t="n"/>
      <c r="IY346" s="18" t="n"/>
      <c r="JA346" s="22" t="n"/>
      <c r="JB346" s="18" t="n"/>
      <c r="JC346" s="18" t="n"/>
      <c r="JD346" s="18" t="n"/>
      <c r="JE346" s="18" t="n"/>
      <c r="JF346" s="18" t="n"/>
      <c r="JH346" s="22" t="n"/>
      <c r="JI346" s="18" t="n"/>
      <c r="JJ346" s="18" t="n"/>
      <c r="JK346" s="18" t="n"/>
      <c r="JL346" s="18" t="n"/>
      <c r="JM346" s="18" t="n"/>
    </row>
    <row r="347">
      <c r="B347" s="4" t="n"/>
      <c r="C347" s="22" t="n"/>
      <c r="D347" s="548" t="n"/>
      <c r="E347" s="18" t="n"/>
      <c r="F347" s="18" t="n"/>
      <c r="G347" s="22" t="n"/>
      <c r="H347" s="548" t="n"/>
      <c r="I347" s="18" t="n"/>
      <c r="J347" s="18" t="n"/>
      <c r="K347" s="22" t="n"/>
      <c r="L347" s="548" t="n"/>
      <c r="M347" s="18" t="n"/>
      <c r="N347" s="18" t="n"/>
      <c r="O347" s="18" t="n"/>
      <c r="P347" s="18" t="n"/>
      <c r="Q347" s="18" t="n"/>
      <c r="R347" s="18" t="n"/>
      <c r="S347" s="18" t="n"/>
      <c r="T347" s="22" t="n"/>
      <c r="U347" s="22" t="n"/>
      <c r="V347" s="18" t="n"/>
      <c r="W347" s="18" t="n"/>
      <c r="AC347" s="22" t="n"/>
      <c r="AD347" s="18" t="n"/>
      <c r="AE347" s="18" t="n"/>
      <c r="AF347" s="18" t="n"/>
      <c r="AG347" s="18" t="n"/>
      <c r="AH347" s="18" t="n"/>
      <c r="AJ347" s="22" t="n"/>
      <c r="AK347" s="18" t="n"/>
      <c r="AL347" s="18" t="n"/>
      <c r="AM347" s="18" t="n"/>
      <c r="AN347" s="18" t="n"/>
      <c r="AO347" s="18" t="n"/>
      <c r="AQ347" s="22" t="n"/>
      <c r="AR347" s="18" t="n"/>
      <c r="AS347" s="18" t="n"/>
      <c r="AT347" s="18" t="n"/>
      <c r="AU347" s="18" t="n"/>
      <c r="AV347" s="18" t="n"/>
      <c r="AX347" s="22" t="n"/>
      <c r="AY347" s="18" t="n"/>
      <c r="AZ347" s="18" t="n"/>
      <c r="BA347" s="18" t="n"/>
      <c r="BB347" s="18" t="n"/>
      <c r="BC347" s="18" t="n"/>
      <c r="BE347" s="22" t="n"/>
      <c r="BF347" s="18" t="n"/>
      <c r="BG347" s="18" t="n"/>
      <c r="BH347" s="18" t="n"/>
      <c r="BI347" s="18" t="n"/>
      <c r="BJ347" s="18" t="n"/>
      <c r="BL347" s="22" t="n"/>
      <c r="BM347" s="18" t="n"/>
      <c r="BN347" s="18" t="n"/>
      <c r="BO347" s="18" t="n"/>
      <c r="BP347" s="18" t="n"/>
      <c r="BQ347" s="18" t="n"/>
      <c r="BS347" s="22" t="n"/>
      <c r="BT347" s="18" t="n"/>
      <c r="BU347" s="18" t="n"/>
      <c r="BV347" s="18" t="n"/>
      <c r="BW347" s="18" t="n"/>
      <c r="BX347" s="18" t="n"/>
      <c r="BZ347" s="22" t="n"/>
      <c r="CA347" s="18" t="n"/>
      <c r="CB347" s="18" t="n"/>
      <c r="CC347" s="18" t="n"/>
      <c r="CD347" s="18" t="n"/>
      <c r="CE347" s="18" t="n"/>
      <c r="CG347" s="22" t="n"/>
      <c r="CH347" s="18" t="n"/>
      <c r="CI347" s="18" t="n"/>
      <c r="CJ347" s="18" t="n"/>
      <c r="CK347" s="18" t="n"/>
      <c r="CL347" s="18" t="n"/>
      <c r="CN347" s="22" t="n"/>
      <c r="CO347" s="18" t="n"/>
      <c r="CP347" s="18" t="n"/>
      <c r="CQ347" s="18" t="n"/>
      <c r="CR347" s="18" t="n"/>
      <c r="CS347" s="18" t="n"/>
      <c r="CU347" s="22" t="n"/>
      <c r="CV347" s="18" t="n"/>
      <c r="CW347" s="18" t="n"/>
      <c r="CX347" s="18" t="n"/>
      <c r="CY347" s="18" t="n"/>
      <c r="CZ347" s="18" t="n"/>
      <c r="DB347" s="22" t="n"/>
      <c r="DC347" s="18" t="n"/>
      <c r="DD347" s="18" t="n"/>
      <c r="DE347" s="18" t="n"/>
      <c r="DF347" s="18" t="n"/>
      <c r="DG347" s="18" t="n"/>
      <c r="DI347" s="22" t="n"/>
      <c r="DJ347" s="18" t="n"/>
      <c r="DK347" s="18" t="n"/>
      <c r="DL347" s="18" t="n"/>
      <c r="DM347" s="18" t="n"/>
      <c r="DN347" s="18" t="n"/>
      <c r="DP347" s="22" t="n"/>
      <c r="DQ347" s="18" t="n"/>
      <c r="DR347" s="18" t="n"/>
      <c r="DS347" s="18" t="n"/>
      <c r="DT347" s="18" t="n"/>
      <c r="DU347" s="18" t="n"/>
      <c r="DV347" s="18" t="n"/>
      <c r="DW347" s="22" t="n"/>
      <c r="DX347" s="18" t="n"/>
      <c r="DY347" s="18" t="n"/>
      <c r="DZ347" s="18" t="n"/>
      <c r="EA347" s="18" t="n"/>
      <c r="EB347" s="18" t="n"/>
      <c r="ED347" s="22" t="n"/>
      <c r="EE347" s="18" t="n"/>
      <c r="EF347" s="18" t="n"/>
      <c r="EG347" s="18" t="n"/>
      <c r="EH347" s="18" t="n"/>
      <c r="EI347" s="18" t="n"/>
      <c r="EK347" s="22" t="n"/>
      <c r="EL347" s="18" t="n"/>
      <c r="EM347" s="18" t="n"/>
      <c r="EN347" s="18" t="n"/>
      <c r="EO347" s="18" t="n"/>
      <c r="EP347" s="18" t="n"/>
      <c r="ER347" s="22" t="n"/>
      <c r="ES347" s="18" t="n"/>
      <c r="ET347" s="18" t="n"/>
      <c r="EU347" s="18" t="n"/>
      <c r="EV347" s="18" t="n"/>
      <c r="EW347" s="18" t="n"/>
      <c r="EY347" s="22" t="n"/>
      <c r="EZ347" s="18" t="n"/>
      <c r="FA347" s="18" t="n"/>
      <c r="FB347" s="18" t="n"/>
      <c r="FC347" s="18" t="n"/>
      <c r="FD347" s="18" t="n"/>
      <c r="FF347" s="22" t="n"/>
      <c r="FG347" s="18" t="n"/>
      <c r="FH347" s="18" t="n"/>
      <c r="FI347" s="18" t="n"/>
      <c r="FJ347" s="18" t="n"/>
      <c r="FK347" s="18" t="n"/>
      <c r="FM347" s="22" t="n"/>
      <c r="FN347" s="18" t="n"/>
      <c r="FO347" s="18" t="n"/>
      <c r="FP347" s="18" t="n"/>
      <c r="FQ347" s="18" t="n"/>
      <c r="FR347" s="18" t="n"/>
      <c r="FT347" s="22" t="n"/>
      <c r="FU347" s="18" t="n"/>
      <c r="FV347" s="18" t="n"/>
      <c r="FW347" s="18" t="n"/>
      <c r="FX347" s="18" t="n"/>
      <c r="FY347" s="18" t="n"/>
      <c r="GA347" s="22" t="n"/>
      <c r="GB347" s="18" t="n"/>
      <c r="GC347" s="18" t="n"/>
      <c r="GD347" s="18" t="n"/>
      <c r="GE347" s="18" t="n"/>
      <c r="GF347" s="18" t="n"/>
      <c r="GG347" s="18" t="n"/>
      <c r="GH347" s="18" t="n"/>
      <c r="GI347" s="18" t="n"/>
      <c r="GJ347" s="18" t="n"/>
      <c r="GK347" s="18" t="n"/>
      <c r="GL347" s="18" t="n"/>
      <c r="GM347" s="18" t="n"/>
      <c r="HD347" s="22" t="n"/>
      <c r="HE347" s="18" t="n"/>
      <c r="HF347" s="18" t="n"/>
      <c r="HG347" s="18" t="n"/>
      <c r="HH347" s="18" t="n"/>
      <c r="HI347" s="18" t="n"/>
      <c r="HK347" s="22" t="n"/>
      <c r="HL347" s="18" t="n"/>
      <c r="HM347" s="18" t="n"/>
      <c r="HN347" s="18" t="n"/>
      <c r="HO347" s="18" t="n"/>
      <c r="HP347" s="18" t="n"/>
      <c r="HR347" s="22" t="n"/>
      <c r="HS347" s="18" t="n"/>
      <c r="HT347" s="18" t="n"/>
      <c r="HU347" s="18" t="n"/>
      <c r="HV347" s="18" t="n"/>
      <c r="HW347" s="18" t="n"/>
      <c r="HY347" s="22" t="n"/>
      <c r="HZ347" s="18" t="n"/>
      <c r="IA347" s="18" t="n"/>
      <c r="IB347" s="18" t="n"/>
      <c r="IC347" s="18" t="n"/>
      <c r="ID347" s="18" t="n"/>
      <c r="IM347" s="22" t="n"/>
      <c r="IN347" s="18" t="n"/>
      <c r="IO347" s="18" t="n"/>
      <c r="IP347" s="18" t="n"/>
      <c r="IQ347" s="18" t="n"/>
      <c r="IR347" s="18" t="n"/>
      <c r="IT347" s="22" t="n"/>
      <c r="IU347" s="18" t="n"/>
      <c r="IV347" s="18" t="n"/>
      <c r="IW347" s="18" t="n"/>
      <c r="IX347" s="18" t="n"/>
      <c r="IY347" s="18" t="n"/>
      <c r="JA347" s="22" t="n"/>
      <c r="JB347" s="18" t="n"/>
      <c r="JC347" s="18" t="n"/>
      <c r="JD347" s="18" t="n"/>
      <c r="JE347" s="18" t="n"/>
      <c r="JF347" s="18" t="n"/>
      <c r="JH347" s="22" t="n"/>
      <c r="JI347" s="18" t="n"/>
      <c r="JJ347" s="18" t="n"/>
      <c r="JK347" s="18" t="n"/>
      <c r="JL347" s="18" t="n"/>
      <c r="JM347" s="18" t="n"/>
    </row>
    <row r="348">
      <c r="B348" s="4" t="n"/>
      <c r="C348" s="22" t="n"/>
      <c r="D348" s="548" t="n"/>
      <c r="E348" s="18" t="n"/>
      <c r="F348" s="18" t="n"/>
      <c r="G348" s="22" t="n"/>
      <c r="H348" s="548" t="n"/>
      <c r="I348" s="18" t="n"/>
      <c r="J348" s="18" t="n"/>
      <c r="K348" s="22" t="n"/>
      <c r="L348" s="548" t="n"/>
      <c r="M348" s="18" t="n"/>
      <c r="N348" s="18" t="n"/>
      <c r="O348" s="18" t="n"/>
      <c r="P348" s="18" t="n"/>
      <c r="Q348" s="18" t="n"/>
      <c r="R348" s="18" t="n"/>
      <c r="S348" s="18" t="n"/>
      <c r="T348" s="22" t="n"/>
      <c r="U348" s="22" t="n"/>
      <c r="V348" s="18" t="n"/>
      <c r="W348" s="18" t="n"/>
      <c r="AC348" s="22" t="n"/>
      <c r="AD348" s="18" t="n"/>
      <c r="AE348" s="18" t="n"/>
      <c r="AF348" s="18" t="n"/>
      <c r="AG348" s="18" t="n"/>
      <c r="AH348" s="18" t="n"/>
      <c r="AJ348" s="22" t="n"/>
      <c r="AK348" s="18" t="n"/>
      <c r="AL348" s="18" t="n"/>
      <c r="AM348" s="18" t="n"/>
      <c r="AN348" s="18" t="n"/>
      <c r="AO348" s="18" t="n"/>
      <c r="AQ348" s="22" t="n"/>
      <c r="AR348" s="18" t="n"/>
      <c r="AS348" s="18" t="n"/>
      <c r="AT348" s="18" t="n"/>
      <c r="AU348" s="18" t="n"/>
      <c r="AV348" s="18" t="n"/>
      <c r="AX348" s="22" t="n"/>
      <c r="AY348" s="18" t="n"/>
      <c r="AZ348" s="18" t="n"/>
      <c r="BA348" s="18" t="n"/>
      <c r="BB348" s="18" t="n"/>
      <c r="BC348" s="18" t="n"/>
      <c r="BE348" s="22" t="n"/>
      <c r="BF348" s="18" t="n"/>
      <c r="BG348" s="18" t="n"/>
      <c r="BH348" s="18" t="n"/>
      <c r="BI348" s="18" t="n"/>
      <c r="BJ348" s="18" t="n"/>
      <c r="BL348" s="22" t="n"/>
      <c r="BM348" s="18" t="n"/>
      <c r="BN348" s="18" t="n"/>
      <c r="BO348" s="18" t="n"/>
      <c r="BP348" s="18" t="n"/>
      <c r="BQ348" s="18" t="n"/>
      <c r="BS348" s="22" t="n"/>
      <c r="BT348" s="18" t="n"/>
      <c r="BU348" s="18" t="n"/>
      <c r="BV348" s="18" t="n"/>
      <c r="BW348" s="18" t="n"/>
      <c r="BX348" s="18" t="n"/>
      <c r="BZ348" s="22" t="n"/>
      <c r="CA348" s="18" t="n"/>
      <c r="CB348" s="18" t="n"/>
      <c r="CC348" s="18" t="n"/>
      <c r="CD348" s="18" t="n"/>
      <c r="CE348" s="18" t="n"/>
      <c r="CG348" s="22" t="n"/>
      <c r="CH348" s="18" t="n"/>
      <c r="CI348" s="18" t="n"/>
      <c r="CJ348" s="18" t="n"/>
      <c r="CK348" s="18" t="n"/>
      <c r="CL348" s="18" t="n"/>
      <c r="CN348" s="22" t="n"/>
      <c r="CO348" s="18" t="n"/>
      <c r="CP348" s="18" t="n"/>
      <c r="CQ348" s="18" t="n"/>
      <c r="CR348" s="18" t="n"/>
      <c r="CS348" s="18" t="n"/>
      <c r="CU348" s="22" t="n"/>
      <c r="CV348" s="18" t="n"/>
      <c r="CW348" s="18" t="n"/>
      <c r="CX348" s="18" t="n"/>
      <c r="CY348" s="18" t="n"/>
      <c r="CZ348" s="18" t="n"/>
      <c r="DB348" s="22" t="n"/>
      <c r="DC348" s="18" t="n"/>
      <c r="DD348" s="18" t="n"/>
      <c r="DE348" s="18" t="n"/>
      <c r="DF348" s="18" t="n"/>
      <c r="DG348" s="18" t="n"/>
      <c r="DI348" s="22" t="n"/>
      <c r="DJ348" s="18" t="n"/>
      <c r="DK348" s="18" t="n"/>
      <c r="DL348" s="18" t="n"/>
      <c r="DM348" s="18" t="n"/>
      <c r="DN348" s="18" t="n"/>
      <c r="DP348" s="22" t="n"/>
      <c r="DQ348" s="18" t="n"/>
      <c r="DR348" s="18" t="n"/>
      <c r="DS348" s="18" t="n"/>
      <c r="DT348" s="18" t="n"/>
      <c r="DU348" s="18" t="n"/>
      <c r="DV348" s="18" t="n"/>
      <c r="DW348" s="22" t="n"/>
      <c r="DX348" s="18" t="n"/>
      <c r="DY348" s="18" t="n"/>
      <c r="DZ348" s="18" t="n"/>
      <c r="EA348" s="18" t="n"/>
      <c r="EB348" s="18" t="n"/>
      <c r="ED348" s="22" t="n"/>
      <c r="EE348" s="18" t="n"/>
      <c r="EF348" s="18" t="n"/>
      <c r="EG348" s="18" t="n"/>
      <c r="EH348" s="18" t="n"/>
      <c r="EI348" s="18" t="n"/>
      <c r="EK348" s="22" t="n"/>
      <c r="EL348" s="18" t="n"/>
      <c r="EM348" s="18" t="n"/>
      <c r="EN348" s="18" t="n"/>
      <c r="EO348" s="18" t="n"/>
      <c r="EP348" s="18" t="n"/>
      <c r="ER348" s="22" t="n"/>
      <c r="ES348" s="18" t="n"/>
      <c r="ET348" s="18" t="n"/>
      <c r="EU348" s="18" t="n"/>
      <c r="EV348" s="18" t="n"/>
      <c r="EW348" s="18" t="n"/>
      <c r="EY348" s="22" t="n"/>
      <c r="EZ348" s="18" t="n"/>
      <c r="FA348" s="18" t="n"/>
      <c r="FB348" s="18" t="n"/>
      <c r="FC348" s="18" t="n"/>
      <c r="FD348" s="18" t="n"/>
      <c r="FF348" s="22" t="n"/>
      <c r="FG348" s="18" t="n"/>
      <c r="FH348" s="18" t="n"/>
      <c r="FI348" s="18" t="n"/>
      <c r="FJ348" s="18" t="n"/>
      <c r="FK348" s="18" t="n"/>
      <c r="FM348" s="22" t="n"/>
      <c r="FN348" s="18" t="n"/>
      <c r="FO348" s="18" t="n"/>
      <c r="FP348" s="18" t="n"/>
      <c r="FQ348" s="18" t="n"/>
      <c r="FR348" s="18" t="n"/>
      <c r="FT348" s="22" t="n"/>
      <c r="FU348" s="18" t="n"/>
      <c r="FV348" s="18" t="n"/>
      <c r="FW348" s="18" t="n"/>
      <c r="FX348" s="18" t="n"/>
      <c r="FY348" s="18" t="n"/>
      <c r="GA348" s="22" t="n"/>
      <c r="GB348" s="18" t="n"/>
      <c r="GC348" s="18" t="n"/>
      <c r="GD348" s="18" t="n"/>
      <c r="GE348" s="18" t="n"/>
      <c r="GF348" s="18" t="n"/>
      <c r="GG348" s="18" t="n"/>
      <c r="GH348" s="18" t="n"/>
      <c r="GI348" s="18" t="n"/>
      <c r="GJ348" s="18" t="n"/>
      <c r="GK348" s="18" t="n"/>
      <c r="GL348" s="18" t="n"/>
      <c r="GM348" s="18" t="n"/>
      <c r="HD348" s="22" t="n"/>
      <c r="HE348" s="18" t="n"/>
      <c r="HF348" s="18" t="n"/>
      <c r="HG348" s="18" t="n"/>
      <c r="HH348" s="18" t="n"/>
      <c r="HI348" s="18" t="n"/>
      <c r="HK348" s="22" t="n"/>
      <c r="HL348" s="18" t="n"/>
      <c r="HM348" s="18" t="n"/>
      <c r="HN348" s="18" t="n"/>
      <c r="HO348" s="18" t="n"/>
      <c r="HP348" s="18" t="n"/>
      <c r="HR348" s="22" t="n"/>
      <c r="HS348" s="18" t="n"/>
      <c r="HT348" s="18" t="n"/>
      <c r="HU348" s="18" t="n"/>
      <c r="HV348" s="18" t="n"/>
      <c r="HW348" s="18" t="n"/>
      <c r="HY348" s="22" t="n"/>
      <c r="HZ348" s="18" t="n"/>
      <c r="IA348" s="18" t="n"/>
      <c r="IB348" s="18" t="n"/>
      <c r="IC348" s="18" t="n"/>
      <c r="ID348" s="18" t="n"/>
      <c r="IM348" s="22" t="n"/>
      <c r="IN348" s="18" t="n"/>
      <c r="IO348" s="18" t="n"/>
      <c r="IP348" s="18" t="n"/>
      <c r="IQ348" s="18" t="n"/>
      <c r="IR348" s="18" t="n"/>
      <c r="IT348" s="22" t="n"/>
      <c r="IU348" s="18" t="n"/>
      <c r="IV348" s="18" t="n"/>
      <c r="IW348" s="18" t="n"/>
      <c r="IX348" s="18" t="n"/>
      <c r="IY348" s="18" t="n"/>
      <c r="JA348" s="22" t="n"/>
      <c r="JB348" s="18" t="n"/>
      <c r="JC348" s="18" t="n"/>
      <c r="JD348" s="18" t="n"/>
      <c r="JE348" s="18" t="n"/>
      <c r="JF348" s="18" t="n"/>
      <c r="JH348" s="22" t="n"/>
      <c r="JI348" s="18" t="n"/>
      <c r="JJ348" s="18" t="n"/>
      <c r="JK348" s="18" t="n"/>
      <c r="JL348" s="18" t="n"/>
      <c r="JM348" s="18" t="n"/>
    </row>
    <row r="349">
      <c r="B349" s="4" t="n"/>
      <c r="C349" s="22" t="n"/>
      <c r="D349" s="548" t="n"/>
      <c r="E349" s="18" t="n"/>
      <c r="F349" s="18" t="n"/>
      <c r="G349" s="22" t="n"/>
      <c r="H349" s="548" t="n"/>
      <c r="I349" s="18" t="n"/>
      <c r="J349" s="18" t="n"/>
      <c r="K349" s="22" t="n"/>
      <c r="L349" s="548" t="n"/>
      <c r="M349" s="18" t="n"/>
      <c r="N349" s="18" t="n"/>
      <c r="O349" s="18" t="n"/>
      <c r="P349" s="18" t="n"/>
      <c r="Q349" s="18" t="n"/>
      <c r="R349" s="18" t="n"/>
      <c r="S349" s="18" t="n"/>
      <c r="T349" s="22" t="n"/>
      <c r="U349" s="22" t="n"/>
      <c r="V349" s="18" t="n"/>
      <c r="W349" s="18" t="n"/>
      <c r="AC349" s="22" t="n"/>
      <c r="AD349" s="18" t="n"/>
      <c r="AE349" s="18" t="n"/>
      <c r="AF349" s="18" t="n"/>
      <c r="AG349" s="18" t="n"/>
      <c r="AH349" s="18" t="n"/>
      <c r="AJ349" s="22" t="n"/>
      <c r="AK349" s="18" t="n"/>
      <c r="AL349" s="18" t="n"/>
      <c r="AM349" s="18" t="n"/>
      <c r="AN349" s="18" t="n"/>
      <c r="AO349" s="18" t="n"/>
      <c r="AQ349" s="22" t="n"/>
      <c r="AR349" s="18" t="n"/>
      <c r="AS349" s="18" t="n"/>
      <c r="AT349" s="18" t="n"/>
      <c r="AU349" s="18" t="n"/>
      <c r="AV349" s="18" t="n"/>
      <c r="AX349" s="22" t="n"/>
      <c r="AY349" s="18" t="n"/>
      <c r="AZ349" s="18" t="n"/>
      <c r="BA349" s="18" t="n"/>
      <c r="BB349" s="18" t="n"/>
      <c r="BC349" s="18" t="n"/>
      <c r="BE349" s="22" t="n"/>
      <c r="BF349" s="18" t="n"/>
      <c r="BG349" s="18" t="n"/>
      <c r="BH349" s="18" t="n"/>
      <c r="BI349" s="18" t="n"/>
      <c r="BJ349" s="18" t="n"/>
      <c r="BL349" s="22" t="n"/>
      <c r="BM349" s="18" t="n"/>
      <c r="BN349" s="18" t="n"/>
      <c r="BO349" s="18" t="n"/>
      <c r="BP349" s="18" t="n"/>
      <c r="BQ349" s="18" t="n"/>
      <c r="BS349" s="22" t="n"/>
      <c r="BT349" s="18" t="n"/>
      <c r="BU349" s="18" t="n"/>
      <c r="BV349" s="18" t="n"/>
      <c r="BW349" s="18" t="n"/>
      <c r="BX349" s="18" t="n"/>
      <c r="BZ349" s="22" t="n"/>
      <c r="CA349" s="18" t="n"/>
      <c r="CB349" s="18" t="n"/>
      <c r="CC349" s="18" t="n"/>
      <c r="CD349" s="18" t="n"/>
      <c r="CE349" s="18" t="n"/>
      <c r="CG349" s="22" t="n"/>
      <c r="CH349" s="18" t="n"/>
      <c r="CI349" s="18" t="n"/>
      <c r="CJ349" s="18" t="n"/>
      <c r="CK349" s="18" t="n"/>
      <c r="CL349" s="18" t="n"/>
      <c r="CN349" s="22" t="n"/>
      <c r="CO349" s="18" t="n"/>
      <c r="CP349" s="18" t="n"/>
      <c r="CQ349" s="18" t="n"/>
      <c r="CR349" s="18" t="n"/>
      <c r="CS349" s="18" t="n"/>
      <c r="CU349" s="22" t="n"/>
      <c r="CV349" s="18" t="n"/>
      <c r="CW349" s="18" t="n"/>
      <c r="CX349" s="18" t="n"/>
      <c r="CY349" s="18" t="n"/>
      <c r="CZ349" s="18" t="n"/>
      <c r="DB349" s="22" t="n"/>
      <c r="DC349" s="18" t="n"/>
      <c r="DD349" s="18" t="n"/>
      <c r="DE349" s="18" t="n"/>
      <c r="DF349" s="18" t="n"/>
      <c r="DG349" s="18" t="n"/>
      <c r="DI349" s="22" t="n"/>
      <c r="DJ349" s="18" t="n"/>
      <c r="DK349" s="18" t="n"/>
      <c r="DL349" s="18" t="n"/>
      <c r="DM349" s="18" t="n"/>
      <c r="DN349" s="18" t="n"/>
      <c r="DP349" s="22" t="n"/>
      <c r="DQ349" s="18" t="n"/>
      <c r="DR349" s="18" t="n"/>
      <c r="DS349" s="18" t="n"/>
      <c r="DT349" s="18" t="n"/>
      <c r="DU349" s="18" t="n"/>
      <c r="DV349" s="18" t="n"/>
      <c r="DW349" s="22" t="n"/>
      <c r="DX349" s="18" t="n"/>
      <c r="DY349" s="18" t="n"/>
      <c r="DZ349" s="18" t="n"/>
      <c r="EA349" s="18" t="n"/>
      <c r="EB349" s="18" t="n"/>
      <c r="ED349" s="22" t="n"/>
      <c r="EE349" s="18" t="n"/>
      <c r="EF349" s="18" t="n"/>
      <c r="EG349" s="18" t="n"/>
      <c r="EH349" s="18" t="n"/>
      <c r="EI349" s="18" t="n"/>
      <c r="EK349" s="22" t="n"/>
      <c r="EL349" s="18" t="n"/>
      <c r="EM349" s="18" t="n"/>
      <c r="EN349" s="18" t="n"/>
      <c r="EO349" s="18" t="n"/>
      <c r="EP349" s="18" t="n"/>
      <c r="ER349" s="22" t="n"/>
      <c r="ES349" s="18" t="n"/>
      <c r="ET349" s="18" t="n"/>
      <c r="EU349" s="18" t="n"/>
      <c r="EV349" s="18" t="n"/>
      <c r="EW349" s="18" t="n"/>
      <c r="EY349" s="22" t="n"/>
      <c r="EZ349" s="18" t="n"/>
      <c r="FA349" s="18" t="n"/>
      <c r="FB349" s="18" t="n"/>
      <c r="FC349" s="18" t="n"/>
      <c r="FD349" s="18" t="n"/>
      <c r="FF349" s="22" t="n"/>
      <c r="FG349" s="18" t="n"/>
      <c r="FH349" s="18" t="n"/>
      <c r="FI349" s="18" t="n"/>
      <c r="FJ349" s="18" t="n"/>
      <c r="FK349" s="18" t="n"/>
      <c r="FM349" s="22" t="n"/>
      <c r="FN349" s="18" t="n"/>
      <c r="FO349" s="18" t="n"/>
      <c r="FP349" s="18" t="n"/>
      <c r="FQ349" s="18" t="n"/>
      <c r="FR349" s="18" t="n"/>
      <c r="FT349" s="22" t="n"/>
      <c r="FU349" s="18" t="n"/>
      <c r="FV349" s="18" t="n"/>
      <c r="FW349" s="18" t="n"/>
      <c r="FX349" s="18" t="n"/>
      <c r="FY349" s="18" t="n"/>
      <c r="GA349" s="22" t="n"/>
      <c r="GB349" s="18" t="n"/>
      <c r="GC349" s="18" t="n"/>
      <c r="GD349" s="18" t="n"/>
      <c r="GE349" s="18" t="n"/>
      <c r="GF349" s="18" t="n"/>
      <c r="GG349" s="18" t="n"/>
      <c r="GH349" s="18" t="n"/>
      <c r="GI349" s="18" t="n"/>
      <c r="GJ349" s="18" t="n"/>
      <c r="GK349" s="18" t="n"/>
      <c r="GL349" s="18" t="n"/>
      <c r="GM349" s="18" t="n"/>
      <c r="HD349" s="22" t="n"/>
      <c r="HE349" s="18" t="n"/>
      <c r="HF349" s="18" t="n"/>
      <c r="HG349" s="18" t="n"/>
      <c r="HH349" s="18" t="n"/>
      <c r="HI349" s="18" t="n"/>
      <c r="HK349" s="22" t="n"/>
      <c r="HL349" s="18" t="n"/>
      <c r="HM349" s="18" t="n"/>
      <c r="HN349" s="18" t="n"/>
      <c r="HO349" s="18" t="n"/>
      <c r="HP349" s="18" t="n"/>
      <c r="HR349" s="22" t="n"/>
      <c r="HS349" s="18" t="n"/>
      <c r="HT349" s="18" t="n"/>
      <c r="HU349" s="18" t="n"/>
      <c r="HV349" s="18" t="n"/>
      <c r="HW349" s="18" t="n"/>
      <c r="HY349" s="22" t="n"/>
      <c r="HZ349" s="18" t="n"/>
      <c r="IA349" s="18" t="n"/>
      <c r="IB349" s="18" t="n"/>
      <c r="IC349" s="18" t="n"/>
      <c r="ID349" s="18" t="n"/>
      <c r="IM349" s="22" t="n"/>
      <c r="IN349" s="18" t="n"/>
      <c r="IO349" s="18" t="n"/>
      <c r="IP349" s="18" t="n"/>
      <c r="IQ349" s="18" t="n"/>
      <c r="IR349" s="18" t="n"/>
      <c r="IT349" s="22" t="n"/>
      <c r="IU349" s="18" t="n"/>
      <c r="IV349" s="18" t="n"/>
      <c r="IW349" s="18" t="n"/>
      <c r="IX349" s="18" t="n"/>
      <c r="IY349" s="18" t="n"/>
      <c r="JA349" s="22" t="n"/>
      <c r="JB349" s="18" t="n"/>
      <c r="JC349" s="18" t="n"/>
      <c r="JD349" s="18" t="n"/>
      <c r="JE349" s="18" t="n"/>
      <c r="JF349" s="18" t="n"/>
      <c r="JH349" s="22" t="n"/>
      <c r="JI349" s="18" t="n"/>
      <c r="JJ349" s="18" t="n"/>
      <c r="JK349" s="18" t="n"/>
      <c r="JL349" s="18" t="n"/>
      <c r="JM349" s="18" t="n"/>
    </row>
    <row r="350">
      <c r="B350" s="4" t="n"/>
      <c r="C350" s="22" t="n"/>
      <c r="D350" s="548" t="n"/>
      <c r="E350" s="18" t="n"/>
      <c r="F350" s="18" t="n"/>
      <c r="G350" s="22" t="n"/>
      <c r="H350" s="548" t="n"/>
      <c r="I350" s="18" t="n"/>
      <c r="J350" s="18" t="n"/>
      <c r="K350" s="22" t="n"/>
      <c r="L350" s="548" t="n"/>
      <c r="M350" s="18" t="n"/>
      <c r="N350" s="18" t="n"/>
      <c r="O350" s="18" t="n"/>
      <c r="P350" s="18" t="n"/>
      <c r="Q350" s="18" t="n"/>
      <c r="R350" s="18" t="n"/>
      <c r="S350" s="18" t="n"/>
      <c r="T350" s="22" t="n"/>
      <c r="U350" s="22" t="n"/>
      <c r="V350" s="18" t="n"/>
      <c r="W350" s="18" t="n"/>
      <c r="AC350" s="22" t="n"/>
      <c r="AD350" s="18" t="n"/>
      <c r="AE350" s="18" t="n"/>
      <c r="AF350" s="18" t="n"/>
      <c r="AG350" s="18" t="n"/>
      <c r="AH350" s="18" t="n"/>
      <c r="AJ350" s="22" t="n"/>
      <c r="AK350" s="18" t="n"/>
      <c r="AL350" s="18" t="n"/>
      <c r="AM350" s="18" t="n"/>
      <c r="AN350" s="18" t="n"/>
      <c r="AO350" s="18" t="n"/>
      <c r="AQ350" s="22" t="n"/>
      <c r="AR350" s="18" t="n"/>
      <c r="AS350" s="18" t="n"/>
      <c r="AT350" s="18" t="n"/>
      <c r="AU350" s="18" t="n"/>
      <c r="AV350" s="18" t="n"/>
      <c r="AX350" s="22" t="n"/>
      <c r="AY350" s="18" t="n"/>
      <c r="AZ350" s="18" t="n"/>
      <c r="BA350" s="18" t="n"/>
      <c r="BB350" s="18" t="n"/>
      <c r="BC350" s="18" t="n"/>
      <c r="BE350" s="22" t="n"/>
      <c r="BF350" s="18" t="n"/>
      <c r="BG350" s="18" t="n"/>
      <c r="BH350" s="18" t="n"/>
      <c r="BI350" s="18" t="n"/>
      <c r="BJ350" s="18" t="n"/>
      <c r="BL350" s="22" t="n"/>
      <c r="BM350" s="18" t="n"/>
      <c r="BN350" s="18" t="n"/>
      <c r="BO350" s="18" t="n"/>
      <c r="BP350" s="18" t="n"/>
      <c r="BQ350" s="18" t="n"/>
      <c r="BS350" s="22" t="n"/>
      <c r="BT350" s="18" t="n"/>
      <c r="BU350" s="18" t="n"/>
      <c r="BV350" s="18" t="n"/>
      <c r="BW350" s="18" t="n"/>
      <c r="BX350" s="18" t="n"/>
      <c r="BZ350" s="22" t="n"/>
      <c r="CA350" s="18" t="n"/>
      <c r="CB350" s="18" t="n"/>
      <c r="CC350" s="18" t="n"/>
      <c r="CD350" s="18" t="n"/>
      <c r="CE350" s="18" t="n"/>
      <c r="CG350" s="22" t="n"/>
      <c r="CH350" s="18" t="n"/>
      <c r="CI350" s="18" t="n"/>
      <c r="CJ350" s="18" t="n"/>
      <c r="CK350" s="18" t="n"/>
      <c r="CL350" s="18" t="n"/>
      <c r="CN350" s="22" t="n"/>
      <c r="CO350" s="18" t="n"/>
      <c r="CP350" s="18" t="n"/>
      <c r="CQ350" s="18" t="n"/>
      <c r="CR350" s="18" t="n"/>
      <c r="CS350" s="18" t="n"/>
      <c r="CU350" s="22" t="n"/>
      <c r="CV350" s="18" t="n"/>
      <c r="CW350" s="18" t="n"/>
      <c r="CX350" s="18" t="n"/>
      <c r="CY350" s="18" t="n"/>
      <c r="CZ350" s="18" t="n"/>
      <c r="DB350" s="22" t="n"/>
      <c r="DC350" s="18" t="n"/>
      <c r="DD350" s="18" t="n"/>
      <c r="DE350" s="18" t="n"/>
      <c r="DF350" s="18" t="n"/>
      <c r="DG350" s="18" t="n"/>
      <c r="DI350" s="22" t="n"/>
      <c r="DJ350" s="18" t="n"/>
      <c r="DK350" s="18" t="n"/>
      <c r="DL350" s="18" t="n"/>
      <c r="DM350" s="18" t="n"/>
      <c r="DN350" s="18" t="n"/>
      <c r="DP350" s="22" t="n"/>
      <c r="DQ350" s="18" t="n"/>
      <c r="DR350" s="18" t="n"/>
      <c r="DS350" s="18" t="n"/>
      <c r="DT350" s="18" t="n"/>
      <c r="DU350" s="18" t="n"/>
      <c r="DV350" s="18" t="n"/>
      <c r="DW350" s="22" t="n"/>
      <c r="DX350" s="18" t="n"/>
      <c r="DY350" s="18" t="n"/>
      <c r="DZ350" s="18" t="n"/>
      <c r="EA350" s="18" t="n"/>
      <c r="EB350" s="18" t="n"/>
      <c r="ED350" s="22" t="n"/>
      <c r="EE350" s="18" t="n"/>
      <c r="EF350" s="18" t="n"/>
      <c r="EG350" s="18" t="n"/>
      <c r="EH350" s="18" t="n"/>
      <c r="EI350" s="18" t="n"/>
      <c r="EK350" s="22" t="n"/>
      <c r="EL350" s="18" t="n"/>
      <c r="EM350" s="18" t="n"/>
      <c r="EN350" s="18" t="n"/>
      <c r="EO350" s="18" t="n"/>
      <c r="EP350" s="18" t="n"/>
      <c r="ER350" s="22" t="n"/>
      <c r="ES350" s="18" t="n"/>
      <c r="ET350" s="18" t="n"/>
      <c r="EU350" s="18" t="n"/>
      <c r="EV350" s="18" t="n"/>
      <c r="EW350" s="18" t="n"/>
      <c r="EY350" s="22" t="n"/>
      <c r="EZ350" s="18" t="n"/>
      <c r="FA350" s="18" t="n"/>
      <c r="FB350" s="18" t="n"/>
      <c r="FC350" s="18" t="n"/>
      <c r="FD350" s="18" t="n"/>
      <c r="FF350" s="22" t="n"/>
      <c r="FG350" s="18" t="n"/>
      <c r="FH350" s="18" t="n"/>
      <c r="FI350" s="18" t="n"/>
      <c r="FJ350" s="18" t="n"/>
      <c r="FK350" s="18" t="n"/>
      <c r="FM350" s="22" t="n"/>
      <c r="FN350" s="18" t="n"/>
      <c r="FO350" s="18" t="n"/>
      <c r="FP350" s="18" t="n"/>
      <c r="FQ350" s="18" t="n"/>
      <c r="FR350" s="18" t="n"/>
      <c r="FT350" s="22" t="n"/>
      <c r="FU350" s="18" t="n"/>
      <c r="FV350" s="18" t="n"/>
      <c r="FW350" s="18" t="n"/>
      <c r="FX350" s="18" t="n"/>
      <c r="FY350" s="18" t="n"/>
      <c r="GA350" s="22" t="n"/>
      <c r="GB350" s="18" t="n"/>
      <c r="GC350" s="18" t="n"/>
      <c r="GD350" s="18" t="n"/>
      <c r="GE350" s="18" t="n"/>
      <c r="GF350" s="18" t="n"/>
      <c r="GG350" s="18" t="n"/>
      <c r="GH350" s="18" t="n"/>
      <c r="GI350" s="18" t="n"/>
      <c r="GJ350" s="18" t="n"/>
      <c r="GK350" s="18" t="n"/>
      <c r="GL350" s="18" t="n"/>
      <c r="GM350" s="18" t="n"/>
      <c r="HD350" s="22" t="n"/>
      <c r="HE350" s="18" t="n"/>
      <c r="HF350" s="18" t="n"/>
      <c r="HG350" s="18" t="n"/>
      <c r="HH350" s="18" t="n"/>
      <c r="HI350" s="18" t="n"/>
      <c r="HK350" s="22" t="n"/>
      <c r="HL350" s="18" t="n"/>
      <c r="HM350" s="18" t="n"/>
      <c r="HN350" s="18" t="n"/>
      <c r="HO350" s="18" t="n"/>
      <c r="HP350" s="18" t="n"/>
      <c r="HR350" s="22" t="n"/>
      <c r="HS350" s="18" t="n"/>
      <c r="HT350" s="18" t="n"/>
      <c r="HU350" s="18" t="n"/>
      <c r="HV350" s="18" t="n"/>
      <c r="HW350" s="18" t="n"/>
      <c r="HY350" s="22" t="n"/>
      <c r="HZ350" s="18" t="n"/>
      <c r="IA350" s="18" t="n"/>
      <c r="IB350" s="18" t="n"/>
      <c r="IC350" s="18" t="n"/>
      <c r="ID350" s="18" t="n"/>
      <c r="IM350" s="22" t="n"/>
      <c r="IN350" s="18" t="n"/>
      <c r="IO350" s="18" t="n"/>
      <c r="IP350" s="18" t="n"/>
      <c r="IQ350" s="18" t="n"/>
      <c r="IR350" s="18" t="n"/>
      <c r="IT350" s="22" t="n"/>
      <c r="IU350" s="18" t="n"/>
      <c r="IV350" s="18" t="n"/>
      <c r="IW350" s="18" t="n"/>
      <c r="IX350" s="18" t="n"/>
      <c r="IY350" s="18" t="n"/>
      <c r="JA350" s="22" t="n"/>
      <c r="JB350" s="18" t="n"/>
      <c r="JC350" s="18" t="n"/>
      <c r="JD350" s="18" t="n"/>
      <c r="JE350" s="18" t="n"/>
      <c r="JF350" s="18" t="n"/>
      <c r="JH350" s="22" t="n"/>
      <c r="JI350" s="18" t="n"/>
      <c r="JJ350" s="18" t="n"/>
      <c r="JK350" s="18" t="n"/>
      <c r="JL350" s="18" t="n"/>
      <c r="JM350" s="18" t="n"/>
    </row>
    <row r="351">
      <c r="B351" s="4" t="n"/>
      <c r="C351" s="22" t="n"/>
      <c r="D351" s="548" t="n"/>
      <c r="E351" s="18" t="n"/>
      <c r="F351" s="18" t="n"/>
      <c r="G351" s="22" t="n"/>
      <c r="H351" s="548" t="n"/>
      <c r="I351" s="18" t="n"/>
      <c r="J351" s="18" t="n"/>
      <c r="K351" s="22" t="n"/>
      <c r="L351" s="548" t="n"/>
      <c r="M351" s="18" t="n"/>
      <c r="N351" s="18" t="n"/>
      <c r="O351" s="18" t="n"/>
      <c r="P351" s="18" t="n"/>
      <c r="Q351" s="18" t="n"/>
      <c r="R351" s="18" t="n"/>
      <c r="S351" s="18" t="n"/>
      <c r="T351" s="22" t="n"/>
      <c r="U351" s="22" t="n"/>
      <c r="V351" s="18" t="n"/>
      <c r="W351" s="18" t="n"/>
      <c r="AC351" s="22" t="n"/>
      <c r="AD351" s="18" t="n"/>
      <c r="AE351" s="18" t="n"/>
      <c r="AF351" s="18" t="n"/>
      <c r="AG351" s="18" t="n"/>
      <c r="AH351" s="18" t="n"/>
      <c r="AJ351" s="22" t="n"/>
      <c r="AK351" s="18" t="n"/>
      <c r="AL351" s="18" t="n"/>
      <c r="AM351" s="18" t="n"/>
      <c r="AN351" s="18" t="n"/>
      <c r="AO351" s="18" t="n"/>
      <c r="AQ351" s="22" t="n"/>
      <c r="AR351" s="18" t="n"/>
      <c r="AS351" s="18" t="n"/>
      <c r="AT351" s="18" t="n"/>
      <c r="AU351" s="18" t="n"/>
      <c r="AV351" s="18" t="n"/>
      <c r="AX351" s="22" t="n"/>
      <c r="AY351" s="18" t="n"/>
      <c r="AZ351" s="18" t="n"/>
      <c r="BA351" s="18" t="n"/>
      <c r="BB351" s="18" t="n"/>
      <c r="BC351" s="18" t="n"/>
      <c r="BE351" s="22" t="n"/>
      <c r="BF351" s="18" t="n"/>
      <c r="BG351" s="18" t="n"/>
      <c r="BH351" s="18" t="n"/>
      <c r="BI351" s="18" t="n"/>
      <c r="BJ351" s="18" t="n"/>
      <c r="BL351" s="22" t="n"/>
      <c r="BM351" s="18" t="n"/>
      <c r="BN351" s="18" t="n"/>
      <c r="BO351" s="18" t="n"/>
      <c r="BP351" s="18" t="n"/>
      <c r="BQ351" s="18" t="n"/>
      <c r="BS351" s="22" t="n"/>
      <c r="BT351" s="18" t="n"/>
      <c r="BU351" s="18" t="n"/>
      <c r="BV351" s="18" t="n"/>
      <c r="BW351" s="18" t="n"/>
      <c r="BX351" s="18" t="n"/>
      <c r="BZ351" s="22" t="n"/>
      <c r="CA351" s="18" t="n"/>
      <c r="CB351" s="18" t="n"/>
      <c r="CC351" s="18" t="n"/>
      <c r="CD351" s="18" t="n"/>
      <c r="CE351" s="18" t="n"/>
      <c r="CG351" s="22" t="n"/>
      <c r="CH351" s="18" t="n"/>
      <c r="CI351" s="18" t="n"/>
      <c r="CJ351" s="18" t="n"/>
      <c r="CK351" s="18" t="n"/>
      <c r="CL351" s="18" t="n"/>
      <c r="CN351" s="22" t="n"/>
      <c r="CO351" s="18" t="n"/>
      <c r="CP351" s="18" t="n"/>
      <c r="CQ351" s="18" t="n"/>
      <c r="CR351" s="18" t="n"/>
      <c r="CS351" s="18" t="n"/>
      <c r="CU351" s="22" t="n"/>
      <c r="CV351" s="18" t="n"/>
      <c r="CW351" s="18" t="n"/>
      <c r="CX351" s="18" t="n"/>
      <c r="CY351" s="18" t="n"/>
      <c r="CZ351" s="18" t="n"/>
      <c r="DB351" s="22" t="n"/>
      <c r="DC351" s="18" t="n"/>
      <c r="DD351" s="18" t="n"/>
      <c r="DE351" s="18" t="n"/>
      <c r="DF351" s="18" t="n"/>
      <c r="DG351" s="18" t="n"/>
      <c r="DI351" s="22" t="n"/>
      <c r="DJ351" s="18" t="n"/>
      <c r="DK351" s="18" t="n"/>
      <c r="DL351" s="18" t="n"/>
      <c r="DM351" s="18" t="n"/>
      <c r="DN351" s="18" t="n"/>
      <c r="DP351" s="22" t="n"/>
      <c r="DQ351" s="18" t="n"/>
      <c r="DR351" s="18" t="n"/>
      <c r="DS351" s="18" t="n"/>
      <c r="DT351" s="18" t="n"/>
      <c r="DU351" s="18" t="n"/>
      <c r="DV351" s="18" t="n"/>
      <c r="DW351" s="22" t="n"/>
      <c r="DX351" s="18" t="n"/>
      <c r="DY351" s="18" t="n"/>
      <c r="DZ351" s="18" t="n"/>
      <c r="EA351" s="18" t="n"/>
      <c r="EB351" s="18" t="n"/>
      <c r="ED351" s="22" t="n"/>
      <c r="EE351" s="18" t="n"/>
      <c r="EF351" s="18" t="n"/>
      <c r="EG351" s="18" t="n"/>
      <c r="EH351" s="18" t="n"/>
      <c r="EI351" s="18" t="n"/>
      <c r="EK351" s="22" t="n"/>
      <c r="EL351" s="18" t="n"/>
      <c r="EM351" s="18" t="n"/>
      <c r="EN351" s="18" t="n"/>
      <c r="EO351" s="18" t="n"/>
      <c r="EP351" s="18" t="n"/>
      <c r="ER351" s="22" t="n"/>
      <c r="ES351" s="18" t="n"/>
      <c r="ET351" s="18" t="n"/>
      <c r="EU351" s="18" t="n"/>
      <c r="EV351" s="18" t="n"/>
      <c r="EW351" s="18" t="n"/>
      <c r="EY351" s="22" t="n"/>
      <c r="EZ351" s="18" t="n"/>
      <c r="FA351" s="18" t="n"/>
      <c r="FB351" s="18" t="n"/>
      <c r="FC351" s="18" t="n"/>
      <c r="FD351" s="18" t="n"/>
      <c r="FF351" s="22" t="n"/>
      <c r="FG351" s="18" t="n"/>
      <c r="FH351" s="18" t="n"/>
      <c r="FI351" s="18" t="n"/>
      <c r="FJ351" s="18" t="n"/>
      <c r="FK351" s="18" t="n"/>
      <c r="FM351" s="22" t="n"/>
      <c r="FN351" s="18" t="n"/>
      <c r="FO351" s="18" t="n"/>
      <c r="FP351" s="18" t="n"/>
      <c r="FQ351" s="18" t="n"/>
      <c r="FR351" s="18" t="n"/>
      <c r="FT351" s="22" t="n"/>
      <c r="FU351" s="18" t="n"/>
      <c r="FV351" s="18" t="n"/>
      <c r="FW351" s="18" t="n"/>
      <c r="FX351" s="18" t="n"/>
      <c r="FY351" s="18" t="n"/>
      <c r="GA351" s="22" t="n"/>
      <c r="GB351" s="18" t="n"/>
      <c r="GC351" s="18" t="n"/>
      <c r="GD351" s="18" t="n"/>
      <c r="GE351" s="18" t="n"/>
      <c r="GF351" s="18" t="n"/>
      <c r="GG351" s="18" t="n"/>
      <c r="GH351" s="18" t="n"/>
      <c r="GI351" s="18" t="n"/>
      <c r="GJ351" s="18" t="n"/>
      <c r="GK351" s="18" t="n"/>
      <c r="GL351" s="18" t="n"/>
      <c r="GM351" s="18" t="n"/>
      <c r="HD351" s="22" t="n"/>
      <c r="HE351" s="18" t="n"/>
      <c r="HF351" s="18" t="n"/>
      <c r="HG351" s="18" t="n"/>
      <c r="HH351" s="18" t="n"/>
      <c r="HI351" s="18" t="n"/>
      <c r="HK351" s="22" t="n"/>
      <c r="HL351" s="18" t="n"/>
      <c r="HM351" s="18" t="n"/>
      <c r="HN351" s="18" t="n"/>
      <c r="HO351" s="18" t="n"/>
      <c r="HP351" s="18" t="n"/>
      <c r="HR351" s="22" t="n"/>
      <c r="HS351" s="18" t="n"/>
      <c r="HT351" s="18" t="n"/>
      <c r="HU351" s="18" t="n"/>
      <c r="HV351" s="18" t="n"/>
      <c r="HW351" s="18" t="n"/>
      <c r="HY351" s="22" t="n"/>
      <c r="HZ351" s="18" t="n"/>
      <c r="IA351" s="18" t="n"/>
      <c r="IB351" s="18" t="n"/>
      <c r="IC351" s="18" t="n"/>
      <c r="ID351" s="18" t="n"/>
      <c r="IM351" s="22" t="n"/>
      <c r="IN351" s="18" t="n"/>
      <c r="IO351" s="18" t="n"/>
      <c r="IP351" s="18" t="n"/>
      <c r="IQ351" s="18" t="n"/>
      <c r="IR351" s="18" t="n"/>
      <c r="IT351" s="22" t="n"/>
      <c r="IU351" s="18" t="n"/>
      <c r="IV351" s="18" t="n"/>
      <c r="IW351" s="18" t="n"/>
      <c r="IX351" s="18" t="n"/>
      <c r="IY351" s="18" t="n"/>
      <c r="JA351" s="22" t="n"/>
      <c r="JB351" s="18" t="n"/>
      <c r="JC351" s="18" t="n"/>
      <c r="JD351" s="18" t="n"/>
      <c r="JE351" s="18" t="n"/>
      <c r="JF351" s="18" t="n"/>
      <c r="JH351" s="22" t="n"/>
      <c r="JI351" s="18" t="n"/>
      <c r="JJ351" s="18" t="n"/>
      <c r="JK351" s="18" t="n"/>
      <c r="JL351" s="18" t="n"/>
      <c r="JM351" s="18" t="n"/>
    </row>
    <row r="352">
      <c r="B352" s="4" t="n"/>
      <c r="C352" s="22" t="n"/>
      <c r="D352" s="548" t="n"/>
      <c r="E352" s="18" t="n"/>
      <c r="F352" s="18" t="n"/>
      <c r="G352" s="22" t="n"/>
      <c r="H352" s="548" t="n"/>
      <c r="I352" s="18" t="n"/>
      <c r="J352" s="18" t="n"/>
      <c r="K352" s="22" t="n"/>
      <c r="L352" s="548" t="n"/>
      <c r="M352" s="18" t="n"/>
      <c r="N352" s="18" t="n"/>
      <c r="O352" s="18" t="n"/>
      <c r="P352" s="18" t="n"/>
      <c r="Q352" s="18" t="n"/>
      <c r="R352" s="18" t="n"/>
      <c r="S352" s="18" t="n"/>
      <c r="T352" s="22" t="n"/>
      <c r="U352" s="22" t="n"/>
      <c r="V352" s="18" t="n"/>
      <c r="W352" s="18" t="n"/>
      <c r="AC352" s="22" t="n"/>
      <c r="AD352" s="18" t="n"/>
      <c r="AE352" s="18" t="n"/>
      <c r="AF352" s="18" t="n"/>
      <c r="AG352" s="18" t="n"/>
      <c r="AH352" s="18" t="n"/>
      <c r="AJ352" s="22" t="n"/>
      <c r="AK352" s="18" t="n"/>
      <c r="AL352" s="18" t="n"/>
      <c r="AM352" s="18" t="n"/>
      <c r="AN352" s="18" t="n"/>
      <c r="AO352" s="18" t="n"/>
      <c r="AQ352" s="22" t="n"/>
      <c r="AR352" s="18" t="n"/>
      <c r="AS352" s="18" t="n"/>
      <c r="AT352" s="18" t="n"/>
      <c r="AU352" s="18" t="n"/>
      <c r="AV352" s="18" t="n"/>
      <c r="AX352" s="22" t="n"/>
      <c r="AY352" s="18" t="n"/>
      <c r="AZ352" s="18" t="n"/>
      <c r="BA352" s="18" t="n"/>
      <c r="BB352" s="18" t="n"/>
      <c r="BC352" s="18" t="n"/>
      <c r="BE352" s="22" t="n"/>
      <c r="BF352" s="18" t="n"/>
      <c r="BG352" s="18" t="n"/>
      <c r="BH352" s="18" t="n"/>
      <c r="BI352" s="18" t="n"/>
      <c r="BJ352" s="18" t="n"/>
      <c r="BL352" s="22" t="n"/>
      <c r="BM352" s="18" t="n"/>
      <c r="BN352" s="18" t="n"/>
      <c r="BO352" s="18" t="n"/>
      <c r="BP352" s="18" t="n"/>
      <c r="BQ352" s="18" t="n"/>
      <c r="BS352" s="22" t="n"/>
      <c r="BT352" s="18" t="n"/>
      <c r="BU352" s="18" t="n"/>
      <c r="BV352" s="18" t="n"/>
      <c r="BW352" s="18" t="n"/>
      <c r="BX352" s="18" t="n"/>
      <c r="BZ352" s="22" t="n"/>
      <c r="CA352" s="18" t="n"/>
      <c r="CB352" s="18" t="n"/>
      <c r="CC352" s="18" t="n"/>
      <c r="CD352" s="18" t="n"/>
      <c r="CE352" s="18" t="n"/>
      <c r="CG352" s="22" t="n"/>
      <c r="CH352" s="18" t="n"/>
      <c r="CI352" s="18" t="n"/>
      <c r="CJ352" s="18" t="n"/>
      <c r="CK352" s="18" t="n"/>
      <c r="CL352" s="18" t="n"/>
      <c r="CN352" s="22" t="n"/>
      <c r="CO352" s="18" t="n"/>
      <c r="CP352" s="18" t="n"/>
      <c r="CQ352" s="18" t="n"/>
      <c r="CR352" s="18" t="n"/>
      <c r="CS352" s="18" t="n"/>
      <c r="CU352" s="22" t="n"/>
      <c r="CV352" s="18" t="n"/>
      <c r="CW352" s="18" t="n"/>
      <c r="CX352" s="18" t="n"/>
      <c r="CY352" s="18" t="n"/>
      <c r="CZ352" s="18" t="n"/>
      <c r="DB352" s="22" t="n"/>
      <c r="DC352" s="18" t="n"/>
      <c r="DD352" s="18" t="n"/>
      <c r="DE352" s="18" t="n"/>
      <c r="DF352" s="18" t="n"/>
      <c r="DG352" s="18" t="n"/>
      <c r="DI352" s="22" t="n"/>
      <c r="DJ352" s="18" t="n"/>
      <c r="DK352" s="18" t="n"/>
      <c r="DL352" s="18" t="n"/>
      <c r="DM352" s="18" t="n"/>
      <c r="DN352" s="18" t="n"/>
      <c r="DP352" s="22" t="n"/>
      <c r="DQ352" s="18" t="n"/>
      <c r="DR352" s="18" t="n"/>
      <c r="DS352" s="18" t="n"/>
      <c r="DT352" s="18" t="n"/>
      <c r="DU352" s="18" t="n"/>
      <c r="DV352" s="18" t="n"/>
      <c r="DW352" s="22" t="n"/>
      <c r="DX352" s="18" t="n"/>
      <c r="DY352" s="18" t="n"/>
      <c r="DZ352" s="18" t="n"/>
      <c r="EA352" s="18" t="n"/>
      <c r="EB352" s="18" t="n"/>
      <c r="ED352" s="22" t="n"/>
      <c r="EE352" s="18" t="n"/>
      <c r="EF352" s="18" t="n"/>
      <c r="EG352" s="18" t="n"/>
      <c r="EH352" s="18" t="n"/>
      <c r="EI352" s="18" t="n"/>
      <c r="EK352" s="22" t="n"/>
      <c r="EL352" s="18" t="n"/>
      <c r="EM352" s="18" t="n"/>
      <c r="EN352" s="18" t="n"/>
      <c r="EO352" s="18" t="n"/>
      <c r="EP352" s="18" t="n"/>
      <c r="ER352" s="22" t="n"/>
      <c r="ES352" s="18" t="n"/>
      <c r="ET352" s="18" t="n"/>
      <c r="EU352" s="18" t="n"/>
      <c r="EV352" s="18" t="n"/>
      <c r="EW352" s="18" t="n"/>
      <c r="EY352" s="22" t="n"/>
      <c r="EZ352" s="18" t="n"/>
      <c r="FA352" s="18" t="n"/>
      <c r="FB352" s="18" t="n"/>
      <c r="FC352" s="18" t="n"/>
      <c r="FD352" s="18" t="n"/>
      <c r="FF352" s="22" t="n"/>
      <c r="FG352" s="18" t="n"/>
      <c r="FH352" s="18" t="n"/>
      <c r="FI352" s="18" t="n"/>
      <c r="FJ352" s="18" t="n"/>
      <c r="FK352" s="18" t="n"/>
      <c r="FM352" s="22" t="n"/>
      <c r="FN352" s="18" t="n"/>
      <c r="FO352" s="18" t="n"/>
      <c r="FP352" s="18" t="n"/>
      <c r="FQ352" s="18" t="n"/>
      <c r="FR352" s="18" t="n"/>
      <c r="FT352" s="22" t="n"/>
      <c r="FU352" s="18" t="n"/>
      <c r="FV352" s="18" t="n"/>
      <c r="FW352" s="18" t="n"/>
      <c r="FX352" s="18" t="n"/>
      <c r="FY352" s="18" t="n"/>
      <c r="GA352" s="22" t="n"/>
      <c r="GB352" s="18" t="n"/>
      <c r="GC352" s="18" t="n"/>
      <c r="GD352" s="18" t="n"/>
      <c r="GE352" s="18" t="n"/>
      <c r="GF352" s="18" t="n"/>
      <c r="GG352" s="18" t="n"/>
      <c r="GH352" s="18" t="n"/>
      <c r="GI352" s="18" t="n"/>
      <c r="GJ352" s="18" t="n"/>
      <c r="GK352" s="18" t="n"/>
      <c r="GL352" s="18" t="n"/>
      <c r="GM352" s="18" t="n"/>
      <c r="HD352" s="22" t="n"/>
      <c r="HE352" s="18" t="n"/>
      <c r="HF352" s="18" t="n"/>
      <c r="HG352" s="18" t="n"/>
      <c r="HH352" s="18" t="n"/>
      <c r="HI352" s="18" t="n"/>
      <c r="HK352" s="22" t="n"/>
      <c r="HL352" s="18" t="n"/>
      <c r="HM352" s="18" t="n"/>
      <c r="HN352" s="18" t="n"/>
      <c r="HO352" s="18" t="n"/>
      <c r="HP352" s="18" t="n"/>
      <c r="HR352" s="22" t="n"/>
      <c r="HS352" s="18" t="n"/>
      <c r="HT352" s="18" t="n"/>
      <c r="HU352" s="18" t="n"/>
      <c r="HV352" s="18" t="n"/>
      <c r="HW352" s="18" t="n"/>
      <c r="HY352" s="22" t="n"/>
      <c r="HZ352" s="18" t="n"/>
      <c r="IA352" s="18" t="n"/>
      <c r="IB352" s="18" t="n"/>
      <c r="IC352" s="18" t="n"/>
      <c r="ID352" s="18" t="n"/>
      <c r="IM352" s="22" t="n"/>
      <c r="IN352" s="18" t="n"/>
      <c r="IO352" s="18" t="n"/>
      <c r="IP352" s="18" t="n"/>
      <c r="IQ352" s="18" t="n"/>
      <c r="IR352" s="18" t="n"/>
      <c r="IT352" s="22" t="n"/>
      <c r="IU352" s="18" t="n"/>
      <c r="IV352" s="18" t="n"/>
      <c r="IW352" s="18" t="n"/>
      <c r="IX352" s="18" t="n"/>
      <c r="IY352" s="18" t="n"/>
      <c r="JA352" s="22" t="n"/>
      <c r="JB352" s="18" t="n"/>
      <c r="JC352" s="18" t="n"/>
      <c r="JD352" s="18" t="n"/>
      <c r="JE352" s="18" t="n"/>
      <c r="JF352" s="18" t="n"/>
      <c r="JH352" s="22" t="n"/>
      <c r="JI352" s="18" t="n"/>
      <c r="JJ352" s="18" t="n"/>
      <c r="JK352" s="18" t="n"/>
      <c r="JL352" s="18" t="n"/>
      <c r="JM352" s="18" t="n"/>
    </row>
    <row r="353">
      <c r="B353" s="4" t="n"/>
      <c r="C353" s="22" t="n"/>
      <c r="D353" s="548" t="n"/>
      <c r="E353" s="18" t="n"/>
      <c r="F353" s="18" t="n"/>
      <c r="G353" s="22" t="n"/>
      <c r="H353" s="548" t="n"/>
      <c r="I353" s="18" t="n"/>
      <c r="J353" s="18" t="n"/>
      <c r="K353" s="22" t="n"/>
      <c r="L353" s="548" t="n"/>
      <c r="M353" s="18" t="n"/>
      <c r="N353" s="18" t="n"/>
      <c r="O353" s="18" t="n"/>
      <c r="P353" s="18" t="n"/>
      <c r="Q353" s="18" t="n"/>
      <c r="R353" s="18" t="n"/>
      <c r="S353" s="18" t="n"/>
      <c r="T353" s="22" t="n"/>
      <c r="U353" s="22" t="n"/>
      <c r="V353" s="18" t="n"/>
      <c r="W353" s="18" t="n"/>
      <c r="AC353" s="22" t="n"/>
      <c r="AD353" s="18" t="n"/>
      <c r="AE353" s="18" t="n"/>
      <c r="AF353" s="18" t="n"/>
      <c r="AG353" s="18" t="n"/>
      <c r="AH353" s="18" t="n"/>
      <c r="AJ353" s="22" t="n"/>
      <c r="AK353" s="18" t="n"/>
      <c r="AL353" s="18" t="n"/>
      <c r="AM353" s="18" t="n"/>
      <c r="AN353" s="18" t="n"/>
      <c r="AO353" s="18" t="n"/>
      <c r="AQ353" s="22" t="n"/>
      <c r="AR353" s="18" t="n"/>
      <c r="AS353" s="18" t="n"/>
      <c r="AT353" s="18" t="n"/>
      <c r="AU353" s="18" t="n"/>
      <c r="AV353" s="18" t="n"/>
      <c r="AX353" s="22" t="n"/>
      <c r="AY353" s="18" t="n"/>
      <c r="AZ353" s="18" t="n"/>
      <c r="BA353" s="18" t="n"/>
      <c r="BB353" s="18" t="n"/>
      <c r="BC353" s="18" t="n"/>
      <c r="BE353" s="22" t="n"/>
      <c r="BF353" s="18" t="n"/>
      <c r="BG353" s="18" t="n"/>
      <c r="BH353" s="18" t="n"/>
      <c r="BI353" s="18" t="n"/>
      <c r="BJ353" s="18" t="n"/>
      <c r="BL353" s="22" t="n"/>
      <c r="BM353" s="18" t="n"/>
      <c r="BN353" s="18" t="n"/>
      <c r="BO353" s="18" t="n"/>
      <c r="BP353" s="18" t="n"/>
      <c r="BQ353" s="18" t="n"/>
      <c r="BS353" s="22" t="n"/>
      <c r="BT353" s="18" t="n"/>
      <c r="BU353" s="18" t="n"/>
      <c r="BV353" s="18" t="n"/>
      <c r="BW353" s="18" t="n"/>
      <c r="BX353" s="18" t="n"/>
      <c r="BZ353" s="22" t="n"/>
      <c r="CA353" s="18" t="n"/>
      <c r="CB353" s="18" t="n"/>
      <c r="CC353" s="18" t="n"/>
      <c r="CD353" s="18" t="n"/>
      <c r="CE353" s="18" t="n"/>
      <c r="CG353" s="22" t="n"/>
      <c r="CH353" s="18" t="n"/>
      <c r="CI353" s="18" t="n"/>
      <c r="CJ353" s="18" t="n"/>
      <c r="CK353" s="18" t="n"/>
      <c r="CL353" s="18" t="n"/>
      <c r="CN353" s="22" t="n"/>
      <c r="CO353" s="18" t="n"/>
      <c r="CP353" s="18" t="n"/>
      <c r="CQ353" s="18" t="n"/>
      <c r="CR353" s="18" t="n"/>
      <c r="CS353" s="18" t="n"/>
      <c r="CU353" s="22" t="n"/>
      <c r="CV353" s="18" t="n"/>
      <c r="CW353" s="18" t="n"/>
      <c r="CX353" s="18" t="n"/>
      <c r="CY353" s="18" t="n"/>
      <c r="CZ353" s="18" t="n"/>
      <c r="DB353" s="22" t="n"/>
      <c r="DC353" s="18" t="n"/>
      <c r="DD353" s="18" t="n"/>
      <c r="DE353" s="18" t="n"/>
      <c r="DF353" s="18" t="n"/>
      <c r="DG353" s="18" t="n"/>
      <c r="DI353" s="22" t="n"/>
      <c r="DJ353" s="18" t="n"/>
      <c r="DK353" s="18" t="n"/>
      <c r="DL353" s="18" t="n"/>
      <c r="DM353" s="18" t="n"/>
      <c r="DN353" s="18" t="n"/>
      <c r="DP353" s="22" t="n"/>
      <c r="DQ353" s="18" t="n"/>
      <c r="DR353" s="18" t="n"/>
      <c r="DS353" s="18" t="n"/>
      <c r="DT353" s="18" t="n"/>
      <c r="DU353" s="18" t="n"/>
      <c r="DV353" s="18" t="n"/>
      <c r="DW353" s="22" t="n"/>
      <c r="DX353" s="18" t="n"/>
      <c r="DY353" s="18" t="n"/>
      <c r="DZ353" s="18" t="n"/>
      <c r="EA353" s="18" t="n"/>
      <c r="EB353" s="18" t="n"/>
      <c r="ED353" s="22" t="n"/>
      <c r="EE353" s="18" t="n"/>
      <c r="EF353" s="18" t="n"/>
      <c r="EG353" s="18" t="n"/>
      <c r="EH353" s="18" t="n"/>
      <c r="EI353" s="18" t="n"/>
      <c r="EK353" s="22" t="n"/>
      <c r="EL353" s="18" t="n"/>
      <c r="EM353" s="18" t="n"/>
      <c r="EN353" s="18" t="n"/>
      <c r="EO353" s="18" t="n"/>
      <c r="EP353" s="18" t="n"/>
      <c r="ER353" s="22" t="n"/>
      <c r="ES353" s="18" t="n"/>
      <c r="ET353" s="18" t="n"/>
      <c r="EU353" s="18" t="n"/>
      <c r="EV353" s="18" t="n"/>
      <c r="EW353" s="18" t="n"/>
      <c r="EY353" s="22" t="n"/>
      <c r="EZ353" s="18" t="n"/>
      <c r="FA353" s="18" t="n"/>
      <c r="FB353" s="18" t="n"/>
      <c r="FC353" s="18" t="n"/>
      <c r="FD353" s="18" t="n"/>
      <c r="FF353" s="22" t="n"/>
      <c r="FG353" s="18" t="n"/>
      <c r="FH353" s="18" t="n"/>
      <c r="FI353" s="18" t="n"/>
      <c r="FJ353" s="18" t="n"/>
      <c r="FK353" s="18" t="n"/>
      <c r="FM353" s="22" t="n"/>
      <c r="FN353" s="18" t="n"/>
      <c r="FO353" s="18" t="n"/>
      <c r="FP353" s="18" t="n"/>
      <c r="FQ353" s="18" t="n"/>
      <c r="FR353" s="18" t="n"/>
      <c r="FT353" s="22" t="n"/>
      <c r="FU353" s="18" t="n"/>
      <c r="FV353" s="18" t="n"/>
      <c r="FW353" s="18" t="n"/>
      <c r="FX353" s="18" t="n"/>
      <c r="FY353" s="18" t="n"/>
      <c r="GA353" s="22" t="n"/>
      <c r="GB353" s="18" t="n"/>
      <c r="GC353" s="18" t="n"/>
      <c r="GD353" s="18" t="n"/>
      <c r="GE353" s="18" t="n"/>
      <c r="GF353" s="18" t="n"/>
      <c r="GG353" s="18" t="n"/>
      <c r="GH353" s="18" t="n"/>
      <c r="GI353" s="18" t="n"/>
      <c r="GJ353" s="18" t="n"/>
      <c r="GK353" s="18" t="n"/>
      <c r="GL353" s="18" t="n"/>
      <c r="GM353" s="18" t="n"/>
      <c r="HD353" s="22" t="n"/>
      <c r="HE353" s="18" t="n"/>
      <c r="HF353" s="18" t="n"/>
      <c r="HG353" s="18" t="n"/>
      <c r="HH353" s="18" t="n"/>
      <c r="HI353" s="18" t="n"/>
      <c r="HK353" s="22" t="n"/>
      <c r="HL353" s="18" t="n"/>
      <c r="HM353" s="18" t="n"/>
      <c r="HN353" s="18" t="n"/>
      <c r="HO353" s="18" t="n"/>
      <c r="HP353" s="18" t="n"/>
      <c r="HR353" s="22" t="n"/>
      <c r="HS353" s="18" t="n"/>
      <c r="HT353" s="18" t="n"/>
      <c r="HU353" s="18" t="n"/>
      <c r="HV353" s="18" t="n"/>
      <c r="HW353" s="18" t="n"/>
      <c r="HY353" s="22" t="n"/>
      <c r="HZ353" s="18" t="n"/>
      <c r="IA353" s="18" t="n"/>
      <c r="IB353" s="18" t="n"/>
      <c r="IC353" s="18" t="n"/>
      <c r="ID353" s="18" t="n"/>
      <c r="IM353" s="22" t="n"/>
      <c r="IN353" s="18" t="n"/>
      <c r="IO353" s="18" t="n"/>
      <c r="IP353" s="18" t="n"/>
      <c r="IQ353" s="18" t="n"/>
      <c r="IR353" s="18" t="n"/>
      <c r="IT353" s="22" t="n"/>
      <c r="IU353" s="18" t="n"/>
      <c r="IV353" s="18" t="n"/>
      <c r="IW353" s="18" t="n"/>
      <c r="IX353" s="18" t="n"/>
      <c r="IY353" s="18" t="n"/>
      <c r="JA353" s="22" t="n"/>
      <c r="JB353" s="18" t="n"/>
      <c r="JC353" s="18" t="n"/>
      <c r="JD353" s="18" t="n"/>
      <c r="JE353" s="18" t="n"/>
      <c r="JF353" s="18" t="n"/>
      <c r="JH353" s="22" t="n"/>
      <c r="JI353" s="18" t="n"/>
      <c r="JJ353" s="18" t="n"/>
      <c r="JK353" s="18" t="n"/>
      <c r="JL353" s="18" t="n"/>
      <c r="JM353" s="18" t="n"/>
    </row>
    <row r="354">
      <c r="B354" s="4" t="n"/>
      <c r="C354" s="22" t="n"/>
      <c r="D354" s="548" t="n"/>
      <c r="E354" s="18" t="n"/>
      <c r="F354" s="18" t="n"/>
      <c r="G354" s="22" t="n"/>
      <c r="H354" s="548" t="n"/>
      <c r="I354" s="18" t="n"/>
      <c r="J354" s="18" t="n"/>
      <c r="K354" s="22" t="n"/>
      <c r="L354" s="548" t="n"/>
      <c r="M354" s="18" t="n"/>
      <c r="N354" s="18" t="n"/>
      <c r="O354" s="18" t="n"/>
      <c r="P354" s="18" t="n"/>
      <c r="Q354" s="18" t="n"/>
      <c r="R354" s="18" t="n"/>
      <c r="S354" s="18" t="n"/>
      <c r="T354" s="22" t="n"/>
      <c r="U354" s="22" t="n"/>
      <c r="V354" s="18" t="n"/>
      <c r="W354" s="18" t="n"/>
      <c r="AC354" s="22" t="n"/>
      <c r="AD354" s="18" t="n"/>
      <c r="AE354" s="18" t="n"/>
      <c r="AF354" s="18" t="n"/>
      <c r="AG354" s="18" t="n"/>
      <c r="AH354" s="18" t="n"/>
      <c r="AJ354" s="22" t="n"/>
      <c r="AK354" s="18" t="n"/>
      <c r="AL354" s="18" t="n"/>
      <c r="AM354" s="18" t="n"/>
      <c r="AN354" s="18" t="n"/>
      <c r="AO354" s="18" t="n"/>
      <c r="AQ354" s="22" t="n"/>
      <c r="AR354" s="18" t="n"/>
      <c r="AS354" s="18" t="n"/>
      <c r="AT354" s="18" t="n"/>
      <c r="AU354" s="18" t="n"/>
      <c r="AV354" s="18" t="n"/>
      <c r="AX354" s="22" t="n"/>
      <c r="AY354" s="18" t="n"/>
      <c r="AZ354" s="18" t="n"/>
      <c r="BA354" s="18" t="n"/>
      <c r="BB354" s="18" t="n"/>
      <c r="BC354" s="18" t="n"/>
      <c r="BE354" s="22" t="n"/>
      <c r="BF354" s="18" t="n"/>
      <c r="BG354" s="18" t="n"/>
      <c r="BH354" s="18" t="n"/>
      <c r="BI354" s="18" t="n"/>
      <c r="BJ354" s="18" t="n"/>
      <c r="BL354" s="22" t="n"/>
      <c r="BM354" s="18" t="n"/>
      <c r="BN354" s="18" t="n"/>
      <c r="BO354" s="18" t="n"/>
      <c r="BP354" s="18" t="n"/>
      <c r="BQ354" s="18" t="n"/>
      <c r="BS354" s="22" t="n"/>
      <c r="BT354" s="18" t="n"/>
      <c r="BU354" s="18" t="n"/>
      <c r="BV354" s="18" t="n"/>
      <c r="BW354" s="18" t="n"/>
      <c r="BX354" s="18" t="n"/>
      <c r="BZ354" s="22" t="n"/>
      <c r="CA354" s="18" t="n"/>
      <c r="CB354" s="18" t="n"/>
      <c r="CC354" s="18" t="n"/>
      <c r="CD354" s="18" t="n"/>
      <c r="CE354" s="18" t="n"/>
      <c r="CG354" s="22" t="n"/>
      <c r="CH354" s="18" t="n"/>
      <c r="CI354" s="18" t="n"/>
      <c r="CJ354" s="18" t="n"/>
      <c r="CK354" s="18" t="n"/>
      <c r="CL354" s="18" t="n"/>
      <c r="CN354" s="22" t="n"/>
      <c r="CO354" s="18" t="n"/>
      <c r="CP354" s="18" t="n"/>
      <c r="CQ354" s="18" t="n"/>
      <c r="CR354" s="18" t="n"/>
      <c r="CS354" s="18" t="n"/>
      <c r="CU354" s="22" t="n"/>
      <c r="CV354" s="18" t="n"/>
      <c r="CW354" s="18" t="n"/>
      <c r="CX354" s="18" t="n"/>
      <c r="CY354" s="18" t="n"/>
      <c r="CZ354" s="18" t="n"/>
      <c r="DB354" s="22" t="n"/>
      <c r="DC354" s="18" t="n"/>
      <c r="DD354" s="18" t="n"/>
      <c r="DE354" s="18" t="n"/>
      <c r="DF354" s="18" t="n"/>
      <c r="DG354" s="18" t="n"/>
      <c r="DI354" s="22" t="n"/>
      <c r="DJ354" s="18" t="n"/>
      <c r="DK354" s="18" t="n"/>
      <c r="DL354" s="18" t="n"/>
      <c r="DM354" s="18" t="n"/>
      <c r="DN354" s="18" t="n"/>
      <c r="DP354" s="22" t="n"/>
      <c r="DQ354" s="18" t="n"/>
      <c r="DR354" s="18" t="n"/>
      <c r="DS354" s="18" t="n"/>
      <c r="DT354" s="18" t="n"/>
      <c r="DU354" s="18" t="n"/>
      <c r="DV354" s="18" t="n"/>
      <c r="DW354" s="22" t="n"/>
      <c r="DX354" s="18" t="n"/>
      <c r="DY354" s="18" t="n"/>
      <c r="DZ354" s="18" t="n"/>
      <c r="EA354" s="18" t="n"/>
      <c r="EB354" s="18" t="n"/>
      <c r="ED354" s="22" t="n"/>
      <c r="EE354" s="18" t="n"/>
      <c r="EF354" s="18" t="n"/>
      <c r="EG354" s="18" t="n"/>
      <c r="EH354" s="18" t="n"/>
      <c r="EI354" s="18" t="n"/>
      <c r="EK354" s="22" t="n"/>
      <c r="EL354" s="18" t="n"/>
      <c r="EM354" s="18" t="n"/>
      <c r="EN354" s="18" t="n"/>
      <c r="EO354" s="18" t="n"/>
      <c r="EP354" s="18" t="n"/>
      <c r="ER354" s="22" t="n"/>
      <c r="ES354" s="18" t="n"/>
      <c r="ET354" s="18" t="n"/>
      <c r="EU354" s="18" t="n"/>
      <c r="EV354" s="18" t="n"/>
      <c r="EW354" s="18" t="n"/>
      <c r="EY354" s="22" t="n"/>
      <c r="EZ354" s="18" t="n"/>
      <c r="FA354" s="18" t="n"/>
      <c r="FB354" s="18" t="n"/>
      <c r="FC354" s="18" t="n"/>
      <c r="FD354" s="18" t="n"/>
      <c r="FF354" s="22" t="n"/>
      <c r="FG354" s="18" t="n"/>
      <c r="FH354" s="18" t="n"/>
      <c r="FI354" s="18" t="n"/>
      <c r="FJ354" s="18" t="n"/>
      <c r="FK354" s="18" t="n"/>
      <c r="FM354" s="22" t="n"/>
      <c r="FN354" s="18" t="n"/>
      <c r="FO354" s="18" t="n"/>
      <c r="FP354" s="18" t="n"/>
      <c r="FQ354" s="18" t="n"/>
      <c r="FR354" s="18" t="n"/>
      <c r="FT354" s="22" t="n"/>
      <c r="FU354" s="18" t="n"/>
      <c r="FV354" s="18" t="n"/>
      <c r="FW354" s="18" t="n"/>
      <c r="FX354" s="18" t="n"/>
      <c r="FY354" s="18" t="n"/>
      <c r="GA354" s="22" t="n"/>
      <c r="GB354" s="18" t="n"/>
      <c r="GC354" s="18" t="n"/>
      <c r="GD354" s="18" t="n"/>
      <c r="GE354" s="18" t="n"/>
      <c r="GF354" s="18" t="n"/>
      <c r="GG354" s="18" t="n"/>
      <c r="GH354" s="18" t="n"/>
      <c r="GI354" s="18" t="n"/>
      <c r="GJ354" s="18" t="n"/>
      <c r="GK354" s="18" t="n"/>
      <c r="GL354" s="18" t="n"/>
      <c r="GM354" s="18" t="n"/>
      <c r="HD354" s="22" t="n"/>
      <c r="HE354" s="18" t="n"/>
      <c r="HF354" s="18" t="n"/>
      <c r="HG354" s="18" t="n"/>
      <c r="HH354" s="18" t="n"/>
      <c r="HI354" s="18" t="n"/>
      <c r="HK354" s="22" t="n"/>
      <c r="HL354" s="18" t="n"/>
      <c r="HM354" s="18" t="n"/>
      <c r="HN354" s="18" t="n"/>
      <c r="HO354" s="18" t="n"/>
      <c r="HP354" s="18" t="n"/>
      <c r="HR354" s="22" t="n"/>
      <c r="HS354" s="18" t="n"/>
      <c r="HT354" s="18" t="n"/>
      <c r="HU354" s="18" t="n"/>
      <c r="HV354" s="18" t="n"/>
      <c r="HW354" s="18" t="n"/>
      <c r="HY354" s="22" t="n"/>
      <c r="HZ354" s="18" t="n"/>
      <c r="IA354" s="18" t="n"/>
      <c r="IB354" s="18" t="n"/>
      <c r="IC354" s="18" t="n"/>
      <c r="ID354" s="18" t="n"/>
      <c r="IM354" s="22" t="n"/>
      <c r="IN354" s="18" t="n"/>
      <c r="IO354" s="18" t="n"/>
      <c r="IP354" s="18" t="n"/>
      <c r="IQ354" s="18" t="n"/>
      <c r="IR354" s="18" t="n"/>
      <c r="IT354" s="22" t="n"/>
      <c r="IU354" s="18" t="n"/>
      <c r="IV354" s="18" t="n"/>
      <c r="IW354" s="18" t="n"/>
      <c r="IX354" s="18" t="n"/>
      <c r="IY354" s="18" t="n"/>
      <c r="JA354" s="22" t="n"/>
      <c r="JB354" s="18" t="n"/>
      <c r="JC354" s="18" t="n"/>
      <c r="JD354" s="18" t="n"/>
      <c r="JE354" s="18" t="n"/>
      <c r="JF354" s="18" t="n"/>
      <c r="JH354" s="22" t="n"/>
      <c r="JI354" s="18" t="n"/>
      <c r="JJ354" s="18" t="n"/>
      <c r="JK354" s="18" t="n"/>
      <c r="JL354" s="18" t="n"/>
      <c r="JM354" s="18" t="n"/>
    </row>
    <row r="355">
      <c r="B355" s="4" t="n"/>
      <c r="C355" s="22" t="n"/>
      <c r="D355" s="548" t="n"/>
      <c r="E355" s="18" t="n"/>
      <c r="F355" s="18" t="n"/>
      <c r="G355" s="22" t="n"/>
      <c r="H355" s="548" t="n"/>
      <c r="I355" s="18" t="n"/>
      <c r="J355" s="18" t="n"/>
      <c r="K355" s="22" t="n"/>
      <c r="L355" s="548" t="n"/>
      <c r="M355" s="18" t="n"/>
      <c r="N355" s="18" t="n"/>
      <c r="O355" s="18" t="n"/>
      <c r="P355" s="18" t="n"/>
      <c r="Q355" s="18" t="n"/>
      <c r="R355" s="18" t="n"/>
      <c r="S355" s="18" t="n"/>
      <c r="T355" s="22" t="n"/>
      <c r="U355" s="22" t="n"/>
      <c r="V355" s="18" t="n"/>
      <c r="W355" s="18" t="n"/>
      <c r="AC355" s="22" t="n"/>
      <c r="AD355" s="18" t="n"/>
      <c r="AE355" s="18" t="n"/>
      <c r="AF355" s="18" t="n"/>
      <c r="AG355" s="18" t="n"/>
      <c r="AH355" s="18" t="n"/>
      <c r="AJ355" s="22" t="n"/>
      <c r="AK355" s="18" t="n"/>
      <c r="AL355" s="18" t="n"/>
      <c r="AM355" s="18" t="n"/>
      <c r="AN355" s="18" t="n"/>
      <c r="AO355" s="18" t="n"/>
      <c r="AQ355" s="22" t="n"/>
      <c r="AR355" s="18" t="n"/>
      <c r="AS355" s="18" t="n"/>
      <c r="AT355" s="18" t="n"/>
      <c r="AU355" s="18" t="n"/>
      <c r="AV355" s="18" t="n"/>
      <c r="AX355" s="22" t="n"/>
      <c r="AY355" s="18" t="n"/>
      <c r="AZ355" s="18" t="n"/>
      <c r="BA355" s="18" t="n"/>
      <c r="BB355" s="18" t="n"/>
      <c r="BC355" s="18" t="n"/>
      <c r="BE355" s="22" t="n"/>
      <c r="BF355" s="18" t="n"/>
      <c r="BG355" s="18" t="n"/>
      <c r="BH355" s="18" t="n"/>
      <c r="BI355" s="18" t="n"/>
      <c r="BJ355" s="18" t="n"/>
      <c r="BL355" s="22" t="n"/>
      <c r="BM355" s="18" t="n"/>
      <c r="BN355" s="18" t="n"/>
      <c r="BO355" s="18" t="n"/>
      <c r="BP355" s="18" t="n"/>
      <c r="BQ355" s="18" t="n"/>
      <c r="BS355" s="22" t="n"/>
      <c r="BT355" s="18" t="n"/>
      <c r="BU355" s="18" t="n"/>
      <c r="BV355" s="18" t="n"/>
      <c r="BW355" s="18" t="n"/>
      <c r="BX355" s="18" t="n"/>
      <c r="BZ355" s="22" t="n"/>
      <c r="CA355" s="18" t="n"/>
      <c r="CB355" s="18" t="n"/>
      <c r="CC355" s="18" t="n"/>
      <c r="CD355" s="18" t="n"/>
      <c r="CE355" s="18" t="n"/>
      <c r="CG355" s="22" t="n"/>
      <c r="CH355" s="18" t="n"/>
      <c r="CI355" s="18" t="n"/>
      <c r="CJ355" s="18" t="n"/>
      <c r="CK355" s="18" t="n"/>
      <c r="CL355" s="18" t="n"/>
      <c r="CN355" s="22" t="n"/>
      <c r="CO355" s="18" t="n"/>
      <c r="CP355" s="18" t="n"/>
      <c r="CQ355" s="18" t="n"/>
      <c r="CR355" s="18" t="n"/>
      <c r="CS355" s="18" t="n"/>
      <c r="CU355" s="22" t="n"/>
      <c r="CV355" s="18" t="n"/>
      <c r="CW355" s="18" t="n"/>
      <c r="CX355" s="18" t="n"/>
      <c r="CY355" s="18" t="n"/>
      <c r="CZ355" s="18" t="n"/>
      <c r="DB355" s="22" t="n"/>
      <c r="DC355" s="18" t="n"/>
      <c r="DD355" s="18" t="n"/>
      <c r="DE355" s="18" t="n"/>
      <c r="DF355" s="18" t="n"/>
      <c r="DG355" s="18" t="n"/>
      <c r="DI355" s="22" t="n"/>
      <c r="DJ355" s="18" t="n"/>
      <c r="DK355" s="18" t="n"/>
      <c r="DL355" s="18" t="n"/>
      <c r="DM355" s="18" t="n"/>
      <c r="DN355" s="18" t="n"/>
      <c r="DP355" s="22" t="n"/>
      <c r="DQ355" s="18" t="n"/>
      <c r="DR355" s="18" t="n"/>
      <c r="DS355" s="18" t="n"/>
      <c r="DT355" s="18" t="n"/>
      <c r="DU355" s="18" t="n"/>
      <c r="DV355" s="18" t="n"/>
      <c r="DW355" s="22" t="n"/>
      <c r="DX355" s="18" t="n"/>
      <c r="DY355" s="18" t="n"/>
      <c r="DZ355" s="18" t="n"/>
      <c r="EA355" s="18" t="n"/>
      <c r="EB355" s="18" t="n"/>
      <c r="ED355" s="22" t="n"/>
      <c r="EE355" s="18" t="n"/>
      <c r="EF355" s="18" t="n"/>
      <c r="EG355" s="18" t="n"/>
      <c r="EH355" s="18" t="n"/>
      <c r="EI355" s="18" t="n"/>
      <c r="EK355" s="22" t="n"/>
      <c r="EL355" s="18" t="n"/>
      <c r="EM355" s="18" t="n"/>
      <c r="EN355" s="18" t="n"/>
      <c r="EO355" s="18" t="n"/>
      <c r="EP355" s="18" t="n"/>
      <c r="ER355" s="22" t="n"/>
      <c r="ES355" s="18" t="n"/>
      <c r="ET355" s="18" t="n"/>
      <c r="EU355" s="18" t="n"/>
      <c r="EV355" s="18" t="n"/>
      <c r="EW355" s="18" t="n"/>
      <c r="EY355" s="22" t="n"/>
      <c r="EZ355" s="18" t="n"/>
      <c r="FA355" s="18" t="n"/>
      <c r="FB355" s="18" t="n"/>
      <c r="FC355" s="18" t="n"/>
      <c r="FD355" s="18" t="n"/>
      <c r="FF355" s="22" t="n"/>
      <c r="FG355" s="18" t="n"/>
      <c r="FH355" s="18" t="n"/>
      <c r="FI355" s="18" t="n"/>
      <c r="FJ355" s="18" t="n"/>
      <c r="FK355" s="18" t="n"/>
      <c r="FM355" s="22" t="n"/>
      <c r="FN355" s="18" t="n"/>
      <c r="FO355" s="18" t="n"/>
      <c r="FP355" s="18" t="n"/>
      <c r="FQ355" s="18" t="n"/>
      <c r="FR355" s="18" t="n"/>
      <c r="FT355" s="22" t="n"/>
      <c r="FU355" s="18" t="n"/>
      <c r="FV355" s="18" t="n"/>
      <c r="FW355" s="18" t="n"/>
      <c r="FX355" s="18" t="n"/>
      <c r="FY355" s="18" t="n"/>
      <c r="GA355" s="22" t="n"/>
      <c r="GB355" s="18" t="n"/>
      <c r="GC355" s="18" t="n"/>
      <c r="GD355" s="18" t="n"/>
      <c r="GE355" s="18" t="n"/>
      <c r="GF355" s="18" t="n"/>
      <c r="GG355" s="18" t="n"/>
      <c r="GH355" s="18" t="n"/>
      <c r="GI355" s="18" t="n"/>
      <c r="GJ355" s="18" t="n"/>
      <c r="GK355" s="18" t="n"/>
      <c r="GL355" s="18" t="n"/>
      <c r="GM355" s="18" t="n"/>
      <c r="HD355" s="22" t="n"/>
      <c r="HE355" s="18" t="n"/>
      <c r="HF355" s="18" t="n"/>
      <c r="HG355" s="18" t="n"/>
      <c r="HH355" s="18" t="n"/>
      <c r="HI355" s="18" t="n"/>
      <c r="HK355" s="22" t="n"/>
      <c r="HL355" s="18" t="n"/>
      <c r="HM355" s="18" t="n"/>
      <c r="HN355" s="18" t="n"/>
      <c r="HO355" s="18" t="n"/>
      <c r="HP355" s="18" t="n"/>
      <c r="HR355" s="22" t="n"/>
      <c r="HS355" s="18" t="n"/>
      <c r="HT355" s="18" t="n"/>
      <c r="HU355" s="18" t="n"/>
      <c r="HV355" s="18" t="n"/>
      <c r="HW355" s="18" t="n"/>
      <c r="HY355" s="22" t="n"/>
      <c r="HZ355" s="18" t="n"/>
      <c r="IA355" s="18" t="n"/>
      <c r="IB355" s="18" t="n"/>
      <c r="IC355" s="18" t="n"/>
      <c r="ID355" s="18" t="n"/>
      <c r="IM355" s="22" t="n"/>
      <c r="IN355" s="18" t="n"/>
      <c r="IO355" s="18" t="n"/>
      <c r="IP355" s="18" t="n"/>
      <c r="IQ355" s="18" t="n"/>
      <c r="IR355" s="18" t="n"/>
      <c r="IT355" s="22" t="n"/>
      <c r="IU355" s="18" t="n"/>
      <c r="IV355" s="18" t="n"/>
      <c r="IW355" s="18" t="n"/>
      <c r="IX355" s="18" t="n"/>
      <c r="IY355" s="18" t="n"/>
      <c r="JA355" s="22" t="n"/>
      <c r="JB355" s="18" t="n"/>
      <c r="JC355" s="18" t="n"/>
      <c r="JD355" s="18" t="n"/>
      <c r="JE355" s="18" t="n"/>
      <c r="JF355" s="18" t="n"/>
      <c r="JH355" s="22" t="n"/>
      <c r="JI355" s="18" t="n"/>
      <c r="JJ355" s="18" t="n"/>
      <c r="JK355" s="18" t="n"/>
      <c r="JL355" s="18" t="n"/>
      <c r="JM355" s="18" t="n"/>
    </row>
    <row r="356">
      <c r="B356" s="4" t="n"/>
      <c r="C356" s="22" t="n"/>
      <c r="D356" s="548" t="n"/>
      <c r="E356" s="18" t="n"/>
      <c r="F356" s="18" t="n"/>
      <c r="G356" s="22" t="n"/>
      <c r="H356" s="548" t="n"/>
      <c r="I356" s="18" t="n"/>
      <c r="J356" s="18" t="n"/>
      <c r="K356" s="22" t="n"/>
      <c r="L356" s="548" t="n"/>
      <c r="M356" s="18" t="n"/>
      <c r="N356" s="18" t="n"/>
      <c r="O356" s="18" t="n"/>
      <c r="P356" s="18" t="n"/>
      <c r="Q356" s="18" t="n"/>
      <c r="R356" s="18" t="n"/>
      <c r="S356" s="18" t="n"/>
      <c r="T356" s="22" t="n"/>
      <c r="U356" s="22" t="n"/>
      <c r="V356" s="18" t="n"/>
      <c r="W356" s="18" t="n"/>
      <c r="AC356" s="22" t="n"/>
      <c r="AD356" s="18" t="n"/>
      <c r="AE356" s="18" t="n"/>
      <c r="AF356" s="18" t="n"/>
      <c r="AG356" s="18" t="n"/>
      <c r="AH356" s="18" t="n"/>
      <c r="AJ356" s="22" t="n"/>
      <c r="AK356" s="18" t="n"/>
      <c r="AL356" s="18" t="n"/>
      <c r="AM356" s="18" t="n"/>
      <c r="AN356" s="18" t="n"/>
      <c r="AO356" s="18" t="n"/>
      <c r="AQ356" s="22" t="n"/>
      <c r="AR356" s="18" t="n"/>
      <c r="AS356" s="18" t="n"/>
      <c r="AT356" s="18" t="n"/>
      <c r="AU356" s="18" t="n"/>
      <c r="AV356" s="18" t="n"/>
      <c r="AX356" s="22" t="n"/>
      <c r="AY356" s="18" t="n"/>
      <c r="AZ356" s="18" t="n"/>
      <c r="BA356" s="18" t="n"/>
      <c r="BB356" s="18" t="n"/>
      <c r="BC356" s="18" t="n"/>
      <c r="BE356" s="22" t="n"/>
      <c r="BF356" s="18" t="n"/>
      <c r="BG356" s="18" t="n"/>
      <c r="BH356" s="18" t="n"/>
      <c r="BI356" s="18" t="n"/>
      <c r="BJ356" s="18" t="n"/>
      <c r="BL356" s="22" t="n"/>
      <c r="BM356" s="18" t="n"/>
      <c r="BN356" s="18" t="n"/>
      <c r="BO356" s="18" t="n"/>
      <c r="BP356" s="18" t="n"/>
      <c r="BQ356" s="18" t="n"/>
      <c r="BS356" s="22" t="n"/>
      <c r="BT356" s="18" t="n"/>
      <c r="BU356" s="18" t="n"/>
      <c r="BV356" s="18" t="n"/>
      <c r="BW356" s="18" t="n"/>
      <c r="BX356" s="18" t="n"/>
      <c r="BZ356" s="22" t="n"/>
      <c r="CA356" s="18" t="n"/>
      <c r="CB356" s="18" t="n"/>
      <c r="CC356" s="18" t="n"/>
      <c r="CD356" s="18" t="n"/>
      <c r="CE356" s="18" t="n"/>
      <c r="CG356" s="22" t="n"/>
      <c r="CH356" s="18" t="n"/>
      <c r="CI356" s="18" t="n"/>
      <c r="CJ356" s="18" t="n"/>
      <c r="CK356" s="18" t="n"/>
      <c r="CL356" s="18" t="n"/>
      <c r="CN356" s="22" t="n"/>
      <c r="CO356" s="18" t="n"/>
      <c r="CP356" s="18" t="n"/>
      <c r="CQ356" s="18" t="n"/>
      <c r="CR356" s="18" t="n"/>
      <c r="CS356" s="18" t="n"/>
      <c r="CU356" s="22" t="n"/>
      <c r="CV356" s="18" t="n"/>
      <c r="CW356" s="18" t="n"/>
      <c r="CX356" s="18" t="n"/>
      <c r="CY356" s="18" t="n"/>
      <c r="CZ356" s="18" t="n"/>
      <c r="DB356" s="22" t="n"/>
      <c r="DC356" s="18" t="n"/>
      <c r="DD356" s="18" t="n"/>
      <c r="DE356" s="18" t="n"/>
      <c r="DF356" s="18" t="n"/>
      <c r="DG356" s="18" t="n"/>
      <c r="DI356" s="22" t="n"/>
      <c r="DJ356" s="18" t="n"/>
      <c r="DK356" s="18" t="n"/>
      <c r="DL356" s="18" t="n"/>
      <c r="DM356" s="18" t="n"/>
      <c r="DN356" s="18" t="n"/>
      <c r="DP356" s="22" t="n"/>
      <c r="DQ356" s="18" t="n"/>
      <c r="DR356" s="18" t="n"/>
      <c r="DS356" s="18" t="n"/>
      <c r="DT356" s="18" t="n"/>
      <c r="DU356" s="18" t="n"/>
      <c r="DV356" s="18" t="n"/>
      <c r="DW356" s="22" t="n"/>
      <c r="DX356" s="18" t="n"/>
      <c r="DY356" s="18" t="n"/>
      <c r="DZ356" s="18" t="n"/>
      <c r="EA356" s="18" t="n"/>
      <c r="EB356" s="18" t="n"/>
      <c r="ED356" s="22" t="n"/>
      <c r="EE356" s="18" t="n"/>
      <c r="EF356" s="18" t="n"/>
      <c r="EG356" s="18" t="n"/>
      <c r="EH356" s="18" t="n"/>
      <c r="EI356" s="18" t="n"/>
      <c r="EK356" s="22" t="n"/>
      <c r="EL356" s="18" t="n"/>
      <c r="EM356" s="18" t="n"/>
      <c r="EN356" s="18" t="n"/>
      <c r="EO356" s="18" t="n"/>
      <c r="EP356" s="18" t="n"/>
      <c r="ER356" s="22" t="n"/>
      <c r="ES356" s="18" t="n"/>
      <c r="ET356" s="18" t="n"/>
      <c r="EU356" s="18" t="n"/>
      <c r="EV356" s="18" t="n"/>
      <c r="EW356" s="18" t="n"/>
      <c r="EY356" s="22" t="n"/>
      <c r="EZ356" s="18" t="n"/>
      <c r="FA356" s="18" t="n"/>
      <c r="FB356" s="18" t="n"/>
      <c r="FC356" s="18" t="n"/>
      <c r="FD356" s="18" t="n"/>
      <c r="FF356" s="22" t="n"/>
      <c r="FG356" s="18" t="n"/>
      <c r="FH356" s="18" t="n"/>
      <c r="FI356" s="18" t="n"/>
      <c r="FJ356" s="18" t="n"/>
      <c r="FK356" s="18" t="n"/>
      <c r="FM356" s="22" t="n"/>
      <c r="FN356" s="18" t="n"/>
      <c r="FO356" s="18" t="n"/>
      <c r="FP356" s="18" t="n"/>
      <c r="FQ356" s="18" t="n"/>
      <c r="FR356" s="18" t="n"/>
      <c r="FT356" s="22" t="n"/>
      <c r="FU356" s="18" t="n"/>
      <c r="FV356" s="18" t="n"/>
      <c r="FW356" s="18" t="n"/>
      <c r="FX356" s="18" t="n"/>
      <c r="FY356" s="18" t="n"/>
      <c r="GA356" s="22" t="n"/>
      <c r="GB356" s="18" t="n"/>
      <c r="GC356" s="18" t="n"/>
      <c r="GD356" s="18" t="n"/>
      <c r="GE356" s="18" t="n"/>
      <c r="GF356" s="18" t="n"/>
      <c r="GG356" s="18" t="n"/>
      <c r="GH356" s="18" t="n"/>
      <c r="GI356" s="18" t="n"/>
      <c r="GJ356" s="18" t="n"/>
      <c r="GK356" s="18" t="n"/>
      <c r="GL356" s="18" t="n"/>
      <c r="GM356" s="18" t="n"/>
      <c r="HD356" s="22" t="n"/>
      <c r="HE356" s="18" t="n"/>
      <c r="HF356" s="18" t="n"/>
      <c r="HG356" s="18" t="n"/>
      <c r="HH356" s="18" t="n"/>
      <c r="HI356" s="18" t="n"/>
      <c r="HK356" s="22" t="n"/>
      <c r="HL356" s="18" t="n"/>
      <c r="HM356" s="18" t="n"/>
      <c r="HN356" s="18" t="n"/>
      <c r="HO356" s="18" t="n"/>
      <c r="HP356" s="18" t="n"/>
      <c r="HR356" s="22" t="n"/>
      <c r="HS356" s="18" t="n"/>
      <c r="HT356" s="18" t="n"/>
      <c r="HU356" s="18" t="n"/>
      <c r="HV356" s="18" t="n"/>
      <c r="HW356" s="18" t="n"/>
      <c r="HY356" s="22" t="n"/>
      <c r="HZ356" s="18" t="n"/>
      <c r="IA356" s="18" t="n"/>
      <c r="IB356" s="18" t="n"/>
      <c r="IC356" s="18" t="n"/>
      <c r="ID356" s="18" t="n"/>
      <c r="IM356" s="22" t="n"/>
      <c r="IN356" s="18" t="n"/>
      <c r="IO356" s="18" t="n"/>
      <c r="IP356" s="18" t="n"/>
      <c r="IQ356" s="18" t="n"/>
      <c r="IR356" s="18" t="n"/>
      <c r="IT356" s="22" t="n"/>
      <c r="IU356" s="18" t="n"/>
      <c r="IV356" s="18" t="n"/>
      <c r="IW356" s="18" t="n"/>
      <c r="IX356" s="18" t="n"/>
      <c r="IY356" s="18" t="n"/>
      <c r="JA356" s="22" t="n"/>
      <c r="JB356" s="18" t="n"/>
      <c r="JC356" s="18" t="n"/>
      <c r="JD356" s="18" t="n"/>
      <c r="JE356" s="18" t="n"/>
      <c r="JF356" s="18" t="n"/>
      <c r="JH356" s="22" t="n"/>
      <c r="JI356" s="18" t="n"/>
      <c r="JJ356" s="18" t="n"/>
      <c r="JK356" s="18" t="n"/>
      <c r="JL356" s="18" t="n"/>
      <c r="JM356" s="18" t="n"/>
    </row>
    <row r="357">
      <c r="B357" s="4" t="n"/>
      <c r="C357" s="22" t="n"/>
      <c r="D357" s="548" t="n"/>
      <c r="E357" s="18" t="n"/>
      <c r="F357" s="18" t="n"/>
      <c r="G357" s="22" t="n"/>
      <c r="H357" s="548" t="n"/>
      <c r="I357" s="18" t="n"/>
      <c r="J357" s="18" t="n"/>
      <c r="K357" s="22" t="n"/>
      <c r="L357" s="548" t="n"/>
      <c r="M357" s="18" t="n"/>
      <c r="N357" s="18" t="n"/>
      <c r="O357" s="18" t="n"/>
      <c r="P357" s="18" t="n"/>
      <c r="Q357" s="18" t="n"/>
      <c r="R357" s="18" t="n"/>
      <c r="S357" s="18" t="n"/>
      <c r="T357" s="22" t="n"/>
      <c r="U357" s="22" t="n"/>
      <c r="V357" s="18" t="n"/>
      <c r="W357" s="18" t="n"/>
      <c r="AC357" s="22" t="n"/>
      <c r="AD357" s="18" t="n"/>
      <c r="AE357" s="18" t="n"/>
      <c r="AF357" s="18" t="n"/>
      <c r="AG357" s="18" t="n"/>
      <c r="AH357" s="18" t="n"/>
      <c r="AJ357" s="22" t="n"/>
      <c r="AK357" s="18" t="n"/>
      <c r="AL357" s="18" t="n"/>
      <c r="AM357" s="18" t="n"/>
      <c r="AN357" s="18" t="n"/>
      <c r="AO357" s="18" t="n"/>
      <c r="AQ357" s="22" t="n"/>
      <c r="AR357" s="18" t="n"/>
      <c r="AS357" s="18" t="n"/>
      <c r="AT357" s="18" t="n"/>
      <c r="AU357" s="18" t="n"/>
      <c r="AV357" s="18" t="n"/>
      <c r="AX357" s="22" t="n"/>
      <c r="AY357" s="18" t="n"/>
      <c r="AZ357" s="18" t="n"/>
      <c r="BA357" s="18" t="n"/>
      <c r="BB357" s="18" t="n"/>
      <c r="BC357" s="18" t="n"/>
      <c r="BE357" s="22" t="n"/>
      <c r="BF357" s="18" t="n"/>
      <c r="BG357" s="18" t="n"/>
      <c r="BH357" s="18" t="n"/>
      <c r="BI357" s="18" t="n"/>
      <c r="BJ357" s="18" t="n"/>
      <c r="BL357" s="22" t="n"/>
      <c r="BM357" s="18" t="n"/>
      <c r="BN357" s="18" t="n"/>
      <c r="BO357" s="18" t="n"/>
      <c r="BP357" s="18" t="n"/>
      <c r="BQ357" s="18" t="n"/>
      <c r="BS357" s="22" t="n"/>
      <c r="BT357" s="18" t="n"/>
      <c r="BU357" s="18" t="n"/>
      <c r="BV357" s="18" t="n"/>
      <c r="BW357" s="18" t="n"/>
      <c r="BX357" s="18" t="n"/>
      <c r="BZ357" s="22" t="n"/>
      <c r="CA357" s="18" t="n"/>
      <c r="CB357" s="18" t="n"/>
      <c r="CC357" s="18" t="n"/>
      <c r="CD357" s="18" t="n"/>
      <c r="CE357" s="18" t="n"/>
      <c r="CG357" s="22" t="n"/>
      <c r="CH357" s="18" t="n"/>
      <c r="CI357" s="18" t="n"/>
      <c r="CJ357" s="18" t="n"/>
      <c r="CK357" s="18" t="n"/>
      <c r="CL357" s="18" t="n"/>
      <c r="CN357" s="22" t="n"/>
      <c r="CO357" s="18" t="n"/>
      <c r="CP357" s="18" t="n"/>
      <c r="CQ357" s="18" t="n"/>
      <c r="CR357" s="18" t="n"/>
      <c r="CS357" s="18" t="n"/>
      <c r="CU357" s="22" t="n"/>
      <c r="CV357" s="18" t="n"/>
      <c r="CW357" s="18" t="n"/>
      <c r="CX357" s="18" t="n"/>
      <c r="CY357" s="18" t="n"/>
      <c r="CZ357" s="18" t="n"/>
      <c r="DB357" s="22" t="n"/>
      <c r="DC357" s="18" t="n"/>
      <c r="DD357" s="18" t="n"/>
      <c r="DE357" s="18" t="n"/>
      <c r="DF357" s="18" t="n"/>
      <c r="DG357" s="18" t="n"/>
      <c r="DI357" s="22" t="n"/>
      <c r="DJ357" s="18" t="n"/>
      <c r="DK357" s="18" t="n"/>
      <c r="DL357" s="18" t="n"/>
      <c r="DM357" s="18" t="n"/>
      <c r="DN357" s="18" t="n"/>
      <c r="DP357" s="22" t="n"/>
      <c r="DQ357" s="18" t="n"/>
      <c r="DR357" s="18" t="n"/>
      <c r="DS357" s="18" t="n"/>
      <c r="DT357" s="18" t="n"/>
      <c r="DU357" s="18" t="n"/>
      <c r="DV357" s="18" t="n"/>
      <c r="DW357" s="22" t="n"/>
      <c r="DX357" s="18" t="n"/>
      <c r="DY357" s="18" t="n"/>
      <c r="DZ357" s="18" t="n"/>
      <c r="EA357" s="18" t="n"/>
      <c r="EB357" s="18" t="n"/>
      <c r="ED357" s="22" t="n"/>
      <c r="EE357" s="18" t="n"/>
      <c r="EF357" s="18" t="n"/>
      <c r="EG357" s="18" t="n"/>
      <c r="EH357" s="18" t="n"/>
      <c r="EI357" s="18" t="n"/>
      <c r="EK357" s="22" t="n"/>
      <c r="EL357" s="18" t="n"/>
      <c r="EM357" s="18" t="n"/>
      <c r="EN357" s="18" t="n"/>
      <c r="EO357" s="18" t="n"/>
      <c r="EP357" s="18" t="n"/>
      <c r="ER357" s="22" t="n"/>
      <c r="ES357" s="18" t="n"/>
      <c r="ET357" s="18" t="n"/>
      <c r="EU357" s="18" t="n"/>
      <c r="EV357" s="18" t="n"/>
      <c r="EW357" s="18" t="n"/>
      <c r="EY357" s="22" t="n"/>
      <c r="EZ357" s="18" t="n"/>
      <c r="FA357" s="18" t="n"/>
      <c r="FB357" s="18" t="n"/>
      <c r="FC357" s="18" t="n"/>
      <c r="FD357" s="18" t="n"/>
      <c r="FF357" s="22" t="n"/>
      <c r="FG357" s="18" t="n"/>
      <c r="FH357" s="18" t="n"/>
      <c r="FI357" s="18" t="n"/>
      <c r="FJ357" s="18" t="n"/>
      <c r="FK357" s="18" t="n"/>
      <c r="FM357" s="22" t="n"/>
      <c r="FN357" s="18" t="n"/>
      <c r="FO357" s="18" t="n"/>
      <c r="FP357" s="18" t="n"/>
      <c r="FQ357" s="18" t="n"/>
      <c r="FR357" s="18" t="n"/>
      <c r="FT357" s="22" t="n"/>
      <c r="FU357" s="18" t="n"/>
      <c r="FV357" s="18" t="n"/>
      <c r="FW357" s="18" t="n"/>
      <c r="FX357" s="18" t="n"/>
      <c r="FY357" s="18" t="n"/>
      <c r="GA357" s="22" t="n"/>
      <c r="GB357" s="18" t="n"/>
      <c r="GC357" s="18" t="n"/>
      <c r="GD357" s="18" t="n"/>
      <c r="GE357" s="18" t="n"/>
      <c r="GF357" s="18" t="n"/>
      <c r="GG357" s="18" t="n"/>
      <c r="GH357" s="18" t="n"/>
      <c r="GI357" s="18" t="n"/>
      <c r="GJ357" s="18" t="n"/>
      <c r="GK357" s="18" t="n"/>
      <c r="GL357" s="18" t="n"/>
      <c r="GM357" s="18" t="n"/>
      <c r="HD357" s="22" t="n"/>
      <c r="HE357" s="18" t="n"/>
      <c r="HF357" s="18" t="n"/>
      <c r="HG357" s="18" t="n"/>
      <c r="HH357" s="18" t="n"/>
      <c r="HI357" s="18" t="n"/>
      <c r="HK357" s="22" t="n"/>
      <c r="HL357" s="18" t="n"/>
      <c r="HM357" s="18" t="n"/>
      <c r="HN357" s="18" t="n"/>
      <c r="HO357" s="18" t="n"/>
      <c r="HP357" s="18" t="n"/>
      <c r="HR357" s="22" t="n"/>
      <c r="HS357" s="18" t="n"/>
      <c r="HT357" s="18" t="n"/>
      <c r="HU357" s="18" t="n"/>
      <c r="HV357" s="18" t="n"/>
      <c r="HW357" s="18" t="n"/>
      <c r="HY357" s="22" t="n"/>
      <c r="HZ357" s="18" t="n"/>
      <c r="IA357" s="18" t="n"/>
      <c r="IB357" s="18" t="n"/>
      <c r="IC357" s="18" t="n"/>
      <c r="ID357" s="18" t="n"/>
      <c r="IM357" s="22" t="n"/>
      <c r="IN357" s="18" t="n"/>
      <c r="IO357" s="18" t="n"/>
      <c r="IP357" s="18" t="n"/>
      <c r="IQ357" s="18" t="n"/>
      <c r="IR357" s="18" t="n"/>
      <c r="IT357" s="22" t="n"/>
      <c r="IU357" s="18" t="n"/>
      <c r="IV357" s="18" t="n"/>
      <c r="IW357" s="18" t="n"/>
      <c r="IX357" s="18" t="n"/>
      <c r="IY357" s="18" t="n"/>
      <c r="JA357" s="22" t="n"/>
      <c r="JB357" s="18" t="n"/>
      <c r="JC357" s="18" t="n"/>
      <c r="JD357" s="18" t="n"/>
      <c r="JE357" s="18" t="n"/>
      <c r="JF357" s="18" t="n"/>
      <c r="JH357" s="22" t="n"/>
      <c r="JI357" s="18" t="n"/>
      <c r="JJ357" s="18" t="n"/>
      <c r="JK357" s="18" t="n"/>
      <c r="JL357" s="18" t="n"/>
      <c r="JM357" s="18" t="n"/>
    </row>
    <row r="358">
      <c r="B358" s="4" t="n"/>
      <c r="C358" s="22" t="n"/>
      <c r="D358" s="548" t="n"/>
      <c r="E358" s="18" t="n"/>
      <c r="F358" s="18" t="n"/>
      <c r="G358" s="22" t="n"/>
      <c r="H358" s="548" t="n"/>
      <c r="I358" s="18" t="n"/>
      <c r="J358" s="18" t="n"/>
      <c r="K358" s="22" t="n"/>
      <c r="L358" s="548" t="n"/>
      <c r="M358" s="18" t="n"/>
      <c r="N358" s="18" t="n"/>
      <c r="O358" s="18" t="n"/>
      <c r="P358" s="18" t="n"/>
      <c r="Q358" s="18" t="n"/>
      <c r="R358" s="18" t="n"/>
      <c r="S358" s="18" t="n"/>
      <c r="T358" s="22" t="n"/>
      <c r="U358" s="22" t="n"/>
      <c r="V358" s="18" t="n"/>
      <c r="W358" s="18" t="n"/>
      <c r="AC358" s="22" t="n"/>
      <c r="AD358" s="18" t="n"/>
      <c r="AE358" s="18" t="n"/>
      <c r="AF358" s="18" t="n"/>
      <c r="AG358" s="18" t="n"/>
      <c r="AH358" s="18" t="n"/>
      <c r="AJ358" s="22" t="n"/>
      <c r="AK358" s="18" t="n"/>
      <c r="AL358" s="18" t="n"/>
      <c r="AM358" s="18" t="n"/>
      <c r="AN358" s="18" t="n"/>
      <c r="AO358" s="18" t="n"/>
      <c r="AQ358" s="22" t="n"/>
      <c r="AR358" s="18" t="n"/>
      <c r="AS358" s="18" t="n"/>
      <c r="AT358" s="18" t="n"/>
      <c r="AU358" s="18" t="n"/>
      <c r="AV358" s="18" t="n"/>
      <c r="AX358" s="22" t="n"/>
      <c r="AY358" s="18" t="n"/>
      <c r="AZ358" s="18" t="n"/>
      <c r="BA358" s="18" t="n"/>
      <c r="BB358" s="18" t="n"/>
      <c r="BC358" s="18" t="n"/>
      <c r="BE358" s="22" t="n"/>
      <c r="BF358" s="18" t="n"/>
      <c r="BG358" s="18" t="n"/>
      <c r="BH358" s="18" t="n"/>
      <c r="BI358" s="18" t="n"/>
      <c r="BJ358" s="18" t="n"/>
      <c r="BL358" s="22" t="n"/>
      <c r="BM358" s="18" t="n"/>
      <c r="BN358" s="18" t="n"/>
      <c r="BO358" s="18" t="n"/>
      <c r="BP358" s="18" t="n"/>
      <c r="BQ358" s="18" t="n"/>
      <c r="BS358" s="22" t="n"/>
      <c r="BT358" s="18" t="n"/>
      <c r="BU358" s="18" t="n"/>
      <c r="BV358" s="18" t="n"/>
      <c r="BW358" s="18" t="n"/>
      <c r="BX358" s="18" t="n"/>
      <c r="BZ358" s="22" t="n"/>
      <c r="CA358" s="18" t="n"/>
      <c r="CB358" s="18" t="n"/>
      <c r="CC358" s="18" t="n"/>
      <c r="CD358" s="18" t="n"/>
      <c r="CE358" s="18" t="n"/>
      <c r="CG358" s="22" t="n"/>
      <c r="CH358" s="18" t="n"/>
      <c r="CI358" s="18" t="n"/>
      <c r="CJ358" s="18" t="n"/>
      <c r="CK358" s="18" t="n"/>
      <c r="CL358" s="18" t="n"/>
      <c r="CN358" s="22" t="n"/>
      <c r="CO358" s="18" t="n"/>
      <c r="CP358" s="18" t="n"/>
      <c r="CQ358" s="18" t="n"/>
      <c r="CR358" s="18" t="n"/>
      <c r="CS358" s="18" t="n"/>
      <c r="CU358" s="22" t="n"/>
      <c r="CV358" s="18" t="n"/>
      <c r="CW358" s="18" t="n"/>
      <c r="CX358" s="18" t="n"/>
      <c r="CY358" s="18" t="n"/>
      <c r="CZ358" s="18" t="n"/>
      <c r="DB358" s="22" t="n"/>
      <c r="DC358" s="18" t="n"/>
      <c r="DD358" s="18" t="n"/>
      <c r="DE358" s="18" t="n"/>
      <c r="DF358" s="18" t="n"/>
      <c r="DG358" s="18" t="n"/>
      <c r="DI358" s="22" t="n"/>
      <c r="DJ358" s="18" t="n"/>
      <c r="DK358" s="18" t="n"/>
      <c r="DL358" s="18" t="n"/>
      <c r="DM358" s="18" t="n"/>
      <c r="DN358" s="18" t="n"/>
      <c r="DP358" s="22" t="n"/>
      <c r="DQ358" s="18" t="n"/>
      <c r="DR358" s="18" t="n"/>
      <c r="DS358" s="18" t="n"/>
      <c r="DT358" s="18" t="n"/>
      <c r="DU358" s="18" t="n"/>
      <c r="DV358" s="18" t="n"/>
      <c r="DW358" s="22" t="n"/>
      <c r="DX358" s="18" t="n"/>
      <c r="DY358" s="18" t="n"/>
      <c r="DZ358" s="18" t="n"/>
      <c r="EA358" s="18" t="n"/>
      <c r="EB358" s="18" t="n"/>
      <c r="ED358" s="22" t="n"/>
      <c r="EE358" s="18" t="n"/>
      <c r="EF358" s="18" t="n"/>
      <c r="EG358" s="18" t="n"/>
      <c r="EH358" s="18" t="n"/>
      <c r="EI358" s="18" t="n"/>
      <c r="EK358" s="22" t="n"/>
      <c r="EL358" s="18" t="n"/>
      <c r="EM358" s="18" t="n"/>
      <c r="EN358" s="18" t="n"/>
      <c r="EO358" s="18" t="n"/>
      <c r="EP358" s="18" t="n"/>
      <c r="ER358" s="22" t="n"/>
      <c r="ES358" s="18" t="n"/>
      <c r="ET358" s="18" t="n"/>
      <c r="EU358" s="18" t="n"/>
      <c r="EV358" s="18" t="n"/>
      <c r="EW358" s="18" t="n"/>
      <c r="EY358" s="22" t="n"/>
      <c r="EZ358" s="18" t="n"/>
      <c r="FA358" s="18" t="n"/>
      <c r="FB358" s="18" t="n"/>
      <c r="FC358" s="18" t="n"/>
      <c r="FD358" s="18" t="n"/>
      <c r="FF358" s="22" t="n"/>
      <c r="FG358" s="18" t="n"/>
      <c r="FH358" s="18" t="n"/>
      <c r="FI358" s="18" t="n"/>
      <c r="FJ358" s="18" t="n"/>
      <c r="FK358" s="18" t="n"/>
      <c r="FM358" s="22" t="n"/>
      <c r="FN358" s="18" t="n"/>
      <c r="FO358" s="18" t="n"/>
      <c r="FP358" s="18" t="n"/>
      <c r="FQ358" s="18" t="n"/>
      <c r="FR358" s="18" t="n"/>
      <c r="FT358" s="22" t="n"/>
      <c r="FU358" s="18" t="n"/>
      <c r="FV358" s="18" t="n"/>
      <c r="FW358" s="18" t="n"/>
      <c r="FX358" s="18" t="n"/>
      <c r="FY358" s="18" t="n"/>
      <c r="GA358" s="22" t="n"/>
      <c r="GB358" s="18" t="n"/>
      <c r="GC358" s="18" t="n"/>
      <c r="GD358" s="18" t="n"/>
      <c r="GE358" s="18" t="n"/>
      <c r="GF358" s="18" t="n"/>
      <c r="GG358" s="18" t="n"/>
      <c r="GH358" s="18" t="n"/>
      <c r="GI358" s="18" t="n"/>
      <c r="GJ358" s="18" t="n"/>
      <c r="GK358" s="18" t="n"/>
      <c r="GL358" s="18" t="n"/>
      <c r="GM358" s="18" t="n"/>
      <c r="HD358" s="22" t="n"/>
      <c r="HE358" s="18" t="n"/>
      <c r="HF358" s="18" t="n"/>
      <c r="HG358" s="18" t="n"/>
      <c r="HH358" s="18" t="n"/>
      <c r="HI358" s="18" t="n"/>
      <c r="HK358" s="22" t="n"/>
      <c r="HL358" s="18" t="n"/>
      <c r="HM358" s="18" t="n"/>
      <c r="HN358" s="18" t="n"/>
      <c r="HO358" s="18" t="n"/>
      <c r="HP358" s="18" t="n"/>
      <c r="HR358" s="22" t="n"/>
      <c r="HS358" s="18" t="n"/>
      <c r="HT358" s="18" t="n"/>
      <c r="HU358" s="18" t="n"/>
      <c r="HV358" s="18" t="n"/>
      <c r="HW358" s="18" t="n"/>
      <c r="HY358" s="22" t="n"/>
      <c r="HZ358" s="18" t="n"/>
      <c r="IA358" s="18" t="n"/>
      <c r="IB358" s="18" t="n"/>
      <c r="IC358" s="18" t="n"/>
      <c r="ID358" s="18" t="n"/>
      <c r="IM358" s="22" t="n"/>
      <c r="IN358" s="18" t="n"/>
      <c r="IO358" s="18" t="n"/>
      <c r="IP358" s="18" t="n"/>
      <c r="IQ358" s="18" t="n"/>
      <c r="IR358" s="18" t="n"/>
      <c r="IT358" s="22" t="n"/>
      <c r="IU358" s="18" t="n"/>
      <c r="IV358" s="18" t="n"/>
      <c r="IW358" s="18" t="n"/>
      <c r="IX358" s="18" t="n"/>
      <c r="IY358" s="18" t="n"/>
      <c r="JA358" s="22" t="n"/>
      <c r="JB358" s="18" t="n"/>
      <c r="JC358" s="18" t="n"/>
      <c r="JD358" s="18" t="n"/>
      <c r="JE358" s="18" t="n"/>
      <c r="JF358" s="18" t="n"/>
      <c r="JH358" s="22" t="n"/>
      <c r="JI358" s="18" t="n"/>
      <c r="JJ358" s="18" t="n"/>
      <c r="JK358" s="18" t="n"/>
      <c r="JL358" s="18" t="n"/>
      <c r="JM358" s="18" t="n"/>
    </row>
    <row r="359">
      <c r="B359" s="4" t="n"/>
      <c r="C359" s="22" t="n"/>
      <c r="D359" s="548" t="n"/>
      <c r="E359" s="18" t="n"/>
      <c r="F359" s="18" t="n"/>
      <c r="G359" s="22" t="n"/>
      <c r="H359" s="548" t="n"/>
      <c r="I359" s="18" t="n"/>
      <c r="J359" s="18" t="n"/>
      <c r="K359" s="22" t="n"/>
      <c r="L359" s="548" t="n"/>
      <c r="M359" s="18" t="n"/>
      <c r="N359" s="18" t="n"/>
      <c r="O359" s="18" t="n"/>
      <c r="P359" s="18" t="n"/>
      <c r="Q359" s="18" t="n"/>
      <c r="R359" s="18" t="n"/>
      <c r="S359" s="18" t="n"/>
      <c r="T359" s="22" t="n"/>
      <c r="U359" s="22" t="n"/>
      <c r="V359" s="18" t="n"/>
      <c r="W359" s="18" t="n"/>
      <c r="AC359" s="22" t="n"/>
      <c r="AD359" s="18" t="n"/>
      <c r="AE359" s="18" t="n"/>
      <c r="AF359" s="18" t="n"/>
      <c r="AG359" s="18" t="n"/>
      <c r="AH359" s="18" t="n"/>
      <c r="AJ359" s="22" t="n"/>
      <c r="AK359" s="18" t="n"/>
      <c r="AL359" s="18" t="n"/>
      <c r="AM359" s="18" t="n"/>
      <c r="AN359" s="18" t="n"/>
      <c r="AO359" s="18" t="n"/>
      <c r="AQ359" s="22" t="n"/>
      <c r="AR359" s="18" t="n"/>
      <c r="AS359" s="18" t="n"/>
      <c r="AT359" s="18" t="n"/>
      <c r="AU359" s="18" t="n"/>
      <c r="AV359" s="18" t="n"/>
      <c r="AX359" s="22" t="n"/>
      <c r="AY359" s="18" t="n"/>
      <c r="AZ359" s="18" t="n"/>
      <c r="BA359" s="18" t="n"/>
      <c r="BB359" s="18" t="n"/>
      <c r="BC359" s="18" t="n"/>
      <c r="BE359" s="22" t="n"/>
      <c r="BF359" s="18" t="n"/>
      <c r="BG359" s="18" t="n"/>
      <c r="BH359" s="18" t="n"/>
      <c r="BI359" s="18" t="n"/>
      <c r="BJ359" s="18" t="n"/>
      <c r="BL359" s="22" t="n"/>
      <c r="BM359" s="18" t="n"/>
      <c r="BN359" s="18" t="n"/>
      <c r="BO359" s="18" t="n"/>
      <c r="BP359" s="18" t="n"/>
      <c r="BQ359" s="18" t="n"/>
      <c r="BS359" s="22" t="n"/>
      <c r="BT359" s="18" t="n"/>
      <c r="BU359" s="18" t="n"/>
      <c r="BV359" s="18" t="n"/>
      <c r="BW359" s="18" t="n"/>
      <c r="BX359" s="18" t="n"/>
      <c r="BZ359" s="22" t="n"/>
      <c r="CA359" s="18" t="n"/>
      <c r="CB359" s="18" t="n"/>
      <c r="CC359" s="18" t="n"/>
      <c r="CD359" s="18" t="n"/>
      <c r="CE359" s="18" t="n"/>
      <c r="CG359" s="22" t="n"/>
      <c r="CH359" s="18" t="n"/>
      <c r="CI359" s="18" t="n"/>
      <c r="CJ359" s="18" t="n"/>
      <c r="CK359" s="18" t="n"/>
      <c r="CL359" s="18" t="n"/>
      <c r="CN359" s="22" t="n"/>
      <c r="CO359" s="18" t="n"/>
      <c r="CP359" s="18" t="n"/>
      <c r="CQ359" s="18" t="n"/>
      <c r="CR359" s="18" t="n"/>
      <c r="CS359" s="18" t="n"/>
      <c r="CU359" s="22" t="n"/>
      <c r="CV359" s="18" t="n"/>
      <c r="CW359" s="18" t="n"/>
      <c r="CX359" s="18" t="n"/>
      <c r="CY359" s="18" t="n"/>
      <c r="CZ359" s="18" t="n"/>
      <c r="DB359" s="22" t="n"/>
      <c r="DC359" s="18" t="n"/>
      <c r="DD359" s="18" t="n"/>
      <c r="DE359" s="18" t="n"/>
      <c r="DF359" s="18" t="n"/>
      <c r="DG359" s="18" t="n"/>
      <c r="DI359" s="22" t="n"/>
      <c r="DJ359" s="18" t="n"/>
      <c r="DK359" s="18" t="n"/>
      <c r="DL359" s="18" t="n"/>
      <c r="DM359" s="18" t="n"/>
      <c r="DN359" s="18" t="n"/>
      <c r="DP359" s="22" t="n"/>
      <c r="DQ359" s="18" t="n"/>
      <c r="DR359" s="18" t="n"/>
      <c r="DS359" s="18" t="n"/>
      <c r="DT359" s="18" t="n"/>
      <c r="DU359" s="18" t="n"/>
      <c r="DV359" s="18" t="n"/>
      <c r="DW359" s="22" t="n"/>
      <c r="DX359" s="18" t="n"/>
      <c r="DY359" s="18" t="n"/>
      <c r="DZ359" s="18" t="n"/>
      <c r="EA359" s="18" t="n"/>
      <c r="EB359" s="18" t="n"/>
      <c r="ED359" s="22" t="n"/>
      <c r="EE359" s="18" t="n"/>
      <c r="EF359" s="18" t="n"/>
      <c r="EG359" s="18" t="n"/>
      <c r="EH359" s="18" t="n"/>
      <c r="EI359" s="18" t="n"/>
      <c r="EK359" s="22" t="n"/>
      <c r="EL359" s="18" t="n"/>
      <c r="EM359" s="18" t="n"/>
      <c r="EN359" s="18" t="n"/>
      <c r="EO359" s="18" t="n"/>
      <c r="EP359" s="18" t="n"/>
      <c r="ER359" s="22" t="n"/>
      <c r="ES359" s="18" t="n"/>
      <c r="ET359" s="18" t="n"/>
      <c r="EU359" s="18" t="n"/>
      <c r="EV359" s="18" t="n"/>
      <c r="EW359" s="18" t="n"/>
      <c r="EY359" s="22" t="n"/>
      <c r="EZ359" s="18" t="n"/>
      <c r="FA359" s="18" t="n"/>
      <c r="FB359" s="18" t="n"/>
      <c r="FC359" s="18" t="n"/>
      <c r="FD359" s="18" t="n"/>
      <c r="FF359" s="22" t="n"/>
      <c r="FG359" s="18" t="n"/>
      <c r="FH359" s="18" t="n"/>
      <c r="FI359" s="18" t="n"/>
      <c r="FJ359" s="18" t="n"/>
      <c r="FK359" s="18" t="n"/>
      <c r="FM359" s="22" t="n"/>
      <c r="FN359" s="18" t="n"/>
      <c r="FO359" s="18" t="n"/>
      <c r="FP359" s="18" t="n"/>
      <c r="FQ359" s="18" t="n"/>
      <c r="FR359" s="18" t="n"/>
      <c r="FT359" s="22" t="n"/>
      <c r="FU359" s="18" t="n"/>
      <c r="FV359" s="18" t="n"/>
      <c r="FW359" s="18" t="n"/>
      <c r="FX359" s="18" t="n"/>
      <c r="FY359" s="18" t="n"/>
      <c r="GA359" s="22" t="n"/>
      <c r="GB359" s="18" t="n"/>
      <c r="GC359" s="18" t="n"/>
      <c r="GD359" s="18" t="n"/>
      <c r="GE359" s="18" t="n"/>
      <c r="GF359" s="18" t="n"/>
      <c r="GG359" s="18" t="n"/>
      <c r="GH359" s="18" t="n"/>
      <c r="GI359" s="18" t="n"/>
      <c r="GJ359" s="18" t="n"/>
      <c r="GK359" s="18" t="n"/>
      <c r="GL359" s="18" t="n"/>
      <c r="GM359" s="18" t="n"/>
      <c r="HD359" s="22" t="n"/>
      <c r="HE359" s="18" t="n"/>
      <c r="HF359" s="18" t="n"/>
      <c r="HG359" s="18" t="n"/>
      <c r="HH359" s="18" t="n"/>
      <c r="HI359" s="18" t="n"/>
      <c r="HK359" s="22" t="n"/>
      <c r="HL359" s="18" t="n"/>
      <c r="HM359" s="18" t="n"/>
      <c r="HN359" s="18" t="n"/>
      <c r="HO359" s="18" t="n"/>
      <c r="HP359" s="18" t="n"/>
      <c r="HR359" s="22" t="n"/>
      <c r="HS359" s="18" t="n"/>
      <c r="HT359" s="18" t="n"/>
      <c r="HU359" s="18" t="n"/>
      <c r="HV359" s="18" t="n"/>
      <c r="HW359" s="18" t="n"/>
      <c r="HY359" s="22" t="n"/>
      <c r="HZ359" s="18" t="n"/>
      <c r="IA359" s="18" t="n"/>
      <c r="IB359" s="18" t="n"/>
      <c r="IC359" s="18" t="n"/>
      <c r="ID359" s="18" t="n"/>
      <c r="IM359" s="22" t="n"/>
      <c r="IN359" s="18" t="n"/>
      <c r="IO359" s="18" t="n"/>
      <c r="IP359" s="18" t="n"/>
      <c r="IQ359" s="18" t="n"/>
      <c r="IR359" s="18" t="n"/>
      <c r="IT359" s="22" t="n"/>
      <c r="IU359" s="18" t="n"/>
      <c r="IV359" s="18" t="n"/>
      <c r="IW359" s="18" t="n"/>
      <c r="IX359" s="18" t="n"/>
      <c r="IY359" s="18" t="n"/>
      <c r="JA359" s="22" t="n"/>
      <c r="JB359" s="18" t="n"/>
      <c r="JC359" s="18" t="n"/>
      <c r="JD359" s="18" t="n"/>
      <c r="JE359" s="18" t="n"/>
      <c r="JF359" s="18" t="n"/>
      <c r="JH359" s="22" t="n"/>
      <c r="JI359" s="18" t="n"/>
      <c r="JJ359" s="18" t="n"/>
      <c r="JK359" s="18" t="n"/>
      <c r="JL359" s="18" t="n"/>
      <c r="JM359" s="18" t="n"/>
    </row>
    <row r="360">
      <c r="B360" s="4" t="n"/>
      <c r="C360" s="22" t="n"/>
      <c r="D360" s="548" t="n"/>
      <c r="E360" s="18" t="n"/>
      <c r="F360" s="18" t="n"/>
      <c r="G360" s="22" t="n"/>
      <c r="H360" s="548" t="n"/>
      <c r="I360" s="18" t="n"/>
      <c r="J360" s="18" t="n"/>
      <c r="K360" s="22" t="n"/>
      <c r="L360" s="548" t="n"/>
      <c r="M360" s="18" t="n"/>
      <c r="N360" s="18" t="n"/>
      <c r="O360" s="18" t="n"/>
      <c r="P360" s="18" t="n"/>
      <c r="Q360" s="18" t="n"/>
      <c r="R360" s="18" t="n"/>
      <c r="S360" s="18" t="n"/>
      <c r="T360" s="22" t="n"/>
      <c r="U360" s="22" t="n"/>
      <c r="V360" s="18" t="n"/>
      <c r="W360" s="18" t="n"/>
      <c r="AC360" s="22" t="n"/>
      <c r="AD360" s="18" t="n"/>
      <c r="AE360" s="18" t="n"/>
      <c r="AF360" s="18" t="n"/>
      <c r="AG360" s="18" t="n"/>
      <c r="AH360" s="18" t="n"/>
      <c r="AJ360" s="22" t="n"/>
      <c r="AK360" s="18" t="n"/>
      <c r="AL360" s="18" t="n"/>
      <c r="AM360" s="18" t="n"/>
      <c r="AN360" s="18" t="n"/>
      <c r="AO360" s="18" t="n"/>
      <c r="AQ360" s="22" t="n"/>
      <c r="AR360" s="18" t="n"/>
      <c r="AS360" s="18" t="n"/>
      <c r="AT360" s="18" t="n"/>
      <c r="AU360" s="18" t="n"/>
      <c r="AV360" s="18" t="n"/>
      <c r="AX360" s="22" t="n"/>
      <c r="AY360" s="18" t="n"/>
      <c r="AZ360" s="18" t="n"/>
      <c r="BA360" s="18" t="n"/>
      <c r="BB360" s="18" t="n"/>
      <c r="BC360" s="18" t="n"/>
      <c r="BE360" s="22" t="n"/>
      <c r="BF360" s="18" t="n"/>
      <c r="BG360" s="18" t="n"/>
      <c r="BH360" s="18" t="n"/>
      <c r="BI360" s="18" t="n"/>
      <c r="BJ360" s="18" t="n"/>
      <c r="BL360" s="22" t="n"/>
      <c r="BM360" s="18" t="n"/>
      <c r="BN360" s="18" t="n"/>
      <c r="BO360" s="18" t="n"/>
      <c r="BP360" s="18" t="n"/>
      <c r="BQ360" s="18" t="n"/>
      <c r="BS360" s="22" t="n"/>
      <c r="BT360" s="18" t="n"/>
      <c r="BU360" s="18" t="n"/>
      <c r="BV360" s="18" t="n"/>
      <c r="BW360" s="18" t="n"/>
      <c r="BX360" s="18" t="n"/>
      <c r="BZ360" s="22" t="n"/>
      <c r="CA360" s="18" t="n"/>
      <c r="CB360" s="18" t="n"/>
      <c r="CC360" s="18" t="n"/>
      <c r="CD360" s="18" t="n"/>
      <c r="CE360" s="18" t="n"/>
      <c r="CG360" s="22" t="n"/>
      <c r="CH360" s="18" t="n"/>
      <c r="CI360" s="18" t="n"/>
      <c r="CJ360" s="18" t="n"/>
      <c r="CK360" s="18" t="n"/>
      <c r="CL360" s="18" t="n"/>
      <c r="CN360" s="22" t="n"/>
      <c r="CO360" s="18" t="n"/>
      <c r="CP360" s="18" t="n"/>
      <c r="CQ360" s="18" t="n"/>
      <c r="CR360" s="18" t="n"/>
      <c r="CS360" s="18" t="n"/>
      <c r="CU360" s="22" t="n"/>
      <c r="CV360" s="18" t="n"/>
      <c r="CW360" s="18" t="n"/>
      <c r="CX360" s="18" t="n"/>
      <c r="CY360" s="18" t="n"/>
      <c r="CZ360" s="18" t="n"/>
      <c r="DB360" s="22" t="n"/>
      <c r="DC360" s="18" t="n"/>
      <c r="DD360" s="18" t="n"/>
      <c r="DE360" s="18" t="n"/>
      <c r="DF360" s="18" t="n"/>
      <c r="DG360" s="18" t="n"/>
      <c r="DI360" s="22" t="n"/>
      <c r="DJ360" s="18" t="n"/>
      <c r="DK360" s="18" t="n"/>
      <c r="DL360" s="18" t="n"/>
      <c r="DM360" s="18" t="n"/>
      <c r="DN360" s="18" t="n"/>
      <c r="DP360" s="22" t="n"/>
      <c r="DQ360" s="18" t="n"/>
      <c r="DR360" s="18" t="n"/>
      <c r="DS360" s="18" t="n"/>
      <c r="DT360" s="18" t="n"/>
      <c r="DU360" s="18" t="n"/>
      <c r="DV360" s="18" t="n"/>
      <c r="DW360" s="22" t="n"/>
      <c r="DX360" s="18" t="n"/>
      <c r="DY360" s="18" t="n"/>
      <c r="DZ360" s="18" t="n"/>
      <c r="EA360" s="18" t="n"/>
      <c r="EB360" s="18" t="n"/>
      <c r="ED360" s="22" t="n"/>
      <c r="EE360" s="18" t="n"/>
      <c r="EF360" s="18" t="n"/>
      <c r="EG360" s="18" t="n"/>
      <c r="EH360" s="18" t="n"/>
      <c r="EI360" s="18" t="n"/>
      <c r="EK360" s="22" t="n"/>
      <c r="EL360" s="18" t="n"/>
      <c r="EM360" s="18" t="n"/>
      <c r="EN360" s="18" t="n"/>
      <c r="EO360" s="18" t="n"/>
      <c r="EP360" s="18" t="n"/>
      <c r="ER360" s="22" t="n"/>
      <c r="ES360" s="18" t="n"/>
      <c r="ET360" s="18" t="n"/>
      <c r="EU360" s="18" t="n"/>
      <c r="EV360" s="18" t="n"/>
      <c r="EW360" s="18" t="n"/>
      <c r="EY360" s="22" t="n"/>
      <c r="EZ360" s="18" t="n"/>
      <c r="FA360" s="18" t="n"/>
      <c r="FB360" s="18" t="n"/>
      <c r="FC360" s="18" t="n"/>
      <c r="FD360" s="18" t="n"/>
      <c r="FF360" s="22" t="n"/>
      <c r="FG360" s="18" t="n"/>
      <c r="FH360" s="18" t="n"/>
      <c r="FI360" s="18" t="n"/>
      <c r="FJ360" s="18" t="n"/>
      <c r="FK360" s="18" t="n"/>
      <c r="FM360" s="22" t="n"/>
      <c r="FN360" s="18" t="n"/>
      <c r="FO360" s="18" t="n"/>
      <c r="FP360" s="18" t="n"/>
      <c r="FQ360" s="18" t="n"/>
      <c r="FR360" s="18" t="n"/>
      <c r="FT360" s="22" t="n"/>
      <c r="FU360" s="18" t="n"/>
      <c r="FV360" s="18" t="n"/>
      <c r="FW360" s="18" t="n"/>
      <c r="FX360" s="18" t="n"/>
      <c r="FY360" s="18" t="n"/>
      <c r="GA360" s="22" t="n"/>
      <c r="GB360" s="18" t="n"/>
      <c r="GC360" s="18" t="n"/>
      <c r="GD360" s="18" t="n"/>
      <c r="GE360" s="18" t="n"/>
      <c r="GF360" s="18" t="n"/>
      <c r="GG360" s="18" t="n"/>
      <c r="GH360" s="18" t="n"/>
      <c r="GI360" s="18" t="n"/>
      <c r="GJ360" s="18" t="n"/>
      <c r="GK360" s="18" t="n"/>
      <c r="GL360" s="18" t="n"/>
      <c r="GM360" s="18" t="n"/>
      <c r="HD360" s="22" t="n"/>
      <c r="HE360" s="18" t="n"/>
      <c r="HF360" s="18" t="n"/>
      <c r="HG360" s="18" t="n"/>
      <c r="HH360" s="18" t="n"/>
      <c r="HI360" s="18" t="n"/>
      <c r="HK360" s="22" t="n"/>
      <c r="HL360" s="18" t="n"/>
      <c r="HM360" s="18" t="n"/>
      <c r="HN360" s="18" t="n"/>
      <c r="HO360" s="18" t="n"/>
      <c r="HP360" s="18" t="n"/>
      <c r="HR360" s="22" t="n"/>
      <c r="HS360" s="18" t="n"/>
      <c r="HT360" s="18" t="n"/>
      <c r="HU360" s="18" t="n"/>
      <c r="HV360" s="18" t="n"/>
      <c r="HW360" s="18" t="n"/>
      <c r="HY360" s="22" t="n"/>
      <c r="HZ360" s="18" t="n"/>
      <c r="IA360" s="18" t="n"/>
      <c r="IB360" s="18" t="n"/>
      <c r="IC360" s="18" t="n"/>
      <c r="ID360" s="18" t="n"/>
      <c r="IM360" s="22" t="n"/>
      <c r="IN360" s="18" t="n"/>
      <c r="IO360" s="18" t="n"/>
      <c r="IP360" s="18" t="n"/>
      <c r="IQ360" s="18" t="n"/>
      <c r="IR360" s="18" t="n"/>
      <c r="IT360" s="22" t="n"/>
      <c r="IU360" s="18" t="n"/>
      <c r="IV360" s="18" t="n"/>
      <c r="IW360" s="18" t="n"/>
      <c r="IX360" s="18" t="n"/>
      <c r="IY360" s="18" t="n"/>
      <c r="JA360" s="22" t="n"/>
      <c r="JB360" s="18" t="n"/>
      <c r="JC360" s="18" t="n"/>
      <c r="JD360" s="18" t="n"/>
      <c r="JE360" s="18" t="n"/>
      <c r="JF360" s="18" t="n"/>
      <c r="JH360" s="22" t="n"/>
      <c r="JI360" s="18" t="n"/>
      <c r="JJ360" s="18" t="n"/>
      <c r="JK360" s="18" t="n"/>
      <c r="JL360" s="18" t="n"/>
      <c r="JM360" s="18" t="n"/>
    </row>
    <row r="361">
      <c r="B361" s="4" t="n"/>
      <c r="C361" s="22" t="n"/>
      <c r="D361" s="548" t="n"/>
      <c r="E361" s="18" t="n"/>
      <c r="F361" s="18" t="n"/>
      <c r="G361" s="22" t="n"/>
      <c r="H361" s="548" t="n"/>
      <c r="I361" s="18" t="n"/>
      <c r="J361" s="18" t="n"/>
      <c r="K361" s="22" t="n"/>
      <c r="L361" s="548" t="n"/>
      <c r="M361" s="18" t="n"/>
      <c r="N361" s="18" t="n"/>
      <c r="O361" s="18" t="n"/>
      <c r="P361" s="18" t="n"/>
      <c r="Q361" s="18" t="n"/>
      <c r="R361" s="18" t="n"/>
      <c r="S361" s="18" t="n"/>
      <c r="T361" s="22" t="n"/>
      <c r="U361" s="22" t="n"/>
      <c r="V361" s="18" t="n"/>
      <c r="W361" s="18" t="n"/>
      <c r="AC361" s="22" t="n"/>
      <c r="AD361" s="18" t="n"/>
      <c r="AE361" s="18" t="n"/>
      <c r="AF361" s="18" t="n"/>
      <c r="AG361" s="18" t="n"/>
      <c r="AH361" s="18" t="n"/>
      <c r="AJ361" s="22" t="n"/>
      <c r="AK361" s="18" t="n"/>
      <c r="AL361" s="18" t="n"/>
      <c r="AM361" s="18" t="n"/>
      <c r="AN361" s="18" t="n"/>
      <c r="AO361" s="18" t="n"/>
      <c r="AQ361" s="22" t="n"/>
      <c r="AR361" s="18" t="n"/>
      <c r="AS361" s="18" t="n"/>
      <c r="AT361" s="18" t="n"/>
      <c r="AU361" s="18" t="n"/>
      <c r="AV361" s="18" t="n"/>
      <c r="AX361" s="22" t="n"/>
      <c r="AY361" s="18" t="n"/>
      <c r="AZ361" s="18" t="n"/>
      <c r="BA361" s="18" t="n"/>
      <c r="BB361" s="18" t="n"/>
      <c r="BC361" s="18" t="n"/>
      <c r="BE361" s="22" t="n"/>
      <c r="BF361" s="18" t="n"/>
      <c r="BG361" s="18" t="n"/>
      <c r="BH361" s="18" t="n"/>
      <c r="BI361" s="18" t="n"/>
      <c r="BJ361" s="18" t="n"/>
      <c r="BL361" s="22" t="n"/>
      <c r="BM361" s="18" t="n"/>
      <c r="BN361" s="18" t="n"/>
      <c r="BO361" s="18" t="n"/>
      <c r="BP361" s="18" t="n"/>
      <c r="BQ361" s="18" t="n"/>
      <c r="BS361" s="22" t="n"/>
      <c r="BT361" s="18" t="n"/>
      <c r="BU361" s="18" t="n"/>
      <c r="BV361" s="18" t="n"/>
      <c r="BW361" s="18" t="n"/>
      <c r="BX361" s="18" t="n"/>
      <c r="BZ361" s="22" t="n"/>
      <c r="CA361" s="18" t="n"/>
      <c r="CB361" s="18" t="n"/>
      <c r="CC361" s="18" t="n"/>
      <c r="CD361" s="18" t="n"/>
      <c r="CE361" s="18" t="n"/>
      <c r="CG361" s="22" t="n"/>
      <c r="CH361" s="18" t="n"/>
      <c r="CI361" s="18" t="n"/>
      <c r="CJ361" s="18" t="n"/>
      <c r="CK361" s="18" t="n"/>
      <c r="CL361" s="18" t="n"/>
      <c r="CN361" s="22" t="n"/>
      <c r="CO361" s="18" t="n"/>
      <c r="CP361" s="18" t="n"/>
      <c r="CQ361" s="18" t="n"/>
      <c r="CR361" s="18" t="n"/>
      <c r="CS361" s="18" t="n"/>
      <c r="CU361" s="22" t="n"/>
      <c r="CV361" s="18" t="n"/>
      <c r="CW361" s="18" t="n"/>
      <c r="CX361" s="18" t="n"/>
      <c r="CY361" s="18" t="n"/>
      <c r="CZ361" s="18" t="n"/>
      <c r="DB361" s="22" t="n"/>
      <c r="DC361" s="18" t="n"/>
      <c r="DD361" s="18" t="n"/>
      <c r="DE361" s="18" t="n"/>
      <c r="DF361" s="18" t="n"/>
      <c r="DG361" s="18" t="n"/>
      <c r="DI361" s="22" t="n"/>
      <c r="DJ361" s="18" t="n"/>
      <c r="DK361" s="18" t="n"/>
      <c r="DL361" s="18" t="n"/>
      <c r="DM361" s="18" t="n"/>
      <c r="DN361" s="18" t="n"/>
      <c r="DP361" s="22" t="n"/>
      <c r="DQ361" s="18" t="n"/>
      <c r="DR361" s="18" t="n"/>
      <c r="DS361" s="18" t="n"/>
      <c r="DT361" s="18" t="n"/>
      <c r="DU361" s="18" t="n"/>
      <c r="DV361" s="18" t="n"/>
      <c r="DW361" s="22" t="n"/>
      <c r="DX361" s="18" t="n"/>
      <c r="DY361" s="18" t="n"/>
      <c r="DZ361" s="18" t="n"/>
      <c r="EA361" s="18" t="n"/>
      <c r="EB361" s="18" t="n"/>
      <c r="ED361" s="22" t="n"/>
      <c r="EE361" s="18" t="n"/>
      <c r="EF361" s="18" t="n"/>
      <c r="EG361" s="18" t="n"/>
      <c r="EH361" s="18" t="n"/>
      <c r="EI361" s="18" t="n"/>
      <c r="EK361" s="22" t="n"/>
      <c r="EL361" s="18" t="n"/>
      <c r="EM361" s="18" t="n"/>
      <c r="EN361" s="18" t="n"/>
      <c r="EO361" s="18" t="n"/>
      <c r="EP361" s="18" t="n"/>
      <c r="ER361" s="22" t="n"/>
      <c r="ES361" s="18" t="n"/>
      <c r="ET361" s="18" t="n"/>
      <c r="EU361" s="18" t="n"/>
      <c r="EV361" s="18" t="n"/>
      <c r="EW361" s="18" t="n"/>
      <c r="EY361" s="22" t="n"/>
      <c r="EZ361" s="18" t="n"/>
      <c r="FA361" s="18" t="n"/>
      <c r="FB361" s="18" t="n"/>
      <c r="FC361" s="18" t="n"/>
      <c r="FD361" s="18" t="n"/>
      <c r="FF361" s="22" t="n"/>
      <c r="FG361" s="18" t="n"/>
      <c r="FH361" s="18" t="n"/>
      <c r="FI361" s="18" t="n"/>
      <c r="FJ361" s="18" t="n"/>
      <c r="FK361" s="18" t="n"/>
      <c r="FM361" s="22" t="n"/>
      <c r="FN361" s="18" t="n"/>
      <c r="FO361" s="18" t="n"/>
      <c r="FP361" s="18" t="n"/>
      <c r="FQ361" s="18" t="n"/>
      <c r="FR361" s="18" t="n"/>
      <c r="FT361" s="22" t="n"/>
      <c r="FU361" s="18" t="n"/>
      <c r="FV361" s="18" t="n"/>
      <c r="FW361" s="18" t="n"/>
      <c r="FX361" s="18" t="n"/>
      <c r="FY361" s="18" t="n"/>
      <c r="GA361" s="22" t="n"/>
      <c r="GB361" s="18" t="n"/>
      <c r="GC361" s="18" t="n"/>
      <c r="GD361" s="18" t="n"/>
      <c r="GE361" s="18" t="n"/>
      <c r="GF361" s="18" t="n"/>
      <c r="GG361" s="18" t="n"/>
      <c r="GH361" s="18" t="n"/>
      <c r="GI361" s="18" t="n"/>
      <c r="GJ361" s="18" t="n"/>
      <c r="GK361" s="18" t="n"/>
      <c r="GL361" s="18" t="n"/>
      <c r="GM361" s="18" t="n"/>
      <c r="HD361" s="22" t="n"/>
      <c r="HE361" s="18" t="n"/>
      <c r="HF361" s="18" t="n"/>
      <c r="HG361" s="18" t="n"/>
      <c r="HH361" s="18" t="n"/>
      <c r="HI361" s="18" t="n"/>
      <c r="HK361" s="22" t="n"/>
      <c r="HL361" s="18" t="n"/>
      <c r="HM361" s="18" t="n"/>
      <c r="HN361" s="18" t="n"/>
      <c r="HO361" s="18" t="n"/>
      <c r="HP361" s="18" t="n"/>
      <c r="HR361" s="22" t="n"/>
      <c r="HS361" s="18" t="n"/>
      <c r="HT361" s="18" t="n"/>
      <c r="HU361" s="18" t="n"/>
      <c r="HV361" s="18" t="n"/>
      <c r="HW361" s="18" t="n"/>
      <c r="HY361" s="22" t="n"/>
      <c r="HZ361" s="18" t="n"/>
      <c r="IA361" s="18" t="n"/>
      <c r="IB361" s="18" t="n"/>
      <c r="IC361" s="18" t="n"/>
      <c r="ID361" s="18" t="n"/>
      <c r="IM361" s="22" t="n"/>
      <c r="IN361" s="18" t="n"/>
      <c r="IO361" s="18" t="n"/>
      <c r="IP361" s="18" t="n"/>
      <c r="IQ361" s="18" t="n"/>
      <c r="IR361" s="18" t="n"/>
      <c r="IT361" s="22" t="n"/>
      <c r="IU361" s="18" t="n"/>
      <c r="IV361" s="18" t="n"/>
      <c r="IW361" s="18" t="n"/>
      <c r="IX361" s="18" t="n"/>
      <c r="IY361" s="18" t="n"/>
      <c r="JA361" s="22" t="n"/>
      <c r="JB361" s="18" t="n"/>
      <c r="JC361" s="18" t="n"/>
      <c r="JD361" s="18" t="n"/>
      <c r="JE361" s="18" t="n"/>
      <c r="JF361" s="18" t="n"/>
      <c r="JH361" s="22" t="n"/>
      <c r="JI361" s="18" t="n"/>
      <c r="JJ361" s="18" t="n"/>
      <c r="JK361" s="18" t="n"/>
      <c r="JL361" s="18" t="n"/>
      <c r="JM361" s="18" t="n"/>
    </row>
    <row r="362">
      <c r="B362" s="4" t="n"/>
      <c r="C362" s="22" t="n"/>
      <c r="D362" s="548" t="n"/>
      <c r="E362" s="18" t="n"/>
      <c r="F362" s="18" t="n"/>
      <c r="G362" s="22" t="n"/>
      <c r="H362" s="548" t="n"/>
      <c r="I362" s="18" t="n"/>
      <c r="J362" s="18" t="n"/>
      <c r="K362" s="22" t="n"/>
      <c r="L362" s="548" t="n"/>
      <c r="M362" s="18" t="n"/>
      <c r="N362" s="18" t="n"/>
      <c r="O362" s="18" t="n"/>
      <c r="P362" s="18" t="n"/>
      <c r="Q362" s="18" t="n"/>
      <c r="R362" s="18" t="n"/>
      <c r="S362" s="18" t="n"/>
      <c r="T362" s="22" t="n"/>
      <c r="U362" s="22" t="n"/>
      <c r="V362" s="18" t="n"/>
      <c r="W362" s="18" t="n"/>
      <c r="AC362" s="22" t="n"/>
      <c r="AD362" s="18" t="n"/>
      <c r="AE362" s="18" t="n"/>
      <c r="AF362" s="18" t="n"/>
      <c r="AG362" s="18" t="n"/>
      <c r="AH362" s="18" t="n"/>
      <c r="AJ362" s="22" t="n"/>
      <c r="AK362" s="18" t="n"/>
      <c r="AL362" s="18" t="n"/>
      <c r="AM362" s="18" t="n"/>
      <c r="AN362" s="18" t="n"/>
      <c r="AO362" s="18" t="n"/>
      <c r="AQ362" s="22" t="n"/>
      <c r="AR362" s="18" t="n"/>
      <c r="AS362" s="18" t="n"/>
      <c r="AT362" s="18" t="n"/>
      <c r="AU362" s="18" t="n"/>
      <c r="AV362" s="18" t="n"/>
      <c r="AX362" s="22" t="n"/>
      <c r="AY362" s="18" t="n"/>
      <c r="AZ362" s="18" t="n"/>
      <c r="BA362" s="18" t="n"/>
      <c r="BB362" s="18" t="n"/>
      <c r="BC362" s="18" t="n"/>
      <c r="BE362" s="22" t="n"/>
      <c r="BF362" s="18" t="n"/>
      <c r="BG362" s="18" t="n"/>
      <c r="BH362" s="18" t="n"/>
      <c r="BI362" s="18" t="n"/>
      <c r="BJ362" s="18" t="n"/>
      <c r="BL362" s="22" t="n"/>
      <c r="BM362" s="18" t="n"/>
      <c r="BN362" s="18" t="n"/>
      <c r="BO362" s="18" t="n"/>
      <c r="BP362" s="18" t="n"/>
      <c r="BQ362" s="18" t="n"/>
      <c r="BS362" s="22" t="n"/>
      <c r="BT362" s="18" t="n"/>
      <c r="BU362" s="18" t="n"/>
      <c r="BV362" s="18" t="n"/>
      <c r="BW362" s="18" t="n"/>
      <c r="BX362" s="18" t="n"/>
      <c r="BZ362" s="22" t="n"/>
      <c r="CA362" s="18" t="n"/>
      <c r="CB362" s="18" t="n"/>
      <c r="CC362" s="18" t="n"/>
      <c r="CD362" s="18" t="n"/>
      <c r="CE362" s="18" t="n"/>
      <c r="CG362" s="22" t="n"/>
      <c r="CH362" s="18" t="n"/>
      <c r="CI362" s="18" t="n"/>
      <c r="CJ362" s="18" t="n"/>
      <c r="CK362" s="18" t="n"/>
      <c r="CL362" s="18" t="n"/>
      <c r="CN362" s="22" t="n"/>
      <c r="CO362" s="18" t="n"/>
      <c r="CP362" s="18" t="n"/>
      <c r="CQ362" s="18" t="n"/>
      <c r="CR362" s="18" t="n"/>
      <c r="CS362" s="18" t="n"/>
      <c r="CU362" s="22" t="n"/>
      <c r="CV362" s="18" t="n"/>
      <c r="CW362" s="18" t="n"/>
      <c r="CX362" s="18" t="n"/>
      <c r="CY362" s="18" t="n"/>
      <c r="CZ362" s="18" t="n"/>
      <c r="DB362" s="22" t="n"/>
      <c r="DC362" s="18" t="n"/>
      <c r="DD362" s="18" t="n"/>
      <c r="DE362" s="18" t="n"/>
      <c r="DF362" s="18" t="n"/>
      <c r="DG362" s="18" t="n"/>
      <c r="DI362" s="22" t="n"/>
      <c r="DJ362" s="18" t="n"/>
      <c r="DK362" s="18" t="n"/>
      <c r="DL362" s="18" t="n"/>
      <c r="DM362" s="18" t="n"/>
      <c r="DN362" s="18" t="n"/>
      <c r="DP362" s="22" t="n"/>
      <c r="DQ362" s="18" t="n"/>
      <c r="DR362" s="18" t="n"/>
      <c r="DS362" s="18" t="n"/>
      <c r="DT362" s="18" t="n"/>
      <c r="DU362" s="18" t="n"/>
      <c r="DV362" s="18" t="n"/>
      <c r="DW362" s="22" t="n"/>
      <c r="DX362" s="18" t="n"/>
      <c r="DY362" s="18" t="n"/>
      <c r="DZ362" s="18" t="n"/>
      <c r="EA362" s="18" t="n"/>
      <c r="EB362" s="18" t="n"/>
      <c r="ED362" s="22" t="n"/>
      <c r="EE362" s="18" t="n"/>
      <c r="EF362" s="18" t="n"/>
      <c r="EG362" s="18" t="n"/>
      <c r="EH362" s="18" t="n"/>
      <c r="EI362" s="18" t="n"/>
      <c r="EK362" s="22" t="n"/>
      <c r="EL362" s="18" t="n"/>
      <c r="EM362" s="18" t="n"/>
      <c r="EN362" s="18" t="n"/>
      <c r="EO362" s="18" t="n"/>
      <c r="EP362" s="18" t="n"/>
      <c r="ER362" s="22" t="n"/>
      <c r="ES362" s="18" t="n"/>
      <c r="ET362" s="18" t="n"/>
      <c r="EU362" s="18" t="n"/>
      <c r="EV362" s="18" t="n"/>
      <c r="EW362" s="18" t="n"/>
      <c r="EY362" s="22" t="n"/>
      <c r="EZ362" s="18" t="n"/>
      <c r="FA362" s="18" t="n"/>
      <c r="FB362" s="18" t="n"/>
      <c r="FC362" s="18" t="n"/>
      <c r="FD362" s="18" t="n"/>
      <c r="FF362" s="22" t="n"/>
      <c r="FG362" s="18" t="n"/>
      <c r="FH362" s="18" t="n"/>
      <c r="FI362" s="18" t="n"/>
      <c r="FJ362" s="18" t="n"/>
      <c r="FK362" s="18" t="n"/>
      <c r="FM362" s="22" t="n"/>
      <c r="FN362" s="18" t="n"/>
      <c r="FO362" s="18" t="n"/>
      <c r="FP362" s="18" t="n"/>
      <c r="FQ362" s="18" t="n"/>
      <c r="FR362" s="18" t="n"/>
      <c r="FT362" s="22" t="n"/>
      <c r="FU362" s="18" t="n"/>
      <c r="FV362" s="18" t="n"/>
      <c r="FW362" s="18" t="n"/>
      <c r="FX362" s="18" t="n"/>
      <c r="FY362" s="18" t="n"/>
      <c r="GA362" s="22" t="n"/>
      <c r="GB362" s="18" t="n"/>
      <c r="GC362" s="18" t="n"/>
      <c r="GD362" s="18" t="n"/>
      <c r="GE362" s="18" t="n"/>
      <c r="GF362" s="18" t="n"/>
      <c r="GG362" s="18" t="n"/>
      <c r="GH362" s="18" t="n"/>
      <c r="GI362" s="18" t="n"/>
      <c r="GJ362" s="18" t="n"/>
      <c r="GK362" s="18" t="n"/>
      <c r="GL362" s="18" t="n"/>
      <c r="GM362" s="18" t="n"/>
      <c r="HD362" s="22" t="n"/>
      <c r="HE362" s="18" t="n"/>
      <c r="HF362" s="18" t="n"/>
      <c r="HG362" s="18" t="n"/>
      <c r="HH362" s="18" t="n"/>
      <c r="HI362" s="18" t="n"/>
      <c r="HK362" s="22" t="n"/>
      <c r="HL362" s="18" t="n"/>
      <c r="HM362" s="18" t="n"/>
      <c r="HN362" s="18" t="n"/>
      <c r="HO362" s="18" t="n"/>
      <c r="HP362" s="18" t="n"/>
      <c r="HR362" s="22" t="n"/>
      <c r="HS362" s="18" t="n"/>
      <c r="HT362" s="18" t="n"/>
      <c r="HU362" s="18" t="n"/>
      <c r="HV362" s="18" t="n"/>
      <c r="HW362" s="18" t="n"/>
      <c r="HY362" s="22" t="n"/>
      <c r="HZ362" s="18" t="n"/>
      <c r="IA362" s="18" t="n"/>
      <c r="IB362" s="18" t="n"/>
      <c r="IC362" s="18" t="n"/>
      <c r="ID362" s="18" t="n"/>
      <c r="IM362" s="22" t="n"/>
      <c r="IN362" s="18" t="n"/>
      <c r="IO362" s="18" t="n"/>
      <c r="IP362" s="18" t="n"/>
      <c r="IQ362" s="18" t="n"/>
      <c r="IR362" s="18" t="n"/>
      <c r="IT362" s="22" t="n"/>
      <c r="IU362" s="18" t="n"/>
      <c r="IV362" s="18" t="n"/>
      <c r="IW362" s="18" t="n"/>
      <c r="IX362" s="18" t="n"/>
      <c r="IY362" s="18" t="n"/>
      <c r="JA362" s="22" t="n"/>
      <c r="JB362" s="18" t="n"/>
      <c r="JC362" s="18" t="n"/>
      <c r="JD362" s="18" t="n"/>
      <c r="JE362" s="18" t="n"/>
      <c r="JF362" s="18" t="n"/>
      <c r="JH362" s="22" t="n"/>
      <c r="JI362" s="18" t="n"/>
      <c r="JJ362" s="18" t="n"/>
      <c r="JK362" s="18" t="n"/>
      <c r="JL362" s="18" t="n"/>
      <c r="JM362" s="18" t="n"/>
    </row>
    <row r="363">
      <c r="B363" s="4" t="n"/>
      <c r="C363" s="22" t="n"/>
      <c r="D363" s="548" t="n"/>
      <c r="E363" s="18" t="n"/>
      <c r="F363" s="18" t="n"/>
      <c r="G363" s="22" t="n"/>
      <c r="H363" s="548" t="n"/>
      <c r="I363" s="18" t="n"/>
      <c r="J363" s="18" t="n"/>
      <c r="K363" s="22" t="n"/>
      <c r="L363" s="548" t="n"/>
      <c r="M363" s="18" t="n"/>
      <c r="N363" s="18" t="n"/>
      <c r="O363" s="18" t="n"/>
      <c r="P363" s="18" t="n"/>
      <c r="Q363" s="18" t="n"/>
      <c r="R363" s="18" t="n"/>
      <c r="S363" s="18" t="n"/>
      <c r="T363" s="22" t="n"/>
      <c r="U363" s="22" t="n"/>
      <c r="V363" s="18" t="n"/>
      <c r="W363" s="18" t="n"/>
      <c r="AC363" s="22" t="n"/>
      <c r="AD363" s="18" t="n"/>
      <c r="AE363" s="18" t="n"/>
      <c r="AF363" s="18" t="n"/>
      <c r="AG363" s="18" t="n"/>
      <c r="AH363" s="18" t="n"/>
      <c r="AJ363" s="22" t="n"/>
      <c r="AK363" s="18" t="n"/>
      <c r="AL363" s="18" t="n"/>
      <c r="AM363" s="18" t="n"/>
      <c r="AN363" s="18" t="n"/>
      <c r="AO363" s="18" t="n"/>
      <c r="AQ363" s="22" t="n"/>
      <c r="AR363" s="18" t="n"/>
      <c r="AS363" s="18" t="n"/>
      <c r="AT363" s="18" t="n"/>
      <c r="AU363" s="18" t="n"/>
      <c r="AV363" s="18" t="n"/>
      <c r="AX363" s="22" t="n"/>
      <c r="AY363" s="18" t="n"/>
      <c r="AZ363" s="18" t="n"/>
      <c r="BA363" s="18" t="n"/>
      <c r="BB363" s="18" t="n"/>
      <c r="BC363" s="18" t="n"/>
      <c r="BE363" s="22" t="n"/>
      <c r="BF363" s="18" t="n"/>
      <c r="BG363" s="18" t="n"/>
      <c r="BH363" s="18" t="n"/>
      <c r="BI363" s="18" t="n"/>
      <c r="BJ363" s="18" t="n"/>
      <c r="BL363" s="22" t="n"/>
      <c r="BM363" s="18" t="n"/>
      <c r="BN363" s="18" t="n"/>
      <c r="BO363" s="18" t="n"/>
      <c r="BP363" s="18" t="n"/>
      <c r="BQ363" s="18" t="n"/>
      <c r="BS363" s="22" t="n"/>
      <c r="BT363" s="18" t="n"/>
      <c r="BU363" s="18" t="n"/>
      <c r="BV363" s="18" t="n"/>
      <c r="BW363" s="18" t="n"/>
      <c r="BX363" s="18" t="n"/>
      <c r="BZ363" s="22" t="n"/>
      <c r="CA363" s="18" t="n"/>
      <c r="CB363" s="18" t="n"/>
      <c r="CC363" s="18" t="n"/>
      <c r="CD363" s="18" t="n"/>
      <c r="CE363" s="18" t="n"/>
      <c r="CG363" s="22" t="n"/>
      <c r="CH363" s="18" t="n"/>
      <c r="CI363" s="18" t="n"/>
      <c r="CJ363" s="18" t="n"/>
      <c r="CK363" s="18" t="n"/>
      <c r="CL363" s="18" t="n"/>
      <c r="CN363" s="22" t="n"/>
      <c r="CO363" s="18" t="n"/>
      <c r="CP363" s="18" t="n"/>
      <c r="CQ363" s="18" t="n"/>
      <c r="CR363" s="18" t="n"/>
      <c r="CS363" s="18" t="n"/>
      <c r="CU363" s="22" t="n"/>
      <c r="CV363" s="18" t="n"/>
      <c r="CW363" s="18" t="n"/>
      <c r="CX363" s="18" t="n"/>
      <c r="CY363" s="18" t="n"/>
      <c r="CZ363" s="18" t="n"/>
      <c r="DB363" s="22" t="n"/>
      <c r="DC363" s="18" t="n"/>
      <c r="DD363" s="18" t="n"/>
      <c r="DE363" s="18" t="n"/>
      <c r="DF363" s="18" t="n"/>
      <c r="DG363" s="18" t="n"/>
      <c r="DI363" s="22" t="n"/>
      <c r="DJ363" s="18" t="n"/>
      <c r="DK363" s="18" t="n"/>
      <c r="DL363" s="18" t="n"/>
      <c r="DM363" s="18" t="n"/>
      <c r="DN363" s="18" t="n"/>
      <c r="DP363" s="22" t="n"/>
      <c r="DQ363" s="18" t="n"/>
      <c r="DR363" s="18" t="n"/>
      <c r="DS363" s="18" t="n"/>
      <c r="DT363" s="18" t="n"/>
      <c r="DU363" s="18" t="n"/>
      <c r="DV363" s="18" t="n"/>
      <c r="DW363" s="22" t="n"/>
      <c r="DX363" s="18" t="n"/>
      <c r="DY363" s="18" t="n"/>
      <c r="DZ363" s="18" t="n"/>
      <c r="EA363" s="18" t="n"/>
      <c r="EB363" s="18" t="n"/>
      <c r="ED363" s="22" t="n"/>
      <c r="EE363" s="18" t="n"/>
      <c r="EF363" s="18" t="n"/>
      <c r="EG363" s="18" t="n"/>
      <c r="EH363" s="18" t="n"/>
      <c r="EI363" s="18" t="n"/>
      <c r="EK363" s="22" t="n"/>
      <c r="EL363" s="18" t="n"/>
      <c r="EM363" s="18" t="n"/>
      <c r="EN363" s="18" t="n"/>
      <c r="EO363" s="18" t="n"/>
      <c r="EP363" s="18" t="n"/>
      <c r="ER363" s="22" t="n"/>
      <c r="ES363" s="18" t="n"/>
      <c r="ET363" s="18" t="n"/>
      <c r="EU363" s="18" t="n"/>
      <c r="EV363" s="18" t="n"/>
      <c r="EW363" s="18" t="n"/>
      <c r="EY363" s="22" t="n"/>
      <c r="EZ363" s="18" t="n"/>
      <c r="FA363" s="18" t="n"/>
      <c r="FB363" s="18" t="n"/>
      <c r="FC363" s="18" t="n"/>
      <c r="FD363" s="18" t="n"/>
      <c r="FF363" s="22" t="n"/>
      <c r="FG363" s="18" t="n"/>
      <c r="FH363" s="18" t="n"/>
      <c r="FI363" s="18" t="n"/>
      <c r="FJ363" s="18" t="n"/>
      <c r="FK363" s="18" t="n"/>
      <c r="FM363" s="22" t="n"/>
      <c r="FN363" s="18" t="n"/>
      <c r="FO363" s="18" t="n"/>
      <c r="FP363" s="18" t="n"/>
      <c r="FQ363" s="18" t="n"/>
      <c r="FR363" s="18" t="n"/>
      <c r="FT363" s="22" t="n"/>
      <c r="FU363" s="18" t="n"/>
      <c r="FV363" s="18" t="n"/>
      <c r="FW363" s="18" t="n"/>
      <c r="FX363" s="18" t="n"/>
      <c r="FY363" s="18" t="n"/>
      <c r="GA363" s="22" t="n"/>
      <c r="GB363" s="18" t="n"/>
      <c r="GC363" s="18" t="n"/>
      <c r="GD363" s="18" t="n"/>
      <c r="GE363" s="18" t="n"/>
      <c r="GF363" s="18" t="n"/>
      <c r="GG363" s="18" t="n"/>
      <c r="GH363" s="18" t="n"/>
      <c r="GI363" s="18" t="n"/>
      <c r="GJ363" s="18" t="n"/>
      <c r="GK363" s="18" t="n"/>
      <c r="GL363" s="18" t="n"/>
      <c r="GM363" s="18" t="n"/>
      <c r="HD363" s="22" t="n"/>
      <c r="HE363" s="18" t="n"/>
      <c r="HF363" s="18" t="n"/>
      <c r="HG363" s="18" t="n"/>
      <c r="HH363" s="18" t="n"/>
      <c r="HI363" s="18" t="n"/>
      <c r="HK363" s="22" t="n"/>
      <c r="HL363" s="18" t="n"/>
      <c r="HM363" s="18" t="n"/>
      <c r="HN363" s="18" t="n"/>
      <c r="HO363" s="18" t="n"/>
      <c r="HP363" s="18" t="n"/>
      <c r="HR363" s="22" t="n"/>
      <c r="HS363" s="18" t="n"/>
      <c r="HT363" s="18" t="n"/>
      <c r="HU363" s="18" t="n"/>
      <c r="HV363" s="18" t="n"/>
      <c r="HW363" s="18" t="n"/>
      <c r="HY363" s="22" t="n"/>
      <c r="HZ363" s="18" t="n"/>
      <c r="IA363" s="18" t="n"/>
      <c r="IB363" s="18" t="n"/>
      <c r="IC363" s="18" t="n"/>
      <c r="ID363" s="18" t="n"/>
      <c r="IM363" s="22" t="n"/>
      <c r="IN363" s="18" t="n"/>
      <c r="IO363" s="18" t="n"/>
      <c r="IP363" s="18" t="n"/>
      <c r="IQ363" s="18" t="n"/>
      <c r="IR363" s="18" t="n"/>
      <c r="IT363" s="22" t="n"/>
      <c r="IU363" s="18" t="n"/>
      <c r="IV363" s="18" t="n"/>
      <c r="IW363" s="18" t="n"/>
      <c r="IX363" s="18" t="n"/>
      <c r="IY363" s="18" t="n"/>
      <c r="JA363" s="22" t="n"/>
      <c r="JB363" s="18" t="n"/>
      <c r="JC363" s="18" t="n"/>
      <c r="JD363" s="18" t="n"/>
      <c r="JE363" s="18" t="n"/>
      <c r="JF363" s="18" t="n"/>
      <c r="JH363" s="22" t="n"/>
      <c r="JI363" s="18" t="n"/>
      <c r="JJ363" s="18" t="n"/>
      <c r="JK363" s="18" t="n"/>
      <c r="JL363" s="18" t="n"/>
      <c r="JM363" s="18" t="n"/>
    </row>
    <row r="364">
      <c r="B364" s="4" t="n"/>
      <c r="C364" s="22" t="n"/>
      <c r="D364" s="548" t="n"/>
      <c r="E364" s="18" t="n"/>
      <c r="F364" s="18" t="n"/>
      <c r="G364" s="22" t="n"/>
      <c r="H364" s="548" t="n"/>
      <c r="I364" s="18" t="n"/>
      <c r="J364" s="18" t="n"/>
      <c r="K364" s="22" t="n"/>
      <c r="L364" s="548" t="n"/>
      <c r="M364" s="18" t="n"/>
      <c r="N364" s="18" t="n"/>
      <c r="O364" s="18" t="n"/>
      <c r="P364" s="18" t="n"/>
      <c r="Q364" s="18" t="n"/>
      <c r="R364" s="18" t="n"/>
      <c r="S364" s="18" t="n"/>
      <c r="T364" s="22" t="n"/>
      <c r="U364" s="22" t="n"/>
      <c r="V364" s="18" t="n"/>
      <c r="W364" s="18" t="n"/>
      <c r="AC364" s="22" t="n"/>
      <c r="AD364" s="18" t="n"/>
      <c r="AE364" s="18" t="n"/>
      <c r="AF364" s="18" t="n"/>
      <c r="AG364" s="18" t="n"/>
      <c r="AH364" s="18" t="n"/>
      <c r="AJ364" s="22" t="n"/>
      <c r="AK364" s="18" t="n"/>
      <c r="AL364" s="18" t="n"/>
      <c r="AM364" s="18" t="n"/>
      <c r="AN364" s="18" t="n"/>
      <c r="AO364" s="18" t="n"/>
      <c r="AQ364" s="22" t="n"/>
      <c r="AR364" s="18" t="n"/>
      <c r="AS364" s="18" t="n"/>
      <c r="AT364" s="18" t="n"/>
      <c r="AU364" s="18" t="n"/>
      <c r="AV364" s="18" t="n"/>
      <c r="AX364" s="22" t="n"/>
      <c r="AY364" s="18" t="n"/>
      <c r="AZ364" s="18" t="n"/>
      <c r="BA364" s="18" t="n"/>
      <c r="BB364" s="18" t="n"/>
      <c r="BC364" s="18" t="n"/>
      <c r="BE364" s="22" t="n"/>
      <c r="BF364" s="18" t="n"/>
      <c r="BG364" s="18" t="n"/>
      <c r="BH364" s="18" t="n"/>
      <c r="BI364" s="18" t="n"/>
      <c r="BJ364" s="18" t="n"/>
      <c r="BL364" s="22" t="n"/>
      <c r="BM364" s="18" t="n"/>
      <c r="BN364" s="18" t="n"/>
      <c r="BO364" s="18" t="n"/>
      <c r="BP364" s="18" t="n"/>
      <c r="BQ364" s="18" t="n"/>
      <c r="BS364" s="22" t="n"/>
      <c r="BT364" s="18" t="n"/>
      <c r="BU364" s="18" t="n"/>
      <c r="BV364" s="18" t="n"/>
      <c r="BW364" s="18" t="n"/>
      <c r="BX364" s="18" t="n"/>
      <c r="BZ364" s="22" t="n"/>
      <c r="CA364" s="18" t="n"/>
      <c r="CB364" s="18" t="n"/>
      <c r="CC364" s="18" t="n"/>
      <c r="CD364" s="18" t="n"/>
      <c r="CE364" s="18" t="n"/>
      <c r="CG364" s="22" t="n"/>
      <c r="CH364" s="18" t="n"/>
      <c r="CI364" s="18" t="n"/>
      <c r="CJ364" s="18" t="n"/>
      <c r="CK364" s="18" t="n"/>
      <c r="CL364" s="18" t="n"/>
      <c r="CN364" s="22" t="n"/>
      <c r="CO364" s="18" t="n"/>
      <c r="CP364" s="18" t="n"/>
      <c r="CQ364" s="18" t="n"/>
      <c r="CR364" s="18" t="n"/>
      <c r="CS364" s="18" t="n"/>
      <c r="CU364" s="22" t="n"/>
      <c r="CV364" s="18" t="n"/>
      <c r="CW364" s="18" t="n"/>
      <c r="CX364" s="18" t="n"/>
      <c r="CY364" s="18" t="n"/>
      <c r="CZ364" s="18" t="n"/>
      <c r="DB364" s="22" t="n"/>
      <c r="DC364" s="18" t="n"/>
      <c r="DD364" s="18" t="n"/>
      <c r="DE364" s="18" t="n"/>
      <c r="DF364" s="18" t="n"/>
      <c r="DG364" s="18" t="n"/>
      <c r="DI364" s="22" t="n"/>
      <c r="DJ364" s="18" t="n"/>
      <c r="DK364" s="18" t="n"/>
      <c r="DL364" s="18" t="n"/>
      <c r="DM364" s="18" t="n"/>
      <c r="DN364" s="18" t="n"/>
      <c r="DP364" s="22" t="n"/>
      <c r="DQ364" s="18" t="n"/>
      <c r="DR364" s="18" t="n"/>
      <c r="DS364" s="18" t="n"/>
      <c r="DT364" s="18" t="n"/>
      <c r="DU364" s="18" t="n"/>
      <c r="DV364" s="18" t="n"/>
      <c r="DW364" s="22" t="n"/>
      <c r="DX364" s="18" t="n"/>
      <c r="DY364" s="18" t="n"/>
      <c r="DZ364" s="18" t="n"/>
      <c r="EA364" s="18" t="n"/>
      <c r="EB364" s="18" t="n"/>
      <c r="ED364" s="22" t="n"/>
      <c r="EE364" s="18" t="n"/>
      <c r="EF364" s="18" t="n"/>
      <c r="EG364" s="18" t="n"/>
      <c r="EH364" s="18" t="n"/>
      <c r="EI364" s="18" t="n"/>
      <c r="EK364" s="22" t="n"/>
      <c r="EL364" s="18" t="n"/>
      <c r="EM364" s="18" t="n"/>
      <c r="EN364" s="18" t="n"/>
      <c r="EO364" s="18" t="n"/>
      <c r="EP364" s="18" t="n"/>
      <c r="ER364" s="22" t="n"/>
      <c r="ES364" s="18" t="n"/>
      <c r="ET364" s="18" t="n"/>
      <c r="EU364" s="18" t="n"/>
      <c r="EV364" s="18" t="n"/>
      <c r="EW364" s="18" t="n"/>
      <c r="EY364" s="22" t="n"/>
      <c r="EZ364" s="18" t="n"/>
      <c r="FA364" s="18" t="n"/>
      <c r="FB364" s="18" t="n"/>
      <c r="FC364" s="18" t="n"/>
      <c r="FD364" s="18" t="n"/>
      <c r="FF364" s="22" t="n"/>
      <c r="FG364" s="18" t="n"/>
      <c r="FH364" s="18" t="n"/>
      <c r="FI364" s="18" t="n"/>
      <c r="FJ364" s="18" t="n"/>
      <c r="FK364" s="18" t="n"/>
      <c r="FM364" s="22" t="n"/>
      <c r="FN364" s="18" t="n"/>
      <c r="FO364" s="18" t="n"/>
      <c r="FP364" s="18" t="n"/>
      <c r="FQ364" s="18" t="n"/>
      <c r="FR364" s="18" t="n"/>
      <c r="FT364" s="22" t="n"/>
      <c r="FU364" s="18" t="n"/>
      <c r="FV364" s="18" t="n"/>
      <c r="FW364" s="18" t="n"/>
      <c r="FX364" s="18" t="n"/>
      <c r="FY364" s="18" t="n"/>
      <c r="GA364" s="22" t="n"/>
      <c r="GB364" s="18" t="n"/>
      <c r="GC364" s="18" t="n"/>
      <c r="GD364" s="18" t="n"/>
      <c r="GE364" s="18" t="n"/>
      <c r="GF364" s="18" t="n"/>
      <c r="GG364" s="18" t="n"/>
      <c r="GH364" s="18" t="n"/>
      <c r="GI364" s="18" t="n"/>
      <c r="GJ364" s="18" t="n"/>
      <c r="GK364" s="18" t="n"/>
      <c r="GL364" s="18" t="n"/>
      <c r="GM364" s="18" t="n"/>
      <c r="HD364" s="22" t="n"/>
      <c r="HE364" s="18" t="n"/>
      <c r="HF364" s="18" t="n"/>
      <c r="HG364" s="18" t="n"/>
      <c r="HH364" s="18" t="n"/>
      <c r="HI364" s="18" t="n"/>
      <c r="HK364" s="22" t="n"/>
      <c r="HL364" s="18" t="n"/>
      <c r="HM364" s="18" t="n"/>
      <c r="HN364" s="18" t="n"/>
      <c r="HO364" s="18" t="n"/>
      <c r="HP364" s="18" t="n"/>
      <c r="HR364" s="22" t="n"/>
      <c r="HS364" s="18" t="n"/>
      <c r="HT364" s="18" t="n"/>
      <c r="HU364" s="18" t="n"/>
      <c r="HV364" s="18" t="n"/>
      <c r="HW364" s="18" t="n"/>
      <c r="HY364" s="22" t="n"/>
      <c r="HZ364" s="18" t="n"/>
      <c r="IA364" s="18" t="n"/>
      <c r="IB364" s="18" t="n"/>
      <c r="IC364" s="18" t="n"/>
      <c r="ID364" s="18" t="n"/>
      <c r="IM364" s="22" t="n"/>
      <c r="IN364" s="18" t="n"/>
      <c r="IO364" s="18" t="n"/>
      <c r="IP364" s="18" t="n"/>
      <c r="IQ364" s="18" t="n"/>
      <c r="IR364" s="18" t="n"/>
      <c r="IT364" s="22" t="n"/>
      <c r="IU364" s="18" t="n"/>
      <c r="IV364" s="18" t="n"/>
      <c r="IW364" s="18" t="n"/>
      <c r="IX364" s="18" t="n"/>
      <c r="IY364" s="18" t="n"/>
      <c r="JA364" s="22" t="n"/>
      <c r="JB364" s="18" t="n"/>
      <c r="JC364" s="18" t="n"/>
      <c r="JD364" s="18" t="n"/>
      <c r="JE364" s="18" t="n"/>
      <c r="JF364" s="18" t="n"/>
      <c r="JH364" s="22" t="n"/>
      <c r="JI364" s="18" t="n"/>
      <c r="JJ364" s="18" t="n"/>
      <c r="JK364" s="18" t="n"/>
      <c r="JL364" s="18" t="n"/>
      <c r="JM364" s="18" t="n"/>
    </row>
    <row r="365">
      <c r="ER365" s="22" t="n"/>
    </row>
  </sheetData>
  <mergeCells count="409">
    <mergeCell ref="QL10:QM10"/>
    <mergeCell ref="BZ6:CE6"/>
    <mergeCell ref="HY6:ID6"/>
    <mergeCell ref="FT6:FY6"/>
    <mergeCell ref="MG6:ML6"/>
    <mergeCell ref="BL7:BQ7"/>
    <mergeCell ref="VA10:VB10"/>
    <mergeCell ref="ER8:ER9"/>
    <mergeCell ref="NI8:NI9"/>
    <mergeCell ref="CU8:CU9"/>
    <mergeCell ref="RG10:RH10"/>
    <mergeCell ref="CU6:CZ6"/>
    <mergeCell ref="LM10:LN10"/>
    <mergeCell ref="AY10:AZ10"/>
    <mergeCell ref="TU7:TZ7"/>
    <mergeCell ref="IT6:IY6"/>
    <mergeCell ref="GZ10:HA10"/>
    <mergeCell ref="JA7:JF7"/>
    <mergeCell ref="PU10:PV10"/>
    <mergeCell ref="CG7:CL7"/>
    <mergeCell ref="AQ7:AV7"/>
    <mergeCell ref="VD6:VI6"/>
    <mergeCell ref="GE10:GF10"/>
    <mergeCell ref="TD10:TE10"/>
    <mergeCell ref="QW10:QX10"/>
    <mergeCell ref="T7:T9"/>
    <mergeCell ref="V7:V9"/>
    <mergeCell ref="MH10:MI10"/>
    <mergeCell ref="UP7:UU7"/>
    <mergeCell ref="NP6:NU6"/>
    <mergeCell ref="V10:W10"/>
    <mergeCell ref="IF7:IK7"/>
    <mergeCell ref="UW8:UW9"/>
    <mergeCell ref="NT10:NU10"/>
    <mergeCell ref="CV10:CW10"/>
    <mergeCell ref="TG8:TG9"/>
    <mergeCell ref="JI10:JJ10"/>
    <mergeCell ref="TY10:TZ10"/>
    <mergeCell ref="RR10:RS10"/>
    <mergeCell ref="G7:J7"/>
    <mergeCell ref="QB10:QC10"/>
    <mergeCell ref="RX8:RX9"/>
    <mergeCell ref="SL7:SQ7"/>
    <mergeCell ref="VM7:VQ7"/>
    <mergeCell ref="KK10:KL10"/>
    <mergeCell ref="KU10:KV10"/>
    <mergeCell ref="SS7:SX7"/>
    <mergeCell ref="IN10:IO10"/>
    <mergeCell ref="QV7:RA7"/>
    <mergeCell ref="OO10:OP10"/>
    <mergeCell ref="MG7:ML7"/>
    <mergeCell ref="UB8:UB9"/>
    <mergeCell ref="UT10:UU10"/>
    <mergeCell ref="CA10:CB10"/>
    <mergeCell ref="DI6:DN6"/>
    <mergeCell ref="TV10:TW10"/>
    <mergeCell ref="JO7:JT7"/>
    <mergeCell ref="UB6:UG6"/>
    <mergeCell ref="MN8:MN9"/>
    <mergeCell ref="SF10:SG10"/>
    <mergeCell ref="SE6:SJ6"/>
    <mergeCell ref="HH10:HI10"/>
    <mergeCell ref="FC10:FD10"/>
    <mergeCell ref="SS8:SS9"/>
    <mergeCell ref="CU7:CZ7"/>
    <mergeCell ref="LP10:LQ10"/>
    <mergeCell ref="TN7:TS7"/>
    <mergeCell ref="AR10:AS10"/>
    <mergeCell ref="RC8:RC9"/>
    <mergeCell ref="RQ7:RV7"/>
    <mergeCell ref="KX6:LC6"/>
    <mergeCell ref="ED6:EI6"/>
    <mergeCell ref="MR10:MS10"/>
    <mergeCell ref="KJ7:KO7"/>
    <mergeCell ref="H10:J10"/>
    <mergeCell ref="TA10:TB10"/>
    <mergeCell ref="SZ6:TE6"/>
    <mergeCell ref="IC10:ID10"/>
    <mergeCell ref="QH8:QH9"/>
    <mergeCell ref="NP8:NP9"/>
    <mergeCell ref="LS8:LS9"/>
    <mergeCell ref="DP7:DU7"/>
    <mergeCell ref="EH10:EI10"/>
    <mergeCell ref="FF6:FK6"/>
    <mergeCell ref="QH6:QM6"/>
    <mergeCell ref="LS6:LX6"/>
    <mergeCell ref="UM10:UN10"/>
    <mergeCell ref="EY6:FD6"/>
    <mergeCell ref="CG8:CG9"/>
    <mergeCell ref="PT7:PY7"/>
    <mergeCell ref="LE7:LJ7"/>
    <mergeCell ref="CY10:CZ10"/>
    <mergeCell ref="SZ8:SZ9"/>
    <mergeCell ref="LW10:LX10"/>
    <mergeCell ref="VM10:VQ10"/>
    <mergeCell ref="RD10:RE10"/>
    <mergeCell ref="PG10:PH10"/>
    <mergeCell ref="MN6:MS6"/>
    <mergeCell ref="BS7:BX7"/>
    <mergeCell ref="JV8:JV9"/>
    <mergeCell ref="VH10:VI10"/>
    <mergeCell ref="EY8:EY9"/>
    <mergeCell ref="DB8:DB9"/>
    <mergeCell ref="QO7:QT7"/>
    <mergeCell ref="W7:W9"/>
    <mergeCell ref="OY7:PD7"/>
    <mergeCell ref="BT10:BU10"/>
    <mergeCell ref="CD10:CE10"/>
    <mergeCell ref="DB6:DG6"/>
    <mergeCell ref="BF10:BG10"/>
    <mergeCell ref="JH7:JM7"/>
    <mergeCell ref="BL6:BQ6"/>
    <mergeCell ref="RY10:RZ10"/>
    <mergeCell ref="KQ8:KQ9"/>
    <mergeCell ref="FM7:FR7"/>
    <mergeCell ref="DF10:DG10"/>
    <mergeCell ref="AX7:BC7"/>
    <mergeCell ref="DW8:DW9"/>
    <mergeCell ref="TN6:TS6"/>
    <mergeCell ref="KQ6:KV6"/>
    <mergeCell ref="O7:R7"/>
    <mergeCell ref="HL10:HM10"/>
    <mergeCell ref="IU10:IV10"/>
    <mergeCell ref="TK10:TL10"/>
    <mergeCell ref="RN10:RO10"/>
    <mergeCell ref="GP10:GQ10"/>
    <mergeCell ref="BE8:BE9"/>
    <mergeCell ref="CG6:CL6"/>
    <mergeCell ref="LL8:LL9"/>
    <mergeCell ref="IM7:IR7"/>
    <mergeCell ref="GH7:GM7"/>
    <mergeCell ref="QH7:QM7"/>
    <mergeCell ref="EA10:EB10"/>
    <mergeCell ref="IF6:IK6"/>
    <mergeCell ref="TN8:TN9"/>
    <mergeCell ref="OE10:OF10"/>
    <mergeCell ref="IT8:IT9"/>
    <mergeCell ref="JP10:JQ10"/>
    <mergeCell ref="UF10:UG10"/>
    <mergeCell ref="JV6:KA6"/>
    <mergeCell ref="BZ8:BZ9"/>
    <mergeCell ref="SP10:SQ10"/>
    <mergeCell ref="QI10:QJ10"/>
    <mergeCell ref="RQ6:RV6"/>
    <mergeCell ref="AJ8:AJ9"/>
    <mergeCell ref="LB10:LC10"/>
    <mergeCell ref="KR10:KS10"/>
    <mergeCell ref="SZ7:TE7"/>
    <mergeCell ref="RC7:RH7"/>
    <mergeCell ref="AJ6:AO6"/>
    <mergeCell ref="JA6:JF6"/>
    <mergeCell ref="UI8:UI9"/>
    <mergeCell ref="OZ10:PA10"/>
    <mergeCell ref="JO8:JO9"/>
    <mergeCell ref="NJ10:NK10"/>
    <mergeCell ref="HY8:HY9"/>
    <mergeCell ref="MU8:MU9"/>
    <mergeCell ref="UI6:UN6"/>
    <mergeCell ref="SL6:SQ6"/>
    <mergeCell ref="RJ8:RJ9"/>
    <mergeCell ref="RX7:SC7"/>
    <mergeCell ref="DX10:DY10"/>
    <mergeCell ref="BE6:BJ6"/>
    <mergeCell ref="KQ7:KV7"/>
    <mergeCell ref="TG6:TL6"/>
    <mergeCell ref="LZ8:LZ9"/>
    <mergeCell ref="EO10:EP10"/>
    <mergeCell ref="SE8:SE9"/>
    <mergeCell ref="ES10:ET10"/>
    <mergeCell ref="AD10:AE10"/>
    <mergeCell ref="LZ6:ME6"/>
    <mergeCell ref="UX10:UY10"/>
    <mergeCell ref="CN8:CN9"/>
    <mergeCell ref="QA7:QF7"/>
    <mergeCell ref="LL7:LQ7"/>
    <mergeCell ref="MD10:ME10"/>
    <mergeCell ref="BP10:BQ10"/>
    <mergeCell ref="FJ10:FK10"/>
    <mergeCell ref="HK7:HP7"/>
    <mergeCell ref="SI10:SJ10"/>
    <mergeCell ref="Y8:Y9"/>
    <mergeCell ref="FN10:FO10"/>
    <mergeCell ref="RJ6:RO6"/>
    <mergeCell ref="MU6:MZ6"/>
    <mergeCell ref="KC8:KC9"/>
    <mergeCell ref="BZ7:CE7"/>
    <mergeCell ref="PT6:PY6"/>
    <mergeCell ref="LE6:LJ6"/>
    <mergeCell ref="DI8:DI9"/>
    <mergeCell ref="AJ7:AO7"/>
    <mergeCell ref="JE10:JF10"/>
    <mergeCell ref="PF7:PK7"/>
    <mergeCell ref="C7:F7"/>
    <mergeCell ref="MY10:MZ10"/>
    <mergeCell ref="CK10:CL10"/>
    <mergeCell ref="IM6:IR6"/>
    <mergeCell ref="Y7:AA7"/>
    <mergeCell ref="GH6:GM6"/>
    <mergeCell ref="BS6:BX6"/>
    <mergeCell ref="HY7:ID7"/>
    <mergeCell ref="KX8:KX9"/>
    <mergeCell ref="QO6:QT6"/>
    <mergeCell ref="FF8:FF9"/>
    <mergeCell ref="FT7:FY7"/>
    <mergeCell ref="DM10:DN10"/>
    <mergeCell ref="ED8:ED9"/>
    <mergeCell ref="BE7:BJ7"/>
    <mergeCell ref="JZ10:KA10"/>
    <mergeCell ref="HS10:HT10"/>
    <mergeCell ref="NW6:OB6"/>
    <mergeCell ref="JH6:JM6"/>
    <mergeCell ref="P10:R10"/>
    <mergeCell ref="CN6:CS6"/>
    <mergeCell ref="NI7:NN7"/>
    <mergeCell ref="IT7:IY7"/>
    <mergeCell ref="AN10:AO10"/>
    <mergeCell ref="GA8:GA9"/>
    <mergeCell ref="OR8:OR9"/>
    <mergeCell ref="GO7:GT7"/>
    <mergeCell ref="JW10:JX10"/>
    <mergeCell ref="OR6:OW6"/>
    <mergeCell ref="KC6:KH6"/>
    <mergeCell ref="HK8:HK9"/>
    <mergeCell ref="SW10:SX10"/>
    <mergeCell ref="GB10:GC10"/>
    <mergeCell ref="RX6:SC6"/>
    <mergeCell ref="AQ8:AQ9"/>
    <mergeCell ref="OD7:OI7"/>
    <mergeCell ref="BI10:BJ10"/>
    <mergeCell ref="GV8:GV9"/>
    <mergeCell ref="QV8:QV9"/>
    <mergeCell ref="AQ6:AV6"/>
    <mergeCell ref="PM6:PR6"/>
    <mergeCell ref="ER7:EW7"/>
    <mergeCell ref="NQ10:NR10"/>
    <mergeCell ref="IF8:IF9"/>
    <mergeCell ref="AC7:AH7"/>
    <mergeCell ref="TR10:TS10"/>
    <mergeCell ref="JB10:JC10"/>
    <mergeCell ref="GW10:GX10"/>
    <mergeCell ref="SS6:SX6"/>
    <mergeCell ref="BL8:BL9"/>
    <mergeCell ref="RQ8:RQ9"/>
    <mergeCell ref="HR7:HW7"/>
    <mergeCell ref="OL10:OM10"/>
    <mergeCell ref="JA8:JA9"/>
    <mergeCell ref="UP6:UU6"/>
    <mergeCell ref="UB7:UG7"/>
    <mergeCell ref="HE10:HF10"/>
    <mergeCell ref="HD6:HI6"/>
    <mergeCell ref="SL8:SL9"/>
    <mergeCell ref="RU10:RV10"/>
    <mergeCell ref="PX10:PY10"/>
    <mergeCell ref="EZ10:FA10"/>
    <mergeCell ref="LI10:LJ10"/>
    <mergeCell ref="AK10:AL10"/>
    <mergeCell ref="PF6:PK6"/>
    <mergeCell ref="IQ10:IR10"/>
    <mergeCell ref="OR7:OW7"/>
    <mergeCell ref="BW10:BX10"/>
    <mergeCell ref="MO10:MP10"/>
    <mergeCell ref="UW7:VB7"/>
    <mergeCell ref="HD8:HD9"/>
    <mergeCell ref="HZ10:IA10"/>
    <mergeCell ref="QS10:QT10"/>
    <mergeCell ref="FU10:FV10"/>
    <mergeCell ref="EE10:EF10"/>
    <mergeCell ref="QA6:QF6"/>
    <mergeCell ref="QO8:QO9"/>
    <mergeCell ref="JL10:JM10"/>
    <mergeCell ref="OY8:OY9"/>
    <mergeCell ref="CR10:CS10"/>
    <mergeCell ref="LT10:LU10"/>
    <mergeCell ref="NB6:NG6"/>
    <mergeCell ref="LE8:LE9"/>
    <mergeCell ref="FM8:FM9"/>
    <mergeCell ref="QV6:RA6"/>
    <mergeCell ref="GA7:GF7"/>
    <mergeCell ref="OD8:OD9"/>
    <mergeCell ref="OV10:OW10"/>
    <mergeCell ref="MN7:MS7"/>
    <mergeCell ref="VE10:VF10"/>
    <mergeCell ref="KG10:KH10"/>
    <mergeCell ref="PT8:PT9"/>
    <mergeCell ref="CH10:CI10"/>
    <mergeCell ref="JO6:JT6"/>
    <mergeCell ref="GL10:GM10"/>
    <mergeCell ref="HR6:HW6"/>
    <mergeCell ref="AC8:AC9"/>
    <mergeCell ref="NP7:NU7"/>
    <mergeCell ref="AU10:AV10"/>
    <mergeCell ref="GH8:GH9"/>
    <mergeCell ref="GV7:HA7"/>
    <mergeCell ref="DT10:DU10"/>
    <mergeCell ref="KJ8:KJ9"/>
    <mergeCell ref="FF7:FK7"/>
    <mergeCell ref="OA10:OB10"/>
    <mergeCell ref="DC10:DD10"/>
    <mergeCell ref="OY6:PD6"/>
    <mergeCell ref="EK6:EP6"/>
    <mergeCell ref="NC10:ND10"/>
    <mergeCell ref="KJ6:KO6"/>
    <mergeCell ref="HR8:HR9"/>
    <mergeCell ref="TH10:TI10"/>
    <mergeCell ref="GI10:GJ10"/>
    <mergeCell ref="IJ10:IK10"/>
    <mergeCell ref="AX8:AX9"/>
    <mergeCell ref="OK7:OP7"/>
    <mergeCell ref="DW7:EB7"/>
    <mergeCell ref="GO6:GT6"/>
    <mergeCell ref="JV7:KA7"/>
    <mergeCell ref="D10:F10"/>
    <mergeCell ref="MU7:MZ7"/>
    <mergeCell ref="Z10:AA10"/>
    <mergeCell ref="AX6:BC6"/>
    <mergeCell ref="NB8:NB9"/>
    <mergeCell ref="NX10:NY10"/>
    <mergeCell ref="IM8:IM9"/>
    <mergeCell ref="OD6:OI6"/>
    <mergeCell ref="DP6:DU6"/>
    <mergeCell ref="UC10:UD10"/>
    <mergeCell ref="K7:N7"/>
    <mergeCell ref="BS8:BS9"/>
    <mergeCell ref="HO10:HP10"/>
    <mergeCell ref="DB7:DG7"/>
    <mergeCell ref="PJ10:PK10"/>
    <mergeCell ref="AC6:AH6"/>
    <mergeCell ref="NW8:NW9"/>
    <mergeCell ref="OS10:OT10"/>
    <mergeCell ref="JH8:JH9"/>
    <mergeCell ref="ED7:EI7"/>
    <mergeCell ref="UI7:UN7"/>
    <mergeCell ref="SB10:SC10"/>
    <mergeCell ref="HK6:HP6"/>
    <mergeCell ref="QE10:QF10"/>
    <mergeCell ref="FG10:FH10"/>
    <mergeCell ref="FM6:FR6"/>
    <mergeCell ref="DQ10:DR10"/>
    <mergeCell ref="HD7:HI7"/>
    <mergeCell ref="SM10:SN10"/>
    <mergeCell ref="TU6:TZ6"/>
    <mergeCell ref="EK8:EK9"/>
    <mergeCell ref="EY7:FD7"/>
    <mergeCell ref="OK8:OK9"/>
    <mergeCell ref="MV10:MW10"/>
    <mergeCell ref="Y6:AA6"/>
    <mergeCell ref="VD7:VI7"/>
    <mergeCell ref="L10:N10"/>
    <mergeCell ref="QZ10:RA10"/>
    <mergeCell ref="LF10:LG10"/>
    <mergeCell ref="EL10:EM10"/>
    <mergeCell ref="LZ7:ME7"/>
    <mergeCell ref="TU8:TU9"/>
    <mergeCell ref="UQ10:UR10"/>
    <mergeCell ref="JS10:JT10"/>
    <mergeCell ref="PF8:PF9"/>
    <mergeCell ref="UW6:VB6"/>
    <mergeCell ref="FX10:FY10"/>
    <mergeCell ref="QP10:QQ10"/>
    <mergeCell ref="MA10:MB10"/>
    <mergeCell ref="NI6:NN6"/>
    <mergeCell ref="RC6:RH6"/>
    <mergeCell ref="PC10:PD10"/>
    <mergeCell ref="UP8:UP9"/>
    <mergeCell ref="KN10:KO10"/>
    <mergeCell ref="QA8:QA9"/>
    <mergeCell ref="NM10:NN10"/>
    <mergeCell ref="CO10:CP10"/>
    <mergeCell ref="IX10:IY10"/>
    <mergeCell ref="GS10:GT10"/>
    <mergeCell ref="RK10:RL10"/>
    <mergeCell ref="GA6:GF6"/>
    <mergeCell ref="GO8:GO9"/>
    <mergeCell ref="SE7:SJ7"/>
    <mergeCell ref="KD10:KE10"/>
    <mergeCell ref="IG10:IH10"/>
    <mergeCell ref="OH10:OI10"/>
    <mergeCell ref="DJ10:DK10"/>
    <mergeCell ref="TO10:TP10"/>
    <mergeCell ref="MG8:MG9"/>
    <mergeCell ref="GV6:HA6"/>
    <mergeCell ref="NB7:NG7"/>
    <mergeCell ref="EV10:EW10"/>
    <mergeCell ref="CN7:CS7"/>
    <mergeCell ref="AG10:AH10"/>
    <mergeCell ref="FT8:FT9"/>
    <mergeCell ref="KY10:KZ10"/>
    <mergeCell ref="TG7:TL7"/>
    <mergeCell ref="RJ7:RO7"/>
    <mergeCell ref="LS7:LX7"/>
    <mergeCell ref="OK6:OP6"/>
    <mergeCell ref="DW6:EB6"/>
    <mergeCell ref="UJ10:UK10"/>
    <mergeCell ref="MK10:ML10"/>
    <mergeCell ref="KC7:KH7"/>
    <mergeCell ref="BM10:BN10"/>
    <mergeCell ref="ST10:SU10"/>
    <mergeCell ref="HV10:HW10"/>
    <mergeCell ref="NW7:OB7"/>
    <mergeCell ref="FQ10:FR10"/>
    <mergeCell ref="DI7:DN7"/>
    <mergeCell ref="BB10:BC10"/>
    <mergeCell ref="VD8:VD9"/>
    <mergeCell ref="LL6:LQ6"/>
    <mergeCell ref="DP8:DP9"/>
    <mergeCell ref="EK7:EP7"/>
    <mergeCell ref="ER6:EW6"/>
    <mergeCell ref="NF10:NG10"/>
    <mergeCell ref="KX7:LC7"/>
  </mergeCells>
  <conditionalFormatting sqref="C11:W263">
    <cfRule type="cellIs" priority="3697" operator="greaterThan" dxfId="2680">
      <formula>0</formula>
    </cfRule>
  </conditionalFormatting>
  <conditionalFormatting sqref="D14:W20">
    <cfRule type="cellIs" priority="3698" operator="greaterThan" dxfId="2680">
      <formula>0</formula>
    </cfRule>
  </conditionalFormatting>
  <conditionalFormatting sqref="E11:F11">
    <cfRule type="aboveAverage" priority="5400" aboveAverage="0" dxfId="177"/>
  </conditionalFormatting>
  <conditionalFormatting sqref="E12:F39">
    <cfRule type="aboveAverage" priority="6739" aboveAverage="0" dxfId="177"/>
  </conditionalFormatting>
  <conditionalFormatting sqref="E40:F107">
    <cfRule type="aboveAverage" priority="7468" aboveAverage="0" dxfId="177"/>
  </conditionalFormatting>
  <conditionalFormatting sqref="E108:F108 E139:F171">
    <cfRule type="aboveAverage" priority="7462" aboveAverage="0" dxfId="177"/>
  </conditionalFormatting>
  <conditionalFormatting sqref="E109:F112">
    <cfRule type="aboveAverage" priority="7457" aboveAverage="0" dxfId="177"/>
  </conditionalFormatting>
  <conditionalFormatting sqref="E113:F113">
    <cfRule type="aboveAverage" priority="7452" aboveAverage="0" dxfId="177"/>
  </conditionalFormatting>
  <conditionalFormatting sqref="E114:F117">
    <cfRule type="aboveAverage" priority="7447" aboveAverage="0" dxfId="177"/>
  </conditionalFormatting>
  <conditionalFormatting sqref="E118:F118">
    <cfRule type="aboveAverage" priority="7442" aboveAverage="0" dxfId="177"/>
  </conditionalFormatting>
  <conditionalFormatting sqref="E119:F122">
    <cfRule type="aboveAverage" priority="7437" aboveAverage="0" dxfId="177"/>
  </conditionalFormatting>
  <conditionalFormatting sqref="E123:F123">
    <cfRule type="aboveAverage" priority="7432" aboveAverage="0" dxfId="177"/>
  </conditionalFormatting>
  <conditionalFormatting sqref="E124:F127">
    <cfRule type="aboveAverage" priority="7427" aboveAverage="0" dxfId="177"/>
  </conditionalFormatting>
  <conditionalFormatting sqref="E128:F128">
    <cfRule type="aboveAverage" priority="7422" aboveAverage="0" dxfId="177"/>
  </conditionalFormatting>
  <conditionalFormatting sqref="E129:F132">
    <cfRule type="aboveAverage" priority="7417" aboveAverage="0" dxfId="177"/>
  </conditionalFormatting>
  <conditionalFormatting sqref="E133:F133">
    <cfRule type="aboveAverage" priority="7412" aboveAverage="0" dxfId="177"/>
  </conditionalFormatting>
  <conditionalFormatting sqref="E134:F137">
    <cfRule type="aboveAverage" priority="7407" aboveAverage="0" dxfId="177"/>
  </conditionalFormatting>
  <conditionalFormatting sqref="E138:F138">
    <cfRule type="aboveAverage" priority="7402" aboveAverage="0" dxfId="177"/>
  </conditionalFormatting>
  <conditionalFormatting sqref="E172:F172">
    <cfRule type="aboveAverage" priority="7382" aboveAverage="0" dxfId="177"/>
  </conditionalFormatting>
  <conditionalFormatting sqref="E173:F178 E180:F224">
    <cfRule type="aboveAverage" priority="7376" aboveAverage="0" dxfId="177"/>
  </conditionalFormatting>
  <conditionalFormatting sqref="E179:F179">
    <cfRule type="aboveAverage" priority="7370" aboveAverage="0" dxfId="177"/>
  </conditionalFormatting>
  <conditionalFormatting sqref="E225:F262 E264:F364">
    <cfRule type="aboveAverage" priority="6305" aboveAverage="0" dxfId="177"/>
  </conditionalFormatting>
  <conditionalFormatting sqref="E263:F263">
    <cfRule type="aboveAverage" priority="4165" aboveAverage="0" dxfId="177"/>
  </conditionalFormatting>
  <conditionalFormatting sqref="I11">
    <cfRule type="aboveAverage" priority="5399" aboveAverage="0" dxfId="177"/>
  </conditionalFormatting>
  <conditionalFormatting sqref="I12:I39">
    <cfRule type="aboveAverage" priority="6737" aboveAverage="0" dxfId="177"/>
  </conditionalFormatting>
  <conditionalFormatting sqref="I40:I49">
    <cfRule type="aboveAverage" priority="6738" aboveAverage="0" dxfId="177"/>
  </conditionalFormatting>
  <conditionalFormatting sqref="I50:I107">
    <cfRule type="aboveAverage" priority="7467" aboveAverage="0" dxfId="177"/>
  </conditionalFormatting>
  <conditionalFormatting sqref="I108 I139:I171">
    <cfRule type="aboveAverage" priority="7461" aboveAverage="0" dxfId="177"/>
  </conditionalFormatting>
  <conditionalFormatting sqref="I109:I112">
    <cfRule type="aboveAverage" priority="7456" aboveAverage="0" dxfId="177"/>
  </conditionalFormatting>
  <conditionalFormatting sqref="I113">
    <cfRule type="aboveAverage" priority="7451" aboveAverage="0" dxfId="177"/>
  </conditionalFormatting>
  <conditionalFormatting sqref="I114:I117">
    <cfRule type="aboveAverage" priority="7446" aboveAverage="0" dxfId="177"/>
  </conditionalFormatting>
  <conditionalFormatting sqref="I118">
    <cfRule type="aboveAverage" priority="7441" aboveAverage="0" dxfId="177"/>
  </conditionalFormatting>
  <conditionalFormatting sqref="I119:I122">
    <cfRule type="aboveAverage" priority="7436" aboveAverage="0" dxfId="177"/>
  </conditionalFormatting>
  <conditionalFormatting sqref="I123">
    <cfRule type="aboveAverage" priority="7431" aboveAverage="0" dxfId="177"/>
  </conditionalFormatting>
  <conditionalFormatting sqref="I124:I127">
    <cfRule type="aboveAverage" priority="7426" aboveAverage="0" dxfId="177"/>
  </conditionalFormatting>
  <conditionalFormatting sqref="I128">
    <cfRule type="aboveAverage" priority="7421" aboveAverage="0" dxfId="177"/>
  </conditionalFormatting>
  <conditionalFormatting sqref="I129:I132">
    <cfRule type="aboveAverage" priority="7416" aboveAverage="0" dxfId="177"/>
  </conditionalFormatting>
  <conditionalFormatting sqref="I133">
    <cfRule type="aboveAverage" priority="7411" aboveAverage="0" dxfId="177"/>
  </conditionalFormatting>
  <conditionalFormatting sqref="I134:I137">
    <cfRule type="aboveAverage" priority="7406" aboveAverage="0" dxfId="177"/>
  </conditionalFormatting>
  <conditionalFormatting sqref="I138">
    <cfRule type="aboveAverage" priority="7401" aboveAverage="0" dxfId="177"/>
  </conditionalFormatting>
  <conditionalFormatting sqref="I172">
    <cfRule type="aboveAverage" priority="7381" aboveAverage="0" dxfId="177"/>
  </conditionalFormatting>
  <conditionalFormatting sqref="I173:I178 I180:I224">
    <cfRule type="aboveAverage" priority="7375" aboveAverage="0" dxfId="177"/>
  </conditionalFormatting>
  <conditionalFormatting sqref="I179">
    <cfRule type="aboveAverage" priority="7369" aboveAverage="0" dxfId="177"/>
  </conditionalFormatting>
  <conditionalFormatting sqref="I225:I262 I264:J364">
    <cfRule type="aboveAverage" priority="6304" aboveAverage="0" dxfId="177"/>
  </conditionalFormatting>
  <conditionalFormatting sqref="I263:J263">
    <cfRule type="aboveAverage" priority="4164" aboveAverage="0" dxfId="177"/>
  </conditionalFormatting>
  <conditionalFormatting sqref="J11">
    <cfRule type="aboveAverage" priority="4355" aboveAverage="0" dxfId="177"/>
  </conditionalFormatting>
  <conditionalFormatting sqref="J12:J39">
    <cfRule type="aboveAverage" priority="4357" aboveAverage="0" dxfId="177"/>
  </conditionalFormatting>
  <conditionalFormatting sqref="J40:J107">
    <cfRule type="aboveAverage" priority="4374" aboveAverage="0" dxfId="177"/>
  </conditionalFormatting>
  <conditionalFormatting sqref="J108 J139:J171">
    <cfRule type="aboveAverage" priority="4373" aboveAverage="0" dxfId="177"/>
  </conditionalFormatting>
  <conditionalFormatting sqref="J109:J112">
    <cfRule type="aboveAverage" priority="4372" aboveAverage="0" dxfId="177"/>
  </conditionalFormatting>
  <conditionalFormatting sqref="J113">
    <cfRule type="aboveAverage" priority="4371" aboveAverage="0" dxfId="177"/>
  </conditionalFormatting>
  <conditionalFormatting sqref="J114:J117">
    <cfRule type="aboveAverage" priority="4370" aboveAverage="0" dxfId="177"/>
  </conditionalFormatting>
  <conditionalFormatting sqref="J118">
    <cfRule type="aboveAverage" priority="4369" aboveAverage="0" dxfId="177"/>
  </conditionalFormatting>
  <conditionalFormatting sqref="J119:J122">
    <cfRule type="aboveAverage" priority="4368" aboveAverage="0" dxfId="177"/>
  </conditionalFormatting>
  <conditionalFormatting sqref="J123">
    <cfRule type="aboveAverage" priority="4367" aboveAverage="0" dxfId="177"/>
  </conditionalFormatting>
  <conditionalFormatting sqref="J124:J127">
    <cfRule type="aboveAverage" priority="4366" aboveAverage="0" dxfId="177"/>
  </conditionalFormatting>
  <conditionalFormatting sqref="J128">
    <cfRule type="aboveAverage" priority="4365" aboveAverage="0" dxfId="177"/>
  </conditionalFormatting>
  <conditionalFormatting sqref="J129:J132">
    <cfRule type="aboveAverage" priority="4364" aboveAverage="0" dxfId="177"/>
  </conditionalFormatting>
  <conditionalFormatting sqref="J133">
    <cfRule type="aboveAverage" priority="4363" aboveAverage="0" dxfId="177"/>
  </conditionalFormatting>
  <conditionalFormatting sqref="J134:J137">
    <cfRule type="aboveAverage" priority="4362" aboveAverage="0" dxfId="177"/>
  </conditionalFormatting>
  <conditionalFormatting sqref="J138">
    <cfRule type="aboveAverage" priority="4361" aboveAverage="0" dxfId="177"/>
  </conditionalFormatting>
  <conditionalFormatting sqref="J172">
    <cfRule type="aboveAverage" priority="4360" aboveAverage="0" dxfId="177"/>
  </conditionalFormatting>
  <conditionalFormatting sqref="J173:J178 J180:J224">
    <cfRule type="aboveAverage" priority="4359" aboveAverage="0" dxfId="177"/>
  </conditionalFormatting>
  <conditionalFormatting sqref="J179">
    <cfRule type="aboveAverage" priority="4358" aboveAverage="0" dxfId="177"/>
  </conditionalFormatting>
  <conditionalFormatting sqref="J225:J262">
    <cfRule type="aboveAverage" priority="4356" aboveAverage="0" dxfId="177"/>
  </conditionalFormatting>
  <conditionalFormatting sqref="M11 O11">
    <cfRule type="aboveAverage" priority="5398" aboveAverage="0" dxfId="177"/>
  </conditionalFormatting>
  <conditionalFormatting sqref="M12:M39 O12:O39">
    <cfRule type="aboveAverage" priority="6735" aboveAverage="0" dxfId="177"/>
  </conditionalFormatting>
  <conditionalFormatting sqref="M40:M49 O40:O49">
    <cfRule type="aboveAverage" priority="6736" aboveAverage="0" dxfId="177"/>
  </conditionalFormatting>
  <conditionalFormatting sqref="M50:M107 O50:O107">
    <cfRule type="aboveAverage" priority="7397" aboveAverage="0" dxfId="177"/>
  </conditionalFormatting>
  <conditionalFormatting sqref="M108 M139:M159 M161:M171 O108 O139:O159 O161:O171">
    <cfRule type="aboveAverage" priority="7396" aboveAverage="0" dxfId="177"/>
  </conditionalFormatting>
  <conditionalFormatting sqref="M109:M112 O109:O112">
    <cfRule type="aboveAverage" priority="7395" aboveAverage="0" dxfId="177"/>
  </conditionalFormatting>
  <conditionalFormatting sqref="M113 O113">
    <cfRule type="aboveAverage" priority="7394" aboveAverage="0" dxfId="177"/>
  </conditionalFormatting>
  <conditionalFormatting sqref="M114:M117 O114:O117">
    <cfRule type="aboveAverage" priority="7393" aboveAverage="0" dxfId="177"/>
  </conditionalFormatting>
  <conditionalFormatting sqref="M118 O118">
    <cfRule type="aboveAverage" priority="7392" aboveAverage="0" dxfId="177"/>
  </conditionalFormatting>
  <conditionalFormatting sqref="M119:M122 O119:O122">
    <cfRule type="aboveAverage" priority="7391" aboveAverage="0" dxfId="177"/>
  </conditionalFormatting>
  <conditionalFormatting sqref="M123 O123">
    <cfRule type="aboveAverage" priority="7390" aboveAverage="0" dxfId="177"/>
  </conditionalFormatting>
  <conditionalFormatting sqref="M124:M127 O124:O127">
    <cfRule type="aboveAverage" priority="7389" aboveAverage="0" dxfId="177"/>
  </conditionalFormatting>
  <conditionalFormatting sqref="M128 O128">
    <cfRule type="aboveAverage" priority="7388" aboveAverage="0" dxfId="177"/>
  </conditionalFormatting>
  <conditionalFormatting sqref="M129:M132 O129:O132">
    <cfRule type="aboveAverage" priority="7387" aboveAverage="0" dxfId="177"/>
  </conditionalFormatting>
  <conditionalFormatting sqref="M133 O133">
    <cfRule type="aboveAverage" priority="7386" aboveAverage="0" dxfId="177"/>
  </conditionalFormatting>
  <conditionalFormatting sqref="M134:M137 O134:O137">
    <cfRule type="aboveAverage" priority="7385" aboveAverage="0" dxfId="177"/>
  </conditionalFormatting>
  <conditionalFormatting sqref="M138 O138">
    <cfRule type="aboveAverage" priority="7384" aboveAverage="0" dxfId="177"/>
  </conditionalFormatting>
  <conditionalFormatting sqref="M160 O160">
    <cfRule type="aboveAverage" priority="7383" aboveAverage="0" dxfId="177"/>
  </conditionalFormatting>
  <conditionalFormatting sqref="M172 O172">
    <cfRule type="aboveAverage" priority="7377" aboveAverage="0" dxfId="177"/>
  </conditionalFormatting>
  <conditionalFormatting sqref="M173:M178 M180:M224 O173:O178 O180:O224">
    <cfRule type="aboveAverage" priority="7371" aboveAverage="0" dxfId="177"/>
  </conditionalFormatting>
  <conditionalFormatting sqref="M179 O179">
    <cfRule type="aboveAverage" priority="7365" aboveAverage="0" dxfId="177"/>
  </conditionalFormatting>
  <conditionalFormatting sqref="M225:M262 M264:N264 M265:S364 O225:O262 P264:S264">
    <cfRule type="aboveAverage" priority="6300" aboveAverage="0" dxfId="177"/>
  </conditionalFormatting>
  <conditionalFormatting sqref="M263:N263">
    <cfRule type="aboveAverage" priority="4163" aboveAverage="0" dxfId="177"/>
  </conditionalFormatting>
  <conditionalFormatting sqref="N11">
    <cfRule type="aboveAverage" priority="4335" aboveAverage="0" dxfId="177"/>
  </conditionalFormatting>
  <conditionalFormatting sqref="N12:N39">
    <cfRule type="aboveAverage" priority="4337" aboveAverage="0" dxfId="177"/>
  </conditionalFormatting>
  <conditionalFormatting sqref="N40:N107">
    <cfRule type="aboveAverage" priority="4354" aboveAverage="0" dxfId="177"/>
  </conditionalFormatting>
  <conditionalFormatting sqref="N108 N139:N171">
    <cfRule type="aboveAverage" priority="4353" aboveAverage="0" dxfId="177"/>
  </conditionalFormatting>
  <conditionalFormatting sqref="N109:N112">
    <cfRule type="aboveAverage" priority="4352" aboveAverage="0" dxfId="177"/>
  </conditionalFormatting>
  <conditionalFormatting sqref="N113">
    <cfRule type="aboveAverage" priority="4351" aboveAverage="0" dxfId="177"/>
  </conditionalFormatting>
  <conditionalFormatting sqref="N114:N117">
    <cfRule type="aboveAverage" priority="4350" aboveAverage="0" dxfId="177"/>
  </conditionalFormatting>
  <conditionalFormatting sqref="N118">
    <cfRule type="aboveAverage" priority="4349" aboveAverage="0" dxfId="177"/>
  </conditionalFormatting>
  <conditionalFormatting sqref="N119:N122">
    <cfRule type="aboveAverage" priority="4348" aboveAverage="0" dxfId="177"/>
  </conditionalFormatting>
  <conditionalFormatting sqref="N123">
    <cfRule type="aboveAverage" priority="4347" aboveAverage="0" dxfId="177"/>
  </conditionalFormatting>
  <conditionalFormatting sqref="N124:N127">
    <cfRule type="aboveAverage" priority="4346" aboveAverage="0" dxfId="177"/>
  </conditionalFormatting>
  <conditionalFormatting sqref="N128">
    <cfRule type="aboveAverage" priority="4345" aboveAverage="0" dxfId="177"/>
  </conditionalFormatting>
  <conditionalFormatting sqref="N129:N132">
    <cfRule type="aboveAverage" priority="4344" aboveAverage="0" dxfId="177"/>
  </conditionalFormatting>
  <conditionalFormatting sqref="N133">
    <cfRule type="aboveAverage" priority="4343" aboveAverage="0" dxfId="177"/>
  </conditionalFormatting>
  <conditionalFormatting sqref="N134:N137">
    <cfRule type="aboveAverage" priority="4342" aboveAverage="0" dxfId="177"/>
  </conditionalFormatting>
  <conditionalFormatting sqref="N138">
    <cfRule type="aboveAverage" priority="4341" aboveAverage="0" dxfId="177"/>
  </conditionalFormatting>
  <conditionalFormatting sqref="N172">
    <cfRule type="aboveAverage" priority="4340" aboveAverage="0" dxfId="177"/>
  </conditionalFormatting>
  <conditionalFormatting sqref="N173:N178 N180:N224">
    <cfRule type="aboveAverage" priority="4339" aboveAverage="0" dxfId="177"/>
  </conditionalFormatting>
  <conditionalFormatting sqref="N179">
    <cfRule type="aboveAverage" priority="4338" aboveAverage="0" dxfId="177"/>
  </conditionalFormatting>
  <conditionalFormatting sqref="N225:N262">
    <cfRule type="aboveAverage" priority="4336" aboveAverage="0" dxfId="177"/>
  </conditionalFormatting>
  <conditionalFormatting sqref="O224">
    <cfRule type="aboveAverage" priority="2566" aboveAverage="0" dxfId="177"/>
  </conditionalFormatting>
  <conditionalFormatting sqref="Q11">
    <cfRule type="aboveAverage" priority="4398" aboveAverage="0" dxfId="177"/>
  </conditionalFormatting>
  <conditionalFormatting sqref="Q12:Q39">
    <cfRule type="aboveAverage" priority="4400" aboveAverage="0" dxfId="177"/>
  </conditionalFormatting>
  <conditionalFormatting sqref="Q40:Q49">
    <cfRule type="aboveAverage" priority="4401" aboveAverage="0" dxfId="177"/>
  </conditionalFormatting>
  <conditionalFormatting sqref="Q50:Q107">
    <cfRule type="aboveAverage" priority="4419" aboveAverage="0" dxfId="177"/>
  </conditionalFormatting>
  <conditionalFormatting sqref="Q108 Q139:Q159 Q161:Q171">
    <cfRule type="aboveAverage" priority="4418" aboveAverage="0" dxfId="177"/>
  </conditionalFormatting>
  <conditionalFormatting sqref="Q109:Q112">
    <cfRule type="aboveAverage" priority="4417" aboveAverage="0" dxfId="177"/>
  </conditionalFormatting>
  <conditionalFormatting sqref="Q113">
    <cfRule type="aboveAverage" priority="4416" aboveAverage="0" dxfId="177"/>
  </conditionalFormatting>
  <conditionalFormatting sqref="Q114:Q117">
    <cfRule type="aboveAverage" priority="4415" aboveAverage="0" dxfId="177"/>
  </conditionalFormatting>
  <conditionalFormatting sqref="Q118">
    <cfRule type="aboveAverage" priority="4414" aboveAverage="0" dxfId="177"/>
  </conditionalFormatting>
  <conditionalFormatting sqref="Q119:Q122">
    <cfRule type="aboveAverage" priority="4413" aboveAverage="0" dxfId="177"/>
  </conditionalFormatting>
  <conditionalFormatting sqref="Q123">
    <cfRule type="aboveAverage" priority="4412" aboveAverage="0" dxfId="177"/>
  </conditionalFormatting>
  <conditionalFormatting sqref="Q124:Q127">
    <cfRule type="aboveAverage" priority="4411" aboveAverage="0" dxfId="177"/>
  </conditionalFormatting>
  <conditionalFormatting sqref="Q128">
    <cfRule type="aboveAverage" priority="4410" aboveAverage="0" dxfId="177"/>
  </conditionalFormatting>
  <conditionalFormatting sqref="Q129:Q132">
    <cfRule type="aboveAverage" priority="4409" aboveAverage="0" dxfId="177"/>
  </conditionalFormatting>
  <conditionalFormatting sqref="Q133">
    <cfRule type="aboveAverage" priority="4408" aboveAverage="0" dxfId="177"/>
  </conditionalFormatting>
  <conditionalFormatting sqref="Q134:Q137">
    <cfRule type="aboveAverage" priority="4407" aboveAverage="0" dxfId="177"/>
  </conditionalFormatting>
  <conditionalFormatting sqref="Q138">
    <cfRule type="aboveAverage" priority="4406" aboveAverage="0" dxfId="177"/>
  </conditionalFormatting>
  <conditionalFormatting sqref="Q160">
    <cfRule type="aboveAverage" priority="4405" aboveAverage="0" dxfId="177"/>
  </conditionalFormatting>
  <conditionalFormatting sqref="Q172">
    <cfRule type="aboveAverage" priority="4404" aboveAverage="0" dxfId="177"/>
  </conditionalFormatting>
  <conditionalFormatting sqref="Q173:Q178 Q180:Q224">
    <cfRule type="aboveAverage" priority="4403" aboveAverage="0" dxfId="177"/>
  </conditionalFormatting>
  <conditionalFormatting sqref="Q179">
    <cfRule type="aboveAverage" priority="4402" aboveAverage="0" dxfId="177"/>
  </conditionalFormatting>
  <conditionalFormatting sqref="Q225:Q262">
    <cfRule type="aboveAverage" priority="4399" aboveAverage="0" dxfId="177"/>
  </conditionalFormatting>
  <conditionalFormatting sqref="Q263:S263">
    <cfRule type="aboveAverage" priority="4162" aboveAverage="0" dxfId="177"/>
  </conditionalFormatting>
  <conditionalFormatting sqref="R11:S11">
    <cfRule type="aboveAverage" priority="4315" aboveAverage="0" dxfId="177"/>
  </conditionalFormatting>
  <conditionalFormatting sqref="R12:S39 S35:S263">
    <cfRule type="aboveAverage" priority="4317" aboveAverage="0" dxfId="177"/>
  </conditionalFormatting>
  <conditionalFormatting sqref="R40:S107">
    <cfRule type="aboveAverage" priority="4334" aboveAverage="0" dxfId="177"/>
  </conditionalFormatting>
  <conditionalFormatting sqref="R108:S108 R139:S171">
    <cfRule type="aboveAverage" priority="4333" aboveAverage="0" dxfId="177"/>
  </conditionalFormatting>
  <conditionalFormatting sqref="R109:S112">
    <cfRule type="aboveAverage" priority="4332" aboveAverage="0" dxfId="177"/>
  </conditionalFormatting>
  <conditionalFormatting sqref="R113:S113">
    <cfRule type="aboveAverage" priority="4331" aboveAverage="0" dxfId="177"/>
  </conditionalFormatting>
  <conditionalFormatting sqref="R114:S117">
    <cfRule type="aboveAverage" priority="4330" aboveAverage="0" dxfId="177"/>
  </conditionalFormatting>
  <conditionalFormatting sqref="R118:S118">
    <cfRule type="aboveAverage" priority="4329" aboveAverage="0" dxfId="177"/>
  </conditionalFormatting>
  <conditionalFormatting sqref="R119:S122">
    <cfRule type="aboveAverage" priority="4328" aboveAverage="0" dxfId="177"/>
  </conditionalFormatting>
  <conditionalFormatting sqref="R123:S123">
    <cfRule type="aboveAverage" priority="4327" aboveAverage="0" dxfId="177"/>
  </conditionalFormatting>
  <conditionalFormatting sqref="R124:S127">
    <cfRule type="aboveAverage" priority="4326" aboveAverage="0" dxfId="177"/>
  </conditionalFormatting>
  <conditionalFormatting sqref="R128:S128">
    <cfRule type="aboveAverage" priority="4325" aboveAverage="0" dxfId="177"/>
  </conditionalFormatting>
  <conditionalFormatting sqref="R129:S132">
    <cfRule type="aboveAverage" priority="4324" aboveAverage="0" dxfId="177"/>
  </conditionalFormatting>
  <conditionalFormatting sqref="R133:S133">
    <cfRule type="aboveAverage" priority="4323" aboveAverage="0" dxfId="177"/>
  </conditionalFormatting>
  <conditionalFormatting sqref="R134:S137">
    <cfRule type="aboveAverage" priority="4322" aboveAverage="0" dxfId="177"/>
  </conditionalFormatting>
  <conditionalFormatting sqref="R138:S138">
    <cfRule type="aboveAverage" priority="4321" aboveAverage="0" dxfId="177"/>
  </conditionalFormatting>
  <conditionalFormatting sqref="R172:S172">
    <cfRule type="aboveAverage" priority="4320" aboveAverage="0" dxfId="177"/>
  </conditionalFormatting>
  <conditionalFormatting sqref="R173:S178 R180:S224">
    <cfRule type="aboveAverage" priority="4319" aboveAverage="0" dxfId="177"/>
  </conditionalFormatting>
  <conditionalFormatting sqref="R179:S179">
    <cfRule type="aboveAverage" priority="4318" aboveAverage="0" dxfId="177"/>
  </conditionalFormatting>
  <conditionalFormatting sqref="R225:S262">
    <cfRule type="aboveAverage" priority="4316" aboveAverage="0" dxfId="177"/>
  </conditionalFormatting>
  <conditionalFormatting sqref="D14:W20 T11:T263">
    <cfRule type="cellIs" priority="3699" operator="greaterThan" dxfId="119">
      <formula>0</formula>
    </cfRule>
  </conditionalFormatting>
  <conditionalFormatting sqref="T265:T364 U264:U364">
    <cfRule type="aboveAverage" priority="7561" aboveAverage="0" dxfId="177"/>
  </conditionalFormatting>
  <conditionalFormatting sqref="W264:W364">
    <cfRule type="expression" priority="6291" dxfId="177">
      <formula>"&lt;$Q$34"</formula>
    </cfRule>
    <cfRule type="expression" priority="6293" dxfId="177">
      <formula>"&gt;0"</formula>
    </cfRule>
    <cfRule type="expression" priority="6292" dxfId="177" stopIfTrue="1">
      <formula>"&lt;0"</formula>
    </cfRule>
  </conditionalFormatting>
  <conditionalFormatting sqref="W263:X263">
    <cfRule type="aboveAverage" priority="4161" aboveAverage="0" dxfId="177"/>
  </conditionalFormatting>
  <conditionalFormatting sqref="AA11:AA38">
    <cfRule type="aboveAverage" priority="6725" aboveAverage="0" dxfId="177"/>
  </conditionalFormatting>
  <conditionalFormatting sqref="AA39:AA82">
    <cfRule type="aboveAverage" priority="7149" aboveAverage="0" dxfId="177"/>
  </conditionalFormatting>
  <conditionalFormatting sqref="AA83 AA114:AA196">
    <cfRule type="aboveAverage" priority="7148" aboveAverage="0" dxfId="177"/>
  </conditionalFormatting>
  <conditionalFormatting sqref="AA84:AA87">
    <cfRule type="aboveAverage" priority="7147" aboveAverage="0" dxfId="177"/>
  </conditionalFormatting>
  <conditionalFormatting sqref="AA88">
    <cfRule type="aboveAverage" priority="7146" aboveAverage="0" dxfId="177"/>
  </conditionalFormatting>
  <conditionalFormatting sqref="AA89:AA92">
    <cfRule type="aboveAverage" priority="7145" aboveAverage="0" dxfId="177"/>
  </conditionalFormatting>
  <conditionalFormatting sqref="AA93">
    <cfRule type="aboveAverage" priority="7144" aboveAverage="0" dxfId="177"/>
  </conditionalFormatting>
  <conditionalFormatting sqref="AA94:AA97">
    <cfRule type="aboveAverage" priority="7143" aboveAverage="0" dxfId="177"/>
  </conditionalFormatting>
  <conditionalFormatting sqref="AA98">
    <cfRule type="aboveAverage" priority="7142" aboveAverage="0" dxfId="177"/>
  </conditionalFormatting>
  <conditionalFormatting sqref="AA99:AA102">
    <cfRule type="aboveAverage" priority="7141" aboveAverage="0" dxfId="177"/>
  </conditionalFormatting>
  <conditionalFormatting sqref="AA103">
    <cfRule type="aboveAverage" priority="7140" aboveAverage="0" dxfId="177"/>
  </conditionalFormatting>
  <conditionalFormatting sqref="AA104:AA107">
    <cfRule type="aboveAverage" priority="7139" aboveAverage="0" dxfId="177"/>
  </conditionalFormatting>
  <conditionalFormatting sqref="AA108">
    <cfRule type="aboveAverage" priority="7138" aboveAverage="0" dxfId="177"/>
  </conditionalFormatting>
  <conditionalFormatting sqref="AA109:AA112">
    <cfRule type="aboveAverage" priority="7137" aboveAverage="0" dxfId="177"/>
  </conditionalFormatting>
  <conditionalFormatting sqref="AA113">
    <cfRule type="aboveAverage" priority="7136" aboveAverage="0" dxfId="177"/>
  </conditionalFormatting>
  <conditionalFormatting sqref="AA197:AA262">
    <cfRule type="aboveAverage" priority="6196" aboveAverage="0" dxfId="177"/>
  </conditionalFormatting>
  <conditionalFormatting sqref="AA263">
    <cfRule type="aboveAverage" priority="4160" aboveAverage="0" dxfId="177"/>
  </conditionalFormatting>
  <conditionalFormatting sqref="AE11">
    <cfRule type="aboveAverage" priority="5394" aboveAverage="0" dxfId="177"/>
  </conditionalFormatting>
  <conditionalFormatting sqref="AE12:AE263">
    <cfRule type="aboveAverage" priority="6722" aboveAverage="0" dxfId="177"/>
  </conditionalFormatting>
  <conditionalFormatting sqref="AE40:AE67">
    <cfRule type="aboveAverage" priority="6749" aboveAverage="0" dxfId="177"/>
  </conditionalFormatting>
  <conditionalFormatting sqref="AE68:AE168">
    <cfRule type="aboveAverage" priority="6747" aboveAverage="0" dxfId="177"/>
  </conditionalFormatting>
  <conditionalFormatting sqref="AE169:AE224">
    <cfRule type="aboveAverage" priority="6745" aboveAverage="0" dxfId="177"/>
  </conditionalFormatting>
  <conditionalFormatting sqref="AE225:AE262 AE264:AF364">
    <cfRule type="aboveAverage" priority="6296" aboveAverage="0" dxfId="177"/>
  </conditionalFormatting>
  <conditionalFormatting sqref="AE263">
    <cfRule type="aboveAverage" priority="4159" aboveAverage="0" dxfId="177"/>
  </conditionalFormatting>
  <conditionalFormatting sqref="AF10">
    <cfRule type="aboveAverage" priority="5710" aboveAverage="0" dxfId="177"/>
  </conditionalFormatting>
  <conditionalFormatting sqref="AF11">
    <cfRule type="aboveAverage" priority="3122" aboveAverage="0" dxfId="177"/>
  </conditionalFormatting>
  <conditionalFormatting sqref="AF12">
    <cfRule type="aboveAverage" priority="3123" aboveAverage="0" dxfId="177"/>
  </conditionalFormatting>
  <conditionalFormatting sqref="AF39:AF57">
    <cfRule type="aboveAverage" priority="3121" aboveAverage="0" dxfId="177"/>
  </conditionalFormatting>
  <conditionalFormatting sqref="AF58:AF67">
    <cfRule type="aboveAverage" priority="4423" aboveAverage="0" dxfId="177"/>
  </conditionalFormatting>
  <conditionalFormatting sqref="AF68:AF168">
    <cfRule type="aboveAverage" priority="4422" aboveAverage="0" dxfId="177"/>
  </conditionalFormatting>
  <conditionalFormatting sqref="AF169:AF184">
    <cfRule type="aboveAverage" priority="4421" aboveAverage="0" dxfId="177"/>
  </conditionalFormatting>
  <conditionalFormatting sqref="AF185:AF262">
    <cfRule type="aboveAverage" priority="4420" aboveAverage="0" dxfId="177"/>
  </conditionalFormatting>
  <conditionalFormatting sqref="AF263">
    <cfRule type="aboveAverage" priority="4155" aboveAverage="0" dxfId="177"/>
  </conditionalFormatting>
  <conditionalFormatting sqref="AG39:AG67">
    <cfRule type="aboveAverage" priority="6748" aboveAverage="0" dxfId="177"/>
  </conditionalFormatting>
  <conditionalFormatting sqref="AG68:AG168">
    <cfRule type="aboveAverage" priority="6746" aboveAverage="0" dxfId="177"/>
  </conditionalFormatting>
  <conditionalFormatting sqref="AG169:AG224">
    <cfRule type="aboveAverage" priority="6744" aboveAverage="0" dxfId="177"/>
  </conditionalFormatting>
  <conditionalFormatting sqref="AG225:AG262 AG264:AG364">
    <cfRule type="aboveAverage" priority="6295" aboveAverage="0" dxfId="177"/>
  </conditionalFormatting>
  <conditionalFormatting sqref="AG263">
    <cfRule type="aboveAverage" priority="4158" aboveAverage="0" dxfId="177"/>
  </conditionalFormatting>
  <conditionalFormatting sqref="AH11">
    <cfRule type="aboveAverage" priority="5390" aboveAverage="0" dxfId="177"/>
  </conditionalFormatting>
  <conditionalFormatting sqref="AH12:AH40">
    <cfRule type="aboveAverage" priority="6724" aboveAverage="0" dxfId="177"/>
  </conditionalFormatting>
  <conditionalFormatting sqref="AH41:AH224">
    <cfRule type="aboveAverage" priority="6740" aboveAverage="0" dxfId="177"/>
  </conditionalFormatting>
  <conditionalFormatting sqref="AH225:AH262 AH264:AH364">
    <cfRule type="aboveAverage" priority="6294" aboveAverage="0" dxfId="177"/>
  </conditionalFormatting>
  <conditionalFormatting sqref="AH263">
    <cfRule type="aboveAverage" priority="4157" aboveAverage="0" dxfId="177"/>
  </conditionalFormatting>
  <conditionalFormatting sqref="AL11">
    <cfRule type="aboveAverage" priority="5362" aboveAverage="0" dxfId="177"/>
  </conditionalFormatting>
  <conditionalFormatting sqref="AL12:AL39">
    <cfRule type="aboveAverage" priority="5370" aboveAverage="0" dxfId="177"/>
  </conditionalFormatting>
  <conditionalFormatting sqref="AL12:AL263">
    <cfRule type="aboveAverage" priority="944" aboveAverage="0" dxfId="177"/>
  </conditionalFormatting>
  <conditionalFormatting sqref="AL40:AL67">
    <cfRule type="aboveAverage" priority="5378" aboveAverage="0" dxfId="177"/>
  </conditionalFormatting>
  <conditionalFormatting sqref="AL68:AL168">
    <cfRule type="aboveAverage" priority="5376" aboveAverage="0" dxfId="177"/>
  </conditionalFormatting>
  <conditionalFormatting sqref="AL169:AL224">
    <cfRule type="aboveAverage" priority="5374" aboveAverage="0" dxfId="177"/>
  </conditionalFormatting>
  <conditionalFormatting sqref="AL225:AL262">
    <cfRule type="aboveAverage" priority="5369" aboveAverage="0" dxfId="177"/>
  </conditionalFormatting>
  <conditionalFormatting sqref="AL263">
    <cfRule type="aboveAverage" priority="4154" aboveAverage="0" dxfId="177"/>
  </conditionalFormatting>
  <conditionalFormatting sqref="AL264:AM364">
    <cfRule type="aboveAverage" priority="6298" aboveAverage="0" dxfId="177"/>
  </conditionalFormatting>
  <conditionalFormatting sqref="AM10">
    <cfRule type="aboveAverage" priority="3917" aboveAverage="0" dxfId="177"/>
  </conditionalFormatting>
  <conditionalFormatting sqref="AM11">
    <cfRule type="aboveAverage" priority="3125" aboveAverage="0" dxfId="177"/>
  </conditionalFormatting>
  <conditionalFormatting sqref="AM12">
    <cfRule type="aboveAverage" priority="3126" aboveAverage="0" dxfId="177"/>
  </conditionalFormatting>
  <conditionalFormatting sqref="AM12:AM263">
    <cfRule type="aboveAverage" priority="2787" aboveAverage="0" dxfId="177"/>
  </conditionalFormatting>
  <conditionalFormatting sqref="AM39:AM57">
    <cfRule type="aboveAverage" priority="3124" aboveAverage="0" dxfId="177"/>
  </conditionalFormatting>
  <conditionalFormatting sqref="AM58:AM67">
    <cfRule type="aboveAverage" priority="3909" aboveAverage="0" dxfId="177"/>
  </conditionalFormatting>
  <conditionalFormatting sqref="AM68:AM168">
    <cfRule type="aboveAverage" priority="3908" aboveAverage="0" dxfId="177"/>
  </conditionalFormatting>
  <conditionalFormatting sqref="AM169:AM184">
    <cfRule type="aboveAverage" priority="3907" aboveAverage="0" dxfId="177"/>
  </conditionalFormatting>
  <conditionalFormatting sqref="AM185:AM262">
    <cfRule type="aboveAverage" priority="3906" aboveAverage="0" dxfId="177"/>
  </conditionalFormatting>
  <conditionalFormatting sqref="AM263">
    <cfRule type="aboveAverage" priority="3905" aboveAverage="0" dxfId="177"/>
  </conditionalFormatting>
  <conditionalFormatting sqref="AN39:AN67">
    <cfRule type="aboveAverage" priority="5377" aboveAverage="0" dxfId="177"/>
  </conditionalFormatting>
  <conditionalFormatting sqref="AN68:AN168">
    <cfRule type="aboveAverage" priority="5375" aboveAverage="0" dxfId="177"/>
  </conditionalFormatting>
  <conditionalFormatting sqref="AN169:AN224">
    <cfRule type="aboveAverage" priority="5373" aboveAverage="0" dxfId="177"/>
  </conditionalFormatting>
  <conditionalFormatting sqref="AN225:AN262">
    <cfRule type="aboveAverage" priority="5368" aboveAverage="0" dxfId="177"/>
  </conditionalFormatting>
  <conditionalFormatting sqref="AN263">
    <cfRule type="aboveAverage" priority="4153" aboveAverage="0" dxfId="177"/>
  </conditionalFormatting>
  <conditionalFormatting sqref="AN264:AN364">
    <cfRule type="aboveAverage" priority="6297" aboveAverage="0" dxfId="177"/>
  </conditionalFormatting>
  <conditionalFormatting sqref="AO11">
    <cfRule type="aboveAverage" priority="5359" aboveAverage="0" dxfId="177"/>
  </conditionalFormatting>
  <conditionalFormatting sqref="AO12:AO40">
    <cfRule type="aboveAverage" priority="5371" aboveAverage="0" dxfId="177"/>
  </conditionalFormatting>
  <conditionalFormatting sqref="AO41:AO224">
    <cfRule type="aboveAverage" priority="5372" aboveAverage="0" dxfId="177"/>
  </conditionalFormatting>
  <conditionalFormatting sqref="AO225:AO262">
    <cfRule type="aboveAverage" priority="5367" aboveAverage="0" dxfId="177"/>
  </conditionalFormatting>
  <conditionalFormatting sqref="AO263">
    <cfRule type="aboveAverage" priority="4152" aboveAverage="0" dxfId="177"/>
  </conditionalFormatting>
  <conditionalFormatting sqref="AO264:AO364">
    <cfRule type="aboveAverage" priority="6290" aboveAverage="0" dxfId="177"/>
  </conditionalFormatting>
  <conditionalFormatting sqref="AS11">
    <cfRule type="aboveAverage" priority="5342" aboveAverage="0" dxfId="177"/>
  </conditionalFormatting>
  <conditionalFormatting sqref="AS12:AS39">
    <cfRule type="aboveAverage" priority="5350" aboveAverage="0" dxfId="177"/>
  </conditionalFormatting>
  <conditionalFormatting sqref="AS12:AS263">
    <cfRule type="aboveAverage" priority="938" aboveAverage="0" dxfId="177"/>
  </conditionalFormatting>
  <conditionalFormatting sqref="AS40:AS67">
    <cfRule type="aboveAverage" priority="5358" aboveAverage="0" dxfId="177"/>
  </conditionalFormatting>
  <conditionalFormatting sqref="AS68:AS168">
    <cfRule type="aboveAverage" priority="5356" aboveAverage="0" dxfId="177"/>
  </conditionalFormatting>
  <conditionalFormatting sqref="AS169:AS224">
    <cfRule type="aboveAverage" priority="5354" aboveAverage="0" dxfId="177"/>
  </conditionalFormatting>
  <conditionalFormatting sqref="AS225:AS262">
    <cfRule type="aboveAverage" priority="5349" aboveAverage="0" dxfId="177"/>
  </conditionalFormatting>
  <conditionalFormatting sqref="AS263">
    <cfRule type="aboveAverage" priority="4149" aboveAverage="0" dxfId="177"/>
  </conditionalFormatting>
  <conditionalFormatting sqref="AS264:AT364">
    <cfRule type="aboveAverage" priority="6289" aboveAverage="0" dxfId="177"/>
  </conditionalFormatting>
  <conditionalFormatting sqref="AT3">
    <cfRule type="aboveAverage" priority="5468" aboveAverage="0" dxfId="177"/>
  </conditionalFormatting>
  <conditionalFormatting sqref="AT10">
    <cfRule type="aboveAverage" priority="5344" aboveAverage="0" dxfId="177"/>
  </conditionalFormatting>
  <conditionalFormatting sqref="AT11">
    <cfRule type="aboveAverage" priority="3128" aboveAverage="0" dxfId="177"/>
  </conditionalFormatting>
  <conditionalFormatting sqref="AT12">
    <cfRule type="aboveAverage" priority="3129" aboveAverage="0" dxfId="177"/>
  </conditionalFormatting>
  <conditionalFormatting sqref="AT39:AT57">
    <cfRule type="aboveAverage" priority="3127" aboveAverage="0" dxfId="177"/>
  </conditionalFormatting>
  <conditionalFormatting sqref="AT58:AT67">
    <cfRule type="aboveAverage" priority="3902" aboveAverage="0" dxfId="177"/>
  </conditionalFormatting>
  <conditionalFormatting sqref="AT68:AT168">
    <cfRule type="aboveAverage" priority="3901" aboveAverage="0" dxfId="177"/>
  </conditionalFormatting>
  <conditionalFormatting sqref="AT169:AT184">
    <cfRule type="aboveAverage" priority="3900" aboveAverage="0" dxfId="177"/>
  </conditionalFormatting>
  <conditionalFormatting sqref="AT185:AT262">
    <cfRule type="aboveAverage" priority="3899" aboveAverage="0" dxfId="177"/>
  </conditionalFormatting>
  <conditionalFormatting sqref="AT263">
    <cfRule type="aboveAverage" priority="3898" aboveAverage="0" dxfId="177"/>
  </conditionalFormatting>
  <conditionalFormatting sqref="AU39:AU67">
    <cfRule type="aboveAverage" priority="5357" aboveAverage="0" dxfId="177"/>
  </conditionalFormatting>
  <conditionalFormatting sqref="AU68:AU168">
    <cfRule type="aboveAverage" priority="5355" aboveAverage="0" dxfId="177"/>
  </conditionalFormatting>
  <conditionalFormatting sqref="AU169:AU224">
    <cfRule type="aboveAverage" priority="5353" aboveAverage="0" dxfId="177"/>
  </conditionalFormatting>
  <conditionalFormatting sqref="AU225:AU262">
    <cfRule type="aboveAverage" priority="5348" aboveAverage="0" dxfId="177"/>
  </conditionalFormatting>
  <conditionalFormatting sqref="AU263">
    <cfRule type="aboveAverage" priority="4148" aboveAverage="0" dxfId="177"/>
  </conditionalFormatting>
  <conditionalFormatting sqref="AU264:AU364">
    <cfRule type="aboveAverage" priority="6288" aboveAverage="0" dxfId="177"/>
  </conditionalFormatting>
  <conditionalFormatting sqref="AV11">
    <cfRule type="aboveAverage" priority="5339" aboveAverage="0" dxfId="177"/>
  </conditionalFormatting>
  <conditionalFormatting sqref="AV12:AV40">
    <cfRule type="aboveAverage" priority="5351" aboveAverage="0" dxfId="177"/>
  </conditionalFormatting>
  <conditionalFormatting sqref="AV41:AV224">
    <cfRule type="aboveAverage" priority="5352" aboveAverage="0" dxfId="177"/>
  </conditionalFormatting>
  <conditionalFormatting sqref="AV225:AV262">
    <cfRule type="aboveAverage" priority="5347" aboveAverage="0" dxfId="177"/>
  </conditionalFormatting>
  <conditionalFormatting sqref="AV263">
    <cfRule type="aboveAverage" priority="4147" aboveAverage="0" dxfId="177"/>
  </conditionalFormatting>
  <conditionalFormatting sqref="AV264:AV364">
    <cfRule type="aboveAverage" priority="6287" aboveAverage="0" dxfId="177"/>
  </conditionalFormatting>
  <conditionalFormatting sqref="AZ11">
    <cfRule type="aboveAverage" priority="5322" aboveAverage="0" dxfId="177"/>
  </conditionalFormatting>
  <conditionalFormatting sqref="AZ12:AZ39">
    <cfRule type="aboveAverage" priority="5330" aboveAverage="0" dxfId="177"/>
  </conditionalFormatting>
  <conditionalFormatting sqref="AZ12:AZ263">
    <cfRule type="aboveAverage" priority="932" aboveAverage="0" dxfId="177"/>
  </conditionalFormatting>
  <conditionalFormatting sqref="AZ40:AZ67">
    <cfRule type="aboveAverage" priority="5338" aboveAverage="0" dxfId="177"/>
  </conditionalFormatting>
  <conditionalFormatting sqref="AZ68:AZ168">
    <cfRule type="aboveAverage" priority="5336" aboveAverage="0" dxfId="177"/>
  </conditionalFormatting>
  <conditionalFormatting sqref="AZ169:AZ224">
    <cfRule type="aboveAverage" priority="5334" aboveAverage="0" dxfId="177"/>
  </conditionalFormatting>
  <conditionalFormatting sqref="AZ225:AZ262">
    <cfRule type="aboveAverage" priority="5329" aboveAverage="0" dxfId="177"/>
  </conditionalFormatting>
  <conditionalFormatting sqref="AZ263">
    <cfRule type="aboveAverage" priority="4144" aboveAverage="0" dxfId="177"/>
  </conditionalFormatting>
  <conditionalFormatting sqref="AZ264:BA364">
    <cfRule type="aboveAverage" priority="6286" aboveAverage="0" dxfId="177"/>
  </conditionalFormatting>
  <conditionalFormatting sqref="BA3">
    <cfRule type="aboveAverage" priority="4557" aboveAverage="0" dxfId="177"/>
  </conditionalFormatting>
  <conditionalFormatting sqref="BA10">
    <cfRule type="aboveAverage" priority="5324" aboveAverage="0" dxfId="177"/>
  </conditionalFormatting>
  <conditionalFormatting sqref="BA11">
    <cfRule type="aboveAverage" priority="3131" aboveAverage="0" dxfId="177"/>
  </conditionalFormatting>
  <conditionalFormatting sqref="BA12">
    <cfRule type="aboveAverage" priority="3132" aboveAverage="0" dxfId="177"/>
  </conditionalFormatting>
  <conditionalFormatting sqref="BA39:BA57">
    <cfRule type="aboveAverage" priority="3130" aboveAverage="0" dxfId="177"/>
  </conditionalFormatting>
  <conditionalFormatting sqref="BA58:BA67">
    <cfRule type="aboveAverage" priority="3895" aboveAverage="0" dxfId="177"/>
  </conditionalFormatting>
  <conditionalFormatting sqref="BA68:BA168">
    <cfRule type="aboveAverage" priority="3894" aboveAverage="0" dxfId="177"/>
  </conditionalFormatting>
  <conditionalFormatting sqref="BA169:BA184">
    <cfRule type="aboveAverage" priority="3893" aboveAverage="0" dxfId="177"/>
  </conditionalFormatting>
  <conditionalFormatting sqref="BA185:BA262">
    <cfRule type="aboveAverage" priority="3892" aboveAverage="0" dxfId="177"/>
  </conditionalFormatting>
  <conditionalFormatting sqref="BA263">
    <cfRule type="aboveAverage" priority="3891" aboveAverage="0" dxfId="177"/>
  </conditionalFormatting>
  <conditionalFormatting sqref="BB39:BB67">
    <cfRule type="aboveAverage" priority="5337" aboveAverage="0" dxfId="177"/>
  </conditionalFormatting>
  <conditionalFormatting sqref="BB68:BB168">
    <cfRule type="aboveAverage" priority="5335" aboveAverage="0" dxfId="177"/>
  </conditionalFormatting>
  <conditionalFormatting sqref="BB169:BB224">
    <cfRule type="aboveAverage" priority="5333" aboveAverage="0" dxfId="177"/>
  </conditionalFormatting>
  <conditionalFormatting sqref="BB225:BB262">
    <cfRule type="aboveAverage" priority="5328" aboveAverage="0" dxfId="177"/>
  </conditionalFormatting>
  <conditionalFormatting sqref="BB263">
    <cfRule type="aboveAverage" priority="4143" aboveAverage="0" dxfId="177"/>
  </conditionalFormatting>
  <conditionalFormatting sqref="BB264:BB364">
    <cfRule type="aboveAverage" priority="6285" aboveAverage="0" dxfId="177"/>
  </conditionalFormatting>
  <conditionalFormatting sqref="BC11">
    <cfRule type="aboveAverage" priority="5319" aboveAverage="0" dxfId="177"/>
  </conditionalFormatting>
  <conditionalFormatting sqref="BC12:BC40">
    <cfRule type="aboveAverage" priority="5331" aboveAverage="0" dxfId="177"/>
  </conditionalFormatting>
  <conditionalFormatting sqref="BC41:BC224">
    <cfRule type="aboveAverage" priority="5332" aboveAverage="0" dxfId="177"/>
  </conditionalFormatting>
  <conditionalFormatting sqref="BC225:BC262">
    <cfRule type="aboveAverage" priority="5327" aboveAverage="0" dxfId="177"/>
  </conditionalFormatting>
  <conditionalFormatting sqref="BC263">
    <cfRule type="aboveAverage" priority="4142" aboveAverage="0" dxfId="177"/>
  </conditionalFormatting>
  <conditionalFormatting sqref="BC264:BC364">
    <cfRule type="aboveAverage" priority="6284" aboveAverage="0" dxfId="177"/>
  </conditionalFormatting>
  <conditionalFormatting sqref="BG11">
    <cfRule type="aboveAverage" priority="5302" aboveAverage="0" dxfId="177"/>
  </conditionalFormatting>
  <conditionalFormatting sqref="BG12:BG39">
    <cfRule type="aboveAverage" priority="5310" aboveAverage="0" dxfId="177"/>
  </conditionalFormatting>
  <conditionalFormatting sqref="BG12:BG263">
    <cfRule type="aboveAverage" priority="926" aboveAverage="0" dxfId="177"/>
  </conditionalFormatting>
  <conditionalFormatting sqref="BG40:BG67">
    <cfRule type="aboveAverage" priority="5318" aboveAverage="0" dxfId="177"/>
  </conditionalFormatting>
  <conditionalFormatting sqref="BG68:BG168">
    <cfRule type="aboveAverage" priority="5316" aboveAverage="0" dxfId="177"/>
  </conditionalFormatting>
  <conditionalFormatting sqref="BG169:BG224">
    <cfRule type="aboveAverage" priority="5314" aboveAverage="0" dxfId="177"/>
  </conditionalFormatting>
  <conditionalFormatting sqref="BG225:BG262">
    <cfRule type="aboveAverage" priority="5309" aboveAverage="0" dxfId="177"/>
  </conditionalFormatting>
  <conditionalFormatting sqref="BG263">
    <cfRule type="aboveAverage" priority="4139" aboveAverage="0" dxfId="177"/>
  </conditionalFormatting>
  <conditionalFormatting sqref="BG264:BH364">
    <cfRule type="aboveAverage" priority="6283" aboveAverage="0" dxfId="177"/>
  </conditionalFormatting>
  <conditionalFormatting sqref="BH10">
    <cfRule type="aboveAverage" priority="5304" aboveAverage="0" dxfId="177"/>
  </conditionalFormatting>
  <conditionalFormatting sqref="BH11">
    <cfRule type="aboveAverage" priority="3134" aboveAverage="0" dxfId="177"/>
  </conditionalFormatting>
  <conditionalFormatting sqref="BH12">
    <cfRule type="aboveAverage" priority="3135" aboveAverage="0" dxfId="177"/>
  </conditionalFormatting>
  <conditionalFormatting sqref="BH12:BH263">
    <cfRule type="aboveAverage" priority="2777" aboveAverage="0" dxfId="177"/>
  </conditionalFormatting>
  <conditionalFormatting sqref="BH39:BH57">
    <cfRule type="aboveAverage" priority="3133" aboveAverage="0" dxfId="177"/>
  </conditionalFormatting>
  <conditionalFormatting sqref="BH58:BH67">
    <cfRule type="aboveAverage" priority="3888" aboveAverage="0" dxfId="177"/>
  </conditionalFormatting>
  <conditionalFormatting sqref="BH68:BH168">
    <cfRule type="aboveAverage" priority="3887" aboveAverage="0" dxfId="177"/>
  </conditionalFormatting>
  <conditionalFormatting sqref="BH169:BH184">
    <cfRule type="aboveAverage" priority="3886" aboveAverage="0" dxfId="177"/>
  </conditionalFormatting>
  <conditionalFormatting sqref="BH185:BH262">
    <cfRule type="aboveAverage" priority="3885" aboveAverage="0" dxfId="177"/>
  </conditionalFormatting>
  <conditionalFormatting sqref="BH263">
    <cfRule type="aboveAverage" priority="3884" aboveAverage="0" dxfId="177"/>
  </conditionalFormatting>
  <conditionalFormatting sqref="BI39:BI67">
    <cfRule type="aboveAverage" priority="5317" aboveAverage="0" dxfId="177"/>
  </conditionalFormatting>
  <conditionalFormatting sqref="BI68:BI168">
    <cfRule type="aboveAverage" priority="5315" aboveAverage="0" dxfId="177"/>
  </conditionalFormatting>
  <conditionalFormatting sqref="BI169:BI224">
    <cfRule type="aboveAverage" priority="5313" aboveAverage="0" dxfId="177"/>
  </conditionalFormatting>
  <conditionalFormatting sqref="BI225:BI262">
    <cfRule type="aboveAverage" priority="5308" aboveAverage="0" dxfId="177"/>
  </conditionalFormatting>
  <conditionalFormatting sqref="BI263">
    <cfRule type="aboveAverage" priority="4138" aboveAverage="0" dxfId="177"/>
  </conditionalFormatting>
  <conditionalFormatting sqref="BI264:BI364">
    <cfRule type="aboveAverage" priority="6282" aboveAverage="0" dxfId="177"/>
  </conditionalFormatting>
  <conditionalFormatting sqref="BJ11">
    <cfRule type="aboveAverage" priority="5299" aboveAverage="0" dxfId="177"/>
  </conditionalFormatting>
  <conditionalFormatting sqref="BJ12:BJ40">
    <cfRule type="aboveAverage" priority="5311" aboveAverage="0" dxfId="177"/>
  </conditionalFormatting>
  <conditionalFormatting sqref="BJ41:BJ224">
    <cfRule type="aboveAverage" priority="5312" aboveAverage="0" dxfId="177"/>
  </conditionalFormatting>
  <conditionalFormatting sqref="BJ225:BJ262">
    <cfRule type="aboveAverage" priority="5307" aboveAverage="0" dxfId="177"/>
  </conditionalFormatting>
  <conditionalFormatting sqref="BJ263">
    <cfRule type="aboveAverage" priority="4137" aboveAverage="0" dxfId="177"/>
  </conditionalFormatting>
  <conditionalFormatting sqref="BJ264:BJ364">
    <cfRule type="aboveAverage" priority="6281" aboveAverage="0" dxfId="177"/>
  </conditionalFormatting>
  <conditionalFormatting sqref="BN11">
    <cfRule type="aboveAverage" priority="5282" aboveAverage="0" dxfId="177"/>
  </conditionalFormatting>
  <conditionalFormatting sqref="BN12:BN39">
    <cfRule type="aboveAverage" priority="5290" aboveAverage="0" dxfId="177"/>
  </conditionalFormatting>
  <conditionalFormatting sqref="BN12:BN263">
    <cfRule type="aboveAverage" priority="920" aboveAverage="0" dxfId="177"/>
  </conditionalFormatting>
  <conditionalFormatting sqref="BN40:BN67">
    <cfRule type="aboveAverage" priority="5298" aboveAverage="0" dxfId="177"/>
  </conditionalFormatting>
  <conditionalFormatting sqref="BN68:BN168">
    <cfRule type="aboveAverage" priority="5296" aboveAverage="0" dxfId="177"/>
  </conditionalFormatting>
  <conditionalFormatting sqref="BN169:BN224">
    <cfRule type="aboveAverage" priority="5294" aboveAverage="0" dxfId="177"/>
  </conditionalFormatting>
  <conditionalFormatting sqref="BN225:BN262">
    <cfRule type="aboveAverage" priority="5289" aboveAverage="0" dxfId="177"/>
  </conditionalFormatting>
  <conditionalFormatting sqref="BN263">
    <cfRule type="aboveAverage" priority="4134" aboveAverage="0" dxfId="177"/>
  </conditionalFormatting>
  <conditionalFormatting sqref="BN264:BO364">
    <cfRule type="aboveAverage" priority="6280" aboveAverage="0" dxfId="177"/>
  </conditionalFormatting>
  <conditionalFormatting sqref="BO3">
    <cfRule type="aboveAverage" priority="4556" aboveAverage="0" dxfId="177"/>
  </conditionalFormatting>
  <conditionalFormatting sqref="BO10">
    <cfRule type="aboveAverage" priority="5284" aboveAverage="0" dxfId="177"/>
  </conditionalFormatting>
  <conditionalFormatting sqref="BO11">
    <cfRule type="aboveAverage" priority="3137" aboveAverage="0" dxfId="177"/>
  </conditionalFormatting>
  <conditionalFormatting sqref="BO12">
    <cfRule type="aboveAverage" priority="3138" aboveAverage="0" dxfId="177"/>
  </conditionalFormatting>
  <conditionalFormatting sqref="BO39:BO57">
    <cfRule type="aboveAverage" priority="3136" aboveAverage="0" dxfId="177"/>
  </conditionalFormatting>
  <conditionalFormatting sqref="BO58:BO67">
    <cfRule type="aboveAverage" priority="3881" aboveAverage="0" dxfId="177"/>
  </conditionalFormatting>
  <conditionalFormatting sqref="BO68:BO168">
    <cfRule type="aboveAverage" priority="3880" aboveAverage="0" dxfId="177"/>
  </conditionalFormatting>
  <conditionalFormatting sqref="BO169:BO184">
    <cfRule type="aboveAverage" priority="3879" aboveAverage="0" dxfId="177"/>
  </conditionalFormatting>
  <conditionalFormatting sqref="BO185:BO262">
    <cfRule type="aboveAverage" priority="3878" aboveAverage="0" dxfId="177"/>
  </conditionalFormatting>
  <conditionalFormatting sqref="BO263">
    <cfRule type="aboveAverage" priority="3877" aboveAverage="0" dxfId="177"/>
  </conditionalFormatting>
  <conditionalFormatting sqref="BP39:BP67">
    <cfRule type="aboveAverage" priority="5297" aboveAverage="0" dxfId="177"/>
  </conditionalFormatting>
  <conditionalFormatting sqref="BP68:BP168">
    <cfRule type="aboveAverage" priority="5295" aboveAverage="0" dxfId="177"/>
  </conditionalFormatting>
  <conditionalFormatting sqref="BP169:BP224">
    <cfRule type="aboveAverage" priority="5293" aboveAverage="0" dxfId="177"/>
  </conditionalFormatting>
  <conditionalFormatting sqref="BP225:BP262">
    <cfRule type="aboveAverage" priority="5288" aboveAverage="0" dxfId="177"/>
  </conditionalFormatting>
  <conditionalFormatting sqref="BP263">
    <cfRule type="aboveAverage" priority="4133" aboveAverage="0" dxfId="177"/>
  </conditionalFormatting>
  <conditionalFormatting sqref="BP264:BP364">
    <cfRule type="aboveAverage" priority="6279" aboveAverage="0" dxfId="177"/>
  </conditionalFormatting>
  <conditionalFormatting sqref="BQ11">
    <cfRule type="aboveAverage" priority="5279" aboveAverage="0" dxfId="177"/>
  </conditionalFormatting>
  <conditionalFormatting sqref="BQ12:BQ40">
    <cfRule type="aboveAverage" priority="5291" aboveAverage="0" dxfId="177"/>
  </conditionalFormatting>
  <conditionalFormatting sqref="BQ41:BQ224">
    <cfRule type="aboveAverage" priority="5292" aboveAverage="0" dxfId="177"/>
  </conditionalFormatting>
  <conditionalFormatting sqref="BQ225:BQ262">
    <cfRule type="aboveAverage" priority="5287" aboveAverage="0" dxfId="177"/>
  </conditionalFormatting>
  <conditionalFormatting sqref="BQ263">
    <cfRule type="aboveAverage" priority="4132" aboveAverage="0" dxfId="177"/>
  </conditionalFormatting>
  <conditionalFormatting sqref="BQ264:BQ364">
    <cfRule type="aboveAverage" priority="6278" aboveAverage="0" dxfId="177"/>
  </conditionalFormatting>
  <conditionalFormatting sqref="BU11">
    <cfRule type="aboveAverage" priority="5262" aboveAverage="0" dxfId="177"/>
  </conditionalFormatting>
  <conditionalFormatting sqref="BU12:BU39">
    <cfRule type="aboveAverage" priority="5270" aboveAverage="0" dxfId="177"/>
  </conditionalFormatting>
  <conditionalFormatting sqref="BU12:BU263">
    <cfRule type="aboveAverage" priority="914" aboveAverage="0" dxfId="177"/>
  </conditionalFormatting>
  <conditionalFormatting sqref="BU40:BU67">
    <cfRule type="aboveAverage" priority="5278" aboveAverage="0" dxfId="177"/>
  </conditionalFormatting>
  <conditionalFormatting sqref="BU68:BU168">
    <cfRule type="aboveAverage" priority="5276" aboveAverage="0" dxfId="177"/>
  </conditionalFormatting>
  <conditionalFormatting sqref="BU169:BU224">
    <cfRule type="aboveAverage" priority="5274" aboveAverage="0" dxfId="177"/>
  </conditionalFormatting>
  <conditionalFormatting sqref="BU225:BU262">
    <cfRule type="aboveAverage" priority="5269" aboveAverage="0" dxfId="177"/>
  </conditionalFormatting>
  <conditionalFormatting sqref="BU263">
    <cfRule type="aboveAverage" priority="4129" aboveAverage="0" dxfId="177"/>
  </conditionalFormatting>
  <conditionalFormatting sqref="BU264:BV364">
    <cfRule type="aboveAverage" priority="6277" aboveAverage="0" dxfId="177"/>
  </conditionalFormatting>
  <conditionalFormatting sqref="BV3">
    <cfRule type="aboveAverage" priority="4555" aboveAverage="0" dxfId="177"/>
  </conditionalFormatting>
  <conditionalFormatting sqref="BV10">
    <cfRule type="aboveAverage" priority="5264" aboveAverage="0" dxfId="177"/>
  </conditionalFormatting>
  <conditionalFormatting sqref="BV11">
    <cfRule type="aboveAverage" priority="3140" aboveAverage="0" dxfId="177"/>
  </conditionalFormatting>
  <conditionalFormatting sqref="BV12">
    <cfRule type="aboveAverage" priority="3141" aboveAverage="0" dxfId="177"/>
  </conditionalFormatting>
  <conditionalFormatting sqref="BV39:BV57">
    <cfRule type="aboveAverage" priority="3139" aboveAverage="0" dxfId="177"/>
  </conditionalFormatting>
  <conditionalFormatting sqref="BV58:BV67">
    <cfRule type="aboveAverage" priority="3874" aboveAverage="0" dxfId="177"/>
  </conditionalFormatting>
  <conditionalFormatting sqref="BV68:BV168">
    <cfRule type="aboveAverage" priority="3873" aboveAverage="0" dxfId="177"/>
  </conditionalFormatting>
  <conditionalFormatting sqref="BV169:BV184">
    <cfRule type="aboveAverage" priority="3872" aboveAverage="0" dxfId="177"/>
  </conditionalFormatting>
  <conditionalFormatting sqref="BV185:BV262">
    <cfRule type="aboveAverage" priority="3871" aboveAverage="0" dxfId="177"/>
  </conditionalFormatting>
  <conditionalFormatting sqref="BV263">
    <cfRule type="aboveAverage" priority="3870" aboveAverage="0" dxfId="177"/>
  </conditionalFormatting>
  <conditionalFormatting sqref="BW39:BW67">
    <cfRule type="aboveAverage" priority="5277" aboveAverage="0" dxfId="177"/>
  </conditionalFormatting>
  <conditionalFormatting sqref="BW68:BW168">
    <cfRule type="aboveAverage" priority="5275" aboveAverage="0" dxfId="177"/>
  </conditionalFormatting>
  <conditionalFormatting sqref="BW169:BW224">
    <cfRule type="aboveAverage" priority="5273" aboveAverage="0" dxfId="177"/>
  </conditionalFormatting>
  <conditionalFormatting sqref="BW225:BW262">
    <cfRule type="aboveAverage" priority="5268" aboveAverage="0" dxfId="177"/>
  </conditionalFormatting>
  <conditionalFormatting sqref="BW263">
    <cfRule type="aboveAverage" priority="4128" aboveAverage="0" dxfId="177"/>
  </conditionalFormatting>
  <conditionalFormatting sqref="BW264:BW364">
    <cfRule type="aboveAverage" priority="6276" aboveAverage="0" dxfId="177"/>
  </conditionalFormatting>
  <conditionalFormatting sqref="BX11">
    <cfRule type="aboveAverage" priority="5259" aboveAverage="0" dxfId="177"/>
  </conditionalFormatting>
  <conditionalFormatting sqref="BX12:BX40">
    <cfRule type="aboveAverage" priority="5271" aboveAverage="0" dxfId="177"/>
  </conditionalFormatting>
  <conditionalFormatting sqref="BX41:BX224">
    <cfRule type="aboveAverage" priority="5272" aboveAverage="0" dxfId="177"/>
  </conditionalFormatting>
  <conditionalFormatting sqref="BX225:BX262">
    <cfRule type="aboveAverage" priority="5267" aboveAverage="0" dxfId="177"/>
  </conditionalFormatting>
  <conditionalFormatting sqref="BX263">
    <cfRule type="aboveAverage" priority="4127" aboveAverage="0" dxfId="177"/>
  </conditionalFormatting>
  <conditionalFormatting sqref="BX264:BX364">
    <cfRule type="aboveAverage" priority="6275" aboveAverage="0" dxfId="177"/>
  </conditionalFormatting>
  <conditionalFormatting sqref="CB11">
    <cfRule type="aboveAverage" priority="5242" aboveAverage="0" dxfId="177"/>
  </conditionalFormatting>
  <conditionalFormatting sqref="CB12:CB39">
    <cfRule type="aboveAverage" priority="5250" aboveAverage="0" dxfId="177"/>
  </conditionalFormatting>
  <conditionalFormatting sqref="CB12:CB263">
    <cfRule type="aboveAverage" priority="908" aboveAverage="0" dxfId="177"/>
  </conditionalFormatting>
  <conditionalFormatting sqref="CB40:CB67">
    <cfRule type="aboveAverage" priority="5258" aboveAverage="0" dxfId="177"/>
  </conditionalFormatting>
  <conditionalFormatting sqref="CB68:CB168">
    <cfRule type="aboveAverage" priority="5256" aboveAverage="0" dxfId="177"/>
  </conditionalFormatting>
  <conditionalFormatting sqref="CB169:CB224">
    <cfRule type="aboveAverage" priority="5254" aboveAverage="0" dxfId="177"/>
  </conditionalFormatting>
  <conditionalFormatting sqref="CB225:CB262">
    <cfRule type="aboveAverage" priority="5249" aboveAverage="0" dxfId="177"/>
  </conditionalFormatting>
  <conditionalFormatting sqref="CB263">
    <cfRule type="aboveAverage" priority="4124" aboveAverage="0" dxfId="177"/>
  </conditionalFormatting>
  <conditionalFormatting sqref="CB264:CC364">
    <cfRule type="aboveAverage" priority="6274" aboveAverage="0" dxfId="177"/>
  </conditionalFormatting>
  <conditionalFormatting sqref="CC10">
    <cfRule type="aboveAverage" priority="5244" aboveAverage="0" dxfId="177"/>
  </conditionalFormatting>
  <conditionalFormatting sqref="CC11">
    <cfRule type="aboveAverage" priority="3143" aboveAverage="0" dxfId="177"/>
  </conditionalFormatting>
  <conditionalFormatting sqref="CC12">
    <cfRule type="aboveAverage" priority="3144" aboveAverage="0" dxfId="177"/>
  </conditionalFormatting>
  <conditionalFormatting sqref="CC12:CC263">
    <cfRule type="aboveAverage" priority="2767" aboveAverage="0" dxfId="177"/>
  </conditionalFormatting>
  <conditionalFormatting sqref="CC39:CC57">
    <cfRule type="aboveAverage" priority="3142" aboveAverage="0" dxfId="177"/>
  </conditionalFormatting>
  <conditionalFormatting sqref="CC58:CC67">
    <cfRule type="aboveAverage" priority="3867" aboveAverage="0" dxfId="177"/>
  </conditionalFormatting>
  <conditionalFormatting sqref="CC68:CC168">
    <cfRule type="aboveAverage" priority="3866" aboveAverage="0" dxfId="177"/>
  </conditionalFormatting>
  <conditionalFormatting sqref="CC169:CC184">
    <cfRule type="aboveAverage" priority="3865" aboveAverage="0" dxfId="177"/>
  </conditionalFormatting>
  <conditionalFormatting sqref="CC185:CC262">
    <cfRule type="aboveAverage" priority="3864" aboveAverage="0" dxfId="177"/>
  </conditionalFormatting>
  <conditionalFormatting sqref="CC263">
    <cfRule type="aboveAverage" priority="3863" aboveAverage="0" dxfId="177"/>
  </conditionalFormatting>
  <conditionalFormatting sqref="CD39:CD67">
    <cfRule type="aboveAverage" priority="5257" aboveAverage="0" dxfId="177"/>
  </conditionalFormatting>
  <conditionalFormatting sqref="CD68:CD168">
    <cfRule type="aboveAverage" priority="5255" aboveAverage="0" dxfId="177"/>
  </conditionalFormatting>
  <conditionalFormatting sqref="CD169:CD224">
    <cfRule type="aboveAverage" priority="5253" aboveAverage="0" dxfId="177"/>
  </conditionalFormatting>
  <conditionalFormatting sqref="CD225:CD262">
    <cfRule type="aboveAverage" priority="5248" aboveAverage="0" dxfId="177"/>
  </conditionalFormatting>
  <conditionalFormatting sqref="CD263">
    <cfRule type="aboveAverage" priority="4123" aboveAverage="0" dxfId="177"/>
  </conditionalFormatting>
  <conditionalFormatting sqref="CD264:CD364">
    <cfRule type="aboveAverage" priority="6273" aboveAverage="0" dxfId="177"/>
  </conditionalFormatting>
  <conditionalFormatting sqref="CE11">
    <cfRule type="aboveAverage" priority="5239" aboveAverage="0" dxfId="177"/>
  </conditionalFormatting>
  <conditionalFormatting sqref="CE12:CE40">
    <cfRule type="aboveAverage" priority="5251" aboveAverage="0" dxfId="177"/>
  </conditionalFormatting>
  <conditionalFormatting sqref="CE41:CE224">
    <cfRule type="aboveAverage" priority="5252" aboveAverage="0" dxfId="177"/>
  </conditionalFormatting>
  <conditionalFormatting sqref="CE225:CE262">
    <cfRule type="aboveAverage" priority="5247" aboveAverage="0" dxfId="177"/>
  </conditionalFormatting>
  <conditionalFormatting sqref="CE263">
    <cfRule type="aboveAverage" priority="4122" aboveAverage="0" dxfId="177"/>
  </conditionalFormatting>
  <conditionalFormatting sqref="CE264:CE364">
    <cfRule type="aboveAverage" priority="6272" aboveAverage="0" dxfId="177"/>
  </conditionalFormatting>
  <conditionalFormatting sqref="CI11">
    <cfRule type="aboveAverage" priority="5222" aboveAverage="0" dxfId="177"/>
  </conditionalFormatting>
  <conditionalFormatting sqref="CI12:CI39">
    <cfRule type="aboveAverage" priority="5230" aboveAverage="0" dxfId="177"/>
  </conditionalFormatting>
  <conditionalFormatting sqref="CI12:CI263">
    <cfRule type="aboveAverage" priority="902" aboveAverage="0" dxfId="177"/>
  </conditionalFormatting>
  <conditionalFormatting sqref="CI40:CI41 CI43:CI67">
    <cfRule type="aboveAverage" priority="7978" aboveAverage="0" dxfId="177"/>
  </conditionalFormatting>
  <conditionalFormatting sqref="CI40:CI67">
    <cfRule type="aboveAverage" priority="2383" aboveAverage="0" dxfId="177"/>
  </conditionalFormatting>
  <conditionalFormatting sqref="CI68:CI168">
    <cfRule type="aboveAverage" priority="5236" aboveAverage="0" dxfId="177"/>
  </conditionalFormatting>
  <conditionalFormatting sqref="CI169:CI224">
    <cfRule type="aboveAverage" priority="5234" aboveAverage="0" dxfId="177"/>
  </conditionalFormatting>
  <conditionalFormatting sqref="CI225:CI262">
    <cfRule type="aboveAverage" priority="5229" aboveAverage="0" dxfId="177"/>
  </conditionalFormatting>
  <conditionalFormatting sqref="CI263">
    <cfRule type="aboveAverage" priority="4119" aboveAverage="0" dxfId="177"/>
  </conditionalFormatting>
  <conditionalFormatting sqref="CI264:CJ364">
    <cfRule type="aboveAverage" priority="6271" aboveAverage="0" dxfId="177"/>
  </conditionalFormatting>
  <conditionalFormatting sqref="CJ3">
    <cfRule type="aboveAverage" priority="4554" aboveAverage="0" dxfId="177"/>
  </conditionalFormatting>
  <conditionalFormatting sqref="CJ10">
    <cfRule type="aboveAverage" priority="5224" aboveAverage="0" dxfId="177"/>
  </conditionalFormatting>
  <conditionalFormatting sqref="CJ11">
    <cfRule type="aboveAverage" priority="3146" aboveAverage="0" dxfId="177"/>
  </conditionalFormatting>
  <conditionalFormatting sqref="CJ12">
    <cfRule type="aboveAverage" priority="3147" aboveAverage="0" dxfId="177"/>
  </conditionalFormatting>
  <conditionalFormatting sqref="CJ12:CJ263">
    <cfRule type="aboveAverage" priority="2871" aboveAverage="0" dxfId="177"/>
  </conditionalFormatting>
  <conditionalFormatting sqref="CJ39:CJ57">
    <cfRule type="aboveAverage" priority="3145" aboveAverage="0" dxfId="177"/>
  </conditionalFormatting>
  <conditionalFormatting sqref="CJ58:CJ67">
    <cfRule type="aboveAverage" priority="3860" aboveAverage="0" dxfId="177"/>
  </conditionalFormatting>
  <conditionalFormatting sqref="CJ68:CJ168">
    <cfRule type="aboveAverage" priority="3859" aboveAverage="0" dxfId="177"/>
  </conditionalFormatting>
  <conditionalFormatting sqref="CJ169:CJ184">
    <cfRule type="aboveAverage" priority="3858" aboveAverage="0" dxfId="177"/>
  </conditionalFormatting>
  <conditionalFormatting sqref="CJ185:CJ262">
    <cfRule type="aboveAverage" priority="3857" aboveAverage="0" dxfId="177"/>
  </conditionalFormatting>
  <conditionalFormatting sqref="CJ263">
    <cfRule type="aboveAverage" priority="3856" aboveAverage="0" dxfId="177"/>
  </conditionalFormatting>
  <conditionalFormatting sqref="CK39:CK67">
    <cfRule type="aboveAverage" priority="5237" aboveAverage="0" dxfId="177"/>
  </conditionalFormatting>
  <conditionalFormatting sqref="CK68:CK168">
    <cfRule type="aboveAverage" priority="5235" aboveAverage="0" dxfId="177"/>
  </conditionalFormatting>
  <conditionalFormatting sqref="CK169:CK224">
    <cfRule type="aboveAverage" priority="5233" aboveAverage="0" dxfId="177"/>
  </conditionalFormatting>
  <conditionalFormatting sqref="CK225:CK262">
    <cfRule type="aboveAverage" priority="5228" aboveAverage="0" dxfId="177"/>
  </conditionalFormatting>
  <conditionalFormatting sqref="CK263">
    <cfRule type="aboveAverage" priority="4118" aboveAverage="0" dxfId="177"/>
  </conditionalFormatting>
  <conditionalFormatting sqref="CK264:CK364">
    <cfRule type="aboveAverage" priority="6270" aboveAverage="0" dxfId="177"/>
  </conditionalFormatting>
  <conditionalFormatting sqref="CL11">
    <cfRule type="aboveAverage" priority="5219" aboveAverage="0" dxfId="177"/>
  </conditionalFormatting>
  <conditionalFormatting sqref="CL12:CL40">
    <cfRule type="aboveAverage" priority="5231" aboveAverage="0" dxfId="177"/>
  </conditionalFormatting>
  <conditionalFormatting sqref="CL41:CL224">
    <cfRule type="aboveAverage" priority="5232" aboveAverage="0" dxfId="177"/>
  </conditionalFormatting>
  <conditionalFormatting sqref="CL225:CL262">
    <cfRule type="aboveAverage" priority="5227" aboveAverage="0" dxfId="177"/>
  </conditionalFormatting>
  <conditionalFormatting sqref="CL263">
    <cfRule type="aboveAverage" priority="4117" aboveAverage="0" dxfId="177"/>
  </conditionalFormatting>
  <conditionalFormatting sqref="CL264:CL364">
    <cfRule type="aboveAverage" priority="6269" aboveAverage="0" dxfId="177"/>
  </conditionalFormatting>
  <conditionalFormatting sqref="CP11">
    <cfRule type="aboveAverage" priority="5202" aboveAverage="0" dxfId="177"/>
  </conditionalFormatting>
  <conditionalFormatting sqref="CP12:CP39">
    <cfRule type="aboveAverage" priority="5210" aboveAverage="0" dxfId="177"/>
  </conditionalFormatting>
  <conditionalFormatting sqref="CP12:CP263">
    <cfRule type="aboveAverage" priority="896" aboveAverage="0" dxfId="177"/>
  </conditionalFormatting>
  <conditionalFormatting sqref="CP40:CP67">
    <cfRule type="aboveAverage" priority="5218" aboveAverage="0" dxfId="177"/>
  </conditionalFormatting>
  <conditionalFormatting sqref="CP68:CP168">
    <cfRule type="aboveAverage" priority="5216" aboveAverage="0" dxfId="177"/>
  </conditionalFormatting>
  <conditionalFormatting sqref="CP169:CP224">
    <cfRule type="aboveAverage" priority="5214" aboveAverage="0" dxfId="177"/>
  </conditionalFormatting>
  <conditionalFormatting sqref="CP225:CP262">
    <cfRule type="aboveAverage" priority="5209" aboveAverage="0" dxfId="177"/>
  </conditionalFormatting>
  <conditionalFormatting sqref="CP263">
    <cfRule type="aboveAverage" priority="4114" aboveAverage="0" dxfId="177"/>
  </conditionalFormatting>
  <conditionalFormatting sqref="CP264:CQ364">
    <cfRule type="aboveAverage" priority="6268" aboveAverage="0" dxfId="177"/>
  </conditionalFormatting>
  <conditionalFormatting sqref="CQ3">
    <cfRule type="aboveAverage" priority="4553" aboveAverage="0" dxfId="177"/>
  </conditionalFormatting>
  <conditionalFormatting sqref="CQ10">
    <cfRule type="aboveAverage" priority="3916" aboveAverage="0" dxfId="177"/>
  </conditionalFormatting>
  <conditionalFormatting sqref="CQ11">
    <cfRule type="aboveAverage" priority="3149" aboveAverage="0" dxfId="177"/>
  </conditionalFormatting>
  <conditionalFormatting sqref="CQ12">
    <cfRule type="aboveAverage" priority="3150" aboveAverage="0" dxfId="177"/>
  </conditionalFormatting>
  <conditionalFormatting sqref="CQ12:CQ263">
    <cfRule type="aboveAverage" priority="2757" aboveAverage="0" dxfId="177"/>
  </conditionalFormatting>
  <conditionalFormatting sqref="CQ39:CQ57">
    <cfRule type="aboveAverage" priority="3148" aboveAverage="0" dxfId="177"/>
  </conditionalFormatting>
  <conditionalFormatting sqref="CQ58:CQ67">
    <cfRule type="aboveAverage" priority="3853" aboveAverage="0" dxfId="177"/>
  </conditionalFormatting>
  <conditionalFormatting sqref="CQ68:CQ168">
    <cfRule type="aboveAverage" priority="3852" aboveAverage="0" dxfId="177"/>
  </conditionalFormatting>
  <conditionalFormatting sqref="CQ169:CQ184">
    <cfRule type="aboveAverage" priority="3851" aboveAverage="0" dxfId="177"/>
  </conditionalFormatting>
  <conditionalFormatting sqref="CQ185:CQ262">
    <cfRule type="aboveAverage" priority="3850" aboveAverage="0" dxfId="177"/>
  </conditionalFormatting>
  <conditionalFormatting sqref="CQ263">
    <cfRule type="aboveAverage" priority="3849" aboveAverage="0" dxfId="177"/>
  </conditionalFormatting>
  <conditionalFormatting sqref="CR39:CR67">
    <cfRule type="aboveAverage" priority="5217" aboveAverage="0" dxfId="177"/>
  </conditionalFormatting>
  <conditionalFormatting sqref="CR68:CR168">
    <cfRule type="aboveAverage" priority="5215" aboveAverage="0" dxfId="177"/>
  </conditionalFormatting>
  <conditionalFormatting sqref="CR169:CR224">
    <cfRule type="aboveAverage" priority="5213" aboveAverage="0" dxfId="177"/>
  </conditionalFormatting>
  <conditionalFormatting sqref="CR225:CR262">
    <cfRule type="aboveAverage" priority="5208" aboveAverage="0" dxfId="177"/>
  </conditionalFormatting>
  <conditionalFormatting sqref="CR263">
    <cfRule type="aboveAverage" priority="4113" aboveAverage="0" dxfId="177"/>
  </conditionalFormatting>
  <conditionalFormatting sqref="CR264:CR364">
    <cfRule type="aboveAverage" priority="6267" aboveAverage="0" dxfId="177"/>
  </conditionalFormatting>
  <conditionalFormatting sqref="CS11">
    <cfRule type="aboveAverage" priority="5199" aboveAverage="0" dxfId="177"/>
  </conditionalFormatting>
  <conditionalFormatting sqref="CS12:CS40">
    <cfRule type="aboveAverage" priority="5211" aboveAverage="0" dxfId="177"/>
  </conditionalFormatting>
  <conditionalFormatting sqref="CS41:CS224">
    <cfRule type="aboveAverage" priority="5212" aboveAverage="0" dxfId="177"/>
  </conditionalFormatting>
  <conditionalFormatting sqref="CS225:CS262">
    <cfRule type="aboveAverage" priority="5207" aboveAverage="0" dxfId="177"/>
  </conditionalFormatting>
  <conditionalFormatting sqref="CS263">
    <cfRule type="aboveAverage" priority="4112" aboveAverage="0" dxfId="177"/>
  </conditionalFormatting>
  <conditionalFormatting sqref="CS264:CS364">
    <cfRule type="aboveAverage" priority="6266" aboveAverage="0" dxfId="177"/>
  </conditionalFormatting>
  <conditionalFormatting sqref="CW11">
    <cfRule type="aboveAverage" priority="5182" aboveAverage="0" dxfId="177"/>
  </conditionalFormatting>
  <conditionalFormatting sqref="CW12:CW39">
    <cfRule type="aboveAverage" priority="5190" aboveAverage="0" dxfId="177"/>
  </conditionalFormatting>
  <conditionalFormatting sqref="CW12:CW263">
    <cfRule type="aboveAverage" priority="890" aboveAverage="0" dxfId="177"/>
  </conditionalFormatting>
  <conditionalFormatting sqref="CW40:CW67">
    <cfRule type="aboveAverage" priority="5198" aboveAverage="0" dxfId="177"/>
  </conditionalFormatting>
  <conditionalFormatting sqref="CW68:CW168">
    <cfRule type="aboveAverage" priority="5196" aboveAverage="0" dxfId="177"/>
  </conditionalFormatting>
  <conditionalFormatting sqref="CW169:CW224">
    <cfRule type="aboveAverage" priority="5194" aboveAverage="0" dxfId="177"/>
  </conditionalFormatting>
  <conditionalFormatting sqref="CW225:CW262">
    <cfRule type="aboveAverage" priority="5189" aboveAverage="0" dxfId="177"/>
  </conditionalFormatting>
  <conditionalFormatting sqref="CW263">
    <cfRule type="aboveAverage" priority="4109" aboveAverage="0" dxfId="177"/>
  </conditionalFormatting>
  <conditionalFormatting sqref="CW264:CX364">
    <cfRule type="aboveAverage" priority="6265" aboveAverage="0" dxfId="177"/>
  </conditionalFormatting>
  <conditionalFormatting sqref="CX3">
    <cfRule type="aboveAverage" priority="4552" aboveAverage="0" dxfId="177"/>
  </conditionalFormatting>
  <conditionalFormatting sqref="CX10">
    <cfRule type="aboveAverage" priority="3915" aboveAverage="0" dxfId="177"/>
  </conditionalFormatting>
  <conditionalFormatting sqref="CX11">
    <cfRule type="aboveAverage" priority="3152" aboveAverage="0" dxfId="177"/>
  </conditionalFormatting>
  <conditionalFormatting sqref="CX12">
    <cfRule type="aboveAverage" priority="3153" aboveAverage="0" dxfId="177"/>
  </conditionalFormatting>
  <conditionalFormatting sqref="CX39:CX57">
    <cfRule type="aboveAverage" priority="3151" aboveAverage="0" dxfId="177"/>
  </conditionalFormatting>
  <conditionalFormatting sqref="CX58:CX67">
    <cfRule type="aboveAverage" priority="3846" aboveAverage="0" dxfId="177"/>
  </conditionalFormatting>
  <conditionalFormatting sqref="CX68:CX168">
    <cfRule type="aboveAverage" priority="3845" aboveAverage="0" dxfId="177"/>
  </conditionalFormatting>
  <conditionalFormatting sqref="CX169:CX184">
    <cfRule type="aboveAverage" priority="3844" aboveAverage="0" dxfId="177"/>
  </conditionalFormatting>
  <conditionalFormatting sqref="CX185:CX262">
    <cfRule type="aboveAverage" priority="3843" aboveAverage="0" dxfId="177"/>
  </conditionalFormatting>
  <conditionalFormatting sqref="CX263">
    <cfRule type="aboveAverage" priority="3842" aboveAverage="0" dxfId="177"/>
  </conditionalFormatting>
  <conditionalFormatting sqref="CY39:CY67">
    <cfRule type="aboveAverage" priority="5197" aboveAverage="0" dxfId="177"/>
  </conditionalFormatting>
  <conditionalFormatting sqref="CY68:CY168">
    <cfRule type="aboveAverage" priority="5195" aboveAverage="0" dxfId="177"/>
  </conditionalFormatting>
  <conditionalFormatting sqref="CY169:CY224">
    <cfRule type="aboveAverage" priority="5193" aboveAverage="0" dxfId="177"/>
  </conditionalFormatting>
  <conditionalFormatting sqref="CY225:CY262">
    <cfRule type="aboveAverage" priority="5188" aboveAverage="0" dxfId="177"/>
  </conditionalFormatting>
  <conditionalFormatting sqref="CY263">
    <cfRule type="aboveAverage" priority="4108" aboveAverage="0" dxfId="177"/>
  </conditionalFormatting>
  <conditionalFormatting sqref="CY264:CY364">
    <cfRule type="aboveAverage" priority="6264" aboveAverage="0" dxfId="177"/>
  </conditionalFormatting>
  <conditionalFormatting sqref="CZ11">
    <cfRule type="aboveAverage" priority="5179" aboveAverage="0" dxfId="177"/>
  </conditionalFormatting>
  <conditionalFormatting sqref="CZ12:CZ40">
    <cfRule type="aboveAverage" priority="5191" aboveAverage="0" dxfId="177"/>
  </conditionalFormatting>
  <conditionalFormatting sqref="CZ41:CZ224">
    <cfRule type="aboveAverage" priority="5192" aboveAverage="0" dxfId="177"/>
  </conditionalFormatting>
  <conditionalFormatting sqref="CZ225:CZ262">
    <cfRule type="aboveAverage" priority="5187" aboveAverage="0" dxfId="177"/>
  </conditionalFormatting>
  <conditionalFormatting sqref="CZ263">
    <cfRule type="aboveAverage" priority="4107" aboveAverage="0" dxfId="177"/>
  </conditionalFormatting>
  <conditionalFormatting sqref="CZ264:CZ364">
    <cfRule type="aboveAverage" priority="6263" aboveAverage="0" dxfId="177"/>
  </conditionalFormatting>
  <conditionalFormatting sqref="DD11">
    <cfRule type="aboveAverage" priority="5162" aboveAverage="0" dxfId="177"/>
  </conditionalFormatting>
  <conditionalFormatting sqref="DD12:DD39">
    <cfRule type="aboveAverage" priority="5170" aboveAverage="0" dxfId="177"/>
  </conditionalFormatting>
  <conditionalFormatting sqref="DD12:DD263">
    <cfRule type="aboveAverage" priority="884" aboveAverage="0" dxfId="177"/>
  </conditionalFormatting>
  <conditionalFormatting sqref="DD40:DD67">
    <cfRule type="aboveAverage" priority="5178" aboveAverage="0" dxfId="177"/>
  </conditionalFormatting>
  <conditionalFormatting sqref="DD68:DD168">
    <cfRule type="aboveAverage" priority="5176" aboveAverage="0" dxfId="177"/>
  </conditionalFormatting>
  <conditionalFormatting sqref="DD169:DD224">
    <cfRule type="aboveAverage" priority="5174" aboveAverage="0" dxfId="177"/>
  </conditionalFormatting>
  <conditionalFormatting sqref="DD225:DD262">
    <cfRule type="aboveAverage" priority="5169" aboveAverage="0" dxfId="177"/>
  </conditionalFormatting>
  <conditionalFormatting sqref="DD263">
    <cfRule type="aboveAverage" priority="4104" aboveAverage="0" dxfId="177"/>
  </conditionalFormatting>
  <conditionalFormatting sqref="DD264:DE364">
    <cfRule type="aboveAverage" priority="6262" aboveAverage="0" dxfId="177"/>
  </conditionalFormatting>
  <conditionalFormatting sqref="DE10">
    <cfRule type="aboveAverage" priority="5164" aboveAverage="0" dxfId="177"/>
  </conditionalFormatting>
  <conditionalFormatting sqref="DE11">
    <cfRule type="aboveAverage" priority="3155" aboveAverage="0" dxfId="177"/>
  </conditionalFormatting>
  <conditionalFormatting sqref="DE12">
    <cfRule type="aboveAverage" priority="3156" aboveAverage="0" dxfId="177"/>
  </conditionalFormatting>
  <conditionalFormatting sqref="DE12:DE263">
    <cfRule type="aboveAverage" priority="2747" aboveAverage="0" dxfId="177"/>
  </conditionalFormatting>
  <conditionalFormatting sqref="DE39:DE57">
    <cfRule type="aboveAverage" priority="3154" aboveAverage="0" dxfId="177"/>
  </conditionalFormatting>
  <conditionalFormatting sqref="DE58:DE67">
    <cfRule type="aboveAverage" priority="3839" aboveAverage="0" dxfId="177"/>
  </conditionalFormatting>
  <conditionalFormatting sqref="DE68:DE168">
    <cfRule type="aboveAverage" priority="3838" aboveAverage="0" dxfId="177"/>
  </conditionalFormatting>
  <conditionalFormatting sqref="DE169:DE184">
    <cfRule type="aboveAverage" priority="3837" aboveAverage="0" dxfId="177"/>
  </conditionalFormatting>
  <conditionalFormatting sqref="DE185:DE262">
    <cfRule type="aboveAverage" priority="3836" aboveAverage="0" dxfId="177"/>
  </conditionalFormatting>
  <conditionalFormatting sqref="DE263">
    <cfRule type="aboveAverage" priority="3835" aboveAverage="0" dxfId="177"/>
  </conditionalFormatting>
  <conditionalFormatting sqref="DF39:DF67">
    <cfRule type="aboveAverage" priority="5177" aboveAverage="0" dxfId="177"/>
  </conditionalFormatting>
  <conditionalFormatting sqref="DF68:DF168">
    <cfRule type="aboveAverage" priority="5175" aboveAverage="0" dxfId="177"/>
  </conditionalFormatting>
  <conditionalFormatting sqref="DF169:DF224">
    <cfRule type="aboveAverage" priority="5173" aboveAverage="0" dxfId="177"/>
  </conditionalFormatting>
  <conditionalFormatting sqref="DF225:DF262">
    <cfRule type="aboveAverage" priority="5168" aboveAverage="0" dxfId="177"/>
  </conditionalFormatting>
  <conditionalFormatting sqref="DF263">
    <cfRule type="aboveAverage" priority="4103" aboveAverage="0" dxfId="177"/>
  </conditionalFormatting>
  <conditionalFormatting sqref="DF264:DF364">
    <cfRule type="aboveAverage" priority="6261" aboveAverage="0" dxfId="177"/>
  </conditionalFormatting>
  <conditionalFormatting sqref="DG11">
    <cfRule type="aboveAverage" priority="5159" aboveAverage="0" dxfId="177"/>
  </conditionalFormatting>
  <conditionalFormatting sqref="DG12:DG40">
    <cfRule type="aboveAverage" priority="5171" aboveAverage="0" dxfId="177"/>
  </conditionalFormatting>
  <conditionalFormatting sqref="DG41:DG224">
    <cfRule type="aboveAverage" priority="5172" aboveAverage="0" dxfId="177"/>
  </conditionalFormatting>
  <conditionalFormatting sqref="DG225:DG262">
    <cfRule type="aboveAverage" priority="5167" aboveAverage="0" dxfId="177"/>
  </conditionalFormatting>
  <conditionalFormatting sqref="DG263">
    <cfRule type="aboveAverage" priority="4102" aboveAverage="0" dxfId="177"/>
  </conditionalFormatting>
  <conditionalFormatting sqref="DG264:DG364">
    <cfRule type="aboveAverage" priority="6260" aboveAverage="0" dxfId="177"/>
  </conditionalFormatting>
  <conditionalFormatting sqref="DK11">
    <cfRule type="aboveAverage" priority="5142" aboveAverage="0" dxfId="177"/>
  </conditionalFormatting>
  <conditionalFormatting sqref="DK12:DK39">
    <cfRule type="aboveAverage" priority="5150" aboveAverage="0" dxfId="177"/>
  </conditionalFormatting>
  <conditionalFormatting sqref="DK12:DK263">
    <cfRule type="aboveAverage" priority="878" aboveAverage="0" dxfId="177"/>
  </conditionalFormatting>
  <conditionalFormatting sqref="DK40:DK67">
    <cfRule type="aboveAverage" priority="5158" aboveAverage="0" dxfId="177"/>
  </conditionalFormatting>
  <conditionalFormatting sqref="DK68:DK168">
    <cfRule type="aboveAverage" priority="5156" aboveAverage="0" dxfId="177"/>
  </conditionalFormatting>
  <conditionalFormatting sqref="DK169:DK224">
    <cfRule type="aboveAverage" priority="5154" aboveAverage="0" dxfId="177"/>
  </conditionalFormatting>
  <conditionalFormatting sqref="DK225:DK262">
    <cfRule type="aboveAverage" priority="5149" aboveAverage="0" dxfId="177"/>
  </conditionalFormatting>
  <conditionalFormatting sqref="DK263">
    <cfRule type="aboveAverage" priority="4099" aboveAverage="0" dxfId="177"/>
  </conditionalFormatting>
  <conditionalFormatting sqref="DK264:DL364">
    <cfRule type="aboveAverage" priority="6259" aboveAverage="0" dxfId="177"/>
  </conditionalFormatting>
  <conditionalFormatting sqref="DL10">
    <cfRule type="aboveAverage" priority="5144" aboveAverage="0" dxfId="177"/>
  </conditionalFormatting>
  <conditionalFormatting sqref="DL11">
    <cfRule type="aboveAverage" priority="3833" aboveAverage="0" dxfId="177"/>
  </conditionalFormatting>
  <conditionalFormatting sqref="DL12">
    <cfRule type="aboveAverage" priority="3834" aboveAverage="0" dxfId="177"/>
  </conditionalFormatting>
  <conditionalFormatting sqref="DL12:DL263">
    <cfRule type="aboveAverage" priority="2737" aboveAverage="0" dxfId="177"/>
  </conditionalFormatting>
  <conditionalFormatting sqref="DL39:DL57">
    <cfRule type="aboveAverage" priority="2738" aboveAverage="0" dxfId="177"/>
  </conditionalFormatting>
  <conditionalFormatting sqref="DL39:DL67">
    <cfRule type="aboveAverage" priority="3832" aboveAverage="0" dxfId="177"/>
  </conditionalFormatting>
  <conditionalFormatting sqref="DL58:DL67">
    <cfRule type="aboveAverage" priority="2745" aboveAverage="0" dxfId="177"/>
  </conditionalFormatting>
  <conditionalFormatting sqref="DL68:DL168">
    <cfRule type="aboveAverage" priority="3831" aboveAverage="0" dxfId="177"/>
  </conditionalFormatting>
  <conditionalFormatting sqref="DL169:DL184">
    <cfRule type="aboveAverage" priority="3830" aboveAverage="0" dxfId="177"/>
  </conditionalFormatting>
  <conditionalFormatting sqref="DL185:DL262">
    <cfRule type="aboveAverage" priority="3829" aboveAverage="0" dxfId="177"/>
  </conditionalFormatting>
  <conditionalFormatting sqref="DL263">
    <cfRule type="aboveAverage" priority="3828" aboveAverage="0" dxfId="177"/>
  </conditionalFormatting>
  <conditionalFormatting sqref="DM39:DM67">
    <cfRule type="aboveAverage" priority="5157" aboveAverage="0" dxfId="177"/>
  </conditionalFormatting>
  <conditionalFormatting sqref="DM68:DM168">
    <cfRule type="aboveAverage" priority="5155" aboveAverage="0" dxfId="177"/>
  </conditionalFormatting>
  <conditionalFormatting sqref="DM169:DM224">
    <cfRule type="aboveAverage" priority="5153" aboveAverage="0" dxfId="177"/>
  </conditionalFormatting>
  <conditionalFormatting sqref="DM225:DM262">
    <cfRule type="aboveAverage" priority="5148" aboveAverage="0" dxfId="177"/>
  </conditionalFormatting>
  <conditionalFormatting sqref="DM263">
    <cfRule type="aboveAverage" priority="4098" aboveAverage="0" dxfId="177"/>
  </conditionalFormatting>
  <conditionalFormatting sqref="DM264:DM364">
    <cfRule type="aboveAverage" priority="6258" aboveAverage="0" dxfId="177"/>
  </conditionalFormatting>
  <conditionalFormatting sqref="DN11">
    <cfRule type="aboveAverage" priority="5139" aboveAverage="0" dxfId="177"/>
  </conditionalFormatting>
  <conditionalFormatting sqref="DN12:DN40">
    <cfRule type="aboveAverage" priority="5151" aboveAverage="0" dxfId="177"/>
  </conditionalFormatting>
  <conditionalFormatting sqref="DN41:DN224">
    <cfRule type="aboveAverage" priority="5152" aboveAverage="0" dxfId="177"/>
  </conditionalFormatting>
  <conditionalFormatting sqref="DN225:DN262">
    <cfRule type="aboveAverage" priority="5147" aboveAverage="0" dxfId="177"/>
  </conditionalFormatting>
  <conditionalFormatting sqref="DN263">
    <cfRule type="aboveAverage" priority="4097" aboveAverage="0" dxfId="177"/>
  </conditionalFormatting>
  <conditionalFormatting sqref="DN264:DN364">
    <cfRule type="aboveAverage" priority="6257" aboveAverage="0" dxfId="177"/>
  </conditionalFormatting>
  <conditionalFormatting sqref="DR11">
    <cfRule type="aboveAverage" priority="5122" aboveAverage="0" dxfId="177"/>
  </conditionalFormatting>
  <conditionalFormatting sqref="DR12:DR39">
    <cfRule type="aboveAverage" priority="5130" aboveAverage="0" dxfId="177"/>
  </conditionalFormatting>
  <conditionalFormatting sqref="DR12:DR263">
    <cfRule type="aboveAverage" priority="872" aboveAverage="0" dxfId="177"/>
  </conditionalFormatting>
  <conditionalFormatting sqref="DR40:DR67">
    <cfRule type="aboveAverage" priority="5138" aboveAverage="0" dxfId="177"/>
  </conditionalFormatting>
  <conditionalFormatting sqref="DR68:DR168">
    <cfRule type="aboveAverage" priority="5136" aboveAverage="0" dxfId="177"/>
  </conditionalFormatting>
  <conditionalFormatting sqref="DR169:DR224">
    <cfRule type="aboveAverage" priority="5134" aboveAverage="0" dxfId="177"/>
  </conditionalFormatting>
  <conditionalFormatting sqref="DR225:DR262">
    <cfRule type="aboveAverage" priority="5129" aboveAverage="0" dxfId="177"/>
  </conditionalFormatting>
  <conditionalFormatting sqref="DR263">
    <cfRule type="aboveAverage" priority="4094" aboveAverage="0" dxfId="177"/>
  </conditionalFormatting>
  <conditionalFormatting sqref="DR264:DS364">
    <cfRule type="aboveAverage" priority="6256" aboveAverage="0" dxfId="177"/>
  </conditionalFormatting>
  <conditionalFormatting sqref="DS10">
    <cfRule type="aboveAverage" priority="3914" aboveAverage="0" dxfId="177"/>
  </conditionalFormatting>
  <conditionalFormatting sqref="DS11">
    <cfRule type="aboveAverage" priority="3826" aboveAverage="0" dxfId="177"/>
  </conditionalFormatting>
  <conditionalFormatting sqref="DS12">
    <cfRule type="aboveAverage" priority="3827" aboveAverage="0" dxfId="177"/>
  </conditionalFormatting>
  <conditionalFormatting sqref="DS12:DS263">
    <cfRule type="aboveAverage" priority="2727" aboveAverage="0" dxfId="177"/>
  </conditionalFormatting>
  <conditionalFormatting sqref="DS39:DS57">
    <cfRule type="aboveAverage" priority="2728" aboveAverage="0" dxfId="177"/>
  </conditionalFormatting>
  <conditionalFormatting sqref="DS39:DS67">
    <cfRule type="aboveAverage" priority="3825" aboveAverage="0" dxfId="177"/>
  </conditionalFormatting>
  <conditionalFormatting sqref="DS58:DS67">
    <cfRule type="aboveAverage" priority="2735" aboveAverage="0" dxfId="177"/>
  </conditionalFormatting>
  <conditionalFormatting sqref="DS68:DS168">
    <cfRule type="aboveAverage" priority="3824" aboveAverage="0" dxfId="177"/>
  </conditionalFormatting>
  <conditionalFormatting sqref="DS169:DS184">
    <cfRule type="aboveAverage" priority="3823" aboveAverage="0" dxfId="177"/>
  </conditionalFormatting>
  <conditionalFormatting sqref="DS185:DS262">
    <cfRule type="aboveAverage" priority="3822" aboveAverage="0" dxfId="177"/>
  </conditionalFormatting>
  <conditionalFormatting sqref="DS263">
    <cfRule type="aboveAverage" priority="3821" aboveAverage="0" dxfId="177"/>
  </conditionalFormatting>
  <conditionalFormatting sqref="DT39:DT67">
    <cfRule type="aboveAverage" priority="5137" aboveAverage="0" dxfId="177"/>
  </conditionalFormatting>
  <conditionalFormatting sqref="DT68:DT168">
    <cfRule type="aboveAverage" priority="5135" aboveAverage="0" dxfId="177"/>
  </conditionalFormatting>
  <conditionalFormatting sqref="DT169:DT224">
    <cfRule type="aboveAverage" priority="5133" aboveAverage="0" dxfId="177"/>
  </conditionalFormatting>
  <conditionalFormatting sqref="DT225:DT262">
    <cfRule type="aboveAverage" priority="5128" aboveAverage="0" dxfId="177"/>
  </conditionalFormatting>
  <conditionalFormatting sqref="DT263">
    <cfRule type="aboveAverage" priority="4093" aboveAverage="0" dxfId="177"/>
  </conditionalFormatting>
  <conditionalFormatting sqref="DT264:DT364">
    <cfRule type="aboveAverage" priority="6255" aboveAverage="0" dxfId="177"/>
  </conditionalFormatting>
  <conditionalFormatting sqref="DU11">
    <cfRule type="aboveAverage" priority="5119" aboveAverage="0" dxfId="177"/>
  </conditionalFormatting>
  <conditionalFormatting sqref="DU12:DU40">
    <cfRule type="aboveAverage" priority="5131" aboveAverage="0" dxfId="177"/>
  </conditionalFormatting>
  <conditionalFormatting sqref="DU41:DU224">
    <cfRule type="aboveAverage" priority="5132" aboveAverage="0" dxfId="177"/>
  </conditionalFormatting>
  <conditionalFormatting sqref="DU225:DU262">
    <cfRule type="aboveAverage" priority="5127" aboveAverage="0" dxfId="177"/>
  </conditionalFormatting>
  <conditionalFormatting sqref="DU263">
    <cfRule type="aboveAverage" priority="4092" aboveAverage="0" dxfId="177"/>
  </conditionalFormatting>
  <conditionalFormatting sqref="DU264:DV364 DV225:DV263">
    <cfRule type="aboveAverage" priority="6254" aboveAverage="0" dxfId="177"/>
  </conditionalFormatting>
  <conditionalFormatting sqref="DV11">
    <cfRule type="aboveAverage" priority="6553" aboveAverage="0" dxfId="177"/>
  </conditionalFormatting>
  <conditionalFormatting sqref="DV12:DV40">
    <cfRule type="aboveAverage" priority="6554" aboveAverage="0" dxfId="177"/>
  </conditionalFormatting>
  <conditionalFormatting sqref="DV41:DV224">
    <cfRule type="aboveAverage" priority="6555" aboveAverage="0" dxfId="177"/>
  </conditionalFormatting>
  <conditionalFormatting sqref="DY11">
    <cfRule type="aboveAverage" priority="5102" aboveAverage="0" dxfId="177"/>
  </conditionalFormatting>
  <conditionalFormatting sqref="DY12:DY39">
    <cfRule type="aboveAverage" priority="5110" aboveAverage="0" dxfId="177"/>
  </conditionalFormatting>
  <conditionalFormatting sqref="DY12:DY263">
    <cfRule type="aboveAverage" priority="866" aboveAverage="0" dxfId="177"/>
  </conditionalFormatting>
  <conditionalFormatting sqref="DY40:DY67">
    <cfRule type="aboveAverage" priority="5118" aboveAverage="0" dxfId="177"/>
  </conditionalFormatting>
  <conditionalFormatting sqref="DY68:DY168">
    <cfRule type="aboveAverage" priority="5116" aboveAverage="0" dxfId="177"/>
  </conditionalFormatting>
  <conditionalFormatting sqref="DY169:DY224">
    <cfRule type="aboveAverage" priority="5114" aboveAverage="0" dxfId="177"/>
  </conditionalFormatting>
  <conditionalFormatting sqref="DY225:DY262">
    <cfRule type="aboveAverage" priority="5109" aboveAverage="0" dxfId="177"/>
  </conditionalFormatting>
  <conditionalFormatting sqref="DY263">
    <cfRule type="aboveAverage" priority="4089" aboveAverage="0" dxfId="177"/>
  </conditionalFormatting>
  <conditionalFormatting sqref="DY264:DZ364">
    <cfRule type="aboveAverage" priority="6199" aboveAverage="0" dxfId="177"/>
  </conditionalFormatting>
  <conditionalFormatting sqref="DZ3">
    <cfRule type="aboveAverage" priority="4550" aboveAverage="0" dxfId="177"/>
  </conditionalFormatting>
  <conditionalFormatting sqref="DZ10">
    <cfRule type="aboveAverage" priority="5104" aboveAverage="0" dxfId="177"/>
  </conditionalFormatting>
  <conditionalFormatting sqref="DZ11">
    <cfRule type="aboveAverage" priority="3819" aboveAverage="0" dxfId="177"/>
  </conditionalFormatting>
  <conditionalFormatting sqref="DZ12">
    <cfRule type="aboveAverage" priority="3820" aboveAverage="0" dxfId="177"/>
  </conditionalFormatting>
  <conditionalFormatting sqref="DZ39:DZ57">
    <cfRule type="aboveAverage" priority="2202" aboveAverage="0" dxfId="177"/>
  </conditionalFormatting>
  <conditionalFormatting sqref="DZ39:DZ67">
    <cfRule type="aboveAverage" priority="3818" aboveAverage="0" dxfId="177"/>
  </conditionalFormatting>
  <conditionalFormatting sqref="DZ58:DZ67">
    <cfRule type="aboveAverage" priority="2212" aboveAverage="0" dxfId="177"/>
  </conditionalFormatting>
  <conditionalFormatting sqref="DZ68:DZ168">
    <cfRule type="aboveAverage" priority="3817" aboveAverage="0" dxfId="177"/>
  </conditionalFormatting>
  <conditionalFormatting sqref="DZ169:DZ184">
    <cfRule type="aboveAverage" priority="3816" aboveAverage="0" dxfId="177"/>
  </conditionalFormatting>
  <conditionalFormatting sqref="DZ185:DZ262">
    <cfRule type="aboveAverage" priority="3815" aboveAverage="0" dxfId="177"/>
  </conditionalFormatting>
  <conditionalFormatting sqref="DZ263">
    <cfRule type="aboveAverage" priority="3814" aboveAverage="0" dxfId="177"/>
  </conditionalFormatting>
  <conditionalFormatting sqref="EA39:EA67">
    <cfRule type="aboveAverage" priority="5117" aboveAverage="0" dxfId="177"/>
  </conditionalFormatting>
  <conditionalFormatting sqref="EA68:EA93 EA95:EA168">
    <cfRule type="aboveAverage" priority="5115" aboveAverage="0" dxfId="177"/>
  </conditionalFormatting>
  <conditionalFormatting sqref="EA68:EA168">
    <cfRule type="aboveAverage" priority="2224" aboveAverage="0" dxfId="177"/>
  </conditionalFormatting>
  <conditionalFormatting sqref="EA94">
    <cfRule type="aboveAverage" priority="4458" aboveAverage="0" dxfId="177"/>
  </conditionalFormatting>
  <conditionalFormatting sqref="EA169:EA224">
    <cfRule type="aboveAverage" priority="5113" aboveAverage="0" dxfId="177"/>
  </conditionalFormatting>
  <conditionalFormatting sqref="EA225:EA262">
    <cfRule type="aboveAverage" priority="5108" aboveAverage="0" dxfId="177"/>
  </conditionalFormatting>
  <conditionalFormatting sqref="EA263">
    <cfRule type="aboveAverage" priority="4088" aboveAverage="0" dxfId="177"/>
  </conditionalFormatting>
  <conditionalFormatting sqref="EA264:EA364">
    <cfRule type="aboveAverage" priority="6198" aboveAverage="0" dxfId="177"/>
  </conditionalFormatting>
  <conditionalFormatting sqref="EB11">
    <cfRule type="aboveAverage" priority="5099" aboveAverage="0" dxfId="177"/>
  </conditionalFormatting>
  <conditionalFormatting sqref="EB12:EB40">
    <cfRule type="aboveAverage" priority="5111" aboveAverage="0" dxfId="177"/>
  </conditionalFormatting>
  <conditionalFormatting sqref="EB41:EB224">
    <cfRule type="aboveAverage" priority="5112" aboveAverage="0" dxfId="177"/>
  </conditionalFormatting>
  <conditionalFormatting sqref="EB225:EB262">
    <cfRule type="aboveAverage" priority="5107" aboveAverage="0" dxfId="177"/>
  </conditionalFormatting>
  <conditionalFormatting sqref="EB263">
    <cfRule type="aboveAverage" priority="4087" aboveAverage="0" dxfId="177"/>
  </conditionalFormatting>
  <conditionalFormatting sqref="EB264:EB364">
    <cfRule type="aboveAverage" priority="6197" aboveAverage="0" dxfId="177"/>
  </conditionalFormatting>
  <conditionalFormatting sqref="EF11">
    <cfRule type="aboveAverage" priority="5082" aboveAverage="0" dxfId="177"/>
  </conditionalFormatting>
  <conditionalFormatting sqref="EF12:EF39">
    <cfRule type="aboveAverage" priority="5090" aboveAverage="0" dxfId="177"/>
  </conditionalFormatting>
  <conditionalFormatting sqref="EF12:EF263">
    <cfRule type="aboveAverage" priority="860" aboveAverage="0" dxfId="177"/>
  </conditionalFormatting>
  <conditionalFormatting sqref="EF40:EF67">
    <cfRule type="aboveAverage" priority="5098" aboveAverage="0" dxfId="177"/>
  </conditionalFormatting>
  <conditionalFormatting sqref="EF68:EF168">
    <cfRule type="aboveAverage" priority="5096" aboveAverage="0" dxfId="177"/>
  </conditionalFormatting>
  <conditionalFormatting sqref="EF169:EF224">
    <cfRule type="aboveAverage" priority="5094" aboveAverage="0" dxfId="177"/>
  </conditionalFormatting>
  <conditionalFormatting sqref="EF225:EF262">
    <cfRule type="aboveAverage" priority="5089" aboveAverage="0" dxfId="177"/>
  </conditionalFormatting>
  <conditionalFormatting sqref="EF263">
    <cfRule type="aboveAverage" priority="4084" aboveAverage="0" dxfId="177"/>
  </conditionalFormatting>
  <conditionalFormatting sqref="EF264:EG364">
    <cfRule type="aboveAverage" priority="6253" aboveAverage="0" dxfId="177"/>
  </conditionalFormatting>
  <conditionalFormatting sqref="EG2">
    <cfRule type="aboveAverage" priority="3913" aboveAverage="0" dxfId="177"/>
  </conditionalFormatting>
  <conditionalFormatting sqref="EG10">
    <cfRule type="aboveAverage" priority="3912" aboveAverage="0" dxfId="177"/>
  </conditionalFormatting>
  <conditionalFormatting sqref="EG11">
    <cfRule type="aboveAverage" priority="3812" aboveAverage="0" dxfId="177"/>
  </conditionalFormatting>
  <conditionalFormatting sqref="EG12">
    <cfRule type="aboveAverage" priority="3813" aboveAverage="0" dxfId="177"/>
  </conditionalFormatting>
  <conditionalFormatting sqref="EG39:EG57">
    <cfRule type="aboveAverage" priority="2176" aboveAverage="0" dxfId="177"/>
  </conditionalFormatting>
  <conditionalFormatting sqref="EG39:EG67">
    <cfRule type="aboveAverage" priority="3811" aboveAverage="0" dxfId="177"/>
  </conditionalFormatting>
  <conditionalFormatting sqref="EG58:EG67">
    <cfRule type="aboveAverage" priority="2186" aboveAverage="0" dxfId="177"/>
  </conditionalFormatting>
  <conditionalFormatting sqref="EG68:EG168">
    <cfRule type="aboveAverage" priority="3810" aboveAverage="0" dxfId="177"/>
  </conditionalFormatting>
  <conditionalFormatting sqref="EG169:EG184">
    <cfRule type="aboveAverage" priority="3809" aboveAverage="0" dxfId="177"/>
  </conditionalFormatting>
  <conditionalFormatting sqref="EG185:EG262">
    <cfRule type="aboveAverage" priority="3808" aboveAverage="0" dxfId="177"/>
  </conditionalFormatting>
  <conditionalFormatting sqref="EG263">
    <cfRule type="aboveAverage" priority="3807" aboveAverage="0" dxfId="177"/>
  </conditionalFormatting>
  <conditionalFormatting sqref="EH39:EH67">
    <cfRule type="aboveAverage" priority="5097" aboveAverage="0" dxfId="177"/>
  </conditionalFormatting>
  <conditionalFormatting sqref="EH68:EH168">
    <cfRule type="aboveAverage" priority="5095" aboveAverage="0" dxfId="177"/>
  </conditionalFormatting>
  <conditionalFormatting sqref="EH169:EH224">
    <cfRule type="aboveAverage" priority="5093" aboveAverage="0" dxfId="177"/>
  </conditionalFormatting>
  <conditionalFormatting sqref="EH225:EH262">
    <cfRule type="aboveAverage" priority="5088" aboveAverage="0" dxfId="177"/>
  </conditionalFormatting>
  <conditionalFormatting sqref="EH263">
    <cfRule type="aboveAverage" priority="4083" aboveAverage="0" dxfId="177"/>
  </conditionalFormatting>
  <conditionalFormatting sqref="EH264:EH364">
    <cfRule type="aboveAverage" priority="6252" aboveAverage="0" dxfId="177"/>
  </conditionalFormatting>
  <conditionalFormatting sqref="EI11">
    <cfRule type="aboveAverage" priority="5079" aboveAverage="0" dxfId="177"/>
  </conditionalFormatting>
  <conditionalFormatting sqref="EI12:EI40">
    <cfRule type="aboveAverage" priority="5091" aboveAverage="0" dxfId="177"/>
  </conditionalFormatting>
  <conditionalFormatting sqref="EI41:EI224">
    <cfRule type="aboveAverage" priority="5092" aboveAverage="0" dxfId="177"/>
  </conditionalFormatting>
  <conditionalFormatting sqref="EI225:EI262">
    <cfRule type="aboveAverage" priority="5087" aboveAverage="0" dxfId="177"/>
  </conditionalFormatting>
  <conditionalFormatting sqref="EI263">
    <cfRule type="aboveAverage" priority="4082" aboveAverage="0" dxfId="177"/>
  </conditionalFormatting>
  <conditionalFormatting sqref="EI264:EI364">
    <cfRule type="aboveAverage" priority="6251" aboveAverage="0" dxfId="177"/>
  </conditionalFormatting>
  <conditionalFormatting sqref="EM11">
    <cfRule type="aboveAverage" priority="5062" aboveAverage="0" dxfId="177"/>
  </conditionalFormatting>
  <conditionalFormatting sqref="EM12:EM39">
    <cfRule type="aboveAverage" priority="5070" aboveAverage="0" dxfId="177"/>
  </conditionalFormatting>
  <conditionalFormatting sqref="EM12:EM263">
    <cfRule type="aboveAverage" priority="854" aboveAverage="0" dxfId="177"/>
  </conditionalFormatting>
  <conditionalFormatting sqref="EM40:EM67">
    <cfRule type="aboveAverage" priority="5078" aboveAverage="0" dxfId="177"/>
  </conditionalFormatting>
  <conditionalFormatting sqref="EM68:EM168">
    <cfRule type="aboveAverage" priority="5076" aboveAverage="0" dxfId="177"/>
  </conditionalFormatting>
  <conditionalFormatting sqref="EM169:EM224">
    <cfRule type="aboveAverage" priority="5074" aboveAverage="0" dxfId="177"/>
  </conditionalFormatting>
  <conditionalFormatting sqref="EM225:EM262">
    <cfRule type="aboveAverage" priority="5069" aboveAverage="0" dxfId="177"/>
  </conditionalFormatting>
  <conditionalFormatting sqref="EM263">
    <cfRule type="aboveAverage" priority="4079" aboveAverage="0" dxfId="177"/>
  </conditionalFormatting>
  <conditionalFormatting sqref="EM264:EN364">
    <cfRule type="aboveAverage" priority="6250" aboveAverage="0" dxfId="177"/>
  </conditionalFormatting>
  <conditionalFormatting sqref="EN10">
    <cfRule type="aboveAverage" priority="5064" aboveAverage="0" dxfId="177"/>
  </conditionalFormatting>
  <conditionalFormatting sqref="EN11">
    <cfRule type="aboveAverage" priority="3805" aboveAverage="0" dxfId="177"/>
  </conditionalFormatting>
  <conditionalFormatting sqref="EN12">
    <cfRule type="aboveAverage" priority="3806" aboveAverage="0" dxfId="177"/>
  </conditionalFormatting>
  <conditionalFormatting sqref="EN39:EN57">
    <cfRule type="aboveAverage" priority="2150" aboveAverage="0" dxfId="177"/>
  </conditionalFormatting>
  <conditionalFormatting sqref="EN39:EN67">
    <cfRule type="aboveAverage" priority="3804" aboveAverage="0" dxfId="177"/>
  </conditionalFormatting>
  <conditionalFormatting sqref="EN58:EN67">
    <cfRule type="aboveAverage" priority="2160" aboveAverage="0" dxfId="177"/>
  </conditionalFormatting>
  <conditionalFormatting sqref="EN68:EN168">
    <cfRule type="aboveAverage" priority="3803" aboveAverage="0" dxfId="177"/>
  </conditionalFormatting>
  <conditionalFormatting sqref="EN169:EN184">
    <cfRule type="aboveAverage" priority="3802" aboveAverage="0" dxfId="177"/>
  </conditionalFormatting>
  <conditionalFormatting sqref="EN185:EN262">
    <cfRule type="aboveAverage" priority="3801" aboveAverage="0" dxfId="177"/>
  </conditionalFormatting>
  <conditionalFormatting sqref="EN263">
    <cfRule type="aboveAverage" priority="3800" aboveAverage="0" dxfId="177"/>
  </conditionalFormatting>
  <conditionalFormatting sqref="EO39:EO67">
    <cfRule type="aboveAverage" priority="5077" aboveAverage="0" dxfId="177"/>
  </conditionalFormatting>
  <conditionalFormatting sqref="EO68:EO168">
    <cfRule type="aboveAverage" priority="5075" aboveAverage="0" dxfId="177"/>
  </conditionalFormatting>
  <conditionalFormatting sqref="EO169:EO224">
    <cfRule type="aboveAverage" priority="5073" aboveAverage="0" dxfId="177"/>
  </conditionalFormatting>
  <conditionalFormatting sqref="EO225:EO262">
    <cfRule type="aboveAverage" priority="5068" aboveAverage="0" dxfId="177"/>
  </conditionalFormatting>
  <conditionalFormatting sqref="EO263">
    <cfRule type="aboveAverage" priority="4078" aboveAverage="0" dxfId="177"/>
  </conditionalFormatting>
  <conditionalFormatting sqref="EO264:EO364">
    <cfRule type="aboveAverage" priority="6249" aboveAverage="0" dxfId="177"/>
  </conditionalFormatting>
  <conditionalFormatting sqref="EP11">
    <cfRule type="aboveAverage" priority="5059" aboveAverage="0" dxfId="177"/>
  </conditionalFormatting>
  <conditionalFormatting sqref="EP12:EP40">
    <cfRule type="aboveAverage" priority="5071" aboveAverage="0" dxfId="177"/>
  </conditionalFormatting>
  <conditionalFormatting sqref="EP41:EP224">
    <cfRule type="aboveAverage" priority="5072" aboveAverage="0" dxfId="177"/>
  </conditionalFormatting>
  <conditionalFormatting sqref="EP225:EP262">
    <cfRule type="aboveAverage" priority="5067" aboveAverage="0" dxfId="177"/>
  </conditionalFormatting>
  <conditionalFormatting sqref="EP263">
    <cfRule type="aboveAverage" priority="4077" aboveAverage="0" dxfId="177"/>
  </conditionalFormatting>
  <conditionalFormatting sqref="EP264:EP364">
    <cfRule type="aboveAverage" priority="6248" aboveAverage="0" dxfId="177"/>
  </conditionalFormatting>
  <conditionalFormatting sqref="ET11">
    <cfRule type="aboveAverage" priority="5042" aboveAverage="0" dxfId="177"/>
  </conditionalFormatting>
  <conditionalFormatting sqref="ET12:ET39">
    <cfRule type="aboveAverage" priority="5050" aboveAverage="0" dxfId="177"/>
  </conditionalFormatting>
  <conditionalFormatting sqref="ET12:ET263">
    <cfRule type="aboveAverage" priority="848" aboveAverage="0" dxfId="177"/>
  </conditionalFormatting>
  <conditionalFormatting sqref="ET40:ET67">
    <cfRule type="aboveAverage" priority="5058" aboveAverage="0" dxfId="177"/>
  </conditionalFormatting>
  <conditionalFormatting sqref="ET68:ET168">
    <cfRule type="aboveAverage" priority="5056" aboveAverage="0" dxfId="177"/>
  </conditionalFormatting>
  <conditionalFormatting sqref="ET169:ET224">
    <cfRule type="aboveAverage" priority="5054" aboveAverage="0" dxfId="177"/>
  </conditionalFormatting>
  <conditionalFormatting sqref="ET225:ET262">
    <cfRule type="aboveAverage" priority="5049" aboveAverage="0" dxfId="177"/>
  </conditionalFormatting>
  <conditionalFormatting sqref="ET263">
    <cfRule type="aboveAverage" priority="4074" aboveAverage="0" dxfId="177"/>
  </conditionalFormatting>
  <conditionalFormatting sqref="ET264:EU364">
    <cfRule type="aboveAverage" priority="6247" aboveAverage="0" dxfId="177"/>
  </conditionalFormatting>
  <conditionalFormatting sqref="EU3">
    <cfRule type="aboveAverage" priority="4548" aboveAverage="0" dxfId="177"/>
  </conditionalFormatting>
  <conditionalFormatting sqref="EU10">
    <cfRule type="aboveAverage" priority="5044" aboveAverage="0" dxfId="177"/>
  </conditionalFormatting>
  <conditionalFormatting sqref="EU11">
    <cfRule type="aboveAverage" priority="3798" aboveAverage="0" dxfId="177"/>
  </conditionalFormatting>
  <conditionalFormatting sqref="EU12">
    <cfRule type="aboveAverage" priority="3799" aboveAverage="0" dxfId="177"/>
  </conditionalFormatting>
  <conditionalFormatting sqref="EU12:EU263">
    <cfRule type="aboveAverage" priority="2717" aboveAverage="0" dxfId="177"/>
  </conditionalFormatting>
  <conditionalFormatting sqref="EU39:EU57">
    <cfRule type="aboveAverage" priority="2718" aboveAverage="0" dxfId="177"/>
  </conditionalFormatting>
  <conditionalFormatting sqref="EU39:EU67">
    <cfRule type="aboveAverage" priority="3797" aboveAverage="0" dxfId="177"/>
  </conditionalFormatting>
  <conditionalFormatting sqref="EU58:EU67">
    <cfRule type="aboveAverage" priority="2725" aboveAverage="0" dxfId="177"/>
  </conditionalFormatting>
  <conditionalFormatting sqref="EU68:EU168">
    <cfRule type="aboveAverage" priority="3796" aboveAverage="0" dxfId="177"/>
  </conditionalFormatting>
  <conditionalFormatting sqref="EU169:EU184">
    <cfRule type="aboveAverage" priority="3795" aboveAverage="0" dxfId="177"/>
  </conditionalFormatting>
  <conditionalFormatting sqref="EU185:EU262">
    <cfRule type="aboveAverage" priority="3794" aboveAverage="0" dxfId="177"/>
  </conditionalFormatting>
  <conditionalFormatting sqref="EU263">
    <cfRule type="aboveAverage" priority="3793" aboveAverage="0" dxfId="177"/>
  </conditionalFormatting>
  <conditionalFormatting sqref="EV39:EV67">
    <cfRule type="aboveAverage" priority="5057" aboveAverage="0" dxfId="177"/>
  </conditionalFormatting>
  <conditionalFormatting sqref="EV68:EV168">
    <cfRule type="aboveAverage" priority="5055" aboveAverage="0" dxfId="177"/>
  </conditionalFormatting>
  <conditionalFormatting sqref="EV169:EV224">
    <cfRule type="aboveAverage" priority="5053" aboveAverage="0" dxfId="177"/>
  </conditionalFormatting>
  <conditionalFormatting sqref="EV225:EV262">
    <cfRule type="aboveAverage" priority="5048" aboveAverage="0" dxfId="177"/>
  </conditionalFormatting>
  <conditionalFormatting sqref="EV263">
    <cfRule type="aboveAverage" priority="4073" aboveAverage="0" dxfId="177"/>
  </conditionalFormatting>
  <conditionalFormatting sqref="EV264:EV364">
    <cfRule type="aboveAverage" priority="6246" aboveAverage="0" dxfId="177"/>
  </conditionalFormatting>
  <conditionalFormatting sqref="EW11">
    <cfRule type="aboveAverage" priority="5039" aboveAverage="0" dxfId="177"/>
  </conditionalFormatting>
  <conditionalFormatting sqref="EW12:EW40">
    <cfRule type="aboveAverage" priority="5051" aboveAverage="0" dxfId="177"/>
  </conditionalFormatting>
  <conditionalFormatting sqref="EW41:EW224">
    <cfRule type="aboveAverage" priority="5052" aboveAverage="0" dxfId="177"/>
  </conditionalFormatting>
  <conditionalFormatting sqref="EW225:EW262">
    <cfRule type="aboveAverage" priority="5047" aboveAverage="0" dxfId="177"/>
  </conditionalFormatting>
  <conditionalFormatting sqref="EW263">
    <cfRule type="aboveAverage" priority="4072" aboveAverage="0" dxfId="177"/>
  </conditionalFormatting>
  <conditionalFormatting sqref="EW264:EW364">
    <cfRule type="aboveAverage" priority="6245" aboveAverage="0" dxfId="177"/>
  </conditionalFormatting>
  <conditionalFormatting sqref="FA11">
    <cfRule type="aboveAverage" priority="5022" aboveAverage="0" dxfId="177"/>
  </conditionalFormatting>
  <conditionalFormatting sqref="FA12:FA39">
    <cfRule type="aboveAverage" priority="5030" aboveAverage="0" dxfId="177"/>
  </conditionalFormatting>
  <conditionalFormatting sqref="FA12:FA263">
    <cfRule type="aboveAverage" priority="842" aboveAverage="0" dxfId="177"/>
  </conditionalFormatting>
  <conditionalFormatting sqref="FA40:FA67">
    <cfRule type="aboveAverage" priority="5038" aboveAverage="0" dxfId="177"/>
  </conditionalFormatting>
  <conditionalFormatting sqref="FA68:FA168">
    <cfRule type="aboveAverage" priority="5036" aboveAverage="0" dxfId="177"/>
  </conditionalFormatting>
  <conditionalFormatting sqref="FA169:FA224">
    <cfRule type="aboveAverage" priority="5034" aboveAverage="0" dxfId="177"/>
  </conditionalFormatting>
  <conditionalFormatting sqref="FA225:FA262">
    <cfRule type="aboveAverage" priority="5029" aboveAverage="0" dxfId="177"/>
  </conditionalFormatting>
  <conditionalFormatting sqref="FA263">
    <cfRule type="aboveAverage" priority="4069" aboveAverage="0" dxfId="177"/>
  </conditionalFormatting>
  <conditionalFormatting sqref="FA264:FB364">
    <cfRule type="aboveAverage" priority="6244" aboveAverage="0" dxfId="177"/>
  </conditionalFormatting>
  <conditionalFormatting sqref="FB3">
    <cfRule type="aboveAverage" priority="4547" aboveAverage="0" dxfId="177"/>
  </conditionalFormatting>
  <conditionalFormatting sqref="FB10">
    <cfRule type="aboveAverage" priority="5024" aboveAverage="0" dxfId="177"/>
  </conditionalFormatting>
  <conditionalFormatting sqref="FB11">
    <cfRule type="aboveAverage" priority="3791" aboveAverage="0" dxfId="177"/>
  </conditionalFormatting>
  <conditionalFormatting sqref="FB12">
    <cfRule type="aboveAverage" priority="3792" aboveAverage="0" dxfId="177"/>
  </conditionalFormatting>
  <conditionalFormatting sqref="FB12:FB263">
    <cfRule type="aboveAverage" priority="2707" aboveAverage="0" dxfId="177"/>
  </conditionalFormatting>
  <conditionalFormatting sqref="FB39:FB57">
    <cfRule type="aboveAverage" priority="2708" aboveAverage="0" dxfId="177"/>
  </conditionalFormatting>
  <conditionalFormatting sqref="FB39:FB67">
    <cfRule type="aboveAverage" priority="3790" aboveAverage="0" dxfId="177"/>
  </conditionalFormatting>
  <conditionalFormatting sqref="FB58:FB67">
    <cfRule type="aboveAverage" priority="2715" aboveAverage="0" dxfId="177"/>
  </conditionalFormatting>
  <conditionalFormatting sqref="FB68:FB168">
    <cfRule type="aboveAverage" priority="3789" aboveAverage="0" dxfId="177"/>
  </conditionalFormatting>
  <conditionalFormatting sqref="FB169:FB184">
    <cfRule type="aboveAverage" priority="3788" aboveAverage="0" dxfId="177"/>
  </conditionalFormatting>
  <conditionalFormatting sqref="FB185:FB262">
    <cfRule type="aboveAverage" priority="3787" aboveAverage="0" dxfId="177"/>
  </conditionalFormatting>
  <conditionalFormatting sqref="FB263">
    <cfRule type="aboveAverage" priority="3786" aboveAverage="0" dxfId="177"/>
  </conditionalFormatting>
  <conditionalFormatting sqref="FC39:FC67">
    <cfRule type="aboveAverage" priority="5037" aboveAverage="0" dxfId="177"/>
  </conditionalFormatting>
  <conditionalFormatting sqref="FC68:FC168">
    <cfRule type="aboveAverage" priority="5035" aboveAverage="0" dxfId="177"/>
  </conditionalFormatting>
  <conditionalFormatting sqref="FC169:FC224">
    <cfRule type="aboveAverage" priority="5033" aboveAverage="0" dxfId="177"/>
  </conditionalFormatting>
  <conditionalFormatting sqref="FC225:FC262">
    <cfRule type="aboveAverage" priority="5028" aboveAverage="0" dxfId="177"/>
  </conditionalFormatting>
  <conditionalFormatting sqref="FC263">
    <cfRule type="aboveAverage" priority="4068" aboveAverage="0" dxfId="177"/>
  </conditionalFormatting>
  <conditionalFormatting sqref="FC264:FC364">
    <cfRule type="aboveAverage" priority="6243" aboveAverage="0" dxfId="177"/>
  </conditionalFormatting>
  <conditionalFormatting sqref="FD11">
    <cfRule type="aboveAverage" priority="5019" aboveAverage="0" dxfId="177"/>
  </conditionalFormatting>
  <conditionalFormatting sqref="FD12:FD40">
    <cfRule type="aboveAverage" priority="5031" aboveAverage="0" dxfId="177"/>
  </conditionalFormatting>
  <conditionalFormatting sqref="FD41:FD224">
    <cfRule type="aboveAverage" priority="5032" aboveAverage="0" dxfId="177"/>
  </conditionalFormatting>
  <conditionalFormatting sqref="FD225:FD262">
    <cfRule type="aboveAverage" priority="5027" aboveAverage="0" dxfId="177"/>
  </conditionalFormatting>
  <conditionalFormatting sqref="FD263">
    <cfRule type="aboveAverage" priority="4067" aboveAverage="0" dxfId="177"/>
  </conditionalFormatting>
  <conditionalFormatting sqref="FD264:FD364">
    <cfRule type="aboveAverage" priority="6242" aboveAverage="0" dxfId="177"/>
  </conditionalFormatting>
  <conditionalFormatting sqref="FH11">
    <cfRule type="aboveAverage" priority="5002" aboveAverage="0" dxfId="177"/>
  </conditionalFormatting>
  <conditionalFormatting sqref="FH12:FH39">
    <cfRule type="aboveAverage" priority="5010" aboveAverage="0" dxfId="177"/>
  </conditionalFormatting>
  <conditionalFormatting sqref="FH12:FH263">
    <cfRule type="aboveAverage" priority="836" aboveAverage="0" dxfId="177"/>
  </conditionalFormatting>
  <conditionalFormatting sqref="FH40:FH67">
    <cfRule type="aboveAverage" priority="5018" aboveAverage="0" dxfId="177"/>
  </conditionalFormatting>
  <conditionalFormatting sqref="FH68:FH168">
    <cfRule type="aboveAverage" priority="5016" aboveAverage="0" dxfId="177"/>
  </conditionalFormatting>
  <conditionalFormatting sqref="FH169:FH224">
    <cfRule type="aboveAverage" priority="5014" aboveAverage="0" dxfId="177"/>
  </conditionalFormatting>
  <conditionalFormatting sqref="FH225:FH262">
    <cfRule type="aboveAverage" priority="5009" aboveAverage="0" dxfId="177"/>
  </conditionalFormatting>
  <conditionalFormatting sqref="FH263">
    <cfRule type="aboveAverage" priority="4064" aboveAverage="0" dxfId="177"/>
  </conditionalFormatting>
  <conditionalFormatting sqref="FH264:FI364">
    <cfRule type="aboveAverage" priority="6241" aboveAverage="0" dxfId="177"/>
  </conditionalFormatting>
  <conditionalFormatting sqref="FI10">
    <cfRule type="aboveAverage" priority="5004" aboveAverage="0" dxfId="177"/>
  </conditionalFormatting>
  <conditionalFormatting sqref="FI11">
    <cfRule type="aboveAverage" priority="3784" aboveAverage="0" dxfId="177"/>
  </conditionalFormatting>
  <conditionalFormatting sqref="FI12">
    <cfRule type="aboveAverage" priority="3785" aboveAverage="0" dxfId="177"/>
  </conditionalFormatting>
  <conditionalFormatting sqref="FI39:FI57">
    <cfRule type="aboveAverage" priority="2072" aboveAverage="0" dxfId="177"/>
  </conditionalFormatting>
  <conditionalFormatting sqref="FI39:FI67">
    <cfRule type="aboveAverage" priority="3783" aboveAverage="0" dxfId="177"/>
  </conditionalFormatting>
  <conditionalFormatting sqref="FI58:FI67">
    <cfRule type="aboveAverage" priority="2082" aboveAverage="0" dxfId="177"/>
  </conditionalFormatting>
  <conditionalFormatting sqref="FI68:FI168">
    <cfRule type="aboveAverage" priority="3782" aboveAverage="0" dxfId="177"/>
  </conditionalFormatting>
  <conditionalFormatting sqref="FI169:FI184">
    <cfRule type="aboveAverage" priority="3781" aboveAverage="0" dxfId="177"/>
  </conditionalFormatting>
  <conditionalFormatting sqref="FI185:FI262">
    <cfRule type="aboveAverage" priority="3780" aboveAverage="0" dxfId="177"/>
  </conditionalFormatting>
  <conditionalFormatting sqref="FI263">
    <cfRule type="aboveAverage" priority="3779" aboveAverage="0" dxfId="177"/>
  </conditionalFormatting>
  <conditionalFormatting sqref="FJ39:FJ67">
    <cfRule type="aboveAverage" priority="5017" aboveAverage="0" dxfId="177"/>
  </conditionalFormatting>
  <conditionalFormatting sqref="FJ68:FJ168">
    <cfRule type="aboveAverage" priority="5015" aboveAverage="0" dxfId="177"/>
  </conditionalFormatting>
  <conditionalFormatting sqref="FJ169:FJ224">
    <cfRule type="aboveAverage" priority="5013" aboveAverage="0" dxfId="177"/>
  </conditionalFormatting>
  <conditionalFormatting sqref="FJ225:FJ262">
    <cfRule type="aboveAverage" priority="5008" aboveAverage="0" dxfId="177"/>
  </conditionalFormatting>
  <conditionalFormatting sqref="FJ263">
    <cfRule type="aboveAverage" priority="4063" aboveAverage="0" dxfId="177"/>
  </conditionalFormatting>
  <conditionalFormatting sqref="FJ264:FJ364">
    <cfRule type="aboveAverage" priority="6240" aboveAverage="0" dxfId="177"/>
  </conditionalFormatting>
  <conditionalFormatting sqref="FK11">
    <cfRule type="aboveAverage" priority="4999" aboveAverage="0" dxfId="177"/>
  </conditionalFormatting>
  <conditionalFormatting sqref="FK12:FK40">
    <cfRule type="aboveAverage" priority="5011" aboveAverage="0" dxfId="177"/>
  </conditionalFormatting>
  <conditionalFormatting sqref="FK41:FK224">
    <cfRule type="aboveAverage" priority="5012" aboveAverage="0" dxfId="177"/>
  </conditionalFormatting>
  <conditionalFormatting sqref="FK225:FK262">
    <cfRule type="aboveAverage" priority="5007" aboveAverage="0" dxfId="177"/>
  </conditionalFormatting>
  <conditionalFormatting sqref="FK263">
    <cfRule type="aboveAverage" priority="4062" aboveAverage="0" dxfId="177"/>
  </conditionalFormatting>
  <conditionalFormatting sqref="FK264:FK364">
    <cfRule type="aboveAverage" priority="6239" aboveAverage="0" dxfId="177"/>
  </conditionalFormatting>
  <conditionalFormatting sqref="FO11">
    <cfRule type="aboveAverage" priority="4982" aboveAverage="0" dxfId="177"/>
  </conditionalFormatting>
  <conditionalFormatting sqref="FO12:FO39">
    <cfRule type="aboveAverage" priority="4990" aboveAverage="0" dxfId="177"/>
  </conditionalFormatting>
  <conditionalFormatting sqref="FO12:FO263">
    <cfRule type="aboveAverage" priority="830" aboveAverage="0" dxfId="177"/>
  </conditionalFormatting>
  <conditionalFormatting sqref="FO40:FO67">
    <cfRule type="aboveAverage" priority="4998" aboveAverage="0" dxfId="177"/>
  </conditionalFormatting>
  <conditionalFormatting sqref="FO68:FO168">
    <cfRule type="aboveAverage" priority="4996" aboveAverage="0" dxfId="177"/>
  </conditionalFormatting>
  <conditionalFormatting sqref="FO169:FO224">
    <cfRule type="aboveAverage" priority="4994" aboveAverage="0" dxfId="177"/>
  </conditionalFormatting>
  <conditionalFormatting sqref="FO225:FO262">
    <cfRule type="aboveAverage" priority="4989" aboveAverage="0" dxfId="177"/>
  </conditionalFormatting>
  <conditionalFormatting sqref="FO263">
    <cfRule type="aboveAverage" priority="4059" aboveAverage="0" dxfId="177"/>
  </conditionalFormatting>
  <conditionalFormatting sqref="FO264:FP364">
    <cfRule type="aboveAverage" priority="6238" aboveAverage="0" dxfId="177"/>
  </conditionalFormatting>
  <conditionalFormatting sqref="FP10">
    <cfRule type="aboveAverage" priority="4984" aboveAverage="0" dxfId="177"/>
  </conditionalFormatting>
  <conditionalFormatting sqref="FP11">
    <cfRule type="aboveAverage" priority="3777" aboveAverage="0" dxfId="177"/>
  </conditionalFormatting>
  <conditionalFormatting sqref="FP12">
    <cfRule type="aboveAverage" priority="3778" aboveAverage="0" dxfId="177"/>
  </conditionalFormatting>
  <conditionalFormatting sqref="FP39:FP57">
    <cfRule type="aboveAverage" priority="2046" aboveAverage="0" dxfId="177"/>
  </conditionalFormatting>
  <conditionalFormatting sqref="FP39:FP67">
    <cfRule type="aboveAverage" priority="3776" aboveAverage="0" dxfId="177"/>
  </conditionalFormatting>
  <conditionalFormatting sqref="FP58:FP67">
    <cfRule type="aboveAverage" priority="2056" aboveAverage="0" dxfId="177"/>
  </conditionalFormatting>
  <conditionalFormatting sqref="FP68:FP168">
    <cfRule type="aboveAverage" priority="3775" aboveAverage="0" dxfId="177"/>
  </conditionalFormatting>
  <conditionalFormatting sqref="FP169:FP184">
    <cfRule type="aboveAverage" priority="3774" aboveAverage="0" dxfId="177"/>
  </conditionalFormatting>
  <conditionalFormatting sqref="FP185:FP262">
    <cfRule type="aboveAverage" priority="3773" aboveAverage="0" dxfId="177"/>
  </conditionalFormatting>
  <conditionalFormatting sqref="FP263">
    <cfRule type="aboveAverage" priority="3772" aboveAverage="0" dxfId="177"/>
  </conditionalFormatting>
  <conditionalFormatting sqref="FQ39:FQ67">
    <cfRule type="aboveAverage" priority="4997" aboveAverage="0" dxfId="177"/>
  </conditionalFormatting>
  <conditionalFormatting sqref="FQ68:FQ168">
    <cfRule type="aboveAverage" priority="4995" aboveAverage="0" dxfId="177"/>
  </conditionalFormatting>
  <conditionalFormatting sqref="FQ169:FQ224">
    <cfRule type="aboveAverage" priority="4993" aboveAverage="0" dxfId="177"/>
  </conditionalFormatting>
  <conditionalFormatting sqref="FQ225:FQ262">
    <cfRule type="aboveAverage" priority="4988" aboveAverage="0" dxfId="177"/>
  </conditionalFormatting>
  <conditionalFormatting sqref="FQ263">
    <cfRule type="aboveAverage" priority="4058" aboveAverage="0" dxfId="177"/>
  </conditionalFormatting>
  <conditionalFormatting sqref="FQ264:FQ364">
    <cfRule type="aboveAverage" priority="6237" aboveAverage="0" dxfId="177"/>
  </conditionalFormatting>
  <conditionalFormatting sqref="FR11">
    <cfRule type="aboveAverage" priority="4979" aboveAverage="0" dxfId="177"/>
  </conditionalFormatting>
  <conditionalFormatting sqref="FR12:FR40">
    <cfRule type="aboveAverage" priority="4991" aboveAverage="0" dxfId="177"/>
  </conditionalFormatting>
  <conditionalFormatting sqref="FR41:FR224">
    <cfRule type="aboveAverage" priority="4992" aboveAverage="0" dxfId="177"/>
  </conditionalFormatting>
  <conditionalFormatting sqref="FR225:FR262">
    <cfRule type="aboveAverage" priority="4987" aboveAverage="0" dxfId="177"/>
  </conditionalFormatting>
  <conditionalFormatting sqref="FR263">
    <cfRule type="aboveAverage" priority="4057" aboveAverage="0" dxfId="177"/>
  </conditionalFormatting>
  <conditionalFormatting sqref="FR264:FR364">
    <cfRule type="aboveAverage" priority="6236" aboveAverage="0" dxfId="177"/>
  </conditionalFormatting>
  <conditionalFormatting sqref="FV11">
    <cfRule type="aboveAverage" priority="4962" aboveAverage="0" dxfId="177"/>
  </conditionalFormatting>
  <conditionalFormatting sqref="FV12:FV39">
    <cfRule type="aboveAverage" priority="4970" aboveAverage="0" dxfId="177"/>
  </conditionalFormatting>
  <conditionalFormatting sqref="FV12:FV263">
    <cfRule type="aboveAverage" priority="824" aboveAverage="0" dxfId="177"/>
  </conditionalFormatting>
  <conditionalFormatting sqref="FV40:FV67">
    <cfRule type="aboveAverage" priority="4978" aboveAverage="0" dxfId="177"/>
  </conditionalFormatting>
  <conditionalFormatting sqref="FV68:FV168">
    <cfRule type="aboveAverage" priority="4976" aboveAverage="0" dxfId="177"/>
  </conditionalFormatting>
  <conditionalFormatting sqref="FV169:FV224">
    <cfRule type="aboveAverage" priority="4974" aboveAverage="0" dxfId="177"/>
  </conditionalFormatting>
  <conditionalFormatting sqref="FV225:FV262">
    <cfRule type="aboveAverage" priority="4969" aboveAverage="0" dxfId="177"/>
  </conditionalFormatting>
  <conditionalFormatting sqref="FV263">
    <cfRule type="aboveAverage" priority="4054" aboveAverage="0" dxfId="177"/>
  </conditionalFormatting>
  <conditionalFormatting sqref="FV264:FW364">
    <cfRule type="aboveAverage" priority="6235" aboveAverage="0" dxfId="177"/>
  </conditionalFormatting>
  <conditionalFormatting sqref="FW3">
    <cfRule type="aboveAverage" priority="4546" aboveAverage="0" dxfId="177"/>
  </conditionalFormatting>
  <conditionalFormatting sqref="FW10">
    <cfRule type="aboveAverage" priority="4964" aboveAverage="0" dxfId="177"/>
  </conditionalFormatting>
  <conditionalFormatting sqref="FW11">
    <cfRule type="aboveAverage" priority="3770" aboveAverage="0" dxfId="177"/>
  </conditionalFormatting>
  <conditionalFormatting sqref="FW12">
    <cfRule type="aboveAverage" priority="3771" aboveAverage="0" dxfId="177"/>
  </conditionalFormatting>
  <conditionalFormatting sqref="FW12:FW263">
    <cfRule type="aboveAverage" priority="2697" aboveAverage="0" dxfId="177"/>
  </conditionalFormatting>
  <conditionalFormatting sqref="FW39:FW57">
    <cfRule type="aboveAverage" priority="2698" aboveAverage="0" dxfId="177"/>
  </conditionalFormatting>
  <conditionalFormatting sqref="FW39:FW67">
    <cfRule type="aboveAverage" priority="3769" aboveAverage="0" dxfId="177"/>
  </conditionalFormatting>
  <conditionalFormatting sqref="FW58:FW67">
    <cfRule type="aboveAverage" priority="2705" aboveAverage="0" dxfId="177"/>
  </conditionalFormatting>
  <conditionalFormatting sqref="FW68:FW168">
    <cfRule type="aboveAverage" priority="3768" aboveAverage="0" dxfId="177"/>
  </conditionalFormatting>
  <conditionalFormatting sqref="FW169:FW184">
    <cfRule type="aboveAverage" priority="3767" aboveAverage="0" dxfId="177"/>
  </conditionalFormatting>
  <conditionalFormatting sqref="FW185:FW262">
    <cfRule type="aboveAverage" priority="3766" aboveAverage="0" dxfId="177"/>
  </conditionalFormatting>
  <conditionalFormatting sqref="FW263">
    <cfRule type="aboveAverage" priority="3765" aboveAverage="0" dxfId="177"/>
  </conditionalFormatting>
  <conditionalFormatting sqref="FX39:FX67">
    <cfRule type="aboveAverage" priority="4977" aboveAverage="0" dxfId="177"/>
  </conditionalFormatting>
  <conditionalFormatting sqref="FX68:FX168">
    <cfRule type="aboveAverage" priority="4975" aboveAverage="0" dxfId="177"/>
  </conditionalFormatting>
  <conditionalFormatting sqref="FX169:FX224">
    <cfRule type="aboveAverage" priority="4973" aboveAverage="0" dxfId="177"/>
  </conditionalFormatting>
  <conditionalFormatting sqref="FX225:FX262">
    <cfRule type="aboveAverage" priority="4968" aboveAverage="0" dxfId="177"/>
  </conditionalFormatting>
  <conditionalFormatting sqref="FX263">
    <cfRule type="aboveAverage" priority="4053" aboveAverage="0" dxfId="177"/>
  </conditionalFormatting>
  <conditionalFormatting sqref="FX264:FX364">
    <cfRule type="aboveAverage" priority="6234" aboveAverage="0" dxfId="177"/>
  </conditionalFormatting>
  <conditionalFormatting sqref="FY11">
    <cfRule type="aboveAverage" priority="4959" aboveAverage="0" dxfId="177"/>
  </conditionalFormatting>
  <conditionalFormatting sqref="FY12:FY40">
    <cfRule type="aboveAverage" priority="4971" aboveAverage="0" dxfId="177"/>
  </conditionalFormatting>
  <conditionalFormatting sqref="FY41:FY224">
    <cfRule type="aboveAverage" priority="4972" aboveAverage="0" dxfId="177"/>
  </conditionalFormatting>
  <conditionalFormatting sqref="FY225:FY262">
    <cfRule type="aboveAverage" priority="4967" aboveAverage="0" dxfId="177"/>
  </conditionalFormatting>
  <conditionalFormatting sqref="FY263">
    <cfRule type="aboveAverage" priority="4052" aboveAverage="0" dxfId="177"/>
  </conditionalFormatting>
  <conditionalFormatting sqref="FY264:FY364">
    <cfRule type="aboveAverage" priority="6233" aboveAverage="0" dxfId="177"/>
  </conditionalFormatting>
  <conditionalFormatting sqref="GC11">
    <cfRule type="aboveAverage" priority="4942" aboveAverage="0" dxfId="177"/>
  </conditionalFormatting>
  <conditionalFormatting sqref="GC12:GC39">
    <cfRule type="aboveAverage" priority="4950" aboveAverage="0" dxfId="177"/>
  </conditionalFormatting>
  <conditionalFormatting sqref="GC12:GC263">
    <cfRule type="aboveAverage" priority="818" aboveAverage="0" dxfId="177"/>
  </conditionalFormatting>
  <conditionalFormatting sqref="GC40:GC67">
    <cfRule type="aboveAverage" priority="4958" aboveAverage="0" dxfId="177"/>
  </conditionalFormatting>
  <conditionalFormatting sqref="GC68:GC168">
    <cfRule type="aboveAverage" priority="4956" aboveAverage="0" dxfId="177"/>
  </conditionalFormatting>
  <conditionalFormatting sqref="GC169:GC224">
    <cfRule type="aboveAverage" priority="4954" aboveAverage="0" dxfId="177"/>
  </conditionalFormatting>
  <conditionalFormatting sqref="GC225:GC262">
    <cfRule type="aboveAverage" priority="4949" aboveAverage="0" dxfId="177"/>
  </conditionalFormatting>
  <conditionalFormatting sqref="GC263">
    <cfRule type="aboveAverage" priority="4049" aboveAverage="0" dxfId="177"/>
  </conditionalFormatting>
  <conditionalFormatting sqref="GC264:GD364">
    <cfRule type="aboveAverage" priority="6232" aboveAverage="0" dxfId="177"/>
  </conditionalFormatting>
  <conditionalFormatting sqref="GD3">
    <cfRule type="aboveAverage" priority="4545" aboveAverage="0" dxfId="177"/>
  </conditionalFormatting>
  <conditionalFormatting sqref="GD10">
    <cfRule type="aboveAverage" priority="4944" aboveAverage="0" dxfId="177"/>
  </conditionalFormatting>
  <conditionalFormatting sqref="GD11">
    <cfRule type="aboveAverage" priority="3763" aboveAverage="0" dxfId="177"/>
  </conditionalFormatting>
  <conditionalFormatting sqref="GD12">
    <cfRule type="aboveAverage" priority="3764" aboveAverage="0" dxfId="177"/>
  </conditionalFormatting>
  <conditionalFormatting sqref="GD12:GD263">
    <cfRule type="aboveAverage" priority="2687" aboveAverage="0" dxfId="177"/>
  </conditionalFormatting>
  <conditionalFormatting sqref="GD39:GD57">
    <cfRule type="aboveAverage" priority="2688" aboveAverage="0" dxfId="177"/>
  </conditionalFormatting>
  <conditionalFormatting sqref="GD39:GD67">
    <cfRule type="aboveAverage" priority="3762" aboveAverage="0" dxfId="177"/>
  </conditionalFormatting>
  <conditionalFormatting sqref="GD58:GD67">
    <cfRule type="aboveAverage" priority="2695" aboveAverage="0" dxfId="177"/>
  </conditionalFormatting>
  <conditionalFormatting sqref="GD68:GD168">
    <cfRule type="aboveAverage" priority="3761" aboveAverage="0" dxfId="177"/>
  </conditionalFormatting>
  <conditionalFormatting sqref="GD169:GD184">
    <cfRule type="aboveAverage" priority="3760" aboveAverage="0" dxfId="177"/>
  </conditionalFormatting>
  <conditionalFormatting sqref="GD185:GD262">
    <cfRule type="aboveAverage" priority="3759" aboveAverage="0" dxfId="177"/>
  </conditionalFormatting>
  <conditionalFormatting sqref="GD263">
    <cfRule type="aboveAverage" priority="3758" aboveAverage="0" dxfId="177"/>
  </conditionalFormatting>
  <conditionalFormatting sqref="GE39:GE67">
    <cfRule type="aboveAverage" priority="4957" aboveAverage="0" dxfId="177"/>
  </conditionalFormatting>
  <conditionalFormatting sqref="GE68:GE168">
    <cfRule type="aboveAverage" priority="4955" aboveAverage="0" dxfId="177"/>
  </conditionalFormatting>
  <conditionalFormatting sqref="GE169:GE224">
    <cfRule type="aboveAverage" priority="4953" aboveAverage="0" dxfId="177"/>
  </conditionalFormatting>
  <conditionalFormatting sqref="GE225:GE262">
    <cfRule type="aboveAverage" priority="4948" aboveAverage="0" dxfId="177"/>
  </conditionalFormatting>
  <conditionalFormatting sqref="GE263">
    <cfRule type="aboveAverage" priority="4048" aboveAverage="0" dxfId="177"/>
  </conditionalFormatting>
  <conditionalFormatting sqref="GE264:GE364">
    <cfRule type="aboveAverage" priority="6231" aboveAverage="0" dxfId="177"/>
  </conditionalFormatting>
  <conditionalFormatting sqref="GF11">
    <cfRule type="aboveAverage" priority="4939" aboveAverage="0" dxfId="177"/>
  </conditionalFormatting>
  <conditionalFormatting sqref="GF12:GF40">
    <cfRule type="aboveAverage" priority="4951" aboveAverage="0" dxfId="177"/>
  </conditionalFormatting>
  <conditionalFormatting sqref="GF41:GF224">
    <cfRule type="aboveAverage" priority="4952" aboveAverage="0" dxfId="177"/>
  </conditionalFormatting>
  <conditionalFormatting sqref="GF225:GF262">
    <cfRule type="aboveAverage" priority="4947" aboveAverage="0" dxfId="177"/>
  </conditionalFormatting>
  <conditionalFormatting sqref="GF263">
    <cfRule type="aboveAverage" priority="4047" aboveAverage="0" dxfId="177"/>
  </conditionalFormatting>
  <conditionalFormatting sqref="GF264:GG266 GF267:GM364 GG225:GG263 GI264:GM266">
    <cfRule type="aboveAverage" priority="6230" aboveAverage="0" dxfId="177"/>
  </conditionalFormatting>
  <conditionalFormatting sqref="GG11">
    <cfRule type="aboveAverage" priority="6449" aboveAverage="0" dxfId="177"/>
  </conditionalFormatting>
  <conditionalFormatting sqref="GG12:GG40">
    <cfRule type="aboveAverage" priority="6450" aboveAverage="0" dxfId="177"/>
  </conditionalFormatting>
  <conditionalFormatting sqref="GG41:GG224">
    <cfRule type="aboveAverage" priority="6451" aboveAverage="0" dxfId="177"/>
  </conditionalFormatting>
  <conditionalFormatting sqref="GJ11">
    <cfRule type="aboveAverage" priority="4922" aboveAverage="0" dxfId="177"/>
  </conditionalFormatting>
  <conditionalFormatting sqref="GJ12:GJ39">
    <cfRule type="aboveAverage" priority="4930" aboveAverage="0" dxfId="177"/>
  </conditionalFormatting>
  <conditionalFormatting sqref="GJ12:GJ263">
    <cfRule type="aboveAverage" priority="812" aboveAverage="0" dxfId="177"/>
  </conditionalFormatting>
  <conditionalFormatting sqref="GJ40:GJ67">
    <cfRule type="aboveAverage" priority="4938" aboveAverage="0" dxfId="177"/>
  </conditionalFormatting>
  <conditionalFormatting sqref="GJ68:GJ168">
    <cfRule type="aboveAverage" priority="4936" aboveAverage="0" dxfId="177"/>
  </conditionalFormatting>
  <conditionalFormatting sqref="GJ169:GJ224">
    <cfRule type="aboveAverage" priority="4934" aboveAverage="0" dxfId="177"/>
  </conditionalFormatting>
  <conditionalFormatting sqref="GJ225:GJ262">
    <cfRule type="aboveAverage" priority="4929" aboveAverage="0" dxfId="177"/>
  </conditionalFormatting>
  <conditionalFormatting sqref="GJ263">
    <cfRule type="aboveAverage" priority="4044" aboveAverage="0" dxfId="177"/>
  </conditionalFormatting>
  <conditionalFormatting sqref="GK3">
    <cfRule type="aboveAverage" priority="4544" aboveAverage="0" dxfId="177"/>
  </conditionalFormatting>
  <conditionalFormatting sqref="GK10">
    <cfRule type="aboveAverage" priority="4558" aboveAverage="0" dxfId="177"/>
  </conditionalFormatting>
  <conditionalFormatting sqref="GK11">
    <cfRule type="aboveAverage" priority="3756" aboveAverage="0" dxfId="177"/>
  </conditionalFormatting>
  <conditionalFormatting sqref="GK12">
    <cfRule type="aboveAverage" priority="3757" aboveAverage="0" dxfId="177"/>
  </conditionalFormatting>
  <conditionalFormatting sqref="GK12:GK263">
    <cfRule type="aboveAverage" priority="2677" aboveAverage="0" dxfId="177"/>
  </conditionalFormatting>
  <conditionalFormatting sqref="GK39:GK57">
    <cfRule type="aboveAverage" priority="2678" aboveAverage="0" dxfId="177"/>
  </conditionalFormatting>
  <conditionalFormatting sqref="GK39:GK67">
    <cfRule type="aboveAverage" priority="3755" aboveAverage="0" dxfId="177"/>
  </conditionalFormatting>
  <conditionalFormatting sqref="GK58:GK67">
    <cfRule type="aboveAverage" priority="2685" aboveAverage="0" dxfId="177"/>
  </conditionalFormatting>
  <conditionalFormatting sqref="GK68:GK168">
    <cfRule type="aboveAverage" priority="3754" aboveAverage="0" dxfId="177"/>
  </conditionalFormatting>
  <conditionalFormatting sqref="GK169:GK184">
    <cfRule type="aboveAverage" priority="3753" aboveAverage="0" dxfId="177"/>
  </conditionalFormatting>
  <conditionalFormatting sqref="GK185:GK262">
    <cfRule type="aboveAverage" priority="3752" aboveAverage="0" dxfId="177"/>
  </conditionalFormatting>
  <conditionalFormatting sqref="GK263">
    <cfRule type="aboveAverage" priority="3751" aboveAverage="0" dxfId="177"/>
  </conditionalFormatting>
  <conditionalFormatting sqref="GL39:GL67">
    <cfRule type="aboveAverage" priority="4937" aboveAverage="0" dxfId="177"/>
  </conditionalFormatting>
  <conditionalFormatting sqref="GL68:GL168">
    <cfRule type="aboveAverage" priority="4935" aboveAverage="0" dxfId="177"/>
  </conditionalFormatting>
  <conditionalFormatting sqref="GL169:GL224">
    <cfRule type="aboveAverage" priority="4933" aboveAverage="0" dxfId="177"/>
  </conditionalFormatting>
  <conditionalFormatting sqref="GL225:GL262">
    <cfRule type="aboveAverage" priority="4928" aboveAverage="0" dxfId="177"/>
  </conditionalFormatting>
  <conditionalFormatting sqref="GL263">
    <cfRule type="aboveAverage" priority="4043" aboveAverage="0" dxfId="177"/>
  </conditionalFormatting>
  <conditionalFormatting sqref="GM11">
    <cfRule type="aboveAverage" priority="4919" aboveAverage="0" dxfId="177"/>
  </conditionalFormatting>
  <conditionalFormatting sqref="GM12:GM40">
    <cfRule type="aboveAverage" priority="4931" aboveAverage="0" dxfId="177"/>
  </conditionalFormatting>
  <conditionalFormatting sqref="GM41:GM224">
    <cfRule type="aboveAverage" priority="4932" aboveAverage="0" dxfId="177"/>
  </conditionalFormatting>
  <conditionalFormatting sqref="GM225:GM262">
    <cfRule type="aboveAverage" priority="4927" aboveAverage="0" dxfId="177"/>
  </conditionalFormatting>
  <conditionalFormatting sqref="GM263">
    <cfRule type="aboveAverage" priority="4042" aboveAverage="0" dxfId="177"/>
  </conditionalFormatting>
  <conditionalFormatting sqref="GQ11">
    <cfRule type="aboveAverage" priority="4902" aboveAverage="0" dxfId="177"/>
  </conditionalFormatting>
  <conditionalFormatting sqref="GQ12:GQ39">
    <cfRule type="aboveAverage" priority="4910" aboveAverage="0" dxfId="177"/>
  </conditionalFormatting>
  <conditionalFormatting sqref="GQ12:GQ263">
    <cfRule type="aboveAverage" priority="806" aboveAverage="0" dxfId="177"/>
  </conditionalFormatting>
  <conditionalFormatting sqref="GQ40:GQ67">
    <cfRule type="aboveAverage" priority="4918" aboveAverage="0" dxfId="177"/>
  </conditionalFormatting>
  <conditionalFormatting sqref="GQ68:GQ168">
    <cfRule type="aboveAverage" priority="4916" aboveAverage="0" dxfId="177"/>
  </conditionalFormatting>
  <conditionalFormatting sqref="GQ169:GQ224">
    <cfRule type="aboveAverage" priority="4914" aboveAverage="0" dxfId="177"/>
  </conditionalFormatting>
  <conditionalFormatting sqref="GQ225:GQ262">
    <cfRule type="aboveAverage" priority="4909" aboveAverage="0" dxfId="177"/>
  </conditionalFormatting>
  <conditionalFormatting sqref="GQ263">
    <cfRule type="aboveAverage" priority="4039" aboveAverage="0" dxfId="177"/>
  </conditionalFormatting>
  <conditionalFormatting sqref="GR10">
    <cfRule type="aboveAverage" priority="4904" aboveAverage="0" dxfId="177"/>
  </conditionalFormatting>
  <conditionalFormatting sqref="GR11">
    <cfRule type="aboveAverage" priority="3749" aboveAverage="0" dxfId="177"/>
  </conditionalFormatting>
  <conditionalFormatting sqref="GR12">
    <cfRule type="aboveAverage" priority="2670" aboveAverage="0" dxfId="177"/>
  </conditionalFormatting>
  <conditionalFormatting sqref="GR12:GR263">
    <cfRule type="aboveAverage" priority="3705" aboveAverage="0" dxfId="177"/>
  </conditionalFormatting>
  <conditionalFormatting sqref="GR39:GR57">
    <cfRule type="aboveAverage" priority="2668" aboveAverage="0" dxfId="177"/>
  </conditionalFormatting>
  <conditionalFormatting sqref="GR58:GR67">
    <cfRule type="aboveAverage" priority="2675" aboveAverage="0" dxfId="177"/>
  </conditionalFormatting>
  <conditionalFormatting sqref="GR68:GR168">
    <cfRule type="aboveAverage" priority="2674" aboveAverage="0" dxfId="177"/>
  </conditionalFormatting>
  <conditionalFormatting sqref="GR169:GR184">
    <cfRule type="aboveAverage" priority="2673" aboveAverage="0" dxfId="177"/>
  </conditionalFormatting>
  <conditionalFormatting sqref="GR185:GR262">
    <cfRule type="aboveAverage" priority="2672" aboveAverage="0" dxfId="177"/>
  </conditionalFormatting>
  <conditionalFormatting sqref="GR263">
    <cfRule type="aboveAverage" priority="2671" aboveAverage="0" dxfId="177"/>
  </conditionalFormatting>
  <conditionalFormatting sqref="GS39:GS67">
    <cfRule type="aboveAverage" priority="1966" aboveAverage="0" dxfId="177"/>
  </conditionalFormatting>
  <conditionalFormatting sqref="GS68:GS168">
    <cfRule type="aboveAverage" priority="1964" aboveAverage="0" dxfId="177"/>
  </conditionalFormatting>
  <conditionalFormatting sqref="GS169:GS224">
    <cfRule type="aboveAverage" priority="1962" aboveAverage="0" dxfId="177"/>
  </conditionalFormatting>
  <conditionalFormatting sqref="GS225:GS262">
    <cfRule type="aboveAverage" priority="1957" aboveAverage="0" dxfId="177"/>
  </conditionalFormatting>
  <conditionalFormatting sqref="GS263">
    <cfRule type="aboveAverage" priority="1947" aboveAverage="0" dxfId="177"/>
  </conditionalFormatting>
  <conditionalFormatting sqref="GT11">
    <cfRule type="aboveAverage" priority="4899" aboveAverage="0" dxfId="177"/>
  </conditionalFormatting>
  <conditionalFormatting sqref="GT12:GT40">
    <cfRule type="aboveAverage" priority="1960" aboveAverage="0" dxfId="177"/>
  </conditionalFormatting>
  <conditionalFormatting sqref="GT12:GT263">
    <cfRule type="aboveAverage" priority="3706" aboveAverage="0" dxfId="177"/>
  </conditionalFormatting>
  <conditionalFormatting sqref="GT41:GT224">
    <cfRule type="aboveAverage" priority="1961" aboveAverage="0" dxfId="177"/>
  </conditionalFormatting>
  <conditionalFormatting sqref="GT225:GT262">
    <cfRule type="aboveAverage" priority="1956" aboveAverage="0" dxfId="177"/>
  </conditionalFormatting>
  <conditionalFormatting sqref="GT263">
    <cfRule type="aboveAverage" priority="1946" aboveAverage="0" dxfId="177"/>
  </conditionalFormatting>
  <conditionalFormatting sqref="GX11">
    <cfRule type="aboveAverage" priority="4882" aboveAverage="0" dxfId="177"/>
  </conditionalFormatting>
  <conditionalFormatting sqref="GX12:GX39">
    <cfRule type="aboveAverage" priority="4890" aboveAverage="0" dxfId="177"/>
  </conditionalFormatting>
  <conditionalFormatting sqref="GX12:GX263">
    <cfRule type="aboveAverage" priority="800" aboveAverage="0" dxfId="177"/>
  </conditionalFormatting>
  <conditionalFormatting sqref="GX40:GX67">
    <cfRule type="aboveAverage" priority="4898" aboveAverage="0" dxfId="177"/>
  </conditionalFormatting>
  <conditionalFormatting sqref="GX68:GX168">
    <cfRule type="aboveAverage" priority="4896" aboveAverage="0" dxfId="177"/>
  </conditionalFormatting>
  <conditionalFormatting sqref="GX169:GX224">
    <cfRule type="aboveAverage" priority="4894" aboveAverage="0" dxfId="177"/>
  </conditionalFormatting>
  <conditionalFormatting sqref="GX225:GX262">
    <cfRule type="aboveAverage" priority="4889" aboveAverage="0" dxfId="177"/>
  </conditionalFormatting>
  <conditionalFormatting sqref="GX263">
    <cfRule type="aboveAverage" priority="4034" aboveAverage="0" dxfId="177"/>
  </conditionalFormatting>
  <conditionalFormatting sqref="GY10">
    <cfRule type="aboveAverage" priority="4884" aboveAverage="0" dxfId="177"/>
  </conditionalFormatting>
  <conditionalFormatting sqref="GY11">
    <cfRule type="aboveAverage" priority="3703" aboveAverage="0" dxfId="177"/>
  </conditionalFormatting>
  <conditionalFormatting sqref="GY12">
    <cfRule type="aboveAverage" priority="1918" aboveAverage="0" dxfId="177"/>
  </conditionalFormatting>
  <conditionalFormatting sqref="GY12:GY263">
    <cfRule type="aboveAverage" priority="3701" aboveAverage="0" dxfId="177"/>
  </conditionalFormatting>
  <conditionalFormatting sqref="GY39:GY57">
    <cfRule type="aboveAverage" priority="1916" aboveAverage="0" dxfId="177"/>
  </conditionalFormatting>
  <conditionalFormatting sqref="GY58:GY67">
    <cfRule type="aboveAverage" priority="1926" aboveAverage="0" dxfId="177"/>
  </conditionalFormatting>
  <conditionalFormatting sqref="GY68:GY168">
    <cfRule type="aboveAverage" priority="1925" aboveAverage="0" dxfId="177"/>
  </conditionalFormatting>
  <conditionalFormatting sqref="GY169:GY184">
    <cfRule type="aboveAverage" priority="1924" aboveAverage="0" dxfId="177"/>
  </conditionalFormatting>
  <conditionalFormatting sqref="GY185:GY262">
    <cfRule type="aboveAverage" priority="1923" aboveAverage="0" dxfId="177"/>
  </conditionalFormatting>
  <conditionalFormatting sqref="GY263">
    <cfRule type="aboveAverage" priority="1919" aboveAverage="0" dxfId="177"/>
  </conditionalFormatting>
  <conditionalFormatting sqref="GZ39:GZ67">
    <cfRule type="aboveAverage" priority="1940" aboveAverage="0" dxfId="177"/>
  </conditionalFormatting>
  <conditionalFormatting sqref="GZ68:GZ168">
    <cfRule type="aboveAverage" priority="1938" aboveAverage="0" dxfId="177"/>
  </conditionalFormatting>
  <conditionalFormatting sqref="GZ169:GZ224">
    <cfRule type="aboveAverage" priority="1936" aboveAverage="0" dxfId="177"/>
  </conditionalFormatting>
  <conditionalFormatting sqref="GZ225:GZ262">
    <cfRule type="aboveAverage" priority="1931" aboveAverage="0" dxfId="177"/>
  </conditionalFormatting>
  <conditionalFormatting sqref="GZ263">
    <cfRule type="aboveAverage" priority="1921" aboveAverage="0" dxfId="177"/>
  </conditionalFormatting>
  <conditionalFormatting sqref="HA11">
    <cfRule type="aboveAverage" priority="3704" aboveAverage="0" dxfId="177"/>
  </conditionalFormatting>
  <conditionalFormatting sqref="HA12:HA40">
    <cfRule type="aboveAverage" priority="1934" aboveAverage="0" dxfId="177"/>
  </conditionalFormatting>
  <conditionalFormatting sqref="HA12:HA263">
    <cfRule type="aboveAverage" priority="3702" aboveAverage="0" dxfId="177"/>
  </conditionalFormatting>
  <conditionalFormatting sqref="HA41:HA224">
    <cfRule type="aboveAverage" priority="1935" aboveAverage="0" dxfId="177"/>
  </conditionalFormatting>
  <conditionalFormatting sqref="HA225:HA262">
    <cfRule type="aboveAverage" priority="1930" aboveAverage="0" dxfId="177"/>
  </conditionalFormatting>
  <conditionalFormatting sqref="HA263">
    <cfRule type="aboveAverage" priority="1920" aboveAverage="0" dxfId="177"/>
  </conditionalFormatting>
  <conditionalFormatting sqref="HF11">
    <cfRule type="aboveAverage" priority="4862" aboveAverage="0" dxfId="177"/>
  </conditionalFormatting>
  <conditionalFormatting sqref="HF12:HF263">
    <cfRule type="aboveAverage" priority="4870" aboveAverage="0" dxfId="177"/>
  </conditionalFormatting>
  <conditionalFormatting sqref="HF40:HF67">
    <cfRule type="aboveAverage" priority="4878" aboveAverage="0" dxfId="177"/>
  </conditionalFormatting>
  <conditionalFormatting sqref="HF68:HF168">
    <cfRule type="aboveAverage" priority="4876" aboveAverage="0" dxfId="177"/>
  </conditionalFormatting>
  <conditionalFormatting sqref="HF169:HF224">
    <cfRule type="aboveAverage" priority="4874" aboveAverage="0" dxfId="177"/>
  </conditionalFormatting>
  <conditionalFormatting sqref="HF225:HF262">
    <cfRule type="aboveAverage" priority="4869" aboveAverage="0" dxfId="177"/>
  </conditionalFormatting>
  <conditionalFormatting sqref="HF263">
    <cfRule type="aboveAverage" priority="4029" aboveAverage="0" dxfId="177"/>
  </conditionalFormatting>
  <conditionalFormatting sqref="HF264:HG364">
    <cfRule type="aboveAverage" priority="6229" aboveAverage="0" dxfId="177"/>
  </conditionalFormatting>
  <conditionalFormatting sqref="HG10">
    <cfRule type="aboveAverage" priority="4864" aboveAverage="0" dxfId="177"/>
  </conditionalFormatting>
  <conditionalFormatting sqref="HG11">
    <cfRule type="aboveAverage" priority="4860" aboveAverage="0" dxfId="177"/>
  </conditionalFormatting>
  <conditionalFormatting sqref="HG12">
    <cfRule type="aboveAverage" priority="4863" aboveAverage="0" dxfId="177"/>
  </conditionalFormatting>
  <conditionalFormatting sqref="HG39:HG57">
    <cfRule type="aboveAverage" priority="1890" aboveAverage="0" dxfId="177"/>
  </conditionalFormatting>
  <conditionalFormatting sqref="HG39:HG67">
    <cfRule type="aboveAverage" priority="4487" aboveAverage="0" dxfId="177"/>
  </conditionalFormatting>
  <conditionalFormatting sqref="HG58:HG67">
    <cfRule type="aboveAverage" priority="1900" aboveAverage="0" dxfId="177"/>
  </conditionalFormatting>
  <conditionalFormatting sqref="HG68:HG168">
    <cfRule type="aboveAverage" priority="4486" aboveAverage="0" dxfId="177"/>
  </conditionalFormatting>
  <conditionalFormatting sqref="HG169:HG184">
    <cfRule type="aboveAverage" priority="4485" aboveAverage="0" dxfId="177"/>
  </conditionalFormatting>
  <conditionalFormatting sqref="HG185:HG262">
    <cfRule type="aboveAverage" priority="4484" aboveAverage="0" dxfId="177"/>
  </conditionalFormatting>
  <conditionalFormatting sqref="HG263">
    <cfRule type="aboveAverage" priority="4025" aboveAverage="0" dxfId="177"/>
  </conditionalFormatting>
  <conditionalFormatting sqref="HH39:HH67">
    <cfRule type="aboveAverage" priority="4877" aboveAverage="0" dxfId="177"/>
  </conditionalFormatting>
  <conditionalFormatting sqref="HH68:HH168">
    <cfRule type="aboveAverage" priority="4875" aboveAverage="0" dxfId="177"/>
  </conditionalFormatting>
  <conditionalFormatting sqref="HH169:HH224">
    <cfRule type="aboveAverage" priority="4873" aboveAverage="0" dxfId="177"/>
  </conditionalFormatting>
  <conditionalFormatting sqref="HH225:HH262">
    <cfRule type="aboveAverage" priority="4868" aboveAverage="0" dxfId="177"/>
  </conditionalFormatting>
  <conditionalFormatting sqref="HH263">
    <cfRule type="aboveAverage" priority="4028" aboveAverage="0" dxfId="177"/>
  </conditionalFormatting>
  <conditionalFormatting sqref="HH264:HH364">
    <cfRule type="aboveAverage" priority="6228" aboveAverage="0" dxfId="177"/>
  </conditionalFormatting>
  <conditionalFormatting sqref="HI2 HP2 HW2 ID2 IK2 IR2 IY2 JF2 JM2 JT2 KA2 KH2 KO2 KV2 LC2 LJ2 LQ2 LX2 ME2 ML2 MS2 MZ2 NG2 NN2 NU2 OB2 OI2 OP2 OW2 PD2:PE2 PK2 PY2 QF2 QM2 QT2 RA2 RH2 RO2 RV2 SC2 SJ2 SQ2 SX2 TE2 TL2 TS2 TZ2 UG2 UN2 UU2 VB2 VI2">
    <cfRule type="cellIs" priority="3549" operator="equal" dxfId="83">
      <formula>"V. Bearish"</formula>
    </cfRule>
    <cfRule type="cellIs" priority="3554" operator="equal" dxfId="0">
      <formula>"Bullish"</formula>
    </cfRule>
    <cfRule type="cellIs" priority="3553" operator="equal" dxfId="95">
      <formula>"Neutral+"</formula>
    </cfRule>
    <cfRule type="cellIs" priority="3552" operator="equal" dxfId="94">
      <formula>"Neutral"</formula>
    </cfRule>
    <cfRule type="cellIs" priority="3551" operator="equal" dxfId="76">
      <formula>"Neutral-"</formula>
    </cfRule>
    <cfRule type="cellIs" priority="3550" operator="equal" dxfId="70">
      <formula>"Bearish"</formula>
    </cfRule>
    <cfRule type="cellIs" priority="3555" operator="equal" dxfId="85">
      <formula>"V. Bullish"</formula>
    </cfRule>
  </conditionalFormatting>
  <conditionalFormatting sqref="HI11">
    <cfRule type="aboveAverage" priority="4859" aboveAverage="0" dxfId="177"/>
  </conditionalFormatting>
  <conditionalFormatting sqref="HI12:HI40">
    <cfRule type="aboveAverage" priority="4871" aboveAverage="0" dxfId="177"/>
  </conditionalFormatting>
  <conditionalFormatting sqref="HI41:HI224">
    <cfRule type="aboveAverage" priority="4872" aboveAverage="0" dxfId="177"/>
  </conditionalFormatting>
  <conditionalFormatting sqref="HI225:HI262">
    <cfRule type="aboveAverage" priority="4867" aboveAverage="0" dxfId="177"/>
  </conditionalFormatting>
  <conditionalFormatting sqref="HI263">
    <cfRule type="aboveAverage" priority="4027" aboveAverage="0" dxfId="177"/>
  </conditionalFormatting>
  <conditionalFormatting sqref="HI264:HI364">
    <cfRule type="aboveAverage" priority="6227" aboveAverage="0" dxfId="177"/>
  </conditionalFormatting>
  <conditionalFormatting sqref="HM11">
    <cfRule type="aboveAverage" priority="4842" aboveAverage="0" dxfId="177"/>
  </conditionalFormatting>
  <conditionalFormatting sqref="HM12:HM39">
    <cfRule type="aboveAverage" priority="4850" aboveAverage="0" dxfId="177"/>
  </conditionalFormatting>
  <conditionalFormatting sqref="HM12:HM263">
    <cfRule type="aboveAverage" priority="794" aboveAverage="0" dxfId="177"/>
  </conditionalFormatting>
  <conditionalFormatting sqref="HM40:HM67">
    <cfRule type="aboveAverage" priority="4858" aboveAverage="0" dxfId="177"/>
  </conditionalFormatting>
  <conditionalFormatting sqref="HM68:HM168">
    <cfRule type="aboveAverage" priority="4856" aboveAverage="0" dxfId="177"/>
  </conditionalFormatting>
  <conditionalFormatting sqref="HM169:HM224">
    <cfRule type="aboveAverage" priority="4854" aboveAverage="0" dxfId="177"/>
  </conditionalFormatting>
  <conditionalFormatting sqref="HM225:HM262">
    <cfRule type="aboveAverage" priority="4849" aboveAverage="0" dxfId="177"/>
  </conditionalFormatting>
  <conditionalFormatting sqref="HM263">
    <cfRule type="aboveAverage" priority="4024" aboveAverage="0" dxfId="177"/>
  </conditionalFormatting>
  <conditionalFormatting sqref="HM264:HN364">
    <cfRule type="aboveAverage" priority="6226" aboveAverage="0" dxfId="177"/>
  </conditionalFormatting>
  <conditionalFormatting sqref="HN10">
    <cfRule type="aboveAverage" priority="4844" aboveAverage="0" dxfId="177"/>
  </conditionalFormatting>
  <conditionalFormatting sqref="HN11">
    <cfRule type="aboveAverage" priority="4840" aboveAverage="0" dxfId="177"/>
  </conditionalFormatting>
  <conditionalFormatting sqref="HN12">
    <cfRule type="aboveAverage" priority="4843" aboveAverage="0" dxfId="177"/>
  </conditionalFormatting>
  <conditionalFormatting sqref="HN39:HN57">
    <cfRule type="aboveAverage" priority="1864" aboveAverage="0" dxfId="177"/>
  </conditionalFormatting>
  <conditionalFormatting sqref="HN39:HN67">
    <cfRule type="aboveAverage" priority="4491" aboveAverage="0" dxfId="177"/>
  </conditionalFormatting>
  <conditionalFormatting sqref="HN58:HN67">
    <cfRule type="aboveAverage" priority="1874" aboveAverage="0" dxfId="177"/>
  </conditionalFormatting>
  <conditionalFormatting sqref="HN68:HN168">
    <cfRule type="aboveAverage" priority="4490" aboveAverage="0" dxfId="177"/>
  </conditionalFormatting>
  <conditionalFormatting sqref="HN169:HN184">
    <cfRule type="aboveAverage" priority="4489" aboveAverage="0" dxfId="177"/>
  </conditionalFormatting>
  <conditionalFormatting sqref="HN185:HN262">
    <cfRule type="aboveAverage" priority="1871" aboveAverage="0" dxfId="177"/>
  </conditionalFormatting>
  <conditionalFormatting sqref="HN185:HN263">
    <cfRule type="aboveAverage" priority="4488" aboveAverage="0" dxfId="177"/>
  </conditionalFormatting>
  <conditionalFormatting sqref="HN263">
    <cfRule type="aboveAverage" priority="1867" aboveAverage="0" dxfId="177"/>
  </conditionalFormatting>
  <conditionalFormatting sqref="HO39:HO67">
    <cfRule type="aboveAverage" priority="4857" aboveAverage="0" dxfId="177"/>
  </conditionalFormatting>
  <conditionalFormatting sqref="HO68:HO168">
    <cfRule type="aboveAverage" priority="4855" aboveAverage="0" dxfId="177"/>
  </conditionalFormatting>
  <conditionalFormatting sqref="HO169:HO224">
    <cfRule type="aboveAverage" priority="4853" aboveAverage="0" dxfId="177"/>
  </conditionalFormatting>
  <conditionalFormatting sqref="HO225:HO262">
    <cfRule type="aboveAverage" priority="4848" aboveAverage="0" dxfId="177"/>
  </conditionalFormatting>
  <conditionalFormatting sqref="HO263">
    <cfRule type="aboveAverage" priority="4023" aboveAverage="0" dxfId="177"/>
  </conditionalFormatting>
  <conditionalFormatting sqref="HO264:HO364">
    <cfRule type="aboveAverage" priority="6225" aboveAverage="0" dxfId="177"/>
  </conditionalFormatting>
  <conditionalFormatting sqref="HP11">
    <cfRule type="aboveAverage" priority="4839" aboveAverage="0" dxfId="177"/>
  </conditionalFormatting>
  <conditionalFormatting sqref="HP12:HP40">
    <cfRule type="aboveAverage" priority="4851" aboveAverage="0" dxfId="177"/>
  </conditionalFormatting>
  <conditionalFormatting sqref="HP41:HP224">
    <cfRule type="aboveAverage" priority="4852" aboveAverage="0" dxfId="177"/>
  </conditionalFormatting>
  <conditionalFormatting sqref="HP225:HP262">
    <cfRule type="aboveAverage" priority="4847" aboveAverage="0" dxfId="177"/>
  </conditionalFormatting>
  <conditionalFormatting sqref="HP263">
    <cfRule type="aboveAverage" priority="4022" aboveAverage="0" dxfId="177"/>
  </conditionalFormatting>
  <conditionalFormatting sqref="HP264:HP364">
    <cfRule type="aboveAverage" priority="6224" aboveAverage="0" dxfId="177"/>
  </conditionalFormatting>
  <conditionalFormatting sqref="HT11">
    <cfRule type="aboveAverage" priority="4822" aboveAverage="0" dxfId="177"/>
  </conditionalFormatting>
  <conditionalFormatting sqref="HT12:HT39">
    <cfRule type="aboveAverage" priority="4830" aboveAverage="0" dxfId="177"/>
  </conditionalFormatting>
  <conditionalFormatting sqref="HT12:HT263">
    <cfRule type="aboveAverage" priority="782" aboveAverage="0" dxfId="177"/>
  </conditionalFormatting>
  <conditionalFormatting sqref="HT40:HT67">
    <cfRule type="aboveAverage" priority="4838" aboveAverage="0" dxfId="177"/>
  </conditionalFormatting>
  <conditionalFormatting sqref="HT68:HT168">
    <cfRule type="aboveAverage" priority="4836" aboveAverage="0" dxfId="177"/>
  </conditionalFormatting>
  <conditionalFormatting sqref="HT169:HT224">
    <cfRule type="aboveAverage" priority="4834" aboveAverage="0" dxfId="177"/>
  </conditionalFormatting>
  <conditionalFormatting sqref="HT225:HT262">
    <cfRule type="aboveAverage" priority="4829" aboveAverage="0" dxfId="177"/>
  </conditionalFormatting>
  <conditionalFormatting sqref="HT263">
    <cfRule type="aboveAverage" priority="4019" aboveAverage="0" dxfId="177"/>
  </conditionalFormatting>
  <conditionalFormatting sqref="HT264:HU364">
    <cfRule type="aboveAverage" priority="6223" aboveAverage="0" dxfId="177"/>
  </conditionalFormatting>
  <conditionalFormatting sqref="HU10">
    <cfRule type="aboveAverage" priority="4824" aboveAverage="0" dxfId="177"/>
  </conditionalFormatting>
  <conditionalFormatting sqref="HU11">
    <cfRule type="aboveAverage" priority="4820" aboveAverage="0" dxfId="177"/>
  </conditionalFormatting>
  <conditionalFormatting sqref="HU12">
    <cfRule type="aboveAverage" priority="4823" aboveAverage="0" dxfId="177"/>
  </conditionalFormatting>
  <conditionalFormatting sqref="HU39:HU57">
    <cfRule type="aboveAverage" priority="1838" aboveAverage="0" dxfId="177"/>
  </conditionalFormatting>
  <conditionalFormatting sqref="HU39:HU67">
    <cfRule type="aboveAverage" priority="4495" aboveAverage="0" dxfId="177"/>
  </conditionalFormatting>
  <conditionalFormatting sqref="HU58:HU67">
    <cfRule type="aboveAverage" priority="1848" aboveAverage="0" dxfId="177"/>
  </conditionalFormatting>
  <conditionalFormatting sqref="HU68:HU168">
    <cfRule type="aboveAverage" priority="4494" aboveAverage="0" dxfId="177"/>
  </conditionalFormatting>
  <conditionalFormatting sqref="HU169:HU184">
    <cfRule type="aboveAverage" priority="4493" aboveAverage="0" dxfId="177"/>
  </conditionalFormatting>
  <conditionalFormatting sqref="HU185:HU262">
    <cfRule type="aboveAverage" priority="4492" aboveAverage="0" dxfId="177"/>
  </conditionalFormatting>
  <conditionalFormatting sqref="HU263">
    <cfRule type="aboveAverage" priority="4015" aboveAverage="0" dxfId="177"/>
  </conditionalFormatting>
  <conditionalFormatting sqref="HV39:HV67">
    <cfRule type="aboveAverage" priority="4837" aboveAverage="0" dxfId="177"/>
  </conditionalFormatting>
  <conditionalFormatting sqref="HV68:HV168">
    <cfRule type="aboveAverage" priority="4835" aboveAverage="0" dxfId="177"/>
  </conditionalFormatting>
  <conditionalFormatting sqref="HV169:HV224">
    <cfRule type="aboveAverage" priority="4833" aboveAverage="0" dxfId="177"/>
  </conditionalFormatting>
  <conditionalFormatting sqref="HV225:HV262">
    <cfRule type="aboveAverage" priority="4828" aboveAverage="0" dxfId="177"/>
  </conditionalFormatting>
  <conditionalFormatting sqref="HV263">
    <cfRule type="aboveAverage" priority="4018" aboveAverage="0" dxfId="177"/>
  </conditionalFormatting>
  <conditionalFormatting sqref="HV264:HV364">
    <cfRule type="aboveAverage" priority="6222" aboveAverage="0" dxfId="177"/>
  </conditionalFormatting>
  <conditionalFormatting sqref="HW11">
    <cfRule type="aboveAverage" priority="4819" aboveAverage="0" dxfId="177"/>
  </conditionalFormatting>
  <conditionalFormatting sqref="HW12:HW40">
    <cfRule type="aboveAverage" priority="4831" aboveAverage="0" dxfId="177"/>
  </conditionalFormatting>
  <conditionalFormatting sqref="HW41:HW224">
    <cfRule type="aboveAverage" priority="4832" aboveAverage="0" dxfId="177"/>
  </conditionalFormatting>
  <conditionalFormatting sqref="HW225:HW262">
    <cfRule type="aboveAverage" priority="4827" aboveAverage="0" dxfId="177"/>
  </conditionalFormatting>
  <conditionalFormatting sqref="HW263">
    <cfRule type="aboveAverage" priority="4017" aboveAverage="0" dxfId="177"/>
  </conditionalFormatting>
  <conditionalFormatting sqref="HW264:HW364">
    <cfRule type="aboveAverage" priority="6221" aboveAverage="0" dxfId="177"/>
  </conditionalFormatting>
  <conditionalFormatting sqref="IA11">
    <cfRule type="aboveAverage" priority="4802" aboveAverage="0" dxfId="177"/>
  </conditionalFormatting>
  <conditionalFormatting sqref="IA12:IA39">
    <cfRule type="aboveAverage" priority="4810" aboveAverage="0" dxfId="177"/>
  </conditionalFormatting>
  <conditionalFormatting sqref="IA12:IA263">
    <cfRule type="aboveAverage" priority="770" aboveAverage="0" dxfId="177"/>
  </conditionalFormatting>
  <conditionalFormatting sqref="IA40:IA67">
    <cfRule type="aboveAverage" priority="4818" aboveAverage="0" dxfId="177"/>
  </conditionalFormatting>
  <conditionalFormatting sqref="IA68:IA168">
    <cfRule type="aboveAverage" priority="4816" aboveAverage="0" dxfId="177"/>
  </conditionalFormatting>
  <conditionalFormatting sqref="IA169:IA224">
    <cfRule type="aboveAverage" priority="4814" aboveAverage="0" dxfId="177"/>
  </conditionalFormatting>
  <conditionalFormatting sqref="IA225:IA262">
    <cfRule type="aboveAverage" priority="4809" aboveAverage="0" dxfId="177"/>
  </conditionalFormatting>
  <conditionalFormatting sqref="IA263">
    <cfRule type="aboveAverage" priority="4014" aboveAverage="0" dxfId="177"/>
  </conditionalFormatting>
  <conditionalFormatting sqref="IA264:IB364">
    <cfRule type="aboveAverage" priority="6220" aboveAverage="0" dxfId="177"/>
  </conditionalFormatting>
  <conditionalFormatting sqref="IB10">
    <cfRule type="aboveAverage" priority="4804" aboveAverage="0" dxfId="177"/>
  </conditionalFormatting>
  <conditionalFormatting sqref="IB11">
    <cfRule type="aboveAverage" priority="4800" aboveAverage="0" dxfId="177"/>
  </conditionalFormatting>
  <conditionalFormatting sqref="IB12">
    <cfRule type="aboveAverage" priority="4803" aboveAverage="0" dxfId="177"/>
  </conditionalFormatting>
  <conditionalFormatting sqref="IB39:IB57">
    <cfRule type="aboveAverage" priority="1812" aboveAverage="0" dxfId="177"/>
  </conditionalFormatting>
  <conditionalFormatting sqref="IB39:IB67">
    <cfRule type="aboveAverage" priority="4499" aboveAverage="0" dxfId="177"/>
  </conditionalFormatting>
  <conditionalFormatting sqref="IB58:IB67">
    <cfRule type="aboveAverage" priority="1822" aboveAverage="0" dxfId="177"/>
  </conditionalFormatting>
  <conditionalFormatting sqref="IB68:IB168">
    <cfRule type="aboveAverage" priority="4498" aboveAverage="0" dxfId="177"/>
  </conditionalFormatting>
  <conditionalFormatting sqref="IB169:IB184">
    <cfRule type="aboveAverage" priority="4497" aboveAverage="0" dxfId="177"/>
  </conditionalFormatting>
  <conditionalFormatting sqref="IB185:IB262">
    <cfRule type="aboveAverage" priority="4496" aboveAverage="0" dxfId="177"/>
  </conditionalFormatting>
  <conditionalFormatting sqref="IB263">
    <cfRule type="aboveAverage" priority="4010" aboveAverage="0" dxfId="177"/>
  </conditionalFormatting>
  <conditionalFormatting sqref="IC39:IC67">
    <cfRule type="aboveAverage" priority="4817" aboveAverage="0" dxfId="177"/>
  </conditionalFormatting>
  <conditionalFormatting sqref="IC68:IC168">
    <cfRule type="aboveAverage" priority="4815" aboveAverage="0" dxfId="177"/>
  </conditionalFormatting>
  <conditionalFormatting sqref="IC169:IC224">
    <cfRule type="aboveAverage" priority="4813" aboveAverage="0" dxfId="177"/>
  </conditionalFormatting>
  <conditionalFormatting sqref="IC225:IC262">
    <cfRule type="aboveAverage" priority="4808" aboveAverage="0" dxfId="177"/>
  </conditionalFormatting>
  <conditionalFormatting sqref="IC263">
    <cfRule type="aboveAverage" priority="4013" aboveAverage="0" dxfId="177"/>
  </conditionalFormatting>
  <conditionalFormatting sqref="IC264:IC364">
    <cfRule type="aboveAverage" priority="6219" aboveAverage="0" dxfId="177"/>
  </conditionalFormatting>
  <conditionalFormatting sqref="ID11">
    <cfRule type="aboveAverage" priority="4799" aboveAverage="0" dxfId="177"/>
  </conditionalFormatting>
  <conditionalFormatting sqref="ID12:ID40">
    <cfRule type="aboveAverage" priority="4811" aboveAverage="0" dxfId="177"/>
  </conditionalFormatting>
  <conditionalFormatting sqref="ID41:ID224">
    <cfRule type="aboveAverage" priority="4812" aboveAverage="0" dxfId="177"/>
  </conditionalFormatting>
  <conditionalFormatting sqref="ID225:ID262">
    <cfRule type="aboveAverage" priority="4807" aboveAverage="0" dxfId="177"/>
  </conditionalFormatting>
  <conditionalFormatting sqref="ID263">
    <cfRule type="aboveAverage" priority="4012" aboveAverage="0" dxfId="177"/>
  </conditionalFormatting>
  <conditionalFormatting sqref="ID264:ID364">
    <cfRule type="aboveAverage" priority="6218" aboveAverage="0" dxfId="177"/>
  </conditionalFormatting>
  <conditionalFormatting sqref="IH11">
    <cfRule type="aboveAverage" priority="4782" aboveAverage="0" dxfId="177"/>
  </conditionalFormatting>
  <conditionalFormatting sqref="IH12:IH39">
    <cfRule type="aboveAverage" priority="4790" aboveAverage="0" dxfId="177"/>
  </conditionalFormatting>
  <conditionalFormatting sqref="IH12:IH263">
    <cfRule type="aboveAverage" priority="758" aboveAverage="0" dxfId="177"/>
  </conditionalFormatting>
  <conditionalFormatting sqref="IH40:IH67">
    <cfRule type="aboveAverage" priority="4798" aboveAverage="0" dxfId="177"/>
  </conditionalFormatting>
  <conditionalFormatting sqref="IH68:IH168">
    <cfRule type="aboveAverage" priority="4796" aboveAverage="0" dxfId="177"/>
  </conditionalFormatting>
  <conditionalFormatting sqref="IH169:IH224">
    <cfRule type="aboveAverage" priority="4794" aboveAverage="0" dxfId="177"/>
  </conditionalFormatting>
  <conditionalFormatting sqref="IH225:IH262">
    <cfRule type="aboveAverage" priority="4789" aboveAverage="0" dxfId="177"/>
  </conditionalFormatting>
  <conditionalFormatting sqref="IH263">
    <cfRule type="aboveAverage" priority="4009" aboveAverage="0" dxfId="177"/>
  </conditionalFormatting>
  <conditionalFormatting sqref="II10">
    <cfRule type="aboveAverage" priority="4784" aboveAverage="0" dxfId="177"/>
  </conditionalFormatting>
  <conditionalFormatting sqref="II11">
    <cfRule type="aboveAverage" priority="4780" aboveAverage="0" dxfId="177"/>
  </conditionalFormatting>
  <conditionalFormatting sqref="II12">
    <cfRule type="aboveAverage" priority="4783" aboveAverage="0" dxfId="177"/>
  </conditionalFormatting>
  <conditionalFormatting sqref="II39:II57">
    <cfRule type="aboveAverage" priority="1786" aboveAverage="0" dxfId="177"/>
  </conditionalFormatting>
  <conditionalFormatting sqref="II39:II67">
    <cfRule type="aboveAverage" priority="4503" aboveAverage="0" dxfId="177"/>
  </conditionalFormatting>
  <conditionalFormatting sqref="II58:II67">
    <cfRule type="aboveAverage" priority="1796" aboveAverage="0" dxfId="177"/>
  </conditionalFormatting>
  <conditionalFormatting sqref="II68:II168">
    <cfRule type="aboveAverage" priority="4502" aboveAverage="0" dxfId="177"/>
  </conditionalFormatting>
  <conditionalFormatting sqref="II169:II184">
    <cfRule type="aboveAverage" priority="4501" aboveAverage="0" dxfId="177"/>
  </conditionalFormatting>
  <conditionalFormatting sqref="II185:II262">
    <cfRule type="aboveAverage" priority="4500" aboveAverage="0" dxfId="177"/>
  </conditionalFormatting>
  <conditionalFormatting sqref="II263">
    <cfRule type="aboveAverage" priority="4005" aboveAverage="0" dxfId="177"/>
  </conditionalFormatting>
  <conditionalFormatting sqref="IJ39:IJ67">
    <cfRule type="aboveAverage" priority="4797" aboveAverage="0" dxfId="177"/>
  </conditionalFormatting>
  <conditionalFormatting sqref="IJ68:IJ168">
    <cfRule type="aboveAverage" priority="4795" aboveAverage="0" dxfId="177"/>
  </conditionalFormatting>
  <conditionalFormatting sqref="IJ169:IJ224">
    <cfRule type="aboveAverage" priority="4793" aboveAverage="0" dxfId="177"/>
  </conditionalFormatting>
  <conditionalFormatting sqref="IJ225:IJ262">
    <cfRule type="aboveAverage" priority="4788" aboveAverage="0" dxfId="177"/>
  </conditionalFormatting>
  <conditionalFormatting sqref="IJ263">
    <cfRule type="aboveAverage" priority="4008" aboveAverage="0" dxfId="177"/>
  </conditionalFormatting>
  <conditionalFormatting sqref="IK11">
    <cfRule type="aboveAverage" priority="4779" aboveAverage="0" dxfId="177"/>
  </conditionalFormatting>
  <conditionalFormatting sqref="IK12:IK40">
    <cfRule type="aboveAverage" priority="4791" aboveAverage="0" dxfId="177"/>
  </conditionalFormatting>
  <conditionalFormatting sqref="IK41:IK224">
    <cfRule type="aboveAverage" priority="1805" aboveAverage="0" dxfId="177"/>
  </conditionalFormatting>
  <conditionalFormatting sqref="IK41:IK263">
    <cfRule type="aboveAverage" priority="4792" aboveAverage="0" dxfId="177"/>
  </conditionalFormatting>
  <conditionalFormatting sqref="IK225:IK262">
    <cfRule type="aboveAverage" priority="4787" aboveAverage="0" dxfId="177"/>
  </conditionalFormatting>
  <conditionalFormatting sqref="IK263">
    <cfRule type="aboveAverage" priority="4007" aboveAverage="0" dxfId="177"/>
  </conditionalFormatting>
  <conditionalFormatting sqref="IO11">
    <cfRule type="aboveAverage" priority="4762" aboveAverage="0" dxfId="177"/>
  </conditionalFormatting>
  <conditionalFormatting sqref="IO12:IO39">
    <cfRule type="aboveAverage" priority="4770" aboveAverage="0" dxfId="177"/>
  </conditionalFormatting>
  <conditionalFormatting sqref="IO12:IO263">
    <cfRule type="aboveAverage" priority="746" aboveAverage="0" dxfId="177"/>
  </conditionalFormatting>
  <conditionalFormatting sqref="IO40:IO67">
    <cfRule type="aboveAverage" priority="4778" aboveAverage="0" dxfId="177"/>
  </conditionalFormatting>
  <conditionalFormatting sqref="IO68:IO168">
    <cfRule type="aboveAverage" priority="4776" aboveAverage="0" dxfId="177"/>
  </conditionalFormatting>
  <conditionalFormatting sqref="IO169:IO224">
    <cfRule type="aboveAverage" priority="4774" aboveAverage="0" dxfId="177"/>
  </conditionalFormatting>
  <conditionalFormatting sqref="IO225:IO262">
    <cfRule type="aboveAverage" priority="4769" aboveAverage="0" dxfId="177"/>
  </conditionalFormatting>
  <conditionalFormatting sqref="IO263">
    <cfRule type="aboveAverage" priority="4004" aboveAverage="0" dxfId="177"/>
  </conditionalFormatting>
  <conditionalFormatting sqref="IO264:IP364">
    <cfRule type="aboveAverage" priority="6217" aboveAverage="0" dxfId="177"/>
  </conditionalFormatting>
  <conditionalFormatting sqref="IP10">
    <cfRule type="aboveAverage" priority="4764" aboveAverage="0" dxfId="177"/>
  </conditionalFormatting>
  <conditionalFormatting sqref="IP11">
    <cfRule type="aboveAverage" priority="4760" aboveAverage="0" dxfId="177"/>
  </conditionalFormatting>
  <conditionalFormatting sqref="IP12">
    <cfRule type="aboveAverage" priority="4763" aboveAverage="0" dxfId="177"/>
  </conditionalFormatting>
  <conditionalFormatting sqref="IP39:IP57">
    <cfRule type="aboveAverage" priority="1760" aboveAverage="0" dxfId="177"/>
  </conditionalFormatting>
  <conditionalFormatting sqref="IP39:IP67">
    <cfRule type="aboveAverage" priority="4507" aboveAverage="0" dxfId="177"/>
  </conditionalFormatting>
  <conditionalFormatting sqref="IP58:IP67">
    <cfRule type="aboveAverage" priority="1770" aboveAverage="0" dxfId="177"/>
  </conditionalFormatting>
  <conditionalFormatting sqref="IP68:IP168">
    <cfRule type="aboveAverage" priority="4506" aboveAverage="0" dxfId="177"/>
  </conditionalFormatting>
  <conditionalFormatting sqref="IP169:IP184">
    <cfRule type="aboveAverage" priority="1768" aboveAverage="0" dxfId="177"/>
  </conditionalFormatting>
  <conditionalFormatting sqref="IP169:IP261">
    <cfRule type="aboveAverage" priority="4505" aboveAverage="0" dxfId="177"/>
  </conditionalFormatting>
  <conditionalFormatting sqref="IP185:IP262">
    <cfRule type="aboveAverage" priority="4504" aboveAverage="0" dxfId="177"/>
  </conditionalFormatting>
  <conditionalFormatting sqref="IP263">
    <cfRule type="aboveAverage" priority="4000" aboveAverage="0" dxfId="177"/>
  </conditionalFormatting>
  <conditionalFormatting sqref="IQ39:IQ67">
    <cfRule type="aboveAverage" priority="4777" aboveAverage="0" dxfId="177"/>
  </conditionalFormatting>
  <conditionalFormatting sqref="IQ68:IQ168">
    <cfRule type="aboveAverage" priority="4775" aboveAverage="0" dxfId="177"/>
  </conditionalFormatting>
  <conditionalFormatting sqref="IQ169:IQ224">
    <cfRule type="aboveAverage" priority="4773" aboveAverage="0" dxfId="177"/>
  </conditionalFormatting>
  <conditionalFormatting sqref="IQ225:IQ262">
    <cfRule type="aboveAverage" priority="4768" aboveAverage="0" dxfId="177"/>
  </conditionalFormatting>
  <conditionalFormatting sqref="IQ263">
    <cfRule type="aboveAverage" priority="4003" aboveAverage="0" dxfId="177"/>
  </conditionalFormatting>
  <conditionalFormatting sqref="IQ264:IQ364">
    <cfRule type="aboveAverage" priority="6216" aboveAverage="0" dxfId="177"/>
  </conditionalFormatting>
  <conditionalFormatting sqref="IR11">
    <cfRule type="aboveAverage" priority="4759" aboveAverage="0" dxfId="177"/>
  </conditionalFormatting>
  <conditionalFormatting sqref="IR12:IR40">
    <cfRule type="aboveAverage" priority="4771" aboveAverage="0" dxfId="177"/>
  </conditionalFormatting>
  <conditionalFormatting sqref="IR41:IR224">
    <cfRule type="aboveAverage" priority="4772" aboveAverage="0" dxfId="177"/>
  </conditionalFormatting>
  <conditionalFormatting sqref="IR225:IR262">
    <cfRule type="aboveAverage" priority="4767" aboveAverage="0" dxfId="177"/>
  </conditionalFormatting>
  <conditionalFormatting sqref="IR263">
    <cfRule type="aboveAverage" priority="4002" aboveAverage="0" dxfId="177"/>
  </conditionalFormatting>
  <conditionalFormatting sqref="IR264:IR364">
    <cfRule type="aboveAverage" priority="6215" aboveAverage="0" dxfId="177"/>
  </conditionalFormatting>
  <conditionalFormatting sqref="IV11">
    <cfRule type="aboveAverage" priority="4742" aboveAverage="0" dxfId="177"/>
  </conditionalFormatting>
  <conditionalFormatting sqref="IV12:IV39">
    <cfRule type="aboveAverage" priority="4750" aboveAverage="0" dxfId="177"/>
  </conditionalFormatting>
  <conditionalFormatting sqref="IV12:IV263">
    <cfRule type="aboveAverage" priority="734" aboveAverage="0" dxfId="177"/>
  </conditionalFormatting>
  <conditionalFormatting sqref="IV40:IV67">
    <cfRule type="aboveAverage" priority="4758" aboveAverage="0" dxfId="177"/>
  </conditionalFormatting>
  <conditionalFormatting sqref="IV68:IV168">
    <cfRule type="aboveAverage" priority="4756" aboveAverage="0" dxfId="177"/>
  </conditionalFormatting>
  <conditionalFormatting sqref="IV169:IV224">
    <cfRule type="aboveAverage" priority="4754" aboveAverage="0" dxfId="177"/>
  </conditionalFormatting>
  <conditionalFormatting sqref="IV225:IV262">
    <cfRule type="aboveAverage" priority="4749" aboveAverage="0" dxfId="177"/>
  </conditionalFormatting>
  <conditionalFormatting sqref="IV263">
    <cfRule type="aboveAverage" priority="3999" aboveAverage="0" dxfId="177"/>
  </conditionalFormatting>
  <conditionalFormatting sqref="IV264:IW364">
    <cfRule type="aboveAverage" priority="6214" aboveAverage="0" dxfId="177"/>
  </conditionalFormatting>
  <conditionalFormatting sqref="IW10">
    <cfRule type="aboveAverage" priority="4744" aboveAverage="0" dxfId="177"/>
  </conditionalFormatting>
  <conditionalFormatting sqref="IW11">
    <cfRule type="aboveAverage" priority="4740" aboveAverage="0" dxfId="177"/>
  </conditionalFormatting>
  <conditionalFormatting sqref="IW12">
    <cfRule type="aboveAverage" priority="4743" aboveAverage="0" dxfId="177"/>
  </conditionalFormatting>
  <conditionalFormatting sqref="IW39:IW57">
    <cfRule type="aboveAverage" priority="1734" aboveAverage="0" dxfId="177"/>
  </conditionalFormatting>
  <conditionalFormatting sqref="IW39:IW67">
    <cfRule type="aboveAverage" priority="4511" aboveAverage="0" dxfId="177"/>
  </conditionalFormatting>
  <conditionalFormatting sqref="IW58:IW67">
    <cfRule type="aboveAverage" priority="1744" aboveAverage="0" dxfId="177"/>
  </conditionalFormatting>
  <conditionalFormatting sqref="IW68:IW168">
    <cfRule type="aboveAverage" priority="4510" aboveAverage="0" dxfId="177"/>
  </conditionalFormatting>
  <conditionalFormatting sqref="IW169:IW184">
    <cfRule type="aboveAverage" priority="2843" aboveAverage="0" dxfId="177"/>
  </conditionalFormatting>
  <conditionalFormatting sqref="IW169:IW263">
    <cfRule type="aboveAverage" priority="4509" aboveAverage="0" dxfId="177"/>
  </conditionalFormatting>
  <conditionalFormatting sqref="IW179">
    <cfRule type="aboveAverage" priority="2875" aboveAverage="0" dxfId="177"/>
  </conditionalFormatting>
  <conditionalFormatting sqref="IW180:IW263">
    <cfRule type="aboveAverage" priority="2874" aboveAverage="0" dxfId="177"/>
  </conditionalFormatting>
  <conditionalFormatting sqref="IW185:IW262">
    <cfRule type="aboveAverage" priority="4508" aboveAverage="0" dxfId="177"/>
  </conditionalFormatting>
  <conditionalFormatting sqref="IW263">
    <cfRule type="aboveAverage" priority="3995" aboveAverage="0" dxfId="177"/>
  </conditionalFormatting>
  <conditionalFormatting sqref="IX39:IX67">
    <cfRule type="aboveAverage" priority="4757" aboveAverage="0" dxfId="177"/>
  </conditionalFormatting>
  <conditionalFormatting sqref="IX68:IX168">
    <cfRule type="aboveAverage" priority="4755" aboveAverage="0" dxfId="177"/>
  </conditionalFormatting>
  <conditionalFormatting sqref="IX169:IX224">
    <cfRule type="aboveAverage" priority="4753" aboveAverage="0" dxfId="177"/>
  </conditionalFormatting>
  <conditionalFormatting sqref="IX225:IX262">
    <cfRule type="aboveAverage" priority="4748" aboveAverage="0" dxfId="177"/>
  </conditionalFormatting>
  <conditionalFormatting sqref="IX263">
    <cfRule type="aboveAverage" priority="3998" aboveAverage="0" dxfId="177"/>
  </conditionalFormatting>
  <conditionalFormatting sqref="IX264:IX364">
    <cfRule type="aboveAverage" priority="6213" aboveAverage="0" dxfId="177"/>
  </conditionalFormatting>
  <conditionalFormatting sqref="IY11">
    <cfRule type="aboveAverage" priority="4739" aboveAverage="0" dxfId="177"/>
  </conditionalFormatting>
  <conditionalFormatting sqref="IY12:IY40">
    <cfRule type="aboveAverage" priority="4751" aboveAverage="0" dxfId="177"/>
  </conditionalFormatting>
  <conditionalFormatting sqref="IY41:IY224">
    <cfRule type="aboveAverage" priority="4752" aboveAverage="0" dxfId="177"/>
  </conditionalFormatting>
  <conditionalFormatting sqref="IY225:IY262">
    <cfRule type="aboveAverage" priority="4747" aboveAverage="0" dxfId="177"/>
  </conditionalFormatting>
  <conditionalFormatting sqref="IY263">
    <cfRule type="aboveAverage" priority="3997" aboveAverage="0" dxfId="177"/>
  </conditionalFormatting>
  <conditionalFormatting sqref="IY264:IY364">
    <cfRule type="aboveAverage" priority="6212" aboveAverage="0" dxfId="177"/>
  </conditionalFormatting>
  <conditionalFormatting sqref="JC11">
    <cfRule type="aboveAverage" priority="4722" aboveAverage="0" dxfId="177"/>
  </conditionalFormatting>
  <conditionalFormatting sqref="JC12:JC39">
    <cfRule type="aboveAverage" priority="4730" aboveAverage="0" dxfId="177"/>
  </conditionalFormatting>
  <conditionalFormatting sqref="JC12:JC263">
    <cfRule type="aboveAverage" priority="722" aboveAverage="0" dxfId="177"/>
  </conditionalFormatting>
  <conditionalFormatting sqref="JC40:JC67">
    <cfRule type="aboveAverage" priority="4738" aboveAverage="0" dxfId="177"/>
  </conditionalFormatting>
  <conditionalFormatting sqref="JC68:JC168">
    <cfRule type="aboveAverage" priority="4736" aboveAverage="0" dxfId="177"/>
  </conditionalFormatting>
  <conditionalFormatting sqref="JC169:JC224">
    <cfRule type="aboveAverage" priority="4734" aboveAverage="0" dxfId="177"/>
  </conditionalFormatting>
  <conditionalFormatting sqref="JC225:JC262">
    <cfRule type="aboveAverage" priority="4729" aboveAverage="0" dxfId="177"/>
  </conditionalFormatting>
  <conditionalFormatting sqref="JC263">
    <cfRule type="aboveAverage" priority="3994" aboveAverage="0" dxfId="177"/>
  </conditionalFormatting>
  <conditionalFormatting sqref="JC264:JD364">
    <cfRule type="aboveAverage" priority="6211" aboveAverage="0" dxfId="177"/>
  </conditionalFormatting>
  <conditionalFormatting sqref="JD10">
    <cfRule type="aboveAverage" priority="4724" aboveAverage="0" dxfId="177"/>
  </conditionalFormatting>
  <conditionalFormatting sqref="JD11">
    <cfRule type="aboveAverage" priority="4720" aboveAverage="0" dxfId="177"/>
  </conditionalFormatting>
  <conditionalFormatting sqref="JD12">
    <cfRule type="aboveAverage" priority="4723" aboveAverage="0" dxfId="177"/>
  </conditionalFormatting>
  <conditionalFormatting sqref="JD39:JD57">
    <cfRule type="aboveAverage" priority="1708" aboveAverage="0" dxfId="177"/>
  </conditionalFormatting>
  <conditionalFormatting sqref="JD39:JD67">
    <cfRule type="aboveAverage" priority="4515" aboveAverage="0" dxfId="177"/>
  </conditionalFormatting>
  <conditionalFormatting sqref="JD58:JD67">
    <cfRule type="aboveAverage" priority="1718" aboveAverage="0" dxfId="177"/>
  </conditionalFormatting>
  <conditionalFormatting sqref="JD68:JD168">
    <cfRule type="aboveAverage" priority="4514" aboveAverage="0" dxfId="177"/>
  </conditionalFormatting>
  <conditionalFormatting sqref="JD169:JD184">
    <cfRule type="aboveAverage" priority="4513" aboveAverage="0" dxfId="177"/>
  </conditionalFormatting>
  <conditionalFormatting sqref="JD185:JD262">
    <cfRule type="aboveAverage" priority="4512" aboveAverage="0" dxfId="177"/>
  </conditionalFormatting>
  <conditionalFormatting sqref="JD263">
    <cfRule type="aboveAverage" priority="3990" aboveAverage="0" dxfId="177"/>
  </conditionalFormatting>
  <conditionalFormatting sqref="JE39:JE67">
    <cfRule type="aboveAverage" priority="4737" aboveAverage="0" dxfId="177"/>
  </conditionalFormatting>
  <conditionalFormatting sqref="JE68:JE168">
    <cfRule type="aboveAverage" priority="4735" aboveAverage="0" dxfId="177"/>
  </conditionalFormatting>
  <conditionalFormatting sqref="JE169:JE224">
    <cfRule type="aboveAverage" priority="4733" aboveAverage="0" dxfId="177"/>
  </conditionalFormatting>
  <conditionalFormatting sqref="JE225:JE262">
    <cfRule type="aboveAverage" priority="4728" aboveAverage="0" dxfId="177"/>
  </conditionalFormatting>
  <conditionalFormatting sqref="JE263">
    <cfRule type="aboveAverage" priority="3993" aboveAverage="0" dxfId="177"/>
  </conditionalFormatting>
  <conditionalFormatting sqref="JE264:JE364">
    <cfRule type="aboveAverage" priority="6210" aboveAverage="0" dxfId="177"/>
  </conditionalFormatting>
  <conditionalFormatting sqref="JF11">
    <cfRule type="aboveAverage" priority="4719" aboveAverage="0" dxfId="177"/>
  </conditionalFormatting>
  <conditionalFormatting sqref="JF12:JF40">
    <cfRule type="aboveAverage" priority="4731" aboveAverage="0" dxfId="177"/>
  </conditionalFormatting>
  <conditionalFormatting sqref="JF41:JF224">
    <cfRule type="aboveAverage" priority="4732" aboveAverage="0" dxfId="177"/>
  </conditionalFormatting>
  <conditionalFormatting sqref="JF225:JF262">
    <cfRule type="aboveAverage" priority="4727" aboveAverage="0" dxfId="177"/>
  </conditionalFormatting>
  <conditionalFormatting sqref="JF263">
    <cfRule type="aboveAverage" priority="3992" aboveAverage="0" dxfId="177"/>
  </conditionalFormatting>
  <conditionalFormatting sqref="JF264:JF364">
    <cfRule type="aboveAverage" priority="6209" aboveAverage="0" dxfId="177"/>
  </conditionalFormatting>
  <conditionalFormatting sqref="JJ11">
    <cfRule type="aboveAverage" priority="4702" aboveAverage="0" dxfId="177"/>
  </conditionalFormatting>
  <conditionalFormatting sqref="JJ12:JJ39">
    <cfRule type="aboveAverage" priority="4710" aboveAverage="0" dxfId="177"/>
  </conditionalFormatting>
  <conditionalFormatting sqref="JJ12:JJ263">
    <cfRule type="aboveAverage" priority="710" aboveAverage="0" dxfId="177"/>
  </conditionalFormatting>
  <conditionalFormatting sqref="JJ40:JJ67">
    <cfRule type="aboveAverage" priority="4718" aboveAverage="0" dxfId="177"/>
  </conditionalFormatting>
  <conditionalFormatting sqref="JJ68:JJ168">
    <cfRule type="aboveAverage" priority="4716" aboveAverage="0" dxfId="177"/>
  </conditionalFormatting>
  <conditionalFormatting sqref="JJ169:JJ224">
    <cfRule type="aboveAverage" priority="4714" aboveAverage="0" dxfId="177"/>
  </conditionalFormatting>
  <conditionalFormatting sqref="JJ225:JJ262">
    <cfRule type="aboveAverage" priority="4709" aboveAverage="0" dxfId="177"/>
  </conditionalFormatting>
  <conditionalFormatting sqref="JJ263">
    <cfRule type="aboveAverage" priority="3989" aboveAverage="0" dxfId="177"/>
  </conditionalFormatting>
  <conditionalFormatting sqref="JJ264:JK364">
    <cfRule type="aboveAverage" priority="6208" aboveAverage="0" dxfId="177"/>
  </conditionalFormatting>
  <conditionalFormatting sqref="JK10">
    <cfRule type="aboveAverage" priority="4704" aboveAverage="0" dxfId="177"/>
  </conditionalFormatting>
  <conditionalFormatting sqref="JK11">
    <cfRule type="aboveAverage" priority="4700" aboveAverage="0" dxfId="177"/>
  </conditionalFormatting>
  <conditionalFormatting sqref="JK12">
    <cfRule type="aboveAverage" priority="4703" aboveAverage="0" dxfId="177"/>
  </conditionalFormatting>
  <conditionalFormatting sqref="JK39:JK57">
    <cfRule type="aboveAverage" priority="1682" aboveAverage="0" dxfId="177"/>
  </conditionalFormatting>
  <conditionalFormatting sqref="JK39:JK67">
    <cfRule type="aboveAverage" priority="4539" aboveAverage="0" dxfId="177"/>
  </conditionalFormatting>
  <conditionalFormatting sqref="JK58:JK67">
    <cfRule type="aboveAverage" priority="1692" aboveAverage="0" dxfId="177"/>
  </conditionalFormatting>
  <conditionalFormatting sqref="JK68:JK168">
    <cfRule type="aboveAverage" priority="4538" aboveAverage="0" dxfId="177"/>
  </conditionalFormatting>
  <conditionalFormatting sqref="JK169:JK184">
    <cfRule type="aboveAverage" priority="4537" aboveAverage="0" dxfId="177"/>
  </conditionalFormatting>
  <conditionalFormatting sqref="JK185:JK262">
    <cfRule type="aboveAverage" priority="4536" aboveAverage="0" dxfId="177"/>
  </conditionalFormatting>
  <conditionalFormatting sqref="JK263">
    <cfRule type="aboveAverage" priority="3985" aboveAverage="0" dxfId="177"/>
  </conditionalFormatting>
  <conditionalFormatting sqref="JL39:JL67">
    <cfRule type="aboveAverage" priority="4717" aboveAverage="0" dxfId="177"/>
  </conditionalFormatting>
  <conditionalFormatting sqref="JL68:JL168">
    <cfRule type="aboveAverage" priority="4715" aboveAverage="0" dxfId="177"/>
  </conditionalFormatting>
  <conditionalFormatting sqref="JL169:JL224">
    <cfRule type="aboveAverage" priority="4713" aboveAverage="0" dxfId="177"/>
  </conditionalFormatting>
  <conditionalFormatting sqref="JL225:JL262">
    <cfRule type="aboveAverage" priority="4708" aboveAverage="0" dxfId="177"/>
  </conditionalFormatting>
  <conditionalFormatting sqref="JL263">
    <cfRule type="aboveAverage" priority="3988" aboveAverage="0" dxfId="177"/>
  </conditionalFormatting>
  <conditionalFormatting sqref="JL264:JL364">
    <cfRule type="aboveAverage" priority="6207" aboveAverage="0" dxfId="177"/>
  </conditionalFormatting>
  <conditionalFormatting sqref="JM11">
    <cfRule type="aboveAverage" priority="4699" aboveAverage="0" dxfId="177"/>
  </conditionalFormatting>
  <conditionalFormatting sqref="JM12:JM40">
    <cfRule type="aboveAverage" priority="4711" aboveAverage="0" dxfId="177"/>
  </conditionalFormatting>
  <conditionalFormatting sqref="JM41:JM224">
    <cfRule type="aboveAverage" priority="4712" aboveAverage="0" dxfId="177"/>
  </conditionalFormatting>
  <conditionalFormatting sqref="JM225:JM262">
    <cfRule type="aboveAverage" priority="4707" aboveAverage="0" dxfId="177"/>
  </conditionalFormatting>
  <conditionalFormatting sqref="JM263">
    <cfRule type="aboveAverage" priority="3987" aboveAverage="0" dxfId="177"/>
  </conditionalFormatting>
  <conditionalFormatting sqref="JM264:JM364">
    <cfRule type="aboveAverage" priority="6206" aboveAverage="0" dxfId="177"/>
  </conditionalFormatting>
  <conditionalFormatting sqref="JQ11">
    <cfRule type="aboveAverage" priority="4682" aboveAverage="0" dxfId="177"/>
  </conditionalFormatting>
  <conditionalFormatting sqref="JQ12:JQ39">
    <cfRule type="aboveAverage" priority="4690" aboveAverage="0" dxfId="177"/>
  </conditionalFormatting>
  <conditionalFormatting sqref="JQ12:JQ263">
    <cfRule type="aboveAverage" priority="698" aboveAverage="0" dxfId="177"/>
  </conditionalFormatting>
  <conditionalFormatting sqref="JQ40:JQ67">
    <cfRule type="aboveAverage" priority="4698" aboveAverage="0" dxfId="177"/>
  </conditionalFormatting>
  <conditionalFormatting sqref="JQ68:JQ168">
    <cfRule type="aboveAverage" priority="4696" aboveAverage="0" dxfId="177"/>
  </conditionalFormatting>
  <conditionalFormatting sqref="JQ169:JQ224">
    <cfRule type="aboveAverage" priority="4694" aboveAverage="0" dxfId="177"/>
  </conditionalFormatting>
  <conditionalFormatting sqref="JQ225:JQ262">
    <cfRule type="aboveAverage" priority="4689" aboveAverage="0" dxfId="177"/>
  </conditionalFormatting>
  <conditionalFormatting sqref="JQ263">
    <cfRule type="aboveAverage" priority="3984" aboveAverage="0" dxfId="177"/>
  </conditionalFormatting>
  <conditionalFormatting sqref="JR10">
    <cfRule type="aboveAverage" priority="4684" aboveAverage="0" dxfId="177"/>
  </conditionalFormatting>
  <conditionalFormatting sqref="JR11">
    <cfRule type="aboveAverage" priority="4680" aboveAverage="0" dxfId="177"/>
  </conditionalFormatting>
  <conditionalFormatting sqref="JR12">
    <cfRule type="aboveAverage" priority="4683" aboveAverage="0" dxfId="177"/>
  </conditionalFormatting>
  <conditionalFormatting sqref="JR39:JR57">
    <cfRule type="aboveAverage" priority="1656" aboveAverage="0" dxfId="177"/>
  </conditionalFormatting>
  <conditionalFormatting sqref="JR39:JR67">
    <cfRule type="aboveAverage" priority="4543" aboveAverage="0" dxfId="177"/>
  </conditionalFormatting>
  <conditionalFormatting sqref="JR58:JR67">
    <cfRule type="aboveAverage" priority="1666" aboveAverage="0" dxfId="177"/>
  </conditionalFormatting>
  <conditionalFormatting sqref="JR68:JR168">
    <cfRule type="aboveAverage" priority="4542" aboveAverage="0" dxfId="177"/>
  </conditionalFormatting>
  <conditionalFormatting sqref="JR169:JR184">
    <cfRule type="aboveAverage" priority="4541" aboveAverage="0" dxfId="177"/>
  </conditionalFormatting>
  <conditionalFormatting sqref="JR185:JR262">
    <cfRule type="aboveAverage" priority="4540" aboveAverage="0" dxfId="177"/>
  </conditionalFormatting>
  <conditionalFormatting sqref="JR263">
    <cfRule type="aboveAverage" priority="3980" aboveAverage="0" dxfId="177"/>
  </conditionalFormatting>
  <conditionalFormatting sqref="JS39:JS67">
    <cfRule type="aboveAverage" priority="4697" aboveAverage="0" dxfId="177"/>
  </conditionalFormatting>
  <conditionalFormatting sqref="JS68:JS168">
    <cfRule type="aboveAverage" priority="4695" aboveAverage="0" dxfId="177"/>
  </conditionalFormatting>
  <conditionalFormatting sqref="JS169:JS224">
    <cfRule type="aboveAverage" priority="4693" aboveAverage="0" dxfId="177"/>
  </conditionalFormatting>
  <conditionalFormatting sqref="JS225:JS262">
    <cfRule type="aboveAverage" priority="4688" aboveAverage="0" dxfId="177"/>
  </conditionalFormatting>
  <conditionalFormatting sqref="JS263">
    <cfRule type="aboveAverage" priority="3983" aboveAverage="0" dxfId="177"/>
  </conditionalFormatting>
  <conditionalFormatting sqref="JT11">
    <cfRule type="aboveAverage" priority="4679" aboveAverage="0" dxfId="177"/>
  </conditionalFormatting>
  <conditionalFormatting sqref="JT12:JT40">
    <cfRule type="aboveAverage" priority="4691" aboveAverage="0" dxfId="177"/>
  </conditionalFormatting>
  <conditionalFormatting sqref="JT41:JT224">
    <cfRule type="aboveAverage" priority="4692" aboveAverage="0" dxfId="177"/>
  </conditionalFormatting>
  <conditionalFormatting sqref="JT225:JT262">
    <cfRule type="aboveAverage" priority="4687" aboveAverage="0" dxfId="177"/>
  </conditionalFormatting>
  <conditionalFormatting sqref="JT263">
    <cfRule type="aboveAverage" priority="3982" aboveAverage="0" dxfId="177"/>
  </conditionalFormatting>
  <conditionalFormatting sqref="JX11">
    <cfRule type="aboveAverage" priority="4662" aboveAverage="0" dxfId="177"/>
  </conditionalFormatting>
  <conditionalFormatting sqref="JX12:JX39">
    <cfRule type="aboveAverage" priority="4670" aboveAverage="0" dxfId="177"/>
  </conditionalFormatting>
  <conditionalFormatting sqref="JX12:JX263">
    <cfRule type="aboveAverage" priority="686" aboveAverage="0" dxfId="177"/>
  </conditionalFormatting>
  <conditionalFormatting sqref="JX40:JX67">
    <cfRule type="aboveAverage" priority="1655" aboveAverage="0" dxfId="177"/>
  </conditionalFormatting>
  <conditionalFormatting sqref="JX68:JX168">
    <cfRule type="aboveAverage" priority="1653" aboveAverage="0" dxfId="177"/>
  </conditionalFormatting>
  <conditionalFormatting sqref="JX169:JX224">
    <cfRule type="aboveAverage" priority="1651" aboveAverage="0" dxfId="177"/>
  </conditionalFormatting>
  <conditionalFormatting sqref="JX225:JX262">
    <cfRule type="aboveAverage" priority="4669" aboveAverage="0" dxfId="177"/>
  </conditionalFormatting>
  <conditionalFormatting sqref="JX263">
    <cfRule type="aboveAverage" priority="3979" aboveAverage="0" dxfId="177"/>
  </conditionalFormatting>
  <conditionalFormatting sqref="JX40:JY67 JY39">
    <cfRule type="aboveAverage" priority="4678" aboveAverage="0" dxfId="177"/>
  </conditionalFormatting>
  <conditionalFormatting sqref="JX68:JY168">
    <cfRule type="aboveAverage" priority="4676" aboveAverage="0" dxfId="177"/>
  </conditionalFormatting>
  <conditionalFormatting sqref="JX169:JY184 JX185:JX224">
    <cfRule type="aboveAverage" priority="4674" aboveAverage="0" dxfId="177"/>
  </conditionalFormatting>
  <conditionalFormatting sqref="JY10">
    <cfRule type="aboveAverage" priority="4664" aboveAverage="0" dxfId="177"/>
  </conditionalFormatting>
  <conditionalFormatting sqref="JY11">
    <cfRule type="aboveAverage" priority="4660" aboveAverage="0" dxfId="177"/>
  </conditionalFormatting>
  <conditionalFormatting sqref="JY12">
    <cfRule type="aboveAverage" priority="4663" aboveAverage="0" dxfId="177"/>
  </conditionalFormatting>
  <conditionalFormatting sqref="JY39:JY57">
    <cfRule type="aboveAverage" priority="1630" aboveAverage="0" dxfId="177"/>
  </conditionalFormatting>
  <conditionalFormatting sqref="JY39:JY67">
    <cfRule type="aboveAverage" priority="2838" aboveAverage="0" dxfId="177"/>
  </conditionalFormatting>
  <conditionalFormatting sqref="JY58:JY67">
    <cfRule type="aboveAverage" priority="1640" aboveAverage="0" dxfId="177"/>
  </conditionalFormatting>
  <conditionalFormatting sqref="JY68:JY168">
    <cfRule type="aboveAverage" priority="2837" aboveAverage="0" dxfId="177"/>
  </conditionalFormatting>
  <conditionalFormatting sqref="JY169:JY184">
    <cfRule type="aboveAverage" priority="2836" aboveAverage="0" dxfId="177"/>
  </conditionalFormatting>
  <conditionalFormatting sqref="JY185:JY262">
    <cfRule type="aboveAverage" priority="4666" aboveAverage="0" dxfId="177"/>
  </conditionalFormatting>
  <conditionalFormatting sqref="JY263">
    <cfRule type="aboveAverage" priority="3975" aboveAverage="0" dxfId="177"/>
  </conditionalFormatting>
  <conditionalFormatting sqref="JZ39:JZ67">
    <cfRule type="aboveAverage" priority="4677" aboveAverage="0" dxfId="177"/>
  </conditionalFormatting>
  <conditionalFormatting sqref="JZ68:JZ168">
    <cfRule type="aboveAverage" priority="4675" aboveAverage="0" dxfId="177"/>
  </conditionalFormatting>
  <conditionalFormatting sqref="JZ169:JZ224">
    <cfRule type="aboveAverage" priority="4673" aboveAverage="0" dxfId="177"/>
  </conditionalFormatting>
  <conditionalFormatting sqref="JZ225:JZ262">
    <cfRule type="aboveAverage" priority="4668" aboveAverage="0" dxfId="177"/>
  </conditionalFormatting>
  <conditionalFormatting sqref="JZ263">
    <cfRule type="aboveAverage" priority="3978" aboveAverage="0" dxfId="177"/>
  </conditionalFormatting>
  <conditionalFormatting sqref="KA11">
    <cfRule type="aboveAverage" priority="4659" aboveAverage="0" dxfId="177"/>
  </conditionalFormatting>
  <conditionalFormatting sqref="KA12:KA40">
    <cfRule type="aboveAverage" priority="4671" aboveAverage="0" dxfId="177"/>
  </conditionalFormatting>
  <conditionalFormatting sqref="KA41:KA224">
    <cfRule type="aboveAverage" priority="4672" aboveAverage="0" dxfId="177"/>
  </conditionalFormatting>
  <conditionalFormatting sqref="KA225:KA262">
    <cfRule type="aboveAverage" priority="4667" aboveAverage="0" dxfId="177"/>
  </conditionalFormatting>
  <conditionalFormatting sqref="KA263">
    <cfRule type="aboveAverage" priority="3977" aboveAverage="0" dxfId="177"/>
  </conditionalFormatting>
  <conditionalFormatting sqref="KE11">
    <cfRule type="aboveAverage" priority="4642" aboveAverage="0" dxfId="177"/>
  </conditionalFormatting>
  <conditionalFormatting sqref="KE12:KE39">
    <cfRule type="aboveAverage" priority="4650" aboveAverage="0" dxfId="177"/>
  </conditionalFormatting>
  <conditionalFormatting sqref="KE12:KE263">
    <cfRule type="aboveAverage" priority="674" aboveAverage="0" dxfId="177"/>
  </conditionalFormatting>
  <conditionalFormatting sqref="KE40:KE67">
    <cfRule type="aboveAverage" priority="4658" aboveAverage="0" dxfId="177"/>
  </conditionalFormatting>
  <conditionalFormatting sqref="KE68:KE101 KE104:KE168">
    <cfRule type="aboveAverage" priority="4656" aboveAverage="0" dxfId="177"/>
  </conditionalFormatting>
  <conditionalFormatting sqref="KE68:KE168">
    <cfRule type="aboveAverage" priority="1627" aboveAverage="0" dxfId="177"/>
  </conditionalFormatting>
  <conditionalFormatting sqref="KE102">
    <cfRule type="aboveAverage" priority="4314" aboveAverage="0" dxfId="177"/>
  </conditionalFormatting>
  <conditionalFormatting sqref="KE103">
    <cfRule type="aboveAverage" priority="4309" aboveAverage="0" dxfId="177"/>
  </conditionalFormatting>
  <conditionalFormatting sqref="KE169:KE224">
    <cfRule type="aboveAverage" priority="4654" aboveAverage="0" dxfId="177"/>
  </conditionalFormatting>
  <conditionalFormatting sqref="KE225:KE262">
    <cfRule type="aboveAverage" priority="4649" aboveAverage="0" dxfId="177"/>
  </conditionalFormatting>
  <conditionalFormatting sqref="KE263">
    <cfRule type="aboveAverage" priority="3974" aboveAverage="0" dxfId="177"/>
  </conditionalFormatting>
  <conditionalFormatting sqref="KF10">
    <cfRule type="aboveAverage" priority="4644" aboveAverage="0" dxfId="177"/>
  </conditionalFormatting>
  <conditionalFormatting sqref="KF11">
    <cfRule type="aboveAverage" priority="4640" aboveAverage="0" dxfId="177"/>
  </conditionalFormatting>
  <conditionalFormatting sqref="KF12">
    <cfRule type="aboveAverage" priority="4643" aboveAverage="0" dxfId="177"/>
  </conditionalFormatting>
  <conditionalFormatting sqref="KF39:KF57">
    <cfRule type="aboveAverage" priority="1604" aboveAverage="0" dxfId="177"/>
  </conditionalFormatting>
  <conditionalFormatting sqref="KF39:KF67">
    <cfRule type="aboveAverage" priority="4535" aboveAverage="0" dxfId="177"/>
  </conditionalFormatting>
  <conditionalFormatting sqref="KF58:KF67">
    <cfRule type="aboveAverage" priority="1614" aboveAverage="0" dxfId="177"/>
  </conditionalFormatting>
  <conditionalFormatting sqref="KF68:KF101 KF103:KF168">
    <cfRule type="aboveAverage" priority="4534" aboveAverage="0" dxfId="177"/>
  </conditionalFormatting>
  <conditionalFormatting sqref="KF68:KF168">
    <cfRule type="aboveAverage" priority="2830" aboveAverage="0" dxfId="177"/>
  </conditionalFormatting>
  <conditionalFormatting sqref="KF102">
    <cfRule type="aboveAverage" priority="4310" aboveAverage="0" dxfId="177"/>
  </conditionalFormatting>
  <conditionalFormatting sqref="KF169:KF184">
    <cfRule type="aboveAverage" priority="4533" aboveAverage="0" dxfId="177"/>
  </conditionalFormatting>
  <conditionalFormatting sqref="KF185:KF262">
    <cfRule type="aboveAverage" priority="4532" aboveAverage="0" dxfId="177"/>
  </conditionalFormatting>
  <conditionalFormatting sqref="KF263">
    <cfRule type="aboveAverage" priority="3970" aboveAverage="0" dxfId="177"/>
  </conditionalFormatting>
  <conditionalFormatting sqref="KG39:KG67">
    <cfRule type="aboveAverage" priority="4657" aboveAverage="0" dxfId="177"/>
  </conditionalFormatting>
  <conditionalFormatting sqref="KG68:KG101 KG103:KG168">
    <cfRule type="aboveAverage" priority="4655" aboveAverage="0" dxfId="177"/>
  </conditionalFormatting>
  <conditionalFormatting sqref="KG68:KG168">
    <cfRule type="aboveAverage" priority="1626" aboveAverage="0" dxfId="177"/>
  </conditionalFormatting>
  <conditionalFormatting sqref="KG102">
    <cfRule type="aboveAverage" priority="4313" aboveAverage="0" dxfId="177"/>
  </conditionalFormatting>
  <conditionalFormatting sqref="KG169:KG224">
    <cfRule type="aboveAverage" priority="4653" aboveAverage="0" dxfId="177"/>
  </conditionalFormatting>
  <conditionalFormatting sqref="KG225:KG262">
    <cfRule type="aboveAverage" priority="4648" aboveAverage="0" dxfId="177"/>
  </conditionalFormatting>
  <conditionalFormatting sqref="KG263">
    <cfRule type="aboveAverage" priority="3973" aboveAverage="0" dxfId="177"/>
  </conditionalFormatting>
  <conditionalFormatting sqref="KH11">
    <cfRule type="aboveAverage" priority="4639" aboveAverage="0" dxfId="177"/>
  </conditionalFormatting>
  <conditionalFormatting sqref="KH12:KH40">
    <cfRule type="aboveAverage" priority="4651" aboveAverage="0" dxfId="177"/>
  </conditionalFormatting>
  <conditionalFormatting sqref="KH41:KH101 KH103:KH224">
    <cfRule type="aboveAverage" priority="4652" aboveAverage="0" dxfId="177"/>
  </conditionalFormatting>
  <conditionalFormatting sqref="KH41:KH224">
    <cfRule type="aboveAverage" priority="1623" aboveAverage="0" dxfId="177"/>
  </conditionalFormatting>
  <conditionalFormatting sqref="KH102">
    <cfRule type="aboveAverage" priority="4312" aboveAverage="0" dxfId="177"/>
  </conditionalFormatting>
  <conditionalFormatting sqref="KH225:KH262">
    <cfRule type="aboveAverage" priority="4647" aboveAverage="0" dxfId="177"/>
  </conditionalFormatting>
  <conditionalFormatting sqref="KH263">
    <cfRule type="aboveAverage" priority="3972" aboveAverage="0" dxfId="177"/>
  </conditionalFormatting>
  <conditionalFormatting sqref="KI11">
    <cfRule type="aboveAverage" priority="5982" aboveAverage="0" dxfId="177"/>
  </conditionalFormatting>
  <conditionalFormatting sqref="KI12:KI40">
    <cfRule type="aboveAverage" priority="5983" aboveAverage="0" dxfId="177"/>
  </conditionalFormatting>
  <conditionalFormatting sqref="KI41:KI224">
    <cfRule type="aboveAverage" priority="5984" aboveAverage="0" dxfId="177"/>
  </conditionalFormatting>
  <conditionalFormatting sqref="KI225:KI262">
    <cfRule type="aboveAverage" priority="5979" aboveAverage="0" dxfId="177"/>
  </conditionalFormatting>
  <conditionalFormatting sqref="KL11">
    <cfRule type="aboveAverage" priority="4622" aboveAverage="0" dxfId="177"/>
  </conditionalFormatting>
  <conditionalFormatting sqref="KL12:KL39">
    <cfRule type="aboveAverage" priority="4630" aboveAverage="0" dxfId="177"/>
  </conditionalFormatting>
  <conditionalFormatting sqref="KL12:KL263">
    <cfRule type="aboveAverage" priority="662" aboveAverage="0" dxfId="177"/>
  </conditionalFormatting>
  <conditionalFormatting sqref="KL40:KL67">
    <cfRule type="aboveAverage" priority="4638" aboveAverage="0" dxfId="177"/>
  </conditionalFormatting>
  <conditionalFormatting sqref="KL68:KL168">
    <cfRule type="aboveAverage" priority="4636" aboveAverage="0" dxfId="177"/>
  </conditionalFormatting>
  <conditionalFormatting sqref="KL169:KL224">
    <cfRule type="aboveAverage" priority="4634" aboveAverage="0" dxfId="177"/>
  </conditionalFormatting>
  <conditionalFormatting sqref="KL225:KL262">
    <cfRule type="aboveAverage" priority="4629" aboveAverage="0" dxfId="177"/>
  </conditionalFormatting>
  <conditionalFormatting sqref="KL263">
    <cfRule type="aboveAverage" priority="3969" aboveAverage="0" dxfId="177"/>
  </conditionalFormatting>
  <conditionalFormatting sqref="KM10">
    <cfRule type="aboveAverage" priority="4624" aboveAverage="0" dxfId="177"/>
  </conditionalFormatting>
  <conditionalFormatting sqref="KM11">
    <cfRule type="aboveAverage" priority="4620" aboveAverage="0" dxfId="177"/>
  </conditionalFormatting>
  <conditionalFormatting sqref="KM12">
    <cfRule type="aboveAverage" priority="4623" aboveAverage="0" dxfId="177"/>
  </conditionalFormatting>
  <conditionalFormatting sqref="KM39:KM57">
    <cfRule type="aboveAverage" priority="1578" aboveAverage="0" dxfId="177"/>
  </conditionalFormatting>
  <conditionalFormatting sqref="KM39:KM67">
    <cfRule type="aboveAverage" priority="4531" aboveAverage="0" dxfId="177"/>
  </conditionalFormatting>
  <conditionalFormatting sqref="KM58:KM67">
    <cfRule type="aboveAverage" priority="1588" aboveAverage="0" dxfId="177"/>
  </conditionalFormatting>
  <conditionalFormatting sqref="KM68:KM168">
    <cfRule type="aboveAverage" priority="4530" aboveAverage="0" dxfId="177"/>
  </conditionalFormatting>
  <conditionalFormatting sqref="KM169:KM184">
    <cfRule type="aboveAverage" priority="4529" aboveAverage="0" dxfId="177"/>
  </conditionalFormatting>
  <conditionalFormatting sqref="KM185:KM262">
    <cfRule type="aboveAverage" priority="4528" aboveAverage="0" dxfId="177"/>
  </conditionalFormatting>
  <conditionalFormatting sqref="KM263">
    <cfRule type="aboveAverage" priority="3965" aboveAverage="0" dxfId="177"/>
  </conditionalFormatting>
  <conditionalFormatting sqref="KN39:KN67">
    <cfRule type="aboveAverage" priority="4637" aboveAverage="0" dxfId="177"/>
  </conditionalFormatting>
  <conditionalFormatting sqref="KN68:KN168">
    <cfRule type="aboveAverage" priority="4635" aboveAverage="0" dxfId="177"/>
  </conditionalFormatting>
  <conditionalFormatting sqref="KN169:KN224">
    <cfRule type="aboveAverage" priority="4633" aboveAverage="0" dxfId="177"/>
  </conditionalFormatting>
  <conditionalFormatting sqref="KN225:KN262">
    <cfRule type="aboveAverage" priority="4628" aboveAverage="0" dxfId="177"/>
  </conditionalFormatting>
  <conditionalFormatting sqref="KN263">
    <cfRule type="aboveAverage" priority="3968" aboveAverage="0" dxfId="177"/>
  </conditionalFormatting>
  <conditionalFormatting sqref="KO11">
    <cfRule type="aboveAverage" priority="4619" aboveAverage="0" dxfId="177"/>
  </conditionalFormatting>
  <conditionalFormatting sqref="KO12:KO40">
    <cfRule type="aboveAverage" priority="4631" aboveAverage="0" dxfId="177"/>
  </conditionalFormatting>
  <conditionalFormatting sqref="KO41:KO224">
    <cfRule type="aboveAverage" priority="4632" aboveAverage="0" dxfId="177"/>
  </conditionalFormatting>
  <conditionalFormatting sqref="KO225:KO262">
    <cfRule type="aboveAverage" priority="4627" aboveAverage="0" dxfId="177"/>
  </conditionalFormatting>
  <conditionalFormatting sqref="KO263">
    <cfRule type="aboveAverage" priority="3967" aboveAverage="0" dxfId="177"/>
  </conditionalFormatting>
  <conditionalFormatting sqref="KS11">
    <cfRule type="aboveAverage" priority="4602" aboveAverage="0" dxfId="177"/>
  </conditionalFormatting>
  <conditionalFormatting sqref="KS12:KS39">
    <cfRule type="aboveAverage" priority="4610" aboveAverage="0" dxfId="177"/>
  </conditionalFormatting>
  <conditionalFormatting sqref="KS12:KS263">
    <cfRule type="aboveAverage" priority="650" aboveAverage="0" dxfId="177"/>
  </conditionalFormatting>
  <conditionalFormatting sqref="KS40:KS67">
    <cfRule type="aboveAverage" priority="4618" aboveAverage="0" dxfId="177"/>
  </conditionalFormatting>
  <conditionalFormatting sqref="KS68:KS168">
    <cfRule type="aboveAverage" priority="4616" aboveAverage="0" dxfId="177"/>
  </conditionalFormatting>
  <conditionalFormatting sqref="KS169:KS224">
    <cfRule type="aboveAverage" priority="4614" aboveAverage="0" dxfId="177"/>
  </conditionalFormatting>
  <conditionalFormatting sqref="KS225:KS262">
    <cfRule type="aboveAverage" priority="4609" aboveAverage="0" dxfId="177"/>
  </conditionalFormatting>
  <conditionalFormatting sqref="KS263">
    <cfRule type="aboveAverage" priority="3964" aboveAverage="0" dxfId="177"/>
  </conditionalFormatting>
  <conditionalFormatting sqref="KT10">
    <cfRule type="aboveAverage" priority="4604" aboveAverage="0" dxfId="177"/>
  </conditionalFormatting>
  <conditionalFormatting sqref="KT11">
    <cfRule type="aboveAverage" priority="4600" aboveAverage="0" dxfId="177"/>
  </conditionalFormatting>
  <conditionalFormatting sqref="KT12">
    <cfRule type="aboveAverage" priority="4603" aboveAverage="0" dxfId="177"/>
  </conditionalFormatting>
  <conditionalFormatting sqref="KT39:KT57">
    <cfRule type="aboveAverage" priority="1552" aboveAverage="0" dxfId="177"/>
  </conditionalFormatting>
  <conditionalFormatting sqref="KT39:KT67">
    <cfRule type="aboveAverage" priority="4527" aboveAverage="0" dxfId="177"/>
  </conditionalFormatting>
  <conditionalFormatting sqref="KT58:KT67">
    <cfRule type="aboveAverage" priority="1562" aboveAverage="0" dxfId="177"/>
  </conditionalFormatting>
  <conditionalFormatting sqref="KT68:KT168">
    <cfRule type="aboveAverage" priority="4526" aboveAverage="0" dxfId="177"/>
  </conditionalFormatting>
  <conditionalFormatting sqref="KT169:KT184">
    <cfRule type="aboveAverage" priority="4525" aboveAverage="0" dxfId="177"/>
  </conditionalFormatting>
  <conditionalFormatting sqref="KT185:KT262">
    <cfRule type="aboveAverage" priority="4524" aboveAverage="0" dxfId="177"/>
  </conditionalFormatting>
  <conditionalFormatting sqref="KT263">
    <cfRule type="aboveAverage" priority="3960" aboveAverage="0" dxfId="177"/>
  </conditionalFormatting>
  <conditionalFormatting sqref="KU39:KU67">
    <cfRule type="aboveAverage" priority="4617" aboveAverage="0" dxfId="177"/>
  </conditionalFormatting>
  <conditionalFormatting sqref="KU68:KU168">
    <cfRule type="aboveAverage" priority="4615" aboveAverage="0" dxfId="177"/>
  </conditionalFormatting>
  <conditionalFormatting sqref="KU169:KU224">
    <cfRule type="aboveAverage" priority="4613" aboveAverage="0" dxfId="177"/>
  </conditionalFormatting>
  <conditionalFormatting sqref="KU225:KU262">
    <cfRule type="aboveAverage" priority="4608" aboveAverage="0" dxfId="177"/>
  </conditionalFormatting>
  <conditionalFormatting sqref="KU263">
    <cfRule type="aboveAverage" priority="3963" aboveAverage="0" dxfId="177"/>
  </conditionalFormatting>
  <conditionalFormatting sqref="KV11">
    <cfRule type="aboveAverage" priority="1563" aboveAverage="0" dxfId="177"/>
  </conditionalFormatting>
  <conditionalFormatting sqref="KV12:KV40">
    <cfRule type="aboveAverage" priority="1570" aboveAverage="0" dxfId="177"/>
  </conditionalFormatting>
  <conditionalFormatting sqref="KV41:KV224">
    <cfRule type="aboveAverage" priority="1571" aboveAverage="0" dxfId="177"/>
  </conditionalFormatting>
  <conditionalFormatting sqref="KV225:KV262">
    <cfRule type="aboveAverage" priority="1566" aboveAverage="0" dxfId="177"/>
  </conditionalFormatting>
  <conditionalFormatting sqref="KV263">
    <cfRule type="aboveAverage" priority="3962" aboveAverage="0" dxfId="177"/>
  </conditionalFormatting>
  <conditionalFormatting sqref="KV11:KW11">
    <cfRule type="aboveAverage" priority="4599" aboveAverage="0" dxfId="177"/>
  </conditionalFormatting>
  <conditionalFormatting sqref="KV12:KW40">
    <cfRule type="aboveAverage" priority="4611" aboveAverage="0" dxfId="177"/>
  </conditionalFormatting>
  <conditionalFormatting sqref="KV41:KW224">
    <cfRule type="aboveAverage" priority="4612" aboveAverage="0" dxfId="177"/>
  </conditionalFormatting>
  <conditionalFormatting sqref="KV225:KW262">
    <cfRule type="aboveAverage" priority="4607" aboveAverage="0" dxfId="177"/>
  </conditionalFormatting>
  <conditionalFormatting sqref="KY11">
    <cfRule type="aboveAverage" priority="2798" aboveAverage="0" dxfId="177"/>
  </conditionalFormatting>
  <conditionalFormatting sqref="AD11:AD263 AK11:AK263 AR11:AR263 AY11:AY263 BF11:BF263 BM11:BM263 BT11:BT263 CA11:CA263 CH11:CH263 CO11:CO263 CV11:CV263 DC11:DC263 DJ11:DJ263 DQ11:DQ263 DX11:DX263 EE11:EE263 EL11:EL263 ES11:ES264 EZ11:EZ263 FG11:FG263 FN11:FN263 FU11:FU263 GB11:GB263 GI11:GI263 GP11:GP263 GW11:GW263 HE11:HE263 HL11:HL263 HS11:HS263 HZ11:HZ263 IG11:IG263 IN11:IN263 IU11:IU263 JB11:JB263 JI11:JI263 JP11:JP263 JW11:JW263 KD11:KD263 KK11:KK263 KR11:KR263 KY11:KY263 LF11:LF263 LM11:LM263 LT11:LT263 MA11:MA263 MH11:MH263 MO11:MO263 MV11:MV263 NC11:NC263 NJ11:NJ263 NQ11:NQ263 NX11:NX263 OE11:OE263 OL11:OL263 OS11:OS263 OZ11:OZ263 PG11:PG263 PN11:PN262 PU11:PU263 QB11:QB263 QI11:QI263 QP11:QP263 QW11:QW263 RD11:RD263 RK11:RK263 RR11:RR263 RY11:RY263 SF11:SF263 SM11:SM263 ST11:ST263 TA11:TA263 TH11:TH263 TO11:TO263 TV11:TV263 UC11:UC263 UJ11:UJ263 UQ11:UQ263 UX11:UX263 VE11:VE263 VM11:VO263 VQ11:VQ263">
    <cfRule type="cellIs" priority="6097" operator="lessThan" dxfId="119">
      <formula>0</formula>
    </cfRule>
  </conditionalFormatting>
  <conditionalFormatting sqref="KY12:KY263">
    <cfRule type="aboveAverage" priority="2795" aboveAverage="0" dxfId="177"/>
  </conditionalFormatting>
  <conditionalFormatting sqref="KZ11">
    <cfRule type="aboveAverage" priority="4382" aboveAverage="0" dxfId="177"/>
  </conditionalFormatting>
  <conditionalFormatting sqref="KZ11:KZ39">
    <cfRule type="aboveAverage" priority="4389" aboveAverage="0" dxfId="177"/>
  </conditionalFormatting>
  <conditionalFormatting sqref="KZ12:KZ39">
    <cfRule type="aboveAverage" priority="1543" aboveAverage="0" dxfId="177"/>
  </conditionalFormatting>
  <conditionalFormatting sqref="KZ12:KZ263">
    <cfRule type="aboveAverage" priority="638" aboveAverage="0" dxfId="177"/>
  </conditionalFormatting>
  <conditionalFormatting sqref="KZ40:KZ67">
    <cfRule type="aboveAverage" priority="4397" aboveAverage="0" dxfId="177"/>
  </conditionalFormatting>
  <conditionalFormatting sqref="KZ68:KZ168">
    <cfRule type="aboveAverage" priority="4395" aboveAverage="0" dxfId="177"/>
  </conditionalFormatting>
  <conditionalFormatting sqref="KZ169:KZ224">
    <cfRule type="aboveAverage" priority="4393" aboveAverage="0" dxfId="177"/>
  </conditionalFormatting>
  <conditionalFormatting sqref="KZ225:KZ262">
    <cfRule type="aboveAverage" priority="4388" aboveAverage="0" dxfId="177"/>
  </conditionalFormatting>
  <conditionalFormatting sqref="KZ263">
    <cfRule type="aboveAverage" priority="3959" aboveAverage="0" dxfId="177"/>
  </conditionalFormatting>
  <conditionalFormatting sqref="LA10">
    <cfRule type="aboveAverage" priority="4384" aboveAverage="0" dxfId="177"/>
  </conditionalFormatting>
  <conditionalFormatting sqref="LA11">
    <cfRule type="aboveAverage" priority="3735" aboveAverage="0" dxfId="177"/>
  </conditionalFormatting>
  <conditionalFormatting sqref="LA12">
    <cfRule type="aboveAverage" priority="3736" aboveAverage="0" dxfId="177"/>
  </conditionalFormatting>
  <conditionalFormatting sqref="LA39:LA57">
    <cfRule type="aboveAverage" priority="1526" aboveAverage="0" dxfId="177"/>
  </conditionalFormatting>
  <conditionalFormatting sqref="LA39:LA67">
    <cfRule type="aboveAverage" priority="3734" aboveAverage="0" dxfId="177"/>
  </conditionalFormatting>
  <conditionalFormatting sqref="LA58:LA67">
    <cfRule type="aboveAverage" priority="1536" aboveAverage="0" dxfId="177"/>
  </conditionalFormatting>
  <conditionalFormatting sqref="LA68:LA168">
    <cfRule type="aboveAverage" priority="3733" aboveAverage="0" dxfId="177"/>
  </conditionalFormatting>
  <conditionalFormatting sqref="LA169:LA184">
    <cfRule type="aboveAverage" priority="3732" aboveAverage="0" dxfId="177"/>
  </conditionalFormatting>
  <conditionalFormatting sqref="LA185:LA262">
    <cfRule type="aboveAverage" priority="3731" aboveAverage="0" dxfId="177"/>
  </conditionalFormatting>
  <conditionalFormatting sqref="LA263">
    <cfRule type="aboveAverage" priority="3730" aboveAverage="0" dxfId="177"/>
  </conditionalFormatting>
  <conditionalFormatting sqref="LB39:LB67">
    <cfRule type="aboveAverage" priority="4396" aboveAverage="0" dxfId="177"/>
  </conditionalFormatting>
  <conditionalFormatting sqref="LB68:LB168">
    <cfRule type="aboveAverage" priority="4394" aboveAverage="0" dxfId="177"/>
  </conditionalFormatting>
  <conditionalFormatting sqref="LB169:LB224">
    <cfRule type="aboveAverage" priority="4392" aboveAverage="0" dxfId="177"/>
  </conditionalFormatting>
  <conditionalFormatting sqref="LB225:LB262">
    <cfRule type="aboveAverage" priority="4387" aboveAverage="0" dxfId="177"/>
  </conditionalFormatting>
  <conditionalFormatting sqref="LB263">
    <cfRule type="aboveAverage" priority="3958" aboveAverage="0" dxfId="177"/>
  </conditionalFormatting>
  <conditionalFormatting sqref="LC11">
    <cfRule type="aboveAverage" priority="2873" aboveAverage="0" dxfId="177"/>
  </conditionalFormatting>
  <conditionalFormatting sqref="LC12">
    <cfRule type="aboveAverage" priority="4284" aboveAverage="0" dxfId="177"/>
  </conditionalFormatting>
  <conditionalFormatting sqref="LC12:LC40">
    <cfRule type="aboveAverage" priority="1544" aboveAverage="0" dxfId="177"/>
  </conditionalFormatting>
  <conditionalFormatting sqref="LC13:LC263">
    <cfRule type="aboveAverage" priority="2792" aboveAverage="0" dxfId="177"/>
  </conditionalFormatting>
  <conditionalFormatting sqref="LC41:LC224">
    <cfRule type="aboveAverage" priority="1545" aboveAverage="0" dxfId="177"/>
  </conditionalFormatting>
  <conditionalFormatting sqref="LC225:LC262">
    <cfRule type="aboveAverage" priority="1540" aboveAverage="0" dxfId="177"/>
  </conditionalFormatting>
  <conditionalFormatting sqref="LC263">
    <cfRule type="aboveAverage" priority="3957" aboveAverage="0" dxfId="177"/>
  </conditionalFormatting>
  <conditionalFormatting sqref="LC11:LD11">
    <cfRule type="aboveAverage" priority="4379" aboveAverage="0" dxfId="177"/>
  </conditionalFormatting>
  <conditionalFormatting sqref="LC13:LD40 LD12 LJ16">
    <cfRule type="aboveAverage" priority="4390" aboveAverage="0" dxfId="177"/>
  </conditionalFormatting>
  <conditionalFormatting sqref="LC41:LD224">
    <cfRule type="aboveAverage" priority="4391" aboveAverage="0" dxfId="177"/>
  </conditionalFormatting>
  <conditionalFormatting sqref="LC225:LD262">
    <cfRule type="aboveAverage" priority="4386" aboveAverage="0" dxfId="177"/>
  </conditionalFormatting>
  <conditionalFormatting sqref="LG11">
    <cfRule type="aboveAverage" priority="4292" aboveAverage="0" dxfId="177"/>
  </conditionalFormatting>
  <conditionalFormatting sqref="LG12:LG39">
    <cfRule type="aboveAverage" priority="4299" aboveAverage="0" dxfId="177"/>
  </conditionalFormatting>
  <conditionalFormatting sqref="LG12:LG263">
    <cfRule type="aboveAverage" priority="626" aboveAverage="0" dxfId="177"/>
  </conditionalFormatting>
  <conditionalFormatting sqref="LG40:LG67">
    <cfRule type="aboveAverage" priority="4307" aboveAverage="0" dxfId="177"/>
  </conditionalFormatting>
  <conditionalFormatting sqref="LG68:LG168">
    <cfRule type="aboveAverage" priority="4305" aboveAverage="0" dxfId="177"/>
  </conditionalFormatting>
  <conditionalFormatting sqref="LG169:LG224">
    <cfRule type="aboveAverage" priority="4303" aboveAverage="0" dxfId="177"/>
  </conditionalFormatting>
  <conditionalFormatting sqref="LG225:LG262">
    <cfRule type="aboveAverage" priority="4298" aboveAverage="0" dxfId="177"/>
  </conditionalFormatting>
  <conditionalFormatting sqref="LG263">
    <cfRule type="aboveAverage" priority="3954" aboveAverage="0" dxfId="177"/>
  </conditionalFormatting>
  <conditionalFormatting sqref="LH10">
    <cfRule type="aboveAverage" priority="4294" aboveAverage="0" dxfId="177"/>
  </conditionalFormatting>
  <conditionalFormatting sqref="LH11">
    <cfRule type="aboveAverage" priority="3728" aboveAverage="0" dxfId="177"/>
  </conditionalFormatting>
  <conditionalFormatting sqref="LH12">
    <cfRule type="aboveAverage" priority="3729" aboveAverage="0" dxfId="177"/>
  </conditionalFormatting>
  <conditionalFormatting sqref="LH39:LH57">
    <cfRule type="aboveAverage" priority="1500" aboveAverage="0" dxfId="177"/>
  </conditionalFormatting>
  <conditionalFormatting sqref="LH39:LH67">
    <cfRule type="aboveAverage" priority="3727" aboveAverage="0" dxfId="177"/>
  </conditionalFormatting>
  <conditionalFormatting sqref="LH58:LH67">
    <cfRule type="aboveAverage" priority="1510" aboveAverage="0" dxfId="177"/>
  </conditionalFormatting>
  <conditionalFormatting sqref="LH68:LH168">
    <cfRule type="aboveAverage" priority="3726" aboveAverage="0" dxfId="177"/>
  </conditionalFormatting>
  <conditionalFormatting sqref="LH169:LH184">
    <cfRule type="aboveAverage" priority="3725" aboveAverage="0" dxfId="177"/>
  </conditionalFormatting>
  <conditionalFormatting sqref="LH185:LH262">
    <cfRule type="aboveAverage" priority="3724" aboveAverage="0" dxfId="177"/>
  </conditionalFormatting>
  <conditionalFormatting sqref="LH263">
    <cfRule type="aboveAverage" priority="3723" aboveAverage="0" dxfId="177"/>
  </conditionalFormatting>
  <conditionalFormatting sqref="LI39:LI67">
    <cfRule type="aboveAverage" priority="4306" aboveAverage="0" dxfId="177"/>
  </conditionalFormatting>
  <conditionalFormatting sqref="LI68:LI168">
    <cfRule type="aboveAverage" priority="4304" aboveAverage="0" dxfId="177"/>
  </conditionalFormatting>
  <conditionalFormatting sqref="LI169:LI224">
    <cfRule type="aboveAverage" priority="4302" aboveAverage="0" dxfId="177"/>
  </conditionalFormatting>
  <conditionalFormatting sqref="LI225:LI262">
    <cfRule type="aboveAverage" priority="4297" aboveAverage="0" dxfId="177"/>
  </conditionalFormatting>
  <conditionalFormatting sqref="LI263">
    <cfRule type="aboveAverage" priority="3953" aboveAverage="0" dxfId="177"/>
  </conditionalFormatting>
  <conditionalFormatting sqref="LJ11">
    <cfRule type="aboveAverage" priority="4289" aboveAverage="0" dxfId="177"/>
  </conditionalFormatting>
  <conditionalFormatting sqref="LJ12:LJ15 LJ17:LJ40">
    <cfRule type="aboveAverage" priority="4300" aboveAverage="0" dxfId="177"/>
  </conditionalFormatting>
  <conditionalFormatting sqref="LJ12:LJ40">
    <cfRule type="aboveAverage" priority="1518" aboveAverage="0" dxfId="177"/>
  </conditionalFormatting>
  <conditionalFormatting sqref="LJ41:LJ224">
    <cfRule type="aboveAverage" priority="4301" aboveAverage="0" dxfId="177"/>
  </conditionalFormatting>
  <conditionalFormatting sqref="LJ225:LJ262">
    <cfRule type="aboveAverage" priority="4296" aboveAverage="0" dxfId="177"/>
  </conditionalFormatting>
  <conditionalFormatting sqref="LJ263">
    <cfRule type="aboveAverage" priority="3952" aboveAverage="0" dxfId="177"/>
  </conditionalFormatting>
  <conditionalFormatting sqref="LN11">
    <cfRule type="aboveAverage" priority="4267" aboveAverage="0" dxfId="177"/>
  </conditionalFormatting>
  <conditionalFormatting sqref="LN12:LN39">
    <cfRule type="aboveAverage" priority="4274" aboveAverage="0" dxfId="177"/>
  </conditionalFormatting>
  <conditionalFormatting sqref="LN12:LN263">
    <cfRule type="aboveAverage" priority="614" aboveAverage="0" dxfId="177"/>
  </conditionalFormatting>
  <conditionalFormatting sqref="LN40:LN67">
    <cfRule type="aboveAverage" priority="4282" aboveAverage="0" dxfId="177"/>
  </conditionalFormatting>
  <conditionalFormatting sqref="LN68:LN168">
    <cfRule type="aboveAverage" priority="4280" aboveAverage="0" dxfId="177"/>
  </conditionalFormatting>
  <conditionalFormatting sqref="LN169:LN224">
    <cfRule type="aboveAverage" priority="4278" aboveAverage="0" dxfId="177"/>
  </conditionalFormatting>
  <conditionalFormatting sqref="LN225:LN262">
    <cfRule type="aboveAverage" priority="4273" aboveAverage="0" dxfId="177"/>
  </conditionalFormatting>
  <conditionalFormatting sqref="LN263">
    <cfRule type="aboveAverage" priority="3949" aboveAverage="0" dxfId="177"/>
  </conditionalFormatting>
  <conditionalFormatting sqref="LO10">
    <cfRule type="aboveAverage" priority="4269" aboveAverage="0" dxfId="177"/>
  </conditionalFormatting>
  <conditionalFormatting sqref="LO11">
    <cfRule type="aboveAverage" priority="3721" aboveAverage="0" dxfId="177"/>
  </conditionalFormatting>
  <conditionalFormatting sqref="LO12">
    <cfRule type="aboveAverage" priority="3722" aboveAverage="0" dxfId="177"/>
  </conditionalFormatting>
  <conditionalFormatting sqref="LO39:LO57">
    <cfRule type="aboveAverage" priority="1474" aboveAverage="0" dxfId="177"/>
  </conditionalFormatting>
  <conditionalFormatting sqref="LO39:LO67">
    <cfRule type="aboveAverage" priority="3720" aboveAverage="0" dxfId="177"/>
  </conditionalFormatting>
  <conditionalFormatting sqref="LO58:LO67">
    <cfRule type="aboveAverage" priority="1484" aboveAverage="0" dxfId="177"/>
  </conditionalFormatting>
  <conditionalFormatting sqref="LO68:LO168">
    <cfRule type="aboveAverage" priority="3719" aboveAverage="0" dxfId="177"/>
  </conditionalFormatting>
  <conditionalFormatting sqref="LO169:LO184">
    <cfRule type="aboveAverage" priority="3718" aboveAverage="0" dxfId="177"/>
  </conditionalFormatting>
  <conditionalFormatting sqref="LO185:LO262">
    <cfRule type="aboveAverage" priority="3717" aboveAverage="0" dxfId="177"/>
  </conditionalFormatting>
  <conditionalFormatting sqref="LO263">
    <cfRule type="aboveAverage" priority="3716" aboveAverage="0" dxfId="177"/>
  </conditionalFormatting>
  <conditionalFormatting sqref="LP39:LP67">
    <cfRule type="aboveAverage" priority="4281" aboveAverage="0" dxfId="177"/>
  </conditionalFormatting>
  <conditionalFormatting sqref="LP68:LP168">
    <cfRule type="aboveAverage" priority="4279" aboveAverage="0" dxfId="177"/>
  </conditionalFormatting>
  <conditionalFormatting sqref="LP169:LP224">
    <cfRule type="aboveAverage" priority="4277" aboveAverage="0" dxfId="177"/>
  </conditionalFormatting>
  <conditionalFormatting sqref="LP225:LP262">
    <cfRule type="aboveAverage" priority="4272" aboveAverage="0" dxfId="177"/>
  </conditionalFormatting>
  <conditionalFormatting sqref="LP263">
    <cfRule type="aboveAverage" priority="3948" aboveAverage="0" dxfId="177"/>
  </conditionalFormatting>
  <conditionalFormatting sqref="LQ11">
    <cfRule type="aboveAverage" priority="4264" aboveAverage="0" dxfId="177"/>
  </conditionalFormatting>
  <conditionalFormatting sqref="LQ12:LQ40">
    <cfRule type="aboveAverage" priority="4275" aboveAverage="0" dxfId="177"/>
  </conditionalFormatting>
  <conditionalFormatting sqref="LQ41:LQ224">
    <cfRule type="aboveAverage" priority="4276" aboveAverage="0" dxfId="177"/>
  </conditionalFormatting>
  <conditionalFormatting sqref="LQ225:LQ262">
    <cfRule type="aboveAverage" priority="4271" aboveAverage="0" dxfId="177"/>
  </conditionalFormatting>
  <conditionalFormatting sqref="LQ263">
    <cfRule type="aboveAverage" priority="3947" aboveAverage="0" dxfId="177"/>
  </conditionalFormatting>
  <conditionalFormatting sqref="LU11">
    <cfRule type="aboveAverage" priority="4244" aboveAverage="0" dxfId="177"/>
  </conditionalFormatting>
  <conditionalFormatting sqref="LU12:LU39">
    <cfRule type="aboveAverage" priority="4251" aboveAverage="0" dxfId="177"/>
  </conditionalFormatting>
  <conditionalFormatting sqref="LU12:LU263">
    <cfRule type="aboveAverage" priority="602" aboveAverage="0" dxfId="177"/>
  </conditionalFormatting>
  <conditionalFormatting sqref="LU40:LU67">
    <cfRule type="aboveAverage" priority="4259" aboveAverage="0" dxfId="177"/>
  </conditionalFormatting>
  <conditionalFormatting sqref="LU68:LU168">
    <cfRule type="aboveAverage" priority="4257" aboveAverage="0" dxfId="177"/>
  </conditionalFormatting>
  <conditionalFormatting sqref="LU169:LU224">
    <cfRule type="aboveAverage" priority="4255" aboveAverage="0" dxfId="177"/>
  </conditionalFormatting>
  <conditionalFormatting sqref="LU225:LU262">
    <cfRule type="aboveAverage" priority="4250" aboveAverage="0" dxfId="177"/>
  </conditionalFormatting>
  <conditionalFormatting sqref="LU263">
    <cfRule type="aboveAverage" priority="3944" aboveAverage="0" dxfId="177"/>
  </conditionalFormatting>
  <conditionalFormatting sqref="LV10">
    <cfRule type="aboveAverage" priority="4246" aboveAverage="0" dxfId="177"/>
  </conditionalFormatting>
  <conditionalFormatting sqref="LV11">
    <cfRule type="aboveAverage" priority="3714" aboveAverage="0" dxfId="177"/>
  </conditionalFormatting>
  <conditionalFormatting sqref="LV12">
    <cfRule type="aboveAverage" priority="3715" aboveAverage="0" dxfId="177"/>
  </conditionalFormatting>
  <conditionalFormatting sqref="LV39:LV57">
    <cfRule type="aboveAverage" priority="1448" aboveAverage="0" dxfId="177"/>
  </conditionalFormatting>
  <conditionalFormatting sqref="LV39:LV67">
    <cfRule type="aboveAverage" priority="3713" aboveAverage="0" dxfId="177"/>
  </conditionalFormatting>
  <conditionalFormatting sqref="LV41">
    <cfRule type="aboveAverage" priority="365" aboveAverage="0" dxfId="177"/>
  </conditionalFormatting>
  <conditionalFormatting sqref="LV58:LV67">
    <cfRule type="aboveAverage" priority="1458" aboveAverage="0" dxfId="177"/>
  </conditionalFormatting>
  <conditionalFormatting sqref="LV68:LV168">
    <cfRule type="aboveAverage" priority="3712" aboveAverage="0" dxfId="177"/>
  </conditionalFormatting>
  <conditionalFormatting sqref="LV169:LV184">
    <cfRule type="aboveAverage" priority="3711" aboveAverage="0" dxfId="177"/>
  </conditionalFormatting>
  <conditionalFormatting sqref="LV185:LV262">
    <cfRule type="aboveAverage" priority="3710" aboveAverage="0" dxfId="177"/>
  </conditionalFormatting>
  <conditionalFormatting sqref="LV263">
    <cfRule type="aboveAverage" priority="3709" aboveAverage="0" dxfId="177"/>
  </conditionalFormatting>
  <conditionalFormatting sqref="LW39:LW67">
    <cfRule type="aboveAverage" priority="4258" aboveAverage="0" dxfId="177"/>
  </conditionalFormatting>
  <conditionalFormatting sqref="LW68:LW168">
    <cfRule type="aboveAverage" priority="4256" aboveAverage="0" dxfId="177"/>
  </conditionalFormatting>
  <conditionalFormatting sqref="LW169:LW224">
    <cfRule type="aboveAverage" priority="4254" aboveAverage="0" dxfId="177"/>
  </conditionalFormatting>
  <conditionalFormatting sqref="LW225:LW262">
    <cfRule type="aboveAverage" priority="4249" aboveAverage="0" dxfId="177"/>
  </conditionalFormatting>
  <conditionalFormatting sqref="LW263">
    <cfRule type="aboveAverage" priority="3943" aboveAverage="0" dxfId="177"/>
  </conditionalFormatting>
  <conditionalFormatting sqref="LX11">
    <cfRule type="aboveAverage" priority="4241" aboveAverage="0" dxfId="177"/>
  </conditionalFormatting>
  <conditionalFormatting sqref="LX12:LX40">
    <cfRule type="aboveAverage" priority="4252" aboveAverage="0" dxfId="177"/>
  </conditionalFormatting>
  <conditionalFormatting sqref="LX41:LX224">
    <cfRule type="aboveAverage" priority="4253" aboveAverage="0" dxfId="177"/>
  </conditionalFormatting>
  <conditionalFormatting sqref="LX225:LX262">
    <cfRule type="aboveAverage" priority="4248" aboveAverage="0" dxfId="177"/>
  </conditionalFormatting>
  <conditionalFormatting sqref="LX263">
    <cfRule type="aboveAverage" priority="3942" aboveAverage="0" dxfId="177"/>
  </conditionalFormatting>
  <conditionalFormatting sqref="MB11">
    <cfRule type="aboveAverage" priority="4221" aboveAverage="0" dxfId="177"/>
  </conditionalFormatting>
  <conditionalFormatting sqref="MB12:MB39">
    <cfRule type="aboveAverage" priority="4228" aboveAverage="0" dxfId="177"/>
  </conditionalFormatting>
  <conditionalFormatting sqref="MB12:MB263">
    <cfRule type="aboveAverage" priority="590" aboveAverage="0" dxfId="177"/>
  </conditionalFormatting>
  <conditionalFormatting sqref="MB40:MB67">
    <cfRule type="aboveAverage" priority="4236" aboveAverage="0" dxfId="177"/>
  </conditionalFormatting>
  <conditionalFormatting sqref="MB68:MB168">
    <cfRule type="aboveAverage" priority="4234" aboveAverage="0" dxfId="177"/>
  </conditionalFormatting>
  <conditionalFormatting sqref="MB169:MB224">
    <cfRule type="aboveAverage" priority="4232" aboveAverage="0" dxfId="177"/>
  </conditionalFormatting>
  <conditionalFormatting sqref="MB225:MB262">
    <cfRule type="aboveAverage" priority="4227" aboveAverage="0" dxfId="177"/>
  </conditionalFormatting>
  <conditionalFormatting sqref="MB263">
    <cfRule type="aboveAverage" priority="3939" aboveAverage="0" dxfId="177"/>
  </conditionalFormatting>
  <conditionalFormatting sqref="MC10">
    <cfRule type="aboveAverage" priority="4223" aboveAverage="0" dxfId="177"/>
  </conditionalFormatting>
  <conditionalFormatting sqref="MC11">
    <cfRule type="aboveAverage" priority="4219" aboveAverage="0" dxfId="177"/>
  </conditionalFormatting>
  <conditionalFormatting sqref="MC12">
    <cfRule type="aboveAverage" priority="4222" aboveAverage="0" dxfId="177"/>
  </conditionalFormatting>
  <conditionalFormatting sqref="MC39:MC57">
    <cfRule type="aboveAverage" priority="1422" aboveAverage="0" dxfId="177"/>
  </conditionalFormatting>
  <conditionalFormatting sqref="MC39:MC67">
    <cfRule type="aboveAverage" priority="4217" aboveAverage="0" dxfId="177"/>
  </conditionalFormatting>
  <conditionalFormatting sqref="MC58:MC67">
    <cfRule type="aboveAverage" priority="1432" aboveAverage="0" dxfId="177"/>
  </conditionalFormatting>
  <conditionalFormatting sqref="MC68:MC168">
    <cfRule type="aboveAverage" priority="4216" aboveAverage="0" dxfId="177"/>
  </conditionalFormatting>
  <conditionalFormatting sqref="MC169:MC184">
    <cfRule type="aboveAverage" priority="4215" aboveAverage="0" dxfId="177"/>
  </conditionalFormatting>
  <conditionalFormatting sqref="MC185:MC262">
    <cfRule type="aboveAverage" priority="4214" aboveAverage="0" dxfId="177"/>
  </conditionalFormatting>
  <conditionalFormatting sqref="MC263">
    <cfRule type="aboveAverage" priority="3935" aboveAverage="0" dxfId="177"/>
  </conditionalFormatting>
  <conditionalFormatting sqref="MD39:MD67">
    <cfRule type="aboveAverage" priority="4235" aboveAverage="0" dxfId="177"/>
  </conditionalFormatting>
  <conditionalFormatting sqref="MD68:MD168">
    <cfRule type="aboveAverage" priority="4233" aboveAverage="0" dxfId="177"/>
  </conditionalFormatting>
  <conditionalFormatting sqref="MD169:MD224">
    <cfRule type="aboveAverage" priority="4231" aboveAverage="0" dxfId="177"/>
  </conditionalFormatting>
  <conditionalFormatting sqref="MD225:MD262">
    <cfRule type="aboveAverage" priority="4226" aboveAverage="0" dxfId="177"/>
  </conditionalFormatting>
  <conditionalFormatting sqref="MD263">
    <cfRule type="aboveAverage" priority="3938" aboveAverage="0" dxfId="177"/>
  </conditionalFormatting>
  <conditionalFormatting sqref="ME11">
    <cfRule type="aboveAverage" priority="4218" aboveAverage="0" dxfId="177"/>
  </conditionalFormatting>
  <conditionalFormatting sqref="ME12:ME40">
    <cfRule type="aboveAverage" priority="4229" aboveAverage="0" dxfId="177"/>
  </conditionalFormatting>
  <conditionalFormatting sqref="ME41:ME224">
    <cfRule type="aboveAverage" priority="4230" aboveAverage="0" dxfId="177"/>
  </conditionalFormatting>
  <conditionalFormatting sqref="ME225:ME262">
    <cfRule type="aboveAverage" priority="4225" aboveAverage="0" dxfId="177"/>
  </conditionalFormatting>
  <conditionalFormatting sqref="ME263">
    <cfRule type="aboveAverage" priority="3937" aboveAverage="0" dxfId="177"/>
  </conditionalFormatting>
  <conditionalFormatting sqref="MI11">
    <cfRule type="aboveAverage" priority="4198" aboveAverage="0" dxfId="177"/>
  </conditionalFormatting>
  <conditionalFormatting sqref="MI12:MI39">
    <cfRule type="aboveAverage" priority="4205" aboveAverage="0" dxfId="177"/>
  </conditionalFormatting>
  <conditionalFormatting sqref="MI12:MI263">
    <cfRule type="aboveAverage" priority="578" aboveAverage="0" dxfId="177"/>
  </conditionalFormatting>
  <conditionalFormatting sqref="MI40:MI67">
    <cfRule type="aboveAverage" priority="4213" aboveAverage="0" dxfId="177"/>
  </conditionalFormatting>
  <conditionalFormatting sqref="MI68:MI168">
    <cfRule type="aboveAverage" priority="4211" aboveAverage="0" dxfId="177"/>
  </conditionalFormatting>
  <conditionalFormatting sqref="MI169:MI224">
    <cfRule type="aboveAverage" priority="4209" aboveAverage="0" dxfId="177"/>
  </conditionalFormatting>
  <conditionalFormatting sqref="MI225:MI262">
    <cfRule type="aboveAverage" priority="4204" aboveAverage="0" dxfId="177"/>
  </conditionalFormatting>
  <conditionalFormatting sqref="MI263">
    <cfRule type="aboveAverage" priority="3934" aboveAverage="0" dxfId="177"/>
  </conditionalFormatting>
  <conditionalFormatting sqref="MJ10">
    <cfRule type="aboveAverage" priority="4200" aboveAverage="0" dxfId="177"/>
  </conditionalFormatting>
  <conditionalFormatting sqref="MJ11">
    <cfRule type="aboveAverage" priority="4196" aboveAverage="0" dxfId="177"/>
  </conditionalFormatting>
  <conditionalFormatting sqref="MJ12">
    <cfRule type="aboveAverage" priority="4199" aboveAverage="0" dxfId="177"/>
  </conditionalFormatting>
  <conditionalFormatting sqref="MJ39:MJ57">
    <cfRule type="aboveAverage" priority="1396" aboveAverage="0" dxfId="177"/>
  </conditionalFormatting>
  <conditionalFormatting sqref="MJ39:MJ67">
    <cfRule type="aboveAverage" priority="4194" aboveAverage="0" dxfId="177"/>
  </conditionalFormatting>
  <conditionalFormatting sqref="MJ58:MJ67">
    <cfRule type="aboveAverage" priority="1406" aboveAverage="0" dxfId="177"/>
  </conditionalFormatting>
  <conditionalFormatting sqref="MJ68:MJ168">
    <cfRule type="aboveAverage" priority="4193" aboveAverage="0" dxfId="177"/>
  </conditionalFormatting>
  <conditionalFormatting sqref="MJ169:MJ184">
    <cfRule type="aboveAverage" priority="4192" aboveAverage="0" dxfId="177"/>
  </conditionalFormatting>
  <conditionalFormatting sqref="MJ185:MJ262">
    <cfRule type="aboveAverage" priority="4191" aboveAverage="0" dxfId="177"/>
  </conditionalFormatting>
  <conditionalFormatting sqref="MJ263">
    <cfRule type="aboveAverage" priority="3930" aboveAverage="0" dxfId="177"/>
  </conditionalFormatting>
  <conditionalFormatting sqref="MK39:MK67">
    <cfRule type="aboveAverage" priority="4212" aboveAverage="0" dxfId="177"/>
  </conditionalFormatting>
  <conditionalFormatting sqref="MK68:MK168">
    <cfRule type="aboveAverage" priority="4210" aboveAverage="0" dxfId="177"/>
  </conditionalFormatting>
  <conditionalFormatting sqref="MK169:MK224">
    <cfRule type="aboveAverage" priority="4208" aboveAverage="0" dxfId="177"/>
  </conditionalFormatting>
  <conditionalFormatting sqref="MK225:MK262">
    <cfRule type="aboveAverage" priority="4203" aboveAverage="0" dxfId="177"/>
  </conditionalFormatting>
  <conditionalFormatting sqref="MK263">
    <cfRule type="aboveAverage" priority="3933" aboveAverage="0" dxfId="177"/>
  </conditionalFormatting>
  <conditionalFormatting sqref="ML11">
    <cfRule type="aboveAverage" priority="4195" aboveAverage="0" dxfId="177"/>
  </conditionalFormatting>
  <conditionalFormatting sqref="ML12:ML40">
    <cfRule type="aboveAverage" priority="4206" aboveAverage="0" dxfId="177"/>
  </conditionalFormatting>
  <conditionalFormatting sqref="ML41:ML224">
    <cfRule type="aboveAverage" priority="4207" aboveAverage="0" dxfId="177"/>
  </conditionalFormatting>
  <conditionalFormatting sqref="ML225:ML262">
    <cfRule type="aboveAverage" priority="4202" aboveAverage="0" dxfId="177"/>
  </conditionalFormatting>
  <conditionalFormatting sqref="ML263">
    <cfRule type="aboveAverage" priority="3932" aboveAverage="0" dxfId="177"/>
  </conditionalFormatting>
  <conditionalFormatting sqref="MP11">
    <cfRule type="aboveAverage" priority="4175" aboveAverage="0" dxfId="177"/>
  </conditionalFormatting>
  <conditionalFormatting sqref="MP12:MP39">
    <cfRule type="aboveAverage" priority="4182" aboveAverage="0" dxfId="177"/>
  </conditionalFormatting>
  <conditionalFormatting sqref="MP12:MP263">
    <cfRule type="aboveAverage" priority="566" aboveAverage="0" dxfId="177"/>
  </conditionalFormatting>
  <conditionalFormatting sqref="MP40:MP67">
    <cfRule type="aboveAverage" priority="4190" aboveAverage="0" dxfId="177"/>
  </conditionalFormatting>
  <conditionalFormatting sqref="MP68:MP168">
    <cfRule type="aboveAverage" priority="4188" aboveAverage="0" dxfId="177"/>
  </conditionalFormatting>
  <conditionalFormatting sqref="MP169:MP224">
    <cfRule type="aboveAverage" priority="4186" aboveAverage="0" dxfId="177"/>
  </conditionalFormatting>
  <conditionalFormatting sqref="MP225:MP262">
    <cfRule type="aboveAverage" priority="4181" aboveAverage="0" dxfId="177"/>
  </conditionalFormatting>
  <conditionalFormatting sqref="MP263">
    <cfRule type="aboveAverage" priority="3929" aboveAverage="0" dxfId="177"/>
  </conditionalFormatting>
  <conditionalFormatting sqref="MQ10">
    <cfRule type="aboveAverage" priority="4177" aboveAverage="0" dxfId="177"/>
  </conditionalFormatting>
  <conditionalFormatting sqref="MQ11">
    <cfRule type="aboveAverage" priority="4173" aboveAverage="0" dxfId="177"/>
  </conditionalFormatting>
  <conditionalFormatting sqref="MQ12">
    <cfRule type="aboveAverage" priority="4176" aboveAverage="0" dxfId="177"/>
  </conditionalFormatting>
  <conditionalFormatting sqref="MQ39:MQ57">
    <cfRule type="aboveAverage" priority="1370" aboveAverage="0" dxfId="177"/>
  </conditionalFormatting>
  <conditionalFormatting sqref="MQ39:MQ67">
    <cfRule type="aboveAverage" priority="4171" aboveAverage="0" dxfId="177"/>
  </conditionalFormatting>
  <conditionalFormatting sqref="MQ58:MQ67">
    <cfRule type="aboveAverage" priority="1380" aboveAverage="0" dxfId="177"/>
  </conditionalFormatting>
  <conditionalFormatting sqref="MQ68:MQ168">
    <cfRule type="aboveAverage" priority="4170" aboveAverage="0" dxfId="177"/>
  </conditionalFormatting>
  <conditionalFormatting sqref="MQ169:MQ184">
    <cfRule type="aboveAverage" priority="4169" aboveAverage="0" dxfId="177"/>
  </conditionalFormatting>
  <conditionalFormatting sqref="MQ185:MQ262">
    <cfRule type="aboveAverage" priority="4168" aboveAverage="0" dxfId="177"/>
  </conditionalFormatting>
  <conditionalFormatting sqref="MQ263">
    <cfRule type="aboveAverage" priority="3925" aboveAverage="0" dxfId="177"/>
  </conditionalFormatting>
  <conditionalFormatting sqref="MR39:MR67">
    <cfRule type="aboveAverage" priority="4189" aboveAverage="0" dxfId="177"/>
  </conditionalFormatting>
  <conditionalFormatting sqref="MR68:MR168">
    <cfRule type="aboveAverage" priority="4187" aboveAverage="0" dxfId="177"/>
  </conditionalFormatting>
  <conditionalFormatting sqref="MR169:MR224">
    <cfRule type="aboveAverage" priority="4185" aboveAverage="0" dxfId="177"/>
  </conditionalFormatting>
  <conditionalFormatting sqref="MR225:MR262">
    <cfRule type="aboveAverage" priority="4180" aboveAverage="0" dxfId="177"/>
  </conditionalFormatting>
  <conditionalFormatting sqref="MR263">
    <cfRule type="aboveAverage" priority="3928" aboveAverage="0" dxfId="177"/>
  </conditionalFormatting>
  <conditionalFormatting sqref="MS11">
    <cfRule type="aboveAverage" priority="4172" aboveAverage="0" dxfId="177"/>
  </conditionalFormatting>
  <conditionalFormatting sqref="MS12:MS40">
    <cfRule type="aboveAverage" priority="4183" aboveAverage="0" dxfId="177"/>
  </conditionalFormatting>
  <conditionalFormatting sqref="MS41:MS224">
    <cfRule type="aboveAverage" priority="4184" aboveAverage="0" dxfId="177"/>
  </conditionalFormatting>
  <conditionalFormatting sqref="MS225:MS262">
    <cfRule type="aboveAverage" priority="4179" aboveAverage="0" dxfId="177"/>
  </conditionalFormatting>
  <conditionalFormatting sqref="MS263">
    <cfRule type="aboveAverage" priority="3927" aboveAverage="0" dxfId="177"/>
  </conditionalFormatting>
  <conditionalFormatting sqref="MW11">
    <cfRule type="aboveAverage" priority="3680" aboveAverage="0" dxfId="177"/>
  </conditionalFormatting>
  <conditionalFormatting sqref="MW12:MW39">
    <cfRule type="aboveAverage" priority="3687" aboveAverage="0" dxfId="177"/>
  </conditionalFormatting>
  <conditionalFormatting sqref="MW12:MW263">
    <cfRule type="aboveAverage" priority="554" aboveAverage="0" dxfId="177"/>
  </conditionalFormatting>
  <conditionalFormatting sqref="MW40:MW67">
    <cfRule type="aboveAverage" priority="3695" aboveAverage="0" dxfId="177"/>
  </conditionalFormatting>
  <conditionalFormatting sqref="MW68:MW168">
    <cfRule type="aboveAverage" priority="3693" aboveAverage="0" dxfId="177"/>
  </conditionalFormatting>
  <conditionalFormatting sqref="MW169:MW224">
    <cfRule type="aboveAverage" priority="3691" aboveAverage="0" dxfId="177"/>
  </conditionalFormatting>
  <conditionalFormatting sqref="MW225:MW262">
    <cfRule type="aboveAverage" priority="3686" aboveAverage="0" dxfId="177"/>
  </conditionalFormatting>
  <conditionalFormatting sqref="MW263">
    <cfRule type="aboveAverage" priority="3672" aboveAverage="0" dxfId="177"/>
  </conditionalFormatting>
  <conditionalFormatting sqref="MX10">
    <cfRule type="aboveAverage" priority="3682" aboveAverage="0" dxfId="177"/>
  </conditionalFormatting>
  <conditionalFormatting sqref="MX11">
    <cfRule type="aboveAverage" priority="3678" aboveAverage="0" dxfId="177"/>
  </conditionalFormatting>
  <conditionalFormatting sqref="MX12">
    <cfRule type="aboveAverage" priority="3681" aboveAverage="0" dxfId="177"/>
  </conditionalFormatting>
  <conditionalFormatting sqref="MX39:MX57">
    <cfRule type="aboveAverage" priority="1344" aboveAverage="0" dxfId="177"/>
  </conditionalFormatting>
  <conditionalFormatting sqref="MX39:MX67">
    <cfRule type="aboveAverage" priority="3676" aboveAverage="0" dxfId="177"/>
  </conditionalFormatting>
  <conditionalFormatting sqref="MX58:MX67">
    <cfRule type="aboveAverage" priority="1354" aboveAverage="0" dxfId="177"/>
  </conditionalFormatting>
  <conditionalFormatting sqref="MX68:MX168">
    <cfRule type="aboveAverage" priority="3675" aboveAverage="0" dxfId="177"/>
  </conditionalFormatting>
  <conditionalFormatting sqref="MX169:MX184">
    <cfRule type="aboveAverage" priority="3674" aboveAverage="0" dxfId="177"/>
  </conditionalFormatting>
  <conditionalFormatting sqref="MX185:MX262">
    <cfRule type="aboveAverage" priority="3673" aboveAverage="0" dxfId="177"/>
  </conditionalFormatting>
  <conditionalFormatting sqref="MX263">
    <cfRule type="aboveAverage" priority="3668" aboveAverage="0" dxfId="177"/>
  </conditionalFormatting>
  <conditionalFormatting sqref="MY39:MY67">
    <cfRule type="aboveAverage" priority="3694" aboveAverage="0" dxfId="177"/>
  </conditionalFormatting>
  <conditionalFormatting sqref="MY68:MY168">
    <cfRule type="aboveAverage" priority="3692" aboveAverage="0" dxfId="177"/>
  </conditionalFormatting>
  <conditionalFormatting sqref="MY169:MY224">
    <cfRule type="aboveAverage" priority="3690" aboveAverage="0" dxfId="177"/>
  </conditionalFormatting>
  <conditionalFormatting sqref="MY225:MY262">
    <cfRule type="aboveAverage" priority="3685" aboveAverage="0" dxfId="177"/>
  </conditionalFormatting>
  <conditionalFormatting sqref="MY263">
    <cfRule type="aboveAverage" priority="3671" aboveAverage="0" dxfId="177"/>
  </conditionalFormatting>
  <conditionalFormatting sqref="MZ11">
    <cfRule type="aboveAverage" priority="3677" aboveAverage="0" dxfId="177"/>
  </conditionalFormatting>
  <conditionalFormatting sqref="MZ12:MZ40">
    <cfRule type="aboveAverage" priority="3688" aboveAverage="0" dxfId="177"/>
  </conditionalFormatting>
  <conditionalFormatting sqref="MZ41:MZ224">
    <cfRule type="aboveAverage" priority="3689" aboveAverage="0" dxfId="177"/>
  </conditionalFormatting>
  <conditionalFormatting sqref="MZ225:MZ262">
    <cfRule type="aboveAverage" priority="3684" aboveAverage="0" dxfId="177"/>
  </conditionalFormatting>
  <conditionalFormatting sqref="MZ263">
    <cfRule type="aboveAverage" priority="3670" aboveAverage="0" dxfId="177"/>
  </conditionalFormatting>
  <conditionalFormatting sqref="ND11">
    <cfRule type="aboveAverage" priority="3652" aboveAverage="0" dxfId="177"/>
  </conditionalFormatting>
  <conditionalFormatting sqref="ND12:ND39">
    <cfRule type="aboveAverage" priority="3659" aboveAverage="0" dxfId="177"/>
  </conditionalFormatting>
  <conditionalFormatting sqref="ND12:ND263">
    <cfRule type="aboveAverage" priority="542" aboveAverage="0" dxfId="177"/>
  </conditionalFormatting>
  <conditionalFormatting sqref="ND40:ND67">
    <cfRule type="aboveAverage" priority="3667" aboveAverage="0" dxfId="177"/>
  </conditionalFormatting>
  <conditionalFormatting sqref="ND68:ND168">
    <cfRule type="aboveAverage" priority="3665" aboveAverage="0" dxfId="177"/>
  </conditionalFormatting>
  <conditionalFormatting sqref="ND169:ND224">
    <cfRule type="aboveAverage" priority="3663" aboveAverage="0" dxfId="177"/>
  </conditionalFormatting>
  <conditionalFormatting sqref="ND225:ND262">
    <cfRule type="aboveAverage" priority="3658" aboveAverage="0" dxfId="177"/>
  </conditionalFormatting>
  <conditionalFormatting sqref="ND263">
    <cfRule type="aboveAverage" priority="3644" aboveAverage="0" dxfId="177"/>
  </conditionalFormatting>
  <conditionalFormatting sqref="NE10">
    <cfRule type="aboveAverage" priority="3654" aboveAverage="0" dxfId="177"/>
  </conditionalFormatting>
  <conditionalFormatting sqref="NE11">
    <cfRule type="aboveAverage" priority="3650" aboveAverage="0" dxfId="177"/>
  </conditionalFormatting>
  <conditionalFormatting sqref="NE12">
    <cfRule type="aboveAverage" priority="3653" aboveAverage="0" dxfId="177"/>
  </conditionalFormatting>
  <conditionalFormatting sqref="NE39:NE57">
    <cfRule type="aboveAverage" priority="1318" aboveAverage="0" dxfId="177"/>
  </conditionalFormatting>
  <conditionalFormatting sqref="NE39:NE67">
    <cfRule type="aboveAverage" priority="3648" aboveAverage="0" dxfId="177"/>
  </conditionalFormatting>
  <conditionalFormatting sqref="NE58:NE67">
    <cfRule type="aboveAverage" priority="1328" aboveAverage="0" dxfId="177"/>
  </conditionalFormatting>
  <conditionalFormatting sqref="NE68:NE168">
    <cfRule type="aboveAverage" priority="3647" aboveAverage="0" dxfId="177"/>
  </conditionalFormatting>
  <conditionalFormatting sqref="NE169:NE184">
    <cfRule type="aboveAverage" priority="3646" aboveAverage="0" dxfId="177"/>
  </conditionalFormatting>
  <conditionalFormatting sqref="NE185:NE262">
    <cfRule type="aboveAverage" priority="3645" aboveAverage="0" dxfId="177"/>
  </conditionalFormatting>
  <conditionalFormatting sqref="NE263">
    <cfRule type="aboveAverage" priority="3640" aboveAverage="0" dxfId="177"/>
  </conditionalFormatting>
  <conditionalFormatting sqref="NF39:NF67">
    <cfRule type="aboveAverage" priority="3666" aboveAverage="0" dxfId="177"/>
  </conditionalFormatting>
  <conditionalFormatting sqref="NF68:NF168">
    <cfRule type="aboveAverage" priority="3664" aboveAverage="0" dxfId="177"/>
  </conditionalFormatting>
  <conditionalFormatting sqref="NF169:NF224">
    <cfRule type="aboveAverage" priority="3662" aboveAverage="0" dxfId="177"/>
  </conditionalFormatting>
  <conditionalFormatting sqref="NF225:NF262">
    <cfRule type="aboveAverage" priority="3657" aboveAverage="0" dxfId="177"/>
  </conditionalFormatting>
  <conditionalFormatting sqref="NF263">
    <cfRule type="aboveAverage" priority="3643" aboveAverage="0" dxfId="177"/>
  </conditionalFormatting>
  <conditionalFormatting sqref="NG11">
    <cfRule type="aboveAverage" priority="3649" aboveAverage="0" dxfId="177"/>
  </conditionalFormatting>
  <conditionalFormatting sqref="NG12:NG40">
    <cfRule type="aboveAverage" priority="3660" aboveAverage="0" dxfId="177"/>
  </conditionalFormatting>
  <conditionalFormatting sqref="NG41:NG224">
    <cfRule type="aboveAverage" priority="3661" aboveAverage="0" dxfId="177"/>
  </conditionalFormatting>
  <conditionalFormatting sqref="NG225:NG262">
    <cfRule type="aboveAverage" priority="3656" aboveAverage="0" dxfId="177"/>
  </conditionalFormatting>
  <conditionalFormatting sqref="NG263">
    <cfRule type="aboveAverage" priority="3642" aboveAverage="0" dxfId="177"/>
  </conditionalFormatting>
  <conditionalFormatting sqref="NK11">
    <cfRule type="aboveAverage" priority="3624" aboveAverage="0" dxfId="177"/>
  </conditionalFormatting>
  <conditionalFormatting sqref="NK12:NK39">
    <cfRule type="aboveAverage" priority="3631" aboveAverage="0" dxfId="177"/>
  </conditionalFormatting>
  <conditionalFormatting sqref="NK12:NK263">
    <cfRule type="aboveAverage" priority="530" aboveAverage="0" dxfId="177"/>
  </conditionalFormatting>
  <conditionalFormatting sqref="NK40:NK67">
    <cfRule type="aboveAverage" priority="3639" aboveAverage="0" dxfId="177"/>
  </conditionalFormatting>
  <conditionalFormatting sqref="NK68:NK168">
    <cfRule type="aboveAverage" priority="3637" aboveAverage="0" dxfId="177"/>
  </conditionalFormatting>
  <conditionalFormatting sqref="NK169:NK224">
    <cfRule type="aboveAverage" priority="3635" aboveAverage="0" dxfId="177"/>
  </conditionalFormatting>
  <conditionalFormatting sqref="NK225:NK262">
    <cfRule type="aboveAverage" priority="3630" aboveAverage="0" dxfId="177"/>
  </conditionalFormatting>
  <conditionalFormatting sqref="NK263">
    <cfRule type="aboveAverage" priority="3616" aboveAverage="0" dxfId="177"/>
  </conditionalFormatting>
  <conditionalFormatting sqref="NL10">
    <cfRule type="aboveAverage" priority="3626" aboveAverage="0" dxfId="177"/>
  </conditionalFormatting>
  <conditionalFormatting sqref="NL11">
    <cfRule type="aboveAverage" priority="3622" aboveAverage="0" dxfId="177"/>
  </conditionalFormatting>
  <conditionalFormatting sqref="NL12">
    <cfRule type="aboveAverage" priority="3625" aboveAverage="0" dxfId="177"/>
  </conditionalFormatting>
  <conditionalFormatting sqref="NL39:NL57">
    <cfRule type="aboveAverage" priority="1292" aboveAverage="0" dxfId="177"/>
  </conditionalFormatting>
  <conditionalFormatting sqref="NL39:NL67">
    <cfRule type="aboveAverage" priority="3620" aboveAverage="0" dxfId="177"/>
  </conditionalFormatting>
  <conditionalFormatting sqref="NL58:NL67">
    <cfRule type="aboveAverage" priority="1302" aboveAverage="0" dxfId="177"/>
  </conditionalFormatting>
  <conditionalFormatting sqref="NL68:NL168">
    <cfRule type="aboveAverage" priority="3619" aboveAverage="0" dxfId="177"/>
  </conditionalFormatting>
  <conditionalFormatting sqref="NL169:NL184">
    <cfRule type="aboveAverage" priority="3618" aboveAverage="0" dxfId="177"/>
  </conditionalFormatting>
  <conditionalFormatting sqref="NL185:NL262">
    <cfRule type="aboveAverage" priority="3617" aboveAverage="0" dxfId="177"/>
  </conditionalFormatting>
  <conditionalFormatting sqref="NL263">
    <cfRule type="aboveAverage" priority="3612" aboveAverage="0" dxfId="177"/>
  </conditionalFormatting>
  <conditionalFormatting sqref="NM39:NM67">
    <cfRule type="aboveAverage" priority="3638" aboveAverage="0" dxfId="177"/>
  </conditionalFormatting>
  <conditionalFormatting sqref="NM68:NM168">
    <cfRule type="aboveAverage" priority="3636" aboveAverage="0" dxfId="177"/>
  </conditionalFormatting>
  <conditionalFormatting sqref="NM169:NM224">
    <cfRule type="aboveAverage" priority="3634" aboveAverage="0" dxfId="177"/>
  </conditionalFormatting>
  <conditionalFormatting sqref="NM225:NM262">
    <cfRule type="aboveAverage" priority="3629" aboveAverage="0" dxfId="177"/>
  </conditionalFormatting>
  <conditionalFormatting sqref="NM263">
    <cfRule type="aboveAverage" priority="3615" aboveAverage="0" dxfId="177"/>
  </conditionalFormatting>
  <conditionalFormatting sqref="NN11">
    <cfRule type="aboveAverage" priority="3621" aboveAverage="0" dxfId="177"/>
  </conditionalFormatting>
  <conditionalFormatting sqref="NN12:NN40">
    <cfRule type="aboveAverage" priority="3632" aboveAverage="0" dxfId="177"/>
  </conditionalFormatting>
  <conditionalFormatting sqref="NN41:NN224">
    <cfRule type="aboveAverage" priority="3633" aboveAverage="0" dxfId="177"/>
  </conditionalFormatting>
  <conditionalFormatting sqref="NN225:NN262">
    <cfRule type="aboveAverage" priority="3628" aboveAverage="0" dxfId="177"/>
  </conditionalFormatting>
  <conditionalFormatting sqref="NN263">
    <cfRule type="aboveAverage" priority="3614" aboveAverage="0" dxfId="177"/>
  </conditionalFormatting>
  <conditionalFormatting sqref="NR11">
    <cfRule type="aboveAverage" priority="3596" aboveAverage="0" dxfId="177"/>
  </conditionalFormatting>
  <conditionalFormatting sqref="NR12:NR39">
    <cfRule type="aboveAverage" priority="3603" aboveAverage="0" dxfId="177"/>
  </conditionalFormatting>
  <conditionalFormatting sqref="NR12:NR263">
    <cfRule type="aboveAverage" priority="518" aboveAverage="0" dxfId="177"/>
  </conditionalFormatting>
  <conditionalFormatting sqref="NR40:NR67">
    <cfRule type="aboveAverage" priority="3611" aboveAverage="0" dxfId="177"/>
  </conditionalFormatting>
  <conditionalFormatting sqref="NR68:NR168">
    <cfRule type="aboveAverage" priority="3609" aboveAverage="0" dxfId="177"/>
  </conditionalFormatting>
  <conditionalFormatting sqref="NR169:NR224">
    <cfRule type="aboveAverage" priority="3607" aboveAverage="0" dxfId="177"/>
  </conditionalFormatting>
  <conditionalFormatting sqref="NR225:NR262">
    <cfRule type="aboveAverage" priority="3602" aboveAverage="0" dxfId="177"/>
  </conditionalFormatting>
  <conditionalFormatting sqref="NR263">
    <cfRule type="aboveAverage" priority="3588" aboveAverage="0" dxfId="177"/>
  </conditionalFormatting>
  <conditionalFormatting sqref="NS10">
    <cfRule type="aboveAverage" priority="3598" aboveAverage="0" dxfId="177"/>
  </conditionalFormatting>
  <conditionalFormatting sqref="NS11">
    <cfRule type="aboveAverage" priority="3594" aboveAverage="0" dxfId="177"/>
  </conditionalFormatting>
  <conditionalFormatting sqref="NS12">
    <cfRule type="aboveAverage" priority="3597" aboveAverage="0" dxfId="177"/>
  </conditionalFormatting>
  <conditionalFormatting sqref="NS39:NS57">
    <cfRule type="aboveAverage" priority="1266" aboveAverage="0" dxfId="177"/>
  </conditionalFormatting>
  <conditionalFormatting sqref="NS39:NS67">
    <cfRule type="aboveAverage" priority="3592" aboveAverage="0" dxfId="177"/>
  </conditionalFormatting>
  <conditionalFormatting sqref="NS58:NS67">
    <cfRule type="aboveAverage" priority="1276" aboveAverage="0" dxfId="177"/>
  </conditionalFormatting>
  <conditionalFormatting sqref="NS68:NS168">
    <cfRule type="aboveAverage" priority="3591" aboveAverage="0" dxfId="177"/>
  </conditionalFormatting>
  <conditionalFormatting sqref="NS169:NS184">
    <cfRule type="aboveAverage" priority="3590" aboveAverage="0" dxfId="177"/>
  </conditionalFormatting>
  <conditionalFormatting sqref="NS185:NS262">
    <cfRule type="aboveAverage" priority="3589" aboveAverage="0" dxfId="177"/>
  </conditionalFormatting>
  <conditionalFormatting sqref="NS263">
    <cfRule type="aboveAverage" priority="3584" aboveAverage="0" dxfId="177"/>
  </conditionalFormatting>
  <conditionalFormatting sqref="NT39:NT67">
    <cfRule type="aboveAverage" priority="3610" aboveAverage="0" dxfId="177"/>
  </conditionalFormatting>
  <conditionalFormatting sqref="NT68:NT168">
    <cfRule type="aboveAverage" priority="3608" aboveAverage="0" dxfId="177"/>
  </conditionalFormatting>
  <conditionalFormatting sqref="NT169:NT224">
    <cfRule type="aboveAverage" priority="3606" aboveAverage="0" dxfId="177"/>
  </conditionalFormatting>
  <conditionalFormatting sqref="NT225:NT262">
    <cfRule type="aboveAverage" priority="3601" aboveAverage="0" dxfId="177"/>
  </conditionalFormatting>
  <conditionalFormatting sqref="NT263">
    <cfRule type="aboveAverage" priority="3587" aboveAverage="0" dxfId="177"/>
  </conditionalFormatting>
  <conditionalFormatting sqref="NU11">
    <cfRule type="aboveAverage" priority="3593" aboveAverage="0" dxfId="177"/>
  </conditionalFormatting>
  <conditionalFormatting sqref="NU12:NU40">
    <cfRule type="aboveAverage" priority="3604" aboveAverage="0" dxfId="177"/>
  </conditionalFormatting>
  <conditionalFormatting sqref="NU41:NU224">
    <cfRule type="aboveAverage" priority="3605" aboveAverage="0" dxfId="177"/>
  </conditionalFormatting>
  <conditionalFormatting sqref="NU225:NU262">
    <cfRule type="aboveAverage" priority="3600" aboveAverage="0" dxfId="177"/>
  </conditionalFormatting>
  <conditionalFormatting sqref="NU263">
    <cfRule type="aboveAverage" priority="3586" aboveAverage="0" dxfId="177"/>
  </conditionalFormatting>
  <conditionalFormatting sqref="NY11">
    <cfRule type="aboveAverage" priority="3330" aboveAverage="0" dxfId="177"/>
  </conditionalFormatting>
  <conditionalFormatting sqref="NY12:NY39">
    <cfRule type="aboveAverage" priority="3337" aboveAverage="0" dxfId="177"/>
  </conditionalFormatting>
  <conditionalFormatting sqref="NY12:NY263">
    <cfRule type="aboveAverage" priority="506" aboveAverage="0" dxfId="177"/>
  </conditionalFormatting>
  <conditionalFormatting sqref="NY40:NY67">
    <cfRule type="aboveAverage" priority="3345" aboveAverage="0" dxfId="177"/>
  </conditionalFormatting>
  <conditionalFormatting sqref="NY68:NY168">
    <cfRule type="aboveAverage" priority="3343" aboveAverage="0" dxfId="177"/>
  </conditionalFormatting>
  <conditionalFormatting sqref="NY169:NY224">
    <cfRule type="aboveAverage" priority="3341" aboveAverage="0" dxfId="177"/>
  </conditionalFormatting>
  <conditionalFormatting sqref="NY225:NY262">
    <cfRule type="aboveAverage" priority="3336" aboveAverage="0" dxfId="177"/>
  </conditionalFormatting>
  <conditionalFormatting sqref="NY263">
    <cfRule type="aboveAverage" priority="3322" aboveAverage="0" dxfId="177"/>
  </conditionalFormatting>
  <conditionalFormatting sqref="NZ10">
    <cfRule type="aboveAverage" priority="3332" aboveAverage="0" dxfId="177"/>
  </conditionalFormatting>
  <conditionalFormatting sqref="NZ11">
    <cfRule type="aboveAverage" priority="3328" aboveAverage="0" dxfId="177"/>
  </conditionalFormatting>
  <conditionalFormatting sqref="NZ12">
    <cfRule type="aboveAverage" priority="3331" aboveAverage="0" dxfId="177"/>
  </conditionalFormatting>
  <conditionalFormatting sqref="NZ39:NZ57">
    <cfRule type="aboveAverage" priority="1240" aboveAverage="0" dxfId="177"/>
  </conditionalFormatting>
  <conditionalFormatting sqref="NZ39:NZ67">
    <cfRule type="aboveAverage" priority="3326" aboveAverage="0" dxfId="177"/>
  </conditionalFormatting>
  <conditionalFormatting sqref="NZ58:NZ67">
    <cfRule type="aboveAverage" priority="1250" aboveAverage="0" dxfId="177"/>
  </conditionalFormatting>
  <conditionalFormatting sqref="NZ68:NZ168">
    <cfRule type="aboveAverage" priority="3325" aboveAverage="0" dxfId="177"/>
  </conditionalFormatting>
  <conditionalFormatting sqref="NZ169:NZ184">
    <cfRule type="aboveAverage" priority="3324" aboveAverage="0" dxfId="177"/>
  </conditionalFormatting>
  <conditionalFormatting sqref="NZ185:NZ262">
    <cfRule type="aboveAverage" priority="3323" aboveAverage="0" dxfId="177"/>
  </conditionalFormatting>
  <conditionalFormatting sqref="NZ263">
    <cfRule type="aboveAverage" priority="3318" aboveAverage="0" dxfId="177"/>
  </conditionalFormatting>
  <conditionalFormatting sqref="OA39:OA67">
    <cfRule type="aboveAverage" priority="3344" aboveAverage="0" dxfId="177"/>
  </conditionalFormatting>
  <conditionalFormatting sqref="OA68:OA168">
    <cfRule type="aboveAverage" priority="3342" aboveAverage="0" dxfId="177"/>
  </conditionalFormatting>
  <conditionalFormatting sqref="OA169:OA224">
    <cfRule type="aboveAverage" priority="3340" aboveAverage="0" dxfId="177"/>
  </conditionalFormatting>
  <conditionalFormatting sqref="OA225:OA262">
    <cfRule type="aboveAverage" priority="3335" aboveAverage="0" dxfId="177"/>
  </conditionalFormatting>
  <conditionalFormatting sqref="OA263">
    <cfRule type="aboveAverage" priority="3321" aboveAverage="0" dxfId="177"/>
  </conditionalFormatting>
  <conditionalFormatting sqref="OB11">
    <cfRule type="aboveAverage" priority="3327" aboveAverage="0" dxfId="177"/>
  </conditionalFormatting>
  <conditionalFormatting sqref="OB12:OB40">
    <cfRule type="aboveAverage" priority="3338" aboveAverage="0" dxfId="177"/>
  </conditionalFormatting>
  <conditionalFormatting sqref="OB41:OB224">
    <cfRule type="aboveAverage" priority="3339" aboveAverage="0" dxfId="177"/>
  </conditionalFormatting>
  <conditionalFormatting sqref="OB225:OB262">
    <cfRule type="aboveAverage" priority="3334" aboveAverage="0" dxfId="177"/>
  </conditionalFormatting>
  <conditionalFormatting sqref="OB263">
    <cfRule type="aboveAverage" priority="3320" aboveAverage="0" dxfId="177"/>
  </conditionalFormatting>
  <conditionalFormatting sqref="OF11">
    <cfRule type="aboveAverage" priority="3568" aboveAverage="0" dxfId="177"/>
  </conditionalFormatting>
  <conditionalFormatting sqref="OF12:OF39">
    <cfRule type="aboveAverage" priority="3575" aboveAverage="0" dxfId="177"/>
  </conditionalFormatting>
  <conditionalFormatting sqref="OF12:OF263">
    <cfRule type="aboveAverage" priority="494" aboveAverage="0" dxfId="177"/>
  </conditionalFormatting>
  <conditionalFormatting sqref="OF40:OF67">
    <cfRule type="aboveAverage" priority="3583" aboveAverage="0" dxfId="177"/>
  </conditionalFormatting>
  <conditionalFormatting sqref="OF68:OF168">
    <cfRule type="aboveAverage" priority="3581" aboveAverage="0" dxfId="177"/>
  </conditionalFormatting>
  <conditionalFormatting sqref="OF169:OF224">
    <cfRule type="aboveAverage" priority="3579" aboveAverage="0" dxfId="177"/>
  </conditionalFormatting>
  <conditionalFormatting sqref="OF225:OF262">
    <cfRule type="aboveAverage" priority="3574" aboveAverage="0" dxfId="177"/>
  </conditionalFormatting>
  <conditionalFormatting sqref="OF263">
    <cfRule type="aboveAverage" priority="3560" aboveAverage="0" dxfId="177"/>
  </conditionalFormatting>
  <conditionalFormatting sqref="OG10">
    <cfRule type="aboveAverage" priority="3570" aboveAverage="0" dxfId="177"/>
  </conditionalFormatting>
  <conditionalFormatting sqref="OG11">
    <cfRule type="aboveAverage" priority="3566" aboveAverage="0" dxfId="177"/>
  </conditionalFormatting>
  <conditionalFormatting sqref="OG12">
    <cfRule type="aboveAverage" priority="3569" aboveAverage="0" dxfId="177"/>
  </conditionalFormatting>
  <conditionalFormatting sqref="OG39:OG57">
    <cfRule type="aboveAverage" priority="1214" aboveAverage="0" dxfId="177"/>
  </conditionalFormatting>
  <conditionalFormatting sqref="OG39:OG67">
    <cfRule type="aboveAverage" priority="3564" aboveAverage="0" dxfId="177"/>
  </conditionalFormatting>
  <conditionalFormatting sqref="OG58:OG67">
    <cfRule type="aboveAverage" priority="1224" aboveAverage="0" dxfId="177"/>
  </conditionalFormatting>
  <conditionalFormatting sqref="OG68:OG168">
    <cfRule type="aboveAverage" priority="3563" aboveAverage="0" dxfId="177"/>
  </conditionalFormatting>
  <conditionalFormatting sqref="OG169:OG184">
    <cfRule type="aboveAverage" priority="1222" aboveAverage="0" dxfId="177"/>
  </conditionalFormatting>
  <conditionalFormatting sqref="OG169:OG263">
    <cfRule type="aboveAverage" priority="3562" aboveAverage="0" dxfId="177"/>
  </conditionalFormatting>
  <conditionalFormatting sqref="OG185:OG262">
    <cfRule type="aboveAverage" priority="1221" aboveAverage="0" dxfId="177"/>
  </conditionalFormatting>
  <conditionalFormatting sqref="OG263">
    <cfRule type="aboveAverage" priority="1217" aboveAverage="0" dxfId="177"/>
  </conditionalFormatting>
  <conditionalFormatting sqref="OH39:OH67">
    <cfRule type="aboveAverage" priority="3582" aboveAverage="0" dxfId="177"/>
  </conditionalFormatting>
  <conditionalFormatting sqref="OH68:OH168">
    <cfRule type="aboveAverage" priority="3580" aboveAverage="0" dxfId="177"/>
  </conditionalFormatting>
  <conditionalFormatting sqref="OH169:OH224">
    <cfRule type="aboveAverage" priority="3578" aboveAverage="0" dxfId="177"/>
  </conditionalFormatting>
  <conditionalFormatting sqref="OH225:OH262">
    <cfRule type="aboveAverage" priority="3573" aboveAverage="0" dxfId="177"/>
  </conditionalFormatting>
  <conditionalFormatting sqref="OH263">
    <cfRule type="aboveAverage" priority="3559" aboveAverage="0" dxfId="177"/>
  </conditionalFormatting>
  <conditionalFormatting sqref="OI11">
    <cfRule type="aboveAverage" priority="3565" aboveAverage="0" dxfId="177"/>
  </conditionalFormatting>
  <conditionalFormatting sqref="OI12:OI40">
    <cfRule type="aboveAverage" priority="3576" aboveAverage="0" dxfId="177"/>
  </conditionalFormatting>
  <conditionalFormatting sqref="OI41:OI224">
    <cfRule type="aboveAverage" priority="1233" aboveAverage="0" dxfId="177"/>
  </conditionalFormatting>
  <conditionalFormatting sqref="OI41:OI263">
    <cfRule type="aboveAverage" priority="3577" aboveAverage="0" dxfId="177"/>
  </conditionalFormatting>
  <conditionalFormatting sqref="OI225:OI262">
    <cfRule type="aboveAverage" priority="1228" aboveAverage="0" dxfId="177"/>
  </conditionalFormatting>
  <conditionalFormatting sqref="OI263">
    <cfRule type="aboveAverage" priority="1218" aboveAverage="0" dxfId="177"/>
  </conditionalFormatting>
  <conditionalFormatting sqref="OM11">
    <cfRule type="aboveAverage" priority="3281" aboveAverage="0" dxfId="177"/>
  </conditionalFormatting>
  <conditionalFormatting sqref="OM12:OM39">
    <cfRule type="aboveAverage" priority="3288" aboveAverage="0" dxfId="177"/>
  </conditionalFormatting>
  <conditionalFormatting sqref="OM12:OM263">
    <cfRule type="aboveAverage" priority="482" aboveAverage="0" dxfId="177"/>
  </conditionalFormatting>
  <conditionalFormatting sqref="OM40:OM67">
    <cfRule type="aboveAverage" priority="3296" aboveAverage="0" dxfId="177"/>
  </conditionalFormatting>
  <conditionalFormatting sqref="OM68:OM168">
    <cfRule type="aboveAverage" priority="3294" aboveAverage="0" dxfId="177"/>
  </conditionalFormatting>
  <conditionalFormatting sqref="OM169:OM224">
    <cfRule type="aboveAverage" priority="3292" aboveAverage="0" dxfId="177"/>
  </conditionalFormatting>
  <conditionalFormatting sqref="OM225:OM262">
    <cfRule type="aboveAverage" priority="3287" aboveAverage="0" dxfId="177"/>
  </conditionalFormatting>
  <conditionalFormatting sqref="OM263">
    <cfRule type="aboveAverage" priority="3273" aboveAverage="0" dxfId="177"/>
  </conditionalFormatting>
  <conditionalFormatting sqref="ON10">
    <cfRule type="aboveAverage" priority="3283" aboveAverage="0" dxfId="177"/>
  </conditionalFormatting>
  <conditionalFormatting sqref="ON11">
    <cfRule type="aboveAverage" priority="3279" aboveAverage="0" dxfId="177"/>
  </conditionalFormatting>
  <conditionalFormatting sqref="ON12">
    <cfRule type="aboveAverage" priority="3282" aboveAverage="0" dxfId="177"/>
  </conditionalFormatting>
  <conditionalFormatting sqref="ON39:ON57">
    <cfRule type="aboveAverage" priority="1188" aboveAverage="0" dxfId="177"/>
  </conditionalFormatting>
  <conditionalFormatting sqref="ON39:ON67">
    <cfRule type="aboveAverage" priority="3277" aboveAverage="0" dxfId="177"/>
  </conditionalFormatting>
  <conditionalFormatting sqref="ON58:ON67">
    <cfRule type="aboveAverage" priority="1198" aboveAverage="0" dxfId="177"/>
  </conditionalFormatting>
  <conditionalFormatting sqref="ON68:ON168">
    <cfRule type="aboveAverage" priority="3276" aboveAverage="0" dxfId="177"/>
  </conditionalFormatting>
  <conditionalFormatting sqref="ON169:ON184">
    <cfRule type="aboveAverage" priority="3275" aboveAverage="0" dxfId="177"/>
  </conditionalFormatting>
  <conditionalFormatting sqref="ON185:ON262">
    <cfRule type="aboveAverage" priority="3274" aboveAverage="0" dxfId="177"/>
  </conditionalFormatting>
  <conditionalFormatting sqref="ON263">
    <cfRule type="aboveAverage" priority="3269" aboveAverage="0" dxfId="177"/>
  </conditionalFormatting>
  <conditionalFormatting sqref="OO39:OO67">
    <cfRule type="aboveAverage" priority="3295" aboveAverage="0" dxfId="177"/>
  </conditionalFormatting>
  <conditionalFormatting sqref="OO68:OO168">
    <cfRule type="aboveAverage" priority="3293" aboveAverage="0" dxfId="177"/>
  </conditionalFormatting>
  <conditionalFormatting sqref="OO169:OO224">
    <cfRule type="aboveAverage" priority="3291" aboveAverage="0" dxfId="177"/>
  </conditionalFormatting>
  <conditionalFormatting sqref="OO225:OO262">
    <cfRule type="aboveAverage" priority="3286" aboveAverage="0" dxfId="177"/>
  </conditionalFormatting>
  <conditionalFormatting sqref="OO263">
    <cfRule type="aboveAverage" priority="3272" aboveAverage="0" dxfId="177"/>
  </conditionalFormatting>
  <conditionalFormatting sqref="OP11">
    <cfRule type="aboveAverage" priority="3278" aboveAverage="0" dxfId="177"/>
  </conditionalFormatting>
  <conditionalFormatting sqref="OP12:OP40">
    <cfRule type="aboveAverage" priority="3289" aboveAverage="0" dxfId="177"/>
  </conditionalFormatting>
  <conditionalFormatting sqref="OP41:OP224">
    <cfRule type="aboveAverage" priority="3290" aboveAverage="0" dxfId="177"/>
  </conditionalFormatting>
  <conditionalFormatting sqref="OP225:OP262">
    <cfRule type="aboveAverage" priority="3285" aboveAverage="0" dxfId="177"/>
  </conditionalFormatting>
  <conditionalFormatting sqref="OP263">
    <cfRule type="aboveAverage" priority="3271" aboveAverage="0" dxfId="177"/>
  </conditionalFormatting>
  <conditionalFormatting sqref="OT11">
    <cfRule type="aboveAverage" priority="3246" aboveAverage="0" dxfId="177"/>
  </conditionalFormatting>
  <conditionalFormatting sqref="OT12:OT39">
    <cfRule type="aboveAverage" priority="3253" aboveAverage="0" dxfId="177"/>
  </conditionalFormatting>
  <conditionalFormatting sqref="OT12:OT263">
    <cfRule type="aboveAverage" priority="470" aboveAverage="0" dxfId="177"/>
  </conditionalFormatting>
  <conditionalFormatting sqref="OT40:OT67">
    <cfRule type="aboveAverage" priority="3261" aboveAverage="0" dxfId="177"/>
  </conditionalFormatting>
  <conditionalFormatting sqref="OT68:OT168">
    <cfRule type="aboveAverage" priority="3259" aboveAverage="0" dxfId="177"/>
  </conditionalFormatting>
  <conditionalFormatting sqref="OT169:OT224">
    <cfRule type="aboveAverage" priority="3257" aboveAverage="0" dxfId="177"/>
  </conditionalFormatting>
  <conditionalFormatting sqref="OT225:OT262">
    <cfRule type="aboveAverage" priority="3252" aboveAverage="0" dxfId="177"/>
  </conditionalFormatting>
  <conditionalFormatting sqref="OT263">
    <cfRule type="aboveAverage" priority="3238" aboveAverage="0" dxfId="177"/>
  </conditionalFormatting>
  <conditionalFormatting sqref="OU10">
    <cfRule type="aboveAverage" priority="3248" aboveAverage="0" dxfId="177"/>
  </conditionalFormatting>
  <conditionalFormatting sqref="OU11">
    <cfRule type="aboveAverage" priority="3244" aboveAverage="0" dxfId="177"/>
  </conditionalFormatting>
  <conditionalFormatting sqref="OU12">
    <cfRule type="aboveAverage" priority="3247" aboveAverage="0" dxfId="177"/>
  </conditionalFormatting>
  <conditionalFormatting sqref="OU39:OU57">
    <cfRule type="aboveAverage" priority="1162" aboveAverage="0" dxfId="177"/>
  </conditionalFormatting>
  <conditionalFormatting sqref="OU39:OU67">
    <cfRule type="aboveAverage" priority="3242" aboveAverage="0" dxfId="177"/>
  </conditionalFormatting>
  <conditionalFormatting sqref="OU58:OU67">
    <cfRule type="aboveAverage" priority="1172" aboveAverage="0" dxfId="177"/>
  </conditionalFormatting>
  <conditionalFormatting sqref="OU68:OU168">
    <cfRule type="aboveAverage" priority="3241" aboveAverage="0" dxfId="177"/>
  </conditionalFormatting>
  <conditionalFormatting sqref="OU169:OU184">
    <cfRule type="aboveAverage" priority="3240" aboveAverage="0" dxfId="177"/>
  </conditionalFormatting>
  <conditionalFormatting sqref="OU185:OU262">
    <cfRule type="aboveAverage" priority="3239" aboveAverage="0" dxfId="177"/>
  </conditionalFormatting>
  <conditionalFormatting sqref="OU263">
    <cfRule type="aboveAverage" priority="3234" aboveAverage="0" dxfId="177"/>
  </conditionalFormatting>
  <conditionalFormatting sqref="OV39:OV67">
    <cfRule type="aboveAverage" priority="3260" aboveAverage="0" dxfId="177"/>
  </conditionalFormatting>
  <conditionalFormatting sqref="OV68:OV168">
    <cfRule type="aboveAverage" priority="3258" aboveAverage="0" dxfId="177"/>
  </conditionalFormatting>
  <conditionalFormatting sqref="OV169:OV224">
    <cfRule type="aboveAverage" priority="3256" aboveAverage="0" dxfId="177"/>
  </conditionalFormatting>
  <conditionalFormatting sqref="OV225:OV262">
    <cfRule type="aboveAverage" priority="3251" aboveAverage="0" dxfId="177"/>
  </conditionalFormatting>
  <conditionalFormatting sqref="OV263">
    <cfRule type="aboveAverage" priority="3237" aboveAverage="0" dxfId="177"/>
  </conditionalFormatting>
  <conditionalFormatting sqref="OW11">
    <cfRule type="aboveAverage" priority="3243" aboveAverage="0" dxfId="177"/>
  </conditionalFormatting>
  <conditionalFormatting sqref="OW12:OW40">
    <cfRule type="aboveAverage" priority="3254" aboveAverage="0" dxfId="177"/>
  </conditionalFormatting>
  <conditionalFormatting sqref="OW41:OW224">
    <cfRule type="aboveAverage" priority="3255" aboveAverage="0" dxfId="177"/>
  </conditionalFormatting>
  <conditionalFormatting sqref="OW225:OW262">
    <cfRule type="aboveAverage" priority="3250" aboveAverage="0" dxfId="177"/>
  </conditionalFormatting>
  <conditionalFormatting sqref="OW263">
    <cfRule type="aboveAverage" priority="3236" aboveAverage="0" dxfId="177"/>
  </conditionalFormatting>
  <conditionalFormatting sqref="PA11">
    <cfRule type="aboveAverage" priority="3211" aboveAverage="0" dxfId="177"/>
  </conditionalFormatting>
  <conditionalFormatting sqref="PA12:PA39">
    <cfRule type="aboveAverage" priority="3218" aboveAverage="0" dxfId="177"/>
  </conditionalFormatting>
  <conditionalFormatting sqref="PA12:PA263">
    <cfRule type="aboveAverage" priority="458" aboveAverage="0" dxfId="177"/>
  </conditionalFormatting>
  <conditionalFormatting sqref="PA40:PA67">
    <cfRule type="aboveAverage" priority="3226" aboveAverage="0" dxfId="177"/>
  </conditionalFormatting>
  <conditionalFormatting sqref="PA68:PA168">
    <cfRule type="aboveAverage" priority="3224" aboveAverage="0" dxfId="177"/>
  </conditionalFormatting>
  <conditionalFormatting sqref="PA169:PA224">
    <cfRule type="aboveAverage" priority="3222" aboveAverage="0" dxfId="177"/>
  </conditionalFormatting>
  <conditionalFormatting sqref="PA225:PA262">
    <cfRule type="aboveAverage" priority="3217" aboveAverage="0" dxfId="177"/>
  </conditionalFormatting>
  <conditionalFormatting sqref="PA263">
    <cfRule type="aboveAverage" priority="3203" aboveAverage="0" dxfId="177"/>
  </conditionalFormatting>
  <conditionalFormatting sqref="PB10">
    <cfRule type="aboveAverage" priority="3213" aboveAverage="0" dxfId="177"/>
  </conditionalFormatting>
  <conditionalFormatting sqref="PB11">
    <cfRule type="aboveAverage" priority="3209" aboveAverage="0" dxfId="177"/>
  </conditionalFormatting>
  <conditionalFormatting sqref="PB12">
    <cfRule type="aboveAverage" priority="3212" aboveAverage="0" dxfId="177"/>
  </conditionalFormatting>
  <conditionalFormatting sqref="PB39:PB57">
    <cfRule type="aboveAverage" priority="1136" aboveAverage="0" dxfId="177"/>
  </conditionalFormatting>
  <conditionalFormatting sqref="PB39:PB67">
    <cfRule type="aboveAverage" priority="3207" aboveAverage="0" dxfId="177"/>
  </conditionalFormatting>
  <conditionalFormatting sqref="PB58:PB67">
    <cfRule type="aboveAverage" priority="1146" aboveAverage="0" dxfId="177"/>
  </conditionalFormatting>
  <conditionalFormatting sqref="PB68:PB168">
    <cfRule type="aboveAverage" priority="3206" aboveAverage="0" dxfId="177"/>
  </conditionalFormatting>
  <conditionalFormatting sqref="PB169:PB184">
    <cfRule type="aboveAverage" priority="3205" aboveAverage="0" dxfId="177"/>
  </conditionalFormatting>
  <conditionalFormatting sqref="PB185:PB262">
    <cfRule type="aboveAverage" priority="3204" aboveAverage="0" dxfId="177"/>
  </conditionalFormatting>
  <conditionalFormatting sqref="PB263">
    <cfRule type="aboveAverage" priority="3199" aboveAverage="0" dxfId="177"/>
  </conditionalFormatting>
  <conditionalFormatting sqref="PC39:PC67">
    <cfRule type="aboveAverage" priority="3225" aboveAverage="0" dxfId="177"/>
  </conditionalFormatting>
  <conditionalFormatting sqref="PC68:PC168">
    <cfRule type="aboveAverage" priority="3223" aboveAverage="0" dxfId="177"/>
  </conditionalFormatting>
  <conditionalFormatting sqref="PC169:PC224">
    <cfRule type="aboveAverage" priority="3221" aboveAverage="0" dxfId="177"/>
  </conditionalFormatting>
  <conditionalFormatting sqref="PC225:PC262">
    <cfRule type="aboveAverage" priority="3216" aboveAverage="0" dxfId="177"/>
  </conditionalFormatting>
  <conditionalFormatting sqref="PC263">
    <cfRule type="aboveAverage" priority="3202" aboveAverage="0" dxfId="177"/>
  </conditionalFormatting>
  <conditionalFormatting sqref="PD11">
    <cfRule type="aboveAverage" priority="1147" aboveAverage="0" dxfId="177"/>
  </conditionalFormatting>
  <conditionalFormatting sqref="PD12:PD40">
    <cfRule type="aboveAverage" priority="1154" aboveAverage="0" dxfId="177"/>
  </conditionalFormatting>
  <conditionalFormatting sqref="PD41:PD224">
    <cfRule type="aboveAverage" priority="1155" aboveAverage="0" dxfId="177"/>
  </conditionalFormatting>
  <conditionalFormatting sqref="PD225:PD262">
    <cfRule type="aboveAverage" priority="1150" aboveAverage="0" dxfId="177"/>
  </conditionalFormatting>
  <conditionalFormatting sqref="PD263">
    <cfRule type="aboveAverage" priority="1140" aboveAverage="0" dxfId="177"/>
  </conditionalFormatting>
  <conditionalFormatting sqref="PD11:PE11">
    <cfRule type="aboveAverage" priority="3208" aboveAverage="0" dxfId="177"/>
  </conditionalFormatting>
  <conditionalFormatting sqref="PD12:PE40">
    <cfRule type="aboveAverage" priority="3219" aboveAverage="0" dxfId="177"/>
  </conditionalFormatting>
  <conditionalFormatting sqref="PD41:PE224">
    <cfRule type="aboveAverage" priority="3220" aboveAverage="0" dxfId="177"/>
  </conditionalFormatting>
  <conditionalFormatting sqref="PD225:PE262">
    <cfRule type="aboveAverage" priority="3215" aboveAverage="0" dxfId="177"/>
  </conditionalFormatting>
  <conditionalFormatting sqref="PD263:PE263">
    <cfRule type="aboveAverage" priority="3201" aboveAverage="0" dxfId="177"/>
  </conditionalFormatting>
  <conditionalFormatting sqref="PH11">
    <cfRule type="aboveAverage" priority="3176" aboveAverage="0" dxfId="177"/>
  </conditionalFormatting>
  <conditionalFormatting sqref="PH12:PH39">
    <cfRule type="aboveAverage" priority="3183" aboveAverage="0" dxfId="177"/>
  </conditionalFormatting>
  <conditionalFormatting sqref="PH12:PH263">
    <cfRule type="aboveAverage" priority="446" aboveAverage="0" dxfId="177"/>
  </conditionalFormatting>
  <conditionalFormatting sqref="PH40:PH67">
    <cfRule type="aboveAverage" priority="3191" aboveAverage="0" dxfId="177"/>
  </conditionalFormatting>
  <conditionalFormatting sqref="PH68:PH168">
    <cfRule type="aboveAverage" priority="3189" aboveAverage="0" dxfId="177"/>
  </conditionalFormatting>
  <conditionalFormatting sqref="PH169:PH224">
    <cfRule type="aboveAverage" priority="3187" aboveAverage="0" dxfId="177"/>
  </conditionalFormatting>
  <conditionalFormatting sqref="PH225:PH262">
    <cfRule type="aboveAverage" priority="3182" aboveAverage="0" dxfId="177"/>
  </conditionalFormatting>
  <conditionalFormatting sqref="PH263">
    <cfRule type="aboveAverage" priority="3168" aboveAverage="0" dxfId="177"/>
  </conditionalFormatting>
  <conditionalFormatting sqref="PI10">
    <cfRule type="aboveAverage" priority="3178" aboveAverage="0" dxfId="177"/>
  </conditionalFormatting>
  <conditionalFormatting sqref="PI11">
    <cfRule type="aboveAverage" priority="3174" aboveAverage="0" dxfId="177"/>
  </conditionalFormatting>
  <conditionalFormatting sqref="PI12">
    <cfRule type="aboveAverage" priority="3177" aboveAverage="0" dxfId="177"/>
  </conditionalFormatting>
  <conditionalFormatting sqref="PI39:PI57">
    <cfRule type="aboveAverage" priority="1110" aboveAverage="0" dxfId="177"/>
  </conditionalFormatting>
  <conditionalFormatting sqref="PI39:PI67">
    <cfRule type="aboveAverage" priority="3172" aboveAverage="0" dxfId="177"/>
  </conditionalFormatting>
  <conditionalFormatting sqref="PI58:PI67">
    <cfRule type="aboveAverage" priority="1120" aboveAverage="0" dxfId="177"/>
  </conditionalFormatting>
  <conditionalFormatting sqref="PI68:PI168">
    <cfRule type="aboveAverage" priority="3171" aboveAverage="0" dxfId="177"/>
  </conditionalFormatting>
  <conditionalFormatting sqref="PI169:PI184">
    <cfRule type="aboveAverage" priority="3170" aboveAverage="0" dxfId="177"/>
  </conditionalFormatting>
  <conditionalFormatting sqref="PI185:PI262">
    <cfRule type="aboveAverage" priority="3169" aboveAverage="0" dxfId="177"/>
  </conditionalFormatting>
  <conditionalFormatting sqref="PI263">
    <cfRule type="aboveAverage" priority="3164" aboveAverage="0" dxfId="177"/>
  </conditionalFormatting>
  <conditionalFormatting sqref="PJ39:PJ67">
    <cfRule type="aboveAverage" priority="3190" aboveAverage="0" dxfId="177"/>
  </conditionalFormatting>
  <conditionalFormatting sqref="PJ68:PJ168">
    <cfRule type="aboveAverage" priority="3188" aboveAverage="0" dxfId="177"/>
  </conditionalFormatting>
  <conditionalFormatting sqref="PJ169:PJ224">
    <cfRule type="aboveAverage" priority="3186" aboveAverage="0" dxfId="177"/>
  </conditionalFormatting>
  <conditionalFormatting sqref="PJ225:PJ262">
    <cfRule type="aboveAverage" priority="3181" aboveAverage="0" dxfId="177"/>
  </conditionalFormatting>
  <conditionalFormatting sqref="PJ263">
    <cfRule type="aboveAverage" priority="3167" aboveAverage="0" dxfId="177"/>
  </conditionalFormatting>
  <conditionalFormatting sqref="PK11">
    <cfRule type="aboveAverage" priority="3173" aboveAverage="0" dxfId="177"/>
  </conditionalFormatting>
  <conditionalFormatting sqref="PK12:PK40">
    <cfRule type="aboveAverage" priority="3184" aboveAverage="0" dxfId="177"/>
  </conditionalFormatting>
  <conditionalFormatting sqref="PK41:PK224">
    <cfRule type="aboveAverage" priority="3185" aboveAverage="0" dxfId="177"/>
  </conditionalFormatting>
  <conditionalFormatting sqref="PK225:PK262">
    <cfRule type="aboveAverage" priority="3180" aboveAverage="0" dxfId="177"/>
  </conditionalFormatting>
  <conditionalFormatting sqref="PK263">
    <cfRule type="aboveAverage" priority="3166" aboveAverage="0" dxfId="177"/>
  </conditionalFormatting>
  <conditionalFormatting sqref="PO11">
    <cfRule type="aboveAverage" priority="4582" aboveAverage="0" dxfId="177"/>
  </conditionalFormatting>
  <conditionalFormatting sqref="PO12:PO39">
    <cfRule type="aboveAverage" priority="4590" aboveAverage="0" dxfId="177"/>
  </conditionalFormatting>
  <conditionalFormatting sqref="PO40:PO67">
    <cfRule type="aboveAverage" priority="4598" aboveAverage="0" dxfId="177"/>
  </conditionalFormatting>
  <conditionalFormatting sqref="PO68:PO168">
    <cfRule type="aboveAverage" priority="4596" aboveAverage="0" dxfId="177"/>
  </conditionalFormatting>
  <conditionalFormatting sqref="PO169:PO224">
    <cfRule type="aboveAverage" priority="4594" aboveAverage="0" dxfId="177"/>
  </conditionalFormatting>
  <conditionalFormatting sqref="PO225:PO261">
    <cfRule type="aboveAverage" priority="4589" aboveAverage="0" dxfId="177"/>
  </conditionalFormatting>
  <conditionalFormatting sqref="PO262">
    <cfRule type="aboveAverage" priority="3924" aboveAverage="0" dxfId="177"/>
  </conditionalFormatting>
  <conditionalFormatting sqref="PP10">
    <cfRule type="aboveAverage" priority="4584" aboveAverage="0" dxfId="177"/>
  </conditionalFormatting>
  <conditionalFormatting sqref="PP11">
    <cfRule type="aboveAverage" priority="4580" aboveAverage="0" dxfId="177"/>
  </conditionalFormatting>
  <conditionalFormatting sqref="PP12">
    <cfRule type="aboveAverage" priority="4583" aboveAverage="0" dxfId="177"/>
  </conditionalFormatting>
  <conditionalFormatting sqref="PP39:PP67">
    <cfRule type="aboveAverage" priority="4523" aboveAverage="0" dxfId="177"/>
  </conditionalFormatting>
  <conditionalFormatting sqref="PP68:PP168">
    <cfRule type="aboveAverage" priority="4522" aboveAverage="0" dxfId="177"/>
  </conditionalFormatting>
  <conditionalFormatting sqref="PP169:PP184">
    <cfRule type="aboveAverage" priority="4521" aboveAverage="0" dxfId="177"/>
  </conditionalFormatting>
  <conditionalFormatting sqref="PP185:PP261">
    <cfRule type="aboveAverage" priority="4520" aboveAverage="0" dxfId="177"/>
  </conditionalFormatting>
  <conditionalFormatting sqref="PP262">
    <cfRule type="aboveAverage" priority="3920" aboveAverage="0" dxfId="177"/>
  </conditionalFormatting>
  <conditionalFormatting sqref="PQ39:PQ67">
    <cfRule type="aboveAverage" priority="4597" aboveAverage="0" dxfId="177"/>
  </conditionalFormatting>
  <conditionalFormatting sqref="PQ68:PQ168">
    <cfRule type="aboveAverage" priority="4595" aboveAverage="0" dxfId="177"/>
  </conditionalFormatting>
  <conditionalFormatting sqref="PQ169:PQ224">
    <cfRule type="aboveAverage" priority="4593" aboveAverage="0" dxfId="177"/>
  </conditionalFormatting>
  <conditionalFormatting sqref="PQ225:PQ261">
    <cfRule type="aboveAverage" priority="4588" aboveAverage="0" dxfId="177"/>
  </conditionalFormatting>
  <conditionalFormatting sqref="PQ262">
    <cfRule type="aboveAverage" priority="3923" aboveAverage="0" dxfId="177"/>
  </conditionalFormatting>
  <conditionalFormatting sqref="PR11">
    <cfRule type="aboveAverage" priority="4579" aboveAverage="0" dxfId="177"/>
  </conditionalFormatting>
  <conditionalFormatting sqref="PR12:PR40">
    <cfRule type="aboveAverage" priority="4591" aboveAverage="0" dxfId="177"/>
  </conditionalFormatting>
  <conditionalFormatting sqref="PR41:PR224">
    <cfRule type="aboveAverage" priority="4592" aboveAverage="0" dxfId="177"/>
  </conditionalFormatting>
  <conditionalFormatting sqref="PR225:PR261">
    <cfRule type="aboveAverage" priority="4587" aboveAverage="0" dxfId="177"/>
  </conditionalFormatting>
  <conditionalFormatting sqref="PR262">
    <cfRule type="aboveAverage" priority="3922" aboveAverage="0" dxfId="177"/>
  </conditionalFormatting>
  <conditionalFormatting sqref="PV11">
    <cfRule type="aboveAverage" priority="3105" aboveAverage="0" dxfId="177"/>
  </conditionalFormatting>
  <conditionalFormatting sqref="PV12:PV39">
    <cfRule type="aboveAverage" priority="3112" aboveAverage="0" dxfId="177"/>
  </conditionalFormatting>
  <conditionalFormatting sqref="PV12:PV263">
    <cfRule type="aboveAverage" priority="434" aboveAverage="0" dxfId="177"/>
  </conditionalFormatting>
  <conditionalFormatting sqref="PV40:PV67">
    <cfRule type="aboveAverage" priority="3120" aboveAverage="0" dxfId="177"/>
  </conditionalFormatting>
  <conditionalFormatting sqref="PV68:PV168">
    <cfRule type="aboveAverage" priority="3118" aboveAverage="0" dxfId="177"/>
  </conditionalFormatting>
  <conditionalFormatting sqref="PV169:PV224">
    <cfRule type="aboveAverage" priority="3116" aboveAverage="0" dxfId="177"/>
  </conditionalFormatting>
  <conditionalFormatting sqref="PV225:PV262">
    <cfRule type="aboveAverage" priority="3111" aboveAverage="0" dxfId="177"/>
  </conditionalFormatting>
  <conditionalFormatting sqref="PV263">
    <cfRule type="aboveAverage" priority="3097" aboveAverage="0" dxfId="177"/>
  </conditionalFormatting>
  <conditionalFormatting sqref="PW10">
    <cfRule type="aboveAverage" priority="3107" aboveAverage="0" dxfId="177"/>
  </conditionalFormatting>
  <conditionalFormatting sqref="PW11">
    <cfRule type="aboveAverage" priority="3103" aboveAverage="0" dxfId="177"/>
  </conditionalFormatting>
  <conditionalFormatting sqref="PW12">
    <cfRule type="aboveAverage" priority="3106" aboveAverage="0" dxfId="177"/>
  </conditionalFormatting>
  <conditionalFormatting sqref="PW39:PW57">
    <cfRule type="aboveAverage" priority="1084" aboveAverage="0" dxfId="177"/>
  </conditionalFormatting>
  <conditionalFormatting sqref="PW39:PW67">
    <cfRule type="aboveAverage" priority="3101" aboveAverage="0" dxfId="177"/>
  </conditionalFormatting>
  <conditionalFormatting sqref="PW58:PW67">
    <cfRule type="aboveAverage" priority="1094" aboveAverage="0" dxfId="177"/>
  </conditionalFormatting>
  <conditionalFormatting sqref="PW68:PW168">
    <cfRule type="aboveAverage" priority="3100" aboveAverage="0" dxfId="177"/>
  </conditionalFormatting>
  <conditionalFormatting sqref="PW169:PW184">
    <cfRule type="aboveAverage" priority="3099" aboveAverage="0" dxfId="177"/>
  </conditionalFormatting>
  <conditionalFormatting sqref="PW185:PW262">
    <cfRule type="aboveAverage" priority="3098" aboveAverage="0" dxfId="177"/>
  </conditionalFormatting>
  <conditionalFormatting sqref="PW263">
    <cfRule type="aboveAverage" priority="3093" aboveAverage="0" dxfId="177"/>
  </conditionalFormatting>
  <conditionalFormatting sqref="PX39:PX67">
    <cfRule type="aboveAverage" priority="3119" aboveAverage="0" dxfId="177"/>
  </conditionalFormatting>
  <conditionalFormatting sqref="PX68:PX168">
    <cfRule type="aboveAverage" priority="3117" aboveAverage="0" dxfId="177"/>
  </conditionalFormatting>
  <conditionalFormatting sqref="PX169:PX224">
    <cfRule type="aboveAverage" priority="3115" aboveAverage="0" dxfId="177"/>
  </conditionalFormatting>
  <conditionalFormatting sqref="PX225:PX262">
    <cfRule type="aboveAverage" priority="3110" aboveAverage="0" dxfId="177"/>
  </conditionalFormatting>
  <conditionalFormatting sqref="PX263">
    <cfRule type="aboveAverage" priority="3096" aboveAverage="0" dxfId="177"/>
  </conditionalFormatting>
  <conditionalFormatting sqref="PY11">
    <cfRule type="aboveAverage" priority="3102" aboveAverage="0" dxfId="177"/>
  </conditionalFormatting>
  <conditionalFormatting sqref="PY12:PY40">
    <cfRule type="aboveAverage" priority="3113" aboveAverage="0" dxfId="177"/>
  </conditionalFormatting>
  <conditionalFormatting sqref="PY41:PY224">
    <cfRule type="aboveAverage" priority="3114" aboveAverage="0" dxfId="177"/>
  </conditionalFormatting>
  <conditionalFormatting sqref="PY225:PY262">
    <cfRule type="aboveAverage" priority="3109" aboveAverage="0" dxfId="177"/>
  </conditionalFormatting>
  <conditionalFormatting sqref="PY263">
    <cfRule type="aboveAverage" priority="3095" aboveAverage="0" dxfId="177"/>
  </conditionalFormatting>
  <conditionalFormatting sqref="QC11">
    <cfRule type="aboveAverage" priority="3070" aboveAverage="0" dxfId="177"/>
  </conditionalFormatting>
  <conditionalFormatting sqref="QC12:QC39">
    <cfRule type="aboveAverage" priority="3077" aboveAverage="0" dxfId="177"/>
  </conditionalFormatting>
  <conditionalFormatting sqref="QC12:QC263">
    <cfRule type="aboveAverage" priority="422" aboveAverage="0" dxfId="177"/>
  </conditionalFormatting>
  <conditionalFormatting sqref="QC40:QC67">
    <cfRule type="aboveAverage" priority="3085" aboveAverage="0" dxfId="177"/>
  </conditionalFormatting>
  <conditionalFormatting sqref="QC68:QC168">
    <cfRule type="aboveAverage" priority="3083" aboveAverage="0" dxfId="177"/>
  </conditionalFormatting>
  <conditionalFormatting sqref="QC169:QC224">
    <cfRule type="aboveAverage" priority="3081" aboveAverage="0" dxfId="177"/>
  </conditionalFormatting>
  <conditionalFormatting sqref="QC225:QC262">
    <cfRule type="aboveAverage" priority="3076" aboveAverage="0" dxfId="177"/>
  </conditionalFormatting>
  <conditionalFormatting sqref="QC263">
    <cfRule type="aboveAverage" priority="3062" aboveAverage="0" dxfId="177"/>
  </conditionalFormatting>
  <conditionalFormatting sqref="QD10">
    <cfRule type="aboveAverage" priority="3072" aboveAverage="0" dxfId="177"/>
  </conditionalFormatting>
  <conditionalFormatting sqref="QD11">
    <cfRule type="aboveAverage" priority="3068" aboveAverage="0" dxfId="177"/>
  </conditionalFormatting>
  <conditionalFormatting sqref="QD12">
    <cfRule type="aboveAverage" priority="3071" aboveAverage="0" dxfId="177"/>
  </conditionalFormatting>
  <conditionalFormatting sqref="QD39:QD57">
    <cfRule type="aboveAverage" priority="1058" aboveAverage="0" dxfId="177"/>
  </conditionalFormatting>
  <conditionalFormatting sqref="QD39:QD67">
    <cfRule type="aboveAverage" priority="3066" aboveAverage="0" dxfId="177"/>
  </conditionalFormatting>
  <conditionalFormatting sqref="QD58:QD67">
    <cfRule type="aboveAverage" priority="1068" aboveAverage="0" dxfId="177"/>
  </conditionalFormatting>
  <conditionalFormatting sqref="QD68:QD168">
    <cfRule type="aboveAverage" priority="3065" aboveAverage="0" dxfId="177"/>
  </conditionalFormatting>
  <conditionalFormatting sqref="QD169:QD184">
    <cfRule type="aboveAverage" priority="3064" aboveAverage="0" dxfId="177"/>
  </conditionalFormatting>
  <conditionalFormatting sqref="QD185:QD262">
    <cfRule type="aboveAverage" priority="3063" aboveAverage="0" dxfId="177"/>
  </conditionalFormatting>
  <conditionalFormatting sqref="QD263">
    <cfRule type="aboveAverage" priority="3058" aboveAverage="0" dxfId="177"/>
  </conditionalFormatting>
  <conditionalFormatting sqref="QE39:QE67">
    <cfRule type="aboveAverage" priority="3084" aboveAverage="0" dxfId="177"/>
  </conditionalFormatting>
  <conditionalFormatting sqref="QE68:QE168">
    <cfRule type="aboveAverage" priority="3082" aboveAverage="0" dxfId="177"/>
  </conditionalFormatting>
  <conditionalFormatting sqref="QE169:QE224">
    <cfRule type="aboveAverage" priority="3080" aboveAverage="0" dxfId="177"/>
  </conditionalFormatting>
  <conditionalFormatting sqref="QE225:QE262">
    <cfRule type="aboveAverage" priority="3075" aboveAverage="0" dxfId="177"/>
  </conditionalFormatting>
  <conditionalFormatting sqref="QE263">
    <cfRule type="aboveAverage" priority="3061" aboveAverage="0" dxfId="177"/>
  </conditionalFormatting>
  <conditionalFormatting sqref="QF11">
    <cfRule type="aboveAverage" priority="3067" aboveAverage="0" dxfId="177"/>
  </conditionalFormatting>
  <conditionalFormatting sqref="QF12:QF40">
    <cfRule type="aboveAverage" priority="3078" aboveAverage="0" dxfId="177"/>
  </conditionalFormatting>
  <conditionalFormatting sqref="QF41:QF224">
    <cfRule type="aboveAverage" priority="3079" aboveAverage="0" dxfId="177"/>
  </conditionalFormatting>
  <conditionalFormatting sqref="QF225:QF262">
    <cfRule type="aboveAverage" priority="3074" aboveAverage="0" dxfId="177"/>
  </conditionalFormatting>
  <conditionalFormatting sqref="QF263">
    <cfRule type="aboveAverage" priority="3060" aboveAverage="0" dxfId="177"/>
  </conditionalFormatting>
  <conditionalFormatting sqref="QJ11">
    <cfRule type="aboveAverage" priority="3035" aboveAverage="0" dxfId="177"/>
  </conditionalFormatting>
  <conditionalFormatting sqref="QJ12:QJ39">
    <cfRule type="aboveAverage" priority="3042" aboveAverage="0" dxfId="177"/>
  </conditionalFormatting>
  <conditionalFormatting sqref="QJ12:QJ263">
    <cfRule type="aboveAverage" priority="410" aboveAverage="0" dxfId="177"/>
  </conditionalFormatting>
  <conditionalFormatting sqref="QJ40:QJ67">
    <cfRule type="aboveAverage" priority="3050" aboveAverage="0" dxfId="177"/>
  </conditionalFormatting>
  <conditionalFormatting sqref="QJ68:QJ168">
    <cfRule type="aboveAverage" priority="3048" aboveAverage="0" dxfId="177"/>
  </conditionalFormatting>
  <conditionalFormatting sqref="QJ169:QJ224">
    <cfRule type="aboveAverage" priority="3046" aboveAverage="0" dxfId="177"/>
  </conditionalFormatting>
  <conditionalFormatting sqref="QJ225:QJ262">
    <cfRule type="aboveAverage" priority="3041" aboveAverage="0" dxfId="177"/>
  </conditionalFormatting>
  <conditionalFormatting sqref="QJ263">
    <cfRule type="aboveAverage" priority="3027" aboveAverage="0" dxfId="177"/>
  </conditionalFormatting>
  <conditionalFormatting sqref="QK10">
    <cfRule type="aboveAverage" priority="3037" aboveAverage="0" dxfId="177"/>
  </conditionalFormatting>
  <conditionalFormatting sqref="QK11">
    <cfRule type="aboveAverage" priority="3033" aboveAverage="0" dxfId="177"/>
  </conditionalFormatting>
  <conditionalFormatting sqref="QK12">
    <cfRule type="aboveAverage" priority="3036" aboveAverage="0" dxfId="177"/>
  </conditionalFormatting>
  <conditionalFormatting sqref="QK39:QK57">
    <cfRule type="aboveAverage" priority="1032" aboveAverage="0" dxfId="177"/>
  </conditionalFormatting>
  <conditionalFormatting sqref="QK39:QK67">
    <cfRule type="aboveAverage" priority="3031" aboveAverage="0" dxfId="177"/>
  </conditionalFormatting>
  <conditionalFormatting sqref="QK58:QK67">
    <cfRule type="aboveAverage" priority="1042" aboveAverage="0" dxfId="177"/>
  </conditionalFormatting>
  <conditionalFormatting sqref="QK68:QK168">
    <cfRule type="aboveAverage" priority="3030" aboveAverage="0" dxfId="177"/>
  </conditionalFormatting>
  <conditionalFormatting sqref="QK169:QK184">
    <cfRule type="aboveAverage" priority="3029" aboveAverage="0" dxfId="177"/>
  </conditionalFormatting>
  <conditionalFormatting sqref="QK185:QK262">
    <cfRule type="aboveAverage" priority="3028" aboveAverage="0" dxfId="177"/>
  </conditionalFormatting>
  <conditionalFormatting sqref="QK263">
    <cfRule type="aboveAverage" priority="3023" aboveAverage="0" dxfId="177"/>
  </conditionalFormatting>
  <conditionalFormatting sqref="QL39:QL67">
    <cfRule type="aboveAverage" priority="3049" aboveAverage="0" dxfId="177"/>
  </conditionalFormatting>
  <conditionalFormatting sqref="QL68:QL168">
    <cfRule type="aboveAverage" priority="3047" aboveAverage="0" dxfId="177"/>
  </conditionalFormatting>
  <conditionalFormatting sqref="QL169:QL224">
    <cfRule type="aboveAverage" priority="3045" aboveAverage="0" dxfId="177"/>
  </conditionalFormatting>
  <conditionalFormatting sqref="QL225:QL262">
    <cfRule type="aboveAverage" priority="3040" aboveAverage="0" dxfId="177"/>
  </conditionalFormatting>
  <conditionalFormatting sqref="QL263">
    <cfRule type="aboveAverage" priority="3026" aboveAverage="0" dxfId="177"/>
  </conditionalFormatting>
  <conditionalFormatting sqref="QM11">
    <cfRule type="aboveAverage" priority="3032" aboveAverage="0" dxfId="177"/>
  </conditionalFormatting>
  <conditionalFormatting sqref="QM12:QM40">
    <cfRule type="aboveAverage" priority="3043" aboveAverage="0" dxfId="177"/>
  </conditionalFormatting>
  <conditionalFormatting sqref="QM41:QM224">
    <cfRule type="aboveAverage" priority="3044" aboveAverage="0" dxfId="177"/>
  </conditionalFormatting>
  <conditionalFormatting sqref="QM225:QM262">
    <cfRule type="aboveAverage" priority="3039" aboveAverage="0" dxfId="177"/>
  </conditionalFormatting>
  <conditionalFormatting sqref="QM263">
    <cfRule type="aboveAverage" priority="3025" aboveAverage="0" dxfId="177"/>
  </conditionalFormatting>
  <conditionalFormatting sqref="QQ11">
    <cfRule type="aboveAverage" priority="3000" aboveAverage="0" dxfId="177"/>
  </conditionalFormatting>
  <conditionalFormatting sqref="QQ12:QQ39">
    <cfRule type="aboveAverage" priority="3007" aboveAverage="0" dxfId="177"/>
  </conditionalFormatting>
  <conditionalFormatting sqref="QQ12:QQ263">
    <cfRule type="aboveAverage" priority="398" aboveAverage="0" dxfId="177"/>
  </conditionalFormatting>
  <conditionalFormatting sqref="QQ40:QQ67">
    <cfRule type="aboveAverage" priority="3015" aboveAverage="0" dxfId="177"/>
  </conditionalFormatting>
  <conditionalFormatting sqref="QQ68:QQ168">
    <cfRule type="aboveAverage" priority="3013" aboveAverage="0" dxfId="177"/>
  </conditionalFormatting>
  <conditionalFormatting sqref="QQ169:QQ224">
    <cfRule type="aboveAverage" priority="3011" aboveAverage="0" dxfId="177"/>
  </conditionalFormatting>
  <conditionalFormatting sqref="QQ225:QQ262">
    <cfRule type="aboveAverage" priority="3006" aboveAverage="0" dxfId="177"/>
  </conditionalFormatting>
  <conditionalFormatting sqref="QQ263">
    <cfRule type="aboveAverage" priority="2992" aboveAverage="0" dxfId="177"/>
  </conditionalFormatting>
  <conditionalFormatting sqref="QR10">
    <cfRule type="aboveAverage" priority="3002" aboveAverage="0" dxfId="177"/>
  </conditionalFormatting>
  <conditionalFormatting sqref="QR11">
    <cfRule type="aboveAverage" priority="2998" aboveAverage="0" dxfId="177"/>
  </conditionalFormatting>
  <conditionalFormatting sqref="QR12">
    <cfRule type="aboveAverage" priority="3001" aboveAverage="0" dxfId="177"/>
  </conditionalFormatting>
  <conditionalFormatting sqref="QR39:QR57">
    <cfRule type="aboveAverage" priority="1006" aboveAverage="0" dxfId="177"/>
  </conditionalFormatting>
  <conditionalFormatting sqref="QR39:QR67">
    <cfRule type="aboveAverage" priority="2996" aboveAverage="0" dxfId="177"/>
  </conditionalFormatting>
  <conditionalFormatting sqref="QR58:QR67">
    <cfRule type="aboveAverage" priority="1016" aboveAverage="0" dxfId="177"/>
  </conditionalFormatting>
  <conditionalFormatting sqref="QR68:QR168">
    <cfRule type="aboveAverage" priority="2995" aboveAverage="0" dxfId="177"/>
  </conditionalFormatting>
  <conditionalFormatting sqref="QR169:QR184">
    <cfRule type="aboveAverage" priority="2994" aboveAverage="0" dxfId="177"/>
  </conditionalFormatting>
  <conditionalFormatting sqref="QR185:QR262">
    <cfRule type="aboveAverage" priority="2993" aboveAverage="0" dxfId="177"/>
  </conditionalFormatting>
  <conditionalFormatting sqref="QR263">
    <cfRule type="aboveAverage" priority="2988" aboveAverage="0" dxfId="177"/>
  </conditionalFormatting>
  <conditionalFormatting sqref="QS39:QS67">
    <cfRule type="aboveAverage" priority="3014" aboveAverage="0" dxfId="177"/>
  </conditionalFormatting>
  <conditionalFormatting sqref="QS68:QS168">
    <cfRule type="aboveAverage" priority="3012" aboveAverage="0" dxfId="177"/>
  </conditionalFormatting>
  <conditionalFormatting sqref="QS169:QS224">
    <cfRule type="aboveAverage" priority="3010" aboveAverage="0" dxfId="177"/>
  </conditionalFormatting>
  <conditionalFormatting sqref="QS225:QS262">
    <cfRule type="aboveAverage" priority="3005" aboveAverage="0" dxfId="177"/>
  </conditionalFormatting>
  <conditionalFormatting sqref="QS263">
    <cfRule type="aboveAverage" priority="2991" aboveAverage="0" dxfId="177"/>
  </conditionalFormatting>
  <conditionalFormatting sqref="QT11">
    <cfRule type="aboveAverage" priority="2997" aboveAverage="0" dxfId="177"/>
  </conditionalFormatting>
  <conditionalFormatting sqref="QT12:QT40">
    <cfRule type="aboveAverage" priority="3008" aboveAverage="0" dxfId="177"/>
  </conditionalFormatting>
  <conditionalFormatting sqref="QT41:QT224">
    <cfRule type="aboveAverage" priority="3009" aboveAverage="0" dxfId="177"/>
  </conditionalFormatting>
  <conditionalFormatting sqref="QT225:QT262">
    <cfRule type="aboveAverage" priority="3004" aboveAverage="0" dxfId="177"/>
  </conditionalFormatting>
  <conditionalFormatting sqref="QT263">
    <cfRule type="aboveAverage" priority="2990" aboveAverage="0" dxfId="177"/>
  </conditionalFormatting>
  <conditionalFormatting sqref="QX11">
    <cfRule type="aboveAverage" priority="2965" aboveAverage="0" dxfId="177"/>
  </conditionalFormatting>
  <conditionalFormatting sqref="QX12:QX39">
    <cfRule type="aboveAverage" priority="2972" aboveAverage="0" dxfId="177"/>
  </conditionalFormatting>
  <conditionalFormatting sqref="QX12:QX263">
    <cfRule type="aboveAverage" priority="386" aboveAverage="0" dxfId="177"/>
  </conditionalFormatting>
  <conditionalFormatting sqref="QX40:QX67">
    <cfRule type="aboveAverage" priority="2980" aboveAverage="0" dxfId="177"/>
  </conditionalFormatting>
  <conditionalFormatting sqref="QX68:QX168">
    <cfRule type="aboveAverage" priority="2978" aboveAverage="0" dxfId="177"/>
  </conditionalFormatting>
  <conditionalFormatting sqref="QX169:QX224">
    <cfRule type="aboveAverage" priority="2976" aboveAverage="0" dxfId="177"/>
  </conditionalFormatting>
  <conditionalFormatting sqref="QX225:QX262">
    <cfRule type="aboveAverage" priority="2971" aboveAverage="0" dxfId="177"/>
  </conditionalFormatting>
  <conditionalFormatting sqref="QX263">
    <cfRule type="aboveAverage" priority="2957" aboveAverage="0" dxfId="177"/>
  </conditionalFormatting>
  <conditionalFormatting sqref="QY10">
    <cfRule type="aboveAverage" priority="2967" aboveAverage="0" dxfId="177"/>
  </conditionalFormatting>
  <conditionalFormatting sqref="QY11">
    <cfRule type="aboveAverage" priority="2963" aboveAverage="0" dxfId="177"/>
  </conditionalFormatting>
  <conditionalFormatting sqref="QY12">
    <cfRule type="aboveAverage" priority="2966" aboveAverage="0" dxfId="177"/>
  </conditionalFormatting>
  <conditionalFormatting sqref="QY39:QY57">
    <cfRule type="aboveAverage" priority="980" aboveAverage="0" dxfId="177"/>
  </conditionalFormatting>
  <conditionalFormatting sqref="QY39:QY67">
    <cfRule type="aboveAverage" priority="2961" aboveAverage="0" dxfId="177"/>
  </conditionalFormatting>
  <conditionalFormatting sqref="QY58:QY67">
    <cfRule type="aboveAverage" priority="990" aboveAverage="0" dxfId="177"/>
  </conditionalFormatting>
  <conditionalFormatting sqref="QY68:QY168">
    <cfRule type="aboveAverage" priority="2960" aboveAverage="0" dxfId="177"/>
  </conditionalFormatting>
  <conditionalFormatting sqref="QY169:QY184">
    <cfRule type="aboveAverage" priority="2959" aboveAverage="0" dxfId="177"/>
  </conditionalFormatting>
  <conditionalFormatting sqref="QY185:QY262">
    <cfRule type="aboveAverage" priority="2958" aboveAverage="0" dxfId="177"/>
  </conditionalFormatting>
  <conditionalFormatting sqref="QY263">
    <cfRule type="aboveAverage" priority="2953" aboveAverage="0" dxfId="177"/>
  </conditionalFormatting>
  <conditionalFormatting sqref="QZ39:QZ67">
    <cfRule type="aboveAverage" priority="2979" aboveAverage="0" dxfId="177"/>
  </conditionalFormatting>
  <conditionalFormatting sqref="QZ68:QZ168">
    <cfRule type="aboveAverage" priority="2977" aboveAverage="0" dxfId="177"/>
  </conditionalFormatting>
  <conditionalFormatting sqref="QZ169:QZ224">
    <cfRule type="aboveAverage" priority="2975" aboveAverage="0" dxfId="177"/>
  </conditionalFormatting>
  <conditionalFormatting sqref="QZ225:QZ262">
    <cfRule type="aboveAverage" priority="2970" aboveAverage="0" dxfId="177"/>
  </conditionalFormatting>
  <conditionalFormatting sqref="QZ263">
    <cfRule type="aboveAverage" priority="2956" aboveAverage="0" dxfId="177"/>
  </conditionalFormatting>
  <conditionalFormatting sqref="RA11">
    <cfRule type="aboveAverage" priority="2962" aboveAverage="0" dxfId="177"/>
  </conditionalFormatting>
  <conditionalFormatting sqref="RA12:RA40">
    <cfRule type="aboveAverage" priority="2973" aboveAverage="0" dxfId="177"/>
  </conditionalFormatting>
  <conditionalFormatting sqref="RA41:RA224">
    <cfRule type="aboveAverage" priority="2974" aboveAverage="0" dxfId="177"/>
  </conditionalFormatting>
  <conditionalFormatting sqref="RA225:RA262">
    <cfRule type="aboveAverage" priority="2969" aboveAverage="0" dxfId="177"/>
  </conditionalFormatting>
  <conditionalFormatting sqref="RA263">
    <cfRule type="aboveAverage" priority="2955" aboveAverage="0" dxfId="177"/>
  </conditionalFormatting>
  <conditionalFormatting sqref="RE11">
    <cfRule type="aboveAverage" priority="2930" aboveAverage="0" dxfId="177"/>
  </conditionalFormatting>
  <conditionalFormatting sqref="RE12:RE39">
    <cfRule type="aboveAverage" priority="2937" aboveAverage="0" dxfId="177"/>
  </conditionalFormatting>
  <conditionalFormatting sqref="RE12:RE263">
    <cfRule type="aboveAverage" priority="374" aboveAverage="0" dxfId="177"/>
  </conditionalFormatting>
  <conditionalFormatting sqref="RE40:RE67">
    <cfRule type="aboveAverage" priority="2945" aboveAverage="0" dxfId="177"/>
  </conditionalFormatting>
  <conditionalFormatting sqref="RE68:RE168">
    <cfRule type="aboveAverage" priority="2943" aboveAverage="0" dxfId="177"/>
  </conditionalFormatting>
  <conditionalFormatting sqref="RE169:RE224">
    <cfRule type="aboveAverage" priority="2941" aboveAverage="0" dxfId="177"/>
  </conditionalFormatting>
  <conditionalFormatting sqref="RE225:RE262">
    <cfRule type="aboveAverage" priority="2936" aboveAverage="0" dxfId="177"/>
  </conditionalFormatting>
  <conditionalFormatting sqref="RE263">
    <cfRule type="aboveAverage" priority="2922" aboveAverage="0" dxfId="177"/>
  </conditionalFormatting>
  <conditionalFormatting sqref="RF10">
    <cfRule type="aboveAverage" priority="2932" aboveAverage="0" dxfId="177"/>
  </conditionalFormatting>
  <conditionalFormatting sqref="RF11">
    <cfRule type="aboveAverage" priority="2928" aboveAverage="0" dxfId="177"/>
  </conditionalFormatting>
  <conditionalFormatting sqref="RF12">
    <cfRule type="aboveAverage" priority="2931" aboveAverage="0" dxfId="177"/>
  </conditionalFormatting>
  <conditionalFormatting sqref="RF39:RF57">
    <cfRule type="aboveAverage" priority="954" aboveAverage="0" dxfId="177"/>
  </conditionalFormatting>
  <conditionalFormatting sqref="RF39:RF67">
    <cfRule type="aboveAverage" priority="2926" aboveAverage="0" dxfId="177"/>
  </conditionalFormatting>
  <conditionalFormatting sqref="RF58:RF67">
    <cfRule type="aboveAverage" priority="964" aboveAverage="0" dxfId="177"/>
  </conditionalFormatting>
  <conditionalFormatting sqref="RF68:RF168">
    <cfRule type="aboveAverage" priority="2925" aboveAverage="0" dxfId="177"/>
  </conditionalFormatting>
  <conditionalFormatting sqref="RF169:RF184">
    <cfRule type="aboveAverage" priority="2924" aboveAverage="0" dxfId="177"/>
  </conditionalFormatting>
  <conditionalFormatting sqref="RF185:RF262">
    <cfRule type="aboveAverage" priority="2923" aboveAverage="0" dxfId="177"/>
  </conditionalFormatting>
  <conditionalFormatting sqref="RF263">
    <cfRule type="aboveAverage" priority="2918" aboveAverage="0" dxfId="177"/>
  </conditionalFormatting>
  <conditionalFormatting sqref="RG39:RG67">
    <cfRule type="aboveAverage" priority="2944" aboveAverage="0" dxfId="177"/>
  </conditionalFormatting>
  <conditionalFormatting sqref="RG68:RG168">
    <cfRule type="aboveAverage" priority="2942" aboveAverage="0" dxfId="177"/>
  </conditionalFormatting>
  <conditionalFormatting sqref="RG169:RG224">
    <cfRule type="aboveAverage" priority="2940" aboveAverage="0" dxfId="177"/>
  </conditionalFormatting>
  <conditionalFormatting sqref="RG225:RG262">
    <cfRule type="aboveAverage" priority="2935" aboveAverage="0" dxfId="177"/>
  </conditionalFormatting>
  <conditionalFormatting sqref="RG263">
    <cfRule type="aboveAverage" priority="2921" aboveAverage="0" dxfId="177"/>
  </conditionalFormatting>
  <conditionalFormatting sqref="RH11">
    <cfRule type="aboveAverage" priority="2927" aboveAverage="0" dxfId="177"/>
  </conditionalFormatting>
  <conditionalFormatting sqref="RH12:RH40">
    <cfRule type="aboveAverage" priority="2938" aboveAverage="0" dxfId="177"/>
  </conditionalFormatting>
  <conditionalFormatting sqref="RH41:RH224">
    <cfRule type="aboveAverage" priority="2939" aboveAverage="0" dxfId="177"/>
  </conditionalFormatting>
  <conditionalFormatting sqref="RH225:RH262">
    <cfRule type="aboveAverage" priority="2934" aboveAverage="0" dxfId="177"/>
  </conditionalFormatting>
  <conditionalFormatting sqref="RH263">
    <cfRule type="aboveAverage" priority="2920" aboveAverage="0" dxfId="177"/>
  </conditionalFormatting>
  <conditionalFormatting sqref="RL11">
    <cfRule type="aboveAverage" priority="2895" aboveAverage="0" dxfId="177"/>
  </conditionalFormatting>
  <conditionalFormatting sqref="RL12:RL39">
    <cfRule type="aboveAverage" priority="2902" aboveAverage="0" dxfId="177"/>
  </conditionalFormatting>
  <conditionalFormatting sqref="RL40:RL67">
    <cfRule type="aboveAverage" priority="2910" aboveAverage="0" dxfId="177"/>
  </conditionalFormatting>
  <conditionalFormatting sqref="RL68:RL168">
    <cfRule type="aboveAverage" priority="2908" aboveAverage="0" dxfId="177"/>
  </conditionalFormatting>
  <conditionalFormatting sqref="RL169:RL224">
    <cfRule type="aboveAverage" priority="2906" aboveAverage="0" dxfId="177"/>
  </conditionalFormatting>
  <conditionalFormatting sqref="RL225:RL262">
    <cfRule type="aboveAverage" priority="2901" aboveAverage="0" dxfId="177"/>
  </conditionalFormatting>
  <conditionalFormatting sqref="RL263">
    <cfRule type="aboveAverage" priority="2887" aboveAverage="0" dxfId="177"/>
  </conditionalFormatting>
  <conditionalFormatting sqref="RM10">
    <cfRule type="aboveAverage" priority="2897" aboveAverage="0" dxfId="177"/>
  </conditionalFormatting>
  <conditionalFormatting sqref="RM11">
    <cfRule type="aboveAverage" priority="2893" aboveAverage="0" dxfId="177"/>
  </conditionalFormatting>
  <conditionalFormatting sqref="RM12">
    <cfRule type="aboveAverage" priority="2896" aboveAverage="0" dxfId="177"/>
  </conditionalFormatting>
  <conditionalFormatting sqref="RM39:RM67">
    <cfRule type="aboveAverage" priority="2891" aboveAverage="0" dxfId="177"/>
  </conditionalFormatting>
  <conditionalFormatting sqref="RM68:RM168">
    <cfRule type="aboveAverage" priority="2890" aboveAverage="0" dxfId="177"/>
  </conditionalFormatting>
  <conditionalFormatting sqref="RM169:RM184">
    <cfRule type="aboveAverage" priority="2889" aboveAverage="0" dxfId="177"/>
  </conditionalFormatting>
  <conditionalFormatting sqref="RM185:RM262">
    <cfRule type="aboveAverage" priority="2888" aboveAverage="0" dxfId="177"/>
  </conditionalFormatting>
  <conditionalFormatting sqref="RM263">
    <cfRule type="aboveAverage" priority="2883" aboveAverage="0" dxfId="177"/>
  </conditionalFormatting>
  <conditionalFormatting sqref="RN39:RN67">
    <cfRule type="aboveAverage" priority="2909" aboveAverage="0" dxfId="177"/>
  </conditionalFormatting>
  <conditionalFormatting sqref="RN68:RN168">
    <cfRule type="aboveAverage" priority="2907" aboveAverage="0" dxfId="177"/>
  </conditionalFormatting>
  <conditionalFormatting sqref="RN169:RN224">
    <cfRule type="aboveAverage" priority="2905" aboveAverage="0" dxfId="177"/>
  </conditionalFormatting>
  <conditionalFormatting sqref="RN225:RN262">
    <cfRule type="aboveAverage" priority="2900" aboveAverage="0" dxfId="177"/>
  </conditionalFormatting>
  <conditionalFormatting sqref="RN263">
    <cfRule type="aboveAverage" priority="2886" aboveAverage="0" dxfId="177"/>
  </conditionalFormatting>
  <conditionalFormatting sqref="RO11">
    <cfRule type="aboveAverage" priority="2892" aboveAverage="0" dxfId="177"/>
  </conditionalFormatting>
  <conditionalFormatting sqref="RO12:RO40">
    <cfRule type="aboveAverage" priority="2903" aboveAverage="0" dxfId="177"/>
  </conditionalFormatting>
  <conditionalFormatting sqref="RO41:RO224">
    <cfRule type="aboveAverage" priority="2904" aboveAverage="0" dxfId="177"/>
  </conditionalFormatting>
  <conditionalFormatting sqref="RO225:RO262">
    <cfRule type="aboveAverage" priority="2899" aboveAverage="0" dxfId="177"/>
  </conditionalFormatting>
  <conditionalFormatting sqref="RO263">
    <cfRule type="aboveAverage" priority="2885" aboveAverage="0" dxfId="177"/>
  </conditionalFormatting>
  <conditionalFormatting sqref="RS11">
    <cfRule type="aboveAverage" priority="2643" aboveAverage="0" dxfId="177"/>
  </conditionalFormatting>
  <conditionalFormatting sqref="RS12:RS39">
    <cfRule type="aboveAverage" priority="2649" aboveAverage="0" dxfId="177"/>
  </conditionalFormatting>
  <conditionalFormatting sqref="RS40:RS67">
    <cfRule type="aboveAverage" priority="2657" aboveAverage="0" dxfId="177"/>
  </conditionalFormatting>
  <conditionalFormatting sqref="RS68:RS168">
    <cfRule type="aboveAverage" priority="2655" aboveAverage="0" dxfId="177"/>
  </conditionalFormatting>
  <conditionalFormatting sqref="RS169:RS224">
    <cfRule type="aboveAverage" priority="2653" aboveAverage="0" dxfId="177"/>
  </conditionalFormatting>
  <conditionalFormatting sqref="RS225:RS262">
    <cfRule type="aboveAverage" priority="2648" aboveAverage="0" dxfId="177"/>
  </conditionalFormatting>
  <conditionalFormatting sqref="RS263">
    <cfRule type="aboveAverage" priority="2636" aboveAverage="0" dxfId="177"/>
  </conditionalFormatting>
  <conditionalFormatting sqref="RT10">
    <cfRule type="aboveAverage" priority="2645" aboveAverage="0" dxfId="177"/>
  </conditionalFormatting>
  <conditionalFormatting sqref="RT11">
    <cfRule type="aboveAverage" priority="2642" aboveAverage="0" dxfId="177"/>
  </conditionalFormatting>
  <conditionalFormatting sqref="RT12">
    <cfRule type="aboveAverage" priority="2644" aboveAverage="0" dxfId="177"/>
  </conditionalFormatting>
  <conditionalFormatting sqref="RT39:RT67">
    <cfRule type="aboveAverage" priority="2640" aboveAverage="0" dxfId="177"/>
  </conditionalFormatting>
  <conditionalFormatting sqref="RT68:RT168">
    <cfRule type="aboveAverage" priority="2639" aboveAverage="0" dxfId="177"/>
  </conditionalFormatting>
  <conditionalFormatting sqref="RT169:RT184">
    <cfRule type="aboveAverage" priority="2638" aboveAverage="0" dxfId="177"/>
  </conditionalFormatting>
  <conditionalFormatting sqref="RT185:RT262">
    <cfRule type="aboveAverage" priority="2637" aboveAverage="0" dxfId="177"/>
  </conditionalFormatting>
  <conditionalFormatting sqref="RT263">
    <cfRule type="aboveAverage" priority="2633" aboveAverage="0" dxfId="177"/>
  </conditionalFormatting>
  <conditionalFormatting sqref="RU39:RU67">
    <cfRule type="aboveAverage" priority="2656" aboveAverage="0" dxfId="177"/>
  </conditionalFormatting>
  <conditionalFormatting sqref="RU68:RU168">
    <cfRule type="aboveAverage" priority="2654" aboveAverage="0" dxfId="177"/>
  </conditionalFormatting>
  <conditionalFormatting sqref="RU169:RU224">
    <cfRule type="aboveAverage" priority="2652" aboveAverage="0" dxfId="177"/>
  </conditionalFormatting>
  <conditionalFormatting sqref="RU225:RU262">
    <cfRule type="aboveAverage" priority="2647" aboveAverage="0" dxfId="177"/>
  </conditionalFormatting>
  <conditionalFormatting sqref="RU263">
    <cfRule type="aboveAverage" priority="2635" aboveAverage="0" dxfId="177"/>
  </conditionalFormatting>
  <conditionalFormatting sqref="RV11">
    <cfRule type="aboveAverage" priority="2641" aboveAverage="0" dxfId="177"/>
  </conditionalFormatting>
  <conditionalFormatting sqref="RV12:RV40">
    <cfRule type="aboveAverage" priority="2650" aboveAverage="0" dxfId="177"/>
  </conditionalFormatting>
  <conditionalFormatting sqref="RV41:RV224">
    <cfRule type="aboveAverage" priority="2651" aboveAverage="0" dxfId="177"/>
  </conditionalFormatting>
  <conditionalFormatting sqref="RV225:RV262">
    <cfRule type="aboveAverage" priority="2646" aboveAverage="0" dxfId="177"/>
  </conditionalFormatting>
  <conditionalFormatting sqref="RV263">
    <cfRule type="aboveAverage" priority="2634" aboveAverage="0" dxfId="177"/>
  </conditionalFormatting>
  <conditionalFormatting sqref="RZ11">
    <cfRule type="aboveAverage" priority="2610" aboveAverage="0" dxfId="177"/>
  </conditionalFormatting>
  <conditionalFormatting sqref="RZ12:RZ39">
    <cfRule type="aboveAverage" priority="2616" aboveAverage="0" dxfId="177"/>
  </conditionalFormatting>
  <conditionalFormatting sqref="RZ40:RZ67">
    <cfRule type="aboveAverage" priority="2624" aboveAverage="0" dxfId="177"/>
  </conditionalFormatting>
  <conditionalFormatting sqref="RZ68:RZ168">
    <cfRule type="aboveAverage" priority="2622" aboveAverage="0" dxfId="177"/>
  </conditionalFormatting>
  <conditionalFormatting sqref="RZ169:RZ224">
    <cfRule type="aboveAverage" priority="2620" aboveAverage="0" dxfId="177"/>
  </conditionalFormatting>
  <conditionalFormatting sqref="RZ225:RZ262">
    <cfRule type="aboveAverage" priority="2615" aboveAverage="0" dxfId="177"/>
  </conditionalFormatting>
  <conditionalFormatting sqref="RZ263">
    <cfRule type="aboveAverage" priority="2603" aboveAverage="0" dxfId="177"/>
  </conditionalFormatting>
  <conditionalFormatting sqref="SA10">
    <cfRule type="aboveAverage" priority="2612" aboveAverage="0" dxfId="177"/>
  </conditionalFormatting>
  <conditionalFormatting sqref="SA11">
    <cfRule type="aboveAverage" priority="2609" aboveAverage="0" dxfId="177"/>
  </conditionalFormatting>
  <conditionalFormatting sqref="SA12">
    <cfRule type="aboveAverage" priority="2611" aboveAverage="0" dxfId="177"/>
  </conditionalFormatting>
  <conditionalFormatting sqref="SA39:SA67">
    <cfRule type="aboveAverage" priority="2607" aboveAverage="0" dxfId="177"/>
  </conditionalFormatting>
  <conditionalFormatting sqref="SA68:SA168">
    <cfRule type="aboveAverage" priority="2606" aboveAverage="0" dxfId="177"/>
  </conditionalFormatting>
  <conditionalFormatting sqref="SA169:SA184">
    <cfRule type="aboveAverage" priority="2605" aboveAverage="0" dxfId="177"/>
  </conditionalFormatting>
  <conditionalFormatting sqref="SA185:SA262">
    <cfRule type="aboveAverage" priority="2604" aboveAverage="0" dxfId="177"/>
  </conditionalFormatting>
  <conditionalFormatting sqref="SA263">
    <cfRule type="aboveAverage" priority="2600" aboveAverage="0" dxfId="177"/>
  </conditionalFormatting>
  <conditionalFormatting sqref="SB39:SB67">
    <cfRule type="aboveAverage" priority="2623" aboveAverage="0" dxfId="177"/>
  </conditionalFormatting>
  <conditionalFormatting sqref="SB68:SB168">
    <cfRule type="aboveAverage" priority="2621" aboveAverage="0" dxfId="177"/>
  </conditionalFormatting>
  <conditionalFormatting sqref="SB169:SB224">
    <cfRule type="aboveAverage" priority="2619" aboveAverage="0" dxfId="177"/>
  </conditionalFormatting>
  <conditionalFormatting sqref="SB225:SB262">
    <cfRule type="aboveAverage" priority="2614" aboveAverage="0" dxfId="177"/>
  </conditionalFormatting>
  <conditionalFormatting sqref="SB263">
    <cfRule type="aboveAverage" priority="2602" aboveAverage="0" dxfId="177"/>
  </conditionalFormatting>
  <conditionalFormatting sqref="SC11">
    <cfRule type="aboveAverage" priority="2608" aboveAverage="0" dxfId="177"/>
  </conditionalFormatting>
  <conditionalFormatting sqref="SC12:SC40">
    <cfRule type="aboveAverage" priority="2617" aboveAverage="0" dxfId="177"/>
  </conditionalFormatting>
  <conditionalFormatting sqref="SC41:SC224">
    <cfRule type="aboveAverage" priority="2618" aboveAverage="0" dxfId="177"/>
  </conditionalFormatting>
  <conditionalFormatting sqref="SC225:SC262">
    <cfRule type="aboveAverage" priority="2613" aboveAverage="0" dxfId="177"/>
  </conditionalFormatting>
  <conditionalFormatting sqref="SC263">
    <cfRule type="aboveAverage" priority="2601" aboveAverage="0" dxfId="177"/>
  </conditionalFormatting>
  <conditionalFormatting sqref="SG11">
    <cfRule type="aboveAverage" priority="2577" aboveAverage="0" dxfId="177"/>
  </conditionalFormatting>
  <conditionalFormatting sqref="SG12:SG39">
    <cfRule type="aboveAverage" priority="2583" aboveAverage="0" dxfId="177"/>
  </conditionalFormatting>
  <conditionalFormatting sqref="SG40:SG67">
    <cfRule type="aboveAverage" priority="2591" aboveAverage="0" dxfId="177"/>
  </conditionalFormatting>
  <conditionalFormatting sqref="SG68:SG168">
    <cfRule type="aboveAverage" priority="2589" aboveAverage="0" dxfId="177"/>
  </conditionalFormatting>
  <conditionalFormatting sqref="SG169:SG224">
    <cfRule type="aboveAverage" priority="2587" aboveAverage="0" dxfId="177"/>
  </conditionalFormatting>
  <conditionalFormatting sqref="SG225:SG262">
    <cfRule type="aboveAverage" priority="2582" aboveAverage="0" dxfId="177"/>
  </conditionalFormatting>
  <conditionalFormatting sqref="SG263">
    <cfRule type="aboveAverage" priority="2570" aboveAverage="0" dxfId="177"/>
  </conditionalFormatting>
  <conditionalFormatting sqref="SH10">
    <cfRule type="aboveAverage" priority="2579" aboveAverage="0" dxfId="177"/>
  </conditionalFormatting>
  <conditionalFormatting sqref="SH11">
    <cfRule type="aboveAverage" priority="2576" aboveAverage="0" dxfId="177"/>
  </conditionalFormatting>
  <conditionalFormatting sqref="SH12">
    <cfRule type="aboveAverage" priority="2578" aboveAverage="0" dxfId="177"/>
  </conditionalFormatting>
  <conditionalFormatting sqref="SH39:SH67">
    <cfRule type="aboveAverage" priority="2574" aboveAverage="0" dxfId="177"/>
  </conditionalFormatting>
  <conditionalFormatting sqref="SH68:SH168">
    <cfRule type="aboveAverage" priority="2573" aboveAverage="0" dxfId="177"/>
  </conditionalFormatting>
  <conditionalFormatting sqref="SH169:SH184">
    <cfRule type="aboveAverage" priority="2572" aboveAverage="0" dxfId="177"/>
  </conditionalFormatting>
  <conditionalFormatting sqref="SH185:SH262">
    <cfRule type="aboveAverage" priority="2571" aboveAverage="0" dxfId="177"/>
  </conditionalFormatting>
  <conditionalFormatting sqref="SH263">
    <cfRule type="aboveAverage" priority="2567" aboveAverage="0" dxfId="177"/>
  </conditionalFormatting>
  <conditionalFormatting sqref="SI39:SI67">
    <cfRule type="aboveAverage" priority="2590" aboveAverage="0" dxfId="177"/>
  </conditionalFormatting>
  <conditionalFormatting sqref="SI68:SI168">
    <cfRule type="aboveAverage" priority="2588" aboveAverage="0" dxfId="177"/>
  </conditionalFormatting>
  <conditionalFormatting sqref="SI169:SI224">
    <cfRule type="aboveAverage" priority="2586" aboveAverage="0" dxfId="177"/>
  </conditionalFormatting>
  <conditionalFormatting sqref="SI225:SI262">
    <cfRule type="aboveAverage" priority="2581" aboveAverage="0" dxfId="177"/>
  </conditionalFormatting>
  <conditionalFormatting sqref="SI263">
    <cfRule type="aboveAverage" priority="2569" aboveAverage="0" dxfId="177"/>
  </conditionalFormatting>
  <conditionalFormatting sqref="SJ11">
    <cfRule type="aboveAverage" priority="2575" aboveAverage="0" dxfId="177"/>
  </conditionalFormatting>
  <conditionalFormatting sqref="SJ12:SJ40">
    <cfRule type="aboveAverage" priority="2584" aboveAverage="0" dxfId="177"/>
  </conditionalFormatting>
  <conditionalFormatting sqref="SJ41:SJ224">
    <cfRule type="aboveAverage" priority="2585" aboveAverage="0" dxfId="177"/>
  </conditionalFormatting>
  <conditionalFormatting sqref="SJ225:SJ262">
    <cfRule type="aboveAverage" priority="2580" aboveAverage="0" dxfId="177"/>
  </conditionalFormatting>
  <conditionalFormatting sqref="SJ263">
    <cfRule type="aboveAverage" priority="2568" aboveAverage="0" dxfId="177"/>
  </conditionalFormatting>
  <conditionalFormatting sqref="SN11">
    <cfRule type="aboveAverage" priority="341" aboveAverage="0" dxfId="177"/>
  </conditionalFormatting>
  <conditionalFormatting sqref="SN12:SN39">
    <cfRule type="aboveAverage" priority="347" aboveAverage="0" dxfId="177"/>
  </conditionalFormatting>
  <conditionalFormatting sqref="SN40:SN67">
    <cfRule type="aboveAverage" priority="355" aboveAverage="0" dxfId="177"/>
  </conditionalFormatting>
  <conditionalFormatting sqref="SN68:SN168">
    <cfRule type="aboveAverage" priority="353" aboveAverage="0" dxfId="177"/>
  </conditionalFormatting>
  <conditionalFormatting sqref="SN169:SN224">
    <cfRule type="aboveAverage" priority="351" aboveAverage="0" dxfId="177"/>
  </conditionalFormatting>
  <conditionalFormatting sqref="SN225:SN262">
    <cfRule type="aboveAverage" priority="346" aboveAverage="0" dxfId="177"/>
  </conditionalFormatting>
  <conditionalFormatting sqref="SN263">
    <cfRule type="aboveAverage" priority="334" aboveAverage="0" dxfId="177"/>
  </conditionalFormatting>
  <conditionalFormatting sqref="SO10">
    <cfRule type="aboveAverage" priority="343" aboveAverage="0" dxfId="177"/>
  </conditionalFormatting>
  <conditionalFormatting sqref="SO11">
    <cfRule type="aboveAverage" priority="340" aboveAverage="0" dxfId="177"/>
  </conditionalFormatting>
  <conditionalFormatting sqref="SO12">
    <cfRule type="aboveAverage" priority="342" aboveAverage="0" dxfId="177"/>
  </conditionalFormatting>
  <conditionalFormatting sqref="SO39:SO67">
    <cfRule type="aboveAverage" priority="338" aboveAverage="0" dxfId="177"/>
  </conditionalFormatting>
  <conditionalFormatting sqref="SO68:SO168">
    <cfRule type="aboveAverage" priority="337" aboveAverage="0" dxfId="177"/>
  </conditionalFormatting>
  <conditionalFormatting sqref="SO169:SO184">
    <cfRule type="aboveAverage" priority="336" aboveAverage="0" dxfId="177"/>
  </conditionalFormatting>
  <conditionalFormatting sqref="SO185:SO262">
    <cfRule type="aboveAverage" priority="335" aboveAverage="0" dxfId="177"/>
  </conditionalFormatting>
  <conditionalFormatting sqref="SO263">
    <cfRule type="aboveAverage" priority="331" aboveAverage="0" dxfId="177"/>
  </conditionalFormatting>
  <conditionalFormatting sqref="SP39:SP67">
    <cfRule type="aboveAverage" priority="354" aboveAverage="0" dxfId="177"/>
  </conditionalFormatting>
  <conditionalFormatting sqref="SP68:SP168">
    <cfRule type="aboveAverage" priority="352" aboveAverage="0" dxfId="177"/>
  </conditionalFormatting>
  <conditionalFormatting sqref="SP169:SP224">
    <cfRule type="aboveAverage" priority="350" aboveAverage="0" dxfId="177"/>
  </conditionalFormatting>
  <conditionalFormatting sqref="SP225:SP262">
    <cfRule type="aboveAverage" priority="345" aboveAverage="0" dxfId="177"/>
  </conditionalFormatting>
  <conditionalFormatting sqref="SP263">
    <cfRule type="aboveAverage" priority="333" aboveAverage="0" dxfId="177"/>
  </conditionalFormatting>
  <conditionalFormatting sqref="SQ11">
    <cfRule type="aboveAverage" priority="339" aboveAverage="0" dxfId="177"/>
  </conditionalFormatting>
  <conditionalFormatting sqref="SQ12:SQ40">
    <cfRule type="aboveAverage" priority="348" aboveAverage="0" dxfId="177"/>
  </conditionalFormatting>
  <conditionalFormatting sqref="SQ41:SQ224">
    <cfRule type="aboveAverage" priority="349" aboveAverage="0" dxfId="177"/>
  </conditionalFormatting>
  <conditionalFormatting sqref="SQ225:SQ262">
    <cfRule type="aboveAverage" priority="344" aboveAverage="0" dxfId="177"/>
  </conditionalFormatting>
  <conditionalFormatting sqref="SQ263">
    <cfRule type="aboveAverage" priority="332" aboveAverage="0" dxfId="177"/>
  </conditionalFormatting>
  <conditionalFormatting sqref="SU11">
    <cfRule type="aboveAverage" priority="308" aboveAverage="0" dxfId="177"/>
  </conditionalFormatting>
  <conditionalFormatting sqref="SU12:SU39">
    <cfRule type="aboveAverage" priority="314" aboveAverage="0" dxfId="177"/>
  </conditionalFormatting>
  <conditionalFormatting sqref="SU40:SU67">
    <cfRule type="aboveAverage" priority="322" aboveAverage="0" dxfId="177"/>
  </conditionalFormatting>
  <conditionalFormatting sqref="SU68:SU168">
    <cfRule type="aboveAverage" priority="320" aboveAverage="0" dxfId="177"/>
  </conditionalFormatting>
  <conditionalFormatting sqref="SU169:SU224">
    <cfRule type="aboveAverage" priority="318" aboveAverage="0" dxfId="177"/>
  </conditionalFormatting>
  <conditionalFormatting sqref="SU225:SU262">
    <cfRule type="aboveAverage" priority="313" aboveAverage="0" dxfId="177"/>
  </conditionalFormatting>
  <conditionalFormatting sqref="SU263">
    <cfRule type="aboveAverage" priority="301" aboveAverage="0" dxfId="177"/>
  </conditionalFormatting>
  <conditionalFormatting sqref="SV10">
    <cfRule type="aboveAverage" priority="310" aboveAverage="0" dxfId="177"/>
  </conditionalFormatting>
  <conditionalFormatting sqref="SV11">
    <cfRule type="aboveAverage" priority="307" aboveAverage="0" dxfId="177"/>
  </conditionalFormatting>
  <conditionalFormatting sqref="SV12">
    <cfRule type="aboveAverage" priority="309" aboveAverage="0" dxfId="177"/>
  </conditionalFormatting>
  <conditionalFormatting sqref="SV39:SV67">
    <cfRule type="aboveAverage" priority="305" aboveAverage="0" dxfId="177"/>
  </conditionalFormatting>
  <conditionalFormatting sqref="SV68:SV168">
    <cfRule type="aboveAverage" priority="304" aboveAverage="0" dxfId="177"/>
  </conditionalFormatting>
  <conditionalFormatting sqref="SV169:SV184">
    <cfRule type="aboveAverage" priority="303" aboveAverage="0" dxfId="177"/>
  </conditionalFormatting>
  <conditionalFormatting sqref="SV185:SV262">
    <cfRule type="aboveAverage" priority="302" aboveAverage="0" dxfId="177"/>
  </conditionalFormatting>
  <conditionalFormatting sqref="SV263">
    <cfRule type="aboveAverage" priority="298" aboveAverage="0" dxfId="177"/>
  </conditionalFormatting>
  <conditionalFormatting sqref="SW39:SW67">
    <cfRule type="aboveAverage" priority="321" aboveAverage="0" dxfId="177"/>
  </conditionalFormatting>
  <conditionalFormatting sqref="SW68:SW168">
    <cfRule type="aboveAverage" priority="319" aboveAverage="0" dxfId="177"/>
  </conditionalFormatting>
  <conditionalFormatting sqref="SW169:SW224">
    <cfRule type="aboveAverage" priority="317" aboveAverage="0" dxfId="177"/>
  </conditionalFormatting>
  <conditionalFormatting sqref="SW225:SW262">
    <cfRule type="aboveAverage" priority="312" aboveAverage="0" dxfId="177"/>
  </conditionalFormatting>
  <conditionalFormatting sqref="SW263">
    <cfRule type="aboveAverage" priority="300" aboveAverage="0" dxfId="177"/>
  </conditionalFormatting>
  <conditionalFormatting sqref="SX11">
    <cfRule type="aboveAverage" priority="306" aboveAverage="0" dxfId="177"/>
  </conditionalFormatting>
  <conditionalFormatting sqref="SX12:SX40">
    <cfRule type="aboveAverage" priority="315" aboveAverage="0" dxfId="177"/>
  </conditionalFormatting>
  <conditionalFormatting sqref="SX41:SX224">
    <cfRule type="aboveAverage" priority="316" aboveAverage="0" dxfId="177"/>
  </conditionalFormatting>
  <conditionalFormatting sqref="SX225:SX262">
    <cfRule type="aboveAverage" priority="311" aboveAverage="0" dxfId="177"/>
  </conditionalFormatting>
  <conditionalFormatting sqref="SX263">
    <cfRule type="aboveAverage" priority="299" aboveAverage="0" dxfId="177"/>
  </conditionalFormatting>
  <conditionalFormatting sqref="TB11">
    <cfRule type="aboveAverage" priority="275" aboveAverage="0" dxfId="177"/>
  </conditionalFormatting>
  <conditionalFormatting sqref="TB12:TB39">
    <cfRule type="aboveAverage" priority="281" aboveAverage="0" dxfId="177"/>
  </conditionalFormatting>
  <conditionalFormatting sqref="TB40:TB67">
    <cfRule type="aboveAverage" priority="289" aboveAverage="0" dxfId="177"/>
  </conditionalFormatting>
  <conditionalFormatting sqref="TB68:TB168">
    <cfRule type="aboveAverage" priority="287" aboveAverage="0" dxfId="177"/>
  </conditionalFormatting>
  <conditionalFormatting sqref="TB169:TB224">
    <cfRule type="aboveAverage" priority="285" aboveAverage="0" dxfId="177"/>
  </conditionalFormatting>
  <conditionalFormatting sqref="TB225:TB262">
    <cfRule type="aboveAverage" priority="280" aboveAverage="0" dxfId="177"/>
  </conditionalFormatting>
  <conditionalFormatting sqref="TB263">
    <cfRule type="aboveAverage" priority="268" aboveAverage="0" dxfId="177"/>
  </conditionalFormatting>
  <conditionalFormatting sqref="TC10">
    <cfRule type="aboveAverage" priority="277" aboveAverage="0" dxfId="177"/>
  </conditionalFormatting>
  <conditionalFormatting sqref="TC11">
    <cfRule type="aboveAverage" priority="274" aboveAverage="0" dxfId="177"/>
  </conditionalFormatting>
  <conditionalFormatting sqref="TC12">
    <cfRule type="aboveAverage" priority="276" aboveAverage="0" dxfId="177"/>
  </conditionalFormatting>
  <conditionalFormatting sqref="TC39:TC67">
    <cfRule type="aboveAverage" priority="272" aboveAverage="0" dxfId="177"/>
  </conditionalFormatting>
  <conditionalFormatting sqref="TC68:TC168">
    <cfRule type="aboveAverage" priority="271" aboveAverage="0" dxfId="177"/>
  </conditionalFormatting>
  <conditionalFormatting sqref="TC169:TC184">
    <cfRule type="aboveAverage" priority="270" aboveAverage="0" dxfId="177"/>
  </conditionalFormatting>
  <conditionalFormatting sqref="TC185:TC262">
    <cfRule type="aboveAverage" priority="269" aboveAverage="0" dxfId="177"/>
  </conditionalFormatting>
  <conditionalFormatting sqref="TC263">
    <cfRule type="aboveAverage" priority="265" aboveAverage="0" dxfId="177"/>
  </conditionalFormatting>
  <conditionalFormatting sqref="TD39:TD67">
    <cfRule type="aboveAverage" priority="288" aboveAverage="0" dxfId="177"/>
  </conditionalFormatting>
  <conditionalFormatting sqref="TD68:TD168">
    <cfRule type="aboveAverage" priority="286" aboveAverage="0" dxfId="177"/>
  </conditionalFormatting>
  <conditionalFormatting sqref="TD169:TD224">
    <cfRule type="aboveAverage" priority="284" aboveAverage="0" dxfId="177"/>
  </conditionalFormatting>
  <conditionalFormatting sqref="TD225:TD262">
    <cfRule type="aboveAverage" priority="279" aboveAverage="0" dxfId="177"/>
  </conditionalFormatting>
  <conditionalFormatting sqref="TD263">
    <cfRule type="aboveAverage" priority="267" aboveAverage="0" dxfId="177"/>
  </conditionalFormatting>
  <conditionalFormatting sqref="TE11">
    <cfRule type="aboveAverage" priority="273" aboveAverage="0" dxfId="177"/>
  </conditionalFormatting>
  <conditionalFormatting sqref="TE12:TE40">
    <cfRule type="aboveAverage" priority="282" aboveAverage="0" dxfId="177"/>
  </conditionalFormatting>
  <conditionalFormatting sqref="TE41:TE224">
    <cfRule type="aboveAverage" priority="283" aboveAverage="0" dxfId="177"/>
  </conditionalFormatting>
  <conditionalFormatting sqref="TE225:TE262">
    <cfRule type="aboveAverage" priority="278" aboveAverage="0" dxfId="177"/>
  </conditionalFormatting>
  <conditionalFormatting sqref="TE263">
    <cfRule type="aboveAverage" priority="266" aboveAverage="0" dxfId="177"/>
  </conditionalFormatting>
  <conditionalFormatting sqref="TI11">
    <cfRule type="aboveAverage" priority="242" aboveAverage="0" dxfId="177"/>
  </conditionalFormatting>
  <conditionalFormatting sqref="TI12:TI39">
    <cfRule type="aboveAverage" priority="248" aboveAverage="0" dxfId="177"/>
  </conditionalFormatting>
  <conditionalFormatting sqref="TI40:TI67">
    <cfRule type="aboveAverage" priority="256" aboveAverage="0" dxfId="177"/>
  </conditionalFormatting>
  <conditionalFormatting sqref="TI68:TI168">
    <cfRule type="aboveAverage" priority="254" aboveAverage="0" dxfId="177"/>
  </conditionalFormatting>
  <conditionalFormatting sqref="TI169:TI224">
    <cfRule type="aboveAverage" priority="252" aboveAverage="0" dxfId="177"/>
  </conditionalFormatting>
  <conditionalFormatting sqref="TI225:TI262">
    <cfRule type="aboveAverage" priority="247" aboveAverage="0" dxfId="177"/>
  </conditionalFormatting>
  <conditionalFormatting sqref="TI263">
    <cfRule type="aboveAverage" priority="235" aboveAverage="0" dxfId="177"/>
  </conditionalFormatting>
  <conditionalFormatting sqref="TJ10">
    <cfRule type="aboveAverage" priority="244" aboveAverage="0" dxfId="177"/>
  </conditionalFormatting>
  <conditionalFormatting sqref="TJ11">
    <cfRule type="aboveAverage" priority="241" aboveAverage="0" dxfId="177"/>
  </conditionalFormatting>
  <conditionalFormatting sqref="TJ12">
    <cfRule type="aboveAverage" priority="243" aboveAverage="0" dxfId="177"/>
  </conditionalFormatting>
  <conditionalFormatting sqref="TJ39:TJ67">
    <cfRule type="aboveAverage" priority="239" aboveAverage="0" dxfId="177"/>
  </conditionalFormatting>
  <conditionalFormatting sqref="TJ68:TJ168">
    <cfRule type="aboveAverage" priority="238" aboveAverage="0" dxfId="177"/>
  </conditionalFormatting>
  <conditionalFormatting sqref="TJ169:TJ184">
    <cfRule type="aboveAverage" priority="237" aboveAverage="0" dxfId="177"/>
  </conditionalFormatting>
  <conditionalFormatting sqref="TJ185:TJ262">
    <cfRule type="aboveAverage" priority="236" aboveAverage="0" dxfId="177"/>
  </conditionalFormatting>
  <conditionalFormatting sqref="TJ263">
    <cfRule type="aboveAverage" priority="232" aboveAverage="0" dxfId="177"/>
  </conditionalFormatting>
  <conditionalFormatting sqref="TK39:TK67">
    <cfRule type="aboveAverage" priority="255" aboveAverage="0" dxfId="177"/>
  </conditionalFormatting>
  <conditionalFormatting sqref="TK68:TK168">
    <cfRule type="aboveAverage" priority="253" aboveAverage="0" dxfId="177"/>
  </conditionalFormatting>
  <conditionalFormatting sqref="TK169:TK224">
    <cfRule type="aboveAverage" priority="251" aboveAverage="0" dxfId="177"/>
  </conditionalFormatting>
  <conditionalFormatting sqref="TK225:TK262">
    <cfRule type="aboveAverage" priority="246" aboveAverage="0" dxfId="177"/>
  </conditionalFormatting>
  <conditionalFormatting sqref="TK263">
    <cfRule type="aboveAverage" priority="234" aboveAverage="0" dxfId="177"/>
  </conditionalFormatting>
  <conditionalFormatting sqref="TL11">
    <cfRule type="aboveAverage" priority="240" aboveAverage="0" dxfId="177"/>
  </conditionalFormatting>
  <conditionalFormatting sqref="TL12:TL40">
    <cfRule type="aboveAverage" priority="249" aboveAverage="0" dxfId="177"/>
  </conditionalFormatting>
  <conditionalFormatting sqref="TL41:TL224">
    <cfRule type="aboveAverage" priority="250" aboveAverage="0" dxfId="177"/>
  </conditionalFormatting>
  <conditionalFormatting sqref="TL225:TL262">
    <cfRule type="aboveAverage" priority="245" aboveAverage="0" dxfId="177"/>
  </conditionalFormatting>
  <conditionalFormatting sqref="TL263">
    <cfRule type="aboveAverage" priority="233" aboveAverage="0" dxfId="177"/>
  </conditionalFormatting>
  <conditionalFormatting sqref="TP11">
    <cfRule type="aboveAverage" priority="209" aboveAverage="0" dxfId="177"/>
  </conditionalFormatting>
  <conditionalFormatting sqref="TP12:TP39">
    <cfRule type="aboveAverage" priority="215" aboveAverage="0" dxfId="177"/>
  </conditionalFormatting>
  <conditionalFormatting sqref="TP40:TP67">
    <cfRule type="aboveAverage" priority="223" aboveAverage="0" dxfId="177"/>
  </conditionalFormatting>
  <conditionalFormatting sqref="TP68:TP168">
    <cfRule type="aboveAverage" priority="221" aboveAverage="0" dxfId="177"/>
  </conditionalFormatting>
  <conditionalFormatting sqref="TP169:TP224">
    <cfRule type="aboveAverage" priority="219" aboveAverage="0" dxfId="177"/>
  </conditionalFormatting>
  <conditionalFormatting sqref="TP225:TP262">
    <cfRule type="aboveAverage" priority="214" aboveAverage="0" dxfId="177"/>
  </conditionalFormatting>
  <conditionalFormatting sqref="TP263">
    <cfRule type="aboveAverage" priority="202" aboveAverage="0" dxfId="177"/>
  </conditionalFormatting>
  <conditionalFormatting sqref="TQ10">
    <cfRule type="aboveAverage" priority="211" aboveAverage="0" dxfId="177"/>
  </conditionalFormatting>
  <conditionalFormatting sqref="TQ11">
    <cfRule type="aboveAverage" priority="208" aboveAverage="0" dxfId="177"/>
  </conditionalFormatting>
  <conditionalFormatting sqref="TQ12">
    <cfRule type="aboveAverage" priority="210" aboveAverage="0" dxfId="177"/>
  </conditionalFormatting>
  <conditionalFormatting sqref="TQ39:TQ67">
    <cfRule type="aboveAverage" priority="206" aboveAverage="0" dxfId="177"/>
  </conditionalFormatting>
  <conditionalFormatting sqref="TQ68:TQ168">
    <cfRule type="aboveAverage" priority="205" aboveAverage="0" dxfId="177"/>
  </conditionalFormatting>
  <conditionalFormatting sqref="TQ169:TQ184">
    <cfRule type="aboveAverage" priority="204" aboveAverage="0" dxfId="177"/>
  </conditionalFormatting>
  <conditionalFormatting sqref="TQ185:TQ262">
    <cfRule type="aboveAverage" priority="203" aboveAverage="0" dxfId="177"/>
  </conditionalFormatting>
  <conditionalFormatting sqref="TQ263">
    <cfRule type="aboveAverage" priority="199" aboveAverage="0" dxfId="177"/>
  </conditionalFormatting>
  <conditionalFormatting sqref="TR39:TR67">
    <cfRule type="aboveAverage" priority="222" aboveAverage="0" dxfId="177"/>
  </conditionalFormatting>
  <conditionalFormatting sqref="TR68:TR168">
    <cfRule type="aboveAverage" priority="220" aboveAverage="0" dxfId="177"/>
  </conditionalFormatting>
  <conditionalFormatting sqref="TR169:TR224">
    <cfRule type="aboveAverage" priority="218" aboveAverage="0" dxfId="177"/>
  </conditionalFormatting>
  <conditionalFormatting sqref="TR225:TR262">
    <cfRule type="aboveAverage" priority="213" aboveAverage="0" dxfId="177"/>
  </conditionalFormatting>
  <conditionalFormatting sqref="TR263">
    <cfRule type="aboveAverage" priority="201" aboveAverage="0" dxfId="177"/>
  </conditionalFormatting>
  <conditionalFormatting sqref="TS11">
    <cfRule type="aboveAverage" priority="207" aboveAverage="0" dxfId="177"/>
  </conditionalFormatting>
  <conditionalFormatting sqref="TS12:TS40">
    <cfRule type="aboveAverage" priority="216" aboveAverage="0" dxfId="177"/>
  </conditionalFormatting>
  <conditionalFormatting sqref="TS41:TS224">
    <cfRule type="aboveAverage" priority="217" aboveAverage="0" dxfId="177"/>
  </conditionalFormatting>
  <conditionalFormatting sqref="TS225:TS262">
    <cfRule type="aboveAverage" priority="212" aboveAverage="0" dxfId="177"/>
  </conditionalFormatting>
  <conditionalFormatting sqref="TS263">
    <cfRule type="aboveAverage" priority="200" aboveAverage="0" dxfId="177"/>
  </conditionalFormatting>
  <conditionalFormatting sqref="TW11">
    <cfRule type="aboveAverage" priority="77" aboveAverage="0" dxfId="177"/>
  </conditionalFormatting>
  <conditionalFormatting sqref="TW12:TW39">
    <cfRule type="aboveAverage" priority="83" aboveAverage="0" dxfId="177"/>
  </conditionalFormatting>
  <conditionalFormatting sqref="TW40:TW67">
    <cfRule type="aboveAverage" priority="91" aboveAverage="0" dxfId="177"/>
  </conditionalFormatting>
  <conditionalFormatting sqref="TW68:TW168">
    <cfRule type="aboveAverage" priority="89" aboveAverage="0" dxfId="177"/>
  </conditionalFormatting>
  <conditionalFormatting sqref="TW169:TW224">
    <cfRule type="aboveAverage" priority="87" aboveAverage="0" dxfId="177"/>
  </conditionalFormatting>
  <conditionalFormatting sqref="TW225:TW262">
    <cfRule type="aboveAverage" priority="82" aboveAverage="0" dxfId="177"/>
  </conditionalFormatting>
  <conditionalFormatting sqref="TW263">
    <cfRule type="aboveAverage" priority="70" aboveAverage="0" dxfId="177"/>
  </conditionalFormatting>
  <conditionalFormatting sqref="TX10">
    <cfRule type="aboveAverage" priority="79" aboveAverage="0" dxfId="177"/>
  </conditionalFormatting>
  <conditionalFormatting sqref="TX11">
    <cfRule type="aboveAverage" priority="76" aboveAverage="0" dxfId="177"/>
  </conditionalFormatting>
  <conditionalFormatting sqref="TX12">
    <cfRule type="aboveAverage" priority="78" aboveAverage="0" dxfId="177"/>
  </conditionalFormatting>
  <conditionalFormatting sqref="TX39:TX67">
    <cfRule type="aboveAverage" priority="74" aboveAverage="0" dxfId="177"/>
  </conditionalFormatting>
  <conditionalFormatting sqref="TX68:TX168">
    <cfRule type="aboveAverage" priority="73" aboveAverage="0" dxfId="177"/>
  </conditionalFormatting>
  <conditionalFormatting sqref="TX169:TX184">
    <cfRule type="aboveAverage" priority="72" aboveAverage="0" dxfId="177"/>
  </conditionalFormatting>
  <conditionalFormatting sqref="TX185:TX262">
    <cfRule type="aboveAverage" priority="71" aboveAverage="0" dxfId="177"/>
  </conditionalFormatting>
  <conditionalFormatting sqref="TX263">
    <cfRule type="aboveAverage" priority="67" aboveAverage="0" dxfId="177"/>
  </conditionalFormatting>
  <conditionalFormatting sqref="TY39:TY67">
    <cfRule type="aboveAverage" priority="90" aboveAverage="0" dxfId="177"/>
  </conditionalFormatting>
  <conditionalFormatting sqref="TY68:TY168">
    <cfRule type="aboveAverage" priority="88" aboveAverage="0" dxfId="177"/>
  </conditionalFormatting>
  <conditionalFormatting sqref="TY169:TY224">
    <cfRule type="aboveAverage" priority="86" aboveAverage="0" dxfId="177"/>
  </conditionalFormatting>
  <conditionalFormatting sqref="TY225:TY262">
    <cfRule type="aboveAverage" priority="81" aboveAverage="0" dxfId="177"/>
  </conditionalFormatting>
  <conditionalFormatting sqref="TY263">
    <cfRule type="aboveAverage" priority="69" aboveAverage="0" dxfId="177"/>
  </conditionalFormatting>
  <conditionalFormatting sqref="TZ11">
    <cfRule type="aboveAverage" priority="75" aboveAverage="0" dxfId="177"/>
  </conditionalFormatting>
  <conditionalFormatting sqref="TZ12:TZ40">
    <cfRule type="aboveAverage" priority="84" aboveAverage="0" dxfId="177"/>
  </conditionalFormatting>
  <conditionalFormatting sqref="TZ41:TZ224">
    <cfRule type="aboveAverage" priority="85" aboveAverage="0" dxfId="177"/>
  </conditionalFormatting>
  <conditionalFormatting sqref="TZ225:TZ262">
    <cfRule type="aboveAverage" priority="80" aboveAverage="0" dxfId="177"/>
  </conditionalFormatting>
  <conditionalFormatting sqref="TZ263">
    <cfRule type="aboveAverage" priority="68" aboveAverage="0" dxfId="177"/>
  </conditionalFormatting>
  <conditionalFormatting sqref="UD11">
    <cfRule type="aboveAverage" priority="44" aboveAverage="0" dxfId="177"/>
  </conditionalFormatting>
  <conditionalFormatting sqref="UD12:UD39">
    <cfRule type="aboveAverage" priority="50" aboveAverage="0" dxfId="177"/>
  </conditionalFormatting>
  <conditionalFormatting sqref="UD40:UD67">
    <cfRule type="aboveAverage" priority="58" aboveAverage="0" dxfId="177"/>
  </conditionalFormatting>
  <conditionalFormatting sqref="UD68:UD168">
    <cfRule type="aboveAverage" priority="56" aboveAverage="0" dxfId="177"/>
  </conditionalFormatting>
  <conditionalFormatting sqref="UD169:UD224">
    <cfRule type="aboveAverage" priority="54" aboveAverage="0" dxfId="177"/>
  </conditionalFormatting>
  <conditionalFormatting sqref="UD225:UD262">
    <cfRule type="aboveAverage" priority="49" aboveAverage="0" dxfId="177"/>
  </conditionalFormatting>
  <conditionalFormatting sqref="UD263">
    <cfRule type="aboveAverage" priority="37" aboveAverage="0" dxfId="177"/>
  </conditionalFormatting>
  <conditionalFormatting sqref="UE10">
    <cfRule type="aboveAverage" priority="46" aboveAverage="0" dxfId="177"/>
  </conditionalFormatting>
  <conditionalFormatting sqref="UE11">
    <cfRule type="aboveAverage" priority="43" aboveAverage="0" dxfId="177"/>
  </conditionalFormatting>
  <conditionalFormatting sqref="UE12">
    <cfRule type="aboveAverage" priority="45" aboveAverage="0" dxfId="177"/>
  </conditionalFormatting>
  <conditionalFormatting sqref="UE39:UE67">
    <cfRule type="aboveAverage" priority="41" aboveAverage="0" dxfId="177"/>
  </conditionalFormatting>
  <conditionalFormatting sqref="UE68:UE168">
    <cfRule type="aboveAverage" priority="40" aboveAverage="0" dxfId="177"/>
  </conditionalFormatting>
  <conditionalFormatting sqref="UE169:UE184">
    <cfRule type="aboveAverage" priority="39" aboveAverage="0" dxfId="177"/>
  </conditionalFormatting>
  <conditionalFormatting sqref="UE185:UE262">
    <cfRule type="aboveAverage" priority="38" aboveAverage="0" dxfId="177"/>
  </conditionalFormatting>
  <conditionalFormatting sqref="UE263">
    <cfRule type="aboveAverage" priority="34" aboveAverage="0" dxfId="177"/>
  </conditionalFormatting>
  <conditionalFormatting sqref="UF39:UF67">
    <cfRule type="aboveAverage" priority="57" aboveAverage="0" dxfId="177"/>
  </conditionalFormatting>
  <conditionalFormatting sqref="UF68:UF168">
    <cfRule type="aboveAverage" priority="55" aboveAverage="0" dxfId="177"/>
  </conditionalFormatting>
  <conditionalFormatting sqref="UF169:UF224">
    <cfRule type="aboveAverage" priority="53" aboveAverage="0" dxfId="177"/>
  </conditionalFormatting>
  <conditionalFormatting sqref="UF225:UF262">
    <cfRule type="aboveAverage" priority="48" aboveAverage="0" dxfId="177"/>
  </conditionalFormatting>
  <conditionalFormatting sqref="UF263">
    <cfRule type="aboveAverage" priority="36" aboveAverage="0" dxfId="177"/>
  </conditionalFormatting>
  <conditionalFormatting sqref="UG11">
    <cfRule type="aboveAverage" priority="42" aboveAverage="0" dxfId="177"/>
  </conditionalFormatting>
  <conditionalFormatting sqref="UG12:UG40">
    <cfRule type="aboveAverage" priority="51" aboveAverage="0" dxfId="177"/>
  </conditionalFormatting>
  <conditionalFormatting sqref="UG41:UG224">
    <cfRule type="aboveAverage" priority="52" aboveAverage="0" dxfId="177"/>
  </conditionalFormatting>
  <conditionalFormatting sqref="UG225:UG262">
    <cfRule type="aboveAverage" priority="47" aboveAverage="0" dxfId="177"/>
  </conditionalFormatting>
  <conditionalFormatting sqref="UG263">
    <cfRule type="aboveAverage" priority="35" aboveAverage="0" dxfId="177"/>
  </conditionalFormatting>
  <conditionalFormatting sqref="UK11">
    <cfRule type="aboveAverage" priority="11" aboveAverage="0" dxfId="177"/>
  </conditionalFormatting>
  <conditionalFormatting sqref="UK12:UK39">
    <cfRule type="aboveAverage" priority="17" aboveAverage="0" dxfId="177"/>
  </conditionalFormatting>
  <conditionalFormatting sqref="UK40:UK67">
    <cfRule type="aboveAverage" priority="25" aboveAverage="0" dxfId="177"/>
  </conditionalFormatting>
  <conditionalFormatting sqref="UK68:UK168">
    <cfRule type="aboveAverage" priority="23" aboveAverage="0" dxfId="177"/>
  </conditionalFormatting>
  <conditionalFormatting sqref="UK169:UK224">
    <cfRule type="aboveAverage" priority="21" aboveAverage="0" dxfId="177"/>
  </conditionalFormatting>
  <conditionalFormatting sqref="UK225:UK262">
    <cfRule type="aboveAverage" priority="16" aboveAverage="0" dxfId="177"/>
  </conditionalFormatting>
  <conditionalFormatting sqref="UK263">
    <cfRule type="aboveAverage" priority="4" aboveAverage="0" dxfId="177"/>
  </conditionalFormatting>
  <conditionalFormatting sqref="UL10">
    <cfRule type="aboveAverage" priority="13" aboveAverage="0" dxfId="177"/>
  </conditionalFormatting>
  <conditionalFormatting sqref="UL11">
    <cfRule type="aboveAverage" priority="10" aboveAverage="0" dxfId="177"/>
  </conditionalFormatting>
  <conditionalFormatting sqref="UL12">
    <cfRule type="aboveAverage" priority="12" aboveAverage="0" dxfId="177"/>
  </conditionalFormatting>
  <conditionalFormatting sqref="UL39:UL67">
    <cfRule type="aboveAverage" priority="8" aboveAverage="0" dxfId="177"/>
  </conditionalFormatting>
  <conditionalFormatting sqref="UL68:UL168">
    <cfRule type="aboveAverage" priority="7" aboveAverage="0" dxfId="177"/>
  </conditionalFormatting>
  <conditionalFormatting sqref="UL169:UL184">
    <cfRule type="aboveAverage" priority="6" aboveAverage="0" dxfId="177"/>
  </conditionalFormatting>
  <conditionalFormatting sqref="UL185:UL262">
    <cfRule type="aboveAverage" priority="5" aboveAverage="0" dxfId="177"/>
  </conditionalFormatting>
  <conditionalFormatting sqref="UL263">
    <cfRule type="aboveAverage" priority="1" aboveAverage="0" dxfId="177"/>
  </conditionalFormatting>
  <conditionalFormatting sqref="UM39:UM67">
    <cfRule type="aboveAverage" priority="24" aboveAverage="0" dxfId="177"/>
  </conditionalFormatting>
  <conditionalFormatting sqref="UM68:UM168">
    <cfRule type="aboveAverage" priority="22" aboveAverage="0" dxfId="177"/>
  </conditionalFormatting>
  <conditionalFormatting sqref="UM169:UM224">
    <cfRule type="aboveAverage" priority="20" aboveAverage="0" dxfId="177"/>
  </conditionalFormatting>
  <conditionalFormatting sqref="UM225:UM262">
    <cfRule type="aboveAverage" priority="15" aboveAverage="0" dxfId="177"/>
  </conditionalFormatting>
  <conditionalFormatting sqref="UM263">
    <cfRule type="aboveAverage" priority="3" aboveAverage="0" dxfId="177"/>
  </conditionalFormatting>
  <conditionalFormatting sqref="UN11">
    <cfRule type="aboveAverage" priority="9" aboveAverage="0" dxfId="177"/>
  </conditionalFormatting>
  <conditionalFormatting sqref="UN12:UN40">
    <cfRule type="aboveAverage" priority="18" aboveAverage="0" dxfId="177"/>
  </conditionalFormatting>
  <conditionalFormatting sqref="UN41:UN224">
    <cfRule type="aboveAverage" priority="19" aboveAverage="0" dxfId="177"/>
  </conditionalFormatting>
  <conditionalFormatting sqref="UN225:UN262">
    <cfRule type="aboveAverage" priority="14" aboveAverage="0" dxfId="177"/>
  </conditionalFormatting>
  <conditionalFormatting sqref="UN263">
    <cfRule type="aboveAverage" priority="2" aboveAverage="0" dxfId="177"/>
  </conditionalFormatting>
  <conditionalFormatting sqref="UR11">
    <cfRule type="aboveAverage" priority="176" aboveAverage="0" dxfId="177"/>
  </conditionalFormatting>
  <conditionalFormatting sqref="UR12:UR39">
    <cfRule type="aboveAverage" priority="182" aboveAverage="0" dxfId="177"/>
  </conditionalFormatting>
  <conditionalFormatting sqref="UR40:UR67">
    <cfRule type="aboveAverage" priority="190" aboveAverage="0" dxfId="177"/>
  </conditionalFormatting>
  <conditionalFormatting sqref="UR68:UR168">
    <cfRule type="aboveAverage" priority="188" aboveAverage="0" dxfId="177"/>
  </conditionalFormatting>
  <conditionalFormatting sqref="UR169:UR224">
    <cfRule type="aboveAverage" priority="186" aboveAverage="0" dxfId="177"/>
  </conditionalFormatting>
  <conditionalFormatting sqref="UR225:UR262">
    <cfRule type="aboveAverage" priority="181" aboveAverage="0" dxfId="177"/>
  </conditionalFormatting>
  <conditionalFormatting sqref="UR263">
    <cfRule type="aboveAverage" priority="169" aboveAverage="0" dxfId="177"/>
  </conditionalFormatting>
  <conditionalFormatting sqref="US10">
    <cfRule type="aboveAverage" priority="178" aboveAverage="0" dxfId="177"/>
  </conditionalFormatting>
  <conditionalFormatting sqref="US11">
    <cfRule type="aboveAverage" priority="175" aboveAverage="0" dxfId="177"/>
  </conditionalFormatting>
  <conditionalFormatting sqref="US12">
    <cfRule type="aboveAverage" priority="177" aboveAverage="0" dxfId="177"/>
  </conditionalFormatting>
  <conditionalFormatting sqref="US39:US67">
    <cfRule type="aboveAverage" priority="173" aboveAverage="0" dxfId="177"/>
  </conditionalFormatting>
  <conditionalFormatting sqref="US68:US168">
    <cfRule type="aboveAverage" priority="172" aboveAverage="0" dxfId="177"/>
  </conditionalFormatting>
  <conditionalFormatting sqref="US169:US184">
    <cfRule type="aboveAverage" priority="171" aboveAverage="0" dxfId="177"/>
  </conditionalFormatting>
  <conditionalFormatting sqref="US185:US262">
    <cfRule type="aboveAverage" priority="170" aboveAverage="0" dxfId="177"/>
  </conditionalFormatting>
  <conditionalFormatting sqref="US263">
    <cfRule type="aboveAverage" priority="166" aboveAverage="0" dxfId="177"/>
  </conditionalFormatting>
  <conditionalFormatting sqref="UT39:UT67">
    <cfRule type="aboveAverage" priority="189" aboveAverage="0" dxfId="177"/>
  </conditionalFormatting>
  <conditionalFormatting sqref="UT68:UT168">
    <cfRule type="aboveAverage" priority="187" aboveAverage="0" dxfId="177"/>
  </conditionalFormatting>
  <conditionalFormatting sqref="UT169:UT224">
    <cfRule type="aboveAverage" priority="185" aboveAverage="0" dxfId="177"/>
  </conditionalFormatting>
  <conditionalFormatting sqref="UT225:UT262">
    <cfRule type="aboveAverage" priority="180" aboveAverage="0" dxfId="177"/>
  </conditionalFormatting>
  <conditionalFormatting sqref="UT263">
    <cfRule type="aboveAverage" priority="168" aboveAverage="0" dxfId="177"/>
  </conditionalFormatting>
  <conditionalFormatting sqref="UU11">
    <cfRule type="aboveAverage" priority="174" aboveAverage="0" dxfId="177"/>
  </conditionalFormatting>
  <conditionalFormatting sqref="UU12:UU40">
    <cfRule type="aboveAverage" priority="183" aboveAverage="0" dxfId="177"/>
  </conditionalFormatting>
  <conditionalFormatting sqref="UU41:UU224">
    <cfRule type="aboveAverage" priority="184" aboveAverage="0" dxfId="177"/>
  </conditionalFormatting>
  <conditionalFormatting sqref="UU225:UU262">
    <cfRule type="aboveAverage" priority="179" aboveAverage="0" dxfId="177"/>
  </conditionalFormatting>
  <conditionalFormatting sqref="UU263">
    <cfRule type="aboveAverage" priority="167" aboveAverage="0" dxfId="177"/>
  </conditionalFormatting>
  <conditionalFormatting sqref="UY11">
    <cfRule type="aboveAverage" priority="143" aboveAverage="0" dxfId="177"/>
  </conditionalFormatting>
  <conditionalFormatting sqref="UY12:UY39">
    <cfRule type="aboveAverage" priority="149" aboveAverage="0" dxfId="177"/>
  </conditionalFormatting>
  <conditionalFormatting sqref="UY40:UY67">
    <cfRule type="aboveAverage" priority="157" aboveAverage="0" dxfId="177"/>
  </conditionalFormatting>
  <conditionalFormatting sqref="UY68:UY168">
    <cfRule type="aboveAverage" priority="155" aboveAverage="0" dxfId="177"/>
  </conditionalFormatting>
  <conditionalFormatting sqref="UY169:UY224">
    <cfRule type="aboveAverage" priority="153" aboveAverage="0" dxfId="177"/>
  </conditionalFormatting>
  <conditionalFormatting sqref="UY225:UY262">
    <cfRule type="aboveAverage" priority="148" aboveAverage="0" dxfId="177"/>
  </conditionalFormatting>
  <conditionalFormatting sqref="UY263">
    <cfRule type="aboveAverage" priority="136" aboveAverage="0" dxfId="177"/>
  </conditionalFormatting>
  <conditionalFormatting sqref="UZ10">
    <cfRule type="aboveAverage" priority="145" aboveAverage="0" dxfId="177"/>
  </conditionalFormatting>
  <conditionalFormatting sqref="UZ11">
    <cfRule type="aboveAverage" priority="142" aboveAverage="0" dxfId="177"/>
  </conditionalFormatting>
  <conditionalFormatting sqref="UZ12">
    <cfRule type="aboveAverage" priority="144" aboveAverage="0" dxfId="177"/>
  </conditionalFormatting>
  <conditionalFormatting sqref="UZ39:UZ67">
    <cfRule type="aboveAverage" priority="140" aboveAverage="0" dxfId="177"/>
  </conditionalFormatting>
  <conditionalFormatting sqref="UZ68:UZ168">
    <cfRule type="aboveAverage" priority="139" aboveAverage="0" dxfId="177"/>
  </conditionalFormatting>
  <conditionalFormatting sqref="UZ169:UZ184">
    <cfRule type="aboveAverage" priority="138" aboveAverage="0" dxfId="177"/>
  </conditionalFormatting>
  <conditionalFormatting sqref="UZ185:UZ262">
    <cfRule type="aboveAverage" priority="137" aboveAverage="0" dxfId="177"/>
  </conditionalFormatting>
  <conditionalFormatting sqref="UZ263">
    <cfRule type="aboveAverage" priority="133" aboveAverage="0" dxfId="177"/>
  </conditionalFormatting>
  <conditionalFormatting sqref="VA39:VA67">
    <cfRule type="aboveAverage" priority="156" aboveAverage="0" dxfId="177"/>
  </conditionalFormatting>
  <conditionalFormatting sqref="VA68:VA168">
    <cfRule type="aboveAverage" priority="154" aboveAverage="0" dxfId="177"/>
  </conditionalFormatting>
  <conditionalFormatting sqref="VA169:VA224">
    <cfRule type="aboveAverage" priority="152" aboveAverage="0" dxfId="177"/>
  </conditionalFormatting>
  <conditionalFormatting sqref="VA225:VA262">
    <cfRule type="aboveAverage" priority="147" aboveAverage="0" dxfId="177"/>
  </conditionalFormatting>
  <conditionalFormatting sqref="VA263">
    <cfRule type="aboveAverage" priority="135" aboveAverage="0" dxfId="177"/>
  </conditionalFormatting>
  <conditionalFormatting sqref="VB11">
    <cfRule type="aboveAverage" priority="141" aboveAverage="0" dxfId="177"/>
  </conditionalFormatting>
  <conditionalFormatting sqref="VB12:VB40">
    <cfRule type="aboveAverage" priority="150" aboveAverage="0" dxfId="177"/>
  </conditionalFormatting>
  <conditionalFormatting sqref="VB41:VB224">
    <cfRule type="aboveAverage" priority="151" aboveAverage="0" dxfId="177"/>
  </conditionalFormatting>
  <conditionalFormatting sqref="VB225:VB262">
    <cfRule type="aboveAverage" priority="146" aboveAverage="0" dxfId="177"/>
  </conditionalFormatting>
  <conditionalFormatting sqref="VB263">
    <cfRule type="aboveAverage" priority="134" aboveAverage="0" dxfId="177"/>
  </conditionalFormatting>
  <conditionalFormatting sqref="VF11">
    <cfRule type="aboveAverage" priority="110" aboveAverage="0" dxfId="177"/>
  </conditionalFormatting>
  <conditionalFormatting sqref="VF12:VF39">
    <cfRule type="aboveAverage" priority="116" aboveAverage="0" dxfId="177"/>
  </conditionalFormatting>
  <conditionalFormatting sqref="VF40:VF67">
    <cfRule type="aboveAverage" priority="124" aboveAverage="0" dxfId="177"/>
  </conditionalFormatting>
  <conditionalFormatting sqref="VF68:VF168">
    <cfRule type="aboveAverage" priority="122" aboveAverage="0" dxfId="177"/>
  </conditionalFormatting>
  <conditionalFormatting sqref="VF169:VF224">
    <cfRule type="aboveAverage" priority="120" aboveAverage="0" dxfId="177"/>
  </conditionalFormatting>
  <conditionalFormatting sqref="VF225:VF262">
    <cfRule type="aboveAverage" priority="115" aboveAverage="0" dxfId="177"/>
  </conditionalFormatting>
  <conditionalFormatting sqref="VF263">
    <cfRule type="aboveAverage" priority="103" aboveAverage="0" dxfId="177"/>
  </conditionalFormatting>
  <conditionalFormatting sqref="VG10">
    <cfRule type="aboveAverage" priority="112" aboveAverage="0" dxfId="177"/>
  </conditionalFormatting>
  <conditionalFormatting sqref="VG11">
    <cfRule type="aboveAverage" priority="109" aboveAverage="0" dxfId="177"/>
  </conditionalFormatting>
  <conditionalFormatting sqref="VG12">
    <cfRule type="aboveAverage" priority="111" aboveAverage="0" dxfId="177"/>
  </conditionalFormatting>
  <conditionalFormatting sqref="VG39:VG67">
    <cfRule type="aboveAverage" priority="107" aboveAverage="0" dxfId="177"/>
  </conditionalFormatting>
  <conditionalFormatting sqref="VG68:VG168">
    <cfRule type="aboveAverage" priority="106" aboveAverage="0" dxfId="177"/>
  </conditionalFormatting>
  <conditionalFormatting sqref="VG169:VG184">
    <cfRule type="aboveAverage" priority="105" aboveAverage="0" dxfId="177"/>
  </conditionalFormatting>
  <conditionalFormatting sqref="VG185:VG262">
    <cfRule type="aboveAverage" priority="104" aboveAverage="0" dxfId="177"/>
  </conditionalFormatting>
  <conditionalFormatting sqref="VG263">
    <cfRule type="aboveAverage" priority="100" aboveAverage="0" dxfId="177"/>
  </conditionalFormatting>
  <conditionalFormatting sqref="VH39:VH67">
    <cfRule type="aboveAverage" priority="123" aboveAverage="0" dxfId="177"/>
  </conditionalFormatting>
  <conditionalFormatting sqref="VH68:VH168">
    <cfRule type="aboveAverage" priority="121" aboveAverage="0" dxfId="177"/>
  </conditionalFormatting>
  <conditionalFormatting sqref="VH169:VH224">
    <cfRule type="aboveAverage" priority="119" aboveAverage="0" dxfId="177"/>
  </conditionalFormatting>
  <conditionalFormatting sqref="VH225:VH262">
    <cfRule type="aboveAverage" priority="114" aboveAverage="0" dxfId="177"/>
  </conditionalFormatting>
  <conditionalFormatting sqref="VH263">
    <cfRule type="aboveAverage" priority="102" aboveAverage="0" dxfId="177"/>
  </conditionalFormatting>
  <conditionalFormatting sqref="VI11">
    <cfRule type="aboveAverage" priority="108" aboveAverage="0" dxfId="177"/>
  </conditionalFormatting>
  <conditionalFormatting sqref="VI12:VI40">
    <cfRule type="aboveAverage" priority="117" aboveAverage="0" dxfId="177"/>
  </conditionalFormatting>
  <conditionalFormatting sqref="VI41:VI224">
    <cfRule type="aboveAverage" priority="118" aboveAverage="0" dxfId="177"/>
  </conditionalFormatting>
  <conditionalFormatting sqref="VI225:VI262">
    <cfRule type="aboveAverage" priority="113" aboveAverage="0" dxfId="177"/>
  </conditionalFormatting>
  <conditionalFormatting sqref="VI263">
    <cfRule type="aboveAverage" priority="101" aboveAverage="0" dxfId="177"/>
  </conditionalFormatting>
  <hyperlinks>
    <hyperlink xmlns:r="http://schemas.openxmlformats.org/officeDocument/2006/relationships" ref="C7" r:id="rId1"/>
    <hyperlink xmlns:r="http://schemas.openxmlformats.org/officeDocument/2006/relationships" ref="G7" r:id="rId2"/>
    <hyperlink xmlns:r="http://schemas.openxmlformats.org/officeDocument/2006/relationships" ref="K7" r:id="rId3"/>
    <hyperlink xmlns:r="http://schemas.openxmlformats.org/officeDocument/2006/relationships" ref="O7" r:id="rId4"/>
    <hyperlink xmlns:r="http://schemas.openxmlformats.org/officeDocument/2006/relationships" ref="AC8" r:id="rId5"/>
    <hyperlink xmlns:r="http://schemas.openxmlformats.org/officeDocument/2006/relationships" ref="AJ8" r:id="rId6"/>
    <hyperlink xmlns:r="http://schemas.openxmlformats.org/officeDocument/2006/relationships" ref="AQ8" r:id="rId7"/>
    <hyperlink xmlns:r="http://schemas.openxmlformats.org/officeDocument/2006/relationships" ref="AX8" r:id="rId8"/>
    <hyperlink xmlns:r="http://schemas.openxmlformats.org/officeDocument/2006/relationships" ref="BE8" r:id="rId9"/>
    <hyperlink xmlns:r="http://schemas.openxmlformats.org/officeDocument/2006/relationships" ref="BL8" r:id="rId10"/>
    <hyperlink xmlns:r="http://schemas.openxmlformats.org/officeDocument/2006/relationships" ref="BS8" r:id="rId11"/>
    <hyperlink xmlns:r="http://schemas.openxmlformats.org/officeDocument/2006/relationships" ref="BZ8" r:id="rId12"/>
    <hyperlink xmlns:r="http://schemas.openxmlformats.org/officeDocument/2006/relationships" ref="CG8" r:id="rId13"/>
    <hyperlink xmlns:r="http://schemas.openxmlformats.org/officeDocument/2006/relationships" ref="CN8" r:id="rId14"/>
    <hyperlink xmlns:r="http://schemas.openxmlformats.org/officeDocument/2006/relationships" ref="CU8" r:id="rId15"/>
    <hyperlink xmlns:r="http://schemas.openxmlformats.org/officeDocument/2006/relationships" ref="DB8" r:id="rId16"/>
    <hyperlink xmlns:r="http://schemas.openxmlformats.org/officeDocument/2006/relationships" ref="DI8" r:id="rId17"/>
    <hyperlink xmlns:r="http://schemas.openxmlformats.org/officeDocument/2006/relationships" ref="DP8" r:id="rId18"/>
    <hyperlink xmlns:r="http://schemas.openxmlformats.org/officeDocument/2006/relationships" ref="DW8" r:id="rId19"/>
    <hyperlink xmlns:r="http://schemas.openxmlformats.org/officeDocument/2006/relationships" ref="ED8" r:id="rId20"/>
    <hyperlink xmlns:r="http://schemas.openxmlformats.org/officeDocument/2006/relationships" ref="EK8" r:id="rId21"/>
    <hyperlink xmlns:r="http://schemas.openxmlformats.org/officeDocument/2006/relationships" ref="ER8" r:id="rId22"/>
    <hyperlink xmlns:r="http://schemas.openxmlformats.org/officeDocument/2006/relationships" ref="EY8" r:id="rId23"/>
    <hyperlink xmlns:r="http://schemas.openxmlformats.org/officeDocument/2006/relationships" ref="FF8" r:id="rId24"/>
    <hyperlink xmlns:r="http://schemas.openxmlformats.org/officeDocument/2006/relationships" ref="FM8" r:id="rId25"/>
    <hyperlink xmlns:r="http://schemas.openxmlformats.org/officeDocument/2006/relationships" ref="FT8" r:id="rId26"/>
    <hyperlink xmlns:r="http://schemas.openxmlformats.org/officeDocument/2006/relationships" ref="GA8" r:id="rId27"/>
    <hyperlink xmlns:r="http://schemas.openxmlformats.org/officeDocument/2006/relationships" ref="GH8" r:id="rId28"/>
    <hyperlink xmlns:r="http://schemas.openxmlformats.org/officeDocument/2006/relationships" ref="GO8" r:id="rId29"/>
    <hyperlink xmlns:r="http://schemas.openxmlformats.org/officeDocument/2006/relationships" ref="GV8" r:id="rId30"/>
    <hyperlink xmlns:r="http://schemas.openxmlformats.org/officeDocument/2006/relationships" ref="HD8" r:id="rId31"/>
    <hyperlink xmlns:r="http://schemas.openxmlformats.org/officeDocument/2006/relationships" ref="HK8" r:id="rId32"/>
    <hyperlink xmlns:r="http://schemas.openxmlformats.org/officeDocument/2006/relationships" ref="HR8" r:id="rId33"/>
    <hyperlink xmlns:r="http://schemas.openxmlformats.org/officeDocument/2006/relationships" ref="HY8" r:id="rId34"/>
    <hyperlink xmlns:r="http://schemas.openxmlformats.org/officeDocument/2006/relationships" ref="IF8" r:id="rId35"/>
    <hyperlink xmlns:r="http://schemas.openxmlformats.org/officeDocument/2006/relationships" ref="IM8" r:id="rId36"/>
    <hyperlink xmlns:r="http://schemas.openxmlformats.org/officeDocument/2006/relationships" ref="IT8" r:id="rId37"/>
    <hyperlink xmlns:r="http://schemas.openxmlformats.org/officeDocument/2006/relationships" ref="JA8" r:id="rId38"/>
    <hyperlink xmlns:r="http://schemas.openxmlformats.org/officeDocument/2006/relationships" ref="JH8" r:id="rId39"/>
    <hyperlink xmlns:r="http://schemas.openxmlformats.org/officeDocument/2006/relationships" ref="JO8" r:id="rId40"/>
    <hyperlink xmlns:r="http://schemas.openxmlformats.org/officeDocument/2006/relationships" ref="JV8" r:id="rId41"/>
    <hyperlink xmlns:r="http://schemas.openxmlformats.org/officeDocument/2006/relationships" ref="KC8" r:id="rId42"/>
    <hyperlink xmlns:r="http://schemas.openxmlformats.org/officeDocument/2006/relationships" ref="KJ8" r:id="rId43"/>
    <hyperlink xmlns:r="http://schemas.openxmlformats.org/officeDocument/2006/relationships" ref="KQ8" r:id="rId44"/>
    <hyperlink xmlns:r="http://schemas.openxmlformats.org/officeDocument/2006/relationships" ref="KX8" r:id="rId45"/>
    <hyperlink xmlns:r="http://schemas.openxmlformats.org/officeDocument/2006/relationships" ref="LE8" r:id="rId46"/>
    <hyperlink xmlns:r="http://schemas.openxmlformats.org/officeDocument/2006/relationships" ref="LL8" r:id="rId47"/>
    <hyperlink xmlns:r="http://schemas.openxmlformats.org/officeDocument/2006/relationships" ref="LS8" r:id="rId48"/>
    <hyperlink xmlns:r="http://schemas.openxmlformats.org/officeDocument/2006/relationships" ref="LZ8" r:id="rId49"/>
    <hyperlink xmlns:r="http://schemas.openxmlformats.org/officeDocument/2006/relationships" ref="MG8" r:id="rId50"/>
    <hyperlink xmlns:r="http://schemas.openxmlformats.org/officeDocument/2006/relationships" ref="MN8" r:id="rId51"/>
    <hyperlink xmlns:r="http://schemas.openxmlformats.org/officeDocument/2006/relationships" ref="MU8" display="OKTA" r:id="rId52"/>
    <hyperlink xmlns:r="http://schemas.openxmlformats.org/officeDocument/2006/relationships" ref="NB8" r:id="rId53"/>
    <hyperlink xmlns:r="http://schemas.openxmlformats.org/officeDocument/2006/relationships" ref="NI8" r:id="rId54"/>
    <hyperlink xmlns:r="http://schemas.openxmlformats.org/officeDocument/2006/relationships" ref="NP8" r:id="rId55"/>
    <hyperlink xmlns:r="http://schemas.openxmlformats.org/officeDocument/2006/relationships" ref="NW8" display="RAVE" r:id="rId56"/>
    <hyperlink xmlns:r="http://schemas.openxmlformats.org/officeDocument/2006/relationships" ref="OD8" r:id="rId57"/>
    <hyperlink xmlns:r="http://schemas.openxmlformats.org/officeDocument/2006/relationships" ref="OK8" r:id="rId58"/>
    <hyperlink xmlns:r="http://schemas.openxmlformats.org/officeDocument/2006/relationships" ref="OR8" r:id="rId59"/>
    <hyperlink xmlns:r="http://schemas.openxmlformats.org/officeDocument/2006/relationships" ref="OY8" r:id="rId60"/>
    <hyperlink xmlns:r="http://schemas.openxmlformats.org/officeDocument/2006/relationships" ref="PF8" r:id="rId61"/>
    <hyperlink xmlns:r="http://schemas.openxmlformats.org/officeDocument/2006/relationships" ref="PT8" r:id="rId62"/>
    <hyperlink xmlns:r="http://schemas.openxmlformats.org/officeDocument/2006/relationships" ref="QA8" r:id="rId63"/>
    <hyperlink xmlns:r="http://schemas.openxmlformats.org/officeDocument/2006/relationships" ref="QH8" r:id="rId64"/>
    <hyperlink xmlns:r="http://schemas.openxmlformats.org/officeDocument/2006/relationships" ref="QO8" r:id="rId65"/>
    <hyperlink xmlns:r="http://schemas.openxmlformats.org/officeDocument/2006/relationships" ref="QV8" r:id="rId66"/>
    <hyperlink xmlns:r="http://schemas.openxmlformats.org/officeDocument/2006/relationships" ref="RC8" r:id="rId67"/>
    <hyperlink xmlns:r="http://schemas.openxmlformats.org/officeDocument/2006/relationships" ref="RJ8" r:id="rId68"/>
    <hyperlink xmlns:r="http://schemas.openxmlformats.org/officeDocument/2006/relationships" ref="RQ8" r:id="rId69"/>
    <hyperlink xmlns:r="http://schemas.openxmlformats.org/officeDocument/2006/relationships" ref="RX8" r:id="rId70"/>
    <hyperlink xmlns:r="http://schemas.openxmlformats.org/officeDocument/2006/relationships" ref="SE8" r:id="rId71"/>
    <hyperlink xmlns:r="http://schemas.openxmlformats.org/officeDocument/2006/relationships" ref="SL8" r:id="rId72"/>
    <hyperlink xmlns:r="http://schemas.openxmlformats.org/officeDocument/2006/relationships" ref="SS8" r:id="rId73"/>
    <hyperlink xmlns:r="http://schemas.openxmlformats.org/officeDocument/2006/relationships" ref="SZ8" r:id="rId74"/>
    <hyperlink xmlns:r="http://schemas.openxmlformats.org/officeDocument/2006/relationships" ref="TG8" r:id="rId75"/>
    <hyperlink xmlns:r="http://schemas.openxmlformats.org/officeDocument/2006/relationships" ref="TN8" r:id="rId76"/>
    <hyperlink xmlns:r="http://schemas.openxmlformats.org/officeDocument/2006/relationships" ref="TU8" r:id="rId77"/>
    <hyperlink xmlns:r="http://schemas.openxmlformats.org/officeDocument/2006/relationships" ref="RC178" display="https://finance.yahoo.com/quote/TTMI/" r:id="rId78"/>
  </hyperlink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1:AG561"/>
  <sheetViews>
    <sheetView showGridLines="0" showRowColHeaders="0" showZeros="0" topLeftCell="A529" zoomScale="90" zoomScaleNormal="90" workbookViewId="0">
      <selection activeCell="C535" sqref="C535"/>
    </sheetView>
  </sheetViews>
  <sheetFormatPr baseColWidth="10" defaultColWidth="8.83203125" defaultRowHeight="15"/>
  <cols>
    <col width="10.6640625" customWidth="1" style="545" min="6" max="6"/>
    <col width="9.33203125" bestFit="1" customWidth="1" style="545" min="10" max="10"/>
    <col width="10.6640625" customWidth="1" style="545" min="11" max="11"/>
  </cols>
  <sheetData>
    <row r="51">
      <c r="AF51" s="39" t="inlineStr">
        <is>
          <t>Core Stock Equities</t>
        </is>
      </c>
      <c r="AG51" s="131">
        <f>(Protfolio!CP264+Protfolio!CS264+Protfolio!CV264+Protfolio!CY264+Protfolio!DB264+Protfolio!DE264+Protfolio!DH264+Protfolio!DK264+Protfolio!DN264+Protfolio!DQ264+Protfolio!DT264+Protfolio!DW264+Protfolio!DZ264+Protfolio!EC264+Protfolio!ER264)/Protfolio!IT265</f>
        <v/>
      </c>
    </row>
    <row r="52">
      <c r="AF52" s="39" t="inlineStr">
        <is>
          <t>Bonds</t>
        </is>
      </c>
      <c r="AG52" s="131">
        <f>Protfolio!BI264/Protfolio!IT265</f>
        <v/>
      </c>
    </row>
    <row r="53">
      <c r="AF53" s="39" t="inlineStr">
        <is>
          <t>MMK</t>
        </is>
      </c>
      <c r="AG53" s="131">
        <f>Protfolio!P264/Protfolio!IT265</f>
        <v/>
      </c>
    </row>
    <row r="54">
      <c r="AF54" s="39" t="inlineStr">
        <is>
          <t>International Funds</t>
        </is>
      </c>
      <c r="AG54" s="131">
        <f>Protfolio!BF264/Protfolio!IT265</f>
        <v/>
      </c>
    </row>
    <row r="55">
      <c r="H55" s="548" t="inlineStr">
        <is>
          <t>Jan</t>
        </is>
      </c>
      <c r="I55" s="548" t="inlineStr">
        <is>
          <t>Feb</t>
        </is>
      </c>
      <c r="J55" s="548" t="inlineStr">
        <is>
          <t>Mar</t>
        </is>
      </c>
      <c r="K55" s="548" t="inlineStr">
        <is>
          <t>Apr</t>
        </is>
      </c>
      <c r="L55" s="548" t="inlineStr">
        <is>
          <t>May</t>
        </is>
      </c>
      <c r="M55" s="548" t="inlineStr">
        <is>
          <t>June</t>
        </is>
      </c>
      <c r="N55" s="548" t="inlineStr">
        <is>
          <t>July</t>
        </is>
      </c>
      <c r="O55" s="548" t="inlineStr">
        <is>
          <t>Aug</t>
        </is>
      </c>
      <c r="P55" s="548" t="inlineStr">
        <is>
          <t>Sept</t>
        </is>
      </c>
      <c r="Q55" s="548" t="inlineStr">
        <is>
          <t>Oct</t>
        </is>
      </c>
      <c r="R55" s="548" t="inlineStr">
        <is>
          <t>Nov</t>
        </is>
      </c>
      <c r="S55" s="548" t="inlineStr">
        <is>
          <t>Dec</t>
        </is>
      </c>
      <c r="AF55" s="39" t="inlineStr">
        <is>
          <t>Sector Funds</t>
        </is>
      </c>
      <c r="AG55" s="131">
        <f>(Protfolio!BL264+Protfolio!BR264+Protfolio!BU263+Protfolio!CG264+Protfolio!CJ264+Protfolio!Y264+Protfolio!CA264)/Protfolio!IT265</f>
        <v/>
      </c>
    </row>
    <row r="56">
      <c r="B56" t="inlineStr">
        <is>
          <t>General Market Data Table</t>
        </is>
      </c>
      <c r="E56" t="inlineStr">
        <is>
          <t>Portfolio Data Table</t>
        </is>
      </c>
      <c r="H56" s="548" t="n"/>
      <c r="I56" s="22">
        <f>I58-I59</f>
        <v/>
      </c>
      <c r="J56" s="22">
        <f>J58-J59</f>
        <v/>
      </c>
      <c r="K56" s="22">
        <f>K58-K59</f>
        <v/>
      </c>
      <c r="L56" s="22">
        <f>L58-L59</f>
        <v/>
      </c>
      <c r="M56" s="22">
        <f>M58-M59</f>
        <v/>
      </c>
      <c r="N56" s="22">
        <f>N58-N59</f>
        <v/>
      </c>
      <c r="O56" s="22">
        <f>O58-O59</f>
        <v/>
      </c>
      <c r="P56" s="22">
        <f>P58-P59</f>
        <v/>
      </c>
      <c r="Q56" s="22">
        <f>Q58-Q59</f>
        <v/>
      </c>
      <c r="R56" s="22">
        <f>R58-R59</f>
        <v/>
      </c>
      <c r="S56" s="22">
        <f>S58-S59</f>
        <v/>
      </c>
      <c r="AF56" s="39" t="inlineStr">
        <is>
          <t>Precious Metals Funds</t>
        </is>
      </c>
      <c r="AG56" s="131">
        <f>Protfolio!BX264/Protfolio!IT265</f>
        <v/>
      </c>
    </row>
    <row r="57">
      <c r="B57" s="75" t="n"/>
      <c r="C57" s="80" t="n"/>
      <c r="E57" s="75" t="n"/>
      <c r="F57" s="94" t="n"/>
      <c r="S57" s="39" t="n"/>
      <c r="AF57" s="39" t="inlineStr">
        <is>
          <t>Lg. Cap Growth Funds</t>
        </is>
      </c>
      <c r="AG57" s="131">
        <f>(Protfolio!S264+Protfolio!AB264)/Protfolio!IT265</f>
        <v/>
      </c>
    </row>
    <row r="58">
      <c r="B58" s="75" t="n">
        <v>45293</v>
      </c>
      <c r="C58" s="80" t="n">
        <v>232.8299994092452</v>
      </c>
      <c r="E58" s="75" t="n">
        <v>45293</v>
      </c>
      <c r="F58" s="94" t="n">
        <v>898230.39</v>
      </c>
      <c r="H58" s="22">
        <f>AVERAGE(C58:C77)</f>
        <v/>
      </c>
      <c r="I58" s="22">
        <f>AVERAGE(C78:C96)</f>
        <v/>
      </c>
      <c r="J58" s="22">
        <f>AVERAGE(C97:C119)</f>
        <v/>
      </c>
      <c r="K58" s="22">
        <f>AVERAGE(C120:C138)</f>
        <v/>
      </c>
      <c r="L58" s="22">
        <f>AVERAGE(C139:C160)</f>
        <v/>
      </c>
      <c r="M58" s="22">
        <f>AVERAGE(C161:C181)</f>
        <v/>
      </c>
      <c r="N58" s="22">
        <f>AVERAGE(C182:C201)</f>
        <v/>
      </c>
      <c r="O58" s="22">
        <f>AVERAGE(C202:C224)</f>
        <v/>
      </c>
      <c r="P58" s="22">
        <f>AVERAGE(C225:C244)</f>
        <v/>
      </c>
      <c r="Q58" s="22">
        <f>AVERAGE(C251:C266)</f>
        <v/>
      </c>
      <c r="R58" s="22">
        <f>AVERAGE(C267:C287)</f>
        <v/>
      </c>
      <c r="S58" s="22">
        <f>AVERAGE(C287:C307)</f>
        <v/>
      </c>
      <c r="AF58" s="39" t="inlineStr">
        <is>
          <t>Lg. Cap Blended Funds</t>
        </is>
      </c>
      <c r="AG58" s="131">
        <f>Protfolio!AE264/Protfolio!IT265</f>
        <v/>
      </c>
    </row>
    <row r="59">
      <c r="B59" s="75" t="n">
        <v>45294</v>
      </c>
      <c r="C59" s="80" t="n">
        <v>231.5173538110827</v>
      </c>
      <c r="E59" s="75" t="n">
        <v>45294</v>
      </c>
      <c r="F59" s="94" t="n">
        <v>888503.4599999997</v>
      </c>
      <c r="H59" s="548" t="n"/>
      <c r="I59" s="22">
        <f>H58</f>
        <v/>
      </c>
      <c r="J59" s="22">
        <f>I58</f>
        <v/>
      </c>
      <c r="K59" s="22">
        <f>J58</f>
        <v/>
      </c>
      <c r="L59" s="22">
        <f>K58</f>
        <v/>
      </c>
      <c r="M59" s="22">
        <f>L58</f>
        <v/>
      </c>
      <c r="N59" s="22">
        <f>M58</f>
        <v/>
      </c>
      <c r="O59" s="22">
        <f>N58</f>
        <v/>
      </c>
      <c r="P59" s="22">
        <f>O58</f>
        <v/>
      </c>
      <c r="Q59" s="22">
        <f>P58</f>
        <v/>
      </c>
      <c r="R59" s="22">
        <f>Q58</f>
        <v/>
      </c>
      <c r="S59" s="22">
        <f>R58</f>
        <v/>
      </c>
      <c r="AF59" s="39" t="inlineStr">
        <is>
          <t>Lg. Cap Value Funds</t>
        </is>
      </c>
      <c r="AG59" s="131">
        <f>Protfolio!AH264/Protfolio!IT265</f>
        <v/>
      </c>
    </row>
    <row r="60">
      <c r="B60" s="75" t="n">
        <v>45295</v>
      </c>
      <c r="C60" s="80" t="n">
        <v>231.2487726221047</v>
      </c>
      <c r="E60" s="75" t="n">
        <v>45295</v>
      </c>
      <c r="F60" s="94" t="n">
        <v>886036.7899999999</v>
      </c>
      <c r="AF60" s="39" t="inlineStr">
        <is>
          <t>Mid Cap Growth Funds</t>
        </is>
      </c>
      <c r="AG60" s="131">
        <f>Protfolio!AK264/Protfolio!IT265</f>
        <v/>
      </c>
    </row>
    <row r="61">
      <c r="B61" s="75" t="n">
        <v>45296</v>
      </c>
      <c r="C61" s="80" t="n">
        <v>231.347185984263</v>
      </c>
      <c r="E61" s="75" t="n">
        <v>45296</v>
      </c>
      <c r="F61" s="94" t="n">
        <v>888757.2499999999</v>
      </c>
      <c r="S61" s="39" t="n"/>
      <c r="AF61" s="39" t="inlineStr">
        <is>
          <t>Mid Cap Blended Funds</t>
        </is>
      </c>
      <c r="AG61" s="131">
        <f>Protfolio!AN264/Protfolio!IT265</f>
        <v/>
      </c>
    </row>
    <row r="62">
      <c r="B62" s="75" t="n">
        <v>45299</v>
      </c>
      <c r="C62" s="80" t="n">
        <v>233.0195518389468</v>
      </c>
      <c r="E62" s="75" t="n">
        <v>45299</v>
      </c>
      <c r="F62" s="94" t="n">
        <v>902399.48</v>
      </c>
      <c r="S62" s="39" t="n"/>
      <c r="AF62" s="39" t="inlineStr">
        <is>
          <t>Mid Cap Value Funds</t>
        </is>
      </c>
      <c r="AG62" s="131">
        <f>Protfolio!AQ264/Protfolio!IT265</f>
        <v/>
      </c>
    </row>
    <row r="63">
      <c r="B63" s="75" t="n">
        <v>45300</v>
      </c>
      <c r="C63" s="80" t="n">
        <v>232.6783121686559</v>
      </c>
      <c r="E63" s="75" t="n">
        <v>45300</v>
      </c>
      <c r="F63" s="94" t="n">
        <v>903737.09</v>
      </c>
      <c r="S63" s="39" t="n"/>
      <c r="AF63" s="39" t="inlineStr">
        <is>
          <t>Small Cap Growth Funds</t>
        </is>
      </c>
      <c r="AG63" s="131">
        <f>(Protfolio!AT264+Protfolio!AW264)/Protfolio!IT265</f>
        <v/>
      </c>
    </row>
    <row r="64">
      <c r="B64" s="75" t="n">
        <v>45301</v>
      </c>
      <c r="C64" s="80" t="n">
        <v>233.4305442671026</v>
      </c>
      <c r="E64" s="75" t="n">
        <v>45301</v>
      </c>
      <c r="F64" s="94" t="n">
        <v>907812.84</v>
      </c>
      <c r="S64" s="39" t="n"/>
      <c r="AF64" s="39" t="inlineStr">
        <is>
          <t>Small Cap Blended Funds</t>
        </is>
      </c>
      <c r="AG64" s="131">
        <f>Protfolio!AZ264/Protfolio!IT265</f>
        <v/>
      </c>
    </row>
    <row r="65">
      <c r="B65" s="75" t="n">
        <v>45302</v>
      </c>
      <c r="C65" s="80" t="n">
        <v>233.4214137314715</v>
      </c>
      <c r="E65" s="75" t="n">
        <v>45302</v>
      </c>
      <c r="F65" s="94" t="n">
        <v>909380.9899999999</v>
      </c>
      <c r="S65" s="39" t="n"/>
      <c r="AF65" s="39" t="inlineStr">
        <is>
          <t>Small Cap Value Funds</t>
        </is>
      </c>
      <c r="AG65" s="131">
        <f>Protfolio!BC264/Protfolio!IT265</f>
        <v/>
      </c>
    </row>
    <row r="66">
      <c r="B66" s="75" t="n">
        <v>45303</v>
      </c>
      <c r="C66" s="80" t="n">
        <v>233.1884059967226</v>
      </c>
      <c r="E66" s="75" t="n">
        <v>45303</v>
      </c>
      <c r="F66" s="94" t="n">
        <v>910181.49</v>
      </c>
      <c r="S66" s="39" t="n"/>
      <c r="AG66" s="132" t="n"/>
    </row>
    <row r="67">
      <c r="B67" s="75" t="n">
        <v>45307</v>
      </c>
      <c r="C67" s="80" t="n">
        <v>232.5385657182163</v>
      </c>
      <c r="E67" s="75" t="n">
        <v>45307</v>
      </c>
      <c r="F67" s="94" t="n">
        <v>905320.0699999996</v>
      </c>
      <c r="S67" s="39" t="n"/>
      <c r="AF67" s="39" t="inlineStr">
        <is>
          <t>Total</t>
        </is>
      </c>
      <c r="AG67" s="132">
        <f>SUM(AG51:AG65)</f>
        <v/>
      </c>
    </row>
    <row r="68">
      <c r="B68" s="75" t="n">
        <v>45308</v>
      </c>
      <c r="C68" s="80" t="n">
        <v>231.9838000542272</v>
      </c>
      <c r="E68" s="75" t="n">
        <v>45308</v>
      </c>
      <c r="F68" s="94" t="n">
        <v>900689.9700000002</v>
      </c>
      <c r="S68" s="39" t="n"/>
    </row>
    <row r="69">
      <c r="B69" s="75" t="n">
        <v>45309</v>
      </c>
      <c r="C69" s="80" t="n">
        <v>233.1285500788903</v>
      </c>
      <c r="E69" s="75" t="n">
        <v>45309</v>
      </c>
      <c r="F69" s="94" t="n">
        <v>906211.2</v>
      </c>
      <c r="S69" s="39" t="n"/>
    </row>
    <row r="70">
      <c r="B70" s="75" t="n">
        <v>45310</v>
      </c>
      <c r="C70" s="80" t="n">
        <v>234.885454658592</v>
      </c>
      <c r="E70" s="75" t="n">
        <v>45310</v>
      </c>
      <c r="F70" s="94" t="n">
        <v>923322.8</v>
      </c>
      <c r="S70" s="39" t="n"/>
    </row>
    <row r="71">
      <c r="B71" s="75" t="n">
        <v>45313</v>
      </c>
      <c r="C71" s="80" t="n">
        <v>235.4250170488927</v>
      </c>
      <c r="E71" s="75" t="n">
        <v>45313</v>
      </c>
      <c r="F71" s="94" t="n">
        <v>927230.1900000002</v>
      </c>
    </row>
    <row r="72">
      <c r="B72" s="75" t="n">
        <v>45314</v>
      </c>
      <c r="C72" s="80" t="n">
        <v>235.4447815747383</v>
      </c>
      <c r="E72" s="75" t="n">
        <v>45314</v>
      </c>
      <c r="F72" s="94" t="n">
        <v>927381.1099999999</v>
      </c>
      <c r="S72" s="39" t="n"/>
    </row>
    <row r="73">
      <c r="B73" s="75" t="n">
        <v>45315</v>
      </c>
      <c r="C73" s="80" t="n">
        <v>235.391979397887</v>
      </c>
      <c r="E73" s="75" t="n">
        <v>45315</v>
      </c>
      <c r="F73" s="94" t="n">
        <v>937472.4700000001</v>
      </c>
    </row>
    <row r="74">
      <c r="B74" s="75" t="n">
        <v>45316</v>
      </c>
      <c r="C74" s="80" t="n">
        <v>236.0495177106404</v>
      </c>
      <c r="E74" s="75" t="n">
        <v>45316</v>
      </c>
      <c r="F74" s="94" t="n">
        <v>939490.92</v>
      </c>
    </row>
    <row r="75">
      <c r="B75" s="75" t="n">
        <v>45317</v>
      </c>
      <c r="C75" s="80" t="n">
        <v>236.0046183395072</v>
      </c>
      <c r="E75" s="75" t="n">
        <v>45317</v>
      </c>
      <c r="F75" s="94" t="n">
        <v>939316.5100000001</v>
      </c>
    </row>
    <row r="76">
      <c r="B76" s="75" t="n">
        <v>45320</v>
      </c>
      <c r="C76" s="80" t="n">
        <v>237.1215371975185</v>
      </c>
      <c r="E76" s="75" t="n">
        <v>45320</v>
      </c>
      <c r="F76" s="94" t="n">
        <v>946377.0900000001</v>
      </c>
    </row>
    <row r="77">
      <c r="B77" s="75" t="n">
        <v>45321</v>
      </c>
      <c r="C77" s="80" t="n">
        <v>236.9987280407985</v>
      </c>
      <c r="E77" s="75" t="n">
        <v>45321</v>
      </c>
      <c r="F77" s="94" t="n">
        <v>947651.5700000002</v>
      </c>
    </row>
    <row r="78">
      <c r="B78" s="75" t="n">
        <v>45322</v>
      </c>
      <c r="C78" s="80" t="n">
        <v>235.0784413767176</v>
      </c>
      <c r="E78" s="75" t="n">
        <v>45322</v>
      </c>
      <c r="F78" s="94" t="n">
        <v>941583.51</v>
      </c>
    </row>
    <row r="79">
      <c r="B79" s="75" t="n">
        <v>45323</v>
      </c>
      <c r="C79" s="80" t="n">
        <v>236.6028098351732</v>
      </c>
      <c r="E79" s="75" t="n">
        <v>45323</v>
      </c>
      <c r="F79" s="94" t="n">
        <v>948350.7799999999</v>
      </c>
    </row>
    <row r="80">
      <c r="B80" s="75" t="n">
        <v>45324</v>
      </c>
      <c r="C80" s="80" t="n">
        <v>237.753368232212</v>
      </c>
      <c r="E80" s="75" t="n">
        <v>45324</v>
      </c>
      <c r="F80" s="94" t="n">
        <v>951007.2000000001</v>
      </c>
    </row>
    <row r="81">
      <c r="B81" s="75" t="n">
        <v>45327</v>
      </c>
      <c r="C81" s="80" t="n">
        <v>237.0325167854273</v>
      </c>
      <c r="E81" s="75" t="n">
        <v>45327</v>
      </c>
      <c r="F81" s="94" t="n">
        <v>960016.7899999997</v>
      </c>
    </row>
    <row r="82">
      <c r="B82" s="75" t="n">
        <v>45328</v>
      </c>
      <c r="C82" s="80" t="n">
        <v>237.4061415949744</v>
      </c>
      <c r="E82" s="75" t="n">
        <v>45328</v>
      </c>
      <c r="F82" s="94" t="n">
        <v>960603.73</v>
      </c>
    </row>
    <row r="83">
      <c r="B83" s="75" t="n">
        <v>45329</v>
      </c>
      <c r="C83" s="80" t="n">
        <v>238.2299365310442</v>
      </c>
      <c r="E83" s="75" t="n">
        <v>45329</v>
      </c>
      <c r="F83" s="94" t="n">
        <v>965220.3499999997</v>
      </c>
    </row>
    <row r="84">
      <c r="B84" s="75" t="n">
        <v>45330</v>
      </c>
      <c r="C84" s="80" t="n">
        <v>238.5081950030352</v>
      </c>
      <c r="E84" s="75" t="n">
        <v>45330</v>
      </c>
      <c r="F84" s="94" t="n">
        <v>967975.8699999998</v>
      </c>
    </row>
    <row r="85">
      <c r="B85" s="75" t="n">
        <v>45331</v>
      </c>
      <c r="C85" s="80" t="n">
        <v>239.1136036846794</v>
      </c>
      <c r="E85" s="75" t="n">
        <v>45331</v>
      </c>
      <c r="F85" s="94" t="n">
        <v>971284.8100000001</v>
      </c>
    </row>
    <row r="86">
      <c r="B86" s="75" t="n">
        <v>45334</v>
      </c>
      <c r="C86" s="80" t="n">
        <v>239.2925673761288</v>
      </c>
      <c r="E86" s="75" t="n">
        <v>45334</v>
      </c>
      <c r="F86" s="94" t="n">
        <v>970195.1400000001</v>
      </c>
    </row>
    <row r="87">
      <c r="B87" s="75" t="n">
        <v>45335</v>
      </c>
      <c r="C87" s="80" t="n">
        <v>237.1121466242473</v>
      </c>
      <c r="E87" s="75" t="n">
        <v>45335</v>
      </c>
      <c r="F87" s="94" t="n">
        <v>965038.79</v>
      </c>
    </row>
    <row r="88">
      <c r="B88" s="75" t="n">
        <v>45336</v>
      </c>
      <c r="C88" s="80" t="n">
        <v>238.2297384108921</v>
      </c>
      <c r="E88" s="75" t="n">
        <v>45336</v>
      </c>
      <c r="F88" s="94" t="n">
        <v>966565.9</v>
      </c>
    </row>
    <row r="89">
      <c r="B89" s="75" t="n">
        <v>45337</v>
      </c>
      <c r="C89" s="80" t="n">
        <v>239.2273010666364</v>
      </c>
      <c r="E89" s="75" t="n">
        <v>45337</v>
      </c>
      <c r="F89" s="94" t="n">
        <v>967539.9800000001</v>
      </c>
    </row>
    <row r="90">
      <c r="B90" s="75" t="n">
        <v>45338</v>
      </c>
      <c r="C90" s="80" t="n">
        <v>238.4491783239382</v>
      </c>
      <c r="E90" s="75" t="n">
        <v>45338</v>
      </c>
      <c r="F90" s="94" t="n">
        <v>967381.42</v>
      </c>
    </row>
    <row r="91">
      <c r="B91" s="75" t="n">
        <v>45342</v>
      </c>
      <c r="C91" s="80" t="n">
        <v>237.7741494797077</v>
      </c>
      <c r="E91" s="75" t="n">
        <v>45342</v>
      </c>
      <c r="F91" s="94" t="n">
        <v>943164.8600000001</v>
      </c>
    </row>
    <row r="92">
      <c r="B92" s="75" t="n">
        <v>45343</v>
      </c>
      <c r="C92" s="80" t="n">
        <v>237.7141665405724</v>
      </c>
      <c r="E92" s="75" t="n">
        <v>45343</v>
      </c>
      <c r="F92" s="94" t="n">
        <v>942690.83</v>
      </c>
    </row>
    <row r="93">
      <c r="B93" s="75" t="n">
        <v>45344</v>
      </c>
      <c r="C93" s="80" t="n">
        <v>240.2470208879319</v>
      </c>
      <c r="E93" s="75" t="n">
        <v>45344</v>
      </c>
      <c r="F93" s="94" t="n">
        <v>945824.2100000001</v>
      </c>
    </row>
    <row r="94">
      <c r="B94" s="75" t="n">
        <v>45345</v>
      </c>
      <c r="C94" s="80" t="n">
        <v>240.2484772117293</v>
      </c>
      <c r="E94" s="75" t="n">
        <v>45345</v>
      </c>
      <c r="F94" s="94" t="n">
        <v>945386.11</v>
      </c>
    </row>
    <row r="95">
      <c r="B95" s="75" t="n">
        <v>45348</v>
      </c>
      <c r="C95" s="80" t="n">
        <v>240.0565377527485</v>
      </c>
      <c r="E95" s="75" t="n">
        <v>45348</v>
      </c>
      <c r="F95" s="94" t="n">
        <v>945832.5399999999</v>
      </c>
    </row>
    <row r="96">
      <c r="B96" s="75" t="n">
        <v>45349</v>
      </c>
      <c r="C96" s="80" t="n">
        <v>240.1217999162661</v>
      </c>
      <c r="E96" s="75" t="n">
        <v>45349</v>
      </c>
      <c r="F96" s="94" t="n">
        <v>945192.3400000001</v>
      </c>
    </row>
    <row r="97">
      <c r="B97" s="75" t="n">
        <v>45350</v>
      </c>
      <c r="C97" s="80" t="n">
        <v>239.7707475968547</v>
      </c>
      <c r="E97" s="75" t="n">
        <v>45350</v>
      </c>
      <c r="F97" s="94" t="n">
        <v>944190.5700000001</v>
      </c>
    </row>
    <row r="98">
      <c r="B98" s="75" t="n">
        <v>45351</v>
      </c>
      <c r="C98" s="80" t="n">
        <v>240.371513970717</v>
      </c>
      <c r="E98" s="75" t="n">
        <v>45351</v>
      </c>
      <c r="F98" s="94" t="n">
        <v>944731.41</v>
      </c>
    </row>
    <row r="99">
      <c r="B99" s="75" t="n">
        <v>45352</v>
      </c>
      <c r="C99" s="80" t="n">
        <v>241.2130372225122</v>
      </c>
      <c r="E99" s="75" t="n">
        <v>45352</v>
      </c>
      <c r="F99" s="94" t="n">
        <v>949994.75</v>
      </c>
    </row>
    <row r="100">
      <c r="B100" s="75" t="n">
        <v>45355</v>
      </c>
      <c r="C100" s="80" t="n">
        <v>240.8164555550174</v>
      </c>
      <c r="E100" s="75" t="n">
        <v>45355</v>
      </c>
      <c r="F100" s="94" t="n">
        <v>972347.42</v>
      </c>
    </row>
    <row r="101">
      <c r="B101" s="75" t="n">
        <v>45356</v>
      </c>
      <c r="C101" s="80" t="n">
        <v>239.1107747870063</v>
      </c>
      <c r="E101" s="75" t="n">
        <v>45356</v>
      </c>
      <c r="F101" s="94" t="n">
        <v>970085.64</v>
      </c>
    </row>
    <row r="102">
      <c r="B102" s="75" t="n">
        <v>45357</v>
      </c>
      <c r="C102" s="80" t="n">
        <v>239.6152021563202</v>
      </c>
      <c r="E102" s="75" t="n">
        <v>45357</v>
      </c>
      <c r="F102" s="94" t="n">
        <v>971296.91</v>
      </c>
    </row>
    <row r="103">
      <c r="B103" s="75" t="n">
        <v>45358</v>
      </c>
      <c r="C103" s="80" t="n">
        <v>240.7247884415472</v>
      </c>
      <c r="E103" s="75" t="n">
        <v>45358</v>
      </c>
      <c r="F103" s="94" t="n">
        <v>976448.89</v>
      </c>
    </row>
    <row r="104">
      <c r="B104" s="75" t="n">
        <v>45359</v>
      </c>
      <c r="C104" s="80" t="n">
        <v>239.9773209266488</v>
      </c>
      <c r="E104" s="75" t="n">
        <v>45359</v>
      </c>
      <c r="F104" s="94" t="n">
        <v>986213.2100000002</v>
      </c>
    </row>
    <row r="105">
      <c r="B105" s="75" t="n">
        <v>45362</v>
      </c>
      <c r="C105" s="80" t="n">
        <v>239.8281702984345</v>
      </c>
      <c r="E105" s="75" t="n">
        <v>45362</v>
      </c>
      <c r="F105" s="94" t="n">
        <v>980107.48</v>
      </c>
    </row>
    <row r="106">
      <c r="B106" s="75" t="n">
        <v>45363</v>
      </c>
      <c r="C106" s="80" t="n">
        <v>241.1233802411318</v>
      </c>
      <c r="E106" s="75" t="n">
        <v>45363</v>
      </c>
      <c r="F106" s="94" t="n">
        <v>987989.4800000001</v>
      </c>
    </row>
    <row r="107">
      <c r="B107" s="75" t="n">
        <v>45364</v>
      </c>
      <c r="C107" s="80" t="n">
        <v>240.9394558884561</v>
      </c>
      <c r="E107" s="75" t="n">
        <v>45364</v>
      </c>
      <c r="F107" s="94" t="n">
        <v>988019.4100000001</v>
      </c>
    </row>
    <row r="108">
      <c r="B108" s="75" t="n">
        <v>45365</v>
      </c>
      <c r="C108" s="80" t="n">
        <v>240.4109086365506</v>
      </c>
      <c r="E108" s="75" t="n">
        <v>45365</v>
      </c>
      <c r="F108" s="94" t="n">
        <v>983801.0700000001</v>
      </c>
    </row>
    <row r="109">
      <c r="B109" s="75" t="n">
        <v>45366</v>
      </c>
      <c r="C109" s="80" t="n">
        <v>239.5432751889815</v>
      </c>
      <c r="E109" s="75" t="n">
        <v>45366</v>
      </c>
      <c r="F109" s="94" t="n">
        <v>980392.6099999998</v>
      </c>
    </row>
    <row r="110">
      <c r="B110" s="75" t="n">
        <v>45369</v>
      </c>
      <c r="C110" s="80" t="n">
        <v>240.1062292725139</v>
      </c>
      <c r="E110" s="75" t="n">
        <v>45369</v>
      </c>
      <c r="F110" s="94" t="n">
        <v>1006834.99</v>
      </c>
    </row>
    <row r="111">
      <c r="B111" s="75" t="n">
        <v>45370</v>
      </c>
      <c r="C111" s="80" t="n">
        <v>240.9951505152218</v>
      </c>
      <c r="E111" s="75" t="n">
        <v>45370</v>
      </c>
      <c r="F111" s="94" t="n">
        <v>984810.5800000001</v>
      </c>
    </row>
    <row r="112">
      <c r="B112" s="75" t="n">
        <v>45371</v>
      </c>
      <c r="C112" s="80" t="n">
        <v>242.5331639886883</v>
      </c>
      <c r="E112" s="75" t="n">
        <v>45371</v>
      </c>
      <c r="F112" s="94" t="n">
        <v>990803.9200000002</v>
      </c>
    </row>
    <row r="113">
      <c r="B113" s="75" t="n">
        <v>45372</v>
      </c>
      <c r="C113" s="80" t="n">
        <v>243.2256301635762</v>
      </c>
      <c r="E113" s="75" t="n">
        <v>45372</v>
      </c>
      <c r="F113" s="94" t="n">
        <v>996730.53</v>
      </c>
    </row>
    <row r="114">
      <c r="B114" s="75" t="n">
        <v>45373</v>
      </c>
      <c r="C114" s="80" t="n">
        <v>242.6539560336917</v>
      </c>
      <c r="E114" s="75" t="n">
        <v>45373</v>
      </c>
      <c r="F114" s="94" t="n">
        <v>974845.3</v>
      </c>
    </row>
    <row r="115">
      <c r="B115" s="75" t="n">
        <v>45376</v>
      </c>
      <c r="C115" s="80" t="n">
        <v>242.1916280775314</v>
      </c>
      <c r="E115" s="75" t="n">
        <v>45376</v>
      </c>
      <c r="F115" s="94" t="n">
        <v>974646.3799999999</v>
      </c>
    </row>
    <row r="116">
      <c r="B116" s="75" t="n">
        <v>45377</v>
      </c>
      <c r="C116" s="80" t="n">
        <v>241.8974206126537</v>
      </c>
      <c r="E116" s="75" t="n">
        <v>45377</v>
      </c>
      <c r="F116" s="94" t="n">
        <v>972306.79</v>
      </c>
    </row>
    <row r="117">
      <c r="B117" s="75" t="n">
        <v>45378</v>
      </c>
      <c r="C117" s="80" t="n">
        <v>243.2412362880888</v>
      </c>
      <c r="E117" s="75" t="n">
        <v>45378</v>
      </c>
      <c r="F117" s="94" t="n">
        <v>977240.99</v>
      </c>
    </row>
    <row r="118">
      <c r="B118" s="75" t="n">
        <v>45379</v>
      </c>
      <c r="C118" s="80" t="n">
        <v>243.3084534152147</v>
      </c>
      <c r="E118" s="75" t="n">
        <v>45379</v>
      </c>
      <c r="F118" s="94" t="n">
        <v>977811.13</v>
      </c>
    </row>
    <row r="119">
      <c r="B119" s="75" t="n">
        <v>45383</v>
      </c>
      <c r="C119" s="80" t="n">
        <v>242.835559247273</v>
      </c>
      <c r="E119" s="75" t="n">
        <v>45383</v>
      </c>
      <c r="F119" s="94" t="n">
        <v>979234.0899999999</v>
      </c>
    </row>
    <row r="120">
      <c r="B120" s="75" t="n">
        <v>45384</v>
      </c>
      <c r="C120" s="80" t="n">
        <v>241.4780299390999</v>
      </c>
      <c r="E120" s="75" t="n">
        <v>45384</v>
      </c>
      <c r="F120" s="94" t="n">
        <v>972577.6500000001</v>
      </c>
    </row>
    <row r="121">
      <c r="B121" s="75" t="n">
        <v>45385</v>
      </c>
      <c r="C121" s="80" t="n">
        <v>241.5393153268916</v>
      </c>
      <c r="E121" s="75" t="n">
        <v>45385</v>
      </c>
      <c r="F121" s="94" t="n">
        <v>977245.8400000002</v>
      </c>
    </row>
    <row r="122">
      <c r="B122" s="75" t="n">
        <v>45386</v>
      </c>
      <c r="C122" s="80" t="n">
        <v>239.6853714458167</v>
      </c>
      <c r="E122" s="75" t="n">
        <v>45386</v>
      </c>
      <c r="F122" s="94" t="n">
        <v>959631.09</v>
      </c>
    </row>
    <row r="123">
      <c r="B123" s="75" t="n">
        <v>45387</v>
      </c>
      <c r="C123" s="80" t="n">
        <v>241.0050271151448</v>
      </c>
      <c r="E123" s="75" t="n">
        <v>45387</v>
      </c>
      <c r="F123" s="94" t="n">
        <v>971145.9499999996</v>
      </c>
    </row>
    <row r="124">
      <c r="B124" s="75" t="n">
        <v>45390</v>
      </c>
      <c r="C124" s="80" t="n">
        <v>241.0177794789874</v>
      </c>
      <c r="E124" s="75" t="n">
        <v>45390</v>
      </c>
      <c r="F124" s="94" t="n">
        <v>969234.0000000001</v>
      </c>
    </row>
    <row r="125">
      <c r="B125" s="75" t="n">
        <v>45391</v>
      </c>
      <c r="C125" s="80" t="n">
        <v>241.1841147434447</v>
      </c>
      <c r="E125" s="75" t="n">
        <v>45391</v>
      </c>
      <c r="F125" s="94" t="n">
        <v>965121.1</v>
      </c>
    </row>
    <row r="126">
      <c r="B126" s="75" t="n">
        <v>45392</v>
      </c>
      <c r="C126" s="80" t="n">
        <v>239.761752706273</v>
      </c>
      <c r="E126" s="75" t="n">
        <v>45392</v>
      </c>
      <c r="F126" s="94" t="n">
        <v>960732.2599999999</v>
      </c>
    </row>
    <row r="127">
      <c r="B127" s="75" t="n">
        <v>45393</v>
      </c>
      <c r="C127" s="80" t="n">
        <v>240.6709037985653</v>
      </c>
      <c r="E127" s="75" t="n">
        <v>45393</v>
      </c>
      <c r="F127" s="94" t="n">
        <v>967698.6400000001</v>
      </c>
    </row>
    <row r="128">
      <c r="B128" s="75" t="n">
        <v>45394</v>
      </c>
      <c r="C128" s="80" t="n">
        <v>238.7337085058599</v>
      </c>
      <c r="E128" s="75" t="n">
        <v>45394</v>
      </c>
      <c r="F128" s="94" t="n">
        <v>953642.0600000001</v>
      </c>
    </row>
    <row r="129">
      <c r="B129" s="75" t="n">
        <v>45397</v>
      </c>
      <c r="C129" s="80" t="n">
        <v>237.20676524464</v>
      </c>
      <c r="E129" s="75" t="n">
        <v>45397</v>
      </c>
      <c r="F129" s="94" t="n">
        <v>943426.7499999999</v>
      </c>
    </row>
    <row r="130">
      <c r="B130" s="75" t="n">
        <v>45398</v>
      </c>
      <c r="C130" s="80" t="n">
        <v>237.2330234781402</v>
      </c>
      <c r="E130" s="75" t="n">
        <v>45398</v>
      </c>
      <c r="F130" s="94" t="n">
        <v>942447.1900000001</v>
      </c>
    </row>
    <row r="131">
      <c r="B131" s="75" t="n">
        <v>45399</v>
      </c>
      <c r="C131" s="80" t="n">
        <v>236.4996334865296</v>
      </c>
      <c r="E131" s="75" t="n">
        <v>45399</v>
      </c>
      <c r="F131" s="94" t="n">
        <v>936922.4199999999</v>
      </c>
    </row>
    <row r="132">
      <c r="B132" s="75" t="n">
        <v>45400</v>
      </c>
      <c r="C132" s="80" t="n">
        <v>236.265175905128</v>
      </c>
      <c r="E132" s="75" t="n">
        <v>45400</v>
      </c>
      <c r="F132" s="94" t="n">
        <v>932133.0399999998</v>
      </c>
    </row>
    <row r="133">
      <c r="B133" s="75" t="n">
        <v>45401</v>
      </c>
      <c r="C133" s="80" t="n">
        <v>235.6692827370367</v>
      </c>
      <c r="E133" s="75" t="n">
        <v>45401</v>
      </c>
      <c r="F133" s="94" t="n">
        <v>917343.3300000001</v>
      </c>
    </row>
    <row r="134">
      <c r="B134" s="75" t="n">
        <v>45404</v>
      </c>
      <c r="C134" s="80" t="n">
        <v>236.8219778242504</v>
      </c>
      <c r="E134" s="75" t="n">
        <v>45404</v>
      </c>
      <c r="F134" s="94" t="n">
        <v>924734.0600000002</v>
      </c>
    </row>
    <row r="135">
      <c r="B135" s="75" t="n">
        <v>45405</v>
      </c>
      <c r="C135" s="80" t="n">
        <v>238.2846413085674</v>
      </c>
      <c r="E135" s="75" t="n">
        <v>45405</v>
      </c>
      <c r="F135" s="94" t="n">
        <v>940413.0699999999</v>
      </c>
    </row>
    <row r="136">
      <c r="B136" s="75" t="n">
        <v>45406</v>
      </c>
      <c r="C136" s="80" t="n">
        <v>238.234196796264</v>
      </c>
      <c r="E136" s="75" t="n">
        <v>45406</v>
      </c>
      <c r="F136" s="94" t="n">
        <v>937780.1499999999</v>
      </c>
    </row>
    <row r="137">
      <c r="B137" s="75" t="n">
        <v>45407</v>
      </c>
      <c r="C137" s="80" t="n">
        <v>237.1205383084728</v>
      </c>
      <c r="E137" s="75" t="n">
        <v>45407</v>
      </c>
      <c r="F137" s="94" t="n">
        <v>934495.92</v>
      </c>
    </row>
    <row r="138">
      <c r="B138" s="75" t="n">
        <v>45408</v>
      </c>
      <c r="C138" s="80" t="n">
        <v>238.5282418576287</v>
      </c>
      <c r="E138" s="75" t="n">
        <v>45408</v>
      </c>
      <c r="F138" s="94" t="n">
        <v>945643.8900000001</v>
      </c>
    </row>
    <row r="139">
      <c r="B139" s="75" t="n">
        <v>45411</v>
      </c>
      <c r="C139" s="80" t="n">
        <v>239.0447666268008</v>
      </c>
      <c r="E139" s="75" t="n">
        <v>45411</v>
      </c>
      <c r="F139" s="94" t="n">
        <v>948792.65</v>
      </c>
    </row>
    <row r="140">
      <c r="B140" s="75" t="n">
        <v>45412</v>
      </c>
      <c r="C140" s="80" t="n">
        <v>236.7163421002388</v>
      </c>
      <c r="E140" s="75" t="n">
        <v>45412</v>
      </c>
      <c r="F140" s="94" t="n">
        <v>937000.9300000002</v>
      </c>
    </row>
    <row r="141">
      <c r="B141" s="75" t="n">
        <v>45413</v>
      </c>
      <c r="C141" s="80" t="n">
        <v>236.7124628237883</v>
      </c>
      <c r="E141" s="75" t="n">
        <v>45413</v>
      </c>
      <c r="F141" s="94" t="n">
        <v>934979.6</v>
      </c>
    </row>
    <row r="142">
      <c r="B142" s="75" t="n">
        <v>45414</v>
      </c>
      <c r="C142" s="80" t="n">
        <v>238.2360599103853</v>
      </c>
      <c r="E142" s="75" t="n">
        <v>45414</v>
      </c>
      <c r="F142" s="94" t="n">
        <v>941689.8100000001</v>
      </c>
    </row>
    <row r="143">
      <c r="B143" s="75" t="n">
        <v>45415</v>
      </c>
      <c r="C143" s="80" t="n">
        <v>240.2310024562225</v>
      </c>
      <c r="E143" s="75" t="n">
        <v>45415</v>
      </c>
      <c r="F143" s="94" t="n">
        <v>944183.6400000001</v>
      </c>
    </row>
    <row r="144">
      <c r="B144" s="75" t="n">
        <v>45418</v>
      </c>
      <c r="C144" s="80" t="n">
        <v>241.302672189888</v>
      </c>
      <c r="E144" s="75" t="n">
        <v>45418</v>
      </c>
      <c r="F144" s="94" t="n">
        <v>957072.8899999998</v>
      </c>
    </row>
    <row r="145">
      <c r="B145" s="75" t="n">
        <v>45419</v>
      </c>
      <c r="C145" s="80" t="n">
        <v>241.3386666250721</v>
      </c>
      <c r="E145" s="75" t="n">
        <v>45419</v>
      </c>
      <c r="F145" s="94" t="n">
        <v>953745.79</v>
      </c>
    </row>
    <row r="146">
      <c r="B146" s="75" t="n">
        <v>45420</v>
      </c>
      <c r="C146" s="80" t="n">
        <v>241.5642289997926</v>
      </c>
      <c r="E146" s="75" t="n">
        <v>45420</v>
      </c>
      <c r="F146" s="94" t="n">
        <v>953845.1400000001</v>
      </c>
    </row>
    <row r="147">
      <c r="B147" s="75" t="n">
        <v>45421</v>
      </c>
      <c r="C147" s="80" t="n">
        <v>242.4214350528513</v>
      </c>
      <c r="E147" s="75" t="n">
        <v>45421</v>
      </c>
      <c r="F147" s="94" t="n">
        <v>957311.1599999997</v>
      </c>
    </row>
    <row r="148">
      <c r="B148" s="75" t="n">
        <v>45422</v>
      </c>
      <c r="C148" s="80" t="n">
        <v>242.63066448186</v>
      </c>
      <c r="E148" s="75" t="n">
        <v>45422</v>
      </c>
      <c r="F148" s="94" t="n">
        <v>954911.3199999999</v>
      </c>
    </row>
    <row r="149">
      <c r="B149" s="75" t="n">
        <v>45425</v>
      </c>
      <c r="C149" s="80" t="n">
        <v>242.6154427890223</v>
      </c>
      <c r="E149" s="75" t="n">
        <v>45425</v>
      </c>
      <c r="F149" s="94" t="n">
        <v>952935.3</v>
      </c>
    </row>
    <row r="150">
      <c r="B150" s="75" t="n">
        <v>45426</v>
      </c>
      <c r="C150" s="80" t="n">
        <v>243.3121624945986</v>
      </c>
      <c r="E150" s="75" t="n">
        <v>45426</v>
      </c>
      <c r="F150" s="94" t="n">
        <v>958220.2299999997</v>
      </c>
    </row>
    <row r="151">
      <c r="B151" s="75" t="n">
        <v>45427</v>
      </c>
      <c r="C151" s="80" t="n">
        <v>244.8107141148882</v>
      </c>
      <c r="E151" s="75" t="n">
        <v>45427</v>
      </c>
      <c r="F151" s="94" t="n">
        <v>971820.0599999998</v>
      </c>
    </row>
    <row r="152">
      <c r="B152" s="75" t="n">
        <v>45428</v>
      </c>
      <c r="C152" s="80" t="n">
        <v>244.5634861088494</v>
      </c>
      <c r="E152" s="75" t="n">
        <v>45428</v>
      </c>
      <c r="F152" s="94" t="n">
        <v>963519.84</v>
      </c>
    </row>
    <row r="153">
      <c r="B153" s="75" t="n">
        <v>45429</v>
      </c>
      <c r="C153" s="80" t="n">
        <v>244.7923399550587</v>
      </c>
      <c r="E153" s="75" t="n">
        <v>45429</v>
      </c>
      <c r="F153" s="94" t="n">
        <v>963433.4500000003</v>
      </c>
    </row>
    <row r="154">
      <c r="B154" s="75" t="n">
        <v>45432</v>
      </c>
      <c r="C154" s="80" t="n">
        <v>244.7581935149102</v>
      </c>
      <c r="E154" s="75" t="n">
        <v>45432</v>
      </c>
      <c r="F154" s="94" t="n">
        <v>968115.4</v>
      </c>
    </row>
    <row r="155">
      <c r="B155" s="75" t="n">
        <v>45433</v>
      </c>
      <c r="C155" s="80" t="n">
        <v>245.0077181768983</v>
      </c>
      <c r="E155" s="75" t="n">
        <v>45433</v>
      </c>
      <c r="F155" s="94" t="n">
        <v>970444.9299999999</v>
      </c>
    </row>
    <row r="156">
      <c r="B156" s="75" t="n">
        <v>45434</v>
      </c>
      <c r="C156" s="80" t="n">
        <v>244.4760283691746</v>
      </c>
      <c r="E156" s="75" t="n">
        <v>45434</v>
      </c>
      <c r="F156" s="94" t="n">
        <v>983905.1099999999</v>
      </c>
    </row>
    <row r="157">
      <c r="B157" s="75" t="n">
        <v>45435</v>
      </c>
      <c r="C157" s="80" t="n">
        <v>243.0030411974012</v>
      </c>
      <c r="E157" s="75" t="n">
        <v>45435</v>
      </c>
      <c r="F157" s="94" t="n">
        <v>979684.1699999999</v>
      </c>
    </row>
    <row r="158">
      <c r="B158" s="75" t="n">
        <v>45436</v>
      </c>
      <c r="C158" s="80" t="n">
        <v>243.6655364303478</v>
      </c>
      <c r="E158" s="75" t="n">
        <v>45436</v>
      </c>
      <c r="F158" s="94" t="n">
        <v>990600.87</v>
      </c>
    </row>
    <row r="159">
      <c r="B159" s="75" t="n">
        <v>45440</v>
      </c>
      <c r="C159" s="80" t="n">
        <v>243.5367481305034</v>
      </c>
      <c r="E159" s="75" t="n">
        <v>45440</v>
      </c>
      <c r="F159" s="94" t="n">
        <v>990784.0999999999</v>
      </c>
    </row>
    <row r="160">
      <c r="B160" s="75" t="n">
        <v>45441</v>
      </c>
      <c r="C160" s="80" t="n">
        <v>242.3258927494681</v>
      </c>
      <c r="E160" s="75" t="n">
        <v>45441</v>
      </c>
      <c r="F160" s="94" t="n">
        <v>982831.1299999999</v>
      </c>
    </row>
    <row r="161">
      <c r="B161" s="75" t="n">
        <v>45442</v>
      </c>
      <c r="C161" s="80" t="n">
        <v>241.1492144489722</v>
      </c>
      <c r="E161" s="75" t="n">
        <v>45442</v>
      </c>
      <c r="F161" s="94" t="n">
        <v>979411.3199999999</v>
      </c>
    </row>
    <row r="162">
      <c r="B162" s="75" t="n">
        <v>45443</v>
      </c>
      <c r="C162" s="80" t="n">
        <v>242.3777680958881</v>
      </c>
      <c r="E162" s="75" t="n">
        <v>45443</v>
      </c>
      <c r="F162" s="94" t="n">
        <v>980830.1799999999</v>
      </c>
    </row>
    <row r="163">
      <c r="B163" s="75" t="n">
        <v>45446</v>
      </c>
      <c r="C163" s="80" t="n">
        <v>242.4163294653317</v>
      </c>
      <c r="E163" s="75" t="n">
        <v>45446</v>
      </c>
      <c r="F163" s="94" t="n">
        <v>974747.4700000001</v>
      </c>
    </row>
    <row r="164">
      <c r="B164" s="75" t="n">
        <v>45447</v>
      </c>
      <c r="C164" s="80" t="n">
        <v>242.7261320441679</v>
      </c>
      <c r="E164" s="75" t="n">
        <v>45447</v>
      </c>
      <c r="F164" s="94" t="n">
        <v>970840.54</v>
      </c>
    </row>
    <row r="165">
      <c r="B165" s="75" t="n">
        <v>45448</v>
      </c>
      <c r="C165" s="80" t="n">
        <v>244.0631582762684</v>
      </c>
      <c r="E165" s="75" t="n">
        <v>45448</v>
      </c>
      <c r="F165" s="94" t="n">
        <v>986063.6400000001</v>
      </c>
    </row>
    <row r="166">
      <c r="B166" s="75" t="n">
        <v>45449</v>
      </c>
      <c r="C166" s="80" t="n">
        <v>244.1369327604287</v>
      </c>
      <c r="E166" s="75" t="n">
        <v>45449</v>
      </c>
      <c r="F166" s="94" t="n">
        <v>983147.4099999999</v>
      </c>
    </row>
    <row r="167">
      <c r="B167" s="75" t="n">
        <v>45450</v>
      </c>
      <c r="C167" s="80" t="n">
        <v>243.7960114493956</v>
      </c>
      <c r="E167" s="75" t="n">
        <v>45450</v>
      </c>
      <c r="F167" s="94" t="n">
        <v>979384.6799999999</v>
      </c>
    </row>
    <row r="168">
      <c r="B168" s="75" t="n">
        <v>45453</v>
      </c>
      <c r="C168" s="80" t="n">
        <v>244.1354821894078</v>
      </c>
      <c r="E168" s="75" t="n">
        <v>45453</v>
      </c>
      <c r="F168" s="94" t="n">
        <v>992630.1000000001</v>
      </c>
    </row>
    <row r="169">
      <c r="B169" s="75" t="n">
        <v>45454</v>
      </c>
      <c r="C169" s="80" t="n">
        <v>244.3540049918605</v>
      </c>
      <c r="E169" s="75" t="n">
        <v>45454</v>
      </c>
      <c r="F169" s="94" t="n">
        <v>999494.1299999998</v>
      </c>
    </row>
    <row r="170">
      <c r="B170" s="75" t="n">
        <v>45455</v>
      </c>
      <c r="C170" s="80" t="n">
        <v>245.2134238985306</v>
      </c>
      <c r="E170" s="75" t="n">
        <v>45455</v>
      </c>
      <c r="F170" s="94" t="n">
        <v>1005228.98</v>
      </c>
    </row>
    <row r="171">
      <c r="B171" s="75" t="n">
        <v>45456</v>
      </c>
      <c r="C171" s="80" t="n">
        <v>245.2450682048817</v>
      </c>
      <c r="E171" s="75" t="n">
        <v>45456</v>
      </c>
      <c r="F171" s="94" t="n">
        <v>1017287.87</v>
      </c>
    </row>
    <row r="172">
      <c r="B172" s="75" t="n">
        <v>45457</v>
      </c>
      <c r="C172" s="80" t="n">
        <v>245.1212435143699</v>
      </c>
      <c r="E172" s="75" t="n">
        <v>45457</v>
      </c>
      <c r="F172" s="94" t="n">
        <v>1012052.07</v>
      </c>
    </row>
    <row r="173">
      <c r="B173" s="75" t="n">
        <v>45460</v>
      </c>
      <c r="C173" s="80" t="n">
        <v>246.0744903783021</v>
      </c>
      <c r="E173" s="75" t="n">
        <v>45460</v>
      </c>
      <c r="F173" s="94" t="n">
        <v>1020167.62</v>
      </c>
    </row>
    <row r="174">
      <c r="B174" s="75" t="n">
        <v>45461</v>
      </c>
      <c r="C174" s="80" t="n">
        <v>246.2287320319549</v>
      </c>
      <c r="E174" s="75" t="n">
        <v>45461</v>
      </c>
      <c r="F174" s="94" t="n">
        <v>1023617.98</v>
      </c>
    </row>
    <row r="175">
      <c r="B175" s="75" t="n">
        <v>45463</v>
      </c>
      <c r="C175" s="80" t="n">
        <v>246.3575687242</v>
      </c>
      <c r="E175" s="75" t="n">
        <v>45463</v>
      </c>
      <c r="F175" s="94" t="n">
        <v>1017159.83</v>
      </c>
    </row>
    <row r="176">
      <c r="B176" s="75" t="n">
        <v>45464</v>
      </c>
      <c r="C176" s="80" t="n">
        <v>246.2889984632224</v>
      </c>
      <c r="E176" s="75" t="n">
        <v>45464</v>
      </c>
      <c r="F176" s="94" t="n">
        <v>1015881.41</v>
      </c>
    </row>
    <row r="177">
      <c r="B177" s="75" t="n">
        <v>45467</v>
      </c>
      <c r="C177" s="80" t="n">
        <v>246.2315012670352</v>
      </c>
      <c r="E177" s="75" t="n">
        <v>45467</v>
      </c>
      <c r="F177" s="94" t="n">
        <v>1011320.84</v>
      </c>
    </row>
    <row r="178">
      <c r="B178" s="75" t="n">
        <v>45468</v>
      </c>
      <c r="C178" s="80" t="n">
        <v>246.3287437242812</v>
      </c>
      <c r="E178" s="75" t="n">
        <v>45468</v>
      </c>
      <c r="F178" s="94" t="n">
        <v>1002373.84</v>
      </c>
    </row>
    <row r="179">
      <c r="B179" s="75" t="n">
        <v>45469</v>
      </c>
      <c r="C179" s="80" t="n">
        <v>246.6117832430215</v>
      </c>
      <c r="E179" s="75" t="n">
        <v>45469</v>
      </c>
      <c r="F179" s="94" t="n">
        <v>1002746.87</v>
      </c>
    </row>
    <row r="180">
      <c r="B180" s="75" t="n">
        <v>45470</v>
      </c>
      <c r="C180" s="80" t="n">
        <v>246.8832825587185</v>
      </c>
      <c r="E180" s="75" t="n">
        <v>45470</v>
      </c>
      <c r="F180" s="94" t="n">
        <v>1006675.07</v>
      </c>
    </row>
    <row r="181">
      <c r="B181" s="75" t="n">
        <v>45471</v>
      </c>
      <c r="C181" s="80" t="n">
        <v>246.4243655356345</v>
      </c>
      <c r="E181" s="75" t="n">
        <v>45471</v>
      </c>
      <c r="F181" s="94" t="n">
        <v>999636.3399999999</v>
      </c>
    </row>
    <row r="182">
      <c r="B182" s="75" t="n">
        <v>45474</v>
      </c>
      <c r="C182" s="80" t="n">
        <v>246.9227133524626</v>
      </c>
      <c r="E182" s="75" t="n">
        <v>45474</v>
      </c>
      <c r="F182" s="94" t="n">
        <v>1002281.49</v>
      </c>
    </row>
    <row r="183">
      <c r="B183" s="75" t="n">
        <v>45475</v>
      </c>
      <c r="C183" s="80" t="n">
        <v>247.718632568582</v>
      </c>
      <c r="E183" s="75" t="n">
        <v>45475</v>
      </c>
      <c r="F183" s="94" t="n">
        <v>1007588.29</v>
      </c>
    </row>
    <row r="184">
      <c r="B184" s="75" t="n">
        <v>45476</v>
      </c>
      <c r="C184" s="80" t="n">
        <v>248.1820784226347</v>
      </c>
      <c r="E184" s="75" t="n">
        <v>45476</v>
      </c>
      <c r="F184" s="94" t="n">
        <v>1017703</v>
      </c>
    </row>
    <row r="185">
      <c r="B185" s="75" t="n">
        <v>45478</v>
      </c>
      <c r="C185" s="80" t="n">
        <v>248.8035258012692</v>
      </c>
      <c r="E185" s="75" t="n">
        <v>45478</v>
      </c>
      <c r="F185" s="94" t="n">
        <v>1024791.59</v>
      </c>
    </row>
    <row r="186">
      <c r="B186" s="75" t="n">
        <v>45481</v>
      </c>
      <c r="C186" s="80" t="n">
        <v>248.9242911585513</v>
      </c>
      <c r="E186" s="75" t="n">
        <v>45481</v>
      </c>
      <c r="F186" s="94" t="n">
        <v>1029048.01</v>
      </c>
    </row>
    <row r="187">
      <c r="B187" s="75" t="n">
        <v>45482</v>
      </c>
      <c r="C187" s="80" t="n">
        <v>248.8864910330618</v>
      </c>
      <c r="E187" s="75" t="n">
        <v>45482</v>
      </c>
      <c r="F187" s="94" t="n">
        <v>1030620.43</v>
      </c>
    </row>
    <row r="188">
      <c r="B188" s="75" t="n">
        <v>45483</v>
      </c>
      <c r="C188" s="80" t="n">
        <v>250.4375357673443</v>
      </c>
      <c r="E188" s="75" t="n">
        <v>45483</v>
      </c>
      <c r="F188" s="94" t="n">
        <v>1044747.01</v>
      </c>
    </row>
    <row r="189">
      <c r="B189" s="75" t="n">
        <v>45484</v>
      </c>
      <c r="C189" s="80" t="n">
        <v>249.5843720227427</v>
      </c>
      <c r="E189" s="75" t="n">
        <v>45484</v>
      </c>
      <c r="F189" s="94" t="n">
        <v>1031599.14</v>
      </c>
      <c r="I189" t="inlineStr">
        <is>
          <t>(NVDA) has a "Green Day" of Oct. 24 (100% historical accuracy)</t>
        </is>
      </c>
    </row>
    <row r="190">
      <c r="B190" s="75" t="n">
        <v>45485</v>
      </c>
      <c r="C190" s="80" t="n">
        <v>250.4609200978635</v>
      </c>
      <c r="E190" s="75" t="n">
        <v>45485</v>
      </c>
      <c r="F190" s="94" t="n">
        <v>1047662.88</v>
      </c>
      <c r="I190" t="inlineStr">
        <is>
          <t>(LAD) has a "Green Day" of June 19 (93% historical accuracy)</t>
        </is>
      </c>
    </row>
    <row r="191">
      <c r="B191" s="75" t="n">
        <v>45488</v>
      </c>
      <c r="C191" s="80" t="n">
        <v>251.1116225662943</v>
      </c>
      <c r="E191" s="75" t="n">
        <v>45488</v>
      </c>
      <c r="F191" s="94" t="n">
        <v>1051235.41</v>
      </c>
      <c r="I191" t="inlineStr">
        <is>
          <t>(LULU) has a "Green Day" of March 14 (87% historical accuracy)</t>
        </is>
      </c>
    </row>
    <row r="192">
      <c r="B192" s="75" t="n">
        <v>45489</v>
      </c>
      <c r="C192" s="80" t="n">
        <v>252.8398633357409</v>
      </c>
      <c r="E192" s="75" t="n">
        <v>45489</v>
      </c>
      <c r="F192" s="94" t="n">
        <v>1056745.29</v>
      </c>
      <c r="I192" t="inlineStr">
        <is>
          <t>(AVGO) has a "Green Day" of May 23 (100% historical accuracy)</t>
        </is>
      </c>
    </row>
    <row r="193">
      <c r="B193" s="75" t="n">
        <v>45490</v>
      </c>
      <c r="C193" s="80" t="n">
        <v>251.7399622222687</v>
      </c>
      <c r="E193" s="75" t="n">
        <v>45490</v>
      </c>
      <c r="F193" s="94" t="n">
        <v>1019849.24</v>
      </c>
      <c r="I193" t="inlineStr">
        <is>
          <t>(MNST) has a "Green Day" of April 14 (87% historical accuracy)</t>
        </is>
      </c>
    </row>
    <row r="194">
      <c r="B194" s="75" t="n">
        <v>45491</v>
      </c>
      <c r="C194" s="80" t="n">
        <v>250.2775456993309</v>
      </c>
      <c r="E194" s="75" t="n">
        <v>45491</v>
      </c>
      <c r="F194" s="94" t="n">
        <v>1006278.98</v>
      </c>
      <c r="I194" t="inlineStr">
        <is>
          <t>(AMZN) has a "Green Day" of Nov. 13 (86% historical accuracy)</t>
        </is>
      </c>
    </row>
    <row r="195">
      <c r="B195" s="75" t="n">
        <v>45492</v>
      </c>
      <c r="C195" s="80" t="n">
        <v>249.0951456021412</v>
      </c>
      <c r="E195" s="75" t="n">
        <v>45492</v>
      </c>
      <c r="F195" s="94" t="n">
        <v>1018620.36</v>
      </c>
      <c r="I195" t="inlineStr">
        <is>
          <t>(TSLA) has a “green day” of May 19 (100% historical success rate)</t>
        </is>
      </c>
    </row>
    <row r="196">
      <c r="B196" s="75" t="n">
        <v>45495</v>
      </c>
      <c r="C196" s="80" t="n">
        <v>250.2986861847292</v>
      </c>
      <c r="E196" s="75" t="n">
        <v>45495</v>
      </c>
      <c r="F196" s="94" t="n">
        <v>1032714.36</v>
      </c>
      <c r="I196" t="inlineStr">
        <is>
          <t>(AMD) has a “green day” of Nov. 16 (86% historical success rate)</t>
        </is>
      </c>
    </row>
    <row r="197">
      <c r="B197" s="75" t="n">
        <v>45496</v>
      </c>
      <c r="C197" s="80" t="n">
        <v>250.19830038577</v>
      </c>
      <c r="E197" s="75" t="n">
        <v>45496</v>
      </c>
      <c r="F197" s="94" t="n">
        <v>1038095.53</v>
      </c>
      <c r="I197" t="inlineStr">
        <is>
          <t>(LAD) has a “green day” of June 19 (93% historical success rate)</t>
        </is>
      </c>
    </row>
    <row r="198">
      <c r="B198" s="75" t="n">
        <v>45497</v>
      </c>
      <c r="C198" s="80" t="n">
        <v>247.1707687102424</v>
      </c>
      <c r="E198" s="75" t="n">
        <v>45497</v>
      </c>
      <c r="F198" s="94" t="n">
        <v>1002861.63</v>
      </c>
      <c r="I198" t="inlineStr">
        <is>
          <t>(EQT) Green MA22-May2 (19%)</t>
        </is>
      </c>
    </row>
    <row r="199">
      <c r="B199" s="75" t="n">
        <v>45498</v>
      </c>
      <c r="C199" s="80" t="n">
        <v>246.8836469741188</v>
      </c>
      <c r="E199" s="75" t="n">
        <v>45498</v>
      </c>
      <c r="F199" s="94" t="n">
        <v>992581.6800000002</v>
      </c>
    </row>
    <row r="200">
      <c r="B200" s="75" t="n">
        <v>45499</v>
      </c>
      <c r="C200" s="80" t="n">
        <v>248.7869428407437</v>
      </c>
      <c r="E200" s="75" t="n">
        <v>45499</v>
      </c>
      <c r="F200" s="94" t="n">
        <v>1006033.39</v>
      </c>
    </row>
    <row r="201">
      <c r="B201" s="75" t="n">
        <v>45502</v>
      </c>
      <c r="C201" s="80" t="n">
        <v>248.6870964117727</v>
      </c>
      <c r="E201" s="75" t="n">
        <v>45502</v>
      </c>
      <c r="F201" s="94" t="n">
        <v>1002323.74</v>
      </c>
    </row>
    <row r="202">
      <c r="B202" s="75" t="n">
        <v>45503</v>
      </c>
      <c r="C202" s="80" t="n">
        <v>248.4254605940597</v>
      </c>
      <c r="E202" s="75" t="n">
        <v>45503</v>
      </c>
      <c r="F202" s="94" t="n">
        <v>994138.6499999999</v>
      </c>
    </row>
    <row r="203">
      <c r="B203" s="75" t="n">
        <v>45504</v>
      </c>
      <c r="C203" s="80" t="n">
        <v>250.0582606865442</v>
      </c>
      <c r="E203" s="75" t="n">
        <v>45504</v>
      </c>
      <c r="F203" s="94" t="n">
        <v>1019217.29</v>
      </c>
    </row>
    <row r="204">
      <c r="B204" s="75" t="n">
        <v>45505</v>
      </c>
      <c r="C204" s="80" t="n">
        <v>247.7721397676087</v>
      </c>
      <c r="E204" s="75" t="n">
        <v>45505</v>
      </c>
      <c r="F204" s="94" t="n">
        <v>994364.7500000003</v>
      </c>
    </row>
    <row r="205">
      <c r="B205" s="75" t="n">
        <v>45506</v>
      </c>
      <c r="C205" s="80" t="n">
        <v>245.1353963176185</v>
      </c>
      <c r="E205" s="75" t="n">
        <v>45506</v>
      </c>
      <c r="F205" s="94" t="n">
        <v>961801.6200000001</v>
      </c>
    </row>
    <row r="206">
      <c r="B206" s="75" t="n">
        <v>45509</v>
      </c>
      <c r="C206" s="80" t="n">
        <v>241.100493423696</v>
      </c>
      <c r="E206" s="75" t="n">
        <v>45509</v>
      </c>
      <c r="F206" s="94" t="n">
        <v>944672.92</v>
      </c>
    </row>
    <row r="207">
      <c r="B207" s="75" t="n">
        <v>45510</v>
      </c>
      <c r="C207" s="80" t="n">
        <v>242.3218245470349</v>
      </c>
      <c r="E207" s="75" t="n">
        <v>45510</v>
      </c>
      <c r="F207" s="94" t="n">
        <v>954791.36</v>
      </c>
    </row>
    <row r="208">
      <c r="B208" s="75" t="n">
        <v>45511</v>
      </c>
      <c r="C208" s="80" t="n">
        <v>241.2339548000525</v>
      </c>
      <c r="E208" s="75" t="n">
        <v>45511</v>
      </c>
      <c r="F208" s="94" t="n">
        <v>952862.3200000001</v>
      </c>
    </row>
    <row r="209">
      <c r="B209" s="75" t="n">
        <v>45512</v>
      </c>
      <c r="C209" s="80" t="n">
        <v>244.2628632786103</v>
      </c>
      <c r="E209" s="75" t="n">
        <v>45512</v>
      </c>
      <c r="F209" s="94" t="n">
        <v>975936.5599999999</v>
      </c>
    </row>
    <row r="210">
      <c r="B210" s="75" t="n">
        <v>45513</v>
      </c>
      <c r="C210" s="80" t="n">
        <v>244.6455897677769</v>
      </c>
      <c r="E210" s="75" t="n">
        <v>45513</v>
      </c>
      <c r="F210" s="94" t="n">
        <v>985578.6699999999</v>
      </c>
    </row>
    <row r="211">
      <c r="B211" s="75" t="n">
        <v>45516</v>
      </c>
      <c r="C211" s="80" t="n">
        <v>244.4399690085511</v>
      </c>
      <c r="E211" s="75" t="n">
        <v>45516</v>
      </c>
      <c r="F211" s="94" t="n">
        <v>982255.4899999998</v>
      </c>
    </row>
    <row r="212">
      <c r="B212" s="75" t="n">
        <v>45517</v>
      </c>
      <c r="C212" s="80" t="n">
        <v>246.6296019125163</v>
      </c>
      <c r="E212" s="75" t="n">
        <v>45517</v>
      </c>
      <c r="F212" s="94" t="n">
        <v>996421.4699999999</v>
      </c>
    </row>
    <row r="213">
      <c r="B213" s="75" t="n">
        <v>45518</v>
      </c>
      <c r="C213" s="80" t="n">
        <v>247.1146784931409</v>
      </c>
      <c r="E213" s="75" t="n">
        <v>45518</v>
      </c>
      <c r="F213" s="94" t="n">
        <v>998533.1500000001</v>
      </c>
    </row>
    <row r="214">
      <c r="B214" s="75" t="n">
        <v>45519</v>
      </c>
      <c r="C214" s="80" t="n">
        <v>249.5531793985271</v>
      </c>
      <c r="E214" s="75" t="n">
        <v>45519</v>
      </c>
      <c r="F214" s="94" t="n">
        <v>1014536.98</v>
      </c>
    </row>
    <row r="215">
      <c r="B215" s="75" t="n">
        <v>45520</v>
      </c>
      <c r="C215" s="80" t="n">
        <v>249.8657412096246</v>
      </c>
      <c r="E215" s="75" t="n">
        <v>45520</v>
      </c>
      <c r="F215" s="94" t="n">
        <v>1017643.51</v>
      </c>
    </row>
    <row r="216">
      <c r="B216" s="75" t="n">
        <v>45523</v>
      </c>
      <c r="C216" s="80" t="n">
        <v>251.1281500350935</v>
      </c>
      <c r="E216" s="75" t="n">
        <v>45523</v>
      </c>
      <c r="F216" s="94" t="n">
        <v>1026249.92</v>
      </c>
    </row>
    <row r="217">
      <c r="B217" s="75" t="n">
        <v>45524</v>
      </c>
      <c r="C217" s="80" t="n">
        <v>250.780843780324</v>
      </c>
      <c r="E217" s="75" t="n">
        <v>45524</v>
      </c>
      <c r="F217" s="94" t="n">
        <v>1023639.66</v>
      </c>
    </row>
    <row r="218">
      <c r="B218" s="75" t="n">
        <v>45525</v>
      </c>
      <c r="C218" s="80" t="n">
        <v>251.2653819270323</v>
      </c>
      <c r="E218" s="75" t="n">
        <v>45525</v>
      </c>
      <c r="F218" s="94" t="n">
        <v>1029834.61</v>
      </c>
    </row>
    <row r="219">
      <c r="B219" s="75" t="n">
        <v>45526</v>
      </c>
      <c r="C219" s="80" t="n">
        <v>250.0000028981365</v>
      </c>
      <c r="E219" s="75" t="n">
        <v>45526</v>
      </c>
      <c r="F219" s="94" t="n">
        <v>1018250.89</v>
      </c>
    </row>
    <row r="220">
      <c r="B220" s="75" t="n">
        <v>45527</v>
      </c>
      <c r="C220" s="80" t="n">
        <v>251.8130833143004</v>
      </c>
      <c r="E220" s="75" t="n">
        <v>45527</v>
      </c>
      <c r="F220" s="94" t="n">
        <v>1031000.96</v>
      </c>
    </row>
    <row r="221">
      <c r="B221" s="75" t="n">
        <v>45530</v>
      </c>
      <c r="C221" s="80" t="n">
        <v>251.3751612847199</v>
      </c>
      <c r="E221" s="75" t="n">
        <v>45530</v>
      </c>
      <c r="F221" s="94" t="n">
        <v>1023411.63</v>
      </c>
    </row>
    <row r="222">
      <c r="B222" s="75" t="n">
        <v>45531</v>
      </c>
      <c r="C222" s="80" t="n">
        <v>251.5756046602417</v>
      </c>
      <c r="E222" s="75" t="n">
        <v>45531</v>
      </c>
      <c r="F222" s="94" t="n">
        <v>1024488.57</v>
      </c>
    </row>
    <row r="223">
      <c r="B223" s="75" t="n">
        <v>45532</v>
      </c>
      <c r="C223" s="80" t="n">
        <v>250.661245050782</v>
      </c>
      <c r="E223" s="75" t="n">
        <v>45532</v>
      </c>
      <c r="F223" s="94" t="n">
        <v>1014364.3</v>
      </c>
    </row>
    <row r="224">
      <c r="B224" s="75" t="n">
        <v>45533</v>
      </c>
      <c r="C224" s="80" t="n">
        <v>251.025693287562</v>
      </c>
      <c r="E224" s="75" t="n">
        <v>45533</v>
      </c>
      <c r="F224" s="94" t="n">
        <v>1019687.71</v>
      </c>
    </row>
    <row r="225">
      <c r="B225" s="75" t="n">
        <v>45534</v>
      </c>
      <c r="C225" s="80" t="n">
        <v>252.1112050381113</v>
      </c>
      <c r="E225" s="75" t="n">
        <v>45534</v>
      </c>
      <c r="F225" s="94" t="n">
        <v>1029320.46</v>
      </c>
    </row>
    <row r="226">
      <c r="B226" s="75" t="n">
        <v>45538</v>
      </c>
      <c r="C226" s="80" t="n">
        <v>249.0843077954193</v>
      </c>
      <c r="E226" s="75" t="n">
        <v>45538</v>
      </c>
      <c r="F226" s="94" t="n">
        <v>997506.7299999997</v>
      </c>
    </row>
    <row r="227">
      <c r="B227" s="75" t="n">
        <v>45539</v>
      </c>
      <c r="C227" s="80" t="n">
        <v>248.9851430469764</v>
      </c>
      <c r="E227" s="75" t="n">
        <v>45539</v>
      </c>
      <c r="F227" s="94" t="n">
        <v>996650.1799999999</v>
      </c>
    </row>
    <row r="228">
      <c r="B228" s="75" t="n">
        <v>45540</v>
      </c>
      <c r="C228" s="80" t="n">
        <v>248.6449988597339</v>
      </c>
      <c r="E228" s="75" t="n">
        <v>45540</v>
      </c>
      <c r="F228" s="94" t="n">
        <v>992504.52</v>
      </c>
    </row>
    <row r="229">
      <c r="B229" s="75" t="n">
        <v>45541</v>
      </c>
      <c r="C229" s="80" t="n">
        <v>246.4278551064566</v>
      </c>
      <c r="E229" s="75" t="n">
        <v>45541</v>
      </c>
      <c r="F229" s="94" t="n">
        <v>984290.51</v>
      </c>
    </row>
    <row r="230">
      <c r="B230" s="75" t="n">
        <v>45544</v>
      </c>
      <c r="C230" s="80" t="n">
        <v>248.0088648151673</v>
      </c>
      <c r="E230" s="75" t="n">
        <v>45544</v>
      </c>
      <c r="F230" s="94" t="n">
        <v>986688.1099999999</v>
      </c>
    </row>
    <row r="231">
      <c r="B231" s="75" t="n">
        <v>45545</v>
      </c>
      <c r="C231" s="80" t="n">
        <v>248.2796983076809</v>
      </c>
      <c r="E231" s="75" t="n">
        <v>45545</v>
      </c>
      <c r="F231" s="94" t="n">
        <v>988037.3799999999</v>
      </c>
    </row>
    <row r="232">
      <c r="B232" s="75" t="n">
        <v>45546</v>
      </c>
      <c r="C232" s="80" t="n">
        <v>249.6693338884702</v>
      </c>
      <c r="E232" s="75" t="n">
        <v>45546</v>
      </c>
      <c r="F232" s="94" t="n">
        <v>990461.1</v>
      </c>
    </row>
    <row r="233">
      <c r="B233" s="75" t="n">
        <v>45547</v>
      </c>
      <c r="C233" s="80" t="n">
        <v>250.7102404150908</v>
      </c>
      <c r="E233" s="75" t="n">
        <v>45547</v>
      </c>
      <c r="F233" s="94" t="n">
        <v>992885.7400000002</v>
      </c>
    </row>
    <row r="234">
      <c r="B234" s="75" t="n">
        <v>45548</v>
      </c>
      <c r="C234" s="80" t="n">
        <v>251.729510832975</v>
      </c>
      <c r="E234" s="75" t="n">
        <v>45548</v>
      </c>
      <c r="F234" s="94" t="n">
        <v>993069.2300000001</v>
      </c>
    </row>
    <row r="235">
      <c r="B235" s="75" t="n">
        <v>45551</v>
      </c>
      <c r="C235" s="80" t="n">
        <v>251.9228128815387</v>
      </c>
      <c r="E235" s="75" t="n">
        <v>45551</v>
      </c>
      <c r="F235" s="94" t="n">
        <v>993150.5000000001</v>
      </c>
    </row>
    <row r="236">
      <c r="B236" s="75" t="n">
        <v>45552</v>
      </c>
      <c r="C236" s="80" t="n">
        <v>252.0281811240337</v>
      </c>
      <c r="E236" s="75" t="n">
        <v>45552</v>
      </c>
      <c r="F236" s="94" t="n">
        <v>997722.4600000002</v>
      </c>
    </row>
    <row r="237">
      <c r="B237" s="75" t="n">
        <v>45553</v>
      </c>
      <c r="C237" s="80" t="n">
        <v>251.6670483623825</v>
      </c>
      <c r="E237" s="75" t="n">
        <v>45553</v>
      </c>
      <c r="F237" s="94" t="n">
        <v>997559.0400000002</v>
      </c>
    </row>
    <row r="238">
      <c r="B238" s="75" t="n">
        <v>45554</v>
      </c>
      <c r="C238" s="80" t="n">
        <v>254.0784496567789</v>
      </c>
      <c r="E238" s="75" t="n">
        <v>45554</v>
      </c>
      <c r="F238" s="94" t="n">
        <v>1002760.13</v>
      </c>
    </row>
    <row r="239">
      <c r="B239" s="75" t="n">
        <v>45555</v>
      </c>
      <c r="C239" s="80" t="n">
        <v>253.9008488136278</v>
      </c>
      <c r="E239" s="75" t="n">
        <v>45555</v>
      </c>
      <c r="F239" s="94" t="n">
        <v>1003814.54</v>
      </c>
    </row>
    <row r="240">
      <c r="B240" s="75" t="n">
        <v>45558</v>
      </c>
      <c r="C240" s="80" t="n">
        <v>254.0929474048653</v>
      </c>
      <c r="E240" s="75" t="n">
        <v>45558</v>
      </c>
      <c r="F240" s="94" t="n">
        <v>1005227.58</v>
      </c>
    </row>
    <row r="241">
      <c r="B241" s="75" t="n">
        <v>45559</v>
      </c>
      <c r="C241" s="80" t="n">
        <v>254.5411573640567</v>
      </c>
      <c r="E241" s="75" t="n">
        <v>45559</v>
      </c>
      <c r="F241" s="94" t="n">
        <v>1006399.27</v>
      </c>
    </row>
    <row r="242">
      <c r="B242" s="75" t="n">
        <v>45560</v>
      </c>
      <c r="C242" s="80" t="n">
        <v>253.9721875838488</v>
      </c>
      <c r="E242" s="75" t="n">
        <v>45560</v>
      </c>
      <c r="F242" s="94" t="n">
        <v>1004985.86</v>
      </c>
    </row>
    <row r="243">
      <c r="B243" s="75" t="n">
        <v>45561</v>
      </c>
      <c r="C243" s="80" t="n">
        <v>254.7885296833923</v>
      </c>
      <c r="E243" s="75" t="n">
        <v>45561</v>
      </c>
      <c r="F243" s="94" t="n">
        <v>1005063.94</v>
      </c>
    </row>
    <row r="244">
      <c r="B244" s="75" t="n">
        <v>45562</v>
      </c>
      <c r="C244" s="80" t="n">
        <v>254.8491316202993</v>
      </c>
      <c r="E244" s="75" t="n">
        <v>45562</v>
      </c>
      <c r="F244" s="94" t="n">
        <v>1006272.24</v>
      </c>
    </row>
    <row r="245">
      <c r="B245" s="75" t="n">
        <v>45565</v>
      </c>
      <c r="C245" s="80" t="n">
        <v>255.1333885564495</v>
      </c>
      <c r="E245" s="75" t="n">
        <v>45565</v>
      </c>
      <c r="F245" s="94" t="n">
        <v>1007467.41</v>
      </c>
    </row>
    <row r="246">
      <c r="B246" s="75" t="n">
        <v>45566</v>
      </c>
      <c r="C246" s="80" t="n">
        <v>253.9332615498823</v>
      </c>
      <c r="E246" s="75" t="n">
        <v>45566</v>
      </c>
      <c r="F246" s="94" t="n">
        <v>1009068.99</v>
      </c>
    </row>
    <row r="247">
      <c r="B247" s="75" t="n">
        <v>45567</v>
      </c>
      <c r="C247" s="80" t="n">
        <v>254.0395179763716</v>
      </c>
      <c r="E247" s="75" t="n">
        <v>45567</v>
      </c>
      <c r="F247" s="94" t="n">
        <v>1010756.67</v>
      </c>
    </row>
    <row r="248">
      <c r="B248" s="75" t="n">
        <v>45568</v>
      </c>
      <c r="C248" s="80" t="n">
        <v>253.6472207219221</v>
      </c>
      <c r="E248" s="75" t="n">
        <v>45568</v>
      </c>
      <c r="F248" s="94" t="n">
        <v>1007924.73</v>
      </c>
    </row>
    <row r="249">
      <c r="B249" s="75" t="n">
        <v>45569</v>
      </c>
      <c r="C249" s="80" t="n">
        <v>254.9997912281919</v>
      </c>
      <c r="E249" s="75" t="n">
        <v>45569</v>
      </c>
      <c r="F249" s="94" t="n">
        <v>1014360.77</v>
      </c>
    </row>
    <row r="250">
      <c r="B250" s="75" t="n">
        <v>45572</v>
      </c>
      <c r="C250" s="80" t="n">
        <v>253.5940812411254</v>
      </c>
      <c r="E250" s="75" t="n">
        <v>45572</v>
      </c>
      <c r="F250" s="94" t="n">
        <v>1011007.13</v>
      </c>
    </row>
    <row r="251">
      <c r="B251" s="75" t="n">
        <v>45573</v>
      </c>
      <c r="C251" s="80" t="n">
        <v>254.6201496658865</v>
      </c>
      <c r="E251" s="75" t="n">
        <v>45573</v>
      </c>
      <c r="F251" s="94" t="n">
        <v>1011454.96</v>
      </c>
    </row>
    <row r="252">
      <c r="B252" s="75" t="n">
        <v>45574</v>
      </c>
      <c r="C252" s="80" t="n">
        <v>255.756161999545</v>
      </c>
      <c r="E252" s="75" t="n">
        <v>45574</v>
      </c>
      <c r="F252" s="94" t="n">
        <v>1011630.89</v>
      </c>
    </row>
    <row r="253">
      <c r="B253" s="75" t="n">
        <v>45575</v>
      </c>
      <c r="C253" s="80" t="n">
        <v>255.5828448391622</v>
      </c>
      <c r="E253" s="75" t="n">
        <v>45575</v>
      </c>
      <c r="F253" s="94" t="n">
        <v>1008043.59</v>
      </c>
    </row>
    <row r="254">
      <c r="B254" s="75" t="n">
        <v>45576</v>
      </c>
      <c r="C254" s="80" t="n">
        <v>256.6194139356829</v>
      </c>
      <c r="E254" s="75" t="n">
        <v>45576</v>
      </c>
      <c r="F254" s="94" t="n">
        <v>1011512.56</v>
      </c>
    </row>
    <row r="255">
      <c r="B255" s="75" t="n">
        <v>45579</v>
      </c>
      <c r="C255" s="80" t="n">
        <v>257.4971650339312</v>
      </c>
      <c r="E255" s="75" t="n">
        <v>45579</v>
      </c>
      <c r="F255" s="94" t="n">
        <v>1014454.59</v>
      </c>
    </row>
    <row r="256">
      <c r="B256" s="75" t="n">
        <v>45580</v>
      </c>
      <c r="C256" s="80" t="n">
        <v>256.3743992969981</v>
      </c>
      <c r="E256" s="75" t="n">
        <v>45580</v>
      </c>
      <c r="F256" s="94" t="n">
        <v>1013749.02</v>
      </c>
    </row>
    <row r="257">
      <c r="B257" s="75" t="n">
        <v>45581</v>
      </c>
      <c r="C257" s="80" t="n">
        <v>257.220780174715</v>
      </c>
      <c r="E257" s="75" t="n">
        <v>45581</v>
      </c>
      <c r="F257" s="94" t="n">
        <v>1030073.5</v>
      </c>
    </row>
    <row r="258">
      <c r="B258" s="75" t="n">
        <v>45582</v>
      </c>
      <c r="C258" s="80" t="n">
        <v>257.5027942021365</v>
      </c>
      <c r="E258" s="75" t="n">
        <v>45582</v>
      </c>
      <c r="F258" s="94" t="n">
        <v>1030742.4</v>
      </c>
    </row>
    <row r="259">
      <c r="B259" s="75" t="n">
        <v>45583</v>
      </c>
      <c r="C259" s="80" t="n">
        <v>257.9003386159777</v>
      </c>
      <c r="E259" s="75" t="n">
        <v>45583</v>
      </c>
      <c r="F259" s="94" t="n">
        <v>1030219.14</v>
      </c>
    </row>
    <row r="260">
      <c r="B260" s="75" t="n">
        <v>45586</v>
      </c>
      <c r="C260" s="80" t="n">
        <v>257.3500664929871</v>
      </c>
      <c r="E260" s="75" t="n">
        <v>45586</v>
      </c>
      <c r="F260" s="94" t="n">
        <v>1032477.64</v>
      </c>
    </row>
    <row r="261">
      <c r="B261" s="75" t="n">
        <v>45587</v>
      </c>
      <c r="C261" s="80" t="n">
        <v>257.4027567575242</v>
      </c>
      <c r="E261" s="75" t="n">
        <v>45587</v>
      </c>
      <c r="F261" s="94" t="n">
        <v>1031227.14</v>
      </c>
    </row>
    <row r="262">
      <c r="B262" s="75" t="n">
        <v>45588</v>
      </c>
      <c r="C262" s="80" t="n">
        <v>255.7949325423325</v>
      </c>
      <c r="E262" s="75" t="n">
        <v>45588</v>
      </c>
      <c r="F262" s="94" t="n">
        <v>1020012.97</v>
      </c>
    </row>
    <row r="263">
      <c r="B263" s="75" t="n">
        <v>45589</v>
      </c>
      <c r="C263" s="80" t="n">
        <v>255.9504069931222</v>
      </c>
      <c r="E263" s="75" t="n">
        <v>45589</v>
      </c>
      <c r="F263" s="94" t="n">
        <v>1026138.79</v>
      </c>
    </row>
    <row r="264">
      <c r="B264" s="75" t="n">
        <v>45590</v>
      </c>
      <c r="C264" s="80" t="n">
        <v>255.7452029208391</v>
      </c>
      <c r="E264" s="75" t="n">
        <v>45590</v>
      </c>
      <c r="F264" s="94" t="n">
        <v>1027239.43</v>
      </c>
    </row>
    <row r="265">
      <c r="B265" s="75" t="n">
        <v>45593</v>
      </c>
      <c r="C265" s="80" t="n">
        <v>256.453689570588</v>
      </c>
      <c r="E265" s="75" t="n">
        <v>45593</v>
      </c>
      <c r="F265" s="94" t="n">
        <v>1038079.37</v>
      </c>
    </row>
    <row r="266">
      <c r="B266" s="75" t="n">
        <v>45594</v>
      </c>
      <c r="C266" s="80" t="n">
        <v>256.574245748042</v>
      </c>
      <c r="E266" s="75" t="n">
        <v>45594</v>
      </c>
      <c r="F266" s="94" t="n">
        <v>1047373.89</v>
      </c>
    </row>
    <row r="267">
      <c r="B267" s="75" t="n">
        <v>45595</v>
      </c>
      <c r="C267" s="80" t="n">
        <v>256.0996058835285</v>
      </c>
      <c r="E267" s="75" t="n">
        <v>45595</v>
      </c>
      <c r="F267" s="94" t="n">
        <v>1042086.46</v>
      </c>
    </row>
    <row r="268">
      <c r="B268" s="75" t="n">
        <v>45596</v>
      </c>
      <c r="C268" s="80" t="n">
        <v>253.8298798739516</v>
      </c>
      <c r="E268" s="75" t="n">
        <v>45596</v>
      </c>
      <c r="F268" s="94" t="n">
        <v>1032116.53</v>
      </c>
    </row>
    <row r="269">
      <c r="B269" s="75" t="n">
        <v>45597</v>
      </c>
      <c r="C269" s="80" t="n">
        <v>254.7986606562148</v>
      </c>
      <c r="E269" s="75" t="n">
        <v>45597</v>
      </c>
      <c r="F269" s="94" t="n">
        <v>1031163.27</v>
      </c>
    </row>
    <row r="270">
      <c r="B270" s="75" t="n">
        <v>45600</v>
      </c>
      <c r="C270" s="80" t="n">
        <v>254.175558027764</v>
      </c>
      <c r="E270" s="75" t="n">
        <v>45600</v>
      </c>
      <c r="F270" s="94" t="n">
        <v>1019444.51</v>
      </c>
    </row>
    <row r="271">
      <c r="B271" s="75" t="n">
        <v>45601</v>
      </c>
      <c r="C271" s="80" t="n">
        <v>255.839224858073</v>
      </c>
      <c r="E271" s="75" t="n">
        <v>45601</v>
      </c>
      <c r="F271" s="94" t="n">
        <v>1025411.86</v>
      </c>
    </row>
    <row r="272">
      <c r="B272" s="75" t="n">
        <v>45602</v>
      </c>
      <c r="C272" s="80" t="n">
        <v>260.4476722571438</v>
      </c>
      <c r="E272" s="75" t="n">
        <v>45602</v>
      </c>
      <c r="F272" s="94" t="n">
        <v>1046475.83</v>
      </c>
    </row>
    <row r="273">
      <c r="B273" s="75" t="n">
        <v>45603</v>
      </c>
      <c r="C273" s="80" t="n">
        <v>261.2398998202461</v>
      </c>
      <c r="E273" s="75" t="n">
        <v>45603</v>
      </c>
      <c r="F273" s="94" t="n">
        <v>1058120.35</v>
      </c>
    </row>
    <row r="274">
      <c r="B274" s="75" t="n">
        <v>45604</v>
      </c>
      <c r="C274" s="80" t="n">
        <v>261.7951669952541</v>
      </c>
      <c r="E274" s="75" t="n">
        <v>45604</v>
      </c>
      <c r="F274" s="94" t="n">
        <v>1074497.42</v>
      </c>
    </row>
    <row r="275">
      <c r="B275" s="75" t="n">
        <v>45607</v>
      </c>
      <c r="C275" s="80" t="n">
        <v>262.4153164276674</v>
      </c>
      <c r="E275" s="75" t="n">
        <v>45607</v>
      </c>
      <c r="F275" s="94" t="n">
        <v>1078546.2</v>
      </c>
    </row>
    <row r="276">
      <c r="B276" s="75" t="n">
        <v>45608</v>
      </c>
      <c r="C276" s="80" t="n">
        <v>261.6221451435918</v>
      </c>
      <c r="E276" s="75" t="n">
        <v>45608</v>
      </c>
      <c r="F276" s="94" t="n">
        <v>1067523.9</v>
      </c>
    </row>
    <row r="277">
      <c r="B277" s="75" t="n">
        <v>45609</v>
      </c>
      <c r="C277" s="80" t="n">
        <v>261.5332787862984</v>
      </c>
      <c r="E277" s="75" t="n">
        <v>45609</v>
      </c>
      <c r="F277" s="94" t="n">
        <v>1061667.95</v>
      </c>
    </row>
    <row r="278">
      <c r="B278" s="75" t="n">
        <v>45610</v>
      </c>
      <c r="C278" s="80" t="n">
        <v>260.7470480374122</v>
      </c>
      <c r="E278" s="75" t="n">
        <v>45610</v>
      </c>
      <c r="F278" s="94" t="n">
        <v>1051268.22</v>
      </c>
    </row>
    <row r="279">
      <c r="B279" s="75" t="n">
        <v>45611</v>
      </c>
      <c r="C279" s="80" t="n">
        <v>258.9500759103857</v>
      </c>
      <c r="E279" s="75" t="n">
        <v>45611</v>
      </c>
      <c r="F279" s="94" t="n">
        <v>1033377.26</v>
      </c>
    </row>
    <row r="280">
      <c r="B280" s="75" t="n">
        <v>45614</v>
      </c>
      <c r="C280" s="80" t="n">
        <v>259.1907386463907</v>
      </c>
      <c r="E280" s="75" t="n">
        <v>45614</v>
      </c>
      <c r="F280" s="94" t="n">
        <v>1047040.08</v>
      </c>
    </row>
    <row r="281">
      <c r="B281" s="75" t="n">
        <v>45615</v>
      </c>
      <c r="C281" s="80" t="n">
        <v>259.5709574888114</v>
      </c>
      <c r="E281" s="75" t="n">
        <v>45615</v>
      </c>
      <c r="F281" s="94" t="n">
        <v>1055044.43</v>
      </c>
    </row>
    <row r="282">
      <c r="B282" s="75" t="n">
        <v>45616</v>
      </c>
      <c r="C282" s="80" t="n">
        <v>259.7563288895218</v>
      </c>
      <c r="E282" s="75" t="n">
        <v>45616</v>
      </c>
      <c r="F282" s="94" t="n">
        <v>1060419.3</v>
      </c>
    </row>
    <row r="283">
      <c r="B283" s="75" t="n">
        <v>45617</v>
      </c>
      <c r="C283" s="80" t="n">
        <v>260.6942662599364</v>
      </c>
      <c r="E283" s="75" t="n">
        <v>45617</v>
      </c>
      <c r="F283" s="94" t="n">
        <v>1076535.41</v>
      </c>
    </row>
    <row r="284">
      <c r="B284" s="75" t="n">
        <v>45618</v>
      </c>
      <c r="C284" s="80" t="n">
        <v>261.6155844334978</v>
      </c>
      <c r="E284" s="75" t="n">
        <v>45618</v>
      </c>
      <c r="F284" s="94" t="n">
        <v>1089837.33</v>
      </c>
    </row>
    <row r="285">
      <c r="B285" s="75" t="n">
        <v>45621</v>
      </c>
      <c r="C285" s="80" t="n">
        <v>262.5840899125571</v>
      </c>
      <c r="E285" s="75" t="n">
        <v>45621</v>
      </c>
      <c r="F285" s="94" t="n">
        <v>1080654.72</v>
      </c>
    </row>
    <row r="286">
      <c r="B286" s="75" t="n">
        <v>45622</v>
      </c>
      <c r="C286" s="80" t="n">
        <v>263.1190828727105</v>
      </c>
      <c r="E286" s="75" t="n">
        <v>45622</v>
      </c>
      <c r="F286" s="94" t="n">
        <v>1081063.07</v>
      </c>
    </row>
    <row r="287">
      <c r="B287" s="75" t="n">
        <v>45623</v>
      </c>
      <c r="C287" s="80" t="n">
        <v>262.5674294324384</v>
      </c>
      <c r="E287" s="75" t="n">
        <v>45623</v>
      </c>
      <c r="F287" s="94" t="n">
        <v>1085688.14</v>
      </c>
    </row>
    <row r="288">
      <c r="B288" s="75" t="n">
        <v>45625</v>
      </c>
      <c r="C288" s="80" t="n">
        <v>263.3518093787727</v>
      </c>
      <c r="E288" s="75" t="n">
        <v>45625</v>
      </c>
      <c r="F288" s="94" t="n">
        <v>1097171.69</v>
      </c>
    </row>
    <row r="289">
      <c r="B289" s="75" t="n">
        <v>45628</v>
      </c>
      <c r="C289" s="80" t="n">
        <v>263.6299554788099</v>
      </c>
      <c r="E289" s="75" t="n">
        <v>45628</v>
      </c>
      <c r="F289" s="94" t="n">
        <v>1088267.13</v>
      </c>
    </row>
    <row r="290">
      <c r="B290" s="75" t="n">
        <v>45629</v>
      </c>
      <c r="C290" s="80" t="n">
        <v>263.6661506461342</v>
      </c>
      <c r="E290" s="75" t="n">
        <v>45629</v>
      </c>
      <c r="F290" s="94" t="n">
        <v>1082219.38</v>
      </c>
    </row>
    <row r="291">
      <c r="B291" s="75" t="n">
        <v>45630</v>
      </c>
      <c r="C291" s="80" t="n">
        <v>264.8926373017736</v>
      </c>
      <c r="E291" s="75" t="n">
        <v>45630</v>
      </c>
      <c r="F291" s="94" t="n">
        <v>1078613.15</v>
      </c>
    </row>
    <row r="292">
      <c r="B292" s="75" t="n">
        <v>45631</v>
      </c>
      <c r="C292" s="80" t="n">
        <v>264.3226011428202</v>
      </c>
      <c r="E292" s="75" t="n">
        <v>45631</v>
      </c>
      <c r="F292" s="94" t="n">
        <v>1078050.97</v>
      </c>
    </row>
    <row r="293">
      <c r="B293" s="75" t="n">
        <v>45632</v>
      </c>
      <c r="C293" s="80" t="n">
        <v>264.5689284624312</v>
      </c>
      <c r="E293" s="75" t="n">
        <v>45632</v>
      </c>
      <c r="F293" s="94" t="n">
        <v>1082717.35</v>
      </c>
    </row>
    <row r="294">
      <c r="B294" s="75" t="n">
        <v>45635</v>
      </c>
      <c r="C294" s="80" t="n">
        <v>263.772435943421</v>
      </c>
      <c r="E294" s="75" t="n">
        <v>45635</v>
      </c>
      <c r="F294" s="94" t="n">
        <v>1069000.13</v>
      </c>
    </row>
    <row r="295">
      <c r="B295" s="75" t="n">
        <v>45636</v>
      </c>
      <c r="C295" s="80" t="n">
        <v>263.3434864492523</v>
      </c>
      <c r="E295" s="75" t="n">
        <v>45636</v>
      </c>
      <c r="F295" s="94" t="n">
        <v>1065211.43</v>
      </c>
    </row>
    <row r="296">
      <c r="B296" s="75" t="n">
        <v>45637</v>
      </c>
      <c r="C296" s="80" t="n">
        <v>264.1672657459678</v>
      </c>
      <c r="E296" s="75" t="n">
        <v>45637</v>
      </c>
      <c r="F296" s="94" t="n">
        <v>1082628.4</v>
      </c>
    </row>
    <row r="297">
      <c r="B297" s="75" t="n">
        <v>45638</v>
      </c>
      <c r="C297" s="80" t="n">
        <v>263.3307356741046</v>
      </c>
      <c r="E297" s="75" t="n">
        <v>45638</v>
      </c>
      <c r="F297" s="94" t="n">
        <v>1074407.32</v>
      </c>
    </row>
    <row r="298">
      <c r="B298" s="75" t="n">
        <v>45639</v>
      </c>
      <c r="C298" s="80" t="n">
        <v>263.2198947324186</v>
      </c>
      <c r="E298" s="75" t="n">
        <v>45639</v>
      </c>
      <c r="F298" s="94" t="n">
        <v>1072592.389999999</v>
      </c>
    </row>
    <row r="299">
      <c r="B299" s="75" t="n">
        <v>45642</v>
      </c>
      <c r="C299" s="80" t="n">
        <v>263.7305249629482</v>
      </c>
      <c r="E299" s="75" t="n">
        <v>45642</v>
      </c>
      <c r="F299" s="94" t="n">
        <v>1081408.93</v>
      </c>
    </row>
    <row r="300">
      <c r="B300" s="75" t="n">
        <v>45643</v>
      </c>
      <c r="C300" s="80" t="n">
        <v>263.0293441464193</v>
      </c>
      <c r="E300" s="75" t="n">
        <v>45643</v>
      </c>
      <c r="F300" s="94" t="n">
        <v>1075809.58</v>
      </c>
    </row>
    <row r="301">
      <c r="B301" s="75" t="n">
        <v>45644</v>
      </c>
      <c r="C301" s="80" t="n">
        <v>258.849123954786</v>
      </c>
      <c r="E301" s="75" t="n">
        <v>45644</v>
      </c>
      <c r="F301" s="94" t="n">
        <v>1040755.98</v>
      </c>
    </row>
    <row r="302">
      <c r="B302" s="75" t="n">
        <v>45645</v>
      </c>
      <c r="C302" s="80" t="n">
        <v>258.7948031167147</v>
      </c>
      <c r="E302" s="75" t="n">
        <v>45645</v>
      </c>
      <c r="F302" s="94" t="n">
        <v>1042592.26</v>
      </c>
    </row>
    <row r="303">
      <c r="B303" s="75" t="n">
        <v>45646</v>
      </c>
      <c r="C303" s="80" t="n">
        <v>260.3267651024096</v>
      </c>
      <c r="E303" s="75" t="n">
        <v>45646</v>
      </c>
      <c r="F303" s="94" t="n">
        <v>1046905.15</v>
      </c>
    </row>
    <row r="304">
      <c r="B304" s="75" t="n">
        <v>45649</v>
      </c>
      <c r="C304" s="80" t="n">
        <v>261.0030386874002</v>
      </c>
      <c r="E304" s="75" t="n">
        <v>45649</v>
      </c>
      <c r="F304" s="94" t="n">
        <v>1052778.25</v>
      </c>
    </row>
    <row r="305">
      <c r="B305" s="75" t="n">
        <v>45650</v>
      </c>
      <c r="C305" s="80" t="n">
        <v>262.5058770128002</v>
      </c>
      <c r="E305" s="75" t="n">
        <v>45650</v>
      </c>
      <c r="F305" s="94" t="n">
        <v>1066498.67</v>
      </c>
    </row>
    <row r="306">
      <c r="B306" s="75" t="n">
        <v>45652</v>
      </c>
      <c r="C306" s="80" t="n">
        <v>262.5626977186781</v>
      </c>
      <c r="E306" s="75" t="n">
        <v>45652</v>
      </c>
      <c r="F306" s="94" t="n">
        <v>1066780.58</v>
      </c>
    </row>
    <row r="307">
      <c r="B307" s="75" t="n">
        <v>45653</v>
      </c>
      <c r="C307" s="80" t="n">
        <v>261.0667153242468</v>
      </c>
      <c r="E307" s="75" t="n">
        <v>45653</v>
      </c>
      <c r="F307" s="94" t="n">
        <v>1054782.11</v>
      </c>
    </row>
    <row r="308">
      <c r="B308" s="75" t="n">
        <v>45656</v>
      </c>
      <c r="C308" s="80" t="n">
        <v>259.6119043956242</v>
      </c>
      <c r="E308" s="75" t="n">
        <v>45656</v>
      </c>
      <c r="F308" s="94" t="n">
        <v>1047271.71</v>
      </c>
    </row>
    <row r="309">
      <c r="B309" s="75" t="n">
        <v>45657</v>
      </c>
      <c r="C309" s="80" t="n">
        <v>259.0784932012409</v>
      </c>
      <c r="E309" s="75" t="n">
        <v>45657</v>
      </c>
      <c r="F309" s="94" t="n">
        <v>1038536.86</v>
      </c>
    </row>
    <row r="310">
      <c r="B310" s="76">
        <f>'Investment Analysis'!A11</f>
        <v/>
      </c>
      <c r="C310" s="80">
        <f>IF('Investment Analysis'!T11&gt;0,'Investment Analysis'!T11,0)</f>
        <v/>
      </c>
      <c r="E310" s="76">
        <f>B310</f>
        <v/>
      </c>
      <c r="F310" s="45">
        <f>IF(Protfolio!IT11&gt;0,Protfolio!IT11,0)</f>
        <v/>
      </c>
    </row>
    <row r="311">
      <c r="B311" s="76">
        <f>'Investment Analysis'!A12</f>
        <v/>
      </c>
      <c r="C311" s="80">
        <f>IF('Investment Analysis'!T12&gt;0,'Investment Analysis'!T12,0)</f>
        <v/>
      </c>
      <c r="E311" s="76">
        <f>B311</f>
        <v/>
      </c>
      <c r="F311" s="45">
        <f>IF(Protfolio!IT12&gt;0,Protfolio!IT12,0)</f>
        <v/>
      </c>
    </row>
    <row r="312">
      <c r="B312" s="76">
        <f>'Investment Analysis'!A13</f>
        <v/>
      </c>
      <c r="C312" s="80">
        <f>IF('Investment Analysis'!T13&gt;0,'Investment Analysis'!T13,0)</f>
        <v/>
      </c>
      <c r="E312" s="76">
        <f>B312</f>
        <v/>
      </c>
      <c r="F312" s="45">
        <f>IF(Protfolio!IT13&gt;0,Protfolio!IT13,0)</f>
        <v/>
      </c>
    </row>
    <row r="313">
      <c r="B313" s="76">
        <f>'Investment Analysis'!A14</f>
        <v/>
      </c>
      <c r="C313" s="80">
        <f>IF('Investment Analysis'!T14&gt;0,'Investment Analysis'!T14,0)</f>
        <v/>
      </c>
      <c r="E313" s="76">
        <f>B313</f>
        <v/>
      </c>
      <c r="F313" s="45">
        <f>IF(Protfolio!IT14&gt;0,Protfolio!IT14,0)</f>
        <v/>
      </c>
    </row>
    <row r="314">
      <c r="B314" s="76">
        <f>'Investment Analysis'!A15</f>
        <v/>
      </c>
      <c r="C314" s="80">
        <f>IF('Investment Analysis'!T15&gt;0,'Investment Analysis'!T15,0)</f>
        <v/>
      </c>
      <c r="E314" s="76">
        <f>B314</f>
        <v/>
      </c>
      <c r="F314" s="45">
        <f>IF(Protfolio!IT15&gt;0,Protfolio!IT15,0)</f>
        <v/>
      </c>
    </row>
    <row r="315">
      <c r="B315" s="76">
        <f>'Investment Analysis'!A16</f>
        <v/>
      </c>
      <c r="C315" s="80">
        <f>IF('Investment Analysis'!T16&gt;0,'Investment Analysis'!T16,0)</f>
        <v/>
      </c>
      <c r="E315" s="76">
        <f>B315</f>
        <v/>
      </c>
      <c r="F315" s="45">
        <f>IF(Protfolio!IT16&gt;0,Protfolio!IT16,0)</f>
        <v/>
      </c>
    </row>
    <row r="316">
      <c r="B316" s="76">
        <f>'Investment Analysis'!A17</f>
        <v/>
      </c>
      <c r="C316" s="80">
        <f>IF('Investment Analysis'!T17&gt;0,'Investment Analysis'!T17,0)</f>
        <v/>
      </c>
      <c r="E316" s="76">
        <f>B316</f>
        <v/>
      </c>
      <c r="F316" s="45">
        <f>IF(Protfolio!IT17&gt;0,Protfolio!IT17,0)</f>
        <v/>
      </c>
    </row>
    <row r="317">
      <c r="B317" s="76">
        <f>'Investment Analysis'!A18</f>
        <v/>
      </c>
      <c r="C317" s="80">
        <f>IF('Investment Analysis'!T18&gt;0,'Investment Analysis'!T18,0)</f>
        <v/>
      </c>
      <c r="E317" s="76">
        <f>B317</f>
        <v/>
      </c>
      <c r="F317" s="45">
        <f>IF(Protfolio!IT18&gt;0,Protfolio!IT18,0)</f>
        <v/>
      </c>
    </row>
    <row r="318">
      <c r="B318" s="76">
        <f>'Investment Analysis'!A19</f>
        <v/>
      </c>
      <c r="C318" s="80">
        <f>IF('Investment Analysis'!T19&gt;0,'Investment Analysis'!T19,0)</f>
        <v/>
      </c>
      <c r="E318" s="76">
        <f>B318</f>
        <v/>
      </c>
      <c r="F318" s="45">
        <f>IF(Protfolio!IT19&gt;0,Protfolio!IT19,0)</f>
        <v/>
      </c>
    </row>
    <row r="319">
      <c r="B319" s="76">
        <f>'Investment Analysis'!A20</f>
        <v/>
      </c>
      <c r="C319" s="80">
        <f>IF('Investment Analysis'!T20&gt;0,'Investment Analysis'!T20,0)</f>
        <v/>
      </c>
      <c r="E319" s="76">
        <f>B319</f>
        <v/>
      </c>
      <c r="F319" s="45">
        <f>IF(Protfolio!IT20&gt;0,Protfolio!IT20,0)</f>
        <v/>
      </c>
    </row>
    <row r="320">
      <c r="B320" s="76">
        <f>'Investment Analysis'!A21</f>
        <v/>
      </c>
      <c r="C320" s="80">
        <f>IF('Investment Analysis'!T21&gt;0,'Investment Analysis'!T21,0)</f>
        <v/>
      </c>
      <c r="E320" s="76">
        <f>B320</f>
        <v/>
      </c>
      <c r="F320" s="45">
        <f>IF(Protfolio!IT21&gt;0,Protfolio!IT21,0)</f>
        <v/>
      </c>
    </row>
    <row r="321">
      <c r="B321" s="76">
        <f>'Investment Analysis'!A22</f>
        <v/>
      </c>
      <c r="C321" s="80">
        <f>IF('Investment Analysis'!T22&gt;0,'Investment Analysis'!T22,0)</f>
        <v/>
      </c>
      <c r="E321" s="76">
        <f>B321</f>
        <v/>
      </c>
      <c r="F321" s="45">
        <f>IF(Protfolio!IT22&gt;0,Protfolio!IT22,0)</f>
        <v/>
      </c>
    </row>
    <row r="322">
      <c r="B322" s="76">
        <f>'Investment Analysis'!A23</f>
        <v/>
      </c>
      <c r="C322" s="80">
        <f>IF('Investment Analysis'!T23&gt;0,'Investment Analysis'!T23,0)</f>
        <v/>
      </c>
      <c r="E322" s="76">
        <f>B322</f>
        <v/>
      </c>
      <c r="F322" s="45">
        <f>IF(Protfolio!IT23&gt;0,Protfolio!IT23,0)</f>
        <v/>
      </c>
    </row>
    <row r="323">
      <c r="B323" s="76">
        <f>'Investment Analysis'!A24</f>
        <v/>
      </c>
      <c r="C323" s="80">
        <f>IF('Investment Analysis'!T24&gt;0,'Investment Analysis'!T24,0)</f>
        <v/>
      </c>
      <c r="E323" s="76">
        <f>B323</f>
        <v/>
      </c>
      <c r="F323" s="45">
        <f>IF(Protfolio!IT24&gt;0,Protfolio!IT24,0)</f>
        <v/>
      </c>
    </row>
    <row r="324">
      <c r="B324" s="76">
        <f>'Investment Analysis'!A25</f>
        <v/>
      </c>
      <c r="C324" s="80">
        <f>IF('Investment Analysis'!T25&gt;0,'Investment Analysis'!T25,0)</f>
        <v/>
      </c>
      <c r="E324" s="76">
        <f>B324</f>
        <v/>
      </c>
      <c r="F324" s="45">
        <f>IF(Protfolio!IT25&gt;0,Protfolio!IT25,0)</f>
        <v/>
      </c>
    </row>
    <row r="325">
      <c r="B325" s="76">
        <f>'Investment Analysis'!A26</f>
        <v/>
      </c>
      <c r="C325" s="80">
        <f>IF('Investment Analysis'!T26&gt;0,'Investment Analysis'!T26,0)</f>
        <v/>
      </c>
      <c r="E325" s="76">
        <f>B325</f>
        <v/>
      </c>
      <c r="F325" s="45">
        <f>IF(Protfolio!IT26&gt;0,Protfolio!IT26,0)</f>
        <v/>
      </c>
    </row>
    <row r="326">
      <c r="B326" s="76">
        <f>'Investment Analysis'!A27</f>
        <v/>
      </c>
      <c r="C326" s="80">
        <f>IF('Investment Analysis'!T27&gt;0,'Investment Analysis'!T27,0)</f>
        <v/>
      </c>
      <c r="E326" s="76">
        <f>B326</f>
        <v/>
      </c>
      <c r="F326" s="45">
        <f>IF(Protfolio!IT27&gt;0,Protfolio!IT27,0)</f>
        <v/>
      </c>
    </row>
    <row r="327">
      <c r="B327" s="76">
        <f>'Investment Analysis'!A28</f>
        <v/>
      </c>
      <c r="C327" s="80">
        <f>IF('Investment Analysis'!T28&gt;0,'Investment Analysis'!T28,0)</f>
        <v/>
      </c>
      <c r="E327" s="76">
        <f>B327</f>
        <v/>
      </c>
      <c r="F327" s="45">
        <f>IF(Protfolio!IT28&gt;0,Protfolio!IT28,0)</f>
        <v/>
      </c>
    </row>
    <row r="328">
      <c r="B328" s="76">
        <f>'Investment Analysis'!A29</f>
        <v/>
      </c>
      <c r="C328" s="80">
        <f>IF('Investment Analysis'!T29&gt;0,'Investment Analysis'!T29,0)</f>
        <v/>
      </c>
      <c r="E328" s="76">
        <f>B328</f>
        <v/>
      </c>
      <c r="F328" s="45">
        <f>IF(Protfolio!IT29&gt;0,Protfolio!IT29,0)</f>
        <v/>
      </c>
    </row>
    <row r="329">
      <c r="B329" s="76">
        <f>'Investment Analysis'!A30</f>
        <v/>
      </c>
      <c r="C329" s="80">
        <f>IF('Investment Analysis'!T30&gt;0,'Investment Analysis'!T30,0)</f>
        <v/>
      </c>
      <c r="E329" s="76">
        <f>B329</f>
        <v/>
      </c>
      <c r="F329" s="45">
        <f>IF(Protfolio!IT30&gt;0,Protfolio!IT30,0)</f>
        <v/>
      </c>
    </row>
    <row r="330">
      <c r="B330" s="76">
        <f>'Investment Analysis'!A31</f>
        <v/>
      </c>
      <c r="C330" s="80">
        <f>IF('Investment Analysis'!T31&gt;0,'Investment Analysis'!T31,0)</f>
        <v/>
      </c>
      <c r="E330" s="76">
        <f>B330</f>
        <v/>
      </c>
      <c r="F330" s="45">
        <f>IF(Protfolio!IT31&gt;0,Protfolio!IT31,0)</f>
        <v/>
      </c>
    </row>
    <row r="331">
      <c r="B331" s="76">
        <f>'Investment Analysis'!A32</f>
        <v/>
      </c>
      <c r="C331" s="80">
        <f>IF('Investment Analysis'!T32&gt;0,'Investment Analysis'!T32,0)</f>
        <v/>
      </c>
      <c r="E331" s="76">
        <f>B331</f>
        <v/>
      </c>
      <c r="F331" s="45">
        <f>IF(Protfolio!IT32&gt;0,Protfolio!IT32,0)</f>
        <v/>
      </c>
    </row>
    <row r="332">
      <c r="B332" s="76">
        <f>'Investment Analysis'!A33</f>
        <v/>
      </c>
      <c r="C332" s="80">
        <f>IF('Investment Analysis'!T33&gt;0,'Investment Analysis'!T33,0)</f>
        <v/>
      </c>
      <c r="E332" s="76">
        <f>B332</f>
        <v/>
      </c>
      <c r="F332" s="45">
        <f>F331+16000</f>
        <v/>
      </c>
    </row>
    <row r="333">
      <c r="B333" s="76">
        <f>'Investment Analysis'!A34</f>
        <v/>
      </c>
      <c r="C333" s="80">
        <f>IF('Investment Analysis'!T34&gt;0,'Investment Analysis'!T34,0)</f>
        <v/>
      </c>
      <c r="E333" s="76">
        <f>B333</f>
        <v/>
      </c>
      <c r="F333" s="45">
        <f>IF(Protfolio!IT34&gt;0,Protfolio!IT34,0)</f>
        <v/>
      </c>
    </row>
    <row r="334">
      <c r="B334" s="76">
        <f>'Investment Analysis'!A35</f>
        <v/>
      </c>
      <c r="C334" s="80">
        <f>IF('Investment Analysis'!T35&gt;0,'Investment Analysis'!T35,0)</f>
        <v/>
      </c>
      <c r="E334" s="76">
        <f>B334</f>
        <v/>
      </c>
      <c r="F334" s="45">
        <f>IF(Protfolio!IT35&gt;0,Protfolio!IT35,0)</f>
        <v/>
      </c>
    </row>
    <row r="335">
      <c r="B335" s="76">
        <f>'Investment Analysis'!A36</f>
        <v/>
      </c>
      <c r="C335" s="80">
        <f>IF('Investment Analysis'!T36&gt;0,'Investment Analysis'!T36,0)</f>
        <v/>
      </c>
      <c r="E335" s="76">
        <f>B335</f>
        <v/>
      </c>
      <c r="F335" s="45">
        <f>IF(Protfolio!IT36&gt;0,Protfolio!IT36,0)</f>
        <v/>
      </c>
    </row>
    <row r="336">
      <c r="B336" s="76">
        <f>'Investment Analysis'!A37</f>
        <v/>
      </c>
      <c r="C336" s="80">
        <f>IF('Investment Analysis'!T37&gt;0,'Investment Analysis'!T37,0)</f>
        <v/>
      </c>
      <c r="E336" s="76">
        <f>B336</f>
        <v/>
      </c>
      <c r="F336" s="45">
        <f>IF(Protfolio!IT37&gt;0,Protfolio!IT37,0)</f>
        <v/>
      </c>
    </row>
    <row r="337">
      <c r="B337" s="76">
        <f>'Investment Analysis'!A38</f>
        <v/>
      </c>
      <c r="C337" s="80">
        <f>IF('Investment Analysis'!T38&gt;0,'Investment Analysis'!T38,0)</f>
        <v/>
      </c>
      <c r="E337" s="76">
        <f>B337</f>
        <v/>
      </c>
      <c r="F337" s="45">
        <f>IF(Protfolio!IT38&gt;0,Protfolio!IT38,0)</f>
        <v/>
      </c>
    </row>
    <row r="338">
      <c r="B338" s="76">
        <f>'Investment Analysis'!A39</f>
        <v/>
      </c>
      <c r="C338" s="80">
        <f>IF('Investment Analysis'!T39&gt;0,'Investment Analysis'!T39,0)</f>
        <v/>
      </c>
      <c r="E338" s="76">
        <f>B338</f>
        <v/>
      </c>
      <c r="F338" s="45">
        <f>IF(Protfolio!IT39&gt;0,Protfolio!IT39,0)</f>
        <v/>
      </c>
    </row>
    <row r="339">
      <c r="B339" s="76">
        <f>'Investment Analysis'!A40</f>
        <v/>
      </c>
      <c r="C339" s="80">
        <f>IF('Investment Analysis'!T40&gt;0,'Investment Analysis'!T40,0)</f>
        <v/>
      </c>
      <c r="E339" s="76">
        <f>B339</f>
        <v/>
      </c>
      <c r="F339" s="45">
        <f>IF(Protfolio!IT40&gt;0,Protfolio!IT40,0)</f>
        <v/>
      </c>
    </row>
    <row r="340">
      <c r="B340" s="76">
        <f>'Investment Analysis'!A41</f>
        <v/>
      </c>
      <c r="C340" s="80">
        <f>IF('Investment Analysis'!T41&gt;0,'Investment Analysis'!T41,0)</f>
        <v/>
      </c>
      <c r="E340" s="76">
        <f>B340</f>
        <v/>
      </c>
      <c r="F340" s="45">
        <f>IF(Protfolio!IT41&gt;0,Protfolio!IT41,0)</f>
        <v/>
      </c>
    </row>
    <row r="341">
      <c r="B341" s="76">
        <f>'Investment Analysis'!A42</f>
        <v/>
      </c>
      <c r="C341" s="80">
        <f>IF('Investment Analysis'!T42&gt;0,'Investment Analysis'!T42,0)</f>
        <v/>
      </c>
      <c r="E341" s="76">
        <f>B341</f>
        <v/>
      </c>
      <c r="F341" s="45">
        <f>IF(Protfolio!IT42&gt;0,Protfolio!IT42,0)</f>
        <v/>
      </c>
    </row>
    <row r="342">
      <c r="B342" s="76">
        <f>'Investment Analysis'!A43</f>
        <v/>
      </c>
      <c r="C342" s="80">
        <f>IF('Investment Analysis'!T43&gt;0,'Investment Analysis'!T43,0)</f>
        <v/>
      </c>
      <c r="E342" s="76">
        <f>B342</f>
        <v/>
      </c>
      <c r="F342" s="45">
        <f>IF(Protfolio!IT43&gt;0,Protfolio!IT43,0)</f>
        <v/>
      </c>
    </row>
    <row r="343">
      <c r="B343" s="76">
        <f>'Investment Analysis'!A44</f>
        <v/>
      </c>
      <c r="C343" s="80">
        <f>IF('Investment Analysis'!T44&gt;0,'Investment Analysis'!T44,0)</f>
        <v/>
      </c>
      <c r="E343" s="76">
        <f>B343</f>
        <v/>
      </c>
      <c r="F343" s="45">
        <f>IF(Protfolio!IT44&gt;0,Protfolio!IT44,0)</f>
        <v/>
      </c>
    </row>
    <row r="344">
      <c r="B344" s="76">
        <f>'Investment Analysis'!A45</f>
        <v/>
      </c>
      <c r="C344" s="80">
        <f>IF('Investment Analysis'!T45&gt;0,'Investment Analysis'!T45,0)</f>
        <v/>
      </c>
      <c r="E344" s="76">
        <f>B344</f>
        <v/>
      </c>
      <c r="F344" s="45">
        <f>IF(Protfolio!IT45&gt;0,Protfolio!IT45,0)</f>
        <v/>
      </c>
    </row>
    <row r="345">
      <c r="B345" s="76">
        <f>'Investment Analysis'!A46</f>
        <v/>
      </c>
      <c r="C345" s="80">
        <f>IF('Investment Analysis'!T46&gt;0,'Investment Analysis'!T46,0)</f>
        <v/>
      </c>
      <c r="D345" s="80" t="n"/>
      <c r="E345" s="76">
        <f>B345</f>
        <v/>
      </c>
      <c r="F345" s="45">
        <f>IF(Protfolio!IT46&gt;0,Protfolio!IT46,0)</f>
        <v/>
      </c>
    </row>
    <row r="346">
      <c r="B346" s="76">
        <f>'Investment Analysis'!A47</f>
        <v/>
      </c>
      <c r="C346" s="80">
        <f>IF('Investment Analysis'!T47&gt;0,'Investment Analysis'!T47,0)</f>
        <v/>
      </c>
      <c r="D346" s="80" t="n"/>
      <c r="E346" s="76">
        <f>B346</f>
        <v/>
      </c>
      <c r="F346" s="45">
        <f>IF(Protfolio!IT47&gt;0,Protfolio!IT47,0)</f>
        <v/>
      </c>
    </row>
    <row r="347">
      <c r="B347" s="76">
        <f>'Investment Analysis'!A48</f>
        <v/>
      </c>
      <c r="C347" s="80">
        <f>IF('Investment Analysis'!T48&gt;0,'Investment Analysis'!T48,0)</f>
        <v/>
      </c>
      <c r="D347" s="80" t="n"/>
      <c r="E347" s="76">
        <f>B347</f>
        <v/>
      </c>
      <c r="F347" s="45">
        <f>IF(Protfolio!IT48&gt;0,Protfolio!IT48,0)</f>
        <v/>
      </c>
    </row>
    <row r="348">
      <c r="B348" s="76">
        <f>'Investment Analysis'!A49</f>
        <v/>
      </c>
      <c r="C348" s="80">
        <f>IF('Investment Analysis'!T49&gt;0,'Investment Analysis'!T49,0)</f>
        <v/>
      </c>
      <c r="D348" s="80" t="n"/>
      <c r="E348" s="76">
        <f>B348</f>
        <v/>
      </c>
      <c r="F348" s="45">
        <f>IF(Protfolio!IT49&gt;0,Protfolio!IT49,0)</f>
        <v/>
      </c>
    </row>
    <row r="349">
      <c r="B349" s="76">
        <f>'Investment Analysis'!A50</f>
        <v/>
      </c>
      <c r="C349" s="80">
        <f>IF('Investment Analysis'!T50&gt;0,'Investment Analysis'!T50,0)</f>
        <v/>
      </c>
      <c r="D349" s="80" t="n"/>
      <c r="E349" s="76">
        <f>B349</f>
        <v/>
      </c>
      <c r="F349" s="45">
        <f>IF(Protfolio!IT50&gt;0,Protfolio!IT50,0)</f>
        <v/>
      </c>
    </row>
    <row r="350">
      <c r="B350" s="76">
        <f>'Investment Analysis'!A51</f>
        <v/>
      </c>
      <c r="C350" s="80">
        <f>IF('Investment Analysis'!T51&gt;0,'Investment Analysis'!T51,0)</f>
        <v/>
      </c>
      <c r="D350" s="80" t="n"/>
      <c r="E350" s="76">
        <f>B350</f>
        <v/>
      </c>
      <c r="F350" s="45">
        <f>IF(Protfolio!IT51&gt;0,Protfolio!IT51,0)</f>
        <v/>
      </c>
    </row>
    <row r="351">
      <c r="B351" s="76">
        <f>'Investment Analysis'!A52</f>
        <v/>
      </c>
      <c r="C351" s="80">
        <f>IF('Investment Analysis'!T52&gt;0,'Investment Analysis'!T52,0)</f>
        <v/>
      </c>
      <c r="D351" s="80" t="n"/>
      <c r="E351" s="76">
        <f>B351</f>
        <v/>
      </c>
      <c r="F351" s="45">
        <f>IF(Protfolio!IT52&gt;0,Protfolio!IT52,0)</f>
        <v/>
      </c>
    </row>
    <row r="352">
      <c r="B352" s="76">
        <f>'Investment Analysis'!A53</f>
        <v/>
      </c>
      <c r="C352" s="80">
        <f>IF('Investment Analysis'!T53&gt;0,'Investment Analysis'!T53,0)</f>
        <v/>
      </c>
      <c r="D352" s="80" t="n"/>
      <c r="E352" s="76">
        <f>B352</f>
        <v/>
      </c>
      <c r="F352" s="45">
        <f>IF(Protfolio!IT53&gt;0,Protfolio!IT53,0)</f>
        <v/>
      </c>
    </row>
    <row r="353">
      <c r="B353" s="76">
        <f>'Investment Analysis'!A54</f>
        <v/>
      </c>
      <c r="C353" s="80">
        <f>IF('Investment Analysis'!T54&gt;0,'Investment Analysis'!T54,0)</f>
        <v/>
      </c>
      <c r="D353" s="80" t="n"/>
      <c r="E353" s="76">
        <f>B353</f>
        <v/>
      </c>
      <c r="F353" s="45">
        <f>IF(Protfolio!IT54&gt;0,Protfolio!IT54,0)</f>
        <v/>
      </c>
    </row>
    <row r="354">
      <c r="B354" s="76">
        <f>'Investment Analysis'!A55</f>
        <v/>
      </c>
      <c r="C354" s="80">
        <f>IF('Investment Analysis'!T55&gt;0,'Investment Analysis'!T55,0)</f>
        <v/>
      </c>
      <c r="D354" s="80" t="n"/>
      <c r="E354" s="76">
        <f>B354</f>
        <v/>
      </c>
      <c r="F354" s="45">
        <f>IF(Protfolio!IT55&gt;0,Protfolio!IT55,0)</f>
        <v/>
      </c>
    </row>
    <row r="355">
      <c r="B355" s="76">
        <f>'Investment Analysis'!A56</f>
        <v/>
      </c>
      <c r="C355" s="80">
        <f>IF('Investment Analysis'!T56&gt;0,'Investment Analysis'!T56,0)</f>
        <v/>
      </c>
      <c r="D355" s="80" t="n"/>
      <c r="E355" s="76">
        <f>B355</f>
        <v/>
      </c>
      <c r="F355" s="45">
        <f>IF(Protfolio!IT56&gt;0,Protfolio!IT56,0)</f>
        <v/>
      </c>
    </row>
    <row r="356">
      <c r="B356" s="76">
        <f>'Investment Analysis'!A57</f>
        <v/>
      </c>
      <c r="C356" s="80">
        <f>IF('Investment Analysis'!T57&gt;0,'Investment Analysis'!T57,0)</f>
        <v/>
      </c>
      <c r="D356" s="80" t="n"/>
      <c r="E356" s="76">
        <f>B356</f>
        <v/>
      </c>
      <c r="F356" s="45">
        <f>IF(Protfolio!IT57&gt;0,Protfolio!IT57,0)</f>
        <v/>
      </c>
    </row>
    <row r="357">
      <c r="B357" s="76">
        <f>'Investment Analysis'!A58</f>
        <v/>
      </c>
      <c r="C357" s="80">
        <f>IF('Investment Analysis'!T58&gt;0,'Investment Analysis'!T58,0)</f>
        <v/>
      </c>
      <c r="D357" s="80" t="n"/>
      <c r="E357" s="76">
        <f>B357</f>
        <v/>
      </c>
      <c r="F357" s="45">
        <f>IF(Protfolio!IT58&gt;0,Protfolio!IT58,0)</f>
        <v/>
      </c>
    </row>
    <row r="358">
      <c r="B358" s="76">
        <f>'Investment Analysis'!A59</f>
        <v/>
      </c>
      <c r="C358" s="80">
        <f>IF('Investment Analysis'!T59&gt;0,'Investment Analysis'!T59,0)</f>
        <v/>
      </c>
      <c r="D358" s="80" t="n"/>
      <c r="E358" s="76">
        <f>B358</f>
        <v/>
      </c>
      <c r="F358" s="45">
        <f>IF(Protfolio!IT59&gt;0,Protfolio!IT59,0)</f>
        <v/>
      </c>
    </row>
    <row r="359">
      <c r="B359" s="76">
        <f>'Investment Analysis'!A60</f>
        <v/>
      </c>
      <c r="C359" s="80">
        <f>IF('Investment Analysis'!T60&gt;0,'Investment Analysis'!T60,0)</f>
        <v/>
      </c>
      <c r="D359" s="80" t="n"/>
      <c r="E359" s="76">
        <f>B359</f>
        <v/>
      </c>
      <c r="F359" s="45">
        <f>IF(Protfolio!IT60&gt;0,Protfolio!IT60,0)</f>
        <v/>
      </c>
    </row>
    <row r="360">
      <c r="B360" s="76">
        <f>'Investment Analysis'!A61</f>
        <v/>
      </c>
      <c r="C360" s="80">
        <f>IF('Investment Analysis'!T61&gt;0,'Investment Analysis'!T61,0)</f>
        <v/>
      </c>
      <c r="D360" s="80" t="n"/>
      <c r="E360" s="76">
        <f>B360</f>
        <v/>
      </c>
      <c r="F360" s="45">
        <f>IF(Protfolio!IT61&gt;0,Protfolio!IT61,0)</f>
        <v/>
      </c>
    </row>
    <row r="361">
      <c r="B361" s="76">
        <f>'Investment Analysis'!A62</f>
        <v/>
      </c>
      <c r="C361" s="80">
        <f>IF('Investment Analysis'!T62&gt;0,'Investment Analysis'!T62,0)</f>
        <v/>
      </c>
      <c r="D361" s="80" t="n"/>
      <c r="E361" s="76">
        <f>B361</f>
        <v/>
      </c>
      <c r="F361" s="45">
        <f>IF(Protfolio!IT62&gt;0,Protfolio!IT62,0)</f>
        <v/>
      </c>
    </row>
    <row r="362">
      <c r="B362" s="76">
        <f>'Investment Analysis'!A63</f>
        <v/>
      </c>
      <c r="C362" s="80">
        <f>IF('Investment Analysis'!T63&gt;0,'Investment Analysis'!T63,0)</f>
        <v/>
      </c>
      <c r="D362" s="80" t="n"/>
      <c r="E362" s="76">
        <f>B362</f>
        <v/>
      </c>
      <c r="F362" s="45">
        <f>IF(Protfolio!IT63&gt;0,Protfolio!IT63,0)</f>
        <v/>
      </c>
    </row>
    <row r="363">
      <c r="B363" s="76">
        <f>'Investment Analysis'!A64</f>
        <v/>
      </c>
      <c r="C363" s="80">
        <f>IF('Investment Analysis'!T64&gt;0,'Investment Analysis'!T64,0)</f>
        <v/>
      </c>
      <c r="D363" s="80" t="n"/>
      <c r="E363" s="76">
        <f>B363</f>
        <v/>
      </c>
      <c r="F363" s="45">
        <f>IF(Protfolio!IT64&gt;0,Protfolio!IT64,0)</f>
        <v/>
      </c>
    </row>
    <row r="364">
      <c r="B364" s="76">
        <f>'Investment Analysis'!A65</f>
        <v/>
      </c>
      <c r="C364" s="80">
        <f>IF('Investment Analysis'!T65&gt;0,'Investment Analysis'!T65,0)</f>
        <v/>
      </c>
      <c r="D364" s="80" t="n"/>
      <c r="E364" s="76">
        <f>B364</f>
        <v/>
      </c>
      <c r="F364" s="45">
        <f>IF(Protfolio!IT65&gt;0,Protfolio!IT65,0)</f>
        <v/>
      </c>
    </row>
    <row r="365">
      <c r="B365" s="76">
        <f>'Investment Analysis'!A66</f>
        <v/>
      </c>
      <c r="C365" s="80">
        <f>IF('Investment Analysis'!T66&gt;0,'Investment Analysis'!T66,0)</f>
        <v/>
      </c>
      <c r="D365" s="80" t="n"/>
      <c r="E365" s="76">
        <f>B365</f>
        <v/>
      </c>
      <c r="F365" s="45">
        <f>IF(Protfolio!IT66&gt;0,Protfolio!IT66,0)</f>
        <v/>
      </c>
    </row>
    <row r="366">
      <c r="B366" s="76">
        <f>'Investment Analysis'!A67</f>
        <v/>
      </c>
      <c r="C366" s="80">
        <f>IF('Investment Analysis'!T67&gt;0,'Investment Analysis'!T67,0)</f>
        <v/>
      </c>
      <c r="D366" s="80" t="n"/>
      <c r="E366" s="76">
        <f>B366</f>
        <v/>
      </c>
      <c r="F366" s="45">
        <f>IF(Protfolio!IT67&gt;0,Protfolio!IT67,0)</f>
        <v/>
      </c>
    </row>
    <row r="367">
      <c r="B367" s="76">
        <f>'Investment Analysis'!A68</f>
        <v/>
      </c>
      <c r="C367" s="80">
        <f>IF('Investment Analysis'!T68&gt;0,'Investment Analysis'!T68,0)</f>
        <v/>
      </c>
      <c r="D367" s="80" t="n"/>
      <c r="E367" s="76">
        <f>B367</f>
        <v/>
      </c>
      <c r="F367" s="45">
        <f>IF(Protfolio!IT68&gt;0,Protfolio!IT68,0)</f>
        <v/>
      </c>
    </row>
    <row r="368">
      <c r="B368" s="76">
        <f>'Investment Analysis'!A69</f>
        <v/>
      </c>
      <c r="C368" s="80">
        <f>IF('Investment Analysis'!T69&gt;0,'Investment Analysis'!T69,0)</f>
        <v/>
      </c>
      <c r="D368" s="80" t="n"/>
      <c r="E368" s="76">
        <f>B368</f>
        <v/>
      </c>
      <c r="F368" s="45">
        <f>IF(Protfolio!IT69&gt;0,Protfolio!IT69,0)</f>
        <v/>
      </c>
    </row>
    <row r="369">
      <c r="B369" s="76">
        <f>'Investment Analysis'!A70</f>
        <v/>
      </c>
      <c r="C369" s="80">
        <f>IF('Investment Analysis'!T70&gt;0,'Investment Analysis'!T70,0)</f>
        <v/>
      </c>
      <c r="D369" s="80" t="n"/>
      <c r="E369" s="76">
        <f>B369</f>
        <v/>
      </c>
      <c r="F369" s="45">
        <f>IF(Protfolio!IT70&gt;0,Protfolio!IT70,0)</f>
        <v/>
      </c>
    </row>
    <row r="370">
      <c r="B370" s="76">
        <f>'Investment Analysis'!A71</f>
        <v/>
      </c>
      <c r="C370" s="80">
        <f>IF('Investment Analysis'!T71&gt;0,'Investment Analysis'!T71,0)</f>
        <v/>
      </c>
      <c r="D370" s="80" t="n"/>
      <c r="E370" s="76">
        <f>B370</f>
        <v/>
      </c>
      <c r="F370" s="45">
        <f>IF(Protfolio!IT71&gt;0,Protfolio!IT71,0)</f>
        <v/>
      </c>
    </row>
    <row r="371">
      <c r="B371" s="76">
        <f>'Investment Analysis'!A72</f>
        <v/>
      </c>
      <c r="C371" s="80">
        <f>IF('Investment Analysis'!T72&gt;0,'Investment Analysis'!T72,0)</f>
        <v/>
      </c>
      <c r="D371" s="80" t="n"/>
      <c r="E371" s="76">
        <f>B371</f>
        <v/>
      </c>
      <c r="F371" s="45">
        <f>IF(Protfolio!IT72&gt;0,Protfolio!IT72,0)</f>
        <v/>
      </c>
    </row>
    <row r="372">
      <c r="B372" s="76">
        <f>'Investment Analysis'!A73</f>
        <v/>
      </c>
      <c r="C372" s="80">
        <f>IF('Investment Analysis'!T73&gt;0,'Investment Analysis'!T73,0)</f>
        <v/>
      </c>
      <c r="D372" s="80" t="n"/>
      <c r="E372" s="76">
        <f>B372</f>
        <v/>
      </c>
      <c r="F372" s="45">
        <f>IF(Protfolio!IT73&gt;0,Protfolio!IT73,0)</f>
        <v/>
      </c>
    </row>
    <row r="373">
      <c r="B373" s="76">
        <f>'Investment Analysis'!A74</f>
        <v/>
      </c>
      <c r="C373" s="80">
        <f>IF('Investment Analysis'!T74&gt;0,'Investment Analysis'!T74,0)</f>
        <v/>
      </c>
      <c r="D373" s="80" t="n"/>
      <c r="E373" s="76">
        <f>B373</f>
        <v/>
      </c>
      <c r="F373" s="45">
        <f>IF(Protfolio!IT74&gt;0,Protfolio!IT74,0)</f>
        <v/>
      </c>
    </row>
    <row r="374">
      <c r="B374" s="76">
        <f>'Investment Analysis'!A75</f>
        <v/>
      </c>
      <c r="C374" s="80">
        <f>IF('Investment Analysis'!T75&gt;0,'Investment Analysis'!T75,0)</f>
        <v/>
      </c>
      <c r="D374" s="80" t="n"/>
      <c r="E374" s="76">
        <f>B374</f>
        <v/>
      </c>
      <c r="F374" s="45">
        <f>IF(Protfolio!IT75&gt;0,Protfolio!IT75,0)</f>
        <v/>
      </c>
    </row>
    <row r="375">
      <c r="B375" s="76">
        <f>'Investment Analysis'!A76</f>
        <v/>
      </c>
      <c r="C375" s="80">
        <f>IF('Investment Analysis'!T76&gt;0,'Investment Analysis'!T76,0)</f>
        <v/>
      </c>
      <c r="D375" s="80" t="n"/>
      <c r="E375" s="76">
        <f>B375</f>
        <v/>
      </c>
      <c r="F375" s="45">
        <f>IF(Protfolio!IT76&gt;0,Protfolio!IT76,0)</f>
        <v/>
      </c>
    </row>
    <row r="376">
      <c r="B376" s="76">
        <f>'Investment Analysis'!A77</f>
        <v/>
      </c>
      <c r="C376" s="80">
        <f>IF('Investment Analysis'!T77&gt;0,'Investment Analysis'!T77,0)</f>
        <v/>
      </c>
      <c r="D376" s="80" t="n"/>
      <c r="E376" s="76">
        <f>B376</f>
        <v/>
      </c>
      <c r="F376" s="45">
        <f>IF(Protfolio!IT77&gt;0,Protfolio!IT77,0)</f>
        <v/>
      </c>
    </row>
    <row r="377">
      <c r="B377" s="76">
        <f>'Investment Analysis'!A78</f>
        <v/>
      </c>
      <c r="C377" s="80">
        <f>IF('Investment Analysis'!T78&gt;0,'Investment Analysis'!T78,0)</f>
        <v/>
      </c>
      <c r="D377" s="80" t="n"/>
      <c r="E377" s="76">
        <f>B377</f>
        <v/>
      </c>
      <c r="F377" s="45">
        <f>IF(Protfolio!IT78&gt;0,Protfolio!IT78,0)</f>
        <v/>
      </c>
    </row>
    <row r="378">
      <c r="B378" s="76">
        <f>'Investment Analysis'!A79</f>
        <v/>
      </c>
      <c r="C378" s="80">
        <f>IF('Investment Analysis'!T79&gt;0,'Investment Analysis'!T79,0)</f>
        <v/>
      </c>
      <c r="D378" s="80" t="n"/>
      <c r="E378" s="76">
        <f>B378</f>
        <v/>
      </c>
      <c r="F378" s="45">
        <f>IF(Protfolio!IT79&gt;0,Protfolio!IT79,0)</f>
        <v/>
      </c>
    </row>
    <row r="379">
      <c r="B379" s="76">
        <f>'Investment Analysis'!A80</f>
        <v/>
      </c>
      <c r="C379" s="80">
        <f>IF('Investment Analysis'!T80&gt;0,'Investment Analysis'!T80,0)</f>
        <v/>
      </c>
      <c r="D379" s="80" t="n"/>
      <c r="E379" s="76">
        <f>B379</f>
        <v/>
      </c>
      <c r="F379" s="45">
        <f>IF(Protfolio!IT80&gt;0,Protfolio!IT80,0)</f>
        <v/>
      </c>
    </row>
    <row r="380">
      <c r="B380" s="76">
        <f>'Investment Analysis'!A81</f>
        <v/>
      </c>
      <c r="C380" s="80">
        <f>IF('Investment Analysis'!T81&gt;0,'Investment Analysis'!T81,0)</f>
        <v/>
      </c>
      <c r="D380" s="80" t="n"/>
      <c r="E380" s="76">
        <f>B380</f>
        <v/>
      </c>
      <c r="F380" s="45">
        <f>IF(Protfolio!IT81&gt;0,Protfolio!IT81,0)</f>
        <v/>
      </c>
    </row>
    <row r="381">
      <c r="B381" s="76">
        <f>'Investment Analysis'!A82</f>
        <v/>
      </c>
      <c r="C381" s="80">
        <f>IF('Investment Analysis'!T82&gt;0,'Investment Analysis'!T82,0)</f>
        <v/>
      </c>
      <c r="D381" s="80" t="n"/>
      <c r="E381" s="76">
        <f>B381</f>
        <v/>
      </c>
      <c r="F381" s="45">
        <f>IF(Protfolio!IT82&gt;0,Protfolio!IT82,0)</f>
        <v/>
      </c>
    </row>
    <row r="382">
      <c r="B382" s="76">
        <f>'Investment Analysis'!A83</f>
        <v/>
      </c>
      <c r="C382" s="80">
        <f>IF('Investment Analysis'!T83&gt;0,'Investment Analysis'!T83,0)</f>
        <v/>
      </c>
      <c r="D382" s="80" t="n"/>
      <c r="E382" s="76">
        <f>B382</f>
        <v/>
      </c>
      <c r="F382" s="45">
        <f>IF(Protfolio!IT83&gt;0,Protfolio!IT83,0)</f>
        <v/>
      </c>
    </row>
    <row r="383">
      <c r="B383" s="76">
        <f>'Investment Analysis'!A84</f>
        <v/>
      </c>
      <c r="C383" s="80">
        <f>IF('Investment Analysis'!T84&gt;0,'Investment Analysis'!T84,0)</f>
        <v/>
      </c>
      <c r="D383" s="80" t="n"/>
      <c r="E383" s="76">
        <f>B383</f>
        <v/>
      </c>
      <c r="F383" s="45">
        <f>IF(Protfolio!IT84&gt;0,Protfolio!IT84,0)</f>
        <v/>
      </c>
    </row>
    <row r="384">
      <c r="B384" s="76">
        <f>'Investment Analysis'!A85</f>
        <v/>
      </c>
      <c r="C384" s="80">
        <f>IF('Investment Analysis'!T85&gt;0,'Investment Analysis'!T85,0)</f>
        <v/>
      </c>
      <c r="D384" s="80" t="n"/>
      <c r="E384" s="76">
        <f>B384</f>
        <v/>
      </c>
      <c r="F384" s="45">
        <f>IF(Protfolio!IT85&gt;0,Protfolio!IT85,0)</f>
        <v/>
      </c>
    </row>
    <row r="385">
      <c r="B385" s="76">
        <f>'Investment Analysis'!A86</f>
        <v/>
      </c>
      <c r="C385" s="80">
        <f>IF('Investment Analysis'!T86&gt;0,'Investment Analysis'!T86,0)</f>
        <v/>
      </c>
      <c r="D385" s="80" t="n"/>
      <c r="E385" s="76">
        <f>B385</f>
        <v/>
      </c>
      <c r="F385" s="45">
        <f>IF(Protfolio!IT86&gt;0,Protfolio!IT86,0)</f>
        <v/>
      </c>
    </row>
    <row r="386">
      <c r="B386" s="76">
        <f>'Investment Analysis'!A87</f>
        <v/>
      </c>
      <c r="C386" s="80">
        <f>IF('Investment Analysis'!T87&gt;0,'Investment Analysis'!T87,0)</f>
        <v/>
      </c>
      <c r="D386" s="80" t="n"/>
      <c r="E386" s="76">
        <f>B386</f>
        <v/>
      </c>
      <c r="F386" s="45">
        <f>IF(Protfolio!IT87&gt;0,Protfolio!IT87,0)</f>
        <v/>
      </c>
    </row>
    <row r="387">
      <c r="B387" s="76">
        <f>'Investment Analysis'!A88</f>
        <v/>
      </c>
      <c r="C387" s="80">
        <f>IF('Investment Analysis'!T88&gt;0,'Investment Analysis'!T88,0)</f>
        <v/>
      </c>
      <c r="D387" s="80" t="n"/>
      <c r="E387" s="76">
        <f>B387</f>
        <v/>
      </c>
      <c r="F387" s="45">
        <f>IF(Protfolio!IT88&gt;0,Protfolio!IT88,0)</f>
        <v/>
      </c>
    </row>
    <row r="388">
      <c r="B388" s="76">
        <f>'Investment Analysis'!A89</f>
        <v/>
      </c>
      <c r="C388" s="80">
        <f>IF('Investment Analysis'!T89&gt;0,'Investment Analysis'!T89,0)</f>
        <v/>
      </c>
      <c r="D388" s="80" t="n"/>
      <c r="E388" s="76">
        <f>B388</f>
        <v/>
      </c>
      <c r="F388" s="45">
        <f>IF(Protfolio!IT89&gt;0,Protfolio!IT89,0)</f>
        <v/>
      </c>
    </row>
    <row r="389">
      <c r="B389" s="76">
        <f>'Investment Analysis'!A90</f>
        <v/>
      </c>
      <c r="C389" s="80">
        <f>IF('Investment Analysis'!T90&gt;0,'Investment Analysis'!T90,0)</f>
        <v/>
      </c>
      <c r="D389" s="80" t="n"/>
      <c r="E389" s="76">
        <f>B389</f>
        <v/>
      </c>
      <c r="F389" s="45">
        <f>IF(Protfolio!IT90&gt;0,Protfolio!IT90,0)</f>
        <v/>
      </c>
    </row>
    <row r="390">
      <c r="B390" s="76">
        <f>'Investment Analysis'!A91</f>
        <v/>
      </c>
      <c r="C390" s="80">
        <f>IF('Investment Analysis'!T91&gt;0,'Investment Analysis'!T91,0)</f>
        <v/>
      </c>
      <c r="D390" s="80" t="n"/>
      <c r="E390" s="76">
        <f>B390</f>
        <v/>
      </c>
      <c r="F390" s="45">
        <f>IF(Protfolio!IT91&gt;0,Protfolio!IT91,0)</f>
        <v/>
      </c>
    </row>
    <row r="391">
      <c r="B391" s="76">
        <f>'Investment Analysis'!A92</f>
        <v/>
      </c>
      <c r="C391" s="80">
        <f>IF('Investment Analysis'!T92&gt;0,'Investment Analysis'!T92,0)</f>
        <v/>
      </c>
      <c r="D391" s="80" t="n"/>
      <c r="E391" s="76">
        <f>B391</f>
        <v/>
      </c>
      <c r="F391" s="45">
        <f>IF(Protfolio!IT92&gt;0,Protfolio!IT92,0)</f>
        <v/>
      </c>
    </row>
    <row r="392">
      <c r="B392" s="76">
        <f>'Investment Analysis'!A93</f>
        <v/>
      </c>
      <c r="C392" s="80">
        <f>IF('Investment Analysis'!T93&gt;0,'Investment Analysis'!T93,0)</f>
        <v/>
      </c>
      <c r="D392" s="80" t="n"/>
      <c r="E392" s="76">
        <f>B392</f>
        <v/>
      </c>
      <c r="F392" s="45">
        <f>IF(Protfolio!IT93&gt;0,Protfolio!IT93,0)</f>
        <v/>
      </c>
    </row>
    <row r="393">
      <c r="B393" s="76">
        <f>'Investment Analysis'!A94</f>
        <v/>
      </c>
      <c r="C393" s="80">
        <f>IF('Investment Analysis'!T94&gt;0,'Investment Analysis'!T94,0)</f>
        <v/>
      </c>
      <c r="D393" s="80" t="n"/>
      <c r="E393" s="76">
        <f>B393</f>
        <v/>
      </c>
      <c r="F393" s="45">
        <f>IF(Protfolio!IT94&gt;0,Protfolio!IT94,0)</f>
        <v/>
      </c>
    </row>
    <row r="394">
      <c r="B394" s="76">
        <f>'Investment Analysis'!A95</f>
        <v/>
      </c>
      <c r="C394" s="80">
        <f>IF('Investment Analysis'!T95&gt;0,'Investment Analysis'!T95,0)</f>
        <v/>
      </c>
      <c r="D394" s="80" t="n"/>
      <c r="E394" s="76">
        <f>B394</f>
        <v/>
      </c>
      <c r="F394" s="45">
        <f>IF(Protfolio!IT95&gt;0,Protfolio!IT95,0)</f>
        <v/>
      </c>
    </row>
    <row r="395">
      <c r="B395" s="76">
        <f>'Investment Analysis'!A96</f>
        <v/>
      </c>
      <c r="C395" s="80">
        <f>IF('Investment Analysis'!T96&gt;0,'Investment Analysis'!T96,0)</f>
        <v/>
      </c>
      <c r="D395" s="80" t="n"/>
      <c r="E395" s="76">
        <f>B395</f>
        <v/>
      </c>
      <c r="F395" s="45">
        <f>IF(Protfolio!IT96&gt;0,Protfolio!IT96,0)</f>
        <v/>
      </c>
    </row>
    <row r="396">
      <c r="B396" s="76">
        <f>'Investment Analysis'!A97</f>
        <v/>
      </c>
      <c r="C396" s="80">
        <f>IF('Investment Analysis'!T97&gt;0,'Investment Analysis'!T97,0)</f>
        <v/>
      </c>
      <c r="D396" s="80" t="n"/>
      <c r="E396" s="76">
        <f>B396</f>
        <v/>
      </c>
      <c r="F396" s="45">
        <f>IF(Protfolio!IT97&gt;0,Protfolio!IT97,0)</f>
        <v/>
      </c>
    </row>
    <row r="397">
      <c r="B397" s="76">
        <f>'Investment Analysis'!A98</f>
        <v/>
      </c>
      <c r="C397" s="80">
        <f>IF('Investment Analysis'!T98&gt;0,'Investment Analysis'!T98,0)</f>
        <v/>
      </c>
      <c r="D397" s="80" t="n"/>
      <c r="E397" s="76">
        <f>B397</f>
        <v/>
      </c>
      <c r="F397" s="45">
        <f>IF(Protfolio!IT98&gt;0,Protfolio!IT98,0)</f>
        <v/>
      </c>
    </row>
    <row r="398">
      <c r="B398" s="76">
        <f>'Investment Analysis'!A99</f>
        <v/>
      </c>
      <c r="C398" s="80">
        <f>IF('Investment Analysis'!T99&gt;0,'Investment Analysis'!T99,0)</f>
        <v/>
      </c>
      <c r="D398" s="80" t="n"/>
      <c r="E398" s="76">
        <f>B398</f>
        <v/>
      </c>
      <c r="F398" s="45">
        <f>IF(Protfolio!IT99&gt;0,Protfolio!IT99,0)</f>
        <v/>
      </c>
    </row>
    <row r="399">
      <c r="B399" s="76">
        <f>'Investment Analysis'!A100</f>
        <v/>
      </c>
      <c r="C399" s="80">
        <f>IF('Investment Analysis'!T100&gt;0,'Investment Analysis'!T100,0)</f>
        <v/>
      </c>
      <c r="D399" s="80" t="n"/>
      <c r="E399" s="76">
        <f>B399</f>
        <v/>
      </c>
      <c r="F399" s="45">
        <f>IF(Protfolio!IT100&gt;0,Protfolio!IT100,0)</f>
        <v/>
      </c>
    </row>
    <row r="400">
      <c r="B400" s="76">
        <f>'Investment Analysis'!A101</f>
        <v/>
      </c>
      <c r="C400" s="80">
        <f>IF('Investment Analysis'!T101&gt;0,'Investment Analysis'!T101,0)</f>
        <v/>
      </c>
      <c r="D400" s="80" t="n"/>
      <c r="E400" s="76">
        <f>B400</f>
        <v/>
      </c>
      <c r="F400" s="45">
        <f>IF(Protfolio!IT101&gt;0,Protfolio!IT101,0)</f>
        <v/>
      </c>
    </row>
    <row r="401">
      <c r="B401" s="76">
        <f>'Investment Analysis'!A102</f>
        <v/>
      </c>
      <c r="C401" s="80">
        <f>IF('Investment Analysis'!T102&gt;0,'Investment Analysis'!T102,0)</f>
        <v/>
      </c>
      <c r="D401" s="80" t="n"/>
      <c r="E401" s="76">
        <f>B401</f>
        <v/>
      </c>
      <c r="F401" s="45">
        <f>IF(Protfolio!IT102&gt;0,Protfolio!IT102,0)</f>
        <v/>
      </c>
    </row>
    <row r="402">
      <c r="B402" s="76">
        <f>'Investment Analysis'!A103</f>
        <v/>
      </c>
      <c r="C402" s="80">
        <f>IF('Investment Analysis'!T103&gt;0,'Investment Analysis'!T103,0)</f>
        <v/>
      </c>
      <c r="D402" s="80" t="n"/>
      <c r="E402" s="76">
        <f>B402</f>
        <v/>
      </c>
      <c r="F402" s="45">
        <f>IF(Protfolio!IT103&gt;0,Protfolio!IT103,0)</f>
        <v/>
      </c>
    </row>
    <row r="403">
      <c r="B403" s="76">
        <f>'Investment Analysis'!A104</f>
        <v/>
      </c>
      <c r="C403" s="80">
        <f>IF('Investment Analysis'!T104&gt;0,'Investment Analysis'!T104,0)</f>
        <v/>
      </c>
      <c r="D403" s="80" t="n"/>
      <c r="E403" s="76">
        <f>B403</f>
        <v/>
      </c>
      <c r="F403" s="45">
        <f>IF(Protfolio!IT104&gt;0,Protfolio!IT104,0)</f>
        <v/>
      </c>
    </row>
    <row r="404">
      <c r="B404" s="76">
        <f>'Investment Analysis'!A105</f>
        <v/>
      </c>
      <c r="C404" s="80">
        <f>IF('Investment Analysis'!T105&gt;0,'Investment Analysis'!T105,0)</f>
        <v/>
      </c>
      <c r="D404" s="80" t="n"/>
      <c r="E404" s="76">
        <f>B404</f>
        <v/>
      </c>
      <c r="F404" s="45">
        <f>IF(Protfolio!IT105&gt;0,Protfolio!IT105,0)</f>
        <v/>
      </c>
    </row>
    <row r="405">
      <c r="B405" s="76">
        <f>'Investment Analysis'!A106</f>
        <v/>
      </c>
      <c r="C405" s="80">
        <f>IF('Investment Analysis'!T106&gt;0,'Investment Analysis'!T106,0)</f>
        <v/>
      </c>
      <c r="D405" s="80" t="n"/>
      <c r="E405" s="76">
        <f>B405</f>
        <v/>
      </c>
      <c r="F405" s="45">
        <f>IF(Protfolio!IT106&gt;0,Protfolio!IT106,0)</f>
        <v/>
      </c>
    </row>
    <row r="406">
      <c r="B406" s="76">
        <f>'Investment Analysis'!A107</f>
        <v/>
      </c>
      <c r="C406" s="80">
        <f>IF('Investment Analysis'!T107&gt;0,'Investment Analysis'!T107,0)</f>
        <v/>
      </c>
      <c r="D406" s="80" t="n"/>
      <c r="E406" s="76">
        <f>B406</f>
        <v/>
      </c>
      <c r="F406" s="45">
        <f>IF(Protfolio!IT107&gt;0,Protfolio!IT107,0)</f>
        <v/>
      </c>
    </row>
    <row r="407">
      <c r="B407" s="76">
        <f>'Investment Analysis'!A108</f>
        <v/>
      </c>
      <c r="C407" s="80">
        <f>IF('Investment Analysis'!T108&gt;0,'Investment Analysis'!T108,0)</f>
        <v/>
      </c>
      <c r="D407" s="80" t="n"/>
      <c r="E407" s="76">
        <f>B407</f>
        <v/>
      </c>
      <c r="F407" s="45">
        <f>IF(Protfolio!IT108&gt;0,Protfolio!IT108,0)</f>
        <v/>
      </c>
    </row>
    <row r="408">
      <c r="B408" s="76">
        <f>'Investment Analysis'!A109</f>
        <v/>
      </c>
      <c r="C408" s="80">
        <f>IF('Investment Analysis'!T109&gt;0,'Investment Analysis'!T109,0)</f>
        <v/>
      </c>
      <c r="D408" s="80" t="n"/>
      <c r="E408" s="76">
        <f>B408</f>
        <v/>
      </c>
      <c r="F408" s="45">
        <f>IF(Protfolio!IT109&gt;0,Protfolio!IT109,0)</f>
        <v/>
      </c>
    </row>
    <row r="409">
      <c r="B409" s="76">
        <f>'Investment Analysis'!A110</f>
        <v/>
      </c>
      <c r="C409" s="80">
        <f>IF('Investment Analysis'!T110&gt;0,'Investment Analysis'!T110,0)</f>
        <v/>
      </c>
      <c r="D409" s="80" t="n"/>
      <c r="E409" s="76">
        <f>B409</f>
        <v/>
      </c>
      <c r="F409" s="45">
        <f>IF(Protfolio!IT110&gt;0,Protfolio!IT110,0)</f>
        <v/>
      </c>
    </row>
    <row r="410">
      <c r="B410" s="76">
        <f>'Investment Analysis'!A111</f>
        <v/>
      </c>
      <c r="C410" s="80">
        <f>IF('Investment Analysis'!T111&gt;0,'Investment Analysis'!T111,0)</f>
        <v/>
      </c>
      <c r="D410" s="80" t="n"/>
      <c r="E410" s="76">
        <f>B410</f>
        <v/>
      </c>
      <c r="F410" s="45">
        <f>IF(Protfolio!IT111&gt;0,Protfolio!IT111,0)</f>
        <v/>
      </c>
    </row>
    <row r="411">
      <c r="B411" s="76">
        <f>'Investment Analysis'!A112</f>
        <v/>
      </c>
      <c r="C411" s="80">
        <f>IF('Investment Analysis'!T112&gt;0,'Investment Analysis'!T112,0)</f>
        <v/>
      </c>
      <c r="D411" s="80" t="n"/>
      <c r="E411" s="76">
        <f>B411</f>
        <v/>
      </c>
      <c r="F411" s="45">
        <f>IF(Protfolio!IT112&gt;0,Protfolio!IT112,0)</f>
        <v/>
      </c>
    </row>
    <row r="412">
      <c r="B412" s="76">
        <f>'Investment Analysis'!A113</f>
        <v/>
      </c>
      <c r="C412" s="80">
        <f>IF('Investment Analysis'!T113&gt;0,'Investment Analysis'!T113,0)</f>
        <v/>
      </c>
      <c r="D412" s="80" t="n"/>
      <c r="E412" s="76">
        <f>B412</f>
        <v/>
      </c>
      <c r="F412" s="45">
        <f>IF(Protfolio!IT113&gt;0,Protfolio!IT113,0)</f>
        <v/>
      </c>
    </row>
    <row r="413">
      <c r="B413" s="76">
        <f>'Investment Analysis'!A114</f>
        <v/>
      </c>
      <c r="C413" s="80">
        <f>IF('Investment Analysis'!T114&gt;0,'Investment Analysis'!T114,0)</f>
        <v/>
      </c>
      <c r="D413" s="80" t="n"/>
      <c r="E413" s="76">
        <f>B413</f>
        <v/>
      </c>
      <c r="F413" s="45">
        <f>IF(Protfolio!IT114&gt;0,Protfolio!IT114,0)</f>
        <v/>
      </c>
    </row>
    <row r="414">
      <c r="B414" s="76">
        <f>'Investment Analysis'!A115</f>
        <v/>
      </c>
      <c r="C414" s="80">
        <f>IF('Investment Analysis'!T115&gt;0,'Investment Analysis'!T115,0)</f>
        <v/>
      </c>
      <c r="D414" s="80" t="n"/>
      <c r="E414" s="76">
        <f>B414</f>
        <v/>
      </c>
      <c r="F414" s="45">
        <f>IF(Protfolio!IT115&gt;0,Protfolio!IT115,0)</f>
        <v/>
      </c>
    </row>
    <row r="415">
      <c r="B415" s="76">
        <f>'Investment Analysis'!A116</f>
        <v/>
      </c>
      <c r="C415" s="80">
        <f>IF('Investment Analysis'!T116&gt;0,'Investment Analysis'!T116,0)</f>
        <v/>
      </c>
      <c r="D415" s="80" t="n"/>
      <c r="E415" s="76">
        <f>B415</f>
        <v/>
      </c>
      <c r="F415" s="45">
        <f>IF(Protfolio!IT116&gt;0,Protfolio!IT116,0)</f>
        <v/>
      </c>
    </row>
    <row r="416">
      <c r="B416" s="76">
        <f>'Investment Analysis'!A117</f>
        <v/>
      </c>
      <c r="C416" s="80">
        <f>IF('Investment Analysis'!T117&gt;0,'Investment Analysis'!T117,0)</f>
        <v/>
      </c>
      <c r="D416" s="80" t="n"/>
      <c r="E416" s="76">
        <f>B416</f>
        <v/>
      </c>
      <c r="F416" s="45">
        <f>IF(Protfolio!IT117&gt;0,Protfolio!IT117,0)</f>
        <v/>
      </c>
    </row>
    <row r="417">
      <c r="B417" s="76">
        <f>'Investment Analysis'!A118</f>
        <v/>
      </c>
      <c r="C417" s="80">
        <f>IF('Investment Analysis'!T118&gt;0,'Investment Analysis'!T118,0)</f>
        <v/>
      </c>
      <c r="D417" s="80" t="n"/>
      <c r="E417" s="76">
        <f>B417</f>
        <v/>
      </c>
      <c r="F417" s="45">
        <f>IF(Protfolio!IT118&gt;0,Protfolio!IT118,0)</f>
        <v/>
      </c>
    </row>
    <row r="418">
      <c r="B418" s="76">
        <f>'Investment Analysis'!A119</f>
        <v/>
      </c>
      <c r="C418" s="80">
        <f>IF('Investment Analysis'!T119&gt;0,'Investment Analysis'!T119,0)</f>
        <v/>
      </c>
      <c r="D418" s="80" t="n"/>
      <c r="E418" s="76">
        <f>B418</f>
        <v/>
      </c>
      <c r="F418" s="45">
        <f>IF(Protfolio!IT119&gt;0,Protfolio!IT119,0)</f>
        <v/>
      </c>
    </row>
    <row r="419">
      <c r="B419" s="76">
        <f>'Investment Analysis'!A120</f>
        <v/>
      </c>
      <c r="C419" s="80">
        <f>IF('Investment Analysis'!T120&gt;0,'Investment Analysis'!T120,0)</f>
        <v/>
      </c>
      <c r="D419" s="80" t="n"/>
      <c r="E419" s="76">
        <f>B419</f>
        <v/>
      </c>
      <c r="F419" s="45">
        <f>IF(Protfolio!IT120&gt;0,Protfolio!IT120,0)</f>
        <v/>
      </c>
    </row>
    <row r="420">
      <c r="B420" s="76">
        <f>'Investment Analysis'!A121</f>
        <v/>
      </c>
      <c r="C420" s="80">
        <f>IF('Investment Analysis'!T121&gt;0,'Investment Analysis'!T121,0)</f>
        <v/>
      </c>
      <c r="D420" s="80" t="n"/>
      <c r="E420" s="76">
        <f>B420</f>
        <v/>
      </c>
      <c r="F420" s="45">
        <f>IF(Protfolio!IT121&gt;0,Protfolio!IT121,0)</f>
        <v/>
      </c>
    </row>
    <row r="421">
      <c r="B421" s="76">
        <f>'Investment Analysis'!A122</f>
        <v/>
      </c>
      <c r="C421" s="80">
        <f>IF('Investment Analysis'!T122&gt;0,'Investment Analysis'!T122,0)</f>
        <v/>
      </c>
      <c r="D421" s="80" t="n"/>
      <c r="E421" s="76">
        <f>B421</f>
        <v/>
      </c>
      <c r="F421" s="45">
        <f>IF(Protfolio!IT122&gt;0,Protfolio!IT122,0)</f>
        <v/>
      </c>
    </row>
    <row r="422">
      <c r="B422" s="76">
        <f>'Investment Analysis'!A123</f>
        <v/>
      </c>
      <c r="C422" s="80">
        <f>IF('Investment Analysis'!T123&gt;0,'Investment Analysis'!T123,0)</f>
        <v/>
      </c>
      <c r="D422" s="80" t="n"/>
      <c r="E422" s="76">
        <f>B422</f>
        <v/>
      </c>
      <c r="F422" s="45">
        <f>IF(Protfolio!IT123&gt;0,Protfolio!IT123,0)</f>
        <v/>
      </c>
    </row>
    <row r="423">
      <c r="B423" s="76">
        <f>'Investment Analysis'!A124</f>
        <v/>
      </c>
      <c r="C423" s="80">
        <f>IF('Investment Analysis'!T124&gt;0,'Investment Analysis'!T124,0)</f>
        <v/>
      </c>
      <c r="D423" s="80" t="n"/>
      <c r="E423" s="76">
        <f>B423</f>
        <v/>
      </c>
      <c r="F423" s="45">
        <f>IF(Protfolio!IT124&gt;0,Protfolio!IT124,0)</f>
        <v/>
      </c>
    </row>
    <row r="424">
      <c r="B424" s="76">
        <f>'Investment Analysis'!A125</f>
        <v/>
      </c>
      <c r="C424" s="80">
        <f>IF('Investment Analysis'!T125&gt;0,'Investment Analysis'!T125,0)</f>
        <v/>
      </c>
      <c r="D424" s="80" t="n"/>
      <c r="E424" s="76">
        <f>B424</f>
        <v/>
      </c>
      <c r="F424" s="45">
        <f>IF(Protfolio!IT125&gt;0,Protfolio!IT125,0)</f>
        <v/>
      </c>
    </row>
    <row r="425">
      <c r="B425" s="76">
        <f>'Investment Analysis'!A126</f>
        <v/>
      </c>
      <c r="C425" s="80">
        <f>IF('Investment Analysis'!T126&gt;0,'Investment Analysis'!T126,0)</f>
        <v/>
      </c>
      <c r="D425" s="80" t="n"/>
      <c r="E425" s="76">
        <f>B425</f>
        <v/>
      </c>
      <c r="F425" s="45">
        <f>IF(Protfolio!IT126&gt;0,Protfolio!IT126,0)</f>
        <v/>
      </c>
    </row>
    <row r="426">
      <c r="B426" s="76">
        <f>'Investment Analysis'!A127</f>
        <v/>
      </c>
      <c r="C426" s="80">
        <f>IF('Investment Analysis'!T127&gt;0,'Investment Analysis'!T127,0)</f>
        <v/>
      </c>
      <c r="D426" s="80" t="n"/>
      <c r="E426" s="76">
        <f>B426</f>
        <v/>
      </c>
      <c r="F426" s="45">
        <f>IF(Protfolio!IT127&gt;0,Protfolio!IT127,0)</f>
        <v/>
      </c>
    </row>
    <row r="427">
      <c r="B427" s="76">
        <f>'Investment Analysis'!A128</f>
        <v/>
      </c>
      <c r="C427" s="80">
        <f>IF('Investment Analysis'!T128&gt;0,'Investment Analysis'!T128,0)</f>
        <v/>
      </c>
      <c r="D427" s="80" t="n"/>
      <c r="E427" s="76">
        <f>B427</f>
        <v/>
      </c>
      <c r="F427" s="45">
        <f>IF(Protfolio!IT128&gt;0,Protfolio!IT128,0)</f>
        <v/>
      </c>
    </row>
    <row r="428">
      <c r="B428" s="76">
        <f>'Investment Analysis'!A129</f>
        <v/>
      </c>
      <c r="C428" s="80">
        <f>IF('Investment Analysis'!T129&gt;0,'Investment Analysis'!T129,0)</f>
        <v/>
      </c>
      <c r="D428" s="80" t="n"/>
      <c r="E428" s="76">
        <f>B428</f>
        <v/>
      </c>
      <c r="F428" s="45">
        <f>IF(Protfolio!IT129&gt;0,Protfolio!IT129,0)</f>
        <v/>
      </c>
    </row>
    <row r="429">
      <c r="B429" s="76">
        <f>'Investment Analysis'!A130</f>
        <v/>
      </c>
      <c r="C429" s="80">
        <f>IF('Investment Analysis'!T130&gt;0,'Investment Analysis'!T130,0)</f>
        <v/>
      </c>
      <c r="D429" s="80" t="n"/>
      <c r="E429" s="76">
        <f>B429</f>
        <v/>
      </c>
      <c r="F429" s="45">
        <f>IF(Protfolio!IT130&gt;0,Protfolio!IT130,0)</f>
        <v/>
      </c>
    </row>
    <row r="430">
      <c r="B430" s="76">
        <f>'Investment Analysis'!A131</f>
        <v/>
      </c>
      <c r="C430" s="80">
        <f>IF('Investment Analysis'!T131&gt;0,'Investment Analysis'!T131,0)</f>
        <v/>
      </c>
      <c r="D430" s="80" t="n"/>
      <c r="E430" s="76">
        <f>B430</f>
        <v/>
      </c>
      <c r="F430" s="45">
        <f>IF(Protfolio!IT131&gt;0,Protfolio!IT131,0)</f>
        <v/>
      </c>
    </row>
    <row r="431">
      <c r="B431" s="76">
        <f>'Investment Analysis'!A132</f>
        <v/>
      </c>
      <c r="C431" s="80">
        <f>IF('Investment Analysis'!T132&gt;0,'Investment Analysis'!T132,0)</f>
        <v/>
      </c>
      <c r="D431" s="80" t="n"/>
      <c r="E431" s="76">
        <f>B431</f>
        <v/>
      </c>
      <c r="F431" s="45">
        <f>IF(Protfolio!IT132&gt;0,Protfolio!IT132,0)</f>
        <v/>
      </c>
    </row>
    <row r="432">
      <c r="B432" s="76">
        <f>'Investment Analysis'!A133</f>
        <v/>
      </c>
      <c r="C432" s="80">
        <f>IF('Investment Analysis'!T133&gt;0,'Investment Analysis'!T133,0)</f>
        <v/>
      </c>
      <c r="D432" s="80" t="n"/>
      <c r="E432" s="76">
        <f>B432</f>
        <v/>
      </c>
      <c r="F432" s="45">
        <f>IF(Protfolio!IT133&gt;0,Protfolio!IT133,0)</f>
        <v/>
      </c>
    </row>
    <row r="433">
      <c r="B433" s="76">
        <f>'Investment Analysis'!A134</f>
        <v/>
      </c>
      <c r="C433" s="80">
        <f>IF('Investment Analysis'!T134&gt;0,'Investment Analysis'!T134,0)</f>
        <v/>
      </c>
      <c r="D433" s="80" t="n"/>
      <c r="E433" s="76">
        <f>B433</f>
        <v/>
      </c>
      <c r="F433" s="45">
        <f>IF(Protfolio!IT134&gt;0,Protfolio!IT134,0)</f>
        <v/>
      </c>
    </row>
    <row r="434">
      <c r="B434" s="76">
        <f>'Investment Analysis'!A135</f>
        <v/>
      </c>
      <c r="C434" s="80">
        <f>IF('Investment Analysis'!T135&gt;0,'Investment Analysis'!T135,0)</f>
        <v/>
      </c>
      <c r="D434" s="80" t="n"/>
      <c r="E434" s="76">
        <f>B434</f>
        <v/>
      </c>
      <c r="F434" s="45">
        <f>IF(Protfolio!IT135&gt;0,Protfolio!IT135,0)</f>
        <v/>
      </c>
    </row>
    <row r="435">
      <c r="B435" s="76">
        <f>'Investment Analysis'!A136</f>
        <v/>
      </c>
      <c r="C435" s="80">
        <f>IF('Investment Analysis'!T136&gt;0,'Investment Analysis'!T136,0)</f>
        <v/>
      </c>
      <c r="D435" s="80" t="n"/>
      <c r="E435" s="76">
        <f>B435</f>
        <v/>
      </c>
      <c r="F435" s="45">
        <f>IF(Protfolio!IT136&gt;0,Protfolio!IT136,0)</f>
        <v/>
      </c>
    </row>
    <row r="436">
      <c r="B436" s="76">
        <f>'Investment Analysis'!A137</f>
        <v/>
      </c>
      <c r="C436" s="80">
        <f>IF('Investment Analysis'!T137&gt;0,'Investment Analysis'!T137,0)</f>
        <v/>
      </c>
      <c r="D436" s="80" t="n"/>
      <c r="E436" s="76">
        <f>B436</f>
        <v/>
      </c>
      <c r="F436" s="45">
        <f>IF(Protfolio!IT137&gt;0,Protfolio!IT137,0)</f>
        <v/>
      </c>
    </row>
    <row r="437">
      <c r="B437" s="76">
        <f>'Investment Analysis'!A138</f>
        <v/>
      </c>
      <c r="C437" s="80">
        <f>IF('Investment Analysis'!T138&gt;0,'Investment Analysis'!T138,0)</f>
        <v/>
      </c>
      <c r="D437" s="80" t="n"/>
      <c r="E437" s="76">
        <f>B437</f>
        <v/>
      </c>
      <c r="F437" s="45">
        <f>IF(Protfolio!IT138&gt;0,Protfolio!IT138,0)</f>
        <v/>
      </c>
    </row>
    <row r="438">
      <c r="B438" s="76">
        <f>'Investment Analysis'!A139</f>
        <v/>
      </c>
      <c r="C438" s="80">
        <f>IF('Investment Analysis'!T139&gt;0,'Investment Analysis'!T139,0)</f>
        <v/>
      </c>
      <c r="D438" s="80" t="n"/>
      <c r="E438" s="76">
        <f>B438</f>
        <v/>
      </c>
      <c r="F438" s="45">
        <f>IF(Protfolio!IT139&gt;0,Protfolio!IT139,0)</f>
        <v/>
      </c>
    </row>
    <row r="439">
      <c r="B439" s="76">
        <f>'Investment Analysis'!A140</f>
        <v/>
      </c>
      <c r="C439" s="80">
        <f>IF('Investment Analysis'!T140&gt;0,'Investment Analysis'!T140,0)</f>
        <v/>
      </c>
      <c r="D439" s="80" t="n"/>
      <c r="E439" s="76">
        <f>B439</f>
        <v/>
      </c>
      <c r="F439" s="45">
        <f>IF(Protfolio!IT140&gt;0,Protfolio!IT140,0)</f>
        <v/>
      </c>
    </row>
    <row r="440">
      <c r="B440" s="76">
        <f>'Investment Analysis'!A141</f>
        <v/>
      </c>
      <c r="C440" s="80">
        <f>IF('Investment Analysis'!T141&gt;0,'Investment Analysis'!T141,0)</f>
        <v/>
      </c>
      <c r="D440" s="80" t="n"/>
      <c r="E440" s="76">
        <f>B440</f>
        <v/>
      </c>
      <c r="F440" s="45">
        <f>IF(Protfolio!IT141&gt;0,Protfolio!IT141,0)</f>
        <v/>
      </c>
    </row>
    <row r="441">
      <c r="B441" s="76">
        <f>'Investment Analysis'!A142</f>
        <v/>
      </c>
      <c r="C441" s="80">
        <f>IF('Investment Analysis'!T142&gt;0,'Investment Analysis'!T142,0)</f>
        <v/>
      </c>
      <c r="D441" s="80" t="n"/>
      <c r="E441" s="76">
        <f>B441</f>
        <v/>
      </c>
      <c r="F441" s="45">
        <f>IF(Protfolio!IT142&gt;0,Protfolio!IT142,0)</f>
        <v/>
      </c>
    </row>
    <row r="442">
      <c r="B442" s="76">
        <f>'Investment Analysis'!A143</f>
        <v/>
      </c>
      <c r="C442" s="80">
        <f>IF('Investment Analysis'!T143&gt;0,'Investment Analysis'!T143,0)</f>
        <v/>
      </c>
      <c r="D442" s="80" t="n"/>
      <c r="E442" s="76">
        <f>B442</f>
        <v/>
      </c>
      <c r="F442" s="45">
        <f>IF(Protfolio!IT143&gt;0,Protfolio!IT143,0)</f>
        <v/>
      </c>
    </row>
    <row r="443">
      <c r="B443" s="76">
        <f>'Investment Analysis'!A144</f>
        <v/>
      </c>
      <c r="C443" s="80">
        <f>IF('Investment Analysis'!T144&gt;0,'Investment Analysis'!T144,0)</f>
        <v/>
      </c>
      <c r="D443" s="80" t="n"/>
      <c r="E443" s="76">
        <f>B443</f>
        <v/>
      </c>
      <c r="F443" s="45">
        <f>IF(Protfolio!IT144&gt;0,Protfolio!IT144,0)</f>
        <v/>
      </c>
    </row>
    <row r="444">
      <c r="B444" s="76">
        <f>'Investment Analysis'!A145</f>
        <v/>
      </c>
      <c r="C444" s="80">
        <f>IF('Investment Analysis'!T145&gt;0,'Investment Analysis'!T145,0)</f>
        <v/>
      </c>
      <c r="D444" s="80" t="n"/>
      <c r="E444" s="76">
        <f>B444</f>
        <v/>
      </c>
      <c r="F444" s="45">
        <f>IF(Protfolio!IT145&gt;0,Protfolio!IT145,0)</f>
        <v/>
      </c>
    </row>
    <row r="445">
      <c r="B445" s="76">
        <f>'Investment Analysis'!A146</f>
        <v/>
      </c>
      <c r="C445" s="80">
        <f>IF('Investment Analysis'!T146&gt;0,'Investment Analysis'!T146,0)</f>
        <v/>
      </c>
      <c r="D445" s="80" t="n"/>
      <c r="E445" s="76">
        <f>B445</f>
        <v/>
      </c>
      <c r="F445" s="45">
        <f>IF(Protfolio!IT146&gt;0,Protfolio!IT146,0)</f>
        <v/>
      </c>
    </row>
    <row r="446">
      <c r="B446" s="76">
        <f>'Investment Analysis'!A147</f>
        <v/>
      </c>
      <c r="C446" s="80">
        <f>IF('Investment Analysis'!T147&gt;0,'Investment Analysis'!T147,0)</f>
        <v/>
      </c>
      <c r="D446" s="80" t="n"/>
      <c r="E446" s="76">
        <f>B446</f>
        <v/>
      </c>
      <c r="F446" s="45">
        <f>IF(Protfolio!IT147&gt;0,Protfolio!IT147,0)</f>
        <v/>
      </c>
    </row>
    <row r="447">
      <c r="B447" s="76">
        <f>'Investment Analysis'!A148</f>
        <v/>
      </c>
      <c r="C447" s="80">
        <f>IF('Investment Analysis'!T148&gt;0,'Investment Analysis'!T148,0)</f>
        <v/>
      </c>
      <c r="D447" s="80" t="n"/>
      <c r="E447" s="76">
        <f>B447</f>
        <v/>
      </c>
      <c r="F447" s="45">
        <f>IF(Protfolio!IT148&gt;0,Protfolio!IT148,0)</f>
        <v/>
      </c>
    </row>
    <row r="448">
      <c r="B448" s="76">
        <f>'Investment Analysis'!A149</f>
        <v/>
      </c>
      <c r="C448" s="80">
        <f>IF('Investment Analysis'!T149&gt;0,'Investment Analysis'!T149,0)</f>
        <v/>
      </c>
      <c r="D448" s="80" t="n"/>
      <c r="E448" s="76">
        <f>B448</f>
        <v/>
      </c>
      <c r="F448" s="45">
        <f>IF(Protfolio!IT149&gt;0,Protfolio!IT149,0)</f>
        <v/>
      </c>
    </row>
    <row r="449">
      <c r="B449" s="76">
        <f>'Investment Analysis'!A150</f>
        <v/>
      </c>
      <c r="C449" s="80">
        <f>IF('Investment Analysis'!T150&gt;0,'Investment Analysis'!T150,0)</f>
        <v/>
      </c>
      <c r="D449" s="80" t="n"/>
      <c r="E449" s="76">
        <f>B449</f>
        <v/>
      </c>
      <c r="F449" s="45">
        <f>IF(Protfolio!IT150&gt;0,Protfolio!IT150,0)</f>
        <v/>
      </c>
    </row>
    <row r="450">
      <c r="B450" s="76">
        <f>'Investment Analysis'!A151</f>
        <v/>
      </c>
      <c r="C450" s="80">
        <f>IF('Investment Analysis'!T151&gt;0,'Investment Analysis'!T151,0)</f>
        <v/>
      </c>
      <c r="D450" s="80" t="n"/>
      <c r="E450" s="76">
        <f>B450</f>
        <v/>
      </c>
      <c r="F450" s="45">
        <f>IF(Protfolio!IT151&gt;0,Protfolio!IT151,0)</f>
        <v/>
      </c>
    </row>
    <row r="451">
      <c r="B451" s="76">
        <f>'Investment Analysis'!A152</f>
        <v/>
      </c>
      <c r="C451" s="80">
        <f>IF('Investment Analysis'!T152&gt;0,'Investment Analysis'!T152,0)</f>
        <v/>
      </c>
      <c r="D451" s="80" t="n"/>
      <c r="E451" s="76">
        <f>B451</f>
        <v/>
      </c>
      <c r="F451" s="45">
        <f>IF(Protfolio!IT152&gt;0,Protfolio!IT152,0)</f>
        <v/>
      </c>
    </row>
    <row r="452">
      <c r="B452" s="76">
        <f>'Investment Analysis'!A153</f>
        <v/>
      </c>
      <c r="C452" s="80">
        <f>IF('Investment Analysis'!T153&gt;0,'Investment Analysis'!T153,0)</f>
        <v/>
      </c>
      <c r="D452" s="80" t="n"/>
      <c r="E452" s="76">
        <f>B452</f>
        <v/>
      </c>
      <c r="F452" s="45">
        <f>IF(Protfolio!IT153&gt;0,Protfolio!IT153,0)</f>
        <v/>
      </c>
    </row>
    <row r="453">
      <c r="B453" s="76">
        <f>'Investment Analysis'!A154</f>
        <v/>
      </c>
      <c r="C453" s="80">
        <f>IF('Investment Analysis'!T154&gt;0,'Investment Analysis'!T154,0)</f>
        <v/>
      </c>
      <c r="D453" s="80" t="n"/>
      <c r="E453" s="76">
        <f>B453</f>
        <v/>
      </c>
      <c r="F453" s="45">
        <f>IF(Protfolio!IT154&gt;0,Protfolio!IT154,0)</f>
        <v/>
      </c>
    </row>
    <row r="454">
      <c r="B454" s="76">
        <f>'Investment Analysis'!A155</f>
        <v/>
      </c>
      <c r="C454" s="80">
        <f>IF('Investment Analysis'!T155&gt;0,'Investment Analysis'!T155,0)</f>
        <v/>
      </c>
      <c r="D454" s="80" t="n"/>
      <c r="E454" s="76">
        <f>B454</f>
        <v/>
      </c>
      <c r="F454" s="45">
        <f>IF(Protfolio!IT155&gt;0,Protfolio!IT155,0)</f>
        <v/>
      </c>
    </row>
    <row r="455">
      <c r="B455" s="76">
        <f>'Investment Analysis'!A156</f>
        <v/>
      </c>
      <c r="C455" s="80">
        <f>IF('Investment Analysis'!T156&gt;0,'Investment Analysis'!T156,0)</f>
        <v/>
      </c>
      <c r="D455" s="80" t="n"/>
      <c r="E455" s="76">
        <f>B455</f>
        <v/>
      </c>
      <c r="F455" s="45">
        <f>IF(Protfolio!IT156&gt;0,Protfolio!IT156,0)</f>
        <v/>
      </c>
    </row>
    <row r="456">
      <c r="B456" s="76">
        <f>'Investment Analysis'!A157</f>
        <v/>
      </c>
      <c r="C456" s="80">
        <f>IF('Investment Analysis'!T157&gt;0,'Investment Analysis'!T157,0)</f>
        <v/>
      </c>
      <c r="D456" s="80" t="n"/>
      <c r="E456" s="76">
        <f>B456</f>
        <v/>
      </c>
      <c r="F456" s="45">
        <f>IF(Protfolio!IT157&gt;0,Protfolio!IT157,0)</f>
        <v/>
      </c>
    </row>
    <row r="457">
      <c r="B457" s="76">
        <f>'Investment Analysis'!A158</f>
        <v/>
      </c>
      <c r="C457" s="80">
        <f>IF('Investment Analysis'!T158&gt;0,'Investment Analysis'!T158,0)</f>
        <v/>
      </c>
      <c r="D457" s="80" t="n"/>
      <c r="E457" s="76">
        <f>B457</f>
        <v/>
      </c>
      <c r="F457" s="45">
        <f>IF(Protfolio!IT158&gt;0,Protfolio!IT158,0)</f>
        <v/>
      </c>
    </row>
    <row r="458">
      <c r="B458" s="76">
        <f>'Investment Analysis'!A159</f>
        <v/>
      </c>
      <c r="C458" s="80">
        <f>IF('Investment Analysis'!T159&gt;0,'Investment Analysis'!T159,0)</f>
        <v/>
      </c>
      <c r="D458" s="80" t="n"/>
      <c r="E458" s="76">
        <f>B458</f>
        <v/>
      </c>
      <c r="F458" s="45">
        <f>IF(Protfolio!IT159&gt;0,Protfolio!IT159,0)</f>
        <v/>
      </c>
    </row>
    <row r="459">
      <c r="B459" s="76">
        <f>'Investment Analysis'!A160</f>
        <v/>
      </c>
      <c r="C459" s="80">
        <f>IF('Investment Analysis'!T160&gt;0,'Investment Analysis'!T160,0)</f>
        <v/>
      </c>
      <c r="D459" s="80" t="n"/>
      <c r="E459" s="76">
        <f>B459</f>
        <v/>
      </c>
      <c r="F459" s="45">
        <f>IF(Protfolio!IT160&gt;0,Protfolio!IT160,0)</f>
        <v/>
      </c>
    </row>
    <row r="460">
      <c r="B460" s="76">
        <f>'Investment Analysis'!A161</f>
        <v/>
      </c>
      <c r="C460" s="80">
        <f>IF('Investment Analysis'!T161&gt;0,'Investment Analysis'!T161,0)</f>
        <v/>
      </c>
      <c r="D460" s="80" t="n"/>
      <c r="E460" s="76">
        <f>B460</f>
        <v/>
      </c>
      <c r="F460" s="45">
        <f>IF(Protfolio!IT161&gt;0,Protfolio!IT161,0)</f>
        <v/>
      </c>
    </row>
    <row r="461">
      <c r="B461" s="76">
        <f>'Investment Analysis'!A162</f>
        <v/>
      </c>
      <c r="C461" s="80">
        <f>IF('Investment Analysis'!T162&gt;0,'Investment Analysis'!T162,0)</f>
        <v/>
      </c>
      <c r="D461" s="80" t="n"/>
      <c r="E461" s="76">
        <f>B461</f>
        <v/>
      </c>
      <c r="F461" s="45">
        <f>IF(Protfolio!IT162&gt;0,Protfolio!IT162,0)</f>
        <v/>
      </c>
    </row>
    <row r="462">
      <c r="B462" s="76">
        <f>'Investment Analysis'!A163</f>
        <v/>
      </c>
      <c r="C462" s="80">
        <f>IF('Investment Analysis'!T163&gt;0,'Investment Analysis'!T163,0)</f>
        <v/>
      </c>
      <c r="D462" s="80" t="n"/>
      <c r="E462" s="76">
        <f>B462</f>
        <v/>
      </c>
      <c r="F462" s="45">
        <f>IF(Protfolio!IT163&gt;0,Protfolio!IT163,0)</f>
        <v/>
      </c>
    </row>
    <row r="463">
      <c r="B463" s="76">
        <f>'Investment Analysis'!A164</f>
        <v/>
      </c>
      <c r="C463" s="80">
        <f>IF('Investment Analysis'!T164&gt;0,'Investment Analysis'!T164,0)</f>
        <v/>
      </c>
      <c r="D463" s="80" t="n"/>
      <c r="E463" s="76">
        <f>B463</f>
        <v/>
      </c>
      <c r="F463" s="45">
        <f>IF(Protfolio!IT164&gt;0,Protfolio!IT164,0)</f>
        <v/>
      </c>
    </row>
    <row r="464">
      <c r="B464" s="76">
        <f>'Investment Analysis'!A165</f>
        <v/>
      </c>
      <c r="C464" s="80">
        <f>IF('Investment Analysis'!T165&gt;0,'Investment Analysis'!T165,0)</f>
        <v/>
      </c>
      <c r="D464" s="80" t="n"/>
      <c r="E464" s="76">
        <f>B464</f>
        <v/>
      </c>
      <c r="F464" s="45">
        <f>IF(Protfolio!IT165&gt;0,Protfolio!IT165,0)</f>
        <v/>
      </c>
    </row>
    <row r="465">
      <c r="B465" s="76">
        <f>'Investment Analysis'!A166</f>
        <v/>
      </c>
      <c r="C465" s="80">
        <f>IF('Investment Analysis'!T166&gt;0,'Investment Analysis'!T166,0)</f>
        <v/>
      </c>
      <c r="D465" s="80" t="n"/>
      <c r="E465" s="76">
        <f>B465</f>
        <v/>
      </c>
      <c r="F465" s="45">
        <f>IF(Protfolio!IT166&gt;0,Protfolio!IT166,0)</f>
        <v/>
      </c>
    </row>
    <row r="466">
      <c r="B466" s="76">
        <f>'Investment Analysis'!A167</f>
        <v/>
      </c>
      <c r="C466" s="80">
        <f>IF('Investment Analysis'!T167&gt;0,'Investment Analysis'!T167,0)</f>
        <v/>
      </c>
      <c r="D466" s="80" t="n"/>
      <c r="E466" s="76">
        <f>B466</f>
        <v/>
      </c>
      <c r="F466" s="45">
        <f>IF(Protfolio!IT167&gt;0,Protfolio!IT167,0)</f>
        <v/>
      </c>
    </row>
    <row r="467">
      <c r="B467" s="76">
        <f>'Investment Analysis'!A168</f>
        <v/>
      </c>
      <c r="C467" s="80">
        <f>IF('Investment Analysis'!T168&gt;0,'Investment Analysis'!T168,0)</f>
        <v/>
      </c>
      <c r="D467" s="80" t="n"/>
      <c r="E467" s="76">
        <f>B467</f>
        <v/>
      </c>
      <c r="F467" s="45">
        <f>IF(Protfolio!IT168&gt;0,Protfolio!IT168,0)</f>
        <v/>
      </c>
    </row>
    <row r="468">
      <c r="B468" s="76">
        <f>'Investment Analysis'!A169</f>
        <v/>
      </c>
      <c r="C468" s="80">
        <f>IF('Investment Analysis'!T169&gt;0,'Investment Analysis'!T169,0)</f>
        <v/>
      </c>
      <c r="D468" s="80" t="n"/>
      <c r="E468" s="76">
        <f>B468</f>
        <v/>
      </c>
      <c r="F468" s="45">
        <f>IF(Protfolio!IT169&gt;0,Protfolio!IT169,0)</f>
        <v/>
      </c>
    </row>
    <row r="469">
      <c r="B469" s="76">
        <f>'Investment Analysis'!A170</f>
        <v/>
      </c>
      <c r="C469" s="80">
        <f>IF('Investment Analysis'!T170&gt;0,'Investment Analysis'!T170,0)</f>
        <v/>
      </c>
      <c r="D469" s="80" t="n"/>
      <c r="E469" s="76">
        <f>B469</f>
        <v/>
      </c>
      <c r="F469" s="45">
        <f>IF(Protfolio!IT170&gt;0,Protfolio!IT170,0)</f>
        <v/>
      </c>
    </row>
    <row r="470">
      <c r="B470" s="76">
        <f>'Investment Analysis'!A171</f>
        <v/>
      </c>
      <c r="C470" s="80">
        <f>IF('Investment Analysis'!T171&gt;0,'Investment Analysis'!T171,0)</f>
        <v/>
      </c>
      <c r="D470" s="80" t="n"/>
      <c r="E470" s="76">
        <f>B470</f>
        <v/>
      </c>
      <c r="F470" s="45">
        <f>IF(Protfolio!IT171&gt;0,Protfolio!IT171,0)</f>
        <v/>
      </c>
    </row>
    <row r="471">
      <c r="B471" s="76">
        <f>'Investment Analysis'!A172</f>
        <v/>
      </c>
      <c r="C471" s="80">
        <f>IF('Investment Analysis'!T172&gt;0,'Investment Analysis'!T172,0)</f>
        <v/>
      </c>
      <c r="D471" s="80" t="n"/>
      <c r="E471" s="76">
        <f>B471</f>
        <v/>
      </c>
      <c r="F471" s="45">
        <f>IF(Protfolio!IT172&gt;0,Protfolio!IT172,0)</f>
        <v/>
      </c>
    </row>
    <row r="472">
      <c r="B472" s="76">
        <f>'Investment Analysis'!A173</f>
        <v/>
      </c>
      <c r="C472" s="80">
        <f>IF('Investment Analysis'!T173&gt;0,'Investment Analysis'!T173,0)</f>
        <v/>
      </c>
      <c r="D472" s="80" t="n"/>
      <c r="E472" s="76">
        <f>B472</f>
        <v/>
      </c>
      <c r="F472" s="45">
        <f>IF(Protfolio!IT173&gt;0,Protfolio!IT173,0)</f>
        <v/>
      </c>
    </row>
    <row r="473">
      <c r="B473" s="76">
        <f>'Investment Analysis'!A174</f>
        <v/>
      </c>
      <c r="C473" s="80">
        <f>IF('Investment Analysis'!T174&gt;0,'Investment Analysis'!T174,0)</f>
        <v/>
      </c>
      <c r="D473" s="80" t="n"/>
      <c r="E473" s="76">
        <f>B473</f>
        <v/>
      </c>
      <c r="F473" s="45">
        <f>IF(Protfolio!IT174&gt;0,Protfolio!IT174,0)</f>
        <v/>
      </c>
    </row>
    <row r="474">
      <c r="B474" s="76">
        <f>'Investment Analysis'!A175</f>
        <v/>
      </c>
      <c r="C474" s="80">
        <f>IF('Investment Analysis'!T175&gt;0,'Investment Analysis'!T175,0)</f>
        <v/>
      </c>
      <c r="D474" s="80" t="n"/>
      <c r="E474" s="76">
        <f>B474</f>
        <v/>
      </c>
      <c r="F474" s="45">
        <f>IF(Protfolio!IT175&gt;0,Protfolio!IT175,0)</f>
        <v/>
      </c>
    </row>
    <row r="475">
      <c r="B475" s="76">
        <f>'Investment Analysis'!A176</f>
        <v/>
      </c>
      <c r="C475" s="80">
        <f>IF('Investment Analysis'!T176&gt;0,'Investment Analysis'!T176,0)</f>
        <v/>
      </c>
      <c r="D475" s="80" t="n"/>
      <c r="E475" s="76">
        <f>B475</f>
        <v/>
      </c>
      <c r="F475" s="45">
        <f>IF(Protfolio!IT176&gt;0,Protfolio!IT176,0)</f>
        <v/>
      </c>
    </row>
    <row r="476">
      <c r="B476" s="76">
        <f>'Investment Analysis'!A177</f>
        <v/>
      </c>
      <c r="C476" s="80">
        <f>IF('Investment Analysis'!T177&gt;0,'Investment Analysis'!T177,0)</f>
        <v/>
      </c>
      <c r="D476" s="80" t="n"/>
      <c r="E476" s="76">
        <f>B476</f>
        <v/>
      </c>
      <c r="F476" s="45">
        <f>IF(Protfolio!IT177&gt;0,Protfolio!IT177,0)</f>
        <v/>
      </c>
    </row>
    <row r="477">
      <c r="B477" s="76">
        <f>'Investment Analysis'!A178</f>
        <v/>
      </c>
      <c r="C477" s="80">
        <f>IF('Investment Analysis'!T178&gt;0,'Investment Analysis'!T178,0)</f>
        <v/>
      </c>
      <c r="D477" s="80" t="n"/>
      <c r="E477" s="76">
        <f>B477</f>
        <v/>
      </c>
      <c r="F477" s="45">
        <f>IF(Protfolio!IT178&gt;0,Protfolio!IT178,0)</f>
        <v/>
      </c>
    </row>
    <row r="478">
      <c r="B478" s="76">
        <f>'Investment Analysis'!A179</f>
        <v/>
      </c>
      <c r="C478" s="80">
        <f>IF('Investment Analysis'!T179&gt;0,'Investment Analysis'!T179,0)</f>
        <v/>
      </c>
      <c r="D478" s="80" t="n"/>
      <c r="E478" s="76">
        <f>B478</f>
        <v/>
      </c>
      <c r="F478" s="45">
        <f>IF(Protfolio!IT179&gt;0,Protfolio!IT179,0)</f>
        <v/>
      </c>
    </row>
    <row r="479">
      <c r="B479" s="76">
        <f>'Investment Analysis'!A180</f>
        <v/>
      </c>
      <c r="C479" s="80">
        <f>IF('Investment Analysis'!T180&gt;0,'Investment Analysis'!T180,0)</f>
        <v/>
      </c>
      <c r="D479" s="80" t="n"/>
      <c r="E479" s="76">
        <f>B479</f>
        <v/>
      </c>
      <c r="F479" s="45">
        <f>IF(Protfolio!IT180&gt;0,Protfolio!IT180,0)</f>
        <v/>
      </c>
    </row>
    <row r="480">
      <c r="B480" s="76">
        <f>'Investment Analysis'!A181</f>
        <v/>
      </c>
      <c r="C480" s="80">
        <f>IF('Investment Analysis'!T181&gt;0,'Investment Analysis'!T181,0)</f>
        <v/>
      </c>
      <c r="D480" s="80" t="n"/>
      <c r="E480" s="76">
        <f>B480</f>
        <v/>
      </c>
      <c r="F480" s="45">
        <f>IF(Protfolio!IT181&gt;0,Protfolio!IT181,0)</f>
        <v/>
      </c>
    </row>
    <row r="481">
      <c r="B481" s="76">
        <f>'Investment Analysis'!A182</f>
        <v/>
      </c>
      <c r="C481" s="80">
        <f>IF('Investment Analysis'!T182&gt;0,'Investment Analysis'!T182,0)</f>
        <v/>
      </c>
      <c r="D481" s="80" t="n"/>
      <c r="E481" s="76">
        <f>B481</f>
        <v/>
      </c>
      <c r="F481" s="45">
        <f>IF(Protfolio!IT182&gt;0,Protfolio!IT182,0)</f>
        <v/>
      </c>
    </row>
    <row r="482">
      <c r="B482" s="76">
        <f>'Investment Analysis'!A183</f>
        <v/>
      </c>
      <c r="C482" s="80">
        <f>IF('Investment Analysis'!T183&gt;0,'Investment Analysis'!T183,0)</f>
        <v/>
      </c>
      <c r="D482" s="80" t="n"/>
      <c r="E482" s="76">
        <f>B482</f>
        <v/>
      </c>
      <c r="F482" s="45">
        <f>IF(Protfolio!IT183&gt;0,Protfolio!IT183,0)</f>
        <v/>
      </c>
    </row>
    <row r="483">
      <c r="B483" s="76">
        <f>'Investment Analysis'!A184</f>
        <v/>
      </c>
      <c r="C483" s="80">
        <f>IF('Investment Analysis'!T184&gt;0,'Investment Analysis'!T184,0)</f>
        <v/>
      </c>
      <c r="D483" s="80" t="n"/>
      <c r="E483" s="76">
        <f>B483</f>
        <v/>
      </c>
      <c r="F483" s="45">
        <f>IF(Protfolio!IT184&gt;0,Protfolio!IT184,0)</f>
        <v/>
      </c>
    </row>
    <row r="484">
      <c r="B484" s="76">
        <f>'Investment Analysis'!A185</f>
        <v/>
      </c>
      <c r="C484" s="80">
        <f>IF('Investment Analysis'!T185&gt;0,'Investment Analysis'!T185,0)</f>
        <v/>
      </c>
      <c r="D484" s="80" t="n"/>
      <c r="E484" s="76">
        <f>B484</f>
        <v/>
      </c>
      <c r="F484" s="45">
        <f>IF(Protfolio!IT185&gt;0,Protfolio!IT185,0)</f>
        <v/>
      </c>
    </row>
    <row r="485">
      <c r="B485" s="76">
        <f>'Investment Analysis'!A186</f>
        <v/>
      </c>
      <c r="C485" s="80">
        <f>IF('Investment Analysis'!T186&gt;0,'Investment Analysis'!T186,0)</f>
        <v/>
      </c>
      <c r="D485" s="80" t="n"/>
      <c r="E485" s="76">
        <f>B485</f>
        <v/>
      </c>
      <c r="F485" s="45">
        <f>IF(Protfolio!IT186&gt;0,Protfolio!IT186,0)</f>
        <v/>
      </c>
    </row>
    <row r="486">
      <c r="B486" s="76">
        <f>'Investment Analysis'!A187</f>
        <v/>
      </c>
      <c r="C486" s="80">
        <f>IF('Investment Analysis'!T187&gt;0,'Investment Analysis'!T187,0)</f>
        <v/>
      </c>
      <c r="D486" s="80" t="n"/>
      <c r="E486" s="76">
        <f>B486</f>
        <v/>
      </c>
      <c r="F486" s="45">
        <f>IF(Protfolio!IT187&gt;0,Protfolio!IT187,0)</f>
        <v/>
      </c>
    </row>
    <row r="487">
      <c r="B487" s="76">
        <f>'Investment Analysis'!A188</f>
        <v/>
      </c>
      <c r="C487" s="80">
        <f>IF('Investment Analysis'!T188&gt;0,'Investment Analysis'!T188,0)</f>
        <v/>
      </c>
      <c r="D487" s="80" t="n"/>
      <c r="E487" s="76">
        <f>B487</f>
        <v/>
      </c>
      <c r="F487" s="45">
        <f>IF(Protfolio!IT188&gt;0,Protfolio!IT188,0)</f>
        <v/>
      </c>
    </row>
    <row r="488">
      <c r="B488" s="76">
        <f>'Investment Analysis'!A189</f>
        <v/>
      </c>
      <c r="C488" s="80">
        <f>IF('Investment Analysis'!T189&gt;0,'Investment Analysis'!T189,0)</f>
        <v/>
      </c>
      <c r="D488" s="80" t="n"/>
      <c r="E488" s="76">
        <f>B488</f>
        <v/>
      </c>
      <c r="F488" s="45">
        <f>IF(Protfolio!IT189&gt;0,Protfolio!IT189,0)</f>
        <v/>
      </c>
    </row>
    <row r="489">
      <c r="B489" s="76">
        <f>'Investment Analysis'!A190</f>
        <v/>
      </c>
      <c r="C489" s="80">
        <f>IF('Investment Analysis'!T190&gt;0,'Investment Analysis'!T190,0)</f>
        <v/>
      </c>
      <c r="D489" s="80" t="n"/>
      <c r="E489" s="76">
        <f>B489</f>
        <v/>
      </c>
      <c r="F489" s="45">
        <f>IF(Protfolio!IT190&gt;0,Protfolio!IT190,0)</f>
        <v/>
      </c>
    </row>
    <row r="490">
      <c r="B490" s="76">
        <f>'Investment Analysis'!A191</f>
        <v/>
      </c>
      <c r="C490" s="80">
        <f>IF('Investment Analysis'!T191&gt;0,'Investment Analysis'!T191,0)</f>
        <v/>
      </c>
      <c r="D490" s="80" t="n"/>
      <c r="E490" s="76">
        <f>B490</f>
        <v/>
      </c>
      <c r="F490" s="45">
        <f>IF(Protfolio!IT191&gt;0,Protfolio!IT191,0)</f>
        <v/>
      </c>
    </row>
    <row r="491">
      <c r="B491" s="76">
        <f>'Investment Analysis'!A192</f>
        <v/>
      </c>
      <c r="C491" s="80">
        <f>IF('Investment Analysis'!T192&gt;0,'Investment Analysis'!T192,0)</f>
        <v/>
      </c>
      <c r="D491" s="80" t="n"/>
      <c r="E491" s="76">
        <f>B491</f>
        <v/>
      </c>
      <c r="F491" s="45">
        <f>IF(Protfolio!IT192&gt;0,Protfolio!IT192,0)</f>
        <v/>
      </c>
    </row>
    <row r="492">
      <c r="B492" s="76">
        <f>'Investment Analysis'!A193</f>
        <v/>
      </c>
      <c r="C492" s="80">
        <f>IF('Investment Analysis'!T193&gt;0,'Investment Analysis'!T193,0)</f>
        <v/>
      </c>
      <c r="D492" s="80" t="n"/>
      <c r="E492" s="76">
        <f>B492</f>
        <v/>
      </c>
      <c r="F492" s="45">
        <f>IF(Protfolio!IT193&gt;0,Protfolio!IT193,0)</f>
        <v/>
      </c>
    </row>
    <row r="493">
      <c r="B493" s="76">
        <f>'Investment Analysis'!A194</f>
        <v/>
      </c>
      <c r="C493" s="80">
        <f>IF('Investment Analysis'!T194&gt;0,'Investment Analysis'!T194,0)</f>
        <v/>
      </c>
      <c r="D493" s="80" t="n"/>
      <c r="E493" s="76">
        <f>B493</f>
        <v/>
      </c>
      <c r="F493" s="45">
        <f>IF(Protfolio!IT194&gt;0,Protfolio!IT194,0)</f>
        <v/>
      </c>
    </row>
    <row r="494">
      <c r="B494" s="76">
        <f>'Investment Analysis'!A195</f>
        <v/>
      </c>
      <c r="C494" s="80">
        <f>IF('Investment Analysis'!T195&gt;0,'Investment Analysis'!T195,0)</f>
        <v/>
      </c>
      <c r="D494" s="80" t="n"/>
      <c r="E494" s="76">
        <f>B494</f>
        <v/>
      </c>
      <c r="F494" s="45">
        <f>IF(Protfolio!IT195&gt;0,Protfolio!IT195,0)</f>
        <v/>
      </c>
    </row>
    <row r="495">
      <c r="B495" s="76">
        <f>'Investment Analysis'!A196</f>
        <v/>
      </c>
      <c r="C495" s="80">
        <f>IF('Investment Analysis'!T196&gt;0,'Investment Analysis'!T196,0)</f>
        <v/>
      </c>
      <c r="D495" s="80" t="n"/>
      <c r="E495" s="76">
        <f>B495</f>
        <v/>
      </c>
      <c r="F495" s="45">
        <f>IF(Protfolio!IT196&gt;0,Protfolio!IT196,0)</f>
        <v/>
      </c>
    </row>
    <row r="496">
      <c r="B496" s="76">
        <f>'Investment Analysis'!A197</f>
        <v/>
      </c>
      <c r="C496" s="80">
        <f>IF('Investment Analysis'!T197&gt;0,'Investment Analysis'!T197,0)</f>
        <v/>
      </c>
      <c r="D496" s="80" t="n"/>
      <c r="E496" s="76">
        <f>B496</f>
        <v/>
      </c>
      <c r="F496" s="45">
        <f>IF(Protfolio!IT197&gt;0,Protfolio!IT197,0)</f>
        <v/>
      </c>
    </row>
    <row r="497">
      <c r="B497" s="76">
        <f>'Investment Analysis'!A198</f>
        <v/>
      </c>
      <c r="C497" s="80">
        <f>IF('Investment Analysis'!T198&gt;0,'Investment Analysis'!T198,0)</f>
        <v/>
      </c>
      <c r="D497" s="80" t="n"/>
      <c r="E497" s="76">
        <f>B497</f>
        <v/>
      </c>
      <c r="F497" s="45">
        <f>IF(Protfolio!IT198&gt;0,Protfolio!IT198,0)</f>
        <v/>
      </c>
    </row>
    <row r="498">
      <c r="B498" s="76">
        <f>'Investment Analysis'!A199</f>
        <v/>
      </c>
      <c r="C498" s="80">
        <f>IF('Investment Analysis'!T199&gt;0,'Investment Analysis'!T199,0)</f>
        <v/>
      </c>
      <c r="D498" s="80" t="n"/>
      <c r="E498" s="76">
        <f>B498</f>
        <v/>
      </c>
      <c r="F498" s="45">
        <f>IF(Protfolio!IT199&gt;0,Protfolio!IT199,0)</f>
        <v/>
      </c>
    </row>
    <row r="499">
      <c r="B499" s="76">
        <f>'Investment Analysis'!A200</f>
        <v/>
      </c>
      <c r="C499" s="80">
        <f>IF('Investment Analysis'!T200&gt;0,'Investment Analysis'!T200,0)</f>
        <v/>
      </c>
      <c r="D499" s="80" t="n"/>
      <c r="E499" s="76">
        <f>B499</f>
        <v/>
      </c>
      <c r="F499" s="45">
        <f>IF(Protfolio!IT200&gt;0,Protfolio!IT200,0)</f>
        <v/>
      </c>
    </row>
    <row r="500">
      <c r="B500" s="76">
        <f>'Investment Analysis'!A201</f>
        <v/>
      </c>
      <c r="C500" s="80">
        <f>IF('Investment Analysis'!T201&gt;0,'Investment Analysis'!T201,0)</f>
        <v/>
      </c>
      <c r="D500" s="80" t="n"/>
      <c r="E500" s="76">
        <f>B500</f>
        <v/>
      </c>
      <c r="F500" s="45">
        <f>IF(Protfolio!IT201&gt;0,Protfolio!IT201,0)</f>
        <v/>
      </c>
    </row>
    <row r="501">
      <c r="B501" s="76">
        <f>'Investment Analysis'!A202</f>
        <v/>
      </c>
      <c r="C501" s="80">
        <f>IF('Investment Analysis'!T202&gt;0,'Investment Analysis'!T202,0)</f>
        <v/>
      </c>
      <c r="D501" s="80" t="n"/>
      <c r="E501" s="76">
        <f>B501</f>
        <v/>
      </c>
      <c r="F501" s="45">
        <f>IF(Protfolio!IT202&gt;0,Protfolio!IT202,0)</f>
        <v/>
      </c>
    </row>
    <row r="502">
      <c r="B502" s="76">
        <f>'Investment Analysis'!A203</f>
        <v/>
      </c>
      <c r="C502" s="80">
        <f>IF('Investment Analysis'!T203&gt;0,'Investment Analysis'!T203,0)</f>
        <v/>
      </c>
      <c r="D502" s="80" t="n"/>
      <c r="E502" s="76">
        <f>B502</f>
        <v/>
      </c>
      <c r="F502" s="45">
        <f>IF(Protfolio!IT203&gt;0,Protfolio!IT203,0)</f>
        <v/>
      </c>
    </row>
    <row r="503">
      <c r="B503" s="76">
        <f>'Investment Analysis'!A204</f>
        <v/>
      </c>
      <c r="C503" s="80">
        <f>IF('Investment Analysis'!T204&gt;0,'Investment Analysis'!T204,0)</f>
        <v/>
      </c>
      <c r="D503" s="80" t="n"/>
      <c r="E503" s="76">
        <f>B503</f>
        <v/>
      </c>
      <c r="F503" s="45">
        <f>IF(Protfolio!IT204&gt;0,Protfolio!IT204,0)</f>
        <v/>
      </c>
    </row>
    <row r="504">
      <c r="B504" s="76">
        <f>'Investment Analysis'!A205</f>
        <v/>
      </c>
      <c r="C504" s="80">
        <f>IF('Investment Analysis'!T205&gt;0,'Investment Analysis'!T205,0)</f>
        <v/>
      </c>
      <c r="D504" s="80" t="n"/>
      <c r="E504" s="76">
        <f>B504</f>
        <v/>
      </c>
      <c r="F504" s="45">
        <f>IF(Protfolio!IT205&gt;0,Protfolio!IT205,0)</f>
        <v/>
      </c>
    </row>
    <row r="505">
      <c r="B505" s="76">
        <f>'Investment Analysis'!A206</f>
        <v/>
      </c>
      <c r="C505" s="80">
        <f>IF('Investment Analysis'!T206&gt;0,'Investment Analysis'!T206,0)</f>
        <v/>
      </c>
      <c r="D505" s="80" t="n"/>
      <c r="E505" s="76">
        <f>B505</f>
        <v/>
      </c>
      <c r="F505" s="45">
        <f>IF(Protfolio!IT206&gt;0,Protfolio!IT206,0)</f>
        <v/>
      </c>
    </row>
    <row r="506">
      <c r="B506" s="76">
        <f>'Investment Analysis'!A207</f>
        <v/>
      </c>
      <c r="C506" s="80">
        <f>IF('Investment Analysis'!T207&gt;0,'Investment Analysis'!T207,0)</f>
        <v/>
      </c>
      <c r="D506" s="80" t="n"/>
      <c r="E506" s="76">
        <f>B506</f>
        <v/>
      </c>
      <c r="F506" s="45">
        <f>IF(Protfolio!IT207&gt;0,Protfolio!IT207,0)</f>
        <v/>
      </c>
    </row>
    <row r="507">
      <c r="B507" s="76">
        <f>'Investment Analysis'!A208</f>
        <v/>
      </c>
      <c r="C507" s="80">
        <f>IF('Investment Analysis'!T208&gt;0,'Investment Analysis'!T208,0)</f>
        <v/>
      </c>
      <c r="D507" s="80" t="n"/>
      <c r="E507" s="76">
        <f>B507</f>
        <v/>
      </c>
      <c r="F507" s="45">
        <f>IF(Protfolio!IT208&gt;0,Protfolio!IT208,0)</f>
        <v/>
      </c>
    </row>
    <row r="508">
      <c r="B508" s="76">
        <f>'Investment Analysis'!A209</f>
        <v/>
      </c>
      <c r="C508" s="80">
        <f>IF('Investment Analysis'!T209&gt;0,'Investment Analysis'!T209,0)</f>
        <v/>
      </c>
      <c r="D508" s="80" t="n"/>
      <c r="E508" s="76">
        <f>B508</f>
        <v/>
      </c>
      <c r="F508" s="45">
        <f>IF(Protfolio!IT209&gt;0,Protfolio!IT209,0)</f>
        <v/>
      </c>
    </row>
    <row r="509">
      <c r="B509" s="76">
        <f>'Investment Analysis'!A210</f>
        <v/>
      </c>
      <c r="C509" s="80">
        <f>IF('Investment Analysis'!T210&gt;0,'Investment Analysis'!T210,0)</f>
        <v/>
      </c>
      <c r="D509" s="80" t="n"/>
      <c r="E509" s="76">
        <f>B509</f>
        <v/>
      </c>
      <c r="F509" s="45">
        <f>IF(Protfolio!IT210&gt;0,Protfolio!IT210,0)</f>
        <v/>
      </c>
    </row>
    <row r="510">
      <c r="B510" s="76">
        <f>'Investment Analysis'!A211</f>
        <v/>
      </c>
      <c r="C510" s="80">
        <f>IF('Investment Analysis'!T211&gt;0,'Investment Analysis'!T211,0)</f>
        <v/>
      </c>
      <c r="D510" s="80" t="n"/>
      <c r="E510" s="76">
        <f>B510</f>
        <v/>
      </c>
      <c r="F510" s="45">
        <f>IF(Protfolio!IT211&gt;0,Protfolio!IT211,0)</f>
        <v/>
      </c>
    </row>
    <row r="511">
      <c r="B511" s="76">
        <f>'Investment Analysis'!A212</f>
        <v/>
      </c>
      <c r="C511" s="80">
        <f>IF('Investment Analysis'!T212&gt;0,'Investment Analysis'!T212,0)</f>
        <v/>
      </c>
      <c r="D511" s="80" t="n"/>
      <c r="E511" s="76">
        <f>B511</f>
        <v/>
      </c>
      <c r="F511" s="45">
        <f>IF(Protfolio!IT212&gt;0,Protfolio!IT212,0)</f>
        <v/>
      </c>
    </row>
    <row r="512">
      <c r="B512" s="76">
        <f>'Investment Analysis'!A213</f>
        <v/>
      </c>
      <c r="C512" s="80">
        <f>IF('Investment Analysis'!T213&gt;0,'Investment Analysis'!T213,0)</f>
        <v/>
      </c>
      <c r="D512" s="80" t="n"/>
      <c r="E512" s="76">
        <f>B512</f>
        <v/>
      </c>
      <c r="F512" s="45">
        <f>IF(Protfolio!IT213&gt;0,Protfolio!IT213,0)</f>
        <v/>
      </c>
    </row>
    <row r="513">
      <c r="B513" s="76">
        <f>'Investment Analysis'!A214</f>
        <v/>
      </c>
      <c r="C513" s="80">
        <f>IF('Investment Analysis'!T214&gt;0,'Investment Analysis'!T214,0)</f>
        <v/>
      </c>
      <c r="D513" s="80" t="n"/>
      <c r="E513" s="76">
        <f>B513</f>
        <v/>
      </c>
      <c r="F513" s="45">
        <f>IF(Protfolio!IT214&gt;0,Protfolio!IT214,0)</f>
        <v/>
      </c>
    </row>
    <row r="514">
      <c r="B514" s="76">
        <f>'Investment Analysis'!A215</f>
        <v/>
      </c>
      <c r="C514" s="80">
        <f>IF('Investment Analysis'!T215&gt;0,'Investment Analysis'!T215,0)</f>
        <v/>
      </c>
      <c r="D514" s="80" t="n"/>
      <c r="E514" s="76">
        <f>B514</f>
        <v/>
      </c>
      <c r="F514" s="45">
        <f>IF(Protfolio!IT215&gt;0,Protfolio!IT215,0)</f>
        <v/>
      </c>
    </row>
    <row r="515">
      <c r="B515" s="76">
        <f>'Investment Analysis'!A216</f>
        <v/>
      </c>
      <c r="C515" s="80">
        <f>IF('Investment Analysis'!T216&gt;0,'Investment Analysis'!T216,0)</f>
        <v/>
      </c>
      <c r="D515" s="80" t="n"/>
      <c r="E515" s="76">
        <f>B515</f>
        <v/>
      </c>
      <c r="F515" s="45">
        <f>IF(Protfolio!IT216&gt;0,Protfolio!IT216,0)</f>
        <v/>
      </c>
    </row>
    <row r="516">
      <c r="B516" s="76">
        <f>'Investment Analysis'!A217</f>
        <v/>
      </c>
      <c r="C516" s="80">
        <f>IF('Investment Analysis'!T217&gt;0,'Investment Analysis'!T217,0)</f>
        <v/>
      </c>
      <c r="D516" s="80" t="n"/>
      <c r="E516" s="76">
        <f>B516</f>
        <v/>
      </c>
      <c r="F516" s="45">
        <f>IF(Protfolio!IT217&gt;0,Protfolio!IT217,0)</f>
        <v/>
      </c>
    </row>
    <row r="517">
      <c r="B517" s="76">
        <f>'Investment Analysis'!A218</f>
        <v/>
      </c>
      <c r="C517" s="80">
        <f>IF('Investment Analysis'!T218&gt;0,'Investment Analysis'!T218,0)</f>
        <v/>
      </c>
      <c r="D517" s="80" t="n"/>
      <c r="E517" s="76">
        <f>B517</f>
        <v/>
      </c>
      <c r="F517" s="45">
        <f>IF(Protfolio!IT218&gt;0,Protfolio!IT218,0)</f>
        <v/>
      </c>
    </row>
    <row r="518">
      <c r="B518" s="76">
        <f>'Investment Analysis'!A219</f>
        <v/>
      </c>
      <c r="C518" s="80">
        <f>IF('Investment Analysis'!T219&gt;0,'Investment Analysis'!T219,0)</f>
        <v/>
      </c>
      <c r="D518" s="80" t="n"/>
      <c r="E518" s="76">
        <f>B518</f>
        <v/>
      </c>
      <c r="F518" s="45">
        <f>IF(Protfolio!IT219&gt;0,Protfolio!IT219,0)</f>
        <v/>
      </c>
    </row>
    <row r="519">
      <c r="B519" s="76">
        <f>'Investment Analysis'!A220</f>
        <v/>
      </c>
      <c r="C519" s="80">
        <f>IF('Investment Analysis'!T220&gt;0,'Investment Analysis'!T220,0)</f>
        <v/>
      </c>
      <c r="D519" s="80" t="n"/>
      <c r="E519" s="76">
        <f>B519</f>
        <v/>
      </c>
      <c r="F519" s="45">
        <f>IF(Protfolio!IT220&gt;0,Protfolio!IT220,0)</f>
        <v/>
      </c>
    </row>
    <row r="520">
      <c r="B520" s="76">
        <f>'Investment Analysis'!A221</f>
        <v/>
      </c>
      <c r="C520" s="80">
        <f>IF('Investment Analysis'!T221&gt;0,'Investment Analysis'!T221,0)</f>
        <v/>
      </c>
      <c r="D520" s="80" t="n"/>
      <c r="E520" s="76">
        <f>B520</f>
        <v/>
      </c>
      <c r="F520" s="45">
        <f>IF(Protfolio!IT221&gt;0,Protfolio!IT221,0)</f>
        <v/>
      </c>
    </row>
    <row r="521">
      <c r="B521" s="76">
        <f>'Investment Analysis'!A222</f>
        <v/>
      </c>
      <c r="C521" s="80">
        <f>IF('Investment Analysis'!T222&gt;0,'Investment Analysis'!T222,0)</f>
        <v/>
      </c>
      <c r="D521" s="80" t="n"/>
      <c r="E521" s="76">
        <f>B521</f>
        <v/>
      </c>
      <c r="F521" s="45">
        <f>IF(Protfolio!IT222&gt;0,Protfolio!IT222,0)</f>
        <v/>
      </c>
    </row>
    <row r="522">
      <c r="B522" s="76">
        <f>'Investment Analysis'!A223</f>
        <v/>
      </c>
      <c r="C522" s="80">
        <f>IF('Investment Analysis'!T223&gt;0,'Investment Analysis'!T223,0)</f>
        <v/>
      </c>
      <c r="D522" s="80" t="n"/>
      <c r="E522" s="76">
        <f>B522</f>
        <v/>
      </c>
      <c r="F522" s="45">
        <f>IF(Protfolio!IT223&gt;0,Protfolio!IT223,0)</f>
        <v/>
      </c>
    </row>
    <row r="523">
      <c r="B523" s="76">
        <f>'Investment Analysis'!A224</f>
        <v/>
      </c>
      <c r="C523" s="80">
        <f>IF('Investment Analysis'!T224&gt;0,'Investment Analysis'!T224,0)</f>
        <v/>
      </c>
      <c r="D523" s="80" t="n"/>
      <c r="E523" s="76">
        <f>B523</f>
        <v/>
      </c>
      <c r="F523" s="45">
        <f>IF(Protfolio!IT224&gt;0,Protfolio!IT224,0)</f>
        <v/>
      </c>
    </row>
    <row r="524">
      <c r="B524" s="76">
        <f>'Investment Analysis'!A225</f>
        <v/>
      </c>
      <c r="C524" s="80">
        <f>IF('Investment Analysis'!T225&gt;0,'Investment Analysis'!T225,0)</f>
        <v/>
      </c>
      <c r="D524" s="80" t="n"/>
      <c r="E524" s="76">
        <f>B524</f>
        <v/>
      </c>
      <c r="F524" s="45">
        <f>IF(Protfolio!IT225&gt;0,Protfolio!IT225,0)</f>
        <v/>
      </c>
    </row>
    <row r="525">
      <c r="B525" s="76">
        <f>'Investment Analysis'!A226</f>
        <v/>
      </c>
      <c r="C525" s="80">
        <f>IF('Investment Analysis'!T226&gt;0,'Investment Analysis'!T226,0)</f>
        <v/>
      </c>
      <c r="D525" s="80" t="n"/>
      <c r="E525" s="76">
        <f>B525</f>
        <v/>
      </c>
      <c r="F525" s="45">
        <f>IF(Protfolio!IT226&gt;0,Protfolio!IT226,0)</f>
        <v/>
      </c>
    </row>
    <row r="526">
      <c r="B526" s="76">
        <f>'Investment Analysis'!A227</f>
        <v/>
      </c>
      <c r="C526" s="80">
        <f>IF('Investment Analysis'!T227&gt;0,'Investment Analysis'!T227,0)</f>
        <v/>
      </c>
      <c r="D526" s="80" t="n"/>
      <c r="E526" s="76">
        <f>B526</f>
        <v/>
      </c>
      <c r="F526" s="45">
        <f>IF(Protfolio!IT227&gt;0,Protfolio!IT227,0)</f>
        <v/>
      </c>
    </row>
    <row r="527">
      <c r="B527" s="76">
        <f>'Investment Analysis'!A228</f>
        <v/>
      </c>
      <c r="C527" s="80">
        <f>IF('Investment Analysis'!T228&gt;0,'Investment Analysis'!T228,0)</f>
        <v/>
      </c>
      <c r="D527" s="80" t="n"/>
      <c r="E527" s="76">
        <f>B527</f>
        <v/>
      </c>
      <c r="F527" s="45">
        <f>IF(Protfolio!IT228&gt;0,Protfolio!IT228,0)</f>
        <v/>
      </c>
    </row>
    <row r="528">
      <c r="B528" s="76">
        <f>'Investment Analysis'!A229</f>
        <v/>
      </c>
      <c r="C528" s="80">
        <f>IF('Investment Analysis'!T229&gt;0,'Investment Analysis'!T229,0)</f>
        <v/>
      </c>
      <c r="D528" s="80" t="n"/>
      <c r="E528" s="76">
        <f>B528</f>
        <v/>
      </c>
      <c r="F528" s="45">
        <f>IF(Protfolio!IT229&gt;0,Protfolio!IT229,0)</f>
        <v/>
      </c>
    </row>
    <row r="529">
      <c r="B529" s="76">
        <f>'Investment Analysis'!A230</f>
        <v/>
      </c>
      <c r="C529" s="80">
        <f>IF('Investment Analysis'!T230&gt;0,'Investment Analysis'!T230,0)</f>
        <v/>
      </c>
      <c r="D529" s="80" t="n"/>
      <c r="E529" s="76">
        <f>B529</f>
        <v/>
      </c>
      <c r="F529" s="45">
        <f>IF(Protfolio!IT230&gt;0,Protfolio!IT230,0)</f>
        <v/>
      </c>
    </row>
    <row r="530">
      <c r="B530" s="76">
        <f>'Investment Analysis'!A231</f>
        <v/>
      </c>
      <c r="C530" s="80">
        <f>IF('Investment Analysis'!T231&gt;0,'Investment Analysis'!T231,0)</f>
        <v/>
      </c>
      <c r="D530" s="80" t="n"/>
      <c r="E530" s="76">
        <f>B530</f>
        <v/>
      </c>
      <c r="F530" s="45">
        <f>IF(Protfolio!IT231&gt;0,Protfolio!IT231,0)</f>
        <v/>
      </c>
    </row>
    <row r="531">
      <c r="B531" s="76">
        <f>'Investment Analysis'!A232</f>
        <v/>
      </c>
      <c r="C531" s="80">
        <f>IF('Investment Analysis'!T232&gt;0,'Investment Analysis'!T232,0)</f>
        <v/>
      </c>
      <c r="D531" s="80" t="n"/>
      <c r="E531" s="76">
        <f>B531</f>
        <v/>
      </c>
      <c r="F531" s="45">
        <f>IF(Protfolio!IT232&gt;0,Protfolio!IT232,0)</f>
        <v/>
      </c>
    </row>
    <row r="532">
      <c r="B532" s="76">
        <f>'Investment Analysis'!A233</f>
        <v/>
      </c>
      <c r="C532" s="80">
        <f>IF('Investment Analysis'!T233&gt;0,'Investment Analysis'!T233,0)</f>
        <v/>
      </c>
      <c r="D532" s="80" t="n"/>
      <c r="E532" s="76">
        <f>B532</f>
        <v/>
      </c>
      <c r="F532" s="45">
        <f>IF(Protfolio!IT233&gt;0,Protfolio!IT233,0)</f>
        <v/>
      </c>
    </row>
    <row r="533">
      <c r="B533" s="76">
        <f>'Investment Analysis'!A234</f>
        <v/>
      </c>
      <c r="C533" s="80">
        <f>IF('Investment Analysis'!T234&gt;0,'Investment Analysis'!T234,0)</f>
        <v/>
      </c>
      <c r="D533" s="80" t="n"/>
      <c r="E533" s="76">
        <f>B533</f>
        <v/>
      </c>
      <c r="F533" s="45">
        <f>IF(Protfolio!IT234&gt;0,Protfolio!IT234,0)</f>
        <v/>
      </c>
    </row>
    <row r="534">
      <c r="B534" s="76">
        <f>'Investment Analysis'!A235</f>
        <v/>
      </c>
      <c r="C534" s="80">
        <f>IF('Investment Analysis'!T235&gt;0,'Investment Analysis'!T235,0)</f>
        <v/>
      </c>
      <c r="D534" s="80" t="n"/>
      <c r="E534" s="76">
        <f>B534</f>
        <v/>
      </c>
      <c r="F534" s="45">
        <f>IF(Protfolio!IT235&gt;0,Protfolio!IT235,0)</f>
        <v/>
      </c>
    </row>
    <row r="535">
      <c r="B535" s="76">
        <f>'Investment Analysis'!A236</f>
        <v/>
      </c>
      <c r="C535" s="80" t="n"/>
      <c r="E535" s="76">
        <f>B535</f>
        <v/>
      </c>
      <c r="F535" s="45" t="n"/>
    </row>
    <row r="536">
      <c r="B536" s="76">
        <f>'Investment Analysis'!A237</f>
        <v/>
      </c>
      <c r="C536" s="80" t="n"/>
      <c r="E536" s="76">
        <f>B536</f>
        <v/>
      </c>
      <c r="F536" s="45" t="n"/>
    </row>
    <row r="537">
      <c r="B537" s="76">
        <f>'Investment Analysis'!A238</f>
        <v/>
      </c>
      <c r="C537" s="80" t="n"/>
      <c r="E537" s="76">
        <f>B537</f>
        <v/>
      </c>
      <c r="F537" s="45" t="n"/>
    </row>
    <row r="538">
      <c r="B538" s="76">
        <f>'Investment Analysis'!A239</f>
        <v/>
      </c>
      <c r="C538" s="80" t="n"/>
      <c r="E538" s="76">
        <f>B538</f>
        <v/>
      </c>
      <c r="F538" s="45" t="n"/>
    </row>
    <row r="539">
      <c r="B539" s="76">
        <f>'Investment Analysis'!A240</f>
        <v/>
      </c>
      <c r="C539" s="80" t="n"/>
      <c r="E539" s="76">
        <f>B539</f>
        <v/>
      </c>
      <c r="F539" s="45" t="n"/>
    </row>
    <row r="540">
      <c r="B540" s="76">
        <f>'Investment Analysis'!A241</f>
        <v/>
      </c>
      <c r="C540" s="80" t="n"/>
      <c r="E540" s="76">
        <f>B540</f>
        <v/>
      </c>
      <c r="F540" s="45" t="n"/>
    </row>
    <row r="541">
      <c r="B541" s="76">
        <f>'Investment Analysis'!A242</f>
        <v/>
      </c>
      <c r="C541" s="80" t="n"/>
      <c r="E541" s="76">
        <f>B541</f>
        <v/>
      </c>
      <c r="F541" s="45" t="n"/>
    </row>
    <row r="542">
      <c r="B542" s="76">
        <f>'Investment Analysis'!A243</f>
        <v/>
      </c>
      <c r="C542" s="80" t="n"/>
      <c r="E542" s="76">
        <f>B542</f>
        <v/>
      </c>
      <c r="F542" s="45" t="n"/>
    </row>
    <row r="543">
      <c r="B543" s="76">
        <f>'Investment Analysis'!A244</f>
        <v/>
      </c>
      <c r="C543" s="80" t="n"/>
      <c r="E543" s="76">
        <f>B543</f>
        <v/>
      </c>
      <c r="F543" s="45" t="n"/>
    </row>
    <row r="544">
      <c r="B544" s="76">
        <f>'Investment Analysis'!A245</f>
        <v/>
      </c>
      <c r="C544" s="80" t="n"/>
      <c r="E544" s="76">
        <f>B544</f>
        <v/>
      </c>
      <c r="F544" s="45" t="n"/>
    </row>
    <row r="545">
      <c r="B545" s="76">
        <f>'Investment Analysis'!A246</f>
        <v/>
      </c>
      <c r="C545" s="80" t="n"/>
      <c r="E545" s="76">
        <f>B545</f>
        <v/>
      </c>
      <c r="F545" s="45" t="n"/>
    </row>
    <row r="546">
      <c r="B546" s="76">
        <f>'Investment Analysis'!A247</f>
        <v/>
      </c>
      <c r="C546" s="80" t="n"/>
      <c r="E546" s="76">
        <f>B546</f>
        <v/>
      </c>
      <c r="F546" s="45" t="n"/>
    </row>
    <row r="547">
      <c r="B547" s="76">
        <f>'Investment Analysis'!A248</f>
        <v/>
      </c>
      <c r="C547" s="80" t="n"/>
      <c r="E547" s="76">
        <f>B547</f>
        <v/>
      </c>
      <c r="F547" s="45" t="n"/>
    </row>
    <row r="548">
      <c r="B548" s="76">
        <f>'Investment Analysis'!A249</f>
        <v/>
      </c>
      <c r="C548" s="80" t="n"/>
      <c r="E548" s="76">
        <f>B548</f>
        <v/>
      </c>
      <c r="F548" s="45" t="n"/>
    </row>
    <row r="549">
      <c r="B549" s="76">
        <f>'Investment Analysis'!A250</f>
        <v/>
      </c>
      <c r="C549" s="80" t="n"/>
      <c r="E549" s="76">
        <f>B549</f>
        <v/>
      </c>
      <c r="F549" s="45" t="n"/>
    </row>
    <row r="550">
      <c r="B550" s="76">
        <f>'Investment Analysis'!A251</f>
        <v/>
      </c>
      <c r="C550" s="80" t="n"/>
      <c r="E550" s="76">
        <f>B550</f>
        <v/>
      </c>
      <c r="F550" s="45" t="n"/>
    </row>
    <row r="551">
      <c r="B551" s="76">
        <f>'Investment Analysis'!A252</f>
        <v/>
      </c>
      <c r="C551" s="80" t="n"/>
      <c r="E551" s="76">
        <f>B551</f>
        <v/>
      </c>
      <c r="F551" s="45" t="n"/>
    </row>
    <row r="552">
      <c r="B552" s="76">
        <f>'Investment Analysis'!A253</f>
        <v/>
      </c>
      <c r="C552" s="80" t="n"/>
      <c r="E552" s="76">
        <f>B552</f>
        <v/>
      </c>
      <c r="F552" s="45" t="n"/>
    </row>
    <row r="553">
      <c r="B553" s="76">
        <f>'Investment Analysis'!A254</f>
        <v/>
      </c>
      <c r="C553" s="80" t="n"/>
      <c r="E553" s="76">
        <f>B553</f>
        <v/>
      </c>
      <c r="F553" s="45" t="n"/>
    </row>
    <row r="554">
      <c r="B554" s="76">
        <f>'Investment Analysis'!A255</f>
        <v/>
      </c>
      <c r="C554" s="80" t="n"/>
      <c r="E554" s="76">
        <f>B554</f>
        <v/>
      </c>
      <c r="F554" s="45" t="n"/>
    </row>
    <row r="555">
      <c r="B555" s="76">
        <f>'Investment Analysis'!A256</f>
        <v/>
      </c>
      <c r="C555" s="80" t="n"/>
      <c r="E555" s="76">
        <f>B555</f>
        <v/>
      </c>
      <c r="F555" s="45" t="n"/>
    </row>
    <row r="556">
      <c r="B556" s="76">
        <f>'Investment Analysis'!A257</f>
        <v/>
      </c>
      <c r="C556" s="80" t="n"/>
      <c r="E556" s="76">
        <f>B556</f>
        <v/>
      </c>
      <c r="F556" s="45" t="n"/>
    </row>
    <row r="557">
      <c r="B557" s="76">
        <f>'Investment Analysis'!A258</f>
        <v/>
      </c>
      <c r="C557" s="80" t="n"/>
      <c r="E557" s="76">
        <f>B557</f>
        <v/>
      </c>
      <c r="F557" s="45" t="n"/>
    </row>
    <row r="558">
      <c r="B558" s="76">
        <f>'Investment Analysis'!A259</f>
        <v/>
      </c>
      <c r="C558" s="80" t="n"/>
      <c r="E558" s="76">
        <f>B558</f>
        <v/>
      </c>
      <c r="F558" s="45" t="n"/>
    </row>
    <row r="559">
      <c r="B559" s="76">
        <f>'Investment Analysis'!A260</f>
        <v/>
      </c>
      <c r="C559" s="80" t="n"/>
      <c r="E559" s="76">
        <f>B559</f>
        <v/>
      </c>
      <c r="F559" s="45" t="n"/>
    </row>
    <row r="560">
      <c r="B560" s="76">
        <f>'Investment Analysis'!A261</f>
        <v/>
      </c>
      <c r="C560" s="80" t="n"/>
      <c r="E560" s="76">
        <f>B560</f>
        <v/>
      </c>
      <c r="F560" s="45" t="n"/>
    </row>
    <row r="561">
      <c r="B561" s="76">
        <f>'Investment Analysis'!A262</f>
        <v/>
      </c>
      <c r="C561" s="80">
        <f>IF('Investment Analysis'!T262&gt;0,'Investment Analysis'!T262,0)</f>
        <v/>
      </c>
      <c r="E561" s="76">
        <f>B561</f>
        <v/>
      </c>
      <c r="F561" s="45">
        <f>IF(Protfolio!IT262&gt;0,Protfolio!IT262,0)</f>
        <v/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I508"/>
  <sheetViews>
    <sheetView showGridLines="0" showRowColHeaders="0" topLeftCell="P1" zoomScaleNormal="100" workbookViewId="0">
      <pane ySplit="7" topLeftCell="A9" activePane="bottomLeft" state="frozen"/>
      <selection pane="bottomLeft" activeCell="V9" sqref="V9"/>
    </sheetView>
  </sheetViews>
  <sheetFormatPr baseColWidth="10" defaultColWidth="20.6640625" defaultRowHeight="15"/>
  <cols>
    <col width="3.6640625" customWidth="1" style="545" min="1" max="1"/>
    <col width="24.6640625" customWidth="1" style="545" min="2" max="2"/>
    <col hidden="1" width="6.6640625" customWidth="1" style="545" min="3" max="3"/>
    <col width="6.6640625" customWidth="1" style="545" min="4" max="4"/>
    <col width="8.6640625" customWidth="1" style="545" min="5" max="7"/>
    <col width="9.6640625" customWidth="1" style="545" min="8" max="8"/>
    <col width="8.6640625" customWidth="1" style="545" min="9" max="10"/>
    <col hidden="1" width="6.6640625" customWidth="1" style="545" min="11" max="11"/>
    <col width="7.6640625" customWidth="1" style="545" min="12" max="12"/>
    <col width="10.6640625" customWidth="1" style="545" min="13" max="13"/>
    <col width="8.6640625" customWidth="1" style="545" min="14" max="16"/>
    <col width="1.6640625" customWidth="1" style="545" min="17" max="17"/>
    <col width="8.6640625" customWidth="1" style="545" min="18" max="18"/>
    <col width="1.6640625" customWidth="1" style="545" min="19" max="19"/>
    <col width="8.6640625" customWidth="1" style="545" min="20" max="20"/>
    <col width="9.6640625" customWidth="1" style="545" min="21" max="21"/>
    <col width="27.6640625" customWidth="1" style="545" min="22" max="22"/>
    <col width="1.6640625" customWidth="1" style="545" min="23" max="23"/>
    <col width="7.6640625" customWidth="1" style="545" min="24" max="24"/>
    <col hidden="1" width="7.6640625" customWidth="1" style="545" min="25" max="26"/>
    <col width="7.6640625" customWidth="1" style="545" min="27" max="27"/>
    <col width="6.6640625" customWidth="1" style="545" min="28" max="28"/>
    <col hidden="1" width="6.6640625" customWidth="1" style="545" min="29" max="29"/>
    <col hidden="1" width="10.6640625" customWidth="1" style="545" min="30" max="31"/>
    <col hidden="1" width="11.6640625" customWidth="1" style="545" min="32" max="33"/>
    <col width="7.6640625" customWidth="1" style="545" min="34" max="34"/>
    <col hidden="1" width="6.6640625" customWidth="1" style="545" min="35" max="35"/>
    <col width="6.6640625" customWidth="1" style="545" min="36" max="36"/>
    <col hidden="1" width="6.6640625" customWidth="1" style="545" min="37" max="37"/>
    <col hidden="1" width="5.6640625" customWidth="1" style="545" min="38" max="38"/>
    <col width="5.6640625" customWidth="1" style="545" min="39" max="39"/>
    <col hidden="1" width="5.6640625" customWidth="1" style="545" min="40" max="41"/>
    <col hidden="1" width="10.6640625" customWidth="1" style="545" min="42" max="42"/>
    <col width="9.6640625" customWidth="1" style="545" min="43" max="43"/>
    <col hidden="1" width="10.6640625" customWidth="1" style="545" min="44" max="44"/>
    <col hidden="1" width="6.6640625" customWidth="1" style="545" min="45" max="46"/>
    <col hidden="1" width="8.6640625" customWidth="1" style="545" min="47" max="47"/>
    <col hidden="1" width="6.6640625" customWidth="1" style="545" min="48" max="50"/>
    <col width="9.6640625" customWidth="1" style="545" min="51" max="51"/>
    <col hidden="1" width="6.6640625" customWidth="1" style="545" min="52" max="52"/>
    <col width="9.6640625" customWidth="1" style="545" min="53" max="53"/>
    <col hidden="1" width="9.6640625" customWidth="1" style="545" min="54" max="57"/>
    <col width="9.6640625" customWidth="1" style="545" min="58" max="58"/>
    <col hidden="1" width="9.6640625" customWidth="1" style="545" min="59" max="59"/>
    <col width="4.6640625" customWidth="1" style="545" min="60" max="60"/>
    <col hidden="1" width="10.6640625" customWidth="1" style="545" min="61" max="61"/>
    <col hidden="1" width="4.6640625" customWidth="1" style="545" min="62" max="62"/>
    <col width="5.6640625" customWidth="1" style="545" min="63" max="63"/>
    <col hidden="1" width="10.6640625" customWidth="1" style="545" min="64" max="64"/>
    <col hidden="1" width="5.6640625" customWidth="1" style="545" min="65" max="65"/>
    <col width="5.6640625" customWidth="1" style="545" min="66" max="66"/>
    <col hidden="1" width="10.6640625" customWidth="1" style="545" min="67" max="67"/>
    <col hidden="1" width="5.6640625" customWidth="1" style="545" min="68" max="68"/>
    <col hidden="1" width="1.6640625" customWidth="1" style="545" min="69" max="69"/>
    <col width="4.6640625" customWidth="1" style="545" min="70" max="70"/>
    <col hidden="1" width="10.6640625" customWidth="1" style="545" min="71" max="71"/>
    <col hidden="1" width="5.6640625" customWidth="1" style="545" min="72" max="72"/>
    <col hidden="1" width="1.6640625" customWidth="1" style="545" min="73" max="73"/>
    <col width="6.6640625" customWidth="1" style="545" min="74" max="74"/>
    <col hidden="1" width="6.6640625" customWidth="1" style="545" min="75" max="75"/>
    <col width="4.33203125" customWidth="1" style="545" min="76" max="76"/>
    <col hidden="1" width="4.33203125" customWidth="1" style="545" min="77" max="77"/>
    <col width="8.6640625" customWidth="1" style="545" min="78" max="78"/>
    <col width="5.6640625" customWidth="1" style="545" min="79" max="79"/>
    <col hidden="1" width="6.6640625" customWidth="1" style="545" min="80" max="81"/>
    <col width="1.6640625" customWidth="1" style="545" min="82" max="82"/>
    <col width="9.6640625" customWidth="1" style="545" min="83" max="83"/>
    <col width="15.6640625" customWidth="1" style="545" min="84" max="85"/>
    <col width="10.6640625" customWidth="1" style="545" min="86" max="87"/>
    <col width="2.6640625" customWidth="1" style="545" min="88" max="88"/>
    <col width="10.1640625" bestFit="1" customWidth="1" style="545" min="90" max="90"/>
    <col width="2.6640625" customWidth="1" style="545" min="92" max="92"/>
    <col width="5.6640625" customWidth="1" style="545" min="93" max="93"/>
    <col width="12.6640625" customWidth="1" style="545" min="94" max="95"/>
    <col width="6.6640625" customWidth="1" style="545" min="96" max="96"/>
    <col width="10.6640625" bestFit="1" customWidth="1" style="545" min="97" max="98"/>
    <col width="8.5" bestFit="1" customWidth="1" style="545" min="99" max="112"/>
    <col width="6.6640625" customWidth="1" style="545" min="113" max="137"/>
  </cols>
  <sheetData>
    <row r="1">
      <c r="B1" s="547" t="n"/>
      <c r="C1" s="547" t="n"/>
      <c r="D1" s="547" t="n"/>
      <c r="E1" s="547" t="n"/>
      <c r="F1" s="547" t="n"/>
      <c r="G1" s="547" t="n"/>
      <c r="H1" s="547" t="n"/>
      <c r="I1" s="547" t="n"/>
      <c r="J1" s="547" t="n"/>
      <c r="K1" s="547" t="n"/>
      <c r="L1" s="547" t="n"/>
      <c r="M1" s="547" t="n"/>
      <c r="N1" s="547" t="n"/>
      <c r="O1" s="547" t="n"/>
      <c r="P1" s="547" t="n"/>
      <c r="Q1" s="435" t="n"/>
      <c r="R1" s="547" t="inlineStr">
        <is>
          <t>CHIAIKIN</t>
        </is>
      </c>
      <c r="U1" s="547" t="inlineStr">
        <is>
          <t>Quant Port</t>
        </is>
      </c>
      <c r="V1" s="547" t="inlineStr">
        <is>
          <t>ALTIMETRY</t>
        </is>
      </c>
      <c r="W1" s="547" t="inlineStr">
        <is>
          <t>GROWTH INVESTOR</t>
        </is>
      </c>
      <c r="AC1" s="547" t="n"/>
      <c r="AD1" s="547" t="n"/>
      <c r="AE1" s="547" t="n"/>
      <c r="AF1" s="547" t="n"/>
      <c r="AG1" s="547" t="n"/>
      <c r="AH1" s="547" t="inlineStr">
        <is>
          <t>Seeking Alpha</t>
        </is>
      </c>
      <c r="AN1" s="547" t="inlineStr">
        <is>
          <t>A</t>
        </is>
      </c>
      <c r="AO1" t="inlineStr">
        <is>
          <t>B</t>
        </is>
      </c>
      <c r="AP1" t="inlineStr">
        <is>
          <t>C</t>
        </is>
      </c>
      <c r="AQ1" t="inlineStr">
        <is>
          <t>D</t>
        </is>
      </c>
      <c r="AR1" t="inlineStr">
        <is>
          <t>F</t>
        </is>
      </c>
      <c r="AS1" t="inlineStr">
        <is>
          <t>V Bullish</t>
        </is>
      </c>
      <c r="AU1" t="inlineStr">
        <is>
          <t>Bullish</t>
        </is>
      </c>
      <c r="AW1" t="inlineStr">
        <is>
          <t>Neutral+</t>
        </is>
      </c>
      <c r="AY1" t="inlineStr">
        <is>
          <t>Neutral</t>
        </is>
      </c>
      <c r="BA1" t="inlineStr">
        <is>
          <t>Neutral-</t>
        </is>
      </c>
      <c r="BC1" t="inlineStr">
        <is>
          <t>Bearish</t>
        </is>
      </c>
      <c r="BD1" t="inlineStr">
        <is>
          <t>V Bearish</t>
        </is>
      </c>
      <c r="BR1" s="206" t="inlineStr">
        <is>
          <t>˄</t>
        </is>
      </c>
      <c r="BS1" s="206" t="n"/>
      <c r="BT1" s="206" t="n"/>
      <c r="BU1" s="206" t="n"/>
      <c r="BV1" s="206" t="inlineStr">
        <is>
          <t>˃</t>
        </is>
      </c>
      <c r="BW1" s="206" t="n"/>
      <c r="BX1" s="206" t="inlineStr">
        <is>
          <t>˅</t>
        </is>
      </c>
      <c r="BY1" s="206" t="n"/>
      <c r="BZ1" s="206" t="inlineStr">
        <is>
          <t>V Bull</t>
        </is>
      </c>
      <c r="CA1" s="206" t="inlineStr">
        <is>
          <t>Bull</t>
        </is>
      </c>
      <c r="CB1" s="206" t="inlineStr">
        <is>
          <t>Neut</t>
        </is>
      </c>
      <c r="CC1" s="206" t="inlineStr">
        <is>
          <t>Bear</t>
        </is>
      </c>
      <c r="CD1" s="206" t="n"/>
      <c r="CE1" s="206" t="inlineStr">
        <is>
          <t>V Bear</t>
        </is>
      </c>
    </row>
    <row r="2" ht="24" customHeight="1" s="545">
      <c r="B2" s="547" t="n"/>
      <c r="C2" s="547" t="n"/>
      <c r="D2" s="547" t="n"/>
      <c r="E2" s="547" t="n"/>
      <c r="F2" s="450" t="inlineStr">
        <is>
          <t>SectorIndustry Based Investing System</t>
        </is>
      </c>
      <c r="G2" s="547" t="n"/>
      <c r="H2" s="547" t="n"/>
      <c r="I2" s="547" t="n"/>
      <c r="J2" s="547" t="n"/>
      <c r="K2" s="547" t="n"/>
      <c r="L2" s="547" t="n"/>
      <c r="M2" s="547" t="n"/>
      <c r="N2" s="547" t="n"/>
      <c r="O2" s="547" t="n"/>
      <c r="P2" s="434" t="n"/>
      <c r="Q2" s="547" t="n"/>
      <c r="R2" s="547" t="n"/>
      <c r="S2" s="547" t="n"/>
      <c r="T2" s="547" t="n"/>
      <c r="V2" s="547" t="inlineStr">
        <is>
          <t>FPSOC</t>
        </is>
      </c>
      <c r="W2" s="547" t="n"/>
      <c r="X2" s="549" t="inlineStr">
        <is>
          <t>Underground Alpha</t>
        </is>
      </c>
      <c r="AC2" s="547" t="n"/>
      <c r="AD2" s="547" t="n"/>
      <c r="AE2" s="547" t="n"/>
      <c r="AF2" s="547" t="n"/>
      <c r="AG2" s="547" t="n"/>
      <c r="AN2" s="547" t="n"/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D</t>
        </is>
      </c>
      <c r="AU2" t="inlineStr">
        <is>
          <t>F</t>
        </is>
      </c>
      <c r="BR2" s="206" t="n"/>
      <c r="BS2" s="206" t="n"/>
      <c r="BT2" s="206" t="n"/>
      <c r="BU2" s="206" t="n"/>
      <c r="BV2" s="206" t="n"/>
      <c r="BW2" s="206" t="n"/>
      <c r="BX2" s="206" t="n"/>
      <c r="BY2" s="206" t="n"/>
      <c r="BZ2" s="206" t="n"/>
      <c r="CA2" s="206" t="n"/>
      <c r="CB2" s="206" t="n"/>
      <c r="CC2" s="206" t="n"/>
      <c r="CD2" s="206" t="n"/>
      <c r="CE2" s="206" t="n"/>
    </row>
    <row r="3" ht="21" customHeight="1" s="545">
      <c r="C3" s="548" t="inlineStr">
        <is>
          <t>Annual</t>
        </is>
      </c>
      <c r="D3" s="548" t="inlineStr">
        <is>
          <t>Buy.Sell</t>
        </is>
      </c>
      <c r="E3" s="548" t="n"/>
      <c r="F3" s="548" t="inlineStr">
        <is>
          <t>Position Reduction Information</t>
        </is>
      </c>
      <c r="K3" s="548" t="inlineStr">
        <is>
          <t>Annual</t>
        </is>
      </c>
      <c r="M3" s="347">
        <f>M56</f>
        <v/>
      </c>
      <c r="N3">
        <f>400*9.33</f>
        <v/>
      </c>
      <c r="P3" s="347">
        <f>P56</f>
        <v/>
      </c>
      <c r="R3" s="548" t="inlineStr">
        <is>
          <t>Weighted</t>
        </is>
      </c>
      <c r="U3" s="190" t="inlineStr">
        <is>
          <t>Current Stock Portfolio</t>
        </is>
      </c>
      <c r="X3" t="inlineStr">
        <is>
          <t>eme</t>
        </is>
      </c>
      <c r="Y3" s="80">
        <f>Y56</f>
        <v/>
      </c>
      <c r="AA3" s="287" t="inlineStr">
        <is>
          <t>Equity</t>
        </is>
      </c>
      <c r="AB3" s="550" t="n"/>
      <c r="AC3" s="550" t="n"/>
      <c r="AD3" s="550" t="n"/>
      <c r="AE3" s="550" t="n"/>
      <c r="AF3" s="550" t="n"/>
      <c r="AG3" s="550" t="n"/>
      <c r="AH3" s="550" t="inlineStr">
        <is>
          <t>Labor</t>
        </is>
      </c>
      <c r="AI3" s="550" t="n"/>
      <c r="AJ3" s="544" t="inlineStr">
        <is>
          <t>------------Subscription Ratings-----------</t>
        </is>
      </c>
      <c r="AS3" s="546" t="inlineStr">
        <is>
          <t>Stock</t>
        </is>
      </c>
      <c r="BA3" s="544" t="inlineStr">
        <is>
          <t>-----Price Action------</t>
        </is>
      </c>
      <c r="BG3" s="544" t="n"/>
      <c r="BH3" s="544" t="inlineStr">
        <is>
          <t>----------Scores--------</t>
        </is>
      </c>
      <c r="BS3" s="544" t="n"/>
      <c r="BT3" s="544" t="n"/>
      <c r="BV3" s="544" t="inlineStr">
        <is>
          <t>----------Earnings---------</t>
        </is>
      </c>
      <c r="CB3" s="544" t="inlineStr">
        <is>
          <t>--Technicals--</t>
        </is>
      </c>
      <c r="CD3" s="548" t="n"/>
      <c r="CQ3" s="71" t="inlineStr">
        <is>
          <t>Current Portfolio</t>
        </is>
      </c>
    </row>
    <row r="4">
      <c r="C4" s="548" t="inlineStr">
        <is>
          <t>Share</t>
        </is>
      </c>
      <c r="D4" s="544" t="inlineStr">
        <is>
          <t>+ or -</t>
        </is>
      </c>
      <c r="E4" s="548" t="n"/>
      <c r="F4" s="548" t="inlineStr">
        <is>
          <t>Sell</t>
        </is>
      </c>
      <c r="G4" s="548" t="inlineStr">
        <is>
          <t>Shares</t>
        </is>
      </c>
      <c r="H4" s="548" t="inlineStr">
        <is>
          <t>Sell</t>
        </is>
      </c>
      <c r="I4" s="548" t="inlineStr">
        <is>
          <t>Sell</t>
        </is>
      </c>
      <c r="J4" s="548" t="inlineStr">
        <is>
          <t>Trade</t>
        </is>
      </c>
      <c r="K4" s="548" t="inlineStr">
        <is>
          <t>Share</t>
        </is>
      </c>
      <c r="L4" s="548" t="inlineStr">
        <is>
          <t>Buy</t>
        </is>
      </c>
      <c r="M4" s="548" t="inlineStr">
        <is>
          <t>Current</t>
        </is>
      </c>
      <c r="N4" s="548" t="n"/>
      <c r="O4" s="548" t="inlineStr">
        <is>
          <t>Port % by</t>
        </is>
      </c>
      <c r="P4" s="548" t="inlineStr">
        <is>
          <t>buy</t>
        </is>
      </c>
      <c r="Q4" s="548" t="n"/>
      <c r="R4" s="548" t="inlineStr">
        <is>
          <t>Position</t>
        </is>
      </c>
      <c r="S4" s="548" t="n"/>
      <c r="T4" s="548" t="inlineStr">
        <is>
          <t>Simple</t>
        </is>
      </c>
      <c r="U4" s="553" t="n"/>
      <c r="V4" s="553" t="n"/>
      <c r="W4" s="553" t="n"/>
      <c r="X4" s="550" t="inlineStr">
        <is>
          <t>Stock</t>
        </is>
      </c>
      <c r="Y4" s="548" t="inlineStr">
        <is>
          <t xml:space="preserve">           Power Score</t>
        </is>
      </c>
      <c r="Z4" s="550" t="n"/>
      <c r="AA4" s="288" t="inlineStr">
        <is>
          <t xml:space="preserve">Power </t>
        </is>
      </c>
      <c r="AB4" s="550" t="inlineStr">
        <is>
          <t>Indus.</t>
        </is>
      </c>
      <c r="AC4" s="550" t="n"/>
      <c r="AD4" s="550" t="n"/>
      <c r="AE4" s="550" t="n"/>
      <c r="AF4" s="548" t="inlineStr">
        <is>
          <t>Revenue</t>
        </is>
      </c>
      <c r="AG4" s="548" t="inlineStr">
        <is>
          <t>Profit</t>
        </is>
      </c>
      <c r="AH4" s="550" t="inlineStr">
        <is>
          <t>Effincy.</t>
        </is>
      </c>
      <c r="AI4" s="550" t="n"/>
      <c r="AJ4" s="550" t="inlineStr">
        <is>
          <t>Quant</t>
        </is>
      </c>
      <c r="AK4" s="550" t="n"/>
      <c r="AL4" s="550" t="n"/>
      <c r="AM4" s="550" t="inlineStr">
        <is>
          <t>Gr.Inv.</t>
        </is>
      </c>
      <c r="AN4" s="550" t="n"/>
      <c r="AP4" s="550" t="n"/>
      <c r="AQ4" s="550" t="inlineStr">
        <is>
          <t>Chaikin</t>
        </is>
      </c>
      <c r="AR4" s="550" t="n"/>
      <c r="AS4" s="550" t="inlineStr">
        <is>
          <t>D/E</t>
        </is>
      </c>
      <c r="AT4" s="550" t="n"/>
      <c r="AU4" s="550" t="inlineStr">
        <is>
          <t>P/E</t>
        </is>
      </c>
      <c r="AV4" s="550" t="n"/>
      <c r="AW4" s="550" t="inlineStr">
        <is>
          <t>PEG</t>
        </is>
      </c>
      <c r="AX4" s="550" t="n"/>
      <c r="AY4" s="546" t="inlineStr">
        <is>
          <t>Financial</t>
        </is>
      </c>
      <c r="AZ4" s="546" t="n"/>
      <c r="BA4" s="550" t="inlineStr">
        <is>
          <t>52 Wk.</t>
        </is>
      </c>
      <c r="BB4" s="553" t="n"/>
      <c r="BC4" s="553" t="n"/>
      <c r="BD4" s="553" t="n"/>
      <c r="BE4" s="553" t="n"/>
      <c r="BF4" s="184" t="inlineStr">
        <is>
          <t>YTD</t>
        </is>
      </c>
      <c r="BG4" s="184" t="n"/>
      <c r="BH4" s="550" t="inlineStr">
        <is>
          <t>K/C</t>
        </is>
      </c>
      <c r="BI4" s="550" t="n"/>
      <c r="BJ4" s="550" t="n"/>
      <c r="BK4" s="550" t="inlineStr">
        <is>
          <t>M/F</t>
        </is>
      </c>
      <c r="BL4" s="550" t="n"/>
      <c r="BM4" s="550" t="n"/>
      <c r="BN4" s="550" t="inlineStr">
        <is>
          <t>O/U</t>
        </is>
      </c>
      <c r="BO4" s="550" t="n"/>
      <c r="BP4" s="550" t="n"/>
      <c r="BQ4" s="550" t="n"/>
      <c r="BR4" s="550" t="inlineStr">
        <is>
          <t>R/S</t>
        </is>
      </c>
      <c r="BS4" s="550" t="inlineStr">
        <is>
          <t>wt.</t>
        </is>
      </c>
      <c r="BT4" s="550" t="n"/>
      <c r="BU4" s="550" t="n"/>
      <c r="BV4" s="550" t="inlineStr">
        <is>
          <t>Earns.</t>
        </is>
      </c>
      <c r="BW4" s="550" t="n"/>
      <c r="BX4" s="550" t="inlineStr">
        <is>
          <t>Last</t>
        </is>
      </c>
      <c r="BY4" s="550" t="n"/>
      <c r="BZ4" s="550" t="inlineStr">
        <is>
          <t>Next</t>
        </is>
      </c>
      <c r="CA4" s="550" t="inlineStr">
        <is>
          <t>Mkt.</t>
        </is>
      </c>
      <c r="CB4" s="201" t="inlineStr">
        <is>
          <t>Supt.</t>
        </is>
      </c>
      <c r="CC4" s="203" t="inlineStr">
        <is>
          <t>Rest.</t>
        </is>
      </c>
      <c r="CE4" s="553" t="n"/>
      <c r="CR4" s="469" t="inlineStr">
        <is>
          <t>Date</t>
        </is>
      </c>
      <c r="CS4" s="588" t="n">
        <v>45985</v>
      </c>
      <c r="CT4" s="588" t="n">
        <v>45986</v>
      </c>
      <c r="CU4" s="588" t="n">
        <v>45987</v>
      </c>
      <c r="CV4" s="588" t="n">
        <v>45988</v>
      </c>
      <c r="CW4" s="588" t="n">
        <v>45989</v>
      </c>
      <c r="CX4" s="588" t="n">
        <v>45990</v>
      </c>
      <c r="CY4" s="588" t="n">
        <v>45991</v>
      </c>
      <c r="CZ4" s="588" t="n">
        <v>45992</v>
      </c>
      <c r="DA4" s="588" t="n">
        <v>45993</v>
      </c>
      <c r="DB4" s="588" t="n">
        <v>45994</v>
      </c>
      <c r="DC4" s="588" t="n">
        <v>45995</v>
      </c>
      <c r="DD4" s="588" t="n">
        <v>45996</v>
      </c>
      <c r="DE4" s="588" t="n">
        <v>45997</v>
      </c>
      <c r="DF4" s="588" t="n">
        <v>45998</v>
      </c>
      <c r="DG4" s="588" t="n">
        <v>45999</v>
      </c>
      <c r="DH4" s="588" t="n">
        <v>46000</v>
      </c>
      <c r="DI4" s="589" t="n"/>
      <c r="DJ4" s="589" t="n"/>
      <c r="DK4" s="589" t="n"/>
      <c r="DL4" s="589" t="n"/>
      <c r="DM4" s="589" t="n"/>
      <c r="DN4" s="589" t="n"/>
      <c r="DO4" s="589" t="n"/>
      <c r="DP4" s="589" t="n"/>
      <c r="DQ4" s="589" t="n"/>
      <c r="DR4" s="589" t="n"/>
      <c r="DS4" s="589" t="n"/>
      <c r="DT4" s="589" t="n"/>
      <c r="DU4" s="589" t="n"/>
      <c r="DV4" s="589" t="n"/>
      <c r="DW4" s="589" t="n"/>
      <c r="DX4" s="589" t="n"/>
      <c r="DY4" s="589" t="n"/>
      <c r="DZ4" s="589" t="n"/>
      <c r="EA4" s="589" t="n"/>
      <c r="EB4" s="589" t="n"/>
      <c r="EC4" s="589" t="n"/>
      <c r="ED4" s="589" t="n"/>
      <c r="EE4" s="589" t="n"/>
      <c r="EF4" s="590" t="n"/>
      <c r="EG4" s="590" t="n"/>
      <c r="EH4" s="590" t="n"/>
      <c r="EI4" s="590" t="n"/>
      <c r="EJ4" s="590" t="n"/>
      <c r="EK4" s="590" t="n"/>
      <c r="EL4" s="590" t="n"/>
      <c r="EM4" s="590" t="n"/>
      <c r="EN4" s="590" t="n"/>
      <c r="EO4" s="590" t="n"/>
      <c r="EP4" s="590" t="n"/>
      <c r="EQ4" s="590" t="n"/>
      <c r="ER4" s="590" t="n"/>
      <c r="ES4" s="590" t="n"/>
      <c r="ET4" s="590" t="n"/>
      <c r="EU4" s="590" t="n"/>
      <c r="EV4" s="590" t="n"/>
      <c r="EW4" s="590" t="n"/>
      <c r="EX4" s="590" t="n"/>
      <c r="EY4" s="590" t="n"/>
      <c r="EZ4" s="590" t="n"/>
      <c r="FA4" s="590" t="n"/>
      <c r="FB4" s="590" t="n"/>
      <c r="FC4" s="590" t="n"/>
      <c r="FD4" s="590" t="n"/>
      <c r="FE4" s="590" t="n"/>
      <c r="FF4" s="590" t="n"/>
      <c r="FG4" s="590" t="n"/>
      <c r="FH4" s="590" t="n"/>
      <c r="FI4" s="590" t="n"/>
    </row>
    <row r="5">
      <c r="A5" s="548" t="inlineStr">
        <is>
          <t>No</t>
        </is>
      </c>
      <c r="B5" s="548" t="inlineStr">
        <is>
          <t>Stock Comments</t>
        </is>
      </c>
      <c r="C5" s="548" t="inlineStr">
        <is>
          <t>Div. $</t>
        </is>
      </c>
      <c r="D5" s="548" t="inlineStr">
        <is>
          <t>Shares</t>
        </is>
      </c>
      <c r="E5" s="548" t="inlineStr">
        <is>
          <t>Value</t>
        </is>
      </c>
      <c r="F5" s="548" t="inlineStr">
        <is>
          <t>Shares</t>
        </is>
      </c>
      <c r="G5" s="548" t="inlineStr">
        <is>
          <t>Sold</t>
        </is>
      </c>
      <c r="H5" s="548" t="inlineStr">
        <is>
          <t>Share Cost</t>
        </is>
      </c>
      <c r="I5" s="548" t="inlineStr">
        <is>
          <t>Value</t>
        </is>
      </c>
      <c r="J5" s="548" t="inlineStr">
        <is>
          <t>Date</t>
        </is>
      </c>
      <c r="K5" s="548" t="inlineStr">
        <is>
          <t>Trueup</t>
        </is>
      </c>
      <c r="L5" s="548" t="inlineStr">
        <is>
          <t>Price</t>
        </is>
      </c>
      <c r="M5" s="548" t="inlineStr">
        <is>
          <t>Balance</t>
        </is>
      </c>
      <c r="N5" s="548" t="inlineStr">
        <is>
          <t>shares</t>
        </is>
      </c>
      <c r="O5" s="548" t="inlineStr">
        <is>
          <t>$ volume</t>
        </is>
      </c>
      <c r="P5" s="548" t="inlineStr">
        <is>
          <t>balance</t>
        </is>
      </c>
      <c r="Q5" s="548" t="n"/>
      <c r="R5" s="548" t="inlineStr">
        <is>
          <t>Return</t>
        </is>
      </c>
      <c r="S5" s="548" t="n"/>
      <c r="T5" s="548" t="inlineStr">
        <is>
          <t>Change</t>
        </is>
      </c>
      <c r="U5" s="550" t="inlineStr">
        <is>
          <t>Symbol</t>
        </is>
      </c>
      <c r="V5" s="550" t="inlineStr">
        <is>
          <t>Name</t>
        </is>
      </c>
      <c r="W5" s="550" t="n"/>
      <c r="X5" s="550" t="inlineStr">
        <is>
          <t>Price</t>
        </is>
      </c>
      <c r="Y5" s="555" t="inlineStr">
        <is>
          <t xml:space="preserve">            Weighted Calcs.</t>
        </is>
      </c>
      <c r="Z5" s="550" t="n"/>
      <c r="AA5" s="412" t="inlineStr">
        <is>
          <t>Score</t>
        </is>
      </c>
      <c r="AB5" s="550" t="inlineStr">
        <is>
          <t>Rank</t>
        </is>
      </c>
      <c r="AC5" s="548" t="inlineStr">
        <is>
          <t>Sc.</t>
        </is>
      </c>
      <c r="AD5" s="548" t="inlineStr">
        <is>
          <t>Calc</t>
        </is>
      </c>
      <c r="AE5" s="548" t="inlineStr">
        <is>
          <t>Calc</t>
        </is>
      </c>
      <c r="AF5" s="548" t="inlineStr">
        <is>
          <t>Per Employe</t>
        </is>
      </c>
      <c r="AG5" s="548" t="inlineStr">
        <is>
          <t>Per Employe</t>
        </is>
      </c>
      <c r="AH5" s="550" t="inlineStr">
        <is>
          <t>Grade</t>
        </is>
      </c>
      <c r="AI5" s="548" t="inlineStr">
        <is>
          <t>Sc.</t>
        </is>
      </c>
      <c r="AJ5" s="550" t="inlineStr">
        <is>
          <t>Score</t>
        </is>
      </c>
      <c r="AK5" s="548" t="inlineStr">
        <is>
          <t>Sc.</t>
        </is>
      </c>
      <c r="AL5" s="550" t="n"/>
      <c r="AM5" s="550" t="inlineStr">
        <is>
          <t>Grade</t>
        </is>
      </c>
      <c r="AN5" s="550" t="n"/>
      <c r="AP5" s="550" t="n"/>
      <c r="AQ5" s="550" t="inlineStr">
        <is>
          <t>Rating</t>
        </is>
      </c>
      <c r="AR5" s="550" t="n"/>
      <c r="AS5" s="550" t="inlineStr">
        <is>
          <t>Ratio</t>
        </is>
      </c>
      <c r="AT5" s="550" t="n"/>
      <c r="AU5" s="550" t="inlineStr">
        <is>
          <t>Ratio</t>
        </is>
      </c>
      <c r="AV5" s="550" t="n"/>
      <c r="AW5" s="550" t="inlineStr">
        <is>
          <t>Ratio</t>
        </is>
      </c>
      <c r="AX5" s="550" t="n"/>
      <c r="AY5" s="550" t="inlineStr">
        <is>
          <t>Rating</t>
        </is>
      </c>
      <c r="AZ5" s="550" t="n"/>
      <c r="BA5" s="550" t="inlineStr">
        <is>
          <t>Change</t>
        </is>
      </c>
      <c r="BB5" s="550" t="n"/>
      <c r="BC5" s="550" t="inlineStr">
        <is>
          <t>Date</t>
        </is>
      </c>
      <c r="BD5" s="550" t="inlineStr">
        <is>
          <t>Value</t>
        </is>
      </c>
      <c r="BE5" s="550" t="inlineStr">
        <is>
          <t>Value</t>
        </is>
      </c>
      <c r="BF5" s="550" t="inlineStr">
        <is>
          <t>Change</t>
        </is>
      </c>
      <c r="BG5" s="550" t="n"/>
      <c r="BH5" s="550" t="inlineStr">
        <is>
          <t>Scr.</t>
        </is>
      </c>
      <c r="BI5" s="550" t="n"/>
      <c r="BJ5" s="550" t="n"/>
      <c r="BK5" s="550" t="inlineStr">
        <is>
          <t>Scr.</t>
        </is>
      </c>
      <c r="BL5" s="550" t="n"/>
      <c r="BM5" s="550" t="n"/>
      <c r="BN5" s="550" t="inlineStr">
        <is>
          <t>Scr.</t>
        </is>
      </c>
      <c r="BO5" s="550" t="n"/>
      <c r="BP5" s="550" t="n"/>
      <c r="BQ5" s="550" t="n"/>
      <c r="BR5" s="550" t="inlineStr">
        <is>
          <t>Scr.</t>
        </is>
      </c>
      <c r="BS5" s="550" t="inlineStr">
        <is>
          <t>avg.</t>
        </is>
      </c>
      <c r="BT5" s="550" t="n"/>
      <c r="BU5" s="550" t="n"/>
      <c r="BV5" s="550" t="inlineStr">
        <is>
          <t>Ratng</t>
        </is>
      </c>
      <c r="BW5" s="550" t="n"/>
      <c r="BX5" s="550" t="inlineStr">
        <is>
          <t>Trnd</t>
        </is>
      </c>
      <c r="BY5" s="550" t="n"/>
      <c r="BZ5" s="550" t="inlineStr">
        <is>
          <t>E.Date</t>
        </is>
      </c>
      <c r="CA5" s="550" t="inlineStr">
        <is>
          <t>Conc.</t>
        </is>
      </c>
      <c r="CB5" s="202" t="inlineStr">
        <is>
          <t>Price</t>
        </is>
      </c>
      <c r="CC5" s="204" t="inlineStr">
        <is>
          <t>Price</t>
        </is>
      </c>
      <c r="CE5" s="553" t="inlineStr">
        <is>
          <t>Sector</t>
        </is>
      </c>
      <c r="CF5" t="inlineStr">
        <is>
          <t>Industry. Group</t>
        </is>
      </c>
      <c r="CG5" t="inlineStr">
        <is>
          <t>Industry</t>
        </is>
      </c>
      <c r="CH5" t="inlineStr">
        <is>
          <t>Sub Industry</t>
        </is>
      </c>
      <c r="CK5" s="548" t="n"/>
      <c r="CL5" s="548" t="n"/>
      <c r="CR5" s="501" t="n"/>
      <c r="CS5" s="501" t="n"/>
      <c r="CT5" s="75" t="n"/>
      <c r="CU5" s="75" t="n"/>
      <c r="CV5" s="75" t="n"/>
      <c r="CW5" s="75" t="n"/>
      <c r="CX5" s="75" t="n"/>
      <c r="CY5" s="75" t="n"/>
      <c r="CZ5" s="75" t="n"/>
      <c r="DA5" s="75" t="n"/>
      <c r="DB5" s="75" t="n"/>
      <c r="DC5" s="75" t="n"/>
      <c r="DD5" s="75" t="n"/>
      <c r="DE5" s="75" t="n"/>
      <c r="DF5" s="75" t="n"/>
      <c r="DG5" s="75" t="n"/>
      <c r="DH5" s="75" t="n"/>
    </row>
    <row r="6" hidden="1" ht="15" customHeight="1" s="545">
      <c r="U6" s="548" t="n"/>
      <c r="V6" s="548" t="n"/>
      <c r="W6" s="548" t="n"/>
      <c r="X6" s="548" t="n"/>
      <c r="Y6" s="548" t="n"/>
      <c r="Z6" s="548" t="n"/>
      <c r="AA6" s="22" t="n"/>
      <c r="AB6" s="548" t="n"/>
      <c r="AC6" s="548" t="n"/>
      <c r="AD6" s="548" t="n"/>
      <c r="AE6" s="548" t="n"/>
      <c r="AF6" s="548" t="n"/>
      <c r="AG6" s="548" t="n"/>
      <c r="AH6" s="548" t="n"/>
      <c r="AI6" s="548" t="n"/>
      <c r="AJ6" s="548" t="n"/>
      <c r="AK6" s="548" t="n"/>
      <c r="AL6" s="548" t="inlineStr">
        <is>
          <t>Score</t>
        </is>
      </c>
      <c r="AM6" s="548" t="n"/>
      <c r="AN6" s="548" t="inlineStr">
        <is>
          <t>Score</t>
        </is>
      </c>
      <c r="AP6" s="548" t="n"/>
      <c r="AQ6" s="548" t="n"/>
      <c r="AR6" s="548" t="inlineStr">
        <is>
          <t>Score</t>
        </is>
      </c>
      <c r="AS6" s="548" t="n"/>
      <c r="AT6" s="548" t="inlineStr">
        <is>
          <t>Score</t>
        </is>
      </c>
      <c r="AU6" s="548" t="n"/>
      <c r="AV6" s="548" t="inlineStr">
        <is>
          <t>Score</t>
        </is>
      </c>
      <c r="AW6" s="548" t="n"/>
      <c r="AX6" s="548" t="inlineStr">
        <is>
          <t>Score</t>
        </is>
      </c>
      <c r="AY6" s="548" t="n"/>
      <c r="AZ6" s="548" t="inlineStr">
        <is>
          <t>Score</t>
        </is>
      </c>
      <c r="BA6" s="548" t="n"/>
      <c r="BB6" s="548" t="inlineStr">
        <is>
          <t>Score</t>
        </is>
      </c>
      <c r="BC6" s="548" t="n"/>
      <c r="BD6" s="548" t="n"/>
      <c r="BE6" s="548" t="n"/>
      <c r="BF6" s="548" t="n"/>
      <c r="BG6" s="548" t="inlineStr">
        <is>
          <t>Score</t>
        </is>
      </c>
      <c r="BH6" s="548" t="inlineStr">
        <is>
          <t>-5/5</t>
        </is>
      </c>
      <c r="BI6" s="548" t="n"/>
      <c r="BJ6" s="548" t="inlineStr">
        <is>
          <t>Sc.</t>
        </is>
      </c>
      <c r="BK6" s="548" t="inlineStr">
        <is>
          <t>-50/50</t>
        </is>
      </c>
      <c r="BL6" s="548" t="n"/>
      <c r="BM6" s="548" t="inlineStr">
        <is>
          <t>Sc.</t>
        </is>
      </c>
      <c r="BN6" s="269" t="inlineStr">
        <is>
          <t>1/100</t>
        </is>
      </c>
      <c r="BO6" s="269" t="n"/>
      <c r="BP6" s="269" t="inlineStr">
        <is>
          <t>Sc.</t>
        </is>
      </c>
      <c r="BQ6" s="269" t="n"/>
      <c r="BR6" s="548" t="inlineStr">
        <is>
          <t>0/1</t>
        </is>
      </c>
      <c r="BS6" s="548" t="n"/>
      <c r="BT6" s="548" t="inlineStr">
        <is>
          <t>Sc.</t>
        </is>
      </c>
      <c r="BU6" s="548" t="n"/>
      <c r="BV6" s="550" t="n"/>
      <c r="BW6" s="548" t="inlineStr">
        <is>
          <t>Sc.</t>
        </is>
      </c>
      <c r="BX6" s="550" t="n"/>
      <c r="BY6" s="548" t="inlineStr">
        <is>
          <t>Sc.</t>
        </is>
      </c>
      <c r="BZ6" s="550" t="n"/>
      <c r="CA6" s="548" t="n"/>
      <c r="CB6" s="550" t="n"/>
      <c r="CC6" s="550" t="n"/>
      <c r="CK6" s="548" t="n"/>
      <c r="CL6" s="548" t="n"/>
      <c r="CR6" s="33" t="inlineStr">
        <is>
          <t>XOM</t>
        </is>
      </c>
      <c r="CS6" s="33" t="n"/>
    </row>
    <row r="7" ht="5" customHeight="1" s="545">
      <c r="U7" s="550" t="n"/>
      <c r="V7" s="548" t="n"/>
      <c r="W7" s="548" t="n"/>
      <c r="X7" s="548" t="n"/>
      <c r="Y7" s="548" t="n"/>
      <c r="Z7" s="548" t="n"/>
      <c r="AA7" s="548" t="n"/>
      <c r="AB7" s="548" t="n"/>
      <c r="AC7" s="548" t="n"/>
      <c r="AD7" s="548" t="n"/>
      <c r="AE7" s="548" t="n"/>
      <c r="AF7" s="548" t="n"/>
      <c r="AG7" s="548" t="n"/>
      <c r="AH7" s="548" t="n"/>
      <c r="AI7" s="548" t="n"/>
      <c r="AJ7" s="548" t="n"/>
      <c r="AK7" s="548" t="n"/>
      <c r="AL7" s="548" t="n"/>
      <c r="AM7" s="548" t="n"/>
      <c r="AN7" s="548" t="n"/>
      <c r="AP7" s="548" t="n"/>
      <c r="AQ7" s="548" t="n"/>
      <c r="AR7" s="548" t="n"/>
      <c r="AS7" s="548" t="n"/>
      <c r="AT7" s="548" t="n"/>
      <c r="AU7" s="548" t="n"/>
      <c r="AV7" s="548" t="n"/>
      <c r="AW7" s="548" t="n"/>
      <c r="AX7" s="548" t="n"/>
      <c r="AY7" s="548" t="n"/>
      <c r="AZ7" s="548" t="n"/>
      <c r="BA7" s="548" t="n"/>
      <c r="BB7" s="548" t="n"/>
      <c r="BH7" s="548" t="n"/>
      <c r="BI7" s="548" t="n"/>
      <c r="BJ7" s="548" t="n"/>
      <c r="BK7" s="548" t="n"/>
      <c r="BL7" s="548" t="n"/>
      <c r="BM7" s="548" t="n"/>
      <c r="BN7" s="61" t="n"/>
      <c r="BO7" s="61" t="n"/>
      <c r="BP7" s="548" t="n"/>
      <c r="BQ7" s="548" t="n"/>
      <c r="BR7" s="548" t="n"/>
      <c r="BS7" s="548" t="n"/>
      <c r="BT7" s="548" t="n"/>
      <c r="BU7" s="548" t="n"/>
      <c r="BV7" s="548" t="n"/>
      <c r="BW7" s="548" t="n"/>
      <c r="BX7" s="548" t="n"/>
      <c r="BY7" s="548" t="n"/>
      <c r="BZ7" s="548" t="n"/>
      <c r="CA7" s="548" t="n"/>
      <c r="CK7" s="548" t="n"/>
      <c r="CL7" s="548" t="n"/>
      <c r="CQ7" s="547" t="n"/>
    </row>
    <row r="8" hidden="1" ht="12" customHeight="1" s="545">
      <c r="B8" s="246" t="n"/>
      <c r="C8" s="246" t="n"/>
      <c r="D8" s="246" t="n"/>
      <c r="E8" s="246" t="n"/>
      <c r="F8" s="246" t="n"/>
      <c r="G8" s="246" t="n"/>
      <c r="H8" s="246" t="n"/>
      <c r="I8" s="246" t="n"/>
      <c r="J8" s="246" t="n"/>
      <c r="K8" s="246" t="n"/>
      <c r="L8" s="246" t="n"/>
      <c r="M8" s="246" t="n"/>
      <c r="N8" s="246" t="n"/>
      <c r="O8" s="246" t="n"/>
      <c r="P8" s="246" t="n"/>
      <c r="Q8" s="246" t="n"/>
      <c r="R8" s="246" t="n"/>
      <c r="S8" s="246" t="n"/>
      <c r="T8" s="246" t="n"/>
      <c r="U8" s="547" t="n"/>
      <c r="X8" s="189" t="n"/>
      <c r="Y8" s="189" t="n"/>
      <c r="Z8" s="189" t="n"/>
      <c r="AA8" s="548" t="n"/>
      <c r="AB8" s="189" t="n"/>
      <c r="AC8" s="189" t="n"/>
      <c r="AD8" s="189" t="n"/>
      <c r="AE8" s="189" t="n"/>
      <c r="AF8" s="189" t="n"/>
      <c r="AG8" s="189" t="n"/>
      <c r="AH8" s="189" t="n"/>
      <c r="AI8" s="189" t="n"/>
      <c r="AJ8" s="189" t="n"/>
      <c r="AK8" s="189" t="n"/>
      <c r="AL8" s="189" t="n"/>
      <c r="AM8" s="189" t="n"/>
      <c r="AN8" s="189" t="n"/>
      <c r="AP8" s="189" t="n"/>
      <c r="AQ8" s="548" t="n"/>
      <c r="AR8" s="548" t="n"/>
      <c r="AS8" s="189" t="n"/>
      <c r="AT8" s="189" t="n"/>
      <c r="AU8" s="189" t="n"/>
      <c r="AV8" s="189" t="n"/>
      <c r="AW8" s="189" t="n"/>
      <c r="AX8" s="189" t="n"/>
      <c r="AY8" s="189" t="n"/>
      <c r="AZ8" s="189" t="n"/>
      <c r="BA8" s="18" t="n"/>
      <c r="BB8" s="18" t="n"/>
      <c r="BC8" s="554" t="n"/>
      <c r="BD8" s="22" t="n"/>
      <c r="BE8" s="22" t="n"/>
      <c r="BF8" s="18" t="n"/>
      <c r="BG8" s="18" t="n"/>
      <c r="BH8" s="225" t="n"/>
      <c r="BI8" s="225" t="n"/>
      <c r="BJ8" s="225" t="n"/>
      <c r="BK8" s="548" t="n"/>
      <c r="BL8" s="548" t="n"/>
      <c r="BM8" s="548" t="n"/>
      <c r="BN8" s="548" t="n"/>
      <c r="BO8" s="548" t="n"/>
      <c r="BP8" s="548" t="n"/>
      <c r="BQ8" s="548" t="n"/>
      <c r="BR8" s="61" t="n"/>
      <c r="BS8" s="61" t="n"/>
      <c r="BT8" s="61" t="n"/>
      <c r="BU8" s="61" t="n"/>
      <c r="BV8" s="548" t="n"/>
      <c r="BW8" s="548" t="n"/>
      <c r="BX8" s="206" t="n"/>
      <c r="BY8" s="206" t="n"/>
      <c r="BZ8" s="207" t="n"/>
      <c r="CA8" s="548" t="n"/>
      <c r="CB8" s="61" t="n"/>
      <c r="CC8" s="61" t="n"/>
      <c r="CI8" s="183" t="n"/>
      <c r="CQ8" s="547" t="n"/>
      <c r="CR8" s="33" t="inlineStr">
        <is>
          <t>EQT</t>
        </is>
      </c>
      <c r="CS8" s="33" t="n"/>
    </row>
    <row r="9">
      <c r="A9" s="548" t="n">
        <v>1</v>
      </c>
      <c r="B9" s="266" t="inlineStr">
        <is>
          <t>Mega Oil &amp; Gas</t>
        </is>
      </c>
      <c r="C9" s="361" t="n"/>
      <c r="D9" s="336" t="n"/>
      <c r="E9" s="227">
        <f>IF(D9&gt;0,D9*X9,IF(D9&lt;0,D9*X9,0))</f>
        <v/>
      </c>
      <c r="F9" s="364" t="n"/>
      <c r="G9" s="364" t="n"/>
      <c r="H9" s="407" t="n"/>
      <c r="I9" s="408" t="n"/>
      <c r="J9" s="340" t="n"/>
      <c r="K9" s="366">
        <f>IF(J9&gt;0,J9/X9,0)</f>
        <v/>
      </c>
      <c r="L9" s="270">
        <f>'Investment Analysis'!HW4</f>
        <v/>
      </c>
      <c r="M9" s="358">
        <f>'Investment Analysis'!HS3</f>
        <v/>
      </c>
      <c r="N9" s="335">
        <f>'Investment Analysis'!HU5</f>
        <v/>
      </c>
      <c r="O9" s="345">
        <f>M9/M$3</f>
        <v/>
      </c>
      <c r="P9" s="335">
        <f>N9*L9</f>
        <v/>
      </c>
      <c r="Q9" s="335" t="n"/>
      <c r="R9" s="324">
        <f>((X9-L9)/L9)*O9</f>
        <v/>
      </c>
      <c r="S9" s="249">
        <f>IF(BN9&lt;30,$BX$1,IF(BN9&gt;70,$BR$1,$BV$1))</f>
        <v/>
      </c>
      <c r="T9" s="324">
        <f>(X9-L9)/L9</f>
        <v/>
      </c>
      <c r="U9" s="547" t="inlineStr">
        <is>
          <t>XOM</t>
        </is>
      </c>
      <c r="V9" s="191">
        <f>'Investment Analysis'!HR7</f>
        <v/>
      </c>
      <c r="W9" s="183" t="n"/>
      <c r="X9" s="189">
        <f>'Investment Analysis'!HR264</f>
        <v/>
      </c>
      <c r="Y9" s="189">
        <f>AA9*O9</f>
        <v/>
      </c>
      <c r="Z9" s="189">
        <f>(AA9*Y9)/Y$3</f>
        <v/>
      </c>
      <c r="AA9" s="22">
        <f>AN9+AP9+AR9+AZ9+BB9+BG9+BJ9+BM9+BT9+BW9+BY9+AC9+AI9+BP9+AK9</f>
        <v/>
      </c>
      <c r="AB9" s="336">
        <f>AB$78</f>
        <v/>
      </c>
      <c r="AC9" s="337">
        <f>AC$78</f>
        <v/>
      </c>
      <c r="AD9" s="366">
        <f>AB9*M9</f>
        <v/>
      </c>
      <c r="AE9" s="337">
        <f>AC9*M9</f>
        <v/>
      </c>
      <c r="AF9" s="332" t="n">
        <v>6080274</v>
      </c>
      <c r="AG9" s="332" t="n">
        <v>834194</v>
      </c>
      <c r="AH9" s="225">
        <f>IF(AF9&gt;2500000,AQ$2,IF(AF9&gt;1000000,AR$2,IF(AF9&gt;750000,AS$2,IF(AF9&gt;500000,AT$2,IF(AF9&lt;500000,AU$2)))))</f>
        <v/>
      </c>
      <c r="AI9" s="31">
        <f>IF(AH9=AQ$2,20,IF(AH9=AR$2,15,IF(AH9=AS$2,10,IF(AH9=AT$2,5,IF(AH9=AU$2,0)))))</f>
        <v/>
      </c>
      <c r="AJ9" s="284" t="n">
        <v>81</v>
      </c>
      <c r="AK9" s="31">
        <f>IF(AJ9&gt;84,20,IF(AJ9&gt;80,15,IF(AJ9&gt;75,10,IF(AJ9&gt;70,5,IF(AJ9&gt;49,0,IF(AJ9&lt;1,0,IF(AJ9&lt;20,-20,IF(AJ9&lt;30,-15,IF(AJ9&lt;40,-10,IF(AJ9&lt;50,-5))))))))))</f>
        <v/>
      </c>
      <c r="AL9" s="22" t="n"/>
      <c r="AM9" s="550" t="inlineStr">
        <is>
          <t>C</t>
        </is>
      </c>
      <c r="AN9" s="22">
        <f>IF(AM9=$AN$1,20,IF(AM9=$AO$1,17,IF(AM9=$AP$1,12,IF(AM9=$AQ$1,5,IF(AM9=$AR$1,0)))))</f>
        <v/>
      </c>
      <c r="AO9">
        <f>IF(AM9=AN$1,5,IF(AM9=AO$1,4,IF(AM9=AP$1,3,IF(AM9=AQ$1,2,IF(AM9=AR$1,1,0)))))</f>
        <v/>
      </c>
      <c r="AP9" s="31" t="n"/>
      <c r="AQ9" s="175" t="inlineStr">
        <is>
          <t>Neutral</t>
        </is>
      </c>
      <c r="AR9" s="548">
        <f>IF(AQ9=$AS$1,20,IF(AQ9=$AU$1,18,IF(AQ9=$AW$1,14,IF(AQ9=$AY$1,10,IF(AQ9=$BA$1,5,IF(AQ9=$BC$1,0,IF(AQ9=$BD$1,-2.5)))))))</f>
        <v/>
      </c>
      <c r="AS9" s="189" t="n">
        <v>0.12</v>
      </c>
      <c r="AT9" s="22">
        <f>IF(AS9&lt;1,5,IF(AS9&lt;2,0,IF(AS9&gt;2,-5, IF(AS9=0,5,IF(AS9&lt;0,-7)))))</f>
        <v/>
      </c>
      <c r="AU9" s="189" t="n">
        <v>15.05</v>
      </c>
      <c r="AV9" s="22">
        <f>IF(AU9&lt;0,-7,IF(AU9&lt;15,5,IF(AU9&lt;25,2,IF(AU9=25,-5,IF(AU9&gt;25,0)))))</f>
        <v/>
      </c>
      <c r="AW9" s="189" t="n">
        <v>1.61</v>
      </c>
      <c r="AX9" s="22">
        <f>IF(AW9=1,5,IF(AW9&lt;1,5,IF(AW9&gt;1,0)))</f>
        <v/>
      </c>
      <c r="AY9" s="175" t="inlineStr">
        <is>
          <t>Neutral</t>
        </is>
      </c>
      <c r="AZ9" s="548">
        <f>IF(AY9=$AS$1,20,IF(AY9=$AU$1,18,IF(AY9=$AW$1,14,IF(AY9=$AY$1,10,IF(AY9=$BA$1,5,IF(AY9=$BC$1,0,IF(AY9=$BD$1,-2.5)))))))</f>
        <v/>
      </c>
      <c r="BA9" s="18" t="n">
        <v>-0.04</v>
      </c>
      <c r="BB9" s="548">
        <f>IF(BA9&gt;0.05,2,IF(BA9&gt;0,1,IF(BA9&lt;-0.05,-1,IF(BA9&lt;0.1,-2))))</f>
        <v/>
      </c>
      <c r="BC9" s="554" t="n">
        <v>45657</v>
      </c>
      <c r="BD9" s="22" t="n">
        <v>99.98</v>
      </c>
      <c r="BE9" s="22">
        <f>X9</f>
        <v/>
      </c>
      <c r="BF9" s="18">
        <f>IF(BD9&gt;0,(BE9-BD9)/BD9,0)</f>
        <v/>
      </c>
      <c r="BG9" s="548">
        <f>IF(BF9&gt;0.05,4,IF(BF9&gt;0,2,IF(BF9&lt;-0.05,-2,IF(BF9&lt;0.1,-4))))</f>
        <v/>
      </c>
      <c r="BH9" s="225" t="n">
        <v>1.5</v>
      </c>
      <c r="BI9" s="225">
        <f>BH9*M9</f>
        <v/>
      </c>
      <c r="BJ9" s="225">
        <f>IF(BH9&gt;5,-1,IF(BH9&gt;4,0,IF(BH9&gt;3,1,IF(BH9&gt;2,2,IF(BH9&gt;1,2, IF(BH9=0,2,IF(BH9&lt;-5,-2,IF(BH9&lt;4,2,IF(BH9&lt;0,1)))))))))</f>
        <v/>
      </c>
      <c r="BK9" s="31" t="n">
        <v>7</v>
      </c>
      <c r="BL9" s="31">
        <f>BK9*M9</f>
        <v/>
      </c>
      <c r="BM9" s="548">
        <f>IF(BK9&gt;40,4,IF(BK9&gt;30,3.5,IF(BK9&gt;20,3,IF(BK9&gt;10,2,IF(BK9&gt;0,1,IF(BK9=0,0.5,IF(BK9&lt;-40,-4,IF(BK9&lt;-30,-3,IF(BK9&lt;-20,-2.5,IF(BK9&lt;-10,-2,IF(BK9&lt;0,0)))))))))))</f>
        <v/>
      </c>
      <c r="BN9" s="61" t="n">
        <v>60</v>
      </c>
      <c r="BO9" s="61">
        <f>BN9*M9</f>
        <v/>
      </c>
      <c r="BP9" s="548">
        <f>IF(BN9&lt;10,5,IF(BN9&lt;20,4,IF(BN9&lt;30,3,IF(BN9&lt;40,2,IF(BN9&lt;50,1,IF(BN9=50,0,IF(BN9&gt;90,-5,IF(BN9&gt;80,-4,IF(BN9&gt;70,-3,IF(BN9&gt;60,-2,IF(BN9&gt;50,-1,0)))))))))))</f>
        <v/>
      </c>
      <c r="BQ9" s="206" t="n"/>
      <c r="BR9" s="61" t="n">
        <v>0.47</v>
      </c>
      <c r="BS9" s="337">
        <f>BR9*M9</f>
        <v/>
      </c>
      <c r="BT9" s="225">
        <f>IF(BR9=1,20,IF(BR9&gt;0.9,16,IF(BR9&gt;0.8,12,IF(BR9&gt;0.7,8,IF(BR9&gt;0.6,4,IF(BR9&gt;0.5,0,IF(BR9&gt;0.4,-1,IF(BR9&gt;0.3,-2,IF(BR9&gt;0.2,-3,IF(BR9&gt;0.1,-4,IF(BR9&gt;0,-5,IF(BR9=0,-5))))))))))))</f>
        <v/>
      </c>
      <c r="BU9" s="61" t="n"/>
      <c r="BV9" s="548" t="inlineStr">
        <is>
          <t>Neut</t>
        </is>
      </c>
      <c r="BW9" s="548">
        <f>IF(BV9=$BZ$1,8,IF(BV9=$CA$1,4,IF(BV9=$CB$1,0,IF(BV9=$CC$1,-4,IF(BV9=$CE$1,-8)))))</f>
        <v/>
      </c>
      <c r="BX9" s="206">
        <f>BR1</f>
        <v/>
      </c>
      <c r="BY9" s="206">
        <f>IF(BX9=BR$1,5,IF(BX9=BV$1,0,IF(BX9=BX$1,-5)))</f>
        <v/>
      </c>
      <c r="BZ9" s="25" t="n"/>
      <c r="CA9" s="548" t="inlineStr">
        <is>
          <t>Buy</t>
        </is>
      </c>
      <c r="CB9" s="61" t="n">
        <v>95</v>
      </c>
      <c r="CC9" s="61" t="n">
        <v>125</v>
      </c>
      <c r="CD9" s="332" t="n"/>
      <c r="CE9" t="inlineStr">
        <is>
          <t>Energy</t>
        </is>
      </c>
      <c r="CF9" t="inlineStr">
        <is>
          <t>Energy</t>
        </is>
      </c>
      <c r="CG9" t="inlineStr">
        <is>
          <t>Oil, Gas &amp; Consumable Fuels</t>
        </is>
      </c>
      <c r="CH9" t="inlineStr">
        <is>
          <t>Integrated Oil &amp; Gas</t>
        </is>
      </c>
      <c r="CI9" s="183" t="n"/>
      <c r="CL9" s="332" t="n"/>
      <c r="CR9" s="33" t="inlineStr">
        <is>
          <t>XOM</t>
        </is>
      </c>
      <c r="CS9" s="33" t="n">
        <v>115.97</v>
      </c>
      <c r="CT9" s="33" t="n"/>
      <c r="CU9" s="33" t="n"/>
      <c r="CV9" s="33" t="n"/>
      <c r="CW9" s="33" t="n"/>
      <c r="CX9" s="33" t="n"/>
      <c r="CY9" s="33" t="n"/>
      <c r="CZ9" s="33" t="n"/>
      <c r="DA9" s="33" t="n"/>
      <c r="DB9" s="33" t="n"/>
      <c r="DC9" s="33" t="n"/>
      <c r="DD9" s="33" t="n"/>
      <c r="DE9" s="33" t="n"/>
      <c r="DF9" s="33" t="n">
        <v>18</v>
      </c>
      <c r="DG9" s="33" t="n">
        <v>123</v>
      </c>
      <c r="DH9" s="33" t="n">
        <v>115.97</v>
      </c>
      <c r="DI9" s="33" t="n">
        <v>115</v>
      </c>
      <c r="DJ9" s="33" t="n">
        <v>116</v>
      </c>
      <c r="DK9" s="33" t="n">
        <v>18</v>
      </c>
      <c r="DL9" s="33" t="n">
        <v>123</v>
      </c>
      <c r="DM9" s="33" t="n">
        <v>983</v>
      </c>
      <c r="DN9" s="33" t="n">
        <v>34</v>
      </c>
      <c r="DO9" s="33" t="n">
        <v>324</v>
      </c>
      <c r="DP9" s="33" t="n">
        <v>455</v>
      </c>
      <c r="DQ9" s="33" t="n">
        <v>45</v>
      </c>
    </row>
    <row r="10">
      <c r="A10" s="548">
        <f>A9+1</f>
        <v/>
      </c>
      <c r="B10" s="266" t="inlineStr">
        <is>
          <t>N/G</t>
        </is>
      </c>
      <c r="C10" s="246" t="n"/>
      <c r="D10" s="413" t="n"/>
      <c r="E10" s="227">
        <f>IF(D10&gt;0,D10*X10,IF(D10&lt;0,D10*X10,0))</f>
        <v/>
      </c>
      <c r="F10" s="364" t="n"/>
      <c r="G10" s="364" t="n"/>
      <c r="H10" s="407" t="n"/>
      <c r="I10" s="408" t="n"/>
      <c r="J10" s="485" t="n"/>
      <c r="K10" s="246" t="n"/>
      <c r="L10" s="270">
        <f>'Investment Analysis'!LJ4</f>
        <v/>
      </c>
      <c r="M10" s="335">
        <f>'Investment Analysis'!LF3</f>
        <v/>
      </c>
      <c r="N10" s="335">
        <f>'Investment Analysis'!LH5</f>
        <v/>
      </c>
      <c r="O10" s="345">
        <f>M10/M$3</f>
        <v/>
      </c>
      <c r="P10" s="335">
        <f>N10*L10</f>
        <v/>
      </c>
      <c r="Q10" s="335" t="n"/>
      <c r="R10" s="324">
        <f>((X10-L10)/L10)*O10</f>
        <v/>
      </c>
      <c r="S10" s="249">
        <f>IF(BN10&lt;30,$BX$1,IF(BN10&gt;70,$BR$1,$BV$1))</f>
        <v/>
      </c>
      <c r="T10" s="324">
        <f>(X10-L10)/L10</f>
        <v/>
      </c>
      <c r="U10" s="547" t="inlineStr">
        <is>
          <t>EQT</t>
        </is>
      </c>
      <c r="V10" s="234" t="inlineStr">
        <is>
          <t>EQT Corporation</t>
        </is>
      </c>
      <c r="W10" s="183" t="n"/>
      <c r="X10">
        <f>'Investment Analysis'!LE264</f>
        <v/>
      </c>
      <c r="Y10" s="189">
        <f>AA10*O10</f>
        <v/>
      </c>
      <c r="Z10" s="189">
        <f>(AA10*Y10)/Y$3</f>
        <v/>
      </c>
      <c r="AA10" s="22">
        <f>AN10+AP10+AR10+AZ10+BB10+BG10+BJ10+BM10+BT10+BW10+BY10+AC10+AI10+BP10+AK10</f>
        <v/>
      </c>
      <c r="AB10" s="336">
        <f>AB$78</f>
        <v/>
      </c>
      <c r="AC10" s="337">
        <f>AC$78</f>
        <v/>
      </c>
      <c r="AD10" s="366">
        <f>AB10*M10</f>
        <v/>
      </c>
      <c r="AE10" s="337">
        <f>AC10*M10</f>
        <v/>
      </c>
      <c r="AF10" s="332" t="n">
        <v>4213450</v>
      </c>
      <c r="AG10" s="332" t="n">
        <v>4768245</v>
      </c>
      <c r="AH10" s="225">
        <f>IF(AF10&gt;2500000,AQ$2,IF(AF10&gt;1000000,AR$2,IF(AF10&gt;750000,AS$2,IF(AF10&gt;500000,AT$2,IF(AF10&lt;500000,AU$2)))))</f>
        <v/>
      </c>
      <c r="AI10" s="31">
        <f>IF(AH10=AQ$2,20,IF(AH10=AR$2,15,IF(AH10=AS$2,10,IF(AH10=AT$2,5,IF(AH10=AU$2,0)))))</f>
        <v/>
      </c>
      <c r="AJ10" s="284" t="n">
        <v>79</v>
      </c>
      <c r="AK10" s="31">
        <f>IF(AJ10&gt;84,20,IF(AJ10&gt;80,15,IF(AJ10&gt;75,10,IF(AJ10&gt;70,5,IF(AJ10&gt;49,0,IF(AJ10&lt;1,0,IF(AJ10&lt;20,-20,IF(AJ10&lt;30,-15,IF(AJ10&lt;40,-10,IF(AJ10&lt;50,-5))))))))))</f>
        <v/>
      </c>
      <c r="AL10" s="22" t="n"/>
      <c r="AM10" s="371" t="inlineStr">
        <is>
          <t>B</t>
        </is>
      </c>
      <c r="AN10" s="22">
        <f>IF(AM10=$AN$1,20,IF(AM10=$AO$1,17,IF(AM10=$AP$1,12,IF(AM10=$AQ$1,5,IF(AM10=$AR$1,0)))))</f>
        <v/>
      </c>
      <c r="AO10">
        <f>IF(AM10=AN$1,5,IF(AM10=AO$1,4,IF(AM10=AP$1,3,IF(AM10=AQ$1,2,IF(AM10=AR$1,1,0)))))</f>
        <v/>
      </c>
      <c r="AP10" s="31" t="n"/>
      <c r="AQ10" s="175" t="inlineStr">
        <is>
          <t>Neutral</t>
        </is>
      </c>
      <c r="AR10" s="548">
        <f>IF(AQ10=$AS$1,20,IF(AQ10=$AU$1,18,IF(AQ10=$AW$1,14,IF(AQ10=$AY$1,10,IF(AQ10=$BA$1,5,IF(AQ10=$BC$1,0,IF(AQ10=$BD$1,-2.5)))))))</f>
        <v/>
      </c>
      <c r="AS10" s="189" t="n">
        <v>0.29</v>
      </c>
      <c r="AT10" s="22">
        <f>IF(AS10&lt;1,5,IF(AS10&lt;2,0,IF(AS10&gt;2,-5, IF(AS10=0,5,IF(AS10&lt;0,-7)))))</f>
        <v/>
      </c>
      <c r="AU10" s="189" t="n">
        <v>21.2</v>
      </c>
      <c r="AV10" s="22">
        <f>IF(AU10&lt;0,-7,IF(AU10&lt;15,5,IF(AU10&lt;25,2,IF(AU10=25,-5,IF(AU10&gt;25,0)))))</f>
        <v/>
      </c>
      <c r="AW10" s="189" t="n">
        <v>0.75</v>
      </c>
      <c r="AX10" s="22">
        <f>IF(AW10=1,5,IF(AW10&lt;1,5,IF(AW10&gt;1,0)))</f>
        <v/>
      </c>
      <c r="AY10" s="231" t="inlineStr">
        <is>
          <t>V Bearish</t>
        </is>
      </c>
      <c r="AZ10" s="189">
        <f>IF(AY10=$AS$1,20,IF(AY10=$AU$1,18,IF(AY10=$AW$1,14,IF(AY10=$AY$1,10,IF(AY10=$BA$1,5,IF(AY10=$BC$1,0,IF(AY10=$BD$1,-2.5)))))))</f>
        <v/>
      </c>
      <c r="BA10" s="18" t="n">
        <v>0.216</v>
      </c>
      <c r="BB10" s="548">
        <f>IF(BA10&gt;0.05,2,IF(BA10&gt;0,1,IF(BA10&lt;-0.05,-1,IF(BA10&lt;0.1,-2))))</f>
        <v/>
      </c>
      <c r="BC10" s="554" t="n">
        <v>45657</v>
      </c>
      <c r="BD10" s="22" t="n">
        <v>38.66</v>
      </c>
      <c r="BE10" s="22">
        <f>X10</f>
        <v/>
      </c>
      <c r="BF10" s="18">
        <f>IF(BD10&gt;0,(BE10-BD10)/BD10,0)</f>
        <v/>
      </c>
      <c r="BG10" s="548">
        <f>IF(BF10&gt;0.05,4,IF(BF10&gt;0,2,IF(BF10&lt;-0.05,-2,IF(BF10&lt;0.1,-4))))</f>
        <v/>
      </c>
      <c r="BH10" s="225" t="n">
        <v>1</v>
      </c>
      <c r="BI10" s="225">
        <f>BH10*M10</f>
        <v/>
      </c>
      <c r="BJ10" s="225">
        <f>IF(BH10&gt;5,-1,IF(BH10&gt;4,0,IF(BH10&gt;3,1,IF(BH10&gt;2,2,IF(BH10&gt;1,2, IF(BH10=0,2,IF(BH10&lt;-5,-2,IF(BH10&lt;4,2,IF(BH10&lt;0,1)))))))))</f>
        <v/>
      </c>
      <c r="BK10" s="31" t="n">
        <v>17</v>
      </c>
      <c r="BL10" s="31">
        <f>BK10*M10</f>
        <v/>
      </c>
      <c r="BM10" s="548">
        <f>IF(BK10&gt;40,4,IF(BK10&gt;30,3.5,IF(BK10&gt;20,3,IF(BK10&gt;10,2,IF(BK10&gt;0,1,IF(BK10=0,0.5,IF(BK10&lt;-40,-4,IF(BK10&lt;-30,-3,IF(BK10&lt;-20,-2.5,IF(BK10&lt;-10,-2,IF(BK10&lt;0,0)))))))))))</f>
        <v/>
      </c>
      <c r="BN10" s="61" t="n">
        <v>46</v>
      </c>
      <c r="BO10" s="61">
        <f>BN10*M10</f>
        <v/>
      </c>
      <c r="BP10" s="548">
        <f>IF(BN10&lt;10,5,IF(BN10&lt;20,4,IF(BN10&lt;30,3,IF(BN10&lt;40,2,IF(BN10&lt;50,1,IF(BN10=50,0,IF(BN10&gt;90,-5,IF(BN10&gt;80,-4,IF(BN10&gt;70,-3,IF(BN10&gt;60,-2,IF(BN10&gt;50,-1,0)))))))))))</f>
        <v/>
      </c>
      <c r="BQ10" s="206" t="n"/>
      <c r="BR10" s="61" t="n">
        <v>0.47</v>
      </c>
      <c r="BS10" s="337">
        <f>BR10*M10</f>
        <v/>
      </c>
      <c r="BT10" s="225">
        <f>IF(BR10=1,20,IF(BR10&gt;0.9,16,IF(BR10&gt;0.8,12,IF(BR10&gt;0.7,8,IF(BR10&gt;0.6,4,IF(BR10&gt;0.5,0,IF(BR10&gt;0.4,-1,IF(BR10&gt;0.3,-2,IF(BR10&gt;0.2,-3,IF(BR10&gt;0.1,-4,IF(BR10&gt;0,-5,IF(BR10=0,-5))))))))))))</f>
        <v/>
      </c>
      <c r="BU10" s="61" t="n"/>
      <c r="BV10" s="548" t="inlineStr">
        <is>
          <t>V Bull</t>
        </is>
      </c>
      <c r="BW10" s="548">
        <f>IF(BV10=$BZ$1,8,IF(BV10=$CA$1,4,IF(BV10=$CB$1,0,IF(BV10=$CC$1,-4,IF(BV10=$CE$1,-8)))))</f>
        <v/>
      </c>
      <c r="BX10" s="206" t="inlineStr">
        <is>
          <t>˄</t>
        </is>
      </c>
      <c r="BY10" s="206">
        <f>IF(BX10=BR$1,5,IF(BX10=BV$1,0,IF(BX10=BX$1,-5)))</f>
        <v/>
      </c>
      <c r="BZ10" s="25" t="n"/>
      <c r="CA10" s="548" t="inlineStr">
        <is>
          <t>Buy</t>
        </is>
      </c>
      <c r="CB10" s="61" t="n">
        <v>30</v>
      </c>
      <c r="CC10" s="61" t="n">
        <v>40</v>
      </c>
      <c r="CD10" s="332" t="n"/>
      <c r="CE10" t="inlineStr">
        <is>
          <t>Energy</t>
        </is>
      </c>
      <c r="CF10" t="inlineStr">
        <is>
          <t>Energy</t>
        </is>
      </c>
      <c r="CG10" t="inlineStr">
        <is>
          <t>Oil, Gas &amp; Consumable Fuels</t>
        </is>
      </c>
      <c r="CH10" t="inlineStr">
        <is>
          <t>Oil &amp; Gas Natural Gas</t>
        </is>
      </c>
      <c r="CL10" s="332" t="n"/>
      <c r="CR10" s="33" t="inlineStr">
        <is>
          <t>EQT</t>
        </is>
      </c>
      <c r="CS10" s="33" t="n"/>
    </row>
    <row r="11">
      <c r="A11" s="548">
        <f>A10+1</f>
        <v/>
      </c>
      <c r="B11" s="266" t="inlineStr">
        <is>
          <t>N/G</t>
        </is>
      </c>
      <c r="C11" s="246" t="n"/>
      <c r="D11" s="413" t="n"/>
      <c r="E11" s="227">
        <f>IF(D11&gt;0,D11*X11,IF(D11&lt;0,D11*X11,0))</f>
        <v/>
      </c>
      <c r="F11" s="364" t="n"/>
      <c r="G11" s="364" t="n"/>
      <c r="H11" s="407" t="n"/>
      <c r="I11" s="408" t="n"/>
      <c r="J11" s="266" t="n"/>
      <c r="K11" s="246" t="n"/>
      <c r="L11" s="270">
        <f>'Investment Analysis'!KH4</f>
        <v/>
      </c>
      <c r="M11" s="335">
        <f>'Investment Analysis'!KD3</f>
        <v/>
      </c>
      <c r="N11" s="358">
        <f>'Investment Analysis'!KF5</f>
        <v/>
      </c>
      <c r="O11" s="345">
        <f>M11/M$3</f>
        <v/>
      </c>
      <c r="P11" s="335">
        <f>N11*L11</f>
        <v/>
      </c>
      <c r="Q11" s="335" t="n"/>
      <c r="R11" s="324">
        <f>((X11-L11)/L11)*O11</f>
        <v/>
      </c>
      <c r="S11" s="249">
        <f>IF(BN11&lt;30,$BX$1,IF(BN11&gt;70,$BR$1,$BV$1))</f>
        <v/>
      </c>
      <c r="T11" s="324">
        <f>(X11-L11)/L11</f>
        <v/>
      </c>
      <c r="U11" s="547" t="inlineStr">
        <is>
          <t>APA</t>
        </is>
      </c>
      <c r="V11" s="72" t="inlineStr">
        <is>
          <t>APA Corporation</t>
        </is>
      </c>
      <c r="W11" s="183" t="n"/>
      <c r="X11" s="189">
        <f>'Investment Analysis'!KC264</f>
        <v/>
      </c>
      <c r="Y11" s="189">
        <f>AA11*O11</f>
        <v/>
      </c>
      <c r="Z11" s="189">
        <f>(AA11*Y11)/Y$3</f>
        <v/>
      </c>
      <c r="AA11" s="22">
        <f>AN11+AP11+AR11+AZ11+BB11+BG11+BJ11+BM11+BT11+BW11+BY11+AC11+AI11+BP11+AK11</f>
        <v/>
      </c>
      <c r="AB11" s="336">
        <f>AB$78</f>
        <v/>
      </c>
      <c r="AC11" s="337">
        <f>AC$78</f>
        <v/>
      </c>
      <c r="AD11" s="366">
        <f>AB11*M11</f>
        <v/>
      </c>
      <c r="AE11" s="337">
        <f>AC11*M11</f>
        <v/>
      </c>
      <c r="AF11" s="332" t="n">
        <v>4402603</v>
      </c>
      <c r="AG11" s="332" t="n">
        <v>348807</v>
      </c>
      <c r="AH11" s="225">
        <f>IF(AF11&gt;2500000,AQ$2,IF(AF11&gt;1000000,AR$2,IF(AF11&gt;750000,AS$2,IF(AF11&gt;500000,AT$2,IF(AF11&lt;500000,AU$2)))))</f>
        <v/>
      </c>
      <c r="AI11" s="31">
        <f>IF(AH11=AQ$2,20,IF(AH11=AR$2,15,IF(AH11=AS$2,10,IF(AH11=AT$2,5,IF(AH11=AU$2,0)))))</f>
        <v/>
      </c>
      <c r="AJ11" s="284" t="n">
        <v>82</v>
      </c>
      <c r="AK11" s="31">
        <f>IF(AJ11&gt;84,20,IF(AJ11&gt;80,15,IF(AJ11&gt;75,10,IF(AJ11&gt;70,5,IF(AJ11&gt;49,0,IF(AJ11&lt;1,0,IF(AJ11&lt;20,-20,IF(AJ11&lt;30,-15,IF(AJ11&lt;40,-10,IF(AJ11&lt;50,-5))))))))))</f>
        <v/>
      </c>
      <c r="AL11" s="22" t="n"/>
      <c r="AM11" s="550" t="inlineStr">
        <is>
          <t>C</t>
        </is>
      </c>
      <c r="AN11" s="22">
        <f>IF(AM11=$AN$1,20,IF(AM11=$AO$1,17,IF(AM11=$AP$1,12,IF(AM11=$AQ$1,5,IF(AM11=$AR$1,0)))))</f>
        <v/>
      </c>
      <c r="AO11">
        <f>IF(AM11=AN$1,5,IF(AM11=AO$1,4,IF(AM11=AP$1,3,IF(AM11=AQ$1,2,IF(AM11=AR$1,1,0)))))</f>
        <v/>
      </c>
      <c r="AP11" s="31" t="n"/>
      <c r="AQ11" s="239" t="inlineStr">
        <is>
          <t>Bullish</t>
        </is>
      </c>
      <c r="AR11" s="548">
        <f>IF(AQ11=$AS$1,20,IF(AQ11=$AU$1,18,IF(AQ11=$AW$1,14,IF(AQ11=$AY$1,10,IF(AQ11=$BA$1,5,IF(AQ11=$BC$1,0,IF(AQ11=$BD$1,-2.5)))))))</f>
        <v/>
      </c>
      <c r="AS11" s="189" t="n">
        <v>0.62</v>
      </c>
      <c r="AT11" s="22">
        <f>IF(AS11&lt;1,5,IF(AS11&lt;2,0,IF(AS11&gt;2,-5, IF(AS11=0,5,IF(AS11&lt;0,-7)))))</f>
        <v/>
      </c>
      <c r="AU11" s="189" t="n">
        <v>6.51</v>
      </c>
      <c r="AV11" s="22">
        <f>IF(AU11&lt;0,-7,IF(AU11&lt;15,5,IF(AU11&lt;25,2,IF(AU11=25,-5,IF(AU11&gt;25,0)))))</f>
        <v/>
      </c>
      <c r="AW11" s="189" t="n">
        <v>-1.63</v>
      </c>
      <c r="AX11" s="22">
        <f>IF(AW11=1,5,IF(AW11&lt;1,5,IF(AW11&gt;1,0)))</f>
        <v/>
      </c>
      <c r="AY11" s="176" t="inlineStr">
        <is>
          <t>V Bullish</t>
        </is>
      </c>
      <c r="AZ11" s="189">
        <f>IF(AY11=$AS$1,20,IF(AY11=$AU$1,18,IF(AY11=$AW$1,14,IF(AY11=$AY$1,10,IF(AY11=$BA$1,5,IF(AY11=$BC$1,0,IF(AY11=$BD$1,-2.5)))))))</f>
        <v/>
      </c>
      <c r="BA11" s="18" t="n">
        <v>0.067</v>
      </c>
      <c r="BB11" s="548">
        <f>IF(BA11&gt;0.05,2,IF(BA11&gt;0,1,IF(BA11&lt;-0.05,-1,IF(BA11&lt;0.1,-2))))</f>
        <v/>
      </c>
      <c r="BC11" s="554" t="n">
        <v>45657</v>
      </c>
      <c r="BD11" s="22" t="n">
        <v>22.85</v>
      </c>
      <c r="BE11" s="22">
        <f>X11</f>
        <v/>
      </c>
      <c r="BF11" s="18">
        <f>IF(BD11&gt;0,(BE11-BD11)/BD11,0)</f>
        <v/>
      </c>
      <c r="BG11" s="548">
        <f>IF(BF11&gt;0.05,4,IF(BF11&gt;0,2,IF(BF11&lt;-0.05,-2,IF(BF11&lt;0.1,-4))))</f>
        <v/>
      </c>
      <c r="BH11" s="225" t="n">
        <v>1</v>
      </c>
      <c r="BI11" s="225">
        <f>BH11*M11</f>
        <v/>
      </c>
      <c r="BJ11" s="225">
        <f>IF(BH11&gt;5,-1,IF(BH11&gt;4,0,IF(BH11&gt;3,1,IF(BH11&gt;2,2,IF(BH11&gt;1,2, IF(BH11=0,2,IF(BH11&lt;-5,-2,IF(BH11&lt;4,2,IF(BH11&lt;0,1)))))))))</f>
        <v/>
      </c>
      <c r="BK11" s="31" t="n">
        <v>-9</v>
      </c>
      <c r="BL11" s="31">
        <f>BK11*M11</f>
        <v/>
      </c>
      <c r="BM11" s="548">
        <f>IF(BK11&gt;40,4,IF(BK11&gt;30,3.5,IF(BK11&gt;20,3,IF(BK11&gt;10,2,IF(BK11&gt;0,1,IF(BK11=0,0.5,IF(BK11&lt;-40,-4,IF(BK11&lt;-30,-3,IF(BK11&lt;-20,-2.5,IF(BK11&lt;-10,-2,IF(BK11&lt;0,0)))))))))))</f>
        <v/>
      </c>
      <c r="BN11" s="61" t="n">
        <v>75</v>
      </c>
      <c r="BO11" s="61">
        <f>BN11*M11</f>
        <v/>
      </c>
      <c r="BP11" s="548">
        <f>IF(BN11&lt;10,5,IF(BN11&lt;20,4,IF(BN11&lt;30,3,IF(BN11&lt;40,2,IF(BN11&lt;50,1,IF(BN11=50,0,IF(BN11&gt;90,-5,IF(BN11&gt;80,-4,IF(BN11&gt;70,-3,IF(BN11&gt;60,-2,IF(BN11&gt;50,-1,0)))))))))))</f>
        <v/>
      </c>
      <c r="BQ11" s="206" t="n"/>
      <c r="BR11" s="61" t="n">
        <v>0.84</v>
      </c>
      <c r="BS11" s="337">
        <f>BR11*M11</f>
        <v/>
      </c>
      <c r="BT11" s="225">
        <f>IF(BR11=1,20,IF(BR11&gt;0.9,16,IF(BR11&gt;0.8,12,IF(BR11&gt;0.7,8,IF(BR11&gt;0.6,4,IF(BR11&gt;0.5,0,IF(BR11&gt;0.4,-1,IF(BR11&gt;0.3,-2,IF(BR11&gt;0.2,-3,IF(BR11&gt;0.1,-4,IF(BR11&gt;0,-5,IF(BR11=0,-5))))))))))))</f>
        <v/>
      </c>
      <c r="BU11" s="61" t="n"/>
      <c r="BV11" s="548" t="inlineStr">
        <is>
          <t>Bull</t>
        </is>
      </c>
      <c r="BW11" s="548">
        <f>IF(BV11=$BZ$1,8,IF(BV11=$CA$1,4,IF(BV11=$CB$1,0,IF(BV11=$CC$1,-4,IF(BV11=$CE$1,-8)))))</f>
        <v/>
      </c>
      <c r="BX11" s="206">
        <f>BR1</f>
        <v/>
      </c>
      <c r="BY11" s="206">
        <f>IF(BX11=BR$1,5,IF(BX11=BV$1,0,IF(BX11=BX$1,-5)))</f>
        <v/>
      </c>
      <c r="BZ11" s="554" t="n"/>
      <c r="CA11" s="548" t="inlineStr">
        <is>
          <t>Hold</t>
        </is>
      </c>
      <c r="CE11" t="inlineStr">
        <is>
          <t>Energy</t>
        </is>
      </c>
      <c r="CF11" t="inlineStr">
        <is>
          <t>Energy</t>
        </is>
      </c>
      <c r="CG11" t="inlineStr">
        <is>
          <t>Oil, Gas &amp; Consumable Fuels</t>
        </is>
      </c>
      <c r="CH11" t="inlineStr">
        <is>
          <t>Oil &amp; Gas Natural Gas</t>
        </is>
      </c>
      <c r="CI11" s="183" t="n"/>
      <c r="CL11" s="332" t="n"/>
      <c r="CR11" s="33" t="inlineStr">
        <is>
          <t>APA</t>
        </is>
      </c>
      <c r="CS11" s="33" t="n"/>
    </row>
    <row r="12">
      <c r="A12" s="548">
        <f>A11+1</f>
        <v/>
      </c>
      <c r="B12" s="266" t="inlineStr">
        <is>
          <t>Coal</t>
        </is>
      </c>
      <c r="C12" s="246" t="n"/>
      <c r="D12" s="413" t="n"/>
      <c r="E12" s="227">
        <f>IF(D12&gt;0,D12*X12,IF(D12&lt;0,D12*X12,0))</f>
        <v/>
      </c>
      <c r="F12" s="364" t="n"/>
      <c r="G12" s="364" t="n"/>
      <c r="H12" s="407" t="n"/>
      <c r="I12" s="408" t="n"/>
      <c r="J12" s="485" t="n"/>
      <c r="K12" s="246" t="n"/>
      <c r="L12" s="270">
        <f>'Investment Analysis'!RV4</f>
        <v/>
      </c>
      <c r="M12" s="335">
        <f>'Investment Analysis'!RR3</f>
        <v/>
      </c>
      <c r="N12" s="335">
        <f>'Investment Analysis'!RT5</f>
        <v/>
      </c>
      <c r="O12" s="345">
        <f>M12/M$3</f>
        <v/>
      </c>
      <c r="P12" s="335">
        <f>N12*L12</f>
        <v/>
      </c>
      <c r="Q12" s="335" t="n"/>
      <c r="R12" s="324">
        <f>((X12-L12)/L12)*O12</f>
        <v/>
      </c>
      <c r="S12" s="249">
        <f>IF(BN12&lt;30,$BX$1,IF(BN12&gt;70,$BR$1,$BV$1))</f>
        <v/>
      </c>
      <c r="T12" s="324">
        <f>(X12-L12)/L12</f>
        <v/>
      </c>
      <c r="U12" s="547" t="inlineStr">
        <is>
          <t>BTU</t>
        </is>
      </c>
      <c r="V12" t="inlineStr">
        <is>
          <t>Peabody Energy Corporation</t>
        </is>
      </c>
      <c r="W12" s="183" t="n"/>
      <c r="X12" s="80">
        <f>'Investment Analysis'!RQ264</f>
        <v/>
      </c>
      <c r="Y12" s="189">
        <f>AA12*O12</f>
        <v/>
      </c>
      <c r="Z12" s="189">
        <f>(AA12*Y12)/Y$3</f>
        <v/>
      </c>
      <c r="AA12" s="22">
        <f>AN12+AP12+AR12+AZ12+BB12+BG12+BJ12+BM12+BT12+BW12+BY12+AC12+AI12+BP12+AK12</f>
        <v/>
      </c>
      <c r="AB12" s="336">
        <f>AB$78</f>
        <v/>
      </c>
      <c r="AC12" s="337">
        <f>AC$78</f>
        <v/>
      </c>
      <c r="AD12" s="366">
        <f>AB12*M12</f>
        <v/>
      </c>
      <c r="AE12" s="337">
        <f>AC12*M12</f>
        <v/>
      </c>
      <c r="AF12" s="332" t="n">
        <v>748232</v>
      </c>
      <c r="AG12" s="332" t="n">
        <v>66232</v>
      </c>
      <c r="AH12" s="225">
        <f>IF(AF12&gt;2500000,AQ$2,IF(AF12&gt;1000000,AR$2,IF(AF12&gt;750000,AS$2,IF(AF12&gt;500000,AT$2,IF(AF12&lt;500000,AU$2)))))</f>
        <v/>
      </c>
      <c r="AI12" s="31">
        <f>IF(AH12=AQ$2,20,IF(AH12=AR$2,15,IF(AH12=AS$2,10,IF(AH12=AT$2,5,IF(AH12=AU$2,0)))))</f>
        <v/>
      </c>
      <c r="AJ12" s="284" t="n">
        <v>49</v>
      </c>
      <c r="AK12" s="31">
        <f>IF(AJ12&gt;84,20,IF(AJ12&gt;80,15,IF(AJ12&gt;75,10,IF(AJ12&gt;70,5,IF(AJ12&gt;49,0,IF(AJ12&lt;1,0,IF(AJ12&lt;20,-20,IF(AJ12&lt;30,-15,IF(AJ12&lt;40,-10,IF(AJ12&lt;50,-5))))))))))</f>
        <v/>
      </c>
      <c r="AL12" s="22" t="n"/>
      <c r="AM12" s="550" t="inlineStr">
        <is>
          <t>C</t>
        </is>
      </c>
      <c r="AN12" s="22">
        <f>IF(AM12=$AN$1,20,IF(AM12=$AO$1,17,IF(AM12=$AP$1,12,IF(AM12=$AQ$1,5,IF(AM12=$AR$1,0)))))</f>
        <v/>
      </c>
      <c r="AO12">
        <f>IF(AM12=AN$1,5,IF(AM12=AO$1,4,IF(AM12=AP$1,3,IF(AM12=AQ$1,2,IF(AM12=AR$1,1,0)))))</f>
        <v/>
      </c>
      <c r="AP12" s="31" t="n"/>
      <c r="AQ12" s="239" t="inlineStr">
        <is>
          <t>Bullish</t>
        </is>
      </c>
      <c r="AR12" s="548">
        <f>IF(AQ12=$AS$1,20,IF(AQ12=$AU$1,18,IF(AQ12=$AW$1,14,IF(AQ12=$AY$1,10,IF(AQ12=$BA$1,5,IF(AQ12=$BC$1,0,IF(AQ12=$BD$1,-2.5)))))))</f>
        <v/>
      </c>
      <c r="AS12" s="189" t="n">
        <v>0.1</v>
      </c>
      <c r="AT12" s="22">
        <f>IF(AS12&lt;1,5,IF(AS12&lt;2,0,IF(AS12&gt;2,-5, IF(AS12=0,5,IF(AS12&lt;0,-7)))))</f>
        <v/>
      </c>
      <c r="AU12" s="189" t="n">
        <v>14.81</v>
      </c>
      <c r="AV12" s="22">
        <f>IF(AU12&lt;0,-7,IF(AU12&lt;15,5,IF(AU12&lt;25,2,IF(AU12=25,-5,IF(AU12&gt;25,0)))))</f>
        <v/>
      </c>
      <c r="AW12" s="189" t="n">
        <v>2.35</v>
      </c>
      <c r="AX12" s="22">
        <f>IF(AW12=1,5,IF(AW12&lt;1,5,IF(AW12&gt;1,0)))</f>
        <v/>
      </c>
      <c r="AY12" s="176" t="inlineStr">
        <is>
          <t>V Bullish</t>
        </is>
      </c>
      <c r="AZ12" s="189">
        <f>IF(AY12=$AS$1,20,IF(AY12=$AU$1,18,IF(AY12=$AW$1,14,IF(AY12=$AY$1,10,IF(AY12=$BA$1,5,IF(AY12=$BC$1,0,IF(AY12=$BD$1,-2.5)))))))</f>
        <v/>
      </c>
      <c r="BA12" s="18" t="n">
        <v>-0.063</v>
      </c>
      <c r="BB12" s="548">
        <f>IF(BA12&gt;0.05,2,IF(BA12&gt;0,1,IF(BA12&lt;-0.05,-1,IF(BA12&lt;0.1,-2))))</f>
        <v/>
      </c>
      <c r="BC12" s="554" t="n">
        <v>45657</v>
      </c>
      <c r="BD12" s="22" t="n">
        <v>20.84</v>
      </c>
      <c r="BE12" s="22">
        <f>X12</f>
        <v/>
      </c>
      <c r="BF12" s="18">
        <f>IF(BD12&gt;0,(BE12-BD12)/BD12,0)</f>
        <v/>
      </c>
      <c r="BG12" s="548">
        <f>IF(BF12&gt;0.05,4,IF(BF12&gt;0,2,IF(BF12&lt;-0.05,-2,IF(BF12&lt;0.1,-4))))</f>
        <v/>
      </c>
      <c r="BH12" s="225" t="n">
        <v>-0.5</v>
      </c>
      <c r="BI12" s="225">
        <f>BH12*M12</f>
        <v/>
      </c>
      <c r="BJ12" s="225">
        <f>IF(BH12&gt;5,-1,IF(BH12&gt;4,0,IF(BH12&gt;3,1,IF(BH12&gt;2,2,IF(BH12&gt;1,2, IF(BH12=0,2,IF(BH12&lt;-5,-2,IF(BH12&lt;4,2,IF(BH12&lt;0,1)))))))))</f>
        <v/>
      </c>
      <c r="BK12" s="31" t="n">
        <v>4</v>
      </c>
      <c r="BL12" s="31">
        <f>BK12*M12</f>
        <v/>
      </c>
      <c r="BM12" s="548">
        <f>IF(BK12&gt;40,4,IF(BK12&gt;30,3.5,IF(BK12&gt;20,3,IF(BK12&gt;10,2,IF(BK12&gt;0,1,IF(BK12=0,0.5,IF(BK12&lt;-40,-4,IF(BK12&lt;-30,-3,IF(BK12&lt;-20,-2.5,IF(BK12&lt;-10,-2,IF(BK12&lt;0,0)))))))))))</f>
        <v/>
      </c>
      <c r="BN12" s="61" t="n">
        <v>38</v>
      </c>
      <c r="BO12" s="61">
        <f>BN12*M12</f>
        <v/>
      </c>
      <c r="BP12" s="548">
        <f>IF(BN12&lt;10,5,IF(BN12&lt;20,4,IF(BN12&lt;30,3,IF(BN12&lt;40,2,IF(BN12&lt;50,1,IF(BN12=50,0,IF(BN12&gt;90,-5,IF(BN12&gt;80,-4,IF(BN12&gt;70,-3,IF(BN12&gt;60,-2,IF(BN12&gt;50,-1,0)))))))))))</f>
        <v/>
      </c>
      <c r="BQ12" s="206" t="n"/>
      <c r="BR12" s="61" t="n">
        <v>0.62</v>
      </c>
      <c r="BS12" s="337">
        <f>BR12*M12</f>
        <v/>
      </c>
      <c r="BT12" s="225">
        <f>IF(BR12=1,20,IF(BR12&gt;0.9,16,IF(BR12&gt;0.8,12,IF(BR12&gt;0.7,8,IF(BR12&gt;0.6,4,IF(BR12&gt;0.5,0,IF(BR12&gt;0.4,-1,IF(BR12&gt;0.3,-2,IF(BR12&gt;0.2,-3,IF(BR12&gt;0.1,-4,IF(BR12&gt;0,-5,IF(BR12=0,-5))))))))))))</f>
        <v/>
      </c>
      <c r="BU12" s="61" t="n"/>
      <c r="BV12" s="548" t="inlineStr">
        <is>
          <t>V Bear</t>
        </is>
      </c>
      <c r="BW12" s="548">
        <f>IF(BV12=$BZ$1,8,IF(BV12=$CA$1,4,IF(BV12=$CB$1,0,IF(BV12=$CC$1,-4,IF(BV12=$CE$1,-8)))))</f>
        <v/>
      </c>
      <c r="BX12" s="206" t="inlineStr">
        <is>
          <t>˄</t>
        </is>
      </c>
      <c r="BY12" s="206">
        <f>IF(BX12=BR$1,5,IF(BX12=BV$1,0,IF(BX12=BX$1,-5)))</f>
        <v/>
      </c>
      <c r="BZ12" s="25" t="n"/>
      <c r="CA12" s="548" t="inlineStr">
        <is>
          <t>S Buy</t>
        </is>
      </c>
      <c r="CB12" s="61" t="n"/>
      <c r="CC12" s="61" t="n"/>
      <c r="CD12" s="332" t="n"/>
      <c r="CE12" t="inlineStr">
        <is>
          <t>Energy</t>
        </is>
      </c>
      <c r="CF12" t="inlineStr">
        <is>
          <t>Energy</t>
        </is>
      </c>
      <c r="CG12" t="inlineStr">
        <is>
          <t>Oil, Gas &amp; Consumable Fuels</t>
        </is>
      </c>
      <c r="CH12" t="inlineStr">
        <is>
          <t>N/G</t>
        </is>
      </c>
      <c r="CL12" s="332" t="n"/>
      <c r="CR12" s="33" t="inlineStr">
        <is>
          <t>BTU</t>
        </is>
      </c>
      <c r="CS12" s="33" t="n"/>
    </row>
    <row r="13">
      <c r="A13" s="548">
        <f>A12+1</f>
        <v/>
      </c>
      <c r="B13" s="266" t="inlineStr">
        <is>
          <t>Robotics</t>
        </is>
      </c>
      <c r="C13" s="361" t="n"/>
      <c r="D13" s="336" t="n"/>
      <c r="E13" s="227">
        <f>IF(D13&gt;0,D13*X13,IF(D13&lt;0,D13*X13,0))</f>
        <v/>
      </c>
      <c r="F13" s="364" t="n"/>
      <c r="G13" s="364" t="n">
        <v>40</v>
      </c>
      <c r="H13" s="407" t="n">
        <v>326.39</v>
      </c>
      <c r="I13" s="408">
        <f>G13*H13</f>
        <v/>
      </c>
      <c r="J13" s="340" t="n">
        <v>45855</v>
      </c>
      <c r="K13" s="366">
        <f>IF(J13&gt;0,J13/X13,0)</f>
        <v/>
      </c>
      <c r="L13" s="270">
        <f>'Investment Analysis'!HI4</f>
        <v/>
      </c>
      <c r="M13" s="358">
        <f>'Investment Analysis'!HE3</f>
        <v/>
      </c>
      <c r="N13" s="335">
        <f>'Investment Analysis'!HG5</f>
        <v/>
      </c>
      <c r="O13" s="345">
        <f>M13/M$3</f>
        <v/>
      </c>
      <c r="P13" s="335">
        <f>N13*L13</f>
        <v/>
      </c>
      <c r="Q13" s="335" t="n"/>
      <c r="R13" s="324">
        <f>((X13-L13)/L13)*O13</f>
        <v/>
      </c>
      <c r="S13" s="249">
        <f>IF(BN13&lt;30,$BX$1,IF(BN13&gt;70,$BR$1,$BV$1))</f>
        <v/>
      </c>
      <c r="T13" s="324">
        <f>(X13-L13)/L13</f>
        <v/>
      </c>
      <c r="U13" s="547" t="inlineStr">
        <is>
          <t>TSLA</t>
        </is>
      </c>
      <c r="V13" t="inlineStr">
        <is>
          <t>Tesla, Inc.</t>
        </is>
      </c>
      <c r="W13" s="183" t="n"/>
      <c r="X13" s="189">
        <f>'Investment Analysis'!HD264</f>
        <v/>
      </c>
      <c r="Y13" s="189">
        <f>AA13*O13</f>
        <v/>
      </c>
      <c r="Z13" s="189">
        <f>(AA13*Y13)/Y$3</f>
        <v/>
      </c>
      <c r="AA13" s="22">
        <f>AN13+AP13+AR13+AZ13+BB13+BG13+BJ13+BM13+BT13+BW13+BY13+AC13+AI13+BP13+AK13</f>
        <v/>
      </c>
      <c r="AB13" s="336">
        <f>AB$374</f>
        <v/>
      </c>
      <c r="AC13" s="337">
        <f>AC$374</f>
        <v/>
      </c>
      <c r="AD13" s="366">
        <f>AB13*M13</f>
        <v/>
      </c>
      <c r="AE13" s="337">
        <f>AC13*M13</f>
        <v/>
      </c>
      <c r="AF13" s="332" t="n">
        <v>761740</v>
      </c>
      <c r="AG13" s="332" t="n">
        <v>96908</v>
      </c>
      <c r="AH13" s="225">
        <f>IF(AF13&gt;2500000,AQ$2,IF(AF13&gt;1000000,AR$2,IF(AF13&gt;750000,AS$2,IF(AF13&gt;500000,AT$2,IF(AF13&lt;500000,AU$2)))))</f>
        <v/>
      </c>
      <c r="AI13" s="31">
        <f>IF(AH13=AQ$2,20,IF(AH13=AR$2,15,IF(AH13=AS$2,10,IF(AH13=AT$2,5,IF(AH13=AU$2,0)))))</f>
        <v/>
      </c>
      <c r="AJ13" s="284" t="n">
        <v>64</v>
      </c>
      <c r="AK13" s="31">
        <f>IF(AJ13&gt;84,20,IF(AJ13&gt;80,15,IF(AJ13&gt;75,10,IF(AJ13&gt;70,5,IF(AJ13&gt;49,0,IF(AJ13&lt;1,0,IF(AJ13&lt;20,-20,IF(AJ13&lt;30,-15,IF(AJ13&lt;40,-10,IF(AJ13&lt;50,-5))))))))))</f>
        <v/>
      </c>
      <c r="AL13" s="22" t="n"/>
      <c r="AM13" s="550" t="inlineStr">
        <is>
          <t>C</t>
        </is>
      </c>
      <c r="AN13" s="22">
        <f>IF(AM13=$AN$1,20,IF(AM13=$AO$1,17,IF(AM13=$AP$1,12,IF(AM13=$AQ$1,5,IF(AM13=$AR$1,0)))))</f>
        <v/>
      </c>
      <c r="AO13">
        <f>IF(AM13=AN$1,5,IF(AM13=AO$1,4,IF(AM13=AP$1,3,IF(AM13=AQ$1,2,IF(AM13=AR$1,1,0)))))</f>
        <v/>
      </c>
      <c r="AP13" s="31" t="n"/>
      <c r="AQ13" s="273" t="inlineStr">
        <is>
          <t>Bearish</t>
        </is>
      </c>
      <c r="AR13" s="548">
        <f>IF(AQ13=$AS$1,20,IF(AQ13=$AU$1,18,IF(AQ13=$AW$1,14,IF(AQ13=$AY$1,10,IF(AQ13=$BA$1,5,IF(AQ13=$BC$1,0,IF(AQ13=$BD$1,-2.5)))))))</f>
        <v/>
      </c>
      <c r="AS13" s="189" t="n">
        <v>0.14</v>
      </c>
      <c r="AT13" s="22">
        <f>IF(AS13&lt;1,5,IF(AS13&lt;2,0,IF(AS13&gt;2,-5, IF(AS13=0,5,IF(AS13&lt;0,-7)))))</f>
        <v/>
      </c>
      <c r="AU13" s="189" t="n">
        <v>274.51</v>
      </c>
      <c r="AV13" s="22">
        <f>IF(AU13&lt;0,-7,IF(AU13&lt;15,5,IF(AU13&lt;25,2,IF(AU13=25,-5,IF(AU13&gt;25,0)))))</f>
        <v/>
      </c>
      <c r="AW13" s="189" t="n">
        <v>12.51</v>
      </c>
      <c r="AX13" s="22">
        <f>IF(AW13=1,5,IF(AW13&lt;1,5,IF(AW13&gt;1,0)))</f>
        <v/>
      </c>
      <c r="AY13" s="231" t="inlineStr">
        <is>
          <t>V Bearish</t>
        </is>
      </c>
      <c r="AZ13" s="189">
        <f>IF(AY13=$AS$1,20,IF(AY13=$AU$1,18,IF(AY13=$AW$1,14,IF(AY13=$AY$1,10,IF(AY13=$BA$1,5,IF(AY13=$BC$1,0,IF(AY13=$BD$1,-2.5)))))))</f>
        <v/>
      </c>
      <c r="BA13" s="18" t="n">
        <v>0.152</v>
      </c>
      <c r="BB13" s="548">
        <f>IF(BA13&gt;0.05,2,IF(BA13&gt;0,1,IF(BA13&lt;-0.05,-1,IF(BA13&lt;0.1,-2))))</f>
        <v/>
      </c>
      <c r="BC13" s="554" t="n">
        <v>45657</v>
      </c>
      <c r="BD13" s="22" t="n">
        <v>248.48</v>
      </c>
      <c r="BE13" s="22">
        <f>X13</f>
        <v/>
      </c>
      <c r="BF13" s="18">
        <f>IF(BD13&gt;0,(BE13-BD13)/BD13,0)</f>
        <v/>
      </c>
      <c r="BG13" s="548">
        <f>IF(BF13&gt;0.05,4,IF(BF13&gt;0,2,IF(BF13&lt;-0.05,-2,IF(BF13&lt;0.1,-4))))</f>
        <v/>
      </c>
      <c r="BH13" s="225" t="n">
        <v>-2</v>
      </c>
      <c r="BI13" s="225">
        <f>BH13*M13</f>
        <v/>
      </c>
      <c r="BJ13" s="225">
        <f>IF(BH13&gt;5,-1,IF(BH13&gt;4,0,IF(BH13&gt;3,1,IF(BH13&gt;2,2,IF(BH13&gt;1,2, IF(BH13=0,2,IF(BH13&lt;-5,-2,IF(BH13&lt;4,2,IF(BH13&lt;0,1)))))))))</f>
        <v/>
      </c>
      <c r="BK13" s="31" t="n">
        <v>-10</v>
      </c>
      <c r="BL13" s="31">
        <f>BK13*M13</f>
        <v/>
      </c>
      <c r="BM13" s="548">
        <f>IF(BK13&gt;40,4,IF(BK13&gt;30,3.5,IF(BK13&gt;20,3,IF(BK13&gt;10,2,IF(BK13&gt;0,1,IF(BK13=0,0.5,IF(BK13&lt;-40,-4,IF(BK13&lt;-30,-3,IF(BK13&lt;-20,-2.5,IF(BK13&lt;-10,-2,IF(BK13&lt;0,0)))))))))))</f>
        <v/>
      </c>
      <c r="BN13" s="61" t="n">
        <v>7</v>
      </c>
      <c r="BO13" s="61">
        <f>BN13*M13</f>
        <v/>
      </c>
      <c r="BP13" s="548">
        <f>IF(BN13&lt;10,5,IF(BN13&lt;20,4,IF(BN13&lt;30,3,IF(BN13&lt;40,2,IF(BN13&lt;50,1,IF(BN13=50,0,IF(BN13&gt;90,-5,IF(BN13&gt;80,-4,IF(BN13&gt;70,-3,IF(BN13&gt;60,-2,IF(BN13&gt;50,-1,0)))))))))))</f>
        <v/>
      </c>
      <c r="BQ13" s="206" t="n"/>
      <c r="BR13" s="61" t="n">
        <v>0.59</v>
      </c>
      <c r="BS13" s="337">
        <f>BR13*M13</f>
        <v/>
      </c>
      <c r="BT13" s="225">
        <f>IF(BR13=1,20,IF(BR13&gt;0.9,16,IF(BR13&gt;0.8,12,IF(BR13&gt;0.7,8,IF(BR13&gt;0.6,4,IF(BR13&gt;0.5,0,IF(BR13&gt;0.4,-1,IF(BR13&gt;0.3,-2,IF(BR13&gt;0.2,-3,IF(BR13&gt;0.1,-4,IF(BR13&gt;0,-5,IF(BR13=0,-5))))))))))))</f>
        <v/>
      </c>
      <c r="BU13" s="61" t="n"/>
      <c r="BV13" s="548" t="inlineStr">
        <is>
          <t>V Bear</t>
        </is>
      </c>
      <c r="BW13" s="548">
        <f>IF(BV13=$BZ$1,8,IF(BV13=$CA$1,4,IF(BV13=$CB$1,0,IF(BV13=$CC$1,-4,IF(BV13=$CE$1,-8)))))</f>
        <v/>
      </c>
      <c r="BX13" s="206">
        <f>BX1</f>
        <v/>
      </c>
      <c r="BY13" s="206">
        <f>IF(BX13=BR$1,5,IF(BX13=BV$1,0,IF(BX13=BX$1,-5)))</f>
        <v/>
      </c>
      <c r="BZ13" s="25" t="n"/>
      <c r="CA13" s="548" t="inlineStr">
        <is>
          <t>Hold</t>
        </is>
      </c>
      <c r="CB13" s="61" t="n"/>
      <c r="CC13" s="61" t="n"/>
      <c r="CD13" s="332" t="n"/>
      <c r="CE13" t="inlineStr">
        <is>
          <t>Consumer Discretionary</t>
        </is>
      </c>
      <c r="CF13" t="inlineStr">
        <is>
          <t>Automobiles &amp; Components</t>
        </is>
      </c>
      <c r="CG13" t="inlineStr">
        <is>
          <t>Automobles</t>
        </is>
      </c>
      <c r="CH13" t="inlineStr">
        <is>
          <t>Automobile Manufacturers</t>
        </is>
      </c>
      <c r="CI13" s="183" t="n"/>
      <c r="CL13" s="332" t="n"/>
      <c r="CR13" s="33" t="inlineStr">
        <is>
          <t>TSLA</t>
        </is>
      </c>
      <c r="CS13" s="33" t="n"/>
    </row>
    <row r="14">
      <c r="A14" s="548">
        <f>A13+1</f>
        <v/>
      </c>
      <c r="B14" s="266" t="inlineStr">
        <is>
          <t>Warehouse Robotics</t>
        </is>
      </c>
      <c r="C14" s="361" t="n"/>
      <c r="D14" s="336" t="n"/>
      <c r="E14" s="227">
        <f>IF(D14&gt;0,D14*X14,IF(D14&lt;0,D14*X14,0))</f>
        <v/>
      </c>
      <c r="F14" s="419" t="n"/>
      <c r="G14" s="364" t="n"/>
      <c r="H14" s="407" t="n"/>
      <c r="I14" s="408" t="n"/>
      <c r="J14" s="340" t="n"/>
      <c r="K14" s="366" t="n"/>
      <c r="L14" s="270">
        <f>'Investment Analysis'!LC4</f>
        <v/>
      </c>
      <c r="M14" s="358">
        <f>'Investment Analysis'!KY3</f>
        <v/>
      </c>
      <c r="N14" s="335">
        <f>'Investment Analysis'!LA5</f>
        <v/>
      </c>
      <c r="O14" s="345">
        <f>M14/M$3</f>
        <v/>
      </c>
      <c r="P14" s="335">
        <f>N14*L14</f>
        <v/>
      </c>
      <c r="Q14" s="335" t="n"/>
      <c r="R14" s="324">
        <f>((X14-L14)/L14)*O14</f>
        <v/>
      </c>
      <c r="S14" s="249">
        <f>IF(BN14&lt;30,$BX$1,IF(BN14&gt;70,$BR$1,$BV$1))</f>
        <v/>
      </c>
      <c r="T14" s="324">
        <f>(X14-L14)/L14</f>
        <v/>
      </c>
      <c r="U14" s="547" t="inlineStr">
        <is>
          <t>SYM</t>
        </is>
      </c>
      <c r="V14" t="inlineStr">
        <is>
          <t>Symbotic Inc.</t>
        </is>
      </c>
      <c r="X14" s="189">
        <f>'Investment Analysis'!KX264</f>
        <v/>
      </c>
      <c r="Y14" s="189">
        <f>AA14*O14</f>
        <v/>
      </c>
      <c r="Z14" s="189">
        <f>(AA14*Y14)/Y$3</f>
        <v/>
      </c>
      <c r="AA14" s="22">
        <f>AN14+AP14+AR14+AZ14+BB14+BG14+BJ14+BM14+BT14+BW14+BY14+AC14+AI14+BP14+AK14</f>
        <v/>
      </c>
      <c r="AB14" s="336">
        <f>AB$374</f>
        <v/>
      </c>
      <c r="AC14" s="337">
        <f>AC$374</f>
        <v/>
      </c>
      <c r="AD14" s="366">
        <f>AB14*M14</f>
        <v/>
      </c>
      <c r="AE14" s="337">
        <f>AC14*M14</f>
        <v/>
      </c>
      <c r="AF14" s="332" t="n">
        <v>1686947</v>
      </c>
      <c r="AG14" s="332" t="n">
        <v>-8060</v>
      </c>
      <c r="AH14" s="225">
        <f>IF(AF14&gt;2500000,AQ$2,IF(AF14&gt;1000000,AR$2,IF(AF14&gt;750000,AS$2,IF(AF14&gt;500000,AT$2,IF(AF14&lt;500000,AU$2)))))</f>
        <v/>
      </c>
      <c r="AI14" s="31">
        <f>IF(AH14=AQ$2,20,IF(AH14=AR$2,15,IF(AH14=AS$2,10,IF(AH14=AT$2,5,IF(AH14=AU$2,0)))))</f>
        <v/>
      </c>
      <c r="AJ14" s="284" t="n">
        <v>46</v>
      </c>
      <c r="AK14" s="31">
        <f>IF(AJ14&gt;84,20,IF(AJ14&gt;80,15,IF(AJ14&gt;75,10,IF(AJ14&gt;70,5,IF(AJ14&gt;49,0,IF(AJ14&lt;1,0,IF(AJ14&lt;20,-20,IF(AJ14&lt;30,-15,IF(AJ14&lt;40,-10,IF(AJ14&lt;50,-5))))))))))</f>
        <v/>
      </c>
      <c r="AL14" s="22" t="n"/>
      <c r="AM14" s="371" t="inlineStr">
        <is>
          <t>B</t>
        </is>
      </c>
      <c r="AN14" s="22">
        <f>IF(AM14=$AN$1,20,IF(AM14=$AO$1,17,IF(AM14=$AP$1,12,IF(AM14=$AQ$1,5,IF(AM14=$AR$1,0)))))</f>
        <v/>
      </c>
      <c r="AP14" s="31" t="n"/>
      <c r="AQ14" s="175" t="inlineStr">
        <is>
          <t>Neutral</t>
        </is>
      </c>
      <c r="AR14" s="548">
        <f>IF(AQ14=$AS$1,20,IF(AQ14=$AU$1,18,IF(AQ14=$AW$1,14,IF(AQ14=$AY$1,10,IF(AQ14=$BA$1,5,IF(AQ14=$BC$1,0,IF(AQ14=$BD$1,-2.5)))))))</f>
        <v/>
      </c>
      <c r="AS14" s="189" t="n">
        <v>0.05</v>
      </c>
      <c r="AT14" s="22">
        <f>IF(AS14&lt;1,5,IF(AS14&lt;2,0,IF(AS14&gt;2,-5, IF(AS14=0,5,IF(AS14&lt;0,-7)))))</f>
        <v/>
      </c>
      <c r="AU14" s="189" t="n">
        <v>-708.4400000000001</v>
      </c>
      <c r="AV14" s="22">
        <f>IF(AU14&lt;0,-7,IF(AU14&lt;15,5,IF(AU14&lt;25,2,IF(AU14=25,-5,IF(AU14&gt;25,0)))))</f>
        <v/>
      </c>
      <c r="AW14" s="189" t="n">
        <v>-23.61</v>
      </c>
      <c r="AX14" s="22">
        <f>IF(AW14=1,5,IF(AW14&lt;1,5,IF(AW14&gt;1,0)))</f>
        <v/>
      </c>
      <c r="AY14" s="273" t="inlineStr">
        <is>
          <t>Bearish</t>
        </is>
      </c>
      <c r="AZ14" s="189">
        <f>IF(AY14=$AS$1,20,IF(AY14=$AU$1,18,IF(AY14=$AW$1,14,IF(AY14=$AY$1,10,IF(AY14=$BA$1,5,IF(AY14=$BC$1,0,IF(AY14=$BD$1,-2.5)))))))</f>
        <v/>
      </c>
      <c r="BA14" s="18" t="n">
        <v>0.479</v>
      </c>
      <c r="BB14" s="548">
        <f>IF(BA14&gt;0.05,2,IF(BA14&gt;0,1,IF(BA14&lt;-0.05,-1,IF(BA14&lt;0.1,-2))))</f>
        <v/>
      </c>
      <c r="BC14" s="554" t="n">
        <v>45657</v>
      </c>
      <c r="BD14" s="22" t="n">
        <v>23.71</v>
      </c>
      <c r="BE14" s="22">
        <f>X14</f>
        <v/>
      </c>
      <c r="BF14" s="18">
        <f>IF(BD14&gt;0,(BE14-BD14)/BD14,0)</f>
        <v/>
      </c>
      <c r="BG14" s="548">
        <f>IF(BF14&gt;0.05,4,IF(BF14&gt;0,2,IF(BF14&lt;-0.05,-2,IF(BF14&lt;0.1,-4))))</f>
        <v/>
      </c>
      <c r="BH14" s="225" t="n">
        <v>-2.5</v>
      </c>
      <c r="BI14" s="225">
        <f>BH14*M14</f>
        <v/>
      </c>
      <c r="BJ14" s="225">
        <f>IF(BH14&gt;5,-1,IF(BH14&gt;4,0,IF(BH14&gt;3,1,IF(BH14&gt;2,2,IF(BH14&gt;1,2, IF(BH14=0,2,IF(BH14&lt;-5,-2,IF(BH14&lt;4,2,IF(BH14&lt;0,1)))))))))</f>
        <v/>
      </c>
      <c r="BK14" s="31" t="n">
        <v>1</v>
      </c>
      <c r="BL14" s="31">
        <f>BK14*M14</f>
        <v/>
      </c>
      <c r="BM14" s="548">
        <f>IF(BK14&gt;40,4,IF(BK14&gt;30,3.5,IF(BK14&gt;20,3,IF(BK14&gt;10,2,IF(BK14&gt;0,1,IF(BK14=0,0.5,IF(BK14&lt;-40,-4,IF(BK14&lt;-30,-3,IF(BK14&lt;-20,-2.5,IF(BK14&lt;-10,-2,IF(BK14&lt;0,0)))))))))))</f>
        <v/>
      </c>
      <c r="BN14" s="61" t="n">
        <v>7</v>
      </c>
      <c r="BO14" s="61">
        <f>BN14*M14</f>
        <v/>
      </c>
      <c r="BP14" s="548">
        <f>IF(BN14&lt;10,5,IF(BN14&lt;20,4,IF(BN14&lt;30,3,IF(BN14&lt;40,2,IF(BN14&lt;50,1,IF(BN14=50,0,IF(BN14&gt;90,-5,IF(BN14&gt;80,-4,IF(BN14&gt;70,-3,IF(BN14&gt;60,-2,IF(BN14&gt;50,-1,0)))))))))))</f>
        <v/>
      </c>
      <c r="BQ14" s="206" t="n"/>
      <c r="BR14" s="61" t="n">
        <v>0.49</v>
      </c>
      <c r="BS14" s="337">
        <f>BR14*M14</f>
        <v/>
      </c>
      <c r="BT14" s="225">
        <f>IF(BR14=1,20,IF(BR14&gt;0.9,16,IF(BR14&gt;0.8,12,IF(BR14&gt;0.7,8,IF(BR14&gt;0.6,4,IF(BR14&gt;0.5,0,IF(BR14&gt;0.4,-1,IF(BR14&gt;0.3,-2,IF(BR14&gt;0.2,-3,IF(BR14&gt;0.1,-4,IF(BR14&gt;0,-5,IF(BR14=0,-5))))))))))))</f>
        <v/>
      </c>
      <c r="BU14" s="61" t="n"/>
      <c r="BV14" s="548" t="inlineStr">
        <is>
          <t>Bull</t>
        </is>
      </c>
      <c r="BW14" s="548">
        <f>IF(BV14=$BZ$1,8,IF(BV14=$CA$1,4,IF(BV14=$CB$1,0,IF(BV14=$CC$1,-4,IF(BV14=$CE$1,-8)))))</f>
        <v/>
      </c>
      <c r="BX14" s="206" t="inlineStr">
        <is>
          <t>˄</t>
        </is>
      </c>
      <c r="BY14" s="206">
        <f>IF(BX14=BR$1,5,IF(BX14=BV$1,0,IF(BX14=BX$1,-5)))</f>
        <v/>
      </c>
      <c r="BZ14" s="554" t="n">
        <v>45985</v>
      </c>
      <c r="CA14" s="548" t="inlineStr">
        <is>
          <t>Hold</t>
        </is>
      </c>
      <c r="CB14" s="61" t="n"/>
      <c r="CC14" s="61" t="n"/>
      <c r="CD14" s="332" t="n"/>
      <c r="CE14" t="inlineStr">
        <is>
          <t>IT</t>
        </is>
      </c>
      <c r="CF14" t="inlineStr">
        <is>
          <t>Technology Hardware &amp; Equipment</t>
        </is>
      </c>
      <c r="CG14" t="inlineStr">
        <is>
          <t>Tech. Hardw., Storage &amp; Peripherals</t>
        </is>
      </c>
      <c r="CH14" s="299" t="inlineStr">
        <is>
          <t>Tech. Hardw., Storage &amp; Peripherals - Robotics</t>
        </is>
      </c>
      <c r="CL14" s="332" t="n"/>
      <c r="CR14" s="33" t="inlineStr">
        <is>
          <t>SYM</t>
        </is>
      </c>
      <c r="CS14" s="33" t="n"/>
    </row>
    <row r="15">
      <c r="A15" s="548">
        <f>A14+1</f>
        <v/>
      </c>
      <c r="B15" s="266" t="inlineStr">
        <is>
          <t>Gold</t>
        </is>
      </c>
      <c r="D15" s="284" t="n"/>
      <c r="E15" s="227">
        <f>IF(D15&gt;0,D15*X15,IF(D15&lt;0,D15*X15,0))</f>
        <v/>
      </c>
      <c r="F15" s="364" t="n"/>
      <c r="G15" s="364" t="n"/>
      <c r="H15" s="407" t="n"/>
      <c r="I15" s="408" t="n"/>
      <c r="J15" s="484" t="n"/>
      <c r="L15">
        <f>'Investment Analysis'!LQ4</f>
        <v/>
      </c>
      <c r="M15" s="151">
        <f>'Investment Analysis'!LM3</f>
        <v/>
      </c>
      <c r="N15" s="151">
        <f>'Investment Analysis'!LO5</f>
        <v/>
      </c>
      <c r="O15" s="345">
        <f>M15/M$3</f>
        <v/>
      </c>
      <c r="P15" s="335">
        <f>N15*L15</f>
        <v/>
      </c>
      <c r="R15" s="324">
        <f>((X15-L15)/L15)*O15</f>
        <v/>
      </c>
      <c r="S15" s="249">
        <f>IF(BN15&lt;30,$BX$1,IF(BN15&gt;70,$BR$1,$BV$1))</f>
        <v/>
      </c>
      <c r="T15" s="324">
        <f>(X15-L15)/L15</f>
        <v/>
      </c>
      <c r="U15" s="547" t="inlineStr">
        <is>
          <t>AEM</t>
        </is>
      </c>
      <c r="V15" s="234" t="inlineStr">
        <is>
          <t>Agnico Eagle Mines Limited</t>
        </is>
      </c>
      <c r="W15" s="183" t="n"/>
      <c r="X15" s="382">
        <f>'Investment Analysis'!LL264</f>
        <v/>
      </c>
      <c r="Y15" s="189">
        <f>AA15*O15</f>
        <v/>
      </c>
      <c r="Z15" s="189">
        <f>(AA15*Y15)/Y$3</f>
        <v/>
      </c>
      <c r="AA15" s="22">
        <f>AN15+AP15+AR15+AZ15+BB15+BG15+BJ15+BM15+BT15+BW15+BY15+AC15+AI15+BP15+AK15</f>
        <v/>
      </c>
      <c r="AB15" s="336">
        <f>AB$122</f>
        <v/>
      </c>
      <c r="AC15" s="337">
        <f>AC$122</f>
        <v/>
      </c>
      <c r="AD15" s="366">
        <f>AB15*M15</f>
        <v/>
      </c>
      <c r="AE15" s="337">
        <f>AC15*M15</f>
        <v/>
      </c>
      <c r="AF15" s="332" t="n">
        <v>554125</v>
      </c>
      <c r="AG15" s="332" t="n">
        <v>38495</v>
      </c>
      <c r="AH15" s="225">
        <f>IF(AF15&gt;2500000,AQ$2,IF(AF15&gt;1000000,AR$2,IF(AF15&gt;750000,AS$2,IF(AF15&gt;500000,AT$2,IF(AF15&lt;500000,AU$2)))))</f>
        <v/>
      </c>
      <c r="AI15" s="31">
        <f>IF(AH15=AQ$2,20,IF(AH15=AR$2,15,IF(AH15=AS$2,10,IF(AH15=AT$2,5,IF(AH15=AU$2,0)))))</f>
        <v/>
      </c>
      <c r="AJ15" s="284" t="n">
        <v>84</v>
      </c>
      <c r="AK15" s="31">
        <f>IF(AJ15&gt;84,20,IF(AJ15&gt;80,15,IF(AJ15&gt;75,10,IF(AJ15&gt;70,5,IF(AJ15&gt;49,0,IF(AJ15&lt;1,0,IF(AJ15&lt;20,-20,IF(AJ15&lt;30,-15,IF(AJ15&lt;40,-10,IF(AJ15&lt;50,-5))))))))))</f>
        <v/>
      </c>
      <c r="AL15" s="22" t="n"/>
      <c r="AM15" s="414" t="inlineStr">
        <is>
          <t>A</t>
        </is>
      </c>
      <c r="AN15" s="22">
        <f>IF(AM15=$AN$1,20,IF(AM15=$AO$1,17,IF(AM15=$AP$1,12,IF(AM15=$AQ$1,5,IF(AM15=$AR$1,0)))))</f>
        <v/>
      </c>
      <c r="AO15">
        <f>IF(AM15=AN$1,5,IF(AM15=AO$1,4,IF(AM15=AP$1,3,IF(AM15=AQ$1,2,IF(AM15=AR$1,1,0)))))</f>
        <v/>
      </c>
      <c r="AP15" s="31" t="n"/>
      <c r="AQ15" s="177" t="inlineStr">
        <is>
          <t>Neutral+</t>
        </is>
      </c>
      <c r="AR15" s="548">
        <f>IF(AQ15=$AS$1,20,IF(AQ15=$AU$1,18,IF(AQ15=$AW$1,14,IF(AQ15=$AY$1,10,IF(AQ15=$BA$1,5,IF(AQ15=$BC$1,0,IF(AQ15=$BD$1,-2.5)))))))</f>
        <v/>
      </c>
      <c r="AS15" s="189" t="n">
        <v>0.03</v>
      </c>
      <c r="AT15" s="22">
        <f>IF(AS15&lt;1,5,IF(AS15&lt;2,0,IF(AS15&gt;2,-5, IF(AS15=0,5,IF(AS15&lt;0,-7)))))</f>
        <v/>
      </c>
      <c r="AU15" s="189" t="n">
        <v>21.22</v>
      </c>
      <c r="AV15" s="22">
        <f>IF(AU15&lt;0,-7,IF(AU15&lt;15,5,IF(AU15&lt;25,2,IF(AU15=25,-5,IF(AU15&gt;25,0)))))</f>
        <v/>
      </c>
      <c r="AW15" s="189" t="n">
        <v>1.51</v>
      </c>
      <c r="AX15" s="22">
        <f>IF(AW15=1,5,IF(AW15&lt;1,5,IF(AW15&gt;1,0)))</f>
        <v/>
      </c>
      <c r="AY15" s="273" t="inlineStr">
        <is>
          <t>Bearish</t>
        </is>
      </c>
      <c r="AZ15" s="189">
        <f>IF(AY15=$AS$1,20,IF(AY15=$AU$1,18,IF(AY15=$AW$1,14,IF(AY15=$AY$1,10,IF(AY15=$BA$1,5,IF(AY15=$BC$1,0,IF(AY15=$BD$1,-2.5)))))))</f>
        <v/>
      </c>
      <c r="BA15" s="18" t="n">
        <v>0.915</v>
      </c>
      <c r="BB15" s="548">
        <f>IF(BA15&gt;0.05,2,IF(BA15&gt;0,1,IF(BA15&lt;-0.05,-1,IF(BA15&lt;0.1,-2))))</f>
        <v/>
      </c>
      <c r="BC15" s="554" t="n">
        <v>45657</v>
      </c>
      <c r="BD15" s="22" t="n">
        <v>53.81</v>
      </c>
      <c r="BE15" s="22">
        <f>X15</f>
        <v/>
      </c>
      <c r="BF15" s="18">
        <f>IF(BD15&gt;0,(BE15-BD15)/BD15,0)</f>
        <v/>
      </c>
      <c r="BG15" s="548">
        <f>IF(BF15&gt;0.05,4,IF(BF15&gt;0,2,IF(BF15&lt;-0.05,-2,IF(BF15&lt;0.1,-4))))</f>
        <v/>
      </c>
      <c r="BH15" s="225" t="n">
        <v>0</v>
      </c>
      <c r="BI15" s="225">
        <f>BH15*M15</f>
        <v/>
      </c>
      <c r="BJ15" s="225">
        <f>IF(BH15&gt;5,-1,IF(BH15&gt;4,0,IF(BH15&gt;3,1,IF(BH15&gt;2,2,IF(BH15&gt;1,2, IF(BH15=0,2,IF(BH15&lt;-5,-2,IF(BH15&lt;4,2,IF(BH15&lt;0,1)))))))))</f>
        <v/>
      </c>
      <c r="BK15" s="31" t="n">
        <v>8</v>
      </c>
      <c r="BL15" s="31">
        <f>BK15*M15</f>
        <v/>
      </c>
      <c r="BM15" s="548">
        <f>IF(BK15&gt;40,4,IF(BK15&gt;30,3.5,IF(BK15&gt;20,3,IF(BK15&gt;10,2,IF(BK15&gt;0,1,IF(BK15=0,0.5,IF(BK15&lt;-40,-4,IF(BK15&lt;-30,-3,IF(BK15&lt;-20,-2.5,IF(BK15&lt;-10,-2,IF(BK15&lt;0,0)))))))))))</f>
        <v/>
      </c>
      <c r="BN15" s="61" t="n">
        <v>49</v>
      </c>
      <c r="BO15" s="61">
        <f>BN15*M15</f>
        <v/>
      </c>
      <c r="BP15" s="548">
        <f>IF(BN15&lt;10,5,IF(BN15&lt;20,4,IF(BN15&lt;30,3,IF(BN15&lt;40,2,IF(BN15&lt;50,1,IF(BN15=50,0,IF(BN15&gt;90,-5,IF(BN15&gt;80,-4,IF(BN15&gt;70,-3,IF(BN15&gt;60,-2,IF(BN15&gt;50,-1,0)))))))))))</f>
        <v/>
      </c>
      <c r="BQ15" s="206" t="n"/>
      <c r="BR15" s="61" t="n">
        <v>0.62</v>
      </c>
      <c r="BS15" s="337">
        <f>BR15*M15</f>
        <v/>
      </c>
      <c r="BT15" s="225">
        <f>IF(BR15=1,20,IF(BR15&gt;0.9,16,IF(BR15&gt;0.8,12,IF(BR15&gt;0.7,8,IF(BR15&gt;0.6,4,IF(BR15&gt;0.5,0,IF(BR15&gt;0.4,-1,IF(BR15&gt;0.3,-2,IF(BR15&gt;0.2,-3,IF(BR15&gt;0.1,-4,IF(BR15&gt;0,-5,IF(BR15=0,-5))))))))))))</f>
        <v/>
      </c>
      <c r="BU15" s="61" t="n"/>
      <c r="BV15" s="548" t="inlineStr">
        <is>
          <t>V Bull</t>
        </is>
      </c>
      <c r="BW15" s="548">
        <f>IF(BV15=$BZ$1,8,IF(BV15=$CA$1,4,IF(BV15=$CB$1,0,IF(BV15=$CC$1,-4,IF(BV15=$CE$1,-8)))))</f>
        <v/>
      </c>
      <c r="BX15" s="206" t="inlineStr">
        <is>
          <t>˄</t>
        </is>
      </c>
      <c r="BY15" s="206">
        <f>IF(BX15=BR$1,5,IF(BX15=BV$1,0,IF(BX15=BX$1,-5)))</f>
        <v/>
      </c>
      <c r="BZ15" s="25" t="n"/>
      <c r="CA15" s="548" t="inlineStr">
        <is>
          <t>Buy</t>
        </is>
      </c>
      <c r="CB15" s="61" t="n"/>
      <c r="CC15" s="61" t="n"/>
      <c r="CD15" s="332" t="n"/>
      <c r="CE15" t="inlineStr">
        <is>
          <t>Materials</t>
        </is>
      </c>
      <c r="CF15" t="inlineStr">
        <is>
          <t>Materials</t>
        </is>
      </c>
      <c r="CG15" t="inlineStr">
        <is>
          <t>MetaLs &amp; Mining</t>
        </is>
      </c>
      <c r="CH15" t="inlineStr">
        <is>
          <t>Precious Metals &amp; Minerals</t>
        </is>
      </c>
      <c r="CL15" s="332" t="n"/>
      <c r="CR15" s="33" t="inlineStr">
        <is>
          <t>AEM</t>
        </is>
      </c>
      <c r="CS15" s="33" t="n"/>
    </row>
    <row r="16">
      <c r="A16" s="548">
        <f>A15+1</f>
        <v/>
      </c>
      <c r="B16" s="266" t="inlineStr">
        <is>
          <t>Gold</t>
        </is>
      </c>
      <c r="D16" s="284" t="n"/>
      <c r="E16" s="227">
        <f>IF(D16&gt;0,D16*X16,IF(D16&lt;0,D16*X16,0))</f>
        <v/>
      </c>
      <c r="F16" s="364" t="n"/>
      <c r="G16" s="364" t="n"/>
      <c r="H16" s="407" t="n"/>
      <c r="I16" s="408" t="n"/>
      <c r="J16" s="484" t="n"/>
      <c r="L16">
        <f>'Investment Analysis'!LX4</f>
        <v/>
      </c>
      <c r="M16" s="151">
        <f>'Investment Analysis'!LT3</f>
        <v/>
      </c>
      <c r="N16" s="151">
        <f>'Investment Analysis'!LV5</f>
        <v/>
      </c>
      <c r="O16" s="345">
        <f>M16/M$3</f>
        <v/>
      </c>
      <c r="P16" s="335">
        <f>N16*L16</f>
        <v/>
      </c>
      <c r="R16" s="324">
        <f>((X16-L16)/L16)*O16</f>
        <v/>
      </c>
      <c r="S16" s="249">
        <f>IF(BN16&lt;30,$BX$1,IF(BN16&gt;70,$BR$1,$BV$1))</f>
        <v/>
      </c>
      <c r="T16" s="324">
        <f>(X16-L16)/L16</f>
        <v/>
      </c>
      <c r="U16" s="547" t="inlineStr">
        <is>
          <t>KGC</t>
        </is>
      </c>
      <c r="V16" s="72" t="inlineStr">
        <is>
          <t>Kinross Gold Corporation</t>
        </is>
      </c>
      <c r="W16" s="183" t="n"/>
      <c r="X16" s="382">
        <f>'Investment Analysis'!LS264</f>
        <v/>
      </c>
      <c r="Y16" s="189">
        <f>AA16*O16</f>
        <v/>
      </c>
      <c r="Z16" s="189">
        <f>(AA16*Y16)/Y$3</f>
        <v/>
      </c>
      <c r="AA16" s="22">
        <f>AN16+AP16+AR16+AZ16+BB16+BG16+BJ16+BM16+BT16+BW16+BY16+AC16+AI16+BP16+AK16</f>
        <v/>
      </c>
      <c r="AB16" s="336">
        <f>AB$122</f>
        <v/>
      </c>
      <c r="AC16" s="337">
        <f>AC$122</f>
        <v/>
      </c>
      <c r="AD16" s="366">
        <f>AB16*M16</f>
        <v/>
      </c>
      <c r="AE16" s="337">
        <f>AC16*M16</f>
        <v/>
      </c>
      <c r="AF16" s="332" t="n">
        <v>869500</v>
      </c>
      <c r="AG16" s="332" t="n">
        <v>189031</v>
      </c>
      <c r="AH16" s="225">
        <f>IF(AF16&gt;2500000,AQ$2,IF(AF16&gt;1000000,AR$2,IF(AF16&gt;750000,AS$2,IF(AF16&gt;500000,AT$2,IF(AF16&lt;500000,AU$2)))))</f>
        <v/>
      </c>
      <c r="AI16" s="31">
        <f>IF(AH16=AQ$2,20,IF(AH16=AR$2,15,IF(AH16=AS$2,10,IF(AH16=AT$2,5,IF(AH16=AU$2,0)))))</f>
        <v/>
      </c>
      <c r="AJ16" s="284" t="n">
        <v>82</v>
      </c>
      <c r="AK16" s="31">
        <f>IF(AJ16&gt;84,20,IF(AJ16&gt;80,15,IF(AJ16&gt;75,10,IF(AJ16&gt;70,5,IF(AJ16&gt;49,0,IF(AJ16&lt;1,0,IF(AJ16&lt;20,-20,IF(AJ16&lt;30,-15,IF(AJ16&lt;40,-10,IF(AJ16&lt;50,-5))))))))))</f>
        <v/>
      </c>
      <c r="AL16" s="22" t="n"/>
      <c r="AM16" s="414" t="inlineStr">
        <is>
          <t>A</t>
        </is>
      </c>
      <c r="AN16" s="22">
        <f>IF(AM16=$AN$1,20,IF(AM16=$AO$1,17,IF(AM16=$AP$1,12,IF(AM16=$AQ$1,5,IF(AM16=$AR$1,0)))))</f>
        <v/>
      </c>
      <c r="AO16">
        <f>IF(AM16=AN$1,5,IF(AM16=AO$1,4,IF(AM16=AP$1,3,IF(AM16=AQ$1,2,IF(AM16=AR$1,1,0)))))</f>
        <v/>
      </c>
      <c r="AP16" s="31" t="n"/>
      <c r="AQ16" s="176" t="inlineStr">
        <is>
          <t>V Bullish</t>
        </is>
      </c>
      <c r="AR16" s="548">
        <f>IF(AQ16=$AS$1,20,IF(AQ16=$AU$1,18,IF(AQ16=$AW$1,14,IF(AQ16=$AY$1,10,IF(AQ16=$BA$1,5,IF(AQ16=$BC$1,0,IF(AQ16=$BD$1,-2.5)))))))</f>
        <v/>
      </c>
      <c r="AS16" s="189" t="n">
        <v>0.16</v>
      </c>
      <c r="AT16" s="22">
        <f>IF(AS16&lt;1,5,IF(AS16&lt;2,0,IF(AS16&gt;2,-5, IF(AS16=0,5,IF(AS16&lt;0,-7)))))</f>
        <v/>
      </c>
      <c r="AU16" s="189" t="n">
        <v>13.07</v>
      </c>
      <c r="AV16" s="22">
        <f>IF(AU16&lt;0,-7,IF(AU16&lt;15,5,IF(AU16&lt;25,2,IF(AU16=25,-5,IF(AU16&gt;25,0)))))</f>
        <v/>
      </c>
      <c r="AW16" s="189" t="inlineStr">
        <is>
          <t>N/A</t>
        </is>
      </c>
      <c r="AX16" s="22">
        <f>IF(AW16=1,5,IF(AW16&lt;1,5,IF(AW16&gt;1,0)))</f>
        <v/>
      </c>
      <c r="AY16" s="175" t="inlineStr">
        <is>
          <t>Neutral</t>
        </is>
      </c>
      <c r="AZ16" s="189">
        <f>IF(AY16=$AS$1,20,IF(AY16=$AU$1,18,IF(AY16=$AW$1,14,IF(AY16=$AY$1,10,IF(AY16=$BA$1,5,IF(AY16=$BC$1,0,IF(AY16=$BD$1,-2.5)))))))</f>
        <v/>
      </c>
      <c r="BA16" s="18" t="n">
        <v>1.42</v>
      </c>
      <c r="BB16" s="548">
        <f>IF(BA16&gt;0.05,2,IF(BA16&gt;0,1,IF(BA16&lt;-0.05,-1,IF(BA16&lt;0.1,-2))))</f>
        <v/>
      </c>
      <c r="BC16" s="554" t="n">
        <v>45657</v>
      </c>
      <c r="BD16" s="22" t="n">
        <v>9.25</v>
      </c>
      <c r="BE16" s="22">
        <f>X16</f>
        <v/>
      </c>
      <c r="BF16" s="18">
        <f>IF(BD16&gt;0,(BE16-BD16)/BD16,0)</f>
        <v/>
      </c>
      <c r="BG16" s="548">
        <f>IF(BF16&gt;0.05,4,IF(BF16&gt;0,2,IF(BF16&lt;-0.05,-2,IF(BF16&lt;0.1,-4))))</f>
        <v/>
      </c>
      <c r="BH16" s="225" t="n">
        <v>0.5</v>
      </c>
      <c r="BI16" s="225">
        <f>BH16*M16</f>
        <v/>
      </c>
      <c r="BJ16" s="225">
        <f>IF(BH16&gt;5,-1,IF(BH16&gt;4,0,IF(BH16&gt;3,1,IF(BH16&gt;2,2,IF(BH16&gt;1,2, IF(BH16=0,2,IF(BH16&lt;-5,-2,IF(BH16&lt;4,2,IF(BH16&lt;0,1)))))))))</f>
        <v/>
      </c>
      <c r="BK16" s="31" t="n">
        <v>7</v>
      </c>
      <c r="BL16" s="31">
        <f>BK16*M16</f>
        <v/>
      </c>
      <c r="BM16" s="548">
        <f>IF(BK16&gt;40,4,IF(BK16&gt;30,3.5,IF(BK16&gt;20,3,IF(BK16&gt;10,2,IF(BK16&gt;0,1,IF(BK16=0,0.5,IF(BK16&lt;-40,-4,IF(BK16&lt;-30,-3,IF(BK16&lt;-20,-2.5,IF(BK16&lt;-10,-2,IF(BK16&lt;0,0)))))))))))</f>
        <v/>
      </c>
      <c r="BN16" s="61" t="n">
        <v>58</v>
      </c>
      <c r="BO16" s="61">
        <f>BN16*M16</f>
        <v/>
      </c>
      <c r="BP16" s="548">
        <f>IF(BN16&lt;10,5,IF(BN16&lt;20,4,IF(BN16&lt;30,3,IF(BN16&lt;40,2,IF(BN16&lt;50,1,IF(BN16=50,0,IF(BN16&gt;90,-5,IF(BN16&gt;80,-4,IF(BN16&gt;70,-3,IF(BN16&gt;60,-2,IF(BN16&gt;50,-1,0)))))))))))</f>
        <v/>
      </c>
      <c r="BQ16" s="206" t="n"/>
      <c r="BR16" s="61" t="n">
        <v>0.75</v>
      </c>
      <c r="BS16" s="337">
        <f>BR16*M16</f>
        <v/>
      </c>
      <c r="BT16" s="225">
        <f>IF(BR16=1,20,IF(BR16&gt;0.9,16,IF(BR16&gt;0.8,12,IF(BR16&gt;0.7,8,IF(BR16&gt;0.6,4,IF(BR16&gt;0.5,0,IF(BR16&gt;0.4,-1,IF(BR16&gt;0.3,-2,IF(BR16&gt;0.2,-3,IF(BR16&gt;0.1,-4,IF(BR16&gt;0,-5,IF(BR16=0,-5))))))))))))</f>
        <v/>
      </c>
      <c r="BU16" s="61" t="n"/>
      <c r="BV16" s="548" t="inlineStr">
        <is>
          <t>Bull</t>
        </is>
      </c>
      <c r="BW16" s="548">
        <f>IF(BV16=$BZ$1,8,IF(BV16=$CA$1,4,IF(BV16=$CB$1,0,IF(BV16=$CC$1,-4,IF(BV16=$CE$1,-8)))))</f>
        <v/>
      </c>
      <c r="BX16" s="206" t="inlineStr">
        <is>
          <t>˄</t>
        </is>
      </c>
      <c r="BY16" s="206">
        <f>IF(BX16=BR$1,5,IF(BX16=BV$1,0,IF(BX16=BX$1,-5)))</f>
        <v/>
      </c>
      <c r="BZ16" s="554" t="n"/>
      <c r="CA16" s="548" t="inlineStr">
        <is>
          <t>Buy</t>
        </is>
      </c>
      <c r="CE16" t="inlineStr">
        <is>
          <t>Materials</t>
        </is>
      </c>
      <c r="CF16" t="inlineStr">
        <is>
          <t>Materials</t>
        </is>
      </c>
      <c r="CG16" t="inlineStr">
        <is>
          <t>MetaLs &amp; Mining</t>
        </is>
      </c>
      <c r="CH16" t="inlineStr">
        <is>
          <t>Precious Metals &amp; Minerals</t>
        </is>
      </c>
      <c r="CK16" t="inlineStr">
        <is>
          <t>Gold</t>
        </is>
      </c>
      <c r="CL16" s="332" t="n"/>
      <c r="CR16" s="33" t="inlineStr">
        <is>
          <t>KGC</t>
        </is>
      </c>
      <c r="CS16" s="33" t="n"/>
    </row>
    <row r="17" ht="16" customHeight="1" s="545">
      <c r="A17" s="548">
        <f>A16+1</f>
        <v/>
      </c>
      <c r="B17" s="266" t="inlineStr">
        <is>
          <t>Spec. Silver</t>
        </is>
      </c>
      <c r="D17" s="284" t="n"/>
      <c r="E17" s="227">
        <f>IF(D17&gt;0,D17*X17,IF(D17&lt;0,D17*X17,0))</f>
        <v/>
      </c>
      <c r="F17" s="364" t="n"/>
      <c r="G17" s="364" t="n"/>
      <c r="H17" s="407" t="n"/>
      <c r="I17" s="591" t="n"/>
      <c r="J17" s="495" t="n"/>
      <c r="K17" s="246" t="n"/>
      <c r="L17" s="270">
        <f>'Investment Analysis'!TZ4</f>
        <v/>
      </c>
      <c r="M17" s="384">
        <f>'Investment Analysis'!TV3</f>
        <v/>
      </c>
      <c r="N17" s="335">
        <f>'Investment Analysis'!TX5</f>
        <v/>
      </c>
      <c r="O17" s="345">
        <f>M17/M$3</f>
        <v/>
      </c>
      <c r="P17" s="335">
        <f>N17*L17</f>
        <v/>
      </c>
      <c r="R17" s="324">
        <f>((X17-L17)/L17)*O17</f>
        <v/>
      </c>
      <c r="S17" s="249">
        <f>IF(BN17&lt;30,$BX$1,IF(BN17&gt;70,$BR$1,$BV$1))</f>
        <v/>
      </c>
      <c r="T17" s="324">
        <f>(X17-L17)/L17</f>
        <v/>
      </c>
      <c r="U17" s="547" t="inlineStr">
        <is>
          <t>VZLA</t>
        </is>
      </c>
      <c r="V17" s="234" t="inlineStr">
        <is>
          <t>Vizsla Silver Corp.</t>
        </is>
      </c>
      <c r="X17" s="80">
        <f>'Investment Analysis'!TU264</f>
        <v/>
      </c>
      <c r="Y17" s="189">
        <f>AA17*O17</f>
        <v/>
      </c>
      <c r="Z17" s="189">
        <f>(AA17*Y17)/Y$3</f>
        <v/>
      </c>
      <c r="AA17" s="22">
        <f>AN17+AP17+AR17+AZ17+BB17+BG17+BJ17+BM17+BT17+BW17+BY17+AC17+AI17+BP17+AK17</f>
        <v/>
      </c>
      <c r="AB17" s="336">
        <f>IF(X17&gt;0,AB$122,0)</f>
        <v/>
      </c>
      <c r="AC17" s="337">
        <f>IF(AB17&gt;0,AC$122,0)</f>
        <v/>
      </c>
      <c r="AD17" s="366">
        <f>AB17*M17</f>
        <v/>
      </c>
      <c r="AE17" s="337">
        <f>AC17*M17</f>
        <v/>
      </c>
      <c r="AF17" s="332" t="n">
        <v>0</v>
      </c>
      <c r="AG17" s="332" t="n">
        <v>-128886</v>
      </c>
      <c r="AH17" s="225">
        <f>IF(AF17&gt;2500000,AQ$2,IF(AF17&gt;1000000,AR$2,IF(AF17&gt;750000,AS$2,IF(AF17&gt;500000,AT$2,IF(AF17&lt;500000,AU$2)))))</f>
        <v/>
      </c>
      <c r="AI17" s="31">
        <f>IF(AH17=AQ$2,20,IF(AH17=AR$2,15,IF(AH17=AS$2,10,IF(AH17=AT$2,5,IF(AH17=AU$2,0)))))</f>
        <v/>
      </c>
      <c r="AJ17" s="284" t="n"/>
      <c r="AK17" s="31">
        <f>IF(AJ17&gt;84,20,IF(AJ17&gt;80,15,IF(AJ17&gt;75,10,IF(AJ17&gt;70,5,IF(AJ17&gt;49,0,IF(AJ17&lt;1,0,IF(AJ17&lt;20,-20,IF(AJ17&lt;30,-15,IF(AJ17&lt;40,-10,IF(AJ17&lt;50,-5))))))))))</f>
        <v/>
      </c>
      <c r="AL17" s="22" t="n"/>
      <c r="AM17" s="414" t="inlineStr">
        <is>
          <t>A</t>
        </is>
      </c>
      <c r="AN17" s="22">
        <f>IF(AM17=$AN$1,20,IF(AM17=$AO$1,17,IF(AM17=$AP$1,12,IF(AM17=$AQ$1,5,IF(AM17=$AR$1,0)))))</f>
        <v/>
      </c>
      <c r="AP17" s="31" t="n"/>
      <c r="AQ17" s="176" t="inlineStr">
        <is>
          <t>V Bullish</t>
        </is>
      </c>
      <c r="AR17" s="548">
        <f>IF(AQ17=$AS$1,20,IF(AQ17=$AU$1,18,IF(AQ17=$AW$1,14,IF(AQ17=$AY$1,10,IF(AQ17=$BA$1,5,IF(AQ17=$BC$1,0,IF(AQ17=$BD$1,-2.5)))))))</f>
        <v/>
      </c>
      <c r="AS17" s="189" t="n"/>
      <c r="AT17" s="22">
        <f>IF(AS17&lt;1,5,IF(AS17&lt;2,0,IF(AS17&gt;2,-5, IF(AS17=0,5,IF(AS17&lt;0,-7)))))</f>
        <v/>
      </c>
      <c r="AU17" s="189" t="n"/>
      <c r="AV17" s="22">
        <f>IF(AU17&lt;0,-7,IF(AU17&lt;15,5,IF(AU17&lt;25,2,IF(AU17=25,-5,IF(AU17&gt;25,0)))))</f>
        <v/>
      </c>
      <c r="AW17" s="189" t="n"/>
      <c r="AX17" s="22">
        <f>IF(AW17=1,5,IF(AW17&lt;1,5,IF(AW17&gt;1,0)))</f>
        <v/>
      </c>
      <c r="AY17" s="239" t="inlineStr">
        <is>
          <t>Bullish</t>
        </is>
      </c>
      <c r="AZ17" s="189">
        <f>IF(AY17=$AS$1,20,IF(AY17=$AU$1,18,IF(AY17=$AW$1,14,IF(AY17=$AY$1,10,IF(AY17=$BA$1,5,IF(AY17=$BC$1,0,IF(AY17=$BD$1,-2.5)))))))</f>
        <v/>
      </c>
      <c r="BA17" s="18" t="n">
        <v>1.551</v>
      </c>
      <c r="BB17" s="548">
        <f>IF(BA17&gt;0.05,2,IF(BA17&gt;0,1,IF(BA17&lt;-0.05,-1,IF(BA17&lt;0.1,-2))))</f>
        <v/>
      </c>
      <c r="BC17" s="554" t="n">
        <v>45657</v>
      </c>
      <c r="BD17" s="22" t="n">
        <v>1.71</v>
      </c>
      <c r="BE17" s="22">
        <f>X17</f>
        <v/>
      </c>
      <c r="BF17" s="18">
        <f>IF(BD17&gt;0,(BE17-BD17)/BD17,0)</f>
        <v/>
      </c>
      <c r="BG17" s="548">
        <f>IF(BF17&gt;0.05,4,IF(BF17&gt;0,2,IF(BF17&lt;-0.05,-2,IF(BF17&lt;0.1,-4))))</f>
        <v/>
      </c>
      <c r="BH17" s="225" t="n">
        <v>-8</v>
      </c>
      <c r="BI17" s="225">
        <f>#REF!*#REF!</f>
        <v/>
      </c>
      <c r="BJ17" s="225">
        <f>IF(BH17&gt;5,-1,IF(BH17&gt;4,0,IF(BH17&gt;3,1,IF(BH17&gt;2,2,IF(BH17&gt;1,2, IF(BH17=0,2,IF(BH17&lt;-5,-2,IF(BH17&lt;4,2,IF(BH17&lt;0,1)))))))))</f>
        <v/>
      </c>
      <c r="BK17" s="31" t="n">
        <v>80</v>
      </c>
      <c r="BL17" s="31">
        <f>#REF!*#REF!</f>
        <v/>
      </c>
      <c r="BM17" s="548">
        <f>IF(BK17&gt;40,4,IF(BK17&gt;30,3.5,IF(BK17&gt;20,3,IF(BK17&gt;10,2,IF(BK17&gt;0,1,IF(BK17=0,0.5,IF(BK17&lt;-40,-4,IF(BK17&lt;-30,-3,IF(BK17&lt;-20,-2.5,IF(BK17&lt;-10,-2,IF(BK17&lt;0,0)))))))))))</f>
        <v/>
      </c>
      <c r="BN17" s="61" t="n">
        <v>0.8</v>
      </c>
      <c r="BO17" s="61">
        <f>#REF!*#REF!</f>
        <v/>
      </c>
      <c r="BP17" s="548">
        <f>IF(BN17&lt;10,5,IF(BN17&lt;20,4,IF(BN17&lt;30,3,IF(BN17&lt;40,2,IF(BN17&lt;50,1,IF(BN17=50,0,IF(BN17&gt;90,-5,IF(BN17&gt;80,-4,IF(BN17&gt;70,-3,IF(BN17&gt;60,-2,IF(BN17&gt;50,-1,0)))))))))))</f>
        <v/>
      </c>
      <c r="BQ17" s="206" t="n"/>
      <c r="BR17" s="61" t="n"/>
      <c r="BS17" s="337">
        <f>#REF!*#REF!</f>
        <v/>
      </c>
      <c r="BT17" s="225">
        <f>IF(BR17=1,20,IF(BR17&gt;0.9,16,IF(BR17&gt;0.8,12,IF(BR17&gt;0.7,8,IF(BR17&gt;0.6,4,IF(BR17&gt;0.5,0,IF(BR17&gt;0.4,-1,IF(BR17&gt;0.3,-2,IF(BR17&gt;0.2,-3,IF(BR17&gt;0.1,-4,IF(BR17&gt;0,-5,IF(BR17=0,-5))))))))))))</f>
        <v/>
      </c>
      <c r="BU17" s="61" t="n"/>
      <c r="BV17" s="548" t="inlineStr">
        <is>
          <t>Bear</t>
        </is>
      </c>
      <c r="BW17" s="548">
        <f>IF(BV17=$BZ$1,8,IF(BV17=$CA$1,4,IF(BV17=$CB$1,0,IF(BV17=$CC$1,-4,IF(BV17=$CE$1,-8)))))</f>
        <v/>
      </c>
      <c r="BX17" s="206" t="inlineStr">
        <is>
          <t>˄</t>
        </is>
      </c>
      <c r="BY17" s="206">
        <f>IF(BX17=BR$1,5,IF(BX17=BV$1,0,IF(BX17=BX$1,-5)))</f>
        <v/>
      </c>
      <c r="BZ17" s="554" t="n"/>
      <c r="CA17" s="548" t="inlineStr">
        <is>
          <t>S Buy</t>
        </is>
      </c>
      <c r="CE17" t="inlineStr">
        <is>
          <t>Materials</t>
        </is>
      </c>
      <c r="CF17" s="548" t="inlineStr">
        <is>
          <t>Materials</t>
        </is>
      </c>
      <c r="CG17" t="inlineStr">
        <is>
          <t>Metals &amp; Mining</t>
        </is>
      </c>
      <c r="CH17" s="445" t="inlineStr">
        <is>
          <t>silver</t>
        </is>
      </c>
      <c r="CI17" t="inlineStr">
        <is>
          <t>Mexico/Canada</t>
        </is>
      </c>
      <c r="CL17" s="332" t="n"/>
      <c r="CR17" s="33" t="inlineStr">
        <is>
          <t>VZLA</t>
        </is>
      </c>
      <c r="CS17" s="33" t="n"/>
    </row>
    <row r="18" ht="16" customHeight="1" s="545">
      <c r="A18" s="548">
        <f>A17+1</f>
        <v/>
      </c>
      <c r="B18" s="266" t="inlineStr">
        <is>
          <t>OTC Spec. Gold/Copper</t>
        </is>
      </c>
      <c r="D18" s="284" t="n"/>
      <c r="E18" s="227">
        <f>IF(D18&gt;0,D18*X18,IF(D18&lt;0,D18*X18,0))</f>
        <v/>
      </c>
      <c r="F18" s="364" t="n"/>
      <c r="G18" s="364" t="n"/>
      <c r="H18" s="407" t="n"/>
      <c r="I18" s="591" t="n"/>
      <c r="J18" s="495" t="n"/>
      <c r="K18" s="246" t="n"/>
      <c r="L18" s="270">
        <f>'Investment Analysis'!QM4</f>
        <v/>
      </c>
      <c r="M18" s="151">
        <f>'Investment Analysis'!QI3</f>
        <v/>
      </c>
      <c r="N18" s="151">
        <f>'Investment Analysis'!QK5</f>
        <v/>
      </c>
      <c r="O18" s="345">
        <f>M18/M$3</f>
        <v/>
      </c>
      <c r="P18" s="335">
        <f>N18*L18</f>
        <v/>
      </c>
      <c r="R18" s="324">
        <f>((X18-L18)/L18)*O18</f>
        <v/>
      </c>
      <c r="S18" s="249">
        <f>IF(BN18&lt;30,$BX$1,IF(BN18&gt;70,$BR$1,$BV$1))</f>
        <v/>
      </c>
      <c r="T18" s="324">
        <f>(X18-L18)/L18</f>
        <v/>
      </c>
      <c r="U18" s="547" t="inlineStr">
        <is>
          <t>ADBRF</t>
        </is>
      </c>
      <c r="V18" t="inlineStr">
        <is>
          <t>Aldebaran Resources Inc.</t>
        </is>
      </c>
      <c r="X18" s="80">
        <f>'Investment Analysis'!QH264</f>
        <v/>
      </c>
      <c r="Y18" s="189">
        <f>AA18*O18</f>
        <v/>
      </c>
      <c r="Z18" s="189">
        <f>(AA18*Y18)/Y$3</f>
        <v/>
      </c>
      <c r="AA18" s="22">
        <f>AN18+AP18+AR18+AZ18+BB18+BG18+BJ18+BM18+BT18+BW18+BY18+AC18+AI18+BP18+AK18</f>
        <v/>
      </c>
      <c r="AB18" s="336">
        <f>AB$122</f>
        <v/>
      </c>
      <c r="AC18" s="337">
        <f>AC$122</f>
        <v/>
      </c>
      <c r="AD18" s="366">
        <f>AB18*M18</f>
        <v/>
      </c>
      <c r="AE18" s="337">
        <f>AC18*M18</f>
        <v/>
      </c>
      <c r="AF18" s="332" t="n"/>
      <c r="AG18" s="332" t="n"/>
      <c r="AH18" s="225">
        <f>IF(AF18&gt;2500000,AQ$2,IF(AF18&gt;1000000,AR$2,IF(AF18&gt;750000,AS$2,IF(AF18&gt;500000,AT$2,IF(AF18&lt;500000,AU$2)))))</f>
        <v/>
      </c>
      <c r="AI18" s="31">
        <f>IF(AH18=AQ$2,20,IF(AH18=AR$2,15,IF(AH18=AS$2,10,IF(AH18=AT$2,5,IF(AH18=AU$2,0)))))</f>
        <v/>
      </c>
      <c r="AJ18" s="284" t="n"/>
      <c r="AK18" s="31">
        <f>IF(AJ18&gt;84,20,IF(AJ18&gt;80,15,IF(AJ18&gt;75,10,IF(AJ18&gt;70,5,IF(AJ18&gt;49,0,IF(AJ18&lt;1,0,IF(AJ18&lt;20,-20,IF(AJ18&lt;30,-15,IF(AJ18&lt;40,-10,IF(AJ18&lt;50,-5))))))))))</f>
        <v/>
      </c>
      <c r="AL18" s="22" t="n"/>
      <c r="AM18" s="550" t="n"/>
      <c r="AN18" s="22">
        <f>IF(AM18=$AN$1,20,IF(AM18=$AO$1,17,IF(AM18=$AP$1,12,IF(AM18=$AQ$1,5,IF(AM18=$AR$1,0)))))</f>
        <v/>
      </c>
      <c r="AP18" s="31" t="n"/>
      <c r="AQ18" s="175" t="n"/>
      <c r="AR18" s="548">
        <f>IF(AQ18=$AS$1,20,IF(AQ18=$AU$1,18,IF(AQ18=$AW$1,14,IF(AQ18=$AY$1,10,IF(AQ18=$BA$1,5,IF(AQ18=$BC$1,0,IF(AQ18=$BD$1,-2.5)))))))</f>
        <v/>
      </c>
      <c r="AS18" s="189" t="n"/>
      <c r="AT18" s="22">
        <f>IF(AS18&lt;1,5,IF(AS18&lt;2,0,IF(AS18&gt;2,-5, IF(AS18=0,5,IF(AS18&lt;0,-7)))))</f>
        <v/>
      </c>
      <c r="AU18" s="189" t="n"/>
      <c r="AV18" s="22">
        <f>IF(AU18&lt;0,-7,IF(AU18&lt;15,5,IF(AU18&lt;25,2,IF(AU18=25,-5,IF(AU18&gt;25,0)))))</f>
        <v/>
      </c>
      <c r="AW18" s="189" t="n"/>
      <c r="AX18" s="22">
        <f>IF(AW18=1,5,IF(AW18&lt;1,5,IF(AW18&gt;1,0)))</f>
        <v/>
      </c>
      <c r="AY18" s="189" t="n"/>
      <c r="AZ18" s="189">
        <f>IF(AY18=$AS$1,20,IF(AY18=$AU$1,18,IF(AY18=$AW$1,14,IF(AY18=$AY$1,10,IF(AY18=$BA$1,5,IF(AY18=$BC$1,0,IF(AY18=$BD$1,-2.5)))))))</f>
        <v/>
      </c>
      <c r="BA18" s="18" t="n"/>
      <c r="BB18" s="548">
        <f>IF(BA18&gt;0.05,2,IF(BA18&gt;0,1,IF(BA18&lt;-0.05,-1,IF(BA18&lt;0.1,-2))))</f>
        <v/>
      </c>
      <c r="BC18" s="554" t="n">
        <v>45657</v>
      </c>
      <c r="BD18" s="22" t="n">
        <v>1.3</v>
      </c>
      <c r="BE18" s="22">
        <f>X18</f>
        <v/>
      </c>
      <c r="BF18" s="18">
        <f>IF(BD18&gt;0,(BE18-BD18)/BD18,0)</f>
        <v/>
      </c>
      <c r="BG18" s="548">
        <f>IF(BF18&gt;0.05,4,IF(BF18&gt;0,2,IF(BF18&lt;-0.05,-2,IF(BF18&lt;0.1,-4))))</f>
        <v/>
      </c>
      <c r="BH18" s="225" t="n">
        <v>3</v>
      </c>
      <c r="BI18" s="225">
        <f>BH18*M18</f>
        <v/>
      </c>
      <c r="BJ18" s="225">
        <f>IF(BH18&gt;5,-1,IF(BH18&gt;4,0,IF(BH18&gt;3,1,IF(BH18&gt;2,2,IF(BH18&gt;1,2, IF(BH18=0,2,IF(BH18&lt;-5,-2,IF(BH18&lt;4,2,IF(BH18&lt;0,1)))))))))</f>
        <v/>
      </c>
      <c r="BK18" s="31" t="n"/>
      <c r="BL18" s="31">
        <f>BK18*M18</f>
        <v/>
      </c>
      <c r="BM18" s="548">
        <f>IF(BK18&gt;40,4,IF(BK18&gt;30,3.5,IF(BK18&gt;20,3,IF(BK18&gt;10,2,IF(BK18&gt;0,1,IF(BK18=0,0.5,IF(BK18&lt;-40,-4,IF(BK18&lt;-30,-3,IF(BK18&lt;-20,-2.5,IF(BK18&lt;-10,-2,IF(BK18&lt;0,0)))))))))))</f>
        <v/>
      </c>
      <c r="BN18" s="61" t="n"/>
      <c r="BO18" s="61">
        <f>BN18*M18</f>
        <v/>
      </c>
      <c r="BP18" s="548">
        <f>IF(BN18&lt;10,5,IF(BN18&lt;20,4,IF(BN18&lt;30,3,IF(BN18&lt;40,2,IF(BN18&lt;50,1,IF(BN18=50,0,IF(BN18&gt;90,-5,IF(BN18&gt;80,-4,IF(BN18&gt;70,-3,IF(BN18&gt;60,-2,IF(BN18&gt;50,-1,0)))))))))))</f>
        <v/>
      </c>
      <c r="BQ18" s="206" t="n"/>
      <c r="BR18" s="61" t="n"/>
      <c r="BS18" s="337">
        <f>BR18*M18</f>
        <v/>
      </c>
      <c r="BT18" s="225">
        <f>IF(BR18=1,20,IF(BR18&gt;0.9,16,IF(BR18&gt;0.8,12,IF(BR18&gt;0.7,8,IF(BR18&gt;0.6,4,IF(BR18&gt;0.5,0,IF(BR18&gt;0.4,-1,IF(BR18&gt;0.3,-2,IF(BR18&gt;0.2,-3,IF(BR18&gt;0.1,-4,IF(BR18&gt;0,-5,IF(BR18=0,-5))))))))))))</f>
        <v/>
      </c>
      <c r="BU18" s="61" t="n"/>
      <c r="BV18" s="548" t="n"/>
      <c r="BW18" s="548">
        <f>IF(BV18=$BZ$1,8,IF(BV18=$CA$1,4,IF(BV18=$CB$1,0,IF(BV18=$CC$1,-4,IF(BV18=$CE$1,-8)))))</f>
        <v/>
      </c>
      <c r="BX18" s="206" t="inlineStr">
        <is>
          <t>˄</t>
        </is>
      </c>
      <c r="BY18" s="206">
        <f>IF(BX18=BR$1,5,IF(BX18=BV$1,0,IF(BX18=BX$1,-5)))</f>
        <v/>
      </c>
      <c r="BZ18" s="554" t="n"/>
      <c r="CA18" s="548" t="inlineStr">
        <is>
          <t>Buy</t>
        </is>
      </c>
      <c r="CE18" t="inlineStr">
        <is>
          <t>Materials</t>
        </is>
      </c>
      <c r="CF18" s="548" t="inlineStr">
        <is>
          <t>Materials</t>
        </is>
      </c>
      <c r="CG18" t="inlineStr">
        <is>
          <t>Metals &amp; Mining</t>
        </is>
      </c>
      <c r="CH18" s="445" t="inlineStr">
        <is>
          <t>Gold/Copper</t>
        </is>
      </c>
      <c r="CI18" t="inlineStr">
        <is>
          <t>Canadian OTC</t>
        </is>
      </c>
      <c r="CL18" s="332" t="n"/>
      <c r="CR18" s="33" t="inlineStr">
        <is>
          <t>ADBRF</t>
        </is>
      </c>
      <c r="CS18" s="33" t="n"/>
    </row>
    <row r="19">
      <c r="A19" s="548">
        <f>A18+1</f>
        <v/>
      </c>
      <c r="B19" s="266" t="inlineStr">
        <is>
          <t>OTC Spec. Rare Earth</t>
        </is>
      </c>
      <c r="D19" s="284" t="n"/>
      <c r="E19" s="227">
        <f>IF(D19&gt;0,D19*X19,IF(D19&lt;0,D19*X19,0))</f>
        <v/>
      </c>
      <c r="F19" s="364" t="n"/>
      <c r="G19" s="364" t="n"/>
      <c r="H19" s="407" t="n"/>
      <c r="I19" s="408" t="n"/>
      <c r="J19" s="484" t="n"/>
      <c r="L19">
        <f>'Investment Analysis'!TL4</f>
        <v/>
      </c>
      <c r="M19" s="151">
        <f>'Investment Analysis'!TH3</f>
        <v/>
      </c>
      <c r="N19" s="151">
        <f>'Investment Analysis'!TJ5</f>
        <v/>
      </c>
      <c r="O19" s="345">
        <f>M19/M$3</f>
        <v/>
      </c>
      <c r="P19" s="335">
        <f>N19*L19</f>
        <v/>
      </c>
      <c r="R19" s="324">
        <f>((X19-L19)/L19)*O19</f>
        <v/>
      </c>
      <c r="S19" s="249">
        <f>IF(BN19&lt;30,$BX$1,IF(BN19&gt;70,$BR$1,$BV$1))</f>
        <v/>
      </c>
      <c r="T19" s="324">
        <f>(X19-L19)/L19</f>
        <v/>
      </c>
      <c r="U19" s="547" t="inlineStr">
        <is>
          <t>ARRNF</t>
        </is>
      </c>
      <c r="V19" t="inlineStr">
        <is>
          <t>American Rare Earths Limited</t>
        </is>
      </c>
      <c r="W19" s="183" t="n"/>
      <c r="X19" s="382">
        <f>'Investment Analysis'!TG264</f>
        <v/>
      </c>
      <c r="Y19" s="189">
        <f>AA19*O19</f>
        <v/>
      </c>
      <c r="Z19" s="189">
        <f>(AA19*Y19)/Y$3</f>
        <v/>
      </c>
      <c r="AA19" s="22">
        <f>AN19+AP19+AR19+AZ19+BB19+BG19+BJ19+BM19+BT19+BW19+BY19+AC19+AI19+BP19+AK19</f>
        <v/>
      </c>
      <c r="AB19" s="336">
        <f>AB$122</f>
        <v/>
      </c>
      <c r="AC19" s="337">
        <f>AC$122</f>
        <v/>
      </c>
      <c r="AD19" s="366">
        <f>AB19*M19</f>
        <v/>
      </c>
      <c r="AE19" s="337">
        <f>AC19*M19</f>
        <v/>
      </c>
      <c r="AF19" s="332" t="n"/>
      <c r="AG19" s="332" t="n"/>
      <c r="AH19" s="225" t="n"/>
      <c r="AI19" s="31">
        <f>IF(AH19=AQ$2,20,IF(AH19=AR$2,15,IF(AH19=AS$2,10,IF(AH19=AT$2,5,IF(AH19=AU$2,0)))))</f>
        <v/>
      </c>
      <c r="AJ19" s="284" t="n"/>
      <c r="AK19" s="31">
        <f>IF(AJ19&gt;84,20,IF(AJ19&gt;80,15,IF(AJ19&gt;75,10,IF(AJ19&gt;70,5,IF(AJ19&gt;49,0,IF(AJ19&lt;1,0,IF(AJ19&lt;20,-20,IF(AJ19&lt;30,-15,IF(AJ19&lt;40,-10,IF(AJ19&lt;50,-5))))))))))</f>
        <v/>
      </c>
      <c r="AL19" s="22" t="n"/>
      <c r="AM19" s="550" t="n"/>
      <c r="AN19" s="22" t="n"/>
      <c r="AO19">
        <f>IF(AM19=AN$1,5,IF(AM19=AO$1,4,IF(AM19=AP$1,3,IF(AM19=AQ$1,2,IF(AM19=AR$1,1,0)))))</f>
        <v/>
      </c>
      <c r="AP19" s="31" t="n"/>
      <c r="AQ19" s="176" t="n"/>
      <c r="AR19" s="548" t="n"/>
      <c r="AS19" s="189" t="n"/>
      <c r="AT19" s="22">
        <f>IF(AS19&lt;1,5,IF(AS19&lt;2,0,IF(AS19&gt;2,-5, IF(AS19=0,5,IF(AS19&lt;0,-7)))))</f>
        <v/>
      </c>
      <c r="AU19" s="189" t="n"/>
      <c r="AV19" s="22">
        <f>IF(AU19&lt;0,-7,IF(AU19&lt;15,5,IF(AU19&lt;25,2,IF(AU19=25,-5,IF(AU19&gt;25,0)))))</f>
        <v/>
      </c>
      <c r="AW19" s="189" t="n"/>
      <c r="AX19" s="22">
        <f>IF(AW19=1,5,IF(AW19&lt;1,5,IF(AW19&gt;1,0)))</f>
        <v/>
      </c>
      <c r="AY19" s="22" t="n"/>
      <c r="AZ19" s="189">
        <f>IF(AY19=$AS$1,20,IF(AY19=$AU$1,18,IF(AY19=$AW$1,14,IF(AY19=$AY$1,10,IF(AY19=$BA$1,5,IF(AY19=$BC$1,0,IF(AY19=$BD$1,-2.5)))))))</f>
        <v/>
      </c>
      <c r="BA19" s="18" t="n"/>
      <c r="BB19" s="548">
        <f>IF(BA19&gt;0.05,2,IF(BA19&gt;0,1,IF(BA19&lt;-0.05,-1,IF(BA19&lt;0.1,-2))))</f>
        <v/>
      </c>
      <c r="BC19" s="554" t="n">
        <v>45657</v>
      </c>
      <c r="BD19" s="22" t="n">
        <v>0.1695</v>
      </c>
      <c r="BE19" s="22">
        <f>X19</f>
        <v/>
      </c>
      <c r="BF19" s="18">
        <f>IF(BD19&gt;0,(BE19-BD19)/BD19,0)</f>
        <v/>
      </c>
      <c r="BG19" s="548">
        <f>IF(BF19&gt;0.05,4,IF(BF19&gt;0,2,IF(BF19&lt;-0.05,-2,IF(BF19&lt;0.1,-4))))</f>
        <v/>
      </c>
      <c r="BH19" s="225" t="n">
        <v>-0.5</v>
      </c>
      <c r="BI19" s="225">
        <f>BH19*M19</f>
        <v/>
      </c>
      <c r="BJ19" s="225">
        <f>IF(BH19&gt;5,-1,IF(BH19&gt;4,0,IF(BH19&gt;3,1,IF(BH19&gt;2,2,IF(BH19&gt;1,2, IF(BH19=0,2,IF(BH19&lt;-5,-2,IF(BH19&lt;4,2,IF(BH19&lt;0,1)))))))))</f>
        <v/>
      </c>
      <c r="BK19" s="31" t="n"/>
      <c r="BL19" s="31">
        <f>BK19*M19</f>
        <v/>
      </c>
      <c r="BM19" s="548" t="n"/>
      <c r="BN19" s="61" t="n"/>
      <c r="BO19" s="61">
        <f>BN19*M19</f>
        <v/>
      </c>
      <c r="BP19" s="548" t="n"/>
      <c r="BQ19" s="206" t="n"/>
      <c r="BR19" s="61" t="n"/>
      <c r="BS19" s="337">
        <f>BR19*M19</f>
        <v/>
      </c>
      <c r="BT19" s="225" t="n"/>
      <c r="BU19" s="61" t="n"/>
      <c r="BV19" s="548" t="n"/>
      <c r="BW19" s="548" t="n"/>
      <c r="BX19" s="206" t="n"/>
      <c r="BY19" s="206" t="n"/>
      <c r="BZ19" s="554" t="n"/>
      <c r="CA19" s="548" t="n"/>
      <c r="CE19" t="inlineStr">
        <is>
          <t>Materials</t>
        </is>
      </c>
      <c r="CF19" t="inlineStr">
        <is>
          <t>Materials</t>
        </is>
      </c>
      <c r="CG19" t="inlineStr">
        <is>
          <t>MetaLs &amp; Mining</t>
        </is>
      </c>
      <c r="CH19" t="inlineStr">
        <is>
          <t>Precious Metals &amp; Minerals</t>
        </is>
      </c>
      <c r="CK19" t="inlineStr">
        <is>
          <t>Rare Earth in Wyoming</t>
        </is>
      </c>
      <c r="CL19" s="332" t="n"/>
      <c r="CR19" s="33" t="inlineStr">
        <is>
          <t>ARRNF</t>
        </is>
      </c>
      <c r="CS19" s="33" t="n"/>
    </row>
    <row r="20">
      <c r="A20" s="548">
        <f>A19+1</f>
        <v/>
      </c>
      <c r="B20" s="266" t="inlineStr">
        <is>
          <t>OTC Spec. Rare Earth</t>
        </is>
      </c>
      <c r="D20" s="284" t="n"/>
      <c r="E20" s="227">
        <f>IF(D20&gt;0,D20*X20,IF(D20&lt;0,D20*X20,0))</f>
        <v/>
      </c>
      <c r="F20" s="364" t="n"/>
      <c r="G20" s="364" t="n"/>
      <c r="H20" s="407" t="n"/>
      <c r="I20" s="591" t="n"/>
      <c r="J20" s="493" t="n"/>
      <c r="K20" s="246" t="n"/>
      <c r="L20" s="270">
        <f>'Investment Analysis'!RA4</f>
        <v/>
      </c>
      <c r="M20" s="151">
        <f>'Investment Analysis'!QW3</f>
        <v/>
      </c>
      <c r="N20" s="151">
        <f>'Investment Analysis'!QY5</f>
        <v/>
      </c>
      <c r="O20" s="345">
        <f>M20/M$3</f>
        <v/>
      </c>
      <c r="P20" s="335">
        <f>N20*L20</f>
        <v/>
      </c>
      <c r="R20" s="324">
        <f>((X20-L20)/L20)*O20</f>
        <v/>
      </c>
      <c r="S20" s="249">
        <f>IF(BN20&lt;30,$BX$1,IF(BN20&gt;70,$BR$1,$BV$1))</f>
        <v/>
      </c>
      <c r="T20" s="324">
        <f>(X20-L20)/L20</f>
        <v/>
      </c>
      <c r="U20" s="547" t="inlineStr">
        <is>
          <t>PMETF</t>
        </is>
      </c>
      <c r="V20" t="inlineStr">
        <is>
          <t>PMET Resources Inc.</t>
        </is>
      </c>
      <c r="X20" s="189">
        <f>'Investment Analysis'!QV264</f>
        <v/>
      </c>
      <c r="Y20" s="189">
        <f>AA20*O20</f>
        <v/>
      </c>
      <c r="Z20" s="189">
        <f>(AA20*Y20)/Y$3</f>
        <v/>
      </c>
      <c r="AA20" s="22">
        <f>AN20+AP20+AR20+AZ20+BB20+BG20+BJ20+BM20+BT20+BW20+BY20+AC20+AI20+BP20+AK20</f>
        <v/>
      </c>
      <c r="AB20" s="336">
        <f>AB$122</f>
        <v/>
      </c>
      <c r="AC20" s="337">
        <f>AC$122</f>
        <v/>
      </c>
      <c r="AD20" s="366">
        <f>AB20*M20</f>
        <v/>
      </c>
      <c r="AE20" s="337">
        <f>AC20*M20</f>
        <v/>
      </c>
      <c r="AF20" s="332" t="n">
        <v>0</v>
      </c>
      <c r="AG20" s="332" t="n"/>
      <c r="AH20" s="225">
        <f>IF(AF20&gt;2500000,AQ$2,IF(AF20&gt;1000000,AR$2,IF(AF20&gt;750000,AS$2,IF(AF20&gt;500000,AT$2,IF(AF20&lt;500000,AU$2)))))</f>
        <v/>
      </c>
      <c r="AI20" s="31">
        <f>IF(AH20=AQ$2,20,IF(AH20=AR$2,15,IF(AH20=AS$2,10,IF(AH20=AT$2,5,IF(AH20=AU$2,0)))))</f>
        <v/>
      </c>
      <c r="AJ20" s="284" t="n"/>
      <c r="AK20" s="31">
        <f>IF(AJ20&gt;84,20,IF(AJ20&gt;80,15,IF(AJ20&gt;75,10,IF(AJ20&gt;70,5,IF(AJ20&gt;49,0,IF(AJ20&lt;1,0,IF(AJ20&lt;20,-20,IF(AJ20&lt;30,-15,IF(AJ20&lt;40,-10,IF(AJ20&lt;50,-5))))))))))</f>
        <v/>
      </c>
      <c r="AL20" s="22" t="n"/>
      <c r="AM20" s="550" t="n"/>
      <c r="AN20" s="22" t="n"/>
      <c r="AP20" s="31" t="n"/>
      <c r="AQ20" s="175" t="n"/>
      <c r="AR20" s="548">
        <f>IF(AQ20=$AS$1,20,IF(AQ20=$AU$1,18,IF(AQ20=$AW$1,14,IF(AQ20=$AY$1,10,IF(AQ20=$BA$1,5,IF(AQ20=$BC$1,0,IF(AQ20=$BD$1,-2.5)))))))</f>
        <v/>
      </c>
      <c r="AS20" s="189" t="n"/>
      <c r="AT20" s="22">
        <f>IF(AS20&lt;1,5,IF(AS20&lt;2,0,IF(AS20&gt;2,-5, IF(AS20=0,5,IF(AS20&lt;0,-7)))))</f>
        <v/>
      </c>
      <c r="AU20" s="189" t="n"/>
      <c r="AV20" s="22">
        <f>IF(AU20&lt;0,-7,IF(AU20&lt;15,5,IF(AU20&lt;25,2,IF(AU20=25,-5,IF(AU20&gt;25,0)))))</f>
        <v/>
      </c>
      <c r="AW20" s="189" t="n"/>
      <c r="AX20" s="22">
        <f>IF(AW20=1,5,IF(AW20&lt;1,5,IF(AW20&gt;1,0)))</f>
        <v/>
      </c>
      <c r="AY20" s="189" t="n"/>
      <c r="AZ20" s="189">
        <f>IF(AY20=$AS$1,20,IF(AY20=$AU$1,18,IF(AY20=$AW$1,14,IF(AY20=$AY$1,10,IF(AY20=$BA$1,5,IF(AY20=$BC$1,0,IF(AY20=$BD$1,-2.5)))))))</f>
        <v/>
      </c>
      <c r="BA20" s="18" t="n"/>
      <c r="BB20" s="548">
        <f>IF(BA20&gt;0.05,2,IF(BA20&gt;0,1,IF(BA20&lt;-0.05,-1,IF(BA20&lt;0.1,-2))))</f>
        <v/>
      </c>
      <c r="BC20" s="554" t="n">
        <v>45657</v>
      </c>
      <c r="BD20" s="22" t="n">
        <v>2.447</v>
      </c>
      <c r="BE20" s="22">
        <f>X20</f>
        <v/>
      </c>
      <c r="BF20" s="18">
        <f>IF(BD20&gt;0,(BE20-BD20)/BD20,0)</f>
        <v/>
      </c>
      <c r="BG20" s="548">
        <f>IF(BF20&gt;0.05,4,IF(BF20&gt;0,2,IF(BF20&lt;-0.05,-2,IF(BF20&lt;0.1,-4))))</f>
        <v/>
      </c>
      <c r="BH20" s="225" t="n">
        <v>3.5</v>
      </c>
      <c r="BI20" s="225">
        <f>BH20*M20</f>
        <v/>
      </c>
      <c r="BJ20" s="225">
        <f>IF(BH20&gt;5,-1,IF(BH20&gt;4,0,IF(BH20&gt;3,1,IF(BH20&gt;2,2,IF(BH20&gt;1,2, IF(BH20=0,2,IF(BH20&lt;-5,-2,IF(BH20&lt;4,2,IF(BH20&lt;0,1)))))))))</f>
        <v/>
      </c>
      <c r="BK20" s="31" t="n"/>
      <c r="BL20" s="31">
        <f>BK20*M20</f>
        <v/>
      </c>
      <c r="BM20" s="548">
        <f>IF(BK20&gt;40,4,IF(BK20&gt;30,3.5,IF(BK20&gt;20,3,IF(BK20&gt;10,2,IF(BK20&gt;0,1,IF(BK20=0,0.5,IF(BK20&lt;-40,-4,IF(BK20&lt;-30,-3,IF(BK20&lt;-20,-2.5,IF(BK20&lt;-10,-2,IF(BK20&lt;0,0)))))))))))</f>
        <v/>
      </c>
      <c r="BN20" s="61" t="n"/>
      <c r="BO20" s="61">
        <f>BN20*M20</f>
        <v/>
      </c>
      <c r="BP20" s="548">
        <f>IF(BN20&lt;10,5,IF(BN20&lt;20,4,IF(BN20&lt;30,3,IF(BN20&lt;40,2,IF(BN20&lt;50,1,IF(BN20=50,0,IF(BN20&gt;90,-5,IF(BN20&gt;80,-4,IF(BN20&gt;70,-3,IF(BN20&gt;60,-2,IF(BN20&gt;50,-1,0)))))))))))</f>
        <v/>
      </c>
      <c r="BQ20" s="206" t="n"/>
      <c r="BR20" s="61" t="n"/>
      <c r="BS20" s="337">
        <f>BR20*M20</f>
        <v/>
      </c>
      <c r="BT20" s="225">
        <f>IF(BR20=1,20,IF(BR20&gt;0.9,16,IF(BR20&gt;0.8,12,IF(BR20&gt;0.7,8,IF(BR20&gt;0.6,4,IF(BR20&gt;0.5,0,IF(BR20&gt;0.4,-1,IF(BR20&gt;0.3,-2,IF(BR20&gt;0.2,-3,IF(BR20&gt;0.1,-4,IF(BR20&gt;0,-5,IF(BR20=0,-5))))))))))))</f>
        <v/>
      </c>
      <c r="BU20" s="61" t="n"/>
      <c r="BV20" s="548" t="n"/>
      <c r="BW20" s="548">
        <f>IF(BV20=$BZ$1,8,IF(BV20=$CA$1,4,IF(BV20=$CB$1,0,IF(BV20=$CC$1,-4,IF(BV20=$CE$1,-8)))))</f>
        <v/>
      </c>
      <c r="BX20" s="206" t="inlineStr">
        <is>
          <t>˄</t>
        </is>
      </c>
      <c r="BY20" s="206">
        <f>IF(BX20=BR$1,5,IF(BX20=BV$1,0,IF(BX20=BX$1,-5)))</f>
        <v/>
      </c>
      <c r="BZ20" s="554" t="n"/>
      <c r="CA20" s="548" t="inlineStr">
        <is>
          <t>Buy</t>
        </is>
      </c>
      <c r="CE20" t="inlineStr">
        <is>
          <t>Materials</t>
        </is>
      </c>
      <c r="CF20" t="inlineStr">
        <is>
          <t>Materials</t>
        </is>
      </c>
      <c r="CG20" t="inlineStr">
        <is>
          <t>Metals &amp; Mining</t>
        </is>
      </c>
      <c r="CH20" t="inlineStr">
        <is>
          <t xml:space="preserve">Rare Earth </t>
        </is>
      </c>
      <c r="CI20" t="inlineStr">
        <is>
          <t>Canadian-OTC</t>
        </is>
      </c>
      <c r="CK20" t="inlineStr">
        <is>
          <t>Lithium-Caesium-Tantalum</t>
        </is>
      </c>
      <c r="CL20" s="332" t="n"/>
      <c r="CR20" s="33" t="inlineStr">
        <is>
          <t>PMETF</t>
        </is>
      </c>
      <c r="CS20" s="33" t="n"/>
    </row>
    <row r="21">
      <c r="A21" s="548">
        <f>A20+1</f>
        <v/>
      </c>
      <c r="B21" s="266" t="inlineStr">
        <is>
          <t>Rare Earth</t>
        </is>
      </c>
      <c r="D21" s="284" t="n"/>
      <c r="E21" s="227">
        <f>IF(D21&gt;0,D21*X21,IF(D21&lt;0,D21*X21,0))</f>
        <v/>
      </c>
      <c r="F21" s="364" t="n"/>
      <c r="G21" s="364" t="n"/>
      <c r="H21" s="407" t="n"/>
      <c r="I21" s="408" t="n"/>
      <c r="J21" s="484" t="n"/>
      <c r="L21" s="80">
        <f>'Investment Analysis'!JT4</f>
        <v/>
      </c>
      <c r="M21" s="151">
        <f>'Investment Analysis'!JP3</f>
        <v/>
      </c>
      <c r="N21" s="358">
        <f>'Investment Analysis'!JR5</f>
        <v/>
      </c>
      <c r="O21" s="345">
        <f>M21/M$3</f>
        <v/>
      </c>
      <c r="P21" s="335">
        <f>N21*L21</f>
        <v/>
      </c>
      <c r="R21" s="324">
        <f>((X21-L21)/L21)*O21</f>
        <v/>
      </c>
      <c r="S21" s="249">
        <f>IF(BN21&lt;30,$BX$1,IF(BN21&gt;70,$BR$1,$BV$1))</f>
        <v/>
      </c>
      <c r="T21" s="324">
        <f>(X21-L21)/L21</f>
        <v/>
      </c>
      <c r="U21" s="547" t="inlineStr">
        <is>
          <t>IDR</t>
        </is>
      </c>
      <c r="V21" t="inlineStr">
        <is>
          <t>Idaho Strategic Resources, Inc.</t>
        </is>
      </c>
      <c r="X21">
        <f>'Investment Analysis'!JO264</f>
        <v/>
      </c>
      <c r="Y21" s="189">
        <f>AA21*O21</f>
        <v/>
      </c>
      <c r="Z21" s="189">
        <f>(AA21*Y21)/Y$3</f>
        <v/>
      </c>
      <c r="AA21" s="22">
        <f>AN21+AP21+AR21+AZ21+BB21+BG21+BJ21+BM21+BT21+BW21+BY21+AC21+AI21+BP21+AK21</f>
        <v/>
      </c>
      <c r="AB21" s="336">
        <f>AB$122</f>
        <v/>
      </c>
      <c r="AC21" s="337">
        <f>AC$122</f>
        <v/>
      </c>
      <c r="AD21" s="366">
        <f>AB21*M21</f>
        <v/>
      </c>
      <c r="AE21" s="337">
        <f>AC21*M21</f>
        <v/>
      </c>
      <c r="AF21" s="332" t="n">
        <v>597967</v>
      </c>
      <c r="AG21" s="332" t="n">
        <v>174199</v>
      </c>
      <c r="AH21" s="225">
        <f>IF(AF21&gt;2500000,AQ$2,IF(AF21&gt;1000000,AR$2,IF(AF21&gt;750000,AS$2,IF(AF21&gt;500000,AT$2,IF(AF21&lt;500000,AU$2)))))</f>
        <v/>
      </c>
      <c r="AI21" s="31">
        <f>IF(AH21=AQ$2,20,IF(AH21=AR$2,15,IF(AH21=AS$2,10,IF(AH21=AT$2,5,IF(AH21=AU$2,0)))))</f>
        <v/>
      </c>
      <c r="AJ21" s="284" t="n">
        <v>39</v>
      </c>
      <c r="AK21" s="31">
        <f>IF(AJ21&gt;84,20,IF(AJ21&gt;80,15,IF(AJ21&gt;75,10,IF(AJ21&gt;70,5,IF(AJ21&gt;49,0,IF(AJ21&lt;1,0,IF(AJ21&lt;20,-20,IF(AJ21&lt;30,-15,IF(AJ21&lt;40,-10,IF(AJ21&lt;50,-5))))))))))</f>
        <v/>
      </c>
      <c r="AL21" s="22" t="n"/>
      <c r="AM21" s="414" t="inlineStr">
        <is>
          <t>A</t>
        </is>
      </c>
      <c r="AN21" s="22">
        <f>IF(AM21=$AN$1,20,IF(AM21=$AO$1,17,IF(AM21=$AP$1,12,IF(AM21=$AQ$1,5,IF(AM21=$AR$1,0)))))</f>
        <v/>
      </c>
      <c r="AO21">
        <f>IF(AM21=AN$1,5,IF(AM21=AO$1,4,IF(AM21=AP$1,3,IF(AM21=AQ$1,2,IF(AM21=AR$1,1,0)))))</f>
        <v/>
      </c>
      <c r="AP21" s="31" t="n"/>
      <c r="AQ21" s="239" t="inlineStr">
        <is>
          <t>Bullish</t>
        </is>
      </c>
      <c r="AR21" s="548">
        <f>IF(AQ21=$AS$1,20,IF(AQ21=$AU$1,18,IF(AQ21=$AW$1,14,IF(AQ21=$AY$1,10,IF(AQ21=$BA$1,5,IF(AQ21=$BC$1,0,IF(AQ21=$BD$1,-2.5)))))))</f>
        <v/>
      </c>
      <c r="AS21" s="189" t="n">
        <v>0.04</v>
      </c>
      <c r="AT21" s="22">
        <f>IF(AS21&lt;1,5,IF(AS21&lt;2,0,IF(AS21&gt;2,-5, IF(AS21=0,5,IF(AS21&lt;0,-7)))))</f>
        <v/>
      </c>
      <c r="AU21" s="189" t="n">
        <v>46.83</v>
      </c>
      <c r="AV21" s="22">
        <f>IF(AU21&lt;0,-7,IF(AU21&lt;15,5,IF(AU21&lt;25,2,IF(AU21=25,-5,IF(AU21&gt;25,0)))))</f>
        <v/>
      </c>
      <c r="AW21" s="189" t="inlineStr">
        <is>
          <t>N/A</t>
        </is>
      </c>
      <c r="AX21" s="22">
        <f>IF(AW21=1,5,IF(AW21&lt;1,5,IF(AW21&gt;1,0)))</f>
        <v/>
      </c>
      <c r="AY21" s="231" t="inlineStr">
        <is>
          <t>V Bearish</t>
        </is>
      </c>
      <c r="AZ21" s="189">
        <f>IF(AY21=$AS$1,20,IF(AY21=$AU$1,18,IF(AY21=$AW$1,14,IF(AY21=$AY$1,10,IF(AY21=$BA$1,5,IF(AY21=$BC$1,0,IF(AY21=$BD$1,-2.5)))))))</f>
        <v/>
      </c>
      <c r="BA21" s="18" t="n">
        <v>1.79</v>
      </c>
      <c r="BB21" s="548">
        <f>IF(BA21&gt;0.05,2,IF(BA21&gt;0,1,IF(BA21&lt;-0.05,-1,IF(BA21&lt;0.1,-2))))</f>
        <v/>
      </c>
      <c r="BC21" s="554" t="n">
        <v>45657</v>
      </c>
      <c r="BD21" s="22" t="n">
        <v>10.19</v>
      </c>
      <c r="BE21" s="22">
        <f>X21</f>
        <v/>
      </c>
      <c r="BF21" s="18">
        <f>IF(BD21&gt;0,(BE21-BD21)/BD21,0)</f>
        <v/>
      </c>
      <c r="BG21" s="548">
        <f>IF(BF21&gt;0.05,4,IF(BF21&gt;0,2,IF(BF21&lt;-0.05,-2,IF(BF21&lt;0.1,-4))))</f>
        <v/>
      </c>
      <c r="BH21" s="225" t="n">
        <v>0</v>
      </c>
      <c r="BI21" s="225">
        <f>BH21*M21</f>
        <v/>
      </c>
      <c r="BJ21" s="225">
        <f>IF(BH21&gt;5,-1,IF(BH21&gt;4,0,IF(BH21&gt;3,1,IF(BH21&gt;2,2,IF(BH21&gt;1,2, IF(BH21=0,2,IF(BH21&lt;-5,-2,IF(BH21&lt;4,2,IF(BH21&lt;0,1)))))))))</f>
        <v/>
      </c>
      <c r="BK21" s="31" t="n">
        <v>0.37</v>
      </c>
      <c r="BL21" s="31">
        <f>BK21*M21</f>
        <v/>
      </c>
      <c r="BM21" s="548">
        <f>IF(BK21&gt;40,4,IF(BK21&gt;30,3.5,IF(BK21&gt;20,3,IF(BK21&gt;10,2,IF(BK21&gt;0,1,IF(BK21=0,0.5,IF(BK21&lt;-40,-4,IF(BK21&lt;-30,-3,IF(BK21&lt;-20,-2.5,IF(BK21&lt;-10,-2,IF(BK21&lt;0,0)))))))))))</f>
        <v/>
      </c>
      <c r="BN21" s="61" t="n">
        <v>79</v>
      </c>
      <c r="BO21" s="61">
        <f>BN21*M21</f>
        <v/>
      </c>
      <c r="BP21" s="548">
        <f>IF(BN21&lt;10,5,IF(BN21&lt;20,4,IF(BN21&lt;30,3,IF(BN21&lt;40,2,IF(BN21&lt;50,1,IF(BN21=50,0,IF(BN21&gt;90,-5,IF(BN21&gt;80,-4,IF(BN21&gt;70,-3,IF(BN21&gt;60,-2,IF(BN21&gt;50,-1,0)))))))))))</f>
        <v/>
      </c>
      <c r="BQ21" s="206" t="n"/>
      <c r="BR21" s="61" t="n">
        <v>0.58</v>
      </c>
      <c r="BS21" s="337">
        <f>BR21*M21</f>
        <v/>
      </c>
      <c r="BT21" s="225">
        <f>IF(BR21=1,20,IF(BR21&gt;0.9,16,IF(BR21&gt;0.8,12,IF(BR21&gt;0.7,8,IF(BR21&gt;0.6,4,IF(BR21&gt;0.5,0,IF(BR21&gt;0.4,-1,IF(BR21&gt;0.3,-2,IF(BR21&gt;0.2,-3,IF(BR21&gt;0.1,-4,IF(BR21&gt;0,-5,IF(BR21=0,-5))))))))))))</f>
        <v/>
      </c>
      <c r="BU21" s="61" t="n"/>
      <c r="BV21" s="548" t="inlineStr">
        <is>
          <t>V Bull</t>
        </is>
      </c>
      <c r="BW21" s="548">
        <f>IF(BV21=$BZ$1,8,IF(BV21=$CA$1,4,IF(BV21=$CB$1,0,IF(BV21=$CC$1,-4,IF(BV21=$CE$1,-8)))))</f>
        <v/>
      </c>
      <c r="BX21" s="206" t="inlineStr">
        <is>
          <t>˄</t>
        </is>
      </c>
      <c r="BY21" s="206">
        <f>IF(BX21=BR$1,5,IF(BX21=BV$1,0,IF(BX21=BX$1,-5)))</f>
        <v/>
      </c>
      <c r="BZ21" s="554" t="n"/>
      <c r="CA21" s="548" t="inlineStr">
        <is>
          <t>S Buy</t>
        </is>
      </c>
      <c r="CE21" t="inlineStr">
        <is>
          <t>Materials</t>
        </is>
      </c>
      <c r="CF21" t="inlineStr">
        <is>
          <t>Materials</t>
        </is>
      </c>
      <c r="CG21" t="inlineStr">
        <is>
          <t>MetaLs &amp; Mining</t>
        </is>
      </c>
      <c r="CH21" t="inlineStr">
        <is>
          <t>Precious Metals &amp; Minerals</t>
        </is>
      </c>
      <c r="CL21" s="332" t="n"/>
      <c r="CQ21" s="547" t="n"/>
      <c r="CR21" s="33" t="inlineStr">
        <is>
          <t>IDR</t>
        </is>
      </c>
      <c r="CS21" s="33" t="n"/>
    </row>
    <row r="22">
      <c r="A22" s="548">
        <f>A21+1</f>
        <v/>
      </c>
      <c r="B22" s="266" t="inlineStr">
        <is>
          <t>Rare Earth</t>
        </is>
      </c>
      <c r="D22" s="284" t="n"/>
      <c r="E22" s="227">
        <f>IF(D22&gt;0,D22*X22,IF(D22&lt;0,D22*X22,0))</f>
        <v/>
      </c>
      <c r="F22" s="364" t="n"/>
      <c r="G22" s="364" t="n"/>
      <c r="H22" s="407" t="n"/>
      <c r="I22" s="408" t="n"/>
      <c r="J22" s="484" t="n"/>
      <c r="L22">
        <f>'Investment Analysis'!QT4</f>
        <v/>
      </c>
      <c r="M22" s="151">
        <f>'Investment Analysis'!QP3</f>
        <v/>
      </c>
      <c r="N22" s="151">
        <f>'Investment Analysis'!QR5</f>
        <v/>
      </c>
      <c r="O22" s="345">
        <f>M22/M$3</f>
        <v/>
      </c>
      <c r="P22" s="335">
        <f>N22*L22</f>
        <v/>
      </c>
      <c r="R22" s="324">
        <f>((X22-L22)/L22)*O22</f>
        <v/>
      </c>
      <c r="S22" s="249">
        <f>IF(BN22&lt;30,$BX$1,IF(BN22&gt;70,$BR$1,$BV$1))</f>
        <v/>
      </c>
      <c r="T22" s="324">
        <f>(X22-L22)/L22</f>
        <v/>
      </c>
      <c r="U22" s="547" t="inlineStr">
        <is>
          <t>USAR</t>
        </is>
      </c>
      <c r="V22" t="inlineStr">
        <is>
          <t>USA Rare Earth, Inc.</t>
        </is>
      </c>
      <c r="X22">
        <f>'Investment Analysis'!QO264</f>
        <v/>
      </c>
      <c r="Y22" s="189">
        <f>AA22*O22</f>
        <v/>
      </c>
      <c r="Z22" s="189">
        <f>(AA22*Y22)/Y$3</f>
        <v/>
      </c>
      <c r="AA22" s="22">
        <f>AN22+AP22+AR22+AZ22+BB22+BG22+BJ22+BM22+BT22+BW22+BY22+AC22+AI22+BP22+AK22</f>
        <v/>
      </c>
      <c r="AB22" s="336">
        <f>AB$122</f>
        <v/>
      </c>
      <c r="AC22" s="337">
        <f>AC$122</f>
        <v/>
      </c>
      <c r="AD22" s="366">
        <f>AB22*M22</f>
        <v/>
      </c>
      <c r="AE22" s="337">
        <f>AC22*M22</f>
        <v/>
      </c>
      <c r="AF22" s="332" t="n">
        <v>1020967</v>
      </c>
      <c r="AG22" s="332" t="n"/>
      <c r="AH22" s="225">
        <f>IF(AF22&gt;2500000,AQ$2,IF(AF22&gt;1000000,AR$2,IF(AF22&gt;750000,AS$2,IF(AF22&gt;500000,AT$2,IF(AF22&lt;500000,AU$2)))))</f>
        <v/>
      </c>
      <c r="AI22" s="31">
        <f>IF(AH22=AQ$2,20,IF(AH22=AR$2,15,IF(AH22=AS$2,10,IF(AH22=AT$2,5,IF(AH22=AU$2,0)))))</f>
        <v/>
      </c>
      <c r="AJ22" s="284" t="n"/>
      <c r="AK22" s="31">
        <f>IF(AJ22&gt;84,20,IF(AJ22&gt;80,15,IF(AJ22&gt;75,10,IF(AJ22&gt;70,5,IF(AJ22&gt;49,0,IF(AJ22&lt;1,0,IF(AJ22&lt;20,-20,IF(AJ22&lt;30,-15,IF(AJ22&lt;40,-10,IF(AJ22&lt;50,-5))))))))))</f>
        <v/>
      </c>
      <c r="AL22" s="22" t="n"/>
      <c r="AM22" s="371" t="inlineStr">
        <is>
          <t>B</t>
        </is>
      </c>
      <c r="AN22" s="22">
        <f>IF(AM22=$AN$1,20,IF(AM22=$AO$1,17,IF(AM22=$AP$1,12,IF(AM22=$AQ$1,5,IF(AM22=$AR$1,0)))))</f>
        <v/>
      </c>
      <c r="AO22">
        <f>IF(AM22=AN$1,5,IF(AM22=AO$1,4,IF(AM22=AP$1,3,IF(AM22=AQ$1,2,IF(AM22=AR$1,1,0)))))</f>
        <v/>
      </c>
      <c r="AP22" s="31" t="n"/>
      <c r="AQ22" s="175" t="inlineStr">
        <is>
          <t>Neutral</t>
        </is>
      </c>
      <c r="AR22" s="548">
        <f>IF(AQ22=$AS$1,20,IF(AQ22=$AU$1,18,IF(AQ22=$AW$1,14,IF(AQ22=$AY$1,10,IF(AQ22=$BA$1,5,IF(AQ22=$BC$1,0,IF(AQ22=$BD$1,-2.5)))))))</f>
        <v/>
      </c>
      <c r="AS22" s="189" t="n">
        <v>0.05</v>
      </c>
      <c r="AT22" s="22">
        <f>IF(AS22&lt;1,5,IF(AS22&lt;2,0,IF(AS22&gt;2,-5, IF(AS22=0,5,IF(AS22&lt;0,-7)))))</f>
        <v/>
      </c>
      <c r="AU22" s="189" t="inlineStr">
        <is>
          <t>N/A</t>
        </is>
      </c>
      <c r="AV22" s="22">
        <f>IF(AU22&lt;0,-7,IF(AU22&lt;15,5,IF(AU22&lt;25,2,IF(AU22=25,-5,IF(AU22&gt;25,0)))))</f>
        <v/>
      </c>
      <c r="AW22" s="189" t="inlineStr">
        <is>
          <t>N/A</t>
        </is>
      </c>
      <c r="AX22" s="22">
        <f>IF(AW22=1,5,IF(AW22&lt;1,5,IF(AW22&gt;1,0)))</f>
        <v/>
      </c>
      <c r="AY22" s="175" t="inlineStr">
        <is>
          <t>Neutral</t>
        </is>
      </c>
      <c r="AZ22" s="189">
        <f>IF(AY22=$AS$1,20,IF(AY22=$AU$1,18,IF(AY22=$AW$1,14,IF(AY22=$AY$1,10,IF(AY22=$BA$1,5,IF(AY22=$BC$1,0,IF(AY22=$BD$1,-2.5)))))))</f>
        <v/>
      </c>
      <c r="BA22" s="18" t="n">
        <v>0.342</v>
      </c>
      <c r="BB22" s="548">
        <f>IF(BA22&gt;0.05,2,IF(BA22&gt;0,1,IF(BA22&lt;-0.05,-1,IF(BA22&lt;0.1,-2))))</f>
        <v/>
      </c>
      <c r="BC22" s="554" t="n">
        <v>45657</v>
      </c>
      <c r="BD22" s="22" t="n">
        <v>11.48</v>
      </c>
      <c r="BE22" s="22">
        <f>X22</f>
        <v/>
      </c>
      <c r="BF22" s="18">
        <f>IF(BD22&gt;0,(BE22-BD22)/BD22,0)</f>
        <v/>
      </c>
      <c r="BG22" s="548">
        <f>IF(BF22&gt;0.05,4,IF(BF22&gt;0,2,IF(BF22&lt;-0.05,-2,IF(BF22&lt;0.1,-4))))</f>
        <v/>
      </c>
      <c r="BH22" s="225" t="n">
        <v>-3.5</v>
      </c>
      <c r="BI22" s="225">
        <f>BH22*M22</f>
        <v/>
      </c>
      <c r="BJ22" s="225">
        <f>IF(BH22&gt;5,-1,IF(BH22&gt;4,0,IF(BH22&gt;3,1,IF(BH22&gt;2,2,IF(BH22&gt;1,2, IF(BH22=0,2,IF(BH22&lt;-5,-2,IF(BH22&lt;4,2,IF(BH22&lt;0,1)))))))))</f>
        <v/>
      </c>
      <c r="BK22" s="31" t="n">
        <v>-11</v>
      </c>
      <c r="BL22" s="31">
        <f>BK22*M22</f>
        <v/>
      </c>
      <c r="BM22" s="548">
        <f>IF(BK22&gt;40,4,IF(BK22&gt;30,3.5,IF(BK22&gt;20,3,IF(BK22&gt;10,2,IF(BK22&gt;0,1,IF(BK22=0,0.5,IF(BK22&lt;-40,-4,IF(BK22&lt;-30,-3,IF(BK22&lt;-20,-2.5,IF(BK22&lt;-10,-2,IF(BK22&lt;0,0)))))))))))</f>
        <v/>
      </c>
      <c r="BN22" s="61" t="n">
        <v>58</v>
      </c>
      <c r="BO22" s="61">
        <f>BN22*M22</f>
        <v/>
      </c>
      <c r="BP22" s="548">
        <f>IF(BN22&lt;10,5,IF(BN22&lt;20,4,IF(BN22&lt;30,3,IF(BN22&lt;40,2,IF(BN22&lt;50,1,IF(BN22=50,0,IF(BN22&gt;90,-5,IF(BN22&gt;80,-4,IF(BN22&gt;70,-3,IF(BN22&gt;60,-2,IF(BN22&gt;50,-1,0)))))))))))</f>
        <v/>
      </c>
      <c r="BQ22" s="206" t="n"/>
      <c r="BR22" s="61" t="n">
        <v>0.2</v>
      </c>
      <c r="BS22" s="337">
        <f>BR22*M22</f>
        <v/>
      </c>
      <c r="BT22" s="225">
        <f>IF(BR22=1,20,IF(BR22&gt;0.9,16,IF(BR22&gt;0.8,12,IF(BR22&gt;0.7,8,IF(BR22&gt;0.6,4,IF(BR22&gt;0.5,0,IF(BR22&gt;0.4,-1,IF(BR22&gt;0.3,-2,IF(BR22&gt;0.2,-3,IF(BR22&gt;0.1,-4,IF(BR22&gt;0,-5,IF(BR22=0,-5))))))))))))</f>
        <v/>
      </c>
      <c r="BU22" s="61" t="n"/>
      <c r="BV22" s="548" t="inlineStr">
        <is>
          <t>Bear</t>
        </is>
      </c>
      <c r="BW22" s="548">
        <f>IF(BV22=$BZ$1,8,IF(BV22=$CA$1,4,IF(BV22=$CB$1,0,IF(BV22=$CC$1,-4,IF(BV22=$CE$1,-8)))))</f>
        <v/>
      </c>
      <c r="BX22" s="206">
        <f>BX1</f>
        <v/>
      </c>
      <c r="BY22" s="206">
        <f>IF(BX22=BR$1,5,IF(BX22=BV$1,0,IF(BX22=BX$1,-5)))</f>
        <v/>
      </c>
      <c r="BZ22" s="554" t="n"/>
      <c r="CA22" s="548" t="inlineStr">
        <is>
          <t>S Buy</t>
        </is>
      </c>
      <c r="CE22" t="inlineStr">
        <is>
          <t>Materials</t>
        </is>
      </c>
      <c r="CF22" t="inlineStr">
        <is>
          <t>Materials</t>
        </is>
      </c>
      <c r="CG22" t="inlineStr">
        <is>
          <t>MetaLs &amp; Mining</t>
        </is>
      </c>
      <c r="CH22" t="inlineStr">
        <is>
          <t>Precious Metals &amp; Minerals</t>
        </is>
      </c>
      <c r="CK22" t="inlineStr">
        <is>
          <t>Rare Earth in Montana</t>
        </is>
      </c>
      <c r="CL22" s="332" t="n"/>
      <c r="CQ22" s="547" t="n"/>
      <c r="CR22" s="33" t="inlineStr">
        <is>
          <t>USAR</t>
        </is>
      </c>
      <c r="CS22" s="33" t="n"/>
    </row>
    <row r="23">
      <c r="A23" s="548">
        <f>A22+1</f>
        <v/>
      </c>
      <c r="B23" s="266" t="inlineStr">
        <is>
          <t>R.E. minning &amp; Refinning</t>
        </is>
      </c>
      <c r="D23" s="284" t="n"/>
      <c r="E23" s="227">
        <f>IF(D23&gt;0,D23*X23,IF(D23&lt;0,D23*X23,0))</f>
        <v/>
      </c>
      <c r="F23" s="364" t="n"/>
      <c r="G23" s="364" t="n"/>
      <c r="H23" s="407" t="n"/>
      <c r="I23" s="408" t="n"/>
      <c r="J23" s="484" t="n"/>
      <c r="L23">
        <f>'Investment Analysis'!TE4</f>
        <v/>
      </c>
      <c r="M23" s="151">
        <f>'Investment Analysis'!TA3</f>
        <v/>
      </c>
      <c r="N23" s="151">
        <f>'Investment Analysis'!TC5</f>
        <v/>
      </c>
      <c r="O23" s="345">
        <f>M23/M$3</f>
        <v/>
      </c>
      <c r="P23" s="335">
        <f>N23*L23</f>
        <v/>
      </c>
      <c r="R23" s="324">
        <f>((X23-L23)/L23)*O23</f>
        <v/>
      </c>
      <c r="S23" s="249">
        <f>IF(BN23&lt;30,$BX$1,IF(BN23&gt;70,$BR$1,$BV$1))</f>
        <v/>
      </c>
      <c r="T23" s="324">
        <f>(X23-L23)/L23</f>
        <v/>
      </c>
      <c r="U23" s="547" t="inlineStr">
        <is>
          <t>MP</t>
        </is>
      </c>
      <c r="V23" t="inlineStr">
        <is>
          <t>MP Materials Corp.</t>
        </is>
      </c>
      <c r="W23" s="183" t="n"/>
      <c r="X23" s="382">
        <f>'Investment Analysis'!SZ264</f>
        <v/>
      </c>
      <c r="Y23" s="189">
        <f>AA23*O23</f>
        <v/>
      </c>
      <c r="Z23" s="189">
        <f>(AA23*Y23)/Y$3</f>
        <v/>
      </c>
      <c r="AA23" s="22">
        <f>AN23+AP23+AR23+AZ23+BB23+BG23+BJ23+BM23+BT23+BW23+BY23+AC23+AI23+BP23+AK23</f>
        <v/>
      </c>
      <c r="AB23" s="336">
        <f>AB$122</f>
        <v/>
      </c>
      <c r="AC23" s="337">
        <f>AC$122</f>
        <v/>
      </c>
      <c r="AD23" s="366">
        <f>AB23*M23</f>
        <v/>
      </c>
      <c r="AE23" s="337">
        <f>AC23*M23</f>
        <v/>
      </c>
      <c r="AF23" s="332" t="n">
        <v>268633</v>
      </c>
      <c r="AG23" s="332" t="n"/>
      <c r="AH23" s="225">
        <f>IF(AF23&gt;2500000,AQ$2,IF(AF23&gt;1000000,AR$2,IF(AF23&gt;750000,AS$2,IF(AF23&gt;500000,AT$2,IF(AF23&lt;500000,AU$2)))))</f>
        <v/>
      </c>
      <c r="AI23" s="31">
        <f>IF(AH23=AQ$2,20,IF(AH23=AR$2,15,IF(AH23=AS$2,10,IF(AH23=AT$2,5,IF(AH23=AU$2,0)))))</f>
        <v/>
      </c>
      <c r="AJ23" s="284" t="n">
        <v>34</v>
      </c>
      <c r="AK23" s="31">
        <f>IF(AJ23&gt;84,20,IF(AJ23&gt;80,15,IF(AJ23&gt;75,10,IF(AJ23&gt;70,5,IF(AJ23&gt;49,0,IF(AJ23&lt;1,0,IF(AJ23&lt;20,-20,IF(AJ23&lt;30,-15,IF(AJ23&lt;40,-10,IF(AJ23&lt;50,-5))))))))))</f>
        <v/>
      </c>
      <c r="AL23" s="22" t="n"/>
      <c r="AM23" s="414" t="inlineStr">
        <is>
          <t>A</t>
        </is>
      </c>
      <c r="AN23" s="22">
        <f>IF(AM23=$AN$1,20,IF(AM23=$AO$1,17,IF(AM23=$AP$1,12,IF(AM23=$AQ$1,5,IF(AM23=$AR$1,0)))))</f>
        <v/>
      </c>
      <c r="AO23">
        <f>IF(AM23=AN$1,5,IF(AM23=AO$1,4,IF(AM23=AP$1,3,IF(AM23=AQ$1,2,IF(AM23=AR$1,1,0)))))</f>
        <v/>
      </c>
      <c r="AP23" s="31" t="n"/>
      <c r="AQ23" s="273" t="inlineStr">
        <is>
          <t>Bearish</t>
        </is>
      </c>
      <c r="AR23" s="548">
        <f>IF(AQ23=$AS$1,20,IF(AQ23=$AU$1,18,IF(AQ23=$AW$1,14,IF(AQ23=$AY$1,10,IF(AQ23=$BA$1,5,IF(AQ23=$BC$1,0,IF(AQ23=$BD$1,-2.5)))))))</f>
        <v/>
      </c>
      <c r="AS23" s="189" t="n">
        <v>0.84</v>
      </c>
      <c r="AT23" s="22">
        <f>IF(AS23&lt;1,5,IF(AS23&lt;2,0,IF(AS23&gt;2,-5, IF(AS23=0,5,IF(AS23&lt;0,-7)))))</f>
        <v/>
      </c>
      <c r="AU23" s="189" t="n">
        <v>-112.84</v>
      </c>
      <c r="AV23" s="22">
        <f>IF(AU23&lt;0,-7,IF(AU23&lt;15,5,IF(AU23&lt;25,2,IF(AU23=25,-5,IF(AU23&gt;25,0)))))</f>
        <v/>
      </c>
      <c r="AW23" s="189" t="n">
        <v>-8.6</v>
      </c>
      <c r="AX23" s="22">
        <f>IF(AW23=1,5,IF(AW23&lt;1,5,IF(AW23&gt;1,0)))</f>
        <v/>
      </c>
      <c r="AY23" s="231" t="inlineStr">
        <is>
          <t>V Bearish</t>
        </is>
      </c>
      <c r="AZ23" s="189">
        <f>IF(AY23=$AS$1,20,IF(AY23=$AU$1,18,IF(AY23=$AW$1,14,IF(AY23=$AY$1,10,IF(AY23=$BA$1,5,IF(AY23=$BC$1,0,IF(AY23=$BD$1,-2.5)))))))</f>
        <v/>
      </c>
      <c r="BA23" s="18" t="n">
        <v>1.951</v>
      </c>
      <c r="BB23" s="548">
        <f>IF(BA23&gt;0.05,2,IF(BA23&gt;0,1,IF(BA23&lt;-0.05,-1,IF(BA23&lt;0.1,-2))))</f>
        <v/>
      </c>
      <c r="BC23" s="554" t="n">
        <v>45657</v>
      </c>
      <c r="BD23" s="22" t="n">
        <v>15.6</v>
      </c>
      <c r="BE23" s="22">
        <f>X23</f>
        <v/>
      </c>
      <c r="BF23" s="18">
        <f>IF(BD23&gt;0,(BE23-BD23)/BD23,0)</f>
        <v/>
      </c>
      <c r="BG23" s="548">
        <f>IF(BF23&gt;0.05,4,IF(BF23&gt;0,2,IF(BF23&lt;-0.05,-2,IF(BF23&lt;0.1,-4))))</f>
        <v/>
      </c>
      <c r="BH23" s="225" t="n">
        <v>-2.5</v>
      </c>
      <c r="BI23" s="225">
        <f>BH23*M23</f>
        <v/>
      </c>
      <c r="BJ23" s="225">
        <f>IF(BH23&gt;5,-1,IF(BH23&gt;4,0,IF(BH23&gt;3,1,IF(BH23&gt;2,2,IF(BH23&gt;1,2, IF(BH23=0,2,IF(BH23&lt;-5,-2,IF(BH23&lt;4,2,IF(BH23&lt;0,1)))))))))</f>
        <v/>
      </c>
      <c r="BK23" s="31" t="n">
        <v>-11</v>
      </c>
      <c r="BL23" s="31">
        <f>BK23*M23</f>
        <v/>
      </c>
      <c r="BM23" s="548">
        <f>IF(BK23&gt;40,4,IF(BK23&gt;30,3.5,IF(BK23&gt;20,3,IF(BK23&gt;10,2,IF(BK23&gt;0,1,IF(BK23=0,0.5,IF(BK23&lt;-40,-4,IF(BK23&lt;-30,-3,IF(BK23&lt;-20,-2.5,IF(BK23&lt;-10,-2,IF(BK23&lt;0,0)))))))))))</f>
        <v/>
      </c>
      <c r="BN23" s="61" t="n">
        <v>81</v>
      </c>
      <c r="BO23" s="61">
        <f>BN23*M23</f>
        <v/>
      </c>
      <c r="BP23" s="548">
        <f>IF(BN23&lt;10,5,IF(BN23&lt;20,4,IF(BN23&lt;30,3,IF(BN23&lt;40,2,IF(BN23&lt;50,1,IF(BN23=50,0,IF(BN23&gt;90,-5,IF(BN23&gt;80,-4,IF(BN23&gt;70,-3,IF(BN23&gt;60,-2,IF(BN23&gt;50,-1,0)))))))))))</f>
        <v/>
      </c>
      <c r="BQ23" s="206" t="n"/>
      <c r="BR23" s="61" t="n">
        <v>0.43</v>
      </c>
      <c r="BS23" s="337">
        <f>BR23*M23</f>
        <v/>
      </c>
      <c r="BT23" s="225">
        <f>IF(BR23=1,20,IF(BR23&gt;0.9,16,IF(BR23&gt;0.8,12,IF(BR23&gt;0.7,8,IF(BR23&gt;0.6,4,IF(BR23&gt;0.5,0,IF(BR23&gt;0.4,-1,IF(BR23&gt;0.3,-2,IF(BR23&gt;0.2,-3,IF(BR23&gt;0.1,-4,IF(BR23&gt;0,-5,IF(BR23=0,-5))))))))))))</f>
        <v/>
      </c>
      <c r="BU23" s="61" t="n"/>
      <c r="BV23" s="548" t="inlineStr">
        <is>
          <t>Neut</t>
        </is>
      </c>
      <c r="BW23" s="548">
        <f>IF(BV23=$BZ$1,8,IF(BV23=$CA$1,4,IF(BV23=$CB$1,0,IF(BV23=$CC$1,-4,IF(BV23=$CE$1,-8)))))</f>
        <v/>
      </c>
      <c r="BX23" s="206" t="inlineStr">
        <is>
          <t>˄</t>
        </is>
      </c>
      <c r="BY23" s="206">
        <f>IF(BX23=BR$1,5,IF(BX23=BV$1,0,IF(BX23=BX$1,-5)))</f>
        <v/>
      </c>
      <c r="BZ23" s="554" t="n"/>
      <c r="CA23" s="548" t="inlineStr">
        <is>
          <t>Buy</t>
        </is>
      </c>
      <c r="CE23" t="inlineStr">
        <is>
          <t>Materials</t>
        </is>
      </c>
      <c r="CF23" t="inlineStr">
        <is>
          <t>Materials</t>
        </is>
      </c>
      <c r="CG23" t="inlineStr">
        <is>
          <t>MetaLs &amp; Mining</t>
        </is>
      </c>
      <c r="CH23" t="inlineStr">
        <is>
          <t>Precious Metals &amp; Minerals</t>
        </is>
      </c>
      <c r="CK23" t="inlineStr">
        <is>
          <t>Rare Earth in California &amp; refinning</t>
        </is>
      </c>
      <c r="CL23" s="332" t="n"/>
      <c r="CQ23" s="547" t="n"/>
      <c r="CR23" s="33" t="inlineStr">
        <is>
          <t>MP</t>
        </is>
      </c>
      <c r="CS23" s="33" t="n"/>
    </row>
    <row r="24">
      <c r="A24" s="548">
        <f>A23+1</f>
        <v/>
      </c>
      <c r="B24" s="266" t="inlineStr">
        <is>
          <t>Rare Earth</t>
        </is>
      </c>
      <c r="D24" s="284" t="n"/>
      <c r="E24" s="227">
        <f>IF(D24&gt;0,D24*X24,IF(D24&lt;0,D24*X24,0))</f>
        <v/>
      </c>
      <c r="F24" s="364" t="n"/>
      <c r="G24" s="364" t="n"/>
      <c r="H24" s="407" t="n"/>
      <c r="I24" s="408" t="n"/>
      <c r="J24" s="484" t="n"/>
      <c r="L24" s="80">
        <f>'Investment Analysis'!MZ4</f>
        <v/>
      </c>
      <c r="M24" s="151">
        <f>'Investment Analysis'!MV3</f>
        <v/>
      </c>
      <c r="N24" s="151">
        <f>'Investment Analysis'!MX5</f>
        <v/>
      </c>
      <c r="O24" s="345">
        <f>M24/M$3</f>
        <v/>
      </c>
      <c r="P24" s="335">
        <f>N24*L24</f>
        <v/>
      </c>
      <c r="R24" s="324">
        <f>((X24-L24)/L24)*O24</f>
        <v/>
      </c>
      <c r="S24" s="249">
        <f>IF(BN24&lt;30,$BX$1,IF(BN24&gt;70,$BR$1,$BV$1))</f>
        <v/>
      </c>
      <c r="T24" s="324">
        <f>(X24-L24)/L24</f>
        <v/>
      </c>
      <c r="U24" s="547" t="inlineStr">
        <is>
          <t>PPTA</t>
        </is>
      </c>
      <c r="V24" s="234" t="inlineStr">
        <is>
          <t xml:space="preserve">Perpetua Resources Corp. </t>
        </is>
      </c>
      <c r="W24" s="183" t="n"/>
      <c r="X24" s="382">
        <f>'Investment Analysis'!MU264</f>
        <v/>
      </c>
      <c r="Y24" s="189">
        <f>AA24*O24</f>
        <v/>
      </c>
      <c r="Z24" s="189">
        <f>(AA24*Y24)/Y$3</f>
        <v/>
      </c>
      <c r="AA24" s="22">
        <f>AN24+AP24+AR24+AZ24+BB24+BG24+BJ24+BM24+BT24+BW24+BY24+AC24+AI24+BP24+AK24</f>
        <v/>
      </c>
      <c r="AB24" s="336">
        <f>AB$122</f>
        <v/>
      </c>
      <c r="AC24" s="337">
        <f>AC$122</f>
        <v/>
      </c>
      <c r="AD24" s="366">
        <f>AB24*M24</f>
        <v/>
      </c>
      <c r="AE24" s="337">
        <f>AC24*M24</f>
        <v/>
      </c>
      <c r="AF24" s="332" t="n"/>
      <c r="AG24" s="332" t="n"/>
      <c r="AH24" s="225">
        <f>IF(AF24&gt;2500000,AQ$2,IF(AF24&gt;1000000,AR$2,IF(AF24&gt;750000,AS$2,IF(AF24&gt;500000,AT$2,IF(AF24&lt;500000,AU$2)))))</f>
        <v/>
      </c>
      <c r="AI24" s="31">
        <f>IF(AH24=AQ$2,20,IF(AH24=AR$2,15,IF(AH24=AS$2,10,IF(AH24=AT$2,5,IF(AH24=AU$2,0)))))</f>
        <v/>
      </c>
      <c r="AJ24" s="284" t="n"/>
      <c r="AK24" s="31">
        <f>IF(AJ24&gt;84,20,IF(AJ24&gt;80,15,IF(AJ24&gt;75,10,IF(AJ24&gt;70,5,IF(AJ24&gt;49,0,IF(AJ24&lt;1,0,IF(AJ24&lt;20,-20,IF(AJ24&lt;30,-15,IF(AJ24&lt;40,-10,IF(AJ24&lt;50,-5))))))))))</f>
        <v/>
      </c>
      <c r="AL24" s="22" t="n"/>
      <c r="AM24" s="414" t="inlineStr">
        <is>
          <t>A</t>
        </is>
      </c>
      <c r="AN24" s="22">
        <f>IF(AM24=$AN$1,20,IF(AM24=$AO$1,17,IF(AM24=$AP$1,12,IF(AM24=$AQ$1,5,IF(AM24=$AR$1,0)))))</f>
        <v/>
      </c>
      <c r="AO24">
        <f>IF(AM24=AN$1,5,IF(AM24=AO$1,4,IF(AM24=AP$1,3,IF(AM24=AQ$1,2,IF(AM24=AR$1,1,0)))))</f>
        <v/>
      </c>
      <c r="AP24" s="31" t="n"/>
      <c r="AQ24" s="239" t="inlineStr">
        <is>
          <t>Bullish</t>
        </is>
      </c>
      <c r="AR24" s="548">
        <f>IF(AQ24=$AS$1,20,IF(AQ24=$AU$1,18,IF(AQ24=$AW$1,14,IF(AQ24=$AY$1,10,IF(AQ24=$BA$1,5,IF(AQ24=$BC$1,0,IF(AQ24=$BD$1,-2.5)))))))</f>
        <v/>
      </c>
      <c r="AS24" s="189" t="n">
        <v>0</v>
      </c>
      <c r="AT24" s="22">
        <f>IF(AS24&lt;1,5,IF(AS24&lt;2,0,IF(AS24&gt;2,-5, IF(AS24=0,5,IF(AS24&lt;0,-7)))))</f>
        <v/>
      </c>
      <c r="AU24" s="189" t="n">
        <v>-55.84</v>
      </c>
      <c r="AV24" s="22">
        <f>IF(AU24&lt;0,-7,IF(AU24&lt;15,5,IF(AU24&lt;25,2,IF(AU24=25,-5,IF(AU24&gt;25,0)))))</f>
        <v/>
      </c>
      <c r="AW24" s="189" t="inlineStr">
        <is>
          <t>N/A</t>
        </is>
      </c>
      <c r="AX24" s="22">
        <f>IF(AW24=1,5,IF(AW24&lt;1,5,IF(AW24&gt;1,0)))</f>
        <v/>
      </c>
      <c r="AY24" s="239" t="inlineStr">
        <is>
          <t>Bullish</t>
        </is>
      </c>
      <c r="AZ24" s="189">
        <f>IF(AY24=$AS$1,20,IF(AY24=$AU$1,18,IF(AY24=$AW$1,14,IF(AY24=$AY$1,10,IF(AY24=$BA$1,5,IF(AY24=$BC$1,0,IF(AY24=$BD$1,-2.5)))))))</f>
        <v/>
      </c>
      <c r="BA24" s="18" t="n">
        <v>1.258</v>
      </c>
      <c r="BB24" s="548">
        <f>IF(BA24&gt;0.05,2,IF(BA24&gt;0,1,IF(BA24&lt;-0.05,-1,IF(BA24&lt;0.1,-2))))</f>
        <v/>
      </c>
      <c r="BC24" s="554" t="n">
        <v>45657</v>
      </c>
      <c r="BD24" s="22" t="n">
        <v>10.67</v>
      </c>
      <c r="BE24" s="22">
        <f>X24</f>
        <v/>
      </c>
      <c r="BF24" s="18">
        <f>IF(BD24&gt;0,(BE24-BD24)/BD24,0)</f>
        <v/>
      </c>
      <c r="BG24" s="548">
        <f>IF(BF24&gt;0.05,4,IF(BF24&gt;0,2,IF(BF24&lt;-0.05,-2,IF(BF24&lt;0.1,-4))))</f>
        <v/>
      </c>
      <c r="BH24" s="225" t="n">
        <v>0</v>
      </c>
      <c r="BI24" s="225">
        <f>BH24*M24</f>
        <v/>
      </c>
      <c r="BJ24" s="225">
        <f>IF(BH24&gt;5,-1,IF(BH24&gt;4,0,IF(BH24&gt;3,1,IF(BH24&gt;2,2,IF(BH24&gt;1,2, IF(BH24=0,2,IF(BH24&lt;-5,-2,IF(BH24&lt;4,2,IF(BH24&lt;0,1)))))))))</f>
        <v/>
      </c>
      <c r="BK24" s="31" t="n">
        <v>-11</v>
      </c>
      <c r="BL24" s="31">
        <f>BK24*M24</f>
        <v/>
      </c>
      <c r="BM24" s="548">
        <f>IF(BK24&gt;40,4,IF(BK24&gt;30,3.5,IF(BK24&gt;20,3,IF(BK24&gt;10,2,IF(BK24&gt;0,1,IF(BK24=0,0.5,IF(BK24&lt;-40,-4,IF(BK24&lt;-30,-3,IF(BK24&lt;-20,-2.5,IF(BK24&lt;-10,-2,IF(BK24&lt;0,0)))))))))))</f>
        <v/>
      </c>
      <c r="BN24" s="61" t="n">
        <v>80</v>
      </c>
      <c r="BO24" s="61">
        <f>BN24*M24</f>
        <v/>
      </c>
      <c r="BP24" s="548">
        <f>IF(BN24&lt;10,5,IF(BN24&lt;20,4,IF(BN24&lt;30,3,IF(BN24&lt;40,2,IF(BN24&lt;50,1,IF(BN24=50,0,IF(BN24&gt;90,-5,IF(BN24&gt;80,-4,IF(BN24&gt;70,-3,IF(BN24&gt;60,-2,IF(BN24&gt;50,-1,0)))))))))))</f>
        <v/>
      </c>
      <c r="BQ24" s="206" t="n"/>
      <c r="BR24" s="61" t="n">
        <v>0.64</v>
      </c>
      <c r="BS24" s="337">
        <f>BR24*M24</f>
        <v/>
      </c>
      <c r="BT24" s="225">
        <f>IF(BR24=1,20,IF(BR24&gt;0.9,16,IF(BR24&gt;0.8,12,IF(BR24&gt;0.7,8,IF(BR24&gt;0.6,4,IF(BR24&gt;0.5,0,IF(BR24&gt;0.4,-1,IF(BR24&gt;0.3,-2,IF(BR24&gt;0.2,-3,IF(BR24&gt;0.1,-4,IF(BR24&gt;0,-5,IF(BR24=0,-5))))))))))))</f>
        <v/>
      </c>
      <c r="BU24" s="61" t="n"/>
      <c r="BV24" s="548" t="inlineStr">
        <is>
          <t>V Bear</t>
        </is>
      </c>
      <c r="BW24" s="548">
        <f>IF(BV24=$BZ$1,8,IF(BV24=$CA$1,4,IF(BV24=$CB$1,0,IF(BV24=$CC$1,-4,IF(BV24=$CE$1,-8)))))</f>
        <v/>
      </c>
      <c r="BX24" s="206">
        <f>BR1</f>
        <v/>
      </c>
      <c r="BY24" s="206">
        <f>IF(BX24=BR$1,5,IF(BX24=BV$1,0,IF(BX24=BX$1,-5)))</f>
        <v/>
      </c>
      <c r="BZ24" s="554" t="n"/>
      <c r="CA24" s="548" t="inlineStr">
        <is>
          <t>S Buy</t>
        </is>
      </c>
      <c r="CE24" t="inlineStr">
        <is>
          <t>Materials</t>
        </is>
      </c>
      <c r="CF24" t="inlineStr">
        <is>
          <t>Materials</t>
        </is>
      </c>
      <c r="CG24" t="inlineStr">
        <is>
          <t>MetaLs &amp; Mining</t>
        </is>
      </c>
      <c r="CH24" t="inlineStr">
        <is>
          <t>Precious Metals &amp; Minerals</t>
        </is>
      </c>
      <c r="CK24" t="inlineStr">
        <is>
          <t>Antimony - MAGA Account stock</t>
        </is>
      </c>
      <c r="CL24" s="332" t="n"/>
      <c r="CQ24" s="547" t="n"/>
      <c r="CR24" s="33" t="inlineStr">
        <is>
          <t>PPTA</t>
        </is>
      </c>
      <c r="CS24" s="33" t="n"/>
    </row>
    <row r="25">
      <c r="A25" s="548">
        <f>A24+1</f>
        <v/>
      </c>
      <c r="B25" s="266" t="inlineStr">
        <is>
          <t>Silver Mining</t>
        </is>
      </c>
      <c r="D25" s="284" t="n"/>
      <c r="E25" s="227">
        <f>IF(D25&gt;0,D25*X25,IF(D25&lt;0,D25*X25,0))</f>
        <v/>
      </c>
      <c r="F25" s="364" t="n"/>
      <c r="G25" s="364" t="n"/>
      <c r="H25" s="407" t="n"/>
      <c r="I25" s="408" t="n"/>
      <c r="J25" s="484" t="n"/>
      <c r="L25" s="80">
        <f>'Investment Analysis'!NN4</f>
        <v/>
      </c>
      <c r="M25" s="151">
        <f>'Investment Analysis'!NJ3</f>
        <v/>
      </c>
      <c r="N25" s="151">
        <f>'Investment Analysis'!NL5</f>
        <v/>
      </c>
      <c r="O25" s="345">
        <f>M25/M$3</f>
        <v/>
      </c>
      <c r="P25" s="335">
        <f>N25*L25</f>
        <v/>
      </c>
      <c r="R25" s="324">
        <f>((X25-L25)/L25)*O25</f>
        <v/>
      </c>
      <c r="S25" s="249">
        <f>IF(BN25&lt;30,$BX$1,IF(BN25&gt;70,$BR$1,$BV$1))</f>
        <v/>
      </c>
      <c r="T25" s="324">
        <f>(X25-L25)/L25</f>
        <v/>
      </c>
      <c r="U25" s="547" t="inlineStr">
        <is>
          <t>HL</t>
        </is>
      </c>
      <c r="V25" s="234" t="inlineStr">
        <is>
          <t>Hecla Mining Company</t>
        </is>
      </c>
      <c r="X25" s="189">
        <f>'Investment Analysis'!NI264</f>
        <v/>
      </c>
      <c r="Y25" s="189">
        <f>AA25*O25</f>
        <v/>
      </c>
      <c r="Z25" s="189">
        <f>(AA25*Y25)/Y$3</f>
        <v/>
      </c>
      <c r="AA25" s="22">
        <f>AN25+AP25+AR25+AZ25+BB25+BG25+BJ25+BM25+BT25+BW25+BY25+AC25+AI25+BP25+AK25</f>
        <v/>
      </c>
      <c r="AB25" s="336">
        <f>AB$122</f>
        <v/>
      </c>
      <c r="AC25" s="337">
        <f>AC$122</f>
        <v/>
      </c>
      <c r="AD25" s="366">
        <f>AB25*M25</f>
        <v/>
      </c>
      <c r="AE25" s="337">
        <f>AC25*M25</f>
        <v/>
      </c>
      <c r="AF25" s="332" t="n">
        <v>547397</v>
      </c>
      <c r="AG25" s="332" t="n">
        <v>38183</v>
      </c>
      <c r="AH25" s="225">
        <f>IF(AF25&gt;2500000,AQ$2,IF(AF25&gt;1000000,AR$2,IF(AF25&gt;750000,AS$2,IF(AF25&gt;500000,AT$2,IF(AF25&lt;500000,AU$2)))))</f>
        <v/>
      </c>
      <c r="AI25" s="31">
        <f>IF(AH25=AQ$2,20,IF(AH25=AR$2,15,IF(AH25=AS$2,10,IF(AH25=AT$2,5,IF(AH25=AU$2,0)))))</f>
        <v/>
      </c>
      <c r="AJ25" s="284" t="n">
        <v>69</v>
      </c>
      <c r="AK25" s="31">
        <f>IF(AJ25&gt;84,20,IF(AJ25&gt;80,15,IF(AJ25&gt;75,10,IF(AJ25&gt;70,5,IF(AJ25&gt;49,0,IF(AJ25&lt;1,0,IF(AJ25&lt;20,-20,IF(AJ25&lt;30,-15,IF(AJ25&lt;40,-10,IF(AJ25&lt;50,-5))))))))))</f>
        <v/>
      </c>
      <c r="AL25" s="22" t="n"/>
      <c r="AM25" s="414" t="inlineStr">
        <is>
          <t>A</t>
        </is>
      </c>
      <c r="AN25" s="22">
        <f>IF(AM25=$AN$1,20,IF(AM25=$AO$1,17,IF(AM25=$AP$1,12,IF(AM25=$AQ$1,5,IF(AM25=$AR$1,0)))))</f>
        <v/>
      </c>
      <c r="AO25">
        <f>IF(AM25=AN$1,5,IF(AM25=AO$1,4,IF(AM25=AP$1,3,IF(AM25=AQ$1,2,IF(AM25=AR$1,1,0)))))</f>
        <v/>
      </c>
      <c r="AP25" s="31" t="n"/>
      <c r="AQ25" s="239" t="inlineStr">
        <is>
          <t>Bullish</t>
        </is>
      </c>
      <c r="AR25" s="548">
        <f>IF(AQ25=$AS$1,20,IF(AQ25=$AU$1,18,IF(AQ25=$AW$1,14,IF(AQ25=$AY$1,10,IF(AQ25=$BA$1,5,IF(AQ25=$BC$1,0,IF(AQ25=$BD$1,-2.5)))))))</f>
        <v/>
      </c>
      <c r="AS25" s="189" t="n">
        <v>0.23</v>
      </c>
      <c r="AT25" s="22">
        <f>IF(AS25&lt;1,5,IF(AS25&lt;2,0,IF(AS25&gt;2,-5, IF(AS25=0,5,IF(AS25&lt;0,-7)))))</f>
        <v/>
      </c>
      <c r="AU25" s="189" t="n">
        <v>45.13</v>
      </c>
      <c r="AV25" s="22">
        <f>IF(AU25&lt;0,-7,IF(AU25&lt;15,5,IF(AU25&lt;25,2,IF(AU25=25,-5,IF(AU25&gt;25,0)))))</f>
        <v/>
      </c>
      <c r="AW25" s="189" t="n">
        <v>45.13</v>
      </c>
      <c r="AX25" s="22">
        <f>IF(AW25=1,5,IF(AW25&lt;1,5,IF(AW25&gt;1,0)))</f>
        <v/>
      </c>
      <c r="AY25" s="231" t="inlineStr">
        <is>
          <t>V Bearish</t>
        </is>
      </c>
      <c r="AZ25" s="189">
        <f>IF(AY25=$AS$1,20,IF(AY25=$AU$1,18,IF(AY25=$AW$1,14,IF(AY25=$AY$1,10,IF(AY25=$BA$1,5,IF(AY25=$BC$1,0,IF(AY25=$BD$1,-2.5)))))))</f>
        <v/>
      </c>
      <c r="BA25" s="18" t="n">
        <v>1.352</v>
      </c>
      <c r="BB25" s="548">
        <f>IF(BA25&gt;0.05,2,IF(BA25&gt;0,1,IF(BA25&lt;-0.05,-1,IF(BA25&lt;0.1,-2))))</f>
        <v/>
      </c>
      <c r="BC25" s="554" t="n">
        <v>45657</v>
      </c>
      <c r="BD25" s="22" t="n">
        <v>5.25</v>
      </c>
      <c r="BE25" s="22">
        <f>X25</f>
        <v/>
      </c>
      <c r="BF25" s="18">
        <f>IF(BD25&gt;0,(BE25-BD25)/BD25,0)</f>
        <v/>
      </c>
      <c r="BG25" s="548">
        <f>IF(BF25&gt;0.05,4,IF(BF25&gt;0,2,IF(BF25&lt;-0.05,-2,IF(BF25&lt;0.1,-4))))</f>
        <v/>
      </c>
      <c r="BH25" s="225" t="n">
        <v>1</v>
      </c>
      <c r="BI25" s="225">
        <f>BH25*M25</f>
        <v/>
      </c>
      <c r="BJ25" s="225">
        <f>IF(BH25&gt;5,-1,IF(BH25&gt;4,0,IF(BH25&gt;3,1,IF(BH25&gt;2,2,IF(BH25&gt;1,2, IF(BH25=0,2,IF(BH25&lt;-5,-2,IF(BH25&lt;4,2,IF(BH25&lt;0,1)))))))))</f>
        <v/>
      </c>
      <c r="BK25" s="31" t="n">
        <v>-3</v>
      </c>
      <c r="BL25" s="31">
        <f>BK25*M25</f>
        <v/>
      </c>
      <c r="BM25" s="548">
        <f>IF(BK25&gt;40,4,IF(BK25&gt;30,3.5,IF(BK25&gt;20,3,IF(BK25&gt;10,2,IF(BK25&gt;0,1,IF(BK25=0,0.5,IF(BK25&lt;-40,-4,IF(BK25&lt;-30,-3,IF(BK25&lt;-20,-2.5,IF(BK25&lt;-10,-2,IF(BK25&lt;0,0)))))))))))</f>
        <v/>
      </c>
      <c r="BN25" s="61" t="n">
        <v>58</v>
      </c>
      <c r="BO25" s="61">
        <f>BN25*M25</f>
        <v/>
      </c>
      <c r="BP25" s="548">
        <f>IF(BN25&lt;10,5,IF(BN25&lt;20,4,IF(BN25&lt;30,3,IF(BN25&lt;40,2,IF(BN25&lt;50,1,IF(BN25=50,0,IF(BN25&gt;90,-5,IF(BN25&gt;80,-4,IF(BN25&gt;70,-3,IF(BN25&gt;60,-2,IF(BN25&gt;50,-1,0)))))))))))</f>
        <v/>
      </c>
      <c r="BQ25" s="206" t="n"/>
      <c r="BR25" s="61" t="n">
        <v>0.83</v>
      </c>
      <c r="BS25" s="337">
        <f>BR25*M25</f>
        <v/>
      </c>
      <c r="BT25" s="225">
        <f>IF(BR25=1,20,IF(BR25&gt;0.9,16,IF(BR25&gt;0.8,12,IF(BR25&gt;0.7,8,IF(BR25&gt;0.6,4,IF(BR25&gt;0.5,0,IF(BR25&gt;0.4,-1,IF(BR25&gt;0.3,-2,IF(BR25&gt;0.2,-3,IF(BR25&gt;0.1,-4,IF(BR25&gt;0,-5,IF(BR25=0,-5))))))))))))</f>
        <v/>
      </c>
      <c r="BU25" s="61" t="n"/>
      <c r="BV25" s="548" t="inlineStr">
        <is>
          <t>V Bull</t>
        </is>
      </c>
      <c r="BW25" s="548">
        <f>IF(BV25=$BZ$1,8,IF(BV25=$CA$1,4,IF(BV25=$CB$1,0,IF(BV25=$CC$1,-4,IF(BV25=$CE$1,-8)))))</f>
        <v/>
      </c>
      <c r="BX25" s="206" t="inlineStr">
        <is>
          <t>˄</t>
        </is>
      </c>
      <c r="BY25" s="206">
        <f>IF(BX25=BR$1,5,IF(BX25=BV$1,0,IF(BX25=BX$1,-5)))</f>
        <v/>
      </c>
      <c r="BZ25" s="554" t="n"/>
      <c r="CA25" s="548" t="inlineStr">
        <is>
          <t>Buy</t>
        </is>
      </c>
      <c r="CE25" t="inlineStr">
        <is>
          <t>Materials</t>
        </is>
      </c>
      <c r="CF25" t="inlineStr">
        <is>
          <t>Materials</t>
        </is>
      </c>
      <c r="CG25" t="inlineStr">
        <is>
          <t>MetaLs &amp; Mining</t>
        </is>
      </c>
      <c r="CH25" t="inlineStr">
        <is>
          <t>Precious Metals &amp; Minerals</t>
        </is>
      </c>
      <c r="CK25" t="inlineStr">
        <is>
          <t>Silver - MAGA Account Stock</t>
        </is>
      </c>
      <c r="CL25" s="332" t="n"/>
      <c r="CQ25" s="547" t="n"/>
      <c r="CR25" s="33" t="inlineStr">
        <is>
          <t>HL</t>
        </is>
      </c>
      <c r="CS25" s="33" t="n"/>
    </row>
    <row r="26">
      <c r="A26" s="548">
        <f>A25+1</f>
        <v/>
      </c>
      <c r="B26" s="266" t="inlineStr">
        <is>
          <t>Lithium Mining</t>
        </is>
      </c>
      <c r="C26" s="361" t="n"/>
      <c r="D26" s="284" t="n"/>
      <c r="E26" s="227">
        <f>IF(D26&gt;0,D26*X26,IF(D26&lt;0,D26*X26,0))</f>
        <v/>
      </c>
      <c r="F26" s="361" t="n"/>
      <c r="G26" s="361" t="n"/>
      <c r="H26" s="361" t="n"/>
      <c r="I26" s="361" t="n"/>
      <c r="J26" s="340" t="n"/>
      <c r="K26" s="366" t="n"/>
      <c r="L26" s="80">
        <f>'Investment Analysis'!OI4</f>
        <v/>
      </c>
      <c r="M26" s="151">
        <f>'Investment Analysis'!OE3</f>
        <v/>
      </c>
      <c r="N26" s="151">
        <f>'Investment Analysis'!OG5</f>
        <v/>
      </c>
      <c r="O26" s="345">
        <f>M26/M$3</f>
        <v/>
      </c>
      <c r="P26" s="335">
        <f>N26*L26</f>
        <v/>
      </c>
      <c r="R26" s="324">
        <f>((X26-L26)/L26)*O26</f>
        <v/>
      </c>
      <c r="S26" s="249">
        <f>IF(BN26&lt;30,$BX$1,IF(BN26&gt;70,$BR$1,$BV$1))</f>
        <v/>
      </c>
      <c r="T26" s="324">
        <f>(X26-L26)/L26</f>
        <v/>
      </c>
      <c r="U26" s="547" t="inlineStr">
        <is>
          <t>SLI</t>
        </is>
      </c>
      <c r="V26" s="234" t="inlineStr">
        <is>
          <t xml:space="preserve">Standard Lithium Ltd. </t>
        </is>
      </c>
      <c r="X26" s="189">
        <f>'Investment Analysis'!OD264</f>
        <v/>
      </c>
      <c r="Y26" s="189">
        <f>AA26*O26</f>
        <v/>
      </c>
      <c r="Z26" s="189">
        <f>(AA26*Y26)/Y$3</f>
        <v/>
      </c>
      <c r="AA26" s="22">
        <f>AN26+AP26+AR26+AZ26+BB26+BG26+BJ26+BM26+BT26+BW26+BY26+AC26+AI26+BP26+AK26</f>
        <v/>
      </c>
      <c r="AB26" s="336">
        <f>AB$122</f>
        <v/>
      </c>
      <c r="AC26" s="337">
        <f>AC$122</f>
        <v/>
      </c>
      <c r="AD26" s="366">
        <f>AB26*M26</f>
        <v/>
      </c>
      <c r="AE26" s="337">
        <f>AC26*M26</f>
        <v/>
      </c>
      <c r="AF26" s="332" t="n"/>
      <c r="AG26" s="332" t="n"/>
      <c r="AH26" s="225">
        <f>IF(AF26&gt;2500000,AQ$2,IF(AF26&gt;1000000,AR$2,IF(AF26&gt;750000,AS$2,IF(AF26&gt;500000,AT$2,IF(AF26&lt;500000,AU$2)))))</f>
        <v/>
      </c>
      <c r="AI26" s="31">
        <f>IF(AH26=AQ$2,20,IF(AH26=AR$2,15,IF(AH26=AS$2,10,IF(AH26=AT$2,5,IF(AH26=AU$2,0)))))</f>
        <v/>
      </c>
      <c r="AJ26" s="284" t="n"/>
      <c r="AK26" s="31">
        <f>IF(AJ26&gt;84,20,IF(AJ26&gt;80,15,IF(AJ26&gt;75,10,IF(AJ26&gt;70,5,IF(AJ26&gt;49,0,IF(AJ26&lt;1,0,IF(AJ26&lt;20,-20,IF(AJ26&lt;30,-15,IF(AJ26&lt;40,-10,IF(AJ26&lt;50,-5))))))))))</f>
        <v/>
      </c>
      <c r="AL26" s="22" t="n"/>
      <c r="AM26" s="414" t="inlineStr">
        <is>
          <t>A</t>
        </is>
      </c>
      <c r="AN26" s="22">
        <f>IF(AM26=$AN$1,20,IF(AM26=$AO$1,17,IF(AM26=$AP$1,12,IF(AM26=$AQ$1,5,IF(AM26=$AR$1,0)))))</f>
        <v/>
      </c>
      <c r="AO26">
        <f>IF(AM26=AN$1,5,IF(AM26=AO$1,4,IF(AM26=AP$1,3,IF(AM26=AQ$1,2,IF(AM26=AR$1,1,0)))))</f>
        <v/>
      </c>
      <c r="AP26" s="31" t="n"/>
      <c r="AQ26" s="176" t="inlineStr">
        <is>
          <t>V Bullish</t>
        </is>
      </c>
      <c r="AR26" s="548">
        <f>IF(AQ26=$AS$1,20,IF(AQ26=$AU$1,18,IF(AQ26=$AW$1,14,IF(AQ26=$AY$1,10,IF(AQ26=$BA$1,5,IF(AQ26=$BC$1,0,IF(AQ26=$BD$1,-2.5)))))))</f>
        <v/>
      </c>
      <c r="AS26" s="189" t="n">
        <v>0</v>
      </c>
      <c r="AT26" s="22">
        <f>IF(AS26&lt;1,5,IF(AS26&lt;2,0,IF(AS26&gt;2,-5, IF(AS26=0,5,IF(AS26&lt;0,-7)))))</f>
        <v/>
      </c>
      <c r="AU26" s="189" t="n">
        <v>-8.4</v>
      </c>
      <c r="AV26" s="22">
        <f>IF(AU26&lt;0,-7,IF(AU26&lt;15,5,IF(AU26&lt;25,2,IF(AU26=25,-5,IF(AU26&gt;25,0)))))</f>
        <v/>
      </c>
      <c r="AW26" s="189" t="inlineStr">
        <is>
          <t>N/A</t>
        </is>
      </c>
      <c r="AX26" s="22">
        <f>IF(AW26=1,5,IF(AW26&lt;1,5,IF(AW26&gt;1,0)))</f>
        <v/>
      </c>
      <c r="AY26" s="239" t="inlineStr">
        <is>
          <t>Bullish</t>
        </is>
      </c>
      <c r="AZ26" s="189">
        <f>IF(AY26=$AS$1,20,IF(AY26=$AU$1,18,IF(AY26=$AW$1,14,IF(AY26=$AY$1,10,IF(AY26=$BA$1,5,IF(AY26=$BC$1,0,IF(AY26=$BD$1,-2.5)))))))</f>
        <v/>
      </c>
      <c r="BA26" s="18" t="n">
        <v>1.277</v>
      </c>
      <c r="BB26" s="548">
        <f>IF(BA26&gt;0.05,2,IF(BA26&gt;0,1,IF(BA26&lt;-0.05,-1,IF(BA26&lt;0.1,-2))))</f>
        <v/>
      </c>
      <c r="BC26" s="554" t="n">
        <v>45657</v>
      </c>
      <c r="BD26" s="22" t="n">
        <v>1.46</v>
      </c>
      <c r="BE26" s="22">
        <f>X26</f>
        <v/>
      </c>
      <c r="BF26" s="18">
        <f>IF(BD26&gt;0,(BE26-BD26)/BD26,0)</f>
        <v/>
      </c>
      <c r="BG26" s="548">
        <f>IF(BF26&gt;0.05,4,IF(BF26&gt;0,2,IF(BF26&lt;-0.05,-2,IF(BF26&lt;0.1,-4))))</f>
        <v/>
      </c>
      <c r="BH26" s="225" t="n">
        <v>0.5</v>
      </c>
      <c r="BI26" s="225">
        <f>BH26*M26</f>
        <v/>
      </c>
      <c r="BJ26" s="225">
        <f>IF(BH26&gt;5,-1,IF(BH26&gt;4,0,IF(BH26&gt;3,1,IF(BH26&gt;2,2,IF(BH26&gt;1,2, IF(BH26=0,2,IF(BH26&lt;-5,-2,IF(BH26&lt;4,2,IF(BH26&lt;0,1)))))))))</f>
        <v/>
      </c>
      <c r="BK26" s="31" t="n">
        <v>-3</v>
      </c>
      <c r="BL26" s="31">
        <f>BK26*M26</f>
        <v/>
      </c>
      <c r="BM26" s="548">
        <f>IF(BK26&gt;40,4,IF(BK26&gt;30,3.5,IF(BK26&gt;20,3,IF(BK26&gt;10,2,IF(BK26&gt;0,1,IF(BK26=0,0.5,IF(BK26&lt;-40,-4,IF(BK26&lt;-30,-3,IF(BK26&lt;-20,-2.5,IF(BK26&lt;-10,-2,IF(BK26&lt;0,0)))))))))))</f>
        <v/>
      </c>
      <c r="BN26" s="61" t="n">
        <v>83</v>
      </c>
      <c r="BO26" s="61">
        <f>BN26*M26</f>
        <v/>
      </c>
      <c r="BP26" s="548">
        <f>IF(BN26&lt;10,5,IF(BN26&lt;20,4,IF(BN26&lt;30,3,IF(BN26&lt;40,2,IF(BN26&lt;50,1,IF(BN26=50,0,IF(BN26&gt;90,-5,IF(BN26&gt;80,-4,IF(BN26&gt;70,-3,IF(BN26&gt;60,-2,IF(BN26&gt;50,-1,0)))))))))))</f>
        <v/>
      </c>
      <c r="BQ26" s="206" t="n"/>
      <c r="BR26" s="61" t="n">
        <v>0.57</v>
      </c>
      <c r="BS26" s="337">
        <f>BR26*M26</f>
        <v/>
      </c>
      <c r="BT26" s="225">
        <f>IF(BR26=1,20,IF(BR26&gt;0.9,16,IF(BR26&gt;0.8,12,IF(BR26&gt;0.7,8,IF(BR26&gt;0.6,4,IF(BR26&gt;0.5,0,IF(BR26&gt;0.4,-1,IF(BR26&gt;0.3,-2,IF(BR26&gt;0.2,-3,IF(BR26&gt;0.1,-4,IF(BR26&gt;0,-5,IF(BR26=0,-5))))))))))))</f>
        <v/>
      </c>
      <c r="BU26" s="61" t="n"/>
      <c r="BV26" s="548" t="inlineStr">
        <is>
          <t>V Bear</t>
        </is>
      </c>
      <c r="BW26" s="548">
        <f>IF(BV26=$BZ$1,8,IF(BV26=$CA$1,4,IF(BV26=$CB$1,0,IF(BV26=$CC$1,-4,IF(BV26=$CE$1,-8)))))</f>
        <v/>
      </c>
      <c r="BX26" s="206" t="inlineStr">
        <is>
          <t>˄</t>
        </is>
      </c>
      <c r="BY26" s="206">
        <f>IF(BX26=BR$1,5,IF(BX26=BV$1,0,IF(BX26=BX$1,-5)))</f>
        <v/>
      </c>
      <c r="BZ26" s="554" t="n"/>
      <c r="CA26" s="548" t="inlineStr">
        <is>
          <t>S Buy</t>
        </is>
      </c>
      <c r="CE26" t="inlineStr">
        <is>
          <t>Materials</t>
        </is>
      </c>
      <c r="CF26" t="inlineStr">
        <is>
          <t>Materials</t>
        </is>
      </c>
      <c r="CG26" t="inlineStr">
        <is>
          <t>MetaLs &amp; Mining</t>
        </is>
      </c>
      <c r="CH26" t="inlineStr">
        <is>
          <t>Precious Metals &amp; Minerals</t>
        </is>
      </c>
      <c r="CK26" t="inlineStr">
        <is>
          <t>Lithium - MAGA Account Stock</t>
        </is>
      </c>
      <c r="CL26" s="332" t="n"/>
      <c r="CQ26" s="547" t="n"/>
      <c r="CR26" s="33" t="inlineStr">
        <is>
          <t>SLI</t>
        </is>
      </c>
      <c r="CS26" s="33" t="n"/>
    </row>
    <row r="27" ht="16" customHeight="1" s="545">
      <c r="A27" s="548">
        <f>A26+1</f>
        <v/>
      </c>
      <c r="B27" s="266" t="inlineStr">
        <is>
          <t>OTC Spec. Copper</t>
        </is>
      </c>
      <c r="C27" s="361" t="n"/>
      <c r="D27" s="284" t="n"/>
      <c r="E27" s="227">
        <f>IF(D27&gt;0,D27*X27,IF(D27&lt;0,D27*X27,0))</f>
        <v/>
      </c>
      <c r="F27" s="361" t="n"/>
      <c r="G27" s="246" t="n"/>
      <c r="H27" s="246" t="n"/>
      <c r="I27" s="361" t="n"/>
      <c r="J27" s="494" t="n"/>
      <c r="K27" s="246" t="n"/>
      <c r="L27" s="270">
        <f>'Investment Analysis'!ME4</f>
        <v/>
      </c>
      <c r="M27" s="151">
        <f>'Investment Analysis'!MA3</f>
        <v/>
      </c>
      <c r="N27" s="151">
        <f>'Investment Analysis'!MC5</f>
        <v/>
      </c>
      <c r="O27" s="345">
        <f>M27/M$3</f>
        <v/>
      </c>
      <c r="P27" s="335">
        <f>N27*L27</f>
        <v/>
      </c>
      <c r="R27" s="324">
        <f>((X27-L27)/L27)*O27</f>
        <v/>
      </c>
      <c r="S27" s="249">
        <f>IF(BN27&lt;30,$BX$1,IF(BN27&gt;70,$BR$1,$BV$1))</f>
        <v/>
      </c>
      <c r="T27" s="324">
        <f>(X27-L27)/L27</f>
        <v/>
      </c>
      <c r="U27" s="547" t="inlineStr">
        <is>
          <t>ERO</t>
        </is>
      </c>
      <c r="V27" t="inlineStr">
        <is>
          <t xml:space="preserve">Ero Copper Corp. </t>
        </is>
      </c>
      <c r="X27" s="80">
        <f>'Investment Analysis'!LZ264</f>
        <v/>
      </c>
      <c r="Y27" s="189">
        <f>AA27*O27</f>
        <v/>
      </c>
      <c r="Z27" s="189">
        <f>(AA27*Y27)/Y$3</f>
        <v/>
      </c>
      <c r="AA27" s="22">
        <f>AN27+AP27+AR27+AZ27+BB27+BG27+BJ27+BM27+BT27+BW27+BY27+AC27+AI27+BP27+AK27</f>
        <v/>
      </c>
      <c r="AB27" s="336">
        <f>AB$122</f>
        <v/>
      </c>
      <c r="AC27" s="337">
        <f>AC$122</f>
        <v/>
      </c>
      <c r="AD27" s="366">
        <f>AB27*M27</f>
        <v/>
      </c>
      <c r="AE27" s="337">
        <f>AC27*M27</f>
        <v/>
      </c>
      <c r="AF27" s="332" t="n">
        <v>159412</v>
      </c>
      <c r="AG27" s="332" t="n">
        <v>37347</v>
      </c>
      <c r="AH27" s="225">
        <f>IF(AF27&gt;2500000,AQ$2,IF(AF27&gt;1000000,AR$2,IF(AF27&gt;750000,AS$2,IF(AF27&gt;500000,AT$2,IF(AF27&lt;500000,AU$2)))))</f>
        <v/>
      </c>
      <c r="AI27" s="31">
        <f>IF(AH27=AQ$2,20,IF(AH27=AR$2,15,IF(AH27=AS$2,10,IF(AH27=AT$2,5,IF(AH27=AU$2,0)))))</f>
        <v/>
      </c>
      <c r="AJ27" s="284" t="n">
        <v>54</v>
      </c>
      <c r="AK27" s="31">
        <f>IF(AJ27&gt;84,20,IF(AJ27&gt;80,15,IF(AJ27&gt;75,10,IF(AJ27&gt;70,5,IF(AJ27&gt;49,0,IF(AJ27&lt;1,0,IF(AJ27&lt;20,-20,IF(AJ27&lt;30,-15,IF(AJ27&lt;40,-10,IF(AJ27&lt;50,-5))))))))))</f>
        <v/>
      </c>
      <c r="AL27" s="22" t="n"/>
      <c r="AM27" s="371" t="inlineStr">
        <is>
          <t>B</t>
        </is>
      </c>
      <c r="AN27" s="22">
        <f>IF(AM27=$AN$1,20,IF(AM27=$AO$1,17,IF(AM27=$AP$1,12,IF(AM27=$AQ$1,5,IF(AM27=$AR$1,0)))))</f>
        <v/>
      </c>
      <c r="AP27" s="31" t="n"/>
      <c r="AQ27" s="176" t="inlineStr">
        <is>
          <t>V Bullish</t>
        </is>
      </c>
      <c r="AR27" s="548">
        <f>IF(AQ27=$AS$1,20,IF(AQ27=$AU$1,18,IF(AQ27=$AW$1,14,IF(AQ27=$AY$1,10,IF(AQ27=$BA$1,5,IF(AQ27=$BC$1,0,IF(AQ27=$BD$1,-2.5)))))))</f>
        <v/>
      </c>
      <c r="AS27" s="189" t="n"/>
      <c r="AT27" s="22">
        <f>IF(AS27&lt;1,5,IF(AS27&lt;2,0,IF(AS27&gt;2,-5, IF(AS27=0,5,IF(AS27&lt;0,-7)))))</f>
        <v/>
      </c>
      <c r="AU27" s="189" t="n"/>
      <c r="AV27" s="22">
        <f>IF(AU27&lt;0,-7,IF(AU27&lt;15,5,IF(AU27&lt;25,2,IF(AU27=25,-5,IF(AU27&gt;25,0)))))</f>
        <v/>
      </c>
      <c r="AW27" s="189" t="n"/>
      <c r="AX27" s="22">
        <f>IF(AW27=1,5,IF(AW27&lt;1,5,IF(AW27&gt;1,0)))</f>
        <v/>
      </c>
      <c r="AY27" s="273" t="inlineStr">
        <is>
          <t>Bearish</t>
        </is>
      </c>
      <c r="AZ27" s="189">
        <f>IF(AY27=$AS$1,20,IF(AY27=$AU$1,18,IF(AY27=$AW$1,14,IF(AY27=$AY$1,10,IF(AY27=$BA$1,5,IF(AY27=$BC$1,0,IF(AY27=$BD$1,-2.5)))))))</f>
        <v/>
      </c>
      <c r="BA27" s="18" t="n">
        <v>0.359</v>
      </c>
      <c r="BB27" s="548">
        <f>IF(BA27&gt;0.05,2,IF(BA27&gt;0,1,IF(BA27&lt;-0.05,-1,IF(BA27&lt;0.1,-2))))</f>
        <v/>
      </c>
      <c r="BC27" s="554" t="n">
        <v>45657</v>
      </c>
      <c r="BD27" s="22" t="n">
        <v>13.48</v>
      </c>
      <c r="BE27" s="22">
        <f>X27</f>
        <v/>
      </c>
      <c r="BF27" s="18">
        <f>IF(BD27&gt;0,(BE27-BD27)/BD27,0)</f>
        <v/>
      </c>
      <c r="BG27" s="548">
        <f>IF(BF27&gt;0.05,4,IF(BF27&gt;0,2,IF(BF27&lt;-0.05,-2,IF(BF27&lt;0.1,-4))))</f>
        <v/>
      </c>
      <c r="BH27" s="225" t="n">
        <v>2</v>
      </c>
      <c r="BI27" s="225">
        <f>BH27*M27</f>
        <v/>
      </c>
      <c r="BJ27" s="225">
        <f>IF(BH27&gt;5,-1,IF(BH27&gt;4,0,IF(BH27&gt;3,1,IF(BH27&gt;2,2,IF(BH27&gt;1,2, IF(BH27=0,2,IF(BH27&lt;-5,-2,IF(BH27&lt;4,2,IF(BH27&lt;0,1)))))))))</f>
        <v/>
      </c>
      <c r="BK27" s="31" t="n">
        <v>6</v>
      </c>
      <c r="BL27" s="31">
        <f>BK27*M27</f>
        <v/>
      </c>
      <c r="BM27" s="548">
        <f>IF(BK27&gt;40,4,IF(BK27&gt;30,3.5,IF(BK27&gt;20,3,IF(BK27&gt;10,2,IF(BK27&gt;0,1,IF(BK27=0,0.5,IF(BK27&lt;-40,-4,IF(BK27&lt;-30,-3,IF(BK27&lt;-20,-2.5,IF(BK27&lt;-10,-2,IF(BK27&lt;0,0)))))))))))</f>
        <v/>
      </c>
      <c r="BN27" s="61" t="n">
        <v>60</v>
      </c>
      <c r="BO27" s="61">
        <f>BN27*M27</f>
        <v/>
      </c>
      <c r="BP27" s="548">
        <f>IF(BN27&lt;10,5,IF(BN27&lt;20,4,IF(BN27&lt;30,3,IF(BN27&lt;40,2,IF(BN27&lt;50,1,IF(BN27=50,0,IF(BN27&gt;90,-5,IF(BN27&gt;80,-4,IF(BN27&gt;70,-3,IF(BN27&gt;60,-2,IF(BN27&gt;50,-1,0)))))))))))</f>
        <v/>
      </c>
      <c r="BQ27" s="206" t="n"/>
      <c r="BR27" s="61" t="n">
        <v>0.76</v>
      </c>
      <c r="BS27" s="337">
        <f>BR27*M27</f>
        <v/>
      </c>
      <c r="BT27" s="225">
        <f>IF(BR27=1,20,IF(BR27&gt;0.9,16,IF(BR27&gt;0.8,12,IF(BR27&gt;0.7,8,IF(BR27&gt;0.6,4,IF(BR27&gt;0.5,0,IF(BR27&gt;0.4,-1,IF(BR27&gt;0.3,-2,IF(BR27&gt;0.2,-3,IF(BR27&gt;0.1,-4,IF(BR27&gt;0,-5,IF(BR27=0,-5))))))))))))</f>
        <v/>
      </c>
      <c r="BU27" s="61" t="n"/>
      <c r="BV27" s="548" t="inlineStr">
        <is>
          <t>Bull</t>
        </is>
      </c>
      <c r="BW27" s="548">
        <f>IF(BV27=$BZ$1,8,IF(BV27=$CA$1,4,IF(BV27=$CB$1,0,IF(BV27=$CC$1,-4,IF(BV27=$CE$1,-8)))))</f>
        <v/>
      </c>
      <c r="BX27" s="206">
        <f>BX1</f>
        <v/>
      </c>
      <c r="BY27" s="206">
        <f>IF(BX27=BR$1,5,IF(BX27=BV$1,0,IF(BX27=BX$1,-5)))</f>
        <v/>
      </c>
      <c r="BZ27" s="554" t="n"/>
      <c r="CA27" s="548" t="inlineStr">
        <is>
          <t>Buy</t>
        </is>
      </c>
      <c r="CE27" t="inlineStr">
        <is>
          <t>Materials</t>
        </is>
      </c>
      <c r="CF27" s="548" t="inlineStr">
        <is>
          <t>Materials</t>
        </is>
      </c>
      <c r="CG27" t="inlineStr">
        <is>
          <t>Metals &amp; Mining</t>
        </is>
      </c>
      <c r="CH27" s="445" t="inlineStr">
        <is>
          <t>Copper</t>
        </is>
      </c>
      <c r="CL27" s="332" t="n"/>
      <c r="CQ27" s="547" t="n"/>
      <c r="CR27" s="33" t="inlineStr">
        <is>
          <t>ERO</t>
        </is>
      </c>
      <c r="CS27" s="33" t="n"/>
    </row>
    <row r="28" ht="16" customHeight="1" s="545">
      <c r="A28" s="548">
        <f>A27+1</f>
        <v/>
      </c>
      <c r="B28" s="266" t="inlineStr">
        <is>
          <t>OTC Spec. Copper</t>
        </is>
      </c>
      <c r="C28" s="361" t="n"/>
      <c r="D28" s="284" t="n"/>
      <c r="E28" s="227">
        <f>IF(D28&gt;0,D28*X28,IF(D28&lt;0,D28*X28,0))</f>
        <v/>
      </c>
      <c r="F28" s="361" t="n"/>
      <c r="G28" s="361" t="n"/>
      <c r="H28" s="246" t="n"/>
      <c r="I28" s="361" t="n"/>
      <c r="J28" s="493" t="n"/>
      <c r="K28" s="246" t="n"/>
      <c r="L28" s="270">
        <f>'Investment Analysis'!KV4</f>
        <v/>
      </c>
      <c r="M28" s="151">
        <f>'Investment Analysis'!KR3</f>
        <v/>
      </c>
      <c r="N28" s="151">
        <f>'Investment Analysis'!KT5</f>
        <v/>
      </c>
      <c r="O28" s="345">
        <f>M28/M$3</f>
        <v/>
      </c>
      <c r="P28" s="335">
        <f>N28*L28</f>
        <v/>
      </c>
      <c r="R28" s="324">
        <f>((X28-L28)/L28)*O28</f>
        <v/>
      </c>
      <c r="S28" s="249">
        <f>IF(BN28&lt;30,$BX$1,IF(BN28&gt;70,$BR$1,$BV$1))</f>
        <v/>
      </c>
      <c r="T28" s="324">
        <f>(X28-L28)/L28</f>
        <v/>
      </c>
      <c r="U28" s="547" t="inlineStr">
        <is>
          <t>ASCUF</t>
        </is>
      </c>
      <c r="V28" t="inlineStr">
        <is>
          <t>Arizona Sonoran Copper Company Inc.</t>
        </is>
      </c>
      <c r="X28" s="80">
        <f>'Investment Analysis'!KQ264</f>
        <v/>
      </c>
      <c r="Y28" s="189">
        <f>AA28*O28</f>
        <v/>
      </c>
      <c r="Z28" s="189">
        <f>(AA28*Y28)/Y$3</f>
        <v/>
      </c>
      <c r="AA28" s="22">
        <f>AN28+AP28+AR28+AZ28+BB28+BG28+BJ28+BM28+BT28+BW28+BY28+AC28+AI28+BP28+AK28</f>
        <v/>
      </c>
      <c r="AB28" s="336">
        <f>AB$122</f>
        <v/>
      </c>
      <c r="AC28" s="337">
        <f>AC$122</f>
        <v/>
      </c>
      <c r="AD28" s="366">
        <f>AB28*M28</f>
        <v/>
      </c>
      <c r="AE28" s="337">
        <f>AC28*M28</f>
        <v/>
      </c>
      <c r="AF28" s="332" t="n"/>
      <c r="AG28" s="332" t="n"/>
      <c r="AH28" s="225">
        <f>IF(AF28&gt;2500000,AQ$2,IF(AF28&gt;1000000,AR$2,IF(AF28&gt;750000,AS$2,IF(AF28&gt;500000,AT$2,IF(AF28&lt;500000,AU$2)))))</f>
        <v/>
      </c>
      <c r="AI28" s="31">
        <f>IF(AH28=AQ$2,20,IF(AH28=AR$2,15,IF(AH28=AS$2,10,IF(AH28=AT$2,5,IF(AH28=AU$2,0)))))</f>
        <v/>
      </c>
      <c r="AJ28" s="284" t="n"/>
      <c r="AK28" s="31">
        <f>IF(AJ28&gt;84,20,IF(AJ28&gt;80,15,IF(AJ28&gt;75,10,IF(AJ28&gt;70,5,IF(AJ28&gt;49,0,IF(AJ28&lt;1,0,IF(AJ28&lt;20,-20,IF(AJ28&lt;30,-15,IF(AJ28&lt;40,-10,IF(AJ28&lt;50,-5))))))))))</f>
        <v/>
      </c>
      <c r="AL28" s="22" t="n"/>
      <c r="AM28" s="550" t="n"/>
      <c r="AN28" s="22" t="n"/>
      <c r="AP28" s="31" t="n"/>
      <c r="AQ28" s="175" t="n"/>
      <c r="AR28" s="548">
        <f>IF(AQ28=$AS$1,20,IF(AQ28=$AU$1,18,IF(AQ28=$AW$1,14,IF(AQ28=$AY$1,10,IF(AQ28=$BA$1,5,IF(AQ28=$BC$1,0,IF(AQ28=$BD$1,-2.5)))))))</f>
        <v/>
      </c>
      <c r="AS28" s="189" t="n"/>
      <c r="AT28" s="22">
        <f>IF(AS28&lt;1,5,IF(AS28&lt;2,0,IF(AS28&gt;2,-5, IF(AS28=0,5,IF(AS28&lt;0,-7)))))</f>
        <v/>
      </c>
      <c r="AU28" s="189" t="n"/>
      <c r="AV28" s="22">
        <f>IF(AU28&lt;0,-7,IF(AU28&lt;15,5,IF(AU28&lt;25,2,IF(AU28=25,-5,IF(AU28&gt;25,0)))))</f>
        <v/>
      </c>
      <c r="AW28" s="189" t="n"/>
      <c r="AX28" s="22">
        <f>IF(AW28=1,5,IF(AW28&lt;1,5,IF(AW28&gt;1,0)))</f>
        <v/>
      </c>
      <c r="AY28" s="189" t="n"/>
      <c r="AZ28" s="189">
        <f>IF(AY28=$AS$1,20,IF(AY28=$AU$1,18,IF(AY28=$AW$1,14,IF(AY28=$AY$1,10,IF(AY28=$BA$1,5,IF(AY28=$BC$1,0,IF(AY28=$BD$1,-2.5)))))))</f>
        <v/>
      </c>
      <c r="BA28" s="18" t="n"/>
      <c r="BB28" s="548">
        <f>IF(BA28&gt;0.05,2,IF(BA28&gt;0,1,IF(BA28&lt;-0.05,-1,IF(BA28&lt;0.1,-2))))</f>
        <v/>
      </c>
      <c r="BC28" s="554" t="n">
        <v>45657</v>
      </c>
      <c r="BD28" s="22" t="n">
        <v>1.01</v>
      </c>
      <c r="BE28" s="22">
        <f>X28</f>
        <v/>
      </c>
      <c r="BF28" s="18">
        <f>IF(BD28&gt;0,(BE28-BD28)/BD28,0)</f>
        <v/>
      </c>
      <c r="BG28" s="548">
        <f>IF(BF28&gt;0.05,4,IF(BF28&gt;0,2,IF(BF28&lt;-0.05,-2,IF(BF28&lt;0.1,-4))))</f>
        <v/>
      </c>
      <c r="BH28" s="225" t="n">
        <v>1</v>
      </c>
      <c r="BI28" s="225">
        <f>BH28*M28</f>
        <v/>
      </c>
      <c r="BJ28" s="225">
        <f>IF(BH28&gt;5,-1,IF(BH28&gt;4,0,IF(BH28&gt;3,1,IF(BH28&gt;2,2,IF(BH28&gt;1,2, IF(BH28=0,2,IF(BH28&lt;-5,-2,IF(BH28&lt;4,2,IF(BH28&lt;0,1)))))))))</f>
        <v/>
      </c>
      <c r="BK28" s="31" t="n"/>
      <c r="BL28" s="31">
        <f>BK28*M28</f>
        <v/>
      </c>
      <c r="BM28" s="548">
        <f>IF(BK28&gt;40,4,IF(BK28&gt;30,3.5,IF(BK28&gt;20,3,IF(BK28&gt;10,2,IF(BK28&gt;0,1,IF(BK28=0,0.5,IF(BK28&lt;-40,-4,IF(BK28&lt;-30,-3,IF(BK28&lt;-20,-2.5,IF(BK28&lt;-10,-2,IF(BK28&lt;0,0)))))))))))</f>
        <v/>
      </c>
      <c r="BN28" s="61" t="n"/>
      <c r="BO28" s="61">
        <f>BN28*M28</f>
        <v/>
      </c>
      <c r="BP28" s="548">
        <f>IF(BN28&lt;10,5,IF(BN28&lt;20,4,IF(BN28&lt;30,3,IF(BN28&lt;40,2,IF(BN28&lt;50,1,IF(BN28=50,0,IF(BN28&gt;90,-5,IF(BN28&gt;80,-4,IF(BN28&gt;70,-3,IF(BN28&gt;60,-2,IF(BN28&gt;50,-1,0)))))))))))</f>
        <v/>
      </c>
      <c r="BQ28" s="206" t="n"/>
      <c r="BR28" s="61" t="n"/>
      <c r="BS28" s="337">
        <f>BR28*M28</f>
        <v/>
      </c>
      <c r="BT28" s="225">
        <f>IF(BR28=1,20,IF(BR28&gt;0.9,16,IF(BR28&gt;0.8,12,IF(BR28&gt;0.7,8,IF(BR28&gt;0.6,4,IF(BR28&gt;0.5,0,IF(BR28&gt;0.4,-1,IF(BR28&gt;0.3,-2,IF(BR28&gt;0.2,-3,IF(BR28&gt;0.1,-4,IF(BR28&gt;0,-5,IF(BR28=0,-5))))))))))))</f>
        <v/>
      </c>
      <c r="BU28" s="61" t="n"/>
      <c r="BV28" s="548" t="n"/>
      <c r="BW28" s="548">
        <f>IF(BV28=$BZ$1,8,IF(BV28=$CA$1,4,IF(BV28=$CB$1,0,IF(BV28=$CC$1,-4,IF(BV28=$CE$1,-8)))))</f>
        <v/>
      </c>
      <c r="BX28" s="206" t="inlineStr">
        <is>
          <t>˄</t>
        </is>
      </c>
      <c r="BY28" s="206">
        <f>IF(BX28=BR$1,5,IF(BX28=BV$1,0,IF(BX28=BX$1,-5)))</f>
        <v/>
      </c>
      <c r="BZ28" s="554" t="n"/>
      <c r="CA28" s="548" t="inlineStr">
        <is>
          <t>Buy</t>
        </is>
      </c>
      <c r="CE28" t="inlineStr">
        <is>
          <t>Materials</t>
        </is>
      </c>
      <c r="CF28" s="548" t="inlineStr">
        <is>
          <t>Materials</t>
        </is>
      </c>
      <c r="CG28" t="inlineStr">
        <is>
          <t>Metals &amp; Mining</t>
        </is>
      </c>
      <c r="CH28" s="445" t="inlineStr">
        <is>
          <t>Copper</t>
        </is>
      </c>
      <c r="CI28" t="inlineStr">
        <is>
          <t>OTC</t>
        </is>
      </c>
      <c r="CL28" s="332" t="n"/>
      <c r="CQ28" s="547" t="n"/>
      <c r="CR28" s="33" t="inlineStr">
        <is>
          <t>ASCUF</t>
        </is>
      </c>
      <c r="CS28" s="33" t="n"/>
    </row>
    <row r="29">
      <c r="A29" s="548">
        <f>A28+1</f>
        <v/>
      </c>
      <c r="B29" s="266" t="inlineStr">
        <is>
          <t>Rare Earth &amp; Coal</t>
        </is>
      </c>
      <c r="C29" s="361" t="n"/>
      <c r="D29" s="284" t="n"/>
      <c r="E29" s="227">
        <f>IF(D29&gt;0,D29*X29,IF(D29&lt;0,D29*X29,0))</f>
        <v/>
      </c>
      <c r="F29" s="361" t="n"/>
      <c r="G29" s="361" t="n"/>
      <c r="H29" s="361" t="n"/>
      <c r="I29" s="361" t="n"/>
      <c r="J29" s="340" t="n"/>
      <c r="K29" s="366" t="n"/>
      <c r="L29" s="80">
        <f>'Investment Analysis'!SQ4</f>
        <v/>
      </c>
      <c r="M29" s="151">
        <f>'Investment Analysis'!SM3</f>
        <v/>
      </c>
      <c r="N29" s="151">
        <f>'Investment Analysis'!SO5</f>
        <v/>
      </c>
      <c r="O29" s="345">
        <f>M29/M$3</f>
        <v/>
      </c>
      <c r="P29" s="335">
        <f>N29*L29</f>
        <v/>
      </c>
      <c r="R29" s="324">
        <f>((X29-L29)/L29)*O29</f>
        <v/>
      </c>
      <c r="S29" s="249">
        <f>IF(BN29&lt;30,$BX$1,IF(BN29&gt;70,$BR$1,$BV$1))</f>
        <v/>
      </c>
      <c r="T29" s="324">
        <f>(X29-L29)/L29</f>
        <v/>
      </c>
      <c r="U29" s="547" t="inlineStr">
        <is>
          <t>AREC</t>
        </is>
      </c>
      <c r="V29" t="inlineStr">
        <is>
          <t>American Resources Corporation</t>
        </is>
      </c>
      <c r="X29">
        <f>'Investment Analysis'!SL264</f>
        <v/>
      </c>
      <c r="Y29" s="189">
        <f>AA29*O29</f>
        <v/>
      </c>
      <c r="Z29" s="189">
        <f>(AA29*Y29)/Y$3</f>
        <v/>
      </c>
      <c r="AA29" s="22">
        <f>AN29+AP29+AR29+AZ29+BB29+BG29+BJ29+BM29+BT29+BW29+BY29+AC29+AI29+BP29+AK29</f>
        <v/>
      </c>
      <c r="AB29" s="336">
        <f>AB$122</f>
        <v/>
      </c>
      <c r="AC29" s="337">
        <f>AC$122</f>
        <v/>
      </c>
      <c r="AD29" s="366">
        <f>AB29*M29</f>
        <v/>
      </c>
      <c r="AE29" s="337">
        <f>AC29*M29</f>
        <v/>
      </c>
      <c r="AF29" s="332" t="n">
        <v>13963</v>
      </c>
      <c r="AG29" s="332" t="n"/>
      <c r="AH29" s="225">
        <f>IF(AF29&gt;2500000,AQ$2,IF(AF29&gt;1000000,AR$2,IF(AF29&gt;750000,AS$2,IF(AF29&gt;500000,AT$2,IF(AF29&lt;500000,AU$2)))))</f>
        <v/>
      </c>
      <c r="AI29" s="31">
        <f>IF(AH29=AQ$2,20,IF(AH29=AR$2,15,IF(AH29=AS$2,10,IF(AH29=AT$2,5,IF(AH29=AU$2,0)))))</f>
        <v/>
      </c>
      <c r="AJ29" s="284" t="n">
        <v>16</v>
      </c>
      <c r="AK29" s="31">
        <f>IF(AJ29&gt;84,20,IF(AJ29&gt;80,15,IF(AJ29&gt;75,10,IF(AJ29&gt;70,5,IF(AJ29&gt;49,0,IF(AJ29&lt;1,0,IF(AJ29&lt;20,-20,IF(AJ29&lt;30,-15,IF(AJ29&lt;40,-10,IF(AJ29&lt;50,-5))))))))))</f>
        <v/>
      </c>
      <c r="AL29" s="22" t="n"/>
      <c r="AM29" s="371" t="inlineStr">
        <is>
          <t>B</t>
        </is>
      </c>
      <c r="AN29" s="22">
        <f>IF(AM29=$AN$1,20,IF(AM29=$AO$1,17,IF(AM29=$AP$1,12,IF(AM29=$AQ$1,5,IF(AM29=$AR$1,0)))))</f>
        <v/>
      </c>
      <c r="AO29">
        <f>IF(AM29=AN$1,5,IF(AM29=AO$1,4,IF(AM29=AP$1,3,IF(AM29=AQ$1,2,IF(AM29=AR$1,1,0)))))</f>
        <v/>
      </c>
      <c r="AP29" s="31" t="n"/>
      <c r="AQ29" s="178" t="inlineStr">
        <is>
          <t>V Bearish</t>
        </is>
      </c>
      <c r="AR29" s="548">
        <f>IF(AQ29=$AS$1,20,IF(AQ29=$AU$1,18,IF(AQ29=$AW$1,14,IF(AQ29=$AY$1,10,IF(AQ29=$BA$1,5,IF(AQ29=$BC$1,0,IF(AQ29=$BD$1,-2.5)))))))</f>
        <v/>
      </c>
      <c r="AS29" s="189" t="n">
        <v>-2.09</v>
      </c>
      <c r="AT29" s="22">
        <f>IF(AS29&lt;1,5,IF(AS29&lt;2,0,IF(AS29&gt;2,-5, IF(AS29=0,5,IF(AS29&lt;0,-7)))))</f>
        <v/>
      </c>
      <c r="AU29" s="189" t="n">
        <v>-2.69</v>
      </c>
      <c r="AV29" s="22">
        <f>IF(AU29&lt;0,-7,IF(AU29&lt;15,5,IF(AU29&lt;25,2,IF(AU29=25,-5,IF(AU29&gt;25,0)))))</f>
        <v/>
      </c>
      <c r="AW29" s="189" t="n">
        <v>-2.69</v>
      </c>
      <c r="AX29" s="22">
        <f>IF(AW29=1,5,IF(AW29&lt;1,5,IF(AW29&gt;1,0)))</f>
        <v/>
      </c>
      <c r="AY29" s="231" t="inlineStr">
        <is>
          <t>V Bearish</t>
        </is>
      </c>
      <c r="AZ29" s="189">
        <f>IF(AY29=$AS$1,20,IF(AY29=$AU$1,18,IF(AY29=$AW$1,14,IF(AY29=$AY$1,10,IF(AY29=$BA$1,5,IF(AY29=$BC$1,0,IF(AY29=$BD$1,-2.5)))))))</f>
        <v/>
      </c>
      <c r="BA29" s="18" t="n">
        <v>1.477</v>
      </c>
      <c r="BB29" s="548">
        <f>IF(BA29&gt;0.05,2,IF(BA29&gt;0,1,IF(BA29&lt;-0.05,-1,IF(BA29&lt;0.1,-2))))</f>
        <v/>
      </c>
      <c r="BC29" s="554" t="n">
        <v>45657</v>
      </c>
      <c r="BD29" s="22" t="n">
        <v>1.01</v>
      </c>
      <c r="BE29" s="22">
        <f>X29</f>
        <v/>
      </c>
      <c r="BF29" s="18">
        <f>IF(BD29&gt;0,(BE29-BD29)/BD29,0)</f>
        <v/>
      </c>
      <c r="BG29" s="548">
        <f>IF(BF29&gt;0.05,4,IF(BF29&gt;0,2,IF(BF29&lt;-0.05,-2,IF(BF29&lt;0.1,-4))))</f>
        <v/>
      </c>
      <c r="BH29" s="225" t="n">
        <v>-2</v>
      </c>
      <c r="BI29" s="225">
        <f>BH29*M29</f>
        <v/>
      </c>
      <c r="BJ29" s="225">
        <f>IF(BH29&gt;5,-1,IF(BH29&gt;4,0,IF(BH29&gt;3,1,IF(BH29&gt;2,2,IF(BH29&gt;1,2, IF(BH29=0,2,IF(BH29&lt;-5,-2,IF(BH29&lt;4,2,IF(BH29&lt;0,1)))))))))</f>
        <v/>
      </c>
      <c r="BK29" s="31" t="n">
        <v>-19</v>
      </c>
      <c r="BL29" s="31">
        <f>BK29*M29</f>
        <v/>
      </c>
      <c r="BM29" s="548">
        <f>IF(BK29&gt;40,4,IF(BK29&gt;30,3.5,IF(BK29&gt;20,3,IF(BK29&gt;10,2,IF(BK29&gt;0,1,IF(BK29=0,0.5,IF(BK29&lt;-40,-4,IF(BK29&lt;-30,-3,IF(BK29&lt;-20,-2.5,IF(BK29&lt;-10,-2,IF(BK29&lt;0,0)))))))))))</f>
        <v/>
      </c>
      <c r="BN29" s="61" t="n">
        <v>23</v>
      </c>
      <c r="BO29" s="61">
        <f>BN29*M29</f>
        <v/>
      </c>
      <c r="BP29" s="548">
        <f>IF(BN29&lt;10,5,IF(BN29&lt;20,4,IF(BN29&lt;30,3,IF(BN29&lt;40,2,IF(BN29&lt;50,1,IF(BN29=50,0,IF(BN29&gt;90,-5,IF(BN29&gt;80,-4,IF(BN29&gt;70,-3,IF(BN29&gt;60,-2,IF(BN29&gt;50,-1,0)))))))))))</f>
        <v/>
      </c>
      <c r="BQ29" s="206" t="n"/>
      <c r="BR29" s="61" t="n">
        <v>0.34</v>
      </c>
      <c r="BS29" s="337">
        <f>BR29*M29</f>
        <v/>
      </c>
      <c r="BT29" s="225">
        <f>IF(BR29=1,20,IF(BR29&gt;0.9,16,IF(BR29&gt;0.8,12,IF(BR29&gt;0.7,8,IF(BR29&gt;0.6,4,IF(BR29&gt;0.5,0,IF(BR29&gt;0.4,-1,IF(BR29&gt;0.3,-2,IF(BR29&gt;0.2,-3,IF(BR29&gt;0.1,-4,IF(BR29&gt;0,-5,IF(BR29=0,-5))))))))))))</f>
        <v/>
      </c>
      <c r="BU29" s="61" t="n"/>
      <c r="BV29" s="548" t="inlineStr">
        <is>
          <t>Bear</t>
        </is>
      </c>
      <c r="BW29" s="548">
        <f>IF(BV29=$BZ$1,8,IF(BV29=$CA$1,4,IF(BV29=$CB$1,0,IF(BV29=$CC$1,-4,IF(BV29=$CE$1,-8)))))</f>
        <v/>
      </c>
      <c r="BX29" s="206">
        <f>BR1</f>
        <v/>
      </c>
      <c r="BY29" s="206">
        <f>IF(BX29=BR$1,5,IF(BX29=BV$1,0,IF(BX29=BX$1,-5)))</f>
        <v/>
      </c>
      <c r="BZ29" s="554" t="n"/>
      <c r="CA29" s="548" t="inlineStr">
        <is>
          <t>S Buy</t>
        </is>
      </c>
      <c r="CE29" t="inlineStr">
        <is>
          <t>Materials</t>
        </is>
      </c>
      <c r="CF29" t="inlineStr">
        <is>
          <t>Materials</t>
        </is>
      </c>
      <c r="CG29" t="inlineStr">
        <is>
          <t>MetaLs &amp; Mining</t>
        </is>
      </c>
      <c r="CH29" t="inlineStr">
        <is>
          <t>Precious Metals &amp; Minerals</t>
        </is>
      </c>
      <c r="CK29" t="inlineStr">
        <is>
          <t>Rare Earths from coal mining trailings &amp; refinning</t>
        </is>
      </c>
      <c r="CL29" s="332" t="n"/>
      <c r="CQ29" s="547" t="n"/>
      <c r="CR29" s="33" t="inlineStr">
        <is>
          <t>AREC</t>
        </is>
      </c>
      <c r="CS29" s="33" t="n"/>
    </row>
    <row r="30">
      <c r="A30" s="548">
        <f>A29+1</f>
        <v/>
      </c>
      <c r="B30" s="266" t="inlineStr">
        <is>
          <t>Uranium &amp; Processing</t>
        </is>
      </c>
      <c r="C30" s="361" t="n"/>
      <c r="D30" s="284" t="n"/>
      <c r="E30" s="227">
        <f>IF(D30&gt;0,D30*X30,IF(D30&lt;0,D30*X30,0))</f>
        <v/>
      </c>
      <c r="F30" s="361" t="n"/>
      <c r="G30" s="361" t="n"/>
      <c r="H30" s="361" t="n"/>
      <c r="I30" s="361" t="n"/>
      <c r="J30" s="340" t="n"/>
      <c r="K30" s="366" t="n"/>
      <c r="L30" s="80">
        <f>'Investment Analysis'!PY4</f>
        <v/>
      </c>
      <c r="M30" s="151">
        <f>'Investment Analysis'!PU3</f>
        <v/>
      </c>
      <c r="N30" s="151">
        <f>'Investment Analysis'!PW5</f>
        <v/>
      </c>
      <c r="O30" s="345">
        <f>M30/M$3</f>
        <v/>
      </c>
      <c r="P30" s="335">
        <f>N30*L30</f>
        <v/>
      </c>
      <c r="R30" s="324">
        <f>((X30-L30)/L30)*O30</f>
        <v/>
      </c>
      <c r="S30" s="249">
        <f>IF(BN30&lt;30,$BX$1,IF(BN30&gt;70,$BR$1,$BV$1))</f>
        <v/>
      </c>
      <c r="T30" s="324">
        <f>(X30-L30)/L30</f>
        <v/>
      </c>
      <c r="U30" s="547" t="inlineStr">
        <is>
          <t>UUUU</t>
        </is>
      </c>
      <c r="V30" t="inlineStr">
        <is>
          <t>Energy Fuels Inc.</t>
        </is>
      </c>
      <c r="X30">
        <f>'Investment Analysis'!PT264</f>
        <v/>
      </c>
      <c r="Y30" s="189">
        <f>AA30*O30</f>
        <v/>
      </c>
      <c r="Z30" s="189">
        <f>(AA30*Y30)/Y$3</f>
        <v/>
      </c>
      <c r="AA30" s="22">
        <f>AN30+AP30+AR30+AZ30+BB30+BG30+BJ30+BM30+BT30+BW30+BY30+AC30+AI30+BP30+AK30</f>
        <v/>
      </c>
      <c r="AB30" s="336">
        <f>AB$122</f>
        <v/>
      </c>
      <c r="AC30" s="337">
        <f>AC$122</f>
        <v/>
      </c>
      <c r="AD30" s="366">
        <f>AB30*M30</f>
        <v/>
      </c>
      <c r="AE30" s="337">
        <f>AC30*M30</f>
        <v/>
      </c>
      <c r="AF30" s="332" t="n">
        <v>50793</v>
      </c>
      <c r="AG30" s="332" t="n"/>
      <c r="AH30" s="225">
        <f>IF(AF30&gt;2500000,AQ$2,IF(AF30&gt;1000000,AR$2,IF(AF30&gt;750000,AS$2,IF(AF30&gt;500000,AT$2,IF(AF30&lt;500000,AU$2)))))</f>
        <v/>
      </c>
      <c r="AI30" s="31">
        <f>IF(AH30=AQ$2,20,IF(AH30=AR$2,15,IF(AH30=AS$2,10,IF(AH30=AT$2,5,IF(AH30=AU$2,0)))))</f>
        <v/>
      </c>
      <c r="AJ30" s="284" t="n">
        <v>35</v>
      </c>
      <c r="AK30" s="31">
        <f>IF(AJ30&gt;84,20,IF(AJ30&gt;80,15,IF(AJ30&gt;75,10,IF(AJ30&gt;70,5,IF(AJ30&gt;49,0,IF(AJ30&lt;1,0,IF(AJ30&lt;20,-20,IF(AJ30&lt;30,-15,IF(AJ30&lt;40,-10,IF(AJ30&lt;50,-5))))))))))</f>
        <v/>
      </c>
      <c r="AL30" s="22" t="n"/>
      <c r="AM30" s="371" t="inlineStr">
        <is>
          <t>B</t>
        </is>
      </c>
      <c r="AN30" s="22">
        <f>IF(AM30=$AN$1,20,IF(AM30=$AO$1,17,IF(AM30=$AP$1,12,IF(AM30=$AQ$1,5,IF(AM30=$AR$1,0)))))</f>
        <v/>
      </c>
      <c r="AO30">
        <f>IF(AM30=AN$1,5,IF(AM30=AO$1,4,IF(AM30=AP$1,3,IF(AM30=AQ$1,2,IF(AM30=AR$1,1,0)))))</f>
        <v/>
      </c>
      <c r="AP30" s="31" t="n"/>
      <c r="AQ30" s="273" t="inlineStr">
        <is>
          <t>Bearish</t>
        </is>
      </c>
      <c r="AR30" s="548">
        <f>IF(AQ30=$AS$1,20,IF(AQ30=$AU$1,18,IF(AQ30=$AW$1,14,IF(AQ30=$AY$1,10,IF(AQ30=$BA$1,5,IF(AQ30=$BC$1,0,IF(AQ30=$BD$1,-2.5)))))))</f>
        <v/>
      </c>
      <c r="AS30" s="189" t="inlineStr">
        <is>
          <t>N/A</t>
        </is>
      </c>
      <c r="AT30" s="22">
        <f>IF(AS30&lt;1,5,IF(AS30&lt;2,0,IF(AS30&gt;2,-5, IF(AS30=0,5,IF(AS30&lt;0,-7)))))</f>
        <v/>
      </c>
      <c r="AU30" s="189" t="n">
        <v>-23.29</v>
      </c>
      <c r="AV30" s="22">
        <f>IF(AU30&lt;0,-7,IF(AU30&lt;15,5,IF(AU30&lt;25,2,IF(AU30=25,-5,IF(AU30&gt;25,0)))))</f>
        <v/>
      </c>
      <c r="AW30" s="189" t="inlineStr">
        <is>
          <t>N/A</t>
        </is>
      </c>
      <c r="AX30" s="22">
        <f>IF(AW30=1,5,IF(AW30&lt;1,5,IF(AW30&gt;1,0)))</f>
        <v/>
      </c>
      <c r="AY30" s="273" t="inlineStr">
        <is>
          <t>Bearish</t>
        </is>
      </c>
      <c r="AZ30" s="189">
        <f>IF(AY30=$AS$1,20,IF(AY30=$AU$1,18,IF(AY30=$AW$1,14,IF(AY30=$AY$1,10,IF(AY30=$BA$1,5,IF(AY30=$BC$1,0,IF(AY30=$BD$1,-2.5)))))))</f>
        <v/>
      </c>
      <c r="BA30" s="18" t="n">
        <v>0.8100000000000001</v>
      </c>
      <c r="BB30" s="548">
        <f>IF(BA30&gt;0.05,2,IF(BA30&gt;0,1,IF(BA30&lt;-0.05,-1,IF(BA30&lt;0.1,-2))))</f>
        <v/>
      </c>
      <c r="BC30" s="554" t="n">
        <v>45291</v>
      </c>
      <c r="BD30" s="22" t="n">
        <v>5.13</v>
      </c>
      <c r="BE30" s="22">
        <f>X30</f>
        <v/>
      </c>
      <c r="BF30" s="18">
        <f>IF(BD30&gt;0,(BE30-BD30)/BD30,0)</f>
        <v/>
      </c>
      <c r="BG30" s="548">
        <f>IF(BF30&gt;0.05,4,IF(BF30&gt;0,2,IF(BF30&lt;-0.05,-2,IF(BF30&lt;0.1,-4))))</f>
        <v/>
      </c>
      <c r="BH30" s="225" t="n">
        <v>-3</v>
      </c>
      <c r="BI30" s="225">
        <f>BH30*M30</f>
        <v/>
      </c>
      <c r="BJ30" s="225">
        <f>IF(BH30&gt;5,-1,IF(BH30&gt;4,0,IF(BH30&gt;3,1,IF(BH30&gt;2,2,IF(BH30&gt;1,2, IF(BH30=0,2,IF(BH30&lt;-5,-2,IF(BH30&lt;4,2,IF(BH30&lt;0,1)))))))))</f>
        <v/>
      </c>
      <c r="BK30" s="31" t="n">
        <v>-10</v>
      </c>
      <c r="BL30" s="31">
        <f>BK30*M30</f>
        <v/>
      </c>
      <c r="BM30" s="548">
        <f>IF(BK30&gt;40,4,IF(BK30&gt;30,3.5,IF(BK30&gt;20,3,IF(BK30&gt;10,2,IF(BK30&gt;0,1,IF(BK30=0,0.5,IF(BK30&lt;-40,-4,IF(BK30&lt;-30,-3,IF(BK30&lt;-20,-2.5,IF(BK30&lt;-10,-2,IF(BK30&lt;0,0)))))))))))</f>
        <v/>
      </c>
      <c r="BN30" s="61" t="n">
        <v>42</v>
      </c>
      <c r="BO30" s="61">
        <f>BN30*M30</f>
        <v/>
      </c>
      <c r="BP30" s="548">
        <f>IF(BN30&lt;10,5,IF(BN30&lt;20,4,IF(BN30&lt;30,3,IF(BN30&lt;40,2,IF(BN30&lt;50,1,IF(BN30=50,0,IF(BN30&gt;90,-5,IF(BN30&gt;80,-4,IF(BN30&gt;70,-3,IF(BN30&gt;60,-2,IF(BN30&gt;50,-1,0)))))))))))</f>
        <v/>
      </c>
      <c r="BQ30" s="206" t="n"/>
      <c r="BR30" s="61" t="n">
        <v>0.38</v>
      </c>
      <c r="BS30" s="337">
        <f>BR30*M30</f>
        <v/>
      </c>
      <c r="BT30" s="225">
        <f>IF(BR30=1,20,IF(BR30&gt;0.9,16,IF(BR30&gt;0.8,12,IF(BR30&gt;0.7,8,IF(BR30&gt;0.6,4,IF(BR30&gt;0.5,0,IF(BR30&gt;0.4,-1,IF(BR30&gt;0.3,-2,IF(BR30&gt;0.2,-3,IF(BR30&gt;0.1,-4,IF(BR30&gt;0,-5,IF(BR30=0,-5))))))))))))</f>
        <v/>
      </c>
      <c r="BU30" s="61" t="n"/>
      <c r="BV30" s="548" t="inlineStr">
        <is>
          <t>V Bear</t>
        </is>
      </c>
      <c r="BW30" s="548">
        <f>IF(BV30=$BZ$1,8,IF(BV30=$CA$1,4,IF(BV30=$CB$1,0,IF(BV30=$CC$1,-4,IF(BV30=$CE$1,-8)))))</f>
        <v/>
      </c>
      <c r="BX30" s="206">
        <f>BX1</f>
        <v/>
      </c>
      <c r="BY30" s="206">
        <f>IF(BX30=BR$1,5,IF(BX30=BV$1,0,IF(BX30=BX$1,-5)))</f>
        <v/>
      </c>
      <c r="BZ30" s="554" t="n"/>
      <c r="CA30" s="548" t="inlineStr">
        <is>
          <t>Buy</t>
        </is>
      </c>
      <c r="CB30" s="61" t="n"/>
      <c r="CC30" s="61" t="n"/>
      <c r="CD30" s="332" t="n"/>
      <c r="CE30" t="inlineStr">
        <is>
          <t>Materials</t>
        </is>
      </c>
      <c r="CF30" t="inlineStr">
        <is>
          <t>Materials</t>
        </is>
      </c>
      <c r="CG30" t="inlineStr">
        <is>
          <t>Metaks &amp; Mining</t>
        </is>
      </c>
      <c r="CH30" t="inlineStr">
        <is>
          <t>Diversified Metals &amp; Mining (HALEU Uranium)</t>
        </is>
      </c>
      <c r="CL30" s="332" t="n"/>
      <c r="CQ30" s="547" t="n"/>
      <c r="CR30" s="33" t="inlineStr">
        <is>
          <t>UUUU</t>
        </is>
      </c>
      <c r="CS30" s="33" t="n"/>
    </row>
    <row r="31" ht="16" customHeight="1" s="545">
      <c r="A31" s="548">
        <f>A30+1</f>
        <v/>
      </c>
      <c r="B31" s="266" t="inlineStr">
        <is>
          <t>OTC Spec. Uranium</t>
        </is>
      </c>
      <c r="C31" s="361" t="n"/>
      <c r="D31" s="284" t="n"/>
      <c r="E31" s="227">
        <f>IF(D31&gt;0,D31*X31,IF(D31&lt;0,D31*X31,0))</f>
        <v/>
      </c>
      <c r="F31" s="361" t="n"/>
      <c r="G31" s="361" t="n"/>
      <c r="H31" s="246" t="n"/>
      <c r="I31" s="591" t="n"/>
      <c r="J31" s="495" t="n"/>
      <c r="K31" s="246" t="n"/>
      <c r="L31" s="270">
        <f>'Investment Analysis'!KA4</f>
        <v/>
      </c>
      <c r="M31" s="151">
        <f>'Investment Analysis'!JW3</f>
        <v/>
      </c>
      <c r="N31" s="151">
        <f>'Investment Analysis'!JY5</f>
        <v/>
      </c>
      <c r="O31" s="345">
        <f>M31/M$3</f>
        <v/>
      </c>
      <c r="P31" s="335">
        <f>N31*L31</f>
        <v/>
      </c>
      <c r="R31" s="324">
        <f>((X31-L31)/L31)*O31</f>
        <v/>
      </c>
      <c r="S31" s="249">
        <f>IF(BN31&lt;30,$BX$1,IF(BN31&gt;70,$BR$1,$BV$1))</f>
        <v/>
      </c>
      <c r="T31" s="324">
        <f>(X31-L31)/L31</f>
        <v/>
      </c>
      <c r="U31" s="547" t="inlineStr">
        <is>
          <t>DNN</t>
        </is>
      </c>
      <c r="V31" t="inlineStr">
        <is>
          <t>Denison Mines Corp.</t>
        </is>
      </c>
      <c r="X31" s="80">
        <f>'Investment Analysis'!JV264</f>
        <v/>
      </c>
      <c r="Y31" s="189">
        <f>AA31*O31</f>
        <v/>
      </c>
      <c r="Z31" s="189">
        <f>(AA31*Y31)/Y$3</f>
        <v/>
      </c>
      <c r="AA31" s="22">
        <f>AN31+AP31+AR31+AZ31+BB31+BG31+BJ31+BM31+BT31+BW31+BY31+AC31+AI31+BP31+AK31</f>
        <v/>
      </c>
      <c r="AB31" s="336">
        <f>AB$122</f>
        <v/>
      </c>
      <c r="AC31" s="337">
        <f>AC$122</f>
        <v/>
      </c>
      <c r="AD31" s="366">
        <f>AB31*M31</f>
        <v/>
      </c>
      <c r="AE31" s="337">
        <f>AC31*M31</f>
        <v/>
      </c>
      <c r="AF31" s="332" t="n">
        <v>53745</v>
      </c>
      <c r="AG31" s="332" t="n"/>
      <c r="AH31" s="225">
        <f>IF(AF31&gt;2500000,AQ$2,IF(AF31&gt;1000000,AR$2,IF(AF31&gt;750000,AS$2,IF(AF31&gt;500000,AT$2,IF(AF31&lt;500000,AU$2)))))</f>
        <v/>
      </c>
      <c r="AI31" s="31">
        <f>IF(AH31=AQ$2,20,IF(AH31=AR$2,15,IF(AH31=AS$2,10,IF(AH31=AT$2,5,IF(AH31=AU$2,0)))))</f>
        <v/>
      </c>
      <c r="AJ31" s="284" t="n">
        <v>35</v>
      </c>
      <c r="AK31" s="31">
        <f>IF(AJ31&gt;84,20,IF(AJ31&gt;80,15,IF(AJ31&gt;75,10,IF(AJ31&gt;70,5,IF(AJ31&gt;49,0,IF(AJ31&lt;1,0,IF(AJ31&lt;20,-20,IF(AJ31&lt;30,-15,IF(AJ31&lt;40,-10,IF(AJ31&lt;50,-5))))))))))</f>
        <v/>
      </c>
      <c r="AL31" s="22" t="n"/>
      <c r="AM31" s="550" t="inlineStr">
        <is>
          <t>C</t>
        </is>
      </c>
      <c r="AN31" s="22">
        <f>IF(AM31=$AN$1,20,IF(AM31=$AO$1,17,IF(AM31=$AP$1,12,IF(AM31=$AQ$1,5,IF(AM31=$AR$1,0)))))</f>
        <v/>
      </c>
      <c r="AP31" s="31" t="n"/>
      <c r="AQ31" s="178" t="inlineStr">
        <is>
          <t>V Bearish</t>
        </is>
      </c>
      <c r="AR31" s="548">
        <f>IF(AQ31=$AS$1,20,IF(AQ31=$AU$1,18,IF(AQ31=$AW$1,14,IF(AQ31=$AY$1,10,IF(AQ31=$BA$1,5,IF(AQ31=$BC$1,0,IF(AQ31=$BD$1,-2.5)))))))</f>
        <v/>
      </c>
      <c r="AS31" s="189" t="n"/>
      <c r="AT31" s="22">
        <f>IF(AS31&lt;1,5,IF(AS31&lt;2,0,IF(AS31&gt;2,-5, IF(AS31=0,5,IF(AS31&lt;0,-7)))))</f>
        <v/>
      </c>
      <c r="AU31" s="189" t="n"/>
      <c r="AV31" s="22">
        <f>IF(AU31&lt;0,-7,IF(AU31&lt;15,5,IF(AU31&lt;25,2,IF(AU31=25,-5,IF(AU31&gt;25,0)))))</f>
        <v/>
      </c>
      <c r="AW31" s="189" t="n"/>
      <c r="AX31" s="22">
        <f>IF(AW31=1,5,IF(AW31&lt;1,5,IF(AW31&gt;1,0)))</f>
        <v/>
      </c>
      <c r="AY31" s="178" t="inlineStr">
        <is>
          <t>V Bearish</t>
        </is>
      </c>
      <c r="AZ31" s="189">
        <f>IF(AY31=$AS$1,20,IF(AY31=$AU$1,18,IF(AY31=$AW$1,14,IF(AY31=$AY$1,10,IF(AY31=$BA$1,5,IF(AY31=$BC$1,0,IF(AY31=$BD$1,-2.5)))))))</f>
        <v/>
      </c>
      <c r="BA31" s="18" t="n">
        <v>0.049</v>
      </c>
      <c r="BB31" s="548">
        <f>IF(BA31&gt;0.05,2,IF(BA31&gt;0,1,IF(BA31&lt;-0.05,-1,IF(BA31&lt;0.1,-2))))</f>
        <v/>
      </c>
      <c r="BC31" s="554" t="n">
        <v>45657</v>
      </c>
      <c r="BD31" s="22" t="n">
        <v>1.8</v>
      </c>
      <c r="BE31" s="22">
        <f>X31</f>
        <v/>
      </c>
      <c r="BF31" s="18">
        <f>IF(BD31&gt;0,(BE31-BD31)/BD31,0)</f>
        <v/>
      </c>
      <c r="BG31" s="548">
        <f>IF(BF31&gt;0.05,4,IF(BF31&gt;0,2,IF(BF31&lt;-0.05,-2,IF(BF31&lt;0.1,-4))))</f>
        <v/>
      </c>
      <c r="BH31" s="225" t="n">
        <v>-3</v>
      </c>
      <c r="BI31" s="225">
        <f>BH31*M31</f>
        <v/>
      </c>
      <c r="BJ31" s="225">
        <f>IF(BH31&gt;5,-1,IF(BH31&gt;4,0,IF(BH31&gt;3,1,IF(BH31&gt;2,2,IF(BH31&gt;1,2, IF(BH31=0,2,IF(BH31&lt;-5,-2,IF(BH31&lt;4,2,IF(BH31&lt;0,1)))))))))</f>
        <v/>
      </c>
      <c r="BK31" s="31" t="n">
        <v>-6</v>
      </c>
      <c r="BL31" s="31">
        <f>BK31*M31</f>
        <v/>
      </c>
      <c r="BM31" s="548">
        <f>IF(BK31&gt;40,4,IF(BK31&gt;30,3.5,IF(BK31&gt;20,3,IF(BK31&gt;10,2,IF(BK31&gt;0,1,IF(BK31=0,0.5,IF(BK31&lt;-40,-4,IF(BK31&lt;-30,-3,IF(BK31&lt;-20,-2.5,IF(BK31&lt;-10,-2,IF(BK31&lt;0,0)))))))))))</f>
        <v/>
      </c>
      <c r="BN31" s="61" t="n">
        <v>8</v>
      </c>
      <c r="BO31" s="61">
        <f>BN31*M31</f>
        <v/>
      </c>
      <c r="BP31" s="548">
        <f>IF(BN31&lt;10,5,IF(BN31&lt;20,4,IF(BN31&lt;30,3,IF(BN31&lt;40,2,IF(BN31&lt;50,1,IF(BN31=50,0,IF(BN31&gt;90,-5,IF(BN31&gt;80,-4,IF(BN31&gt;70,-3,IF(BN31&gt;60,-2,IF(BN31&gt;50,-1,0)))))))))))</f>
        <v/>
      </c>
      <c r="BQ31" s="206" t="n"/>
      <c r="BR31" s="61" t="n">
        <v>0.47</v>
      </c>
      <c r="BS31" s="337">
        <f>BR31*M31</f>
        <v/>
      </c>
      <c r="BT31" s="225">
        <f>IF(BR31=1,20,IF(BR31&gt;0.9,16,IF(BR31&gt;0.8,12,IF(BR31&gt;0.7,8,IF(BR31&gt;0.6,4,IF(BR31&gt;0.5,0,IF(BR31&gt;0.4,-1,IF(BR31&gt;0.3,-2,IF(BR31&gt;0.2,-3,IF(BR31&gt;0.1,-4,IF(BR31&gt;0,-5,IF(BR31=0,-5))))))))))))</f>
        <v/>
      </c>
      <c r="BU31" s="61" t="n"/>
      <c r="BV31" s="548" t="inlineStr">
        <is>
          <t>Bear</t>
        </is>
      </c>
      <c r="BW31" s="548">
        <f>IF(BV31=$BZ$1,8,IF(BV31=$CA$1,4,IF(BV31=$CB$1,0,IF(BV31=$CC$1,-4,IF(BV31=$CE$1,-8)))))</f>
        <v/>
      </c>
      <c r="BX31" s="206" t="inlineStr">
        <is>
          <t>˄</t>
        </is>
      </c>
      <c r="BY31" s="206">
        <f>IF(BX31=BR$1,5,IF(BX31=BV$1,0,IF(BX31=BX$1,-5)))</f>
        <v/>
      </c>
      <c r="BZ31" s="554" t="n"/>
      <c r="CA31" s="548" t="inlineStr">
        <is>
          <t>S Buy</t>
        </is>
      </c>
      <c r="CE31" t="inlineStr">
        <is>
          <t>Materials</t>
        </is>
      </c>
      <c r="CF31" s="548" t="inlineStr">
        <is>
          <t>Materials</t>
        </is>
      </c>
      <c r="CG31" t="inlineStr">
        <is>
          <t>Metals &amp; Mining</t>
        </is>
      </c>
      <c r="CH31" s="445" t="inlineStr">
        <is>
          <t>Uranium</t>
        </is>
      </c>
      <c r="CI31" t="inlineStr">
        <is>
          <t>Canadian</t>
        </is>
      </c>
      <c r="CL31" s="332" t="n"/>
      <c r="CQ31" s="547" t="n"/>
      <c r="CR31" s="33" t="inlineStr">
        <is>
          <t>DNN</t>
        </is>
      </c>
      <c r="CS31" s="33" t="n"/>
    </row>
    <row r="32">
      <c r="A32" s="548">
        <f>A31+1</f>
        <v/>
      </c>
      <c r="B32" s="266" t="inlineStr">
        <is>
          <t>Areospace &amp; Defense</t>
        </is>
      </c>
      <c r="C32" s="246" t="n"/>
      <c r="D32" s="413" t="n"/>
      <c r="E32" s="227">
        <f>IF(D32&gt;0,D32*X32,IF(D32&lt;0,D32*X32,0))</f>
        <v/>
      </c>
      <c r="F32" s="364" t="n"/>
      <c r="G32" s="364" t="n"/>
      <c r="H32" s="407" t="n"/>
      <c r="I32" s="408" t="n"/>
      <c r="J32" s="485" t="n"/>
      <c r="K32" s="246" t="n"/>
      <c r="L32" s="270">
        <f>'Investment Analysis'!PK4</f>
        <v/>
      </c>
      <c r="M32" s="335">
        <f>'Investment Analysis'!PG3</f>
        <v/>
      </c>
      <c r="N32" s="335">
        <f>'Investment Analysis'!PI5</f>
        <v/>
      </c>
      <c r="O32" s="345">
        <f>M32/M$3</f>
        <v/>
      </c>
      <c r="P32" s="335">
        <f>N32*L32</f>
        <v/>
      </c>
      <c r="Q32" s="335" t="n"/>
      <c r="R32" s="324">
        <f>((X32-L32)/L32)*O32</f>
        <v/>
      </c>
      <c r="S32" s="249">
        <f>IF(BN32&lt;30,$BX$1,IF(BN32&gt;70,$BR$1,$BV$1))</f>
        <v/>
      </c>
      <c r="T32" s="324">
        <f>(X32-L32)/L32</f>
        <v/>
      </c>
      <c r="U32" s="547" t="inlineStr">
        <is>
          <t>LHX</t>
        </is>
      </c>
      <c r="V32" t="inlineStr">
        <is>
          <t>L3Harris Technologies, Inc.</t>
        </is>
      </c>
      <c r="X32">
        <f>'Investment Analysis'!PF264</f>
        <v/>
      </c>
      <c r="Y32" s="189">
        <f>AA32*O32</f>
        <v/>
      </c>
      <c r="Z32" s="189">
        <f>(AA32*Y32)/Y$3</f>
        <v/>
      </c>
      <c r="AA32" s="22">
        <f>AN32+AP32+AR32+AZ32+BB32+BG32+BJ32+BM32+BT32+BW32+BY32+AC32+AI32+BP32+AK32</f>
        <v/>
      </c>
      <c r="AB32" s="336">
        <f>AB$230</f>
        <v/>
      </c>
      <c r="AC32" s="337">
        <f>AC$230</f>
        <v/>
      </c>
      <c r="AD32" s="366">
        <f>AB32*M32</f>
        <v/>
      </c>
      <c r="AE32" s="337">
        <f>AC32*M32</f>
        <v/>
      </c>
      <c r="AF32" s="332" t="n"/>
      <c r="AG32" s="332" t="n"/>
      <c r="AH32" s="225">
        <f>IF(AF32&gt;2500000,AQ$2,IF(AF32&gt;1000000,AR$2,IF(AF32&gt;750000,AS$2,IF(AF32&gt;500000,AT$2,IF(AF32&lt;500000,AU$2)))))</f>
        <v/>
      </c>
      <c r="AI32" s="31">
        <f>IF(AH32=AQ$2,20,IF(AH32=AR$2,15,IF(AH32=AS$2,10,IF(AH32=AT$2,5,IF(AH32=AU$2,0)))))</f>
        <v/>
      </c>
      <c r="AJ32" s="284" t="n">
        <v>81</v>
      </c>
      <c r="AK32" s="31">
        <f>IF(AJ32&gt;84,20,IF(AJ32&gt;80,15,IF(AJ32&gt;75,10,IF(AJ32&gt;70,5,IF(AJ32&gt;49,0,IF(AJ32&lt;1,0,IF(AJ32&lt;20,-20,IF(AJ32&lt;30,-15,IF(AJ32&lt;40,-10,IF(AJ32&lt;50,-5))))))))))</f>
        <v/>
      </c>
      <c r="AL32" s="22" t="n"/>
      <c r="AM32" s="371" t="inlineStr">
        <is>
          <t>B</t>
        </is>
      </c>
      <c r="AN32" s="22">
        <f>IF(AM32=$AN$1,20,IF(AM32=$AO$1,17,IF(AM32=$AP$1,12,IF(AM32=$AQ$1,5,IF(AM32=$AR$1,0)))))</f>
        <v/>
      </c>
      <c r="AO32">
        <f>IF(AM32=AN$1,5,IF(AM32=AO$1,4,IF(AM32=AP$1,3,IF(AM32=AQ$1,2,IF(AM32=AR$1,1,0)))))</f>
        <v/>
      </c>
      <c r="AP32" s="31" t="n"/>
      <c r="AQ32" s="177" t="inlineStr">
        <is>
          <t>Neutral+</t>
        </is>
      </c>
      <c r="AR32" s="548">
        <f>IF(AQ32=$AS$1,20,IF(AQ32=$AU$1,18,IF(AQ32=$AW$1,14,IF(AQ32=$AY$1,10,IF(AQ32=$BA$1,5,IF(AQ32=$BC$1,0,IF(AQ32=$BD$1,-2.5)))))))</f>
        <v/>
      </c>
      <c r="AS32" s="189" t="n">
        <v>0.57</v>
      </c>
      <c r="AT32" s="22">
        <f>IF(AS32&lt;1,5,IF(AS32&lt;2,0,IF(AS32&gt;2,-5, IF(AS32=0,5,IF(AS32&lt;0,-7)))))</f>
        <v/>
      </c>
      <c r="AU32" s="189" t="n">
        <v>30.95</v>
      </c>
      <c r="AV32" s="22">
        <f>IF(AU32&lt;0,-7,IF(AU32&lt;15,5,IF(AU32&lt;25,2,IF(AU32=25,-5,IF(AU32&gt;25,0)))))</f>
        <v/>
      </c>
      <c r="AW32" s="189" t="n">
        <v>2.38</v>
      </c>
      <c r="AX32" s="22">
        <f>IF(AW32=1,5,IF(AW32&lt;1,5,IF(AW32&gt;1,0)))</f>
        <v/>
      </c>
      <c r="AY32" s="178" t="inlineStr">
        <is>
          <t>V Bearish</t>
        </is>
      </c>
      <c r="AZ32" s="189">
        <f>IF(AY32=$AS$1,20,IF(AY32=$AU$1,18,IF(AY32=$AW$1,14,IF(AY32=$AY$1,10,IF(AY32=$BA$1,5,IF(AY32=$BC$1,0,IF(AY32=$BD$1,-2.5)))))))</f>
        <v/>
      </c>
      <c r="BA32" s="18" t="n">
        <v>0.126</v>
      </c>
      <c r="BB32" s="548">
        <f>IF(BA32&gt;0.05,2,IF(BA32&gt;0,1,IF(BA32&lt;-0.05,-1,IF(BA32&lt;0.1,-2))))</f>
        <v/>
      </c>
      <c r="BC32" s="554" t="n">
        <v>45657</v>
      </c>
      <c r="BD32" s="22" t="n">
        <v>209.13</v>
      </c>
      <c r="BE32" s="22">
        <f>X32</f>
        <v/>
      </c>
      <c r="BF32" s="18">
        <f>IF(BD32&gt;0,(BE32-BD32)/BD32,0)</f>
        <v/>
      </c>
      <c r="BG32" s="548">
        <f>IF(BF32&gt;0.05,4,IF(BF32&gt;0,2,IF(BF32&lt;-0.05,-2,IF(BF32&lt;0.1,-4))))</f>
        <v/>
      </c>
      <c r="BH32" s="225" t="n">
        <v>-2.5</v>
      </c>
      <c r="BI32" s="225">
        <f>BH32*M32</f>
        <v/>
      </c>
      <c r="BJ32" s="225">
        <f>IF(BH32&gt;5,-1,IF(BH32&gt;4,0,IF(BH32&gt;3,1,IF(BH32&gt;2,2,IF(BH32&gt;1,2, IF(BH32=0,2,IF(BH32&lt;-5,-2,IF(BH32&lt;4,2,IF(BH32&lt;0,1)))))))))</f>
        <v/>
      </c>
      <c r="BK32" s="31" t="n">
        <v>-16</v>
      </c>
      <c r="BL32" s="31">
        <f>BK32*M32</f>
        <v/>
      </c>
      <c r="BM32" s="548">
        <f>IF(BK32&gt;40,4,IF(BK32&gt;30,3.5,IF(BK32&gt;20,3,IF(BK32&gt;10,2,IF(BK32&gt;0,1,IF(BK32=0,0.5,IF(BK32&lt;-40,-4,IF(BK32&lt;-30,-3,IF(BK32&lt;-20,-2.5,IF(BK32&lt;-10,-2,IF(BK32&lt;0,0)))))))))))</f>
        <v/>
      </c>
      <c r="BN32" s="61" t="n">
        <v>23</v>
      </c>
      <c r="BO32" s="61">
        <f>BN32*M32</f>
        <v/>
      </c>
      <c r="BP32" s="548">
        <f>IF(BN32&lt;10,5,IF(BN32&lt;20,4,IF(BN32&lt;30,3,IF(BN32&lt;40,2,IF(BN32&lt;50,1,IF(BN32=50,0,IF(BN32&gt;90,-5,IF(BN32&gt;80,-4,IF(BN32&gt;70,-3,IF(BN32&gt;60,-2,IF(BN32&gt;50,-1,0)))))))))))</f>
        <v/>
      </c>
      <c r="BQ32" s="206" t="n"/>
      <c r="BR32" s="61" t="n">
        <v>0.46</v>
      </c>
      <c r="BS32" s="337">
        <f>BR32*M32</f>
        <v/>
      </c>
      <c r="BT32" s="225">
        <f>IF(BR32=1,20,IF(BR32&gt;0.9,16,IF(BR32&gt;0.8,12,IF(BR32&gt;0.7,8,IF(BR32&gt;0.6,4,IF(BR32&gt;0.5,0,IF(BR32&gt;0.4,-1,IF(BR32&gt;0.3,-2,IF(BR32&gt;0.2,-3,IF(BR32&gt;0.1,-4,IF(BR32&gt;0,-5,IF(BR32=0,-5))))))))))))</f>
        <v/>
      </c>
      <c r="BU32" s="61" t="n"/>
      <c r="BV32" s="548" t="inlineStr">
        <is>
          <t>V Bull</t>
        </is>
      </c>
      <c r="BW32" s="548">
        <f>IF(BV32=$BZ$1,8,IF(BV32=$CA$1,4,IF(BV32=$CB$1,0,IF(BV32=$CC$1,-4,IF(BV32=$CE$1,-8)))))</f>
        <v/>
      </c>
      <c r="BX32" s="206" t="inlineStr">
        <is>
          <t>˄</t>
        </is>
      </c>
      <c r="BY32" s="206">
        <f>IF(BX32=BR$1,5,IF(BX32=BV$1,0,IF(BX32=BX$1,-5)))</f>
        <v/>
      </c>
      <c r="BZ32" s="25" t="n"/>
      <c r="CA32" s="548" t="inlineStr">
        <is>
          <t>Buy</t>
        </is>
      </c>
      <c r="CE32" t="inlineStr">
        <is>
          <t>Industrials</t>
        </is>
      </c>
      <c r="CF32" t="inlineStr">
        <is>
          <t>Capital Goods</t>
        </is>
      </c>
      <c r="CG32" t="inlineStr">
        <is>
          <t>Aerospace &amp; Defense</t>
        </is>
      </c>
      <c r="CH32" t="inlineStr">
        <is>
          <t>Aerospace &amp; Defense</t>
        </is>
      </c>
      <c r="CJ32" t="inlineStr">
        <is>
          <t>AI related navagation and targeting</t>
        </is>
      </c>
      <c r="CL32" s="332" t="n"/>
      <c r="CQ32" s="547" t="n"/>
      <c r="CR32" s="33" t="inlineStr">
        <is>
          <t>LHX</t>
        </is>
      </c>
      <c r="CS32" s="33" t="n"/>
    </row>
    <row r="33">
      <c r="A33" s="548">
        <f>A32+1</f>
        <v/>
      </c>
      <c r="B33" s="266" t="inlineStr">
        <is>
          <t>Areospace &amp; Defense</t>
        </is>
      </c>
      <c r="D33" s="413" t="n"/>
      <c r="E33" s="227">
        <f>IF(D33&gt;0,D33*X33,IF(D33&lt;0,D33*X33,0))</f>
        <v/>
      </c>
      <c r="J33" s="484" t="n"/>
      <c r="L33">
        <f>'Investment Analysis'!IR4</f>
        <v/>
      </c>
      <c r="M33" s="151">
        <f>'Investment Analysis'!IN3</f>
        <v/>
      </c>
      <c r="N33" s="151">
        <f>'Investment Analysis'!IP5</f>
        <v/>
      </c>
      <c r="O33" s="345">
        <f>M33/M$3</f>
        <v/>
      </c>
      <c r="P33" s="335">
        <f>N33*L33</f>
        <v/>
      </c>
      <c r="Q33" s="335" t="n"/>
      <c r="R33" s="324">
        <f>((X33-L33)/L33)*O33</f>
        <v/>
      </c>
      <c r="S33" s="249">
        <f>IF(BN33&lt;30,$BX$1,IF(BN33&gt;70,$BR$1,$BV$1))</f>
        <v/>
      </c>
      <c r="T33" s="324">
        <f>(X33-L33)/L33</f>
        <v/>
      </c>
      <c r="U33" s="547" t="inlineStr">
        <is>
          <t>HII</t>
        </is>
      </c>
      <c r="V33" s="234" t="inlineStr">
        <is>
          <t>Huntington Ingalls Industries, Inc.</t>
        </is>
      </c>
      <c r="X33">
        <f>'Investment Analysis'!IM264</f>
        <v/>
      </c>
      <c r="Y33" s="189">
        <f>AA33*O33</f>
        <v/>
      </c>
      <c r="Z33" s="189">
        <f>(AA33*Y33)/Y$3</f>
        <v/>
      </c>
      <c r="AA33" s="22">
        <f>AN33+AP33+AR33+AZ33+BB33+BG33+BJ33+BM33+BT33+BW33+BY33+AC33+AI33+BP33+AK33</f>
        <v/>
      </c>
      <c r="AB33" s="336">
        <f>AB$230</f>
        <v/>
      </c>
      <c r="AC33" s="337">
        <f>AC$230</f>
        <v/>
      </c>
      <c r="AD33" s="366">
        <f>AB33*M33</f>
        <v/>
      </c>
      <c r="AE33" s="337">
        <f>AC33*M33</f>
        <v/>
      </c>
      <c r="AF33" s="332" t="n">
        <v>260545</v>
      </c>
      <c r="AG33" s="332" t="n"/>
      <c r="AH33" s="225">
        <f>IF(AF33&gt;2500000,AQ$2,IF(AF33&gt;1000000,AR$2,IF(AF33&gt;750000,AS$2,IF(AF33&gt;500000,AT$2,IF(AF33&lt;500000,AU$2)))))</f>
        <v/>
      </c>
      <c r="AI33" s="31">
        <f>IF(AH33=AQ$2,20,IF(AH33=AR$2,15,IF(AH33=AS$2,10,IF(AH33=AT$2,5,IF(AH33=AU$2,0)))))</f>
        <v/>
      </c>
      <c r="AJ33" s="284" t="n">
        <v>65</v>
      </c>
      <c r="AK33" s="31">
        <f>IF(AJ33&gt;84,20,IF(AJ33&gt;80,15,IF(AJ33&gt;75,10,IF(AJ33&gt;70,5,IF(AJ33&gt;49,0,IF(AJ33&lt;1,0,IF(AJ33&lt;20,-20,IF(AJ33&lt;30,-15,IF(AJ33&lt;40,-10,IF(AJ33&lt;50,-5))))))))))</f>
        <v/>
      </c>
      <c r="AL33" s="22" t="n"/>
      <c r="AM33" s="414" t="inlineStr">
        <is>
          <t>A</t>
        </is>
      </c>
      <c r="AN33" s="22">
        <f>IF(AM33=$AN$1,20,IF(AM33=$AO$1,17,IF(AM33=$AP$1,12,IF(AM33=$AQ$1,5,IF(AM33=$AR$1,0)))))</f>
        <v/>
      </c>
      <c r="AO33">
        <f>IF(AM33=AN$1,5,IF(AM33=AO$1,4,IF(AM33=AP$1,3,IF(AM33=AQ$1,2,IF(AM33=AR$1,1,0)))))</f>
        <v/>
      </c>
      <c r="AP33" s="31" t="n"/>
      <c r="AQ33" s="176" t="inlineStr">
        <is>
          <t>V Bullish</t>
        </is>
      </c>
      <c r="AR33" s="548">
        <f>IF(AQ33=$AS$1,20,IF(AQ33=$AU$1,18,IF(AQ33=$AW$1,14,IF(AQ33=$AY$1,10,IF(AQ33=$BA$1,5,IF(AQ33=$BC$1,0,IF(AQ33=$BD$1,-2.5)))))))</f>
        <v/>
      </c>
      <c r="AS33" s="189" t="n">
        <v>0.6</v>
      </c>
      <c r="AT33" s="22">
        <f>IF(AS33&lt;1,5,IF(AS33&lt;2,0,IF(AS33&gt;2,-5, IF(AS33=0,5,IF(AS33&lt;0,-7)))))</f>
        <v/>
      </c>
      <c r="AU33" s="189" t="n">
        <v>20.2</v>
      </c>
      <c r="AV33" s="22">
        <f>IF(AU33&lt;0,-7,IF(AU33&lt;15,5,IF(AU33&lt;25,2,IF(AU33=25,-5,IF(AU33&gt;25,0)))))</f>
        <v/>
      </c>
      <c r="AW33" s="189" t="n">
        <v>1.79</v>
      </c>
      <c r="AX33" s="22">
        <f>IF(AW33=1,5,IF(AW33&lt;1,5,IF(AW33&gt;1,0)))</f>
        <v/>
      </c>
      <c r="AY33" s="176" t="inlineStr">
        <is>
          <t>V Bullish</t>
        </is>
      </c>
      <c r="AZ33" s="189">
        <f>IF(AY33=$AS$1,20,IF(AY33=$AU$1,18,IF(AY33=$AW$1,14,IF(AY33=$AY$1,10,IF(AY33=$BA$1,5,IF(AY33=$BC$1,0,IF(AY33=$BD$1,-2.5)))))))</f>
        <v/>
      </c>
      <c r="BA33" s="18" t="n">
        <v>0.5639999999999999</v>
      </c>
      <c r="BB33" s="548">
        <f>IF(BA33&gt;0.05,2,IF(BA33&gt;0,1,IF(BA33&lt;-0.05,-1,IF(BA33&lt;0.1,-2))))</f>
        <v/>
      </c>
      <c r="BC33" s="554" t="n">
        <v>45657</v>
      </c>
      <c r="BD33" s="22" t="n">
        <v>187.51</v>
      </c>
      <c r="BE33" s="22">
        <f>X33</f>
        <v/>
      </c>
      <c r="BF33" s="18">
        <f>IF(BD33&gt;0,(BE33-BD33)/BD33,0)</f>
        <v/>
      </c>
      <c r="BG33" s="548">
        <f>IF(BF33&gt;0.05,4,IF(BF33&gt;0,2,IF(BF33&lt;-0.05,-2,IF(BF33&lt;0.1,-4))))</f>
        <v/>
      </c>
      <c r="BH33" s="225" t="n">
        <v>1.5</v>
      </c>
      <c r="BI33" s="225">
        <f>BH33*M33</f>
        <v/>
      </c>
      <c r="BJ33" s="225">
        <f>IF(BH33&gt;5,-1,IF(BH33&gt;4,0,IF(BH33&gt;3,1,IF(BH33&gt;2,2,IF(BH33&gt;1,2, IF(BH33=0,2,IF(BH33&lt;-5,-2,IF(BH33&lt;4,2,IF(BH33&lt;0,1)))))))))</f>
        <v/>
      </c>
      <c r="BK33" s="31" t="n">
        <v>6</v>
      </c>
      <c r="BL33" s="31">
        <f>BK33*M33</f>
        <v/>
      </c>
      <c r="BM33" s="548">
        <f>IF(BK33&gt;40,4,IF(BK33&gt;30,3.5,IF(BK33&gt;20,3,IF(BK33&gt;10,2,IF(BK33&gt;0,1,IF(BK33=0,0.5,IF(BK33&lt;-40,-4,IF(BK33&lt;-30,-3,IF(BK33&lt;-20,-2.5,IF(BK33&lt;-10,-2,IF(BK33&lt;0,0)))))))))))</f>
        <v/>
      </c>
      <c r="BN33" s="61" t="n">
        <v>12</v>
      </c>
      <c r="BO33" s="61">
        <f>BN33*M33</f>
        <v/>
      </c>
      <c r="BP33" s="548">
        <f>IF(BN33&lt;10,5,IF(BN33&lt;20,4,IF(BN33&lt;30,3,IF(BN33&lt;40,2,IF(BN33&lt;50,1,IF(BN33=50,0,IF(BN33&gt;90,-5,IF(BN33&gt;80,-4,IF(BN33&gt;70,-3,IF(BN33&gt;60,-2,IF(BN33&gt;50,-1,0)))))))))))</f>
        <v/>
      </c>
      <c r="BQ33" s="206" t="n"/>
      <c r="BR33" s="61" t="n">
        <v>0.9</v>
      </c>
      <c r="BS33" s="337">
        <f>BR33*M33</f>
        <v/>
      </c>
      <c r="BT33" s="225">
        <f>IF(BR33=1,20,IF(BR33&gt;0.9,16,IF(BR33&gt;0.8,12,IF(BR33&gt;0.7,8,IF(BR33&gt;0.6,4,IF(BR33&gt;0.5,0,IF(BR33&gt;0.4,-1,IF(BR33&gt;0.3,-2,IF(BR33&gt;0.2,-3,IF(BR33&gt;0.1,-4,IF(BR33&gt;0,-5,IF(BR33=0,-5))))))))))))</f>
        <v/>
      </c>
      <c r="BU33" s="61" t="n"/>
      <c r="BV33" s="548" t="inlineStr">
        <is>
          <t>Neut</t>
        </is>
      </c>
      <c r="BW33" s="548">
        <f>IF(BV33=$BZ$1,8,IF(BV33=$CA$1,4,IF(BV33=$CB$1,0,IF(BV33=$CC$1,-4,IF(BV33=$CE$1,-8)))))</f>
        <v/>
      </c>
      <c r="BX33" s="206" t="inlineStr">
        <is>
          <t>˄</t>
        </is>
      </c>
      <c r="BY33" s="206">
        <f>IF(BX33=BR$1,5,IF(BX33=BV$1,0,IF(BX33=BX$1,-5)))</f>
        <v/>
      </c>
      <c r="BZ33" s="25" t="n"/>
      <c r="CA33" s="548" t="inlineStr">
        <is>
          <t>Hold</t>
        </is>
      </c>
      <c r="CE33" t="inlineStr">
        <is>
          <t>Industrials</t>
        </is>
      </c>
      <c r="CF33" t="inlineStr">
        <is>
          <t>Capital Goods</t>
        </is>
      </c>
      <c r="CG33" t="inlineStr">
        <is>
          <t>Aerospace &amp; Defense</t>
        </is>
      </c>
      <c r="CH33" t="inlineStr">
        <is>
          <t>Aerospace &amp; Defense</t>
        </is>
      </c>
      <c r="CK33" t="inlineStr">
        <is>
          <t>Ship maintenance and upgrading</t>
        </is>
      </c>
      <c r="CL33" s="332" t="n"/>
      <c r="CQ33" s="547" t="n"/>
      <c r="CR33" s="33" t="inlineStr">
        <is>
          <t>HII</t>
        </is>
      </c>
      <c r="CS33" s="33" t="n"/>
    </row>
    <row r="34">
      <c r="A34" s="548">
        <f>A33+1</f>
        <v/>
      </c>
      <c r="B34" s="266" t="inlineStr">
        <is>
          <t>A&amp;D &amp; Nuclear Energy SMR's</t>
        </is>
      </c>
      <c r="C34" s="361" t="n"/>
      <c r="D34" s="336" t="n"/>
      <c r="E34" s="227">
        <f>IF(D34&gt;0,D34*X34,IF(D34&lt;0,D34*X34,0))</f>
        <v/>
      </c>
      <c r="F34" s="364" t="n"/>
      <c r="G34" s="364" t="n"/>
      <c r="H34" s="407" t="n"/>
      <c r="I34" s="408" t="n"/>
      <c r="J34" s="340" t="n"/>
      <c r="K34" s="366">
        <f>IF(J34&gt;0,J34/X34,0)</f>
        <v/>
      </c>
      <c r="L34" s="367">
        <f>'Investment Analysis'!MS4</f>
        <v/>
      </c>
      <c r="M34" s="358">
        <f>'Investment Analysis'!MO3</f>
        <v/>
      </c>
      <c r="N34" s="335">
        <f>'Investment Analysis'!MQ5</f>
        <v/>
      </c>
      <c r="O34" s="345">
        <f>M34/M$3</f>
        <v/>
      </c>
      <c r="P34" s="335">
        <f>N34*L34</f>
        <v/>
      </c>
      <c r="Q34" s="335" t="n"/>
      <c r="R34" s="324">
        <f>((X34-L34)/L34)*O34</f>
        <v/>
      </c>
      <c r="S34" s="249">
        <f>IF(BN34&lt;30,$BX$1,IF(BN34&gt;70,$BR$1,$BV$1))</f>
        <v/>
      </c>
      <c r="T34" s="324">
        <f>(X34-L34)/L34</f>
        <v/>
      </c>
      <c r="U34" s="547" t="inlineStr">
        <is>
          <t>BWXT</t>
        </is>
      </c>
      <c r="V34" t="inlineStr">
        <is>
          <t>BWX Technologies, Inc.</t>
        </is>
      </c>
      <c r="W34" s="183" t="n"/>
      <c r="X34" s="80">
        <f>'Investment Analysis'!MN264</f>
        <v/>
      </c>
      <c r="Y34" s="189">
        <f>AA34*O34</f>
        <v/>
      </c>
      <c r="Z34" s="189">
        <f>(AA34*Y34)/Y$3</f>
        <v/>
      </c>
      <c r="AA34" s="22">
        <f>AN34+AP34+AR34+AZ34+BB34+BG34+BJ34+BM34+BT34+BW34+BY34+AC34+AI34+BP34+AK34</f>
        <v/>
      </c>
      <c r="AB34" s="336">
        <f>AB$71</f>
        <v/>
      </c>
      <c r="AC34" s="337">
        <f>AC$71</f>
        <v/>
      </c>
      <c r="AD34" s="366">
        <f>AB34*M34</f>
        <v/>
      </c>
      <c r="AE34" s="337">
        <f>AC34*M34</f>
        <v/>
      </c>
      <c r="AF34" s="332" t="n">
        <v>319764</v>
      </c>
      <c r="AG34" s="332" t="n">
        <v>32465</v>
      </c>
      <c r="AH34" s="225">
        <f>IF(AF34&gt;2500000,AQ$2,IF(AF34&gt;1000000,AR$2,IF(AF34&gt;750000,AS$2,IF(AF34&gt;500000,AT$2,IF(AF34&lt;500000,AU$2)))))</f>
        <v/>
      </c>
      <c r="AI34" s="31">
        <f>IF(AH34=AQ$2,20,IF(AH34=AR$2,15,IF(AH34=AS$2,10,IF(AH34=AT$2,5,IF(AH34=AU$2,0)))))</f>
        <v/>
      </c>
      <c r="AJ34" s="284" t="n">
        <v>64</v>
      </c>
      <c r="AK34" s="31">
        <f>IF(AJ34&gt;84,20,IF(AJ34&gt;80,15,IF(AJ34&gt;75,10,IF(AJ34&gt;70,5,IF(AJ34&gt;49,0,IF(AJ34&lt;1,0,IF(AJ34&lt;20,-20,IF(AJ34&lt;30,-15,IF(AJ34&lt;40,-10,IF(AJ34&lt;50,-5))))))))))</f>
        <v/>
      </c>
      <c r="AL34" s="22" t="n"/>
      <c r="AM34" s="371" t="inlineStr">
        <is>
          <t>B</t>
        </is>
      </c>
      <c r="AN34" s="22">
        <f>IF(AM34=$AN$1,20,IF(AM34=$AO$1,17,IF(AM34=$AP$1,12,IF(AM34=$AQ$1,5,IF(AM34=$AR$1,0)))))</f>
        <v/>
      </c>
      <c r="AO34">
        <f>IF(AM34=AN$1,5,IF(AM34=AO$1,4,IF(AM34=AP$1,3,IF(AM34=AQ$1,2,IF(AM34=AR$1,1,0)))))</f>
        <v/>
      </c>
      <c r="AP34" s="31" t="n"/>
      <c r="AQ34" s="177" t="inlineStr">
        <is>
          <t>Neutral+</t>
        </is>
      </c>
      <c r="AR34" s="548">
        <f>IF(AQ34=$AS$1,20,IF(AQ34=$AU$1,18,IF(AQ34=$AW$1,14,IF(AQ34=$AY$1,10,IF(AQ34=$BA$1,5,IF(AQ34=$BC$1,0,IF(AQ34=$BD$1,-2.5)))))))</f>
        <v/>
      </c>
      <c r="AS34" s="189" t="n">
        <v>1.28</v>
      </c>
      <c r="AT34" s="22">
        <f>IF(AS34&lt;1,5,IF(AS34&lt;2,0,IF(AS34&gt;2,-5, IF(AS34=0,5,IF(AS34&lt;0,-7)))))</f>
        <v/>
      </c>
      <c r="AU34" s="189" t="n">
        <v>56.52</v>
      </c>
      <c r="AV34" s="22">
        <f>IF(AU34&lt;0,-7,IF(AU34&lt;15,5,IF(AU34&lt;25,2,IF(AU34=25,-5,IF(AU34&gt;25,0)))))</f>
        <v/>
      </c>
      <c r="AW34" s="189" t="n">
        <v>4.78</v>
      </c>
      <c r="AX34" s="22">
        <f>IF(AW34=1,5,IF(AW34&lt;1,5,IF(AW34&gt;1,0)))</f>
        <v/>
      </c>
      <c r="AY34" s="273" t="inlineStr">
        <is>
          <t>Bearish</t>
        </is>
      </c>
      <c r="AZ34" s="189">
        <f>IF(AY34=$AS$1,20,IF(AY34=$AU$1,18,IF(AY34=$AW$1,14,IF(AY34=$AY$1,10,IF(AY34=$BA$1,5,IF(AY34=$BC$1,0,IF(AY34=$BD$1,-2.5)))))))</f>
        <v/>
      </c>
      <c r="BA34" s="18" t="n">
        <v>0.274</v>
      </c>
      <c r="BB34" s="548">
        <f>IF(BA34&gt;0.05,2,IF(BA34&gt;0,1,IF(BA34&lt;-0.05,-1,IF(BA34&lt;0.1,-2))))</f>
        <v/>
      </c>
      <c r="BC34" s="554" t="n">
        <v>45657</v>
      </c>
      <c r="BD34" s="22" t="n">
        <v>76.73</v>
      </c>
      <c r="BE34" s="22">
        <f>X34</f>
        <v/>
      </c>
      <c r="BF34" s="18">
        <f>IF(BD34&gt;0,(BE34-BD34)/BD34,0)</f>
        <v/>
      </c>
      <c r="BG34" s="548">
        <f>IF(BF34&gt;0.05,4,IF(BF34&gt;0,2,IF(BF34&lt;-0.05,-2,IF(BF34&lt;0.1,-4))))</f>
        <v/>
      </c>
      <c r="BH34" s="225" t="n">
        <v>-3</v>
      </c>
      <c r="BI34" s="225">
        <f>BH34*M34</f>
        <v/>
      </c>
      <c r="BJ34" s="225">
        <f>IF(BH34&gt;5,-1,IF(BH34&gt;4,0,IF(BH34&gt;3,1,IF(BH34&gt;2,2,IF(BH34&gt;1,2, IF(BH34=0,2,IF(BH34&lt;-5,-2,IF(BH34&lt;4,2,IF(BH34&lt;0,1)))))))))</f>
        <v/>
      </c>
      <c r="BK34" s="31" t="n">
        <v>1</v>
      </c>
      <c r="BL34" s="31">
        <f>BK34*M34</f>
        <v/>
      </c>
      <c r="BM34" s="548">
        <f>IF(BK34&gt;40,4,IF(BK34&gt;30,3.5,IF(BK34&gt;20,3,IF(BK34&gt;10,2,IF(BK34&gt;0,1,IF(BK34=0,0.5,IF(BK34&lt;-40,-4,IF(BK34&lt;-30,-3,IF(BK34&lt;-20,-2.5,IF(BK34&lt;-10,-2,IF(BK34&lt;0,0)))))))))))</f>
        <v/>
      </c>
      <c r="BN34" s="61" t="n">
        <v>10</v>
      </c>
      <c r="BO34" s="61">
        <f>BN34*M34</f>
        <v/>
      </c>
      <c r="BP34" s="548">
        <f>IF(BN34&lt;10,5,IF(BN34&lt;20,4,IF(BN34&lt;30,3,IF(BN34&lt;40,2,IF(BN34&lt;50,1,IF(BN34=50,0,IF(BN34&gt;90,-5,IF(BN34&gt;80,-4,IF(BN34&gt;70,-3,IF(BN34&gt;60,-2,IF(BN34&gt;50,-1,0)))))))))))</f>
        <v/>
      </c>
      <c r="BQ34" s="206" t="n"/>
      <c r="BR34" s="61" t="n">
        <v>0.48</v>
      </c>
      <c r="BS34" s="337">
        <f>BR34*M34</f>
        <v/>
      </c>
      <c r="BT34" s="225">
        <f>IF(BR34=1,20,IF(BR34&gt;0.9,16,IF(BR34&gt;0.8,12,IF(BR34&gt;0.7,8,IF(BR34&gt;0.6,4,IF(BR34&gt;0.5,0,IF(BR34&gt;0.4,-1,IF(BR34&gt;0.3,-2,IF(BR34&gt;0.2,-3,IF(BR34&gt;0.1,-4,IF(BR34&gt;0,-5,IF(BR34=0,-5))))))))))))</f>
        <v/>
      </c>
      <c r="BU34" s="61" t="n"/>
      <c r="BV34" s="548" t="inlineStr">
        <is>
          <t>Neut</t>
        </is>
      </c>
      <c r="BW34" s="548">
        <f>IF(BV34=$BZ$1,8,IF(BV34=$CA$1,4,IF(BV34=$CB$1,0,IF(BV34=$CC$1,-4,IF(BV34=$CE$1,-8)))))</f>
        <v/>
      </c>
      <c r="BX34" s="206" t="inlineStr">
        <is>
          <t>˄</t>
        </is>
      </c>
      <c r="BY34" s="206">
        <f>IF(BX34=BR$1,5,IF(BX34=BV$1,0,IF(BX34=BX$1,-5)))</f>
        <v/>
      </c>
      <c r="BZ34" s="554" t="n"/>
      <c r="CA34" s="548" t="inlineStr">
        <is>
          <t>Buy</t>
        </is>
      </c>
      <c r="CB34" s="61" t="n">
        <v>90</v>
      </c>
      <c r="CC34" s="61" t="n">
        <v>110</v>
      </c>
      <c r="CD34" s="332" t="n"/>
      <c r="CE34" t="inlineStr">
        <is>
          <t>Industrials</t>
        </is>
      </c>
      <c r="CF34" t="inlineStr">
        <is>
          <t>Capital Goods</t>
        </is>
      </c>
      <c r="CG34" t="inlineStr">
        <is>
          <t>Aerospace &amp; Defense</t>
        </is>
      </c>
      <c r="CH34" t="inlineStr">
        <is>
          <t>Aerospace &amp; Defense</t>
        </is>
      </c>
      <c r="CJ34" t="inlineStr">
        <is>
          <t>Nuclear perpullation systems/electrical gemeration</t>
        </is>
      </c>
      <c r="CL34" s="332" t="n"/>
      <c r="CQ34" s="547" t="n"/>
      <c r="CR34" s="33" t="inlineStr">
        <is>
          <t>BWXT</t>
        </is>
      </c>
      <c r="CS34" s="33" t="n"/>
    </row>
    <row r="35">
      <c r="A35" s="548">
        <f>A34+1</f>
        <v/>
      </c>
      <c r="B35" s="266" t="inlineStr">
        <is>
          <t>Areospace &amp; Defense</t>
        </is>
      </c>
      <c r="C35" s="361" t="n"/>
      <c r="D35" s="413" t="n"/>
      <c r="E35" s="227">
        <f>IF(D35&gt;0,D35*X35,IF(D35&lt;0,D35*X35,0))</f>
        <v/>
      </c>
      <c r="F35" s="364" t="n"/>
      <c r="G35" s="364" t="n"/>
      <c r="H35" s="407" t="n"/>
      <c r="I35" s="408" t="n"/>
      <c r="J35" s="340" t="n"/>
      <c r="K35" s="366" t="n"/>
      <c r="L35" s="367">
        <f>'Investment Analysis'!PD4</f>
        <v/>
      </c>
      <c r="M35" s="358">
        <f>'Investment Analysis'!OZ3</f>
        <v/>
      </c>
      <c r="N35" s="335">
        <f>'Investment Analysis'!PB5</f>
        <v/>
      </c>
      <c r="O35" s="345">
        <f>M35/M$3</f>
        <v/>
      </c>
      <c r="P35" s="335">
        <f>N35*L35</f>
        <v/>
      </c>
      <c r="Q35" s="335" t="n"/>
      <c r="R35" s="324">
        <f>((X35-L35)/L35)*O35</f>
        <v/>
      </c>
      <c r="S35" s="249">
        <f>IF(BN35&lt;30,$BX$1,IF(BN35&gt;70,$BR$1,$BV$1))</f>
        <v/>
      </c>
      <c r="T35" s="324">
        <f>(X35-L35)/L35</f>
        <v/>
      </c>
      <c r="U35" s="547" t="inlineStr">
        <is>
          <t>RTX</t>
        </is>
      </c>
      <c r="V35" t="inlineStr">
        <is>
          <t>RTX Corporation</t>
        </is>
      </c>
      <c r="X35">
        <f>'Investment Analysis'!OY264</f>
        <v/>
      </c>
      <c r="Y35" s="189">
        <f>AA35*O35</f>
        <v/>
      </c>
      <c r="Z35" s="189">
        <f>(AA35*Y35)/Y$3</f>
        <v/>
      </c>
      <c r="AA35" s="22">
        <f>AN35+AP35+AR35+AZ35+BB35+BG35+BJ35+BM35+BT35+BW35+BY35+AC35+AI35+BP35+AK35</f>
        <v/>
      </c>
      <c r="AB35" s="336">
        <f>AB$230</f>
        <v/>
      </c>
      <c r="AC35" s="337">
        <f>AC$230</f>
        <v/>
      </c>
      <c r="AD35" s="366">
        <f>AB35*M35</f>
        <v/>
      </c>
      <c r="AE35" s="337">
        <f>AC35*M35</f>
        <v/>
      </c>
      <c r="AF35" s="332" t="n"/>
      <c r="AG35" s="332" t="n"/>
      <c r="AH35" s="225">
        <f>IF(AF35&gt;2500000,AQ$2,IF(AF35&gt;1000000,AR$2,IF(AF35&gt;750000,AS$2,IF(AF35&gt;500000,AT$2,IF(AF35&lt;500000,AU$2)))))</f>
        <v/>
      </c>
      <c r="AI35" s="31">
        <f>IF(AH35=AQ$2,20,IF(AH35=AR$2,15,IF(AH35=AS$2,10,IF(AH35=AT$2,5,IF(AH35=AU$2,0)))))</f>
        <v/>
      </c>
      <c r="AJ35" s="284" t="n">
        <v>75</v>
      </c>
      <c r="AK35" s="31">
        <f>IF(AJ35&gt;84,20,IF(AJ35&gt;80,15,IF(AJ35&gt;75,10,IF(AJ35&gt;70,5,IF(AJ35&gt;49,0,IF(AJ35&lt;1,0,IF(AJ35&lt;20,-20,IF(AJ35&lt;30,-15,IF(AJ35&lt;40,-10,IF(AJ35&lt;50,-5))))))))))</f>
        <v/>
      </c>
      <c r="AL35" s="22" t="n"/>
      <c r="AM35" s="371" t="inlineStr">
        <is>
          <t>B</t>
        </is>
      </c>
      <c r="AN35" s="22">
        <f>IF(AM35=$AN$1,20,IF(AM35=$AO$1,17,IF(AM35=$AP$1,12,IF(AM35=$AQ$1,5,IF(AM35=$AR$1,0)))))</f>
        <v/>
      </c>
      <c r="AO35">
        <f>IF(AM35=AN$1,5,IF(AM35=AO$1,4,IF(AM35=AP$1,3,IF(AM35=AQ$1,2,IF(AM35=AR$1,1,0)))))</f>
        <v/>
      </c>
      <c r="AP35" s="31" t="n"/>
      <c r="AQ35" s="177" t="inlineStr">
        <is>
          <t>Neutral+</t>
        </is>
      </c>
      <c r="AR35" s="548">
        <f>IF(AQ35=$AS$1,20,IF(AQ35=$AU$1,18,IF(AQ35=$AW$1,14,IF(AQ35=$AY$1,10,IF(AQ35=$BA$1,5,IF(AQ35=$BC$1,0,IF(AQ35=$BD$1,-2.5)))))))</f>
        <v/>
      </c>
      <c r="AS35" s="189" t="n">
        <v>0.6</v>
      </c>
      <c r="AT35" s="22">
        <f>IF(AS35&lt;1,5,IF(AS35&lt;2,0,IF(AS35&gt;2,-5, IF(AS35=0,5,IF(AS35&lt;0,-7)))))</f>
        <v/>
      </c>
      <c r="AU35" s="189" t="n">
        <v>36.24</v>
      </c>
      <c r="AV35" s="22">
        <f>IF(AU35&lt;0,-7,IF(AU35&lt;15,5,IF(AU35&lt;25,2,IF(AU35=25,-5,IF(AU35&gt;25,0)))))</f>
        <v/>
      </c>
      <c r="AW35" s="189" t="n">
        <v>4.03</v>
      </c>
      <c r="AX35" s="22">
        <f>IF(AW35=1,5,IF(AW35&lt;1,5,IF(AW35&gt;1,0)))</f>
        <v/>
      </c>
      <c r="AY35" s="231" t="inlineStr">
        <is>
          <t>V Bearish</t>
        </is>
      </c>
      <c r="AZ35" s="189">
        <f>IF(AY35=$AS$1,20,IF(AY35=$AU$1,18,IF(AY35=$AW$1,14,IF(AY35=$AY$1,10,IF(AY35=$BA$1,5,IF(AY35=$BC$1,0,IF(AY35=$BD$1,-2.5)))))))</f>
        <v/>
      </c>
      <c r="BA35" s="18" t="n">
        <v>0.408</v>
      </c>
      <c r="BB35" s="548">
        <f>IF(BA35&gt;0.05,2,IF(BA35&gt;0,1,IF(BA35&lt;-0.05,-1,IF(BA35&lt;0.1,-2))))</f>
        <v/>
      </c>
      <c r="BC35" s="554" t="n">
        <v>45657</v>
      </c>
      <c r="BD35" s="22" t="n">
        <v>114.55</v>
      </c>
      <c r="BE35" s="22">
        <f>X35</f>
        <v/>
      </c>
      <c r="BF35" s="18">
        <f>IF(BD35&gt;0,(BE35-BD35)/BD35,0)</f>
        <v/>
      </c>
      <c r="BG35" s="548">
        <f>IF(BF35&gt;0.05,4,IF(BF35&gt;0,2,IF(BF35&lt;-0.05,-2,IF(BF35&lt;0.1,-4))))</f>
        <v/>
      </c>
      <c r="BH35" s="225" t="n">
        <v>0</v>
      </c>
      <c r="BI35" s="225">
        <f>BH35*M35</f>
        <v/>
      </c>
      <c r="BJ35" s="225">
        <f>IF(BH35&gt;5,-1,IF(BH35&gt;4,0,IF(BH35&gt;3,1,IF(BH35&gt;2,2,IF(BH35&gt;1,2, IF(BH35=0,2,IF(BH35&lt;-5,-2,IF(BH35&lt;4,2,IF(BH35&lt;0,1)))))))))</f>
        <v/>
      </c>
      <c r="BK35" s="31" t="n">
        <v>-20</v>
      </c>
      <c r="BL35" s="31">
        <f>BK35*M35</f>
        <v/>
      </c>
      <c r="BM35" s="548">
        <f>IF(BK35&gt;40,4,IF(BK35&gt;30,3.5,IF(BK35&gt;20,3,IF(BK35&gt;10,2,IF(BK35&gt;0,1,IF(BK35=0,0.5,IF(BK35&lt;-40,-4,IF(BK35&lt;-30,-3,IF(BK35&lt;-20,-2.5,IF(BK35&lt;-10,-2,IF(BK35&lt;0,0)))))))))))</f>
        <v/>
      </c>
      <c r="BN35" s="61" t="n">
        <v>9</v>
      </c>
      <c r="BO35" s="61">
        <f>BN35*M35</f>
        <v/>
      </c>
      <c r="BP35" s="548">
        <f>IF(BN35&lt;10,5,IF(BN35&lt;20,4,IF(BN35&lt;30,3,IF(BN35&lt;40,2,IF(BN35&lt;50,1,IF(BN35=50,0,IF(BN35&gt;90,-5,IF(BN35&gt;80,-4,IF(BN35&gt;70,-3,IF(BN35&gt;60,-2,IF(BN35&gt;50,-1,0)))))))))))</f>
        <v/>
      </c>
      <c r="BQ35" s="206" t="n"/>
      <c r="BR35" s="61" t="n">
        <v>0.83</v>
      </c>
      <c r="BS35" s="337">
        <f>BR35*M35</f>
        <v/>
      </c>
      <c r="BT35" s="225">
        <f>IF(BR35=1,20,IF(BR35&gt;0.9,16,IF(BR35&gt;0.8,12,IF(BR35&gt;0.7,8,IF(BR35&gt;0.6,4,IF(BR35&gt;0.5,0,IF(BR35&gt;0.4,-1,IF(BR35&gt;0.3,-2,IF(BR35&gt;0.2,-3,IF(BR35&gt;0.1,-4,IF(BR35&gt;0,-5,IF(BR35=0,-5))))))))))))</f>
        <v/>
      </c>
      <c r="BU35" s="61" t="n"/>
      <c r="BV35" s="548" t="inlineStr">
        <is>
          <t>Bull</t>
        </is>
      </c>
      <c r="BW35" s="548">
        <f>IF(BV35=$BZ$1,8,IF(BV35=$CA$1,4,IF(BV35=$CB$1,0,IF(BV35=$CC$1,-4,IF(BV35=$CE$1,-8)))))</f>
        <v/>
      </c>
      <c r="BX35" s="206">
        <f>BR1</f>
        <v/>
      </c>
      <c r="BY35" s="206">
        <f>IF(BX35=BR$1,5,IF(BX35=BV$1,0,IF(BX35=BX$1,-5)))</f>
        <v/>
      </c>
      <c r="BZ35" s="25" t="n"/>
      <c r="CA35" s="548" t="inlineStr">
        <is>
          <t>Buy</t>
        </is>
      </c>
      <c r="CE35" t="inlineStr">
        <is>
          <t>Industrials</t>
        </is>
      </c>
      <c r="CF35" t="inlineStr">
        <is>
          <t>Capital Goods</t>
        </is>
      </c>
      <c r="CG35" t="inlineStr">
        <is>
          <t>Aerospace &amp; Defense</t>
        </is>
      </c>
      <c r="CH35" t="inlineStr">
        <is>
          <t>Aerospace &amp; Defense</t>
        </is>
      </c>
      <c r="CJ35" t="inlineStr">
        <is>
          <t>Pratt &amp; Whitney, and Raytheon/areospace defence</t>
        </is>
      </c>
      <c r="CL35" s="332" t="n"/>
      <c r="CQ35" s="547" t="n"/>
      <c r="CR35" s="33" t="inlineStr">
        <is>
          <t>RTX</t>
        </is>
      </c>
      <c r="CS35" s="33" t="n"/>
    </row>
    <row r="36">
      <c r="A36" s="548">
        <f>A35+1</f>
        <v/>
      </c>
      <c r="B36" s="266" t="inlineStr">
        <is>
          <t>Areospace &amp; Defense</t>
        </is>
      </c>
      <c r="C36" s="361" t="n"/>
      <c r="D36" s="413" t="n"/>
      <c r="E36" s="227">
        <f>IF(D36&gt;0,D36*X36,IF(D36&lt;0,D36*X36,0))</f>
        <v/>
      </c>
      <c r="F36" s="364" t="n"/>
      <c r="G36" s="364" t="n"/>
      <c r="H36" s="407" t="n"/>
      <c r="I36" s="408" t="n"/>
      <c r="J36" s="340" t="n"/>
      <c r="K36" s="366" t="n"/>
      <c r="L36" s="367">
        <f>'Investment Analysis'!HP4</f>
        <v/>
      </c>
      <c r="M36" s="357">
        <f>'Investment Analysis'!HL3</f>
        <v/>
      </c>
      <c r="N36" s="358">
        <f>'Investment Analysis'!HN5</f>
        <v/>
      </c>
      <c r="O36" s="345">
        <f>M36/M$3</f>
        <v/>
      </c>
      <c r="P36" s="335">
        <f>N36*L36</f>
        <v/>
      </c>
      <c r="Q36" s="335" t="n"/>
      <c r="R36" s="324">
        <f>((X36-L36)/L36)*O36</f>
        <v/>
      </c>
      <c r="S36" s="249">
        <f>IF(BN36&lt;30,$BX$1,IF(BN36&gt;70,$BR$1,$BV$1))</f>
        <v/>
      </c>
      <c r="T36" s="324">
        <f>(X36-L36)/L36</f>
        <v/>
      </c>
      <c r="U36" s="547" t="inlineStr">
        <is>
          <t>KTOS</t>
        </is>
      </c>
      <c r="V36" t="inlineStr">
        <is>
          <t xml:space="preserve">Kratos Defense &amp; Security Solutions, Inc. </t>
        </is>
      </c>
      <c r="X36" s="189">
        <f>'Investment Analysis'!HK264</f>
        <v/>
      </c>
      <c r="Y36" s="189">
        <f>AA36*O36</f>
        <v/>
      </c>
      <c r="Z36" s="189">
        <f>(AA36*Y36)/Y$3</f>
        <v/>
      </c>
      <c r="AA36" s="22">
        <f>AN36+AP36+AR36+AZ36+BB36+BG36+BJ36+BM36+BT36+BW36+BY36+AC36+AI36+BP36+AK36</f>
        <v/>
      </c>
      <c r="AB36" s="336">
        <f>AB$230</f>
        <v/>
      </c>
      <c r="AC36" s="337">
        <f>AC$230</f>
        <v/>
      </c>
      <c r="AD36" s="366">
        <f>AB36*M36</f>
        <v/>
      </c>
      <c r="AE36" s="337">
        <f>AC36*M36</f>
        <v/>
      </c>
      <c r="AF36" s="332" t="n">
        <v>303275</v>
      </c>
      <c r="AG36" s="332" t="n">
        <v>3625</v>
      </c>
      <c r="AH36" s="225">
        <f>IF(AF36&gt;2500000,AQ$2,IF(AF36&gt;1000000,AR$2,IF(AF36&gt;750000,AS$2,IF(AF36&gt;500000,AT$2,IF(AF36&lt;500000,AU$2)))))</f>
        <v/>
      </c>
      <c r="AI36" s="31">
        <f>IF(AH36=AQ$2,20,IF(AH36=AR$2,15,IF(AH36=AS$2,10,IF(AH36=AT$2,5,IF(AH36=AU$2,0)))))</f>
        <v/>
      </c>
      <c r="AJ36" s="284" t="n">
        <v>41</v>
      </c>
      <c r="AK36" s="31">
        <f>IF(AJ36&gt;84,20,IF(AJ36&gt;80,15,IF(AJ36&gt;75,10,IF(AJ36&gt;70,5,IF(AJ36&gt;49,0,IF(AJ36&lt;1,0,IF(AJ36&lt;20,-20,IF(AJ36&lt;30,-15,IF(AJ36&lt;40,-10,IF(AJ36&lt;50,-5))))))))))</f>
        <v/>
      </c>
      <c r="AL36" s="22" t="n"/>
      <c r="AM36" s="414" t="inlineStr">
        <is>
          <t>A</t>
        </is>
      </c>
      <c r="AN36" s="22">
        <f>IF(AM36=$AN$1,20,IF(AM36=$AO$1,17,IF(AM36=$AP$1,12,IF(AM36=$AQ$1,5,IF(AM36=$AR$1,0)))))</f>
        <v/>
      </c>
      <c r="AO36">
        <f>IF(AM36=AN$1,5,IF(AM36=AO$1,4,IF(AM36=AP$1,3,IF(AM36=AQ$1,2,IF(AM36=AR$1,1,0)))))</f>
        <v/>
      </c>
      <c r="AP36" s="31" t="n"/>
      <c r="AQ36" s="273" t="inlineStr">
        <is>
          <t>Bearish</t>
        </is>
      </c>
      <c r="AR36" s="548">
        <f>IF(AQ36=$AS$1,20,IF(AQ36=$AU$1,18,IF(AQ36=$AW$1,14,IF(AQ36=$AY$1,10,IF(AQ36=$BA$1,5,IF(AQ36=$BC$1,0,IF(AQ36=$BD$1,-2.5)))))))</f>
        <v/>
      </c>
      <c r="AS36" s="189" t="n">
        <v>0.14</v>
      </c>
      <c r="AT36" s="22">
        <f>IF(AS36&lt;1,5,IF(AS36&lt;2,0,IF(AS36&gt;2,-5, IF(AS36=0,5,IF(AS36&lt;0,-7)))))</f>
        <v/>
      </c>
      <c r="AU36" s="189" t="n">
        <v>831.2</v>
      </c>
      <c r="AV36" s="22">
        <f>IF(AU36&lt;0,-7,IF(AU36&lt;15,5,IF(AU36&lt;25,2,IF(AU36=25,-5,IF(AU36&gt;25,0)))))</f>
        <v/>
      </c>
      <c r="AW36" s="189" t="n">
        <v>-5.84</v>
      </c>
      <c r="AX36" s="22">
        <f>IF(AW36=1,5,IF(AW36&lt;1,5,IF(AW36&gt;1,0)))</f>
        <v/>
      </c>
      <c r="AY36" s="231" t="inlineStr">
        <is>
          <t>V Bearish</t>
        </is>
      </c>
      <c r="AZ36" s="189">
        <f>IF(AY36=$AS$1,20,IF(AY36=$AU$1,18,IF(AY36=$AW$1,14,IF(AY36=$AY$1,10,IF(AY36=$BA$1,5,IF(AY36=$BC$1,0,IF(AY36=$BD$1,-2.5)))))))</f>
        <v/>
      </c>
      <c r="BA36" s="18" t="n">
        <v>1.635</v>
      </c>
      <c r="BB36" s="548">
        <f>IF(BA36&gt;0.05,2,IF(BA36&gt;0,1,IF(BA36&lt;-0.05,-1,IF(BA36&lt;0.1,-2))))</f>
        <v/>
      </c>
      <c r="BC36" s="554" t="n">
        <v>45657</v>
      </c>
      <c r="BD36" s="22" t="n">
        <v>26.38</v>
      </c>
      <c r="BE36" s="22">
        <f>X36</f>
        <v/>
      </c>
      <c r="BF36" s="18">
        <f>IF(BD36&gt;0,(BE36-BD36)/BD36,0)</f>
        <v/>
      </c>
      <c r="BG36" s="548">
        <f>IF(BF36&gt;0.05,4,IF(BF36&gt;0,2,IF(BF36&lt;-0.05,-2,IF(BF36&lt;0.1,-4))))</f>
        <v/>
      </c>
      <c r="BH36" s="225" t="n">
        <v>-3</v>
      </c>
      <c r="BI36" s="225">
        <f>BH36*M36</f>
        <v/>
      </c>
      <c r="BJ36" s="225">
        <f>IF(BH36&gt;5,-1,IF(BH36&gt;4,0,IF(BH36&gt;3,1,IF(BH36&gt;2,2,IF(BH36&gt;1,2, IF(BH36=0,2,IF(BH36&lt;-5,-2,IF(BH36&lt;4,2,IF(BH36&lt;0,1)))))))))</f>
        <v/>
      </c>
      <c r="BK36" s="31" t="n">
        <v>-10</v>
      </c>
      <c r="BL36" s="31">
        <f>BK36*M36</f>
        <v/>
      </c>
      <c r="BM36" s="548">
        <f>IF(BK36&gt;40,4,IF(BK36&gt;30,3.5,IF(BK36&gt;20,3,IF(BK36&gt;10,2,IF(BK36&gt;0,1,IF(BK36=0,0.5,IF(BK36&lt;-40,-4,IF(BK36&lt;-30,-3,IF(BK36&lt;-20,-2.5,IF(BK36&lt;-10,-2,IF(BK36&lt;0,0)))))))))))</f>
        <v/>
      </c>
      <c r="BN36" s="61" t="n">
        <v>11</v>
      </c>
      <c r="BO36" s="61">
        <f>BN36*M36</f>
        <v/>
      </c>
      <c r="BP36" s="548">
        <f>IF(BN36&lt;10,5,IF(BN36&lt;20,4,IF(BN36&lt;30,3,IF(BN36&lt;40,2,IF(BN36&lt;50,1,IF(BN36=50,0,IF(BN36&gt;90,-5,IF(BN36&gt;80,-4,IF(BN36&gt;70,-3,IF(BN36&gt;60,-2,IF(BN36&gt;50,-1,0)))))))))))</f>
        <v/>
      </c>
      <c r="BQ36" s="206" t="n"/>
      <c r="BR36" s="61" t="n">
        <v>0.44</v>
      </c>
      <c r="BS36" s="337">
        <f>BR36*M36</f>
        <v/>
      </c>
      <c r="BT36" s="225">
        <f>IF(BR36=1,20,IF(BR36&gt;0.9,16,IF(BR36&gt;0.8,12,IF(BR36&gt;0.7,8,IF(BR36&gt;0.6,4,IF(BR36&gt;0.5,0,IF(BR36&gt;0.4,-1,IF(BR36&gt;0.3,-2,IF(BR36&gt;0.2,-3,IF(BR36&gt;0.1,-4,IF(BR36&gt;0,-5,IF(BR36=0,-5))))))))))))</f>
        <v/>
      </c>
      <c r="BU36" s="61" t="n"/>
      <c r="BV36" s="548" t="inlineStr">
        <is>
          <t>Neut</t>
        </is>
      </c>
      <c r="BW36" s="548">
        <f>IF(BV36=$BZ$1,8,IF(BV36=$CA$1,4,IF(BV36=$CB$1,0,IF(BV36=$CC$1,-4,IF(BV36=$CE$1,-8)))))</f>
        <v/>
      </c>
      <c r="BX36" s="206" t="inlineStr">
        <is>
          <t>˄</t>
        </is>
      </c>
      <c r="BY36" s="206">
        <f>IF(BX36=BR$1,5,IF(BX36=BV$1,0,IF(BX36=BX$1,-5)))</f>
        <v/>
      </c>
      <c r="BZ36" s="554" t="n"/>
      <c r="CA36" s="548" t="inlineStr">
        <is>
          <t>Buy</t>
        </is>
      </c>
      <c r="CE36" t="inlineStr">
        <is>
          <t>Industrials</t>
        </is>
      </c>
      <c r="CF36" t="inlineStr">
        <is>
          <t>Capital Goods</t>
        </is>
      </c>
      <c r="CG36" t="inlineStr">
        <is>
          <t>Aerospace &amp; Defense</t>
        </is>
      </c>
      <c r="CH36" t="inlineStr">
        <is>
          <t>Aerospace &amp; Defense</t>
        </is>
      </c>
      <c r="CJ36" t="inlineStr">
        <is>
          <t>Atonomoue aircraft &amp; Golden Dome</t>
        </is>
      </c>
      <c r="CL36" s="332" t="n"/>
      <c r="CQ36" s="547" t="n"/>
      <c r="CR36" s="33" t="inlineStr">
        <is>
          <t>KTOS</t>
        </is>
      </c>
      <c r="CS36" s="33" t="n"/>
    </row>
    <row r="37">
      <c r="A37" s="548">
        <f>A36+1</f>
        <v/>
      </c>
      <c r="B37" s="266" t="inlineStr">
        <is>
          <t>Nuclear Energy Production</t>
        </is>
      </c>
      <c r="C37" s="361" t="n"/>
      <c r="D37" s="336" t="n"/>
      <c r="E37" s="227">
        <f>IF(D37&gt;0,D37*X37,IF(D37&lt;0,D37*X37,0))</f>
        <v/>
      </c>
      <c r="F37" s="364" t="n"/>
      <c r="G37" s="364" t="n"/>
      <c r="H37" s="407" t="n"/>
      <c r="I37" s="408" t="n"/>
      <c r="J37" s="340" t="n"/>
      <c r="K37" s="366">
        <f>IF(J37&gt;0,J37/X37,0)</f>
        <v/>
      </c>
      <c r="L37" s="357">
        <f>'Investment Analysis'!ML4</f>
        <v/>
      </c>
      <c r="M37" s="358">
        <f>'Investment Analysis'!MH3</f>
        <v/>
      </c>
      <c r="N37" s="335">
        <f>'Investment Analysis'!MJ5</f>
        <v/>
      </c>
      <c r="O37" s="345">
        <f>M37/M$3</f>
        <v/>
      </c>
      <c r="P37" s="335">
        <f>N37*L37</f>
        <v/>
      </c>
      <c r="Q37" s="335" t="n"/>
      <c r="R37" s="324">
        <f>((X37-L37)/L37)*O37</f>
        <v/>
      </c>
      <c r="S37" s="249">
        <f>IF(BN37&lt;30,$BX$1,IF(BN37&gt;70,$BR$1,$BV$1))</f>
        <v/>
      </c>
      <c r="T37" s="324">
        <f>(X37-L37)/L37</f>
        <v/>
      </c>
      <c r="U37" s="547" t="inlineStr">
        <is>
          <t>OKLO</t>
        </is>
      </c>
      <c r="V37" t="inlineStr">
        <is>
          <t xml:space="preserve">Oklo Inc. </t>
        </is>
      </c>
      <c r="W37" s="183" t="n"/>
      <c r="X37">
        <f>'Investment Analysis'!MG264</f>
        <v/>
      </c>
      <c r="Y37" s="189">
        <f>AA37*O37</f>
        <v/>
      </c>
      <c r="Z37" s="189">
        <f>(AA37*Y37)/Y$3</f>
        <v/>
      </c>
      <c r="AA37" s="22">
        <f>AN37+AP37+AR37+AZ37+BB37+BG37+BJ37+BM37+BT37+BW37+BY37+AC37+AI37+BP37+AK37</f>
        <v/>
      </c>
      <c r="AB37" s="336">
        <f>AB$71</f>
        <v/>
      </c>
      <c r="AC37" s="337">
        <f>AC$71</f>
        <v/>
      </c>
      <c r="AD37" s="366">
        <f>AB37*M37</f>
        <v/>
      </c>
      <c r="AE37" s="337">
        <f>AC37*M37</f>
        <v/>
      </c>
      <c r="AF37" s="332" t="n"/>
      <c r="AG37" s="332" t="n"/>
      <c r="AH37" s="225">
        <f>IF(AF37&gt;2500000,AQ$2,IF(AF37&gt;1000000,AR$2,IF(AF37&gt;750000,AS$2,IF(AF37&gt;500000,AT$2,IF(AF37&lt;500000,AU$2)))))</f>
        <v/>
      </c>
      <c r="AI37" s="31">
        <f>IF(AH37=AQ$2,20,IF(AH37=AR$2,15,IF(AH37=AS$2,10,IF(AH37=AT$2,5,IF(AH37=AU$2,0)))))</f>
        <v/>
      </c>
      <c r="AJ37" s="284" t="n"/>
      <c r="AK37" s="31">
        <f>IF(AJ37&gt;84,20,IF(AJ37&gt;80,15,IF(AJ37&gt;75,10,IF(AJ37&gt;70,5,IF(AJ37&gt;49,0,IF(AJ37&lt;1,0,IF(AJ37&lt;20,-20,IF(AJ37&lt;30,-15,IF(AJ37&lt;40,-10,IF(AJ37&lt;50,-5))))))))))</f>
        <v/>
      </c>
      <c r="AL37" s="22" t="n"/>
      <c r="AM37" s="371" t="inlineStr">
        <is>
          <t>B</t>
        </is>
      </c>
      <c r="AN37" s="22">
        <f>IF(AM37=$AN$1,20,IF(AM37=$AO$1,17,IF(AM37=$AP$1,12,IF(AM37=$AQ$1,5,IF(AM37=$AR$1,0)))))</f>
        <v/>
      </c>
      <c r="AO37">
        <f>IF(AM37=AN$1,5,IF(AM37=AO$1,4,IF(AM37=AP$1,3,IF(AM37=AQ$1,2,IF(AM37=AR$1,1,0)))))</f>
        <v/>
      </c>
      <c r="AP37" s="31" t="n"/>
      <c r="AQ37" s="175" t="inlineStr">
        <is>
          <t>Neutral</t>
        </is>
      </c>
      <c r="AR37" s="548">
        <f>IF(AQ37=$AS$1,20,IF(AQ37=$AU$1,18,IF(AQ37=$AW$1,14,IF(AQ37=$AY$1,10,IF(AQ37=$BA$1,5,IF(AQ37=$BC$1,0,IF(AQ37=$BD$1,-2.5)))))))</f>
        <v/>
      </c>
      <c r="AS37" s="189" t="n">
        <v>0</v>
      </c>
      <c r="AT37" s="22">
        <f>IF(AS37&lt;1,5,IF(AS37&lt;2,0,IF(AS37&gt;2,-5, IF(AS37=0,5,IF(AS37&lt;0,-7)))))</f>
        <v/>
      </c>
      <c r="AU37" s="189" t="n">
        <v>16.53</v>
      </c>
      <c r="AV37" s="22">
        <f>IF(AU37&lt;0,-7,IF(AU37&lt;15,5,IF(AU37&lt;25,2,IF(AU37=25,-5,IF(AU37&gt;25,0)))))</f>
        <v/>
      </c>
      <c r="AW37" s="189" t="inlineStr">
        <is>
          <t>N/A</t>
        </is>
      </c>
      <c r="AX37" s="22">
        <f>IF(AW37=1,5,IF(AW37&lt;1,5,IF(AW37&gt;1,0)))</f>
        <v/>
      </c>
      <c r="AY37" s="239" t="inlineStr">
        <is>
          <t>Bullish</t>
        </is>
      </c>
      <c r="AZ37" s="189">
        <f>IF(AY37=$AS$1,20,IF(AY37=$AU$1,18,IF(AY37=$AW$1,14,IF(AY37=$AY$1,10,IF(AY37=$BA$1,5,IF(AY37=$BC$1,0,IF(AY37=$BD$1,-2.5)))))))</f>
        <v/>
      </c>
      <c r="BA37" s="18" t="n">
        <v>2.495</v>
      </c>
      <c r="BB37" s="548">
        <f>IF(BA37&gt;0.05,2,IF(BA37&gt;0,1,IF(BA37&lt;-0.05,-1,IF(BA37&lt;0.1,-2))))</f>
        <v/>
      </c>
      <c r="BC37" s="554" t="n">
        <v>45657</v>
      </c>
      <c r="BD37" s="22" t="n">
        <v>9.77</v>
      </c>
      <c r="BE37" s="22">
        <f>X37</f>
        <v/>
      </c>
      <c r="BF37" s="18">
        <f>IF(BD37&gt;0,(BE37-BD37)/BD37,0)</f>
        <v/>
      </c>
      <c r="BG37" s="548">
        <f>IF(BF37&gt;0.05,4,IF(BF37&gt;0,2,IF(BF37&lt;-0.05,-2,IF(BF37&lt;0.1,-4))))</f>
        <v/>
      </c>
      <c r="BH37" s="225" t="n">
        <v>-3</v>
      </c>
      <c r="BI37" s="225">
        <f>BH37*M37</f>
        <v/>
      </c>
      <c r="BJ37" s="225">
        <f>IF(BH37&gt;5,-1,IF(BH37&gt;4,0,IF(BH37&gt;3,1,IF(BH37&gt;2,2,IF(BH37&gt;1,2, IF(BH37=0,2,IF(BH37&lt;-5,-2,IF(BH37&lt;4,2,IF(BH37&lt;0,1)))))))))</f>
        <v/>
      </c>
      <c r="BK37" s="31" t="n">
        <v>-17</v>
      </c>
      <c r="BL37" s="31">
        <f>BK37*M37</f>
        <v/>
      </c>
      <c r="BM37" s="548">
        <f>IF(BK37&gt;40,4,IF(BK37&gt;30,3.5,IF(BK37&gt;20,3,IF(BK37&gt;10,2,IF(BK37&gt;0,1,IF(BK37=0,0.5,IF(BK37&lt;-40,-4,IF(BK37&lt;-30,-3,IF(BK37&lt;-20,-2.5,IF(BK37&lt;-10,-2,IF(BK37&lt;0,0)))))))))))</f>
        <v/>
      </c>
      <c r="BN37" s="61" t="n">
        <v>34</v>
      </c>
      <c r="BO37" s="61">
        <f>BN37*M37</f>
        <v/>
      </c>
      <c r="BP37" s="548">
        <f>IF(BN37&lt;10,5,IF(BN37&lt;20,4,IF(BN37&lt;30,3,IF(BN37&lt;40,2,IF(BN37&lt;50,1,IF(BN37=50,0,IF(BN37&gt;90,-5,IF(BN37&gt;80,-4,IF(BN37&gt;70,-3,IF(BN37&gt;60,-2,IF(BN37&gt;50,-1,0)))))))))))</f>
        <v/>
      </c>
      <c r="BQ37" s="206" t="n"/>
      <c r="BR37" s="61" t="n">
        <v>0.32</v>
      </c>
      <c r="BS37" s="337">
        <f>BR37*M37</f>
        <v/>
      </c>
      <c r="BT37" s="225">
        <f>IF(BR37=1,20,IF(BR37&gt;0.9,16,IF(BR37&gt;0.8,12,IF(BR37&gt;0.7,8,IF(BR37&gt;0.6,4,IF(BR37&gt;0.5,0,IF(BR37&gt;0.4,-1,IF(BR37&gt;0.3,-2,IF(BR37&gt;0.2,-3,IF(BR37&gt;0.1,-4,IF(BR37&gt;0,-5,IF(BR37=0,-5))))))))))))</f>
        <v/>
      </c>
      <c r="BU37" s="61" t="n"/>
      <c r="BV37" s="548" t="inlineStr">
        <is>
          <t>Bear</t>
        </is>
      </c>
      <c r="BW37" s="548">
        <f>IF(BV37=$BZ$1,8,IF(BV37=$CA$1,4,IF(BV37=$CB$1,0,IF(BV37=$CC$1,-4,IF(BV37=$CE$1,-8)))))</f>
        <v/>
      </c>
      <c r="BX37" s="206">
        <f>BX1</f>
        <v/>
      </c>
      <c r="BY37" s="206">
        <f>IF(BX37=BR$1,5,IF(BX37=BV$1,0,IF(BX37=BX$1,-5)))</f>
        <v/>
      </c>
      <c r="BZ37" s="554" t="n"/>
      <c r="CA37" s="548" t="inlineStr">
        <is>
          <t>Buy</t>
        </is>
      </c>
      <c r="CB37" s="61" t="n"/>
      <c r="CC37" s="61" t="n"/>
      <c r="CD37" s="332" t="n"/>
      <c r="CE37" t="inlineStr">
        <is>
          <t>Utilities</t>
        </is>
      </c>
      <c r="CF37" t="inlineStr">
        <is>
          <t>Utilities</t>
        </is>
      </c>
      <c r="CG37" t="inlineStr">
        <is>
          <t>Ind. Power &amp; Renewable Elec. Producers</t>
        </is>
      </c>
      <c r="CH37" t="inlineStr">
        <is>
          <t>Ind. Power &amp; Renewable Elec. Producers (SMRs)</t>
        </is>
      </c>
      <c r="CL37" s="332" t="n"/>
      <c r="CQ37" s="547" t="n"/>
      <c r="CR37" s="33" t="inlineStr">
        <is>
          <t>OKLO</t>
        </is>
      </c>
      <c r="CS37" s="33" t="n"/>
    </row>
    <row r="38">
      <c r="A38" s="548">
        <f>A37+1</f>
        <v/>
      </c>
      <c r="B38" s="266" t="inlineStr">
        <is>
          <t>Refined Uranium</t>
        </is>
      </c>
      <c r="C38" s="361" t="n"/>
      <c r="D38" s="413" t="n"/>
      <c r="E38" s="227">
        <f>IF(D38&gt;0,D38*X38,IF(D38&lt;0,D38*X38,0))</f>
        <v/>
      </c>
      <c r="F38" s="364" t="n"/>
      <c r="G38" s="364" t="n"/>
      <c r="H38" s="407" t="n"/>
      <c r="I38" s="408" t="n"/>
      <c r="J38" s="340" t="n"/>
      <c r="K38" s="366">
        <f>IF(J38&gt;0,J38/X38,0)</f>
        <v/>
      </c>
      <c r="L38" s="357">
        <f>'Investment Analysis'!OP4</f>
        <v/>
      </c>
      <c r="M38" s="358">
        <f>'Investment Analysis'!OL3</f>
        <v/>
      </c>
      <c r="N38" s="335">
        <f>'Investment Analysis'!ON5</f>
        <v/>
      </c>
      <c r="O38" s="345">
        <f>M38/M$3</f>
        <v/>
      </c>
      <c r="P38" s="335">
        <f>N38*L38</f>
        <v/>
      </c>
      <c r="Q38" s="335" t="n"/>
      <c r="R38" s="324">
        <f>((X38-L38)/L38)*O38</f>
        <v/>
      </c>
      <c r="S38" s="249">
        <f>IF(BN38&lt;30,$BX$1,IF(BN38&gt;70,$BR$1,$BV$1))</f>
        <v/>
      </c>
      <c r="T38" s="324">
        <f>(X38-L38)/L38</f>
        <v/>
      </c>
      <c r="U38" s="489" t="inlineStr">
        <is>
          <t>LEU</t>
        </is>
      </c>
      <c r="V38" t="inlineStr">
        <is>
          <t>Centrus Energy Corp.</t>
        </is>
      </c>
      <c r="W38" s="183" t="n"/>
      <c r="X38">
        <f>'Investment Analysis'!OK264</f>
        <v/>
      </c>
      <c r="Y38" s="189">
        <f>AA38*O38</f>
        <v/>
      </c>
      <c r="Z38" s="189">
        <f>(AA38*Y38)/Y$3</f>
        <v/>
      </c>
      <c r="AA38" s="22">
        <f>AN38+AP38+AR38+AZ38+BB38+BG38+BJ38+BM38+BT38+BW38+BY38+AC38+AI38+BP38+AK38</f>
        <v/>
      </c>
      <c r="AB38" s="336">
        <f>AB$230</f>
        <v/>
      </c>
      <c r="AC38" s="337">
        <f>AC$230</f>
        <v/>
      </c>
      <c r="AD38" s="366">
        <f>AB38*M38</f>
        <v/>
      </c>
      <c r="AE38" s="337">
        <f>AC38*M38</f>
        <v/>
      </c>
      <c r="AF38" s="332" t="n">
        <v>1463975</v>
      </c>
      <c r="AG38" s="332" t="n">
        <v>304795</v>
      </c>
      <c r="AH38" s="225">
        <f>IF(AF38&gt;2500000,AQ$2,IF(AF38&gt;1000000,AR$2,IF(AF38&gt;750000,AS$2,IF(AF38&gt;500000,AT$2,IF(AF38&lt;500000,AU$2)))))</f>
        <v/>
      </c>
      <c r="AI38" s="31">
        <f>IF(AH38=AQ$2,20,IF(AH38=AR$2,15,IF(AH38=AS$2,10,IF(AH38=AT$2,5,IF(AH38=AU$2,0)))))</f>
        <v/>
      </c>
      <c r="AJ38" s="284" t="n">
        <v>66</v>
      </c>
      <c r="AK38" s="31">
        <f>IF(AJ38&gt;84,20,IF(AJ38&gt;80,15,IF(AJ38&gt;75,10,IF(AJ38&gt;70,5,IF(AJ38&gt;49,0,IF(AJ38&lt;1,0,IF(AJ38&lt;20,-20,IF(AJ38&lt;30,-15,IF(AJ38&lt;40,-10,IF(AJ38&lt;50,-5))))))))))</f>
        <v/>
      </c>
      <c r="AL38" s="22" t="n"/>
      <c r="AM38" s="414" t="inlineStr">
        <is>
          <t>A</t>
        </is>
      </c>
      <c r="AN38" s="22">
        <f>IF(AM38=$AN$1,20,IF(AM38=$AO$1,17,IF(AM38=$AP$1,12,IF(AM38=$AQ$1,5,IF(AM38=$AR$1,0)))))</f>
        <v/>
      </c>
      <c r="AO38">
        <f>IF(AM38=AN$1,5,IF(AM38=AO$1,4,IF(AM38=AP$1,3,IF(AM38=AQ$1,2,IF(AM38=AR$1,1,0)))))</f>
        <v/>
      </c>
      <c r="AP38" s="31" t="n"/>
      <c r="AQ38" s="175" t="inlineStr">
        <is>
          <t>Neutral</t>
        </is>
      </c>
      <c r="AR38" s="548">
        <f>IF(AQ38=$AS$1,20,IF(AQ38=$AU$1,18,IF(AQ38=$AW$1,14,IF(AQ38=$AY$1,10,IF(AQ38=$BA$1,5,IF(AQ38=$BC$1,0,IF(AQ38=$BD$1,-2.5)))))))</f>
        <v/>
      </c>
      <c r="AS38" s="189" t="n">
        <v>1.09</v>
      </c>
      <c r="AT38" s="22">
        <f>IF(AS38&lt;1,5,IF(AS38&lt;2,0,IF(AS38&gt;2,-5, IF(AS38=0,5,IF(AS38&lt;0,-7)))))</f>
        <v/>
      </c>
      <c r="AU38" s="189" t="n">
        <v>36.34</v>
      </c>
      <c r="AV38" s="22">
        <f>IF(AU38&lt;0,-7,IF(AU38&lt;15,5,IF(AU38&lt;25,2,IF(AU38=25,-5,IF(AU38&gt;25,0)))))</f>
        <v/>
      </c>
      <c r="AW38" s="189" t="n">
        <v>-5.8</v>
      </c>
      <c r="AX38" s="22">
        <f>IF(AW38=1,5,IF(AW38&lt;1,5,IF(AW38&gt;1,0)))</f>
        <v/>
      </c>
      <c r="AY38" s="231" t="inlineStr">
        <is>
          <t>V Bearish</t>
        </is>
      </c>
      <c r="AZ38" s="189">
        <f>IF(AY38=$AS$1,20,IF(AY38=$AU$1,18,IF(AY38=$AW$1,14,IF(AY38=$AY$1,10,IF(AY38=$BA$1,5,IF(AY38=$BC$1,0,IF(AY38=$BD$1,-2.5)))))))</f>
        <v/>
      </c>
      <c r="BA38" s="18" t="n">
        <v>2.025</v>
      </c>
      <c r="BB38" s="548">
        <f>IF(BA38&gt;0.05,2,IF(BA38&gt;0,1,IF(BA38&lt;-0.05,-1,IF(BA38&lt;0.1,-2))))</f>
        <v/>
      </c>
      <c r="BC38" s="554" t="n">
        <v>45657</v>
      </c>
      <c r="BD38" s="22" t="n">
        <v>54.41</v>
      </c>
      <c r="BE38" s="22">
        <f>X38</f>
        <v/>
      </c>
      <c r="BF38" s="18">
        <f>IF(BD38&gt;0,(BE38-BD38)/BD38,0)</f>
        <v/>
      </c>
      <c r="BG38" s="548">
        <f>IF(BF38&gt;0.05,4,IF(BF38&gt;0,2,IF(BF38&lt;-0.05,-2,IF(BF38&lt;0.1,-4))))</f>
        <v/>
      </c>
      <c r="BH38" s="225" t="n">
        <v>-3</v>
      </c>
      <c r="BI38" s="225">
        <f>BH38*M38</f>
        <v/>
      </c>
      <c r="BJ38" s="225">
        <f>IF(BH38&gt;5,-1,IF(BH38&gt;4,0,IF(BH38&gt;3,1,IF(BH38&gt;2,2,IF(BH38&gt;1,2, IF(BH38=0,2,IF(BH38&lt;-5,-2,IF(BH38&lt;4,2,IF(BH38&lt;0,1)))))))))</f>
        <v/>
      </c>
      <c r="BK38" s="31" t="n">
        <v>0.11</v>
      </c>
      <c r="BL38" s="31">
        <f>BK38*M38</f>
        <v/>
      </c>
      <c r="BM38" s="548">
        <f>IF(BK38&gt;40,4,IF(BK38&gt;30,3.5,IF(BK38&gt;20,3,IF(BK38&gt;10,2,IF(BK38&gt;0,1,IF(BK38=0,0.5,IF(BK38&lt;-40,-4,IF(BK38&lt;-30,-3,IF(BK38&lt;-20,-2.5,IF(BK38&lt;-10,-2,IF(BK38&lt;0,0)))))))))))</f>
        <v/>
      </c>
      <c r="BN38" s="61" t="n">
        <v>20</v>
      </c>
      <c r="BO38" s="61">
        <f>BN38*M38</f>
        <v/>
      </c>
      <c r="BP38" s="548">
        <f>IF(BN38&lt;10,5,IF(BN38&lt;20,4,IF(BN38&lt;30,3,IF(BN38&lt;40,2,IF(BN38&lt;50,1,IF(BN38=50,0,IF(BN38&gt;90,-5,IF(BN38&gt;80,-4,IF(BN38&gt;70,-3,IF(BN38&gt;60,-2,IF(BN38&gt;50,-1,0)))))))))))</f>
        <v/>
      </c>
      <c r="BQ38" s="206" t="n"/>
      <c r="BR38" s="61" t="n">
        <v>0.35</v>
      </c>
      <c r="BS38" s="337">
        <f>BR38*M38</f>
        <v/>
      </c>
      <c r="BT38" s="225">
        <f>IF(BR38=1,20,IF(BR38&gt;0.9,16,IF(BR38&gt;0.8,12,IF(BR38&gt;0.7,8,IF(BR38&gt;0.6,4,IF(BR38&gt;0.5,0,IF(BR38&gt;0.4,-1,IF(BR38&gt;0.3,-2,IF(BR38&gt;0.2,-3,IF(BR38&gt;0.1,-4,IF(BR38&gt;0,-5,IF(BR38=0,-5))))))))))))</f>
        <v/>
      </c>
      <c r="BU38" s="61" t="n"/>
      <c r="BV38" s="548" t="inlineStr">
        <is>
          <t>V Bull</t>
        </is>
      </c>
      <c r="BW38" s="548">
        <f>IF(BV38=$BZ$1,8,IF(BV38=$CA$1,4,IF(BV38=$CB$1,0,IF(BV38=$CC$1,-4,IF(BV38=$CE$1,-8)))))</f>
        <v/>
      </c>
      <c r="BX38" s="206">
        <f>BX1</f>
        <v/>
      </c>
      <c r="BY38" s="206">
        <f>IF(BX38=BR$1,5,IF(BX38=BV$1,0,IF(BX38=BX$1,-5)))</f>
        <v/>
      </c>
      <c r="BZ38" s="554" t="n"/>
      <c r="CA38" s="548" t="inlineStr">
        <is>
          <t>Buy</t>
        </is>
      </c>
      <c r="CB38" s="61" t="n"/>
      <c r="CC38" s="61" t="n"/>
      <c r="CD38" s="332" t="n"/>
      <c r="CE38" t="inlineStr">
        <is>
          <t>Materials</t>
        </is>
      </c>
      <c r="CF38" t="inlineStr">
        <is>
          <t>Materials</t>
        </is>
      </c>
      <c r="CG38" t="inlineStr">
        <is>
          <t>Metals &amp; Mining</t>
        </is>
      </c>
      <c r="CH38" t="inlineStr">
        <is>
          <t>Diversified Metals &amp; Mining (HALEU Uranium)</t>
        </is>
      </c>
      <c r="CL38" s="332" t="n"/>
      <c r="CQ38" s="547" t="n"/>
      <c r="CR38" s="33" t="inlineStr">
        <is>
          <t>LEU</t>
        </is>
      </c>
      <c r="CS38" s="33" t="n"/>
    </row>
    <row r="39">
      <c r="A39" s="548">
        <f>A38+1</f>
        <v/>
      </c>
      <c r="B39" s="266" t="inlineStr">
        <is>
          <t>Uranium Mining</t>
        </is>
      </c>
      <c r="C39" s="361" t="n"/>
      <c r="D39" s="413" t="n"/>
      <c r="E39" s="227">
        <f>IF(D39&gt;0,D39*X39,IF(D39&lt;0,D39*X39,0))</f>
        <v/>
      </c>
      <c r="F39" s="361" t="n"/>
      <c r="G39" s="361" t="n"/>
      <c r="H39" s="361" t="n"/>
      <c r="I39" s="361" t="n"/>
      <c r="J39" s="340" t="n"/>
      <c r="K39" s="366" t="n"/>
      <c r="L39" s="357">
        <f>'Investment Analysis'!IY4</f>
        <v/>
      </c>
      <c r="M39" s="358">
        <f>'Investment Analysis'!IU5</f>
        <v/>
      </c>
      <c r="N39" s="335">
        <f>'Investment Analysis'!IW5</f>
        <v/>
      </c>
      <c r="O39" s="345">
        <f>M39/M$3</f>
        <v/>
      </c>
      <c r="P39" s="335">
        <f>N39*L39</f>
        <v/>
      </c>
      <c r="Q39" s="335" t="n"/>
      <c r="R39" s="324">
        <f>((X39-L39)/L39)*O39</f>
        <v/>
      </c>
      <c r="S39" s="249">
        <f>IF(BN39&lt;30,$BX$1,IF(BN39&gt;70,$BR$1,$BV$1))</f>
        <v/>
      </c>
      <c r="T39" s="324">
        <f>(X39-L39)/L39</f>
        <v/>
      </c>
      <c r="U39" s="547" t="inlineStr">
        <is>
          <t>CCJ</t>
        </is>
      </c>
      <c r="V39" s="234" t="inlineStr">
        <is>
          <t>Cameco Corporation</t>
        </is>
      </c>
      <c r="X39">
        <f>'Investment Analysis'!IT264</f>
        <v/>
      </c>
      <c r="Y39" s="189">
        <f>AA39*O39</f>
        <v/>
      </c>
      <c r="Z39" s="189">
        <f>(AA39*Y39)/Y$3</f>
        <v/>
      </c>
      <c r="AA39" s="22">
        <f>AN39+AP39+AR39+AZ39+BB39+BG39+BJ39+BM39+BT39+BW39+BY39+AC39+AI39+BP39+AK39</f>
        <v/>
      </c>
      <c r="AB39" s="336">
        <f>AB$122</f>
        <v/>
      </c>
      <c r="AC39" s="337">
        <f>AC$122</f>
        <v/>
      </c>
      <c r="AD39" s="366">
        <f>AB39*M39</f>
        <v/>
      </c>
      <c r="AE39" s="337">
        <f>AC39*M39</f>
        <v/>
      </c>
      <c r="AF39" s="332" t="n">
        <v>944756</v>
      </c>
      <c r="AG39" s="332" t="n">
        <v>111928</v>
      </c>
      <c r="AH39" s="225">
        <f>IF(AF39&gt;2500000,AQ$2,IF(AF39&gt;1000000,AR$2,IF(AF39&gt;750000,AS$2,IF(AF39&gt;500000,AT$2,IF(AF39&lt;500000,AU$2)))))</f>
        <v/>
      </c>
      <c r="AI39" s="31">
        <f>IF(AH39=AQ$2,20,IF(AH39=AR$2,15,IF(AH39=AS$2,10,IF(AH39=AT$2,5,IF(AH39=AU$2,0)))))</f>
        <v/>
      </c>
      <c r="AJ39" s="284" t="n">
        <v>72</v>
      </c>
      <c r="AK39" s="31">
        <f>IF(AJ39&gt;84,20,IF(AJ39&gt;80,15,IF(AJ39&gt;75,10,IF(AJ39&gt;70,5,IF(AJ39&gt;49,0,IF(AJ39&lt;1,0,IF(AJ39&lt;20,-20,IF(AJ39&lt;30,-15,IF(AJ39&lt;40,-10,IF(AJ39&lt;50,-5))))))))))</f>
        <v/>
      </c>
      <c r="AL39" s="22" t="n"/>
      <c r="AM39" s="371" t="inlineStr">
        <is>
          <t>B</t>
        </is>
      </c>
      <c r="AN39" s="22">
        <f>IF(AM39=$AN$1,20,IF(AM39=$AO$1,17,IF(AM39=$AP$1,12,IF(AM39=$AQ$1,5,IF(AM39=$AR$1,0)))))</f>
        <v/>
      </c>
      <c r="AO39">
        <f>IF(AM39=AN$1,5,IF(AM39=AO$1,4,IF(AM39=AP$1,3,IF(AM39=AQ$1,2,IF(AM39=AR$1,1,0)))))</f>
        <v/>
      </c>
      <c r="AP39" s="31" t="n"/>
      <c r="AQ39" s="175" t="inlineStr">
        <is>
          <t>Neutral</t>
        </is>
      </c>
      <c r="AR39" s="548">
        <f>IF(AQ39=$AS$1,20,IF(AQ39=$AU$1,18,IF(AQ39=$AW$1,14,IF(AQ39=$AY$1,10,IF(AQ39=$BA$1,5,IF(AQ39=$BC$1,0,IF(AQ39=$BD$1,-2.5)))))))</f>
        <v/>
      </c>
      <c r="AS39" s="189" t="n">
        <v>0.15</v>
      </c>
      <c r="AT39" s="22">
        <f>IF(AS39&lt;1,5,IF(AS39&lt;2,0,IF(AS39&gt;2,-5, IF(AS39=0,5,IF(AS39&lt;0,-7)))))</f>
        <v/>
      </c>
      <c r="AU39" s="189" t="n">
        <v>58.81</v>
      </c>
      <c r="AV39" s="22">
        <f>IF(AU39&lt;0,-7,IF(AU39&lt;15,5,IF(AU39&lt;25,2,IF(AU39=25,-5,IF(AU39&gt;25,0)))))</f>
        <v/>
      </c>
      <c r="AW39" s="189" t="inlineStr">
        <is>
          <t>N/A</t>
        </is>
      </c>
      <c r="AX39" s="22">
        <f>IF(AW39=1,5,IF(AW39&lt;1,5,IF(AW39&gt;1,0)))</f>
        <v/>
      </c>
      <c r="AY39" s="231" t="inlineStr">
        <is>
          <t>V Bearish</t>
        </is>
      </c>
      <c r="AZ39" s="189">
        <f>IF(AY39=$AS$1,20,IF(AY39=$AU$1,18,IF(AY39=$AW$1,14,IF(AY39=$AY$1,10,IF(AY39=$BA$1,5,IF(AY39=$BC$1,0,IF(AY39=$BD$1,-2.5)))))))</f>
        <v/>
      </c>
      <c r="BA39" s="18" t="n">
        <v>0.596</v>
      </c>
      <c r="BB39" s="548">
        <f>IF(BA39&gt;0.05,2,IF(BA39&gt;0,1,IF(BA39&lt;-0.05,-1,IF(BA39&lt;0.1,-2))))</f>
        <v/>
      </c>
      <c r="BC39" s="554" t="n">
        <v>45657</v>
      </c>
      <c r="BD39" s="22" t="n">
        <v>51.39</v>
      </c>
      <c r="BE39" s="22">
        <f>X39</f>
        <v/>
      </c>
      <c r="BF39" s="18">
        <f>IF(BD39&gt;0,(BE39-BD39)/BD39,0)</f>
        <v/>
      </c>
      <c r="BG39" s="548">
        <f>IF(BF39&gt;0.05,4,IF(BF39&gt;0,2,IF(BF39&lt;-0.05,-2,IF(BF39&lt;0.1,-4))))</f>
        <v/>
      </c>
      <c r="BH39" s="225" t="n">
        <v>-2.5</v>
      </c>
      <c r="BI39" s="225">
        <f>BH39*M39</f>
        <v/>
      </c>
      <c r="BJ39" s="225">
        <f>IF(BH39&gt;5,-1,IF(BH39&gt;4,0,IF(BH39&gt;3,1,IF(BH39&gt;2,2,IF(BH39&gt;1,2, IF(BH39=0,2,IF(BH39&lt;-5,-2,IF(BH39&lt;4,2,IF(BH39&lt;0,1)))))))))</f>
        <v/>
      </c>
      <c r="BK39" s="31" t="n">
        <v>-5</v>
      </c>
      <c r="BL39" s="31">
        <f>BK39*M39</f>
        <v/>
      </c>
      <c r="BM39" s="548">
        <f>IF(BK39&gt;40,4,IF(BK39&gt;30,3.5,IF(BK39&gt;20,3,IF(BK39&gt;10,2,IF(BK39&gt;0,1,IF(BK39=0,0.5,IF(BK39&lt;-40,-4,IF(BK39&lt;-30,-3,IF(BK39&lt;-20,-2.5,IF(BK39&lt;-10,-2,IF(BK39&lt;0,0)))))))))))</f>
        <v/>
      </c>
      <c r="BN39" s="61" t="n">
        <v>9</v>
      </c>
      <c r="BO39" s="61">
        <f>BN39*M39</f>
        <v/>
      </c>
      <c r="BP39" s="548">
        <f>IF(BN39&lt;10,5,IF(BN39&lt;20,4,IF(BN39&lt;30,3,IF(BN39&lt;40,2,IF(BN39&lt;50,1,IF(BN39=50,0,IF(BN39&gt;90,-5,IF(BN39&gt;80,-4,IF(BN39&gt;70,-3,IF(BN39&gt;60,-2,IF(BN39&gt;50,-1,0)))))))))))</f>
        <v/>
      </c>
      <c r="BQ39" s="206" t="n"/>
      <c r="BR39" s="61" t="n">
        <v>0.43</v>
      </c>
      <c r="BS39" s="337">
        <f>BR39*M39</f>
        <v/>
      </c>
      <c r="BT39" s="225">
        <f>IF(BR39=1,20,IF(BR39&gt;0.9,16,IF(BR39&gt;0.8,12,IF(BR39&gt;0.7,8,IF(BR39&gt;0.6,4,IF(BR39&gt;0.5,0,IF(BR39&gt;0.4,-1,IF(BR39&gt;0.3,-2,IF(BR39&gt;0.2,-3,IF(BR39&gt;0.1,-4,IF(BR39&gt;0,-5,IF(BR39=0,-5))))))))))))</f>
        <v/>
      </c>
      <c r="BU39" s="61" t="n"/>
      <c r="BV39" s="548" t="inlineStr">
        <is>
          <t>V Bull</t>
        </is>
      </c>
      <c r="BW39" s="548">
        <f>IF(BV39=$BZ$1,8,IF(BV39=$CA$1,4,IF(BV39=$CB$1,0,IF(BV39=$CC$1,-4,IF(BV39=$CE$1,-8)))))</f>
        <v/>
      </c>
      <c r="BX39" s="206" t="inlineStr">
        <is>
          <t>˄</t>
        </is>
      </c>
      <c r="BY39" s="206">
        <f>IF(BX39=BR$1,5,IF(BX39=BV$1,0,IF(BX39=BX$1,-5)))</f>
        <v/>
      </c>
      <c r="BZ39" s="554" t="n">
        <v>46066</v>
      </c>
      <c r="CA39" s="548" t="inlineStr">
        <is>
          <t>Buy</t>
        </is>
      </c>
      <c r="CB39" s="61" t="n"/>
      <c r="CC39" s="61" t="n"/>
      <c r="CD39" s="332" t="n"/>
      <c r="CE39" t="inlineStr">
        <is>
          <t>Materials</t>
        </is>
      </c>
      <c r="CF39" t="inlineStr">
        <is>
          <t>Materials</t>
        </is>
      </c>
      <c r="CG39" t="inlineStr">
        <is>
          <t>Metals &amp; Mining</t>
        </is>
      </c>
      <c r="CH39" t="inlineStr">
        <is>
          <t>Diversified Metals &amp; Mining (HALEU Uranium) - 49% ownership of Westinghouse Electric</t>
        </is>
      </c>
      <c r="CL39" s="332" t="n"/>
      <c r="CQ39" s="547" t="n"/>
      <c r="CR39" s="33" t="inlineStr">
        <is>
          <t>CCJ</t>
        </is>
      </c>
      <c r="CS39" s="33" t="n"/>
    </row>
    <row r="40">
      <c r="A40" s="548">
        <f>A39+1</f>
        <v/>
      </c>
      <c r="B40" s="266" t="inlineStr">
        <is>
          <t>Quantum Computting</t>
        </is>
      </c>
      <c r="C40" s="246" t="n"/>
      <c r="D40" s="413" t="n"/>
      <c r="E40" s="227">
        <f>IF(D40&gt;0,D40*X40,IF(D40&lt;0,D40*X40,0))</f>
        <v/>
      </c>
      <c r="F40" s="364" t="n"/>
      <c r="G40" s="364" t="n"/>
      <c r="H40" s="407" t="n"/>
      <c r="I40" s="408" t="n"/>
      <c r="J40" s="485" t="n"/>
      <c r="K40" s="246" t="n"/>
      <c r="L40" s="270">
        <f>'Investment Analysis'!SJ4</f>
        <v/>
      </c>
      <c r="M40" s="151">
        <f>'Investment Analysis'!SF3</f>
        <v/>
      </c>
      <c r="N40" s="151">
        <f>'Investment Analysis'!SH5</f>
        <v/>
      </c>
      <c r="O40" s="345">
        <f>M40/M$3</f>
        <v/>
      </c>
      <c r="P40" s="335">
        <f>N40*L40</f>
        <v/>
      </c>
      <c r="Q40" s="335" t="n"/>
      <c r="R40" s="324">
        <f>((X40-L40)/L40)*O40</f>
        <v/>
      </c>
      <c r="S40" s="249">
        <f>IF(BN40&lt;30,$BX$1,IF(BN40&gt;70,$BR$1,$BV$1))</f>
        <v/>
      </c>
      <c r="T40" s="324">
        <f>(X40-L40)/L40</f>
        <v/>
      </c>
      <c r="U40" s="547" t="inlineStr">
        <is>
          <t>RGTI</t>
        </is>
      </c>
      <c r="V40" t="inlineStr">
        <is>
          <t>Rigetti Computing, Inc.</t>
        </is>
      </c>
      <c r="W40" s="183" t="n"/>
      <c r="X40">
        <f>'Investment Analysis'!SE264</f>
        <v/>
      </c>
      <c r="Y40" s="189">
        <f>AA40*O40</f>
        <v/>
      </c>
      <c r="Z40" s="189">
        <f>(AA40*Y40)/Y$3</f>
        <v/>
      </c>
      <c r="AA40" s="22">
        <f>AN40+AP40+AR40+AZ40+BB40+BG40+BJ40+BM40+BT40+BW40+BY40+AC40+AI40+BP40+AK40</f>
        <v/>
      </c>
      <c r="AB40" s="336">
        <f>AB$437</f>
        <v/>
      </c>
      <c r="AC40" s="337">
        <f>AC$437</f>
        <v/>
      </c>
      <c r="AD40" s="366">
        <f>AB40*M40</f>
        <v/>
      </c>
      <c r="AE40" s="337">
        <f>AC40*M40</f>
        <v/>
      </c>
      <c r="AF40" s="332" t="n">
        <v>65786</v>
      </c>
      <c r="AG40" s="332" t="n"/>
      <c r="AH40" s="225">
        <f>IF(AF40&gt;2500000,AQ$2,IF(AF40&gt;1000000,AR$2,IF(AF40&gt;750000,AS$2,IF(AF40&gt;500000,AT$2,IF(AF40&lt;500000,AU$2)))))</f>
        <v/>
      </c>
      <c r="AI40" s="31">
        <f>IF(AH40=AQ$2,20,IF(AH40=AR$2,15,IF(AH40=AS$2,10,IF(AH40=AT$2,5,IF(AH40=AU$2,0)))))</f>
        <v/>
      </c>
      <c r="AJ40" s="284" t="n">
        <v>32</v>
      </c>
      <c r="AK40" s="31">
        <f>IF(AJ40&gt;84,20,IF(AJ40&gt;80,15,IF(AJ40&gt;75,10,IF(AJ40&gt;70,5,IF(AJ40&gt;49,0,IF(AJ40&lt;1,0,IF(AJ40&lt;20,-20,IF(AJ40&lt;30,-15,IF(AJ40&lt;40,-10,IF(AJ40&lt;50,-5))))))))))</f>
        <v/>
      </c>
      <c r="AL40" s="22" t="n"/>
      <c r="AM40" s="414" t="inlineStr">
        <is>
          <t>A</t>
        </is>
      </c>
      <c r="AN40" s="22">
        <f>IF(AM40=$AN$1,20,IF(AM40=$AO$1,17,IF(AM40=$AP$1,12,IF(AM40=$AQ$1,5,IF(AM40=$AR$1,0)))))</f>
        <v/>
      </c>
      <c r="AO40">
        <f>IF(AM40=AN$1,5,IF(AM40=AO$1,4,IF(AM40=AP$1,3,IF(AM40=AQ$1,2,IF(AM40=AR$1,1,0)))))</f>
        <v/>
      </c>
      <c r="AP40" s="31" t="n"/>
      <c r="AQ40" s="175" t="inlineStr">
        <is>
          <t>Neutral</t>
        </is>
      </c>
      <c r="AR40" s="548">
        <f>IF(AQ40=$AS$1,20,IF(AQ40=$AU$1,18,IF(AQ40=$AW$1,14,IF(AQ40=$AY$1,10,IF(AQ40=$BA$1,5,IF(AQ40=$BC$1,0,IF(AQ40=$BD$1,-2.5)))))))</f>
        <v/>
      </c>
      <c r="AS40" s="189" t="n">
        <v>0.01</v>
      </c>
      <c r="AT40" s="22">
        <f>IF(AS40&lt;1,5,IF(AS40&lt;2,0,IF(AS40&gt;2,-5, IF(AS40=0,5,IF(AS40&lt;0,-7)))))</f>
        <v/>
      </c>
      <c r="AU40" s="189" t="n">
        <v>-22.5</v>
      </c>
      <c r="AV40" s="22">
        <f>IF(AU40&lt;0,-7,IF(AU40&lt;15,5,IF(AU40&lt;25,2,IF(AU40=25,-5,IF(AU40&gt;25,0)))))</f>
        <v/>
      </c>
      <c r="AW40" s="189" t="inlineStr">
        <is>
          <t>N/A</t>
        </is>
      </c>
      <c r="AX40" s="22">
        <f>IF(AW40=1,5,IF(AW40&lt;1,5,IF(AW40&gt;1,0)))</f>
        <v/>
      </c>
      <c r="AY40" s="231" t="inlineStr">
        <is>
          <t>V Bearish</t>
        </is>
      </c>
      <c r="AZ40" s="189">
        <f>IF(AY40=$AS$1,20,IF(AY40=$AU$1,18,IF(AY40=$AW$1,14,IF(AY40=$AY$1,10,IF(AY40=$BA$1,5,IF(AY40=$BC$1,0,IF(AY40=$BD$1,-2.5)))))))</f>
        <v/>
      </c>
      <c r="BA40" s="18" t="n">
        <v>14.939</v>
      </c>
      <c r="BB40" s="548">
        <f>IF(BA40&gt;0.05,2,IF(BA40&gt;0,1,IF(BA40&lt;-0.05,-1,IF(BA40&lt;0.1,-2))))</f>
        <v/>
      </c>
      <c r="BC40" s="554" t="n">
        <v>45657</v>
      </c>
      <c r="BD40" s="22" t="n">
        <v>15.26</v>
      </c>
      <c r="BE40" s="22">
        <f>X40</f>
        <v/>
      </c>
      <c r="BF40" s="18">
        <f>IF(BD40&gt;0,(BE40-BD40)/BD40,0)</f>
        <v/>
      </c>
      <c r="BG40" s="548">
        <f>IF(BF40&gt;0.05,4,IF(BF40&gt;0,2,IF(BF40&lt;-0.05,-2,IF(BF40&lt;0.1,-4))))</f>
        <v/>
      </c>
      <c r="BH40" s="433" t="n">
        <v>-3.5</v>
      </c>
      <c r="BI40" s="225">
        <f>BH40*M40</f>
        <v/>
      </c>
      <c r="BJ40" s="225">
        <f>IF(BH40&gt;5,-1,IF(BH40&gt;4,0,IF(BH40&gt;3,1,IF(BH40&gt;2,2,IF(BH40&gt;1,2, IF(BH40=0,2,IF(BH40&lt;-5,-2,IF(BH40&lt;4,2,IF(BH40&lt;0,1)))))))))</f>
        <v/>
      </c>
      <c r="BK40" s="31" t="n">
        <v>-18</v>
      </c>
      <c r="BL40" s="31">
        <f>BK40*M40</f>
        <v/>
      </c>
      <c r="BM40" s="548">
        <f>IF(BK40&gt;40,4,IF(BK40&gt;30,3.5,IF(BK40&gt;20,3,IF(BK40&gt;10,2,IF(BK40&gt;0,1,IF(BK40=0,0.5,IF(BK40&lt;-40,-4,IF(BK40&lt;-30,-3,IF(BK40&lt;-20,-2.5,IF(BK40&lt;-10,-2,IF(BK40&lt;0,0)))))))))))</f>
        <v/>
      </c>
      <c r="BN40" s="61" t="n">
        <v>16</v>
      </c>
      <c r="BO40" s="61">
        <f>BN40*M40</f>
        <v/>
      </c>
      <c r="BP40" s="548">
        <f>IF(BN40&lt;10,5,IF(BN40&lt;20,4,IF(BN40&lt;30,3,IF(BN40&lt;40,2,IF(BN40&lt;50,1,IF(BN40=50,0,IF(BN40&gt;90,-5,IF(BN40&gt;80,-4,IF(BN40&gt;70,-3,IF(BN40&gt;60,-2,IF(BN40&gt;50,-1,0)))))))))))</f>
        <v/>
      </c>
      <c r="BQ40" s="206" t="n"/>
      <c r="BR40" s="61" t="n">
        <v>0.27</v>
      </c>
      <c r="BS40" s="337">
        <f>BR40*M40</f>
        <v/>
      </c>
      <c r="BT40" s="225">
        <f>IF(BR40=1,20,IF(BR40&gt;0.9,16,IF(BR40&gt;0.8,12,IF(BR40&gt;0.7,8,IF(BR40&gt;0.6,4,IF(BR40&gt;0.5,0,IF(BR40&gt;0.4,-1,IF(BR40&gt;0.3,-2,IF(BR40&gt;0.2,-3,IF(BR40&gt;0.1,-4,IF(BR40&gt;0,-5,IF(BR40=0,-5))))))))))))</f>
        <v/>
      </c>
      <c r="BU40" s="61" t="n"/>
      <c r="BV40" s="548" t="inlineStr">
        <is>
          <t>Bear</t>
        </is>
      </c>
      <c r="BW40" s="548">
        <f>IF(BV40=$BZ$1,8,IF(BV40=$CA$1,4,IF(BV40=$CB$1,0,IF(BV40=$CC$1,-4,IF(BV40=$CE$1,-8)))))</f>
        <v/>
      </c>
      <c r="BX40" s="206" t="inlineStr">
        <is>
          <t>˄</t>
        </is>
      </c>
      <c r="BY40" s="206">
        <f>IF(BX40=BR$1,5,IF(BX40=BV$1,0,IF(BX40=BX$1,-5)))</f>
        <v/>
      </c>
      <c r="BZ40" s="554" t="n"/>
      <c r="CA40" s="548" t="inlineStr">
        <is>
          <t>S Buy</t>
        </is>
      </c>
      <c r="CB40" s="61" t="n"/>
      <c r="CC40" s="61" t="n"/>
      <c r="CD40" s="332" t="n"/>
      <c r="CE40" t="inlineStr">
        <is>
          <t>IT</t>
        </is>
      </c>
      <c r="CF40" t="inlineStr">
        <is>
          <t>Tech Hdwr/Equip and periph.</t>
        </is>
      </c>
      <c r="CG40" t="inlineStr">
        <is>
          <t>Tech Hdwr/Equip and periph.</t>
        </is>
      </c>
      <c r="CI40" t="inlineStr">
        <is>
          <t>Quantum cpmputing hardware</t>
        </is>
      </c>
      <c r="CL40" s="332" t="n"/>
      <c r="CQ40" s="547" t="n"/>
      <c r="CR40" s="33" t="inlineStr">
        <is>
          <t>RGTI</t>
        </is>
      </c>
      <c r="CS40" s="33" t="n"/>
    </row>
    <row r="41">
      <c r="A41" s="548">
        <f>A40+1</f>
        <v/>
      </c>
      <c r="B41" s="266" t="inlineStr">
        <is>
          <t>Quantum Computting</t>
        </is>
      </c>
      <c r="C41" s="246" t="n"/>
      <c r="D41" s="413" t="n"/>
      <c r="E41" s="227">
        <f>IF(D41&gt;0,D41*X41,IF(D41&lt;0,D41*X41,0))</f>
        <v/>
      </c>
      <c r="F41" s="246" t="n"/>
      <c r="G41" s="246" t="n"/>
      <c r="H41" s="246" t="n"/>
      <c r="I41" s="246" t="n"/>
      <c r="J41" s="485" t="n"/>
      <c r="K41" s="246" t="n"/>
      <c r="L41" s="270">
        <f>'Investment Analysis'!SX4</f>
        <v/>
      </c>
      <c r="M41" s="335">
        <f>'Investment Analysis'!ST3</f>
        <v/>
      </c>
      <c r="N41" s="335">
        <f>'Investment Analysis'!SV5</f>
        <v/>
      </c>
      <c r="O41" s="345">
        <f>M41/M$3</f>
        <v/>
      </c>
      <c r="P41" s="335">
        <f>N41*L41</f>
        <v/>
      </c>
      <c r="Q41" s="335" t="n"/>
      <c r="R41" s="324">
        <f>((X41-L41)/L41)*O41</f>
        <v/>
      </c>
      <c r="S41" s="249">
        <f>IF(BN41&lt;30,$BX$1,IF(BN41&gt;70,$BR$1,$BV$1))</f>
        <v/>
      </c>
      <c r="T41" s="324">
        <f>(X41-L41)/L41</f>
        <v/>
      </c>
      <c r="U41" s="547" t="inlineStr">
        <is>
          <t>QBTS</t>
        </is>
      </c>
      <c r="V41" t="inlineStr">
        <is>
          <t>D-Wave Quantum Inc.</t>
        </is>
      </c>
      <c r="X41">
        <f>'Investment Analysis'!SS264</f>
        <v/>
      </c>
      <c r="Y41" s="189">
        <f>AA41*O41</f>
        <v/>
      </c>
      <c r="Z41" s="189">
        <f>(AA41*Y41)/Y$3</f>
        <v/>
      </c>
      <c r="AA41" s="22">
        <f>AN41+AP41+AR41+AZ41+BB41+BG41+BJ41+BM41+BT41+BW41+BY41+AC41+AI41+BP41+AK41</f>
        <v/>
      </c>
      <c r="AB41" s="336">
        <f>AB$437</f>
        <v/>
      </c>
      <c r="AC41" s="337">
        <f>AC$437</f>
        <v/>
      </c>
      <c r="AD41" s="366">
        <f>AB41*M41</f>
        <v/>
      </c>
      <c r="AE41" s="337">
        <f>AC41*M41</f>
        <v/>
      </c>
      <c r="AF41" s="332" t="n">
        <v>44135</v>
      </c>
      <c r="AG41" s="332" t="n"/>
      <c r="AH41" s="225">
        <f>IF(AF41&gt;2500000,AQ$2,IF(AF41&gt;1000000,AR$2,IF(AF41&gt;750000,AS$2,IF(AF41&gt;500000,AT$2,IF(AF41&lt;500000,AU$2)))))</f>
        <v/>
      </c>
      <c r="AI41" s="31">
        <f>IF(AH41=AQ$2,20,IF(AH41=AR$2,15,IF(AH41=AS$2,10,IF(AH41=AT$2,5,IF(AH41=AU$2,0)))))</f>
        <v/>
      </c>
      <c r="AJ41" s="284" t="n">
        <v>40</v>
      </c>
      <c r="AK41" s="31">
        <f>IF(AJ41&gt;84,20,IF(AJ41&gt;80,15,IF(AJ41&gt;75,10,IF(AJ41&gt;70,5,IF(AJ41&gt;49,0,IF(AJ41&lt;1,0,IF(AJ41&lt;20,-20,IF(AJ41&lt;30,-15,IF(AJ41&lt;40,-10,IF(AJ41&lt;50,-5))))))))))</f>
        <v/>
      </c>
      <c r="AL41" s="22" t="n"/>
      <c r="AM41" s="414" t="inlineStr">
        <is>
          <t>A</t>
        </is>
      </c>
      <c r="AN41" s="22">
        <f>IF(AM41=$AN$1,20,IF(AM41=$AO$1,17,IF(AM41=$AP$1,12,IF(AM41=$AQ$1,5,IF(AM41=$AR$1,0)))))</f>
        <v/>
      </c>
      <c r="AO41">
        <f>IF(AM41=AN$1,5,IF(AM41=AO$1,4,IF(AM41=AP$1,3,IF(AM41=AQ$1,2,IF(AM41=AR$1,1,0)))))</f>
        <v/>
      </c>
      <c r="AP41" s="31" t="n"/>
      <c r="AQ41" s="231" t="inlineStr">
        <is>
          <t>V Bearish</t>
        </is>
      </c>
      <c r="AR41" s="548">
        <f>IF(AQ41=$AS$1,20,IF(AQ41=$AU$1,18,IF(AQ41=$AW$1,14,IF(AQ41=$AY$1,10,IF(AQ41=$BA$1,5,IF(AQ41=$BC$1,0,IF(AQ41=$BD$1,-2.5)))))))</f>
        <v/>
      </c>
      <c r="AS41" s="189" t="n">
        <v>0.06</v>
      </c>
      <c r="AT41" s="22">
        <f>IF(AS41&lt;1,5,IF(AS41&lt;2,0,IF(AS41&gt;2,-5, IF(AS41=0,5,IF(AS41&lt;0,-7)))))</f>
        <v/>
      </c>
      <c r="AU41" s="189" t="n">
        <v>-25.6</v>
      </c>
      <c r="AV41" s="22">
        <f>IF(AU41&lt;0,-7,IF(AU41&lt;15,5,IF(AU41&lt;25,2,IF(AU41=25,-5,IF(AU41&gt;25,0)))))</f>
        <v/>
      </c>
      <c r="AW41" s="189" t="n">
        <v>-1.28</v>
      </c>
      <c r="AX41" s="22">
        <f>IF(AW41=1,5,IF(AW41&lt;1,5,IF(AW41&gt;1,0)))</f>
        <v/>
      </c>
      <c r="AY41" s="231" t="inlineStr">
        <is>
          <t>V Bearish</t>
        </is>
      </c>
      <c r="AZ41" s="189">
        <f>IF(AY41=$AS$1,20,IF(AY41=$AU$1,18,IF(AY41=$AW$1,14,IF(AY41=$AY$1,10,IF(AY41=$BA$1,5,IF(AY41=$BC$1,0,IF(AY41=$BD$1,-2.5)))))))</f>
        <v/>
      </c>
      <c r="BA41" s="18" t="n">
        <v>9.359999999999999</v>
      </c>
      <c r="BB41" s="548">
        <f>IF(BA41&gt;0.05,2,IF(BA41&gt;0,1,IF(BA41&lt;-0.05,-1,IF(BA41&lt;0.1,-2))))</f>
        <v/>
      </c>
      <c r="BC41" s="554" t="n">
        <v>45291</v>
      </c>
      <c r="BD41" s="22" t="n">
        <v>8.4</v>
      </c>
      <c r="BE41" s="22">
        <f>X41</f>
        <v/>
      </c>
      <c r="BF41" s="18">
        <f>IF(BD41&gt;0,(BE41-BD41)/BD41,0)</f>
        <v/>
      </c>
      <c r="BG41" s="548">
        <f>IF(BF41&gt;0.05,4,IF(BF41&gt;0,2,IF(BF41&lt;-0.05,-2,IF(BF41&lt;0.1,-4))))</f>
        <v/>
      </c>
      <c r="BH41" s="225" t="n">
        <v>-3</v>
      </c>
      <c r="BI41" s="225">
        <f>BH41*M41</f>
        <v/>
      </c>
      <c r="BJ41" s="225">
        <f>IF(BH41&gt;5,-1,IF(BH41&gt;4,0,IF(BH41&gt;3,1,IF(BH41&gt;2,2,IF(BH41&gt;1,2, IF(BH41=0,2,IF(BH41&lt;-5,-2,IF(BH41&lt;4,2,IF(BH41&lt;0,1)))))))))</f>
        <v/>
      </c>
      <c r="BK41" s="31" t="n">
        <v>-16</v>
      </c>
      <c r="BL41" s="31">
        <f>BK41*M41</f>
        <v/>
      </c>
      <c r="BM41" s="548">
        <f>IF(BK41&gt;40,4,IF(BK41&gt;30,3.5,IF(BK41&gt;20,3,IF(BK41&gt;10,2,IF(BK41&gt;0,1,IF(BK41=0,0.5,IF(BK41&lt;-40,-4,IF(BK41&lt;-30,-3,IF(BK41&lt;-20,-2.5,IF(BK41&lt;-10,-2,IF(BK41&lt;0,0)))))))))))</f>
        <v/>
      </c>
      <c r="BN41" s="61" t="n">
        <v>9</v>
      </c>
      <c r="BO41" s="61">
        <f>BN41*M41</f>
        <v/>
      </c>
      <c r="BP41" s="548">
        <f>IF(BN41&lt;10,5,IF(BN41&lt;20,4,IF(BN41&lt;30,3,IF(BN41&lt;40,2,IF(BN41&lt;50,1,IF(BN41=50,0,IF(BN41&gt;90,-5,IF(BN41&gt;80,-4,IF(BN41&gt;70,-3,IF(BN41&gt;60,-2,IF(BN41&gt;50,-1,0)))))))))))</f>
        <v/>
      </c>
      <c r="BQ41" s="206" t="n"/>
      <c r="BR41" s="61" t="n">
        <v>0.21</v>
      </c>
      <c r="BS41" s="337">
        <f>BR41*M41</f>
        <v/>
      </c>
      <c r="BT41" s="225">
        <f>IF(BR41=1,20,IF(BR41&gt;0.9,16,IF(BR41&gt;0.8,12,IF(BR41&gt;0.7,8,IF(BR41&gt;0.6,4,IF(BR41&gt;0.5,0,IF(BR41&gt;0.4,-1,IF(BR41&gt;0.3,-2,IF(BR41&gt;0.2,-3,IF(BR41&gt;0.1,-4,IF(BR41&gt;0,-5,IF(BR41=0,-5))))))))))))</f>
        <v/>
      </c>
      <c r="BU41" s="61" t="n"/>
      <c r="BV41" s="548" t="inlineStr">
        <is>
          <t>V Bear</t>
        </is>
      </c>
      <c r="BW41" s="548">
        <f>IF(BV41=$BZ$1,8,IF(BV41=$CA$1,4,IF(BV41=$CB$1,0,IF(BV41=$CC$1,-4,IF(BV41=$CE$1,-8)))))</f>
        <v/>
      </c>
      <c r="BX41" s="206">
        <f>BR1</f>
        <v/>
      </c>
      <c r="BY41" s="206">
        <f>IF(BX41=BR$1,5,IF(BX41=BV$1,0,IF(BX41=BX$1,-5)))</f>
        <v/>
      </c>
      <c r="BZ41" s="554" t="n"/>
      <c r="CA41" s="548" t="inlineStr">
        <is>
          <t>Buy</t>
        </is>
      </c>
      <c r="CB41" s="61" t="n"/>
      <c r="CC41" s="61" t="n"/>
      <c r="CD41" s="332" t="n"/>
      <c r="CE41" t="inlineStr">
        <is>
          <t>IT</t>
        </is>
      </c>
      <c r="CF41" t="inlineStr">
        <is>
          <t>Tech Hdwr/Equip and periph.</t>
        </is>
      </c>
      <c r="CG41" t="inlineStr">
        <is>
          <t>Tech Hdwr/Equip and periph.</t>
        </is>
      </c>
      <c r="CI41" t="inlineStr">
        <is>
          <t>Quantum cpmputing hardware</t>
        </is>
      </c>
      <c r="CL41" s="332" t="n"/>
      <c r="CQ41" s="547" t="n"/>
      <c r="CR41" s="33" t="inlineStr">
        <is>
          <t>QBTS</t>
        </is>
      </c>
      <c r="CS41" s="33" t="n"/>
    </row>
    <row r="42">
      <c r="A42" s="548">
        <f>A41+1</f>
        <v/>
      </c>
      <c r="B42" s="266" t="inlineStr">
        <is>
          <t>Data Center Elec. Equip.</t>
        </is>
      </c>
      <c r="E42" s="227">
        <f>IF(D42&gt;0,D42*X42,IF(D42&lt;0,D42*X42,0))</f>
        <v/>
      </c>
      <c r="J42" s="191" t="n"/>
      <c r="L42" s="270">
        <f>'Investment Analysis'!RH4</f>
        <v/>
      </c>
      <c r="M42" s="335">
        <f>'Investment Analysis'!RD3</f>
        <v/>
      </c>
      <c r="N42" s="335">
        <f>'Investment Analysis'!RF5</f>
        <v/>
      </c>
      <c r="O42" s="345">
        <f>M42/M$3</f>
        <v/>
      </c>
      <c r="P42" s="335">
        <f>N42*L42</f>
        <v/>
      </c>
      <c r="Q42" s="335" t="n"/>
      <c r="R42" s="324">
        <f>((X42-L42)/L42)*O42</f>
        <v/>
      </c>
      <c r="S42" s="249">
        <f>IF(BN42&lt;30,$BX$1,IF(BN42&gt;70,$BR$1,$BV$1))</f>
        <v/>
      </c>
      <c r="T42" s="324">
        <f>(X42-L42)/L42</f>
        <v/>
      </c>
      <c r="U42" s="547" t="inlineStr">
        <is>
          <t>TTMI</t>
        </is>
      </c>
      <c r="V42" t="inlineStr">
        <is>
          <t>TTM Technologies, Inc.</t>
        </is>
      </c>
      <c r="X42">
        <f>'Investment Analysis'!RC264</f>
        <v/>
      </c>
      <c r="Y42" s="189">
        <f>AA42*O42</f>
        <v/>
      </c>
      <c r="Z42" s="189">
        <f>(AA42*Y42)/Y$3</f>
        <v/>
      </c>
      <c r="AA42" s="22">
        <f>AN42+AP42+AR42+AZ42+BB42+BG42+BJ42+BM42+BT42+BW42+BY42+AC42+AI42+BP42+AK42</f>
        <v/>
      </c>
      <c r="AB42" s="336">
        <f>AB$437</f>
        <v/>
      </c>
      <c r="AC42" s="337">
        <f>AC$437</f>
        <v/>
      </c>
      <c r="AD42" s="366">
        <f>AB42*M42</f>
        <v/>
      </c>
      <c r="AE42" s="337">
        <f>AC42*M42</f>
        <v/>
      </c>
      <c r="AF42" s="332" t="n">
        <v>161390</v>
      </c>
      <c r="AG42" s="332" t="n">
        <v>5682</v>
      </c>
      <c r="AH42" s="225">
        <f>IF(AF42&gt;2500000,AQ$2,IF(AF42&gt;1000000,AR$2,IF(AF42&gt;750000,AS$2,IF(AF42&gt;500000,AT$2,IF(AF42&lt;500000,AU$2)))))</f>
        <v/>
      </c>
      <c r="AI42" s="31">
        <f>IF(AH42=AQ$2,20,IF(AH42=AR$2,15,IF(AH42=AS$2,10,IF(AH42=AT$2,5,IF(AH42=AU$2,0)))))</f>
        <v/>
      </c>
      <c r="AJ42" s="284" t="n">
        <v>57</v>
      </c>
      <c r="AK42" s="31">
        <f>IF(AJ42&gt;84,20,IF(AJ42&gt;80,15,IF(AJ42&gt;75,10,IF(AJ42&gt;70,5,IF(AJ42&gt;49,0,IF(AJ42&lt;1,0,IF(AJ42&lt;20,-20,IF(AJ42&lt;30,-15,IF(AJ42&lt;40,-10,IF(AJ42&lt;50,-5))))))))))</f>
        <v/>
      </c>
      <c r="AL42" s="22" t="n"/>
      <c r="AM42" s="414" t="inlineStr">
        <is>
          <t>A</t>
        </is>
      </c>
      <c r="AN42" s="22">
        <f>IF(AM42=$AN$1,20,IF(AM42=$AO$1,17,IF(AM42=$AP$1,12,IF(AM42=$AQ$1,5,IF(AM42=$AR$1,0)))))</f>
        <v/>
      </c>
      <c r="AO42">
        <f>IF(AM42=AN$1,5,IF(AM42=AO$1,4,IF(AM42=AP$1,3,IF(AM42=AQ$1,2,IF(AM42=AR$1,1,0)))))</f>
        <v/>
      </c>
      <c r="AP42" s="31" t="n"/>
      <c r="AQ42" s="239" t="inlineStr">
        <is>
          <t>Bullish</t>
        </is>
      </c>
      <c r="AR42" s="548">
        <f>IF(AQ42=$AS$1,20,IF(AQ42=$AU$1,18,IF(AQ42=$AW$1,14,IF(AQ42=$AY$1,10,IF(AQ42=$BA$1,5,IF(AQ42=$BC$1,0,IF(AQ42=$BD$1,-2.5)))))))</f>
        <v/>
      </c>
      <c r="AS42" s="189" t="n">
        <v>0.62</v>
      </c>
      <c r="AT42" s="22">
        <f>IF(AS42&lt;1,5,IF(AS42&lt;2,0,IF(AS42&gt;2,-5, IF(AS42=0,5,IF(AS42&lt;0,-7)))))</f>
        <v/>
      </c>
      <c r="AU42" s="189" t="n">
        <v>48.87</v>
      </c>
      <c r="AV42" s="22">
        <f>IF(AU42&lt;0,-7,IF(AU42&lt;15,5,IF(AU42&lt;25,2,IF(AU42=25,-5,IF(AU42&gt;25,0)))))</f>
        <v/>
      </c>
      <c r="AW42" s="189" t="n">
        <v>2.44</v>
      </c>
      <c r="AX42" s="22">
        <f>IF(AW42=1,5,IF(AW42&lt;1,5,IF(AW42&gt;1,0)))</f>
        <v/>
      </c>
      <c r="AY42" s="231" t="inlineStr">
        <is>
          <t>V Bearish</t>
        </is>
      </c>
      <c r="AZ42" s="189">
        <f>IF(AY42=$AS$1,20,IF(AY42=$AU$1,18,IF(AY42=$AW$1,14,IF(AY42=$AY$1,10,IF(AY42=$BA$1,5,IF(AY42=$BC$1,0,IF(AY42=$BD$1,-2.5)))))))</f>
        <v/>
      </c>
      <c r="BA42" s="18" t="n">
        <v>1.487</v>
      </c>
      <c r="BB42" s="548">
        <f>IF(BA42&gt;0.05,2,IF(BA42&gt;0,1,IF(BA42&lt;-0.05,-1,IF(BA42&lt;0.1,-2))))</f>
        <v/>
      </c>
      <c r="BC42" s="554" t="n">
        <v>45657</v>
      </c>
      <c r="BD42" s="22" t="n">
        <v>24.75</v>
      </c>
      <c r="BE42" s="22">
        <f>X42</f>
        <v/>
      </c>
      <c r="BF42" s="18">
        <f>IF(BD42&gt;0,(BE42-BD42)/BD42,0)</f>
        <v/>
      </c>
      <c r="BG42" s="548">
        <f>IF(BF42&gt;0.05,4,IF(BF42&gt;0,2,IF(BF42&lt;-0.05,-2,IF(BF42&lt;0.1,-4))))</f>
        <v/>
      </c>
      <c r="BH42" s="225" t="n">
        <v>0</v>
      </c>
      <c r="BI42" s="225">
        <f>BH42*M42</f>
        <v/>
      </c>
      <c r="BJ42" s="225">
        <f>IF(BH42&gt;5,-1,IF(BH42&gt;4,0,IF(BH42&gt;3,1,IF(BH42&gt;2,2,IF(BH42&gt;1,2, IF(BH42=0,2,IF(BH42&lt;-5,-2,IF(BH42&lt;4,2,IF(BH42&lt;0,1)))))))))</f>
        <v/>
      </c>
      <c r="BK42" s="31" t="n">
        <v>18</v>
      </c>
      <c r="BL42" s="31">
        <f>BK42*M42</f>
        <v/>
      </c>
      <c r="BM42" s="548">
        <f>IF(BK42&gt;40,4,IF(BK42&gt;30,3.5,IF(BK42&gt;20,3,IF(BK42&gt;10,2,IF(BK42&gt;0,1,IF(BK42=0,0.5,IF(BK42&lt;-40,-4,IF(BK42&lt;-30,-3,IF(BK42&lt;-20,-2.5,IF(BK42&lt;-10,-2,IF(BK42&lt;0,0)))))))))))</f>
        <v/>
      </c>
      <c r="BN42" s="61" t="n">
        <v>14</v>
      </c>
      <c r="BO42" s="61">
        <f>BN42*M42</f>
        <v/>
      </c>
      <c r="BP42" s="548">
        <f>IF(BN42&lt;10,5,IF(BN42&lt;20,4,IF(BN42&lt;30,3,IF(BN42&lt;40,2,IF(BN42&lt;50,1,IF(BN42=50,0,IF(BN42&gt;90,-5,IF(BN42&gt;80,-4,IF(BN42&gt;70,-3,IF(BN42&gt;60,-2,IF(BN42&gt;50,-1,0)))))))))))</f>
        <v/>
      </c>
      <c r="BQ42" s="206" t="n"/>
      <c r="BR42" s="61" t="n">
        <v>0.76</v>
      </c>
      <c r="BS42" s="337">
        <f>BR42*M42</f>
        <v/>
      </c>
      <c r="BT42" s="225">
        <f>IF(BR42=1,20,IF(BR42&gt;0.9,16,IF(BR42&gt;0.8,12,IF(BR42&gt;0.7,8,IF(BR42&gt;0.6,4,IF(BR42&gt;0.5,0,IF(BR42&gt;0.4,-1,IF(BR42&gt;0.3,-2,IF(BR42&gt;0.2,-3,IF(BR42&gt;0.1,-4,IF(BR42&gt;0,-5,IF(BR42=0,-5))))))))))))</f>
        <v/>
      </c>
      <c r="BU42" s="61" t="n"/>
      <c r="BV42" s="548" t="inlineStr">
        <is>
          <t>Neut</t>
        </is>
      </c>
      <c r="BW42" s="548">
        <f>IF(BV42=$BZ$1,8,IF(BV42=$CA$1,4,IF(BV42=$CB$1,0,IF(BV42=$CC$1,-4,IF(BV42=$CE$1,-8)))))</f>
        <v/>
      </c>
      <c r="BX42" s="206" t="inlineStr">
        <is>
          <t>˄</t>
        </is>
      </c>
      <c r="BY42" s="206">
        <f>IF(BX42=BR$1,5,IF(BX42=BV$1,0,IF(BX42=BX$1,-5)))</f>
        <v/>
      </c>
      <c r="BZ42" s="25" t="n"/>
      <c r="CA42" s="548" t="inlineStr">
        <is>
          <t>S Buy</t>
        </is>
      </c>
      <c r="CE42" t="inlineStr">
        <is>
          <t>IT</t>
        </is>
      </c>
      <c r="CF42" t="inlineStr">
        <is>
          <t>Technology Hardware &amp; Equipment</t>
        </is>
      </c>
      <c r="CG42" t="inlineStr">
        <is>
          <t>Elec. Equip., Instermts &amp; Components</t>
        </is>
      </c>
      <c r="CH42" t="inlineStr">
        <is>
          <t>Electronic Components</t>
        </is>
      </c>
      <c r="CL42" s="332" t="n"/>
      <c r="CQ42" s="547" t="n"/>
      <c r="CR42" s="33" t="inlineStr">
        <is>
          <t>TTMI</t>
        </is>
      </c>
      <c r="CS42" s="33" t="n"/>
    </row>
    <row r="43">
      <c r="A43" s="548">
        <f>A42+1</f>
        <v/>
      </c>
      <c r="B43" s="266" t="inlineStr">
        <is>
          <t>Application Software</t>
        </is>
      </c>
      <c r="C43" s="246" t="n"/>
      <c r="D43" s="413" t="n"/>
      <c r="E43" s="227">
        <f>IF(D43&gt;0,D43*X43,IF(D43&lt;0,D43*X43,0))</f>
        <v/>
      </c>
      <c r="F43" s="419" t="n"/>
      <c r="G43" s="364" t="n"/>
      <c r="H43" s="407" t="n"/>
      <c r="I43" s="408" t="n"/>
      <c r="J43" s="485" t="n"/>
      <c r="K43" s="246" t="n"/>
      <c r="L43" s="270">
        <f>'Investment Analysis'!SC4</f>
        <v/>
      </c>
      <c r="M43" s="151">
        <f>'Investment Analysis'!RY3</f>
        <v/>
      </c>
      <c r="N43" s="151">
        <f>'Investment Analysis'!SA5</f>
        <v/>
      </c>
      <c r="O43" s="345">
        <f>M43/M$3</f>
        <v/>
      </c>
      <c r="P43" s="335">
        <f>N43*L43</f>
        <v/>
      </c>
      <c r="R43" s="324">
        <f>((X43-L43)/L43)*O43</f>
        <v/>
      </c>
      <c r="S43" s="249">
        <f>IF(BN43&lt;30,$BX$1,IF(BN43&gt;70,$BR$1,$BV$1))</f>
        <v/>
      </c>
      <c r="T43" s="324">
        <f>(X43-L43)/L43</f>
        <v/>
      </c>
      <c r="U43" s="547" t="inlineStr">
        <is>
          <t>PLTR</t>
        </is>
      </c>
      <c r="V43" t="inlineStr">
        <is>
          <t>Palantir Technologies Inc.</t>
        </is>
      </c>
      <c r="W43" s="183" t="n"/>
      <c r="X43">
        <f>'Investment Analysis'!RX264</f>
        <v/>
      </c>
      <c r="Y43" s="189">
        <f>AA43*O43</f>
        <v/>
      </c>
      <c r="Z43" s="189">
        <f>(AA43*Y43)/Y$3</f>
        <v/>
      </c>
      <c r="AA43" s="22">
        <f>AN43+AP43+AR43+AZ43+BB43+BG43+BJ43+BM43+BT43+BW43+BY43+AC43+AI43+BP43+AK43</f>
        <v/>
      </c>
      <c r="AB43" s="336">
        <f>AB$399</f>
        <v/>
      </c>
      <c r="AC43" s="337">
        <f>AC$399</f>
        <v/>
      </c>
      <c r="AD43" s="366">
        <f>AB43*M43</f>
        <v/>
      </c>
      <c r="AE43" s="337">
        <f>AC43*M43</f>
        <v/>
      </c>
      <c r="AF43" s="332" t="n">
        <v>791419</v>
      </c>
      <c r="AG43" s="332" t="n">
        <v>144993</v>
      </c>
      <c r="AH43" s="225">
        <f>IF(AF43&gt;2500000,AQ$2,IF(AF43&gt;1000000,AR$2,IF(AF43&gt;750000,AS$2,IF(AF43&gt;500000,AT$2,IF(AF43&lt;500000,AU$2)))))</f>
        <v/>
      </c>
      <c r="AI43" s="31">
        <f>IF(AH43=AQ$2,20,IF(AH43=AR$2,15,IF(AH43=AS$2,10,IF(AH43=AT$2,5,IF(AH43=AU$2,0)))))</f>
        <v/>
      </c>
      <c r="AJ43" s="284" t="n">
        <v>66</v>
      </c>
      <c r="AK43" s="31">
        <f>IF(AJ43&gt;84,20,IF(AJ43&gt;80,15,IF(AJ43&gt;75,10,IF(AJ43&gt;70,5,IF(AJ43&gt;49,0,IF(AJ43&lt;1,0,IF(AJ43&lt;20,-20,IF(AJ43&lt;30,-15,IF(AJ43&lt;40,-10,IF(AJ43&lt;50,-5))))))))))</f>
        <v/>
      </c>
      <c r="AL43" s="22" t="n"/>
      <c r="AM43" s="414" t="inlineStr">
        <is>
          <t>A</t>
        </is>
      </c>
      <c r="AN43" s="22">
        <f>IF(AM43=$AN$1,20,IF(AM43=$AO$1,17,IF(AM43=$AP$1,12,IF(AM43=$AQ$1,5,IF(AM43=$AR$1,0)))))</f>
        <v/>
      </c>
      <c r="AO43">
        <f>IF(AM43=AN$1,5,IF(AM43=AO$1,4,IF(AM43=AP$1,3,IF(AM43=AQ$1,2,IF(AM43=AR$1,1,0)))))</f>
        <v/>
      </c>
      <c r="AP43" s="31" t="n"/>
      <c r="AQ43" s="177" t="inlineStr">
        <is>
          <t>Neitral+</t>
        </is>
      </c>
      <c r="AR43" s="548">
        <f>IF(AQ43=$AS$1,20,IF(AQ43=$AU$1,18,IF(AQ43=$AW$1,14,IF(AQ43=$AY$1,10,IF(AQ43=$BA$1,5,IF(AQ43=$BC$1,0,IF(AQ43=$BD$1,-2.5)))))))</f>
        <v/>
      </c>
      <c r="AS43" s="189" t="n">
        <v>0.03</v>
      </c>
      <c r="AT43" s="22">
        <f>IF(AS43&lt;1,5,IF(AS43&lt;2,0,IF(AS43&gt;2,-5, IF(AS43=0,5,IF(AS43&lt;0,-7)))))</f>
        <v/>
      </c>
      <c r="AU43" s="189" t="n">
        <v>584.23</v>
      </c>
      <c r="AV43" s="22">
        <f>IF(AU43&lt;0,-7,IF(AU43&lt;15,5,IF(AU43&lt;25,2,IF(AU43=25,-5,IF(AU43&gt;25,0)))))</f>
        <v/>
      </c>
      <c r="AW43" s="189" t="n">
        <v>15.34</v>
      </c>
      <c r="AX43" s="22">
        <f>IF(AW43=1,5,IF(AW43&lt;1,5,IF(AW43&gt;1,0)))</f>
        <v/>
      </c>
      <c r="AY43" s="231" t="inlineStr">
        <is>
          <t>V Bearish</t>
        </is>
      </c>
      <c r="AZ43" s="189">
        <f>IF(AY43=$AS$1,20,IF(AY43=$AU$1,18,IF(AY43=$AW$1,14,IF(AY43=$AY$1,10,IF(AY43=$BA$1,5,IF(AY43=$BC$1,0,IF(AY43=$BD$1,-2.5)))))))</f>
        <v/>
      </c>
      <c r="BA43" s="18" t="n">
        <v>1.524</v>
      </c>
      <c r="BB43" s="548">
        <f>IF(BA43&gt;0.05,2,IF(BA43&gt;0,1,IF(BA43&lt;-0.05,-1,IF(BA43&lt;0.1,-2))))</f>
        <v/>
      </c>
      <c r="BC43" s="554" t="n">
        <v>45657</v>
      </c>
      <c r="BD43" s="22" t="n">
        <v>75.63</v>
      </c>
      <c r="BE43" s="22">
        <f>X43</f>
        <v/>
      </c>
      <c r="BF43" s="18">
        <f>IF(BD43&gt;0,(BE43-BD43)/BD43,0)</f>
        <v/>
      </c>
      <c r="BG43" s="548">
        <f>IF(BF43&gt;0.05,4,IF(BF43&gt;0,2,IF(BF43&lt;-0.05,-2,IF(BF43&lt;0.1,-4))))</f>
        <v/>
      </c>
      <c r="BH43" s="225" t="n">
        <v>-3.5</v>
      </c>
      <c r="BI43" s="225">
        <f>BH43*M43</f>
        <v/>
      </c>
      <c r="BJ43" s="225">
        <f>IF(BH43&gt;5,-1,IF(BH43&gt;4,0,IF(BH43&gt;3,1,IF(BH43&gt;2,2,IF(BH43&gt;1,2, IF(BH43=0,2,IF(BH43&lt;-5,-2,IF(BH43&lt;4,2,IF(BH43&lt;0,1)))))))))</f>
        <v/>
      </c>
      <c r="BK43" s="31" t="n">
        <v>5</v>
      </c>
      <c r="BL43" s="31">
        <f>BK43*M43</f>
        <v/>
      </c>
      <c r="BM43" s="548">
        <f>IF(BK43&gt;40,4,IF(BK43&gt;30,3.5,IF(BK43&gt;20,3,IF(BK43&gt;10,2,IF(BK43&gt;0,1,IF(BK43=0,0.5,IF(BK43&lt;-40,-4,IF(BK43&lt;-30,-3,IF(BK43&lt;-20,-2.5,IF(BK43&lt;-10,-2,IF(BK43&lt;0,0)))))))))))</f>
        <v/>
      </c>
      <c r="BN43" s="61" t="n">
        <v>8</v>
      </c>
      <c r="BO43" s="61">
        <f>BN43*M43</f>
        <v/>
      </c>
      <c r="BP43" s="548">
        <f>IF(BN43&lt;10,5,IF(BN43&lt;20,4,IF(BN43&lt;30,3,IF(BN43&lt;40,2,IF(BN43&lt;50,1,IF(BN43=50,0,IF(BN43&gt;90,-5,IF(BN43&gt;80,-4,IF(BN43&gt;70,-3,IF(BN43&gt;60,-2,IF(BN43&gt;50,-1,0)))))))))))</f>
        <v/>
      </c>
      <c r="BQ43" s="206" t="n"/>
      <c r="BR43" s="61" t="n">
        <v>0.38</v>
      </c>
      <c r="BS43" s="337">
        <f>BR43*M43</f>
        <v/>
      </c>
      <c r="BT43" s="225">
        <f>IF(BR43=1,20,IF(BR43&gt;0.9,16,IF(BR43&gt;0.8,12,IF(BR43&gt;0.7,8,IF(BR43&gt;0.6,4,IF(BR43&gt;0.5,0,IF(BR43&gt;0.4,-1,IF(BR43&gt;0.3,-2,IF(BR43&gt;0.2,-3,IF(BR43&gt;0.1,-4,IF(BR43&gt;0,-5,IF(BR43=0,-5))))))))))))</f>
        <v/>
      </c>
      <c r="BU43" s="61" t="n"/>
      <c r="BV43" s="548" t="inlineStr">
        <is>
          <t>V Bull</t>
        </is>
      </c>
      <c r="BW43" s="548">
        <f>IF(BV43=$BZ$1,8,IF(BV43=$CA$1,4,IF(BV43=$CB$1,0,IF(BV43=$CC$1,-4,IF(BV43=$CE$1,-8)))))</f>
        <v/>
      </c>
      <c r="BX43" s="206" t="inlineStr">
        <is>
          <t>˄</t>
        </is>
      </c>
      <c r="BY43" s="206">
        <f>IF(BX43=BR$1,5,IF(BX43=BV$1,0,IF(BX43=BX$1,-5)))</f>
        <v/>
      </c>
      <c r="BZ43" s="554" t="n"/>
      <c r="CA43" s="548" t="inlineStr">
        <is>
          <t>Hold</t>
        </is>
      </c>
      <c r="CB43" s="61" t="n"/>
      <c r="CC43" s="61" t="n"/>
      <c r="CD43" s="332" t="n"/>
      <c r="CE43" t="inlineStr">
        <is>
          <t>IT</t>
        </is>
      </c>
      <c r="CF43" t="inlineStr">
        <is>
          <t>Software &amp; Services</t>
        </is>
      </c>
      <c r="CL43" s="332" t="n"/>
      <c r="CQ43" s="547" t="n"/>
      <c r="CR43" s="33" t="inlineStr">
        <is>
          <t>PLTR</t>
        </is>
      </c>
      <c r="CS43" s="33" t="n"/>
    </row>
    <row r="44">
      <c r="A44" s="548">
        <f>A43+1</f>
        <v/>
      </c>
      <c r="B44" s="266" t="inlineStr">
        <is>
          <t>Semiconductors</t>
        </is>
      </c>
      <c r="C44" s="246" t="n"/>
      <c r="D44" s="413" t="n"/>
      <c r="E44" s="227">
        <f>IF(D44&gt;0,D44*X44,IF(D44&lt;0,D44*X44,0))</f>
        <v/>
      </c>
      <c r="F44" s="364" t="n"/>
      <c r="G44" s="364" t="n"/>
      <c r="H44" s="407" t="n"/>
      <c r="I44" s="408" t="n"/>
      <c r="J44" s="485" t="n"/>
      <c r="K44" s="246" t="n"/>
      <c r="L44" s="270">
        <f>'Investment Analysis'!ID4</f>
        <v/>
      </c>
      <c r="M44" s="335">
        <f>'Investment Analysis'!HZ3</f>
        <v/>
      </c>
      <c r="N44" s="335">
        <f>'Investment Analysis'!IB5</f>
        <v/>
      </c>
      <c r="O44" s="345">
        <f>M44/M$3</f>
        <v/>
      </c>
      <c r="P44" s="335">
        <f>N44*L44</f>
        <v/>
      </c>
      <c r="Q44" s="335" t="n"/>
      <c r="R44" s="324">
        <f>((X44-L44)/L44)*O44</f>
        <v/>
      </c>
      <c r="S44" s="249">
        <f>IF(BN44&lt;30,$BX$1,IF(BN44&gt;70,$BR$1,$BV$1))</f>
        <v/>
      </c>
      <c r="T44" s="324">
        <f>(X44-L44)/L44</f>
        <v/>
      </c>
      <c r="U44" s="547" t="inlineStr">
        <is>
          <t>NVDA</t>
        </is>
      </c>
      <c r="V44" s="234" t="inlineStr">
        <is>
          <t>NVIDIA Corporation</t>
        </is>
      </c>
      <c r="W44" s="183" t="n"/>
      <c r="X44">
        <f>'Investment Analysis'!HY264</f>
        <v/>
      </c>
      <c r="Y44" s="189">
        <f>AA44*O44</f>
        <v/>
      </c>
      <c r="Z44" s="189">
        <f>(AA44*Y44)/Y$3</f>
        <v/>
      </c>
      <c r="AA44" s="22">
        <f>AN44+AP44+AR44+AZ44+BB44+BG44+BJ44+BM44+BT44+BW44+BY44+AC44+AI44+BP44+AK44</f>
        <v/>
      </c>
      <c r="AB44" s="336">
        <f>AB$381</f>
        <v/>
      </c>
      <c r="AC44" s="337">
        <f>AC$381</f>
        <v/>
      </c>
      <c r="AD44" s="366">
        <f>AB44*M44</f>
        <v/>
      </c>
      <c r="AE44" s="337">
        <f>AC44*M44</f>
        <v/>
      </c>
      <c r="AF44" s="332" t="n">
        <v>4125417</v>
      </c>
      <c r="AG44" s="332" t="n">
        <v>2130878</v>
      </c>
      <c r="AH44" s="225">
        <f>IF(AF44&gt;2500000,AQ$2,IF(AF44&gt;1000000,AR$2,IF(AF44&gt;750000,AS$2,IF(AF44&gt;500000,AT$2,IF(AF44&lt;500000,AU$2)))))</f>
        <v/>
      </c>
      <c r="AI44" s="31">
        <f>IF(AH44=AQ$2,20,IF(AH44=AR$2,15,IF(AH44=AS$2,10,IF(AH44=AT$2,5,IF(AH44=AU$2,0)))))</f>
        <v/>
      </c>
      <c r="AJ44" s="284" t="n">
        <v>77</v>
      </c>
      <c r="AK44" s="31">
        <f>IF(AJ44&gt;84,20,IF(AJ44&gt;80,15,IF(AJ44&gt;75,10,IF(AJ44&gt;70,5,IF(AJ44&gt;49,0,IF(AJ44&lt;1,0,IF(AJ44&lt;20,-20,IF(AJ44&lt;30,-15,IF(AJ44&lt;40,-10,IF(AJ44&lt;50,-5))))))))))</f>
        <v/>
      </c>
      <c r="AL44" s="22" t="n"/>
      <c r="AM44" s="272" t="inlineStr">
        <is>
          <t>B</t>
        </is>
      </c>
      <c r="AN44" s="22">
        <f>IF(AM44=$AN$1,20,IF(AM44=$AO$1,17,IF(AM44=$AP$1,12,IF(AM44=$AQ$1,5,IF(AM44=$AR$1,0)))))</f>
        <v/>
      </c>
      <c r="AO44">
        <f>IF(AM44=AN$1,5,IF(AM44=AO$1,4,IF(AM44=AP$1,3,IF(AM44=AQ$1,2,IF(AM44=AR$1,1,0)))))</f>
        <v/>
      </c>
      <c r="AP44" s="31" t="n"/>
      <c r="AQ44" s="177" t="inlineStr">
        <is>
          <t>Neitral+</t>
        </is>
      </c>
      <c r="AR44" s="548">
        <f>IF(AQ44=$AS$1,20,IF(AQ44=$AU$1,18,IF(AQ44=$AW$1,14,IF(AQ44=$AY$1,10,IF(AQ44=$BA$1,5,IF(AQ44=$BC$1,0,IF(AQ44=$BD$1,-2.5)))))))</f>
        <v/>
      </c>
      <c r="AS44" s="189" t="n">
        <v>0.1</v>
      </c>
      <c r="AT44" s="22">
        <f>IF(AS44&lt;1,5,IF(AS44&lt;2,0,IF(AS44&gt;2,-5, IF(AS44=0,5,IF(AS44&lt;0,-7)))))</f>
        <v/>
      </c>
      <c r="AU44" s="189" t="n">
        <v>49.2</v>
      </c>
      <c r="AV44" s="22">
        <f>IF(AU44&lt;0,-7,IF(AU44&lt;15,5,IF(AU44&lt;25,2,IF(AU44=25,-5,IF(AU44&gt;25,0)))))</f>
        <v/>
      </c>
      <c r="AW44" s="189" t="n">
        <v>1.3</v>
      </c>
      <c r="AX44" s="22">
        <f>IF(AW44=1,5,IF(AW44&lt;1,5,IF(AW44&gt;1,0)))</f>
        <v/>
      </c>
      <c r="AY44" s="273" t="inlineStr">
        <is>
          <t>Bearish</t>
        </is>
      </c>
      <c r="AZ44" s="189">
        <f>IF(AY44=$AS$1,20,IF(AY44=$AU$1,18,IF(AY44=$AW$1,14,IF(AY44=$AY$1,10,IF(AY44=$BA$1,5,IF(AY44=$BC$1,0,IF(AY44=$BD$1,-2.5)))))))</f>
        <v/>
      </c>
      <c r="BA44" s="18" t="n">
        <v>0.22</v>
      </c>
      <c r="BB44" s="548">
        <f>IF(BA44&gt;0.05,2,IF(BA44&gt;0,1,IF(BA44&lt;-0.05,-1,IF(BA44&lt;0.1,-2))))</f>
        <v/>
      </c>
      <c r="BC44" s="554" t="n">
        <v>45657</v>
      </c>
      <c r="BD44" s="22" t="n">
        <v>134.29</v>
      </c>
      <c r="BE44" s="22">
        <f>X44</f>
        <v/>
      </c>
      <c r="BF44" s="18">
        <f>IF(BD44&gt;0,(BE44-BD44)/BD44,0)</f>
        <v/>
      </c>
      <c r="BG44" s="548">
        <f>IF(BF44&gt;0.05,4,IF(BF44&gt;0,2,IF(BF44&lt;-0.05,-2,IF(BF44&lt;0.1,-4))))</f>
        <v/>
      </c>
      <c r="BH44" s="225" t="n">
        <v>-1</v>
      </c>
      <c r="BI44" s="225">
        <f>BH44*M44</f>
        <v/>
      </c>
      <c r="BJ44" s="225">
        <f>IF(BH44&gt;5,-1,IF(BH44&gt;4,0,IF(BH44&gt;3,1,IF(BH44&gt;2,2,IF(BH44&gt;1,2, IF(BH44=0,2,IF(BH44&lt;-5,-2,IF(BH44&lt;4,2,IF(BH44&lt;0,1)))))))))</f>
        <v/>
      </c>
      <c r="BK44" s="31" t="n">
        <v>-6</v>
      </c>
      <c r="BL44" s="31">
        <f>BK44*M44</f>
        <v/>
      </c>
      <c r="BM44" s="548">
        <f>IF(BK44&gt;40,4,IF(BK44&gt;30,3.5,IF(BK44&gt;20,3,IF(BK44&gt;10,2,IF(BK44&gt;0,1,IF(BK44=0,0.5,IF(BK44&lt;-40,-4,IF(BK44&lt;-30,-3,IF(BK44&lt;-20,-2.5,IF(BK44&lt;-10,-2,IF(BK44&lt;0,0)))))))))))</f>
        <v/>
      </c>
      <c r="BN44" s="61" t="n">
        <v>10</v>
      </c>
      <c r="BO44" s="61">
        <f>BN44*M44</f>
        <v/>
      </c>
      <c r="BP44" s="548">
        <f>IF(BN44&lt;10,5,IF(BN44&lt;20,4,IF(BN44&lt;30,3,IF(BN44&lt;40,2,IF(BN44&lt;50,1,IF(BN44=50,0,IF(BN44&gt;90,-5,IF(BN44&gt;80,-4,IF(BN44&gt;70,-3,IF(BN44&gt;60,-2,IF(BN44&gt;50,-1,0)))))))))))</f>
        <v/>
      </c>
      <c r="BQ44" s="206" t="n"/>
      <c r="BR44" s="61" t="n">
        <v>0.59</v>
      </c>
      <c r="BS44" s="337">
        <f>BR44*M44</f>
        <v/>
      </c>
      <c r="BT44" s="225">
        <f>IF(BR44=1,20,IF(BR44&gt;0.9,16,IF(BR44&gt;0.8,12,IF(BR44&gt;0.7,8,IF(BR44&gt;0.6,4,IF(BR44&gt;0.5,0,IF(BR44&gt;0.4,-1,IF(BR44&gt;0.3,-2,IF(BR44&gt;0.2,-3,IF(BR44&gt;0.1,-4,IF(BR44&gt;0,-5,IF(BR44=0,-5))))))))))))</f>
        <v/>
      </c>
      <c r="BU44" s="61" t="n"/>
      <c r="BV44" s="548" t="inlineStr">
        <is>
          <t>V Bull</t>
        </is>
      </c>
      <c r="BW44" s="548">
        <f>IF(BV44=$BZ$1,8,IF(BV44=$CA$1,4,IF(BV44=$CB$1,0,IF(BV44=$CC$1,-4,IF(BV44=$CE$1,-8)))))</f>
        <v/>
      </c>
      <c r="BX44" s="206" t="inlineStr">
        <is>
          <t>˄</t>
        </is>
      </c>
      <c r="BY44" s="206">
        <f>IF(BX44=BR$1,5,IF(BX44=BV$1,0,IF(BX44=BX$1,-5)))</f>
        <v/>
      </c>
      <c r="BZ44" s="554" t="n"/>
      <c r="CA44" s="548" t="inlineStr">
        <is>
          <t>S Buy</t>
        </is>
      </c>
      <c r="CB44" s="61" t="n"/>
      <c r="CC44" s="61" t="n"/>
      <c r="CD44" s="332" t="n"/>
      <c r="CE44" t="inlineStr">
        <is>
          <t>IT</t>
        </is>
      </c>
      <c r="CF44" t="inlineStr">
        <is>
          <t>Semiconductors</t>
        </is>
      </c>
      <c r="CG44" t="inlineStr">
        <is>
          <t>Semiconductors</t>
        </is>
      </c>
      <c r="CH44" t="inlineStr">
        <is>
          <t>Semiconductors</t>
        </is>
      </c>
      <c r="CI44" s="183" t="n"/>
      <c r="CL44" s="332" t="n"/>
      <c r="CQ44" s="547" t="n"/>
      <c r="CR44" s="33" t="inlineStr">
        <is>
          <t>NVDA</t>
        </is>
      </c>
      <c r="CS44" s="33" t="n">
        <v>900</v>
      </c>
    </row>
    <row r="45">
      <c r="A45" s="548">
        <f>A44+1</f>
        <v/>
      </c>
      <c r="B45" s="266" t="inlineStr">
        <is>
          <t>Semiconductors</t>
        </is>
      </c>
      <c r="C45" s="361" t="n"/>
      <c r="D45" s="336" t="n"/>
      <c r="E45" s="227">
        <f>IF(D45&gt;0,D45*X45,IF(D45&lt;0,D45*X45,0))</f>
        <v/>
      </c>
      <c r="F45" s="364" t="n"/>
      <c r="G45" s="364" t="n"/>
      <c r="H45" s="407" t="n"/>
      <c r="I45" s="408" t="n"/>
      <c r="J45" s="340" t="n"/>
      <c r="K45" s="366">
        <f>IF(J45&gt;0,J45/X45,0)</f>
        <v/>
      </c>
      <c r="L45" s="270">
        <f>'Investment Analysis'!IK4</f>
        <v/>
      </c>
      <c r="M45" s="358">
        <f>'Investment Analysis'!IG3</f>
        <v/>
      </c>
      <c r="N45" s="335">
        <f>'Investment Analysis'!II5</f>
        <v/>
      </c>
      <c r="O45" s="345">
        <f>M45/M$3</f>
        <v/>
      </c>
      <c r="P45" s="335">
        <f>N45*L45</f>
        <v/>
      </c>
      <c r="Q45" s="335" t="n"/>
      <c r="R45" s="324">
        <f>((X45-L45)/L45)*O45</f>
        <v/>
      </c>
      <c r="S45" s="249">
        <f>IF(BN45&lt;30,$BX$1,IF(BN45&gt;70,$BR$1,$BV$1))</f>
        <v/>
      </c>
      <c r="T45" s="324">
        <f>(X45-L45)/L45</f>
        <v/>
      </c>
      <c r="U45" s="547" t="inlineStr">
        <is>
          <t>AVGO</t>
        </is>
      </c>
      <c r="V45" s="234" t="inlineStr">
        <is>
          <t>Broadcom Inc.</t>
        </is>
      </c>
      <c r="W45" s="183" t="n"/>
      <c r="X45" s="189">
        <f>'Investment Analysis'!IF264</f>
        <v/>
      </c>
      <c r="Y45" s="189">
        <f>AA45*O45</f>
        <v/>
      </c>
      <c r="Z45" s="189">
        <f>(AA45*Y45)/Y$3</f>
        <v/>
      </c>
      <c r="AA45" s="22">
        <f>AN45+AP45+AR45+AZ45+BB45+BG45+BJ45+BM45+BT45+BW45+BY45+AC45+AI45+BP45+AK45</f>
        <v/>
      </c>
      <c r="AB45" s="336">
        <f>AB$381</f>
        <v/>
      </c>
      <c r="AC45" s="337">
        <f>AC$381</f>
        <v/>
      </c>
      <c r="AD45" s="366">
        <f>AB45*M45</f>
        <v/>
      </c>
      <c r="AE45" s="337">
        <f>AC45*M45</f>
        <v/>
      </c>
      <c r="AF45" s="332" t="n">
        <v>1541784</v>
      </c>
      <c r="AG45" s="332" t="n">
        <v>678250</v>
      </c>
      <c r="AH45" s="225">
        <f>IF(AF45&gt;2500000,AQ$2,IF(AF45&gt;1000000,AR$2,IF(AF45&gt;750000,AS$2,IF(AF45&gt;500000,AT$2,IF(AF45&lt;500000,AU$2)))))</f>
        <v/>
      </c>
      <c r="AI45" s="31">
        <f>IF(AH45=AQ$2,20,IF(AH45=AR$2,15,IF(AH45=AS$2,10,IF(AH45=AT$2,5,IF(AH45=AU$2,0)))))</f>
        <v/>
      </c>
      <c r="AJ45" s="284" t="n">
        <v>87</v>
      </c>
      <c r="AK45" s="31">
        <f>IF(AJ45&gt;84,20,IF(AJ45&gt;80,15,IF(AJ45&gt;75,10,IF(AJ45&gt;70,5,IF(AJ45&gt;49,0,IF(AJ45&lt;1,0,IF(AJ45&lt;20,-20,IF(AJ45&lt;30,-15,IF(AJ45&lt;40,-10,IF(AJ45&lt;50,-5))))))))))</f>
        <v/>
      </c>
      <c r="AL45" s="22" t="n"/>
      <c r="AM45" s="414" t="inlineStr">
        <is>
          <t>A</t>
        </is>
      </c>
      <c r="AN45" s="22">
        <f>IF(AM45=$AN$1,20,IF(AM45=$AO$1,17,IF(AM45=$AP$1,12,IF(AM45=$AQ$1,5,IF(AM45=$AR$1,0)))))</f>
        <v/>
      </c>
      <c r="AO45">
        <f>IF(AM45=AN$1,5,IF(AM45=AO$1,4,IF(AM45=AP$1,3,IF(AM45=AQ$1,2,IF(AM45=AR$1,1,0)))))</f>
        <v/>
      </c>
      <c r="AP45" s="31" t="n"/>
      <c r="AQ45" s="177" t="inlineStr">
        <is>
          <t>Neitral+</t>
        </is>
      </c>
      <c r="AR45" s="548">
        <f>IF(AQ45=$AS$1,20,IF(AQ45=$AU$1,18,IF(AQ45=$AW$1,14,IF(AQ45=$AY$1,10,IF(AQ45=$BA$1,5,IF(AQ45=$BC$1,0,IF(AQ45=$BD$1,-2.5)))))))</f>
        <v/>
      </c>
      <c r="AS45" s="189" t="n">
        <v>0.86</v>
      </c>
      <c r="AT45" s="22">
        <f>IF(AS45&lt;1,5,IF(AS45&lt;2,0,IF(AS45&gt;2,-5, IF(AS45=0,5,IF(AS45&lt;0,-7)))))</f>
        <v/>
      </c>
      <c r="AU45" s="189" t="n">
        <v>83.93000000000001</v>
      </c>
      <c r="AV45" s="22">
        <f>IF(AU45&lt;0,-7,IF(AU45&lt;15,5,IF(AU45&lt;25,2,IF(AU45=25,-5,IF(AU45&gt;25,0)))))</f>
        <v/>
      </c>
      <c r="AW45" s="189" t="n">
        <v>2.85</v>
      </c>
      <c r="AX45" s="22">
        <f>IF(AW45=1,5,IF(AW45&lt;1,5,IF(AW45&gt;1,0)))</f>
        <v/>
      </c>
      <c r="AY45" s="231" t="inlineStr">
        <is>
          <t>V Bearish</t>
        </is>
      </c>
      <c r="AZ45" s="189">
        <f>IF(AY45=$AS$1,20,IF(AY45=$AU$1,18,IF(AY45=$AW$1,14,IF(AY45=$AY$1,10,IF(AY45=$BA$1,5,IF(AY45=$BC$1,0,IF(AY45=$BD$1,-2.5)))))))</f>
        <v/>
      </c>
      <c r="BA45" s="18" t="n">
        <v>1.075</v>
      </c>
      <c r="BB45" s="548">
        <f>IF(BA45&gt;0.05,2,IF(BA45&gt;0,1,IF(BA45&lt;-0.05,-1,IF(BA45&lt;0.1,-2))))</f>
        <v/>
      </c>
      <c r="BC45" s="554" t="n">
        <v>45657</v>
      </c>
      <c r="BD45" s="22" t="n">
        <v>230.6</v>
      </c>
      <c r="BE45" s="22">
        <f>X45</f>
        <v/>
      </c>
      <c r="BF45" s="18">
        <f>IF(BD45&gt;0,(BE45-BD45)/BD45,0)</f>
        <v/>
      </c>
      <c r="BG45" s="548">
        <f>IF(BF45&gt;0.05,4,IF(BF45&gt;0,2,IF(BF45&lt;-0.05,-2,IF(BF45&lt;0.1,-4))))</f>
        <v/>
      </c>
      <c r="BH45" s="225" t="n">
        <v>0</v>
      </c>
      <c r="BI45" s="225">
        <f>BH45*M45</f>
        <v/>
      </c>
      <c r="BJ45" s="225">
        <f>IF(BH45&gt;5,-1,IF(BH45&gt;4,0,IF(BH45&gt;3,1,IF(BH45&gt;2,2,IF(BH45&gt;1,2, IF(BH45=0,2,IF(BH45&lt;-5,-2,IF(BH45&lt;4,2,IF(BH45&lt;0,1)))))))))</f>
        <v/>
      </c>
      <c r="BK45" s="31" t="n">
        <v>-4</v>
      </c>
      <c r="BL45" s="31">
        <f>BK45*M45</f>
        <v/>
      </c>
      <c r="BM45" s="548">
        <f>IF(BK45&gt;40,4,IF(BK45&gt;30,3.5,IF(BK45&gt;20,3,IF(BK45&gt;10,2,IF(BK45&gt;0,1,IF(BK45=0,0.5,IF(BK45&lt;-40,-4,IF(BK45&lt;-30,-3,IF(BK45&lt;-20,-2.5,IF(BK45&lt;-10,-2,IF(BK45&lt;0,0)))))))))))</f>
        <v/>
      </c>
      <c r="BN45" s="61" t="n">
        <v>32</v>
      </c>
      <c r="BO45" s="61">
        <f>BN45*M45</f>
        <v/>
      </c>
      <c r="BP45" s="548">
        <f>IF(BN45&lt;10,5,IF(BN45&lt;20,4,IF(BN45&lt;30,3,IF(BN45&lt;40,2,IF(BN45&lt;50,1,IF(BN45=50,0,IF(BN45&gt;90,-5,IF(BN45&gt;80,-4,IF(BN45&gt;70,-3,IF(BN45&gt;60,-2,IF(BN45&gt;50,-1,0)))))))))))</f>
        <v/>
      </c>
      <c r="BQ45" s="206" t="n"/>
      <c r="BR45" s="61" t="n">
        <v>0.72</v>
      </c>
      <c r="BS45" s="337">
        <f>BR45*M45</f>
        <v/>
      </c>
      <c r="BT45" s="225">
        <f>IF(BR45=1,20,IF(BR45&gt;0.9,16,IF(BR45&gt;0.8,12,IF(BR45&gt;0.7,8,IF(BR45&gt;0.6,4,IF(BR45&gt;0.5,0,IF(BR45&gt;0.4,-1,IF(BR45&gt;0.3,-2,IF(BR45&gt;0.2,-3,IF(BR45&gt;0.1,-4,IF(BR45&gt;0,-5,IF(BR45=0,-5))))))))))))</f>
        <v/>
      </c>
      <c r="BU45" s="61" t="n"/>
      <c r="BV45" s="548" t="inlineStr">
        <is>
          <t>Bull</t>
        </is>
      </c>
      <c r="BW45" s="548">
        <f>IF(BV45=$BZ$1,8,IF(BV45=$CA$1,4,IF(BV45=$CB$1,0,IF(BV45=$CC$1,-4,IF(BV45=$CE$1,-8)))))</f>
        <v/>
      </c>
      <c r="BX45" s="206" t="inlineStr">
        <is>
          <t>˄</t>
        </is>
      </c>
      <c r="BY45" s="206">
        <f>IF(BX45=BR$1,5,IF(BX45=BV$1,0,IF(BX45=BX$1,-5)))</f>
        <v/>
      </c>
      <c r="BZ45" s="25" t="n">
        <v>46002</v>
      </c>
      <c r="CA45" s="548" t="inlineStr">
        <is>
          <t>S Buy</t>
        </is>
      </c>
      <c r="CB45" s="61" t="n">
        <v>616</v>
      </c>
      <c r="CC45" s="61" t="n">
        <v>1375</v>
      </c>
      <c r="CD45" s="332" t="n"/>
      <c r="CE45" t="inlineStr">
        <is>
          <t>IT</t>
        </is>
      </c>
      <c r="CF45" t="inlineStr">
        <is>
          <t>Semiconductors</t>
        </is>
      </c>
      <c r="CG45" t="inlineStr">
        <is>
          <t>Semiconductors</t>
        </is>
      </c>
      <c r="CH45" t="inlineStr">
        <is>
          <t>Semiconductors</t>
        </is>
      </c>
      <c r="CI45" s="183" t="n"/>
      <c r="CL45" s="332" t="n"/>
      <c r="CQ45" s="547" t="n"/>
      <c r="CR45" s="33" t="inlineStr">
        <is>
          <t>AVGO</t>
        </is>
      </c>
      <c r="CS45" s="33" t="n"/>
    </row>
    <row r="46">
      <c r="A46" s="548">
        <f>A45+1</f>
        <v/>
      </c>
      <c r="B46" s="266" t="inlineStr">
        <is>
          <t>Semiconductors</t>
        </is>
      </c>
      <c r="C46" s="361" t="n"/>
      <c r="D46" s="336" t="n"/>
      <c r="E46" s="227">
        <f>IF(D46&gt;0,D46*X46,IF(D46&lt;0,D46*X46,0))</f>
        <v/>
      </c>
      <c r="F46" s="364" t="n"/>
      <c r="G46" s="364" t="n"/>
      <c r="H46" s="407" t="n"/>
      <c r="I46" s="408" t="n"/>
      <c r="J46" s="340" t="n"/>
      <c r="K46" s="366" t="n"/>
      <c r="L46" s="270">
        <f>'Investment Analysis'!RO4</f>
        <v/>
      </c>
      <c r="M46" s="358">
        <f>'Investment Analysis'!RK3</f>
        <v/>
      </c>
      <c r="N46" s="335">
        <f>'Investment Analysis'!RM5</f>
        <v/>
      </c>
      <c r="O46" s="345">
        <f>M46/M$3</f>
        <v/>
      </c>
      <c r="P46" s="335">
        <f>N46*L46</f>
        <v/>
      </c>
      <c r="Q46" s="335" t="n"/>
      <c r="R46" s="324">
        <f>((X46-L46)/L46)*O46</f>
        <v/>
      </c>
      <c r="S46" s="249">
        <f>IF(BN46&lt;30,$BX$1,IF(BN46&gt;70,$BR$1,$BV$1))</f>
        <v/>
      </c>
      <c r="T46" s="324">
        <f>(X46-L46)/L46</f>
        <v/>
      </c>
      <c r="U46" s="547" t="inlineStr">
        <is>
          <t>TSM</t>
        </is>
      </c>
      <c r="V46" s="234" t="inlineStr">
        <is>
          <t>Taiwan Semiconductor</t>
        </is>
      </c>
      <c r="W46" s="183" t="n"/>
      <c r="X46" s="189">
        <f>'Investment Analysis'!RJ264</f>
        <v/>
      </c>
      <c r="Y46" s="189">
        <f>AA46*O46</f>
        <v/>
      </c>
      <c r="Z46" s="189">
        <f>(AA46*Y46)/Y$3</f>
        <v/>
      </c>
      <c r="AA46" s="22">
        <f>AN46+AP46+AR46+AZ46+BB46+BG46+BJ46+BM46+BT46+BW46+BY46+AC46+AI46+BP46+AK46</f>
        <v/>
      </c>
      <c r="AB46" s="336">
        <f>AB$381</f>
        <v/>
      </c>
      <c r="AC46" s="337">
        <f>AC$381</f>
        <v/>
      </c>
      <c r="AD46" s="366">
        <f>AB46*M46</f>
        <v/>
      </c>
      <c r="AE46" s="337">
        <f>AC46*M46</f>
        <v/>
      </c>
      <c r="AF46" s="332" t="n">
        <v>1234284</v>
      </c>
      <c r="AG46" s="332" t="n">
        <v>514533</v>
      </c>
      <c r="AH46" s="225">
        <f>IF(AF46&gt;2500000,AQ$2,IF(AF46&gt;1000000,AR$2,IF(AF46&gt;750000,AS$2,IF(AF46&gt;500000,AT$2,IF(AF46&lt;500000,AU$2)))))</f>
        <v/>
      </c>
      <c r="AI46" s="31">
        <f>IF(AH46=AQ$2,20,IF(AH46=AR$2,15,IF(AH46=AS$2,10,IF(AH46=AT$2,5,IF(AH46=AU$2,0)))))</f>
        <v/>
      </c>
      <c r="AJ46" s="284" t="n">
        <v>88</v>
      </c>
      <c r="AK46" s="31">
        <f>IF(AJ46&gt;84,20,IF(AJ46&gt;80,15,IF(AJ46&gt;75,10,IF(AJ46&gt;70,5,IF(AJ46&gt;49,0,IF(AJ46&lt;1,0,IF(AJ46&lt;20,-20,IF(AJ46&lt;30,-15,IF(AJ46&lt;40,-10,IF(AJ46&lt;50,-5))))))))))</f>
        <v/>
      </c>
      <c r="AL46" s="22" t="n"/>
      <c r="AM46" s="272" t="inlineStr">
        <is>
          <t>B</t>
        </is>
      </c>
      <c r="AN46" s="22">
        <f>IF(AM46=$AN$1,20,IF(AM46=$AO$1,17,IF(AM46=$AP$1,12,IF(AM46=$AQ$1,5,IF(AM46=$AR$1,0)))))</f>
        <v/>
      </c>
      <c r="AO46">
        <f>IF(AM46=AN$1,5,IF(AM46=AO$1,4,IF(AM46=AP$1,3,IF(AM46=AQ$1,2,IF(AM46=AR$1,1,0)))))</f>
        <v/>
      </c>
      <c r="AP46" s="31" t="n"/>
      <c r="AQ46" s="177" t="inlineStr">
        <is>
          <t>Neitral+</t>
        </is>
      </c>
      <c r="AR46" s="548">
        <f>IF(AQ46=$AS$1,20,IF(AQ46=$AU$1,18,IF(AQ46=$AW$1,14,IF(AQ46=$AY$1,10,IF(AQ46=$BA$1,5,IF(AQ46=$BC$1,0,IF(AQ46=$BD$1,-2.5)))))))</f>
        <v/>
      </c>
      <c r="AS46" s="189" t="n">
        <v>0.18</v>
      </c>
      <c r="AT46" s="22">
        <f>IF(AS46&lt;1,5,IF(AS46&lt;2,0,IF(AS46&gt;2,-5, IF(AS46=0,5,IF(AS46&lt;0,-7)))))</f>
        <v/>
      </c>
      <c r="AU46" s="189" t="n">
        <v>30.63</v>
      </c>
      <c r="AV46" s="22">
        <f>IF(AU46&lt;0,-7,IF(AU46&lt;15,5,IF(AU46&lt;25,2,IF(AU46=25,-5,IF(AU46&gt;25,0)))))</f>
        <v/>
      </c>
      <c r="AW46" s="189" t="n">
        <v>1.2</v>
      </c>
      <c r="AX46" s="22">
        <f>IF(AW46=1,5,IF(AW46&lt;1,5,IF(AW46&gt;1,0)))</f>
        <v/>
      </c>
      <c r="AY46" s="273" t="inlineStr">
        <is>
          <t>Bearish</t>
        </is>
      </c>
      <c r="AZ46" s="189">
        <f>IF(AY46=$AS$1,20,IF(AY46=$AU$1,18,IF(AY46=$AW$1,14,IF(AY46=$AY$1,10,IF(AY46=$BA$1,5,IF(AY46=$BC$1,0,IF(AY46=$BD$1,-2.5)))))))</f>
        <v/>
      </c>
      <c r="BA46" s="18" t="n">
        <v>0.438</v>
      </c>
      <c r="BB46" s="548">
        <f>IF(BA46&gt;0.05,2,IF(BA46&gt;0,1,IF(BA46&lt;-0.05,-1,IF(BA46&lt;0.1,-2))))</f>
        <v/>
      </c>
      <c r="BC46" s="554" t="n">
        <v>45657</v>
      </c>
      <c r="BD46" s="22" t="n">
        <v>196.72</v>
      </c>
      <c r="BE46" s="22">
        <f>X46</f>
        <v/>
      </c>
      <c r="BF46" s="18">
        <f>IF(BD46&gt;0,(BE46-BD46)/BD46,0)</f>
        <v/>
      </c>
      <c r="BG46" s="548">
        <f>IF(BF46&gt;0.05,4,IF(BF46&gt;0,2,IF(BF46&lt;-0.05,-2,IF(BF46&lt;0.1,-4))))</f>
        <v/>
      </c>
      <c r="BH46" s="225" t="n">
        <v>-0.5</v>
      </c>
      <c r="BI46" s="225">
        <f>BH46*M46</f>
        <v/>
      </c>
      <c r="BJ46" s="225">
        <f>IF(BH46&gt;5,-1,IF(BH46&gt;4,0,IF(BH46&gt;3,1,IF(BH46&gt;2,2,IF(BH46&gt;1,2, IF(BH46=0,2,IF(BH46&lt;-5,-2,IF(BH46&lt;4,2,IF(BH46&lt;0,1)))))))))</f>
        <v/>
      </c>
      <c r="BK46" s="31" t="n">
        <v>-7</v>
      </c>
      <c r="BL46" s="31">
        <f>BK46*M46</f>
        <v/>
      </c>
      <c r="BM46" s="548">
        <f>IF(BK46&gt;40,4,IF(BK46&gt;30,3.5,IF(BK46&gt;20,3,IF(BK46&gt;10,2,IF(BK46&gt;0,1,IF(BK46=0,0.5,IF(BK46&lt;-40,-4,IF(BK46&lt;-30,-3,IF(BK46&lt;-20,-2.5,IF(BK46&lt;-10,-2,IF(BK46&lt;0,0)))))))))))</f>
        <v/>
      </c>
      <c r="BN46" s="61" t="n">
        <v>13</v>
      </c>
      <c r="BO46" s="61">
        <f>BN46*M46</f>
        <v/>
      </c>
      <c r="BP46" s="548">
        <f>IF(BN46&lt;10,5,IF(BN46&lt;20,4,IF(BN46&lt;30,3,IF(BN46&lt;40,2,IF(BN46&lt;50,1,IF(BN46=50,0,IF(BN46&gt;90,-5,IF(BN46&gt;80,-4,IF(BN46&gt;70,-3,IF(BN46&gt;60,-2,IF(BN46&gt;50,-1,0)))))))))))</f>
        <v/>
      </c>
      <c r="BQ46" s="206" t="n"/>
      <c r="BR46" s="61" t="n">
        <v>0.7</v>
      </c>
      <c r="BS46" s="337">
        <f>BR46*M46</f>
        <v/>
      </c>
      <c r="BT46" s="225">
        <f>IF(BR46=1,20,IF(BR46&gt;0.9,16,IF(BR46&gt;0.8,12,IF(BR46&gt;0.7,8,IF(BR46&gt;0.6,4,IF(BR46&gt;0.5,0,IF(BR46&gt;0.4,-1,IF(BR46&gt;0.3,-2,IF(BR46&gt;0.2,-3,IF(BR46&gt;0.1,-4,IF(BR46&gt;0,-5,IF(BR46=0,-5))))))))))))</f>
        <v/>
      </c>
      <c r="BU46" s="61" t="n"/>
      <c r="BV46" s="548" t="inlineStr">
        <is>
          <t>V Bull</t>
        </is>
      </c>
      <c r="BW46" s="548">
        <f>IF(BV46=$BZ$1,8,IF(BV46=$CA$1,4,IF(BV46=$CB$1,0,IF(BV46=$CC$1,-4,IF(BV46=$CE$1,-8)))))</f>
        <v/>
      </c>
      <c r="BX46" s="206" t="inlineStr">
        <is>
          <t>˄</t>
        </is>
      </c>
      <c r="BY46" s="206">
        <f>IF(BX46=BR$1,5,IF(BX46=BV$1,0,IF(BX46=BX$1,-5)))</f>
        <v/>
      </c>
      <c r="BZ46" s="25" t="n"/>
      <c r="CA46" s="548" t="inlineStr">
        <is>
          <t>Buy</t>
        </is>
      </c>
      <c r="CE46" t="inlineStr">
        <is>
          <t>IT</t>
        </is>
      </c>
      <c r="CF46" t="inlineStr">
        <is>
          <t>Semiconductors</t>
        </is>
      </c>
      <c r="CG46" t="inlineStr">
        <is>
          <t>Semiconductors</t>
        </is>
      </c>
      <c r="CH46" t="inlineStr">
        <is>
          <t>Semiconductors</t>
        </is>
      </c>
      <c r="CL46" s="332" t="n"/>
      <c r="CQ46" s="547" t="n"/>
      <c r="CR46" s="33" t="inlineStr">
        <is>
          <t>TSM</t>
        </is>
      </c>
      <c r="CS46" s="33" t="n"/>
    </row>
    <row r="47">
      <c r="A47" s="548">
        <f>A46+1</f>
        <v/>
      </c>
      <c r="B47" s="266" t="inlineStr">
        <is>
          <t>Semiconductors</t>
        </is>
      </c>
      <c r="C47" s="361" t="n"/>
      <c r="D47" s="336" t="n"/>
      <c r="E47" s="227">
        <f>IF(D47&gt;0,D47*X47,IF(D47&lt;0,D47*X47,0))</f>
        <v/>
      </c>
      <c r="F47" s="364" t="n"/>
      <c r="G47" s="364" t="n"/>
      <c r="H47" s="407" t="n"/>
      <c r="I47" s="408" t="n"/>
      <c r="J47" s="340" t="n"/>
      <c r="K47" s="366" t="n"/>
      <c r="L47" s="270">
        <f>'Investment Analysis'!KO4</f>
        <v/>
      </c>
      <c r="M47" s="358">
        <f>'Investment Analysis'!KK3</f>
        <v/>
      </c>
      <c r="N47" s="335">
        <f>'Investment Analysis'!KM5</f>
        <v/>
      </c>
      <c r="O47" s="345">
        <f>M47/M$3</f>
        <v/>
      </c>
      <c r="P47" s="335">
        <f>N47*L47</f>
        <v/>
      </c>
      <c r="Q47" s="335" t="n"/>
      <c r="R47" s="324">
        <f>((X47-L47)/L47)*O47</f>
        <v/>
      </c>
      <c r="S47" s="249">
        <f>IF(BN47&lt;30,$BX$1,IF(BN47&gt;70,$BR$1,$BV$1))</f>
        <v/>
      </c>
      <c r="T47" s="324">
        <f>(X47-L47)/L47</f>
        <v/>
      </c>
      <c r="U47" s="547" t="inlineStr">
        <is>
          <t>CRDO</t>
        </is>
      </c>
      <c r="V47" t="inlineStr">
        <is>
          <t>Credo Technology Group Holding Ltd</t>
        </is>
      </c>
      <c r="X47" s="80">
        <f>'Investment Analysis'!KJ264</f>
        <v/>
      </c>
      <c r="Y47" s="189">
        <f>AA47*O47</f>
        <v/>
      </c>
      <c r="Z47" s="189">
        <f>(AA47*Y47)/Y$3</f>
        <v/>
      </c>
      <c r="AA47" s="22">
        <f>AN47+AP47+AR47+AZ47+BB47+BG47+BJ47+BM47+BT47+BW47+BY47+AC47+AI47+BP47+AK47</f>
        <v/>
      </c>
      <c r="AB47" s="336">
        <f>AB$381</f>
        <v/>
      </c>
      <c r="AC47" s="337">
        <f>AC$381</f>
        <v/>
      </c>
      <c r="AD47" s="366">
        <f>AB47*M492</f>
        <v/>
      </c>
      <c r="AE47" s="337">
        <f>AC47*M492</f>
        <v/>
      </c>
      <c r="AF47" s="332" t="n">
        <v>491176</v>
      </c>
      <c r="AG47" s="332" t="n">
        <v>47628</v>
      </c>
      <c r="AH47" s="225">
        <f>IF(AF47&gt;2500000,AQ$2,IF(AF47&gt;1000000,AR$2,IF(AF47&gt;750000,AS$2,IF(AF47&gt;500000,AT$2,IF(AF47&lt;500000,AU$2)))))</f>
        <v/>
      </c>
      <c r="AI47" s="31">
        <f>IF(AH47=AQ$2,20,IF(AH47=AR$2,15,IF(AH47=AS$2,10,IF(AH47=AT$2,5,IF(AH47=AU$2,0)))))</f>
        <v/>
      </c>
      <c r="AJ47" s="284" t="n">
        <v>65</v>
      </c>
      <c r="AK47" s="31">
        <f>IF(AJ47&gt;84,20,IF(AJ47&gt;80,15,IF(AJ47&gt;75,10,IF(AJ47&gt;70,5,IF(AJ47&gt;49,0,IF(AJ47&lt;1,0,IF(AJ47&lt;20,-20,IF(AJ47&lt;30,-15,IF(AJ47&lt;40,-10,IF(AJ47&lt;50,-5))))))))))</f>
        <v/>
      </c>
      <c r="AL47" s="22" t="n"/>
      <c r="AM47" s="414" t="inlineStr">
        <is>
          <t>A</t>
        </is>
      </c>
      <c r="AN47" s="22">
        <f>IF(AM47=$AN$1,20,IF(AM47=$AO$1,17,IF(AM47=$AP$1,12,IF(AM47=$AQ$1,5,IF(AM47=$AR$1,0)))))</f>
        <v/>
      </c>
      <c r="AO47">
        <f>IF(AM47=AN$1,5,IF(AM47=AO$1,4,IF(AM47=AP$1,3,IF(AM47=AQ$1,2,IF(AM47=AR$1,1,0)))))</f>
        <v/>
      </c>
      <c r="AP47" s="31" t="n"/>
      <c r="AQ47" s="177" t="inlineStr">
        <is>
          <t>Neitral+</t>
        </is>
      </c>
      <c r="AR47" s="548">
        <f>IF(AQ47=$AS$1,20,IF(AQ47=$AU$1,18,IF(AQ47=$AW$1,14,IF(AQ47=$AY$1,10,IF(AQ47=$BA$1,5,IF(AQ47=$BC$1,0,IF(AQ47=$BD$1,-2.5)))))))</f>
        <v/>
      </c>
      <c r="AS47" s="189" t="n">
        <v>0.02</v>
      </c>
      <c r="AT47" s="22">
        <f>IF(AS47&lt;1,5,IF(AS47&lt;2,0,IF(AS47&gt;2,-5, IF(AS47=0,5,IF(AS47&lt;0,-7)))))</f>
        <v/>
      </c>
      <c r="AU47" s="189" t="n">
        <v>192.82</v>
      </c>
      <c r="AV47" s="22">
        <f>IF(AU47&lt;1,5,IF(AU47&lt;2,0,IF(AU47&gt;2,-5, IF(AU47=0,5,IF(AU47&lt;0,-7)))))</f>
        <v/>
      </c>
      <c r="AW47" s="189" t="n">
        <v>4.31</v>
      </c>
      <c r="AX47" s="22">
        <f>IF(AW47=1,5,IF(AW47&lt;1,5,IF(AW47&gt;1,0)))</f>
        <v/>
      </c>
      <c r="AY47" s="231" t="inlineStr">
        <is>
          <t>V Bearish</t>
        </is>
      </c>
      <c r="AZ47" s="189">
        <f>IF(AY47=$AS$1,20,IF(AY47=$AU$1,18,IF(AY47=$AW$1,14,IF(AY47=$AY$1,10,IF(AY47=$BA$1,5,IF(AY47=$BC$1,0,IF(AY47=$BD$1,-2.5)))))))</f>
        <v/>
      </c>
      <c r="BA47" s="18" t="n">
        <v>1.884</v>
      </c>
      <c r="BB47" s="548">
        <f>IF(BA47&gt;0.05,2,IF(BA47&gt;0,1,IF(BA47&lt;-0.05,-1,IF(BA47&lt;0.1,-2))))</f>
        <v/>
      </c>
      <c r="BC47" s="554" t="n">
        <v>45657</v>
      </c>
      <c r="BD47" s="22" t="n">
        <v>67.20999999999999</v>
      </c>
      <c r="BE47" s="22">
        <f>X47</f>
        <v/>
      </c>
      <c r="BF47" s="18">
        <f>IF(BD47&gt;0,(BE47-BD47)/BD47,0)</f>
        <v/>
      </c>
      <c r="BG47" s="548">
        <f>IF(BF47&gt;0.05,4,IF(BF47&gt;0,2,IF(BF47&lt;-0.05,-2,IF(BF47&lt;0.1,-4))))</f>
        <v/>
      </c>
      <c r="BH47" s="225" t="n">
        <v>-2</v>
      </c>
      <c r="BI47" s="225">
        <f>BH47*M47</f>
        <v/>
      </c>
      <c r="BJ47" s="225">
        <f>IF(BH47&gt;5,-1,IF(BH47&gt;4,0,IF(BH47&gt;3,1,IF(BH47&gt;2,2,IF(BH47&gt;1,2, IF(BH47=0,2,IF(BH47&lt;-5,-2,IF(BH47&lt;4,2,IF(BH47&lt;0,1)))))))))</f>
        <v/>
      </c>
      <c r="BK47" s="31" t="n">
        <v>-12</v>
      </c>
      <c r="BL47" s="31">
        <f>BK47*M492</f>
        <v/>
      </c>
      <c r="BM47" s="548">
        <f>IF(BK47&gt;40,4,IF(BK47&gt;30,3.5,IF(BK47&gt;20,3,IF(BK47&gt;10,2,IF(BK47&gt;0,1,IF(BK47=0,0.5,IF(BK47&lt;-40,-4,IF(BK47&lt;-30,-3,IF(BK47&lt;-20,-2.5,IF(BK47&lt;-10,-2,IF(BK47&lt;0,0)))))))))))</f>
        <v/>
      </c>
      <c r="BN47" s="61" t="n">
        <v>5</v>
      </c>
      <c r="BO47" s="61">
        <f>BN47*M47</f>
        <v/>
      </c>
      <c r="BP47" s="548">
        <f>IF(BN47&lt;10,5,IF(BN47&lt;20,4,IF(BN47&lt;30,3,IF(BN47&lt;40,2,IF(BN47&lt;50,1,IF(BN47=50,0,IF(BN47&gt;90,-5,IF(BN47&gt;80,-4,IF(BN47&gt;70,-3,IF(BN47&gt;60,-2,IF(BN47&gt;50,-1,0)))))))))))</f>
        <v/>
      </c>
      <c r="BQ47" s="206" t="n"/>
      <c r="BR47" s="61" t="n">
        <v>0.58</v>
      </c>
      <c r="BS47" s="337">
        <f>BR47*M47</f>
        <v/>
      </c>
      <c r="BT47" s="225">
        <f>IF(BR47=1,20,IF(BR47&gt;0.9,16,IF(BR47&gt;0.8,12,IF(BR47&gt;0.7,8,IF(BR47&gt;0.6,4,IF(BR47&gt;0.5,0,IF(BR47&gt;0.4,-1,IF(BR47&gt;0.3,-2,IF(BR47&gt;0.2,-3,IF(BR47&gt;0.1,-4,IF(BR47&gt;0,-5,IF(BR47=0,-5))))))))))))</f>
        <v/>
      </c>
      <c r="BU47" s="61" t="n"/>
      <c r="BV47" s="548" t="inlineStr">
        <is>
          <t>V Bull</t>
        </is>
      </c>
      <c r="BW47" s="548">
        <f>IF(BV47=$BZ$1,8,IF(BV47=$CA$1,4,IF(BV47=$CB$1,0,IF(BV47=$CC$1,-4,IF(BV47=$CE$1,-8)))))</f>
        <v/>
      </c>
      <c r="BX47" s="206" t="inlineStr">
        <is>
          <t>˄</t>
        </is>
      </c>
      <c r="BY47" s="206">
        <f>IF(BX47=BR$1,5,IF(BX47=BV$1,0,IF(BX47=BX$1,-5)))</f>
        <v/>
      </c>
      <c r="BZ47" s="554" t="n">
        <v>45992</v>
      </c>
      <c r="CA47" s="548" t="inlineStr">
        <is>
          <t>S Buy</t>
        </is>
      </c>
      <c r="CB47" s="61" t="n"/>
      <c r="CC47" s="61" t="n"/>
      <c r="CD47" s="332" t="n"/>
      <c r="CE47" t="inlineStr">
        <is>
          <t>IT</t>
        </is>
      </c>
      <c r="CF47" t="inlineStr">
        <is>
          <t>Semiconductors</t>
        </is>
      </c>
      <c r="CG47" t="inlineStr">
        <is>
          <t>Semiconductors</t>
        </is>
      </c>
      <c r="CH47" t="inlineStr">
        <is>
          <t>Semiconductors</t>
        </is>
      </c>
      <c r="CJ47" t="inlineStr">
        <is>
          <t>AI Dater Center Support</t>
        </is>
      </c>
      <c r="CL47" s="332" t="n"/>
      <c r="CQ47" s="547" t="n"/>
      <c r="CR47" s="33" t="inlineStr">
        <is>
          <t>CRDO</t>
        </is>
      </c>
      <c r="CS47" s="33" t="n"/>
    </row>
    <row r="48">
      <c r="A48" s="548">
        <f>A47+1</f>
        <v/>
      </c>
      <c r="B48" s="266" t="inlineStr">
        <is>
          <t>Areospace &amp; Defense</t>
        </is>
      </c>
      <c r="C48" s="361" t="n">
        <v>0.28</v>
      </c>
      <c r="D48" s="336" t="n"/>
      <c r="E48" s="227">
        <f>IF(D48&gt;0,D48*X48,IF(D48&lt;0,D48*X48,0))</f>
        <v/>
      </c>
      <c r="F48" s="364" t="n"/>
      <c r="G48" s="364" t="n"/>
      <c r="H48" s="407" t="n"/>
      <c r="I48" s="408" t="n"/>
      <c r="J48" s="340" t="n"/>
      <c r="K48" s="366">
        <f>IF(J48&gt;0,J48/X48,0)</f>
        <v/>
      </c>
      <c r="L48" s="270">
        <f>('Investment Analysis'!NG4-35.51)</f>
        <v/>
      </c>
      <c r="M48" s="358">
        <f>'Investment Analysis'!NC3</f>
        <v/>
      </c>
      <c r="N48" s="335">
        <f>'Investment Analysis'!NE5</f>
        <v/>
      </c>
      <c r="O48" s="345">
        <f>M48/M$3</f>
        <v/>
      </c>
      <c r="P48" s="335">
        <f>N48*L48</f>
        <v/>
      </c>
      <c r="Q48" s="335" t="n"/>
      <c r="R48" s="324">
        <f>((X48-L48)/L48)*O48</f>
        <v/>
      </c>
      <c r="S48" s="249">
        <f>IF(BN48&lt;30,$BX$1,IF(BN48&gt;70,$BR$1,$BV$1))</f>
        <v/>
      </c>
      <c r="T48" s="324">
        <f>(X48-L48)/L48</f>
        <v/>
      </c>
      <c r="U48" s="547" t="inlineStr">
        <is>
          <t>GE</t>
        </is>
      </c>
      <c r="V48" t="inlineStr">
        <is>
          <t>GE Areospace</t>
        </is>
      </c>
      <c r="W48" s="183" t="n"/>
      <c r="X48" s="80">
        <f>'Investment Analysis'!NB264</f>
        <v/>
      </c>
      <c r="Y48" s="189">
        <f>AA48*O48</f>
        <v/>
      </c>
      <c r="Z48" s="189">
        <f>(AA48*Y48)/Y$3</f>
        <v/>
      </c>
      <c r="AA48" s="22">
        <f>AN48+AP48+AR48+AZ48+BB48+BG48+BJ48+BM48+BT48+BW48+BY48+AC48+AI48+BP48+AK48</f>
        <v/>
      </c>
      <c r="AB48" s="336">
        <f>AB$230</f>
        <v/>
      </c>
      <c r="AC48" s="337">
        <f>AC$230</f>
        <v/>
      </c>
      <c r="AD48" s="366">
        <f>AB48*M48</f>
        <v/>
      </c>
      <c r="AE48" s="337">
        <f>AC48*M48</f>
        <v/>
      </c>
      <c r="AF48" s="332" t="n">
        <v>418919</v>
      </c>
      <c r="AG48" s="332" t="n">
        <v>53628</v>
      </c>
      <c r="AH48" s="225">
        <f>IF(AF48&gt;2500000,AQ$2,IF(AF48&gt;1000000,AR$2,IF(AF48&gt;750000,AS$2,IF(AF48&gt;500000,AT$2,IF(AF48&lt;500000,AU$2)))))</f>
        <v/>
      </c>
      <c r="AI48" s="31">
        <f>IF(AH48=AQ$2,20,IF(AH48=AR$2,15,IF(AH48=AS$2,10,IF(AH48=AT$2,5,IF(AH48=AU$2,0)))))</f>
        <v/>
      </c>
      <c r="AJ48" s="284" t="n">
        <v>66</v>
      </c>
      <c r="AK48" s="31">
        <f>IF(AJ48&gt;84,20,IF(AJ48&gt;80,15,IF(AJ48&gt;75,10,IF(AJ48&gt;70,5,IF(AJ48&gt;49,0,IF(AJ48&lt;1,0,IF(AJ48&lt;20,-20,IF(AJ48&lt;30,-15,IF(AJ48&lt;40,-10,IF(AJ48&lt;50,-5))))))))))</f>
        <v/>
      </c>
      <c r="AL48" s="22" t="n"/>
      <c r="AM48" s="272" t="inlineStr">
        <is>
          <t>B</t>
        </is>
      </c>
      <c r="AN48" s="22">
        <f>IF(AM48=$AN$1,20,IF(AM48=$AO$1,17,IF(AM48=$AP$1,12,IF(AM48=$AQ$1,5,IF(AM48=$AR$1,0)))))</f>
        <v/>
      </c>
      <c r="AO48">
        <f>IF(AM48=AN$1,5,IF(AM48=AO$1,4,IF(AM48=AP$1,3,IF(AM48=AQ$1,2,IF(AM48=AR$1,1,0)))))</f>
        <v/>
      </c>
      <c r="AP48" s="31" t="n"/>
      <c r="AQ48" s="175" t="inlineStr">
        <is>
          <t>Neutral</t>
        </is>
      </c>
      <c r="AR48" s="548">
        <f>IF(AQ48=$AS$1,20,IF(AQ48=$AU$1,18,IF(AQ48=$AW$1,14,IF(AQ48=$AY$1,10,IF(AQ48=$BA$1,5,IF(AQ48=$BC$1,0,IF(AQ48=$BD$1,-2.5)))))))</f>
        <v/>
      </c>
      <c r="AS48" s="189" t="n">
        <v>1.03</v>
      </c>
      <c r="AT48" s="22">
        <f>IF(AS48&lt;1,5,IF(AS48&lt;2,0,IF(AS48&gt;2,-5, IF(AS48=0,5,IF(AS48&lt;0,-7)))))</f>
        <v/>
      </c>
      <c r="AU48" s="189" t="n">
        <v>40.14</v>
      </c>
      <c r="AV48" s="22">
        <f>IF(AU48&lt;0,-7,IF(AU48&lt;15,5,IF(AU48&lt;25,2,IF(AU48=25,-5,IF(AU48&gt;25,0)))))</f>
        <v/>
      </c>
      <c r="AW48" s="189" t="n">
        <v>2.05</v>
      </c>
      <c r="AX48" s="22">
        <f>IF(AW48=1,5,IF(AW48&lt;1,5,IF(AW48&gt;1,0)))</f>
        <v/>
      </c>
      <c r="AY48" s="231" t="inlineStr">
        <is>
          <t>V Bearish</t>
        </is>
      </c>
      <c r="AZ48" s="189">
        <f>IF(AY48=$AS$1,20,IF(AY48=$AU$1,18,IF(AY48=$AW$1,14,IF(AY48=$AY$1,10,IF(AY48=$BA$1,5,IF(AY48=$BC$1,0,IF(AY48=$BD$1,-2.5)))))))</f>
        <v/>
      </c>
      <c r="BA48" s="18" t="n">
        <v>0.709</v>
      </c>
      <c r="BB48" s="548">
        <f>IF(BA48&gt;0.05,2,IF(BA48&gt;0,1,IF(BA48&lt;-0.05,-1,IF(BA48&lt;0.1,-2))))</f>
        <v/>
      </c>
      <c r="BC48" s="554" t="n">
        <v>45657</v>
      </c>
      <c r="BD48" s="22" t="n">
        <v>127.63</v>
      </c>
      <c r="BE48" s="22">
        <f>X48</f>
        <v/>
      </c>
      <c r="BF48" s="18">
        <f>IF(BD48&gt;0,(BE48-BD48)/BD48,0)</f>
        <v/>
      </c>
      <c r="BG48" s="548">
        <f>IF(BF48&gt;0.05,4,IF(BF48&gt;0,2,IF(BF48&lt;-0.05,-2,IF(BF48&lt;0.1,-4))))</f>
        <v/>
      </c>
      <c r="BH48" s="225" t="n">
        <v>-2</v>
      </c>
      <c r="BI48" s="225">
        <f>BH48*M48</f>
        <v/>
      </c>
      <c r="BJ48" s="225">
        <f>IF(BH48&gt;5,-1,IF(BH48&gt;4,0,IF(BH48&gt;3,1,IF(BH48&gt;2,2,IF(BH48&gt;1,2, IF(BH48=0,2,IF(BH48&lt;-5,-2,IF(BH48&lt;4,2,IF(BH48&lt;0,1)))))))))</f>
        <v/>
      </c>
      <c r="BK48" s="31" t="n">
        <v>-8</v>
      </c>
      <c r="BL48" s="31">
        <f>BK48*M48</f>
        <v/>
      </c>
      <c r="BM48" s="548">
        <f>IF(BK48&gt;40,4,IF(BK48&gt;30,3.5,IF(BK48&gt;20,3,IF(BK48&gt;10,2,IF(BK48&gt;0,1,IF(BK48=0,0.5,IF(BK48&lt;-40,-4,IF(BK48&lt;-30,-3,IF(BK48&lt;-20,-2.5,IF(BK48&lt;-10,-2,IF(BK48&lt;0,0)))))))))))</f>
        <v/>
      </c>
      <c r="BN48" s="61" t="n">
        <v>10</v>
      </c>
      <c r="BO48" s="61">
        <f>BN48*M48</f>
        <v/>
      </c>
      <c r="BP48" s="548">
        <f>IF(BN48&lt;10,5,IF(BN48&lt;20,4,IF(BN48&lt;30,3,IF(BN48&lt;40,2,IF(BN48&lt;50,1,IF(BN48=50,0,IF(BN48&gt;90,-5,IF(BN48&gt;80,-4,IF(BN48&gt;70,-3,IF(BN48&gt;60,-2,IF(BN48&gt;50,-1,0)))))))))))</f>
        <v/>
      </c>
      <c r="BQ48" s="206" t="n"/>
      <c r="BR48" s="61" t="n">
        <v>0.73</v>
      </c>
      <c r="BS48" s="337">
        <f>BR48*M48</f>
        <v/>
      </c>
      <c r="BT48" s="225">
        <f>IF(BR48=1,20,IF(BR48&gt;0.9,16,IF(BR48&gt;0.8,12,IF(BR48&gt;0.7,8,IF(BR48&gt;0.6,4,IF(BR48&gt;0.5,0,IF(BR48&gt;0.4,-1,IF(BR48&gt;0.3,-2,IF(BR48&gt;0.2,-3,IF(BR48&gt;0.1,-4,IF(BR48&gt;0,-5,IF(BR48=0,-5))))))))))))</f>
        <v/>
      </c>
      <c r="BU48" s="61" t="n"/>
      <c r="BV48" s="548" t="inlineStr">
        <is>
          <t>V Bear</t>
        </is>
      </c>
      <c r="BW48" s="548">
        <f>IF(BV48=$BZ$1,8,IF(BV48=$CA$1,4,IF(BV48=$CB$1,0,IF(BV48=$CC$1,-4,IF(BV48=$CE$1,-8)))))</f>
        <v/>
      </c>
      <c r="BX48" s="206" t="inlineStr">
        <is>
          <t>˄</t>
        </is>
      </c>
      <c r="BY48" s="206">
        <f>IF(BX48=BR$1,5,IF(BX48=BV$1,0,IF(BX48=BX$1,-5)))</f>
        <v/>
      </c>
      <c r="BZ48" s="554" t="n">
        <v>46044</v>
      </c>
      <c r="CA48" s="548" t="inlineStr">
        <is>
          <t>S Buy</t>
        </is>
      </c>
      <c r="CB48" s="61" t="n">
        <v>95</v>
      </c>
      <c r="CC48" s="61" t="n">
        <v>180</v>
      </c>
      <c r="CD48" s="332" t="n"/>
      <c r="CE48" t="inlineStr">
        <is>
          <t>Industrials</t>
        </is>
      </c>
      <c r="CF48" t="inlineStr">
        <is>
          <t>Cap. Goods</t>
        </is>
      </c>
      <c r="CG48" t="inlineStr">
        <is>
          <t>Aerospace &amp; Defense</t>
        </is>
      </c>
      <c r="CH48" t="inlineStr">
        <is>
          <t>Aerospace &amp; Defense</t>
        </is>
      </c>
      <c r="CI48" s="183" t="n"/>
      <c r="CL48" s="332" t="n"/>
      <c r="CQ48" s="547" t="n"/>
      <c r="CR48" s="33" t="inlineStr">
        <is>
          <t>GE</t>
        </is>
      </c>
      <c r="CS48" s="33" t="n"/>
    </row>
    <row r="49" ht="15.75" customHeight="1" s="545">
      <c r="A49" s="548">
        <f>A48+1</f>
        <v/>
      </c>
      <c r="B49" s="266" t="inlineStr">
        <is>
          <t>A&amp;D &amp; Nuclear Energy SMR's</t>
        </is>
      </c>
      <c r="C49" s="361" t="n"/>
      <c r="D49" s="413" t="n"/>
      <c r="E49" s="227">
        <f>IF(D49&gt;0,D49*X49,IF(D49&lt;0,D49*X49,0))</f>
        <v/>
      </c>
      <c r="F49" s="364" t="n"/>
      <c r="G49" s="364" t="n">
        <v>30</v>
      </c>
      <c r="H49" s="407" t="n">
        <v>579.545</v>
      </c>
      <c r="I49" s="408" t="n">
        <v>17386.35</v>
      </c>
      <c r="J49" s="340" t="n">
        <v>45964</v>
      </c>
      <c r="K49" s="366">
        <f>IF(J49&gt;0,J49/X49,0)</f>
        <v/>
      </c>
      <c r="L49" s="270">
        <f>'Investment Analysis'!NU4</f>
        <v/>
      </c>
      <c r="M49" s="358">
        <f>'Investment Analysis'!NQ3</f>
        <v/>
      </c>
      <c r="N49" s="335">
        <f>'Investment Analysis'!NS5</f>
        <v/>
      </c>
      <c r="O49" s="345">
        <f>M49/M$3</f>
        <v/>
      </c>
      <c r="P49" s="335">
        <f>'Investment Analysis'!NQ5</f>
        <v/>
      </c>
      <c r="Q49" s="335" t="n"/>
      <c r="R49" s="324">
        <f>((X49-L49)/L49)*O49</f>
        <v/>
      </c>
      <c r="S49" s="249">
        <f>IF(BN49&lt;30,$BX$1,IF(BN49&gt;70,$BR$1,$BV$1))</f>
        <v/>
      </c>
      <c r="T49" s="324">
        <f>(X49-L49)/L49</f>
        <v/>
      </c>
      <c r="U49" s="547" t="inlineStr">
        <is>
          <t>GEV</t>
        </is>
      </c>
      <c r="V49" t="inlineStr">
        <is>
          <t>GE Vernova (energy spinoff)</t>
        </is>
      </c>
      <c r="W49" s="183" t="n"/>
      <c r="X49" s="80">
        <f>'Investment Analysis'!NP264</f>
        <v/>
      </c>
      <c r="Y49" s="189">
        <f>AA49*O49</f>
        <v/>
      </c>
      <c r="Z49" s="189">
        <f>(AA49*Y49)/Y$3</f>
        <v/>
      </c>
      <c r="AA49" s="22">
        <f>AN49+AP49+AR49+AZ49+BB49+BG49+BJ49+BM49+BT49+BW49+BY49+AC49+AI49+BP49+AK49</f>
        <v/>
      </c>
      <c r="AB49" s="336">
        <f>AB$71</f>
        <v/>
      </c>
      <c r="AC49" s="337">
        <f>AC$71</f>
        <v/>
      </c>
      <c r="AD49" s="366">
        <f>AB49*M49</f>
        <v/>
      </c>
      <c r="AE49" s="337">
        <f>AC49*M49</f>
        <v/>
      </c>
      <c r="AF49" s="332" t="n">
        <v>464935</v>
      </c>
      <c r="AG49" s="332" t="n">
        <v>14888</v>
      </c>
      <c r="AH49" s="225">
        <f>IF(AF49&gt;2500000,AQ$2,IF(AF49&gt;1000000,AR$2,IF(AF49&gt;750000,AS$2,IF(AF49&gt;500000,AT$2,IF(AF49&lt;500000,AU$2)))))</f>
        <v/>
      </c>
      <c r="AI49" s="31">
        <f>IF(AH49=AQ$2,20,IF(AH49=AR$2,15,IF(AH49=AS$2,10,IF(AH49=AT$2,5,IF(AH49=AU$2,0)))))</f>
        <v/>
      </c>
      <c r="AJ49" s="284" t="n">
        <v>59</v>
      </c>
      <c r="AK49" s="31">
        <f>IF(AJ49&gt;84,20,IF(AJ49&gt;80,15,IF(AJ49&gt;75,10,IF(AJ49&gt;70,5,IF(AJ49&gt;49,0,IF(AJ49&lt;1,0,IF(AJ49&lt;20,-20,IF(AJ49&lt;30,-15,IF(AJ49&lt;40,-10,IF(AJ49&lt;50,-5))))))))))</f>
        <v/>
      </c>
      <c r="AL49" s="22" t="n"/>
      <c r="AM49" s="272" t="inlineStr">
        <is>
          <t>B</t>
        </is>
      </c>
      <c r="AN49" s="22">
        <f>IF(AM49=$AN$1,20,IF(AM49=$AO$1,17,IF(AM49=$AP$1,12,IF(AM49=$AQ$1,5,IF(AM49=$AR$1,0)))))</f>
        <v/>
      </c>
      <c r="AO49">
        <f>IF(AM49=AN$1,5,IF(AM49=AO$1,4,IF(AM49=AP$1,3,IF(AM49=AQ$1,2,IF(AM49=AR$1,1,0)))))</f>
        <v/>
      </c>
      <c r="AP49" s="31" t="n"/>
      <c r="AQ49" s="175" t="inlineStr">
        <is>
          <t>Neutral</t>
        </is>
      </c>
      <c r="AR49" s="548">
        <f>IF(AQ49=$AS$1,20,IF(AQ49=$AU$1,18,IF(AQ49=$AW$1,14,IF(AQ49=$AY$1,10,IF(AQ49=$BA$1,5,IF(AQ49=$BC$1,0,IF(AQ49=$BD$1,-2.5)))))))</f>
        <v/>
      </c>
      <c r="AS49" s="189" t="inlineStr">
        <is>
          <t>N/A</t>
        </is>
      </c>
      <c r="AT49" s="22">
        <f>IF(AS49&lt;1,5,IF(AS49&lt;2,0,IF(AS49&gt;2,-5, IF(AS49=0,5,IF(AS49&lt;0,-7)))))</f>
        <v/>
      </c>
      <c r="AU49" s="189" t="n">
        <v>93.95</v>
      </c>
      <c r="AV49" s="22">
        <f>IF(AU49&lt;0,-7,IF(AU49&lt;15,5,IF(AU49&lt;25,2,IF(AU49=25,-5,IF(AU49&gt;25,0)))))</f>
        <v/>
      </c>
      <c r="AW49" s="189" t="n">
        <v>1.54</v>
      </c>
      <c r="AX49" s="22">
        <f>IF(AW49=1,5,IF(AW49&lt;1,5,IF(AW49&gt;1,0)))</f>
        <v/>
      </c>
      <c r="AY49" s="231" t="inlineStr">
        <is>
          <t>V Bearish</t>
        </is>
      </c>
      <c r="AZ49" s="189">
        <f>IF(AY49=$AS$1,20,IF(AY49=$AU$1,18,IF(AY49=$AW$1,14,IF(AY49=$AY$1,10,IF(AY49=$BA$1,5,IF(AY49=$BC$1,0,IF(AY49=$BD$1,-2.5)))))))</f>
        <v/>
      </c>
      <c r="BA49" s="18" t="n">
        <v>0.636</v>
      </c>
      <c r="BB49" s="548">
        <f>IF(BA49&gt;0.05,2,IF(BA49&gt;0,1,IF(BA49&lt;-0.05,-1,IF(BA49&lt;0.1,-2))))</f>
        <v/>
      </c>
      <c r="BC49" s="554" t="n">
        <v>45657</v>
      </c>
      <c r="BD49" s="22" t="n">
        <v>115</v>
      </c>
      <c r="BE49" s="22">
        <f>X49</f>
        <v/>
      </c>
      <c r="BF49" s="18">
        <f>IF(BD49&gt;0,(BE49-BD49)/BD49,0)</f>
        <v/>
      </c>
      <c r="BG49" s="548">
        <f>IF(BF49&gt;0.05,4,IF(BF49&gt;0,2,IF(BF49&lt;-0.05,-2,IF(BF49&lt;0.1,-4))))</f>
        <v/>
      </c>
      <c r="BH49" s="225" t="n">
        <v>-1.5</v>
      </c>
      <c r="BI49" s="225">
        <f>BH49*M49</f>
        <v/>
      </c>
      <c r="BJ49" s="225">
        <f>IF(BH49&gt;5,-1,IF(BH49&gt;4,0,IF(BH49&gt;3,1,IF(BH49&gt;2,2,IF(BH49&gt;1,2, IF(BH49=0,2,IF(BH49&lt;-5,-2,IF(BH49&lt;4,2,IF(BH49&lt;0,1)))))))))</f>
        <v/>
      </c>
      <c r="BK49" s="31" t="n">
        <v>-15</v>
      </c>
      <c r="BL49" s="31">
        <f>BK49*M49</f>
        <v/>
      </c>
      <c r="BM49" s="548">
        <f>IF(BK49&gt;40,4,IF(BK49&gt;30,3.5,IF(BK49&gt;20,3,IF(BK49&gt;10,2,IF(BK49&gt;0,1,IF(BK49=0,0.5,IF(BK49&lt;-40,-4,IF(BK49&lt;-30,-3,IF(BK49&lt;-20,-2.5,IF(BK49&lt;-10,-2,IF(BK49&lt;0,0)))))))))))</f>
        <v/>
      </c>
      <c r="BN49" s="61" t="n">
        <v>68</v>
      </c>
      <c r="BO49" s="61">
        <f>BN49*M49</f>
        <v/>
      </c>
      <c r="BP49" s="548">
        <f>IF(BN49&lt;10,5,IF(BN49&lt;20,4,IF(BN49&lt;30,3,IF(BN49&lt;40,2,IF(BN49&lt;50,1,IF(BN49=50,0,IF(BN49&gt;90,-5,IF(BN49&gt;80,-4,IF(BN49&gt;70,-3,IF(BN49&gt;60,-2,IF(BN49&gt;50,-1,0)))))))))))</f>
        <v/>
      </c>
      <c r="BQ49" s="206" t="n"/>
      <c r="BR49" s="61" t="n">
        <v>0.29</v>
      </c>
      <c r="BS49" s="337">
        <f>BR49*M49</f>
        <v/>
      </c>
      <c r="BT49" s="225">
        <f>IF(BR49=1,20,IF(BR49&gt;0.9,16,IF(BR49&gt;0.8,12,IF(BR49&gt;0.7,8,IF(BR49&gt;0.6,4,IF(BR49&gt;0.5,0,IF(BR49&gt;0.4,-1,IF(BR49&gt;0.3,-2,IF(BR49&gt;0.2,-3,IF(BR49&gt;0.1,-4,IF(BR49&gt;0,-5,IF(BR49=0,-5))))))))))))</f>
        <v/>
      </c>
      <c r="BU49" s="61" t="n"/>
      <c r="BV49" s="548" t="inlineStr">
        <is>
          <t>V Bear</t>
        </is>
      </c>
      <c r="BW49" s="548">
        <f>IF(BV49=$BZ$1,8,IF(BV49=$CA$1,4,IF(BV49=$CB$1,0,IF(BV49=$CC$1,-4,IF(BV49=$CE$1,-8)))))</f>
        <v/>
      </c>
      <c r="BX49" s="206">
        <f>BX1</f>
        <v/>
      </c>
      <c r="BY49" s="206">
        <f>IF(BX49=BR$1,5,IF(BX49=BV$1,0,IF(BX49=BX$1,-5)))</f>
        <v/>
      </c>
      <c r="BZ49" s="25" t="n"/>
      <c r="CA49" s="548" t="inlineStr">
        <is>
          <t>Buy</t>
        </is>
      </c>
      <c r="CB49" s="61" t="n"/>
      <c r="CC49" s="61" t="n"/>
      <c r="CD49" s="332" t="n"/>
      <c r="CE49" t="inlineStr">
        <is>
          <t>Industrials</t>
        </is>
      </c>
      <c r="CF49" t="inlineStr">
        <is>
          <t>Cap. Goods</t>
        </is>
      </c>
      <c r="CG49" t="inlineStr">
        <is>
          <t>Electrical Equipment</t>
        </is>
      </c>
      <c r="CH49" t="inlineStr">
        <is>
          <t>Heavy Electrical Equipment</t>
        </is>
      </c>
      <c r="CI49" s="183" t="n"/>
      <c r="CL49" s="332" t="n"/>
      <c r="CQ49" s="547" t="n"/>
      <c r="CR49" s="33" t="inlineStr">
        <is>
          <t>GEV</t>
        </is>
      </c>
      <c r="CS49" s="33" t="n"/>
    </row>
    <row r="50" ht="15.75" customHeight="1" s="545">
      <c r="A50" s="548">
        <f>A49+1</f>
        <v/>
      </c>
      <c r="B50" s="266" t="inlineStr">
        <is>
          <t>Tech. Hardware Machinery</t>
        </is>
      </c>
      <c r="C50" s="246" t="n"/>
      <c r="D50" s="336" t="n"/>
      <c r="E50" s="227">
        <f>IF(D50&gt;0,D50*X50,IF(D50&lt;0,D50*X50,0))</f>
        <v/>
      </c>
      <c r="F50" s="246" t="n"/>
      <c r="G50" s="246" t="n"/>
      <c r="H50" s="246" t="n"/>
      <c r="I50" s="246" t="n"/>
      <c r="J50" s="246" t="n"/>
      <c r="K50" s="246" t="n"/>
      <c r="L50" s="270">
        <f>'Investment Analysis'!TS4</f>
        <v/>
      </c>
      <c r="M50" s="358">
        <f>'Investment Analysis'!TO3</f>
        <v/>
      </c>
      <c r="N50" s="335">
        <f>'Investment Analysis'!TQ5</f>
        <v/>
      </c>
      <c r="O50" s="345">
        <f>M50/M$3</f>
        <v/>
      </c>
      <c r="P50" s="335">
        <f>'Investment Analysis'!NQ6</f>
        <v/>
      </c>
      <c r="Q50" s="335" t="n"/>
      <c r="R50" s="324">
        <f>((X50-L50)/L50)*O50</f>
        <v/>
      </c>
      <c r="S50" s="249">
        <f>IF(BN50&lt;30,$BX$1,IF(BN50&gt;70,$BR$1,$BV$1))</f>
        <v/>
      </c>
      <c r="T50" s="324">
        <f>(X50-L50)/L50</f>
        <v/>
      </c>
      <c r="U50" s="547" t="inlineStr">
        <is>
          <t>PSIX</t>
        </is>
      </c>
      <c r="V50" t="inlineStr">
        <is>
          <t>Power Solutions International, Inc.</t>
        </is>
      </c>
      <c r="X50" s="80">
        <f>'Investment Analysis'!TN264</f>
        <v/>
      </c>
      <c r="Y50" s="189">
        <f>AA50*O50</f>
        <v/>
      </c>
      <c r="Z50" s="189">
        <f>(AA50*Y50)/Y$3</f>
        <v/>
      </c>
      <c r="AA50" s="22">
        <f>AN50+AP50+AR50+AZ50+BB50+BG50+BJ50+BM50+BT50+BW50+BY50+AC50+AI50+BP50+AK50</f>
        <v/>
      </c>
      <c r="AB50" s="336">
        <f>AB$437</f>
        <v/>
      </c>
      <c r="AC50" s="337">
        <f>AC$437</f>
        <v/>
      </c>
      <c r="AD50" s="366">
        <f>AB50*M50</f>
        <v/>
      </c>
      <c r="AE50" s="337">
        <f>AC50*M50</f>
        <v/>
      </c>
      <c r="AF50" s="332" t="n">
        <v>853563</v>
      </c>
      <c r="AG50" s="332" t="n">
        <v>158454</v>
      </c>
      <c r="AH50" s="225">
        <f>IF(AF50&gt;2500000,AQ$2,IF(AF50&gt;1000000,AR$2,IF(AF50&gt;750000,AS$2,IF(AF50&gt;500000,AT$2,IF(AF50&lt;500000,AU$2)))))</f>
        <v/>
      </c>
      <c r="AI50" s="31">
        <f>IF(AH50=AQ$2,20,IF(AH50=AR$2,15,IF(AH50=AS$2,10,IF(AH50=AT$2,5,IF(AH50=AU$2,0)))))</f>
        <v/>
      </c>
      <c r="AJ50" s="284" t="n">
        <v>49</v>
      </c>
      <c r="AK50" s="31">
        <f>IF(AJ50&gt;84,20,IF(AJ50&gt;80,15,IF(AJ50&gt;75,10,IF(AJ50&gt;70,5,IF(AJ50&gt;49,0,IF(AJ50&lt;1,0,IF(AJ50&lt;20,-20,IF(AJ50&lt;30,-15,IF(AJ50&lt;40,-10,IF(AJ50&lt;50,-5))))))))))</f>
        <v/>
      </c>
      <c r="AL50" s="22" t="n"/>
      <c r="AM50" s="272" t="inlineStr">
        <is>
          <t>B</t>
        </is>
      </c>
      <c r="AN50" s="22">
        <f>IF(AM50=$AN$1,20,IF(AM50=$AO$1,17,IF(AM50=$AP$1,12,IF(AM50=$AQ$1,5,IF(AM50=$AR$1,0)))))</f>
        <v/>
      </c>
      <c r="AP50" s="31" t="n"/>
      <c r="AQ50" s="177" t="inlineStr">
        <is>
          <t>Neutral+</t>
        </is>
      </c>
      <c r="AR50" s="548">
        <f>IF(AQ50=$AS$1,20,IF(AQ50=$AU$1,18,IF(AQ50=$AW$1,14,IF(AQ50=$AY$1,10,IF(AQ50=$BA$1,5,IF(AQ50=$BC$1,0,IF(AQ50=$BD$1,-2.5)))))))</f>
        <v/>
      </c>
      <c r="AS50" s="189" t="n">
        <v>0.33</v>
      </c>
      <c r="AT50" s="22">
        <f>IF(AS50&lt;1,5,IF(AS50&lt;2,0,IF(AS50&gt;2,-5, IF(AS50=0,5,IF(AS50&lt;0,-7)))))</f>
        <v/>
      </c>
      <c r="AU50" s="189" t="n">
        <v>22.82</v>
      </c>
      <c r="AV50" s="22">
        <f>IF(AU50&lt;0,-7,IF(AU50&lt;15,5,IF(AU50&lt;25,2,IF(AU50=25,-5,IF(AU50&gt;25,0)))))</f>
        <v/>
      </c>
      <c r="AW50" s="189" t="n">
        <v>0.76</v>
      </c>
      <c r="AX50" s="22">
        <f>IF(AW50=1,5,IF(AW50&lt;1,5,IF(AW50&gt;1,0)))</f>
        <v/>
      </c>
      <c r="AY50" s="239" t="inlineStr">
        <is>
          <t>Bullish</t>
        </is>
      </c>
      <c r="AZ50" s="189" t="n">
        <v>10</v>
      </c>
      <c r="BA50" s="18" t="n">
        <v>0.667</v>
      </c>
      <c r="BB50" s="548">
        <f>IF(BA50&gt;0.05,2,IF(BA50&gt;0,1,IF(BA50&lt;-0.05,-1,IF(BA50&lt;0.1,-2))))</f>
        <v/>
      </c>
      <c r="BC50" s="554" t="n">
        <v>45657</v>
      </c>
      <c r="BD50" s="22" t="n">
        <v>29.75</v>
      </c>
      <c r="BE50" s="22">
        <f>X50</f>
        <v/>
      </c>
      <c r="BF50" s="18">
        <f>IF(BD50&gt;0,(BE50-BD50)/BD50,0)</f>
        <v/>
      </c>
      <c r="BG50" s="548">
        <f>IF(BF50&gt;0.05,4,IF(BF50&gt;0,2,IF(BF50&lt;-0.05,-2,IF(BF50&lt;0.1,-4))))</f>
        <v/>
      </c>
      <c r="BH50" s="225" t="n">
        <v>-4</v>
      </c>
      <c r="BI50" s="225">
        <f>BH50*M374</f>
        <v/>
      </c>
      <c r="BJ50" s="225">
        <f>IF(BH50&gt;5,-1,IF(BH50&gt;4,0,IF(BH50&gt;3,1,IF(BH50&gt;2,2,IF(BH50&gt;1,2, IF(BH50=0,2,IF(BH50&lt;-5,-2,IF(BH50&lt;4,2,IF(BH50&lt;0,1)))))))))</f>
        <v/>
      </c>
      <c r="BK50" s="31" t="n">
        <v>9</v>
      </c>
      <c r="BL50" s="31">
        <f>BK50*M50</f>
        <v/>
      </c>
      <c r="BM50" s="548">
        <f>IF(BK50&gt;40,4,IF(BK50&gt;30,3.5,IF(BK50&gt;20,3,IF(BK50&gt;10,2,IF(BK50&gt;0,1,IF(BK50=0,0.5,IF(BK50&lt;-40,-4,IF(BK50&lt;-30,-3,IF(BK50&lt;-20,-2.5,IF(BK50&lt;-10,-2,IF(BK50&lt;0,0)))))))))))</f>
        <v/>
      </c>
      <c r="BN50" s="61" t="n">
        <v>10</v>
      </c>
      <c r="BO50" s="61">
        <f>BN50*M50</f>
        <v/>
      </c>
      <c r="BP50" s="548">
        <f>IF(BN50&lt;10,5,IF(BN50&lt;20,4,IF(BN50&lt;30,3,IF(BN50&lt;40,2,IF(BN50&lt;50,1,IF(BN50=50,0,IF(BN50&gt;90,-5,IF(BN50&gt;80,-4,IF(BN50&gt;70,-3,IF(BN50&gt;60,-2,IF(BN50&gt;50,-1,0)))))))))))</f>
        <v/>
      </c>
      <c r="BQ50" s="206" t="n"/>
      <c r="BR50" s="61" t="n">
        <v>0.09</v>
      </c>
      <c r="BS50" s="337">
        <f>BR50*M50</f>
        <v/>
      </c>
      <c r="BT50" s="225">
        <f>IF(BR50=1,20,IF(BR50&gt;0.9,16,IF(BR50&gt;0.8,12,IF(BR50&gt;0.7,8,IF(BR50&gt;0.6,4,IF(BR50&gt;0.5,0,IF(BR50&gt;0.4,-1,IF(BR50&gt;0.3,-2,IF(BR50&gt;0.2,-3,IF(BR50&gt;0.1,-4,IF(BR50&gt;0,-5,IF(BR50=0,-5))))))))))))</f>
        <v/>
      </c>
      <c r="BU50" s="61" t="n"/>
      <c r="BV50" s="548" t="inlineStr">
        <is>
          <t>Bull</t>
        </is>
      </c>
      <c r="BW50" s="548">
        <f>IF(BV50=$BZ$1,8,IF(BV50=$CA$1,4,IF(BV50=$CB$1,0,IF(BV50=$CC$1,-4,IF(BV50=$CE$1,-8)))))</f>
        <v/>
      </c>
      <c r="BX50" s="206" t="inlineStr">
        <is>
          <t>˄</t>
        </is>
      </c>
      <c r="BY50" s="206">
        <f>IF(BX50=BR$1,5,IF(BX50=BV$1,0,IF(BX50=BX$1,-5)))</f>
        <v/>
      </c>
      <c r="BZ50" s="554" t="n"/>
      <c r="CA50" s="548" t="inlineStr">
        <is>
          <t>S Buy</t>
        </is>
      </c>
      <c r="CE50" t="inlineStr">
        <is>
          <t>Industrials</t>
        </is>
      </c>
      <c r="CF50" t="inlineStr">
        <is>
          <t>Capital Goods</t>
        </is>
      </c>
      <c r="CG50" t="inlineStr">
        <is>
          <t>Machinery</t>
        </is>
      </c>
      <c r="CH50" t="inlineStr">
        <is>
          <t>Industrial Machinery</t>
        </is>
      </c>
      <c r="CL50" s="332" t="n"/>
      <c r="CQ50" s="547" t="n"/>
      <c r="CR50" s="33" t="inlineStr">
        <is>
          <t>PSIX</t>
        </is>
      </c>
      <c r="CS50" s="33" t="n"/>
    </row>
    <row r="51" ht="15" customHeight="1" s="545">
      <c r="A51" s="548">
        <f>A50+1</f>
        <v/>
      </c>
      <c r="B51" s="266" t="inlineStr">
        <is>
          <t>Communications</t>
        </is>
      </c>
      <c r="C51" s="361" t="n"/>
      <c r="D51" s="336" t="n"/>
      <c r="E51" s="227">
        <f>IF(D51&gt;0,D51*X51,IF(D51&lt;0,D51*X51,0))</f>
        <v/>
      </c>
      <c r="F51" s="364" t="n"/>
      <c r="G51" s="364" t="n"/>
      <c r="H51" s="407" t="n"/>
      <c r="I51" s="408" t="n"/>
      <c r="J51" s="340" t="n"/>
      <c r="K51" s="366">
        <f>IF(J51&gt;0,J51/X51,0)</f>
        <v/>
      </c>
      <c r="L51" s="357">
        <f>'Investment Analysis'!JF4</f>
        <v/>
      </c>
      <c r="M51" s="358">
        <f>'Investment Analysis'!JB3</f>
        <v/>
      </c>
      <c r="N51" s="335">
        <f>'Investment Analysis'!JD5</f>
        <v/>
      </c>
      <c r="O51" s="345">
        <f>M51/M$3</f>
        <v/>
      </c>
      <c r="P51" s="335">
        <f>N51*L51</f>
        <v/>
      </c>
      <c r="Q51" s="335" t="n"/>
      <c r="R51" s="324">
        <f>((X51-L51)/L51)*O51</f>
        <v/>
      </c>
      <c r="S51" s="249">
        <f>IF(BN51&lt;30,$BX$1,IF(BN51&gt;70,$BR$1,$BV$1))</f>
        <v/>
      </c>
      <c r="T51" s="324">
        <f>(X51-L51)/L51</f>
        <v/>
      </c>
      <c r="U51" s="547" t="inlineStr">
        <is>
          <t>META</t>
        </is>
      </c>
      <c r="V51" t="inlineStr">
        <is>
          <t>Meta Platforms, Inc.</t>
        </is>
      </c>
      <c r="W51" s="183" t="n"/>
      <c r="X51" s="80">
        <f>'Investment Analysis'!JA264</f>
        <v/>
      </c>
      <c r="Y51" s="189">
        <f>AA51*O51</f>
        <v/>
      </c>
      <c r="Z51" s="189">
        <f>(AA51*Y51)/Y$3</f>
        <v/>
      </c>
      <c r="AA51" s="22">
        <f>AN51+AP51+AR51+AZ51+BB51+BG51+BJ51+BM51+BT51+BW51+BY51+AC51+AI51+BP51+AK51</f>
        <v/>
      </c>
      <c r="AB51" s="336">
        <f>AB$452</f>
        <v/>
      </c>
      <c r="AC51" s="337">
        <f>AC$452</f>
        <v/>
      </c>
      <c r="AD51" s="366">
        <f>AB51*M51</f>
        <v/>
      </c>
      <c r="AE51" s="337">
        <f>AC51*M51</f>
        <v/>
      </c>
      <c r="AF51" s="332" t="n">
        <v>2300080</v>
      </c>
      <c r="AG51" s="332" t="n">
        <v>580804</v>
      </c>
      <c r="AH51" s="225">
        <f>IF(AF51&gt;2500000,AQ$2,IF(AF51&gt;1000000,AR$2,IF(AF51&gt;750000,AS$2,IF(AF51&gt;500000,AT$2,IF(AF51&lt;500000,AU$2)))))</f>
        <v/>
      </c>
      <c r="AI51" s="31">
        <f>IF(AH51=AQ$2,20,IF(AH51=AR$2,15,IF(AH51=AS$2,10,IF(AH51=AT$2,5,IF(AH51=AU$2,0)))))</f>
        <v/>
      </c>
      <c r="AJ51" s="284" t="n">
        <v>79</v>
      </c>
      <c r="AK51" s="31">
        <f>IF(AJ51&gt;84,20,IF(AJ51&gt;80,15,IF(AJ51&gt;75,10,IF(AJ51&gt;70,5,IF(AJ51&gt;49,0,IF(AJ51&lt;1,0,IF(AJ51&lt;20,-20,IF(AJ51&lt;30,-15,IF(AJ51&lt;40,-10,IF(AJ51&lt;50,-5))))))))))</f>
        <v/>
      </c>
      <c r="AL51" s="22" t="n"/>
      <c r="AM51" s="253" t="inlineStr">
        <is>
          <t>C</t>
        </is>
      </c>
      <c r="AN51" s="22">
        <f>IF(AM51=$AN$1,20,IF(AM51=$AO$1,17,IF(AM51=$AP$1,12,IF(AM51=$AQ$1,5,IF(AM51=$AR$1,0)))))</f>
        <v/>
      </c>
      <c r="AO51">
        <f>IF(AM51=AN$1,5,IF(AM51=AO$1,4,IF(AM51=AP$1,3,IF(AM51=AQ$1,2,IF(AM51=AR$1,1,0)))))</f>
        <v/>
      </c>
      <c r="AP51" s="31" t="n"/>
      <c r="AQ51" s="177" t="inlineStr">
        <is>
          <t>Neutral+</t>
        </is>
      </c>
      <c r="AR51" s="548">
        <f>IF(AQ51=$AS$1,20,IF(AQ51=$AU$1,18,IF(AQ51=$AW$1,14,IF(AQ51=$AY$1,10,IF(AQ51=$BA$1,5,IF(AQ51=$BC$1,0,IF(AQ51=$BD$1,-2.5)))))))</f>
        <v/>
      </c>
      <c r="AS51" s="189" t="n">
        <v>0.26</v>
      </c>
      <c r="AT51" s="22">
        <f>IF(AS51&lt;1,5,IF(AS51&lt;2,0,IF(AS51&gt;2,-5, IF(AS51=0,5,IF(AS51&lt;0,-7)))))</f>
        <v/>
      </c>
      <c r="AU51" s="189" t="n">
        <v>25.1</v>
      </c>
      <c r="AV51" s="22">
        <f>IF(AU51&lt;0,-7,IF(AU51&lt;15,5,IF(AU51&lt;25,2,IF(AU51=25,-5,IF(AU51&gt;25,0)))))</f>
        <v/>
      </c>
      <c r="AW51" s="189" t="n">
        <v>1.39</v>
      </c>
      <c r="AX51" s="22">
        <f>IF(AW51=1,5,IF(AW51&lt;1,5,IF(AW51&gt;1,0)))</f>
        <v/>
      </c>
      <c r="AY51" s="273" t="inlineStr">
        <is>
          <t>Bearish</t>
        </is>
      </c>
      <c r="AZ51" s="189">
        <f>IF(AY51=$AS$1,20,IF(AY51=$AU$1,18,IF(AY51=$AW$1,14,IF(AY51=$AY$1,10,IF(AY51=$BA$1,5,IF(AY51=$BC$1,0,IF(AY51=$BD$1,-2.5)))))))</f>
        <v/>
      </c>
      <c r="BA51" s="18" t="n">
        <v>0.055</v>
      </c>
      <c r="BB51" s="548">
        <f>IF(BA51&gt;0.05,2,IF(BA51&gt;0,1,IF(BA51&lt;-0.05,-1,IF(BA51&lt;0.1,-2))))</f>
        <v/>
      </c>
      <c r="BC51" s="554" t="n">
        <v>45657</v>
      </c>
      <c r="BD51" s="22" t="n">
        <v>584.54</v>
      </c>
      <c r="BE51" s="22">
        <f>X51</f>
        <v/>
      </c>
      <c r="BF51" s="18">
        <f>IF(BD51&gt;0,(BE51-BD51)/BD51,0)</f>
        <v/>
      </c>
      <c r="BG51" s="548">
        <f>IF(BF51&gt;0.05,4,IF(BF51&gt;0,2,IF(BF51&lt;-0.05,-2,IF(BF51&lt;0.1,-4))))</f>
        <v/>
      </c>
      <c r="BH51" s="225" t="n">
        <v>-4.5</v>
      </c>
      <c r="BI51" s="225">
        <f>BH51*M51</f>
        <v/>
      </c>
      <c r="BJ51" s="225">
        <f>IF(BH51&gt;5,-1,IF(BH51&gt;4,0,IF(BH51&gt;3,1,IF(BH51&gt;2,2,IF(BH51&gt;1,2, IF(BH51=0,2,IF(BH51&lt;-5,-2,IF(BH51&lt;4,2,IF(BH51&lt;0,1)))))))))</f>
        <v/>
      </c>
      <c r="BK51" s="31" t="n">
        <v>10</v>
      </c>
      <c r="BL51" s="31">
        <f>BK51*M51</f>
        <v/>
      </c>
      <c r="BM51" s="548">
        <f>IF(BK51&gt;40,4,IF(BK51&gt;30,3.5,IF(BK51&gt;20,3,IF(BK51&gt;10,2,IF(BK51&gt;0,1,IF(BK51=0,0.5,IF(BK51&lt;-40,-4,IF(BK51&lt;-30,-3,IF(BK51&lt;-20,-2.5,IF(BK51&lt;-10,-2,IF(BK51&lt;0,0)))))))))))</f>
        <v/>
      </c>
      <c r="BN51" s="61" t="n">
        <v>59</v>
      </c>
      <c r="BO51" s="61">
        <f>BN51*M51</f>
        <v/>
      </c>
      <c r="BP51" s="548">
        <f>IF(BN51&lt;10,5,IF(BN51&lt;20,4,IF(BN51&lt;30,3,IF(BN51&lt;40,2,IF(BN51&lt;50,1,IF(BN51=50,0,IF(BN51&gt;90,-5,IF(BN51&gt;80,-4,IF(BN51&gt;70,-3,IF(BN51&gt;60,-2,IF(BN51&gt;50,-1,0)))))))))))</f>
        <v/>
      </c>
      <c r="BQ51" s="206" t="n"/>
      <c r="BR51" s="61" t="n">
        <v>0.03</v>
      </c>
      <c r="BS51" s="337">
        <f>BR51*M51</f>
        <v/>
      </c>
      <c r="BT51" s="225">
        <f>IF(BR51=1,20,IF(BR51&gt;0.9,16,IF(BR51&gt;0.8,12,IF(BR51&gt;0.7,8,IF(BR51&gt;0.6,4,IF(BR51&gt;0.5,0,IF(BR51&gt;0.4,-1,IF(BR51&gt;0.3,-2,IF(BR51&gt;0.2,-3,IF(BR51&gt;0.1,-4,IF(BR51&gt;0,-5,IF(BR51=0,-5))))))))))))</f>
        <v/>
      </c>
      <c r="BU51" s="61" t="n"/>
      <c r="BV51" s="548" t="inlineStr">
        <is>
          <t>V Bull</t>
        </is>
      </c>
      <c r="BW51" s="548">
        <f>IF(BV51=$BZ$1,8,IF(BV51=$CA$1,4,IF(BV51=$CB$1,0,IF(BV51=$CC$1,-4,IF(BV51=$CE$1,-8)))))</f>
        <v/>
      </c>
      <c r="BX51" s="206" t="inlineStr">
        <is>
          <t>˄</t>
        </is>
      </c>
      <c r="BY51" s="206">
        <f>IF(BX51=BR$1,5,IF(BX51=BV$1,0,IF(BX51=BX$1,-5)))</f>
        <v/>
      </c>
      <c r="BZ51" s="25" t="n"/>
      <c r="CA51" s="548" t="inlineStr">
        <is>
          <t>S Buy</t>
        </is>
      </c>
      <c r="CB51" s="61" t="n">
        <v>475</v>
      </c>
      <c r="CC51" s="61" t="n">
        <v>495</v>
      </c>
      <c r="CD51" s="332" t="n"/>
      <c r="CE51" t="inlineStr">
        <is>
          <t>Communication Services</t>
        </is>
      </c>
      <c r="CF51" t="inlineStr">
        <is>
          <t>Media &amp; Entertainment</t>
        </is>
      </c>
      <c r="CG51" t="inlineStr">
        <is>
          <t>Interactive Media &amp; Services</t>
        </is>
      </c>
      <c r="CH51" t="inlineStr">
        <is>
          <t>Interactive Media &amp; Services</t>
        </is>
      </c>
      <c r="CL51" s="332" t="n"/>
      <c r="CQ51" s="547" t="n"/>
      <c r="CR51" s="33" t="inlineStr">
        <is>
          <t>META</t>
        </is>
      </c>
      <c r="CS51" s="33" t="n"/>
    </row>
    <row r="52" ht="15" customHeight="1" s="545">
      <c r="A52" s="548">
        <f>A51+1</f>
        <v/>
      </c>
      <c r="B52" s="266" t="inlineStr">
        <is>
          <t>Mega Tech.</t>
        </is>
      </c>
      <c r="C52" s="361" t="n"/>
      <c r="D52" s="413" t="n"/>
      <c r="E52" s="227">
        <f>IF(D52&gt;0,D52*X52,IF(D52&lt;0,D52*X52,0))</f>
        <v/>
      </c>
      <c r="F52" s="419" t="n"/>
      <c r="G52" s="364" t="n"/>
      <c r="H52" s="407" t="n"/>
      <c r="I52" s="408" t="n"/>
      <c r="J52" s="340" t="n"/>
      <c r="K52" s="366">
        <f>IF(J52&gt;0,J52/X52,0)</f>
        <v/>
      </c>
      <c r="L52" s="270">
        <f>'Investment Analysis'!OB4</f>
        <v/>
      </c>
      <c r="M52" s="358">
        <f>'Investment Analysis'!NX3</f>
        <v/>
      </c>
      <c r="N52" s="335">
        <f>'Investment Analysis'!NZ5</f>
        <v/>
      </c>
      <c r="O52" s="345">
        <f>M52/M$3</f>
        <v/>
      </c>
      <c r="P52" s="335">
        <f>N52*L52</f>
        <v/>
      </c>
      <c r="Q52" s="335" t="n"/>
      <c r="R52" s="324">
        <f>((X52-L52)/L52)*O52</f>
        <v/>
      </c>
      <c r="S52" s="249">
        <f>IF(BN52&lt;30,$BX$1,IF(BN52&gt;70,$BR$1,$BV$1))</f>
        <v/>
      </c>
      <c r="T52" s="324">
        <f>(X52-L52)/L52</f>
        <v/>
      </c>
      <c r="U52" s="547" t="inlineStr">
        <is>
          <t>GOOGL</t>
        </is>
      </c>
      <c r="V52" s="234" t="inlineStr">
        <is>
          <t>Alphabet Inc.</t>
        </is>
      </c>
      <c r="W52" s="183" t="n"/>
      <c r="X52" s="80">
        <f>'Investment Analysis'!NW264</f>
        <v/>
      </c>
      <c r="Y52" s="189">
        <f>AA52*O52</f>
        <v/>
      </c>
      <c r="Z52" s="189">
        <f>(AA52*Y52)/Y$3</f>
        <v/>
      </c>
      <c r="AA52" s="22">
        <f>AN52+AP52+AR52+AZ52+BB52+BG52+BJ52+BM52+BT52+BW52+BY52+AC52+AI52+BP52+AK52</f>
        <v/>
      </c>
      <c r="AB52" s="336">
        <f>AB$369</f>
        <v/>
      </c>
      <c r="AC52" s="337">
        <f>AC$369</f>
        <v/>
      </c>
      <c r="AD52" s="366">
        <f>AB52*M52</f>
        <v/>
      </c>
      <c r="AE52" s="337">
        <f>AC52*M52</f>
        <v/>
      </c>
      <c r="AF52" s="332" t="n">
        <v>1962182</v>
      </c>
      <c r="AG52" s="332" t="n">
        <v>365893</v>
      </c>
      <c r="AH52" s="225">
        <f>IF(AF52&gt;2500000,AQ$2,IF(AF52&gt;1000000,AR$2,IF(AF52&gt;750000,AS$2,IF(AF52&gt;500000,AT$2,IF(AF52&lt;500000,AU$2)))))</f>
        <v/>
      </c>
      <c r="AI52" s="31">
        <f>IF(AH52=AQ$2,20,IF(AH52=AR$2,15,IF(AH52=AS$2,10,IF(AH52=AT$2,5,IF(AH52=AU$2,0)))))</f>
        <v/>
      </c>
      <c r="AJ52" s="284" t="n">
        <v>79</v>
      </c>
      <c r="AK52" s="31">
        <f>IF(AJ52&gt;84,20,IF(AJ52&gt;80,15,IF(AJ52&gt;75,10,IF(AJ52&gt;70,5,IF(AJ52&gt;49,0,IF(AJ52&lt;1,0,IF(AJ52&lt;20,-20,IF(AJ52&lt;30,-15,IF(AJ52&lt;40,-10,IF(AJ52&lt;50,-5))))))))))</f>
        <v/>
      </c>
      <c r="AL52" s="22" t="n"/>
      <c r="AM52" s="414" t="inlineStr">
        <is>
          <t>A</t>
        </is>
      </c>
      <c r="AN52" s="22">
        <f>IF(AM52=$AN$1,20,IF(AM52=$AO$1,17,IF(AM52=$AP$1,12,IF(AM52=$AQ$1,5,IF(AM52=$AR$1,0)))))</f>
        <v/>
      </c>
      <c r="AO52">
        <f>IF(AM52=AN$1,5,IF(AM52=AO$1,4,IF(AM52=AP$1,3,IF(AM52=AQ$1,2,IF(AM52=AR$1,1,0)))))</f>
        <v/>
      </c>
      <c r="AP52" s="31" t="n"/>
      <c r="AQ52" s="176" t="inlineStr">
        <is>
          <t>V Bullish</t>
        </is>
      </c>
      <c r="AR52" s="548">
        <f>IF(AQ52=$AS$1,20,IF(AQ52=$AU$1,18,IF(AQ52=$AW$1,14,IF(AQ52=$AY$1,10,IF(AQ52=$BA$1,5,IF(AQ52=$BC$1,0,IF(AQ52=$BD$1,-2.5)))))))</f>
        <v/>
      </c>
      <c r="AS52" s="189" t="n">
        <v>0.1</v>
      </c>
      <c r="AT52" s="22">
        <f>IF(AS52&lt;1,5,IF(AS52&lt;2,0,IF(AS52&gt;2,-5, IF(AS52=0,5,IF(AS52&lt;0,-7)))))</f>
        <v/>
      </c>
      <c r="AU52" s="189" t="n">
        <v>19.95</v>
      </c>
      <c r="AV52" s="22">
        <f>IF(AU52&lt;0,-7,IF(AU52&lt;15,5,IF(AU52&lt;25,2,IF(AU52=25,-5,IF(AU52&gt;25,0)))))</f>
        <v/>
      </c>
      <c r="AW52" s="189" t="n">
        <v>1.32</v>
      </c>
      <c r="AX52" s="22">
        <f>IF(AW52=1,5,IF(AW52&lt;1,5,IF(AW52&gt;1,0)))</f>
        <v/>
      </c>
      <c r="AY52" s="273" t="inlineStr">
        <is>
          <t>Bearish</t>
        </is>
      </c>
      <c r="AZ52" s="189">
        <f>IF(AY52=$AS$1,20,IF(AY52=$AU$1,18,IF(AY52=$AW$1,14,IF(AY52=$AY$1,10,IF(AY52=$BA$1,5,IF(AY52=$BC$1,0,IF(AY52=$BD$1,-2.5)))))))</f>
        <v/>
      </c>
      <c r="BA52" s="18" t="n">
        <v>0.788</v>
      </c>
      <c r="BB52" s="548">
        <f>IF(BA52&gt;0.05,2,IF(BA52&gt;0,1,IF(BA52&lt;-0.05,-1,IF(BA52&lt;0.1,-2))))</f>
        <v/>
      </c>
      <c r="BC52" s="554" t="n">
        <v>45657</v>
      </c>
      <c r="BD52" s="22" t="n">
        <v>139.69</v>
      </c>
      <c r="BE52" s="22">
        <f>X52</f>
        <v/>
      </c>
      <c r="BF52" s="18">
        <f>IF(BD52&gt;0,(BE52-BD52)/BD52,0)</f>
        <v/>
      </c>
      <c r="BG52" s="548">
        <f>IF(BF52&gt;0.05,4,IF(BF52&gt;0,2,IF(BF52&lt;-0.05,-2,IF(BF52&lt;0.1,-4))))</f>
        <v/>
      </c>
      <c r="BH52" s="225" t="n">
        <v>5</v>
      </c>
      <c r="BI52" s="225">
        <f>BH52*M52</f>
        <v/>
      </c>
      <c r="BJ52" s="225">
        <f>IF(BH52&gt;5,-1,IF(BH52&gt;4,0,IF(BH52&gt;3,1,IF(BH52&gt;2,2,IF(BH52&gt;1,2, IF(BH52=0,2,IF(BH52&lt;-5,-2,IF(BH52&lt;4,2,IF(BH52&lt;0,1)))))))))</f>
        <v/>
      </c>
      <c r="BK52" s="31" t="n">
        <v>7</v>
      </c>
      <c r="BL52" s="31">
        <f>BK52*M52</f>
        <v/>
      </c>
      <c r="BM52" s="548">
        <f>IF(BK52&gt;40,4,IF(BK52&gt;30,3.5,IF(BK52&gt;20,3,IF(BK52&gt;10,2,IF(BK52&gt;0,1,IF(BK52=0,0.5,IF(BK52&lt;-40,-4,IF(BK52&lt;-30,-3,IF(BK52&lt;-20,-2.5,IF(BK52&lt;-10,-2,IF(BK52&lt;0,0)))))))))))</f>
        <v/>
      </c>
      <c r="BN52" s="61" t="n">
        <v>30</v>
      </c>
      <c r="BO52" s="61">
        <f>BN52*M52</f>
        <v/>
      </c>
      <c r="BP52" s="548">
        <f>IF(BN52&lt;10,5,IF(BN52&lt;20,4,IF(BN52&lt;30,3,IF(BN52&lt;40,2,IF(BN52&lt;50,1,IF(BN52=50,0,IF(BN52&gt;90,-5,IF(BN52&gt;80,-4,IF(BN52&gt;70,-3,IF(BN52&gt;60,-2,IF(BN52&gt;50,-1,0)))))))))))</f>
        <v/>
      </c>
      <c r="BQ52" s="206" t="n"/>
      <c r="BR52" s="61" t="n">
        <v>1</v>
      </c>
      <c r="BS52" s="337">
        <f>BR52*M52</f>
        <v/>
      </c>
      <c r="BT52" s="225">
        <f>IF(BR52=1,20,IF(BR52&gt;0.9,16,IF(BR52&gt;0.8,12,IF(BR52&gt;0.7,8,IF(BR52&gt;0.6,4,IF(BR52&gt;0.5,0,IF(BR52&gt;0.4,-1,IF(BR52&gt;0.3,-2,IF(BR52&gt;0.2,-3,IF(BR52&gt;0.1,-4,IF(BR52&gt;0,-5,IF(BR52=0,-5))))))))))))</f>
        <v/>
      </c>
      <c r="BU52" s="61" t="n"/>
      <c r="BV52" s="548" t="inlineStr">
        <is>
          <t>V Bull</t>
        </is>
      </c>
      <c r="BW52" s="548">
        <f>IF(BV52=$BZ$1,8,IF(BV52=$CA$1,4,IF(BV52=$CB$1,0,IF(BV52=$CC$1,-4,IF(BV52=$CE$1,-8)))))</f>
        <v/>
      </c>
      <c r="BX52" s="206" t="inlineStr">
        <is>
          <t>˄</t>
        </is>
      </c>
      <c r="BY52" s="206">
        <f>IF(BX52=BR$1,5,IF(BX52=BV$1,0,IF(BX52=BX$1,-5)))</f>
        <v/>
      </c>
      <c r="BZ52" s="25" t="n"/>
      <c r="CA52" s="548" t="inlineStr">
        <is>
          <t>S Buy</t>
        </is>
      </c>
      <c r="CB52" s="61" t="n">
        <v>122</v>
      </c>
      <c r="CC52" s="61" t="n">
        <v>160</v>
      </c>
      <c r="CD52" s="332" t="n"/>
      <c r="CE52" t="inlineStr">
        <is>
          <t>IT</t>
        </is>
      </c>
      <c r="CF52" t="inlineStr">
        <is>
          <t>Software &amp; Services</t>
        </is>
      </c>
      <c r="CG52" t="inlineStr">
        <is>
          <t>IT Services</t>
        </is>
      </c>
      <c r="CH52" t="inlineStr">
        <is>
          <t>Internet Services &amp; Infrastructure</t>
        </is>
      </c>
      <c r="CL52" s="332" t="n"/>
      <c r="CQ52" s="547" t="n"/>
      <c r="CR52" s="33" t="inlineStr">
        <is>
          <t>GOOGL</t>
        </is>
      </c>
      <c r="CS52" s="33" t="n"/>
    </row>
    <row r="53" ht="15" customHeight="1" s="545">
      <c r="A53" s="548">
        <f>A52+1</f>
        <v/>
      </c>
      <c r="B53" s="266" t="inlineStr">
        <is>
          <t>Application Software</t>
        </is>
      </c>
      <c r="C53" s="246" t="n"/>
      <c r="D53" s="413" t="n"/>
      <c r="E53" s="227">
        <f>IF(D53&gt;0,D53*X53,IF(D53&lt;0,D53*X53,0))</f>
        <v/>
      </c>
      <c r="F53" s="419" t="n"/>
      <c r="G53" s="246" t="n"/>
      <c r="H53" s="246" t="n"/>
      <c r="I53" s="246" t="n"/>
      <c r="J53" s="266" t="n"/>
      <c r="K53" s="246" t="n"/>
      <c r="L53" s="270">
        <f>'Investment Analysis'!QF4</f>
        <v/>
      </c>
      <c r="M53" s="358">
        <f>'Investment Analysis'!QB3</f>
        <v/>
      </c>
      <c r="N53" s="335">
        <f>'Investment Analysis'!QD5</f>
        <v/>
      </c>
      <c r="O53" s="345">
        <f>M53/M$3</f>
        <v/>
      </c>
      <c r="P53" s="335">
        <f>N53*L53</f>
        <v/>
      </c>
      <c r="Q53" s="335" t="n"/>
      <c r="R53" s="324">
        <f>((X53-L53)/L53)*O53</f>
        <v/>
      </c>
      <c r="S53" s="249">
        <f>IF(BN53&lt;30,$BX$1,IF(BN53&gt;70,$BR$1,$BV$1))</f>
        <v/>
      </c>
      <c r="T53" s="324">
        <f>(X53-L53)/L53</f>
        <v/>
      </c>
      <c r="U53" s="547" t="inlineStr">
        <is>
          <t>IDCC</t>
        </is>
      </c>
      <c r="V53" s="234" t="inlineStr">
        <is>
          <t>InterDigital</t>
        </is>
      </c>
      <c r="X53" s="80">
        <f>'Investment Analysis'!QA264</f>
        <v/>
      </c>
      <c r="Y53" s="189">
        <f>AA53*O53</f>
        <v/>
      </c>
      <c r="Z53" s="189">
        <f>(AA53*Y53)/Y$3</f>
        <v/>
      </c>
      <c r="AA53" s="22">
        <f>AN53+AP53+AR53+AZ53+BB53+BG53+BJ53+BM53+BT53+BW53+BY53+AC53+AI53+BP53+AK53</f>
        <v/>
      </c>
      <c r="AB53" s="336">
        <f>AB$399</f>
        <v/>
      </c>
      <c r="AC53" s="337">
        <f>AC$399</f>
        <v/>
      </c>
      <c r="AD53" s="366">
        <f>AB53*M53</f>
        <v/>
      </c>
      <c r="AE53" s="337">
        <f>AC53*M53</f>
        <v/>
      </c>
      <c r="AF53" s="332" t="n">
        <v>2159505</v>
      </c>
      <c r="AG53" s="332" t="n">
        <v>1155305</v>
      </c>
      <c r="AH53" s="225">
        <f>IF(AF53&gt;2500000,AQ$2,IF(AF53&gt;1000000,AR$2,IF(AF53&gt;750000,AS$2,IF(AF53&gt;500000,AT$2,IF(AF53&lt;500000,AU$2)))))</f>
        <v/>
      </c>
      <c r="AI53" s="31">
        <f>IF(AH53=AQ$2,20,IF(AH53=AR$2,15,IF(AH53=AS$2,10,IF(AH53=AT$2,5,IF(AH53=AU$2,0)))))</f>
        <v/>
      </c>
      <c r="AJ53" s="284" t="n">
        <v>84</v>
      </c>
      <c r="AK53" s="31">
        <f>IF(AJ53&gt;84,20,IF(AJ53&gt;80,15,IF(AJ53&gt;75,10,IF(AJ53&gt;70,5,IF(AJ53&gt;49,0,IF(AJ53&lt;1,0,IF(AJ53&lt;20,-20,IF(AJ53&lt;30,-15,IF(AJ53&lt;40,-10,IF(AJ53&lt;50,-5))))))))))</f>
        <v/>
      </c>
      <c r="AL53" s="22" t="n"/>
      <c r="AM53" s="414" t="inlineStr">
        <is>
          <t>A</t>
        </is>
      </c>
      <c r="AN53" s="22">
        <f>IF(AM53=$AN$1,20,IF(AM53=$AO$1,17,IF(AM53=$AP$1,12,IF(AM53=$AQ$1,5,IF(AM53=$AR$1,0)))))</f>
        <v/>
      </c>
      <c r="AO53">
        <f>IF(AM53=AN$1,5,IF(AM53=AO$1,4,IF(AM53=AP$1,3,IF(AM53=AQ$1,2,IF(AM53=AR$1,1,0)))))</f>
        <v/>
      </c>
      <c r="AP53" s="31" t="n"/>
      <c r="AQ53" s="177" t="inlineStr">
        <is>
          <t>Neutral+</t>
        </is>
      </c>
      <c r="AR53" s="548">
        <f>IF(AQ53=$AS$1,20,IF(AQ53=$AU$1,18,IF(AQ53=$AW$1,14,IF(AQ53=$AY$1,10,IF(AQ53=$BA$1,5,IF(AQ53=$BC$1,0,IF(AQ53=$BD$1,-2.5)))))))</f>
        <v/>
      </c>
      <c r="AS53" s="189" t="n"/>
      <c r="AT53" s="22">
        <f>IF(AS53&lt;1,5,IF(AS53&lt;2,0,IF(AS53&gt;2,-5, IF(AS53=0,5,IF(AS53&lt;0,-7)))))</f>
        <v/>
      </c>
      <c r="AU53" s="189" t="n"/>
      <c r="AV53" s="22">
        <f>IF(AU53&lt;0,-7,IF(AU53&lt;15,5,IF(AU53&lt;25,2,IF(AU53=25,-5,IF(AU53&gt;25,0)))))</f>
        <v/>
      </c>
      <c r="AW53" s="189" t="n"/>
      <c r="AX53" s="22">
        <f>IF(AW53=1,5,IF(AW53&lt;1,5,IF(AW53&gt;1,0)))</f>
        <v/>
      </c>
      <c r="AY53" s="239" t="inlineStr">
        <is>
          <t>Bullish</t>
        </is>
      </c>
      <c r="AZ53" s="189">
        <f>IF(AY53=$AS$1,20,IF(AY53=$AU$1,18,IF(AY53=$AW$1,14,IF(AY53=$AY$1,10,IF(AY53=$BA$1,5,IF(AY53=$BC$1,0,IF(AY53=$BD$1,-2.5)))))))</f>
        <v/>
      </c>
      <c r="BA53" s="18" t="n">
        <v>0.786</v>
      </c>
      <c r="BB53" s="548">
        <f>IF(BA53&gt;0.05,2,IF(BA53&gt;0,1,IF(BA53&lt;-0.05,-1,IF(BA53&lt;0.1,-2))))</f>
        <v/>
      </c>
      <c r="BC53" s="554" t="n">
        <v>45657</v>
      </c>
      <c r="BD53" s="22" t="n">
        <v>191.74</v>
      </c>
      <c r="BE53" s="22">
        <f>X53</f>
        <v/>
      </c>
      <c r="BF53" s="18">
        <f>IF(BD53&gt;0,(BE53-BD53)/BD53,0)</f>
        <v/>
      </c>
      <c r="BG53" s="548">
        <f>IF(BF53&gt;0.05,4,IF(BF53&gt;0,2,IF(BF53&lt;-0.05,-2,IF(BF53&lt;0.1,-4))))</f>
        <v/>
      </c>
      <c r="BH53" s="225" t="n">
        <v>-2</v>
      </c>
      <c r="BI53" s="225">
        <f>BH53*M53</f>
        <v/>
      </c>
      <c r="BJ53" s="225">
        <f>IF(BH53&gt;5,-1,IF(BH53&gt;4,0,IF(BH53&gt;3,1,IF(BH53&gt;2,2,IF(BH53&gt;1,2, IF(BH53=0,2,IF(BH53&lt;-5,-2,IF(BH53&lt;4,2,IF(BH53&lt;0,1)))))))))</f>
        <v/>
      </c>
      <c r="BK53" s="31" t="n">
        <v>-13</v>
      </c>
      <c r="BL53" s="31">
        <f>BK53*M53</f>
        <v/>
      </c>
      <c r="BM53" s="548">
        <f>IF(BK53&gt;40,4,IF(BK53&gt;30,3.5,IF(BK53&gt;20,3,IF(BK53&gt;10,2,IF(BK53&gt;0,1,IF(BK53=0,0.5,IF(BK53&lt;-40,-4,IF(BK53&lt;-30,-3,IF(BK53&lt;-20,-2.5,IF(BK53&lt;-10,-2,IF(BK53&lt;0,0)))))))))))</f>
        <v/>
      </c>
      <c r="BN53" s="61" t="n">
        <v>2</v>
      </c>
      <c r="BO53" s="61">
        <f>BN53*M53</f>
        <v/>
      </c>
      <c r="BP53" s="548">
        <f>IF(BN53&lt;10,5,IF(BN53&lt;20,4,IF(BN53&lt;30,3,IF(BN53&lt;40,2,IF(BN53&lt;50,1,IF(BN53=50,0,IF(BN53&gt;90,-5,IF(BN53&gt;80,-4,IF(BN53&gt;70,-3,IF(BN53&gt;60,-2,IF(BN53&gt;50,-1,0)))))))))))</f>
        <v/>
      </c>
      <c r="BQ53" s="206" t="n"/>
      <c r="BR53" s="61" t="n">
        <v>0.65</v>
      </c>
      <c r="BS53" s="337">
        <f>BR53*M53</f>
        <v/>
      </c>
      <c r="BT53" s="225">
        <f>IF(BR53=1,20,IF(BR53&gt;0.9,16,IF(BR53&gt;0.8,12,IF(BR53&gt;0.7,8,IF(BR53&gt;0.6,4,IF(BR53&gt;0.5,0,IF(BR53&gt;0.4,-1,IF(BR53&gt;0.3,-2,IF(BR53&gt;0.2,-3,IF(BR53&gt;0.1,-4,IF(BR53&gt;0,-5,IF(BR53=0,-5))))))))))))</f>
        <v/>
      </c>
      <c r="BU53" s="61" t="n"/>
      <c r="BV53" s="548" t="inlineStr">
        <is>
          <t>V Bull</t>
        </is>
      </c>
      <c r="BW53" s="548">
        <f>IF(BV53=$BZ$1,8,IF(BV53=$CA$1,4,IF(BV53=$CB$1,0,IF(BV53=$CC$1,-4,IF(BV53=$CE$1,-8)))))</f>
        <v/>
      </c>
      <c r="BX53" s="206" t="inlineStr">
        <is>
          <t>˄</t>
        </is>
      </c>
      <c r="BY53" s="206">
        <f>IF(BX53=BR$1,5,IF(BX53=BV$1,0,IF(BX53=BX$1,-5)))</f>
        <v/>
      </c>
      <c r="BZ53" s="554" t="n"/>
      <c r="CA53" s="548" t="inlineStr">
        <is>
          <t>Buy</t>
        </is>
      </c>
      <c r="CE53" t="inlineStr">
        <is>
          <t>IT</t>
        </is>
      </c>
      <c r="CF53" t="inlineStr">
        <is>
          <t>Software &amp; Services</t>
        </is>
      </c>
      <c r="CG53" t="inlineStr">
        <is>
          <t>Software</t>
        </is>
      </c>
      <c r="CH53" t="inlineStr">
        <is>
          <t>Application Software</t>
        </is>
      </c>
      <c r="CL53" s="332" t="n"/>
      <c r="CQ53" s="547" t="n"/>
      <c r="CR53" s="33" t="inlineStr">
        <is>
          <t>IDCC</t>
        </is>
      </c>
      <c r="CS53" s="33" t="n"/>
    </row>
    <row r="54" ht="15" customHeight="1" s="545">
      <c r="A54" s="548">
        <f>A53+1</f>
        <v/>
      </c>
      <c r="B54" s="266" t="inlineStr">
        <is>
          <t>Application Software</t>
        </is>
      </c>
      <c r="C54" s="361" t="n">
        <v>0.75</v>
      </c>
      <c r="D54" s="336" t="n"/>
      <c r="E54" s="227">
        <f>IF(D54&gt;0,D54*X54,IF(D54&lt;0,D54*X54,0))</f>
        <v/>
      </c>
      <c r="F54" s="364" t="n"/>
      <c r="G54" s="364" t="n">
        <v>35</v>
      </c>
      <c r="H54" s="407" t="n">
        <v>473.06</v>
      </c>
      <c r="I54" s="408" t="n">
        <v>16557.1</v>
      </c>
      <c r="J54" s="340" t="n">
        <v>45986</v>
      </c>
      <c r="K54" s="366">
        <f>IF(J54&gt;0,J54/X54,0)</f>
        <v/>
      </c>
      <c r="L54" s="270">
        <f>'Investment Analysis'!JM4</f>
        <v/>
      </c>
      <c r="M54" s="358">
        <f>'Investment Analysis'!JI3</f>
        <v/>
      </c>
      <c r="N54" s="335">
        <f>'Investment Analysis'!JK5</f>
        <v/>
      </c>
      <c r="O54" s="345">
        <f>M54/M$3</f>
        <v/>
      </c>
      <c r="P54" s="335">
        <f>N54*L54</f>
        <v/>
      </c>
      <c r="Q54" s="335" t="n"/>
      <c r="R54" s="324">
        <f>((X54-L54)/L54)*O54</f>
        <v/>
      </c>
      <c r="S54" s="249">
        <f>IF(BN54&lt;30,$BX$1,IF(BN54&gt;70,$BR$1,$BV$1))</f>
        <v/>
      </c>
      <c r="T54" s="324">
        <f>(X54-L54)/L54</f>
        <v/>
      </c>
      <c r="U54" s="547" t="inlineStr">
        <is>
          <t>MSFT</t>
        </is>
      </c>
      <c r="V54" t="inlineStr">
        <is>
          <t>Microsoft Corporation</t>
        </is>
      </c>
      <c r="W54" s="183" t="n"/>
      <c r="X54" s="80">
        <f>'Investment Analysis'!JH264</f>
        <v/>
      </c>
      <c r="Y54" s="189">
        <f>AA54*O54</f>
        <v/>
      </c>
      <c r="Z54" s="189">
        <f>(AA54*Y54)/Y$3</f>
        <v/>
      </c>
      <c r="AA54" s="22">
        <f>AN54+AP54+AR54+AZ54+BB54+BG54+BJ54+BM54+BT54+BW54+BY54+AC54+AI54+BP54+AK54</f>
        <v/>
      </c>
      <c r="AB54" s="336">
        <f>AB$399</f>
        <v/>
      </c>
      <c r="AC54" s="337">
        <f>AC$399</f>
        <v/>
      </c>
      <c r="AD54" s="366">
        <f>AB54*M54</f>
        <v/>
      </c>
      <c r="AE54" s="337">
        <f>AC54*M54</f>
        <v/>
      </c>
      <c r="AF54" s="332" t="n">
        <v>1184254</v>
      </c>
      <c r="AG54" s="332" t="n">
        <v>327425</v>
      </c>
      <c r="AH54" s="225">
        <f>IF(AF54&gt;2500000,AQ$2,IF(AF54&gt;1000000,AR$2,IF(AF54&gt;750000,AS$2,IF(AF54&gt;500000,AT$2,IF(AF54&lt;500000,AU$2)))))</f>
        <v/>
      </c>
      <c r="AI54" s="31">
        <f>IF(AH54=AQ$2,20,IF(AH54=AR$2,15,IF(AH54=AS$2,10,IF(AH54=AT$2,5,IF(AH54=AU$2,0)))))</f>
        <v/>
      </c>
      <c r="AJ54" s="284" t="n">
        <v>83</v>
      </c>
      <c r="AK54" s="31">
        <f>IF(AJ54&gt;84,20,IF(AJ54&gt;80,15,IF(AJ54&gt;75,10,IF(AJ54&gt;70,5,IF(AJ54&gt;49,0,IF(AJ54&lt;1,0,IF(AJ54&lt;20,-20,IF(AJ54&lt;30,-15,IF(AJ54&lt;40,-10,IF(AJ54&lt;50,-5))))))))))</f>
        <v/>
      </c>
      <c r="AL54" s="22" t="n"/>
      <c r="AM54" s="371" t="inlineStr">
        <is>
          <t>B</t>
        </is>
      </c>
      <c r="AN54" s="22">
        <f>IF(AM54=$AN$1,20,IF(AM54=$AO$1,17,IF(AM54=$AP$1,12,IF(AM54=$AQ$1,5,IF(AM54=$AR$1,0)))))</f>
        <v/>
      </c>
      <c r="AO54">
        <f>IF(AM54=AN$1,5,IF(AM54=AO$1,4,IF(AM54=AP$1,3,IF(AM54=AQ$1,2,IF(AM54=AR$1,1,0)))))</f>
        <v/>
      </c>
      <c r="AP54" s="31" t="n"/>
      <c r="AQ54" s="177" t="inlineStr">
        <is>
          <t>Neutral+</t>
        </is>
      </c>
      <c r="AR54" s="548">
        <f>IF(AQ54=$AS$1,20,IF(AQ54=$AU$1,18,IF(AQ54=$AW$1,14,IF(AQ54=$AY$1,10,IF(AQ54=$BA$1,5,IF(AQ54=$BC$1,0,IF(AQ54=$BD$1,-2.5)))))))</f>
        <v/>
      </c>
      <c r="AS54" s="189" t="n">
        <v>0.29</v>
      </c>
      <c r="AT54" s="22">
        <f>IF(AS54&lt;1,5,IF(AS54&lt;2,0,IF(AS54&gt;2,-5, IF(AS54=0,5,IF(AS54&lt;0,-7)))))</f>
        <v/>
      </c>
      <c r="AU54" s="189" t="n">
        <v>38.28</v>
      </c>
      <c r="AV54" s="22">
        <f>IF(AU54&lt;0,-7,IF(AU54&lt;15,5,IF(AU54&lt;25,2,IF(AU54=25,-5,IF(AU54&gt;25,0)))))</f>
        <v/>
      </c>
      <c r="AW54" s="189" t="n">
        <v>3.13</v>
      </c>
      <c r="AX54" s="22">
        <f>IF(AW54=1,5,IF(AW54&lt;1,5,IF(AW54&gt;1,0)))</f>
        <v/>
      </c>
      <c r="AY54" s="273" t="inlineStr">
        <is>
          <t>Bearish</t>
        </is>
      </c>
      <c r="AZ54" s="189">
        <f>IF(AY54=$AS$1,20,IF(AY54=$AU$1,18,IF(AY54=$AW$1,14,IF(AY54=$AY$1,10,IF(AY54=$BA$1,5,IF(AY54=$BC$1,0,IF(AY54=$BD$1,-2.5)))))))</f>
        <v/>
      </c>
      <c r="BA54" s="18" t="n">
        <v>0.144</v>
      </c>
      <c r="BB54" s="548">
        <f>IF(BA54&gt;0.05,2,IF(BA54&gt;0,1,IF(BA54&lt;-0.05,-1,IF(BA54&lt;0.1,-2))))</f>
        <v/>
      </c>
      <c r="BC54" s="554" t="n">
        <v>45657</v>
      </c>
      <c r="BD54" s="22" t="n">
        <v>376.04</v>
      </c>
      <c r="BE54" s="22">
        <f>X54</f>
        <v/>
      </c>
      <c r="BF54" s="18">
        <f>IF(BD54&gt;0,(BE54-BD54)/BD54,0)</f>
        <v/>
      </c>
      <c r="BG54" s="548">
        <f>IF(BF54&gt;0.05,4,IF(BF54&gt;0,2,IF(BF54&lt;-0.05,-2,IF(BF54&lt;0.1,-4))))</f>
        <v/>
      </c>
      <c r="BH54" s="225" t="n">
        <v>-4</v>
      </c>
      <c r="BI54" s="225">
        <f>BH54*M54</f>
        <v/>
      </c>
      <c r="BJ54" s="225">
        <f>IF(BH54&gt;5,-1,IF(BH54&gt;4,0,IF(BH54&gt;3,1,IF(BH54&gt;2,2,IF(BH54&gt;1,2, IF(BH54=0,2,IF(BH54&lt;-5,-2,IF(BH54&lt;4,2,IF(BH54&lt;0,1)))))))))</f>
        <v/>
      </c>
      <c r="BK54" s="31" t="n">
        <v>-13</v>
      </c>
      <c r="BL54" s="31">
        <f>BK54*M54</f>
        <v/>
      </c>
      <c r="BM54" s="548">
        <f>IF(BK54&gt;40,4,IF(BK54&gt;30,3.5,IF(BK54&gt;20,3,IF(BK54&gt;10,2,IF(BK54&gt;0,1,IF(BK54=0,0.5,IF(BK54&lt;-40,-4,IF(BK54&lt;-30,-3,IF(BK54&lt;-20,-2.5,IF(BK54&lt;-10,-2,IF(BK54&lt;0,0)))))))))))</f>
        <v/>
      </c>
      <c r="BN54" s="61" t="n">
        <v>39</v>
      </c>
      <c r="BO54" s="61">
        <f>BN54*M54</f>
        <v/>
      </c>
      <c r="BP54" s="548">
        <f>IF(BN54&lt;10,5,IF(BN54&lt;20,4,IF(BN54&lt;30,3,IF(BN54&lt;40,2,IF(BN54&lt;50,1,IF(BN54=50,0,IF(BN54&gt;90,-5,IF(BN54&gt;80,-4,IF(BN54&gt;70,-3,IF(BN54&gt;60,-2,IF(BN54&gt;50,-1,0)))))))))))</f>
        <v/>
      </c>
      <c r="BQ54" s="206" t="n"/>
      <c r="BR54" s="61" t="n">
        <v>0.01</v>
      </c>
      <c r="BS54" s="337">
        <f>BR54*M54</f>
        <v/>
      </c>
      <c r="BT54" s="225">
        <f>IF(BR54=1,20,IF(BR54&gt;0.9,16,IF(BR54&gt;0.8,12,IF(BR54&gt;0.7,8,IF(BR54&gt;0.6,4,IF(BR54&gt;0.5,0,IF(BR54&gt;0.4,-1,IF(BR54&gt;0.3,-2,IF(BR54&gt;0.2,-3,IF(BR54&gt;0.1,-4,IF(BR54&gt;0,-5,IF(BR54=0,-5))))))))))))</f>
        <v/>
      </c>
      <c r="BU54" s="61" t="n"/>
      <c r="BV54" s="548" t="inlineStr">
        <is>
          <t>V Bull</t>
        </is>
      </c>
      <c r="BW54" s="548">
        <f>IF(BV54=$BZ$1,8,IF(BV54=$CA$1,4,IF(BV54=$CB$1,0,IF(BV54=$CC$1,-4,IF(BV54=$CE$1,-8)))))</f>
        <v/>
      </c>
      <c r="BX54" s="206" t="inlineStr">
        <is>
          <t>˄</t>
        </is>
      </c>
      <c r="BY54" s="206">
        <f>IF(BX54=BR$1,5,IF(BX54=BV$1,0,IF(BX54=BX$1,-5)))</f>
        <v/>
      </c>
      <c r="BZ54" s="25" t="n"/>
      <c r="CA54" s="548" t="inlineStr">
        <is>
          <t>S Buy</t>
        </is>
      </c>
      <c r="CB54" s="61" t="n">
        <v>310</v>
      </c>
      <c r="CC54" s="61" t="n">
        <v>435</v>
      </c>
      <c r="CD54" s="332" t="n"/>
      <c r="CE54" t="inlineStr">
        <is>
          <t>IT</t>
        </is>
      </c>
      <c r="CF54" t="inlineStr">
        <is>
          <t>Software &amp; Services</t>
        </is>
      </c>
      <c r="CG54" t="inlineStr">
        <is>
          <t>Software</t>
        </is>
      </c>
      <c r="CH54" t="inlineStr">
        <is>
          <t>Software Systems</t>
        </is>
      </c>
      <c r="CL54" s="332" t="n"/>
      <c r="CQ54" s="547" t="n"/>
      <c r="CR54" s="33" t="inlineStr">
        <is>
          <t>MSFT</t>
        </is>
      </c>
      <c r="CS54" s="33" t="n"/>
    </row>
    <row r="55" ht="15" customHeight="1" s="545">
      <c r="B55" s="191" t="n"/>
      <c r="D55" s="285" t="n"/>
      <c r="E55" s="94" t="n"/>
      <c r="F55" s="249" t="n"/>
      <c r="G55" s="249" t="n"/>
      <c r="H55" s="249" t="n"/>
      <c r="I55" s="258" t="n"/>
      <c r="L55" s="39" t="n"/>
      <c r="R55" s="32" t="n"/>
      <c r="T55" s="324" t="n"/>
      <c r="U55" s="547" t="n"/>
      <c r="X55" s="80" t="n"/>
      <c r="Y55" s="80" t="n"/>
      <c r="Z55" s="80" t="n"/>
      <c r="AA55" s="22" t="n"/>
      <c r="AB55" s="338" t="n"/>
      <c r="AC55" s="337" t="n"/>
      <c r="AD55" s="337" t="n"/>
      <c r="AE55" s="337" t="n"/>
      <c r="AF55" s="61" t="n"/>
      <c r="AG55" s="61" t="n"/>
      <c r="AH55" s="225" t="n"/>
      <c r="AI55" s="61" t="n"/>
      <c r="AJ55" s="61" t="n"/>
      <c r="AK55" s="61" t="n"/>
      <c r="AL55" s="22" t="n"/>
      <c r="AM55" s="550" t="n"/>
      <c r="AN55" s="22" t="n"/>
      <c r="AP55" s="31" t="n"/>
      <c r="AQ55" s="548" t="n"/>
      <c r="AR55" s="548" t="n"/>
      <c r="AS55" s="189" t="n"/>
      <c r="AT55" s="22" t="n"/>
      <c r="AU55" s="189" t="n"/>
      <c r="AV55" s="22" t="n"/>
      <c r="AW55" s="189" t="n"/>
      <c r="AX55" s="22" t="n"/>
      <c r="AY55" s="189" t="n"/>
      <c r="AZ55" s="189" t="n"/>
      <c r="BA55" s="18" t="n"/>
      <c r="BB55" s="548">
        <f>IF(BA55&gt;0.05,2,IF(BA55&gt;0,1,IF(BA55&lt;-0.05,-1,IF(BA55&lt;0.1,-2))))</f>
        <v/>
      </c>
      <c r="BC55" s="554" t="n"/>
      <c r="BD55" s="22" t="n"/>
      <c r="BE55" s="22" t="n"/>
      <c r="BF55" s="18" t="n"/>
      <c r="BG55" s="548" t="n"/>
      <c r="BH55" s="225" t="n"/>
      <c r="BI55" s="225" t="n"/>
      <c r="BJ55" s="225" t="n"/>
      <c r="BK55" s="548" t="n"/>
      <c r="BL55" s="548" t="n"/>
      <c r="BM55" s="548" t="n"/>
      <c r="BN55" s="548" t="n"/>
      <c r="BO55" s="548" t="n"/>
      <c r="BP55" s="548" t="n"/>
      <c r="BQ55" s="206" t="n"/>
      <c r="BR55" s="61" t="n"/>
      <c r="BS55" s="61" t="n"/>
      <c r="BT55" s="225" t="n"/>
      <c r="BU55" s="61" t="n"/>
      <c r="BV55" s="548" t="n"/>
      <c r="BW55" s="548" t="n"/>
      <c r="BX55" s="206" t="n"/>
      <c r="BY55" s="206" t="n"/>
      <c r="BZ55" s="554" t="n"/>
      <c r="CA55" s="548" t="n"/>
      <c r="CD55" s="22" t="n"/>
      <c r="CL55" s="22" t="n"/>
      <c r="CQ55" s="547" t="n"/>
    </row>
    <row r="56" ht="15" customHeight="1" s="545">
      <c r="B56" s="191" t="n"/>
      <c r="E56" s="409">
        <f>SUM(E9:E54)</f>
        <v/>
      </c>
      <c r="F56" s="39" t="n"/>
      <c r="G56" s="39" t="n"/>
      <c r="H56" s="39" t="n"/>
      <c r="I56" s="45" t="n"/>
      <c r="J56" s="45" t="n"/>
      <c r="M56" s="87">
        <f>SUM(M9:M54)</f>
        <v/>
      </c>
      <c r="N56" s="45" t="n"/>
      <c r="O56" s="18">
        <f>SUM(O9:O54)</f>
        <v/>
      </c>
      <c r="P56" s="87">
        <f>SUM(P9:P54)</f>
        <v/>
      </c>
      <c r="Q56" s="45" t="n"/>
      <c r="R56" s="331">
        <f>(M56-P56)/P56</f>
        <v/>
      </c>
      <c r="S56" s="18" t="n"/>
      <c r="T56" s="331">
        <f>AVERAGE(T9:T54)</f>
        <v/>
      </c>
      <c r="X56" s="39" t="inlineStr">
        <is>
          <t xml:space="preserve">Portfolio Volume Weighted Average  </t>
        </is>
      </c>
      <c r="Y56" s="189">
        <f>SUM(Y9:Y54)</f>
        <v/>
      </c>
      <c r="Z56" s="348">
        <f>SUM(Z9:Z54)</f>
        <v/>
      </c>
      <c r="AA56" s="349">
        <f>Z56</f>
        <v/>
      </c>
      <c r="AB56" s="592">
        <f>SUM(AD9:AD54)/M56</f>
        <v/>
      </c>
      <c r="AC56" s="429">
        <f>SUM(AE9:AE54)/M56</f>
        <v/>
      </c>
      <c r="AD56" s="430" t="n"/>
      <c r="AH56" s="553" t="n"/>
      <c r="AJ56" s="61">
        <f>SUM(AJ9:AJ54)/(A54-6)</f>
        <v/>
      </c>
      <c r="AM56" s="480">
        <f>AO56/5</f>
        <v/>
      </c>
      <c r="AO56">
        <f>SUM(AO9:AO54)/(A54-1)</f>
        <v/>
      </c>
      <c r="AP56" s="285" t="n"/>
      <c r="AR56" s="39" t="n"/>
      <c r="AX56" s="548" t="n"/>
      <c r="AY56" s="39" t="inlineStr">
        <is>
          <t xml:space="preserve">Simple Average  </t>
        </is>
      </c>
      <c r="BA56" s="359">
        <f>AVERAGE(BA9:BA54)</f>
        <v/>
      </c>
      <c r="BB56" s="548" t="n"/>
      <c r="BC56" s="553" t="n"/>
      <c r="BD56" s="553" t="n"/>
      <c r="BE56" s="553" t="n"/>
      <c r="BF56" s="359">
        <f>AVERAGE(BF9:BF54)</f>
        <v/>
      </c>
      <c r="BG56" s="553" t="n"/>
      <c r="BH56" s="225">
        <f>BI56/M56</f>
        <v/>
      </c>
      <c r="BI56" s="225">
        <f>SUM(BI9:BI54)</f>
        <v/>
      </c>
      <c r="BJ56" s="553" t="n"/>
      <c r="BK56" s="253">
        <f>BL56/M56</f>
        <v/>
      </c>
      <c r="BL56" s="284">
        <f>SUM(BL9:BL54)</f>
        <v/>
      </c>
      <c r="BM56" s="550" t="n"/>
      <c r="BN56" s="253">
        <f>BO56/M56</f>
        <v/>
      </c>
      <c r="BO56" s="225">
        <f>SUM(BO9:BO54)</f>
        <v/>
      </c>
      <c r="BP56" s="550" t="n"/>
      <c r="BQ56" s="360" t="n"/>
      <c r="BR56" s="225">
        <f>BS56/M56</f>
        <v/>
      </c>
      <c r="BS56" s="225">
        <f>SUM(BS9:BS54)</f>
        <v/>
      </c>
      <c r="CD56" s="22" t="n"/>
      <c r="CL56" s="22" t="n"/>
      <c r="CQ56" s="547" t="n"/>
    </row>
    <row r="57" ht="15" customHeight="1" s="545">
      <c r="B57" s="246" t="n"/>
      <c r="C57" s="246" t="n"/>
      <c r="D57" s="246" t="n"/>
      <c r="E57" s="246" t="n"/>
      <c r="F57" s="246" t="n"/>
      <c r="G57" s="246" t="n"/>
      <c r="H57" s="246" t="n"/>
      <c r="I57" s="409" t="n"/>
      <c r="J57" s="246" t="n"/>
      <c r="K57" s="246" t="n"/>
      <c r="L57" s="246" t="n"/>
      <c r="M57" s="246" t="n"/>
      <c r="N57" s="246" t="n"/>
      <c r="O57" s="246" t="n"/>
      <c r="P57" s="246" t="n"/>
      <c r="Q57" s="246" t="n"/>
      <c r="R57" s="346" t="n"/>
      <c r="S57" s="246" t="n"/>
      <c r="T57" s="246" t="n"/>
      <c r="AA57" s="39" t="n"/>
      <c r="AB57" s="363" t="n"/>
      <c r="AC57" s="362" t="n"/>
      <c r="AD57" s="362" t="n"/>
      <c r="AE57" s="362" t="n"/>
      <c r="AF57" s="224" t="n"/>
      <c r="AG57" s="224" t="n"/>
      <c r="AH57" s="333" t="n"/>
      <c r="AI57" s="224" t="n"/>
      <c r="AJ57" s="224" t="n"/>
      <c r="AK57" s="224" t="n"/>
      <c r="BB57" s="359" t="n"/>
      <c r="BG57" s="18" t="n"/>
      <c r="BQ57" s="206" t="n"/>
      <c r="CD57" s="39" t="n"/>
      <c r="CI57" s="183" t="n"/>
      <c r="CL57" s="39" t="n"/>
      <c r="CQ57" s="547" t="n"/>
    </row>
    <row r="58" ht="15" customHeight="1" s="545">
      <c r="B58" s="192" t="n"/>
      <c r="C58" s="246" t="n"/>
      <c r="D58" s="246" t="n"/>
      <c r="E58" s="413" t="n"/>
      <c r="F58" s="246" t="n"/>
      <c r="G58" s="246" t="n"/>
      <c r="H58" s="246" t="n"/>
      <c r="I58" s="409" t="n"/>
      <c r="J58" s="246" t="n"/>
      <c r="K58" s="246" t="n"/>
      <c r="L58" s="246" t="n"/>
      <c r="M58" s="246" t="n"/>
      <c r="N58" s="246" t="n"/>
      <c r="O58" s="425" t="n">
        <v>45936</v>
      </c>
      <c r="P58" s="246" t="n"/>
      <c r="Q58" s="246" t="n"/>
      <c r="R58" s="346" t="n"/>
      <c r="S58" s="246" t="n"/>
      <c r="T58" s="246" t="n"/>
      <c r="U58" s="436" t="inlineStr">
        <is>
          <t>Michelle's Wells IRA 12/31/24 Ending</t>
        </is>
      </c>
      <c r="V58" s="407">
        <f>10279.47+231.37</f>
        <v/>
      </c>
      <c r="X58" t="inlineStr">
        <is>
          <t>Total</t>
        </is>
      </c>
      <c r="AA58" s="477">
        <f>V59+V62</f>
        <v/>
      </c>
      <c r="AB58" s="363" t="n"/>
      <c r="AC58" s="362" t="n"/>
      <c r="AD58" s="362" t="n"/>
      <c r="AE58" s="362" t="n"/>
      <c r="AF58" s="224" t="n"/>
      <c r="AG58" s="224" t="n"/>
      <c r="AH58" s="333" t="n"/>
      <c r="AI58" s="224" t="n"/>
      <c r="AJ58" s="224" t="n"/>
      <c r="AK58" s="224" t="n"/>
      <c r="BB58" s="359" t="n"/>
      <c r="BG58" s="18" t="n"/>
      <c r="BQ58" s="206" t="n"/>
      <c r="CD58" s="39" t="n"/>
      <c r="CI58" s="183" t="n"/>
      <c r="CL58" s="39" t="n"/>
      <c r="CQ58" s="547" t="n"/>
    </row>
    <row r="59" ht="15" customHeight="1" s="545">
      <c r="B59" s="246" t="n"/>
      <c r="C59" s="246" t="n"/>
      <c r="D59" s="246" t="n"/>
      <c r="F59" s="246" t="n"/>
      <c r="G59" s="246" t="n"/>
      <c r="H59" s="246" t="n"/>
      <c r="I59" s="409" t="n"/>
      <c r="J59" s="246" t="n"/>
      <c r="K59" s="246" t="n"/>
      <c r="L59" s="246" t="n"/>
      <c r="M59" s="246" t="n"/>
      <c r="N59" s="246" t="n"/>
      <c r="O59" s="246" t="n"/>
      <c r="P59" s="246" t="n"/>
      <c r="Q59" s="246" t="n"/>
      <c r="R59" s="346" t="n"/>
      <c r="S59" s="246" t="n"/>
      <c r="T59" s="246" t="n"/>
      <c r="U59" s="437" t="inlineStr">
        <is>
          <t>Current Value</t>
        </is>
      </c>
      <c r="V59" s="476" t="n">
        <v>14331</v>
      </c>
      <c r="AA59" s="131">
        <f>((V59*V60)+(V62*V63))/AA58</f>
        <v/>
      </c>
      <c r="AB59" s="363" t="n"/>
      <c r="AC59" s="362" t="n"/>
      <c r="AD59" s="362" t="n"/>
      <c r="AE59" s="362" t="n"/>
      <c r="AF59" s="224" t="n"/>
      <c r="AG59" s="224" t="n"/>
      <c r="AH59" s="333" t="n"/>
      <c r="AI59" s="224" t="n"/>
      <c r="AJ59" s="224" t="n"/>
      <c r="AK59" s="224" t="n"/>
      <c r="BB59" s="359" t="n"/>
      <c r="BG59" s="18" t="n"/>
      <c r="BQ59" s="206" t="n"/>
      <c r="CD59" s="39" t="n"/>
      <c r="CI59" s="183" t="n"/>
      <c r="CL59" s="39" t="n"/>
      <c r="CQ59" s="547" t="n"/>
    </row>
    <row r="60" ht="15" customHeight="1" s="545">
      <c r="B60" s="246" t="n"/>
      <c r="C60" s="246" t="n"/>
      <c r="D60" s="246" t="n"/>
      <c r="E60" s="413" t="n"/>
      <c r="F60" s="246" t="n"/>
      <c r="G60" s="246" t="n"/>
      <c r="H60" s="246" t="n"/>
      <c r="I60" s="409" t="n"/>
      <c r="J60" s="246" t="n"/>
      <c r="K60" s="246" t="n"/>
      <c r="L60" s="246" t="n"/>
      <c r="M60" s="246" t="n"/>
      <c r="N60" s="246" t="n"/>
      <c r="O60" s="246" t="n"/>
      <c r="P60" s="246" t="n"/>
      <c r="Q60" s="246" t="n"/>
      <c r="R60" s="346" t="n"/>
      <c r="S60" s="246" t="n"/>
      <c r="U60" s="437" t="inlineStr">
        <is>
          <t>Percent gain/loss</t>
        </is>
      </c>
      <c r="V60" s="438">
        <f>(V59-V58)/V58</f>
        <v/>
      </c>
      <c r="AA60" s="39" t="n"/>
      <c r="AB60" s="363" t="n"/>
      <c r="AC60" s="362" t="n"/>
      <c r="AD60" s="362" t="n"/>
      <c r="AE60" s="362" t="n"/>
      <c r="AF60" s="224" t="n"/>
      <c r="AG60" s="224" t="n"/>
      <c r="AH60" s="333" t="n"/>
      <c r="AI60" s="224" t="n"/>
      <c r="AJ60" s="224" t="n"/>
      <c r="AK60" s="224" t="n"/>
      <c r="BB60" s="359" t="n"/>
      <c r="BG60" s="18" t="n"/>
      <c r="BQ60" s="206" t="n"/>
      <c r="CD60" s="39" t="n"/>
      <c r="CI60" s="183" t="n"/>
      <c r="CL60" s="39" t="n"/>
      <c r="CQ60" s="547" t="n"/>
    </row>
    <row r="61" ht="15" customHeight="1" s="545">
      <c r="B61" s="246" t="n"/>
      <c r="C61" s="246" t="n"/>
      <c r="D61" s="246" t="n"/>
      <c r="E61" s="246" t="n"/>
      <c r="F61" s="246" t="n"/>
      <c r="G61" s="246" t="n"/>
      <c r="H61" s="246" t="n"/>
      <c r="I61" s="409" t="n"/>
      <c r="J61" s="246" t="n"/>
      <c r="K61" s="246" t="n"/>
      <c r="L61" s="246" t="n"/>
      <c r="M61" s="246" t="n"/>
      <c r="N61" s="246" t="n"/>
      <c r="O61" s="246" t="n"/>
      <c r="P61" s="246" t="n"/>
      <c r="Q61" s="246" t="n"/>
      <c r="R61" s="346" t="n"/>
      <c r="S61" s="246" t="n"/>
      <c r="T61" s="246" t="n"/>
      <c r="U61" s="436" t="inlineStr">
        <is>
          <t>Michelle's Wells ROTH 12/31/24 Ending</t>
        </is>
      </c>
      <c r="V61" s="407" t="n">
        <v>1139.03</v>
      </c>
      <c r="AA61" s="39" t="n"/>
      <c r="AB61" s="363" t="n"/>
      <c r="AC61" s="362" t="n"/>
      <c r="AD61" s="362" t="n"/>
      <c r="AE61" s="362" t="n"/>
      <c r="AF61" s="224" t="n"/>
      <c r="AG61" s="224" t="n"/>
      <c r="AH61" s="333" t="n"/>
      <c r="AI61" s="224" t="n"/>
      <c r="AJ61" s="224" t="n"/>
      <c r="AK61" s="224" t="n"/>
      <c r="BB61" s="359" t="n"/>
      <c r="BG61" s="18" t="n"/>
      <c r="BQ61" s="206" t="n"/>
      <c r="CD61" s="39" t="n"/>
      <c r="CI61" s="183" t="n"/>
      <c r="CL61" s="39" t="n"/>
      <c r="CQ61" s="547" t="n"/>
    </row>
    <row r="62" ht="15" customHeight="1" s="545">
      <c r="B62" s="246" t="n"/>
      <c r="C62" s="246" t="n"/>
      <c r="D62" s="246" t="n"/>
      <c r="E62" s="246" t="n"/>
      <c r="F62" s="246" t="n"/>
      <c r="G62" s="246" t="n"/>
      <c r="H62" s="246" t="n"/>
      <c r="I62" s="246" t="n"/>
      <c r="J62" s="246" t="n"/>
      <c r="K62" s="246" t="n"/>
      <c r="L62" s="246" t="n"/>
      <c r="M62" s="246" t="n"/>
      <c r="N62" s="246" t="n"/>
      <c r="O62" s="246" t="n"/>
      <c r="P62" s="246" t="n"/>
      <c r="Q62" s="246" t="n"/>
      <c r="R62" s="346" t="n"/>
      <c r="S62" s="246" t="n"/>
      <c r="T62" s="246" t="n"/>
      <c r="U62" s="437" t="inlineStr">
        <is>
          <t>Current Value</t>
        </is>
      </c>
      <c r="V62" s="476" t="n">
        <v>1540</v>
      </c>
      <c r="AA62" s="39" t="n"/>
      <c r="AB62" s="363" t="n"/>
      <c r="AC62" s="362" t="n"/>
      <c r="AD62" s="362" t="n"/>
      <c r="AE62" s="362" t="n"/>
      <c r="AF62" s="224" t="n"/>
      <c r="AG62" s="224" t="n"/>
      <c r="AH62" s="333" t="n"/>
      <c r="AI62" s="224" t="n"/>
      <c r="AJ62" s="224" t="n"/>
      <c r="AK62" s="224" t="n"/>
      <c r="BB62" s="359" t="n"/>
      <c r="BG62" s="18" t="n"/>
      <c r="BQ62" s="206" t="n"/>
      <c r="CD62" s="39" t="n"/>
      <c r="CI62" s="183" t="n"/>
      <c r="CL62" s="39" t="n"/>
      <c r="CQ62" s="547" t="n"/>
    </row>
    <row r="63" ht="15" customHeight="1" s="545">
      <c r="B63" s="246" t="n"/>
      <c r="C63" s="246" t="n"/>
      <c r="D63" s="246" t="n"/>
      <c r="E63" s="246" t="n"/>
      <c r="F63" s="246" t="n"/>
      <c r="G63" s="246" t="n"/>
      <c r="H63" s="246" t="n"/>
      <c r="I63" s="246" t="n"/>
      <c r="J63" s="246" t="n"/>
      <c r="K63" s="246" t="n"/>
      <c r="L63" s="246" t="n"/>
      <c r="M63" s="246" t="n"/>
      <c r="N63" s="246" t="n"/>
      <c r="O63" s="246" t="n"/>
      <c r="P63" s="246" t="n"/>
      <c r="Q63" s="246" t="n"/>
      <c r="R63" s="346" t="n"/>
      <c r="S63" s="246" t="n"/>
      <c r="T63" s="246" t="n"/>
      <c r="U63" s="437" t="inlineStr">
        <is>
          <t>Percent gain/loss</t>
        </is>
      </c>
      <c r="V63" s="438">
        <f>(V62-V61)/V61</f>
        <v/>
      </c>
      <c r="AA63" s="39" t="n"/>
      <c r="AB63" s="363" t="n"/>
      <c r="AC63" s="362" t="n"/>
      <c r="AD63" s="362" t="n"/>
      <c r="AE63" s="362" t="n"/>
      <c r="AF63" s="224" t="n"/>
      <c r="AG63" s="224" t="n"/>
      <c r="AH63" s="333" t="n"/>
      <c r="AI63" s="224" t="n"/>
      <c r="AJ63" s="224" t="n"/>
      <c r="AK63" s="224" t="n"/>
      <c r="BB63" s="359" t="n"/>
      <c r="BG63" s="18" t="n"/>
      <c r="BQ63" s="206" t="n"/>
      <c r="CD63" s="39" t="n"/>
      <c r="CI63" s="183" t="n"/>
      <c r="CL63" s="39" t="n"/>
      <c r="CQ63" s="547" t="n"/>
    </row>
    <row r="64" ht="15" customHeight="1" s="545">
      <c r="B64" s="246" t="n"/>
      <c r="C64" s="246" t="n"/>
      <c r="D64" s="246" t="n"/>
      <c r="E64" s="246" t="n"/>
      <c r="F64" s="246" t="n"/>
      <c r="G64" s="246" t="n"/>
      <c r="H64" s="246" t="n"/>
      <c r="I64" s="246" t="n"/>
      <c r="J64" s="246" t="n"/>
      <c r="K64" s="246" t="n"/>
      <c r="L64" s="246" t="n"/>
      <c r="M64" s="246" t="n"/>
      <c r="N64" s="246" t="n"/>
      <c r="O64" s="246" t="n"/>
      <c r="P64" s="246" t="n"/>
      <c r="Q64" s="246" t="n"/>
      <c r="R64" s="346" t="n"/>
      <c r="S64" s="246" t="n"/>
      <c r="T64" s="246" t="n"/>
      <c r="AA64" s="39" t="n"/>
      <c r="AB64" s="363" t="n"/>
      <c r="AC64" s="362" t="n"/>
      <c r="AD64" s="362" t="n"/>
      <c r="AE64" s="362" t="n"/>
      <c r="AF64" s="224" t="n"/>
      <c r="AG64" s="224" t="n"/>
      <c r="AH64" s="333" t="n"/>
      <c r="AI64" s="224" t="n"/>
      <c r="AJ64" s="224" t="n"/>
      <c r="AK64" s="224" t="n"/>
      <c r="BB64" s="359" t="n"/>
      <c r="BG64" s="18" t="n"/>
      <c r="BQ64" s="206" t="n"/>
      <c r="CD64" s="39" t="n"/>
      <c r="CI64" s="183" t="n"/>
      <c r="CL64" s="39" t="n"/>
      <c r="CQ64" s="547" t="n"/>
    </row>
    <row r="65" ht="21" customHeight="1" s="545">
      <c r="R65" s="24" t="inlineStr">
        <is>
          <t>Actionable Investment Watch List Equities by Sector/Industry Group</t>
        </is>
      </c>
      <c r="AB65" s="150" t="n"/>
      <c r="AC65" s="191" t="n"/>
      <c r="AD65" s="191" t="n"/>
      <c r="AE65" s="191" t="n"/>
      <c r="BQ65" s="206" t="n"/>
      <c r="CD65" s="332" t="n"/>
      <c r="CL65" s="332" t="n"/>
      <c r="CQ65" s="53" t="n"/>
    </row>
    <row r="66" hidden="1" ht="15.75" customHeight="1" s="545">
      <c r="AB66" s="150" t="n"/>
      <c r="AC66" s="191" t="n"/>
      <c r="AD66" s="191" t="n"/>
      <c r="AE66" s="191" t="n"/>
      <c r="BQ66" s="206" t="n"/>
      <c r="CD66" s="332" t="n"/>
      <c r="CL66" s="332" t="n"/>
      <c r="CQ66" s="71" t="inlineStr">
        <is>
          <t>Watch List</t>
        </is>
      </c>
    </row>
    <row r="67" hidden="1" ht="15.75" customHeight="1" s="545">
      <c r="B67" s="246" t="inlineStr">
        <is>
          <t>Oversold</t>
        </is>
      </c>
      <c r="C67" s="246" t="n"/>
      <c r="D67" s="246" t="n"/>
      <c r="E67" s="246" t="n"/>
      <c r="F67" s="246" t="n"/>
      <c r="G67" s="246" t="n"/>
      <c r="H67" s="246" t="n"/>
      <c r="I67" s="246" t="n"/>
      <c r="J67" s="246" t="n"/>
      <c r="K67" s="246" t="n"/>
      <c r="L67" s="246" t="n"/>
      <c r="M67" s="246" t="n"/>
      <c r="N67" s="246" t="n"/>
      <c r="O67" s="246" t="n"/>
      <c r="P67" s="246" t="n"/>
      <c r="Q67" s="246" t="n"/>
      <c r="R67" s="246" t="n"/>
      <c r="S67" s="249">
        <f>IF(BN67&lt;30,$BX$1,IF(BN67&gt;70,$BR$1,$BV$1))</f>
        <v/>
      </c>
      <c r="T67" s="246" t="n"/>
      <c r="U67" s="547" t="inlineStr">
        <is>
          <t>DINO</t>
        </is>
      </c>
      <c r="V67" t="inlineStr">
        <is>
          <t>HF Sinclair Corporation</t>
        </is>
      </c>
      <c r="X67" s="80" t="n">
        <v>53.58</v>
      </c>
      <c r="Y67" s="80" t="n"/>
      <c r="Z67" s="80" t="n"/>
      <c r="AA67" s="22">
        <f>AL67+AN67+AP67+AR67+AT67+AV67+AX67+AZ67+BB104+BG67+BJ67+BM67+BT67+BW67+BY67+AC67+AI67+BP67+AK67</f>
        <v/>
      </c>
      <c r="AB67" s="338" t="n">
        <v>32</v>
      </c>
      <c r="AC67" s="337" t="n">
        <v>-11.5</v>
      </c>
      <c r="AD67" s="337" t="n"/>
      <c r="AE67" s="337" t="n"/>
      <c r="AF67" s="332" t="n">
        <v>7335101</v>
      </c>
      <c r="AG67" s="332" t="n">
        <v>596584</v>
      </c>
      <c r="AH67" s="225">
        <f>IF(AF67&gt;2500000,AQ$2,IF(AF67&gt;1000000,AR$2,IF(AF67&gt;750000,AS$2,IF(AF67&gt;500000,AT$2,IF(AF67&lt;500000,AU$2)))))</f>
        <v/>
      </c>
      <c r="AI67" s="31">
        <f>IF(AH67=AQ$2,20,IF(AH67=AR$2,15,IF(AH67=AS$2,10,IF(AH67=AT$2,5,IF(AH67=AU$2,0)))))</f>
        <v/>
      </c>
      <c r="AJ67" s="284" t="n">
        <v>74</v>
      </c>
      <c r="AK67" s="31">
        <f>IF(AJ67&gt;84,20,IF(AJ67&gt;80,15,IF(AJ67&gt;75,10,IF(AJ67&gt;70,5,IF(AJ67&gt;49,0,IF(AJ67&lt;1,0,IF(AJ67&lt;20,-20,IF(AJ67&lt;30,-15,IF(AJ67&lt;40,-10,IF(AJ67&lt;50,-5))))))))))</f>
        <v/>
      </c>
      <c r="AL67" s="22" t="n"/>
      <c r="AM67" s="550" t="inlineStr">
        <is>
          <t>C</t>
        </is>
      </c>
      <c r="AN67" s="22">
        <f>IF(AM67=$AN$1,20,IF(AM67=$AO$1,17,IF(AM67=$AP$1,12,IF(AM67=$AQ$1,5,IF(AM67=$AR$1,0)))))</f>
        <v/>
      </c>
      <c r="AP67" s="31" t="n"/>
      <c r="AQ67" s="177" t="inlineStr">
        <is>
          <t>Neutral+</t>
        </is>
      </c>
      <c r="AR67" s="548">
        <f>IF(AQ67=$AS$1,20,IF(AQ67=$AU$1,18,IF(AQ67=$AW$1,14,IF(AQ67=$AY$1,10,IF(AQ67=$BA$1,5,IF(AQ67=$BC$1,0,IF(AQ67=$BD$1,-2.5)))))))</f>
        <v/>
      </c>
      <c r="AS67" s="189" t="n">
        <v>0.26</v>
      </c>
      <c r="AT67" s="22">
        <f>IF(AS67&lt;1,5,IF(AS67&lt;2,0,IF(AS67&gt;2,-5, IF(AS67=0,5,IF(AS67&lt;0,-7)))))</f>
        <v/>
      </c>
      <c r="AU67" s="189" t="n">
        <v>8.16</v>
      </c>
      <c r="AV67" s="22">
        <f>IF(AU67&lt;0,-7,IF(AU67&lt;15,5,IF(AU67&lt;25,2,IF(AU67=25,-5,IF(AU67&gt;25,0)))))</f>
        <v/>
      </c>
      <c r="AW67" s="189" t="n">
        <v>-0.5600000000000001</v>
      </c>
      <c r="AX67" s="22">
        <f>IF(AW67=1,5,IF(AW67&lt;1,5,IF(AW67&gt;1,0)))</f>
        <v/>
      </c>
      <c r="AY67" s="189" t="n">
        <v>1.12</v>
      </c>
      <c r="AZ67" s="189">
        <f>IF(AY67&lt;3,5,IF(AY67&lt;4,2,IF(AY67&lt;10,0,IF(AY67+10,-5,IF(AY67&gt;10,-5)))))</f>
        <v/>
      </c>
      <c r="BA67" s="18" t="n">
        <v>0.307</v>
      </c>
      <c r="BC67" s="554" t="n">
        <v>45291</v>
      </c>
      <c r="BD67" s="22" t="n">
        <v>55.57</v>
      </c>
      <c r="BE67" s="22">
        <f>X67</f>
        <v/>
      </c>
      <c r="BF67" s="18">
        <f>IF(BD67&gt;0,(BE67-BD67)/BD67,0)</f>
        <v/>
      </c>
      <c r="BG67" s="548">
        <f>IF(BF67&gt;0.05,4,IF(BF67&gt;0,2,IF(BF67&lt;-0.05,-2,IF(BF67&lt;0.1,-4))))</f>
        <v/>
      </c>
      <c r="BH67" s="225" t="n">
        <v>-2</v>
      </c>
      <c r="BI67" s="225" t="n"/>
      <c r="BJ67" s="225">
        <f>IF(BH67&gt;5,-1,IF(BH67&gt;4,0,IF(BH67&gt;3,1,IF(BH67&gt;2,2,IF(BH67&gt;1,2, IF(BH67=0,2,IF(BH67&lt;-5,-2,IF(BH67&lt;4,2,IF(BH67&lt;0,1)))))))))</f>
        <v/>
      </c>
      <c r="BK67" s="31" t="n">
        <v>-15</v>
      </c>
      <c r="BL67" s="31" t="n"/>
      <c r="BM67" s="548">
        <f>IF(BK67&gt;40,4,IF(BK67&gt;30,3.5,IF(BK67&gt;20,3,IF(BK67&gt;10,2,IF(BK67&gt;0,1,IF(BK67=0,0.5,IF(BK67&lt;-40,-4,IF(BK67&lt;-30,-3,IF(BK67&lt;-20,-2.5,IF(BK67&lt;-10,-2,IF(BK67&lt;0,0)))))))))))</f>
        <v/>
      </c>
      <c r="BN67" s="61" t="n">
        <v>23</v>
      </c>
      <c r="BO67" s="61" t="n"/>
      <c r="BP67" s="548">
        <f>IF(BN67&lt;10,5,IF(BN67&lt;20,4,IF(BN67&lt;30,3,IF(BN67&lt;40,2,IF(BN67&lt;50,1,IF(BN67=50,0,IF(BN67&gt;90,-5,IF(BN67&gt;80,-4,IF(BN67&gt;70,-3,IF(BN67&gt;60,-2,IF(BN67&gt;50,-1,0)))))))))))</f>
        <v/>
      </c>
      <c r="BQ67" s="206" t="n"/>
      <c r="BR67" s="61" t="n">
        <v>0.38</v>
      </c>
      <c r="BS67" s="61" t="n"/>
      <c r="BT67" s="225">
        <f>IF(BR67=1,20,IF(BR67&gt;0.9,16,IF(BR67&gt;0.8,12,IF(BR67&gt;0.7,8,IF(BR67&gt;0.6,4,IF(BR67&gt;0.5,0,IF(BR67&gt;0.4,-1,IF(BR67&gt;0.3,-2,IF(BR67&gt;0.2,-3,IF(BR67&gt;0.1,-4,IF(BR67&gt;0,-5,IF(BR67=0,-5))))))))))))</f>
        <v/>
      </c>
      <c r="BU67" s="61" t="n"/>
      <c r="BV67" s="548" t="inlineStr">
        <is>
          <t>Bull</t>
        </is>
      </c>
      <c r="BW67" s="548">
        <f>IF(BV67=$BZ$1,8,IF(BV67=$CA$1,4,IF(BV67=$CB$1,0,IF(BV67=$CC$1,-4,IF(BV67=$CE$1,-8)))))</f>
        <v/>
      </c>
      <c r="BX67" s="206" t="inlineStr">
        <is>
          <t>˄</t>
        </is>
      </c>
      <c r="BY67" s="206">
        <f>IF(BX67=BR$1,5,IF(BX67=BV$1,0,IF(BX67=BX$1,-5)))</f>
        <v/>
      </c>
      <c r="BZ67" s="554" t="n">
        <v>45512</v>
      </c>
      <c r="CA67" s="548" t="inlineStr">
        <is>
          <t>Buy</t>
        </is>
      </c>
      <c r="CB67" s="61" t="n">
        <v>40.5</v>
      </c>
      <c r="CC67" s="61" t="n">
        <v>150</v>
      </c>
      <c r="CD67" s="332" t="n"/>
      <c r="CE67" t="inlineStr">
        <is>
          <t>Energy</t>
        </is>
      </c>
      <c r="CF67" t="inlineStr">
        <is>
          <t>Energy</t>
        </is>
      </c>
      <c r="CG67" t="inlineStr">
        <is>
          <t>Oil, Gas &amp; Consumable Fuels</t>
        </is>
      </c>
      <c r="CH67" t="inlineStr">
        <is>
          <t>Integrated Oil &amp; Gas</t>
        </is>
      </c>
      <c r="CL67" s="332" t="n"/>
      <c r="CQ67" s="53" t="n"/>
    </row>
    <row r="68" ht="19" customHeight="1" s="545">
      <c r="B68" s="246" t="n"/>
      <c r="C68" s="246" t="n"/>
      <c r="D68" s="246" t="n"/>
      <c r="E68" s="246" t="n"/>
      <c r="F68" s="246" t="n"/>
      <c r="G68" s="246" t="n"/>
      <c r="H68" s="246" t="n"/>
      <c r="I68" s="246" t="n"/>
      <c r="J68" s="246" t="n"/>
      <c r="K68" s="246" t="n"/>
      <c r="L68" s="246" t="n"/>
      <c r="M68" s="246" t="n"/>
      <c r="N68" s="246" t="n"/>
      <c r="O68" s="246" t="n"/>
      <c r="P68" s="246" t="n"/>
      <c r="Q68" s="246" t="n"/>
      <c r="R68" s="246" t="n"/>
      <c r="S68" s="249" t="n"/>
      <c r="T68" s="449" t="inlineStr">
        <is>
          <t>Speciality Industry Groups</t>
        </is>
      </c>
      <c r="U68" s="547" t="n"/>
      <c r="X68" s="80" t="n"/>
      <c r="Y68" s="80" t="n"/>
      <c r="Z68" s="80" t="n"/>
      <c r="AA68" s="80" t="n"/>
      <c r="AB68" s="80" t="n"/>
      <c r="AC68" s="80" t="n"/>
      <c r="AD68" s="80" t="n"/>
      <c r="AE68" s="80" t="n"/>
      <c r="AF68" s="80" t="n"/>
      <c r="AG68" s="80" t="n"/>
      <c r="AH68" s="80" t="n"/>
      <c r="AI68" s="80" t="n"/>
      <c r="AJ68" s="80" t="n"/>
      <c r="AK68" s="80" t="n"/>
      <c r="AL68" s="80" t="n"/>
      <c r="AM68" s="80" t="n"/>
      <c r="AN68" s="80" t="n"/>
      <c r="AO68" s="80" t="n"/>
      <c r="AP68" s="80" t="n"/>
      <c r="AQ68" s="80" t="n"/>
      <c r="AR68" s="80" t="n"/>
      <c r="AS68" s="80" t="n"/>
      <c r="AT68" s="80" t="n"/>
      <c r="AU68" s="80" t="n"/>
      <c r="AV68" s="80" t="n"/>
      <c r="AW68" s="80" t="n"/>
      <c r="AX68" s="80" t="n"/>
      <c r="AY68" s="80" t="n"/>
      <c r="AZ68" s="80" t="n"/>
      <c r="BA68" s="80" t="n"/>
      <c r="BB68" s="80" t="n"/>
      <c r="BC68" s="80" t="n"/>
      <c r="BD68" s="80" t="n"/>
      <c r="BE68" s="80" t="n"/>
      <c r="BF68" s="80" t="n"/>
      <c r="BG68" s="80" t="n"/>
      <c r="BH68" s="80" t="n"/>
      <c r="BI68" s="80" t="n"/>
      <c r="BJ68" s="80" t="n"/>
      <c r="BK68" s="80" t="n"/>
      <c r="BL68" s="80" t="n"/>
      <c r="BM68" s="80" t="n"/>
      <c r="BN68" s="80" t="n"/>
      <c r="BO68" s="80" t="n"/>
      <c r="BP68" s="80" t="n"/>
      <c r="BQ68" s="80" t="n"/>
      <c r="BR68" s="80" t="n"/>
      <c r="BS68" s="80" t="n"/>
      <c r="BT68" s="80" t="n"/>
      <c r="BU68" s="80" t="n"/>
      <c r="BV68" s="80" t="n"/>
      <c r="BW68" s="80" t="n"/>
      <c r="BX68" s="80" t="n"/>
      <c r="BY68" s="80" t="n"/>
      <c r="BZ68" s="80" t="n"/>
      <c r="CA68" s="548" t="n"/>
      <c r="CB68" s="61" t="n"/>
      <c r="CC68" s="61" t="n"/>
      <c r="CD68" s="332" t="n"/>
      <c r="CL68" s="332" t="n"/>
      <c r="CR68" s="446" t="n"/>
      <c r="CS68" s="446" t="n"/>
    </row>
    <row r="69" ht="17" customHeight="1" s="545">
      <c r="B69" s="246" t="n"/>
      <c r="C69" s="246" t="n"/>
      <c r="D69" s="246" t="n"/>
      <c r="E69" s="246" t="n"/>
      <c r="F69" s="246" t="n"/>
      <c r="G69" s="246" t="n"/>
      <c r="H69" s="246" t="n"/>
      <c r="I69" s="246" t="n"/>
      <c r="J69" s="246" t="n"/>
      <c r="K69" s="246" t="n"/>
      <c r="L69" s="246" t="n"/>
      <c r="M69" s="246" t="n"/>
      <c r="N69" s="246" t="n"/>
      <c r="O69" s="246" t="n"/>
      <c r="P69" s="246" t="n"/>
      <c r="Q69" s="246" t="n"/>
      <c r="R69" s="246" t="n"/>
      <c r="S69" s="249" t="n"/>
      <c r="T69" s="456" t="inlineStr">
        <is>
          <t>REMX</t>
        </is>
      </c>
      <c r="U69" s="474" t="inlineStr">
        <is>
          <t>VanEck Rare Earth and Strategic Metals</t>
        </is>
      </c>
      <c r="X69" s="80" t="n"/>
      <c r="Y69" s="80" t="n"/>
      <c r="Z69" s="80" t="n"/>
      <c r="AA69" s="80" t="n"/>
      <c r="AB69" s="455">
        <f>'ETF''s'!BH13</f>
        <v/>
      </c>
      <c r="AC69" s="447">
        <f>'ETF''s'!BI13</f>
        <v/>
      </c>
      <c r="AD69" s="80" t="n"/>
      <c r="AE69" s="80" t="n"/>
      <c r="AF69" s="80" t="n"/>
      <c r="AG69" s="80" t="n"/>
      <c r="AH69" s="80" t="n"/>
      <c r="AI69" s="80" t="n"/>
      <c r="AJ69" s="80" t="n"/>
      <c r="AK69" s="80" t="n"/>
      <c r="AL69" s="80" t="n"/>
      <c r="AM69" s="80" t="n"/>
      <c r="AN69" s="80" t="n"/>
      <c r="AO69" s="80" t="n"/>
      <c r="AP69" s="80" t="n"/>
      <c r="AQ69" s="80" t="n"/>
      <c r="AR69" s="80" t="n"/>
      <c r="AS69" s="80" t="n"/>
      <c r="AT69" s="80" t="n"/>
      <c r="AU69" s="80" t="n"/>
      <c r="AV69" s="80" t="n"/>
      <c r="AW69" s="80" t="n"/>
      <c r="AX69" s="80" t="n"/>
      <c r="AY69" s="80" t="n"/>
      <c r="AZ69" s="80" t="n"/>
      <c r="BA69" s="80" t="n"/>
      <c r="BB69" s="80" t="n"/>
      <c r="BC69" s="80" t="n"/>
      <c r="BD69" s="80" t="n"/>
      <c r="BE69" s="80" t="n"/>
      <c r="BF69" s="80" t="n"/>
      <c r="BG69" s="80" t="n"/>
      <c r="BH69" s="80" t="n"/>
      <c r="BI69" s="80" t="n"/>
      <c r="BJ69" s="80" t="n"/>
      <c r="BK69" s="80" t="n"/>
      <c r="BL69" s="80" t="n"/>
      <c r="BM69" s="80" t="n"/>
      <c r="BN69" s="80" t="n"/>
      <c r="BO69" s="80" t="n"/>
      <c r="BP69" s="80" t="n"/>
      <c r="BQ69" s="80" t="n"/>
      <c r="BR69" s="80" t="n"/>
      <c r="BS69" s="80" t="n"/>
      <c r="BT69" s="80" t="n"/>
      <c r="BU69" s="80" t="n"/>
      <c r="BV69" s="80" t="n"/>
      <c r="BW69" s="80" t="n"/>
      <c r="BX69" s="80" t="n"/>
      <c r="BY69" s="80" t="n"/>
      <c r="BZ69" s="80" t="n"/>
      <c r="CA69" s="548" t="n"/>
      <c r="CB69" s="61" t="n"/>
      <c r="CC69" s="61" t="n"/>
      <c r="CD69" s="332" t="n"/>
      <c r="CL69" s="332" t="n"/>
      <c r="CR69" s="451" t="n"/>
      <c r="CS69" s="451" t="n"/>
    </row>
    <row r="70">
      <c r="B70" s="246" t="n"/>
      <c r="C70" s="246" t="n"/>
      <c r="D70" s="246" t="n"/>
      <c r="E70" s="246" t="n"/>
      <c r="F70" s="246" t="n"/>
      <c r="G70" s="246" t="n"/>
      <c r="H70" s="246" t="n"/>
      <c r="I70" s="246" t="n"/>
      <c r="J70" s="246" t="n"/>
      <c r="K70" s="246" t="n"/>
      <c r="L70" s="246" t="n"/>
      <c r="M70" s="246" t="n"/>
      <c r="N70" s="246" t="n"/>
      <c r="O70" s="246" t="n"/>
      <c r="P70" s="246" t="n"/>
      <c r="Q70" s="246" t="n"/>
      <c r="R70" s="246" t="n"/>
      <c r="S70" s="249" t="n"/>
      <c r="T70" s="246" t="n"/>
      <c r="U70" s="500" t="n"/>
      <c r="X70" s="80" t="n"/>
      <c r="Y70" s="80" t="n"/>
      <c r="Z70" s="80" t="n"/>
      <c r="AA70" s="80" t="n"/>
      <c r="AB70" s="285" t="n"/>
      <c r="AC70" s="80" t="n"/>
      <c r="AD70" s="80" t="n"/>
      <c r="AE70" s="80" t="n"/>
      <c r="AF70" s="80" t="n"/>
      <c r="AG70" s="80" t="n"/>
      <c r="AH70" s="80" t="n"/>
      <c r="AI70" s="80" t="n"/>
      <c r="AJ70" s="80" t="n"/>
      <c r="AK70" s="80" t="n"/>
      <c r="AL70" s="80" t="n"/>
      <c r="AM70" s="80" t="n"/>
      <c r="AN70" s="80" t="n"/>
      <c r="AO70" s="80" t="n"/>
      <c r="AP70" s="80" t="n"/>
      <c r="AQ70" s="80" t="n"/>
      <c r="AR70" s="80" t="n"/>
      <c r="AS70" s="80" t="n"/>
      <c r="AT70" s="80" t="n"/>
      <c r="AU70" s="80" t="n"/>
      <c r="AV70" s="80" t="n"/>
      <c r="AW70" s="80" t="n"/>
      <c r="AX70" s="80" t="n"/>
      <c r="AY70" s="80" t="n"/>
      <c r="AZ70" s="80" t="n"/>
      <c r="BA70" s="80" t="n"/>
      <c r="BB70" s="80" t="n"/>
      <c r="BC70" s="80" t="n"/>
      <c r="BD70" s="80" t="n"/>
      <c r="BE70" s="80" t="n"/>
      <c r="BF70" s="80" t="n"/>
      <c r="BG70" s="80" t="n"/>
      <c r="BH70" s="80" t="n"/>
      <c r="BI70" s="80" t="n"/>
      <c r="BJ70" s="80" t="n"/>
      <c r="BK70" s="80" t="n"/>
      <c r="BL70" s="80" t="n"/>
      <c r="BM70" s="80" t="n"/>
      <c r="BN70" s="80" t="n"/>
      <c r="BO70" s="80" t="n"/>
      <c r="BP70" s="80" t="n"/>
      <c r="BQ70" s="80" t="n"/>
      <c r="BR70" s="80" t="n"/>
      <c r="BS70" s="80" t="n"/>
      <c r="BT70" s="80" t="n"/>
      <c r="BU70" s="80" t="n"/>
      <c r="BV70" s="80" t="n"/>
      <c r="BW70" s="80" t="n"/>
      <c r="BX70" s="80" t="n"/>
      <c r="BY70" s="80" t="n"/>
      <c r="BZ70" s="80" t="n"/>
      <c r="CA70" s="548" t="n"/>
      <c r="CB70" s="61" t="n"/>
      <c r="CC70" s="61" t="n"/>
      <c r="CD70" s="332" t="n"/>
      <c r="CL70" s="332" t="n"/>
      <c r="CR70" s="451" t="n"/>
      <c r="CS70" s="451" t="n"/>
    </row>
    <row r="71" ht="17" customHeight="1" s="545">
      <c r="B71" s="246" t="n"/>
      <c r="C71" s="246" t="n"/>
      <c r="D71" s="246" t="n"/>
      <c r="E71" s="246" t="n"/>
      <c r="F71" s="246" t="n"/>
      <c r="G71" s="246" t="n"/>
      <c r="H71" s="246" t="n"/>
      <c r="I71" s="246" t="n"/>
      <c r="J71" s="246" t="n"/>
      <c r="K71" s="246" t="n"/>
      <c r="L71" s="246" t="n"/>
      <c r="M71" s="246" t="n"/>
      <c r="N71" s="246" t="n"/>
      <c r="O71" s="246" t="n"/>
      <c r="P71" s="246" t="n"/>
      <c r="Q71" s="246" t="n"/>
      <c r="R71" s="246" t="n"/>
      <c r="S71" s="249" t="n"/>
      <c r="T71" s="456" t="inlineStr">
        <is>
          <t>NLR</t>
        </is>
      </c>
      <c r="U71" s="474" t="inlineStr">
        <is>
          <t>VanEck Uranium and Nuclear</t>
        </is>
      </c>
      <c r="X71" s="80" t="n"/>
      <c r="Y71" s="80" t="n"/>
      <c r="Z71" s="80" t="n"/>
      <c r="AA71" s="80" t="n"/>
      <c r="AB71" s="455">
        <f>'ETF''s'!BH27</f>
        <v/>
      </c>
      <c r="AC71" s="447">
        <f>'ETF''s'!BI27</f>
        <v/>
      </c>
      <c r="AD71" s="80" t="n"/>
      <c r="AE71" s="80" t="n"/>
      <c r="AF71" s="80" t="n"/>
      <c r="AG71" s="80" t="n"/>
      <c r="AH71" s="80" t="n"/>
      <c r="AI71" s="80" t="n"/>
      <c r="AJ71" s="80" t="n"/>
      <c r="AK71" s="80" t="n"/>
      <c r="AL71" s="80" t="n"/>
      <c r="AM71" s="80" t="n"/>
      <c r="AN71" s="80" t="n"/>
      <c r="AO71" s="80" t="n"/>
      <c r="AP71" s="80" t="n"/>
      <c r="AQ71" s="80" t="n"/>
      <c r="AR71" s="80" t="n"/>
      <c r="AS71" s="80" t="n"/>
      <c r="AT71" s="80" t="n"/>
      <c r="AU71" s="80" t="n"/>
      <c r="AV71" s="80" t="n"/>
      <c r="AW71" s="80" t="n"/>
      <c r="AX71" s="80" t="n"/>
      <c r="AY71" s="80" t="n"/>
      <c r="AZ71" s="80" t="n"/>
      <c r="BA71" s="80" t="n"/>
      <c r="BB71" s="80" t="n"/>
      <c r="BC71" s="80" t="n"/>
      <c r="BD71" s="80" t="n"/>
      <c r="BE71" s="80" t="n"/>
      <c r="BF71" s="80" t="n"/>
      <c r="BG71" s="80" t="n"/>
      <c r="BH71" s="80" t="n"/>
      <c r="BI71" s="80" t="n"/>
      <c r="BJ71" s="80" t="n"/>
      <c r="BK71" s="80" t="n"/>
      <c r="BL71" s="80" t="n"/>
      <c r="BM71" s="80" t="n"/>
      <c r="BN71" s="80" t="n"/>
      <c r="BO71" s="80" t="n"/>
      <c r="BP71" s="80" t="n"/>
      <c r="BQ71" s="80" t="n"/>
      <c r="BR71" s="80" t="n"/>
      <c r="BS71" s="80" t="n"/>
      <c r="BT71" s="80" t="n"/>
      <c r="BU71" s="80" t="n"/>
      <c r="BV71" s="80" t="n"/>
      <c r="BW71" s="80" t="n"/>
      <c r="BX71" s="80" t="n"/>
      <c r="BY71" s="80" t="n"/>
      <c r="BZ71" s="80" t="n"/>
      <c r="CA71" s="548" t="n"/>
      <c r="CB71" s="61" t="n"/>
      <c r="CC71" s="61" t="n"/>
      <c r="CD71" s="332" t="n"/>
      <c r="CL71" s="332" t="n"/>
      <c r="CR71" s="451" t="n"/>
      <c r="CS71" s="451" t="n"/>
    </row>
    <row r="72">
      <c r="B72" s="246" t="n"/>
      <c r="C72" s="246" t="n"/>
      <c r="D72" s="246" t="n"/>
      <c r="E72" s="246" t="n"/>
      <c r="F72" s="246" t="n"/>
      <c r="G72" s="246" t="n"/>
      <c r="H72" s="246" t="n"/>
      <c r="I72" s="246" t="n"/>
      <c r="J72" s="246" t="n"/>
      <c r="K72" s="246" t="n"/>
      <c r="L72" s="246" t="n"/>
      <c r="M72" s="246" t="n"/>
      <c r="N72" s="246" t="n"/>
      <c r="O72" s="246" t="n"/>
      <c r="P72" s="246" t="n"/>
      <c r="Q72" s="246" t="n"/>
      <c r="R72" s="246" t="n"/>
      <c r="S72" s="249" t="n"/>
      <c r="T72" s="246" t="n"/>
      <c r="U72" s="547" t="n"/>
      <c r="X72" s="80" t="n"/>
      <c r="Y72" s="80" t="n"/>
      <c r="Z72" s="80" t="n"/>
      <c r="AA72" s="80" t="n"/>
      <c r="AB72" s="80" t="n"/>
      <c r="AC72" s="80" t="n"/>
      <c r="AD72" s="80" t="n"/>
      <c r="AE72" s="80" t="n"/>
      <c r="AF72" s="80" t="n"/>
      <c r="AG72" s="80" t="n"/>
      <c r="AH72" s="80" t="n"/>
      <c r="AI72" s="80" t="n"/>
      <c r="AJ72" s="80" t="n"/>
      <c r="AK72" s="80" t="n"/>
      <c r="AL72" s="80" t="n"/>
      <c r="AM72" s="80" t="n"/>
      <c r="AN72" s="80" t="n"/>
      <c r="AO72" s="80" t="n"/>
      <c r="AP72" s="80" t="n"/>
      <c r="AQ72" s="80" t="n"/>
      <c r="AR72" s="80" t="n"/>
      <c r="AS72" s="80" t="n"/>
      <c r="AT72" s="80" t="n"/>
      <c r="AU72" s="80" t="n"/>
      <c r="AV72" s="80" t="n"/>
      <c r="AW72" s="80" t="n"/>
      <c r="AX72" s="80" t="n"/>
      <c r="AY72" s="80" t="n"/>
      <c r="AZ72" s="80" t="n"/>
      <c r="BA72" s="80" t="n"/>
      <c r="BB72" s="80" t="n"/>
      <c r="BC72" s="80" t="n"/>
      <c r="BD72" s="80" t="n"/>
      <c r="BE72" s="80" t="n"/>
      <c r="BF72" s="80" t="n"/>
      <c r="BG72" s="80" t="n"/>
      <c r="BH72" s="80" t="n"/>
      <c r="BI72" s="80" t="n"/>
      <c r="BJ72" s="80" t="n"/>
      <c r="BK72" s="80" t="n"/>
      <c r="BL72" s="80" t="n"/>
      <c r="BM72" s="80" t="n"/>
      <c r="BN72" s="80" t="n"/>
      <c r="BO72" s="80" t="n"/>
      <c r="BP72" s="80" t="n"/>
      <c r="BQ72" s="80" t="n"/>
      <c r="BR72" s="80" t="n"/>
      <c r="BS72" s="80" t="n"/>
      <c r="BT72" s="80" t="n"/>
      <c r="BU72" s="80" t="n"/>
      <c r="BV72" s="80" t="n"/>
      <c r="BW72" s="80" t="n"/>
      <c r="BX72" s="80" t="n"/>
      <c r="BY72" s="80" t="n"/>
      <c r="BZ72" s="80" t="n"/>
      <c r="CA72" s="548" t="n"/>
      <c r="CB72" s="61" t="n"/>
      <c r="CC72" s="61" t="n"/>
      <c r="CD72" s="332" t="n"/>
      <c r="CL72" s="332" t="n"/>
      <c r="CR72" s="451" t="n"/>
      <c r="CS72" s="451" t="n"/>
    </row>
    <row r="73">
      <c r="B73" s="246" t="n"/>
      <c r="C73" s="246" t="n"/>
      <c r="D73" s="246" t="n"/>
      <c r="E73" s="246" t="n"/>
      <c r="F73" s="246" t="n"/>
      <c r="G73" s="246" t="n"/>
      <c r="H73" s="246" t="n"/>
      <c r="I73" s="246" t="n"/>
      <c r="J73" s="246" t="n"/>
      <c r="K73" s="246" t="n"/>
      <c r="L73" s="246" t="n"/>
      <c r="M73" s="246" t="n"/>
      <c r="N73" s="246" t="n"/>
      <c r="O73" s="246" t="n"/>
      <c r="P73" s="246" t="n"/>
      <c r="Q73" s="246" t="n"/>
      <c r="R73" s="246" t="n"/>
      <c r="S73" s="249" t="n"/>
      <c r="T73" s="246" t="n"/>
      <c r="U73" s="547" t="n"/>
      <c r="X73" s="80" t="n"/>
      <c r="Y73" s="80" t="n"/>
      <c r="Z73" s="80" t="n"/>
      <c r="AA73" s="80" t="n"/>
      <c r="AB73" s="80" t="n"/>
      <c r="AC73" s="80" t="n"/>
      <c r="AD73" s="80" t="n"/>
      <c r="AE73" s="80" t="n"/>
      <c r="AF73" s="80" t="n"/>
      <c r="AG73" s="80" t="n"/>
      <c r="AH73" s="80" t="n"/>
      <c r="AI73" s="80" t="n"/>
      <c r="AJ73" s="80" t="n"/>
      <c r="AK73" s="80" t="n"/>
      <c r="AL73" s="80" t="n"/>
      <c r="AM73" s="80" t="n"/>
      <c r="AN73" s="80" t="n"/>
      <c r="AO73" s="80" t="n"/>
      <c r="AP73" s="80" t="n"/>
      <c r="AQ73" s="80" t="n"/>
      <c r="AR73" s="80" t="n"/>
      <c r="AS73" s="80" t="n"/>
      <c r="AT73" s="80" t="n"/>
      <c r="AU73" s="80" t="n"/>
      <c r="AV73" s="80" t="n"/>
      <c r="AW73" s="80" t="n"/>
      <c r="AX73" s="80" t="n"/>
      <c r="AY73" s="80" t="n"/>
      <c r="AZ73" s="80" t="n"/>
      <c r="BA73" s="80" t="n"/>
      <c r="BB73" s="80" t="n"/>
      <c r="BC73" s="80" t="n"/>
      <c r="BD73" s="80" t="n"/>
      <c r="BE73" s="80" t="n"/>
      <c r="BF73" s="80" t="n"/>
      <c r="BG73" s="80" t="n"/>
      <c r="BH73" s="80" t="n"/>
      <c r="BI73" s="80" t="n"/>
      <c r="BJ73" s="80" t="n"/>
      <c r="BK73" s="80" t="n"/>
      <c r="BL73" s="80" t="n"/>
      <c r="BM73" s="80" t="n"/>
      <c r="BN73" s="80" t="n"/>
      <c r="BO73" s="80" t="n"/>
      <c r="BP73" s="80" t="n"/>
      <c r="BQ73" s="80" t="n"/>
      <c r="BR73" s="80" t="n"/>
      <c r="BS73" s="80" t="n"/>
      <c r="BT73" s="80" t="n"/>
      <c r="BU73" s="80" t="n"/>
      <c r="BV73" s="80" t="n"/>
      <c r="BW73" s="80" t="n"/>
      <c r="BX73" s="80" t="n"/>
      <c r="BY73" s="80" t="n"/>
      <c r="BZ73" s="80" t="n"/>
      <c r="CA73" s="548" t="n"/>
      <c r="CB73" s="61" t="n"/>
      <c r="CC73" s="61" t="n"/>
      <c r="CD73" s="332" t="n"/>
      <c r="CL73" s="332" t="n"/>
      <c r="CR73" s="451" t="n"/>
      <c r="CS73" s="451" t="n"/>
    </row>
    <row r="74">
      <c r="B74" s="246" t="n"/>
      <c r="C74" s="246" t="n"/>
      <c r="D74" s="246" t="n"/>
      <c r="E74" s="246" t="n"/>
      <c r="F74" s="246" t="n"/>
      <c r="G74" s="246" t="n"/>
      <c r="H74" s="246" t="n"/>
      <c r="I74" s="246" t="n"/>
      <c r="J74" s="246" t="n"/>
      <c r="K74" s="246" t="n"/>
      <c r="L74" s="246" t="n"/>
      <c r="M74" s="246" t="n"/>
      <c r="N74" s="246" t="n"/>
      <c r="O74" s="246" t="n"/>
      <c r="P74" s="246" t="n"/>
      <c r="Q74" s="246" t="n"/>
      <c r="R74" s="246" t="n"/>
      <c r="S74" s="249" t="n"/>
      <c r="T74" s="246" t="n"/>
      <c r="U74" s="547" t="n"/>
      <c r="X74" s="80" t="n"/>
      <c r="Y74" s="80" t="n"/>
      <c r="Z74" s="80" t="n"/>
      <c r="AA74" s="80" t="n"/>
      <c r="AB74" s="80" t="n"/>
      <c r="AC74" s="80" t="n"/>
      <c r="AD74" s="80" t="n"/>
      <c r="AE74" s="80" t="n"/>
      <c r="AF74" s="80" t="n"/>
      <c r="AG74" s="80" t="n"/>
      <c r="AH74" s="80" t="n"/>
      <c r="AI74" s="80" t="n"/>
      <c r="AJ74" s="80" t="n"/>
      <c r="AK74" s="80" t="n"/>
      <c r="AL74" s="80" t="n"/>
      <c r="AM74" s="80" t="n"/>
      <c r="AN74" s="80" t="n"/>
      <c r="AO74" s="80" t="n"/>
      <c r="AP74" s="80" t="n"/>
      <c r="AQ74" s="80" t="n"/>
      <c r="AR74" s="80" t="n"/>
      <c r="AS74" s="80" t="n"/>
      <c r="AT74" s="80" t="n"/>
      <c r="AU74" s="80" t="n"/>
      <c r="AV74" s="80" t="n"/>
      <c r="AW74" s="80" t="n"/>
      <c r="AX74" s="80" t="n"/>
      <c r="AY74" s="80" t="n"/>
      <c r="AZ74" s="80" t="n"/>
      <c r="BA74" s="80" t="n"/>
      <c r="BB74" s="80" t="n"/>
      <c r="BC74" s="80" t="n"/>
      <c r="BD74" s="80" t="n"/>
      <c r="BE74" s="80" t="n"/>
      <c r="BF74" s="80" t="n"/>
      <c r="BG74" s="80" t="n"/>
      <c r="BH74" s="80" t="n"/>
      <c r="BI74" s="80" t="n"/>
      <c r="BJ74" s="80" t="n"/>
      <c r="BK74" s="80" t="n"/>
      <c r="BL74" s="80" t="n"/>
      <c r="BM74" s="80" t="n"/>
      <c r="BN74" s="80" t="n"/>
      <c r="BO74" s="80" t="n"/>
      <c r="BP74" s="80" t="n"/>
      <c r="BQ74" s="80" t="n"/>
      <c r="BR74" s="80" t="n"/>
      <c r="BS74" s="80" t="n"/>
      <c r="BT74" s="80" t="n"/>
      <c r="BU74" s="80" t="n"/>
      <c r="BV74" s="80" t="n"/>
      <c r="BW74" s="80" t="n"/>
      <c r="BX74" s="80" t="n"/>
      <c r="BY74" s="80" t="n"/>
      <c r="BZ74" s="80" t="n"/>
      <c r="CA74" s="548" t="n"/>
      <c r="CB74" s="61" t="n"/>
      <c r="CC74" s="61" t="n"/>
      <c r="CD74" s="332" t="n"/>
      <c r="CL74" s="332" t="n"/>
      <c r="CR74" s="451" t="n"/>
      <c r="CS74" s="451" t="n"/>
    </row>
    <row r="75">
      <c r="B75" s="246" t="n"/>
      <c r="C75" s="246" t="n"/>
      <c r="D75" s="246" t="n"/>
      <c r="E75" s="246" t="n"/>
      <c r="F75" s="246" t="n"/>
      <c r="G75" s="246" t="n"/>
      <c r="H75" s="246" t="n"/>
      <c r="I75" s="246" t="n"/>
      <c r="J75" s="246" t="n"/>
      <c r="K75" s="246" t="n"/>
      <c r="L75" s="246" t="n"/>
      <c r="M75" s="246" t="n"/>
      <c r="N75" s="246" t="n"/>
      <c r="O75" s="246" t="n"/>
      <c r="P75" s="246" t="n"/>
      <c r="Q75" s="246" t="n"/>
      <c r="R75" s="246" t="n"/>
      <c r="S75" s="249" t="n"/>
      <c r="T75" s="246" t="n"/>
      <c r="U75" s="547" t="n"/>
      <c r="X75" s="80" t="n"/>
      <c r="Y75" s="80" t="n"/>
      <c r="Z75" s="80" t="n"/>
      <c r="AA75" s="80" t="n"/>
      <c r="AB75" s="80" t="n"/>
      <c r="AC75" s="80" t="n"/>
      <c r="AD75" s="80" t="n"/>
      <c r="AE75" s="80" t="n"/>
      <c r="AF75" s="80" t="n"/>
      <c r="AG75" s="80" t="n"/>
      <c r="AH75" s="80" t="n"/>
      <c r="AI75" s="80" t="n"/>
      <c r="AJ75" s="80" t="n"/>
      <c r="AK75" s="80" t="n"/>
      <c r="AL75" s="80" t="n"/>
      <c r="AM75" s="80" t="n"/>
      <c r="AN75" s="80" t="n"/>
      <c r="AO75" s="80" t="n"/>
      <c r="AP75" s="80" t="n"/>
      <c r="AQ75" s="80" t="n"/>
      <c r="AR75" s="80" t="n"/>
      <c r="AS75" s="80" t="n"/>
      <c r="AT75" s="80" t="n"/>
      <c r="AU75" s="80" t="n"/>
      <c r="AV75" s="80" t="n"/>
      <c r="AW75" s="80" t="n"/>
      <c r="AX75" s="80" t="n"/>
      <c r="AY75" s="80" t="n"/>
      <c r="AZ75" s="80" t="n"/>
      <c r="BA75" s="80" t="n"/>
      <c r="BB75" s="80" t="n"/>
      <c r="BC75" s="80" t="n"/>
      <c r="BD75" s="80" t="n"/>
      <c r="BE75" s="80" t="n"/>
      <c r="BF75" s="80" t="n"/>
      <c r="BG75" s="80" t="n"/>
      <c r="BH75" s="80" t="n"/>
      <c r="BI75" s="80" t="n"/>
      <c r="BJ75" s="80" t="n"/>
      <c r="BK75" s="80" t="n"/>
      <c r="BL75" s="80" t="n"/>
      <c r="BM75" s="80" t="n"/>
      <c r="BN75" s="80" t="n"/>
      <c r="BO75" s="80" t="n"/>
      <c r="BP75" s="80" t="n"/>
      <c r="BQ75" s="80" t="n"/>
      <c r="BR75" s="80" t="n"/>
      <c r="BS75" s="80" t="n"/>
      <c r="BT75" s="80" t="n"/>
      <c r="BU75" s="80" t="n"/>
      <c r="BV75" s="80" t="n"/>
      <c r="BW75" s="80" t="n"/>
      <c r="BX75" s="80" t="n"/>
      <c r="BY75" s="80" t="n"/>
      <c r="BZ75" s="80" t="n"/>
      <c r="CA75" s="548" t="n"/>
      <c r="CB75" s="61" t="n"/>
      <c r="CC75" s="61" t="n"/>
      <c r="CD75" s="332" t="n"/>
      <c r="CL75" s="332" t="n"/>
      <c r="CR75" s="451" t="n"/>
      <c r="CS75" s="451" t="n"/>
    </row>
    <row r="76">
      <c r="B76" s="246" t="n"/>
      <c r="C76" s="246" t="n"/>
      <c r="D76" s="246" t="n"/>
      <c r="E76" s="246" t="n"/>
      <c r="F76" s="246" t="n"/>
      <c r="G76" s="246" t="n"/>
      <c r="H76" s="246" t="n"/>
      <c r="I76" s="246" t="n"/>
      <c r="J76" s="246" t="n"/>
      <c r="K76" s="246" t="n"/>
      <c r="L76" s="246" t="n"/>
      <c r="M76" s="246" t="n"/>
      <c r="N76" s="246" t="n"/>
      <c r="O76" s="246" t="n"/>
      <c r="P76" s="246" t="n"/>
      <c r="Q76" s="246" t="n"/>
      <c r="R76" s="246" t="n"/>
      <c r="S76" s="249" t="n"/>
      <c r="T76" s="246" t="n"/>
      <c r="U76" s="547" t="n"/>
      <c r="X76" s="80" t="n"/>
      <c r="Y76" s="80" t="n"/>
      <c r="Z76" s="80" t="n"/>
      <c r="AA76" s="80" t="n"/>
      <c r="AB76" s="80" t="n"/>
      <c r="AC76" s="80" t="n"/>
      <c r="AD76" s="80" t="n"/>
      <c r="AE76" s="80" t="n"/>
      <c r="AF76" s="80" t="n"/>
      <c r="AG76" s="80" t="n"/>
      <c r="AH76" s="80" t="n"/>
      <c r="AI76" s="80" t="n"/>
      <c r="AJ76" s="80" t="n"/>
      <c r="AK76" s="80" t="n"/>
      <c r="AL76" s="80" t="n"/>
      <c r="AM76" s="80" t="n"/>
      <c r="AN76" s="80" t="n"/>
      <c r="AO76" s="80" t="n"/>
      <c r="AP76" s="80" t="n"/>
      <c r="AQ76" s="80" t="n"/>
      <c r="AR76" s="80" t="n"/>
      <c r="AS76" s="80" t="n"/>
      <c r="AT76" s="80" t="n"/>
      <c r="AU76" s="80" t="n"/>
      <c r="AV76" s="80" t="n"/>
      <c r="AW76" s="80" t="n"/>
      <c r="AX76" s="80" t="n"/>
      <c r="AY76" s="80" t="n"/>
      <c r="AZ76" s="80" t="n"/>
      <c r="BA76" s="80" t="n"/>
      <c r="BB76" s="80" t="n"/>
      <c r="BC76" s="80" t="n"/>
      <c r="BD76" s="80" t="n"/>
      <c r="BE76" s="80" t="n"/>
      <c r="BF76" s="80" t="n"/>
      <c r="BG76" s="80" t="n"/>
      <c r="BH76" s="80" t="n"/>
      <c r="BI76" s="80" t="n"/>
      <c r="BJ76" s="80" t="n"/>
      <c r="BK76" s="80" t="n"/>
      <c r="BL76" s="80" t="n"/>
      <c r="BM76" s="80" t="n"/>
      <c r="BN76" s="80" t="n"/>
      <c r="BO76" s="80" t="n"/>
      <c r="BP76" s="80" t="n"/>
      <c r="BQ76" s="80" t="n"/>
      <c r="BR76" s="80" t="n"/>
      <c r="BS76" s="80" t="n"/>
      <c r="BT76" s="80" t="n"/>
      <c r="BU76" s="80" t="n"/>
      <c r="BV76" s="80" t="n"/>
      <c r="BW76" s="80" t="n"/>
      <c r="BX76" s="80" t="n"/>
      <c r="BY76" s="80" t="n"/>
      <c r="BZ76" s="80" t="n"/>
      <c r="CA76" s="548" t="n"/>
      <c r="CB76" s="61" t="n"/>
      <c r="CC76" s="61" t="n"/>
      <c r="CD76" s="332" t="n"/>
      <c r="CL76" s="332" t="n"/>
      <c r="CR76" s="451" t="n"/>
      <c r="CS76" s="451" t="n"/>
    </row>
    <row r="77" ht="19" customHeight="1" s="545">
      <c r="B77" s="246" t="n"/>
      <c r="C77" s="246" t="n"/>
      <c r="D77" s="246" t="n"/>
      <c r="E77" s="246" t="n"/>
      <c r="F77" s="246" t="n"/>
      <c r="G77" s="246" t="n"/>
      <c r="H77" s="246" t="n"/>
      <c r="I77" s="246" t="n"/>
      <c r="J77" s="246" t="n"/>
      <c r="K77" s="246" t="n"/>
      <c r="L77" s="246" t="n"/>
      <c r="M77" s="246" t="n"/>
      <c r="N77" s="246" t="n"/>
      <c r="O77" s="246" t="n"/>
      <c r="P77" s="246" t="n"/>
      <c r="Q77" s="246" t="n"/>
      <c r="R77" s="246" t="n"/>
      <c r="S77" s="249" t="n"/>
      <c r="T77" s="448" t="inlineStr">
        <is>
          <t>Energy</t>
        </is>
      </c>
      <c r="X77" s="80" t="n"/>
      <c r="Y77" s="80" t="n"/>
      <c r="Z77" s="80" t="n"/>
      <c r="AA77" s="80" t="n"/>
      <c r="AB77" s="80" t="n"/>
      <c r="AC77" s="80" t="n"/>
      <c r="AD77" s="80" t="n"/>
      <c r="AE77" s="80" t="n"/>
      <c r="AF77" s="80" t="n"/>
      <c r="AG77" s="80" t="n"/>
      <c r="AH77" s="80" t="n"/>
      <c r="AI77" s="80" t="n"/>
      <c r="AJ77" s="80" t="n"/>
      <c r="AK77" s="80" t="n"/>
      <c r="AL77" s="80" t="n"/>
      <c r="AM77" s="80" t="n"/>
      <c r="AN77" s="80" t="n"/>
      <c r="AO77" s="80" t="n"/>
      <c r="AP77" s="80" t="n"/>
      <c r="AQ77" s="80" t="n"/>
      <c r="AR77" s="80" t="n"/>
      <c r="AS77" s="80" t="n"/>
      <c r="AT77" s="80" t="n"/>
      <c r="AU77" s="80" t="n"/>
      <c r="AV77" s="80" t="n"/>
      <c r="AW77" s="80" t="n"/>
      <c r="AX77" s="80" t="n"/>
      <c r="AY77" s="80" t="n"/>
      <c r="AZ77" s="80" t="n"/>
      <c r="BA77" s="80" t="n"/>
      <c r="BB77" s="80" t="n"/>
      <c r="BC77" s="80" t="n"/>
      <c r="BD77" s="80" t="n"/>
      <c r="BE77" s="80" t="n"/>
      <c r="BF77" s="80" t="n"/>
      <c r="BG77" s="80" t="n"/>
      <c r="BH77" s="80" t="n"/>
      <c r="BI77" s="80" t="n"/>
      <c r="BJ77" s="80" t="n"/>
      <c r="BK77" s="80" t="n"/>
      <c r="BL77" s="80" t="n"/>
      <c r="BM77" s="80" t="n"/>
      <c r="BN77" s="80" t="n"/>
      <c r="BO77" s="80" t="n"/>
      <c r="BP77" s="80" t="n"/>
      <c r="BQ77" s="80" t="n"/>
      <c r="BR77" s="80" t="n"/>
      <c r="BS77" s="80" t="n"/>
      <c r="BT77" s="80" t="n"/>
      <c r="BU77" s="80" t="n"/>
      <c r="BV77" s="80" t="n"/>
      <c r="BW77" s="80" t="n"/>
      <c r="BX77" s="80" t="n"/>
      <c r="BY77" s="80" t="n"/>
      <c r="BZ77" s="80" t="n"/>
      <c r="CA77" s="80" t="n"/>
      <c r="CB77" s="80" t="n"/>
      <c r="CC77" s="80" t="n"/>
      <c r="CD77" s="80" t="n"/>
      <c r="CE77" s="80" t="n"/>
      <c r="CF77" s="80" t="n"/>
      <c r="CL77" s="332" t="n"/>
      <c r="CQ77" s="53" t="n"/>
    </row>
    <row r="78" ht="17" customHeight="1" s="545">
      <c r="B78" s="246" t="n"/>
      <c r="C78" s="246" t="n"/>
      <c r="D78" s="246" t="n"/>
      <c r="E78" s="246" t="n"/>
      <c r="F78" s="246" t="n"/>
      <c r="G78" s="246" t="n"/>
      <c r="H78" s="246" t="n"/>
      <c r="I78" s="246" t="n"/>
      <c r="J78" s="246" t="n"/>
      <c r="K78" s="246" t="n"/>
      <c r="L78" s="270" t="n"/>
      <c r="M78" s="358" t="n"/>
      <c r="N78" s="335" t="n"/>
      <c r="O78" s="246" t="n"/>
      <c r="P78" s="246" t="n"/>
      <c r="Q78" s="246" t="n"/>
      <c r="R78" s="266" t="n"/>
      <c r="S78" s="249" t="n"/>
      <c r="T78" s="456" t="inlineStr">
        <is>
          <t>XLE</t>
        </is>
      </c>
      <c r="U78" s="446" t="inlineStr">
        <is>
          <t>Oil, Gas &amp; Consumable Fuels</t>
        </is>
      </c>
      <c r="X78" s="80" t="n"/>
      <c r="Y78" s="80" t="n"/>
      <c r="Z78" s="80" t="n"/>
      <c r="AA78" s="80" t="n"/>
      <c r="AB78" s="455">
        <f>VLOOKUP(CLEAN(TRIM(T78)), 'ETF''s'!$B$7:$C$42, 2, FALSE)</f>
        <v/>
      </c>
      <c r="AC78" s="455">
        <f>VLOOKUP(CLEAN(TRIM(T78)), 'ETF''s'!$B$7:$D$42, 3, FALSE)</f>
        <v/>
      </c>
      <c r="AD78" s="80" t="n"/>
      <c r="AE78" s="80" t="n"/>
      <c r="AF78" s="80" t="n"/>
      <c r="AG78" s="80" t="n"/>
      <c r="AH78" s="80" t="n"/>
      <c r="AI78" s="80" t="n"/>
      <c r="AJ78" s="80" t="n"/>
      <c r="AK78" s="80" t="n"/>
      <c r="AL78" s="80" t="n"/>
      <c r="AM78" s="80" t="n"/>
      <c r="AN78" s="80" t="n"/>
      <c r="AO78" s="80" t="n"/>
      <c r="AP78" s="80" t="n"/>
      <c r="AQ78" s="80" t="n"/>
      <c r="AR78" s="80" t="n"/>
      <c r="AS78" s="80" t="n"/>
      <c r="AT78" s="80" t="n"/>
      <c r="AU78" s="80" t="n"/>
      <c r="AV78" s="80" t="n"/>
      <c r="AW78" s="80" t="n"/>
      <c r="AX78" s="80" t="n"/>
      <c r="AY78" s="80" t="n"/>
      <c r="AZ78" s="80" t="n"/>
      <c r="BA78" s="80" t="n"/>
      <c r="BB78" s="80" t="n"/>
      <c r="BC78" s="80" t="n"/>
      <c r="BD78" s="80" t="n"/>
      <c r="BE78" s="80" t="n"/>
      <c r="BF78" s="80" t="n"/>
      <c r="BG78" s="80" t="n"/>
      <c r="BH78" s="80" t="n"/>
      <c r="BI78" s="80" t="n"/>
      <c r="BJ78" s="80" t="n"/>
      <c r="BK78" s="80" t="n"/>
      <c r="BL78" s="80" t="n"/>
      <c r="BM78" s="80" t="n"/>
      <c r="BN78" s="80" t="n"/>
      <c r="BO78" s="80" t="n"/>
      <c r="BP78" s="80" t="n"/>
      <c r="BQ78" s="80" t="n"/>
      <c r="BR78" s="80" t="n"/>
      <c r="BS78" s="80" t="n"/>
      <c r="BT78" s="80" t="n"/>
      <c r="BU78" s="80" t="n"/>
      <c r="BV78" s="80" t="n"/>
      <c r="BW78" s="80" t="n"/>
      <c r="BX78" s="80" t="n"/>
      <c r="BY78" s="80" t="n"/>
      <c r="BZ78" s="80" t="n"/>
      <c r="CA78" s="80" t="n"/>
      <c r="CB78" s="80" t="n"/>
      <c r="CC78" s="80" t="n"/>
      <c r="CD78" s="80" t="n"/>
      <c r="CE78" s="80" t="n"/>
      <c r="CF78" s="80" t="n"/>
      <c r="CN78" t="n">
        <v>1</v>
      </c>
      <c r="CO78" s="175">
        <f>T78</f>
        <v/>
      </c>
      <c r="CP78" t="inlineStr">
        <is>
          <t>XBI</t>
        </is>
      </c>
      <c r="CR78" t="inlineStr">
        <is>
          <t>Oil, Gas &amp; Consumable Fuels</t>
        </is>
      </c>
    </row>
    <row r="79">
      <c r="B79" s="236" t="n"/>
      <c r="C79" s="236" t="n"/>
      <c r="D79" s="236" t="n"/>
      <c r="E79" s="236" t="n"/>
      <c r="F79" s="236" t="n"/>
      <c r="G79" s="236" t="n"/>
      <c r="H79" s="236" t="n"/>
      <c r="I79" s="236" t="n"/>
      <c r="J79" s="236" t="n"/>
      <c r="K79" s="236" t="n"/>
      <c r="L79" s="270" t="n"/>
      <c r="M79" s="358" t="n"/>
      <c r="N79" s="335" t="n"/>
      <c r="O79" s="335" t="n"/>
      <c r="P79" s="335" t="n"/>
      <c r="Q79" s="335" t="n"/>
      <c r="R79" s="282" t="n"/>
      <c r="S79" s="249">
        <f>IF(BN79&lt;30,$BX$1,IF(BN79&gt;70,$BR$1,$BV$1))</f>
        <v/>
      </c>
      <c r="T79" s="246" t="n"/>
      <c r="U79" s="547" t="inlineStr">
        <is>
          <t>CVX</t>
        </is>
      </c>
      <c r="V79" t="inlineStr">
        <is>
          <t>Chevron Corporation</t>
        </is>
      </c>
      <c r="X79" s="80" t="n">
        <v>153.55</v>
      </c>
      <c r="Y79" s="189" t="n"/>
      <c r="Z79" s="189" t="n"/>
      <c r="AA79" s="22">
        <f>AN79+AP79+AR79+AZ79+BB79+BG79+BJ79+BM79+BT79+BW79+BY79+AC79+AI79+BP79+AK79</f>
        <v/>
      </c>
      <c r="AB79" s="336">
        <f>IF(X79&gt;0,AB$78,0)</f>
        <v/>
      </c>
      <c r="AC79" s="337">
        <f>IF(AB79&gt;0,AC$78,0)</f>
        <v/>
      </c>
      <c r="AD79" s="366">
        <f>AB79*M79</f>
        <v/>
      </c>
      <c r="AE79" s="337">
        <f>AC79*M79</f>
        <v/>
      </c>
      <c r="AF79" s="332" t="n">
        <v>4361228</v>
      </c>
      <c r="AG79" s="332" t="n">
        <v>445088</v>
      </c>
      <c r="AH79" s="225">
        <f>IF(AF79&gt;2500000,AQ$2,IF(AF79&gt;1000000,AR$2,IF(AF79&gt;750000,AS$2,IF(AF79&gt;500000,AT$2,IF(AF79&lt;500000,AU$2)))))</f>
        <v/>
      </c>
      <c r="AI79" s="31">
        <f>IF(AH79=AQ$2,20,IF(AH79=AR$2,15,IF(AH79=AS$2,10,IF(AH79=AT$2,5,IF(AH79=AU$2,0)))))</f>
        <v/>
      </c>
      <c r="AJ79" s="284" t="n">
        <v>74</v>
      </c>
      <c r="AK79" s="31">
        <f>IF(AJ79&gt;84,20,IF(AJ79&gt;80,15,IF(AJ79&gt;75,10,IF(AJ79&gt;70,5,IF(AJ79&gt;49,0,IF(AJ79&lt;1,0,IF(AJ79&lt;20,-20,IF(AJ79&lt;30,-15,IF(AJ79&lt;40,-10,IF(AJ79&lt;50,-5))))))))))</f>
        <v/>
      </c>
      <c r="AL79" s="22" t="n"/>
      <c r="AM79" s="550" t="inlineStr">
        <is>
          <t>C</t>
        </is>
      </c>
      <c r="AN79" s="22">
        <f>IF(AM79=$AN$1,20,IF(AM79=$AO$1,17,IF(AM79=$AP$1,12,IF(AM79=$AQ$1,5,IF(AM79=$AR$1,0)))))</f>
        <v/>
      </c>
      <c r="AP79" s="31" t="n"/>
      <c r="AQ79" s="271" t="inlineStr">
        <is>
          <t>Neutral-</t>
        </is>
      </c>
      <c r="AR79" s="548">
        <f>IF(AQ79=$AS$1,20,IF(AQ79=$AU$1,18,IF(AQ79=$AW$1,14,IF(AQ79=$AY$1,10,IF(AQ79=$BA$1,5,IF(AQ79=$BC$1,0,IF(AQ79=$BD$1,-2.5)))))))</f>
        <v/>
      </c>
      <c r="AS79" s="189" t="n">
        <v>0.16</v>
      </c>
      <c r="AT79" s="22">
        <f>IF(AS79&lt;1,5,IF(AS79&lt;2,0,IF(AS79&gt;2,-5, IF(AS79=0,5,IF(AS79&lt;0,-7)))))</f>
        <v/>
      </c>
      <c r="AU79" s="189" t="n">
        <v>19.69</v>
      </c>
      <c r="AV79" s="22">
        <f>IF(AU79&lt;0,-7,IF(AU79&lt;15,5,IF(AU79&lt;25,2,IF(AU79=25,-5,IF(AU79&gt;25,0)))))</f>
        <v/>
      </c>
      <c r="AW79" s="189" t="n">
        <v>2.33</v>
      </c>
      <c r="AX79" s="22">
        <f>IF(AW79=1,5,IF(AW79&lt;1,5,IF(AW79&gt;1,0)))</f>
        <v/>
      </c>
      <c r="AY79" s="239" t="inlineStr">
        <is>
          <t>Bullish</t>
        </is>
      </c>
      <c r="AZ79" s="189">
        <f>IF(AY79=$AS$1,20,IF(AY79=$AU$1,18,IF(AY79=$AW$1,14,IF(AY79=$AY$1,10,IF(AY79=$BA$1,5,IF(AY79=$BC$1,0,IF(AY79=$BD$1,-2.5)))))))</f>
        <v/>
      </c>
      <c r="BA79" s="18" t="n">
        <v>0.015</v>
      </c>
      <c r="BB79" s="548">
        <f>IF(BA79&gt;0.05,2,IF(BA79&gt;0,1,IF(BA79&lt;-0.05,-1,IF(BA79&lt;0.1,-2))))</f>
        <v/>
      </c>
      <c r="BC79" s="554" t="n">
        <v>45657</v>
      </c>
      <c r="BD79" s="22" t="n">
        <v>139.97</v>
      </c>
      <c r="BE79" s="22">
        <f>X79</f>
        <v/>
      </c>
      <c r="BF79" s="18">
        <f>IF(BD79&gt;0,(BE79-BD79)/BD79,0)</f>
        <v/>
      </c>
      <c r="BG79" s="548">
        <f>IF(BF79&gt;0.05,4,IF(BF79&gt;0,2,IF(BF79&lt;-0.05,-2,IF(BF79&lt;0.1,-4))))</f>
        <v/>
      </c>
      <c r="BH79" s="225" t="n">
        <v>-0.5</v>
      </c>
      <c r="BI79" s="225">
        <f>BH79*M79</f>
        <v/>
      </c>
      <c r="BJ79" s="225">
        <f>IF(BH79&gt;5,-1,IF(BH79&gt;4,0,IF(BH79&gt;3,1,IF(BH79&gt;2,2,IF(BH79&gt;1,2, IF(BH79=0,2,IF(BH79&lt;-5,-2,IF(BH79&lt;4,2,IF(BH79&lt;0,1)))))))))</f>
        <v/>
      </c>
      <c r="BK79" s="31" t="n">
        <v>-16</v>
      </c>
      <c r="BL79" s="31">
        <f>BK79*M79</f>
        <v/>
      </c>
      <c r="BM79" s="548">
        <f>IF(BK79&gt;40,4,IF(BK79&gt;30,3.5,IF(BK79&gt;20,3,IF(BK79&gt;10,2,IF(BK79&gt;0,1,IF(BK79=0,0.5,IF(BK79&lt;-40,-4,IF(BK79&lt;-30,-3,IF(BK79&lt;-20,-2.5,IF(BK79&lt;-10,-2,IF(BK79&lt;0,0)))))))))))</f>
        <v/>
      </c>
      <c r="BN79" s="61" t="n">
        <v>27</v>
      </c>
      <c r="BO79" s="61">
        <f>BN79*M79</f>
        <v/>
      </c>
      <c r="BP79" s="548">
        <f>IF(BN79&lt;10,5,IF(BN79&lt;20,4,IF(BN79&lt;30,3,IF(BN79&lt;40,2,IF(BN79&lt;50,1,IF(BN79=50,0,IF(BN79&gt;90,-5,IF(BN79&gt;80,-4,IF(BN79&gt;70,-3,IF(BN79&gt;60,-2,IF(BN79&gt;50,-1,0)))))))))))</f>
        <v/>
      </c>
      <c r="BQ79" s="206" t="n"/>
      <c r="BR79" s="61" t="n">
        <v>0.02</v>
      </c>
      <c r="BS79" s="337">
        <f>BR79*M79</f>
        <v/>
      </c>
      <c r="BT79" s="225">
        <f>IF(BR79=1,20,IF(BR79&gt;0.9,16,IF(BR79&gt;0.8,12,IF(BR79&gt;0.7,8,IF(BR79&gt;0.6,4,IF(BR79&gt;0.5,0,IF(BR79&gt;0.4,-1,IF(BR79&gt;0.3,-2,IF(BR79&gt;0.2,-3,IF(BR79&gt;0.1,-4,IF(BR79&gt;0,-5,IF(BR79=0,-5))))))))))))</f>
        <v/>
      </c>
      <c r="BU79" s="61" t="n"/>
      <c r="BV79" s="548" t="inlineStr">
        <is>
          <t>V Bear</t>
        </is>
      </c>
      <c r="BW79" s="548">
        <f>IF(BV79=$BZ$1,8,IF(BV79=$CA$1,4,IF(BV79=$CB$1,0,IF(BV79=$CC$1,-4,IF(BV79=$CE$1,-8)))))</f>
        <v/>
      </c>
      <c r="BX79" s="206" t="inlineStr">
        <is>
          <t>˄</t>
        </is>
      </c>
      <c r="BY79" s="206">
        <f>IF(BX79=BR$1,5,IF(BX79=BV$1,0,IF(BX79=BX$1,-5)))</f>
        <v/>
      </c>
      <c r="BZ79" s="339" t="n"/>
      <c r="CA79" s="548" t="inlineStr">
        <is>
          <t>Buy</t>
        </is>
      </c>
      <c r="CB79" s="61" t="n"/>
      <c r="CC79" s="61" t="n"/>
      <c r="CD79" s="332" t="n"/>
      <c r="CE79" t="inlineStr">
        <is>
          <t>Energy</t>
        </is>
      </c>
      <c r="CF79" t="inlineStr">
        <is>
          <t>Energy</t>
        </is>
      </c>
      <c r="CG79" t="inlineStr">
        <is>
          <t>Oil, Gas &amp; Consumable Fuels</t>
        </is>
      </c>
      <c r="CH79" t="inlineStr">
        <is>
          <t>Integrated Oil &amp; Gas</t>
        </is>
      </c>
      <c r="CI79" s="183" t="n"/>
      <c r="CN79">
        <f>CN78+1</f>
        <v/>
      </c>
      <c r="CO79" s="548">
        <f>T100</f>
        <v/>
      </c>
      <c r="CP79" t="inlineStr">
        <is>
          <t>CRAK</t>
        </is>
      </c>
      <c r="CR79" t="inlineStr">
        <is>
          <t>CVX</t>
        </is>
      </c>
    </row>
    <row r="80">
      <c r="B80" s="236" t="n"/>
      <c r="C80" s="236" t="n"/>
      <c r="D80" s="236" t="n"/>
      <c r="E80" s="236" t="n"/>
      <c r="F80" s="236" t="n"/>
      <c r="G80" s="236" t="n"/>
      <c r="H80" s="236" t="n"/>
      <c r="I80" s="236" t="n"/>
      <c r="J80" s="236" t="n"/>
      <c r="K80" s="236" t="n"/>
      <c r="L80" s="270" t="n"/>
      <c r="M80" s="358" t="n"/>
      <c r="N80" s="335" t="n"/>
      <c r="O80" s="335" t="n"/>
      <c r="P80" s="335" t="n"/>
      <c r="Q80" s="335" t="n"/>
      <c r="R80" s="282" t="n"/>
      <c r="S80" s="249">
        <f>IF(BN80&lt;30,$BX$1,IF(BN80&gt;70,$BR$1,$BV$1))</f>
        <v/>
      </c>
      <c r="T80" s="246" t="n"/>
      <c r="U80" s="547" t="inlineStr">
        <is>
          <t>DINO</t>
        </is>
      </c>
      <c r="V80" t="inlineStr">
        <is>
          <t>HF Sinclair Corporation</t>
        </is>
      </c>
      <c r="X80" s="80" t="n">
        <v>51.69</v>
      </c>
      <c r="Y80" s="189" t="n"/>
      <c r="Z80" s="189" t="n"/>
      <c r="AA80" s="22">
        <f>AN80+AP80+AR80+AZ80+BB80+BG80+BJ80+BM80+BT80+BW80+BY80+AC80+AI80+BP80+AK80</f>
        <v/>
      </c>
      <c r="AB80" s="336">
        <f>IF(X80&gt;0,AB$78,0)</f>
        <v/>
      </c>
      <c r="AC80" s="337">
        <f>IF(AB80&gt;0,AC$78,0)</f>
        <v/>
      </c>
      <c r="AD80" s="366">
        <f>AB80*M80</f>
        <v/>
      </c>
      <c r="AE80" s="337">
        <f>AC80*M80</f>
        <v/>
      </c>
      <c r="AF80" s="332" t="n">
        <v>5070984</v>
      </c>
      <c r="AG80" s="332" t="n">
        <v>-16236</v>
      </c>
      <c r="AH80" s="225">
        <f>IF(AF80&gt;2500000,AQ$2,IF(AF80&gt;1000000,AR$2,IF(AF80&gt;750000,AS$2,IF(AF80&gt;500000,AT$2,IF(AF80&lt;500000,AU$2)))))</f>
        <v/>
      </c>
      <c r="AI80" s="31">
        <f>IF(AH80=AQ$2,20,IF(AH80=AR$2,15,IF(AH80=AS$2,10,IF(AH80=AT$2,5,IF(AH80=AU$2,0)))))</f>
        <v/>
      </c>
      <c r="AJ80" s="284" t="n">
        <v>77</v>
      </c>
      <c r="AK80" s="31">
        <f>IF(AJ80&gt;84,20,IF(AJ80&gt;80,15,IF(AJ80&gt;75,10,IF(AJ80&gt;70,5,IF(AJ80&gt;49,0,IF(AJ80&lt;1,0,IF(AJ80&lt;20,-20,IF(AJ80&lt;30,-15,IF(AJ80&lt;40,-10,IF(AJ80&lt;50,-5))))))))))</f>
        <v/>
      </c>
      <c r="AL80" s="22" t="n"/>
      <c r="AM80" s="371" t="inlineStr">
        <is>
          <t>B</t>
        </is>
      </c>
      <c r="AN80" s="22">
        <f>IF(AM80=$AN$1,20,IF(AM80=$AO$1,17,IF(AM80=$AP$1,12,IF(AM80=$AQ$1,5,IF(AM80=$AR$1,0)))))</f>
        <v/>
      </c>
      <c r="AP80" s="31" t="n"/>
      <c r="AQ80" s="176" t="inlineStr">
        <is>
          <t>V Bullish</t>
        </is>
      </c>
      <c r="AR80" s="548">
        <f>IF(AQ80=$AS$1,20,IF(AQ80=$AU$1,18,IF(AQ80=$AW$1,14,IF(AQ80=$AY$1,10,IF(AQ80=$BA$1,5,IF(AQ80=$BC$1,0,IF(AQ80=$BD$1,-2.5)))))))</f>
        <v/>
      </c>
      <c r="AS80" s="189" t="n">
        <v>0.33</v>
      </c>
      <c r="AT80" s="22">
        <f>IF(AS80&lt;1,5,IF(AS80&lt;2,0,IF(AS80&gt;2,-5, IF(AS80=0,5,IF(AS80&lt;0,-7)))))</f>
        <v/>
      </c>
      <c r="AU80" s="189" t="n">
        <v>-112.37</v>
      </c>
      <c r="AV80" s="22">
        <f>IF(AU80&lt;0,-7,IF(AU80&lt;15,5,IF(AU80&lt;25,2,IF(AU80=25,-5,IF(AU80&gt;25,0)))))</f>
        <v/>
      </c>
      <c r="AW80" s="189" t="n">
        <v>-1.94</v>
      </c>
      <c r="AX80" s="22">
        <f>IF(AW80=1,5,IF(AW80&lt;1,5,IF(AW80&gt;1,0)))</f>
        <v/>
      </c>
      <c r="AY80" s="176" t="inlineStr">
        <is>
          <t>V Bullish</t>
        </is>
      </c>
      <c r="AZ80" s="189">
        <f>IF(AY80=$AS$1,20,IF(AY80=$AU$1,18,IF(AY80=$AW$1,14,IF(AY80=$AY$1,10,IF(AY80=$BA$1,5,IF(AY80=$BC$1,0,IF(AY80=$BD$1,-2.5)))))))</f>
        <v/>
      </c>
      <c r="BA80" s="18" t="n">
        <v>0.08400000000000001</v>
      </c>
      <c r="BB80" s="548">
        <f>IF(BA80&gt;0.05,2,IF(BA80&gt;0,1,IF(BA80&lt;-0.05,-1,IF(BA80&lt;0.1,-2))))</f>
        <v/>
      </c>
      <c r="BC80" s="554" t="n">
        <v>45657</v>
      </c>
      <c r="BD80" s="22" t="n">
        <v>33.66</v>
      </c>
      <c r="BE80" s="22">
        <f>X80</f>
        <v/>
      </c>
      <c r="BF80" s="18">
        <f>IF(BD80&gt;0,(BE80-BD80)/BD80,0)</f>
        <v/>
      </c>
      <c r="BG80" s="548">
        <f>IF(BF80&gt;0.05,4,IF(BF80&gt;0,2,IF(BF80&lt;-0.05,-2,IF(BF80&lt;0.1,-4))))</f>
        <v/>
      </c>
      <c r="BH80" s="225" t="n">
        <v>2.5</v>
      </c>
      <c r="BI80" s="225">
        <f>BH80*M80</f>
        <v/>
      </c>
      <c r="BJ80" s="225">
        <f>IF(BH80&gt;5,-1,IF(BH80&gt;4,0,IF(BH80&gt;3,1,IF(BH80&gt;2,2,IF(BH80&gt;1,2, IF(BH80=0,2,IF(BH80&lt;-5,-2,IF(BH80&lt;4,2,IF(BH80&lt;0,1)))))))))</f>
        <v/>
      </c>
      <c r="BK80" s="31" t="n">
        <v>-0.08</v>
      </c>
      <c r="BL80" s="31">
        <f>BK80*M80</f>
        <v/>
      </c>
      <c r="BM80" s="548">
        <f>IF(BK80&gt;40,4,IF(BK80&gt;30,3.5,IF(BK80&gt;20,3,IF(BK80&gt;10,2,IF(BK80&gt;0,1,IF(BK80=0,0.5,IF(BK80&lt;-40,-4,IF(BK80&lt;-30,-3,IF(BK80&lt;-20,-2.5,IF(BK80&lt;-10,-2,IF(BK80&lt;0,0)))))))))))</f>
        <v/>
      </c>
      <c r="BN80" s="61" t="n">
        <v>21</v>
      </c>
      <c r="BO80" s="61">
        <f>BN80*M80</f>
        <v/>
      </c>
      <c r="BP80" s="548">
        <f>IF(BN80&lt;10,5,IF(BN80&lt;20,4,IF(BN80&lt;30,3,IF(BN80&lt;40,2,IF(BN80&lt;50,1,IF(BN80=50,0,IF(BN80&gt;90,-5,IF(BN80&gt;80,-4,IF(BN80&gt;70,-3,IF(BN80&gt;60,-2,IF(BN80&gt;50,-1,0)))))))))))</f>
        <v/>
      </c>
      <c r="BQ80" s="206" t="n"/>
      <c r="BR80" s="61" t="n">
        <v>0.86</v>
      </c>
      <c r="BS80" s="337">
        <f>BR80*M80</f>
        <v/>
      </c>
      <c r="BT80" s="225">
        <f>IF(BR80=1,20,IF(BR80&gt;0.9,16,IF(BR80&gt;0.8,12,IF(BR80&gt;0.7,8,IF(BR80&gt;0.6,4,IF(BR80&gt;0.5,0,IF(BR80&gt;0.4,-1,IF(BR80&gt;0.3,-2,IF(BR80&gt;0.2,-3,IF(BR80&gt;0.1,-4,IF(BR80&gt;0,-5,IF(BR80=0,-5))))))))))))</f>
        <v/>
      </c>
      <c r="BU80" s="61" t="n"/>
      <c r="BV80" s="548" t="inlineStr">
        <is>
          <t>Bull</t>
        </is>
      </c>
      <c r="BW80" s="548">
        <f>IF(BV80=$BZ$1,8,IF(BV80=$CA$1,4,IF(BV80=$CB$1,0,IF(BV80=$CC$1,-4,IF(BV80=$CE$1,-8)))))</f>
        <v/>
      </c>
      <c r="BX80" s="206" t="inlineStr">
        <is>
          <t>˄</t>
        </is>
      </c>
      <c r="BY80" s="206">
        <f>IF(BX80=BR$1,5,IF(BX80=BV$1,0,IF(BX80=BX$1,-5)))</f>
        <v/>
      </c>
      <c r="BZ80" s="554" t="n"/>
      <c r="CA80" s="548" t="inlineStr">
        <is>
          <t>Buy</t>
        </is>
      </c>
      <c r="CB80" s="61" t="n"/>
      <c r="CC80" s="61" t="n"/>
      <c r="CD80" s="332" t="n"/>
      <c r="CE80" t="inlineStr">
        <is>
          <t>Energy</t>
        </is>
      </c>
      <c r="CF80" t="inlineStr">
        <is>
          <t>Energy</t>
        </is>
      </c>
      <c r="CG80" t="inlineStr">
        <is>
          <t>Oil, Gas &amp; Consumable Fuels</t>
        </is>
      </c>
      <c r="CH80" t="inlineStr">
        <is>
          <t>Integrated Oil &amp; Gas</t>
        </is>
      </c>
      <c r="CI80" s="183" t="n"/>
      <c r="CL80" s="332" t="n"/>
      <c r="CN80" t="n">
        <v>3</v>
      </c>
      <c r="CO80" s="499" t="inlineStr">
        <is>
          <t>CRAK</t>
        </is>
      </c>
      <c r="CP80" t="inlineStr">
        <is>
          <t>IHE</t>
        </is>
      </c>
      <c r="CR80" t="inlineStr">
        <is>
          <t>DINO</t>
        </is>
      </c>
    </row>
    <row r="81">
      <c r="B81" s="236" t="n"/>
      <c r="C81" s="236" t="n"/>
      <c r="D81" s="236" t="n"/>
      <c r="E81" s="236" t="n"/>
      <c r="F81" s="236" t="n"/>
      <c r="G81" s="236" t="n"/>
      <c r="H81" s="236" t="n"/>
      <c r="I81" s="236" t="n"/>
      <c r="J81" s="236" t="n"/>
      <c r="K81" s="236" t="n"/>
      <c r="L81" s="270" t="n"/>
      <c r="M81" s="358" t="n"/>
      <c r="N81" s="335" t="n"/>
      <c r="O81" s="335" t="n"/>
      <c r="P81" s="335" t="n"/>
      <c r="Q81" s="335" t="n"/>
      <c r="R81" s="282" t="n"/>
      <c r="S81" s="249">
        <f>IF(BN81&lt;30,$BX$1,IF(BN81&gt;70,$BR$1,$BV$1))</f>
        <v/>
      </c>
      <c r="T81" s="246" t="inlineStr">
        <is>
          <t>RE</t>
        </is>
      </c>
      <c r="U81" s="547" t="inlineStr">
        <is>
          <t>COP</t>
        </is>
      </c>
      <c r="V81" t="inlineStr">
        <is>
          <t>ConocoPhillips</t>
        </is>
      </c>
      <c r="X81" s="80" t="n">
        <v>88.86</v>
      </c>
      <c r="Y81" s="189" t="n"/>
      <c r="Z81" s="189" t="n"/>
      <c r="AA81" s="22">
        <f>AN81+AP81+AR81+AZ81+BB81+BG81+BJ81+BM81+BT81+BW81+BY81+AC81+AI81+BP81+AK81</f>
        <v/>
      </c>
      <c r="AB81" s="336">
        <f>IF(X81&gt;0,AB$78,0)</f>
        <v/>
      </c>
      <c r="AC81" s="337">
        <f>IF(AB81&gt;0,AC$78,0)</f>
        <v/>
      </c>
      <c r="AD81" s="366">
        <f>AB81*M81</f>
        <v/>
      </c>
      <c r="AE81" s="337">
        <f>AC81*M81</f>
        <v/>
      </c>
      <c r="AF81" s="332" t="n">
        <v>5032712</v>
      </c>
      <c r="AG81" s="332" t="n">
        <v>775932</v>
      </c>
      <c r="AH81" s="225">
        <f>IF(AF81&gt;2500000,AQ$2,IF(AF81&gt;1000000,AR$2,IF(AF81&gt;750000,AS$2,IF(AF81&gt;500000,AT$2,IF(AF81&lt;500000,AU$2)))))</f>
        <v/>
      </c>
      <c r="AI81" s="31">
        <f>IF(AH81=AQ$2,20,IF(AH81=AR$2,15,IF(AH81=AS$2,10,IF(AH81=AT$2,5,IF(AH81=AU$2,0)))))</f>
        <v/>
      </c>
      <c r="AJ81" s="284" t="n">
        <v>72</v>
      </c>
      <c r="AK81" s="31">
        <f>IF(AJ81&gt;84,20,IF(AJ81&gt;80,15,IF(AJ81&gt;75,10,IF(AJ81&gt;70,5,IF(AJ81&gt;49,0,IF(AJ81&lt;1,0,IF(AJ81&lt;20,-20,IF(AJ81&lt;30,-15,IF(AJ81&lt;40,-10,IF(AJ81&lt;50,-5))))))))))</f>
        <v/>
      </c>
      <c r="AL81" s="22" t="n"/>
      <c r="AM81" s="453" t="inlineStr">
        <is>
          <t>D</t>
        </is>
      </c>
      <c r="AN81" s="22">
        <f>IF(AM81=$AN$1,20,IF(AM81=$AO$1,17,IF(AM81=$AP$1,12,IF(AM81=$AQ$1,5,IF(AM81=$AR$1,0)))))</f>
        <v/>
      </c>
      <c r="AP81" s="31" t="n"/>
      <c r="AQ81" s="273" t="inlineStr">
        <is>
          <t>Bearish</t>
        </is>
      </c>
      <c r="AR81" s="548">
        <f>IF(AQ81=$AS$1,20,IF(AQ81=$AU$1,18,IF(AQ81=$AW$1,14,IF(AQ81=$AY$1,10,IF(AQ81=$BA$1,5,IF(AQ81=$BC$1,0,IF(AQ81=$BD$1,-2.5)))))))</f>
        <v/>
      </c>
      <c r="AS81" s="189" t="n"/>
      <c r="AT81" s="22">
        <f>IF(AS81&lt;1,5,IF(AS81&lt;2,0,IF(AS81&gt;2,-5, IF(AS81=0,5,IF(AS81&lt;0,-7)))))</f>
        <v/>
      </c>
      <c r="AU81" s="189" t="n"/>
      <c r="AV81" s="22">
        <f>IF(AU81&lt;0,-7,IF(AU81&lt;15,5,IF(AU81&lt;25,2,IF(AU81=25,-5,IF(AU81&gt;25,0)))))</f>
        <v/>
      </c>
      <c r="AW81" s="189" t="n"/>
      <c r="AX81" s="22">
        <f>IF(AW81=1,5,IF(AW81&lt;1,5,IF(AW81&gt;1,0)))</f>
        <v/>
      </c>
      <c r="AY81" s="175" t="inlineStr">
        <is>
          <t>Neutral</t>
        </is>
      </c>
      <c r="AZ81" s="189">
        <f>IF(AY81=$AS$1,20,IF(AY81=$AU$1,18,IF(AY81=$AW$1,14,IF(AY81=$AY$1,10,IF(AY81=$BA$1,5,IF(AY81=$BC$1,0,IF(AY81=$BD$1,-2.5)))))))</f>
        <v/>
      </c>
      <c r="BA81" s="18" t="n">
        <v>-0.003</v>
      </c>
      <c r="BB81" s="548">
        <f>IF(BA81&gt;0.05,2,IF(BA81&gt;0,1,IF(BA81&lt;-0.05,-1,IF(BA81&lt;0.1,-2))))</f>
        <v/>
      </c>
      <c r="BC81" s="554" t="n">
        <v>45657</v>
      </c>
      <c r="BD81" s="22" t="n">
        <v>96.73999999999999</v>
      </c>
      <c r="BE81" s="22">
        <f>X81</f>
        <v/>
      </c>
      <c r="BF81" s="18">
        <f>IF(BD81&gt;0,(BE81-BD81)/BD81,0)</f>
        <v/>
      </c>
      <c r="BG81" s="548">
        <f>IF(BF81&gt;0.05,4,IF(BF81&gt;0,2,IF(BF81&lt;-0.05,-2,IF(BF81&lt;0.1,-4))))</f>
        <v/>
      </c>
      <c r="BH81" s="225" t="n">
        <v>-2</v>
      </c>
      <c r="BI81" s="225">
        <f>BH81*M81</f>
        <v/>
      </c>
      <c r="BJ81" s="225">
        <f>IF(BH81&gt;5,-1,IF(BH81&gt;4,0,IF(BH81&gt;3,1,IF(BH81&gt;2,2,IF(BH81&gt;1,2, IF(BH81=0,2,IF(BH81&lt;-5,-2,IF(BH81&lt;4,2,IF(BH81&lt;0,1)))))))))</f>
        <v/>
      </c>
      <c r="BK81" s="31" t="n">
        <v>-14</v>
      </c>
      <c r="BL81" s="31">
        <f>BK81*M81</f>
        <v/>
      </c>
      <c r="BM81" s="548">
        <f>IF(BK81&gt;40,4,IF(BK81&gt;30,3.5,IF(BK81&gt;20,3,IF(BK81&gt;10,2,IF(BK81&gt;0,1,IF(BK81=0,0.5,IF(BK81&lt;-40,-4,IF(BK81&lt;-30,-3,IF(BK81&lt;-20,-2.5,IF(BK81&lt;-10,-2,IF(BK81&lt;0,0)))))))))))</f>
        <v/>
      </c>
      <c r="BN81" s="61" t="n">
        <v>76</v>
      </c>
      <c r="BO81" s="61">
        <f>BN81*M81</f>
        <v/>
      </c>
      <c r="BP81" s="548">
        <f>IF(BN81&lt;10,5,IF(BN81&lt;20,4,IF(BN81&lt;30,3,IF(BN81&lt;40,2,IF(BN81&lt;50,1,IF(BN81=50,0,IF(BN81&gt;90,-5,IF(BN81&gt;80,-4,IF(BN81&gt;70,-3,IF(BN81&gt;60,-2,IF(BN81&gt;50,-1,0)))))))))))</f>
        <v/>
      </c>
      <c r="BQ81" s="206" t="n"/>
      <c r="BR81" s="61" t="n">
        <v>0.09</v>
      </c>
      <c r="BS81" s="337">
        <f>BR81*M81</f>
        <v/>
      </c>
      <c r="BT81" s="225">
        <f>IF(BR81=1,20,IF(BR81&gt;0.9,16,IF(BR81&gt;0.8,12,IF(BR81&gt;0.7,8,IF(BR81&gt;0.6,4,IF(BR81&gt;0.5,0,IF(BR81&gt;0.4,-1,IF(BR81&gt;0.3,-2,IF(BR81&gt;0.2,-3,IF(BR81&gt;0.1,-4,IF(BR81&gt;0,-5,IF(BR81=0,-5))))))))))))</f>
        <v/>
      </c>
      <c r="BU81" s="61" t="n"/>
      <c r="BV81" s="548" t="inlineStr">
        <is>
          <t>Bear</t>
        </is>
      </c>
      <c r="BW81" s="548">
        <f>IF(BV81=$BZ$1,8,IF(BV81=$CA$1,4,IF(BV81=$CB$1,0,IF(BV81=$CC$1,-4,IF(BV81=$CE$1,-8)))))</f>
        <v/>
      </c>
      <c r="BX81" s="206" t="inlineStr">
        <is>
          <t>˄</t>
        </is>
      </c>
      <c r="BY81" s="206">
        <f>IF(BX81=BR$1,5,IF(BX81=BV$1,0,IF(BX81=BX$1,-5)))</f>
        <v/>
      </c>
      <c r="BZ81" s="554" t="n">
        <v>45967</v>
      </c>
      <c r="CA81" s="548" t="inlineStr">
        <is>
          <t>Buy</t>
        </is>
      </c>
      <c r="CB81" s="61" t="n"/>
      <c r="CC81" s="61" t="n"/>
      <c r="CD81" s="332" t="n"/>
      <c r="CI81" s="183" t="n"/>
      <c r="CL81" s="332" t="n"/>
      <c r="CN81">
        <f>CN79+1</f>
        <v/>
      </c>
      <c r="CO81" s="175">
        <f>T113</f>
        <v/>
      </c>
      <c r="CP81" t="inlineStr">
        <is>
          <t>XLV</t>
        </is>
      </c>
      <c r="CR81" t="inlineStr">
        <is>
          <t>COP</t>
        </is>
      </c>
    </row>
    <row r="82">
      <c r="B82" s="236" t="n"/>
      <c r="C82" s="236" t="n"/>
      <c r="D82" s="236" t="n"/>
      <c r="E82" s="236" t="n"/>
      <c r="F82" s="236" t="n"/>
      <c r="G82" s="236" t="n"/>
      <c r="H82" s="236" t="n"/>
      <c r="I82" s="236" t="n"/>
      <c r="J82" s="236" t="n"/>
      <c r="K82" s="236" t="n"/>
      <c r="L82" s="270" t="n"/>
      <c r="M82" s="358" t="n"/>
      <c r="N82" s="335" t="n"/>
      <c r="O82" s="335" t="n"/>
      <c r="P82" s="335" t="n"/>
      <c r="Q82" s="335" t="n"/>
      <c r="R82" s="282" t="n"/>
      <c r="S82" s="249">
        <f>IF(BN82&lt;30,$BX$1,IF(BN82&gt;70,$BR$1,$BV$1))</f>
        <v/>
      </c>
      <c r="T82" s="246" t="n"/>
      <c r="U82" s="547" t="inlineStr">
        <is>
          <t>EOG</t>
        </is>
      </c>
      <c r="V82" t="inlineStr">
        <is>
          <t>EOG Resources, Inc.</t>
        </is>
      </c>
      <c r="X82" s="80" t="n">
        <v>110.83</v>
      </c>
      <c r="Y82" s="189" t="n"/>
      <c r="Z82" s="189" t="n"/>
      <c r="AA82" s="22">
        <f>AN82+AP82+AR82+AZ82+BB82+BG82+BJ82+BM82+BT82+BW82+BY82+AC82+AI82+BP82+AK82</f>
        <v/>
      </c>
      <c r="AB82" s="336">
        <f>IF(X82&gt;0,AB$78,0)</f>
        <v/>
      </c>
      <c r="AC82" s="337">
        <f>IF(AB82&gt;0,AC$78,0)</f>
        <v/>
      </c>
      <c r="AD82" s="366">
        <f>AB82*M82</f>
        <v/>
      </c>
      <c r="AE82" s="337">
        <f>AC82*M82</f>
        <v/>
      </c>
      <c r="AF82" s="332" t="n">
        <v>7955738</v>
      </c>
      <c r="AG82" s="332" t="n">
        <v>2413115</v>
      </c>
      <c r="AH82" s="225">
        <f>IF(AF82&gt;2500000,AQ$2,IF(AF82&gt;1000000,AR$2,IF(AF82&gt;750000,AS$2,IF(AF82&gt;500000,AT$2,IF(AF82&lt;500000,AU$2)))))</f>
        <v/>
      </c>
      <c r="AI82" s="31">
        <f>IF(AH82=AQ$2,20,IF(AH82=AR$2,15,IF(AH82=AS$2,10,IF(AH82=AT$2,5,IF(AH82=AU$2,0)))))</f>
        <v/>
      </c>
      <c r="AJ82" s="284" t="n">
        <v>82</v>
      </c>
      <c r="AK82" s="31">
        <f>IF(AJ82&gt;84,20,IF(AJ82&gt;80,15,IF(AJ82&gt;75,10,IF(AJ82&gt;70,5,IF(AJ82&gt;49,0,IF(AJ82&lt;1,0,IF(AJ82&lt;20,-20,IF(AJ82&lt;30,-15,IF(AJ82&lt;40,-10,IF(AJ82&lt;50,-5))))))))))</f>
        <v/>
      </c>
      <c r="AL82" s="22" t="n"/>
      <c r="AM82" s="550" t="inlineStr">
        <is>
          <t>C</t>
        </is>
      </c>
      <c r="AN82" s="22">
        <f>IF(AM82=$AN$1,20,IF(AM82=$AO$1,17,IF(AM82=$AP$1,12,IF(AM82=$AQ$1,5,IF(AM82=$AR$1,0)))))</f>
        <v/>
      </c>
      <c r="AP82" s="31" t="n"/>
      <c r="AQ82" s="177" t="inlineStr">
        <is>
          <t>Neutral+</t>
        </is>
      </c>
      <c r="AR82" s="548">
        <f>IF(AQ82=$AS$1,20,IF(AQ82=$AU$1,18,IF(AQ82=$AW$1,14,IF(AQ82=$AY$1,10,IF(AQ82=$BA$1,5,IF(AQ82=$BC$1,0,IF(AQ82=$BD$1,-2.5)))))))</f>
        <v/>
      </c>
      <c r="AS82" s="189" t="n">
        <v>0.12</v>
      </c>
      <c r="AT82" s="22">
        <f>IF(AS82&lt;1,5,IF(AS82&lt;2,0,IF(AS82&gt;2,-5, IF(AS82=0,5,IF(AS82&lt;0,-7)))))</f>
        <v/>
      </c>
      <c r="AU82" s="189" t="n">
        <v>10.7</v>
      </c>
      <c r="AV82" s="22">
        <f>IF(AU82&lt;0,-7,IF(AU82&lt;15,5,IF(AU82&lt;25,2,IF(AU82=25,-5,IF(AU82&gt;25,0)))))</f>
        <v/>
      </c>
      <c r="AW82" s="189" t="n">
        <v>4.32</v>
      </c>
      <c r="AX82" s="22">
        <f>IF(AW82=1,5,IF(AW82&lt;1,5,IF(AW82&gt;1,0)))</f>
        <v/>
      </c>
      <c r="AY82" s="239" t="inlineStr">
        <is>
          <t>Bullish</t>
        </is>
      </c>
      <c r="AZ82" s="189">
        <f>IF(AY82=$AS$1,20,IF(AY82=$AU$1,18,IF(AY82=$AW$1,14,IF(AY82=$AY$1,10,IF(AY82=$BA$1,5,IF(AY82=$BC$1,0,IF(AY82=$BD$1,-2.5)))))))</f>
        <v/>
      </c>
      <c r="BA82" s="18" t="n">
        <v>-0.153</v>
      </c>
      <c r="BB82" s="548">
        <f>IF(BA82&gt;0.05,2,IF(BA82&gt;0,1,IF(BA82&lt;-0.05,-1,IF(BA82&lt;0.1,-2))))</f>
        <v/>
      </c>
      <c r="BC82" s="554" t="n">
        <v>45657</v>
      </c>
      <c r="BD82" s="22" t="n">
        <v>119.62</v>
      </c>
      <c r="BE82" s="22">
        <f>X82</f>
        <v/>
      </c>
      <c r="BF82" s="18">
        <f>IF(BD82&gt;0,(BE82-BD82)/BD82,0)</f>
        <v/>
      </c>
      <c r="BG82" s="548">
        <f>IF(BF82&gt;0.05,4,IF(BF82&gt;0,2,IF(BF82&lt;-0.05,-2,IF(BF82&lt;0.1,-4))))</f>
        <v/>
      </c>
      <c r="BH82" s="225" t="n">
        <v>-3.5</v>
      </c>
      <c r="BI82" s="225">
        <f>BH82*M82</f>
        <v/>
      </c>
      <c r="BJ82" s="225">
        <f>IF(BH82&gt;5,-1,IF(BH82&gt;4,0,IF(BH82&gt;3,1,IF(BH82&gt;2,2,IF(BH82&gt;1,2, IF(BH82=0,2,IF(BH82&lt;-5,-2,IF(BH82&lt;4,2,IF(BH82&lt;0,1)))))))))</f>
        <v/>
      </c>
      <c r="BK82" s="31" t="n">
        <v>-25</v>
      </c>
      <c r="BL82" s="31">
        <f>BK82*M82</f>
        <v/>
      </c>
      <c r="BM82" s="548">
        <f>IF(BK82&gt;40,4,IF(BK82&gt;30,3.5,IF(BK82&gt;20,3,IF(BK82&gt;10,2,IF(BK82&gt;0,1,IF(BK82=0,0.5,IF(BK82&lt;-40,-4,IF(BK82&lt;-30,-3,IF(BK82&lt;-20,-2.5,IF(BK82&lt;-10,-2,IF(BK82&lt;0,0)))))))))))</f>
        <v/>
      </c>
      <c r="BN82" s="61" t="n">
        <v>17</v>
      </c>
      <c r="BO82" s="61">
        <f>BN82*M82</f>
        <v/>
      </c>
      <c r="BP82" s="548">
        <f>IF(BN82&lt;10,5,IF(BN82&lt;20,4,IF(BN82&lt;30,3,IF(BN82&lt;40,2,IF(BN82&lt;50,1,IF(BN82=50,0,IF(BN82&gt;90,-5,IF(BN82&gt;80,-4,IF(BN82&gt;70,-3,IF(BN82&gt;60,-2,IF(BN82&gt;50,-1,0)))))))))))</f>
        <v/>
      </c>
      <c r="BQ82" s="206" t="n"/>
      <c r="BR82" s="61" t="n">
        <v>0.01</v>
      </c>
      <c r="BS82" s="337">
        <f>BR82*M82</f>
        <v/>
      </c>
      <c r="BT82" s="225">
        <f>IF(BR82=1,20,IF(BR82&gt;0.9,16,IF(BR82&gt;0.8,12,IF(BR82&gt;0.7,8,IF(BR82&gt;0.6,4,IF(BR82&gt;0.5,0,IF(BR82&gt;0.4,-1,IF(BR82&gt;0.3,-2,IF(BR82&gt;0.2,-3,IF(BR82&gt;0.1,-4,IF(BR82&gt;0,-5,IF(BR82=0,-5))))))))))))</f>
        <v/>
      </c>
      <c r="BU82" s="61" t="n"/>
      <c r="BV82" s="548" t="inlineStr">
        <is>
          <t>Bull</t>
        </is>
      </c>
      <c r="BW82" s="548">
        <f>IF(BV82=$BZ$1,8,IF(BV82=$CA$1,4,IF(BV82=$CB$1,0,IF(BV82=$CC$1,-4,IF(BV82=$CE$1,-8)))))</f>
        <v/>
      </c>
      <c r="BX82" s="206" t="inlineStr">
        <is>
          <t>˄</t>
        </is>
      </c>
      <c r="BY82" s="206">
        <f>IF(BX82=BR$1,5,IF(BX82=BV$1,0,IF(BX82=BX$1,-5)))</f>
        <v/>
      </c>
      <c r="BZ82" s="554" t="n"/>
      <c r="CA82" s="548" t="inlineStr">
        <is>
          <t>Buy</t>
        </is>
      </c>
      <c r="CB82" s="61" t="n"/>
      <c r="CC82" s="61" t="n"/>
      <c r="CD82" s="332" t="n"/>
      <c r="CE82" t="inlineStr">
        <is>
          <t>Energy</t>
        </is>
      </c>
      <c r="CF82" t="inlineStr">
        <is>
          <t>Energy</t>
        </is>
      </c>
      <c r="CG82" t="inlineStr">
        <is>
          <t>Oil, Gas &amp; Consumable Fuels</t>
        </is>
      </c>
      <c r="CH82" t="inlineStr">
        <is>
          <t>Integrated Oil &amp; Gas</t>
        </is>
      </c>
      <c r="CL82" s="332" t="n"/>
      <c r="CN82">
        <f>CN81+1</f>
        <v/>
      </c>
      <c r="CO82" s="499" t="inlineStr">
        <is>
          <t>REMX</t>
        </is>
      </c>
      <c r="CP82" t="inlineStr">
        <is>
          <t>XME</t>
        </is>
      </c>
      <c r="CR82" t="inlineStr">
        <is>
          <t>EOG</t>
        </is>
      </c>
    </row>
    <row r="83">
      <c r="B83" s="236" t="n"/>
      <c r="C83" s="236" t="n"/>
      <c r="D83" s="236" t="n"/>
      <c r="E83" s="236" t="n"/>
      <c r="F83" s="236" t="n"/>
      <c r="G83" s="236" t="n"/>
      <c r="H83" s="236" t="n"/>
      <c r="I83" s="236" t="n"/>
      <c r="J83" s="236" t="n"/>
      <c r="K83" s="236" t="n"/>
      <c r="L83" s="270" t="n"/>
      <c r="M83" s="358" t="n"/>
      <c r="N83" s="335" t="n"/>
      <c r="O83" s="335" t="n"/>
      <c r="P83" s="335" t="n"/>
      <c r="Q83" s="335" t="n"/>
      <c r="R83" s="282" t="n"/>
      <c r="S83" s="249">
        <f>IF(BN83&lt;30,$BX$1,IF(BN83&gt;70,$BR$1,$BV$1))</f>
        <v/>
      </c>
      <c r="T83" s="246" t="n"/>
      <c r="U83" s="547" t="inlineStr">
        <is>
          <t>KMI</t>
        </is>
      </c>
      <c r="V83" t="inlineStr">
        <is>
          <t>Kinder Morgan, Inc.</t>
        </is>
      </c>
      <c r="X83" s="80" t="n">
        <v>28.46</v>
      </c>
      <c r="Y83" s="189" t="n"/>
      <c r="Z83" s="189" t="n"/>
      <c r="AA83" s="22">
        <f>AN83+AP83+AR83+AZ83+BB83+BG83+BJ83+BM83+BT83+BW83+BY83+AC83+AI83+BP83+AK83</f>
        <v/>
      </c>
      <c r="AB83" s="336">
        <f>IF(X83&gt;0,AB$78,0)</f>
        <v/>
      </c>
      <c r="AC83" s="337">
        <f>IF(AB83&gt;0,AC$78,0)</f>
        <v/>
      </c>
      <c r="AD83" s="366">
        <f>AB83*M83</f>
        <v/>
      </c>
      <c r="AE83" s="337">
        <f>AC83*M83</f>
        <v/>
      </c>
      <c r="AF83" s="332" t="n">
        <v>1403728</v>
      </c>
      <c r="AG83" s="332" t="n">
        <v>225691</v>
      </c>
      <c r="AH83" s="225">
        <f>IF(AF83&gt;2500000,AQ$2,IF(AF83&gt;1000000,AR$2,IF(AF83&gt;750000,AS$2,IF(AF83&gt;500000,AT$2,IF(AF83&lt;500000,AU$2)))))</f>
        <v/>
      </c>
      <c r="AI83" s="31">
        <f>IF(AH83=AQ$2,20,IF(AH83=AR$2,15,IF(AH83=AS$2,10,IF(AH83=AT$2,5,IF(AH83=AU$2,0)))))</f>
        <v/>
      </c>
      <c r="AJ83" s="284" t="n">
        <v>69</v>
      </c>
      <c r="AK83" s="31">
        <f>IF(AJ83&gt;84,20,IF(AJ83&gt;80,15,IF(AJ83&gt;75,10,IF(AJ83&gt;70,5,IF(AJ83&gt;49,0,IF(AJ83&lt;1,0,IF(AJ83&lt;20,-20,IF(AJ83&lt;30,-15,IF(AJ83&lt;40,-10,IF(AJ83&lt;50,-5))))))))))</f>
        <v/>
      </c>
      <c r="AL83" s="22" t="n"/>
      <c r="AM83" s="371" t="inlineStr">
        <is>
          <t>B</t>
        </is>
      </c>
      <c r="AN83" s="22">
        <f>IF(AM83=$AN$1,20,IF(AM83=$AO$1,17,IF(AM83=$AP$1,12,IF(AM83=$AQ$1,5,IF(AM83=$AR$1,0)))))</f>
        <v/>
      </c>
      <c r="AP83" s="31" t="n"/>
      <c r="AQ83" s="231" t="inlineStr">
        <is>
          <t>V Bearish</t>
        </is>
      </c>
      <c r="AR83" s="548">
        <f>IF(AQ83=$AS$1,20,IF(AQ83=$AU$1,18,IF(AQ83=$AW$1,14,IF(AQ83=$AY$1,10,IF(AQ83=$BA$1,5,IF(AQ83=$BC$1,0,IF(AQ83=$BD$1,-2.5)))))))</f>
        <v/>
      </c>
      <c r="AS83" s="189" t="n">
        <v>0.99</v>
      </c>
      <c r="AT83" s="22">
        <f>IF(AS83&lt;1,5,IF(AS83&lt;2,0,IF(AS83&gt;2,-5, IF(AS83=0,5,IF(AS83&lt;0,-7)))))</f>
        <v/>
      </c>
      <c r="AU83" s="189" t="n">
        <v>23.33</v>
      </c>
      <c r="AV83" s="22">
        <f>IF(AU83&lt;0,-7,IF(AU83&lt;15,5,IF(AU83&lt;25,2,IF(AU83=25,-5,IF(AU83&gt;25,0)))))</f>
        <v/>
      </c>
      <c r="AW83" s="189" t="n">
        <v>2.76</v>
      </c>
      <c r="AX83" s="22">
        <f>IF(AW83=1,5,IF(AW83&lt;1,5,IF(AW83&gt;1,0)))</f>
        <v/>
      </c>
      <c r="AY83" s="273" t="inlineStr">
        <is>
          <t>Bearish</t>
        </is>
      </c>
      <c r="AZ83" s="189">
        <f>IF(AY83=$AS$1,20,IF(AY83=$AU$1,18,IF(AY83=$AW$1,14,IF(AY83=$AY$1,10,IF(AY83=$BA$1,5,IF(AY83=$BC$1,0,IF(AY83=$BD$1,-2.5)))))))</f>
        <v/>
      </c>
      <c r="BA83" s="18" t="n">
        <v>0.219</v>
      </c>
      <c r="BB83" s="548">
        <f>IF(BA83&gt;0.05,2,IF(BA83&gt;0,1,IF(BA83&lt;-0.05,-1,IF(BA83&lt;0.1,-2))))</f>
        <v/>
      </c>
      <c r="BC83" s="554" t="n">
        <v>45657</v>
      </c>
      <c r="BD83" s="22" t="n">
        <v>26.54</v>
      </c>
      <c r="BE83" s="22">
        <f>X83</f>
        <v/>
      </c>
      <c r="BF83" s="18">
        <f>IF(BD83&gt;0,(BE83-BD83)/BD83,0)</f>
        <v/>
      </c>
      <c r="BG83" s="548">
        <f>IF(BF83&gt;0.05,4,IF(BF83&gt;0,2,IF(BF83&lt;-0.05,-2,IF(BF83&lt;0.1,-4))))</f>
        <v/>
      </c>
      <c r="BH83" s="225" t="n">
        <v>2.5</v>
      </c>
      <c r="BI83" s="225">
        <f>BH83*M83</f>
        <v/>
      </c>
      <c r="BJ83" s="225">
        <f>IF(BH83&gt;5,-1,IF(BH83&gt;4,0,IF(BH83&gt;3,1,IF(BH83&gt;2,2,IF(BH83&gt;1,2, IF(BH83=0,2,IF(BH83&lt;-5,-2,IF(BH83&lt;4,2,IF(BH83&lt;0,1)))))))))</f>
        <v/>
      </c>
      <c r="BK83" s="31" t="n">
        <v>-5</v>
      </c>
      <c r="BL83" s="31">
        <f>BK83*M83</f>
        <v/>
      </c>
      <c r="BM83" s="548">
        <f>IF(BK83&gt;40,4,IF(BK83&gt;30,3.5,IF(BK83&gt;20,3,IF(BK83&gt;10,2,IF(BK83&gt;0,1,IF(BK83=0,0.5,IF(BK83&lt;-40,-4,IF(BK83&lt;-30,-3,IF(BK83&lt;-20,-2.5,IF(BK83&lt;-10,-2,IF(BK83&lt;0,0)))))))))))</f>
        <v/>
      </c>
      <c r="BN83" s="61" t="n">
        <v>72</v>
      </c>
      <c r="BO83" s="61">
        <f>BN83*M83</f>
        <v/>
      </c>
      <c r="BP83" s="548">
        <f>IF(BN83&lt;10,5,IF(BN83&lt;20,4,IF(BN83&lt;30,3,IF(BN83&lt;40,2,IF(BN83&lt;50,1,IF(BN83=50,0,IF(BN83&gt;90,-5,IF(BN83&gt;80,-4,IF(BN83&gt;70,-3,IF(BN83&gt;60,-2,IF(BN83&gt;50,-1,0)))))))))))</f>
        <v/>
      </c>
      <c r="BQ83" s="206" t="n"/>
      <c r="BR83" s="61" t="n">
        <v>0.15</v>
      </c>
      <c r="BS83" s="337">
        <f>BR83*M83</f>
        <v/>
      </c>
      <c r="BT83" s="225">
        <f>IF(BR83=1,20,IF(BR83&gt;0.9,16,IF(BR83&gt;0.8,12,IF(BR83&gt;0.7,8,IF(BR83&gt;0.6,4,IF(BR83&gt;0.5,0,IF(BR83&gt;0.4,-1,IF(BR83&gt;0.3,-2,IF(BR83&gt;0.2,-3,IF(BR83&gt;0.1,-4,IF(BR83&gt;0,-5,IF(BR83=0,-5))))))))))))</f>
        <v/>
      </c>
      <c r="BU83" s="61" t="n"/>
      <c r="BV83" s="548" t="inlineStr">
        <is>
          <t>V Bear</t>
        </is>
      </c>
      <c r="BW83" s="548">
        <f>IF(BV83=$BZ$1,8,IF(BV83=$CA$1,4,IF(BV83=$CB$1,0,IF(BV83=$CC$1,-4,IF(BV83=$CE$1,-8)))))</f>
        <v/>
      </c>
      <c r="BX83" s="206" t="inlineStr">
        <is>
          <t>˄</t>
        </is>
      </c>
      <c r="BY83" s="206">
        <f>IF(BX83=BR$1,5,IF(BX83=BV$1,0,IF(BX83=BX$1,-5)))</f>
        <v/>
      </c>
      <c r="BZ83" s="554" t="n"/>
      <c r="CA83" s="548" t="inlineStr">
        <is>
          <t>Buy</t>
        </is>
      </c>
      <c r="CB83" s="61" t="n"/>
      <c r="CC83" s="61" t="n"/>
      <c r="CD83" s="332" t="n"/>
      <c r="CE83" t="inlineStr">
        <is>
          <t>Energy</t>
        </is>
      </c>
      <c r="CF83" t="inlineStr">
        <is>
          <t>Energy</t>
        </is>
      </c>
      <c r="CG83" t="inlineStr">
        <is>
          <t>Oil, Gas &amp; Consumable Fuels</t>
        </is>
      </c>
      <c r="CH83" t="inlineStr">
        <is>
          <t>Integrated Oil &amp; Gas</t>
        </is>
      </c>
      <c r="CI83" s="183" t="n"/>
      <c r="CL83" s="332" t="n"/>
      <c r="CN83">
        <f>CN82+1</f>
        <v/>
      </c>
      <c r="CO83" s="548">
        <f>T158</f>
        <v/>
      </c>
      <c r="CP83" t="inlineStr">
        <is>
          <t>KARS</t>
        </is>
      </c>
      <c r="CR83" t="inlineStr">
        <is>
          <t>KMI</t>
        </is>
      </c>
    </row>
    <row r="84">
      <c r="B84" s="236" t="n"/>
      <c r="C84" s="236" t="n"/>
      <c r="D84" s="236" t="n"/>
      <c r="E84" s="236" t="n"/>
      <c r="F84" s="236" t="n"/>
      <c r="G84" s="236" t="n"/>
      <c r="H84" s="236" t="n"/>
      <c r="I84" s="236" t="n"/>
      <c r="J84" s="236" t="n"/>
      <c r="K84" s="236" t="n"/>
      <c r="L84" s="270" t="n"/>
      <c r="M84" s="358" t="n"/>
      <c r="N84" s="335" t="n"/>
      <c r="O84" s="335" t="n"/>
      <c r="P84" s="335" t="n"/>
      <c r="Q84" s="335" t="n"/>
      <c r="R84" s="282" t="n"/>
      <c r="S84" s="249">
        <f>IF(BN84&lt;30,$BX$1,IF(BN84&gt;70,$BR$1,$BV$1))</f>
        <v/>
      </c>
      <c r="T84" s="246" t="inlineStr">
        <is>
          <t>N/G</t>
        </is>
      </c>
      <c r="U84" s="547" t="inlineStr">
        <is>
          <t>EXE</t>
        </is>
      </c>
      <c r="V84" t="inlineStr">
        <is>
          <t>Expand Energy Corporation</t>
        </is>
      </c>
      <c r="X84" s="80" t="n">
        <v>101</v>
      </c>
      <c r="Y84" s="189" t="n"/>
      <c r="Z84" s="189" t="n"/>
      <c r="AA84" s="22">
        <f>AN84+AP84+AR84+AZ84+BB84+BG84+BJ84+BM84+BT84+BW84+BY84+AC84+AI84+BP84+AK84</f>
        <v/>
      </c>
      <c r="AB84" s="336">
        <f>IF(X84&gt;0,AB$78,0)</f>
        <v/>
      </c>
      <c r="AC84" s="337">
        <f>IF(AB84&gt;0,AC$78,0)</f>
        <v/>
      </c>
      <c r="AD84" s="366">
        <f>AB84*M84</f>
        <v/>
      </c>
      <c r="AE84" s="337">
        <f>AC84*M84</f>
        <v/>
      </c>
      <c r="AF84" s="332" t="n">
        <v>7251333</v>
      </c>
      <c r="AG84" s="332" t="n">
        <v>578000</v>
      </c>
      <c r="AH84" s="225">
        <f>IF(AF84&gt;2500000,AQ$2,IF(AF84&gt;1000000,AR$2,IF(AF84&gt;750000,AS$2,IF(AF84&gt;500000,AT$2,IF(AF84&lt;500000,AU$2)))))</f>
        <v/>
      </c>
      <c r="AI84" s="31">
        <f>IF(AH84=AQ$2,20,IF(AH84=AR$2,15,IF(AH84=AS$2,10,IF(AH84=AT$2,5,IF(AH84=AU$2,0)))))</f>
        <v/>
      </c>
      <c r="AJ84" s="284" t="n">
        <v>74</v>
      </c>
      <c r="AK84" s="31">
        <f>IF(AJ84&gt;84,20,IF(AJ84&gt;80,15,IF(AJ84&gt;75,10,IF(AJ84&gt;70,5,IF(AJ84&gt;49,0,IF(AJ84&lt;1,0,IF(AJ84&lt;20,-20,IF(AJ84&lt;30,-15,IF(AJ84&lt;40,-10,IF(AJ84&lt;50,-5))))))))))</f>
        <v/>
      </c>
      <c r="AL84" s="22" t="n"/>
      <c r="AM84" s="371" t="inlineStr">
        <is>
          <t>B</t>
        </is>
      </c>
      <c r="AN84" s="22">
        <f>IF(AM84=$AN$1,20,IF(AM84=$AO$1,17,IF(AM84=$AP$1,12,IF(AM84=$AQ$1,5,IF(AM84=$AR$1,0)))))</f>
        <v/>
      </c>
      <c r="AP84" s="31" t="n"/>
      <c r="AQ84" s="273" t="inlineStr">
        <is>
          <t>Bearish</t>
        </is>
      </c>
      <c r="AR84" s="548">
        <f>IF(AQ84=$AS$1,20,IF(AQ84=$AU$1,18,IF(AQ84=$AW$1,14,IF(AQ84=$AY$1,10,IF(AQ84=$BA$1,5,IF(AQ84=$BC$1,0,IF(AQ84=$BD$1,-2.5)))))))</f>
        <v/>
      </c>
      <c r="AS84" s="189" t="n">
        <v>0.29</v>
      </c>
      <c r="AT84" s="22">
        <f>IF(AS84&lt;1,5,IF(AS84&lt;2,0,IF(AS84&gt;2,-5, IF(AS84=0,5,IF(AS84&lt;0,-7)))))</f>
        <v/>
      </c>
      <c r="AU84" s="189" t="n">
        <v>236.09</v>
      </c>
      <c r="AV84" s="22">
        <f>IF(AU84&lt;0,-7,IF(AU84&lt;15,5,IF(AU84&lt;25,2,IF(AU84=25,-5,IF(AU84&gt;25,0)))))</f>
        <v/>
      </c>
      <c r="AW84" s="189" t="n">
        <v>33.73</v>
      </c>
      <c r="AX84" s="22">
        <f>IF(AW84=1,5,IF(AW84&lt;1,5,IF(AW84&gt;1,0)))</f>
        <v/>
      </c>
      <c r="AY84" s="175" t="inlineStr">
        <is>
          <t>Neutral</t>
        </is>
      </c>
      <c r="AZ84" s="189">
        <f>IF(AY84=$AS$1,20,IF(AY84=$AU$1,18,IF(AY84=$AW$1,14,IF(AY84=$AY$1,10,IF(AY84=$BA$1,5,IF(AY84=$BC$1,0,IF(AY84=$BD$1,-2.5)))))))</f>
        <v/>
      </c>
      <c r="BA84" s="18" t="n">
        <v>0.218</v>
      </c>
      <c r="BB84" s="548">
        <f>IF(BA84&gt;0.05,2,IF(BA84&gt;0,1,IF(BA84&lt;-0.05,-1,IF(BA84&lt;0.1,-2))))</f>
        <v/>
      </c>
      <c r="BC84" s="554" t="n">
        <v>45657</v>
      </c>
      <c r="BD84" s="22" t="n">
        <v>96.97</v>
      </c>
      <c r="BE84" s="22">
        <f>X84</f>
        <v/>
      </c>
      <c r="BF84" s="18">
        <f>IF(BD84&gt;0,(BE84-BD84)/BD84,0)</f>
        <v/>
      </c>
      <c r="BG84" s="548">
        <f>IF(BF84&gt;0.05,4,IF(BF84&gt;0,2,IF(BF84&lt;-0.05,-2,IF(BF84&lt;0.1,-4))))</f>
        <v/>
      </c>
      <c r="BH84" s="225" t="n">
        <v>-0.5</v>
      </c>
      <c r="BI84" s="225">
        <f>BH84*M84</f>
        <v/>
      </c>
      <c r="BJ84" s="225">
        <f>IF(BH84&gt;5,-1,IF(BH84&gt;4,0,IF(BH84&gt;3,1,IF(BH84&gt;2,2,IF(BH84&gt;1,2, IF(BH84=0,2,IF(BH84&lt;-5,-2,IF(BH84&lt;4,2,IF(BH84&lt;0,1)))))))))</f>
        <v/>
      </c>
      <c r="BK84" s="31" t="n">
        <v>-9</v>
      </c>
      <c r="BL84" s="31">
        <f>BK84*M84</f>
        <v/>
      </c>
      <c r="BM84" s="548">
        <f>IF(BK84&gt;40,4,IF(BK84&gt;30,3.5,IF(BK84&gt;20,3,IF(BK84&gt;10,2,IF(BK84&gt;0,1,IF(BK84=0,0.5,IF(BK84&lt;-40,-4,IF(BK84&lt;-30,-3,IF(BK84&lt;-20,-2.5,IF(BK84&lt;-10,-2,IF(BK84&lt;0,0)))))))))))</f>
        <v/>
      </c>
      <c r="BN84" s="61" t="n">
        <v>50</v>
      </c>
      <c r="BO84" s="61">
        <f>BN84*M84</f>
        <v/>
      </c>
      <c r="BP84" s="548">
        <f>IF(BN84&lt;10,5,IF(BN84&lt;20,4,IF(BN84&lt;30,3,IF(BN84&lt;40,2,IF(BN84&lt;50,1,IF(BN84=50,0,IF(BN84&gt;90,-5,IF(BN84&gt;80,-4,IF(BN84&gt;70,-3,IF(BN84&gt;60,-2,IF(BN84&gt;50,-1,0)))))))))))</f>
        <v/>
      </c>
      <c r="BQ84" s="206" t="n"/>
      <c r="BR84" s="61" t="n">
        <v>0.14</v>
      </c>
      <c r="BS84" s="337">
        <f>BR84*M84</f>
        <v/>
      </c>
      <c r="BT84" s="225">
        <f>IF(BR84=1,20,IF(BR84&gt;0.9,16,IF(BR84&gt;0.8,12,IF(BR84&gt;0.7,8,IF(BR84&gt;0.6,4,IF(BR84&gt;0.5,0,IF(BR84&gt;0.4,-1,IF(BR84&gt;0.3,-2,IF(BR84&gt;0.2,-3,IF(BR84&gt;0.1,-4,IF(BR84&gt;0,-5,IF(BR84=0,-5))))))))))))</f>
        <v/>
      </c>
      <c r="BU84" s="61" t="n"/>
      <c r="BV84" s="548" t="inlineStr">
        <is>
          <t>Bull</t>
        </is>
      </c>
      <c r="BW84" s="548">
        <f>IF(BV84=$BZ$1,8,IF(BV84=$CA$1,4,IF(BV84=$CB$1,0,IF(BV84=$CC$1,-4,IF(BV84=$CE$1,-8)))))</f>
        <v/>
      </c>
      <c r="BX84" s="206" t="inlineStr">
        <is>
          <t>˄</t>
        </is>
      </c>
      <c r="BY84" s="206">
        <f>IF(BX84=BR$1,5,IF(BX84=BV$1,0,IF(BX84=BX$1,-5)))</f>
        <v/>
      </c>
      <c r="BZ84" s="25" t="n"/>
      <c r="CA84" s="548" t="inlineStr">
        <is>
          <t>S Buy</t>
        </is>
      </c>
      <c r="CB84" s="61" t="n"/>
      <c r="CC84" s="61" t="n"/>
      <c r="CD84" s="332" t="n"/>
      <c r="CE84" t="inlineStr">
        <is>
          <t>Energy</t>
        </is>
      </c>
      <c r="CF84" t="inlineStr">
        <is>
          <t>Energy</t>
        </is>
      </c>
      <c r="CG84" t="inlineStr">
        <is>
          <t>Oil, Gas &amp; Consumable Fuels</t>
        </is>
      </c>
      <c r="CH84" t="inlineStr">
        <is>
          <t>Oil &amp; Gas Natural Gas</t>
        </is>
      </c>
      <c r="CL84" s="332" t="n"/>
      <c r="CN84">
        <f>CN83+1</f>
        <v/>
      </c>
      <c r="CO84" s="548">
        <f>T166</f>
        <v/>
      </c>
      <c r="CP84" t="inlineStr">
        <is>
          <t>REMX</t>
        </is>
      </c>
      <c r="CR84" t="inlineStr">
        <is>
          <t>EXE</t>
        </is>
      </c>
    </row>
    <row r="85">
      <c r="B85" s="236" t="n"/>
      <c r="C85" s="236" t="n"/>
      <c r="D85" s="236" t="n"/>
      <c r="E85" s="236" t="n"/>
      <c r="F85" s="236" t="n"/>
      <c r="G85" s="236" t="n"/>
      <c r="H85" s="236" t="n"/>
      <c r="I85" s="236" t="n"/>
      <c r="J85" s="236" t="n"/>
      <c r="K85" s="236" t="n"/>
      <c r="L85" s="270" t="n"/>
      <c r="M85" s="358" t="n"/>
      <c r="N85" s="335" t="n"/>
      <c r="O85" s="335" t="n"/>
      <c r="P85" s="335" t="n"/>
      <c r="Q85" s="335" t="n"/>
      <c r="R85" s="282" t="n"/>
      <c r="S85" s="249">
        <f>IF(BN85&lt;30,$BX$1,IF(BN85&gt;70,$BR$1,$BV$1))</f>
        <v/>
      </c>
      <c r="T85" s="246" t="inlineStr">
        <is>
          <t>N/G</t>
        </is>
      </c>
      <c r="U85" s="547" t="inlineStr">
        <is>
          <t>TRGP</t>
        </is>
      </c>
      <c r="V85" t="inlineStr">
        <is>
          <t>Targa Resources Corp.</t>
        </is>
      </c>
      <c r="X85" s="80" t="n">
        <v>162.3</v>
      </c>
      <c r="Y85" s="189" t="n"/>
      <c r="Z85" s="189" t="n"/>
      <c r="AA85" s="22">
        <f>AN85+AP85+AR85+AZ85+BB85+BG85+BJ85+BM85+BT85+BW85+BY85+AC85+AI85+BP85+AK85</f>
        <v/>
      </c>
      <c r="AB85" s="336">
        <f>IF(X85&gt;0,AB$78,0)</f>
        <v/>
      </c>
      <c r="AC85" s="337">
        <f>IF(AB85&gt;0,AC$78,0)</f>
        <v/>
      </c>
      <c r="AD85" s="366">
        <f>AB85*M85</f>
        <v/>
      </c>
      <c r="AE85" s="337">
        <f>AC85*M85</f>
        <v/>
      </c>
      <c r="AF85" s="332" t="n">
        <v>5096072</v>
      </c>
      <c r="AG85" s="332" t="n">
        <v>386958</v>
      </c>
      <c r="AH85" s="225">
        <f>IF(AF85&gt;2500000,AQ$2,IF(AF85&gt;1000000,AR$2,IF(AF85&gt;750000,AS$2,IF(AF85&gt;500000,AT$2,IF(AF85&lt;500000,AU$2)))))</f>
        <v/>
      </c>
      <c r="AI85" s="31">
        <f>IF(AH85=AQ$2,20,IF(AH85=AR$2,15,IF(AH85=AS$2,10,IF(AH85=AT$2,5,IF(AH85=AU$2,0)))))</f>
        <v/>
      </c>
      <c r="AJ85" s="284" t="n">
        <v>69</v>
      </c>
      <c r="AK85" s="31">
        <f>IF(AJ85&gt;84,20,IF(AJ85&gt;80,15,IF(AJ85&gt;75,10,IF(AJ85&gt;70,5,IF(AJ85&gt;49,0,IF(AJ85&lt;1,0,IF(AJ85&lt;20,-20,IF(AJ85&lt;30,-15,IF(AJ85&lt;40,-10,IF(AJ85&lt;50,-5))))))))))</f>
        <v/>
      </c>
      <c r="AL85" s="22" t="n"/>
      <c r="AM85" s="414" t="inlineStr">
        <is>
          <t>A</t>
        </is>
      </c>
      <c r="AN85" s="22">
        <f>IF(AM85=$AN$1,20,IF(AM85=$AO$1,17,IF(AM85=$AP$1,12,IF(AM85=$AQ$1,5,IF(AM85=$AR$1,0)))))</f>
        <v/>
      </c>
      <c r="AP85" s="31" t="n"/>
      <c r="AQ85" s="273" t="inlineStr">
        <is>
          <t>Bearish</t>
        </is>
      </c>
      <c r="AR85" s="548">
        <f>IF(AQ85=$AS$1,20,IF(AQ85=$AU$1,18,IF(AQ85=$AW$1,14,IF(AQ85=$AY$1,10,IF(AQ85=$BA$1,5,IF(AQ85=$BC$1,0,IF(AQ85=$BD$1,-2.5)))))))</f>
        <v/>
      </c>
      <c r="AS85" s="189" t="n">
        <v>5.93</v>
      </c>
      <c r="AT85" s="22">
        <f>IF(AS85&lt;1,5,IF(AS85&lt;2,0,IF(AS85&gt;2,-5, IF(AS85=0,5,IF(AS85&lt;0,-7)))))</f>
        <v/>
      </c>
      <c r="AU85" s="189" t="n">
        <v>23.22</v>
      </c>
      <c r="AV85" s="22">
        <f>IF(AU85&lt;0,-7,IF(AU85&lt;15,5,IF(AU85&lt;25,2,IF(AU85=25,-5,IF(AU85&gt;25,0)))))</f>
        <v/>
      </c>
      <c r="AW85" s="189" t="n">
        <v>1.11</v>
      </c>
      <c r="AX85" s="22">
        <f>IF(AW85=1,5,IF(AW85&lt;1,5,IF(AW85&gt;1,0)))</f>
        <v/>
      </c>
      <c r="AY85" s="273" t="inlineStr">
        <is>
          <t>Bearish</t>
        </is>
      </c>
      <c r="AZ85" s="189">
        <f>IF(AY85=$AS$1,20,IF(AY85=$AU$1,18,IF(AY85=$AW$1,14,IF(AY85=$AY$1,10,IF(AY85=$BA$1,5,IF(AY85=$BC$1,0,IF(AY85=$BD$1,-2.5)))))))</f>
        <v/>
      </c>
      <c r="BA85" s="18" t="n">
        <v>0.044</v>
      </c>
      <c r="BB85" s="548">
        <f>IF(BA85&gt;0.05,2,IF(BA85&gt;0,1,IF(BA85&lt;-0.05,-1,IF(BA85&lt;0.1,-2))))</f>
        <v/>
      </c>
      <c r="BC85" s="554" t="n">
        <v>45657</v>
      </c>
      <c r="BD85" s="22" t="n">
        <v>175.79</v>
      </c>
      <c r="BE85" s="22">
        <f>X85</f>
        <v/>
      </c>
      <c r="BF85" s="18">
        <f>IF(BD85&gt;0,(BE85-BD85)/BD85,0)</f>
        <v/>
      </c>
      <c r="BG85" s="548">
        <f>IF(BF85&gt;0.05,4,IF(BF85&gt;0,2,IF(BF85&lt;-0.05,-2,IF(BF85&lt;0.1,-4))))</f>
        <v/>
      </c>
      <c r="BH85" s="225" t="n">
        <v>-1</v>
      </c>
      <c r="BI85" s="225">
        <f>BH85*M85</f>
        <v/>
      </c>
      <c r="BJ85" s="225">
        <f>IF(BH85&gt;5,-1,IF(BH85&gt;4,0,IF(BH85&gt;3,1,IF(BH85&gt;2,2,IF(BH85&gt;1,2, IF(BH85=0,2,IF(BH85&lt;-5,-2,IF(BH85&lt;4,2,IF(BH85&lt;0,1)))))))))</f>
        <v/>
      </c>
      <c r="BK85" s="31" t="n">
        <v>-16</v>
      </c>
      <c r="BL85" s="31">
        <f>BK85*M85</f>
        <v/>
      </c>
      <c r="BM85" s="548">
        <f>IF(BK85&gt;40,4,IF(BK85&gt;30,3.5,IF(BK85&gt;20,3,IF(BK85&gt;10,2,IF(BK85&gt;0,1,IF(BK85=0,0.5,IF(BK85&lt;-40,-4,IF(BK85&lt;-30,-3,IF(BK85&lt;-20,-2.5,IF(BK85&lt;-10,-2,IF(BK85&lt;0,0)))))))))))</f>
        <v/>
      </c>
      <c r="BN85" s="61" t="n">
        <v>35</v>
      </c>
      <c r="BO85" s="61">
        <f>BN85*M85</f>
        <v/>
      </c>
      <c r="BP85" s="548">
        <f>IF(BN85&lt;10,5,IF(BN85&lt;20,4,IF(BN85&lt;30,3,IF(BN85&lt;40,2,IF(BN85&lt;50,1,IF(BN85=50,0,IF(BN85&gt;90,-5,IF(BN85&gt;80,-4,IF(BN85&gt;70,-3,IF(BN85&gt;60,-2,IF(BN85&gt;50,-1,0)))))))))))</f>
        <v/>
      </c>
      <c r="BQ85" s="206" t="n"/>
      <c r="BR85" s="61" t="n">
        <v>0.02</v>
      </c>
      <c r="BS85" s="337">
        <f>BR85*M85</f>
        <v/>
      </c>
      <c r="BT85" s="225">
        <f>IF(BR85=1,20,IF(BR85&gt;0.9,16,IF(BR85&gt;0.8,12,IF(BR85&gt;0.7,8,IF(BR85&gt;0.6,4,IF(BR85&gt;0.5,0,IF(BR85&gt;0.4,-1,IF(BR85&gt;0.3,-2,IF(BR85&gt;0.2,-3,IF(BR85&gt;0.1,-4,IF(BR85&gt;0,-5,IF(BR85=0,-5))))))))))))</f>
        <v/>
      </c>
      <c r="BU85" s="61" t="n"/>
      <c r="BV85" s="548" t="inlineStr">
        <is>
          <t>Bear</t>
        </is>
      </c>
      <c r="BW85" s="548">
        <f>IF(BV85=$BZ$1,8,IF(BV85=$CA$1,4,IF(BV85=$CB$1,0,IF(BV85=$CC$1,-4,IF(BV85=$CE$1,-8)))))</f>
        <v/>
      </c>
      <c r="BX85" s="206" t="inlineStr">
        <is>
          <t>˄</t>
        </is>
      </c>
      <c r="BY85" s="206">
        <f>IF(BX85=BR$1,5,IF(BX85=BV$1,0,IF(BX85=BX$1,-5)))</f>
        <v/>
      </c>
      <c r="BZ85" s="554" t="n"/>
      <c r="CA85" s="548" t="inlineStr">
        <is>
          <t>S Buy</t>
        </is>
      </c>
      <c r="CB85" s="61" t="n"/>
      <c r="CC85" s="61" t="n"/>
      <c r="CD85" s="332" t="n"/>
      <c r="CE85" t="inlineStr">
        <is>
          <t>Energy</t>
        </is>
      </c>
      <c r="CF85" t="inlineStr">
        <is>
          <t>Energy</t>
        </is>
      </c>
      <c r="CG85" t="inlineStr">
        <is>
          <t>Oil, Gas &amp; Consumable Fuels</t>
        </is>
      </c>
      <c r="CH85" t="inlineStr">
        <is>
          <t>Oil &amp; Gas Natural Gas</t>
        </is>
      </c>
      <c r="CL85" s="332" t="n"/>
      <c r="CN85">
        <f>CN84+1</f>
        <v/>
      </c>
      <c r="CO85" s="548">
        <f>T198</f>
        <v/>
      </c>
      <c r="CP85" t="inlineStr">
        <is>
          <t>KRE</t>
        </is>
      </c>
      <c r="CR85" t="inlineStr">
        <is>
          <t>TRGP</t>
        </is>
      </c>
    </row>
    <row r="86">
      <c r="B86" s="236" t="n"/>
      <c r="C86" s="236" t="n"/>
      <c r="D86" s="236" t="n"/>
      <c r="E86" s="236" t="n"/>
      <c r="F86" s="236" t="n"/>
      <c r="G86" s="236" t="n"/>
      <c r="H86" s="236" t="n"/>
      <c r="I86" s="236" t="n"/>
      <c r="J86" s="236" t="n"/>
      <c r="K86" s="236" t="n"/>
      <c r="L86" s="270" t="n"/>
      <c r="M86" s="358" t="n"/>
      <c r="N86" s="335" t="n"/>
      <c r="O86" s="335" t="n"/>
      <c r="P86" s="335" t="n"/>
      <c r="Q86" s="335" t="n"/>
      <c r="R86" s="282" t="n"/>
      <c r="S86" s="249">
        <f>IF(BN86&lt;30,$BX$1,IF(BN86&gt;70,$BR$1,$BV$1))</f>
        <v/>
      </c>
      <c r="T86" s="246" t="inlineStr">
        <is>
          <t>N/G</t>
        </is>
      </c>
      <c r="U86" s="547" t="inlineStr">
        <is>
          <t>LNG</t>
        </is>
      </c>
      <c r="V86" t="inlineStr">
        <is>
          <t>Cheniere Energy, Inc.</t>
        </is>
      </c>
      <c r="X86" s="80" t="n">
        <v>232.28</v>
      </c>
      <c r="Y86" s="189" t="n"/>
      <c r="Z86" s="189" t="n"/>
      <c r="AA86" s="22">
        <f>AN86+AP86+AR86+AZ86+BB86+BG86+BJ86+BM86+BT86+BW86+BY86+AC86+AI86+BP86+AK86</f>
        <v/>
      </c>
      <c r="AB86" s="336">
        <f>IF(X86&gt;0,AB$78,0)</f>
        <v/>
      </c>
      <c r="AC86" s="337">
        <f>IF(AB86&gt;0,AC$78,0)</f>
        <v/>
      </c>
      <c r="AD86" s="366">
        <f>AB86*M86</f>
        <v/>
      </c>
      <c r="AE86" s="337">
        <f>AC86*M86</f>
        <v/>
      </c>
      <c r="AF86" s="332" t="n">
        <v>9706542</v>
      </c>
      <c r="AG86" s="332" t="n">
        <v>2275389</v>
      </c>
      <c r="AH86" s="225">
        <f>IF(AF86&gt;2500000,AQ$2,IF(AF86&gt;1000000,AR$2,IF(AF86&gt;750000,AS$2,IF(AF86&gt;500000,AT$2,IF(AF86&lt;500000,AU$2)))))</f>
        <v/>
      </c>
      <c r="AI86" s="31">
        <f>IF(AH86=AQ$2,20,IF(AH86=AR$2,15,IF(AH86=AS$2,10,IF(AH86=AT$2,5,IF(AH86=AU$2,0)))))</f>
        <v/>
      </c>
      <c r="AJ86" s="284" t="n">
        <v>68</v>
      </c>
      <c r="AK86" s="31">
        <f>IF(AJ86&gt;84,20,IF(AJ86&gt;80,15,IF(AJ86&gt;75,10,IF(AJ86&gt;70,5,IF(AJ86&gt;49,0,IF(AJ86&lt;1,0,IF(AJ86&lt;20,-20,IF(AJ86&lt;30,-15,IF(AJ86&lt;40,-10,IF(AJ86&lt;50,-5))))))))))</f>
        <v/>
      </c>
      <c r="AL86" s="22" t="n"/>
      <c r="AM86" s="371" t="inlineStr">
        <is>
          <t>B</t>
        </is>
      </c>
      <c r="AN86" s="22">
        <f>IF(AM86=$AN$1,20,IF(AM86=$AO$1,17,IF(AM86=$AP$1,12,IF(AM86=$AQ$1,5,IF(AM86=$AR$1,0)))))</f>
        <v/>
      </c>
      <c r="AP86" s="31" t="n"/>
      <c r="AQ86" s="231" t="inlineStr">
        <is>
          <t>V Bearish</t>
        </is>
      </c>
      <c r="AR86" s="548">
        <f>IF(AQ86=$AS$1,20,IF(AQ86=$AU$1,18,IF(AQ86=$AW$1,14,IF(AQ86=$AY$1,10,IF(AQ86=$BA$1,5,IF(AQ86=$BC$1,0,IF(AQ86=$BD$1,-2.5)))))))</f>
        <v/>
      </c>
      <c r="AS86" s="189" t="n">
        <v>2.15</v>
      </c>
      <c r="AT86" s="22">
        <f>IF(AS86&lt;1,5,IF(AS86&lt;2,0,IF(AS86&gt;2,-5, IF(AS86=0,5,IF(AS86&lt;0,-7)))))</f>
        <v/>
      </c>
      <c r="AU86" s="189" t="n">
        <v>13.51</v>
      </c>
      <c r="AV86" s="22">
        <f>IF(AU86&lt;0,-7,IF(AU86&lt;15,5,IF(AU86&lt;25,2,IF(AU86=25,-5,IF(AU86&gt;25,0)))))</f>
        <v/>
      </c>
      <c r="AW86" s="189" t="n">
        <v>0.49</v>
      </c>
      <c r="AX86" s="22">
        <f>IF(AW86=1,5,IF(AW86&lt;1,5,IF(AW86&gt;1,0)))</f>
        <v/>
      </c>
      <c r="AY86" s="231" t="inlineStr">
        <is>
          <t>V Bearish</t>
        </is>
      </c>
      <c r="AZ86" s="189">
        <f>IF(AY86=$AS$1,20,IF(AY86=$AU$1,18,IF(AY86=$AW$1,14,IF(AY86=$AY$1,10,IF(AY86=$BA$1,5,IF(AY86=$BC$1,0,IF(AY86=$BD$1,-2.5)))))))</f>
        <v/>
      </c>
      <c r="BA86" s="18" t="n">
        <v>0.241</v>
      </c>
      <c r="BB86" s="548">
        <f>IF(BA86&gt;0.05,2,IF(BA86&gt;0,1,IF(BA86&lt;-0.05,-1,IF(BA86&lt;0.1,-2))))</f>
        <v/>
      </c>
      <c r="BC86" s="554" t="n">
        <v>45657</v>
      </c>
      <c r="BD86" s="22" t="n">
        <v>222.2</v>
      </c>
      <c r="BE86" s="22">
        <f>X86</f>
        <v/>
      </c>
      <c r="BF86" s="18">
        <f>IF(BD86&gt;0,(BE86-BD86)/BD86,0)</f>
        <v/>
      </c>
      <c r="BG86" s="548">
        <f>IF(BF86&gt;0.05,4,IF(BF86&gt;0,2,IF(BF86&lt;-0.05,-2,IF(BF86&lt;0.1,-4))))</f>
        <v/>
      </c>
      <c r="BH86" s="225" t="n">
        <v>-0.5</v>
      </c>
      <c r="BI86" s="225">
        <f>BH86*M86</f>
        <v/>
      </c>
      <c r="BJ86" s="225">
        <f>IF(BH86&gt;5,-1,IF(BH86&gt;4,0,IF(BH86&gt;3,1,IF(BH86&gt;2,2,IF(BH86&gt;1,2, IF(BH86=0,2,IF(BH86&lt;-5,-2,IF(BH86&lt;4,2,IF(BH86&lt;0,1)))))))))</f>
        <v/>
      </c>
      <c r="BK86" s="31" t="n">
        <v>-22</v>
      </c>
      <c r="BL86" s="31">
        <f>BK86*M86</f>
        <v/>
      </c>
      <c r="BM86" s="548">
        <f>IF(BK86&gt;40,4,IF(BK86&gt;30,3.5,IF(BK86&gt;20,3,IF(BK86&gt;10,2,IF(BK86&gt;0,1,IF(BK86=0,0.5,IF(BK86&lt;-40,-4,IF(BK86&lt;-30,-3,IF(BK86&lt;-20,-2.5,IF(BK86&lt;-10,-2,IF(BK86&lt;0,0)))))))))))</f>
        <v/>
      </c>
      <c r="BN86" s="61" t="n">
        <v>56</v>
      </c>
      <c r="BO86" s="61">
        <f>BN86*M86</f>
        <v/>
      </c>
      <c r="BP86" s="548">
        <f>IF(BN86&lt;10,5,IF(BN86&lt;20,4,IF(BN86&lt;30,3,IF(BN86&lt;40,2,IF(BN86&lt;50,1,IF(BN86=50,0,IF(BN86&gt;90,-5,IF(BN86&gt;80,-4,IF(BN86&gt;70,-3,IF(BN86&gt;60,-2,IF(BN86&gt;50,-1,0)))))))))))</f>
        <v/>
      </c>
      <c r="BQ86" s="206" t="n"/>
      <c r="BR86" s="61" t="n">
        <v>0.02</v>
      </c>
      <c r="BS86" s="337">
        <f>BR86*M86</f>
        <v/>
      </c>
      <c r="BT86" s="225">
        <f>IF(BR86=1,20,IF(BR86&gt;0.9,16,IF(BR86&gt;0.8,12,IF(BR86&gt;0.7,8,IF(BR86&gt;0.6,4,IF(BR86&gt;0.5,0,IF(BR86&gt;0.4,-1,IF(BR86&gt;0.3,-2,IF(BR86&gt;0.2,-3,IF(BR86&gt;0.1,-4,IF(BR86&gt;0,-5,IF(BR86=0,-5))))))))))))</f>
        <v/>
      </c>
      <c r="BU86" s="61" t="n"/>
      <c r="BV86" s="548" t="inlineStr">
        <is>
          <t>V Bear</t>
        </is>
      </c>
      <c r="BW86" s="548">
        <f>IF(BV86=$BZ$1,8,IF(BV86=$CA$1,4,IF(BV86=$CB$1,0,IF(BV86=$CC$1,-4,IF(BV86=$CE$1,-8)))))</f>
        <v/>
      </c>
      <c r="BX86" s="206">
        <f>BX1</f>
        <v/>
      </c>
      <c r="BY86" s="206">
        <f>IF(BX86=BR$1,5,IF(BX86=BV$1,0,IF(BX86=BX$1,-5)))</f>
        <v/>
      </c>
      <c r="BZ86" s="554" t="n"/>
      <c r="CA86" s="548" t="inlineStr">
        <is>
          <t>Buy</t>
        </is>
      </c>
      <c r="CB86" s="61" t="n"/>
      <c r="CC86" s="61" t="n"/>
      <c r="CD86" s="332" t="n"/>
      <c r="CE86" t="inlineStr">
        <is>
          <t>Energy</t>
        </is>
      </c>
      <c r="CF86" t="inlineStr">
        <is>
          <t>Energy</t>
        </is>
      </c>
      <c r="CG86" t="inlineStr">
        <is>
          <t>Oil, Gas &amp; Consumable Fuels</t>
        </is>
      </c>
      <c r="CH86" t="inlineStr">
        <is>
          <t>Oil &amp; Gas Natural Gas</t>
        </is>
      </c>
      <c r="CL86" s="332" t="n"/>
      <c r="CN86">
        <f>CN85+1</f>
        <v/>
      </c>
      <c r="CO86" s="175">
        <f>T230</f>
        <v/>
      </c>
      <c r="CP86" t="inlineStr">
        <is>
          <t>XLK</t>
        </is>
      </c>
      <c r="CR86" t="inlineStr">
        <is>
          <t>LNG</t>
        </is>
      </c>
    </row>
    <row r="87">
      <c r="B87" s="236" t="n"/>
      <c r="C87" s="236" t="n"/>
      <c r="D87" s="236" t="n"/>
      <c r="E87" s="236" t="n"/>
      <c r="F87" s="236" t="n"/>
      <c r="G87" s="236" t="n"/>
      <c r="H87" s="236" t="n"/>
      <c r="I87" s="236" t="n"/>
      <c r="J87" s="236" t="n"/>
      <c r="K87" s="236" t="n"/>
      <c r="L87" s="270" t="n"/>
      <c r="M87" s="358" t="n"/>
      <c r="N87" s="335" t="n"/>
      <c r="O87" s="335" t="n"/>
      <c r="P87" s="335" t="n"/>
      <c r="Q87" s="335" t="n"/>
      <c r="R87" s="282" t="n"/>
      <c r="S87" s="249" t="n"/>
      <c r="T87" s="246" t="n"/>
      <c r="U87" s="547" t="n"/>
      <c r="X87" s="80" t="n"/>
      <c r="Y87" s="189" t="n"/>
      <c r="Z87" s="189" t="n"/>
      <c r="AA87" s="22">
        <f>AN87+AP87+AR87+AZ87+BB87+BG87+BJ87+BM87+BT87+BW87+BY87+AC87+AI87+BP87+AK87</f>
        <v/>
      </c>
      <c r="AB87" s="336">
        <f>IF(X87&gt;0,AB$78,0)</f>
        <v/>
      </c>
      <c r="AC87" s="337">
        <f>IF(AB87&gt;0,AC$78,0)</f>
        <v/>
      </c>
      <c r="AD87" s="366">
        <f>AB87*M87</f>
        <v/>
      </c>
      <c r="AE87" s="337">
        <f>AC87*M87</f>
        <v/>
      </c>
      <c r="AF87" s="332" t="n"/>
      <c r="AG87" s="332" t="n"/>
      <c r="AH87" s="225">
        <f>IF(AF87&gt;2500000,AQ$2,IF(AF87&gt;1000000,AR$2,IF(AF87&gt;750000,AS$2,IF(AF87&gt;500000,AT$2,IF(AF87&lt;500000,AU$2)))))</f>
        <v/>
      </c>
      <c r="AI87" s="31">
        <f>IF(AH87=AQ$2,20,IF(AH87=AR$2,15,IF(AH87=AS$2,10,IF(AH87=AT$2,5,IF(AH87=AU$2,0)))))</f>
        <v/>
      </c>
      <c r="AJ87" s="284" t="n"/>
      <c r="AK87" s="31">
        <f>IF(AJ87&gt;84,20,IF(AJ87&gt;80,15,IF(AJ87&gt;75,10,IF(AJ87&gt;70,5,IF(AJ87&gt;49,0,IF(AJ87&lt;1,0,IF(AJ87&lt;20,-20,IF(AJ87&lt;30,-15,IF(AJ87&lt;40,-10,IF(AJ87&lt;50,-5))))))))))</f>
        <v/>
      </c>
      <c r="AL87" s="22" t="n"/>
      <c r="AM87" s="550" t="n"/>
      <c r="AN87" s="22">
        <f>IF(AM87=$AN$1,20,IF(AM87=$AO$1,17,IF(AM87=$AP$1,12,IF(AM87=$AQ$1,5,IF(AM87=$AR$1,0)))))</f>
        <v/>
      </c>
      <c r="AP87" s="31" t="n"/>
      <c r="AQ87" s="175" t="n"/>
      <c r="AR87" s="548">
        <f>IF(AQ87=$AS$1,20,IF(AQ87=$AU$1,18,IF(AQ87=$AW$1,14,IF(AQ87=$AY$1,10,IF(AQ87=$BA$1,5,IF(AQ87=$BC$1,0,IF(AQ87=$BD$1,-2.5)))))))</f>
        <v/>
      </c>
      <c r="AS87" s="189" t="n"/>
      <c r="AT87" s="22">
        <f>IF(AS87&lt;1,5,IF(AS87&lt;2,0,IF(AS87&gt;2,-5, IF(AS87=0,5,IF(AS87&lt;0,-7)))))</f>
        <v/>
      </c>
      <c r="AU87" s="189" t="n"/>
      <c r="AV87" s="22">
        <f>IF(AU87&lt;0,-7,IF(AU87&lt;15,5,IF(AU87&lt;25,2,IF(AU87=25,-5,IF(AU87&gt;25,0)))))</f>
        <v/>
      </c>
      <c r="AW87" s="189" t="n"/>
      <c r="AX87" s="22">
        <f>IF(AW87=1,5,IF(AW87&lt;1,5,IF(AW87&gt;1,0)))</f>
        <v/>
      </c>
      <c r="AY87" s="189" t="n"/>
      <c r="AZ87" s="189">
        <f>IF(AY87=$AS$1,20,IF(AY87=$AU$1,18,IF(AY87=$AW$1,14,IF(AY87=$AY$1,10,IF(AY87=$BA$1,5,IF(AY87=$BC$1,0,IF(AY87=$BD$1,-2.5)))))))</f>
        <v/>
      </c>
      <c r="BA87" s="18" t="n"/>
      <c r="BB87" s="548">
        <f>IF(BA87&gt;0.05,2,IF(BA87&gt;0,1,IF(BA87&lt;-0.05,-1,IF(BA87&lt;0.1,-2))))</f>
        <v/>
      </c>
      <c r="BC87" s="554" t="n">
        <v>45657</v>
      </c>
      <c r="BD87" s="22" t="n"/>
      <c r="BE87" s="22">
        <f>X87</f>
        <v/>
      </c>
      <c r="BF87" s="18">
        <f>IF(BD87&gt;0,(BE87-BD87)/BD87,0)</f>
        <v/>
      </c>
      <c r="BG87" s="548">
        <f>IF(BF87&gt;0.05,4,IF(BF87&gt;0,2,IF(BF87&lt;-0.05,-2,IF(BF87&lt;0.1,-4))))</f>
        <v/>
      </c>
      <c r="BH87" s="225" t="n"/>
      <c r="BI87" s="225">
        <f>BH87*M87</f>
        <v/>
      </c>
      <c r="BJ87" s="225">
        <f>IF(BH87&gt;5,-1,IF(BH87&gt;4,0,IF(BH87&gt;3,1,IF(BH87&gt;2,2,IF(BH87&gt;1,2, IF(BH87=0,2,IF(BH87&lt;-5,-2,IF(BH87&lt;4,2,IF(BH87&lt;0,1)))))))))</f>
        <v/>
      </c>
      <c r="BK87" s="31" t="n"/>
      <c r="BL87" s="31">
        <f>BK87*M87</f>
        <v/>
      </c>
      <c r="BM87" s="548">
        <f>IF(BK87&gt;40,4,IF(BK87&gt;30,3.5,IF(BK87&gt;20,3,IF(BK87&gt;10,2,IF(BK87&gt;0,1,IF(BK87=0,0.5,IF(BK87&lt;-40,-4,IF(BK87&lt;-30,-3,IF(BK87&lt;-20,-2.5,IF(BK87&lt;-10,-2,IF(BK87&lt;0,0)))))))))))</f>
        <v/>
      </c>
      <c r="BN87" s="61" t="n"/>
      <c r="BO87" s="61">
        <f>BN87*M87</f>
        <v/>
      </c>
      <c r="BP87" s="548">
        <f>IF(BN87&lt;10,5,IF(BN87&lt;20,4,IF(BN87&lt;30,3,IF(BN87&lt;40,2,IF(BN87&lt;50,1,IF(BN87=50,0,IF(BN87&gt;90,-5,IF(BN87&gt;80,-4,IF(BN87&gt;70,-3,IF(BN87&gt;60,-2,IF(BN87&gt;50,-1,0)))))))))))</f>
        <v/>
      </c>
      <c r="BQ87" s="206" t="n"/>
      <c r="BR87" s="61" t="n"/>
      <c r="BS87" s="337">
        <f>BR87*M87</f>
        <v/>
      </c>
      <c r="BT87" s="225">
        <f>IF(BR87=1,20,IF(BR87&gt;0.9,16,IF(BR87&gt;0.8,12,IF(BR87&gt;0.7,8,IF(BR87&gt;0.6,4,IF(BR87&gt;0.5,0,IF(BR87&gt;0.4,-1,IF(BR87&gt;0.3,-2,IF(BR87&gt;0.2,-3,IF(BR87&gt;0.1,-4,IF(BR87&gt;0,-5,IF(BR87=0,-5))))))))))))</f>
        <v/>
      </c>
      <c r="BU87" s="61" t="n"/>
      <c r="BV87" s="548" t="n"/>
      <c r="BW87" s="548">
        <f>IF(BV87=$BZ$1,8,IF(BV87=$CA$1,4,IF(BV87=$CB$1,0,IF(BV87=$CC$1,-4,IF(BV87=$CE$1,-8)))))</f>
        <v/>
      </c>
      <c r="BX87" s="206" t="inlineStr">
        <is>
          <t>˄</t>
        </is>
      </c>
      <c r="BY87" s="206">
        <f>IF(BX87=BR$1,5,IF(BX87=BV$1,0,IF(BX87=BX$1,-5)))</f>
        <v/>
      </c>
      <c r="BZ87" s="554" t="n"/>
      <c r="CA87" s="548" t="inlineStr">
        <is>
          <t>Buy</t>
        </is>
      </c>
      <c r="CL87" s="332" t="n"/>
      <c r="CN87">
        <f>CN86+1</f>
        <v/>
      </c>
      <c r="CO87" s="548">
        <f>T246</f>
        <v/>
      </c>
      <c r="CP87" t="inlineStr">
        <is>
          <t>GRID</t>
        </is>
      </c>
    </row>
    <row r="88">
      <c r="B88" s="236" t="n"/>
      <c r="C88" s="236" t="n"/>
      <c r="D88" s="236" t="n"/>
      <c r="E88" s="236" t="n"/>
      <c r="F88" s="236" t="n"/>
      <c r="G88" s="236" t="n"/>
      <c r="H88" s="236" t="n"/>
      <c r="I88" s="236" t="n"/>
      <c r="J88" s="236" t="n"/>
      <c r="K88" s="236" t="n"/>
      <c r="L88" s="270" t="n"/>
      <c r="M88" s="358" t="n"/>
      <c r="N88" s="335" t="n"/>
      <c r="O88" s="335" t="n"/>
      <c r="P88" s="335" t="n"/>
      <c r="Q88" s="335" t="n"/>
      <c r="R88" s="282" t="n"/>
      <c r="S88" s="249" t="n"/>
      <c r="T88" s="246" t="n"/>
      <c r="U88" s="547" t="n"/>
      <c r="X88" s="80" t="n"/>
      <c r="Y88" s="189" t="n"/>
      <c r="Z88" s="189" t="n"/>
      <c r="AA88" s="22">
        <f>AN88+AP88+AR88+AZ88+BB88+BG88+BJ88+BM88+BT88+BW88+BY88+AC88+AI88+BP88+AK88</f>
        <v/>
      </c>
      <c r="AB88" s="336">
        <f>IF(X88&gt;0,AB$78,0)</f>
        <v/>
      </c>
      <c r="AC88" s="337">
        <f>IF(AB88&gt;0,AC$78,0)</f>
        <v/>
      </c>
      <c r="AD88" s="366">
        <f>AB88*M88</f>
        <v/>
      </c>
      <c r="AE88" s="337">
        <f>AC88*M88</f>
        <v/>
      </c>
      <c r="AF88" s="332" t="n"/>
      <c r="AG88" s="332" t="n"/>
      <c r="AH88" s="225">
        <f>IF(AF88&gt;2500000,AQ$2,IF(AF88&gt;1000000,AR$2,IF(AF88&gt;750000,AS$2,IF(AF88&gt;500000,AT$2,IF(AF88&lt;500000,AU$2)))))</f>
        <v/>
      </c>
      <c r="AI88" s="31">
        <f>IF(AH88=AQ$2,20,IF(AH88=AR$2,15,IF(AH88=AS$2,10,IF(AH88=AT$2,5,IF(AH88=AU$2,0)))))</f>
        <v/>
      </c>
      <c r="AJ88" s="284" t="n"/>
      <c r="AK88" s="31">
        <f>IF(AJ88&gt;84,20,IF(AJ88&gt;80,15,IF(AJ88&gt;75,10,IF(AJ88&gt;70,5,IF(AJ88&gt;49,0,IF(AJ88&lt;1,0,IF(AJ88&lt;20,-20,IF(AJ88&lt;30,-15,IF(AJ88&lt;40,-10,IF(AJ88&lt;50,-5))))))))))</f>
        <v/>
      </c>
      <c r="AL88" s="22" t="n"/>
      <c r="AM88" s="550" t="n"/>
      <c r="AN88" s="22">
        <f>IF(AM88=$AN$1,20,IF(AM88=$AO$1,17,IF(AM88=$AP$1,12,IF(AM88=$AQ$1,5,IF(AM88=$AR$1,0)))))</f>
        <v/>
      </c>
      <c r="AP88" s="31" t="n"/>
      <c r="AQ88" s="175" t="n"/>
      <c r="AR88" s="548">
        <f>IF(AQ88=$AS$1,20,IF(AQ88=$AU$1,18,IF(AQ88=$AW$1,14,IF(AQ88=$AY$1,10,IF(AQ88=$BA$1,5,IF(AQ88=$BC$1,0,IF(AQ88=$BD$1,-2.5)))))))</f>
        <v/>
      </c>
      <c r="AS88" s="189" t="n"/>
      <c r="AT88" s="22">
        <f>IF(AS88&lt;1,5,IF(AS88&lt;2,0,IF(AS88&gt;2,-5, IF(AS88=0,5,IF(AS88&lt;0,-7)))))</f>
        <v/>
      </c>
      <c r="AU88" s="189" t="n"/>
      <c r="AV88" s="22">
        <f>IF(AU88&lt;0,-7,IF(AU88&lt;15,5,IF(AU88&lt;25,2,IF(AU88=25,-5,IF(AU88&gt;25,0)))))</f>
        <v/>
      </c>
      <c r="AW88" s="189" t="n"/>
      <c r="AX88" s="22">
        <f>IF(AW88=1,5,IF(AW88&lt;1,5,IF(AW88&gt;1,0)))</f>
        <v/>
      </c>
      <c r="AY88" s="189" t="n"/>
      <c r="AZ88" s="189">
        <f>IF(AY88=$AS$1,20,IF(AY88=$AU$1,18,IF(AY88=$AW$1,14,IF(AY88=$AY$1,10,IF(AY88=$BA$1,5,IF(AY88=$BC$1,0,IF(AY88=$BD$1,-2.5)))))))</f>
        <v/>
      </c>
      <c r="BA88" s="18" t="n"/>
      <c r="BB88" s="548">
        <f>IF(BA88&gt;0.05,2,IF(BA88&gt;0,1,IF(BA88&lt;-0.05,-1,IF(BA88&lt;0.1,-2))))</f>
        <v/>
      </c>
      <c r="BC88" s="554" t="n">
        <v>45657</v>
      </c>
      <c r="BD88" s="22" t="n"/>
      <c r="BE88" s="22">
        <f>X88</f>
        <v/>
      </c>
      <c r="BF88" s="18">
        <f>IF(BD88&gt;0,(BE88-BD88)/BD88,0)</f>
        <v/>
      </c>
      <c r="BG88" s="548">
        <f>IF(BF88&gt;0.05,4,IF(BF88&gt;0,2,IF(BF88&lt;-0.05,-2,IF(BF88&lt;0.1,-4))))</f>
        <v/>
      </c>
      <c r="BH88" s="225" t="n"/>
      <c r="BI88" s="225">
        <f>BH88*M88</f>
        <v/>
      </c>
      <c r="BJ88" s="225">
        <f>IF(BH88&gt;5,-1,IF(BH88&gt;4,0,IF(BH88&gt;3,1,IF(BH88&gt;2,2,IF(BH88&gt;1,2, IF(BH88=0,2,IF(BH88&lt;-5,-2,IF(BH88&lt;4,2,IF(BH88&lt;0,1)))))))))</f>
        <v/>
      </c>
      <c r="BK88" s="31" t="n"/>
      <c r="BL88" s="31">
        <f>BK88*M88</f>
        <v/>
      </c>
      <c r="BM88" s="548">
        <f>IF(BK88&gt;40,4,IF(BK88&gt;30,3.5,IF(BK88&gt;20,3,IF(BK88&gt;10,2,IF(BK88&gt;0,1,IF(BK88=0,0.5,IF(BK88&lt;-40,-4,IF(BK88&lt;-30,-3,IF(BK88&lt;-20,-2.5,IF(BK88&lt;-10,-2,IF(BK88&lt;0,0)))))))))))</f>
        <v/>
      </c>
      <c r="BN88" s="61" t="n"/>
      <c r="BO88" s="61">
        <f>BN88*M88</f>
        <v/>
      </c>
      <c r="BP88" s="548">
        <f>IF(BN88&lt;10,5,IF(BN88&lt;20,4,IF(BN88&lt;30,3,IF(BN88&lt;40,2,IF(BN88&lt;50,1,IF(BN88=50,0,IF(BN88&gt;90,-5,IF(BN88&gt;80,-4,IF(BN88&gt;70,-3,IF(BN88&gt;60,-2,IF(BN88&gt;50,-1,0)))))))))))</f>
        <v/>
      </c>
      <c r="BQ88" s="206" t="n"/>
      <c r="BR88" s="61" t="n"/>
      <c r="BS88" s="337">
        <f>BR88*M88</f>
        <v/>
      </c>
      <c r="BT88" s="225">
        <f>IF(BR88=1,20,IF(BR88&gt;0.9,16,IF(BR88&gt;0.8,12,IF(BR88&gt;0.7,8,IF(BR88&gt;0.6,4,IF(BR88&gt;0.5,0,IF(BR88&gt;0.4,-1,IF(BR88&gt;0.3,-2,IF(BR88&gt;0.2,-3,IF(BR88&gt;0.1,-4,IF(BR88&gt;0,-5,IF(BR88=0,-5))))))))))))</f>
        <v/>
      </c>
      <c r="BU88" s="61" t="n"/>
      <c r="BV88" s="548" t="n"/>
      <c r="BW88" s="548">
        <f>IF(BV88=$BZ$1,8,IF(BV88=$CA$1,4,IF(BV88=$CB$1,0,IF(BV88=$CC$1,-4,IF(BV88=$CE$1,-8)))))</f>
        <v/>
      </c>
      <c r="BX88" s="206" t="inlineStr">
        <is>
          <t>˄</t>
        </is>
      </c>
      <c r="BY88" s="206">
        <f>IF(BX88=BR$1,5,IF(BX88=BV$1,0,IF(BX88=BX$1,-5)))</f>
        <v/>
      </c>
      <c r="BZ88" s="554" t="n"/>
      <c r="CA88" s="548" t="inlineStr">
        <is>
          <t>Buy</t>
        </is>
      </c>
      <c r="CL88" s="332" t="n"/>
      <c r="CN88">
        <f>CN87+1</f>
        <v/>
      </c>
      <c r="CO88" s="175">
        <f>T259</f>
        <v/>
      </c>
      <c r="CP88" t="inlineStr">
        <is>
          <t>XES</t>
        </is>
      </c>
    </row>
    <row r="89">
      <c r="B89" s="236" t="n"/>
      <c r="C89" s="236" t="n"/>
      <c r="D89" s="236" t="n"/>
      <c r="E89" s="236" t="n"/>
      <c r="F89" s="236" t="n"/>
      <c r="G89" s="236" t="n"/>
      <c r="H89" s="236" t="n"/>
      <c r="I89" s="236" t="n"/>
      <c r="J89" s="236" t="n"/>
      <c r="K89" s="236" t="n"/>
      <c r="L89" s="270" t="n"/>
      <c r="M89" s="358" t="n"/>
      <c r="N89" s="335" t="n"/>
      <c r="O89" s="335" t="n"/>
      <c r="P89" s="335" t="n"/>
      <c r="Q89" s="335" t="n"/>
      <c r="R89" s="282" t="n"/>
      <c r="S89" s="249" t="n"/>
      <c r="T89" s="246" t="n"/>
      <c r="U89" s="547" t="n"/>
      <c r="X89" s="80" t="n"/>
      <c r="Y89" s="189" t="n"/>
      <c r="Z89" s="189" t="n"/>
      <c r="AA89" s="22">
        <f>AN89+AP89+AR89+AZ89+BB89+BG89+BJ89+BM89+BT89+BW89+BY89+AC89+AI89+BP89+AK89</f>
        <v/>
      </c>
      <c r="AB89" s="336">
        <f>IF(X89&gt;0,AB$78,0)</f>
        <v/>
      </c>
      <c r="AC89" s="337">
        <f>IF(AB89&gt;0,AC$78,0)</f>
        <v/>
      </c>
      <c r="AD89" s="366">
        <f>AB89*M89</f>
        <v/>
      </c>
      <c r="AE89" s="337">
        <f>AC89*M89</f>
        <v/>
      </c>
      <c r="AF89" s="332" t="n"/>
      <c r="AG89" s="332" t="n"/>
      <c r="AH89" s="225">
        <f>IF(AF89&gt;2500000,AQ$2,IF(AF89&gt;1000000,AR$2,IF(AF89&gt;750000,AS$2,IF(AF89&gt;500000,AT$2,IF(AF89&lt;500000,AU$2)))))</f>
        <v/>
      </c>
      <c r="AI89" s="31">
        <f>IF(AH89=AQ$2,20,IF(AH89=AR$2,15,IF(AH89=AS$2,10,IF(AH89=AT$2,5,IF(AH89=AU$2,0)))))</f>
        <v/>
      </c>
      <c r="AJ89" s="284" t="n"/>
      <c r="AK89" s="31">
        <f>IF(AJ89&gt;84,20,IF(AJ89&gt;80,15,IF(AJ89&gt;75,10,IF(AJ89&gt;70,5,IF(AJ89&gt;49,0,IF(AJ89&lt;1,0,IF(AJ89&lt;20,-20,IF(AJ89&lt;30,-15,IF(AJ89&lt;40,-10,IF(AJ89&lt;50,-5))))))))))</f>
        <v/>
      </c>
      <c r="AL89" s="22" t="n"/>
      <c r="AM89" s="550" t="n"/>
      <c r="AN89" s="22">
        <f>IF(AM89=$AN$1,20,IF(AM89=$AO$1,17,IF(AM89=$AP$1,12,IF(AM89=$AQ$1,5,IF(AM89=$AR$1,0)))))</f>
        <v/>
      </c>
      <c r="AP89" s="31" t="n"/>
      <c r="AQ89" s="175" t="n"/>
      <c r="AR89" s="548">
        <f>IF(AQ89=$AS$1,20,IF(AQ89=$AU$1,18,IF(AQ89=$AW$1,14,IF(AQ89=$AY$1,10,IF(AQ89=$BA$1,5,IF(AQ89=$BC$1,0,IF(AQ89=$BD$1,-2.5)))))))</f>
        <v/>
      </c>
      <c r="AS89" s="189" t="n"/>
      <c r="AT89" s="22">
        <f>IF(AS89&lt;1,5,IF(AS89&lt;2,0,IF(AS89&gt;2,-5, IF(AS89=0,5,IF(AS89&lt;0,-7)))))</f>
        <v/>
      </c>
      <c r="AU89" s="189" t="n"/>
      <c r="AV89" s="22">
        <f>IF(AU89&lt;0,-7,IF(AU89&lt;15,5,IF(AU89&lt;25,2,IF(AU89=25,-5,IF(AU89&gt;25,0)))))</f>
        <v/>
      </c>
      <c r="AW89" s="189" t="n"/>
      <c r="AX89" s="22">
        <f>IF(AW89=1,5,IF(AW89&lt;1,5,IF(AW89&gt;1,0)))</f>
        <v/>
      </c>
      <c r="AY89" s="189" t="n"/>
      <c r="AZ89" s="189">
        <f>IF(AY89=$AS$1,20,IF(AY89=$AU$1,18,IF(AY89=$AW$1,14,IF(AY89=$AY$1,10,IF(AY89=$BA$1,5,IF(AY89=$BC$1,0,IF(AY89=$BD$1,-2.5)))))))</f>
        <v/>
      </c>
      <c r="BA89" s="18" t="n"/>
      <c r="BB89" s="548">
        <f>IF(BA89&gt;0.05,2,IF(BA89&gt;0,1,IF(BA89&lt;-0.05,-1,IF(BA89&lt;0.1,-2))))</f>
        <v/>
      </c>
      <c r="BC89" s="554" t="n">
        <v>45657</v>
      </c>
      <c r="BD89" s="22" t="n"/>
      <c r="BE89" s="22">
        <f>X89</f>
        <v/>
      </c>
      <c r="BF89" s="18">
        <f>IF(BD89&gt;0,(BE89-BD89)/BD89,0)</f>
        <v/>
      </c>
      <c r="BG89" s="548">
        <f>IF(BF89&gt;0.05,4,IF(BF89&gt;0,2,IF(BF89&lt;-0.05,-2,IF(BF89&lt;0.1,-4))))</f>
        <v/>
      </c>
      <c r="BH89" s="225" t="n"/>
      <c r="BI89" s="225">
        <f>BH89*M89</f>
        <v/>
      </c>
      <c r="BJ89" s="225">
        <f>IF(BH89&gt;5,-1,IF(BH89&gt;4,0,IF(BH89&gt;3,1,IF(BH89&gt;2,2,IF(BH89&gt;1,2, IF(BH89=0,2,IF(BH89&lt;-5,-2,IF(BH89&lt;4,2,IF(BH89&lt;0,1)))))))))</f>
        <v/>
      </c>
      <c r="BK89" s="31" t="n"/>
      <c r="BL89" s="31">
        <f>BK89*M89</f>
        <v/>
      </c>
      <c r="BM89" s="548">
        <f>IF(BK89&gt;40,4,IF(BK89&gt;30,3.5,IF(BK89&gt;20,3,IF(BK89&gt;10,2,IF(BK89&gt;0,1,IF(BK89=0,0.5,IF(BK89&lt;-40,-4,IF(BK89&lt;-30,-3,IF(BK89&lt;-20,-2.5,IF(BK89&lt;-10,-2,IF(BK89&lt;0,0)))))))))))</f>
        <v/>
      </c>
      <c r="BN89" s="61" t="n"/>
      <c r="BO89" s="61">
        <f>BN89*M89</f>
        <v/>
      </c>
      <c r="BP89" s="548">
        <f>IF(BN89&lt;10,5,IF(BN89&lt;20,4,IF(BN89&lt;30,3,IF(BN89&lt;40,2,IF(BN89&lt;50,1,IF(BN89=50,0,IF(BN89&gt;90,-5,IF(BN89&gt;80,-4,IF(BN89&gt;70,-3,IF(BN89&gt;60,-2,IF(BN89&gt;50,-1,0)))))))))))</f>
        <v/>
      </c>
      <c r="BQ89" s="206" t="n"/>
      <c r="BR89" s="61" t="n"/>
      <c r="BS89" s="337">
        <f>BR89*M89</f>
        <v/>
      </c>
      <c r="BT89" s="225">
        <f>IF(BR89=1,20,IF(BR89&gt;0.9,16,IF(BR89&gt;0.8,12,IF(BR89&gt;0.7,8,IF(BR89&gt;0.6,4,IF(BR89&gt;0.5,0,IF(BR89&gt;0.4,-1,IF(BR89&gt;0.3,-2,IF(BR89&gt;0.2,-3,IF(BR89&gt;0.1,-4,IF(BR89&gt;0,-5,IF(BR89=0,-5))))))))))))</f>
        <v/>
      </c>
      <c r="BU89" s="61" t="n"/>
      <c r="BV89" s="548" t="n"/>
      <c r="BW89" s="548">
        <f>IF(BV89=$BZ$1,8,IF(BV89=$CA$1,4,IF(BV89=$CB$1,0,IF(BV89=$CC$1,-4,IF(BV89=$CE$1,-8)))))</f>
        <v/>
      </c>
      <c r="BX89" s="206" t="inlineStr">
        <is>
          <t>˄</t>
        </is>
      </c>
      <c r="BY89" s="206">
        <f>IF(BX89=BR$1,5,IF(BX89=BV$1,0,IF(BX89=BX$1,-5)))</f>
        <v/>
      </c>
      <c r="BZ89" s="554" t="n"/>
      <c r="CA89" s="548" t="inlineStr">
        <is>
          <t>Buy</t>
        </is>
      </c>
      <c r="CL89" s="332" t="n"/>
      <c r="CN89">
        <f>CN88+1</f>
        <v/>
      </c>
      <c r="CO89" s="548">
        <f>T277</f>
        <v/>
      </c>
      <c r="CP89" t="inlineStr">
        <is>
          <t>KBE</t>
        </is>
      </c>
    </row>
    <row r="90">
      <c r="B90" s="236" t="n"/>
      <c r="C90" s="236" t="n"/>
      <c r="D90" s="236" t="n"/>
      <c r="E90" s="236" t="n"/>
      <c r="F90" s="236" t="n"/>
      <c r="G90" s="236" t="n"/>
      <c r="H90" s="236" t="n"/>
      <c r="I90" s="236" t="n"/>
      <c r="J90" s="236" t="n"/>
      <c r="K90" s="236" t="n"/>
      <c r="L90" s="270" t="n"/>
      <c r="M90" s="358" t="n"/>
      <c r="N90" s="335" t="n"/>
      <c r="O90" s="335" t="n"/>
      <c r="P90" s="335" t="n"/>
      <c r="Q90" s="335" t="n"/>
      <c r="R90" s="282" t="n"/>
      <c r="S90" s="249" t="n"/>
      <c r="T90" s="246" t="n"/>
      <c r="U90" s="547" t="n"/>
      <c r="X90" s="80" t="n"/>
      <c r="AA90" s="80" t="n"/>
      <c r="AB90" s="338" t="n"/>
      <c r="AC90" s="337" t="n"/>
      <c r="AD90" s="366" t="n"/>
      <c r="AE90" s="337" t="n"/>
      <c r="AF90" s="332" t="n"/>
      <c r="AG90" s="332" t="n"/>
      <c r="AH90" s="225" t="n"/>
      <c r="AI90" s="31" t="n"/>
      <c r="AJ90" s="284" t="n"/>
      <c r="AK90" s="31" t="n"/>
      <c r="AL90" s="22" t="n"/>
      <c r="AM90" s="550" t="n"/>
      <c r="AN90" s="22" t="n"/>
      <c r="AP90" s="31" t="n"/>
      <c r="AQ90" s="550" t="n"/>
      <c r="AR90" s="550" t="n"/>
      <c r="AS90" s="550" t="n"/>
      <c r="AT90" s="550" t="n"/>
      <c r="AU90" s="550" t="n"/>
      <c r="AV90" s="550" t="n"/>
      <c r="AW90" s="550" t="n"/>
      <c r="AX90" s="550" t="n"/>
      <c r="AY90" s="550" t="n"/>
      <c r="AZ90" s="550" t="n"/>
      <c r="BA90" s="550" t="n"/>
      <c r="BB90" s="550" t="n"/>
      <c r="BC90" s="550" t="n"/>
      <c r="BD90" s="550" t="n"/>
      <c r="BE90" s="550" t="n"/>
      <c r="BF90" s="550" t="n"/>
      <c r="BG90" s="550" t="n"/>
      <c r="BH90" s="550" t="n"/>
      <c r="BI90" s="550" t="n"/>
      <c r="BJ90" s="550" t="n"/>
      <c r="BK90" s="550" t="n"/>
      <c r="BL90" s="550" t="n"/>
      <c r="BM90" s="550" t="n"/>
      <c r="BN90" s="550" t="n"/>
      <c r="BO90" s="550" t="n"/>
      <c r="BP90" s="550" t="n"/>
      <c r="BQ90" s="550" t="n"/>
      <c r="BR90" s="550" t="n"/>
      <c r="BS90" s="550" t="n"/>
      <c r="BT90" s="550" t="n"/>
      <c r="BU90" s="550" t="n"/>
      <c r="BV90" s="550" t="n"/>
      <c r="BW90" s="550" t="n"/>
      <c r="BX90" s="550" t="n"/>
      <c r="BY90" s="550" t="n"/>
      <c r="BZ90" s="550" t="n"/>
      <c r="CA90" s="550" t="n"/>
      <c r="CB90" s="550" t="n"/>
      <c r="CC90" s="550" t="n"/>
      <c r="CD90" s="550" t="n"/>
      <c r="CE90" s="550" t="n"/>
      <c r="CF90" s="550" t="n"/>
      <c r="CG90" s="550" t="n"/>
      <c r="CH90" s="550" t="n"/>
      <c r="CI90" s="550" t="n"/>
      <c r="CJ90" s="550" t="n"/>
      <c r="CL90" s="332" t="n"/>
      <c r="CN90">
        <f>CN89+1</f>
        <v/>
      </c>
      <c r="CO90" s="548">
        <f>T287</f>
        <v/>
      </c>
      <c r="CP90" t="inlineStr">
        <is>
          <t>XSD</t>
        </is>
      </c>
    </row>
    <row r="91" ht="17" customHeight="1" s="545">
      <c r="B91" s="236" t="n"/>
      <c r="C91" s="236" t="n"/>
      <c r="D91" s="236" t="n"/>
      <c r="E91" s="236" t="n"/>
      <c r="F91" s="236" t="n"/>
      <c r="G91" s="236" t="n"/>
      <c r="H91" s="236" t="n"/>
      <c r="I91" s="236" t="n"/>
      <c r="J91" s="236" t="n"/>
      <c r="K91" s="236" t="n"/>
      <c r="L91" s="270" t="n"/>
      <c r="M91" s="358" t="n"/>
      <c r="N91" s="335" t="n"/>
      <c r="O91" s="335" t="n"/>
      <c r="P91" s="335" t="n"/>
      <c r="Q91" s="335" t="n"/>
      <c r="R91" s="282" t="n"/>
      <c r="S91" s="249" t="n"/>
      <c r="T91" s="456" t="inlineStr">
        <is>
          <t>CRAK</t>
        </is>
      </c>
      <c r="U91" s="446" t="inlineStr">
        <is>
          <t>Oil &amp; Gas Refiners &amp; Marketing</t>
        </is>
      </c>
      <c r="X91" s="80" t="n"/>
      <c r="AA91" s="80" t="n"/>
      <c r="AB91" s="455">
        <f>VLOOKUP(CLEAN(TRIM(T91)), 'ETF''s'!$B$7:$C$42, 2, FALSE)</f>
        <v/>
      </c>
      <c r="AC91" s="506">
        <f>VLOOKUP(CLEAN(TRIM(T91)), 'ETF''s'!$B$7:$D$42, 3, FALSE)</f>
        <v/>
      </c>
      <c r="AD91" s="366" t="n"/>
      <c r="AE91" s="337" t="n"/>
      <c r="AF91" s="332" t="n"/>
      <c r="AG91" s="332" t="n"/>
      <c r="AH91" s="225" t="n"/>
      <c r="AI91" s="31" t="n"/>
      <c r="AJ91" s="284" t="n"/>
      <c r="AK91" s="31" t="n"/>
      <c r="AL91" s="22" t="n"/>
      <c r="AM91" s="550" t="n"/>
      <c r="AN91" s="22" t="n"/>
      <c r="AP91" s="31" t="n"/>
      <c r="AQ91" s="550" t="n"/>
      <c r="AR91" s="550" t="n"/>
      <c r="AS91" s="550" t="n"/>
      <c r="AT91" s="550" t="n"/>
      <c r="AU91" s="550" t="n"/>
      <c r="AV91" s="550" t="n"/>
      <c r="AW91" s="550" t="n"/>
      <c r="AX91" s="550" t="n"/>
      <c r="AY91" s="550" t="n"/>
      <c r="AZ91" s="550" t="n"/>
      <c r="BA91" s="550" t="n"/>
      <c r="BB91" s="550" t="n"/>
      <c r="BC91" s="550" t="n"/>
      <c r="BD91" s="550" t="n"/>
      <c r="BE91" s="550" t="n"/>
      <c r="BF91" s="550" t="n"/>
      <c r="BG91" s="550" t="n"/>
      <c r="BH91" s="550" t="n"/>
      <c r="BI91" s="550" t="n"/>
      <c r="BJ91" s="550" t="n"/>
      <c r="BK91" s="550" t="n"/>
      <c r="BL91" s="550" t="n"/>
      <c r="BM91" s="550" t="n"/>
      <c r="BN91" s="550" t="n"/>
      <c r="BO91" s="550" t="n"/>
      <c r="BP91" s="550" t="n"/>
      <c r="BQ91" s="550" t="n"/>
      <c r="BR91" s="550" t="n"/>
      <c r="BS91" s="550" t="n"/>
      <c r="BT91" s="550" t="n"/>
      <c r="BU91" s="550" t="n"/>
      <c r="BV91" s="550" t="n"/>
      <c r="BW91" s="550" t="n"/>
      <c r="BX91" s="550" t="n"/>
      <c r="BY91" s="550" t="n"/>
      <c r="BZ91" s="550" t="n"/>
      <c r="CA91" s="550" t="n"/>
      <c r="CB91" s="550" t="n"/>
      <c r="CC91" s="550" t="n"/>
      <c r="CD91" s="550" t="n"/>
      <c r="CE91" s="550" t="n"/>
      <c r="CF91" s="550" t="n"/>
      <c r="CG91" s="550" t="n"/>
      <c r="CH91" s="550" t="n"/>
      <c r="CI91" s="550" t="n"/>
      <c r="CJ91" s="550" t="n"/>
      <c r="CL91" s="332" t="n"/>
      <c r="CN91">
        <f>CN90+1</f>
        <v/>
      </c>
      <c r="CO91" s="175">
        <f>T293</f>
        <v/>
      </c>
      <c r="CP91" t="inlineStr">
        <is>
          <t>IBOT</t>
        </is>
      </c>
      <c r="CR91" t="inlineStr">
        <is>
          <t>Oil &amp; Gas Refiners &amp; Marketing</t>
        </is>
      </c>
    </row>
    <row r="92">
      <c r="B92" s="236" t="n"/>
      <c r="C92" s="236" t="n"/>
      <c r="D92" s="236" t="n"/>
      <c r="E92" s="236" t="n"/>
      <c r="F92" s="236" t="n"/>
      <c r="G92" s="236" t="n"/>
      <c r="H92" s="236" t="n"/>
      <c r="I92" s="236" t="n"/>
      <c r="J92" s="236" t="n"/>
      <c r="K92" s="236" t="n"/>
      <c r="L92" s="270" t="n"/>
      <c r="M92" s="358" t="n"/>
      <c r="N92" s="335" t="n"/>
      <c r="O92" s="335" t="n"/>
      <c r="P92" s="335" t="n"/>
      <c r="Q92" s="335" t="n"/>
      <c r="R92" s="282" t="n"/>
      <c r="S92" s="249" t="n"/>
      <c r="T92" s="246" t="n"/>
      <c r="U92" s="547" t="inlineStr">
        <is>
          <t>VLO</t>
        </is>
      </c>
      <c r="V92" t="inlineStr">
        <is>
          <t>Valero Energy Corporation</t>
        </is>
      </c>
      <c r="X92" s="80" t="n">
        <v>173.45</v>
      </c>
      <c r="AA92" s="22">
        <f>AN92+AP92+AR92+AZ92+BB92+BG92+BJ92+BM92+BT92+BW92+BY92+AC92+AI92+BP92+AK92</f>
        <v/>
      </c>
      <c r="AB92" s="336">
        <f>IF(X92&gt;0,AB$91,0)</f>
        <v/>
      </c>
      <c r="AC92" s="337">
        <f>IF(AB92&gt;0,AC$91,0)</f>
        <v/>
      </c>
      <c r="AD92" s="366">
        <f>AB92*M92</f>
        <v/>
      </c>
      <c r="AE92" s="337">
        <f>AC92*M92</f>
        <v/>
      </c>
      <c r="AF92" s="332" t="n"/>
      <c r="AG92" s="332" t="n"/>
      <c r="AH92" s="225">
        <f>IF(AF92&gt;2500000,AQ$2,IF(AF92&gt;1000000,AR$2,IF(AF92&gt;750000,AS$2,IF(AF92&gt;500000,AT$2,IF(AF92&lt;500000,AU$2)))))</f>
        <v/>
      </c>
      <c r="AI92" s="31">
        <f>IF(AH92=AQ$2,20,IF(AH92=AR$2,15,IF(AH92=AS$2,10,IF(AH92=AT$2,5,IF(AH92=AU$2,0)))))</f>
        <v/>
      </c>
      <c r="AJ92" s="284" t="n">
        <v>72</v>
      </c>
      <c r="AK92" s="31">
        <f>IF(AJ92&gt;84,20,IF(AJ92&gt;80,15,IF(AJ92&gt;75,10,IF(AJ92&gt;70,5,IF(AJ92&gt;49,0,IF(AJ92&lt;1,0,IF(AJ92&lt;20,-20,IF(AJ92&lt;30,-15,IF(AJ92&lt;40,-10,IF(AJ92&lt;50,-5))))))))))</f>
        <v/>
      </c>
      <c r="AL92" s="22" t="n"/>
      <c r="AM92" s="371" t="inlineStr">
        <is>
          <t>B</t>
        </is>
      </c>
      <c r="AN92" s="22">
        <f>IF(AM92=$AN$1,20,IF(AM92=$AO$1,17,IF(AM92=$AP$1,12,IF(AM92=$AQ$1,5,IF(AM92=$AR$1,0)))))</f>
        <v/>
      </c>
      <c r="AP92" s="31" t="n"/>
      <c r="AQ92" s="176" t="inlineStr">
        <is>
          <t>V Bullish</t>
        </is>
      </c>
      <c r="AR92" s="548">
        <f>IF(AQ92=$AS$1,20,IF(AQ92=$AU$1,18,IF(AQ92=$AW$1,14,IF(AQ92=$AY$1,10,IF(AQ92=$BA$1,5,IF(AQ92=$BC$1,0,IF(AQ92=$BD$1,-2.5)))))))</f>
        <v/>
      </c>
      <c r="AS92" s="189" t="n"/>
      <c r="AT92" s="22">
        <f>IF(AS92&lt;1,5,IF(AS92&lt;2,0,IF(AS92&gt;2,-5, IF(AS92=0,5,IF(AS92&lt;0,-7)))))</f>
        <v/>
      </c>
      <c r="AU92" s="189" t="n"/>
      <c r="AV92" s="22">
        <f>IF(AU92&lt;0,-7,IF(AU92&lt;15,5,IF(AU92&lt;25,2,IF(AU92=25,-5,IF(AU92&gt;25,0)))))</f>
        <v/>
      </c>
      <c r="AW92" s="189" t="n"/>
      <c r="AX92" s="22">
        <f>IF(AW92=1,5,IF(AW92&lt;1,5,IF(AW92&gt;1,0)))</f>
        <v/>
      </c>
      <c r="AY92" s="176" t="inlineStr">
        <is>
          <t>V Bullish</t>
        </is>
      </c>
      <c r="AZ92" s="189">
        <f>IF(AY92=$AS$1,20,IF(AY92=$AU$1,18,IF(AY92=$AW$1,14,IF(AY92=$AY$1,10,IF(AY92=$BA$1,5,IF(AY92=$BC$1,0,IF(AY92=$BD$1,-2.5)))))))</f>
        <v/>
      </c>
      <c r="BA92" s="18" t="n">
        <v>0.229</v>
      </c>
      <c r="BB92" s="548">
        <f>IF(BA92&gt;0.05,2,IF(BA92&gt;0,1,IF(BA92&lt;-0.05,-1,IF(BA92&lt;0.1,-2))))</f>
        <v/>
      </c>
      <c r="BC92" s="554" t="n">
        <v>45657</v>
      </c>
      <c r="BD92" s="22" t="n">
        <v>118.85</v>
      </c>
      <c r="BE92" s="22">
        <f>X92</f>
        <v/>
      </c>
      <c r="BF92" s="18">
        <f>IF(BD92&gt;0,(BE92-BD92)/BD92,0)</f>
        <v/>
      </c>
      <c r="BG92" s="548">
        <f>IF(BF92&gt;0.05,4,IF(BF92&gt;0,2,IF(BF92&lt;-0.05,-2,IF(BF92&lt;0.1,-4))))</f>
        <v/>
      </c>
      <c r="BH92" s="225" t="n">
        <v>2</v>
      </c>
      <c r="BI92" s="225">
        <f>BH92*M92</f>
        <v/>
      </c>
      <c r="BJ92" s="225">
        <f>IF(BH92&gt;5,-1,IF(BH92&gt;4,0,IF(BH92&gt;3,1,IF(BH92&gt;2,2,IF(BH92&gt;1,2, IF(BH92=0,2,IF(BH92&lt;-5,-2,IF(BH92&lt;4,2,IF(BH92&lt;0,1)))))))))</f>
        <v/>
      </c>
      <c r="BK92" s="31" t="n">
        <v>1</v>
      </c>
      <c r="BL92" s="31">
        <f>BK92*M92</f>
        <v/>
      </c>
      <c r="BM92" s="548">
        <f>IF(BK92&gt;40,4,IF(BK92&gt;30,3.5,IF(BK92&gt;20,3,IF(BK92&gt;10,2,IF(BK92&gt;0,1,IF(BK92=0,0.5,IF(BK92&lt;-40,-4,IF(BK92&lt;-30,-3,IF(BK92&lt;-20,-2.5,IF(BK92&lt;-10,-2,IF(BK92&lt;0,0)))))))))))</f>
        <v/>
      </c>
      <c r="BN92" s="61" t="n">
        <v>46</v>
      </c>
      <c r="BO92" s="61">
        <f>BN92*M92</f>
        <v/>
      </c>
      <c r="BP92" s="548">
        <f>IF(BN92&lt;10,5,IF(BN92&lt;20,4,IF(BN92&lt;30,3,IF(BN92&lt;40,2,IF(BN92&lt;50,1,IF(BN92=50,0,IF(BN92&gt;90,-5,IF(BN92&gt;80,-4,IF(BN92&gt;70,-3,IF(BN92&gt;60,-2,IF(BN92&gt;50,-1,0)))))))))))</f>
        <v/>
      </c>
      <c r="BQ92" s="206" t="n"/>
      <c r="BR92" s="61" t="n">
        <v>0.8</v>
      </c>
      <c r="BS92" s="337">
        <f>BR92*M92</f>
        <v/>
      </c>
      <c r="BT92" s="225">
        <f>IF(BR92=1,20,IF(BR92&gt;0.9,16,IF(BR92&gt;0.8,12,IF(BR92&gt;0.7,8,IF(BR92&gt;0.6,4,IF(BR92&gt;0.5,0,IF(BR92&gt;0.4,-1,IF(BR92&gt;0.3,-2,IF(BR92&gt;0.2,-3,IF(BR92&gt;0.1,-4,IF(BR92&gt;0,-5,IF(BR92=0,-5))))))))))))</f>
        <v/>
      </c>
      <c r="BU92" s="61" t="n"/>
      <c r="BV92" s="548" t="inlineStr">
        <is>
          <t>Neut</t>
        </is>
      </c>
      <c r="BW92" s="548">
        <f>IF(BV92=$BZ$1,8,IF(BV92=$CA$1,4,IF(BV92=$CB$1,0,IF(BV92=$CC$1,-4,IF(BV92=$CE$1,-8)))))</f>
        <v/>
      </c>
      <c r="BX92" s="206" t="inlineStr">
        <is>
          <t>˄</t>
        </is>
      </c>
      <c r="BY92" s="206">
        <f>IF(BX92=BR$1,5,IF(BX92=BV$1,0,IF(BX92=BX$1,-5)))</f>
        <v/>
      </c>
      <c r="BZ92" s="554" t="n"/>
      <c r="CA92" s="548" t="inlineStr">
        <is>
          <t>Buy</t>
        </is>
      </c>
      <c r="CE92" t="inlineStr">
        <is>
          <t>Energy</t>
        </is>
      </c>
      <c r="CF92" t="inlineStr">
        <is>
          <t>Energy</t>
        </is>
      </c>
      <c r="CG92" t="inlineStr">
        <is>
          <t>Oil, Gas &amp; Consumable Fuels</t>
        </is>
      </c>
      <c r="CH92" t="inlineStr">
        <is>
          <t>Refinning</t>
        </is>
      </c>
      <c r="CJ92" s="550" t="n"/>
      <c r="CL92" s="332" t="n"/>
      <c r="CN92">
        <f>CN91+1</f>
        <v/>
      </c>
      <c r="CO92" s="175">
        <f>T298</f>
        <v/>
      </c>
      <c r="CP92" t="inlineStr">
        <is>
          <t>XLE</t>
        </is>
      </c>
      <c r="CR92" t="inlineStr">
        <is>
          <t>VLO</t>
        </is>
      </c>
    </row>
    <row r="93">
      <c r="B93" s="236" t="n"/>
      <c r="C93" s="236" t="n"/>
      <c r="D93" s="236" t="n"/>
      <c r="E93" s="236" t="n"/>
      <c r="F93" s="236" t="n"/>
      <c r="G93" s="236" t="n"/>
      <c r="H93" s="236" t="n"/>
      <c r="I93" s="236" t="n"/>
      <c r="J93" s="236" t="n"/>
      <c r="K93" s="236" t="n"/>
      <c r="L93" s="270" t="n"/>
      <c r="M93" s="358" t="n"/>
      <c r="N93" s="335" t="n"/>
      <c r="O93" s="335" t="n"/>
      <c r="P93" s="335" t="n"/>
      <c r="Q93" s="335" t="n"/>
      <c r="R93" s="282" t="n"/>
      <c r="S93" s="249" t="n"/>
      <c r="T93" s="246" t="n"/>
      <c r="U93" s="547" t="inlineStr">
        <is>
          <t>MPC</t>
        </is>
      </c>
      <c r="V93" t="inlineStr">
        <is>
          <t>Marathon Petroleum Corporation</t>
        </is>
      </c>
      <c r="X93" s="80" t="n">
        <v>190.62</v>
      </c>
      <c r="AA93" s="22">
        <f>AN93+AP93+AR93+AZ93+BB93+BG93+BJ93+BM93+BT93+BW93+BY93+AC93+AI93+BP93+AK93</f>
        <v/>
      </c>
      <c r="AB93" s="336">
        <f>IF(X93&gt;0,AB$91,0)</f>
        <v/>
      </c>
      <c r="AC93" s="337">
        <f>IF(AB93&gt;0,AC$91,0)</f>
        <v/>
      </c>
      <c r="AD93" s="366">
        <f>AB93*M93</f>
        <v/>
      </c>
      <c r="AE93" s="337">
        <f>AC93*M93</f>
        <v/>
      </c>
      <c r="AF93" s="332" t="n"/>
      <c r="AG93" s="332" t="n"/>
      <c r="AH93" s="225">
        <f>IF(AF93&gt;2500000,AQ$2,IF(AF93&gt;1000000,AR$2,IF(AF93&gt;750000,AS$2,IF(AF93&gt;500000,AT$2,IF(AF93&lt;500000,AU$2)))))</f>
        <v/>
      </c>
      <c r="AI93" s="31">
        <f>IF(AH93=AQ$2,20,IF(AH93=AR$2,15,IF(AH93=AS$2,10,IF(AH93=AT$2,5,IF(AH93=AU$2,0)))))</f>
        <v/>
      </c>
      <c r="AJ93" s="284" t="n">
        <v>54</v>
      </c>
      <c r="AK93" s="31">
        <f>IF(AJ93&gt;84,20,IF(AJ93&gt;80,15,IF(AJ93&gt;75,10,IF(AJ93&gt;70,5,IF(AJ93&gt;49,0,IF(AJ93&lt;1,0,IF(AJ93&lt;20,-20,IF(AJ93&lt;30,-15,IF(AJ93&lt;40,-10,IF(AJ93&lt;50,-5))))))))))</f>
        <v/>
      </c>
      <c r="AL93" s="22" t="n"/>
      <c r="AM93" s="371" t="inlineStr">
        <is>
          <t>B</t>
        </is>
      </c>
      <c r="AN93" s="22">
        <f>IF(AM93=$AN$1,20,IF(AM93=$AO$1,17,IF(AM93=$AP$1,12,IF(AM93=$AQ$1,5,IF(AM93=$AR$1,0)))))</f>
        <v/>
      </c>
      <c r="AP93" s="31" t="n"/>
      <c r="AQ93" s="176" t="inlineStr">
        <is>
          <t>V Bullish</t>
        </is>
      </c>
      <c r="AR93" s="548">
        <f>IF(AQ93=$AS$1,20,IF(AQ93=$AU$1,18,IF(AQ93=$AW$1,14,IF(AQ93=$AY$1,10,IF(AQ93=$BA$1,5,IF(AQ93=$BC$1,0,IF(AQ93=$BD$1,-2.5)))))))</f>
        <v/>
      </c>
      <c r="AS93" s="189" t="n"/>
      <c r="AT93" s="22">
        <f>IF(AS93&lt;1,5,IF(AS93&lt;2,0,IF(AS93&gt;2,-5, IF(AS93=0,5,IF(AS93&lt;0,-7)))))</f>
        <v/>
      </c>
      <c r="AU93" s="189" t="n"/>
      <c r="AV93" s="22">
        <f>IF(AU93&lt;0,-7,IF(AU93&lt;15,5,IF(AU93&lt;25,2,IF(AU93=25,-5,IF(AU93&gt;25,0)))))</f>
        <v/>
      </c>
      <c r="AW93" s="189" t="n"/>
      <c r="AX93" s="22">
        <f>IF(AW93=1,5,IF(AW93&lt;1,5,IF(AW93&gt;1,0)))</f>
        <v/>
      </c>
      <c r="AY93" s="176" t="inlineStr">
        <is>
          <t>V Bullish</t>
        </is>
      </c>
      <c r="AZ93" s="189">
        <f>IF(AY93=$AS$1,20,IF(AY93=$AU$1,18,IF(AY93=$AW$1,14,IF(AY93=$AY$1,10,IF(AY93=$BA$1,5,IF(AY93=$BC$1,0,IF(AY93=$BD$1,-2.5)))))))</f>
        <v/>
      </c>
      <c r="BA93" s="18" t="n">
        <v>0.197</v>
      </c>
      <c r="BB93" s="548">
        <f>IF(BA93&gt;0.05,2,IF(BA93&gt;0,1,IF(BA93&lt;-0.05,-1,IF(BA93&lt;0.1,-2))))</f>
        <v/>
      </c>
      <c r="BC93" s="554" t="n">
        <v>45657</v>
      </c>
      <c r="BD93" s="22" t="n">
        <v>136.47</v>
      </c>
      <c r="BE93" s="22">
        <f>X93</f>
        <v/>
      </c>
      <c r="BF93" s="18">
        <f>IF(BD93&gt;0,(BE93-BD93)/BD93,0)</f>
        <v/>
      </c>
      <c r="BG93" s="548">
        <f>IF(BF93&gt;0.05,4,IF(BF93&gt;0,2,IF(BF93&lt;-0.05,-2,IF(BF93&lt;0.1,-4))))</f>
        <v/>
      </c>
      <c r="BH93" s="225" t="n">
        <v>0</v>
      </c>
      <c r="BI93" s="225">
        <f>BH93*M93</f>
        <v/>
      </c>
      <c r="BJ93" s="225">
        <f>IF(BH93&gt;5,-1,IF(BH93&gt;4,0,IF(BH93&gt;3,1,IF(BH93&gt;2,2,IF(BH93&gt;1,2, IF(BH93=0,2,IF(BH93&lt;-5,-2,IF(BH93&lt;4,2,IF(BH93&lt;0,1)))))))))</f>
        <v/>
      </c>
      <c r="BK93" s="31" t="n">
        <v>-2</v>
      </c>
      <c r="BL93" s="31">
        <f>BK93*M93</f>
        <v/>
      </c>
      <c r="BM93" s="548">
        <f>IF(BK93&gt;40,4,IF(BK93&gt;30,3.5,IF(BK93&gt;20,3,IF(BK93&gt;10,2,IF(BK93&gt;0,1,IF(BK93=0,0.5,IF(BK93&lt;-40,-4,IF(BK93&lt;-30,-3,IF(BK93&lt;-20,-2.5,IF(BK93&lt;-10,-2,IF(BK93&lt;0,0)))))))))))</f>
        <v/>
      </c>
      <c r="BN93" s="61" t="n">
        <v>64</v>
      </c>
      <c r="BO93" s="61">
        <f>BN93*M93</f>
        <v/>
      </c>
      <c r="BP93" s="548">
        <f>IF(BN93&lt;10,5,IF(BN93&lt;20,4,IF(BN93&lt;30,3,IF(BN93&lt;40,2,IF(BN93&lt;50,1,IF(BN93=50,0,IF(BN93&gt;90,-5,IF(BN93&gt;80,-4,IF(BN93&gt;70,-3,IF(BN93&gt;60,-2,IF(BN93&gt;50,-1,0)))))))))))</f>
        <v/>
      </c>
      <c r="BQ93" s="206" t="n"/>
      <c r="BR93" s="61" t="n">
        <v>0.79</v>
      </c>
      <c r="BS93" s="337">
        <f>BR93*M93</f>
        <v/>
      </c>
      <c r="BT93" s="225">
        <f>IF(BR93=1,20,IF(BR93&gt;0.9,16,IF(BR93&gt;0.8,12,IF(BR93&gt;0.7,8,IF(BR93&gt;0.6,4,IF(BR93&gt;0.5,0,IF(BR93&gt;0.4,-1,IF(BR93&gt;0.3,-2,IF(BR93&gt;0.2,-3,IF(BR93&gt;0.1,-4,IF(BR93&gt;0,-5,IF(BR93=0,-5))))))))))))</f>
        <v/>
      </c>
      <c r="BU93" s="61" t="n"/>
      <c r="BV93" s="548" t="inlineStr">
        <is>
          <t>V bull</t>
        </is>
      </c>
      <c r="BW93" s="548">
        <f>IF(BV93=$BZ$1,8,IF(BV93=$CA$1,4,IF(BV93=$CB$1,0,IF(BV93=$CC$1,-4,IF(BV93=$CE$1,-8)))))</f>
        <v/>
      </c>
      <c r="BX93" s="206">
        <f>BX1</f>
        <v/>
      </c>
      <c r="BY93" s="206">
        <f>IF(BX93=BR$1,5,IF(BX93=BV$1,0,IF(BX93=BX$1,-5)))</f>
        <v/>
      </c>
      <c r="BZ93" s="554" t="n"/>
      <c r="CA93" s="548" t="inlineStr">
        <is>
          <t>Buy</t>
        </is>
      </c>
      <c r="CE93" t="inlineStr">
        <is>
          <t>Energy</t>
        </is>
      </c>
      <c r="CF93" t="inlineStr">
        <is>
          <t>Energy</t>
        </is>
      </c>
      <c r="CG93" t="inlineStr">
        <is>
          <t>Oil, Gas &amp; Consumable Fuels</t>
        </is>
      </c>
      <c r="CH93" t="inlineStr">
        <is>
          <t>Refinning</t>
        </is>
      </c>
      <c r="CJ93" s="550" t="n"/>
      <c r="CL93" s="332" t="n"/>
      <c r="CN93">
        <f>CN92+1</f>
        <v/>
      </c>
      <c r="CO93" s="548">
        <f>T305</f>
        <v/>
      </c>
      <c r="CP93" t="inlineStr">
        <is>
          <t>XLU</t>
        </is>
      </c>
      <c r="CR93" t="inlineStr">
        <is>
          <t>MPC</t>
        </is>
      </c>
    </row>
    <row r="94">
      <c r="B94" s="236" t="n"/>
      <c r="C94" s="236" t="n"/>
      <c r="D94" s="236" t="n"/>
      <c r="E94" s="236" t="n"/>
      <c r="F94" s="236" t="n"/>
      <c r="G94" s="236" t="n"/>
      <c r="H94" s="236" t="n"/>
      <c r="I94" s="236" t="n"/>
      <c r="J94" s="236" t="n"/>
      <c r="K94" s="236" t="n"/>
      <c r="L94" s="270" t="n"/>
      <c r="M94" s="358" t="n"/>
      <c r="N94" s="335" t="n"/>
      <c r="O94" s="335" t="n"/>
      <c r="P94" s="335" t="n"/>
      <c r="Q94" s="335" t="n"/>
      <c r="R94" s="282" t="n"/>
      <c r="S94" s="249" t="n"/>
      <c r="T94" s="246" t="n"/>
      <c r="U94" s="547" t="inlineStr">
        <is>
          <t>DINO</t>
        </is>
      </c>
      <c r="V94">
        <f>V80</f>
        <v/>
      </c>
      <c r="X94" s="80">
        <f>X80</f>
        <v/>
      </c>
      <c r="AA94" s="22">
        <f>AN94+AP94+AR94+AZ94+BB94+BG94+BJ94+BM94+BT94+BW94+BY94+AC94+AI94+BP94+AK94</f>
        <v/>
      </c>
      <c r="AB94" s="336">
        <f>IF(X94&gt;0,AB$91,0)</f>
        <v/>
      </c>
      <c r="AC94" s="337">
        <f>IF(AB94&gt;0,AC$91,0)</f>
        <v/>
      </c>
      <c r="AD94" s="366">
        <f>AB94*M94</f>
        <v/>
      </c>
      <c r="AE94" s="337">
        <f>AC94*M94</f>
        <v/>
      </c>
      <c r="AF94" s="332" t="n"/>
      <c r="AG94" s="332" t="n"/>
      <c r="AH94" s="225">
        <f>IF(AF94&gt;2500000,AQ$2,IF(AF94&gt;1000000,AR$2,IF(AF94&gt;750000,AS$2,IF(AF94&gt;500000,AT$2,IF(AF94&lt;500000,AU$2)))))</f>
        <v/>
      </c>
      <c r="AI94" s="31">
        <f>IF(AH94=AQ$2,20,IF(AH94=AR$2,15,IF(AH94=AS$2,10,IF(AH94=AT$2,5,IF(AH94=AU$2,0)))))</f>
        <v/>
      </c>
      <c r="AJ94" s="284">
        <f>AJ80</f>
        <v/>
      </c>
      <c r="AK94" s="31">
        <f>IF(AJ94&gt;84,20,IF(AJ94&gt;80,15,IF(AJ94&gt;75,10,IF(AJ94&gt;70,5,IF(AJ94&gt;49,0,IF(AJ94&lt;1,0,IF(AJ94&lt;20,-20,IF(AJ94&lt;30,-15,IF(AJ94&lt;40,-10,IF(AJ94&lt;50,-5))))))))))</f>
        <v/>
      </c>
      <c r="AL94" s="22" t="n"/>
      <c r="AM94" s="371">
        <f>AM80</f>
        <v/>
      </c>
      <c r="AN94" s="22">
        <f>IF(AM94=$AN$1,20,IF(AM94=$AO$1,17,IF(AM94=$AP$1,12,IF(AM94=$AQ$1,5,IF(AM94=$AR$1,0)))))</f>
        <v/>
      </c>
      <c r="AP94" s="31" t="n"/>
      <c r="AQ94" s="176">
        <f>AQ80</f>
        <v/>
      </c>
      <c r="AR94" s="176">
        <f>IF(AQ94=$AS$1,20,IF(AQ94=$AU$1,18,IF(AQ94=$AW$1,14,IF(AQ94=$AY$1,10,IF(AQ94=$BA$1,5,IF(AQ94=$BC$1,0,IF(AQ94=$BD$1,-2.5)))))))</f>
        <v/>
      </c>
      <c r="AS94" s="497" t="n"/>
      <c r="AT94" s="498">
        <f>IF(AS94&lt;1,5,IF(AS94&lt;2,0,IF(AS94&gt;2,-5, IF(AS94=0,5,IF(AS94&lt;0,-7)))))</f>
        <v/>
      </c>
      <c r="AU94" s="497" t="n"/>
      <c r="AV94" s="498">
        <f>IF(AU94&lt;0,-7,IF(AU94&lt;15,5,IF(AU94&lt;25,2,IF(AU94=25,-5,IF(AU94&gt;25,0)))))</f>
        <v/>
      </c>
      <c r="AW94" s="497" t="n"/>
      <c r="AX94" s="498">
        <f>IF(AW94=1,5,IF(AW94&lt;1,5,IF(AW94&gt;1,0)))</f>
        <v/>
      </c>
      <c r="AY94" s="497">
        <f>AY80</f>
        <v/>
      </c>
      <c r="AZ94" s="189">
        <f>IF(AY94=$AS$1,20,IF(AY94=$AU$1,18,IF(AY94=$AW$1,14,IF(AY94=$AY$1,10,IF(AY94=$BA$1,5,IF(AY94=$BC$1,0,IF(AY94=$BD$1,-2.5)))))))</f>
        <v/>
      </c>
      <c r="BA94" s="18">
        <f>BA80</f>
        <v/>
      </c>
      <c r="BB94" s="548">
        <f>IF(BA94&gt;0.05,2,IF(BA94&gt;0,1,IF(BA94&lt;-0.05,-1,IF(BA94&lt;0.1,-2))))</f>
        <v/>
      </c>
      <c r="BC94" s="554" t="n">
        <v>45657</v>
      </c>
      <c r="BD94" s="22">
        <f>BD80</f>
        <v/>
      </c>
      <c r="BE94" s="22">
        <f>X94</f>
        <v/>
      </c>
      <c r="BF94" s="18">
        <f>IF(BD94&gt;0,(BE94-BD94)/BD94,0)</f>
        <v/>
      </c>
      <c r="BG94" s="548">
        <f>IF(BF94&gt;0.05,4,IF(BF94&gt;0,2,IF(BF94&lt;-0.05,-2,IF(BF94&lt;0.1,-4))))</f>
        <v/>
      </c>
      <c r="BH94" s="225">
        <f>BH80</f>
        <v/>
      </c>
      <c r="BI94" s="225">
        <f>BH94*M94</f>
        <v/>
      </c>
      <c r="BJ94" s="225">
        <f>IF(BH94&gt;5,-1,IF(BH94&gt;4,0,IF(BH94&gt;3,1,IF(BH94&gt;2,2,IF(BH94&gt;1,2, IF(BH94=0,2,IF(BH94&lt;-5,-2,IF(BH94&lt;4,2,IF(BH94&lt;0,1)))))))))</f>
        <v/>
      </c>
      <c r="BK94" s="31">
        <f>BK80</f>
        <v/>
      </c>
      <c r="BL94" s="31">
        <f>BK94*M94</f>
        <v/>
      </c>
      <c r="BM94" s="548">
        <f>IF(BK94&gt;40,4,IF(BK94&gt;30,3.5,IF(BK94&gt;20,3,IF(BK94&gt;10,2,IF(BK94&gt;0,1,IF(BK94=0,0.5,IF(BK94&lt;-40,-4,IF(BK94&lt;-30,-3,IF(BK94&lt;-20,-2.5,IF(BK94&lt;-10,-2,IF(BK94&lt;0,0)))))))))))</f>
        <v/>
      </c>
      <c r="BN94" s="61">
        <f>BN80</f>
        <v/>
      </c>
      <c r="BO94" s="61">
        <f>BN94*M94</f>
        <v/>
      </c>
      <c r="BP94" s="548">
        <f>IF(BN94&lt;10,5,IF(BN94&lt;20,4,IF(BN94&lt;30,3,IF(BN94&lt;40,2,IF(BN94&lt;50,1,IF(BN94=50,0,IF(BN94&gt;90,-5,IF(BN94&gt;80,-4,IF(BN94&gt;70,-3,IF(BN94&gt;60,-2,IF(BN94&gt;50,-1,0)))))))))))</f>
        <v/>
      </c>
      <c r="BQ94" s="206" t="n"/>
      <c r="BR94" s="61">
        <f>BR80</f>
        <v/>
      </c>
      <c r="BS94" s="337">
        <f>BR94*M94</f>
        <v/>
      </c>
      <c r="BT94" s="225">
        <f>IF(BR94=1,20,IF(BR94&gt;0.9,16,IF(BR94&gt;0.8,12,IF(BR94&gt;0.7,8,IF(BR94&gt;0.6,4,IF(BR94&gt;0.5,0,IF(BR94&gt;0.4,-1,IF(BR94&gt;0.3,-2,IF(BR94&gt;0.2,-3,IF(BR94&gt;0.1,-4,IF(BR94&gt;0,-5,IF(BR94=0,-5))))))))))))</f>
        <v/>
      </c>
      <c r="BU94" s="61" t="n"/>
      <c r="BV94" s="548">
        <f>BV80</f>
        <v/>
      </c>
      <c r="BW94" s="548">
        <f>IF(BV94=$BZ$1,8,IF(BV94=$CA$1,4,IF(BV94=$CB$1,0,IF(BV94=$CC$1,-4,IF(BV94=$CE$1,-8)))))</f>
        <v/>
      </c>
      <c r="BX94" s="206">
        <f>BX80</f>
        <v/>
      </c>
      <c r="BY94" s="206">
        <f>IF(BX94=BR$1,5,IF(BX94=BV$1,0,IF(BX94=BX$1,-5)))</f>
        <v/>
      </c>
      <c r="BZ94" s="554" t="n"/>
      <c r="CA94" s="548">
        <f>CA80</f>
        <v/>
      </c>
      <c r="CE94">
        <f>CE80</f>
        <v/>
      </c>
      <c r="CF94">
        <f>CF80</f>
        <v/>
      </c>
      <c r="CG94">
        <f>CG80</f>
        <v/>
      </c>
      <c r="CH94" t="inlineStr">
        <is>
          <t>Refinning</t>
        </is>
      </c>
      <c r="CJ94" s="550" t="n"/>
      <c r="CL94" s="332" t="n"/>
      <c r="CN94">
        <f>CN93+1</f>
        <v/>
      </c>
      <c r="CO94" s="548">
        <f>T322</f>
        <v/>
      </c>
      <c r="CP94" t="inlineStr">
        <is>
          <t>XAR</t>
        </is>
      </c>
      <c r="CR94" t="inlineStr">
        <is>
          <t>DINO</t>
        </is>
      </c>
    </row>
    <row r="95">
      <c r="B95" s="236" t="n"/>
      <c r="C95" s="236" t="n"/>
      <c r="D95" s="236" t="n"/>
      <c r="E95" s="236" t="n"/>
      <c r="F95" s="236" t="n"/>
      <c r="G95" s="236" t="n"/>
      <c r="H95" s="236" t="n"/>
      <c r="I95" s="236" t="n"/>
      <c r="J95" s="236" t="n"/>
      <c r="K95" s="236" t="n"/>
      <c r="L95" s="270" t="n"/>
      <c r="M95" s="358" t="n"/>
      <c r="N95" s="335" t="n"/>
      <c r="O95" s="335" t="n"/>
      <c r="P95" s="335" t="n"/>
      <c r="Q95" s="335" t="n"/>
      <c r="R95" s="282" t="n"/>
      <c r="S95" s="249" t="n"/>
      <c r="T95" s="246" t="n"/>
      <c r="U95" s="547" t="inlineStr">
        <is>
          <t>PSX</t>
        </is>
      </c>
      <c r="V95" t="inlineStr">
        <is>
          <t xml:space="preserve">Phillips 66 </t>
        </is>
      </c>
      <c r="X95" s="80" t="n">
        <v>133.72</v>
      </c>
      <c r="AA95" s="22">
        <f>AN95+AP95+AR95+AZ95+BB95+BG95+BJ95+BM95+BT95+BW95+BY95+AC95+AI95+BP95+AK95</f>
        <v/>
      </c>
      <c r="AB95" s="336">
        <f>IF(X95&gt;0,AB$91,0)</f>
        <v/>
      </c>
      <c r="AC95" s="337">
        <f>IF(AB95&gt;0,AC$91,0)</f>
        <v/>
      </c>
      <c r="AD95" s="366">
        <f>AB95*M95</f>
        <v/>
      </c>
      <c r="AE95" s="337">
        <f>AC95*M95</f>
        <v/>
      </c>
      <c r="AF95" s="332" t="n"/>
      <c r="AG95" s="332" t="n"/>
      <c r="AH95" s="225">
        <f>IF(AF95&gt;2500000,AQ$2,IF(AF95&gt;1000000,AR$2,IF(AF95&gt;750000,AS$2,IF(AF95&gt;500000,AT$2,IF(AF95&lt;500000,AU$2)))))</f>
        <v/>
      </c>
      <c r="AI95" s="31">
        <f>IF(AH95=AQ$2,20,IF(AH95=AR$2,15,IF(AH95=AS$2,10,IF(AH95=AT$2,5,IF(AH95=AU$2,0)))))</f>
        <v/>
      </c>
      <c r="AJ95" s="284" t="n">
        <v>64</v>
      </c>
      <c r="AK95" s="31">
        <f>IF(AJ95&gt;84,20,IF(AJ95&gt;80,15,IF(AJ95&gt;75,10,IF(AJ95&gt;70,5,IF(AJ95&gt;49,0,IF(AJ95&lt;1,0,IF(AJ95&lt;20,-20,IF(AJ95&lt;30,-15,IF(AJ95&lt;40,-10,IF(AJ95&lt;50,-5))))))))))</f>
        <v/>
      </c>
      <c r="AL95" s="22" t="n"/>
      <c r="AM95" s="550" t="inlineStr">
        <is>
          <t>C</t>
        </is>
      </c>
      <c r="AN95" s="22">
        <f>IF(AM95=$AN$1,20,IF(AM95=$AO$1,17,IF(AM95=$AP$1,12,IF(AM95=$AQ$1,5,IF(AM95=$AR$1,0)))))</f>
        <v/>
      </c>
      <c r="AP95" s="31" t="n"/>
      <c r="AQ95" s="239" t="inlineStr">
        <is>
          <t>Bullish</t>
        </is>
      </c>
      <c r="AR95" s="548">
        <f>IF(AQ95=$AS$1,20,IF(AQ95=$AU$1,18,IF(AQ95=$AW$1,14,IF(AQ95=$AY$1,10,IF(AQ95=$BA$1,5,IF(AQ95=$BC$1,0,IF(AQ95=$BD$1,-2.5)))))))</f>
        <v/>
      </c>
      <c r="AS95" s="189" t="n"/>
      <c r="AT95" s="22">
        <f>IF(AS95&lt;1,5,IF(AS95&lt;2,0,IF(AS95&gt;2,-5, IF(AS95=0,5,IF(AS95&lt;0,-7)))))</f>
        <v/>
      </c>
      <c r="AU95" s="189" t="n"/>
      <c r="AV95" s="22">
        <f>IF(AU95&lt;0,-7,IF(AU95&lt;15,5,IF(AU95&lt;25,2,IF(AU95=25,-5,IF(AU95&gt;25,0)))))</f>
        <v/>
      </c>
      <c r="AW95" s="189" t="n"/>
      <c r="AX95" s="22">
        <f>IF(AW95=1,5,IF(AW95&lt;1,5,IF(AW95&gt;1,0)))</f>
        <v/>
      </c>
      <c r="AY95" s="176" t="inlineStr">
        <is>
          <t>V Bullish</t>
        </is>
      </c>
      <c r="AZ95" s="189">
        <f>IF(AY95=$AS$1,20,IF(AY95=$AU$1,18,IF(AY95=$AW$1,14,IF(AY95=$AY$1,10,IF(AY95=$BA$1,5,IF(AY95=$BC$1,0,IF(AY95=$BD$1,-2.5)))))))</f>
        <v/>
      </c>
      <c r="BA95" s="18" t="n">
        <v>0.018</v>
      </c>
      <c r="BB95" s="548">
        <f>IF(BA95&gt;0.05,2,IF(BA95&gt;0,1,IF(BA95&lt;-0.05,-1,IF(BA95&lt;0.1,-2))))</f>
        <v/>
      </c>
      <c r="BC95" s="554" t="n">
        <v>45657</v>
      </c>
      <c r="BD95" s="22" t="n">
        <v>109.81</v>
      </c>
      <c r="BE95" s="22">
        <f>X95</f>
        <v/>
      </c>
      <c r="BF95" s="18">
        <f>IF(BD95&gt;0,(BE95-BD95)/BD95,0)</f>
        <v/>
      </c>
      <c r="BG95" s="548">
        <f>IF(BF95&gt;0.05,4,IF(BF95&gt;0,2,IF(BF95&lt;-0.05,-2,IF(BF95&lt;0.1,-4))))</f>
        <v/>
      </c>
      <c r="BH95" s="225" t="n">
        <v>0</v>
      </c>
      <c r="BI95" s="225">
        <f>BH95*M95</f>
        <v/>
      </c>
      <c r="BJ95" s="225">
        <f>IF(BH95&gt;5,-1,IF(BH95&gt;4,0,IF(BH95&gt;3,1,IF(BH95&gt;2,2,IF(BH95&gt;1,2, IF(BH95=0,2,IF(BH95&lt;-5,-2,IF(BH95&lt;4,2,IF(BH95&lt;0,1)))))))))</f>
        <v/>
      </c>
      <c r="BK95" s="31" t="n">
        <v>-6</v>
      </c>
      <c r="BL95" s="31">
        <f>BK95*M95</f>
        <v/>
      </c>
      <c r="BM95" s="548">
        <f>IF(BK95&gt;40,4,IF(BK95&gt;30,3.5,IF(BK95&gt;20,3,IF(BK95&gt;10,2,IF(BK95&gt;0,1,IF(BK95=0,0.5,IF(BK95&lt;-40,-4,IF(BK95&lt;-30,-3,IF(BK95&lt;-20,-2.5,IF(BK95&lt;-10,-2,IF(BK95&lt;0,0)))))))))))</f>
        <v/>
      </c>
      <c r="BN95" s="61" t="n">
        <v>21</v>
      </c>
      <c r="BO95" s="61">
        <f>BN95*M95</f>
        <v/>
      </c>
      <c r="BP95" s="548">
        <f>IF(BN95&lt;10,5,IF(BN95&lt;20,4,IF(BN95&lt;30,3,IF(BN95&lt;40,2,IF(BN95&lt;50,1,IF(BN95=50,0,IF(BN95&gt;90,-5,IF(BN95&gt;80,-4,IF(BN95&gt;70,-3,IF(BN95&gt;60,-2,IF(BN95&gt;50,-1,0)))))))))))</f>
        <v/>
      </c>
      <c r="BQ95" s="206" t="n"/>
      <c r="BR95" s="61" t="n">
        <v>0.6</v>
      </c>
      <c r="BS95" s="337">
        <f>BR95*M95</f>
        <v/>
      </c>
      <c r="BT95" s="225">
        <f>IF(BR95=1,20,IF(BR95&gt;0.9,16,IF(BR95&gt;0.8,12,IF(BR95&gt;0.7,8,IF(BR95&gt;0.6,4,IF(BR95&gt;0.5,0,IF(BR95&gt;0.4,-1,IF(BR95&gt;0.3,-2,IF(BR95&gt;0.2,-3,IF(BR95&gt;0.1,-4,IF(BR95&gt;0,-5,IF(BR95=0,-5))))))))))))</f>
        <v/>
      </c>
      <c r="BU95" s="61" t="n"/>
      <c r="BV95" s="548" t="inlineStr">
        <is>
          <t>Bull</t>
        </is>
      </c>
      <c r="BW95" s="548">
        <f>IF(BV95=$BZ$1,8,IF(BV95=$CA$1,4,IF(BV95=$CB$1,0,IF(BV95=$CC$1,-4,IF(BV95=$CE$1,-8)))))</f>
        <v/>
      </c>
      <c r="BX95" s="206" t="inlineStr">
        <is>
          <t>˄</t>
        </is>
      </c>
      <c r="BY95" s="206">
        <f>IF(BX95=BR$1,5,IF(BX95=BV$1,0,IF(BX95=BX$1,-5)))</f>
        <v/>
      </c>
      <c r="BZ95" s="554" t="n"/>
      <c r="CA95" s="548" t="inlineStr">
        <is>
          <t>Buy</t>
        </is>
      </c>
      <c r="CE95" t="inlineStr">
        <is>
          <t>Energy</t>
        </is>
      </c>
      <c r="CF95" t="inlineStr">
        <is>
          <t>Energy</t>
        </is>
      </c>
      <c r="CG95" t="inlineStr">
        <is>
          <t>Oil, Gas &amp; Consumable Fuels</t>
        </is>
      </c>
      <c r="CH95" t="inlineStr">
        <is>
          <t>Refinning</t>
        </is>
      </c>
      <c r="CJ95" s="550" t="n"/>
      <c r="CL95" s="332" t="n"/>
      <c r="CN95">
        <f>CN94+1</f>
        <v/>
      </c>
      <c r="CO95" s="175">
        <f>T331</f>
        <v/>
      </c>
      <c r="CP95" t="inlineStr">
        <is>
          <t>XLC</t>
        </is>
      </c>
      <c r="CR95" t="inlineStr">
        <is>
          <t>PSX</t>
        </is>
      </c>
    </row>
    <row r="96">
      <c r="B96" s="236" t="n"/>
      <c r="C96" s="236" t="n"/>
      <c r="D96" s="236" t="n"/>
      <c r="E96" s="236" t="n"/>
      <c r="F96" s="236" t="n"/>
      <c r="G96" s="236" t="n"/>
      <c r="H96" s="236" t="n"/>
      <c r="I96" s="236" t="n"/>
      <c r="J96" s="236" t="n"/>
      <c r="K96" s="236" t="n"/>
      <c r="L96" s="270" t="n"/>
      <c r="M96" s="358" t="n"/>
      <c r="N96" s="335" t="n"/>
      <c r="O96" s="335" t="n"/>
      <c r="P96" s="335" t="n"/>
      <c r="Q96" s="335" t="n"/>
      <c r="R96" s="282" t="n"/>
      <c r="S96" s="249" t="n"/>
      <c r="T96" s="246" t="n"/>
      <c r="U96" s="547" t="n"/>
      <c r="X96" s="80" t="n"/>
      <c r="AA96" s="22">
        <f>AN96+AP96+AR96+AZ96+BB96+BG96+BJ96+BM96+BT96+BW96+BY96+AC96+AI96+BP96+AK96</f>
        <v/>
      </c>
      <c r="AB96" s="336">
        <f>IF(X96&gt;0,AB$91,0)</f>
        <v/>
      </c>
      <c r="AC96" s="337">
        <f>IF(AB96&gt;0,AC$91,0)</f>
        <v/>
      </c>
      <c r="AD96" s="366">
        <f>AB96*M96</f>
        <v/>
      </c>
      <c r="AE96" s="337">
        <f>AC96*M96</f>
        <v/>
      </c>
      <c r="AF96" s="332" t="n"/>
      <c r="AG96" s="332" t="n"/>
      <c r="AH96" s="225">
        <f>IF(AF96&gt;2500000,AQ$2,IF(AF96&gt;1000000,AR$2,IF(AF96&gt;750000,AS$2,IF(AF96&gt;500000,AT$2,IF(AF96&lt;500000,AU$2)))))</f>
        <v/>
      </c>
      <c r="AI96" s="31">
        <f>IF(AH96=AQ$2,20,IF(AH96=AR$2,15,IF(AH96=AS$2,10,IF(AH96=AT$2,5,IF(AH96=AU$2,0)))))</f>
        <v/>
      </c>
      <c r="AJ96" s="284" t="n"/>
      <c r="AK96" s="31">
        <f>IF(AJ96&gt;84,20,IF(AJ96&gt;80,15,IF(AJ96&gt;75,10,IF(AJ96&gt;70,5,IF(AJ96&gt;49,0,IF(AJ96&lt;1,0,IF(AJ96&lt;20,-20,IF(AJ96&lt;30,-15,IF(AJ96&lt;40,-10,IF(AJ96&lt;50,-5))))))))))</f>
        <v/>
      </c>
      <c r="AL96" s="22" t="n"/>
      <c r="AM96" s="550" t="n"/>
      <c r="AN96" s="22">
        <f>IF(AM96=$AN$1,20,IF(AM96=$AO$1,17,IF(AM96=$AP$1,12,IF(AM96=$AQ$1,5,IF(AM96=$AR$1,0)))))</f>
        <v/>
      </c>
      <c r="AP96" s="31" t="n"/>
      <c r="AQ96" s="175" t="n"/>
      <c r="AR96" s="548">
        <f>IF(AQ96=$AS$1,20,IF(AQ96=$AU$1,18,IF(AQ96=$AW$1,14,IF(AQ96=$AY$1,10,IF(AQ96=$BA$1,5,IF(AQ96=$BC$1,0,IF(AQ96=$BD$1,-2.5)))))))</f>
        <v/>
      </c>
      <c r="AS96" s="189" t="n"/>
      <c r="AT96" s="22">
        <f>IF(AS96&lt;1,5,IF(AS96&lt;2,0,IF(AS96&gt;2,-5, IF(AS96=0,5,IF(AS96&lt;0,-7)))))</f>
        <v/>
      </c>
      <c r="AU96" s="189" t="n"/>
      <c r="AV96" s="22">
        <f>IF(AU96&lt;0,-7,IF(AU96&lt;15,5,IF(AU96&lt;25,2,IF(AU96=25,-5,IF(AU96&gt;25,0)))))</f>
        <v/>
      </c>
      <c r="AW96" s="189" t="n"/>
      <c r="AX96" s="22">
        <f>IF(AW96=1,5,IF(AW96&lt;1,5,IF(AW96&gt;1,0)))</f>
        <v/>
      </c>
      <c r="AY96" s="189" t="n"/>
      <c r="AZ96" s="189">
        <f>IF(AY96=$AS$1,20,IF(AY96=$AU$1,18,IF(AY96=$AW$1,14,IF(AY96=$AY$1,10,IF(AY96=$BA$1,5,IF(AY96=$BC$1,0,IF(AY96=$BD$1,-2.5)))))))</f>
        <v/>
      </c>
      <c r="BA96" s="18" t="n"/>
      <c r="BB96" s="548">
        <f>IF(BA96&gt;0.05,2,IF(BA96&gt;0,1,IF(BA96&lt;-0.05,-1,IF(BA96&lt;0.1,-2))))</f>
        <v/>
      </c>
      <c r="BC96" s="554" t="n">
        <v>45657</v>
      </c>
      <c r="BD96" s="22" t="n"/>
      <c r="BE96" s="22">
        <f>X96</f>
        <v/>
      </c>
      <c r="BF96" s="18">
        <f>IF(BD96&gt;0,(BE96-BD96)/BD96,0)</f>
        <v/>
      </c>
      <c r="BG96" s="548">
        <f>IF(BF96&gt;0.05,4,IF(BF96&gt;0,2,IF(BF96&lt;-0.05,-2,IF(BF96&lt;0.1,-4))))</f>
        <v/>
      </c>
      <c r="BH96" s="225" t="n"/>
      <c r="BI96" s="225">
        <f>BH96*M96</f>
        <v/>
      </c>
      <c r="BJ96" s="225">
        <f>IF(BH96&gt;5,-1,IF(BH96&gt;4,0,IF(BH96&gt;3,1,IF(BH96&gt;2,2,IF(BH96&gt;1,2, IF(BH96=0,2,IF(BH96&lt;-5,-2,IF(BH96&lt;4,2,IF(BH96&lt;0,1)))))))))</f>
        <v/>
      </c>
      <c r="BK96" s="31" t="n"/>
      <c r="BL96" s="31">
        <f>BK96*M96</f>
        <v/>
      </c>
      <c r="BM96" s="548">
        <f>IF(BK96&gt;40,4,IF(BK96&gt;30,3.5,IF(BK96&gt;20,3,IF(BK96&gt;10,2,IF(BK96&gt;0,1,IF(BK96=0,0.5,IF(BK96&lt;-40,-4,IF(BK96&lt;-30,-3,IF(BK96&lt;-20,-2.5,IF(BK96&lt;-10,-2,IF(BK96&lt;0,0)))))))))))</f>
        <v/>
      </c>
      <c r="BN96" s="61" t="n"/>
      <c r="BO96" s="61">
        <f>BN96*M96</f>
        <v/>
      </c>
      <c r="BP96" s="548">
        <f>IF(BN96&lt;10,5,IF(BN96&lt;20,4,IF(BN96&lt;30,3,IF(BN96&lt;40,2,IF(BN96&lt;50,1,IF(BN96=50,0,IF(BN96&gt;90,-5,IF(BN96&gt;80,-4,IF(BN96&gt;70,-3,IF(BN96&gt;60,-2,IF(BN96&gt;50,-1,0)))))))))))</f>
        <v/>
      </c>
      <c r="BQ96" s="206" t="n"/>
      <c r="BR96" s="61" t="n"/>
      <c r="BS96" s="337">
        <f>BR96*M96</f>
        <v/>
      </c>
      <c r="BT96" s="225">
        <f>IF(BR96=1,20,IF(BR96&gt;0.9,16,IF(BR96&gt;0.8,12,IF(BR96&gt;0.7,8,IF(BR96&gt;0.6,4,IF(BR96&gt;0.5,0,IF(BR96&gt;0.4,-1,IF(BR96&gt;0.3,-2,IF(BR96&gt;0.2,-3,IF(BR96&gt;0.1,-4,IF(BR96&gt;0,-5,IF(BR96=0,-5))))))))))))</f>
        <v/>
      </c>
      <c r="BU96" s="61" t="n"/>
      <c r="BV96" s="548" t="n"/>
      <c r="BW96" s="548">
        <f>IF(BV96=$BZ$1,8,IF(BV96=$CA$1,4,IF(BV96=$CB$1,0,IF(BV96=$CC$1,-4,IF(BV96=$CE$1,-8)))))</f>
        <v/>
      </c>
      <c r="BX96" s="206" t="inlineStr">
        <is>
          <t>˄</t>
        </is>
      </c>
      <c r="BY96" s="206">
        <f>IF(BX96=BR$1,5,IF(BX96=BV$1,0,IF(BX96=BX$1,-5)))</f>
        <v/>
      </c>
      <c r="BZ96" s="554" t="n"/>
      <c r="CA96" s="548" t="inlineStr">
        <is>
          <t>Buy</t>
        </is>
      </c>
      <c r="CJ96" s="550" t="n"/>
      <c r="CL96" s="332" t="n"/>
      <c r="CN96">
        <f>CN95+1</f>
        <v/>
      </c>
      <c r="CO96" s="175">
        <f>T338</f>
        <v/>
      </c>
      <c r="CP96" t="inlineStr">
        <is>
          <t>XHE</t>
        </is>
      </c>
    </row>
    <row r="97">
      <c r="B97" s="236" t="n"/>
      <c r="C97" s="236" t="n"/>
      <c r="D97" s="236" t="n"/>
      <c r="E97" s="236" t="n"/>
      <c r="F97" s="236" t="n"/>
      <c r="G97" s="236" t="n"/>
      <c r="H97" s="236" t="n"/>
      <c r="I97" s="236" t="n"/>
      <c r="J97" s="236" t="n"/>
      <c r="K97" s="236" t="n"/>
      <c r="L97" s="270" t="n"/>
      <c r="M97" s="358" t="n"/>
      <c r="N97" s="335" t="n"/>
      <c r="O97" s="335" t="n"/>
      <c r="P97" s="335" t="n"/>
      <c r="Q97" s="335" t="n"/>
      <c r="R97" s="282" t="n"/>
      <c r="S97" s="249" t="n"/>
      <c r="T97" s="246" t="n"/>
      <c r="U97" s="547" t="n"/>
      <c r="X97" s="80" t="n"/>
      <c r="AA97" s="22">
        <f>AN97+AP97+AR97+AZ97+BB97+BG97+BJ97+BM97+BT97+BW97+BY97+AC97+AI97+BP97+AK97</f>
        <v/>
      </c>
      <c r="AB97" s="336">
        <f>IF(X97&gt;0,AB$91,0)</f>
        <v/>
      </c>
      <c r="AC97" s="337">
        <f>IF(AB97&gt;0,AC$91,0)</f>
        <v/>
      </c>
      <c r="AD97" s="366">
        <f>AB97*M97</f>
        <v/>
      </c>
      <c r="AE97" s="337">
        <f>AC97*M97</f>
        <v/>
      </c>
      <c r="AF97" s="332" t="n"/>
      <c r="AG97" s="332" t="n"/>
      <c r="AH97" s="225">
        <f>IF(AF97&gt;2500000,AQ$2,IF(AF97&gt;1000000,AR$2,IF(AF97&gt;750000,AS$2,IF(AF97&gt;500000,AT$2,IF(AF97&lt;500000,AU$2)))))</f>
        <v/>
      </c>
      <c r="AI97" s="31">
        <f>IF(AH97=AQ$2,20,IF(AH97=AR$2,15,IF(AH97=AS$2,10,IF(AH97=AT$2,5,IF(AH97=AU$2,0)))))</f>
        <v/>
      </c>
      <c r="AJ97" s="284" t="n"/>
      <c r="AK97" s="31">
        <f>IF(AJ97&gt;84,20,IF(AJ97&gt;80,15,IF(AJ97&gt;75,10,IF(AJ97&gt;70,5,IF(AJ97&gt;49,0,IF(AJ97&lt;1,0,IF(AJ97&lt;20,-20,IF(AJ97&lt;30,-15,IF(AJ97&lt;40,-10,IF(AJ97&lt;50,-5))))))))))</f>
        <v/>
      </c>
      <c r="AL97" s="22" t="n"/>
      <c r="AM97" s="550" t="n"/>
      <c r="AN97" s="22">
        <f>IF(AM97=$AN$1,20,IF(AM97=$AO$1,17,IF(AM97=$AP$1,12,IF(AM97=$AQ$1,5,IF(AM97=$AR$1,0)))))</f>
        <v/>
      </c>
      <c r="AP97" s="31" t="n"/>
      <c r="AQ97" s="175" t="n"/>
      <c r="AR97" s="548">
        <f>IF(AQ97=$AS$1,20,IF(AQ97=$AU$1,18,IF(AQ97=$AW$1,14,IF(AQ97=$AY$1,10,IF(AQ97=$BA$1,5,IF(AQ97=$BC$1,0,IF(AQ97=$BD$1,-2.5)))))))</f>
        <v/>
      </c>
      <c r="AS97" s="189" t="n"/>
      <c r="AT97" s="22">
        <f>IF(AS97&lt;1,5,IF(AS97&lt;2,0,IF(AS97&gt;2,-5, IF(AS97=0,5,IF(AS97&lt;0,-7)))))</f>
        <v/>
      </c>
      <c r="AU97" s="189" t="n"/>
      <c r="AV97" s="22">
        <f>IF(AU97&lt;0,-7,IF(AU97&lt;15,5,IF(AU97&lt;25,2,IF(AU97=25,-5,IF(AU97&gt;25,0)))))</f>
        <v/>
      </c>
      <c r="AW97" s="189" t="n"/>
      <c r="AX97" s="22">
        <f>IF(AW97=1,5,IF(AW97&lt;1,5,IF(AW97&gt;1,0)))</f>
        <v/>
      </c>
      <c r="AY97" s="189" t="n"/>
      <c r="AZ97" s="189">
        <f>IF(AY97=$AS$1,20,IF(AY97=$AU$1,18,IF(AY97=$AW$1,14,IF(AY97=$AY$1,10,IF(AY97=$BA$1,5,IF(AY97=$BC$1,0,IF(AY97=$BD$1,-2.5)))))))</f>
        <v/>
      </c>
      <c r="BA97" s="18" t="n"/>
      <c r="BB97" s="548">
        <f>IF(BA97&gt;0.05,2,IF(BA97&gt;0,1,IF(BA97&lt;-0.05,-1,IF(BA97&lt;0.1,-2))))</f>
        <v/>
      </c>
      <c r="BC97" s="554" t="n">
        <v>45657</v>
      </c>
      <c r="BD97" s="22" t="n"/>
      <c r="BE97" s="22">
        <f>X97</f>
        <v/>
      </c>
      <c r="BF97" s="18">
        <f>IF(BD97&gt;0,(BE97-BD97)/BD97,0)</f>
        <v/>
      </c>
      <c r="BG97" s="548">
        <f>IF(BF97&gt;0.05,4,IF(BF97&gt;0,2,IF(BF97&lt;-0.05,-2,IF(BF97&lt;0.1,-4))))</f>
        <v/>
      </c>
      <c r="BH97" s="225" t="n"/>
      <c r="BI97" s="225">
        <f>BH97*M97</f>
        <v/>
      </c>
      <c r="BJ97" s="225">
        <f>IF(BH97&gt;5,-1,IF(BH97&gt;4,0,IF(BH97&gt;3,1,IF(BH97&gt;2,2,IF(BH97&gt;1,2, IF(BH97=0,2,IF(BH97&lt;-5,-2,IF(BH97&lt;4,2,IF(BH97&lt;0,1)))))))))</f>
        <v/>
      </c>
      <c r="BK97" s="31" t="n"/>
      <c r="BL97" s="31">
        <f>BK97*M97</f>
        <v/>
      </c>
      <c r="BM97" s="548">
        <f>IF(BK97&gt;40,4,IF(BK97&gt;30,3.5,IF(BK97&gt;20,3,IF(BK97&gt;10,2,IF(BK97&gt;0,1,IF(BK97=0,0.5,IF(BK97&lt;-40,-4,IF(BK97&lt;-30,-3,IF(BK97&lt;-20,-2.5,IF(BK97&lt;-10,-2,IF(BK97&lt;0,0)))))))))))</f>
        <v/>
      </c>
      <c r="BN97" s="61" t="n"/>
      <c r="BO97" s="61">
        <f>BN97*M97</f>
        <v/>
      </c>
      <c r="BP97" s="548">
        <f>IF(BN97&lt;10,5,IF(BN97&lt;20,4,IF(BN97&lt;30,3,IF(BN97&lt;40,2,IF(BN97&lt;50,1,IF(BN97=50,0,IF(BN97&gt;90,-5,IF(BN97&gt;80,-4,IF(BN97&gt;70,-3,IF(BN97&gt;60,-2,IF(BN97&gt;50,-1,0)))))))))))</f>
        <v/>
      </c>
      <c r="BQ97" s="206" t="n"/>
      <c r="BR97" s="61" t="n"/>
      <c r="BS97" s="337">
        <f>BR97*M97</f>
        <v/>
      </c>
      <c r="BT97" s="225">
        <f>IF(BR97=1,20,IF(BR97&gt;0.9,16,IF(BR97&gt;0.8,12,IF(BR97&gt;0.7,8,IF(BR97&gt;0.6,4,IF(BR97&gt;0.5,0,IF(BR97&gt;0.4,-1,IF(BR97&gt;0.3,-2,IF(BR97&gt;0.2,-3,IF(BR97&gt;0.1,-4,IF(BR97&gt;0,-5,IF(BR97=0,-5))))))))))))</f>
        <v/>
      </c>
      <c r="BU97" s="61" t="n"/>
      <c r="BV97" s="548" t="n"/>
      <c r="BW97" s="548">
        <f>IF(BV97=$BZ$1,8,IF(BV97=$CA$1,4,IF(BV97=$CB$1,0,IF(BV97=$CC$1,-4,IF(BV97=$CE$1,-8)))))</f>
        <v/>
      </c>
      <c r="BX97" s="206" t="inlineStr">
        <is>
          <t>˄</t>
        </is>
      </c>
      <c r="BY97" s="206">
        <f>IF(BX97=BR$1,5,IF(BX97=BV$1,0,IF(BX97=BX$1,-5)))</f>
        <v/>
      </c>
      <c r="BZ97" s="554" t="n"/>
      <c r="CA97" s="548" t="inlineStr">
        <is>
          <t>Buy</t>
        </is>
      </c>
      <c r="CJ97" s="550" t="n"/>
      <c r="CL97" s="332" t="n"/>
      <c r="CN97">
        <f>CN96+1</f>
        <v/>
      </c>
      <c r="CO97" s="175">
        <f>T352</f>
        <v/>
      </c>
      <c r="CP97" t="inlineStr">
        <is>
          <t>REZ</t>
        </is>
      </c>
    </row>
    <row r="98">
      <c r="B98" s="236" t="n"/>
      <c r="C98" s="236" t="n"/>
      <c r="D98" s="236" t="n"/>
      <c r="E98" s="236" t="n"/>
      <c r="F98" s="236" t="n"/>
      <c r="G98" s="236" t="n"/>
      <c r="H98" s="236" t="n"/>
      <c r="I98" s="236" t="n"/>
      <c r="J98" s="236" t="n"/>
      <c r="K98" s="236" t="n"/>
      <c r="L98" s="270" t="n"/>
      <c r="M98" s="358" t="n"/>
      <c r="N98" s="335" t="n"/>
      <c r="O98" s="335" t="n"/>
      <c r="P98" s="335" t="n"/>
      <c r="Q98" s="335" t="n"/>
      <c r="R98" s="282" t="n"/>
      <c r="S98" s="249" t="n"/>
      <c r="T98" s="246" t="n"/>
      <c r="U98" s="547" t="n"/>
      <c r="X98" s="80" t="n"/>
      <c r="AA98" s="22">
        <f>AN98+AP98+AR98+AZ98+BB98+BG98+BJ98+BM98+BT98+BW98+BY98+AC98+AI98+BP98+AK98</f>
        <v/>
      </c>
      <c r="AB98" s="336">
        <f>IF(X98&gt;0,AB$91,0)</f>
        <v/>
      </c>
      <c r="AC98" s="337">
        <f>IF(AB98&gt;0,AC$91,0)</f>
        <v/>
      </c>
      <c r="AD98" s="366">
        <f>AB98*M98</f>
        <v/>
      </c>
      <c r="AE98" s="337">
        <f>AC98*M98</f>
        <v/>
      </c>
      <c r="AF98" s="332" t="n"/>
      <c r="AG98" s="332" t="n"/>
      <c r="AH98" s="225">
        <f>IF(AF98&gt;2500000,AQ$2,IF(AF98&gt;1000000,AR$2,IF(AF98&gt;750000,AS$2,IF(AF98&gt;500000,AT$2,IF(AF98&lt;500000,AU$2)))))</f>
        <v/>
      </c>
      <c r="AI98" s="31">
        <f>IF(AH98=AQ$2,20,IF(AH98=AR$2,15,IF(AH98=AS$2,10,IF(AH98=AT$2,5,IF(AH98=AU$2,0)))))</f>
        <v/>
      </c>
      <c r="AJ98" s="284" t="n"/>
      <c r="AK98" s="31">
        <f>IF(AJ98&gt;84,20,IF(AJ98&gt;80,15,IF(AJ98&gt;75,10,IF(AJ98&gt;70,5,IF(AJ98&gt;49,0,IF(AJ98&lt;1,0,IF(AJ98&lt;20,-20,IF(AJ98&lt;30,-15,IF(AJ98&lt;40,-10,IF(AJ98&lt;50,-5))))))))))</f>
        <v/>
      </c>
      <c r="AL98" s="22" t="n"/>
      <c r="AM98" s="550" t="n"/>
      <c r="AN98" s="22">
        <f>IF(AM98=$AN$1,20,IF(AM98=$AO$1,17,IF(AM98=$AP$1,12,IF(AM98=$AQ$1,5,IF(AM98=$AR$1,0)))))</f>
        <v/>
      </c>
      <c r="AP98" s="31" t="n"/>
      <c r="AQ98" s="175" t="n"/>
      <c r="AR98" s="548">
        <f>IF(AQ98=$AS$1,20,IF(AQ98=$AU$1,18,IF(AQ98=$AW$1,14,IF(AQ98=$AY$1,10,IF(AQ98=$BA$1,5,IF(AQ98=$BC$1,0,IF(AQ98=$BD$1,-2.5)))))))</f>
        <v/>
      </c>
      <c r="AS98" s="189" t="n"/>
      <c r="AT98" s="22">
        <f>IF(AS98&lt;1,5,IF(AS98&lt;2,0,IF(AS98&gt;2,-5, IF(AS98=0,5,IF(AS98&lt;0,-7)))))</f>
        <v/>
      </c>
      <c r="AU98" s="189" t="n"/>
      <c r="AV98" s="22">
        <f>IF(AU98&lt;0,-7,IF(AU98&lt;15,5,IF(AU98&lt;25,2,IF(AU98=25,-5,IF(AU98&gt;25,0)))))</f>
        <v/>
      </c>
      <c r="AW98" s="189" t="n"/>
      <c r="AX98" s="22">
        <f>IF(AW98=1,5,IF(AW98&lt;1,5,IF(AW98&gt;1,0)))</f>
        <v/>
      </c>
      <c r="AY98" s="189" t="n"/>
      <c r="AZ98" s="189">
        <f>IF(AY98=$AS$1,20,IF(AY98=$AU$1,18,IF(AY98=$AW$1,14,IF(AY98=$AY$1,10,IF(AY98=$BA$1,5,IF(AY98=$BC$1,0,IF(AY98=$BD$1,-2.5)))))))</f>
        <v/>
      </c>
      <c r="BA98" s="18" t="n"/>
      <c r="BB98" s="548">
        <f>IF(BA98&gt;0.05,2,IF(BA98&gt;0,1,IF(BA98&lt;-0.05,-1,IF(BA98&lt;0.1,-2))))</f>
        <v/>
      </c>
      <c r="BC98" s="554" t="n">
        <v>45657</v>
      </c>
      <c r="BD98" s="22" t="n"/>
      <c r="BE98" s="22">
        <f>X98</f>
        <v/>
      </c>
      <c r="BF98" s="18">
        <f>IF(BD98&gt;0,(BE98-BD98)/BD98,0)</f>
        <v/>
      </c>
      <c r="BG98" s="548">
        <f>IF(BF98&gt;0.05,4,IF(BF98&gt;0,2,IF(BF98&lt;-0.05,-2,IF(BF98&lt;0.1,-4))))</f>
        <v/>
      </c>
      <c r="BH98" s="225" t="n"/>
      <c r="BI98" s="225">
        <f>BH98*M98</f>
        <v/>
      </c>
      <c r="BJ98" s="225">
        <f>IF(BH98&gt;5,-1,IF(BH98&gt;4,0,IF(BH98&gt;3,1,IF(BH98&gt;2,2,IF(BH98&gt;1,2, IF(BH98=0,2,IF(BH98&lt;-5,-2,IF(BH98&lt;4,2,IF(BH98&lt;0,1)))))))))</f>
        <v/>
      </c>
      <c r="BK98" s="31" t="n"/>
      <c r="BL98" s="31">
        <f>BK98*M98</f>
        <v/>
      </c>
      <c r="BM98" s="548">
        <f>IF(BK98&gt;40,4,IF(BK98&gt;30,3.5,IF(BK98&gt;20,3,IF(BK98&gt;10,2,IF(BK98&gt;0,1,IF(BK98=0,0.5,IF(BK98&lt;-40,-4,IF(BK98&lt;-30,-3,IF(BK98&lt;-20,-2.5,IF(BK98&lt;-10,-2,IF(BK98&lt;0,0)))))))))))</f>
        <v/>
      </c>
      <c r="BN98" s="61" t="n"/>
      <c r="BO98" s="61">
        <f>BN98*M98</f>
        <v/>
      </c>
      <c r="BP98" s="548">
        <f>IF(BN98&lt;10,5,IF(BN98&lt;20,4,IF(BN98&lt;30,3,IF(BN98&lt;40,2,IF(BN98&lt;50,1,IF(BN98=50,0,IF(BN98&gt;90,-5,IF(BN98&gt;80,-4,IF(BN98&gt;70,-3,IF(BN98&gt;60,-2,IF(BN98&gt;50,-1,0)))))))))))</f>
        <v/>
      </c>
      <c r="BQ98" s="206" t="n"/>
      <c r="BR98" s="61" t="n"/>
      <c r="BS98" s="337">
        <f>BR98*M98</f>
        <v/>
      </c>
      <c r="BT98" s="225">
        <f>IF(BR98=1,20,IF(BR98&gt;0.9,16,IF(BR98&gt;0.8,12,IF(BR98&gt;0.7,8,IF(BR98&gt;0.6,4,IF(BR98&gt;0.5,0,IF(BR98&gt;0.4,-1,IF(BR98&gt;0.3,-2,IF(BR98&gt;0.2,-3,IF(BR98&gt;0.1,-4,IF(BR98&gt;0,-5,IF(BR98=0,-5))))))))))))</f>
        <v/>
      </c>
      <c r="BU98" s="61" t="n"/>
      <c r="BV98" s="548" t="n"/>
      <c r="BW98" s="548">
        <f>IF(BV98=$BZ$1,8,IF(BV98=$CA$1,4,IF(BV98=$CB$1,0,IF(BV98=$CC$1,-4,IF(BV98=$CE$1,-8)))))</f>
        <v/>
      </c>
      <c r="BX98" s="206" t="inlineStr">
        <is>
          <t>˄</t>
        </is>
      </c>
      <c r="BY98" s="206">
        <f>IF(BX98=BR$1,5,IF(BX98=BV$1,0,IF(BX98=BX$1,-5)))</f>
        <v/>
      </c>
      <c r="BZ98" s="554" t="n"/>
      <c r="CA98" s="548" t="inlineStr">
        <is>
          <t>Buy</t>
        </is>
      </c>
      <c r="CJ98" s="550" t="n"/>
      <c r="CL98" s="332" t="n"/>
      <c r="CN98">
        <f>CN97+1</f>
        <v/>
      </c>
      <c r="CO98" s="175">
        <f>T359</f>
        <v/>
      </c>
      <c r="CP98" t="inlineStr">
        <is>
          <t>NLR</t>
        </is>
      </c>
    </row>
    <row r="99">
      <c r="B99" s="236" t="n"/>
      <c r="C99" s="236" t="n"/>
      <c r="D99" s="236" t="n"/>
      <c r="E99" s="236" t="n"/>
      <c r="F99" s="236" t="n"/>
      <c r="G99" s="236" t="n"/>
      <c r="H99" s="236" t="n"/>
      <c r="I99" s="236" t="n"/>
      <c r="J99" s="236" t="n"/>
      <c r="K99" s="236" t="n"/>
      <c r="L99" s="270" t="n"/>
      <c r="M99" s="358" t="n"/>
      <c r="N99" s="335" t="n"/>
      <c r="O99" s="335" t="n"/>
      <c r="P99" s="335" t="n"/>
      <c r="Q99" s="335" t="n"/>
      <c r="R99" s="282" t="n"/>
      <c r="S99" s="249" t="n"/>
      <c r="T99" s="246" t="n"/>
      <c r="U99" s="547" t="n"/>
      <c r="X99" s="80" t="n"/>
      <c r="AA99" s="80" t="n"/>
      <c r="AB99" s="338" t="n"/>
      <c r="AC99" s="337" t="n"/>
      <c r="AD99" s="366" t="n"/>
      <c r="AE99" s="337" t="n"/>
      <c r="AF99" s="332" t="n"/>
      <c r="AG99" s="332" t="n"/>
      <c r="AH99" s="225" t="n"/>
      <c r="AI99" s="31" t="n"/>
      <c r="AJ99" s="284" t="n"/>
      <c r="AK99" s="31" t="n"/>
      <c r="AL99" s="22" t="n"/>
      <c r="AM99" s="550" t="n"/>
      <c r="AN99" s="22" t="n"/>
      <c r="AP99" s="31" t="n"/>
      <c r="AQ99" s="550" t="n"/>
      <c r="AR99" s="550" t="n"/>
      <c r="AS99" s="550" t="n"/>
      <c r="AT99" s="550" t="n"/>
      <c r="AU99" s="550" t="n"/>
      <c r="AV99" s="550" t="n"/>
      <c r="AW99" s="550" t="n"/>
      <c r="AX99" s="550" t="n"/>
      <c r="AY99" s="550" t="n"/>
      <c r="AZ99" s="550" t="n"/>
      <c r="BA99" s="550" t="n"/>
      <c r="BB99" s="550" t="n"/>
      <c r="BC99" s="550" t="n"/>
      <c r="BD99" s="550" t="n"/>
      <c r="BE99" s="550" t="n"/>
      <c r="BF99" s="550" t="n"/>
      <c r="BG99" s="550" t="n"/>
      <c r="BH99" s="550" t="n"/>
      <c r="BI99" s="550" t="n"/>
      <c r="BJ99" s="550" t="n"/>
      <c r="BK99" s="550" t="n"/>
      <c r="BL99" s="550" t="n"/>
      <c r="BM99" s="550" t="n"/>
      <c r="BN99" s="550" t="n"/>
      <c r="BO99" s="550" t="n"/>
      <c r="BP99" s="550" t="n"/>
      <c r="BQ99" s="550" t="n"/>
      <c r="BR99" s="550" t="n"/>
      <c r="BS99" s="550" t="n"/>
      <c r="BT99" s="550" t="n"/>
      <c r="BU99" s="550" t="n"/>
      <c r="BV99" s="550" t="n"/>
      <c r="BW99" s="550" t="n"/>
      <c r="BX99" s="550" t="n"/>
      <c r="BY99" s="550" t="n"/>
      <c r="BZ99" s="550" t="n"/>
      <c r="CA99" s="550" t="n"/>
      <c r="CB99" s="550" t="n"/>
      <c r="CC99" s="550" t="n"/>
      <c r="CD99" s="550" t="n"/>
      <c r="CE99" s="550" t="n"/>
      <c r="CF99" s="550" t="n"/>
      <c r="CG99" s="550" t="n"/>
      <c r="CH99" s="550" t="n"/>
      <c r="CI99" s="550" t="n"/>
      <c r="CJ99" s="550" t="n"/>
      <c r="CL99" s="332" t="n"/>
      <c r="CM99" s="335" t="inlineStr">
        <is>
          <t>TECB</t>
        </is>
      </c>
      <c r="CN99">
        <f>CN98+1</f>
        <v/>
      </c>
      <c r="CO99" s="548">
        <f>T369</f>
        <v/>
      </c>
      <c r="CP99" t="inlineStr">
        <is>
          <t>PAVE</t>
        </is>
      </c>
    </row>
    <row r="100" ht="17" customHeight="1" s="545">
      <c r="B100" s="246" t="n"/>
      <c r="C100" s="246" t="n"/>
      <c r="D100" s="246" t="n"/>
      <c r="E100" s="246" t="n"/>
      <c r="F100" s="246" t="n"/>
      <c r="G100" s="246" t="n"/>
      <c r="H100" s="246" t="n"/>
      <c r="I100" s="246" t="n"/>
      <c r="J100" s="246" t="n"/>
      <c r="K100" s="246" t="n"/>
      <c r="L100" s="270" t="n"/>
      <c r="M100" s="358" t="n"/>
      <c r="N100" s="335" t="n"/>
      <c r="O100" s="246" t="n"/>
      <c r="P100" s="246" t="n"/>
      <c r="Q100" s="246" t="n"/>
      <c r="R100" s="246" t="n"/>
      <c r="S100" s="249" t="n"/>
      <c r="T100" s="456" t="inlineStr">
        <is>
          <t>XES</t>
        </is>
      </c>
      <c r="U100" s="446" t="inlineStr">
        <is>
          <t>Energy Equipment &amp; Services</t>
        </is>
      </c>
      <c r="X100" s="80" t="n"/>
      <c r="Y100" s="80" t="n"/>
      <c r="Z100" s="80" t="n"/>
      <c r="AA100" s="80" t="n"/>
      <c r="AB100" s="455">
        <f>VLOOKUP(CLEAN(TRIM(T100)), 'ETF''s'!$B$7:$C$42, 2, FALSE)</f>
        <v/>
      </c>
      <c r="AC100" s="506">
        <f>VLOOKUP(CLEAN(TRIM(T100)), 'ETF''s'!$B$7:$D$42, 3, FALSE)</f>
        <v/>
      </c>
      <c r="AD100" s="80" t="n"/>
      <c r="AE100" s="80" t="n"/>
      <c r="AF100" s="80" t="n"/>
      <c r="AG100" s="80" t="n"/>
      <c r="AH100" s="80" t="n"/>
      <c r="AI100" s="80" t="n"/>
      <c r="AJ100" s="80" t="n"/>
      <c r="AK100" s="80" t="n"/>
      <c r="AL100" s="80" t="n"/>
      <c r="AM100" s="80" t="n"/>
      <c r="AN100" s="80" t="n"/>
      <c r="AO100" s="80" t="n"/>
      <c r="AP100" s="80" t="n"/>
      <c r="AQ100" s="80" t="n"/>
      <c r="AR100" s="80" t="n"/>
      <c r="AS100" s="80" t="n"/>
      <c r="AT100" s="80" t="n"/>
      <c r="AU100" s="80" t="n"/>
      <c r="AV100" s="80" t="n"/>
      <c r="AW100" s="80" t="n"/>
      <c r="AX100" s="80" t="n"/>
      <c r="AY100" s="80" t="n"/>
      <c r="AZ100" s="80" t="n"/>
      <c r="BA100" s="80" t="n"/>
      <c r="BB100" s="80" t="n"/>
      <c r="BC100" s="80" t="n"/>
      <c r="BD100" s="80" t="n"/>
      <c r="BE100" s="80" t="n"/>
      <c r="BF100" s="80" t="n"/>
      <c r="BG100" s="80" t="n"/>
      <c r="BH100" s="80" t="n"/>
      <c r="BI100" s="80" t="n"/>
      <c r="BJ100" s="80" t="n"/>
      <c r="BK100" s="80" t="n"/>
      <c r="BL100" s="31">
        <f>BK100*M100</f>
        <v/>
      </c>
      <c r="BM100" s="80" t="n"/>
      <c r="BN100" s="80" t="n"/>
      <c r="BO100" s="80" t="n"/>
      <c r="BP100" s="80" t="n"/>
      <c r="BQ100" s="80" t="n"/>
      <c r="BR100" s="80" t="n"/>
      <c r="BS100" s="80" t="n"/>
      <c r="BT100" s="80" t="n"/>
      <c r="BU100" s="80" t="n"/>
      <c r="BV100" s="80" t="n"/>
      <c r="BW100" s="80" t="n"/>
      <c r="BX100" s="80" t="n"/>
      <c r="BY100" s="80" t="n"/>
      <c r="BZ100" s="80" t="n"/>
      <c r="CA100" s="80" t="n"/>
      <c r="CB100" s="80" t="n"/>
      <c r="CC100" s="80" t="n"/>
      <c r="CD100" s="80" t="n"/>
      <c r="CE100" s="80" t="n"/>
      <c r="CF100" s="80" t="n"/>
      <c r="CL100" s="332" t="n"/>
      <c r="CM100" s="335" t="inlineStr">
        <is>
          <t>IBOT</t>
        </is>
      </c>
      <c r="CN100">
        <f>CN99+1</f>
        <v/>
      </c>
      <c r="CO100" s="175">
        <f>T374</f>
        <v/>
      </c>
      <c r="CP100" t="inlineStr">
        <is>
          <t>XLF</t>
        </is>
      </c>
      <c r="CR100" t="inlineStr">
        <is>
          <t>Energy Equipment &amp; Services</t>
        </is>
      </c>
    </row>
    <row r="101">
      <c r="B101" s="246" t="n"/>
      <c r="C101" s="246" t="n"/>
      <c r="D101" s="246" t="n"/>
      <c r="E101" s="246" t="n"/>
      <c r="F101" s="246" t="n"/>
      <c r="G101" s="246" t="n"/>
      <c r="H101" s="246" t="n"/>
      <c r="I101" s="246" t="n"/>
      <c r="J101" s="246" t="n"/>
      <c r="K101" s="246" t="n"/>
      <c r="L101" s="270" t="n"/>
      <c r="M101" s="358" t="n"/>
      <c r="N101" s="335" t="n"/>
      <c r="O101" s="246" t="n"/>
      <c r="P101" s="335" t="n"/>
      <c r="Q101" s="335" t="n"/>
      <c r="R101" s="282" t="n"/>
      <c r="S101" s="249">
        <f>IF(BN101&lt;30,$BX$1,IF(BN101&gt;70,$BR$1,$BV$1))</f>
        <v/>
      </c>
      <c r="T101" s="246" t="n"/>
      <c r="U101" s="547" t="inlineStr">
        <is>
          <t>HAL</t>
        </is>
      </c>
      <c r="V101" t="inlineStr">
        <is>
          <t>Halliburton Company</t>
        </is>
      </c>
      <c r="X101" s="80" t="n">
        <v>24.31</v>
      </c>
      <c r="Y101" s="189" t="n"/>
      <c r="Z101" s="189" t="n"/>
      <c r="AA101" s="22">
        <f>AN101+AP101+AR101+AZ101+BB101+BG101+BJ101+BM101+BT101+BW101+BY101+AC101+AI101+BP101+AK101</f>
        <v/>
      </c>
      <c r="AB101" s="336">
        <f>IF(X101&gt;0,AB$100,0)</f>
        <v/>
      </c>
      <c r="AC101" s="337">
        <f>IF(AB101&gt;0,AC$100,0)</f>
        <v/>
      </c>
      <c r="AD101" s="366">
        <f>AB101*M101</f>
        <v/>
      </c>
      <c r="AE101" s="337">
        <f>AC101*M101</f>
        <v/>
      </c>
      <c r="AF101" s="332" t="n">
        <v>482188</v>
      </c>
      <c r="AG101" s="332" t="n">
        <v>54021</v>
      </c>
      <c r="AH101" s="225">
        <f>IF(AF101&gt;2500000,AQ$2,IF(AF101&gt;1000000,AR$2,IF(AF101&gt;750000,AS$2,IF(AF101&gt;500000,AT$2,IF(AF101&lt;500000,AU$2)))))</f>
        <v/>
      </c>
      <c r="AI101" s="31">
        <f>IF(AH101=AQ$2,20,IF(AH101=AR$2,15,IF(AH101=AS$2,10,IF(AH101=AT$2,5,IF(AH101=AU$2,0)))))</f>
        <v/>
      </c>
      <c r="AJ101" s="284" t="n">
        <v>72</v>
      </c>
      <c r="AK101" s="31">
        <f>IF(AJ101&gt;84,20,IF(AJ101&gt;80,15,IF(AJ101&gt;75,10,IF(AJ101&gt;70,5,IF(AJ101&gt;49,0,IF(AJ101&lt;1,0,IF(AJ101&lt;20,-20,IF(AJ101&lt;30,-15,IF(AJ101&lt;40,-10,IF(AJ101&lt;50,-5))))))))))</f>
        <v/>
      </c>
      <c r="AL101" s="22" t="n"/>
      <c r="AM101" s="371" t="inlineStr">
        <is>
          <t>B</t>
        </is>
      </c>
      <c r="AN101" s="22">
        <f>IF(AM101=$AN$1,20,IF(AM101=$AO$1,17,IF(AM101=$AP$1,12,IF(AM101=$AQ$1,5,IF(AM101=$AR$1,0)))))</f>
        <v/>
      </c>
      <c r="AP101" s="31" t="n"/>
      <c r="AQ101" s="271" t="inlineStr">
        <is>
          <t>Neutral-</t>
        </is>
      </c>
      <c r="AR101" s="548">
        <f>IF(AQ101=$AS$1,20,IF(AQ101=$AU$1,18,IF(AQ101=$AW$1,14,IF(AQ101=$AY$1,10,IF(AQ101=$BA$1,5,IF(AQ101=$BC$1,0,IF(AQ101=$BD$1,-2.5)))))))</f>
        <v/>
      </c>
      <c r="AS101" s="189" t="n">
        <v>0.75</v>
      </c>
      <c r="AT101" s="22">
        <f>IF(AS101&lt;1,5,IF(AS101&lt;2,0,IF(AS101&gt;2,-5, IF(AS101=0,5,IF(AS101&lt;0,-7)))))</f>
        <v/>
      </c>
      <c r="AU101" s="189" t="n">
        <v>11.36</v>
      </c>
      <c r="AV101" s="22">
        <f>IF(AU101&lt;0,-7,IF(AU101&lt;15,5,IF(AU101&lt;25,2,IF(AU101=25,-5,IF(AU101&gt;25,0)))))</f>
        <v/>
      </c>
      <c r="AW101" s="189" t="n">
        <v>-1.43</v>
      </c>
      <c r="AX101" s="22">
        <f>IF(AW101=1,5,IF(AW101&lt;1,5,IF(AW101&gt;1,0)))</f>
        <v/>
      </c>
      <c r="AY101" s="175" t="inlineStr">
        <is>
          <t>Neutral</t>
        </is>
      </c>
      <c r="AZ101" s="189">
        <f>IF(AY101=$AS$1,20,IF(AY101=$AU$1,18,IF(AY101=$AW$1,14,IF(AY101=$AY$1,10,IF(AY101=$BA$1,5,IF(AY101=$BC$1,0,IF(AY101=$BD$1,-2.5)))))))</f>
        <v/>
      </c>
      <c r="BA101" s="18" t="n">
        <v>-0.209</v>
      </c>
      <c r="BB101" s="548">
        <f>IF(BA101&gt;0.05,2,IF(BA101&gt;0,1,IF(BA101&lt;-0.05,-1,IF(BA101&lt;0.1,-2))))</f>
        <v/>
      </c>
      <c r="BC101" s="554" t="n">
        <v>45657</v>
      </c>
      <c r="BD101" s="22" t="n">
        <v>26.57</v>
      </c>
      <c r="BE101" s="22">
        <f>X101</f>
        <v/>
      </c>
      <c r="BF101" s="18">
        <f>IF(BD101&gt;0,(BE101-BD101)/BD101,0)</f>
        <v/>
      </c>
      <c r="BG101" s="548">
        <f>IF(BF101&gt;0.05,4,IF(BF101&gt;0,2,IF(BF101&lt;-0.05,-2,IF(BF101&lt;0.1,-4))))</f>
        <v/>
      </c>
      <c r="BH101" s="225" t="n">
        <v>0</v>
      </c>
      <c r="BI101" s="225">
        <f>BH101*M101</f>
        <v/>
      </c>
      <c r="BJ101" s="225">
        <f>IF(BH101&gt;5,-1,IF(BH101&gt;4,0,IF(BH101&gt;3,1,IF(BH101&gt;2,2,IF(BH101&gt;1,2, IF(BH101=0,2,IF(BH101&lt;-5,-2,IF(BH101&lt;4,2,IF(BH101&lt;0,1)))))))))</f>
        <v/>
      </c>
      <c r="BK101" s="31" t="n">
        <v>7</v>
      </c>
      <c r="BL101" s="31">
        <f>BK101*M101</f>
        <v/>
      </c>
      <c r="BM101" s="548">
        <f>IF(BK101&gt;40,4,IF(BK101&gt;30,3.5,IF(BK101&gt;20,3,IF(BK101&gt;10,2,IF(BK101&gt;0,1,IF(BK101=0,0.5,IF(BK101&lt;-40,-4,IF(BK101&lt;-30,-3,IF(BK101&lt;-20,-2.5,IF(BK101&lt;-10,-2,IF(BK101&lt;0,0)))))))))))</f>
        <v/>
      </c>
      <c r="BN101" s="61" t="n">
        <v>74</v>
      </c>
      <c r="BO101" s="61">
        <f>BN101*M101</f>
        <v/>
      </c>
      <c r="BP101" s="548">
        <f>IF(BN101&lt;10,5,IF(BN101&lt;20,4,IF(BN101&lt;30,3,IF(BN101&lt;40,2,IF(BN101&lt;50,1,IF(BN101=50,0,IF(BN101&gt;90,-5,IF(BN101&gt;80,-4,IF(BN101&gt;70,-3,IF(BN101&gt;60,-2,IF(BN101&gt;50,-1,0)))))))))))</f>
        <v/>
      </c>
      <c r="BQ101" s="206" t="n"/>
      <c r="BR101" s="61" t="n">
        <v>0.41</v>
      </c>
      <c r="BS101" s="337">
        <f>BR101*M101</f>
        <v/>
      </c>
      <c r="BT101" s="225">
        <f>IF(BR101=1,20,IF(BR101&gt;0.9,16,IF(BR101&gt;0.8,12,IF(BR101&gt;0.7,8,IF(BR101&gt;0.6,4,IF(BR101&gt;0.5,0,IF(BR101&gt;0.4,-1,IF(BR101&gt;0.3,-2,IF(BR101&gt;0.2,-3,IF(BR101&gt;0.1,-4,IF(BR101&gt;0,-5,IF(BR101=0,-5))))))))))))</f>
        <v/>
      </c>
      <c r="BU101" s="61" t="n"/>
      <c r="BV101" s="548" t="inlineStr">
        <is>
          <t>Bear</t>
        </is>
      </c>
      <c r="BW101" s="548">
        <f>IF(BV101=$BZ$1,8,IF(BV101=$CA$1,4,IF(BV101=$CB$1,0,IF(BV101=$CC$1,-4,IF(BV101=$CE$1,-8)))))</f>
        <v/>
      </c>
      <c r="BX101" s="206" t="inlineStr">
        <is>
          <t>˄</t>
        </is>
      </c>
      <c r="BY101" s="206">
        <f>IF(BX101=BR$1,5,IF(BX101=BV$1,0,IF(BX101=BX$1,-5)))</f>
        <v/>
      </c>
      <c r="BZ101" s="554" t="n">
        <v>45951</v>
      </c>
      <c r="CA101" s="548" t="inlineStr">
        <is>
          <t>Buy</t>
        </is>
      </c>
      <c r="CB101" s="61" t="n"/>
      <c r="CC101" s="61" t="n"/>
      <c r="CD101" s="332" t="n"/>
      <c r="CE101" t="inlineStr">
        <is>
          <t>Energy</t>
        </is>
      </c>
      <c r="CF101" t="inlineStr">
        <is>
          <t>Energy</t>
        </is>
      </c>
      <c r="CG101" t="inlineStr">
        <is>
          <t>Energy Equipment &amp; Services</t>
        </is>
      </c>
      <c r="CH101" t="inlineStr">
        <is>
          <t>Oil &amp; Gas Equipment &amp; Services</t>
        </is>
      </c>
      <c r="CL101" s="332" t="n"/>
      <c r="CM101" s="335" t="inlineStr">
        <is>
          <t>XSD</t>
        </is>
      </c>
      <c r="CN101">
        <f>CN100+1</f>
        <v/>
      </c>
      <c r="CO101" s="175">
        <f>T381</f>
        <v/>
      </c>
      <c r="CP101" t="inlineStr">
        <is>
          <t>KIE</t>
        </is>
      </c>
      <c r="CR101" t="inlineStr">
        <is>
          <t>HAL</t>
        </is>
      </c>
    </row>
    <row r="102">
      <c r="B102" s="246" t="n"/>
      <c r="C102" s="246" t="n"/>
      <c r="D102" s="246" t="n"/>
      <c r="E102" s="246" t="n"/>
      <c r="F102" s="246" t="n"/>
      <c r="G102" s="246" t="n"/>
      <c r="H102" s="246" t="n"/>
      <c r="I102" s="246" t="n"/>
      <c r="J102" s="246" t="n"/>
      <c r="K102" s="246" t="n"/>
      <c r="L102" s="270" t="n"/>
      <c r="M102" s="358" t="n"/>
      <c r="N102" s="335" t="n"/>
      <c r="S102" s="249">
        <f>IF(BN102&lt;30,$BX$1,IF(BN102&gt;70,$BR$1,$BV$1))</f>
        <v/>
      </c>
      <c r="U102" s="547" t="inlineStr">
        <is>
          <t>EPD</t>
        </is>
      </c>
      <c r="V102" t="inlineStr">
        <is>
          <t>Enterprise Products Partners L.P.</t>
        </is>
      </c>
      <c r="X102" s="80" t="n">
        <v>31.66</v>
      </c>
      <c r="Y102" s="189" t="n"/>
      <c r="Z102" s="189" t="n"/>
      <c r="AA102" s="22">
        <f>AN102+AP102+AR102+AZ102+BB102+BG102+BJ102+BM102+BT102+BW102+BY102+AC102+AI102+BP102+AK102</f>
        <v/>
      </c>
      <c r="AB102" s="336">
        <f>IF(X102&gt;0,AB$100,0)</f>
        <v/>
      </c>
      <c r="AC102" s="337">
        <f>IF(AB102&gt;0,AC$100,0)</f>
        <v/>
      </c>
      <c r="AD102" s="366">
        <f>AB102*M102</f>
        <v/>
      </c>
      <c r="AE102" s="337">
        <f>AC102*M102</f>
        <v/>
      </c>
      <c r="AF102" s="332" t="n">
        <v>7291795</v>
      </c>
      <c r="AG102" s="332" t="n">
        <v>740897</v>
      </c>
      <c r="AH102" s="225">
        <f>IF(AF102&gt;2500000,AQ$2,IF(AF102&gt;1000000,AR$2,IF(AF102&gt;750000,AS$2,IF(AF102&gt;500000,AT$2,IF(AF102&lt;500000,AU$2)))))</f>
        <v/>
      </c>
      <c r="AI102" s="31">
        <f>IF(AH102=AQ$2,20,IF(AH102=AR$2,15,IF(AH102=AS$2,10,IF(AH102=AT$2,5,IF(AH102=AU$2,0)))))</f>
        <v/>
      </c>
      <c r="AJ102" s="284" t="n">
        <v>70</v>
      </c>
      <c r="AK102" s="31">
        <f>IF(AJ102&gt;84,20,IF(AJ102&gt;80,15,IF(AJ102&gt;75,10,IF(AJ102&gt;70,5,IF(AJ102&gt;49,0,IF(AJ102&lt;1,0,IF(AJ102&lt;20,-20,IF(AJ102&lt;30,-15,IF(AJ102&lt;40,-10,IF(AJ102&lt;50,-5))))))))))</f>
        <v/>
      </c>
      <c r="AL102" s="22" t="n"/>
      <c r="AM102" s="371" t="inlineStr">
        <is>
          <t>B</t>
        </is>
      </c>
      <c r="AN102" s="22">
        <f>IF(AM102=$AN$1,20,IF(AM102=$AO$1,17,IF(AM102=$AP$1,12,IF(AM102=$AQ$1,5,IF(AM102=$AR$1,0)))))</f>
        <v/>
      </c>
      <c r="AP102" s="31" t="n"/>
      <c r="AQ102" s="231" t="inlineStr">
        <is>
          <t>V Bearish</t>
        </is>
      </c>
      <c r="AR102" s="548">
        <f>IF(AQ102=$AS$1,20,IF(AQ102=$AU$1,18,IF(AQ102=$AW$1,14,IF(AQ102=$AY$1,10,IF(AQ102=$BA$1,5,IF(AQ102=$BC$1,0,IF(AQ102=$BD$1,-2.5)))))))</f>
        <v/>
      </c>
      <c r="AS102" s="189" t="n">
        <v>1.05</v>
      </c>
      <c r="AT102" s="22">
        <f>IF(AS102&lt;1,5,IF(AS102&lt;2,0,IF(AS102&gt;2,-5, IF(AS102=0,5,IF(AS102&lt;0,-7)))))</f>
        <v/>
      </c>
      <c r="AU102" s="189" t="n">
        <v>11.77</v>
      </c>
      <c r="AV102" s="22">
        <f>IF(AU102&lt;0,-7,IF(AU102&lt;15,5,IF(AU102&lt;25,2,IF(AU102=25,-5,IF(AU102&gt;25,0)))))</f>
        <v/>
      </c>
      <c r="AW102" s="189" t="n">
        <v>2.26</v>
      </c>
      <c r="AX102" s="22">
        <f>IF(AW102=1,5,IF(AW102&lt;1,5,IF(AW102&gt;1,0)))</f>
        <v/>
      </c>
      <c r="AY102" s="175" t="inlineStr">
        <is>
          <t>Neutral</t>
        </is>
      </c>
      <c r="AZ102" s="189">
        <f>IF(AY102=$AS$1,20,IF(AY102=$AU$1,18,IF(AY102=$AW$1,14,IF(AY102=$AY$1,10,IF(AY102=$BA$1,5,IF(AY102=$BC$1,0,IF(AY102=$BD$1,-2.5)))))))</f>
        <v/>
      </c>
      <c r="BA102" s="18" t="n">
        <v>0.068</v>
      </c>
      <c r="BB102" s="548">
        <f>IF(BA102&gt;0.05,2,IF(BA102&gt;0,1,IF(BA102&lt;-0.05,-1,IF(BA102&lt;0.1,-2))))</f>
        <v/>
      </c>
      <c r="BC102" s="554" t="n">
        <v>45657</v>
      </c>
      <c r="BD102" s="22" t="n">
        <v>29.81</v>
      </c>
      <c r="BE102" s="22">
        <f>X102</f>
        <v/>
      </c>
      <c r="BF102" s="18">
        <f>IF(BD102&gt;0,(BE102-BD102)/BD102,0)</f>
        <v/>
      </c>
      <c r="BG102" s="548">
        <f>IF(BF102&gt;0.05,4,IF(BF102&gt;0,2,IF(BF102&lt;-0.05,-2,IF(BF102&lt;0.1,-4))))</f>
        <v/>
      </c>
      <c r="BH102" s="225" t="n">
        <v>0</v>
      </c>
      <c r="BI102" s="225">
        <f>BH102*M102</f>
        <v/>
      </c>
      <c r="BJ102" s="225">
        <f>IF(BH102&gt;5,-1,IF(BH102&gt;4,0,IF(BH102&gt;3,1,IF(BH102&gt;2,2,IF(BH102&gt;1,2, IF(BH102=0,2,IF(BH102&lt;-5,-2,IF(BH102&lt;4,2,IF(BH102&lt;0,1)))))))))</f>
        <v/>
      </c>
      <c r="BK102" s="31" t="n">
        <v>-10</v>
      </c>
      <c r="BL102" s="31">
        <f>BK102*M102</f>
        <v/>
      </c>
      <c r="BM102" s="548">
        <f>IF(BK102&gt;40,4,IF(BK102&gt;30,3.5,IF(BK102&gt;20,3,IF(BK102&gt;10,2,IF(BK102&gt;0,1,IF(BK102=0,0.5,IF(BK102&lt;-40,-4,IF(BK102&lt;-30,-3,IF(BK102&lt;-20,-2.5,IF(BK102&lt;-10,-2,IF(BK102&lt;0,0)))))))))))</f>
        <v/>
      </c>
      <c r="BN102" s="61" t="n">
        <v>21</v>
      </c>
      <c r="BO102" s="61">
        <f>BN102*M102</f>
        <v/>
      </c>
      <c r="BP102" s="548">
        <f>IF(BN102&lt;10,5,IF(BN102&lt;20,4,IF(BN102&lt;30,3,IF(BN102&lt;40,2,IF(BN102&lt;50,1,IF(BN102=50,0,IF(BN102&gt;90,-5,IF(BN102&gt;80,-4,IF(BN102&gt;70,-3,IF(BN102&gt;60,-2,IF(BN102&gt;50,-1,0)))))))))))</f>
        <v/>
      </c>
      <c r="BQ102" s="206" t="n"/>
      <c r="BR102" s="61" t="n">
        <v>0.04</v>
      </c>
      <c r="BS102" s="337">
        <f>BR102*M102</f>
        <v/>
      </c>
      <c r="BT102" s="225">
        <f>IF(BR102=1,20,IF(BR102&gt;0.9,16,IF(BR102&gt;0.8,12,IF(BR102&gt;0.7,8,IF(BR102&gt;0.6,4,IF(BR102&gt;0.5,0,IF(BR102&gt;0.4,-1,IF(BR102&gt;0.3,-2,IF(BR102&gt;0.2,-3,IF(BR102&gt;0.1,-4,IF(BR102&gt;0,-5,IF(BR102=0,-5))))))))))))</f>
        <v/>
      </c>
      <c r="BU102" s="61" t="n"/>
      <c r="BV102" s="548" t="inlineStr">
        <is>
          <t>V Bear</t>
        </is>
      </c>
      <c r="BW102" s="548">
        <f>IF(BV102=$BZ$1,8,IF(BV102=$CA$1,4,IF(BV102=$CB$1,0,IF(BV102=$CC$1,-4,IF(BV102=$CE$1,-8)))))</f>
        <v/>
      </c>
      <c r="BX102" s="206" t="inlineStr">
        <is>
          <t>˄</t>
        </is>
      </c>
      <c r="BY102" s="206">
        <f>IF(BX102=BR$1,5,IF(BX102=BV$1,0,IF(BX102=BX$1,-5)))</f>
        <v/>
      </c>
      <c r="BZ102" s="554" t="n"/>
      <c r="CA102" s="548" t="inlineStr">
        <is>
          <t>Buy</t>
        </is>
      </c>
      <c r="CE102" t="inlineStr">
        <is>
          <t>Energy</t>
        </is>
      </c>
      <c r="CF102" t="inlineStr">
        <is>
          <t>Energy</t>
        </is>
      </c>
      <c r="CG102" t="inlineStr">
        <is>
          <t>Energy Equipment &amp; Services</t>
        </is>
      </c>
      <c r="CL102" s="332" t="n"/>
      <c r="CM102" s="335" t="inlineStr">
        <is>
          <t>XSW</t>
        </is>
      </c>
      <c r="CN102">
        <f>CN101+1</f>
        <v/>
      </c>
      <c r="CO102" s="548">
        <f>T399</f>
        <v/>
      </c>
      <c r="CP102" t="inlineStr">
        <is>
          <t>XLI</t>
        </is>
      </c>
      <c r="CR102" t="inlineStr">
        <is>
          <t>EPD</t>
        </is>
      </c>
    </row>
    <row r="103">
      <c r="B103" s="246" t="n"/>
      <c r="C103" s="246" t="n"/>
      <c r="D103" s="246" t="n"/>
      <c r="E103" s="246" t="n"/>
      <c r="F103" s="246" t="n"/>
      <c r="G103" s="246" t="n"/>
      <c r="H103" s="246" t="n"/>
      <c r="I103" s="246" t="n"/>
      <c r="J103" s="246" t="n"/>
      <c r="K103" s="246" t="n"/>
      <c r="L103" s="270" t="n"/>
      <c r="M103" s="358" t="n"/>
      <c r="N103" s="335" t="n"/>
      <c r="S103" s="249">
        <f>IF(BN103&lt;30,$BX$1,IF(BN103&gt;70,$BR$1,$BV$1))</f>
        <v/>
      </c>
      <c r="U103" s="547" t="inlineStr">
        <is>
          <t>ET</t>
        </is>
      </c>
      <c r="V103" t="inlineStr">
        <is>
          <t>Energy Transfer LP</t>
        </is>
      </c>
      <c r="X103" s="80" t="n">
        <v>16.8</v>
      </c>
      <c r="Y103" s="189" t="n"/>
      <c r="Z103" s="189" t="n"/>
      <c r="AA103" s="22">
        <f>AN103+AP103+AR103+AZ103+BB103+BG103+BJ103+BM103+BT103+BW103+BY103+AC103+AI103+BP103+AK103</f>
        <v/>
      </c>
      <c r="AB103" s="336">
        <f>IF(X103&gt;0,AB$100,0)</f>
        <v/>
      </c>
      <c r="AC103" s="337">
        <f>IF(AB103&gt;0,AC$100,0)</f>
        <v/>
      </c>
      <c r="AD103" s="366">
        <f>AB103*M103</f>
        <v/>
      </c>
      <c r="AE103" s="337">
        <f>AC103*M103</f>
        <v/>
      </c>
      <c r="AF103" s="332" t="n">
        <v>5050591</v>
      </c>
      <c r="AG103" s="332" t="n">
        <v>280650</v>
      </c>
      <c r="AH103" s="225">
        <f>IF(AF103&gt;2500000,AQ$2,IF(AF103&gt;1000000,AR$2,IF(AF103&gt;750000,AS$2,IF(AF103&gt;500000,AT$2,IF(AF103&lt;500000,AU$2)))))</f>
        <v/>
      </c>
      <c r="AI103" s="31">
        <f>IF(AH103=AQ$2,20,IF(AH103=AR$2,15,IF(AH103=AS$2,10,IF(AH103=AT$2,5,IF(AH103=AU$2,0)))))</f>
        <v/>
      </c>
      <c r="AJ103" s="284" t="n">
        <v>76</v>
      </c>
      <c r="AK103" s="31">
        <f>IF(AJ103&gt;84,20,IF(AJ103&gt;80,15,IF(AJ103&gt;75,10,IF(AJ103&gt;70,5,IF(AJ103&gt;49,0,IF(AJ103&lt;1,0,IF(AJ103&lt;20,-20,IF(AJ103&lt;30,-15,IF(AJ103&lt;40,-10,IF(AJ103&lt;50,-5))))))))))</f>
        <v/>
      </c>
      <c r="AL103" s="22" t="n"/>
      <c r="AM103" s="550" t="inlineStr">
        <is>
          <t>C</t>
        </is>
      </c>
      <c r="AN103" s="22">
        <f>IF(AM103=$AN$1,20,IF(AM103=$AO$1,17,IF(AM103=$AP$1,12,IF(AM103=$AQ$1,5,IF(AM103=$AR$1,0)))))</f>
        <v/>
      </c>
      <c r="AP103" s="31" t="n"/>
      <c r="AQ103" s="175" t="inlineStr">
        <is>
          <t>Neutral</t>
        </is>
      </c>
      <c r="AR103" s="548">
        <f>IF(AQ103=$AS$1,20,IF(AQ103=$AU$1,18,IF(AQ103=$AW$1,14,IF(AQ103=$AY$1,10,IF(AQ103=$BA$1,5,IF(AQ103=$BC$1,0,IF(AQ103=$BD$1,-2.5)))))))</f>
        <v/>
      </c>
      <c r="AS103" s="189" t="n">
        <v>1.35</v>
      </c>
      <c r="AT103" s="22">
        <f>IF(AS103&lt;1,5,IF(AS103&lt;2,0,IF(AS103&gt;2,-5, IF(AS103=0,5,IF(AS103&lt;0,-7)))))</f>
        <v/>
      </c>
      <c r="AU103" s="189" t="n">
        <v>12.82</v>
      </c>
      <c r="AV103" s="22">
        <f>IF(AU103&lt;0,-7,IF(AU103&lt;15,5,IF(AU103&lt;25,2,IF(AU103=25,-5,IF(AU103&gt;25,0)))))</f>
        <v/>
      </c>
      <c r="AW103" s="189" t="inlineStr">
        <is>
          <t>1,27</t>
        </is>
      </c>
      <c r="AX103" s="22">
        <f>IF(AW103=1,5,IF(AW103&lt;1,5,IF(AW103&gt;1,0)))</f>
        <v/>
      </c>
      <c r="AY103" s="273" t="inlineStr">
        <is>
          <t>Bearish</t>
        </is>
      </c>
      <c r="AZ103" s="189">
        <f>IF(AY103=$AS$1,20,IF(AY103=$AU$1,18,IF(AY103=$AW$1,14,IF(AY103=$AY$1,10,IF(AY103=$BA$1,5,IF(AY103=$BC$1,0,IF(AY103=$BD$1,-2.5)))))))</f>
        <v/>
      </c>
      <c r="BA103" s="18" t="n">
        <v>0.03</v>
      </c>
      <c r="BB103" s="548">
        <f>IF(BA103&gt;0.05,2,IF(BA103&gt;0,1,IF(BA103&lt;-0.05,-1,IF(BA103&lt;0.1,-2))))</f>
        <v/>
      </c>
      <c r="BC103" s="554" t="n">
        <v>45657</v>
      </c>
      <c r="BD103" s="22" t="n">
        <v>18.56</v>
      </c>
      <c r="BE103" s="22">
        <f>X103</f>
        <v/>
      </c>
      <c r="BF103" s="18">
        <f>IF(BD103&gt;0,(BE103-BD103)/BD103,0)</f>
        <v/>
      </c>
      <c r="BG103" s="548">
        <f>IF(BF103&gt;0.05,4,IF(BF103&gt;0,2,IF(BF103&lt;-0.05,-2,IF(BF103&lt;0.1,-4))))</f>
        <v/>
      </c>
      <c r="BH103" s="225" t="n">
        <v>-2.5</v>
      </c>
      <c r="BI103" s="225">
        <f>BH103*M103</f>
        <v/>
      </c>
      <c r="BJ103" s="225">
        <f>IF(BH103&gt;5,-1,IF(BH103&gt;4,0,IF(BH103&gt;3,1,IF(BH103&gt;2,2,IF(BH103&gt;1,2, IF(BH103=0,2,IF(BH103&lt;-5,-2,IF(BH103&lt;4,2,IF(BH103&lt;0,1)))))))))</f>
        <v/>
      </c>
      <c r="BK103" s="31" t="n">
        <v>-42</v>
      </c>
      <c r="BL103" s="31">
        <f>BK103*M103</f>
        <v/>
      </c>
      <c r="BM103" s="548">
        <f>IF(BK103&gt;40,4,IF(BK103&gt;30,3.5,IF(BK103&gt;20,3,IF(BK103&gt;10,2,IF(BK103&gt;0,1,IF(BK103=0,0.5,IF(BK103&lt;-40,-4,IF(BK103&lt;-30,-3,IF(BK103&lt;-20,-2.5,IF(BK103&lt;-10,-2,IF(BK103&lt;0,0)))))))))))</f>
        <v/>
      </c>
      <c r="BN103" s="61" t="n">
        <v>27</v>
      </c>
      <c r="BO103" s="61">
        <f>BN103*M103</f>
        <v/>
      </c>
      <c r="BP103" s="548">
        <f>IF(BN103&lt;10,5,IF(BN103&lt;20,4,IF(BN103&lt;30,3,IF(BN103&lt;40,2,IF(BN103&lt;50,1,IF(BN103=50,0,IF(BN103&gt;90,-5,IF(BN103&gt;80,-4,IF(BN103&gt;70,-3,IF(BN103&gt;60,-2,IF(BN103&gt;50,-1,0)))))))))))</f>
        <v/>
      </c>
      <c r="BQ103" s="206" t="n"/>
      <c r="BR103" s="61" t="n">
        <v>0</v>
      </c>
      <c r="BS103" s="337">
        <f>BR103*M103</f>
        <v/>
      </c>
      <c r="BT103" s="225">
        <f>IF(BR103=1,20,IF(BR103&gt;0.9,16,IF(BR103&gt;0.8,12,IF(BR103&gt;0.7,8,IF(BR103&gt;0.6,4,IF(BR103&gt;0.5,0,IF(BR103&gt;0.4,-1,IF(BR103&gt;0.3,-2,IF(BR103&gt;0.2,-3,IF(BR103&gt;0.1,-4,IF(BR103&gt;0,-5,IF(BR103=0,-5))))))))))))</f>
        <v/>
      </c>
      <c r="BU103" s="61" t="n"/>
      <c r="BV103" s="548" t="inlineStr">
        <is>
          <t>Bull</t>
        </is>
      </c>
      <c r="BW103" s="548">
        <f>IF(BV103=$BZ$1,8,IF(BV103=$CA$1,4,IF(BV103=$CB$1,0,IF(BV103=$CC$1,-4,IF(BV103=$CE$1,-8)))))</f>
        <v/>
      </c>
      <c r="BX103" s="206" t="inlineStr">
        <is>
          <t>˄</t>
        </is>
      </c>
      <c r="BY103" s="206">
        <f>IF(BX103=BR$1,5,IF(BX103=BV$1,0,IF(BX103=BX$1,-5)))</f>
        <v/>
      </c>
      <c r="BZ103" s="554" t="n"/>
      <c r="CA103" s="548" t="inlineStr">
        <is>
          <t>S Buy</t>
        </is>
      </c>
      <c r="CE103" t="inlineStr">
        <is>
          <t>Energy</t>
        </is>
      </c>
      <c r="CF103" t="inlineStr">
        <is>
          <t>Energy</t>
        </is>
      </c>
      <c r="CG103" t="inlineStr">
        <is>
          <t>Energy Equipment &amp; Services</t>
        </is>
      </c>
      <c r="CL103" s="332" t="n"/>
      <c r="CM103" s="335" t="inlineStr">
        <is>
          <t>HACK</t>
        </is>
      </c>
      <c r="CN103">
        <f>CN102+1</f>
        <v/>
      </c>
      <c r="CO103">
        <f>T427</f>
        <v/>
      </c>
      <c r="CP103" t="inlineStr">
        <is>
          <t>TECB</t>
        </is>
      </c>
      <c r="CR103" t="inlineStr">
        <is>
          <t>ET</t>
        </is>
      </c>
    </row>
    <row r="104">
      <c r="B104" s="246" t="n"/>
      <c r="C104" s="246" t="n"/>
      <c r="D104" s="246" t="n"/>
      <c r="E104" s="246" t="n"/>
      <c r="F104" s="246" t="n"/>
      <c r="G104" s="246" t="n"/>
      <c r="H104" s="246" t="n"/>
      <c r="I104" s="246" t="n"/>
      <c r="J104" s="246" t="n"/>
      <c r="K104" s="246" t="n"/>
      <c r="L104" s="270" t="n"/>
      <c r="M104" s="358" t="n"/>
      <c r="N104" s="335" t="n"/>
      <c r="O104" s="246" t="n"/>
      <c r="P104" s="246" t="n"/>
      <c r="Q104" s="246" t="n"/>
      <c r="R104" s="335" t="n"/>
      <c r="S104" s="249">
        <f>IF(BN104&lt;30,$BX$1,IF(BN104&gt;70,$BR$1,$BV$1))</f>
        <v/>
      </c>
      <c r="T104" s="246" t="inlineStr">
        <is>
          <t>Refinning</t>
        </is>
      </c>
      <c r="U104" s="547" t="inlineStr">
        <is>
          <t>VLO</t>
        </is>
      </c>
      <c r="V104" t="inlineStr">
        <is>
          <t>Valero Energy Corporation</t>
        </is>
      </c>
      <c r="X104" s="189" t="n">
        <v>160.4</v>
      </c>
      <c r="Y104" s="189" t="n"/>
      <c r="Z104" s="189" t="n"/>
      <c r="AA104" s="22">
        <f>AN104+AP104+AR104+AZ104+BB104+BG104+BJ104+BM104+BT104+BW104+BY104+AC104+AI104+BP104+AK104</f>
        <v/>
      </c>
      <c r="AB104" s="336">
        <f>IF(X104&gt;0,AB$100,0)</f>
        <v/>
      </c>
      <c r="AC104" s="337">
        <f>IF(AB104&gt;0,AC$100,0)</f>
        <v/>
      </c>
      <c r="AD104" s="366">
        <f>AB104*M104</f>
        <v/>
      </c>
      <c r="AE104" s="337">
        <f>AC104*M104</f>
        <v/>
      </c>
      <c r="AF104" s="332" t="n">
        <v>16129324</v>
      </c>
      <c r="AG104" s="332" t="n">
        <v>1122960</v>
      </c>
      <c r="AH104" s="225">
        <f>IF(AF104&gt;2500000,AQ$2,IF(AF104&gt;1000000,AR$2,IF(AF104&gt;750000,AS$2,IF(AF104&gt;500000,AT$2,IF(AF104&lt;500000,AU$2)))))</f>
        <v/>
      </c>
      <c r="AI104" s="31">
        <f>IF(AH104=AQ$2,20,IF(AH104=AR$2,15,IF(AH104=AS$2,10,IF(AH104=AT$2,5,IF(AH104=AU$2,0)))))</f>
        <v/>
      </c>
      <c r="AJ104" s="284" t="n">
        <v>75</v>
      </c>
      <c r="AK104" s="31">
        <f>IF(AJ104&gt;84,20,IF(AJ104&gt;80,15,IF(AJ104&gt;75,10,IF(AJ104&gt;70,5,IF(AJ104&gt;49,0,IF(AJ104&lt;1,0,IF(AJ104&lt;20,-20,IF(AJ104&lt;30,-15,IF(AJ104&lt;40,-10,IF(AJ104&lt;50,-5))))))))))</f>
        <v/>
      </c>
      <c r="AL104" s="22" t="n"/>
      <c r="AM104" s="453" t="inlineStr">
        <is>
          <t>D</t>
        </is>
      </c>
      <c r="AN104" s="22">
        <f>IF(AM104=$AN$1,20,IF(AM104=$AO$1,17,IF(AM104=$AP$1,12,IF(AM104=$AQ$1,5,IF(AM104=$AR$1,0)))))</f>
        <v/>
      </c>
      <c r="AP104" s="31" t="n"/>
      <c r="AQ104" s="176" t="inlineStr">
        <is>
          <t>V Bullish</t>
        </is>
      </c>
      <c r="AR104" s="548">
        <f>IF(AQ104=$AS$1,20,IF(AQ104=$AU$1,18,IF(AQ104=$AW$1,14,IF(AQ104=$AY$1,10,IF(AQ104=$BA$1,5,IF(AQ104=$BC$1,0,IF(AQ104=$BD$1,-2.5)))))))</f>
        <v/>
      </c>
      <c r="AS104" s="189" t="n">
        <v>0.38</v>
      </c>
      <c r="AT104" s="22">
        <f>IF(AS104&lt;1,5,IF(AS104&lt;2,0,IF(AS104&gt;2,-5, IF(AS104=0,5,IF(AS104&lt;0,-7)))))</f>
        <v/>
      </c>
      <c r="AU104" s="189" t="n">
        <v>66.56</v>
      </c>
      <c r="AV104" s="22">
        <f>IF(AU104&lt;0,-7,IF(AU104&lt;15,5,IF(AU104&lt;25,2,IF(AU104=25,-5,IF(AU104&gt;25,0)))))</f>
        <v/>
      </c>
      <c r="AW104" s="189" t="n">
        <v>3.85</v>
      </c>
      <c r="AX104" s="22">
        <f>IF(AW104=1,5,IF(AW104&lt;1,5,IF(AW104&gt;1,0)))</f>
        <v/>
      </c>
      <c r="AY104" s="176" t="inlineStr">
        <is>
          <t>V Bullish</t>
        </is>
      </c>
      <c r="AZ104" s="189">
        <f>IF(AY104=$AS$1,20,IF(AY104=$AU$1,18,IF(AY104=$AW$1,14,IF(AY104=$AY$1,10,IF(AY104=$BA$1,5,IF(AY104=$BC$1,0,IF(AY104=$BD$1,-2.5)))))))</f>
        <v/>
      </c>
      <c r="BA104" s="18" t="n">
        <v>0.114</v>
      </c>
      <c r="BB104" s="548">
        <f>IF(BA104&gt;0.05,2,IF(BA104&gt;0,1,IF(BA104&lt;-0.05,-1,IF(BA104&lt;0.1,-2))))</f>
        <v/>
      </c>
      <c r="BC104" s="554" t="n">
        <v>45657</v>
      </c>
      <c r="BD104" s="22" t="n">
        <v>119.6</v>
      </c>
      <c r="BE104" s="22">
        <f>X104</f>
        <v/>
      </c>
      <c r="BF104" s="18">
        <f>IF(BD104&gt;0,(BE104-BD104)/BD104,0)</f>
        <v/>
      </c>
      <c r="BG104" s="548">
        <f>IF(BF104&gt;0.05,4,IF(BF104&gt;0,2,IF(BF104&lt;-0.05,-2,IF(BF104&lt;0.1,-4))))</f>
        <v/>
      </c>
      <c r="BH104" s="225" t="n">
        <v>2</v>
      </c>
      <c r="BI104" s="225">
        <f>BH104*M104</f>
        <v/>
      </c>
      <c r="BJ104" s="225">
        <f>IF(BH104&gt;5,-1,IF(BH104&gt;4,0,IF(BH104&gt;3,1,IF(BH104&gt;2,2,IF(BH104&gt;1,2, IF(BH104=0,2,IF(BH104&lt;-5,-2,IF(BH104&lt;4,2,IF(BH104&lt;0,1)))))))))</f>
        <v/>
      </c>
      <c r="BK104" s="31" t="n">
        <v>6</v>
      </c>
      <c r="BL104" s="31">
        <f>BK104*M104</f>
        <v/>
      </c>
      <c r="BM104" s="548">
        <f>IF(BK104&gt;40,4,IF(BK104&gt;30,3.5,IF(BK104&gt;20,3,IF(BK104&gt;10,2,IF(BK104&gt;0,1,IF(BK104=0,0.5,IF(BK104&lt;-40,-4,IF(BK104&lt;-30,-3,IF(BK104&lt;-20,-2.5,IF(BK104&lt;-10,-2,IF(BK104&lt;0,0)))))))))))</f>
        <v/>
      </c>
      <c r="BN104" s="61" t="n">
        <v>38</v>
      </c>
      <c r="BO104" s="61">
        <f>BN104*M104</f>
        <v/>
      </c>
      <c r="BP104" s="548">
        <f>IF(BN104&lt;10,5,IF(BN104&lt;20,4,IF(BN104&lt;30,3,IF(BN104&lt;40,2,IF(BN104&lt;50,1,IF(BN104=50,0,IF(BN104&gt;90,-5,IF(BN104&gt;80,-4,IF(BN104&gt;70,-3,IF(BN104&gt;60,-2,IF(BN104&gt;50,-1,0)))))))))))</f>
        <v/>
      </c>
      <c r="BQ104" s="206" t="n"/>
      <c r="BR104" s="61" t="n">
        <v>0.6899999999999999</v>
      </c>
      <c r="BS104" s="337">
        <f>BR104*M104</f>
        <v/>
      </c>
      <c r="BT104" s="225">
        <f>IF(BR104=1,20,IF(BR104&gt;0.9,16,IF(BR104&gt;0.8,12,IF(BR104&gt;0.7,8,IF(BR104&gt;0.6,4,IF(BR104&gt;0.5,0,IF(BR104&gt;0.4,-1,IF(BR104&gt;0.3,-2,IF(BR104&gt;0.2,-3,IF(BR104&gt;0.1,-4,IF(BR104&gt;0,-5,IF(BR104=0,-5))))))))))))</f>
        <v/>
      </c>
      <c r="BU104" s="61" t="n"/>
      <c r="BV104" s="548" t="inlineStr">
        <is>
          <t>Neut</t>
        </is>
      </c>
      <c r="BW104" s="548">
        <f>IF(BV104=$BZ$1,8,IF(BV104=$CA$1,4,IF(BV104=$CB$1,0,IF(BV104=$CC$1,-4,IF(BV104=$CE$1,-8)))))</f>
        <v/>
      </c>
      <c r="BX104" s="206" t="inlineStr">
        <is>
          <t>˄</t>
        </is>
      </c>
      <c r="BY104" s="206">
        <f>IF(BX104=BR$1,5,IF(BX104=BV$1,0,IF(BX104=BX$1,-5)))</f>
        <v/>
      </c>
      <c r="BZ104" s="207" t="n">
        <v>45953</v>
      </c>
      <c r="CA104" s="548" t="inlineStr">
        <is>
          <t>Buy</t>
        </is>
      </c>
      <c r="CB104" s="61" t="n">
        <v>120</v>
      </c>
      <c r="CC104" s="61" t="n">
        <v>190</v>
      </c>
      <c r="CD104" s="332" t="n"/>
      <c r="CE104" t="inlineStr">
        <is>
          <t>Energy</t>
        </is>
      </c>
      <c r="CF104" t="inlineStr">
        <is>
          <t>Energy</t>
        </is>
      </c>
      <c r="CG104" t="inlineStr">
        <is>
          <t>Oil, Gas &amp; Consumable Fuels</t>
        </is>
      </c>
      <c r="CH104" t="inlineStr">
        <is>
          <t>Oil &amp; Gas Refining &amp; Marketing</t>
        </is>
      </c>
      <c r="CI104" s="183" t="n"/>
      <c r="CL104" s="332" t="n"/>
      <c r="CN104">
        <f>CN103+1</f>
        <v/>
      </c>
      <c r="CO104" s="175">
        <f>T437</f>
        <v/>
      </c>
      <c r="CP104" t="inlineStr">
        <is>
          <t>HACK</t>
        </is>
      </c>
      <c r="CR104" t="inlineStr">
        <is>
          <t>VLO</t>
        </is>
      </c>
    </row>
    <row r="105">
      <c r="B105" s="246" t="n"/>
      <c r="C105" s="246" t="n"/>
      <c r="D105" s="246" t="n"/>
      <c r="E105" s="246" t="n"/>
      <c r="F105" s="246" t="n"/>
      <c r="G105" s="246" t="n"/>
      <c r="H105" s="246" t="n"/>
      <c r="I105" s="246" t="n"/>
      <c r="J105" s="246" t="n"/>
      <c r="K105" s="246" t="n"/>
      <c r="L105" s="270" t="n"/>
      <c r="M105" s="358" t="n"/>
      <c r="N105" s="335" t="n"/>
      <c r="O105" s="246" t="n"/>
      <c r="P105" s="246" t="n"/>
      <c r="Q105" s="246" t="n"/>
      <c r="R105" s="335" t="n"/>
      <c r="S105" s="249">
        <f>IF(BN105&lt;30,$BX$1,IF(BN105&gt;70,$BR$1,$BV$1))</f>
        <v/>
      </c>
      <c r="T105" s="246" t="inlineStr">
        <is>
          <t>Refinning</t>
        </is>
      </c>
      <c r="U105" s="547" t="inlineStr">
        <is>
          <t>MPC</t>
        </is>
      </c>
      <c r="V105" t="inlineStr">
        <is>
          <t>Marathon Petroleum Corp</t>
        </is>
      </c>
      <c r="X105" s="189" t="n">
        <v>193.14</v>
      </c>
      <c r="Y105" s="189" t="n"/>
      <c r="Z105" s="189" t="n"/>
      <c r="AA105" s="22">
        <f>AN105+AP105+AR105+AZ105+BB105+BG105+BJ105+BM105+BT105+BW105+BY105+AC105+AI105+BP105+AK105</f>
        <v/>
      </c>
      <c r="AB105" s="336">
        <f>IF(X105&gt;0,AB$100,0)</f>
        <v/>
      </c>
      <c r="AC105" s="337">
        <f>IF(AB105&gt;0,AC$100,0)</f>
        <v/>
      </c>
      <c r="AD105" s="366">
        <f>AB105*M105</f>
        <v/>
      </c>
      <c r="AE105" s="337">
        <f>AC105*M105</f>
        <v/>
      </c>
      <c r="AF105" s="332" t="n">
        <v>8945562</v>
      </c>
      <c r="AG105" s="332" t="n">
        <v>716180</v>
      </c>
      <c r="AH105" s="225">
        <f>IF(AF105&gt;2500000,AQ$2,IF(AF105&gt;1000000,AR$2,IF(AF105&gt;750000,AS$2,IF(AF105&gt;500000,AT$2,IF(AF105&lt;500000,AU$2)))))</f>
        <v/>
      </c>
      <c r="AI105" s="31">
        <f>IF(AH105=AQ$2,20,IF(AH105=AR$2,15,IF(AH105=AS$2,10,IF(AH105=AT$2,5,IF(AH105=AU$2,0)))))</f>
        <v/>
      </c>
      <c r="AJ105" s="284" t="n">
        <v>56</v>
      </c>
      <c r="AK105" s="31">
        <f>IF(AJ105&gt;84,20,IF(AJ105&gt;80,15,IF(AJ105&gt;75,10,IF(AJ105&gt;70,5,IF(AJ105&gt;49,0,IF(AJ105&lt;1,0,IF(AJ105&lt;20,-20,IF(AJ105&lt;30,-15,IF(AJ105&lt;40,-10,IF(AJ105&lt;50,-5))))))))))</f>
        <v/>
      </c>
      <c r="AL105" s="22" t="n"/>
      <c r="AM105" s="453" t="inlineStr">
        <is>
          <t>D</t>
        </is>
      </c>
      <c r="AN105" s="22">
        <f>IF(AM105=$AN$1,20,IF(AM105=$AO$1,17,IF(AM105=$AP$1,12,IF(AM105=$AQ$1,5,IF(AM105=$AR$1,0)))))</f>
        <v/>
      </c>
      <c r="AP105" s="31" t="n"/>
      <c r="AQ105" s="176" t="inlineStr">
        <is>
          <t>V Bullish</t>
        </is>
      </c>
      <c r="AR105" s="548">
        <f>IF(AQ105=$AS$1,20,IF(AQ105=$AU$1,18,IF(AQ105=$AW$1,14,IF(AQ105=$AY$1,10,IF(AQ105=$BA$1,5,IF(AQ105=$BC$1,0,IF(AQ105=$BD$1,-2.5)))))))</f>
        <v/>
      </c>
      <c r="AS105" s="189" t="n">
        <v>1.19</v>
      </c>
      <c r="AT105" s="22">
        <f>IF(AS105&lt;1,5,IF(AS105&lt;2,0,IF(AS105&gt;2,-5, IF(AS105=0,5,IF(AS105&lt;0,-7)))))</f>
        <v/>
      </c>
      <c r="AU105" s="189" t="n">
        <v>28.57</v>
      </c>
      <c r="AV105" s="22">
        <f>IF(AU105&lt;0,-7,IF(AU105&lt;15,5,IF(AU105&lt;25,2,IF(AU105=25,-5,IF(AU105&gt;25,0)))))</f>
        <v/>
      </c>
      <c r="AW105" s="189" t="n">
        <v>1.97</v>
      </c>
      <c r="AX105" s="22">
        <f>IF(AW105=1,5,IF(AW105&lt;1,5,IF(AW105&gt;1,0)))</f>
        <v/>
      </c>
      <c r="AY105" s="239" t="inlineStr">
        <is>
          <t>Bullish</t>
        </is>
      </c>
      <c r="AZ105" s="189">
        <f>IF(AY105=$AS$1,20,IF(AY105=$AU$1,18,IF(AY105=$AW$1,14,IF(AY105=$AY$1,10,IF(AY105=$BA$1,5,IF(AY105=$BC$1,0,IF(AY105=$BD$1,-2.5)))))))</f>
        <v/>
      </c>
      <c r="BA105" s="18" t="n">
        <v>0.105</v>
      </c>
      <c r="BB105" s="548">
        <f>IF(BA105&gt;0.05,2,IF(BA105&gt;0,1,IF(BA105&lt;-0.05,-1,IF(BA105&lt;0.1,-2))))</f>
        <v/>
      </c>
      <c r="BC105" s="554" t="n">
        <v>45657</v>
      </c>
      <c r="BD105" s="22" t="n">
        <v>137.16</v>
      </c>
      <c r="BE105" s="22">
        <f>X105</f>
        <v/>
      </c>
      <c r="BF105" s="18">
        <f>IF(BD105&gt;0,(BE105-BD105)/BD105,0)</f>
        <v/>
      </c>
      <c r="BG105" s="548">
        <f>IF(BF105&gt;0.05,4,IF(BF105&gt;0,2,IF(BF105&lt;-0.05,-2,IF(BF105&lt;0.1,-4))))</f>
        <v/>
      </c>
      <c r="BH105" s="225" t="n">
        <v>3.5</v>
      </c>
      <c r="BI105" s="225">
        <f>BH105*M105</f>
        <v/>
      </c>
      <c r="BJ105" s="225">
        <f>IF(BH105&gt;5,-1,IF(BH105&gt;4,0,IF(BH105&gt;3,1,IF(BH105&gt;2,2,IF(BH105&gt;1,2, IF(BH105=0,2,IF(BH105&lt;-5,-2,IF(BH105&lt;4,2,IF(BH105&lt;0,1)))))))))</f>
        <v/>
      </c>
      <c r="BK105" s="31" t="n">
        <v>26</v>
      </c>
      <c r="BL105" s="31">
        <f>BK105*M105</f>
        <v/>
      </c>
      <c r="BM105" s="548">
        <f>IF(BK105&gt;40,4,IF(BK105&gt;30,3.5,IF(BK105&gt;20,3,IF(BK105&gt;10,2,IF(BK105&gt;0,1,IF(BK105=0,0.5,IF(BK105&lt;-40,-4,IF(BK105&lt;-30,-3,IF(BK105&lt;-20,-2.5,IF(BK105&lt;-10,-2,IF(BK105&lt;0,0)))))))))))</f>
        <v/>
      </c>
      <c r="BN105" s="61" t="n">
        <v>86</v>
      </c>
      <c r="BO105" s="61">
        <f>BN105*M105</f>
        <v/>
      </c>
      <c r="BP105" s="548">
        <f>IF(BN105&lt;10,5,IF(BN105&lt;20,4,IF(BN105&lt;30,3,IF(BN105&lt;40,2,IF(BN105&lt;50,1,IF(BN105=50,0,IF(BN105&gt;90,-5,IF(BN105&gt;80,-4,IF(BN105&gt;70,-3,IF(BN105&gt;60,-2,IF(BN105&gt;50,-1,0)))))))))))</f>
        <v/>
      </c>
      <c r="BQ105" s="206" t="n"/>
      <c r="BR105" s="61" t="n">
        <v>0.84</v>
      </c>
      <c r="BS105" s="337">
        <f>BR105*M105</f>
        <v/>
      </c>
      <c r="BT105" s="225">
        <f>IF(BR105=1,20,IF(BR105&gt;0.9,16,IF(BR105&gt;0.8,12,IF(BR105&gt;0.7,8,IF(BR105&gt;0.6,4,IF(BR105&gt;0.5,0,IF(BR105&gt;0.4,-1,IF(BR105&gt;0.3,-2,IF(BR105&gt;0.2,-3,IF(BR105&gt;0.1,-4,IF(BR105&gt;0,-5,IF(BR105=0,-5))))))))))))</f>
        <v/>
      </c>
      <c r="BU105" s="61" t="n"/>
      <c r="BV105" s="548" t="inlineStr">
        <is>
          <t>Bull</t>
        </is>
      </c>
      <c r="BW105" s="548">
        <f>IF(BV105=$BZ$1,8,IF(BV105=$CA$1,4,IF(BV105=$CB$1,0,IF(BV105=$CC$1,-4,IF(BV105=$CE$1,-8)))))</f>
        <v/>
      </c>
      <c r="BX105" s="206" t="inlineStr">
        <is>
          <t>˄</t>
        </is>
      </c>
      <c r="BY105" s="206">
        <f>IF(BX105=BR$1,5,IF(BX105=BV$1,0,IF(BX105=BX$1,-5)))</f>
        <v/>
      </c>
      <c r="BZ105" s="207" t="n">
        <v>45965</v>
      </c>
      <c r="CA105" s="548" t="inlineStr">
        <is>
          <t>Buy</t>
        </is>
      </c>
      <c r="CB105" s="61" t="n">
        <v>105</v>
      </c>
      <c r="CC105" s="61" t="n">
        <v>225</v>
      </c>
      <c r="CD105" s="332" t="n"/>
      <c r="CE105" t="inlineStr">
        <is>
          <t>Energy</t>
        </is>
      </c>
      <c r="CF105" t="inlineStr">
        <is>
          <t>Energy</t>
        </is>
      </c>
      <c r="CG105" t="inlineStr">
        <is>
          <t>Oil, Gas &amp; Consumable Fuels</t>
        </is>
      </c>
      <c r="CH105" t="inlineStr">
        <is>
          <t>Oil &amp; Gas Refining &amp; Marketing</t>
        </is>
      </c>
      <c r="CI105" s="183" t="n"/>
      <c r="CL105" s="332" t="n"/>
      <c r="CN105">
        <f>CN104+1</f>
        <v/>
      </c>
      <c r="CO105" s="175">
        <f>T452</f>
        <v/>
      </c>
      <c r="CP105" t="inlineStr">
        <is>
          <t>XRT</t>
        </is>
      </c>
      <c r="CR105" t="inlineStr">
        <is>
          <t>MPC</t>
        </is>
      </c>
    </row>
    <row r="106">
      <c r="B106" s="246" t="n"/>
      <c r="C106" s="246" t="n"/>
      <c r="D106" s="246" t="n"/>
      <c r="E106" s="246" t="n"/>
      <c r="F106" s="246" t="n"/>
      <c r="G106" s="246" t="n"/>
      <c r="H106" s="246" t="n"/>
      <c r="I106" s="246" t="n"/>
      <c r="J106" s="246" t="n"/>
      <c r="K106" s="246" t="n"/>
      <c r="L106" s="270" t="n"/>
      <c r="M106" s="358" t="n"/>
      <c r="N106" s="335" t="n"/>
      <c r="O106" s="246" t="n"/>
      <c r="P106" s="246" t="n"/>
      <c r="Q106" s="246" t="n"/>
      <c r="R106" s="246" t="n"/>
      <c r="S106" s="249">
        <f>IF(BN106&lt;30,$BX$1,IF(BN106&gt;70,$BR$1,$BV$1))</f>
        <v/>
      </c>
      <c r="T106" s="246" t="inlineStr">
        <is>
          <t>Refinning</t>
        </is>
      </c>
      <c r="U106" s="547" t="inlineStr">
        <is>
          <t>PSX</t>
        </is>
      </c>
      <c r="V106" t="inlineStr">
        <is>
          <t xml:space="preserve">Phillips 66 </t>
        </is>
      </c>
      <c r="X106" s="189" t="n">
        <v>133.01</v>
      </c>
      <c r="Y106" s="189" t="n"/>
      <c r="Z106" s="189" t="n"/>
      <c r="AA106" s="22">
        <f>AN106+AP106+AR106+AZ106+BB106+BG106+BJ106+BM106+BT106+BW106+BY106+AC106+AI106+BP106+AK106</f>
        <v/>
      </c>
      <c r="AB106" s="336">
        <f>IF(X106&gt;0,AB$100,0)</f>
        <v/>
      </c>
      <c r="AC106" s="337">
        <f>IF(AB106&gt;0,AC$100,0)</f>
        <v/>
      </c>
      <c r="AD106" s="366">
        <f>AB106*M106</f>
        <v/>
      </c>
      <c r="AE106" s="337">
        <f>AC106*M106</f>
        <v/>
      </c>
      <c r="AF106" s="332" t="n">
        <v>10073182</v>
      </c>
      <c r="AG106" s="332" t="n">
        <v>129394</v>
      </c>
      <c r="AH106" s="225">
        <f>IF(AF106&gt;2500000,AQ$2,IF(AF106&gt;1000000,AR$2,IF(AF106&gt;750000,AS$2,IF(AF106&gt;500000,AT$2,IF(AF106&lt;500000,AU$2)))))</f>
        <v/>
      </c>
      <c r="AI106" s="31">
        <f>IF(AH106=AQ$2,20,IF(AH106=AR$2,15,IF(AH106=AS$2,10,IF(AH106=AT$2,5,IF(AH106=AU$2,0)))))</f>
        <v/>
      </c>
      <c r="AJ106" s="284" t="n">
        <v>61</v>
      </c>
      <c r="AK106" s="31">
        <f>IF(AJ106&gt;84,20,IF(AJ106&gt;80,15,IF(AJ106&gt;75,10,IF(AJ106&gt;70,5,IF(AJ106&gt;49,0,IF(AJ106&lt;1,0,IF(AJ106&lt;20,-20,IF(AJ106&lt;30,-15,IF(AJ106&lt;40,-10,IF(AJ106&lt;50,-5))))))))))</f>
        <v/>
      </c>
      <c r="AL106" s="22" t="n"/>
      <c r="AM106" s="550" t="inlineStr">
        <is>
          <t>C</t>
        </is>
      </c>
      <c r="AN106" s="22">
        <f>IF(AM106=$AN$1,20,IF(AM106=$AO$1,17,IF(AM106=$AP$1,12,IF(AM106=$AQ$1,5,IF(AM106=$AR$1,0)))))</f>
        <v/>
      </c>
      <c r="AP106" s="31" t="n"/>
      <c r="AQ106" s="239" t="inlineStr">
        <is>
          <t>Bullish</t>
        </is>
      </c>
      <c r="AR106" s="548">
        <f>IF(AQ106=$AS$1,20,IF(AQ106=$AU$1,18,IF(AQ106=$AW$1,14,IF(AQ106=$AY$1,10,IF(AQ106=$BA$1,5,IF(AQ106=$BC$1,0,IF(AQ106=$BD$1,-2.5)))))))</f>
        <v/>
      </c>
      <c r="AS106" s="189" t="n">
        <v>0.6</v>
      </c>
      <c r="AT106" s="22">
        <f>IF(AS106&lt;1,5,IF(AS106&lt;2,0,IF(AS106&gt;2,-5, IF(AS106=0,5,IF(AS106&lt;0,-7)))))</f>
        <v/>
      </c>
      <c r="AU106" s="189" t="n">
        <v>31.9</v>
      </c>
      <c r="AV106" s="22">
        <f>IF(AU106&lt;0,-7,IF(AU106&lt;15,5,IF(AU106&lt;25,2,IF(AU106=25,-5,IF(AU106&gt;25,0)))))</f>
        <v/>
      </c>
      <c r="AW106" s="189" t="n">
        <v>1.41</v>
      </c>
      <c r="AX106" s="22">
        <f>IF(AW106=1,5,IF(AW106&lt;1,5,IF(AW106&gt;1,0)))</f>
        <v/>
      </c>
      <c r="AY106" s="239" t="inlineStr">
        <is>
          <t>Bullish</t>
        </is>
      </c>
      <c r="AZ106" s="189">
        <f>IF(AY106=$AS$1,20,IF(AY106=$AU$1,18,IF(AY106=$AW$1,14,IF(AY106=$AY$1,10,IF(AY106=$BA$1,5,IF(AY106=$BC$1,0,IF(AY106=$BD$1,-2.5)))))))</f>
        <v/>
      </c>
      <c r="BA106" s="18" t="n">
        <v>-0.043</v>
      </c>
      <c r="BB106" s="548">
        <f>IF(BA106&gt;0.05,2,IF(BA106&gt;0,1,IF(BA106&lt;-0.05,-1,IF(BA106&lt;0.1,-2))))</f>
        <v/>
      </c>
      <c r="BC106" s="554" t="n">
        <v>45657</v>
      </c>
      <c r="BD106" s="22" t="n">
        <v>110.74</v>
      </c>
      <c r="BE106" s="22">
        <f>X106</f>
        <v/>
      </c>
      <c r="BF106" s="18">
        <f>IF(BD106&gt;0,(BE106-BD106)/BD106,0)</f>
        <v/>
      </c>
      <c r="BG106" s="548">
        <f>IF(BF106&gt;0.05,4,IF(BF106&gt;0,2,IF(BF106&lt;-0.05,-2,IF(BF106&lt;0.1,-4))))</f>
        <v/>
      </c>
      <c r="BH106" s="225" t="n">
        <v>1</v>
      </c>
      <c r="BI106" s="225">
        <f>BH106*M106</f>
        <v/>
      </c>
      <c r="BJ106" s="225">
        <f>IF(BH106&gt;5,-1,IF(BH106&gt;4,0,IF(BH106&gt;3,1,IF(BH106&gt;2,2,IF(BH106&gt;1,2, IF(BH106=0,2,IF(BH106&lt;-5,-2,IF(BH106&lt;4,2,IF(BH106&lt;0,1)))))))))</f>
        <v/>
      </c>
      <c r="BK106" s="31" t="n">
        <v>-10</v>
      </c>
      <c r="BL106" s="31">
        <f>BK106*M225</f>
        <v/>
      </c>
      <c r="BM106" s="548">
        <f>IF(BK106&gt;40,4,IF(BK106&gt;30,3.5,IF(BK106&gt;20,3,IF(BK106&gt;10,2,IF(BK106&gt;0,1,IF(BK106=0,0.5,IF(BK106&lt;-40,-4,IF(BK106&lt;-30,-3,IF(BK106&lt;-20,-2.5,IF(BK106&lt;-10,-2,IF(BK106&lt;0,0)))))))))))</f>
        <v/>
      </c>
      <c r="BN106" s="61" t="n">
        <v>56</v>
      </c>
      <c r="BO106" s="61">
        <f>BN106*M106</f>
        <v/>
      </c>
      <c r="BP106" s="548">
        <f>IF(BN106&lt;10,5,IF(BN106&lt;20,4,IF(BN106&lt;30,3,IF(BN106&lt;40,2,IF(BN106&lt;50,1,IF(BN106=50,0,IF(BN106&gt;90,-5,IF(BN106&gt;80,-4,IF(BN106&gt;70,-3,IF(BN106&gt;60,-2,IF(BN106&gt;50,-1,0)))))))))))</f>
        <v/>
      </c>
      <c r="BQ106" s="206" t="n"/>
      <c r="BR106" s="61" t="n">
        <v>0.61</v>
      </c>
      <c r="BS106" s="337">
        <f>BR106*M106</f>
        <v/>
      </c>
      <c r="BT106" s="225">
        <f>IF(BR106=1,20,IF(BR106&gt;0.9,16,IF(BR106&gt;0.8,12,IF(BR106&gt;0.7,8,IF(BR106&gt;0.6,4,IF(BR106&gt;0.5,0,IF(BR106&gt;0.4,-1,IF(BR106&gt;0.3,-2,IF(BR106&gt;0.2,-3,IF(BR106&gt;0.1,-4,IF(BR106&gt;0,-5,IF(BR106=0,-5))))))))))))</f>
        <v/>
      </c>
      <c r="BU106" s="61" t="n"/>
      <c r="BV106" s="548" t="inlineStr">
        <is>
          <t>Bull</t>
        </is>
      </c>
      <c r="BW106" s="548">
        <f>IF(BV106=$BZ$1,8,IF(BV106=$CA$1,4,IF(BV106=$CB$1,0,IF(BV106=$CC$1,-4,IF(BV106=$CE$1,-8)))))</f>
        <v/>
      </c>
      <c r="BX106" s="206" t="inlineStr">
        <is>
          <t>˄</t>
        </is>
      </c>
      <c r="BY106" s="206">
        <f>IF(BX106=BR$1,5,IF(BX106=BV$1,0,IF(BX106=BX$1,-5)))</f>
        <v/>
      </c>
      <c r="BZ106" s="554" t="n">
        <v>45959</v>
      </c>
      <c r="CA106" s="548" t="inlineStr">
        <is>
          <t>Buy</t>
        </is>
      </c>
      <c r="CD106" s="80" t="n"/>
      <c r="CE106" t="inlineStr">
        <is>
          <t>Oil, Gas Refining&amp; Logistics (Midstream)</t>
        </is>
      </c>
      <c r="CL106" s="332" t="n"/>
      <c r="CM106" s="335" t="n"/>
      <c r="CN106">
        <f>CN105+1</f>
        <v/>
      </c>
      <c r="CO106" s="175">
        <f>T460</f>
        <v/>
      </c>
      <c r="CP106" t="inlineStr">
        <is>
          <t>VNQ</t>
        </is>
      </c>
      <c r="CR106" t="inlineStr">
        <is>
          <t>PSX</t>
        </is>
      </c>
    </row>
    <row r="107" ht="16" customHeight="1" s="545">
      <c r="B107" s="246" t="n"/>
      <c r="C107" s="246" t="n"/>
      <c r="D107" s="246" t="n"/>
      <c r="E107" s="246" t="n"/>
      <c r="F107" s="246" t="n"/>
      <c r="G107" s="246" t="n"/>
      <c r="H107" s="246" t="n"/>
      <c r="I107" s="246" t="n"/>
      <c r="J107" s="246" t="n"/>
      <c r="K107" s="246" t="n"/>
      <c r="L107" s="270" t="n"/>
      <c r="M107" s="358" t="n"/>
      <c r="N107" s="335" t="n"/>
      <c r="O107" s="246" t="n"/>
      <c r="P107" s="246" t="n"/>
      <c r="Q107" s="246" t="n"/>
      <c r="R107" s="246" t="n"/>
      <c r="S107" s="249">
        <f>IF(#REF!&lt;30,$BX$1,IF(#REF!&gt;70,$BR$1,$BV$1))</f>
        <v/>
      </c>
      <c r="T107" s="490" t="inlineStr">
        <is>
          <t>Dis. Serv.</t>
        </is>
      </c>
      <c r="U107" s="547" t="inlineStr">
        <is>
          <t>GEOS</t>
        </is>
      </c>
      <c r="V107" t="inlineStr">
        <is>
          <t>Geospace Technologies Corporation</t>
        </is>
      </c>
      <c r="W107" s="183" t="n"/>
      <c r="X107" s="382" t="n">
        <v>18.91</v>
      </c>
      <c r="Y107" s="189">
        <f>AA107*#REF!</f>
        <v/>
      </c>
      <c r="Z107" s="189">
        <f>(AA107*Y107)/Y$3</f>
        <v/>
      </c>
      <c r="AA107" s="22">
        <f>AN107+AP107+AR107+AZ107+BB107+BG107+BJ107+BM107+BT107+BW107+BY107+AC107+AI107+BP107+AK107</f>
        <v/>
      </c>
      <c r="AB107" s="336" t="n">
        <v>9</v>
      </c>
      <c r="AC107" s="337" t="n">
        <v>45</v>
      </c>
      <c r="AD107" s="366">
        <f>AB107*#REF!</f>
        <v/>
      </c>
      <c r="AE107" s="337">
        <f>AC107*#REF!</f>
        <v/>
      </c>
      <c r="AF107" s="332" t="n">
        <v>243812</v>
      </c>
      <c r="AG107" s="332" t="n"/>
      <c r="AH107" s="225">
        <f>IF(AF107&gt;2500000,AQ$2,IF(AF107&gt;1000000,AR$2,IF(AF107&gt;750000,AS$2,IF(AF107&gt;500000,AT$2,IF(AF107&lt;500000,AU$2)))))</f>
        <v/>
      </c>
      <c r="AI107" s="31">
        <f>IF(AH107=AQ$2,20,IF(AH107=AR$2,15,IF(AH107=AS$2,10,IF(AH107=AT$2,5,IF(AH107=AU$2,0)))))</f>
        <v/>
      </c>
      <c r="AJ107" s="284" t="n">
        <v>37</v>
      </c>
      <c r="AK107" s="31">
        <f>IF(AJ107&gt;84,20,IF(AJ107&gt;80,15,IF(AJ107&gt;75,10,IF(AJ107&gt;70,5,IF(AJ107&gt;49,0,IF(AJ107&lt;1,0,IF(AJ107&lt;20,-20,IF(AJ107&lt;30,-15,IF(AJ107&lt;40,-10,IF(AJ107&lt;50,-5))))))))))</f>
        <v/>
      </c>
      <c r="AL107" s="22" t="n"/>
      <c r="AM107" s="371" t="inlineStr">
        <is>
          <t>B</t>
        </is>
      </c>
      <c r="AN107" s="22">
        <f>IF(AM107=$AN$1,20,IF(AM107=$AO$1,17,IF(AM107=$AP$1,12,IF(AM107=$AQ$1,5,IF(AM107=$AR$1,0)))))</f>
        <v/>
      </c>
      <c r="AO107">
        <f>IF(AM107=AN$1,5,IF(AM107=AO$1,4,IF(AM107=AP$1,3,IF(AM107=AQ$1,2,IF(AM107=AR$1,1,0)))))</f>
        <v/>
      </c>
      <c r="AP107" s="31" t="n"/>
      <c r="AQ107" s="175" t="inlineStr">
        <is>
          <t>Neutral</t>
        </is>
      </c>
      <c r="AR107" s="548">
        <f>IF(AQ107=$AS$1,20,IF(AQ107=$AU$1,18,IF(AQ107=$AW$1,14,IF(AQ107=$AY$1,10,IF(AQ107=$BA$1,5,IF(AQ107=$BC$1,0,IF(AQ107=$BD$1,-2.5)))))))</f>
        <v/>
      </c>
      <c r="AS107" s="189" t="n">
        <v>0</v>
      </c>
      <c r="AT107" s="22">
        <f>IF(AS107&lt;1,5,IF(AS107&lt;2,0,IF(AS107&gt;2,-5, IF(AS107=0,5,IF(AS107&lt;0,-7)))))</f>
        <v/>
      </c>
      <c r="AU107" s="189" t="n">
        <v>-10.17</v>
      </c>
      <c r="AV107" s="22">
        <f>IF(AU107&lt;0,-7,IF(AU107&lt;15,5,IF(AU107&lt;25,2,IF(AU107=25,-5,IF(AU107&gt;25,0)))))</f>
        <v/>
      </c>
      <c r="AW107" s="189">
        <f>-1-2</f>
        <v/>
      </c>
      <c r="AX107" s="22">
        <f>IF(AW107=1,5,IF(AW107&lt;1,5,IF(AW107&gt;1,0)))</f>
        <v/>
      </c>
      <c r="AY107" s="273" t="inlineStr">
        <is>
          <t>Bearish</t>
        </is>
      </c>
      <c r="AZ107" s="189">
        <f>IF(AY107=$AS$1,20,IF(AY107=$AU$1,18,IF(AY107=$AW$1,14,IF(AY107=$AY$1,10,IF(AY107=$BA$1,5,IF(AY107=$BC$1,0,IF(AY107=$BD$1,-2.5)))))))</f>
        <v/>
      </c>
      <c r="BA107" s="18" t="n">
        <v>0.775</v>
      </c>
      <c r="BB107" s="548">
        <f>IF(BA107&gt;0.05,2,IF(BA107&gt;0,1,IF(BA107&lt;-0.05,-1,IF(BA107&lt;0.1,-2))))</f>
        <v/>
      </c>
      <c r="BC107" s="554" t="n">
        <v>45657</v>
      </c>
      <c r="BD107" s="22" t="n">
        <v>10.02</v>
      </c>
      <c r="BE107" s="22">
        <f>X107</f>
        <v/>
      </c>
      <c r="BF107" s="18">
        <f>IF(BD107&gt;0,(BE107-BD107)/BD107,0)</f>
        <v/>
      </c>
      <c r="BG107" s="548">
        <f>IF(BF107&gt;0.05,4,IF(BF107&gt;0,2,IF(BF107&lt;-0.05,-2,IF(BF107&lt;0.1,-4))))</f>
        <v/>
      </c>
      <c r="BH107" s="225" t="n">
        <v>1</v>
      </c>
      <c r="BI107" s="225">
        <f>BH107*#REF!</f>
        <v/>
      </c>
      <c r="BJ107" s="225">
        <f>IF(BH107&gt;5,-1,IF(BH107&gt;4,0,IF(BH107&gt;3,1,IF(BH107&gt;2,2,IF(BH107&gt;1,2, IF(BH107=0,2,IF(BH107&lt;-5,-2,IF(BH107&lt;4,2,IF(BH107&lt;0,1)))))))))</f>
        <v/>
      </c>
      <c r="BK107" s="31" t="n">
        <v>-4</v>
      </c>
      <c r="BL107" s="31">
        <f>BK107*#REF!</f>
        <v/>
      </c>
      <c r="BM107" s="548">
        <f>IF(BK107&gt;40,4,IF(BK107&gt;30,3.5,IF(BK107&gt;20,3,IF(BK107&gt;10,2,IF(BK107&gt;0,1,IF(BK107=0,0.5,IF(BK107&lt;-40,-4,IF(BK107&lt;-30,-3,IF(BK107&lt;-20,-2.5,IF(BK107&lt;-10,-2,IF(BK107&lt;0,0)))))))))))</f>
        <v/>
      </c>
      <c r="BN107" s="61" t="n">
        <v>24</v>
      </c>
      <c r="BO107" s="61">
        <f>BN107*#REF!</f>
        <v/>
      </c>
      <c r="BP107" s="548">
        <f>IF(BN107&lt;10,5,IF(BN107&lt;20,4,IF(BN107&lt;30,3,IF(BN107&lt;40,2,IF(BN107&lt;50,1,IF(BN107=50,0,IF(BN107&gt;90,-5,IF(BN107&gt;80,-4,IF(BN107&gt;70,-3,IF(BN107&gt;60,-2,IF(BN107&gt;50,-1,0)))))))))))</f>
        <v/>
      </c>
      <c r="BQ107" s="206" t="n"/>
      <c r="BR107" s="61" t="n">
        <v>0.86</v>
      </c>
      <c r="BS107" s="337">
        <f>BR107*#REF!</f>
        <v/>
      </c>
      <c r="BT107" s="225">
        <f>IF(BR107=1,20,IF(BR107&gt;0.9,16,IF(BR107&gt;0.8,12,IF(BR107&gt;0.7,8,IF(BR107&gt;0.6,4,IF(BR107&gt;0.5,0,IF(BR107&gt;0.4,-1,IF(BR107&gt;0.3,-2,IF(BR107&gt;0.2,-3,IF(BR107&gt;0.1,-4,IF(BR107&gt;0,-5,IF(BR107=0,-5))))))))))))</f>
        <v/>
      </c>
      <c r="BU107" s="61" t="n"/>
      <c r="BV107" s="548" t="inlineStr">
        <is>
          <t>Bear</t>
        </is>
      </c>
      <c r="BW107" s="548">
        <f>IF(BV107=$BZ$1,8,IF(BV107=$CA$1,4,IF(BV107=$CB$1,0,IF(BV107=$CC$1,-4,IF(BV107=$CE$1,-8)))))</f>
        <v/>
      </c>
      <c r="BX107" s="206" t="inlineStr">
        <is>
          <t>˄</t>
        </is>
      </c>
      <c r="BY107" s="206">
        <f>IF(BX107=BR$1,5,IF(BX107=BV$1,0,IF(BX107=BX$1,-5)))</f>
        <v/>
      </c>
      <c r="BZ107" s="554" t="n"/>
      <c r="CA107" s="548" t="inlineStr">
        <is>
          <t>Buy</t>
        </is>
      </c>
      <c r="CE107" t="inlineStr">
        <is>
          <t>Materials</t>
        </is>
      </c>
      <c r="CF107" t="inlineStr">
        <is>
          <t>Materials</t>
        </is>
      </c>
      <c r="CG107" t="inlineStr">
        <is>
          <t>MetaLs &amp; Mining</t>
        </is>
      </c>
      <c r="CH107" t="inlineStr">
        <is>
          <t>Precious Metals &amp; Minerals</t>
        </is>
      </c>
      <c r="CK107" t="inlineStr">
        <is>
          <t xml:space="preserve"> - Discovery Services</t>
        </is>
      </c>
      <c r="CL107" s="332" t="n"/>
      <c r="CM107" s="335" t="n"/>
      <c r="CN107">
        <f>CN106+1</f>
        <v/>
      </c>
      <c r="CP107" t="inlineStr">
        <is>
          <t>XLY</t>
        </is>
      </c>
      <c r="CR107" t="inlineStr">
        <is>
          <t>GEOS</t>
        </is>
      </c>
    </row>
    <row r="108" hidden="1" ht="15.75" customHeight="1" s="545">
      <c r="B108" s="246" t="n"/>
      <c r="C108" s="246" t="n"/>
      <c r="D108" s="246" t="n"/>
      <c r="E108" s="246" t="n"/>
      <c r="F108" s="246" t="n"/>
      <c r="G108" s="246" t="n"/>
      <c r="H108" s="246" t="n"/>
      <c r="I108" s="246" t="n"/>
      <c r="J108" s="246" t="n"/>
      <c r="K108" s="246" t="n"/>
      <c r="L108" s="270" t="n"/>
      <c r="M108" s="358" t="n"/>
      <c r="N108" s="335" t="n"/>
      <c r="O108" s="246" t="n"/>
      <c r="P108" s="246" t="n"/>
      <c r="Q108" s="246" t="n"/>
      <c r="R108" s="246" t="n"/>
      <c r="S108" s="249" t="n"/>
      <c r="T108" s="246" t="n"/>
      <c r="U108" s="53" t="n"/>
      <c r="X108" s="80" t="n"/>
      <c r="Y108" s="189" t="n"/>
      <c r="Z108" s="189" t="n"/>
      <c r="AA108" s="22">
        <f>AN108+AP108+AR108+AZ108+BB108+BG108+BJ108+BM108+BT108+BW108+BY108+AC108+AI108+BP108+AK108</f>
        <v/>
      </c>
      <c r="AB108" s="336">
        <f>IF(X108&gt;0,AB$100,0)</f>
        <v/>
      </c>
      <c r="AC108" s="337">
        <f>IF(AB108&gt;0,AC$100,0)</f>
        <v/>
      </c>
      <c r="AD108" s="366">
        <f>AB108*M108</f>
        <v/>
      </c>
      <c r="AE108" s="337">
        <f>AC108*M108</f>
        <v/>
      </c>
      <c r="AF108" s="332" t="n"/>
      <c r="AG108" s="332" t="n"/>
      <c r="AH108" s="225">
        <f>IF(AF108&gt;2500000,AQ$2,IF(AF108&gt;1000000,AR$2,IF(AF108&gt;750000,AS$2,IF(AF108&gt;500000,AT$2,IF(AF108&lt;500000,AU$2)))))</f>
        <v/>
      </c>
      <c r="AI108" s="31">
        <f>IF(AH108=AQ$2,20,IF(AH108=AR$2,15,IF(AH108=AS$2,10,IF(AH108=AT$2,5,IF(AH108=AU$2,0)))))</f>
        <v/>
      </c>
      <c r="AJ108" s="284" t="n"/>
      <c r="AK108" s="31">
        <f>IF(AJ108&gt;84,20,IF(AJ108&gt;80,15,IF(AJ108&gt;75,10,IF(AJ108&gt;70,5,IF(AJ108&gt;49,0,IF(AJ108&lt;1,0,IF(AJ108&lt;20,-20,IF(AJ108&lt;30,-15,IF(AJ108&lt;40,-10,IF(AJ108&lt;50,-5))))))))))</f>
        <v/>
      </c>
      <c r="AL108" s="22" t="n"/>
      <c r="AM108" s="550" t="n"/>
      <c r="AN108" s="22">
        <f>IF(AM108=$AN$1,20,IF(AM108=$AO$1,17,IF(AM108=$AP$1,12,IF(AM108=$AQ$1,5,IF(AM108=$AR$1,0)))))</f>
        <v/>
      </c>
      <c r="AP108" s="31" t="n"/>
      <c r="AQ108" s="175" t="n"/>
      <c r="AR108" s="548">
        <f>IF(AQ108=$AS$1,20,IF(AQ108=$AU$1,18,IF(AQ108=$AW$1,14,IF(AQ108=$AY$1,10,IF(AQ108=$BA$1,5,IF(AQ108=$BC$1,0,IF(AQ108=$BD$1,-2.5)))))))</f>
        <v/>
      </c>
      <c r="AS108" s="189" t="n"/>
      <c r="AT108" s="22">
        <f>IF(AS108&lt;1,5,IF(AS108&lt;2,0,IF(AS108&gt;2,-5, IF(AS108=0,5,IF(AS108&lt;0,-7)))))</f>
        <v/>
      </c>
      <c r="AU108" s="189" t="n"/>
      <c r="AV108" s="22">
        <f>IF(AU108&lt;0,-7,IF(AU108&lt;15,5,IF(AU108&lt;25,2,IF(AU108=25,-5,IF(AU108&gt;25,0)))))</f>
        <v/>
      </c>
      <c r="AW108" s="189" t="n"/>
      <c r="AX108" s="22">
        <f>IF(AW108=1,5,IF(AW108&lt;1,5,IF(AW108&gt;1,0)))</f>
        <v/>
      </c>
      <c r="AY108" s="189" t="n"/>
      <c r="AZ108" s="189">
        <f>IF(AY108=$AS$1,20,IF(AY108=$AU$1,18,IF(AY108=$AW$1,14,IF(AY108=$AY$1,10,IF(AY108=$BA$1,5,IF(AY108=$BC$1,0,IF(AY108=$BD$1,-2.5)))))))</f>
        <v/>
      </c>
      <c r="BA108" s="18" t="n"/>
      <c r="BB108" s="548">
        <f>IF(BA108&gt;0.05,2,IF(BA108&gt;0,1,IF(BA108&lt;-0.05,-1,IF(BA108&lt;0.1,-2))))</f>
        <v/>
      </c>
      <c r="BC108" s="554" t="n">
        <v>45657</v>
      </c>
      <c r="BD108" s="22" t="n"/>
      <c r="BE108" s="22">
        <f>X108</f>
        <v/>
      </c>
      <c r="BF108" s="18">
        <f>IF(BD108&gt;0,(BE108-BD108)/BD108,0)</f>
        <v/>
      </c>
      <c r="BG108" s="548">
        <f>IF(BF108&gt;0.05,4,IF(BF108&gt;0,2,IF(BF108&lt;-0.05,-2,IF(BF108&lt;0.1,-4))))</f>
        <v/>
      </c>
      <c r="BH108" s="225" t="n"/>
      <c r="BI108" s="225">
        <f>BH108*M108</f>
        <v/>
      </c>
      <c r="BJ108" s="225">
        <f>IF(BH108&gt;5,-1,IF(BH108&gt;4,0,IF(BH108&gt;3,1,IF(BH108&gt;2,2,IF(BH108&gt;1,2, IF(BH108=0,2,IF(BH108&lt;-5,-2,IF(BH108&lt;4,2,IF(BH108&lt;0,1)))))))))</f>
        <v/>
      </c>
      <c r="BK108" s="31" t="n"/>
      <c r="BL108" s="31">
        <f>BK108*M108</f>
        <v/>
      </c>
      <c r="BM108" s="548">
        <f>IF(BK108&gt;40,4,IF(BK108&gt;30,3.5,IF(BK108&gt;20,3,IF(BK108&gt;10,2,IF(BK108&gt;0,1,IF(BK108=0,0.5,IF(BK108&lt;-40,-4,IF(BK108&lt;-30,-3,IF(BK108&lt;-20,-2.5,IF(BK108&lt;-10,-2,IF(BK108&lt;0,0)))))))))))</f>
        <v/>
      </c>
      <c r="BN108" s="61" t="n"/>
      <c r="BO108" s="61">
        <f>BN108*M108</f>
        <v/>
      </c>
      <c r="BP108" s="548">
        <f>IF(BN108&lt;10,5,IF(BN108&lt;20,4,IF(BN108&lt;30,3,IF(BN108&lt;40,2,IF(BN108&lt;50,1,IF(BN108=50,0,IF(BN108&gt;90,-5,IF(BN108&gt;80,-4,IF(BN108&gt;70,-3,IF(BN108&gt;60,-2,IF(BN108&gt;50,-1,0)))))))))))</f>
        <v/>
      </c>
      <c r="BQ108" s="206" t="n"/>
      <c r="BR108" s="61" t="n"/>
      <c r="BS108" s="337">
        <f>BR108*M108</f>
        <v/>
      </c>
      <c r="BT108" s="225">
        <f>IF(BR108=1,20,IF(BR108&gt;0.9,16,IF(BR108&gt;0.8,12,IF(BR108&gt;0.7,8,IF(BR108&gt;0.6,4,IF(BR108&gt;0.5,0,IF(BR108&gt;0.4,-1,IF(BR108&gt;0.3,-2,IF(BR108&gt;0.2,-3,IF(BR108&gt;0.1,-4,IF(BR108&gt;0,-5,IF(BR108=0,-5))))))))))))</f>
        <v/>
      </c>
      <c r="BU108" s="61" t="n"/>
      <c r="BV108" s="548" t="n"/>
      <c r="BW108" s="548">
        <f>IF(BV108=$BZ$1,8,IF(BV108=$CA$1,4,IF(BV108=$CB$1,0,IF(BV108=$CC$1,-4,IF(BV108=$CE$1,-8)))))</f>
        <v/>
      </c>
      <c r="BX108" s="206" t="inlineStr">
        <is>
          <t>˄</t>
        </is>
      </c>
      <c r="BY108" s="206">
        <f>IF(BX108=BR$1,5,IF(BX108=BV$1,0,IF(BX108=BX$1,-5)))</f>
        <v/>
      </c>
      <c r="BZ108" s="554" t="n"/>
      <c r="CA108" s="548" t="inlineStr">
        <is>
          <t>Buy</t>
        </is>
      </c>
      <c r="CD108" s="80" t="n"/>
      <c r="CE108" s="80" t="n"/>
      <c r="CF108" s="80" t="n"/>
      <c r="CL108" s="332" t="n"/>
      <c r="CM108" s="335" t="n"/>
      <c r="CN108">
        <f>CN107+1</f>
        <v/>
      </c>
      <c r="CO108" s="548">
        <f>T427</f>
        <v/>
      </c>
      <c r="CP108" t="inlineStr">
        <is>
          <t>XLP</t>
        </is>
      </c>
    </row>
    <row r="109" hidden="1" ht="15.75" customHeight="1" s="545">
      <c r="B109" s="246" t="n"/>
      <c r="C109" s="246" t="n"/>
      <c r="D109" s="246" t="n"/>
      <c r="E109" s="246" t="n"/>
      <c r="F109" s="246" t="n"/>
      <c r="G109" s="246" t="n"/>
      <c r="H109" s="246" t="n"/>
      <c r="I109" s="246" t="n"/>
      <c r="J109" s="246" t="n"/>
      <c r="K109" s="246" t="n"/>
      <c r="L109" s="270" t="n"/>
      <c r="M109" s="358" t="n"/>
      <c r="N109" s="335" t="n"/>
      <c r="O109" s="246" t="n"/>
      <c r="P109" s="246" t="n"/>
      <c r="Q109" s="246" t="n"/>
      <c r="R109" s="246" t="n"/>
      <c r="S109" s="249" t="n"/>
      <c r="T109" s="246" t="n"/>
      <c r="U109" s="53" t="n"/>
      <c r="X109" s="80" t="n"/>
      <c r="Y109" s="189" t="n"/>
      <c r="Z109" s="189" t="n"/>
      <c r="AA109" s="22">
        <f>AN109+AP109+AR109+AZ109+BB109+BG109+BJ109+BM109+BT109+BW109+BY109+AC109+AI109+BP109+AK109</f>
        <v/>
      </c>
      <c r="AB109" s="336">
        <f>IF(X109&gt;0,AB$100,0)</f>
        <v/>
      </c>
      <c r="AC109" s="337">
        <f>IF(AB109&gt;0,AC$100,0)</f>
        <v/>
      </c>
      <c r="AD109" s="366">
        <f>AB109*M109</f>
        <v/>
      </c>
      <c r="AE109" s="337">
        <f>AC109*M109</f>
        <v/>
      </c>
      <c r="AF109" s="332" t="n"/>
      <c r="AG109" s="332" t="n"/>
      <c r="AH109" s="225">
        <f>IF(AF109&gt;2500000,AQ$2,IF(AF109&gt;1000000,AR$2,IF(AF109&gt;750000,AS$2,IF(AF109&gt;500000,AT$2,IF(AF109&lt;500000,AU$2)))))</f>
        <v/>
      </c>
      <c r="AI109" s="31">
        <f>IF(AH109=AQ$2,20,IF(AH109=AR$2,15,IF(AH109=AS$2,10,IF(AH109=AT$2,5,IF(AH109=AU$2,0)))))</f>
        <v/>
      </c>
      <c r="AJ109" s="284" t="n"/>
      <c r="AK109" s="31">
        <f>IF(AJ109&gt;84,20,IF(AJ109&gt;80,15,IF(AJ109&gt;75,10,IF(AJ109&gt;70,5,IF(AJ109&gt;49,0,IF(AJ109&lt;1,0,IF(AJ109&lt;20,-20,IF(AJ109&lt;30,-15,IF(AJ109&lt;40,-10,IF(AJ109&lt;50,-5))))))))))</f>
        <v/>
      </c>
      <c r="AL109" s="22" t="n"/>
      <c r="AM109" s="550" t="n"/>
      <c r="AN109" s="22">
        <f>IF(AM109=$AN$1,20,IF(AM109=$AO$1,17,IF(AM109=$AP$1,12,IF(AM109=$AQ$1,5,IF(AM109=$AR$1,0)))))</f>
        <v/>
      </c>
      <c r="AP109" s="31" t="n"/>
      <c r="AQ109" s="175" t="n"/>
      <c r="AR109" s="548">
        <f>IF(AQ109=$AS$1,20,IF(AQ109=$AU$1,18,IF(AQ109=$AW$1,14,IF(AQ109=$AY$1,10,IF(AQ109=$BA$1,5,IF(AQ109=$BC$1,0,IF(AQ109=$BD$1,-2.5)))))))</f>
        <v/>
      </c>
      <c r="AS109" s="189" t="n"/>
      <c r="AT109" s="22">
        <f>IF(AS109&lt;1,5,IF(AS109&lt;2,0,IF(AS109&gt;2,-5, IF(AS109=0,5,IF(AS109&lt;0,-7)))))</f>
        <v/>
      </c>
      <c r="AU109" s="189" t="n"/>
      <c r="AV109" s="22">
        <f>IF(AU109&lt;0,-7,IF(AU109&lt;15,5,IF(AU109&lt;25,2,IF(AU109=25,-5,IF(AU109&gt;25,0)))))</f>
        <v/>
      </c>
      <c r="AW109" s="189" t="n"/>
      <c r="AX109" s="22">
        <f>IF(AW109=1,5,IF(AW109&lt;1,5,IF(AW109&gt;1,0)))</f>
        <v/>
      </c>
      <c r="AY109" s="189" t="n"/>
      <c r="AZ109" s="189">
        <f>IF(AY109=$AS$1,20,IF(AY109=$AU$1,18,IF(AY109=$AW$1,14,IF(AY109=$AY$1,10,IF(AY109=$BA$1,5,IF(AY109=$BC$1,0,IF(AY109=$BD$1,-2.5)))))))</f>
        <v/>
      </c>
      <c r="BA109" s="18" t="n"/>
      <c r="BB109" s="548">
        <f>IF(BA109&gt;0.05,2,IF(BA109&gt;0,1,IF(BA109&lt;-0.05,-1,IF(BA109&lt;0.1,-2))))</f>
        <v/>
      </c>
      <c r="BC109" s="554" t="n">
        <v>45657</v>
      </c>
      <c r="BD109" s="22" t="n"/>
      <c r="BE109" s="22">
        <f>X109</f>
        <v/>
      </c>
      <c r="BF109" s="18">
        <f>IF(BD109&gt;0,(BE109-BD109)/BD109,0)</f>
        <v/>
      </c>
      <c r="BG109" s="548">
        <f>IF(BF109&gt;0.05,4,IF(BF109&gt;0,2,IF(BF109&lt;-0.05,-2,IF(BF109&lt;0.1,-4))))</f>
        <v/>
      </c>
      <c r="BH109" s="225" t="n"/>
      <c r="BI109" s="225">
        <f>BH109*M109</f>
        <v/>
      </c>
      <c r="BJ109" s="225">
        <f>IF(BH109&gt;5,-1,IF(BH109&gt;4,0,IF(BH109&gt;3,1,IF(BH109&gt;2,2,IF(BH109&gt;1,2, IF(BH109=0,2,IF(BH109&lt;-5,-2,IF(BH109&lt;4,2,IF(BH109&lt;0,1)))))))))</f>
        <v/>
      </c>
      <c r="BK109" s="31" t="n"/>
      <c r="BL109" s="31">
        <f>BK109*M109</f>
        <v/>
      </c>
      <c r="BM109" s="548">
        <f>IF(BK109&gt;40,4,IF(BK109&gt;30,3.5,IF(BK109&gt;20,3,IF(BK109&gt;10,2,IF(BK109&gt;0,1,IF(BK109=0,0.5,IF(BK109&lt;-40,-4,IF(BK109&lt;-30,-3,IF(BK109&lt;-20,-2.5,IF(BK109&lt;-10,-2,IF(BK109&lt;0,0)))))))))))</f>
        <v/>
      </c>
      <c r="BN109" s="61" t="n"/>
      <c r="BO109" s="61">
        <f>BN109*M109</f>
        <v/>
      </c>
      <c r="BP109" s="548">
        <f>IF(BN109&lt;10,5,IF(BN109&lt;20,4,IF(BN109&lt;30,3,IF(BN109&lt;40,2,IF(BN109&lt;50,1,IF(BN109=50,0,IF(BN109&gt;90,-5,IF(BN109&gt;80,-4,IF(BN109&gt;70,-3,IF(BN109&gt;60,-2,IF(BN109&gt;50,-1,0)))))))))))</f>
        <v/>
      </c>
      <c r="BQ109" s="206" t="n"/>
      <c r="BR109" s="61" t="n"/>
      <c r="BS109" s="337">
        <f>BR109*M109</f>
        <v/>
      </c>
      <c r="BT109" s="225">
        <f>IF(BR109=1,20,IF(BR109&gt;0.9,16,IF(BR109&gt;0.8,12,IF(BR109&gt;0.7,8,IF(BR109&gt;0.6,4,IF(BR109&gt;0.5,0,IF(BR109&gt;0.4,-1,IF(BR109&gt;0.3,-2,IF(BR109&gt;0.2,-3,IF(BR109&gt;0.1,-4,IF(BR109&gt;0,-5,IF(BR109=0,-5))))))))))))</f>
        <v/>
      </c>
      <c r="BU109" s="61" t="n"/>
      <c r="BV109" s="548" t="n"/>
      <c r="BW109" s="548">
        <f>IF(BV109=$BZ$1,8,IF(BV109=$CA$1,4,IF(BV109=$CB$1,0,IF(BV109=$CC$1,-4,IF(BV109=$CE$1,-8)))))</f>
        <v/>
      </c>
      <c r="BX109" s="206" t="inlineStr">
        <is>
          <t>˄</t>
        </is>
      </c>
      <c r="BY109" s="206">
        <f>IF(BX109=BR$1,5,IF(BX109=BV$1,0,IF(BX109=BX$1,-5)))</f>
        <v/>
      </c>
      <c r="BZ109" s="554" t="n"/>
      <c r="CA109" s="548" t="inlineStr">
        <is>
          <t>Buy</t>
        </is>
      </c>
      <c r="CD109" s="80" t="n"/>
      <c r="CE109" s="80" t="n"/>
      <c r="CF109" s="80" t="n"/>
      <c r="CL109" s="332" t="n"/>
      <c r="CM109" s="335" t="inlineStr">
        <is>
          <t>XLK</t>
        </is>
      </c>
      <c r="CN109">
        <f>CN108+1</f>
        <v/>
      </c>
      <c r="CO109" s="548">
        <f>T437</f>
        <v/>
      </c>
      <c r="CP109" t="inlineStr">
        <is>
          <t>XHB</t>
        </is>
      </c>
    </row>
    <row r="110" hidden="1" ht="15.75" customHeight="1" s="545">
      <c r="B110" s="246" t="n"/>
      <c r="C110" s="246" t="n"/>
      <c r="D110" s="246" t="n"/>
      <c r="E110" s="246" t="n"/>
      <c r="F110" s="246" t="n"/>
      <c r="G110" s="246" t="n"/>
      <c r="H110" s="246" t="n"/>
      <c r="I110" s="246" t="n"/>
      <c r="J110" s="246" t="n"/>
      <c r="K110" s="246" t="n"/>
      <c r="L110" s="270" t="n"/>
      <c r="M110" s="358" t="n"/>
      <c r="N110" s="335" t="n"/>
      <c r="O110" s="246" t="n"/>
      <c r="P110" s="246" t="n"/>
      <c r="Q110" s="246" t="n"/>
      <c r="R110" s="246" t="n"/>
      <c r="S110" s="249" t="n"/>
      <c r="T110" s="246" t="n"/>
      <c r="U110" s="53" t="n"/>
      <c r="X110" s="80" t="n"/>
      <c r="Y110" s="189" t="n"/>
      <c r="Z110" s="189" t="n"/>
      <c r="AA110" s="22">
        <f>AN110+AP110+AR110+AZ110+BB110+BG110+BJ110+BM110+BT110+BW110+BY110+AC110+AI110+BP110+AK110</f>
        <v/>
      </c>
      <c r="AB110" s="336">
        <f>IF(X110&gt;0,AB$100,0)</f>
        <v/>
      </c>
      <c r="AC110" s="337">
        <f>IF(AB110&gt;0,AC$100,0)</f>
        <v/>
      </c>
      <c r="AD110" s="366">
        <f>AB110*M110</f>
        <v/>
      </c>
      <c r="AE110" s="337">
        <f>AC110*M110</f>
        <v/>
      </c>
      <c r="AF110" s="332" t="n"/>
      <c r="AG110" s="332" t="n"/>
      <c r="AH110" s="225">
        <f>IF(AF110&gt;2500000,AQ$2,IF(AF110&gt;1000000,AR$2,IF(AF110&gt;750000,AS$2,IF(AF110&gt;500000,AT$2,IF(AF110&lt;500000,AU$2)))))</f>
        <v/>
      </c>
      <c r="AI110" s="31">
        <f>IF(AH110=AQ$2,20,IF(AH110=AR$2,15,IF(AH110=AS$2,10,IF(AH110=AT$2,5,IF(AH110=AU$2,0)))))</f>
        <v/>
      </c>
      <c r="AJ110" s="284" t="n"/>
      <c r="AK110" s="31">
        <f>IF(AJ110&gt;84,20,IF(AJ110&gt;80,15,IF(AJ110&gt;75,10,IF(AJ110&gt;70,5,IF(AJ110&gt;49,0,IF(AJ110&lt;1,0,IF(AJ110&lt;20,-20,IF(AJ110&lt;30,-15,IF(AJ110&lt;40,-10,IF(AJ110&lt;50,-5))))))))))</f>
        <v/>
      </c>
      <c r="AL110" s="22" t="n"/>
      <c r="AM110" s="550" t="n"/>
      <c r="AN110" s="22">
        <f>IF(AM110=$AN$1,20,IF(AM110=$AO$1,17,IF(AM110=$AP$1,12,IF(AM110=$AQ$1,5,IF(AM110=$AR$1,0)))))</f>
        <v/>
      </c>
      <c r="AP110" s="31" t="n"/>
      <c r="AQ110" s="175" t="n"/>
      <c r="AR110" s="548">
        <f>IF(AQ110=$AS$1,20,IF(AQ110=$AU$1,18,IF(AQ110=$AW$1,14,IF(AQ110=$AY$1,10,IF(AQ110=$BA$1,5,IF(AQ110=$BC$1,0,IF(AQ110=$BD$1,-2.5)))))))</f>
        <v/>
      </c>
      <c r="AS110" s="189" t="n"/>
      <c r="AT110" s="22">
        <f>IF(AS110&lt;1,5,IF(AS110&lt;2,0,IF(AS110&gt;2,-5, IF(AS110=0,5,IF(AS110&lt;0,-7)))))</f>
        <v/>
      </c>
      <c r="AU110" s="189" t="n"/>
      <c r="AV110" s="22">
        <f>IF(AU110&lt;0,-7,IF(AU110&lt;15,5,IF(AU110&lt;25,2,IF(AU110=25,-5,IF(AU110&gt;25,0)))))</f>
        <v/>
      </c>
      <c r="AW110" s="189" t="n"/>
      <c r="AX110" s="22">
        <f>IF(AW110=1,5,IF(AW110&lt;1,5,IF(AW110&gt;1,0)))</f>
        <v/>
      </c>
      <c r="AY110" s="189" t="n"/>
      <c r="AZ110" s="189">
        <f>IF(AY110=$AS$1,20,IF(AY110=$AU$1,18,IF(AY110=$AW$1,14,IF(AY110=$AY$1,10,IF(AY110=$BA$1,5,IF(AY110=$BC$1,0,IF(AY110=$BD$1,-2.5)))))))</f>
        <v/>
      </c>
      <c r="BA110" s="18" t="n"/>
      <c r="BB110" s="548">
        <f>IF(BA110&gt;0.05,2,IF(BA110&gt;0,1,IF(BA110&lt;-0.05,-1,IF(BA110&lt;0.1,-2))))</f>
        <v/>
      </c>
      <c r="BC110" s="554" t="n">
        <v>45657</v>
      </c>
      <c r="BD110" s="22" t="n"/>
      <c r="BE110" s="22">
        <f>X110</f>
        <v/>
      </c>
      <c r="BF110" s="18">
        <f>IF(BD110&gt;0,(BE110-BD110)/BD110,0)</f>
        <v/>
      </c>
      <c r="BG110" s="548">
        <f>IF(BF110&gt;0.05,4,IF(BF110&gt;0,2,IF(BF110&lt;-0.05,-2,IF(BF110&lt;0.1,-4))))</f>
        <v/>
      </c>
      <c r="BH110" s="225" t="n"/>
      <c r="BI110" s="225">
        <f>BH110*M110</f>
        <v/>
      </c>
      <c r="BJ110" s="225">
        <f>IF(BH110&gt;5,-1,IF(BH110&gt;4,0,IF(BH110&gt;3,1,IF(BH110&gt;2,2,IF(BH110&gt;1,2, IF(BH110=0,2,IF(BH110&lt;-5,-2,IF(BH110&lt;4,2,IF(BH110&lt;0,1)))))))))</f>
        <v/>
      </c>
      <c r="BK110" s="31" t="n"/>
      <c r="BL110" s="31">
        <f>BK110*M110</f>
        <v/>
      </c>
      <c r="BM110" s="548">
        <f>IF(BK110&gt;40,4,IF(BK110&gt;30,3.5,IF(BK110&gt;20,3,IF(BK110&gt;10,2,IF(BK110&gt;0,1,IF(BK110=0,0.5,IF(BK110&lt;-40,-4,IF(BK110&lt;-30,-3,IF(BK110&lt;-20,-2.5,IF(BK110&lt;-10,-2,IF(BK110&lt;0,0)))))))))))</f>
        <v/>
      </c>
      <c r="BN110" s="61" t="n"/>
      <c r="BO110" s="61">
        <f>BN110*M110</f>
        <v/>
      </c>
      <c r="BP110" s="548">
        <f>IF(BN110&lt;10,5,IF(BN110&lt;20,4,IF(BN110&lt;30,3,IF(BN110&lt;40,2,IF(BN110&lt;50,1,IF(BN110=50,0,IF(BN110&gt;90,-5,IF(BN110&gt;80,-4,IF(BN110&gt;70,-3,IF(BN110&gt;60,-2,IF(BN110&gt;50,-1,0)))))))))))</f>
        <v/>
      </c>
      <c r="BQ110" s="206" t="n"/>
      <c r="BR110" s="61" t="n"/>
      <c r="BS110" s="337">
        <f>BR110*M110</f>
        <v/>
      </c>
      <c r="BT110" s="225">
        <f>IF(BR110=1,20,IF(BR110&gt;0.9,16,IF(BR110&gt;0.8,12,IF(BR110&gt;0.7,8,IF(BR110&gt;0.6,4,IF(BR110&gt;0.5,0,IF(BR110&gt;0.4,-1,IF(BR110&gt;0.3,-2,IF(BR110&gt;0.2,-3,IF(BR110&gt;0.1,-4,IF(BR110&gt;0,-5,IF(BR110=0,-5))))))))))))</f>
        <v/>
      </c>
      <c r="BU110" s="61" t="n"/>
      <c r="BV110" s="548" t="n"/>
      <c r="BW110" s="548">
        <f>IF(BV110=$BZ$1,8,IF(BV110=$CA$1,4,IF(BV110=$CB$1,0,IF(BV110=$CC$1,-4,IF(BV110=$CE$1,-8)))))</f>
        <v/>
      </c>
      <c r="BX110" s="206" t="inlineStr">
        <is>
          <t>˄</t>
        </is>
      </c>
      <c r="BY110" s="206">
        <f>IF(BX110=BR$1,5,IF(BX110=BV$1,0,IF(BX110=BX$1,-5)))</f>
        <v/>
      </c>
      <c r="BZ110" s="554" t="n"/>
      <c r="CA110" s="548" t="inlineStr">
        <is>
          <t>Buy</t>
        </is>
      </c>
      <c r="CD110" s="80" t="n"/>
      <c r="CE110" s="80" t="n"/>
      <c r="CF110" s="80" t="n"/>
      <c r="CL110" s="332" t="n"/>
      <c r="CN110">
        <f>CN109+1</f>
        <v/>
      </c>
      <c r="CO110" s="548">
        <f>T468</f>
        <v/>
      </c>
      <c r="CP110" t="inlineStr">
        <is>
          <t>KCE</t>
        </is>
      </c>
    </row>
    <row r="111">
      <c r="B111" s="246" t="n"/>
      <c r="C111" s="246" t="n"/>
      <c r="D111" s="246" t="n"/>
      <c r="E111" s="246" t="n"/>
      <c r="F111" s="246" t="n"/>
      <c r="G111" s="266" t="n">
        <v>2000</v>
      </c>
      <c r="H111" s="266" t="n">
        <v>19.278</v>
      </c>
      <c r="I111" s="408" t="n">
        <v>38556</v>
      </c>
      <c r="J111" s="75" t="n">
        <v>45980</v>
      </c>
      <c r="K111" s="246" t="n"/>
      <c r="L111" s="270" t="n"/>
      <c r="M111" s="358" t="n"/>
      <c r="N111" s="335" t="n"/>
      <c r="O111" s="246" t="n"/>
      <c r="P111" s="246" t="n"/>
      <c r="Q111" s="246" t="n"/>
      <c r="CN111">
        <f>CN110+1</f>
        <v/>
      </c>
      <c r="CO111" s="175">
        <f>T477</f>
        <v/>
      </c>
      <c r="CP111" t="inlineStr">
        <is>
          <t>XSW</t>
        </is>
      </c>
    </row>
    <row r="112" ht="19" customHeight="1" s="545">
      <c r="B112" s="246" t="n"/>
      <c r="C112" s="246" t="n"/>
      <c r="D112" s="246" t="n"/>
      <c r="E112" s="246" t="n"/>
      <c r="F112" s="246" t="n"/>
      <c r="G112" s="246" t="n"/>
      <c r="H112" s="246" t="n"/>
      <c r="I112" s="246" t="n"/>
      <c r="J112" s="246" t="n"/>
      <c r="K112" s="246" t="n"/>
      <c r="L112" s="270" t="n"/>
      <c r="M112" s="358" t="n"/>
      <c r="N112" s="335" t="n"/>
      <c r="O112" s="246" t="n"/>
      <c r="P112" s="246" t="n"/>
      <c r="Q112" s="246" t="n"/>
      <c r="R112" s="246" t="n"/>
      <c r="S112" s="249" t="n"/>
      <c r="T112" s="449" t="inlineStr">
        <is>
          <t>Materials</t>
        </is>
      </c>
      <c r="V112" s="444" t="n"/>
      <c r="X112" s="80" t="n"/>
      <c r="Y112" s="80" t="n"/>
      <c r="Z112" s="80" t="n"/>
      <c r="AA112" s="80" t="n"/>
      <c r="AB112" s="80" t="n"/>
      <c r="AC112" s="80" t="n"/>
      <c r="AD112" s="80" t="n"/>
      <c r="AE112" s="80" t="n"/>
      <c r="AF112" s="80" t="n"/>
      <c r="AG112" s="80" t="n"/>
      <c r="AH112" s="80" t="n"/>
      <c r="AI112" s="80" t="n"/>
      <c r="AJ112" s="80" t="n"/>
      <c r="AK112" s="80" t="n"/>
      <c r="AL112" s="80" t="n"/>
      <c r="AM112" s="80" t="n"/>
      <c r="AN112" s="80" t="n"/>
      <c r="AO112" s="80" t="n"/>
      <c r="AP112" s="80" t="n"/>
      <c r="AQ112" s="80" t="n"/>
      <c r="AR112" s="80" t="n"/>
      <c r="AS112" s="80" t="n"/>
      <c r="AT112" s="80" t="n"/>
      <c r="AU112" s="80" t="n"/>
      <c r="AV112" s="80" t="n"/>
      <c r="AW112" s="80" t="n"/>
      <c r="AX112" s="80" t="n"/>
      <c r="AY112" s="80" t="n"/>
      <c r="AZ112" s="80" t="n"/>
      <c r="BA112" s="80" t="n"/>
      <c r="BB112" s="80" t="n"/>
      <c r="BC112" s="80" t="n"/>
      <c r="BD112" s="80" t="n"/>
      <c r="BE112" s="80" t="n"/>
      <c r="BF112" s="80" t="n"/>
      <c r="BG112" s="80" t="n"/>
      <c r="BH112" s="80" t="n"/>
      <c r="BI112" s="80" t="n"/>
      <c r="BJ112" s="80" t="n"/>
      <c r="BK112" s="80" t="n"/>
      <c r="BL112" s="80" t="n"/>
      <c r="BM112" s="80" t="n"/>
      <c r="BN112" s="80" t="n"/>
      <c r="BO112" s="80" t="n"/>
      <c r="BP112" s="80" t="n"/>
      <c r="BQ112" s="80" t="n"/>
      <c r="BR112" s="80" t="n"/>
      <c r="BS112" s="80" t="n"/>
      <c r="BT112" s="80" t="n"/>
      <c r="BU112" s="80" t="n"/>
      <c r="BV112" s="80" t="n"/>
      <c r="BW112" s="80" t="n"/>
      <c r="BX112" s="80" t="n"/>
      <c r="BY112" s="80" t="n"/>
      <c r="BZ112" s="80" t="n"/>
      <c r="CA112" s="80" t="n"/>
      <c r="CB112" s="80" t="n"/>
      <c r="CC112" s="80" t="n"/>
      <c r="CD112" s="80" t="n"/>
      <c r="CE112" s="80" t="n"/>
      <c r="CF112" s="80" t="n"/>
      <c r="CL112" s="332" t="n"/>
      <c r="CN112">
        <f>CN111+1</f>
        <v/>
      </c>
      <c r="CO112" s="175" t="inlineStr">
        <is>
          <t>KARS</t>
        </is>
      </c>
      <c r="CP112" t="inlineStr">
        <is>
          <t>XTN</t>
        </is>
      </c>
    </row>
    <row r="113" ht="17" customHeight="1" s="545">
      <c r="B113" s="246" t="n"/>
      <c r="C113" s="246" t="n"/>
      <c r="D113" s="246" t="n"/>
      <c r="E113" s="246" t="n"/>
      <c r="F113" s="246" t="n"/>
      <c r="G113" s="246" t="n"/>
      <c r="H113" s="246" t="n"/>
      <c r="I113" s="246" t="n"/>
      <c r="J113" s="246" t="n"/>
      <c r="K113" s="246" t="n"/>
      <c r="L113" s="270" t="n"/>
      <c r="M113" s="358" t="n"/>
      <c r="N113" s="335" t="n"/>
      <c r="O113" s="246" t="n"/>
      <c r="P113" s="246" t="n"/>
      <c r="Q113" s="246" t="n"/>
      <c r="R113" s="246" t="n"/>
      <c r="S113" s="249" t="n"/>
      <c r="T113" s="456" t="inlineStr">
        <is>
          <t>XME</t>
        </is>
      </c>
      <c r="U113" s="444" t="inlineStr">
        <is>
          <t>Chemicals (Ag &amp; Industrial)</t>
        </is>
      </c>
      <c r="X113" s="80" t="n"/>
      <c r="Y113" s="80" t="n"/>
      <c r="Z113" s="80" t="n"/>
      <c r="AA113" s="80" t="n"/>
      <c r="AB113" s="455">
        <f>VLOOKUP(CLEAN(TRIM(T113)), 'ETF''s'!$B$7:$C$42, 2, FALSE)</f>
        <v/>
      </c>
      <c r="AC113" s="506">
        <f>VLOOKUP(CLEAN(TRIM(T113)), 'ETF''s'!$B$7:$D$42, 3, FALSE)</f>
        <v/>
      </c>
      <c r="AD113" s="80" t="n"/>
      <c r="AE113" s="80" t="n"/>
      <c r="AF113" s="80" t="n"/>
      <c r="AG113" s="80" t="n"/>
      <c r="AH113" s="80" t="n"/>
      <c r="AI113" s="80" t="n"/>
      <c r="AJ113" s="80" t="n"/>
      <c r="AK113" s="80" t="n"/>
      <c r="AL113" s="80" t="n"/>
      <c r="AM113" s="80" t="n"/>
      <c r="AN113" s="80" t="n"/>
      <c r="AO113" s="80" t="n"/>
      <c r="AP113" s="80" t="n"/>
      <c r="AQ113" s="80" t="n"/>
      <c r="AR113" s="80" t="n"/>
      <c r="AS113" s="80" t="n"/>
      <c r="AT113" s="80" t="n"/>
      <c r="AU113" s="80" t="n"/>
      <c r="AV113" s="80" t="n"/>
      <c r="AW113" s="80" t="n"/>
      <c r="AX113" s="80" t="n"/>
      <c r="AY113" s="80" t="n"/>
      <c r="AZ113" s="80" t="n"/>
      <c r="BA113" s="80" t="n"/>
      <c r="BB113" s="80" t="n"/>
      <c r="BC113" s="80" t="n"/>
      <c r="BD113" s="80" t="n"/>
      <c r="BE113" s="80" t="n"/>
      <c r="BF113" s="80" t="n"/>
      <c r="BG113" s="80" t="n"/>
      <c r="BH113" s="80" t="n"/>
      <c r="BI113" s="80" t="n"/>
      <c r="BJ113" s="80" t="n"/>
      <c r="BK113" s="80" t="n"/>
      <c r="BL113" s="80" t="n"/>
      <c r="BM113" s="80" t="n"/>
      <c r="BN113" s="80" t="n"/>
      <c r="BO113" s="80" t="n"/>
      <c r="BP113" s="80" t="n"/>
      <c r="BQ113" s="80" t="n"/>
      <c r="BR113" s="80" t="n"/>
      <c r="BS113" s="80" t="n"/>
      <c r="BT113" s="80" t="n"/>
      <c r="BU113" s="80" t="n"/>
      <c r="BV113" s="80" t="n"/>
      <c r="BW113" s="80" t="n"/>
      <c r="BX113" s="80" t="n"/>
      <c r="BY113" s="80" t="n"/>
      <c r="BZ113" s="80" t="n"/>
      <c r="CA113" s="548" t="n"/>
      <c r="CB113" s="61" t="n"/>
      <c r="CC113" s="61" t="n"/>
      <c r="CD113" s="332" t="n"/>
      <c r="CL113" s="332" t="n"/>
      <c r="CN113">
        <f>CN112+1</f>
        <v/>
      </c>
      <c r="CP113" t="inlineStr">
        <is>
          <t>MILN</t>
        </is>
      </c>
      <c r="CR113" t="inlineStr">
        <is>
          <t>Chemicals (Ag &amp; Industrial)</t>
        </is>
      </c>
    </row>
    <row r="114">
      <c r="B114" s="246" t="n"/>
      <c r="C114" s="246" t="n"/>
      <c r="D114" s="246" t="n"/>
      <c r="E114" s="246" t="n"/>
      <c r="F114" s="246" t="n"/>
      <c r="G114" s="246" t="n"/>
      <c r="H114" s="246" t="n"/>
      <c r="I114" s="246" t="n"/>
      <c r="J114" s="246" t="n"/>
      <c r="K114" s="246" t="n"/>
      <c r="L114" s="270" t="n"/>
      <c r="M114" s="358" t="n"/>
      <c r="N114" s="335" t="n"/>
      <c r="O114" s="246" t="n"/>
      <c r="P114" s="246" t="n"/>
      <c r="Q114" s="246" t="n"/>
      <c r="R114" s="246" t="n"/>
      <c r="S114" s="249">
        <f>IF(BN114&lt;30,$BX$1,IF(BN114&gt;70,$BR$1,$BV$1))</f>
        <v/>
      </c>
      <c r="T114" s="451" t="n"/>
      <c r="U114" s="547" t="inlineStr">
        <is>
          <t>HUN</t>
        </is>
      </c>
      <c r="V114" t="inlineStr">
        <is>
          <t>Huntsman Corporation</t>
        </is>
      </c>
      <c r="X114" s="80" t="n">
        <v>9.31</v>
      </c>
      <c r="Y114" s="189" t="n"/>
      <c r="Z114" s="189" t="n"/>
      <c r="AA114" s="22">
        <f>AN114+AP114+AR114+AZ114+BB114+BG114+BJ114+BM114+BT114+BW114+BY114+AC114+AI114+BP114+AK114</f>
        <v/>
      </c>
      <c r="AB114" s="336">
        <f>IF(X114&gt;0,AB$113,0)</f>
        <v/>
      </c>
      <c r="AC114" s="337">
        <f>IF(AB114&gt;0,AC$113,0)</f>
        <v/>
      </c>
      <c r="AD114" s="366">
        <f>AB114*M114</f>
        <v/>
      </c>
      <c r="AE114" s="337">
        <f>AC114*M114</f>
        <v/>
      </c>
      <c r="AF114" s="332" t="n">
        <v>930159</v>
      </c>
      <c r="AG114" s="332" t="n">
        <v>-53492</v>
      </c>
      <c r="AH114" s="225">
        <f>IF(AF114&gt;2500000,AQ$2,IF(AF114&gt;1000000,AR$2,IF(AF114&gt;750000,AS$2,IF(AF114&gt;500000,AT$2,IF(AF114&lt;500000,AU$2)))))</f>
        <v/>
      </c>
      <c r="AI114" s="31">
        <f>IF(AH114=AQ$2,20,IF(AH114=AR$2,15,IF(AH114=AS$2,10,IF(AH114=AT$2,5,IF(AH114=AU$2,0)))))</f>
        <v/>
      </c>
      <c r="AJ114" s="284" t="n">
        <v>58</v>
      </c>
      <c r="AK114" s="31">
        <f>IF(AJ114&gt;84,20,IF(AJ114&gt;80,15,IF(AJ114&gt;75,10,IF(AJ114&gt;70,5,IF(AJ114&gt;49,0,IF(AJ114&lt;1,0,IF(AJ114&lt;20,-20,IF(AJ114&lt;30,-15,IF(AJ114&lt;40,-10,IF(AJ114&lt;50,-5))))))))))</f>
        <v/>
      </c>
      <c r="AL114" s="22" t="n"/>
      <c r="AM114" s="452" t="inlineStr">
        <is>
          <t>F</t>
        </is>
      </c>
      <c r="AN114" s="22">
        <f>IF(AM114=$AN$1,20,IF(AM114=$AO$1,17,IF(AM114=$AP$1,12,IF(AM114=$AQ$1,5,IF(AM114=$AR$1,0)))))</f>
        <v/>
      </c>
      <c r="AP114" s="31" t="n"/>
      <c r="AQ114" s="178" t="inlineStr">
        <is>
          <t>V Bearish</t>
        </is>
      </c>
      <c r="AR114" s="548">
        <f>IF(AQ114=$AS$1,20,IF(AQ114=$AU$1,18,IF(AQ114=$AW$1,14,IF(AQ114=$AY$1,10,IF(AQ114=$BA$1,5,IF(AQ114=$BC$1,0,IF(AQ114=$BD$1,-2.5)))))))</f>
        <v/>
      </c>
      <c r="AS114" s="189" t="n">
        <v>0.66</v>
      </c>
      <c r="AT114" s="22">
        <f>IF(AS114&lt;1,5,IF(AS114&lt;2,0,IF(AS114&gt;2,-5, IF(AS114=0,5,IF(AS114&lt;0,-7)))))</f>
        <v/>
      </c>
      <c r="AU114" s="189" t="n">
        <v>5.02</v>
      </c>
      <c r="AV114" s="22">
        <f>IF(AU114&lt;0,-7,IF(AU114&lt;15,5,IF(AU114&lt;25,2,IF(AU114=25,-5,IF(AU114&gt;25,0)))))</f>
        <v/>
      </c>
      <c r="AW114" s="189" t="n">
        <v>-0.18</v>
      </c>
      <c r="AX114" s="22">
        <f>IF(AW114=1,5,IF(AW114&lt;1,5,IF(AW114&gt;1,0)))</f>
        <v/>
      </c>
      <c r="AY114" s="239" t="inlineStr">
        <is>
          <t>Bullish</t>
        </is>
      </c>
      <c r="AZ114" s="189">
        <f>IF(AY114=$AS$1,20,IF(AY114=$AU$1,18,IF(AY114=$AW$1,14,IF(AY114=$AY$1,10,IF(AY114=$BA$1,5,IF(AY114=$BC$1,0,IF(AY114=$BD$1,-2.5)))))))</f>
        <v/>
      </c>
      <c r="BA114" s="18" t="n">
        <v>-0.607</v>
      </c>
      <c r="BB114" s="548">
        <f>IF(BA114&gt;0.05,2,IF(BA114&gt;0,1,IF(BA114&lt;-0.05,-1,IF(BA114&lt;0.1,-2))))</f>
        <v/>
      </c>
      <c r="BC114" s="554" t="n">
        <v>45657</v>
      </c>
      <c r="BD114" s="22" t="n">
        <v>16.99</v>
      </c>
      <c r="BE114" s="22">
        <f>X114</f>
        <v/>
      </c>
      <c r="BF114" s="18">
        <f>IF(BD114&gt;0,(BE114-BD114)/BD114,0)</f>
        <v/>
      </c>
      <c r="BG114" s="548">
        <f>IF(BF114&gt;0.05,4,IF(BF114&gt;0,2,IF(BF114&lt;-0.05,-2,IF(BF114&lt;0.1,-4))))</f>
        <v/>
      </c>
      <c r="BH114" s="225" t="n">
        <v>-2.5</v>
      </c>
      <c r="BI114" s="225">
        <f>BH114*M114</f>
        <v/>
      </c>
      <c r="BJ114" s="225">
        <f>IF(BH114&gt;5,-1,IF(BH114&gt;4,0,IF(BH114&gt;3,1,IF(BH114&gt;2,2,IF(BH114&gt;1,2, IF(BH114=0,2,IF(BH114&lt;-5,-2,IF(BH114&lt;4,2,IF(BH114&lt;0,1)))))))))</f>
        <v/>
      </c>
      <c r="BK114" s="31" t="n">
        <v>-17</v>
      </c>
      <c r="BL114" s="31">
        <f>BK114*M114</f>
        <v/>
      </c>
      <c r="BM114" s="548">
        <f>IF(BK114&gt;40,4,IF(BK114&gt;30,3.5,IF(BK114&gt;20,3,IF(BK114&gt;10,2,IF(BK114&gt;0,1,IF(BK114=0,0.5,IF(BK114&lt;-40,-4,IF(BK114&lt;-30,-3,IF(BK114&lt;-20,-2.5,IF(BK114&lt;-10,-2,IF(BK114&lt;0,0)))))))))))</f>
        <v/>
      </c>
      <c r="BN114" s="61" t="n">
        <v>38</v>
      </c>
      <c r="BO114" s="61">
        <f>BN114*M114</f>
        <v/>
      </c>
      <c r="BP114" s="548">
        <f>IF(BN114&lt;10,5,IF(BN114&lt;20,4,IF(BN114&lt;30,3,IF(BN114&lt;40,2,IF(BN114&lt;50,1,IF(BN114=50,0,IF(BN114&gt;90,-5,IF(BN114&gt;80,-4,IF(BN114&gt;70,-3,IF(BN114&gt;60,-2,IF(BN114&gt;50,-1,0)))))))))))</f>
        <v/>
      </c>
      <c r="BQ114" s="206" t="n"/>
      <c r="BR114" s="61" t="n">
        <v>0.04</v>
      </c>
      <c r="BS114" s="337">
        <f>BR114*M114</f>
        <v/>
      </c>
      <c r="BT114" s="225">
        <f>IF(BR114=1,20,IF(BR114&gt;0.9,16,IF(BR114&gt;0.8,12,IF(BR114&gt;0.7,8,IF(BR114&gt;0.6,4,IF(BR114&gt;0.5,0,IF(BR114&gt;0.4,-1,IF(BR114&gt;0.3,-2,IF(BR114&gt;0.2,-3,IF(BR114&gt;0.1,-4,IF(BR114&gt;0,-5,IF(BR114=0,-5))))))))))))</f>
        <v/>
      </c>
      <c r="BU114" s="61" t="n"/>
      <c r="BV114" s="548" t="inlineStr">
        <is>
          <t>V Bear</t>
        </is>
      </c>
      <c r="BW114" s="548">
        <f>IF(BV114=$BZ$1,8,IF(BV114=$CA$1,4,IF(BV114=$CB$1,0,IF(BV114=$CC$1,-4,IF(BV114=$CE$1,-8)))))</f>
        <v/>
      </c>
      <c r="BX114" s="206">
        <f>BX1</f>
        <v/>
      </c>
      <c r="BY114" s="206">
        <f>IF(BX114=BR$1,5,IF(BX114=BV$1,0,IF(BX114=BX$1,-5)))</f>
        <v/>
      </c>
      <c r="BZ114" s="554" t="n"/>
      <c r="CA114" s="548" t="inlineStr">
        <is>
          <t>Buy</t>
        </is>
      </c>
      <c r="CE114" t="inlineStr">
        <is>
          <t>Materials</t>
        </is>
      </c>
      <c r="CF114" s="548" t="inlineStr">
        <is>
          <t>Materials</t>
        </is>
      </c>
      <c r="CG114" t="inlineStr">
        <is>
          <t>Chemicals</t>
        </is>
      </c>
      <c r="CH114" t="inlineStr">
        <is>
          <t>Industrial</t>
        </is>
      </c>
      <c r="CL114" s="332" t="n"/>
      <c r="CN114">
        <f>CN113+1</f>
        <v/>
      </c>
      <c r="CR114" t="inlineStr">
        <is>
          <t>HUN</t>
        </is>
      </c>
    </row>
    <row r="115">
      <c r="B115" s="246" t="n"/>
      <c r="C115" s="246" t="n"/>
      <c r="D115" s="246" t="n"/>
      <c r="E115" s="246" t="n"/>
      <c r="F115" s="246" t="n"/>
      <c r="G115" s="246" t="n"/>
      <c r="H115" s="246" t="n"/>
      <c r="I115" s="246" t="n"/>
      <c r="J115" s="246" t="n"/>
      <c r="K115" s="246" t="n"/>
      <c r="L115" s="270" t="n"/>
      <c r="M115" s="358" t="n"/>
      <c r="N115" s="335" t="n"/>
      <c r="O115" s="246" t="n"/>
      <c r="P115" s="246" t="n"/>
      <c r="Q115" s="246" t="n"/>
      <c r="R115" s="246" t="n"/>
      <c r="S115" s="249">
        <f>IF(BN115&lt;30,$BX$1,IF(BN115&gt;70,$BR$1,$BV$1))</f>
        <v/>
      </c>
      <c r="T115" s="451" t="n"/>
      <c r="U115" s="547" t="inlineStr">
        <is>
          <t>NTR</t>
        </is>
      </c>
      <c r="V115" t="inlineStr">
        <is>
          <t>Nutrien Ltd.</t>
        </is>
      </c>
      <c r="X115" s="80" t="n">
        <v>59.35</v>
      </c>
      <c r="Y115" s="189" t="n"/>
      <c r="Z115" s="189" t="n"/>
      <c r="AA115" s="22">
        <f>AN115+AP115+AR115+AZ115+BB115+BG115+BJ115+BM115+BT115+BW115+BY115+AC115+AI115+BP115+AK115</f>
        <v/>
      </c>
      <c r="AB115" s="336">
        <f>IF(X115&gt;0,AB$113,0)</f>
        <v/>
      </c>
      <c r="AC115" s="337">
        <f>IF(AB115&gt;0,AC$113,0)</f>
        <v/>
      </c>
      <c r="AD115" s="366">
        <f>AB115*M115</f>
        <v/>
      </c>
      <c r="AE115" s="337">
        <f>AC115*M115</f>
        <v/>
      </c>
      <c r="AF115" s="332" t="n">
        <v>1012996</v>
      </c>
      <c r="AG115" s="332" t="n">
        <v>55182</v>
      </c>
      <c r="AH115" s="225">
        <f>IF(AF115&gt;2500000,AQ$2,IF(AF115&gt;1000000,AR$2,IF(AF115&gt;750000,AS$2,IF(AF115&gt;500000,AT$2,IF(AF115&lt;500000,AU$2)))))</f>
        <v/>
      </c>
      <c r="AI115" s="31">
        <f>IF(AH115=AQ$2,20,IF(AH115=AR$2,15,IF(AH115=AS$2,10,IF(AH115=AT$2,5,IF(AH115=AU$2,0)))))</f>
        <v/>
      </c>
      <c r="AJ115" s="284" t="n">
        <v>68</v>
      </c>
      <c r="AK115" s="31">
        <f>IF(AJ115&gt;84,20,IF(AJ115&gt;80,15,IF(AJ115&gt;75,10,IF(AJ115&gt;70,5,IF(AJ115&gt;49,0,IF(AJ115&lt;1,0,IF(AJ115&lt;20,-20,IF(AJ115&lt;30,-15,IF(AJ115&lt;40,-10,IF(AJ115&lt;50,-5))))))))))</f>
        <v/>
      </c>
      <c r="AL115" s="22" t="n"/>
      <c r="AM115" s="371" t="inlineStr">
        <is>
          <t>B</t>
        </is>
      </c>
      <c r="AN115" s="22">
        <f>IF(AM115=$AN$1,20,IF(AM115=$AO$1,17,IF(AM115=$AP$1,12,IF(AM115=$AQ$1,5,IF(AM115=$AR$1,0)))))</f>
        <v/>
      </c>
      <c r="AP115" s="31" t="n"/>
      <c r="AQ115" s="175" t="inlineStr">
        <is>
          <t>Neutral</t>
        </is>
      </c>
      <c r="AR115" s="548">
        <f>IF(AQ115=$AS$1,20,IF(AQ115=$AU$1,18,IF(AQ115=$AW$1,14,IF(AQ115=$AY$1,10,IF(AQ115=$BA$1,5,IF(AQ115=$BC$1,0,IF(AQ115=$BD$1,-2.5)))))))</f>
        <v/>
      </c>
      <c r="AS115" s="189" t="n">
        <v>0.43</v>
      </c>
      <c r="AT115" s="22">
        <f>IF(AS115&lt;1,5,IF(AS115&lt;2,0,IF(AS115&gt;2,-5, IF(AS115=0,5,IF(AS115&lt;0,-7)))))</f>
        <v/>
      </c>
      <c r="AU115" s="189" t="n">
        <v>21.2</v>
      </c>
      <c r="AV115" s="22">
        <f>IF(AU115&lt;0,-7,IF(AU115&lt;15,5,IF(AU115&lt;25,2,IF(AU115=25,-5,IF(AU115&gt;25,0)))))</f>
        <v/>
      </c>
      <c r="AW115" s="189" t="inlineStr">
        <is>
          <t>N/A</t>
        </is>
      </c>
      <c r="AX115" s="22">
        <f>IF(AW115=1,5,IF(AW115&lt;1,5,IF(AW115&gt;1,0)))</f>
        <v/>
      </c>
      <c r="AY115" s="175" t="inlineStr">
        <is>
          <t>Neutral</t>
        </is>
      </c>
      <c r="AZ115" s="189">
        <f>IF(AY115=$AS$1,20,IF(AY115=$AU$1,18,IF(AY115=$AW$1,14,IF(AY115=$AY$1,10,IF(AY115=$BA$1,5,IF(AY115=$BC$1,0,IF(AY115=$BD$1,-2.5)))))))</f>
        <v/>
      </c>
      <c r="BA115" s="18" t="n">
        <v>0.188</v>
      </c>
      <c r="BB115" s="548">
        <f>IF(BA115&gt;0.05,2,IF(BA115&gt;0,1,IF(BA115&lt;-0.05,-1,IF(BA115&lt;0.1,-2))))</f>
        <v/>
      </c>
      <c r="BC115" s="554" t="n">
        <v>45657</v>
      </c>
      <c r="BD115" s="22" t="n">
        <v>43.85</v>
      </c>
      <c r="BE115" s="22">
        <f>X115</f>
        <v/>
      </c>
      <c r="BF115" s="18">
        <f>IF(BD115&gt;0,(BE115-BD115)/BD115,0)</f>
        <v/>
      </c>
      <c r="BG115" s="548">
        <f>IF(BF115&gt;0.05,4,IF(BF115&gt;0,2,IF(BF115&lt;-0.05,-2,IF(BF115&lt;0.1,-4))))</f>
        <v/>
      </c>
      <c r="BH115" s="225" t="n">
        <v>2</v>
      </c>
      <c r="BI115" s="225">
        <f>BH115*M115</f>
        <v/>
      </c>
      <c r="BJ115" s="225">
        <f>IF(BH115&gt;5,-1,IF(BH115&gt;4,0,IF(BH115&gt;3,1,IF(BH115&gt;2,2,IF(BH115&gt;1,2, IF(BH115=0,2,IF(BH115&lt;-5,-2,IF(BH115&lt;4,2,IF(BH115&lt;0,1)))))))))</f>
        <v/>
      </c>
      <c r="BK115" s="31" t="n">
        <v>-3</v>
      </c>
      <c r="BL115" s="31">
        <f>BK115*M115</f>
        <v/>
      </c>
      <c r="BM115" s="548">
        <f>IF(BK115&gt;40,4,IF(BK115&gt;30,3.5,IF(BK115&gt;20,3,IF(BK115&gt;10,2,IF(BK115&gt;0,1,IF(BK115=0,0.5,IF(BK115&lt;-40,-4,IF(BK115&lt;-30,-3,IF(BK115&lt;-20,-2.5,IF(BK115&lt;-10,-2,IF(BK115&lt;0,0)))))))))))</f>
        <v/>
      </c>
      <c r="BN115" s="61" t="n">
        <v>74</v>
      </c>
      <c r="BO115" s="61">
        <f>BN115*M115</f>
        <v/>
      </c>
      <c r="BP115" s="548">
        <f>IF(BN115&lt;10,5,IF(BN115&lt;20,4,IF(BN115&lt;30,3,IF(BN115&lt;40,2,IF(BN115&lt;50,1,IF(BN115=50,0,IF(BN115&gt;90,-5,IF(BN115&gt;80,-4,IF(BN115&gt;70,-3,IF(BN115&gt;60,-2,IF(BN115&gt;50,-1,0)))))))))))</f>
        <v/>
      </c>
      <c r="BQ115" s="206" t="n"/>
      <c r="BR115" s="61" t="n">
        <v>0.17</v>
      </c>
      <c r="BS115" s="337">
        <f>BR115*M115</f>
        <v/>
      </c>
      <c r="BT115" s="225">
        <f>IF(BR115=1,20,IF(BR115&gt;0.9,16,IF(BR115&gt;0.8,12,IF(BR115&gt;0.7,8,IF(BR115&gt;0.6,4,IF(BR115&gt;0.5,0,IF(BR115&gt;0.4,-1,IF(BR115&gt;0.3,-2,IF(BR115&gt;0.2,-3,IF(BR115&gt;0.1,-4,IF(BR115&gt;0,-5,IF(BR115=0,-5))))))))))))</f>
        <v/>
      </c>
      <c r="BU115" s="61" t="n"/>
      <c r="BV115" s="548" t="inlineStr">
        <is>
          <t>V Bear</t>
        </is>
      </c>
      <c r="BW115" s="548">
        <f>IF(BV115=$BZ$1,8,IF(BV115=$CA$1,4,IF(BV115=$CB$1,0,IF(BV115=$CC$1,-4,IF(BV115=$CE$1,-8)))))</f>
        <v/>
      </c>
      <c r="BX115" s="206" t="inlineStr">
        <is>
          <t>˄</t>
        </is>
      </c>
      <c r="BY115" s="206">
        <f>IF(BX115=BR$1,5,IF(BX115=BV$1,0,IF(BX115=BX$1,-5)))</f>
        <v/>
      </c>
      <c r="BZ115" s="554" t="n"/>
      <c r="CA115" s="548" t="inlineStr">
        <is>
          <t>Buy</t>
        </is>
      </c>
      <c r="CE115" t="inlineStr">
        <is>
          <t>Materials</t>
        </is>
      </c>
      <c r="CF115" s="548" t="inlineStr">
        <is>
          <t>Materials</t>
        </is>
      </c>
      <c r="CG115" t="inlineStr">
        <is>
          <t>Chemicals</t>
        </is>
      </c>
      <c r="CH115" t="inlineStr">
        <is>
          <t>Ag - Fertilizers</t>
        </is>
      </c>
      <c r="CL115" s="332" t="n"/>
      <c r="CN115">
        <f>CN114+1</f>
        <v/>
      </c>
      <c r="CR115" t="inlineStr">
        <is>
          <t>NTR</t>
        </is>
      </c>
    </row>
    <row r="116">
      <c r="B116" s="246" t="n"/>
      <c r="C116" s="246" t="n"/>
      <c r="D116" s="246" t="n"/>
      <c r="E116" s="246" t="n"/>
      <c r="F116" s="246" t="n"/>
      <c r="G116" s="246" t="n"/>
      <c r="H116" s="246" t="n"/>
      <c r="I116" s="246" t="n"/>
      <c r="J116" s="246" t="n"/>
      <c r="K116" s="246" t="n"/>
      <c r="L116" s="270" t="n"/>
      <c r="M116" s="358" t="n"/>
      <c r="N116" s="335" t="n"/>
      <c r="O116" s="246" t="n"/>
      <c r="P116" s="246" t="n"/>
      <c r="Q116" s="246" t="n"/>
      <c r="R116" s="246" t="n"/>
      <c r="S116" s="249">
        <f>IF(BN116&lt;30,$BX$1,IF(BN116&gt;70,$BR$1,$BV$1))</f>
        <v/>
      </c>
      <c r="T116" s="451" t="n"/>
      <c r="U116" s="547" t="inlineStr">
        <is>
          <t>IPI</t>
        </is>
      </c>
      <c r="V116" t="inlineStr">
        <is>
          <t>Intrepid Potash</t>
        </is>
      </c>
      <c r="X116" s="80" t="n">
        <v>29.39</v>
      </c>
      <c r="Y116" s="189" t="n"/>
      <c r="Z116" s="189" t="n"/>
      <c r="AA116" s="22">
        <f>AN116+AP116+AR116+AZ116+BB116+BG116+BJ116+BM116+BT116+BW116+BY116+AC116+AI116+BP116+AK116</f>
        <v/>
      </c>
      <c r="AB116" s="336">
        <f>IF(X116&gt;0,AB$113,0)</f>
        <v/>
      </c>
      <c r="AC116" s="337">
        <f>IF(AB116&gt;0,AC$113,0)</f>
        <v/>
      </c>
      <c r="AD116" s="366">
        <f>AB116*M116</f>
        <v/>
      </c>
      <c r="AE116" s="337">
        <f>AC116*M116</f>
        <v/>
      </c>
      <c r="AF116" s="332" t="n">
        <v>481124</v>
      </c>
      <c r="AG116" s="332" t="n">
        <v>-429515</v>
      </c>
      <c r="AH116" s="225">
        <f>IF(AF116&gt;2500000,AQ$2,IF(AF116&gt;1000000,AR$2,IF(AF116&gt;750000,AS$2,IF(AF116&gt;500000,AT$2,IF(AF116&lt;500000,AU$2)))))</f>
        <v/>
      </c>
      <c r="AI116" s="31">
        <f>IF(AH116=AQ$2,20,IF(AH116=AR$2,15,IF(AH116=AS$2,10,IF(AH116=AT$2,5,IF(AH116=AU$2,0)))))</f>
        <v/>
      </c>
      <c r="AJ116" s="284" t="n">
        <v>63</v>
      </c>
      <c r="AK116" s="31">
        <f>IF(AJ116&gt;84,20,IF(AJ116&gt;80,15,IF(AJ116&gt;75,10,IF(AJ116&gt;70,5,IF(AJ116&gt;49,0,IF(AJ116&lt;1,0,IF(AJ116&lt;20,-20,IF(AJ116&lt;30,-15,IF(AJ116&lt;40,-10,IF(AJ116&lt;50,-5))))))))))</f>
        <v/>
      </c>
      <c r="AL116" s="22" t="n"/>
      <c r="AM116" s="371" t="inlineStr">
        <is>
          <t>B</t>
        </is>
      </c>
      <c r="AN116" s="22">
        <f>IF(AM116=$AN$1,20,IF(AM116=$AO$1,17,IF(AM116=$AP$1,12,IF(AM116=$AQ$1,5,IF(AM116=$AR$1,0)))))</f>
        <v/>
      </c>
      <c r="AP116" s="31" t="n"/>
      <c r="AQ116" s="177" t="inlineStr">
        <is>
          <t>Neutral+</t>
        </is>
      </c>
      <c r="AR116" s="548">
        <f>IF(AQ116=$AS$1,20,IF(AQ116=$AU$1,18,IF(AQ116=$AW$1,14,IF(AQ116=$AY$1,10,IF(AQ116=$BA$1,5,IF(AQ116=$BC$1,0,IF(AQ116=$BD$1,-2.5)))))))</f>
        <v/>
      </c>
      <c r="AS116" s="189" t="n">
        <v>0.01</v>
      </c>
      <c r="AT116" s="22">
        <f>IF(AS116&lt;1,5,IF(AS116&lt;2,0,IF(AS116&gt;2,-5, IF(AS116=0,5,IF(AS116&lt;0,-7)))))</f>
        <v/>
      </c>
      <c r="AU116" s="189" t="n">
        <v>-1.89</v>
      </c>
      <c r="AV116" s="22">
        <f>IF(AU116&lt;0,-7,IF(AU116&lt;15,5,IF(AU116&lt;25,2,IF(AU116=25,-5,IF(AU116&gt;25,0)))))</f>
        <v/>
      </c>
      <c r="AW116" s="189" t="n">
        <v>-0.38</v>
      </c>
      <c r="AX116" s="22">
        <f>IF(AW116=1,5,IF(AW116&lt;1,5,IF(AW116&gt;1,0)))</f>
        <v/>
      </c>
      <c r="AY116" s="176" t="inlineStr">
        <is>
          <t>V Bullish</t>
        </is>
      </c>
      <c r="AZ116" s="189">
        <f>IF(AY116=$AS$1,20,IF(AY116=$AU$1,18,IF(AY116=$AW$1,14,IF(AY116=$AY$1,10,IF(AY116=$BA$1,5,IF(AY116=$BC$1,0,IF(AY116=$BD$1,-2.5)))))))</f>
        <v/>
      </c>
      <c r="BA116" s="18" t="n">
        <v>0.257</v>
      </c>
      <c r="BB116" s="548">
        <f>IF(BA116&gt;0.05,2,IF(BA116&gt;0,1,IF(BA116&lt;-0.05,-1,IF(BA116&lt;0.1,-2))))</f>
        <v/>
      </c>
      <c r="BC116" s="554" t="n">
        <v>45657</v>
      </c>
      <c r="BD116" s="22" t="n">
        <v>21.92</v>
      </c>
      <c r="BE116" s="22">
        <f>X116</f>
        <v/>
      </c>
      <c r="BF116" s="18">
        <f>IF(BD116&gt;0,(BE116-BD116)/BD116,0)</f>
        <v/>
      </c>
      <c r="BG116" s="548">
        <f>IF(BF116&gt;0.05,4,IF(BF116&gt;0,2,IF(BF116&lt;-0.05,-2,IF(BF116&lt;0.1,-4))))</f>
        <v/>
      </c>
      <c r="BH116" s="225" t="n">
        <v>-1</v>
      </c>
      <c r="BI116" s="225">
        <f>BH116*M116</f>
        <v/>
      </c>
      <c r="BJ116" s="225">
        <f>IF(BH116&gt;5,-1,IF(BH116&gt;4,0,IF(BH116&gt;3,1,IF(BH116&gt;2,2,IF(BH116&gt;1,2, IF(BH116=0,2,IF(BH116&lt;-5,-2,IF(BH116&lt;4,2,IF(BH116&lt;0,1)))))))))</f>
        <v/>
      </c>
      <c r="BK116" s="31" t="n">
        <v>-12</v>
      </c>
      <c r="BL116" s="31">
        <f>BK116*M116</f>
        <v/>
      </c>
      <c r="BM116" s="548">
        <f>IF(BK116&gt;40,4,IF(BK116&gt;30,3.5,IF(BK116&gt;20,3,IF(BK116&gt;10,2,IF(BK116&gt;0,1,IF(BK116=0,0.5,IF(BK116&lt;-40,-4,IF(BK116&lt;-30,-3,IF(BK116&lt;-20,-2.5,IF(BK116&lt;-10,-2,IF(BK116&lt;0,0)))))))))))</f>
        <v/>
      </c>
      <c r="BN116" s="61" t="n">
        <v>57</v>
      </c>
      <c r="BO116" s="61">
        <f>BN116*M116</f>
        <v/>
      </c>
      <c r="BP116" s="548">
        <f>IF(BN116&lt;10,5,IF(BN116&lt;20,4,IF(BN116&lt;30,3,IF(BN116&lt;40,2,IF(BN116&lt;50,1,IF(BN116=50,0,IF(BN116&gt;90,-5,IF(BN116&gt;80,-4,IF(BN116&gt;70,-3,IF(BN116&gt;60,-2,IF(BN116&gt;50,-1,0)))))))))))</f>
        <v/>
      </c>
      <c r="BQ116" s="206" t="n"/>
      <c r="BR116" s="61" t="n">
        <v>0.05</v>
      </c>
      <c r="BS116" s="337">
        <f>BR116*M116</f>
        <v/>
      </c>
      <c r="BT116" s="225">
        <f>IF(BR116=1,20,IF(BR116&gt;0.9,16,IF(BR116&gt;0.8,12,IF(BR116&gt;0.7,8,IF(BR116&gt;0.6,4,IF(BR116&gt;0.5,0,IF(BR116&gt;0.4,-1,IF(BR116&gt;0.3,-2,IF(BR116&gt;0.2,-3,IF(BR116&gt;0.1,-4,IF(BR116&gt;0,-5,IF(BR116=0,-5))))))))))))</f>
        <v/>
      </c>
      <c r="BU116" s="61" t="n"/>
      <c r="BV116" s="548" t="inlineStr">
        <is>
          <t>Bear</t>
        </is>
      </c>
      <c r="BW116" s="548">
        <f>IF(BV116=$BZ$1,8,IF(BV116=$CA$1,4,IF(BV116=$CB$1,0,IF(BV116=$CC$1,-4,IF(BV116=$CE$1,-8)))))</f>
        <v/>
      </c>
      <c r="BX116" s="206" t="inlineStr">
        <is>
          <t>˄</t>
        </is>
      </c>
      <c r="BY116" s="206">
        <f>IF(BX116=BR$1,5,IF(BX116=BV$1,0,IF(BX116=BX$1,-5)))</f>
        <v/>
      </c>
      <c r="BZ116" s="554" t="n"/>
      <c r="CA116" s="548" t="inlineStr">
        <is>
          <t>S Sell</t>
        </is>
      </c>
      <c r="CE116" t="inlineStr">
        <is>
          <t>Materials</t>
        </is>
      </c>
      <c r="CF116" s="548" t="inlineStr">
        <is>
          <t>Materials</t>
        </is>
      </c>
      <c r="CG116" t="inlineStr">
        <is>
          <t>Chemicals</t>
        </is>
      </c>
      <c r="CH116" t="inlineStr">
        <is>
          <t>Ag - Fertilizers</t>
        </is>
      </c>
      <c r="CL116" s="332" t="n"/>
      <c r="CN116">
        <f>CN115+1</f>
        <v/>
      </c>
      <c r="CR116" t="inlineStr">
        <is>
          <t>IPI</t>
        </is>
      </c>
    </row>
    <row r="117">
      <c r="B117" s="246" t="n"/>
      <c r="C117" s="246" t="n"/>
      <c r="D117" s="246" t="n"/>
      <c r="E117" s="246" t="n"/>
      <c r="F117" s="246" t="n"/>
      <c r="G117" s="246" t="n"/>
      <c r="H117" s="246" t="n"/>
      <c r="I117" s="246" t="n"/>
      <c r="J117" s="246" t="n"/>
      <c r="K117" s="246" t="n"/>
      <c r="L117" s="270" t="n"/>
      <c r="M117" s="358" t="n"/>
      <c r="N117" s="335" t="n"/>
      <c r="O117" s="246" t="n"/>
      <c r="P117" s="246" t="n"/>
      <c r="Q117" s="246" t="n"/>
      <c r="R117" s="246" t="n"/>
      <c r="S117" s="249">
        <f>IF(BN117&lt;30,$BX$1,IF(BN117&gt;70,$BR$1,$BV$1))</f>
        <v/>
      </c>
      <c r="T117" s="451" t="n"/>
      <c r="U117" s="547" t="inlineStr">
        <is>
          <t>FMC</t>
        </is>
      </c>
      <c r="V117" t="inlineStr">
        <is>
          <t>FMC Corp.</t>
        </is>
      </c>
      <c r="X117" s="80" t="n">
        <v>32.24</v>
      </c>
      <c r="Y117" s="189" t="n"/>
      <c r="Z117" s="189" t="n"/>
      <c r="AA117" s="22">
        <f>AN117+AP117+AR117+AZ117+BB117+BG117+BJ117+BM117+BT117+BW117+BY117+AC117+AI117+BP117+AK117</f>
        <v/>
      </c>
      <c r="AB117" s="336">
        <f>IF(X117&gt;0,AB$113,0)</f>
        <v/>
      </c>
      <c r="AC117" s="337">
        <f>IF(AB117&gt;0,AC$113,0)</f>
        <v/>
      </c>
      <c r="AD117" s="366">
        <f>AB117*M117</f>
        <v/>
      </c>
      <c r="AE117" s="337">
        <f>AC117*M117</f>
        <v/>
      </c>
      <c r="AF117" s="332" t="n"/>
      <c r="AG117" s="332" t="n"/>
      <c r="AH117" s="225">
        <f>IF(AF117&gt;2500000,AQ$2,IF(AF117&gt;1000000,AR$2,IF(AF117&gt;750000,AS$2,IF(AF117&gt;500000,AT$2,IF(AF117&lt;500000,AU$2)))))</f>
        <v/>
      </c>
      <c r="AI117" s="31">
        <f>IF(AH117=AQ$2,20,IF(AH117=AR$2,15,IF(AH117=AS$2,10,IF(AH117=AT$2,5,IF(AH117=AU$2,0)))))</f>
        <v/>
      </c>
      <c r="AJ117" s="284" t="n"/>
      <c r="AK117" s="31">
        <f>IF(AJ117&gt;84,20,IF(AJ117&gt;80,15,IF(AJ117&gt;75,10,IF(AJ117&gt;70,5,IF(AJ117&gt;49,0,IF(AJ117&lt;1,0,IF(AJ117&lt;20,-20,IF(AJ117&lt;30,-15,IF(AJ117&lt;40,-10,IF(AJ117&lt;50,-5))))))))))</f>
        <v/>
      </c>
      <c r="AL117" s="22" t="n"/>
      <c r="AM117" s="550" t="n"/>
      <c r="AN117" s="22">
        <f>IF(AM117=$AN$1,20,IF(AM117=$AO$1,17,IF(AM117=$AP$1,12,IF(AM117=$AQ$1,5,IF(AM117=$AR$1,0)))))</f>
        <v/>
      </c>
      <c r="AP117" s="31" t="n"/>
      <c r="AQ117" s="175" t="n"/>
      <c r="AR117" s="548">
        <f>IF(AQ117=$AS$1,20,IF(AQ117=$AU$1,18,IF(AQ117=$AW$1,14,IF(AQ117=$AY$1,10,IF(AQ117=$BA$1,5,IF(AQ117=$BC$1,0,IF(AQ117=$BD$1,-2.5)))))))</f>
        <v/>
      </c>
      <c r="AS117" s="189" t="n"/>
      <c r="AT117" s="22">
        <f>IF(AS117&lt;1,5,IF(AS117&lt;2,0,IF(AS117&gt;2,-5, IF(AS117=0,5,IF(AS117&lt;0,-7)))))</f>
        <v/>
      </c>
      <c r="AU117" s="189" t="n"/>
      <c r="AV117" s="22">
        <f>IF(AU117&lt;0,-7,IF(AU117&lt;15,5,IF(AU117&lt;25,2,IF(AU117=25,-5,IF(AU117&gt;25,0)))))</f>
        <v/>
      </c>
      <c r="AW117" s="189" t="n"/>
      <c r="AX117" s="22">
        <f>IF(AW117=1,5,IF(AW117&lt;1,5,IF(AW117&gt;1,0)))</f>
        <v/>
      </c>
      <c r="AY117" s="239" t="inlineStr">
        <is>
          <t>Bullish</t>
        </is>
      </c>
      <c r="AZ117" s="189">
        <f>IF(AY117=$AS$1,20,IF(AY117=$AU$1,18,IF(AY117=$AW$1,14,IF(AY117=$AY$1,10,IF(AY117=$BA$1,5,IF(AY117=$BC$1,0,IF(AY117=$BD$1,-2.5)))))))</f>
        <v/>
      </c>
      <c r="BA117" s="18" t="n"/>
      <c r="BB117" s="548">
        <f>IF(BA117&gt;0.05,2,IF(BA117&gt;0,1,IF(BA117&lt;-0.05,-1,IF(BA117&lt;0.1,-2))))</f>
        <v/>
      </c>
      <c r="BC117" s="554" t="n">
        <v>45657</v>
      </c>
      <c r="BD117" s="22" t="n">
        <v>46.48</v>
      </c>
      <c r="BE117" s="22">
        <f>X117</f>
        <v/>
      </c>
      <c r="BF117" s="18">
        <f>IF(BD117&gt;0,(BE117-BD117)/BD117,0)</f>
        <v/>
      </c>
      <c r="BG117" s="548">
        <f>IF(BF117&gt;0.05,4,IF(BF117&gt;0,2,IF(BF117&lt;-0.05,-2,IF(BF117&lt;0.1,-4))))</f>
        <v/>
      </c>
      <c r="BH117" s="225" t="n">
        <v>-4</v>
      </c>
      <c r="BI117" s="225">
        <f>BH117*M117</f>
        <v/>
      </c>
      <c r="BJ117" s="225">
        <f>IF(BH117&gt;5,-1,IF(BH117&gt;4,0,IF(BH117&gt;3,1,IF(BH117&gt;2,2,IF(BH117&gt;1,2, IF(BH117=0,2,IF(BH117&lt;-5,-2,IF(BH117&lt;4,2,IF(BH117&lt;0,1)))))))))</f>
        <v/>
      </c>
      <c r="BK117" s="31" t="n"/>
      <c r="BL117" s="31">
        <f>BK117*M117</f>
        <v/>
      </c>
      <c r="BM117" s="548">
        <f>IF(BK117&gt;40,4,IF(BK117&gt;30,3.5,IF(BK117&gt;20,3,IF(BK117&gt;10,2,IF(BK117&gt;0,1,IF(BK117=0,0.5,IF(BK117&lt;-40,-4,IF(BK117&lt;-30,-3,IF(BK117&lt;-20,-2.5,IF(BK117&lt;-10,-2,IF(BK117&lt;0,0)))))))))))</f>
        <v/>
      </c>
      <c r="BN117" s="61" t="n"/>
      <c r="BO117" s="61">
        <f>BN117*M117</f>
        <v/>
      </c>
      <c r="BP117" s="548">
        <f>IF(BN117&lt;10,5,IF(BN117&lt;20,4,IF(BN117&lt;30,3,IF(BN117&lt;40,2,IF(BN117&lt;50,1,IF(BN117=50,0,IF(BN117&gt;90,-5,IF(BN117&gt;80,-4,IF(BN117&gt;70,-3,IF(BN117&gt;60,-2,IF(BN117&gt;50,-1,0)))))))))))</f>
        <v/>
      </c>
      <c r="BQ117" s="206" t="n"/>
      <c r="BR117" s="61" t="n"/>
      <c r="BS117" s="337">
        <f>BR117*M117</f>
        <v/>
      </c>
      <c r="BT117" s="225">
        <f>IF(BR117=1,20,IF(BR117&gt;0.9,16,IF(BR117&gt;0.8,12,IF(BR117&gt;0.7,8,IF(BR117&gt;0.6,4,IF(BR117&gt;0.5,0,IF(BR117&gt;0.4,-1,IF(BR117&gt;0.3,-2,IF(BR117&gt;0.2,-3,IF(BR117&gt;0.1,-4,IF(BR117&gt;0,-5,IF(BR117=0,-5))))))))))))</f>
        <v/>
      </c>
      <c r="BU117" s="61" t="n"/>
      <c r="BV117" s="548" t="n"/>
      <c r="BW117" s="548">
        <f>IF(BV117=$BZ$1,8,IF(BV117=$CA$1,4,IF(BV117=$CB$1,0,IF(BV117=$CC$1,-4,IF(BV117=$CE$1,-8)))))</f>
        <v/>
      </c>
      <c r="BX117" s="206" t="inlineStr">
        <is>
          <t>˄</t>
        </is>
      </c>
      <c r="BY117" s="206">
        <f>IF(BX117=BR$1,5,IF(BX117=BV$1,0,IF(BX117=BX$1,-5)))</f>
        <v/>
      </c>
      <c r="BZ117" s="554" t="n"/>
      <c r="CA117" s="548" t="inlineStr">
        <is>
          <t>Buy</t>
        </is>
      </c>
      <c r="CB117" s="61" t="n"/>
      <c r="CC117" s="61" t="n"/>
      <c r="CD117" s="332" t="n"/>
      <c r="CL117" s="332" t="n"/>
      <c r="CN117">
        <f>CN116+1</f>
        <v/>
      </c>
      <c r="CR117" t="inlineStr">
        <is>
          <t>FMC</t>
        </is>
      </c>
    </row>
    <row r="118" hidden="1" ht="15.75" customHeight="1" s="545">
      <c r="B118" s="246" t="n"/>
      <c r="C118" s="246" t="n"/>
      <c r="D118" s="246" t="n"/>
      <c r="E118" s="246" t="n"/>
      <c r="F118" s="246" t="n"/>
      <c r="G118" s="246" t="n"/>
      <c r="H118" s="246" t="n"/>
      <c r="I118" s="246" t="n"/>
      <c r="J118" s="246" t="n"/>
      <c r="K118" s="246" t="n"/>
      <c r="L118" s="270" t="n"/>
      <c r="M118" s="358" t="n"/>
      <c r="N118" s="335" t="n"/>
      <c r="O118" s="246" t="n"/>
      <c r="P118" s="246" t="n"/>
      <c r="Q118" s="246" t="n"/>
      <c r="R118" s="246" t="n"/>
      <c r="S118" s="249" t="n"/>
      <c r="T118" s="451" t="n"/>
      <c r="U118" s="238" t="n"/>
      <c r="X118" s="80" t="n"/>
      <c r="Y118" s="189" t="n"/>
      <c r="Z118" s="189" t="n"/>
      <c r="AA118" s="22">
        <f>AN118+AP118+AR118+AZ118+BB118+BG118+BJ118+BM118+BT118+BW118+BY118+AC118+AI118+BP118+AK118</f>
        <v/>
      </c>
      <c r="AB118" s="336">
        <f>IF(X118&gt;0,AB$113,0)</f>
        <v/>
      </c>
      <c r="AC118" s="337">
        <f>IF(AB118&gt;0,AC$113,0)</f>
        <v/>
      </c>
      <c r="AD118" s="366">
        <f>AB118*M118</f>
        <v/>
      </c>
      <c r="AE118" s="337">
        <f>AC118*M118</f>
        <v/>
      </c>
      <c r="AF118" s="332" t="n"/>
      <c r="AG118" s="332" t="n"/>
      <c r="AH118" s="225">
        <f>IF(AF118&gt;2500000,AQ$2,IF(AF118&gt;1000000,AR$2,IF(AF118&gt;750000,AS$2,IF(AF118&gt;500000,AT$2,IF(AF118&lt;500000,AU$2)))))</f>
        <v/>
      </c>
      <c r="AI118" s="31">
        <f>IF(AH118=AQ$2,20,IF(AH118=AR$2,15,IF(AH118=AS$2,10,IF(AH118=AT$2,5,IF(AH118=AU$2,0)))))</f>
        <v/>
      </c>
      <c r="AJ118" s="284" t="n"/>
      <c r="AK118" s="31">
        <f>IF(AJ118&gt;84,20,IF(AJ118&gt;80,15,IF(AJ118&gt;75,10,IF(AJ118&gt;70,5,IF(AJ118&gt;49,0,IF(AJ118&lt;1,0,IF(AJ118&lt;20,-20,IF(AJ118&lt;30,-15,IF(AJ118&lt;40,-10,IF(AJ118&lt;50,-5))))))))))</f>
        <v/>
      </c>
      <c r="AL118" s="22" t="n"/>
      <c r="AM118" s="550" t="n"/>
      <c r="AN118" s="22">
        <f>IF(AM118=$AN$1,20,IF(AM118=$AO$1,17,IF(AM118=$AP$1,12,IF(AM118=$AQ$1,5,IF(AM118=$AR$1,0)))))</f>
        <v/>
      </c>
      <c r="AP118" s="31" t="n"/>
      <c r="AQ118" s="175" t="n"/>
      <c r="AR118" s="548">
        <f>IF(AQ118=$AS$1,20,IF(AQ118=$AU$1,18,IF(AQ118=$AW$1,14,IF(AQ118=$AY$1,10,IF(AQ118=$BA$1,5,IF(AQ118=$BC$1,0,IF(AQ118=$BD$1,-2.5)))))))</f>
        <v/>
      </c>
      <c r="AS118" s="189" t="n"/>
      <c r="AT118" s="22">
        <f>IF(AS118&lt;1,5,IF(AS118&lt;2,0,IF(AS118&gt;2,-5, IF(AS118=0,5,IF(AS118&lt;0,-7)))))</f>
        <v/>
      </c>
      <c r="AU118" s="189" t="n"/>
      <c r="AV118" s="22">
        <f>IF(AU118&lt;0,-7,IF(AU118&lt;15,5,IF(AU118&lt;25,2,IF(AU118=25,-5,IF(AU118&gt;25,0)))))</f>
        <v/>
      </c>
      <c r="AW118" s="189" t="n"/>
      <c r="AX118" s="22">
        <f>IF(AW118=1,5,IF(AW118&lt;1,5,IF(AW118&gt;1,0)))</f>
        <v/>
      </c>
      <c r="AY118" s="189" t="n"/>
      <c r="AZ118" s="189">
        <f>IF(AY118=$AS$1,20,IF(AY118=$AU$1,18,IF(AY118=$AW$1,14,IF(AY118=$AY$1,10,IF(AY118=$BA$1,5,IF(AY118=$BC$1,0,IF(AY118=$BD$1,-2.5)))))))</f>
        <v/>
      </c>
      <c r="BA118" s="18" t="n"/>
      <c r="BB118" s="548">
        <f>IF(BA118&gt;0.05,2,IF(BA118&gt;0,1,IF(BA118&lt;-0.05,-1,IF(BA118&lt;0.1,-2))))</f>
        <v/>
      </c>
      <c r="BC118" s="554" t="n">
        <v>45657</v>
      </c>
      <c r="BD118" s="22" t="n"/>
      <c r="BE118" s="22">
        <f>X118</f>
        <v/>
      </c>
      <c r="BF118" s="18">
        <f>IF(BD118&gt;0,(BE118-BD118)/BD118,0)</f>
        <v/>
      </c>
      <c r="BG118" s="548">
        <f>IF(BF118&gt;0.05,4,IF(BF118&gt;0,2,IF(BF118&lt;-0.05,-2,IF(BF118&lt;0.1,-4))))</f>
        <v/>
      </c>
      <c r="BH118" s="225" t="n"/>
      <c r="BI118" s="225">
        <f>BH118*M118</f>
        <v/>
      </c>
      <c r="BJ118" s="225">
        <f>IF(BH118&gt;5,-1,IF(BH118&gt;4,0,IF(BH118&gt;3,1,IF(BH118&gt;2,2,IF(BH118&gt;1,2, IF(BH118=0,2,IF(BH118&lt;-5,-2,IF(BH118&lt;4,2,IF(BH118&lt;0,1)))))))))</f>
        <v/>
      </c>
      <c r="BK118" s="31" t="n"/>
      <c r="BL118" s="31">
        <f>BK118*M118</f>
        <v/>
      </c>
      <c r="BM118" s="548">
        <f>IF(BK118&gt;40,4,IF(BK118&gt;30,3.5,IF(BK118&gt;20,3,IF(BK118&gt;10,2,IF(BK118&gt;0,1,IF(BK118=0,0.5,IF(BK118&lt;-40,-4,IF(BK118&lt;-30,-3,IF(BK118&lt;-20,-2.5,IF(BK118&lt;-10,-2,IF(BK118&lt;0,0)))))))))))</f>
        <v/>
      </c>
      <c r="BN118" s="61" t="n"/>
      <c r="BO118" s="61">
        <f>BN118*M118</f>
        <v/>
      </c>
      <c r="BP118" s="548">
        <f>IF(BN118&lt;10,5,IF(BN118&lt;20,4,IF(BN118&lt;30,3,IF(BN118&lt;40,2,IF(BN118&lt;50,1,IF(BN118=50,0,IF(BN118&gt;90,-5,IF(BN118&gt;80,-4,IF(BN118&gt;70,-3,IF(BN118&gt;60,-2,IF(BN118&gt;50,-1,0)))))))))))</f>
        <v/>
      </c>
      <c r="BQ118" s="206" t="n"/>
      <c r="BR118" s="61" t="n"/>
      <c r="BS118" s="337">
        <f>BR118*M118</f>
        <v/>
      </c>
      <c r="BT118" s="225">
        <f>IF(BR118=1,20,IF(BR118&gt;0.9,16,IF(BR118&gt;0.8,12,IF(BR118&gt;0.7,8,IF(BR118&gt;0.6,4,IF(BR118&gt;0.5,0,IF(BR118&gt;0.4,-1,IF(BR118&gt;0.3,-2,IF(BR118&gt;0.2,-3,IF(BR118&gt;0.1,-4,IF(BR118&gt;0,-5,IF(BR118=0,-5))))))))))))</f>
        <v/>
      </c>
      <c r="BU118" s="61" t="n"/>
      <c r="BV118" s="548" t="n"/>
      <c r="BW118" s="548">
        <f>IF(BV118=$BZ$1,8,IF(BV118=$CA$1,4,IF(BV118=$CB$1,0,IF(BV118=$CC$1,-4,IF(BV118=$CE$1,-8)))))</f>
        <v/>
      </c>
      <c r="BX118" s="206" t="inlineStr">
        <is>
          <t>˄</t>
        </is>
      </c>
      <c r="BY118" s="206">
        <f>IF(BX118=BR$1,5,IF(BX118=BV$1,0,IF(BX118=BX$1,-5)))</f>
        <v/>
      </c>
      <c r="BZ118" s="554" t="n"/>
      <c r="CA118" s="548" t="inlineStr">
        <is>
          <t>Buy</t>
        </is>
      </c>
      <c r="CB118" s="61" t="n"/>
      <c r="CC118" s="61" t="n"/>
      <c r="CD118" s="332" t="n"/>
      <c r="CL118" s="332" t="n"/>
      <c r="CN118">
        <f>CN117+1</f>
        <v/>
      </c>
      <c r="CO118" s="548" t="n"/>
    </row>
    <row r="119" hidden="1" ht="15.75" customHeight="1" s="545">
      <c r="B119" s="246" t="n"/>
      <c r="C119" s="246" t="n"/>
      <c r="D119" s="246" t="n"/>
      <c r="E119" s="246" t="n"/>
      <c r="F119" s="246" t="n"/>
      <c r="G119" s="246" t="n"/>
      <c r="H119" s="246" t="n"/>
      <c r="I119" s="246" t="n"/>
      <c r="J119" s="246" t="n"/>
      <c r="K119" s="246" t="n"/>
      <c r="L119" s="270" t="n"/>
      <c r="M119" s="358" t="n"/>
      <c r="N119" s="335" t="n"/>
      <c r="O119" s="246" t="n"/>
      <c r="P119" s="246" t="n"/>
      <c r="Q119" s="246" t="n"/>
      <c r="R119" s="246" t="n"/>
      <c r="S119" s="249" t="n"/>
      <c r="T119" s="451" t="n"/>
      <c r="U119" s="238" t="n"/>
      <c r="X119" s="80" t="n"/>
      <c r="Y119" s="189" t="n"/>
      <c r="Z119" s="189" t="n"/>
      <c r="AA119" s="22">
        <f>AN119+AP119+AR119+AZ119+BB119+BG119+BJ119+BM119+BT119+BW119+BY119+AC119+AI119+BP119+AK119</f>
        <v/>
      </c>
      <c r="AB119" s="336">
        <f>IF(X119&gt;0,AB$113,0)</f>
        <v/>
      </c>
      <c r="AC119" s="337">
        <f>IF(AB119&gt;0,AC$113,0)</f>
        <v/>
      </c>
      <c r="AD119" s="366">
        <f>AB119*M119</f>
        <v/>
      </c>
      <c r="AE119" s="337">
        <f>AC119*M119</f>
        <v/>
      </c>
      <c r="AF119" s="332" t="n"/>
      <c r="AG119" s="332" t="n"/>
      <c r="AH119" s="225">
        <f>IF(AF119&gt;2500000,AQ$2,IF(AF119&gt;1000000,AR$2,IF(AF119&gt;750000,AS$2,IF(AF119&gt;500000,AT$2,IF(AF119&lt;500000,AU$2)))))</f>
        <v/>
      </c>
      <c r="AI119" s="31">
        <f>IF(AH119=AQ$2,20,IF(AH119=AR$2,15,IF(AH119=AS$2,10,IF(AH119=AT$2,5,IF(AH119=AU$2,0)))))</f>
        <v/>
      </c>
      <c r="AJ119" s="284" t="n"/>
      <c r="AK119" s="31">
        <f>IF(AJ119&gt;84,20,IF(AJ119&gt;80,15,IF(AJ119&gt;75,10,IF(AJ119&gt;70,5,IF(AJ119&gt;49,0,IF(AJ119&lt;1,0,IF(AJ119&lt;20,-20,IF(AJ119&lt;30,-15,IF(AJ119&lt;40,-10,IF(AJ119&lt;50,-5))))))))))</f>
        <v/>
      </c>
      <c r="AL119" s="22" t="n"/>
      <c r="AM119" s="550" t="n"/>
      <c r="AN119" s="22">
        <f>IF(AM119=$AN$1,20,IF(AM119=$AO$1,17,IF(AM119=$AP$1,12,IF(AM119=$AQ$1,5,IF(AM119=$AR$1,0)))))</f>
        <v/>
      </c>
      <c r="AP119" s="31" t="n"/>
      <c r="AQ119" s="175" t="n"/>
      <c r="AR119" s="548">
        <f>IF(AQ119=$AS$1,20,IF(AQ119=$AU$1,18,IF(AQ119=$AW$1,14,IF(AQ119=$AY$1,10,IF(AQ119=$BA$1,5,IF(AQ119=$BC$1,0,IF(AQ119=$BD$1,-2.5)))))))</f>
        <v/>
      </c>
      <c r="AS119" s="189" t="n"/>
      <c r="AT119" s="22">
        <f>IF(AS119&lt;1,5,IF(AS119&lt;2,0,IF(AS119&gt;2,-5, IF(AS119=0,5,IF(AS119&lt;0,-7)))))</f>
        <v/>
      </c>
      <c r="AU119" s="189" t="n"/>
      <c r="AV119" s="22">
        <f>IF(AU119&lt;0,-7,IF(AU119&lt;15,5,IF(AU119&lt;25,2,IF(AU119=25,-5,IF(AU119&gt;25,0)))))</f>
        <v/>
      </c>
      <c r="AW119" s="189" t="n"/>
      <c r="AX119" s="22">
        <f>IF(AW119=1,5,IF(AW119&lt;1,5,IF(AW119&gt;1,0)))</f>
        <v/>
      </c>
      <c r="AY119" s="189" t="n"/>
      <c r="AZ119" s="189">
        <f>IF(AY119=$AS$1,20,IF(AY119=$AU$1,18,IF(AY119=$AW$1,14,IF(AY119=$AY$1,10,IF(AY119=$BA$1,5,IF(AY119=$BC$1,0,IF(AY119=$BD$1,-2.5)))))))</f>
        <v/>
      </c>
      <c r="BA119" s="18" t="n"/>
      <c r="BB119" s="548">
        <f>IF(BA119&gt;0.05,2,IF(BA119&gt;0,1,IF(BA119&lt;-0.05,-1,IF(BA119&lt;0.1,-2))))</f>
        <v/>
      </c>
      <c r="BC119" s="554" t="n">
        <v>45657</v>
      </c>
      <c r="BD119" s="22" t="n"/>
      <c r="BE119" s="22">
        <f>X119</f>
        <v/>
      </c>
      <c r="BF119" s="18">
        <f>IF(BD119&gt;0,(BE119-BD119)/BD119,0)</f>
        <v/>
      </c>
      <c r="BG119" s="548">
        <f>IF(BF119&gt;0.05,4,IF(BF119&gt;0,2,IF(BF119&lt;-0.05,-2,IF(BF119&lt;0.1,-4))))</f>
        <v/>
      </c>
      <c r="BH119" s="225" t="n"/>
      <c r="BI119" s="225">
        <f>BH119*M119</f>
        <v/>
      </c>
      <c r="BJ119" s="225">
        <f>IF(BH119&gt;5,-1,IF(BH119&gt;4,0,IF(BH119&gt;3,1,IF(BH119&gt;2,2,IF(BH119&gt;1,2, IF(BH119=0,2,IF(BH119&lt;-5,-2,IF(BH119&lt;4,2,IF(BH119&lt;0,1)))))))))</f>
        <v/>
      </c>
      <c r="BK119" s="31" t="n"/>
      <c r="BL119" s="31">
        <f>BK119*M119</f>
        <v/>
      </c>
      <c r="BM119" s="548">
        <f>IF(BK119&gt;40,4,IF(BK119&gt;30,3.5,IF(BK119&gt;20,3,IF(BK119&gt;10,2,IF(BK119&gt;0,1,IF(BK119=0,0.5,IF(BK119&lt;-40,-4,IF(BK119&lt;-30,-3,IF(BK119&lt;-20,-2.5,IF(BK119&lt;-10,-2,IF(BK119&lt;0,0)))))))))))</f>
        <v/>
      </c>
      <c r="BN119" s="61" t="n"/>
      <c r="BO119" s="61">
        <f>BN119*M119</f>
        <v/>
      </c>
      <c r="BP119" s="548">
        <f>IF(BN119&lt;10,5,IF(BN119&lt;20,4,IF(BN119&lt;30,3,IF(BN119&lt;40,2,IF(BN119&lt;50,1,IF(BN119=50,0,IF(BN119&gt;90,-5,IF(BN119&gt;80,-4,IF(BN119&gt;70,-3,IF(BN119&gt;60,-2,IF(BN119&gt;50,-1,0)))))))))))</f>
        <v/>
      </c>
      <c r="BQ119" s="206" t="n"/>
      <c r="BR119" s="61" t="n"/>
      <c r="BS119" s="337">
        <f>BR119*M119</f>
        <v/>
      </c>
      <c r="BT119" s="225">
        <f>IF(BR119=1,20,IF(BR119&gt;0.9,16,IF(BR119&gt;0.8,12,IF(BR119&gt;0.7,8,IF(BR119&gt;0.6,4,IF(BR119&gt;0.5,0,IF(BR119&gt;0.4,-1,IF(BR119&gt;0.3,-2,IF(BR119&gt;0.2,-3,IF(BR119&gt;0.1,-4,IF(BR119&gt;0,-5,IF(BR119=0,-5))))))))))))</f>
        <v/>
      </c>
      <c r="BU119" s="61" t="n"/>
      <c r="BV119" s="548" t="n"/>
      <c r="BW119" s="548">
        <f>IF(BV119=$BZ$1,8,IF(BV119=$CA$1,4,IF(BV119=$CB$1,0,IF(BV119=$CC$1,-4,IF(BV119=$CE$1,-8)))))</f>
        <v/>
      </c>
      <c r="BX119" s="206" t="inlineStr">
        <is>
          <t>˄</t>
        </is>
      </c>
      <c r="BY119" s="206">
        <f>IF(BX119=BR$1,5,IF(BX119=BV$1,0,IF(BX119=BX$1,-5)))</f>
        <v/>
      </c>
      <c r="BZ119" s="554" t="n"/>
      <c r="CA119" s="548" t="inlineStr">
        <is>
          <t>Buy</t>
        </is>
      </c>
      <c r="CB119" s="61" t="n"/>
      <c r="CC119" s="61" t="n"/>
      <c r="CD119" s="332" t="n"/>
      <c r="CL119" s="332" t="n"/>
      <c r="CN119">
        <f>CN118+1</f>
        <v/>
      </c>
      <c r="CO119" s="548" t="n"/>
    </row>
    <row r="120" hidden="1" ht="15.75" customHeight="1" s="545">
      <c r="B120" s="246" t="n"/>
      <c r="C120" s="246" t="n"/>
      <c r="D120" s="246" t="n"/>
      <c r="E120" s="246" t="n"/>
      <c r="F120" s="246" t="n"/>
      <c r="G120" s="246" t="n"/>
      <c r="H120" s="246" t="n"/>
      <c r="I120" s="246" t="n"/>
      <c r="J120" s="246" t="n"/>
      <c r="K120" s="246" t="n"/>
      <c r="L120" s="270" t="n"/>
      <c r="M120" s="358" t="n"/>
      <c r="N120" s="335" t="n"/>
      <c r="O120" s="246" t="n"/>
      <c r="P120" s="246" t="n"/>
      <c r="Q120" s="246" t="n"/>
      <c r="R120" s="246" t="n"/>
      <c r="S120" s="249" t="n"/>
      <c r="T120" s="451" t="n"/>
      <c r="U120" s="238" t="n"/>
      <c r="X120" s="80" t="n"/>
      <c r="Y120" s="189" t="n"/>
      <c r="Z120" s="189" t="n"/>
      <c r="AA120" s="22">
        <f>AN120+AP120+AR120+AZ120+BB120+BG120+BJ120+BM120+BT120+BW120+BY120+AC120+AI120+BP120+AK120</f>
        <v/>
      </c>
      <c r="AB120" s="336">
        <f>IF(X120&gt;0,AB$113,0)</f>
        <v/>
      </c>
      <c r="AC120" s="337">
        <f>IF(AB120&gt;0,AC$113,0)</f>
        <v/>
      </c>
      <c r="AD120" s="366">
        <f>AB120*M120</f>
        <v/>
      </c>
      <c r="AE120" s="337">
        <f>AC120*M120</f>
        <v/>
      </c>
      <c r="AF120" s="332" t="n"/>
      <c r="AG120" s="332" t="n"/>
      <c r="AH120" s="225">
        <f>IF(AF120&gt;2500000,AQ$2,IF(AF120&gt;1000000,AR$2,IF(AF120&gt;750000,AS$2,IF(AF120&gt;500000,AT$2,IF(AF120&lt;500000,AU$2)))))</f>
        <v/>
      </c>
      <c r="AI120" s="31">
        <f>IF(AH120=AQ$2,20,IF(AH120=AR$2,15,IF(AH120=AS$2,10,IF(AH120=AT$2,5,IF(AH120=AU$2,0)))))</f>
        <v/>
      </c>
      <c r="AJ120" s="284" t="n"/>
      <c r="AK120" s="31">
        <f>IF(AJ120&gt;84,20,IF(AJ120&gt;80,15,IF(AJ120&gt;75,10,IF(AJ120&gt;70,5,IF(AJ120&gt;49,0,IF(AJ120&lt;1,0,IF(AJ120&lt;20,-20,IF(AJ120&lt;30,-15,IF(AJ120&lt;40,-10,IF(AJ120&lt;50,-5))))))))))</f>
        <v/>
      </c>
      <c r="AL120" s="22" t="n"/>
      <c r="AM120" s="550" t="n"/>
      <c r="AN120" s="22">
        <f>IF(AM120=$AN$1,20,IF(AM120=$AO$1,17,IF(AM120=$AP$1,12,IF(AM120=$AQ$1,5,IF(AM120=$AR$1,0)))))</f>
        <v/>
      </c>
      <c r="AP120" s="31" t="n"/>
      <c r="AQ120" s="175" t="n"/>
      <c r="AR120" s="548">
        <f>IF(AQ120=$AS$1,20,IF(AQ120=$AU$1,18,IF(AQ120=$AW$1,14,IF(AQ120=$AY$1,10,IF(AQ120=$BA$1,5,IF(AQ120=$BC$1,0,IF(AQ120=$BD$1,-2.5)))))))</f>
        <v/>
      </c>
      <c r="AS120" s="189" t="n"/>
      <c r="AT120" s="22">
        <f>IF(AS120&lt;1,5,IF(AS120&lt;2,0,IF(AS120&gt;2,-5, IF(AS120=0,5,IF(AS120&lt;0,-7)))))</f>
        <v/>
      </c>
      <c r="AU120" s="189" t="n"/>
      <c r="AV120" s="22">
        <f>IF(AU120&lt;0,-7,IF(AU120&lt;15,5,IF(AU120&lt;25,2,IF(AU120=25,-5,IF(AU120&gt;25,0)))))</f>
        <v/>
      </c>
      <c r="AW120" s="189" t="n"/>
      <c r="AX120" s="22">
        <f>IF(AW120=1,5,IF(AW120&lt;1,5,IF(AW120&gt;1,0)))</f>
        <v/>
      </c>
      <c r="AY120" s="189" t="n"/>
      <c r="AZ120" s="189">
        <f>IF(AY120=$AS$1,20,IF(AY120=$AU$1,18,IF(AY120=$AW$1,14,IF(AY120=$AY$1,10,IF(AY120=$BA$1,5,IF(AY120=$BC$1,0,IF(AY120=$BD$1,-2.5)))))))</f>
        <v/>
      </c>
      <c r="BA120" s="18" t="n"/>
      <c r="BB120" s="548">
        <f>IF(BA120&gt;0.05,2,IF(BA120&gt;0,1,IF(BA120&lt;-0.05,-1,IF(BA120&lt;0.1,-2))))</f>
        <v/>
      </c>
      <c r="BC120" s="554" t="n">
        <v>45657</v>
      </c>
      <c r="BD120" s="22" t="n"/>
      <c r="BE120" s="22">
        <f>X120</f>
        <v/>
      </c>
      <c r="BF120" s="18">
        <f>IF(BD120&gt;0,(BE120-BD120)/BD120,0)</f>
        <v/>
      </c>
      <c r="BG120" s="548">
        <f>IF(BF120&gt;0.05,4,IF(BF120&gt;0,2,IF(BF120&lt;-0.05,-2,IF(BF120&lt;0.1,-4))))</f>
        <v/>
      </c>
      <c r="BH120" s="225" t="n"/>
      <c r="BI120" s="225">
        <f>BH120*M120</f>
        <v/>
      </c>
      <c r="BJ120" s="225">
        <f>IF(BH120&gt;5,-1,IF(BH120&gt;4,0,IF(BH120&gt;3,1,IF(BH120&gt;2,2,IF(BH120&gt;1,2, IF(BH120=0,2,IF(BH120&lt;-5,-2,IF(BH120&lt;4,2,IF(BH120&lt;0,1)))))))))</f>
        <v/>
      </c>
      <c r="BK120" s="31" t="n"/>
      <c r="BL120" s="31">
        <f>BK120*M120</f>
        <v/>
      </c>
      <c r="BM120" s="548">
        <f>IF(BK120&gt;40,4,IF(BK120&gt;30,3.5,IF(BK120&gt;20,3,IF(BK120&gt;10,2,IF(BK120&gt;0,1,IF(BK120=0,0.5,IF(BK120&lt;-40,-4,IF(BK120&lt;-30,-3,IF(BK120&lt;-20,-2.5,IF(BK120&lt;-10,-2,IF(BK120&lt;0,0)))))))))))</f>
        <v/>
      </c>
      <c r="BN120" s="61" t="n"/>
      <c r="BO120" s="61">
        <f>BN120*M120</f>
        <v/>
      </c>
      <c r="BP120" s="548">
        <f>IF(BN120&lt;10,5,IF(BN120&lt;20,4,IF(BN120&lt;30,3,IF(BN120&lt;40,2,IF(BN120&lt;50,1,IF(BN120=50,0,IF(BN120&gt;90,-5,IF(BN120&gt;80,-4,IF(BN120&gt;70,-3,IF(BN120&gt;60,-2,IF(BN120&gt;50,-1,0)))))))))))</f>
        <v/>
      </c>
      <c r="BQ120" s="206" t="n"/>
      <c r="BR120" s="61" t="n"/>
      <c r="BS120" s="337">
        <f>BR120*M120</f>
        <v/>
      </c>
      <c r="BT120" s="225">
        <f>IF(BR120=1,20,IF(BR120&gt;0.9,16,IF(BR120&gt;0.8,12,IF(BR120&gt;0.7,8,IF(BR120&gt;0.6,4,IF(BR120&gt;0.5,0,IF(BR120&gt;0.4,-1,IF(BR120&gt;0.3,-2,IF(BR120&gt;0.2,-3,IF(BR120&gt;0.1,-4,IF(BR120&gt;0,-5,IF(BR120=0,-5))))))))))))</f>
        <v/>
      </c>
      <c r="BU120" s="61" t="n"/>
      <c r="BV120" s="548" t="n"/>
      <c r="BW120" s="548">
        <f>IF(BV120=$BZ$1,8,IF(BV120=$CA$1,4,IF(BV120=$CB$1,0,IF(BV120=$CC$1,-4,IF(BV120=$CE$1,-8)))))</f>
        <v/>
      </c>
      <c r="BX120" s="206" t="inlineStr">
        <is>
          <t>˄</t>
        </is>
      </c>
      <c r="BY120" s="206">
        <f>IF(BX120=BR$1,5,IF(BX120=BV$1,0,IF(BX120=BX$1,-5)))</f>
        <v/>
      </c>
      <c r="BZ120" s="554" t="n"/>
      <c r="CA120" s="548" t="inlineStr">
        <is>
          <t>Buy</t>
        </is>
      </c>
      <c r="CB120" s="61" t="n"/>
      <c r="CC120" s="61" t="n"/>
      <c r="CD120" s="332" t="n"/>
      <c r="CL120" s="332" t="n"/>
      <c r="CN120">
        <f>CN119+1</f>
        <v/>
      </c>
      <c r="CO120" s="548" t="n"/>
    </row>
    <row r="121">
      <c r="B121" s="246" t="n"/>
      <c r="C121" s="246" t="n"/>
      <c r="D121" s="246" t="n"/>
      <c r="E121" s="246" t="n"/>
      <c r="F121" s="246" t="n"/>
      <c r="G121" s="246" t="n"/>
      <c r="H121" s="246" t="n"/>
      <c r="I121" s="246" t="n"/>
      <c r="J121" s="246" t="n"/>
      <c r="K121" s="246" t="n"/>
      <c r="L121" s="270" t="n"/>
      <c r="M121" s="358" t="n"/>
      <c r="N121" s="335" t="n"/>
      <c r="O121" s="246" t="n"/>
      <c r="P121" s="246" t="n"/>
      <c r="Q121" s="246" t="n"/>
      <c r="R121" s="246" t="n"/>
      <c r="S121" s="249" t="n"/>
      <c r="T121" s="451" t="n"/>
      <c r="U121" s="238" t="n"/>
      <c r="X121" s="80" t="n"/>
      <c r="Y121" s="80" t="n"/>
      <c r="Z121" s="80" t="n"/>
      <c r="AA121" s="80" t="n"/>
      <c r="AB121" s="80" t="n"/>
      <c r="AC121" s="80" t="n"/>
      <c r="AD121" s="80" t="n"/>
      <c r="AE121" s="80" t="n"/>
      <c r="AF121" s="80" t="n"/>
      <c r="AG121" s="80" t="n"/>
      <c r="AH121" s="80" t="n"/>
      <c r="AI121" s="80" t="n"/>
      <c r="AJ121" s="80" t="n"/>
      <c r="AK121" s="80" t="n"/>
      <c r="AL121" s="80" t="n"/>
      <c r="AM121" s="80" t="n"/>
      <c r="AN121" s="80" t="n"/>
      <c r="AO121" s="80" t="n"/>
      <c r="AP121" s="80" t="n"/>
      <c r="AQ121" s="80" t="n"/>
      <c r="AR121" s="80" t="n"/>
      <c r="AS121" s="80" t="n"/>
      <c r="AT121" s="80" t="n"/>
      <c r="AU121" s="80" t="n"/>
      <c r="AV121" s="80" t="n"/>
      <c r="AW121" s="80" t="n"/>
      <c r="AX121" s="80" t="n"/>
      <c r="AY121" s="80" t="n"/>
      <c r="AZ121" s="80" t="n"/>
      <c r="BA121" s="80" t="n"/>
      <c r="BB121" s="80" t="n"/>
      <c r="BC121" s="80" t="n"/>
      <c r="BD121" s="80" t="n"/>
      <c r="BE121" s="80" t="n"/>
      <c r="BF121" s="80" t="n"/>
      <c r="BG121" s="80" t="n"/>
      <c r="BH121" s="80" t="n"/>
      <c r="BI121" s="80" t="n"/>
      <c r="BJ121" s="80" t="n"/>
      <c r="BK121" s="80" t="n"/>
      <c r="BL121" s="80" t="n"/>
      <c r="BM121" s="80" t="n"/>
      <c r="BN121" s="80" t="n"/>
      <c r="BO121" s="80" t="n"/>
      <c r="BP121" s="80" t="n"/>
      <c r="BQ121" s="80" t="n"/>
      <c r="BR121" s="80" t="n"/>
      <c r="BS121" s="80" t="n"/>
      <c r="BT121" s="80" t="n"/>
      <c r="BU121" s="80" t="n"/>
      <c r="BV121" s="80" t="n"/>
      <c r="BW121" s="80" t="n"/>
      <c r="BX121" s="80" t="n"/>
      <c r="BY121" s="80" t="n"/>
      <c r="BZ121" s="80" t="n"/>
      <c r="CA121" s="548" t="n"/>
      <c r="CB121" s="61" t="n"/>
      <c r="CC121" s="61" t="n"/>
      <c r="CD121" s="332" t="n"/>
      <c r="CL121" s="332" t="n"/>
      <c r="CN121">
        <f>CN120+1</f>
        <v/>
      </c>
      <c r="CO121" s="548" t="n"/>
    </row>
    <row r="122" ht="17" customHeight="1" s="545">
      <c r="B122" s="246" t="n"/>
      <c r="C122" s="246" t="n"/>
      <c r="D122" s="246" t="n"/>
      <c r="E122" s="246" t="n"/>
      <c r="F122" s="246" t="n"/>
      <c r="G122" s="246" t="n"/>
      <c r="H122" s="246" t="n"/>
      <c r="I122" s="246" t="n"/>
      <c r="J122" s="246" t="n"/>
      <c r="K122" s="246" t="n"/>
      <c r="L122" s="270" t="n"/>
      <c r="M122" s="358" t="n"/>
      <c r="N122" s="335" t="n"/>
      <c r="O122" s="246" t="n"/>
      <c r="P122" s="246" t="n"/>
      <c r="Q122" s="246" t="n"/>
      <c r="R122" s="246" t="n"/>
      <c r="S122" s="249" t="n"/>
      <c r="T122" s="456" t="inlineStr">
        <is>
          <t>XME</t>
        </is>
      </c>
      <c r="U122" s="444" t="inlineStr">
        <is>
          <t>Mining - Precious &amp; Rare Earth Metals</t>
        </is>
      </c>
      <c r="X122" s="80" t="n"/>
      <c r="Y122" s="80" t="n"/>
      <c r="Z122" s="80" t="n"/>
      <c r="AA122" s="80" t="n"/>
      <c r="AB122" s="455">
        <f>VLOOKUP(CLEAN(TRIM(T122)), 'ETF''s'!$B$7:$C$42, 2, FALSE)</f>
        <v/>
      </c>
      <c r="AC122" s="506">
        <f>VLOOKUP(CLEAN(TRIM(T122)), 'ETF''s'!$B$7:$D$42, 3, FALSE)</f>
        <v/>
      </c>
      <c r="AD122" s="80" t="n"/>
      <c r="AE122" s="80" t="n"/>
      <c r="AF122" s="80" t="n"/>
      <c r="AG122" s="80" t="n"/>
      <c r="AH122" s="80" t="n"/>
      <c r="AI122" s="80" t="n"/>
      <c r="AJ122" s="80" t="n"/>
      <c r="AK122" s="80" t="n"/>
      <c r="AL122" s="80" t="n"/>
      <c r="AM122" s="80" t="n"/>
      <c r="AN122" s="80" t="n"/>
      <c r="AO122" s="80" t="n"/>
      <c r="AP122" s="80" t="n"/>
      <c r="AQ122" s="80" t="n"/>
      <c r="AR122" s="80" t="n"/>
      <c r="AS122" s="80" t="n"/>
      <c r="AT122" s="80" t="n"/>
      <c r="AU122" s="80" t="n"/>
      <c r="AV122" s="80" t="n"/>
      <c r="AW122" s="80" t="n"/>
      <c r="AX122" s="80" t="n"/>
      <c r="AY122" s="80" t="n"/>
      <c r="AZ122" s="80" t="n"/>
      <c r="BA122" s="80" t="n"/>
      <c r="BB122" s="80" t="n"/>
      <c r="BC122" s="80" t="n"/>
      <c r="BD122" s="80" t="n"/>
      <c r="BE122" s="80" t="n"/>
      <c r="BF122" s="80" t="n"/>
      <c r="BG122" s="80" t="n"/>
      <c r="BH122" s="80" t="n"/>
      <c r="BI122" s="80" t="n"/>
      <c r="BJ122" s="80" t="n"/>
      <c r="BK122" s="80" t="n"/>
      <c r="BL122" s="80" t="n"/>
      <c r="BM122" s="80" t="n"/>
      <c r="BN122" s="80" t="n"/>
      <c r="BO122" s="80" t="n"/>
      <c r="BP122" s="80" t="n"/>
      <c r="BQ122" s="80" t="n"/>
      <c r="BR122" s="80" t="n"/>
      <c r="BS122" s="80" t="n"/>
      <c r="BT122" s="80" t="n"/>
      <c r="BU122" s="80" t="n"/>
      <c r="BV122" s="80" t="n"/>
      <c r="BW122" s="80" t="n"/>
      <c r="BX122" s="80" t="n"/>
      <c r="BY122" s="80" t="n"/>
      <c r="BZ122" s="80" t="n"/>
      <c r="CA122" s="548" t="n"/>
      <c r="CB122" s="61" t="n"/>
      <c r="CC122" s="61" t="n"/>
      <c r="CD122" s="332" t="n"/>
      <c r="CL122" s="332" t="n"/>
      <c r="CN122">
        <f>CN121+1</f>
        <v/>
      </c>
      <c r="CO122" s="548" t="n"/>
      <c r="CR122" t="inlineStr">
        <is>
          <t>Mining - Precious &amp; Rare Earth Metals</t>
        </is>
      </c>
    </row>
    <row r="123" ht="16" customHeight="1" s="545">
      <c r="A123" s="548" t="n"/>
      <c r="B123" s="266" t="n"/>
      <c r="D123" s="284" t="n"/>
      <c r="E123" s="227" t="n"/>
      <c r="F123" s="364" t="n"/>
      <c r="G123" s="364" t="n">
        <v>1000</v>
      </c>
      <c r="H123" s="407" t="n">
        <v>4.0518</v>
      </c>
      <c r="I123" s="408" t="n">
        <v>4051.8</v>
      </c>
      <c r="J123" s="75" t="n">
        <v>45957</v>
      </c>
      <c r="L123" s="270" t="n"/>
      <c r="M123" s="358" t="n"/>
      <c r="N123" s="335" t="n"/>
      <c r="O123" s="345" t="n"/>
      <c r="P123" s="335" t="n"/>
      <c r="R123" s="246" t="n"/>
      <c r="S123" s="249">
        <f>IF(BN123&lt;30,$BX$1,IF(BN123&gt;70,$BR$1,$BV$1))</f>
        <v/>
      </c>
      <c r="T123" s="466" t="inlineStr">
        <is>
          <t>Gold</t>
        </is>
      </c>
      <c r="U123" s="547" t="inlineStr">
        <is>
          <t>DC</t>
        </is>
      </c>
      <c r="V123" t="inlineStr">
        <is>
          <t>Dakota Gold Corp.</t>
        </is>
      </c>
      <c r="W123" s="183" t="n"/>
      <c r="X123" s="479" t="n">
        <v>4.185</v>
      </c>
      <c r="Y123" s="189">
        <f>AA123*O123</f>
        <v/>
      </c>
      <c r="Z123" s="189">
        <f>(AA123*Y123)/Y$3</f>
        <v/>
      </c>
      <c r="AA123" s="22">
        <f>AN123+AP123+AR123+AZ123+BB123+BG123+BJ123+BM123+BT123+BW123+BY123+AC123+AI123+BP123+AK123</f>
        <v/>
      </c>
      <c r="AB123" s="336">
        <f>IF(X123&gt;0,AB$122,0)</f>
        <v/>
      </c>
      <c r="AC123" s="337">
        <f>IF(AB123&gt;0,AC$122,0)</f>
        <v/>
      </c>
      <c r="AD123" s="366">
        <f>AB123*M123</f>
        <v/>
      </c>
      <c r="AE123" s="337">
        <f>AC123*M123</f>
        <v/>
      </c>
      <c r="AF123" s="332" t="n"/>
      <c r="AG123" s="332" t="n"/>
      <c r="AH123" s="225">
        <f>IF(AF123&gt;2500000,AQ$2,IF(AF123&gt;1000000,AR$2,IF(AF123&gt;750000,AS$2,IF(AF123&gt;500000,AT$2,IF(AF123&lt;500000,AU$2)))))</f>
        <v/>
      </c>
      <c r="AI123" s="31">
        <f>IF(AH123=AQ$2,20,IF(AH123=AR$2,15,IF(AH123=AS$2,10,IF(AH123=AT$2,5,IF(AH123=AU$2,0)))))</f>
        <v/>
      </c>
      <c r="AJ123" s="284" t="n"/>
      <c r="AK123" s="31">
        <f>IF(AJ123&gt;84,20,IF(AJ123&gt;80,15,IF(AJ123&gt;75,10,IF(AJ123&gt;70,5,IF(AJ123&gt;49,0,IF(AJ123&lt;1,0,IF(AJ123&lt;20,-20,IF(AJ123&lt;30,-15,IF(AJ123&lt;40,-10,IF(AJ123&lt;50,-5))))))))))</f>
        <v/>
      </c>
      <c r="AL123" s="22" t="n"/>
      <c r="AM123" s="371" t="inlineStr">
        <is>
          <t>B</t>
        </is>
      </c>
      <c r="AN123" s="22">
        <f>IF(AM123=$AN$1,20,IF(AM123=$AO$1,17,IF(AM123=$AP$1,12,IF(AM123=$AQ$1,5,IF(AM123=$AR$1,0)))))</f>
        <v/>
      </c>
      <c r="AP123" s="31" t="n"/>
      <c r="AQ123" s="177" t="inlineStr">
        <is>
          <t>Neutral+</t>
        </is>
      </c>
      <c r="AR123" s="548">
        <f>IF(AQ123=$AS$1,20,IF(AQ123=$AU$1,18,IF(AQ123=$AW$1,14,IF(AQ123=$AY$1,10,IF(AQ123=$BA$1,5,IF(AQ123=$BC$1,0,IF(AQ123=$BD$1,-2.5)))))))</f>
        <v/>
      </c>
      <c r="AS123" s="189" t="n">
        <v>0</v>
      </c>
      <c r="AT123" s="22">
        <f>IF(AS123&lt;1,5,IF(AS123&lt;2,0,IF(AS123&gt;2,-5, IF(AS123=0,5,IF(AS123&lt;0,-7)))))</f>
        <v/>
      </c>
      <c r="AU123" s="189" t="n">
        <v>-17.67</v>
      </c>
      <c r="AV123" s="22">
        <f>IF(AU123&lt;0,-7,IF(AU123&lt;15,5,IF(AU123&lt;25,2,IF(AU123=25,-5,IF(AU123&gt;25,0)))))</f>
        <v/>
      </c>
      <c r="AW123" s="189" t="inlineStr">
        <is>
          <t>N/A</t>
        </is>
      </c>
      <c r="AX123" s="22">
        <f>IF(AW123=1,5,IF(AW123&lt;1,5,IF(AW123&gt;1,0)))</f>
        <v/>
      </c>
      <c r="AY123" s="239" t="inlineStr">
        <is>
          <t>Bullish</t>
        </is>
      </c>
      <c r="AZ123" s="189">
        <f>IF(AY123=$AS$1,20,IF(AY123=$AU$1,18,IF(AY123=$AW$1,14,IF(AY123=$AY$1,10,IF(AY123=$BA$1,5,IF(AY123=$BC$1,0,IF(AY123=$BD$1,-2.5)))))))</f>
        <v/>
      </c>
      <c r="BA123" s="18" t="n">
        <v>0.757</v>
      </c>
      <c r="BB123" s="548">
        <f>IF(BA123&gt;0.05,2,IF(BA123&gt;0,1,IF(BA123&lt;-0.05,-1,IF(BA123&lt;0.1,-2))))</f>
        <v/>
      </c>
      <c r="BC123" s="554" t="n">
        <v>45657</v>
      </c>
      <c r="BD123" s="22" t="n">
        <v>2.62</v>
      </c>
      <c r="BE123" s="22">
        <f>X123</f>
        <v/>
      </c>
      <c r="BF123" s="18">
        <f>IF(BD123&gt;0,(BE123-BD123)/BD123,0)</f>
        <v/>
      </c>
      <c r="BG123" s="548">
        <f>IF(BF123&gt;0.05,4,IF(BF123&gt;0,2,IF(BF123&lt;-0.05,-2,IF(BF123&lt;0.1,-4))))</f>
        <v/>
      </c>
      <c r="BH123" s="225" t="n">
        <v>-2</v>
      </c>
      <c r="BI123" s="225">
        <f>BH123*M123</f>
        <v/>
      </c>
      <c r="BJ123" s="225">
        <f>IF(BH123&gt;5,-1,IF(BH123&gt;4,0,IF(BH123&gt;3,1,IF(BH123&gt;2,2,IF(BH123&gt;1,2, IF(BH123=0,2,IF(BH123&lt;-5,-2,IF(BH123&lt;4,2,IF(BH123&lt;0,1)))))))))</f>
        <v/>
      </c>
      <c r="BK123" s="31" t="n">
        <v>-10</v>
      </c>
      <c r="BL123" s="31">
        <f>BK123*M123</f>
        <v/>
      </c>
      <c r="BM123" s="548">
        <f>IF(BK123&gt;40,4,IF(BK123&gt;30,3.5,IF(BK123&gt;20,3,IF(BK123&gt;10,2,IF(BK123&gt;0,1,IF(BK123=0,0.5,IF(BK123&lt;-40,-4,IF(BK123&lt;-30,-3,IF(BK123&lt;-20,-2.5,IF(BK123&lt;-10,-2,IF(BK123&lt;0,0)))))))))))</f>
        <v/>
      </c>
      <c r="BN123" s="61" t="n">
        <v>30</v>
      </c>
      <c r="BO123" s="61">
        <f>BN123*M123</f>
        <v/>
      </c>
      <c r="BP123" s="548">
        <f>IF(BN123&lt;10,5,IF(BN123&lt;20,4,IF(BN123&lt;30,3,IF(BN123&lt;40,2,IF(BN123&lt;50,1,IF(BN123=50,0,IF(BN123&gt;90,-5,IF(BN123&gt;80,-4,IF(BN123&gt;70,-3,IF(BN123&gt;60,-2,IF(BN123&gt;50,-1,0)))))))))))</f>
        <v/>
      </c>
      <c r="BQ123" s="206" t="n"/>
      <c r="BR123" s="61" t="n">
        <v>0.49</v>
      </c>
      <c r="BS123" s="337">
        <f>BR123*M123</f>
        <v/>
      </c>
      <c r="BT123" s="225">
        <f>IF(BR123=1,20,IF(BR123&gt;0.9,16,IF(BR123&gt;0.8,12,IF(BR123&gt;0.7,8,IF(BR123&gt;0.6,4,IF(BR123&gt;0.5,0,IF(BR123&gt;0.4,-1,IF(BR123&gt;0.3,-2,IF(BR123&gt;0.2,-3,IF(BR123&gt;0.1,-4,IF(BR123&gt;0,-5,IF(BR123=0,-5))))))))))))</f>
        <v/>
      </c>
      <c r="BU123" s="61" t="n"/>
      <c r="BV123" s="548" t="inlineStr">
        <is>
          <t>Neut</t>
        </is>
      </c>
      <c r="BW123" s="548">
        <f>IF(BV123=$BZ$1,8,IF(BV123=$CA$1,4,IF(BV123=$CB$1,0,IF(BV123=$CC$1,-4,IF(BV123=$CE$1,-8)))))</f>
        <v/>
      </c>
      <c r="BX123" s="206">
        <f>BX1</f>
        <v/>
      </c>
      <c r="BY123" s="206">
        <f>IF(BX123=BR$1,5,IF(BX123=BV$1,0,IF(BX123=BX$1,-5)))</f>
        <v/>
      </c>
      <c r="BZ123" s="554" t="n">
        <v>45964</v>
      </c>
      <c r="CA123" s="548" t="inlineStr">
        <is>
          <t>S Buy</t>
        </is>
      </c>
      <c r="CB123" s="61" t="n"/>
      <c r="CC123" s="61" t="n"/>
      <c r="CD123" s="332" t="n"/>
      <c r="CE123" t="inlineStr">
        <is>
          <t>Materials</t>
        </is>
      </c>
      <c r="CF123" t="inlineStr">
        <is>
          <t>Materials</t>
        </is>
      </c>
      <c r="CG123" t="inlineStr">
        <is>
          <t>MetaLs &amp; Mining</t>
        </is>
      </c>
      <c r="CH123" t="inlineStr">
        <is>
          <t>Precious Metals &amp; Minerals</t>
        </is>
      </c>
      <c r="CL123" s="332" t="n"/>
      <c r="CN123">
        <f>CN122+1</f>
        <v/>
      </c>
      <c r="CO123" s="548" t="n"/>
      <c r="CR123" t="inlineStr">
        <is>
          <t>DC</t>
        </is>
      </c>
    </row>
    <row r="124" ht="16" customHeight="1" s="545">
      <c r="A124" s="548" t="n"/>
      <c r="B124" s="266" t="n"/>
      <c r="D124" s="284" t="n"/>
      <c r="E124" s="227" t="n"/>
      <c r="F124" s="364" t="n"/>
      <c r="G124" s="364" t="n">
        <v>200</v>
      </c>
      <c r="H124" s="407" t="n">
        <v>31.07</v>
      </c>
      <c r="I124" s="408" t="n">
        <v>6214</v>
      </c>
      <c r="J124" s="75" t="n">
        <v>45957</v>
      </c>
      <c r="L124" s="270" t="n"/>
      <c r="M124" s="358" t="n"/>
      <c r="N124" s="335" t="n"/>
      <c r="O124" s="345" t="n"/>
      <c r="P124" s="335" t="n"/>
      <c r="R124" s="246" t="n"/>
      <c r="S124" s="249">
        <f>IF(BN124&lt;30,$BX$1,IF(BN124&gt;70,$BR$1,$BV$1))</f>
        <v/>
      </c>
      <c r="T124" s="466" t="inlineStr">
        <is>
          <t>Gold</t>
        </is>
      </c>
      <c r="U124" s="547" t="inlineStr">
        <is>
          <t>AGI</t>
        </is>
      </c>
      <c r="V124" t="inlineStr">
        <is>
          <t>Alamos Gold Inc.</t>
        </is>
      </c>
      <c r="W124" s="183" t="n"/>
      <c r="X124" s="382" t="n">
        <v>31.56</v>
      </c>
      <c r="Y124" s="189">
        <f>AA124*O124</f>
        <v/>
      </c>
      <c r="Z124" s="189">
        <f>(AA124*Y124)/Y$3</f>
        <v/>
      </c>
      <c r="AA124" s="22">
        <f>AN124+AP124+AR124+AZ124+BB124+BG124+BJ124+BM124+BT124+BW124+BY124+AC124+AI124+BP124+AK124</f>
        <v/>
      </c>
      <c r="AB124" s="336">
        <f>IF(X124&gt;0,AB$122,0)</f>
        <v/>
      </c>
      <c r="AC124" s="337">
        <f>IF(AB124&gt;0,AC$122,0)</f>
        <v/>
      </c>
      <c r="AD124" s="366">
        <f>AB124*M124</f>
        <v/>
      </c>
      <c r="AE124" s="337">
        <f>AC124*M124</f>
        <v/>
      </c>
      <c r="AF124" s="332" t="n">
        <v>24638</v>
      </c>
      <c r="AG124" s="383" t="n">
        <v>63678</v>
      </c>
      <c r="AH124" s="225">
        <f>IF(AF124&gt;2500000,AQ$2,IF(AF124&gt;1000000,AR$2,IF(AF124&gt;750000,AS$2,IF(AF124&gt;500000,AT$2,IF(AF124&lt;500000,AU$2)))))</f>
        <v/>
      </c>
      <c r="AI124" s="31">
        <f>IF(AH124=AQ$2,20,IF(AH124=AR$2,15,IF(AH124=AS$2,10,IF(AH124=AT$2,5,IF(AH124=AU$2,0)))))</f>
        <v/>
      </c>
      <c r="AJ124" s="284" t="n">
        <v>78</v>
      </c>
      <c r="AK124" s="31">
        <f>IF(AJ124&gt;84,20,IF(AJ124&gt;80,15,IF(AJ124&gt;75,10,IF(AJ124&gt;70,5,IF(AJ124&gt;49,0,IF(AJ124&lt;1,0,IF(AJ124&lt;20,-20,IF(AJ124&lt;30,-15,IF(AJ124&lt;40,-10,IF(AJ124&lt;50,-5))))))))))</f>
        <v/>
      </c>
      <c r="AL124" s="22" t="n"/>
      <c r="AM124" s="414" t="inlineStr">
        <is>
          <t>A</t>
        </is>
      </c>
      <c r="AN124" s="22">
        <f>IF(AM124=$AN$1,20,IF(AM124=$AO$1,17,IF(AM124=$AP$1,12,IF(AM124=$AQ$1,5,IF(AM124=$AR$1,0)))))</f>
        <v/>
      </c>
      <c r="AP124" s="31" t="n"/>
      <c r="AQ124" s="177" t="inlineStr">
        <is>
          <t>Neutral+</t>
        </is>
      </c>
      <c r="AR124" s="548">
        <f>IF(AQ124=$AS$1,20,IF(AQ124=$AU$1,18,IF(AQ124=$AW$1,14,IF(AQ124=$AY$1,10,IF(AQ124=$BA$1,5,IF(AQ124=$BC$1,0,IF(AQ124=$BD$1,-2.5)))))))</f>
        <v/>
      </c>
      <c r="AS124" s="189" t="n">
        <v>0.07000000000000001</v>
      </c>
      <c r="AT124" s="22">
        <f>IF(AS124&lt;1,5,IF(AS124&lt;2,0,IF(AS124&gt;2,-5, IF(AS124=0,5,IF(AS124&lt;0,-7)))))</f>
        <v/>
      </c>
      <c r="AU124" s="189" t="n">
        <v>29.96</v>
      </c>
      <c r="AV124" s="22">
        <f>IF(AU124&lt;0,-7,IF(AU124&lt;15,5,IF(AU124&lt;25,2,IF(AU124=25,-5,IF(AU124&gt;25,0)))))</f>
        <v/>
      </c>
      <c r="AW124" s="189" t="inlineStr">
        <is>
          <t>N/A</t>
        </is>
      </c>
      <c r="AX124" s="22">
        <f>IF(AW124=1,5,IF(AW124&lt;1,5,IF(AW124&gt;1,0)))</f>
        <v/>
      </c>
      <c r="AY124" s="178" t="inlineStr">
        <is>
          <t>V Bearish</t>
        </is>
      </c>
      <c r="AZ124" s="189">
        <f>IF(AY124=$AS$1,20,IF(AY124=$AU$1,18,IF(AY124=$AW$1,14,IF(AY124=$AY$1,10,IF(AY124=$BA$1,5,IF(AY124=$BC$1,0,IF(AY124=$BD$1,-2.5)))))))</f>
        <v/>
      </c>
      <c r="BA124" s="18" t="n">
        <v>0.496</v>
      </c>
      <c r="BB124" s="548">
        <f>IF(BA124&gt;0.05,2,IF(BA124&gt;0,1,IF(BA124&lt;-0.05,-1,IF(BA124&lt;0.1,-2))))</f>
        <v/>
      </c>
      <c r="BC124" s="554" t="n">
        <v>45657</v>
      </c>
      <c r="BD124" s="22" t="n">
        <v>13.41</v>
      </c>
      <c r="BE124" s="22">
        <f>X124</f>
        <v/>
      </c>
      <c r="BF124" s="18">
        <f>IF(BD124&gt;0,(BE124-BD124)/BD124,0)</f>
        <v/>
      </c>
      <c r="BG124" s="548">
        <f>IF(BF124&gt;0.05,4,IF(BF124&gt;0,2,IF(BF124&lt;-0.05,-2,IF(BF124&lt;0.1,-4))))</f>
        <v/>
      </c>
      <c r="BH124" s="225" t="n">
        <v>-0.5</v>
      </c>
      <c r="BI124" s="225">
        <f>BH124*M124</f>
        <v/>
      </c>
      <c r="BJ124" s="225">
        <f>IF(BH124&gt;5,-1,IF(BH124&gt;4,0,IF(BH124&gt;3,1,IF(BH124&gt;2,2,IF(BH124&gt;1,2, IF(BH124=0,2,IF(BH124&lt;-5,-2,IF(BH124&lt;4,2,IF(BH124&lt;0,1)))))))))</f>
        <v/>
      </c>
      <c r="BK124" s="31" t="n">
        <v>3</v>
      </c>
      <c r="BL124" s="31">
        <f>BK124*M124</f>
        <v/>
      </c>
      <c r="BM124" s="548">
        <f>IF(BK124&gt;40,4,IF(BK124&gt;30,3.5,IF(BK124&gt;20,3,IF(BK124&gt;10,2,IF(BK124&gt;0,1,IF(BK124=0,0.5,IF(BK124&lt;-40,-4,IF(BK124&lt;-30,-3,IF(BK124&lt;-20,-2.5,IF(BK124&lt;-10,-2,IF(BK124&lt;0,0)))))))))))</f>
        <v/>
      </c>
      <c r="BN124" s="61" t="n">
        <v>26</v>
      </c>
      <c r="BO124" s="61">
        <f>BN124*M124</f>
        <v/>
      </c>
      <c r="BP124" s="548">
        <f>IF(BN124&lt;10,5,IF(BN124&lt;20,4,IF(BN124&lt;30,3,IF(BN124&lt;40,2,IF(BN124&lt;50,1,IF(BN124=50,0,IF(BN124&gt;90,-5,IF(BN124&gt;80,-4,IF(BN124&gt;70,-3,IF(BN124&gt;60,-2,IF(BN124&gt;50,-1,0)))))))))))</f>
        <v/>
      </c>
      <c r="BQ124" s="206" t="n"/>
      <c r="BR124" s="61" t="n">
        <v>0.49</v>
      </c>
      <c r="BS124" s="337">
        <f>BR124*M124</f>
        <v/>
      </c>
      <c r="BT124" s="225">
        <f>IF(BR124=1,20,IF(BR124&gt;0.9,16,IF(BR124&gt;0.8,12,IF(BR124&gt;0.7,8,IF(BR124&gt;0.6,4,IF(BR124&gt;0.5,0,IF(BR124&gt;0.4,-1,IF(BR124&gt;0.3,-2,IF(BR124&gt;0.2,-3,IF(BR124&gt;0.1,-4,IF(BR124&gt;0,-5,IF(BR124=0,-5))))))))))))</f>
        <v/>
      </c>
      <c r="BU124" s="61" t="n"/>
      <c r="BV124" s="548" t="inlineStr">
        <is>
          <t>Bull</t>
        </is>
      </c>
      <c r="BW124" s="548">
        <f>IF(BV124=$BZ$1,8,IF(BV124=$CA$1,4,IF(BV124=$CB$1,0,IF(BV124=$CC$1,-4,IF(BV124=$CE$1,-8)))))</f>
        <v/>
      </c>
      <c r="BX124" s="206">
        <f>BR1</f>
        <v/>
      </c>
      <c r="BY124" s="206">
        <f>IF(BX124=BR$1,5,IF(BX124=BV$1,0,IF(BX124=BX$1,-5)))</f>
        <v/>
      </c>
      <c r="BZ124" s="554" t="n">
        <v>45959</v>
      </c>
      <c r="CA124" s="548" t="inlineStr">
        <is>
          <t>S Buy</t>
        </is>
      </c>
      <c r="CB124" s="61" t="n"/>
      <c r="CC124" s="61" t="n"/>
      <c r="CD124" s="332" t="n"/>
      <c r="CE124" t="inlineStr">
        <is>
          <t>Materials</t>
        </is>
      </c>
      <c r="CF124" t="inlineStr">
        <is>
          <t>Materials</t>
        </is>
      </c>
      <c r="CG124" t="inlineStr">
        <is>
          <t>MetaLs &amp; Mining</t>
        </is>
      </c>
      <c r="CH124" t="inlineStr">
        <is>
          <t>Precious Metals &amp; Minerals</t>
        </is>
      </c>
      <c r="CL124" s="332" t="n"/>
      <c r="CN124">
        <f>CN123+1</f>
        <v/>
      </c>
      <c r="CO124" s="548" t="n"/>
      <c r="CR124" t="inlineStr">
        <is>
          <t>AGI</t>
        </is>
      </c>
    </row>
    <row r="125" ht="16" customHeight="1" s="545">
      <c r="B125" s="246" t="n"/>
      <c r="C125" s="246" t="n"/>
      <c r="D125" s="246" t="n"/>
      <c r="E125" s="246" t="n"/>
      <c r="F125" s="246" t="n"/>
      <c r="K125" s="246" t="n"/>
      <c r="L125" s="270" t="n"/>
      <c r="M125" s="358" t="n"/>
      <c r="N125" s="335" t="n"/>
      <c r="O125" s="246" t="n"/>
      <c r="P125" s="246" t="n"/>
      <c r="Q125" s="246" t="n"/>
      <c r="R125" s="246" t="n"/>
      <c r="S125" s="249">
        <f>IF(BN125&lt;30,$BX$1,IF(BN125&gt;70,$BR$1,$BV$1))</f>
        <v/>
      </c>
      <c r="T125" s="466" t="inlineStr">
        <is>
          <t>Gold</t>
        </is>
      </c>
      <c r="U125" s="547" t="inlineStr">
        <is>
          <t>NEM</t>
        </is>
      </c>
      <c r="V125" t="inlineStr">
        <is>
          <t>Newmont Corporation</t>
        </is>
      </c>
      <c r="X125" s="80" t="n">
        <v>86.86</v>
      </c>
      <c r="Y125" s="189" t="n"/>
      <c r="Z125" s="189" t="n"/>
      <c r="AA125" s="22">
        <f>AN125+AP125+AR125+AZ125+BB125+BG125+BJ125+BM125+BT125+BW125+BY125+AC125+AI125+BP125+AK125</f>
        <v/>
      </c>
      <c r="AB125" s="336">
        <f>IF(X125&gt;0,AB$122,0)</f>
        <v/>
      </c>
      <c r="AC125" s="337">
        <f>IF(AB125&gt;0,AC$122,0)</f>
        <v/>
      </c>
      <c r="AD125" s="366">
        <f>AB125*M125</f>
        <v/>
      </c>
      <c r="AE125" s="337">
        <f>AC125*M125</f>
        <v/>
      </c>
      <c r="AF125" s="332" t="n">
        <v>927207</v>
      </c>
      <c r="AG125" s="332" t="n">
        <v>282748</v>
      </c>
      <c r="AH125" s="225">
        <f>IF(AF125&gt;2500000,AQ$2,IF(AF125&gt;1000000,AR$2,IF(AF125&gt;750000,AS$2,IF(AF125&gt;500000,AT$2,IF(AF125&lt;500000,AU$2)))))</f>
        <v/>
      </c>
      <c r="AI125" s="31">
        <f>IF(AH125=AQ$2,20,IF(AH125=AR$2,15,IF(AH125=AS$2,10,IF(AH125=AT$2,5,IF(AH125=AU$2,0)))))</f>
        <v/>
      </c>
      <c r="AJ125" s="284" t="n">
        <v>77</v>
      </c>
      <c r="AK125" s="31">
        <f>IF(AJ125&gt;84,20,IF(AJ125&gt;80,15,IF(AJ125&gt;75,10,IF(AJ125&gt;70,5,IF(AJ125&gt;49,0,IF(AJ125&lt;1,0,IF(AJ125&lt;20,-20,IF(AJ125&lt;30,-15,IF(AJ125&lt;40,-10,IF(AJ125&lt;50,-5))))))))))</f>
        <v/>
      </c>
      <c r="AL125" s="22" t="n"/>
      <c r="AM125" s="414" t="inlineStr">
        <is>
          <t>A</t>
        </is>
      </c>
      <c r="AN125" s="22">
        <f>IF(AM125=$AN$1,20,IF(AM125=$AO$1,17,IF(AM125=$AP$1,12,IF(AM125=$AQ$1,5,IF(AM125=$AR$1,0)))))</f>
        <v/>
      </c>
      <c r="AP125" s="31" t="n"/>
      <c r="AQ125" s="176" t="inlineStr">
        <is>
          <t>V Bullish</t>
        </is>
      </c>
      <c r="AR125" s="548">
        <f>IF(AQ125=$AS$1,20,IF(AQ125=$AU$1,18,IF(AQ125=$AW$1,14,IF(AQ125=$AY$1,10,IF(AQ125=$BA$1,5,IF(AQ125=$BC$1,0,IF(AQ125=$BD$1,-2.5)))))))</f>
        <v/>
      </c>
      <c r="AS125" s="189" t="n">
        <v>0.23</v>
      </c>
      <c r="AT125" s="22">
        <f>IF(AS125&lt;1,5,IF(AS125&lt;2,0,IF(AS125&gt;2,-5, IF(AS125=0,5,IF(AS125&lt;0,-7)))))</f>
        <v/>
      </c>
      <c r="AU125" s="189" t="n">
        <v>15.68</v>
      </c>
      <c r="AV125" s="22">
        <f>IF(AU125&lt;0,-7,IF(AU125&lt;15,5,IF(AU125&lt;25,2,IF(AU125=25,-5,IF(AU125&gt;25,0)))))</f>
        <v/>
      </c>
      <c r="AW125" s="189" t="n">
        <v>0.27</v>
      </c>
      <c r="AX125" s="22">
        <f>IF(AW125=1,5,IF(AW125&lt;1,5,IF(AW125&gt;1,0)))</f>
        <v/>
      </c>
      <c r="AY125" s="273" t="inlineStr">
        <is>
          <t>Bearish</t>
        </is>
      </c>
      <c r="AZ125" s="189">
        <f>IF(AY125=$AS$1,20,IF(AY125=$AU$1,18,IF(AY125=$AW$1,14,IF(AY125=$AY$1,10,IF(AY125=$BA$1,5,IF(AY125=$BC$1,0,IF(AY125=$BD$1,-2.5)))))))</f>
        <v/>
      </c>
      <c r="BA125" s="18" t="n">
        <v>0.633</v>
      </c>
      <c r="BB125" s="548">
        <f>IF(BA125&gt;0.05,2,IF(BA125&gt;0,1,IF(BA125&lt;-0.05,-1,IF(BA125&lt;0.1,-2))))</f>
        <v/>
      </c>
      <c r="BC125" s="554" t="n">
        <v>45657</v>
      </c>
      <c r="BD125" s="22" t="n">
        <v>36.71</v>
      </c>
      <c r="BE125" s="22">
        <f>X125</f>
        <v/>
      </c>
      <c r="BF125" s="18">
        <f>IF(BD125&gt;0,(BE125-BD125)/BD125,0)</f>
        <v/>
      </c>
      <c r="BG125" s="548">
        <f>IF(BF125&gt;0.05,4,IF(BF125&gt;0,2,IF(BF125&lt;-0.05,-2,IF(BF125&lt;0.1,-4))))</f>
        <v/>
      </c>
      <c r="BH125" s="225" t="n">
        <v>5.5</v>
      </c>
      <c r="BI125" s="225">
        <f>BH125*M125</f>
        <v/>
      </c>
      <c r="BJ125" s="225">
        <f>IF(BH125&gt;5,-1,IF(BH125&gt;4,0,IF(BH125&gt;3,1,IF(BH125&gt;2,2,IF(BH125&gt;1,2, IF(BH125=0,2,IF(BH125&lt;-5,-2,IF(BH125&lt;4,2,IF(BH125&lt;0,1)))))))))</f>
        <v/>
      </c>
      <c r="BK125" s="31" t="n">
        <v>33</v>
      </c>
      <c r="BL125" s="31">
        <f>BK125*M125</f>
        <v/>
      </c>
      <c r="BM125" s="548">
        <f>IF(BK125&gt;40,4,IF(BK125&gt;30,3.5,IF(BK125&gt;20,3,IF(BK125&gt;10,2,IF(BK125&gt;0,1,IF(BK125=0,0.5,IF(BK125&lt;-40,-4,IF(BK125&lt;-30,-3,IF(BK125&lt;-20,-2.5,IF(BK125&lt;-10,-2,IF(BK125&lt;0,0)))))))))))</f>
        <v/>
      </c>
      <c r="BN125" s="61" t="n">
        <v>30</v>
      </c>
      <c r="BO125" s="61">
        <f>BN125*M125</f>
        <v/>
      </c>
      <c r="BP125" s="548">
        <f>IF(BN125&lt;10,5,IF(BN125&lt;20,4,IF(BN125&lt;30,3,IF(BN125&lt;40,2,IF(BN125&lt;50,1,IF(BN125=50,0,IF(BN125&gt;90,-5,IF(BN125&gt;80,-4,IF(BN125&gt;70,-3,IF(BN125&gt;60,-2,IF(BN125&gt;50,-1,0)))))))))))</f>
        <v/>
      </c>
      <c r="BQ125" s="206" t="n"/>
      <c r="BR125" s="61" t="n">
        <v>1</v>
      </c>
      <c r="BS125" s="337">
        <f>BR125*M125</f>
        <v/>
      </c>
      <c r="BT125" s="225">
        <f>IF(BR125=1,20,IF(BR125&gt;0.9,16,IF(BR125&gt;0.8,12,IF(BR125&gt;0.7,8,IF(BR125&gt;0.6,4,IF(BR125&gt;0.5,0,IF(BR125&gt;0.4,-1,IF(BR125&gt;0.3,-2,IF(BR125&gt;0.2,-3,IF(BR125&gt;0.1,-4,IF(BR125&gt;0,-5,IF(BR125=0,-5))))))))))))</f>
        <v/>
      </c>
      <c r="BU125" s="61" t="n"/>
      <c r="BV125" s="548" t="inlineStr">
        <is>
          <t>V Bull</t>
        </is>
      </c>
      <c r="BW125" s="548">
        <f>IF(BV125=$BZ$1,8,IF(BV125=$CA$1,4,IF(BV125=$CB$1,0,IF(BV125=$CC$1,-4,IF(BV125=$CE$1,-8)))))</f>
        <v/>
      </c>
      <c r="BX125" s="206" t="inlineStr">
        <is>
          <t>˄</t>
        </is>
      </c>
      <c r="BY125" s="206">
        <f>IF(BX125=BR$1,5,IF(BX125=BV$1,0,IF(BX125=BX$1,-5)))</f>
        <v/>
      </c>
      <c r="BZ125" s="554" t="n">
        <v>45953</v>
      </c>
      <c r="CA125" s="548" t="inlineStr">
        <is>
          <t>Buy</t>
        </is>
      </c>
      <c r="CE125" t="inlineStr">
        <is>
          <t>Materials</t>
        </is>
      </c>
      <c r="CF125" s="548" t="inlineStr">
        <is>
          <t>Materials</t>
        </is>
      </c>
      <c r="CG125" t="inlineStr">
        <is>
          <t>Metals &amp; Mining</t>
        </is>
      </c>
      <c r="CH125" s="445" t="inlineStr">
        <is>
          <t>Gold</t>
        </is>
      </c>
      <c r="CL125" s="332" t="n"/>
      <c r="CN125">
        <f>CN124+1</f>
        <v/>
      </c>
      <c r="CO125" s="548" t="n"/>
      <c r="CR125" t="inlineStr">
        <is>
          <t>NEM</t>
        </is>
      </c>
    </row>
    <row r="126" ht="16" customHeight="1" s="545">
      <c r="B126" s="246" t="n"/>
      <c r="C126" s="246" t="n"/>
      <c r="D126" s="246" t="n"/>
      <c r="E126" s="246" t="n"/>
      <c r="F126" s="246" t="n"/>
      <c r="G126" s="246" t="n"/>
      <c r="H126" s="246" t="n"/>
      <c r="I126" s="246" t="n"/>
      <c r="J126" s="246" t="n"/>
      <c r="K126" s="246" t="n"/>
      <c r="L126" s="270" t="n"/>
      <c r="M126" s="358" t="n"/>
      <c r="N126" s="335" t="n"/>
      <c r="O126" s="246" t="n"/>
      <c r="P126" s="246" t="n"/>
      <c r="Q126" s="246" t="n"/>
      <c r="R126" s="246" t="n"/>
      <c r="S126" s="249">
        <f>IF(BN126&lt;30,$BX$1,IF(BN126&gt;70,$BR$1,$BV$1))</f>
        <v/>
      </c>
      <c r="T126" s="466" t="inlineStr">
        <is>
          <t>Gold</t>
        </is>
      </c>
      <c r="U126" s="547" t="inlineStr">
        <is>
          <t>RGLD</t>
        </is>
      </c>
      <c r="V126" t="inlineStr">
        <is>
          <t>Royal Gold, Inc.</t>
        </is>
      </c>
      <c r="X126" s="80" t="n">
        <v>200.34</v>
      </c>
      <c r="Y126" s="189" t="n"/>
      <c r="Z126" s="189" t="n"/>
      <c r="AA126" s="22">
        <f>AN126+AP126+AR126+AZ126+BB126+BG126+BJ126+BM126+BT126+BW126+BY126+AC126+AI126+BP126+AK126</f>
        <v/>
      </c>
      <c r="AB126" s="336">
        <f>IF(X126&gt;0,AB$122,0)</f>
        <v/>
      </c>
      <c r="AC126" s="337">
        <f>IF(AB126&gt;0,AC$122,0)</f>
        <v/>
      </c>
      <c r="AD126" s="366">
        <f>AB126*M146</f>
        <v/>
      </c>
      <c r="AE126" s="337">
        <f>AC126*M146</f>
        <v/>
      </c>
      <c r="AF126" s="332" t="n">
        <v>26397433</v>
      </c>
      <c r="AG126" s="332" t="n">
        <v>14983267</v>
      </c>
      <c r="AH126" s="225">
        <f>IF(AF126&gt;2500000,AQ$2,IF(AF126&gt;1000000,AR$2,IF(AF126&gt;750000,AS$2,IF(AF126&gt;500000,AT$2,IF(AF126&lt;500000,AU$2)))))</f>
        <v/>
      </c>
      <c r="AI126" s="31">
        <f>IF(AH126=AQ$2,20,IF(AH126=AR$2,15,IF(AH126=AS$2,10,IF(AH126=AT$2,5,IF(AH126=AU$2,0)))))</f>
        <v/>
      </c>
      <c r="AJ126" s="284" t="n">
        <v>84</v>
      </c>
      <c r="AK126" s="31">
        <f>IF(AJ126&gt;84,20,IF(AJ126&gt;80,15,IF(AJ126&gt;75,10,IF(AJ126&gt;70,5,IF(AJ126&gt;49,0,IF(AJ126&lt;1,0,IF(AJ126&lt;20,-20,IF(AJ126&lt;30,-15,IF(AJ126&lt;40,-10,IF(AJ126&lt;50,-5))))))))))</f>
        <v/>
      </c>
      <c r="AL126" s="22" t="n"/>
      <c r="AM126" s="371" t="inlineStr">
        <is>
          <t>B</t>
        </is>
      </c>
      <c r="AN126" s="22">
        <f>IF(AM126=$AN$1,20,IF(AM126=$AO$1,17,IF(AM126=$AP$1,12,IF(AM126=$AQ$1,5,IF(AM126=$AR$1,0)))))</f>
        <v/>
      </c>
      <c r="AP126" s="31" t="n"/>
      <c r="AQ126" s="239" t="inlineStr">
        <is>
          <t>Bullish</t>
        </is>
      </c>
      <c r="AR126" s="548">
        <f>IF(AQ126=$AS$1,20,IF(AQ126=$AU$1,18,IF(AQ126=$AW$1,14,IF(AQ126=$AY$1,10,IF(AQ126=$BA$1,5,IF(AQ126=$BC$1,0,IF(AQ126=$BD$1,-2.5)))))))</f>
        <v/>
      </c>
      <c r="AS126" s="189" t="n">
        <v>0</v>
      </c>
      <c r="AT126" s="22">
        <f>IF(AS126&lt;1,5,IF(AS126&lt;2,0,IF(AS126&gt;2,-5, IF(AS126=0,5,IF(AS126&lt;0,-7)))))</f>
        <v/>
      </c>
      <c r="AU126" s="189" t="n">
        <v>29.38</v>
      </c>
      <c r="AV126" s="22">
        <f>IF(AU126&lt;0,-7,IF(AU126&lt;15,5,IF(AU126&lt;25,2,IF(AU126=25,-5,IF(AU126&gt;25,0)))))</f>
        <v/>
      </c>
      <c r="AW126" s="189" t="n">
        <v>1.77</v>
      </c>
      <c r="AX126" s="22">
        <f>IF(AW126=1,5,IF(AW126&lt;1,5,IF(AW126&gt;1,0)))</f>
        <v/>
      </c>
      <c r="AY126" s="273" t="inlineStr">
        <is>
          <t>Bearish</t>
        </is>
      </c>
      <c r="AZ126" s="189">
        <f>IF(AY126=$AS$1,20,IF(AY126=$AU$1,18,IF(AY126=$AW$1,14,IF(AY126=$AY$1,10,IF(AY126=$BA$1,5,IF(AY126=$BC$1,0,IF(AY126=$BD$1,-2.5)))))))</f>
        <v/>
      </c>
      <c r="BA126" s="18" t="n">
        <v>0.434</v>
      </c>
      <c r="BB126" s="548">
        <f>IF(BA126&gt;0.05,2,IF(BA126&gt;0,1,IF(BA126&lt;-0.05,-1,IF(BA126&lt;0.1,-2))))</f>
        <v/>
      </c>
      <c r="BC126" s="554" t="n">
        <v>45657</v>
      </c>
      <c r="BD126" s="22" t="n">
        <v>130.43</v>
      </c>
      <c r="BE126" s="22">
        <f>X126</f>
        <v/>
      </c>
      <c r="BF126" s="18">
        <f>IF(BD126&gt;0,(BE126-BD126)/BD126,0)</f>
        <v/>
      </c>
      <c r="BG126" s="548">
        <f>IF(BF126&gt;0.05,4,IF(BF126&gt;0,2,IF(BF126&lt;-0.05,-2,IF(BF126&lt;0.1,-4))))</f>
        <v/>
      </c>
      <c r="BH126" s="225" t="n">
        <v>4</v>
      </c>
      <c r="BI126" s="225">
        <f>BH126*M146</f>
        <v/>
      </c>
      <c r="BJ126" s="225">
        <f>IF(BH126&gt;5,-1,IF(BH126&gt;4,0,IF(BH126&gt;3,1,IF(BH126&gt;2,2,IF(BH126&gt;1,2, IF(BH126=0,2,IF(BH126&lt;-5,-2,IF(BH126&lt;4,2,IF(BH126&lt;0,1)))))))))</f>
        <v/>
      </c>
      <c r="BK126" s="31" t="n">
        <v>22</v>
      </c>
      <c r="BL126" s="31">
        <f>BK126*M146</f>
        <v/>
      </c>
      <c r="BM126" s="548">
        <f>IF(BK126&gt;40,4,IF(BK126&gt;30,3.5,IF(BK126&gt;20,3,IF(BK126&gt;10,2,IF(BK126&gt;0,1,IF(BK126=0,0.5,IF(BK126&lt;-40,-4,IF(BK126&lt;-30,-3,IF(BK126&lt;-20,-2.5,IF(BK126&lt;-10,-2,IF(BK126&lt;0,0)))))))))))</f>
        <v/>
      </c>
      <c r="BN126" s="61" t="n">
        <v>66</v>
      </c>
      <c r="BO126" s="61">
        <f>BN126*M146</f>
        <v/>
      </c>
      <c r="BP126" s="548">
        <f>IF(BN126&lt;10,5,IF(BN126&lt;20,4,IF(BN126&lt;30,3,IF(BN126&lt;40,2,IF(BN126&lt;50,1,IF(BN126=50,0,IF(BN126&gt;90,-5,IF(BN126&gt;80,-4,IF(BN126&gt;70,-3,IF(BN126&gt;60,-2,IF(BN126&gt;50,-1,0)))))))))))</f>
        <v/>
      </c>
      <c r="BQ126" s="206" t="n"/>
      <c r="BR126" s="61" t="n">
        <v>0.49</v>
      </c>
      <c r="BS126" s="337">
        <f>BR126*M146</f>
        <v/>
      </c>
      <c r="BT126" s="225">
        <f>IF(BR126=1,20,IF(BR126&gt;0.9,16,IF(BR126&gt;0.8,12,IF(BR126&gt;0.7,8,IF(BR126&gt;0.6,4,IF(BR126&gt;0.5,0,IF(BR126&gt;0.4,-1,IF(BR126&gt;0.3,-2,IF(BR126&gt;0.2,-3,IF(BR126&gt;0.1,-4,IF(BR126&gt;0,-5,IF(BR126=0,-5))))))))))))</f>
        <v/>
      </c>
      <c r="BU126" s="61" t="n"/>
      <c r="BV126" s="548" t="inlineStr">
        <is>
          <t>Bull</t>
        </is>
      </c>
      <c r="BW126" s="548">
        <f>IF(BV126=$BZ$1,8,IF(BV126=$CA$1,4,IF(BV126=$CB$1,0,IF(BV126=$CC$1,-4,IF(BV126=$CE$1,-8)))))</f>
        <v/>
      </c>
      <c r="BX126" s="206" t="inlineStr">
        <is>
          <t>˄</t>
        </is>
      </c>
      <c r="BY126" s="206">
        <f>IF(BX126=BR$1,5,IF(BX126=BV$1,0,IF(BX126=BX$1,-5)))</f>
        <v/>
      </c>
      <c r="BZ126" s="554" t="n"/>
      <c r="CA126" s="548" t="inlineStr">
        <is>
          <t>Buy</t>
        </is>
      </c>
      <c r="CE126" t="inlineStr">
        <is>
          <t>Materials</t>
        </is>
      </c>
      <c r="CF126" s="548" t="inlineStr">
        <is>
          <t>Materials</t>
        </is>
      </c>
      <c r="CG126" t="inlineStr">
        <is>
          <t>Metals &amp; Mining</t>
        </is>
      </c>
      <c r="CH126" s="445" t="inlineStr">
        <is>
          <t>Gold</t>
        </is>
      </c>
      <c r="CL126" s="332" t="n"/>
      <c r="CR126" t="inlineStr">
        <is>
          <t>RGLD</t>
        </is>
      </c>
    </row>
    <row r="127" ht="16" customHeight="1" s="545">
      <c r="A127" s="548" t="n"/>
      <c r="B127" s="266" t="n"/>
      <c r="D127" s="284" t="n"/>
      <c r="E127" s="227" t="n"/>
      <c r="F127" s="419" t="n"/>
      <c r="G127" s="364" t="n">
        <v>55</v>
      </c>
      <c r="H127" s="407" t="n">
        <v>96.84950000000001</v>
      </c>
      <c r="I127" s="408" t="n">
        <v>5326.72</v>
      </c>
      <c r="J127" s="484" t="n">
        <v>45964</v>
      </c>
      <c r="L127" s="270" t="n"/>
      <c r="M127" s="358" t="n"/>
      <c r="N127" s="335" t="n"/>
      <c r="O127" s="345" t="n"/>
      <c r="P127" s="335" t="n"/>
      <c r="R127" s="246" t="n"/>
      <c r="S127" s="249">
        <f>IF(BN127&lt;30,$BX$1,IF(BN127&gt;70,$BR$1,$BV$1))</f>
        <v/>
      </c>
      <c r="T127" s="466" t="inlineStr">
        <is>
          <t>Gold</t>
        </is>
      </c>
      <c r="U127" s="547" t="inlineStr">
        <is>
          <t>WPM</t>
        </is>
      </c>
      <c r="V127" t="inlineStr">
        <is>
          <t>Wheaton Precious Metals Corp.</t>
        </is>
      </c>
      <c r="W127" s="183" t="n"/>
      <c r="X127" t="n">
        <v>104.07</v>
      </c>
      <c r="Y127" s="189">
        <f>AA127*O127</f>
        <v/>
      </c>
      <c r="Z127" s="189">
        <f>(AA127*Y127)/Y$3</f>
        <v/>
      </c>
      <c r="AA127" s="22">
        <f>AN127+AP127+AR127+AZ127+BB127+BG127+BJ127+BM127+BT127+BW127+BY127+AC127+AI127+BP127+AK127</f>
        <v/>
      </c>
      <c r="AB127" s="336">
        <f>IF(X127&gt;0,AB$122,0)</f>
        <v/>
      </c>
      <c r="AC127" s="337">
        <f>IF(AB127&gt;0,AC$122,0)</f>
        <v/>
      </c>
      <c r="AD127" s="337">
        <f>IF(AC127&gt;0,AD$122,0)</f>
        <v/>
      </c>
      <c r="AE127" s="337">
        <f>AC127*M127</f>
        <v/>
      </c>
      <c r="AF127" s="332" t="n">
        <v>33141909</v>
      </c>
      <c r="AG127" s="332" t="n">
        <v>13930805</v>
      </c>
      <c r="AH127" s="225">
        <f>IF(AF127&gt;2500000,AQ$2,IF(AF127&gt;1000000,AR$2,IF(AF127&gt;750000,AS$2,IF(AF127&gt;500000,AT$2,IF(AF127&lt;500000,AU$2)))))</f>
        <v/>
      </c>
      <c r="AI127" s="31">
        <f>IF(AH127=AQ$2,20,IF(AH127=AR$2,15,IF(AH127=AS$2,10,IF(AH127=AT$2,5,IF(AH127=AU$2,0)))))</f>
        <v/>
      </c>
      <c r="AJ127" s="284" t="n">
        <v>82</v>
      </c>
      <c r="AK127" s="31">
        <f>IF(AJ127&gt;84,20,IF(AJ127&gt;80,15,IF(AJ127&gt;75,10,IF(AJ127&gt;70,5,IF(AJ127&gt;49,0,IF(AJ127&lt;1,0,IF(AJ127&lt;20,-20,IF(AJ127&lt;30,-15,IF(AJ127&lt;40,-10,IF(AJ127&lt;50,-5))))))))))</f>
        <v/>
      </c>
      <c r="AL127" s="22" t="n"/>
      <c r="AM127" s="414" t="inlineStr">
        <is>
          <t>A</t>
        </is>
      </c>
      <c r="AN127" s="22">
        <f>IF(AM127=$AN$1,20,IF(AM127=$AO$1,17,IF(AM127=$AP$1,12,IF(AM127=$AQ$1,5,IF(AM127=$AR$1,0)))))</f>
        <v/>
      </c>
      <c r="AO127">
        <f>IF(AM127=AN$1,5,IF(AM127=AO$1,4,IF(AM127=AP$1,3,IF(AM127=AQ$1,2,IF(AM127=AR$1,1,0)))))</f>
        <v/>
      </c>
      <c r="AP127" s="31" t="n"/>
      <c r="AQ127" s="177" t="inlineStr">
        <is>
          <t>Neutral+</t>
        </is>
      </c>
      <c r="AR127" s="548">
        <f>IF(AQ127=$AS$1,20,IF(AQ127=$AU$1,18,IF(AQ127=$AW$1,14,IF(AQ127=$AY$1,10,IF(AQ127=$BA$1,5,IF(AQ127=$BC$1,0,IF(AQ127=$BD$1,-2.5)))))))</f>
        <v/>
      </c>
      <c r="AS127" s="189" t="n">
        <v>0</v>
      </c>
      <c r="AT127" s="22">
        <f>IF(AS127&lt;1,5,IF(AS127&lt;2,0,IF(AS127&gt;2,-5, IF(AS127=0,5,IF(AS127&lt;0,-7)))))</f>
        <v/>
      </c>
      <c r="AU127" s="189" t="n">
        <v>54.53</v>
      </c>
      <c r="AV127" s="22">
        <f>IF(AU127&lt;0,-7,IF(AU127&lt;15,5,IF(AU127&lt;25,2,IF(AU127=25,-5,IF(AU127&gt;25,0)))))</f>
        <v/>
      </c>
      <c r="AW127" s="189" t="inlineStr">
        <is>
          <t>N/A</t>
        </is>
      </c>
      <c r="AX127" s="22">
        <f>IF(AW127=1,5,IF(AW127&lt;1,5,IF(AW127&gt;1,0)))</f>
        <v/>
      </c>
      <c r="AY127" s="231" t="inlineStr">
        <is>
          <t>V Bearish</t>
        </is>
      </c>
      <c r="AZ127" s="189">
        <f>IF(AY127=$AS$1,20,IF(AY127=$AU$1,18,IF(AY127=$AW$1,14,IF(AY127=$AY$1,10,IF(AY127=$BA$1,5,IF(AY127=$BC$1,0,IF(AY127=$BD$1,-2.5)))))))</f>
        <v/>
      </c>
      <c r="BA127" s="18" t="n">
        <v>0.156</v>
      </c>
      <c r="BB127" s="548">
        <f>IF(BA127&gt;0.05,2,IF(BA127&gt;0,1,IF(BA127&lt;-0.05,-1,IF(BA127&lt;0.1,-2))))</f>
        <v/>
      </c>
      <c r="BC127" s="554" t="n">
        <v>45657</v>
      </c>
      <c r="BD127" s="22" t="n">
        <v>48.92</v>
      </c>
      <c r="BE127" s="22">
        <f>X127</f>
        <v/>
      </c>
      <c r="BF127" s="18">
        <f>IF(BD127&gt;0,(BE127-BD127)/BD127,0)</f>
        <v/>
      </c>
      <c r="BG127" s="548">
        <f>IF(BF127&gt;0.05,4,IF(BF127&gt;0,2,IF(BF127&lt;-0.05,-2,IF(BF127&lt;0.1,-4))))</f>
        <v/>
      </c>
      <c r="BH127" s="225" t="n">
        <v>-2</v>
      </c>
      <c r="BI127" s="225">
        <f>BH127*M127</f>
        <v/>
      </c>
      <c r="BJ127" s="225">
        <f>IF(BH127&gt;5,-1,IF(BH127&gt;4,0,IF(BH127&gt;3,1,IF(BH127&gt;2,2,IF(BH127&gt;1,2, IF(BH127=0,2,IF(BH127&lt;-5,-2,IF(BH127&lt;4,2,IF(BH127&lt;0,1)))))))))</f>
        <v/>
      </c>
      <c r="BK127" s="31" t="n">
        <v>16</v>
      </c>
      <c r="BL127" s="31">
        <f>BK127*M127</f>
        <v/>
      </c>
      <c r="BM127" s="548">
        <f>IF(BK127&gt;40,4,IF(BK127&gt;30,3.5,IF(BK127&gt;20,3,IF(BK127&gt;10,2,IF(BK127&gt;0,1,IF(BK127=0,0.5,IF(BK127&lt;-40,-4,IF(BK127&lt;-30,-3,IF(BK127&lt;-20,-2.5,IF(BK127&lt;-10,-2,IF(BK127&lt;0,0)))))))))))</f>
        <v/>
      </c>
      <c r="BN127" s="61" t="n">
        <v>8</v>
      </c>
      <c r="BO127" s="61">
        <f>BN127*M127</f>
        <v/>
      </c>
      <c r="BP127" s="548">
        <f>IF(BN127&lt;10,5,IF(BN127&lt;20,4,IF(BN127&lt;30,3,IF(BN127&lt;40,2,IF(BN127&lt;50,1,IF(BN127=50,0,IF(BN127&gt;90,-5,IF(BN127&gt;80,-4,IF(BN127&gt;70,-3,IF(BN127&gt;60,-2,IF(BN127&gt;50,-1,0)))))))))))</f>
        <v/>
      </c>
      <c r="BQ127" s="206" t="n"/>
      <c r="BR127" s="61" t="n">
        <v>0.28</v>
      </c>
      <c r="BS127" s="337">
        <f>BR127*M127</f>
        <v/>
      </c>
      <c r="BT127" s="225">
        <f>IF(BR127=1,20,IF(BR127&gt;0.9,16,IF(BR127&gt;0.8,12,IF(BR127&gt;0.7,8,IF(BR127&gt;0.6,4,IF(BR127&gt;0.5,0,IF(BR127&gt;0.4,-1,IF(BR127&gt;0.3,-2,IF(BR127&gt;0.2,-3,IF(BR127&gt;0.1,-4,IF(BR127&gt;0,-5,IF(BR127=0,-5))))))))))))</f>
        <v/>
      </c>
      <c r="BU127" s="61" t="n"/>
      <c r="BV127" s="548" t="inlineStr">
        <is>
          <t>V Bear</t>
        </is>
      </c>
      <c r="BW127" s="548">
        <f>IF(BV127=$BZ$1,8,IF(BV127=$CA$1,4,IF(BV127=$CB$1,0,IF(BV127=$CC$1,-4,IF(BV127=$CE$1,-8)))))</f>
        <v/>
      </c>
      <c r="BX127" s="206" t="inlineStr">
        <is>
          <t>˄</t>
        </is>
      </c>
      <c r="BY127" s="206">
        <f>IF(BX127=BR$1,5,IF(BX127=BV$1,0,IF(BX127=BX$1,-5)))</f>
        <v/>
      </c>
      <c r="BZ127" s="554" t="n">
        <v>45967</v>
      </c>
      <c r="CA127" s="548" t="inlineStr">
        <is>
          <t>S Buy</t>
        </is>
      </c>
      <c r="CB127" s="61" t="n"/>
      <c r="CC127" s="61" t="n"/>
      <c r="CD127" s="332" t="n"/>
      <c r="CE127" t="inlineStr">
        <is>
          <t>Materials</t>
        </is>
      </c>
      <c r="CF127" t="inlineStr">
        <is>
          <t>Materials</t>
        </is>
      </c>
      <c r="CG127" t="inlineStr">
        <is>
          <t>MetaLs &amp; Mining</t>
        </is>
      </c>
      <c r="CH127" t="inlineStr">
        <is>
          <t>Precious Metals &amp; Minerals</t>
        </is>
      </c>
      <c r="CL127" s="332" t="n"/>
      <c r="CR127" t="inlineStr">
        <is>
          <t>WPM</t>
        </is>
      </c>
    </row>
    <row r="128" ht="16" customHeight="1" s="545">
      <c r="A128" s="548" t="n"/>
      <c r="B128" s="266" t="n"/>
      <c r="D128" s="284" t="n"/>
      <c r="E128" s="227" t="n"/>
      <c r="F128" s="364" t="n"/>
      <c r="G128" s="364" t="n">
        <v>500</v>
      </c>
      <c r="H128" s="407" t="n">
        <v>34.8135</v>
      </c>
      <c r="I128" s="408" t="n">
        <v>17406.75</v>
      </c>
      <c r="J128" s="484" t="n">
        <v>45964</v>
      </c>
      <c r="L128" s="270" t="n"/>
      <c r="M128" s="358" t="n"/>
      <c r="N128" s="335" t="n"/>
      <c r="O128" s="345" t="n"/>
      <c r="P128" s="335" t="n"/>
      <c r="R128" s="246" t="n"/>
      <c r="S128" s="249">
        <f>IF(BN128&lt;30,$BX$1,IF(BN128&gt;70,$BR$1,$BV$1))</f>
        <v/>
      </c>
      <c r="T128" s="466" t="inlineStr">
        <is>
          <t>Gold</t>
        </is>
      </c>
      <c r="U128" s="547" t="inlineStr">
        <is>
          <t>PAAS</t>
        </is>
      </c>
      <c r="V128" t="inlineStr">
        <is>
          <t>Pan American Silver Corp.</t>
        </is>
      </c>
      <c r="W128" s="183" t="n"/>
      <c r="X128" s="382" t="n">
        <v>39.05</v>
      </c>
      <c r="Y128" s="189">
        <f>AA128*O128</f>
        <v/>
      </c>
      <c r="Z128" s="189">
        <f>(AA128*Y128)/Y$3</f>
        <v/>
      </c>
      <c r="AA128" s="22">
        <f>AN128+AP128+AR128+AZ128+BB128+BG128+BJ128+BM128+BT128+BW128+BY128+AC128+AI128+BP128+AK128</f>
        <v/>
      </c>
      <c r="AB128" s="336">
        <f>IF(X128&gt;0,AB$122,0)</f>
        <v/>
      </c>
      <c r="AC128" s="337">
        <f>IF(AB128&gt;0,AC$122,0)</f>
        <v/>
      </c>
      <c r="AD128" s="337">
        <f>IF(AC128&gt;0,AD$122,0)</f>
        <v/>
      </c>
      <c r="AE128" s="337">
        <f>AC128*M128</f>
        <v/>
      </c>
      <c r="AF128" s="332" t="n">
        <v>332300</v>
      </c>
      <c r="AG128" s="383" t="n">
        <v>-22661</v>
      </c>
      <c r="AH128" s="225">
        <f>IF(AF128&gt;2500000,AQ$2,IF(AF128&gt;1000000,AR$2,IF(AF128&gt;750000,AS$2,IF(AF128&gt;500000,AT$2,IF(AF128&lt;500000,AU$2)))))</f>
        <v/>
      </c>
      <c r="AI128" s="31">
        <f>IF(AH128=AQ$2,20,IF(AH128=AR$2,15,IF(AH128=AS$2,10,IF(AH128=AT$2,5,IF(AH128=AU$2,0)))))</f>
        <v/>
      </c>
      <c r="AJ128" s="284" t="n">
        <v>82</v>
      </c>
      <c r="AK128" s="31">
        <f>IF(AJ128&gt;84,20,IF(AJ128&gt;80,15,IF(AJ128&gt;75,10,IF(AJ128&gt;70,5,IF(AJ128&gt;49,0,IF(AJ128&lt;1,0,IF(AJ128&lt;20,-20,IF(AJ128&lt;30,-15,IF(AJ128&lt;40,-10,IF(AJ128&lt;50,-5))))))))))</f>
        <v/>
      </c>
      <c r="AL128" s="22" t="n"/>
      <c r="AM128" s="371" t="inlineStr">
        <is>
          <t>B</t>
        </is>
      </c>
      <c r="AN128" s="22">
        <f>IF(AM128=$AN$1,20,IF(AM128=$AO$1,17,IF(AM128=$AP$1,12,IF(AM128=$AQ$1,5,IF(AM128=$AR$1,0)))))</f>
        <v/>
      </c>
      <c r="AO128">
        <f>IF(AM128=AN$1,5,IF(AM128=AO$1,4,IF(AM128=AP$1,3,IF(AM128=AQ$1,2,IF(AM128=AR$1,1,0)))))</f>
        <v/>
      </c>
      <c r="AP128" s="31" t="n"/>
      <c r="AQ128" s="177" t="inlineStr">
        <is>
          <t>Neutral+</t>
        </is>
      </c>
      <c r="AR128" s="548">
        <f>IF(AQ128=$AS$1,20,IF(AQ128=$AU$1,18,IF(AQ128=$AW$1,14,IF(AQ128=$AY$1,10,IF(AQ128=$BA$1,5,IF(AQ128=$BC$1,0,IF(AQ128=$BD$1,-2.5)))))))</f>
        <v/>
      </c>
      <c r="AS128" s="189" t="n">
        <v>0.15</v>
      </c>
      <c r="AT128" s="22">
        <f>IF(AS128&lt;1,5,IF(AS128&lt;2,0,IF(AS128&gt;2,-5, IF(AS128=0,5,IF(AS128&lt;0,-7)))))</f>
        <v/>
      </c>
      <c r="AU128" s="189" t="n">
        <v>21.68</v>
      </c>
      <c r="AV128" s="22">
        <f>IF(AU128&lt;0,-7,IF(AU128&lt;15,5,IF(AU128&lt;25,2,IF(AU128=25,-5,IF(AU128&gt;25,0)))))</f>
        <v/>
      </c>
      <c r="AW128" s="189" t="inlineStr">
        <is>
          <t>N/A</t>
        </is>
      </c>
      <c r="AX128" s="22">
        <f>IF(AW128=1,5,IF(AW128&lt;1,5,IF(AW128&gt;1,0)))</f>
        <v/>
      </c>
      <c r="AY128" s="273" t="inlineStr">
        <is>
          <t>Bearish</t>
        </is>
      </c>
      <c r="AZ128" s="189">
        <f>IF(AY128=$AS$1,20,IF(AY128=$AU$1,18,IF(AY128=$AW$1,14,IF(AY128=$AY$1,10,IF(AY128=$BA$1,5,IF(AY128=$BC$1,0,IF(AY128=$BD$1,-2.5)))))))</f>
        <v/>
      </c>
      <c r="BA128" s="18" t="n">
        <v>0.398</v>
      </c>
      <c r="BB128" s="548">
        <f>IF(BA128&gt;0.05,2,IF(BA128&gt;0,1,IF(BA128&lt;-0.05,-1,IF(BA128&lt;0.1,-2))))</f>
        <v/>
      </c>
      <c r="BC128" s="554" t="n">
        <v>45657</v>
      </c>
      <c r="BD128" s="22" t="n">
        <v>16.04</v>
      </c>
      <c r="BE128" s="22">
        <f>X128</f>
        <v/>
      </c>
      <c r="BF128" s="18">
        <f>IF(BD128&gt;0,(BE128-BD128)/BD128,0)</f>
        <v/>
      </c>
      <c r="BG128" s="548">
        <f>IF(BF128&gt;0.05,4,IF(BF128&gt;0,2,IF(BF128&lt;-0.05,-2,IF(BF128&lt;0.1,-4))))</f>
        <v/>
      </c>
      <c r="BH128" s="225" t="n">
        <v>-1</v>
      </c>
      <c r="BI128" s="225">
        <f>BH128*M128</f>
        <v/>
      </c>
      <c r="BJ128" s="225">
        <f>IF(BH128&gt;5,-1,IF(BH128&gt;4,0,IF(BH128&gt;3,1,IF(BH128&gt;2,2,IF(BH128&gt;1,2, IF(BH128=0,2,IF(BH128&lt;-5,-2,IF(BH128&lt;4,2,IF(BH128&lt;0,1)))))))))</f>
        <v/>
      </c>
      <c r="BK128" s="31" t="n">
        <v>-10</v>
      </c>
      <c r="BL128" s="31">
        <f>BK128*M128</f>
        <v/>
      </c>
      <c r="BM128" s="548">
        <f>IF(BK128&gt;40,4,IF(BK128&gt;30,3.5,IF(BK128&gt;20,3,IF(BK128&gt;10,2,IF(BK128&gt;0,1,IF(BK128=0,0.5,IF(BK128&lt;-40,-4,IF(BK128&lt;-30,-3,IF(BK128&lt;-20,-2.5,IF(BK128&lt;-10,-2,IF(BK128&lt;0,0)))))))))))</f>
        <v/>
      </c>
      <c r="BN128" s="61" t="n">
        <v>4</v>
      </c>
      <c r="BO128" s="61">
        <f>BN128*M128</f>
        <v/>
      </c>
      <c r="BP128" s="548">
        <f>IF(BN128&lt;10,5,IF(BN128&lt;20,4,IF(BN128&lt;30,3,IF(BN128&lt;40,2,IF(BN128&lt;50,1,IF(BN128=50,0,IF(BN128&gt;90,-5,IF(BN128&gt;80,-4,IF(BN128&gt;70,-3,IF(BN128&gt;60,-2,IF(BN128&gt;50,-1,0)))))))))))</f>
        <v/>
      </c>
      <c r="BQ128" s="206" t="n"/>
      <c r="BR128" s="61" t="n">
        <v>0.53</v>
      </c>
      <c r="BS128" s="337">
        <f>BR128*M128</f>
        <v/>
      </c>
      <c r="BT128" s="225">
        <f>IF(BR128=1,20,IF(BR128&gt;0.9,16,IF(BR128&gt;0.8,12,IF(BR128&gt;0.7,8,IF(BR128&gt;0.6,4,IF(BR128&gt;0.5,0,IF(BR128&gt;0.4,-1,IF(BR128&gt;0.3,-2,IF(BR128&gt;0.2,-3,IF(BR128&gt;0.1,-4,IF(BR128&gt;0,-5,IF(BR128=0,-5))))))))))))</f>
        <v/>
      </c>
      <c r="BU128" s="61" t="n"/>
      <c r="BV128" s="548" t="inlineStr">
        <is>
          <t>V Bull</t>
        </is>
      </c>
      <c r="BW128" s="548">
        <f>IF(BV128=$BZ$1,8,IF(BV128=$CA$1,4,IF(BV128=$CB$1,0,IF(BV128=$CC$1,-4,IF(BV128=$CE$1,-8)))))</f>
        <v/>
      </c>
      <c r="BX128" s="206" t="inlineStr">
        <is>
          <t>˄</t>
        </is>
      </c>
      <c r="BY128" s="206">
        <f>IF(BX128=BR$1,5,IF(BX128=BV$1,0,IF(BX128=BX$1,-5)))</f>
        <v/>
      </c>
      <c r="BZ128" s="554" t="n">
        <v>45973</v>
      </c>
      <c r="CA128" s="548" t="inlineStr">
        <is>
          <t>Buy</t>
        </is>
      </c>
      <c r="CB128" s="61" t="n"/>
      <c r="CC128" s="61" t="n"/>
      <c r="CD128" s="332" t="n"/>
      <c r="CE128" t="inlineStr">
        <is>
          <t>Materials</t>
        </is>
      </c>
      <c r="CF128" t="inlineStr">
        <is>
          <t>Materials</t>
        </is>
      </c>
      <c r="CG128" t="inlineStr">
        <is>
          <t>MetaLs &amp; Mining</t>
        </is>
      </c>
      <c r="CH128" t="inlineStr">
        <is>
          <t>Precious Metals &amp; Minerals</t>
        </is>
      </c>
      <c r="CL128" s="332" t="n"/>
      <c r="CR128" t="inlineStr">
        <is>
          <t>PAAS</t>
        </is>
      </c>
    </row>
    <row r="129" ht="16" customHeight="1" s="545">
      <c r="B129" s="246" t="n"/>
      <c r="C129" s="246" t="n"/>
      <c r="D129" s="246" t="n"/>
      <c r="E129" s="246" t="n"/>
      <c r="F129" s="246" t="n"/>
      <c r="G129" s="246" t="n"/>
      <c r="H129" s="246" t="n"/>
      <c r="I129" s="246" t="n"/>
      <c r="J129" s="246" t="n"/>
      <c r="K129" s="246" t="n"/>
      <c r="L129" s="270" t="n"/>
      <c r="M129" s="384" t="n"/>
      <c r="N129" s="335" t="n"/>
      <c r="O129" s="246" t="n"/>
      <c r="P129" s="246" t="n"/>
      <c r="Q129" s="246" t="n"/>
      <c r="R129" s="246" t="n"/>
      <c r="S129" s="249">
        <f>IF(BN129&lt;30,$BX$1,IF(BN129&gt;70,$BR$1,$BV$1))</f>
        <v/>
      </c>
      <c r="T129" s="466" t="inlineStr">
        <is>
          <t>Gold</t>
        </is>
      </c>
      <c r="U129" s="547" t="inlineStr">
        <is>
          <t>B</t>
        </is>
      </c>
      <c r="V129" t="inlineStr">
        <is>
          <t xml:space="preserve">Barrick Gold Corporation </t>
        </is>
      </c>
      <c r="X129" s="80" t="n">
        <v>33.95</v>
      </c>
      <c r="Y129" s="189" t="n"/>
      <c r="Z129" s="189" t="n"/>
      <c r="AA129" s="22">
        <f>AN129+AP129+AR129+AZ129+BB129+BG129+BJ129+BM129+BT129+BW129+BY129+AC129+AI129+BP129+AK129</f>
        <v/>
      </c>
      <c r="AB129" s="336">
        <f>IF(X129&gt;0,AB$122,0)</f>
        <v/>
      </c>
      <c r="AC129" s="337">
        <f>IF(AB129&gt;0,AC$122,0)</f>
        <v/>
      </c>
      <c r="AD129" s="337">
        <f>IF(AC129&gt;0,AD$122,0)</f>
        <v/>
      </c>
      <c r="AE129" s="337">
        <f>AC129*M147</f>
        <v/>
      </c>
      <c r="AF129" s="332" t="n">
        <v>789943</v>
      </c>
      <c r="AG129" s="332" t="n">
        <v>157943</v>
      </c>
      <c r="AH129" s="225">
        <f>IF(AF129&gt;2500000,AQ$2,IF(AF129&gt;1000000,AR$2,IF(AF129&gt;750000,AS$2,IF(AF129&gt;500000,AT$2,IF(AF129&lt;500000,AU$2)))))</f>
        <v/>
      </c>
      <c r="AI129" s="31">
        <f>IF(AH129=AQ$2,20,IF(AH129=AR$2,15,IF(AH129=AS$2,10,IF(AH129=AT$2,5,IF(AH129=AU$2,0)))))</f>
        <v/>
      </c>
      <c r="AJ129" s="284" t="n">
        <v>88</v>
      </c>
      <c r="AK129" s="31">
        <f>IF(AJ129&gt;84,20,IF(AJ129&gt;80,15,IF(AJ129&gt;75,10,IF(AJ129&gt;70,5,IF(AJ129&gt;49,0,IF(AJ129&lt;1,0,IF(AJ129&lt;20,-20,IF(AJ129&lt;30,-15,IF(AJ129&lt;40,-10,IF(AJ129&lt;50,-5))))))))))</f>
        <v/>
      </c>
      <c r="AL129" s="22" t="n"/>
      <c r="AM129" s="414" t="inlineStr">
        <is>
          <t>A</t>
        </is>
      </c>
      <c r="AN129" s="22">
        <f>IF(AM129=$AN$1,20,IF(AM129=$AO$1,17,IF(AM129=$AP$1,12,IF(AM129=$AQ$1,5,IF(AM129=$AR$1,0)))))</f>
        <v/>
      </c>
      <c r="AP129" s="31" t="n"/>
      <c r="AQ129" s="239" t="inlineStr">
        <is>
          <t>Bullish</t>
        </is>
      </c>
      <c r="AR129" s="548">
        <f>IF(AQ129=$AS$1,20,IF(AQ129=$AU$1,18,IF(AQ129=$AW$1,14,IF(AQ129=$AY$1,10,IF(AQ129=$BA$1,5,IF(AQ129=$BC$1,0,IF(AQ129=$BD$1,-2.5)))))))</f>
        <v/>
      </c>
      <c r="AS129" s="189" t="n">
        <v>0.14</v>
      </c>
      <c r="AT129" s="22">
        <f>IF(AS129&lt;1,5,IF(AS129&lt;2,0,IF(AS129&gt;2,-5, IF(AS129=0,5,IF(AS129&lt;0,-7)))))</f>
        <v/>
      </c>
      <c r="AU129" s="189" t="n">
        <v>17.35</v>
      </c>
      <c r="AV129" s="22">
        <f>IF(AU129&lt;0,-7,IF(AU129&lt;15,5,IF(AU129&lt;25,2,IF(AU129=25,-5,IF(AU129&gt;25,0)))))</f>
        <v/>
      </c>
      <c r="AW129" s="189" t="inlineStr">
        <is>
          <t>N/A</t>
        </is>
      </c>
      <c r="AX129" s="22">
        <f>IF(AW129=1,5,IF(AW129&lt;1,5,IF(AW129&gt;1,0)))</f>
        <v/>
      </c>
      <c r="AY129" s="273" t="inlineStr">
        <is>
          <t>Bearish</t>
        </is>
      </c>
      <c r="AZ129" s="189">
        <f>IF(AY129=$AS$1,20,IF(AY129=$AU$1,18,IF(AY129=$AW$1,14,IF(AY129=$AY$1,10,IF(AY129=$BA$1,5,IF(AY129=$BC$1,0,IF(AY129=$BD$1,-2.5)))))))</f>
        <v/>
      </c>
      <c r="BA129" s="18" t="n">
        <v>0.71</v>
      </c>
      <c r="BB129" s="548">
        <f>IF(BA129&gt;0.05,2,IF(BA129&gt;0,1,IF(BA129&lt;-0.05,-1,IF(BA129&lt;0.1,-2))))</f>
        <v/>
      </c>
      <c r="BC129" s="554" t="n">
        <v>45657</v>
      </c>
      <c r="BD129" s="22" t="n">
        <v>15.33</v>
      </c>
      <c r="BE129" s="22">
        <f>X129</f>
        <v/>
      </c>
      <c r="BF129" s="18">
        <f>IF(BD129&gt;0,(BE129-BD129)/BD129,0)</f>
        <v/>
      </c>
      <c r="BG129" s="548">
        <f>IF(BF129&gt;0.05,4,IF(BF129&gt;0,2,IF(BF129&lt;-0.05,-2,IF(BF129&lt;0.1,-4))))</f>
        <v/>
      </c>
      <c r="BH129" s="225" t="n">
        <v>6.5</v>
      </c>
      <c r="BI129" s="225">
        <f>BH129*M147</f>
        <v/>
      </c>
      <c r="BJ129" s="225">
        <f>IF(BH129&gt;5,-1,IF(BH129&gt;4,0,IF(BH129&gt;3,1,IF(BH129&gt;2,2,IF(BH129&gt;1,2, IF(BH129=0,2,IF(BH129&lt;-5,-2,IF(BH129&lt;4,2,IF(BH129&lt;0,1)))))))))</f>
        <v/>
      </c>
      <c r="BK129" s="31" t="n">
        <v>17</v>
      </c>
      <c r="BL129" s="31">
        <f>BK129*M147</f>
        <v/>
      </c>
      <c r="BM129" s="548">
        <f>IF(BK129&gt;40,4,IF(BK129&gt;30,3.5,IF(BK129&gt;20,3,IF(BK129&gt;10,2,IF(BK129&gt;0,1,IF(BK129=0,0.5,IF(BK129&lt;-40,-4,IF(BK129&lt;-30,-3,IF(BK129&lt;-20,-2.5,IF(BK129&lt;-10,-2,IF(BK129&lt;0,0)))))))))))</f>
        <v/>
      </c>
      <c r="BN129" s="61" t="n">
        <v>15</v>
      </c>
      <c r="BO129" s="61">
        <f>BN129*M147</f>
        <v/>
      </c>
      <c r="BP129" s="548">
        <f>IF(BN129&lt;10,5,IF(BN129&lt;20,4,IF(BN129&lt;30,3,IF(BN129&lt;40,2,IF(BN129&lt;50,1,IF(BN129=50,0,IF(BN129&gt;90,-5,IF(BN129&gt;80,-4,IF(BN129&gt;70,-3,IF(BN129&gt;60,-2,IF(BN129&gt;50,-1,0)))))))))))</f>
        <v/>
      </c>
      <c r="BQ129" s="206" t="n"/>
      <c r="BR129" s="61" t="n">
        <v>0.89</v>
      </c>
      <c r="BS129" s="337">
        <f>BR129*M147</f>
        <v/>
      </c>
      <c r="BT129" s="225">
        <f>IF(BR129=1,20,IF(BR129&gt;0.9,16,IF(BR129&gt;0.8,12,IF(BR129&gt;0.7,8,IF(BR129&gt;0.6,4,IF(BR129&gt;0.5,0,IF(BR129&gt;0.4,-1,IF(BR129&gt;0.3,-2,IF(BR129&gt;0.2,-3,IF(BR129&gt;0.1,-4,IF(BR129&gt;0,-5,IF(BR129=0,-5))))))))))))</f>
        <v/>
      </c>
      <c r="BU129" s="61" t="n"/>
      <c r="BV129" s="548" t="inlineStr">
        <is>
          <t>Bear</t>
        </is>
      </c>
      <c r="BW129" s="548">
        <f>IF(BV129=$BZ$1,8,IF(BV129=$CA$1,4,IF(BV129=$CB$1,0,IF(BV129=$CC$1,-4,IF(BV129=$CE$1,-8)))))</f>
        <v/>
      </c>
      <c r="BX129" s="206" t="inlineStr">
        <is>
          <t>˄</t>
        </is>
      </c>
      <c r="BY129" s="206">
        <f>IF(BX129=BR$1,5,IF(BX129=BV$1,0,IF(BX129=BX$1,-5)))</f>
        <v/>
      </c>
      <c r="BZ129" s="554" t="n">
        <v>45971</v>
      </c>
      <c r="CA129" s="548" t="inlineStr">
        <is>
          <t>Buy</t>
        </is>
      </c>
      <c r="CE129" t="inlineStr">
        <is>
          <t>Materials</t>
        </is>
      </c>
      <c r="CF129" s="548" t="inlineStr">
        <is>
          <t>Materials</t>
        </is>
      </c>
      <c r="CG129" t="inlineStr">
        <is>
          <t>Metals &amp; Mining</t>
        </is>
      </c>
      <c r="CH129" s="445" t="inlineStr">
        <is>
          <t>Gold</t>
        </is>
      </c>
      <c r="CL129" s="332" t="n"/>
      <c r="CR129" t="inlineStr">
        <is>
          <t>B</t>
        </is>
      </c>
    </row>
    <row r="130" ht="16" customHeight="1" s="545">
      <c r="B130" s="246" t="n"/>
      <c r="C130" s="246" t="n"/>
      <c r="D130" s="246" t="n"/>
      <c r="E130" s="246" t="n"/>
      <c r="F130" s="246" t="n"/>
      <c r="G130" s="246" t="n"/>
      <c r="H130" s="246" t="n"/>
      <c r="I130" s="246" t="n"/>
      <c r="J130" s="246" t="n"/>
      <c r="K130" s="246" t="n"/>
      <c r="L130" s="270" t="n"/>
      <c r="M130" s="384" t="n"/>
      <c r="N130" s="335" t="n"/>
      <c r="O130" s="246" t="n"/>
      <c r="P130" s="246" t="n"/>
      <c r="Q130" s="246" t="n"/>
      <c r="R130" s="246" t="n"/>
      <c r="S130" s="249">
        <f>IF(BN130&lt;30,$BX$1,IF(BN130&gt;70,$BR$1,$BV$1))</f>
        <v/>
      </c>
      <c r="T130" s="466" t="inlineStr">
        <is>
          <t>Gold</t>
        </is>
      </c>
      <c r="U130" s="547" t="inlineStr">
        <is>
          <t>FNV</t>
        </is>
      </c>
      <c r="V130" t="inlineStr">
        <is>
          <t xml:space="preserve">Franco-Nevada Corporation </t>
        </is>
      </c>
      <c r="X130" s="80" t="n">
        <v>220.18</v>
      </c>
      <c r="Y130" s="189" t="n"/>
      <c r="Z130" s="189" t="n"/>
      <c r="AA130" s="22">
        <f>AN130+AP130+AR130+AZ130+BB130+BG130+BJ130+BM130+BT130+BW130+BY130+AC130+AI130+BP130+AK130</f>
        <v/>
      </c>
      <c r="AB130" s="336">
        <f>IF(X130&gt;0,AB$122,0)</f>
        <v/>
      </c>
      <c r="AC130" s="337">
        <f>IF(AB130&gt;0,AC$122,0)</f>
        <v/>
      </c>
      <c r="AD130" s="337">
        <f>IF(AC130&gt;0,AD$122,0)</f>
        <v/>
      </c>
      <c r="AE130" s="337">
        <f>AC130*M151</f>
        <v/>
      </c>
      <c r="AF130" s="332" t="n">
        <v>34763158</v>
      </c>
      <c r="AG130" s="332" t="n">
        <v>20657895</v>
      </c>
      <c r="AH130" s="225">
        <f>IF(AF130&gt;2500000,AQ$2,IF(AF130&gt;1000000,AR$2,IF(AF130&gt;750000,AS$2,IF(AF130&gt;500000,AT$2,IF(AF130&lt;500000,AU$2)))))</f>
        <v/>
      </c>
      <c r="AI130" s="31">
        <f>IF(AH130=AQ$2,20,IF(AH130=AR$2,15,IF(AH130=AS$2,10,IF(AH130=AT$2,5,IF(AH130=AU$2,0)))))</f>
        <v/>
      </c>
      <c r="AJ130" s="284" t="n">
        <v>82</v>
      </c>
      <c r="AK130" s="31">
        <f>IF(AJ130&gt;84,20,IF(AJ130&gt;80,15,IF(AJ130&gt;75,10,IF(AJ130&gt;70,5,IF(AJ130&gt;49,0,IF(AJ130&lt;1,0,IF(AJ130&lt;20,-20,IF(AJ130&lt;30,-15,IF(AJ130&lt;40,-10,IF(AJ130&lt;50,-5))))))))))</f>
        <v/>
      </c>
      <c r="AL130" s="22" t="n"/>
      <c r="AM130" s="414" t="inlineStr">
        <is>
          <t>A</t>
        </is>
      </c>
      <c r="AN130" s="22">
        <f>IF(AM130=$AN$1,20,IF(AM130=$AO$1,17,IF(AM130=$AP$1,12,IF(AM130=$AQ$1,5,IF(AM130=$AR$1,0)))))</f>
        <v/>
      </c>
      <c r="AP130" s="31" t="n"/>
      <c r="AQ130" s="239" t="inlineStr">
        <is>
          <t>Bullish</t>
        </is>
      </c>
      <c r="AR130" s="548">
        <f>IF(AQ130=$AS$1,20,IF(AQ130=$AU$1,18,IF(AQ130=$AW$1,14,IF(AQ130=$AY$1,10,IF(AQ130=$BA$1,5,IF(AQ130=$BC$1,0,IF(AQ130=$BD$1,-2.5)))))))</f>
        <v/>
      </c>
      <c r="AS130" s="189" t="n">
        <v>0</v>
      </c>
      <c r="AT130" s="22">
        <f>IF(AS130&lt;1,5,IF(AS130&lt;2,0,IF(AS130&gt;2,-5, IF(AS130=0,5,IF(AS130&lt;0,-7)))))</f>
        <v/>
      </c>
      <c r="AU130" s="189" t="n">
        <v>54.1</v>
      </c>
      <c r="AV130" s="22">
        <f>IF(AU130&lt;0,-7,IF(AU130&lt;15,5,IF(AU130&lt;25,2,IF(AU130=25,-5,IF(AU130&gt;25,0)))))</f>
        <v/>
      </c>
      <c r="AW130" s="189" t="inlineStr">
        <is>
          <t>N/A</t>
        </is>
      </c>
      <c r="AX130" s="22">
        <f>IF(AW130=1,5,IF(AW130&lt;1,5,IF(AW130&gt;1,0)))</f>
        <v/>
      </c>
      <c r="AY130" s="273" t="inlineStr">
        <is>
          <t>Bearish</t>
        </is>
      </c>
      <c r="AZ130" s="189">
        <f>IF(AY130=$AS$1,20,IF(AY130=$AU$1,18,IF(AY130=$AW$1,14,IF(AY130=$AY$1,10,IF(AY130=$BA$1,5,IF(AY130=$BC$1,0,IF(AY130=$BD$1,-2.5)))))))</f>
        <v/>
      </c>
      <c r="BA130" s="18" t="n">
        <v>0.8090000000000001</v>
      </c>
      <c r="BB130" s="548">
        <f>IF(BA130&gt;0.05,2,IF(BA130&gt;0,1,IF(BA130&lt;-0.05,-1,IF(BA130&lt;0.1,-2))))</f>
        <v/>
      </c>
      <c r="BC130" s="554" t="n">
        <v>45657</v>
      </c>
      <c r="BD130" s="22" t="n">
        <v>117.02</v>
      </c>
      <c r="BE130" s="22">
        <f>X130</f>
        <v/>
      </c>
      <c r="BF130" s="18">
        <f>IF(BD130&gt;0,(BE130-BD130)/BD130,0)</f>
        <v/>
      </c>
      <c r="BG130" s="548">
        <f>IF(BF130&gt;0.05,4,IF(BF130&gt;0,2,IF(BF130&lt;-0.05,-2,IF(BF130&lt;0.1,-4))))</f>
        <v/>
      </c>
      <c r="BH130" s="225" t="n">
        <v>5</v>
      </c>
      <c r="BI130" s="225">
        <f>BH130*M151</f>
        <v/>
      </c>
      <c r="BJ130" s="225">
        <f>IF(BH130&gt;5,-1,IF(BH130&gt;4,0,IF(BH130&gt;3,1,IF(BH130&gt;2,2,IF(BH130&gt;1,2, IF(BH130=0,2,IF(BH130&lt;-5,-2,IF(BH130&lt;4,2,IF(BH130&lt;0,1)))))))))</f>
        <v/>
      </c>
      <c r="BK130" s="31" t="n">
        <v>20</v>
      </c>
      <c r="BL130" s="31">
        <f>BK130*M151</f>
        <v/>
      </c>
      <c r="BM130" s="548">
        <f>IF(BK130&gt;40,4,IF(BK130&gt;30,3.5,IF(BK130&gt;20,3,IF(BK130&gt;10,2,IF(BK130&gt;0,1,IF(BK130=0,0.5,IF(BK130&lt;-40,-4,IF(BK130&lt;-30,-3,IF(BK130&lt;-20,-2.5,IF(BK130&lt;-10,-2,IF(BK130&lt;0,0)))))))))))</f>
        <v/>
      </c>
      <c r="BN130" s="61" t="n">
        <v>55</v>
      </c>
      <c r="BO130" s="61">
        <f>BN130*M151</f>
        <v/>
      </c>
      <c r="BP130" s="548">
        <f>IF(BN130&lt;10,5,IF(BN130&lt;20,4,IF(BN130&lt;30,3,IF(BN130&lt;40,2,IF(BN130&lt;50,1,IF(BN130=50,0,IF(BN130&gt;90,-5,IF(BN130&gt;80,-4,IF(BN130&gt;70,-3,IF(BN130&gt;60,-2,IF(BN130&gt;50,-1,0)))))))))))</f>
        <v/>
      </c>
      <c r="BQ130" s="206" t="n"/>
      <c r="BR130" s="61" t="n">
        <v>0.91</v>
      </c>
      <c r="BS130" s="337">
        <f>BR130*M151</f>
        <v/>
      </c>
      <c r="BT130" s="225">
        <f>IF(BR130=1,20,IF(BR130&gt;0.9,16,IF(BR130&gt;0.8,12,IF(BR130&gt;0.7,8,IF(BR130&gt;0.6,4,IF(BR130&gt;0.5,0,IF(BR130&gt;0.4,-1,IF(BR130&gt;0.3,-2,IF(BR130&gt;0.2,-3,IF(BR130&gt;0.1,-4,IF(BR130&gt;0,-5,IF(BR130=0,-5))))))))))))</f>
        <v/>
      </c>
      <c r="BU130" s="61" t="n"/>
      <c r="BV130" s="548" t="inlineStr">
        <is>
          <t>Bear</t>
        </is>
      </c>
      <c r="BW130" s="548">
        <f>IF(BV130=$BZ$1,8,IF(BV130=$CA$1,4,IF(BV130=$CB$1,0,IF(BV130=$CC$1,-4,IF(BV130=$CE$1,-8)))))</f>
        <v/>
      </c>
      <c r="BX130" s="206" t="inlineStr">
        <is>
          <t>˄</t>
        </is>
      </c>
      <c r="BY130" s="206">
        <f>IF(BX130=BR$1,5,IF(BX130=BV$1,0,IF(BX130=BX$1,-5)))</f>
        <v/>
      </c>
      <c r="BZ130" s="554" t="n"/>
      <c r="CA130" s="548" t="inlineStr">
        <is>
          <t>Buy</t>
        </is>
      </c>
      <c r="CE130" t="inlineStr">
        <is>
          <t>Materials</t>
        </is>
      </c>
      <c r="CF130" s="548" t="inlineStr">
        <is>
          <t>Materials</t>
        </is>
      </c>
      <c r="CG130" t="inlineStr">
        <is>
          <t>Metals &amp; Mining</t>
        </is>
      </c>
      <c r="CH130" s="445" t="inlineStr">
        <is>
          <t>Gold</t>
        </is>
      </c>
      <c r="CL130" s="332" t="n"/>
      <c r="CR130" t="inlineStr">
        <is>
          <t>FNV</t>
        </is>
      </c>
    </row>
    <row r="131" ht="16" customHeight="1" s="545">
      <c r="B131" s="246" t="n"/>
      <c r="C131" s="246" t="n"/>
      <c r="D131" s="246" t="n"/>
      <c r="E131" s="246" t="n"/>
      <c r="F131" s="246" t="n"/>
      <c r="G131" s="246" t="n"/>
      <c r="H131" s="246" t="n"/>
      <c r="I131" s="246" t="n"/>
      <c r="J131" s="246" t="n"/>
      <c r="K131" s="246" t="n"/>
      <c r="L131" s="270">
        <f>AA131</f>
        <v/>
      </c>
      <c r="M131" s="384" t="n"/>
      <c r="N131" s="335" t="inlineStr">
        <is>
          <t>Gold Pick</t>
        </is>
      </c>
      <c r="O131" s="246" t="n"/>
      <c r="P131" s="491" t="inlineStr">
        <is>
          <t>U/A Gold-Canadian</t>
        </is>
      </c>
      <c r="Q131" s="246" t="n"/>
      <c r="R131" s="246" t="n"/>
      <c r="S131" s="249">
        <f>IF(BN131&lt;30,$BX$1,IF(BN131&gt;70,$BR$1,$BV$1))</f>
        <v/>
      </c>
      <c r="T131" s="466" t="inlineStr">
        <is>
          <t>Gold</t>
        </is>
      </c>
      <c r="U131" s="547" t="inlineStr">
        <is>
          <t>ODV</t>
        </is>
      </c>
      <c r="V131" t="inlineStr">
        <is>
          <t>Osisko Development Corp.</t>
        </is>
      </c>
      <c r="X131" s="80" t="n">
        <v>3.18</v>
      </c>
      <c r="Y131" s="189" t="n"/>
      <c r="Z131" s="189" t="n"/>
      <c r="AA131" s="22">
        <f>AN131+AP131+AR131+AZ131+BB131+BG131+BJ131+BM131+BT131+BW131+BY131+AC131+AI131+BP131+AK131</f>
        <v/>
      </c>
      <c r="AB131" s="336">
        <f>IF(X131&gt;0,AB$122,0)</f>
        <v/>
      </c>
      <c r="AC131" s="337">
        <f>IF(AB131&gt;0,AC$122,0)</f>
        <v/>
      </c>
      <c r="AD131" s="337">
        <f>IF(AC131&gt;0,AD$122,0)</f>
        <v/>
      </c>
      <c r="AE131" s="337">
        <f>AC131*M131</f>
        <v/>
      </c>
      <c r="AF131" s="332" t="n">
        <v>80897</v>
      </c>
      <c r="AG131" s="332" t="n">
        <v>-1800767</v>
      </c>
      <c r="AH131" s="225">
        <f>IF(AF131&gt;2500000,AQ$2,IF(AF131&gt;1000000,AR$2,IF(AF131&gt;750000,AS$2,IF(AF131&gt;500000,AT$2,IF(AF131&lt;500000,AU$2)))))</f>
        <v/>
      </c>
      <c r="AI131" s="31">
        <f>IF(AH131=AQ$2,20,IF(AH131=AR$2,15,IF(AH131=AS$2,10,IF(AH131=AT$2,5,IF(AH131=AU$2,0)))))</f>
        <v/>
      </c>
      <c r="AJ131" s="284" t="n">
        <v>41</v>
      </c>
      <c r="AK131" s="31">
        <f>IF(AJ131&gt;84,20,IF(AJ131&gt;80,15,IF(AJ131&gt;75,10,IF(AJ131&gt;70,5,IF(AJ131&gt;49,0,IF(AJ131&lt;1,0,IF(AJ131&lt;20,-20,IF(AJ131&lt;30,-15,IF(AJ131&lt;40,-10,IF(AJ131&lt;50,-5))))))))))</f>
        <v/>
      </c>
      <c r="AL131" s="22" t="n"/>
      <c r="AM131" s="414" t="inlineStr">
        <is>
          <t>A</t>
        </is>
      </c>
      <c r="AN131" s="22">
        <f>IF(AM131=$AN$1,20,IF(AM131=$AO$1,17,IF(AM131=$AP$1,12,IF(AM131=$AQ$1,5,IF(AM131=$AR$1,0)))))</f>
        <v/>
      </c>
      <c r="AP131" s="31" t="n"/>
      <c r="AQ131" s="239" t="inlineStr">
        <is>
          <t>Bullish</t>
        </is>
      </c>
      <c r="AR131" s="548">
        <f>IF(AQ131=$AS$1,20,IF(AQ131=$AU$1,18,IF(AQ131=$AW$1,14,IF(AQ131=$AY$1,10,IF(AQ131=$BA$1,5,IF(AQ131=$BC$1,0,IF(AQ131=$BD$1,-2.5)))))))</f>
        <v/>
      </c>
      <c r="AS131" s="189" t="n"/>
      <c r="AT131" s="22">
        <f>IF(AS131&lt;1,5,IF(AS131&lt;2,0,IF(AS131&gt;2,-5, IF(AS131=0,5,IF(AS131&lt;0,-7)))))</f>
        <v/>
      </c>
      <c r="AU131" s="189" t="n"/>
      <c r="AV131" s="22">
        <f>IF(AU131&lt;0,-7,IF(AU131&lt;15,5,IF(AU131&lt;25,2,IF(AU131=25,-5,IF(AU131&gt;25,0)))))</f>
        <v/>
      </c>
      <c r="AW131" s="189" t="n"/>
      <c r="AX131" s="22">
        <f>IF(AW131=1,5,IF(AW131&lt;1,5,IF(AW131&gt;1,0)))</f>
        <v/>
      </c>
      <c r="AY131" s="231" t="inlineStr">
        <is>
          <t>V Bearish</t>
        </is>
      </c>
      <c r="AZ131" s="189">
        <f>IF(AY131=$AS$1,20,IF(AY131=$AU$1,18,IF(AY131=$AW$1,14,IF(AY131=$AY$1,10,IF(AY131=$BA$1,5,IF(AY131=$BC$1,0,IF(AY131=$BD$1,-2.5)))))))</f>
        <v/>
      </c>
      <c r="BA131" s="18" t="n">
        <v>1.239</v>
      </c>
      <c r="BB131" s="548">
        <f>IF(BA131&gt;0.05,2,IF(BA131&gt;0,1,IF(BA131&lt;-0.05,-1,IF(BA131&lt;0.1,-2))))</f>
        <v/>
      </c>
      <c r="BC131" s="554" t="n">
        <v>45657</v>
      </c>
      <c r="BD131" s="22" t="n">
        <v>1.63</v>
      </c>
      <c r="BE131" s="22">
        <f>X131</f>
        <v/>
      </c>
      <c r="BF131" s="18">
        <f>IF(BD131&gt;0,(BE131-BD131)/BD131,0)</f>
        <v/>
      </c>
      <c r="BG131" s="548">
        <f>IF(BF131&gt;0.05,4,IF(BF131&gt;0,2,IF(BF131&lt;-0.05,-2,IF(BF131&lt;0.1,-4))))</f>
        <v/>
      </c>
      <c r="BH131" s="225" t="n">
        <v>0</v>
      </c>
      <c r="BI131" s="225">
        <f>BH131*M131</f>
        <v/>
      </c>
      <c r="BJ131" s="225">
        <f>IF(BH131&gt;5,-1,IF(BH131&gt;4,0,IF(BH131&gt;3,1,IF(BH131&gt;2,2,IF(BH131&gt;1,2, IF(BH131=0,2,IF(BH131&lt;-5,-2,IF(BH131&lt;4,2,IF(BH131&lt;0,1)))))))))</f>
        <v/>
      </c>
      <c r="BK131" s="31" t="n">
        <v>-3</v>
      </c>
      <c r="BL131" s="31">
        <f>BK131*M131</f>
        <v/>
      </c>
      <c r="BM131" s="548">
        <f>IF(BK131&gt;40,4,IF(BK131&gt;30,3.5,IF(BK131&gt;20,3,IF(BK131&gt;10,2,IF(BK131&gt;0,1,IF(BK131=0,0.5,IF(BK131&lt;-40,-4,IF(BK131&lt;-30,-3,IF(BK131&lt;-20,-2.5,IF(BK131&lt;-10,-2,IF(BK131&lt;0,0)))))))))))</f>
        <v/>
      </c>
      <c r="BN131" s="61" t="n">
        <v>71</v>
      </c>
      <c r="BO131" s="61">
        <f>BN131*M131</f>
        <v/>
      </c>
      <c r="BP131" s="548">
        <f>IF(BN131&lt;10,5,IF(BN131&lt;20,4,IF(BN131&lt;30,3,IF(BN131&lt;40,2,IF(BN131&lt;50,1,IF(BN131=50,0,IF(BN131&gt;90,-5,IF(BN131&gt;80,-4,IF(BN131&gt;70,-3,IF(BN131&gt;60,-2,IF(BN131&gt;50,-1,0)))))))))))</f>
        <v/>
      </c>
      <c r="BQ131" s="206" t="n"/>
      <c r="BR131" s="61" t="n">
        <v>0.68</v>
      </c>
      <c r="BS131" s="337">
        <f>BR131*M131</f>
        <v/>
      </c>
      <c r="BT131" s="225">
        <f>IF(BR131=1,20,IF(BR131&gt;0.9,16,IF(BR131&gt;0.8,12,IF(BR131&gt;0.7,8,IF(BR131&gt;0.6,4,IF(BR131&gt;0.5,0,IF(BR131&gt;0.4,-1,IF(BR131&gt;0.3,-2,IF(BR131&gt;0.2,-3,IF(BR131&gt;0.1,-4,IF(BR131&gt;0,-5,IF(BR131=0,-5))))))))))))</f>
        <v/>
      </c>
      <c r="BU131" s="61" t="n"/>
      <c r="BV131" s="548" t="inlineStr">
        <is>
          <t>Neut</t>
        </is>
      </c>
      <c r="BW131" s="548">
        <f>IF(BV131=$BZ$1,8,IF(BV131=$CA$1,4,IF(BV131=$CB$1,0,IF(BV131=$CC$1,-4,IF(BV131=$CE$1,-8)))))</f>
        <v/>
      </c>
      <c r="BX131" s="206" t="inlineStr">
        <is>
          <t>˄</t>
        </is>
      </c>
      <c r="BY131" s="206">
        <f>IF(BX131=BR$1,5,IF(BX131=BV$1,0,IF(BX131=BX$1,-5)))</f>
        <v/>
      </c>
      <c r="BZ131" s="554" t="n"/>
      <c r="CA131" s="548" t="inlineStr">
        <is>
          <t>S Buy</t>
        </is>
      </c>
      <c r="CE131" t="inlineStr">
        <is>
          <t>Materials</t>
        </is>
      </c>
      <c r="CF131" s="548" t="inlineStr">
        <is>
          <t>Materials</t>
        </is>
      </c>
      <c r="CG131" t="inlineStr">
        <is>
          <t>Metals &amp; Mining</t>
        </is>
      </c>
      <c r="CH131" s="445" t="inlineStr">
        <is>
          <t>Gold</t>
        </is>
      </c>
      <c r="CI131" t="inlineStr">
        <is>
          <t xml:space="preserve">Canadian </t>
        </is>
      </c>
      <c r="CL131" s="332" t="n"/>
      <c r="CR131" t="inlineStr">
        <is>
          <t>ODV</t>
        </is>
      </c>
    </row>
    <row r="132" ht="16" customHeight="1" s="545">
      <c r="B132" s="246" t="n"/>
      <c r="C132" s="246" t="n"/>
      <c r="D132" s="246" t="n"/>
      <c r="E132" s="246" t="n"/>
      <c r="F132" s="246" t="n"/>
      <c r="G132" s="246" t="n"/>
      <c r="H132" s="246" t="n"/>
      <c r="I132" s="246" t="n"/>
      <c r="J132" s="246" t="n"/>
      <c r="K132" s="246" t="n"/>
      <c r="L132" s="270">
        <f>AA132</f>
        <v/>
      </c>
      <c r="M132" s="384" t="n"/>
      <c r="N132" s="335" t="inlineStr">
        <is>
          <t>Gold Pick</t>
        </is>
      </c>
      <c r="O132" s="246" t="n"/>
      <c r="P132" s="491" t="inlineStr">
        <is>
          <t>U/A Gold-Canadian</t>
        </is>
      </c>
      <c r="Q132" s="246" t="n"/>
      <c r="R132" s="246" t="n"/>
      <c r="S132" s="249" t="n"/>
      <c r="T132" s="466" t="inlineStr">
        <is>
          <t>Gold</t>
        </is>
      </c>
      <c r="U132" s="547" t="inlineStr">
        <is>
          <t>RVLGF</t>
        </is>
      </c>
      <c r="V132" t="inlineStr">
        <is>
          <t>Revival Gold Inc.</t>
        </is>
      </c>
      <c r="X132" s="80" t="n">
        <v>0.446</v>
      </c>
      <c r="Y132" s="189" t="n"/>
      <c r="Z132" s="189" t="n"/>
      <c r="AA132" s="22">
        <f>AN132+AP132+AR132+AZ132+BB132+BG132+BJ132+BM132+BT132+BW132+BY132+AC132+AI132+BP132+AK132</f>
        <v/>
      </c>
      <c r="AB132" s="336">
        <f>IF(X132&gt;0,AB$122,0)</f>
        <v/>
      </c>
      <c r="AC132" s="337">
        <f>IF(AB132&gt;0,AC$122,0)</f>
        <v/>
      </c>
      <c r="AD132" s="337">
        <f>IF(AC132&gt;0,AD$122,0)</f>
        <v/>
      </c>
      <c r="AE132" s="337">
        <f>AC132*M132</f>
        <v/>
      </c>
      <c r="AF132" s="332" t="n"/>
      <c r="AG132" s="332" t="n"/>
      <c r="AH132" s="225">
        <f>IF(AF132&gt;2500000,AQ$2,IF(AF132&gt;1000000,AR$2,IF(AF132&gt;750000,AS$2,IF(AF132&gt;500000,AT$2,IF(AF132&lt;500000,AU$2)))))</f>
        <v/>
      </c>
      <c r="AI132" s="31">
        <f>IF(AH132=AQ$2,20,IF(AH132=AR$2,15,IF(AH132=AS$2,10,IF(AH132=AT$2,5,IF(AH132=AU$2,0)))))</f>
        <v/>
      </c>
      <c r="AJ132" s="284" t="n"/>
      <c r="AK132" s="31">
        <f>IF(AJ132&gt;84,20,IF(AJ132&gt;80,15,IF(AJ132&gt;75,10,IF(AJ132&gt;70,5,IF(AJ132&gt;49,0,IF(AJ132&lt;1,0,IF(AJ132&lt;20,-20,IF(AJ132&lt;30,-15,IF(AJ132&lt;40,-10,IF(AJ132&lt;50,-5))))))))))</f>
        <v/>
      </c>
      <c r="AL132" s="22" t="n"/>
      <c r="AM132" s="550" t="n"/>
      <c r="AN132" s="22">
        <f>IF(AM132=$AN$1,20,IF(AM132=$AO$1,17,IF(AM132=$AP$1,12,IF(AM132=$AQ$1,5,IF(AM132=$AR$1,0)))))</f>
        <v/>
      </c>
      <c r="AP132" s="31" t="n"/>
      <c r="AQ132" s="175" t="n"/>
      <c r="AR132" s="548">
        <f>IF(AQ132=$AS$1,20,IF(AQ132=$AU$1,18,IF(AQ132=$AW$1,14,IF(AQ132=$AY$1,10,IF(AQ132=$BA$1,5,IF(AQ132=$BC$1,0,IF(AQ132=$BD$1,-2.5)))))))</f>
        <v/>
      </c>
      <c r="AS132" s="189" t="n"/>
      <c r="AT132" s="22">
        <f>IF(AS132&lt;1,5,IF(AS132&lt;2,0,IF(AS132&gt;2,-5, IF(AS132=0,5,IF(AS132&lt;0,-7)))))</f>
        <v/>
      </c>
      <c r="AU132" s="189" t="n"/>
      <c r="AV132" s="22">
        <f>IF(AU132&lt;0,-7,IF(AU132&lt;15,5,IF(AU132&lt;25,2,IF(AU132=25,-5,IF(AU132&gt;25,0)))))</f>
        <v/>
      </c>
      <c r="AW132" s="189" t="n"/>
      <c r="AX132" s="22">
        <f>IF(AW132=1,5,IF(AW132&lt;1,5,IF(AW132&gt;1,0)))</f>
        <v/>
      </c>
      <c r="AY132" s="189" t="n"/>
      <c r="AZ132" s="189">
        <f>IF(AY132=$AS$1,20,IF(AY132=$AU$1,18,IF(AY132=$AW$1,14,IF(AY132=$AY$1,10,IF(AY132=$BA$1,5,IF(AY132=$BC$1,0,IF(AY132=$BD$1,-2.5)))))))</f>
        <v/>
      </c>
      <c r="BA132" s="18" t="n"/>
      <c r="BB132" s="548">
        <f>IF(BA132&gt;0.05,2,IF(BA132&gt;0,1,IF(BA132&lt;-0.05,-1,IF(BA132&lt;0.1,-2))))</f>
        <v/>
      </c>
      <c r="BC132" s="554" t="n">
        <v>45657</v>
      </c>
      <c r="BD132" s="22" t="n">
        <v>0.201</v>
      </c>
      <c r="BE132" s="22">
        <f>X132</f>
        <v/>
      </c>
      <c r="BF132" s="18">
        <f>IF(BD132&gt;0,(BE132-BD132)/BD132,0)</f>
        <v/>
      </c>
      <c r="BG132" s="548">
        <f>IF(BF132&gt;0.05,4,IF(BF132&gt;0,2,IF(BF132&lt;-0.05,-2,IF(BF132&lt;0.1,-4))))</f>
        <v/>
      </c>
      <c r="BH132" s="225" t="n">
        <v>-0.5</v>
      </c>
      <c r="BI132" s="225">
        <f>BH132*M132</f>
        <v/>
      </c>
      <c r="BJ132" s="225">
        <f>IF(BH132&gt;5,-1,IF(BH132&gt;4,0,IF(BH132&gt;3,1,IF(BH132&gt;2,2,IF(BH132&gt;1,2, IF(BH132=0,2,IF(BH132&lt;-5,-2,IF(BH132&lt;4,2,IF(BH132&lt;0,1)))))))))</f>
        <v/>
      </c>
      <c r="BK132" s="31" t="n"/>
      <c r="BL132" s="31">
        <f>BK132*M132</f>
        <v/>
      </c>
      <c r="BM132" s="548">
        <f>IF(BK132&gt;40,4,IF(BK132&gt;30,3.5,IF(BK132&gt;20,3,IF(BK132&gt;10,2,IF(BK132&gt;0,1,IF(BK132=0,0.5,IF(BK132&lt;-40,-4,IF(BK132&lt;-30,-3,IF(BK132&lt;-20,-2.5,IF(BK132&lt;-10,-2,IF(BK132&lt;0,0)))))))))))</f>
        <v/>
      </c>
      <c r="BN132" s="61" t="n"/>
      <c r="BO132" s="61">
        <f>BN132*M132</f>
        <v/>
      </c>
      <c r="BP132" s="548">
        <f>IF(BN132&lt;10,5,IF(BN132&lt;20,4,IF(BN132&lt;30,3,IF(BN132&lt;40,2,IF(BN132&lt;50,1,IF(BN132=50,0,IF(BN132&gt;90,-5,IF(BN132&gt;80,-4,IF(BN132&gt;70,-3,IF(BN132&gt;60,-2,IF(BN132&gt;50,-1,0)))))))))))</f>
        <v/>
      </c>
      <c r="BQ132" s="206" t="n"/>
      <c r="BR132" s="61" t="n"/>
      <c r="BS132" s="337">
        <f>BR132*M132</f>
        <v/>
      </c>
      <c r="BT132" s="225">
        <f>IF(BR132=1,20,IF(BR132&gt;0.9,16,IF(BR132&gt;0.8,12,IF(BR132&gt;0.7,8,IF(BR132&gt;0.6,4,IF(BR132&gt;0.5,0,IF(BR132&gt;0.4,-1,IF(BR132&gt;0.3,-2,IF(BR132&gt;0.2,-3,IF(BR132&gt;0.1,-4,IF(BR132&gt;0,-5,IF(BR132=0,-5))))))))))))</f>
        <v/>
      </c>
      <c r="BU132" s="61" t="n"/>
      <c r="BV132" s="548" t="n"/>
      <c r="BW132" s="548">
        <f>IF(BV132=$BZ$1,8,IF(BV132=$CA$1,4,IF(BV132=$CB$1,0,IF(BV132=$CC$1,-4,IF(BV132=$CE$1,-8)))))</f>
        <v/>
      </c>
      <c r="BX132" s="206" t="inlineStr">
        <is>
          <t>˄</t>
        </is>
      </c>
      <c r="BY132" s="206">
        <f>IF(BX132=BR$1,5,IF(BX132=BV$1,0,IF(BX132=BX$1,-5)))</f>
        <v/>
      </c>
      <c r="BZ132" s="554" t="n"/>
      <c r="CA132" s="548" t="inlineStr">
        <is>
          <t>Buy</t>
        </is>
      </c>
      <c r="CE132" t="inlineStr">
        <is>
          <t>Materials</t>
        </is>
      </c>
      <c r="CF132" s="548" t="inlineStr">
        <is>
          <t>Materials</t>
        </is>
      </c>
      <c r="CG132" t="inlineStr">
        <is>
          <t>Metals &amp; Mining</t>
        </is>
      </c>
      <c r="CH132" s="445" t="inlineStr">
        <is>
          <t>Gold</t>
        </is>
      </c>
      <c r="CI132" t="inlineStr">
        <is>
          <t>Canadian OTC</t>
        </is>
      </c>
      <c r="CL132" s="332" t="n"/>
      <c r="CR132" t="inlineStr">
        <is>
          <t>RVLGF</t>
        </is>
      </c>
    </row>
    <row r="133" ht="16" customHeight="1" s="545">
      <c r="B133" s="246" t="n"/>
      <c r="C133" s="246" t="n"/>
      <c r="D133" s="246" t="n"/>
      <c r="E133" s="246" t="n"/>
      <c r="F133" s="246" t="n"/>
      <c r="G133" s="246" t="n"/>
      <c r="H133" s="246" t="n"/>
      <c r="I133" s="246" t="n"/>
      <c r="J133" s="246" t="n"/>
      <c r="K133" s="246" t="n"/>
      <c r="L133" s="270">
        <f>AA133</f>
        <v/>
      </c>
      <c r="M133" s="384" t="n"/>
      <c r="N133" s="335" t="inlineStr">
        <is>
          <t>High Spec</t>
        </is>
      </c>
      <c r="O133" s="246" t="n"/>
      <c r="P133" s="491" t="inlineStr">
        <is>
          <t>U/A Gold-Canadian</t>
        </is>
      </c>
      <c r="Q133" s="246" t="n"/>
      <c r="R133" s="246" t="n"/>
      <c r="S133" s="249">
        <f>IF(BN133&lt;30,$BX$1,IF(BN133&gt;70,$BR$1,$BV$1))</f>
        <v/>
      </c>
      <c r="T133" s="466" t="inlineStr">
        <is>
          <t>Gold</t>
        </is>
      </c>
      <c r="U133" s="547" t="inlineStr">
        <is>
          <t>BRVMF</t>
        </is>
      </c>
      <c r="V133" t="inlineStr">
        <is>
          <t xml:space="preserve">Bravo Mining Corp. </t>
        </is>
      </c>
      <c r="X133" s="80" t="n">
        <v>2.1</v>
      </c>
      <c r="Y133" s="189" t="n"/>
      <c r="Z133" s="189" t="n"/>
      <c r="AA133" s="22">
        <f>AN133+AP133+AR133+AZ133+BB133+BG133+BJ133+BM133+BT133+BW133+BY133+AC133+AI133+BP133+AK133</f>
        <v/>
      </c>
      <c r="AB133" s="336">
        <f>IF(X133&gt;0,AB$122,0)</f>
        <v/>
      </c>
      <c r="AC133" s="337">
        <f>IF(AB133&gt;0,AC$122,0)</f>
        <v/>
      </c>
      <c r="AD133" s="337">
        <f>IF(AC133&gt;0,AD$122,0)</f>
        <v/>
      </c>
      <c r="AE133" s="337">
        <f>AC133*M133</f>
        <v/>
      </c>
      <c r="AF133" s="332" t="n"/>
      <c r="AG133" s="332" t="n"/>
      <c r="AH133" s="225">
        <f>IF(AF133&gt;2500000,AQ$2,IF(AF133&gt;1000000,AR$2,IF(AF133&gt;750000,AS$2,IF(AF133&gt;500000,AT$2,IF(AF133&lt;500000,AU$2)))))</f>
        <v/>
      </c>
      <c r="AI133" s="31">
        <f>IF(AH133=AQ$2,20,IF(AH133=AR$2,15,IF(AH133=AS$2,10,IF(AH133=AT$2,5,IF(AH133=AU$2,0)))))</f>
        <v/>
      </c>
      <c r="AJ133" s="284" t="n"/>
      <c r="AK133" s="31">
        <f>IF(AJ133&gt;84,20,IF(AJ133&gt;80,15,IF(AJ133&gt;75,10,IF(AJ133&gt;70,5,IF(AJ133&gt;49,0,IF(AJ133&lt;1,0,IF(AJ133&lt;20,-20,IF(AJ133&lt;30,-15,IF(AJ133&lt;40,-10,IF(AJ133&lt;50,-5))))))))))</f>
        <v/>
      </c>
      <c r="AL133" s="22" t="n"/>
      <c r="AM133" s="550" t="n"/>
      <c r="AN133" s="22">
        <f>IF(AM133=$AN$1,20,IF(AM133=$AO$1,17,IF(AM133=$AP$1,12,IF(AM133=$AQ$1,5,IF(AM133=$AR$1,0)))))</f>
        <v/>
      </c>
      <c r="AP133" s="31" t="n"/>
      <c r="AQ133" s="175" t="n"/>
      <c r="AR133" s="548">
        <f>IF(AQ133=$AS$1,20,IF(AQ133=$AU$1,18,IF(AQ133=$AW$1,14,IF(AQ133=$AY$1,10,IF(AQ133=$BA$1,5,IF(AQ133=$BC$1,0,IF(AQ133=$BD$1,-2.5)))))))</f>
        <v/>
      </c>
      <c r="AS133" s="189" t="n"/>
      <c r="AT133" s="22">
        <f>IF(AS133&lt;1,5,IF(AS133&lt;2,0,IF(AS133&gt;2,-5, IF(AS133=0,5,IF(AS133&lt;0,-7)))))</f>
        <v/>
      </c>
      <c r="AU133" s="189" t="n"/>
      <c r="AV133" s="22">
        <f>IF(AU133&lt;0,-7,IF(AU133&lt;15,5,IF(AU133&lt;25,2,IF(AU133=25,-5,IF(AU133&gt;25,0)))))</f>
        <v/>
      </c>
      <c r="AW133" s="189" t="n"/>
      <c r="AX133" s="22">
        <f>IF(AW133=1,5,IF(AW133&lt;1,5,IF(AW133&gt;1,0)))</f>
        <v/>
      </c>
      <c r="AY133" s="189" t="n"/>
      <c r="AZ133" s="189">
        <f>IF(AY133=$AS$1,20,IF(AY133=$AU$1,18,IF(AY133=$AW$1,14,IF(AY133=$AY$1,10,IF(AY133=$BA$1,5,IF(AY133=$BC$1,0,IF(AY133=$BD$1,-2.5)))))))</f>
        <v/>
      </c>
      <c r="BA133" s="18" t="n"/>
      <c r="BB133" s="548">
        <f>IF(BA133&gt;0.05,2,IF(BA133&gt;0,1,IF(BA133&lt;-0.05,-1,IF(BA133&lt;0.1,-2))))</f>
        <v/>
      </c>
      <c r="BC133" s="554" t="n">
        <v>45657</v>
      </c>
      <c r="BD133" s="22" t="n">
        <v>1.2</v>
      </c>
      <c r="BE133" s="22">
        <f>X133</f>
        <v/>
      </c>
      <c r="BF133" s="18">
        <f>IF(BD133&gt;0,(BE133-BD133)/BD133,0)</f>
        <v/>
      </c>
      <c r="BG133" s="548">
        <f>IF(BF133&gt;0.05,4,IF(BF133&gt;0,2,IF(BF133&lt;-0.05,-2,IF(BF133&lt;0.1,-4))))</f>
        <v/>
      </c>
      <c r="BH133" s="225" t="n">
        <v>-2</v>
      </c>
      <c r="BI133" s="225">
        <f>BH133*M133</f>
        <v/>
      </c>
      <c r="BJ133" s="225">
        <f>IF(BH133&gt;5,-1,IF(BH133&gt;4,0,IF(BH133&gt;3,1,IF(BH133&gt;2,2,IF(BH133&gt;1,2, IF(BH133=0,2,IF(BH133&lt;-5,-2,IF(BH133&lt;4,2,IF(BH133&lt;0,1)))))))))</f>
        <v/>
      </c>
      <c r="BK133" s="31" t="n"/>
      <c r="BL133" s="31">
        <f>BK133*M133</f>
        <v/>
      </c>
      <c r="BM133" s="548">
        <f>IF(BK133&gt;40,4,IF(BK133&gt;30,3.5,IF(BK133&gt;20,3,IF(BK133&gt;10,2,IF(BK133&gt;0,1,IF(BK133=0,0.5,IF(BK133&lt;-40,-4,IF(BK133&lt;-30,-3,IF(BK133&lt;-20,-2.5,IF(BK133&lt;-10,-2,IF(BK133&lt;0,0)))))))))))</f>
        <v/>
      </c>
      <c r="BN133" s="61" t="n"/>
      <c r="BO133" s="61">
        <f>BN133*M133</f>
        <v/>
      </c>
      <c r="BP133" s="548">
        <f>IF(BN133&lt;10,5,IF(BN133&lt;20,4,IF(BN133&lt;30,3,IF(BN133&lt;40,2,IF(BN133&lt;50,1,IF(BN133=50,0,IF(BN133&gt;90,-5,IF(BN133&gt;80,-4,IF(BN133&gt;70,-3,IF(BN133&gt;60,-2,IF(BN133&gt;50,-1,0)))))))))))</f>
        <v/>
      </c>
      <c r="BQ133" s="206" t="n"/>
      <c r="BR133" s="61" t="n"/>
      <c r="BS133" s="337">
        <f>BR133*M133</f>
        <v/>
      </c>
      <c r="BT133" s="225">
        <f>IF(BR133=1,20,IF(BR133&gt;0.9,16,IF(BR133&gt;0.8,12,IF(BR133&gt;0.7,8,IF(BR133&gt;0.6,4,IF(BR133&gt;0.5,0,IF(BR133&gt;0.4,-1,IF(BR133&gt;0.3,-2,IF(BR133&gt;0.2,-3,IF(BR133&gt;0.1,-4,IF(BR133&gt;0,-5,IF(BR133=0,-5))))))))))))</f>
        <v/>
      </c>
      <c r="BU133" s="61" t="n"/>
      <c r="BV133" s="548" t="n"/>
      <c r="BW133" s="548">
        <f>IF(BV133=$BZ$1,8,IF(BV133=$CA$1,4,IF(BV133=$CB$1,0,IF(BV133=$CC$1,-4,IF(BV133=$CE$1,-8)))))</f>
        <v/>
      </c>
      <c r="BX133" s="206" t="inlineStr">
        <is>
          <t>˄</t>
        </is>
      </c>
      <c r="BY133" s="206">
        <f>IF(BX133=BR$1,5,IF(BX133=BV$1,0,IF(BX133=BX$1,-5)))</f>
        <v/>
      </c>
      <c r="BZ133" s="554" t="n"/>
      <c r="CA133" s="548" t="inlineStr">
        <is>
          <t>Buy</t>
        </is>
      </c>
      <c r="CE133" t="inlineStr">
        <is>
          <t>Materials</t>
        </is>
      </c>
      <c r="CF133" s="548" t="inlineStr">
        <is>
          <t>Materials</t>
        </is>
      </c>
      <c r="CG133" t="inlineStr">
        <is>
          <t>Metals &amp; Mining</t>
        </is>
      </c>
      <c r="CH133" s="445" t="inlineStr">
        <is>
          <t>Gold</t>
        </is>
      </c>
      <c r="CL133" s="332" t="n"/>
      <c r="CR133" t="inlineStr">
        <is>
          <t>BRVMF</t>
        </is>
      </c>
    </row>
    <row r="134" ht="16" customHeight="1" s="545">
      <c r="B134" s="246" t="n"/>
      <c r="C134" s="246" t="n"/>
      <c r="D134" s="246" t="n"/>
      <c r="E134" s="246" t="n"/>
      <c r="F134" s="246" t="n"/>
      <c r="G134" s="246" t="n"/>
      <c r="H134" s="246" t="n"/>
      <c r="I134" s="246" t="n"/>
      <c r="J134" s="246" t="n"/>
      <c r="K134" s="246" t="n"/>
      <c r="L134" s="270" t="n"/>
      <c r="M134" s="384" t="n"/>
      <c r="N134" s="335" t="n"/>
      <c r="O134" s="246" t="n"/>
      <c r="P134" s="246" t="inlineStr">
        <is>
          <t>includes processing</t>
        </is>
      </c>
      <c r="Q134" s="246" t="n"/>
      <c r="R134" s="246" t="n"/>
      <c r="S134" s="249">
        <f>IF(BN134&lt;30,$BX$1,IF(BN134&gt;70,$BR$1,$BV$1))</f>
        <v/>
      </c>
      <c r="T134" s="466" t="inlineStr">
        <is>
          <t>Coal/RE</t>
        </is>
      </c>
      <c r="U134" s="547" t="inlineStr">
        <is>
          <t>METC</t>
        </is>
      </c>
      <c r="V134" t="inlineStr">
        <is>
          <t>Ramaco Resources, Inc.</t>
        </is>
      </c>
      <c r="X134" s="80" t="n">
        <v>21.59</v>
      </c>
      <c r="Y134" s="189" t="n"/>
      <c r="Z134" s="189" t="n"/>
      <c r="AA134" s="22">
        <f>AN134+AP134+AR134+AZ134+BB134+BG134+BJ134+BM134+BT134+BW134+BY134+AC134+AI134+BP134+AK134</f>
        <v/>
      </c>
      <c r="AB134" s="336">
        <f>IF(X134&gt;0,AB$122,0)</f>
        <v/>
      </c>
      <c r="AC134" s="337">
        <f>IF(AB134&gt;0,AC$122,0)</f>
        <v/>
      </c>
      <c r="AD134" s="337">
        <f>IF(AC134&gt;0,AD$122,0)</f>
        <v/>
      </c>
      <c r="AE134" s="337">
        <f>AC134*M134</f>
        <v/>
      </c>
      <c r="AF134" s="332" t="n">
        <v>588926</v>
      </c>
      <c r="AG134" s="332" t="n">
        <v>-33040</v>
      </c>
      <c r="AH134" s="225">
        <f>IF(AF134&gt;2500000,AQ$2,IF(AF134&gt;1000000,AR$2,IF(AF134&gt;750000,AS$2,IF(AF134&gt;500000,AT$2,IF(AF134&lt;500000,AU$2)))))</f>
        <v/>
      </c>
      <c r="AI134" s="31">
        <f>IF(AH134=AQ$2,20,IF(AH134=AR$2,15,IF(AH134=AS$2,10,IF(AH134=AT$2,5,IF(AH134=AU$2,0)))))</f>
        <v/>
      </c>
      <c r="AJ134" s="284" t="n">
        <v>46</v>
      </c>
      <c r="AK134" s="31">
        <f>IF(AJ134&gt;84,20,IF(AJ134&gt;80,15,IF(AJ134&gt;75,10,IF(AJ134&gt;70,5,IF(AJ134&gt;49,0,IF(AJ134&lt;1,0,IF(AJ134&lt;20,-20,IF(AJ134&lt;30,-15,IF(AJ134&lt;40,-10,IF(AJ134&lt;50,-5))))))))))</f>
        <v/>
      </c>
      <c r="AL134" s="22" t="n"/>
      <c r="AM134" s="371" t="inlineStr">
        <is>
          <t>B</t>
        </is>
      </c>
      <c r="AN134" s="22">
        <f>IF(AM134=$AN$1,20,IF(AM134=$AO$1,17,IF(AM134=$AP$1,12,IF(AM134=$AQ$1,5,IF(AM134=$AR$1,0)))))</f>
        <v/>
      </c>
      <c r="AP134" s="31" t="n"/>
      <c r="AQ134" s="177" t="inlineStr">
        <is>
          <t>Neutral+</t>
        </is>
      </c>
      <c r="AR134" s="548">
        <f>IF(AQ134=$AS$1,20,IF(AQ134=$AU$1,18,IF(AQ134=$AW$1,14,IF(AQ134=$AY$1,10,IF(AQ134=$BA$1,5,IF(AQ134=$BC$1,0,IF(AQ134=$BD$1,-2.5)))))))</f>
        <v/>
      </c>
      <c r="AS134" s="189" t="n"/>
      <c r="AT134" s="22">
        <f>IF(AS134&lt;1,5,IF(AS134&lt;2,0,IF(AS134&gt;2,-5, IF(AS134=0,5,IF(AS134&lt;0,-7)))))</f>
        <v/>
      </c>
      <c r="AU134" s="189" t="n"/>
      <c r="AV134" s="22">
        <f>IF(AU134&lt;0,-7,IF(AU134&lt;15,5,IF(AU134&lt;25,2,IF(AU134=25,-5,IF(AU134&gt;25,0)))))</f>
        <v/>
      </c>
      <c r="AW134" s="189" t="n"/>
      <c r="AX134" s="22">
        <f>IF(AW134=1,5,IF(AW134&lt;1,5,IF(AW134&gt;1,0)))</f>
        <v/>
      </c>
      <c r="AY134" s="239" t="inlineStr">
        <is>
          <t>Bullish</t>
        </is>
      </c>
      <c r="AZ134" s="189">
        <f>IF(AY134=$AS$1,20,IF(AY134=$AU$1,18,IF(AY134=$AW$1,14,IF(AY134=$AY$1,10,IF(AY134=$BA$1,5,IF(AY134=$BC$1,0,IF(AY134=$BD$1,-2.5)))))))</f>
        <v/>
      </c>
      <c r="BA134" s="18" t="n">
        <v>0.74</v>
      </c>
      <c r="BB134" s="548">
        <f>IF(BA134&gt;0.05,2,IF(BA134&gt;0,1,IF(BA134&lt;-0.05,-1,IF(BA134&lt;0.1,-2))))</f>
        <v/>
      </c>
      <c r="BC134" s="554" t="n">
        <v>45657</v>
      </c>
      <c r="BD134" s="22" t="n">
        <v>10.12</v>
      </c>
      <c r="BE134" s="22">
        <f>X134</f>
        <v/>
      </c>
      <c r="BF134" s="18">
        <f>IF(BD134&gt;0,(BE134-BD134)/BD134,0)</f>
        <v/>
      </c>
      <c r="BG134" s="548">
        <f>IF(BF134&gt;0.05,4,IF(BF134&gt;0,2,IF(BF134&lt;-0.05,-2,IF(BF134&lt;0.1,-4))))</f>
        <v/>
      </c>
      <c r="BH134" s="225" t="n">
        <v>-3.5</v>
      </c>
      <c r="BI134" s="225">
        <f>BH134*M134</f>
        <v/>
      </c>
      <c r="BJ134" s="225">
        <f>IF(BH134&gt;5,-1,IF(BH134&gt;4,0,IF(BH134&gt;3,1,IF(BH134&gt;2,2,IF(BH134&gt;1,2, IF(BH134=0,2,IF(BH134&lt;-5,-2,IF(BH134&lt;4,2,IF(BH134&lt;0,1)))))))))</f>
        <v/>
      </c>
      <c r="BK134" s="31" t="n">
        <v>-11</v>
      </c>
      <c r="BL134" s="31">
        <f>BK134*M134</f>
        <v/>
      </c>
      <c r="BM134" s="548">
        <f>IF(BK134&gt;40,4,IF(BK134&gt;30,3.5,IF(BK134&gt;20,3,IF(BK134&gt;10,2,IF(BK134&gt;0,1,IF(BK134=0,0.5,IF(BK134&lt;-40,-4,IF(BK134&lt;-30,-3,IF(BK134&lt;-20,-2.5,IF(BK134&lt;-10,-2,IF(BK134&lt;0,0)))))))))))</f>
        <v/>
      </c>
      <c r="BN134" s="61" t="n">
        <v>51</v>
      </c>
      <c r="BO134" s="61">
        <f>BN134*M134</f>
        <v/>
      </c>
      <c r="BP134" s="548">
        <f>IF(BN134&lt;10,5,IF(BN134&lt;20,4,IF(BN134&lt;30,3,IF(BN134&lt;40,2,IF(BN134&lt;50,1,IF(BN134=50,0,IF(BN134&gt;90,-5,IF(BN134&gt;80,-4,IF(BN134&gt;70,-3,IF(BN134&gt;60,-2,IF(BN134&gt;50,-1,0)))))))))))</f>
        <v/>
      </c>
      <c r="BQ134" s="206" t="n"/>
      <c r="BR134" s="61" t="n">
        <v>0.27</v>
      </c>
      <c r="BS134" s="337">
        <f>BR134*M134</f>
        <v/>
      </c>
      <c r="BT134" s="225">
        <f>IF(BR134=1,20,IF(BR134&gt;0.9,16,IF(BR134&gt;0.8,12,IF(BR134&gt;0.7,8,IF(BR134&gt;0.6,4,IF(BR134&gt;0.5,0,IF(BR134&gt;0.4,-1,IF(BR134&gt;0.3,-2,IF(BR134&gt;0.2,-3,IF(BR134&gt;0.1,-4,IF(BR134&gt;0,-5,IF(BR134=0,-5))))))))))))</f>
        <v/>
      </c>
      <c r="BU134" s="61" t="n"/>
      <c r="BV134" s="548" t="inlineStr">
        <is>
          <t>V Bull</t>
        </is>
      </c>
      <c r="BW134" s="548">
        <f>IF(BV134=$BZ$1,8,IF(BV134=$CA$1,4,IF(BV134=$CB$1,0,IF(BV134=$CC$1,-4,IF(BV134=$CE$1,-8)))))</f>
        <v/>
      </c>
      <c r="BX134" s="206" t="inlineStr">
        <is>
          <t>˄</t>
        </is>
      </c>
      <c r="BY134" s="206">
        <f>IF(BX134=BR$1,5,IF(BX134=BV$1,0,IF(BX134=BX$1,-5)))</f>
        <v/>
      </c>
      <c r="BZ134" s="554" t="n"/>
      <c r="CA134" s="548" t="inlineStr">
        <is>
          <t>Buy</t>
        </is>
      </c>
      <c r="CE134" t="inlineStr">
        <is>
          <t>Materials</t>
        </is>
      </c>
      <c r="CF134" s="548" t="inlineStr">
        <is>
          <t>Materials</t>
        </is>
      </c>
      <c r="CG134" t="inlineStr">
        <is>
          <t>Metals &amp; Mining</t>
        </is>
      </c>
      <c r="CH134" s="445" t="inlineStr">
        <is>
          <t>Rare Earth</t>
        </is>
      </c>
      <c r="CI134" t="inlineStr">
        <is>
          <t>W/Refining</t>
        </is>
      </c>
      <c r="CL134" s="332" t="n"/>
      <c r="CO134" s="548" t="n"/>
      <c r="CR134" t="inlineStr">
        <is>
          <t>METC</t>
        </is>
      </c>
    </row>
    <row r="135" ht="16" customHeight="1" s="545">
      <c r="B135" s="246" t="n"/>
      <c r="C135" s="246" t="n"/>
      <c r="D135" s="246" t="n"/>
      <c r="E135" s="246" t="n"/>
      <c r="F135" s="246" t="n"/>
      <c r="G135" s="246" t="n"/>
      <c r="H135" s="246" t="n"/>
      <c r="I135" s="246" t="n"/>
      <c r="J135" s="246" t="n"/>
      <c r="K135" s="246" t="n"/>
      <c r="L135" s="270" t="n"/>
      <c r="M135" s="384" t="n"/>
      <c r="N135" s="335" t="inlineStr">
        <is>
          <t>High Spec</t>
        </is>
      </c>
      <c r="O135" s="246" t="n"/>
      <c r="P135" s="246" t="inlineStr">
        <is>
          <t>Greenland</t>
        </is>
      </c>
      <c r="Q135" s="246" t="n"/>
      <c r="R135" s="246" t="n"/>
      <c r="S135" s="249">
        <f>IF(BN135&lt;30,$BX$1,IF(BN135&gt;70,$BR$1,$BV$1))</f>
        <v/>
      </c>
      <c r="T135" s="466" t="inlineStr">
        <is>
          <t>RE</t>
        </is>
      </c>
      <c r="U135" s="547" t="inlineStr">
        <is>
          <t>CRML</t>
        </is>
      </c>
      <c r="V135" t="inlineStr">
        <is>
          <t>Critical Metals Corp.</t>
        </is>
      </c>
      <c r="X135" s="80" t="n">
        <v>7.98</v>
      </c>
      <c r="Y135" s="189" t="n"/>
      <c r="Z135" s="189" t="n"/>
      <c r="AA135" s="22">
        <f>AN135+AP135+AR135+AZ135+BB135+BG135+BJ135+BM135+BT135+BW135+BY135+AC135+AI135+BP135+AK135</f>
        <v/>
      </c>
      <c r="AB135" s="336">
        <f>IF(X135&gt;0,AB$122,0)</f>
        <v/>
      </c>
      <c r="AC135" s="337">
        <f>IF(AB135&gt;0,AC$122,0)</f>
        <v/>
      </c>
      <c r="AD135" s="337">
        <f>IF(AC135&gt;0,AD$122,0)</f>
        <v/>
      </c>
      <c r="AE135" s="337">
        <f>AC135*M135</f>
        <v/>
      </c>
      <c r="AF135" s="332" t="n">
        <v>119245</v>
      </c>
      <c r="AG135" s="332" t="n">
        <v>-40007000</v>
      </c>
      <c r="AH135" s="225">
        <f>IF(AF135&gt;2500000,AQ$2,IF(AF135&gt;1000000,AR$2,IF(AF135&gt;750000,AS$2,IF(AF135&gt;500000,AT$2,IF(AF135&lt;500000,AU$2)))))</f>
        <v/>
      </c>
      <c r="AI135" s="31">
        <f>IF(AH135=AQ$2,20,IF(AH135=AR$2,15,IF(AH135=AS$2,10,IF(AH135=AT$2,5,IF(AH135=AU$2,0)))))</f>
        <v/>
      </c>
      <c r="AJ135" s="284" t="n">
        <v>41</v>
      </c>
      <c r="AK135" s="31">
        <f>IF(AJ135&gt;84,20,IF(AJ135&gt;80,15,IF(AJ135&gt;75,10,IF(AJ135&gt;70,5,IF(AJ135&gt;49,0,IF(AJ135&lt;1,0,IF(AJ135&lt;20,-20,IF(AJ135&lt;30,-15,IF(AJ135&lt;40,-10,IF(AJ135&lt;50,-5))))))))))</f>
        <v/>
      </c>
      <c r="AL135" s="22" t="n"/>
      <c r="AM135" s="371" t="inlineStr">
        <is>
          <t>B</t>
        </is>
      </c>
      <c r="AN135" s="22">
        <f>IF(AM135=$AN$1,20,IF(AM135=$AO$1,17,IF(AM135=$AP$1,12,IF(AM135=$AQ$1,5,IF(AM135=$AR$1,0)))))</f>
        <v/>
      </c>
      <c r="AP135" s="31" t="n"/>
      <c r="AQ135" s="239" t="inlineStr">
        <is>
          <t>Bullish</t>
        </is>
      </c>
      <c r="AR135" s="548">
        <f>IF(AQ135=$AS$1,20,IF(AQ135=$AU$1,18,IF(AQ135=$AW$1,14,IF(AQ135=$AY$1,10,IF(AQ135=$BA$1,5,IF(AQ135=$BC$1,0,IF(AQ135=$BD$1,-2.5)))))))</f>
        <v/>
      </c>
      <c r="AS135" s="189" t="n"/>
      <c r="AT135" s="22">
        <f>IF(AS135&lt;1,5,IF(AS135&lt;2,0,IF(AS135&gt;2,-5, IF(AS135=0,5,IF(AS135&lt;0,-7)))))</f>
        <v/>
      </c>
      <c r="AU135" s="189" t="n"/>
      <c r="AV135" s="22">
        <f>IF(AU135&lt;0,-7,IF(AU135&lt;15,5,IF(AU135&lt;25,2,IF(AU135=25,-5,IF(AU135&gt;25,0)))))</f>
        <v/>
      </c>
      <c r="AW135" s="189" t="n"/>
      <c r="AX135" s="22">
        <f>IF(AW135=1,5,IF(AW135&lt;1,5,IF(AW135&gt;1,0)))</f>
        <v/>
      </c>
      <c r="AY135" s="239" t="inlineStr">
        <is>
          <t>Bullish</t>
        </is>
      </c>
      <c r="AZ135" s="189">
        <f>IF(AY135=$AS$1,20,IF(AY135=$AU$1,18,IF(AY135=$AW$1,14,IF(AY135=$AY$1,10,IF(AY135=$BA$1,5,IF(AY135=$BC$1,0,IF(AY135=$BD$1,-2.5)))))))</f>
        <v/>
      </c>
      <c r="BA135" s="18" t="n">
        <v>0.509</v>
      </c>
      <c r="BB135" s="548">
        <f>IF(BA135&gt;0.05,2,IF(BA135&gt;0,1,IF(BA135&lt;-0.05,-1,IF(BA135&lt;0.1,-2))))</f>
        <v/>
      </c>
      <c r="BC135" s="554" t="n">
        <v>45657</v>
      </c>
      <c r="BD135" s="22" t="n">
        <v>6.79</v>
      </c>
      <c r="BE135" s="22">
        <f>X135</f>
        <v/>
      </c>
      <c r="BF135" s="18">
        <f>IF(BD135&gt;0,(BE135-BD135)/BD135,0)</f>
        <v/>
      </c>
      <c r="BG135" s="548">
        <f>IF(BF135&gt;0.05,4,IF(BF135&gt;0,2,IF(BF135&lt;-0.05,-2,IF(BF135&lt;0.1,-4))))</f>
        <v/>
      </c>
      <c r="BH135" s="225" t="n">
        <v>3.5</v>
      </c>
      <c r="BI135" s="225">
        <f>BH135*M135</f>
        <v/>
      </c>
      <c r="BJ135" s="225">
        <f>IF(BH135&gt;5,-1,IF(BH135&gt;4,0,IF(BH135&gt;3,1,IF(BH135&gt;2,2,IF(BH135&gt;1,2, IF(BH135=0,2,IF(BH135&lt;-5,-2,IF(BH135&lt;4,2,IF(BH135&lt;0,1)))))))))</f>
        <v/>
      </c>
      <c r="BK135" s="31" t="n">
        <v>-16</v>
      </c>
      <c r="BL135" s="31">
        <f>BK135*M135</f>
        <v/>
      </c>
      <c r="BM135" s="548">
        <f>IF(BK135&gt;40,4,IF(BK135&gt;30,3.5,IF(BK135&gt;20,3,IF(BK135&gt;10,2,IF(BK135&gt;0,1,IF(BK135=0,0.5,IF(BK135&lt;-40,-4,IF(BK135&lt;-30,-3,IF(BK135&lt;-20,-2.5,IF(BK135&lt;-10,-2,IF(BK135&lt;0,0)))))))))))</f>
        <v/>
      </c>
      <c r="BN135" s="61" t="n">
        <v>44</v>
      </c>
      <c r="BO135" s="61">
        <f>BN135*M135</f>
        <v/>
      </c>
      <c r="BP135" s="548">
        <f>IF(BN135&lt;10,5,IF(BN135&lt;20,4,IF(BN135&lt;30,3,IF(BN135&lt;40,2,IF(BN135&lt;50,1,IF(BN135=50,0,IF(BN135&gt;90,-5,IF(BN135&gt;80,-4,IF(BN135&gt;70,-3,IF(BN135&gt;60,-2,IF(BN135&gt;50,-1,0)))))))))))</f>
        <v/>
      </c>
      <c r="BQ135" s="206" t="n"/>
      <c r="BR135" s="61" t="n">
        <v>0.27</v>
      </c>
      <c r="BS135" s="337">
        <f>BR135*M135</f>
        <v/>
      </c>
      <c r="BT135" s="225">
        <f>IF(BR135=1,20,IF(BR135&gt;0.9,16,IF(BR135&gt;0.8,12,IF(BR135&gt;0.7,8,IF(BR135&gt;0.6,4,IF(BR135&gt;0.5,0,IF(BR135&gt;0.4,-1,IF(BR135&gt;0.3,-2,IF(BR135&gt;0.2,-3,IF(BR135&gt;0.1,-4,IF(BR135&gt;0,-5,IF(BR135=0,-5))))))))))))</f>
        <v/>
      </c>
      <c r="BU135" s="61" t="n"/>
      <c r="BV135" s="548" t="inlineStr">
        <is>
          <t>Neut</t>
        </is>
      </c>
      <c r="BW135" s="548">
        <f>IF(BV135=$BZ$1,8,IF(BV135=$CA$1,4,IF(BV135=$CB$1,0,IF(BV135=$CC$1,-4,IF(BV135=$CE$1,-8)))))</f>
        <v/>
      </c>
      <c r="BX135" s="206" t="inlineStr">
        <is>
          <t>˄</t>
        </is>
      </c>
      <c r="BY135" s="206">
        <f>IF(BX135=BR$1,5,IF(BX135=BV$1,0,IF(BX135=BX$1,-5)))</f>
        <v/>
      </c>
      <c r="BZ135" s="554" t="n"/>
      <c r="CA135" s="548" t="inlineStr">
        <is>
          <t>N/A</t>
        </is>
      </c>
      <c r="CE135" t="inlineStr">
        <is>
          <t>Materials</t>
        </is>
      </c>
      <c r="CF135" s="548" t="inlineStr">
        <is>
          <t>Materials</t>
        </is>
      </c>
      <c r="CG135" t="inlineStr">
        <is>
          <t>Metals &amp; Mining</t>
        </is>
      </c>
      <c r="CH135" s="445" t="inlineStr">
        <is>
          <t>Rare Earth</t>
        </is>
      </c>
      <c r="CL135" s="332" t="n"/>
      <c r="CO135" s="548" t="n"/>
      <c r="CR135" t="inlineStr">
        <is>
          <t>CRML</t>
        </is>
      </c>
    </row>
    <row r="136" ht="16" customHeight="1" s="545">
      <c r="B136" s="246" t="n"/>
      <c r="C136" s="246" t="n"/>
      <c r="D136" s="246" t="n"/>
      <c r="E136" s="246" t="n"/>
      <c r="F136" s="246" t="n"/>
      <c r="G136" s="246" t="n"/>
      <c r="H136" s="246" t="n"/>
      <c r="I136" s="246" t="n"/>
      <c r="J136" s="246" t="n"/>
      <c r="K136" s="246" t="n"/>
      <c r="L136" s="270" t="n"/>
      <c r="M136" s="384" t="n"/>
      <c r="N136" s="335" t="n"/>
      <c r="O136" s="246" t="n"/>
      <c r="P136" s="246" t="n"/>
      <c r="Q136" s="246" t="n"/>
      <c r="R136" s="246" t="n"/>
      <c r="S136" s="249">
        <f>IF(BN136&lt;30,$BX$1,IF(BN136&gt;70,$BR$1,$BV$1))</f>
        <v/>
      </c>
      <c r="T136" s="466" t="inlineStr">
        <is>
          <t>RE</t>
        </is>
      </c>
      <c r="U136" s="547" t="inlineStr">
        <is>
          <t>REEMF</t>
        </is>
      </c>
      <c r="V136" t="inlineStr">
        <is>
          <t>Rare Element Resources Ltd.</t>
        </is>
      </c>
      <c r="X136" s="80" t="n">
        <v>0.97</v>
      </c>
      <c r="Y136" s="189" t="n"/>
      <c r="Z136" s="189" t="n"/>
      <c r="AA136" s="22">
        <f>AN136+AP136+AR136+AZ136+BB136+BG136+BJ136+BM136+BT136+BW136+BY136+AC136+AI136+BP136+AK136</f>
        <v/>
      </c>
      <c r="AB136" s="336">
        <f>IF(X136&gt;0,AB$122,0)</f>
        <v/>
      </c>
      <c r="AC136" s="337">
        <f>IF(AB136&gt;0,AC$122,0)</f>
        <v/>
      </c>
      <c r="AD136" s="337">
        <f>IF(AC136&gt;0,AD$122,0)</f>
        <v/>
      </c>
      <c r="AE136" s="337">
        <f>AC136*M136</f>
        <v/>
      </c>
      <c r="AF136" s="332" t="n"/>
      <c r="AG136" s="332" t="n"/>
      <c r="AH136" s="225">
        <f>IF(AF136&gt;2500000,AQ$2,IF(AF136&gt;1000000,AR$2,IF(AF136&gt;750000,AS$2,IF(AF136&gt;500000,AT$2,IF(AF136&lt;500000,AU$2)))))</f>
        <v/>
      </c>
      <c r="AI136" s="31">
        <f>IF(AH136=AQ$2,20,IF(AH136=AR$2,15,IF(AH136=AS$2,10,IF(AH136=AT$2,5,IF(AH136=AU$2,0)))))</f>
        <v/>
      </c>
      <c r="AJ136" s="284" t="n"/>
      <c r="AK136" s="31">
        <f>IF(AJ136&gt;84,20,IF(AJ136&gt;80,15,IF(AJ136&gt;75,10,IF(AJ136&gt;70,5,IF(AJ136&gt;49,0,IF(AJ136&lt;1,0,IF(AJ136&lt;20,-20,IF(AJ136&lt;30,-15,IF(AJ136&lt;40,-10,IF(AJ136&lt;50,-5))))))))))</f>
        <v/>
      </c>
      <c r="AL136" s="22" t="n"/>
      <c r="AM136" s="550" t="n"/>
      <c r="AN136" s="22">
        <f>IF(AM136=$AN$1,20,IF(AM136=$AO$1,17,IF(AM136=$AP$1,12,IF(AM136=$AQ$1,5,IF(AM136=$AR$1,0)))))</f>
        <v/>
      </c>
      <c r="AP136" s="31" t="n"/>
      <c r="AQ136" s="175" t="n"/>
      <c r="AR136" s="548">
        <f>IF(AQ136=$AS$1,20,IF(AQ136=$AU$1,18,IF(AQ136=$AW$1,14,IF(AQ136=$AY$1,10,IF(AQ136=$BA$1,5,IF(AQ136=$BC$1,0,IF(AQ136=$BD$1,-2.5)))))))</f>
        <v/>
      </c>
      <c r="AS136" s="189" t="n"/>
      <c r="AT136" s="22">
        <f>IF(AS136&lt;1,5,IF(AS136&lt;2,0,IF(AS136&gt;2,-5, IF(AS136=0,5,IF(AS136&lt;0,-7)))))</f>
        <v/>
      </c>
      <c r="AU136" s="189" t="n"/>
      <c r="AV136" s="22">
        <f>IF(AU136&lt;0,-7,IF(AU136&lt;15,5,IF(AU136&lt;25,2,IF(AU136=25,-5,IF(AU136&gt;25,0)))))</f>
        <v/>
      </c>
      <c r="AW136" s="189" t="n"/>
      <c r="AX136" s="22">
        <f>IF(AW136=1,5,IF(AW136&lt;1,5,IF(AW136&gt;1,0)))</f>
        <v/>
      </c>
      <c r="AY136" s="189" t="n"/>
      <c r="AZ136" s="189">
        <f>IF(AY136=$AS$1,20,IF(AY136=$AU$1,18,IF(AY136=$AW$1,14,IF(AY136=$AY$1,10,IF(AY136=$BA$1,5,IF(AY136=$BC$1,0,IF(AY136=$BD$1,-2.5)))))))</f>
        <v/>
      </c>
      <c r="BA136" s="18" t="n"/>
      <c r="BB136" s="548">
        <f>IF(BA136&gt;0.05,2,IF(BA136&gt;0,1,IF(BA136&lt;-0.05,-1,IF(BA136&lt;0.1,-2))))</f>
        <v/>
      </c>
      <c r="BC136" s="554" t="n">
        <v>45657</v>
      </c>
      <c r="BD136" s="22" t="n">
        <v>0.35</v>
      </c>
      <c r="BE136" s="22">
        <f>X136</f>
        <v/>
      </c>
      <c r="BF136" s="18">
        <f>IF(BD136&gt;0,(BE136-BD136)/BD136,0)</f>
        <v/>
      </c>
      <c r="BG136" s="548">
        <f>IF(BF136&gt;0.05,4,IF(BF136&gt;0,2,IF(BF136&lt;-0.05,-2,IF(BF136&lt;0.1,-4))))</f>
        <v/>
      </c>
      <c r="BH136" s="225" t="n">
        <v>0</v>
      </c>
      <c r="BI136" s="225">
        <f>BH136*M136</f>
        <v/>
      </c>
      <c r="BJ136" s="225">
        <f>IF(BH136&gt;5,-1,IF(BH136&gt;4,0,IF(BH136&gt;3,1,IF(BH136&gt;2,2,IF(BH136&gt;1,2, IF(BH136=0,2,IF(BH136&lt;-5,-2,IF(BH136&lt;4,2,IF(BH136&lt;0,1)))))))))</f>
        <v/>
      </c>
      <c r="BK136" s="31" t="n"/>
      <c r="BL136" s="31">
        <f>BK136*M136</f>
        <v/>
      </c>
      <c r="BM136" s="548">
        <f>IF(BK136&gt;40,4,IF(BK136&gt;30,3.5,IF(BK136&gt;20,3,IF(BK136&gt;10,2,IF(BK136&gt;0,1,IF(BK136=0,0.5,IF(BK136&lt;-40,-4,IF(BK136&lt;-30,-3,IF(BK136&lt;-20,-2.5,IF(BK136&lt;-10,-2,IF(BK136&lt;0,0)))))))))))</f>
        <v/>
      </c>
      <c r="BN136" s="61" t="n"/>
      <c r="BO136" s="61">
        <f>BN136*M136</f>
        <v/>
      </c>
      <c r="BP136" s="548">
        <f>IF(BN136&lt;10,5,IF(BN136&lt;20,4,IF(BN136&lt;30,3,IF(BN136&lt;40,2,IF(BN136&lt;50,1,IF(BN136=50,0,IF(BN136&gt;90,-5,IF(BN136&gt;80,-4,IF(BN136&gt;70,-3,IF(BN136&gt;60,-2,IF(BN136&gt;50,-1,0)))))))))))</f>
        <v/>
      </c>
      <c r="BQ136" s="206" t="n"/>
      <c r="BR136" s="61" t="n"/>
      <c r="BS136" s="337">
        <f>BR136*M136</f>
        <v/>
      </c>
      <c r="BT136" s="225">
        <f>IF(BR136=1,20,IF(BR136&gt;0.9,16,IF(BR136&gt;0.8,12,IF(BR136&gt;0.7,8,IF(BR136&gt;0.6,4,IF(BR136&gt;0.5,0,IF(BR136&gt;0.4,-1,IF(BR136&gt;0.3,-2,IF(BR136&gt;0.2,-3,IF(BR136&gt;0.1,-4,IF(BR136&gt;0,-5,IF(BR136=0,-5))))))))))))</f>
        <v/>
      </c>
      <c r="BU136" s="61" t="n"/>
      <c r="BV136" s="548" t="n"/>
      <c r="BW136" s="548">
        <f>IF(BV136=$BZ$1,8,IF(BV136=$CA$1,4,IF(BV136=$CB$1,0,IF(BV136=$CC$1,-4,IF(BV136=$CE$1,-8)))))</f>
        <v/>
      </c>
      <c r="BX136" s="206" t="inlineStr">
        <is>
          <t>˄</t>
        </is>
      </c>
      <c r="BY136" s="206">
        <f>IF(BX136=BR$1,5,IF(BX136=BV$1,0,IF(BX136=BX$1,-5)))</f>
        <v/>
      </c>
      <c r="BZ136" s="554" t="n"/>
      <c r="CA136" s="548" t="inlineStr">
        <is>
          <t>Buy</t>
        </is>
      </c>
      <c r="CE136" t="inlineStr">
        <is>
          <t>Materials</t>
        </is>
      </c>
      <c r="CF136" s="548" t="inlineStr">
        <is>
          <t>Materials</t>
        </is>
      </c>
      <c r="CG136" t="inlineStr">
        <is>
          <t>Metals &amp; Mining</t>
        </is>
      </c>
      <c r="CH136" s="445" t="inlineStr">
        <is>
          <t>Rare Earth</t>
        </is>
      </c>
      <c r="CI136" t="inlineStr">
        <is>
          <t>OTC</t>
        </is>
      </c>
      <c r="CL136" s="332" t="n"/>
      <c r="CO136" s="548" t="n"/>
      <c r="CR136" t="inlineStr">
        <is>
          <t>REEMF</t>
        </is>
      </c>
    </row>
    <row r="137" ht="16" customHeight="1" s="545">
      <c r="B137" s="246" t="n"/>
      <c r="C137" s="246" t="n"/>
      <c r="D137" s="246" t="n"/>
      <c r="E137" s="246" t="n"/>
      <c r="F137" s="246" t="n"/>
      <c r="G137" s="246" t="n"/>
      <c r="H137" s="246" t="n"/>
      <c r="I137" s="246" t="n"/>
      <c r="J137" s="246" t="n"/>
      <c r="K137" s="246" t="n"/>
      <c r="L137" s="270" t="n"/>
      <c r="M137" s="384" t="n"/>
      <c r="N137" s="335" t="n"/>
      <c r="O137" s="246" t="n"/>
      <c r="P137" s="246" t="inlineStr">
        <is>
          <t>Look at buying soon</t>
        </is>
      </c>
      <c r="Q137" s="246" t="n"/>
      <c r="R137" s="246" t="n"/>
      <c r="S137" s="249">
        <f>IF(BN137&lt;30,$BX$1,IF(BN137&gt;70,$BR$1,$BV$1))</f>
        <v/>
      </c>
      <c r="T137" s="466" t="inlineStr">
        <is>
          <t>RE</t>
        </is>
      </c>
      <c r="U137" s="547" t="inlineStr">
        <is>
          <t>NB</t>
        </is>
      </c>
      <c r="V137" t="inlineStr">
        <is>
          <t>NioCorp Developments Ltd.</t>
        </is>
      </c>
      <c r="X137" s="80" t="n">
        <v>7.94</v>
      </c>
      <c r="Y137" s="189" t="n"/>
      <c r="Z137" s="189" t="n"/>
      <c r="AA137" s="22">
        <f>AN137+AP137+AR137+AZ137+BB137+BG137+BJ137+BM137+BT137+BW137+BY137+AC137+AI137+BP137+AK137</f>
        <v/>
      </c>
      <c r="AB137" s="336">
        <f>IF(X137&gt;0,AB$122,0)</f>
        <v/>
      </c>
      <c r="AC137" s="337">
        <f>IF(AB137&gt;0,AC$122,0)</f>
        <v/>
      </c>
      <c r="AD137" s="337">
        <f>IF(AC137&gt;0,AD$122,0)</f>
        <v/>
      </c>
      <c r="AE137" s="337">
        <f>AC137*M137</f>
        <v/>
      </c>
      <c r="AF137" s="332" t="n"/>
      <c r="AG137" s="332" t="n"/>
      <c r="AH137" s="225" t="inlineStr">
        <is>
          <t>F</t>
        </is>
      </c>
      <c r="AI137" s="31">
        <f>IF(AH137=AQ$2,20,IF(AH137=AR$2,15,IF(AH137=AS$2,10,IF(AH137=AT$2,5,IF(AH137=AU$2,0)))))</f>
        <v/>
      </c>
      <c r="AJ137" s="284" t="n"/>
      <c r="AK137" s="31">
        <f>IF(AJ137&gt;84,20,IF(AJ137&gt;80,15,IF(AJ137&gt;75,10,IF(AJ137&gt;70,5,IF(AJ137&gt;49,0,IF(AJ137&lt;1,0,IF(AJ137&lt;20,-20,IF(AJ137&lt;30,-15,IF(AJ137&lt;40,-10,IF(AJ137&lt;50,-5))))))))))</f>
        <v/>
      </c>
      <c r="AL137" s="22" t="n"/>
      <c r="AM137" s="414" t="inlineStr">
        <is>
          <t>A</t>
        </is>
      </c>
      <c r="AN137" s="22">
        <f>IF(AM137=$AN$1,20,IF(AM137=$AO$1,17,IF(AM137=$AP$1,12,IF(AM137=$AQ$1,5,IF(AM137=$AR$1,0)))))</f>
        <v/>
      </c>
      <c r="AP137" s="31" t="n"/>
      <c r="AQ137" s="239" t="inlineStr">
        <is>
          <t>Bullish</t>
        </is>
      </c>
      <c r="AR137" s="548">
        <f>IF(AQ137=$AS$1,20,IF(AQ137=$AU$1,18,IF(AQ137=$AW$1,14,IF(AQ137=$AY$1,10,IF(AQ137=$BA$1,5,IF(AQ137=$BC$1,0,IF(AQ137=$BD$1,-2.5)))))))</f>
        <v/>
      </c>
      <c r="AS137" s="189" t="n">
        <v>0</v>
      </c>
      <c r="AT137" s="22">
        <f>IF(AS137&lt;1,5,IF(AS137&lt;2,0,IF(AS137&gt;2,-5, IF(AS137=0,5,IF(AS137&lt;0,-7)))))</f>
        <v/>
      </c>
      <c r="AU137" s="189" t="n">
        <v>-22.06</v>
      </c>
      <c r="AV137" s="22">
        <f>IF(AU137&lt;0,-7,IF(AU137&lt;15,5,IF(AU137&lt;25,2,IF(AU137=25,-5,IF(AU137&gt;25,0)))))</f>
        <v/>
      </c>
      <c r="AW137" s="189" t="inlineStr">
        <is>
          <t>N/A</t>
        </is>
      </c>
      <c r="AX137" s="22">
        <f>IF(AW137=1,5,IF(AW137&lt;1,5,IF(AW137&gt;1,0)))</f>
        <v/>
      </c>
      <c r="AY137" s="239" t="inlineStr">
        <is>
          <t>Bullish</t>
        </is>
      </c>
      <c r="AZ137" s="189">
        <f>IF(AY137=$AS$1,20,IF(AY137=$AU$1,18,IF(AY137=$AW$1,14,IF(AY137=$AY$1,10,IF(AY137=$BA$1,5,IF(AY137=$BC$1,0,IF(AY137=$BD$1,-2.5)))))))</f>
        <v/>
      </c>
      <c r="BA137" s="18" t="n">
        <v>3.473</v>
      </c>
      <c r="BB137" s="548">
        <f>IF(BA137&gt;0.05,2,IF(BA137&gt;0,1,IF(BA137&lt;-0.05,-1,IF(BA137&lt;0.1,-2))))</f>
        <v/>
      </c>
      <c r="BC137" s="554" t="n">
        <v>45657</v>
      </c>
      <c r="BD137" s="22" t="n">
        <v>1.55</v>
      </c>
      <c r="BE137" s="22">
        <f>X137</f>
        <v/>
      </c>
      <c r="BF137" s="18">
        <f>IF(BD137&gt;0,(BE137-BD137)/BD137,0)</f>
        <v/>
      </c>
      <c r="BG137" s="548">
        <f>IF(BF137&gt;0.05,4,IF(BF137&gt;0,2,IF(BF137&lt;-0.05,-2,IF(BF137&lt;0.1,-4))))</f>
        <v/>
      </c>
      <c r="BH137" s="225" t="n">
        <v>7</v>
      </c>
      <c r="BI137" s="225">
        <f>BH137*M137</f>
        <v/>
      </c>
      <c r="BJ137" s="225">
        <f>IF(BH137&gt;5,-1,IF(BH137&gt;4,0,IF(BH137&gt;3,1,IF(BH137&gt;2,2,IF(BH137&gt;1,2, IF(BH137=0,2,IF(BH137&lt;-5,-2,IF(BH137&lt;4,2,IF(BH137&lt;0,1)))))))))</f>
        <v/>
      </c>
      <c r="BK137" s="31" t="n">
        <v>-3</v>
      </c>
      <c r="BL137" s="31">
        <f>BK137*M137</f>
        <v/>
      </c>
      <c r="BM137" s="548">
        <f>IF(BK137&gt;40,4,IF(BK137&gt;30,3.5,IF(BK137&gt;20,3,IF(BK137&gt;10,2,IF(BK137&gt;0,1,IF(BK137=0,0.5,IF(BK137&lt;-40,-4,IF(BK137&lt;-30,-3,IF(BK137&lt;-20,-2.5,IF(BK137&lt;-10,-2,IF(BK137&lt;0,0)))))))))))</f>
        <v/>
      </c>
      <c r="BN137" s="61" t="n">
        <v>41</v>
      </c>
      <c r="BO137" s="61">
        <f>BN137*M137</f>
        <v/>
      </c>
      <c r="BP137" s="548">
        <f>IF(BN137&lt;10,5,IF(BN137&lt;20,4,IF(BN137&lt;30,3,IF(BN137&lt;40,2,IF(BN137&lt;50,1,IF(BN137=50,0,IF(BN137&gt;90,-5,IF(BN137&gt;80,-4,IF(BN137&gt;70,-3,IF(BN137&gt;60,-2,IF(BN137&gt;50,-1,0)))))))))))</f>
        <v/>
      </c>
      <c r="BQ137" s="206" t="n"/>
      <c r="BR137" s="61" t="n">
        <v>0.93</v>
      </c>
      <c r="BS137" s="337">
        <f>BR137*M137</f>
        <v/>
      </c>
      <c r="BT137" s="225">
        <f>IF(BR137=1,20,IF(BR137&gt;0.9,16,IF(BR137&gt;0.8,12,IF(BR137&gt;0.7,8,IF(BR137&gt;0.6,4,IF(BR137&gt;0.5,0,IF(BR137&gt;0.4,-1,IF(BR137&gt;0.3,-2,IF(BR137&gt;0.2,-3,IF(BR137&gt;0.1,-4,IF(BR137&gt;0,-5,IF(BR137=0,-5))))))))))))</f>
        <v/>
      </c>
      <c r="BU137" s="61" t="n"/>
      <c r="BV137" s="548" t="inlineStr">
        <is>
          <t>Bear</t>
        </is>
      </c>
      <c r="BW137" s="548">
        <f>IF(BV137=$BZ$1,8,IF(BV137=$CA$1,4,IF(BV137=$CB$1,0,IF(BV137=$CC$1,-4,IF(BV137=$CE$1,-8)))))</f>
        <v/>
      </c>
      <c r="BX137" s="206">
        <f>BX1</f>
        <v/>
      </c>
      <c r="BY137" s="206">
        <f>IF(BX137=BR$1,5,IF(BX137=BV$1,0,IF(BX137=BX$1,-5)))</f>
        <v/>
      </c>
      <c r="BZ137" s="554" t="n"/>
      <c r="CA137" s="548" t="inlineStr">
        <is>
          <t>Buy</t>
        </is>
      </c>
      <c r="CE137" t="inlineStr">
        <is>
          <t>Materials</t>
        </is>
      </c>
      <c r="CF137" s="548" t="inlineStr">
        <is>
          <t>Materials</t>
        </is>
      </c>
      <c r="CG137" t="inlineStr">
        <is>
          <t>Metals &amp; Mining</t>
        </is>
      </c>
      <c r="CH137" s="445" t="inlineStr">
        <is>
          <t>Rare Earth</t>
        </is>
      </c>
      <c r="CL137" s="332" t="n"/>
      <c r="CO137" s="548" t="n"/>
      <c r="CR137" t="inlineStr">
        <is>
          <t>NB</t>
        </is>
      </c>
    </row>
    <row r="138" ht="16" customHeight="1" s="545">
      <c r="B138" s="246" t="n"/>
      <c r="C138" s="246" t="n"/>
      <c r="D138" s="246" t="n"/>
      <c r="E138" s="246" t="n"/>
      <c r="F138" s="246" t="n"/>
      <c r="G138" s="246" t="n"/>
      <c r="H138" s="246" t="n"/>
      <c r="I138" s="246" t="n"/>
      <c r="J138" s="246" t="n"/>
      <c r="K138" s="246" t="n"/>
      <c r="L138" s="270" t="n"/>
      <c r="M138" s="384" t="n"/>
      <c r="N138" s="335" t="n"/>
      <c r="O138" s="246" t="n"/>
      <c r="P138" s="246" t="n"/>
      <c r="Q138" s="246" t="n"/>
      <c r="R138" s="246" t="n"/>
      <c r="S138" s="249">
        <f>IF(BN138&lt;30,$BX$1,IF(BN138&gt;70,$BR$1,$BV$1))</f>
        <v/>
      </c>
      <c r="T138" s="466" t="inlineStr">
        <is>
          <t>RE</t>
        </is>
      </c>
      <c r="U138" s="547" t="inlineStr">
        <is>
          <t>UURAF</t>
        </is>
      </c>
      <c r="V138" t="inlineStr">
        <is>
          <t>Ucore Rare Metals Inc.</t>
        </is>
      </c>
      <c r="X138" s="189" t="n">
        <v>4.45</v>
      </c>
      <c r="Y138" s="189" t="n"/>
      <c r="Z138" s="189" t="n"/>
      <c r="AA138" s="22">
        <f>AN138+AP138+AR138+AZ138+BB138+BG138+BJ138+BM138+BT138+BW138+BY138+AC138+AI138+BP138+AK138</f>
        <v/>
      </c>
      <c r="AB138" s="336">
        <f>IF(X138&gt;0,AB$122,0)</f>
        <v/>
      </c>
      <c r="AC138" s="337">
        <f>IF(AB138&gt;0,AC$122,0)</f>
        <v/>
      </c>
      <c r="AD138" s="337">
        <f>IF(AC138&gt;0,AD$122,0)</f>
        <v/>
      </c>
      <c r="AE138" s="337">
        <f>AC138*M138</f>
        <v/>
      </c>
      <c r="AF138" s="332" t="n"/>
      <c r="AG138" s="332" t="n"/>
      <c r="AH138" s="225">
        <f>IF(AF138&gt;2500000,AQ$2,IF(AF138&gt;1000000,AR$2,IF(AF138&gt;750000,AS$2,IF(AF138&gt;500000,AT$2,IF(AF138&lt;500000,AU$2)))))</f>
        <v/>
      </c>
      <c r="AI138" s="31">
        <f>IF(AH138=AQ$2,20,IF(AH138=AR$2,15,IF(AH138=AS$2,10,IF(AH138=AT$2,5,IF(AH138=AU$2,0)))))</f>
        <v/>
      </c>
      <c r="AJ138" s="284" t="n"/>
      <c r="AK138" s="31">
        <f>IF(AJ138&gt;84,20,IF(AJ138&gt;80,15,IF(AJ138&gt;75,10,IF(AJ138&gt;70,5,IF(AJ138&gt;49,0,IF(AJ138&lt;1,0,IF(AJ138&lt;20,-20,IF(AJ138&lt;30,-15,IF(AJ138&lt;40,-10,IF(AJ138&lt;50,-5))))))))))</f>
        <v/>
      </c>
      <c r="AL138" s="22" t="n"/>
      <c r="AM138" s="550" t="n"/>
      <c r="AN138" s="22">
        <f>IF(AM138=$AN$1,20,IF(AM138=$AO$1,17,IF(AM138=$AP$1,12,IF(AM138=$AQ$1,5,IF(AM138=$AR$1,0)))))</f>
        <v/>
      </c>
      <c r="AP138" s="31" t="n"/>
      <c r="AQ138" s="175" t="n"/>
      <c r="AR138" s="548">
        <f>IF(AQ138=$AS$1,20,IF(AQ138=$AU$1,18,IF(AQ138=$AW$1,14,IF(AQ138=$AY$1,10,IF(AQ138=$BA$1,5,IF(AQ138=$BC$1,0,IF(AQ138=$BD$1,-2.5)))))))</f>
        <v/>
      </c>
      <c r="AS138" s="189" t="n"/>
      <c r="AT138" s="22">
        <f>IF(AS138&lt;1,5,IF(AS138&lt;2,0,IF(AS138&gt;2,-5, IF(AS138=0,5,IF(AS138&lt;0,-7)))))</f>
        <v/>
      </c>
      <c r="AU138" s="189" t="n"/>
      <c r="AV138" s="22">
        <f>IF(AU138&lt;0,-7,IF(AU138&lt;15,5,IF(AU138&lt;25,2,IF(AU138=25,-5,IF(AU138&gt;25,0)))))</f>
        <v/>
      </c>
      <c r="AW138" s="189" t="n"/>
      <c r="AX138" s="22">
        <f>IF(AW138=1,5,IF(AW138&lt;1,5,IF(AW138&gt;1,0)))</f>
        <v/>
      </c>
      <c r="AY138" s="189" t="n"/>
      <c r="AZ138" s="189">
        <f>IF(AY138=$AS$1,20,IF(AY138=$AU$1,18,IF(AY138=$AW$1,14,IF(AY138=$AY$1,10,IF(AY138=$BA$1,5,IF(AY138=$BC$1,0,IF(AY138=$BD$1,-2.5)))))))</f>
        <v/>
      </c>
      <c r="BA138" s="18" t="n"/>
      <c r="BB138" s="548">
        <f>IF(BA138&gt;0.05,2,IF(BA138&gt;0,1,IF(BA138&lt;-0.05,-1,IF(BA138&lt;0.1,-2))))</f>
        <v/>
      </c>
      <c r="BC138" s="554" t="n">
        <v>45657</v>
      </c>
      <c r="BD138" s="22" t="n">
        <v>0.53</v>
      </c>
      <c r="BE138" s="22">
        <f>X138</f>
        <v/>
      </c>
      <c r="BF138" s="18">
        <f>IF(BD138&gt;0,(BE138-BD138)/BD138,0)</f>
        <v/>
      </c>
      <c r="BG138" s="548">
        <f>IF(BF138&gt;0.05,4,IF(BF138&gt;0,2,IF(BF138&lt;-0.05,-2,IF(BF138&lt;0.1,-4))))</f>
        <v/>
      </c>
      <c r="BH138" s="225" t="n">
        <v>8</v>
      </c>
      <c r="BI138" s="225">
        <f>BH138*M138</f>
        <v/>
      </c>
      <c r="BJ138" s="225">
        <f>IF(BH138&gt;5,-1,IF(BH138&gt;4,0,IF(BH138&gt;3,1,IF(BH138&gt;2,2,IF(BH138&gt;1,2, IF(BH138=0,2,IF(BH138&lt;-5,-2,IF(BH138&lt;4,2,IF(BH138&lt;0,1)))))))))</f>
        <v/>
      </c>
      <c r="BK138" s="31" t="n"/>
      <c r="BL138" s="31">
        <f>BK138*M138</f>
        <v/>
      </c>
      <c r="BM138" s="548">
        <f>IF(BK138&gt;40,4,IF(BK138&gt;30,3.5,IF(BK138&gt;20,3,IF(BK138&gt;10,2,IF(BK138&gt;0,1,IF(BK138=0,0.5,IF(BK138&lt;-40,-4,IF(BK138&lt;-30,-3,IF(BK138&lt;-20,-2.5,IF(BK138&lt;-10,-2,IF(BK138&lt;0,0)))))))))))</f>
        <v/>
      </c>
      <c r="BN138" s="61" t="n"/>
      <c r="BO138" s="61">
        <f>BN138*M138</f>
        <v/>
      </c>
      <c r="BP138" s="548">
        <f>IF(BN138&lt;10,5,IF(BN138&lt;20,4,IF(BN138&lt;30,3,IF(BN138&lt;40,2,IF(BN138&lt;50,1,IF(BN138=50,0,IF(BN138&gt;90,-5,IF(BN138&gt;80,-4,IF(BN138&gt;70,-3,IF(BN138&gt;60,-2,IF(BN138&gt;50,-1,0)))))))))))</f>
        <v/>
      </c>
      <c r="BQ138" s="206" t="n"/>
      <c r="BR138" s="61" t="n"/>
      <c r="BS138" s="337">
        <f>BR138*M138</f>
        <v/>
      </c>
      <c r="BT138" s="225">
        <f>IF(BR138=1,20,IF(BR138&gt;0.9,16,IF(BR138&gt;0.8,12,IF(BR138&gt;0.7,8,IF(BR138&gt;0.6,4,IF(BR138&gt;0.5,0,IF(BR138&gt;0.4,-1,IF(BR138&gt;0.3,-2,IF(BR138&gt;0.2,-3,IF(BR138&gt;0.1,-4,IF(BR138&gt;0,-5,IF(BR138=0,-5))))))))))))</f>
        <v/>
      </c>
      <c r="BU138" s="61" t="n"/>
      <c r="BV138" s="548" t="n"/>
      <c r="BW138" s="548">
        <f>IF(BV138=$BZ$1,8,IF(BV138=$CA$1,4,IF(BV138=$CB$1,0,IF(BV138=$CC$1,-4,IF(BV138=$CE$1,-8)))))</f>
        <v/>
      </c>
      <c r="BX138" s="206" t="inlineStr">
        <is>
          <t>˄</t>
        </is>
      </c>
      <c r="BY138" s="206">
        <f>IF(BX138=BR$1,5,IF(BX138=BV$1,0,IF(BX138=BX$1,-5)))</f>
        <v/>
      </c>
      <c r="BZ138" s="554" t="n"/>
      <c r="CA138" s="548" t="inlineStr">
        <is>
          <t>Buy</t>
        </is>
      </c>
      <c r="CE138" t="inlineStr">
        <is>
          <t>Materials</t>
        </is>
      </c>
      <c r="CF138" t="inlineStr">
        <is>
          <t>Materials</t>
        </is>
      </c>
      <c r="CG138" t="inlineStr">
        <is>
          <t>Metals &amp; Mining</t>
        </is>
      </c>
      <c r="CH138" t="inlineStr">
        <is>
          <t xml:space="preserve">Rare Earth </t>
        </is>
      </c>
      <c r="CI138" t="inlineStr">
        <is>
          <t>OTC</t>
        </is>
      </c>
      <c r="CL138" s="332" t="n"/>
      <c r="CO138" s="548" t="n"/>
      <c r="CR138" t="inlineStr">
        <is>
          <t>UURAF</t>
        </is>
      </c>
    </row>
    <row r="139" ht="16" customHeight="1" s="545">
      <c r="A139" s="548" t="n"/>
      <c r="B139" s="266" t="n"/>
      <c r="D139" s="284" t="n"/>
      <c r="E139" s="227" t="n"/>
      <c r="F139" s="364" t="n"/>
      <c r="G139" s="364" t="n">
        <v>6500</v>
      </c>
      <c r="H139" s="407" t="n">
        <v>1.975</v>
      </c>
      <c r="I139" s="408" t="n">
        <v>12837.5</v>
      </c>
      <c r="J139" s="484" t="n">
        <v>45980</v>
      </c>
      <c r="M139" s="383" t="n"/>
      <c r="N139" s="151" t="n"/>
      <c r="O139" s="345" t="n"/>
      <c r="P139" s="335" t="n"/>
      <c r="R139" s="246" t="n"/>
      <c r="S139" s="249">
        <f>IF(BN139&lt;30,$BX$1,IF(BN139&gt;70,$BR$1,$BV$1))</f>
        <v/>
      </c>
      <c r="T139" s="466" t="inlineStr">
        <is>
          <t>RE</t>
        </is>
      </c>
      <c r="U139" s="547" t="inlineStr">
        <is>
          <t>OMEX</t>
        </is>
      </c>
      <c r="V139" t="inlineStr">
        <is>
          <t>Odyssey Marine Exploration, Inc.</t>
        </is>
      </c>
      <c r="X139" t="n">
        <v>1.89</v>
      </c>
      <c r="Y139" s="189">
        <f>AA139*O139</f>
        <v/>
      </c>
      <c r="Z139" s="189">
        <f>(AA139*Y139)/Y$3</f>
        <v/>
      </c>
      <c r="AA139" s="22">
        <f>AN139+AP139+AR139+AZ139+BB139+BG139+BJ139+BM139+BT139+BW139+BY139+AC139+AI139+BP139+AK139</f>
        <v/>
      </c>
      <c r="AB139" s="336">
        <f>IF(X139&gt;0,AB$122,0)</f>
        <v/>
      </c>
      <c r="AC139" s="337">
        <f>IF(AB139&gt;0,AC$122,0)</f>
        <v/>
      </c>
      <c r="AD139" s="337">
        <f>IF(AC139&gt;0,AD$122,0)</f>
        <v/>
      </c>
      <c r="AE139" s="337">
        <f>AC139*M139</f>
        <v/>
      </c>
      <c r="AF139" s="332" t="n">
        <v>63692</v>
      </c>
      <c r="AG139" s="332" t="n">
        <v>1309225</v>
      </c>
      <c r="AH139" s="225">
        <f>IF(AF139&gt;2500000,AQ$2,IF(AF139&gt;1000000,AR$2,IF(AF139&gt;750000,AS$2,IF(AF139&gt;500000,AT$2,IF(AF139&lt;500000,AU$2)))))</f>
        <v/>
      </c>
      <c r="AI139" s="31">
        <f>IF(AH139=AQ$2,20,IF(AH139=AR$2,15,IF(AH139=AS$2,10,IF(AH139=AT$2,5,IF(AH139=AU$2,0)))))</f>
        <v/>
      </c>
      <c r="AJ139" s="284" t="n">
        <v>14</v>
      </c>
      <c r="AK139" s="31">
        <f>IF(AJ139&gt;84,20,IF(AJ139&gt;80,15,IF(AJ139&gt;75,10,IF(AJ139&gt;70,5,IF(AJ139&gt;49,0,IF(AJ139&lt;1,0,IF(AJ139&lt;20,-20,IF(AJ139&lt;30,-15,IF(AJ139&lt;40,-10,IF(AJ139&lt;50,-5))))))))))</f>
        <v/>
      </c>
      <c r="AL139" s="22" t="n"/>
      <c r="AM139" s="414" t="inlineStr">
        <is>
          <t>A</t>
        </is>
      </c>
      <c r="AN139" s="22">
        <f>IF(AM139=$AN$1,20,IF(AM139=$AO$1,17,IF(AM139=$AP$1,12,IF(AM139=$AQ$1,5,IF(AM139=$AR$1,0)))))</f>
        <v/>
      </c>
      <c r="AO139">
        <f>IF(AM139=AN$1,5,IF(AM139=AO$1,4,IF(AM139=AP$1,3,IF(AM139=AQ$1,2,IF(AM139=AR$1,1,0)))))</f>
        <v/>
      </c>
      <c r="AP139" s="31" t="n"/>
      <c r="AQ139" s="271" t="inlineStr">
        <is>
          <t>Neutral-</t>
        </is>
      </c>
      <c r="AR139" s="548">
        <f>IF(AQ139=$AS$1,20,IF(AQ139=$AU$1,18,IF(AQ139=$AW$1,14,IF(AQ139=$AY$1,10,IF(AQ139=$BA$1,5,IF(AQ139=$BC$1,0,IF(AQ139=$BD$1,-2.5)))))))</f>
        <v/>
      </c>
      <c r="AS139" s="189" t="n">
        <v>-0.13</v>
      </c>
      <c r="AT139" s="22">
        <f>IF(AS139&lt;1,5,IF(AS139&lt;2,0,IF(AS139&gt;2,-5, IF(AS139=0,5,IF(AS139&lt;0,-7)))))</f>
        <v/>
      </c>
      <c r="AU139" s="189" t="n">
        <v>1.99</v>
      </c>
      <c r="AV139" s="22">
        <f>IF(AU139&lt;0,-7,IF(AU139&lt;15,5,IF(AU139&lt;25,2,IF(AU139=25,-5,IF(AU139&gt;25,0)))))</f>
        <v/>
      </c>
      <c r="AW139" s="189" t="inlineStr">
        <is>
          <t>N/A</t>
        </is>
      </c>
      <c r="AX139" s="22">
        <f>IF(AW139=1,5,IF(AW139&lt;1,5,IF(AW139&gt;1,0)))</f>
        <v/>
      </c>
      <c r="AY139" s="231" t="inlineStr">
        <is>
          <t>V Bearish</t>
        </is>
      </c>
      <c r="AZ139" s="189">
        <f>IF(AY139=$AS$1,20,IF(AY139=$AU$1,18,IF(AY139=$AW$1,14,IF(AY139=$AY$1,10,IF(AY139=$BA$1,5,IF(AY139=$BC$1,0,IF(AY139=$BD$1,-2.5)))))))</f>
        <v/>
      </c>
      <c r="BA139" s="18" t="n">
        <v>3.685</v>
      </c>
      <c r="BB139" s="548">
        <f>IF(BA139&gt;0.05,2,IF(BA139&gt;0,1,IF(BA139&lt;-0.05,-1,IF(BA139&lt;0.1,-2))))</f>
        <v/>
      </c>
      <c r="BC139" s="554" t="n">
        <v>45657</v>
      </c>
      <c r="BD139" s="22" t="n">
        <v>0.72</v>
      </c>
      <c r="BE139" s="22">
        <f>X139</f>
        <v/>
      </c>
      <c r="BF139" s="18">
        <f>IF(BD139&gt;0,(BE139-BD139)/BD139,0)</f>
        <v/>
      </c>
      <c r="BG139" s="548">
        <f>IF(BF139&gt;0.05,4,IF(BF139&gt;0,2,IF(BF139&lt;-0.05,-2,IF(BF139&lt;0.1,-4))))</f>
        <v/>
      </c>
      <c r="BH139" s="225" t="n">
        <v>-2</v>
      </c>
      <c r="BI139" s="225">
        <f>BH139*M139</f>
        <v/>
      </c>
      <c r="BJ139" s="225">
        <f>IF(BH139&gt;5,-1,IF(BH139&gt;4,0,IF(BH139&gt;3,1,IF(BH139&gt;2,2,IF(BH139&gt;1,2, IF(BH139=0,2,IF(BH139&lt;-5,-2,IF(BH139&lt;4,2,IF(BH139&lt;0,1)))))))))</f>
        <v/>
      </c>
      <c r="BK139" s="31" t="n">
        <v>-15</v>
      </c>
      <c r="BL139" s="31">
        <f>BK139*M139</f>
        <v/>
      </c>
      <c r="BM139" s="548">
        <f>IF(BK139&gt;40,4,IF(BK139&gt;30,3.5,IF(BK139&gt;20,3,IF(BK139&gt;10,2,IF(BK139&gt;0,1,IF(BK139=0,0.5,IF(BK139&lt;-40,-4,IF(BK139&lt;-30,-3,IF(BK139&lt;-20,-2.5,IF(BK139&lt;-10,-2,IF(BK139&lt;0,0)))))))))))</f>
        <v/>
      </c>
      <c r="BN139" s="61" t="n">
        <v>70</v>
      </c>
      <c r="BO139" s="61">
        <f>BN139*M139</f>
        <v/>
      </c>
      <c r="BP139" s="548">
        <f>IF(BN139&lt;10,5,IF(BN139&lt;20,4,IF(BN139&lt;30,3,IF(BN139&lt;40,2,IF(BN139&lt;50,1,IF(BN139=50,0,IF(BN139&gt;90,-5,IF(BN139&gt;80,-4,IF(BN139&gt;70,-3,IF(BN139&gt;60,-2,IF(BN139&gt;50,-1,0)))))))))))</f>
        <v/>
      </c>
      <c r="BQ139" s="206" t="n"/>
      <c r="BR139" s="61" t="n">
        <v>0.33</v>
      </c>
      <c r="BS139" s="337">
        <f>BR139*M139</f>
        <v/>
      </c>
      <c r="BT139" s="225">
        <f>IF(BR139=1,20,IF(BR139&gt;0.9,16,IF(BR139&gt;0.8,12,IF(BR139&gt;0.7,8,IF(BR139&gt;0.6,4,IF(BR139&gt;0.5,0,IF(BR139&gt;0.4,-1,IF(BR139&gt;0.3,-2,IF(BR139&gt;0.2,-3,IF(BR139&gt;0.1,-4,IF(BR139&gt;0,-5,IF(BR139=0,-5))))))))))))</f>
        <v/>
      </c>
      <c r="BU139" s="61" t="n"/>
      <c r="BV139" s="548" t="inlineStr">
        <is>
          <t>Bear</t>
        </is>
      </c>
      <c r="BW139" s="548">
        <f>IF(BV139=$BZ$1,8,IF(BV139=$CA$1,4,IF(BV139=$CB$1,0,IF(BV139=$CC$1,-4,IF(BV139=$CE$1,-8)))))</f>
        <v/>
      </c>
      <c r="BX139" s="206" t="inlineStr">
        <is>
          <t>˄</t>
        </is>
      </c>
      <c r="BY139" s="206">
        <f>IF(BX139=BR$1,5,IF(BX139=BV$1,0,IF(BX139=BX$1,-5)))</f>
        <v/>
      </c>
      <c r="BZ139" s="554" t="n"/>
      <c r="CA139" s="548" t="inlineStr">
        <is>
          <t>Buy</t>
        </is>
      </c>
      <c r="CE139" t="inlineStr">
        <is>
          <t>Materials</t>
        </is>
      </c>
      <c r="CF139" t="inlineStr">
        <is>
          <t>Materials</t>
        </is>
      </c>
      <c r="CG139" t="inlineStr">
        <is>
          <t>MetaLs mineral discovery &amp; Mining</t>
        </is>
      </c>
      <c r="CH139" t="inlineStr">
        <is>
          <t>Precious Metals &amp; Minerals</t>
        </is>
      </c>
      <c r="CK139" t="inlineStr">
        <is>
          <t>Sea Bottom Atlantic- MAGA Account stock</t>
        </is>
      </c>
      <c r="CL139" s="332" t="n"/>
      <c r="CO139" s="548" t="n"/>
      <c r="CR139" t="inlineStr">
        <is>
          <t>OMEX</t>
        </is>
      </c>
    </row>
    <row r="140" ht="16" customHeight="1" s="545">
      <c r="A140" s="548" t="n"/>
      <c r="B140" s="266" t="n"/>
      <c r="D140" s="284" t="n"/>
      <c r="E140" s="227" t="n"/>
      <c r="F140" s="364" t="n"/>
      <c r="G140" s="364" t="n">
        <v>2000</v>
      </c>
      <c r="H140" s="407" t="n">
        <v>5.145</v>
      </c>
      <c r="I140" s="408" t="n">
        <v>9775.5</v>
      </c>
      <c r="J140" s="484" t="n">
        <v>45986</v>
      </c>
      <c r="M140" s="151" t="n"/>
      <c r="N140" s="151" t="n"/>
      <c r="O140" s="345" t="n"/>
      <c r="P140" s="335" t="n"/>
      <c r="R140" s="246" t="n"/>
      <c r="S140" s="249">
        <f>IF(BN140&lt;30,$BX$1,IF(BN140&gt;70,$BR$1,$BV$1))</f>
        <v/>
      </c>
      <c r="T140" s="466" t="inlineStr">
        <is>
          <t>RE</t>
        </is>
      </c>
      <c r="U140" s="547" t="inlineStr">
        <is>
          <t>TMC</t>
        </is>
      </c>
      <c r="V140" t="inlineStr">
        <is>
          <t>TMC the metals company Inc.</t>
        </is>
      </c>
      <c r="W140" s="183" t="n"/>
      <c r="X140" s="382" t="n">
        <v>5.34</v>
      </c>
      <c r="Y140" s="189">
        <f>AA140*O140</f>
        <v/>
      </c>
      <c r="Z140" s="189">
        <f>(AA140*Y140)/Y$3</f>
        <v/>
      </c>
      <c r="AA140" s="22">
        <f>AN140+AP140+AR140+AZ140+BB140+BG140+BJ140+BM140+BT140+BW140+BY140+AC140+AI140+BP140+AK140</f>
        <v/>
      </c>
      <c r="AB140" s="336">
        <f>AB$122</f>
        <v/>
      </c>
      <c r="AC140" s="337">
        <f>AC$122</f>
        <v/>
      </c>
      <c r="AD140" s="366">
        <f>AB140*M140</f>
        <v/>
      </c>
      <c r="AE140" s="337">
        <f>AC140*M140</f>
        <v/>
      </c>
      <c r="AF140" s="332" t="n"/>
      <c r="AG140" s="332" t="n"/>
      <c r="AH140" s="225">
        <f>IF(AF140&gt;2500000,AQ$2,IF(AF140&gt;1000000,AR$2,IF(AF140&gt;750000,AS$2,IF(AF140&gt;500000,AT$2,IF(AF140&lt;500000,AU$2)))))</f>
        <v/>
      </c>
      <c r="AI140" s="31">
        <f>IF(AH140=AQ$2,20,IF(AH140=AR$2,15,IF(AH140=AS$2,10,IF(AH140=AT$2,5,IF(AH140=AU$2,0)))))</f>
        <v/>
      </c>
      <c r="AJ140" s="284" t="n"/>
      <c r="AK140" s="31">
        <f>IF(AJ140&gt;84,20,IF(AJ140&gt;80,15,IF(AJ140&gt;75,10,IF(AJ140&gt;70,5,IF(AJ140&gt;49,0,IF(AJ140&lt;1,0,IF(AJ140&lt;20,-20,IF(AJ140&lt;30,-15,IF(AJ140&lt;40,-10,IF(AJ140&lt;50,-5))))))))))</f>
        <v/>
      </c>
      <c r="AL140" s="22" t="n"/>
      <c r="AM140" s="371" t="inlineStr">
        <is>
          <t>B</t>
        </is>
      </c>
      <c r="AN140" s="22">
        <f>IF(AM140=$AN$1,20,IF(AM140=$AO$1,17,IF(AM140=$AP$1,12,IF(AM140=$AQ$1,5,IF(AM140=$AR$1,0)))))</f>
        <v/>
      </c>
      <c r="AO140">
        <f>IF(AM140=AN$1,5,IF(AM140=AO$1,4,IF(AM140=AP$1,3,IF(AM140=AQ$1,2,IF(AM140=AR$1,1,0)))))</f>
        <v/>
      </c>
      <c r="AP140" s="31" t="n"/>
      <c r="AQ140" s="177" t="inlineStr">
        <is>
          <t>Neutral+</t>
        </is>
      </c>
      <c r="AR140" s="548">
        <f>IF(AQ140=$AS$1,20,IF(AQ140=$AU$1,18,IF(AQ140=$AW$1,14,IF(AQ140=$AY$1,10,IF(AQ140=$BA$1,5,IF(AQ140=$BC$1,0,IF(AQ140=$BD$1,-2.5)))))))</f>
        <v/>
      </c>
      <c r="AS140" s="189" t="n">
        <v>0</v>
      </c>
      <c r="AT140" s="22">
        <f>IF(AS140&lt;1,5,IF(AS140&lt;2,0,IF(AS140&gt;2,-5, IF(AS140=0,5,IF(AS140&lt;0,-7)))))</f>
        <v/>
      </c>
      <c r="AU140" s="189" t="n">
        <v>-13.3</v>
      </c>
      <c r="AV140" s="22">
        <f>IF(AU140&lt;0,-7,IF(AU140&lt;15,5,IF(AU140&lt;25,2,IF(AU140=25,-5,IF(AU140&gt;25,0)))))</f>
        <v/>
      </c>
      <c r="AW140" s="189" t="inlineStr">
        <is>
          <t>N/A</t>
        </is>
      </c>
      <c r="AX140" s="22">
        <f>IF(AW140=1,5,IF(AW140&lt;1,5,IF(AW140&gt;1,0)))</f>
        <v/>
      </c>
      <c r="AY140" s="239" t="inlineStr">
        <is>
          <t>Bullish</t>
        </is>
      </c>
      <c r="AZ140" s="189">
        <f>IF(AY140=$AS$1,20,IF(AY140=$AU$1,18,IF(AY140=$AW$1,14,IF(AY140=$AY$1,10,IF(AY140=$BA$1,5,IF(AY140=$BC$1,0,IF(AY140=$BD$1,-2.5)))))))</f>
        <v/>
      </c>
      <c r="BA140" s="18" t="n">
        <v>4.858</v>
      </c>
      <c r="BB140" s="548">
        <f>IF(BA140&gt;0.05,2,IF(BA140&gt;0,1,IF(BA140&lt;-0.05,-1,IF(BA140&lt;0.1,-2))))</f>
        <v/>
      </c>
      <c r="BC140" s="554" t="n">
        <v>45657</v>
      </c>
      <c r="BD140" s="22" t="n">
        <v>1.12</v>
      </c>
      <c r="BE140" s="22">
        <f>X140</f>
        <v/>
      </c>
      <c r="BF140" s="18">
        <f>IF(BD140&gt;0,(BE140-BD140)/BD140,0)</f>
        <v/>
      </c>
      <c r="BG140" s="548">
        <f>IF(BF140&gt;0.05,4,IF(BF140&gt;0,2,IF(BF140&lt;-0.05,-2,IF(BF140&lt;0.1,-4))))</f>
        <v/>
      </c>
      <c r="BH140" s="225" t="n">
        <v>-3</v>
      </c>
      <c r="BI140" s="225">
        <f>BH140*M140</f>
        <v/>
      </c>
      <c r="BJ140" s="225">
        <f>IF(BH140&gt;5,-1,IF(BH140&gt;4,0,IF(BH140&gt;3,1,IF(BH140&gt;2,2,IF(BH140&gt;1,2, IF(BH140=0,2,IF(BH140&lt;-5,-2,IF(BH140&lt;4,2,IF(BH140&lt;0,1)))))))))</f>
        <v/>
      </c>
      <c r="BK140" s="31" t="n">
        <v>-14</v>
      </c>
      <c r="BL140" s="31">
        <f>BK140*M140</f>
        <v/>
      </c>
      <c r="BM140" s="548">
        <f>IF(BK140&gt;40,4,IF(BK140&gt;30,3.5,IF(BK140&gt;20,3,IF(BK140&gt;10,2,IF(BK140&gt;0,1,IF(BK140=0,0.5,IF(BK140&lt;-40,-4,IF(BK140&lt;-30,-3,IF(BK140&lt;-20,-2.5,IF(BK140&lt;-10,-2,IF(BK140&lt;0,0)))))))))))</f>
        <v/>
      </c>
      <c r="BN140" s="61" t="n">
        <v>73</v>
      </c>
      <c r="BO140" s="61">
        <f>BN140*M140</f>
        <v/>
      </c>
      <c r="BP140" s="548">
        <f>IF(BN140&lt;10,5,IF(BN140&lt;20,4,IF(BN140&lt;30,3,IF(BN140&lt;40,2,IF(BN140&lt;50,1,IF(BN140=50,0,IF(BN140&gt;90,-5,IF(BN140&gt;80,-4,IF(BN140&gt;70,-3,IF(BN140&gt;60,-2,IF(BN140&gt;50,-1,0)))))))))))</f>
        <v/>
      </c>
      <c r="BQ140" s="206" t="n"/>
      <c r="BR140" s="61" t="n">
        <v>0.12</v>
      </c>
      <c r="BS140" s="337">
        <f>BR140*M140</f>
        <v/>
      </c>
      <c r="BT140" s="225">
        <f>IF(BR140=1,20,IF(BR140&gt;0.9,16,IF(BR140&gt;0.8,12,IF(BR140&gt;0.7,8,IF(BR140&gt;0.6,4,IF(BR140&gt;0.5,0,IF(BR140&gt;0.4,-1,IF(BR140&gt;0.3,-2,IF(BR140&gt;0.2,-3,IF(BR140&gt;0.1,-4,IF(BR140&gt;0,-5,IF(BR140=0,-5))))))))))))</f>
        <v/>
      </c>
      <c r="BU140" s="61" t="n"/>
      <c r="BV140" s="548" t="inlineStr">
        <is>
          <t>V Bear</t>
        </is>
      </c>
      <c r="BW140" s="548">
        <f>IF(BV140=$BZ$1,8,IF(BV140=$CA$1,4,IF(BV140=$CB$1,0,IF(BV140=$CC$1,-4,IF(BV140=$CE$1,-8)))))</f>
        <v/>
      </c>
      <c r="BX140" s="206">
        <f>BX1</f>
        <v/>
      </c>
      <c r="BY140" s="206">
        <f>IF(BX140=BR$1,5,IF(BX140=BV$1,0,IF(BX140=BX$1,-5)))</f>
        <v/>
      </c>
      <c r="BZ140" s="554" t="n"/>
      <c r="CA140" s="548" t="inlineStr">
        <is>
          <t>S Buy</t>
        </is>
      </c>
      <c r="CE140" t="inlineStr">
        <is>
          <t>Materials</t>
        </is>
      </c>
      <c r="CF140" t="inlineStr">
        <is>
          <t>Materials</t>
        </is>
      </c>
      <c r="CG140" t="inlineStr">
        <is>
          <t>MetaLs mineral discovery &amp; Mining</t>
        </is>
      </c>
      <c r="CH140" t="inlineStr">
        <is>
          <t>Precious Metals &amp; Minerals</t>
        </is>
      </c>
      <c r="CK140" t="inlineStr">
        <is>
          <t>Sea Bottom Pacific- MAGA Account stock</t>
        </is>
      </c>
      <c r="CL140" s="332" t="n"/>
      <c r="CO140" s="548" t="n"/>
      <c r="CR140" t="inlineStr">
        <is>
          <t>TMC</t>
        </is>
      </c>
    </row>
    <row r="141" ht="16" customHeight="1" s="545">
      <c r="B141" s="246" t="n"/>
      <c r="C141" s="246" t="n"/>
      <c r="D141" s="246" t="n"/>
      <c r="E141" s="246" t="n"/>
      <c r="F141" s="246" t="n"/>
      <c r="G141" s="246" t="n"/>
      <c r="H141" s="246" t="n"/>
      <c r="I141" s="246" t="n"/>
      <c r="J141" s="246" t="n"/>
      <c r="K141" s="246" t="n"/>
      <c r="L141" s="270">
        <f>AA141</f>
        <v/>
      </c>
      <c r="M141" s="384" t="n"/>
      <c r="N141" s="335" t="inlineStr">
        <is>
          <t>High Spec</t>
        </is>
      </c>
      <c r="O141" s="246" t="n"/>
      <c r="P141" s="491" t="inlineStr">
        <is>
          <t>U/A Rare Earth-Canadian</t>
        </is>
      </c>
      <c r="Q141" s="246" t="n"/>
      <c r="R141" s="246" t="n"/>
      <c r="S141" s="249" t="n"/>
      <c r="T141" s="466" t="inlineStr">
        <is>
          <t>RE/Msc</t>
        </is>
      </c>
      <c r="U141" s="547" t="inlineStr">
        <is>
          <t>GDTRF</t>
        </is>
      </c>
      <c r="V141" t="inlineStr">
        <is>
          <t>Gladiator Metals Corp.</t>
        </is>
      </c>
      <c r="X141" s="189" t="n">
        <v>0.672</v>
      </c>
      <c r="Y141" s="189" t="n"/>
      <c r="Z141" s="189" t="n"/>
      <c r="AA141" s="22">
        <f>AN141+AP141+AR141+AZ141+BB141+BG141+BJ141+BM141+BT141+BW141+BY141+AC141+AI141+BP141+AK141</f>
        <v/>
      </c>
      <c r="AB141" s="336">
        <f>IF(X141&gt;0,AB$122,0)</f>
        <v/>
      </c>
      <c r="AC141" s="337">
        <f>IF(AB141&gt;0,AC$122,0)</f>
        <v/>
      </c>
      <c r="AD141" s="337">
        <f>IF(AC141&gt;0,AD$122,0)</f>
        <v/>
      </c>
      <c r="AE141" s="337">
        <f>AC141*M141</f>
        <v/>
      </c>
      <c r="AF141" s="332" t="n"/>
      <c r="AG141" s="332" t="n"/>
      <c r="AH141" s="225">
        <f>IF(AF141&gt;2500000,AQ$2,IF(AF141&gt;1000000,AR$2,IF(AF141&gt;750000,AS$2,IF(AF141&gt;500000,AT$2,IF(AF141&lt;500000,AU$2)))))</f>
        <v/>
      </c>
      <c r="AI141" s="31">
        <f>IF(AH141=AQ$2,20,IF(AH141=AR$2,15,IF(AH141=AS$2,10,IF(AH141=AT$2,5,IF(AH141=AU$2,0)))))</f>
        <v/>
      </c>
      <c r="AJ141" s="284" t="n"/>
      <c r="AK141" s="31">
        <f>IF(AJ141&gt;84,20,IF(AJ141&gt;80,15,IF(AJ141&gt;75,10,IF(AJ141&gt;70,5,IF(AJ141&gt;49,0,IF(AJ141&lt;1,0,IF(AJ141&lt;20,-20,IF(AJ141&lt;30,-15,IF(AJ141&lt;40,-10,IF(AJ141&lt;50,-5))))))))))</f>
        <v/>
      </c>
      <c r="AL141" s="22" t="n"/>
      <c r="AM141" s="550" t="n"/>
      <c r="AN141" s="22">
        <f>IF(AM141=$AN$1,20,IF(AM141=$AO$1,17,IF(AM141=$AP$1,12,IF(AM141=$AQ$1,5,IF(AM141=$AR$1,0)))))</f>
        <v/>
      </c>
      <c r="AP141" s="31" t="n"/>
      <c r="AQ141" s="175" t="n"/>
      <c r="AR141" s="548">
        <f>IF(AQ141=$AS$1,20,IF(AQ141=$AU$1,18,IF(AQ141=$AW$1,14,IF(AQ141=$AY$1,10,IF(AQ141=$BA$1,5,IF(AQ141=$BC$1,0,IF(AQ141=$BD$1,-2.5)))))))</f>
        <v/>
      </c>
      <c r="AS141" s="189" t="n"/>
      <c r="AT141" s="22">
        <f>IF(AS141&lt;1,5,IF(AS141&lt;2,0,IF(AS141&gt;2,-5, IF(AS141=0,5,IF(AS141&lt;0,-7)))))</f>
        <v/>
      </c>
      <c r="AU141" s="189" t="n"/>
      <c r="AV141" s="22">
        <f>IF(AU141&lt;0,-7,IF(AU141&lt;15,5,IF(AU141&lt;25,2,IF(AU141=25,-5,IF(AU141&gt;25,0)))))</f>
        <v/>
      </c>
      <c r="AW141" s="189" t="n"/>
      <c r="AX141" s="22">
        <f>IF(AW141=1,5,IF(AW141&lt;1,5,IF(AW141&gt;1,0)))</f>
        <v/>
      </c>
      <c r="AY141" s="189" t="n"/>
      <c r="AZ141" s="189">
        <f>IF(AY141=$AS$1,20,IF(AY141=$AU$1,18,IF(AY141=$AW$1,14,IF(AY141=$AY$1,10,IF(AY141=$BA$1,5,IF(AY141=$BC$1,0,IF(AY141=$BD$1,-2.5)))))))</f>
        <v/>
      </c>
      <c r="BA141" s="18" t="n"/>
      <c r="BB141" s="548">
        <f>IF(BA141&gt;0.05,2,IF(BA141&gt;0,1,IF(BA141&lt;-0.05,-1,IF(BA141&lt;0.1,-2))))</f>
        <v/>
      </c>
      <c r="BC141" s="554" t="n">
        <v>45657</v>
      </c>
      <c r="BD141" s="22" t="n">
        <v>0.2883</v>
      </c>
      <c r="BE141" s="22">
        <f>X141</f>
        <v/>
      </c>
      <c r="BF141" s="18">
        <f>IF(BD141&gt;0,(BE141-BD141)/BD141,0)</f>
        <v/>
      </c>
      <c r="BG141" s="548">
        <f>IF(BF141&gt;0.05,4,IF(BF141&gt;0,2,IF(BF141&lt;-0.05,-2,IF(BF141&lt;0.1,-4))))</f>
        <v/>
      </c>
      <c r="BH141" s="225" t="n">
        <v>0</v>
      </c>
      <c r="BI141" s="225">
        <f>BH141*M141</f>
        <v/>
      </c>
      <c r="BJ141" s="225">
        <f>IF(BH141&gt;5,-1,IF(BH141&gt;4,0,IF(BH141&gt;3,1,IF(BH141&gt;2,2,IF(BH141&gt;1,2, IF(BH141=0,2,IF(BH141&lt;-5,-2,IF(BH141&lt;4,2,IF(BH141&lt;0,1)))))))))</f>
        <v/>
      </c>
      <c r="BK141" s="31" t="n"/>
      <c r="BL141" s="31">
        <f>BK141*M141</f>
        <v/>
      </c>
      <c r="BM141" s="548">
        <f>IF(BK141&gt;40,4,IF(BK141&gt;30,3.5,IF(BK141&gt;20,3,IF(BK141&gt;10,2,IF(BK141&gt;0,1,IF(BK141=0,0.5,IF(BK141&lt;-40,-4,IF(BK141&lt;-30,-3,IF(BK141&lt;-20,-2.5,IF(BK141&lt;-10,-2,IF(BK141&lt;0,0)))))))))))</f>
        <v/>
      </c>
      <c r="BN141" s="61" t="n"/>
      <c r="BO141" s="61">
        <f>BN141*M141</f>
        <v/>
      </c>
      <c r="BP141" s="548">
        <f>IF(BN141&lt;10,5,IF(BN141&lt;20,4,IF(BN141&lt;30,3,IF(BN141&lt;40,2,IF(BN141&lt;50,1,IF(BN141=50,0,IF(BN141&gt;90,-5,IF(BN141&gt;80,-4,IF(BN141&gt;70,-3,IF(BN141&gt;60,-2,IF(BN141&gt;50,-1,0)))))))))))</f>
        <v/>
      </c>
      <c r="BQ141" s="206" t="n"/>
      <c r="BR141" s="61" t="n"/>
      <c r="BS141" s="337">
        <f>BR141*M141</f>
        <v/>
      </c>
      <c r="BT141" s="225">
        <f>IF(BR141=1,20,IF(BR141&gt;0.9,16,IF(BR141&gt;0.8,12,IF(BR141&gt;0.7,8,IF(BR141&gt;0.6,4,IF(BR141&gt;0.5,0,IF(BR141&gt;0.4,-1,IF(BR141&gt;0.3,-2,IF(BR141&gt;0.2,-3,IF(BR141&gt;0.1,-4,IF(BR141&gt;0,-5,IF(BR141=0,-5))))))))))))</f>
        <v/>
      </c>
      <c r="BU141" s="61" t="n"/>
      <c r="BV141" s="548" t="n"/>
      <c r="BW141" s="548">
        <f>IF(BV141=$BZ$1,8,IF(BV141=$CA$1,4,IF(BV141=$CB$1,0,IF(BV141=$CC$1,-4,IF(BV141=$CE$1,-8)))))</f>
        <v/>
      </c>
      <c r="BX141" s="206" t="inlineStr">
        <is>
          <t>˄</t>
        </is>
      </c>
      <c r="BY141" s="206">
        <f>IF(BX141=BR$1,5,IF(BX141=BV$1,0,IF(BX141=BX$1,-5)))</f>
        <v/>
      </c>
      <c r="BZ141" s="554" t="n"/>
      <c r="CA141" s="548" t="inlineStr">
        <is>
          <t>Buy</t>
        </is>
      </c>
      <c r="CE141" t="inlineStr">
        <is>
          <t>Materials</t>
        </is>
      </c>
      <c r="CF141" t="inlineStr">
        <is>
          <t>Materials</t>
        </is>
      </c>
      <c r="CG141" t="inlineStr">
        <is>
          <t>Metals &amp; Mining</t>
        </is>
      </c>
      <c r="CH141" t="inlineStr">
        <is>
          <t xml:space="preserve">Rare Earth </t>
        </is>
      </c>
      <c r="CI141" t="inlineStr">
        <is>
          <t>Canadian-OTC</t>
        </is>
      </c>
      <c r="CL141" s="332" t="n"/>
      <c r="CO141" s="548" t="n"/>
      <c r="CR141" t="inlineStr">
        <is>
          <t>GDTRF</t>
        </is>
      </c>
    </row>
    <row r="142" ht="16" customHeight="1" s="545">
      <c r="B142" s="246" t="n"/>
      <c r="C142" s="246" t="n"/>
      <c r="D142" s="246" t="n"/>
      <c r="E142" s="246" t="n"/>
      <c r="F142" s="246" t="n"/>
      <c r="G142" s="246" t="n"/>
      <c r="H142" s="246" t="n"/>
      <c r="I142" s="246" t="n"/>
      <c r="J142" s="246" t="n"/>
      <c r="K142" s="246" t="n"/>
      <c r="L142" s="270" t="n"/>
      <c r="M142" s="384" t="n"/>
      <c r="N142" s="335" t="n"/>
      <c r="O142" s="246" t="n"/>
      <c r="P142" s="246" t="n"/>
      <c r="Q142" s="246" t="n"/>
      <c r="R142" s="246" t="n"/>
      <c r="S142" s="249">
        <f>IF(BN142&lt;30,$BX$1,IF(BN142&gt;70,$BR$1,$BV$1))</f>
        <v/>
      </c>
      <c r="T142" s="466" t="inlineStr">
        <is>
          <t>Steel</t>
        </is>
      </c>
      <c r="U142" s="547" t="inlineStr">
        <is>
          <t>RYI</t>
        </is>
      </c>
      <c r="V142" t="inlineStr">
        <is>
          <t>Ryerson Holding Corporation</t>
        </is>
      </c>
      <c r="X142" s="80" t="n">
        <v>24.41</v>
      </c>
      <c r="Y142" s="189" t="n"/>
      <c r="Z142" s="189" t="n"/>
      <c r="AA142" s="22">
        <f>AN142+AP142+AR142+AZ142+BB142+BG142+BJ142+BM142+BT142+BW142+BY142+AC142+AI142+BP142+AK142</f>
        <v/>
      </c>
      <c r="AB142" s="336">
        <f>IF(X142&gt;0,AB$122,0)</f>
        <v/>
      </c>
      <c r="AC142" s="337">
        <f>IF(AB142&gt;0,AC$122,0)</f>
        <v/>
      </c>
      <c r="AD142" s="337">
        <f>IF(AC142&gt;0,AD$122,0)</f>
        <v/>
      </c>
      <c r="AE142" s="337">
        <f>AC142*M152</f>
        <v/>
      </c>
      <c r="AF142" s="332" t="n">
        <v>1056905</v>
      </c>
      <c r="AG142" s="332" t="n">
        <v>-3476</v>
      </c>
      <c r="AH142" s="225">
        <f>IF(AF142&gt;2500000,AQ$2,IF(AF142&gt;1000000,AR$2,IF(AF142&gt;750000,AS$2,IF(AF142&gt;500000,AT$2,IF(AF142&lt;500000,AU$2)))))</f>
        <v/>
      </c>
      <c r="AI142" s="31">
        <f>IF(AH142=AQ$2,20,IF(AH142=AR$2,15,IF(AH142=AS$2,10,IF(AH142=AT$2,5,IF(AH142=AU$2,0)))))</f>
        <v/>
      </c>
      <c r="AJ142" s="284" t="n">
        <v>55</v>
      </c>
      <c r="AK142" s="31">
        <f>IF(AJ142&gt;84,20,IF(AJ142&gt;80,15,IF(AJ142&gt;75,10,IF(AJ142&gt;70,5,IF(AJ142&gt;49,0,IF(AJ142&lt;1,0,IF(AJ142&lt;20,-20,IF(AJ142&lt;30,-15,IF(AJ142&lt;40,-10,IF(AJ142&lt;50,-5))))))))))</f>
        <v/>
      </c>
      <c r="AL142" s="22" t="n"/>
      <c r="AM142" s="550" t="inlineStr">
        <is>
          <t>C</t>
        </is>
      </c>
      <c r="AN142" s="22">
        <f>IF(AM142=$AN$1,20,IF(AM142=$AO$1,17,IF(AM142=$AP$1,12,IF(AM142=$AQ$1,5,IF(AM142=$AR$1,0)))))</f>
        <v/>
      </c>
      <c r="AP142" s="31" t="n"/>
      <c r="AQ142" s="239" t="inlineStr">
        <is>
          <t>Bullish</t>
        </is>
      </c>
      <c r="AR142" s="548">
        <f>IF(AQ142=$AS$1,20,IF(AQ142=$AU$1,18,IF(AQ142=$AW$1,14,IF(AQ142=$AY$1,10,IF(AQ142=$BA$1,5,IF(AQ142=$BC$1,0,IF(AQ142=$BD$1,-2.5)))))))</f>
        <v/>
      </c>
      <c r="AS142" s="189" t="n">
        <v>1.03</v>
      </c>
      <c r="AT142" s="22">
        <f>IF(AS142&lt;1,5,IF(AS142&lt;2,0,IF(AS142&gt;2,-5, IF(AS142=0,5,IF(AS142&lt;0,-7)))))</f>
        <v/>
      </c>
      <c r="AU142" s="189" t="n">
        <v>-54.24</v>
      </c>
      <c r="AV142" s="22">
        <f>IF(AU142&lt;0,-7,IF(AU142&lt;15,5,IF(AU142&lt;25,2,IF(AU142=25,-5,IF(AU142&gt;25,0)))))</f>
        <v/>
      </c>
      <c r="AW142" s="189" t="n">
        <v>-21.78</v>
      </c>
      <c r="AX142" s="22">
        <f>IF(AW142=1,5,IF(AW142&lt;1,5,IF(AW142&gt;1,0)))</f>
        <v/>
      </c>
      <c r="AY142" s="176" t="inlineStr">
        <is>
          <t>V Bullish</t>
        </is>
      </c>
      <c r="AZ142" s="189">
        <f>IF(AY142=$AS$1,20,IF(AY142=$AU$1,18,IF(AY142=$AW$1,14,IF(AY142=$AY$1,10,IF(AY142=$BA$1,5,IF(AY142=$BC$1,0,IF(AY142=$BD$1,-2.5)))))))</f>
        <v/>
      </c>
      <c r="BA142" s="18" t="n">
        <v>0.249</v>
      </c>
      <c r="BB142" s="548">
        <f>IF(BA142&gt;0.05,2,IF(BA142&gt;0,1,IF(BA142&lt;-0.05,-1,IF(BA142&lt;0.1,-2))))</f>
        <v/>
      </c>
      <c r="BC142" s="554" t="n">
        <v>45657</v>
      </c>
      <c r="BD142" s="22" t="n">
        <v>18.06</v>
      </c>
      <c r="BE142" s="22">
        <f>X142</f>
        <v/>
      </c>
      <c r="BF142" s="18">
        <f>IF(BD142&gt;0,(BE142-BD142)/BD142,0)</f>
        <v/>
      </c>
      <c r="BG142" s="548">
        <f>IF(BF142&gt;0.05,4,IF(BF142&gt;0,2,IF(BF142&lt;-0.05,-2,IF(BF142&lt;0.1,-4))))</f>
        <v/>
      </c>
      <c r="BH142" s="225" t="n">
        <v>3</v>
      </c>
      <c r="BI142" s="225">
        <f>BH142*M152</f>
        <v/>
      </c>
      <c r="BJ142" s="225">
        <f>IF(BH142&gt;5,-1,IF(BH142&gt;4,0,IF(BH142&gt;3,1,IF(BH142&gt;2,2,IF(BH142&gt;1,2, IF(BH142=0,2,IF(BH142&lt;-5,-2,IF(BH142&lt;4,2,IF(BH142&lt;0,1)))))))))</f>
        <v/>
      </c>
      <c r="BK142" s="31" t="n">
        <v>-6</v>
      </c>
      <c r="BL142" s="31">
        <f>BK142*M152</f>
        <v/>
      </c>
      <c r="BM142" s="548">
        <f>IF(BK142&gt;40,4,IF(BK142&gt;30,3.5,IF(BK142&gt;20,3,IF(BK142&gt;10,2,IF(BK142&gt;0,1,IF(BK142=0,0.5,IF(BK142&lt;-40,-4,IF(BK142&lt;-30,-3,IF(BK142&lt;-20,-2.5,IF(BK142&lt;-10,-2,IF(BK142&lt;0,0)))))))))))</f>
        <v/>
      </c>
      <c r="BN142" s="61" t="n">
        <v>58</v>
      </c>
      <c r="BO142" s="61">
        <f>BN142*M152</f>
        <v/>
      </c>
      <c r="BP142" s="548">
        <f>IF(BN142&lt;10,5,IF(BN142&lt;20,4,IF(BN142&lt;30,3,IF(BN142&lt;40,2,IF(BN142&lt;50,1,IF(BN142=50,0,IF(BN142&gt;90,-5,IF(BN142&gt;80,-4,IF(BN142&gt;70,-3,IF(BN142&gt;60,-2,IF(BN142&gt;50,-1,0)))))))))))</f>
        <v/>
      </c>
      <c r="BQ142" s="206" t="n"/>
      <c r="BR142" s="61" t="n">
        <v>0.32</v>
      </c>
      <c r="BS142" s="337">
        <f>BR142*M152</f>
        <v/>
      </c>
      <c r="BT142" s="225">
        <f>IF(BR142=1,20,IF(BR142&gt;0.9,16,IF(BR142&gt;0.8,12,IF(BR142&gt;0.7,8,IF(BR142&gt;0.6,4,IF(BR142&gt;0.5,0,IF(BR142&gt;0.4,-1,IF(BR142&gt;0.3,-2,IF(BR142&gt;0.2,-3,IF(BR142&gt;0.1,-4,IF(BR142&gt;0,-5,IF(BR142=0,-5))))))))))))</f>
        <v/>
      </c>
      <c r="BU142" s="61" t="n"/>
      <c r="BV142" s="548" t="inlineStr">
        <is>
          <t>V Bear</t>
        </is>
      </c>
      <c r="BW142" s="548">
        <f>IF(BV142=$BZ$1,8,IF(BV142=$CA$1,4,IF(BV142=$CB$1,0,IF(BV142=$CC$1,-4,IF(BV142=$CE$1,-8)))))</f>
        <v/>
      </c>
      <c r="BX142" s="206" t="inlineStr">
        <is>
          <t>˄</t>
        </is>
      </c>
      <c r="BY142" s="206">
        <f>IF(BX142=BR$1,5,IF(BX142=BV$1,0,IF(BX142=BX$1,-5)))</f>
        <v/>
      </c>
      <c r="BZ142" s="554" t="n">
        <v>45958</v>
      </c>
      <c r="CA142" s="548" t="inlineStr">
        <is>
          <t>Hold</t>
        </is>
      </c>
      <c r="CE142" t="inlineStr">
        <is>
          <t>Materials</t>
        </is>
      </c>
      <c r="CF142" s="548" t="inlineStr">
        <is>
          <t>Materials</t>
        </is>
      </c>
      <c r="CG142" t="inlineStr">
        <is>
          <t>Metals &amp; Mining</t>
        </is>
      </c>
      <c r="CH142" s="445" t="inlineStr">
        <is>
          <t>Steel</t>
        </is>
      </c>
      <c r="CL142" s="332" t="n"/>
      <c r="CO142" s="548" t="n"/>
      <c r="CR142" t="inlineStr">
        <is>
          <t>RYI</t>
        </is>
      </c>
    </row>
    <row r="143" ht="16" customHeight="1" s="545">
      <c r="B143" s="246" t="n"/>
      <c r="C143" s="246" t="n"/>
      <c r="D143" s="246" t="n"/>
      <c r="E143" s="246" t="n"/>
      <c r="F143" s="246" t="n"/>
      <c r="G143" s="246" t="n"/>
      <c r="H143" s="246" t="n"/>
      <c r="I143" s="246" t="n"/>
      <c r="J143" s="246" t="n"/>
      <c r="K143" s="246" t="n"/>
      <c r="L143" s="270" t="n"/>
      <c r="M143" s="384" t="n"/>
      <c r="N143" s="335" t="n"/>
      <c r="O143" s="246" t="n"/>
      <c r="P143" s="246" t="n"/>
      <c r="Q143" s="246" t="n"/>
      <c r="R143" s="246" t="n"/>
      <c r="S143" s="249">
        <f>IF(BN143&lt;30,$BX$1,IF(BN143&gt;70,$BR$1,$BV$1))</f>
        <v/>
      </c>
      <c r="T143" s="466" t="inlineStr">
        <is>
          <t>Steel</t>
        </is>
      </c>
      <c r="U143" s="547" t="inlineStr">
        <is>
          <t>STLD</t>
        </is>
      </c>
      <c r="V143" t="inlineStr">
        <is>
          <t>Steel Dynamics, Inc.</t>
        </is>
      </c>
      <c r="X143" s="80" t="n">
        <v>145.09</v>
      </c>
      <c r="Y143" s="189" t="n"/>
      <c r="Z143" s="189" t="n"/>
      <c r="AA143" s="22">
        <f>AN143+AP143+AR143+AZ143+BB143+BG143+BJ143+BM143+BT143+BW143+BY143+AC143+AI143+BP143+AK143</f>
        <v/>
      </c>
      <c r="AB143" s="336">
        <f>IF(X143&gt;0,AB$122,0)</f>
        <v/>
      </c>
      <c r="AC143" s="337">
        <f>IF(AB143&gt;0,AC$122,0)</f>
        <v/>
      </c>
      <c r="AD143" s="337">
        <f>IF(AC143&gt;0,AD$122,0)</f>
        <v/>
      </c>
      <c r="AE143" s="337">
        <f>AC143*M153</f>
        <v/>
      </c>
      <c r="AF143" s="332" t="n">
        <v>1319082</v>
      </c>
      <c r="AG143" s="332" t="n">
        <v>80075</v>
      </c>
      <c r="AH143" s="225">
        <f>IF(AF143&gt;2500000,AQ$2,IF(AF143&gt;1000000,AR$2,IF(AF143&gt;750000,AS$2,IF(AF143&gt;500000,AT$2,IF(AF143&lt;500000,AU$2)))))</f>
        <v/>
      </c>
      <c r="AI143" s="31">
        <f>IF(AH143=AQ$2,20,IF(AH143=AR$2,15,IF(AH143=AS$2,10,IF(AH143=AT$2,5,IF(AH143=AU$2,0)))))</f>
        <v/>
      </c>
      <c r="AJ143" s="284" t="n">
        <v>72</v>
      </c>
      <c r="AK143" s="31">
        <f>IF(AJ143&gt;84,20,IF(AJ143&gt;80,15,IF(AJ143&gt;75,10,IF(AJ143&gt;70,5,IF(AJ143&gt;49,0,IF(AJ143&lt;1,0,IF(AJ143&lt;20,-20,IF(AJ143&lt;30,-15,IF(AJ143&lt;40,-10,IF(AJ143&lt;50,-5))))))))))</f>
        <v/>
      </c>
      <c r="AL143" s="22" t="n"/>
      <c r="AM143" s="550" t="inlineStr">
        <is>
          <t>C</t>
        </is>
      </c>
      <c r="AN143" s="22">
        <f>IF(AM143=$AN$1,20,IF(AM143=$AO$1,17,IF(AM143=$AP$1,12,IF(AM143=$AQ$1,5,IF(AM143=$AR$1,0)))))</f>
        <v/>
      </c>
      <c r="AP143" s="31" t="n"/>
      <c r="AQ143" s="239" t="inlineStr">
        <is>
          <t>Bullish</t>
        </is>
      </c>
      <c r="AR143" s="548">
        <f>IF(AQ143=$AS$1,20,IF(AQ143=$AU$1,18,IF(AQ143=$AW$1,14,IF(AQ143=$AY$1,10,IF(AQ143=$BA$1,5,IF(AQ143=$BC$1,0,IF(AQ143=$BD$1,-2.5)))))))</f>
        <v/>
      </c>
      <c r="AS143" s="189" t="n">
        <v>0.43</v>
      </c>
      <c r="AT143" s="22">
        <f>IF(AS143&lt;1,5,IF(AS143&lt;2,0,IF(AS143&gt;2,-5, IF(AS143=0,5,IF(AS143&lt;0,-7)))))</f>
        <v/>
      </c>
      <c r="AU143" s="189" t="n">
        <v>21.09</v>
      </c>
      <c r="AV143" s="22">
        <f>IF(AU143&lt;0,-7,IF(AU143&lt;15,5,IF(AU143&lt;25,2,IF(AU143=25,-5,IF(AU143&gt;25,0)))))</f>
        <v/>
      </c>
      <c r="AW143" s="189" t="n">
        <v>1.53</v>
      </c>
      <c r="AX143" s="22">
        <f>IF(AW143=1,5,IF(AW143&lt;1,5,IF(AW143&gt;1,0)))</f>
        <v/>
      </c>
      <c r="AY143" s="239" t="inlineStr">
        <is>
          <t>Bullish</t>
        </is>
      </c>
      <c r="AZ143" s="189">
        <f>IF(AY143=$AS$1,20,IF(AY143=$AU$1,18,IF(AY143=$AW$1,14,IF(AY143=$AY$1,10,IF(AY143=$BA$1,5,IF(AY143=$BC$1,0,IF(AY143=$BD$1,-2.5)))))))</f>
        <v/>
      </c>
      <c r="BA143" s="18" t="n">
        <v>0.138</v>
      </c>
      <c r="BB143" s="548">
        <f>IF(BA143&gt;0.05,2,IF(BA143&gt;0,1,IF(BA143&lt;-0.05,-1,IF(BA143&lt;0.1,-2))))</f>
        <v/>
      </c>
      <c r="BC143" s="554" t="n">
        <v>45657</v>
      </c>
      <c r="BD143" s="22" t="n">
        <v>112.77</v>
      </c>
      <c r="BE143" s="22">
        <f>X143</f>
        <v/>
      </c>
      <c r="BF143" s="18">
        <f>IF(BD143&gt;0,(BE143-BD143)/BD143,0)</f>
        <v/>
      </c>
      <c r="BG143" s="548">
        <f>IF(BF143&gt;0.05,4,IF(BF143&gt;0,2,IF(BF143&lt;-0.05,-2,IF(BF143&lt;0.1,-4))))</f>
        <v/>
      </c>
      <c r="BH143" s="225" t="n">
        <v>3.5</v>
      </c>
      <c r="BI143" s="225">
        <f>BH143*M153</f>
        <v/>
      </c>
      <c r="BJ143" s="225">
        <f>IF(BH143&gt;5,-1,IF(BH143&gt;4,0,IF(BH143&gt;3,1,IF(BH143&gt;2,2,IF(BH143&gt;1,2, IF(BH143=0,2,IF(BH143&lt;-5,-2,IF(BH143&lt;4,2,IF(BH143&lt;0,1)))))))))</f>
        <v/>
      </c>
      <c r="BK143" s="31" t="n">
        <v>3</v>
      </c>
      <c r="BL143" s="31">
        <f>BK143*M153</f>
        <v/>
      </c>
      <c r="BM143" s="548">
        <f>IF(BK143&gt;40,4,IF(BK143&gt;30,3.5,IF(BK143&gt;20,3,IF(BK143&gt;10,2,IF(BK143&gt;0,1,IF(BK143=0,0.5,IF(BK143&lt;-40,-4,IF(BK143&lt;-30,-3,IF(BK143&lt;-20,-2.5,IF(BK143&lt;-10,-2,IF(BK143&lt;0,0)))))))))))</f>
        <v/>
      </c>
      <c r="BN143" s="61" t="n">
        <v>80</v>
      </c>
      <c r="BO143" s="61">
        <f>BN143*M153</f>
        <v/>
      </c>
      <c r="BP143" s="548">
        <f>IF(BN143&lt;10,5,IF(BN143&lt;20,4,IF(BN143&lt;30,3,IF(BN143&lt;40,2,IF(BN143&lt;50,1,IF(BN143=50,0,IF(BN143&gt;90,-5,IF(BN143&gt;80,-4,IF(BN143&gt;70,-3,IF(BN143&gt;60,-2,IF(BN143&gt;50,-1,0)))))))))))</f>
        <v/>
      </c>
      <c r="BQ143" s="206" t="n"/>
      <c r="BR143" s="61" t="n">
        <v>0.49</v>
      </c>
      <c r="BS143" s="337">
        <f>BR143*M153</f>
        <v/>
      </c>
      <c r="BT143" s="225">
        <f>IF(BR143=1,20,IF(BR143&gt;0.9,16,IF(BR143&gt;0.8,12,IF(BR143&gt;0.7,8,IF(BR143&gt;0.6,4,IF(BR143&gt;0.5,0,IF(BR143&gt;0.4,-1,IF(BR143&gt;0.3,-2,IF(BR143&gt;0.2,-3,IF(BR143&gt;0.1,-4,IF(BR143&gt;0,-5,IF(BR143=0,-5))))))))))))</f>
        <v/>
      </c>
      <c r="BU143" s="61" t="n"/>
      <c r="BV143" s="548" t="inlineStr">
        <is>
          <t>V Bear</t>
        </is>
      </c>
      <c r="BW143" s="548">
        <f>IF(BV143=$BZ$1,8,IF(BV143=$CA$1,4,IF(BV143=$CB$1,0,IF(BV143=$CC$1,-4,IF(BV143=$CE$1,-8)))))</f>
        <v/>
      </c>
      <c r="BX143" s="206" t="inlineStr">
        <is>
          <t>˄</t>
        </is>
      </c>
      <c r="BY143" s="206">
        <f>IF(BX143=BR$1,5,IF(BX143=BV$1,0,IF(BX143=BX$1,-5)))</f>
        <v/>
      </c>
      <c r="BZ143" s="554" t="n">
        <v>45950</v>
      </c>
      <c r="CA143" s="548" t="inlineStr">
        <is>
          <t>S Buy</t>
        </is>
      </c>
      <c r="CE143" t="inlineStr">
        <is>
          <t>Materials</t>
        </is>
      </c>
      <c r="CF143" s="548" t="inlineStr">
        <is>
          <t>Materials</t>
        </is>
      </c>
      <c r="CG143" t="inlineStr">
        <is>
          <t>Metals &amp; Mining</t>
        </is>
      </c>
      <c r="CH143" s="445" t="inlineStr">
        <is>
          <t>Steel</t>
        </is>
      </c>
      <c r="CL143" s="332" t="n"/>
      <c r="CO143" s="548" t="n"/>
      <c r="CR143" t="inlineStr">
        <is>
          <t>STLD</t>
        </is>
      </c>
    </row>
    <row r="144" ht="16" customHeight="1" s="545">
      <c r="B144" s="246" t="n"/>
      <c r="C144" s="246" t="n"/>
      <c r="D144" s="246" t="n"/>
      <c r="E144" s="246" t="n"/>
      <c r="F144" s="246" t="n"/>
      <c r="G144" s="246" t="n"/>
      <c r="H144" s="246" t="n"/>
      <c r="I144" s="246" t="n"/>
      <c r="J144" s="246" t="n"/>
      <c r="K144" s="246" t="n"/>
      <c r="L144" s="270" t="n"/>
      <c r="M144" s="384" t="n"/>
      <c r="N144" s="335" t="n"/>
      <c r="O144" s="246" t="n"/>
      <c r="P144" s="246" t="n"/>
      <c r="Q144" s="246" t="n"/>
      <c r="R144" s="246" t="n"/>
      <c r="S144" s="249">
        <f>IF(BN144&lt;30,$BX$1,IF(BN144&gt;70,$BR$1,$BV$1))</f>
        <v/>
      </c>
      <c r="T144" s="466" t="inlineStr">
        <is>
          <t>Steel</t>
        </is>
      </c>
      <c r="U144" s="547" t="inlineStr">
        <is>
          <t>CLF</t>
        </is>
      </c>
      <c r="V144" t="inlineStr">
        <is>
          <t>Cleveland-Cliffs</t>
        </is>
      </c>
      <c r="X144" s="80" t="n">
        <v>12.75</v>
      </c>
      <c r="Y144" s="189" t="n"/>
      <c r="Z144" s="189" t="n"/>
      <c r="AA144" s="22">
        <f>AN144+AP144+AR144+AZ144+BB144+BG144+BJ144+BM144+BT144+BW144+BY144+AC144+AI144+BP144+AK144</f>
        <v/>
      </c>
      <c r="AB144" s="336">
        <f>IF(X144&gt;0,AB$122,0)</f>
        <v/>
      </c>
      <c r="AC144" s="337">
        <f>IF(AB144&gt;0,AC$122,0)</f>
        <v/>
      </c>
      <c r="AD144" s="337">
        <f>IF(AC144&gt;0,AD$122,0)</f>
        <v/>
      </c>
      <c r="AE144" s="337">
        <f>AC144*M154</f>
        <v/>
      </c>
      <c r="AF144" s="332" t="n">
        <v>659179</v>
      </c>
      <c r="AG144" s="332" t="n">
        <v>-59536</v>
      </c>
      <c r="AH144" s="225">
        <f>IF(AF144&gt;2500000,AQ$2,IF(AF144&gt;1000000,AR$2,IF(AF144&gt;750000,AS$2,IF(AF144&gt;500000,AT$2,IF(AF144&lt;500000,AU$2)))))</f>
        <v/>
      </c>
      <c r="AI144" s="31">
        <f>IF(AH144=AQ$2,20,IF(AH144=AR$2,15,IF(AH144=AS$2,10,IF(AH144=AT$2,5,IF(AH144=AU$2,0)))))</f>
        <v/>
      </c>
      <c r="AJ144" s="284" t="n">
        <v>54</v>
      </c>
      <c r="AK144" s="31">
        <f>IF(AJ144&gt;84,20,IF(AJ144&gt;80,15,IF(AJ144&gt;75,10,IF(AJ144&gt;70,5,IF(AJ144&gt;49,0,IF(AJ144&lt;1,0,IF(AJ144&lt;20,-20,IF(AJ144&lt;30,-15,IF(AJ144&lt;40,-10,IF(AJ144&lt;50,-5))))))))))</f>
        <v/>
      </c>
      <c r="AL144" s="22" t="n"/>
      <c r="AM144" s="550" t="inlineStr">
        <is>
          <t>C</t>
        </is>
      </c>
      <c r="AN144" s="22">
        <f>IF(AM144=$AN$1,20,IF(AM144=$AO$1,17,IF(AM144=$AP$1,12,IF(AM144=$AQ$1,5,IF(AM144=$AR$1,0)))))</f>
        <v/>
      </c>
      <c r="AP144" s="31" t="n"/>
      <c r="AQ144" s="239" t="inlineStr">
        <is>
          <t>Bullish</t>
        </is>
      </c>
      <c r="AR144" s="548">
        <f>IF(AQ144=$AS$1,20,IF(AQ144=$AU$1,18,IF(AQ144=$AW$1,14,IF(AQ144=$AY$1,10,IF(AQ144=$BA$1,5,IF(AQ144=$BC$1,0,IF(AQ144=$BD$1,-2.5)))))))</f>
        <v/>
      </c>
      <c r="AS144" s="189" t="n">
        <v>1.28</v>
      </c>
      <c r="AT144" s="22">
        <f>IF(AS144&lt;1,5,IF(AS144&lt;2,0,IF(AS144&gt;2,-5, IF(AS144=0,5,IF(AS144&lt;0,-7)))))</f>
        <v/>
      </c>
      <c r="AU144" s="189" t="n">
        <v>-3.74</v>
      </c>
      <c r="AV144" s="22">
        <f>IF(AU144&lt;0,-7,IF(AU144&lt;15,5,IF(AU144&lt;25,2,IF(AU144=25,-5,IF(AU144&gt;25,0)))))</f>
        <v/>
      </c>
      <c r="AW144" s="189" t="n">
        <v>0.2</v>
      </c>
      <c r="AX144" s="22">
        <f>IF(AW144=1,5,IF(AW144&lt;1,5,IF(AW144&gt;1,0)))</f>
        <v/>
      </c>
      <c r="AZ144" s="189">
        <f>IF(AY159=$AS$1,20,IF(AY159=$AU$1,18,IF(AY159=$AW$1,14,IF(AY159=$AY$1,10,IF(AY159=$BA$1,5,IF(AY159=$BC$1,0,IF(AY159=$BD$1,-2.5)))))))</f>
        <v/>
      </c>
      <c r="BA144" s="18" t="n">
        <v>-0.004</v>
      </c>
      <c r="BB144" s="548">
        <f>IF(BA144&gt;0.05,2,IF(BA144&gt;0,1,IF(BA144&lt;-0.05,-1,IF(BA144&lt;0.1,-2))))</f>
        <v/>
      </c>
      <c r="BC144" s="554" t="n">
        <v>45657</v>
      </c>
      <c r="BD144" s="22" t="n">
        <v>9.4</v>
      </c>
      <c r="BE144" s="22">
        <f>X144</f>
        <v/>
      </c>
      <c r="BF144" s="18">
        <f>IF(BD144&gt;0,(BE144-BD144)/BD144,0)</f>
        <v/>
      </c>
      <c r="BG144" s="548">
        <f>IF(BF144&gt;0.05,4,IF(BF144&gt;0,2,IF(BF144&lt;-0.05,-2,IF(BF144&lt;0.1,-4))))</f>
        <v/>
      </c>
      <c r="BH144" s="225" t="n">
        <v>3.5</v>
      </c>
      <c r="BI144" s="225">
        <f>BH144*M144</f>
        <v/>
      </c>
      <c r="BJ144" s="225">
        <f>IF(BH144&gt;5,-1,IF(BH144&gt;4,0,IF(BH144&gt;3,1,IF(BH144&gt;2,2,IF(BH144&gt;1,2, IF(BH144=0,2,IF(BH144&lt;-5,-2,IF(BH144&lt;4,2,IF(BH144&lt;0,1)))))))))</f>
        <v/>
      </c>
      <c r="BK144" s="31" t="n">
        <v>23</v>
      </c>
      <c r="BL144" s="31">
        <f>BK144*M154</f>
        <v/>
      </c>
      <c r="BM144" s="548">
        <f>IF(BK144&gt;40,4,IF(BK144&gt;30,3.5,IF(BK144&gt;20,3,IF(BK144&gt;10,2,IF(BK144&gt;0,1,IF(BK144=0,0.5,IF(BK144&lt;-40,-4,IF(BK144&lt;-30,-3,IF(BK144&lt;-20,-2.5,IF(BK144&lt;-10,-2,IF(BK144&lt;0,0)))))))))))</f>
        <v/>
      </c>
      <c r="BN144" s="61" t="n">
        <v>57</v>
      </c>
      <c r="BO144" s="61">
        <f>BN144*M154</f>
        <v/>
      </c>
      <c r="BP144" s="548">
        <f>IF(BN144&lt;10,5,IF(BN144&lt;20,4,IF(BN144&lt;30,3,IF(BN144&lt;40,2,IF(BN144&lt;50,1,IF(BN144=50,0,IF(BN144&gt;90,-5,IF(BN144&gt;80,-4,IF(BN144&gt;70,-3,IF(BN144&gt;60,-2,IF(BN144&gt;50,-1,0)))))))))))</f>
        <v/>
      </c>
      <c r="BQ144" s="206" t="n"/>
      <c r="BR144" s="61" t="n">
        <v>0.96</v>
      </c>
      <c r="BS144" s="337">
        <f>BR144*M154</f>
        <v/>
      </c>
      <c r="BT144" s="225">
        <f>IF(BR144=1,20,IF(BR144&gt;0.9,16,IF(BR144&gt;0.8,12,IF(BR144&gt;0.7,8,IF(BR144&gt;0.6,4,IF(BR144&gt;0.5,0,IF(BR144&gt;0.4,-1,IF(BR144&gt;0.3,-2,IF(BR144&gt;0.2,-3,IF(BR144&gt;0.1,-4,IF(BR144&gt;0,-5,IF(BR144=0,-5))))))))))))</f>
        <v/>
      </c>
      <c r="BU144" s="61" t="n"/>
      <c r="BV144" s="548" t="inlineStr">
        <is>
          <t>Bear</t>
        </is>
      </c>
      <c r="BW144" s="548">
        <f>IF(BV144=$BZ$1,8,IF(BV144=$CA$1,4,IF(BV144=$CB$1,0,IF(BV144=$CC$1,-4,IF(BV144=$CE$1,-8)))))</f>
        <v/>
      </c>
      <c r="BX144" s="206" t="inlineStr">
        <is>
          <t>˄</t>
        </is>
      </c>
      <c r="BY144" s="206">
        <f>IF(BX144=BR$1,5,IF(BX144=BV$1,0,IF(BX144=BX$1,-5)))</f>
        <v/>
      </c>
      <c r="BZ144" s="554" t="n">
        <v>45950</v>
      </c>
      <c r="CA144" s="548" t="inlineStr">
        <is>
          <t>Buy</t>
        </is>
      </c>
      <c r="CE144" t="inlineStr">
        <is>
          <t>Materials</t>
        </is>
      </c>
      <c r="CF144" s="548" t="inlineStr">
        <is>
          <t>Materials</t>
        </is>
      </c>
      <c r="CG144" t="inlineStr">
        <is>
          <t>Metals &amp; Mining</t>
        </is>
      </c>
      <c r="CH144" s="445" t="inlineStr">
        <is>
          <t>Steel</t>
        </is>
      </c>
      <c r="CL144" s="332" t="n"/>
      <c r="CO144" s="548" t="n"/>
      <c r="CR144" t="inlineStr">
        <is>
          <t>CLF</t>
        </is>
      </c>
    </row>
    <row r="145" ht="16" customHeight="1" s="545">
      <c r="A145" s="548" t="n"/>
      <c r="B145" s="266" t="n"/>
      <c r="D145" s="284" t="n"/>
      <c r="E145" s="227" t="n"/>
      <c r="F145" s="364" t="n"/>
      <c r="G145" s="364" t="n">
        <v>500</v>
      </c>
      <c r="H145" s="593" t="n">
        <v>15.345</v>
      </c>
      <c r="I145" s="408" t="n">
        <v>7672.5</v>
      </c>
      <c r="J145" s="75" t="n">
        <v>45957</v>
      </c>
      <c r="L145" s="270" t="n"/>
      <c r="M145" s="384" t="n"/>
      <c r="N145" s="335" t="n"/>
      <c r="O145" s="345" t="n"/>
      <c r="P145" s="335" t="n"/>
      <c r="R145" s="246" t="n"/>
      <c r="S145" s="249">
        <f>IF(BN145&lt;30,$BX$1,IF(BN145&gt;70,$BR$1,$BV$1))</f>
        <v/>
      </c>
      <c r="T145" s="466" t="inlineStr">
        <is>
          <t>Copper</t>
        </is>
      </c>
      <c r="U145" s="547" t="inlineStr">
        <is>
          <t>IE</t>
        </is>
      </c>
      <c r="V145" t="inlineStr">
        <is>
          <t>Ivanhoe Electric Inc.</t>
        </is>
      </c>
      <c r="X145" s="80" t="n">
        <v>15.91</v>
      </c>
      <c r="Y145" s="189">
        <f>AA145*O145</f>
        <v/>
      </c>
      <c r="Z145" s="189">
        <f>(AA145*Y145)/Y$3</f>
        <v/>
      </c>
      <c r="AA145" s="22">
        <f>AN145+AP145+AR145+AZ145+BB145+BG145+BJ145+BM145+BT145+BW145+BY145+AC145+AI145+BP145+AK145</f>
        <v/>
      </c>
      <c r="AB145" s="336">
        <f>IF(X145&gt;0,AB$122,0)</f>
        <v/>
      </c>
      <c r="AC145" s="337">
        <f>IF(AB145&gt;0,AC$122,0)</f>
        <v/>
      </c>
      <c r="AD145" s="337">
        <f>IF(AC145&gt;0,AD$122,0)</f>
        <v/>
      </c>
      <c r="AE145" s="337">
        <f>AC145*M145</f>
        <v/>
      </c>
      <c r="AF145" s="332" t="n">
        <v>13650</v>
      </c>
      <c r="AG145" s="332" t="n">
        <v>-431775</v>
      </c>
      <c r="AH145" s="225">
        <f>IF(AF145&gt;2500000,AQ$2,IF(AF145&gt;1000000,AR$2,IF(AF145&gt;750000,AS$2,IF(AF145&gt;500000,AT$2,IF(AF145&lt;500000,AU$2)))))</f>
        <v/>
      </c>
      <c r="AI145" s="31">
        <f>IF(AH145=AQ$2,20,IF(AH145=AR$2,15,IF(AH145=AS$2,10,IF(AH145=AT$2,5,IF(AH145=AU$2,0)))))</f>
        <v/>
      </c>
      <c r="AJ145" s="284" t="n">
        <v>40</v>
      </c>
      <c r="AK145" s="31">
        <f>IF(AJ145&gt;84,20,IF(AJ145&gt;80,15,IF(AJ145&gt;75,10,IF(AJ145&gt;70,5,IF(AJ145&gt;49,0,IF(AJ145&lt;1,0,IF(AJ145&lt;20,-20,IF(AJ145&lt;30,-15,IF(AJ145&lt;40,-10,IF(AJ145&lt;50,-5))))))))))</f>
        <v/>
      </c>
      <c r="AL145" s="22" t="n"/>
      <c r="AM145" s="550" t="inlineStr">
        <is>
          <t>C</t>
        </is>
      </c>
      <c r="AN145" s="22">
        <f>IF(AM145=$AN$1,20,IF(AM145=$AO$1,17,IF(AM145=$AP$1,12,IF(AM145=$AQ$1,5,IF(AM145=$AR$1,0)))))</f>
        <v/>
      </c>
      <c r="AP145" s="31" t="n"/>
      <c r="AQ145" s="175" t="inlineStr">
        <is>
          <t>Neutral</t>
        </is>
      </c>
      <c r="AR145" s="548">
        <f>IF(AQ145=$AS$1,20,IF(AQ145=$AU$1,18,IF(AQ145=$AW$1,14,IF(AQ145=$AY$1,10,IF(AQ145=$BA$1,5,IF(AQ145=$BC$1,0,IF(AQ145=$BD$1,-2.5)))))))</f>
        <v/>
      </c>
      <c r="AS145" s="189" t="n">
        <v>0.18</v>
      </c>
      <c r="AT145" s="22">
        <f>IF(AS145&lt;1,5,IF(AS145&lt;2,0,IF(AS145&gt;2,-5, IF(AS145=0,5,IF(AS145&lt;0,-7)))))</f>
        <v/>
      </c>
      <c r="AU145" s="189" t="n">
        <v>-12.06</v>
      </c>
      <c r="AV145" s="22">
        <f>IF(AU145&lt;0,-7,IF(AU145&lt;15,5,IF(AU145&lt;25,2,IF(AU145=25,-5,IF(AU145&gt;25,0)))))</f>
        <v/>
      </c>
      <c r="AW145" s="189" t="inlineStr">
        <is>
          <t>N/A</t>
        </is>
      </c>
      <c r="AX145" s="22">
        <f>IF(AW145=1,5,IF(AW145&lt;1,5,IF(AW145&gt;1,0)))</f>
        <v/>
      </c>
      <c r="AY145" s="178" t="inlineStr">
        <is>
          <t>V Bearish</t>
        </is>
      </c>
      <c r="AZ145" s="189">
        <f>IF(AY145=$AS$1,20,IF(AY145=$AU$1,18,IF(AY145=$AW$1,14,IF(AY145=$AY$1,10,IF(AY145=$BA$1,5,IF(AY145=$BC$1,0,IF(AY145=$BD$1,-2.5)))))))</f>
        <v/>
      </c>
      <c r="BA145" s="18" t="n">
        <v>0.505</v>
      </c>
      <c r="BB145" s="548">
        <f>IF(BA145&gt;0.05,2,IF(BA145&gt;0,1,IF(BA145&lt;-0.05,-1,IF(BA145&lt;0.1,-2))))</f>
        <v/>
      </c>
      <c r="BC145" s="554" t="n">
        <v>45657</v>
      </c>
      <c r="BD145" s="22" t="n">
        <v>7.55</v>
      </c>
      <c r="BE145" s="22">
        <f>X145</f>
        <v/>
      </c>
      <c r="BF145" s="18">
        <f>IF(BD145&gt;0,(BE145-BD145)/BD145,0)</f>
        <v/>
      </c>
      <c r="BG145" s="548">
        <f>IF(BF145&gt;0.05,4,IF(BF145&gt;0,2,IF(BF145&lt;-0.05,-2,IF(BF145&lt;0.1,-4))))</f>
        <v/>
      </c>
      <c r="BH145" s="225" t="n">
        <v>5</v>
      </c>
      <c r="BI145" s="225">
        <f>BH145*M145</f>
        <v/>
      </c>
      <c r="BJ145" s="225">
        <f>IF(BH145&gt;5,-1,IF(BH145&gt;4,0,IF(BH145&gt;3,1,IF(BH145&gt;2,2,IF(BH145&gt;1,2, IF(BH145=0,2,IF(BH145&lt;-5,-2,IF(BH145&lt;4,2,IF(BH145&lt;0,1)))))))))</f>
        <v/>
      </c>
      <c r="BK145" s="31" t="n">
        <v>13</v>
      </c>
      <c r="BL145" s="31">
        <f>BK145*M145</f>
        <v/>
      </c>
      <c r="BM145" s="548">
        <f>IF(BK145&gt;40,4,IF(BK145&gt;30,3.5,IF(BK145&gt;20,3,IF(BK145&gt;10,2,IF(BK145&gt;0,1,IF(BK145=0,0.5,IF(BK145&lt;-40,-4,IF(BK145&lt;-30,-3,IF(BK145&lt;-20,-2.5,IF(BK145&lt;-10,-2,IF(BK145&lt;0,0)))))))))))</f>
        <v/>
      </c>
      <c r="BN145" s="61" t="n">
        <v>15</v>
      </c>
      <c r="BO145" s="61">
        <f>BN145*M145</f>
        <v/>
      </c>
      <c r="BP145" s="548">
        <f>IF(BN145&lt;10,5,IF(BN145&lt;20,4,IF(BN145&lt;30,3,IF(BN145&lt;40,2,IF(BN145&lt;50,1,IF(BN145=50,0,IF(BN145&gt;90,-5,IF(BN145&gt;80,-4,IF(BN145&gt;70,-3,IF(BN145&gt;60,-2,IF(BN145&gt;50,-1,0)))))))))))</f>
        <v/>
      </c>
      <c r="BQ145" s="206" t="n"/>
      <c r="BR145" s="61" t="n">
        <v>0.86</v>
      </c>
      <c r="BS145" s="337">
        <f>BR145*M145</f>
        <v/>
      </c>
      <c r="BT145" s="225">
        <f>IF(BR145=1,20,IF(BR145&gt;0.9,16,IF(BR145&gt;0.8,12,IF(BR145&gt;0.7,8,IF(BR145&gt;0.6,4,IF(BR145&gt;0.5,0,IF(BR145&gt;0.4,-1,IF(BR145&gt;0.3,-2,IF(BR145&gt;0.2,-3,IF(BR145&gt;0.1,-4,IF(BR145&gt;0,-5,IF(BR145=0,-5))))))))))))</f>
        <v/>
      </c>
      <c r="BU145" s="61" t="n"/>
      <c r="BV145" s="548" t="inlineStr">
        <is>
          <t>Bull</t>
        </is>
      </c>
      <c r="BW145" s="548">
        <f>IF(BV145=$BZ$1,8,IF(BV145=$CA$1,4,IF(BV145=$CB$1,0,IF(BV145=$CC$1,-4,IF(BV145=$CE$1,-8)))))</f>
        <v/>
      </c>
      <c r="BX145" s="206" t="inlineStr">
        <is>
          <t>˄</t>
        </is>
      </c>
      <c r="BY145" s="206">
        <f>IF(BX145=BR$1,5,IF(BX145=BV$1,0,IF(BX145=BX$1,-5)))</f>
        <v/>
      </c>
      <c r="BZ145" s="554" t="n">
        <v>45967</v>
      </c>
      <c r="CA145" s="548" t="inlineStr">
        <is>
          <t>Buy</t>
        </is>
      </c>
      <c r="CE145" t="inlineStr">
        <is>
          <t>Materials</t>
        </is>
      </c>
      <c r="CF145" t="inlineStr">
        <is>
          <t>Materials</t>
        </is>
      </c>
      <c r="CG145" t="inlineStr">
        <is>
          <t>MetaLs &amp; Mining</t>
        </is>
      </c>
      <c r="CH145" t="inlineStr">
        <is>
          <t>Precious Metals &amp; Minerals</t>
        </is>
      </c>
      <c r="CK145" t="inlineStr">
        <is>
          <t>Copper - MAGA Account stock</t>
        </is>
      </c>
      <c r="CO145" s="548" t="n"/>
      <c r="CR145" t="inlineStr">
        <is>
          <t>IE</t>
        </is>
      </c>
    </row>
    <row r="146" ht="16" customHeight="1" s="545">
      <c r="B146" s="246" t="n"/>
      <c r="C146" s="246" t="n"/>
      <c r="D146" s="246" t="n"/>
      <c r="E146" s="246" t="n"/>
      <c r="F146" s="246" t="n"/>
      <c r="G146" s="246" t="n"/>
      <c r="H146" s="246" t="n"/>
      <c r="I146" s="246" t="n"/>
      <c r="J146" s="246" t="n"/>
      <c r="K146" s="246" t="n"/>
      <c r="L146" s="270" t="n"/>
      <c r="M146" s="384" t="n"/>
      <c r="N146" s="335" t="n"/>
      <c r="O146" s="246" t="n"/>
      <c r="P146" s="246" t="n"/>
      <c r="Q146" s="246" t="n"/>
      <c r="R146" s="246" t="n"/>
      <c r="S146" s="249">
        <f>IF(BN146&lt;30,$BX$1,IF(BN146&gt;70,$BR$1,$BV$1))</f>
        <v/>
      </c>
      <c r="T146" s="466" t="inlineStr">
        <is>
          <t>Copper</t>
        </is>
      </c>
      <c r="U146" s="547" t="inlineStr">
        <is>
          <t>FCX</t>
        </is>
      </c>
      <c r="V146" t="inlineStr">
        <is>
          <t>Freeport-McMoRan Inc.</t>
        </is>
      </c>
      <c r="X146" s="80" t="n">
        <v>41.37</v>
      </c>
      <c r="Y146" s="189" t="n"/>
      <c r="Z146" s="189" t="n"/>
      <c r="AA146" s="22">
        <f>AN146+AP146+AR146+AZ146+BB146+BG146+BJ146+BM146+BT146+BW146+BY146+AC146+AI146+BP146+AK146</f>
        <v/>
      </c>
      <c r="AB146" s="336">
        <f>IF(X146&gt;0,AB$122,0)</f>
        <v/>
      </c>
      <c r="AC146" s="337">
        <f>IF(AB146&gt;0,AC$122,0)</f>
        <v/>
      </c>
      <c r="AD146" s="337">
        <f>IF(AC146&gt;0,AD$122,0)</f>
        <v/>
      </c>
      <c r="AE146" s="337">
        <f>AC146*M154</f>
        <v/>
      </c>
      <c r="AF146" s="332" t="n">
        <v>905965</v>
      </c>
      <c r="AG146" s="332" t="n">
        <v>67298</v>
      </c>
      <c r="AH146" s="225">
        <f>IF(AF146&gt;2500000,AQ$2,IF(AF146&gt;1000000,AR$2,IF(AF146&gt;750000,AS$2,IF(AF146&gt;500000,AT$2,IF(AF146&lt;500000,AU$2)))))</f>
        <v/>
      </c>
      <c r="AI146" s="31">
        <f>IF(AH146=AQ$2,20,IF(AH146=AR$2,15,IF(AH146=AS$2,10,IF(AH146=AT$2,5,IF(AH146=AU$2,0)))))</f>
        <v/>
      </c>
      <c r="AJ146" s="284" t="n">
        <v>69</v>
      </c>
      <c r="AK146" s="31">
        <f>IF(AJ146&gt;84,20,IF(AJ146&gt;80,15,IF(AJ146&gt;75,10,IF(AJ146&gt;70,5,IF(AJ146&gt;49,0,IF(AJ146&lt;1,0,IF(AJ146&lt;20,-20,IF(AJ146&lt;30,-15,IF(AJ146&lt;40,-10,IF(AJ146&lt;50,-5))))))))))</f>
        <v/>
      </c>
      <c r="AL146" s="22" t="n"/>
      <c r="AM146" s="453" t="inlineStr">
        <is>
          <t>D</t>
        </is>
      </c>
      <c r="AN146" s="22">
        <f>IF(AM146=$AN$1,20,IF(AM146=$AO$1,17,IF(AM146=$AP$1,12,IF(AM146=$AQ$1,5,IF(AM146=$AR$1,0)))))</f>
        <v/>
      </c>
      <c r="AP146" s="31" t="n"/>
      <c r="AQ146" s="177" t="inlineStr">
        <is>
          <t>Neutral+</t>
        </is>
      </c>
      <c r="AR146" s="548">
        <f>IF(AQ146=$AS$1,20,IF(AQ146=$AU$1,18,IF(AQ146=$AW$1,14,IF(AQ146=$AY$1,10,IF(AQ146=$BA$1,5,IF(AQ146=$BC$1,0,IF(AQ146=$BD$1,-2.5)))))))</f>
        <v/>
      </c>
      <c r="AS146" s="189" t="n">
        <v>3.3</v>
      </c>
      <c r="AT146" s="22">
        <f>IF(AS146&lt;1,5,IF(AS146&lt;2,0,IF(AS146&gt;2,-5, IF(AS146=0,5,IF(AS146&lt;0,-7)))))</f>
        <v/>
      </c>
      <c r="AU146" s="189" t="n">
        <v>30.05</v>
      </c>
      <c r="AV146" s="22">
        <f>IF(AU146&lt;0,-7,IF(AU146&lt;15,5,IF(AU146&lt;25,2,IF(AU146=25,-5,IF(AU146&gt;25,0)))))</f>
        <v/>
      </c>
      <c r="AW146" s="189" t="n">
        <v>1.01</v>
      </c>
      <c r="AX146" s="22">
        <f>IF(AW146=1,5,IF(AW146&lt;1,5,IF(AW146&gt;1,0)))</f>
        <v/>
      </c>
      <c r="AY146" s="175" t="inlineStr">
        <is>
          <t>Neutral</t>
        </is>
      </c>
      <c r="AZ146" s="189">
        <f>IF(AY146=$AS$1,20,IF(AY146=$AU$1,18,IF(AY146=$AW$1,14,IF(AY146=$AY$1,10,IF(AY146=$BA$1,5,IF(AY146=$BC$1,0,IF(AY146=$BD$1,-2.5)))))))</f>
        <v/>
      </c>
      <c r="BA146" s="18" t="n">
        <v>-0.203</v>
      </c>
      <c r="BB146" s="548">
        <f>IF(BA146&gt;0.05,2,IF(BA146&gt;0,1,IF(BA146&lt;-0.05,-1,IF(BA146&lt;0.1,-2))))</f>
        <v/>
      </c>
      <c r="BC146" s="554" t="n">
        <v>45657</v>
      </c>
      <c r="BD146" s="22" t="n">
        <v>37.64</v>
      </c>
      <c r="BE146" s="22">
        <f>X146</f>
        <v/>
      </c>
      <c r="BF146" s="18">
        <f>IF(BD146&gt;0,(BE146-BD146)/BD146,0)</f>
        <v/>
      </c>
      <c r="BG146" s="548">
        <f>IF(BF146&gt;0.05,4,IF(BF146&gt;0,2,IF(BF146&lt;-0.05,-2,IF(BF146&lt;0.1,-4))))</f>
        <v/>
      </c>
      <c r="BH146" s="225" t="n">
        <v>-2.5</v>
      </c>
      <c r="BI146" s="225">
        <f>BH146*M146</f>
        <v/>
      </c>
      <c r="BJ146" s="225">
        <f>IF(BH146&gt;5,-1,IF(BH146&gt;4,0,IF(BH146&gt;3,1,IF(BH146&gt;2,2,IF(BH146&gt;1,2, IF(BH146=0,2,IF(BH146&lt;-5,-2,IF(BH146&lt;4,2,IF(BH146&lt;0,1)))))))))</f>
        <v/>
      </c>
      <c r="BK146" s="31" t="n">
        <v>-28</v>
      </c>
      <c r="BL146" s="31">
        <f>BK146*M155</f>
        <v/>
      </c>
      <c r="BM146" s="548">
        <f>IF(BK146&gt;40,4,IF(BK146&gt;30,3.5,IF(BK146&gt;20,3,IF(BK146&gt;10,2,IF(BK146&gt;0,1,IF(BK146=0,0.5,IF(BK146&lt;-40,-4,IF(BK146&lt;-30,-3,IF(BK146&lt;-20,-2.5,IF(BK146&lt;-10,-2,IF(BK146&lt;0,0)))))))))))</f>
        <v/>
      </c>
      <c r="BN146" s="61" t="n">
        <v>27</v>
      </c>
      <c r="BO146" s="61">
        <f>BN146*M155</f>
        <v/>
      </c>
      <c r="BP146" s="548">
        <f>IF(BN146&lt;10,5,IF(BN146&lt;20,4,IF(BN146&lt;30,3,IF(BN146&lt;40,2,IF(BN146&lt;50,1,IF(BN146=50,0,IF(BN146&gt;90,-5,IF(BN146&gt;80,-4,IF(BN146&gt;70,-3,IF(BN146&gt;60,-2,IF(BN146&gt;50,-1,0)))))))))))</f>
        <v/>
      </c>
      <c r="BQ146" s="206" t="n"/>
      <c r="BR146" s="61" t="n">
        <v>0.23</v>
      </c>
      <c r="BS146" s="337">
        <f>BR146*M155</f>
        <v/>
      </c>
      <c r="BT146" s="225">
        <f>IF(BR146=1,20,IF(BR146&gt;0.9,16,IF(BR146&gt;0.8,12,IF(BR146&gt;0.7,8,IF(BR146&gt;0.6,4,IF(BR146&gt;0.5,0,IF(BR146&gt;0.4,-1,IF(BR146&gt;0.3,-2,IF(BR146&gt;0.2,-3,IF(BR146&gt;0.1,-4,IF(BR146&gt;0,-5,IF(BR146=0,-5))))))))))))</f>
        <v/>
      </c>
      <c r="BU146" s="61" t="n"/>
      <c r="BV146" s="548" t="inlineStr">
        <is>
          <t>Bear</t>
        </is>
      </c>
      <c r="BW146" s="548">
        <f>IF(BV146=$BZ$1,8,IF(BV146=$CA$1,4,IF(BV146=$CB$1,0,IF(BV146=$CC$1,-4,IF(BV146=$CE$1,-8)))))</f>
        <v/>
      </c>
      <c r="BX146" s="206" t="inlineStr">
        <is>
          <t>˄</t>
        </is>
      </c>
      <c r="BY146" s="206">
        <f>IF(BX146=BR$1,5,IF(BX146=BV$1,0,IF(BX146=BX$1,-5)))</f>
        <v/>
      </c>
      <c r="BZ146" s="554" t="n"/>
      <c r="CA146" s="548" t="inlineStr">
        <is>
          <t>Buy</t>
        </is>
      </c>
      <c r="CE146" t="inlineStr">
        <is>
          <t>Materials</t>
        </is>
      </c>
      <c r="CF146" s="548" t="inlineStr">
        <is>
          <t>Materials</t>
        </is>
      </c>
      <c r="CG146" t="inlineStr">
        <is>
          <t>Metals &amp; Mining</t>
        </is>
      </c>
      <c r="CH146" s="445" t="inlineStr">
        <is>
          <t>Copper</t>
        </is>
      </c>
      <c r="CL146" s="332" t="n"/>
      <c r="CO146" s="548" t="n"/>
      <c r="CR146" t="inlineStr">
        <is>
          <t>FCX</t>
        </is>
      </c>
    </row>
    <row r="147" ht="16" customHeight="1" s="545">
      <c r="B147" s="246" t="n"/>
      <c r="C147" s="246" t="n"/>
      <c r="D147" s="246" t="n"/>
      <c r="E147" s="246" t="n"/>
      <c r="F147" s="246" t="n"/>
      <c r="G147" s="246" t="n"/>
      <c r="H147" s="246" t="n"/>
      <c r="I147" s="246" t="n"/>
      <c r="J147" s="246" t="n"/>
      <c r="K147" s="246" t="n"/>
      <c r="L147" s="270" t="n"/>
      <c r="M147" s="384" t="n"/>
      <c r="N147" s="335" t="n"/>
      <c r="O147" s="246" t="n"/>
      <c r="P147" s="246" t="n"/>
      <c r="Q147" s="246" t="n"/>
      <c r="R147" s="246" t="n"/>
      <c r="S147" s="249">
        <f>IF(BN147&lt;30,$BX$1,IF(BN147&gt;70,$BR$1,$BV$1))</f>
        <v/>
      </c>
      <c r="T147" s="466" t="inlineStr">
        <is>
          <t xml:space="preserve"> lithium</t>
        </is>
      </c>
      <c r="U147" s="547" t="inlineStr">
        <is>
          <t>ALB</t>
        </is>
      </c>
      <c r="V147" t="inlineStr">
        <is>
          <t>Albemarle Corporation</t>
        </is>
      </c>
      <c r="X147" s="80" t="n">
        <v>88.22</v>
      </c>
      <c r="Y147" s="189" t="n"/>
      <c r="Z147" s="189" t="n"/>
      <c r="AA147" s="22">
        <f>AN147+AP147+AR147+AZ147+BB147+BG147+BJ147+BM147+BT147+BW147+BY147+AC147+AI147+BP147+AK147</f>
        <v/>
      </c>
      <c r="AB147" s="336">
        <f>IF(X147&gt;0,AB$122,0)</f>
        <v/>
      </c>
      <c r="AC147" s="337">
        <f>IF(AB147&gt;0,AC$122,0)</f>
        <v/>
      </c>
      <c r="AD147" s="337">
        <f>IF(AC147&gt;0,AD$122,0)</f>
        <v/>
      </c>
      <c r="AE147" s="337">
        <f>AC147*#REF!</f>
        <v/>
      </c>
      <c r="AF147" s="332" t="n">
        <v>601600</v>
      </c>
      <c r="AG147" s="332" t="n">
        <v>-132073</v>
      </c>
      <c r="AH147" s="225">
        <f>IF(AF147&gt;2500000,AQ$2,IF(AF147&gt;1000000,AR$2,IF(AF147&gt;750000,AS$2,IF(AF147&gt;500000,AT$2,IF(AF147&lt;500000,AU$2)))))</f>
        <v/>
      </c>
      <c r="AI147" s="31">
        <f>IF(AH147=AQ$2,20,IF(AH147=AR$2,15,IF(AH147=AS$2,10,IF(AH147=AT$2,5,IF(AH147=AU$2,0)))))</f>
        <v/>
      </c>
      <c r="AJ147" s="284" t="n">
        <v>38</v>
      </c>
      <c r="AK147" s="31">
        <f>IF(AJ147&gt;84,20,IF(AJ147&gt;80,15,IF(AJ147&gt;75,10,IF(AJ147&gt;70,5,IF(AJ147&gt;49,0,IF(AJ147&lt;1,0,IF(AJ147&lt;20,-20,IF(AJ147&lt;30,-15,IF(AJ147&lt;40,-10,IF(AJ147&lt;50,-5))))))))))</f>
        <v/>
      </c>
      <c r="AL147" s="22" t="n"/>
      <c r="AM147" s="453" t="inlineStr">
        <is>
          <t>D</t>
        </is>
      </c>
      <c r="AN147" s="22">
        <f>IF(AM147=$AN$1,20,IF(AM147=$AO$1,17,IF(AM147=$AP$1,12,IF(AM147=$AQ$1,5,IF(AM147=$AR$1,0)))))</f>
        <v/>
      </c>
      <c r="AP147" s="31" t="n"/>
      <c r="AQ147" s="271" t="inlineStr">
        <is>
          <t>Neutral-</t>
        </is>
      </c>
      <c r="AR147" s="548">
        <f>IF(AQ147=$AS$1,20,IF(AQ147=$AU$1,18,IF(AQ147=$AW$1,14,IF(AQ147=$AY$1,10,IF(AQ147=$BA$1,5,IF(AQ147=$BC$1,0,IF(AQ147=$BD$1,-2.5)))))))</f>
        <v/>
      </c>
      <c r="AS147" s="189" t="n">
        <v>0.31</v>
      </c>
      <c r="AT147" s="22">
        <f>IF(AS147&lt;1,5,IF(AS147&lt;2,0,IF(AS147&gt;2,-5, IF(AS147=0,5,IF(AS147&lt;0,-7)))))</f>
        <v/>
      </c>
      <c r="AU147" s="189" t="n">
        <v>-9.470000000000001</v>
      </c>
      <c r="AV147" s="22">
        <f>IF(AU147&lt;0,-7,IF(AU147&lt;15,5,IF(AU147&lt;25,2,IF(AU147=25,-5,IF(AU147&gt;25,0)))))</f>
        <v/>
      </c>
      <c r="AW147" s="189" t="n">
        <v>-0.59</v>
      </c>
      <c r="AX147" s="22">
        <f>IF(AW147=1,5,IF(AW147&lt;1,5,IF(AW147&gt;1,0)))</f>
        <v/>
      </c>
      <c r="AY147" s="178" t="inlineStr">
        <is>
          <t>V Bearish</t>
        </is>
      </c>
      <c r="AZ147" s="189">
        <f>IF(AY147=$AS$1,20,IF(AY147=$AU$1,18,IF(AY147=$AW$1,14,IF(AY147=$AY$1,10,IF(AY147=$BA$1,5,IF(AY147=$BC$1,0,IF(AY147=$BD$1,-2.5)))))))</f>
        <v/>
      </c>
      <c r="BA147" s="18" t="n">
        <v>-0.065</v>
      </c>
      <c r="BB147" s="548">
        <f>IF(BA147&gt;0.05,2,IF(BA147&gt;0,1,IF(BA147&lt;-0.05,-1,IF(BA147&lt;0.1,-2))))</f>
        <v/>
      </c>
      <c r="BC147" s="554" t="n">
        <v>45657</v>
      </c>
      <c r="BD147" s="22" t="n">
        <v>84.58</v>
      </c>
      <c r="BE147" s="22">
        <f>X147</f>
        <v/>
      </c>
      <c r="BF147" s="18">
        <f>IF(BD147&gt;0,(BE147-BD147)/BD147,0)</f>
        <v/>
      </c>
      <c r="BG147" s="548">
        <f>IF(BF147&gt;0.05,4,IF(BF147&gt;0,2,IF(BF147&lt;-0.05,-2,IF(BF147&lt;0.1,-4))))</f>
        <v/>
      </c>
      <c r="BH147" s="225" t="n">
        <v>3</v>
      </c>
      <c r="BI147" s="225">
        <f>BH147*#REF!</f>
        <v/>
      </c>
      <c r="BJ147" s="225">
        <f>IF(BH147&gt;5,-1,IF(BH147&gt;4,0,IF(BH147&gt;3,1,IF(BH147&gt;2,2,IF(BH147&gt;1,2, IF(BH147=0,2,IF(BH147&lt;-5,-2,IF(BH147&lt;4,2,IF(BH147&lt;0,1)))))))))</f>
        <v/>
      </c>
      <c r="BK147" s="31" t="n">
        <v>-9</v>
      </c>
      <c r="BL147" s="31">
        <f>BK147*#REF!</f>
        <v/>
      </c>
      <c r="BM147" s="548">
        <f>IF(BK147&gt;40,4,IF(BK147&gt;30,3.5,IF(BK147&gt;20,3,IF(BK147&gt;10,2,IF(BK147&gt;0,1,IF(BK147=0,0.5,IF(BK147&lt;-40,-4,IF(BK147&lt;-30,-3,IF(BK147&lt;-20,-2.5,IF(BK147&lt;-10,-2,IF(BK147&lt;0,0)))))))))))</f>
        <v/>
      </c>
      <c r="BN147" s="61" t="n">
        <v>54</v>
      </c>
      <c r="BO147" s="61">
        <f>BN147*#REF!</f>
        <v/>
      </c>
      <c r="BP147" s="548">
        <f>IF(BN147&lt;10,5,IF(BN147&lt;20,4,IF(BN147&lt;30,3,IF(BN147&lt;40,2,IF(BN147&lt;50,1,IF(BN147=50,0,IF(BN147&gt;90,-5,IF(BN147&gt;80,-4,IF(BN147&gt;70,-3,IF(BN147&gt;60,-2,IF(BN147&gt;50,-1,0)))))))))))</f>
        <v/>
      </c>
      <c r="BQ147" s="206" t="n"/>
      <c r="BR147" s="61" t="n">
        <v>0.87</v>
      </c>
      <c r="BS147" s="337">
        <f>BR147*#REF!</f>
        <v/>
      </c>
      <c r="BT147" s="225">
        <f>IF(BR147=1,20,IF(BR147&gt;0.9,16,IF(BR147&gt;0.8,12,IF(BR147&gt;0.7,8,IF(BR147&gt;0.6,4,IF(BR147&gt;0.5,0,IF(BR147&gt;0.4,-1,IF(BR147&gt;0.3,-2,IF(BR147&gt;0.2,-3,IF(BR147&gt;0.1,-4,IF(BR147&gt;0,-5,IF(BR147=0,-5))))))))))))</f>
        <v/>
      </c>
      <c r="BU147" s="61" t="n"/>
      <c r="BV147" s="548" t="inlineStr">
        <is>
          <t>Bear</t>
        </is>
      </c>
      <c r="BW147" s="548">
        <f>IF(BV147=$BZ$1,8,IF(BV147=$CA$1,4,IF(BV147=$CB$1,0,IF(BV147=$CC$1,-4,IF(BV147=$CE$1,-8)))))</f>
        <v/>
      </c>
      <c r="BX147" s="206" t="inlineStr">
        <is>
          <t>˄</t>
        </is>
      </c>
      <c r="BY147" s="206">
        <f>IF(BX147=BR$1,5,IF(BX147=BV$1,0,IF(BX147=BX$1,-5)))</f>
        <v/>
      </c>
      <c r="BZ147" s="554" t="n">
        <v>45966</v>
      </c>
      <c r="CA147" s="548" t="inlineStr">
        <is>
          <t>Hold</t>
        </is>
      </c>
      <c r="CE147" t="inlineStr">
        <is>
          <t>Materials</t>
        </is>
      </c>
      <c r="CF147" s="548" t="inlineStr">
        <is>
          <t>Materials</t>
        </is>
      </c>
      <c r="CG147" t="inlineStr">
        <is>
          <t>Metals &amp; Mining</t>
        </is>
      </c>
      <c r="CH147" s="445" t="inlineStr">
        <is>
          <t>lithium</t>
        </is>
      </c>
      <c r="CL147" s="332" t="n"/>
      <c r="CO147" s="548" t="n"/>
      <c r="CR147" t="inlineStr">
        <is>
          <t>ALB</t>
        </is>
      </c>
    </row>
    <row r="148" ht="16" customHeight="1" s="545">
      <c r="B148" s="246" t="n"/>
      <c r="C148" s="246" t="n"/>
      <c r="D148" s="246" t="n"/>
      <c r="E148" s="246" t="n"/>
      <c r="F148" s="246" t="n"/>
      <c r="G148" s="246" t="n"/>
      <c r="H148" s="246" t="n"/>
      <c r="I148" s="246" t="n"/>
      <c r="J148" s="246" t="n"/>
      <c r="K148" s="246" t="n"/>
      <c r="L148" s="270" t="n"/>
      <c r="M148" s="384" t="n"/>
      <c r="N148" s="335" t="n"/>
      <c r="O148" s="246" t="n"/>
      <c r="P148" s="246" t="n"/>
      <c r="Q148" s="246" t="n"/>
      <c r="R148" s="246" t="n"/>
      <c r="S148" s="249">
        <f>IF(BN148&lt;30,$BX$1,IF(BN148&gt;70,$BR$1,$BV$1))</f>
        <v/>
      </c>
      <c r="T148" s="466" t="inlineStr">
        <is>
          <t>Uranium</t>
        </is>
      </c>
      <c r="U148" s="547" t="inlineStr">
        <is>
          <t>UROY</t>
        </is>
      </c>
      <c r="V148" t="inlineStr">
        <is>
          <t>Uranium Royalty Corp.</t>
        </is>
      </c>
      <c r="X148" s="80" t="n">
        <v>4.28</v>
      </c>
      <c r="Y148" s="189" t="n"/>
      <c r="Z148" s="189" t="n"/>
      <c r="AA148" s="22">
        <f>AN148+AP148+AR148+AZ148+BB148+BG148+BJ148+BM148+BT148+BW148+BY148+AC148+AI148+BP148+AK148</f>
        <v/>
      </c>
      <c r="AB148" s="336">
        <f>IF(X148&gt;0,AB$122,0)</f>
        <v/>
      </c>
      <c r="AC148" s="337">
        <f>IF(AB148&gt;0,AC$122,0)</f>
        <v/>
      </c>
      <c r="AD148" s="337">
        <f>IF(AC148&gt;0,AD$122,0)</f>
        <v/>
      </c>
      <c r="AE148" s="337">
        <f>AC148*M148</f>
        <v/>
      </c>
      <c r="AF148" s="332" t="n">
        <v>2519032</v>
      </c>
      <c r="AG148" s="332" t="n">
        <v>-101727</v>
      </c>
      <c r="AH148" s="225">
        <f>IF(AF148&gt;2500000,AQ$2,IF(AF148&gt;1000000,AR$2,IF(AF148&gt;750000,AS$2,IF(AF148&gt;500000,AT$2,IF(AF148&lt;500000,AU$2)))))</f>
        <v/>
      </c>
      <c r="AI148" s="31">
        <f>IF(AH148=AQ$2,20,IF(AH148=AR$2,15,IF(AH148=AS$2,10,IF(AH148=AT$2,5,IF(AH148=AU$2,0)))))</f>
        <v/>
      </c>
      <c r="AJ148" s="284" t="n">
        <v>52</v>
      </c>
      <c r="AK148" s="31">
        <f>IF(AJ148&gt;84,20,IF(AJ148&gt;80,15,IF(AJ148&gt;75,10,IF(AJ148&gt;70,5,IF(AJ148&gt;49,0,IF(AJ148&lt;1,0,IF(AJ148&lt;20,-20,IF(AJ148&lt;30,-15,IF(AJ148&lt;40,-10,IF(AJ148&lt;50,-5))))))))))</f>
        <v/>
      </c>
      <c r="AL148" s="22" t="n"/>
      <c r="AM148" s="371" t="inlineStr">
        <is>
          <t>B</t>
        </is>
      </c>
      <c r="AN148" s="22">
        <f>IF(AM148=$AN$1,20,IF(AM148=$AO$1,17,IF(AM148=$AP$1,12,IF(AM148=$AQ$1,5,IF(AM148=$AR$1,0)))))</f>
        <v/>
      </c>
      <c r="AP148" s="31" t="n"/>
      <c r="AQ148" s="271" t="inlineStr">
        <is>
          <t>Neutral-</t>
        </is>
      </c>
      <c r="AR148" s="548">
        <f>IF(AQ148=$AS$1,20,IF(AQ148=$AU$1,18,IF(AQ148=$AW$1,14,IF(AQ148=$AY$1,10,IF(AQ148=$BA$1,5,IF(AQ148=$BC$1,0,IF(AQ148=$BD$1,-2.5)))))))</f>
        <v/>
      </c>
      <c r="AS148" s="189" t="n">
        <v>0</v>
      </c>
      <c r="AT148" s="22">
        <f>IF(AS148&lt;1,5,IF(AS148&lt;2,0,IF(AS148&gt;2,-5, IF(AS148=0,5,IF(AS148&lt;0,-7)))))</f>
        <v/>
      </c>
      <c r="AU148" s="189" t="n">
        <v>-428</v>
      </c>
      <c r="AV148" s="22">
        <f>IF(AU148&lt;0,-7,IF(AU148&lt;15,5,IF(AU148&lt;25,2,IF(AU148=25,-5,IF(AU148&gt;25,0)))))</f>
        <v/>
      </c>
      <c r="AW148" s="189" t="inlineStr">
        <is>
          <t>N/A</t>
        </is>
      </c>
      <c r="AX148" s="22">
        <f>IF(AW148=1,5,IF(AW148&lt;1,5,IF(AW148&gt;1,0)))</f>
        <v/>
      </c>
      <c r="AY148" s="178" t="inlineStr">
        <is>
          <t>V Bearish</t>
        </is>
      </c>
      <c r="AZ148" s="189">
        <f>IF(AY148=$AS$1,20,IF(AY148=$AU$1,18,IF(AY148=$AW$1,14,IF(AY148=$AY$1,10,IF(AY148=$BA$1,5,IF(AY148=$BC$1,0,IF(AY148=$BD$1,-2.5)))))))</f>
        <v/>
      </c>
      <c r="BA148" s="18" t="n">
        <v>0.665</v>
      </c>
      <c r="BB148" s="548">
        <f>IF(BA148&gt;0.05,2,IF(BA148&gt;0,1,IF(BA148&lt;-0.05,-1,IF(BA148&lt;0.1,-2))))</f>
        <v/>
      </c>
      <c r="BC148" s="554" t="n">
        <v>45657</v>
      </c>
      <c r="BD148" s="22" t="n">
        <v>2.19</v>
      </c>
      <c r="BE148" s="22">
        <f>X148</f>
        <v/>
      </c>
      <c r="BF148" s="18">
        <f>IF(BD148&gt;0,(BE148-BD148)/BD148,0)</f>
        <v/>
      </c>
      <c r="BG148" s="548">
        <f>IF(BF148&gt;0.05,4,IF(BF148&gt;0,2,IF(BF148&lt;-0.05,-2,IF(BF148&lt;0.1,-4))))</f>
        <v/>
      </c>
      <c r="BH148" s="225" t="n">
        <v>4.5</v>
      </c>
      <c r="BI148" s="225">
        <f>BH148*M148</f>
        <v/>
      </c>
      <c r="BJ148" s="225">
        <f>IF(BH148&gt;5,-1,IF(BH148&gt;4,0,IF(BH148&gt;3,1,IF(BH148&gt;2,2,IF(BH148&gt;1,2, IF(BH148=0,2,IF(BH148&lt;-5,-2,IF(BH148&lt;4,2,IF(BH148&lt;0,1)))))))))</f>
        <v/>
      </c>
      <c r="BK148" s="31" t="n">
        <v>14</v>
      </c>
      <c r="BL148" s="31">
        <f>BK148*M148</f>
        <v/>
      </c>
      <c r="BM148" s="548">
        <f>IF(BK148&gt;40,4,IF(BK148&gt;30,3.5,IF(BK148&gt;20,3,IF(BK148&gt;10,2,IF(BK148&gt;0,1,IF(BK148=0,0.5,IF(BK148&lt;-40,-4,IF(BK148&lt;-30,-3,IF(BK148&lt;-20,-2.5,IF(BK148&lt;-10,-2,IF(BK148&lt;0,0)))))))))))</f>
        <v/>
      </c>
      <c r="BN148" s="61" t="n">
        <v>28</v>
      </c>
      <c r="BO148" s="61">
        <f>BN148*M148</f>
        <v/>
      </c>
      <c r="BP148" s="548">
        <f>IF(BN148&lt;10,5,IF(BN148&lt;20,4,IF(BN148&lt;30,3,IF(BN148&lt;40,2,IF(BN148&lt;50,1,IF(BN148=50,0,IF(BN148&gt;90,-5,IF(BN148&gt;80,-4,IF(BN148&gt;70,-3,IF(BN148&gt;60,-2,IF(BN148&gt;50,-1,0)))))))))))</f>
        <v/>
      </c>
      <c r="BQ148" s="206" t="n"/>
      <c r="BR148" s="61" t="n">
        <v>0.88</v>
      </c>
      <c r="BS148" s="337">
        <f>BR148*M148</f>
        <v/>
      </c>
      <c r="BT148" s="225">
        <f>IF(BR148=1,20,IF(BR148&gt;0.9,16,IF(BR148&gt;0.8,12,IF(BR148&gt;0.7,8,IF(BR148&gt;0.6,4,IF(BR148&gt;0.5,0,IF(BR148&gt;0.4,-1,IF(BR148&gt;0.3,-2,IF(BR148&gt;0.2,-3,IF(BR148&gt;0.1,-4,IF(BR148&gt;0,-5,IF(BR148=0,-5))))))))))))</f>
        <v/>
      </c>
      <c r="BU148" s="61" t="n"/>
      <c r="BV148" s="548" t="inlineStr">
        <is>
          <t>Bear</t>
        </is>
      </c>
      <c r="BW148" s="548">
        <f>IF(BV148=$BZ$1,8,IF(BV148=$CA$1,4,IF(BV148=$CB$1,0,IF(BV148=$CC$1,-4,IF(BV148=$CE$1,-8)))))</f>
        <v/>
      </c>
      <c r="BX148" s="206" t="inlineStr">
        <is>
          <t>˄</t>
        </is>
      </c>
      <c r="BY148" s="206">
        <f>IF(BX148=BR$1,5,IF(BX148=BV$1,0,IF(BX148=BX$1,-5)))</f>
        <v/>
      </c>
      <c r="BZ148" s="554" t="n"/>
      <c r="CA148" s="548" t="inlineStr">
        <is>
          <t>Buy</t>
        </is>
      </c>
      <c r="CE148" t="inlineStr">
        <is>
          <t>Materials</t>
        </is>
      </c>
      <c r="CF148" s="548" t="inlineStr">
        <is>
          <t>Materials</t>
        </is>
      </c>
      <c r="CG148" t="inlineStr">
        <is>
          <t>Metals &amp; Mining</t>
        </is>
      </c>
      <c r="CH148" s="445" t="inlineStr">
        <is>
          <t>Uranium</t>
        </is>
      </c>
      <c r="CL148" s="332" t="n"/>
      <c r="CO148" s="548" t="n"/>
      <c r="CR148" t="inlineStr">
        <is>
          <t>UROY</t>
        </is>
      </c>
    </row>
    <row r="149" ht="16" customHeight="1" s="545">
      <c r="B149" s="246" t="n"/>
      <c r="C149" s="246" t="n"/>
      <c r="D149" s="246" t="n"/>
      <c r="E149" s="246" t="n"/>
      <c r="F149" s="246" t="n"/>
      <c r="G149" s="246" t="n"/>
      <c r="H149" s="246" t="n"/>
      <c r="I149" s="246" t="n"/>
      <c r="J149" s="246" t="n"/>
      <c r="K149" s="246" t="n"/>
      <c r="L149" s="270" t="n"/>
      <c r="M149" s="384" t="n"/>
      <c r="N149" s="335" t="n"/>
      <c r="O149" s="246" t="n"/>
      <c r="P149" s="246" t="n"/>
      <c r="Q149" s="246" t="n"/>
      <c r="R149" s="246" t="n"/>
      <c r="S149" s="249">
        <f>IF(BN149&lt;30,$BX$1,IF(BN149&gt;70,$BR$1,$BV$1))</f>
        <v/>
      </c>
      <c r="T149" s="466" t="inlineStr">
        <is>
          <t>Uranium</t>
        </is>
      </c>
      <c r="U149" s="547" t="inlineStr">
        <is>
          <t>UEC</t>
        </is>
      </c>
      <c r="V149" t="inlineStr">
        <is>
          <t>Uranium Energy Corp.</t>
        </is>
      </c>
      <c r="X149" t="n">
        <v>13.21</v>
      </c>
      <c r="Y149" s="189" t="n"/>
      <c r="Z149" s="189" t="n"/>
      <c r="AA149" s="22">
        <f>AN149+AP149+AR149+AZ149+BB149+BG149+BJ149+BM149+BT149+BW149+BY149+AC149+AI149+BP149+AK149</f>
        <v/>
      </c>
      <c r="AB149" s="336">
        <f>IF(X149&gt;0,AB$122,0)</f>
        <v/>
      </c>
      <c r="AC149" s="337">
        <f>IF(AB149&gt;0,AC$122,0)</f>
        <v/>
      </c>
      <c r="AD149" s="337">
        <f>IF(AC149&gt;0,AD$122,0)</f>
        <v/>
      </c>
      <c r="AE149" s="337">
        <f>AC149*M149</f>
        <v/>
      </c>
      <c r="AF149" s="332" t="n">
        <v>390860</v>
      </c>
      <c r="AG149" s="332" t="n">
        <v>-512608</v>
      </c>
      <c r="AH149" s="225">
        <f>IF(AF149&gt;2500000,AQ$2,IF(AF149&gt;1000000,AR$2,IF(AF149&gt;750000,AS$2,IF(AF149&gt;500000,AT$2,IF(AF149&lt;500000,AU$2)))))</f>
        <v/>
      </c>
      <c r="AI149" s="31">
        <f>IF(AH149=AQ$2,20,IF(AH149=AR$2,15,IF(AH149=AS$2,10,IF(AH149=AT$2,5,IF(AH149=AU$2,0)))))</f>
        <v/>
      </c>
      <c r="AJ149" s="284" t="n">
        <v>48</v>
      </c>
      <c r="AK149" s="31">
        <f>IF(AJ149&gt;84,20,IF(AJ149&gt;80,15,IF(AJ149&gt;75,10,IF(AJ149&gt;70,5,IF(AJ149&gt;49,0,IF(AJ149&lt;1,0,IF(AJ149&lt;20,-20,IF(AJ149&lt;30,-15,IF(AJ149&lt;40,-10,IF(AJ149&lt;50,-5))))))))))</f>
        <v/>
      </c>
      <c r="AL149" s="22" t="n"/>
      <c r="AM149" s="371" t="inlineStr">
        <is>
          <t>B</t>
        </is>
      </c>
      <c r="AN149" s="22">
        <f>IF(AM149=$AN$1,20,IF(AM149=$AO$1,17,IF(AM149=$AP$1,12,IF(AM149=$AQ$1,5,IF(AM149=$AR$1,0)))))</f>
        <v/>
      </c>
      <c r="AP149" s="31" t="n"/>
      <c r="AQ149" s="271" t="inlineStr">
        <is>
          <t>Neutral-</t>
        </is>
      </c>
      <c r="AR149" s="548">
        <f>IF(AQ149=$AS$1,20,IF(AQ149=$AU$1,18,IF(AQ149=$AW$1,14,IF(AQ149=$AY$1,10,IF(AQ149=$BA$1,5,IF(AQ149=$BC$1,0,IF(AQ149=$BD$1,-2.5)))))))</f>
        <v/>
      </c>
      <c r="AS149" s="189" t="n">
        <v>0</v>
      </c>
      <c r="AT149" s="22">
        <f>IF(AS149&lt;1,5,IF(AS149&lt;2,0,IF(AS149&gt;2,-5, IF(AS149=0,5,IF(AS149&lt;0,-7)))))</f>
        <v/>
      </c>
      <c r="AU149" s="189" t="n">
        <v>-66.05</v>
      </c>
      <c r="AV149" s="22">
        <f>IF(AU149&lt;0,-7,IF(AU149&lt;15,5,IF(AU149&lt;25,2,IF(AU149=25,-5,IF(AU149&gt;25,0)))))</f>
        <v/>
      </c>
      <c r="AW149" s="189" t="n">
        <v>-0.54</v>
      </c>
      <c r="AX149" s="22">
        <f>IF(AW149=1,5,IF(AW149&lt;1,5,IF(AW149&gt;1,0)))</f>
        <v/>
      </c>
      <c r="AY149" s="273" t="inlineStr">
        <is>
          <t>Bearish</t>
        </is>
      </c>
      <c r="AZ149" s="189">
        <f>IF(AY149=$AS$1,20,IF(AY149=$AU$1,18,IF(AY149=$AW$1,14,IF(AY149=$AY$1,10,IF(AY149=$BA$1,5,IF(AY149=$BC$1,0,IF(AY149=$BD$1,-2.5)))))))</f>
        <v/>
      </c>
      <c r="BA149" s="18" t="n">
        <v>0.984</v>
      </c>
      <c r="BB149" s="548">
        <f>IF(BA149&gt;0.05,2,IF(BA149&gt;0,1,IF(BA149&lt;-0.05,-1,IF(BA149&lt;0.1,-2))))</f>
        <v/>
      </c>
      <c r="BC149" s="554" t="n">
        <v>45657</v>
      </c>
      <c r="BD149" s="22" t="n">
        <v>6.69</v>
      </c>
      <c r="BE149" s="22">
        <f>X149</f>
        <v/>
      </c>
      <c r="BF149" s="18">
        <f>IF(BD149&gt;0,(BE149-BD149)/BD149,0)</f>
        <v/>
      </c>
      <c r="BG149" s="548">
        <f>IF(BF149&gt;0.05,4,IF(BF149&gt;0,2,IF(BF149&lt;-0.05,-2,IF(BF149&lt;0.1,-4))))</f>
        <v/>
      </c>
      <c r="BH149" s="225" t="n">
        <v>3.5</v>
      </c>
      <c r="BI149" s="225">
        <f>BH149*M149</f>
        <v/>
      </c>
      <c r="BJ149" s="225">
        <f>IF(BH149&gt;5,-1,IF(BH149&gt;4,0,IF(BH149&gt;3,1,IF(BH149&gt;2,2,IF(BH149&gt;1,2, IF(BH149=0,2,IF(BH149&lt;-5,-2,IF(BH149&lt;4,2,IF(BH149&lt;0,1)))))))))</f>
        <v/>
      </c>
      <c r="BK149" s="31" t="n">
        <v>19</v>
      </c>
      <c r="BL149" s="31">
        <f>BK149*M149</f>
        <v/>
      </c>
      <c r="BM149" s="548">
        <f>IF(BK149&gt;40,4,IF(BK149&gt;30,3.5,IF(BK149&gt;20,3,IF(BK149&gt;10,2,IF(BK149&gt;0,1,IF(BK149=0,0.5,IF(BK149&lt;-40,-4,IF(BK149&lt;-30,-3,IF(BK149&lt;-20,-2.5,IF(BK149&lt;-10,-2,IF(BK149&lt;0,0)))))))))))</f>
        <v/>
      </c>
      <c r="BN149" s="61" t="n">
        <v>14</v>
      </c>
      <c r="BO149" s="61">
        <f>BN149*M149</f>
        <v/>
      </c>
      <c r="BP149" s="548">
        <f>IF(BN149&lt;10,5,IF(BN149&lt;20,4,IF(BN149&lt;30,3,IF(BN149&lt;40,2,IF(BN149&lt;50,1,IF(BN149=50,0,IF(BN149&gt;90,-5,IF(BN149&gt;80,-4,IF(BN149&gt;70,-3,IF(BN149&gt;60,-2,IF(BN149&gt;50,-1,0)))))))))))</f>
        <v/>
      </c>
      <c r="BQ149" s="206" t="n"/>
      <c r="BR149" s="61" t="n">
        <v>0.92</v>
      </c>
      <c r="BS149" s="337">
        <f>BR149*M149</f>
        <v/>
      </c>
      <c r="BT149" s="225">
        <f>IF(BR149=1,20,IF(BR149&gt;0.9,16,IF(BR149&gt;0.8,12,IF(BR149&gt;0.7,8,IF(BR149&gt;0.6,4,IF(BR149&gt;0.5,0,IF(BR149&gt;0.4,-1,IF(BR149&gt;0.3,-2,IF(BR149&gt;0.2,-3,IF(BR149&gt;0.1,-4,IF(BR149&gt;0,-5,IF(BR149=0,-5))))))))))))</f>
        <v/>
      </c>
      <c r="BU149" s="61" t="n"/>
      <c r="BV149" s="548" t="inlineStr">
        <is>
          <t>V Bear</t>
        </is>
      </c>
      <c r="BW149" s="548">
        <f>IF(BV149=$BZ$1,8,IF(BV149=$CA$1,4,IF(BV149=$CB$1,0,IF(BV149=$CC$1,-4,IF(BV149=$CE$1,-8)))))</f>
        <v/>
      </c>
      <c r="BX149" s="206">
        <f>BX1</f>
        <v/>
      </c>
      <c r="BY149" s="206">
        <f>IF(BX149=BR$1,5,IF(BX149=BV$1,0,IF(BX149=BX$1,-5)))</f>
        <v/>
      </c>
      <c r="BZ149" s="554" t="n"/>
      <c r="CA149" s="548" t="inlineStr">
        <is>
          <t>Buy</t>
        </is>
      </c>
      <c r="CE149" t="inlineStr">
        <is>
          <t>Materials</t>
        </is>
      </c>
      <c r="CF149" t="inlineStr">
        <is>
          <t>Materials</t>
        </is>
      </c>
      <c r="CG149" t="inlineStr">
        <is>
          <t>Metals &amp; Mining</t>
        </is>
      </c>
      <c r="CH149" t="inlineStr">
        <is>
          <t>Uranium</t>
        </is>
      </c>
      <c r="CL149" s="332" t="n"/>
      <c r="CO149" s="548" t="n"/>
      <c r="CR149" t="inlineStr">
        <is>
          <t>UEC</t>
        </is>
      </c>
    </row>
    <row r="150" ht="16" customHeight="1" s="545">
      <c r="B150" s="246" t="n"/>
      <c r="C150" s="246" t="n"/>
      <c r="D150" s="246" t="n"/>
      <c r="E150" s="246" t="n"/>
      <c r="F150" s="246" t="n"/>
      <c r="G150" s="246" t="n"/>
      <c r="H150" s="246" t="n"/>
      <c r="I150" s="246" t="n"/>
      <c r="J150" s="246" t="n"/>
      <c r="K150" s="246" t="n"/>
      <c r="L150" s="270" t="n"/>
      <c r="M150" s="384" t="n"/>
      <c r="N150" s="335" t="n"/>
      <c r="O150" s="246" t="n"/>
      <c r="P150" s="246" t="n"/>
      <c r="Q150" s="246" t="n"/>
      <c r="R150" s="246" t="n"/>
      <c r="S150" s="249">
        <f>IF(BN150&lt;30,$BX$1,IF(BN150&gt;70,$BR$1,$BV$1))</f>
        <v/>
      </c>
      <c r="T150" s="466" t="inlineStr">
        <is>
          <t>Uranium</t>
        </is>
      </c>
      <c r="U150" s="547" t="inlineStr">
        <is>
          <t>EU</t>
        </is>
      </c>
      <c r="V150" t="inlineStr">
        <is>
          <t xml:space="preserve">enCore Energy Corp. </t>
        </is>
      </c>
      <c r="X150" t="n">
        <v>3.25</v>
      </c>
      <c r="Y150" s="189" t="n"/>
      <c r="Z150" s="189" t="n"/>
      <c r="AA150" s="22">
        <f>AN150+AP150+AR150+AZ150+BB150+BG150+BJ150+BM150+BT150+BW150+BY150+AC150+AI150+BP150+AK150</f>
        <v/>
      </c>
      <c r="AB150" s="336">
        <f>IF(X150&gt;0,AB$122,0)</f>
        <v/>
      </c>
      <c r="AC150" s="337">
        <f>IF(AB150&gt;0,AC$122,0)</f>
        <v/>
      </c>
      <c r="AD150" s="337">
        <f>IF(AC150&gt;0,AD$122,0)</f>
        <v/>
      </c>
      <c r="AE150" s="337">
        <f>AC150*M150</f>
        <v/>
      </c>
      <c r="AF150" s="332" t="n"/>
      <c r="AG150" s="332" t="n"/>
      <c r="AH150" s="225">
        <f>IF(AF150&gt;2500000,AQ$2,IF(AF150&gt;1000000,AR$2,IF(AF150&gt;750000,AS$2,IF(AF150&gt;500000,AT$2,IF(AF150&lt;500000,AU$2)))))</f>
        <v/>
      </c>
      <c r="AI150" s="31">
        <f>IF(AH150=AQ$2,20,IF(AH150=AR$2,15,IF(AH150=AS$2,10,IF(AH150=AT$2,5,IF(AH150=AU$2,0)))))</f>
        <v/>
      </c>
      <c r="AJ150" s="284" t="n">
        <v>15</v>
      </c>
      <c r="AK150" s="31">
        <f>IF(AJ150&gt;84,20,IF(AJ150&gt;80,15,IF(AJ150&gt;75,10,IF(AJ150&gt;70,5,IF(AJ150&gt;49,0,IF(AJ150&lt;1,0,IF(AJ150&lt;20,-20,IF(AJ150&lt;30,-15,IF(AJ150&lt;40,-10,IF(AJ150&lt;50,-5))))))))))</f>
        <v/>
      </c>
      <c r="AL150" s="22" t="n"/>
      <c r="AM150" s="453" t="inlineStr">
        <is>
          <t>D</t>
        </is>
      </c>
      <c r="AN150" s="22">
        <f>IF(AM150=$AN$1,20,IF(AM150=$AO$1,17,IF(AM150=$AP$1,12,IF(AM150=$AQ$1,5,IF(AM150=$AR$1,0)))))</f>
        <v/>
      </c>
      <c r="AP150" s="31" t="n"/>
      <c r="AQ150" s="271" t="inlineStr">
        <is>
          <t>Neutral-</t>
        </is>
      </c>
      <c r="AR150" s="548">
        <f>IF(AQ150=$AS$1,20,IF(AQ150=$AU$1,18,IF(AQ150=$AW$1,14,IF(AQ150=$AY$1,10,IF(AQ150=$BA$1,5,IF(AQ150=$BC$1,0,IF(AQ150=$BD$1,-2.5)))))))</f>
        <v/>
      </c>
      <c r="AS150" s="189" t="n">
        <v>0</v>
      </c>
      <c r="AT150" s="22">
        <f>IF(AS150&lt;1,5,IF(AS150&lt;2,0,IF(AS150&gt;2,-5, IF(AS150=0,5,IF(AS150&lt;0,-7)))))</f>
        <v/>
      </c>
      <c r="AU150" s="189" t="n">
        <v>-7.56</v>
      </c>
      <c r="AV150" s="22">
        <f>IF(AU150&lt;0,-7,IF(AU150&lt;15,5,IF(AU150&lt;25,2,IF(AU150=25,-5,IF(AU150&gt;25,0)))))</f>
        <v/>
      </c>
      <c r="AW150" s="189" t="inlineStr">
        <is>
          <t>N/A</t>
        </is>
      </c>
      <c r="AX150" s="22">
        <f>IF(AW150=1,5,IF(AW150&lt;1,5,IF(AW150&gt;1,0)))</f>
        <v/>
      </c>
      <c r="AY150" s="273" t="inlineStr">
        <is>
          <t>Bearish</t>
        </is>
      </c>
      <c r="AZ150" s="189">
        <f>IF(AY150=$AS$1,20,IF(AY150=$AU$1,18,IF(AY150=$AW$1,14,IF(AY150=$AY$1,10,IF(AY150=$BA$1,5,IF(AY150=$BC$1,0,IF(AY150=$BD$1,-2.5)))))))</f>
        <v/>
      </c>
      <c r="BA150" s="18" t="n">
        <v>-0.234</v>
      </c>
      <c r="BB150" s="548">
        <f>IF(BA150&gt;0.05,2,IF(BA150&gt;0,1,IF(BA150&lt;-0.05,-1,IF(BA150&lt;0.1,-2))))</f>
        <v/>
      </c>
      <c r="BC150" s="554" t="n">
        <v>45657</v>
      </c>
      <c r="BD150" s="22" t="n">
        <v>3.41</v>
      </c>
      <c r="BE150" s="22">
        <f>X150</f>
        <v/>
      </c>
      <c r="BF150" s="18">
        <f>IF(BD150&gt;0,(BE150-BD150)/BD150,0)</f>
        <v/>
      </c>
      <c r="BG150" s="548">
        <f>IF(BF150&gt;0.05,4,IF(BF150&gt;0,2,IF(BF150&lt;-0.05,-2,IF(BF150&lt;0.1,-4))))</f>
        <v/>
      </c>
      <c r="BH150" s="225" t="n">
        <v>3.5</v>
      </c>
      <c r="BI150" s="225">
        <f>BH150*M150</f>
        <v/>
      </c>
      <c r="BJ150" s="225">
        <f>IF(BH150&gt;5,-1,IF(BH150&gt;4,0,IF(BH150&gt;3,1,IF(BH150&gt;2,2,IF(BH150&gt;1,2, IF(BH150=0,2,IF(BH150&lt;-5,-2,IF(BH150&lt;4,2,IF(BH150&lt;0,1)))))))))</f>
        <v/>
      </c>
      <c r="BK150" s="31" t="n">
        <v>14</v>
      </c>
      <c r="BL150" s="31">
        <f>BK150*M150</f>
        <v/>
      </c>
      <c r="BM150" s="548">
        <f>IF(BK150&gt;40,4,IF(BK150&gt;30,3.5,IF(BK150&gt;20,3,IF(BK150&gt;10,2,IF(BK150&gt;0,1,IF(BK150=0,0.5,IF(BK150&lt;-40,-4,IF(BK150&lt;-30,-3,IF(BK150&lt;-20,-2.5,IF(BK150&lt;-10,-2,IF(BK150&lt;0,0)))))))))))</f>
        <v/>
      </c>
      <c r="BN150" s="61" t="n">
        <v>74</v>
      </c>
      <c r="BO150" s="61">
        <f>BN150*M150</f>
        <v/>
      </c>
      <c r="BP150" s="548">
        <f>IF(BN150&lt;10,5,IF(BN150&lt;20,4,IF(BN150&lt;30,3,IF(BN150&lt;40,2,IF(BN150&lt;50,1,IF(BN150=50,0,IF(BN150&gt;90,-5,IF(BN150&gt;80,-4,IF(BN150&gt;70,-3,IF(BN150&gt;60,-2,IF(BN150&gt;50,-1,0)))))))))))</f>
        <v/>
      </c>
      <c r="BQ150" s="206" t="n"/>
      <c r="BR150" s="61" t="n">
        <v>0.95</v>
      </c>
      <c r="BS150" s="337">
        <f>BR150*M150</f>
        <v/>
      </c>
      <c r="BT150" s="225">
        <f>IF(BR150=1,20,IF(BR150&gt;0.9,16,IF(BR150&gt;0.8,12,IF(BR150&gt;0.7,8,IF(BR150&gt;0.6,4,IF(BR150&gt;0.5,0,IF(BR150&gt;0.4,-1,IF(BR150&gt;0.3,-2,IF(BR150&gt;0.2,-3,IF(BR150&gt;0.1,-4,IF(BR150&gt;0,-5,IF(BR150=0,-5))))))))))))</f>
        <v/>
      </c>
      <c r="BU150" s="61" t="n"/>
      <c r="BV150" s="548" t="inlineStr">
        <is>
          <t>V Bear</t>
        </is>
      </c>
      <c r="BW150" s="548">
        <f>IF(BV150=$BZ$1,8,IF(BV150=$CA$1,4,IF(BV150=$CB$1,0,IF(BV150=$CC$1,-4,IF(BV150=$CE$1,-8)))))</f>
        <v/>
      </c>
      <c r="BX150" s="206">
        <f>BX1</f>
        <v/>
      </c>
      <c r="BY150" s="206">
        <f>IF(BX150=BR$1,5,IF(BX150=BV$1,0,IF(BX150=BX$1,-5)))</f>
        <v/>
      </c>
      <c r="BZ150" s="554" t="n"/>
      <c r="CA150" s="548" t="inlineStr">
        <is>
          <t>S Buy</t>
        </is>
      </c>
      <c r="CE150" t="inlineStr">
        <is>
          <t>Materials</t>
        </is>
      </c>
      <c r="CF150" t="inlineStr">
        <is>
          <t>Materials</t>
        </is>
      </c>
      <c r="CG150" t="inlineStr">
        <is>
          <t>Metals &amp; Mining</t>
        </is>
      </c>
      <c r="CH150" t="inlineStr">
        <is>
          <t>Uranium</t>
        </is>
      </c>
      <c r="CL150" s="332" t="n"/>
      <c r="CO150" s="548" t="n"/>
      <c r="CR150" t="inlineStr">
        <is>
          <t>EU</t>
        </is>
      </c>
    </row>
    <row r="151" ht="16" customHeight="1" s="545">
      <c r="B151" s="246" t="n"/>
      <c r="C151" s="246" t="n"/>
      <c r="D151" s="246" t="n"/>
      <c r="E151" s="246" t="n"/>
      <c r="F151" s="246" t="n"/>
      <c r="G151" s="246" t="n"/>
      <c r="H151" s="246" t="n"/>
      <c r="I151" s="246" t="n"/>
      <c r="J151" s="246" t="n"/>
      <c r="K151" s="246" t="n"/>
      <c r="L151" s="270" t="n"/>
      <c r="M151" s="384" t="n"/>
      <c r="N151" s="335" t="n"/>
      <c r="O151" s="246" t="n"/>
      <c r="P151" s="246" t="n"/>
      <c r="Q151" s="246" t="n"/>
      <c r="R151" s="246" t="n"/>
      <c r="S151" s="249">
        <f>IF(BN151&lt;30,$BX$1,IF(BN151&gt;70,$BR$1,$BV$1))</f>
        <v/>
      </c>
      <c r="T151" s="466" t="inlineStr">
        <is>
          <t>Metals</t>
        </is>
      </c>
      <c r="U151" s="547" t="inlineStr">
        <is>
          <t>TECK</t>
        </is>
      </c>
      <c r="V151" t="inlineStr">
        <is>
          <t>Teck Resources Limited</t>
        </is>
      </c>
      <c r="X151" s="80" t="n">
        <v>43.23</v>
      </c>
      <c r="Y151" s="189" t="n"/>
      <c r="Z151" s="189" t="n"/>
      <c r="AA151" s="22">
        <f>AN151+AP151+AR151+AZ151+BB151+BG151+BJ151+BM151+BT151+BW151+BY151+AC151+AI151+BP151+AK151</f>
        <v/>
      </c>
      <c r="AB151" s="336">
        <f>IF(X151&gt;0,AB$122,0)</f>
        <v/>
      </c>
      <c r="AC151" s="337">
        <f>IF(AB151&gt;0,AC$122,0)</f>
        <v/>
      </c>
      <c r="AD151" s="337">
        <f>IF(AC151&gt;0,AD$122,0)</f>
        <v/>
      </c>
      <c r="AE151" s="337">
        <f>AC151*M151</f>
        <v/>
      </c>
      <c r="AF151" s="332" t="n">
        <v>603356</v>
      </c>
      <c r="AG151" s="332" t="n">
        <v>16725</v>
      </c>
      <c r="AH151" s="225">
        <f>IF(AF151&gt;2500000,AQ$2,IF(AF151&gt;1000000,AR$2,IF(AF151&gt;750000,AS$2,IF(AF151&gt;500000,AT$2,IF(AF151&lt;500000,AU$2)))))</f>
        <v/>
      </c>
      <c r="AI151" s="31">
        <f>IF(AH151=AQ$2,20,IF(AH151=AR$2,15,IF(AH151=AS$2,10,IF(AH151=AT$2,5,IF(AH151=AU$2,0)))))</f>
        <v/>
      </c>
      <c r="AJ151" s="284" t="n">
        <v>68</v>
      </c>
      <c r="AK151" s="31">
        <f>IF(AJ151&gt;84,20,IF(AJ151&gt;80,15,IF(AJ151&gt;75,10,IF(AJ151&gt;70,5,IF(AJ151&gt;49,0,IF(AJ151&lt;1,0,IF(AJ151&lt;20,-20,IF(AJ151&lt;30,-15,IF(AJ151&lt;40,-10,IF(AJ151&lt;50,-5))))))))))</f>
        <v/>
      </c>
      <c r="AL151" s="22" t="n"/>
      <c r="AM151" s="453" t="inlineStr">
        <is>
          <t>D</t>
        </is>
      </c>
      <c r="AN151" s="22">
        <f>IF(AM151=$AN$1,20,IF(AM151=$AO$1,17,IF(AM151=$AP$1,12,IF(AM151=$AQ$1,5,IF(AM151=$AR$1,0)))))</f>
        <v/>
      </c>
      <c r="AP151" s="31" t="n"/>
      <c r="AQ151" s="239" t="inlineStr">
        <is>
          <t>Bullish</t>
        </is>
      </c>
      <c r="AR151" s="548">
        <f>IF(AQ151=$AS$1,20,IF(AQ151=$AU$1,18,IF(AQ151=$AW$1,14,IF(AQ151=$AY$1,10,IF(AQ151=$BA$1,5,IF(AQ151=$BC$1,0,IF(AQ151=$BD$1,-2.5)))))))</f>
        <v/>
      </c>
      <c r="AS151" s="189" t="n">
        <v>0.35</v>
      </c>
      <c r="AT151" s="22">
        <f>IF(AS151&lt;1,5,IF(AS151&lt;2,0,IF(AS151&gt;2,-5, IF(AS151=0,5,IF(AS151&lt;0,-7)))))</f>
        <v/>
      </c>
      <c r="AU151" s="189" t="n">
        <v>93.98</v>
      </c>
      <c r="AV151" s="22">
        <f>IF(AU151&lt;0,-7,IF(AU151&lt;15,5,IF(AU151&lt;25,2,IF(AU151=25,-5,IF(AU151&gt;25,0)))))</f>
        <v/>
      </c>
      <c r="AW151" s="189" t="inlineStr">
        <is>
          <t>N/A</t>
        </is>
      </c>
      <c r="AX151" s="22">
        <f>IF(AW151=1,5,IF(AW151&lt;1,5,IF(AW151&gt;1,0)))</f>
        <v/>
      </c>
      <c r="AY151" s="175" t="inlineStr">
        <is>
          <t>Neutral</t>
        </is>
      </c>
      <c r="AZ151" s="189">
        <f>IF(AY151=$AS$1,20,IF(AY151=$AU$1,18,IF(AY151=$AW$1,14,IF(AY151=$AY$1,10,IF(AY151=$BA$1,5,IF(AY151=$BC$1,0,IF(AY151=$BD$1,-2.5)))))))</f>
        <v/>
      </c>
      <c r="BA151" s="18" t="n">
        <v>-0.159</v>
      </c>
      <c r="BB151" s="548">
        <f>IF(BA151&gt;0.05,2,IF(BA151&gt;0,1,IF(BA151&lt;-0.05,-1,IF(BA151&lt;0.1,-2))))</f>
        <v/>
      </c>
      <c r="BC151" s="554" t="n">
        <v>45657</v>
      </c>
      <c r="BD151" s="22" t="n">
        <v>40.26</v>
      </c>
      <c r="BE151" s="22">
        <f>X151</f>
        <v/>
      </c>
      <c r="BF151" s="18">
        <f>IF(BD151&gt;0,(BE151-BD151)/BD151,0)</f>
        <v/>
      </c>
      <c r="BG151" s="548">
        <f>IF(BF151&gt;0.05,4,IF(BF151&gt;0,2,IF(BF151&lt;-0.05,-2,IF(BF151&lt;0.1,-4))))</f>
        <v/>
      </c>
      <c r="BH151" s="225" t="n">
        <v>4</v>
      </c>
      <c r="BI151" s="225">
        <f>BH151*M151</f>
        <v/>
      </c>
      <c r="BJ151" s="225">
        <f>IF(BH151&gt;5,-1,IF(BH151&gt;4,0,IF(BH151&gt;3,1,IF(BH151&gt;2,2,IF(BH151&gt;1,2, IF(BH151=0,2,IF(BH151&lt;-5,-2,IF(BH151&lt;4,2,IF(BH151&lt;0,1)))))))))</f>
        <v/>
      </c>
      <c r="BK151" s="31" t="n">
        <v>-13</v>
      </c>
      <c r="BL151" s="31">
        <f>BK151*M151</f>
        <v/>
      </c>
      <c r="BM151" s="548">
        <f>IF(BK151&gt;40,4,IF(BK151&gt;30,3.5,IF(BK151&gt;20,3,IF(BK151&gt;10,2,IF(BK151&gt;0,1,IF(BK151=0,0.5,IF(BK151&lt;-40,-4,IF(BK151&lt;-30,-3,IF(BK151&lt;-20,-2.5,IF(BK151&lt;-10,-2,IF(BK151&lt;0,0)))))))))))</f>
        <v/>
      </c>
      <c r="BN151" s="61" t="n">
        <v>65</v>
      </c>
      <c r="BO151" s="61">
        <f>BN151*M160</f>
        <v/>
      </c>
      <c r="BP151" s="548">
        <f>IF(BN151&lt;10,5,IF(BN151&lt;20,4,IF(BN151&lt;30,3,IF(BN151&lt;40,2,IF(BN151&lt;50,1,IF(BN151=50,0,IF(BN151&gt;90,-5,IF(BN151&gt;80,-4,IF(BN151&gt;70,-3,IF(BN151&gt;60,-2,IF(BN151&gt;50,-1,0)))))))))))</f>
        <v/>
      </c>
      <c r="BQ151" s="206" t="n"/>
      <c r="BR151" s="61" t="n">
        <v>0.84</v>
      </c>
      <c r="BS151" s="337">
        <f>BR151*M160</f>
        <v/>
      </c>
      <c r="BT151" s="225">
        <f>IF(BR151=1,20,IF(BR151&gt;0.9,16,IF(BR151&gt;0.8,12,IF(BR151&gt;0.7,8,IF(BR151&gt;0.6,4,IF(BR151&gt;0.5,0,IF(BR151&gt;0.4,-1,IF(BR151&gt;0.3,-2,IF(BR151&gt;0.2,-3,IF(BR151&gt;0.1,-4,IF(BR151&gt;0,-5,IF(BR151=0,-5))))))))))))</f>
        <v/>
      </c>
      <c r="BU151" s="61" t="n"/>
      <c r="BV151" s="548" t="inlineStr">
        <is>
          <t>Neut</t>
        </is>
      </c>
      <c r="BW151" s="548">
        <f>IF(BV151=$BZ$1,8,IF(BV151=$CA$1,4,IF(BV151=$CB$1,0,IF(BV151=$CC$1,-4,IF(BV151=$CE$1,-8)))))</f>
        <v/>
      </c>
      <c r="BX151" s="206" t="inlineStr">
        <is>
          <t>˄</t>
        </is>
      </c>
      <c r="BY151" s="206">
        <f>IF(BX151=BR$1,5,IF(BX151=BV$1,0,IF(BX151=BX$1,-5)))</f>
        <v/>
      </c>
      <c r="BZ151" s="554" t="n"/>
      <c r="CA151" s="548" t="inlineStr">
        <is>
          <t>Buy</t>
        </is>
      </c>
      <c r="CE151" t="inlineStr">
        <is>
          <t>Materials</t>
        </is>
      </c>
      <c r="CF151" s="548" t="inlineStr">
        <is>
          <t>Materials</t>
        </is>
      </c>
      <c r="CG151" t="inlineStr">
        <is>
          <t>Metals &amp; Mining</t>
        </is>
      </c>
      <c r="CH151" s="445" t="inlineStr">
        <is>
          <t>Misc. Metals</t>
        </is>
      </c>
      <c r="CL151" s="332" t="n"/>
      <c r="CO151" s="548" t="n"/>
      <c r="CR151" t="inlineStr">
        <is>
          <t>TECK</t>
        </is>
      </c>
    </row>
    <row r="152" hidden="1" ht="15.75" customHeight="1" s="545">
      <c r="B152" s="246" t="n"/>
      <c r="C152" s="246" t="n"/>
      <c r="D152" s="246" t="n"/>
      <c r="E152" s="246" t="n"/>
      <c r="F152" s="246" t="n"/>
      <c r="G152" s="246" t="n"/>
      <c r="H152" s="246" t="n"/>
      <c r="I152" s="246" t="n"/>
      <c r="J152" s="246" t="n"/>
      <c r="K152" s="246" t="n"/>
      <c r="L152" s="270" t="n"/>
      <c r="M152" s="384" t="n"/>
      <c r="N152" s="335" t="n"/>
      <c r="O152" s="246" t="n"/>
      <c r="P152" s="246" t="n"/>
      <c r="Q152" s="246" t="n"/>
      <c r="Y152" s="189" t="n"/>
      <c r="Z152" s="189" t="n"/>
      <c r="AA152" s="22">
        <f>AN152+AP152+AR152+AZ152+BB152+BG152+BJ152+BM152+BT152+BW152+BY152+AC152+AI152+BP152+AK152</f>
        <v/>
      </c>
      <c r="AB152" s="336">
        <f>IF(X152&gt;0,AB$122,0)</f>
        <v/>
      </c>
      <c r="AC152" s="337">
        <f>IF(AB152&gt;0,AC$122,0)</f>
        <v/>
      </c>
      <c r="AD152" s="366">
        <f>AB152*M152</f>
        <v/>
      </c>
      <c r="AE152" s="337">
        <f>AC152*M152</f>
        <v/>
      </c>
      <c r="AF152" s="332" t="n"/>
      <c r="AG152" s="332" t="n"/>
      <c r="AH152" s="225">
        <f>IF(AF152&gt;2500000,AQ$2,IF(AF152&gt;1000000,AR$2,IF(AF152&gt;750000,AS$2,IF(AF152&gt;500000,AT$2,IF(AF152&lt;500000,AU$2)))))</f>
        <v/>
      </c>
      <c r="AI152" s="31">
        <f>IF(AH152=AQ$2,20,IF(AH152=AR$2,15,IF(AH152=AS$2,10,IF(AH152=AT$2,5,IF(AH152=AU$2,0)))))</f>
        <v/>
      </c>
      <c r="AJ152" s="284" t="n"/>
      <c r="AK152" s="31">
        <f>IF(AJ152&gt;84,20,IF(AJ152&gt;80,15,IF(AJ152&gt;75,10,IF(AJ152&gt;70,5,IF(AJ152&gt;49,0,IF(AJ152&lt;1,0,IF(AJ152&lt;20,-20,IF(AJ152&lt;30,-15,IF(AJ152&lt;40,-10,IF(AJ152&lt;50,-5))))))))))</f>
        <v/>
      </c>
      <c r="AL152" s="22" t="n"/>
      <c r="AM152" s="550" t="n"/>
      <c r="AN152" s="22">
        <f>IF(AM152=$AN$1,20,IF(AM152=$AO$1,17,IF(AM152=$AP$1,12,IF(AM152=$AQ$1,5,IF(AM152=$AR$1,0)))))</f>
        <v/>
      </c>
      <c r="AP152" s="31" t="n"/>
      <c r="AQ152" s="175" t="n"/>
      <c r="AR152" s="548">
        <f>IF(AQ152=$AS$1,20,IF(AQ152=$AU$1,18,IF(AQ152=$AW$1,14,IF(AQ152=$AY$1,10,IF(AQ152=$BA$1,5,IF(AQ152=$BC$1,0,IF(AQ152=$BD$1,-2.5)))))))</f>
        <v/>
      </c>
      <c r="AS152" s="189" t="n"/>
      <c r="AT152" s="22">
        <f>IF(AS152&lt;1,5,IF(AS152&lt;2,0,IF(AS152&gt;2,-5, IF(AS152=0,5,IF(AS152&lt;0,-7)))))</f>
        <v/>
      </c>
      <c r="AU152" s="189" t="n"/>
      <c r="AV152" s="22">
        <f>IF(AU152&lt;0,-7,IF(AU152&lt;15,5,IF(AU152&lt;25,2,IF(AU152=25,-5,IF(AU152&gt;25,0)))))</f>
        <v/>
      </c>
      <c r="AW152" s="189" t="n"/>
      <c r="AX152" s="22">
        <f>IF(AW152=1,5,IF(AW152&lt;1,5,IF(AW152&gt;1,0)))</f>
        <v/>
      </c>
      <c r="AY152" s="189" t="n"/>
      <c r="AZ152" s="189">
        <f>IF(AY152=$AS$1,20,IF(AY152=$AU$1,18,IF(AY152=$AW$1,14,IF(AY152=$AY$1,10,IF(AY152=$BA$1,5,IF(AY152=$BC$1,0,IF(AY152=$BD$1,-2.5)))))))</f>
        <v/>
      </c>
      <c r="BA152" s="18" t="n"/>
      <c r="BB152" s="548">
        <f>IF(BA152&gt;0.05,2,IF(BA152&gt;0,1,IF(BA152&lt;-0.05,-1,IF(BA152&lt;0.1,-2))))</f>
        <v/>
      </c>
      <c r="BC152" s="554" t="n">
        <v>45657</v>
      </c>
      <c r="BD152" s="22" t="n"/>
      <c r="BE152" s="22">
        <f>X152</f>
        <v/>
      </c>
      <c r="BF152" s="18">
        <f>IF(BD152&gt;0,(BE152-BD152)/BD152,0)</f>
        <v/>
      </c>
      <c r="BG152" s="548">
        <f>IF(BF152&gt;0.05,4,IF(BF152&gt;0,2,IF(BF152&lt;-0.05,-2,IF(BF152&lt;0.1,-4))))</f>
        <v/>
      </c>
      <c r="BH152" s="225" t="n"/>
      <c r="BI152" s="225">
        <f>BH152*M152</f>
        <v/>
      </c>
      <c r="BJ152" s="225">
        <f>IF(BH152&gt;5,-1,IF(BH152&gt;4,0,IF(BH152&gt;3,1,IF(BH152&gt;2,2,IF(BH152&gt;1,2, IF(BH152=0,2,IF(BH152&lt;-5,-2,IF(BH152&lt;4,2,IF(BH152&lt;0,1)))))))))</f>
        <v/>
      </c>
      <c r="BK152" s="31" t="n"/>
      <c r="BL152" s="31">
        <f>BK152*M152</f>
        <v/>
      </c>
      <c r="BM152" s="548">
        <f>IF(BK152&gt;40,4,IF(BK152&gt;30,3.5,IF(BK152&gt;20,3,IF(BK152&gt;10,2,IF(BK152&gt;0,1,IF(BK152=0,0.5,IF(BK152&lt;-40,-4,IF(BK152&lt;-30,-3,IF(BK152&lt;-20,-2.5,IF(BK152&lt;-10,-2,IF(BK152&lt;0,0)))))))))))</f>
        <v/>
      </c>
      <c r="BN152" s="61" t="n"/>
      <c r="BO152" s="61">
        <f>BN152*M152</f>
        <v/>
      </c>
      <c r="BP152" s="548">
        <f>IF(BN152&lt;10,5,IF(BN152&lt;20,4,IF(BN152&lt;30,3,IF(BN152&lt;40,2,IF(BN152&lt;50,1,IF(BN152=50,0,IF(BN152&gt;90,-5,IF(BN152&gt;80,-4,IF(BN152&gt;70,-3,IF(BN152&gt;60,-2,IF(BN152&gt;50,-1,0)))))))))))</f>
        <v/>
      </c>
      <c r="BQ152" s="206" t="n"/>
      <c r="BR152" s="61" t="n"/>
      <c r="BS152" s="337">
        <f>BR152*M152</f>
        <v/>
      </c>
      <c r="BT152" s="225">
        <f>IF(BR152=1,20,IF(BR152&gt;0.9,16,IF(BR152&gt;0.8,12,IF(BR152&gt;0.7,8,IF(BR152&gt;0.6,4,IF(BR152&gt;0.5,0,IF(BR152&gt;0.4,-1,IF(BR152&gt;0.3,-2,IF(BR152&gt;0.2,-3,IF(BR152&gt;0.1,-4,IF(BR152&gt;0,-5,IF(BR152=0,-5))))))))))))</f>
        <v/>
      </c>
      <c r="BU152" s="61" t="n"/>
      <c r="BV152" s="548" t="n"/>
      <c r="BW152" s="548">
        <f>IF(BV152=$BZ$1,8,IF(BV152=$CA$1,4,IF(BV152=$CB$1,0,IF(BV152=$CC$1,-4,IF(BV152=$CE$1,-8)))))</f>
        <v/>
      </c>
      <c r="BX152" s="206" t="inlineStr">
        <is>
          <t>˄</t>
        </is>
      </c>
      <c r="BY152" s="206">
        <f>IF(BX152=BR$1,5,IF(BX152=BV$1,0,IF(BX152=BX$1,-5)))</f>
        <v/>
      </c>
      <c r="BZ152" s="554" t="n"/>
      <c r="CA152" s="548" t="inlineStr">
        <is>
          <t>Buy</t>
        </is>
      </c>
      <c r="CL152" s="332" t="n"/>
      <c r="CO152" s="548" t="n"/>
    </row>
    <row r="153" hidden="1" ht="15.75" customHeight="1" s="545">
      <c r="B153" s="246" t="n"/>
      <c r="C153" s="246" t="n"/>
      <c r="D153" s="246" t="n"/>
      <c r="E153" s="246" t="n"/>
      <c r="F153" s="246" t="n"/>
      <c r="G153" s="246" t="n"/>
      <c r="H153" s="246" t="n"/>
      <c r="I153" s="246" t="n"/>
      <c r="J153" s="246" t="n"/>
      <c r="K153" s="246" t="n"/>
      <c r="L153" s="270" t="n"/>
      <c r="M153" s="384" t="n"/>
      <c r="N153" s="335" t="n"/>
      <c r="O153" s="246" t="n"/>
      <c r="P153" s="246" t="n"/>
      <c r="Q153" s="246" t="n"/>
      <c r="Y153" s="189" t="n"/>
      <c r="Z153" s="189" t="n"/>
      <c r="AA153" s="22">
        <f>AN153+AP153+AR153+AZ153+BB153+BG153+BJ153+BM153+BT153+BW153+BY153+AC153+AI153+BP153+AK153</f>
        <v/>
      </c>
      <c r="AB153" s="336">
        <f>IF(X153&gt;0,AB$122,0)</f>
        <v/>
      </c>
      <c r="AC153" s="337">
        <f>IF(AB153&gt;0,AC$122,0)</f>
        <v/>
      </c>
      <c r="AD153" s="366">
        <f>AB153*M153</f>
        <v/>
      </c>
      <c r="AE153" s="337">
        <f>AC153*M153</f>
        <v/>
      </c>
      <c r="AF153" s="332" t="n"/>
      <c r="AG153" s="332" t="n"/>
      <c r="AH153" s="225">
        <f>IF(AF153&gt;2500000,AQ$2,IF(AF153&gt;1000000,AR$2,IF(AF153&gt;750000,AS$2,IF(AF153&gt;500000,AT$2,IF(AF153&lt;500000,AU$2)))))</f>
        <v/>
      </c>
      <c r="AI153" s="31">
        <f>IF(AH153=AQ$2,20,IF(AH153=AR$2,15,IF(AH153=AS$2,10,IF(AH153=AT$2,5,IF(AH153=AU$2,0)))))</f>
        <v/>
      </c>
      <c r="AJ153" s="284" t="n"/>
      <c r="AK153" s="31">
        <f>IF(AJ153&gt;84,20,IF(AJ153&gt;80,15,IF(AJ153&gt;75,10,IF(AJ153&gt;70,5,IF(AJ153&gt;49,0,IF(AJ153&lt;1,0,IF(AJ153&lt;20,-20,IF(AJ153&lt;30,-15,IF(AJ153&lt;40,-10,IF(AJ153&lt;50,-5))))))))))</f>
        <v/>
      </c>
      <c r="AL153" s="22" t="n"/>
      <c r="AM153" s="550" t="n"/>
      <c r="AN153" s="22">
        <f>IF(AM153=$AN$1,20,IF(AM153=$AO$1,17,IF(AM153=$AP$1,12,IF(AM153=$AQ$1,5,IF(AM153=$AR$1,0)))))</f>
        <v/>
      </c>
      <c r="AP153" s="31" t="n"/>
      <c r="AQ153" s="175" t="n"/>
      <c r="AR153" s="548">
        <f>IF(AQ153=$AS$1,20,IF(AQ153=$AU$1,18,IF(AQ153=$AW$1,14,IF(AQ153=$AY$1,10,IF(AQ153=$BA$1,5,IF(AQ153=$BC$1,0,IF(AQ153=$BD$1,-2.5)))))))</f>
        <v/>
      </c>
      <c r="AS153" s="189" t="n"/>
      <c r="AT153" s="22">
        <f>IF(AS153&lt;1,5,IF(AS153&lt;2,0,IF(AS153&gt;2,-5, IF(AS153=0,5,IF(AS153&lt;0,-7)))))</f>
        <v/>
      </c>
      <c r="AU153" s="189" t="n"/>
      <c r="AV153" s="22">
        <f>IF(AU153&lt;0,-7,IF(AU153&lt;15,5,IF(AU153&lt;25,2,IF(AU153=25,-5,IF(AU153&gt;25,0)))))</f>
        <v/>
      </c>
      <c r="AW153" s="189" t="n"/>
      <c r="AX153" s="22">
        <f>IF(AW153=1,5,IF(AW153&lt;1,5,IF(AW153&gt;1,0)))</f>
        <v/>
      </c>
      <c r="AY153" s="189" t="n"/>
      <c r="AZ153" s="189">
        <f>IF(AY153=$AS$1,20,IF(AY153=$AU$1,18,IF(AY153=$AW$1,14,IF(AY153=$AY$1,10,IF(AY153=$BA$1,5,IF(AY153=$BC$1,0,IF(AY153=$BD$1,-2.5)))))))</f>
        <v/>
      </c>
      <c r="BA153" s="18" t="n"/>
      <c r="BB153" s="548">
        <f>IF(BA153&gt;0.05,2,IF(BA153&gt;0,1,IF(BA153&lt;-0.05,-1,IF(BA153&lt;0.1,-2))))</f>
        <v/>
      </c>
      <c r="BC153" s="554" t="n">
        <v>45657</v>
      </c>
      <c r="BD153" s="22" t="n"/>
      <c r="BE153" s="22">
        <f>X153</f>
        <v/>
      </c>
      <c r="BF153" s="18">
        <f>IF(BD153&gt;0,(BE153-BD153)/BD153,0)</f>
        <v/>
      </c>
      <c r="BG153" s="548">
        <f>IF(BF153&gt;0.05,4,IF(BF153&gt;0,2,IF(BF153&lt;-0.05,-2,IF(BF153&lt;0.1,-4))))</f>
        <v/>
      </c>
      <c r="BH153" s="225" t="n"/>
      <c r="BI153" s="225">
        <f>BH153*M153</f>
        <v/>
      </c>
      <c r="BJ153" s="225">
        <f>IF(BH153&gt;5,-1,IF(BH153&gt;4,0,IF(BH153&gt;3,1,IF(BH153&gt;2,2,IF(BH153&gt;1,2, IF(BH153=0,2,IF(BH153&lt;-5,-2,IF(BH153&lt;4,2,IF(BH153&lt;0,1)))))))))</f>
        <v/>
      </c>
      <c r="BK153" s="31" t="n"/>
      <c r="BL153" s="31">
        <f>BK153*M153</f>
        <v/>
      </c>
      <c r="BM153" s="548">
        <f>IF(BK153&gt;40,4,IF(BK153&gt;30,3.5,IF(BK153&gt;20,3,IF(BK153&gt;10,2,IF(BK153&gt;0,1,IF(BK153=0,0.5,IF(BK153&lt;-40,-4,IF(BK153&lt;-30,-3,IF(BK153&lt;-20,-2.5,IF(BK153&lt;-10,-2,IF(BK153&lt;0,0)))))))))))</f>
        <v/>
      </c>
      <c r="BN153" s="61" t="n"/>
      <c r="BO153" s="61">
        <f>BN153*M153</f>
        <v/>
      </c>
      <c r="BP153" s="548">
        <f>IF(BN153&lt;10,5,IF(BN153&lt;20,4,IF(BN153&lt;30,3,IF(BN153&lt;40,2,IF(BN153&lt;50,1,IF(BN153=50,0,IF(BN153&gt;90,-5,IF(BN153&gt;80,-4,IF(BN153&gt;70,-3,IF(BN153&gt;60,-2,IF(BN153&gt;50,-1,0)))))))))))</f>
        <v/>
      </c>
      <c r="BQ153" s="206" t="n"/>
      <c r="BR153" s="61" t="n"/>
      <c r="BS153" s="337">
        <f>BR153*M153</f>
        <v/>
      </c>
      <c r="BT153" s="225">
        <f>IF(BR153=1,20,IF(BR153&gt;0.9,16,IF(BR153&gt;0.8,12,IF(BR153&gt;0.7,8,IF(BR153&gt;0.6,4,IF(BR153&gt;0.5,0,IF(BR153&gt;0.4,-1,IF(BR153&gt;0.3,-2,IF(BR153&gt;0.2,-3,IF(BR153&gt;0.1,-4,IF(BR153&gt;0,-5,IF(BR153=0,-5))))))))))))</f>
        <v/>
      </c>
      <c r="BU153" s="61" t="n"/>
      <c r="BV153" s="548" t="n"/>
      <c r="BW153" s="548">
        <f>IF(BV153=$BZ$1,8,IF(BV153=$CA$1,4,IF(BV153=$CB$1,0,IF(BV153=$CC$1,-4,IF(BV153=$CE$1,-8)))))</f>
        <v/>
      </c>
      <c r="BX153" s="206" t="inlineStr">
        <is>
          <t>˄</t>
        </is>
      </c>
      <c r="BY153" s="206">
        <f>IF(BX153=BR$1,5,IF(BX153=BV$1,0,IF(BX153=BX$1,-5)))</f>
        <v/>
      </c>
      <c r="BZ153" s="554" t="n"/>
      <c r="CA153" s="548" t="inlineStr">
        <is>
          <t>Buy</t>
        </is>
      </c>
      <c r="CL153" s="332" t="n"/>
      <c r="CO153" s="548" t="n"/>
    </row>
    <row r="154" hidden="1" ht="17.25" customHeight="1" s="545">
      <c r="B154" s="246" t="n"/>
      <c r="C154" s="246" t="n"/>
      <c r="D154" s="246" t="n"/>
      <c r="E154" s="246" t="n"/>
      <c r="F154" s="246" t="n"/>
      <c r="G154" s="246" t="n"/>
      <c r="H154" s="246" t="n"/>
      <c r="I154" s="246" t="n"/>
      <c r="J154" s="246" t="n"/>
      <c r="K154" s="246" t="n"/>
      <c r="L154" s="270" t="n"/>
      <c r="M154" s="384" t="n"/>
      <c r="N154" s="335" t="n"/>
      <c r="O154" s="246" t="n"/>
      <c r="P154" s="246" t="n"/>
      <c r="Q154" s="246" t="n"/>
      <c r="R154" s="246" t="n"/>
      <c r="S154" s="249" t="n"/>
      <c r="T154" s="445" t="n"/>
      <c r="U154" s="444" t="n"/>
      <c r="X154" s="80" t="n"/>
      <c r="Y154" s="189" t="n"/>
      <c r="Z154" s="189" t="n"/>
      <c r="AA154" s="22">
        <f>AN154+AP154+AR154+AZ154+BB154+BG154+BJ154+BM154+BT154+BW154+BY154+AC154+AI154+BP154+AK154</f>
        <v/>
      </c>
      <c r="AB154" s="336">
        <f>IF(X154&gt;0,AB$122,0)</f>
        <v/>
      </c>
      <c r="AC154" s="337">
        <f>IF(AB154&gt;0,AC$122,0)</f>
        <v/>
      </c>
      <c r="AD154" s="366">
        <f>AB154*M154</f>
        <v/>
      </c>
      <c r="AE154" s="337">
        <f>AC154*M154</f>
        <v/>
      </c>
      <c r="AF154" s="332" t="n"/>
      <c r="AG154" s="332" t="n"/>
      <c r="AH154" s="225">
        <f>IF(AF154&gt;2500000,AQ$2,IF(AF154&gt;1000000,AR$2,IF(AF154&gt;750000,AS$2,IF(AF154&gt;500000,AT$2,IF(AF154&lt;500000,AU$2)))))</f>
        <v/>
      </c>
      <c r="AI154" s="31">
        <f>IF(AH154=AQ$2,20,IF(AH154=AR$2,15,IF(AH154=AS$2,10,IF(AH154=AT$2,5,IF(AH154=AU$2,0)))))</f>
        <v/>
      </c>
      <c r="AJ154" s="284" t="n"/>
      <c r="AK154" s="31">
        <f>IF(AJ154&gt;84,20,IF(AJ154&gt;80,15,IF(AJ154&gt;75,10,IF(AJ154&gt;70,5,IF(AJ154&gt;49,0,IF(AJ154&lt;1,0,IF(AJ154&lt;20,-20,IF(AJ154&lt;30,-15,IF(AJ154&lt;40,-10,IF(AJ154&lt;50,-5))))))))))</f>
        <v/>
      </c>
      <c r="AL154" s="22" t="n"/>
      <c r="AM154" s="550" t="n"/>
      <c r="AN154" s="22">
        <f>IF(AM154=$AN$1,20,IF(AM154=$AO$1,17,IF(AM154=$AP$1,12,IF(AM154=$AQ$1,5,IF(AM154=$AR$1,0)))))</f>
        <v/>
      </c>
      <c r="AP154" s="31" t="n"/>
      <c r="AQ154" s="175" t="n"/>
      <c r="AR154" s="548">
        <f>IF(AQ154=$AS$1,20,IF(AQ154=$AU$1,18,IF(AQ154=$AW$1,14,IF(AQ154=$AY$1,10,IF(AQ154=$BA$1,5,IF(AQ154=$BC$1,0,IF(AQ154=$BD$1,-2.5)))))))</f>
        <v/>
      </c>
      <c r="AS154" s="189" t="n"/>
      <c r="AT154" s="22">
        <f>IF(AS154&lt;1,5,IF(AS154&lt;2,0,IF(AS154&gt;2,-5, IF(AS154=0,5,IF(AS154&lt;0,-7)))))</f>
        <v/>
      </c>
      <c r="AU154" s="189" t="n"/>
      <c r="AV154" s="22">
        <f>IF(AU154&lt;0,-7,IF(AU154&lt;15,5,IF(AU154&lt;25,2,IF(AU154=25,-5,IF(AU154&gt;25,0)))))</f>
        <v/>
      </c>
      <c r="AW154" s="189" t="n"/>
      <c r="AX154" s="22">
        <f>IF(AW154=1,5,IF(AW154&lt;1,5,IF(AW154&gt;1,0)))</f>
        <v/>
      </c>
      <c r="AY154" s="189" t="n"/>
      <c r="AZ154" s="189">
        <f>IF(AY154=$AS$1,20,IF(AY154=$AU$1,18,IF(AY154=$AW$1,14,IF(AY154=$AY$1,10,IF(AY154=$BA$1,5,IF(AY154=$BC$1,0,IF(AY154=$BD$1,-2.5)))))))</f>
        <v/>
      </c>
      <c r="BA154" s="18" t="n"/>
      <c r="BB154" s="548">
        <f>IF(BA154&gt;0.05,2,IF(BA154&gt;0,1,IF(BA154&lt;-0.05,-1,IF(BA154&lt;0.1,-2))))</f>
        <v/>
      </c>
      <c r="BC154" s="554" t="n">
        <v>45657</v>
      </c>
      <c r="BD154" s="22" t="n"/>
      <c r="BE154" s="22">
        <f>X154</f>
        <v/>
      </c>
      <c r="BF154" s="18">
        <f>IF(BD154&gt;0,(BE154-BD154)/BD154,0)</f>
        <v/>
      </c>
      <c r="BG154" s="548">
        <f>IF(BF154&gt;0.05,4,IF(BF154&gt;0,2,IF(BF154&lt;-0.05,-2,IF(BF154&lt;0.1,-4))))</f>
        <v/>
      </c>
      <c r="BH154" s="225" t="n"/>
      <c r="BI154" s="225">
        <f>BH154*M154</f>
        <v/>
      </c>
      <c r="BJ154" s="225">
        <f>IF(BH154&gt;5,-1,IF(BH154&gt;4,0,IF(BH154&gt;3,1,IF(BH154&gt;2,2,IF(BH154&gt;1,2, IF(BH154=0,2,IF(BH154&lt;-5,-2,IF(BH154&lt;4,2,IF(BH154&lt;0,1)))))))))</f>
        <v/>
      </c>
      <c r="BK154" s="31" t="n"/>
      <c r="BL154" s="31">
        <f>BK154*M154</f>
        <v/>
      </c>
      <c r="BM154" s="548">
        <f>IF(BK154&gt;40,4,IF(BK154&gt;30,3.5,IF(BK154&gt;20,3,IF(BK154&gt;10,2,IF(BK154&gt;0,1,IF(BK154=0,0.5,IF(BK154&lt;-40,-4,IF(BK154&lt;-30,-3,IF(BK154&lt;-20,-2.5,IF(BK154&lt;-10,-2,IF(BK154&lt;0,0)))))))))))</f>
        <v/>
      </c>
      <c r="BN154" s="61" t="n"/>
      <c r="BO154" s="61">
        <f>BN154*M154</f>
        <v/>
      </c>
      <c r="BP154" s="548">
        <f>IF(BN154&lt;10,5,IF(BN154&lt;20,4,IF(BN154&lt;30,3,IF(BN154&lt;40,2,IF(BN154&lt;50,1,IF(BN154=50,0,IF(BN154&gt;90,-5,IF(BN154&gt;80,-4,IF(BN154&gt;70,-3,IF(BN154&gt;60,-2,IF(BN154&gt;50,-1,0)))))))))))</f>
        <v/>
      </c>
      <c r="BQ154" s="206" t="n"/>
      <c r="BR154" s="61" t="n"/>
      <c r="BS154" s="337">
        <f>BR154*M154</f>
        <v/>
      </c>
      <c r="BT154" s="225">
        <f>IF(BR154=1,20,IF(BR154&gt;0.9,16,IF(BR154&gt;0.8,12,IF(BR154&gt;0.7,8,IF(BR154&gt;0.6,4,IF(BR154&gt;0.5,0,IF(BR154&gt;0.4,-1,IF(BR154&gt;0.3,-2,IF(BR154&gt;0.2,-3,IF(BR154&gt;0.1,-4,IF(BR154&gt;0,-5,IF(BR154=0,-5))))))))))))</f>
        <v/>
      </c>
      <c r="BU154" s="61" t="n"/>
      <c r="BV154" s="548" t="n"/>
      <c r="BW154" s="548">
        <f>IF(BV154=$BZ$1,8,IF(BV154=$CA$1,4,IF(BV154=$CB$1,0,IF(BV154=$CC$1,-4,IF(BV154=$CE$1,-8)))))</f>
        <v/>
      </c>
      <c r="BX154" s="206" t="inlineStr">
        <is>
          <t>˄</t>
        </is>
      </c>
      <c r="BY154" s="206">
        <f>IF(BX154=BR$1,5,IF(BX154=BV$1,0,IF(BX154=BX$1,-5)))</f>
        <v/>
      </c>
      <c r="BZ154" s="554" t="n"/>
      <c r="CA154" s="548" t="inlineStr">
        <is>
          <t>Buy</t>
        </is>
      </c>
      <c r="CF154" s="548" t="n"/>
      <c r="CL154" s="332" t="n"/>
      <c r="CO154" s="548" t="n"/>
    </row>
    <row r="155" hidden="1" ht="17.25" customHeight="1" s="545">
      <c r="B155" s="246" t="n"/>
      <c r="C155" s="246" t="n"/>
      <c r="D155" s="246" t="n"/>
      <c r="E155" s="246" t="n"/>
      <c r="F155" s="246" t="n"/>
      <c r="G155" s="246" t="n"/>
      <c r="H155" s="246" t="n"/>
      <c r="I155" s="246" t="n"/>
      <c r="J155" s="246" t="n"/>
      <c r="K155" s="246" t="n"/>
      <c r="L155" s="270" t="n"/>
      <c r="M155" s="384" t="n"/>
      <c r="N155" s="335" t="n"/>
      <c r="O155" s="246" t="n"/>
      <c r="P155" s="246" t="n"/>
      <c r="Q155" s="246" t="n"/>
      <c r="R155" s="246" t="n"/>
      <c r="S155" s="249" t="n"/>
      <c r="T155" s="445" t="n"/>
      <c r="U155" s="444" t="n"/>
      <c r="X155" s="80" t="n"/>
      <c r="Y155" s="189" t="n"/>
      <c r="Z155" s="189" t="n"/>
      <c r="AA155" s="22">
        <f>AN155+AP155+AR155+AZ155+BB155+BG155+BJ155+BM155+BT155+BW155+BY155+AC155+AI155+BP155+AK155</f>
        <v/>
      </c>
      <c r="AB155" s="336">
        <f>IF(X155&gt;0,AB$122,0)</f>
        <v/>
      </c>
      <c r="AC155" s="337">
        <f>IF(AB155&gt;0,AC$122,0)</f>
        <v/>
      </c>
      <c r="AD155" s="366">
        <f>AB155*M155</f>
        <v/>
      </c>
      <c r="AE155" s="337">
        <f>AC155*M155</f>
        <v/>
      </c>
      <c r="AF155" s="332" t="n"/>
      <c r="AG155" s="332" t="n"/>
      <c r="AH155" s="225">
        <f>IF(AF155&gt;2500000,AQ$2,IF(AF155&gt;1000000,AR$2,IF(AF155&gt;750000,AS$2,IF(AF155&gt;500000,AT$2,IF(AF155&lt;500000,AU$2)))))</f>
        <v/>
      </c>
      <c r="AI155" s="31">
        <f>IF(AH155=AQ$2,20,IF(AH155=AR$2,15,IF(AH155=AS$2,10,IF(AH155=AT$2,5,IF(AH155=AU$2,0)))))</f>
        <v/>
      </c>
      <c r="AJ155" s="284" t="n"/>
      <c r="AK155" s="31">
        <f>IF(AJ155&gt;84,20,IF(AJ155&gt;80,15,IF(AJ155&gt;75,10,IF(AJ155&gt;70,5,IF(AJ155&gt;49,0,IF(AJ155&lt;1,0,IF(AJ155&lt;20,-20,IF(AJ155&lt;30,-15,IF(AJ155&lt;40,-10,IF(AJ155&lt;50,-5))))))))))</f>
        <v/>
      </c>
      <c r="AL155" s="22" t="n"/>
      <c r="AM155" s="550" t="n"/>
      <c r="AN155" s="22">
        <f>IF(AM155=$AN$1,20,IF(AM155=$AO$1,17,IF(AM155=$AP$1,12,IF(AM155=$AQ$1,5,IF(AM155=$AR$1,0)))))</f>
        <v/>
      </c>
      <c r="AP155" s="31" t="n"/>
      <c r="AQ155" s="175" t="n"/>
      <c r="AR155" s="548">
        <f>IF(AQ155=$AS$1,20,IF(AQ155=$AU$1,18,IF(AQ155=$AW$1,14,IF(AQ155=$AY$1,10,IF(AQ155=$BA$1,5,IF(AQ155=$BC$1,0,IF(AQ155=$BD$1,-2.5)))))))</f>
        <v/>
      </c>
      <c r="AS155" s="189" t="n"/>
      <c r="AT155" s="22">
        <f>IF(AS155&lt;1,5,IF(AS155&lt;2,0,IF(AS155&gt;2,-5, IF(AS155=0,5,IF(AS155&lt;0,-7)))))</f>
        <v/>
      </c>
      <c r="AU155" s="189" t="n"/>
      <c r="AV155" s="22">
        <f>IF(AU155&lt;0,-7,IF(AU155&lt;15,5,IF(AU155&lt;25,2,IF(AU155=25,-5,IF(AU155&gt;25,0)))))</f>
        <v/>
      </c>
      <c r="AW155" s="189" t="n"/>
      <c r="AX155" s="22">
        <f>IF(AW155=1,5,IF(AW155&lt;1,5,IF(AW155&gt;1,0)))</f>
        <v/>
      </c>
      <c r="AY155" s="189" t="n"/>
      <c r="AZ155" s="189">
        <f>IF(AY155=$AS$1,20,IF(AY155=$AU$1,18,IF(AY155=$AW$1,14,IF(AY155=$AY$1,10,IF(AY155=$BA$1,5,IF(AY155=$BC$1,0,IF(AY155=$BD$1,-2.5)))))))</f>
        <v/>
      </c>
      <c r="BA155" s="18" t="n"/>
      <c r="BB155" s="548">
        <f>IF(BA155&gt;0.05,2,IF(BA155&gt;0,1,IF(BA155&lt;-0.05,-1,IF(BA155&lt;0.1,-2))))</f>
        <v/>
      </c>
      <c r="BC155" s="554" t="n">
        <v>45657</v>
      </c>
      <c r="BD155" s="22" t="n"/>
      <c r="BE155" s="22">
        <f>X155</f>
        <v/>
      </c>
      <c r="BF155" s="18">
        <f>IF(BD155&gt;0,(BE155-BD155)/BD155,0)</f>
        <v/>
      </c>
      <c r="BG155" s="548">
        <f>IF(BF155&gt;0.05,4,IF(BF155&gt;0,2,IF(BF155&lt;-0.05,-2,IF(BF155&lt;0.1,-4))))</f>
        <v/>
      </c>
      <c r="BH155" s="225" t="n"/>
      <c r="BI155" s="225">
        <f>BH155*M155</f>
        <v/>
      </c>
      <c r="BJ155" s="225">
        <f>IF(BH155&gt;5,-1,IF(BH155&gt;4,0,IF(BH155&gt;3,1,IF(BH155&gt;2,2,IF(BH155&gt;1,2, IF(BH155=0,2,IF(BH155&lt;-5,-2,IF(BH155&lt;4,2,IF(BH155&lt;0,1)))))))))</f>
        <v/>
      </c>
      <c r="BK155" s="31" t="n"/>
      <c r="BL155" s="31">
        <f>BK155*M155</f>
        <v/>
      </c>
      <c r="BM155" s="548">
        <f>IF(BK155&gt;40,4,IF(BK155&gt;30,3.5,IF(BK155&gt;20,3,IF(BK155&gt;10,2,IF(BK155&gt;0,1,IF(BK155=0,0.5,IF(BK155&lt;-40,-4,IF(BK155&lt;-30,-3,IF(BK155&lt;-20,-2.5,IF(BK155&lt;-10,-2,IF(BK155&lt;0,0)))))))))))</f>
        <v/>
      </c>
      <c r="BN155" s="61" t="n"/>
      <c r="BO155" s="61">
        <f>BN155*M155</f>
        <v/>
      </c>
      <c r="BP155" s="548">
        <f>IF(BN155&lt;10,5,IF(BN155&lt;20,4,IF(BN155&lt;30,3,IF(BN155&lt;40,2,IF(BN155&lt;50,1,IF(BN155=50,0,IF(BN155&gt;90,-5,IF(BN155&gt;80,-4,IF(BN155&gt;70,-3,IF(BN155&gt;60,-2,IF(BN155&gt;50,-1,0)))))))))))</f>
        <v/>
      </c>
      <c r="BQ155" s="206" t="n"/>
      <c r="BR155" s="61" t="n"/>
      <c r="BS155" s="337">
        <f>BR155*M155</f>
        <v/>
      </c>
      <c r="BT155" s="225">
        <f>IF(BR155=1,20,IF(BR155&gt;0.9,16,IF(BR155&gt;0.8,12,IF(BR155&gt;0.7,8,IF(BR155&gt;0.6,4,IF(BR155&gt;0.5,0,IF(BR155&gt;0.4,-1,IF(BR155&gt;0.3,-2,IF(BR155&gt;0.2,-3,IF(BR155&gt;0.1,-4,IF(BR155&gt;0,-5,IF(BR155=0,-5))))))))))))</f>
        <v/>
      </c>
      <c r="BU155" s="61" t="n"/>
      <c r="BV155" s="548" t="n"/>
      <c r="BW155" s="548">
        <f>IF(BV155=$BZ$1,8,IF(BV155=$CA$1,4,IF(BV155=$CB$1,0,IF(BV155=$CC$1,-4,IF(BV155=$CE$1,-8)))))</f>
        <v/>
      </c>
      <c r="BX155" s="206" t="inlineStr">
        <is>
          <t>˄</t>
        </is>
      </c>
      <c r="BY155" s="206">
        <f>IF(BX155=BR$1,5,IF(BX155=BV$1,0,IF(BX155=BX$1,-5)))</f>
        <v/>
      </c>
      <c r="BZ155" s="554" t="n"/>
      <c r="CA155" s="548" t="inlineStr">
        <is>
          <t>Buy</t>
        </is>
      </c>
      <c r="CF155" s="548" t="n"/>
      <c r="CL155" s="332" t="n"/>
      <c r="CO155" s="548" t="n"/>
    </row>
    <row r="156" hidden="1" ht="17.25" customHeight="1" s="545">
      <c r="B156" s="246" t="n"/>
      <c r="C156" s="246" t="n"/>
      <c r="D156" s="246" t="n"/>
      <c r="E156" s="246" t="n"/>
      <c r="F156" s="246" t="n"/>
      <c r="G156" s="246" t="n"/>
      <c r="H156" s="246" t="n"/>
      <c r="I156" s="246" t="n"/>
      <c r="J156" s="246" t="n"/>
      <c r="K156" s="246" t="n"/>
      <c r="L156" s="270" t="n"/>
      <c r="M156" s="384" t="n"/>
      <c r="N156" s="335" t="n"/>
      <c r="O156" s="246" t="n"/>
      <c r="P156" s="246" t="n"/>
      <c r="Q156" s="246" t="n"/>
      <c r="R156" s="246" t="n"/>
      <c r="S156" s="249" t="n"/>
      <c r="T156" s="445" t="n"/>
      <c r="U156" s="444" t="n"/>
      <c r="X156" s="80" t="n"/>
      <c r="Y156" s="189" t="n"/>
      <c r="Z156" s="189" t="n"/>
      <c r="AA156" s="22">
        <f>AN156+AP156+AR156+AZ156+BB156+BG156+BJ156+BM156+BT156+BW156+BY156+AC156+AI156+BP156+AK156</f>
        <v/>
      </c>
      <c r="AB156" s="336">
        <f>IF(X156&gt;0,AB$122,0)</f>
        <v/>
      </c>
      <c r="AC156" s="337">
        <f>IF(AB156&gt;0,AC$122,0)</f>
        <v/>
      </c>
      <c r="AD156" s="366">
        <f>AB156*M156</f>
        <v/>
      </c>
      <c r="AE156" s="337">
        <f>AC156*M156</f>
        <v/>
      </c>
      <c r="AF156" s="332" t="n"/>
      <c r="AG156" s="332" t="n"/>
      <c r="AH156" s="225">
        <f>IF(AF156&gt;2500000,AQ$2,IF(AF156&gt;1000000,AR$2,IF(AF156&gt;750000,AS$2,IF(AF156&gt;500000,AT$2,IF(AF156&lt;500000,AU$2)))))</f>
        <v/>
      </c>
      <c r="AI156" s="31">
        <f>IF(AH156=AQ$2,20,IF(AH156=AR$2,15,IF(AH156=AS$2,10,IF(AH156=AT$2,5,IF(AH156=AU$2,0)))))</f>
        <v/>
      </c>
      <c r="AJ156" s="284" t="n"/>
      <c r="AK156" s="31">
        <f>IF(AJ156&gt;84,20,IF(AJ156&gt;80,15,IF(AJ156&gt;75,10,IF(AJ156&gt;70,5,IF(AJ156&gt;49,0,IF(AJ156&lt;1,0,IF(AJ156&lt;20,-20,IF(AJ156&lt;30,-15,IF(AJ156&lt;40,-10,IF(AJ156&lt;50,-5))))))))))</f>
        <v/>
      </c>
      <c r="AL156" s="22" t="n"/>
      <c r="AM156" s="550" t="n"/>
      <c r="AN156" s="22">
        <f>IF(AM156=$AN$1,20,IF(AM156=$AO$1,17,IF(AM156=$AP$1,12,IF(AM156=$AQ$1,5,IF(AM156=$AR$1,0)))))</f>
        <v/>
      </c>
      <c r="AP156" s="31" t="n"/>
      <c r="AQ156" s="175" t="n"/>
      <c r="AR156" s="548">
        <f>IF(AQ156=$AS$1,20,IF(AQ156=$AU$1,18,IF(AQ156=$AW$1,14,IF(AQ156=$AY$1,10,IF(AQ156=$BA$1,5,IF(AQ156=$BC$1,0,IF(AQ156=$BD$1,-2.5)))))))</f>
        <v/>
      </c>
      <c r="AS156" s="189" t="n"/>
      <c r="AT156" s="22">
        <f>IF(AS156&lt;1,5,IF(AS156&lt;2,0,IF(AS156&gt;2,-5, IF(AS156=0,5,IF(AS156&lt;0,-7)))))</f>
        <v/>
      </c>
      <c r="AU156" s="189" t="n"/>
      <c r="AV156" s="22">
        <f>IF(AU156&lt;0,-7,IF(AU156&lt;15,5,IF(AU156&lt;25,2,IF(AU156=25,-5,IF(AU156&gt;25,0)))))</f>
        <v/>
      </c>
      <c r="AW156" s="189" t="n"/>
      <c r="AX156" s="22">
        <f>IF(AW156=1,5,IF(AW156&lt;1,5,IF(AW156&gt;1,0)))</f>
        <v/>
      </c>
      <c r="AY156" s="189" t="n"/>
      <c r="AZ156" s="189">
        <f>IF(AY156=$AS$1,20,IF(AY156=$AU$1,18,IF(AY156=$AW$1,14,IF(AY156=$AY$1,10,IF(AY156=$BA$1,5,IF(AY156=$BC$1,0,IF(AY156=$BD$1,-2.5)))))))</f>
        <v/>
      </c>
      <c r="BA156" s="18" t="n"/>
      <c r="BB156" s="548">
        <f>IF(BA156&gt;0.05,2,IF(BA156&gt;0,1,IF(BA156&lt;-0.05,-1,IF(BA156&lt;0.1,-2))))</f>
        <v/>
      </c>
      <c r="BC156" s="554" t="n">
        <v>45657</v>
      </c>
      <c r="BD156" s="22" t="n"/>
      <c r="BE156" s="22">
        <f>X156</f>
        <v/>
      </c>
      <c r="BF156" s="18">
        <f>IF(BD156&gt;0,(BE156-BD156)/BD156,0)</f>
        <v/>
      </c>
      <c r="BG156" s="548">
        <f>IF(BF156&gt;0.05,4,IF(BF156&gt;0,2,IF(BF156&lt;-0.05,-2,IF(BF156&lt;0.1,-4))))</f>
        <v/>
      </c>
      <c r="BH156" s="225" t="n"/>
      <c r="BI156" s="225">
        <f>BH156*M156</f>
        <v/>
      </c>
      <c r="BJ156" s="225">
        <f>IF(BH156&gt;5,-1,IF(BH156&gt;4,0,IF(BH156&gt;3,1,IF(BH156&gt;2,2,IF(BH156&gt;1,2, IF(BH156=0,2,IF(BH156&lt;-5,-2,IF(BH156&lt;4,2,IF(BH156&lt;0,1)))))))))</f>
        <v/>
      </c>
      <c r="BK156" s="31" t="n"/>
      <c r="BL156" s="31">
        <f>BK156*M156</f>
        <v/>
      </c>
      <c r="BM156" s="548">
        <f>IF(BK156&gt;40,4,IF(BK156&gt;30,3.5,IF(BK156&gt;20,3,IF(BK156&gt;10,2,IF(BK156&gt;0,1,IF(BK156=0,0.5,IF(BK156&lt;-40,-4,IF(BK156&lt;-30,-3,IF(BK156&lt;-20,-2.5,IF(BK156&lt;-10,-2,IF(BK156&lt;0,0)))))))))))</f>
        <v/>
      </c>
      <c r="BN156" s="61" t="n"/>
      <c r="BO156" s="61">
        <f>BN156*M156</f>
        <v/>
      </c>
      <c r="BP156" s="548">
        <f>IF(BN156&lt;10,5,IF(BN156&lt;20,4,IF(BN156&lt;30,3,IF(BN156&lt;40,2,IF(BN156&lt;50,1,IF(BN156=50,0,IF(BN156&gt;90,-5,IF(BN156&gt;80,-4,IF(BN156&gt;70,-3,IF(BN156&gt;60,-2,IF(BN156&gt;50,-1,0)))))))))))</f>
        <v/>
      </c>
      <c r="BQ156" s="206" t="n"/>
      <c r="BR156" s="61" t="n"/>
      <c r="BS156" s="337">
        <f>BR156*M156</f>
        <v/>
      </c>
      <c r="BT156" s="225">
        <f>IF(BR156=1,20,IF(BR156&gt;0.9,16,IF(BR156&gt;0.8,12,IF(BR156&gt;0.7,8,IF(BR156&gt;0.6,4,IF(BR156&gt;0.5,0,IF(BR156&gt;0.4,-1,IF(BR156&gt;0.3,-2,IF(BR156&gt;0.2,-3,IF(BR156&gt;0.1,-4,IF(BR156&gt;0,-5,IF(BR156=0,-5))))))))))))</f>
        <v/>
      </c>
      <c r="BU156" s="61" t="n"/>
      <c r="BV156" s="548" t="n"/>
      <c r="BW156" s="548">
        <f>IF(BV156=$BZ$1,8,IF(BV156=$CA$1,4,IF(BV156=$CB$1,0,IF(BV156=$CC$1,-4,IF(BV156=$CE$1,-8)))))</f>
        <v/>
      </c>
      <c r="BX156" s="206" t="inlineStr">
        <is>
          <t>˄</t>
        </is>
      </c>
      <c r="BY156" s="206">
        <f>IF(BX156=BR$1,5,IF(BX156=BV$1,0,IF(BX156=BX$1,-5)))</f>
        <v/>
      </c>
      <c r="BZ156" s="554" t="n"/>
      <c r="CA156" s="548" t="inlineStr">
        <is>
          <t>Buy</t>
        </is>
      </c>
      <c r="CF156" s="548" t="n"/>
      <c r="CL156" s="332" t="n"/>
      <c r="CO156" s="548" t="n"/>
    </row>
    <row r="157" ht="17" customHeight="1" s="545">
      <c r="B157" s="246" t="n"/>
      <c r="C157" s="246" t="n"/>
      <c r="D157" s="246" t="n"/>
      <c r="E157" s="246" t="n"/>
      <c r="F157" s="246" t="n"/>
      <c r="G157" s="246" t="n"/>
      <c r="H157" s="246" t="n"/>
      <c r="I157" s="246" t="n"/>
      <c r="J157" s="246" t="n"/>
      <c r="K157" s="246" t="n"/>
      <c r="L157" s="270" t="n"/>
      <c r="M157" s="384" t="n"/>
      <c r="N157" s="335" t="n"/>
      <c r="O157" s="246" t="n"/>
      <c r="P157" s="246" t="n"/>
      <c r="Q157" s="246" t="n"/>
      <c r="R157" s="246" t="n"/>
      <c r="S157" s="249" t="n"/>
      <c r="T157" s="445" t="n"/>
      <c r="U157" s="444" t="n"/>
      <c r="X157" s="80" t="n"/>
      <c r="Y157" s="80" t="n"/>
      <c r="Z157" s="80" t="n"/>
      <c r="AA157" s="80" t="n"/>
      <c r="AB157" s="336" t="n"/>
      <c r="AC157" s="337" t="n"/>
      <c r="AD157" s="366" t="n"/>
      <c r="AE157" s="337" t="n"/>
      <c r="AF157" s="332" t="n"/>
      <c r="AG157" s="332" t="n"/>
      <c r="AH157" s="225" t="n"/>
      <c r="AI157" s="31" t="n"/>
      <c r="AJ157" s="284" t="n"/>
      <c r="AK157" s="31" t="n"/>
      <c r="AL157" s="22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  <c r="BI157" s="284" t="n"/>
      <c r="BJ157" s="284" t="n"/>
      <c r="BK157" s="284" t="n"/>
      <c r="BL157" s="284" t="n"/>
      <c r="BM157" s="284" t="n"/>
      <c r="BN157" s="284" t="n"/>
      <c r="BO157" s="284" t="n"/>
      <c r="BP157" s="284" t="n"/>
      <c r="BQ157" s="284" t="n"/>
      <c r="BR157" s="284" t="n"/>
      <c r="BS157" s="284" t="n"/>
      <c r="BT157" s="284" t="n"/>
      <c r="BU157" s="284" t="n"/>
      <c r="BV157" s="284" t="n"/>
      <c r="BW157" s="284" t="n"/>
      <c r="BX157" s="284" t="n"/>
      <c r="BY157" s="284" t="n"/>
      <c r="BZ157" s="284" t="n"/>
      <c r="CA157" s="284" t="n"/>
      <c r="CL157" s="332" t="n"/>
      <c r="CO157" s="548" t="n"/>
    </row>
    <row r="158" ht="17" customHeight="1" s="545">
      <c r="B158" s="246" t="n"/>
      <c r="C158" s="246" t="n"/>
      <c r="D158" s="246" t="n"/>
      <c r="E158" s="246" t="n"/>
      <c r="F158" s="246" t="n"/>
      <c r="G158" s="246" t="n"/>
      <c r="H158" s="246" t="n"/>
      <c r="I158" s="246" t="n"/>
      <c r="J158" s="246" t="n"/>
      <c r="K158" s="246" t="n"/>
      <c r="L158" s="270" t="n"/>
      <c r="M158" s="384" t="n"/>
      <c r="N158" s="335" t="n"/>
      <c r="O158" s="246" t="n"/>
      <c r="P158" s="246" t="n"/>
      <c r="Q158" s="246" t="n"/>
      <c r="R158" s="246" t="n"/>
      <c r="S158" s="249" t="n"/>
      <c r="T158" s="456" t="inlineStr">
        <is>
          <t>XHB</t>
        </is>
      </c>
      <c r="U158" s="444" t="inlineStr">
        <is>
          <t>Miscellaneous Materials</t>
        </is>
      </c>
      <c r="X158" s="80" t="n"/>
      <c r="Y158" s="80" t="n"/>
      <c r="Z158" s="80" t="n"/>
      <c r="AA158" s="80" t="n"/>
      <c r="AB158" s="455">
        <f>VLOOKUP(CLEAN(TRIM(T158)), 'ETF''s'!$B$7:$C$42, 2, FALSE)</f>
        <v/>
      </c>
      <c r="AC158" s="506">
        <f>VLOOKUP(CLEAN(TRIM(T158)), 'ETF''s'!$B$7:$D$42, 3, FALSE)</f>
        <v/>
      </c>
      <c r="AD158" s="80" t="n"/>
      <c r="AE158" s="80" t="n"/>
      <c r="AF158" s="80" t="n"/>
      <c r="AG158" s="80" t="n"/>
      <c r="AH158" s="80" t="n"/>
      <c r="AI158" s="80" t="n"/>
      <c r="AJ158" s="80" t="n"/>
      <c r="AK158" s="80" t="n"/>
      <c r="AL158" s="80" t="n"/>
      <c r="AM158" s="80" t="n"/>
      <c r="AN158" s="80" t="n"/>
      <c r="AO158" s="80" t="n"/>
      <c r="AP158" s="80" t="n"/>
      <c r="AQ158" s="80" t="n"/>
      <c r="AR158" s="80" t="n"/>
      <c r="AS158" s="80" t="n"/>
      <c r="AT158" s="80" t="n"/>
      <c r="AU158" s="80" t="n"/>
      <c r="AV158" s="80" t="n"/>
      <c r="AW158" s="80" t="n"/>
      <c r="AX158" s="80" t="n"/>
      <c r="AY158" s="80" t="n"/>
      <c r="AZ158" s="80" t="n"/>
      <c r="BA158" s="80" t="n"/>
      <c r="BB158" s="80" t="n"/>
      <c r="BC158" s="80" t="n"/>
      <c r="BD158" s="80" t="n"/>
      <c r="BE158" s="80" t="n"/>
      <c r="BF158" s="80" t="n"/>
      <c r="BG158" s="80" t="n"/>
      <c r="BH158" s="80" t="n"/>
      <c r="BI158" s="80" t="n"/>
      <c r="BJ158" s="80" t="n"/>
      <c r="BK158" s="80" t="n"/>
      <c r="BL158" s="80" t="n"/>
      <c r="BM158" s="80" t="n"/>
      <c r="BN158" s="80" t="n"/>
      <c r="BO158" s="80" t="n"/>
      <c r="BP158" s="80" t="n"/>
      <c r="BQ158" s="80" t="n"/>
      <c r="BR158" s="80" t="n"/>
      <c r="BS158" s="80" t="n"/>
      <c r="BT158" s="80" t="n"/>
      <c r="BU158" s="80" t="n"/>
      <c r="BV158" s="80" t="n"/>
      <c r="BW158" s="80" t="n"/>
      <c r="BX158" s="80" t="n"/>
      <c r="BY158" s="80" t="n"/>
      <c r="BZ158" s="80" t="n"/>
      <c r="CA158" s="548" t="n"/>
      <c r="CB158" s="61" t="n"/>
      <c r="CC158" s="61" t="n"/>
      <c r="CD158" s="332" t="n"/>
      <c r="CL158" s="332" t="n"/>
      <c r="CO158" s="548" t="n"/>
      <c r="CR158" t="inlineStr">
        <is>
          <t>Miscellaneous Materials</t>
        </is>
      </c>
    </row>
    <row r="159" ht="16" customHeight="1" s="545">
      <c r="B159" s="246" t="n"/>
      <c r="C159" s="246" t="n"/>
      <c r="D159" s="246" t="n"/>
      <c r="E159" s="246" t="n"/>
      <c r="F159" s="246" t="n"/>
      <c r="G159" s="246" t="n"/>
      <c r="H159" s="246" t="n"/>
      <c r="I159" s="246" t="n"/>
      <c r="J159" s="246" t="n"/>
      <c r="K159" s="246" t="n"/>
      <c r="L159" s="270" t="n"/>
      <c r="M159" s="384" t="n"/>
      <c r="N159" s="335" t="n"/>
      <c r="O159" s="246" t="n"/>
      <c r="P159" s="246" t="n"/>
      <c r="Q159" s="246" t="n"/>
      <c r="R159" s="246" t="n"/>
      <c r="S159" s="249">
        <f>IF(BN159&lt;30,$BX$1,IF(BN159&gt;70,$BR$1,$BV$1))</f>
        <v/>
      </c>
      <c r="T159" s="445" t="n"/>
      <c r="U159" s="547" t="inlineStr">
        <is>
          <t>BLDR</t>
        </is>
      </c>
      <c r="V159" t="inlineStr">
        <is>
          <t>Builders FirstSource, Inc.</t>
        </is>
      </c>
      <c r="X159" s="80" t="n">
        <v>128.55</v>
      </c>
      <c r="Y159" s="189" t="n"/>
      <c r="Z159" s="189" t="n"/>
      <c r="AA159" s="22">
        <f>AN159+AP159+AR159+AZ159+BB159+BG159+BJ159+BM159+BT159+BW159+BY159+AC159+AI159+BP159+AK159</f>
        <v/>
      </c>
      <c r="AB159" s="336">
        <f>IF(X159&gt;0,AB$158,0)</f>
        <v/>
      </c>
      <c r="AC159" s="337">
        <f>IF(AB159&gt;0,AC$158,0)</f>
        <v/>
      </c>
      <c r="AD159" s="366">
        <f>AB159*M159</f>
        <v/>
      </c>
      <c r="AE159" s="337">
        <f>AC159*M159</f>
        <v/>
      </c>
      <c r="AF159" s="332" t="n">
        <v>549806</v>
      </c>
      <c r="AG159" s="332" t="n">
        <v>26081</v>
      </c>
      <c r="AH159" s="225">
        <f>IF(AF159&gt;2500000,AQ$2,IF(AF159&gt;1000000,AR$2,IF(AF159&gt;750000,AS$2,IF(AF159&gt;500000,AT$2,IF(AF159&lt;500000,AU$2)))))</f>
        <v/>
      </c>
      <c r="AI159" s="31">
        <f>IF(AH159=AQ$2,20,IF(AH159=AR$2,15,IF(AH159=AS$2,10,IF(AH159=AT$2,5,IF(AH159=AU$2,0)))))</f>
        <v/>
      </c>
      <c r="AJ159" s="284" t="n">
        <v>58</v>
      </c>
      <c r="AK159" s="31">
        <f>IF(AJ159&gt;84,20,IF(AJ159&gt;80,15,IF(AJ159&gt;75,10,IF(AJ159&gt;70,5,IF(AJ159&gt;49,0,IF(AJ159&lt;1,0,IF(AJ159&lt;20,-20,IF(AJ159&lt;30,-15,IF(AJ159&lt;40,-10,IF(AJ159&lt;50,-5))))))))))</f>
        <v/>
      </c>
      <c r="AL159" s="22" t="n"/>
      <c r="AM159" s="457" t="inlineStr">
        <is>
          <t>D</t>
        </is>
      </c>
      <c r="AN159" s="22">
        <f>IF(AM159=$AN$1,20,IF(AM159=$AO$1,17,IF(AM159=$AP$1,12,IF(AM159=$AQ$1,5,IF(AM159=$AR$1,0)))))</f>
        <v/>
      </c>
      <c r="AP159" s="31" t="n"/>
      <c r="AQ159" s="175" t="inlineStr">
        <is>
          <t>Neutral</t>
        </is>
      </c>
      <c r="AR159" s="548">
        <f>IF(AQ159=$AS$1,20,IF(AQ159=$AU$1,18,IF(AQ159=$AW$1,14,IF(AQ159=$AY$1,10,IF(AQ159=$BA$1,5,IF(AQ159=$BC$1,0,IF(AQ159=$BD$1,-2.5)))))))</f>
        <v/>
      </c>
      <c r="AS159" s="189" t="n">
        <v>1.24</v>
      </c>
      <c r="AT159" s="22">
        <f>IF(AS159&lt;1,5,IF(AS159&lt;2,0,IF(AS159&gt;2,-5, IF(AS159=0,5,IF(AS159&lt;0,-7)))))</f>
        <v/>
      </c>
      <c r="AU159" s="189" t="n">
        <v>19.39</v>
      </c>
      <c r="AV159" s="22">
        <f>IF(AU159&lt;0,-7,IF(AU159&lt;15,5,IF(AU159&lt;25,2,IF(AU159=25,-5,IF(AU159&gt;25,0)))))</f>
        <v/>
      </c>
      <c r="AW159" s="189" t="n">
        <v>-2.04</v>
      </c>
      <c r="AX159" s="22">
        <f>IF(AW159=1,5,IF(AW159&lt;1,5,IF(AW159&gt;1,0)))</f>
        <v/>
      </c>
      <c r="AY159" s="176" t="inlineStr">
        <is>
          <t>V Bullish</t>
        </is>
      </c>
      <c r="AZ159" s="189">
        <f>IF(AY159=$AS$1,20,IF(AY159=$AU$1,18,IF(AY159=$AW$1,14,IF(AY159=$AY$1,10,IF(AY159=$BA$1,5,IF(AY159=$BC$1,0,IF(AY159=$BD$1,-2.5)))))))</f>
        <v/>
      </c>
      <c r="BA159" s="18" t="n">
        <v>-0.343</v>
      </c>
      <c r="BB159" s="548">
        <f>IF(BA159&gt;0.05,2,IF(BA159&gt;0,1,IF(BA159&lt;-0.05,-1,IF(BA159&lt;0.1,-2))))</f>
        <v/>
      </c>
      <c r="BC159" s="554" t="n">
        <v>45657</v>
      </c>
      <c r="BD159" s="22" t="n">
        <v>142.93</v>
      </c>
      <c r="BE159" s="22">
        <f>X159</f>
        <v/>
      </c>
      <c r="BF159" s="18">
        <f>IF(BD159&gt;0,(BE159-BD159)/BD159,0)</f>
        <v/>
      </c>
      <c r="BG159" s="548">
        <f>IF(BF159&gt;0.05,4,IF(BF159&gt;0,2,IF(BF159&lt;-0.05,-2,IF(BF159&lt;0.1,-4))))</f>
        <v/>
      </c>
      <c r="BH159" s="225" t="n">
        <v>0</v>
      </c>
      <c r="BI159" s="225">
        <f>BH159*M159</f>
        <v/>
      </c>
      <c r="BJ159" s="225">
        <f>IF(BH159&gt;5,-1,IF(BH159&gt;4,0,IF(BH159&gt;3,1,IF(BH159&gt;2,2,IF(BH159&gt;1,2, IF(BH159=0,2,IF(BH159&lt;-5,-2,IF(BH159&lt;4,2,IF(BH159&lt;0,1)))))))))</f>
        <v/>
      </c>
      <c r="BK159" s="31" t="n">
        <v>16</v>
      </c>
      <c r="BL159" s="31">
        <f>BK159*M159</f>
        <v/>
      </c>
      <c r="BM159" s="548">
        <f>IF(BK159&gt;40,4,IF(BK159&gt;30,3.5,IF(BK159&gt;20,3,IF(BK159&gt;10,2,IF(BK159&gt;0,1,IF(BK159=0,0.5,IF(BK159&lt;-40,-4,IF(BK159&lt;-30,-3,IF(BK159&lt;-20,-2.5,IF(BK159&lt;-10,-2,IF(BK159&lt;0,0)))))))))))</f>
        <v/>
      </c>
      <c r="BN159" s="61" t="n">
        <v>47</v>
      </c>
      <c r="BO159" s="61">
        <f>BN159*M159</f>
        <v/>
      </c>
      <c r="BP159" s="548">
        <f>IF(BN159&lt;10,5,IF(BN159&lt;20,4,IF(BN159&lt;30,3,IF(BN159&lt;40,2,IF(BN159&lt;50,1,IF(BN159=50,0,IF(BN159&gt;90,-5,IF(BN159&gt;80,-4,IF(BN159&gt;70,-3,IF(BN159&gt;60,-2,IF(BN159&gt;50,-1,0)))))))))))</f>
        <v/>
      </c>
      <c r="BQ159" s="206" t="n"/>
      <c r="BR159" s="61" t="n">
        <v>0.23</v>
      </c>
      <c r="BS159" s="337">
        <f>BR159*M159</f>
        <v/>
      </c>
      <c r="BT159" s="225">
        <f>IF(BR159=1,20,IF(BR159&gt;0.9,16,IF(BR159&gt;0.8,12,IF(BR159&gt;0.7,8,IF(BR159&gt;0.6,4,IF(BR159&gt;0.5,0,IF(BR159&gt;0.4,-1,IF(BR159&gt;0.3,-2,IF(BR159&gt;0.2,-3,IF(BR159&gt;0.1,-4,IF(BR159&gt;0,-5,IF(BR159=0,-5))))))))))))</f>
        <v/>
      </c>
      <c r="BU159" s="61" t="n"/>
      <c r="BV159" s="548" t="inlineStr">
        <is>
          <t>V Bear</t>
        </is>
      </c>
      <c r="BW159" s="548">
        <f>IF(BV159=$BZ$1,8,IF(BV159=$CA$1,4,IF(BV159=$CB$1,0,IF(BV159=$CC$1,-4,IF(BV159=$CE$1,-8)))))</f>
        <v/>
      </c>
      <c r="BX159" s="206" t="inlineStr">
        <is>
          <t>˄</t>
        </is>
      </c>
      <c r="BY159" s="206">
        <f>IF(BX159=BR$1,5,IF(BX159=BV$1,0,IF(BX159=BX$1,-5)))</f>
        <v/>
      </c>
      <c r="BZ159" s="554" t="n"/>
      <c r="CA159" s="548" t="inlineStr">
        <is>
          <t>Buy</t>
        </is>
      </c>
      <c r="CE159" t="inlineStr">
        <is>
          <t>Materials</t>
        </is>
      </c>
      <c r="CL159" s="332" t="n"/>
      <c r="CO159" s="548" t="n"/>
      <c r="CR159" t="inlineStr">
        <is>
          <t>BLDR</t>
        </is>
      </c>
    </row>
    <row r="160" ht="16" customHeight="1" s="545">
      <c r="B160" s="246" t="n"/>
      <c r="C160" s="246" t="n"/>
      <c r="D160" s="246" t="n"/>
      <c r="E160" s="246" t="n"/>
      <c r="F160" s="246" t="n"/>
      <c r="G160" s="246" t="n"/>
      <c r="H160" s="246" t="n"/>
      <c r="I160" s="246" t="n"/>
      <c r="J160" s="246" t="n"/>
      <c r="K160" s="246" t="n"/>
      <c r="L160" s="270" t="n"/>
      <c r="M160" s="384" t="n"/>
      <c r="N160" s="335" t="n"/>
      <c r="O160" s="246" t="n"/>
      <c r="P160" s="246" t="n"/>
      <c r="Q160" s="246" t="n"/>
      <c r="R160" s="246" t="n"/>
      <c r="S160" s="249">
        <f>IF(BN160&lt;30,$BX$1,IF(BN160&gt;70,$BR$1,$BV$1))</f>
        <v/>
      </c>
      <c r="T160" s="445" t="n"/>
      <c r="U160" s="547" t="inlineStr">
        <is>
          <t>HD</t>
        </is>
      </c>
      <c r="V160" t="inlineStr">
        <is>
          <t>The Home Depot, Inc.</t>
        </is>
      </c>
      <c r="X160" s="80" t="n">
        <v>395.06</v>
      </c>
      <c r="Y160" s="189" t="n"/>
      <c r="Z160" s="189" t="n"/>
      <c r="AA160" s="22">
        <f>AN160+AP160+AR160+AZ160+BB160+BG160+BJ160+BM160+BT160+BW160+BY160+AC160+AI160+BP160+AK160</f>
        <v/>
      </c>
      <c r="AB160" s="336">
        <f>IF(X160&gt;0,AB$158,0)</f>
        <v/>
      </c>
      <c r="AC160" s="337">
        <f>IF(AB160&gt;0,AC$158,0)</f>
        <v/>
      </c>
      <c r="AD160" s="366">
        <f>AB160*M160</f>
        <v/>
      </c>
      <c r="AE160" s="337">
        <f>AC160*M160</f>
        <v/>
      </c>
      <c r="AF160" s="332" t="n">
        <v>351104</v>
      </c>
      <c r="AG160" s="332" t="n">
        <v>31119</v>
      </c>
      <c r="AH160" s="225">
        <f>IF(AF160&gt;2500000,AQ$2,IF(AF160&gt;1000000,AR$2,IF(AF160&gt;750000,AS$2,IF(AF160&gt;500000,AT$2,IF(AF160&lt;500000,AU$2)))))</f>
        <v/>
      </c>
      <c r="AI160" s="31">
        <f>IF(AH160=AQ$2,20,IF(AH160=AR$2,15,IF(AH160=AS$2,10,IF(AH160=AT$2,5,IF(AH160=AU$2,0)))))</f>
        <v/>
      </c>
      <c r="AJ160" s="284" t="n">
        <v>80</v>
      </c>
      <c r="AK160" s="31">
        <f>IF(AJ160&gt;84,20,IF(AJ160&gt;80,15,IF(AJ160&gt;75,10,IF(AJ160&gt;70,5,IF(AJ160&gt;49,0,IF(AJ160&lt;1,0,IF(AJ160&lt;20,-20,IF(AJ160&lt;30,-15,IF(AJ160&lt;40,-10,IF(AJ160&lt;50,-5))))))))))</f>
        <v/>
      </c>
      <c r="AL160" s="22" t="n"/>
      <c r="AM160" s="457" t="inlineStr">
        <is>
          <t>D</t>
        </is>
      </c>
      <c r="AN160" s="22">
        <f>IF(AM160=$AN$1,20,IF(AM160=$AO$1,17,IF(AM160=$AP$1,12,IF(AM160=$AQ$1,5,IF(AM160=$AR$1,0)))))</f>
        <v/>
      </c>
      <c r="AP160" s="31" t="n"/>
      <c r="AQ160" s="273" t="inlineStr">
        <is>
          <t>Bearish</t>
        </is>
      </c>
      <c r="AR160" s="548">
        <f>IF(AQ160=$AS$1,20,IF(AQ160=$AU$1,18,IF(AQ160=$AW$1,14,IF(AQ160=$AY$1,10,IF(AQ160=$BA$1,5,IF(AQ160=$BC$1,0,IF(AQ160=$BD$1,-2.5)))))))</f>
        <v/>
      </c>
      <c r="AS160" s="189" t="n">
        <v>5.02</v>
      </c>
      <c r="AT160" s="22">
        <f>IF(AS160&lt;1,5,IF(AS160&lt;2,0,IF(AS160&gt;2,-5, IF(AS160=0,5,IF(AS160&lt;0,-7)))))</f>
        <v/>
      </c>
      <c r="AU160" s="189" t="n">
        <v>26.78</v>
      </c>
      <c r="AV160" s="22">
        <f>IF(AU160&lt;0,-7,IF(AU160&lt;15,5,IF(AU160&lt;25,2,IF(AU160=25,-5,IF(AU160&gt;25,0)))))</f>
        <v/>
      </c>
      <c r="AW160" s="189" t="n">
        <v>5.32</v>
      </c>
      <c r="AX160" s="22">
        <f>IF(AW160=1,5,IF(AW160&lt;1,5,IF(AW160&gt;1,0)))</f>
        <v/>
      </c>
      <c r="AY160" s="178" t="inlineStr">
        <is>
          <t>V Bearish</t>
        </is>
      </c>
      <c r="AZ160" s="189">
        <f>IF(AY160=$AS$1,20,IF(AY160=$AU$1,18,IF(AY160=$AW$1,14,IF(AY160=$AY$1,10,IF(AY160=$BA$1,5,IF(AY160=$BC$1,0,IF(AY160=$BD$1,-2.5)))))))</f>
        <v/>
      </c>
      <c r="BA160" s="18" t="n">
        <v>-0.04</v>
      </c>
      <c r="BB160" s="548">
        <f>IF(BA160&gt;0.05,2,IF(BA160&gt;0,1,IF(BA160&lt;-0.05,-1,IF(BA160&lt;0.1,-2))))</f>
        <v/>
      </c>
      <c r="BC160" s="554" t="n">
        <v>45657</v>
      </c>
      <c r="BD160" s="22" t="n">
        <v>381.98</v>
      </c>
      <c r="BE160" s="22">
        <f>X160</f>
        <v/>
      </c>
      <c r="BF160" s="18">
        <f>IF(BD160&gt;0,(BE160-BD160)/BD160,0)</f>
        <v/>
      </c>
      <c r="BG160" s="548">
        <f>IF(BF160&gt;0.05,4,IF(BF160&gt;0,2,IF(BF160&lt;-0.05,-2,IF(BF160&lt;0.1,-4))))</f>
        <v/>
      </c>
      <c r="BH160" s="225" t="n">
        <v>-1</v>
      </c>
      <c r="BI160" s="225">
        <f>BH160*M160</f>
        <v/>
      </c>
      <c r="BJ160" s="225">
        <f>IF(BH160&gt;5,-1,IF(BH160&gt;4,0,IF(BH160&gt;3,1,IF(BH160&gt;2,2,IF(BH160&gt;1,2, IF(BH160=0,2,IF(BH160&lt;-5,-2,IF(BH160&lt;4,2,IF(BH160&lt;0,1)))))))))</f>
        <v/>
      </c>
      <c r="BK160" s="31" t="n">
        <v>2</v>
      </c>
      <c r="BL160" s="31">
        <f>BK160*M160</f>
        <v/>
      </c>
      <c r="BM160" s="548">
        <f>IF(BK160&gt;40,4,IF(BK160&gt;30,3.5,IF(BK160&gt;20,3,IF(BK160&gt;10,2,IF(BK160&gt;0,1,IF(BK160=0,0.5,IF(BK160&lt;-40,-4,IF(BK160&lt;-30,-3,IF(BK160&lt;-20,-2.5,IF(BK160&lt;-10,-2,IF(BK160&lt;0,0)))))))))))</f>
        <v/>
      </c>
      <c r="BN160" s="61" t="n">
        <v>3</v>
      </c>
      <c r="BO160" s="61">
        <f>BN160*M160</f>
        <v/>
      </c>
      <c r="BP160" s="548">
        <f>IF(BN160&lt;10,5,IF(BN160&lt;20,4,IF(BN160&lt;30,3,IF(BN160&lt;40,2,IF(BN160&lt;50,1,IF(BN160=50,0,IF(BN160&gt;90,-5,IF(BN160&gt;80,-4,IF(BN160&gt;70,-3,IF(BN160&gt;60,-2,IF(BN160&gt;50,-1,0)))))))))))</f>
        <v/>
      </c>
      <c r="BQ160" s="206" t="n"/>
      <c r="BR160" s="61" t="n">
        <v>0.21</v>
      </c>
      <c r="BS160" s="337">
        <f>BR160*M160</f>
        <v/>
      </c>
      <c r="BT160" s="225">
        <f>IF(BR160=1,20,IF(BR160&gt;0.9,16,IF(BR160&gt;0.8,12,IF(BR160&gt;0.7,8,IF(BR160&gt;0.6,4,IF(BR160&gt;0.5,0,IF(BR160&gt;0.4,-1,IF(BR160&gt;0.3,-2,IF(BR160&gt;0.2,-3,IF(BR160&gt;0.1,-4,IF(BR160&gt;0,-5,IF(BR160=0,-5))))))))))))</f>
        <v/>
      </c>
      <c r="BU160" s="61" t="n"/>
      <c r="BV160" s="548" t="inlineStr">
        <is>
          <t>V Bear</t>
        </is>
      </c>
      <c r="BW160" s="548">
        <f>IF(BV160=$BZ$1,8,IF(BV160=$CA$1,4,IF(BV160=$CB$1,0,IF(BV160=$CC$1,-4,IF(BV160=$CE$1,-8)))))</f>
        <v/>
      </c>
      <c r="BX160" s="206" t="inlineStr">
        <is>
          <t>˄</t>
        </is>
      </c>
      <c r="BY160" s="206">
        <f>IF(BX160=BR$1,5,IF(BX160=BV$1,0,IF(BX160=BX$1,-5)))</f>
        <v/>
      </c>
      <c r="BZ160" s="554" t="n">
        <v>45979</v>
      </c>
      <c r="CA160" s="548" t="inlineStr">
        <is>
          <t>Buy</t>
        </is>
      </c>
      <c r="CE160" t="inlineStr">
        <is>
          <t>Materials</t>
        </is>
      </c>
      <c r="CL160" s="332" t="n"/>
      <c r="CO160" s="548" t="n"/>
      <c r="CR160" t="inlineStr">
        <is>
          <t>HD</t>
        </is>
      </c>
    </row>
    <row r="161" ht="16" customHeight="1" s="545">
      <c r="B161" s="246" t="n"/>
      <c r="C161" s="246" t="n"/>
      <c r="D161" s="246" t="n"/>
      <c r="E161" s="246" t="n"/>
      <c r="F161" s="246" t="n"/>
      <c r="G161" s="246" t="n"/>
      <c r="H161" s="246" t="n"/>
      <c r="I161" s="246" t="n"/>
      <c r="J161" s="246" t="n"/>
      <c r="K161" s="246" t="n"/>
      <c r="L161" s="270" t="n"/>
      <c r="M161" s="358" t="n"/>
      <c r="N161" s="335" t="n"/>
      <c r="O161" s="246" t="n"/>
      <c r="P161" s="246" t="n"/>
      <c r="Q161" s="246" t="n"/>
      <c r="R161" s="246" t="n"/>
      <c r="S161" s="249">
        <f>IF(BN161&lt;30,$BX$1,IF(BN161&gt;70,$BR$1,$BV$1))</f>
        <v/>
      </c>
      <c r="T161" s="445" t="n"/>
      <c r="U161" s="548" t="inlineStr">
        <is>
          <t>LOW</t>
        </is>
      </c>
      <c r="V161" t="inlineStr">
        <is>
          <t>Lowe's Companies, Inc.</t>
        </is>
      </c>
      <c r="X161" s="80" t="n">
        <v>246.35</v>
      </c>
      <c r="Y161" s="189" t="n"/>
      <c r="Z161" s="189" t="n"/>
      <c r="AA161" s="22">
        <f>AN161+AP161+AR161+AZ161+BB161+BG161+BJ161+BM161+BT161+BW161+BY161+AC161+AI161+BP161+AK161</f>
        <v/>
      </c>
      <c r="AB161" s="336">
        <f>IF(X161&gt;0,AB$158,0)</f>
        <v/>
      </c>
      <c r="AC161" s="337">
        <f>IF(AB161&gt;0,AC$158,0)</f>
        <v/>
      </c>
      <c r="AD161" s="366">
        <f>AB161*M161</f>
        <v/>
      </c>
      <c r="AE161" s="337">
        <f>AC161*M161</f>
        <v/>
      </c>
      <c r="AF161" s="332" t="n">
        <v>309674</v>
      </c>
      <c r="AG161" s="332" t="n">
        <v>25333</v>
      </c>
      <c r="AH161" s="225">
        <f>IF(AF161&gt;2500000,AQ$2,IF(AF161&gt;1000000,AR$2,IF(AF161&gt;750000,AS$2,IF(AF161&gt;500000,AT$2,IF(AF161&lt;500000,AU$2)))))</f>
        <v/>
      </c>
      <c r="AI161" s="31">
        <f>IF(AH161=AQ$2,20,IF(AH161=AR$2,15,IF(AH161=AS$2,10,IF(AH161=AT$2,5,IF(AH161=AU$2,0)))))</f>
        <v/>
      </c>
      <c r="AJ161" s="284" t="n">
        <v>76</v>
      </c>
      <c r="AK161" s="31">
        <f>IF(AJ161&gt;84,20,IF(AJ161&gt;80,15,IF(AJ161&gt;75,10,IF(AJ161&gt;70,5,IF(AJ161&gt;49,0,IF(AJ161&lt;1,0,IF(AJ161&lt;20,-20,IF(AJ161&lt;30,-15,IF(AJ161&lt;40,-10,IF(AJ161&lt;50,-5))))))))))</f>
        <v/>
      </c>
      <c r="AL161" s="22" t="n"/>
      <c r="AM161" s="457" t="inlineStr">
        <is>
          <t>D</t>
        </is>
      </c>
      <c r="AN161" s="22">
        <f>IF(AM161=$AN$1,20,IF(AM161=$AO$1,17,IF(AM161=$AP$1,12,IF(AM161=$AQ$1,5,IF(AM161=$AR$1,0)))))</f>
        <v/>
      </c>
      <c r="AP161" s="31" t="n"/>
      <c r="AQ161" s="271" t="inlineStr">
        <is>
          <t>Neutral-</t>
        </is>
      </c>
      <c r="AR161" s="548">
        <f>IF(AQ161=$AS$1,20,IF(AQ161=$AU$1,18,IF(AQ161=$AW$1,14,IF(AQ161=$AY$1,10,IF(AQ161=$BA$1,5,IF(AQ161=$BC$1,0,IF(AQ161=$BD$1,-2.5)))))))</f>
        <v/>
      </c>
      <c r="AS161" s="189" t="n">
        <v>-3.01</v>
      </c>
      <c r="AT161" s="22">
        <f>IF(AS161&lt;1,5,IF(AS161&lt;2,0,IF(AS161&gt;2,-5, IF(AS161=0,5,IF(AS161&lt;0,-7)))))</f>
        <v/>
      </c>
      <c r="AU161" s="189" t="n">
        <v>20.19</v>
      </c>
      <c r="AV161" s="22">
        <f>IF(AU161&lt;0,-7,IF(AU161&lt;15,5,IF(AU161&lt;25,2,IF(AU161=25,-5,IF(AU161&gt;25,0)))))</f>
        <v/>
      </c>
      <c r="AW161" s="189" t="n">
        <v>3.22</v>
      </c>
      <c r="AX161" s="22">
        <f>IF(AW161=1,5,IF(AW161&lt;1,5,IF(AW161&gt;1,0)))</f>
        <v/>
      </c>
      <c r="AY161" s="178" t="inlineStr">
        <is>
          <t>V Bearish</t>
        </is>
      </c>
      <c r="AZ161" s="189">
        <f>IF(AY161=$AS$1,20,IF(AY161=$AU$1,18,IF(AY161=$AW$1,14,IF(AY161=$AY$1,10,IF(AY161=$BA$1,5,IF(AY161=$BC$1,0,IF(AY161=$BD$1,-2.5)))))))</f>
        <v/>
      </c>
      <c r="BA161" s="18" t="n">
        <v>-0.08799999999999999</v>
      </c>
      <c r="BB161" s="548">
        <f>IF(BA161&gt;0.05,2,IF(BA161&gt;0,1,IF(BA161&lt;-0.05,-1,IF(BA161&lt;0.1,-2))))</f>
        <v/>
      </c>
      <c r="BC161" s="554" t="n">
        <v>45657</v>
      </c>
      <c r="BD161" s="22" t="n">
        <v>243.14</v>
      </c>
      <c r="BE161" s="22">
        <f>X161</f>
        <v/>
      </c>
      <c r="BF161" s="18">
        <f>IF(BD161&gt;0,(BE161-BD161)/BD161,0)</f>
        <v/>
      </c>
      <c r="BG161" s="548">
        <f>IF(BF161&gt;0.05,4,IF(BF161&gt;0,2,IF(BF161&lt;-0.05,-2,IF(BF161&lt;0.1,-4))))</f>
        <v/>
      </c>
      <c r="BH161" s="225" t="n">
        <v>-2</v>
      </c>
      <c r="BI161" s="225">
        <f>BH161*M161</f>
        <v/>
      </c>
      <c r="BJ161" s="225">
        <f>IF(BH161&gt;5,-1,IF(BH161&gt;4,0,IF(BH161&gt;3,1,IF(BH161&gt;2,2,IF(BH161&gt;1,2, IF(BH161=0,2,IF(BH161&lt;-5,-2,IF(BH161&lt;4,2,IF(BH161&lt;0,1)))))))))</f>
        <v/>
      </c>
      <c r="BK161" s="31" t="n">
        <v>-7</v>
      </c>
      <c r="BL161" s="31">
        <f>BK161*M161</f>
        <v/>
      </c>
      <c r="BM161" s="548">
        <f>IF(BK161&gt;40,4,IF(BK161&gt;30,3.5,IF(BK161&gt;20,3,IF(BK161&gt;10,2,IF(BK161&gt;0,1,IF(BK161=0,0.5,IF(BK161&lt;-40,-4,IF(BK161&lt;-30,-3,IF(BK161&lt;-20,-2.5,IF(BK161&lt;-10,-2,IF(BK161&lt;0,0)))))))))))</f>
        <v/>
      </c>
      <c r="BN161" s="61" t="n">
        <v>5</v>
      </c>
      <c r="BO161" s="61">
        <f>BN161*M161</f>
        <v/>
      </c>
      <c r="BP161" s="548">
        <f>IF(BN161&lt;10,5,IF(BN161&lt;20,4,IF(BN161&lt;30,3,IF(BN161&lt;40,2,IF(BN161&lt;50,1,IF(BN161=50,0,IF(BN161&gt;90,-5,IF(BN161&gt;80,-4,IF(BN161&gt;70,-3,IF(BN161&gt;60,-2,IF(BN161&gt;50,-1,0)))))))))))</f>
        <v/>
      </c>
      <c r="BQ161" s="206" t="n"/>
      <c r="BR161" s="61" t="n">
        <v>0.33</v>
      </c>
      <c r="BS161" s="337">
        <f>BR161*M161</f>
        <v/>
      </c>
      <c r="BT161" s="225">
        <f>IF(BR161=1,20,IF(BR161&gt;0.9,16,IF(BR161&gt;0.8,12,IF(BR161&gt;0.7,8,IF(BR161&gt;0.6,4,IF(BR161&gt;0.5,0,IF(BR161&gt;0.4,-1,IF(BR161&gt;0.3,-2,IF(BR161&gt;0.2,-3,IF(BR161&gt;0.1,-4,IF(BR161&gt;0,-5,IF(BR161=0,-5))))))))))))</f>
        <v/>
      </c>
      <c r="BU161" s="61" t="n"/>
      <c r="BV161" s="548" t="inlineStr">
        <is>
          <t>V Bear</t>
        </is>
      </c>
      <c r="BW161" s="548">
        <f>IF(BV161=$BZ$1,8,IF(BV161=$CA$1,4,IF(BV161=$CB$1,0,IF(BV161=$CC$1,-4,IF(BV161=$CE$1,-8)))))</f>
        <v/>
      </c>
      <c r="BX161" s="206" t="inlineStr">
        <is>
          <t>˄</t>
        </is>
      </c>
      <c r="BY161" s="206">
        <f>IF(BX161=BR$1,5,IF(BX161=BV$1,0,IF(BX161=BX$1,-5)))</f>
        <v/>
      </c>
      <c r="BZ161" s="554" t="n"/>
      <c r="CA161" s="548" t="inlineStr">
        <is>
          <t>Buy</t>
        </is>
      </c>
      <c r="CE161" t="inlineStr">
        <is>
          <t>Materials</t>
        </is>
      </c>
      <c r="CL161" s="332" t="n"/>
      <c r="CO161" s="548" t="n"/>
      <c r="CR161" t="inlineStr">
        <is>
          <t>LOW</t>
        </is>
      </c>
    </row>
    <row r="162" hidden="1" ht="15.75" customHeight="1" s="545">
      <c r="B162" s="246" t="n"/>
      <c r="C162" s="246" t="n"/>
      <c r="D162" s="246" t="n"/>
      <c r="E162" s="246" t="n"/>
      <c r="F162" s="246" t="n"/>
      <c r="G162" s="246" t="n"/>
      <c r="H162" s="246" t="n"/>
      <c r="I162" s="246" t="n"/>
      <c r="J162" s="246" t="n"/>
      <c r="K162" s="246" t="n"/>
      <c r="L162" s="270" t="n"/>
      <c r="M162" s="358" t="n"/>
      <c r="N162" s="335" t="n"/>
      <c r="O162" s="246" t="n"/>
      <c r="P162" s="246" t="n"/>
      <c r="Q162" s="246" t="n"/>
      <c r="R162" s="246" t="n"/>
      <c r="S162" s="249" t="n"/>
      <c r="T162" s="445" t="n"/>
      <c r="U162" s="33" t="n"/>
      <c r="X162" s="80" t="n"/>
      <c r="Y162" s="189" t="n"/>
      <c r="Z162" s="189" t="n"/>
      <c r="AA162" s="22">
        <f>AN162+AP162+AR162+AZ162+BB162+BG162+BJ162+BM162+BT162+BW162+BY162+AC162+AI162+BP162+AK162</f>
        <v/>
      </c>
      <c r="AB162" s="336">
        <f>IF(X162&gt;0,AB$158,0)</f>
        <v/>
      </c>
      <c r="AC162" s="337">
        <f>IF(AB162&gt;0,AC$158,0)</f>
        <v/>
      </c>
      <c r="AD162" s="366">
        <f>AB162*M162</f>
        <v/>
      </c>
      <c r="AE162" s="337">
        <f>AC162*M162</f>
        <v/>
      </c>
      <c r="AF162" s="332" t="n"/>
      <c r="AG162" s="332" t="n"/>
      <c r="AH162" s="225">
        <f>IF(AF162&gt;2500000,AQ$2,IF(AF162&gt;1000000,AR$2,IF(AF162&gt;750000,AS$2,IF(AF162&gt;500000,AT$2,IF(AF162&lt;500000,AU$2)))))</f>
        <v/>
      </c>
      <c r="AI162" s="31">
        <f>IF(AH162=AQ$2,20,IF(AH162=AR$2,15,IF(AH162=AS$2,10,IF(AH162=AT$2,5,IF(AH162=AU$2,0)))))</f>
        <v/>
      </c>
      <c r="AJ162" s="284" t="n"/>
      <c r="AK162" s="31">
        <f>IF(AJ162&gt;84,20,IF(AJ162&gt;80,15,IF(AJ162&gt;75,10,IF(AJ162&gt;70,5,IF(AJ162&gt;49,0,IF(AJ162&lt;1,0,IF(AJ162&lt;20,-20,IF(AJ162&lt;30,-15,IF(AJ162&lt;40,-10,IF(AJ162&lt;50,-5))))))))))</f>
        <v/>
      </c>
      <c r="AL162" s="22" t="n"/>
      <c r="AM162" s="550" t="n"/>
      <c r="AN162" s="22">
        <f>IF(AM162=$AN$1,20,IF(AM162=$AO$1,17,IF(AM162=$AP$1,12,IF(AM162=$AQ$1,5,IF(AM162=$AR$1,0)))))</f>
        <v/>
      </c>
      <c r="AP162" s="31" t="n"/>
      <c r="AQ162" s="175" t="n"/>
      <c r="AR162" s="548">
        <f>IF(AQ162=$AS$1,20,IF(AQ162=$AU$1,18,IF(AQ162=$AW$1,14,IF(AQ162=$AY$1,10,IF(AQ162=$BA$1,5,IF(AQ162=$BC$1,0,IF(AQ162=$BD$1,-2.5)))))))</f>
        <v/>
      </c>
      <c r="AS162" s="189" t="n"/>
      <c r="AT162" s="22">
        <f>IF(AS162&lt;1,5,IF(AS162&lt;2,0,IF(AS162&gt;2,-5, IF(AS162=0,5,IF(AS162&lt;0,-7)))))</f>
        <v/>
      </c>
      <c r="AU162" s="189" t="n"/>
      <c r="AV162" s="22">
        <f>IF(AU162&lt;0,-7,IF(AU162&lt;15,5,IF(AU162&lt;25,2,IF(AU162=25,-5,IF(AU162&gt;25,0)))))</f>
        <v/>
      </c>
      <c r="AW162" s="189" t="n"/>
      <c r="AX162" s="22">
        <f>IF(AW162=1,5,IF(AW162&lt;1,5,IF(AW162&gt;1,0)))</f>
        <v/>
      </c>
      <c r="AY162" s="189" t="n"/>
      <c r="AZ162" s="189">
        <f>IF(AY162=$AS$1,20,IF(AY162=$AU$1,18,IF(AY162=$AW$1,14,IF(AY162=$AY$1,10,IF(AY162=$BA$1,5,IF(AY162=$BC$1,0,IF(AY162=$BD$1,-2.5)))))))</f>
        <v/>
      </c>
      <c r="BA162" s="18" t="n"/>
      <c r="BB162" s="548">
        <f>IF(BA162&gt;0.05,2,IF(BA162&gt;0,1,IF(BA162&lt;-0.05,-1,IF(BA162&lt;0.1,-2))))</f>
        <v/>
      </c>
      <c r="BC162" s="554" t="n">
        <v>45657</v>
      </c>
      <c r="BD162" s="22" t="n"/>
      <c r="BE162" s="22">
        <f>X162</f>
        <v/>
      </c>
      <c r="BF162" s="18">
        <f>IF(BD162&gt;0,(BE162-BD162)/BD162,0)</f>
        <v/>
      </c>
      <c r="BG162" s="548">
        <f>IF(BF162&gt;0.05,4,IF(BF162&gt;0,2,IF(BF162&lt;-0.05,-2,IF(BF162&lt;0.1,-4))))</f>
        <v/>
      </c>
      <c r="BH162" s="225" t="n"/>
      <c r="BI162" s="225">
        <f>BH162*M162</f>
        <v/>
      </c>
      <c r="BJ162" s="225">
        <f>IF(BH162&gt;5,-1,IF(BH162&gt;4,0,IF(BH162&gt;3,1,IF(BH162&gt;2,2,IF(BH162&gt;1,2, IF(BH162=0,2,IF(BH162&lt;-5,-2,IF(BH162&lt;4,2,IF(BH162&lt;0,1)))))))))</f>
        <v/>
      </c>
      <c r="BK162" s="31" t="n"/>
      <c r="BL162" s="31">
        <f>BK162*M162</f>
        <v/>
      </c>
      <c r="BM162" s="548">
        <f>IF(BK162&gt;40,4,IF(BK162&gt;30,3.5,IF(BK162&gt;20,3,IF(BK162&gt;10,2,IF(BK162&gt;0,1,IF(BK162=0,0.5,IF(BK162&lt;-40,-4,IF(BK162&lt;-30,-3,IF(BK162&lt;-20,-2.5,IF(BK162&lt;-10,-2,IF(BK162&lt;0,0)))))))))))</f>
        <v/>
      </c>
      <c r="BN162" s="61" t="n"/>
      <c r="BO162" s="61">
        <f>BN162*M162</f>
        <v/>
      </c>
      <c r="BP162" s="548">
        <f>IF(BN162&lt;10,5,IF(BN162&lt;20,4,IF(BN162&lt;30,3,IF(BN162&lt;40,2,IF(BN162&lt;50,1,IF(BN162=50,0,IF(BN162&gt;90,-5,IF(BN162&gt;80,-4,IF(BN162&gt;70,-3,IF(BN162&gt;60,-2,IF(BN162&gt;50,-1,0)))))))))))</f>
        <v/>
      </c>
      <c r="BQ162" s="206" t="n"/>
      <c r="BR162" s="61" t="n"/>
      <c r="BS162" s="337">
        <f>BR162*M162</f>
        <v/>
      </c>
      <c r="BT162" s="225">
        <f>IF(BR162=1,20,IF(BR162&gt;0.9,16,IF(BR162&gt;0.8,12,IF(BR162&gt;0.7,8,IF(BR162&gt;0.6,4,IF(BR162&gt;0.5,0,IF(BR162&gt;0.4,-1,IF(BR162&gt;0.3,-2,IF(BR162&gt;0.2,-3,IF(BR162&gt;0.1,-4,IF(BR162&gt;0,-5,IF(BR162=0,-5))))))))))))</f>
        <v/>
      </c>
      <c r="BU162" s="61" t="n"/>
      <c r="BV162" s="548" t="n"/>
      <c r="BW162" s="548">
        <f>IF(BV162=$BZ$1,8,IF(BV162=$CA$1,4,IF(BV162=$CB$1,0,IF(BV162=$CC$1,-4,IF(BV162=$CE$1,-8)))))</f>
        <v/>
      </c>
      <c r="BX162" s="206" t="inlineStr">
        <is>
          <t>˄</t>
        </is>
      </c>
      <c r="BY162" s="206">
        <f>IF(BX162=BR$1,5,IF(BX162=BV$1,0,IF(BX162=BX$1,-5)))</f>
        <v/>
      </c>
      <c r="BZ162" s="554" t="n"/>
      <c r="CA162" s="548" t="inlineStr">
        <is>
          <t>Buy</t>
        </is>
      </c>
      <c r="CE162" t="inlineStr">
        <is>
          <t>Materials</t>
        </is>
      </c>
      <c r="CL162" s="332" t="n"/>
      <c r="CO162" s="548" t="n"/>
    </row>
    <row r="163" hidden="1" ht="15.75" customHeight="1" s="545">
      <c r="B163" s="246" t="n"/>
      <c r="C163" s="246" t="n"/>
      <c r="D163" s="246" t="n"/>
      <c r="E163" s="246" t="n"/>
      <c r="F163" s="246" t="n"/>
      <c r="G163" s="246" t="n"/>
      <c r="H163" s="246" t="n"/>
      <c r="I163" s="246" t="n"/>
      <c r="J163" s="246" t="n"/>
      <c r="K163" s="246" t="n"/>
      <c r="L163" s="270" t="n"/>
      <c r="M163" s="358" t="n"/>
      <c r="N163" s="335" t="n"/>
      <c r="O163" s="246" t="n"/>
      <c r="P163" s="246" t="n"/>
      <c r="Q163" s="246" t="n"/>
      <c r="R163" s="246" t="n"/>
      <c r="S163" s="249" t="n"/>
      <c r="T163" s="445" t="n"/>
      <c r="U163" s="33" t="n"/>
      <c r="X163" s="80" t="n"/>
      <c r="Y163" s="189" t="n"/>
      <c r="Z163" s="189" t="n"/>
      <c r="AA163" s="22">
        <f>AN163+AP163+AR163+AZ163+BB163+BG163+BJ163+BM163+BT163+BW163+BY163+AC163+AI163+BP163+AK163</f>
        <v/>
      </c>
      <c r="AB163" s="336">
        <f>IF(X163&gt;0,AB$158,0)</f>
        <v/>
      </c>
      <c r="AC163" s="337">
        <f>IF(AB163&gt;0,AC$158,0)</f>
        <v/>
      </c>
      <c r="AD163" s="366">
        <f>AB163*M163</f>
        <v/>
      </c>
      <c r="AE163" s="337">
        <f>AC163*M163</f>
        <v/>
      </c>
      <c r="AF163" s="332" t="n"/>
      <c r="AG163" s="332" t="n"/>
      <c r="AH163" s="225">
        <f>IF(AF163&gt;2500000,AQ$2,IF(AF163&gt;1000000,AR$2,IF(AF163&gt;750000,AS$2,IF(AF163&gt;500000,AT$2,IF(AF163&lt;500000,AU$2)))))</f>
        <v/>
      </c>
      <c r="AI163" s="31">
        <f>IF(AH163=AQ$2,20,IF(AH163=AR$2,15,IF(AH163=AS$2,10,IF(AH163=AT$2,5,IF(AH163=AU$2,0)))))</f>
        <v/>
      </c>
      <c r="AJ163" s="284" t="n"/>
      <c r="AK163" s="31">
        <f>IF(AJ163&gt;84,20,IF(AJ163&gt;80,15,IF(AJ163&gt;75,10,IF(AJ163&gt;70,5,IF(AJ163&gt;49,0,IF(AJ163&lt;1,0,IF(AJ163&lt;20,-20,IF(AJ163&lt;30,-15,IF(AJ163&lt;40,-10,IF(AJ163&lt;50,-5))))))))))</f>
        <v/>
      </c>
      <c r="AL163" s="22" t="n"/>
      <c r="AM163" s="550" t="n"/>
      <c r="AN163" s="22">
        <f>IF(AM163=$AN$1,20,IF(AM163=$AO$1,17,IF(AM163=$AP$1,12,IF(AM163=$AQ$1,5,IF(AM163=$AR$1,0)))))</f>
        <v/>
      </c>
      <c r="AP163" s="31" t="n"/>
      <c r="AQ163" s="175" t="n"/>
      <c r="AR163" s="548">
        <f>IF(AQ163=$AS$1,20,IF(AQ163=$AU$1,18,IF(AQ163=$AW$1,14,IF(AQ163=$AY$1,10,IF(AQ163=$BA$1,5,IF(AQ163=$BC$1,0,IF(AQ163=$BD$1,-2.5)))))))</f>
        <v/>
      </c>
      <c r="AS163" s="189" t="n"/>
      <c r="AT163" s="22">
        <f>IF(AS163&lt;1,5,IF(AS163&lt;2,0,IF(AS163&gt;2,-5, IF(AS163=0,5,IF(AS163&lt;0,-7)))))</f>
        <v/>
      </c>
      <c r="AU163" s="189" t="n"/>
      <c r="AV163" s="22">
        <f>IF(AU163&lt;0,-7,IF(AU163&lt;15,5,IF(AU163&lt;25,2,IF(AU163=25,-5,IF(AU163&gt;25,0)))))</f>
        <v/>
      </c>
      <c r="AW163" s="189" t="n"/>
      <c r="AX163" s="22">
        <f>IF(AW163=1,5,IF(AW163&lt;1,5,IF(AW163&gt;1,0)))</f>
        <v/>
      </c>
      <c r="AY163" s="189" t="n"/>
      <c r="AZ163" s="189">
        <f>IF(AY163=$AS$1,20,IF(AY163=$AU$1,18,IF(AY163=$AW$1,14,IF(AY163=$AY$1,10,IF(AY163=$BA$1,5,IF(AY163=$BC$1,0,IF(AY163=$BD$1,-2.5)))))))</f>
        <v/>
      </c>
      <c r="BA163" s="18" t="n"/>
      <c r="BB163" s="548">
        <f>IF(BA163&gt;0.05,2,IF(BA163&gt;0,1,IF(BA163&lt;-0.05,-1,IF(BA163&lt;0.1,-2))))</f>
        <v/>
      </c>
      <c r="BC163" s="554" t="n">
        <v>45657</v>
      </c>
      <c r="BD163" s="22" t="n"/>
      <c r="BE163" s="22">
        <f>X163</f>
        <v/>
      </c>
      <c r="BF163" s="18">
        <f>IF(BD163&gt;0,(BE163-BD163)/BD163,0)</f>
        <v/>
      </c>
      <c r="BG163" s="548">
        <f>IF(BF163&gt;0.05,4,IF(BF163&gt;0,2,IF(BF163&lt;-0.05,-2,IF(BF163&lt;0.1,-4))))</f>
        <v/>
      </c>
      <c r="BH163" s="225" t="n"/>
      <c r="BI163" s="225">
        <f>BH163*M163</f>
        <v/>
      </c>
      <c r="BJ163" s="225">
        <f>IF(BH163&gt;5,-1,IF(BH163&gt;4,0,IF(BH163&gt;3,1,IF(BH163&gt;2,2,IF(BH163&gt;1,2, IF(BH163=0,2,IF(BH163&lt;-5,-2,IF(BH163&lt;4,2,IF(BH163&lt;0,1)))))))))</f>
        <v/>
      </c>
      <c r="BK163" s="31" t="n"/>
      <c r="BL163" s="31">
        <f>BK163*M163</f>
        <v/>
      </c>
      <c r="BM163" s="548">
        <f>IF(BK163&gt;40,4,IF(BK163&gt;30,3.5,IF(BK163&gt;20,3,IF(BK163&gt;10,2,IF(BK163&gt;0,1,IF(BK163=0,0.5,IF(BK163&lt;-40,-4,IF(BK163&lt;-30,-3,IF(BK163&lt;-20,-2.5,IF(BK163&lt;-10,-2,IF(BK163&lt;0,0)))))))))))</f>
        <v/>
      </c>
      <c r="BN163" s="61" t="n"/>
      <c r="BO163" s="61">
        <f>BN163*M163</f>
        <v/>
      </c>
      <c r="BP163" s="548">
        <f>IF(BN163&lt;10,5,IF(BN163&lt;20,4,IF(BN163&lt;30,3,IF(BN163&lt;40,2,IF(BN163&lt;50,1,IF(BN163=50,0,IF(BN163&gt;90,-5,IF(BN163&gt;80,-4,IF(BN163&gt;70,-3,IF(BN163&gt;60,-2,IF(BN163&gt;50,-1,0)))))))))))</f>
        <v/>
      </c>
      <c r="BQ163" s="206" t="n"/>
      <c r="BR163" s="61" t="n"/>
      <c r="BS163" s="337">
        <f>BR163*M163</f>
        <v/>
      </c>
      <c r="BT163" s="225">
        <f>IF(BR163=1,20,IF(BR163&gt;0.9,16,IF(BR163&gt;0.8,12,IF(BR163&gt;0.7,8,IF(BR163&gt;0.6,4,IF(BR163&gt;0.5,0,IF(BR163&gt;0.4,-1,IF(BR163&gt;0.3,-2,IF(BR163&gt;0.2,-3,IF(BR163&gt;0.1,-4,IF(BR163&gt;0,-5,IF(BR163=0,-5))))))))))))</f>
        <v/>
      </c>
      <c r="BU163" s="61" t="n"/>
      <c r="BV163" s="548" t="n"/>
      <c r="BW163" s="548">
        <f>IF(BV163=$BZ$1,8,IF(BV163=$CA$1,4,IF(BV163=$CB$1,0,IF(BV163=$CC$1,-4,IF(BV163=$CE$1,-8)))))</f>
        <v/>
      </c>
      <c r="BX163" s="206" t="inlineStr">
        <is>
          <t>˄</t>
        </is>
      </c>
      <c r="BY163" s="206">
        <f>IF(BX163=BR$1,5,IF(BX163=BV$1,0,IF(BX163=BX$1,-5)))</f>
        <v/>
      </c>
      <c r="BZ163" s="554" t="n"/>
      <c r="CA163" s="548" t="inlineStr">
        <is>
          <t>Buy</t>
        </is>
      </c>
      <c r="CE163" t="inlineStr">
        <is>
          <t>Materials</t>
        </is>
      </c>
      <c r="CL163" s="332" t="n"/>
      <c r="CO163" s="548" t="n"/>
    </row>
    <row r="164" ht="16" customHeight="1" s="545">
      <c r="B164" s="246" t="n"/>
      <c r="C164" s="246" t="n"/>
      <c r="D164" s="246" t="n"/>
      <c r="E164" s="246" t="n"/>
      <c r="F164" s="246" t="n"/>
      <c r="G164" s="246" t="n"/>
      <c r="H164" s="246" t="n"/>
      <c r="I164" s="246" t="n"/>
      <c r="J164" s="246" t="n"/>
      <c r="K164" s="246" t="n"/>
      <c r="L164" s="270" t="n"/>
      <c r="M164" s="358" t="n"/>
      <c r="N164" s="335" t="n"/>
      <c r="O164" s="246" t="n"/>
      <c r="P164" s="246" t="n"/>
      <c r="Q164" s="246" t="n"/>
      <c r="R164" s="246" t="n"/>
      <c r="S164" s="249" t="n"/>
      <c r="T164" s="445" t="n"/>
      <c r="U164" s="33" t="n"/>
      <c r="X164" s="80" t="n"/>
      <c r="Y164" s="80" t="n"/>
      <c r="Z164" s="80" t="n"/>
      <c r="AA164" s="80" t="n"/>
      <c r="AB164" s="336" t="n"/>
      <c r="AC164" s="337" t="n"/>
      <c r="AD164" s="366" t="n"/>
      <c r="AE164" s="337" t="n"/>
      <c r="AF164" s="332" t="n"/>
      <c r="AG164" s="332" t="n"/>
      <c r="AH164" s="225" t="n"/>
      <c r="AI164" s="31" t="n"/>
      <c r="AJ164" s="284" t="n"/>
      <c r="AK164" s="31" t="n"/>
      <c r="AL164" s="22" t="n"/>
      <c r="AM164" s="550" t="n"/>
      <c r="AN164" s="22" t="n"/>
      <c r="AP164" s="31" t="n"/>
      <c r="AQ164" s="550" t="n"/>
      <c r="AR164" s="550" t="n"/>
      <c r="AS164" s="550" t="n"/>
      <c r="AT164" s="550" t="n"/>
      <c r="AU164" s="550" t="n"/>
      <c r="AV164" s="550" t="n"/>
      <c r="AW164" s="550" t="n"/>
      <c r="AX164" s="550" t="n"/>
      <c r="AY164" s="550" t="n"/>
      <c r="AZ164" s="550" t="n"/>
      <c r="BA164" s="550" t="n"/>
      <c r="BB164" s="550" t="n"/>
      <c r="BC164" s="550" t="n"/>
      <c r="BD164" s="550" t="n"/>
      <c r="BE164" s="550" t="n"/>
      <c r="BF164" s="550" t="n"/>
      <c r="BG164" s="550" t="n"/>
      <c r="BH164" s="550" t="n"/>
      <c r="BI164" s="550" t="n"/>
      <c r="BJ164" s="550" t="n"/>
      <c r="BK164" s="550" t="n"/>
      <c r="BL164" s="550" t="n"/>
      <c r="BM164" s="550" t="n"/>
      <c r="BN164" s="550" t="n"/>
      <c r="BO164" s="550" t="n"/>
      <c r="BP164" s="550" t="n"/>
      <c r="BQ164" s="550" t="n"/>
      <c r="BR164" s="550" t="n"/>
      <c r="BS164" s="550" t="n"/>
      <c r="BT164" s="550" t="n"/>
      <c r="BU164" s="550" t="n"/>
      <c r="BV164" s="550" t="n"/>
      <c r="BW164" s="550" t="n"/>
      <c r="BX164" s="550" t="n"/>
      <c r="BY164" s="550" t="n"/>
      <c r="BZ164" s="550" t="n"/>
      <c r="CA164" s="548" t="n"/>
      <c r="CL164" s="332" t="n"/>
      <c r="CO164" s="548" t="n"/>
    </row>
    <row r="165" ht="19" customHeight="1" s="545">
      <c r="B165" s="246" t="n"/>
      <c r="C165" s="246" t="n"/>
      <c r="D165" s="246" t="n"/>
      <c r="E165" s="246" t="n"/>
      <c r="F165" s="246" t="n"/>
      <c r="G165" s="246" t="n"/>
      <c r="H165" s="246" t="n"/>
      <c r="I165" s="246" t="n"/>
      <c r="J165" s="246" t="n"/>
      <c r="K165" s="246" t="n"/>
      <c r="L165" s="270" t="n"/>
      <c r="M165" s="358" t="n"/>
      <c r="N165" s="335" t="n"/>
      <c r="O165" s="246" t="n"/>
      <c r="P165" s="246" t="n"/>
      <c r="Q165" s="246" t="n"/>
      <c r="R165" s="246" t="n"/>
      <c r="S165" s="249" t="n"/>
      <c r="T165" s="454" t="inlineStr">
        <is>
          <t>Consumer Staples</t>
        </is>
      </c>
      <c r="X165" s="80" t="n"/>
      <c r="Y165" s="80" t="n"/>
      <c r="Z165" s="80" t="n"/>
      <c r="AA165" s="80" t="n"/>
      <c r="AB165" s="80" t="n"/>
      <c r="AC165" s="80" t="n"/>
      <c r="AD165" s="80" t="n"/>
      <c r="AE165" s="80" t="n"/>
      <c r="AF165" s="80" t="n"/>
      <c r="AG165" s="80" t="n"/>
      <c r="AH165" s="80" t="n"/>
      <c r="AI165" s="80" t="n"/>
      <c r="AJ165" s="80" t="n"/>
      <c r="AK165" s="80" t="n"/>
      <c r="AL165" s="80" t="n"/>
      <c r="AM165" s="80" t="n"/>
      <c r="AN165" s="80" t="n"/>
      <c r="AO165" s="80" t="n"/>
      <c r="AP165" s="80" t="n"/>
      <c r="AQ165" s="80" t="n"/>
      <c r="AR165" s="80" t="n"/>
      <c r="AS165" s="80" t="n"/>
      <c r="AT165" s="80" t="n"/>
      <c r="AU165" s="80" t="n"/>
      <c r="AV165" s="80" t="n"/>
      <c r="AW165" s="80" t="n"/>
      <c r="AX165" s="80" t="n"/>
      <c r="AY165" s="80" t="n"/>
      <c r="AZ165" s="80" t="n"/>
      <c r="BA165" s="80" t="n"/>
      <c r="BB165" s="80" t="n"/>
      <c r="BC165" s="80" t="n"/>
      <c r="BD165" s="80" t="n"/>
      <c r="BE165" s="80" t="n"/>
      <c r="BF165" s="80" t="n"/>
      <c r="BG165" s="80" t="n"/>
      <c r="BH165" s="80" t="n"/>
      <c r="BI165" s="80" t="n"/>
      <c r="BJ165" s="80" t="n"/>
      <c r="BK165" s="80" t="n"/>
      <c r="BL165" s="80" t="n"/>
      <c r="BM165" s="80" t="n"/>
      <c r="BN165" s="80" t="n"/>
      <c r="BO165" s="80" t="n"/>
      <c r="BP165" s="80" t="n"/>
      <c r="BQ165" s="80" t="n"/>
      <c r="BR165" s="80" t="n"/>
      <c r="BS165" s="80" t="n"/>
      <c r="BT165" s="80" t="n"/>
      <c r="BU165" s="80" t="n"/>
      <c r="BV165" s="80" t="n"/>
      <c r="BW165" s="80" t="n"/>
      <c r="BX165" s="80" t="n"/>
      <c r="BY165" s="80" t="n"/>
      <c r="BZ165" s="80" t="n"/>
      <c r="CA165" s="548" t="n"/>
      <c r="CB165" s="61" t="n"/>
      <c r="CC165" s="61" t="n"/>
      <c r="CD165" s="332" t="n"/>
      <c r="CL165" s="332" t="n"/>
      <c r="CO165" s="548" t="n"/>
    </row>
    <row r="166" ht="17" customHeight="1" s="545">
      <c r="B166" s="246" t="n"/>
      <c r="C166" s="246" t="n"/>
      <c r="D166" s="246" t="n"/>
      <c r="E166" s="246" t="n"/>
      <c r="F166" s="246" t="n"/>
      <c r="G166" s="246" t="n"/>
      <c r="H166" s="246" t="n"/>
      <c r="I166" s="246" t="n"/>
      <c r="J166" s="246" t="n"/>
      <c r="K166" s="246" t="n"/>
      <c r="L166" s="270" t="n"/>
      <c r="M166" s="358" t="n"/>
      <c r="N166" s="335" t="n"/>
      <c r="O166" s="246" t="n"/>
      <c r="P166" s="246" t="n"/>
      <c r="Q166" s="246" t="n"/>
      <c r="R166" s="246" t="n"/>
      <c r="S166" s="249" t="n"/>
      <c r="T166" s="456" t="inlineStr">
        <is>
          <t>XLP</t>
        </is>
      </c>
      <c r="U166" s="446" t="inlineStr">
        <is>
          <t>Food &amp; Staples Retailing</t>
        </is>
      </c>
      <c r="X166" s="80" t="n"/>
      <c r="Y166" s="80" t="n"/>
      <c r="Z166" s="80" t="n"/>
      <c r="AA166" s="80" t="n"/>
      <c r="AB166" s="455">
        <f>VLOOKUP(CLEAN(TRIM(T166)), 'ETF''s'!$B$7:$C$42, 2, FALSE)</f>
        <v/>
      </c>
      <c r="AC166" s="506">
        <f>VLOOKUP(CLEAN(TRIM(T166)), 'ETF''s'!$B$7:$D$42, 3, FALSE)</f>
        <v/>
      </c>
      <c r="AD166" s="80" t="n"/>
      <c r="AE166" s="80" t="n"/>
      <c r="AF166" s="80" t="n"/>
      <c r="AG166" s="80" t="n"/>
      <c r="AH166" s="80" t="n"/>
      <c r="AI166" s="80" t="n"/>
      <c r="AJ166" s="80" t="n"/>
      <c r="AK166" s="80" t="n"/>
      <c r="AL166" s="80" t="n"/>
      <c r="AM166" s="80" t="n"/>
      <c r="AN166" s="80" t="n"/>
      <c r="AO166" s="80" t="n"/>
      <c r="AP166" s="80" t="n"/>
      <c r="AQ166" s="80" t="n"/>
      <c r="AR166" s="80" t="n"/>
      <c r="AS166" s="80" t="n"/>
      <c r="AT166" s="80" t="n"/>
      <c r="AU166" s="80" t="n"/>
      <c r="AV166" s="80" t="n"/>
      <c r="AW166" s="80" t="n"/>
      <c r="AX166" s="80" t="n"/>
      <c r="AY166" s="80" t="n"/>
      <c r="AZ166" s="80" t="n"/>
      <c r="BA166" s="80" t="n"/>
      <c r="BB166" s="80" t="n"/>
      <c r="BC166" s="80" t="n"/>
      <c r="BD166" s="80" t="n"/>
      <c r="BE166" s="80" t="n"/>
      <c r="BF166" s="80" t="n"/>
      <c r="BG166" s="80" t="n"/>
      <c r="BH166" s="80" t="n"/>
      <c r="BI166" s="80" t="n"/>
      <c r="BJ166" s="80" t="n"/>
      <c r="BK166" s="80" t="n"/>
      <c r="BL166" s="80" t="n"/>
      <c r="BM166" s="80" t="n"/>
      <c r="BN166" s="80" t="n"/>
      <c r="BO166" s="80" t="n"/>
      <c r="BP166" s="80" t="n"/>
      <c r="BQ166" s="80" t="n"/>
      <c r="BR166" s="80" t="n"/>
      <c r="BS166" s="80" t="n"/>
      <c r="BT166" s="80" t="n"/>
      <c r="BU166" s="80" t="n"/>
      <c r="BV166" s="80" t="n"/>
      <c r="BW166" s="80" t="n"/>
      <c r="BX166" s="80" t="n"/>
      <c r="BY166" s="80" t="n"/>
      <c r="BZ166" s="80" t="n"/>
      <c r="CA166" s="548" t="n"/>
      <c r="CB166" s="61" t="n"/>
      <c r="CC166" s="61" t="n"/>
      <c r="CD166" s="332" t="n"/>
      <c r="CL166" s="332" t="n"/>
      <c r="CO166" s="548" t="n"/>
      <c r="CR166" t="inlineStr">
        <is>
          <t>Food &amp; Staples Retailing</t>
        </is>
      </c>
    </row>
    <row r="167">
      <c r="B167" s="246" t="n"/>
      <c r="C167" s="246" t="n"/>
      <c r="D167" s="246" t="n"/>
      <c r="E167" s="246" t="n"/>
      <c r="F167" s="246" t="n"/>
      <c r="G167" s="246" t="n"/>
      <c r="H167" s="246" t="n"/>
      <c r="I167" s="246" t="n"/>
      <c r="J167" s="246" t="n"/>
      <c r="K167" s="246" t="n"/>
      <c r="L167" s="270" t="n"/>
      <c r="M167" s="358" t="n"/>
      <c r="N167" s="335" t="n"/>
      <c r="O167" s="246" t="n"/>
      <c r="P167" s="246" t="n"/>
      <c r="Q167" s="246" t="n"/>
      <c r="R167" s="246" t="n"/>
      <c r="S167" s="249">
        <f>IF(BN167&lt;30,$BX$1,IF(BN167&gt;70,$BR$1,$BV$1))</f>
        <v/>
      </c>
      <c r="U167" s="547" t="inlineStr">
        <is>
          <t>WMT</t>
        </is>
      </c>
      <c r="V167" t="inlineStr">
        <is>
          <t>Walmart Inc.</t>
        </is>
      </c>
      <c r="X167" s="80" t="n">
        <v>102.07</v>
      </c>
      <c r="Y167" s="189" t="n"/>
      <c r="Z167" s="189" t="n"/>
      <c r="AA167" s="22">
        <f>AN167+AP167+AR167+AZ167+BB167+BG167+BJ167+BM167+BT167+BW167+BY167+AC167+AI167+BP167+AK167</f>
        <v/>
      </c>
      <c r="AB167" s="336">
        <f>IF(X167&gt;0,AB$166,0)</f>
        <v/>
      </c>
      <c r="AC167" s="337">
        <f>IF(AB167&gt;0,AC$166,0)</f>
        <v/>
      </c>
      <c r="AD167" s="366">
        <f>AB167*M167</f>
        <v/>
      </c>
      <c r="AE167" s="337">
        <f>AC167*M167</f>
        <v/>
      </c>
      <c r="AF167" s="332" t="n">
        <v>330073</v>
      </c>
      <c r="AG167" s="332" t="n">
        <v>10164</v>
      </c>
      <c r="AH167" s="225">
        <f>IF(AF167&gt;2500000,AQ$2,IF(AF167&gt;1000000,AR$2,IF(AF167&gt;750000,AS$2,IF(AF167&gt;500000,AT$2,IF(AF167&lt;500000,AU$2)))))</f>
        <v/>
      </c>
      <c r="AI167" s="31">
        <f>IF(AH167=AQ$2,20,IF(AH167=AR$2,15,IF(AH167=AS$2,10,IF(AH167=AT$2,5,IF(AH167=AU$2,0)))))</f>
        <v/>
      </c>
      <c r="AJ167" s="284" t="n">
        <v>74</v>
      </c>
      <c r="AK167" s="31">
        <f>IF(AJ167&gt;84,20,IF(AJ167&gt;80,15,IF(AJ167&gt;75,10,IF(AJ167&gt;70,5,IF(AJ167&gt;49,0,IF(AJ167&lt;1,0,IF(AJ167&lt;20,-20,IF(AJ167&lt;30,-15,IF(AJ167&lt;40,-10,IF(AJ167&lt;50,-5))))))))))</f>
        <v/>
      </c>
      <c r="AL167" s="22" t="n"/>
      <c r="AM167" s="371" t="inlineStr">
        <is>
          <t>B</t>
        </is>
      </c>
      <c r="AN167" s="22">
        <f>IF(AM167=$AN$1,20,IF(AM167=$AO$1,17,IF(AM167=$AP$1,12,IF(AM167=$AQ$1,5,IF(AM167=$AR$1,0)))))</f>
        <v/>
      </c>
      <c r="AP167" s="31" t="n"/>
      <c r="AQ167" s="273" t="inlineStr">
        <is>
          <t>Bearish</t>
        </is>
      </c>
      <c r="AR167" s="548">
        <f>IF(AQ167=$AS$1,20,IF(AQ167=$AU$1,18,IF(AQ167=$AW$1,14,IF(AQ167=$AY$1,10,IF(AQ167=$BA$1,5,IF(AQ167=$BC$1,0,IF(AQ167=$BD$1,-2.5)))))))</f>
        <v/>
      </c>
      <c r="AS167" s="189" t="n">
        <v>0.57</v>
      </c>
      <c r="AT167" s="22">
        <f>IF(AS167&lt;1,5,IF(AS167&lt;2,0,IF(AS167&gt;2,-5, IF(AS167=0,5,IF(AS167&lt;0,-7)))))</f>
        <v/>
      </c>
      <c r="AU167" s="189" t="n">
        <v>38.37</v>
      </c>
      <c r="AV167" s="22">
        <f>IF(AU167&lt;0,-7,IF(AU167&lt;15,5,IF(AU167&lt;25,2,IF(AU167=25,-5,IF(AU167&gt;25,0)))))</f>
        <v/>
      </c>
      <c r="AW167" s="189" t="n">
        <v>4.91</v>
      </c>
      <c r="AX167" s="22">
        <f>IF(AW167=1,5,IF(AW167&lt;1,5,IF(AW167&gt;1,0)))</f>
        <v/>
      </c>
      <c r="AY167" s="178" t="inlineStr">
        <is>
          <t>V Bearish</t>
        </is>
      </c>
      <c r="AZ167" s="189">
        <f>IF(AY167=$AS$1,20,IF(AY167=$AU$1,18,IF(AY167=$AW$1,14,IF(AY167=$AY$1,10,IF(AY167=$BA$1,5,IF(AY167=$BC$1,0,IF(AY167=$BD$1,-2.5)))))))</f>
        <v/>
      </c>
      <c r="BA167" s="18" t="n">
        <v>0.269</v>
      </c>
      <c r="BB167" s="548">
        <f>IF(BA167&gt;0.05,2,IF(BA167&gt;0,1,IF(BA167&lt;-0.05,-1,IF(BA167&lt;0.1,-2))))</f>
        <v/>
      </c>
      <c r="BC167" s="554" t="n">
        <v>45657</v>
      </c>
      <c r="BD167" s="22" t="n">
        <v>89.68000000000001</v>
      </c>
      <c r="BE167" s="22">
        <f>X167</f>
        <v/>
      </c>
      <c r="BF167" s="18">
        <f>IF(BD167&gt;0,(BE167-BD167)/BD167,0)</f>
        <v/>
      </c>
      <c r="BG167" s="548">
        <f>IF(BF167&gt;0.05,4,IF(BF167&gt;0,2,IF(BF167&lt;-0.05,-2,IF(BF167&lt;0.1,-4))))</f>
        <v/>
      </c>
      <c r="BH167" s="225" t="n">
        <v>1</v>
      </c>
      <c r="BI167" s="225">
        <f>BH167*M284</f>
        <v/>
      </c>
      <c r="BJ167" s="225">
        <f>IF(BH167&gt;5,-1,IF(BH167&gt;4,0,IF(BH167&gt;3,1,IF(BH167&gt;2,2,IF(BH167&gt;1,2, IF(BH167=0,2,IF(BH167&lt;-5,-2,IF(BH167&lt;4,2,IF(BH167&lt;0,1)))))))))</f>
        <v/>
      </c>
      <c r="BK167" s="31" t="n">
        <v>3</v>
      </c>
      <c r="BL167" s="31">
        <f>BK167*M284</f>
        <v/>
      </c>
      <c r="BM167" s="548">
        <f>IF(BK167&gt;40,4,IF(BK167&gt;30,3.5,IF(BK167&gt;20,3,IF(BK167&gt;10,2,IF(BK167&gt;0,1,IF(BK167=0,0.5,IF(BK167&lt;-40,-4,IF(BK167&lt;-30,-3,IF(BK167&lt;-20,-2.5,IF(BK167&lt;-10,-2,IF(BK167&lt;0,0)))))))))))</f>
        <v/>
      </c>
      <c r="BN167" s="61" t="n">
        <v>8</v>
      </c>
      <c r="BO167" s="61">
        <f>BN167*M167</f>
        <v/>
      </c>
      <c r="BP167" s="548">
        <f>IF(BN167&lt;10,5,IF(BN167&lt;20,4,IF(BN167&lt;30,3,IF(BN167&lt;40,2,IF(BN167&lt;50,1,IF(BN167=50,0,IF(BN167&gt;90,-5,IF(BN167&gt;80,-4,IF(BN167&gt;70,-3,IF(BN167&gt;60,-2,IF(BN167&gt;50,-1,0)))))))))))</f>
        <v/>
      </c>
      <c r="BQ167" s="206" t="n"/>
      <c r="BR167" s="61" t="n">
        <v>0.14</v>
      </c>
      <c r="BS167" s="337">
        <f>BR167*M167</f>
        <v/>
      </c>
      <c r="BT167" s="225">
        <f>IF(BR167=1,20,IF(BR167&gt;0.9,16,IF(BR167&gt;0.8,12,IF(BR167&gt;0.7,8,IF(BR167&gt;0.6,4,IF(BR167&gt;0.5,0,IF(BR167&gt;0.4,-1,IF(BR167&gt;0.3,-2,IF(BR167&gt;0.2,-3,IF(BR167&gt;0.1,-4,IF(BR167&gt;0,-5,IF(BR167=0,-5))))))))))))</f>
        <v/>
      </c>
      <c r="BU167" s="61" t="n"/>
      <c r="BV167" s="548" t="inlineStr">
        <is>
          <t>V Bear</t>
        </is>
      </c>
      <c r="BW167" s="548">
        <f>IF(BV167=$BZ$1,8,IF(BV167=$CA$1,4,IF(BV167=$CB$1,0,IF(BV167=$CC$1,-4,IF(BV167=$CE$1,-8)))))</f>
        <v/>
      </c>
      <c r="BX167" s="206" t="inlineStr">
        <is>
          <t>˄</t>
        </is>
      </c>
      <c r="BY167" s="206">
        <f>IF(BX167=BR$1,5,IF(BX167=BV$1,0,IF(BX167=BX$1,-5)))</f>
        <v/>
      </c>
      <c r="BZ167" s="554" t="n">
        <v>45981</v>
      </c>
      <c r="CA167" s="548" t="inlineStr">
        <is>
          <t>S Buy</t>
        </is>
      </c>
      <c r="CB167" s="61" t="n"/>
      <c r="CC167" s="61" t="n"/>
      <c r="CD167" s="332" t="n"/>
      <c r="CE167" t="inlineStr">
        <is>
          <t>Consumer Staples</t>
        </is>
      </c>
      <c r="CF167" t="inlineStr">
        <is>
          <t>Food &amp; Staples Retailing</t>
        </is>
      </c>
      <c r="CG167" t="inlineStr">
        <is>
          <t>Food &amp; Staples Retailing</t>
        </is>
      </c>
      <c r="CH167" t="inlineStr">
        <is>
          <t>Hypermarkets &amp; Super Centers</t>
        </is>
      </c>
      <c r="CL167" s="332" t="n"/>
      <c r="CO167" s="548" t="n"/>
      <c r="CR167" t="inlineStr">
        <is>
          <t>WMT</t>
        </is>
      </c>
    </row>
    <row r="168">
      <c r="B168" s="246" t="n"/>
      <c r="C168" s="246" t="n"/>
      <c r="D168" s="246" t="n"/>
      <c r="E168" s="246" t="n"/>
      <c r="F168" s="246" t="n"/>
      <c r="G168" s="246" t="n"/>
      <c r="H168" s="246" t="n"/>
      <c r="I168" s="246" t="n"/>
      <c r="J168" s="246" t="n"/>
      <c r="K168" s="246" t="n"/>
      <c r="L168" s="270" t="n"/>
      <c r="M168" s="358" t="n"/>
      <c r="N168" s="335" t="n"/>
      <c r="O168" s="246" t="n"/>
      <c r="P168" s="246" t="n"/>
      <c r="Q168" s="246" t="n"/>
      <c r="R168" s="246" t="n"/>
      <c r="S168" s="249">
        <f>IF(BN168&lt;30,$BX$1,IF(BN168&gt;70,$BR$1,$BV$1))</f>
        <v/>
      </c>
      <c r="U168" s="547" t="inlineStr">
        <is>
          <t>COST</t>
        </is>
      </c>
      <c r="V168" t="inlineStr">
        <is>
          <t>Costco Wholesale Corporation</t>
        </is>
      </c>
      <c r="W168" s="183" t="n"/>
      <c r="X168" s="80" t="n">
        <v>915.38</v>
      </c>
      <c r="Y168" s="189" t="n"/>
      <c r="Z168" s="189" t="n"/>
      <c r="AA168" s="22">
        <f>AN168+AP168+AR168+AZ168+BB168+BG168+BJ168+BM168+BT168+BW168+BY168+AC168+AI168+BP168+AK168</f>
        <v/>
      </c>
      <c r="AB168" s="336">
        <f>IF(X168&gt;0,AB$166,0)</f>
        <v/>
      </c>
      <c r="AC168" s="337">
        <f>IF(AB168&gt;0,AC$166,0)</f>
        <v/>
      </c>
      <c r="AD168" s="366">
        <f>AB168*M168</f>
        <v/>
      </c>
      <c r="AE168" s="337">
        <f>AC168*M168</f>
        <v/>
      </c>
      <c r="AF168" s="332" t="n">
        <v>870997</v>
      </c>
      <c r="AG168" s="332" t="n">
        <v>25630</v>
      </c>
      <c r="AH168" s="225">
        <f>IF(AF168&gt;2500000,AQ$2,IF(AF168&gt;1000000,AR$2,IF(AF168&gt;750000,AS$2,IF(AF168&gt;500000,AT$2,IF(AF168&lt;500000,AU$2)))))</f>
        <v/>
      </c>
      <c r="AI168" s="31">
        <f>IF(AH168=AQ$2,20,IF(AH168=AR$2,15,IF(AH168=AS$2,10,IF(AH168=AT$2,5,IF(AH168=AU$2,0)))))</f>
        <v/>
      </c>
      <c r="AJ168" s="284" t="n">
        <v>76</v>
      </c>
      <c r="AK168" s="31">
        <f>IF(AJ168&gt;84,20,IF(AJ168&gt;80,15,IF(AJ168&gt;75,10,IF(AJ168&gt;70,5,IF(AJ168&gt;49,0,IF(AJ168&lt;1,0,IF(AJ168&lt;20,-20,IF(AJ168&lt;30,-15,IF(AJ168&lt;40,-10,IF(AJ168&lt;50,-5))))))))))</f>
        <v/>
      </c>
      <c r="AL168" s="22" t="n"/>
      <c r="AM168" s="550" t="inlineStr">
        <is>
          <t>C</t>
        </is>
      </c>
      <c r="AN168" s="22">
        <f>IF(AM168=$AN$1,20,IF(AM168=$AO$1,17,IF(AM168=$AP$1,12,IF(AM168=$AQ$1,5,IF(AM168=$AR$1,0)))))</f>
        <v/>
      </c>
      <c r="AP168" s="31" t="n"/>
      <c r="AQ168" s="273" t="inlineStr">
        <is>
          <t>Bearish</t>
        </is>
      </c>
      <c r="AR168" s="548">
        <f>IF(AQ168=$AS$1,20,IF(AQ168=$AU$1,18,IF(AQ168=$AW$1,14,IF(AQ168=$AY$1,10,IF(AQ168=$BA$1,5,IF(AQ168=$BC$1,0,IF(AQ168=$BD$1,-2.5)))))))</f>
        <v/>
      </c>
      <c r="AS168" s="189" t="n">
        <v>0.28</v>
      </c>
      <c r="AT168" s="22">
        <f>IF(AS168&lt;1,5,IF(AS168&lt;2,0,IF(AS168&gt;2,-5, IF(AS168=0,5,IF(AS168&lt;0,-7)))))</f>
        <v/>
      </c>
      <c r="AU168" s="189" t="n">
        <v>50.16</v>
      </c>
      <c r="AV168" s="22">
        <f>IF(AU168&lt;0,-7,IF(AU168&lt;15,5,IF(AU168&lt;25,2,IF(AU168=25,-5,IF(AU168&gt;25,0)))))</f>
        <v/>
      </c>
      <c r="AW168" s="189" t="n">
        <v>5.78</v>
      </c>
      <c r="AX168" s="22">
        <f>IF(AW168=1,5,IF(AW168&lt;1,5,IF(AW168&gt;1,0)))</f>
        <v/>
      </c>
      <c r="AY168" s="178" t="inlineStr">
        <is>
          <t>V Bearish</t>
        </is>
      </c>
      <c r="AZ168" s="189">
        <f>IF(AY168=$AS$1,20,IF(AY168=$AU$1,18,IF(AY168=$AW$1,14,IF(AY168=$AY$1,10,IF(AY168=$BA$1,5,IF(AY168=$BC$1,0,IF(AY168=$BD$1,-2.5)))))))</f>
        <v/>
      </c>
      <c r="BA168" s="18" t="n">
        <v>0.045</v>
      </c>
      <c r="BB168" s="548">
        <f>IF(BA168&gt;0.05,2,IF(BA168&gt;0,1,IF(BA168&lt;-0.05,-1,IF(BA168&lt;0.1,-2))))</f>
        <v/>
      </c>
      <c r="BC168" s="554" t="n">
        <v>45657</v>
      </c>
      <c r="BD168" s="22" t="n">
        <v>912.8</v>
      </c>
      <c r="BE168" s="22">
        <f>X168</f>
        <v/>
      </c>
      <c r="BF168" s="18">
        <f>IF(BD168&gt;0,(BE168-BD168)/BD168,0)</f>
        <v/>
      </c>
      <c r="BG168" s="548">
        <f>IF(BF168&gt;0.05,4,IF(BF168&gt;0,2,IF(BF168&lt;-0.05,-2,IF(BF168&lt;0.1,-4))))</f>
        <v/>
      </c>
      <c r="BH168" s="225" t="n">
        <v>-3</v>
      </c>
      <c r="BI168" s="225">
        <f>BH168*M286</f>
        <v/>
      </c>
      <c r="BJ168" s="225">
        <f>IF(BH168&gt;5,-1,IF(BH168&gt;4,0,IF(BH168&gt;3,1,IF(BH168&gt;2,2,IF(BH168&gt;1,2, IF(BH168=0,2,IF(BH168&lt;-5,-2,IF(BH168&lt;4,2,IF(BH168&lt;0,1)))))))))</f>
        <v/>
      </c>
      <c r="BK168" s="31" t="n">
        <v>14</v>
      </c>
      <c r="BL168" s="31">
        <f>BK168*M286</f>
        <v/>
      </c>
      <c r="BM168" s="548">
        <f>IF(BK168&gt;40,4,IF(BK168&gt;30,3.5,IF(BK168&gt;20,3,IF(BK168&gt;10,2,IF(BK168&gt;0,1,IF(BK168=0,0.5,IF(BK168&lt;-40,-4,IF(BK168&lt;-30,-3,IF(BK168&lt;-20,-2.5,IF(BK168&lt;-10,-2,IF(BK168&lt;0,0)))))))))))</f>
        <v/>
      </c>
      <c r="BN168" s="61" t="n">
        <v>13</v>
      </c>
      <c r="BO168" s="61">
        <f>BN168*M168</f>
        <v/>
      </c>
      <c r="BP168" s="548">
        <f>IF(BN168&lt;10,5,IF(BN168&lt;20,4,IF(BN168&lt;30,3,IF(BN168&lt;40,2,IF(BN168&lt;50,1,IF(BN168=50,0,IF(BN168&gt;90,-5,IF(BN168&gt;80,-4,IF(BN168&gt;70,-3,IF(BN168&gt;60,-2,IF(BN168&gt;50,-1,0)))))))))))</f>
        <v/>
      </c>
      <c r="BQ168" s="206" t="n"/>
      <c r="BR168" s="61" t="n">
        <v>0</v>
      </c>
      <c r="BS168" s="337">
        <f>BR168*M168</f>
        <v/>
      </c>
      <c r="BT168" s="225">
        <f>IF(BR168=1,20,IF(BR168&gt;0.9,16,IF(BR168&gt;0.8,12,IF(BR168&gt;0.7,8,IF(BR168&gt;0.6,4,IF(BR168&gt;0.5,0,IF(BR168&gt;0.4,-1,IF(BR168&gt;0.3,-2,IF(BR168&gt;0.2,-3,IF(BR168&gt;0.1,-4,IF(BR168&gt;0,-5,IF(BR168=0,-5))))))))))))</f>
        <v/>
      </c>
      <c r="BU168" s="61" t="n"/>
      <c r="BV168" s="548" t="inlineStr">
        <is>
          <t>Bear</t>
        </is>
      </c>
      <c r="BW168" s="548">
        <f>IF(BV168=$BZ$1,8,IF(BV168=$CA$1,4,IF(BV168=$CB$1,0,IF(BV168=$CC$1,-4,IF(BV168=$CE$1,-8)))))</f>
        <v/>
      </c>
      <c r="BX168" s="206">
        <f>BR1</f>
        <v/>
      </c>
      <c r="BY168" s="206">
        <f>IF(BX168=BR$1,5,IF(BX168=BV$1,0,IF(BX168=BX$1,-5)))</f>
        <v/>
      </c>
      <c r="BZ168" s="554" t="n"/>
      <c r="CA168" s="548" t="inlineStr">
        <is>
          <t>Buy</t>
        </is>
      </c>
      <c r="CB168" s="61" t="n">
        <v>700</v>
      </c>
      <c r="CC168" s="61" t="n">
        <v>750</v>
      </c>
      <c r="CD168" s="332" t="n"/>
      <c r="CE168" t="inlineStr">
        <is>
          <t>Consumer Staples</t>
        </is>
      </c>
      <c r="CF168" t="inlineStr">
        <is>
          <t>Food &amp; Staples Retailing</t>
        </is>
      </c>
      <c r="CG168" t="inlineStr">
        <is>
          <t>Food &amp; Staples Retailing</t>
        </is>
      </c>
      <c r="CH168" t="inlineStr">
        <is>
          <t>Hypermarkets &amp; Super Centers</t>
        </is>
      </c>
      <c r="CL168" s="332" t="n"/>
      <c r="CO168" s="548" t="n"/>
      <c r="CR168" t="inlineStr">
        <is>
          <t>COST</t>
        </is>
      </c>
    </row>
    <row r="169">
      <c r="B169" s="246" t="n"/>
      <c r="C169" s="246" t="n"/>
      <c r="D169" s="246" t="n"/>
      <c r="E169" s="246" t="n"/>
      <c r="F169" s="246" t="n"/>
      <c r="G169" s="246" t="n"/>
      <c r="H169" s="246" t="n"/>
      <c r="I169" s="246" t="n"/>
      <c r="J169" s="246" t="n"/>
      <c r="K169" s="246" t="n"/>
      <c r="L169" s="270" t="n"/>
      <c r="M169" s="358" t="n"/>
      <c r="N169" s="335" t="n"/>
      <c r="O169" s="246" t="n"/>
      <c r="P169" s="246" t="n"/>
      <c r="Q169" s="246" t="n"/>
      <c r="R169" s="246" t="n"/>
      <c r="S169" s="249">
        <f>IF(BN169&lt;30,$BX$1,IF(BN169&gt;70,$BR$1,$BV$1))</f>
        <v/>
      </c>
      <c r="U169" s="547" t="inlineStr">
        <is>
          <t>ANDE</t>
        </is>
      </c>
      <c r="V169" t="inlineStr">
        <is>
          <t>The Andersons, Inc.</t>
        </is>
      </c>
      <c r="X169" s="189" t="n">
        <v>41.29</v>
      </c>
      <c r="Y169" s="189" t="n"/>
      <c r="Z169" s="189" t="n"/>
      <c r="AA169" s="22">
        <f>AN169+AP169+AR169+AZ169+BB169+BG169+BJ169+BM169+BT169+BW169+BY169+AC169+AI169+BP169+AK169</f>
        <v/>
      </c>
      <c r="AB169" s="336">
        <f>IF(X169&gt;0,AB$166,0)</f>
        <v/>
      </c>
      <c r="AC169" s="337">
        <f>IF(AB169&gt;0,AC$166,0)</f>
        <v/>
      </c>
      <c r="AD169" s="366">
        <f>AB169*M169</f>
        <v/>
      </c>
      <c r="AE169" s="337">
        <f>AC169*M169</f>
        <v/>
      </c>
      <c r="AF169" s="332" t="n">
        <v>5188441</v>
      </c>
      <c r="AG169" s="332" t="n">
        <v>36239</v>
      </c>
      <c r="AH169" s="225">
        <f>IF(AF169&gt;2500000,AQ$2,IF(AF169&gt;1000000,AR$2,IF(AF169&gt;750000,AS$2,IF(AF169&gt;500000,AT$2,IF(AF169&lt;500000,AU$2)))))</f>
        <v/>
      </c>
      <c r="AI169" s="31">
        <f>IF(AH169=AQ$2,20,IF(AH169=AR$2,15,IF(AH169=AS$2,10,IF(AH169=AT$2,5,IF(AH169=AU$2,0)))))</f>
        <v/>
      </c>
      <c r="AJ169" s="284" t="n">
        <v>59</v>
      </c>
      <c r="AK169" s="31">
        <f>IF(AJ169&gt;84,20,IF(AJ169&gt;80,15,IF(AJ169&gt;75,10,IF(AJ169&gt;70,5,IF(AJ169&gt;49,0,IF(AJ169&lt;1,0,IF(AJ169&lt;20,-20,IF(AJ169&lt;30,-15,IF(AJ169&lt;40,-10,IF(AJ169&lt;50,-5))))))))))</f>
        <v/>
      </c>
      <c r="AL169" s="22" t="n"/>
      <c r="AM169" s="457" t="inlineStr">
        <is>
          <t>D</t>
        </is>
      </c>
      <c r="AN169" s="22">
        <f>IF(AM169=$AN$1,20,IF(AM169=$AO$1,17,IF(AM169=$AP$1,12,IF(AM169=$AQ$1,5,IF(AM169=$AR$1,0)))))</f>
        <v/>
      </c>
      <c r="AP169" s="31" t="n"/>
      <c r="AQ169" s="175" t="inlineStr">
        <is>
          <t>Neutral</t>
        </is>
      </c>
      <c r="AR169" s="548">
        <f>IF(AQ169=$AS$1,20,IF(AQ169=$AU$1,18,IF(AQ169=$AW$1,14,IF(AQ169=$AY$1,10,IF(AQ169=$BA$1,5,IF(AQ169=$BC$1,0,IF(AQ169=$BD$1,-2.5)))))))</f>
        <v/>
      </c>
      <c r="AS169" s="189" t="n">
        <v>0.36</v>
      </c>
      <c r="AT169" s="22">
        <f>IF(AS169&lt;1,5,IF(AS169&lt;2,0,IF(AS169&gt;2,-5, IF(AS169=0,5,IF(AS169&lt;0,-7)))))</f>
        <v/>
      </c>
      <c r="AU169" s="189" t="n">
        <v>17.5</v>
      </c>
      <c r="AV169" s="22">
        <f>IF(AU169&lt;0,-7,IF(AU169&lt;15,5,IF(AU169&lt;25,2,IF(AU169=25,-5,IF(AU169&gt;25,0)))))</f>
        <v/>
      </c>
      <c r="AW169" s="189" t="n">
        <v>1.46</v>
      </c>
      <c r="AX169" s="22">
        <f>IF(AW169=1,5,IF(AW169&lt;1,5,IF(AW169&gt;1,0)))</f>
        <v/>
      </c>
      <c r="AY169" s="175" t="inlineStr">
        <is>
          <t>Neutral</t>
        </is>
      </c>
      <c r="AZ169" s="189">
        <f>IF(AY169=$AS$1,20,IF(AY169=$AU$1,18,IF(AY169=$AW$1,14,IF(AY169=$AY$1,10,IF(AY169=$BA$1,5,IF(AY169=$BC$1,0,IF(AY169=$BD$1,-2.5)))))))</f>
        <v/>
      </c>
      <c r="BA169" s="18" t="n">
        <v>-0.148</v>
      </c>
      <c r="BB169" s="548">
        <f>IF(BA169&gt;0.05,2,IF(BA169&gt;0,1,IF(BA169&lt;-0.05,-1,IF(BA169&lt;0.1,-2))))</f>
        <v/>
      </c>
      <c r="BC169" s="554" t="n">
        <v>45657</v>
      </c>
      <c r="BD169" s="22" t="n">
        <v>39.73</v>
      </c>
      <c r="BE169" s="22">
        <f>X169</f>
        <v/>
      </c>
      <c r="BF169" s="18">
        <f>IF(BD169&gt;0,(BE169-BD169)/BD169,0)</f>
        <v/>
      </c>
      <c r="BG169" s="548">
        <f>IF(BF169&gt;0.05,4,IF(BF169&gt;0,2,IF(BF169&lt;-0.05,-2,IF(BF169&lt;0.1,-4))))</f>
        <v/>
      </c>
      <c r="BH169" s="225" t="n">
        <v>2.5</v>
      </c>
      <c r="BI169" s="225">
        <f>BH169*M287</f>
        <v/>
      </c>
      <c r="BJ169" s="225">
        <f>IF(BH169&gt;5,-1,IF(BH169&gt;4,0,IF(BH169&gt;3,1,IF(BH169&gt;2,2,IF(BH169&gt;1,2, IF(BH169=0,2,IF(BH169&lt;-5,-2,IF(BH169&lt;4,2,IF(BH169&lt;0,1)))))))))</f>
        <v/>
      </c>
      <c r="BK169" s="31" t="n">
        <v>-24</v>
      </c>
      <c r="BL169" s="31">
        <f>BK169*M287</f>
        <v/>
      </c>
      <c r="BM169" s="548">
        <f>IF(BK169&gt;40,4,IF(BK169&gt;30,3.5,IF(BK169&gt;20,3,IF(BK169&gt;10,2,IF(BK169&gt;0,1,IF(BK169=0,0.5,IF(BK169&lt;-40,-4,IF(BK169&lt;-30,-3,IF(BK169&lt;-20,-2.5,IF(BK169&lt;-10,-2,IF(BK169&lt;0,0)))))))))))</f>
        <v/>
      </c>
      <c r="BN169" s="61" t="n">
        <v>83</v>
      </c>
      <c r="BO169" s="61">
        <f>BN169*M169</f>
        <v/>
      </c>
      <c r="BP169" s="548">
        <f>IF(BN169&lt;10,5,IF(BN169&lt;20,4,IF(BN169&lt;30,3,IF(BN169&lt;40,2,IF(BN169&lt;50,1,IF(BN169=50,0,IF(BN169&gt;90,-5,IF(BN169&gt;80,-4,IF(BN169&gt;70,-3,IF(BN169&gt;60,-2,IF(BN169&gt;50,-1,0)))))))))))</f>
        <v/>
      </c>
      <c r="BQ169" s="206" t="n"/>
      <c r="BR169" s="61" t="n">
        <v>0.34</v>
      </c>
      <c r="BS169" s="337">
        <f>BR169*M169</f>
        <v/>
      </c>
      <c r="BT169" s="225">
        <f>IF(BR169=1,20,IF(BR169&gt;0.9,16,IF(BR169&gt;0.8,12,IF(BR169&gt;0.7,8,IF(BR169&gt;0.6,4,IF(BR169&gt;0.5,0,IF(BR169&gt;0.4,-1,IF(BR169&gt;0.3,-2,IF(BR169&gt;0.2,-3,IF(BR169&gt;0.1,-4,IF(BR169&gt;0,-5,IF(BR169=0,-5))))))))))))</f>
        <v/>
      </c>
      <c r="BU169" s="61" t="n"/>
      <c r="BV169" s="548" t="inlineStr">
        <is>
          <t>Bear</t>
        </is>
      </c>
      <c r="BW169" s="548">
        <f>IF(BV169=$BZ$1,8,IF(BV169=$CA$1,4,IF(BV169=$CB$1,0,IF(BV169=$CC$1,-4,IF(BV169=$CE$1,-8)))))</f>
        <v/>
      </c>
      <c r="BX169" s="206">
        <f>BX1</f>
        <v/>
      </c>
      <c r="BY169" s="206">
        <f>IF(BX169=BR$1,5,IF(BX169=BV$1,0,IF(BX169=BX$1,-5)))</f>
        <v/>
      </c>
      <c r="BZ169" s="554" t="n"/>
      <c r="CA169" s="548" t="inlineStr">
        <is>
          <t>Buy</t>
        </is>
      </c>
      <c r="CB169" s="61" t="n"/>
      <c r="CC169" s="61" t="n"/>
      <c r="CD169" s="332" t="n"/>
      <c r="CE169" t="inlineStr">
        <is>
          <t>Consumer Staples</t>
        </is>
      </c>
      <c r="CF169" t="inlineStr">
        <is>
          <t>Food &amp; Staples Retailing</t>
        </is>
      </c>
      <c r="CG169" t="inlineStr">
        <is>
          <t>Food &amp; Staples Retailing</t>
        </is>
      </c>
      <c r="CH169" t="inlineStr">
        <is>
          <t>Ag Products</t>
        </is>
      </c>
      <c r="CL169" s="332" t="n"/>
      <c r="CO169" s="548" t="n"/>
      <c r="CR169" t="inlineStr">
        <is>
          <t>ANDE</t>
        </is>
      </c>
    </row>
    <row r="170">
      <c r="B170" s="246" t="n"/>
      <c r="C170" s="246" t="n"/>
      <c r="D170" s="246" t="n"/>
      <c r="E170" s="246" t="n"/>
      <c r="F170" s="246" t="n"/>
      <c r="G170" s="246" t="n"/>
      <c r="H170" s="246" t="n"/>
      <c r="I170" s="246" t="n"/>
      <c r="J170" s="246" t="n"/>
      <c r="K170" s="246" t="n"/>
      <c r="L170" s="270" t="n"/>
      <c r="M170" s="358" t="n"/>
      <c r="N170" s="335" t="n"/>
      <c r="O170" s="246" t="n"/>
      <c r="P170" s="246" t="n"/>
      <c r="Q170" s="246" t="n"/>
      <c r="R170" s="246" t="n"/>
      <c r="S170" s="249">
        <f>IF(BN170&lt;30,$BX$1,IF(BN170&gt;70,$BR$1,$BV$1))</f>
        <v/>
      </c>
      <c r="U170" s="547" t="inlineStr">
        <is>
          <t>UNFI</t>
        </is>
      </c>
      <c r="V170" t="inlineStr">
        <is>
          <t>United Natural Foods, Inc.</t>
        </is>
      </c>
      <c r="X170" s="189" t="n">
        <v>40.53</v>
      </c>
      <c r="Y170" s="189" t="n"/>
      <c r="Z170" s="189" t="n"/>
      <c r="AA170" s="22">
        <f>AN170+AP170+AR170+AZ170+BB170+BG170+BJ170+BM170+BT170+BW170+BY170+AC170+AI170+BP170+AK170</f>
        <v/>
      </c>
      <c r="AB170" s="336">
        <f>IF(X170&gt;0,AB$166,0)</f>
        <v/>
      </c>
      <c r="AC170" s="337">
        <f>IF(AB170&gt;0,AC$166,0)</f>
        <v/>
      </c>
      <c r="AD170" s="366">
        <f>AB170*M170</f>
        <v/>
      </c>
      <c r="AE170" s="337">
        <f>AC170*M170</f>
        <v/>
      </c>
      <c r="AF170" s="332" t="n">
        <v>1241563</v>
      </c>
      <c r="AG170" s="332" t="n">
        <v>-4609</v>
      </c>
      <c r="AH170" s="225">
        <f>IF(AF170&gt;2500000,AQ$2,IF(AF170&gt;1000000,AR$2,IF(AF170&gt;750000,AS$2,IF(AF170&gt;500000,AT$2,IF(AF170&lt;500000,AU$2)))))</f>
        <v/>
      </c>
      <c r="AI170" s="31">
        <f>IF(AH170=AQ$2,20,IF(AH170=AR$2,15,IF(AH170=AS$2,10,IF(AH170=AT$2,5,IF(AH170=AU$2,0)))))</f>
        <v/>
      </c>
      <c r="AJ170" s="284" t="n">
        <v>50</v>
      </c>
      <c r="AK170" s="31">
        <f>IF(AJ170&gt;84,20,IF(AJ170&gt;80,15,IF(AJ170&gt;75,10,IF(AJ170&gt;70,5,IF(AJ170&gt;49,0,IF(AJ170&lt;1,0,IF(AJ170&lt;20,-20,IF(AJ170&lt;30,-15,IF(AJ170&lt;40,-10,IF(AJ170&lt;50,-5))))))))))</f>
        <v/>
      </c>
      <c r="AL170" s="22" t="n"/>
      <c r="AM170" s="371" t="inlineStr">
        <is>
          <t>B</t>
        </is>
      </c>
      <c r="AN170" s="22">
        <f>IF(AM170=$AN$1,20,IF(AM170=$AO$1,17,IF(AM170=$AP$1,12,IF(AM170=$AQ$1,5,IF(AM170=$AR$1,0)))))</f>
        <v/>
      </c>
      <c r="AP170" s="31" t="n"/>
      <c r="AQ170" s="176" t="inlineStr">
        <is>
          <t>V Bullish</t>
        </is>
      </c>
      <c r="AR170" s="548">
        <f>IF(AQ170=$AS$1,20,IF(AQ170=$AU$1,18,IF(AQ170=$AW$1,14,IF(AQ170=$AY$1,10,IF(AQ170=$BA$1,5,IF(AQ170=$BC$1,0,IF(AQ170=$BD$1,-2.5)))))))</f>
        <v/>
      </c>
      <c r="AS170" s="189" t="n">
        <v>2.1</v>
      </c>
      <c r="AT170" s="22">
        <f>IF(AS170&lt;1,5,IF(AS170&lt;2,0,IF(AS170&gt;2,-5, IF(AS170=0,5,IF(AS170&lt;0,-7)))))</f>
        <v/>
      </c>
      <c r="AU170" s="189" t="n">
        <v>-20.78</v>
      </c>
      <c r="AV170" s="22">
        <f>IF(AU170&lt;0,-7,IF(AU170&lt;15,5,IF(AU170&lt;25,2,IF(AU170=25,-5,IF(AU170&gt;25,0)))))</f>
        <v/>
      </c>
      <c r="AW170" s="189" t="n">
        <v>-0.15</v>
      </c>
      <c r="AX170" s="22">
        <f>IF(AW170=1,5,IF(AW170&lt;1,5,IF(AW170&gt;1,0)))</f>
        <v/>
      </c>
      <c r="AY170" s="175" t="inlineStr">
        <is>
          <t>Neutral</t>
        </is>
      </c>
      <c r="AZ170" s="189">
        <f>IF(AY170=$AS$1,20,IF(AY170=$AU$1,18,IF(AY170=$AW$1,14,IF(AY170=$AY$1,10,IF(AY170=$BA$1,5,IF(AY170=$BC$1,0,IF(AY170=$BD$1,-2.5)))))))</f>
        <v/>
      </c>
      <c r="BA170" s="18" t="n">
        <v>1.122</v>
      </c>
      <c r="BB170" s="548">
        <f>IF(BA170&gt;0.05,2,IF(BA170&gt;0,1,IF(BA170&lt;-0.05,-1,IF(BA170&lt;0.1,-2))))</f>
        <v/>
      </c>
      <c r="BC170" s="554" t="n">
        <v>45657</v>
      </c>
      <c r="BD170" s="22" t="n">
        <v>27.31</v>
      </c>
      <c r="BE170" s="22">
        <f>X170</f>
        <v/>
      </c>
      <c r="BF170" s="18">
        <f>IF(BD170&gt;0,(BE170-BD170)/BD170,0)</f>
        <v/>
      </c>
      <c r="BG170" s="548">
        <f>IF(BF170&gt;0.05,4,IF(BF170&gt;0,2,IF(BF170&lt;-0.05,-2,IF(BF170&lt;0.1,-4))))</f>
        <v/>
      </c>
      <c r="BH170" s="225" t="n">
        <v>9</v>
      </c>
      <c r="BI170" s="225">
        <f>BH170*M288</f>
        <v/>
      </c>
      <c r="BJ170" s="225">
        <f>IF(BH170&gt;5,-1,IF(BH170&gt;4,0,IF(BH170&gt;3,1,IF(BH170&gt;2,2,IF(BH170&gt;1,2, IF(BH170=0,2,IF(BH170&lt;-5,-2,IF(BH170&lt;4,2,IF(BH170&lt;0,1)))))))))</f>
        <v/>
      </c>
      <c r="BK170" s="31" t="n">
        <v>30</v>
      </c>
      <c r="BL170" s="31">
        <f>BK170*M288</f>
        <v/>
      </c>
      <c r="BM170" s="548">
        <f>IF(BK170&gt;40,4,IF(BK170&gt;30,3.5,IF(BK170&gt;20,3,IF(BK170&gt;10,2,IF(BK170&gt;0,1,IF(BK170=0,0.5,IF(BK170&lt;-40,-4,IF(BK170&lt;-30,-3,IF(BK170&lt;-20,-2.5,IF(BK170&lt;-10,-2,IF(BK170&lt;0,0)))))))))))</f>
        <v/>
      </c>
      <c r="BN170" s="61" t="n">
        <v>79</v>
      </c>
      <c r="BO170" s="61">
        <f>BN170*M170</f>
        <v/>
      </c>
      <c r="BP170" s="548">
        <f>IF(BN170&lt;10,5,IF(BN170&lt;20,4,IF(BN170&lt;30,3,IF(BN170&lt;40,2,IF(BN170&lt;50,1,IF(BN170=50,0,IF(BN170&gt;90,-5,IF(BN170&gt;80,-4,IF(BN170&gt;70,-3,IF(BN170&gt;60,-2,IF(BN170&gt;50,-1,0)))))))))))</f>
        <v/>
      </c>
      <c r="BQ170" s="206" t="n"/>
      <c r="BR170" s="61" t="n">
        <v>0.98</v>
      </c>
      <c r="BS170" s="337">
        <f>BR170*M170</f>
        <v/>
      </c>
      <c r="BT170" s="225">
        <f>IF(BR170=1,20,IF(BR170&gt;0.9,16,IF(BR170&gt;0.8,12,IF(BR170&gt;0.7,8,IF(BR170&gt;0.6,4,IF(BR170&gt;0.5,0,IF(BR170&gt;0.4,-1,IF(BR170&gt;0.3,-2,IF(BR170&gt;0.2,-3,IF(BR170&gt;0.1,-4,IF(BR170&gt;0,-5,IF(BR170=0,-5))))))))))))</f>
        <v/>
      </c>
      <c r="BU170" s="61" t="n"/>
      <c r="BV170" s="548" t="inlineStr">
        <is>
          <t>V Bull</t>
        </is>
      </c>
      <c r="BW170" s="548">
        <f>IF(BV170=$BZ$1,8,IF(BV170=$CA$1,4,IF(BV170=$CB$1,0,IF(BV170=$CC$1,-4,IF(BV170=$CE$1,-8)))))</f>
        <v/>
      </c>
      <c r="BX170" s="206" t="inlineStr">
        <is>
          <t>˄</t>
        </is>
      </c>
      <c r="BY170" s="206">
        <f>IF(BX170=BR$1,5,IF(BX170=BV$1,0,IF(BX170=BX$1,-5)))</f>
        <v/>
      </c>
      <c r="BZ170" s="554" t="n"/>
      <c r="CA170" s="548" t="inlineStr">
        <is>
          <t>Hold</t>
        </is>
      </c>
      <c r="CB170" s="61" t="n"/>
      <c r="CC170" s="61" t="n"/>
      <c r="CD170" s="332" t="n"/>
      <c r="CE170" t="inlineStr">
        <is>
          <t>Consumer Staples</t>
        </is>
      </c>
      <c r="CF170" t="inlineStr">
        <is>
          <t>Food &amp; Staples Retailing</t>
        </is>
      </c>
      <c r="CG170" t="inlineStr">
        <is>
          <t>Food &amp; Staples Retailing</t>
        </is>
      </c>
      <c r="CH170" t="inlineStr">
        <is>
          <t>Food Distributors</t>
        </is>
      </c>
      <c r="CL170" s="332" t="n"/>
      <c r="CO170" s="548" t="n"/>
      <c r="CR170" t="inlineStr">
        <is>
          <t>UNFI</t>
        </is>
      </c>
    </row>
    <row r="171">
      <c r="B171" s="246" t="n"/>
      <c r="C171" s="246" t="n"/>
      <c r="D171" s="246" t="n"/>
      <c r="E171" s="246" t="n"/>
      <c r="F171" s="246" t="n"/>
      <c r="G171" s="246" t="n"/>
      <c r="H171" s="246" t="n"/>
      <c r="I171" s="246" t="n"/>
      <c r="J171" s="246" t="n"/>
      <c r="K171" s="246" t="n"/>
      <c r="L171" s="270" t="n"/>
      <c r="M171" s="358" t="n"/>
      <c r="N171" s="335" t="n"/>
      <c r="O171" s="246" t="n"/>
      <c r="P171" s="246" t="n"/>
      <c r="Q171" s="246" t="n"/>
      <c r="R171" s="246" t="n"/>
      <c r="S171" s="249">
        <f>IF(BN171&lt;30,$BX$1,IF(BN171&gt;70,$BR$1,$BV$1))</f>
        <v/>
      </c>
      <c r="U171" s="547" t="inlineStr">
        <is>
          <t>ADM</t>
        </is>
      </c>
      <c r="V171" t="inlineStr">
        <is>
          <t>Archer-Daniels-Midland Company</t>
        </is>
      </c>
      <c r="X171" s="189" t="n">
        <v>61.04</v>
      </c>
      <c r="Y171" s="189" t="n"/>
      <c r="Z171" s="189" t="n"/>
      <c r="AA171" s="22">
        <f>AN171+AP171+AR171+AZ171+BB171+BG171+BJ171+BM171+BT171+BW171+BY171+AC171+AI171+BP171+AK171</f>
        <v/>
      </c>
      <c r="AB171" s="336">
        <f>IF(X171&gt;0,AB$166,0)</f>
        <v/>
      </c>
      <c r="AC171" s="337">
        <f>IF(AB171&gt;0,AC$166,0)</f>
        <v/>
      </c>
      <c r="AD171" s="366">
        <f>AB171*M171</f>
        <v/>
      </c>
      <c r="AE171" s="337">
        <f>AC171*M171</f>
        <v/>
      </c>
      <c r="AF171" s="332" t="n">
        <v>1879436</v>
      </c>
      <c r="AG171" s="332" t="n">
        <v>24953</v>
      </c>
      <c r="AH171" s="225">
        <f>IF(AF171&gt;2500000,AQ$2,IF(AF171&gt;1000000,AR$2,IF(AF171&gt;750000,AS$2,IF(AF171&gt;500000,AT$2,IF(AF171&lt;500000,AU$2)))))</f>
        <v/>
      </c>
      <c r="AI171" s="31">
        <f>IF(AH171=AQ$2,20,IF(AH171=AR$2,15,IF(AH171=AS$2,10,IF(AH171=AT$2,5,IF(AH171=AU$2,0)))))</f>
        <v/>
      </c>
      <c r="AJ171" s="284" t="n">
        <v>63</v>
      </c>
      <c r="AK171" s="31">
        <f>IF(AJ171&gt;84,20,IF(AJ171&gt;80,15,IF(AJ171&gt;75,10,IF(AJ171&gt;70,5,IF(AJ171&gt;49,0,IF(AJ171&lt;1,0,IF(AJ171&lt;20,-20,IF(AJ171&lt;30,-15,IF(AJ171&lt;40,-10,IF(AJ171&lt;50,-5))))))))))</f>
        <v/>
      </c>
      <c r="AL171" s="22" t="n"/>
      <c r="AM171" s="550" t="inlineStr">
        <is>
          <t>C</t>
        </is>
      </c>
      <c r="AN171" s="22">
        <f>IF(AM171=$AN$1,20,IF(AM171=$AO$1,17,IF(AM171=$AP$1,12,IF(AM171=$AQ$1,5,IF(AM171=$AR$1,0)))))</f>
        <v/>
      </c>
      <c r="AP171" s="31" t="n"/>
      <c r="AQ171" s="239" t="inlineStr">
        <is>
          <t>Bullish</t>
        </is>
      </c>
      <c r="AR171" s="548">
        <f>IF(AQ171=$AS$1,20,IF(AQ171=$AU$1,18,IF(AQ171=$AW$1,14,IF(AQ171=$AY$1,10,IF(AQ171=$BA$1,5,IF(AQ171=$BC$1,0,IF(AQ171=$BD$1,-2.5)))))))</f>
        <v/>
      </c>
      <c r="AS171" s="189" t="n">
        <v>0.39</v>
      </c>
      <c r="AT171" s="22">
        <f>IF(AS171&lt;1,5,IF(AS171&lt;2,0,IF(AS171&gt;2,-5, IF(AS171=0,5,IF(AS171&lt;0,-7)))))</f>
        <v/>
      </c>
      <c r="AU171" s="189" t="n">
        <v>26.89</v>
      </c>
      <c r="AV171" s="22">
        <f>IF(AU171&lt;0,-7,IF(AU171&lt;15,5,IF(AU171&lt;25,2,IF(AU171=25,-5,IF(AU171&gt;25,0)))))</f>
        <v/>
      </c>
      <c r="AW171" s="189" t="n">
        <v>5.72</v>
      </c>
      <c r="AX171" s="22">
        <f>IF(AW171=1,5,IF(AW171&lt;1,5,IF(AW171&gt;1,0)))</f>
        <v/>
      </c>
      <c r="AY171" s="176" t="inlineStr">
        <is>
          <t>V Bullish</t>
        </is>
      </c>
      <c r="AZ171" s="189">
        <f>IF(AY171=$AS$1,20,IF(AY171=$AU$1,18,IF(AY171=$AW$1,14,IF(AY171=$AY$1,10,IF(AY171=$BA$1,5,IF(AY171=$BC$1,0,IF(AY171=$BD$1,-2.5)))))))</f>
        <v/>
      </c>
      <c r="BA171" s="18" t="n">
        <v>0.044</v>
      </c>
      <c r="BB171" s="548">
        <f>IF(BA171&gt;0.05,2,IF(BA171&gt;0,1,IF(BA171&lt;-0.05,-1,IF(BA171&lt;0.1,-2))))</f>
        <v/>
      </c>
      <c r="BC171" s="554" t="n">
        <v>45657</v>
      </c>
      <c r="BD171" s="22" t="n">
        <v>39.03</v>
      </c>
      <c r="BE171" s="22">
        <f>X171</f>
        <v/>
      </c>
      <c r="BF171" s="18">
        <f>IF(BD171&gt;0,(BE171-BD171)/BD171,0)</f>
        <v/>
      </c>
      <c r="BG171" s="548">
        <f>IF(BF171&gt;0.05,4,IF(BF171&gt;0,2,IF(BF171&lt;-0.05,-2,IF(BF171&lt;0.1,-4))))</f>
        <v/>
      </c>
      <c r="BH171" s="225" t="n">
        <v>2</v>
      </c>
      <c r="BI171" s="225">
        <f>BH171*M289</f>
        <v/>
      </c>
      <c r="BJ171" s="225">
        <f>IF(BH171&gt;5,-1,IF(BH171&gt;4,0,IF(BH171&gt;3,1,IF(BH171&gt;2,2,IF(BH171&gt;1,2, IF(BH171=0,2,IF(BH171&lt;-5,-2,IF(BH171&lt;4,2,IF(BH171&lt;0,1)))))))))</f>
        <v/>
      </c>
      <c r="BK171" s="31" t="n">
        <v>8</v>
      </c>
      <c r="BL171" s="31">
        <f>BK171*M289</f>
        <v/>
      </c>
      <c r="BM171" s="548">
        <f>IF(BK171&gt;40,4,IF(BK171&gt;30,3.5,IF(BK171&gt;20,3,IF(BK171&gt;10,2,IF(BK171&gt;0,1,IF(BK171=0,0.5,IF(BK171&lt;-40,-4,IF(BK171&lt;-30,-3,IF(BK171&lt;-20,-2.5,IF(BK171&lt;-10,-2,IF(BK171&lt;0,0)))))))))))</f>
        <v/>
      </c>
      <c r="BN171" s="61" t="n">
        <v>35</v>
      </c>
      <c r="BO171" s="61">
        <f>BN171*M171</f>
        <v/>
      </c>
      <c r="BP171" s="548">
        <f>IF(BN171&lt;10,5,IF(BN171&lt;20,4,IF(BN171&lt;30,3,IF(BN171&lt;40,2,IF(BN171&lt;50,1,IF(BN171=50,0,IF(BN171&gt;90,-5,IF(BN171&gt;80,-4,IF(BN171&gt;70,-3,IF(BN171&gt;60,-2,IF(BN171&gt;50,-1,0)))))))))))</f>
        <v/>
      </c>
      <c r="BQ171" s="206" t="n"/>
      <c r="BR171" s="61" t="n">
        <v>0.5</v>
      </c>
      <c r="BS171" s="337">
        <f>BR171*M171</f>
        <v/>
      </c>
      <c r="BT171" s="225">
        <f>IF(BR171=1,20,IF(BR171&gt;0.9,16,IF(BR171&gt;0.8,12,IF(BR171&gt;0.7,8,IF(BR171&gt;0.6,4,IF(BR171&gt;0.5,0,IF(BR171&gt;0.4,-1,IF(BR171&gt;0.3,-2,IF(BR171&gt;0.2,-3,IF(BR171&gt;0.1,-4,IF(BR171&gt;0,-5,IF(BR171=0,-5))))))))))))</f>
        <v/>
      </c>
      <c r="BU171" s="61" t="n"/>
      <c r="BV171" s="548" t="inlineStr">
        <is>
          <t>Bear</t>
        </is>
      </c>
      <c r="BW171" s="548">
        <f>IF(BV171=$BZ$1,8,IF(BV171=$CA$1,4,IF(BV171=$CB$1,0,IF(BV171=$CC$1,-4,IF(BV171=$CE$1,-8)))))</f>
        <v/>
      </c>
      <c r="BX171" s="206">
        <f>BR1</f>
        <v/>
      </c>
      <c r="BY171" s="206">
        <f>IF(BX171=BR$1,5,IF(BX171=BV$1,0,IF(BX171=BX$1,-5)))</f>
        <v/>
      </c>
      <c r="BZ171" s="554" t="n"/>
      <c r="CA171" s="548" t="inlineStr">
        <is>
          <t>Hold</t>
        </is>
      </c>
      <c r="CE171" t="inlineStr">
        <is>
          <t>Consumer Staples</t>
        </is>
      </c>
      <c r="CF171" t="inlineStr">
        <is>
          <t>Food, Beverage &amp; Tobacco</t>
        </is>
      </c>
      <c r="CG171" t="inlineStr">
        <is>
          <t>Food Products</t>
        </is>
      </c>
      <c r="CH171" t="inlineStr">
        <is>
          <t>Agricultural Products</t>
        </is>
      </c>
      <c r="CI171" s="183" t="n"/>
      <c r="CL171" s="332" t="n"/>
      <c r="CO171" s="548" t="n"/>
      <c r="CR171" t="inlineStr">
        <is>
          <t>ADM</t>
        </is>
      </c>
    </row>
    <row r="172">
      <c r="B172" s="246" t="n"/>
      <c r="C172" s="246" t="n"/>
      <c r="D172" s="246" t="n"/>
      <c r="E172" s="246" t="n"/>
      <c r="F172" s="246" t="n"/>
      <c r="G172" s="246" t="n"/>
      <c r="H172" s="246" t="n"/>
      <c r="I172" s="246" t="n"/>
      <c r="J172" s="246" t="n"/>
      <c r="K172" s="246" t="n"/>
      <c r="L172" s="270" t="n"/>
      <c r="M172" s="358" t="n"/>
      <c r="N172" s="335" t="n"/>
      <c r="O172" s="246" t="n"/>
      <c r="P172" s="246" t="n"/>
      <c r="Q172" s="246" t="n"/>
      <c r="R172" s="246" t="n"/>
      <c r="S172" s="249">
        <f>IF(BN172&lt;30,$BX$1,IF(BN172&gt;70,$BR$1,$BV$1))</f>
        <v/>
      </c>
      <c r="U172" s="547" t="inlineStr">
        <is>
          <t>BG</t>
        </is>
      </c>
      <c r="V172" t="inlineStr">
        <is>
          <t>Bunge Global SA</t>
        </is>
      </c>
      <c r="X172" s="189" t="n">
        <v>83.97</v>
      </c>
      <c r="Y172" s="189" t="n"/>
      <c r="Z172" s="189" t="n"/>
      <c r="AA172" s="22">
        <f>AN172+AP172+AR172+AZ172+BB172+BG172+BJ172+BM172+BT172+BW172+BY172+AC172+AI172+BP172+AK172</f>
        <v/>
      </c>
      <c r="AB172" s="336">
        <f>IF(X172&gt;0,AB$166,0)</f>
        <v/>
      </c>
      <c r="AC172" s="337">
        <f>IF(AB172&gt;0,AC$166,0)</f>
        <v/>
      </c>
      <c r="AD172" s="366">
        <f>AB172*M172</f>
        <v/>
      </c>
      <c r="AE172" s="337">
        <f>AC172*M172</f>
        <v/>
      </c>
      <c r="AF172" s="332" t="n">
        <v>2311909</v>
      </c>
      <c r="AG172" s="332" t="n">
        <v>62636</v>
      </c>
      <c r="AH172" s="225">
        <f>IF(AF172&gt;2500000,AQ$2,IF(AF172&gt;1000000,AR$2,IF(AF172&gt;750000,AS$2,IF(AF172&gt;500000,AT$2,IF(AF172&lt;500000,AU$2)))))</f>
        <v/>
      </c>
      <c r="AI172" s="31">
        <f>IF(AH172=AQ$2,20,IF(AH172=AR$2,15,IF(AH172=AS$2,10,IF(AH172=AT$2,5,IF(AH172=AU$2,0)))))</f>
        <v/>
      </c>
      <c r="AJ172" s="284" t="n">
        <v>53</v>
      </c>
      <c r="AK172" s="31">
        <f>IF(AJ172&gt;84,20,IF(AJ172&gt;80,15,IF(AJ172&gt;75,10,IF(AJ172&gt;70,5,IF(AJ172&gt;49,0,IF(AJ172&lt;1,0,IF(AJ172&lt;20,-20,IF(AJ172&lt;30,-15,IF(AJ172&lt;40,-10,IF(AJ172&lt;50,-5))))))))))</f>
        <v/>
      </c>
      <c r="AL172" s="22" t="n"/>
      <c r="AM172" s="550" t="inlineStr">
        <is>
          <t>C</t>
        </is>
      </c>
      <c r="AN172" s="22">
        <f>IF(AM172=$AN$1,20,IF(AM172=$AO$1,17,IF(AM172=$AP$1,12,IF(AM172=$AQ$1,5,IF(AM172=$AR$1,0)))))</f>
        <v/>
      </c>
      <c r="AP172" s="31" t="n"/>
      <c r="AQ172" s="239" t="inlineStr">
        <is>
          <t>Bullish</t>
        </is>
      </c>
      <c r="AR172" s="548">
        <f>IF(AQ172=$AS$1,20,IF(AQ172=$AU$1,18,IF(AQ172=$AW$1,14,IF(AQ172=$AY$1,10,IF(AQ172=$BA$1,5,IF(AQ172=$BC$1,0,IF(AQ172=$BD$1,-2.5)))))))</f>
        <v/>
      </c>
      <c r="AS172" s="189" t="n">
        <v>0.65</v>
      </c>
      <c r="AT172" s="22">
        <f>IF(AS172&lt;1,5,IF(AS172&lt;2,0,IF(AS172&gt;2,-5, IF(AS172=0,5,IF(AS172&lt;0,-7)))))</f>
        <v/>
      </c>
      <c r="AU172" s="189" t="n">
        <v>8.31</v>
      </c>
      <c r="AV172" s="22">
        <f>IF(AU172&lt;0,-7,IF(AU172&lt;15,5,IF(AU172&lt;25,2,IF(AU172=25,-5,IF(AU172&gt;25,0)))))</f>
        <v/>
      </c>
      <c r="AW172" s="189" t="n">
        <v>3.97</v>
      </c>
      <c r="AX172" s="22">
        <f>IF(AW172=1,5,IF(AW172&lt;1,5,IF(AW172&gt;1,0)))</f>
        <v/>
      </c>
      <c r="AY172" s="176" t="inlineStr">
        <is>
          <t>V Bullish</t>
        </is>
      </c>
      <c r="AZ172" s="189">
        <f>IF(AY172=$AS$1,20,IF(AY172=$AU$1,18,IF(AY172=$AW$1,14,IF(AY172=$AY$1,10,IF(AY172=$BA$1,5,IF(AY172=$BC$1,0,IF(AY172=$BD$1,-2.5)))))))</f>
        <v/>
      </c>
      <c r="BA172" s="18" t="n">
        <v>-0.131</v>
      </c>
      <c r="BB172" s="548">
        <f>IF(BA172&gt;0.05,2,IF(BA172&gt;0,1,IF(BA172&lt;-0.05,-1,IF(BA172&lt;0.1,-2))))</f>
        <v/>
      </c>
      <c r="BC172" s="554" t="n">
        <v>45657</v>
      </c>
      <c r="BD172" s="22" t="n">
        <v>75.69</v>
      </c>
      <c r="BE172" s="22">
        <f>X172</f>
        <v/>
      </c>
      <c r="BF172" s="18">
        <f>IF(BD172&gt;0,(BE172-BD172)/BD172,0)</f>
        <v/>
      </c>
      <c r="BG172" s="548">
        <f>IF(BF172&gt;0.05,4,IF(BF172&gt;0,2,IF(BF172&lt;-0.05,-2,IF(BF172&lt;0.1,-4))))</f>
        <v/>
      </c>
      <c r="BH172" s="225" t="n">
        <v>2</v>
      </c>
      <c r="BI172" s="225">
        <f>BH172*M290</f>
        <v/>
      </c>
      <c r="BJ172" s="225">
        <f>IF(BH172&gt;5,-1,IF(BH172&gt;4,0,IF(BH172&gt;3,1,IF(BH172&gt;2,2,IF(BH172&gt;1,2, IF(BH172=0,2,IF(BH172&lt;-5,-2,IF(BH172&lt;4,2,IF(BH172&lt;0,1)))))))))</f>
        <v/>
      </c>
      <c r="BK172" s="31" t="n">
        <v>-1</v>
      </c>
      <c r="BL172" s="31">
        <f>BK172*M290</f>
        <v/>
      </c>
      <c r="BM172" s="548">
        <f>IF(BK172&gt;40,4,IF(BK172&gt;30,3.5,IF(BK172&gt;20,3,IF(BK172&gt;10,2,IF(BK172&gt;0,1,IF(BK172=0,0.5,IF(BK172&lt;-40,-4,IF(BK172&lt;-30,-3,IF(BK172&lt;-20,-2.5,IF(BK172&lt;-10,-2,IF(BK172&lt;0,0)))))))))))</f>
        <v/>
      </c>
      <c r="BN172" s="61" t="n">
        <v>80</v>
      </c>
      <c r="BO172" s="61">
        <f>BN172*M172</f>
        <v/>
      </c>
      <c r="BP172" s="548">
        <f>IF(BN172&lt;10,5,IF(BN172&lt;20,4,IF(BN172&lt;30,3,IF(BN172&lt;40,2,IF(BN172&lt;50,1,IF(BN172=50,0,IF(BN172&gt;90,-5,IF(BN172&gt;80,-4,IF(BN172&gt;70,-3,IF(BN172&gt;60,-2,IF(BN172&gt;50,-1,0)))))))))))</f>
        <v/>
      </c>
      <c r="BQ172" s="206" t="n"/>
      <c r="BR172" s="61" t="n">
        <v>0.23</v>
      </c>
      <c r="BS172" s="337">
        <f>BR172*M172</f>
        <v/>
      </c>
      <c r="BT172" s="225">
        <f>IF(BR172=1,20,IF(BR172&gt;0.9,16,IF(BR172&gt;0.8,12,IF(BR172&gt;0.7,8,IF(BR172&gt;0.6,4,IF(BR172&gt;0.5,0,IF(BR172&gt;0.4,-1,IF(BR172&gt;0.3,-2,IF(BR172&gt;0.2,-3,IF(BR172&gt;0.1,-4,IF(BR172&gt;0,-5,IF(BR172=0,-5))))))))))))</f>
        <v/>
      </c>
      <c r="BU172" s="61" t="n"/>
      <c r="BV172" s="548" t="inlineStr">
        <is>
          <t>Bull</t>
        </is>
      </c>
      <c r="BW172" s="548">
        <f>IF(BV172=$BZ$1,8,IF(BV172=$CA$1,4,IF(BV172=$CB$1,0,IF(BV172=$CC$1,-4,IF(BV172=$CE$1,-8)))))</f>
        <v/>
      </c>
      <c r="BX172" s="206" t="inlineStr">
        <is>
          <t>˄</t>
        </is>
      </c>
      <c r="BY172" s="206">
        <f>IF(BX172=BR$1,5,IF(BX172=BV$1,0,IF(BX172=BX$1,-5)))</f>
        <v/>
      </c>
      <c r="BZ172" s="554" t="n">
        <v>45966</v>
      </c>
      <c r="CA172" s="548" t="inlineStr">
        <is>
          <t>Buy</t>
        </is>
      </c>
      <c r="CE172" t="inlineStr">
        <is>
          <t>Consumer Staples</t>
        </is>
      </c>
      <c r="CF172" t="inlineStr">
        <is>
          <t>Food &amp; Staples Retailing</t>
        </is>
      </c>
      <c r="CG172" t="inlineStr">
        <is>
          <t>Food &amp; Staples Retailing</t>
        </is>
      </c>
      <c r="CH172" t="inlineStr">
        <is>
          <t>Ag Products</t>
        </is>
      </c>
      <c r="CI172" s="183" t="n"/>
      <c r="CL172" s="332" t="n"/>
      <c r="CO172" s="548" t="n"/>
      <c r="CR172" t="inlineStr">
        <is>
          <t>BG</t>
        </is>
      </c>
    </row>
    <row r="173">
      <c r="B173" s="246" t="n"/>
      <c r="C173" s="246" t="n"/>
      <c r="D173" s="246" t="n"/>
      <c r="E173" s="246" t="n"/>
      <c r="F173" s="246" t="n"/>
      <c r="G173" s="246" t="n"/>
      <c r="H173" s="246" t="n"/>
      <c r="I173" s="246" t="n"/>
      <c r="J173" s="246" t="n"/>
      <c r="K173" s="246" t="n"/>
      <c r="L173" s="270" t="n"/>
      <c r="M173" s="358" t="n"/>
      <c r="N173" s="335" t="n"/>
      <c r="O173" s="246" t="n"/>
      <c r="P173" s="246" t="n"/>
      <c r="Q173" s="246" t="n"/>
      <c r="R173" s="246" t="n"/>
      <c r="S173" s="249">
        <f>IF(BN173&lt;30,$BX$1,IF(BN173&gt;70,$BR$1,$BV$1))</f>
        <v/>
      </c>
      <c r="U173" s="547" t="inlineStr">
        <is>
          <t>TSN</t>
        </is>
      </c>
      <c r="V173" t="inlineStr">
        <is>
          <t>Tyson Foods, Inc.</t>
        </is>
      </c>
      <c r="X173" s="189" t="n">
        <v>54.69</v>
      </c>
      <c r="Y173" s="189" t="n"/>
      <c r="Z173" s="189" t="n"/>
      <c r="AA173" s="22">
        <f>AN173+AP173+AR173+AZ173+BB173+BG173+BJ173+BM173+BT173+BW173+BY173+AC173+AI173+BP173+AK173</f>
        <v/>
      </c>
      <c r="AB173" s="336">
        <f>IF(X173&gt;0,AB$166,0)</f>
        <v/>
      </c>
      <c r="AC173" s="337">
        <f>IF(AB173&gt;0,AC$166,0)</f>
        <v/>
      </c>
      <c r="AD173" s="366">
        <f>AB173*M173</f>
        <v/>
      </c>
      <c r="AE173" s="337">
        <f>AC173*M173</f>
        <v/>
      </c>
      <c r="AF173" s="332" t="n">
        <v>392362</v>
      </c>
      <c r="AG173" s="332" t="n">
        <v>5681</v>
      </c>
      <c r="AH173" s="225">
        <f>IF(AF173&gt;2500000,AQ$2,IF(AF173&gt;1000000,AR$2,IF(AF173&gt;750000,AS$2,IF(AF173&gt;500000,AT$2,IF(AF173&lt;500000,AU$2)))))</f>
        <v/>
      </c>
      <c r="AI173" s="31">
        <f>IF(AH173=AQ$2,20,IF(AH173=AR$2,15,IF(AH173=AS$2,10,IF(AH173=AT$2,5,IF(AH173=AU$2,0)))))</f>
        <v/>
      </c>
      <c r="AJ173" s="284" t="n">
        <v>73</v>
      </c>
      <c r="AK173" s="31">
        <f>IF(AJ173&gt;84,20,IF(AJ173&gt;80,15,IF(AJ173&gt;75,10,IF(AJ173&gt;70,5,IF(AJ173&gt;49,0,IF(AJ173&lt;1,0,IF(AJ173&lt;20,-20,IF(AJ173&lt;30,-15,IF(AJ173&lt;40,-10,IF(AJ173&lt;50,-5))))))))))</f>
        <v/>
      </c>
      <c r="AL173" s="22" t="n"/>
      <c r="AM173" s="457" t="inlineStr">
        <is>
          <t>D</t>
        </is>
      </c>
      <c r="AN173" s="22">
        <f>IF(AM173=$AN$1,20,IF(AM173=$AO$1,17,IF(AM173=$AP$1,12,IF(AM173=$AQ$1,5,IF(AM173=$AR$1,0)))))</f>
        <v/>
      </c>
      <c r="AP173" s="31" t="n"/>
      <c r="AQ173" s="175" t="inlineStr">
        <is>
          <t>Neutral</t>
        </is>
      </c>
      <c r="AR173" s="548">
        <f>IF(AQ173=$AS$1,20,IF(AQ173=$AU$1,18,IF(AQ173=$AW$1,14,IF(AQ173=$AY$1,10,IF(AQ173=$BA$1,5,IF(AQ173=$BC$1,0,IF(AQ173=$BD$1,-2.5)))))))</f>
        <v/>
      </c>
      <c r="AS173" s="189" t="n">
        <v>0.44</v>
      </c>
      <c r="AT173" s="22">
        <f>IF(AS173&lt;1,5,IF(AS173&lt;2,0,IF(AS173&gt;2,-5, IF(AS173=0,5,IF(AS173&lt;0,-7)))))</f>
        <v/>
      </c>
      <c r="AU173" s="189" t="n">
        <v>24.75</v>
      </c>
      <c r="AV173" s="22">
        <f>IF(AU173&lt;0,-7,IF(AU173&lt;15,5,IF(AU173&lt;25,2,IF(AU173=25,-5,IF(AU173&gt;25,0)))))</f>
        <v/>
      </c>
      <c r="AW173" s="189" t="n">
        <v>1.32</v>
      </c>
      <c r="AX173" s="22">
        <f>IF(AW173=1,5,IF(AW173&lt;1,5,IF(AW173&gt;1,0)))</f>
        <v/>
      </c>
      <c r="AY173" s="239" t="inlineStr">
        <is>
          <t>Bullish</t>
        </is>
      </c>
      <c r="AZ173" s="189">
        <f>IF(AY173=$AS$1,20,IF(AY173=$AU$1,18,IF(AY173=$AW$1,14,IF(AY173=$AY$1,10,IF(AY173=$BA$1,5,IF(AY173=$BC$1,0,IF(AY173=$BD$1,-2.5)))))))</f>
        <v/>
      </c>
      <c r="BA173" s="18" t="n">
        <v>-0.058</v>
      </c>
      <c r="BB173" s="548">
        <f>IF(BA173&gt;0.05,2,IF(BA173&gt;0,1,IF(BA173&lt;-0.05,-1,IF(BA173&lt;0.1,-2))))</f>
        <v/>
      </c>
      <c r="BC173" s="554" t="n">
        <v>45657</v>
      </c>
      <c r="BD173" s="22" t="n">
        <v>55.96</v>
      </c>
      <c r="BE173" s="22">
        <f>X173</f>
        <v/>
      </c>
      <c r="BF173" s="18">
        <f>IF(BD173&gt;0,(BE173-BD173)/BD173,0)</f>
        <v/>
      </c>
      <c r="BG173" s="548">
        <f>IF(BF173&gt;0.05,4,IF(BF173&gt;0,2,IF(BF173&lt;-0.05,-2,IF(BF173&lt;0.1,-4))))</f>
        <v/>
      </c>
      <c r="BH173" s="225" t="n">
        <v>0</v>
      </c>
      <c r="BI173" s="225">
        <f>BH173*M291</f>
        <v/>
      </c>
      <c r="BJ173" s="225">
        <f>IF(BH173&gt;5,-1,IF(BH173&gt;4,0,IF(BH173&gt;3,1,IF(BH173&gt;2,2,IF(BH173&gt;1,2, IF(BH173=0,2,IF(BH173&lt;-5,-2,IF(BH173&lt;4,2,IF(BH173&lt;0,1)))))))))</f>
        <v/>
      </c>
      <c r="BK173" s="31" t="n">
        <v>-2</v>
      </c>
      <c r="BL173" s="31">
        <f>BK173*M291</f>
        <v/>
      </c>
      <c r="BM173" s="548">
        <f>IF(BK173&gt;40,4,IF(BK173&gt;30,3.5,IF(BK173&gt;20,3,IF(BK173&gt;10,2,IF(BK173&gt;0,1,IF(BK173=0,0.5,IF(BK173&lt;-40,-4,IF(BK173&lt;-30,-3,IF(BK173&lt;-20,-2.5,IF(BK173&lt;-10,-2,IF(BK173&lt;0,0)))))))))))</f>
        <v/>
      </c>
      <c r="BN173" s="61" t="n">
        <v>79</v>
      </c>
      <c r="BO173" s="61">
        <f>BN173*M173</f>
        <v/>
      </c>
      <c r="BP173" s="548">
        <f>IF(BN173&lt;10,5,IF(BN173&lt;20,4,IF(BN173&lt;30,3,IF(BN173&lt;40,2,IF(BN173&lt;50,1,IF(BN173=50,0,IF(BN173&gt;90,-5,IF(BN173&gt;80,-4,IF(BN173&gt;70,-3,IF(BN173&gt;60,-2,IF(BN173&gt;50,-1,0)))))))))))</f>
        <v/>
      </c>
      <c r="BQ173" s="206" t="n"/>
      <c r="BR173" s="61" t="n">
        <v>0.03</v>
      </c>
      <c r="BS173" s="337">
        <f>BR173*M173</f>
        <v/>
      </c>
      <c r="BT173" s="225">
        <f>IF(BR173=1,20,IF(BR173&gt;0.9,16,IF(BR173&gt;0.8,12,IF(BR173&gt;0.7,8,IF(BR173&gt;0.6,4,IF(BR173&gt;0.5,0,IF(BR173&gt;0.4,-1,IF(BR173&gt;0.3,-2,IF(BR173&gt;0.2,-3,IF(BR173&gt;0.1,-4,IF(BR173&gt;0,-5,IF(BR173=0,-5))))))))))))</f>
        <v/>
      </c>
      <c r="BU173" s="61" t="n"/>
      <c r="BV173" s="548" t="inlineStr">
        <is>
          <t>Bull</t>
        </is>
      </c>
      <c r="BW173" s="548">
        <f>IF(BV173=$BZ$1,8,IF(BV173=$CA$1,4,IF(BV173=$CB$1,0,IF(BV173=$CC$1,-4,IF(BV173=$CE$1,-8)))))</f>
        <v/>
      </c>
      <c r="BX173" s="206" t="inlineStr">
        <is>
          <t>˄</t>
        </is>
      </c>
      <c r="BY173" s="206">
        <f>IF(BX173=BR$1,5,IF(BX173=BV$1,0,IF(BX173=BX$1,-5)))</f>
        <v/>
      </c>
      <c r="BZ173" s="554" t="n"/>
      <c r="CA173" s="548" t="inlineStr">
        <is>
          <t>Buy</t>
        </is>
      </c>
      <c r="CE173" t="inlineStr">
        <is>
          <t>Consumer Staples</t>
        </is>
      </c>
      <c r="CF173" t="inlineStr">
        <is>
          <t>Food &amp; Staples Retailing</t>
        </is>
      </c>
      <c r="CG173" t="inlineStr">
        <is>
          <t>Food &amp; Staples Retailing</t>
        </is>
      </c>
      <c r="CH173" t="inlineStr">
        <is>
          <t>Food Distributors</t>
        </is>
      </c>
      <c r="CI173" s="183" t="n"/>
      <c r="CL173" s="332" t="n"/>
      <c r="CO173" s="548" t="n"/>
      <c r="CR173" t="inlineStr">
        <is>
          <t>TSN</t>
        </is>
      </c>
    </row>
    <row r="174" hidden="1" ht="17.25" customHeight="1" s="545">
      <c r="B174" s="246" t="n"/>
      <c r="C174" s="246" t="n"/>
      <c r="D174" s="246" t="n"/>
      <c r="E174" s="246" t="n"/>
      <c r="F174" s="246" t="n"/>
      <c r="G174" s="246" t="n"/>
      <c r="H174" s="246" t="n"/>
      <c r="I174" s="246" t="n"/>
      <c r="J174" s="246" t="n"/>
      <c r="K174" s="246" t="n"/>
      <c r="L174" s="270" t="n"/>
      <c r="M174" s="358" t="n"/>
      <c r="N174" s="335" t="n"/>
      <c r="O174" s="246" t="n"/>
      <c r="P174" s="246" t="n"/>
      <c r="Q174" s="246" t="n"/>
      <c r="R174" s="246" t="n"/>
      <c r="S174" s="249">
        <f>IF(BN174&lt;30,$BX$1,IF(BN174&gt;70,$BR$1,$BV$1))</f>
        <v/>
      </c>
      <c r="U174" s="462" t="n"/>
      <c r="X174" s="80" t="n"/>
      <c r="Y174" s="189" t="n"/>
      <c r="Z174" s="189" t="n"/>
      <c r="AA174" s="22">
        <f>AN174+AP174+AR174+AZ174+BB174+BG174+BJ174+BM174+BT174+BW174+BY174+AC174+AI174+BP174+AK174</f>
        <v/>
      </c>
      <c r="AB174" s="336">
        <f>IF(X174&gt;0,AB$166,0)</f>
        <v/>
      </c>
      <c r="AC174" s="337">
        <f>IF(AB174&gt;0,AC$166,0)</f>
        <v/>
      </c>
      <c r="AD174" s="366">
        <f>AB174*M174</f>
        <v/>
      </c>
      <c r="AE174" s="337">
        <f>AC174*M174</f>
        <v/>
      </c>
      <c r="AF174" s="332" t="n"/>
      <c r="AG174" s="332" t="n"/>
      <c r="AH174" s="225">
        <f>IF(AF174&gt;2500000,AQ$2,IF(AF174&gt;1000000,AR$2,IF(AF174&gt;750000,AS$2,IF(AF174&gt;500000,AT$2,IF(AF174&lt;500000,AU$2)))))</f>
        <v/>
      </c>
      <c r="AI174" s="31">
        <f>IF(AH174=AQ$2,20,IF(AH174=AR$2,15,IF(AH174=AS$2,10,IF(AH174=AT$2,5,IF(AH174=AU$2,0)))))</f>
        <v/>
      </c>
      <c r="AJ174" s="284" t="n"/>
      <c r="AK174" s="31">
        <f>IF(AJ174&gt;84,20,IF(AJ174&gt;80,15,IF(AJ174&gt;75,10,IF(AJ174&gt;70,5,IF(AJ174&gt;49,0,IF(AJ174&lt;1,0,IF(AJ174&lt;20,-20,IF(AJ174&lt;30,-15,IF(AJ174&lt;40,-10,IF(AJ174&lt;50,-5))))))))))</f>
        <v/>
      </c>
      <c r="AL174" s="22" t="n"/>
      <c r="AM174" s="550" t="n"/>
      <c r="AN174" s="22">
        <f>IF(AM174=$AN$1,20,IF(AM174=$AO$1,17,IF(AM174=$AP$1,12,IF(AM174=$AQ$1,5,IF(AM174=$AR$1,0)))))</f>
        <v/>
      </c>
      <c r="AP174" s="31" t="n"/>
      <c r="AQ174" s="175" t="n"/>
      <c r="AR174" s="548">
        <f>IF(AQ174=$AS$1,20,IF(AQ174=$AU$1,18,IF(AQ174=$AW$1,14,IF(AQ174=$AY$1,10,IF(AQ174=$BA$1,5,IF(AQ174=$BC$1,0,IF(AQ174=$BD$1,-2.5)))))))</f>
        <v/>
      </c>
      <c r="AS174" s="189" t="n"/>
      <c r="AT174" s="22">
        <f>IF(AS174&lt;1,5,IF(AS174&lt;2,0,IF(AS174&gt;2,-5, IF(AS174=0,5,IF(AS174&lt;0,-7)))))</f>
        <v/>
      </c>
      <c r="AU174" s="189" t="n"/>
      <c r="AV174" s="22">
        <f>IF(AU174&lt;0,-7,IF(AU174&lt;15,5,IF(AU174&lt;25,2,IF(AU174=25,-5,IF(AU174&gt;25,0)))))</f>
        <v/>
      </c>
      <c r="AW174" s="189" t="n"/>
      <c r="AX174" s="22">
        <f>IF(AW174=1,5,IF(AW174&lt;1,5,IF(AW174&gt;1,0)))</f>
        <v/>
      </c>
      <c r="AY174" s="189" t="n"/>
      <c r="AZ174" s="189">
        <f>IF(AY174=$AS$1,20,IF(AY174=$AU$1,18,IF(AY174=$AW$1,14,IF(AY174=$AY$1,10,IF(AY174=$BA$1,5,IF(AY174=$BC$1,0,IF(AY174=$BD$1,-2.5)))))))</f>
        <v/>
      </c>
      <c r="BA174" s="18" t="n"/>
      <c r="BB174" s="548">
        <f>IF(BA174&gt;0.05,2,IF(BA174&gt;0,1,IF(BA174&lt;-0.05,-1,IF(BA174&lt;0.1,-2))))</f>
        <v/>
      </c>
      <c r="BC174" s="554" t="n">
        <v>45657</v>
      </c>
      <c r="BD174" s="22" t="n"/>
      <c r="BE174" s="22">
        <f>X174</f>
        <v/>
      </c>
      <c r="BF174" s="18">
        <f>IF(BD174&gt;0,(BE174-BD174)/BD174,0)</f>
        <v/>
      </c>
      <c r="BG174" s="548">
        <f>IF(BF174&gt;0.05,4,IF(BF174&gt;0,2,IF(BF174&lt;-0.05,-2,IF(BF174&lt;0.1,-4))))</f>
        <v/>
      </c>
      <c r="BH174" s="225" t="n"/>
      <c r="BI174" s="225">
        <f>BH174*M174</f>
        <v/>
      </c>
      <c r="BJ174" s="225">
        <f>IF(BH174&gt;5,-1,IF(BH174&gt;4,0,IF(BH174&gt;3,1,IF(BH174&gt;2,2,IF(BH174&gt;1,2, IF(BH174=0,2,IF(BH174&lt;-5,-2,IF(BH174&lt;4,2,IF(BH174&lt;0,1)))))))))</f>
        <v/>
      </c>
      <c r="BK174" s="31" t="n"/>
      <c r="BL174" s="31">
        <f>BK174*M174</f>
        <v/>
      </c>
      <c r="BM174" s="548">
        <f>IF(BK174&gt;40,4,IF(BK174&gt;30,3.5,IF(BK174&gt;20,3,IF(BK174&gt;10,2,IF(BK174&gt;0,1,IF(BK174=0,0.5,IF(BK174&lt;-40,-4,IF(BK174&lt;-30,-3,IF(BK174&lt;-20,-2.5,IF(BK174&lt;-10,-2,IF(BK174&lt;0,0)))))))))))</f>
        <v/>
      </c>
      <c r="BN174" s="61" t="n"/>
      <c r="BO174" s="61">
        <f>BN174*M174</f>
        <v/>
      </c>
      <c r="BP174" s="548">
        <f>IF(BN174&lt;10,5,IF(BN174&lt;20,4,IF(BN174&lt;30,3,IF(BN174&lt;40,2,IF(BN174&lt;50,1,IF(BN174=50,0,IF(BN174&gt;90,-5,IF(BN174&gt;80,-4,IF(BN174&gt;70,-3,IF(BN174&gt;60,-2,IF(BN174&gt;50,-1,0)))))))))))</f>
        <v/>
      </c>
      <c r="BQ174" s="206" t="n"/>
      <c r="BR174" s="61" t="n"/>
      <c r="BS174" s="337">
        <f>BR174*M174</f>
        <v/>
      </c>
      <c r="BT174" s="225">
        <f>IF(BR174=1,20,IF(BR174&gt;0.9,16,IF(BR174&gt;0.8,12,IF(BR174&gt;0.7,8,IF(BR174&gt;0.6,4,IF(BR174&gt;0.5,0,IF(BR174&gt;0.4,-1,IF(BR174&gt;0.3,-2,IF(BR174&gt;0.2,-3,IF(BR174&gt;0.1,-4,IF(BR174&gt;0,-5,IF(BR174=0,-5))))))))))))</f>
        <v/>
      </c>
      <c r="BU174" s="61" t="n"/>
      <c r="BV174" s="548" t="n"/>
      <c r="BW174" s="548">
        <f>IF(BV174=$BZ$1,8,IF(BV174=$CA$1,4,IF(BV174=$CB$1,0,IF(BV174=$CC$1,-4,IF(BV174=$CE$1,-8)))))</f>
        <v/>
      </c>
      <c r="BX174" s="206" t="inlineStr">
        <is>
          <t>˄</t>
        </is>
      </c>
      <c r="BY174" s="206">
        <f>IF(BX174=BR$1,5,IF(BX174=BV$1,0,IF(BX174=BX$1,-5)))</f>
        <v/>
      </c>
      <c r="BZ174" s="554" t="n"/>
      <c r="CA174" s="548" t="inlineStr">
        <is>
          <t>Buy</t>
        </is>
      </c>
      <c r="CB174" s="61" t="n"/>
      <c r="CC174" s="61" t="n"/>
      <c r="CD174" s="332" t="n"/>
      <c r="CL174" s="332" t="n"/>
      <c r="CO174" s="548" t="n"/>
    </row>
    <row r="175" hidden="1" ht="17.25" customHeight="1" s="545">
      <c r="B175" s="246" t="n"/>
      <c r="C175" s="246" t="n"/>
      <c r="D175" s="246" t="n"/>
      <c r="E175" s="246" t="n"/>
      <c r="F175" s="246" t="n"/>
      <c r="G175" s="246" t="n"/>
      <c r="H175" s="246" t="n"/>
      <c r="I175" s="246" t="n"/>
      <c r="J175" s="246" t="n"/>
      <c r="K175" s="246" t="n"/>
      <c r="L175" s="270" t="n"/>
      <c r="M175" s="358" t="n"/>
      <c r="N175" s="335" t="n"/>
      <c r="O175" s="246" t="n"/>
      <c r="P175" s="246" t="n"/>
      <c r="Q175" s="246" t="n"/>
      <c r="R175" s="246" t="n"/>
      <c r="S175" s="249">
        <f>IF(BN175&lt;30,$BX$1,IF(BN175&gt;70,$BR$1,$BV$1))</f>
        <v/>
      </c>
      <c r="U175" s="446" t="n"/>
      <c r="X175" s="80" t="n"/>
      <c r="Y175" s="189" t="n"/>
      <c r="Z175" s="189" t="n"/>
      <c r="AA175" s="22">
        <f>AN175+AP175+AR175+AZ175+BB175+BG175+BJ175+BM175+BT175+BW175+BY175+AC175+AI175+BP175+AK175</f>
        <v/>
      </c>
      <c r="AB175" s="336">
        <f>IF(X175&gt;0,AB$166,0)</f>
        <v/>
      </c>
      <c r="AC175" s="337">
        <f>IF(AB175&gt;0,AC$166,0)</f>
        <v/>
      </c>
      <c r="AD175" s="366">
        <f>AB175*M175</f>
        <v/>
      </c>
      <c r="AE175" s="337">
        <f>AC175*M175</f>
        <v/>
      </c>
      <c r="AF175" s="332" t="n"/>
      <c r="AG175" s="332" t="n"/>
      <c r="AH175" s="225">
        <f>IF(AF175&gt;2500000,AQ$2,IF(AF175&gt;1000000,AR$2,IF(AF175&gt;750000,AS$2,IF(AF175&gt;500000,AT$2,IF(AF175&lt;500000,AU$2)))))</f>
        <v/>
      </c>
      <c r="AI175" s="31">
        <f>IF(AH175=AQ$2,20,IF(AH175=AR$2,15,IF(AH175=AS$2,10,IF(AH175=AT$2,5,IF(AH175=AU$2,0)))))</f>
        <v/>
      </c>
      <c r="AJ175" s="284" t="n"/>
      <c r="AK175" s="31">
        <f>IF(AJ175&gt;84,20,IF(AJ175&gt;80,15,IF(AJ175&gt;75,10,IF(AJ175&gt;70,5,IF(AJ175&gt;49,0,IF(AJ175&lt;1,0,IF(AJ175&lt;20,-20,IF(AJ175&lt;30,-15,IF(AJ175&lt;40,-10,IF(AJ175&lt;50,-5))))))))))</f>
        <v/>
      </c>
      <c r="AL175" s="22" t="n"/>
      <c r="AM175" s="550" t="n"/>
      <c r="AN175" s="22">
        <f>IF(AM175=$AN$1,20,IF(AM175=$AO$1,17,IF(AM175=$AP$1,12,IF(AM175=$AQ$1,5,IF(AM175=$AR$1,0)))))</f>
        <v/>
      </c>
      <c r="AP175" s="31" t="n"/>
      <c r="AQ175" s="175" t="n"/>
      <c r="AR175" s="548">
        <f>IF(AQ175=$AS$1,20,IF(AQ175=$AU$1,18,IF(AQ175=$AW$1,14,IF(AQ175=$AY$1,10,IF(AQ175=$BA$1,5,IF(AQ175=$BC$1,0,IF(AQ175=$BD$1,-2.5)))))))</f>
        <v/>
      </c>
      <c r="AS175" s="189" t="n"/>
      <c r="AT175" s="22">
        <f>IF(AS175&lt;1,5,IF(AS175&lt;2,0,IF(AS175&gt;2,-5, IF(AS175=0,5,IF(AS175&lt;0,-7)))))</f>
        <v/>
      </c>
      <c r="AU175" s="189" t="n"/>
      <c r="AV175" s="22">
        <f>IF(AU175&lt;0,-7,IF(AU175&lt;15,5,IF(AU175&lt;25,2,IF(AU175=25,-5,IF(AU175&gt;25,0)))))</f>
        <v/>
      </c>
      <c r="AW175" s="189" t="n"/>
      <c r="AX175" s="22">
        <f>IF(AW175=1,5,IF(AW175&lt;1,5,IF(AW175&gt;1,0)))</f>
        <v/>
      </c>
      <c r="AY175" s="189" t="n"/>
      <c r="AZ175" s="189">
        <f>IF(AY175=$AS$1,20,IF(AY175=$AU$1,18,IF(AY175=$AW$1,14,IF(AY175=$AY$1,10,IF(AY175=$BA$1,5,IF(AY175=$BC$1,0,IF(AY175=$BD$1,-2.5)))))))</f>
        <v/>
      </c>
      <c r="BA175" s="18" t="n"/>
      <c r="BB175" s="548">
        <f>IF(BA175&gt;0.05,2,IF(BA175&gt;0,1,IF(BA175&lt;-0.05,-1,IF(BA175&lt;0.1,-2))))</f>
        <v/>
      </c>
      <c r="BC175" s="554" t="n">
        <v>45657</v>
      </c>
      <c r="BD175" s="22" t="n"/>
      <c r="BE175" s="22">
        <f>X175</f>
        <v/>
      </c>
      <c r="BF175" s="18">
        <f>IF(BD175&gt;0,(BE175-BD175)/BD175,0)</f>
        <v/>
      </c>
      <c r="BG175" s="548">
        <f>IF(BF175&gt;0.05,4,IF(BF175&gt;0,2,IF(BF175&lt;-0.05,-2,IF(BF175&lt;0.1,-4))))</f>
        <v/>
      </c>
      <c r="BH175" s="225" t="n"/>
      <c r="BI175" s="225">
        <f>BH175*M175</f>
        <v/>
      </c>
      <c r="BJ175" s="225">
        <f>IF(BH175&gt;5,-1,IF(BH175&gt;4,0,IF(BH175&gt;3,1,IF(BH175&gt;2,2,IF(BH175&gt;1,2, IF(BH175=0,2,IF(BH175&lt;-5,-2,IF(BH175&lt;4,2,IF(BH175&lt;0,1)))))))))</f>
        <v/>
      </c>
      <c r="BK175" s="31" t="n"/>
      <c r="BL175" s="31">
        <f>BK175*M175</f>
        <v/>
      </c>
      <c r="BM175" s="548">
        <f>IF(BK175&gt;40,4,IF(BK175&gt;30,3.5,IF(BK175&gt;20,3,IF(BK175&gt;10,2,IF(BK175&gt;0,1,IF(BK175=0,0.5,IF(BK175&lt;-40,-4,IF(BK175&lt;-30,-3,IF(BK175&lt;-20,-2.5,IF(BK175&lt;-10,-2,IF(BK175&lt;0,0)))))))))))</f>
        <v/>
      </c>
      <c r="BN175" s="61" t="n"/>
      <c r="BO175" s="61">
        <f>BN175*M175</f>
        <v/>
      </c>
      <c r="BP175" s="548">
        <f>IF(BN175&lt;10,5,IF(BN175&lt;20,4,IF(BN175&lt;30,3,IF(BN175&lt;40,2,IF(BN175&lt;50,1,IF(BN175=50,0,IF(BN175&gt;90,-5,IF(BN175&gt;80,-4,IF(BN175&gt;70,-3,IF(BN175&gt;60,-2,IF(BN175&gt;50,-1,0)))))))))))</f>
        <v/>
      </c>
      <c r="BQ175" s="206" t="n"/>
      <c r="BR175" s="61" t="n"/>
      <c r="BS175" s="337">
        <f>BR175*M175</f>
        <v/>
      </c>
      <c r="BT175" s="225">
        <f>IF(BR175=1,20,IF(BR175&gt;0.9,16,IF(BR175&gt;0.8,12,IF(BR175&gt;0.7,8,IF(BR175&gt;0.6,4,IF(BR175&gt;0.5,0,IF(BR175&gt;0.4,-1,IF(BR175&gt;0.3,-2,IF(BR175&gt;0.2,-3,IF(BR175&gt;0.1,-4,IF(BR175&gt;0,-5,IF(BR175=0,-5))))))))))))</f>
        <v/>
      </c>
      <c r="BU175" s="61" t="n"/>
      <c r="BV175" s="548" t="n"/>
      <c r="BW175" s="548">
        <f>IF(BV175=$BZ$1,8,IF(BV175=$CA$1,4,IF(BV175=$CB$1,0,IF(BV175=$CC$1,-4,IF(BV175=$CE$1,-8)))))</f>
        <v/>
      </c>
      <c r="BX175" s="206" t="inlineStr">
        <is>
          <t>˄</t>
        </is>
      </c>
      <c r="BY175" s="206">
        <f>IF(BX175=BR$1,5,IF(BX175=BV$1,0,IF(BX175=BX$1,-5)))</f>
        <v/>
      </c>
      <c r="BZ175" s="554" t="n"/>
      <c r="CA175" s="548" t="inlineStr">
        <is>
          <t>Buy</t>
        </is>
      </c>
      <c r="CB175" s="61" t="n"/>
      <c r="CC175" s="61" t="n"/>
      <c r="CD175" s="332" t="n"/>
      <c r="CL175" s="332" t="n"/>
      <c r="CO175" s="548" t="n"/>
    </row>
    <row r="176" hidden="1" ht="17.25" customHeight="1" s="545">
      <c r="B176" s="246" t="n"/>
      <c r="C176" s="246" t="n"/>
      <c r="D176" s="246" t="n"/>
      <c r="E176" s="246" t="n"/>
      <c r="F176" s="246" t="n"/>
      <c r="G176" s="246" t="n"/>
      <c r="H176" s="246" t="n"/>
      <c r="I176" s="246" t="n"/>
      <c r="J176" s="246" t="n"/>
      <c r="K176" s="246" t="n"/>
      <c r="L176" s="270" t="n"/>
      <c r="M176" s="358" t="n"/>
      <c r="N176" s="335" t="n"/>
      <c r="O176" s="246" t="n"/>
      <c r="P176" s="246" t="n"/>
      <c r="Q176" s="246" t="n"/>
      <c r="R176" s="246" t="n"/>
      <c r="S176" s="249">
        <f>IF(BN176&lt;30,$BX$1,IF(BN176&gt;70,$BR$1,$BV$1))</f>
        <v/>
      </c>
      <c r="U176" s="446" t="n"/>
      <c r="X176" s="80" t="n"/>
      <c r="Y176" s="189" t="n"/>
      <c r="Z176" s="189" t="n"/>
      <c r="AA176" s="22">
        <f>AN176+AP176+AR176+AZ176+BB176+BG176+BJ176+BM176+BT176+BW176+BY176+AC176+AI176+BP176+AK176</f>
        <v/>
      </c>
      <c r="AB176" s="336">
        <f>IF(X176&gt;0,AB$166,0)</f>
        <v/>
      </c>
      <c r="AC176" s="337">
        <f>IF(AB176&gt;0,AC$166,0)</f>
        <v/>
      </c>
      <c r="AD176" s="366">
        <f>AB176*M176</f>
        <v/>
      </c>
      <c r="AE176" s="337">
        <f>AC176*M176</f>
        <v/>
      </c>
      <c r="AF176" s="332" t="n"/>
      <c r="AG176" s="332" t="n"/>
      <c r="AH176" s="225">
        <f>IF(AF176&gt;2500000,AQ$2,IF(AF176&gt;1000000,AR$2,IF(AF176&gt;750000,AS$2,IF(AF176&gt;500000,AT$2,IF(AF176&lt;500000,AU$2)))))</f>
        <v/>
      </c>
      <c r="AI176" s="31">
        <f>IF(AH176=AQ$2,20,IF(AH176=AR$2,15,IF(AH176=AS$2,10,IF(AH176=AT$2,5,IF(AH176=AU$2,0)))))</f>
        <v/>
      </c>
      <c r="AJ176" s="284" t="n"/>
      <c r="AK176" s="31">
        <f>IF(AJ176&gt;84,20,IF(AJ176&gt;80,15,IF(AJ176&gt;75,10,IF(AJ176&gt;70,5,IF(AJ176&gt;49,0,IF(AJ176&lt;1,0,IF(AJ176&lt;20,-20,IF(AJ176&lt;30,-15,IF(AJ176&lt;40,-10,IF(AJ176&lt;50,-5))))))))))</f>
        <v/>
      </c>
      <c r="AL176" s="22" t="n"/>
      <c r="AM176" s="550" t="n"/>
      <c r="AN176" s="22">
        <f>IF(AM176=$AN$1,20,IF(AM176=$AO$1,17,IF(AM176=$AP$1,12,IF(AM176=$AQ$1,5,IF(AM176=$AR$1,0)))))</f>
        <v/>
      </c>
      <c r="AP176" s="31" t="n"/>
      <c r="AQ176" s="175" t="n"/>
      <c r="AR176" s="548">
        <f>IF(AQ176=$AS$1,20,IF(AQ176=$AU$1,18,IF(AQ176=$AW$1,14,IF(AQ176=$AY$1,10,IF(AQ176=$BA$1,5,IF(AQ176=$BC$1,0,IF(AQ176=$BD$1,-2.5)))))))</f>
        <v/>
      </c>
      <c r="AS176" s="189" t="n"/>
      <c r="AT176" s="22">
        <f>IF(AS176&lt;1,5,IF(AS176&lt;2,0,IF(AS176&gt;2,-5, IF(AS176=0,5,IF(AS176&lt;0,-7)))))</f>
        <v/>
      </c>
      <c r="AU176" s="189" t="n"/>
      <c r="AV176" s="22">
        <f>IF(AU176&lt;0,-7,IF(AU176&lt;15,5,IF(AU176&lt;25,2,IF(AU176=25,-5,IF(AU176&gt;25,0)))))</f>
        <v/>
      </c>
      <c r="AW176" s="189" t="n"/>
      <c r="AX176" s="22">
        <f>IF(AW176=1,5,IF(AW176&lt;1,5,IF(AW176&gt;1,0)))</f>
        <v/>
      </c>
      <c r="AY176" s="189" t="n"/>
      <c r="AZ176" s="189">
        <f>IF(AY176=$AS$1,20,IF(AY176=$AU$1,18,IF(AY176=$AW$1,14,IF(AY176=$AY$1,10,IF(AY176=$BA$1,5,IF(AY176=$BC$1,0,IF(AY176=$BD$1,-2.5)))))))</f>
        <v/>
      </c>
      <c r="BA176" s="18" t="n"/>
      <c r="BB176" s="548">
        <f>IF(BA176&gt;0.05,2,IF(BA176&gt;0,1,IF(BA176&lt;-0.05,-1,IF(BA176&lt;0.1,-2))))</f>
        <v/>
      </c>
      <c r="BC176" s="554" t="n">
        <v>45657</v>
      </c>
      <c r="BD176" s="22" t="n"/>
      <c r="BE176" s="22">
        <f>X176</f>
        <v/>
      </c>
      <c r="BF176" s="18">
        <f>IF(BD176&gt;0,(BE176-BD176)/BD176,0)</f>
        <v/>
      </c>
      <c r="BG176" s="548">
        <f>IF(BF176&gt;0.05,4,IF(BF176&gt;0,2,IF(BF176&lt;-0.05,-2,IF(BF176&lt;0.1,-4))))</f>
        <v/>
      </c>
      <c r="BH176" s="225" t="n"/>
      <c r="BI176" s="225">
        <f>BH176*M176</f>
        <v/>
      </c>
      <c r="BJ176" s="225">
        <f>IF(BH176&gt;5,-1,IF(BH176&gt;4,0,IF(BH176&gt;3,1,IF(BH176&gt;2,2,IF(BH176&gt;1,2, IF(BH176=0,2,IF(BH176&lt;-5,-2,IF(BH176&lt;4,2,IF(BH176&lt;0,1)))))))))</f>
        <v/>
      </c>
      <c r="BK176" s="31" t="n"/>
      <c r="BL176" s="31">
        <f>BK176*M176</f>
        <v/>
      </c>
      <c r="BM176" s="548">
        <f>IF(BK176&gt;40,4,IF(BK176&gt;30,3.5,IF(BK176&gt;20,3,IF(BK176&gt;10,2,IF(BK176&gt;0,1,IF(BK176=0,0.5,IF(BK176&lt;-40,-4,IF(BK176&lt;-30,-3,IF(BK176&lt;-20,-2.5,IF(BK176&lt;-10,-2,IF(BK176&lt;0,0)))))))))))</f>
        <v/>
      </c>
      <c r="BN176" s="61" t="n"/>
      <c r="BO176" s="61">
        <f>BN176*M176</f>
        <v/>
      </c>
      <c r="BP176" s="548">
        <f>IF(BN176&lt;10,5,IF(BN176&lt;20,4,IF(BN176&lt;30,3,IF(BN176&lt;40,2,IF(BN176&lt;50,1,IF(BN176=50,0,IF(BN176&gt;90,-5,IF(BN176&gt;80,-4,IF(BN176&gt;70,-3,IF(BN176&gt;60,-2,IF(BN176&gt;50,-1,0)))))))))))</f>
        <v/>
      </c>
      <c r="BQ176" s="206" t="n"/>
      <c r="BR176" s="61" t="n"/>
      <c r="BS176" s="337">
        <f>BR176*M176</f>
        <v/>
      </c>
      <c r="BT176" s="225">
        <f>IF(BR176=1,20,IF(BR176&gt;0.9,16,IF(BR176&gt;0.8,12,IF(BR176&gt;0.7,8,IF(BR176&gt;0.6,4,IF(BR176&gt;0.5,0,IF(BR176&gt;0.4,-1,IF(BR176&gt;0.3,-2,IF(BR176&gt;0.2,-3,IF(BR176&gt;0.1,-4,IF(BR176&gt;0,-5,IF(BR176=0,-5))))))))))))</f>
        <v/>
      </c>
      <c r="BU176" s="61" t="n"/>
      <c r="BV176" s="548" t="n"/>
      <c r="BW176" s="548">
        <f>IF(BV176=$BZ$1,8,IF(BV176=$CA$1,4,IF(BV176=$CB$1,0,IF(BV176=$CC$1,-4,IF(BV176=$CE$1,-8)))))</f>
        <v/>
      </c>
      <c r="BX176" s="206" t="inlineStr">
        <is>
          <t>˄</t>
        </is>
      </c>
      <c r="BY176" s="206">
        <f>IF(BX176=BR$1,5,IF(BX176=BV$1,0,IF(BX176=BX$1,-5)))</f>
        <v/>
      </c>
      <c r="BZ176" s="554" t="n"/>
      <c r="CA176" s="548" t="inlineStr">
        <is>
          <t>Buy</t>
        </is>
      </c>
      <c r="CB176" s="61" t="n"/>
      <c r="CC176" s="61" t="n"/>
      <c r="CD176" s="332" t="n"/>
      <c r="CL176" s="332" t="n"/>
      <c r="CO176" s="548" t="n"/>
    </row>
    <row r="177" ht="17" customHeight="1" s="545">
      <c r="B177" s="246" t="n"/>
      <c r="C177" s="246" t="n"/>
      <c r="D177" s="246" t="n"/>
      <c r="E177" s="246" t="n"/>
      <c r="F177" s="246" t="n"/>
      <c r="G177" s="246" t="n"/>
      <c r="H177" s="246" t="n"/>
      <c r="I177" s="246" t="n"/>
      <c r="J177" s="246" t="n"/>
      <c r="K177" s="246" t="n"/>
      <c r="L177" s="270" t="n"/>
      <c r="M177" s="358" t="n"/>
      <c r="N177" s="335" t="n"/>
      <c r="O177" s="246" t="n"/>
      <c r="P177" s="246" t="n"/>
      <c r="Q177" s="246" t="n"/>
      <c r="R177" s="246" t="n"/>
      <c r="S177" s="249" t="n"/>
      <c r="U177" s="446" t="n"/>
      <c r="X177" s="80" t="n"/>
      <c r="Y177" s="80" t="n"/>
      <c r="Z177" s="80" t="n"/>
      <c r="AA177" s="80" t="n"/>
      <c r="AB177" s="80" t="n"/>
      <c r="AC177" s="80" t="n"/>
      <c r="AD177" s="80" t="n"/>
      <c r="AE177" s="80" t="n"/>
      <c r="AF177" s="80" t="n"/>
      <c r="AG177" s="80" t="n"/>
      <c r="AH177" s="80" t="n"/>
      <c r="AI177" s="80" t="n"/>
      <c r="AJ177" s="80" t="n"/>
      <c r="AK177" s="80" t="n"/>
      <c r="AL177" s="80" t="n"/>
      <c r="AM177" s="80" t="n"/>
      <c r="AN177" s="80" t="n"/>
      <c r="AO177" s="80" t="n"/>
      <c r="AP177" s="80" t="n"/>
      <c r="AQ177" s="80" t="n"/>
      <c r="AR177" s="80" t="n"/>
      <c r="AS177" s="80" t="n"/>
      <c r="AT177" s="80" t="n"/>
      <c r="AU177" s="80" t="n"/>
      <c r="AV177" s="80" t="n"/>
      <c r="AW177" s="80" t="n"/>
      <c r="AX177" s="80" t="n"/>
      <c r="AY177" s="80" t="n"/>
      <c r="AZ177" s="80" t="n"/>
      <c r="BA177" s="80" t="n"/>
      <c r="BB177" s="80" t="n"/>
      <c r="BC177" s="80" t="n"/>
      <c r="BD177" s="80" t="n"/>
      <c r="BE177" s="80" t="n"/>
      <c r="BF177" s="80" t="n"/>
      <c r="BG177" s="80" t="n"/>
      <c r="BH177" s="80" t="n"/>
      <c r="BI177" s="80" t="n"/>
      <c r="BJ177" s="80" t="n"/>
      <c r="BK177" s="80" t="n"/>
      <c r="BL177" s="80" t="n"/>
      <c r="BM177" s="80" t="n"/>
      <c r="BN177" s="80" t="n"/>
      <c r="BO177" s="80" t="n"/>
      <c r="BP177" s="80" t="n"/>
      <c r="BQ177" s="80" t="n"/>
      <c r="BR177" s="80" t="n"/>
      <c r="BS177" s="80" t="n"/>
      <c r="BT177" s="80" t="n"/>
      <c r="BU177" s="80" t="n"/>
      <c r="BV177" s="80" t="n"/>
      <c r="BW177" s="80" t="n"/>
      <c r="BX177" s="80" t="n"/>
      <c r="BY177" s="80" t="n"/>
      <c r="BZ177" s="80" t="n"/>
      <c r="CA177" s="548" t="n"/>
      <c r="CB177" s="61" t="n"/>
      <c r="CC177" s="61" t="n"/>
      <c r="CD177" s="332" t="n"/>
      <c r="CL177" s="332" t="n"/>
      <c r="CO177" s="548" t="n"/>
    </row>
    <row r="178" ht="17" customHeight="1" s="545">
      <c r="B178" s="246" t="n"/>
      <c r="C178" s="246" t="n"/>
      <c r="D178" s="246" t="n"/>
      <c r="E178" s="246" t="n"/>
      <c r="F178" s="246" t="n"/>
      <c r="G178" s="246" t="n"/>
      <c r="H178" s="246" t="n"/>
      <c r="I178" s="246" t="n"/>
      <c r="J178" s="246" t="n"/>
      <c r="K178" s="246" t="n"/>
      <c r="L178" s="270" t="n"/>
      <c r="M178" s="358" t="n"/>
      <c r="N178" s="335" t="n"/>
      <c r="O178" s="246" t="n"/>
      <c r="P178" s="246" t="n"/>
      <c r="Q178" s="246" t="n"/>
      <c r="R178" s="246" t="n"/>
      <c r="S178" s="249" t="n"/>
      <c r="T178" s="456" t="inlineStr">
        <is>
          <t>XLP</t>
        </is>
      </c>
      <c r="U178" s="446" t="inlineStr">
        <is>
          <t>Food, Beverage &amp; Tobacco</t>
        </is>
      </c>
      <c r="X178" s="80" t="n"/>
      <c r="Y178" s="80" t="n"/>
      <c r="Z178" s="80" t="n"/>
      <c r="AA178" s="80" t="n"/>
      <c r="AB178" s="455">
        <f>VLOOKUP(CLEAN(TRIM(T178)), 'ETF''s'!$B$7:$C$42, 2, FALSE)</f>
        <v/>
      </c>
      <c r="AC178" s="506">
        <f>VLOOKUP(CLEAN(TRIM(T178)), 'ETF''s'!$B$7:$D$42, 3, FALSE)</f>
        <v/>
      </c>
      <c r="AD178" s="80" t="n"/>
      <c r="AE178" s="80" t="n"/>
      <c r="AF178" s="80" t="n"/>
      <c r="AG178" s="80" t="n"/>
      <c r="AH178" s="80" t="n"/>
      <c r="AI178" s="80" t="n"/>
      <c r="AJ178" s="80" t="n"/>
      <c r="AK178" s="80" t="n"/>
      <c r="AL178" s="80" t="n"/>
      <c r="AM178" s="80" t="n"/>
      <c r="AN178" s="80" t="n"/>
      <c r="AO178" s="80" t="n"/>
      <c r="AP178" s="80" t="n"/>
      <c r="AQ178" s="80" t="n"/>
      <c r="AR178" s="80" t="n"/>
      <c r="AS178" s="80" t="n"/>
      <c r="AT178" s="80" t="n"/>
      <c r="AU178" s="80" t="n"/>
      <c r="AV178" s="80" t="n"/>
      <c r="AW178" s="80" t="n"/>
      <c r="AX178" s="80" t="n"/>
      <c r="AY178" s="80" t="n"/>
      <c r="AZ178" s="80" t="n"/>
      <c r="BA178" s="80" t="n"/>
      <c r="BB178" s="80" t="n"/>
      <c r="BC178" s="80" t="n"/>
      <c r="BD178" s="80" t="n"/>
      <c r="BE178" s="80" t="n"/>
      <c r="BF178" s="80" t="n"/>
      <c r="BG178" s="80" t="n"/>
      <c r="BH178" s="80" t="n"/>
      <c r="BI178" s="80" t="n"/>
      <c r="BJ178" s="80" t="n"/>
      <c r="BK178" s="80" t="n"/>
      <c r="BL178" s="80" t="n"/>
      <c r="BM178" s="80" t="n"/>
      <c r="BN178" s="80" t="n"/>
      <c r="BO178" s="80" t="n"/>
      <c r="BP178" s="80" t="n"/>
      <c r="BQ178" s="80" t="n"/>
      <c r="BR178" s="80" t="n"/>
      <c r="BS178" s="80" t="n"/>
      <c r="BT178" s="80" t="n"/>
      <c r="BU178" s="80" t="n"/>
      <c r="BV178" s="80" t="n"/>
      <c r="BW178" s="80" t="n"/>
      <c r="BX178" s="80" t="n"/>
      <c r="BY178" s="80" t="n"/>
      <c r="BZ178" s="80" t="n"/>
      <c r="CA178" s="548" t="n"/>
      <c r="CB178" s="61" t="n"/>
      <c r="CC178" s="61" t="n"/>
      <c r="CD178" s="332" t="n"/>
      <c r="CL178" s="332" t="n"/>
      <c r="CO178" s="548" t="n"/>
      <c r="CR178" t="inlineStr">
        <is>
          <t>Food, Beverage &amp; Tobacco</t>
        </is>
      </c>
    </row>
    <row r="179">
      <c r="B179" s="246" t="n"/>
      <c r="C179" s="246" t="n"/>
      <c r="D179" s="246" t="n"/>
      <c r="E179" s="246" t="n"/>
      <c r="F179" s="246" t="n"/>
      <c r="G179" s="246" t="n"/>
      <c r="H179" s="246" t="n"/>
      <c r="I179" s="246" t="n"/>
      <c r="J179" s="246" t="n"/>
      <c r="K179" s="246" t="n"/>
      <c r="L179" s="270" t="n"/>
      <c r="M179" s="358" t="n"/>
      <c r="N179" s="335" t="n"/>
      <c r="O179" s="246" t="n"/>
      <c r="P179" s="246" t="inlineStr">
        <is>
          <t>Watch</t>
        </is>
      </c>
      <c r="Q179" s="246" t="n"/>
      <c r="R179" s="246" t="n"/>
      <c r="S179" s="249">
        <f>IF(BN179&lt;30,$BX$1,IF(BN179&gt;70,$BR$1,$BV$1))</f>
        <v/>
      </c>
      <c r="T179" s="246" t="n"/>
      <c r="U179" s="547" t="inlineStr">
        <is>
          <t>PM</t>
        </is>
      </c>
      <c r="V179" t="inlineStr">
        <is>
          <t xml:space="preserve">Philip Morris International Inc. </t>
        </is>
      </c>
      <c r="X179" s="189" t="n">
        <v>184.93</v>
      </c>
      <c r="Y179" s="189" t="n"/>
      <c r="Z179" s="189" t="n"/>
      <c r="AA179" s="22">
        <f>AN179+AP179+AR179+AZ179+BB179+BG179+BJ179+BM179+BT179+BW179+BY179+AC179+AI179+BP179+AK179</f>
        <v/>
      </c>
      <c r="AB179" s="336">
        <f>IF(X179&gt;0,AB$178,0)</f>
        <v/>
      </c>
      <c r="AC179" s="337">
        <f>IF(AB179&gt;0,AC$178,0)</f>
        <v/>
      </c>
      <c r="AD179" s="366">
        <f>AB179*M179</f>
        <v/>
      </c>
      <c r="AE179" s="337">
        <f>AC179*M179</f>
        <v/>
      </c>
      <c r="AF179" s="332" t="n">
        <v>440783</v>
      </c>
      <c r="AG179" s="332" t="n">
        <v>106155</v>
      </c>
      <c r="AH179" s="225">
        <f>IF(AF179&gt;2500000,AQ$2,IF(AF179&gt;1000000,AR$2,IF(AF179&gt;750000,AS$2,IF(AF179&gt;500000,AT$2,IF(AF179&lt;500000,AU$2)))))</f>
        <v/>
      </c>
      <c r="AI179" s="31">
        <f>IF(AH179=AQ$2,20,IF(AH179=AR$2,15,IF(AH179=AS$2,10,IF(AH179=AT$2,5,IF(AH179=AU$2,0)))))</f>
        <v/>
      </c>
      <c r="AJ179" s="284" t="n">
        <v>86</v>
      </c>
      <c r="AK179" s="31">
        <f>IF(AJ179&gt;84,20,IF(AJ179&gt;80,15,IF(AJ179&gt;75,10,IF(AJ179&gt;70,5,IF(AJ179&gt;49,0,IF(AJ179&lt;1,0,IF(AJ179&lt;20,-20,IF(AJ179&lt;30,-15,IF(AJ179&lt;40,-10,IF(AJ179&lt;50,-5))))))))))</f>
        <v/>
      </c>
      <c r="AL179" s="22" t="n"/>
      <c r="AM179" s="414" t="inlineStr">
        <is>
          <t>A</t>
        </is>
      </c>
      <c r="AN179" s="22">
        <f>IF(AM179=$AN$1,20,IF(AM179=$AO$1,17,IF(AM179=$AP$1,12,IF(AM179=$AQ$1,5,IF(AM179=$AR$1,0)))))</f>
        <v/>
      </c>
      <c r="AP179" s="31" t="n"/>
      <c r="AQ179" s="175" t="inlineStr">
        <is>
          <t>Neutral</t>
        </is>
      </c>
      <c r="AR179" s="548">
        <f>IF(AQ179=$AS$1,20,IF(AQ179=$AU$1,18,IF(AQ179=$AW$1,14,IF(AQ179=$AY$1,10,IF(AQ179=$BA$1,5,IF(AQ179=$BC$1,0,IF(AQ179=$BD$1,-2.5)))))))</f>
        <v/>
      </c>
      <c r="AS179" s="189" t="n">
        <v>-4.34</v>
      </c>
      <c r="AT179" s="22">
        <f>IF(AS179&lt;1,5,IF(AS179&lt;2,0,IF(AS179&gt;2,-5, IF(AS179=0,5,IF(AS179&lt;0,-7)))))</f>
        <v/>
      </c>
      <c r="AU179" s="189" t="n">
        <v>23.25</v>
      </c>
      <c r="AV179" s="22">
        <f>IF(AU179&lt;0,-7,IF(AU179&lt;15,5,IF(AU179&lt;25,2,IF(AU179=25,-5,IF(AU179&gt;25,0)))))</f>
        <v/>
      </c>
      <c r="AW179" s="189" t="n">
        <v>3.27</v>
      </c>
      <c r="AX179" s="22">
        <f>IF(AW179=1,5,IF(AW179&lt;1,5,IF(AW179&gt;1,0)))</f>
        <v/>
      </c>
      <c r="AY179" s="178" t="inlineStr">
        <is>
          <t>V Bearish</t>
        </is>
      </c>
      <c r="AZ179" s="189">
        <f>IF(AY179=$AS$1,20,IF(AY179=$AU$1,18,IF(AY179=$AW$1,14,IF(AY179=$AY$1,10,IF(AY179=$BA$1,5,IF(AY179=$BC$1,0,IF(AY179=$BD$1,-2.5)))))))</f>
        <v/>
      </c>
      <c r="BA179" s="18" t="n">
        <v>0.8080000000000001</v>
      </c>
      <c r="BB179" s="548">
        <f>IF(BA179&gt;0.05,2,IF(BA179&gt;0,1,IF(BA179&lt;-0.05,-1,IF(BA179&lt;0.1,-2))))</f>
        <v/>
      </c>
      <c r="BC179" s="554" t="n">
        <v>45657</v>
      </c>
      <c r="BD179" s="22" t="n">
        <v>90.58</v>
      </c>
      <c r="BE179" s="22">
        <f>X179</f>
        <v/>
      </c>
      <c r="BF179" s="18">
        <f>IF(BD179&gt;0,(BE179-BD179)/BD179,0)</f>
        <v/>
      </c>
      <c r="BG179" s="548">
        <f>IF(BF179&gt;0.05,4,IF(BF179&gt;0,2,IF(BF179&lt;-0.05,-2,IF(BF179&lt;0.1,-4))))</f>
        <v/>
      </c>
      <c r="BH179" s="225" t="n">
        <v>4.5</v>
      </c>
      <c r="BI179" s="225">
        <f>BH179*M179</f>
        <v/>
      </c>
      <c r="BJ179" s="225">
        <f>IF(BH179&gt;5,-1,IF(BH179&gt;4,0,IF(BH179&gt;3,1,IF(BH179&gt;2,2,IF(BH179&gt;1,2, IF(BH179=0,2,IF(BH179&lt;-5,-2,IF(BH179&lt;4,2,IF(BH179&lt;0,1)))))))))</f>
        <v/>
      </c>
      <c r="BK179" s="31" t="n">
        <v>50</v>
      </c>
      <c r="BL179" s="31">
        <f>BK179*M179</f>
        <v/>
      </c>
      <c r="BM179" s="548">
        <f>IF(BK179&gt;40,4,IF(BK179&gt;30,3.5,IF(BK179&gt;20,3,IF(BK179&gt;10,2,IF(BK179&gt;0,1,IF(BK179=0,0.5,IF(BK179&lt;-40,-4,IF(BK179&lt;-30,-3,IF(BK179&lt;-20,-2.5,IF(BK179&lt;-10,-2,IF(BK179&lt;0,0)))))))))))</f>
        <v/>
      </c>
      <c r="BN179" s="61" t="n">
        <v>50</v>
      </c>
      <c r="BO179" s="61">
        <f>BN179*M179</f>
        <v/>
      </c>
      <c r="BP179" s="548">
        <f>IF(BN179&lt;10,5,IF(BN179&lt;20,4,IF(BN179&lt;30,3,IF(BN179&lt;40,2,IF(BN179&lt;50,1,IF(BN179=50,0,IF(BN179&gt;90,-5,IF(BN179&gt;80,-4,IF(BN179&gt;70,-3,IF(BN179&gt;60,-2,IF(BN179&gt;50,-1,0)))))))))))</f>
        <v/>
      </c>
      <c r="BQ179" s="206" t="n"/>
      <c r="BR179" s="61" t="n">
        <v>0.92</v>
      </c>
      <c r="BS179" s="337">
        <f>BR179*M179</f>
        <v/>
      </c>
      <c r="BT179" s="225">
        <f>IF(BR179=1,20,IF(BR179&gt;0.9,16,IF(BR179&gt;0.8,12,IF(BR179&gt;0.7,8,IF(BR179&gt;0.6,4,IF(BR179&gt;0.5,0,IF(BR179&gt;0.4,-1,IF(BR179&gt;0.3,-2,IF(BR179&gt;0.2,-3,IF(BR179&gt;0.1,-4,IF(BR179&gt;0,-5,IF(BR179=0,-5))))))))))))</f>
        <v/>
      </c>
      <c r="BU179" s="61" t="n"/>
      <c r="BV179" s="548" t="inlineStr">
        <is>
          <t>V Bear</t>
        </is>
      </c>
      <c r="BW179" s="548">
        <f>IF(BV179=$BZ$1,8,IF(BV179=$CA$1,4,IF(BV179=$CB$1,0,IF(BV179=$CC$1,-4,IF(BV179=$CE$1,-8)))))</f>
        <v/>
      </c>
      <c r="BX179" s="206" t="inlineStr">
        <is>
          <t>˄</t>
        </is>
      </c>
      <c r="BY179" s="206">
        <f>IF(BX179=BR$1,5,IF(BX179=BV$1,0,IF(BX179=BX$1,-5)))</f>
        <v/>
      </c>
      <c r="BZ179" s="554" t="n">
        <v>45860</v>
      </c>
      <c r="CA179" s="548" t="inlineStr">
        <is>
          <t>Buy</t>
        </is>
      </c>
      <c r="CB179" s="61" t="n"/>
      <c r="CC179" s="61" t="n"/>
      <c r="CD179" s="332" t="n"/>
      <c r="CE179" t="inlineStr">
        <is>
          <t>Consumer Staples</t>
        </is>
      </c>
      <c r="CF179" t="inlineStr">
        <is>
          <t>Food, Beverage &amp; Tobacco</t>
        </is>
      </c>
      <c r="CG179" t="inlineStr">
        <is>
          <t>Tobacco</t>
        </is>
      </c>
      <c r="CH179" t="inlineStr">
        <is>
          <t>Tobacco</t>
        </is>
      </c>
      <c r="CL179" s="332" t="n"/>
      <c r="CO179" s="548" t="n"/>
      <c r="CR179" t="inlineStr">
        <is>
          <t>PM</t>
        </is>
      </c>
    </row>
    <row r="180">
      <c r="B180" s="246" t="n"/>
      <c r="C180" s="246" t="n"/>
      <c r="D180" s="246" t="n"/>
      <c r="E180" s="246" t="n"/>
      <c r="F180" s="246" t="n"/>
      <c r="G180" s="246" t="n"/>
      <c r="H180" s="246" t="n"/>
      <c r="I180" s="246" t="n"/>
      <c r="J180" s="246" t="n"/>
      <c r="K180" s="246" t="n"/>
      <c r="L180" s="270" t="n"/>
      <c r="M180" s="358" t="n"/>
      <c r="N180" s="335" t="n"/>
      <c r="O180" s="246" t="n"/>
      <c r="P180" s="246" t="n"/>
      <c r="Q180" s="246" t="n"/>
      <c r="R180" s="246" t="n"/>
      <c r="S180" s="249">
        <f>IF(BN180&lt;30,$BX$1,IF(BN180&gt;70,$BR$1,$BV$1))</f>
        <v/>
      </c>
      <c r="U180" s="547" t="inlineStr">
        <is>
          <t>KO</t>
        </is>
      </c>
      <c r="V180" t="inlineStr">
        <is>
          <t>The Coca-Cola Company</t>
        </is>
      </c>
      <c r="X180" t="n">
        <v>66.65000000000001</v>
      </c>
      <c r="Y180" s="189" t="n"/>
      <c r="Z180" s="189" t="n"/>
      <c r="AA180" s="22">
        <f>AN180+AP180+AR180+AZ180+BB180+BG180+BJ180+BM180+BT180+BW180+BY180+AC180+AI180+BP180+AK180</f>
        <v/>
      </c>
      <c r="AB180" s="336">
        <f>IF(X180&gt;0,AB$178,0)</f>
        <v/>
      </c>
      <c r="AC180" s="337">
        <f>IF(AB180&gt;0,AC$178,0)</f>
        <v/>
      </c>
      <c r="AD180" s="366">
        <f>AB180*M180</f>
        <v/>
      </c>
      <c r="AE180" s="337">
        <f>AC180*M180</f>
        <v/>
      </c>
      <c r="AF180" s="332" t="n">
        <v>675208</v>
      </c>
      <c r="AG180" s="332" t="n">
        <v>174792</v>
      </c>
      <c r="AH180" s="225">
        <f>IF(AF180&gt;2500000,AQ$2,IF(AF180&gt;1000000,AR$2,IF(AF180&gt;750000,AS$2,IF(AF180&gt;500000,AT$2,IF(AF180&lt;500000,AU$2)))))</f>
        <v/>
      </c>
      <c r="AI180" s="31">
        <f>IF(AH180=AQ$2,20,IF(AH180=AR$2,15,IF(AH180=AS$2,10,IF(AH180=AT$2,5,IF(AH180=AU$2,0)))))</f>
        <v/>
      </c>
      <c r="AJ180" s="284" t="n">
        <v>78</v>
      </c>
      <c r="AK180" s="31">
        <f>IF(AJ180&gt;84,20,IF(AJ180&gt;80,15,IF(AJ180&gt;75,10,IF(AJ180&gt;70,5,IF(AJ180&gt;49,0,IF(AJ180&lt;1,0,IF(AJ180&lt;20,-20,IF(AJ180&lt;30,-15,IF(AJ180&lt;40,-10,IF(AJ180&lt;50,-5))))))))))</f>
        <v/>
      </c>
      <c r="AL180" s="22" t="n"/>
      <c r="AM180" s="550" t="inlineStr">
        <is>
          <t>C</t>
        </is>
      </c>
      <c r="AN180" s="22">
        <f>IF(AM180=$AN$1,20,IF(AM180=$AO$1,17,IF(AM180=$AP$1,12,IF(AM180=$AQ$1,5,IF(AM180=$AR$1,0)))))</f>
        <v/>
      </c>
      <c r="AP180" s="31" t="n"/>
      <c r="AQ180" s="178" t="inlineStr">
        <is>
          <t>V Bearish</t>
        </is>
      </c>
      <c r="AR180" s="548">
        <f>IF(AQ180=$AS$1,20,IF(AQ180=$AU$1,18,IF(AQ180=$AW$1,14,IF(AQ180=$AY$1,10,IF(AQ180=$BA$1,5,IF(AQ180=$BC$1,0,IF(AQ180=$BD$1,-2.5)))))))</f>
        <v/>
      </c>
      <c r="AS180" s="189" t="n">
        <v>1.49</v>
      </c>
      <c r="AT180" s="22">
        <f>IF(AS180&lt;1,5,IF(AS180&lt;2,0,IF(AS180&gt;2,-5, IF(AS180=0,5,IF(AS180&lt;0,-7)))))</f>
        <v/>
      </c>
      <c r="AU180" s="189" t="n">
        <v>23.55</v>
      </c>
      <c r="AV180" s="22">
        <f>IF(AU180&lt;0,-7,IF(AU180&lt;15,5,IF(AU180&lt;25,2,IF(AU180=25,-5,IF(AU180&gt;25,0)))))</f>
        <v/>
      </c>
      <c r="AW180" s="189" t="n">
        <v>4.18</v>
      </c>
      <c r="AX180" s="22">
        <f>IF(AW180=1,5,IF(AW180&lt;1,5,IF(AW180&gt;1,0)))</f>
        <v/>
      </c>
      <c r="AY180" s="273" t="inlineStr">
        <is>
          <t>Bearish</t>
        </is>
      </c>
      <c r="AZ180" s="189">
        <f>IF(AY180=$AS$1,20,IF(AY180=$AU$1,18,IF(AY180=$AW$1,14,IF(AY180=$AY$1,10,IF(AY180=$BA$1,5,IF(AY180=$BC$1,0,IF(AY180=$BD$1,-2.5)))))))</f>
        <v/>
      </c>
      <c r="BA180" s="18" t="n">
        <v>-0.055</v>
      </c>
      <c r="BB180" s="548">
        <f>IF(BA180&gt;0.05,2,IF(BA180&gt;0,1,IF(BA180&lt;-0.05,-1,IF(BA180&lt;0.1,-2))))</f>
        <v/>
      </c>
      <c r="BC180" s="554" t="n">
        <v>45657</v>
      </c>
      <c r="BD180" s="22" t="n">
        <v>60.9</v>
      </c>
      <c r="BE180" s="22">
        <f>X180</f>
        <v/>
      </c>
      <c r="BF180" s="18">
        <f>IF(BD180&gt;0,(BE180-BD180)/BD180,0)</f>
        <v/>
      </c>
      <c r="BG180" s="548">
        <f>IF(BF180&gt;0.05,4,IF(BF180&gt;0,2,IF(BF180&lt;-0.05,-2,IF(BF180&lt;0.1,-4))))</f>
        <v/>
      </c>
      <c r="BH180" s="225" t="n">
        <v>-2</v>
      </c>
      <c r="BI180" s="225">
        <f>BH180*M180</f>
        <v/>
      </c>
      <c r="BJ180" s="225">
        <f>IF(BH180&gt;5,-1,IF(BH180&gt;4,0,IF(BH180&gt;3,1,IF(BH180&gt;2,2,IF(BH180&gt;1,2, IF(BH180=0,2,IF(BH180&lt;-5,-2,IF(BH180&lt;4,2,IF(BH180&lt;0,1)))))))))</f>
        <v/>
      </c>
      <c r="BK180" s="31" t="n">
        <v>-10</v>
      </c>
      <c r="BL180" s="31">
        <f>BK180*M180</f>
        <v/>
      </c>
      <c r="BM180" s="548">
        <f>IF(BK180&gt;40,4,IF(BK180&gt;30,3.5,IF(BK180&gt;20,3,IF(BK180&gt;10,2,IF(BK180&gt;0,1,IF(BK180=0,0.5,IF(BK180&lt;-40,-4,IF(BK180&lt;-30,-3,IF(BK180&lt;-20,-2.5,IF(BK180&lt;-10,-2,IF(BK180&lt;0,0)))))))))))</f>
        <v/>
      </c>
      <c r="BN180" s="61" t="n">
        <v>77</v>
      </c>
      <c r="BO180" s="61">
        <f>BN180*M180</f>
        <v/>
      </c>
      <c r="BP180" s="548">
        <f>IF(BN180&lt;10,5,IF(BN180&lt;20,4,IF(BN180&lt;30,3,IF(BN180&lt;40,2,IF(BN180&lt;50,1,IF(BN180=50,0,IF(BN180&gt;90,-5,IF(BN180&gt;80,-4,IF(BN180&gt;70,-3,IF(BN180&gt;60,-2,IF(BN180&gt;50,-1,0)))))))))))</f>
        <v/>
      </c>
      <c r="BQ180" s="206" t="n"/>
      <c r="BR180" s="61" t="n">
        <v>0.01</v>
      </c>
      <c r="BS180" s="337">
        <f>BR180*M180</f>
        <v/>
      </c>
      <c r="BT180" s="225">
        <f>IF(BR180=1,20,IF(BR180&gt;0.9,16,IF(BR180&gt;0.8,12,IF(BR180&gt;0.7,8,IF(BR180&gt;0.6,4,IF(BR180&gt;0.5,0,IF(BR180&gt;0.4,-1,IF(BR180&gt;0.3,-2,IF(BR180&gt;0.2,-3,IF(BR180&gt;0.1,-4,IF(BR180&gt;0,-5,IF(BR180=0,-5))))))))))))</f>
        <v/>
      </c>
      <c r="BU180" s="61" t="n"/>
      <c r="BV180" s="548" t="inlineStr">
        <is>
          <t>V Bear</t>
        </is>
      </c>
      <c r="BW180" s="548">
        <f>IF(BV180=$BZ$1,8,IF(BV180=$CA$1,4,IF(BV180=$CB$1,0,IF(BV180=$CC$1,-4,IF(BV180=$CE$1,-8)))))</f>
        <v/>
      </c>
      <c r="BX180" s="206" t="inlineStr">
        <is>
          <t>˄</t>
        </is>
      </c>
      <c r="BY180" s="206">
        <f>IF(BX180=BR$1,5,IF(BX180=BV$1,0,IF(BX180=BX$1,-5)))</f>
        <v/>
      </c>
      <c r="BZ180" s="554" t="n">
        <v>45951</v>
      </c>
      <c r="CA180" s="548" t="inlineStr">
        <is>
          <t>Buy</t>
        </is>
      </c>
      <c r="CL180" s="332" t="n"/>
      <c r="CO180" s="548" t="n"/>
      <c r="CR180" t="inlineStr">
        <is>
          <t>KO</t>
        </is>
      </c>
    </row>
    <row r="181">
      <c r="B181" s="246" t="n"/>
      <c r="C181" s="246" t="n"/>
      <c r="D181" s="246" t="n"/>
      <c r="E181" s="246" t="n"/>
      <c r="F181" s="246" t="n"/>
      <c r="G181" s="246" t="n"/>
      <c r="H181" s="246" t="n"/>
      <c r="I181" s="246" t="n"/>
      <c r="J181" s="246" t="n"/>
      <c r="K181" s="246" t="n"/>
      <c r="L181" s="270" t="n"/>
      <c r="M181" s="358" t="n"/>
      <c r="N181" s="335" t="n"/>
      <c r="O181" s="246" t="n"/>
      <c r="P181" s="246" t="n"/>
      <c r="Q181" s="246" t="n"/>
      <c r="R181" s="246" t="n"/>
      <c r="S181" s="249">
        <f>IF(BN181&lt;30,$BX$1,IF(BN181&gt;70,$BR$1,$BV$1))</f>
        <v/>
      </c>
      <c r="U181" s="547" t="inlineStr">
        <is>
          <t>PEP</t>
        </is>
      </c>
      <c r="V181" t="inlineStr">
        <is>
          <t>PepsiCo, Inc.</t>
        </is>
      </c>
      <c r="X181" s="80" t="n">
        <v>141.98</v>
      </c>
      <c r="Y181" s="189" t="n"/>
      <c r="Z181" s="189" t="n"/>
      <c r="AA181" s="22">
        <f>AN181+AP181+AR181+AZ181+BB181+BG181+BJ181+BM181+BT181+BW181+BY181+AC181+AI181+BP181+AK181</f>
        <v/>
      </c>
      <c r="AB181" s="336">
        <f>IF(X181&gt;0,AB$178,0)</f>
        <v/>
      </c>
      <c r="AC181" s="337">
        <f>IF(AB181&gt;0,AC$178,0)</f>
        <v/>
      </c>
      <c r="AD181" s="366">
        <f>AB181*M181</f>
        <v/>
      </c>
      <c r="AE181" s="337">
        <f>AC181*M181</f>
        <v/>
      </c>
      <c r="AF181" s="332" t="n">
        <v>287611</v>
      </c>
      <c r="AG181" s="332" t="n">
        <v>23668</v>
      </c>
      <c r="AH181" s="225">
        <f>IF(AF181&gt;2500000,AQ$2,IF(AF181&gt;1000000,AR$2,IF(AF181&gt;750000,AS$2,IF(AF181&gt;500000,AT$2,IF(AF181&lt;500000,AU$2)))))</f>
        <v/>
      </c>
      <c r="AI181" s="31">
        <f>IF(AH181=AQ$2,20,IF(AH181=AR$2,15,IF(AH181=AS$2,10,IF(AH181=AT$2,5,IF(AH181=AU$2,0)))))</f>
        <v/>
      </c>
      <c r="AJ181" s="284" t="n">
        <v>80</v>
      </c>
      <c r="AK181" s="31">
        <f>IF(AJ181&gt;84,20,IF(AJ181&gt;80,15,IF(AJ181&gt;75,10,IF(AJ181&gt;70,5,IF(AJ181&gt;49,0,IF(AJ181&lt;1,0,IF(AJ181&lt;20,-20,IF(AJ181&lt;30,-15,IF(AJ181&lt;40,-10,IF(AJ181&lt;50,-5))))))))))</f>
        <v/>
      </c>
      <c r="AL181" s="22" t="n"/>
      <c r="AM181" s="457" t="inlineStr">
        <is>
          <t>D</t>
        </is>
      </c>
      <c r="AN181" s="22">
        <f>IF(AM181=$AN$1,20,IF(AM181=$AO$1,17,IF(AM181=$AP$1,12,IF(AM181=$AQ$1,5,IF(AM181=$AR$1,0)))))</f>
        <v/>
      </c>
      <c r="AP181" s="31" t="n"/>
      <c r="AQ181" s="271" t="inlineStr">
        <is>
          <t>Neutral-</t>
        </is>
      </c>
      <c r="AR181" s="548">
        <f>IF(AQ181=$AS$1,20,IF(AQ181=$AU$1,18,IF(AQ181=$AW$1,14,IF(AQ181=$AY$1,10,IF(AQ181=$BA$1,5,IF(AQ181=$BC$1,0,IF(AQ181=$BD$1,-2.5)))))))</f>
        <v/>
      </c>
      <c r="AS181" s="189" t="n">
        <v>2.12</v>
      </c>
      <c r="AT181" s="22">
        <f>IF(AS181&lt;1,5,IF(AS181&lt;2,0,IF(AS181&gt;2,-5, IF(AS181=0,5,IF(AS181&lt;0,-7)))))</f>
        <v/>
      </c>
      <c r="AU181" s="189" t="n">
        <v>25.81</v>
      </c>
      <c r="AV181" s="22">
        <f>IF(AU181&lt;0,-7,IF(AU181&lt;15,5,IF(AU181&lt;25,2,IF(AU181=25,-5,IF(AU181&gt;25,0)))))</f>
        <v/>
      </c>
      <c r="AW181" s="189" t="n">
        <v>6.56</v>
      </c>
      <c r="AX181" s="22">
        <f>IF(AW181=1,5,IF(AW181&lt;1,5,IF(AW181&gt;1,0)))</f>
        <v/>
      </c>
      <c r="AY181" s="175" t="inlineStr">
        <is>
          <t>Neutral</t>
        </is>
      </c>
      <c r="AZ181" s="189">
        <f>IF(AY181=$AS$1,20,IF(AY181=$AU$1,18,IF(AY181=$AW$1,14,IF(AY181=$AY$1,10,IF(AY181=$BA$1,5,IF(AY181=$BC$1,0,IF(AY181=$BD$1,-2.5)))))))</f>
        <v/>
      </c>
      <c r="BA181" s="18" t="n">
        <v>-0.158</v>
      </c>
      <c r="BB181" s="548">
        <f>IF(BA181&gt;0.05,2,IF(BA181&gt;0,1,IF(BA181&lt;-0.05,-1,IF(BA181&lt;0.1,-2))))</f>
        <v/>
      </c>
      <c r="BC181" s="554" t="n">
        <v>45657</v>
      </c>
      <c r="BD181" s="22" t="n">
        <v>147.65</v>
      </c>
      <c r="BE181" s="22">
        <f>X181</f>
        <v/>
      </c>
      <c r="BF181" s="18">
        <f>IF(BD181&gt;0,(BE181-BD181)/BD181,0)</f>
        <v/>
      </c>
      <c r="BG181" s="548">
        <f>IF(BF181&gt;0.05,4,IF(BF181&gt;0,2,IF(BF181&lt;-0.05,-2,IF(BF181&lt;0.1,-4))))</f>
        <v/>
      </c>
      <c r="BH181" s="225" t="n">
        <v>0</v>
      </c>
      <c r="BI181" s="225">
        <f>BH181*M181</f>
        <v/>
      </c>
      <c r="BJ181" s="225">
        <f>IF(BH181&gt;5,-1,IF(BH181&gt;4,0,IF(BH181&gt;3,1,IF(BH181&gt;2,2,IF(BH181&gt;1,2, IF(BH181=0,2,IF(BH181&lt;-5,-2,IF(BH181&lt;4,2,IF(BH181&lt;0,1)))))))))</f>
        <v/>
      </c>
      <c r="BK181" s="31" t="n">
        <v>2</v>
      </c>
      <c r="BL181" s="31">
        <f>BK181*M181</f>
        <v/>
      </c>
      <c r="BM181" s="548">
        <f>IF(BK181&gt;40,4,IF(BK181&gt;30,3.5,IF(BK181&gt;20,3,IF(BK181&gt;10,2,IF(BK181&gt;0,1,IF(BK181=0,0.5,IF(BK181&lt;-40,-4,IF(BK181&lt;-30,-3,IF(BK181&lt;-20,-2.5,IF(BK181&lt;-10,-2,IF(BK181&lt;0,0)))))))))))</f>
        <v/>
      </c>
      <c r="BN181" s="61" t="n">
        <v>72</v>
      </c>
      <c r="BO181" s="61">
        <f>BN181*M181</f>
        <v/>
      </c>
      <c r="BP181" s="548">
        <f>IF(BN181&lt;10,5,IF(BN181&lt;20,4,IF(BN181&lt;30,3,IF(BN181&lt;40,2,IF(BN181&lt;50,1,IF(BN181=50,0,IF(BN181&gt;90,-5,IF(BN181&gt;80,-4,IF(BN181&gt;70,-3,IF(BN181&gt;60,-2,IF(BN181&gt;50,-1,0)))))))))))</f>
        <v/>
      </c>
      <c r="BQ181" s="206" t="n"/>
      <c r="BR181" s="61" t="n">
        <v>0.04</v>
      </c>
      <c r="BS181" s="337">
        <f>BR181*M181</f>
        <v/>
      </c>
      <c r="BT181" s="225">
        <f>IF(BR181=1,20,IF(BR181&gt;0.9,16,IF(BR181&gt;0.8,12,IF(BR181&gt;0.7,8,IF(BR181&gt;0.6,4,IF(BR181&gt;0.5,0,IF(BR181&gt;0.4,-1,IF(BR181&gt;0.3,-2,IF(BR181&gt;0.2,-3,IF(BR181&gt;0.1,-4,IF(BR181&gt;0,-5,IF(BR181=0,-5))))))))))))</f>
        <v/>
      </c>
      <c r="BU181" s="61" t="n"/>
      <c r="BV181" s="548" t="inlineStr">
        <is>
          <t>Bear</t>
        </is>
      </c>
      <c r="BW181" s="548">
        <f>IF(BV181=$BZ$1,8,IF(BV181=$CA$1,4,IF(BV181=$CB$1,0,IF(BV181=$CC$1,-4,IF(BV181=$CE$1,-8)))))</f>
        <v/>
      </c>
      <c r="BX181" s="206" t="inlineStr">
        <is>
          <t>˄</t>
        </is>
      </c>
      <c r="BY181" s="206">
        <f>IF(BX181=BR$1,5,IF(BX181=BV$1,0,IF(BX181=BX$1,-5)))</f>
        <v/>
      </c>
      <c r="BZ181" s="554" t="n">
        <v>45939</v>
      </c>
      <c r="CA181" s="548" t="inlineStr">
        <is>
          <t>Hold</t>
        </is>
      </c>
      <c r="CB181" s="61" t="n"/>
      <c r="CC181" s="61" t="n"/>
      <c r="CD181" s="332" t="n"/>
      <c r="CL181" s="332" t="n"/>
      <c r="CO181" s="548" t="n"/>
      <c r="CR181" t="inlineStr">
        <is>
          <t>PEP</t>
        </is>
      </c>
    </row>
    <row r="182" hidden="1" ht="17.25" customHeight="1" s="545">
      <c r="B182" s="246" t="n"/>
      <c r="C182" s="246" t="n"/>
      <c r="D182" s="246" t="n"/>
      <c r="E182" s="246" t="n"/>
      <c r="F182" s="246" t="n"/>
      <c r="G182" s="246" t="n"/>
      <c r="H182" s="246" t="n"/>
      <c r="I182" s="246" t="n"/>
      <c r="J182" s="246" t="n"/>
      <c r="K182" s="246" t="n"/>
      <c r="L182" s="270" t="n"/>
      <c r="M182" s="358" t="n"/>
      <c r="N182" s="335" t="n"/>
      <c r="O182" s="246" t="n"/>
      <c r="P182" s="246" t="n"/>
      <c r="Q182" s="246" t="n"/>
      <c r="R182" s="246" t="n"/>
      <c r="S182" s="249" t="n"/>
      <c r="U182" s="461" t="n"/>
      <c r="X182" s="80" t="n"/>
      <c r="Y182" s="189" t="n"/>
      <c r="Z182" s="189" t="n"/>
      <c r="AA182" s="22">
        <f>AN182+AP182+AR182+AZ182+BB182+BG182+BJ182+BM182+BT182+BW182+BY182+AC182+AI182+BP182+AK182</f>
        <v/>
      </c>
      <c r="AB182" s="336">
        <f>IF(X182&gt;0,AB$178,0)</f>
        <v/>
      </c>
      <c r="AC182" s="337">
        <f>IF(AB182&gt;0,AC$178,0)</f>
        <v/>
      </c>
      <c r="AD182" s="366">
        <f>AB182*M182</f>
        <v/>
      </c>
      <c r="AE182" s="337">
        <f>AC182*M182</f>
        <v/>
      </c>
      <c r="AF182" s="332" t="n"/>
      <c r="AG182" s="332" t="n"/>
      <c r="AH182" s="225">
        <f>IF(AF182&gt;2500000,AQ$2,IF(AF182&gt;1000000,AR$2,IF(AF182&gt;750000,AS$2,IF(AF182&gt;500000,AT$2,IF(AF182&lt;500000,AU$2)))))</f>
        <v/>
      </c>
      <c r="AI182" s="31">
        <f>IF(AH182=AQ$2,20,IF(AH182=AR$2,15,IF(AH182=AS$2,10,IF(AH182=AT$2,5,IF(AH182=AU$2,0)))))</f>
        <v/>
      </c>
      <c r="AJ182" s="284" t="n"/>
      <c r="AK182" s="31">
        <f>IF(AJ182&gt;84,20,IF(AJ182&gt;80,15,IF(AJ182&gt;75,10,IF(AJ182&gt;70,5,IF(AJ182&gt;49,0,IF(AJ182&lt;1,0,IF(AJ182&lt;20,-20,IF(AJ182&lt;30,-15,IF(AJ182&lt;40,-10,IF(AJ182&lt;50,-5))))))))))</f>
        <v/>
      </c>
      <c r="AL182" s="22" t="n"/>
      <c r="AM182" s="550" t="n"/>
      <c r="AN182" s="22">
        <f>IF(AM182=$AN$1,20,IF(AM182=$AO$1,17,IF(AM182=$AP$1,12,IF(AM182=$AQ$1,5,IF(AM182=$AR$1,0)))))</f>
        <v/>
      </c>
      <c r="AP182" s="31" t="n"/>
      <c r="AQ182" s="175" t="n"/>
      <c r="AR182" s="548">
        <f>IF(AQ182=$AS$1,20,IF(AQ182=$AU$1,18,IF(AQ182=$AW$1,14,IF(AQ182=$AY$1,10,IF(AQ182=$BA$1,5,IF(AQ182=$BC$1,0,IF(AQ182=$BD$1,-2.5)))))))</f>
        <v/>
      </c>
      <c r="AS182" s="189" t="n"/>
      <c r="AT182" s="22">
        <f>IF(AS182&lt;1,5,IF(AS182&lt;2,0,IF(AS182&gt;2,-5, IF(AS182=0,5,IF(AS182&lt;0,-7)))))</f>
        <v/>
      </c>
      <c r="AU182" s="189" t="n"/>
      <c r="AV182" s="22">
        <f>IF(AU182&lt;0,-7,IF(AU182&lt;15,5,IF(AU182&lt;25,2,IF(AU182=25,-5,IF(AU182&gt;25,0)))))</f>
        <v/>
      </c>
      <c r="AW182" s="189" t="n"/>
      <c r="AX182" s="22">
        <f>IF(AW182=1,5,IF(AW182&lt;1,5,IF(AW182&gt;1,0)))</f>
        <v/>
      </c>
      <c r="AY182" s="189" t="n"/>
      <c r="AZ182" s="189">
        <f>IF(AY182=$AS$1,20,IF(AY182=$AU$1,18,IF(AY182=$AW$1,14,IF(AY182=$AY$1,10,IF(AY182=$BA$1,5,IF(AY182=$BC$1,0,IF(AY182=$BD$1,-2.5)))))))</f>
        <v/>
      </c>
      <c r="BA182" s="18" t="n"/>
      <c r="BB182" s="548">
        <f>IF(BA182&gt;0.05,2,IF(BA182&gt;0,1,IF(BA182&lt;-0.05,-1,IF(BA182&lt;0.1,-2))))</f>
        <v/>
      </c>
      <c r="BC182" s="554" t="n">
        <v>45657</v>
      </c>
      <c r="BD182" s="22" t="n"/>
      <c r="BE182" s="22">
        <f>X182</f>
        <v/>
      </c>
      <c r="BF182" s="18">
        <f>IF(BD182&gt;0,(BE182-BD182)/BD182,0)</f>
        <v/>
      </c>
      <c r="BG182" s="548">
        <f>IF(BF182&gt;0.05,4,IF(BF182&gt;0,2,IF(BF182&lt;-0.05,-2,IF(BF182&lt;0.1,-4))))</f>
        <v/>
      </c>
      <c r="BH182" s="225" t="n"/>
      <c r="BI182" s="225">
        <f>BH182*M182</f>
        <v/>
      </c>
      <c r="BJ182" s="225">
        <f>IF(BH182&gt;5,-1,IF(BH182&gt;4,0,IF(BH182&gt;3,1,IF(BH182&gt;2,2,IF(BH182&gt;1,2, IF(BH182=0,2,IF(BH182&lt;-5,-2,IF(BH182&lt;4,2,IF(BH182&lt;0,1)))))))))</f>
        <v/>
      </c>
      <c r="BK182" s="31" t="n"/>
      <c r="BL182" s="31">
        <f>BK182*M182</f>
        <v/>
      </c>
      <c r="BM182" s="548">
        <f>IF(BK182&gt;40,4,IF(BK182&gt;30,3.5,IF(BK182&gt;20,3,IF(BK182&gt;10,2,IF(BK182&gt;0,1,IF(BK182=0,0.5,IF(BK182&lt;-40,-4,IF(BK182&lt;-30,-3,IF(BK182&lt;-20,-2.5,IF(BK182&lt;-10,-2,IF(BK182&lt;0,0)))))))))))</f>
        <v/>
      </c>
      <c r="BN182" s="61" t="n"/>
      <c r="BO182" s="61">
        <f>BN182*M182</f>
        <v/>
      </c>
      <c r="BP182" s="548">
        <f>IF(BN182&lt;10,5,IF(BN182&lt;20,4,IF(BN182&lt;30,3,IF(BN182&lt;40,2,IF(BN182&lt;50,1,IF(BN182=50,0,IF(BN182&gt;90,-5,IF(BN182&gt;80,-4,IF(BN182&gt;70,-3,IF(BN182&gt;60,-2,IF(BN182&gt;50,-1,0)))))))))))</f>
        <v/>
      </c>
      <c r="BQ182" s="206" t="n"/>
      <c r="BR182" s="61" t="n"/>
      <c r="BS182" s="337">
        <f>BR182*M182</f>
        <v/>
      </c>
      <c r="BT182" s="225">
        <f>IF(BR182=1,20,IF(BR182&gt;0.9,16,IF(BR182&gt;0.8,12,IF(BR182&gt;0.7,8,IF(BR182&gt;0.6,4,IF(BR182&gt;0.5,0,IF(BR182&gt;0.4,-1,IF(BR182&gt;0.3,-2,IF(BR182&gt;0.2,-3,IF(BR182&gt;0.1,-4,IF(BR182&gt;0,-5,IF(BR182=0,-5))))))))))))</f>
        <v/>
      </c>
      <c r="BU182" s="61" t="n"/>
      <c r="BV182" s="548" t="n"/>
      <c r="BW182" s="548">
        <f>IF(BV182=$BZ$1,8,IF(BV182=$CA$1,4,IF(BV182=$CB$1,0,IF(BV182=$CC$1,-4,IF(BV182=$CE$1,-8)))))</f>
        <v/>
      </c>
      <c r="BX182" s="206" t="inlineStr">
        <is>
          <t>˄</t>
        </is>
      </c>
      <c r="BY182" s="206">
        <f>IF(BX182=BR$1,5,IF(BX182=BV$1,0,IF(BX182=BX$1,-5)))</f>
        <v/>
      </c>
      <c r="BZ182" s="554" t="n"/>
      <c r="CA182" s="548" t="inlineStr">
        <is>
          <t>Buy</t>
        </is>
      </c>
      <c r="CB182" s="61" t="n"/>
      <c r="CC182" s="61" t="n"/>
      <c r="CD182" s="332" t="n"/>
      <c r="CL182" s="332" t="n"/>
      <c r="CO182" s="548" t="n"/>
    </row>
    <row r="183" hidden="1" ht="17.25" customHeight="1" s="545">
      <c r="B183" s="246" t="n"/>
      <c r="C183" s="246" t="n"/>
      <c r="D183" s="246" t="n"/>
      <c r="E183" s="246" t="n"/>
      <c r="F183" s="246" t="n"/>
      <c r="G183" s="246" t="n"/>
      <c r="H183" s="246" t="n"/>
      <c r="I183" s="246" t="n"/>
      <c r="J183" s="246" t="n"/>
      <c r="K183" s="246" t="n"/>
      <c r="L183" s="270" t="n"/>
      <c r="M183" s="358" t="n"/>
      <c r="N183" s="335" t="n"/>
      <c r="O183" s="246" t="n"/>
      <c r="P183" s="246" t="n"/>
      <c r="Q183" s="246" t="n"/>
      <c r="R183" s="246" t="n"/>
      <c r="S183" s="249" t="n"/>
      <c r="U183" s="461" t="n"/>
      <c r="X183" s="80" t="n"/>
      <c r="Y183" s="189" t="n"/>
      <c r="Z183" s="189" t="n"/>
      <c r="AA183" s="22">
        <f>AN183+AP183+AR183+AZ183+BB183+BG183+BJ183+BM183+BT183+BW183+BY183+AC183+AI183+BP183+AK183</f>
        <v/>
      </c>
      <c r="AB183" s="336">
        <f>IF(X183&gt;0,AB$178,0)</f>
        <v/>
      </c>
      <c r="AC183" s="337">
        <f>IF(AB183&gt;0,AC$178,0)</f>
        <v/>
      </c>
      <c r="AD183" s="366">
        <f>AB183*M183</f>
        <v/>
      </c>
      <c r="AE183" s="337">
        <f>AC183*M183</f>
        <v/>
      </c>
      <c r="AF183" s="332" t="n"/>
      <c r="AG183" s="332" t="n"/>
      <c r="AH183" s="225">
        <f>IF(AF183&gt;2500000,AQ$2,IF(AF183&gt;1000000,AR$2,IF(AF183&gt;750000,AS$2,IF(AF183&gt;500000,AT$2,IF(AF183&lt;500000,AU$2)))))</f>
        <v/>
      </c>
      <c r="AI183" s="31">
        <f>IF(AH183=AQ$2,20,IF(AH183=AR$2,15,IF(AH183=AS$2,10,IF(AH183=AT$2,5,IF(AH183=AU$2,0)))))</f>
        <v/>
      </c>
      <c r="AJ183" s="284" t="n"/>
      <c r="AK183" s="31">
        <f>IF(AJ183&gt;84,20,IF(AJ183&gt;80,15,IF(AJ183&gt;75,10,IF(AJ183&gt;70,5,IF(AJ183&gt;49,0,IF(AJ183&lt;1,0,IF(AJ183&lt;20,-20,IF(AJ183&lt;30,-15,IF(AJ183&lt;40,-10,IF(AJ183&lt;50,-5))))))))))</f>
        <v/>
      </c>
      <c r="AL183" s="22" t="n"/>
      <c r="AM183" s="550" t="n"/>
      <c r="AN183" s="22">
        <f>IF(AM183=$AN$1,20,IF(AM183=$AO$1,17,IF(AM183=$AP$1,12,IF(AM183=$AQ$1,5,IF(AM183=$AR$1,0)))))</f>
        <v/>
      </c>
      <c r="AP183" s="31" t="n"/>
      <c r="AQ183" s="175" t="n"/>
      <c r="AR183" s="548">
        <f>IF(AQ183=$AS$1,20,IF(AQ183=$AU$1,18,IF(AQ183=$AW$1,14,IF(AQ183=$AY$1,10,IF(AQ183=$BA$1,5,IF(AQ183=$BC$1,0,IF(AQ183=$BD$1,-2.5)))))))</f>
        <v/>
      </c>
      <c r="AS183" s="189" t="n"/>
      <c r="AT183" s="22">
        <f>IF(AS183&lt;1,5,IF(AS183&lt;2,0,IF(AS183&gt;2,-5, IF(AS183=0,5,IF(AS183&lt;0,-7)))))</f>
        <v/>
      </c>
      <c r="AU183" s="189" t="n"/>
      <c r="AV183" s="22">
        <f>IF(AU183&lt;0,-7,IF(AU183&lt;15,5,IF(AU183&lt;25,2,IF(AU183=25,-5,IF(AU183&gt;25,0)))))</f>
        <v/>
      </c>
      <c r="AW183" s="189" t="n"/>
      <c r="AX183" s="22">
        <f>IF(AW183=1,5,IF(AW183&lt;1,5,IF(AW183&gt;1,0)))</f>
        <v/>
      </c>
      <c r="AY183" s="189" t="n"/>
      <c r="AZ183" s="189">
        <f>IF(AY183=$AS$1,20,IF(AY183=$AU$1,18,IF(AY183=$AW$1,14,IF(AY183=$AY$1,10,IF(AY183=$BA$1,5,IF(AY183=$BC$1,0,IF(AY183=$BD$1,-2.5)))))))</f>
        <v/>
      </c>
      <c r="BA183" s="18" t="n"/>
      <c r="BB183" s="548">
        <f>IF(BA183&gt;0.05,2,IF(BA183&gt;0,1,IF(BA183&lt;-0.05,-1,IF(BA183&lt;0.1,-2))))</f>
        <v/>
      </c>
      <c r="BC183" s="554" t="n">
        <v>45657</v>
      </c>
      <c r="BD183" s="22" t="n"/>
      <c r="BE183" s="22">
        <f>X183</f>
        <v/>
      </c>
      <c r="BF183" s="18">
        <f>IF(BD183&gt;0,(BE183-BD183)/BD183,0)</f>
        <v/>
      </c>
      <c r="BG183" s="548">
        <f>IF(BF183&gt;0.05,4,IF(BF183&gt;0,2,IF(BF183&lt;-0.05,-2,IF(BF183&lt;0.1,-4))))</f>
        <v/>
      </c>
      <c r="BH183" s="225" t="n"/>
      <c r="BI183" s="225">
        <f>BH183*M183</f>
        <v/>
      </c>
      <c r="BJ183" s="225">
        <f>IF(BH183&gt;5,-1,IF(BH183&gt;4,0,IF(BH183&gt;3,1,IF(BH183&gt;2,2,IF(BH183&gt;1,2, IF(BH183=0,2,IF(BH183&lt;-5,-2,IF(BH183&lt;4,2,IF(BH183&lt;0,1)))))))))</f>
        <v/>
      </c>
      <c r="BK183" s="31" t="n"/>
      <c r="BL183" s="31">
        <f>BK183*M183</f>
        <v/>
      </c>
      <c r="BM183" s="548">
        <f>IF(BK183&gt;40,4,IF(BK183&gt;30,3.5,IF(BK183&gt;20,3,IF(BK183&gt;10,2,IF(BK183&gt;0,1,IF(BK183=0,0.5,IF(BK183&lt;-40,-4,IF(BK183&lt;-30,-3,IF(BK183&lt;-20,-2.5,IF(BK183&lt;-10,-2,IF(BK183&lt;0,0)))))))))))</f>
        <v/>
      </c>
      <c r="BN183" s="61" t="n"/>
      <c r="BO183" s="61">
        <f>BN183*M183</f>
        <v/>
      </c>
      <c r="BP183" s="548">
        <f>IF(BN183&lt;10,5,IF(BN183&lt;20,4,IF(BN183&lt;30,3,IF(BN183&lt;40,2,IF(BN183&lt;50,1,IF(BN183=50,0,IF(BN183&gt;90,-5,IF(BN183&gt;80,-4,IF(BN183&gt;70,-3,IF(BN183&gt;60,-2,IF(BN183&gt;50,-1,0)))))))))))</f>
        <v/>
      </c>
      <c r="BQ183" s="206" t="n"/>
      <c r="BR183" s="61" t="n"/>
      <c r="BS183" s="337">
        <f>BR183*M183</f>
        <v/>
      </c>
      <c r="BT183" s="225">
        <f>IF(BR183=1,20,IF(BR183&gt;0.9,16,IF(BR183&gt;0.8,12,IF(BR183&gt;0.7,8,IF(BR183&gt;0.6,4,IF(BR183&gt;0.5,0,IF(BR183&gt;0.4,-1,IF(BR183&gt;0.3,-2,IF(BR183&gt;0.2,-3,IF(BR183&gt;0.1,-4,IF(BR183&gt;0,-5,IF(BR183=0,-5))))))))))))</f>
        <v/>
      </c>
      <c r="BU183" s="61" t="n"/>
      <c r="BV183" s="548" t="n"/>
      <c r="BW183" s="548">
        <f>IF(BV183=$BZ$1,8,IF(BV183=$CA$1,4,IF(BV183=$CB$1,0,IF(BV183=$CC$1,-4,IF(BV183=$CE$1,-8)))))</f>
        <v/>
      </c>
      <c r="BX183" s="206" t="inlineStr">
        <is>
          <t>˄</t>
        </is>
      </c>
      <c r="BY183" s="206">
        <f>IF(BX183=BR$1,5,IF(BX183=BV$1,0,IF(BX183=BX$1,-5)))</f>
        <v/>
      </c>
      <c r="BZ183" s="554" t="n"/>
      <c r="CA183" s="548" t="inlineStr">
        <is>
          <t>Buy</t>
        </is>
      </c>
      <c r="CB183" s="61" t="n"/>
      <c r="CC183" s="61" t="n"/>
      <c r="CD183" s="332" t="n"/>
      <c r="CL183" s="332" t="n"/>
      <c r="CO183" s="548" t="n"/>
    </row>
    <row r="184" hidden="1" ht="17.25" customHeight="1" s="545">
      <c r="B184" s="246" t="n"/>
      <c r="C184" s="246" t="n"/>
      <c r="D184" s="246" t="n"/>
      <c r="E184" s="246" t="n"/>
      <c r="F184" s="246" t="n"/>
      <c r="G184" s="246" t="n"/>
      <c r="H184" s="246" t="n"/>
      <c r="I184" s="246" t="n"/>
      <c r="J184" s="246" t="n"/>
      <c r="K184" s="246" t="n"/>
      <c r="L184" s="270" t="n"/>
      <c r="M184" s="358" t="n"/>
      <c r="N184" s="335" t="n"/>
      <c r="O184" s="246" t="n"/>
      <c r="P184" s="246" t="n"/>
      <c r="Q184" s="246" t="n"/>
      <c r="R184" s="246" t="n"/>
      <c r="S184" s="249" t="n"/>
      <c r="U184" s="461" t="n"/>
      <c r="X184" s="80" t="n"/>
      <c r="Y184" s="189" t="n"/>
      <c r="Z184" s="189" t="n"/>
      <c r="AA184" s="22">
        <f>AN184+AP184+AR184+AZ184+BB184+BG184+BJ184+BM184+BT184+BW184+BY184+AC184+AI184+BP184+AK184</f>
        <v/>
      </c>
      <c r="AB184" s="336">
        <f>IF(X184&gt;0,AB$178,0)</f>
        <v/>
      </c>
      <c r="AC184" s="337">
        <f>IF(AB184&gt;0,AC$178,0)</f>
        <v/>
      </c>
      <c r="AD184" s="366">
        <f>AB184*M184</f>
        <v/>
      </c>
      <c r="AE184" s="337">
        <f>AC184*M184</f>
        <v/>
      </c>
      <c r="AF184" s="332" t="n"/>
      <c r="AG184" s="332" t="n"/>
      <c r="AH184" s="225">
        <f>IF(AF184&gt;2500000,AQ$2,IF(AF184&gt;1000000,AR$2,IF(AF184&gt;750000,AS$2,IF(AF184&gt;500000,AT$2,IF(AF184&lt;500000,AU$2)))))</f>
        <v/>
      </c>
      <c r="AI184" s="31">
        <f>IF(AH184=AQ$2,20,IF(AH184=AR$2,15,IF(AH184=AS$2,10,IF(AH184=AT$2,5,IF(AH184=AU$2,0)))))</f>
        <v/>
      </c>
      <c r="AJ184" s="284" t="n"/>
      <c r="AK184" s="31">
        <f>IF(AJ184&gt;84,20,IF(AJ184&gt;80,15,IF(AJ184&gt;75,10,IF(AJ184&gt;70,5,IF(AJ184&gt;49,0,IF(AJ184&lt;1,0,IF(AJ184&lt;20,-20,IF(AJ184&lt;30,-15,IF(AJ184&lt;40,-10,IF(AJ184&lt;50,-5))))))))))</f>
        <v/>
      </c>
      <c r="AL184" s="22" t="n"/>
      <c r="AM184" s="550" t="n"/>
      <c r="AN184" s="22">
        <f>IF(AM184=$AN$1,20,IF(AM184=$AO$1,17,IF(AM184=$AP$1,12,IF(AM184=$AQ$1,5,IF(AM184=$AR$1,0)))))</f>
        <v/>
      </c>
      <c r="AP184" s="31" t="n"/>
      <c r="AQ184" s="175" t="n"/>
      <c r="AR184" s="548">
        <f>IF(AQ184=$AS$1,20,IF(AQ184=$AU$1,18,IF(AQ184=$AW$1,14,IF(AQ184=$AY$1,10,IF(AQ184=$BA$1,5,IF(AQ184=$BC$1,0,IF(AQ184=$BD$1,-2.5)))))))</f>
        <v/>
      </c>
      <c r="AS184" s="189" t="n"/>
      <c r="AT184" s="22">
        <f>IF(AS184&lt;1,5,IF(AS184&lt;2,0,IF(AS184&gt;2,-5, IF(AS184=0,5,IF(AS184&lt;0,-7)))))</f>
        <v/>
      </c>
      <c r="AU184" s="189" t="n"/>
      <c r="AV184" s="22">
        <f>IF(AU184&lt;0,-7,IF(AU184&lt;15,5,IF(AU184&lt;25,2,IF(AU184=25,-5,IF(AU184&gt;25,0)))))</f>
        <v/>
      </c>
      <c r="AW184" s="189" t="n"/>
      <c r="AX184" s="22">
        <f>IF(AW184=1,5,IF(AW184&lt;1,5,IF(AW184&gt;1,0)))</f>
        <v/>
      </c>
      <c r="AY184" s="189" t="n"/>
      <c r="AZ184" s="189">
        <f>IF(AY184=$AS$1,20,IF(AY184=$AU$1,18,IF(AY184=$AW$1,14,IF(AY184=$AY$1,10,IF(AY184=$BA$1,5,IF(AY184=$BC$1,0,IF(AY184=$BD$1,-2.5)))))))</f>
        <v/>
      </c>
      <c r="BA184" s="18" t="n"/>
      <c r="BB184" s="548">
        <f>IF(BA184&gt;0.05,2,IF(BA184&gt;0,1,IF(BA184&lt;-0.05,-1,IF(BA184&lt;0.1,-2))))</f>
        <v/>
      </c>
      <c r="BC184" s="554" t="n">
        <v>45657</v>
      </c>
      <c r="BD184" s="22" t="n"/>
      <c r="BE184" s="22">
        <f>X184</f>
        <v/>
      </c>
      <c r="BF184" s="18">
        <f>IF(BD184&gt;0,(BE184-BD184)/BD184,0)</f>
        <v/>
      </c>
      <c r="BG184" s="548">
        <f>IF(BF184&gt;0.05,4,IF(BF184&gt;0,2,IF(BF184&lt;-0.05,-2,IF(BF184&lt;0.1,-4))))</f>
        <v/>
      </c>
      <c r="BH184" s="225" t="n"/>
      <c r="BI184" s="225">
        <f>BH184*M184</f>
        <v/>
      </c>
      <c r="BJ184" s="225">
        <f>IF(BH184&gt;5,-1,IF(BH184&gt;4,0,IF(BH184&gt;3,1,IF(BH184&gt;2,2,IF(BH184&gt;1,2, IF(BH184=0,2,IF(BH184&lt;-5,-2,IF(BH184&lt;4,2,IF(BH184&lt;0,1)))))))))</f>
        <v/>
      </c>
      <c r="BK184" s="31" t="n"/>
      <c r="BL184" s="31">
        <f>BK184*M184</f>
        <v/>
      </c>
      <c r="BM184" s="548">
        <f>IF(BK184&gt;40,4,IF(BK184&gt;30,3.5,IF(BK184&gt;20,3,IF(BK184&gt;10,2,IF(BK184&gt;0,1,IF(BK184=0,0.5,IF(BK184&lt;-40,-4,IF(BK184&lt;-30,-3,IF(BK184&lt;-20,-2.5,IF(BK184&lt;-10,-2,IF(BK184&lt;0,0)))))))))))</f>
        <v/>
      </c>
      <c r="BN184" s="61" t="n"/>
      <c r="BO184" s="61">
        <f>BN184*M184</f>
        <v/>
      </c>
      <c r="BP184" s="548">
        <f>IF(BN184&lt;10,5,IF(BN184&lt;20,4,IF(BN184&lt;30,3,IF(BN184&lt;40,2,IF(BN184&lt;50,1,IF(BN184=50,0,IF(BN184&gt;90,-5,IF(BN184&gt;80,-4,IF(BN184&gt;70,-3,IF(BN184&gt;60,-2,IF(BN184&gt;50,-1,0)))))))))))</f>
        <v/>
      </c>
      <c r="BQ184" s="206" t="n"/>
      <c r="BR184" s="61" t="n"/>
      <c r="BS184" s="337">
        <f>BR184*M184</f>
        <v/>
      </c>
      <c r="BT184" s="225">
        <f>IF(BR184=1,20,IF(BR184&gt;0.9,16,IF(BR184&gt;0.8,12,IF(BR184&gt;0.7,8,IF(BR184&gt;0.6,4,IF(BR184&gt;0.5,0,IF(BR184&gt;0.4,-1,IF(BR184&gt;0.3,-2,IF(BR184&gt;0.2,-3,IF(BR184&gt;0.1,-4,IF(BR184&gt;0,-5,IF(BR184=0,-5))))))))))))</f>
        <v/>
      </c>
      <c r="BU184" s="61" t="n"/>
      <c r="BV184" s="548" t="n"/>
      <c r="BW184" s="548">
        <f>IF(BV184=$BZ$1,8,IF(BV184=$CA$1,4,IF(BV184=$CB$1,0,IF(BV184=$CC$1,-4,IF(BV184=$CE$1,-8)))))</f>
        <v/>
      </c>
      <c r="BX184" s="206" t="inlineStr">
        <is>
          <t>˄</t>
        </is>
      </c>
      <c r="BY184" s="206">
        <f>IF(BX184=BR$1,5,IF(BX184=BV$1,0,IF(BX184=BX$1,-5)))</f>
        <v/>
      </c>
      <c r="BZ184" s="554" t="n"/>
      <c r="CA184" s="548" t="inlineStr">
        <is>
          <t>Buy</t>
        </is>
      </c>
      <c r="CB184" s="61" t="n"/>
      <c r="CC184" s="61" t="n"/>
      <c r="CD184" s="332" t="n"/>
      <c r="CL184" s="332" t="n"/>
      <c r="CO184" s="548" t="n"/>
    </row>
    <row r="185" hidden="1" ht="17.25" customHeight="1" s="545">
      <c r="B185" s="246" t="n"/>
      <c r="C185" s="246" t="n"/>
      <c r="D185" s="246" t="n"/>
      <c r="E185" s="246" t="n"/>
      <c r="F185" s="246" t="n"/>
      <c r="G185" s="246" t="n"/>
      <c r="H185" s="246" t="n"/>
      <c r="I185" s="246" t="n"/>
      <c r="J185" s="246" t="n"/>
      <c r="K185" s="246" t="n"/>
      <c r="L185" s="270" t="n"/>
      <c r="M185" s="358" t="n"/>
      <c r="N185" s="335" t="n"/>
      <c r="O185" s="246" t="n"/>
      <c r="P185" s="246" t="n"/>
      <c r="Q185" s="246" t="n"/>
      <c r="R185" s="246" t="n"/>
      <c r="S185" s="249" t="n"/>
      <c r="U185" s="461" t="n"/>
      <c r="X185" s="80" t="n"/>
      <c r="Y185" s="189" t="n"/>
      <c r="Z185" s="189" t="n"/>
      <c r="AA185" s="22">
        <f>AN185+AP185+AR185+AZ185+BB185+BG185+BJ185+BM185+BT185+BW185+BY185+AC185+AI185+BP185+AK185</f>
        <v/>
      </c>
      <c r="AB185" s="336">
        <f>IF(X185&gt;0,AB$178,0)</f>
        <v/>
      </c>
      <c r="AC185" s="337">
        <f>IF(AB185&gt;0,AC$178,0)</f>
        <v/>
      </c>
      <c r="AD185" s="366">
        <f>AB185*M185</f>
        <v/>
      </c>
      <c r="AE185" s="337">
        <f>AC185*M185</f>
        <v/>
      </c>
      <c r="AF185" s="332" t="n"/>
      <c r="AG185" s="332" t="n"/>
      <c r="AH185" s="225">
        <f>IF(AF185&gt;2500000,AQ$2,IF(AF185&gt;1000000,AR$2,IF(AF185&gt;750000,AS$2,IF(AF185&gt;500000,AT$2,IF(AF185&lt;500000,AU$2)))))</f>
        <v/>
      </c>
      <c r="AI185" s="31">
        <f>IF(AH185=AQ$2,20,IF(AH185=AR$2,15,IF(AH185=AS$2,10,IF(AH185=AT$2,5,IF(AH185=AU$2,0)))))</f>
        <v/>
      </c>
      <c r="AJ185" s="284" t="n"/>
      <c r="AK185" s="31">
        <f>IF(AJ185&gt;84,20,IF(AJ185&gt;80,15,IF(AJ185&gt;75,10,IF(AJ185&gt;70,5,IF(AJ185&gt;49,0,IF(AJ185&lt;1,0,IF(AJ185&lt;20,-20,IF(AJ185&lt;30,-15,IF(AJ185&lt;40,-10,IF(AJ185&lt;50,-5))))))))))</f>
        <v/>
      </c>
      <c r="AL185" s="22" t="n"/>
      <c r="AM185" s="550" t="n"/>
      <c r="AN185" s="22">
        <f>IF(AM185=$AN$1,20,IF(AM185=$AO$1,17,IF(AM185=$AP$1,12,IF(AM185=$AQ$1,5,IF(AM185=$AR$1,0)))))</f>
        <v/>
      </c>
      <c r="AP185" s="31" t="n"/>
      <c r="AQ185" s="175" t="n"/>
      <c r="AR185" s="548">
        <f>IF(AQ185=$AS$1,20,IF(AQ185=$AU$1,18,IF(AQ185=$AW$1,14,IF(AQ185=$AY$1,10,IF(AQ185=$BA$1,5,IF(AQ185=$BC$1,0,IF(AQ185=$BD$1,-2.5)))))))</f>
        <v/>
      </c>
      <c r="AS185" s="189" t="n"/>
      <c r="AT185" s="22">
        <f>IF(AS185&lt;1,5,IF(AS185&lt;2,0,IF(AS185&gt;2,-5, IF(AS185=0,5,IF(AS185&lt;0,-7)))))</f>
        <v/>
      </c>
      <c r="AU185" s="189" t="n"/>
      <c r="AV185" s="22">
        <f>IF(AU185&lt;0,-7,IF(AU185&lt;15,5,IF(AU185&lt;25,2,IF(AU185=25,-5,IF(AU185&gt;25,0)))))</f>
        <v/>
      </c>
      <c r="AW185" s="189" t="n"/>
      <c r="AX185" s="22">
        <f>IF(AW185=1,5,IF(AW185&lt;1,5,IF(AW185&gt;1,0)))</f>
        <v/>
      </c>
      <c r="AY185" s="189" t="n"/>
      <c r="AZ185" s="189">
        <f>IF(AY185=$AS$1,20,IF(AY185=$AU$1,18,IF(AY185=$AW$1,14,IF(AY185=$AY$1,10,IF(AY185=$BA$1,5,IF(AY185=$BC$1,0,IF(AY185=$BD$1,-2.5)))))))</f>
        <v/>
      </c>
      <c r="BA185" s="18" t="n"/>
      <c r="BB185" s="548">
        <f>IF(BA185&gt;0.05,2,IF(BA185&gt;0,1,IF(BA185&lt;-0.05,-1,IF(BA185&lt;0.1,-2))))</f>
        <v/>
      </c>
      <c r="BC185" s="554" t="n">
        <v>45657</v>
      </c>
      <c r="BD185" s="22" t="n"/>
      <c r="BE185" s="22">
        <f>X185</f>
        <v/>
      </c>
      <c r="BF185" s="18">
        <f>IF(BD185&gt;0,(BE185-BD185)/BD185,0)</f>
        <v/>
      </c>
      <c r="BG185" s="548">
        <f>IF(BF185&gt;0.05,4,IF(BF185&gt;0,2,IF(BF185&lt;-0.05,-2,IF(BF185&lt;0.1,-4))))</f>
        <v/>
      </c>
      <c r="BH185" s="225" t="n"/>
      <c r="BI185" s="225">
        <f>BH185*M185</f>
        <v/>
      </c>
      <c r="BJ185" s="225">
        <f>IF(BH185&gt;5,-1,IF(BH185&gt;4,0,IF(BH185&gt;3,1,IF(BH185&gt;2,2,IF(BH185&gt;1,2, IF(BH185=0,2,IF(BH185&lt;-5,-2,IF(BH185&lt;4,2,IF(BH185&lt;0,1)))))))))</f>
        <v/>
      </c>
      <c r="BK185" s="31" t="n"/>
      <c r="BL185" s="31">
        <f>BK185*M185</f>
        <v/>
      </c>
      <c r="BM185" s="548">
        <f>IF(BK185&gt;40,4,IF(BK185&gt;30,3.5,IF(BK185&gt;20,3,IF(BK185&gt;10,2,IF(BK185&gt;0,1,IF(BK185=0,0.5,IF(BK185&lt;-40,-4,IF(BK185&lt;-30,-3,IF(BK185&lt;-20,-2.5,IF(BK185&lt;-10,-2,IF(BK185&lt;0,0)))))))))))</f>
        <v/>
      </c>
      <c r="BN185" s="61" t="n"/>
      <c r="BO185" s="61">
        <f>BN185*M185</f>
        <v/>
      </c>
      <c r="BP185" s="548">
        <f>IF(BN185&lt;10,5,IF(BN185&lt;20,4,IF(BN185&lt;30,3,IF(BN185&lt;40,2,IF(BN185&lt;50,1,IF(BN185=50,0,IF(BN185&gt;90,-5,IF(BN185&gt;80,-4,IF(BN185&gt;70,-3,IF(BN185&gt;60,-2,IF(BN185&gt;50,-1,0)))))))))))</f>
        <v/>
      </c>
      <c r="BQ185" s="206" t="n"/>
      <c r="BR185" s="61" t="n"/>
      <c r="BS185" s="337">
        <f>BR185*M185</f>
        <v/>
      </c>
      <c r="BT185" s="225">
        <f>IF(BR185=1,20,IF(BR185&gt;0.9,16,IF(BR185&gt;0.8,12,IF(BR185&gt;0.7,8,IF(BR185&gt;0.6,4,IF(BR185&gt;0.5,0,IF(BR185&gt;0.4,-1,IF(BR185&gt;0.3,-2,IF(BR185&gt;0.2,-3,IF(BR185&gt;0.1,-4,IF(BR185&gt;0,-5,IF(BR185=0,-5))))))))))))</f>
        <v/>
      </c>
      <c r="BU185" s="61" t="n"/>
      <c r="BV185" s="548" t="n"/>
      <c r="BW185" s="548">
        <f>IF(BV185=$BZ$1,8,IF(BV185=$CA$1,4,IF(BV185=$CB$1,0,IF(BV185=$CC$1,-4,IF(BV185=$CE$1,-8)))))</f>
        <v/>
      </c>
      <c r="BX185" s="206" t="inlineStr">
        <is>
          <t>˄</t>
        </is>
      </c>
      <c r="BY185" s="206">
        <f>IF(BX185=BR$1,5,IF(BX185=BV$1,0,IF(BX185=BX$1,-5)))</f>
        <v/>
      </c>
      <c r="BZ185" s="554" t="n"/>
      <c r="CA185" s="548" t="inlineStr">
        <is>
          <t>Buy</t>
        </is>
      </c>
      <c r="CB185" s="61" t="n"/>
      <c r="CC185" s="61" t="n"/>
      <c r="CD185" s="332" t="n"/>
      <c r="CL185" s="332" t="n"/>
      <c r="CO185" s="548" t="n"/>
    </row>
    <row r="186" hidden="1" ht="17.25" customHeight="1" s="545">
      <c r="B186" s="246" t="n"/>
      <c r="C186" s="246" t="n"/>
      <c r="D186" s="246" t="n"/>
      <c r="E186" s="246" t="n"/>
      <c r="F186" s="246" t="n"/>
      <c r="G186" s="246" t="n"/>
      <c r="H186" s="246" t="n"/>
      <c r="I186" s="246" t="n"/>
      <c r="J186" s="246" t="n"/>
      <c r="K186" s="246" t="n"/>
      <c r="L186" s="270" t="n"/>
      <c r="M186" s="358" t="n"/>
      <c r="N186" s="335" t="n"/>
      <c r="O186" s="246" t="n"/>
      <c r="P186" s="246" t="n"/>
      <c r="Q186" s="246" t="n"/>
      <c r="R186" s="246" t="n"/>
      <c r="S186" s="249" t="n"/>
      <c r="U186" s="461" t="n"/>
      <c r="X186" s="80" t="n"/>
      <c r="Y186" s="189" t="n"/>
      <c r="Z186" s="189" t="n"/>
      <c r="AA186" s="22">
        <f>AN186+AP186+AR186+AZ186+BB186+BG186+BJ186+BM186+BT186+BW186+BY186+AC186+AI186+BP186+AK186</f>
        <v/>
      </c>
      <c r="AB186" s="336">
        <f>IF(X186&gt;0,AB$178,0)</f>
        <v/>
      </c>
      <c r="AC186" s="337">
        <f>IF(AB186&gt;0,AC$178,0)</f>
        <v/>
      </c>
      <c r="AD186" s="366">
        <f>AB186*M186</f>
        <v/>
      </c>
      <c r="AE186" s="337">
        <f>AC186*M186</f>
        <v/>
      </c>
      <c r="AF186" s="332" t="n"/>
      <c r="AG186" s="332" t="n"/>
      <c r="AH186" s="225">
        <f>IF(AF186&gt;2500000,AQ$2,IF(AF186&gt;1000000,AR$2,IF(AF186&gt;750000,AS$2,IF(AF186&gt;500000,AT$2,IF(AF186&lt;500000,AU$2)))))</f>
        <v/>
      </c>
      <c r="AI186" s="31">
        <f>IF(AH186=AQ$2,20,IF(AH186=AR$2,15,IF(AH186=AS$2,10,IF(AH186=AT$2,5,IF(AH186=AU$2,0)))))</f>
        <v/>
      </c>
      <c r="AJ186" s="284" t="n"/>
      <c r="AK186" s="31">
        <f>IF(AJ186&gt;84,20,IF(AJ186&gt;80,15,IF(AJ186&gt;75,10,IF(AJ186&gt;70,5,IF(AJ186&gt;49,0,IF(AJ186&lt;1,0,IF(AJ186&lt;20,-20,IF(AJ186&lt;30,-15,IF(AJ186&lt;40,-10,IF(AJ186&lt;50,-5))))))))))</f>
        <v/>
      </c>
      <c r="AL186" s="22" t="n"/>
      <c r="AM186" s="550" t="n"/>
      <c r="AN186" s="22">
        <f>IF(AM186=$AN$1,20,IF(AM186=$AO$1,17,IF(AM186=$AP$1,12,IF(AM186=$AQ$1,5,IF(AM186=$AR$1,0)))))</f>
        <v/>
      </c>
      <c r="AP186" s="31" t="n"/>
      <c r="AQ186" s="175" t="n"/>
      <c r="AR186" s="548">
        <f>IF(AQ186=$AS$1,20,IF(AQ186=$AU$1,18,IF(AQ186=$AW$1,14,IF(AQ186=$AY$1,10,IF(AQ186=$BA$1,5,IF(AQ186=$BC$1,0,IF(AQ186=$BD$1,-2.5)))))))</f>
        <v/>
      </c>
      <c r="AS186" s="189" t="n"/>
      <c r="AT186" s="22">
        <f>IF(AS186&lt;1,5,IF(AS186&lt;2,0,IF(AS186&gt;2,-5, IF(AS186=0,5,IF(AS186&lt;0,-7)))))</f>
        <v/>
      </c>
      <c r="AU186" s="189" t="n"/>
      <c r="AV186" s="22">
        <f>IF(AU186&lt;0,-7,IF(AU186&lt;15,5,IF(AU186&lt;25,2,IF(AU186=25,-5,IF(AU186&gt;25,0)))))</f>
        <v/>
      </c>
      <c r="AW186" s="189" t="n"/>
      <c r="AX186" s="22">
        <f>IF(AW186=1,5,IF(AW186&lt;1,5,IF(AW186&gt;1,0)))</f>
        <v/>
      </c>
      <c r="AY186" s="189" t="n"/>
      <c r="AZ186" s="189">
        <f>IF(AY186=$AS$1,20,IF(AY186=$AU$1,18,IF(AY186=$AW$1,14,IF(AY186=$AY$1,10,IF(AY186=$BA$1,5,IF(AY186=$BC$1,0,IF(AY186=$BD$1,-2.5)))))))</f>
        <v/>
      </c>
      <c r="BA186" s="18" t="n"/>
      <c r="BB186" s="548">
        <f>IF(BA186&gt;0.05,2,IF(BA186&gt;0,1,IF(BA186&lt;-0.05,-1,IF(BA186&lt;0.1,-2))))</f>
        <v/>
      </c>
      <c r="BC186" s="554" t="n">
        <v>45657</v>
      </c>
      <c r="BD186" s="22" t="n"/>
      <c r="BE186" s="22">
        <f>X186</f>
        <v/>
      </c>
      <c r="BF186" s="18">
        <f>IF(BD186&gt;0,(BE186-BD186)/BD186,0)</f>
        <v/>
      </c>
      <c r="BG186" s="548">
        <f>IF(BF186&gt;0.05,4,IF(BF186&gt;0,2,IF(BF186&lt;-0.05,-2,IF(BF186&lt;0.1,-4))))</f>
        <v/>
      </c>
      <c r="BH186" s="225" t="n"/>
      <c r="BI186" s="225">
        <f>BH186*M186</f>
        <v/>
      </c>
      <c r="BJ186" s="225">
        <f>IF(BH186&gt;5,-1,IF(BH186&gt;4,0,IF(BH186&gt;3,1,IF(BH186&gt;2,2,IF(BH186&gt;1,2, IF(BH186=0,2,IF(BH186&lt;-5,-2,IF(BH186&lt;4,2,IF(BH186&lt;0,1)))))))))</f>
        <v/>
      </c>
      <c r="BK186" s="31" t="n"/>
      <c r="BL186" s="31">
        <f>BK186*M186</f>
        <v/>
      </c>
      <c r="BM186" s="548">
        <f>IF(BK186&gt;40,4,IF(BK186&gt;30,3.5,IF(BK186&gt;20,3,IF(BK186&gt;10,2,IF(BK186&gt;0,1,IF(BK186=0,0.5,IF(BK186&lt;-40,-4,IF(BK186&lt;-30,-3,IF(BK186&lt;-20,-2.5,IF(BK186&lt;-10,-2,IF(BK186&lt;0,0)))))))))))</f>
        <v/>
      </c>
      <c r="BN186" s="61" t="n"/>
      <c r="BO186" s="61">
        <f>BN186*M186</f>
        <v/>
      </c>
      <c r="BP186" s="548">
        <f>IF(BN186&lt;10,5,IF(BN186&lt;20,4,IF(BN186&lt;30,3,IF(BN186&lt;40,2,IF(BN186&lt;50,1,IF(BN186=50,0,IF(BN186&gt;90,-5,IF(BN186&gt;80,-4,IF(BN186&gt;70,-3,IF(BN186&gt;60,-2,IF(BN186&gt;50,-1,0)))))))))))</f>
        <v/>
      </c>
      <c r="BQ186" s="206" t="n"/>
      <c r="BR186" s="61" t="n"/>
      <c r="BS186" s="337">
        <f>BR186*M186</f>
        <v/>
      </c>
      <c r="BT186" s="225">
        <f>IF(BR186=1,20,IF(BR186&gt;0.9,16,IF(BR186&gt;0.8,12,IF(BR186&gt;0.7,8,IF(BR186&gt;0.6,4,IF(BR186&gt;0.5,0,IF(BR186&gt;0.4,-1,IF(BR186&gt;0.3,-2,IF(BR186&gt;0.2,-3,IF(BR186&gt;0.1,-4,IF(BR186&gt;0,-5,IF(BR186=0,-5))))))))))))</f>
        <v/>
      </c>
      <c r="BU186" s="61" t="n"/>
      <c r="BV186" s="548" t="n"/>
      <c r="BW186" s="548">
        <f>IF(BV186=$BZ$1,8,IF(BV186=$CA$1,4,IF(BV186=$CB$1,0,IF(BV186=$CC$1,-4,IF(BV186=$CE$1,-8)))))</f>
        <v/>
      </c>
      <c r="BX186" s="206" t="inlineStr">
        <is>
          <t>˄</t>
        </is>
      </c>
      <c r="BY186" s="206">
        <f>IF(BX186=BR$1,5,IF(BX186=BV$1,0,IF(BX186=BX$1,-5)))</f>
        <v/>
      </c>
      <c r="BZ186" s="554" t="n"/>
      <c r="CA186" s="548" t="inlineStr">
        <is>
          <t>Buy</t>
        </is>
      </c>
      <c r="CB186" s="61" t="n"/>
      <c r="CC186" s="61" t="n"/>
      <c r="CD186" s="332" t="n"/>
      <c r="CL186" s="332" t="n"/>
      <c r="CO186" s="548" t="n"/>
    </row>
    <row r="187" ht="17" customHeight="1" s="545">
      <c r="B187" s="246" t="n"/>
      <c r="C187" s="246" t="n"/>
      <c r="D187" s="246" t="n"/>
      <c r="E187" s="246" t="n"/>
      <c r="F187" s="246" t="n"/>
      <c r="G187" s="246" t="n"/>
      <c r="H187" s="246" t="n"/>
      <c r="I187" s="246" t="n"/>
      <c r="J187" s="246" t="n"/>
      <c r="K187" s="246" t="n"/>
      <c r="L187" s="270" t="n"/>
      <c r="M187" s="358" t="n"/>
      <c r="N187" s="335" t="n"/>
      <c r="O187" s="246" t="n"/>
      <c r="P187" s="246" t="n"/>
      <c r="Q187" s="246" t="n"/>
      <c r="R187" s="246" t="n"/>
      <c r="S187" s="249" t="n"/>
      <c r="U187" s="461" t="n"/>
      <c r="X187" s="80" t="n"/>
      <c r="Y187" s="80" t="n"/>
      <c r="Z187" s="80" t="n"/>
      <c r="AA187" s="80" t="n"/>
      <c r="AB187" s="336" t="n"/>
      <c r="AC187" s="337" t="n"/>
      <c r="AD187" s="366" t="n"/>
      <c r="AE187" s="337" t="n"/>
      <c r="AF187" s="332" t="n"/>
      <c r="AG187" s="332" t="n"/>
      <c r="AH187" s="225" t="n"/>
      <c r="AI187" s="31" t="n"/>
      <c r="AJ187" s="284" t="n"/>
      <c r="AK187" s="31" t="n"/>
      <c r="AL187" s="22" t="n"/>
      <c r="AM187" s="550" t="n"/>
      <c r="AN187" s="22" t="n"/>
      <c r="AP187" s="31" t="n"/>
      <c r="AQ187" s="175" t="n"/>
      <c r="AR187" s="548" t="n"/>
      <c r="AS187" s="189" t="n"/>
      <c r="AT187" s="22" t="n"/>
      <c r="AU187" s="189" t="n"/>
      <c r="AV187" s="22" t="n"/>
      <c r="AW187" s="189" t="n"/>
      <c r="AX187" s="22" t="n"/>
      <c r="AY187" s="189" t="n"/>
      <c r="AZ187" s="189" t="n"/>
      <c r="BA187" s="18" t="n"/>
      <c r="BB187" s="548" t="n"/>
      <c r="BC187" s="554" t="n"/>
      <c r="BD187" s="22" t="n"/>
      <c r="BE187" s="22" t="n"/>
      <c r="BF187" s="18" t="n"/>
      <c r="BG187" s="548" t="n"/>
      <c r="BH187" s="225" t="n"/>
      <c r="BI187" s="225" t="n"/>
      <c r="BJ187" s="225" t="n"/>
      <c r="BK187" s="31" t="n"/>
      <c r="BL187" s="31" t="n"/>
      <c r="BM187" s="548" t="n"/>
      <c r="BN187" s="61" t="n"/>
      <c r="BO187" s="61" t="n"/>
      <c r="BP187" s="548" t="n"/>
      <c r="BQ187" s="206" t="n"/>
      <c r="BR187" s="61" t="n"/>
      <c r="BS187" s="337" t="n"/>
      <c r="BT187" s="225" t="n"/>
      <c r="BU187" s="61" t="n"/>
      <c r="BV187" s="548" t="n"/>
      <c r="BW187" s="548" t="n"/>
      <c r="BX187" s="206" t="n"/>
      <c r="BY187" s="206" t="n"/>
      <c r="BZ187" s="554" t="n"/>
      <c r="CA187" s="548" t="n"/>
      <c r="CB187" s="61" t="n"/>
      <c r="CC187" s="61" t="n"/>
      <c r="CD187" s="332" t="n"/>
      <c r="CL187" s="332" t="n"/>
      <c r="CO187" s="548" t="n"/>
    </row>
    <row r="188" ht="17" customHeight="1" s="545">
      <c r="B188" s="246" t="n"/>
      <c r="C188" s="246" t="n"/>
      <c r="D188" s="246" t="n"/>
      <c r="E188" s="246" t="n"/>
      <c r="F188" s="246" t="n"/>
      <c r="G188" s="246" t="n"/>
      <c r="H188" s="246" t="n"/>
      <c r="I188" s="246" t="n"/>
      <c r="J188" s="246" t="n"/>
      <c r="K188" s="246" t="n"/>
      <c r="L188" s="270" t="n"/>
      <c r="M188" s="358" t="n"/>
      <c r="N188" s="335" t="n"/>
      <c r="O188" s="246" t="n"/>
      <c r="P188" s="246" t="n"/>
      <c r="Q188" s="246" t="n"/>
      <c r="R188" s="246" t="n"/>
      <c r="S188" s="249" t="n"/>
      <c r="U188" s="461" t="n"/>
      <c r="X188" s="80" t="n"/>
      <c r="Y188" s="80" t="n"/>
      <c r="Z188" s="80" t="n"/>
      <c r="AA188" s="80" t="n"/>
      <c r="AB188" s="336" t="n"/>
      <c r="AC188" s="337" t="n"/>
      <c r="AD188" s="366" t="n"/>
      <c r="AE188" s="337" t="n"/>
      <c r="AF188" s="332" t="n"/>
      <c r="AG188" s="332" t="n"/>
      <c r="AH188" s="225" t="n"/>
      <c r="AI188" s="31" t="n"/>
      <c r="AJ188" s="284" t="n"/>
      <c r="AK188" s="31" t="n"/>
      <c r="AL188" s="22" t="n"/>
      <c r="AM188" s="550" t="n"/>
      <c r="AN188" s="22" t="n"/>
      <c r="AP188" s="31" t="n"/>
      <c r="AQ188" s="550" t="n"/>
      <c r="AR188" s="550" t="n"/>
      <c r="AS188" s="550" t="n"/>
      <c r="AT188" s="550" t="n"/>
      <c r="AU188" s="550" t="n"/>
      <c r="AV188" s="550" t="n"/>
      <c r="AW188" s="550" t="n"/>
      <c r="AX188" s="550" t="n"/>
      <c r="AY188" s="550" t="n"/>
      <c r="AZ188" s="550" t="n"/>
      <c r="BA188" s="550" t="n"/>
      <c r="BB188" s="550" t="n"/>
      <c r="BC188" s="550" t="n"/>
      <c r="BD188" s="550" t="n"/>
      <c r="BE188" s="550" t="n"/>
      <c r="BF188" s="550" t="n"/>
      <c r="BG188" s="550" t="n"/>
      <c r="BH188" s="550" t="n"/>
      <c r="BI188" s="550" t="n"/>
      <c r="BJ188" s="550" t="n"/>
      <c r="BK188" s="550" t="n"/>
      <c r="BL188" s="550" t="n"/>
      <c r="BM188" s="550" t="n"/>
      <c r="BN188" s="550" t="n"/>
      <c r="BO188" s="550" t="n"/>
      <c r="BP188" s="550" t="n"/>
      <c r="BQ188" s="550" t="n"/>
      <c r="BR188" s="550" t="n"/>
      <c r="BS188" s="550" t="n"/>
      <c r="BT188" s="550" t="n"/>
      <c r="BU188" s="550" t="n"/>
      <c r="BV188" s="550" t="n"/>
      <c r="BW188" s="550" t="n"/>
      <c r="BX188" s="550" t="n"/>
      <c r="BY188" s="550" t="n"/>
      <c r="BZ188" s="550" t="n"/>
      <c r="CA188" s="548" t="n"/>
      <c r="CB188" s="61" t="n"/>
      <c r="CC188" s="61" t="n"/>
      <c r="CD188" s="332" t="n"/>
      <c r="CL188" s="332" t="n"/>
      <c r="CO188" s="548" t="n"/>
    </row>
    <row r="189" ht="17" customHeight="1" s="545">
      <c r="B189" s="246" t="n"/>
      <c r="C189" s="246" t="n"/>
      <c r="D189" s="246" t="n"/>
      <c r="E189" s="246" t="n"/>
      <c r="F189" s="246" t="n"/>
      <c r="G189" s="246" t="n"/>
      <c r="H189" s="246" t="n"/>
      <c r="I189" s="246" t="n"/>
      <c r="J189" s="246" t="n"/>
      <c r="K189" s="246" t="n"/>
      <c r="L189" s="270" t="n"/>
      <c r="M189" s="358" t="n"/>
      <c r="N189" s="335" t="n"/>
      <c r="O189" s="246" t="n"/>
      <c r="P189" s="246" t="n"/>
      <c r="Q189" s="246" t="n"/>
      <c r="R189" s="246" t="n"/>
      <c r="S189" s="249" t="n"/>
      <c r="T189" s="456" t="inlineStr">
        <is>
          <t>XLP</t>
        </is>
      </c>
      <c r="U189" s="446" t="inlineStr">
        <is>
          <t>Household &amp; Personal Products</t>
        </is>
      </c>
      <c r="X189" s="80" t="n"/>
      <c r="Y189" s="80" t="n"/>
      <c r="Z189" s="80" t="n"/>
      <c r="AA189" s="80" t="n"/>
      <c r="AB189" s="455">
        <f>VLOOKUP(CLEAN(TRIM(T189)), 'ETF''s'!$B$7:$C$42, 2, FALSE)</f>
        <v/>
      </c>
      <c r="AC189" s="506">
        <f>VLOOKUP(CLEAN(TRIM(T189)), 'ETF''s'!$B$7:$D$42, 3, FALSE)</f>
        <v/>
      </c>
      <c r="AD189" s="80" t="n"/>
      <c r="AE189" s="80" t="n"/>
      <c r="AF189" s="80" t="n"/>
      <c r="AG189" s="80" t="n"/>
      <c r="AH189" s="80" t="n"/>
      <c r="AI189" s="80" t="n"/>
      <c r="AJ189" s="80" t="n"/>
      <c r="AK189" s="80" t="n"/>
      <c r="AL189" s="80" t="n"/>
      <c r="AM189" s="80" t="n"/>
      <c r="AN189" s="80" t="n"/>
      <c r="AO189" s="80" t="n"/>
      <c r="AP189" s="80" t="n"/>
      <c r="AQ189" s="80" t="n"/>
      <c r="AR189" s="80" t="n"/>
      <c r="AS189" s="80" t="n"/>
      <c r="AT189" s="80" t="n"/>
      <c r="AU189" s="80" t="n"/>
      <c r="AV189" s="80" t="n"/>
      <c r="AW189" s="80" t="n"/>
      <c r="AX189" s="80" t="n"/>
      <c r="AY189" s="80" t="n"/>
      <c r="AZ189" s="80" t="n"/>
      <c r="BA189" s="80" t="n"/>
      <c r="BB189" s="80" t="n"/>
      <c r="BC189" s="80" t="n"/>
      <c r="BD189" s="80" t="n"/>
      <c r="BE189" s="80" t="n"/>
      <c r="BF189" s="80" t="n"/>
      <c r="BG189" s="80" t="n"/>
      <c r="BH189" s="80" t="n"/>
      <c r="BI189" s="80" t="n"/>
      <c r="BJ189" s="80" t="n"/>
      <c r="BK189" s="80" t="n"/>
      <c r="BL189" s="80" t="n"/>
      <c r="BM189" s="80" t="n"/>
      <c r="BN189" s="80" t="n"/>
      <c r="BO189" s="80" t="n"/>
      <c r="BP189" s="80" t="n"/>
      <c r="BQ189" s="80" t="n"/>
      <c r="BR189" s="80" t="n"/>
      <c r="BS189" s="80" t="n"/>
      <c r="BT189" s="80" t="n"/>
      <c r="BU189" s="80" t="n"/>
      <c r="BV189" s="80" t="n"/>
      <c r="BW189" s="80" t="n"/>
      <c r="BX189" s="80" t="n"/>
      <c r="BY189" s="80" t="n"/>
      <c r="BZ189" s="80" t="n"/>
      <c r="CA189" s="548" t="n"/>
      <c r="CB189" s="61" t="n"/>
      <c r="CC189" s="61" t="n"/>
      <c r="CD189" s="332" t="n"/>
      <c r="CL189" s="332" t="n"/>
      <c r="CO189" s="548" t="n"/>
      <c r="CR189" t="inlineStr">
        <is>
          <t>Household &amp; Personal Products</t>
        </is>
      </c>
    </row>
    <row r="190">
      <c r="B190" s="246" t="n"/>
      <c r="C190" s="246" t="n"/>
      <c r="D190" s="246" t="n"/>
      <c r="E190" s="246" t="n"/>
      <c r="F190" s="246" t="n"/>
      <c r="G190" s="246" t="n"/>
      <c r="H190" s="246" t="n"/>
      <c r="I190" s="246" t="n"/>
      <c r="J190" s="246" t="n"/>
      <c r="K190" s="246" t="n"/>
      <c r="L190" s="270" t="n"/>
      <c r="M190" s="358" t="n"/>
      <c r="N190" s="335" t="n"/>
      <c r="O190" s="246" t="n"/>
      <c r="P190" s="246" t="n"/>
      <c r="Q190" s="246" t="n"/>
      <c r="R190" s="246" t="n"/>
      <c r="S190" s="249">
        <f>IF(BN190&lt;30,$BX$1,IF(BN190&gt;70,$BR$1,$BV$1))</f>
        <v/>
      </c>
      <c r="U190" s="547" t="inlineStr">
        <is>
          <t>CL</t>
        </is>
      </c>
      <c r="V190" t="inlineStr">
        <is>
          <t>Colgate-Palmolive Company</t>
        </is>
      </c>
      <c r="X190" s="80" t="n">
        <v>78</v>
      </c>
      <c r="Y190" s="189" t="n"/>
      <c r="Z190" s="189" t="n"/>
      <c r="AA190" s="22">
        <f>AN190+AP190+AR190+AZ190+BB190+BG190+BJ190+BM190+BT190+BW190+BY190+AC190+AI190+BP190+AK190</f>
        <v/>
      </c>
      <c r="AB190" s="336">
        <f>IF(X190&gt;0,AB$189,0)</f>
        <v/>
      </c>
      <c r="AC190" s="337">
        <f>IF(AB190&gt;0,AC$189,0)</f>
        <v/>
      </c>
      <c r="AD190" s="366">
        <f>AB190*M190</f>
        <v/>
      </c>
      <c r="AE190" s="337">
        <f>AC190*M190</f>
        <v/>
      </c>
      <c r="AF190" s="332" t="n">
        <v>588176</v>
      </c>
      <c r="AG190" s="332" t="n">
        <v>85529</v>
      </c>
      <c r="AH190" s="225">
        <f>IF(AF190&gt;2500000,AQ$2,IF(AF190&gt;1000000,AR$2,IF(AF190&gt;750000,AS$2,IF(AF190&gt;500000,AT$2,IF(AF190&lt;500000,AU$2)))))</f>
        <v/>
      </c>
      <c r="AI190" s="31">
        <f>IF(AH190=AQ$2,20,IF(AH190=AR$2,15,IF(AH190=AS$2,10,IF(AH190=AT$2,5,IF(AH190=AU$2,0)))))</f>
        <v/>
      </c>
      <c r="AJ190" s="284" t="n">
        <v>87</v>
      </c>
      <c r="AK190" s="31">
        <f>IF(AJ190&gt;84,20,IF(AJ190&gt;80,15,IF(AJ190&gt;75,10,IF(AJ190&gt;70,5,IF(AJ190&gt;49,0,IF(AJ190&lt;1,0,IF(AJ190&lt;20,-20,IF(AJ190&lt;30,-15,IF(AJ190&lt;40,-10,IF(AJ190&lt;50,-5))))))))))</f>
        <v/>
      </c>
      <c r="AL190" s="22" t="n"/>
      <c r="AM190" s="452" t="inlineStr">
        <is>
          <t>F</t>
        </is>
      </c>
      <c r="AN190" s="22">
        <f>IF(AM190=$AN$1,20,IF(AM190=$AO$1,17,IF(AM190=$AP$1,12,IF(AM190=$AQ$1,5,IF(AM190=$AR$1,0)))))</f>
        <v/>
      </c>
      <c r="AP190" s="31" t="n"/>
      <c r="AQ190" s="178" t="inlineStr">
        <is>
          <t>V Bearish</t>
        </is>
      </c>
      <c r="AR190" s="548">
        <f>IF(AQ190=$AS$1,20,IF(AQ190=$AU$1,18,IF(AQ190=$AW$1,14,IF(AQ190=$AY$1,10,IF(AQ190=$BA$1,5,IF(AQ190=$BC$1,0,IF(AQ190=$BD$1,-2.5)))))))</f>
        <v/>
      </c>
      <c r="AS190" s="189" t="n">
        <v>6.79</v>
      </c>
      <c r="AT190" s="22">
        <f>IF(AS190&lt;1,5,IF(AS190&lt;2,0,IF(AS190&gt;2,-5, IF(AS190=0,5,IF(AS190&lt;0,-7)))))</f>
        <v/>
      </c>
      <c r="AU190" s="189" t="n">
        <v>21.79</v>
      </c>
      <c r="AV190" s="22">
        <f>IF(AU190&lt;0,-7,IF(AU190&lt;15,5,IF(AU190&lt;25,2,IF(AU190=25,-5,IF(AU190&gt;25,0)))))</f>
        <v/>
      </c>
      <c r="AW190" s="189" t="n">
        <v>4.5</v>
      </c>
      <c r="AX190" s="22">
        <f>IF(AW190=1,5,IF(AW190&lt;1,5,IF(AW190&gt;1,0)))</f>
        <v/>
      </c>
      <c r="AY190" s="273" t="inlineStr">
        <is>
          <t>Bearish</t>
        </is>
      </c>
      <c r="AZ190" s="189">
        <f>IF(AY190=$AS$1,20,IF(AY190=$AU$1,18,IF(AY190=$AW$1,14,IF(AY190=$AY$1,10,IF(AY190=$BA$1,5,IF(AY190=$BC$1,0,IF(AY190=$BD$1,-2.5)))))))</f>
        <v/>
      </c>
      <c r="BA190" s="18" t="n">
        <v>-0.22</v>
      </c>
      <c r="BB190" s="548">
        <f>IF(BA190&gt;0.05,2,IF(BA190&gt;0,1,IF(BA190&lt;-0.05,-1,IF(BA190&lt;0.1,-2))))</f>
        <v/>
      </c>
      <c r="BC190" s="554" t="n">
        <v>45657</v>
      </c>
      <c r="BD190" s="22" t="n">
        <v>89.36</v>
      </c>
      <c r="BE190" s="22">
        <f>X190</f>
        <v/>
      </c>
      <c r="BF190" s="18">
        <f>IF(BD190&gt;0,(BE190-BD190)/BD190,0)</f>
        <v/>
      </c>
      <c r="BG190" s="548">
        <f>IF(BF190&gt;0.05,4,IF(BF190&gt;0,2,IF(BF190&lt;-0.05,-2,IF(BF190&lt;0.1,-4))))</f>
        <v/>
      </c>
      <c r="BH190" s="225" t="n">
        <v>-3.5</v>
      </c>
      <c r="BI190" s="225">
        <f>BH190*M190</f>
        <v/>
      </c>
      <c r="BJ190" s="225">
        <f>IF(BH190&gt;5,-1,IF(BH190&gt;4,0,IF(BH190&gt;3,1,IF(BH190&gt;2,2,IF(BH190&gt;1,2, IF(BH190=0,2,IF(BH190&lt;-5,-2,IF(BH190&lt;4,2,IF(BH190&lt;0,1)))))))))</f>
        <v/>
      </c>
      <c r="BK190" s="31" t="n">
        <v>-27</v>
      </c>
      <c r="BL190" s="31">
        <f>BK190*M190</f>
        <v/>
      </c>
      <c r="BM190" s="548">
        <f>IF(BK190&gt;40,4,IF(BK190&gt;30,3.5,IF(BK190&gt;20,3,IF(BK190&gt;10,2,IF(BK190&gt;0,1,IF(BK190=0,0.5,IF(BK190&lt;-40,-4,IF(BK190&lt;-30,-3,IF(BK190&lt;-20,-2.5,IF(BK190&lt;-10,-2,IF(BK190&lt;0,0)))))))))))</f>
        <v/>
      </c>
      <c r="BN190" s="61" t="n">
        <v>39</v>
      </c>
      <c r="BO190" s="61">
        <f>BN190*M190</f>
        <v/>
      </c>
      <c r="BP190" s="548">
        <f>IF(BN190&lt;10,5,IF(BN190&lt;20,4,IF(BN190&lt;30,3,IF(BN190&lt;40,2,IF(BN190&lt;50,1,IF(BN190=50,0,IF(BN190&gt;90,-5,IF(BN190&gt;80,-4,IF(BN190&gt;70,-3,IF(BN190&gt;60,-2,IF(BN190&gt;50,-1,0)))))))))))</f>
        <v/>
      </c>
      <c r="BQ190" s="206" t="n"/>
      <c r="BR190" s="61" t="n">
        <v>0</v>
      </c>
      <c r="BS190" s="337">
        <f>BR190*M190</f>
        <v/>
      </c>
      <c r="BT190" s="225">
        <f>IF(BR190=1,20,IF(BR190&gt;0.9,16,IF(BR190&gt;0.8,12,IF(BR190&gt;0.7,8,IF(BR190&gt;0.6,4,IF(BR190&gt;0.5,0,IF(BR190&gt;0.4,-1,IF(BR190&gt;0.3,-2,IF(BR190&gt;0.2,-3,IF(BR190&gt;0.1,-4,IF(BR190&gt;0,-5,IF(BR190=0,-5))))))))))))</f>
        <v/>
      </c>
      <c r="BU190" s="61" t="n"/>
      <c r="BV190" s="548" t="inlineStr">
        <is>
          <t>Bear</t>
        </is>
      </c>
      <c r="BW190" s="548">
        <f>IF(BV190=$BZ$1,8,IF(BV190=$CA$1,4,IF(BV190=$CB$1,0,IF(BV190=$CC$1,-4,IF(BV190=$CE$1,-8)))))</f>
        <v/>
      </c>
      <c r="BX190" s="206" t="inlineStr">
        <is>
          <t>˄</t>
        </is>
      </c>
      <c r="BY190" s="206">
        <f>IF(BX190=BR$1,5,IF(BX190=BV$1,0,IF(BX190=BX$1,-5)))</f>
        <v/>
      </c>
      <c r="BZ190" s="554" t="n">
        <v>45961</v>
      </c>
      <c r="CA190" s="548" t="inlineStr">
        <is>
          <t>Buy</t>
        </is>
      </c>
      <c r="CB190" s="61" t="n"/>
      <c r="CC190" s="61" t="n"/>
      <c r="CD190" s="332" t="n"/>
      <c r="CE190" t="inlineStr">
        <is>
          <t>Consumer Staples</t>
        </is>
      </c>
      <c r="CF190" t="inlineStr">
        <is>
          <t>Household &amp; Personal Products</t>
        </is>
      </c>
      <c r="CG190" t="inlineStr">
        <is>
          <t>Personal Products</t>
        </is>
      </c>
      <c r="CL190" s="332" t="n"/>
      <c r="CO190" s="548" t="n"/>
      <c r="CR190" t="inlineStr">
        <is>
          <t>CL</t>
        </is>
      </c>
    </row>
    <row r="191">
      <c r="B191" s="246" t="n"/>
      <c r="C191" s="246" t="n"/>
      <c r="D191" s="246" t="n"/>
      <c r="E191" s="246" t="n"/>
      <c r="F191" s="246" t="n"/>
      <c r="G191" s="246" t="n"/>
      <c r="H191" s="246" t="n"/>
      <c r="I191" s="246" t="n"/>
      <c r="J191" s="246" t="n"/>
      <c r="K191" s="246" t="n"/>
      <c r="L191" s="270" t="n"/>
      <c r="M191" s="358" t="n"/>
      <c r="N191" s="335" t="n"/>
      <c r="O191" s="246" t="n"/>
      <c r="P191" s="246" t="n"/>
      <c r="Q191" s="246" t="n"/>
      <c r="R191" s="246" t="n"/>
      <c r="S191" s="249">
        <f>IF(BN191&lt;30,$BX$1,IF(BN191&gt;70,$BR$1,$BV$1))</f>
        <v/>
      </c>
      <c r="U191" s="547" t="inlineStr">
        <is>
          <t>PG</t>
        </is>
      </c>
      <c r="V191" t="inlineStr">
        <is>
          <t>The Procter &amp; Gamble Company</t>
        </is>
      </c>
      <c r="X191" s="80" t="n">
        <v>152.27</v>
      </c>
      <c r="Y191" s="189" t="n"/>
      <c r="Z191" s="189" t="n"/>
      <c r="AA191" s="22">
        <f>AN191+AP191+AR191+AZ191+BB191+BG191+BJ191+BM191+BT191+BW191+BY191+AC191+AI191+BP191+AK191</f>
        <v/>
      </c>
      <c r="AB191" s="336">
        <f>IF(X191&gt;0,AB$189,0)</f>
        <v/>
      </c>
      <c r="AC191" s="337">
        <f>IF(AB191&gt;0,AC$189,0)</f>
        <v/>
      </c>
      <c r="AD191" s="366">
        <f>AB191*M191</f>
        <v/>
      </c>
      <c r="AE191" s="337">
        <f>AC191*M191</f>
        <v/>
      </c>
      <c r="AF191" s="332" t="n">
        <v>773248</v>
      </c>
      <c r="AG191" s="332" t="n">
        <v>143881</v>
      </c>
      <c r="AH191" s="225">
        <f>IF(AF191&gt;2500000,AQ$2,IF(AF191&gt;1000000,AR$2,IF(AF191&gt;750000,AS$2,IF(AF191&gt;500000,AT$2,IF(AF191&lt;500000,AU$2)))))</f>
        <v/>
      </c>
      <c r="AI191" s="31">
        <f>IF(AH191=AQ$2,20,IF(AH191=AR$2,15,IF(AH191=AS$2,10,IF(AH191=AT$2,5,IF(AH191=AU$2,0)))))</f>
        <v/>
      </c>
      <c r="AJ191" s="284" t="n">
        <v>80</v>
      </c>
      <c r="AK191" s="31">
        <f>IF(AJ191&gt;84,20,IF(AJ191&gt;80,15,IF(AJ191&gt;75,10,IF(AJ191&gt;70,5,IF(AJ191&gt;49,0,IF(AJ191&lt;1,0,IF(AJ191&lt;20,-20,IF(AJ191&lt;30,-15,IF(AJ191&lt;40,-10,IF(AJ191&lt;50,-5))))))))))</f>
        <v/>
      </c>
      <c r="AL191" s="22" t="n"/>
      <c r="AM191" s="457" t="inlineStr">
        <is>
          <t>D</t>
        </is>
      </c>
      <c r="AN191" s="22">
        <f>IF(AM191=$AN$1,20,IF(AM191=$AO$1,17,IF(AM191=$AP$1,12,IF(AM191=$AQ$1,5,IF(AM191=$AR$1,0)))))</f>
        <v/>
      </c>
      <c r="AP191" s="31" t="n"/>
      <c r="AQ191" s="178" t="inlineStr">
        <is>
          <t>V Bearish</t>
        </is>
      </c>
      <c r="AR191" s="548">
        <f>IF(AQ191=$AS$1,20,IF(AQ191=$AU$1,18,IF(AQ191=$AW$1,14,IF(AQ191=$AY$1,10,IF(AQ191=$BA$1,5,IF(AQ191=$BC$1,0,IF(AQ191=$BD$1,-2.5)))))))</f>
        <v/>
      </c>
      <c r="AS191" s="189" t="n">
        <v>0.49</v>
      </c>
      <c r="AT191" s="22">
        <f>IF(AS191&lt;1,5,IF(AS191&lt;2,0,IF(AS191&gt;2,-5, IF(AS191=0,5,IF(AS191&lt;0,-7)))))</f>
        <v/>
      </c>
      <c r="AU191" s="189" t="n">
        <v>22.79</v>
      </c>
      <c r="AV191" s="22">
        <f>IF(AU191&lt;0,-7,IF(AU191&lt;15,5,IF(AU191&lt;25,2,IF(AU191=25,-5,IF(AU191&gt;25,0)))))</f>
        <v/>
      </c>
      <c r="AW191" s="189" t="n">
        <v>5.37</v>
      </c>
      <c r="AX191" s="22">
        <f>IF(AW191=1,5,IF(AW191&lt;1,5,IF(AW191&gt;1,0)))</f>
        <v/>
      </c>
      <c r="AY191" s="178" t="inlineStr">
        <is>
          <t>V Bearish</t>
        </is>
      </c>
      <c r="AZ191" s="189">
        <f>IF(AY191=$AS$1,20,IF(AY191=$AU$1,18,IF(AY191=$AW$1,14,IF(AY191=$AY$1,10,IF(AY191=$BA$1,5,IF(AY191=$BC$1,0,IF(AY191=$BD$1,-2.5)))))))</f>
        <v/>
      </c>
      <c r="BA191" s="18" t="n">
        <v>-0.105</v>
      </c>
      <c r="BB191" s="548">
        <f>IF(BA191&gt;0.05,2,IF(BA191&gt;0,1,IF(BA191&lt;-0.05,-1,IF(BA191&lt;0.1,-2))))</f>
        <v/>
      </c>
      <c r="BC191" s="554" t="n">
        <v>45657</v>
      </c>
      <c r="BD191" s="22" t="n">
        <v>164.48</v>
      </c>
      <c r="BE191" s="22">
        <f>X191</f>
        <v/>
      </c>
      <c r="BF191" s="18">
        <f>IF(BD191&gt;0,(BE191-BD191)/BD191,0)</f>
        <v/>
      </c>
      <c r="BG191" s="548">
        <f>IF(BF191&gt;0.05,4,IF(BF191&gt;0,2,IF(BF191&lt;-0.05,-2,IF(BF191&lt;0.1,-4))))</f>
        <v/>
      </c>
      <c r="BH191" s="225" t="n">
        <v>-2</v>
      </c>
      <c r="BI191" s="225">
        <f>BH191*M191</f>
        <v/>
      </c>
      <c r="BJ191" s="225">
        <f>IF(BH191&gt;5,-1,IF(BH191&gt;4,0,IF(BH191&gt;3,1,IF(BH191&gt;2,2,IF(BH191&gt;1,2, IF(BH191=0,2,IF(BH191&lt;-5,-2,IF(BH191&lt;4,2,IF(BH191&lt;0,1)))))))))</f>
        <v/>
      </c>
      <c r="BK191" s="31" t="n">
        <v>-15</v>
      </c>
      <c r="BL191" s="31">
        <f>BK191*M191</f>
        <v/>
      </c>
      <c r="BM191" s="548">
        <f>IF(BK191&gt;40,4,IF(BK191&gt;30,3.5,IF(BK191&gt;20,3,IF(BK191&gt;10,2,IF(BK191&gt;0,1,IF(BK191=0,0.5,IF(BK191&lt;-40,-4,IF(BK191&lt;-30,-3,IF(BK191&lt;-20,-2.5,IF(BK191&lt;-10,-2,IF(BK191&lt;0,0)))))))))))</f>
        <v/>
      </c>
      <c r="BN191" s="61" t="n">
        <v>12</v>
      </c>
      <c r="BO191" s="61">
        <f>BN191*M191</f>
        <v/>
      </c>
      <c r="BP191" s="548">
        <f>IF(BN191&lt;10,5,IF(BN191&lt;20,4,IF(BN191&lt;30,3,IF(BN191&lt;40,2,IF(BN191&lt;50,1,IF(BN191=50,0,IF(BN191&gt;90,-5,IF(BN191&gt;80,-4,IF(BN191&gt;70,-3,IF(BN191&gt;60,-2,IF(BN191&gt;50,-1,0)))))))))))</f>
        <v/>
      </c>
      <c r="BQ191" s="206" t="n"/>
      <c r="BR191" s="61" t="n">
        <v>0.03</v>
      </c>
      <c r="BS191" s="337">
        <f>BR191*M191</f>
        <v/>
      </c>
      <c r="BT191" s="225">
        <f>IF(BR191=1,20,IF(BR191&gt;0.9,16,IF(BR191&gt;0.8,12,IF(BR191&gt;0.7,8,IF(BR191&gt;0.6,4,IF(BR191&gt;0.5,0,IF(BR191&gt;0.4,-1,IF(BR191&gt;0.3,-2,IF(BR191&gt;0.2,-3,IF(BR191&gt;0.1,-4,IF(BR191&gt;0,-5,IF(BR191=0,-5))))))))))))</f>
        <v/>
      </c>
      <c r="BU191" s="61" t="n"/>
      <c r="BV191" s="548" t="inlineStr">
        <is>
          <t>V Bear</t>
        </is>
      </c>
      <c r="BW191" s="548">
        <f>IF(BV191=$BZ$1,8,IF(BV191=$CA$1,4,IF(BV191=$CB$1,0,IF(BV191=$CC$1,-4,IF(BV191=$CE$1,-8)))))</f>
        <v/>
      </c>
      <c r="BX191" s="206" t="inlineStr">
        <is>
          <t>˄</t>
        </is>
      </c>
      <c r="BY191" s="206">
        <f>IF(BX191=BR$1,5,IF(BX191=BV$1,0,IF(BX191=BX$1,-5)))</f>
        <v/>
      </c>
      <c r="BZ191" s="554" t="n"/>
      <c r="CA191" s="548" t="inlineStr">
        <is>
          <t>Buy</t>
        </is>
      </c>
      <c r="CB191" s="61" t="n"/>
      <c r="CC191" s="61" t="n"/>
      <c r="CD191" s="332" t="n"/>
      <c r="CE191" t="inlineStr">
        <is>
          <t>Consumer Staples</t>
        </is>
      </c>
      <c r="CF191" t="inlineStr">
        <is>
          <t>Household &amp; Personal Products</t>
        </is>
      </c>
      <c r="CG191" t="inlineStr">
        <is>
          <t>Personal Products</t>
        </is>
      </c>
      <c r="CL191" s="332" t="n"/>
      <c r="CO191" s="548" t="n"/>
      <c r="CR191" t="inlineStr">
        <is>
          <t>PG</t>
        </is>
      </c>
    </row>
    <row r="192">
      <c r="B192" s="246" t="n"/>
      <c r="C192" s="246" t="n"/>
      <c r="D192" s="246" t="n"/>
      <c r="E192" s="246" t="n"/>
      <c r="F192" s="246" t="n"/>
      <c r="G192" s="246" t="n"/>
      <c r="H192" s="246" t="n"/>
      <c r="I192" s="246" t="n"/>
      <c r="J192" s="246" t="n"/>
      <c r="K192" s="246" t="n"/>
      <c r="L192" s="270" t="n"/>
      <c r="M192" s="358" t="n"/>
      <c r="N192" s="335" t="n"/>
      <c r="O192" s="246" t="n"/>
      <c r="P192" s="246" t="n"/>
      <c r="Q192" s="246" t="n"/>
      <c r="R192" s="246" t="n"/>
      <c r="S192" s="249">
        <f>IF(BN192&lt;30,$BX$1,IF(BN192&gt;70,$BR$1,$BV$1))</f>
        <v/>
      </c>
      <c r="U192" s="547" t="inlineStr">
        <is>
          <t>CLX</t>
        </is>
      </c>
      <c r="V192" t="inlineStr">
        <is>
          <t>The Clorox Company</t>
        </is>
      </c>
      <c r="X192" s="80" t="n">
        <v>123.19</v>
      </c>
      <c r="Y192" s="189" t="n"/>
      <c r="Z192" s="189" t="n"/>
      <c r="AA192" s="22">
        <f>AN192+AP192+AR192+AZ192+BB192+BG192+BJ192+BM192+BT192+BW192+BY192+AC192+AI192+BP192+AK192</f>
        <v/>
      </c>
      <c r="AB192" s="336">
        <f>IF(X192&gt;0,AB$189,0)</f>
        <v/>
      </c>
      <c r="AC192" s="337">
        <f>IF(AB192&gt;0,AC$189,0)</f>
        <v/>
      </c>
      <c r="AD192" s="366">
        <f>AB192*M192</f>
        <v/>
      </c>
      <c r="AE192" s="337">
        <f>AC192*M192</f>
        <v/>
      </c>
      <c r="AF192" s="332" t="n">
        <v>934737</v>
      </c>
      <c r="AG192" s="332" t="n">
        <v>106579</v>
      </c>
      <c r="AH192" s="225">
        <f>IF(AF192&gt;2500000,AQ$2,IF(AF192&gt;1000000,AR$2,IF(AF192&gt;750000,AS$2,IF(AF192&gt;500000,AT$2,IF(AF192&lt;500000,AU$2)))))</f>
        <v/>
      </c>
      <c r="AI192" s="31">
        <f>IF(AH192=AQ$2,20,IF(AH192=AR$2,15,IF(AH192=AS$2,10,IF(AH192=AT$2,5,IF(AH192=AU$2,0)))))</f>
        <v/>
      </c>
      <c r="AJ192" s="284" t="n">
        <v>82</v>
      </c>
      <c r="AK192" s="31">
        <f>IF(AJ192&gt;84,20,IF(AJ192&gt;80,15,IF(AJ192&gt;75,10,IF(AJ192&gt;70,5,IF(AJ192&gt;49,0,IF(AJ192&lt;1,0,IF(AJ192&lt;20,-20,IF(AJ192&lt;30,-15,IF(AJ192&lt;40,-10,IF(AJ192&lt;50,-5))))))))))</f>
        <v/>
      </c>
      <c r="AL192" s="22" t="n"/>
      <c r="AM192" s="457" t="inlineStr">
        <is>
          <t>D</t>
        </is>
      </c>
      <c r="AN192" s="22">
        <f>IF(AM192=$AN$1,20,IF(AM192=$AO$1,17,IF(AM192=$AP$1,12,IF(AM192=$AQ$1,5,IF(AM192=$AR$1,0)))))</f>
        <v/>
      </c>
      <c r="AP192" s="31" t="n"/>
      <c r="AQ192" s="273" t="inlineStr">
        <is>
          <t>Bearish</t>
        </is>
      </c>
      <c r="AR192" s="548">
        <f>IF(AQ192=$AS$1,20,IF(AQ192=$AU$1,18,IF(AQ192=$AW$1,14,IF(AQ192=$AY$1,10,IF(AQ192=$BA$1,5,IF(AQ192=$BC$1,0,IF(AQ192=$BD$1,-2.5)))))))</f>
        <v/>
      </c>
      <c r="AS192" s="189" t="n">
        <v>5.83</v>
      </c>
      <c r="AT192" s="22">
        <f>IF(AS192&lt;1,5,IF(AS192&lt;2,0,IF(AS192&gt;2,-5, IF(AS192=0,5,IF(AS192&lt;0,-7)))))</f>
        <v/>
      </c>
      <c r="AU192" s="189" t="n">
        <v>18.78</v>
      </c>
      <c r="AV192" s="22">
        <f>IF(AU192&lt;0,-7,IF(AU192&lt;15,5,IF(AU192&lt;25,2,IF(AU192=25,-5,IF(AU192&gt;25,0)))))</f>
        <v/>
      </c>
      <c r="AW192" s="189" t="n">
        <v>-10</v>
      </c>
      <c r="AX192" s="22">
        <f>IF(AW192=1,5,IF(AW192&lt;1,5,IF(AW192&gt;1,0)))</f>
        <v/>
      </c>
      <c r="AY192" s="273" t="inlineStr">
        <is>
          <t>Bearish</t>
        </is>
      </c>
      <c r="AZ192" s="189">
        <f>IF(AY192=$AS$1,20,IF(AY192=$AU$1,18,IF(AY192=$AW$1,14,IF(AY192=$AY$1,10,IF(AY192=$BA$1,5,IF(AY192=$BC$1,0,IF(AY192=$BD$1,-2.5)))))))</f>
        <v/>
      </c>
      <c r="BA192" s="18" t="n">
        <v>-0.237</v>
      </c>
      <c r="BB192" s="548">
        <f>IF(BA192&gt;0.05,2,IF(BA192&gt;0,1,IF(BA192&lt;-0.05,-1,IF(BA192&lt;0.1,-2))))</f>
        <v/>
      </c>
      <c r="BC192" s="554" t="n">
        <v>45657</v>
      </c>
      <c r="BD192" s="22" t="n">
        <v>157.17</v>
      </c>
      <c r="BE192" s="22">
        <f>X192</f>
        <v/>
      </c>
      <c r="BF192" s="18">
        <f>IF(BD192&gt;0,(BE192-BD192)/BD192,0)</f>
        <v/>
      </c>
      <c r="BG192" s="548">
        <f>IF(BF192&gt;0.05,4,IF(BF192&gt;0,2,IF(BF192&lt;-0.05,-2,IF(BF192&lt;0.1,-4))))</f>
        <v/>
      </c>
      <c r="BH192" s="225" t="n">
        <v>0</v>
      </c>
      <c r="BI192" s="225">
        <f>BH192*M192</f>
        <v/>
      </c>
      <c r="BJ192" s="225">
        <f>IF(BH192&gt;5,-1,IF(BH192&gt;4,0,IF(BH192&gt;3,1,IF(BH192&gt;2,2,IF(BH192&gt;1,2, IF(BH192=0,2,IF(BH192&lt;-5,-2,IF(BH192&lt;4,2,IF(BH192&lt;0,1)))))))))</f>
        <v/>
      </c>
      <c r="BK192" s="31" t="n">
        <v>-9</v>
      </c>
      <c r="BL192" s="31">
        <f>BK192*M192</f>
        <v/>
      </c>
      <c r="BM192" s="548">
        <f>IF(BK192&gt;40,4,IF(BK192&gt;30,3.5,IF(BK192&gt;20,3,IF(BK192&gt;10,2,IF(BK192&gt;0,1,IF(BK192=0,0.5,IF(BK192&lt;-40,-4,IF(BK192&lt;-30,-3,IF(BK192&lt;-20,-2.5,IF(BK192&lt;-10,-2,IF(BK192&lt;0,0)))))))))))</f>
        <v/>
      </c>
      <c r="BN192" s="61" t="n">
        <v>68</v>
      </c>
      <c r="BO192" s="61">
        <f>BN192*M192</f>
        <v/>
      </c>
      <c r="BP192" s="548">
        <f>IF(BN192&lt;10,5,IF(BN192&lt;20,4,IF(BN192&lt;30,3,IF(BN192&lt;40,2,IF(BN192&lt;50,1,IF(BN192=50,0,IF(BN192&gt;90,-5,IF(BN192&gt;80,-4,IF(BN192&gt;70,-3,IF(BN192&gt;60,-2,IF(BN192&gt;50,-1,0)))))))))))</f>
        <v/>
      </c>
      <c r="BQ192" s="206" t="n"/>
      <c r="BR192" s="61" t="n">
        <v>0.04</v>
      </c>
      <c r="BS192" s="337">
        <f>BR192*M192</f>
        <v/>
      </c>
      <c r="BT192" s="225">
        <f>IF(BR192=1,20,IF(BR192&gt;0.9,16,IF(BR192&gt;0.8,12,IF(BR192&gt;0.7,8,IF(BR192&gt;0.6,4,IF(BR192&gt;0.5,0,IF(BR192&gt;0.4,-1,IF(BR192&gt;0.3,-2,IF(BR192&gt;0.2,-3,IF(BR192&gt;0.1,-4,IF(BR192&gt;0,-5,IF(BR192=0,-5))))))))))))</f>
        <v/>
      </c>
      <c r="BU192" s="61" t="n"/>
      <c r="BV192" s="548" t="inlineStr">
        <is>
          <t>V Bull</t>
        </is>
      </c>
      <c r="BW192" s="548">
        <f>IF(BV192=$BZ$1,8,IF(BV192=$CA$1,4,IF(BV192=$CB$1,0,IF(BV192=$CC$1,-4,IF(BV192=$CE$1,-8)))))</f>
        <v/>
      </c>
      <c r="BX192" s="206" t="inlineStr">
        <is>
          <t>˄</t>
        </is>
      </c>
      <c r="BY192" s="206">
        <f>IF(BX192=BR$1,5,IF(BX192=BV$1,0,IF(BX192=BX$1,-5)))</f>
        <v/>
      </c>
      <c r="BZ192" s="554" t="n"/>
      <c r="CA192" s="548" t="inlineStr">
        <is>
          <t>Hold</t>
        </is>
      </c>
      <c r="CB192" s="61" t="n"/>
      <c r="CC192" s="61" t="n"/>
      <c r="CD192" s="332" t="n"/>
      <c r="CE192" t="inlineStr">
        <is>
          <t>Consumer Staples</t>
        </is>
      </c>
      <c r="CF192" t="inlineStr">
        <is>
          <t>Household &amp; Personal Products</t>
        </is>
      </c>
      <c r="CG192" t="inlineStr">
        <is>
          <t>Personal Products</t>
        </is>
      </c>
      <c r="CL192" s="332" t="n"/>
      <c r="CO192" s="548" t="n"/>
      <c r="CR192" t="inlineStr">
        <is>
          <t>CLX</t>
        </is>
      </c>
    </row>
    <row r="193">
      <c r="B193" s="246" t="n"/>
      <c r="C193" s="246" t="n"/>
      <c r="D193" s="246" t="n"/>
      <c r="E193" s="246" t="n"/>
      <c r="F193" s="246" t="n"/>
      <c r="G193" s="246" t="n"/>
      <c r="H193" s="246" t="n"/>
      <c r="I193" s="246" t="n"/>
      <c r="J193" s="246" t="n"/>
      <c r="K193" s="246" t="n"/>
      <c r="L193" s="270" t="n"/>
      <c r="M193" s="358" t="n"/>
      <c r="N193" s="335" t="n"/>
      <c r="O193" s="246" t="n"/>
      <c r="P193" s="246" t="n"/>
      <c r="Q193" s="246" t="n"/>
      <c r="R193" s="246" t="n"/>
      <c r="S193" s="249">
        <f>IF(BN193&lt;30,$BX$1,IF(BN193&gt;70,$BR$1,$BV$1))</f>
        <v/>
      </c>
      <c r="T193" s="236" t="n"/>
      <c r="U193" s="547" t="inlineStr">
        <is>
          <t>COTY</t>
        </is>
      </c>
      <c r="V193" t="inlineStr">
        <is>
          <t>Coty Inc.</t>
        </is>
      </c>
      <c r="X193" s="80" t="n">
        <v>4.01</v>
      </c>
      <c r="Y193" s="189" t="n"/>
      <c r="Z193" s="189" t="n"/>
      <c r="AA193" s="22">
        <f>AN193+AP193+AR193+AZ193+BB193+BG193+BJ193+BM193+BT193+BW193+BY193+AC193+AI193+BP193+AK193</f>
        <v/>
      </c>
      <c r="AB193" s="336">
        <f>IF(X193&gt;0,AB$189,0)</f>
        <v/>
      </c>
      <c r="AC193" s="337">
        <f>IF(AB193&gt;0,AC$189,0)</f>
        <v/>
      </c>
      <c r="AD193" s="366">
        <f>AB193*M193</f>
        <v/>
      </c>
      <c r="AE193" s="337">
        <f>AC193*M193</f>
        <v/>
      </c>
      <c r="AF193" s="332" t="n">
        <v>487722</v>
      </c>
      <c r="AG193" s="332" t="n">
        <v>16400</v>
      </c>
      <c r="AH193" s="225">
        <f>IF(AF193&gt;2500000,AQ$2,IF(AF193&gt;1000000,AR$2,IF(AF193&gt;750000,AS$2,IF(AF193&gt;500000,AT$2,IF(AF193&lt;500000,AU$2)))))</f>
        <v/>
      </c>
      <c r="AI193" s="31">
        <f>IF(AH193=AQ$2,20,IF(AH193=AR$2,15,IF(AH193=AS$2,10,IF(AH193=AT$2,5,IF(AH193=AU$2,0)))))</f>
        <v/>
      </c>
      <c r="AJ193" s="31" t="n">
        <v>54</v>
      </c>
      <c r="AK193" s="31">
        <f>IF(AJ193&gt;84,20,IF(AJ193&gt;80,15,IF(AJ193&gt;75,10,IF(AJ193&gt;70,5,IF(AJ193&gt;49,0,IF(AJ193&lt;1,0,IF(AJ193&lt;20,-20,IF(AJ193&lt;30,-15,IF(AJ193&lt;40,-10,IF(AJ193&lt;50,-5))))))))))</f>
        <v/>
      </c>
      <c r="AL193" s="22" t="n"/>
      <c r="AM193" s="452" t="inlineStr">
        <is>
          <t>F</t>
        </is>
      </c>
      <c r="AN193" s="22">
        <f>IF(AM193=$AN$1,20,IF(AM193=$AO$1,17,IF(AM193=$AP$1,12,IF(AM193=$AQ$1,5,IF(AM193=$AR$1,0)))))</f>
        <v/>
      </c>
      <c r="AP193" s="31" t="n"/>
      <c r="AQ193" s="178" t="inlineStr">
        <is>
          <t>V Bearish</t>
        </is>
      </c>
      <c r="AR193" s="548">
        <f>IF(AQ193=$AS$1,20,IF(AQ193=$AU$1,18,IF(AQ193=$AW$1,14,IF(AQ193=$AY$1,10,IF(AQ193=$BA$1,5,IF(AQ193=$BC$1,0,IF(AQ193=$BD$1,-2.5)))))))</f>
        <v/>
      </c>
      <c r="AS193" s="189" t="n">
        <v>1.08</v>
      </c>
      <c r="AT193" s="22">
        <f>IF(AS193&lt;1,5,IF(AS193&lt;2,0,IF(AS193&gt;2,-5, IF(AS193=0,5,IF(AS193&lt;0,-7)))))</f>
        <v/>
      </c>
      <c r="AU193" s="189" t="n">
        <v>-9.109999999999999</v>
      </c>
      <c r="AV193" s="22">
        <f>IF(AU193&lt;0,-7,IF(AU193&lt;15,5,IF(AU193&lt;25,2,IF(AU193=25,-5,IF(AU193&gt;25,0)))))</f>
        <v/>
      </c>
      <c r="AW193" s="189" t="n">
        <v>-0.27</v>
      </c>
      <c r="AX193" s="22">
        <f>IF(AW193=1,5,IF(AW193&lt;1,5,IF(AW193&gt;1,0)))</f>
        <v/>
      </c>
      <c r="AY193" s="273" t="inlineStr">
        <is>
          <t>Bearish</t>
        </is>
      </c>
      <c r="AZ193" s="189">
        <f>IF(AY193=$AS$1,20,IF(AY193=$AU$1,18,IF(AY193=$AW$1,14,IF(AY193=$AY$1,10,IF(AY193=$BA$1,5,IF(AY193=$BC$1,0,IF(AY193=$BD$1,-2.5)))))))</f>
        <v/>
      </c>
      <c r="BA193" s="18" t="n">
        <v>-0.551</v>
      </c>
      <c r="BB193" s="548">
        <f>IF(BA193&gt;0.05,2,IF(BA193&gt;0,1,IF(BA193&lt;-0.05,-1,IF(BA193&lt;0.1,-2))))</f>
        <v/>
      </c>
      <c r="BC193" s="554" t="n">
        <v>45657</v>
      </c>
      <c r="BD193" s="22" t="n">
        <v>6.96</v>
      </c>
      <c r="BE193" s="22">
        <f>X193</f>
        <v/>
      </c>
      <c r="BF193" s="18">
        <f>IF(BD193&gt;0,(BE193-BD193)/BD193,0)</f>
        <v/>
      </c>
      <c r="BG193" s="548">
        <f>IF(BF193&gt;0.05,4,IF(BF193&gt;0,2,IF(BF193&lt;-0.05,-2,IF(BF193&lt;0.1,-4))))</f>
        <v/>
      </c>
      <c r="BH193" s="225" t="n">
        <v>-3</v>
      </c>
      <c r="BI193" s="225">
        <f>BH193*M193</f>
        <v/>
      </c>
      <c r="BJ193" s="225">
        <f>IF(BH193&gt;5,-1,IF(BH193&gt;4,0,IF(BH193&gt;3,1,IF(BH193&gt;2,2,IF(BH193&gt;1,2, IF(BH193=0,2,IF(BH193&lt;-5,-2,IF(BH193&lt;4,2,IF(BH193&lt;0,1)))))))))</f>
        <v/>
      </c>
      <c r="BK193" s="31" t="n">
        <v>-26</v>
      </c>
      <c r="BL193" s="31">
        <f>BK193*M193</f>
        <v/>
      </c>
      <c r="BM193" s="548">
        <f>IF(BK193&gt;40,4,IF(BK193&gt;30,3.5,IF(BK193&gt;20,3,IF(BK193&gt;10,2,IF(BK193&gt;0,1,IF(BK193=0,0.5,IF(BK193&lt;-40,-4,IF(BK193&lt;-30,-3,IF(BK193&lt;-20,-2.5,IF(BK193&lt;-10,-2,IF(BK193&lt;0,0)))))))))))</f>
        <v/>
      </c>
      <c r="BN193" s="61" t="n">
        <v>18</v>
      </c>
      <c r="BO193" s="61">
        <f>BN193*M193</f>
        <v/>
      </c>
      <c r="BP193" s="548">
        <f>IF(BN193&lt;10,5,IF(BN193&lt;20,4,IF(BN193&lt;30,3,IF(BN193&lt;40,2,IF(BN193&lt;50,1,IF(BN193=50,0,IF(BN193&gt;90,-5,IF(BN193&gt;80,-4,IF(BN193&gt;70,-3,IF(BN193&gt;60,-2,IF(BN193&gt;50,-1,0)))))))))))</f>
        <v/>
      </c>
      <c r="BQ193" s="206" t="n"/>
      <c r="BR193" s="61" t="n">
        <v>0.06</v>
      </c>
      <c r="BS193" s="337">
        <f>BR193*M193</f>
        <v/>
      </c>
      <c r="BT193" s="225">
        <f>IF(BR193=1,20,IF(BR193&gt;0.9,16,IF(BR193&gt;0.8,12,IF(BR193&gt;0.7,8,IF(BR193&gt;0.6,4,IF(BR193&gt;0.5,0,IF(BR193&gt;0.4,-1,IF(BR193&gt;0.3,-2,IF(BR193&gt;0.2,-3,IF(BR193&gt;0.1,-4,IF(BR193&gt;0,-5,IF(BR193=0,-5))))))))))))</f>
        <v/>
      </c>
      <c r="BU193" s="61" t="n"/>
      <c r="BV193" s="548" t="inlineStr">
        <is>
          <t>V Bear</t>
        </is>
      </c>
      <c r="BW193" s="548">
        <f>IF(BV193=$BZ$1,8,IF(BV193=$CA$1,4,IF(BV193=$CB$1,0,IF(BV193=$CC$1,-4,IF(BV193=$CE$1,-8)))))</f>
        <v/>
      </c>
      <c r="BX193" s="206">
        <f>BX1</f>
        <v/>
      </c>
      <c r="BY193" s="206">
        <f>IF(BX193=BR$1,5,IF(BX193=BV$1,0,IF(BX193=BX$1,-5)))</f>
        <v/>
      </c>
      <c r="BZ193" s="554" t="n"/>
      <c r="CA193" s="548" t="inlineStr">
        <is>
          <t>Hold</t>
        </is>
      </c>
      <c r="CB193" s="61" t="n"/>
      <c r="CC193" s="61" t="n"/>
      <c r="CD193" s="61" t="n"/>
      <c r="CE193" t="inlineStr">
        <is>
          <t>Consumer Staples</t>
        </is>
      </c>
      <c r="CF193" t="inlineStr">
        <is>
          <t>Household &amp; Personal Products</t>
        </is>
      </c>
      <c r="CG193" t="inlineStr">
        <is>
          <t>Personal Products</t>
        </is>
      </c>
      <c r="CL193" s="332" t="n"/>
      <c r="CO193" s="548" t="n"/>
      <c r="CR193" t="inlineStr">
        <is>
          <t>COTY</t>
        </is>
      </c>
    </row>
    <row r="194" hidden="1" ht="15.75" customHeight="1" s="545">
      <c r="B194" s="246" t="n"/>
      <c r="C194" s="246" t="n"/>
      <c r="D194" s="246" t="n"/>
      <c r="E194" s="246" t="n"/>
      <c r="F194" s="246" t="n"/>
      <c r="G194" s="246" t="n"/>
      <c r="H194" s="246" t="n"/>
      <c r="I194" s="246" t="n"/>
      <c r="J194" s="246" t="n"/>
      <c r="K194" s="246" t="n"/>
      <c r="L194" s="270" t="n"/>
      <c r="M194" s="358" t="n"/>
      <c r="N194" s="335" t="n"/>
      <c r="O194" s="246" t="n"/>
      <c r="P194" s="246" t="n"/>
      <c r="Q194" s="246" t="n"/>
      <c r="R194" s="246" t="n"/>
      <c r="S194" s="249" t="n"/>
      <c r="T194" s="236" t="n"/>
      <c r="U194" s="547" t="n"/>
      <c r="X194" s="80" t="n"/>
      <c r="Y194" s="189" t="n"/>
      <c r="Z194" s="189" t="n"/>
      <c r="AA194" s="22">
        <f>AN194+AP194+AR194+AZ194+BB194+BG194+BJ194+BM194+BT194+BW194+BY194+AC194+AI194+BP194+AK194</f>
        <v/>
      </c>
      <c r="AB194" s="336">
        <f>IF(X194&gt;0,AB$189,0)</f>
        <v/>
      </c>
      <c r="AC194" s="337">
        <f>IF(AB194&gt;0,AC$189,0)</f>
        <v/>
      </c>
      <c r="AD194" s="366">
        <f>AB194*M194</f>
        <v/>
      </c>
      <c r="AE194" s="337">
        <f>AC194*M194</f>
        <v/>
      </c>
      <c r="AF194" s="332" t="n"/>
      <c r="AG194" s="332" t="n"/>
      <c r="AH194" s="225">
        <f>IF(AF194&gt;2500000,AQ$2,IF(AF194&gt;1000000,AR$2,IF(AF194&gt;750000,AS$2,IF(AF194&gt;500000,AT$2,IF(AF194&lt;500000,AU$2)))))</f>
        <v/>
      </c>
      <c r="AI194" s="31">
        <f>IF(AH194=AQ$2,20,IF(AH194=AR$2,15,IF(AH194=AS$2,10,IF(AH194=AT$2,5,IF(AH194=AU$2,0)))))</f>
        <v/>
      </c>
      <c r="AJ194" s="284" t="n"/>
      <c r="AK194" s="31">
        <f>IF(AJ194&gt;84,20,IF(AJ194&gt;80,15,IF(AJ194&gt;75,10,IF(AJ194&gt;70,5,IF(AJ194&gt;49,0,IF(AJ194&lt;1,0,IF(AJ194&lt;20,-20,IF(AJ194&lt;30,-15,IF(AJ194&lt;40,-10,IF(AJ194&lt;50,-5))))))))))</f>
        <v/>
      </c>
      <c r="AL194" s="22" t="n"/>
      <c r="AM194" s="550" t="n"/>
      <c r="AN194" s="22">
        <f>IF(AM194=$AN$1,20,IF(AM194=$AO$1,17,IF(AM194=$AP$1,12,IF(AM194=$AQ$1,5,IF(AM194=$AR$1,0)))))</f>
        <v/>
      </c>
      <c r="AP194" s="31" t="n"/>
      <c r="AQ194" s="175" t="n"/>
      <c r="AR194" s="548">
        <f>IF(AQ194=$AS$1,20,IF(AQ194=$AU$1,18,IF(AQ194=$AW$1,14,IF(AQ194=$AY$1,10,IF(AQ194=$BA$1,5,IF(AQ194=$BC$1,0,IF(AQ194=$BD$1,-2.5)))))))</f>
        <v/>
      </c>
      <c r="AS194" s="189" t="n"/>
      <c r="AT194" s="22">
        <f>IF(AS194&lt;1,5,IF(AS194&lt;2,0,IF(AS194&gt;2,-5, IF(AS194=0,5,IF(AS194&lt;0,-7)))))</f>
        <v/>
      </c>
      <c r="AU194" s="189" t="n"/>
      <c r="AV194" s="22">
        <f>IF(AU194&lt;0,-7,IF(AU194&lt;15,5,IF(AU194&lt;25,2,IF(AU194=25,-5,IF(AU194&gt;25,0)))))</f>
        <v/>
      </c>
      <c r="AW194" s="189" t="n"/>
      <c r="AX194" s="22">
        <f>IF(AW194=1,5,IF(AW194&lt;1,5,IF(AW194&gt;1,0)))</f>
        <v/>
      </c>
      <c r="AY194" s="189" t="n"/>
      <c r="AZ194" s="189">
        <f>IF(AY194=$AS$1,20,IF(AY194=$AU$1,18,IF(AY194=$AW$1,14,IF(AY194=$AY$1,10,IF(AY194=$BA$1,5,IF(AY194=$BC$1,0,IF(AY194=$BD$1,-2.5)))))))</f>
        <v/>
      </c>
      <c r="BA194" s="18" t="n"/>
      <c r="BB194" s="548">
        <f>IF(BA194&gt;0.05,2,IF(BA194&gt;0,1,IF(BA194&lt;-0.05,-1,IF(BA194&lt;0.1,-2))))</f>
        <v/>
      </c>
      <c r="BC194" s="554" t="n">
        <v>45657</v>
      </c>
      <c r="BD194" s="22" t="n"/>
      <c r="BE194" s="22">
        <f>X194</f>
        <v/>
      </c>
      <c r="BF194" s="18">
        <f>IF(BD194&gt;0,(BE194-BD194)/BD194,0)</f>
        <v/>
      </c>
      <c r="BG194" s="548">
        <f>IF(BF194&gt;0.05,4,IF(BF194&gt;0,2,IF(BF194&lt;-0.05,-2,IF(BF194&lt;0.1,-4))))</f>
        <v/>
      </c>
      <c r="BH194" s="225" t="n"/>
      <c r="BI194" s="225">
        <f>BH194*M194</f>
        <v/>
      </c>
      <c r="BJ194" s="225">
        <f>IF(BH194&gt;5,-1,IF(BH194&gt;4,0,IF(BH194&gt;3,1,IF(BH194&gt;2,2,IF(BH194&gt;1,2, IF(BH194=0,2,IF(BH194&lt;-5,-2,IF(BH194&lt;4,2,IF(BH194&lt;0,1)))))))))</f>
        <v/>
      </c>
      <c r="BK194" s="31" t="n"/>
      <c r="BL194" s="31">
        <f>BK194*M194</f>
        <v/>
      </c>
      <c r="BM194" s="548">
        <f>IF(BK194&gt;40,4,IF(BK194&gt;30,3.5,IF(BK194&gt;20,3,IF(BK194&gt;10,2,IF(BK194&gt;0,1,IF(BK194=0,0.5,IF(BK194&lt;-40,-4,IF(BK194&lt;-30,-3,IF(BK194&lt;-20,-2.5,IF(BK194&lt;-10,-2,IF(BK194&lt;0,0)))))))))))</f>
        <v/>
      </c>
      <c r="BN194" s="61" t="n"/>
      <c r="BO194" s="61">
        <f>BN194*M194</f>
        <v/>
      </c>
      <c r="BP194" s="548">
        <f>IF(BN194&lt;10,5,IF(BN194&lt;20,4,IF(BN194&lt;30,3,IF(BN194&lt;40,2,IF(BN194&lt;50,1,IF(BN194=50,0,IF(BN194&gt;90,-5,IF(BN194&gt;80,-4,IF(BN194&gt;70,-3,IF(BN194&gt;60,-2,IF(BN194&gt;50,-1,0)))))))))))</f>
        <v/>
      </c>
      <c r="BQ194" s="206" t="n"/>
      <c r="BR194" s="61" t="n"/>
      <c r="BS194" s="337">
        <f>BR194*M194</f>
        <v/>
      </c>
      <c r="BT194" s="225">
        <f>IF(BR194=1,20,IF(BR194&gt;0.9,16,IF(BR194&gt;0.8,12,IF(BR194&gt;0.7,8,IF(BR194&gt;0.6,4,IF(BR194&gt;0.5,0,IF(BR194&gt;0.4,-1,IF(BR194&gt;0.3,-2,IF(BR194&gt;0.2,-3,IF(BR194&gt;0.1,-4,IF(BR194&gt;0,-5,IF(BR194=0,-5))))))))))))</f>
        <v/>
      </c>
      <c r="BU194" s="61" t="n"/>
      <c r="BV194" s="548" t="n"/>
      <c r="BW194" s="548">
        <f>IF(BV194=$BZ$1,8,IF(BV194=$CA$1,4,IF(BV194=$CB$1,0,IF(BV194=$CC$1,-4,IF(BV194=$CE$1,-8)))))</f>
        <v/>
      </c>
      <c r="BX194" s="206" t="inlineStr">
        <is>
          <t>˄</t>
        </is>
      </c>
      <c r="BY194" s="206">
        <f>IF(BX194=BR$1,5,IF(BX194=BV$1,0,IF(BX194=BX$1,-5)))</f>
        <v/>
      </c>
      <c r="BZ194" s="554" t="n"/>
      <c r="CA194" s="548" t="inlineStr">
        <is>
          <t>Buy</t>
        </is>
      </c>
      <c r="CB194" s="61" t="n"/>
      <c r="CC194" s="61" t="n"/>
      <c r="CD194" s="61" t="n"/>
      <c r="CL194" s="332" t="n"/>
      <c r="CO194" s="548" t="n"/>
    </row>
    <row r="195" hidden="1" ht="15.75" customHeight="1" s="545">
      <c r="B195" s="246" t="n"/>
      <c r="C195" s="246" t="n"/>
      <c r="D195" s="246" t="n"/>
      <c r="E195" s="246" t="n"/>
      <c r="F195" s="246" t="n"/>
      <c r="G195" s="246" t="n"/>
      <c r="H195" s="246" t="n"/>
      <c r="I195" s="246" t="n"/>
      <c r="J195" s="246" t="n"/>
      <c r="K195" s="246" t="n"/>
      <c r="L195" s="270" t="n"/>
      <c r="M195" s="358" t="n"/>
      <c r="N195" s="335" t="n"/>
      <c r="O195" s="246" t="n"/>
      <c r="P195" s="246" t="n"/>
      <c r="Q195" s="246" t="n"/>
      <c r="R195" s="246" t="n"/>
      <c r="S195" s="249" t="n"/>
      <c r="T195" s="236" t="n"/>
      <c r="U195" s="547" t="n"/>
      <c r="X195" s="80" t="n"/>
      <c r="Y195" s="189" t="n"/>
      <c r="Z195" s="189" t="n"/>
      <c r="AA195" s="22">
        <f>AN195+AP195+AR195+AZ195+BB195+BG195+BJ195+BM195+BT195+BW195+BY195+AC195+AI195+BP195+AK195</f>
        <v/>
      </c>
      <c r="AB195" s="336">
        <f>IF(X195&gt;0,AB$189,0)</f>
        <v/>
      </c>
      <c r="AC195" s="337">
        <f>IF(AB195&gt;0,AC$189,0)</f>
        <v/>
      </c>
      <c r="AD195" s="366">
        <f>AB195*M195</f>
        <v/>
      </c>
      <c r="AE195" s="337">
        <f>AC195*M195</f>
        <v/>
      </c>
      <c r="AF195" s="332" t="n"/>
      <c r="AG195" s="332" t="n"/>
      <c r="AH195" s="225">
        <f>IF(AF195&gt;2500000,AQ$2,IF(AF195&gt;1000000,AR$2,IF(AF195&gt;750000,AS$2,IF(AF195&gt;500000,AT$2,IF(AF195&lt;500000,AU$2)))))</f>
        <v/>
      </c>
      <c r="AI195" s="31">
        <f>IF(AH195=AQ$2,20,IF(AH195=AR$2,15,IF(AH195=AS$2,10,IF(AH195=AT$2,5,IF(AH195=AU$2,0)))))</f>
        <v/>
      </c>
      <c r="AJ195" s="284" t="n"/>
      <c r="AK195" s="31">
        <f>IF(AJ195&gt;84,20,IF(AJ195&gt;80,15,IF(AJ195&gt;75,10,IF(AJ195&gt;70,5,IF(AJ195&gt;49,0,IF(AJ195&lt;1,0,IF(AJ195&lt;20,-20,IF(AJ195&lt;30,-15,IF(AJ195&lt;40,-10,IF(AJ195&lt;50,-5))))))))))</f>
        <v/>
      </c>
      <c r="AL195" s="22" t="n"/>
      <c r="AM195" s="550" t="n"/>
      <c r="AN195" s="22">
        <f>IF(AM195=$AN$1,20,IF(AM195=$AO$1,17,IF(AM195=$AP$1,12,IF(AM195=$AQ$1,5,IF(AM195=$AR$1,0)))))</f>
        <v/>
      </c>
      <c r="AP195" s="31" t="n"/>
      <c r="AQ195" s="175" t="n"/>
      <c r="AR195" s="548">
        <f>IF(AQ195=$AS$1,20,IF(AQ195=$AU$1,18,IF(AQ195=$AW$1,14,IF(AQ195=$AY$1,10,IF(AQ195=$BA$1,5,IF(AQ195=$BC$1,0,IF(AQ195=$BD$1,-2.5)))))))</f>
        <v/>
      </c>
      <c r="AS195" s="189" t="n"/>
      <c r="AT195" s="22">
        <f>IF(AS195&lt;1,5,IF(AS195&lt;2,0,IF(AS195&gt;2,-5, IF(AS195=0,5,IF(AS195&lt;0,-7)))))</f>
        <v/>
      </c>
      <c r="AU195" s="189" t="n"/>
      <c r="AV195" s="22">
        <f>IF(AU195&lt;0,-7,IF(AU195&lt;15,5,IF(AU195&lt;25,2,IF(AU195=25,-5,IF(AU195&gt;25,0)))))</f>
        <v/>
      </c>
      <c r="AW195" s="189" t="n"/>
      <c r="AX195" s="22">
        <f>IF(AW195=1,5,IF(AW195&lt;1,5,IF(AW195&gt;1,0)))</f>
        <v/>
      </c>
      <c r="AY195" s="189" t="n"/>
      <c r="AZ195" s="189">
        <f>IF(AY195=$AS$1,20,IF(AY195=$AU$1,18,IF(AY195=$AW$1,14,IF(AY195=$AY$1,10,IF(AY195=$BA$1,5,IF(AY195=$BC$1,0,IF(AY195=$BD$1,-2.5)))))))</f>
        <v/>
      </c>
      <c r="BA195" s="18" t="n"/>
      <c r="BB195" s="548">
        <f>IF(BA195&gt;0.05,2,IF(BA195&gt;0,1,IF(BA195&lt;-0.05,-1,IF(BA195&lt;0.1,-2))))</f>
        <v/>
      </c>
      <c r="BC195" s="554" t="n">
        <v>45657</v>
      </c>
      <c r="BD195" s="22" t="n"/>
      <c r="BE195" s="22">
        <f>X195</f>
        <v/>
      </c>
      <c r="BF195" s="18">
        <f>IF(BD195&gt;0,(BE195-BD195)/BD195,0)</f>
        <v/>
      </c>
      <c r="BG195" s="548">
        <f>IF(BF195&gt;0.05,4,IF(BF195&gt;0,2,IF(BF195&lt;-0.05,-2,IF(BF195&lt;0.1,-4))))</f>
        <v/>
      </c>
      <c r="BH195" s="225" t="n"/>
      <c r="BI195" s="225">
        <f>BH195*M195</f>
        <v/>
      </c>
      <c r="BJ195" s="225">
        <f>IF(BH195&gt;5,-1,IF(BH195&gt;4,0,IF(BH195&gt;3,1,IF(BH195&gt;2,2,IF(BH195&gt;1,2, IF(BH195=0,2,IF(BH195&lt;-5,-2,IF(BH195&lt;4,2,IF(BH195&lt;0,1)))))))))</f>
        <v/>
      </c>
      <c r="BK195" s="31" t="n"/>
      <c r="BL195" s="31">
        <f>BK195*M195</f>
        <v/>
      </c>
      <c r="BM195" s="548">
        <f>IF(BK195&gt;40,4,IF(BK195&gt;30,3.5,IF(BK195&gt;20,3,IF(BK195&gt;10,2,IF(BK195&gt;0,1,IF(BK195=0,0.5,IF(BK195&lt;-40,-4,IF(BK195&lt;-30,-3,IF(BK195&lt;-20,-2.5,IF(BK195&lt;-10,-2,IF(BK195&lt;0,0)))))))))))</f>
        <v/>
      </c>
      <c r="BN195" s="61" t="n"/>
      <c r="BO195" s="61">
        <f>BN195*M195</f>
        <v/>
      </c>
      <c r="BP195" s="548">
        <f>IF(BN195&lt;10,5,IF(BN195&lt;20,4,IF(BN195&lt;30,3,IF(BN195&lt;40,2,IF(BN195&lt;50,1,IF(BN195=50,0,IF(BN195&gt;90,-5,IF(BN195&gt;80,-4,IF(BN195&gt;70,-3,IF(BN195&gt;60,-2,IF(BN195&gt;50,-1,0)))))))))))</f>
        <v/>
      </c>
      <c r="BQ195" s="206" t="n"/>
      <c r="BR195" s="61" t="n"/>
      <c r="BS195" s="337">
        <f>BR195*M195</f>
        <v/>
      </c>
      <c r="BT195" s="225">
        <f>IF(BR195=1,20,IF(BR195&gt;0.9,16,IF(BR195&gt;0.8,12,IF(BR195&gt;0.7,8,IF(BR195&gt;0.6,4,IF(BR195&gt;0.5,0,IF(BR195&gt;0.4,-1,IF(BR195&gt;0.3,-2,IF(BR195&gt;0.2,-3,IF(BR195&gt;0.1,-4,IF(BR195&gt;0,-5,IF(BR195=0,-5))))))))))))</f>
        <v/>
      </c>
      <c r="BU195" s="61" t="n"/>
      <c r="BV195" s="548" t="n"/>
      <c r="BW195" s="548">
        <f>IF(BV195=$BZ$1,8,IF(BV195=$CA$1,4,IF(BV195=$CB$1,0,IF(BV195=$CC$1,-4,IF(BV195=$CE$1,-8)))))</f>
        <v/>
      </c>
      <c r="BX195" s="206" t="inlineStr">
        <is>
          <t>˄</t>
        </is>
      </c>
      <c r="BY195" s="206">
        <f>IF(BX195=BR$1,5,IF(BX195=BV$1,0,IF(BX195=BX$1,-5)))</f>
        <v/>
      </c>
      <c r="BZ195" s="554" t="n"/>
      <c r="CA195" s="548" t="inlineStr">
        <is>
          <t>Buy</t>
        </is>
      </c>
      <c r="CB195" s="61" t="n"/>
      <c r="CC195" s="61" t="n"/>
      <c r="CD195" s="61" t="n"/>
      <c r="CL195" s="332" t="n"/>
      <c r="CO195" s="548" t="n"/>
    </row>
    <row r="196">
      <c r="B196" s="246" t="n"/>
      <c r="C196" s="246" t="n"/>
      <c r="D196" s="246" t="n"/>
      <c r="E196" s="246" t="n"/>
      <c r="F196" s="246" t="n"/>
      <c r="G196" s="246" t="n"/>
      <c r="H196" s="246" t="n"/>
      <c r="I196" s="246" t="n"/>
      <c r="J196" s="246" t="n"/>
      <c r="K196" s="246" t="n"/>
      <c r="L196" s="270" t="n"/>
      <c r="M196" s="358" t="n"/>
      <c r="N196" s="335" t="n"/>
      <c r="O196" s="246" t="n"/>
      <c r="P196" s="246" t="n"/>
      <c r="Q196" s="246" t="n"/>
      <c r="R196" s="246" t="n"/>
      <c r="S196" s="249" t="n"/>
      <c r="U196" s="548" t="n"/>
      <c r="X196" s="80" t="n"/>
      <c r="Y196" s="80" t="n"/>
      <c r="Z196" s="80" t="n"/>
      <c r="AA196" s="80" t="n"/>
      <c r="AB196" s="80" t="n"/>
      <c r="AC196" s="80" t="n"/>
      <c r="AD196" s="80" t="n"/>
      <c r="AE196" s="80" t="n"/>
      <c r="AF196" s="80" t="n"/>
      <c r="AG196" s="80" t="n"/>
      <c r="AH196" s="80" t="n"/>
      <c r="AI196" s="80" t="n"/>
      <c r="AJ196" s="80" t="n"/>
      <c r="AK196" s="80" t="n"/>
      <c r="AL196" s="80" t="n"/>
      <c r="AM196" s="80" t="n"/>
      <c r="AN196" s="80" t="n"/>
      <c r="AO196" s="80" t="n"/>
      <c r="AP196" s="80" t="n"/>
      <c r="AQ196" s="80" t="n"/>
      <c r="AR196" s="80" t="n"/>
      <c r="AS196" s="80" t="n"/>
      <c r="AT196" s="80" t="n"/>
      <c r="AU196" s="80" t="n"/>
      <c r="AV196" s="80" t="n"/>
      <c r="AW196" s="80" t="n"/>
      <c r="AX196" s="80" t="n"/>
      <c r="AY196" s="80" t="n"/>
      <c r="AZ196" s="80" t="n"/>
      <c r="BA196" s="80" t="n"/>
      <c r="BB196" s="80" t="n"/>
      <c r="BC196" s="80" t="n"/>
      <c r="BD196" s="80" t="n"/>
      <c r="BE196" s="80" t="n"/>
      <c r="BF196" s="80" t="n"/>
      <c r="BG196" s="80" t="n"/>
      <c r="BH196" s="80" t="n"/>
      <c r="BI196" s="80" t="n"/>
      <c r="BJ196" s="80" t="n"/>
      <c r="BK196" s="80" t="n"/>
      <c r="BL196" s="80" t="n"/>
      <c r="BM196" s="80" t="n"/>
      <c r="BN196" s="80" t="n"/>
      <c r="BO196" s="80" t="n"/>
      <c r="BP196" s="80" t="n"/>
      <c r="BQ196" s="80" t="n"/>
      <c r="BR196" s="80" t="n"/>
      <c r="BS196" s="80" t="n"/>
      <c r="BT196" s="80" t="n"/>
      <c r="BU196" s="80" t="n"/>
      <c r="BV196" s="80" t="n"/>
      <c r="BW196" s="80" t="n"/>
      <c r="BX196" s="80" t="n"/>
      <c r="BY196" s="80" t="n"/>
      <c r="BZ196" s="80" t="n"/>
      <c r="CA196" s="548" t="n"/>
      <c r="CB196" s="61" t="n"/>
      <c r="CC196" s="61" t="n"/>
      <c r="CD196" s="332" t="n"/>
      <c r="CL196" s="332" t="n"/>
      <c r="CO196" s="548" t="n"/>
    </row>
    <row r="197" ht="19" customHeight="1" s="545">
      <c r="B197" s="246" t="n"/>
      <c r="C197" s="246" t="n"/>
      <c r="D197" s="246" t="n"/>
      <c r="E197" s="246" t="n"/>
      <c r="F197" s="246" t="n"/>
      <c r="G197" s="246" t="n"/>
      <c r="H197" s="246" t="n"/>
      <c r="I197" s="246" t="n"/>
      <c r="J197" s="246" t="n"/>
      <c r="K197" s="246" t="n"/>
      <c r="L197" s="270" t="n"/>
      <c r="M197" s="358" t="n"/>
      <c r="N197" s="335" t="n"/>
      <c r="O197" s="246" t="n"/>
      <c r="P197" s="246" t="n"/>
      <c r="Q197" s="246" t="n"/>
      <c r="R197" s="246" t="n"/>
      <c r="S197" s="249" t="n"/>
      <c r="T197" s="460" t="inlineStr">
        <is>
          <t>Consumer Discretionary</t>
        </is>
      </c>
      <c r="X197" s="80" t="n"/>
      <c r="Y197" s="80" t="n"/>
      <c r="Z197" s="80" t="n"/>
      <c r="AA197" s="80" t="n"/>
      <c r="AB197" s="80" t="n"/>
      <c r="AC197" s="80" t="n"/>
      <c r="AD197" s="80" t="n"/>
      <c r="AE197" s="80" t="n"/>
      <c r="AF197" s="80" t="n"/>
      <c r="AG197" s="80" t="n"/>
      <c r="AH197" s="80" t="n"/>
      <c r="AI197" s="80" t="n"/>
      <c r="AJ197" s="80" t="n"/>
      <c r="AK197" s="80" t="n"/>
      <c r="AL197" s="80" t="n"/>
      <c r="AM197" s="80" t="n"/>
      <c r="AN197" s="80" t="n"/>
      <c r="AO197" s="80" t="n"/>
      <c r="AP197" s="80" t="n"/>
      <c r="AQ197" s="80" t="n"/>
      <c r="AR197" s="80" t="n"/>
      <c r="AS197" s="80" t="n"/>
      <c r="AT197" s="80" t="n"/>
      <c r="AU197" s="80" t="n"/>
      <c r="AV197" s="80" t="n"/>
      <c r="AW197" s="80" t="n"/>
      <c r="AX197" s="80" t="n"/>
      <c r="AY197" s="80" t="n"/>
      <c r="AZ197" s="80" t="n"/>
      <c r="BA197" s="80" t="n"/>
      <c r="BB197" s="80" t="n"/>
      <c r="BC197" s="80" t="n"/>
      <c r="BD197" s="80" t="n"/>
      <c r="BE197" s="80" t="n"/>
      <c r="BF197" s="80" t="n"/>
      <c r="BG197" s="80" t="n"/>
      <c r="BH197" s="80" t="n"/>
      <c r="BI197" s="80" t="n"/>
      <c r="BJ197" s="80" t="n"/>
      <c r="BK197" s="80" t="n"/>
      <c r="BL197" s="80" t="n"/>
      <c r="BM197" s="80" t="n"/>
      <c r="BN197" s="80" t="n"/>
      <c r="BO197" s="80" t="n"/>
      <c r="BP197" s="80" t="n"/>
      <c r="BQ197" s="80" t="n"/>
      <c r="BR197" s="80" t="n"/>
      <c r="BS197" s="80" t="n"/>
      <c r="BT197" s="80" t="n"/>
      <c r="BU197" s="80" t="n"/>
      <c r="BV197" s="80" t="n"/>
      <c r="BW197" s="80" t="n"/>
      <c r="BX197" s="80" t="n"/>
      <c r="BY197" s="80" t="n"/>
      <c r="BZ197" s="80" t="n"/>
      <c r="CA197" s="548" t="n"/>
      <c r="CB197" s="61" t="n"/>
      <c r="CC197" s="61" t="n"/>
      <c r="CD197" s="332" t="n"/>
      <c r="CL197" s="332" t="n"/>
      <c r="CO197" s="548" t="n"/>
    </row>
    <row r="198" ht="17" customHeight="1" s="545">
      <c r="B198" s="246" t="n"/>
      <c r="C198" s="246" t="n"/>
      <c r="D198" s="246" t="n"/>
      <c r="E198" s="246" t="n"/>
      <c r="F198" s="246" t="n"/>
      <c r="G198" s="246" t="n"/>
      <c r="H198" s="246" t="n"/>
      <c r="I198" s="246" t="n"/>
      <c r="J198" s="246" t="n"/>
      <c r="K198" s="246" t="n"/>
      <c r="L198" s="270" t="n"/>
      <c r="M198" s="358" t="n"/>
      <c r="N198" s="335" t="n"/>
      <c r="O198" s="246" t="n"/>
      <c r="P198" s="246" t="n"/>
      <c r="Q198" s="246" t="n"/>
      <c r="R198" s="246" t="n"/>
      <c r="S198" s="249" t="n"/>
      <c r="T198" s="456" t="inlineStr">
        <is>
          <t>XLY</t>
        </is>
      </c>
      <c r="U198" s="446" t="inlineStr">
        <is>
          <t>Automobiles &amp; Components</t>
        </is>
      </c>
      <c r="X198" s="80" t="n"/>
      <c r="Y198" s="80" t="n"/>
      <c r="Z198" s="80" t="n"/>
      <c r="AA198" s="80" t="n"/>
      <c r="AB198" s="455">
        <f>VLOOKUP(CLEAN(TRIM(T198)), 'ETF''s'!$B$7:$C$42, 2, FALSE)</f>
        <v/>
      </c>
      <c r="AC198" s="506">
        <f>VLOOKUP(CLEAN(TRIM(T198)), 'ETF''s'!$B$7:$D$42, 3, FALSE)</f>
        <v/>
      </c>
      <c r="AD198" s="80" t="n"/>
      <c r="AE198" s="80" t="n"/>
      <c r="AF198" s="80" t="n"/>
      <c r="AG198" s="80" t="n"/>
      <c r="AH198" s="80" t="n"/>
      <c r="AI198" s="80" t="n"/>
      <c r="AJ198" s="80" t="n"/>
      <c r="AK198" s="80" t="n"/>
      <c r="AL198" s="80" t="n"/>
      <c r="AM198" s="80" t="n"/>
      <c r="AN198" s="80" t="n"/>
      <c r="AO198" s="80" t="n"/>
      <c r="AP198" s="80" t="n"/>
      <c r="AQ198" s="80" t="n"/>
      <c r="AR198" s="80" t="n"/>
      <c r="AS198" s="80" t="n"/>
      <c r="AT198" s="80" t="n"/>
      <c r="AU198" s="80" t="n"/>
      <c r="AV198" s="80" t="n"/>
      <c r="AW198" s="80" t="n"/>
      <c r="AX198" s="80" t="n"/>
      <c r="AY198" s="80" t="n"/>
      <c r="AZ198" s="80" t="n"/>
      <c r="BA198" s="80" t="n"/>
      <c r="BB198" s="80" t="n"/>
      <c r="BC198" s="80" t="n"/>
      <c r="BD198" s="80" t="n"/>
      <c r="BE198" s="80" t="n"/>
      <c r="BF198" s="80" t="n"/>
      <c r="BG198" s="80" t="n"/>
      <c r="BH198" s="80" t="n"/>
      <c r="BI198" s="80" t="n"/>
      <c r="BJ198" s="80" t="n"/>
      <c r="BK198" s="80" t="n"/>
      <c r="BL198" s="80" t="n"/>
      <c r="BM198" s="80" t="n"/>
      <c r="BN198" s="80" t="n"/>
      <c r="BO198" s="80" t="n"/>
      <c r="BP198" s="80" t="n"/>
      <c r="BQ198" s="80" t="n"/>
      <c r="BR198" s="80" t="n"/>
      <c r="BS198" s="80" t="n"/>
      <c r="BT198" s="80" t="n"/>
      <c r="BU198" s="80" t="n"/>
      <c r="BV198" s="80" t="n"/>
      <c r="BW198" s="80" t="n"/>
      <c r="BX198" s="80" t="n"/>
      <c r="BY198" s="80" t="n"/>
      <c r="BZ198" s="80" t="n"/>
      <c r="CA198" s="548" t="n"/>
      <c r="CB198" s="61" t="n"/>
      <c r="CC198" s="61" t="n"/>
      <c r="CD198" s="332" t="n"/>
      <c r="CL198" s="332" t="n"/>
      <c r="CO198" s="548" t="n"/>
      <c r="CR198" t="inlineStr">
        <is>
          <t>Automobiles &amp; Components</t>
        </is>
      </c>
    </row>
    <row r="199">
      <c r="B199" s="246" t="n"/>
      <c r="C199" s="246" t="n"/>
      <c r="D199" s="246" t="n"/>
      <c r="E199" s="246" t="n"/>
      <c r="F199" s="246" t="n"/>
      <c r="G199" s="246" t="n"/>
      <c r="H199" s="246" t="n"/>
      <c r="I199" s="246" t="n"/>
      <c r="J199" s="246" t="n"/>
      <c r="K199" s="246" t="n"/>
      <c r="L199" s="270" t="n"/>
      <c r="M199" s="358" t="n"/>
      <c r="N199" s="335" t="n"/>
      <c r="O199" s="246" t="n"/>
      <c r="P199" s="246" t="n"/>
      <c r="Q199" s="246" t="n"/>
      <c r="R199" s="246" t="n"/>
      <c r="S199" s="249">
        <f>IF(BN199&lt;30,$BX$1,IF(BN199&gt;70,$BR$1,$BV$1))</f>
        <v/>
      </c>
      <c r="T199" s="458" t="n"/>
      <c r="U199" s="547" t="inlineStr">
        <is>
          <t>CVNA</t>
        </is>
      </c>
      <c r="V199" t="inlineStr">
        <is>
          <t>Carvana Co.</t>
        </is>
      </c>
      <c r="X199" t="n">
        <v>375.72</v>
      </c>
      <c r="Y199" s="189" t="n"/>
      <c r="Z199" s="189" t="n"/>
      <c r="AA199" s="22">
        <f>AN199+AP199+AR199+AZ199+BB199+BG199+BJ199+BM199+BT199+BW199+BY199+AC199+AI199+BP199+AK199</f>
        <v/>
      </c>
      <c r="AB199" s="336">
        <f>IF(X199&gt;0,AB$198,0)</f>
        <v/>
      </c>
      <c r="AC199" s="337">
        <f>IF(AB199&gt;0,AC$198,0)</f>
        <v/>
      </c>
      <c r="AD199" s="366">
        <f>AB199*M199</f>
        <v/>
      </c>
      <c r="AE199" s="337">
        <f>AC199*M199</f>
        <v/>
      </c>
      <c r="AF199" s="332" t="n">
        <v>935287</v>
      </c>
      <c r="AG199" s="332" t="n">
        <v>32356</v>
      </c>
      <c r="AH199" s="225">
        <f>IF(AF199&gt;2500000,AQ$2,IF(AF199&gt;1000000,AR$2,IF(AF199&gt;750000,AS$2,IF(AF199&gt;500000,AT$2,IF(AF199&lt;500000,AU$2)))))</f>
        <v/>
      </c>
      <c r="AI199" s="31">
        <f>IF(AH199=AQ$2,20,IF(AH199=AR$2,15,IF(AH199=AS$2,10,IF(AH199=AT$2,5,IF(AH199=AU$2,0)))))</f>
        <v/>
      </c>
      <c r="AJ199" s="284" t="n">
        <v>61</v>
      </c>
      <c r="AK199" s="31">
        <f>IF(AJ199&gt;84,20,IF(AJ199&gt;80,15,IF(AJ199&gt;75,10,IF(AJ199&gt;70,5,IF(AJ199&gt;49,0,IF(AJ199&lt;1,0,IF(AJ199&lt;20,-20,IF(AJ199&lt;30,-15,IF(AJ199&lt;40,-10,IF(AJ199&lt;50,-5))))))))))</f>
        <v/>
      </c>
      <c r="AL199" s="22" t="n"/>
      <c r="AM199" s="414" t="inlineStr">
        <is>
          <t>A</t>
        </is>
      </c>
      <c r="AN199" s="22">
        <f>IF(AM199=$AN$1,20,IF(AM199=$AO$1,17,IF(AM199=$AP$1,12,IF(AM199=$AQ$1,5,IF(AM199=$AR$1,0)))))</f>
        <v/>
      </c>
      <c r="AP199" s="31" t="n"/>
      <c r="AQ199" s="175" t="inlineStr">
        <is>
          <t>Neutral</t>
        </is>
      </c>
      <c r="AR199" s="548">
        <f>IF(AQ199=$AS$1,20,IF(AQ199=$AU$1,18,IF(AQ199=$AW$1,14,IF(AQ199=$AY$1,10,IF(AQ199=$BA$1,5,IF(AQ199=$BC$1,0,IF(AQ199=$BD$1,-2.5)))))))</f>
        <v/>
      </c>
      <c r="AS199" s="189" t="n">
        <v>2.7</v>
      </c>
      <c r="AT199" s="22">
        <f>IF(AS199&lt;1,5,IF(AS199&lt;2,0,IF(AS199&gt;2,-5, IF(AS199=0,5,IF(AS199&lt;0,-7)))))</f>
        <v/>
      </c>
      <c r="AU199" s="189" t="n">
        <v>87.79000000000001</v>
      </c>
      <c r="AV199" s="22">
        <f>IF(AU199&lt;0,-7,IF(AU199&lt;15,5,IF(AU199&lt;25,2,IF(AU199=25,-5,IF(AU199&gt;25,0)))))</f>
        <v/>
      </c>
      <c r="AW199" s="189" t="n">
        <v>0.88</v>
      </c>
      <c r="AX199" s="22">
        <f>IF(AW199=1,5,IF(AW199&lt;1,5,IF(AW199&gt;1,0)))</f>
        <v/>
      </c>
      <c r="AY199" s="178" t="inlineStr">
        <is>
          <t>V Bearish</t>
        </is>
      </c>
      <c r="AZ199" s="189">
        <f>IF(AY199=$AS$1,20,IF(AY199=$AU$1,18,IF(AY199=$AW$1,14,IF(AY199=$AY$1,10,IF(AY199=$BA$1,5,IF(AY199=$BC$1,0,IF(AY199=$BD$1,-2.5)))))))</f>
        <v/>
      </c>
      <c r="BA199" s="18" t="n">
        <v>1.127</v>
      </c>
      <c r="BB199" s="548">
        <f>IF(BA199&gt;0.05,2,IF(BA199&gt;0,1,IF(BA199&lt;-0.05,-1,IF(BA199&lt;0.1,-2))))</f>
        <v/>
      </c>
      <c r="BC199" s="554" t="n">
        <v>45657</v>
      </c>
      <c r="BD199" s="22" t="n">
        <v>203.36</v>
      </c>
      <c r="BE199" s="22">
        <f>X199</f>
        <v/>
      </c>
      <c r="BF199" s="18">
        <f>IF(BD199&gt;0,(BE199-BD199)/BD199,0)</f>
        <v/>
      </c>
      <c r="BG199" s="548">
        <f>IF(BF199&gt;0.05,4,IF(BF199&gt;0,2,IF(BF199&lt;-0.05,-2,IF(BF199&lt;0.1,-4))))</f>
        <v/>
      </c>
      <c r="BH199" s="225" t="n">
        <v>1</v>
      </c>
      <c r="BI199" s="225">
        <f>BH199*M199</f>
        <v/>
      </c>
      <c r="BJ199" s="225">
        <f>IF(BH199&gt;5,-1,IF(BH199&gt;4,0,IF(BH199&gt;3,1,IF(BH199&gt;2,2,IF(BH199&gt;1,2, IF(BH199=0,2,IF(BH199&lt;-5,-2,IF(BH199&lt;4,2,IF(BH199&lt;0,1)))))))))</f>
        <v/>
      </c>
      <c r="BK199" s="31" t="n">
        <v>7</v>
      </c>
      <c r="BL199" s="31">
        <f>BK199*M199</f>
        <v/>
      </c>
      <c r="BM199" s="548">
        <f>IF(BK199&gt;40,4,IF(BK199&gt;30,3.5,IF(BK199&gt;20,3,IF(BK199&gt;10,2,IF(BK199&gt;0,1,IF(BK199=0,0.5,IF(BK199&lt;-40,-4,IF(BK199&lt;-30,-3,IF(BK199&lt;-20,-2.5,IF(BK199&lt;-10,-2,IF(BK199&lt;0,0)))))))))))</f>
        <v/>
      </c>
      <c r="BN199" s="61" t="n">
        <v>64</v>
      </c>
      <c r="BO199" s="61">
        <f>BN199*M199</f>
        <v/>
      </c>
      <c r="BP199" s="548">
        <f>IF(BN199&lt;10,5,IF(BN199&lt;20,4,IF(BN199&lt;30,3,IF(BN199&lt;40,2,IF(BN199&lt;50,1,IF(BN199=50,0,IF(BN199&gt;90,-5,IF(BN199&gt;80,-4,IF(BN199&gt;70,-3,IF(BN199&gt;60,-2,IF(BN199&gt;50,-1,0)))))))))))</f>
        <v/>
      </c>
      <c r="BQ199" s="206" t="n"/>
      <c r="BR199" s="61" t="n">
        <v>0.82</v>
      </c>
      <c r="BS199" s="337">
        <f>BR199*M199</f>
        <v/>
      </c>
      <c r="BT199" s="225">
        <f>IF(BR199=1,20,IF(BR199&gt;0.9,16,IF(BR199&gt;0.8,12,IF(BR199&gt;0.7,8,IF(BR199&gt;0.6,4,IF(BR199&gt;0.5,0,IF(BR199&gt;0.4,-1,IF(BR199&gt;0.3,-2,IF(BR199&gt;0.2,-3,IF(BR199&gt;0.1,-4,IF(BR199&gt;0,-5,IF(BR199=0,-5))))))))))))</f>
        <v/>
      </c>
      <c r="BU199" s="61" t="n"/>
      <c r="BV199" s="548" t="inlineStr">
        <is>
          <t>V Bull</t>
        </is>
      </c>
      <c r="BW199" s="548">
        <f>IF(BV199=$BZ$1,8,IF(BV199=$CA$1,4,IF(BV199=$CB$1,0,IF(BV199=$CC$1,-4,IF(BV199=$CE$1,-8)))))</f>
        <v/>
      </c>
      <c r="BX199" s="206" t="inlineStr">
        <is>
          <t>˄</t>
        </is>
      </c>
      <c r="BY199" s="206">
        <f>IF(BX199=BR$1,5,IF(BX199=BV$1,0,IF(BX199=BX$1,-5)))</f>
        <v/>
      </c>
      <c r="BZ199" s="554" t="n">
        <v>45959</v>
      </c>
      <c r="CA199" s="548" t="inlineStr">
        <is>
          <t>Buy</t>
        </is>
      </c>
      <c r="CE199" t="inlineStr">
        <is>
          <t>Consumer Discretionary</t>
        </is>
      </c>
      <c r="CF199" t="inlineStr">
        <is>
          <t>Retail</t>
        </is>
      </c>
      <c r="CG199" t="inlineStr">
        <is>
          <t>Specialy Retail</t>
        </is>
      </c>
      <c r="CH199" t="inlineStr">
        <is>
          <t>Automotive Retail</t>
        </is>
      </c>
      <c r="CL199" s="332" t="n"/>
      <c r="CO199" s="548" t="n"/>
      <c r="CR199" t="inlineStr">
        <is>
          <t>CVNA</t>
        </is>
      </c>
    </row>
    <row r="200" hidden="1" ht="15.75" customHeight="1" s="545">
      <c r="B200" s="246" t="n"/>
      <c r="C200" s="246" t="n"/>
      <c r="D200" s="246" t="n"/>
      <c r="E200" s="246" t="n"/>
      <c r="F200" s="246" t="n"/>
      <c r="G200" s="246" t="n"/>
      <c r="H200" s="246" t="n"/>
      <c r="I200" s="246" t="n"/>
      <c r="J200" s="246" t="n"/>
      <c r="K200" s="246" t="n"/>
      <c r="L200" s="270" t="n"/>
      <c r="M200" s="358" t="n"/>
      <c r="N200" s="335" t="n"/>
      <c r="O200" s="246" t="n"/>
      <c r="P200" s="246" t="n"/>
      <c r="Q200" s="246" t="n"/>
      <c r="R200" s="246" t="n"/>
      <c r="S200" s="249" t="n"/>
      <c r="T200" s="547" t="n"/>
      <c r="X200" s="80" t="n"/>
      <c r="Y200" s="189" t="n"/>
      <c r="Z200" s="189" t="n"/>
      <c r="AA200" s="22">
        <f>AN200+AP200+AR200+AZ200+BB200+BG200+BJ200+BM200+BT200+BW200+BY200+AC200+AI200+BP200+AK200</f>
        <v/>
      </c>
      <c r="AB200" s="336">
        <f>IF(X200&gt;0,AB$198,0)</f>
        <v/>
      </c>
      <c r="AC200" s="337">
        <f>IF(AB200&gt;0,AC$198,0)</f>
        <v/>
      </c>
      <c r="AD200" s="366">
        <f>AB200*M200</f>
        <v/>
      </c>
      <c r="AE200" s="337">
        <f>AC200*M200</f>
        <v/>
      </c>
      <c r="AF200" s="332" t="n"/>
      <c r="AG200" s="332" t="n"/>
      <c r="AH200" s="225">
        <f>IF(AF200&gt;2500000,AQ$2,IF(AF200&gt;1000000,AR$2,IF(AF200&gt;750000,AS$2,IF(AF200&gt;500000,AT$2,IF(AF200&lt;500000,AU$2)))))</f>
        <v/>
      </c>
      <c r="AI200" s="31">
        <f>IF(AH200=AQ$2,20,IF(AH200=AR$2,15,IF(AH200=AS$2,10,IF(AH200=AT$2,5,IF(AH200=AU$2,0)))))</f>
        <v/>
      </c>
      <c r="AJ200" s="284" t="n"/>
      <c r="AK200" s="31">
        <f>IF(AJ200&gt;84,20,IF(AJ200&gt;80,15,IF(AJ200&gt;75,10,IF(AJ200&gt;70,5,IF(AJ200&gt;49,0,IF(AJ200&lt;1,0,IF(AJ200&lt;20,-20,IF(AJ200&lt;30,-15,IF(AJ200&lt;40,-10,IF(AJ200&lt;50,-5))))))))))</f>
        <v/>
      </c>
      <c r="AL200" s="22" t="n"/>
      <c r="AM200" s="550" t="n"/>
      <c r="AN200" s="22">
        <f>IF(AM200=$AN$1,20,IF(AM200=$AO$1,17,IF(AM200=$AP$1,12,IF(AM200=$AQ$1,5,IF(AM200=$AR$1,0)))))</f>
        <v/>
      </c>
      <c r="AP200" s="31" t="n"/>
      <c r="AQ200" s="175" t="n"/>
      <c r="AR200" s="548">
        <f>IF(AQ200=$AS$1,20,IF(AQ200=$AU$1,18,IF(AQ200=$AW$1,14,IF(AQ200=$AY$1,10,IF(AQ200=$BA$1,5,IF(AQ200=$BC$1,0,IF(AQ200=$BD$1,-2.5)))))))</f>
        <v/>
      </c>
      <c r="AS200" s="189" t="n"/>
      <c r="AT200" s="22">
        <f>IF(AS200&lt;1,5,IF(AS200&lt;2,0,IF(AS200&gt;2,-5, IF(AS200=0,5,IF(AS200&lt;0,-7)))))</f>
        <v/>
      </c>
      <c r="AU200" s="189" t="n"/>
      <c r="AV200" s="22">
        <f>IF(AU200&lt;0,-7,IF(AU200&lt;15,5,IF(AU200&lt;25,2,IF(AU200=25,-5,IF(AU200&gt;25,0)))))</f>
        <v/>
      </c>
      <c r="AW200" s="189" t="n"/>
      <c r="AX200" s="22">
        <f>IF(AW200=1,5,IF(AW200&lt;1,5,IF(AW200&gt;1,0)))</f>
        <v/>
      </c>
      <c r="AY200" s="189" t="n"/>
      <c r="AZ200" s="189">
        <f>IF(AY200=$AS$1,20,IF(AY200=$AU$1,18,IF(AY200=$AW$1,14,IF(AY200=$AY$1,10,IF(AY200=$BA$1,5,IF(AY200=$BC$1,0,IF(AY200=$BD$1,-2.5)))))))</f>
        <v/>
      </c>
      <c r="BA200" s="18" t="n"/>
      <c r="BB200" s="548">
        <f>IF(BA200&gt;0.05,2,IF(BA200&gt;0,1,IF(BA200&lt;-0.05,-1,IF(BA200&lt;0.1,-2))))</f>
        <v/>
      </c>
      <c r="BC200" s="554" t="n">
        <v>45657</v>
      </c>
      <c r="BD200" s="22" t="n"/>
      <c r="BE200" s="22">
        <f>X200</f>
        <v/>
      </c>
      <c r="BF200" s="18">
        <f>IF(BD200&gt;0,(BE200-BD200)/BD200,0)</f>
        <v/>
      </c>
      <c r="BG200" s="548">
        <f>IF(BF200&gt;0.05,4,IF(BF200&gt;0,2,IF(BF200&lt;-0.05,-2,IF(BF200&lt;0.1,-4))))</f>
        <v/>
      </c>
      <c r="BH200" s="225" t="n"/>
      <c r="BI200" s="225">
        <f>BH200*M200</f>
        <v/>
      </c>
      <c r="BJ200" s="225">
        <f>IF(BH200&gt;5,-1,IF(BH200&gt;4,0,IF(BH200&gt;3,1,IF(BH200&gt;2,2,IF(BH200&gt;1,2, IF(BH200=0,2,IF(BH200&lt;-5,-2,IF(BH200&lt;4,2,IF(BH200&lt;0,1)))))))))</f>
        <v/>
      </c>
      <c r="BK200" s="31" t="n"/>
      <c r="BL200" s="31">
        <f>BK200*M200</f>
        <v/>
      </c>
      <c r="BM200" s="548">
        <f>IF(BK200&gt;40,4,IF(BK200&gt;30,3.5,IF(BK200&gt;20,3,IF(BK200&gt;10,2,IF(BK200&gt;0,1,IF(BK200=0,0.5,IF(BK200&lt;-40,-4,IF(BK200&lt;-30,-3,IF(BK200&lt;-20,-2.5,IF(BK200&lt;-10,-2,IF(BK200&lt;0,0)))))))))))</f>
        <v/>
      </c>
      <c r="BN200" s="61" t="n"/>
      <c r="BO200" s="61">
        <f>BN200*M200</f>
        <v/>
      </c>
      <c r="BP200" s="548">
        <f>IF(BN200&lt;10,5,IF(BN200&lt;20,4,IF(BN200&lt;30,3,IF(BN200&lt;40,2,IF(BN200&lt;50,1,IF(BN200=50,0,IF(BN200&gt;90,-5,IF(BN200&gt;80,-4,IF(BN200&gt;70,-3,IF(BN200&gt;60,-2,IF(BN200&gt;50,-1,0)))))))))))</f>
        <v/>
      </c>
      <c r="BQ200" s="206" t="n"/>
      <c r="BR200" s="61" t="n"/>
      <c r="BS200" s="337">
        <f>BR200*M200</f>
        <v/>
      </c>
      <c r="BT200" s="225">
        <f>IF(BR200=1,20,IF(BR200&gt;0.9,16,IF(BR200&gt;0.8,12,IF(BR200&gt;0.7,8,IF(BR200&gt;0.6,4,IF(BR200&gt;0.5,0,IF(BR200&gt;0.4,-1,IF(BR200&gt;0.3,-2,IF(BR200&gt;0.2,-3,IF(BR200&gt;0.1,-4,IF(BR200&gt;0,-5,IF(BR200=0,-5))))))))))))</f>
        <v/>
      </c>
      <c r="BU200" s="61" t="n"/>
      <c r="BV200" s="548" t="n"/>
      <c r="BW200" s="548">
        <f>IF(BV200=$BZ$1,8,IF(BV200=$CA$1,4,IF(BV200=$CB$1,0,IF(BV200=$CC$1,-4,IF(BV200=$CE$1,-8)))))</f>
        <v/>
      </c>
      <c r="BX200" s="206" t="inlineStr">
        <is>
          <t>˄</t>
        </is>
      </c>
      <c r="BY200" s="206">
        <f>IF(BX200=BR$1,5,IF(BX200=BV$1,0,IF(BX200=BX$1,-5)))</f>
        <v/>
      </c>
      <c r="BZ200" s="554" t="n"/>
      <c r="CA200" s="548" t="inlineStr">
        <is>
          <t>Buy</t>
        </is>
      </c>
      <c r="CB200" s="61" t="n"/>
      <c r="CC200" s="61" t="n"/>
      <c r="CD200" s="332" t="n"/>
      <c r="CL200" s="332" t="n"/>
      <c r="CO200" s="548" t="n"/>
    </row>
    <row r="201" hidden="1" ht="15.75" customHeight="1" s="545">
      <c r="B201" s="246" t="n"/>
      <c r="C201" s="246" t="n"/>
      <c r="D201" s="246" t="n"/>
      <c r="E201" s="246" t="n"/>
      <c r="F201" s="246" t="n"/>
      <c r="G201" s="246" t="n"/>
      <c r="H201" s="246" t="n"/>
      <c r="I201" s="246" t="n"/>
      <c r="J201" s="246" t="n"/>
      <c r="K201" s="246" t="n"/>
      <c r="L201" s="270" t="n"/>
      <c r="M201" s="358" t="n"/>
      <c r="N201" s="335" t="n"/>
      <c r="O201" s="246" t="n"/>
      <c r="P201" s="246" t="n"/>
      <c r="Q201" s="246" t="n"/>
      <c r="R201" s="246" t="n"/>
      <c r="S201" s="249" t="n"/>
      <c r="T201" s="547" t="n"/>
      <c r="X201" s="80" t="n"/>
      <c r="Y201" s="189" t="n"/>
      <c r="Z201" s="189" t="n"/>
      <c r="AA201" s="22">
        <f>AN201+AP201+AR201+AZ201+BB201+BG201+BJ201+BM201+BT201+BW201+BY201+AC201+AI201+BP201+AK201</f>
        <v/>
      </c>
      <c r="AB201" s="336">
        <f>IF(X201&gt;0,AB$198,0)</f>
        <v/>
      </c>
      <c r="AC201" s="337">
        <f>IF(AB201&gt;0,AC$198,0)</f>
        <v/>
      </c>
      <c r="AD201" s="366">
        <f>AB201*M201</f>
        <v/>
      </c>
      <c r="AE201" s="337">
        <f>AC201*M201</f>
        <v/>
      </c>
      <c r="AF201" s="332" t="n"/>
      <c r="AG201" s="332" t="n"/>
      <c r="AH201" s="225">
        <f>IF(AF201&gt;2500000,AQ$2,IF(AF201&gt;1000000,AR$2,IF(AF201&gt;750000,AS$2,IF(AF201&gt;500000,AT$2,IF(AF201&lt;500000,AU$2)))))</f>
        <v/>
      </c>
      <c r="AI201" s="31">
        <f>IF(AH201=AQ$2,20,IF(AH201=AR$2,15,IF(AH201=AS$2,10,IF(AH201=AT$2,5,IF(AH201=AU$2,0)))))</f>
        <v/>
      </c>
      <c r="AJ201" s="284" t="n"/>
      <c r="AK201" s="31">
        <f>IF(AJ201&gt;84,20,IF(AJ201&gt;80,15,IF(AJ201&gt;75,10,IF(AJ201&gt;70,5,IF(AJ201&gt;49,0,IF(AJ201&lt;1,0,IF(AJ201&lt;20,-20,IF(AJ201&lt;30,-15,IF(AJ201&lt;40,-10,IF(AJ201&lt;50,-5))))))))))</f>
        <v/>
      </c>
      <c r="AL201" s="22" t="n"/>
      <c r="AM201" s="550" t="n"/>
      <c r="AN201" s="22">
        <f>IF(AM201=$AN$1,20,IF(AM201=$AO$1,17,IF(AM201=$AP$1,12,IF(AM201=$AQ$1,5,IF(AM201=$AR$1,0)))))</f>
        <v/>
      </c>
      <c r="AP201" s="31" t="n"/>
      <c r="AQ201" s="175" t="n"/>
      <c r="AR201" s="548">
        <f>IF(AQ201=$AS$1,20,IF(AQ201=$AU$1,18,IF(AQ201=$AW$1,14,IF(AQ201=$AY$1,10,IF(AQ201=$BA$1,5,IF(AQ201=$BC$1,0,IF(AQ201=$BD$1,-2.5)))))))</f>
        <v/>
      </c>
      <c r="AS201" s="189" t="n"/>
      <c r="AT201" s="22">
        <f>IF(AS201&lt;1,5,IF(AS201&lt;2,0,IF(AS201&gt;2,-5, IF(AS201=0,5,IF(AS201&lt;0,-7)))))</f>
        <v/>
      </c>
      <c r="AU201" s="189" t="n"/>
      <c r="AV201" s="22">
        <f>IF(AU201&lt;0,-7,IF(AU201&lt;15,5,IF(AU201&lt;25,2,IF(AU201=25,-5,IF(AU201&gt;25,0)))))</f>
        <v/>
      </c>
      <c r="AW201" s="189" t="n"/>
      <c r="AX201" s="22">
        <f>IF(AW201=1,5,IF(AW201&lt;1,5,IF(AW201&gt;1,0)))</f>
        <v/>
      </c>
      <c r="AY201" s="189" t="n"/>
      <c r="AZ201" s="189">
        <f>IF(AY201=$AS$1,20,IF(AY201=$AU$1,18,IF(AY201=$AW$1,14,IF(AY201=$AY$1,10,IF(AY201=$BA$1,5,IF(AY201=$BC$1,0,IF(AY201=$BD$1,-2.5)))))))</f>
        <v/>
      </c>
      <c r="BA201" s="18" t="n"/>
      <c r="BB201" s="548">
        <f>IF(BA201&gt;0.05,2,IF(BA201&gt;0,1,IF(BA201&lt;-0.05,-1,IF(BA201&lt;0.1,-2))))</f>
        <v/>
      </c>
      <c r="BC201" s="554" t="n">
        <v>45657</v>
      </c>
      <c r="BD201" s="22" t="n"/>
      <c r="BE201" s="22">
        <f>X201</f>
        <v/>
      </c>
      <c r="BF201" s="18">
        <f>IF(BD201&gt;0,(BE201-BD201)/BD201,0)</f>
        <v/>
      </c>
      <c r="BG201" s="548">
        <f>IF(BF201&gt;0.05,4,IF(BF201&gt;0,2,IF(BF201&lt;-0.05,-2,IF(BF201&lt;0.1,-4))))</f>
        <v/>
      </c>
      <c r="BH201" s="225" t="n"/>
      <c r="BI201" s="225">
        <f>BH201*M201</f>
        <v/>
      </c>
      <c r="BJ201" s="225">
        <f>IF(BH201&gt;5,-1,IF(BH201&gt;4,0,IF(BH201&gt;3,1,IF(BH201&gt;2,2,IF(BH201&gt;1,2, IF(BH201=0,2,IF(BH201&lt;-5,-2,IF(BH201&lt;4,2,IF(BH201&lt;0,1)))))))))</f>
        <v/>
      </c>
      <c r="BK201" s="31" t="n"/>
      <c r="BL201" s="31">
        <f>BK201*M201</f>
        <v/>
      </c>
      <c r="BM201" s="548">
        <f>IF(BK201&gt;40,4,IF(BK201&gt;30,3.5,IF(BK201&gt;20,3,IF(BK201&gt;10,2,IF(BK201&gt;0,1,IF(BK201=0,0.5,IF(BK201&lt;-40,-4,IF(BK201&lt;-30,-3,IF(BK201&lt;-20,-2.5,IF(BK201&lt;-10,-2,IF(BK201&lt;0,0)))))))))))</f>
        <v/>
      </c>
      <c r="BN201" s="61" t="n"/>
      <c r="BO201" s="61">
        <f>BN201*M201</f>
        <v/>
      </c>
      <c r="BP201" s="548">
        <f>IF(BN201&lt;10,5,IF(BN201&lt;20,4,IF(BN201&lt;30,3,IF(BN201&lt;40,2,IF(BN201&lt;50,1,IF(BN201=50,0,IF(BN201&gt;90,-5,IF(BN201&gt;80,-4,IF(BN201&gt;70,-3,IF(BN201&gt;60,-2,IF(BN201&gt;50,-1,0)))))))))))</f>
        <v/>
      </c>
      <c r="BQ201" s="206" t="n"/>
      <c r="BR201" s="61" t="n"/>
      <c r="BS201" s="337">
        <f>BR201*M201</f>
        <v/>
      </c>
      <c r="BT201" s="225">
        <f>IF(BR201=1,20,IF(BR201&gt;0.9,16,IF(BR201&gt;0.8,12,IF(BR201&gt;0.7,8,IF(BR201&gt;0.6,4,IF(BR201&gt;0.5,0,IF(BR201&gt;0.4,-1,IF(BR201&gt;0.3,-2,IF(BR201&gt;0.2,-3,IF(BR201&gt;0.1,-4,IF(BR201&gt;0,-5,IF(BR201=0,-5))))))))))))</f>
        <v/>
      </c>
      <c r="BU201" s="61" t="n"/>
      <c r="BV201" s="548" t="n"/>
      <c r="BW201" s="548">
        <f>IF(BV201=$BZ$1,8,IF(BV201=$CA$1,4,IF(BV201=$CB$1,0,IF(BV201=$CC$1,-4,IF(BV201=$CE$1,-8)))))</f>
        <v/>
      </c>
      <c r="BX201" s="206" t="inlineStr">
        <is>
          <t>˄</t>
        </is>
      </c>
      <c r="BY201" s="206">
        <f>IF(BX201=BR$1,5,IF(BX201=BV$1,0,IF(BX201=BX$1,-5)))</f>
        <v/>
      </c>
      <c r="BZ201" s="554" t="n"/>
      <c r="CA201" s="548" t="inlineStr">
        <is>
          <t>Buy</t>
        </is>
      </c>
      <c r="CB201" s="61" t="n"/>
      <c r="CC201" s="61" t="n"/>
      <c r="CD201" s="332" t="n"/>
      <c r="CL201" s="332" t="n"/>
      <c r="CO201" s="548" t="n"/>
    </row>
    <row r="202">
      <c r="B202" s="246" t="n"/>
      <c r="C202" s="246" t="n"/>
      <c r="D202" s="246" t="n"/>
      <c r="E202" s="246" t="n"/>
      <c r="F202" s="246" t="n"/>
      <c r="G202" s="246" t="n"/>
      <c r="H202" s="246" t="n"/>
      <c r="I202" s="246" t="n"/>
      <c r="J202" s="246" t="n"/>
      <c r="K202" s="246" t="n"/>
      <c r="L202" s="270" t="n"/>
      <c r="M202" s="358" t="n"/>
      <c r="N202" s="335" t="n"/>
      <c r="O202" s="246" t="n"/>
      <c r="P202" s="246" t="n"/>
      <c r="Q202" s="246" t="n"/>
      <c r="R202" s="246" t="n"/>
      <c r="S202" s="249" t="n"/>
      <c r="T202" s="547" t="n"/>
      <c r="X202" s="80" t="n"/>
      <c r="Y202" s="80" t="n"/>
      <c r="Z202" s="80" t="n"/>
      <c r="AA202" s="80" t="n"/>
      <c r="AB202" s="80" t="n"/>
      <c r="AC202" s="80" t="n"/>
      <c r="AD202" s="80" t="n"/>
      <c r="AE202" s="80" t="n"/>
      <c r="AF202" s="80" t="n"/>
      <c r="AG202" s="80" t="n"/>
      <c r="AH202" s="80" t="n"/>
      <c r="AI202" s="80" t="n"/>
      <c r="AJ202" s="80" t="n"/>
      <c r="AK202" s="80" t="n"/>
      <c r="AL202" s="80" t="n"/>
      <c r="AM202" s="80" t="n"/>
      <c r="AN202" s="80" t="n"/>
      <c r="AO202" s="80" t="n"/>
      <c r="AP202" s="80" t="n"/>
      <c r="AQ202" s="80" t="n"/>
      <c r="AR202" s="80" t="n"/>
      <c r="AS202" s="80" t="n"/>
      <c r="AT202" s="80" t="n"/>
      <c r="AU202" s="80" t="n"/>
      <c r="AV202" s="80" t="n"/>
      <c r="AW202" s="80" t="n"/>
      <c r="AX202" s="80" t="n"/>
      <c r="AY202" s="80" t="n"/>
      <c r="AZ202" s="80" t="n"/>
      <c r="BA202" s="80" t="n"/>
      <c r="BB202" s="80" t="n"/>
      <c r="BC202" s="80" t="n"/>
      <c r="BD202" s="80" t="n"/>
      <c r="BE202" s="80" t="n"/>
      <c r="BF202" s="80" t="n"/>
      <c r="BG202" s="80" t="n"/>
      <c r="BH202" s="80" t="n"/>
      <c r="BI202" s="80" t="n"/>
      <c r="BJ202" s="80" t="n"/>
      <c r="BK202" s="80" t="n"/>
      <c r="BL202" s="80" t="n"/>
      <c r="BM202" s="80" t="n"/>
      <c r="BN202" s="80" t="n"/>
      <c r="BO202" s="80" t="n"/>
      <c r="BP202" s="80" t="n"/>
      <c r="BQ202" s="80" t="n"/>
      <c r="BR202" s="80" t="n"/>
      <c r="BS202" s="80" t="n"/>
      <c r="BT202" s="80" t="n"/>
      <c r="BU202" s="80" t="n"/>
      <c r="BV202" s="80" t="n"/>
      <c r="BW202" s="80" t="n"/>
      <c r="BX202" s="80" t="n"/>
      <c r="BY202" s="80" t="n"/>
      <c r="BZ202" s="80" t="n"/>
      <c r="CA202" s="548" t="n"/>
      <c r="CB202" s="61" t="n"/>
      <c r="CC202" s="61" t="n"/>
      <c r="CD202" s="332" t="n"/>
      <c r="CL202" s="332" t="n"/>
      <c r="CO202" s="548" t="n"/>
    </row>
    <row r="203" ht="17" customHeight="1" s="545">
      <c r="B203" s="246" t="n"/>
      <c r="C203" s="246" t="n"/>
      <c r="D203" s="246" t="n"/>
      <c r="E203" s="246" t="n"/>
      <c r="F203" s="246" t="n"/>
      <c r="G203" s="246" t="n"/>
      <c r="H203" s="246" t="n"/>
      <c r="I203" s="246" t="n"/>
      <c r="J203" s="246" t="n"/>
      <c r="K203" s="246" t="n"/>
      <c r="L203" s="270" t="n"/>
      <c r="M203" s="358" t="n"/>
      <c r="N203" s="335" t="n"/>
      <c r="O203" s="246" t="n"/>
      <c r="P203" s="246" t="n"/>
      <c r="Q203" s="246" t="n"/>
      <c r="R203" s="246" t="n"/>
      <c r="S203" s="249" t="n"/>
      <c r="T203" s="456" t="inlineStr">
        <is>
          <t>XHB</t>
        </is>
      </c>
      <c r="U203" s="446" t="inlineStr">
        <is>
          <t>Consumer Durables, Apparel, Homebuilding</t>
        </is>
      </c>
      <c r="X203" s="80" t="n"/>
      <c r="Y203" s="80" t="n"/>
      <c r="Z203" s="80" t="n"/>
      <c r="AA203" s="80" t="n"/>
      <c r="AB203" s="455">
        <f>VLOOKUP(CLEAN(TRIM(T203)), 'ETF''s'!$B$7:$C$42, 2, FALSE)</f>
        <v/>
      </c>
      <c r="AC203" s="506">
        <f>VLOOKUP(CLEAN(TRIM(T203)), 'ETF''s'!$B$7:$D$42, 3, FALSE)</f>
        <v/>
      </c>
      <c r="AD203" s="80" t="n"/>
      <c r="AE203" s="80" t="n"/>
      <c r="AF203" s="80" t="n"/>
      <c r="AG203" s="80" t="n"/>
      <c r="AH203" s="80" t="n"/>
      <c r="AI203" s="80" t="n"/>
      <c r="AJ203" s="80" t="n"/>
      <c r="AK203" s="80" t="n"/>
      <c r="AL203" s="80" t="n"/>
      <c r="AM203" s="80" t="n"/>
      <c r="AN203" s="80" t="n"/>
      <c r="AO203" s="80" t="n"/>
      <c r="AP203" s="80" t="n"/>
      <c r="AQ203" s="80" t="n"/>
      <c r="AR203" s="80" t="n"/>
      <c r="AS203" s="80" t="n"/>
      <c r="AT203" s="80" t="n"/>
      <c r="AU203" s="80" t="n"/>
      <c r="AV203" s="80" t="n"/>
      <c r="AW203" s="80" t="n"/>
      <c r="AX203" s="80" t="n"/>
      <c r="AY203" s="80" t="n"/>
      <c r="AZ203" s="80" t="n"/>
      <c r="BA203" s="80" t="n"/>
      <c r="BB203" s="80" t="n"/>
      <c r="BC203" s="80" t="n"/>
      <c r="BD203" s="80" t="n"/>
      <c r="BE203" s="80" t="n"/>
      <c r="BF203" s="80" t="n"/>
      <c r="BG203" s="80" t="n"/>
      <c r="BH203" s="80" t="n"/>
      <c r="BI203" s="80" t="n"/>
      <c r="BJ203" s="80" t="n"/>
      <c r="BK203" s="80" t="n"/>
      <c r="BL203" s="80" t="n"/>
      <c r="BM203" s="80" t="n"/>
      <c r="BN203" s="80" t="n"/>
      <c r="BO203" s="80" t="n"/>
      <c r="BP203" s="80" t="n"/>
      <c r="BQ203" s="80" t="n"/>
      <c r="BR203" s="80" t="n"/>
      <c r="BS203" s="80" t="n"/>
      <c r="BT203" s="80" t="n"/>
      <c r="BU203" s="80" t="n"/>
      <c r="BV203" s="80" t="n"/>
      <c r="BW203" s="80" t="n"/>
      <c r="BX203" s="80" t="n"/>
      <c r="BY203" s="80" t="n"/>
      <c r="BZ203" s="80" t="n"/>
      <c r="CA203" s="548" t="n"/>
      <c r="CB203" s="61" t="n"/>
      <c r="CC203" s="61" t="n"/>
      <c r="CD203" s="332" t="n"/>
      <c r="CL203" s="332" t="n"/>
      <c r="CO203" s="548" t="n"/>
      <c r="CR203" t="inlineStr">
        <is>
          <t>Consumer Durables, Apparel, Homebuilding</t>
        </is>
      </c>
    </row>
    <row r="204">
      <c r="B204" s="246" t="n"/>
      <c r="C204" s="246" t="n"/>
      <c r="D204" s="246" t="n"/>
      <c r="E204" s="246" t="n"/>
      <c r="F204" s="246" t="n"/>
      <c r="G204" s="246" t="n"/>
      <c r="H204" s="246" t="n"/>
      <c r="I204" s="246" t="n"/>
      <c r="J204" s="246" t="n"/>
      <c r="K204" s="246" t="n"/>
      <c r="L204" s="270" t="n"/>
      <c r="M204" s="358" t="n"/>
      <c r="N204" s="335" t="n"/>
      <c r="O204" s="246" t="n"/>
      <c r="P204" s="246" t="n"/>
      <c r="Q204" s="246" t="n"/>
      <c r="R204" s="246" t="n"/>
      <c r="S204" s="249">
        <f>IF(BN204&lt;30,$BX$1,IF(BN204&gt;70,$BR$1,$BV$1))</f>
        <v/>
      </c>
      <c r="T204" s="246" t="n"/>
      <c r="U204" s="547" t="inlineStr">
        <is>
          <t>PHM</t>
        </is>
      </c>
      <c r="V204" t="inlineStr">
        <is>
          <t>PulteGroup, Inc.</t>
        </is>
      </c>
      <c r="X204" t="n">
        <v>137.61</v>
      </c>
      <c r="Y204" s="189" t="n"/>
      <c r="Z204" s="189" t="n"/>
      <c r="AA204" s="22">
        <f>AN204+AP204+AR204+AZ204+BB204+BG204+BJ204+BM204+BT204+BW204+BY204+AC204+AI204+BP204+AK204</f>
        <v/>
      </c>
      <c r="AB204" s="336">
        <f>IF(X204&gt;0,AB$203,0)</f>
        <v/>
      </c>
      <c r="AC204" s="337">
        <f>IF(AB204&gt;0,AC$203,0)</f>
        <v/>
      </c>
      <c r="AD204" s="366">
        <f>AB204*M204</f>
        <v/>
      </c>
      <c r="AE204" s="337">
        <f>AC204*M204</f>
        <v/>
      </c>
      <c r="AF204" s="332" t="n">
        <v>2587307</v>
      </c>
      <c r="AG204" s="332" t="n">
        <v>423477</v>
      </c>
      <c r="AH204" s="225">
        <f>IF(AF204&gt;2500000,AQ$2,IF(AF204&gt;1000000,AR$2,IF(AF204&gt;750000,AS$2,IF(AF204&gt;500000,AT$2,IF(AF204&lt;500000,AU$2)))))</f>
        <v/>
      </c>
      <c r="AI204" s="31">
        <f>IF(AH204=AQ$2,20,IF(AH204=AR$2,15,IF(AH204=AS$2,10,IF(AH204=AT$2,5,IF(AH204=AU$2,0)))))</f>
        <v/>
      </c>
      <c r="AJ204" s="284" t="n">
        <v>71</v>
      </c>
      <c r="AK204" s="31">
        <f>IF(AJ204&gt;84,20,IF(AJ204&gt;80,15,IF(AJ204&gt;75,10,IF(AJ204&gt;70,5,IF(AJ204&gt;49,0,IF(AJ204&lt;1,0,IF(AJ204&lt;20,-20,IF(AJ204&lt;30,-15,IF(AJ204&lt;40,-10,IF(AJ204&lt;50,-5))))))))))</f>
        <v/>
      </c>
      <c r="AL204" s="22" t="n"/>
      <c r="AM204" s="550" t="inlineStr">
        <is>
          <t>C</t>
        </is>
      </c>
      <c r="AN204" s="22">
        <f>IF(AM204=$AN$1,20,IF(AM204=$AO$1,17,IF(AM204=$AP$1,12,IF(AM204=$AQ$1,5,IF(AM204=$AR$1,0)))))</f>
        <v/>
      </c>
      <c r="AP204" s="31" t="n"/>
      <c r="AQ204" s="239" t="inlineStr">
        <is>
          <t>Bullish</t>
        </is>
      </c>
      <c r="AR204" s="548">
        <f>IF(AQ204=$AS$1,20,IF(AQ204=$AU$1,18,IF(AQ204=$AW$1,14,IF(AQ204=$AY$1,10,IF(AQ204=$BA$1,5,IF(AQ204=$BC$1,0,IF(AQ204=$BD$1,-2.5)))))))</f>
        <v/>
      </c>
      <c r="AS204" s="189" t="n">
        <v>0.14</v>
      </c>
      <c r="AT204" s="22">
        <f>IF(AS204&lt;1,5,IF(AS204&lt;2,0,IF(AS204&gt;2,-5, IF(AS204=0,5,IF(AS204&lt;0,-7)))))</f>
        <v/>
      </c>
      <c r="AU204" s="189" t="n">
        <v>10.2</v>
      </c>
      <c r="AV204" s="22">
        <f>IF(AU204&lt;0,-7,IF(AU204&lt;15,5,IF(AU204&lt;25,2,IF(AU204=25,-5,IF(AU204&gt;25,0)))))</f>
        <v/>
      </c>
      <c r="AW204" s="189" t="n">
        <v>0.73</v>
      </c>
      <c r="AX204" s="22">
        <f>IF(AW204&lt;0,-7,IF(AW204&lt;15,5,IF(AW204&lt;25,2,IF(AW204=25,-5,IF(AW204&gt;25,0)))))</f>
        <v/>
      </c>
      <c r="AY204" s="239" t="inlineStr">
        <is>
          <t>Bullish</t>
        </is>
      </c>
      <c r="AZ204" s="189">
        <f>IF(AY204=$AS$1,20,IF(AY204=$AU$1,18,IF(AY204=$AW$1,14,IF(AY204=$AY$1,10,IF(AY204=$BA$1,5,IF(AY204=$BC$1,0,IF(AY204=$BD$1,-2.5)))))))</f>
        <v/>
      </c>
      <c r="BA204" s="18" t="n">
        <v>-0.038</v>
      </c>
      <c r="BB204" s="548">
        <f>IF(BA204&gt;0.05,2,IF(BA204&gt;0,1,IF(BA204&lt;-0.05,-1,IF(BA204&lt;0.1,-2))))</f>
        <v/>
      </c>
      <c r="BC204" s="554" t="n">
        <v>45657</v>
      </c>
      <c r="BD204" s="22" t="n">
        <v>108.26</v>
      </c>
      <c r="BE204" s="22">
        <f>X204</f>
        <v/>
      </c>
      <c r="BF204" s="18">
        <f>IF(BD204&gt;0,(BE204-BD204)/BD204,0)</f>
        <v/>
      </c>
      <c r="BG204" s="548">
        <f>IF(BF204&gt;0.05,4,IF(BF204&gt;0,2,IF(BF204&lt;-0.05,-2,IF(BF204&lt;0.1,-4))))</f>
        <v/>
      </c>
      <c r="BH204" s="225" t="n">
        <v>3</v>
      </c>
      <c r="BI204" s="225">
        <f>BH204*M204</f>
        <v/>
      </c>
      <c r="BJ204" s="225">
        <f>IF(BH204&gt;5,-1,IF(BH204&gt;4,0,IF(BH204&gt;3,1,IF(BH204&gt;2,2,IF(BH204&gt;1,2, IF(BH204=0,2,IF(BH204&lt;-5,-2,IF(BH204&lt;4,2,IF(BH204&lt;0,1)))))))))</f>
        <v/>
      </c>
      <c r="BK204" s="31" t="n">
        <v>2</v>
      </c>
      <c r="BL204" s="31">
        <f>BK204*M204</f>
        <v/>
      </c>
      <c r="BM204" s="548">
        <f>IF(BK204&gt;40,4,IF(BK204&gt;30,3.5,IF(BK204&gt;20,3,IF(BK204&gt;10,2,IF(BK204&gt;0,1,IF(BK204=0,0.5,IF(BK204&lt;-40,-4,IF(BK204&lt;-30,-3,IF(BK204&lt;-20,-2.5,IF(BK204&lt;-10,-2,IF(BK204&lt;0,0)))))))))))</f>
        <v/>
      </c>
      <c r="BN204" s="61" t="n">
        <v>56</v>
      </c>
      <c r="BO204" s="61">
        <f>BN204*M204</f>
        <v/>
      </c>
      <c r="BP204" s="548">
        <f>IF(BN204&lt;10,5,IF(BN204&lt;20,4,IF(BN204&lt;30,3,IF(BN204&lt;40,2,IF(BN204&lt;50,1,IF(BN204=50,0,IF(BN204&gt;90,-5,IF(BN204&gt;80,-4,IF(BN204&gt;70,-3,IF(BN204&gt;60,-2,IF(BN204&gt;50,-1,0)))))))))))</f>
        <v/>
      </c>
      <c r="BQ204" s="206" t="n"/>
      <c r="BR204" s="61" t="n">
        <v>0.72</v>
      </c>
      <c r="BS204" s="337">
        <f>BR204*M204</f>
        <v/>
      </c>
      <c r="BT204" s="225">
        <f>IF(BR204=1,20,IF(BR204&gt;0.9,16,IF(BR204&gt;0.8,12,IF(BR204&gt;0.7,8,IF(BR204&gt;0.6,4,IF(BR204&gt;0.5,0,IF(BR204&gt;0.4,-1,IF(BR204&gt;0.3,-2,IF(BR204&gt;0.2,-3,IF(BR204&gt;0.1,-4,IF(BR204&gt;0,-5,IF(BR204=0,-5))))))))))))</f>
        <v/>
      </c>
      <c r="BU204" s="61" t="n"/>
      <c r="BV204" s="548" t="inlineStr">
        <is>
          <t>Neut</t>
        </is>
      </c>
      <c r="BW204" s="548">
        <f>IF(BV204=$BZ$1,8,IF(BV204=$CA$1,4,IF(BV204=$CB$1,0,IF(BV204=$CC$1,-4,IF(BV204=$CE$1,-8)))))</f>
        <v/>
      </c>
      <c r="BX204" s="206" t="inlineStr">
        <is>
          <t>˄</t>
        </is>
      </c>
      <c r="BY204" s="206">
        <f>IF(BX204=BR$1,5,IF(BX204=BV$1,0,IF(BX204=BX$1,-5)))</f>
        <v/>
      </c>
      <c r="BZ204" s="554" t="n">
        <v>45951</v>
      </c>
      <c r="CA204" s="548" t="inlineStr">
        <is>
          <t>Buy</t>
        </is>
      </c>
      <c r="CB204" s="61" t="n">
        <v>65</v>
      </c>
      <c r="CC204" s="61" t="n">
        <v>125</v>
      </c>
      <c r="CD204" s="332" t="n"/>
      <c r="CE204" t="inlineStr">
        <is>
          <t>Cons. Disc.</t>
        </is>
      </c>
      <c r="CF204" t="inlineStr">
        <is>
          <t>Consum. Durables</t>
        </is>
      </c>
      <c r="CG204" t="inlineStr">
        <is>
          <t>Household Durables</t>
        </is>
      </c>
      <c r="CH204" t="inlineStr">
        <is>
          <t>Homebuilding</t>
        </is>
      </c>
      <c r="CL204" s="332" t="n"/>
      <c r="CO204" s="548" t="n"/>
      <c r="CR204" t="inlineStr">
        <is>
          <t>PHM</t>
        </is>
      </c>
    </row>
    <row r="205">
      <c r="B205" s="246" t="n"/>
      <c r="C205" s="246" t="n"/>
      <c r="D205" s="246" t="n"/>
      <c r="E205" s="246" t="n"/>
      <c r="F205" s="246" t="n"/>
      <c r="G205" s="246" t="n"/>
      <c r="H205" s="246" t="n"/>
      <c r="I205" s="246" t="n"/>
      <c r="J205" s="246" t="n"/>
      <c r="K205" s="246" t="n"/>
      <c r="L205" s="270" t="n"/>
      <c r="M205" s="358" t="n"/>
      <c r="N205" s="335" t="n"/>
      <c r="O205" s="246" t="n"/>
      <c r="P205" s="246" t="n"/>
      <c r="Q205" s="246" t="n"/>
      <c r="R205" s="246" t="n"/>
      <c r="S205" s="249">
        <f>IF(BN205&lt;30,$BX$1,IF(BN205&gt;70,$BR$1,$BV$1))</f>
        <v/>
      </c>
      <c r="T205" s="246" t="n"/>
      <c r="U205" s="547" t="inlineStr">
        <is>
          <t>DHI</t>
        </is>
      </c>
      <c r="V205" t="inlineStr">
        <is>
          <t>D.R. Horton, Inc</t>
        </is>
      </c>
      <c r="X205" t="n">
        <v>174.95</v>
      </c>
      <c r="Y205" s="189" t="n"/>
      <c r="Z205" s="189" t="n"/>
      <c r="AA205" s="22">
        <f>AN205+AP205+AR205+AZ205+BB205+BG205+BJ205+BM205+BT205+BW205+BY205+AC205+AI205+BP205+AK205</f>
        <v/>
      </c>
      <c r="AB205" s="336">
        <f>IF(X205&gt;0,AB$203,0)</f>
        <v/>
      </c>
      <c r="AC205" s="337">
        <f>IF(AB205&gt;0,AC$203,0)</f>
        <v/>
      </c>
      <c r="AD205" s="366">
        <f>AB205*M205</f>
        <v/>
      </c>
      <c r="AE205" s="337">
        <f>AC205*M205</f>
        <v/>
      </c>
      <c r="AF205" s="332" t="n">
        <v>2550469</v>
      </c>
      <c r="AG205" s="332" t="n">
        <v>367742</v>
      </c>
      <c r="AH205" s="225">
        <f>IF(AF205&gt;2500000,AQ$2,IF(AF205&gt;1000000,AR$2,IF(AF205&gt;750000,AS$2,IF(AF205&gt;500000,AT$2,IF(AF205&lt;500000,AU$2)))))</f>
        <v/>
      </c>
      <c r="AI205" s="31">
        <f>IF(AH205=AQ$2,20,IF(AH205=AR$2,15,IF(AH205=AS$2,10,IF(AH205=AT$2,5,IF(AH205=AU$2,0)))))</f>
        <v/>
      </c>
      <c r="AJ205" s="284" t="n">
        <v>72</v>
      </c>
      <c r="AK205" s="31">
        <f>IF(AJ205&gt;84,20,IF(AJ205&gt;80,15,IF(AJ205&gt;75,10,IF(AJ205&gt;70,5,IF(AJ205&gt;49,0,IF(AJ205&lt;1,0,IF(AJ205&lt;20,-20,IF(AJ205&lt;30,-15,IF(AJ205&lt;40,-10,IF(AJ205&lt;50,-5))))))))))</f>
        <v/>
      </c>
      <c r="AL205" s="22" t="n"/>
      <c r="AM205" s="550" t="inlineStr">
        <is>
          <t>C</t>
        </is>
      </c>
      <c r="AN205" s="22">
        <f>IF(AM205=$AN$1,20,IF(AM205=$AO$1,17,IF(AM205=$AP$1,12,IF(AM205=$AQ$1,5,IF(AM205=$AR$1,0)))))</f>
        <v/>
      </c>
      <c r="AP205" s="31" t="n"/>
      <c r="AQ205" s="239" t="inlineStr">
        <is>
          <t>Bullish</t>
        </is>
      </c>
      <c r="AR205" s="548">
        <f>IF(AQ205=$AS$1,20,IF(AQ205=$AU$1,18,IF(AQ205=$AW$1,14,IF(AQ205=$AY$1,10,IF(AQ205=$BA$1,5,IF(AQ205=$BC$1,0,IF(AQ205=$BD$1,-2.5)))))))</f>
        <v/>
      </c>
      <c r="AS205" s="189" t="n">
        <v>0.23</v>
      </c>
      <c r="AT205" s="22">
        <f>IF(AS205&lt;1,5,IF(AS205&lt;2,0,IF(AS205&gt;2,-5, IF(AS205=0,5,IF(AS205&lt;0,-7)))))</f>
        <v/>
      </c>
      <c r="AU205" s="189" t="n">
        <v>13.95</v>
      </c>
      <c r="AV205" s="22">
        <f>IF(AU205&lt;0,-7,IF(AU205&lt;15,5,IF(AU205&lt;25,2,IF(AU205=25,-5,IF(AU205&gt;25,0)))))</f>
        <v/>
      </c>
      <c r="AW205" s="189" t="n">
        <v>6.37</v>
      </c>
      <c r="AX205" s="22">
        <f>IF(AW205=1,5,IF(AW205&lt;1,5,IF(AW205&gt;1,0)))</f>
        <v/>
      </c>
      <c r="AY205" s="239" t="inlineStr">
        <is>
          <t>Bullish</t>
        </is>
      </c>
      <c r="AZ205" s="189">
        <f>IF(AY205=$AS$1,20,IF(AY205=$AU$1,18,IF(AY205=$AW$1,14,IF(AY205=$AY$1,10,IF(AY205=$BA$1,5,IF(AY205=$BC$1,0,IF(AY205=$BD$1,-2.5)))))))</f>
        <v/>
      </c>
      <c r="BA205" s="18" t="n">
        <v>-0.08</v>
      </c>
      <c r="BB205" s="548">
        <f>IF(BA205&gt;0.05,2,IF(BA205&gt;0,1,IF(BA205&lt;-0.05,-1,IF(BA205&lt;0.1,-2))))</f>
        <v/>
      </c>
      <c r="BC205" s="554" t="n">
        <v>45657</v>
      </c>
      <c r="BD205" s="22" t="n">
        <v>138.6</v>
      </c>
      <c r="BE205" s="22">
        <f>X205</f>
        <v/>
      </c>
      <c r="BF205" s="18">
        <f>IF(BD205&gt;0,(BE205-BD205)/BD205,0)</f>
        <v/>
      </c>
      <c r="BG205" s="548">
        <f>IF(BF205&gt;0.05,4,IF(BF205&gt;0,2,IF(BF205&lt;-0.05,-2,IF(BF205&lt;0.1,-4))))</f>
        <v/>
      </c>
      <c r="BH205" s="225" t="n">
        <v>3</v>
      </c>
      <c r="BI205" s="225">
        <f>BH205*M205</f>
        <v/>
      </c>
      <c r="BJ205" s="225">
        <f>IF(BH205&gt;5,-1,IF(BH205&gt;4,0,IF(BH205&gt;3,1,IF(BH205&gt;2,2,IF(BH205&gt;1,2, IF(BH205=0,2,IF(BH205&lt;-5,-2,IF(BH205&lt;4,2,IF(BH205&lt;0,1)))))))))</f>
        <v/>
      </c>
      <c r="BK205" s="31" t="n">
        <v>14</v>
      </c>
      <c r="BL205" s="31">
        <f>BK205*M205</f>
        <v/>
      </c>
      <c r="BM205" s="548">
        <f>IF(BK205&gt;40,4,IF(BK205&gt;30,3.5,IF(BK205&gt;20,3,IF(BK205&gt;10,2,IF(BK205&gt;0,1,IF(BK205=0,0.5,IF(BK205&lt;-40,-4,IF(BK205&lt;-30,-3,IF(BK205&lt;-20,-2.5,IF(BK205&lt;-10,-2,IF(BK205&lt;0,0)))))))))))</f>
        <v/>
      </c>
      <c r="BN205" s="61" t="n">
        <v>56</v>
      </c>
      <c r="BO205" s="61">
        <f>BN205*M205</f>
        <v/>
      </c>
      <c r="BP205" s="548">
        <f>IF(BN205&lt;10,5,IF(BN205&lt;20,4,IF(BN205&lt;30,3,IF(BN205&lt;40,2,IF(BN205&lt;50,1,IF(BN205=50,0,IF(BN205&gt;90,-5,IF(BN205&gt;80,-4,IF(BN205&gt;70,-3,IF(BN205&gt;60,-2,IF(BN205&gt;50,-1,0)))))))))))</f>
        <v/>
      </c>
      <c r="BQ205" s="206" t="n"/>
      <c r="BR205" s="61" t="n">
        <v>0.71</v>
      </c>
      <c r="BS205" s="337">
        <f>BR205*M205</f>
        <v/>
      </c>
      <c r="BT205" s="225">
        <f>IF(BR205=1,20,IF(BR205&gt;0.9,16,IF(BR205&gt;0.8,12,IF(BR205&gt;0.7,8,IF(BR205&gt;0.6,4,IF(BR205&gt;0.5,0,IF(BR205&gt;0.4,-1,IF(BR205&gt;0.3,-2,IF(BR205&gt;0.2,-3,IF(BR205&gt;0.1,-4,IF(BR205&gt;0,-5,IF(BR205=0,-5))))))))))))</f>
        <v/>
      </c>
      <c r="BU205" s="61" t="n"/>
      <c r="BV205" s="548" t="inlineStr">
        <is>
          <t>Neut</t>
        </is>
      </c>
      <c r="BW205" s="548">
        <f>IF(BV205=$BZ$1,8,IF(BV205=$CA$1,4,IF(BV205=$CB$1,0,IF(BV205=$CC$1,-4,IF(BV205=$CE$1,-8)))))</f>
        <v/>
      </c>
      <c r="BX205" s="206" t="inlineStr">
        <is>
          <t>˄</t>
        </is>
      </c>
      <c r="BY205" s="206">
        <f>IF(BX205=BR$1,5,IF(BX205=BV$1,0,IF(BX205=BX$1,-5)))</f>
        <v/>
      </c>
      <c r="BZ205" s="554" t="n">
        <v>45958</v>
      </c>
      <c r="CA205" s="548" t="inlineStr">
        <is>
          <t>Buy</t>
        </is>
      </c>
      <c r="CB205" s="61" t="n">
        <v>100</v>
      </c>
      <c r="CC205" s="61" t="n">
        <v>170</v>
      </c>
      <c r="CD205" s="332" t="n"/>
      <c r="CE205" t="inlineStr">
        <is>
          <t>Cons. Disc.</t>
        </is>
      </c>
      <c r="CF205" t="inlineStr">
        <is>
          <t>Consum. Durables</t>
        </is>
      </c>
      <c r="CG205" t="inlineStr">
        <is>
          <t>Household Durables</t>
        </is>
      </c>
      <c r="CH205" t="inlineStr">
        <is>
          <t>Homebuilding</t>
        </is>
      </c>
      <c r="CL205" s="332" t="n"/>
      <c r="CO205" s="548" t="n"/>
      <c r="CR205" t="inlineStr">
        <is>
          <t>DHI</t>
        </is>
      </c>
    </row>
    <row r="206">
      <c r="B206" s="246" t="n"/>
      <c r="C206" s="246" t="n"/>
      <c r="D206" s="246" t="n"/>
      <c r="E206" s="246" t="n"/>
      <c r="F206" s="246" t="n"/>
      <c r="G206" s="246" t="n"/>
      <c r="H206" s="246" t="n"/>
      <c r="I206" s="246" t="n"/>
      <c r="J206" s="246" t="n"/>
      <c r="K206" s="246" t="n"/>
      <c r="L206" s="270" t="n"/>
      <c r="M206" s="358" t="n"/>
      <c r="N206" s="335" t="n"/>
      <c r="O206" s="246" t="n"/>
      <c r="P206" s="246" t="n"/>
      <c r="Q206" s="246" t="n"/>
      <c r="R206" s="246" t="n"/>
      <c r="S206" s="249">
        <f>IF(BN206&lt;30,$BX$1,IF(BN206&gt;70,$BR$1,$BV$1))</f>
        <v/>
      </c>
      <c r="T206" s="246" t="n"/>
      <c r="U206" s="547" t="inlineStr">
        <is>
          <t>LEN</t>
        </is>
      </c>
      <c r="V206" t="inlineStr">
        <is>
          <t>Lennar Corporation</t>
        </is>
      </c>
      <c r="X206" s="189" t="n">
        <v>130.07</v>
      </c>
      <c r="Y206" s="189" t="n"/>
      <c r="Z206" s="189" t="n"/>
      <c r="AA206" s="22">
        <f>AN206+AP206+AR206+AZ206+BB206+BG206+BJ206+BM206+BT206+BW206+BY206+AC206+AI206+BP206+AK206</f>
        <v/>
      </c>
      <c r="AB206" s="336">
        <f>IF(X206&gt;0,AB$203,0)</f>
        <v/>
      </c>
      <c r="AC206" s="337">
        <f>IF(AB206&gt;0,AC$203,0)</f>
        <v/>
      </c>
      <c r="AD206" s="366">
        <f>AB206*M206</f>
        <v/>
      </c>
      <c r="AE206" s="337">
        <f>AC206*M206</f>
        <v/>
      </c>
      <c r="AF206" s="332" t="n">
        <v>2786826</v>
      </c>
      <c r="AG206" s="332" t="n">
        <v>320621</v>
      </c>
      <c r="AH206" s="225">
        <f>IF(AF206&gt;2500000,AQ$2,IF(AF206&gt;1000000,AR$2,IF(AF206&gt;750000,AS$2,IF(AF206&gt;500000,AT$2,IF(AF206&lt;500000,AU$2)))))</f>
        <v/>
      </c>
      <c r="AI206" s="31">
        <f>IF(AH206=AQ$2,20,IF(AH206=AR$2,15,IF(AH206=AS$2,10,IF(AH206=AT$2,5,IF(AH206=AU$2,0)))))</f>
        <v/>
      </c>
      <c r="AJ206" s="284" t="n">
        <v>68</v>
      </c>
      <c r="AK206" s="31">
        <f>IF(AJ206&gt;84,20,IF(AJ206&gt;80,15,IF(AJ206&gt;75,10,IF(AJ206&gt;70,5,IF(AJ206&gt;49,0,IF(AJ206&lt;1,0,IF(AJ206&lt;20,-20,IF(AJ206&lt;30,-15,IF(AJ206&lt;40,-10,IF(AJ206&lt;50,-5))))))))))</f>
        <v/>
      </c>
      <c r="AL206" s="22" t="n"/>
      <c r="AM206" s="457" t="inlineStr">
        <is>
          <t>D</t>
        </is>
      </c>
      <c r="AN206" s="22">
        <f>IF(AM206=$AN$1,20,IF(AM206=$AO$1,17,IF(AM206=$AP$1,12,IF(AM206=$AQ$1,5,IF(AM206=$AR$1,0)))))</f>
        <v/>
      </c>
      <c r="AP206" s="31" t="n"/>
      <c r="AQ206" s="175" t="inlineStr">
        <is>
          <t>Neutral</t>
        </is>
      </c>
      <c r="AR206" s="548">
        <f>IF(AQ206=$AS$1,20,IF(AQ206=$AU$1,18,IF(AQ206=$AW$1,14,IF(AQ206=$AY$1,10,IF(AQ206=$BA$1,5,IF(AQ206=$BC$1,0,IF(AQ206=$BD$1,-2.5)))))))</f>
        <v/>
      </c>
      <c r="AS206" s="189" t="n">
        <v>0.15</v>
      </c>
      <c r="AT206" s="22">
        <f>IF(AS206&lt;1,5,IF(AS206&lt;2,0,IF(AS206&gt;2,-5, IF(AS206=0,5,IF(AS206&lt;0,-7)))))</f>
        <v/>
      </c>
      <c r="AU206" s="189" t="n">
        <v>12.85</v>
      </c>
      <c r="AV206" s="22">
        <f>IF(AU206&lt;0,-7,IF(AU206&lt;15,5,IF(AU206&lt;25,2,IF(AU206=25,-5,IF(AU206&gt;25,0)))))</f>
        <v/>
      </c>
      <c r="AW206" s="189" t="n">
        <v>-2.22</v>
      </c>
      <c r="AX206" s="22">
        <f>IF(AW206=1,5,IF(AW206&lt;1,5,IF(AW206&gt;1,0)))</f>
        <v/>
      </c>
      <c r="AY206" s="239" t="inlineStr">
        <is>
          <t>Bullish</t>
        </is>
      </c>
      <c r="AZ206" s="189">
        <f>IF(AY206=$AS$1,20,IF(AY206=$AU$1,18,IF(AY206=$AW$1,14,IF(AY206=$AY$1,10,IF(AY206=$BA$1,5,IF(AY206=$BC$1,0,IF(AY206=$BD$1,-2.5)))))))</f>
        <v/>
      </c>
      <c r="BA206" s="18" t="n">
        <v>-0.3</v>
      </c>
      <c r="BB206" s="548">
        <f>IF(BA206&gt;0.05,2,IF(BA206&gt;0,1,IF(BA206&lt;-0.05,-1,IF(BA206&lt;0.1,-2))))</f>
        <v/>
      </c>
      <c r="BC206" s="554" t="n">
        <v>45657</v>
      </c>
      <c r="BD206" s="22" t="n">
        <v>130.35</v>
      </c>
      <c r="BE206" s="22">
        <f>X206</f>
        <v/>
      </c>
      <c r="BF206" s="18">
        <f>IF(BD206&gt;0,(BE206-BD206)/BD206,0)</f>
        <v/>
      </c>
      <c r="BG206" s="548">
        <f>IF(BF206&gt;0.05,4,IF(BF206&gt;0,2,IF(BF206&lt;-0.05,-2,IF(BF206&lt;0.1,-4))))</f>
        <v/>
      </c>
      <c r="BH206" s="225" t="n">
        <v>1</v>
      </c>
      <c r="BI206" s="225">
        <f>BH206*M206</f>
        <v/>
      </c>
      <c r="BJ206" s="225">
        <f>IF(BH206&gt;5,-1,IF(BH206&gt;4,0,IF(BH206&gt;3,1,IF(BH206&gt;2,2,IF(BH206&gt;1,2, IF(BH206=0,2,IF(BH206&lt;-5,-2,IF(BH206&lt;4,2,IF(BH206&lt;0,1)))))))))</f>
        <v/>
      </c>
      <c r="BK206" s="31" t="n">
        <v>-9</v>
      </c>
      <c r="BL206" s="31">
        <f>BK206*M206</f>
        <v/>
      </c>
      <c r="BM206" s="548">
        <f>IF(BK206&gt;40,4,IF(BK206&gt;30,3.5,IF(BK206&gt;20,3,IF(BK206&gt;10,2,IF(BK206&gt;0,1,IF(BK206=0,0.5,IF(BK206&lt;-40,-4,IF(BK206&lt;-30,-3,IF(BK206&lt;-20,-2.5,IF(BK206&lt;-10,-2,IF(BK206&lt;0,0)))))))))))</f>
        <v/>
      </c>
      <c r="BN206" s="61" t="n">
        <v>57</v>
      </c>
      <c r="BO206" s="61">
        <f>BN206*M206</f>
        <v/>
      </c>
      <c r="BP206" s="548">
        <f>IF(BN206&lt;10,5,IF(BN206&lt;20,4,IF(BN206&lt;30,3,IF(BN206&lt;40,2,IF(BN206&lt;50,1,IF(BN206=50,0,IF(BN206&gt;90,-5,IF(BN206&gt;80,-4,IF(BN206&gt;70,-3,IF(BN206&gt;60,-2,IF(BN206&gt;50,-1,0)))))))))))</f>
        <v/>
      </c>
      <c r="BQ206" s="206" t="n"/>
      <c r="BR206" s="61" t="n">
        <v>0.43</v>
      </c>
      <c r="BS206" s="337">
        <f>BR206*M206</f>
        <v/>
      </c>
      <c r="BT206" s="225">
        <f>IF(BR206=1,20,IF(BR206&gt;0.9,16,IF(BR206&gt;0.8,12,IF(BR206&gt;0.7,8,IF(BR206&gt;0.6,4,IF(BR206&gt;0.5,0,IF(BR206&gt;0.4,-1,IF(BR206&gt;0.3,-2,IF(BR206&gt;0.2,-3,IF(BR206&gt;0.1,-4,IF(BR206&gt;0,-5,IF(BR206=0,-5))))))))))))</f>
        <v/>
      </c>
      <c r="BU206" s="61" t="n"/>
      <c r="BV206" s="548" t="inlineStr">
        <is>
          <t>Bear</t>
        </is>
      </c>
      <c r="BW206" s="548">
        <f>IF(BV206=$BZ$1,8,IF(BV206=$CA$1,4,IF(BV206=$CB$1,0,IF(BV206=$CC$1,-4,IF(BV206=$CE$1,-8)))))</f>
        <v/>
      </c>
      <c r="BX206" s="206">
        <f>BX1</f>
        <v/>
      </c>
      <c r="BY206" s="206">
        <f>IF(BX206=BR$1,5,IF(BX206=BV$1,0,IF(BX206=BX$1,-5)))</f>
        <v/>
      </c>
      <c r="BZ206" s="554" t="n"/>
      <c r="CA206" s="548" t="inlineStr">
        <is>
          <t>Hold</t>
        </is>
      </c>
      <c r="CB206" s="61" t="n">
        <v>105</v>
      </c>
      <c r="CC206" s="61" t="n">
        <v>175</v>
      </c>
      <c r="CD206" s="332" t="n"/>
      <c r="CE206" t="inlineStr">
        <is>
          <t>Cons. Disc.</t>
        </is>
      </c>
      <c r="CF206" t="inlineStr">
        <is>
          <t>Consum. Durables</t>
        </is>
      </c>
      <c r="CG206" t="inlineStr">
        <is>
          <t>Household Durables</t>
        </is>
      </c>
      <c r="CH206" t="inlineStr">
        <is>
          <t>Homebuilding</t>
        </is>
      </c>
      <c r="CL206" s="332" t="n"/>
      <c r="CO206" s="548" t="n"/>
      <c r="CR206" t="inlineStr">
        <is>
          <t>LEN</t>
        </is>
      </c>
    </row>
    <row r="207">
      <c r="B207" s="246" t="n"/>
      <c r="C207" s="246" t="n"/>
      <c r="D207" s="246" t="n"/>
      <c r="E207" s="246" t="n"/>
      <c r="F207" s="246" t="n"/>
      <c r="G207" s="246" t="n"/>
      <c r="H207" s="246" t="n"/>
      <c r="I207" s="246" t="n"/>
      <c r="J207" s="246" t="n"/>
      <c r="K207" s="246" t="n"/>
      <c r="L207" s="270" t="n"/>
      <c r="M207" s="358" t="n"/>
      <c r="N207" s="335" t="n"/>
      <c r="O207" s="246" t="n"/>
      <c r="P207" s="246" t="n"/>
      <c r="Q207" s="246" t="n"/>
      <c r="R207" s="246" t="n"/>
      <c r="S207" s="249">
        <f>IF(BN207&lt;30,$BX$1,IF(BN207&gt;70,$BR$1,$BV$1))</f>
        <v/>
      </c>
      <c r="T207" s="246" t="n"/>
      <c r="U207" s="547" t="inlineStr">
        <is>
          <t>TOL</t>
        </is>
      </c>
      <c r="V207" t="inlineStr">
        <is>
          <t>Toll Brothers, Inc.</t>
        </is>
      </c>
      <c r="X207" s="189" t="n">
        <v>142.72</v>
      </c>
      <c r="Y207" s="189" t="n"/>
      <c r="Z207" s="189" t="n"/>
      <c r="AA207" s="22">
        <f>AN207+AP207+AR207+AZ207+BB207+BG207+BJ207+BM207+BT207+BW207+BY207+AC207+AI207+BP207+AK207</f>
        <v/>
      </c>
      <c r="AB207" s="336">
        <f>IF(X207&gt;0,AB$203,0)</f>
        <v/>
      </c>
      <c r="AC207" s="337">
        <f>IF(AB207&gt;0,AC$203,0)</f>
        <v/>
      </c>
      <c r="AD207" s="366">
        <f>AB207*M207</f>
        <v/>
      </c>
      <c r="AE207" s="337">
        <f>AC207*M207</f>
        <v/>
      </c>
      <c r="AF207" s="332" t="n">
        <v>2219752</v>
      </c>
      <c r="AG207" s="332" t="n">
        <v>280649</v>
      </c>
      <c r="AH207" s="225">
        <f>IF(AF207&gt;2500000,AQ$2,IF(AF207&gt;1000000,AR$2,IF(AF207&gt;750000,AS$2,IF(AF207&gt;500000,AT$2,IF(AF207&lt;500000,AU$2)))))</f>
        <v/>
      </c>
      <c r="AI207" s="31">
        <f>IF(AH207=AQ$2,20,IF(AH207=AR$2,15,IF(AH207=AS$2,10,IF(AH207=AT$2,5,IF(AH207=AU$2,0)))))</f>
        <v/>
      </c>
      <c r="AJ207" s="284" t="n">
        <v>59</v>
      </c>
      <c r="AK207" s="31">
        <f>IF(AJ207&gt;84,20,IF(AJ207&gt;80,15,IF(AJ207&gt;75,10,IF(AJ207&gt;70,5,IF(AJ207&gt;49,0,IF(AJ207&lt;1,0,IF(AJ207&lt;20,-20,IF(AJ207&lt;30,-15,IF(AJ207&lt;40,-10,IF(AJ207&lt;50,-5))))))))))</f>
        <v/>
      </c>
      <c r="AL207" s="22" t="n"/>
      <c r="AM207" s="457" t="inlineStr">
        <is>
          <t>D</t>
        </is>
      </c>
      <c r="AN207" s="22">
        <f>IF(AM207=$AN$1,20,IF(AM207=$AO$1,17,IF(AM207=$AP$1,12,IF(AM207=$AQ$1,5,IF(AM207=$AR$1,0)))))</f>
        <v/>
      </c>
      <c r="AP207" s="31" t="n"/>
      <c r="AQ207" s="239" t="inlineStr">
        <is>
          <t>Bullish</t>
        </is>
      </c>
      <c r="AR207" s="548">
        <f>IF(AQ207=$AS$1,20,IF(AQ207=$AU$1,18,IF(AQ207=$AW$1,14,IF(AQ207=$AY$1,10,IF(AQ207=$BA$1,5,IF(AQ207=$BC$1,0,IF(AQ207=$BD$1,-2.5)))))))</f>
        <v/>
      </c>
      <c r="AS207" s="189" t="n">
        <v>0.36</v>
      </c>
      <c r="AT207" s="22">
        <f>IF(AS207&lt;1,5,IF(AS207&lt;2,0,IF(AS207&gt;2,-5, IF(AS207=0,5,IF(AS207&lt;0,-7)))))</f>
        <v/>
      </c>
      <c r="AU207" s="189" t="n">
        <v>10.4</v>
      </c>
      <c r="AV207" s="22">
        <f>IF(AU207&lt;0,-7,IF(AU207&lt;15,5,IF(AU207&lt;25,2,IF(AU207=25,-5,IF(AU207&gt;25,0)))))</f>
        <v/>
      </c>
      <c r="AW207" s="189" t="n">
        <v>1.71</v>
      </c>
      <c r="AX207" s="22">
        <f>IF(AW207=1,5,IF(AW207&lt;1,5,IF(AW207&gt;1,0)))</f>
        <v/>
      </c>
      <c r="AY207" s="175" t="inlineStr">
        <is>
          <t>Neutral</t>
        </is>
      </c>
      <c r="AZ207" s="189">
        <f>IF(AY207=$AS$1,20,IF(AY207=$AU$1,18,IF(AY207=$AW$1,14,IF(AY207=$AY$1,10,IF(AY207=$BA$1,5,IF(AY207=$BC$1,0,IF(AY207=$BD$1,-2.5)))))))</f>
        <v/>
      </c>
      <c r="BA207" s="18" t="n">
        <v>-0.07199999999999999</v>
      </c>
      <c r="BB207" s="548">
        <f>IF(BA207&gt;0.05,2,IF(BA207&gt;0,1,IF(BA207&lt;-0.05,-1,IF(BA207&lt;0.1,-2))))</f>
        <v/>
      </c>
      <c r="BC207" s="554" t="n">
        <v>45657</v>
      </c>
      <c r="BD207" s="22" t="n">
        <v>125.13</v>
      </c>
      <c r="BE207" s="22">
        <f>X207</f>
        <v/>
      </c>
      <c r="BF207" s="18">
        <f>IF(BD207&gt;0,(BE207-BD207)/BD207,0)</f>
        <v/>
      </c>
      <c r="BG207" s="548">
        <f>IF(BF207&gt;0.05,4,IF(BF207&gt;0,2,IF(BF207&lt;-0.05,-2,IF(BF207&lt;0.1,-4))))</f>
        <v/>
      </c>
      <c r="BH207" s="225" t="n">
        <v>3</v>
      </c>
      <c r="BI207" s="225">
        <f>BH207*M207</f>
        <v/>
      </c>
      <c r="BJ207" s="225">
        <f>IF(BH207&gt;5,-1,IF(BH207&gt;4,0,IF(BH207&gt;3,1,IF(BH207&gt;2,2,IF(BH207&gt;1,2, IF(BH207=0,2,IF(BH207&lt;-5,-2,IF(BH207&lt;4,2,IF(BH207&lt;0,1)))))))))</f>
        <v/>
      </c>
      <c r="BK207" s="31" t="n">
        <v>-0.34</v>
      </c>
      <c r="BL207" s="31">
        <f>BK207*M207</f>
        <v/>
      </c>
      <c r="BM207" s="548">
        <f>IF(BK207&gt;40,4,IF(BK207&gt;30,3.5,IF(BK207&gt;20,3,IF(BK207&gt;10,2,IF(BK207&gt;0,1,IF(BK207=0,0.5,IF(BK207&lt;-40,-4,IF(BK207&lt;-30,-3,IF(BK207&lt;-20,-2.5,IF(BK207&lt;-10,-2,IF(BK207&lt;0,0)))))))))))</f>
        <v/>
      </c>
      <c r="BN207" s="61" t="n">
        <v>51</v>
      </c>
      <c r="BO207" s="61">
        <f>BN207*M207</f>
        <v/>
      </c>
      <c r="BP207" s="548">
        <f>IF(BN207&lt;10,5,IF(BN207&lt;20,4,IF(BN207&lt;30,3,IF(BN207&lt;40,2,IF(BN207&lt;50,1,IF(BN207=50,0,IF(BN207&gt;90,-5,IF(BN207&gt;80,-4,IF(BN207&gt;70,-3,IF(BN207&gt;60,-2,IF(BN207&gt;50,-1,0)))))))))))</f>
        <v/>
      </c>
      <c r="BQ207" s="206" t="n"/>
      <c r="BR207" s="61" t="n">
        <v>0.68</v>
      </c>
      <c r="BS207" s="337">
        <f>BR207*M207</f>
        <v/>
      </c>
      <c r="BT207" s="225">
        <f>IF(BR207=1,20,IF(BR207&gt;0.9,16,IF(BR207&gt;0.8,12,IF(BR207&gt;0.7,8,IF(BR207&gt;0.6,4,IF(BR207&gt;0.5,0,IF(BR207&gt;0.4,-1,IF(BR207&gt;0.3,-2,IF(BR207&gt;0.2,-3,IF(BR207&gt;0.1,-4,IF(BR207&gt;0,-5,IF(BR207=0,-5))))))))))))</f>
        <v/>
      </c>
      <c r="BU207" s="61" t="n"/>
      <c r="BV207" s="548" t="inlineStr">
        <is>
          <t>Neut</t>
        </is>
      </c>
      <c r="BW207" s="548">
        <f>IF(BV207=$BZ$1,8,IF(BV207=$CA$1,4,IF(BV207=$CB$1,0,IF(BV207=$CC$1,-4,IF(BV207=$CE$1,-8)))))</f>
        <v/>
      </c>
      <c r="BX207" s="206" t="inlineStr">
        <is>
          <t>˄</t>
        </is>
      </c>
      <c r="BY207" s="206">
        <f>IF(BX207=BR$1,5,IF(BX207=BV$1,0,IF(BX207=BX$1,-5)))</f>
        <v/>
      </c>
      <c r="BZ207" s="554" t="n"/>
      <c r="CA207" s="548" t="inlineStr">
        <is>
          <t>Buy</t>
        </is>
      </c>
      <c r="CB207" s="61" t="n"/>
      <c r="CC207" s="61" t="n"/>
      <c r="CD207" s="332" t="n"/>
      <c r="CE207" t="inlineStr">
        <is>
          <t>Cons. Disc.</t>
        </is>
      </c>
      <c r="CF207" t="inlineStr">
        <is>
          <t>Consum. Durables</t>
        </is>
      </c>
      <c r="CG207" t="inlineStr">
        <is>
          <t>Household Durables</t>
        </is>
      </c>
      <c r="CH207" t="inlineStr">
        <is>
          <t>Homebuilding</t>
        </is>
      </c>
      <c r="CL207" s="332" t="n"/>
      <c r="CO207" s="548" t="n"/>
      <c r="CR207" t="inlineStr">
        <is>
          <t>TOL</t>
        </is>
      </c>
    </row>
    <row r="208" hidden="1" ht="15.75" customHeight="1" s="545">
      <c r="B208" s="246" t="n"/>
      <c r="C208" s="246" t="n"/>
      <c r="D208" s="246" t="n"/>
      <c r="E208" s="246" t="n"/>
      <c r="F208" s="246" t="n"/>
      <c r="G208" s="246" t="n"/>
      <c r="H208" s="246" t="n"/>
      <c r="I208" s="246" t="n"/>
      <c r="J208" s="246" t="n"/>
      <c r="K208" s="246" t="n"/>
      <c r="L208" s="270" t="n"/>
      <c r="M208" s="358" t="n"/>
      <c r="N208" s="335" t="n"/>
      <c r="O208" s="246" t="n"/>
      <c r="P208" s="246" t="n"/>
      <c r="Q208" s="246" t="n"/>
      <c r="R208" s="246" t="n"/>
      <c r="S208" s="249" t="n"/>
      <c r="T208" s="246" t="n"/>
      <c r="U208" s="547" t="n"/>
      <c r="X208" s="189" t="n"/>
      <c r="Y208" s="189" t="n"/>
      <c r="Z208" s="189" t="n"/>
      <c r="AA208" s="22">
        <f>AN208+AP208+AR208+AZ208+BB208+BG208+BJ208+BM208+BT208+BW208+BY208+AC208+AI208+BP208+AK208</f>
        <v/>
      </c>
      <c r="AB208" s="336">
        <f>IF(X208&gt;0,AB$203,0)</f>
        <v/>
      </c>
      <c r="AC208" s="337">
        <f>IF(AB208&gt;0,AC$203,0)</f>
        <v/>
      </c>
      <c r="AD208" s="366">
        <f>AB208*M208</f>
        <v/>
      </c>
      <c r="AE208" s="337">
        <f>AC208*M208</f>
        <v/>
      </c>
      <c r="AF208" s="332" t="n"/>
      <c r="AG208" s="332" t="n"/>
      <c r="AH208" s="225">
        <f>IF(AF208&gt;2500000,AQ$2,IF(AF208&gt;1000000,AR$2,IF(AF208&gt;750000,AS$2,IF(AF208&gt;500000,AT$2,IF(AF208&lt;500000,AU$2)))))</f>
        <v/>
      </c>
      <c r="AI208" s="31">
        <f>IF(AH208=AQ$2,20,IF(AH208=AR$2,15,IF(AH208=AS$2,10,IF(AH208=AT$2,5,IF(AH208=AU$2,0)))))</f>
        <v/>
      </c>
      <c r="AJ208" s="284" t="n"/>
      <c r="AK208" s="31">
        <f>IF(AJ208&gt;84,20,IF(AJ208&gt;80,15,IF(AJ208&gt;75,10,IF(AJ208&gt;70,5,IF(AJ208&gt;49,0,IF(AJ208&lt;1,0,IF(AJ208&lt;20,-20,IF(AJ208&lt;30,-15,IF(AJ208&lt;40,-10,IF(AJ208&lt;50,-5))))))))))</f>
        <v/>
      </c>
      <c r="AL208" s="22" t="n"/>
      <c r="AM208" s="550" t="n"/>
      <c r="AN208" s="22">
        <f>IF(AM208=$AN$1,20,IF(AM208=$AO$1,17,IF(AM208=$AP$1,12,IF(AM208=$AQ$1,5,IF(AM208=$AR$1,0)))))</f>
        <v/>
      </c>
      <c r="AP208" s="31" t="n"/>
      <c r="AQ208" s="175" t="n"/>
      <c r="AR208" s="548">
        <f>IF(AQ208=$AS$1,20,IF(AQ208=$AU$1,18,IF(AQ208=$AW$1,14,IF(AQ208=$AY$1,10,IF(AQ208=$BA$1,5,IF(AQ208=$BC$1,0,IF(AQ208=$BD$1,-2.5)))))))</f>
        <v/>
      </c>
      <c r="AS208" s="189" t="n"/>
      <c r="AT208" s="22">
        <f>IF(AS208&lt;1,5,IF(AS208&lt;2,0,IF(AS208&gt;2,-5, IF(AS208=0,5,IF(AS208&lt;0,-7)))))</f>
        <v/>
      </c>
      <c r="AU208" s="189" t="n"/>
      <c r="AV208" s="22">
        <f>IF(AU208&lt;0,-7,IF(AU208&lt;15,5,IF(AU208&lt;25,2,IF(AU208=25,-5,IF(AU208&gt;25,0)))))</f>
        <v/>
      </c>
      <c r="AW208" s="189" t="n"/>
      <c r="AX208" s="22">
        <f>IF(AW208=1,5,IF(AW208&lt;1,5,IF(AW208&gt;1,0)))</f>
        <v/>
      </c>
      <c r="AY208" s="189" t="n"/>
      <c r="AZ208" s="189">
        <f>IF(AY208=$AS$1,20,IF(AY208=$AU$1,18,IF(AY208=$AW$1,14,IF(AY208=$AY$1,10,IF(AY208=$BA$1,5,IF(AY208=$BC$1,0,IF(AY208=$BD$1,-2.5)))))))</f>
        <v/>
      </c>
      <c r="BA208" s="18" t="n"/>
      <c r="BB208" s="548">
        <f>IF(BA208&gt;0.05,2,IF(BA208&gt;0,1,IF(BA208&lt;-0.05,-1,IF(BA208&lt;0.1,-2))))</f>
        <v/>
      </c>
      <c r="BC208" s="554" t="n">
        <v>45657</v>
      </c>
      <c r="BD208" s="22" t="n"/>
      <c r="BE208" s="22">
        <f>X208</f>
        <v/>
      </c>
      <c r="BF208" s="18">
        <f>IF(BD208&gt;0,(BE208-BD208)/BD208,0)</f>
        <v/>
      </c>
      <c r="BG208" s="548">
        <f>IF(BF208&gt;0.05,4,IF(BF208&gt;0,2,IF(BF208&lt;-0.05,-2,IF(BF208&lt;0.1,-4))))</f>
        <v/>
      </c>
      <c r="BH208" s="225" t="n"/>
      <c r="BI208" s="225">
        <f>BH208*M208</f>
        <v/>
      </c>
      <c r="BJ208" s="225">
        <f>IF(BH208&gt;5,-1,IF(BH208&gt;4,0,IF(BH208&gt;3,1,IF(BH208&gt;2,2,IF(BH208&gt;1,2, IF(BH208=0,2,IF(BH208&lt;-5,-2,IF(BH208&lt;4,2,IF(BH208&lt;0,1)))))))))</f>
        <v/>
      </c>
      <c r="BK208" s="31" t="n"/>
      <c r="BL208" s="31">
        <f>BK208*M208</f>
        <v/>
      </c>
      <c r="BM208" s="548">
        <f>IF(BK208&gt;40,4,IF(BK208&gt;30,3.5,IF(BK208&gt;20,3,IF(BK208&gt;10,2,IF(BK208&gt;0,1,IF(BK208=0,0.5,IF(BK208&lt;-40,-4,IF(BK208&lt;-30,-3,IF(BK208&lt;-20,-2.5,IF(BK208&lt;-10,-2,IF(BK208&lt;0,0)))))))))))</f>
        <v/>
      </c>
      <c r="BN208" s="61" t="n"/>
      <c r="BO208" s="61">
        <f>BN208*M208</f>
        <v/>
      </c>
      <c r="BP208" s="548">
        <f>IF(BN208&lt;10,5,IF(BN208&lt;20,4,IF(BN208&lt;30,3,IF(BN208&lt;40,2,IF(BN208&lt;50,1,IF(BN208=50,0,IF(BN208&gt;90,-5,IF(BN208&gt;80,-4,IF(BN208&gt;70,-3,IF(BN208&gt;60,-2,IF(BN208&gt;50,-1,0)))))))))))</f>
        <v/>
      </c>
      <c r="BQ208" s="206" t="n"/>
      <c r="BR208" s="61" t="n"/>
      <c r="BS208" s="337">
        <f>BR208*M208</f>
        <v/>
      </c>
      <c r="BT208" s="225">
        <f>IF(BR208=1,20,IF(BR208&gt;0.9,16,IF(BR208&gt;0.8,12,IF(BR208&gt;0.7,8,IF(BR208&gt;0.6,4,IF(BR208&gt;0.5,0,IF(BR208&gt;0.4,-1,IF(BR208&gt;0.3,-2,IF(BR208&gt;0.2,-3,IF(BR208&gt;0.1,-4,IF(BR208&gt;0,-5,IF(BR208=0,-5))))))))))))</f>
        <v/>
      </c>
      <c r="BU208" s="61" t="n"/>
      <c r="BV208" s="548" t="n"/>
      <c r="BW208" s="548">
        <f>IF(BV208=$BZ$1,8,IF(BV208=$CA$1,4,IF(BV208=$CB$1,0,IF(BV208=$CC$1,-4,IF(BV208=$CE$1,-8)))))</f>
        <v/>
      </c>
      <c r="BX208" s="206" t="inlineStr">
        <is>
          <t>˄</t>
        </is>
      </c>
      <c r="BY208" s="206">
        <f>IF(BX208=BR$1,5,IF(BX208=BV$1,0,IF(BX208=BX$1,-5)))</f>
        <v/>
      </c>
      <c r="BZ208" s="554" t="n"/>
      <c r="CA208" s="548" t="inlineStr">
        <is>
          <t>Buy</t>
        </is>
      </c>
      <c r="CB208" s="61" t="n"/>
      <c r="CC208" s="61" t="n"/>
      <c r="CD208" s="332" t="n"/>
      <c r="CL208" s="332" t="n"/>
      <c r="CO208" s="548" t="n"/>
    </row>
    <row r="209" hidden="1" ht="15.75" customHeight="1" s="545">
      <c r="B209" s="246" t="n"/>
      <c r="C209" s="246" t="n"/>
      <c r="D209" s="246" t="n"/>
      <c r="E209" s="246" t="n"/>
      <c r="F209" s="246" t="n"/>
      <c r="G209" s="246" t="n"/>
      <c r="H209" s="246" t="n"/>
      <c r="I209" s="246" t="n"/>
      <c r="J209" s="246" t="n"/>
      <c r="K209" s="246" t="n"/>
      <c r="L209" s="270" t="n"/>
      <c r="M209" s="358" t="n"/>
      <c r="N209" s="335" t="n"/>
      <c r="O209" s="246" t="n"/>
      <c r="P209" s="246" t="n"/>
      <c r="Q209" s="246" t="n"/>
      <c r="R209" s="246" t="n"/>
      <c r="S209" s="249" t="n"/>
      <c r="T209" s="246" t="n"/>
      <c r="U209" s="547" t="n"/>
      <c r="X209" s="189" t="n"/>
      <c r="Y209" s="189" t="n"/>
      <c r="Z209" s="189" t="n"/>
      <c r="AA209" s="22">
        <f>AN209+AP209+AR209+AZ209+BB209+BG209+BJ209+BM209+BT209+BW209+BY209+AC209+AI209+BP209+AK209</f>
        <v/>
      </c>
      <c r="AB209" s="336">
        <f>IF(X209&gt;0,AB$203,0)</f>
        <v/>
      </c>
      <c r="AC209" s="337">
        <f>IF(AB209&gt;0,AC$203,0)</f>
        <v/>
      </c>
      <c r="AD209" s="366">
        <f>AB209*M209</f>
        <v/>
      </c>
      <c r="AE209" s="337">
        <f>AC209*M209</f>
        <v/>
      </c>
      <c r="AF209" s="332" t="n"/>
      <c r="AG209" s="332" t="n"/>
      <c r="AH209" s="225">
        <f>IF(AF209&gt;2500000,AQ$2,IF(AF209&gt;1000000,AR$2,IF(AF209&gt;750000,AS$2,IF(AF209&gt;500000,AT$2,IF(AF209&lt;500000,AU$2)))))</f>
        <v/>
      </c>
      <c r="AI209" s="31">
        <f>IF(AH209=AQ$2,20,IF(AH209=AR$2,15,IF(AH209=AS$2,10,IF(AH209=AT$2,5,IF(AH209=AU$2,0)))))</f>
        <v/>
      </c>
      <c r="AJ209" s="284" t="n"/>
      <c r="AK209" s="31">
        <f>IF(AJ209&gt;84,20,IF(AJ209&gt;80,15,IF(AJ209&gt;75,10,IF(AJ209&gt;70,5,IF(AJ209&gt;49,0,IF(AJ209&lt;1,0,IF(AJ209&lt;20,-20,IF(AJ209&lt;30,-15,IF(AJ209&lt;40,-10,IF(AJ209&lt;50,-5))))))))))</f>
        <v/>
      </c>
      <c r="AL209" s="22" t="n"/>
      <c r="AM209" s="550" t="n"/>
      <c r="AN209" s="22">
        <f>IF(AM209=$AN$1,20,IF(AM209=$AO$1,17,IF(AM209=$AP$1,12,IF(AM209=$AQ$1,5,IF(AM209=$AR$1,0)))))</f>
        <v/>
      </c>
      <c r="AP209" s="31" t="n"/>
      <c r="AQ209" s="175" t="n"/>
      <c r="AR209" s="548">
        <f>IF(AQ209=$AS$1,20,IF(AQ209=$AU$1,18,IF(AQ209=$AW$1,14,IF(AQ209=$AY$1,10,IF(AQ209=$BA$1,5,IF(AQ209=$BC$1,0,IF(AQ209=$BD$1,-2.5)))))))</f>
        <v/>
      </c>
      <c r="AS209" s="189" t="n"/>
      <c r="AT209" s="22">
        <f>IF(AS209&lt;1,5,IF(AS209&lt;2,0,IF(AS209&gt;2,-5, IF(AS209=0,5,IF(AS209&lt;0,-7)))))</f>
        <v/>
      </c>
      <c r="AU209" s="189" t="n"/>
      <c r="AV209" s="22">
        <f>IF(AU209&lt;0,-7,IF(AU209&lt;15,5,IF(AU209&lt;25,2,IF(AU209=25,-5,IF(AU209&gt;25,0)))))</f>
        <v/>
      </c>
      <c r="AW209" s="189" t="n"/>
      <c r="AX209" s="22">
        <f>IF(AW209=1,5,IF(AW209&lt;1,5,IF(AW209&gt;1,0)))</f>
        <v/>
      </c>
      <c r="AY209" s="189" t="n"/>
      <c r="AZ209" s="189">
        <f>IF(AY209=$AS$1,20,IF(AY209=$AU$1,18,IF(AY209=$AW$1,14,IF(AY209=$AY$1,10,IF(AY209=$BA$1,5,IF(AY209=$BC$1,0,IF(AY209=$BD$1,-2.5)))))))</f>
        <v/>
      </c>
      <c r="BA209" s="18" t="n"/>
      <c r="BB209" s="548">
        <f>IF(BA209&gt;0.05,2,IF(BA209&gt;0,1,IF(BA209&lt;-0.05,-1,IF(BA209&lt;0.1,-2))))</f>
        <v/>
      </c>
      <c r="BC209" s="554" t="n">
        <v>45657</v>
      </c>
      <c r="BD209" s="22" t="n"/>
      <c r="BE209" s="22">
        <f>X209</f>
        <v/>
      </c>
      <c r="BF209" s="18">
        <f>IF(BD209&gt;0,(BE209-BD209)/BD209,0)</f>
        <v/>
      </c>
      <c r="BG209" s="548">
        <f>IF(BF209&gt;0.05,4,IF(BF209&gt;0,2,IF(BF209&lt;-0.05,-2,IF(BF209&lt;0.1,-4))))</f>
        <v/>
      </c>
      <c r="BH209" s="225" t="n"/>
      <c r="BI209" s="225">
        <f>BH209*M209</f>
        <v/>
      </c>
      <c r="BJ209" s="225">
        <f>IF(BH209&gt;5,-1,IF(BH209&gt;4,0,IF(BH209&gt;3,1,IF(BH209&gt;2,2,IF(BH209&gt;1,2, IF(BH209=0,2,IF(BH209&lt;-5,-2,IF(BH209&lt;4,2,IF(BH209&lt;0,1)))))))))</f>
        <v/>
      </c>
      <c r="BK209" s="31" t="n"/>
      <c r="BL209" s="31">
        <f>BK209*M209</f>
        <v/>
      </c>
      <c r="BM209" s="548">
        <f>IF(BK209&gt;40,4,IF(BK209&gt;30,3.5,IF(BK209&gt;20,3,IF(BK209&gt;10,2,IF(BK209&gt;0,1,IF(BK209=0,0.5,IF(BK209&lt;-40,-4,IF(BK209&lt;-30,-3,IF(BK209&lt;-20,-2.5,IF(BK209&lt;-10,-2,IF(BK209&lt;0,0)))))))))))</f>
        <v/>
      </c>
      <c r="BN209" s="61" t="n"/>
      <c r="BO209" s="61">
        <f>BN209*M209</f>
        <v/>
      </c>
      <c r="BP209" s="548">
        <f>IF(BN209&lt;10,5,IF(BN209&lt;20,4,IF(BN209&lt;30,3,IF(BN209&lt;40,2,IF(BN209&lt;50,1,IF(BN209=50,0,IF(BN209&gt;90,-5,IF(BN209&gt;80,-4,IF(BN209&gt;70,-3,IF(BN209&gt;60,-2,IF(BN209&gt;50,-1,0)))))))))))</f>
        <v/>
      </c>
      <c r="BQ209" s="206" t="n"/>
      <c r="BR209" s="61" t="n"/>
      <c r="BS209" s="337">
        <f>BR209*M209</f>
        <v/>
      </c>
      <c r="BT209" s="225">
        <f>IF(BR209=1,20,IF(BR209&gt;0.9,16,IF(BR209&gt;0.8,12,IF(BR209&gt;0.7,8,IF(BR209&gt;0.6,4,IF(BR209&gt;0.5,0,IF(BR209&gt;0.4,-1,IF(BR209&gt;0.3,-2,IF(BR209&gt;0.2,-3,IF(BR209&gt;0.1,-4,IF(BR209&gt;0,-5,IF(BR209=0,-5))))))))))))</f>
        <v/>
      </c>
      <c r="BU209" s="61" t="n"/>
      <c r="BV209" s="548" t="n"/>
      <c r="BW209" s="548">
        <f>IF(BV209=$BZ$1,8,IF(BV209=$CA$1,4,IF(BV209=$CB$1,0,IF(BV209=$CC$1,-4,IF(BV209=$CE$1,-8)))))</f>
        <v/>
      </c>
      <c r="BX209" s="206" t="inlineStr">
        <is>
          <t>˄</t>
        </is>
      </c>
      <c r="BY209" s="206">
        <f>IF(BX209=BR$1,5,IF(BX209=BV$1,0,IF(BX209=BX$1,-5)))</f>
        <v/>
      </c>
      <c r="BZ209" s="554" t="n"/>
      <c r="CA209" s="548" t="inlineStr">
        <is>
          <t>Buy</t>
        </is>
      </c>
      <c r="CB209" s="61" t="n"/>
      <c r="CC209" s="61" t="n"/>
      <c r="CD209" s="332" t="n"/>
      <c r="CL209" s="332" t="n"/>
      <c r="CO209" s="548" t="n"/>
    </row>
    <row r="210" hidden="1" ht="15.75" customHeight="1" s="545">
      <c r="B210" s="246" t="n"/>
      <c r="C210" s="246" t="n"/>
      <c r="D210" s="246" t="n"/>
      <c r="E210" s="246" t="n"/>
      <c r="F210" s="246" t="n"/>
      <c r="G210" s="246" t="n"/>
      <c r="H210" s="246" t="n"/>
      <c r="I210" s="246" t="n"/>
      <c r="J210" s="246" t="n"/>
      <c r="K210" s="246" t="n"/>
      <c r="L210" s="270" t="n"/>
      <c r="M210" s="358" t="n"/>
      <c r="N210" s="335" t="n"/>
      <c r="O210" s="246" t="n"/>
      <c r="P210" s="246" t="n"/>
      <c r="Q210" s="246" t="n"/>
      <c r="R210" s="246" t="n"/>
      <c r="S210" s="249" t="n"/>
      <c r="T210" s="246" t="n"/>
      <c r="U210" s="547" t="n"/>
      <c r="X210" s="189" t="n"/>
      <c r="Y210" s="189" t="n"/>
      <c r="Z210" s="189" t="n"/>
      <c r="AA210" s="22">
        <f>AN210+AP210+AR210+AZ210+BB210+BG210+BJ210+BM210+BT210+BW210+BY210+AC210+AI210+BP210+AK210</f>
        <v/>
      </c>
      <c r="AB210" s="336">
        <f>IF(X210&gt;0,AB$203,0)</f>
        <v/>
      </c>
      <c r="AC210" s="337">
        <f>IF(AB210&gt;0,AC$203,0)</f>
        <v/>
      </c>
      <c r="AD210" s="366">
        <f>AB210*M210</f>
        <v/>
      </c>
      <c r="AE210" s="337">
        <f>AC210*M210</f>
        <v/>
      </c>
      <c r="AF210" s="332" t="n"/>
      <c r="AG210" s="332" t="n"/>
      <c r="AH210" s="225">
        <f>IF(AF210&gt;2500000,AQ$2,IF(AF210&gt;1000000,AR$2,IF(AF210&gt;750000,AS$2,IF(AF210&gt;500000,AT$2,IF(AF210&lt;500000,AU$2)))))</f>
        <v/>
      </c>
      <c r="AI210" s="31">
        <f>IF(AH210=AQ$2,20,IF(AH210=AR$2,15,IF(AH210=AS$2,10,IF(AH210=AT$2,5,IF(AH210=AU$2,0)))))</f>
        <v/>
      </c>
      <c r="AJ210" s="284" t="n"/>
      <c r="AK210" s="31">
        <f>IF(AJ210&gt;84,20,IF(AJ210&gt;80,15,IF(AJ210&gt;75,10,IF(AJ210&gt;70,5,IF(AJ210&gt;49,0,IF(AJ210&lt;1,0,IF(AJ210&lt;20,-20,IF(AJ210&lt;30,-15,IF(AJ210&lt;40,-10,IF(AJ210&lt;50,-5))))))))))</f>
        <v/>
      </c>
      <c r="AL210" s="22" t="n"/>
      <c r="AM210" s="550" t="n"/>
      <c r="AN210" s="22">
        <f>IF(AM210=$AN$1,20,IF(AM210=$AO$1,17,IF(AM210=$AP$1,12,IF(AM210=$AQ$1,5,IF(AM210=$AR$1,0)))))</f>
        <v/>
      </c>
      <c r="AP210" s="31" t="n"/>
      <c r="AQ210" s="175" t="n"/>
      <c r="AR210" s="548">
        <f>IF(AQ210=$AS$1,20,IF(AQ210=$AU$1,18,IF(AQ210=$AW$1,14,IF(AQ210=$AY$1,10,IF(AQ210=$BA$1,5,IF(AQ210=$BC$1,0,IF(AQ210=$BD$1,-2.5)))))))</f>
        <v/>
      </c>
      <c r="AS210" s="189" t="n"/>
      <c r="AT210" s="22">
        <f>IF(AS210&lt;1,5,IF(AS210&lt;2,0,IF(AS210&gt;2,-5, IF(AS210=0,5,IF(AS210&lt;0,-7)))))</f>
        <v/>
      </c>
      <c r="AU210" s="189" t="n"/>
      <c r="AV210" s="22">
        <f>IF(AU210&lt;0,-7,IF(AU210&lt;15,5,IF(AU210&lt;25,2,IF(AU210=25,-5,IF(AU210&gt;25,0)))))</f>
        <v/>
      </c>
      <c r="AW210" s="189" t="n"/>
      <c r="AX210" s="22">
        <f>IF(AW210=1,5,IF(AW210&lt;1,5,IF(AW210&gt;1,0)))</f>
        <v/>
      </c>
      <c r="AY210" s="189" t="n"/>
      <c r="AZ210" s="189">
        <f>IF(AY210=$AS$1,20,IF(AY210=$AU$1,18,IF(AY210=$AW$1,14,IF(AY210=$AY$1,10,IF(AY210=$BA$1,5,IF(AY210=$BC$1,0,IF(AY210=$BD$1,-2.5)))))))</f>
        <v/>
      </c>
      <c r="BA210" s="18" t="n"/>
      <c r="BB210" s="548">
        <f>IF(BA210&gt;0.05,2,IF(BA210&gt;0,1,IF(BA210&lt;-0.05,-1,IF(BA210&lt;0.1,-2))))</f>
        <v/>
      </c>
      <c r="BC210" s="554" t="n">
        <v>45657</v>
      </c>
      <c r="BD210" s="22" t="n"/>
      <c r="BE210" s="22">
        <f>X210</f>
        <v/>
      </c>
      <c r="BF210" s="18">
        <f>IF(BD210&gt;0,(BE210-BD210)/BD210,0)</f>
        <v/>
      </c>
      <c r="BG210" s="548">
        <f>IF(BF210&gt;0.05,4,IF(BF210&gt;0,2,IF(BF210&lt;-0.05,-2,IF(BF210&lt;0.1,-4))))</f>
        <v/>
      </c>
      <c r="BH210" s="225" t="n"/>
      <c r="BI210" s="225">
        <f>BH210*M210</f>
        <v/>
      </c>
      <c r="BJ210" s="225">
        <f>IF(BH210&gt;5,-1,IF(BH210&gt;4,0,IF(BH210&gt;3,1,IF(BH210&gt;2,2,IF(BH210&gt;1,2, IF(BH210=0,2,IF(BH210&lt;-5,-2,IF(BH210&lt;4,2,IF(BH210&lt;0,1)))))))))</f>
        <v/>
      </c>
      <c r="BK210" s="31" t="n"/>
      <c r="BL210" s="31">
        <f>BK210*M210</f>
        <v/>
      </c>
      <c r="BM210" s="548">
        <f>IF(BK210&gt;40,4,IF(BK210&gt;30,3.5,IF(BK210&gt;20,3,IF(BK210&gt;10,2,IF(BK210&gt;0,1,IF(BK210=0,0.5,IF(BK210&lt;-40,-4,IF(BK210&lt;-30,-3,IF(BK210&lt;-20,-2.5,IF(BK210&lt;-10,-2,IF(BK210&lt;0,0)))))))))))</f>
        <v/>
      </c>
      <c r="BN210" s="61" t="n"/>
      <c r="BO210" s="61">
        <f>BN210*M210</f>
        <v/>
      </c>
      <c r="BP210" s="548">
        <f>IF(BN210&lt;10,5,IF(BN210&lt;20,4,IF(BN210&lt;30,3,IF(BN210&lt;40,2,IF(BN210&lt;50,1,IF(BN210=50,0,IF(BN210&gt;90,-5,IF(BN210&gt;80,-4,IF(BN210&gt;70,-3,IF(BN210&gt;60,-2,IF(BN210&gt;50,-1,0)))))))))))</f>
        <v/>
      </c>
      <c r="BQ210" s="206" t="n"/>
      <c r="BR210" s="61" t="n"/>
      <c r="BS210" s="337">
        <f>BR210*M210</f>
        <v/>
      </c>
      <c r="BT210" s="225">
        <f>IF(BR210=1,20,IF(BR210&gt;0.9,16,IF(BR210&gt;0.8,12,IF(BR210&gt;0.7,8,IF(BR210&gt;0.6,4,IF(BR210&gt;0.5,0,IF(BR210&gt;0.4,-1,IF(BR210&gt;0.3,-2,IF(BR210&gt;0.2,-3,IF(BR210&gt;0.1,-4,IF(BR210&gt;0,-5,IF(BR210=0,-5))))))))))))</f>
        <v/>
      </c>
      <c r="BU210" s="61" t="n"/>
      <c r="BV210" s="548" t="n"/>
      <c r="BW210" s="548">
        <f>IF(BV210=$BZ$1,8,IF(BV210=$CA$1,4,IF(BV210=$CB$1,0,IF(BV210=$CC$1,-4,IF(BV210=$CE$1,-8)))))</f>
        <v/>
      </c>
      <c r="BX210" s="206" t="inlineStr">
        <is>
          <t>˄</t>
        </is>
      </c>
      <c r="BY210" s="206">
        <f>IF(BX210=BR$1,5,IF(BX210=BV$1,0,IF(BX210=BX$1,-5)))</f>
        <v/>
      </c>
      <c r="BZ210" s="554" t="n"/>
      <c r="CA210" s="548" t="inlineStr">
        <is>
          <t>Buy</t>
        </is>
      </c>
      <c r="CB210" s="61" t="n"/>
      <c r="CC210" s="61" t="n"/>
      <c r="CD210" s="332" t="n"/>
      <c r="CL210" s="332" t="n"/>
      <c r="CO210" s="548" t="n"/>
    </row>
    <row r="211">
      <c r="B211" s="246" t="n"/>
      <c r="C211" s="246" t="n"/>
      <c r="D211" s="246" t="n"/>
      <c r="E211" s="246" t="n"/>
      <c r="F211" s="246" t="n"/>
      <c r="G211" s="246" t="n"/>
      <c r="H211" s="246" t="n"/>
      <c r="I211" s="246" t="n"/>
      <c r="J211" s="246" t="n"/>
      <c r="K211" s="246" t="n"/>
      <c r="L211" s="270" t="n"/>
      <c r="M211" s="358" t="n"/>
      <c r="N211" s="335" t="n"/>
      <c r="O211" s="246" t="n"/>
      <c r="P211" s="246" t="n"/>
      <c r="Q211" s="246" t="n"/>
      <c r="R211" s="246" t="n"/>
      <c r="S211" s="249" t="n"/>
      <c r="X211" s="80" t="n"/>
      <c r="Y211" s="80" t="n"/>
      <c r="Z211" s="80" t="n"/>
      <c r="AA211" s="80" t="n"/>
      <c r="AB211" s="80" t="n"/>
      <c r="AC211" s="80" t="n"/>
      <c r="AD211" s="80" t="n"/>
      <c r="AE211" s="80" t="n"/>
      <c r="AF211" s="80" t="n"/>
      <c r="AG211" s="80" t="n"/>
      <c r="AH211" s="80" t="n"/>
      <c r="AI211" s="80" t="n"/>
      <c r="AJ211" s="80" t="n"/>
      <c r="AK211" s="80" t="n"/>
      <c r="AL211" s="80" t="n"/>
      <c r="AM211" s="80" t="n"/>
      <c r="AN211" s="80" t="n"/>
      <c r="AO211" s="80" t="n"/>
      <c r="AP211" s="80" t="n"/>
      <c r="AQ211" s="80" t="n"/>
      <c r="AR211" s="80" t="n"/>
      <c r="AS211" s="80" t="n"/>
      <c r="AT211" s="80" t="n"/>
      <c r="AU211" s="80" t="n"/>
      <c r="AV211" s="80" t="n"/>
      <c r="AW211" s="80" t="n"/>
      <c r="AX211" s="80" t="n"/>
      <c r="AY211" s="80" t="n"/>
      <c r="AZ211" s="80" t="n"/>
      <c r="BA211" s="80" t="n"/>
      <c r="BB211" s="80" t="n"/>
      <c r="BC211" s="80" t="n"/>
      <c r="BD211" s="80" t="n"/>
      <c r="BE211" s="80" t="n"/>
      <c r="BF211" s="80" t="n"/>
      <c r="BG211" s="80" t="n"/>
      <c r="BH211" s="80" t="n"/>
      <c r="BI211" s="80" t="n"/>
      <c r="BJ211" s="80" t="n"/>
      <c r="BK211" s="80" t="n"/>
      <c r="BL211" s="80" t="n"/>
      <c r="BM211" s="80" t="n"/>
      <c r="BN211" s="80" t="n"/>
      <c r="BO211" s="80" t="n"/>
      <c r="BP211" s="80" t="n"/>
      <c r="BQ211" s="80" t="n"/>
      <c r="BR211" s="80" t="n"/>
      <c r="BS211" s="80" t="n"/>
      <c r="BT211" s="80" t="n"/>
      <c r="BU211" s="80" t="n"/>
      <c r="BV211" s="80" t="n"/>
      <c r="BW211" s="80" t="n"/>
      <c r="BX211" s="80" t="n"/>
      <c r="BY211" s="80" t="n"/>
      <c r="BZ211" s="80" t="n"/>
      <c r="CA211" s="548" t="n"/>
      <c r="CB211" s="61" t="n"/>
      <c r="CC211" s="61" t="n"/>
      <c r="CD211" s="332" t="n"/>
      <c r="CL211" s="332" t="n"/>
      <c r="CO211" s="548" t="n"/>
    </row>
    <row r="212" ht="17" customHeight="1" s="545">
      <c r="B212" s="246" t="n"/>
      <c r="C212" s="246" t="n"/>
      <c r="D212" s="246" t="n"/>
      <c r="E212" s="246" t="n"/>
      <c r="F212" s="246" t="n"/>
      <c r="G212" s="246" t="n"/>
      <c r="H212" s="246" t="n"/>
      <c r="I212" s="246" t="n"/>
      <c r="J212" s="246" t="n"/>
      <c r="K212" s="246" t="n"/>
      <c r="L212" s="270" t="n"/>
      <c r="M212" s="358" t="n"/>
      <c r="N212" s="335" t="n"/>
      <c r="O212" s="246" t="n"/>
      <c r="P212" s="246" t="n"/>
      <c r="Q212" s="246" t="n"/>
      <c r="R212" s="246" t="n"/>
      <c r="S212" s="249" t="n"/>
      <c r="T212" s="456" t="inlineStr">
        <is>
          <t>XLY</t>
        </is>
      </c>
      <c r="U212" s="446" t="inlineStr">
        <is>
          <t>Consumer Services</t>
        </is>
      </c>
      <c r="X212" s="80" t="n"/>
      <c r="Y212" s="80" t="n"/>
      <c r="Z212" s="80" t="n"/>
      <c r="AA212" s="80" t="n"/>
      <c r="AB212" s="455">
        <f>VLOOKUP(CLEAN(TRIM(T212)), 'ETF''s'!$B$7:$C$42, 2, FALSE)</f>
        <v/>
      </c>
      <c r="AC212" s="506">
        <f>VLOOKUP(CLEAN(TRIM(T212)), 'ETF''s'!$B$7:$D$42, 3, FALSE)</f>
        <v/>
      </c>
      <c r="AD212" s="80" t="n"/>
      <c r="AE212" s="80" t="n"/>
      <c r="AF212" s="80" t="n"/>
      <c r="AG212" s="80" t="n"/>
      <c r="AH212" s="80" t="n"/>
      <c r="AI212" s="80" t="n"/>
      <c r="AJ212" s="80" t="n"/>
      <c r="AK212" s="80" t="n"/>
      <c r="AL212" s="80" t="n"/>
      <c r="AM212" s="80" t="n"/>
      <c r="AN212" s="80" t="n"/>
      <c r="AO212" s="80" t="n"/>
      <c r="AP212" s="80" t="n"/>
      <c r="AQ212" s="80" t="n"/>
      <c r="AR212" s="80" t="n"/>
      <c r="AS212" s="80" t="n"/>
      <c r="AT212" s="80" t="n"/>
      <c r="AU212" s="80" t="n"/>
      <c r="AV212" s="80" t="n"/>
      <c r="AW212" s="80" t="n"/>
      <c r="AX212" s="80" t="n"/>
      <c r="AY212" s="80" t="n"/>
      <c r="AZ212" s="80" t="n"/>
      <c r="BA212" s="80" t="n"/>
      <c r="BB212" s="80" t="n"/>
      <c r="BC212" s="80" t="n"/>
      <c r="BD212" s="80" t="n"/>
      <c r="BE212" s="80" t="n"/>
      <c r="BF212" s="80" t="n"/>
      <c r="BG212" s="80" t="n"/>
      <c r="BH212" s="80" t="n"/>
      <c r="BI212" s="80" t="n"/>
      <c r="BJ212" s="80" t="n"/>
      <c r="BK212" s="80" t="n"/>
      <c r="BL212" s="80" t="n"/>
      <c r="BM212" s="80" t="n"/>
      <c r="BN212" s="80" t="n"/>
      <c r="BO212" s="80" t="n"/>
      <c r="BP212" s="80" t="n"/>
      <c r="BQ212" s="80" t="n"/>
      <c r="BR212" s="80" t="n"/>
      <c r="BS212" s="80" t="n"/>
      <c r="BT212" s="80" t="n"/>
      <c r="BU212" s="80" t="n"/>
      <c r="BV212" s="80" t="n"/>
      <c r="BW212" s="80" t="n"/>
      <c r="BX212" s="80" t="n"/>
      <c r="BY212" s="80" t="n"/>
      <c r="BZ212" s="80" t="n"/>
      <c r="CA212" s="548" t="n"/>
      <c r="CB212" s="61" t="n"/>
      <c r="CC212" s="61" t="n"/>
      <c r="CD212" s="332" t="n"/>
      <c r="CL212" s="332" t="n"/>
      <c r="CO212" s="548" t="n"/>
      <c r="CR212" t="inlineStr">
        <is>
          <t>Consumer Services</t>
        </is>
      </c>
    </row>
    <row r="213" ht="15.75" customHeight="1" s="545">
      <c r="B213" s="246" t="n"/>
      <c r="C213" s="246" t="n"/>
      <c r="D213" s="246" t="n"/>
      <c r="E213" s="246" t="n"/>
      <c r="F213" s="246" t="n"/>
      <c r="G213" s="246" t="n"/>
      <c r="H213" s="246" t="n"/>
      <c r="I213" s="246" t="n"/>
      <c r="J213" s="246" t="n"/>
      <c r="K213" s="246" t="n"/>
      <c r="L213" s="270" t="n"/>
      <c r="M213" s="358" t="n"/>
      <c r="N213" s="335" t="n"/>
      <c r="O213" s="246" t="n"/>
      <c r="P213" s="246" t="n"/>
      <c r="Q213" s="246" t="n"/>
      <c r="R213" s="246" t="n"/>
      <c r="S213" s="249">
        <f>IF(BN213&lt;30,$BX$1,IF(BN213&gt;70,$BR$1,$BV$1))</f>
        <v/>
      </c>
      <c r="U213" s="547" t="inlineStr">
        <is>
          <t>LRN</t>
        </is>
      </c>
      <c r="V213" t="inlineStr">
        <is>
          <t xml:space="preserve">Stride, Inc. </t>
        </is>
      </c>
      <c r="X213" s="80" t="n">
        <v>143.56</v>
      </c>
      <c r="Y213" s="189" t="n"/>
      <c r="Z213" s="189" t="n"/>
      <c r="AA213" s="22">
        <f>AN213+AP213+AR213+AZ213+BB213+BG213+BJ213+BM213+BT213+BW213+BY213+AC213+AI213+BP213+AK213</f>
        <v/>
      </c>
      <c r="AB213" s="336">
        <f>IF(X213&gt;0,AB$212,0)</f>
        <v/>
      </c>
      <c r="AC213" s="337">
        <f>IF(AB213&gt;0,AC$212,0)</f>
        <v/>
      </c>
      <c r="AD213" s="366">
        <f>AB213*M213</f>
        <v/>
      </c>
      <c r="AE213" s="337">
        <f>AC213*M213</f>
        <v/>
      </c>
      <c r="AF213" s="332" t="n">
        <v>279688</v>
      </c>
      <c r="AG213" s="332" t="n">
        <v>33482</v>
      </c>
      <c r="AH213" s="225">
        <f>IF(AF213&gt;2500000,AQ$2,IF(AF213&gt;1000000,AR$2,IF(AF213&gt;750000,AS$2,IF(AF213&gt;500000,AT$2,IF(AF213&lt;500000,AU$2)))))</f>
        <v/>
      </c>
      <c r="AI213" s="31">
        <f>IF(AH213=AQ$2,20,IF(AH213=AR$2,15,IF(AH213=AS$2,10,IF(AH213=AT$2,5,IF(AH213=AU$2,0)))))</f>
        <v/>
      </c>
      <c r="AJ213" s="284" t="n">
        <v>78</v>
      </c>
      <c r="AK213" s="31">
        <f>IF(AJ213&gt;84,20,IF(AJ213&gt;80,15,IF(AJ213&gt;75,10,IF(AJ213&gt;70,5,IF(AJ213&gt;49,0,IF(AJ213&lt;1,0,IF(AJ213&lt;20,-20,IF(AJ213&lt;30,-15,IF(AJ213&lt;40,-10,IF(AJ213&lt;50,-5))))))))))</f>
        <v/>
      </c>
      <c r="AL213" s="22" t="n"/>
      <c r="AM213" s="371" t="inlineStr">
        <is>
          <t>B</t>
        </is>
      </c>
      <c r="AN213" s="22">
        <f>IF(AM213=$AN$1,20,IF(AM213=$AO$1,17,IF(AM213=$AP$1,12,IF(AM213=$AQ$1,5,IF(AM213=$AR$1,0)))))</f>
        <v/>
      </c>
      <c r="AP213" s="31" t="n"/>
      <c r="AQ213" s="177" t="inlineStr">
        <is>
          <t>Neutral+</t>
        </is>
      </c>
      <c r="AR213" s="548">
        <f>IF(AQ213=$AS$1,20,IF(AQ213=$AU$1,18,IF(AQ213=$AW$1,14,IF(AQ213=$AY$1,10,IF(AQ213=$BA$1,5,IF(AQ213=$BC$1,0,IF(AQ213=$BD$1,-2.5)))))))</f>
        <v/>
      </c>
      <c r="AS213" s="189" t="n">
        <v>0.34</v>
      </c>
      <c r="AT213" s="22">
        <f>IF(AS213&lt;1,5,IF(AS213&lt;2,0,IF(AS213&gt;2,-5, IF(AS213=0,5,IF(AS213&lt;0,-7)))))</f>
        <v/>
      </c>
      <c r="AU213" s="189" t="n">
        <v>21.46</v>
      </c>
      <c r="AV213" s="22">
        <f>IF(AU213&lt;0,-7,IF(AU213&lt;15,5,IF(AU213&lt;25,2,IF(AU213=25,-5,IF(AU213&gt;25,0)))))</f>
        <v/>
      </c>
      <c r="AW213" s="189" t="n">
        <v>1.07</v>
      </c>
      <c r="AX213" s="22">
        <f>IF(AW213=1,5,IF(AW213&lt;1,5,IF(AW213&gt;1,0)))</f>
        <v/>
      </c>
      <c r="AY213" s="176" t="inlineStr">
        <is>
          <t>V Bullish</t>
        </is>
      </c>
      <c r="AZ213" s="189">
        <f>IF(AY213=$AS$1,20,IF(AY213=$AU$1,18,IF(AY213=$AW$1,14,IF(AY213=$AY$1,10,IF(AY213=$BA$1,5,IF(AY213=$BC$1,0,IF(AY213=$BD$1,-2.5)))))))</f>
        <v/>
      </c>
      <c r="BA213" s="18" t="n">
        <v>0.749</v>
      </c>
      <c r="BB213" s="548">
        <f>IF(BA213&gt;0.05,2,IF(BA213&gt;0,1,IF(BA213&lt;-0.05,-1,IF(BA213&lt;0.1,-2))))</f>
        <v/>
      </c>
      <c r="BC213" s="554" t="n">
        <v>45657</v>
      </c>
      <c r="BD213" s="22" t="n">
        <v>103.93</v>
      </c>
      <c r="BE213" s="22">
        <f>X213</f>
        <v/>
      </c>
      <c r="BF213" s="18">
        <f>IF(BD213&gt;0,(BE213-BD213)/BD213,0)</f>
        <v/>
      </c>
      <c r="BG213" s="548">
        <f>IF(BF213&gt;0.05,4,IF(BF213&gt;0,2,IF(BF213&lt;-0.05,-2,IF(BF213&lt;0.1,-4))))</f>
        <v/>
      </c>
      <c r="BH213" s="225" t="n">
        <v>-1.5</v>
      </c>
      <c r="BI213" s="225">
        <f>BH213*M213</f>
        <v/>
      </c>
      <c r="BJ213" s="225">
        <f>IF(BH213&gt;5,-1,IF(BH213&gt;4,0,IF(BH213&gt;3,1,IF(BH213&gt;2,2,IF(BH213&gt;1,2, IF(BH213=0,2,IF(BH213&lt;-5,-2,IF(BH213&lt;4,2,IF(BH213&lt;0,1)))))))))</f>
        <v/>
      </c>
      <c r="BK213" s="31" t="n">
        <v>-2</v>
      </c>
      <c r="BL213" s="31">
        <f>BK213*M213</f>
        <v/>
      </c>
      <c r="BM213" s="548">
        <f>IF(BK213&gt;40,4,IF(BK213&gt;30,3.5,IF(BK213&gt;20,3,IF(BK213&gt;10,2,IF(BK213&gt;0,1,IF(BK213=0,0.5,IF(BK213&lt;-40,-4,IF(BK213&lt;-30,-3,IF(BK213&lt;-20,-2.5,IF(BK213&lt;-10,-2,IF(BK213&lt;0,0)))))))))))</f>
        <v/>
      </c>
      <c r="BN213" s="61" t="n">
        <v>82</v>
      </c>
      <c r="BO213" s="61">
        <f>BN213*M213</f>
        <v/>
      </c>
      <c r="BP213" s="548">
        <f>IF(BN213&lt;10,5,IF(BN213&lt;20,4,IF(BN213&lt;30,3,IF(BN213&lt;40,2,IF(BN213&lt;50,1,IF(BN213=50,0,IF(BN213&gt;90,-5,IF(BN213&gt;80,-4,IF(BN213&gt;70,-3,IF(BN213&gt;60,-2,IF(BN213&gt;50,-1,0)))))))))))</f>
        <v/>
      </c>
      <c r="BQ213" s="206" t="n"/>
      <c r="BR213" s="61" t="n">
        <v>0.18</v>
      </c>
      <c r="BS213" s="337">
        <f>BR213*M213</f>
        <v/>
      </c>
      <c r="BT213" s="225">
        <f>IF(BR213=1,20,IF(BR213&gt;0.9,16,IF(BR213&gt;0.8,12,IF(BR213&gt;0.7,8,IF(BR213&gt;0.6,4,IF(BR213&gt;0.5,0,IF(BR213&gt;0.4,-1,IF(BR213&gt;0.3,-2,IF(BR213&gt;0.2,-3,IF(BR213&gt;0.1,-4,IF(BR213&gt;0,-5,IF(BR213=0,-5))))))))))))</f>
        <v/>
      </c>
      <c r="BU213" s="61" t="n"/>
      <c r="BV213" s="548" t="inlineStr">
        <is>
          <t>V Bull</t>
        </is>
      </c>
      <c r="BW213" s="548">
        <f>IF(BV213=$BZ$1,8,IF(BV213=$CA$1,4,IF(BV213=$CB$1,0,IF(BV213=$CC$1,-4,IF(BV213=$CE$1,-8)))))</f>
        <v/>
      </c>
      <c r="BX213" s="206" t="inlineStr">
        <is>
          <t>˄</t>
        </is>
      </c>
      <c r="BY213" s="206">
        <f>IF(BX213=BR$1,5,IF(BX213=BV$1,0,IF(BX213=BX$1,-5)))</f>
        <v/>
      </c>
      <c r="BZ213" s="554" t="n"/>
      <c r="CA213" s="548" t="inlineStr">
        <is>
          <t>Buy</t>
        </is>
      </c>
      <c r="CB213" s="61" t="n"/>
      <c r="CC213" s="61" t="n"/>
      <c r="CD213" s="332" t="n"/>
      <c r="CE213" t="inlineStr">
        <is>
          <t>Cons. Disc.</t>
        </is>
      </c>
      <c r="CF213" t="inlineStr">
        <is>
          <t>Consumer Services</t>
        </is>
      </c>
      <c r="CG213" t="inlineStr">
        <is>
          <t>Diversified Consumer Services</t>
        </is>
      </c>
      <c r="CH213" t="inlineStr">
        <is>
          <t>Education &amp; Training Services</t>
        </is>
      </c>
      <c r="CL213" s="332" t="n"/>
      <c r="CO213" s="548" t="n"/>
      <c r="CR213" t="inlineStr">
        <is>
          <t>LRN</t>
        </is>
      </c>
    </row>
    <row r="214">
      <c r="B214" s="246" t="n"/>
      <c r="C214" s="246" t="n"/>
      <c r="D214" s="246" t="n"/>
      <c r="E214" s="246" t="n"/>
      <c r="F214" s="246" t="n"/>
      <c r="G214" s="246" t="n"/>
      <c r="H214" s="246" t="n"/>
      <c r="I214" s="246" t="n"/>
      <c r="J214" s="246" t="n"/>
      <c r="K214" s="246" t="n"/>
      <c r="L214" s="270" t="n"/>
      <c r="M214" s="358" t="n"/>
      <c r="N214" s="335" t="n"/>
      <c r="O214" s="246" t="n"/>
      <c r="P214" s="246" t="n"/>
      <c r="Q214" s="246" t="n"/>
      <c r="R214" s="246" t="n"/>
      <c r="S214" s="249">
        <f>IF(BN214&lt;30,$BX$1,IF(BN214&gt;70,$BR$1,$BV$1))</f>
        <v/>
      </c>
      <c r="U214" s="547" t="inlineStr">
        <is>
          <t>LINC</t>
        </is>
      </c>
      <c r="V214" t="inlineStr">
        <is>
          <t>Lincoln Educational Services Corp.</t>
        </is>
      </c>
      <c r="X214" s="80" t="n">
        <v>22.95</v>
      </c>
      <c r="Y214" s="189" t="n"/>
      <c r="Z214" s="189" t="n"/>
      <c r="AA214" s="22">
        <f>AN214+AP214+AR214+AZ214+BB214+BG214+BJ214+BM214+BT214+BW214+BY214+AC214+AI214+BP214+AK214</f>
        <v/>
      </c>
      <c r="AB214" s="336">
        <f>IF(X214&gt;0,AB$212,0)</f>
        <v/>
      </c>
      <c r="AC214" s="337">
        <f>IF(AB214&gt;0,AC$212,0)</f>
        <v/>
      </c>
      <c r="AD214" s="366">
        <f>AB214*M214</f>
        <v/>
      </c>
      <c r="AE214" s="337">
        <f>AC214*M214</f>
        <v/>
      </c>
      <c r="AF214" s="332" t="n">
        <v>188995</v>
      </c>
      <c r="AG214" s="332" t="n">
        <v>5772</v>
      </c>
      <c r="AH214" s="225">
        <f>IF(AF214&gt;2500000,AQ$2,IF(AF214&gt;1000000,AR$2,IF(AF214&gt;750000,AS$2,IF(AF214&gt;500000,AT$2,IF(AF214&lt;500000,AU$2)))))</f>
        <v/>
      </c>
      <c r="AI214" s="31">
        <f>IF(AH214=AQ$2,20,IF(AH214=AR$2,15,IF(AH214=AS$2,10,IF(AH214=AT$2,5,IF(AH214=AU$2,0)))))</f>
        <v/>
      </c>
      <c r="AJ214" s="284" t="n">
        <v>46</v>
      </c>
      <c r="AK214" s="31">
        <f>IF(AJ214&gt;84,20,IF(AJ214&gt;80,15,IF(AJ214&gt;75,10,IF(AJ214&gt;70,5,IF(AJ214&gt;49,0,IF(AJ214&lt;1,0,IF(AJ214&lt;20,-20,IF(AJ214&lt;30,-15,IF(AJ214&lt;40,-10,IF(AJ214&lt;50,-5))))))))))</f>
        <v/>
      </c>
      <c r="AL214" s="22" t="n"/>
      <c r="AM214" s="414" t="inlineStr">
        <is>
          <t>A</t>
        </is>
      </c>
      <c r="AN214" s="22">
        <f>IF(AM214=$AN$1,20,IF(AM214=$AO$1,17,IF(AM214=$AP$1,12,IF(AM214=$AQ$1,5,IF(AM214=$AR$1,0)))))</f>
        <v/>
      </c>
      <c r="AP214" s="31" t="n"/>
      <c r="AQ214" s="176" t="inlineStr">
        <is>
          <t>V Bullish</t>
        </is>
      </c>
      <c r="AR214" s="548">
        <f>IF(AQ214=$AS$1,20,IF(AQ214=$AU$1,18,IF(AQ214=$AW$1,14,IF(AQ214=$AY$1,10,IF(AQ214=$BA$1,5,IF(AQ214=$BC$1,0,IF(AQ214=$BD$1,-2.5)))))))</f>
        <v/>
      </c>
      <c r="AS214" s="189" t="n">
        <v>0.99</v>
      </c>
      <c r="AT214" s="22">
        <f>IF(AS214&lt;1,5,IF(AS214&lt;2,0,IF(AS214&gt;2,-5, IF(AS214=0,5,IF(AS214&lt;0,-7)))))</f>
        <v/>
      </c>
      <c r="AU214" s="189" t="n">
        <v>49.35</v>
      </c>
      <c r="AV214" s="22">
        <f>IF(AU214&lt;0,-7,IF(AU214&lt;15,5,IF(AU214&lt;25,2,IF(AU214=25,-5,IF(AU214&gt;25,0)))))</f>
        <v/>
      </c>
      <c r="AW214" s="189" t="n">
        <v>3.29</v>
      </c>
      <c r="AX214" s="22">
        <f>IF(AW214=1,5,IF(AW214&lt;1,5,IF(AW214&gt;1,0)))</f>
        <v/>
      </c>
      <c r="AY214" s="239" t="inlineStr">
        <is>
          <t>Bullish</t>
        </is>
      </c>
      <c r="AZ214" s="189">
        <f>IF(AY214=$AS$1,20,IF(AY214=$AU$1,18,IF(AY214=$AW$1,14,IF(AY214=$AY$1,10,IF(AY214=$BA$1,5,IF(AY214=$BC$1,0,IF(AY214=$BD$1,-2.5)))))))</f>
        <v/>
      </c>
      <c r="BA214" s="18" t="n">
        <v>0.969</v>
      </c>
      <c r="BB214" s="548">
        <f>IF(BA214&gt;0.05,2,IF(BA214&gt;0,1,IF(BA214&lt;-0.05,-1,IF(BA214&lt;0.1,-2))))</f>
        <v/>
      </c>
      <c r="BC214" s="554" t="n">
        <v>45657</v>
      </c>
      <c r="BD214" s="22" t="n">
        <v>15.82</v>
      </c>
      <c r="BE214" s="22">
        <f>X214</f>
        <v/>
      </c>
      <c r="BF214" s="18">
        <f>IF(BD214&gt;0,(BE214-BD214)/BD214,0)</f>
        <v/>
      </c>
      <c r="BG214" s="548">
        <f>IF(BF214&gt;0.05,4,IF(BF214&gt;0,2,IF(BF214&lt;-0.05,-2,IF(BF214&lt;0.1,-4))))</f>
        <v/>
      </c>
      <c r="BH214" s="225" t="n">
        <v>2.5</v>
      </c>
      <c r="BI214" s="225">
        <f>BH214*M214</f>
        <v/>
      </c>
      <c r="BJ214" s="225">
        <f>IF(BH214&gt;5,-1,IF(BH214&gt;4,0,IF(BH214&gt;3,1,IF(BH214&gt;2,2,IF(BH214&gt;1,2, IF(BH214=0,2,IF(BH214&lt;-5,-2,IF(BH214&lt;4,2,IF(BH214&lt;0,1)))))))))</f>
        <v/>
      </c>
      <c r="BK214" s="31" t="n">
        <v>6</v>
      </c>
      <c r="BL214" s="31">
        <f>BK214*M214</f>
        <v/>
      </c>
      <c r="BM214" s="548">
        <f>IF(BK214&gt;40,4,IF(BK214&gt;30,3.5,IF(BK214&gt;20,3,IF(BK214&gt;10,2,IF(BK214&gt;0,1,IF(BK214=0,0.5,IF(BK214&lt;-40,-4,IF(BK214&lt;-30,-3,IF(BK214&lt;-20,-2.5,IF(BK214&lt;-10,-2,IF(BK214&lt;0,0)))))))))))</f>
        <v/>
      </c>
      <c r="BN214" s="61" t="n">
        <v>77</v>
      </c>
      <c r="BO214" s="61">
        <f>BN214*M214</f>
        <v/>
      </c>
      <c r="BP214" s="548">
        <f>IF(BN214&lt;10,5,IF(BN214&lt;20,4,IF(BN214&lt;30,3,IF(BN214&lt;40,2,IF(BN214&lt;50,1,IF(BN214=50,0,IF(BN214&gt;90,-5,IF(BN214&gt;80,-4,IF(BN214&gt;70,-3,IF(BN214&gt;60,-2,IF(BN214&gt;50,-1,0)))))))))))</f>
        <v/>
      </c>
      <c r="BQ214" s="206" t="n"/>
      <c r="BR214" s="61" t="n">
        <v>0.45</v>
      </c>
      <c r="BS214" s="337">
        <f>BR214*M214</f>
        <v/>
      </c>
      <c r="BT214" s="225">
        <f>IF(BR214=1,20,IF(BR214&gt;0.9,16,IF(BR214&gt;0.8,12,IF(BR214&gt;0.7,8,IF(BR214&gt;0.6,4,IF(BR214&gt;0.5,0,IF(BR214&gt;0.4,-1,IF(BR214&gt;0.3,-2,IF(BR214&gt;0.2,-3,IF(BR214&gt;0.1,-4,IF(BR214&gt;0,-5,IF(BR214=0,-5))))))))))))</f>
        <v/>
      </c>
      <c r="BU214" s="61" t="n"/>
      <c r="BV214" s="548" t="inlineStr">
        <is>
          <t>V Bull</t>
        </is>
      </c>
      <c r="BW214" s="548">
        <f>IF(BV214=$BZ$1,8,IF(BV214=$CA$1,4,IF(BV214=$CB$1,0,IF(BV214=$CC$1,-4,IF(BV214=$CE$1,-8)))))</f>
        <v/>
      </c>
      <c r="BX214" s="206" t="inlineStr">
        <is>
          <t>˄</t>
        </is>
      </c>
      <c r="BY214" s="206">
        <f>IF(BX214=BR$1,5,IF(BX214=BV$1,0,IF(BX214=BX$1,-5)))</f>
        <v/>
      </c>
      <c r="BZ214" s="554" t="n"/>
      <c r="CA214" s="548" t="inlineStr">
        <is>
          <t>S Buy</t>
        </is>
      </c>
      <c r="CB214" s="61" t="n"/>
      <c r="CC214" s="61" t="n"/>
      <c r="CD214" s="332" t="n"/>
      <c r="CL214" s="332" t="n"/>
      <c r="CO214" s="548" t="n"/>
      <c r="CR214" t="inlineStr">
        <is>
          <t>LINC</t>
        </is>
      </c>
    </row>
    <row r="215">
      <c r="B215" s="246" t="n"/>
      <c r="C215" s="246" t="n"/>
      <c r="D215" s="246" t="n"/>
      <c r="E215" s="246" t="n"/>
      <c r="F215" s="246" t="n"/>
      <c r="G215" s="246" t="n"/>
      <c r="H215" s="246" t="n"/>
      <c r="I215" s="246" t="n"/>
      <c r="J215" s="246" t="n"/>
      <c r="K215" s="246" t="n"/>
      <c r="L215" s="270" t="n"/>
      <c r="M215" s="358" t="n"/>
      <c r="N215" s="335" t="n"/>
      <c r="O215" s="246" t="n"/>
      <c r="P215" s="246" t="inlineStr">
        <is>
          <t>Watch</t>
        </is>
      </c>
      <c r="Q215" s="246" t="n"/>
      <c r="R215" s="246" t="n"/>
      <c r="S215" s="249">
        <f>IF(BN215&lt;30,$BX$1,IF(BN215&gt;70,$BR$1,$BV$1))</f>
        <v/>
      </c>
      <c r="U215" s="547" t="inlineStr">
        <is>
          <t>UTI</t>
        </is>
      </c>
      <c r="V215" t="inlineStr">
        <is>
          <t>Universal Technical Institute, Inc.</t>
        </is>
      </c>
      <c r="X215" s="80" t="n">
        <v>32.01</v>
      </c>
      <c r="Y215" s="189" t="n"/>
      <c r="Z215" s="189" t="n"/>
      <c r="AA215" s="22">
        <f>AN215+AP215+AR215+AZ215+BB215+BG215+BJ215+BM215+BT215+BW215+BY215+AC215+AI215+BP215+AK215</f>
        <v/>
      </c>
      <c r="AB215" s="336">
        <f>IF(X215&gt;0,AB$212,0)</f>
        <v/>
      </c>
      <c r="AC215" s="337">
        <f>IF(AB215&gt;0,AC$212,0)</f>
        <v/>
      </c>
      <c r="AD215" s="366">
        <f>AB215*M215</f>
        <v/>
      </c>
      <c r="AE215" s="337">
        <f>AC215*M215</f>
        <v/>
      </c>
      <c r="AF215" s="332" t="n">
        <v>218792</v>
      </c>
      <c r="AG215" s="332" t="n">
        <v>17055</v>
      </c>
      <c r="AH215" s="225">
        <f>IF(AF215&gt;2500000,AQ$2,IF(AF215&gt;1000000,AR$2,IF(AF215&gt;750000,AS$2,IF(AF215&gt;500000,AT$2,IF(AF215&lt;500000,AU$2)))))</f>
        <v/>
      </c>
      <c r="AI215" s="31">
        <f>IF(AH215=AQ$2,20,IF(AH215=AR$2,15,IF(AH215=AS$2,10,IF(AH215=AT$2,5,IF(AH215=AU$2,0)))))</f>
        <v/>
      </c>
      <c r="AJ215" s="284" t="n">
        <v>67</v>
      </c>
      <c r="AK215" s="31">
        <f>IF(AJ215&gt;84,20,IF(AJ215&gt;80,15,IF(AJ215&gt;75,10,IF(AJ215&gt;70,5,IF(AJ215&gt;49,0,IF(AJ215&lt;1,0,IF(AJ215&lt;20,-20,IF(AJ215&lt;30,-15,IF(AJ215&lt;40,-10,IF(AJ215&lt;50,-5))))))))))</f>
        <v/>
      </c>
      <c r="AL215" s="22" t="n"/>
      <c r="AM215" s="414" t="inlineStr">
        <is>
          <t>A</t>
        </is>
      </c>
      <c r="AN215" s="22">
        <f>IF(AM215=$AN$1,20,IF(AM215=$AO$1,17,IF(AM215=$AP$1,12,IF(AM215=$AQ$1,5,IF(AM215=$AR$1,0)))))</f>
        <v/>
      </c>
      <c r="AP215" s="31" t="n"/>
      <c r="AQ215" s="177" t="inlineStr">
        <is>
          <t>Neutral+</t>
        </is>
      </c>
      <c r="AR215" s="548">
        <f>IF(AQ215=$AS$1,20,IF(AQ215=$AU$1,18,IF(AQ215=$AW$1,14,IF(AQ215=$AY$1,10,IF(AQ215=$BA$1,5,IF(AQ215=$BC$1,0,IF(AQ215=$BD$1,-2.5)))))))</f>
        <v/>
      </c>
      <c r="AS215" s="189" t="n">
        <v>0.78</v>
      </c>
      <c r="AT215" s="22">
        <f>IF(AS215&lt;1,5,IF(AS215&lt;2,0,IF(AS215&gt;2,-5, IF(AS215=0,5,IF(AS215&lt;0,-7)))))</f>
        <v/>
      </c>
      <c r="AU215" s="189" t="n">
        <v>26.78</v>
      </c>
      <c r="AV215" s="22">
        <f>IF(AU215&lt;0,-7,IF(AU215&lt;15,5,IF(AU215&lt;25,2,IF(AU215=25,-5,IF(AU215&gt;25,0)))))</f>
        <v/>
      </c>
      <c r="AW215" s="189" t="n">
        <v>1.78</v>
      </c>
      <c r="AX215" s="22">
        <f>IF(AW215=1,5,IF(AW215&lt;1,5,IF(AW215&gt;1,0)))</f>
        <v/>
      </c>
      <c r="AY215" s="273" t="inlineStr">
        <is>
          <t>Bearish</t>
        </is>
      </c>
      <c r="AZ215" s="189">
        <f>IF(AY215=$AS$1,20,IF(AY215=$AU$1,18,IF(AY215=$AW$1,14,IF(AY215=$AY$1,10,IF(AY215=$BA$1,5,IF(AY215=$BC$1,0,IF(AY215=$BD$1,-2.5)))))))</f>
        <v/>
      </c>
      <c r="BA215" s="18" t="n">
        <v>1.03</v>
      </c>
      <c r="BB215" s="548">
        <f>IF(BA215&gt;0.05,2,IF(BA215&gt;0,1,IF(BA215&lt;-0.05,-1,IF(BA215&lt;0.1,-2))))</f>
        <v/>
      </c>
      <c r="BC215" s="554" t="n">
        <v>45657</v>
      </c>
      <c r="BD215" s="22" t="n">
        <v>25.71</v>
      </c>
      <c r="BE215" s="22">
        <f>X215</f>
        <v/>
      </c>
      <c r="BF215" s="18">
        <f>IF(BD215&gt;0,(BE215-BD215)/BD215,0)</f>
        <v/>
      </c>
      <c r="BG215" s="548">
        <f>IF(BF215&gt;0.05,4,IF(BF215&gt;0,2,IF(BF215&lt;-0.05,-2,IF(BF215&lt;0.1,-4))))</f>
        <v/>
      </c>
      <c r="BH215" s="225" t="n">
        <v>3</v>
      </c>
      <c r="BI215" s="225">
        <f>BH215*M215</f>
        <v/>
      </c>
      <c r="BJ215" s="225">
        <f>IF(BH215&gt;5,-1,IF(BH215&gt;4,0,IF(BH215&gt;3,1,IF(BH215&gt;2,2,IF(BH215&gt;1,2, IF(BH215=0,2,IF(BH215&lt;-5,-2,IF(BH215&lt;4,2,IF(BH215&lt;0,1)))))))))</f>
        <v/>
      </c>
      <c r="BK215" s="31" t="n">
        <v>4</v>
      </c>
      <c r="BL215" s="31">
        <f>BK215*M215</f>
        <v/>
      </c>
      <c r="BM215" s="548">
        <f>IF(BK215&gt;40,4,IF(BK215&gt;30,3.5,IF(BK215&gt;20,3,IF(BK215&gt;10,2,IF(BK215&gt;0,1,IF(BK215=0,0.5,IF(BK215&lt;-40,-4,IF(BK215&lt;-30,-3,IF(BK215&lt;-20,-2.5,IF(BK215&lt;-10,-2,IF(BK215&lt;0,0)))))))))))</f>
        <v/>
      </c>
      <c r="BN215" s="61" t="n">
        <v>30</v>
      </c>
      <c r="BO215" s="61">
        <f>BN215*M215</f>
        <v/>
      </c>
      <c r="BP215" s="548">
        <f>IF(BN215&lt;10,5,IF(BN215&lt;20,4,IF(BN215&lt;30,3,IF(BN215&lt;40,2,IF(BN215&lt;50,1,IF(BN215=50,0,IF(BN215&gt;90,-5,IF(BN215&gt;80,-4,IF(BN215&gt;70,-3,IF(BN215&gt;60,-2,IF(BN215&gt;50,-1,0)))))))))))</f>
        <v/>
      </c>
      <c r="BQ215" s="206" t="n"/>
      <c r="BR215" s="61" t="n">
        <v>0.36</v>
      </c>
      <c r="BS215" s="337">
        <f>BR215*M215</f>
        <v/>
      </c>
      <c r="BT215" s="225">
        <f>IF(BR215=1,20,IF(BR215&gt;0.9,16,IF(BR215&gt;0.8,12,IF(BR215&gt;0.7,8,IF(BR215&gt;0.6,4,IF(BR215&gt;0.5,0,IF(BR215&gt;0.4,-1,IF(BR215&gt;0.3,-2,IF(BR215&gt;0.2,-3,IF(BR215&gt;0.1,-4,IF(BR215&gt;0,-5,IF(BR215=0,-5))))))))))))</f>
        <v/>
      </c>
      <c r="BU215" s="61" t="n"/>
      <c r="BV215" s="548" t="inlineStr">
        <is>
          <t>V Bull</t>
        </is>
      </c>
      <c r="BW215" s="548">
        <f>IF(BV215=$BZ$1,8,IF(BV215=$CA$1,4,IF(BV215=$CB$1,0,IF(BV215=$CC$1,-4,IF(BV215=$CE$1,-8)))))</f>
        <v/>
      </c>
      <c r="BX215" s="206" t="inlineStr">
        <is>
          <t>˄</t>
        </is>
      </c>
      <c r="BY215" s="206">
        <f>IF(BX215=BR$1,5,IF(BX215=BV$1,0,IF(BX215=BX$1,-5)))</f>
        <v/>
      </c>
      <c r="BZ215" s="554" t="n"/>
      <c r="CA215" s="548" t="inlineStr">
        <is>
          <t>S Buy</t>
        </is>
      </c>
      <c r="CB215" s="61" t="n"/>
      <c r="CC215" s="61" t="n"/>
      <c r="CD215" s="332" t="n"/>
      <c r="CL215" s="332" t="n"/>
      <c r="CO215" s="548" t="n"/>
      <c r="CR215" t="inlineStr">
        <is>
          <t>UTI</t>
        </is>
      </c>
    </row>
    <row r="216" hidden="1" ht="15.75" customHeight="1" s="545">
      <c r="B216" s="246" t="n"/>
      <c r="C216" s="246" t="n"/>
      <c r="D216" s="246" t="n"/>
      <c r="E216" s="246" t="n"/>
      <c r="F216" s="246" t="n"/>
      <c r="G216" s="246" t="n"/>
      <c r="H216" s="246" t="n"/>
      <c r="I216" s="246" t="n"/>
      <c r="J216" s="246" t="n"/>
      <c r="K216" s="246" t="n"/>
      <c r="L216" s="270" t="n"/>
      <c r="M216" s="358" t="n"/>
      <c r="N216" s="335" t="n"/>
      <c r="O216" s="246" t="n"/>
      <c r="P216" s="246" t="n"/>
      <c r="Q216" s="246" t="n"/>
      <c r="R216" s="246" t="n"/>
      <c r="S216" s="249" t="n"/>
      <c r="U216" s="548" t="n"/>
      <c r="X216" s="80" t="n"/>
      <c r="Y216" s="189" t="n"/>
      <c r="Z216" s="189" t="n"/>
      <c r="AA216" s="22">
        <f>AN216+AP216+AR216+AZ216+BB216+BG216+BJ216+BM216+BT216+BW216+BY216+AC216+AI216+BP216+AK216</f>
        <v/>
      </c>
      <c r="AB216" s="336">
        <f>IF(X216&gt;0,AB$212,0)</f>
        <v/>
      </c>
      <c r="AC216" s="337">
        <f>IF(AB216&gt;0,AC$212,0)</f>
        <v/>
      </c>
      <c r="AD216" s="366">
        <f>AB216*M216</f>
        <v/>
      </c>
      <c r="AE216" s="337">
        <f>AC216*M216</f>
        <v/>
      </c>
      <c r="AF216" s="332" t="n"/>
      <c r="AG216" s="332" t="n"/>
      <c r="AH216" s="225">
        <f>IF(AF216&gt;2500000,AQ$2,IF(AF216&gt;1000000,AR$2,IF(AF216&gt;750000,AS$2,IF(AF216&gt;500000,AT$2,IF(AF216&lt;500000,AU$2)))))</f>
        <v/>
      </c>
      <c r="AI216" s="31">
        <f>IF(AH216=AQ$2,20,IF(AH216=AR$2,15,IF(AH216=AS$2,10,IF(AH216=AT$2,5,IF(AH216=AU$2,0)))))</f>
        <v/>
      </c>
      <c r="AJ216" s="284" t="n"/>
      <c r="AK216" s="31">
        <f>IF(AJ216&gt;84,20,IF(AJ216&gt;80,15,IF(AJ216&gt;75,10,IF(AJ216&gt;70,5,IF(AJ216&gt;49,0,IF(AJ216&lt;1,0,IF(AJ216&lt;20,-20,IF(AJ216&lt;30,-15,IF(AJ216&lt;40,-10,IF(AJ216&lt;50,-5))))))))))</f>
        <v/>
      </c>
      <c r="AL216" s="22" t="n"/>
      <c r="AM216" s="550" t="n"/>
      <c r="AN216" s="22">
        <f>IF(AM216=$AN$1,20,IF(AM216=$AO$1,17,IF(AM216=$AP$1,12,IF(AM216=$AQ$1,5,IF(AM216=$AR$1,0)))))</f>
        <v/>
      </c>
      <c r="AP216" s="31" t="n"/>
      <c r="AQ216" s="175" t="n"/>
      <c r="AR216" s="548">
        <f>IF(AQ216=$AS$1,20,IF(AQ216=$AU$1,18,IF(AQ216=$AW$1,14,IF(AQ216=$AY$1,10,IF(AQ216=$BA$1,5,IF(AQ216=$BC$1,0,IF(AQ216=$BD$1,-2.5)))))))</f>
        <v/>
      </c>
      <c r="AS216" s="189" t="n"/>
      <c r="AT216" s="22">
        <f>IF(AS216&lt;1,5,IF(AS216&lt;2,0,IF(AS216&gt;2,-5, IF(AS216=0,5,IF(AS216&lt;0,-7)))))</f>
        <v/>
      </c>
      <c r="AU216" s="189" t="n"/>
      <c r="AV216" s="22">
        <f>IF(AU216&lt;0,-7,IF(AU216&lt;15,5,IF(AU216&lt;25,2,IF(AU216=25,-5,IF(AU216&gt;25,0)))))</f>
        <v/>
      </c>
      <c r="AW216" s="189" t="n"/>
      <c r="AX216" s="22">
        <f>IF(AW216=1,5,IF(AW216&lt;1,5,IF(AW216&gt;1,0)))</f>
        <v/>
      </c>
      <c r="AY216" s="189" t="n"/>
      <c r="AZ216" s="189">
        <f>IF(AY216=$AS$1,20,IF(AY216=$AU$1,18,IF(AY216=$AW$1,14,IF(AY216=$AY$1,10,IF(AY216=$BA$1,5,IF(AY216=$BC$1,0,IF(AY216=$BD$1,-2.5)))))))</f>
        <v/>
      </c>
      <c r="BA216" s="18" t="n"/>
      <c r="BB216" s="548">
        <f>IF(BA216&gt;0.05,2,IF(BA216&gt;0,1,IF(BA216&lt;-0.05,-1,IF(BA216&lt;0.1,-2))))</f>
        <v/>
      </c>
      <c r="BC216" s="554" t="n">
        <v>45657</v>
      </c>
      <c r="BD216" s="22" t="n"/>
      <c r="BE216" s="22">
        <f>X216</f>
        <v/>
      </c>
      <c r="BF216" s="18">
        <f>IF(BD216&gt;0,(BE216-BD216)/BD216,0)</f>
        <v/>
      </c>
      <c r="BG216" s="548">
        <f>IF(BF216&gt;0.05,4,IF(BF216&gt;0,2,IF(BF216&lt;-0.05,-2,IF(BF216&lt;0.1,-4))))</f>
        <v/>
      </c>
      <c r="BH216" s="225" t="n"/>
      <c r="BI216" s="225">
        <f>BH216*M216</f>
        <v/>
      </c>
      <c r="BJ216" s="225">
        <f>IF(BH216&gt;5,-1,IF(BH216&gt;4,0,IF(BH216&gt;3,1,IF(BH216&gt;2,2,IF(BH216&gt;1,2, IF(BH216=0,2,IF(BH216&lt;-5,-2,IF(BH216&lt;4,2,IF(BH216&lt;0,1)))))))))</f>
        <v/>
      </c>
      <c r="BK216" s="31" t="n"/>
      <c r="BL216" s="31">
        <f>BK216*M216</f>
        <v/>
      </c>
      <c r="BM216" s="548">
        <f>IF(BK216&gt;40,4,IF(BK216&gt;30,3.5,IF(BK216&gt;20,3,IF(BK216&gt;10,2,IF(BK216&gt;0,1,IF(BK216=0,0.5,IF(BK216&lt;-40,-4,IF(BK216&lt;-30,-3,IF(BK216&lt;-20,-2.5,IF(BK216&lt;-10,-2,IF(BK216&lt;0,0)))))))))))</f>
        <v/>
      </c>
      <c r="BN216" s="61" t="n"/>
      <c r="BO216" s="61">
        <f>BN216*M216</f>
        <v/>
      </c>
      <c r="BP216" s="548">
        <f>IF(BN216&lt;10,5,IF(BN216&lt;20,4,IF(BN216&lt;30,3,IF(BN216&lt;40,2,IF(BN216&lt;50,1,IF(BN216=50,0,IF(BN216&gt;90,-5,IF(BN216&gt;80,-4,IF(BN216&gt;70,-3,IF(BN216&gt;60,-2,IF(BN216&gt;50,-1,0)))))))))))</f>
        <v/>
      </c>
      <c r="BQ216" s="206" t="n"/>
      <c r="BR216" s="61" t="n"/>
      <c r="BS216" s="337">
        <f>BR216*M216</f>
        <v/>
      </c>
      <c r="BT216" s="225">
        <f>IF(BR216=1,20,IF(BR216&gt;0.9,16,IF(BR216&gt;0.8,12,IF(BR216&gt;0.7,8,IF(BR216&gt;0.6,4,IF(BR216&gt;0.5,0,IF(BR216&gt;0.4,-1,IF(BR216&gt;0.3,-2,IF(BR216&gt;0.2,-3,IF(BR216&gt;0.1,-4,IF(BR216&gt;0,-5,IF(BR216=0,-5))))))))))))</f>
        <v/>
      </c>
      <c r="BU216" s="61" t="n"/>
      <c r="BV216" s="548" t="n"/>
      <c r="BW216" s="548">
        <f>IF(BV216=$BZ$1,8,IF(BV216=$CA$1,4,IF(BV216=$CB$1,0,IF(BV216=$CC$1,-4,IF(BV216=$CE$1,-8)))))</f>
        <v/>
      </c>
      <c r="BX216" s="206" t="inlineStr">
        <is>
          <t>˄</t>
        </is>
      </c>
      <c r="BY216" s="206">
        <f>IF(BX216=BR$1,5,IF(BX216=BV$1,0,IF(BX216=BX$1,-5)))</f>
        <v/>
      </c>
      <c r="BZ216" s="554" t="n"/>
      <c r="CA216" s="548" t="inlineStr">
        <is>
          <t>Buy</t>
        </is>
      </c>
      <c r="CB216" s="61" t="n"/>
      <c r="CC216" s="61" t="n"/>
      <c r="CD216" s="332" t="n"/>
      <c r="CL216" s="332" t="n"/>
      <c r="CO216" s="548" t="n"/>
    </row>
    <row r="217" hidden="1" ht="15.75" customHeight="1" s="545">
      <c r="B217" s="246" t="n"/>
      <c r="C217" s="246" t="n"/>
      <c r="D217" s="246" t="n"/>
      <c r="E217" s="246" t="n"/>
      <c r="F217" s="246" t="n"/>
      <c r="G217" s="246" t="n"/>
      <c r="H217" s="246" t="n"/>
      <c r="I217" s="246" t="n"/>
      <c r="J217" s="246" t="n"/>
      <c r="K217" s="246" t="n"/>
      <c r="L217" s="270" t="n"/>
      <c r="M217" s="358" t="n"/>
      <c r="N217" s="335" t="n"/>
      <c r="O217" s="246" t="n"/>
      <c r="P217" s="246" t="n"/>
      <c r="Q217" s="246" t="n"/>
      <c r="R217" s="246" t="n"/>
      <c r="S217" s="249" t="n"/>
      <c r="U217" s="548" t="n"/>
      <c r="X217" s="80" t="n"/>
      <c r="Y217" s="189" t="n"/>
      <c r="Z217" s="189" t="n"/>
      <c r="AA217" s="22">
        <f>AN217+AP217+AR217+AZ217+BB217+BG217+BJ217+BM217+BT217+BW217+BY217+AC217+AI217+BP217+AK217</f>
        <v/>
      </c>
      <c r="AB217" s="336">
        <f>IF(X217&gt;0,AB$212,0)</f>
        <v/>
      </c>
      <c r="AC217" s="337">
        <f>IF(AB217&gt;0,AC$212,0)</f>
        <v/>
      </c>
      <c r="AD217" s="366">
        <f>AB217*M217</f>
        <v/>
      </c>
      <c r="AE217" s="337">
        <f>AC217*M217</f>
        <v/>
      </c>
      <c r="AF217" s="332" t="n"/>
      <c r="AG217" s="332" t="n"/>
      <c r="AH217" s="225">
        <f>IF(AF217&gt;2500000,AQ$2,IF(AF217&gt;1000000,AR$2,IF(AF217&gt;750000,AS$2,IF(AF217&gt;500000,AT$2,IF(AF217&lt;500000,AU$2)))))</f>
        <v/>
      </c>
      <c r="AI217" s="31">
        <f>IF(AH217=AQ$2,20,IF(AH217=AR$2,15,IF(AH217=AS$2,10,IF(AH217=AT$2,5,IF(AH217=AU$2,0)))))</f>
        <v/>
      </c>
      <c r="AJ217" s="284" t="n"/>
      <c r="AK217" s="31">
        <f>IF(AJ217&gt;84,20,IF(AJ217&gt;80,15,IF(AJ217&gt;75,10,IF(AJ217&gt;70,5,IF(AJ217&gt;49,0,IF(AJ217&lt;1,0,IF(AJ217&lt;20,-20,IF(AJ217&lt;30,-15,IF(AJ217&lt;40,-10,IF(AJ217&lt;50,-5))))))))))</f>
        <v/>
      </c>
      <c r="AL217" s="22" t="n"/>
      <c r="AM217" s="550" t="n"/>
      <c r="AN217" s="22">
        <f>IF(AM217=$AN$1,20,IF(AM217=$AO$1,17,IF(AM217=$AP$1,12,IF(AM217=$AQ$1,5,IF(AM217=$AR$1,0)))))</f>
        <v/>
      </c>
      <c r="AP217" s="31" t="n"/>
      <c r="AQ217" s="175" t="n"/>
      <c r="AR217" s="548">
        <f>IF(AQ217=$AS$1,20,IF(AQ217=$AU$1,18,IF(AQ217=$AW$1,14,IF(AQ217=$AY$1,10,IF(AQ217=$BA$1,5,IF(AQ217=$BC$1,0,IF(AQ217=$BD$1,-2.5)))))))</f>
        <v/>
      </c>
      <c r="AS217" s="189" t="n"/>
      <c r="AT217" s="22">
        <f>IF(AS217&lt;1,5,IF(AS217&lt;2,0,IF(AS217&gt;2,-5, IF(AS217=0,5,IF(AS217&lt;0,-7)))))</f>
        <v/>
      </c>
      <c r="AU217" s="189" t="n"/>
      <c r="AV217" s="22">
        <f>IF(AU217&lt;0,-7,IF(AU217&lt;15,5,IF(AU217&lt;25,2,IF(AU217=25,-5,IF(AU217&gt;25,0)))))</f>
        <v/>
      </c>
      <c r="AW217" s="189" t="n"/>
      <c r="AX217" s="22">
        <f>IF(AW217=1,5,IF(AW217&lt;1,5,IF(AW217&gt;1,0)))</f>
        <v/>
      </c>
      <c r="AY217" s="189" t="n"/>
      <c r="AZ217" s="189">
        <f>IF(AY217=$AS$1,20,IF(AY217=$AU$1,18,IF(AY217=$AW$1,14,IF(AY217=$AY$1,10,IF(AY217=$BA$1,5,IF(AY217=$BC$1,0,IF(AY217=$BD$1,-2.5)))))))</f>
        <v/>
      </c>
      <c r="BA217" s="18" t="n"/>
      <c r="BB217" s="548">
        <f>IF(BA217&gt;0.05,2,IF(BA217&gt;0,1,IF(BA217&lt;-0.05,-1,IF(BA217&lt;0.1,-2))))</f>
        <v/>
      </c>
      <c r="BC217" s="554" t="n">
        <v>45657</v>
      </c>
      <c r="BD217" s="22" t="n"/>
      <c r="BE217" s="22">
        <f>X217</f>
        <v/>
      </c>
      <c r="BF217" s="18">
        <f>IF(BD217&gt;0,(BE217-BD217)/BD217,0)</f>
        <v/>
      </c>
      <c r="BG217" s="548">
        <f>IF(BF217&gt;0.05,4,IF(BF217&gt;0,2,IF(BF217&lt;-0.05,-2,IF(BF217&lt;0.1,-4))))</f>
        <v/>
      </c>
      <c r="BH217" s="225" t="n"/>
      <c r="BI217" s="225">
        <f>BH217*M217</f>
        <v/>
      </c>
      <c r="BJ217" s="225">
        <f>IF(BH217&gt;5,-1,IF(BH217&gt;4,0,IF(BH217&gt;3,1,IF(BH217&gt;2,2,IF(BH217&gt;1,2, IF(BH217=0,2,IF(BH217&lt;-5,-2,IF(BH217&lt;4,2,IF(BH217&lt;0,1)))))))))</f>
        <v/>
      </c>
      <c r="BK217" s="31" t="n"/>
      <c r="BL217" s="31">
        <f>BK217*M217</f>
        <v/>
      </c>
      <c r="BM217" s="548">
        <f>IF(BK217&gt;40,4,IF(BK217&gt;30,3.5,IF(BK217&gt;20,3,IF(BK217&gt;10,2,IF(BK217&gt;0,1,IF(BK217=0,0.5,IF(BK217&lt;-40,-4,IF(BK217&lt;-30,-3,IF(BK217&lt;-20,-2.5,IF(BK217&lt;-10,-2,IF(BK217&lt;0,0)))))))))))</f>
        <v/>
      </c>
      <c r="BN217" s="61" t="n"/>
      <c r="BO217" s="61">
        <f>BN217*M217</f>
        <v/>
      </c>
      <c r="BP217" s="548">
        <f>IF(BN217&lt;10,5,IF(BN217&lt;20,4,IF(BN217&lt;30,3,IF(BN217&lt;40,2,IF(BN217&lt;50,1,IF(BN217=50,0,IF(BN217&gt;90,-5,IF(BN217&gt;80,-4,IF(BN217&gt;70,-3,IF(BN217&gt;60,-2,IF(BN217&gt;50,-1,0)))))))))))</f>
        <v/>
      </c>
      <c r="BQ217" s="206" t="n"/>
      <c r="BR217" s="61" t="n"/>
      <c r="BS217" s="337">
        <f>BR217*M217</f>
        <v/>
      </c>
      <c r="BT217" s="225">
        <f>IF(BR217=1,20,IF(BR217&gt;0.9,16,IF(BR217&gt;0.8,12,IF(BR217&gt;0.7,8,IF(BR217&gt;0.6,4,IF(BR217&gt;0.5,0,IF(BR217&gt;0.4,-1,IF(BR217&gt;0.3,-2,IF(BR217&gt;0.2,-3,IF(BR217&gt;0.1,-4,IF(BR217&gt;0,-5,IF(BR217=0,-5))))))))))))</f>
        <v/>
      </c>
      <c r="BU217" s="61" t="n"/>
      <c r="BV217" s="548" t="n"/>
      <c r="BW217" s="548">
        <f>IF(BV217=$BZ$1,8,IF(BV217=$CA$1,4,IF(BV217=$CB$1,0,IF(BV217=$CC$1,-4,IF(BV217=$CE$1,-8)))))</f>
        <v/>
      </c>
      <c r="BX217" s="206" t="inlineStr">
        <is>
          <t>˄</t>
        </is>
      </c>
      <c r="BY217" s="206">
        <f>IF(BX217=BR$1,5,IF(BX217=BV$1,0,IF(BX217=BX$1,-5)))</f>
        <v/>
      </c>
      <c r="BZ217" s="554" t="n"/>
      <c r="CA217" s="548" t="inlineStr">
        <is>
          <t>Buy</t>
        </is>
      </c>
      <c r="CB217" s="61" t="n"/>
      <c r="CC217" s="61" t="n"/>
      <c r="CD217" s="332" t="n"/>
      <c r="CL217" s="332" t="n"/>
      <c r="CO217" s="548" t="n"/>
    </row>
    <row r="218" hidden="1" ht="15.75" customHeight="1" s="545">
      <c r="B218" s="246" t="n"/>
      <c r="C218" s="246" t="n"/>
      <c r="D218" s="246" t="n"/>
      <c r="E218" s="246" t="n"/>
      <c r="F218" s="246" t="n"/>
      <c r="G218" s="246" t="n"/>
      <c r="H218" s="246" t="n"/>
      <c r="I218" s="246" t="n"/>
      <c r="J218" s="246" t="n"/>
      <c r="K218" s="246" t="n"/>
      <c r="L218" s="270" t="n"/>
      <c r="M218" s="358" t="n"/>
      <c r="N218" s="335" t="n"/>
      <c r="O218" s="246" t="n"/>
      <c r="P218" s="246" t="n"/>
      <c r="Q218" s="246" t="n"/>
      <c r="R218" s="246" t="n"/>
      <c r="S218" s="249" t="n"/>
      <c r="U218" s="548" t="n"/>
      <c r="X218" s="80" t="n"/>
      <c r="Y218" s="189" t="n"/>
      <c r="Z218" s="189" t="n"/>
      <c r="AA218" s="22">
        <f>AN218+AP218+AR218+AZ218+BB218+BG218+BJ218+BM218+BT218+BW218+BY218+AC218+AI218+BP218+AK218</f>
        <v/>
      </c>
      <c r="AB218" s="336">
        <f>IF(X218&gt;0,AB$212,0)</f>
        <v/>
      </c>
      <c r="AC218" s="337">
        <f>IF(AB218&gt;0,AC$212,0)</f>
        <v/>
      </c>
      <c r="AD218" s="366">
        <f>AB218*M218</f>
        <v/>
      </c>
      <c r="AE218" s="337">
        <f>AC218*M218</f>
        <v/>
      </c>
      <c r="AF218" s="332" t="n"/>
      <c r="AG218" s="332" t="n"/>
      <c r="AH218" s="225">
        <f>IF(AF218&gt;2500000,AQ$2,IF(AF218&gt;1000000,AR$2,IF(AF218&gt;750000,AS$2,IF(AF218&gt;500000,AT$2,IF(AF218&lt;500000,AU$2)))))</f>
        <v/>
      </c>
      <c r="AI218" s="31">
        <f>IF(AH218=AQ$2,20,IF(AH218=AR$2,15,IF(AH218=AS$2,10,IF(AH218=AT$2,5,IF(AH218=AU$2,0)))))</f>
        <v/>
      </c>
      <c r="AJ218" s="284" t="n"/>
      <c r="AK218" s="31">
        <f>IF(AJ218&gt;84,20,IF(AJ218&gt;80,15,IF(AJ218&gt;75,10,IF(AJ218&gt;70,5,IF(AJ218&gt;49,0,IF(AJ218&lt;1,0,IF(AJ218&lt;20,-20,IF(AJ218&lt;30,-15,IF(AJ218&lt;40,-10,IF(AJ218&lt;50,-5))))))))))</f>
        <v/>
      </c>
      <c r="AL218" s="22" t="n"/>
      <c r="AM218" s="550" t="n"/>
      <c r="AN218" s="22">
        <f>IF(AM218=$AN$1,20,IF(AM218=$AO$1,17,IF(AM218=$AP$1,12,IF(AM218=$AQ$1,5,IF(AM218=$AR$1,0)))))</f>
        <v/>
      </c>
      <c r="AP218" s="31" t="n"/>
      <c r="AQ218" s="175" t="n"/>
      <c r="AR218" s="548">
        <f>IF(AQ218=$AS$1,20,IF(AQ218=$AU$1,18,IF(AQ218=$AW$1,14,IF(AQ218=$AY$1,10,IF(AQ218=$BA$1,5,IF(AQ218=$BC$1,0,IF(AQ218=$BD$1,-2.5)))))))</f>
        <v/>
      </c>
      <c r="AS218" s="189" t="n"/>
      <c r="AT218" s="22">
        <f>IF(AS218&lt;1,5,IF(AS218&lt;2,0,IF(AS218&gt;2,-5, IF(AS218=0,5,IF(AS218&lt;0,-7)))))</f>
        <v/>
      </c>
      <c r="AU218" s="189" t="n"/>
      <c r="AV218" s="22">
        <f>IF(AU218&lt;0,-7,IF(AU218&lt;15,5,IF(AU218&lt;25,2,IF(AU218=25,-5,IF(AU218&gt;25,0)))))</f>
        <v/>
      </c>
      <c r="AW218" s="189" t="n"/>
      <c r="AX218" s="22">
        <f>IF(AW218=1,5,IF(AW218&lt;1,5,IF(AW218&gt;1,0)))</f>
        <v/>
      </c>
      <c r="AY218" s="189" t="n"/>
      <c r="AZ218" s="189">
        <f>IF(AY218=$AS$1,20,IF(AY218=$AU$1,18,IF(AY218=$AW$1,14,IF(AY218=$AY$1,10,IF(AY218=$BA$1,5,IF(AY218=$BC$1,0,IF(AY218=$BD$1,-2.5)))))))</f>
        <v/>
      </c>
      <c r="BA218" s="18" t="n"/>
      <c r="BB218" s="548">
        <f>IF(BA218&gt;0.05,2,IF(BA218&gt;0,1,IF(BA218&lt;-0.05,-1,IF(BA218&lt;0.1,-2))))</f>
        <v/>
      </c>
      <c r="BC218" s="554" t="n">
        <v>45657</v>
      </c>
      <c r="BD218" s="22" t="n"/>
      <c r="BE218" s="22">
        <f>X218</f>
        <v/>
      </c>
      <c r="BF218" s="18">
        <f>IF(BD218&gt;0,(BE218-BD218)/BD218,0)</f>
        <v/>
      </c>
      <c r="BG218" s="548">
        <f>IF(BF218&gt;0.05,4,IF(BF218&gt;0,2,IF(BF218&lt;-0.05,-2,IF(BF218&lt;0.1,-4))))</f>
        <v/>
      </c>
      <c r="BH218" s="225" t="n"/>
      <c r="BI218" s="225">
        <f>BH218*M218</f>
        <v/>
      </c>
      <c r="BJ218" s="225">
        <f>IF(BH218&gt;5,-1,IF(BH218&gt;4,0,IF(BH218&gt;3,1,IF(BH218&gt;2,2,IF(BH218&gt;1,2, IF(BH218=0,2,IF(BH218&lt;-5,-2,IF(BH218&lt;4,2,IF(BH218&lt;0,1)))))))))</f>
        <v/>
      </c>
      <c r="BK218" s="31" t="n"/>
      <c r="BL218" s="31">
        <f>BK218*M218</f>
        <v/>
      </c>
      <c r="BM218" s="548">
        <f>IF(BK218&gt;40,4,IF(BK218&gt;30,3.5,IF(BK218&gt;20,3,IF(BK218&gt;10,2,IF(BK218&gt;0,1,IF(BK218=0,0.5,IF(BK218&lt;-40,-4,IF(BK218&lt;-30,-3,IF(BK218&lt;-20,-2.5,IF(BK218&lt;-10,-2,IF(BK218&lt;0,0)))))))))))</f>
        <v/>
      </c>
      <c r="BN218" s="61" t="n"/>
      <c r="BO218" s="61">
        <f>BN218*M218</f>
        <v/>
      </c>
      <c r="BP218" s="548">
        <f>IF(BN218&lt;10,5,IF(BN218&lt;20,4,IF(BN218&lt;30,3,IF(BN218&lt;40,2,IF(BN218&lt;50,1,IF(BN218=50,0,IF(BN218&gt;90,-5,IF(BN218&gt;80,-4,IF(BN218&gt;70,-3,IF(BN218&gt;60,-2,IF(BN218&gt;50,-1,0)))))))))))</f>
        <v/>
      </c>
      <c r="BQ218" s="206" t="n"/>
      <c r="BR218" s="61" t="n"/>
      <c r="BS218" s="337">
        <f>BR218*M218</f>
        <v/>
      </c>
      <c r="BT218" s="225">
        <f>IF(BR218=1,20,IF(BR218&gt;0.9,16,IF(BR218&gt;0.8,12,IF(BR218&gt;0.7,8,IF(BR218&gt;0.6,4,IF(BR218&gt;0.5,0,IF(BR218&gt;0.4,-1,IF(BR218&gt;0.3,-2,IF(BR218&gt;0.2,-3,IF(BR218&gt;0.1,-4,IF(BR218&gt;0,-5,IF(BR218=0,-5))))))))))))</f>
        <v/>
      </c>
      <c r="BU218" s="61" t="n"/>
      <c r="BV218" s="548" t="n"/>
      <c r="BW218" s="548">
        <f>IF(BV218=$BZ$1,8,IF(BV218=$CA$1,4,IF(BV218=$CB$1,0,IF(BV218=$CC$1,-4,IF(BV218=$CE$1,-8)))))</f>
        <v/>
      </c>
      <c r="BX218" s="206" t="inlineStr">
        <is>
          <t>˄</t>
        </is>
      </c>
      <c r="BY218" s="206">
        <f>IF(BX218=BR$1,5,IF(BX218=BV$1,0,IF(BX218=BX$1,-5)))</f>
        <v/>
      </c>
      <c r="BZ218" s="554" t="n"/>
      <c r="CA218" s="548" t="inlineStr">
        <is>
          <t>Buy</t>
        </is>
      </c>
      <c r="CB218" s="61" t="n"/>
      <c r="CC218" s="61" t="n"/>
      <c r="CD218" s="332" t="n"/>
      <c r="CL218" s="332" t="n"/>
      <c r="CO218" s="548" t="n"/>
    </row>
    <row r="219">
      <c r="B219" s="246" t="n"/>
      <c r="C219" s="246" t="n"/>
      <c r="D219" s="246" t="n"/>
      <c r="E219" s="246" t="n"/>
      <c r="F219" s="246" t="n"/>
      <c r="G219" s="246" t="n"/>
      <c r="H219" s="246" t="n"/>
      <c r="I219" s="246" t="n"/>
      <c r="J219" s="246" t="n"/>
      <c r="K219" s="246" t="n"/>
      <c r="L219" s="270" t="n"/>
      <c r="M219" s="358" t="n"/>
      <c r="N219" s="335" t="n"/>
      <c r="O219" s="246" t="n"/>
      <c r="P219" s="246" t="n"/>
      <c r="Q219" s="246" t="n"/>
      <c r="R219" s="246" t="n"/>
      <c r="S219" s="249" t="n"/>
      <c r="CL219" s="332" t="n"/>
      <c r="CO219" s="548" t="n"/>
    </row>
    <row r="220" ht="17" customHeight="1" s="545">
      <c r="B220" s="246" t="n"/>
      <c r="C220" s="246" t="n"/>
      <c r="D220" s="246" t="n"/>
      <c r="E220" s="246" t="n"/>
      <c r="F220" s="246" t="n"/>
      <c r="G220" s="246" t="n"/>
      <c r="H220" s="246" t="n"/>
      <c r="I220" s="246" t="n"/>
      <c r="J220" s="246" t="n"/>
      <c r="K220" s="246" t="n"/>
      <c r="L220" s="270" t="n"/>
      <c r="M220" s="358" t="n"/>
      <c r="N220" s="335" t="n"/>
      <c r="O220" s="246" t="n"/>
      <c r="P220" s="246" t="n"/>
      <c r="Q220" s="246" t="n"/>
      <c r="R220" s="246" t="n"/>
      <c r="S220" s="249" t="n"/>
      <c r="T220" s="456" t="inlineStr">
        <is>
          <t>XLY</t>
        </is>
      </c>
      <c r="U220" s="446" t="inlineStr">
        <is>
          <t>Retailing</t>
        </is>
      </c>
      <c r="X220" s="80" t="n"/>
      <c r="Y220" s="80" t="n"/>
      <c r="Z220" s="80" t="n"/>
      <c r="AA220" s="80" t="n"/>
      <c r="AB220" s="455">
        <f>VLOOKUP(CLEAN(TRIM(T220)), 'ETF''s'!$B$7:$C$42, 2, FALSE)</f>
        <v/>
      </c>
      <c r="AC220" s="506">
        <f>VLOOKUP(CLEAN(TRIM(T220)), 'ETF''s'!$B$7:$D$42, 3, FALSE)</f>
        <v/>
      </c>
      <c r="AD220" s="80" t="n"/>
      <c r="AE220" s="80" t="n"/>
      <c r="AF220" s="80" t="n"/>
      <c r="AG220" s="80" t="n"/>
      <c r="AH220" s="80" t="n"/>
      <c r="AI220" s="80" t="n"/>
      <c r="AJ220" s="80" t="n"/>
      <c r="AK220" s="80" t="n"/>
      <c r="AL220" s="80" t="n"/>
      <c r="AM220" s="80" t="n"/>
      <c r="AN220" s="80" t="n"/>
      <c r="AO220" s="80" t="n"/>
      <c r="AP220" s="80" t="n"/>
      <c r="AQ220" s="80" t="n"/>
      <c r="AR220" s="80" t="n"/>
      <c r="AS220" s="80" t="n"/>
      <c r="AT220" s="80" t="n"/>
      <c r="AU220" s="80" t="n"/>
      <c r="AV220" s="80" t="n"/>
      <c r="AW220" s="80" t="n"/>
      <c r="AX220" s="80" t="n"/>
      <c r="AY220" s="80" t="n"/>
      <c r="AZ220" s="80" t="n"/>
      <c r="BA220" s="80" t="n"/>
      <c r="BB220" s="80" t="n"/>
      <c r="BC220" s="80" t="n"/>
      <c r="BD220" s="80" t="n"/>
      <c r="BE220" s="80" t="n"/>
      <c r="BF220" s="80" t="n"/>
      <c r="BG220" s="80" t="n"/>
      <c r="BH220" s="80" t="n"/>
      <c r="BI220" s="80" t="n"/>
      <c r="BJ220" s="80" t="n"/>
      <c r="BK220" s="80" t="n"/>
      <c r="BL220" s="80" t="n"/>
      <c r="BM220" s="80" t="n"/>
      <c r="BN220" s="80" t="n"/>
      <c r="BO220" s="80" t="n"/>
      <c r="BP220" s="80" t="n"/>
      <c r="BQ220" s="80" t="n"/>
      <c r="BR220" s="80" t="n"/>
      <c r="BS220" s="80" t="n"/>
      <c r="BT220" s="80" t="n"/>
      <c r="BU220" s="80" t="n"/>
      <c r="BV220" s="80" t="n"/>
      <c r="BW220" s="80" t="n"/>
      <c r="BX220" s="80" t="n"/>
      <c r="BY220" s="80" t="n"/>
      <c r="BZ220" s="80" t="n"/>
      <c r="CA220" s="548" t="n"/>
      <c r="CB220" s="61" t="n"/>
      <c r="CC220" s="61" t="n"/>
      <c r="CD220" s="332" t="n"/>
      <c r="CL220" s="332" t="n"/>
      <c r="CO220" s="548" t="n"/>
      <c r="CR220" t="inlineStr">
        <is>
          <t>Retailing</t>
        </is>
      </c>
    </row>
    <row r="221">
      <c r="B221" s="246" t="n"/>
      <c r="C221" s="246" t="n"/>
      <c r="D221" s="246" t="n"/>
      <c r="E221" s="246" t="n"/>
      <c r="F221" s="246" t="n"/>
      <c r="G221" s="246" t="n"/>
      <c r="H221" s="246" t="n"/>
      <c r="I221" s="246" t="n"/>
      <c r="J221" s="246" t="n"/>
      <c r="K221" s="246" t="n"/>
      <c r="L221" s="270" t="n"/>
      <c r="M221" s="358" t="n"/>
      <c r="N221" s="335" t="n"/>
      <c r="O221" s="418" t="n"/>
      <c r="P221" s="246" t="n"/>
      <c r="Q221" s="246" t="n"/>
      <c r="R221" s="246" t="n"/>
      <c r="S221" s="249">
        <f>IF(BN221&lt;30,$BX$1,IF(BN221&gt;70,$BR$1,$BV$1))</f>
        <v/>
      </c>
      <c r="T221" s="246" t="inlineStr">
        <is>
          <t>E-Com</t>
        </is>
      </c>
      <c r="U221" s="547" t="inlineStr">
        <is>
          <t>SHOP</t>
        </is>
      </c>
      <c r="V221" t="inlineStr">
        <is>
          <t>Shopify Inc.</t>
        </is>
      </c>
      <c r="X221" s="80" t="n">
        <v>109.98</v>
      </c>
      <c r="Y221" s="189" t="n"/>
      <c r="Z221" s="189" t="n"/>
      <c r="AA221" s="22">
        <f>AN221+AP221+AR221+AZ221+BB221+BG221+BJ221+BM221+BT221+BW221+BY221+AC221+AI221+BP221+AK221</f>
        <v/>
      </c>
      <c r="AB221" s="336">
        <f>IF(X221&gt;0,AB$220,0)</f>
        <v/>
      </c>
      <c r="AC221" s="337">
        <f>IF(AB221&gt;0,AC$220,0)</f>
        <v/>
      </c>
      <c r="AD221" s="366">
        <f>AB221*M221</f>
        <v/>
      </c>
      <c r="AE221" s="337">
        <f>AC221*M221</f>
        <v/>
      </c>
      <c r="AF221" s="332" t="n">
        <v>1157901</v>
      </c>
      <c r="AG221" s="332" t="n">
        <v>198765</v>
      </c>
      <c r="AH221" s="225">
        <f>IF(AF221&gt;2500000,AQ$2,IF(AF221&gt;1000000,AR$2,IF(AF221&gt;750000,AS$2,IF(AF221&gt;500000,AT$2,IF(AF221&lt;500000,AU$2)))))</f>
        <v/>
      </c>
      <c r="AI221" s="31">
        <f>IF(AH221=AQ$2,20,IF(AH221=AR$2,15,IF(AH221=AS$2,10,IF(AH221=AT$2,5,IF(AH221=AU$2,0)))))</f>
        <v/>
      </c>
      <c r="AJ221" s="284" t="n">
        <v>59</v>
      </c>
      <c r="AK221" s="31">
        <f>IF(AJ221&gt;84,20,IF(AJ221&gt;80,15,IF(AJ221&gt;75,10,IF(AJ221&gt;70,5,IF(AJ221&gt;49,0,IF(AJ221&lt;1,0,IF(AJ221&lt;20,-20,IF(AJ221&lt;30,-15,IF(AJ221&lt;40,-10,IF(AJ221&lt;50,-5))))))))))</f>
        <v/>
      </c>
      <c r="AL221" s="22" t="n"/>
      <c r="AM221" s="371" t="inlineStr">
        <is>
          <t>B</t>
        </is>
      </c>
      <c r="AN221" s="22">
        <f>IF(AM221=$AN$1,20,IF(AM221=$AO$1,17,IF(AM221=$AP$1,12,IF(AM221=$AQ$1,5,IF(AM221=$AR$1,0)))))</f>
        <v/>
      </c>
      <c r="AP221" s="31" t="n"/>
      <c r="AQ221" s="239" t="inlineStr">
        <is>
          <t>Bullish</t>
        </is>
      </c>
      <c r="AR221" s="548">
        <f>IF(AQ221=$AS$1,20,IF(AQ221=$AU$1,18,IF(AQ221=$AW$1,14,IF(AQ221=$AY$1,10,IF(AQ221=$BA$1,5,IF(AQ221=$BC$1,0,IF(AQ221=$BD$1,-2.5)))))))</f>
        <v/>
      </c>
      <c r="AS221" s="189" t="n">
        <v>0.02</v>
      </c>
      <c r="AT221" s="22">
        <f>IF(AS221&lt;1,5,IF(AS221&lt;2,0,IF(AS221&gt;2,-5, IF(AS221=0,5,IF(AS221&lt;0,-7)))))</f>
        <v/>
      </c>
      <c r="AU221" s="189" t="n">
        <v>89.03</v>
      </c>
      <c r="AV221" s="22">
        <f>IF(AU221&lt;0,-7,IF(AU221&lt;15,5,IF(AU221&lt;25,2,IF(AU221=25,-5,IF(AU221&gt;25,0)))))</f>
        <v/>
      </c>
      <c r="AW221" s="189" t="n">
        <v>2.95</v>
      </c>
      <c r="AX221" s="22">
        <f>IF(AW221=1,5,IF(AW221&lt;1,5,IF(AW221&gt;1,0)))</f>
        <v/>
      </c>
      <c r="AY221" s="178" t="inlineStr">
        <is>
          <t>V Bearish</t>
        </is>
      </c>
      <c r="AZ221" s="189">
        <f>IF(AY221=$AS$1,20,IF(AY221=$AU$1,18,IF(AY221=$AW$1,14,IF(AY221=$AY$1,10,IF(AY221=$BA$1,5,IF(AY221=$BC$1,0,IF(AY221=$BD$1,-2.5)))))))</f>
        <v/>
      </c>
      <c r="BA221" s="18" t="n">
        <v>1.062</v>
      </c>
      <c r="BB221" s="548">
        <f>IF(BA221&gt;0.05,2,IF(BA221&gt;0,1,IF(BA221&lt;-0.05,-1,IF(BA221&lt;0.1,-2))))</f>
        <v/>
      </c>
      <c r="BC221" s="554" t="n">
        <v>45657</v>
      </c>
      <c r="BD221" s="22" t="n">
        <v>106.33</v>
      </c>
      <c r="BE221" s="22">
        <f>X221</f>
        <v/>
      </c>
      <c r="BF221" s="18">
        <f>IF(BD221&gt;0,(BE221-BD221)/BD221,0)</f>
        <v/>
      </c>
      <c r="BG221" s="548">
        <f>IF(BF221&gt;0.05,4,IF(BF221&gt;0,2,IF(BF221&lt;-0.05,-2,IF(BF221&lt;0.1,-4))))</f>
        <v/>
      </c>
      <c r="BH221" s="225" t="n">
        <v>2</v>
      </c>
      <c r="BI221" s="225">
        <f>BH221*M221</f>
        <v/>
      </c>
      <c r="BJ221" s="225">
        <f>IF(BH221&gt;5,-1,IF(BH221&gt;4,0,IF(BH221&gt;3,1,IF(BH221&gt;2,2,IF(BH221&gt;1,2, IF(BH221=0,2,IF(BH221&lt;-5,-2,IF(BH221&lt;4,2,IF(BH221&lt;0,1)))))))))</f>
        <v/>
      </c>
      <c r="BK221" s="31" t="n">
        <v>16</v>
      </c>
      <c r="BL221" s="31">
        <f>BK221*M221</f>
        <v/>
      </c>
      <c r="BM221" s="548">
        <f>IF(BK221&gt;40,4,IF(BK221&gt;30,3.5,IF(BK221&gt;20,3,IF(BK221&gt;10,2,IF(BK221&gt;0,1,IF(BK221=0,0.5,IF(BK221&lt;-40,-4,IF(BK221&lt;-30,-3,IF(BK221&lt;-20,-2.5,IF(BK221&lt;-10,-2,IF(BK221&lt;0,0)))))))))))</f>
        <v/>
      </c>
      <c r="BN221" s="61" t="n">
        <v>40</v>
      </c>
      <c r="BO221" s="61">
        <f>BN221*M221</f>
        <v/>
      </c>
      <c r="BP221" s="548">
        <f>IF(BN221&lt;10,5,IF(BN221&lt;20,4,IF(BN221&lt;30,3,IF(BN221&lt;40,2,IF(BN221&lt;50,1,IF(BN221=50,0,IF(BN221&gt;90,-5,IF(BN221&gt;80,-4,IF(BN221&gt;70,-3,IF(BN221&gt;60,-2,IF(BN221&gt;50,-1,0)))))))))))</f>
        <v/>
      </c>
      <c r="BQ221" s="206" t="n"/>
      <c r="BR221" s="61" t="n">
        <v>0.87</v>
      </c>
      <c r="BS221" s="337">
        <f>BR221*M221</f>
        <v/>
      </c>
      <c r="BT221" s="225">
        <f>IF(BR221=1,20,IF(BR221&gt;0.9,16,IF(BR221&gt;0.8,12,IF(BR221&gt;0.7,8,IF(BR221&gt;0.6,4,IF(BR221&gt;0.5,0,IF(BR221&gt;0.4,-1,IF(BR221&gt;0.3,-2,IF(BR221&gt;0.2,-3,IF(BR221&gt;0.1,-4,IF(BR221&gt;0,-5,IF(BR221=0,-5))))))))))))</f>
        <v/>
      </c>
      <c r="BU221" s="61" t="n"/>
      <c r="BV221" s="548" t="inlineStr">
        <is>
          <t>V Bull</t>
        </is>
      </c>
      <c r="BW221" s="548">
        <f>IF(BV221=$BZ$1,8,IF(BV221=$CA$1,4,IF(BV221=$CB$1,0,IF(BV221=$CC$1,-4,IF(BV221=$CE$1,-8)))))</f>
        <v/>
      </c>
      <c r="BX221" s="206">
        <f>BR1</f>
        <v/>
      </c>
      <c r="BY221" s="206">
        <f>IF(BX221=BR$1,5,IF(BX221=BV$1,0,IF(BX221=BX$1,-5)))</f>
        <v/>
      </c>
      <c r="BZ221" s="554" t="n"/>
      <c r="CA221" s="548" t="inlineStr">
        <is>
          <t>Buy</t>
        </is>
      </c>
      <c r="CE221" t="inlineStr">
        <is>
          <t>Cons. Disc.</t>
        </is>
      </c>
      <c r="CF221" t="inlineStr">
        <is>
          <t>Retail Sales</t>
        </is>
      </c>
      <c r="CG221" t="inlineStr">
        <is>
          <t>Internet Retail</t>
        </is>
      </c>
      <c r="CH221" t="inlineStr">
        <is>
          <t>Internet Retail</t>
        </is>
      </c>
      <c r="CL221" s="332" t="n"/>
      <c r="CO221" s="548" t="n"/>
      <c r="CR221" t="inlineStr">
        <is>
          <t>SHOP</t>
        </is>
      </c>
    </row>
    <row r="222">
      <c r="B222" s="246" t="n"/>
      <c r="C222" s="246" t="n"/>
      <c r="D222" s="246" t="n"/>
      <c r="E222" s="246" t="n"/>
      <c r="F222" s="246" t="n"/>
      <c r="G222" s="246" t="n"/>
      <c r="H222" s="246" t="n"/>
      <c r="I222" s="246" t="n"/>
      <c r="J222" s="246" t="n"/>
      <c r="K222" s="246" t="n"/>
      <c r="L222" s="270" t="n"/>
      <c r="M222" s="358" t="n"/>
      <c r="N222" s="335" t="n"/>
      <c r="O222" s="246" t="n"/>
      <c r="P222" s="246" t="n"/>
      <c r="Q222" s="246" t="n"/>
      <c r="R222" s="324" t="n"/>
      <c r="S222" s="249">
        <f>IF(BN222&lt;30,$BX$1,IF(BN222&gt;70,$BR$1,$BV$1))</f>
        <v/>
      </c>
      <c r="T222" s="346" t="n"/>
      <c r="U222" s="547" t="inlineStr">
        <is>
          <t>NKE</t>
        </is>
      </c>
      <c r="V222" t="inlineStr">
        <is>
          <t>NIKE, Inc.</t>
        </is>
      </c>
      <c r="X222" t="n">
        <v>71.93000000000001</v>
      </c>
      <c r="Y222" s="189" t="n"/>
      <c r="Z222" s="189" t="n"/>
      <c r="AA222" s="22">
        <f>AN222+AP222+AR222+AZ222+BB222+BG222+BJ222+BM222+BT222+BW222+BY222+AC222+AI222+BP222+AK222</f>
        <v/>
      </c>
      <c r="AB222" s="336">
        <f>IF(X222&gt;0,AB$220,0)</f>
        <v/>
      </c>
      <c r="AC222" s="337">
        <f>IF(AB222&gt;0,AC$220,0)</f>
        <v/>
      </c>
      <c r="AD222" s="366">
        <f>AB222*M222</f>
        <v/>
      </c>
      <c r="AE222" s="337">
        <f>AC222*M222</f>
        <v/>
      </c>
      <c r="AF222" s="332" t="n">
        <v>611912</v>
      </c>
      <c r="AG222" s="332" t="n">
        <v>60573</v>
      </c>
      <c r="AH222" s="225">
        <f>IF(AF222&gt;2500000,AQ$2,IF(AF222&gt;1000000,AR$2,IF(AF222&gt;750000,AS$2,IF(AF222&gt;500000,AT$2,IF(AF222&lt;500000,AU$2)))))</f>
        <v/>
      </c>
      <c r="AI222" s="31">
        <f>IF(AH222=AQ$2,20,IF(AH222=AR$2,15,IF(AH222=AS$2,10,IF(AH222=AT$2,5,IF(AH222=AU$2,0)))))</f>
        <v/>
      </c>
      <c r="AJ222" s="284" t="n">
        <v>73</v>
      </c>
      <c r="AK222" s="31">
        <f>IF(AJ222&gt;84,20,IF(AJ222&gt;80,15,IF(AJ222&gt;75,10,IF(AJ222&gt;70,5,IF(AJ222&gt;49,0,IF(AJ222&lt;1,0,IF(AJ222&lt;20,-20,IF(AJ222&lt;30,-15,IF(AJ222&lt;40,-10,IF(AJ222&lt;50,-5))))))))))</f>
        <v/>
      </c>
      <c r="AL222" s="22" t="n"/>
      <c r="AM222" s="457" t="inlineStr">
        <is>
          <t>D</t>
        </is>
      </c>
      <c r="AN222" s="22">
        <f>IF(AM222=$AN$1,20,IF(AM222=$AO$1,17,IF(AM222=$AP$1,12,IF(AM222=$AQ$1,5,IF(AM222=$AR$1,0)))))</f>
        <v/>
      </c>
      <c r="AP222" s="31" t="n"/>
      <c r="AQ222" s="271" t="inlineStr">
        <is>
          <t>Neutral-</t>
        </is>
      </c>
      <c r="AR222" s="548">
        <f>IF(AQ222=$AS$1,20,IF(AQ222=$AU$1,18,IF(AQ222=$AW$1,14,IF(AQ222=$AY$1,10,IF(AQ222=$BA$1,5,IF(AQ222=$BC$1,0,IF(AQ222=$BD$1,-2.5)))))))</f>
        <v/>
      </c>
      <c r="AS222" s="189" t="n">
        <v>0.78</v>
      </c>
      <c r="AT222" s="22">
        <f>IF(AS222&lt;1,5,IF(AS222&lt;2,0,IF(AS222&gt;2,-5, IF(AS222=0,5,IF(AS222&lt;0,-7)))))</f>
        <v/>
      </c>
      <c r="AU222" s="189" t="n">
        <v>36.79</v>
      </c>
      <c r="AV222" s="22">
        <f>IF(AU222&lt;0,-7,IF(AU222&lt;15,5,IF(AU222&lt;25,2,IF(AU222=25,-5,IF(AU222&gt;25,0)))))</f>
        <v/>
      </c>
      <c r="AW222" s="189" t="n">
        <v>2</v>
      </c>
      <c r="AX222" s="22">
        <f>IF(AW222=1,5,IF(AW222&lt;1,5,IF(AW222&gt;1,0)))</f>
        <v/>
      </c>
      <c r="AY222" s="178" t="inlineStr">
        <is>
          <t>V Bearish</t>
        </is>
      </c>
      <c r="AZ222" s="189">
        <f>IF(AY222=$AS$1,20,IF(AY222=$AU$1,18,IF(AY222=$AW$1,14,IF(AY222=$AY$1,10,IF(AY222=$BA$1,5,IF(AY222=$BC$1,0,IF(AY222=$BD$1,-2.5)))))))</f>
        <v/>
      </c>
      <c r="BA222" s="18" t="n">
        <v>-0.124</v>
      </c>
      <c r="BB222" s="548">
        <f>IF(BA222&gt;0.05,2,IF(BA222&gt;0,1,IF(BA222&lt;-0.05,-1,IF(BA222&lt;0.1,-2))))</f>
        <v/>
      </c>
      <c r="BC222" s="554" t="n">
        <v>45657</v>
      </c>
      <c r="BD222" s="22" t="n">
        <v>74.41</v>
      </c>
      <c r="BE222" s="22">
        <f>X222</f>
        <v/>
      </c>
      <c r="BF222" s="18">
        <f>IF(BD222&gt;0,(BE222-BD222)/BD222,0)</f>
        <v/>
      </c>
      <c r="BG222" s="548">
        <f>IF(BF222&gt;0.05,4,IF(BF222&gt;0,2,IF(BF222&lt;-0.05,-2,IF(BF222&lt;0.1,-4))))</f>
        <v/>
      </c>
      <c r="BH222" s="225" t="n">
        <v>-0.5</v>
      </c>
      <c r="BI222" s="225">
        <f>BH222*M222</f>
        <v/>
      </c>
      <c r="BJ222" s="225">
        <f>IF(BH222&gt;5,-1,IF(BH222&gt;4,0,IF(BH222&gt;3,1,IF(BH222&gt;2,2,IF(BH222&gt;1,2, IF(BH222=0,2,IF(BH222&lt;-5,-2,IF(BH222&lt;4,2,IF(BH222&lt;0,1)))))))))</f>
        <v/>
      </c>
      <c r="BK222" s="31" t="n">
        <v>-9</v>
      </c>
      <c r="BL222" s="31">
        <f>BK222*M222</f>
        <v/>
      </c>
      <c r="BM222" s="548">
        <f>IF(BK222&gt;40,4,IF(BK222&gt;30,3.5,IF(BK222&gt;20,3,IF(BK222&gt;10,2,IF(BK222&gt;0,1,IF(BK222=0,0.5,IF(BK222&lt;-40,-4,IF(BK222&lt;-30,-3,IF(BK222&lt;-20,-2.5,IF(BK222&lt;-10,-2,IF(BK222&lt;0,0)))))))))))</f>
        <v/>
      </c>
      <c r="BN222" s="61" t="n">
        <v>75</v>
      </c>
      <c r="BO222" s="61">
        <f>BN222*M222</f>
        <v/>
      </c>
      <c r="BP222" s="548">
        <f>IF(BN222&lt;10,5,IF(BN222&lt;20,4,IF(BN222&lt;30,3,IF(BN222&lt;40,2,IF(BN222&lt;50,1,IF(BN222=50,0,IF(BN222&gt;90,-5,IF(BN222&gt;80,-4,IF(BN222&gt;70,-3,IF(BN222&gt;60,-2,IF(BN222&gt;50,-1,0)))))))))))</f>
        <v/>
      </c>
      <c r="BQ222" s="206" t="n"/>
      <c r="BR222" s="61" t="n">
        <v>0.36</v>
      </c>
      <c r="BS222" s="337">
        <f>BR222*M222</f>
        <v/>
      </c>
      <c r="BT222" s="225">
        <f>IF(BR222=1,20,IF(BR222&gt;0.9,16,IF(BR222&gt;0.8,12,IF(BR222&gt;0.7,8,IF(BR222&gt;0.6,4,IF(BR222&gt;0.5,0,IF(BR222&gt;0.4,-1,IF(BR222&gt;0.3,-2,IF(BR222&gt;0.2,-3,IF(BR222&gt;0.1,-4,IF(BR222&gt;0,-5,IF(BR222=0,-5))))))))))))</f>
        <v/>
      </c>
      <c r="BU222" s="61" t="n"/>
      <c r="BV222" s="548" t="inlineStr">
        <is>
          <t>Bear</t>
        </is>
      </c>
      <c r="BW222" s="548">
        <f>IF(BV222=$BZ$1,8,IF(BV222=$CA$1,4,IF(BV222=$CB$1,0,IF(BV222=$CC$1,-4,IF(BV222=$CE$1,-8)))))</f>
        <v/>
      </c>
      <c r="BX222" s="206">
        <f>BR1</f>
        <v/>
      </c>
      <c r="BY222" s="206">
        <f>IF(BX222=BR$1,5,IF(BX222=BV$1,0,IF(BX222=BX$1,-5)))</f>
        <v/>
      </c>
      <c r="BZ222" s="554" t="n"/>
      <c r="CA222" s="548" t="inlineStr">
        <is>
          <t>Buy</t>
        </is>
      </c>
      <c r="CB222" s="61" t="n">
        <v>85</v>
      </c>
      <c r="CC222" s="61" t="n">
        <v>125</v>
      </c>
      <c r="CD222" s="332" t="n"/>
      <c r="CE222" t="inlineStr">
        <is>
          <t>Cons. Disc.</t>
        </is>
      </c>
      <c r="CF222" t="inlineStr">
        <is>
          <t>Retailing</t>
        </is>
      </c>
      <c r="CG222" t="inlineStr">
        <is>
          <t>Specialy Retail</t>
        </is>
      </c>
      <c r="CH222" t="inlineStr">
        <is>
          <t>Apparel Retail</t>
        </is>
      </c>
      <c r="CL222" s="332" t="n"/>
      <c r="CO222" s="548" t="n"/>
      <c r="CR222" t="inlineStr">
        <is>
          <t>NKE</t>
        </is>
      </c>
    </row>
    <row r="223">
      <c r="B223" s="246" t="n"/>
      <c r="C223" s="246" t="n"/>
      <c r="D223" s="246" t="n"/>
      <c r="E223" s="246" t="n"/>
      <c r="F223" s="246" t="n"/>
      <c r="G223" s="246" t="n"/>
      <c r="H223" s="246" t="n"/>
      <c r="I223" s="246" t="n"/>
      <c r="J223" s="246" t="n"/>
      <c r="K223" s="246" t="n"/>
      <c r="L223" s="270" t="n"/>
      <c r="M223" s="358" t="n"/>
      <c r="N223" s="335" t="n"/>
      <c r="O223" s="246" t="n"/>
      <c r="P223" s="246" t="n"/>
      <c r="Q223" s="246" t="n"/>
      <c r="R223" s="246" t="n"/>
      <c r="S223" s="249">
        <f>IF(BN223&lt;30,$BX$1,IF(BN223&gt;70,$BR$1,$BV$1))</f>
        <v/>
      </c>
      <c r="U223" s="547" t="inlineStr">
        <is>
          <t>LULU</t>
        </is>
      </c>
      <c r="V223" t="inlineStr">
        <is>
          <t>lululemon athletica inc.</t>
        </is>
      </c>
      <c r="X223" s="80" t="n">
        <v>175.59</v>
      </c>
      <c r="Y223" s="189" t="n"/>
      <c r="Z223" s="189" t="n"/>
      <c r="AA223" s="22">
        <f>AN223+AP223+AR223+AZ223+BB223+BG223+BJ223+BM223+BT223+BW223+BY223+AC223+AI223+BP223+AK223</f>
        <v/>
      </c>
      <c r="AB223" s="336">
        <f>IF(X223&gt;0,AB$220,0)</f>
        <v/>
      </c>
      <c r="AC223" s="337">
        <f>IF(AB223&gt;0,AC$220,0)</f>
        <v/>
      </c>
      <c r="AD223" s="366">
        <f>AB223*M223</f>
        <v/>
      </c>
      <c r="AE223" s="337">
        <f>AC223*M223</f>
        <v/>
      </c>
      <c r="AF223" s="332" t="n">
        <v>279591</v>
      </c>
      <c r="AG223" s="332" t="n">
        <v>45788</v>
      </c>
      <c r="AH223" s="225">
        <f>IF(AF223&gt;2500000,AQ$2,IF(AF223&gt;1000000,AR$2,IF(AF223&gt;750000,AS$2,IF(AF223&gt;500000,AT$2,IF(AF223&lt;500000,AU$2)))))</f>
        <v/>
      </c>
      <c r="AI223" s="31">
        <f>IF(AH223=AQ$2,20,IF(AH223=AR$2,15,IF(AH223=AS$2,10,IF(AH223=AT$2,5,IF(AH223=AU$2,0)))))</f>
        <v/>
      </c>
      <c r="AJ223" s="284" t="n"/>
      <c r="AK223" s="31">
        <f>IF(AJ223&gt;84,20,IF(AJ223&gt;80,15,IF(AJ223&gt;75,10,IF(AJ223&gt;70,5,IF(AJ223&gt;49,0,IF(AJ223&lt;1,0,IF(AJ223&lt;20,-20,IF(AJ223&lt;30,-15,IF(AJ223&lt;40,-10,IF(AJ223&lt;50,-5))))))))))</f>
        <v/>
      </c>
      <c r="AL223" s="22" t="n"/>
      <c r="AM223" s="457" t="inlineStr">
        <is>
          <t>D</t>
        </is>
      </c>
      <c r="AN223" s="22">
        <f>IF(AM223=$AN$1,20,IF(AM223=$AO$1,17,IF(AM223=$AP$1,12,IF(AM223=$AQ$1,5,IF(AM223=$AR$1,0)))))</f>
        <v/>
      </c>
      <c r="AP223" s="31" t="n"/>
      <c r="AQ223" s="175" t="inlineStr">
        <is>
          <t>Neutral</t>
        </is>
      </c>
      <c r="AR223" s="548">
        <f>IF(AQ223=$AS$1,20,IF(AQ223=$AU$1,18,IF(AQ223=$AW$1,14,IF(AQ223=$AY$1,10,IF(AQ223=$BA$1,5,IF(AQ223=$BC$1,0,IF(AQ223=$BD$1,-2.5)))))))</f>
        <v/>
      </c>
      <c r="AS223" s="189" t="n">
        <v>0.33</v>
      </c>
      <c r="AT223" s="22">
        <f>IF(AS223&lt;1,5,IF(AS223&lt;2,0,IF(AS223&gt;2,-5, IF(AS223=0,5,IF(AS223&lt;0,-7)))))</f>
        <v/>
      </c>
      <c r="AU223" s="189" t="n">
        <v>11.92</v>
      </c>
      <c r="AV223" s="22">
        <f>IF(AU223&lt;0,-7,IF(AU223&lt;15,5,IF(AU223&lt;25,2,IF(AU223=25,-5,IF(AU223&gt;25,0)))))</f>
        <v/>
      </c>
      <c r="AW223" s="189" t="n">
        <v>1.44</v>
      </c>
      <c r="AX223" s="22">
        <f>IF(AW223=1,5,IF(AW223&lt;1,5,IF(AW223&gt;1,0)))</f>
        <v/>
      </c>
      <c r="AY223" s="239" t="inlineStr">
        <is>
          <t>Bullish</t>
        </is>
      </c>
      <c r="AZ223" s="189">
        <f>IF(AY223=$AS$1,20,IF(AY223=$AU$1,18,IF(AY223=$AW$1,14,IF(AY223=$AY$1,10,IF(AY223=$BA$1,5,IF(AY223=$BC$1,0,IF(AY223=$BD$1,-2.5)))))))</f>
        <v/>
      </c>
      <c r="BA223" s="18" t="n">
        <v>-0.331</v>
      </c>
      <c r="BB223" s="548">
        <f>IF(BA223&gt;0.05,2,IF(BA223&gt;0,1,IF(BA223&lt;-0.05,-1,IF(BA223&lt;0.1,-2))))</f>
        <v/>
      </c>
      <c r="BC223" s="554" t="n">
        <v>45657</v>
      </c>
      <c r="BD223" s="22" t="n">
        <v>382.41</v>
      </c>
      <c r="BE223" s="22">
        <f>X223</f>
        <v/>
      </c>
      <c r="BF223" s="18">
        <f>IF(BD223&gt;0,(BE223-BD223)/BD223,0)</f>
        <v/>
      </c>
      <c r="BG223" s="548">
        <f>IF(BF223&gt;0.05,4,IF(BF223&gt;0,2,IF(BF223&lt;-0.05,-2,IF(BF223&lt;0.1,-4))))</f>
        <v/>
      </c>
      <c r="BH223" s="225" t="n">
        <v>-3</v>
      </c>
      <c r="BI223" s="225">
        <f>BH223*M223</f>
        <v/>
      </c>
      <c r="BJ223" s="225">
        <f>IF(BH223&gt;5,-1,IF(BH223&gt;4,0,IF(BH223&gt;3,1,IF(BH223&gt;2,2,IF(BH223&gt;1,2, IF(BH223=0,2,IF(BH223&lt;-5,-2,IF(BH223&lt;4,2,IF(BH223&lt;0,1)))))))))</f>
        <v/>
      </c>
      <c r="BK223" s="31" t="n">
        <v>-8</v>
      </c>
      <c r="BL223" s="31">
        <f>BK223*M223</f>
        <v/>
      </c>
      <c r="BM223" s="548">
        <f>IF(BK223&gt;40,4,IF(BK223&gt;30,3.5,IF(BK223&gt;20,3,IF(BK223&gt;10,2,IF(BK223&gt;0,1,IF(BK223=0,0.5,IF(BK223&lt;-40,-4,IF(BK223&lt;-30,-3,IF(BK223&lt;-20,-2.5,IF(BK223&lt;-10,-2,IF(BK223&lt;0,0)))))))))))</f>
        <v/>
      </c>
      <c r="BN223" s="61" t="n">
        <v>87</v>
      </c>
      <c r="BO223" s="61">
        <f>BN223*M223</f>
        <v/>
      </c>
      <c r="BP223" s="548">
        <f>IF(BN223&lt;10,5,IF(BN223&lt;20,4,IF(BN223&lt;30,3,IF(BN223&lt;40,2,IF(BN223&lt;50,1,IF(BN223=50,0,IF(BN223&gt;90,-5,IF(BN223&gt;80,-4,IF(BN223&gt;70,-3,IF(BN223&gt;60,-2,IF(BN223&gt;50,-1,0)))))))))))</f>
        <v/>
      </c>
      <c r="BQ223" s="206" t="n"/>
      <c r="BR223" s="61" t="n">
        <v>0.07000000000000001</v>
      </c>
      <c r="BS223" s="337">
        <f>BR223*M223</f>
        <v/>
      </c>
      <c r="BT223" s="225">
        <f>IF(BR223=1,20,IF(BR223&gt;0.9,16,IF(BR223&gt;0.8,12,IF(BR223&gt;0.7,8,IF(BR223&gt;0.6,4,IF(BR223&gt;0.5,0,IF(BR223&gt;0.4,-1,IF(BR223&gt;0.3,-2,IF(BR223&gt;0.2,-3,IF(BR223&gt;0.1,-4,IF(BR223&gt;0,-5,IF(BR223=0,-5))))))))))))</f>
        <v/>
      </c>
      <c r="BU223" s="61" t="n"/>
      <c r="BV223" s="548" t="inlineStr">
        <is>
          <t>V Bull</t>
        </is>
      </c>
      <c r="BW223" s="548">
        <f>IF(BV223=$BZ$1,8,IF(BV223=$CA$1,4,IF(BV223=$CB$1,0,IF(BV223=$CC$1,-4,IF(BV223=$CE$1,-8)))))</f>
        <v/>
      </c>
      <c r="BX223" s="206" t="inlineStr">
        <is>
          <t>˄</t>
        </is>
      </c>
      <c r="BY223" s="206">
        <f>IF(BX223=BR$1,5,IF(BX223=BV$1,0,IF(BX223=BX$1,-5)))</f>
        <v/>
      </c>
      <c r="BZ223" s="554" t="n"/>
      <c r="CA223" s="548" t="inlineStr">
        <is>
          <t>Hold</t>
        </is>
      </c>
      <c r="CB223" s="61" t="n"/>
      <c r="CC223" s="61" t="n"/>
      <c r="CD223" s="332" t="n"/>
      <c r="CE223" t="inlineStr">
        <is>
          <t>Cons. Disc.</t>
        </is>
      </c>
      <c r="CF223" t="inlineStr">
        <is>
          <t>Retailing</t>
        </is>
      </c>
      <c r="CG223" t="inlineStr">
        <is>
          <t>Specialy Retail</t>
        </is>
      </c>
      <c r="CH223" t="inlineStr">
        <is>
          <t>Apparel Retail</t>
        </is>
      </c>
      <c r="CL223" s="332" t="n"/>
      <c r="CO223" s="548" t="n"/>
      <c r="CR223" t="inlineStr">
        <is>
          <t>LULU</t>
        </is>
      </c>
    </row>
    <row r="224">
      <c r="B224" s="246" t="n"/>
      <c r="C224" s="246" t="n"/>
      <c r="D224" s="246" t="n"/>
      <c r="E224" s="246" t="n"/>
      <c r="F224" s="246" t="n"/>
      <c r="G224" s="246" t="n"/>
      <c r="H224" s="246" t="n"/>
      <c r="I224" s="246" t="n"/>
      <c r="J224" s="246" t="n"/>
      <c r="K224" s="246" t="n"/>
      <c r="L224" s="270" t="n"/>
      <c r="M224" s="358" t="n"/>
      <c r="N224" s="335" t="n"/>
      <c r="O224" s="246" t="n"/>
      <c r="P224" s="246" t="n"/>
      <c r="Q224" s="246" t="n"/>
      <c r="S224" s="249">
        <f>IF(BN224&lt;30,$BX$1,IF(BN224&gt;70,$BR$1,$BV$1))</f>
        <v/>
      </c>
      <c r="T224" s="246" t="inlineStr">
        <is>
          <t>E-Com</t>
        </is>
      </c>
      <c r="U224" s="547" t="inlineStr">
        <is>
          <t>AMZN</t>
        </is>
      </c>
      <c r="V224" t="inlineStr">
        <is>
          <t>Amazon.com, Inc.</t>
        </is>
      </c>
      <c r="W224" s="183" t="n"/>
      <c r="X224" s="80" t="n">
        <v>219.51</v>
      </c>
      <c r="Y224" s="189" t="n"/>
      <c r="Z224" s="189" t="n"/>
      <c r="AA224" s="22">
        <f>AN224+AP224+AR224+AZ224+BB224+BG224+BJ224+BM224+BT224+BW224+BY224+AC224+AI224+BP224+AK224</f>
        <v/>
      </c>
      <c r="AB224" s="336">
        <f>IF(X224&gt;0,AB$220,0)</f>
        <v/>
      </c>
      <c r="AC224" s="337">
        <f>IF(AB224&gt;0,AC$220,0)</f>
        <v/>
      </c>
      <c r="AD224" s="366">
        <f>AB224*M224</f>
        <v/>
      </c>
      <c r="AE224" s="337">
        <f>AC224*M224</f>
        <v/>
      </c>
      <c r="AF224" s="332" t="n">
        <v>417939</v>
      </c>
      <c r="AG224" s="332" t="n">
        <v>13386</v>
      </c>
      <c r="AH224" s="225">
        <f>IF(AF224&gt;2500000,AQ$2,IF(AF224&gt;1000000,AR$2,IF(AF224&gt;750000,AS$2,IF(AF224&gt;500000,AT$2,IF(AF224&lt;500000,AU$2)))))</f>
        <v/>
      </c>
      <c r="AI224" s="31">
        <f>IF(AH224=AQ$2,20,IF(AH224=AR$2,15,IF(AH224=AS$2,10,IF(AH224=AT$2,5,IF(AH224=AU$2,0)))))</f>
        <v/>
      </c>
      <c r="AJ224" s="284" t="n">
        <v>60</v>
      </c>
      <c r="AK224" s="31">
        <f>IF(AJ224&gt;84,20,IF(AJ224&gt;80,15,IF(AJ224&gt;75,10,IF(AJ224&gt;70,5,IF(AJ224&gt;49,0,IF(AJ224&lt;1,0,IF(AJ224&lt;20,-20,IF(AJ224&lt;30,-15,IF(AJ224&lt;40,-10,IF(AJ224&lt;50,-5))))))))))</f>
        <v/>
      </c>
      <c r="AL224" s="22" t="n"/>
      <c r="AM224" s="550" t="inlineStr">
        <is>
          <t>C</t>
        </is>
      </c>
      <c r="AN224" s="22">
        <f>IF(AM224=$AN$1,20,IF(AM224=$AO$1,17,IF(AM224=$AP$1,12,IF(AM224=$AQ$1,5,IF(AM224=$AR$1,0)))))</f>
        <v/>
      </c>
      <c r="AP224" s="31" t="n"/>
      <c r="AQ224" s="177" t="inlineStr">
        <is>
          <t>Neutral+</t>
        </is>
      </c>
      <c r="AR224" s="548">
        <f>IF(AQ224=$AS$1,20,IF(AQ224=$AU$1,18,IF(AQ224=$AW$1,14,IF(AQ224=$AY$1,10,IF(AQ224=$BA$1,5,IF(AQ224=$BC$1,0,IF(AQ224=$BD$1,-2.5)))))))</f>
        <v/>
      </c>
      <c r="AS224" s="189" t="n">
        <v>0.42</v>
      </c>
      <c r="AT224" s="22">
        <f>IF(AS224&lt;1,5,IF(AS224&lt;2,0,IF(AS224&gt;2,-5, IF(AS224=0,5,IF(AS224&lt;0,-7)))))</f>
        <v/>
      </c>
      <c r="AU224" s="189" t="n">
        <v>32.81</v>
      </c>
      <c r="AV224" s="22">
        <f>IF(AU224&lt;0,-7,IF(AU224&lt;15,5,IF(AU224&lt;25,2,IF(AU224=25,-5,IF(AU224&gt;25,0)))))</f>
        <v/>
      </c>
      <c r="AW224" s="189" t="n">
        <v>1.85</v>
      </c>
      <c r="AX224" s="22">
        <f>IF(AW224=1,5,IF(AW224&lt;1,5,IF(AW224&gt;1,0)))</f>
        <v/>
      </c>
      <c r="AY224" s="178" t="inlineStr">
        <is>
          <t>V Bearish</t>
        </is>
      </c>
      <c r="AZ224" s="189">
        <f>IF(AY224=$AS$1,20,IF(AY224=$AU$1,18,IF(AY224=$AW$1,14,IF(AY224=$AY$1,10,IF(AY224=$BA$1,5,IF(AY224=$BC$1,0,IF(AY224=$BD$1,-2.5)))))))</f>
        <v/>
      </c>
      <c r="BA224" s="18" t="n">
        <v>0.206</v>
      </c>
      <c r="BB224" s="548">
        <f>IF(BA224&gt;0.05,2,IF(BA224&gt;0,1,IF(BA224&lt;-0.05,-1,IF(BA224&lt;0.1,-2))))</f>
        <v/>
      </c>
      <c r="BC224" s="554" t="n">
        <v>45657</v>
      </c>
      <c r="BD224" s="22" t="n">
        <v>219.39</v>
      </c>
      <c r="BE224" s="22">
        <f>X224</f>
        <v/>
      </c>
      <c r="BF224" s="18">
        <f>IF(BD224&gt;0,(BE224-BD224)/BD224,0)</f>
        <v/>
      </c>
      <c r="BG224" s="548">
        <f>IF(BF224&gt;0.05,4,IF(BF224&gt;0,2,IF(BF224&lt;-0.05,-2,IF(BF224&lt;0.1,-4))))</f>
        <v/>
      </c>
      <c r="BH224" s="225" t="n">
        <v>-1</v>
      </c>
      <c r="BI224" s="225">
        <f>BH224*M224</f>
        <v/>
      </c>
      <c r="BJ224" s="225">
        <f>IF(BH224&gt;5,-1,IF(BH224&gt;4,0,IF(BH224&gt;3,1,IF(BH224&gt;2,2,IF(BH224&gt;1,2, IF(BH224=0,2,IF(BH224&lt;-5,-2,IF(BH224&lt;4,2,IF(BH224&lt;0,1)))))))))</f>
        <v/>
      </c>
      <c r="BK224" s="31" t="n">
        <v>22</v>
      </c>
      <c r="BL224" s="31">
        <f>BK224*#REF!</f>
        <v/>
      </c>
      <c r="BM224" s="548">
        <f>IF(BK224&gt;40,4,IF(BK224&gt;30,3.5,IF(BK224&gt;20,3,IF(BK224&gt;10,2,IF(BK224&gt;0,1,IF(BK224=0,0.5,IF(BK224&lt;-40,-4,IF(BK224&lt;-30,-3,IF(BK224&lt;-20,-2.5,IF(BK224&lt;-10,-2,IF(BK224&lt;0,0)))))))))))</f>
        <v/>
      </c>
      <c r="BN224" s="61" t="n">
        <v>19</v>
      </c>
      <c r="BO224" s="61">
        <f>BN224*#REF!</f>
        <v/>
      </c>
      <c r="BP224" s="548">
        <f>IF(BN224&lt;10,5,IF(BN224&lt;20,4,IF(BN224&lt;30,3,IF(BN224&lt;40,2,IF(BN224&lt;50,1,IF(BN224=50,0,IF(BN224&gt;90,-5,IF(BN224&gt;80,-4,IF(BN224&gt;70,-3,IF(BN224&gt;60,-2,IF(BN224&gt;50,-1,0)))))))))))</f>
        <v/>
      </c>
      <c r="BQ224" s="206" t="n"/>
      <c r="BR224" s="61" t="n">
        <v>0.09</v>
      </c>
      <c r="BS224" s="337">
        <f>BR224*M224</f>
        <v/>
      </c>
      <c r="BT224" s="225">
        <f>IF(BR224=1,20,IF(BR224&gt;0.9,16,IF(BR224&gt;0.8,12,IF(BR224&gt;0.7,8,IF(BR224&gt;0.6,4,IF(BR224&gt;0.5,0,IF(BR224&gt;0.4,-1,IF(BR224&gt;0.3,-2,IF(BR224&gt;0.2,-3,IF(BR224&gt;0.1,-4,IF(BR224&gt;0,-5,IF(BR224=0,-5))))))))))))</f>
        <v/>
      </c>
      <c r="BU224" s="61" t="n"/>
      <c r="BV224" s="548" t="inlineStr">
        <is>
          <t>V Bull</t>
        </is>
      </c>
      <c r="BW224" s="548">
        <f>IF(BV224=$BZ$1,8,IF(BV224=$CA$1,4,IF(BV224=$CB$1,0,IF(BV224=$CC$1,-4,IF(BV224=$CE$1,-8)))))</f>
        <v/>
      </c>
      <c r="BX224" s="206" t="inlineStr">
        <is>
          <t>˄</t>
        </is>
      </c>
      <c r="BY224" s="206">
        <f>IF(BX224=BR$1,5,IF(BX224=BV$1,0,IF(BX224=BX$1,-5)))</f>
        <v/>
      </c>
      <c r="BZ224" s="554" t="n"/>
      <c r="CA224" s="548" t="inlineStr">
        <is>
          <t>S Buy</t>
        </is>
      </c>
      <c r="CB224" s="61" t="n">
        <v>119</v>
      </c>
      <c r="CC224" s="61" t="n">
        <v>190</v>
      </c>
      <c r="CD224" s="332" t="n"/>
      <c r="CE224" t="inlineStr">
        <is>
          <t>Cons. Disc.</t>
        </is>
      </c>
      <c r="CF224" t="inlineStr">
        <is>
          <t>Retail Sales</t>
        </is>
      </c>
      <c r="CG224" t="inlineStr">
        <is>
          <t>Internet Retail</t>
        </is>
      </c>
      <c r="CH224" t="inlineStr">
        <is>
          <t>Internet Retail</t>
        </is>
      </c>
      <c r="CL224" s="332" t="n"/>
      <c r="CO224" s="548" t="n"/>
      <c r="CR224" t="inlineStr">
        <is>
          <t>AMZN</t>
        </is>
      </c>
    </row>
    <row r="225">
      <c r="B225" s="246" t="n"/>
      <c r="C225" s="246" t="n"/>
      <c r="D225" s="246" t="n"/>
      <c r="E225" s="246" t="n"/>
      <c r="F225" s="246" t="n"/>
      <c r="G225" s="246" t="n"/>
      <c r="H225" s="246" t="n"/>
      <c r="I225" s="246" t="n"/>
      <c r="J225" s="246" t="n"/>
      <c r="K225" s="246" t="n"/>
      <c r="L225" s="270" t="n"/>
      <c r="M225" s="358" t="n"/>
      <c r="N225" s="335" t="n"/>
      <c r="O225" s="246" t="n"/>
      <c r="P225" s="246" t="n"/>
      <c r="Q225" s="246" t="n"/>
      <c r="S225" s="249">
        <f>IF(BN225&lt;30,$BX$1,IF(BN225&gt;70,$BR$1,$BV$1))</f>
        <v/>
      </c>
      <c r="T225" s="183" t="n"/>
      <c r="U225" s="547" t="inlineStr">
        <is>
          <t>HSY</t>
        </is>
      </c>
      <c r="V225" t="inlineStr">
        <is>
          <t>The Hershey Company</t>
        </is>
      </c>
      <c r="X225" s="80" t="n">
        <v>195.13</v>
      </c>
      <c r="Y225" s="189" t="n"/>
      <c r="Z225" s="189" t="n"/>
      <c r="AA225" s="22">
        <f>AN225+AP225+AR225+AZ225+BB225+BG225+BJ225+BM225+BT225+BW225+BY225+AC225+AI225+BP225+AK225</f>
        <v/>
      </c>
      <c r="AB225" s="336">
        <f>IF(X225&gt;0,AB$220,0)</f>
        <v/>
      </c>
      <c r="AC225" s="337">
        <f>IF(AB225&gt;0,AC$220,0)</f>
        <v/>
      </c>
      <c r="AD225" s="366">
        <f>AB225*M225</f>
        <v/>
      </c>
      <c r="AE225" s="337">
        <f>AC225*M225</f>
        <v/>
      </c>
      <c r="AF225" s="332" t="n">
        <v>557431</v>
      </c>
      <c r="AG225" s="332" t="n">
        <v>101051</v>
      </c>
      <c r="AH225" s="225">
        <f>IF(AF225&gt;2500000,AQ$2,IF(AF225&gt;1000000,AR$2,IF(AF225&gt;750000,AS$2,IF(AF225&gt;500000,AT$2,IF(AF225&lt;500000,AU$2)))))</f>
        <v/>
      </c>
      <c r="AI225" s="31">
        <f>IF(AH225=AQ$2,20,IF(AH225=AR$2,15,IF(AH225=AS$2,10,IF(AH225=AT$2,5,IF(AH225=AU$2,0)))))</f>
        <v/>
      </c>
      <c r="AJ225" s="284" t="n">
        <v>80</v>
      </c>
      <c r="AK225" s="31">
        <f>IF(AJ225&gt;84,20,IF(AJ225&gt;80,15,IF(AJ225&gt;75,10,IF(AJ225&gt;70,5,IF(AJ225&gt;49,0,IF(AJ225&lt;1,0,IF(AJ225&lt;20,-20,IF(AJ225&lt;30,-15,IF(AJ225&lt;40,-10,IF(AJ225&lt;50,-5))))))))))</f>
        <v/>
      </c>
      <c r="AL225" s="22" t="n"/>
      <c r="AM225" s="550" t="inlineStr">
        <is>
          <t>C</t>
        </is>
      </c>
      <c r="AN225" s="22">
        <f>IF(AM225=$AN$1,20,IF(AM225=$AO$1,17,IF(AM225=$AP$1,12,IF(AM225=$AQ$1,5,IF(AM225=$AR$1,0)))))</f>
        <v/>
      </c>
      <c r="AP225" s="31" t="n"/>
      <c r="AQ225" s="271" t="inlineStr">
        <is>
          <t>Neutral-</t>
        </is>
      </c>
      <c r="AR225" s="548">
        <f>IF(AQ225=$AS$1,20,IF(AQ225=$AU$1,18,IF(AQ225=$AW$1,14,IF(AQ225=$AY$1,10,IF(AQ225=$BA$1,5,IF(AQ225=$BC$1,0,IF(AQ225=$BD$1,-2.5)))))))</f>
        <v/>
      </c>
      <c r="AS225" s="189" t="n">
        <v>1.22</v>
      </c>
      <c r="AT225" s="22">
        <f>IF(AS225&lt;1,5,IF(AS225&lt;2,0,IF(AS225&gt;2,-5, IF(AS225=0,5,IF(AS225&lt;0,-7)))))</f>
        <v/>
      </c>
      <c r="AU225" s="189" t="n">
        <v>25.88</v>
      </c>
      <c r="AV225" s="22">
        <f>IF(AU225&lt;0,-7,IF(AU225&lt;15,5,IF(AU225&lt;25,2,IF(AU225=25,-5,IF(AU225&gt;25,0)))))</f>
        <v/>
      </c>
      <c r="AW225" s="189" t="n">
        <v>-71.58</v>
      </c>
      <c r="AX225" s="22">
        <f>IF(AW225=1,5,IF(AW225&lt;1,5,IF(AW225&gt;1,0)))</f>
        <v/>
      </c>
      <c r="AY225" s="178" t="inlineStr">
        <is>
          <t>V Bearish</t>
        </is>
      </c>
      <c r="AZ225" s="189">
        <f>IF(AY225=$AS$1,20,IF(AY225=$AU$1,18,IF(AY225=$AW$1,14,IF(AY225=$AY$1,10,IF(AY225=$BA$1,5,IF(AY225=$BC$1,0,IF(AY225=$BD$1,-2.5)))))))</f>
        <v/>
      </c>
      <c r="BA225" s="18" t="n">
        <v>0.022</v>
      </c>
      <c r="BB225" s="548">
        <f>IF(BA225&gt;0.05,2,IF(BA225&gt;0,1,IF(BA225&lt;-0.05,-1,IF(BA225&lt;0.1,-2))))</f>
        <v/>
      </c>
      <c r="BC225" s="554" t="n">
        <v>45657</v>
      </c>
      <c r="BD225" s="22" t="n">
        <v>165.24</v>
      </c>
      <c r="BE225" s="22">
        <f>X225</f>
        <v/>
      </c>
      <c r="BF225" s="18">
        <f>IF(BD225&gt;0,(BE225-BD225)/BD225,0)</f>
        <v/>
      </c>
      <c r="BG225" s="548">
        <f>IF(BF225&gt;0.05,4,IF(BF225&gt;0,2,IF(BF225&lt;-0.05,-2,IF(BF225&lt;0.1,-4))))</f>
        <v/>
      </c>
      <c r="BH225" s="225" t="n">
        <v>3.5</v>
      </c>
      <c r="BI225" s="225">
        <f>BH225*M225</f>
        <v/>
      </c>
      <c r="BJ225" s="225">
        <f>IF(BH225&gt;5,-1,IF(BH225&gt;4,0,IF(BH225&gt;3,1,IF(BH225&gt;2,2,IF(BH225&gt;1,2, IF(BH225=0,2,IF(BH225&lt;-5,-2,IF(BH225&lt;4,2,IF(BH225&lt;0,1)))))))))</f>
        <v/>
      </c>
      <c r="BK225" s="31" t="n">
        <v>15</v>
      </c>
      <c r="BL225" s="31">
        <f>BK225*M225</f>
        <v/>
      </c>
      <c r="BM225" s="548">
        <f>IF(BK225&gt;40,4,IF(BK225&gt;30,3.5,IF(BK225&gt;20,3,IF(BK225&gt;10,2,IF(BK225&gt;0,1,IF(BK225=0,0.5,IF(BK225&lt;-40,-4,IF(BK225&lt;-30,-3,IF(BK225&lt;-20,-2.5,IF(BK225&lt;-10,-2,IF(BK225&lt;0,0)))))))))))</f>
        <v/>
      </c>
      <c r="BN225" s="61" t="n">
        <v>30</v>
      </c>
      <c r="BO225" s="61">
        <f>BN225*M225</f>
        <v/>
      </c>
      <c r="BP225" s="548">
        <f>IF(BN225&lt;10,5,IF(BN225&lt;20,4,IF(BN225&lt;30,3,IF(BN225&lt;40,2,IF(BN225&lt;50,1,IF(BN225=50,0,IF(BN225&gt;90,-5,IF(BN225&gt;80,-4,IF(BN225&gt;70,-3,IF(BN225&gt;60,-2,IF(BN225&gt;50,-1,0)))))))))))</f>
        <v/>
      </c>
      <c r="BQ225" s="206" t="n"/>
      <c r="BR225" s="61" t="n">
        <v>0.42</v>
      </c>
      <c r="BS225" s="337">
        <f>BR225*M225</f>
        <v/>
      </c>
      <c r="BT225" s="225">
        <f>IF(BR225=1,20,IF(BR225&gt;0.9,16,IF(BR225&gt;0.8,12,IF(BR225&gt;0.7,8,IF(BR225&gt;0.6,4,IF(BR225&gt;0.5,0,IF(BR225&gt;0.4,-1,IF(BR225&gt;0.3,-2,IF(BR225&gt;0.2,-3,IF(BR225&gt;0.1,-4,IF(BR225&gt;0,-5,IF(BR225=0,-5))))))))))))</f>
        <v/>
      </c>
      <c r="BU225" s="61" t="n"/>
      <c r="BV225" s="548" t="inlineStr">
        <is>
          <t>Bull</t>
        </is>
      </c>
      <c r="BW225" s="548">
        <f>IF(BV225=$BZ$1,8,IF(BV225=$CA$1,4,IF(BV225=$CB$1,0,IF(BV225=$CC$1,-4,IF(BV225=$CE$1,-8)))))</f>
        <v/>
      </c>
      <c r="BX225" s="206" t="inlineStr">
        <is>
          <t>˄</t>
        </is>
      </c>
      <c r="BY225" s="206">
        <f>IF(BX225=BR$1,5,IF(BX225=BV$1,0,IF(BX225=BX$1,-5)))</f>
        <v/>
      </c>
      <c r="BZ225" s="554" t="n">
        <v>45960</v>
      </c>
      <c r="CA225" s="548" t="inlineStr">
        <is>
          <t>Hold</t>
        </is>
      </c>
      <c r="CB225" s="61" t="n"/>
      <c r="CC225" s="61" t="n"/>
      <c r="CD225" s="332" t="n"/>
      <c r="CE225" t="inlineStr">
        <is>
          <t>Cons. Disc.</t>
        </is>
      </c>
      <c r="CF225" t="inlineStr">
        <is>
          <t>Retailing</t>
        </is>
      </c>
      <c r="CG225" t="inlineStr">
        <is>
          <t>Specialy Retail</t>
        </is>
      </c>
      <c r="CH225" t="inlineStr">
        <is>
          <t>Specialty Stores</t>
        </is>
      </c>
      <c r="CL225" s="332" t="n"/>
      <c r="CO225" s="548" t="n"/>
      <c r="CR225" t="inlineStr">
        <is>
          <t>HSY</t>
        </is>
      </c>
    </row>
    <row r="226" hidden="1" ht="15.75" customHeight="1" s="545">
      <c r="B226" s="246" t="n"/>
      <c r="C226" s="246" t="n"/>
      <c r="D226" s="246" t="n"/>
      <c r="E226" s="246" t="n"/>
      <c r="F226" s="246" t="n"/>
      <c r="G226" s="246" t="n"/>
      <c r="H226" s="246" t="n"/>
      <c r="I226" s="246" t="n"/>
      <c r="J226" s="246" t="n"/>
      <c r="K226" s="246" t="n"/>
      <c r="L226" s="270" t="n"/>
      <c r="M226" s="358" t="n"/>
      <c r="N226" s="335" t="n"/>
      <c r="O226" s="246" t="n"/>
      <c r="P226" s="246" t="n"/>
      <c r="Q226" s="246" t="n"/>
      <c r="S226" s="249" t="n"/>
      <c r="T226" s="183" t="n"/>
      <c r="U226" s="547" t="n"/>
      <c r="W226" s="183" t="n"/>
      <c r="X226" s="80" t="n"/>
      <c r="Y226" s="189" t="n"/>
      <c r="Z226" s="189" t="n"/>
      <c r="AA226" s="22">
        <f>AN226+AP226+AR226+AZ226+BB226+BG226+BJ226+BM226+BT226+BW226+BY226+AC226+AI226+BP226+AK226</f>
        <v/>
      </c>
      <c r="AB226" s="336">
        <f>IF(X226&gt;0,AB$220,0)</f>
        <v/>
      </c>
      <c r="AC226" s="337">
        <f>IF(AB226&gt;0,AC$220,0)</f>
        <v/>
      </c>
      <c r="AD226" s="366">
        <f>AB226*M226</f>
        <v/>
      </c>
      <c r="AE226" s="337">
        <f>AC226*M226</f>
        <v/>
      </c>
      <c r="AF226" s="332" t="n"/>
      <c r="AG226" s="332" t="n"/>
      <c r="AH226" s="225">
        <f>IF(AF226&gt;2500000,AQ$2,IF(AF226&gt;1000000,AR$2,IF(AF226&gt;750000,AS$2,IF(AF226&gt;500000,AT$2,IF(AF226&lt;500000,AU$2)))))</f>
        <v/>
      </c>
      <c r="AI226" s="31">
        <f>IF(AH226=AQ$2,20,IF(AH226=AR$2,15,IF(AH226=AS$2,10,IF(AH226=AT$2,5,IF(AH226=AU$2,0)))))</f>
        <v/>
      </c>
      <c r="AJ226" s="284" t="n"/>
      <c r="AK226" s="31">
        <f>IF(AJ226&gt;84,20,IF(AJ226&gt;80,15,IF(AJ226&gt;75,10,IF(AJ226&gt;70,5,IF(AJ226&gt;49,0,IF(AJ226&lt;1,0,IF(AJ226&lt;20,-20,IF(AJ226&lt;30,-15,IF(AJ226&lt;40,-10,IF(AJ226&lt;50,-5))))))))))</f>
        <v/>
      </c>
      <c r="AL226" s="22" t="n"/>
      <c r="AM226" s="550" t="n"/>
      <c r="AN226" s="22">
        <f>IF(AM226=$AN$1,20,IF(AM226=$AO$1,17,IF(AM226=$AP$1,12,IF(AM226=$AQ$1,5,IF(AM226=$AR$1,0)))))</f>
        <v/>
      </c>
      <c r="AP226" s="31" t="n"/>
      <c r="AQ226" s="175" t="n"/>
      <c r="AR226" s="548">
        <f>IF(AQ226=$AS$1,20,IF(AQ226=$AU$1,18,IF(AQ226=$AW$1,14,IF(AQ226=$AY$1,10,IF(AQ226=$BA$1,5,IF(AQ226=$BC$1,0,IF(AQ226=$BD$1,-2.5)))))))</f>
        <v/>
      </c>
      <c r="AS226" s="189" t="n"/>
      <c r="AT226" s="22">
        <f>IF(AS226&lt;1,5,IF(AS226&lt;2,0,IF(AS226&gt;2,-5, IF(AS226=0,5,IF(AS226&lt;0,-7)))))</f>
        <v/>
      </c>
      <c r="AU226" s="189" t="n"/>
      <c r="AV226" s="22">
        <f>IF(AU226&lt;0,-7,IF(AU226&lt;15,5,IF(AU226&lt;25,2,IF(AU226=25,-5,IF(AU226&gt;25,0)))))</f>
        <v/>
      </c>
      <c r="AW226" s="189" t="n"/>
      <c r="AX226" s="22">
        <f>IF(AW226=1,5,IF(AW226&lt;1,5,IF(AW226&gt;1,0)))</f>
        <v/>
      </c>
      <c r="AY226" s="189" t="n"/>
      <c r="AZ226" s="189">
        <f>IF(AY226=$AS$1,20,IF(AY226=$AU$1,18,IF(AY226=$AW$1,14,IF(AY226=$AY$1,10,IF(AY226=$BA$1,5,IF(AY226=$BC$1,0,IF(AY226=$BD$1,-2.5)))))))</f>
        <v/>
      </c>
      <c r="BA226" s="18" t="n"/>
      <c r="BB226" s="548">
        <f>IF(BA226&gt;0.05,2,IF(BA226&gt;0,1,IF(BA226&lt;-0.05,-1,IF(BA226&lt;0.1,-2))))</f>
        <v/>
      </c>
      <c r="BC226" s="554" t="n">
        <v>45657</v>
      </c>
      <c r="BD226" s="22" t="n"/>
      <c r="BE226" s="22">
        <f>X226</f>
        <v/>
      </c>
      <c r="BF226" s="18">
        <f>IF(BD226&gt;0,(BE226-BD226)/BD226,0)</f>
        <v/>
      </c>
      <c r="BG226" s="548">
        <f>IF(BF226&gt;0.05,4,IF(BF226&gt;0,2,IF(BF226&lt;-0.05,-2,IF(BF226&lt;0.1,-4))))</f>
        <v/>
      </c>
      <c r="BH226" s="225" t="n"/>
      <c r="BI226" s="225">
        <f>BH226*M226</f>
        <v/>
      </c>
      <c r="BJ226" s="225">
        <f>IF(BH226&gt;5,-1,IF(BH226&gt;4,0,IF(BH226&gt;3,1,IF(BH226&gt;2,2,IF(BH226&gt;1,2, IF(BH226=0,2,IF(BH226&lt;-5,-2,IF(BH226&lt;4,2,IF(BH226&lt;0,1)))))))))</f>
        <v/>
      </c>
      <c r="BK226" s="31" t="n"/>
      <c r="BL226" s="31">
        <f>BK226*M226</f>
        <v/>
      </c>
      <c r="BM226" s="548">
        <f>IF(BK226&gt;40,4,IF(BK226&gt;30,3.5,IF(BK226&gt;20,3,IF(BK226&gt;10,2,IF(BK226&gt;0,1,IF(BK226=0,0.5,IF(BK226&lt;-40,-4,IF(BK226&lt;-30,-3,IF(BK226&lt;-20,-2.5,IF(BK226&lt;-10,-2,IF(BK226&lt;0,0)))))))))))</f>
        <v/>
      </c>
      <c r="BN226" s="61" t="n"/>
      <c r="BO226" s="61">
        <f>BN226*M226</f>
        <v/>
      </c>
      <c r="BP226" s="548">
        <f>IF(BN226&lt;10,5,IF(BN226&lt;20,4,IF(BN226&lt;30,3,IF(BN226&lt;40,2,IF(BN226&lt;50,1,IF(BN226=50,0,IF(BN226&gt;90,-5,IF(BN226&gt;80,-4,IF(BN226&gt;70,-3,IF(BN226&gt;60,-2,IF(BN226&gt;50,-1,0)))))))))))</f>
        <v/>
      </c>
      <c r="BQ226" s="206" t="n"/>
      <c r="BR226" s="61" t="n"/>
      <c r="BS226" s="337">
        <f>BR226*M226</f>
        <v/>
      </c>
      <c r="BT226" s="225">
        <f>IF(BR226=1,20,IF(BR226&gt;0.9,16,IF(BR226&gt;0.8,12,IF(BR226&gt;0.7,8,IF(BR226&gt;0.6,4,IF(BR226&gt;0.5,0,IF(BR226&gt;0.4,-1,IF(BR226&gt;0.3,-2,IF(BR226&gt;0.2,-3,IF(BR226&gt;0.1,-4,IF(BR226&gt;0,-5,IF(BR226=0,-5))))))))))))</f>
        <v/>
      </c>
      <c r="BU226" s="61" t="n"/>
      <c r="BV226" s="548" t="n"/>
      <c r="BW226" s="548">
        <f>IF(BV226=$BZ$1,8,IF(BV226=$CA$1,4,IF(BV226=$CB$1,0,IF(BV226=$CC$1,-4,IF(BV226=$CE$1,-8)))))</f>
        <v/>
      </c>
      <c r="BX226" s="206" t="inlineStr">
        <is>
          <t>˄</t>
        </is>
      </c>
      <c r="BY226" s="206">
        <f>IF(BX226=BR$1,5,IF(BX226=BV$1,0,IF(BX226=BX$1,-5)))</f>
        <v/>
      </c>
      <c r="BZ226" s="554" t="n"/>
      <c r="CA226" s="548" t="inlineStr">
        <is>
          <t>Buy</t>
        </is>
      </c>
      <c r="CB226" s="61" t="n"/>
      <c r="CC226" s="61" t="n"/>
      <c r="CD226" s="332" t="n"/>
      <c r="CL226" s="332" t="n"/>
      <c r="CO226" s="548" t="n"/>
    </row>
    <row r="227" hidden="1" ht="15.75" customHeight="1" s="545">
      <c r="B227" s="246" t="n"/>
      <c r="C227" s="246" t="n"/>
      <c r="D227" s="246" t="n"/>
      <c r="E227" s="246" t="n"/>
      <c r="F227" s="246" t="n"/>
      <c r="G227" s="246" t="n"/>
      <c r="H227" s="246" t="n"/>
      <c r="I227" s="246" t="n"/>
      <c r="J227" s="246" t="n"/>
      <c r="K227" s="246" t="n"/>
      <c r="L227" s="270" t="n"/>
      <c r="M227" s="358" t="n"/>
      <c r="N227" s="335" t="n"/>
      <c r="O227" s="246" t="n"/>
      <c r="P227" s="246" t="n"/>
      <c r="Q227" s="246" t="n"/>
      <c r="S227" s="249" t="n"/>
      <c r="T227" s="183" t="n"/>
      <c r="U227" s="547" t="n"/>
      <c r="W227" s="183" t="n"/>
      <c r="X227" s="80" t="n"/>
      <c r="Y227" s="189" t="n"/>
      <c r="Z227" s="189" t="n"/>
      <c r="AA227" s="22">
        <f>AN227+AP227+AR227+AZ227+BB227+BG227+BJ227+BM227+BT227+BW227+BY227+AC227+AI227+BP227+AK227</f>
        <v/>
      </c>
      <c r="AB227" s="336">
        <f>IF(X227&gt;0,AB$220,0)</f>
        <v/>
      </c>
      <c r="AC227" s="337">
        <f>IF(AB227&gt;0,AC$220,0)</f>
        <v/>
      </c>
      <c r="AD227" s="366">
        <f>AB227*M227</f>
        <v/>
      </c>
      <c r="AE227" s="337">
        <f>AC227*M227</f>
        <v/>
      </c>
      <c r="AF227" s="332" t="n"/>
      <c r="AG227" s="332" t="n"/>
      <c r="AH227" s="225">
        <f>IF(AF227&gt;2500000,AQ$2,IF(AF227&gt;1000000,AR$2,IF(AF227&gt;750000,AS$2,IF(AF227&gt;500000,AT$2,IF(AF227&lt;500000,AU$2)))))</f>
        <v/>
      </c>
      <c r="AI227" s="31">
        <f>IF(AH227=AQ$2,20,IF(AH227=AR$2,15,IF(AH227=AS$2,10,IF(AH227=AT$2,5,IF(AH227=AU$2,0)))))</f>
        <v/>
      </c>
      <c r="AJ227" s="284" t="n"/>
      <c r="AK227" s="31">
        <f>IF(AJ227&gt;84,20,IF(AJ227&gt;80,15,IF(AJ227&gt;75,10,IF(AJ227&gt;70,5,IF(AJ227&gt;49,0,IF(AJ227&lt;1,0,IF(AJ227&lt;20,-20,IF(AJ227&lt;30,-15,IF(AJ227&lt;40,-10,IF(AJ227&lt;50,-5))))))))))</f>
        <v/>
      </c>
      <c r="AL227" s="22" t="n"/>
      <c r="AM227" s="550" t="n"/>
      <c r="AN227" s="22">
        <f>IF(AM227=$AN$1,20,IF(AM227=$AO$1,17,IF(AM227=$AP$1,12,IF(AM227=$AQ$1,5,IF(AM227=$AR$1,0)))))</f>
        <v/>
      </c>
      <c r="AP227" s="31" t="n"/>
      <c r="AQ227" s="175" t="n"/>
      <c r="AR227" s="548">
        <f>IF(AQ227=$AS$1,20,IF(AQ227=$AU$1,18,IF(AQ227=$AW$1,14,IF(AQ227=$AY$1,10,IF(AQ227=$BA$1,5,IF(AQ227=$BC$1,0,IF(AQ227=$BD$1,-2.5)))))))</f>
        <v/>
      </c>
      <c r="AS227" s="189" t="n"/>
      <c r="AT227" s="22">
        <f>IF(AS227&lt;1,5,IF(AS227&lt;2,0,IF(AS227&gt;2,-5, IF(AS227=0,5,IF(AS227&lt;0,-7)))))</f>
        <v/>
      </c>
      <c r="AU227" s="189" t="n"/>
      <c r="AV227" s="22">
        <f>IF(AU227&lt;0,-7,IF(AU227&lt;15,5,IF(AU227&lt;25,2,IF(AU227=25,-5,IF(AU227&gt;25,0)))))</f>
        <v/>
      </c>
      <c r="AW227" s="189" t="n"/>
      <c r="AX227" s="22">
        <f>IF(AW227=1,5,IF(AW227&lt;1,5,IF(AW227&gt;1,0)))</f>
        <v/>
      </c>
      <c r="AY227" s="189" t="n"/>
      <c r="AZ227" s="189">
        <f>IF(AY227=$AS$1,20,IF(AY227=$AU$1,18,IF(AY227=$AW$1,14,IF(AY227=$AY$1,10,IF(AY227=$BA$1,5,IF(AY227=$BC$1,0,IF(AY227=$BD$1,-2.5)))))))</f>
        <v/>
      </c>
      <c r="BA227" s="18" t="n"/>
      <c r="BB227" s="548">
        <f>IF(BA227&gt;0.05,2,IF(BA227&gt;0,1,IF(BA227&lt;-0.05,-1,IF(BA227&lt;0.1,-2))))</f>
        <v/>
      </c>
      <c r="BC227" s="554" t="n">
        <v>45657</v>
      </c>
      <c r="BD227" s="22" t="n"/>
      <c r="BE227" s="22">
        <f>X227</f>
        <v/>
      </c>
      <c r="BF227" s="18">
        <f>IF(BD227&gt;0,(BE227-BD227)/BD227,0)</f>
        <v/>
      </c>
      <c r="BG227" s="548">
        <f>IF(BF227&gt;0.05,4,IF(BF227&gt;0,2,IF(BF227&lt;-0.05,-2,IF(BF227&lt;0.1,-4))))</f>
        <v/>
      </c>
      <c r="BH227" s="225" t="n"/>
      <c r="BI227" s="225">
        <f>BH227*M227</f>
        <v/>
      </c>
      <c r="BJ227" s="225">
        <f>IF(BH227&gt;5,-1,IF(BH227&gt;4,0,IF(BH227&gt;3,1,IF(BH227&gt;2,2,IF(BH227&gt;1,2, IF(BH227=0,2,IF(BH227&lt;-5,-2,IF(BH227&lt;4,2,IF(BH227&lt;0,1)))))))))</f>
        <v/>
      </c>
      <c r="BK227" s="31" t="n"/>
      <c r="BL227" s="31">
        <f>BK227*M227</f>
        <v/>
      </c>
      <c r="BM227" s="548">
        <f>IF(BK227&gt;40,4,IF(BK227&gt;30,3.5,IF(BK227&gt;20,3,IF(BK227&gt;10,2,IF(BK227&gt;0,1,IF(BK227=0,0.5,IF(BK227&lt;-40,-4,IF(BK227&lt;-30,-3,IF(BK227&lt;-20,-2.5,IF(BK227&lt;-10,-2,IF(BK227&lt;0,0)))))))))))</f>
        <v/>
      </c>
      <c r="BN227" s="61" t="n"/>
      <c r="BO227" s="61">
        <f>BN227*M227</f>
        <v/>
      </c>
      <c r="BP227" s="548">
        <f>IF(BN227&lt;10,5,IF(BN227&lt;20,4,IF(BN227&lt;30,3,IF(BN227&lt;40,2,IF(BN227&lt;50,1,IF(BN227=50,0,IF(BN227&gt;90,-5,IF(BN227&gt;80,-4,IF(BN227&gt;70,-3,IF(BN227&gt;60,-2,IF(BN227&gt;50,-1,0)))))))))))</f>
        <v/>
      </c>
      <c r="BQ227" s="206" t="n"/>
      <c r="BR227" s="61" t="n"/>
      <c r="BS227" s="337">
        <f>BR227*M227</f>
        <v/>
      </c>
      <c r="BT227" s="225">
        <f>IF(BR227=1,20,IF(BR227&gt;0.9,16,IF(BR227&gt;0.8,12,IF(BR227&gt;0.7,8,IF(BR227&gt;0.6,4,IF(BR227&gt;0.5,0,IF(BR227&gt;0.4,-1,IF(BR227&gt;0.3,-2,IF(BR227&gt;0.2,-3,IF(BR227&gt;0.1,-4,IF(BR227&gt;0,-5,IF(BR227=0,-5))))))))))))</f>
        <v/>
      </c>
      <c r="BU227" s="61" t="n"/>
      <c r="BV227" s="548" t="n"/>
      <c r="BW227" s="548">
        <f>IF(BV227=$BZ$1,8,IF(BV227=$CA$1,4,IF(BV227=$CB$1,0,IF(BV227=$CC$1,-4,IF(BV227=$CE$1,-8)))))</f>
        <v/>
      </c>
      <c r="BX227" s="206" t="inlineStr">
        <is>
          <t>˄</t>
        </is>
      </c>
      <c r="BY227" s="206">
        <f>IF(BX227=BR$1,5,IF(BX227=BV$1,0,IF(BX227=BX$1,-5)))</f>
        <v/>
      </c>
      <c r="BZ227" s="554" t="n"/>
      <c r="CA227" s="548" t="inlineStr">
        <is>
          <t>Buy</t>
        </is>
      </c>
      <c r="CB227" s="61" t="n"/>
      <c r="CC227" s="61" t="n"/>
      <c r="CD227" s="332" t="n"/>
      <c r="CL227" s="332" t="n"/>
      <c r="CO227" s="548" t="n"/>
    </row>
    <row r="228">
      <c r="B228" s="246" t="n"/>
      <c r="C228" s="246" t="n"/>
      <c r="D228" s="246" t="n"/>
      <c r="E228" s="246" t="n"/>
      <c r="F228" s="246" t="n"/>
      <c r="G228" s="246" t="n"/>
      <c r="H228" s="246" t="n"/>
      <c r="I228" s="246" t="n"/>
      <c r="J228" s="246" t="n"/>
      <c r="K228" s="246" t="n"/>
      <c r="L228" s="270" t="n"/>
      <c r="M228" s="358" t="n"/>
      <c r="N228" s="335" t="n"/>
      <c r="O228" s="246" t="n"/>
      <c r="P228" s="246" t="n"/>
      <c r="Q228" s="246" t="n"/>
      <c r="R228" s="246" t="n"/>
      <c r="S228" s="249" t="n"/>
      <c r="X228" s="80" t="n"/>
      <c r="Y228" s="80" t="n"/>
      <c r="Z228" s="80" t="n"/>
      <c r="AA228" s="80" t="n"/>
      <c r="AB228" s="80" t="n"/>
      <c r="AC228" s="80" t="n"/>
      <c r="AD228" s="80" t="n"/>
      <c r="AE228" s="80" t="n"/>
      <c r="AF228" s="80" t="n"/>
      <c r="AG228" s="80" t="n"/>
      <c r="AH228" s="80" t="n"/>
      <c r="AI228" s="80" t="n"/>
      <c r="AJ228" s="80" t="n"/>
      <c r="AK228" s="80" t="n"/>
      <c r="AL228" s="80" t="n"/>
      <c r="AM228" s="80" t="n"/>
      <c r="AN228" s="80" t="n"/>
      <c r="AO228" s="80" t="n"/>
      <c r="AP228" s="80" t="n"/>
      <c r="AQ228" s="80" t="n"/>
      <c r="AR228" s="80" t="n"/>
      <c r="AS228" s="80" t="n"/>
      <c r="AT228" s="80" t="n"/>
      <c r="AU228" s="80" t="n"/>
      <c r="AV228" s="80" t="n"/>
      <c r="AW228" s="80" t="n"/>
      <c r="AX228" s="80" t="n"/>
      <c r="AY228" s="80" t="n"/>
      <c r="AZ228" s="80" t="n"/>
      <c r="BA228" s="80" t="n"/>
      <c r="BB228" s="80" t="n"/>
      <c r="BC228" s="80" t="n"/>
      <c r="BD228" s="80" t="n"/>
      <c r="BE228" s="80" t="n"/>
      <c r="BF228" s="80" t="n"/>
      <c r="BG228" s="80" t="n"/>
      <c r="BH228" s="80" t="n"/>
      <c r="BI228" s="80" t="n"/>
      <c r="BJ228" s="80" t="n"/>
      <c r="BK228" s="80" t="n"/>
      <c r="BL228" s="80" t="n"/>
      <c r="BM228" s="80" t="n"/>
      <c r="BN228" s="80" t="n"/>
      <c r="BO228" s="80" t="n"/>
      <c r="BP228" s="80" t="n"/>
      <c r="BQ228" s="80" t="n"/>
      <c r="BR228" s="80" t="n"/>
      <c r="BS228" s="80" t="n"/>
      <c r="BT228" s="80" t="n"/>
      <c r="BU228" s="80" t="n"/>
      <c r="BV228" s="80" t="n"/>
      <c r="BW228" s="80" t="n"/>
      <c r="BX228" s="80" t="n"/>
      <c r="BY228" s="80" t="n"/>
      <c r="BZ228" s="80" t="n"/>
      <c r="CA228" s="548" t="n"/>
      <c r="CB228" s="61" t="n"/>
      <c r="CC228" s="61" t="n"/>
      <c r="CD228" s="332" t="n"/>
      <c r="CL228" s="332" t="n"/>
      <c r="CO228" s="548" t="n"/>
    </row>
    <row r="229" ht="19" customHeight="1" s="545">
      <c r="B229" s="246" t="n"/>
      <c r="C229" s="246" t="n"/>
      <c r="D229" s="246" t="n"/>
      <c r="E229" s="246" t="n"/>
      <c r="F229" s="246" t="n"/>
      <c r="G229" s="246" t="n"/>
      <c r="H229" s="246" t="n"/>
      <c r="I229" s="246" t="n"/>
      <c r="J229" s="246" t="n"/>
      <c r="K229" s="246" t="n"/>
      <c r="L229" s="270" t="n"/>
      <c r="M229" s="358" t="n"/>
      <c r="N229" s="335" t="n"/>
      <c r="O229" s="246" t="n"/>
      <c r="P229" s="246" t="n"/>
      <c r="Q229" s="246" t="n"/>
      <c r="R229" s="246" t="n"/>
      <c r="S229" s="249" t="n"/>
      <c r="T229" s="449" t="inlineStr">
        <is>
          <t>Industrials</t>
        </is>
      </c>
      <c r="U229" s="33" t="n"/>
      <c r="X229" s="80" t="n"/>
      <c r="Y229" s="80" t="n"/>
      <c r="Z229" s="80" t="n"/>
      <c r="AA229" s="80" t="n"/>
      <c r="AD229" s="80" t="n"/>
      <c r="AE229" s="80" t="n"/>
      <c r="AF229" s="80" t="n"/>
      <c r="AG229" s="80" t="n"/>
      <c r="AH229" s="80" t="n"/>
      <c r="AI229" s="80" t="n"/>
      <c r="AJ229" s="80" t="n"/>
      <c r="AK229" s="80" t="n"/>
      <c r="AL229" s="80" t="n"/>
      <c r="AM229" s="80" t="n"/>
      <c r="AN229" s="80" t="n"/>
      <c r="AO229" s="80" t="n"/>
      <c r="AP229" s="80" t="n"/>
      <c r="AQ229" s="80" t="n"/>
      <c r="AR229" s="80" t="n"/>
      <c r="AS229" s="80" t="n"/>
      <c r="AT229" s="80" t="n"/>
      <c r="AU229" s="80" t="n"/>
      <c r="AV229" s="80" t="n"/>
      <c r="AW229" s="80" t="n"/>
      <c r="AX229" s="80" t="n"/>
      <c r="AY229" s="80" t="n"/>
      <c r="AZ229" s="80" t="n"/>
      <c r="BA229" s="80" t="n"/>
      <c r="BB229" s="80" t="n"/>
      <c r="BC229" s="80" t="n"/>
      <c r="BD229" s="80" t="n"/>
      <c r="BE229" s="80" t="n"/>
      <c r="BF229" s="80" t="n"/>
      <c r="BG229" s="80" t="n"/>
      <c r="BH229" s="80" t="n"/>
      <c r="BI229" s="80" t="n"/>
      <c r="BJ229" s="80" t="n"/>
      <c r="BK229" s="80" t="n"/>
      <c r="BL229" s="80" t="n"/>
      <c r="BM229" s="80" t="n"/>
      <c r="BN229" s="80" t="n"/>
      <c r="BO229" s="80" t="n"/>
      <c r="BP229" s="80" t="n"/>
      <c r="BQ229" s="80" t="n"/>
      <c r="BR229" s="80" t="n"/>
      <c r="BS229" s="80" t="n"/>
      <c r="BT229" s="80" t="n"/>
      <c r="BU229" s="80" t="n"/>
      <c r="BV229" s="80" t="n"/>
      <c r="BW229" s="80" t="n"/>
      <c r="BX229" s="80" t="n"/>
      <c r="BY229" s="80" t="n"/>
      <c r="BZ229" s="80" t="n"/>
      <c r="CA229" s="548" t="n"/>
      <c r="CB229" s="61" t="n"/>
      <c r="CC229" s="61" t="n"/>
      <c r="CD229" s="332" t="n"/>
      <c r="CL229" s="332" t="n"/>
      <c r="CO229" s="548" t="n"/>
    </row>
    <row r="230" ht="17" customHeight="1" s="545">
      <c r="B230" s="246" t="n"/>
      <c r="C230" s="246" t="n"/>
      <c r="D230" s="246" t="n"/>
      <c r="E230" s="246" t="n"/>
      <c r="F230" s="246" t="n"/>
      <c r="G230" s="246" t="n"/>
      <c r="H230" s="246" t="n"/>
      <c r="I230" s="246" t="n"/>
      <c r="J230" s="246" t="n"/>
      <c r="K230" s="246" t="n"/>
      <c r="L230" s="270" t="n"/>
      <c r="M230" s="358" t="n"/>
      <c r="N230" s="335" t="n"/>
      <c r="O230" s="246" t="n"/>
      <c r="P230" s="246" t="n"/>
      <c r="Q230" s="246" t="n"/>
      <c r="R230" s="246" t="n"/>
      <c r="S230" s="249" t="n"/>
      <c r="T230" s="456" t="inlineStr">
        <is>
          <t>XAR</t>
        </is>
      </c>
      <c r="U230" s="444" t="inlineStr">
        <is>
          <t>Capital Goods (Aeropace &amp; Defense)</t>
        </is>
      </c>
      <c r="X230" s="80" t="n"/>
      <c r="Y230" s="80" t="n"/>
      <c r="Z230" s="80" t="n"/>
      <c r="AA230" s="80" t="n"/>
      <c r="AB230" s="455">
        <f>VLOOKUP(CLEAN(TRIM(T230)), 'ETF''s'!$B$7:$C$42, 2, FALSE)</f>
        <v/>
      </c>
      <c r="AC230" s="506">
        <f>VLOOKUP(CLEAN(TRIM(T230)), 'ETF''s'!$B$7:$D$42, 3, FALSE)</f>
        <v/>
      </c>
      <c r="AD230" s="80" t="n"/>
      <c r="AE230" s="80" t="n"/>
      <c r="AF230" s="80" t="n"/>
      <c r="AG230" s="80" t="n"/>
      <c r="AH230" s="80" t="n"/>
      <c r="AI230" s="80" t="n"/>
      <c r="AJ230" s="80" t="n"/>
      <c r="AK230" s="80" t="n"/>
      <c r="AL230" s="80" t="n"/>
      <c r="AM230" s="80" t="n"/>
      <c r="AN230" s="80" t="n"/>
      <c r="AO230" s="80" t="n"/>
      <c r="AP230" s="80" t="n"/>
      <c r="AQ230" s="80" t="n"/>
      <c r="AR230" s="80" t="n"/>
      <c r="AS230" s="80" t="n"/>
      <c r="AT230" s="80" t="n"/>
      <c r="AU230" s="80" t="n"/>
      <c r="AV230" s="80" t="n"/>
      <c r="AW230" s="80" t="n"/>
      <c r="AX230" s="80" t="n"/>
      <c r="AY230" s="80" t="n"/>
      <c r="AZ230" s="80" t="n"/>
      <c r="BA230" s="80" t="n"/>
      <c r="BB230" s="80" t="n"/>
      <c r="BC230" s="80" t="n"/>
      <c r="BD230" s="80" t="n"/>
      <c r="BE230" s="80" t="n"/>
      <c r="BF230" s="80" t="n"/>
      <c r="BG230" s="80" t="n"/>
      <c r="BH230" s="80" t="n"/>
      <c r="BI230" s="80" t="n"/>
      <c r="BJ230" s="80" t="n"/>
      <c r="BK230" s="80" t="n"/>
      <c r="BL230" s="80" t="n"/>
      <c r="BM230" s="80" t="n"/>
      <c r="BN230" s="80" t="n"/>
      <c r="BO230" s="80" t="n"/>
      <c r="BP230" s="80" t="n"/>
      <c r="BQ230" s="80" t="n"/>
      <c r="BR230" s="80" t="n"/>
      <c r="BS230" s="80" t="n"/>
      <c r="BT230" s="80" t="n"/>
      <c r="BU230" s="80" t="n"/>
      <c r="BV230" s="80" t="n"/>
      <c r="BW230" s="80" t="n"/>
      <c r="BX230" s="80" t="n"/>
      <c r="BY230" s="80" t="n"/>
      <c r="BZ230" s="80" t="n"/>
      <c r="CA230" s="548" t="n"/>
      <c r="CB230" s="61" t="n"/>
      <c r="CC230" s="61" t="n"/>
      <c r="CD230" s="332" t="n"/>
      <c r="CL230" s="332" t="n"/>
      <c r="CO230" s="548" t="n"/>
      <c r="CR230" t="inlineStr">
        <is>
          <t>Capital Goods (Aeropace &amp; Defense)</t>
        </is>
      </c>
    </row>
    <row r="231">
      <c r="B231" s="246" t="n"/>
      <c r="C231" s="246" t="n"/>
      <c r="D231" s="246" t="n"/>
      <c r="E231" s="246" t="n"/>
      <c r="F231" s="246" t="n"/>
      <c r="G231" s="246" t="n"/>
      <c r="H231" s="246" t="n"/>
      <c r="I231" s="246" t="n"/>
      <c r="J231" s="246" t="n"/>
      <c r="K231" s="246" t="n"/>
      <c r="L231" s="270" t="n"/>
      <c r="M231" s="358" t="n"/>
      <c r="N231" s="335" t="n"/>
      <c r="O231" s="246" t="n"/>
      <c r="P231" s="246" t="n"/>
      <c r="Q231" s="246" t="n"/>
      <c r="R231" s="246" t="n"/>
      <c r="S231" s="249">
        <f>IF(BN231&lt;30,$BX$1,IF(BN231&gt;70,$BR$1,$BV$1))</f>
        <v/>
      </c>
      <c r="T231" s="451" t="n"/>
      <c r="U231" s="547" t="inlineStr">
        <is>
          <t>CR</t>
        </is>
      </c>
      <c r="V231" t="inlineStr">
        <is>
          <t>Crane Company</t>
        </is>
      </c>
      <c r="X231" s="189" t="n">
        <v>191.76</v>
      </c>
      <c r="Y231" s="189" t="n"/>
      <c r="Z231" s="189" t="n"/>
      <c r="AA231" s="22">
        <f>AN231+AP231+AR231+AZ231+BB231+BG231+BJ231+BM231+BT231+BW231+BY231+AC231+AI231+BP231+AK231</f>
        <v/>
      </c>
      <c r="AB231" s="336">
        <f>IF(X231&gt;0,AB$230,0)</f>
        <v/>
      </c>
      <c r="AC231" s="337">
        <f>IF(AB231&gt;0,AC$230,0)</f>
        <v/>
      </c>
      <c r="AD231" s="366">
        <f>AB231*M231</f>
        <v/>
      </c>
      <c r="AE231" s="337">
        <f>AC231*M231</f>
        <v/>
      </c>
      <c r="AF231" s="332" t="n">
        <v>298438</v>
      </c>
      <c r="AG231" s="332" t="n">
        <v>46164</v>
      </c>
      <c r="AH231" s="225">
        <f>IF(AF231&gt;2500000,AQ$2,IF(AF231&gt;1000000,AR$2,IF(AF231&gt;750000,AS$2,IF(AF231&gt;500000,AT$2,IF(AF231&lt;500000,AU$2)))))</f>
        <v/>
      </c>
      <c r="AI231" s="31">
        <f>IF(AH231=AQ$2,20,IF(AH231=AR$2,15,IF(AH231=AS$2,10,IF(AH231=AT$2,5,IF(AH231=AU$2,0)))))</f>
        <v/>
      </c>
      <c r="AJ231" s="284" t="n">
        <v>78</v>
      </c>
      <c r="AK231" s="31">
        <f>IF(AJ231&gt;84,20,IF(AJ231&gt;80,15,IF(AJ231&gt;75,10,IF(AJ231&gt;70,5,IF(AJ231&gt;49,0,IF(AJ231&lt;1,0,IF(AJ231&lt;20,-20,IF(AJ231&lt;30,-15,IF(AJ231&lt;40,-10,IF(AJ231&lt;50,-5))))))))))</f>
        <v/>
      </c>
      <c r="AL231" s="22" t="n"/>
      <c r="AM231" s="371" t="inlineStr">
        <is>
          <t>B</t>
        </is>
      </c>
      <c r="AN231" s="22">
        <f>IF(AM231=$AN$1,20,IF(AM231=$AO$1,17,IF(AM231=$AP$1,12,IF(AM231=$AQ$1,5,IF(AM231=$AR$1,0)))))</f>
        <v/>
      </c>
      <c r="AP231" s="31" t="n"/>
      <c r="AQ231" s="239" t="inlineStr">
        <is>
          <t>Bullish</t>
        </is>
      </c>
      <c r="AR231" s="548">
        <f>IF(AQ231=$AS$1,20,IF(AQ231=$AU$1,18,IF(AQ231=$AW$1,14,IF(AQ231=$AY$1,10,IF(AQ231=$BA$1,5,IF(AQ231=$BC$1,0,IF(AQ231=$BD$1,-2.5)))))))</f>
        <v/>
      </c>
      <c r="AS231" s="189" t="n">
        <v>0</v>
      </c>
      <c r="AT231" s="22">
        <f>IF(AS231&lt;1,5,IF(AS231&lt;2,0,IF(AS231&gt;2,-5, IF(AS231=0,5,IF(AS231&lt;0,-7)))))</f>
        <v/>
      </c>
      <c r="AU231" s="189" t="n">
        <v>34.21</v>
      </c>
      <c r="AV231" s="22">
        <f>IF(AU231&lt;0,-7,IF(AU231&lt;15,5,IF(AU231&lt;25,2,IF(AU231=25,-5,IF(AU231&gt;25,0)))))</f>
        <v/>
      </c>
      <c r="AW231" s="189" t="n">
        <v>2.65</v>
      </c>
      <c r="AX231" s="22">
        <f>IF(AW231=1,5,IF(AW231&lt;1,5,IF(AW231&gt;1,0)))</f>
        <v/>
      </c>
      <c r="AY231" s="273" t="inlineStr">
        <is>
          <t>Bearish</t>
        </is>
      </c>
      <c r="AZ231" s="189">
        <f>IF(AY231=$AS$1,20,IF(AY231=$AU$1,18,IF(AY231=$AW$1,14,IF(AY231=$AY$1,10,IF(AY231=$BA$1,5,IF(AY231=$BC$1,0,IF(AY231=$BD$1,-2.5)))))))</f>
        <v/>
      </c>
      <c r="BA231" s="18" t="n">
        <v>0.274</v>
      </c>
      <c r="BB231" s="548">
        <f>IF(BA231&gt;0.05,2,IF(BA231&gt;0,1,IF(BA231&lt;-0.05,-1,IF(BA231&lt;0.1,-2))))</f>
        <v/>
      </c>
      <c r="BC231" s="554" t="n">
        <v>45657</v>
      </c>
      <c r="BD231" s="22" t="n">
        <v>151.33</v>
      </c>
      <c r="BE231" s="22">
        <f>X231</f>
        <v/>
      </c>
      <c r="BF231" s="18">
        <f>IF(BD231&gt;0,(BE231-BD231)/BD231,0)</f>
        <v/>
      </c>
      <c r="BG231" s="548">
        <f>IF(BF231&gt;0.05,4,IF(BF231&gt;0,2,IF(BF231&lt;-0.05,-2,IF(BF231&lt;0.1,-4))))</f>
        <v/>
      </c>
      <c r="BH231" s="225" t="n">
        <v>4</v>
      </c>
      <c r="BI231" s="225">
        <f>BH231*M231</f>
        <v/>
      </c>
      <c r="BJ231" s="225">
        <f>IF(BH231&gt;5,-1,IF(BH231&gt;4,0,IF(BH231&gt;3,1,IF(BH231&gt;2,2,IF(BH231&gt;1,2, IF(BH231=0,2,IF(BH231&lt;-5,-2,IF(BH231&lt;4,2,IF(BH231&lt;0,1)))))))))</f>
        <v/>
      </c>
      <c r="BK231" s="31" t="n">
        <v>14</v>
      </c>
      <c r="BL231" s="31">
        <f>BK231*M231</f>
        <v/>
      </c>
      <c r="BM231" s="548">
        <f>IF(BK231&gt;40,4,IF(BK231&gt;30,3.5,IF(BK231&gt;20,3,IF(BK231&gt;10,2,IF(BK231&gt;0,1,IF(BK231=0,0.5,IF(BK231&lt;-40,-4,IF(BK231&lt;-30,-3,IF(BK231&lt;-20,-2.5,IF(BK231&lt;-10,-2,IF(BK231&lt;0,0)))))))))))</f>
        <v/>
      </c>
      <c r="BN231" s="61" t="n">
        <v>87</v>
      </c>
      <c r="BO231" s="61">
        <f>BN231*M231</f>
        <v/>
      </c>
      <c r="BP231" s="548">
        <f>IF(BN231&lt;10,5,IF(BN231&lt;20,4,IF(BN231&lt;30,3,IF(BN231&lt;40,2,IF(BN231&lt;50,1,IF(BN231=50,0,IF(BN231&gt;90,-5,IF(BN231&gt;80,-4,IF(BN231&gt;70,-3,IF(BN231&gt;60,-2,IF(BN231&gt;50,-1,0)))))))))))</f>
        <v/>
      </c>
      <c r="BQ231" s="206" t="n"/>
      <c r="BR231" s="61" t="n">
        <v>0.35</v>
      </c>
      <c r="BS231" s="337">
        <f>BR231*M231</f>
        <v/>
      </c>
      <c r="BT231" s="225">
        <f>IF(BR231=1,20,IF(BR231&gt;0.9,16,IF(BR231&gt;0.8,12,IF(BR231&gt;0.7,8,IF(BR231&gt;0.6,4,IF(BR231&gt;0.5,0,IF(BR231&gt;0.4,-1,IF(BR231&gt;0.3,-2,IF(BR231&gt;0.2,-3,IF(BR231&gt;0.1,-4,IF(BR231&gt;0,-5,IF(BR231=0,-5))))))))))))</f>
        <v/>
      </c>
      <c r="BU231" s="61" t="n"/>
      <c r="BV231" s="548" t="inlineStr">
        <is>
          <t>V Bear</t>
        </is>
      </c>
      <c r="BW231" s="548">
        <f>IF(BV231=$BZ$1,8,IF(BV231=$CA$1,4,IF(BV231=$CB$1,0,IF(BV231=$CC$1,-4,IF(BV231=$CE$1,-8)))))</f>
        <v/>
      </c>
      <c r="BX231" s="206" t="inlineStr">
        <is>
          <t>˄</t>
        </is>
      </c>
      <c r="BY231" s="206">
        <f>IF(BX231=BR$1,5,IF(BX231=BV$1,0,IF(BX231=BX$1,-5)))</f>
        <v/>
      </c>
      <c r="BZ231" s="25" t="n">
        <v>45957</v>
      </c>
      <c r="CA231" s="548" t="inlineStr">
        <is>
          <t>Buy</t>
        </is>
      </c>
      <c r="CE231" t="inlineStr">
        <is>
          <t>Industrials</t>
        </is>
      </c>
      <c r="CF231" t="inlineStr">
        <is>
          <t>Capital Goods</t>
        </is>
      </c>
      <c r="CG231" t="inlineStr">
        <is>
          <t>Aerospace &amp; Defense</t>
        </is>
      </c>
      <c r="CH231" t="inlineStr">
        <is>
          <t>Aerospace &amp; Defense</t>
        </is>
      </c>
      <c r="CL231" s="332" t="n"/>
      <c r="CO231" s="548" t="n"/>
      <c r="CR231" t="inlineStr">
        <is>
          <t>CR</t>
        </is>
      </c>
    </row>
    <row r="232">
      <c r="B232" s="246" t="n"/>
      <c r="C232" s="246" t="n"/>
      <c r="D232" s="246" t="n"/>
      <c r="E232" s="246" t="n"/>
      <c r="F232" s="246" t="n"/>
      <c r="G232" s="246" t="n"/>
      <c r="H232" s="246" t="n"/>
      <c r="I232" s="246" t="n"/>
      <c r="J232" s="246" t="n"/>
      <c r="K232" s="246" t="n"/>
      <c r="L232" s="270" t="n"/>
      <c r="M232" s="358" t="n"/>
      <c r="N232" s="335" t="n"/>
      <c r="O232" s="246" t="n"/>
      <c r="P232" s="246" t="inlineStr">
        <is>
          <t>Watch</t>
        </is>
      </c>
      <c r="Q232" s="246" t="n"/>
      <c r="R232" s="246" t="n"/>
      <c r="S232" s="249">
        <f>IF(BN232&lt;30,$BX$1,IF(BN232&gt;70,$BR$1,$BV$1))</f>
        <v/>
      </c>
      <c r="T232" s="451" t="n"/>
      <c r="U232" s="547" t="inlineStr">
        <is>
          <t>AVAV</t>
        </is>
      </c>
      <c r="V232" t="inlineStr">
        <is>
          <t>AeroVironment, Inc.</t>
        </is>
      </c>
      <c r="X232" s="189" t="n">
        <v>350.59</v>
      </c>
      <c r="Y232" s="189" t="n"/>
      <c r="Z232" s="189" t="n"/>
      <c r="AA232" s="22">
        <f>AN232+AP232+AR232+AZ232+BB232+BG232+BJ232+BM232+BT232+BW232+BY232+AC232+AI232+BP232+AK232</f>
        <v/>
      </c>
      <c r="AB232" s="336">
        <f>IF(X232&gt;0,AB$230,0)</f>
        <v/>
      </c>
      <c r="AC232" s="337">
        <f>IF(AB232&gt;0,AC$230,0)</f>
        <v/>
      </c>
      <c r="AD232" s="366">
        <f>AB232*M232</f>
        <v/>
      </c>
      <c r="AE232" s="337">
        <f>AC232*M232</f>
        <v/>
      </c>
      <c r="AF232" s="332" t="n">
        <v>736149</v>
      </c>
      <c r="AG232" s="332" t="n">
        <v>-30452</v>
      </c>
      <c r="AH232" s="225">
        <f>IF(AF232&gt;2500000,AQ$2,IF(AF232&gt;1000000,AR$2,IF(AF232&gt;750000,AS$2,IF(AF232&gt;500000,AT$2,IF(AF232&lt;500000,AU$2)))))</f>
        <v/>
      </c>
      <c r="AI232" s="31">
        <f>IF(AH232=AQ$2,20,IF(AH232=AR$2,15,IF(AH232=AS$2,10,IF(AH232=AT$2,5,IF(AH232=AU$2,0)))))</f>
        <v/>
      </c>
      <c r="AJ232" s="284" t="n">
        <v>47</v>
      </c>
      <c r="AK232" s="31">
        <f>IF(AJ232&gt;84,20,IF(AJ232&gt;80,15,IF(AJ232&gt;75,10,IF(AJ232&gt;70,5,IF(AJ232&gt;49,0,IF(AJ232&lt;1,0,IF(AJ232&lt;20,-20,IF(AJ232&lt;30,-15,IF(AJ232&lt;40,-10,IF(AJ232&lt;50,-5))))))))))</f>
        <v/>
      </c>
      <c r="AL232" s="22" t="n"/>
      <c r="AM232" s="371" t="inlineStr">
        <is>
          <t>B</t>
        </is>
      </c>
      <c r="AN232" s="22">
        <f>IF(AM232=$AN$1,20,IF(AM232=$AO$1,17,IF(AM232=$AP$1,12,IF(AM232=$AQ$1,5,IF(AM232=$AR$1,0)))))</f>
        <v/>
      </c>
      <c r="AP232" s="31" t="n"/>
      <c r="AQ232" s="271" t="inlineStr">
        <is>
          <t>Neutral-</t>
        </is>
      </c>
      <c r="AR232" s="548">
        <f>IF(AQ232=$AS$1,20,IF(AQ232=$AU$1,18,IF(AQ232=$AW$1,14,IF(AQ232=$AY$1,10,IF(AQ232=$BA$1,5,IF(AQ232=$BC$1,0,IF(AQ232=$BD$1,-2.5)))))))</f>
        <v/>
      </c>
      <c r="AS232" s="189" t="n">
        <v>0.18</v>
      </c>
      <c r="AT232" s="22">
        <f>IF(AS232&lt;1,5,IF(AS232&lt;2,0,IF(AS232&gt;2,-5, IF(AS232=0,5,IF(AS232&lt;0,-7)))))</f>
        <v/>
      </c>
      <c r="AU232" s="189" t="n">
        <v>-547.8</v>
      </c>
      <c r="AV232" s="22">
        <f>IF(AU232&lt;0,-7,IF(AU232&lt;15,5,IF(AU232&lt;25,2,IF(AU232=25,-5,IF(AU232&gt;25,0)))))</f>
        <v/>
      </c>
      <c r="AW232" s="189" t="n">
        <v>-33.76</v>
      </c>
      <c r="AX232" s="22">
        <f>IF(AW232=1,5,IF(AW232&lt;1,5,IF(AW232&gt;1,0)))</f>
        <v/>
      </c>
      <c r="AY232" s="273" t="inlineStr">
        <is>
          <t>Bearish</t>
        </is>
      </c>
      <c r="AZ232" s="189">
        <f>IF(AY232=$AS$1,20,IF(AY232=$AU$1,18,IF(AY232=$AW$1,14,IF(AY232=$AY$1,10,IF(AY232=$BA$1,5,IF(AY232=$BC$1,0,IF(AY232=$BD$1,-2.5)))))))</f>
        <v/>
      </c>
      <c r="BA232" s="18" t="n">
        <v>0.755</v>
      </c>
      <c r="BB232" s="548">
        <f>IF(BA232&gt;0.05,2,IF(BA232&gt;0,1,IF(BA232&lt;-0.05,-1,IF(BA232&lt;0.1,-2))))</f>
        <v/>
      </c>
      <c r="BC232" s="554" t="n">
        <v>45657</v>
      </c>
      <c r="BD232" s="22" t="n">
        <v>153.89</v>
      </c>
      <c r="BE232" s="22">
        <f>X232</f>
        <v/>
      </c>
      <c r="BF232" s="18">
        <f>IF(BD232&gt;0,(BE232-BD232)/BD232,0)</f>
        <v/>
      </c>
      <c r="BG232" s="548">
        <f>IF(BF232&gt;0.05,4,IF(BF232&gt;0,2,IF(BF232&lt;-0.05,-2,IF(BF232&lt;0.1,-4))))</f>
        <v/>
      </c>
      <c r="BH232" s="225" t="n">
        <v>3.5</v>
      </c>
      <c r="BI232" s="225">
        <f>BH232*M232</f>
        <v/>
      </c>
      <c r="BJ232" s="225">
        <f>IF(BH232&gt;5,-1,IF(BH232&gt;4,0,IF(BH232&gt;3,1,IF(BH232&gt;2,2,IF(BH232&gt;1,2, IF(BH232=0,2,IF(BH232&lt;-5,-2,IF(BH232&lt;4,2,IF(BH232&lt;0,1)))))))))</f>
        <v/>
      </c>
      <c r="BK232" s="31" t="n">
        <v>19</v>
      </c>
      <c r="BL232" s="31">
        <f>BK232*M232</f>
        <v/>
      </c>
      <c r="BM232" s="548">
        <f>IF(BK232&gt;40,4,IF(BK232&gt;30,3.5,IF(BK232&gt;20,3,IF(BK232&gt;10,2,IF(BK232&gt;0,1,IF(BK232=0,0.5,IF(BK232&lt;-40,-4,IF(BK232&lt;-30,-3,IF(BK232&lt;-20,-2.5,IF(BK232&lt;-10,-2,IF(BK232&lt;0,0)))))))))))</f>
        <v/>
      </c>
      <c r="BN232" s="61" t="n">
        <v>10</v>
      </c>
      <c r="BO232" s="61">
        <f>BN232*M232</f>
        <v/>
      </c>
      <c r="BP232" s="548">
        <f>IF(BN232&lt;10,5,IF(BN232&lt;20,4,IF(BN232&lt;30,3,IF(BN232&lt;40,2,IF(BN232&lt;50,1,IF(BN232=50,0,IF(BN232&gt;90,-5,IF(BN232&gt;80,-4,IF(BN232&gt;70,-3,IF(BN232&gt;60,-2,IF(BN232&gt;50,-1,0)))))))))))</f>
        <v/>
      </c>
      <c r="BQ232" s="206" t="n"/>
      <c r="BR232" s="61" t="n">
        <v>0.8100000000000001</v>
      </c>
      <c r="BS232" s="337">
        <f>BR232*M232</f>
        <v/>
      </c>
      <c r="BT232" s="225">
        <f>IF(BR232=1,20,IF(BR232&gt;0.9,16,IF(BR232&gt;0.8,12,IF(BR232&gt;0.7,8,IF(BR232&gt;0.6,4,IF(BR232&gt;0.5,0,IF(BR232&gt;0.4,-1,IF(BR232&gt;0.3,-2,IF(BR232&gt;0.2,-3,IF(BR232&gt;0.1,-4,IF(BR232&gt;0,-5,IF(BR232=0,-5))))))))))))</f>
        <v/>
      </c>
      <c r="BU232" s="61" t="n"/>
      <c r="BV232" s="548" t="inlineStr">
        <is>
          <t>V Bear</t>
        </is>
      </c>
      <c r="BW232" s="548">
        <f>IF(BV232=$BZ$1,8,IF(BV232=$CA$1,4,IF(BV232=$CB$1,0,IF(BV232=$CC$1,-4,IF(BV232=$CE$1,-8)))))</f>
        <v/>
      </c>
      <c r="BX232" s="206">
        <f>BX1</f>
        <v/>
      </c>
      <c r="BY232" s="206">
        <f>IF(BX232=BR$1,5,IF(BX232=BV$1,0,IF(BX232=BX$1,-5)))</f>
        <v/>
      </c>
      <c r="BZ232" s="554" t="n"/>
      <c r="CA232" s="548" t="inlineStr">
        <is>
          <t>S Buy</t>
        </is>
      </c>
      <c r="CE232" t="inlineStr">
        <is>
          <t>Industrials</t>
        </is>
      </c>
      <c r="CF232" t="inlineStr">
        <is>
          <t>Capital Goods</t>
        </is>
      </c>
      <c r="CG232" t="inlineStr">
        <is>
          <t>Aerospace &amp; Defense</t>
        </is>
      </c>
      <c r="CH232" t="inlineStr">
        <is>
          <t>Aerospace &amp; Defense</t>
        </is>
      </c>
      <c r="CJ232" t="inlineStr">
        <is>
          <t>Military &amp; comm. Robotics support</t>
        </is>
      </c>
      <c r="CL232" s="332" t="n"/>
      <c r="CO232" s="548" t="n"/>
      <c r="CR232" t="inlineStr">
        <is>
          <t>AVAV</t>
        </is>
      </c>
    </row>
    <row r="233">
      <c r="B233" s="246" t="n"/>
      <c r="C233" s="246" t="n"/>
      <c r="D233" s="246" t="n"/>
      <c r="E233" s="246" t="n"/>
      <c r="F233" s="246" t="n"/>
      <c r="G233" s="246" t="n"/>
      <c r="H233" s="246" t="n"/>
      <c r="I233" s="246" t="n"/>
      <c r="J233" s="246" t="n"/>
      <c r="K233" s="246" t="n"/>
      <c r="L233" s="270" t="n"/>
      <c r="M233" s="358" t="n"/>
      <c r="N233" s="335" t="n"/>
      <c r="O233" s="246" t="n"/>
      <c r="P233" s="246" t="n"/>
      <c r="Q233" s="246" t="n"/>
      <c r="R233" s="246" t="n"/>
      <c r="S233" s="249">
        <f>IF(BN233&lt;30,$BX$1,IF(BN233&gt;70,$BR$1,$BV$1))</f>
        <v/>
      </c>
      <c r="T233" s="451" t="n"/>
      <c r="U233" s="547" t="inlineStr">
        <is>
          <t>AXON</t>
        </is>
      </c>
      <c r="V233" t="inlineStr">
        <is>
          <t>Axon Enterprise, Inc.</t>
        </is>
      </c>
      <c r="X233" s="80" t="n">
        <v>716</v>
      </c>
      <c r="Y233" s="189" t="n"/>
      <c r="Z233" s="189" t="n"/>
      <c r="AA233" s="22">
        <f>AN233+AP233+AR233+AZ233+BB233+BG233+BJ233+BM233+BT233+BW233+BY233+AC233+AI233+BP233+AK233</f>
        <v/>
      </c>
      <c r="AB233" s="336">
        <f>IF(X233&gt;0,AB$230,0)</f>
        <v/>
      </c>
      <c r="AC233" s="337">
        <f>IF(AB233&gt;0,AC$230,0)</f>
        <v/>
      </c>
      <c r="AD233" s="366">
        <f>AB233*M233</f>
        <v/>
      </c>
      <c r="AE233" s="337">
        <f>AC233*M233</f>
        <v/>
      </c>
      <c r="AF233" s="332" t="n">
        <v>583315</v>
      </c>
      <c r="AG233" s="332" t="n">
        <v>79587</v>
      </c>
      <c r="AH233" s="225">
        <f>IF(AF233&gt;2500000,AQ$2,IF(AF233&gt;1000000,AR$2,IF(AF233&gt;750000,AS$2,IF(AF233&gt;500000,AT$2,IF(AF233&lt;500000,AU$2)))))</f>
        <v/>
      </c>
      <c r="AI233" s="31">
        <f>IF(AH233=AQ$2,20,IF(AH233=AR$2,15,IF(AH233=AS$2,10,IF(AH233=AT$2,5,IF(AH233=AU$2,0)))))</f>
        <v/>
      </c>
      <c r="AJ233" s="284" t="n">
        <v>64</v>
      </c>
      <c r="AK233" s="31">
        <f>IF(AJ233&gt;84,20,IF(AJ233&gt;80,15,IF(AJ233&gt;75,10,IF(AJ233&gt;70,5,IF(AJ233&gt;49,0,IF(AJ233&lt;1,0,IF(AJ233&lt;20,-20,IF(AJ233&lt;30,-15,IF(AJ233&lt;40,-10,IF(AJ233&lt;50,-5))))))))))</f>
        <v/>
      </c>
      <c r="AL233" s="22" t="n"/>
      <c r="AM233" s="371" t="inlineStr">
        <is>
          <t>B</t>
        </is>
      </c>
      <c r="AN233" s="22">
        <f>IF(AM233=$AN$1,20,IF(AM233=$AO$1,17,IF(AM233=$AP$1,12,IF(AM233=$AQ$1,5,IF(AM233=$AR$1,0)))))</f>
        <v/>
      </c>
      <c r="AP233" s="31" t="n"/>
      <c r="AQ233" s="177" t="inlineStr">
        <is>
          <t>Neutral+</t>
        </is>
      </c>
      <c r="AR233" s="548">
        <f>IF(AQ233=$AS$1,20,IF(AQ233=$AU$1,18,IF(AQ233=$AW$1,14,IF(AQ233=$AY$1,10,IF(AQ233=$BA$1,5,IF(AQ233=$BC$1,0,IF(AQ233=$BD$1,-2.5)))))))</f>
        <v/>
      </c>
      <c r="AS233" s="189" t="n">
        <v>0.55</v>
      </c>
      <c r="AT233" s="22">
        <f>IF(AS233&lt;1,5,IF(AS233&lt;2,0,IF(AS233&gt;2,-5, IF(AS233=0,5,IF(AS233&lt;0,-7)))))</f>
        <v/>
      </c>
      <c r="AU233" s="189" t="n">
        <v>167.96</v>
      </c>
      <c r="AV233" s="22">
        <f>IF(AU233&lt;0,-7,IF(AU233&lt;15,5,IF(AU233&lt;25,2,IF(AU233=25,-5,IF(AU233&gt;25,0)))))</f>
        <v/>
      </c>
      <c r="AW233" s="189" t="n">
        <v>5.88</v>
      </c>
      <c r="AX233" s="22">
        <f>IF(AW233=1,5,IF(AW233&lt;1,5,IF(AW233&gt;1,0)))</f>
        <v/>
      </c>
      <c r="AY233" s="178" t="inlineStr">
        <is>
          <t>V Bearish</t>
        </is>
      </c>
      <c r="AZ233" s="189">
        <f>IF(AY233=$AS$1,20,IF(AY233=$AU$1,18,IF(AY233=$AW$1,14,IF(AY233=$AY$1,10,IF(AY233=$BA$1,5,IF(AY233=$BC$1,0,IF(AY233=$BD$1,-2.5)))))))</f>
        <v/>
      </c>
      <c r="BA233" s="18" t="n">
        <v>0.661</v>
      </c>
      <c r="BB233" s="548">
        <f>IF(BA233&gt;0.05,2,IF(BA233&gt;0,1,IF(BA233&lt;-0.05,-1,IF(BA233&lt;0.1,-2))))</f>
        <v/>
      </c>
      <c r="BC233" s="554" t="n">
        <v>45657</v>
      </c>
      <c r="BD233" s="22" t="n">
        <v>594.92</v>
      </c>
      <c r="BE233" s="22">
        <f>X233</f>
        <v/>
      </c>
      <c r="BF233" s="18">
        <f>IF(BD233&gt;0,(BE233-BD233)/BD233,0)</f>
        <v/>
      </c>
      <c r="BG233" s="548">
        <f>IF(BF233&gt;0.05,4,IF(BF233&gt;0,2,IF(BF233&lt;-0.05,-2,IF(BF233&lt;0.1,-4))))</f>
        <v/>
      </c>
      <c r="BH233" s="225" t="n">
        <v>0</v>
      </c>
      <c r="BI233" s="225">
        <f>BH233*M233</f>
        <v/>
      </c>
      <c r="BJ233" s="225">
        <f>IF(BH233&gt;5,-1,IF(BH233&gt;4,0,IF(BH233&gt;3,1,IF(BH233&gt;2,2,IF(BH233&gt;1,2, IF(BH233=0,2,IF(BH233&lt;-5,-2,IF(BH233&lt;4,2,IF(BH233&lt;0,1)))))))))</f>
        <v/>
      </c>
      <c r="BK233" s="31" t="n">
        <v>-0.36</v>
      </c>
      <c r="BL233" s="31">
        <f>BK233*M233</f>
        <v/>
      </c>
      <c r="BM233" s="548">
        <f>IF(BK233&gt;40,4,IF(BK233&gt;30,3.5,IF(BK233&gt;20,3,IF(BK233&gt;10,2,IF(BK233&gt;0,1,IF(BK233=0,0.5,IF(BK233&lt;-40,-4,IF(BK233&lt;-30,-3,IF(BK233&lt;-20,-2.5,IF(BK233&lt;-10,-2,IF(BK233&lt;0,0)))))))))))</f>
        <v/>
      </c>
      <c r="BN233" s="61" t="n">
        <v>16</v>
      </c>
      <c r="BO233" s="61">
        <f>BN233*M233</f>
        <v/>
      </c>
      <c r="BP233" s="548">
        <f>IF(BN233&lt;10,5,IF(BN233&lt;20,4,IF(BN233&lt;30,3,IF(BN233&lt;40,2,IF(BN233&lt;50,1,IF(BN233=50,0,IF(BN233&gt;90,-5,IF(BN233&gt;80,-4,IF(BN233&gt;70,-3,IF(BN233&gt;60,-2,IF(BN233&gt;50,-1,0)))))))))))</f>
        <v/>
      </c>
      <c r="BQ233" s="206" t="n"/>
      <c r="BR233" s="61" t="n">
        <v>0.07000000000000001</v>
      </c>
      <c r="BS233" s="337">
        <f>BR233*M233</f>
        <v/>
      </c>
      <c r="BT233" s="225">
        <f>IF(BR233=1,20,IF(BR233&gt;0.9,16,IF(BR233&gt;0.8,12,IF(BR233&gt;0.7,8,IF(BR233&gt;0.6,4,IF(BR233&gt;0.5,0,IF(BR233&gt;0.4,-1,IF(BR233&gt;0.3,-2,IF(BR233&gt;0.2,-3,IF(BR233&gt;0.1,-4,IF(BR233&gt;0,-5,IF(BR233=0,-5))))))))))))</f>
        <v/>
      </c>
      <c r="BU233" s="61" t="n"/>
      <c r="BV233" s="548" t="inlineStr">
        <is>
          <t>V Bull</t>
        </is>
      </c>
      <c r="BW233" s="548">
        <f>IF(BV233=$BZ$1,8,IF(BV233=$CA$1,4,IF(BV233=$CB$1,0,IF(BV233=$CC$1,-4,IF(BV233=$CE$1,-8)))))</f>
        <v/>
      </c>
      <c r="BX233" s="206" t="inlineStr">
        <is>
          <t>˄</t>
        </is>
      </c>
      <c r="BY233" s="206">
        <f>IF(BX233=BR$1,5,IF(BX233=BV$1,0,IF(BX233=BX$1,-5)))</f>
        <v/>
      </c>
      <c r="BZ233" s="554" t="n">
        <v>45965</v>
      </c>
      <c r="CA233" s="548" t="inlineStr">
        <is>
          <t>Buy</t>
        </is>
      </c>
      <c r="CE233" t="inlineStr">
        <is>
          <t>Industrials</t>
        </is>
      </c>
      <c r="CF233" t="inlineStr">
        <is>
          <t>Capital Goods</t>
        </is>
      </c>
      <c r="CG233" t="inlineStr">
        <is>
          <t>Aerospace &amp; Defense</t>
        </is>
      </c>
      <c r="CH233" t="inlineStr">
        <is>
          <t>Aerospace &amp; Defense</t>
        </is>
      </c>
      <c r="CJ233" t="inlineStr">
        <is>
          <t>Law enforcement (tasers)/security software</t>
        </is>
      </c>
      <c r="CL233" s="332" t="n"/>
      <c r="CO233" s="548" t="n"/>
      <c r="CR233" t="inlineStr">
        <is>
          <t>AXON</t>
        </is>
      </c>
    </row>
    <row r="234">
      <c r="B234" s="246" t="n"/>
      <c r="C234" s="246" t="n"/>
      <c r="D234" s="246" t="n"/>
      <c r="E234" s="246" t="n"/>
      <c r="F234" s="246" t="n"/>
      <c r="G234" s="246" t="n"/>
      <c r="H234" s="246" t="n"/>
      <c r="I234" s="246" t="n"/>
      <c r="J234" s="246" t="n"/>
      <c r="K234" s="246" t="n"/>
      <c r="L234" s="270" t="n"/>
      <c r="M234" s="358" t="n"/>
      <c r="N234" s="335" t="n"/>
      <c r="O234" s="246" t="n"/>
      <c r="P234" s="246" t="n"/>
      <c r="Q234" s="246" t="n"/>
      <c r="R234" s="246" t="n"/>
      <c r="S234" s="249">
        <f>IF(BN234&lt;30,$BX$1,IF(BN234&gt;70,$BR$1,$BV$1))</f>
        <v/>
      </c>
      <c r="T234" s="451" t="n"/>
      <c r="U234" s="547" t="inlineStr">
        <is>
          <t>GD</t>
        </is>
      </c>
      <c r="V234" t="inlineStr">
        <is>
          <t>General Dynamics Corporation</t>
        </is>
      </c>
      <c r="X234" s="189" t="n">
        <v>343.62</v>
      </c>
      <c r="Y234" s="189" t="n"/>
      <c r="Z234" s="189" t="n"/>
      <c r="AA234" s="22">
        <f>AN234+AP234+AR234+AZ234+BB234+BG234+BJ234+BM234+BT234+BW234+BY234+AC234+AI234+BP234+AK234</f>
        <v/>
      </c>
      <c r="AB234" s="336">
        <f>IF(X234&gt;0,AB$230,0)</f>
        <v/>
      </c>
      <c r="AC234" s="337">
        <f>IF(AB234&gt;0,AC$230,0)</f>
        <v/>
      </c>
      <c r="AD234" s="366">
        <f>AB234*M234</f>
        <v/>
      </c>
      <c r="AE234" s="337">
        <f>AC234*M234</f>
        <v/>
      </c>
      <c r="AF234" s="332" t="n">
        <v>407829</v>
      </c>
      <c r="AG234" s="332" t="n">
        <v>32325</v>
      </c>
      <c r="AH234" s="225">
        <f>IF(AF234&gt;2500000,AQ$2,IF(AF234&gt;1000000,AR$2,IF(AF234&gt;750000,AS$2,IF(AF234&gt;500000,AT$2,IF(AF234&lt;500000,AU$2)))))</f>
        <v/>
      </c>
      <c r="AI234" s="31">
        <f>IF(AH234=AQ$2,20,IF(AH234=AR$2,15,IF(AH234=AS$2,10,IF(AH234=AT$2,5,IF(AH234=AU$2,0)))))</f>
        <v/>
      </c>
      <c r="AJ234" s="284" t="n">
        <v>81</v>
      </c>
      <c r="AK234" s="31">
        <f>IF(AJ234&gt;84,20,IF(AJ234&gt;80,15,IF(AJ234&gt;75,10,IF(AJ234&gt;70,5,IF(AJ234&gt;49,0,IF(AJ234&lt;1,0,IF(AJ234&lt;20,-20,IF(AJ234&lt;30,-15,IF(AJ234&lt;40,-10,IF(AJ234&lt;50,-5))))))))))</f>
        <v/>
      </c>
      <c r="AL234" s="22" t="n"/>
      <c r="AM234" s="371" t="inlineStr">
        <is>
          <t>B</t>
        </is>
      </c>
      <c r="AN234" s="22">
        <f>IF(AM234=$AN$1,20,IF(AM234=$AO$1,17,IF(AM234=$AP$1,12,IF(AM234=$AQ$1,5,IF(AM234=$AR$1,0)))))</f>
        <v/>
      </c>
      <c r="AP234" s="31" t="n"/>
      <c r="AQ234" s="176" t="inlineStr">
        <is>
          <t>V Bullish</t>
        </is>
      </c>
      <c r="AR234" s="548">
        <f>IF(AQ234=$AS$1,20,IF(AQ234=$AU$1,18,IF(AQ234=$AW$1,14,IF(AQ234=$AY$1,10,IF(AQ234=$BA$1,5,IF(AQ234=$BC$1,0,IF(AQ234=$BD$1,-2.5)))))))</f>
        <v/>
      </c>
      <c r="AS234" s="189" t="n">
        <v>0.39</v>
      </c>
      <c r="AT234" s="22">
        <f>IF(AS234&lt;1,5,IF(AS234&lt;2,0,IF(AS234&gt;2,-5, IF(AS234=0,5,IF(AS234&lt;0,-7)))))</f>
        <v/>
      </c>
      <c r="AU234" s="189" t="n">
        <v>22.82</v>
      </c>
      <c r="AV234" s="22">
        <f>IF(AU234&lt;0,-7,IF(AU234&lt;15,5,IF(AU234&lt;25,2,IF(AU234=25,-5,IF(AU234&gt;25,0)))))</f>
        <v/>
      </c>
      <c r="AW234" s="189" t="n">
        <v>1.81</v>
      </c>
      <c r="AX234" s="22">
        <f>IF(AW234=1,5,IF(AW234&lt;1,5,IF(AW234&gt;1,0)))</f>
        <v/>
      </c>
      <c r="AY234" s="176" t="inlineStr">
        <is>
          <t>V Bullish</t>
        </is>
      </c>
      <c r="AZ234" s="189">
        <f>IF(AY234=$AS$1,20,IF(AY234=$AU$1,18,IF(AY234=$AW$1,14,IF(AY234=$AY$1,10,IF(AY234=$BA$1,5,IF(AY234=$BC$1,0,IF(AY234=$BD$1,-2.5)))))))</f>
        <v/>
      </c>
      <c r="BA234" s="18" t="n">
        <v>0.164</v>
      </c>
      <c r="BB234" s="548">
        <f>IF(BA234&gt;0.05,2,IF(BA234&gt;0,1,IF(BA234&lt;-0.05,-1,IF(BA234&lt;0.1,-2))))</f>
        <v/>
      </c>
      <c r="BC234" s="554" t="n">
        <v>45291</v>
      </c>
      <c r="BD234" s="22" t="n">
        <v>260.65</v>
      </c>
      <c r="BE234" s="22">
        <f>X234</f>
        <v/>
      </c>
      <c r="BF234" s="18">
        <f>IF(BD234&gt;0,(BE234-BD234)/BD234,0)</f>
        <v/>
      </c>
      <c r="BG234" s="548">
        <f>IF(BF234&gt;0.05,4,IF(BF234&gt;0,2,IF(BF234&lt;-0.05,-2,IF(BF234&lt;0.1,-4))))</f>
        <v/>
      </c>
      <c r="BH234" s="225" t="n">
        <v>3</v>
      </c>
      <c r="BI234" s="225">
        <f>BH234*M234</f>
        <v/>
      </c>
      <c r="BJ234" s="225">
        <f>IF(BH234&gt;5,-1,IF(BH234&gt;4,0,IF(BH234&gt;3,1,IF(BH234&gt;2,2,IF(BH234&gt;1,2, IF(BH234=0,2,IF(BH234&lt;-5,-2,IF(BH234&lt;4,2,IF(BH234&lt;0,1)))))))))</f>
        <v/>
      </c>
      <c r="BK234" s="31" t="n">
        <v>7</v>
      </c>
      <c r="BL234" s="31">
        <f>BK234*M234</f>
        <v/>
      </c>
      <c r="BM234" s="548">
        <f>IF(BK234&gt;40,4,IF(BK234&gt;30,3.5,IF(BK234&gt;20,3,IF(BK234&gt;10,2,IF(BK234&gt;0,1,IF(BK234=0,0.5,IF(BK234&lt;-40,-4,IF(BK234&lt;-30,-3,IF(BK234&lt;-20,-2.5,IF(BK234&lt;-10,-2,IF(BK234&lt;0,0)))))))))))</f>
        <v/>
      </c>
      <c r="BN234" s="61" t="n">
        <v>38</v>
      </c>
      <c r="BO234" s="61">
        <f>BN234*M234</f>
        <v/>
      </c>
      <c r="BP234" s="548">
        <f>IF(BN234&lt;10,5,IF(BN234&lt;20,4,IF(BN234&lt;30,3,IF(BN234&lt;40,2,IF(BN234&lt;50,1,IF(BN234=50,0,IF(BN234&gt;90,-5,IF(BN234&gt;80,-4,IF(BN234&gt;70,-3,IF(BN234&gt;60,-2,IF(BN234&gt;50,-1,0)))))))))))</f>
        <v/>
      </c>
      <c r="BQ234" s="206" t="n"/>
      <c r="BR234" s="61" t="n">
        <v>0.92</v>
      </c>
      <c r="BS234" s="337">
        <f>BR234*M234</f>
        <v/>
      </c>
      <c r="BT234" s="225">
        <f>IF(BR234=1,20,IF(BR234&gt;0.9,16,IF(BR234&gt;0.8,12,IF(BR234&gt;0.7,8,IF(BR234&gt;0.6,4,IF(BR234&gt;0.5,0,IF(BR234&gt;0.4,-1,IF(BR234&gt;0.3,-2,IF(BR234&gt;0.2,-3,IF(BR234&gt;0.1,-4,IF(BR234&gt;0,-5,IF(BR234=0,-5))))))))))))</f>
        <v/>
      </c>
      <c r="BU234" s="61" t="n"/>
      <c r="BV234" s="548" t="inlineStr">
        <is>
          <t>Neut</t>
        </is>
      </c>
      <c r="BW234" s="548">
        <f>IF(BV234=$BZ$1,8,IF(BV234=$CA$1,4,IF(BV234=$CB$1,0,IF(BV234=$CC$1,-4,IF(BV234=$CE$1,-8)))))</f>
        <v/>
      </c>
      <c r="BX234" s="206" t="inlineStr">
        <is>
          <t>˄</t>
        </is>
      </c>
      <c r="BY234" s="206">
        <f>IF(BX234=BR$1,5,IF(BX234=BV$1,0,IF(BX234=BX$1,-5)))</f>
        <v/>
      </c>
      <c r="BZ234" s="554" t="n"/>
      <c r="CA234" s="548" t="inlineStr">
        <is>
          <t>Buy</t>
        </is>
      </c>
      <c r="CE234" t="inlineStr">
        <is>
          <t>Industrials</t>
        </is>
      </c>
      <c r="CF234" t="inlineStr">
        <is>
          <t>Cap. Goods</t>
        </is>
      </c>
      <c r="CG234" t="inlineStr">
        <is>
          <t>Aerospace &amp; Defense</t>
        </is>
      </c>
      <c r="CH234" t="inlineStr">
        <is>
          <t>Aerospace &amp; Defense</t>
        </is>
      </c>
      <c r="CI234" s="183" t="n"/>
      <c r="CL234" s="332" t="n"/>
      <c r="CO234" s="548" t="n"/>
      <c r="CR234" t="inlineStr">
        <is>
          <t>GD</t>
        </is>
      </c>
    </row>
    <row r="235">
      <c r="B235" s="246" t="n"/>
      <c r="C235" s="246" t="n"/>
      <c r="D235" s="246" t="n"/>
      <c r="E235" s="246" t="n"/>
      <c r="F235" s="246" t="n"/>
      <c r="G235" s="246" t="n"/>
      <c r="H235" s="246" t="n"/>
      <c r="I235" s="246" t="n"/>
      <c r="J235" s="246" t="n"/>
      <c r="K235" s="246" t="n"/>
      <c r="L235" s="270" t="n"/>
      <c r="M235" s="358" t="n"/>
      <c r="N235" s="335" t="n"/>
      <c r="O235" s="246" t="n"/>
      <c r="P235" s="246" t="n"/>
      <c r="Q235" s="246" t="n"/>
      <c r="R235" s="246" t="n"/>
      <c r="S235" s="249">
        <f>IF(BN235&lt;30,$BX$1,IF(BN235&gt;70,$BR$1,$BV$1))</f>
        <v/>
      </c>
      <c r="T235" s="451" t="n"/>
      <c r="U235" s="547" t="inlineStr">
        <is>
          <t>CW</t>
        </is>
      </c>
      <c r="V235" t="inlineStr">
        <is>
          <t>Curtiss-Wright Corporation</t>
        </is>
      </c>
      <c r="X235" s="80" t="n">
        <v>570.8</v>
      </c>
      <c r="Y235" s="189" t="n"/>
      <c r="Z235" s="189" t="n"/>
      <c r="AA235" s="22">
        <f>AN235+AP235+AR235+AZ235+BB235+BG235+BJ235+BM235+BT235+BW235+BY235+AC235+AI235+BP235+AK235</f>
        <v/>
      </c>
      <c r="AB235" s="336">
        <f>IF(X235&gt;0,AB$230,0)</f>
        <v/>
      </c>
      <c r="AC235" s="337">
        <f>IF(AB235&gt;0,AC$230,0)</f>
        <v/>
      </c>
      <c r="AD235" s="366">
        <f>AB235*M235</f>
        <v/>
      </c>
      <c r="AE235" s="337">
        <f>AC235*M235</f>
        <v/>
      </c>
      <c r="AF235" s="332" t="n">
        <v>349776</v>
      </c>
      <c r="AG235" s="332" t="n">
        <v>45655</v>
      </c>
      <c r="AH235" s="225">
        <f>IF(AF235&gt;2500000,AQ$2,IF(AF235&gt;1000000,AR$2,IF(AF235&gt;750000,AS$2,IF(AF235&gt;500000,AT$2,IF(AF235&lt;500000,AU$2)))))</f>
        <v/>
      </c>
      <c r="AI235" s="31">
        <f>IF(AH235=AQ$2,20,IF(AH235=AR$2,15,IF(AH235=AS$2,10,IF(AH235=AT$2,5,IF(AH235=AU$2,0)))))</f>
        <v/>
      </c>
      <c r="AJ235" s="284" t="n">
        <v>82</v>
      </c>
      <c r="AK235" s="31">
        <f>IF(AJ235&gt;84,20,IF(AJ235&gt;80,15,IF(AJ235&gt;75,10,IF(AJ235&gt;70,5,IF(AJ235&gt;49,0,IF(AJ235&lt;1,0,IF(AJ235&lt;20,-20,IF(AJ235&lt;30,-15,IF(AJ235&lt;40,-10,IF(AJ235&lt;50,-5))))))))))</f>
        <v/>
      </c>
      <c r="AL235" s="22" t="n"/>
      <c r="AM235" s="371" t="inlineStr">
        <is>
          <t>B</t>
        </is>
      </c>
      <c r="AN235" s="22">
        <f>IF(AM235=$AN$1,20,IF(AM235=$AO$1,17,IF(AM235=$AP$1,12,IF(AM235=$AQ$1,5,IF(AM235=$AR$1,0)))))</f>
        <v/>
      </c>
      <c r="AP235" s="31" t="n"/>
      <c r="AQ235" s="239" t="inlineStr">
        <is>
          <t>Bullish</t>
        </is>
      </c>
      <c r="AR235" s="548">
        <f>IF(AQ235=$AS$1,20,IF(AQ235=$AU$1,18,IF(AQ235=$AW$1,14,IF(AQ235=$AY$1,10,IF(AQ235=$BA$1,5,IF(AQ235=$BC$1,0,IF(AQ235=$BD$1,-2.5)))))))</f>
        <v/>
      </c>
      <c r="AS235" s="189" t="n">
        <v>0.42</v>
      </c>
      <c r="AT235" s="22">
        <f>IF(AS235&lt;1,5,IF(AS235&lt;2,0,IF(AS235&gt;2,-5, IF(AS235=0,5,IF(AS235&lt;0,-7)))))</f>
        <v/>
      </c>
      <c r="AU235" s="189" t="n">
        <v>45.14</v>
      </c>
      <c r="AV235" s="22">
        <f>IF(AU235&lt;0,-7,IF(AU235&lt;15,5,IF(AU235&lt;25,2,IF(AU235=25,-5,IF(AU235&gt;25,0)))))</f>
        <v/>
      </c>
      <c r="AW235" s="189" t="n">
        <v>3.57</v>
      </c>
      <c r="AX235" s="22">
        <f>IF(AW235=1,5,IF(AW235&lt;1,5,IF(AW235&gt;1,0)))</f>
        <v/>
      </c>
      <c r="AY235" s="273" t="inlineStr">
        <is>
          <t>Bearish</t>
        </is>
      </c>
      <c r="AZ235" s="189">
        <f>IF(AY235=$AS$1,20,IF(AY235=$AU$1,18,IF(AY235=$AW$1,14,IF(AY235=$AY$1,10,IF(AY235=$BA$1,5,IF(AY235=$BC$1,0,IF(AY235=$BD$1,-2.5)))))))</f>
        <v/>
      </c>
      <c r="BA235" s="18" t="n">
        <v>0.658</v>
      </c>
      <c r="BB235" s="548">
        <f>IF(BA235&gt;0.05,2,IF(BA235&gt;0,1,IF(BA235&lt;-0.05,-1,IF(BA235&lt;0.1,-2))))</f>
        <v/>
      </c>
      <c r="BC235" s="554" t="n">
        <v>45291</v>
      </c>
      <c r="BD235" s="22" t="n">
        <v>222.24</v>
      </c>
      <c r="BE235" s="22">
        <f>X235</f>
        <v/>
      </c>
      <c r="BF235" s="18">
        <f>IF(BD235&gt;0,(BE235-BD235)/BD235,0)</f>
        <v/>
      </c>
      <c r="BG235" s="548">
        <f>IF(BF235&gt;0.05,4,IF(BF235&gt;0,2,IF(BF235&lt;-0.05,-2,IF(BF235&lt;0.1,-4))))</f>
        <v/>
      </c>
      <c r="BH235" s="225" t="n">
        <v>5</v>
      </c>
      <c r="BI235" s="225">
        <f>BH235*M235</f>
        <v/>
      </c>
      <c r="BJ235" s="225">
        <f>IF(BH235&gt;5,-1,IF(BH235&gt;4,0,IF(BH235&gt;3,1,IF(BH235&gt;2,2,IF(BH235&gt;1,2, IF(BH235=0,2,IF(BH235&lt;-5,-2,IF(BH235&lt;4,2,IF(BH235&lt;0,1)))))))))</f>
        <v/>
      </c>
      <c r="BK235" s="31" t="n">
        <v>-9</v>
      </c>
      <c r="BL235" s="31">
        <f>BK235*M235</f>
        <v/>
      </c>
      <c r="BM235" s="548">
        <f>IF(BK235&gt;40,4,IF(BK235&gt;30,3.5,IF(BK235&gt;20,3,IF(BK235&gt;10,2,IF(BK235&gt;0,1,IF(BK235=0,0.5,IF(BK235&lt;-40,-4,IF(BK235&lt;-30,-3,IF(BK235&lt;-20,-2.5,IF(BK235&lt;-10,-2,IF(BK235&lt;0,0)))))))))))</f>
        <v/>
      </c>
      <c r="BN235" s="61" t="n">
        <v>23</v>
      </c>
      <c r="BO235" s="61">
        <f>BN235*M235</f>
        <v/>
      </c>
      <c r="BP235" s="548">
        <f>IF(BN235&lt;10,5,IF(BN235&lt;20,4,IF(BN235&lt;30,3,IF(BN235&lt;40,2,IF(BN235&lt;50,1,IF(BN235=50,0,IF(BN235&gt;90,-5,IF(BN235&gt;80,-4,IF(BN235&gt;70,-3,IF(BN235&gt;60,-2,IF(BN235&gt;50,-1,0)))))))))))</f>
        <v/>
      </c>
      <c r="BQ235" s="206" t="n"/>
      <c r="BR235" s="61" t="n">
        <v>0.97</v>
      </c>
      <c r="BS235" s="337">
        <f>BR235*M235</f>
        <v/>
      </c>
      <c r="BT235" s="225">
        <f>IF(BR235=1,20,IF(BR235&gt;0.9,16,IF(BR235&gt;0.8,12,IF(BR235&gt;0.7,8,IF(BR235&gt;0.6,4,IF(BR235&gt;0.5,0,IF(BR235&gt;0.4,-1,IF(BR235&gt;0.3,-2,IF(BR235&gt;0.2,-3,IF(BR235&gt;0.1,-4,IF(BR235&gt;0,-5,IF(BR235=0,-5))))))))))))</f>
        <v/>
      </c>
      <c r="BU235" s="61" t="n"/>
      <c r="BV235" s="548" t="inlineStr">
        <is>
          <t>Bull</t>
        </is>
      </c>
      <c r="BW235" s="548">
        <f>IF(BV235=$BZ$1,8,IF(BV235=$CA$1,4,IF(BV235=$CB$1,0,IF(BV235=$CC$1,-4,IF(BV235=$CE$1,-8)))))</f>
        <v/>
      </c>
      <c r="BX235" s="206" t="inlineStr">
        <is>
          <t>˄</t>
        </is>
      </c>
      <c r="BY235" s="206">
        <f>IF(BX235=BR$1,5,IF(BX235=BV$1,0,IF(BX235=BX$1,-5)))</f>
        <v/>
      </c>
      <c r="BZ235" s="554" t="n">
        <v>45966</v>
      </c>
      <c r="CA235" s="548" t="inlineStr">
        <is>
          <t>Buy</t>
        </is>
      </c>
      <c r="CB235" s="61" t="n"/>
      <c r="CC235" s="61" t="n"/>
      <c r="CD235" s="332" t="n"/>
      <c r="CE235" t="inlineStr">
        <is>
          <t>Industrials</t>
        </is>
      </c>
      <c r="CF235" t="inlineStr">
        <is>
          <t>Capital Goods</t>
        </is>
      </c>
      <c r="CG235" t="inlineStr">
        <is>
          <t>Aerospace &amp; Defense</t>
        </is>
      </c>
      <c r="CH235" t="inlineStr">
        <is>
          <t>Aerospace &amp; Defense</t>
        </is>
      </c>
      <c r="CL235" s="332" t="n"/>
      <c r="CO235" s="548" t="n"/>
      <c r="CR235" t="inlineStr">
        <is>
          <t>CW</t>
        </is>
      </c>
    </row>
    <row r="236">
      <c r="B236" s="246" t="n"/>
      <c r="C236" s="246" t="n"/>
      <c r="D236" s="246" t="n"/>
      <c r="E236" s="246" t="n"/>
      <c r="F236" s="246" t="n"/>
      <c r="G236" s="246" t="n"/>
      <c r="H236" s="246" t="n"/>
      <c r="I236" s="246" t="n"/>
      <c r="J236" s="246" t="n"/>
      <c r="K236" s="246" t="n"/>
      <c r="L236" s="270" t="n"/>
      <c r="M236" s="358" t="n"/>
      <c r="N236" s="335" t="n"/>
      <c r="O236" s="246" t="n"/>
      <c r="P236" s="246" t="n"/>
      <c r="Q236" s="246" t="n"/>
      <c r="R236" s="246" t="n"/>
      <c r="S236" s="249">
        <f>IF(BN236&lt;30,$BX$1,IF(BN236&gt;70,$BR$1,$BV$1))</f>
        <v/>
      </c>
      <c r="T236" s="451" t="n"/>
      <c r="U236" s="547" t="inlineStr">
        <is>
          <t>LMT</t>
        </is>
      </c>
      <c r="V236" t="inlineStr">
        <is>
          <t>Lockheed Martin Corporation</t>
        </is>
      </c>
      <c r="X236" s="80" t="n">
        <v>504.49</v>
      </c>
      <c r="Y236" s="189" t="n"/>
      <c r="Z236" s="189" t="n"/>
      <c r="AA236" s="22">
        <f>AN236+AP236+AR236+AZ236+BB236+BG236+BJ236+BM236+BT236+BW236+BY236+AC236+AI236+BP236+AK236</f>
        <v/>
      </c>
      <c r="AB236" s="336">
        <f>IF(X236&gt;0,AB$230,0)</f>
        <v/>
      </c>
      <c r="AC236" s="337">
        <f>IF(AB236&gt;0,AC$230,0)</f>
        <v/>
      </c>
      <c r="AD236" s="366">
        <f>AB236*M236</f>
        <v/>
      </c>
      <c r="AE236" s="337">
        <f>AC236*M236</f>
        <v/>
      </c>
      <c r="AF236" s="332" t="n">
        <v>570820</v>
      </c>
      <c r="AG236" s="332" t="n">
        <v>55541</v>
      </c>
      <c r="AH236" s="225">
        <f>IF(AF236&gt;2500000,AQ$2,IF(AF236&gt;1000000,AR$2,IF(AF236&gt;750000,AS$2,IF(AF236&gt;500000,AT$2,IF(AF236&lt;500000,AU$2)))))</f>
        <v/>
      </c>
      <c r="AI236" s="31">
        <f>IF(AH236=AQ$2,20,IF(AH236=AR$2,15,IF(AH236=AS$2,10,IF(AH236=AT$2,5,IF(AH236=AU$2,0)))))</f>
        <v/>
      </c>
      <c r="AJ236" s="284" t="n">
        <v>80</v>
      </c>
      <c r="AK236" s="31">
        <f>IF(AJ236&gt;84,20,IF(AJ236&gt;80,15,IF(AJ236&gt;75,10,IF(AJ236&gt;70,5,IF(AJ236&gt;49,0,IF(AJ236&lt;1,0,IF(AJ236&lt;20,-20,IF(AJ236&lt;30,-15,IF(AJ236&lt;40,-10,IF(AJ236&lt;50,-5))))))))))</f>
        <v/>
      </c>
      <c r="AL236" s="22" t="n"/>
      <c r="AM236" s="463" t="inlineStr">
        <is>
          <t>D</t>
        </is>
      </c>
      <c r="AN236" s="22">
        <f>IF(AM236=$AN$1,20,IF(AM236=$AO$1,17,IF(AM236=$AP$1,12,IF(AM236=$AQ$1,5,IF(AM236=$AR$1,0)))))</f>
        <v/>
      </c>
      <c r="AP236" s="31" t="n"/>
      <c r="AQ236" s="175" t="inlineStr">
        <is>
          <t>Neutral</t>
        </is>
      </c>
      <c r="AR236" s="548">
        <f>IF(AQ236=$AS$1,20,IF(AQ236=$AU$1,18,IF(AQ236=$AW$1,14,IF(AQ236=$AY$1,10,IF(AQ236=$BA$1,5,IF(AQ236=$BC$1,0,IF(AQ236=$BD$1,-2.5)))))))</f>
        <v/>
      </c>
      <c r="AS236" s="189" t="n">
        <v>3.32</v>
      </c>
      <c r="AT236" s="22">
        <f>IF(AS236&lt;1,5,IF(AS236&lt;2,0,IF(AS236&gt;2,-5, IF(AS236=0,5,IF(AS236&lt;0,-7)))))</f>
        <v/>
      </c>
      <c r="AU236" s="189" t="n">
        <v>27.01</v>
      </c>
      <c r="AV236" s="22">
        <f>IF(AU236&lt;0,-7,IF(AU236&lt;15,5,IF(AU236&lt;25,2,IF(AU236=25,-5,IF(AU236&gt;25,0)))))</f>
        <v/>
      </c>
      <c r="AW236" s="189" t="n">
        <v>2.19</v>
      </c>
      <c r="AX236" s="22">
        <f>IF(AW236=1,5,IF(AW236&lt;1,5,IF(AW236&gt;1,0)))</f>
        <v/>
      </c>
      <c r="AY236" s="175" t="inlineStr">
        <is>
          <t>Neutral</t>
        </is>
      </c>
      <c r="AZ236" s="189">
        <f>IF(AY236=$AS$1,20,IF(AY236=$AU$1,18,IF(AY236=$AW$1,14,IF(AY236=$AY$1,10,IF(AY236=$BA$1,5,IF(AY236=$BC$1,0,IF(AY236=$BD$1,-2.5)))))))</f>
        <v/>
      </c>
      <c r="BA236" s="18" t="n">
        <v>-0.14</v>
      </c>
      <c r="BB236" s="548">
        <f>IF(BA236&gt;0.05,2,IF(BA236&gt;0,1,IF(BA236&lt;-0.05,-1,IF(BA236&lt;0.1,-2))))</f>
        <v/>
      </c>
      <c r="BC236" s="554" t="n">
        <v>45291</v>
      </c>
      <c r="BD236" s="22" t="n">
        <v>446.93</v>
      </c>
      <c r="BE236" s="22">
        <f>X236</f>
        <v/>
      </c>
      <c r="BF236" s="18">
        <f>IF(BD236&gt;0,(BE236-BD236)/BD236,0)</f>
        <v/>
      </c>
      <c r="BG236" s="548">
        <f>IF(BF236&gt;0.05,4,IF(BF236&gt;0,2,IF(BF236&lt;-0.05,-2,IF(BF236&lt;0.1,-4))))</f>
        <v/>
      </c>
      <c r="BH236" s="225" t="n">
        <v>4</v>
      </c>
      <c r="BI236" s="225">
        <f>BH236*M236</f>
        <v/>
      </c>
      <c r="BJ236" s="225">
        <f>IF(BH236&gt;5,-1,IF(BH236&gt;4,0,IF(BH236&gt;3,1,IF(BH236&gt;2,2,IF(BH236&gt;1,2, IF(BH236=0,2,IF(BH236&lt;-5,-2,IF(BH236&lt;4,2,IF(BH236&lt;0,1)))))))))</f>
        <v/>
      </c>
      <c r="BK236" s="31" t="n">
        <v>2</v>
      </c>
      <c r="BL236" s="31">
        <f>BK236*M236</f>
        <v/>
      </c>
      <c r="BM236" s="548">
        <f>IF(BK236&gt;40,4,IF(BK236&gt;30,3.5,IF(BK236&gt;20,3,IF(BK236&gt;10,2,IF(BK236&gt;0,1,IF(BK236=0,0.5,IF(BK236&lt;-40,-4,IF(BK236&lt;-30,-3,IF(BK236&lt;-20,-2.5,IF(BK236&lt;-10,-2,IF(BK236&lt;0,0)))))))))))</f>
        <v/>
      </c>
      <c r="BN236" s="61" t="n">
        <v>7</v>
      </c>
      <c r="BO236" s="61">
        <f>BN236*M236</f>
        <v/>
      </c>
      <c r="BP236" s="548">
        <f>IF(BN236&lt;10,5,IF(BN236&lt;20,4,IF(BN236&lt;30,3,IF(BN236&lt;40,2,IF(BN236&lt;50,1,IF(BN236=50,0,IF(BN236&gt;90,-5,IF(BN236&gt;80,-4,IF(BN236&gt;70,-3,IF(BN236&gt;60,-2,IF(BN236&gt;50,-1,0)))))))))))</f>
        <v/>
      </c>
      <c r="BQ236" s="206" t="n"/>
      <c r="BR236" s="61" t="n">
        <v>0.37</v>
      </c>
      <c r="BS236" s="337">
        <f>BR236*M236</f>
        <v/>
      </c>
      <c r="BT236" s="225">
        <f>IF(BR236=1,20,IF(BR236&gt;0.9,16,IF(BR236&gt;0.8,12,IF(BR236&gt;0.7,8,IF(BR236&gt;0.6,4,IF(BR236&gt;0.5,0,IF(BR236&gt;0.4,-1,IF(BR236&gt;0.3,-2,IF(BR236&gt;0.2,-3,IF(BR236&gt;0.1,-4,IF(BR236&gt;0,-5,IF(BR236=0,-5))))))))))))</f>
        <v/>
      </c>
      <c r="BU236" s="61" t="n"/>
      <c r="BV236" s="548" t="inlineStr">
        <is>
          <t>V Bear</t>
        </is>
      </c>
      <c r="BW236" s="548">
        <f>IF(BV236=$BZ$1,8,IF(BV236=$CA$1,4,IF(BV236=$CB$1,0,IF(BV236=$CC$1,-4,IF(BV236=$CE$1,-8)))))</f>
        <v/>
      </c>
      <c r="BX236" s="206" t="inlineStr">
        <is>
          <t>˄</t>
        </is>
      </c>
      <c r="BY236" s="206">
        <f>IF(BX236=BR$1,5,IF(BX236=BV$1,0,IF(BX236=BX$1,-5)))</f>
        <v/>
      </c>
      <c r="BZ236" s="554" t="n"/>
      <c r="CA236" s="548" t="inlineStr">
        <is>
          <t>Hold</t>
        </is>
      </c>
      <c r="CB236" s="61" t="n"/>
      <c r="CC236" s="61" t="n"/>
      <c r="CD236" s="332" t="n"/>
      <c r="CE236" t="inlineStr">
        <is>
          <t>Industrials</t>
        </is>
      </c>
      <c r="CF236" t="inlineStr">
        <is>
          <t>Capital Goods</t>
        </is>
      </c>
      <c r="CG236" t="inlineStr">
        <is>
          <t>Aerospace &amp; Defense</t>
        </is>
      </c>
      <c r="CH236" t="inlineStr">
        <is>
          <t>Aerospace &amp; Defense</t>
        </is>
      </c>
      <c r="CL236" s="332" t="n"/>
      <c r="CO236" s="548" t="n"/>
      <c r="CR236" t="inlineStr">
        <is>
          <t>LMT</t>
        </is>
      </c>
    </row>
    <row r="237">
      <c r="B237" s="246" t="n"/>
      <c r="C237" s="246" t="n"/>
      <c r="D237" s="246" t="n"/>
      <c r="E237" s="246" t="n"/>
      <c r="F237" s="246" t="n"/>
      <c r="G237" s="246" t="n"/>
      <c r="H237" s="246" t="n"/>
      <c r="I237" s="246" t="n"/>
      <c r="J237" s="246" t="n"/>
      <c r="K237" s="246" t="n"/>
      <c r="L237" s="270" t="n"/>
      <c r="M237" s="358" t="n"/>
      <c r="N237" s="335" t="n"/>
      <c r="O237" s="246" t="n"/>
      <c r="P237" s="246" t="n"/>
      <c r="Q237" s="246" t="n"/>
      <c r="R237" s="246" t="n"/>
      <c r="S237" s="249">
        <f>IF(BN507&lt;30,$BX$1,IF(BN507&gt;70,$BR$1,$BV$1))</f>
        <v/>
      </c>
      <c r="T237" s="594" t="n"/>
      <c r="U237" s="547" t="inlineStr">
        <is>
          <t>HDSN</t>
        </is>
      </c>
      <c r="V237" t="inlineStr">
        <is>
          <t>Hudson Technologies, Inc.</t>
        </is>
      </c>
      <c r="X237" s="189" t="n">
        <v>9.51</v>
      </c>
      <c r="Y237" s="189" t="n"/>
      <c r="Z237" s="189" t="n"/>
      <c r="AA237" s="22">
        <f>AN237+AP237+AR237+AZ237+BB237+BG237+BJ237+BM237+BT237+BW237+BY237+AC237+AI237+BP237+AK237</f>
        <v/>
      </c>
      <c r="AB237" s="336">
        <f>IF(X237&gt;0,AB$230,0)</f>
        <v/>
      </c>
      <c r="AC237" s="337">
        <f>IF(AB237&gt;0,AC$230,0)</f>
        <v/>
      </c>
      <c r="AD237" s="366">
        <f>AB237*M237</f>
        <v/>
      </c>
      <c r="AE237" s="337">
        <f>AC237*M237</f>
        <v/>
      </c>
      <c r="AF237" s="332" t="n">
        <v>944445</v>
      </c>
      <c r="AG237" s="332" t="n">
        <v>76332</v>
      </c>
      <c r="AH237" s="225">
        <f>IF(AF237&gt;2500000,AQ$2,IF(AF237&gt;1000000,AR$2,IF(AF237&gt;750000,AS$2,IF(AF237&gt;500000,AT$2,IF(AF237&lt;500000,AU$2)))))</f>
        <v/>
      </c>
      <c r="AI237" s="31">
        <f>IF(AH237=AQ$2,20,IF(AH237=AR$2,15,IF(AH237=AS$2,10,IF(AH237=AT$2,5,IF(AH237=AU$2,0)))))</f>
        <v/>
      </c>
      <c r="AJ237" s="284" t="n">
        <v>81</v>
      </c>
      <c r="AK237" s="31">
        <f>IF(AJ237&gt;84,20,IF(AJ237&gt;80,15,IF(AJ237&gt;75,10,IF(AJ237&gt;70,5,IF(AJ237&gt;49,0,IF(AJ237&lt;1,0,IF(AJ237&lt;20,-20,IF(AJ237&lt;30,-15,IF(AJ237&lt;40,-10,IF(AJ237&lt;50,-5))))))))))</f>
        <v/>
      </c>
      <c r="AL237" s="22" t="n"/>
      <c r="AM237" s="371" t="inlineStr">
        <is>
          <t>B</t>
        </is>
      </c>
      <c r="AN237" s="22">
        <f>IF(AM237=$AN$1,20,IF(AM237=$AO$1,17,IF(AM237=$AP$1,12,IF(AM237=$AQ$1,5,IF(AM237=$AR$1,0)))))</f>
        <v/>
      </c>
      <c r="AP237" s="31" t="n"/>
      <c r="AQ237" s="176" t="inlineStr">
        <is>
          <t>V Bullish</t>
        </is>
      </c>
      <c r="AR237" s="548">
        <f>IF(AQ237=$AS$1,20,IF(AQ237=$AU$1,18,IF(AQ237=$AW$1,14,IF(AQ237=$AY$1,10,IF(AQ237=$BA$1,5,IF(AQ237=$BC$1,0,IF(AQ237=$BD$1,-2.5)))))))</f>
        <v/>
      </c>
      <c r="AS237" s="189" t="n">
        <v>0.02</v>
      </c>
      <c r="AT237" s="22">
        <f>IF(AS237&lt;1,5,IF(AS237&lt;2,0,IF(AS237&gt;2,-5, IF(AS237=0,5,IF(AS237&lt;0,-7)))))</f>
        <v/>
      </c>
      <c r="AU237" s="189" t="n">
        <v>22</v>
      </c>
      <c r="AV237" s="22">
        <f>IF(AU237&lt;0,-7,IF(AU237&lt;15,5,IF(AU237&lt;25,2,IF(AU237=25,-5,IF(AU237&gt;25,0)))))</f>
        <v/>
      </c>
      <c r="AW237" s="189" t="n">
        <v>0.73</v>
      </c>
      <c r="AX237" s="22">
        <f>IF(AW237=1,5,IF(AW237&lt;1,5,IF(AW237&gt;1,0)))</f>
        <v/>
      </c>
      <c r="AY237" s="176" t="inlineStr">
        <is>
          <t>V Bullish</t>
        </is>
      </c>
      <c r="AZ237" s="189">
        <f>IF(AY237=$AS$1,20,IF(AY237=$AU$1,18,IF(AY237=$AW$1,14,IF(AY237=$AY$1,10,IF(AY237=$BA$1,5,IF(AY237=$BC$1,0,IF(AY237=$BD$1,-2.5)))))))</f>
        <v/>
      </c>
      <c r="BA237" s="18" t="n">
        <v>0.221</v>
      </c>
      <c r="BB237" s="548">
        <f>IF(BA237&gt;0.05,2,IF(BA237&gt;0,1,IF(BA237&lt;-0.05,-1,IF(BA237&lt;0.1,-2))))</f>
        <v/>
      </c>
      <c r="BC237" s="554" t="n">
        <v>45657</v>
      </c>
      <c r="BD237" s="22" t="n">
        <v>5.58</v>
      </c>
      <c r="BE237" s="22">
        <f>X237</f>
        <v/>
      </c>
      <c r="BF237" s="18">
        <f>IF(BD237&gt;0,(BE237-BD237)/BD237,0)</f>
        <v/>
      </c>
      <c r="BG237" s="548">
        <f>IF(BF237&gt;0.05,4,IF(BF237&gt;0,2,IF(BF237&lt;-0.05,-2,IF(BF237&lt;0.1,-4))))</f>
        <v/>
      </c>
      <c r="BH237" s="225" t="n">
        <v>-3</v>
      </c>
      <c r="BI237" s="225">
        <f>BH237*M237</f>
        <v/>
      </c>
      <c r="BJ237" s="225">
        <f>IF(BH237&gt;5,-1,IF(BH237&gt;4,0,IF(BH237&gt;3,1,IF(BH237&gt;2,2,IF(BH237&gt;1,2, IF(BH237=0,2,IF(BH237&lt;-5,-2,IF(BH237&lt;4,2,IF(BH237&lt;0,1)))))))))</f>
        <v/>
      </c>
      <c r="BK237" s="31" t="n">
        <v>-9</v>
      </c>
      <c r="BL237" s="31">
        <f>BK237*M237</f>
        <v/>
      </c>
      <c r="BM237" s="548">
        <f>IF(BK237&gt;40,4,IF(BK237&gt;30,3.5,IF(BK237&gt;20,3,IF(BK237&gt;10,2,IF(BK237&gt;0,1,IF(BK237=0,0.5,IF(BK237&lt;-40,-4,IF(BK237&lt;-30,-3,IF(BK237&lt;-20,-2.5,IF(BK237&lt;-10,-2,IF(BK237&lt;0,0)))))))))))</f>
        <v/>
      </c>
      <c r="BN237" s="61" t="n">
        <v>29</v>
      </c>
      <c r="BO237" s="61">
        <f>BN237*M237</f>
        <v/>
      </c>
      <c r="BP237" s="548">
        <f>IF(BN237&lt;10,5,IF(BN237&lt;20,4,IF(BN237&lt;30,3,IF(BN237&lt;40,2,IF(BN237&lt;50,1,IF(BN237=50,0,IF(BN237&gt;90,-5,IF(BN237&gt;80,-4,IF(BN237&gt;70,-3,IF(BN237&gt;60,-2,IF(BN237&gt;50,-1,0)))))))))))</f>
        <v/>
      </c>
      <c r="BQ237" s="206" t="n"/>
      <c r="BR237" s="61" t="n">
        <v>0.5</v>
      </c>
      <c r="BS237" s="337">
        <f>BR237*M237</f>
        <v/>
      </c>
      <c r="BT237" s="225">
        <f>IF(BR237=1,20,IF(BR237&gt;0.9,16,IF(BR237&gt;0.8,12,IF(BR237&gt;0.7,8,IF(BR237&gt;0.6,4,IF(BR237&gt;0.5,0,IF(BR237&gt;0.4,-1,IF(BR237&gt;0.3,-2,IF(BR237&gt;0.2,-3,IF(BR237&gt;0.1,-4,IF(BR237&gt;0,-5,IF(BR237=0,-5))))))))))))</f>
        <v/>
      </c>
      <c r="BU237" s="61" t="n"/>
      <c r="BV237" s="548" t="inlineStr">
        <is>
          <t>V Bull</t>
        </is>
      </c>
      <c r="BW237" s="548">
        <f>IF(BV237=$BZ$1,8,IF(BV237=$CA$1,4,IF(BV237=$CB$1,0,IF(BV237=$CC$1,-4,IF(BV237=$CE$1,-8)))))</f>
        <v/>
      </c>
      <c r="BX237" s="206" t="inlineStr">
        <is>
          <t>˄</t>
        </is>
      </c>
      <c r="BY237" s="206">
        <f>IF(BX237=BR$1,5,IF(BX237=BV$1,0,IF(BX237=BX$1,-5)))</f>
        <v/>
      </c>
      <c r="BZ237" s="554" t="n"/>
      <c r="CA237" s="548" t="inlineStr">
        <is>
          <t>Buy</t>
        </is>
      </c>
      <c r="CB237" s="61" t="n"/>
      <c r="CC237" s="61" t="n"/>
      <c r="CD237" s="332" t="n"/>
      <c r="CE237" t="inlineStr">
        <is>
          <t>Industrials</t>
        </is>
      </c>
      <c r="CF237" t="inlineStr">
        <is>
          <t>Capital Goods</t>
        </is>
      </c>
      <c r="CG237" t="inlineStr">
        <is>
          <t>Aerospace &amp; Defense</t>
        </is>
      </c>
      <c r="CH237" t="inlineStr">
        <is>
          <t>Aerospace &amp; Defense</t>
        </is>
      </c>
      <c r="CJ237" t="inlineStr">
        <is>
          <t xml:space="preserve">Refridgeration </t>
        </is>
      </c>
      <c r="CL237" s="332" t="n"/>
      <c r="CO237" s="548" t="n"/>
      <c r="CR237" t="inlineStr">
        <is>
          <t>HDSN</t>
        </is>
      </c>
    </row>
    <row r="238">
      <c r="B238" s="246" t="n"/>
      <c r="C238" s="246" t="n"/>
      <c r="D238" s="246" t="n"/>
      <c r="E238" s="246" t="n"/>
      <c r="F238" s="246" t="n"/>
      <c r="G238" s="246" t="n"/>
      <c r="H238" s="246" t="n"/>
      <c r="I238" s="246" t="n"/>
      <c r="J238" s="246" t="n"/>
      <c r="K238" s="246" t="n"/>
      <c r="L238" s="270" t="n"/>
      <c r="M238" s="358" t="inlineStr">
        <is>
          <t>Launch and Space Transportation</t>
        </is>
      </c>
      <c r="N238" s="335" t="n"/>
      <c r="O238" s="246" t="n"/>
      <c r="P238" s="246" t="n"/>
      <c r="Q238" s="246" t="n"/>
      <c r="R238" s="246" t="n"/>
      <c r="S238" s="249">
        <f>IF(BN508&lt;30,$BX$1,IF(BN508&gt;70,$BR$1,$BV$1))</f>
        <v/>
      </c>
      <c r="T238" s="595" t="inlineStr">
        <is>
          <t>Space</t>
        </is>
      </c>
      <c r="U238" s="547" t="inlineStr">
        <is>
          <t>RKLB</t>
        </is>
      </c>
      <c r="V238" t="inlineStr">
        <is>
          <t>Rocket Lab Corporation</t>
        </is>
      </c>
      <c r="X238" s="189" t="n">
        <v>64.56</v>
      </c>
      <c r="Y238" s="189" t="n"/>
      <c r="Z238" s="189" t="n"/>
      <c r="AA238" s="22">
        <f>AN238+AP238+AR238+AZ238+BB238+BG238+BJ238+BM238+BT238+BW238+BY238+AC238+AI238+BP238+AK238</f>
        <v/>
      </c>
      <c r="AB238" s="336">
        <f>IF(X238&gt;0,AB$230,0)</f>
        <v/>
      </c>
      <c r="AC238" s="337">
        <f>IF(AB238&gt;0,AC$230,0)</f>
        <v/>
      </c>
      <c r="AD238" s="366">
        <f>AB238*M238</f>
        <v/>
      </c>
      <c r="AE238" s="337">
        <f>AC238*M238</f>
        <v/>
      </c>
      <c r="AF238" s="332" t="n">
        <v>240125</v>
      </c>
      <c r="AG238" s="332" t="n">
        <v>-110150</v>
      </c>
      <c r="AH238" s="225">
        <f>IF(AF238&gt;2500000,AQ$2,IF(AF238&gt;1000000,AR$2,IF(AF238&gt;750000,AS$2,IF(AF238&gt;500000,AT$2,IF(AF238&lt;500000,AU$2)))))</f>
        <v/>
      </c>
      <c r="AI238" s="31">
        <f>IF(AH238=AQ$2,20,IF(AH238=AR$2,15,IF(AH238=AS$2,10,IF(AH238=AT$2,5,IF(AH238=AU$2,0)))))</f>
        <v/>
      </c>
      <c r="AJ238" s="284" t="n">
        <v>47</v>
      </c>
      <c r="AK238" s="31">
        <f>IF(AJ238&gt;84,20,IF(AJ238&gt;80,15,IF(AJ238&gt;75,10,IF(AJ238&gt;70,5,IF(AJ238&gt;49,0,IF(AJ238&lt;1,0,IF(AJ238&lt;20,-20,IF(AJ238&lt;30,-15,IF(AJ238&lt;40,-10,IF(AJ238&lt;50,-5))))))))))</f>
        <v/>
      </c>
      <c r="AL238" s="22" t="n"/>
      <c r="AM238" s="414" t="inlineStr">
        <is>
          <t>A</t>
        </is>
      </c>
      <c r="AN238" s="22">
        <f>IF(AM238=$AN$1,20,IF(AM238=$AO$1,17,IF(AM238=$AP$1,12,IF(AM238=$AQ$1,5,IF(AM238=$AR$1,0)))))</f>
        <v/>
      </c>
      <c r="AP238" s="31" t="n"/>
      <c r="AQ238" s="475" t="inlineStr">
        <is>
          <t>Neutral-</t>
        </is>
      </c>
      <c r="AR238" s="548">
        <f>IF(AQ238=$AS$1,20,IF(AQ238=$AU$1,18,IF(AQ238=$AW$1,14,IF(AQ238=$AY$1,10,IF(AQ238=$BA$1,5,IF(AQ238=$BC$1,0,IF(AQ238=$BD$1,-2.5)))))))</f>
        <v/>
      </c>
      <c r="AS238" s="189" t="n">
        <v>0.7</v>
      </c>
      <c r="AT238" s="22">
        <f>IF(AS238&lt;1,5,IF(AS238&lt;2,0,IF(AS238&gt;2,-5, IF(AS238=0,5,IF(AS238&lt;0,-7)))))</f>
        <v/>
      </c>
      <c r="AU238" s="189" t="n">
        <v>-143.47</v>
      </c>
      <c r="AV238" s="22">
        <f>IF(AU238&lt;0,-7,IF(AU238&lt;15,5,IF(AU238&lt;25,2,IF(AU238=25,-5,IF(AU238&gt;25,0)))))</f>
        <v/>
      </c>
      <c r="AW238" s="189" t="n">
        <v>2.76</v>
      </c>
      <c r="AX238" s="22">
        <f>IF(AW238=1,5,IF(AW238&lt;1,5,IF(AW238&gt;1,0)))</f>
        <v/>
      </c>
      <c r="AY238" s="178" t="inlineStr">
        <is>
          <t>V Bearish</t>
        </is>
      </c>
      <c r="AZ238" s="189">
        <f>IF(AY238=$AS$1,20,IF(AY238=$AU$1,18,IF(AY238=$AW$1,14,IF(AY238=$AY$1,10,IF(AY238=$BA$1,5,IF(AY238=$BC$1,0,IF(AY238=$BD$1,-2.5)))))))</f>
        <v/>
      </c>
      <c r="BA238" s="18" t="n">
        <v>4.769</v>
      </c>
      <c r="BB238" s="548">
        <f>IF(BA238&gt;0.05,2,IF(BA238&gt;0,1,IF(BA238&lt;-0.05,-1,IF(BA238&lt;0.1,-2))))</f>
        <v/>
      </c>
      <c r="BC238" s="554" t="n">
        <v>45657</v>
      </c>
      <c r="BD238" s="22" t="n">
        <v>25.47</v>
      </c>
      <c r="BE238" s="22">
        <f>X238</f>
        <v/>
      </c>
      <c r="BF238" s="18">
        <f>IF(BD238&gt;0,(BE238-BD238)/BD238,0)</f>
        <v/>
      </c>
      <c r="BG238" s="548">
        <f>IF(BF238&gt;0.05,4,IF(BF238&gt;0,2,IF(BF238&lt;-0.05,-2,IF(BF238&lt;0.1,-4))))</f>
        <v/>
      </c>
      <c r="BH238" s="225" t="n">
        <v>3.5</v>
      </c>
      <c r="BI238" s="225">
        <f>BH238*M238</f>
        <v/>
      </c>
      <c r="BJ238" s="225">
        <f>IF(BH238&gt;5,-1,IF(BH238&gt;4,0,IF(BH238&gt;3,1,IF(BH238&gt;2,2,IF(BH238&gt;1,2, IF(BH238=0,2,IF(BH238&lt;-5,-2,IF(BH238&lt;4,2,IF(BH238&lt;0,1)))))))))</f>
        <v/>
      </c>
      <c r="BK238" s="31" t="n">
        <v>-4</v>
      </c>
      <c r="BL238" s="31">
        <f>BK238*M238</f>
        <v/>
      </c>
      <c r="BM238" s="548">
        <f>IF(BK238&gt;40,4,IF(BK238&gt;30,3.5,IF(BK238&gt;20,3,IF(BK238&gt;10,2,IF(BK238&gt;0,1,IF(BK238=0,0.5,IF(BK238&lt;-40,-4,IF(BK238&lt;-30,-3,IF(BK238&lt;-20,-2.5,IF(BK238&lt;-10,-2,IF(BK238&lt;0,0)))))))))))</f>
        <v/>
      </c>
      <c r="BN238" s="61" t="n">
        <v>26</v>
      </c>
      <c r="BO238" s="61">
        <f>BN238*M238</f>
        <v/>
      </c>
      <c r="BP238" s="548">
        <f>IF(BN238&lt;10,5,IF(BN238&lt;20,4,IF(BN238&lt;30,3,IF(BN238&lt;40,2,IF(BN238&lt;50,1,IF(BN238=50,0,IF(BN238&gt;90,-5,IF(BN238&gt;80,-4,IF(BN238&gt;70,-3,IF(BN238&gt;60,-2,IF(BN238&gt;50,-1,0)))))))))))</f>
        <v/>
      </c>
      <c r="BQ238" s="206" t="n"/>
      <c r="BR238" s="61" t="n">
        <v>0.87</v>
      </c>
      <c r="BS238" s="337">
        <f>BR238*M238</f>
        <v/>
      </c>
      <c r="BT238" s="225">
        <f>IF(BR238=1,20,IF(BR238&gt;0.9,16,IF(BR238&gt;0.8,12,IF(BR238&gt;0.7,8,IF(BR238&gt;0.6,4,IF(BR238&gt;0.5,0,IF(BR238&gt;0.4,-1,IF(BR238&gt;0.3,-2,IF(BR238&gt;0.2,-3,IF(BR238&gt;0.1,-4,IF(BR238&gt;0,-5,IF(BR238=0,-5))))))))))))</f>
        <v/>
      </c>
      <c r="BU238" s="61" t="n"/>
      <c r="BV238" s="548" t="inlineStr">
        <is>
          <t>Bear</t>
        </is>
      </c>
      <c r="BW238" s="548">
        <f>IF(BV238=$BZ$1,8,IF(BV238=$CA$1,4,IF(BV238=$CB$1,0,IF(BV238=$CC$1,-4,IF(BV238=$CE$1,-8)))))</f>
        <v/>
      </c>
      <c r="BX238" s="206" t="inlineStr">
        <is>
          <t>˄</t>
        </is>
      </c>
      <c r="BY238" s="206">
        <f>IF(BX238=BR$1,5,IF(BX238=BV$1,0,IF(BX238=BX$1,-5)))</f>
        <v/>
      </c>
      <c r="BZ238" s="554" t="n">
        <v>45971</v>
      </c>
      <c r="CA238" s="548" t="inlineStr">
        <is>
          <t>Buy</t>
        </is>
      </c>
      <c r="CB238" s="61" t="n"/>
      <c r="CC238" s="61" t="n"/>
      <c r="CD238" s="332" t="n"/>
      <c r="CE238" t="inlineStr">
        <is>
          <t>Industrials</t>
        </is>
      </c>
      <c r="CF238" t="inlineStr">
        <is>
          <t>Capital Goods</t>
        </is>
      </c>
      <c r="CG238" t="inlineStr">
        <is>
          <t>Aerospace &amp; Defense</t>
        </is>
      </c>
      <c r="CH238" t="inlineStr">
        <is>
          <t>Aerospace &amp; Defense</t>
        </is>
      </c>
      <c r="CK238" t="inlineStr">
        <is>
          <t>Space</t>
        </is>
      </c>
      <c r="CL238" s="332" t="n"/>
      <c r="CO238" s="548" t="n"/>
      <c r="CR238" t="inlineStr">
        <is>
          <t>RKLB</t>
        </is>
      </c>
    </row>
    <row r="239">
      <c r="B239" s="246" t="n"/>
      <c r="C239" s="246" t="n"/>
      <c r="D239" s="246" t="n"/>
      <c r="E239" s="246" t="n"/>
      <c r="F239" s="246" t="n"/>
      <c r="G239" s="246" t="n"/>
      <c r="H239" s="246" t="n"/>
      <c r="I239" s="246" t="n"/>
      <c r="J239" s="246" t="n"/>
      <c r="K239" s="246" t="n"/>
      <c r="L239" s="270" t="n"/>
      <c r="M239" s="358" t="inlineStr">
        <is>
          <t>Lunar Infrastructure</t>
        </is>
      </c>
      <c r="N239" s="335" t="n"/>
      <c r="O239" s="246" t="n"/>
      <c r="P239" s="246" t="n"/>
      <c r="Q239" s="246" t="n"/>
      <c r="R239" s="246" t="n"/>
      <c r="S239" s="249">
        <f>IF(BN509&lt;30,$BX$1,IF(BN509&gt;70,$BR$1,$BV$1))</f>
        <v/>
      </c>
      <c r="T239" s="482" t="inlineStr">
        <is>
          <t>Space</t>
        </is>
      </c>
      <c r="U239" s="547" t="inlineStr">
        <is>
          <t>LUNR</t>
        </is>
      </c>
      <c r="V239" t="inlineStr">
        <is>
          <t xml:space="preserve">Intuitive Machines, Inc. </t>
        </is>
      </c>
      <c r="X239" s="80" t="n">
        <v>12.84</v>
      </c>
      <c r="Y239" s="189" t="n"/>
      <c r="Z239" s="189" t="n"/>
      <c r="AA239" s="22">
        <f>AN239+AP239+AR239+AZ239+BB239+BG239+BJ239+BM239+BT239+BW239+BY239+AC239+AI239+BP239+AK239</f>
        <v/>
      </c>
      <c r="AB239" s="336">
        <f>IF(X239&gt;0,AB$230,0)</f>
        <v/>
      </c>
      <c r="AC239" s="337">
        <f>IF(AB239&gt;0,AC$230,0)</f>
        <v/>
      </c>
      <c r="AD239" s="366">
        <f>AB239*M239</f>
        <v/>
      </c>
      <c r="AE239" s="337">
        <f>AC239*M239</f>
        <v/>
      </c>
      <c r="AF239" s="332" t="n">
        <v>519487</v>
      </c>
      <c r="AG239" s="332" t="n">
        <v>-555772</v>
      </c>
      <c r="AH239" s="225">
        <f>IF(AF239&gt;2500000,AQ$2,IF(AF239&gt;1000000,AR$2,IF(AF239&gt;750000,AS$2,IF(AF239&gt;500000,AT$2,IF(AF239&lt;500000,AU$2)))))</f>
        <v/>
      </c>
      <c r="AI239" s="31">
        <f>IF(AH239=AQ$2,20,IF(AH239=AR$2,15,IF(AH239=AS$2,10,IF(AH239=AT$2,5,IF(AH239=AU$2,0)))))</f>
        <v/>
      </c>
      <c r="AJ239" s="284" t="n">
        <v>27</v>
      </c>
      <c r="AK239" s="31">
        <f>IF(AJ239&gt;84,20,IF(AJ239&gt;80,15,IF(AJ239&gt;75,10,IF(AJ239&gt;70,5,IF(AJ239&gt;49,0,IF(AJ239&lt;1,0,IF(AJ239&lt;20,-20,IF(AJ239&lt;30,-15,IF(AJ239&lt;40,-10,IF(AJ239&lt;50,-5))))))))))</f>
        <v/>
      </c>
      <c r="AL239" s="22" t="n"/>
      <c r="AM239" s="371" t="inlineStr">
        <is>
          <t>B</t>
        </is>
      </c>
      <c r="AN239" s="22">
        <f>IF(AM239=$AN$1,20,IF(AM239=$AO$1,17,IF(AM239=$AP$1,12,IF(AM239=$AQ$1,5,IF(AM239=$AR$1,0)))))</f>
        <v/>
      </c>
      <c r="AP239" s="31" t="n"/>
      <c r="AQ239" s="475" t="inlineStr">
        <is>
          <t>Neutral-</t>
        </is>
      </c>
      <c r="AR239" s="548">
        <f>IF(AQ239=$AS$1,20,IF(AQ239=$AU$1,18,IF(AQ239=$AW$1,14,IF(AQ239=$AY$1,10,IF(AQ239=$BA$1,5,IF(AQ239=$BC$1,0,IF(AQ239=$BD$1,-2.5)))))))</f>
        <v/>
      </c>
      <c r="AS239" s="189" t="n">
        <v>-0.09</v>
      </c>
      <c r="AT239" s="22">
        <f>IF(AS239&lt;1,5,IF(AS239&lt;2,0,IF(AS239&gt;2,-5, IF(AS239=0,5,IF(AS239&lt;0,-7)))))</f>
        <v/>
      </c>
      <c r="AU239" s="189" t="n">
        <v>-4.49</v>
      </c>
      <c r="AV239" s="22">
        <f>IF(AU239&lt;0,-7,IF(AU239&lt;15,5,IF(AU239&lt;25,2,IF(AU239=25,-5,IF(AU239&gt;25,0)))))</f>
        <v/>
      </c>
      <c r="AW239" s="189" t="n">
        <v>-0.06</v>
      </c>
      <c r="AX239" s="22">
        <f>IF(AW239=1,5,IF(AW239&lt;1,5,IF(AW239&gt;1,0)))</f>
        <v/>
      </c>
      <c r="AY239" s="176" t="inlineStr">
        <is>
          <t>V Bullish</t>
        </is>
      </c>
      <c r="AZ239" s="189">
        <f>IF(AY239=$AS$1,20,IF(AY239=$AU$1,18,IF(AY239=$AW$1,14,IF(AY239=$AY$1,10,IF(AY239=$BA$1,5,IF(AY239=$BC$1,0,IF(AY239=$BD$1,-2.5)))))))</f>
        <v/>
      </c>
      <c r="BA239" s="18" t="n">
        <v>0.617</v>
      </c>
      <c r="BB239" s="548">
        <f>IF(BA239&gt;0.05,2,IF(BA239&gt;0,1,IF(BA239&lt;-0.05,-1,IF(BA239&lt;0.1,-2))))</f>
        <v/>
      </c>
      <c r="BC239" s="554" t="n">
        <v>45657</v>
      </c>
      <c r="BD239" s="22" t="n">
        <v>18.16</v>
      </c>
      <c r="BE239" s="22">
        <f>X239</f>
        <v/>
      </c>
      <c r="BF239" s="18">
        <f>IF(BD239&gt;0,(BE239-BD239)/BD239,0)</f>
        <v/>
      </c>
      <c r="BG239" s="548">
        <f>IF(BF239&gt;0.05,4,IF(BF239&gt;0,2,IF(BF239&lt;-0.05,-2,IF(BF239&lt;0.1,-4))))</f>
        <v/>
      </c>
      <c r="BH239" s="225" t="n">
        <v>3</v>
      </c>
      <c r="BI239" s="225">
        <f>BH239*M239</f>
        <v/>
      </c>
      <c r="BJ239" s="225">
        <f>IF(BH239&gt;5,-1,IF(BH239&gt;4,0,IF(BH239&gt;3,1,IF(BH239&gt;2,2,IF(BH239&gt;1,2, IF(BH239=0,2,IF(BH239&lt;-5,-2,IF(BH239&lt;4,2,IF(BH239&lt;0,1)))))))))</f>
        <v/>
      </c>
      <c r="BK239" s="31" t="n">
        <v>-16</v>
      </c>
      <c r="BL239" s="31">
        <f>BK239*M239</f>
        <v/>
      </c>
      <c r="BM239" s="548">
        <f>IF(BK239&gt;40,4,IF(BK239&gt;30,3.5,IF(BK239&gt;20,3,IF(BK239&gt;10,2,IF(BK239&gt;0,1,IF(BK239=0,0.5,IF(BK239&lt;-40,-4,IF(BK239&lt;-30,-3,IF(BK239&lt;-20,-2.5,IF(BK239&lt;-10,-2,IF(BK239&lt;0,0)))))))))))</f>
        <v/>
      </c>
      <c r="BN239" s="61" t="n">
        <v>13</v>
      </c>
      <c r="BO239" s="61">
        <f>BN239*M239</f>
        <v/>
      </c>
      <c r="BP239" s="548">
        <f>IF(BN239&lt;10,5,IF(BN239&lt;20,4,IF(BN239&lt;30,3,IF(BN239&lt;40,2,IF(BN239&lt;50,1,IF(BN239=50,0,IF(BN239&gt;90,-5,IF(BN239&gt;80,-4,IF(BN239&gt;70,-3,IF(BN239&gt;60,-2,IF(BN239&gt;50,-1,0)))))))))))</f>
        <v/>
      </c>
      <c r="BQ239" s="206" t="n"/>
      <c r="BR239" s="61" t="n">
        <v>0.67</v>
      </c>
      <c r="BS239" s="337">
        <f>BR239*M239</f>
        <v/>
      </c>
      <c r="BT239" s="225">
        <f>IF(BR239=1,20,IF(BR239&gt;0.9,16,IF(BR239&gt;0.8,12,IF(BR239&gt;0.7,8,IF(BR239&gt;0.6,4,IF(BR239&gt;0.5,0,IF(BR239&gt;0.4,-1,IF(BR239&gt;0.3,-2,IF(BR239&gt;0.2,-3,IF(BR239&gt;0.1,-4,IF(BR239&gt;0,-5,IF(BR239=0,-5))))))))))))</f>
        <v/>
      </c>
      <c r="BU239" s="61" t="n"/>
      <c r="BV239" s="548" t="inlineStr">
        <is>
          <t>Bear</t>
        </is>
      </c>
      <c r="BW239" s="548">
        <f>IF(BV239=$BZ$1,8,IF(BV239=$CA$1,4,IF(BV239=$CB$1,0,IF(BV239=$CC$1,-4,IF(BV239=$CE$1,-8)))))</f>
        <v/>
      </c>
      <c r="BX239" s="206">
        <f>BX1</f>
        <v/>
      </c>
      <c r="BY239" s="206">
        <f>IF(BX239=BR$1,5,IF(BX239=BV$1,0,IF(BX239=BX$1,-5)))</f>
        <v/>
      </c>
      <c r="BZ239" s="554" t="n"/>
      <c r="CA239" s="548" t="inlineStr">
        <is>
          <t>S Buy</t>
        </is>
      </c>
      <c r="CB239" s="61" t="n"/>
      <c r="CC239" s="61" t="n"/>
      <c r="CD239" s="332" t="n"/>
      <c r="CE239" t="inlineStr">
        <is>
          <t>Industrials</t>
        </is>
      </c>
      <c r="CF239" t="inlineStr">
        <is>
          <t>Capital Goods</t>
        </is>
      </c>
      <c r="CG239" t="inlineStr">
        <is>
          <t>Aerospace &amp; Defense</t>
        </is>
      </c>
      <c r="CH239" t="inlineStr">
        <is>
          <t>Aerospace &amp; Defense</t>
        </is>
      </c>
      <c r="CK239" t="inlineStr">
        <is>
          <t>Space</t>
        </is>
      </c>
      <c r="CL239" s="332" t="n"/>
      <c r="CO239" s="548" t="n"/>
      <c r="CR239" t="inlineStr">
        <is>
          <t>LUNR</t>
        </is>
      </c>
    </row>
    <row r="240">
      <c r="B240" s="246" t="n"/>
      <c r="C240" s="246" t="n"/>
      <c r="D240" s="246" t="n"/>
      <c r="E240" s="246" t="n"/>
      <c r="F240" s="246" t="n"/>
      <c r="G240" s="246" t="n"/>
      <c r="H240" s="246" t="n"/>
      <c r="I240" s="246" t="n"/>
      <c r="J240" s="246" t="n"/>
      <c r="K240" s="246" t="n"/>
      <c r="L240" s="270" t="n"/>
      <c r="M240" s="358" t="inlineStr">
        <is>
          <t>Earth Observation, AI and Data</t>
        </is>
      </c>
      <c r="N240" s="335" t="n"/>
      <c r="O240" s="246" t="n"/>
      <c r="P240" s="246" t="n"/>
      <c r="Q240" s="246" t="n"/>
      <c r="R240" s="246" t="n"/>
      <c r="S240" s="249">
        <f>IF(BN510&lt;30,$BX$1,IF(BN510&gt;70,$BR$1,$BV$1))</f>
        <v/>
      </c>
      <c r="T240" s="482" t="inlineStr">
        <is>
          <t>Space</t>
        </is>
      </c>
      <c r="U240" s="547" t="inlineStr">
        <is>
          <t>RDW</t>
        </is>
      </c>
      <c r="V240" t="inlineStr">
        <is>
          <t>Redwire Corporation</t>
        </is>
      </c>
      <c r="X240" s="80" t="n">
        <v>8.23</v>
      </c>
      <c r="Y240" s="189" t="n"/>
      <c r="Z240" s="189" t="n"/>
      <c r="AA240" s="22">
        <f>AN240+AP240+AR240+AZ240+BB240+BG240+BJ240+BM240+BT240+BW240+BY240+AC240+AI240+BP240+AK240</f>
        <v/>
      </c>
      <c r="AB240" s="336">
        <f>IF(X240&gt;0,AB$230,0)</f>
        <v/>
      </c>
      <c r="AC240" s="337">
        <f>IF(AB240&gt;0,AC$230,0)</f>
        <v/>
      </c>
      <c r="AD240" s="366">
        <f>AB240*M240</f>
        <v/>
      </c>
      <c r="AE240" s="337">
        <f>AC240*M240</f>
        <v/>
      </c>
      <c r="AF240" s="332" t="n">
        <v>348471</v>
      </c>
      <c r="AG240" s="332" t="n">
        <v>-332725</v>
      </c>
      <c r="AH240" s="225">
        <f>IF(AF240&gt;2500000,AQ$2,IF(AF240&gt;1000000,AR$2,IF(AF240&gt;750000,AS$2,IF(AF240&gt;500000,AT$2,IF(AF240&lt;500000,AU$2)))))</f>
        <v/>
      </c>
      <c r="AI240" s="31">
        <f>IF(AH240=AQ$2,20,IF(AH240=AR$2,15,IF(AH240=AS$2,10,IF(AH240=AT$2,5,IF(AH240=AU$2,0)))))</f>
        <v/>
      </c>
      <c r="AJ240" s="284" t="n">
        <v>30</v>
      </c>
      <c r="AK240" s="31">
        <f>IF(AJ240&gt;84,20,IF(AJ240&gt;80,15,IF(AJ240&gt;75,10,IF(AJ240&gt;70,5,IF(AJ240&gt;49,0,IF(AJ240&lt;1,0,IF(AJ240&lt;20,-20,IF(AJ240&lt;30,-15,IF(AJ240&lt;40,-10,IF(AJ240&lt;50,-5))))))))))</f>
        <v/>
      </c>
      <c r="AL240" s="22" t="n"/>
      <c r="AM240" s="550" t="inlineStr">
        <is>
          <t>C</t>
        </is>
      </c>
      <c r="AN240" s="22">
        <f>IF(AM240=$AN$1,20,IF(AM240=$AO$1,17,IF(AM240=$AP$1,12,IF(AM240=$AQ$1,5,IF(AM240=$AR$1,0)))))</f>
        <v/>
      </c>
      <c r="AP240" s="31" t="n"/>
      <c r="AQ240" s="273" t="inlineStr">
        <is>
          <t>Bearish</t>
        </is>
      </c>
      <c r="AR240" s="548">
        <f>IF(AQ240=$AS$1,20,IF(AQ240=$AU$1,18,IF(AQ240=$AW$1,14,IF(AQ240=$AY$1,10,IF(AQ240=$BA$1,5,IF(AQ240=$BC$1,0,IF(AQ240=$BD$1,-2.5)))))))</f>
        <v/>
      </c>
      <c r="AS240" s="189" t="n">
        <v>0.2</v>
      </c>
      <c r="AT240" s="22">
        <f>IF(AS240&lt;1,5,IF(AS240&lt;2,0,IF(AS240&gt;2,-5, IF(AS240=0,5,IF(AS240&lt;0,-7)))))</f>
        <v/>
      </c>
      <c r="AU240" s="189" t="n">
        <v>-2.46</v>
      </c>
      <c r="AV240" s="22">
        <f>IF(AU240&lt;0,-7,IF(AU240&lt;15,5,IF(AU240&lt;25,2,IF(AU240=25,-5,IF(AU240&gt;25,0)))))</f>
        <v/>
      </c>
      <c r="AW240" s="189" t="inlineStr">
        <is>
          <t>N/A</t>
        </is>
      </c>
      <c r="AX240" s="22">
        <f>IF(AW240=1,5,IF(AW240&lt;1,5,IF(AW240&gt;1,0)))</f>
        <v/>
      </c>
      <c r="AY240" s="175" t="inlineStr">
        <is>
          <t>Neutral</t>
        </is>
      </c>
      <c r="AZ240" s="189">
        <f>IF(AY240=$AS$1,20,IF(AY240=$AU$1,18,IF(AY240=$AW$1,14,IF(AY240=$AY$1,10,IF(AY240=$BA$1,5,IF(AY240=$BC$1,0,IF(AY240=$BD$1,-2.5)))))))</f>
        <v/>
      </c>
      <c r="BA240" s="18" t="n">
        <v>-0.094</v>
      </c>
      <c r="BB240" s="548">
        <f>IF(BA240&gt;0.05,2,IF(BA240&gt;0,1,IF(BA240&lt;-0.05,-1,IF(BA240&lt;0.1,-2))))</f>
        <v/>
      </c>
      <c r="BC240" s="554" t="n">
        <v>45657</v>
      </c>
      <c r="BD240" s="22" t="n">
        <v>16.46</v>
      </c>
      <c r="BE240" s="22">
        <f>X240</f>
        <v/>
      </c>
      <c r="BF240" s="18">
        <f>IF(BD240&gt;0,(BE240-BD240)/BD240,0)</f>
        <v/>
      </c>
      <c r="BG240" s="548">
        <f>IF(BF240&gt;0.05,4,IF(BF240&gt;0,2,IF(BF240&lt;-0.05,-2,IF(BF240&lt;0.1,-4))))</f>
        <v/>
      </c>
      <c r="BH240" s="225" t="n">
        <v>-2</v>
      </c>
      <c r="BI240" s="225">
        <f>BH240*M240</f>
        <v/>
      </c>
      <c r="BJ240" s="225">
        <f>IF(BH240&gt;5,-1,IF(BH240&gt;4,0,IF(BH240&gt;3,1,IF(BH240&gt;2,2,IF(BH240&gt;1,2, IF(BH240=0,2,IF(BH240&lt;-5,-2,IF(BH240&lt;4,2,IF(BH240&lt;0,1)))))))))</f>
        <v/>
      </c>
      <c r="BK240" s="31" t="n">
        <v>-18</v>
      </c>
      <c r="BL240" s="31">
        <f>BK240*M240</f>
        <v/>
      </c>
      <c r="BM240" s="548">
        <f>IF(BK240&gt;40,4,IF(BK240&gt;30,3.5,IF(BK240&gt;20,3,IF(BK240&gt;10,2,IF(BK240&gt;0,1,IF(BK240=0,0.5,IF(BK240&lt;-40,-4,IF(BK240&lt;-30,-3,IF(BK240&lt;-20,-2.5,IF(BK240&lt;-10,-2,IF(BK240&lt;0,0)))))))))))</f>
        <v/>
      </c>
      <c r="BN240" s="61" t="n">
        <v>8</v>
      </c>
      <c r="BO240" s="61">
        <f>BN240*M240</f>
        <v/>
      </c>
      <c r="BP240" s="548">
        <f>IF(BN240&lt;10,5,IF(BN240&lt;20,4,IF(BN240&lt;30,3,IF(BN240&lt;40,2,IF(BN240&lt;50,1,IF(BN240=50,0,IF(BN240&gt;90,-5,IF(BN240&gt;80,-4,IF(BN240&gt;70,-3,IF(BN240&gt;60,-2,IF(BN240&gt;50,-1,0)))))))))))</f>
        <v/>
      </c>
      <c r="BQ240" s="206" t="n"/>
      <c r="BR240" s="61" t="n">
        <v>0.01</v>
      </c>
      <c r="BS240" s="337">
        <f>BR240*M240</f>
        <v/>
      </c>
      <c r="BT240" s="225">
        <f>IF(BR240=1,20,IF(BR240&gt;0.9,16,IF(BR240&gt;0.8,12,IF(BR240&gt;0.7,8,IF(BR240&gt;0.6,4,IF(BR240&gt;0.5,0,IF(BR240&gt;0.4,-1,IF(BR240&gt;0.3,-2,IF(BR240&gt;0.2,-3,IF(BR240&gt;0.1,-4,IF(BR240&gt;0,-5,IF(BR240=0,-5))))))))))))</f>
        <v/>
      </c>
      <c r="BU240" s="61" t="n"/>
      <c r="BV240" s="548" t="inlineStr">
        <is>
          <t>Bear</t>
        </is>
      </c>
      <c r="BW240" s="548">
        <f>IF(BV240=$BZ$1,8,IF(BV240=$CA$1,4,IF(BV240=$CB$1,0,IF(BV240=$CC$1,-4,IF(BV240=$CE$1,-8)))))</f>
        <v/>
      </c>
      <c r="BX240" s="206">
        <f>BX1</f>
        <v/>
      </c>
      <c r="BY240" s="206">
        <f>IF(BX240=BR$1,5,IF(BX240=BV$1,0,IF(BX240=BX$1,-5)))</f>
        <v/>
      </c>
      <c r="BZ240" s="554" t="n"/>
      <c r="CA240" s="548" t="inlineStr">
        <is>
          <t>Buy</t>
        </is>
      </c>
      <c r="CB240" s="61" t="n"/>
      <c r="CC240" s="61" t="n"/>
      <c r="CD240" s="332" t="n"/>
      <c r="CE240" t="inlineStr">
        <is>
          <t>Industrials</t>
        </is>
      </c>
      <c r="CF240" t="inlineStr">
        <is>
          <t>Capital Goods</t>
        </is>
      </c>
      <c r="CG240" t="inlineStr">
        <is>
          <t>Aerospace &amp; Defense</t>
        </is>
      </c>
      <c r="CH240" t="inlineStr">
        <is>
          <t>Aerospace &amp; Defense</t>
        </is>
      </c>
      <c r="CK240" t="inlineStr">
        <is>
          <t>Space</t>
        </is>
      </c>
      <c r="CL240" s="332" t="n"/>
      <c r="CO240" s="548" t="n"/>
      <c r="CR240" t="inlineStr">
        <is>
          <t>RDW</t>
        </is>
      </c>
    </row>
    <row r="241" hidden="1" ht="15.75" customHeight="1" s="545">
      <c r="B241" s="246" t="n"/>
      <c r="C241" s="246" t="n"/>
      <c r="D241" s="246" t="n"/>
      <c r="E241" s="246" t="n"/>
      <c r="F241" s="246" t="n"/>
      <c r="G241" s="246" t="n"/>
      <c r="H241" s="246" t="n"/>
      <c r="I241" s="246" t="n"/>
      <c r="J241" s="246" t="n"/>
      <c r="K241" s="246" t="n"/>
      <c r="L241" s="270" t="n"/>
      <c r="M241" s="358" t="n"/>
      <c r="N241" s="335" t="n"/>
      <c r="O241" s="246" t="n"/>
      <c r="P241" s="246" t="n"/>
      <c r="Q241" s="246" t="n"/>
      <c r="R241" s="246" t="n"/>
      <c r="S241" s="249" t="n"/>
      <c r="T241" s="451" t="n"/>
      <c r="U241" s="547" t="n"/>
      <c r="X241" s="80" t="n"/>
      <c r="Y241" s="189" t="n"/>
      <c r="Z241" s="189" t="n"/>
      <c r="AA241" s="22">
        <f>AN241+AP241+AR241+AZ241+BB241+BG241+BJ241+BM241+BT241+BW241+BY241+AC241+AI241+BP241+AK241</f>
        <v/>
      </c>
      <c r="AB241" s="336">
        <f>IF(X241&gt;0,AB$230,0)</f>
        <v/>
      </c>
      <c r="AC241" s="337">
        <f>IF(AB241&gt;0,AC$230,0)</f>
        <v/>
      </c>
      <c r="AD241" s="366">
        <f>AB241*M241</f>
        <v/>
      </c>
      <c r="AE241" s="337">
        <f>AC241*M241</f>
        <v/>
      </c>
      <c r="AF241" s="332" t="n"/>
      <c r="AG241" s="332" t="n"/>
      <c r="AH241" s="225">
        <f>IF(AF241&gt;2500000,AQ$2,IF(AF241&gt;1000000,AR$2,IF(AF241&gt;750000,AS$2,IF(AF241&gt;500000,AT$2,IF(AF241&lt;500000,AU$2)))))</f>
        <v/>
      </c>
      <c r="AI241" s="31">
        <f>IF(AH241=AQ$2,20,IF(AH241=AR$2,15,IF(AH241=AS$2,10,IF(AH241=AT$2,5,IF(AH241=AU$2,0)))))</f>
        <v/>
      </c>
      <c r="AJ241" s="284" t="n"/>
      <c r="AK241" s="31">
        <f>IF(AJ241&gt;84,20,IF(AJ241&gt;80,15,IF(AJ241&gt;75,10,IF(AJ241&gt;70,5,IF(AJ241&gt;49,0,IF(AJ241&lt;1,0,IF(AJ241&lt;20,-20,IF(AJ241&lt;30,-15,IF(AJ241&lt;40,-10,IF(AJ241&lt;50,-5))))))))))</f>
        <v/>
      </c>
      <c r="AL241" s="22" t="n"/>
      <c r="AM241" s="550" t="n"/>
      <c r="AN241" s="22">
        <f>IF(AM241=$AN$1,20,IF(AM241=$AO$1,17,IF(AM241=$AP$1,12,IF(AM241=$AQ$1,5,IF(AM241=$AR$1,0)))))</f>
        <v/>
      </c>
      <c r="AP241" s="31" t="n"/>
      <c r="AQ241" s="175" t="n"/>
      <c r="AR241" s="548">
        <f>IF(AQ241=$AS$1,20,IF(AQ241=$AU$1,18,IF(AQ241=$AW$1,14,IF(AQ241=$AY$1,10,IF(AQ241=$BA$1,5,IF(AQ241=$BC$1,0,IF(AQ241=$BD$1,-2.5)))))))</f>
        <v/>
      </c>
      <c r="AS241" s="189" t="n"/>
      <c r="AT241" s="22">
        <f>IF(AS241&lt;1,5,IF(AS241&lt;2,0,IF(AS241&gt;2,-5, IF(AS241=0,5,IF(AS241&lt;0,-7)))))</f>
        <v/>
      </c>
      <c r="AU241" s="189" t="n"/>
      <c r="AV241" s="22">
        <f>IF(AU241&lt;0,-7,IF(AU241&lt;15,5,IF(AU241&lt;25,2,IF(AU241=25,-5,IF(AU241&gt;25,0)))))</f>
        <v/>
      </c>
      <c r="AW241" s="189" t="n"/>
      <c r="AX241" s="22">
        <f>IF(AW241=1,5,IF(AW241&lt;1,5,IF(AW241&gt;1,0)))</f>
        <v/>
      </c>
      <c r="AY241" s="189" t="n"/>
      <c r="AZ241" s="189">
        <f>IF(AY241=$AS$1,20,IF(AY241=$AU$1,18,IF(AY241=$AW$1,14,IF(AY241=$AY$1,10,IF(AY241=$BA$1,5,IF(AY241=$BC$1,0,IF(AY241=$BD$1,-2.5)))))))</f>
        <v/>
      </c>
      <c r="BA241" s="18" t="n"/>
      <c r="BB241" s="548">
        <f>IF(BA241&gt;0.05,2,IF(BA241&gt;0,1,IF(BA241&lt;-0.05,-1,IF(BA241&lt;0.1,-2))))</f>
        <v/>
      </c>
      <c r="BC241" s="554" t="n">
        <v>45657</v>
      </c>
      <c r="BD241" s="22" t="n"/>
      <c r="BE241" s="22">
        <f>X241</f>
        <v/>
      </c>
      <c r="BF241" s="18">
        <f>IF(BD241&gt;0,(BE241-BD241)/BD241,0)</f>
        <v/>
      </c>
      <c r="BG241" s="548">
        <f>IF(BF241&gt;0.05,4,IF(BF241&gt;0,2,IF(BF241&lt;-0.05,-2,IF(BF241&lt;0.1,-4))))</f>
        <v/>
      </c>
      <c r="BH241" s="225" t="n"/>
      <c r="BI241" s="225">
        <f>BH241*M241</f>
        <v/>
      </c>
      <c r="BJ241" s="225">
        <f>IF(BH241&gt;5,-1,IF(BH241&gt;4,0,IF(BH241&gt;3,1,IF(BH241&gt;2,2,IF(BH241&gt;1,2, IF(BH241=0,2,IF(BH241&lt;-5,-2,IF(BH241&lt;4,2,IF(BH241&lt;0,1)))))))))</f>
        <v/>
      </c>
      <c r="BK241" s="31" t="n"/>
      <c r="BL241" s="31">
        <f>BK241*M241</f>
        <v/>
      </c>
      <c r="BM241" s="548">
        <f>IF(BK241&gt;40,4,IF(BK241&gt;30,3.5,IF(BK241&gt;20,3,IF(BK241&gt;10,2,IF(BK241&gt;0,1,IF(BK241=0,0.5,IF(BK241&lt;-40,-4,IF(BK241&lt;-30,-3,IF(BK241&lt;-20,-2.5,IF(BK241&lt;-10,-2,IF(BK241&lt;0,0)))))))))))</f>
        <v/>
      </c>
      <c r="BN241" s="61" t="n"/>
      <c r="BO241" s="61">
        <f>BN241*M241</f>
        <v/>
      </c>
      <c r="BP241" s="548">
        <f>IF(BN241&lt;10,5,IF(BN241&lt;20,4,IF(BN241&lt;30,3,IF(BN241&lt;40,2,IF(BN241&lt;50,1,IF(BN241=50,0,IF(BN241&gt;90,-5,IF(BN241&gt;80,-4,IF(BN241&gt;70,-3,IF(BN241&gt;60,-2,IF(BN241&gt;50,-1,0)))))))))))</f>
        <v/>
      </c>
      <c r="BQ241" s="206" t="n"/>
      <c r="BR241" s="61" t="n"/>
      <c r="BS241" s="337">
        <f>BR241*M241</f>
        <v/>
      </c>
      <c r="BT241" s="225">
        <f>IF(BR241=1,20,IF(BR241&gt;0.9,16,IF(BR241&gt;0.8,12,IF(BR241&gt;0.7,8,IF(BR241&gt;0.6,4,IF(BR241&gt;0.5,0,IF(BR241&gt;0.4,-1,IF(BR241&gt;0.3,-2,IF(BR241&gt;0.2,-3,IF(BR241&gt;0.1,-4,IF(BR241&gt;0,-5,IF(BR241=0,-5))))))))))))</f>
        <v/>
      </c>
      <c r="BU241" s="61" t="n"/>
      <c r="BV241" s="548" t="n"/>
      <c r="BW241" s="548">
        <f>IF(BV241=$BZ$1,8,IF(BV241=$CA$1,4,IF(BV241=$CB$1,0,IF(BV241=$CC$1,-4,IF(BV241=$CE$1,-8)))))</f>
        <v/>
      </c>
      <c r="BX241" s="206" t="inlineStr">
        <is>
          <t>˄</t>
        </is>
      </c>
      <c r="BY241" s="206">
        <f>IF(BX241=BR$1,5,IF(BX241=BV$1,0,IF(BX241=BX$1,-5)))</f>
        <v/>
      </c>
      <c r="BZ241" s="554" t="n"/>
      <c r="CA241" s="548" t="inlineStr">
        <is>
          <t>Buy</t>
        </is>
      </c>
      <c r="CB241" s="61" t="n"/>
      <c r="CC241" s="61" t="n"/>
      <c r="CD241" s="332" t="n"/>
      <c r="CL241" s="332" t="n"/>
      <c r="CO241" s="548" t="n"/>
    </row>
    <row r="242" hidden="1" ht="15.75" customHeight="1" s="545">
      <c r="B242" s="246" t="n"/>
      <c r="C242" s="246" t="n"/>
      <c r="D242" s="246" t="n"/>
      <c r="E242" s="246" t="n"/>
      <c r="F242" s="246" t="n"/>
      <c r="G242" s="246" t="n"/>
      <c r="H242" s="246" t="n"/>
      <c r="I242" s="246" t="n"/>
      <c r="J242" s="246" t="n"/>
      <c r="K242" s="246" t="n"/>
      <c r="L242" s="270" t="n"/>
      <c r="M242" s="358" t="n"/>
      <c r="N242" s="335" t="n"/>
      <c r="O242" s="246" t="n"/>
      <c r="P242" s="246" t="n"/>
      <c r="Q242" s="246" t="n"/>
      <c r="R242" s="246" t="n"/>
      <c r="S242" s="249" t="n"/>
      <c r="T242" s="451" t="n"/>
      <c r="U242" s="547" t="n"/>
      <c r="X242" s="80" t="n"/>
      <c r="Y242" s="189" t="n"/>
      <c r="Z242" s="189" t="n"/>
      <c r="AA242" s="22">
        <f>AN242+AP242+AR242+AZ242+BB242+BG242+BJ242+BM242+BT242+BW242+BY242+AC242+AI242+BP242+AK242</f>
        <v/>
      </c>
      <c r="AB242" s="336">
        <f>IF(X242&gt;0,AB$230,0)</f>
        <v/>
      </c>
      <c r="AC242" s="337">
        <f>IF(AB242&gt;0,AC$230,0)</f>
        <v/>
      </c>
      <c r="AD242" s="366">
        <f>AB242*M242</f>
        <v/>
      </c>
      <c r="AE242" s="337">
        <f>AC242*M242</f>
        <v/>
      </c>
      <c r="AF242" s="332" t="n"/>
      <c r="AG242" s="332" t="n"/>
      <c r="AH242" s="225">
        <f>IF(AF242&gt;2500000,AQ$2,IF(AF242&gt;1000000,AR$2,IF(AF242&gt;750000,AS$2,IF(AF242&gt;500000,AT$2,IF(AF242&lt;500000,AU$2)))))</f>
        <v/>
      </c>
      <c r="AI242" s="31">
        <f>IF(AH242=AQ$2,20,IF(AH242=AR$2,15,IF(AH242=AS$2,10,IF(AH242=AT$2,5,IF(AH242=AU$2,0)))))</f>
        <v/>
      </c>
      <c r="AJ242" s="284" t="n"/>
      <c r="AK242" s="31">
        <f>IF(AJ242&gt;84,20,IF(AJ242&gt;80,15,IF(AJ242&gt;75,10,IF(AJ242&gt;70,5,IF(AJ242&gt;49,0,IF(AJ242&lt;1,0,IF(AJ242&lt;20,-20,IF(AJ242&lt;30,-15,IF(AJ242&lt;40,-10,IF(AJ242&lt;50,-5))))))))))</f>
        <v/>
      </c>
      <c r="AL242" s="22" t="n"/>
      <c r="AM242" s="550" t="n"/>
      <c r="AN242" s="22">
        <f>IF(AM242=$AN$1,20,IF(AM242=$AO$1,17,IF(AM242=$AP$1,12,IF(AM242=$AQ$1,5,IF(AM242=$AR$1,0)))))</f>
        <v/>
      </c>
      <c r="AP242" s="31" t="n"/>
      <c r="AQ242" s="175" t="n"/>
      <c r="AR242" s="548">
        <f>IF(AQ242=$AS$1,20,IF(AQ242=$AU$1,18,IF(AQ242=$AW$1,14,IF(AQ242=$AY$1,10,IF(AQ242=$BA$1,5,IF(AQ242=$BC$1,0,IF(AQ242=$BD$1,-2.5)))))))</f>
        <v/>
      </c>
      <c r="AS242" s="189" t="n"/>
      <c r="AT242" s="22">
        <f>IF(AS242&lt;1,5,IF(AS242&lt;2,0,IF(AS242&gt;2,-5, IF(AS242=0,5,IF(AS242&lt;0,-7)))))</f>
        <v/>
      </c>
      <c r="AU242" s="189" t="n"/>
      <c r="AV242" s="22">
        <f>IF(AU242&lt;0,-7,IF(AU242&lt;15,5,IF(AU242&lt;25,2,IF(AU242=25,-5,IF(AU242&gt;25,0)))))</f>
        <v/>
      </c>
      <c r="AW242" s="189" t="n"/>
      <c r="AX242" s="22">
        <f>IF(AW242=1,5,IF(AW242&lt;1,5,IF(AW242&gt;1,0)))</f>
        <v/>
      </c>
      <c r="AY242" s="189" t="n"/>
      <c r="AZ242" s="189">
        <f>IF(AY242=$AS$1,20,IF(AY242=$AU$1,18,IF(AY242=$AW$1,14,IF(AY242=$AY$1,10,IF(AY242=$BA$1,5,IF(AY242=$BC$1,0,IF(AY242=$BD$1,-2.5)))))))</f>
        <v/>
      </c>
      <c r="BA242" s="18" t="n"/>
      <c r="BB242" s="548">
        <f>IF(BA242&gt;0.05,2,IF(BA242&gt;0,1,IF(BA242&lt;-0.05,-1,IF(BA242&lt;0.1,-2))))</f>
        <v/>
      </c>
      <c r="BC242" s="554" t="n">
        <v>45657</v>
      </c>
      <c r="BD242" s="22" t="n"/>
      <c r="BE242" s="22">
        <f>X242</f>
        <v/>
      </c>
      <c r="BF242" s="18">
        <f>IF(BD242&gt;0,(BE242-BD242)/BD242,0)</f>
        <v/>
      </c>
      <c r="BG242" s="548">
        <f>IF(BF242&gt;0.05,4,IF(BF242&gt;0,2,IF(BF242&lt;-0.05,-2,IF(BF242&lt;0.1,-4))))</f>
        <v/>
      </c>
      <c r="BH242" s="225" t="n"/>
      <c r="BI242" s="225">
        <f>BH242*M242</f>
        <v/>
      </c>
      <c r="BJ242" s="225">
        <f>IF(BH242&gt;5,-1,IF(BH242&gt;4,0,IF(BH242&gt;3,1,IF(BH242&gt;2,2,IF(BH242&gt;1,2, IF(BH242=0,2,IF(BH242&lt;-5,-2,IF(BH242&lt;4,2,IF(BH242&lt;0,1)))))))))</f>
        <v/>
      </c>
      <c r="BK242" s="31" t="n"/>
      <c r="BL242" s="31">
        <f>BK242*M242</f>
        <v/>
      </c>
      <c r="BM242" s="548">
        <f>IF(BK242&gt;40,4,IF(BK242&gt;30,3.5,IF(BK242&gt;20,3,IF(BK242&gt;10,2,IF(BK242&gt;0,1,IF(BK242=0,0.5,IF(BK242&lt;-40,-4,IF(BK242&lt;-30,-3,IF(BK242&lt;-20,-2.5,IF(BK242&lt;-10,-2,IF(BK242&lt;0,0)))))))))))</f>
        <v/>
      </c>
      <c r="BN242" s="61" t="n"/>
      <c r="BO242" s="61">
        <f>BN242*M242</f>
        <v/>
      </c>
      <c r="BP242" s="548">
        <f>IF(BN242&lt;10,5,IF(BN242&lt;20,4,IF(BN242&lt;30,3,IF(BN242&lt;40,2,IF(BN242&lt;50,1,IF(BN242=50,0,IF(BN242&gt;90,-5,IF(BN242&gt;80,-4,IF(BN242&gt;70,-3,IF(BN242&gt;60,-2,IF(BN242&gt;50,-1,0)))))))))))</f>
        <v/>
      </c>
      <c r="BQ242" s="206" t="n"/>
      <c r="BR242" s="61" t="n"/>
      <c r="BS242" s="337">
        <f>BR242*M242</f>
        <v/>
      </c>
      <c r="BT242" s="225">
        <f>IF(BR242=1,20,IF(BR242&gt;0.9,16,IF(BR242&gt;0.8,12,IF(BR242&gt;0.7,8,IF(BR242&gt;0.6,4,IF(BR242&gt;0.5,0,IF(BR242&gt;0.4,-1,IF(BR242&gt;0.3,-2,IF(BR242&gt;0.2,-3,IF(BR242&gt;0.1,-4,IF(BR242&gt;0,-5,IF(BR242=0,-5))))))))))))</f>
        <v/>
      </c>
      <c r="BU242" s="61" t="n"/>
      <c r="BV242" s="548" t="n"/>
      <c r="BW242" s="548">
        <f>IF(BV242=$BZ$1,8,IF(BV242=$CA$1,4,IF(BV242=$CB$1,0,IF(BV242=$CC$1,-4,IF(BV242=$CE$1,-8)))))</f>
        <v/>
      </c>
      <c r="BX242" s="206" t="inlineStr">
        <is>
          <t>˄</t>
        </is>
      </c>
      <c r="BY242" s="206">
        <f>IF(BX242=BR$1,5,IF(BX242=BV$1,0,IF(BX242=BX$1,-5)))</f>
        <v/>
      </c>
      <c r="BZ242" s="554" t="n"/>
      <c r="CA242" s="548" t="inlineStr">
        <is>
          <t>Buy</t>
        </is>
      </c>
      <c r="CB242" s="61" t="n"/>
      <c r="CC242" s="61" t="n"/>
      <c r="CD242" s="332" t="n"/>
      <c r="CL242" s="332" t="n"/>
      <c r="CO242" s="548" t="n"/>
    </row>
    <row r="243" hidden="1" ht="15.75" customHeight="1" s="545">
      <c r="B243" s="246" t="n"/>
      <c r="C243" s="246" t="n"/>
      <c r="D243" s="246" t="n"/>
      <c r="E243" s="246" t="n"/>
      <c r="F243" s="246" t="n"/>
      <c r="G243" s="246" t="n"/>
      <c r="H243" s="246" t="n"/>
      <c r="I243" s="246" t="n"/>
      <c r="J243" s="246" t="n"/>
      <c r="K243" s="246" t="n"/>
      <c r="L243" s="270" t="n"/>
      <c r="M243" s="358" t="n"/>
      <c r="N243" s="335" t="n"/>
      <c r="O243" s="246" t="n"/>
      <c r="P243" s="246" t="n"/>
      <c r="Q243" s="246" t="n"/>
      <c r="R243" s="246" t="n"/>
      <c r="S243" s="249" t="n"/>
      <c r="T243" s="451" t="n"/>
      <c r="U243" s="547" t="n"/>
      <c r="X243" s="80" t="n"/>
      <c r="Y243" s="189" t="n"/>
      <c r="Z243" s="189" t="n"/>
      <c r="AA243" s="22">
        <f>AN243+AP243+AR243+AZ243+BB243+BG243+BJ243+BM243+BT243+BW243+BY243+AC243+AI243+BP243+AK243</f>
        <v/>
      </c>
      <c r="AB243" s="336">
        <f>IF(X243&gt;0,AB$230,0)</f>
        <v/>
      </c>
      <c r="AC243" s="337">
        <f>IF(AB243&gt;0,AC$230,0)</f>
        <v/>
      </c>
      <c r="AD243" s="366">
        <f>AB243*M243</f>
        <v/>
      </c>
      <c r="AE243" s="337">
        <f>AC243*M243</f>
        <v/>
      </c>
      <c r="AF243" s="332" t="n"/>
      <c r="AG243" s="332" t="n"/>
      <c r="AH243" s="225">
        <f>IF(AF243&gt;2500000,AQ$2,IF(AF243&gt;1000000,AR$2,IF(AF243&gt;750000,AS$2,IF(AF243&gt;500000,AT$2,IF(AF243&lt;500000,AU$2)))))</f>
        <v/>
      </c>
      <c r="AI243" s="31">
        <f>IF(AH243=AQ$2,20,IF(AH243=AR$2,15,IF(AH243=AS$2,10,IF(AH243=AT$2,5,IF(AH243=AU$2,0)))))</f>
        <v/>
      </c>
      <c r="AJ243" s="284" t="n"/>
      <c r="AK243" s="31">
        <f>IF(AJ243&gt;84,20,IF(AJ243&gt;80,15,IF(AJ243&gt;75,10,IF(AJ243&gt;70,5,IF(AJ243&gt;49,0,IF(AJ243&lt;1,0,IF(AJ243&lt;20,-20,IF(AJ243&lt;30,-15,IF(AJ243&lt;40,-10,IF(AJ243&lt;50,-5))))))))))</f>
        <v/>
      </c>
      <c r="AL243" s="22" t="n"/>
      <c r="AM243" s="550" t="n"/>
      <c r="AN243" s="22">
        <f>IF(AM243=$AN$1,20,IF(AM243=$AO$1,17,IF(AM243=$AP$1,12,IF(AM243=$AQ$1,5,IF(AM243=$AR$1,0)))))</f>
        <v/>
      </c>
      <c r="AP243" s="31" t="n"/>
      <c r="AQ243" s="175" t="n"/>
      <c r="AR243" s="548">
        <f>IF(AQ243=$AS$1,20,IF(AQ243=$AU$1,18,IF(AQ243=$AW$1,14,IF(AQ243=$AY$1,10,IF(AQ243=$BA$1,5,IF(AQ243=$BC$1,0,IF(AQ243=$BD$1,-2.5)))))))</f>
        <v/>
      </c>
      <c r="AS243" s="189" t="n"/>
      <c r="AT243" s="22">
        <f>IF(AS243&lt;1,5,IF(AS243&lt;2,0,IF(AS243&gt;2,-5, IF(AS243=0,5,IF(AS243&lt;0,-7)))))</f>
        <v/>
      </c>
      <c r="AU243" s="189" t="n"/>
      <c r="AV243" s="22">
        <f>IF(AU243&lt;0,-7,IF(AU243&lt;15,5,IF(AU243&lt;25,2,IF(AU243=25,-5,IF(AU243&gt;25,0)))))</f>
        <v/>
      </c>
      <c r="AW243" s="189" t="n"/>
      <c r="AX243" s="22">
        <f>IF(AW243=1,5,IF(AW243&lt;1,5,IF(AW243&gt;1,0)))</f>
        <v/>
      </c>
      <c r="AY243" s="189" t="n"/>
      <c r="AZ243" s="189">
        <f>IF(AY243=$AS$1,20,IF(AY243=$AU$1,18,IF(AY243=$AW$1,14,IF(AY243=$AY$1,10,IF(AY243=$BA$1,5,IF(AY243=$BC$1,0,IF(AY243=$BD$1,-2.5)))))))</f>
        <v/>
      </c>
      <c r="BA243" s="18" t="n"/>
      <c r="BB243" s="548">
        <f>IF(BA243&gt;0.05,2,IF(BA243&gt;0,1,IF(BA243&lt;-0.05,-1,IF(BA243&lt;0.1,-2))))</f>
        <v/>
      </c>
      <c r="BC243" s="554" t="n">
        <v>45657</v>
      </c>
      <c r="BD243" s="22" t="n"/>
      <c r="BE243" s="22">
        <f>X243</f>
        <v/>
      </c>
      <c r="BF243" s="18">
        <f>IF(BD243&gt;0,(BE243-BD243)/BD243,0)</f>
        <v/>
      </c>
      <c r="BG243" s="548">
        <f>IF(BF243&gt;0.05,4,IF(BF243&gt;0,2,IF(BF243&lt;-0.05,-2,IF(BF243&lt;0.1,-4))))</f>
        <v/>
      </c>
      <c r="BH243" s="225" t="n"/>
      <c r="BI243" s="225">
        <f>BH243*M243</f>
        <v/>
      </c>
      <c r="BJ243" s="225">
        <f>IF(BH243&gt;5,-1,IF(BH243&gt;4,0,IF(BH243&gt;3,1,IF(BH243&gt;2,2,IF(BH243&gt;1,2, IF(BH243=0,2,IF(BH243&lt;-5,-2,IF(BH243&lt;4,2,IF(BH243&lt;0,1)))))))))</f>
        <v/>
      </c>
      <c r="BK243" s="31" t="n"/>
      <c r="BL243" s="31">
        <f>BK243*M243</f>
        <v/>
      </c>
      <c r="BM243" s="548">
        <f>IF(BK243&gt;40,4,IF(BK243&gt;30,3.5,IF(BK243&gt;20,3,IF(BK243&gt;10,2,IF(BK243&gt;0,1,IF(BK243=0,0.5,IF(BK243&lt;-40,-4,IF(BK243&lt;-30,-3,IF(BK243&lt;-20,-2.5,IF(BK243&lt;-10,-2,IF(BK243&lt;0,0)))))))))))</f>
        <v/>
      </c>
      <c r="BN243" s="61" t="n"/>
      <c r="BO243" s="61">
        <f>BN243*M243</f>
        <v/>
      </c>
      <c r="BP243" s="548">
        <f>IF(BN243&lt;10,5,IF(BN243&lt;20,4,IF(BN243&lt;30,3,IF(BN243&lt;40,2,IF(BN243&lt;50,1,IF(BN243=50,0,IF(BN243&gt;90,-5,IF(BN243&gt;80,-4,IF(BN243&gt;70,-3,IF(BN243&gt;60,-2,IF(BN243&gt;50,-1,0)))))))))))</f>
        <v/>
      </c>
      <c r="BQ243" s="206" t="n"/>
      <c r="BR243" s="61" t="n"/>
      <c r="BS243" s="337">
        <f>BR243*M243</f>
        <v/>
      </c>
      <c r="BT243" s="225">
        <f>IF(BR243=1,20,IF(BR243&gt;0.9,16,IF(BR243&gt;0.8,12,IF(BR243&gt;0.7,8,IF(BR243&gt;0.6,4,IF(BR243&gt;0.5,0,IF(BR243&gt;0.4,-1,IF(BR243&gt;0.3,-2,IF(BR243&gt;0.2,-3,IF(BR243&gt;0.1,-4,IF(BR243&gt;0,-5,IF(BR243=0,-5))))))))))))</f>
        <v/>
      </c>
      <c r="BU243" s="61" t="n"/>
      <c r="BV243" s="548" t="n"/>
      <c r="BW243" s="548">
        <f>IF(BV243=$BZ$1,8,IF(BV243=$CA$1,4,IF(BV243=$CB$1,0,IF(BV243=$CC$1,-4,IF(BV243=$CE$1,-8)))))</f>
        <v/>
      </c>
      <c r="BX243" s="206" t="inlineStr">
        <is>
          <t>˄</t>
        </is>
      </c>
      <c r="BY243" s="206">
        <f>IF(BX243=BR$1,5,IF(BX243=BV$1,0,IF(BX243=BX$1,-5)))</f>
        <v/>
      </c>
      <c r="BZ243" s="554" t="n"/>
      <c r="CA243" s="548" t="inlineStr">
        <is>
          <t>Buy</t>
        </is>
      </c>
      <c r="CB243" s="61" t="n"/>
      <c r="CC243" s="61" t="n"/>
      <c r="CD243" s="332" t="n"/>
      <c r="CL243" s="332" t="n"/>
      <c r="CO243" s="548" t="n"/>
    </row>
    <row r="244">
      <c r="B244" s="246" t="n"/>
      <c r="C244" s="246" t="n"/>
      <c r="D244" s="246" t="n"/>
      <c r="E244" s="246" t="n"/>
      <c r="F244" s="246" t="n"/>
      <c r="G244" s="246" t="n"/>
      <c r="H244" s="246" t="n"/>
      <c r="I244" s="246" t="n"/>
      <c r="J244" s="246" t="n"/>
      <c r="K244" s="246" t="n"/>
      <c r="L244" s="270" t="n"/>
      <c r="M244" s="358" t="n"/>
      <c r="N244" s="335" t="n"/>
      <c r="O244" s="246" t="n"/>
      <c r="P244" s="246" t="n"/>
      <c r="Q244" s="246" t="n"/>
      <c r="R244" s="246" t="n"/>
      <c r="S244" s="249" t="n"/>
      <c r="T244" s="451" t="n"/>
      <c r="U244" s="547" t="n"/>
      <c r="X244" s="80" t="n"/>
      <c r="Y244" s="189" t="n"/>
      <c r="Z244" s="189" t="n"/>
      <c r="AA244" s="80" t="n"/>
      <c r="AB244" s="336" t="n"/>
      <c r="AC244" s="337" t="n"/>
      <c r="AD244" s="366" t="n"/>
      <c r="AE244" s="337" t="n"/>
      <c r="AF244" s="332" t="n"/>
      <c r="AG244" s="332" t="n"/>
      <c r="AH244" s="225" t="n"/>
      <c r="AI244" s="31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  <c r="BI244" s="284" t="n"/>
      <c r="BJ244" s="284" t="n"/>
      <c r="BK244" s="284" t="n"/>
      <c r="BL244" s="284" t="n"/>
      <c r="BM244" s="284" t="n"/>
      <c r="BN244" s="284" t="n"/>
      <c r="BO244" s="284" t="n"/>
      <c r="BP244" s="284" t="n"/>
      <c r="BQ244" s="284" t="n"/>
      <c r="BR244" s="284" t="n"/>
      <c r="BS244" s="284" t="n"/>
      <c r="BT244" s="284" t="n"/>
      <c r="BU244" s="284" t="n"/>
      <c r="BV244" s="284" t="n"/>
      <c r="BW244" s="284" t="n"/>
      <c r="BX244" s="284" t="n"/>
      <c r="BY244" s="284" t="n"/>
      <c r="BZ244" s="284" t="n"/>
      <c r="CA244" s="284" t="n"/>
      <c r="CB244" s="61" t="n"/>
      <c r="CC244" s="61" t="n"/>
      <c r="CD244" s="332" t="n"/>
      <c r="CL244" s="332" t="n"/>
      <c r="CO244" s="548" t="n"/>
    </row>
    <row r="245">
      <c r="B245" s="246" t="n"/>
      <c r="C245" s="246" t="n"/>
      <c r="D245" s="246" t="n"/>
      <c r="E245" s="246" t="n"/>
      <c r="F245" s="246" t="n"/>
      <c r="G245" s="246" t="n"/>
      <c r="H245" s="246" t="n"/>
      <c r="I245" s="246" t="n"/>
      <c r="J245" s="246" t="n"/>
      <c r="K245" s="246" t="n"/>
      <c r="L245" s="270" t="n"/>
      <c r="M245" s="358" t="n"/>
      <c r="N245" s="335" t="n"/>
      <c r="O245" s="246" t="n"/>
      <c r="P245" s="246" t="n"/>
      <c r="Q245" s="246" t="n"/>
      <c r="R245" s="246" t="n"/>
      <c r="S245" s="249" t="n"/>
      <c r="T245" s="451" t="n"/>
      <c r="U245" s="547" t="n"/>
      <c r="X245" s="80" t="n"/>
      <c r="Y245" s="189" t="n"/>
      <c r="Z245" s="189" t="n"/>
      <c r="AA245" s="80" t="n"/>
      <c r="AD245" s="366" t="n"/>
      <c r="AE245" s="337" t="n"/>
      <c r="AF245" s="332" t="n"/>
      <c r="AG245" s="332" t="n"/>
      <c r="AH245" s="225" t="n"/>
      <c r="AI245" s="31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  <c r="BI245" s="284" t="n"/>
      <c r="BJ245" s="284" t="n"/>
      <c r="BK245" s="284" t="n"/>
      <c r="BL245" s="284" t="n"/>
      <c r="BM245" s="284" t="n"/>
      <c r="BN245" s="284" t="n"/>
      <c r="BO245" s="284" t="n"/>
      <c r="BP245" s="284" t="n"/>
      <c r="BQ245" s="284" t="n"/>
      <c r="BR245" s="284" t="n"/>
      <c r="BS245" s="284" t="n"/>
      <c r="BT245" s="284" t="n"/>
      <c r="BU245" s="284" t="n"/>
      <c r="BV245" s="284" t="n"/>
      <c r="BW245" s="284" t="n"/>
      <c r="BX245" s="284" t="n"/>
      <c r="BY245" s="284" t="n"/>
      <c r="BZ245" s="284" t="n"/>
      <c r="CA245" s="284" t="n"/>
      <c r="CB245" s="61" t="n"/>
      <c r="CC245" s="61" t="n"/>
      <c r="CD245" s="332" t="n"/>
      <c r="CL245" s="332" t="n"/>
      <c r="CO245" s="548" t="n"/>
    </row>
    <row r="246" ht="17" customHeight="1" s="545">
      <c r="B246" s="246" t="n"/>
      <c r="C246" s="246" t="n"/>
      <c r="D246" s="246" t="n"/>
      <c r="E246" s="246" t="n"/>
      <c r="F246" s="246" t="n"/>
      <c r="G246" s="246" t="n"/>
      <c r="H246" s="246" t="n"/>
      <c r="I246" s="246" t="n"/>
      <c r="J246" s="246" t="n"/>
      <c r="K246" s="246" t="n"/>
      <c r="L246" s="270" t="n"/>
      <c r="M246" s="358" t="n"/>
      <c r="N246" s="335" t="n"/>
      <c r="O246" s="246" t="n"/>
      <c r="P246" s="246" t="n"/>
      <c r="Q246" s="246" t="n"/>
      <c r="R246" s="246" t="n"/>
      <c r="S246" s="249" t="n"/>
      <c r="T246" s="456" t="inlineStr">
        <is>
          <t>XLI</t>
        </is>
      </c>
      <c r="U246" s="444" t="inlineStr">
        <is>
          <t xml:space="preserve">Capital Goods (Building Products - Engineering &amp; Equipment, Industrial Conglomerates, Machinery, Trading Companies/Distributors) </t>
        </is>
      </c>
      <c r="X246" s="80" t="n"/>
      <c r="Y246" s="189" t="n"/>
      <c r="Z246" s="189" t="n"/>
      <c r="AA246" s="80" t="n"/>
      <c r="AB246" s="455">
        <f>VLOOKUP(CLEAN(TRIM(T246)), 'ETF''s'!$B$7:$C$42, 2, FALSE)</f>
        <v/>
      </c>
      <c r="AC246" s="506">
        <f>VLOOKUP(CLEAN(TRIM(T246)), 'ETF''s'!$B$7:$D$42, 3, FALSE)</f>
        <v/>
      </c>
      <c r="AD246" s="366" t="n"/>
      <c r="AE246" s="337" t="n"/>
      <c r="AF246" s="332" t="n"/>
      <c r="AG246" s="332" t="n"/>
      <c r="AH246" s="225" t="n"/>
      <c r="AI246" s="31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  <c r="BI246" s="284" t="n"/>
      <c r="BJ246" s="284" t="n"/>
      <c r="BK246" s="284" t="n"/>
      <c r="BL246" s="284" t="n"/>
      <c r="BM246" s="284" t="n"/>
      <c r="BN246" s="284" t="n"/>
      <c r="BO246" s="284" t="n"/>
      <c r="BP246" s="284" t="n"/>
      <c r="BQ246" s="284" t="n"/>
      <c r="BR246" s="284" t="n"/>
      <c r="BS246" s="284" t="n"/>
      <c r="BT246" s="284" t="n"/>
      <c r="BU246" s="284" t="n"/>
      <c r="BV246" s="284" t="n"/>
      <c r="BW246" s="284" t="n"/>
      <c r="BX246" s="284" t="n"/>
      <c r="BY246" s="284" t="n"/>
      <c r="BZ246" s="284" t="n"/>
      <c r="CA246" s="284" t="n"/>
      <c r="CB246" s="61" t="n"/>
      <c r="CC246" s="61" t="n"/>
      <c r="CD246" s="332" t="n"/>
      <c r="CL246" s="332" t="n"/>
      <c r="CO246" s="548" t="n"/>
      <c r="CR246" t="inlineStr">
        <is>
          <t xml:space="preserve">Capital Goods (Building Products - Engineering &amp; Equipment, Industrial Conglomerates, Machinery, Trading Companies/Distributors) </t>
        </is>
      </c>
    </row>
    <row r="247">
      <c r="B247" s="246" t="n"/>
      <c r="C247" s="246" t="n"/>
      <c r="D247" s="246" t="n"/>
      <c r="E247" s="246" t="n"/>
      <c r="F247" s="246" t="n"/>
      <c r="G247" s="246" t="n"/>
      <c r="H247" s="246" t="n"/>
      <c r="I247" s="246" t="n"/>
      <c r="J247" s="246" t="n"/>
      <c r="K247" s="246" t="n"/>
      <c r="L247" s="270" t="n"/>
      <c r="M247" s="358" t="n"/>
      <c r="N247" s="335" t="n"/>
      <c r="O247" s="246" t="n"/>
      <c r="P247" s="246" t="n"/>
      <c r="Q247" s="246" t="n"/>
      <c r="R247" s="246" t="n"/>
      <c r="S247" s="249">
        <f>IF(BN247&lt;30,$BX$1,IF(BN247&gt;70,$BR$1,$BV$1))</f>
        <v/>
      </c>
      <c r="T247" s="451" t="n"/>
      <c r="U247" s="547" t="inlineStr">
        <is>
          <t>HSAI</t>
        </is>
      </c>
      <c r="V247" t="inlineStr">
        <is>
          <t>Hesai Group</t>
        </is>
      </c>
      <c r="X247" s="80" t="n">
        <v>27.36</v>
      </c>
      <c r="Y247" s="189" t="n"/>
      <c r="Z247" s="189" t="n"/>
      <c r="AA247" s="22">
        <f>AN247+AP247+AR247+AZ247+BB247+BG247+BJ247+BM247+BT247+BW247+BY247+AC247+AI247+BP247+AK247</f>
        <v/>
      </c>
      <c r="AB247" s="336">
        <f>IF(X247&gt;0,AB$246,0)</f>
        <v/>
      </c>
      <c r="AC247" s="337">
        <f>IF(AB247&gt;0,AC$246,0)</f>
        <v/>
      </c>
      <c r="AD247" s="366">
        <f>AB247*M247</f>
        <v/>
      </c>
      <c r="AE247" s="337">
        <f>AC247*M247</f>
        <v/>
      </c>
      <c r="AF247" s="332" t="n">
        <v>270708</v>
      </c>
      <c r="AG247" s="332" t="n">
        <v>1569</v>
      </c>
      <c r="AH247" s="225">
        <f>IF(AF247&gt;2500000,AQ$2,IF(AF247&gt;1000000,AR$2,IF(AF247&gt;750000,AS$2,IF(AF247&gt;500000,AT$2,IF(AF247&lt;500000,AU$2)))))</f>
        <v/>
      </c>
      <c r="AI247" s="31">
        <f>IF(AH247=AQ$2,20,IF(AH247=AR$2,15,IF(AH247=AS$2,10,IF(AH247=AT$2,5,IF(AH247=AU$2,0)))))</f>
        <v/>
      </c>
      <c r="AJ247" s="284" t="n">
        <v>55</v>
      </c>
      <c r="AK247" s="31">
        <f>IF(AJ247&gt;84,20,IF(AJ247&gt;80,15,IF(AJ247&gt;75,10,IF(AJ247&gt;70,5,IF(AJ247&gt;49,0,IF(AJ247&lt;1,0,IF(AJ247&lt;20,-20,IF(AJ247&lt;30,-15,IF(AJ247&lt;40,-10,IF(AJ247&lt;50,-5))))))))))</f>
        <v/>
      </c>
      <c r="AL247" s="22" t="n"/>
      <c r="AM247" s="414" t="inlineStr">
        <is>
          <t>A</t>
        </is>
      </c>
      <c r="AN247" s="22">
        <f>IF(AM247=$AN$1,20,IF(AM247=$AO$1,17,IF(AM247=$AP$1,12,IF(AM247=$AQ$1,5,IF(AM247=$AR$1,0)))))</f>
        <v/>
      </c>
      <c r="AP247" s="31" t="n"/>
      <c r="AQ247" s="239" t="inlineStr">
        <is>
          <t>Bullish</t>
        </is>
      </c>
      <c r="AR247" s="548">
        <f>IF(AQ247=$AS$1,20,IF(AQ247=$AU$1,18,IF(AQ247=$AW$1,14,IF(AQ247=$AY$1,10,IF(AQ247=$BA$1,5,IF(AQ247=$BC$1,0,IF(AQ247=$BD$1,-2.5)))))))</f>
        <v/>
      </c>
      <c r="AS247" s="189" t="n">
        <v>0.08</v>
      </c>
      <c r="AT247" s="22">
        <f>IF(AS247&lt;1,5,IF(AS247&lt;2,0,IF(AS247&gt;2,-5, IF(AS247=0,5,IF(AS247&lt;0,-7)))))</f>
        <v/>
      </c>
      <c r="AU247" s="189" t="n">
        <v>227.97</v>
      </c>
      <c r="AV247" s="22">
        <f>IF(AU247&lt;0,-7,IF(AU247&lt;15,5,IF(AU247&lt;25,2,IF(AU247=25,-5,IF(AU247&gt;25,0)))))</f>
        <v/>
      </c>
      <c r="AW247" s="189" t="inlineStr">
        <is>
          <t>N/A</t>
        </is>
      </c>
      <c r="AX247" s="22">
        <f>IF(AW247=1,5,IF(AW247&lt;1,5,IF(AW247&gt;1,0)))</f>
        <v/>
      </c>
      <c r="AY247" s="178" t="inlineStr">
        <is>
          <t>V Bearish</t>
        </is>
      </c>
      <c r="AZ247" s="189" t="n">
        <v>10</v>
      </c>
      <c r="BA247" s="18" t="n">
        <v>2.42</v>
      </c>
      <c r="BB247" s="548">
        <f>IF(BA247&gt;0.05,2,IF(BA247&gt;0,1,IF(BA247&lt;-0.05,-1,IF(BA247&lt;0.1,-2))))</f>
        <v/>
      </c>
      <c r="BC247" s="554" t="n">
        <v>45657</v>
      </c>
      <c r="BD247" s="22" t="n">
        <v>13.82</v>
      </c>
      <c r="BE247" s="22">
        <f>X247</f>
        <v/>
      </c>
      <c r="BF247" s="18">
        <f>IF(BD247&gt;0,(BE247-BD247)/BD247,0)</f>
        <v/>
      </c>
      <c r="BG247" s="548">
        <f>IF(BF247&gt;0.05,4,IF(BF247&gt;0,2,IF(BF247&lt;-0.05,-2,IF(BF247&lt;0.1,-4))))</f>
        <v/>
      </c>
      <c r="BH247" s="225" t="n">
        <v>1.5</v>
      </c>
      <c r="BI247" s="225">
        <f>BH247*M359</f>
        <v/>
      </c>
      <c r="BJ247" s="225">
        <f>IF(BH247&gt;5,-1,IF(BH247&gt;4,0,IF(BH247&gt;3,1,IF(BH247&gt;2,2,IF(BH247&gt;1,2, IF(BH247=0,2,IF(BH247&lt;-5,-2,IF(BH247&lt;4,2,IF(BH247&lt;0,1)))))))))</f>
        <v/>
      </c>
      <c r="BK247" s="31" t="n">
        <v>-3</v>
      </c>
      <c r="BL247" s="31">
        <f>BK247*M247</f>
        <v/>
      </c>
      <c r="BM247" s="548">
        <f>IF(BK247&gt;40,4,IF(BK247&gt;30,3.5,IF(BK247&gt;20,3,IF(BK247&gt;10,2,IF(BK247&gt;0,1,IF(BK247=0,0.5,IF(BK247&lt;-40,-4,IF(BK247&lt;-30,-3,IF(BK247&lt;-20,-2.5,IF(BK247&lt;-10,-2,IF(BK247&lt;0,0)))))))))))</f>
        <v/>
      </c>
      <c r="BN247" s="61" t="n">
        <v>9</v>
      </c>
      <c r="BO247" s="61">
        <f>BN247*M247</f>
        <v/>
      </c>
      <c r="BP247" s="548">
        <f>IF(BN247&lt;10,5,IF(BN247&lt;20,4,IF(BN247&lt;30,3,IF(BN247&lt;40,2,IF(BN247&lt;50,1,IF(BN247=50,0,IF(BN247&gt;90,-5,IF(BN247&gt;80,-4,IF(BN247&gt;70,-3,IF(BN247&gt;60,-2,IF(BN247&gt;50,-1,0)))))))))))</f>
        <v/>
      </c>
      <c r="BQ247" s="206" t="n"/>
      <c r="BR247" s="61" t="n">
        <v>0.84</v>
      </c>
      <c r="BS247" s="337">
        <f>BR247*M247</f>
        <v/>
      </c>
      <c r="BT247" s="225">
        <f>IF(BR247=1,20,IF(BR247&gt;0.9,16,IF(BR247&gt;0.8,12,IF(BR247&gt;0.7,8,IF(BR247&gt;0.6,4,IF(BR247&gt;0.5,0,IF(BR247&gt;0.4,-1,IF(BR247&gt;0.3,-2,IF(BR247&gt;0.2,-3,IF(BR247&gt;0.1,-4,IF(BR247&gt;0,-5,IF(BR247=0,-5))))))))))))</f>
        <v/>
      </c>
      <c r="BU247" s="61" t="n"/>
      <c r="BV247" s="548" t="inlineStr">
        <is>
          <t>Bear</t>
        </is>
      </c>
      <c r="BW247" s="548">
        <f>IF(BV247=$BZ$1,8,IF(BV247=$CA$1,4,IF(BV247=$CB$1,0,IF(BV247=$CC$1,-4,IF(BV247=$CE$1,-8)))))</f>
        <v/>
      </c>
      <c r="BX247" s="206" t="inlineStr">
        <is>
          <t>˄</t>
        </is>
      </c>
      <c r="BY247" s="206">
        <f>IF(BX247=BR$1,5,IF(BX247=BV$1,0,IF(BX247=BX$1,-5)))</f>
        <v/>
      </c>
      <c r="BZ247" s="554" t="n"/>
      <c r="CA247" s="548" t="inlineStr">
        <is>
          <t>S Buy</t>
        </is>
      </c>
      <c r="CE247" t="inlineStr">
        <is>
          <t>Industrials</t>
        </is>
      </c>
      <c r="CF247" t="inlineStr">
        <is>
          <t>Capital Goods</t>
        </is>
      </c>
      <c r="CG247" t="inlineStr">
        <is>
          <t>Electrical Equipment</t>
        </is>
      </c>
      <c r="CH247" t="inlineStr">
        <is>
          <t>Electrical Components &amp; Equipment</t>
        </is>
      </c>
      <c r="CL247" s="332" t="n"/>
      <c r="CO247" s="548" t="n"/>
      <c r="CR247" t="inlineStr">
        <is>
          <t>HSAI</t>
        </is>
      </c>
    </row>
    <row r="248">
      <c r="B248" s="246" t="n"/>
      <c r="C248" s="246" t="n"/>
      <c r="D248" s="246" t="n"/>
      <c r="E248" s="246" t="n"/>
      <c r="F248" s="246" t="n"/>
      <c r="G248" s="246" t="n"/>
      <c r="H248" s="246" t="n"/>
      <c r="I248" s="246" t="n"/>
      <c r="J248" s="246" t="n"/>
      <c r="K248" s="246" t="n"/>
      <c r="L248" s="270" t="n"/>
      <c r="M248" s="358" t="n"/>
      <c r="N248" s="335" t="n"/>
      <c r="O248" s="246" t="n"/>
      <c r="P248" s="246" t="n"/>
      <c r="Q248" s="246" t="n"/>
      <c r="R248" s="246" t="n"/>
      <c r="S248" s="249">
        <f>IF(BN248&lt;30,$BX$1,IF(BN248&gt;70,$BR$1,$BV$1))</f>
        <v/>
      </c>
      <c r="T248" s="451" t="n"/>
      <c r="U248" s="547" t="inlineStr">
        <is>
          <t>VRT</t>
        </is>
      </c>
      <c r="V248" t="inlineStr">
        <is>
          <t>Vertiv Holdings Co</t>
        </is>
      </c>
      <c r="X248" s="80" t="n">
        <v>160.2</v>
      </c>
      <c r="Y248" s="189" t="n"/>
      <c r="Z248" s="189" t="n"/>
      <c r="AA248" s="22">
        <f>AN248+AP248+AR248+AZ248+BB248+BG248+BJ248+BM248+BT248+BW248+BY248+AC248+AI248+BP248+AK248</f>
        <v/>
      </c>
      <c r="AB248" s="336">
        <f>IF(X248&gt;0,AB$246,0)</f>
        <v/>
      </c>
      <c r="AC248" s="337">
        <f>IF(AB248&gt;0,AC$246,0)</f>
        <v/>
      </c>
      <c r="AD248" s="366">
        <f>AB248*M248</f>
        <v/>
      </c>
      <c r="AE248" s="337">
        <f>AC248*M248</f>
        <v/>
      </c>
      <c r="AF248" s="332" t="n">
        <v>312784</v>
      </c>
      <c r="AG248" s="332" t="n">
        <v>33361</v>
      </c>
      <c r="AH248" s="225">
        <f>IF(AF248&gt;2500000,AQ$2,IF(AF248&gt;1000000,AR$2,IF(AF248&gt;750000,AS$2,IF(AF248&gt;500000,AT$2,IF(AF248&lt;500000,AU$2)))))</f>
        <v/>
      </c>
      <c r="AI248" s="31">
        <f>IF(AH248=AQ$2,20,IF(AH248=AR$2,15,IF(AH248=AS$2,10,IF(AH248=AT$2,5,IF(AH248=AU$2,0)))))</f>
        <v/>
      </c>
      <c r="AJ248" s="284" t="n">
        <v>70</v>
      </c>
      <c r="AK248" s="31">
        <f>IF(AJ248&gt;84,20,IF(AJ248&gt;80,15,IF(AJ248&gt;75,10,IF(AJ248&gt;70,5,IF(AJ248&gt;49,0,IF(AJ248&lt;1,0,IF(AJ248&lt;20,-20,IF(AJ248&lt;30,-15,IF(AJ248&lt;40,-10,IF(AJ248&lt;50,-5))))))))))</f>
        <v/>
      </c>
      <c r="AL248" s="22" t="n"/>
      <c r="AM248" s="371" t="inlineStr">
        <is>
          <t>B</t>
        </is>
      </c>
      <c r="AN248" s="22">
        <f>IF(AM248=$AN$1,20,IF(AM248=$AO$1,17,IF(AM248=$AP$1,12,IF(AM248=$AQ$1,5,IF(AM248=$AR$1,0)))))</f>
        <v/>
      </c>
      <c r="AP248" s="31" t="n"/>
      <c r="AQ248" s="176" t="inlineStr">
        <is>
          <t>V Bullish</t>
        </is>
      </c>
      <c r="AR248" s="548">
        <f>IF(AQ248=$AS$1,20,IF(AQ248=$AU$1,18,IF(AQ248=$AW$1,14,IF(AQ248=$AY$1,10,IF(AQ248=$BA$1,5,IF(AQ248=$BC$1,0,IF(AQ248=$BD$1,-2.5)))))))</f>
        <v/>
      </c>
      <c r="AS248" s="189" t="n">
        <v>0.99</v>
      </c>
      <c r="AT248" s="22">
        <f>IF(AS248&lt;1,5,IF(AS248&lt;2,0,IF(AS248&gt;2,-5, IF(AS248=0,5,IF(AS248&lt;0,-7)))))</f>
        <v/>
      </c>
      <c r="AU248" s="189" t="n">
        <v>74.86</v>
      </c>
      <c r="AV248" s="22">
        <f>IF(AU248&lt;0,-7,IF(AU248&lt;15,5,IF(AU248&lt;25,2,IF(AU248=25,-5,IF(AU248&gt;25,0)))))</f>
        <v/>
      </c>
      <c r="AW248" s="189" t="n">
        <v>2.61</v>
      </c>
      <c r="AX248" s="22">
        <f>IF(AW248=1,5,IF(AW248&lt;1,5,IF(AW248&gt;1,0)))</f>
        <v/>
      </c>
      <c r="AY248" s="178" t="inlineStr">
        <is>
          <t>V Bearish</t>
        </is>
      </c>
      <c r="AZ248" s="189" t="n">
        <v>10</v>
      </c>
      <c r="BA248" s="18" t="n">
        <v>0.5600000000000001</v>
      </c>
      <c r="BB248" s="548">
        <f>IF(BA248&gt;0.05,2,IF(BA248&gt;0,1,IF(BA248&lt;-0.05,-1,IF(BA248&lt;0.1,-2))))</f>
        <v/>
      </c>
      <c r="BC248" s="554" t="n">
        <v>45657</v>
      </c>
      <c r="BD248" s="22" t="n">
        <v>113.56</v>
      </c>
      <c r="BE248" s="22">
        <f>X248</f>
        <v/>
      </c>
      <c r="BF248" s="18">
        <f>IF(BD248&gt;0,(BE248-BD248)/BD248,0)</f>
        <v/>
      </c>
      <c r="BG248" s="548">
        <f>IF(BF248&gt;0.05,4,IF(BF248&gt;0,2,IF(BF248&lt;-0.05,-2,IF(BF248&lt;0.1,-4))))</f>
        <v/>
      </c>
      <c r="BH248" s="225" t="n">
        <v>2.5</v>
      </c>
      <c r="BI248" s="225">
        <f>BH248*M360</f>
        <v/>
      </c>
      <c r="BJ248" s="225">
        <f>IF(BH248&gt;5,-1,IF(BH248&gt;4,0,IF(BH248&gt;3,1,IF(BH248&gt;2,2,IF(BH248&gt;1,2, IF(BH248=0,2,IF(BH248&lt;-5,-2,IF(BH248&lt;4,2,IF(BH248&lt;0,1)))))))))</f>
        <v/>
      </c>
      <c r="BK248" s="31" t="n">
        <v>11</v>
      </c>
      <c r="BL248" s="31">
        <f>BK248*M248</f>
        <v/>
      </c>
      <c r="BM248" s="548">
        <f>IF(BK248&gt;40,4,IF(BK248&gt;30,3.5,IF(BK248&gt;20,3,IF(BK248&gt;10,2,IF(BK248&gt;0,1,IF(BK248=0,0.5,IF(BK248&lt;-40,-4,IF(BK248&lt;-30,-3,IF(BK248&lt;-20,-2.5,IF(BK248&lt;-10,-2,IF(BK248&lt;0,0)))))))))))</f>
        <v/>
      </c>
      <c r="BN248" s="61" t="n">
        <v>57</v>
      </c>
      <c r="BO248" s="61">
        <f>BN248*M248</f>
        <v/>
      </c>
      <c r="BP248" s="548">
        <f>IF(BN248&lt;10,5,IF(BN248&lt;20,4,IF(BN248&lt;30,3,IF(BN248&lt;40,2,IF(BN248&lt;50,1,IF(BN248=50,0,IF(BN248&gt;90,-5,IF(BN248&gt;80,-4,IF(BN248&gt;70,-3,IF(BN248&gt;60,-2,IF(BN248&gt;50,-1,0)))))))))))</f>
        <v/>
      </c>
      <c r="BQ248" s="206" t="n"/>
      <c r="BR248" s="61" t="n">
        <v>0.98</v>
      </c>
      <c r="BS248" s="337">
        <f>BR248*M248</f>
        <v/>
      </c>
      <c r="BT248" s="225">
        <f>IF(BR248=1,20,IF(BR248&gt;0.9,16,IF(BR248&gt;0.8,12,IF(BR248&gt;0.7,8,IF(BR248&gt;0.6,4,IF(BR248&gt;0.5,0,IF(BR248&gt;0.4,-1,IF(BR248&gt;0.3,-2,IF(BR248&gt;0.2,-3,IF(BR248&gt;0.1,-4,IF(BR248&gt;0,-5,IF(BR248=0,-5))))))))))))</f>
        <v/>
      </c>
      <c r="BU248" s="61" t="n"/>
      <c r="BV248" s="548" t="inlineStr">
        <is>
          <t>Bull</t>
        </is>
      </c>
      <c r="BW248" s="548">
        <f>IF(BV248=$BZ$1,8,IF(BV248=$CA$1,4,IF(BV248=$CB$1,0,IF(BV248=$CC$1,-4,IF(BV248=$CE$1,-8)))))</f>
        <v/>
      </c>
      <c r="BX248" s="206" t="inlineStr">
        <is>
          <t>˄</t>
        </is>
      </c>
      <c r="BY248" s="206">
        <f>IF(BX248=BR$1,5,IF(BX248=BV$1,0,IF(BX248=BX$1,-5)))</f>
        <v/>
      </c>
      <c r="BZ248" s="554" t="n"/>
      <c r="CA248" s="548" t="inlineStr">
        <is>
          <t>Buy</t>
        </is>
      </c>
      <c r="CE248" t="inlineStr">
        <is>
          <t>Industrials</t>
        </is>
      </c>
      <c r="CF248" t="inlineStr">
        <is>
          <t>Capital Goods</t>
        </is>
      </c>
      <c r="CG248" t="inlineStr">
        <is>
          <t>Electrical Equipment</t>
        </is>
      </c>
      <c r="CH248" t="inlineStr">
        <is>
          <t>Electrical Components &amp; Equipment</t>
        </is>
      </c>
      <c r="CL248" s="332" t="n"/>
      <c r="CO248" s="548" t="n"/>
      <c r="CR248" t="inlineStr">
        <is>
          <t>VRT</t>
        </is>
      </c>
    </row>
    <row r="249">
      <c r="B249" s="246" t="n"/>
      <c r="C249" s="246" t="n"/>
      <c r="D249" s="246" t="n"/>
      <c r="E249" s="246" t="n"/>
      <c r="F249" s="246" t="n"/>
      <c r="G249" s="246" t="n"/>
      <c r="H249" s="246" t="n"/>
      <c r="I249" s="246" t="n"/>
      <c r="J249" s="246" t="n"/>
      <c r="K249" s="246" t="n"/>
      <c r="L249" s="270" t="n"/>
      <c r="M249" s="358" t="n"/>
      <c r="N249" s="335" t="n"/>
      <c r="O249" s="246" t="n"/>
      <c r="P249" s="246" t="n"/>
      <c r="Q249" s="246" t="n"/>
      <c r="R249" s="246" t="n"/>
      <c r="S249" s="249">
        <f>IF(BN249&lt;30,$BX$1,IF(BN249&gt;70,$BR$1,$BV$1))</f>
        <v/>
      </c>
      <c r="T249" s="451" t="n"/>
      <c r="U249" s="547" t="inlineStr">
        <is>
          <t>ATKR</t>
        </is>
      </c>
      <c r="V249" t="inlineStr">
        <is>
          <t>Atkore Inc.</t>
        </is>
      </c>
      <c r="X249" s="189" t="n">
        <v>63.94</v>
      </c>
      <c r="Y249" s="189" t="n"/>
      <c r="Z249" s="189" t="n"/>
      <c r="AA249" s="22">
        <f>AN249+AP249+AR249+AZ249+BB249+BG249+BJ249+BM249+BT249+BW249+BY249+AC249+AI249+BP249+AK249</f>
        <v/>
      </c>
      <c r="AB249" s="336">
        <f>IF(X249&gt;0,AB$246,0)</f>
        <v/>
      </c>
      <c r="AC249" s="337">
        <f>IF(AB249&gt;0,AC$246,0)</f>
        <v/>
      </c>
      <c r="AD249" s="366">
        <f>AB249*M249</f>
        <v/>
      </c>
      <c r="AE249" s="337">
        <f>AC249*M249</f>
        <v/>
      </c>
      <c r="AF249" s="332" t="n">
        <v>764066</v>
      </c>
      <c r="AG249" s="332" t="n">
        <v>164560</v>
      </c>
      <c r="AH249" s="225">
        <f>IF(AF249&gt;2500000,AQ$2,IF(AF249&gt;1000000,AR$2,IF(AF249&gt;750000,AS$2,IF(AF249&gt;500000,AT$2,IF(AF249&lt;500000,AU$2)))))</f>
        <v/>
      </c>
      <c r="AI249" s="31">
        <f>IF(AH249=AQ$2,20,IF(AH249=AR$2,15,IF(AH249=AS$2,10,IF(AH249=AT$2,5,IF(AH249=AU$2,0)))))</f>
        <v/>
      </c>
      <c r="AJ249" s="284" t="n">
        <v>70</v>
      </c>
      <c r="AK249" s="31">
        <f>IF(AJ249&gt;84,20,IF(AJ249&gt;80,15,IF(AJ249&gt;75,10,IF(AJ249&gt;70,5,IF(AJ249&gt;49,0,IF(AJ249&lt;1,0,IF(AJ249&lt;20,-20,IF(AJ249&lt;30,-15,IF(AJ249&lt;40,-10,IF(AJ249&lt;50,-5))))))))))</f>
        <v/>
      </c>
      <c r="AL249" s="22" t="n"/>
      <c r="AM249" s="463" t="inlineStr">
        <is>
          <t>D</t>
        </is>
      </c>
      <c r="AN249" s="22">
        <f>IF(AM249=$AN$1,20,IF(AM249=$AO$1,17,IF(AM249=$AP$1,12,IF(AM249=$AQ$1,5,IF(AM249=$AR$1,0)))))</f>
        <v/>
      </c>
      <c r="AP249" s="31" t="n"/>
      <c r="AQ249" s="176" t="inlineStr">
        <is>
          <t>V Bullish</t>
        </is>
      </c>
      <c r="AR249" s="548">
        <f>IF(AQ249=$AS$1,20,IF(AQ249=$AU$1,18,IF(AQ249=$AW$1,14,IF(AQ249=$AY$1,10,IF(AQ249=$BA$1,5,IF(AQ249=$BC$1,0,IF(AQ249=$BD$1,-2.5)))))))</f>
        <v/>
      </c>
      <c r="AS249" s="189" t="n">
        <v>0.62</v>
      </c>
      <c r="AT249" s="22">
        <f>IF(AS249&lt;1,5,IF(AS249&lt;2,0,IF(AS249&gt;2,-5, IF(AS249=0,5,IF(AS249&lt;0,-7)))))</f>
        <v/>
      </c>
      <c r="AU249" s="189" t="n">
        <v>20.3</v>
      </c>
      <c r="AV249" s="22">
        <f>IF(AU249&lt;0,-7,IF(AU249&lt;15,5,IF(AU249&lt;25,2,IF(AU249=25,-5,IF(AU249&gt;25,0)))))</f>
        <v/>
      </c>
      <c r="AW249" s="189" t="n">
        <v>2.03</v>
      </c>
      <c r="AX249" s="22">
        <f>IF(AW249=1,5,IF(AW249&lt;1,5,IF(AW249&gt;1,0)))</f>
        <v/>
      </c>
      <c r="AY249" s="176" t="inlineStr">
        <is>
          <t>V Bullish</t>
        </is>
      </c>
      <c r="AZ249" s="189" t="n">
        <v>10</v>
      </c>
      <c r="BA249" s="18" t="n">
        <v>-0.224</v>
      </c>
      <c r="BB249" s="548">
        <f>IF(BA249&gt;0.05,2,IF(BA249&gt;0,1,IF(BA249&lt;-0.05,-1,IF(BA249&lt;0.1,-2))))</f>
        <v/>
      </c>
      <c r="BC249" s="554" t="n">
        <v>45291</v>
      </c>
      <c r="BD249" s="22" t="n">
        <v>160</v>
      </c>
      <c r="BE249" s="22">
        <f>X249</f>
        <v/>
      </c>
      <c r="BF249" s="18">
        <f>IF(BD249&gt;0,(BE249-BD249)/BD249,0)</f>
        <v/>
      </c>
      <c r="BG249" s="548">
        <f>IF(BF249&gt;0.05,4,IF(BF249&gt;0,2,IF(BF249&lt;-0.05,-2,IF(BF249&lt;0.1,-4))))</f>
        <v/>
      </c>
      <c r="BH249" s="225" t="n">
        <v>-0.5</v>
      </c>
      <c r="BI249" s="225">
        <f>BH249*M364</f>
        <v/>
      </c>
      <c r="BJ249" s="225">
        <f>IF(BH249&gt;5,-1,IF(BH249&gt;4,0,IF(BH249&gt;3,1,IF(BH249&gt;2,2,IF(BH249&gt;1,2, IF(BH249=0,2,IF(BH249&lt;-5,-2,IF(BH249&lt;4,2,IF(BH249&lt;0,1)))))))))</f>
        <v/>
      </c>
      <c r="BK249" s="31" t="n">
        <v>20</v>
      </c>
      <c r="BL249" s="31">
        <f>BK249*M249</f>
        <v/>
      </c>
      <c r="BM249" s="548">
        <f>IF(BK249&gt;40,4,IF(BK249&gt;30,3.5,IF(BK249&gt;20,3,IF(BK249&gt;10,2,IF(BK249&gt;0,1,IF(BK249=0,0.5,IF(BK249&lt;-40,-4,IF(BK249&lt;-30,-3,IF(BK249&lt;-20,-2.5,IF(BK249&lt;-10,-2,IF(BK249&lt;0,0)))))))))))</f>
        <v/>
      </c>
      <c r="BN249" s="61" t="n">
        <v>51</v>
      </c>
      <c r="BO249" s="61">
        <f>BN249*M249</f>
        <v/>
      </c>
      <c r="BP249" s="548">
        <f>IF(BN249&lt;10,5,IF(BN249&lt;20,4,IF(BN249&lt;30,3,IF(BN249&lt;40,2,IF(BN249&lt;50,1,IF(BN249=50,0,IF(BN249&gt;90,-5,IF(BN249&gt;80,-4,IF(BN249&gt;70,-3,IF(BN249&gt;60,-2,IF(BN249&gt;50,-1,0)))))))))))</f>
        <v/>
      </c>
      <c r="BQ249" s="206" t="n"/>
      <c r="BR249" s="61" t="n">
        <v>0.26</v>
      </c>
      <c r="BS249" s="337">
        <f>BR249*M249</f>
        <v/>
      </c>
      <c r="BT249" s="225">
        <f>IF(BR249=1,20,IF(BR249&gt;0.9,16,IF(BR249&gt;0.8,12,IF(BR249&gt;0.7,8,IF(BR249&gt;0.6,4,IF(BR249&gt;0.5,0,IF(BR249&gt;0.4,-1,IF(BR249&gt;0.3,-2,IF(BR249&gt;0.2,-3,IF(BR249&gt;0.1,-4,IF(BR249&gt;0,-5,IF(BR249=0,-5))))))))))))</f>
        <v/>
      </c>
      <c r="BU249" s="61" t="n"/>
      <c r="BV249" s="548" t="inlineStr">
        <is>
          <t>V Bear</t>
        </is>
      </c>
      <c r="BW249" s="548">
        <f>IF(BV249=$BZ$1,8,IF(BV249=$CA$1,4,IF(BV249=$CB$1,0,IF(BV249=$CC$1,-4,IF(BV249=$CE$1,-8)))))</f>
        <v/>
      </c>
      <c r="BX249" s="206" t="inlineStr">
        <is>
          <t>˄</t>
        </is>
      </c>
      <c r="BY249" s="206">
        <f>IF(BX249=BR$1,5,IF(BX249=BV$1,0,IF(BX249=BX$1,-5)))</f>
        <v/>
      </c>
      <c r="BZ249" s="554" t="n"/>
      <c r="CA249" s="548" t="inlineStr">
        <is>
          <t>Buy</t>
        </is>
      </c>
      <c r="CB249" s="61" t="n">
        <v>115</v>
      </c>
      <c r="CC249" s="61" t="n">
        <v>195</v>
      </c>
      <c r="CD249" s="332" t="n"/>
      <c r="CE249" t="inlineStr">
        <is>
          <t>Industrials</t>
        </is>
      </c>
      <c r="CF249" t="inlineStr">
        <is>
          <t>Capital Goods</t>
        </is>
      </c>
      <c r="CG249" t="inlineStr">
        <is>
          <t>Industrials</t>
        </is>
      </c>
      <c r="CH249" t="inlineStr">
        <is>
          <t>Elec. Equip. &amp; Components</t>
        </is>
      </c>
      <c r="CI249" s="183" t="n"/>
      <c r="CL249" s="332" t="n"/>
      <c r="CO249" s="548" t="n"/>
      <c r="CR249" t="inlineStr">
        <is>
          <t>ATKR</t>
        </is>
      </c>
    </row>
    <row r="250">
      <c r="B250" s="246" t="n"/>
      <c r="C250" s="246" t="n"/>
      <c r="D250" s="246" t="n"/>
      <c r="E250" s="246" t="n"/>
      <c r="F250" s="246" t="n"/>
      <c r="G250" s="246" t="n"/>
      <c r="H250" s="246" t="n"/>
      <c r="I250" s="246" t="n"/>
      <c r="J250" s="246" t="n"/>
      <c r="K250" s="246" t="n"/>
      <c r="L250" s="270" t="n"/>
      <c r="M250" s="358" t="n"/>
      <c r="N250" s="335" t="n"/>
      <c r="O250" s="246" t="n"/>
      <c r="P250" s="246" t="n"/>
      <c r="Q250" s="246" t="n"/>
      <c r="R250" s="246" t="n"/>
      <c r="S250" s="249">
        <f>IF(BN250&lt;30,$BX$1,IF(BN250&gt;70,$BR$1,$BV$1))</f>
        <v/>
      </c>
      <c r="T250" s="451" t="n"/>
      <c r="U250" s="547" t="inlineStr">
        <is>
          <t>ETN</t>
        </is>
      </c>
      <c r="V250" t="inlineStr">
        <is>
          <t>Eaton Corporation plc</t>
        </is>
      </c>
      <c r="X250" s="80" t="n">
        <v>373.46</v>
      </c>
      <c r="Y250" s="189" t="n"/>
      <c r="Z250" s="189" t="n"/>
      <c r="AA250" s="22">
        <f>AN250+AP250+AR250+AZ250+BB250+BG250+BJ250+BM250+BT250+BW250+BY250+AC250+AI250+BP250+AK250</f>
        <v/>
      </c>
      <c r="AB250" s="336">
        <f>IF(X250&gt;0,AB$246,0)</f>
        <v/>
      </c>
      <c r="AC250" s="337">
        <f>IF(AB250&gt;0,AC$246,0)</f>
        <v/>
      </c>
      <c r="AD250" s="366">
        <f>AB250*M250</f>
        <v/>
      </c>
      <c r="AE250" s="337">
        <f>AC250*M250</f>
        <v/>
      </c>
      <c r="AF250" s="332" t="n">
        <v>239630</v>
      </c>
      <c r="AG250" s="332" t="n">
        <v>29457</v>
      </c>
      <c r="AH250" s="225">
        <f>IF(AF250&gt;2500000,AQ$2,IF(AF250&gt;1000000,AR$2,IF(AF250&gt;750000,AS$2,IF(AF250&gt;500000,AT$2,IF(AF250&lt;500000,AU$2)))))</f>
        <v/>
      </c>
      <c r="AI250" s="31">
        <f>IF(AH250=AQ$2,20,IF(AH250=AR$2,15,IF(AH250=AS$2,10,IF(AH250=AT$2,5,IF(AH250=AU$2,0)))))</f>
        <v/>
      </c>
      <c r="AJ250" s="284" t="n">
        <v>79</v>
      </c>
      <c r="AK250" s="31">
        <f>IF(AJ250&gt;84,20,IF(AJ250&gt;80,15,IF(AJ250&gt;75,10,IF(AJ250&gt;70,5,IF(AJ250&gt;49,0,IF(AJ250&lt;1,0,IF(AJ250&lt;20,-20,IF(AJ250&lt;30,-15,IF(AJ250&lt;40,-10,IF(AJ250&lt;50,-5))))))))))</f>
        <v/>
      </c>
      <c r="AL250" s="22" t="n"/>
      <c r="AM250" s="550" t="inlineStr">
        <is>
          <t>C</t>
        </is>
      </c>
      <c r="AN250" s="22">
        <f>IF(AM250=$AN$1,20,IF(AM250=$AO$1,17,IF(AM250=$AP$1,12,IF(AM250=$AQ$1,5,IF(AM250=$AR$1,0)))))</f>
        <v/>
      </c>
      <c r="AP250" s="31" t="n"/>
      <c r="AQ250" s="239" t="inlineStr">
        <is>
          <t>Bullish</t>
        </is>
      </c>
      <c r="AR250" s="548">
        <f>IF(AQ250=$AS$1,20,IF(AQ250=$AU$1,18,IF(AQ250=$AW$1,14,IF(AQ250=$AY$1,10,IF(AQ250=$BA$1,5,IF(AQ250=$BC$1,0,IF(AQ250=$BD$1,-2.5)))))))</f>
        <v/>
      </c>
      <c r="AS250" s="189" t="n">
        <v>0.5</v>
      </c>
      <c r="AT250" s="22">
        <f>IF(AS250&lt;1,5,IF(AS250&lt;2,0,IF(AS250&gt;2,-5, IF(AS250=0,5,IF(AS250&lt;0,-7)))))</f>
        <v/>
      </c>
      <c r="AU250" s="189" t="n">
        <v>37.42</v>
      </c>
      <c r="AV250" s="22">
        <f>IF(AU250&lt;0,-7,IF(AU250&lt;15,5,IF(AU250&lt;25,2,IF(AU250=25,-5,IF(AU250&gt;25,0)))))</f>
        <v/>
      </c>
      <c r="AW250" s="189" t="n">
        <v>3.07</v>
      </c>
      <c r="AX250" s="22">
        <f>IF(AW250=1,5,IF(AW250&lt;1,5,IF(AW250&gt;1,0)))</f>
        <v/>
      </c>
      <c r="AY250" s="178" t="inlineStr">
        <is>
          <t>V Bearish</t>
        </is>
      </c>
      <c r="AZ250" s="189" t="n">
        <v>10</v>
      </c>
      <c r="BA250" s="18" t="n">
        <v>0.142</v>
      </c>
      <c r="BB250" s="548">
        <f>IF(BA250&gt;0.05,2,IF(BA250&gt;0,1,IF(BA250&lt;-0.05,-1,IF(BA250&lt;0.1,-2))))</f>
        <v/>
      </c>
      <c r="BC250" s="554" t="n">
        <v>45291</v>
      </c>
      <c r="BD250" s="22" t="n">
        <v>240.82</v>
      </c>
      <c r="BE250" s="22">
        <f>X250</f>
        <v/>
      </c>
      <c r="BF250" s="18">
        <f>IF(BD250&gt;0,(BE250-BD250)/BD250,0)</f>
        <v/>
      </c>
      <c r="BG250" s="548">
        <f>IF(BF250&gt;0.05,4,IF(BF250&gt;0,2,IF(BF250&lt;-0.05,-2,IF(BF250&lt;0.1,-4))))</f>
        <v/>
      </c>
      <c r="BH250" s="225" t="n">
        <v>2</v>
      </c>
      <c r="BI250" s="225">
        <f>BH250*M365</f>
        <v/>
      </c>
      <c r="BJ250" s="225">
        <f>IF(BH250&gt;5,-1,IF(BH250&gt;4,0,IF(BH250&gt;3,1,IF(BH250&gt;2,2,IF(BH250&gt;1,2, IF(BH250=0,2,IF(BH250&lt;-5,-2,IF(BH250&lt;4,2,IF(BH250&lt;0,1)))))))))</f>
        <v/>
      </c>
      <c r="BK250" s="31" t="n">
        <v>10</v>
      </c>
      <c r="BL250" s="31">
        <f>BK250*M250</f>
        <v/>
      </c>
      <c r="BM250" s="548">
        <f>IF(BK250&gt;40,4,IF(BK250&gt;30,3.5,IF(BK250&gt;20,3,IF(BK250&gt;10,2,IF(BK250&gt;0,1,IF(BK250=0,0.5,IF(BK250&lt;-40,-4,IF(BK250&lt;-30,-3,IF(BK250&lt;-20,-2.5,IF(BK250&lt;-10,-2,IF(BK250&lt;0,0)))))))))))</f>
        <v/>
      </c>
      <c r="BN250" s="61" t="n">
        <v>39</v>
      </c>
      <c r="BO250" s="61">
        <f>BN250*M250</f>
        <v/>
      </c>
      <c r="BP250" s="548">
        <f>IF(BN250&lt;10,5,IF(BN250&lt;20,4,IF(BN250&lt;30,3,IF(BN250&lt;40,2,IF(BN250&lt;50,1,IF(BN250=50,0,IF(BN250&gt;90,-5,IF(BN250&gt;80,-4,IF(BN250&gt;70,-3,IF(BN250&gt;60,-2,IF(BN250&gt;50,-1,0)))))))))))</f>
        <v/>
      </c>
      <c r="BQ250" s="206" t="n"/>
      <c r="BR250" s="61" t="n">
        <v>0.49</v>
      </c>
      <c r="BS250" s="337">
        <f>BR250*M250</f>
        <v/>
      </c>
      <c r="BT250" s="225">
        <f>IF(BR250=1,20,IF(BR250&gt;0.9,16,IF(BR250&gt;0.8,12,IF(BR250&gt;0.7,8,IF(BR250&gt;0.6,4,IF(BR250&gt;0.5,0,IF(BR250&gt;0.4,-1,IF(BR250&gt;0.3,-2,IF(BR250&gt;0.2,-3,IF(BR250&gt;0.1,-4,IF(BR250&gt;0,-5,IF(BR250=0,-5))))))))))))</f>
        <v/>
      </c>
      <c r="BU250" s="61" t="n"/>
      <c r="BV250" s="548" t="inlineStr">
        <is>
          <t>Neut</t>
        </is>
      </c>
      <c r="BW250" s="548">
        <f>IF(BV250=$BZ$1,8,IF(BV250=$CA$1,4,IF(BV250=$CB$1,0,IF(BV250=$CC$1,-4,IF(BV250=$CE$1,-8)))))</f>
        <v/>
      </c>
      <c r="BX250" s="206" t="inlineStr">
        <is>
          <t>˄</t>
        </is>
      </c>
      <c r="BY250" s="206">
        <f>IF(BX250=BR$1,5,IF(BX250=BV$1,0,IF(BX250=BX$1,-5)))</f>
        <v/>
      </c>
      <c r="BZ250" s="25" t="n"/>
      <c r="CA250" s="548" t="inlineStr">
        <is>
          <t>Buy</t>
        </is>
      </c>
      <c r="CB250" s="61" t="n">
        <v>190</v>
      </c>
      <c r="CC250" s="61" t="n">
        <v>340</v>
      </c>
      <c r="CD250" s="332" t="n"/>
      <c r="CE250" t="inlineStr">
        <is>
          <t>Industrials</t>
        </is>
      </c>
      <c r="CF250" t="inlineStr">
        <is>
          <t>Capital Goods</t>
        </is>
      </c>
      <c r="CG250" t="inlineStr">
        <is>
          <t>Electrical Equipment</t>
        </is>
      </c>
      <c r="CL250" s="332" t="n"/>
      <c r="CO250" s="548" t="n"/>
      <c r="CR250" t="inlineStr">
        <is>
          <t>ETN</t>
        </is>
      </c>
    </row>
    <row r="251">
      <c r="A251" s="548" t="n"/>
      <c r="B251" s="246" t="n"/>
      <c r="C251" s="246" t="n"/>
      <c r="D251" s="413" t="n"/>
      <c r="E251" s="227" t="n"/>
      <c r="F251" s="364" t="n"/>
      <c r="G251" s="364" t="n">
        <v>400</v>
      </c>
      <c r="H251" s="407" t="n">
        <v>21.1</v>
      </c>
      <c r="I251" s="408" t="n">
        <v>8440</v>
      </c>
      <c r="J251" s="485" t="n">
        <v>45980</v>
      </c>
      <c r="K251" s="246" t="n"/>
      <c r="L251" s="357" t="n"/>
      <c r="M251" s="358" t="n"/>
      <c r="N251" s="335" t="n"/>
      <c r="O251" s="345" t="n"/>
      <c r="P251" s="335" t="n"/>
      <c r="Q251" s="246" t="n"/>
      <c r="R251" s="246" t="n"/>
      <c r="S251" s="249">
        <f>IF(BN251&lt;30,$BX$1,IF(BN251&gt;70,$BR$1,$BV$1))</f>
        <v/>
      </c>
      <c r="T251" s="451" t="n"/>
      <c r="U251" s="547" t="inlineStr">
        <is>
          <t>SMR</t>
        </is>
      </c>
      <c r="V251" t="inlineStr">
        <is>
          <t>NuScale Power Corporation</t>
        </is>
      </c>
      <c r="W251" s="183" t="n"/>
      <c r="X251" s="80" t="n">
        <v>21.12</v>
      </c>
      <c r="Y251" s="189">
        <f>AA251*O251</f>
        <v/>
      </c>
      <c r="Z251" s="189">
        <f>(AA251*Y251)/Y$3</f>
        <v/>
      </c>
      <c r="AA251" s="22">
        <f>AN251+AP251+AR251+AZ251+BB251+BG251+BJ251+BM251+BT251+BW251+BY251+AC251+AI251+BP251+AK251</f>
        <v/>
      </c>
      <c r="AB251" s="336" t="n">
        <v>17</v>
      </c>
      <c r="AC251" s="337" t="n">
        <v>20.5</v>
      </c>
      <c r="AD251" s="366">
        <f>AB251*M251</f>
        <v/>
      </c>
      <c r="AE251" s="337">
        <f>AC251*M251</f>
        <v/>
      </c>
      <c r="AF251" s="332" t="n">
        <v>148609</v>
      </c>
      <c r="AG251" s="332" t="n">
        <v>8070</v>
      </c>
      <c r="AH251" s="225">
        <f>IF(AF251&gt;2500000,AQ$2,IF(AF251&gt;1000000,AR$2,IF(AF251&gt;750000,AS$2,IF(AF251&gt;500000,AT$2,IF(AF251&lt;500000,AU$2)))))</f>
        <v/>
      </c>
      <c r="AI251" s="31">
        <f>IF(AH251=AQ$2,20,IF(AH251=AR$2,15,IF(AH251=AS$2,10,IF(AH251=AT$2,5,IF(AH251=AU$2,0)))))</f>
        <v/>
      </c>
      <c r="AJ251" s="284" t="n">
        <v>48</v>
      </c>
      <c r="AK251" s="31">
        <f>IF(AJ251&gt;84,20,IF(AJ251&gt;80,15,IF(AJ251&gt;75,10,IF(AJ251&gt;70,5,IF(AJ251&gt;49,0,IF(AJ251&lt;1,0,IF(AJ251&lt;20,-20,IF(AJ251&lt;30,-15,IF(AJ251&lt;40,-10,IF(AJ251&lt;50,-5))))))))))</f>
        <v/>
      </c>
      <c r="AL251" s="22" t="n"/>
      <c r="AM251" s="550" t="inlineStr">
        <is>
          <t>C</t>
        </is>
      </c>
      <c r="AN251" s="22">
        <f>IF(AM251=$AN$1,20,IF(AM251=$AO$1,17,IF(AM251=$AP$1,12,IF(AM251=$AQ$1,5,IF(AM251=$AR$1,0)))))</f>
        <v/>
      </c>
      <c r="AO251">
        <f>IF(AM251=AN$1,5,IF(AM251=AO$1,4,IF(AM251=AP$1,3,IF(AM251=AQ$1,2,IF(AM251=AR$1,1,0)))))</f>
        <v/>
      </c>
      <c r="AP251" s="31" t="n"/>
      <c r="AQ251" s="175" t="inlineStr">
        <is>
          <t>Neutral</t>
        </is>
      </c>
      <c r="AR251" s="548">
        <f>IF(AQ251=$AS$1,20,IF(AQ251=$AU$1,18,IF(AQ251=$AW$1,14,IF(AQ251=$AY$1,10,IF(AQ251=$BA$1,5,IF(AQ251=$BC$1,0,IF(AQ251=$BD$1,-2.5)))))))</f>
        <v/>
      </c>
      <c r="AS251" s="189" t="n">
        <v>0</v>
      </c>
      <c r="AT251" s="22">
        <f>IF(AS251&lt;1,5,IF(AS251&lt;2,0,IF(AS251&gt;2,-5, IF(AS251=0,5,IF(AS251&lt;0,-7)))))</f>
        <v/>
      </c>
      <c r="AU251" s="189" t="n">
        <v>-31.95</v>
      </c>
      <c r="AV251" s="22">
        <f>IF(AU251&lt;0,-7,IF(AU251&lt;15,5,IF(AU251&lt;25,2,IF(AU251=25,-5,IF(AU251&gt;25,0)))))</f>
        <v/>
      </c>
      <c r="AW251" s="189" t="inlineStr">
        <is>
          <t>N/A</t>
        </is>
      </c>
      <c r="AX251" s="22">
        <f>IF(AW251=1,5,IF(AW251&lt;1,5,IF(AW251&gt;1,0)))</f>
        <v/>
      </c>
      <c r="AY251" s="273" t="inlineStr">
        <is>
          <t>Bearish</t>
        </is>
      </c>
      <c r="AZ251" s="189">
        <f>IF(AY251=$AS$1,20,IF(AY251=$AU$1,18,IF(AY251=$AW$1,14,IF(AY251=$AY$1,10,IF(AY251=$BA$1,5,IF(AY251=$BC$1,0,IF(AY251=$BD$1,-2.5)))))))</f>
        <v/>
      </c>
      <c r="BA251" s="18" t="n">
        <v>-0.09</v>
      </c>
      <c r="BB251" s="548">
        <f>IF(BA251&gt;0.05,2,IF(BA251&gt;0,1,IF(BA251&lt;-0.05,-1,IF(BA251&lt;0.1,-2))))</f>
        <v/>
      </c>
      <c r="BC251" s="554" t="n">
        <v>45657</v>
      </c>
      <c r="BD251" s="22" t="n">
        <v>3.29</v>
      </c>
      <c r="BE251" s="22">
        <f>X251</f>
        <v/>
      </c>
      <c r="BF251" s="18">
        <f>IF(BD251&gt;0,(BE251-BD251)/BD251,0)</f>
        <v/>
      </c>
      <c r="BG251" s="548">
        <f>IF(BF251&gt;0.05,4,IF(BF251&gt;0,2,IF(BF251&lt;-0.05,-2,IF(BF251&lt;0.1,-4))))</f>
        <v/>
      </c>
      <c r="BH251" s="225" t="n">
        <v>-4</v>
      </c>
      <c r="BI251" s="225">
        <f>BH251*M251</f>
        <v/>
      </c>
      <c r="BJ251" s="225">
        <f>IF(BH251&gt;5,-1,IF(BH251&gt;4,0,IF(BH251&gt;3,1,IF(BH251&gt;2,2,IF(BH251&gt;1,2, IF(BH251=0,2,IF(BH251&lt;-5,-2,IF(BH251&lt;4,2,IF(BH251&lt;0,1)))))))))</f>
        <v/>
      </c>
      <c r="BK251" s="31" t="n">
        <v>-26</v>
      </c>
      <c r="BL251" s="31">
        <f>BK251*M251</f>
        <v/>
      </c>
      <c r="BM251" s="548">
        <f>IF(BK251&gt;40,4,IF(BK251&gt;30,3.5,IF(BK251&gt;20,3,IF(BK251&gt;10,2,IF(BK251&gt;0,1,IF(BK251=0,0.5,IF(BK251&lt;-40,-4,IF(BK251&lt;-30,-3,IF(BK251&lt;-20,-2.5,IF(BK251&lt;-10,-2,IF(BK251&lt;0,0)))))))))))</f>
        <v/>
      </c>
      <c r="BN251" s="61" t="n">
        <v>12</v>
      </c>
      <c r="BO251" s="61">
        <f>BN251*M251</f>
        <v/>
      </c>
      <c r="BP251" s="548">
        <f>IF(BN251&lt;10,5,IF(BN251&lt;20,4,IF(BN251&lt;30,3,IF(BN251&lt;40,2,IF(BN251&lt;50,1,IF(BN251=50,0,IF(BN251&gt;90,-5,IF(BN251&gt;80,-4,IF(BN251&gt;70,-3,IF(BN251&gt;60,-2,IF(BN251&gt;50,-1,0)))))))))))</f>
        <v/>
      </c>
      <c r="BQ251" s="206" t="n"/>
      <c r="BR251" s="61" t="n">
        <v>0.01</v>
      </c>
      <c r="BS251" s="337">
        <f>BR251*M251</f>
        <v/>
      </c>
      <c r="BT251" s="225">
        <f>IF(BR251=1,20,IF(BR251&gt;0.9,16,IF(BR251&gt;0.8,12,IF(BR251&gt;0.7,8,IF(BR251&gt;0.6,4,IF(BR251&gt;0.5,0,IF(BR251&gt;0.4,-1,IF(BR251&gt;0.3,-2,IF(BR251&gt;0.2,-3,IF(BR251&gt;0.1,-4,IF(BR251&gt;0,-5,IF(BR251=0,-5))))))))))))</f>
        <v/>
      </c>
      <c r="BU251" s="61" t="n"/>
      <c r="BV251" s="548" t="inlineStr">
        <is>
          <t>V Bear</t>
        </is>
      </c>
      <c r="BW251" s="548">
        <f>IF(BV251=$BZ$1,8,IF(BV251=$CA$1,4,IF(BV251=$CB$1,0,IF(BV251=$CC$1,-4,IF(BV251=$CE$1,-8)))))</f>
        <v/>
      </c>
      <c r="BX251" s="206">
        <f>BX1</f>
        <v/>
      </c>
      <c r="BY251" s="206">
        <f>IF(BX251=BR$1,5,IF(BX251=BV$1,0,IF(BX251=BX$1,-5)))</f>
        <v/>
      </c>
      <c r="BZ251" s="554" t="n"/>
      <c r="CA251" s="548" t="inlineStr">
        <is>
          <t>Buy</t>
        </is>
      </c>
      <c r="CB251" s="61" t="n">
        <v>1.95</v>
      </c>
      <c r="CC251" s="61" t="n">
        <v>8.5</v>
      </c>
      <c r="CD251" s="332" t="n"/>
      <c r="CE251" t="inlineStr">
        <is>
          <t>Industrials</t>
        </is>
      </c>
      <c r="CF251" t="inlineStr">
        <is>
          <t>Capital Goods</t>
        </is>
      </c>
      <c r="CG251" t="inlineStr">
        <is>
          <t>Electrical Equipment</t>
        </is>
      </c>
      <c r="CH251" t="inlineStr">
        <is>
          <t>Electrical Components &amp; Equipment</t>
        </is>
      </c>
      <c r="CL251" s="332" t="n"/>
      <c r="CO251" s="548" t="n"/>
      <c r="CR251" t="inlineStr">
        <is>
          <t>SMR</t>
        </is>
      </c>
    </row>
    <row r="252">
      <c r="B252" s="246" t="n"/>
      <c r="C252" s="246" t="n"/>
      <c r="D252" s="246" t="n"/>
      <c r="E252" s="246" t="n"/>
      <c r="F252" s="246" t="n"/>
      <c r="G252" s="246" t="n"/>
      <c r="H252" s="246" t="n"/>
      <c r="I252" s="246" t="n"/>
      <c r="J252" s="246" t="n"/>
      <c r="K252" s="246" t="n"/>
      <c r="L252" s="270" t="n"/>
      <c r="M252" s="358" t="n"/>
      <c r="N252" s="335" t="n"/>
      <c r="O252" s="246" t="n"/>
      <c r="P252" s="246" t="n"/>
      <c r="Q252" s="246" t="n"/>
      <c r="R252" s="246" t="n"/>
      <c r="S252" s="249">
        <f>IF(BN252&lt;30,$BX$1,IF(BN252&gt;70,$BR$1,$BV$1))</f>
        <v/>
      </c>
      <c r="T252" s="451" t="n"/>
      <c r="U252" s="547" t="inlineStr">
        <is>
          <t>CAT</t>
        </is>
      </c>
      <c r="V252" t="inlineStr">
        <is>
          <t>Caterpillar Inc.</t>
        </is>
      </c>
      <c r="X252" s="80" t="n">
        <v>497.85</v>
      </c>
      <c r="Y252" s="189" t="n"/>
      <c r="Z252" s="189" t="n"/>
      <c r="AA252" s="22">
        <f>AN252+AP252+AR252+AZ252+BB252+BG252+BJ252+BM252+BT252+BW252+BY252+AC252+AI252+BP252+AK252</f>
        <v/>
      </c>
      <c r="AB252" s="336">
        <f>IF(X252&gt;0,AB$246,0)</f>
        <v/>
      </c>
      <c r="AC252" s="337">
        <f>IF(AB252&gt;0,AC$246,0)</f>
        <v/>
      </c>
      <c r="AD252" s="366">
        <f>AB252*M252</f>
        <v/>
      </c>
      <c r="AE252" s="337">
        <f>AC252*M252</f>
        <v/>
      </c>
      <c r="AF252" s="332" t="n">
        <v>591846</v>
      </c>
      <c r="AG252" s="332" t="n">
        <v>99364</v>
      </c>
      <c r="AH252" s="225">
        <f>IF(AF252&gt;2500000,AQ$2,IF(AF252&gt;1000000,AR$2,IF(AF252&gt;750000,AS$2,IF(AF252&gt;500000,AT$2,IF(AF252&lt;500000,AU$2)))))</f>
        <v/>
      </c>
      <c r="AI252" s="31">
        <f>IF(AH252=AQ$2,20,IF(AH252=AR$2,15,IF(AH252=AS$2,10,IF(AH252=AT$2,5,IF(AH252=AU$2,0)))))</f>
        <v/>
      </c>
      <c r="AJ252" s="284" t="n">
        <v>75</v>
      </c>
      <c r="AK252" s="31">
        <f>IF(AJ252&gt;84,20,IF(AJ252&gt;80,15,IF(AJ252&gt;75,10,IF(AJ252&gt;70,5,IF(AJ252&gt;49,0,IF(AJ252&lt;1,0,IF(AJ252&lt;20,-20,IF(AJ252&lt;30,-15,IF(AJ252&lt;40,-10,IF(AJ252&lt;50,-5))))))))))</f>
        <v/>
      </c>
      <c r="AL252" s="22" t="n"/>
      <c r="AM252" s="550" t="inlineStr">
        <is>
          <t>C</t>
        </is>
      </c>
      <c r="AN252" s="22">
        <f>IF(AM252=$AN$1,20,IF(AM252=$AO$1,17,IF(AM252=$AP$1,12,IF(AM252=$AQ$1,5,IF(AM252=$AR$1,0)))))</f>
        <v/>
      </c>
      <c r="AP252" s="31" t="n"/>
      <c r="AQ252" s="239" t="inlineStr">
        <is>
          <t>Bullish</t>
        </is>
      </c>
      <c r="AR252" s="548">
        <f>IF(AQ252=$AS$1,20,IF(AQ252=$AU$1,18,IF(AQ252=$AW$1,14,IF(AQ252=$AY$1,10,IF(AQ252=$BA$1,5,IF(AQ252=$BC$1,0,IF(AQ252=$BD$1,-2.5)))))))</f>
        <v/>
      </c>
      <c r="AS252" s="189" t="n">
        <v>1.5</v>
      </c>
      <c r="AT252" s="22">
        <f>IF(AS252&lt;1,5,IF(AS252&lt;2,0,IF(AS252&gt;2,-5, IF(AS252=0,5,IF(AS252&lt;0,-7)))))</f>
        <v/>
      </c>
      <c r="AU252" s="189" t="n">
        <v>25.19</v>
      </c>
      <c r="AV252" s="22">
        <f>IF(AU252&lt;0,-7,IF(AU252&lt;15,5,IF(AU252&lt;25,2,IF(AU252=25,-5,IF(AU252&gt;25,0)))))</f>
        <v/>
      </c>
      <c r="AW252" s="189" t="n">
        <v>3.84</v>
      </c>
      <c r="AX252" s="22">
        <f>IF(AW252=1,5,IF(AW252&lt;1,5,IF(AW252&gt;1,0)))</f>
        <v/>
      </c>
      <c r="AY252" s="178" t="inlineStr">
        <is>
          <t>V Bearish</t>
        </is>
      </c>
      <c r="AZ252" s="189" t="n">
        <v>10</v>
      </c>
      <c r="BA252" s="18" t="n">
        <v>0.273</v>
      </c>
      <c r="BB252" s="548">
        <f>IF(BA252&gt;0.05,2,IF(BA252&gt;0,1,IF(BA252&lt;-0.05,-1,IF(BA252&lt;0.1,-2))))</f>
        <v/>
      </c>
      <c r="BC252" s="554" t="n">
        <v>45291</v>
      </c>
      <c r="BD252" s="22" t="n">
        <v>293.24</v>
      </c>
      <c r="BE252" s="22">
        <f>X252</f>
        <v/>
      </c>
      <c r="BF252" s="18">
        <f>IF(BD252&gt;0,(BE252-BD252)/BD252,0)</f>
        <v/>
      </c>
      <c r="BG252" s="548">
        <f>IF(BF252&gt;0.05,4,IF(BF252&gt;0,2,IF(BF252&lt;-0.05,-2,IF(BF252&lt;0.1,-4))))</f>
        <v/>
      </c>
      <c r="BH252" s="225" t="n">
        <v>0</v>
      </c>
      <c r="BI252" s="225">
        <f>BH252*M366</f>
        <v/>
      </c>
      <c r="BJ252" s="225">
        <f>IF(BH252&gt;5,-1,IF(BH252&gt;4,0,IF(BH252&gt;3,1,IF(BH252&gt;2,2,IF(BH252&gt;1,2, IF(BH252=0,2,IF(BH252&lt;-5,-2,IF(BH252&lt;4,2,IF(BH252&lt;0,1)))))))))</f>
        <v/>
      </c>
      <c r="BK252" s="31" t="n">
        <v>27</v>
      </c>
      <c r="BL252" s="31">
        <f>BK252*M252</f>
        <v/>
      </c>
      <c r="BM252" s="548">
        <f>IF(BK252&gt;40,4,IF(BK252&gt;30,3.5,IF(BK252&gt;20,3,IF(BK252&gt;10,2,IF(BK252&gt;0,1,IF(BK252=0,0.5,IF(BK252&lt;-40,-4,IF(BK252&lt;-30,-3,IF(BK252&lt;-20,-2.5,IF(BK252&lt;-10,-2,IF(BK252&lt;0,0)))))))))))</f>
        <v/>
      </c>
      <c r="BN252" s="61" t="n">
        <v>55</v>
      </c>
      <c r="BO252" s="61">
        <f>BN252*M252</f>
        <v/>
      </c>
      <c r="BP252" s="548">
        <f>IF(BN252&lt;10,5,IF(BN252&lt;20,4,IF(BN252&lt;30,3,IF(BN252&lt;40,2,IF(BN252&lt;50,1,IF(BN252=50,0,IF(BN252&gt;90,-5,IF(BN252&gt;80,-4,IF(BN252&gt;70,-3,IF(BN252&gt;60,-2,IF(BN252&gt;50,-1,0)))))))))))</f>
        <v/>
      </c>
      <c r="BQ252" s="206" t="n"/>
      <c r="BR252" s="61" t="n">
        <v>1</v>
      </c>
      <c r="BS252" s="337">
        <f>BR252*M252</f>
        <v/>
      </c>
      <c r="BT252" s="225">
        <f>IF(BR252=1,20,IF(BR252&gt;0.9,16,IF(BR252&gt;0.8,12,IF(BR252&gt;0.7,8,IF(BR252&gt;0.6,4,IF(BR252&gt;0.5,0,IF(BR252&gt;0.4,-1,IF(BR252&gt;0.3,-2,IF(BR252&gt;0.2,-3,IF(BR252&gt;0.1,-4,IF(BR252&gt;0,-5,IF(BR252=0,-5))))))))))))</f>
        <v/>
      </c>
      <c r="BU252" s="61" t="n"/>
      <c r="BV252" s="548" t="inlineStr">
        <is>
          <t>Neut</t>
        </is>
      </c>
      <c r="BW252" s="548">
        <f>IF(BV252=$BZ$1,8,IF(BV252=$CA$1,4,IF(BV252=$CB$1,0,IF(BV252=$CC$1,-4,IF(BV252=$CE$1,-8)))))</f>
        <v/>
      </c>
      <c r="BX252" s="206" t="inlineStr">
        <is>
          <t>˄</t>
        </is>
      </c>
      <c r="BY252" s="206">
        <f>IF(BX252=BR$1,5,IF(BX252=BV$1,0,IF(BX252=BX$1,-5)))</f>
        <v/>
      </c>
      <c r="BZ252" s="554" t="n">
        <v>45959</v>
      </c>
      <c r="CA252" s="548" t="inlineStr">
        <is>
          <t>Buy</t>
        </is>
      </c>
      <c r="CB252" s="61" t="n"/>
      <c r="CC252" s="61" t="n"/>
      <c r="CD252" s="332" t="n"/>
      <c r="CE252" t="inlineStr">
        <is>
          <t>Industrials</t>
        </is>
      </c>
      <c r="CF252" t="inlineStr">
        <is>
          <t>Capital Goods</t>
        </is>
      </c>
      <c r="CG252" t="inlineStr">
        <is>
          <t>Machinery</t>
        </is>
      </c>
      <c r="CH252" t="inlineStr">
        <is>
          <t>Industrial Machinery</t>
        </is>
      </c>
      <c r="CL252" s="332" t="n"/>
      <c r="CR252" t="inlineStr">
        <is>
          <t>CAT</t>
        </is>
      </c>
    </row>
    <row r="253">
      <c r="B253" s="246" t="n"/>
      <c r="C253" s="246" t="n"/>
      <c r="D253" s="246" t="n"/>
      <c r="E253" s="246" t="n"/>
      <c r="F253" s="246" t="n"/>
      <c r="G253" s="246" t="n"/>
      <c r="H253" s="246" t="n"/>
      <c r="I253" s="246" t="n"/>
      <c r="J253" s="246" t="n"/>
      <c r="K253" s="246" t="n"/>
      <c r="L253" s="270" t="n"/>
      <c r="M253" s="358" t="n"/>
      <c r="N253" s="335" t="n"/>
      <c r="O253" s="246" t="n"/>
      <c r="P253" s="246" t="n"/>
      <c r="Q253" s="246" t="n"/>
      <c r="R253" s="246" t="n"/>
      <c r="S253" s="249">
        <f>IF(BN253&lt;30,$BX$1,IF(BN253&gt;70,$BR$1,$BV$1))</f>
        <v/>
      </c>
      <c r="T253" s="451" t="n"/>
      <c r="U253" s="547" t="inlineStr">
        <is>
          <t>DE</t>
        </is>
      </c>
      <c r="V253" t="inlineStr">
        <is>
          <t>Deere &amp; Company</t>
        </is>
      </c>
      <c r="X253" s="356" t="n">
        <v>462.88</v>
      </c>
      <c r="Y253" s="189" t="n"/>
      <c r="Z253" s="189" t="n"/>
      <c r="AA253" s="22">
        <f>AN253+AP253+AR253+AZ253+BB253+BG253+BJ253+BM253+BT253+BW253+BY253+AC253+AI253+BP253+AK253</f>
        <v/>
      </c>
      <c r="AB253" s="336">
        <f>IF(X253&gt;0,AB$246,0)</f>
        <v/>
      </c>
      <c r="AC253" s="337">
        <f>IF(AB253&gt;0,AC$246,0)</f>
        <v/>
      </c>
      <c r="AD253" s="366">
        <f>AB253*M253</f>
        <v/>
      </c>
      <c r="AE253" s="337">
        <f>AC253*M253</f>
        <v/>
      </c>
      <c r="AF253" s="332" t="n">
        <v>725998</v>
      </c>
      <c r="AG253" s="332" t="n">
        <v>108869</v>
      </c>
      <c r="AH253" s="225">
        <f>IF(AF253&gt;2500000,AQ$2,IF(AF253&gt;1000000,AR$2,IF(AF253&gt;750000,AS$2,IF(AF253&gt;500000,AT$2,IF(AF253&lt;500000,AU$2)))))</f>
        <v/>
      </c>
      <c r="AI253" s="31">
        <f>IF(AH253=AQ$2,20,IF(AH253=AR$2,15,IF(AH253=AS$2,10,IF(AH253=AT$2,5,IF(AH253=AU$2,0)))))</f>
        <v/>
      </c>
      <c r="AJ253" s="284" t="n">
        <v>64</v>
      </c>
      <c r="AK253" s="31">
        <f>IF(AJ253&gt;84,20,IF(AJ253&gt;80,15,IF(AJ253&gt;75,10,IF(AJ253&gt;70,5,IF(AJ253&gt;49,0,IF(AJ253&lt;1,0,IF(AJ253&lt;20,-20,IF(AJ253&lt;30,-15,IF(AJ253&lt;40,-10,IF(AJ253&lt;50,-5))))))))))</f>
        <v/>
      </c>
      <c r="AL253" s="22" t="n"/>
      <c r="AM253" s="550" t="inlineStr">
        <is>
          <t>C</t>
        </is>
      </c>
      <c r="AN253" s="22">
        <f>IF(AM253=$AN$1,20,IF(AM253=$AO$1,17,IF(AM253=$AP$1,12,IF(AM253=$AQ$1,5,IF(AM253=$AR$1,0)))))</f>
        <v/>
      </c>
      <c r="AP253" s="31" t="n"/>
      <c r="AQ253" s="273" t="inlineStr">
        <is>
          <t>Bearish</t>
        </is>
      </c>
      <c r="AR253" s="548">
        <f>IF(AQ253=$AS$1,20,IF(AQ253=$AU$1,18,IF(AQ253=$AW$1,14,IF(AQ253=$AY$1,10,IF(AQ253=$BA$1,5,IF(AQ253=$BC$1,0,IF(AQ253=$BD$1,-2.5)))))))</f>
        <v/>
      </c>
      <c r="AS253" s="189" t="n">
        <v>1.78</v>
      </c>
      <c r="AT253" s="22">
        <f>IF(AS253&lt;1,5,IF(AS253&lt;2,0,IF(AS253&gt;2,-5, IF(AS253=0,5,IF(AS253&lt;0,-7)))))</f>
        <v/>
      </c>
      <c r="AU253" s="189" t="n">
        <v>24.13</v>
      </c>
      <c r="AV253" s="22">
        <f>IF(AU253&lt;0,-7,IF(AU253&lt;15,5,IF(AU253&lt;25,2,IF(AU253=25,-5,IF(AU253&gt;25,0)))))</f>
        <v/>
      </c>
      <c r="AW253" s="189" t="n">
        <v>-8.470000000000001</v>
      </c>
      <c r="AX253" s="22">
        <f>IF(AW253=1,5,IF(AW253&lt;1,5,IF(AW253&gt;1,0)))</f>
        <v/>
      </c>
      <c r="AY253" s="178" t="inlineStr">
        <is>
          <t>V Bearish</t>
        </is>
      </c>
      <c r="AZ253" s="189" t="n">
        <v>10</v>
      </c>
      <c r="BA253" s="18" t="n">
        <v>0.133</v>
      </c>
      <c r="BB253" s="548">
        <f>IF(BA253&gt;0.05,2,IF(BA253&gt;0,1,IF(BA253&lt;-0.05,-1,IF(BA253&lt;0.1,-2))))</f>
        <v/>
      </c>
      <c r="BC253" s="554" t="n">
        <v>45291</v>
      </c>
      <c r="BD253" s="22" t="n">
        <v>399.87</v>
      </c>
      <c r="BE253" s="22">
        <f>X253</f>
        <v/>
      </c>
      <c r="BF253" s="18">
        <f>IF(BD253&gt;0,(BE253-BD253)/BD253,0)</f>
        <v/>
      </c>
      <c r="BG253" s="548">
        <f>IF(BF253&gt;0.05,4,IF(BF253&gt;0,2,IF(BF253&lt;-0.05,-2,IF(BF253&lt;0.1,-4))))</f>
        <v/>
      </c>
      <c r="BH253" s="225" t="n">
        <v>-2</v>
      </c>
      <c r="BI253" s="225">
        <f>BH253*M368</f>
        <v/>
      </c>
      <c r="BJ253" s="225">
        <f>IF(BH253&gt;5,-1,IF(BH253&gt;4,0,IF(BH253&gt;3,1,IF(BH253&gt;2,2,IF(BH253&gt;1,2, IF(BH253=0,2,IF(BH253&lt;-5,-2,IF(BH253&lt;4,2,IF(BH253&lt;0,1)))))))))</f>
        <v/>
      </c>
      <c r="BK253" s="31" t="n">
        <v>12</v>
      </c>
      <c r="BL253" s="31">
        <f>BK253*M253</f>
        <v/>
      </c>
      <c r="BM253" s="548">
        <f>IF(BK253&gt;40,4,IF(BK253&gt;30,3.5,IF(BK253&gt;20,3,IF(BK253&gt;10,2,IF(BK253&gt;0,1,IF(BK253=0,0.5,IF(BK253&lt;-40,-4,IF(BK253&lt;-30,-3,IF(BK253&lt;-20,-2.5,IF(BK253&lt;-10,-2,IF(BK253&lt;0,0)))))))))))</f>
        <v/>
      </c>
      <c r="BN253" s="61" t="n">
        <v>32</v>
      </c>
      <c r="BO253" s="61">
        <f>BN253*M253</f>
        <v/>
      </c>
      <c r="BP253" s="548">
        <f>IF(BN253&lt;10,5,IF(BN253&lt;20,4,IF(BN253&lt;30,3,IF(BN253&lt;40,2,IF(BN253&lt;50,1,IF(BN253=50,0,IF(BN253&gt;90,-5,IF(BN253&gt;80,-4,IF(BN253&gt;70,-3,IF(BN253&gt;60,-2,IF(BN253&gt;50,-1,0)))))))))))</f>
        <v/>
      </c>
      <c r="BQ253" s="206" t="n"/>
      <c r="BR253" s="61" t="n">
        <v>0.05</v>
      </c>
      <c r="BS253" s="337">
        <f>BR253*M253</f>
        <v/>
      </c>
      <c r="BT253" s="225">
        <f>IF(BR253=1,20,IF(BR253&gt;0.9,16,IF(BR253&gt;0.8,12,IF(BR253&gt;0.7,8,IF(BR253&gt;0.6,4,IF(BR253&gt;0.5,0,IF(BR253&gt;0.4,-1,IF(BR253&gt;0.3,-2,IF(BR253&gt;0.2,-3,IF(BR253&gt;0.1,-4,IF(BR253&gt;0,-5,IF(BR253=0,-5))))))))))))</f>
        <v/>
      </c>
      <c r="BU253" s="61" t="n"/>
      <c r="BV253" s="548" t="inlineStr">
        <is>
          <t>Neut</t>
        </is>
      </c>
      <c r="BW253" s="548">
        <f>IF(BV253=$BZ$1,8,IF(BV253=$CA$1,4,IF(BV253=$CB$1,0,IF(BV253=$CC$1,-4,IF(BV253=$CE$1,-8)))))</f>
        <v/>
      </c>
      <c r="BX253" s="206" t="inlineStr">
        <is>
          <t>˄</t>
        </is>
      </c>
      <c r="BY253" s="206">
        <f>IF(BX253=BR$1,5,IF(BX253=BV$1,0,IF(BX253=BX$1,-5)))</f>
        <v/>
      </c>
      <c r="BZ253" s="340" t="n"/>
      <c r="CA253" s="548" t="inlineStr">
        <is>
          <t>Buy</t>
        </is>
      </c>
      <c r="CB253" s="61" t="n">
        <v>350</v>
      </c>
      <c r="CC253" s="61" t="n">
        <v>450</v>
      </c>
      <c r="CD253" s="332" t="n"/>
      <c r="CE253" t="inlineStr">
        <is>
          <t>Industrials</t>
        </is>
      </c>
      <c r="CF253" t="inlineStr">
        <is>
          <t>Capital Goods</t>
        </is>
      </c>
      <c r="CG253" t="inlineStr">
        <is>
          <t>Machinery</t>
        </is>
      </c>
      <c r="CH253" t="inlineStr">
        <is>
          <t>Construction Machinery &amp; Heavy Trucks</t>
        </is>
      </c>
      <c r="CL253" s="332" t="n"/>
      <c r="CR253" t="inlineStr">
        <is>
          <t>DE</t>
        </is>
      </c>
    </row>
    <row r="254">
      <c r="B254" s="246" t="n"/>
      <c r="C254" s="246" t="n"/>
      <c r="D254" s="246" t="n"/>
      <c r="E254" s="246" t="n"/>
      <c r="F254" s="246" t="n"/>
      <c r="G254" s="246" t="n"/>
      <c r="H254" s="246" t="n"/>
      <c r="I254" s="246" t="n"/>
      <c r="J254" s="246" t="n"/>
      <c r="K254" s="246" t="n"/>
      <c r="L254" s="270" t="n"/>
      <c r="M254" s="358" t="n"/>
      <c r="N254" s="335" t="n"/>
      <c r="O254" s="246" t="n"/>
      <c r="P254" s="246" t="n"/>
      <c r="Q254" s="246" t="n"/>
      <c r="R254" s="246" t="n"/>
      <c r="S254" s="249">
        <f>IF(BN254&lt;30,$BX$1,IF(BN254&gt;70,$BR$1,$BV$1))</f>
        <v/>
      </c>
      <c r="T254" s="451" t="n"/>
      <c r="U254" s="547" t="inlineStr">
        <is>
          <t>CMI</t>
        </is>
      </c>
      <c r="V254" t="inlineStr">
        <is>
          <t>Cummins Inc.</t>
        </is>
      </c>
      <c r="X254" s="189" t="n">
        <v>432.8</v>
      </c>
      <c r="Y254" s="189" t="n"/>
      <c r="Z254" s="189" t="n"/>
      <c r="AA254" s="22">
        <f>AN254+AP254+AR254+AZ254+BB254+BG254+BJ254+BM254+BT254+BW254+BY254+AC254+AI254+BP254+AK254</f>
        <v/>
      </c>
      <c r="AB254" s="336">
        <f>IF(X254&gt;0,AB$246,0)</f>
        <v/>
      </c>
      <c r="AC254" s="337">
        <f>IF(AB254&gt;0,AC$246,0)</f>
        <v/>
      </c>
      <c r="AD254" s="366">
        <f>AB254*M254</f>
        <v/>
      </c>
      <c r="AE254" s="337">
        <f>AC254*M254</f>
        <v/>
      </c>
      <c r="AF254" s="332" t="n">
        <v>484483</v>
      </c>
      <c r="AG254" s="332" t="n">
        <v>42256</v>
      </c>
      <c r="AH254" s="225">
        <f>IF(AF254&gt;2500000,AQ$2,IF(AF254&gt;1000000,AR$2,IF(AF254&gt;750000,AS$2,IF(AF254&gt;500000,AT$2,IF(AF254&lt;500000,AU$2)))))</f>
        <v/>
      </c>
      <c r="AI254" s="31">
        <f>IF(AH254=AQ$2,20,IF(AH254=AR$2,15,IF(AH254=AS$2,10,IF(AH254=AT$2,5,IF(AH254=AU$2,0)))))</f>
        <v/>
      </c>
      <c r="AJ254" s="284" t="n">
        <v>64</v>
      </c>
      <c r="AK254" s="31">
        <f>IF(AJ254&gt;84,20,IF(AJ254&gt;80,15,IF(AJ254&gt;75,10,IF(AJ254&gt;70,5,IF(AJ254&gt;49,0,IF(AJ254&lt;1,0,IF(AJ254&lt;20,-20,IF(AJ254&lt;30,-15,IF(AJ254&lt;40,-10,IF(AJ254&lt;50,-5))))))))))</f>
        <v/>
      </c>
      <c r="AL254" s="22" t="n"/>
      <c r="AM254" s="371" t="inlineStr">
        <is>
          <t>B</t>
        </is>
      </c>
      <c r="AN254" s="22">
        <f>IF(AM254=$AN$1,20,IF(AM254=$AO$1,17,IF(AM254=$AP$1,12,IF(AM254=$AQ$1,5,IF(AM254=$AR$1,0)))))</f>
        <v/>
      </c>
      <c r="AP254" s="31" t="n"/>
      <c r="AQ254" s="176" t="inlineStr">
        <is>
          <t>V Bullish</t>
        </is>
      </c>
      <c r="AR254" s="548">
        <f>IF(AQ254=$AS$1,20,IF(AQ254=$AU$1,18,IF(AQ254=$AW$1,14,IF(AQ254=$AY$1,10,IF(AQ254=$BA$1,5,IF(AQ254=$BC$1,0,IF(AQ254=$BD$1,-2.5)))))))</f>
        <v/>
      </c>
      <c r="AS254" s="189" t="n">
        <v>0.5600000000000001</v>
      </c>
      <c r="AT254" s="22">
        <f>IF(AS254&lt;1,5,IF(AS254&lt;2,0,IF(AS254&gt;2,-5, IF(AS254=0,5,IF(AS254&lt;0,-7)))))</f>
        <v/>
      </c>
      <c r="AU254" s="189" t="n">
        <v>20.23</v>
      </c>
      <c r="AV254" s="22">
        <f>IF(AU254&lt;0,-7,IF(AU254&lt;15,5,IF(AU254&lt;25,2,IF(AU254=25,-5,IF(AU254&gt;25,0)))))</f>
        <v/>
      </c>
      <c r="AW254" s="189" t="n">
        <v>1.93</v>
      </c>
      <c r="AX254" s="22">
        <f>IF(AW254=1,5,IF(AW254&lt;1,5,IF(AW254&gt;1,0)))</f>
        <v/>
      </c>
      <c r="AY254" s="178" t="inlineStr">
        <is>
          <t>V Bearish</t>
        </is>
      </c>
      <c r="AZ254" s="189" t="n">
        <v>10</v>
      </c>
      <c r="BA254" s="18" t="n">
        <v>0.322</v>
      </c>
      <c r="BB254" s="548">
        <f>IF(BA254&gt;0.05,2,IF(BA254&gt;0,1,IF(BA254&lt;-0.05,-1,IF(BA254&lt;0.1,-2))))</f>
        <v/>
      </c>
      <c r="BC254" s="554" t="n">
        <v>45657</v>
      </c>
      <c r="BD254" s="22" t="n">
        <v>343.24</v>
      </c>
      <c r="BE254" s="22">
        <f>X254</f>
        <v/>
      </c>
      <c r="BF254" s="18">
        <f>IF(BD254&gt;0,(BE254-BD254)/BD254,0)</f>
        <v/>
      </c>
      <c r="BG254" s="548">
        <f>IF(BF254&gt;0.05,4,IF(BF254&gt;0,2,IF(BF254&lt;-0.05,-2,IF(BF254&lt;0.1,-4))))</f>
        <v/>
      </c>
      <c r="BH254" s="225" t="n">
        <v>4</v>
      </c>
      <c r="BI254" s="225">
        <f>BH254*M370</f>
        <v/>
      </c>
      <c r="BJ254" s="225">
        <f>IF(BH254&gt;5,-1,IF(BH254&gt;4,0,IF(BH254&gt;3,1,IF(BH254&gt;2,2,IF(BH254&gt;1,2, IF(BH254=0,2,IF(BH254&lt;-5,-2,IF(BH254&lt;4,2,IF(BH254&lt;0,1)))))))))</f>
        <v/>
      </c>
      <c r="BK254" s="31" t="n">
        <v>17</v>
      </c>
      <c r="BL254" s="31">
        <f>BK254*M370</f>
        <v/>
      </c>
      <c r="BM254" s="548">
        <f>IF(BK254&gt;40,4,IF(BK254&gt;30,3.5,IF(BK254&gt;20,3,IF(BK254&gt;10,2,IF(BK254&gt;0,1,IF(BK254=0,0.5,IF(BK254&lt;-40,-4,IF(BK254&lt;-30,-3,IF(BK254&lt;-20,-2.5,IF(BK254&lt;-10,-2,IF(BK254&lt;0,0)))))))))))</f>
        <v/>
      </c>
      <c r="BN254" s="61" t="n">
        <v>43</v>
      </c>
      <c r="BO254" s="61">
        <f>BN254*M254</f>
        <v/>
      </c>
      <c r="BP254" s="548">
        <f>IF(BN254&lt;10,5,IF(BN254&lt;20,4,IF(BN254&lt;30,3,IF(BN254&lt;40,2,IF(BN254&lt;50,1,IF(BN254=50,0,IF(BN254&gt;90,-5,IF(BN254&gt;80,-4,IF(BN254&gt;70,-3,IF(BN254&gt;60,-2,IF(BN254&gt;50,-1,0)))))))))))</f>
        <v/>
      </c>
      <c r="BQ254" s="206" t="n"/>
      <c r="BR254" s="61" t="n">
        <v>0.98</v>
      </c>
      <c r="BS254" s="337">
        <f>BR254*M254</f>
        <v/>
      </c>
      <c r="BT254" s="225">
        <f>IF(BR254=1,20,IF(BR254&gt;0.9,16,IF(BR254&gt;0.8,12,IF(BR254&gt;0.7,8,IF(BR254&gt;0.6,4,IF(BR254&gt;0.5,0,IF(BR254&gt;0.4,-1,IF(BR254&gt;0.3,-2,IF(BR254&gt;0.2,-3,IF(BR254&gt;0.1,-4,IF(BR254&gt;0,-5,IF(BR254=0,-5))))))))))))</f>
        <v/>
      </c>
      <c r="BU254" s="61" t="n"/>
      <c r="BV254" s="548" t="inlineStr">
        <is>
          <t>V Bull</t>
        </is>
      </c>
      <c r="BW254" s="548">
        <f>IF(BV254=$BZ$1,8,IF(BV254=$CA$1,4,IF(BV254=$CB$1,0,IF(BV254=$CC$1,-4,IF(BV254=$CE$1,-8)))))</f>
        <v/>
      </c>
      <c r="BX254" s="206" t="inlineStr">
        <is>
          <t>˄</t>
        </is>
      </c>
      <c r="BY254" s="206">
        <f>IF(BX254=BR$1,5,IF(BX254=BV$1,0,IF(BX254=BX$1,-5)))</f>
        <v/>
      </c>
      <c r="BZ254" s="554" t="n"/>
      <c r="CA254" s="548" t="inlineStr">
        <is>
          <t>Buy</t>
        </is>
      </c>
      <c r="CB254" s="61" t="n">
        <v>71.7</v>
      </c>
      <c r="CC254" s="61" t="n">
        <v>100</v>
      </c>
      <c r="CD254" s="61" t="n"/>
      <c r="CE254" t="inlineStr">
        <is>
          <t>Industrials</t>
        </is>
      </c>
      <c r="CL254" s="332" t="n"/>
      <c r="CR254" t="inlineStr">
        <is>
          <t>CMI</t>
        </is>
      </c>
    </row>
    <row r="255" hidden="1" ht="15.75" customHeight="1" s="545">
      <c r="B255" s="246" t="n"/>
      <c r="C255" s="246" t="n"/>
      <c r="D255" s="246" t="n"/>
      <c r="E255" s="246" t="n"/>
      <c r="F255" s="246" t="n"/>
      <c r="G255" s="246" t="n"/>
      <c r="H255" s="246" t="n"/>
      <c r="I255" s="246" t="n"/>
      <c r="J255" s="246" t="n"/>
      <c r="K255" s="246" t="n"/>
      <c r="L255" s="270" t="n"/>
      <c r="M255" s="358" t="n"/>
      <c r="N255" s="335" t="n"/>
      <c r="O255" s="246" t="n"/>
      <c r="P255" s="246" t="n"/>
      <c r="Q255" s="246" t="n"/>
      <c r="R255" s="246" t="n"/>
      <c r="S255" s="249" t="n"/>
      <c r="T255" s="451" t="n"/>
      <c r="U255" s="547" t="n"/>
      <c r="X255" s="80" t="n"/>
      <c r="Y255" s="189" t="n"/>
      <c r="Z255" s="189" t="n"/>
      <c r="AA255" s="22">
        <f>AN255+AP255+AR255+AZ255+BB255+BG255+BJ255+BM255+BT255+BW255+BY255+AC255+AI255+BP255+AK255</f>
        <v/>
      </c>
      <c r="AB255" s="336">
        <f>IF(X255&gt;0,AB$246,0)</f>
        <v/>
      </c>
      <c r="AC255" s="337">
        <f>IF(AB255&gt;0,AC$246,0)</f>
        <v/>
      </c>
      <c r="AD255" s="366">
        <f>AB255*M255</f>
        <v/>
      </c>
      <c r="AE255" s="337">
        <f>AC255*M255</f>
        <v/>
      </c>
      <c r="AF255" s="332" t="n"/>
      <c r="AG255" s="332" t="n"/>
      <c r="AH255" s="225">
        <f>IF(AF255&gt;2500000,AQ$2,IF(AF255&gt;1000000,AR$2,IF(AF255&gt;750000,AS$2,IF(AF255&gt;500000,AT$2,IF(AF255&lt;500000,AU$2)))))</f>
        <v/>
      </c>
      <c r="AI255" s="31">
        <f>IF(AH255=AQ$2,20,IF(AH255=AR$2,15,IF(AH255=AS$2,10,IF(AH255=AT$2,5,IF(AH255=AU$2,0)))))</f>
        <v/>
      </c>
      <c r="AJ255" s="284" t="n"/>
      <c r="AK255" s="31">
        <f>IF(AJ255&gt;84,20,IF(AJ255&gt;80,15,IF(AJ255&gt;75,10,IF(AJ255&gt;70,5,IF(AJ255&gt;49,0,IF(AJ255&lt;1,0,IF(AJ255&lt;20,-20,IF(AJ255&lt;30,-15,IF(AJ255&lt;40,-10,IF(AJ255&lt;50,-5))))))))))</f>
        <v/>
      </c>
      <c r="AL255" s="22" t="n"/>
      <c r="AM255" s="550" t="n"/>
      <c r="AN255" s="22">
        <f>IF(AM255=$AN$1,20,IF(AM255=$AO$1,17,IF(AM255=$AP$1,12,IF(AM255=$AQ$1,5,IF(AM255=$AR$1,0)))))</f>
        <v/>
      </c>
      <c r="AP255" s="31" t="n"/>
      <c r="AQ255" s="175" t="n"/>
      <c r="AR255" s="548">
        <f>IF(AQ255=$AS$1,20,IF(AQ255=$AU$1,18,IF(AQ255=$AW$1,14,IF(AQ255=$AY$1,10,IF(AQ255=$BA$1,5,IF(AQ255=$BC$1,0,IF(AQ255=$BD$1,-2.5)))))))</f>
        <v/>
      </c>
      <c r="AS255" s="189" t="n"/>
      <c r="AT255" s="22">
        <f>IF(AS255&lt;1,5,IF(AS255&lt;2,0,IF(AS255&gt;2,-5, IF(AS255=0,5,IF(AS255&lt;0,-7)))))</f>
        <v/>
      </c>
      <c r="AU255" s="189" t="n"/>
      <c r="AV255" s="22">
        <f>IF(AU255&lt;0,-7,IF(AU255&lt;15,5,IF(AU255&lt;25,2,IF(AU255=25,-5,IF(AU255&gt;25,0)))))</f>
        <v/>
      </c>
      <c r="AW255" s="189" t="n"/>
      <c r="AX255" s="22">
        <f>IF(AW255=1,5,IF(AW255&lt;1,5,IF(AW255&gt;1,0)))</f>
        <v/>
      </c>
      <c r="AY255" s="189" t="n"/>
      <c r="AZ255" s="189" t="n">
        <v>10</v>
      </c>
      <c r="BA255" s="18" t="n"/>
      <c r="BB255" s="548">
        <f>IF(BA255&gt;0.05,2,IF(BA255&gt;0,1,IF(BA255&lt;-0.05,-1,IF(BA255&lt;0.1,-2))))</f>
        <v/>
      </c>
      <c r="BC255" s="554" t="n">
        <v>45657</v>
      </c>
      <c r="BD255" s="22" t="n"/>
      <c r="BE255" s="22">
        <f>X255</f>
        <v/>
      </c>
      <c r="BF255" s="18">
        <f>IF(BD255&gt;0,(BE255-BD255)/BD255,0)</f>
        <v/>
      </c>
      <c r="BG255" s="548">
        <f>IF(BF255&gt;0.05,4,IF(BF255&gt;0,2,IF(BF255&lt;-0.05,-2,IF(BF255&lt;0.1,-4))))</f>
        <v/>
      </c>
      <c r="BH255" s="225" t="n"/>
      <c r="BI255" s="225">
        <f>BH255*M255</f>
        <v/>
      </c>
      <c r="BJ255" s="225">
        <f>IF(BH255&gt;5,-1,IF(BH255&gt;4,0,IF(BH255&gt;3,1,IF(BH255&gt;2,2,IF(BH255&gt;1,2, IF(BH255=0,2,IF(BH255&lt;-5,-2,IF(BH255&lt;4,2,IF(BH255&lt;0,1)))))))))</f>
        <v/>
      </c>
      <c r="BK255" s="31" t="n"/>
      <c r="BL255" s="31">
        <f>BK255*M255</f>
        <v/>
      </c>
      <c r="BM255" s="548">
        <f>IF(BK255&gt;40,4,IF(BK255&gt;30,3.5,IF(BK255&gt;20,3,IF(BK255&gt;10,2,IF(BK255&gt;0,1,IF(BK255=0,0.5,IF(BK255&lt;-40,-4,IF(BK255&lt;-30,-3,IF(BK255&lt;-20,-2.5,IF(BK255&lt;-10,-2,IF(BK255&lt;0,0)))))))))))</f>
        <v/>
      </c>
      <c r="BN255" s="61" t="n"/>
      <c r="BO255" s="61">
        <f>BN255*M255</f>
        <v/>
      </c>
      <c r="BP255" s="548">
        <f>IF(BN255&lt;10,5,IF(BN255&lt;20,4,IF(BN255&lt;30,3,IF(BN255&lt;40,2,IF(BN255&lt;50,1,IF(BN255=50,0,IF(BN255&gt;90,-5,IF(BN255&gt;80,-4,IF(BN255&gt;70,-3,IF(BN255&gt;60,-2,IF(BN255&gt;50,-1,0)))))))))))</f>
        <v/>
      </c>
      <c r="BQ255" s="206" t="n"/>
      <c r="BR255" s="61" t="n"/>
      <c r="BS255" s="337">
        <f>BR255*M255</f>
        <v/>
      </c>
      <c r="BT255" s="225">
        <f>IF(BR255=1,20,IF(BR255&gt;0.9,16,IF(BR255&gt;0.8,12,IF(BR255&gt;0.7,8,IF(BR255&gt;0.6,4,IF(BR255&gt;0.5,0,IF(BR255&gt;0.4,-1,IF(BR255&gt;0.3,-2,IF(BR255&gt;0.2,-3,IF(BR255&gt;0.1,-4,IF(BR255&gt;0,-5,IF(BR255=0,-5))))))))))))</f>
        <v/>
      </c>
      <c r="BU255" s="61" t="n"/>
      <c r="BV255" s="548" t="n"/>
      <c r="BW255" s="548">
        <f>IF(BV255=$BZ$1,8,IF(BV255=$CA$1,4,IF(BV255=$CB$1,0,IF(BV255=$CC$1,-4,IF(BV255=$CE$1,-8)))))</f>
        <v/>
      </c>
      <c r="BX255" s="206" t="inlineStr">
        <is>
          <t>˄</t>
        </is>
      </c>
      <c r="BY255" s="206">
        <f>IF(BX255=BR$1,5,IF(BX255=BV$1,0,IF(BX255=BX$1,-5)))</f>
        <v/>
      </c>
      <c r="BZ255" s="554" t="n"/>
      <c r="CA255" s="548" t="inlineStr">
        <is>
          <t>Buy</t>
        </is>
      </c>
      <c r="CB255" s="61" t="n"/>
      <c r="CC255" s="61" t="n"/>
      <c r="CD255" s="332" t="n"/>
      <c r="CL255" s="332" t="n"/>
    </row>
    <row r="256" hidden="1" ht="15.75" customHeight="1" s="545">
      <c r="B256" s="246" t="n"/>
      <c r="C256" s="246" t="n"/>
      <c r="D256" s="246" t="n"/>
      <c r="E256" s="246" t="n"/>
      <c r="F256" s="246" t="n"/>
      <c r="G256" s="246" t="n"/>
      <c r="H256" s="246" t="n"/>
      <c r="I256" s="246" t="n"/>
      <c r="J256" s="246" t="n"/>
      <c r="K256" s="246" t="n"/>
      <c r="L256" s="270" t="n"/>
      <c r="M256" s="358" t="n"/>
      <c r="N256" s="335" t="n"/>
      <c r="O256" s="246" t="n"/>
      <c r="P256" s="246" t="n"/>
      <c r="Q256" s="246" t="n"/>
      <c r="R256" s="246" t="n"/>
      <c r="S256" s="249" t="n"/>
      <c r="T256" s="451" t="n"/>
      <c r="U256" s="547" t="n"/>
      <c r="X256" s="80" t="n"/>
      <c r="Y256" s="189" t="n"/>
      <c r="Z256" s="189" t="n"/>
      <c r="AA256" s="22">
        <f>AN256+AP256+AR256+AZ256+BB256+BG256+BJ256+BM256+BT256+BW256+BY256+AC256+AI256+BP256+AK256</f>
        <v/>
      </c>
      <c r="AB256" s="336">
        <f>IF(X256&gt;0,AB$246,0)</f>
        <v/>
      </c>
      <c r="AC256" s="337">
        <f>IF(AB256&gt;0,AC$246,0)</f>
        <v/>
      </c>
      <c r="AD256" s="366">
        <f>AB256*M256</f>
        <v/>
      </c>
      <c r="AE256" s="337">
        <f>AC256*M256</f>
        <v/>
      </c>
      <c r="AF256" s="332" t="n"/>
      <c r="AG256" s="332" t="n"/>
      <c r="AH256" s="225">
        <f>IF(AF256&gt;2500000,AQ$2,IF(AF256&gt;1000000,AR$2,IF(AF256&gt;750000,AS$2,IF(AF256&gt;500000,AT$2,IF(AF256&lt;500000,AU$2)))))</f>
        <v/>
      </c>
      <c r="AI256" s="31">
        <f>IF(AH256=AQ$2,20,IF(AH256=AR$2,15,IF(AH256=AS$2,10,IF(AH256=AT$2,5,IF(AH256=AU$2,0)))))</f>
        <v/>
      </c>
      <c r="AJ256" s="284" t="n"/>
      <c r="AK256" s="31">
        <f>IF(AJ256&gt;84,20,IF(AJ256&gt;80,15,IF(AJ256&gt;75,10,IF(AJ256&gt;70,5,IF(AJ256&gt;49,0,IF(AJ256&lt;1,0,IF(AJ256&lt;20,-20,IF(AJ256&lt;30,-15,IF(AJ256&lt;40,-10,IF(AJ256&lt;50,-5))))))))))</f>
        <v/>
      </c>
      <c r="AL256" s="22" t="n"/>
      <c r="AM256" s="550" t="n"/>
      <c r="AN256" s="22">
        <f>IF(AM256=$AN$1,20,IF(AM256=$AO$1,17,IF(AM256=$AP$1,12,IF(AM256=$AQ$1,5,IF(AM256=$AR$1,0)))))</f>
        <v/>
      </c>
      <c r="AP256" s="31" t="n"/>
      <c r="AQ256" s="175" t="n"/>
      <c r="AR256" s="548">
        <f>IF(AQ256=$AS$1,20,IF(AQ256=$AU$1,18,IF(AQ256=$AW$1,14,IF(AQ256=$AY$1,10,IF(AQ256=$BA$1,5,IF(AQ256=$BC$1,0,IF(AQ256=$BD$1,-2.5)))))))</f>
        <v/>
      </c>
      <c r="AS256" s="189" t="n"/>
      <c r="AT256" s="22">
        <f>IF(AS256&lt;1,5,IF(AS256&lt;2,0,IF(AS256&gt;2,-5, IF(AS256=0,5,IF(AS256&lt;0,-7)))))</f>
        <v/>
      </c>
      <c r="AU256" s="189" t="n"/>
      <c r="AV256" s="22">
        <f>IF(AU256&lt;0,-7,IF(AU256&lt;15,5,IF(AU256&lt;25,2,IF(AU256=25,-5,IF(AU256&gt;25,0)))))</f>
        <v/>
      </c>
      <c r="AW256" s="189" t="n"/>
      <c r="AX256" s="22">
        <f>IF(AW256=1,5,IF(AW256&lt;1,5,IF(AW256&gt;1,0)))</f>
        <v/>
      </c>
      <c r="AY256" s="189" t="n"/>
      <c r="AZ256" s="189" t="n">
        <v>10</v>
      </c>
      <c r="BA256" s="18" t="n"/>
      <c r="BB256" s="548">
        <f>IF(BA256&gt;0.05,2,IF(BA256&gt;0,1,IF(BA256&lt;-0.05,-1,IF(BA256&lt;0.1,-2))))</f>
        <v/>
      </c>
      <c r="BC256" s="554" t="n">
        <v>45657</v>
      </c>
      <c r="BD256" s="22" t="n"/>
      <c r="BE256" s="22">
        <f>X256</f>
        <v/>
      </c>
      <c r="BF256" s="18">
        <f>IF(BD256&gt;0,(BE256-BD256)/BD256,0)</f>
        <v/>
      </c>
      <c r="BG256" s="548">
        <f>IF(BF256&gt;0.05,4,IF(BF256&gt;0,2,IF(BF256&lt;-0.05,-2,IF(BF256&lt;0.1,-4))))</f>
        <v/>
      </c>
      <c r="BH256" s="225" t="n"/>
      <c r="BI256" s="225">
        <f>BH256*M256</f>
        <v/>
      </c>
      <c r="BJ256" s="225">
        <f>IF(BH256&gt;5,-1,IF(BH256&gt;4,0,IF(BH256&gt;3,1,IF(BH256&gt;2,2,IF(BH256&gt;1,2, IF(BH256=0,2,IF(BH256&lt;-5,-2,IF(BH256&lt;4,2,IF(BH256&lt;0,1)))))))))</f>
        <v/>
      </c>
      <c r="BK256" s="31" t="n"/>
      <c r="BL256" s="31">
        <f>BK256*M256</f>
        <v/>
      </c>
      <c r="BM256" s="548">
        <f>IF(BK256&gt;40,4,IF(BK256&gt;30,3.5,IF(BK256&gt;20,3,IF(BK256&gt;10,2,IF(BK256&gt;0,1,IF(BK256=0,0.5,IF(BK256&lt;-40,-4,IF(BK256&lt;-30,-3,IF(BK256&lt;-20,-2.5,IF(BK256&lt;-10,-2,IF(BK256&lt;0,0)))))))))))</f>
        <v/>
      </c>
      <c r="BN256" s="61" t="n"/>
      <c r="BO256" s="61">
        <f>BN256*M256</f>
        <v/>
      </c>
      <c r="BP256" s="548">
        <f>IF(BN256&lt;10,5,IF(BN256&lt;20,4,IF(BN256&lt;30,3,IF(BN256&lt;40,2,IF(BN256&lt;50,1,IF(BN256=50,0,IF(BN256&gt;90,-5,IF(BN256&gt;80,-4,IF(BN256&gt;70,-3,IF(BN256&gt;60,-2,IF(BN256&gt;50,-1,0)))))))))))</f>
        <v/>
      </c>
      <c r="BQ256" s="206" t="n"/>
      <c r="BR256" s="61" t="n"/>
      <c r="BS256" s="337">
        <f>BR256*M256</f>
        <v/>
      </c>
      <c r="BT256" s="225">
        <f>IF(BR256=1,20,IF(BR256&gt;0.9,16,IF(BR256&gt;0.8,12,IF(BR256&gt;0.7,8,IF(BR256&gt;0.6,4,IF(BR256&gt;0.5,0,IF(BR256&gt;0.4,-1,IF(BR256&gt;0.3,-2,IF(BR256&gt;0.2,-3,IF(BR256&gt;0.1,-4,IF(BR256&gt;0,-5,IF(BR256=0,-5))))))))))))</f>
        <v/>
      </c>
      <c r="BU256" s="61" t="n"/>
      <c r="BV256" s="548" t="n"/>
      <c r="BW256" s="548">
        <f>IF(BV256=$BZ$1,8,IF(BV256=$CA$1,4,IF(BV256=$CB$1,0,IF(BV256=$CC$1,-4,IF(BV256=$CE$1,-8)))))</f>
        <v/>
      </c>
      <c r="BX256" s="206" t="inlineStr">
        <is>
          <t>˄</t>
        </is>
      </c>
      <c r="BY256" s="206">
        <f>IF(BX256=BR$1,5,IF(BX256=BV$1,0,IF(BX256=BX$1,-5)))</f>
        <v/>
      </c>
      <c r="BZ256" s="554" t="n"/>
      <c r="CA256" s="548" t="inlineStr">
        <is>
          <t>Buy</t>
        </is>
      </c>
      <c r="CB256" s="61" t="n"/>
      <c r="CC256" s="61" t="n"/>
      <c r="CD256" s="332" t="n"/>
      <c r="CL256" s="332" t="n"/>
    </row>
    <row r="257" hidden="1" ht="15.75" customHeight="1" s="545">
      <c r="B257" s="246" t="n"/>
      <c r="C257" s="246" t="n"/>
      <c r="D257" s="246" t="n"/>
      <c r="E257" s="246" t="n"/>
      <c r="F257" s="246" t="n"/>
      <c r="G257" s="246" t="n"/>
      <c r="H257" s="246" t="n"/>
      <c r="I257" s="246" t="n"/>
      <c r="J257" s="246" t="n"/>
      <c r="K257" s="246" t="n"/>
      <c r="L257" s="270" t="n"/>
      <c r="M257" s="358" t="n"/>
      <c r="N257" s="335" t="n"/>
      <c r="O257" s="246" t="n"/>
      <c r="P257" s="246" t="n"/>
      <c r="Q257" s="246" t="n"/>
      <c r="R257" s="246" t="n"/>
      <c r="S257" s="249" t="n"/>
      <c r="T257" s="451" t="n"/>
      <c r="U257" s="547" t="n"/>
      <c r="X257" s="80" t="n"/>
      <c r="Y257" s="189" t="n"/>
      <c r="Z257" s="189" t="n"/>
      <c r="AA257" s="22">
        <f>AN257+AP257+AR257+AZ257+BB257+BG257+BJ257+BM257+BT257+BW257+BY257+AC257+AI257+BP257+AK257</f>
        <v/>
      </c>
      <c r="AB257" s="336">
        <f>IF(X257&gt;0,AB$246,0)</f>
        <v/>
      </c>
      <c r="AC257" s="337">
        <f>IF(AB257&gt;0,AC$246,0)</f>
        <v/>
      </c>
      <c r="AD257" s="366">
        <f>AB257*M257</f>
        <v/>
      </c>
      <c r="AE257" s="337">
        <f>AC257*M257</f>
        <v/>
      </c>
      <c r="AF257" s="332" t="n"/>
      <c r="AG257" s="332" t="n"/>
      <c r="AH257" s="225">
        <f>IF(AF257&gt;2500000,AQ$2,IF(AF257&gt;1000000,AR$2,IF(AF257&gt;750000,AS$2,IF(AF257&gt;500000,AT$2,IF(AF257&lt;500000,AU$2)))))</f>
        <v/>
      </c>
      <c r="AI257" s="31">
        <f>IF(AH257=AQ$2,20,IF(AH257=AR$2,15,IF(AH257=AS$2,10,IF(AH257=AT$2,5,IF(AH257=AU$2,0)))))</f>
        <v/>
      </c>
      <c r="AJ257" s="284" t="n"/>
      <c r="AK257" s="31">
        <f>IF(AJ257&gt;84,20,IF(AJ257&gt;80,15,IF(AJ257&gt;75,10,IF(AJ257&gt;70,5,IF(AJ257&gt;49,0,IF(AJ257&lt;1,0,IF(AJ257&lt;20,-20,IF(AJ257&lt;30,-15,IF(AJ257&lt;40,-10,IF(AJ257&lt;50,-5))))))))))</f>
        <v/>
      </c>
      <c r="AL257" s="22" t="n"/>
      <c r="AM257" s="550" t="n"/>
      <c r="AN257" s="22">
        <f>IF(AM257=$AN$1,20,IF(AM257=$AO$1,17,IF(AM257=$AP$1,12,IF(AM257=$AQ$1,5,IF(AM257=$AR$1,0)))))</f>
        <v/>
      </c>
      <c r="AP257" s="31" t="n"/>
      <c r="AQ257" s="175" t="n"/>
      <c r="AR257" s="548">
        <f>IF(AQ257=$AS$1,20,IF(AQ257=$AU$1,18,IF(AQ257=$AW$1,14,IF(AQ257=$AY$1,10,IF(AQ257=$BA$1,5,IF(AQ257=$BC$1,0,IF(AQ257=$BD$1,-2.5)))))))</f>
        <v/>
      </c>
      <c r="AS257" s="189" t="n"/>
      <c r="AT257" s="22">
        <f>IF(AS257&lt;1,5,IF(AS257&lt;2,0,IF(AS257&gt;2,-5, IF(AS257=0,5,IF(AS257&lt;0,-7)))))</f>
        <v/>
      </c>
      <c r="AU257" s="189" t="n"/>
      <c r="AV257" s="22">
        <f>IF(AU257&lt;0,-7,IF(AU257&lt;15,5,IF(AU257&lt;25,2,IF(AU257=25,-5,IF(AU257&gt;25,0)))))</f>
        <v/>
      </c>
      <c r="AW257" s="189" t="n"/>
      <c r="AX257" s="22">
        <f>IF(AW257=1,5,IF(AW257&lt;1,5,IF(AW257&gt;1,0)))</f>
        <v/>
      </c>
      <c r="AY257" s="189" t="n"/>
      <c r="AZ257" s="189" t="n">
        <v>10</v>
      </c>
      <c r="BA257" s="18" t="n"/>
      <c r="BB257" s="548">
        <f>IF(BA257&gt;0.05,2,IF(BA257&gt;0,1,IF(BA257&lt;-0.05,-1,IF(BA257&lt;0.1,-2))))</f>
        <v/>
      </c>
      <c r="BC257" s="554" t="n">
        <v>45657</v>
      </c>
      <c r="BD257" s="22" t="n"/>
      <c r="BE257" s="22">
        <f>X257</f>
        <v/>
      </c>
      <c r="BF257" s="18">
        <f>IF(BD257&gt;0,(BE257-BD257)/BD257,0)</f>
        <v/>
      </c>
      <c r="BG257" s="548">
        <f>IF(BF257&gt;0.05,4,IF(BF257&gt;0,2,IF(BF257&lt;-0.05,-2,IF(BF257&lt;0.1,-4))))</f>
        <v/>
      </c>
      <c r="BH257" s="225" t="n"/>
      <c r="BI257" s="225">
        <f>BH257*M257</f>
        <v/>
      </c>
      <c r="BJ257" s="225">
        <f>IF(BH257&gt;5,-1,IF(BH257&gt;4,0,IF(BH257&gt;3,1,IF(BH257&gt;2,2,IF(BH257&gt;1,2, IF(BH257=0,2,IF(BH257&lt;-5,-2,IF(BH257&lt;4,2,IF(BH257&lt;0,1)))))))))</f>
        <v/>
      </c>
      <c r="BK257" s="31" t="n"/>
      <c r="BL257" s="31">
        <f>BK257*M257</f>
        <v/>
      </c>
      <c r="BM257" s="548">
        <f>IF(BK257&gt;40,4,IF(BK257&gt;30,3.5,IF(BK257&gt;20,3,IF(BK257&gt;10,2,IF(BK257&gt;0,1,IF(BK257=0,0.5,IF(BK257&lt;-40,-4,IF(BK257&lt;-30,-3,IF(BK257&lt;-20,-2.5,IF(BK257&lt;-10,-2,IF(BK257&lt;0,0)))))))))))</f>
        <v/>
      </c>
      <c r="BN257" s="61" t="n"/>
      <c r="BO257" s="61">
        <f>BN257*M257</f>
        <v/>
      </c>
      <c r="BP257" s="548">
        <f>IF(BN257&lt;10,5,IF(BN257&lt;20,4,IF(BN257&lt;30,3,IF(BN257&lt;40,2,IF(BN257&lt;50,1,IF(BN257=50,0,IF(BN257&gt;90,-5,IF(BN257&gt;80,-4,IF(BN257&gt;70,-3,IF(BN257&gt;60,-2,IF(BN257&gt;50,-1,0)))))))))))</f>
        <v/>
      </c>
      <c r="BQ257" s="206" t="n"/>
      <c r="BR257" s="61" t="n"/>
      <c r="BS257" s="337">
        <f>BR257*M257</f>
        <v/>
      </c>
      <c r="BT257" s="225">
        <f>IF(BR257=1,20,IF(BR257&gt;0.9,16,IF(BR257&gt;0.8,12,IF(BR257&gt;0.7,8,IF(BR257&gt;0.6,4,IF(BR257&gt;0.5,0,IF(BR257&gt;0.4,-1,IF(BR257&gt;0.3,-2,IF(BR257&gt;0.2,-3,IF(BR257&gt;0.1,-4,IF(BR257&gt;0,-5,IF(BR257=0,-5))))))))))))</f>
        <v/>
      </c>
      <c r="BU257" s="61" t="n"/>
      <c r="BV257" s="548" t="n"/>
      <c r="BW257" s="548">
        <f>IF(BV257=$BZ$1,8,IF(BV257=$CA$1,4,IF(BV257=$CB$1,0,IF(BV257=$CC$1,-4,IF(BV257=$CE$1,-8)))))</f>
        <v/>
      </c>
      <c r="BX257" s="206" t="inlineStr">
        <is>
          <t>˄</t>
        </is>
      </c>
      <c r="BY257" s="206">
        <f>IF(BX257=BR$1,5,IF(BX257=BV$1,0,IF(BX257=BX$1,-5)))</f>
        <v/>
      </c>
      <c r="BZ257" s="554" t="n"/>
      <c r="CA257" s="548" t="inlineStr">
        <is>
          <t>Buy</t>
        </is>
      </c>
      <c r="CB257" s="61" t="n"/>
      <c r="CC257" s="61" t="n"/>
      <c r="CD257" s="332" t="n"/>
      <c r="CL257" s="332" t="n"/>
    </row>
    <row r="258">
      <c r="B258" s="246" t="n"/>
      <c r="C258" s="246" t="n"/>
      <c r="D258" s="246" t="n"/>
      <c r="E258" s="246" t="n"/>
      <c r="F258" s="246" t="n"/>
      <c r="G258" s="246" t="n"/>
      <c r="H258" s="246" t="n"/>
      <c r="I258" s="246" t="n"/>
      <c r="J258" s="246" t="n"/>
      <c r="K258" s="246" t="n"/>
      <c r="L258" s="270" t="n"/>
      <c r="M258" s="358" t="n"/>
      <c r="N258" s="335" t="n"/>
      <c r="O258" s="246" t="n"/>
      <c r="P258" s="246" t="n"/>
      <c r="Q258" s="246" t="n"/>
      <c r="R258" s="246" t="n"/>
      <c r="S258" s="249" t="n"/>
      <c r="T258" s="451" t="n"/>
      <c r="U258" s="547" t="n"/>
      <c r="X258" s="80" t="n"/>
      <c r="AA258" s="80" t="n"/>
      <c r="AB258" s="80" t="n"/>
      <c r="AC258" s="80" t="n"/>
      <c r="AD258" s="80" t="n"/>
      <c r="AE258" s="80" t="n"/>
      <c r="AF258" s="80" t="n"/>
      <c r="AG258" s="80" t="n"/>
      <c r="AH258" s="80" t="n"/>
      <c r="AI258" s="80" t="n"/>
      <c r="AJ258" s="80" t="n"/>
      <c r="AK258" s="80" t="n"/>
      <c r="AL258" s="80" t="n"/>
      <c r="AM258" s="80" t="n"/>
      <c r="AN258" s="80" t="n"/>
      <c r="AO258" s="80" t="n"/>
      <c r="AP258" s="80" t="n"/>
      <c r="AQ258" s="80" t="n"/>
      <c r="AR258" s="80" t="n"/>
      <c r="AS258" s="80" t="n"/>
      <c r="AT258" s="80" t="n"/>
      <c r="AU258" s="80" t="n"/>
      <c r="AV258" s="80" t="n"/>
      <c r="AW258" s="80" t="n"/>
      <c r="AX258" s="80" t="n"/>
      <c r="AY258" s="80" t="n"/>
      <c r="AZ258" s="80" t="n"/>
      <c r="BA258" s="80" t="n"/>
      <c r="BB258" s="80" t="n"/>
      <c r="BC258" s="80" t="n"/>
      <c r="BD258" s="80" t="n"/>
      <c r="BE258" s="80" t="n"/>
      <c r="BF258" s="80" t="n"/>
      <c r="BG258" s="80" t="n"/>
      <c r="BH258" s="80" t="n"/>
      <c r="BI258" s="80" t="n"/>
      <c r="BJ258" s="80" t="n"/>
      <c r="BK258" s="80" t="n"/>
      <c r="BL258" s="80" t="n"/>
      <c r="BM258" s="80" t="n"/>
      <c r="BN258" s="80" t="n"/>
      <c r="BO258" s="80" t="n"/>
      <c r="BP258" s="80" t="n"/>
      <c r="BQ258" s="80" t="n"/>
      <c r="BR258" s="80" t="n"/>
      <c r="BS258" s="80" t="n"/>
      <c r="BT258" s="80" t="n"/>
      <c r="BU258" s="80" t="n"/>
      <c r="BV258" s="80" t="n"/>
      <c r="BW258" s="80" t="n"/>
      <c r="BX258" s="80" t="n"/>
      <c r="BY258" s="80" t="n"/>
      <c r="BZ258" s="80" t="n"/>
      <c r="CA258" s="80" t="n"/>
      <c r="CB258" s="61" t="n"/>
      <c r="CC258" s="61" t="n"/>
      <c r="CD258" s="332" t="n"/>
      <c r="CL258" s="332" t="n"/>
    </row>
    <row r="259" ht="17" customHeight="1" s="545">
      <c r="B259" s="246" t="n"/>
      <c r="C259" s="246" t="n"/>
      <c r="D259" s="246" t="n"/>
      <c r="E259" s="246" t="n"/>
      <c r="F259" s="246" t="n"/>
      <c r="G259" s="246" t="n"/>
      <c r="H259" s="246" t="n"/>
      <c r="I259" s="246" t="n"/>
      <c r="J259" s="246" t="n"/>
      <c r="K259" s="246" t="n"/>
      <c r="L259" s="270" t="n"/>
      <c r="M259" s="358" t="n"/>
      <c r="N259" s="335" t="n"/>
      <c r="O259" s="246" t="n"/>
      <c r="P259" s="246" t="n"/>
      <c r="Q259" s="246" t="n"/>
      <c r="R259" s="246" t="n"/>
      <c r="S259" s="249" t="n"/>
      <c r="T259" s="456" t="inlineStr">
        <is>
          <t>GRID</t>
        </is>
      </c>
      <c r="U259" s="474" t="inlineStr">
        <is>
          <t>Elec. Grid Infrastructure Index Fund</t>
        </is>
      </c>
      <c r="X259" s="80" t="n"/>
      <c r="AA259" s="80" t="n"/>
      <c r="AB259" s="455">
        <f>VLOOKUP(CLEAN(TRIM(T259)), 'ETF''s'!$B$7:$C$42, 2, FALSE)</f>
        <v/>
      </c>
      <c r="AC259" s="506">
        <f>VLOOKUP(CLEAN(TRIM(T259)), 'ETF''s'!$B$7:$D$42, 3, FALSE)</f>
        <v/>
      </c>
      <c r="AD259" s="80" t="n"/>
      <c r="AE259" s="80" t="n"/>
      <c r="AF259" s="80" t="n"/>
      <c r="AG259" s="80" t="n"/>
      <c r="AH259" s="80" t="n"/>
      <c r="AI259" s="80" t="n"/>
      <c r="AJ259" s="80" t="n"/>
      <c r="AK259" s="80" t="n"/>
      <c r="AL259" s="80" t="n"/>
      <c r="AM259" s="80" t="n"/>
      <c r="AN259" s="80" t="n"/>
      <c r="AO259" s="80" t="n"/>
      <c r="AP259" s="80" t="n"/>
      <c r="AQ259" s="80" t="n"/>
      <c r="AR259" s="80" t="n"/>
      <c r="AS259" s="80" t="n"/>
      <c r="AT259" s="80" t="n"/>
      <c r="AU259" s="80" t="n"/>
      <c r="AV259" s="80" t="n"/>
      <c r="AW259" s="80" t="n"/>
      <c r="AX259" s="80" t="n"/>
      <c r="AY259" s="80" t="n"/>
      <c r="AZ259" s="80" t="n"/>
      <c r="BA259" s="80" t="n"/>
      <c r="BB259" s="80" t="n"/>
      <c r="BC259" s="80" t="n"/>
      <c r="BD259" s="80" t="n"/>
      <c r="BE259" s="80" t="n"/>
      <c r="BF259" s="80" t="n"/>
      <c r="BG259" s="80" t="n"/>
      <c r="BH259" s="80" t="n"/>
      <c r="BI259" s="80" t="n"/>
      <c r="BJ259" s="80" t="n"/>
      <c r="BK259" s="80" t="n"/>
      <c r="BL259" s="80" t="n"/>
      <c r="BM259" s="80" t="n"/>
      <c r="BN259" s="80" t="n"/>
      <c r="BO259" s="80" t="n"/>
      <c r="BP259" s="80" t="n"/>
      <c r="BQ259" s="80" t="n"/>
      <c r="BR259" s="80" t="n"/>
      <c r="BS259" s="80" t="n"/>
      <c r="BT259" s="80" t="n"/>
      <c r="BU259" s="80" t="n"/>
      <c r="BV259" s="80" t="n"/>
      <c r="BW259" s="80" t="n"/>
      <c r="BX259" s="80" t="n"/>
      <c r="BY259" s="80" t="n"/>
      <c r="BZ259" s="80" t="n"/>
      <c r="CA259" s="80" t="n"/>
      <c r="CB259" s="61" t="n"/>
      <c r="CC259" s="61" t="n"/>
      <c r="CD259" s="332" t="n"/>
      <c r="CL259" s="332" t="n"/>
      <c r="CR259" t="inlineStr">
        <is>
          <t>Elec. Grid Infrastructure Index Fund</t>
        </is>
      </c>
    </row>
    <row r="260">
      <c r="B260" s="246" t="n"/>
      <c r="C260" s="246" t="n"/>
      <c r="D260" s="246" t="n"/>
      <c r="E260" s="246" t="n"/>
      <c r="F260" s="246" t="n"/>
      <c r="G260" s="246" t="n"/>
      <c r="H260" s="246" t="n"/>
      <c r="I260" s="246" t="n"/>
      <c r="J260" s="246" t="n"/>
      <c r="K260" s="246" t="n"/>
      <c r="L260" s="270" t="n"/>
      <c r="M260" s="358" t="n"/>
      <c r="N260" s="335" t="n"/>
      <c r="O260" s="246" t="n"/>
      <c r="P260" s="246" t="n"/>
      <c r="Q260" s="246" t="n"/>
      <c r="R260" s="246" t="n"/>
      <c r="S260" s="249">
        <f>IF(BN260&lt;30,$BX$1,IF(BN260&gt;70,$BR$1,$BV$1))</f>
        <v/>
      </c>
      <c r="T260" s="451" t="n"/>
      <c r="U260" s="547" t="inlineStr">
        <is>
          <t>EME</t>
        </is>
      </c>
      <c r="V260" t="inlineStr">
        <is>
          <t>EMCOR Group, Inc.</t>
        </is>
      </c>
      <c r="W260" s="380" t="n"/>
      <c r="X260" s="80" t="n">
        <v>748.24</v>
      </c>
      <c r="Y260" s="189" t="n"/>
      <c r="Z260" s="189" t="n"/>
      <c r="AA260" s="22">
        <f>AN260+AP260+AR260+AZ260+BB260+BG260+BJ260+BM260+BT260+BW260+BY260+AC260+AI260+BP260+AK260</f>
        <v/>
      </c>
      <c r="AB260" s="336">
        <f>IF(X260&gt;0,AB$259,0)</f>
        <v/>
      </c>
      <c r="AC260" s="337">
        <f>IF(AB260&gt;0,AC$259,0)</f>
        <v/>
      </c>
      <c r="AD260" s="366">
        <f>AB260*M260</f>
        <v/>
      </c>
      <c r="AE260" s="337">
        <f>AC260*M260</f>
        <v/>
      </c>
      <c r="AF260" s="332" t="n">
        <v>329922</v>
      </c>
      <c r="AG260" s="332" t="n">
        <v>13638</v>
      </c>
      <c r="AH260" s="225">
        <f>IF(AF260&gt;2500000,AQ$2,IF(AF260&gt;1000000,AR$2,IF(AF260&gt;750000,AS$2,IF(AF260&gt;500000,AT$2,IF(AF260&lt;500000,AU$2)))))</f>
        <v/>
      </c>
      <c r="AI260" s="31">
        <f>IF(AH260=AQ$2,20,IF(AH260=AR$2,15,IF(AH260=AS$2,10,IF(AH260=AT$2,5,IF(AH260=AU$2,0)))))</f>
        <v/>
      </c>
      <c r="AJ260" s="284" t="n">
        <v>73</v>
      </c>
      <c r="AK260" s="31">
        <f>IF(AJ260&gt;84,20,IF(AJ260&gt;80,15,IF(AJ260&gt;75,10,IF(AJ260&gt;70,5,IF(AJ260&gt;49,0,IF(AJ260&lt;1,0,IF(AJ260&lt;20,-20,IF(AJ260&lt;30,-15,IF(AJ260&lt;40,-10,IF(AJ260&lt;50,-5))))))))))</f>
        <v/>
      </c>
      <c r="AL260" s="22" t="n"/>
      <c r="AM260" s="371" t="inlineStr">
        <is>
          <t>B</t>
        </is>
      </c>
      <c r="AN260" s="22">
        <f>IF(AM260=$AN$1,20,IF(AM260=$AO$1,17,IF(AM260=$AP$1,12,IF(AM260=$AQ$1,5,IF(AM260=$AR$1,0)))))</f>
        <v/>
      </c>
      <c r="AP260" s="31" t="n"/>
      <c r="AQ260" s="176" t="inlineStr">
        <is>
          <t>V Bullish</t>
        </is>
      </c>
      <c r="AR260" s="548">
        <f>IF(AQ260=$AS$1,20,IF(AQ260=$AU$1,18,IF(AQ260=$AW$1,14,IF(AQ260=$AY$1,10,IF(AQ260=$BA$1,5,IF(AQ260=$BC$1,0,IF(AQ260=$BD$1,-2.5)))))))</f>
        <v/>
      </c>
      <c r="AS260" s="189" t="n">
        <v>0.19</v>
      </c>
      <c r="AT260" s="22">
        <f>IF(AS260&lt;1,5,IF(AS260&lt;2,0,IF(AS260&gt;2,-5, IF(AS260=0,5,IF(AS260&lt;0,-7)))))</f>
        <v/>
      </c>
      <c r="AU260" s="189" t="n">
        <v>27.05</v>
      </c>
      <c r="AV260" s="22">
        <f>IF(AU260&lt;0,-7,IF(AU260&lt;15,5,IF(AU260&lt;25,2,IF(AU260=25,-5,IF(AU260&gt;25,0)))))</f>
        <v/>
      </c>
      <c r="AW260" s="189" t="n">
        <v>0.97</v>
      </c>
      <c r="AX260" s="22">
        <f>IF(AW260=1,5,IF(AW260&lt;1,5,IF(AW260&gt;1,0)))</f>
        <v/>
      </c>
      <c r="AY260" s="239" t="inlineStr">
        <is>
          <t>Bullish</t>
        </is>
      </c>
      <c r="AZ260" s="189">
        <f>IF(AY260=$AS$1,20,IF(AY260=$AU$1,18,IF(AY260=$AW$1,14,IF(AY260=$AY$1,10,IF(AY260=$BA$1,5,IF(AY260=$BC$1,0,IF(AY260=$BD$1,-2.5)))))))</f>
        <v/>
      </c>
      <c r="BA260" s="18" t="n">
        <v>0.677</v>
      </c>
      <c r="BB260" s="548">
        <f>IF(BA260&gt;0.05,2,IF(BA260&gt;0,1,IF(BA260&lt;-0.05,-1,IF(BA260&lt;0.1,-2))))</f>
        <v/>
      </c>
      <c r="BC260" s="554" t="n">
        <v>45291</v>
      </c>
      <c r="BD260" s="22" t="n">
        <v>215.43</v>
      </c>
      <c r="BE260" s="22">
        <f>X260</f>
        <v/>
      </c>
      <c r="BF260" s="18">
        <f>IF(BD260&gt;0,(BE260-BD260)/BD260,0)</f>
        <v/>
      </c>
      <c r="BG260" s="548">
        <f>IF(BF260&gt;0.05,4,IF(BF260&gt;0,2,IF(BF260&lt;-0.05,-2,IF(BF260&lt;0.1,-4))))</f>
        <v/>
      </c>
      <c r="BH260" s="225" t="n">
        <v>-1</v>
      </c>
      <c r="BI260" s="225">
        <f>BH260*M376</f>
        <v/>
      </c>
      <c r="BJ260" s="225">
        <f>IF(BH260&gt;5,-1,IF(BH260&gt;4,0,IF(BH260&gt;3,1,IF(BH260&gt;2,2,IF(BH260&gt;1,2, IF(BH260=0,2,IF(BH260&lt;-5,-2,IF(BH260&lt;4,2,IF(BH260&lt;0,1)))))))))</f>
        <v/>
      </c>
      <c r="BK260" s="31" t="n">
        <v>17</v>
      </c>
      <c r="BL260" s="31">
        <f>BK260*M260</f>
        <v/>
      </c>
      <c r="BM260" s="548">
        <f>IF(BK260&gt;40,4,IF(BK260&gt;30,3.5,IF(BK260&gt;20,3,IF(BK260&gt;10,2,IF(BK260&gt;0,1,IF(BK260=0,0.5,IF(BK260&lt;-40,-4,IF(BK260&lt;-30,-3,IF(BK260&lt;-20,-2.5,IF(BK260&lt;-10,-2,IF(BK260&lt;0,0)))))))))))</f>
        <v/>
      </c>
      <c r="BN260" s="61" t="n">
        <v>50</v>
      </c>
      <c r="BO260" s="61">
        <f>BN260*M260</f>
        <v/>
      </c>
      <c r="BP260" s="548">
        <f>IF(BN260&lt;10,5,IF(BN260&lt;20,4,IF(BN260&lt;30,3,IF(BN260&lt;40,2,IF(BN260&lt;50,1,IF(BN260=50,0,IF(BN260&gt;90,-5,IF(BN260&gt;80,-4,IF(BN260&gt;70,-3,IF(BN260&gt;60,-2,IF(BN260&gt;50,-1,0)))))))))))</f>
        <v/>
      </c>
      <c r="BQ260" s="206" t="n"/>
      <c r="BR260" s="61" t="n">
        <v>0.97</v>
      </c>
      <c r="BS260" s="337">
        <f>BR260*M260</f>
        <v/>
      </c>
      <c r="BT260" s="225">
        <f>IF(BR260=1,20,IF(BR260&gt;0.9,16,IF(BR260&gt;0.8,12,IF(BR260&gt;0.7,8,IF(BR260&gt;0.6,4,IF(BR260&gt;0.5,0,IF(BR260&gt;0.4,-1,IF(BR260&gt;0.3,-2,IF(BR260&gt;0.2,-3,IF(BR260&gt;0.1,-4,IF(BR260&gt;0,-5,IF(BR260=0,-5))))))))))))</f>
        <v/>
      </c>
      <c r="BU260" s="61" t="n"/>
      <c r="BV260" s="548" t="inlineStr">
        <is>
          <t>V Bull</t>
        </is>
      </c>
      <c r="BW260" s="548">
        <f>IF(BV260=$BZ$1,8,IF(BV260=$CA$1,4,IF(BV260=$CB$1,0,IF(BV260=$CC$1,-4,IF(BV260=$CE$1,-8)))))</f>
        <v/>
      </c>
      <c r="BX260" s="206" t="inlineStr">
        <is>
          <t>˄</t>
        </is>
      </c>
      <c r="BY260" s="206">
        <f>IF(BX260=BR$1,5,IF(BX260=BV$1,0,IF(BX260=BX$1,-5)))</f>
        <v/>
      </c>
      <c r="BZ260" s="25" t="n">
        <v>45960</v>
      </c>
      <c r="CA260" s="548" t="inlineStr">
        <is>
          <t>Buy</t>
        </is>
      </c>
      <c r="CB260" s="61" t="n">
        <v>190</v>
      </c>
      <c r="CC260" s="61" t="n">
        <v>375</v>
      </c>
      <c r="CD260" s="332" t="n"/>
      <c r="CE260" t="inlineStr">
        <is>
          <t>Industrials</t>
        </is>
      </c>
      <c r="CF260" t="inlineStr">
        <is>
          <t>Capital Goods</t>
        </is>
      </c>
      <c r="CG260" t="inlineStr">
        <is>
          <t>Construction &amp; Engineering</t>
        </is>
      </c>
      <c r="CH260" t="inlineStr">
        <is>
          <t>Construction &amp; Engineering</t>
        </is>
      </c>
      <c r="CL260" s="332" t="n"/>
      <c r="CR260" t="inlineStr">
        <is>
          <t>EME</t>
        </is>
      </c>
    </row>
    <row r="261">
      <c r="B261" s="246" t="n"/>
      <c r="C261" s="246" t="n"/>
      <c r="D261" s="246" t="n"/>
      <c r="E261" s="246" t="n"/>
      <c r="F261" s="246" t="n"/>
      <c r="G261" s="246" t="n"/>
      <c r="H261" s="246" t="n"/>
      <c r="I261" s="246" t="n"/>
      <c r="J261" s="246" t="n"/>
      <c r="K261" s="246" t="n"/>
      <c r="L261" s="270" t="n"/>
      <c r="M261" s="358" t="n"/>
      <c r="N261" s="335" t="inlineStr">
        <is>
          <t>Buy 20 shares below $900</t>
        </is>
      </c>
      <c r="P261" s="246" t="n"/>
      <c r="Q261" s="246" t="n"/>
      <c r="R261" s="246" t="n"/>
      <c r="S261" s="249">
        <f>IF(BN261&lt;30,$BX$1,IF(BN261&gt;70,$BR$1,$BV$1))</f>
        <v/>
      </c>
      <c r="T261" s="451" t="n"/>
      <c r="U261" s="547" t="inlineStr">
        <is>
          <t>FIX</t>
        </is>
      </c>
      <c r="V261" t="inlineStr">
        <is>
          <t xml:space="preserve">Comfort Systems USA, Inc. </t>
        </is>
      </c>
      <c r="X261" s="80" t="n">
        <v>981.66</v>
      </c>
      <c r="Y261" s="189" t="n"/>
      <c r="Z261" s="189" t="n"/>
      <c r="AA261" s="22">
        <f>AN261+AP261+AR261+AZ261+BB261+BG261+BJ261+BM261+BT261+BW261+BY261+AC261+AI261+BP261+AK261</f>
        <v/>
      </c>
      <c r="AB261" s="336">
        <f>IF(X261&gt;0,AB$259,0)</f>
        <v/>
      </c>
      <c r="AC261" s="337">
        <f>IF(AB261&gt;0,AC$259,0)</f>
        <v/>
      </c>
      <c r="AD261" s="366">
        <f>AB261*M261</f>
        <v/>
      </c>
      <c r="AE261" s="337">
        <f>AC261*M261</f>
        <v/>
      </c>
      <c r="AF261" s="332" t="n">
        <v>454829</v>
      </c>
      <c r="AG261" s="332" t="n">
        <v>45772</v>
      </c>
      <c r="AH261" s="225">
        <f>IF(AF261&gt;2500000,AQ$2,IF(AF261&gt;1000000,AR$2,IF(AF261&gt;750000,AS$2,IF(AF261&gt;500000,AT$2,IF(AF261&lt;500000,AU$2)))))</f>
        <v/>
      </c>
      <c r="AI261" s="31">
        <f>IF(AH261=AQ$2,20,IF(AH261=AR$2,15,IF(AH261=AS$2,10,IF(AH261=AT$2,5,IF(AH261=AU$2,0)))))</f>
        <v/>
      </c>
      <c r="AJ261" s="284" t="n">
        <v>84</v>
      </c>
      <c r="AK261" s="31">
        <f>IF(AJ261&gt;84,20,IF(AJ261&gt;80,15,IF(AJ261&gt;75,10,IF(AJ261&gt;70,5,IF(AJ261&gt;49,0,IF(AJ261&lt;1,0,IF(AJ261&lt;20,-20,IF(AJ261&lt;30,-15,IF(AJ261&lt;40,-10,IF(AJ261&lt;50,-5))))))))))</f>
        <v/>
      </c>
      <c r="AL261" s="22" t="n"/>
      <c r="AM261" s="414" t="inlineStr">
        <is>
          <t>A</t>
        </is>
      </c>
      <c r="AN261" s="22">
        <f>IF(AM261=$AN$1,20,IF(AM261=$AO$1,17,IF(AM261=$AP$1,12,IF(AM261=$AQ$1,5,IF(AM261=$AR$1,0)))))</f>
        <v/>
      </c>
      <c r="AP261" s="31" t="n"/>
      <c r="AQ261" s="176" t="inlineStr">
        <is>
          <t>V Bullish</t>
        </is>
      </c>
      <c r="AR261" s="548">
        <f>IF(AQ261=$AS$1,20,IF(AQ261=$AU$1,18,IF(AQ261=$AW$1,14,IF(AQ261=$AY$1,10,IF(AQ261=$BA$1,5,IF(AQ261=$BC$1,0,IF(AQ261=$BD$1,-2.5)))))))</f>
        <v/>
      </c>
      <c r="AS261" s="189" t="n">
        <v>0.17</v>
      </c>
      <c r="AT261" s="22">
        <f>IF(AS261&lt;1,5,IF(AS261&lt;2,0,IF(AS261&gt;2,-5, IF(AS261=0,5,IF(AS261&lt;0,-7)))))</f>
        <v/>
      </c>
      <c r="AU261" s="189" t="n">
        <v>41.47</v>
      </c>
      <c r="AV261" s="22">
        <f>IF(AU261&lt;0,-7,IF(AU261&lt;15,5,IF(AU261&lt;25,2,IF(AU261=25,-5,IF(AU261&gt;25,0)))))</f>
        <v/>
      </c>
      <c r="AW261" s="189" t="n">
        <v>1.73</v>
      </c>
      <c r="AX261" s="22">
        <f>IF(AW261=1,5,IF(AW261&lt;1,5,IF(AW261&gt;1,0)))</f>
        <v/>
      </c>
      <c r="AY261" s="273" t="inlineStr">
        <is>
          <t>Bearish</t>
        </is>
      </c>
      <c r="AZ261" s="189">
        <f>IF(AY261=$AS$1,20,IF(AY261=$AU$1,18,IF(AY261=$AW$1,14,IF(AY261=$AY$1,10,IF(AY261=$BA$1,5,IF(AY261=$BC$1,0,IF(AY261=$BD$1,-2.5)))))))</f>
        <v/>
      </c>
      <c r="BA261" s="18" t="n">
        <v>1.374</v>
      </c>
      <c r="BB261" s="548">
        <f>IF(BA261&gt;0.05,2,IF(BA261&gt;0,1,IF(BA261&lt;-0.05,-1,IF(BA261&lt;0.1,-2))))</f>
        <v/>
      </c>
      <c r="BC261" s="554" t="n">
        <v>45657</v>
      </c>
      <c r="BD261" s="22" t="n">
        <v>422.82</v>
      </c>
      <c r="BE261" s="22">
        <f>X261</f>
        <v/>
      </c>
      <c r="BF261" s="18">
        <f>IF(BD261&gt;0,(BE261-BD261)/BD261,0)</f>
        <v/>
      </c>
      <c r="BG261" s="548">
        <f>IF(BF261&gt;0.05,4,IF(BF261&gt;0,2,IF(BF261&lt;-0.05,-2,IF(BF261&lt;0.1,-4))))</f>
        <v/>
      </c>
      <c r="BH261" s="225" t="n">
        <v>7</v>
      </c>
      <c r="BI261" s="225">
        <f>BH261*#REF!</f>
        <v/>
      </c>
      <c r="BJ261" s="225">
        <f>IF(BH261&gt;5,-1,IF(BH261&gt;4,0,IF(BH261&gt;3,1,IF(BH261&gt;2,2,IF(BH261&gt;1,2, IF(BH261=0,2,IF(BH261&lt;-5,-2,IF(BH261&lt;4,2,IF(BH261&lt;0,1)))))))))</f>
        <v/>
      </c>
      <c r="BK261" s="31" t="n">
        <v>-2</v>
      </c>
      <c r="BL261" s="31">
        <f>BK261*#REF!</f>
        <v/>
      </c>
      <c r="BM261" s="548">
        <f>IF(BK261&gt;40,4,IF(BK261&gt;30,3.5,IF(BK261&gt;20,3,IF(BK261&gt;10,2,IF(BK261&gt;0,1,IF(BK261=0,0.5,IF(BK261&lt;-40,-4,IF(BK261&lt;-30,-3,IF(BK261&lt;-20,-2.5,IF(BK261&lt;-10,-2,IF(BK261&lt;0,0)))))))))))</f>
        <v/>
      </c>
      <c r="BN261" s="61" t="n">
        <v>19</v>
      </c>
      <c r="BO261" s="61">
        <f>BN261*#REF!</f>
        <v/>
      </c>
      <c r="BP261" s="548">
        <f>IF(BN261&lt;10,5,IF(BN261&lt;20,4,IF(BN261&lt;30,3,IF(BN261&lt;40,2,IF(BN261&lt;50,1,IF(BN261=50,0,IF(BN261&gt;90,-5,IF(BN261&gt;80,-4,IF(BN261&gt;70,-3,IF(BN261&gt;60,-2,IF(BN261&gt;50,-1,0)))))))))))</f>
        <v/>
      </c>
      <c r="BQ261" s="206" t="n"/>
      <c r="BR261" s="61" t="n">
        <v>0.95</v>
      </c>
      <c r="BS261" s="337">
        <f>BR261*#REF!</f>
        <v/>
      </c>
      <c r="BT261" s="225">
        <f>IF(BR261=1,20,IF(BR261&gt;0.9,16,IF(BR261&gt;0.8,12,IF(BR261&gt;0.7,8,IF(BR261&gt;0.6,4,IF(BR261&gt;0.5,0,IF(BR261&gt;0.4,-1,IF(BR261&gt;0.3,-2,IF(BR261&gt;0.2,-3,IF(BR261&gt;0.1,-4,IF(BR261&gt;0,-5,IF(BR261=0,-5))))))))))))</f>
        <v/>
      </c>
      <c r="BU261" s="61" t="n"/>
      <c r="BV261" s="548" t="inlineStr">
        <is>
          <t>V Bull</t>
        </is>
      </c>
      <c r="BW261" s="548">
        <f>IF(BV261=$BZ$1,8,IF(BV261=$CA$1,4,IF(BV261=$CB$1,0,IF(BV261=$CC$1,-4,IF(BV261=$CE$1,-8)))))</f>
        <v/>
      </c>
      <c r="BX261" s="206" t="inlineStr">
        <is>
          <t>˄</t>
        </is>
      </c>
      <c r="BY261" s="206">
        <f>IF(BX261=BR$1,5,IF(BX261=BV$1,0,IF(BX261=BX$1,-5)))</f>
        <v/>
      </c>
      <c r="BZ261" s="554" t="n"/>
      <c r="CA261" s="548" t="inlineStr">
        <is>
          <t>S Buy</t>
        </is>
      </c>
      <c r="CE261" t="inlineStr">
        <is>
          <t>Industrials</t>
        </is>
      </c>
      <c r="CF261" t="inlineStr">
        <is>
          <t>Capital Goods</t>
        </is>
      </c>
      <c r="CG261" t="inlineStr">
        <is>
          <t>Electrical Equipment</t>
        </is>
      </c>
      <c r="CH261" t="inlineStr">
        <is>
          <t>Electrical Components &amp; Equipment</t>
        </is>
      </c>
      <c r="CL261" s="332" t="n"/>
      <c r="CR261" t="inlineStr">
        <is>
          <t>FIX</t>
        </is>
      </c>
    </row>
    <row r="262">
      <c r="B262" s="246" t="n"/>
      <c r="C262" s="246" t="n"/>
      <c r="D262" s="246" t="n"/>
      <c r="E262" s="246" t="n"/>
      <c r="F262" s="246" t="n"/>
      <c r="G262" s="246" t="n"/>
      <c r="H262" s="246" t="n"/>
      <c r="I262" s="246" t="n"/>
      <c r="J262" s="246" t="n"/>
      <c r="K262" s="246" t="n"/>
      <c r="L262" s="270" t="n"/>
      <c r="M262" s="358" t="n"/>
      <c r="N262" s="335" t="n"/>
      <c r="O262" s="246" t="n"/>
      <c r="P262" s="246" t="n"/>
      <c r="Q262" s="246" t="n"/>
      <c r="R262" s="246" t="n"/>
      <c r="S262" s="249">
        <f>IF(BN262&lt;30,$BX$1,IF(BN262&gt;70,$BR$1,$BV$1))</f>
        <v/>
      </c>
      <c r="T262" s="451" t="n"/>
      <c r="U262" s="547" t="inlineStr">
        <is>
          <t>PWR</t>
        </is>
      </c>
      <c r="V262" t="inlineStr">
        <is>
          <t>Quanta Services, Inc.</t>
        </is>
      </c>
      <c r="X262" s="80" t="n">
        <v>440.93</v>
      </c>
      <c r="Y262" s="189" t="n"/>
      <c r="Z262" s="189" t="n"/>
      <c r="AA262" s="22">
        <f>AN262+AP262+AR262+AZ262+BB262+BG262+BJ262+BM262+BT262+BW262+BY262+AC262+AI262+BP262+AK262</f>
        <v/>
      </c>
      <c r="AB262" s="336">
        <f>IF(X262&gt;0,AB$259,0)</f>
        <v/>
      </c>
      <c r="AC262" s="337">
        <f>IF(AB262&gt;0,AC$259,0)</f>
        <v/>
      </c>
      <c r="AD262" s="366">
        <f>AB262*M262</f>
        <v/>
      </c>
      <c r="AE262" s="337">
        <f>AC262*M262</f>
        <v/>
      </c>
      <c r="AF262" s="332" t="n">
        <v>409242</v>
      </c>
      <c r="AG262" s="332" t="n">
        <v>14629</v>
      </c>
      <c r="AH262" s="225">
        <f>IF(AF262&gt;2500000,AQ$2,IF(AF262&gt;1000000,AR$2,IF(AF262&gt;750000,AS$2,IF(AF262&gt;500000,AT$2,IF(AF262&lt;500000,AU$2)))))</f>
        <v/>
      </c>
      <c r="AI262" s="31">
        <f>IF(AH262=AQ$2,20,IF(AH262=AR$2,15,IF(AH262=AS$2,10,IF(AH262=AT$2,5,IF(AH262=AU$2,0)))))</f>
        <v/>
      </c>
      <c r="AJ262" s="284" t="n">
        <v>70</v>
      </c>
      <c r="AK262" s="31">
        <f>IF(AJ262&gt;84,20,IF(AJ262&gt;80,15,IF(AJ262&gt;75,10,IF(AJ262&gt;70,5,IF(AJ262&gt;49,0,IF(AJ262&lt;1,0,IF(AJ262&lt;20,-20,IF(AJ262&lt;30,-15,IF(AJ262&lt;40,-10,IF(AJ262&lt;50,-5))))))))))</f>
        <v/>
      </c>
      <c r="AL262" s="22" t="n"/>
      <c r="AM262" s="371" t="inlineStr">
        <is>
          <t>B</t>
        </is>
      </c>
      <c r="AN262" s="22">
        <f>IF(AM262=$AN$1,20,IF(AM262=$AO$1,17,IF(AM262=$AP$1,12,IF(AM262=$AQ$1,5,IF(AM262=$AR$1,0)))))</f>
        <v/>
      </c>
      <c r="AP262" s="31" t="n"/>
      <c r="AQ262" s="239" t="inlineStr">
        <is>
          <t>Bullish</t>
        </is>
      </c>
      <c r="AR262" s="548">
        <f>IF(AQ262=$AS$1,20,IF(AQ262=$AU$1,18,IF(AQ262=$AW$1,14,IF(AQ262=$AY$1,10,IF(AQ262=$BA$1,5,IF(AQ262=$BC$1,0,IF(AQ262=$BD$1,-2.5)))))))</f>
        <v/>
      </c>
      <c r="AS262" s="189" t="n">
        <v>0.63</v>
      </c>
      <c r="AT262" s="22">
        <f>IF(AS262&lt;1,5,IF(AS262&lt;2,0,IF(AS262&gt;2,-5, IF(AS262=0,5,IF(AS262&lt;0,-7)))))</f>
        <v/>
      </c>
      <c r="AU262" s="189" t="n">
        <v>64.2</v>
      </c>
      <c r="AV262" s="22">
        <f>IF(AU262&lt;0,-7,IF(AU262&lt;15,5,IF(AU262&lt;25,2,IF(AU262=25,-5,IF(AU262&gt;25,0)))))</f>
        <v/>
      </c>
      <c r="AW262" s="189" t="n">
        <v>4.03</v>
      </c>
      <c r="AX262" s="22">
        <f>IF(AW262=1,5,IF(AW262&lt;1,5,IF(AW262&gt;1,0)))</f>
        <v/>
      </c>
      <c r="AY262" s="178" t="inlineStr">
        <is>
          <t>V Bearish</t>
        </is>
      </c>
      <c r="AZ262" s="189">
        <f>IF(AY262=$AS$1,20,IF(AY262=$AU$1,18,IF(AY262=$AW$1,14,IF(AY262=$AY$1,10,IF(AY262=$BA$1,5,IF(AY262=$BC$1,0,IF(AY262=$BD$1,-2.5)))))))</f>
        <v/>
      </c>
      <c r="BA262" s="18" t="n">
        <v>0.423</v>
      </c>
      <c r="BB262" s="548">
        <f>IF(BA262&gt;0.05,2,IF(BA262&gt;0,1,IF(BA262&lt;-0.05,-1,IF(BA262&lt;0.1,-2))))</f>
        <v/>
      </c>
      <c r="BC262" s="554" t="n">
        <v>45291</v>
      </c>
      <c r="BD262" s="22" t="n">
        <v>215.73</v>
      </c>
      <c r="BE262" s="22">
        <f>X262</f>
        <v/>
      </c>
      <c r="BF262" s="18">
        <f>IF(BD262&gt;0,(BE262-BD262)/BD262,0)</f>
        <v/>
      </c>
      <c r="BG262" s="548">
        <f>IF(BF262&gt;0.05,4,IF(BF262&gt;0,2,IF(BF262&lt;-0.05,-2,IF(BF262&lt;0.1,-4))))</f>
        <v/>
      </c>
      <c r="BH262" s="225" t="n">
        <v>1</v>
      </c>
      <c r="BI262" s="225">
        <f>BH262*M377</f>
        <v/>
      </c>
      <c r="BJ262" s="225">
        <f>IF(BH262&gt;5,-1,IF(BH262&gt;4,0,IF(BH262&gt;3,1,IF(BH262&gt;2,2,IF(BH262&gt;1,2, IF(BH262=0,2,IF(BH262&lt;-5,-2,IF(BH262&lt;4,2,IF(BH262&lt;0,1)))))))))</f>
        <v/>
      </c>
      <c r="BK262" s="31" t="n">
        <v>-8</v>
      </c>
      <c r="BL262" s="31">
        <f>BK262*M262</f>
        <v/>
      </c>
      <c r="BM262" s="548">
        <f>IF(BK262&gt;40,4,IF(BK262&gt;30,3.5,IF(BK262&gt;20,3,IF(BK262&gt;10,2,IF(BK262&gt;0,1,IF(BK262=0,0.5,IF(BK262&lt;-40,-4,IF(BK262&lt;-30,-3,IF(BK262&lt;-20,-2.5,IF(BK262&lt;-10,-2,IF(BK262&lt;0,0)))))))))))</f>
        <v/>
      </c>
      <c r="BN262" s="61" t="n">
        <v>22</v>
      </c>
      <c r="BO262" s="61">
        <f>BN262*M262</f>
        <v/>
      </c>
      <c r="BP262" s="548">
        <f>IF(BN262&lt;10,5,IF(BN262&lt;20,4,IF(BN262&lt;30,3,IF(BN262&lt;40,2,IF(BN262&lt;50,1,IF(BN262=50,0,IF(BN262&gt;90,-5,IF(BN262&gt;80,-4,IF(BN262&gt;70,-3,IF(BN262&gt;60,-2,IF(BN262&gt;50,-1,0)))))))))))</f>
        <v/>
      </c>
      <c r="BQ262" s="206" t="n"/>
      <c r="BR262" s="61" t="n">
        <v>0.8</v>
      </c>
      <c r="BS262" s="337">
        <f>BR262*M262</f>
        <v/>
      </c>
      <c r="BT262" s="225">
        <f>IF(BR262=1,20,IF(BR262&gt;0.9,16,IF(BR262&gt;0.8,12,IF(BR262&gt;0.7,8,IF(BR262&gt;0.6,4,IF(BR262&gt;0.5,0,IF(BR262&gt;0.4,-1,IF(BR262&gt;0.3,-2,IF(BR262&gt;0.2,-3,IF(BR262&gt;0.1,-4,IF(BR262&gt;0,-5,IF(BR262=0,-5))))))))))))</f>
        <v/>
      </c>
      <c r="BU262" s="61" t="n"/>
      <c r="BV262" s="548" t="inlineStr">
        <is>
          <t>Bull</t>
        </is>
      </c>
      <c r="BW262" s="548">
        <f>IF(BV262=$BZ$1,8,IF(BV262=$CA$1,4,IF(BV262=$CB$1,0,IF(BV262=$CC$1,-4,IF(BV262=$CE$1,-8)))))</f>
        <v/>
      </c>
      <c r="BX262" s="206" t="inlineStr">
        <is>
          <t>˄</t>
        </is>
      </c>
      <c r="BY262" s="206">
        <f>IF(BX262=BR$1,5,IF(BX262=BV$1,0,IF(BX262=BX$1,-5)))</f>
        <v/>
      </c>
      <c r="BZ262" s="25" t="n">
        <v>45960</v>
      </c>
      <c r="CA262" s="548" t="inlineStr">
        <is>
          <t>Buy</t>
        </is>
      </c>
      <c r="CB262" s="61" t="n"/>
      <c r="CC262" s="61" t="n"/>
      <c r="CD262" s="332" t="n"/>
      <c r="CE262" t="inlineStr">
        <is>
          <t>Industrials</t>
        </is>
      </c>
      <c r="CF262" t="inlineStr">
        <is>
          <t>Capital Goods</t>
        </is>
      </c>
      <c r="CG262" t="inlineStr">
        <is>
          <t>Construction &amp; Engineering</t>
        </is>
      </c>
      <c r="CH262" t="inlineStr">
        <is>
          <t>Construction &amp; Engineering</t>
        </is>
      </c>
      <c r="CL262" s="332" t="n"/>
      <c r="CR262" t="inlineStr">
        <is>
          <t>PWR</t>
        </is>
      </c>
    </row>
    <row r="263">
      <c r="B263" s="246" t="n"/>
      <c r="C263" s="246" t="n"/>
      <c r="D263" s="246" t="n"/>
      <c r="E263" s="246" t="n"/>
      <c r="F263" s="246" t="n"/>
      <c r="G263" s="246" t="n"/>
      <c r="H263" s="246" t="n"/>
      <c r="I263" s="246" t="n"/>
      <c r="J263" s="246" t="n"/>
      <c r="K263" s="246" t="n"/>
      <c r="L263" s="270" t="n"/>
      <c r="M263" s="358" t="n"/>
      <c r="N263" s="335" t="n"/>
      <c r="O263" s="246" t="n"/>
      <c r="P263" s="246" t="n"/>
      <c r="Q263" s="246" t="n"/>
      <c r="R263" s="246" t="n"/>
      <c r="S263" s="249">
        <f>IF(BN263&lt;30,$BX$1,IF(BN263&gt;70,$BR$1,$BV$1))</f>
        <v/>
      </c>
      <c r="T263" s="451" t="n"/>
      <c r="U263" s="547" t="inlineStr">
        <is>
          <t>NVT</t>
        </is>
      </c>
      <c r="V263" t="inlineStr">
        <is>
          <t>nVent Electric plc</t>
        </is>
      </c>
      <c r="X263" s="80" t="n">
        <v>102.2</v>
      </c>
      <c r="Y263" s="189" t="n"/>
      <c r="Z263" s="189" t="n"/>
      <c r="AA263" s="22">
        <f>AN263+AP263+AR263+AZ263+BB263+BG263+BJ263+BM263+BT263+BW263+BY263+AC263+AI263+BP263+AK263</f>
        <v/>
      </c>
      <c r="AB263" s="336">
        <f>IF(X263&gt;0,AB$259,0)</f>
        <v/>
      </c>
      <c r="AC263" s="337">
        <f>IF(AB263&gt;0,AC$259,0)</f>
        <v/>
      </c>
      <c r="AD263" s="366">
        <f>AB263*M263</f>
        <v/>
      </c>
      <c r="AE263" s="337">
        <f>AC263*M263</f>
        <v/>
      </c>
      <c r="AF263" s="332" t="n">
        <v>273273</v>
      </c>
      <c r="AG263" s="332" t="n">
        <v>48421</v>
      </c>
      <c r="AH263" s="225">
        <f>IF(AF263&gt;2500000,AQ$2,IF(AF263&gt;1000000,AR$2,IF(AF263&gt;750000,AS$2,IF(AF263&gt;500000,AT$2,IF(AF263&lt;500000,AU$2)))))</f>
        <v/>
      </c>
      <c r="AI263" s="31">
        <f>IF(AH263=AQ$2,20,IF(AH263=AR$2,15,IF(AH263=AS$2,10,IF(AH263=AT$2,5,IF(AH263=AU$2,0)))))</f>
        <v/>
      </c>
      <c r="AJ263" s="284" t="n">
        <v>75</v>
      </c>
      <c r="AK263" s="31">
        <f>IF(AJ263&gt;84,20,IF(AJ263&gt;80,15,IF(AJ263&gt;75,10,IF(AJ263&gt;70,5,IF(AJ263&gt;49,0,IF(AJ263&lt;1,0,IF(AJ263&lt;20,-20,IF(AJ263&lt;30,-15,IF(AJ263&lt;40,-10,IF(AJ263&lt;50,-5))))))))))</f>
        <v/>
      </c>
      <c r="AL263" s="22" t="n"/>
      <c r="AM263" s="371" t="inlineStr">
        <is>
          <t>B</t>
        </is>
      </c>
      <c r="AN263" s="22">
        <f>IF(AM263=$AN$1,20,IF(AM263=$AO$1,17,IF(AM263=$AP$1,12,IF(AM263=$AQ$1,5,IF(AM263=$AR$1,0)))))</f>
        <v/>
      </c>
      <c r="AP263" s="31" t="n"/>
      <c r="AQ263" s="239" t="inlineStr">
        <is>
          <t>Bullish</t>
        </is>
      </c>
      <c r="AR263" s="548">
        <f>IF(AQ263=$AS$1,20,IF(AQ263=$AU$1,18,IF(AQ263=$AW$1,14,IF(AQ263=$AY$1,10,IF(AQ263=$BA$1,5,IF(AQ263=$BC$1,0,IF(AQ263=$BD$1,-2.5)))))))</f>
        <v/>
      </c>
      <c r="AS263" s="189" t="n">
        <v>0.53</v>
      </c>
      <c r="AT263" s="22">
        <f>IF(AS263&lt;1,5,IF(AS263&lt;2,0,IF(AS263&gt;2,-5, IF(AS263=0,5,IF(AS263&lt;0,-7)))))</f>
        <v/>
      </c>
      <c r="AU263" s="189" t="n">
        <v>62.69</v>
      </c>
      <c r="AV263" s="22">
        <f>IF(AU263&lt;0,-7,IF(AU263&lt;15,5,IF(AU263&lt;25,2,IF(AU263=25,-5,IF(AU263&gt;25,0)))))</f>
        <v/>
      </c>
      <c r="AW263" s="189" t="n">
        <v>3.64</v>
      </c>
      <c r="AX263" s="22">
        <f>IF(AW263=1,5,IF(AW263&lt;1,5,IF(AW263&gt;1,0)))</f>
        <v/>
      </c>
      <c r="AY263" s="178" t="inlineStr">
        <is>
          <t>V Bearish</t>
        </is>
      </c>
      <c r="AZ263" s="189">
        <f>IF(AY263=$AS$1,20,IF(AY263=$AU$1,18,IF(AY263=$AW$1,14,IF(AY263=$AY$1,10,IF(AY263=$BA$1,5,IF(AY263=$BC$1,0,IF(AY263=$BD$1,-2.5)))))))</f>
        <v/>
      </c>
      <c r="BA263" s="18" t="n">
        <v>0.379</v>
      </c>
      <c r="BB263" s="548">
        <f>IF(BA263&gt;0.05,2,IF(BA263&gt;0,1,IF(BA263&lt;-0.05,-1,IF(BA263&lt;0.1,-2))))</f>
        <v/>
      </c>
      <c r="BC263" s="554" t="n">
        <v>45657</v>
      </c>
      <c r="BD263" s="22" t="n">
        <v>67.64</v>
      </c>
      <c r="BE263" s="22">
        <f>X263</f>
        <v/>
      </c>
      <c r="BF263" s="18">
        <f>IF(BD263&gt;0,(BE263-BD263)/BD263,0)</f>
        <v/>
      </c>
      <c r="BG263" s="548">
        <f>IF(BF263&gt;0.05,4,IF(BF263&gt;0,2,IF(BF263&lt;-0.05,-2,IF(BF263&lt;0.1,-4))))</f>
        <v/>
      </c>
      <c r="BH263" s="225" t="n">
        <v>4</v>
      </c>
      <c r="BI263" s="225">
        <f>BH263*M376</f>
        <v/>
      </c>
      <c r="BJ263" s="225">
        <f>IF(BH263&gt;5,-1,IF(BH263&gt;4,0,IF(BH263&gt;3,1,IF(BH263&gt;2,2,IF(BH263&gt;1,2, IF(BH263=0,2,IF(BH263&lt;-5,-2,IF(BH263&lt;4,2,IF(BH263&lt;0,1)))))))))</f>
        <v/>
      </c>
      <c r="BK263" s="31" t="n">
        <v>-12</v>
      </c>
      <c r="BL263" s="31">
        <f>BK263*M263</f>
        <v/>
      </c>
      <c r="BM263" s="548">
        <f>IF(BK263&gt;40,4,IF(BK263&gt;30,3.5,IF(BK263&gt;20,3,IF(BK263&gt;10,2,IF(BK263&gt;0,1,IF(BK263=0,0.5,IF(BK263&lt;-40,-4,IF(BK263&lt;-30,-3,IF(BK263&lt;-20,-2.5,IF(BK263&lt;-10,-2,IF(BK263&lt;0,0)))))))))))</f>
        <v/>
      </c>
      <c r="BN263" s="61" t="n">
        <v>67</v>
      </c>
      <c r="BO263" s="61">
        <f>BN263*M263</f>
        <v/>
      </c>
      <c r="BP263" s="548">
        <f>IF(BN263&lt;10,5,IF(BN263&lt;20,4,IF(BN263&lt;30,3,IF(BN263&lt;40,2,IF(BN263&lt;50,1,IF(BN263=50,0,IF(BN263&gt;90,-5,IF(BN263&gt;80,-4,IF(BN263&gt;70,-3,IF(BN263&gt;60,-2,IF(BN263&gt;50,-1,0)))))))))))</f>
        <v/>
      </c>
      <c r="BQ263" s="206" t="n"/>
      <c r="BR263" s="61" t="n">
        <v>0.95</v>
      </c>
      <c r="BS263" s="337">
        <f>BR263*M263</f>
        <v/>
      </c>
      <c r="BT263" s="225">
        <f>IF(BR263=1,20,IF(BR263&gt;0.9,16,IF(BR263&gt;0.8,12,IF(BR263&gt;0.7,8,IF(BR263&gt;0.6,4,IF(BR263&gt;0.5,0,IF(BR263&gt;0.4,-1,IF(BR263&gt;0.3,-2,IF(BR263&gt;0.2,-3,IF(BR263&gt;0.1,-4,IF(BR263&gt;0,-5,IF(BR263=0,-5))))))))))))</f>
        <v/>
      </c>
      <c r="BU263" s="61" t="n"/>
      <c r="BV263" s="548" t="inlineStr">
        <is>
          <t>V Bear</t>
        </is>
      </c>
      <c r="BW263" s="548">
        <f>IF(BV263=$BZ$1,8,IF(BV263=$CA$1,4,IF(BV263=$CB$1,0,IF(BV263=$CC$1,-4,IF(BV263=$CE$1,-8)))))</f>
        <v/>
      </c>
      <c r="BX263" s="206" t="inlineStr">
        <is>
          <t>˄</t>
        </is>
      </c>
      <c r="BY263" s="206">
        <f>IF(BX263=BR$1,5,IF(BX263=BV$1,0,IF(BX263=BX$1,-5)))</f>
        <v/>
      </c>
      <c r="BZ263" s="25" t="n">
        <v>45961</v>
      </c>
      <c r="CA263" s="548" t="inlineStr">
        <is>
          <t>S Buy</t>
        </is>
      </c>
      <c r="CE263" t="inlineStr">
        <is>
          <t>Industrials</t>
        </is>
      </c>
      <c r="CF263" t="inlineStr">
        <is>
          <t>Capital Goods</t>
        </is>
      </c>
      <c r="CG263" t="inlineStr">
        <is>
          <t>Electrical Equipment</t>
        </is>
      </c>
      <c r="CH263" t="inlineStr">
        <is>
          <t>Electrical Components &amp; Equipment</t>
        </is>
      </c>
      <c r="CL263" s="332" t="n"/>
      <c r="CR263" t="inlineStr">
        <is>
          <t>NVT</t>
        </is>
      </c>
    </row>
    <row r="264">
      <c r="B264" s="246" t="n"/>
      <c r="C264" s="246" t="n"/>
      <c r="D264" s="246" t="n"/>
      <c r="E264" s="246" t="n"/>
      <c r="F264" s="246" t="n"/>
      <c r="G264" s="246" t="n"/>
      <c r="H264" s="246" t="n"/>
      <c r="I264" s="246" t="n"/>
      <c r="J264" s="246" t="n"/>
      <c r="K264" s="246" t="n"/>
      <c r="L264" s="270" t="n"/>
      <c r="M264" s="358" t="n"/>
      <c r="N264" s="335" t="n"/>
      <c r="O264" s="246" t="n"/>
      <c r="P264" s="246" t="n"/>
      <c r="Q264" s="246" t="n"/>
      <c r="R264" s="246" t="n"/>
      <c r="S264" s="249">
        <f>IF(BN264&lt;30,$BX$1,IF(BN264&gt;70,$BR$1,$BV$1))</f>
        <v/>
      </c>
      <c r="T264" s="451" t="n"/>
      <c r="U264" s="547" t="inlineStr">
        <is>
          <t>NNE</t>
        </is>
      </c>
      <c r="V264" t="inlineStr">
        <is>
          <t>NANO Nuclear Energy Inc.</t>
        </is>
      </c>
      <c r="X264" s="80" t="n">
        <v>44.34</v>
      </c>
      <c r="Y264" s="189" t="n"/>
      <c r="Z264" s="189" t="n"/>
      <c r="AA264" s="22">
        <f>AN264+AP264+AR264+AZ264+BB264+BG264+BJ264+BM264+BT264+BW264+BY264+AC264+AI264+BP264+AK264</f>
        <v/>
      </c>
      <c r="AB264" s="336">
        <f>IF(X264&gt;0,AB$259,0)</f>
        <v/>
      </c>
      <c r="AC264" s="337">
        <f>IF(AB264&gt;0,AC$259,0)</f>
        <v/>
      </c>
      <c r="AD264" s="366">
        <f>AB264*M264</f>
        <v/>
      </c>
      <c r="AE264" s="337">
        <f>AC264*M264</f>
        <v/>
      </c>
      <c r="AF264" s="332" t="n"/>
      <c r="AG264" s="332" t="n"/>
      <c r="AH264" s="225">
        <f>IF(AF264&gt;2500000,AQ$2,IF(AF264&gt;1000000,AR$2,IF(AF264&gt;750000,AS$2,IF(AF264&gt;500000,AT$2,IF(AF264&lt;500000,AU$2)))))</f>
        <v/>
      </c>
      <c r="AI264" s="31">
        <f>IF(AH264=AQ$2,20,IF(AH264=AR$2,15,IF(AH264=AS$2,10,IF(AH264=AT$2,5,IF(AH264=AU$2,0)))))</f>
        <v/>
      </c>
      <c r="AJ264" s="284" t="n"/>
      <c r="AK264" s="31">
        <f>IF(AJ264&gt;84,20,IF(AJ264&gt;80,15,IF(AJ264&gt;75,10,IF(AJ264&gt;70,5,IF(AJ264&gt;49,0,IF(AJ264&lt;1,0,IF(AJ264&lt;20,-20,IF(AJ264&lt;30,-15,IF(AJ264&lt;40,-10,IF(AJ264&lt;50,-5))))))))))</f>
        <v/>
      </c>
      <c r="AL264" s="22" t="n"/>
      <c r="AM264" s="371" t="inlineStr">
        <is>
          <t>B</t>
        </is>
      </c>
      <c r="AN264" s="22">
        <f>IF(AM264=$AN$1,20,IF(AM264=$AO$1,17,IF(AM264=$AP$1,12,IF(AM264=$AQ$1,5,IF(AM264=$AR$1,0)))))</f>
        <v/>
      </c>
      <c r="AP264" s="31" t="n"/>
      <c r="AQ264" s="239" t="inlineStr">
        <is>
          <t>Bullish</t>
        </is>
      </c>
      <c r="AR264" s="548">
        <f>IF(AQ264=$AS$1,20,IF(AQ264=$AU$1,18,IF(AQ264=$AW$1,14,IF(AQ264=$AY$1,10,IF(AQ264=$BA$1,5,IF(AQ264=$BC$1,0,IF(AQ264=$BD$1,-2.5)))))))</f>
        <v/>
      </c>
      <c r="AS264" s="189" t="n">
        <v>0.01</v>
      </c>
      <c r="AT264" s="22">
        <f>IF(AS264&lt;1,5,IF(AS264&lt;2,0,IF(AS264&gt;2,-5, IF(AS264=0,5,IF(AS264&lt;0,-7)))))</f>
        <v/>
      </c>
      <c r="AU264" s="189" t="n">
        <v>-47.17</v>
      </c>
      <c r="AV264" s="22">
        <f>IF(AU264&lt;0,-7,IF(AU264&lt;15,5,IF(AU264&lt;25,2,IF(AU264=25,-5,IF(AU264&gt;25,0)))))</f>
        <v/>
      </c>
      <c r="AW264" s="189" t="inlineStr">
        <is>
          <t>N/A</t>
        </is>
      </c>
      <c r="AX264" s="22">
        <f>IF(AW264=1,5,IF(AW264&lt;1,5,IF(AW264&gt;1,0)))</f>
        <v/>
      </c>
      <c r="AY264" s="178" t="inlineStr">
        <is>
          <t>V Bearish</t>
        </is>
      </c>
      <c r="AZ264" s="189">
        <f>IF(AY264=$AS$1,20,IF(AY264=$AU$1,18,IF(AY264=$AW$1,14,IF(AY264=$AY$1,10,IF(AY264=$BA$1,5,IF(AY264=$BC$1,0,IF(AY264=$BD$1,-2.5)))))))</f>
        <v/>
      </c>
      <c r="BA264" s="18" t="n">
        <v>1.411</v>
      </c>
      <c r="BB264" s="548">
        <f>IF(BA264&gt;0.05,2,IF(BA264&gt;0,1,IF(BA264&lt;-0.05,-1,IF(BA264&lt;0.1,-2))))</f>
        <v/>
      </c>
      <c r="BC264" s="554" t="n">
        <v>45657</v>
      </c>
      <c r="BD264" s="22" t="n">
        <v>24.9</v>
      </c>
      <c r="BE264" s="22">
        <f>X264</f>
        <v/>
      </c>
      <c r="BF264" s="18">
        <f>IF(BD264&gt;0,(BE264-BD264)/BD264,0)</f>
        <v/>
      </c>
      <c r="BG264" s="548">
        <f>IF(BF264&gt;0.05,4,IF(BF264&gt;0,2,IF(BF264&lt;-0.05,-2,IF(BF264&lt;0.1,-4))))</f>
        <v/>
      </c>
      <c r="BH264" s="225" t="n">
        <v>1</v>
      </c>
      <c r="BI264" s="225">
        <f>BH264*M264</f>
        <v/>
      </c>
      <c r="BJ264" s="225">
        <f>IF(BH264&gt;5,-1,IF(BH264&gt;4,0,IF(BH264&gt;3,1,IF(BH264&gt;2,2,IF(BH264&gt;1,2, IF(BH264=0,2,IF(BH264&lt;-5,-2,IF(BH264&lt;4,2,IF(BH264&lt;0,1)))))))))</f>
        <v/>
      </c>
      <c r="BK264" s="31" t="n">
        <v>-17</v>
      </c>
      <c r="BL264" s="31">
        <f>BK264*M264</f>
        <v/>
      </c>
      <c r="BM264" s="548">
        <f>IF(BK264&gt;40,4,IF(BK264&gt;30,3.5,IF(BK264&gt;20,3,IF(BK264&gt;10,2,IF(BK264&gt;0,1,IF(BK264=0,0.5,IF(BK264&lt;-40,-4,IF(BK264&lt;-30,-3,IF(BK264&lt;-20,-2.5,IF(BK264&lt;-10,-2,IF(BK264&lt;0,0)))))))))))</f>
        <v/>
      </c>
      <c r="BN264" s="61" t="n">
        <v>18</v>
      </c>
      <c r="BO264" s="61">
        <f>BN264*M264</f>
        <v/>
      </c>
      <c r="BP264" s="548">
        <f>IF(BN264&lt;10,5,IF(BN264&lt;20,4,IF(BN264&lt;30,3,IF(BN264&lt;40,2,IF(BN264&lt;50,1,IF(BN264=50,0,IF(BN264&gt;90,-5,IF(BN264&gt;80,-4,IF(BN264&gt;70,-3,IF(BN264&gt;60,-2,IF(BN264&gt;50,-1,0)))))))))))</f>
        <v/>
      </c>
      <c r="BQ264" s="206" t="n"/>
      <c r="BR264" s="61" t="n">
        <v>0.53</v>
      </c>
      <c r="BS264" s="337">
        <f>BR264*M264</f>
        <v/>
      </c>
      <c r="BT264" s="225">
        <f>IF(BR264=1,20,IF(BR264&gt;0.9,16,IF(BR264&gt;0.8,12,IF(BR264&gt;0.7,8,IF(BR264&gt;0.6,4,IF(BR264&gt;0.5,0,IF(BR264&gt;0.4,-1,IF(BR264&gt;0.3,-2,IF(BR264&gt;0.2,-3,IF(BR264&gt;0.1,-4,IF(BR264&gt;0,-5,IF(BR264=0,-5))))))))))))</f>
        <v/>
      </c>
      <c r="BU264" s="61" t="n"/>
      <c r="BV264" s="548" t="inlineStr">
        <is>
          <t>Bear</t>
        </is>
      </c>
      <c r="BW264" s="548">
        <f>IF(BV264=$BZ$1,8,IF(BV264=$CA$1,4,IF(BV264=$CB$1,0,IF(BV264=$CC$1,-4,IF(BV264=$CE$1,-8)))))</f>
        <v/>
      </c>
      <c r="BX264" s="206" t="inlineStr">
        <is>
          <t>˄</t>
        </is>
      </c>
      <c r="BY264" s="206">
        <f>IF(BX264=BR$1,5,IF(BX264=BV$1,0,IF(BX264=BX$1,-5)))</f>
        <v/>
      </c>
      <c r="BZ264" s="554" t="n"/>
      <c r="CA264" s="548" t="inlineStr">
        <is>
          <t>Buy</t>
        </is>
      </c>
      <c r="CE264" t="inlineStr">
        <is>
          <t>Industrials</t>
        </is>
      </c>
      <c r="CF264" t="inlineStr">
        <is>
          <t>Capital Goods</t>
        </is>
      </c>
      <c r="CG264" t="inlineStr">
        <is>
          <t>Electrical Equipment</t>
        </is>
      </c>
      <c r="CH264" t="inlineStr">
        <is>
          <t>Electrical Components &amp; Equipment</t>
        </is>
      </c>
      <c r="CL264" s="332" t="n"/>
      <c r="CR264" t="inlineStr">
        <is>
          <t>NNE</t>
        </is>
      </c>
    </row>
    <row r="265" hidden="1" ht="15.75" customHeight="1" s="545">
      <c r="B265" s="246" t="n"/>
      <c r="C265" s="246" t="n"/>
      <c r="D265" s="246" t="n"/>
      <c r="E265" s="246" t="n"/>
      <c r="F265" s="246" t="n"/>
      <c r="G265" s="246" t="n"/>
      <c r="H265" s="246" t="n"/>
      <c r="I265" s="246" t="n"/>
      <c r="J265" s="246" t="n"/>
      <c r="K265" s="246" t="n"/>
      <c r="L265" s="270" t="n"/>
      <c r="M265" s="358" t="n"/>
      <c r="N265" s="335" t="n"/>
      <c r="O265" s="246" t="n"/>
      <c r="P265" s="246" t="n"/>
      <c r="Q265" s="246" t="n"/>
      <c r="R265" s="246" t="n"/>
      <c r="S265" s="249" t="n"/>
      <c r="T265" s="451" t="n"/>
      <c r="U265" s="547" t="n"/>
      <c r="X265" s="80" t="n"/>
      <c r="Y265" s="189" t="n"/>
      <c r="Z265" s="189" t="n"/>
      <c r="AA265" s="22">
        <f>AN265+AP265+AR265+AZ265+BB265+BG265+BJ265+BM265+BT265+BW265+BY265+AC265+AI265+BP265+AK265</f>
        <v/>
      </c>
      <c r="AB265" s="336">
        <f>IF(X265&gt;0,AB$259,0)</f>
        <v/>
      </c>
      <c r="AC265" s="337">
        <f>IF(AB265&gt;0,AC$259,0)</f>
        <v/>
      </c>
      <c r="AD265" s="366">
        <f>AB265*M265</f>
        <v/>
      </c>
      <c r="AE265" s="337">
        <f>AC265*M265</f>
        <v/>
      </c>
      <c r="AF265" s="332" t="n"/>
      <c r="AG265" s="332" t="n"/>
      <c r="AH265" s="225">
        <f>IF(AF265&gt;2500000,AQ$2,IF(AF265&gt;1000000,AR$2,IF(AF265&gt;750000,AS$2,IF(AF265&gt;500000,AT$2,IF(AF265&lt;500000,AU$2)))))</f>
        <v/>
      </c>
      <c r="AI265" s="31">
        <f>IF(AH265=AQ$2,20,IF(AH265=AR$2,15,IF(AH265=AS$2,10,IF(AH265=AT$2,5,IF(AH265=AU$2,0)))))</f>
        <v/>
      </c>
      <c r="AJ265" s="284" t="n"/>
      <c r="AK265" s="31">
        <f>IF(AJ265&gt;84,20,IF(AJ265&gt;80,15,IF(AJ265&gt;75,10,IF(AJ265&gt;70,5,IF(AJ265&gt;49,0,IF(AJ265&lt;1,0,IF(AJ265&lt;20,-20,IF(AJ265&lt;30,-15,IF(AJ265&lt;40,-10,IF(AJ265&lt;50,-5))))))))))</f>
        <v/>
      </c>
      <c r="AL265" s="22" t="n"/>
      <c r="AM265" s="550" t="n"/>
      <c r="AN265" s="22">
        <f>IF(AM265=$AN$1,20,IF(AM265=$AO$1,17,IF(AM265=$AP$1,12,IF(AM265=$AQ$1,5,IF(AM265=$AR$1,0)))))</f>
        <v/>
      </c>
      <c r="AP265" s="31" t="n"/>
      <c r="AQ265" s="175" t="n"/>
      <c r="AR265" s="548">
        <f>IF(AQ265=$AS$1,20,IF(AQ265=$AU$1,18,IF(AQ265=$AW$1,14,IF(AQ265=$AY$1,10,IF(AQ265=$BA$1,5,IF(AQ265=$BC$1,0,IF(AQ265=$BD$1,-2.5)))))))</f>
        <v/>
      </c>
      <c r="AS265" s="189" t="n"/>
      <c r="AT265" s="22">
        <f>IF(AS265&lt;1,5,IF(AS265&lt;2,0,IF(AS265&gt;2,-5, IF(AS265=0,5,IF(AS265&lt;0,-7)))))</f>
        <v/>
      </c>
      <c r="AU265" s="189" t="n"/>
      <c r="AV265" s="22">
        <f>IF(AU265&lt;0,-7,IF(AU265&lt;15,5,IF(AU265&lt;25,2,IF(AU265=25,-5,IF(AU265&gt;25,0)))))</f>
        <v/>
      </c>
      <c r="AW265" s="189" t="n"/>
      <c r="AX265" s="22">
        <f>IF(AW265=1,5,IF(AW265&lt;1,5,IF(AW265&gt;1,0)))</f>
        <v/>
      </c>
      <c r="AY265" s="189" t="n"/>
      <c r="AZ265" s="189">
        <f>IF(AY265=$AS$1,20,IF(AY265=$AU$1,18,IF(AY265=$AW$1,14,IF(AY265=$AY$1,10,IF(AY265=$BA$1,5,IF(AY265=$BC$1,0,IF(AY265=$BD$1,-2.5)))))))</f>
        <v/>
      </c>
      <c r="BA265" s="18" t="n"/>
      <c r="BB265" s="548">
        <f>IF(BA265&gt;0.05,2,IF(BA265&gt;0,1,IF(BA265&lt;-0.05,-1,IF(BA265&lt;0.1,-2))))</f>
        <v/>
      </c>
      <c r="BC265" s="554" t="n">
        <v>45657</v>
      </c>
      <c r="BD265" s="22" t="n"/>
      <c r="BE265" s="22">
        <f>X265</f>
        <v/>
      </c>
      <c r="BF265" s="18">
        <f>IF(BD265&gt;0,(BE265-BD265)/BD265,0)</f>
        <v/>
      </c>
      <c r="BG265" s="548">
        <f>IF(BF265&gt;0.05,4,IF(BF265&gt;0,2,IF(BF265&lt;-0.05,-2,IF(BF265&lt;0.1,-4))))</f>
        <v/>
      </c>
      <c r="BH265" s="225" t="n"/>
      <c r="BI265" s="225">
        <f>BH265*M265</f>
        <v/>
      </c>
      <c r="BJ265" s="225">
        <f>IF(BH265&gt;5,-1,IF(BH265&gt;4,0,IF(BH265&gt;3,1,IF(BH265&gt;2,2,IF(BH265&gt;1,2, IF(BH265=0,2,IF(BH265&lt;-5,-2,IF(BH265&lt;4,2,IF(BH265&lt;0,1)))))))))</f>
        <v/>
      </c>
      <c r="BK265" s="31" t="n"/>
      <c r="BL265" s="31">
        <f>BK265*M265</f>
        <v/>
      </c>
      <c r="BM265" s="548">
        <f>IF(BK265&gt;40,4,IF(BK265&gt;30,3.5,IF(BK265&gt;20,3,IF(BK265&gt;10,2,IF(BK265&gt;0,1,IF(BK265=0,0.5,IF(BK265&lt;-40,-4,IF(BK265&lt;-30,-3,IF(BK265&lt;-20,-2.5,IF(BK265&lt;-10,-2,IF(BK265&lt;0,0)))))))))))</f>
        <v/>
      </c>
      <c r="BN265" s="61" t="n"/>
      <c r="BO265" s="61">
        <f>BN265*M265</f>
        <v/>
      </c>
      <c r="BP265" s="548">
        <f>IF(BN265&lt;10,5,IF(BN265&lt;20,4,IF(BN265&lt;30,3,IF(BN265&lt;40,2,IF(BN265&lt;50,1,IF(BN265=50,0,IF(BN265&gt;90,-5,IF(BN265&gt;80,-4,IF(BN265&gt;70,-3,IF(BN265&gt;60,-2,IF(BN265&gt;50,-1,0)))))))))))</f>
        <v/>
      </c>
      <c r="BQ265" s="206" t="n"/>
      <c r="BR265" s="61" t="n"/>
      <c r="BS265" s="337">
        <f>BR265*M265</f>
        <v/>
      </c>
      <c r="BT265" s="225">
        <f>IF(BR265=1,20,IF(BR265&gt;0.9,16,IF(BR265&gt;0.8,12,IF(BR265&gt;0.7,8,IF(BR265&gt;0.6,4,IF(BR265&gt;0.5,0,IF(BR265&gt;0.4,-1,IF(BR265&gt;0.3,-2,IF(BR265&gt;0.2,-3,IF(BR265&gt;0.1,-4,IF(BR265&gt;0,-5,IF(BR265=0,-5))))))))))))</f>
        <v/>
      </c>
      <c r="BU265" s="61" t="n"/>
      <c r="BV265" s="548" t="n"/>
      <c r="BW265" s="548">
        <f>IF(BV265=$BZ$1,8,IF(BV265=$CA$1,4,IF(BV265=$CB$1,0,IF(BV265=$CC$1,-4,IF(BV265=$CE$1,-8)))))</f>
        <v/>
      </c>
      <c r="BX265" s="206" t="inlineStr">
        <is>
          <t>˄</t>
        </is>
      </c>
      <c r="BY265" s="206">
        <f>IF(BX265=BR$1,5,IF(BX265=BV$1,0,IF(BX265=BX$1,-5)))</f>
        <v/>
      </c>
      <c r="BZ265" s="554" t="n"/>
      <c r="CA265" s="548" t="inlineStr">
        <is>
          <t>Buy</t>
        </is>
      </c>
      <c r="CB265" s="61" t="n"/>
      <c r="CC265" s="61" t="n"/>
      <c r="CD265" s="332" t="n"/>
      <c r="CL265" s="332" t="n"/>
    </row>
    <row r="266" hidden="1" ht="15.75" customHeight="1" s="545">
      <c r="B266" s="246" t="n"/>
      <c r="C266" s="246" t="n"/>
      <c r="D266" s="246" t="n"/>
      <c r="E266" s="246" t="n"/>
      <c r="F266" s="246" t="n"/>
      <c r="G266" s="246" t="n"/>
      <c r="H266" s="246" t="n"/>
      <c r="I266" s="246" t="n"/>
      <c r="J266" s="246" t="n"/>
      <c r="K266" s="246" t="n"/>
      <c r="L266" s="270" t="n"/>
      <c r="M266" s="358" t="n"/>
      <c r="N266" s="335" t="n"/>
      <c r="O266" s="246" t="n"/>
      <c r="P266" s="246" t="n"/>
      <c r="Q266" s="246" t="n"/>
      <c r="R266" s="246" t="n"/>
      <c r="S266" s="249" t="n"/>
      <c r="T266" s="451" t="n"/>
      <c r="U266" s="547" t="n"/>
      <c r="X266" s="80" t="n"/>
      <c r="Y266" s="189" t="n"/>
      <c r="Z266" s="189" t="n"/>
      <c r="AA266" s="22">
        <f>AN266+AP266+AR266+AZ266+BB266+BG266+BJ266+BM266+BT266+BW266+BY266+AC266+AI266+BP266+AK266</f>
        <v/>
      </c>
      <c r="AB266" s="336">
        <f>IF(X266&gt;0,AB$259,0)</f>
        <v/>
      </c>
      <c r="AC266" s="337">
        <f>IF(AB266&gt;0,AC$259,0)</f>
        <v/>
      </c>
      <c r="AD266" s="366">
        <f>AB266*M266</f>
        <v/>
      </c>
      <c r="AE266" s="337">
        <f>AC266*M266</f>
        <v/>
      </c>
      <c r="AF266" s="332" t="n"/>
      <c r="AG266" s="332" t="n"/>
      <c r="AH266" s="225">
        <f>IF(AF266&gt;2500000,AQ$2,IF(AF266&gt;1000000,AR$2,IF(AF266&gt;750000,AS$2,IF(AF266&gt;500000,AT$2,IF(AF266&lt;500000,AU$2)))))</f>
        <v/>
      </c>
      <c r="AI266" s="31">
        <f>IF(AH266=AQ$2,20,IF(AH266=AR$2,15,IF(AH266=AS$2,10,IF(AH266=AT$2,5,IF(AH266=AU$2,0)))))</f>
        <v/>
      </c>
      <c r="AJ266" s="284" t="n"/>
      <c r="AK266" s="31">
        <f>IF(AJ266&gt;84,20,IF(AJ266&gt;80,15,IF(AJ266&gt;75,10,IF(AJ266&gt;70,5,IF(AJ266&gt;49,0,IF(AJ266&lt;1,0,IF(AJ266&lt;20,-20,IF(AJ266&lt;30,-15,IF(AJ266&lt;40,-10,IF(AJ266&lt;50,-5))))))))))</f>
        <v/>
      </c>
      <c r="AL266" s="22" t="n"/>
      <c r="AM266" s="550" t="n"/>
      <c r="AN266" s="22">
        <f>IF(AM266=$AN$1,20,IF(AM266=$AO$1,17,IF(AM266=$AP$1,12,IF(AM266=$AQ$1,5,IF(AM266=$AR$1,0)))))</f>
        <v/>
      </c>
      <c r="AP266" s="31" t="n"/>
      <c r="AQ266" s="175" t="n"/>
      <c r="AR266" s="548">
        <f>IF(AQ266=$AS$1,20,IF(AQ266=$AU$1,18,IF(AQ266=$AW$1,14,IF(AQ266=$AY$1,10,IF(AQ266=$BA$1,5,IF(AQ266=$BC$1,0,IF(AQ266=$BD$1,-2.5)))))))</f>
        <v/>
      </c>
      <c r="AS266" s="189" t="n"/>
      <c r="AT266" s="22">
        <f>IF(AS266&lt;1,5,IF(AS266&lt;2,0,IF(AS266&gt;2,-5, IF(AS266=0,5,IF(AS266&lt;0,-7)))))</f>
        <v/>
      </c>
      <c r="AU266" s="189" t="n"/>
      <c r="AV266" s="22">
        <f>IF(AU266&lt;0,-7,IF(AU266&lt;15,5,IF(AU266&lt;25,2,IF(AU266=25,-5,IF(AU266&gt;25,0)))))</f>
        <v/>
      </c>
      <c r="AW266" s="189" t="n"/>
      <c r="AX266" s="22">
        <f>IF(AW266=1,5,IF(AW266&lt;1,5,IF(AW266&gt;1,0)))</f>
        <v/>
      </c>
      <c r="AY266" s="189" t="n"/>
      <c r="AZ266" s="189">
        <f>IF(AY266=$AS$1,20,IF(AY266=$AU$1,18,IF(AY266=$AW$1,14,IF(AY266=$AY$1,10,IF(AY266=$BA$1,5,IF(AY266=$BC$1,0,IF(AY266=$BD$1,-2.5)))))))</f>
        <v/>
      </c>
      <c r="BA266" s="18" t="n"/>
      <c r="BB266" s="548">
        <f>IF(BA266&gt;0.05,2,IF(BA266&gt;0,1,IF(BA266&lt;-0.05,-1,IF(BA266&lt;0.1,-2))))</f>
        <v/>
      </c>
      <c r="BC266" s="554" t="n">
        <v>45657</v>
      </c>
      <c r="BD266" s="22" t="n"/>
      <c r="BE266" s="22">
        <f>X266</f>
        <v/>
      </c>
      <c r="BF266" s="18">
        <f>IF(BD266&gt;0,(BE266-BD266)/BD266,0)</f>
        <v/>
      </c>
      <c r="BG266" s="548">
        <f>IF(BF266&gt;0.05,4,IF(BF266&gt;0,2,IF(BF266&lt;-0.05,-2,IF(BF266&lt;0.1,-4))))</f>
        <v/>
      </c>
      <c r="BH266" s="225" t="n"/>
      <c r="BI266" s="225">
        <f>BH266*M266</f>
        <v/>
      </c>
      <c r="BJ266" s="225">
        <f>IF(BH266&gt;5,-1,IF(BH266&gt;4,0,IF(BH266&gt;3,1,IF(BH266&gt;2,2,IF(BH266&gt;1,2, IF(BH266=0,2,IF(BH266&lt;-5,-2,IF(BH266&lt;4,2,IF(BH266&lt;0,1)))))))))</f>
        <v/>
      </c>
      <c r="BK266" s="31" t="n"/>
      <c r="BL266" s="31">
        <f>BK266*M266</f>
        <v/>
      </c>
      <c r="BM266" s="548">
        <f>IF(BK266&gt;40,4,IF(BK266&gt;30,3.5,IF(BK266&gt;20,3,IF(BK266&gt;10,2,IF(BK266&gt;0,1,IF(BK266=0,0.5,IF(BK266&lt;-40,-4,IF(BK266&lt;-30,-3,IF(BK266&lt;-20,-2.5,IF(BK266&lt;-10,-2,IF(BK266&lt;0,0)))))))))))</f>
        <v/>
      </c>
      <c r="BN266" s="61" t="n"/>
      <c r="BO266" s="61">
        <f>BN266*M266</f>
        <v/>
      </c>
      <c r="BP266" s="548">
        <f>IF(BN266&lt;10,5,IF(BN266&lt;20,4,IF(BN266&lt;30,3,IF(BN266&lt;40,2,IF(BN266&lt;50,1,IF(BN266=50,0,IF(BN266&gt;90,-5,IF(BN266&gt;80,-4,IF(BN266&gt;70,-3,IF(BN266&gt;60,-2,IF(BN266&gt;50,-1,0)))))))))))</f>
        <v/>
      </c>
      <c r="BQ266" s="206" t="n"/>
      <c r="BR266" s="61" t="n"/>
      <c r="BS266" s="337">
        <f>BR266*M266</f>
        <v/>
      </c>
      <c r="BT266" s="225">
        <f>IF(BR266=1,20,IF(BR266&gt;0.9,16,IF(BR266&gt;0.8,12,IF(BR266&gt;0.7,8,IF(BR266&gt;0.6,4,IF(BR266&gt;0.5,0,IF(BR266&gt;0.4,-1,IF(BR266&gt;0.3,-2,IF(BR266&gt;0.2,-3,IF(BR266&gt;0.1,-4,IF(BR266&gt;0,-5,IF(BR266=0,-5))))))))))))</f>
        <v/>
      </c>
      <c r="BU266" s="61" t="n"/>
      <c r="BV266" s="548" t="n"/>
      <c r="BW266" s="548">
        <f>IF(BV266=$BZ$1,8,IF(BV266=$CA$1,4,IF(BV266=$CB$1,0,IF(BV266=$CC$1,-4,IF(BV266=$CE$1,-8)))))</f>
        <v/>
      </c>
      <c r="BX266" s="206" t="inlineStr">
        <is>
          <t>˄</t>
        </is>
      </c>
      <c r="BY266" s="206">
        <f>IF(BX266=BR$1,5,IF(BX266=BV$1,0,IF(BX266=BX$1,-5)))</f>
        <v/>
      </c>
      <c r="BZ266" s="554" t="n"/>
      <c r="CA266" s="548" t="inlineStr">
        <is>
          <t>Buy</t>
        </is>
      </c>
      <c r="CB266" s="61" t="n"/>
      <c r="CC266" s="61" t="n"/>
      <c r="CD266" s="332" t="n"/>
      <c r="CL266" s="332" t="n"/>
    </row>
    <row r="267" hidden="1" ht="15.75" customHeight="1" s="545">
      <c r="B267" s="246" t="n"/>
      <c r="C267" s="246" t="n"/>
      <c r="D267" s="246" t="n"/>
      <c r="E267" s="246" t="n"/>
      <c r="F267" s="246" t="n"/>
      <c r="G267" s="246" t="n"/>
      <c r="H267" s="246" t="n"/>
      <c r="I267" s="246" t="n"/>
      <c r="J267" s="246" t="n"/>
      <c r="K267" s="246" t="n"/>
      <c r="L267" s="270" t="n"/>
      <c r="M267" s="358" t="n"/>
      <c r="N267" s="335" t="n"/>
      <c r="O267" s="246" t="n"/>
      <c r="P267" s="246" t="n"/>
      <c r="Q267" s="246" t="n"/>
      <c r="R267" s="246" t="n"/>
      <c r="S267" s="249" t="n"/>
      <c r="T267" s="451" t="n"/>
      <c r="U267" s="547" t="n"/>
      <c r="X267" s="80" t="n"/>
      <c r="Y267" s="189" t="n"/>
      <c r="Z267" s="189" t="n"/>
      <c r="AA267" s="22">
        <f>AN267+AP267+AR267+AZ267+BB267+BG267+BJ267+BM267+BT267+BW267+BY267+AC267+AI267+BP267+AK267</f>
        <v/>
      </c>
      <c r="AB267" s="336">
        <f>IF(X267&gt;0,AB$259,0)</f>
        <v/>
      </c>
      <c r="AC267" s="337">
        <f>IF(AB267&gt;0,AC$259,0)</f>
        <v/>
      </c>
      <c r="AD267" s="366">
        <f>AB267*M267</f>
        <v/>
      </c>
      <c r="AE267" s="337">
        <f>AC267*M267</f>
        <v/>
      </c>
      <c r="AF267" s="332" t="n"/>
      <c r="AG267" s="332" t="n"/>
      <c r="AH267" s="225">
        <f>IF(AF267&gt;2500000,AQ$2,IF(AF267&gt;1000000,AR$2,IF(AF267&gt;750000,AS$2,IF(AF267&gt;500000,AT$2,IF(AF267&lt;500000,AU$2)))))</f>
        <v/>
      </c>
      <c r="AI267" s="31">
        <f>IF(AH267=AQ$2,20,IF(AH267=AR$2,15,IF(AH267=AS$2,10,IF(AH267=AT$2,5,IF(AH267=AU$2,0)))))</f>
        <v/>
      </c>
      <c r="AJ267" s="284" t="n"/>
      <c r="AK267" s="31">
        <f>IF(AJ267&gt;84,20,IF(AJ267&gt;80,15,IF(AJ267&gt;75,10,IF(AJ267&gt;70,5,IF(AJ267&gt;49,0,IF(AJ267&lt;1,0,IF(AJ267&lt;20,-20,IF(AJ267&lt;30,-15,IF(AJ267&lt;40,-10,IF(AJ267&lt;50,-5))))))))))</f>
        <v/>
      </c>
      <c r="AL267" s="22" t="n"/>
      <c r="AM267" s="550" t="n"/>
      <c r="AN267" s="22">
        <f>IF(AM267=$AN$1,20,IF(AM267=$AO$1,17,IF(AM267=$AP$1,12,IF(AM267=$AQ$1,5,IF(AM267=$AR$1,0)))))</f>
        <v/>
      </c>
      <c r="AP267" s="31" t="n"/>
      <c r="AQ267" s="175" t="n"/>
      <c r="AR267" s="548">
        <f>IF(AQ267=$AS$1,20,IF(AQ267=$AU$1,18,IF(AQ267=$AW$1,14,IF(AQ267=$AY$1,10,IF(AQ267=$BA$1,5,IF(AQ267=$BC$1,0,IF(AQ267=$BD$1,-2.5)))))))</f>
        <v/>
      </c>
      <c r="AS267" s="189" t="n"/>
      <c r="AT267" s="22">
        <f>IF(AS267&lt;1,5,IF(AS267&lt;2,0,IF(AS267&gt;2,-5, IF(AS267=0,5,IF(AS267&lt;0,-7)))))</f>
        <v/>
      </c>
      <c r="AU267" s="189" t="n"/>
      <c r="AV267" s="22">
        <f>IF(AU267&lt;0,-7,IF(AU267&lt;15,5,IF(AU267&lt;25,2,IF(AU267=25,-5,IF(AU267&gt;25,0)))))</f>
        <v/>
      </c>
      <c r="AW267" s="189" t="n"/>
      <c r="AX267" s="22">
        <f>IF(AW267=1,5,IF(AW267&lt;1,5,IF(AW267&gt;1,0)))</f>
        <v/>
      </c>
      <c r="AY267" s="189" t="n"/>
      <c r="AZ267" s="189">
        <f>IF(AY267=$AS$1,20,IF(AY267=$AU$1,18,IF(AY267=$AW$1,14,IF(AY267=$AY$1,10,IF(AY267=$BA$1,5,IF(AY267=$BC$1,0,IF(AY267=$BD$1,-2.5)))))))</f>
        <v/>
      </c>
      <c r="BA267" s="18" t="n"/>
      <c r="BB267" s="548">
        <f>IF(BA267&gt;0.05,2,IF(BA267&gt;0,1,IF(BA267&lt;-0.05,-1,IF(BA267&lt;0.1,-2))))</f>
        <v/>
      </c>
      <c r="BC267" s="554" t="n">
        <v>45657</v>
      </c>
      <c r="BD267" s="22" t="n"/>
      <c r="BE267" s="22">
        <f>X267</f>
        <v/>
      </c>
      <c r="BF267" s="18">
        <f>IF(BD267&gt;0,(BE267-BD267)/BD267,0)</f>
        <v/>
      </c>
      <c r="BG267" s="548">
        <f>IF(BF267&gt;0.05,4,IF(BF267&gt;0,2,IF(BF267&lt;-0.05,-2,IF(BF267&lt;0.1,-4))))</f>
        <v/>
      </c>
      <c r="BH267" s="225" t="n"/>
      <c r="BI267" s="225">
        <f>BH267*M267</f>
        <v/>
      </c>
      <c r="BJ267" s="225">
        <f>IF(BH267&gt;5,-1,IF(BH267&gt;4,0,IF(BH267&gt;3,1,IF(BH267&gt;2,2,IF(BH267&gt;1,2, IF(BH267=0,2,IF(BH267&lt;-5,-2,IF(BH267&lt;4,2,IF(BH267&lt;0,1)))))))))</f>
        <v/>
      </c>
      <c r="BK267" s="31" t="n"/>
      <c r="BL267" s="31">
        <f>BK267*M267</f>
        <v/>
      </c>
      <c r="BM267" s="548">
        <f>IF(BK267&gt;40,4,IF(BK267&gt;30,3.5,IF(BK267&gt;20,3,IF(BK267&gt;10,2,IF(BK267&gt;0,1,IF(BK267=0,0.5,IF(BK267&lt;-40,-4,IF(BK267&lt;-30,-3,IF(BK267&lt;-20,-2.5,IF(BK267&lt;-10,-2,IF(BK267&lt;0,0)))))))))))</f>
        <v/>
      </c>
      <c r="BN267" s="61" t="n"/>
      <c r="BO267" s="61">
        <f>BN267*M267</f>
        <v/>
      </c>
      <c r="BP267" s="548">
        <f>IF(BN267&lt;10,5,IF(BN267&lt;20,4,IF(BN267&lt;30,3,IF(BN267&lt;40,2,IF(BN267&lt;50,1,IF(BN267=50,0,IF(BN267&gt;90,-5,IF(BN267&gt;80,-4,IF(BN267&gt;70,-3,IF(BN267&gt;60,-2,IF(BN267&gt;50,-1,0)))))))))))</f>
        <v/>
      </c>
      <c r="BQ267" s="206" t="n"/>
      <c r="BR267" s="61" t="n"/>
      <c r="BS267" s="337">
        <f>BR267*M267</f>
        <v/>
      </c>
      <c r="BT267" s="225">
        <f>IF(BR267=1,20,IF(BR267&gt;0.9,16,IF(BR267&gt;0.8,12,IF(BR267&gt;0.7,8,IF(BR267&gt;0.6,4,IF(BR267&gt;0.5,0,IF(BR267&gt;0.4,-1,IF(BR267&gt;0.3,-2,IF(BR267&gt;0.2,-3,IF(BR267&gt;0.1,-4,IF(BR267&gt;0,-5,IF(BR267=0,-5))))))))))))</f>
        <v/>
      </c>
      <c r="BU267" s="61" t="n"/>
      <c r="BV267" s="548" t="n"/>
      <c r="BW267" s="548">
        <f>IF(BV267=$BZ$1,8,IF(BV267=$CA$1,4,IF(BV267=$CB$1,0,IF(BV267=$CC$1,-4,IF(BV267=$CE$1,-8)))))</f>
        <v/>
      </c>
      <c r="BX267" s="206" t="inlineStr">
        <is>
          <t>˄</t>
        </is>
      </c>
      <c r="BY267" s="206">
        <f>IF(BX267=BR$1,5,IF(BX267=BV$1,0,IF(BX267=BX$1,-5)))</f>
        <v/>
      </c>
      <c r="BZ267" s="554" t="n"/>
      <c r="CA267" s="548" t="inlineStr">
        <is>
          <t>Buy</t>
        </is>
      </c>
      <c r="CB267" s="61" t="n"/>
      <c r="CC267" s="61" t="n"/>
      <c r="CD267" s="332" t="n"/>
      <c r="CL267" s="332" t="n"/>
    </row>
    <row r="268">
      <c r="B268" s="246" t="n"/>
      <c r="C268" s="246" t="n"/>
      <c r="D268" s="246" t="n"/>
      <c r="E268" s="246" t="n"/>
      <c r="F268" s="246" t="n"/>
      <c r="G268" s="246" t="n"/>
      <c r="H268" s="246" t="n"/>
      <c r="I268" s="246" t="n"/>
      <c r="J268" s="246" t="n"/>
      <c r="K268" s="246" t="n"/>
      <c r="L268" s="270" t="n"/>
      <c r="M268" s="358" t="n"/>
      <c r="N268" s="335" t="n"/>
      <c r="O268" s="246" t="n"/>
      <c r="P268" s="246" t="n"/>
      <c r="Q268" s="246" t="n"/>
      <c r="R268" s="246" t="n"/>
      <c r="S268" s="249" t="n"/>
      <c r="T268" s="451" t="n"/>
      <c r="U268" s="547" t="n"/>
      <c r="X268" s="80" t="n"/>
      <c r="AA268" s="80" t="n"/>
      <c r="AB268" s="80" t="n"/>
      <c r="AC268" s="80" t="n"/>
      <c r="AD268" s="80" t="n"/>
      <c r="AE268" s="80" t="n"/>
      <c r="AF268" s="80" t="n"/>
      <c r="AG268" s="80" t="n"/>
      <c r="AH268" s="80" t="n"/>
      <c r="AI268" s="80" t="n"/>
      <c r="AJ268" s="80" t="n"/>
      <c r="AK268" s="80" t="n"/>
      <c r="AL268" s="80" t="n"/>
      <c r="AM268" s="80" t="n"/>
      <c r="AN268" s="80" t="n"/>
      <c r="AO268" s="80" t="n"/>
      <c r="AP268" s="80" t="n"/>
      <c r="AQ268" s="80" t="n"/>
      <c r="AR268" s="80" t="n"/>
      <c r="AS268" s="80" t="n"/>
      <c r="AT268" s="80" t="n"/>
      <c r="AU268" s="80" t="n"/>
      <c r="AV268" s="80" t="n"/>
      <c r="AW268" s="80" t="n"/>
      <c r="AX268" s="80" t="n"/>
      <c r="AY268" s="80" t="n"/>
      <c r="AZ268" s="80" t="n"/>
      <c r="BA268" s="80" t="n"/>
      <c r="BB268" s="80" t="n"/>
      <c r="BC268" s="80" t="n"/>
      <c r="BD268" s="80" t="n"/>
      <c r="BE268" s="80" t="n"/>
      <c r="BF268" s="80" t="n"/>
      <c r="BG268" s="80" t="n"/>
      <c r="BH268" s="80" t="n"/>
      <c r="BI268" s="80" t="n"/>
      <c r="BJ268" s="80" t="n"/>
      <c r="BK268" s="80" t="n"/>
      <c r="BL268" s="80" t="n"/>
      <c r="BM268" s="80" t="n"/>
      <c r="BN268" s="80" t="n"/>
      <c r="BO268" s="80" t="n"/>
      <c r="BP268" s="80" t="n"/>
      <c r="BQ268" s="80" t="n"/>
      <c r="BR268" s="80" t="n"/>
      <c r="BS268" s="80" t="n"/>
      <c r="BT268" s="80" t="n"/>
      <c r="BU268" s="80" t="n"/>
      <c r="BV268" s="80" t="n"/>
      <c r="BW268" s="80" t="n"/>
      <c r="BX268" s="80" t="n"/>
      <c r="BY268" s="80" t="n"/>
      <c r="BZ268" s="80" t="n"/>
      <c r="CA268" s="80" t="n"/>
      <c r="CB268" s="61" t="n"/>
      <c r="CC268" s="61" t="n"/>
      <c r="CD268" s="332" t="n"/>
      <c r="CL268" s="332" t="n"/>
    </row>
    <row r="269">
      <c r="B269" s="246" t="n"/>
      <c r="C269" s="246" t="n"/>
      <c r="D269" s="246" t="n"/>
      <c r="E269" s="246" t="n"/>
      <c r="F269" s="246" t="n"/>
      <c r="G269" s="246" t="n"/>
      <c r="H269" s="246" t="n"/>
      <c r="I269" s="246" t="n"/>
      <c r="J269" s="246" t="n"/>
      <c r="K269" s="246" t="n"/>
      <c r="L269" s="270" t="n"/>
      <c r="M269" s="358" t="n"/>
      <c r="N269" s="335" t="n"/>
      <c r="O269" s="246" t="n"/>
      <c r="P269" s="246" t="n"/>
      <c r="Q269" s="246" t="n"/>
      <c r="R269" s="246" t="n"/>
      <c r="S269" s="249" t="n"/>
      <c r="T269" s="451" t="n"/>
      <c r="U269" s="33" t="n"/>
      <c r="X269" s="80" t="n"/>
      <c r="Y269" s="80" t="n"/>
      <c r="Z269" s="80" t="n"/>
      <c r="AA269" s="80" t="n"/>
      <c r="AD269" s="80" t="n"/>
      <c r="AE269" s="80" t="n"/>
      <c r="AF269" s="80" t="n"/>
      <c r="AG269" s="80" t="n"/>
      <c r="AH269" s="80" t="n"/>
      <c r="AI269" s="80" t="n"/>
      <c r="AJ269" s="80" t="n"/>
      <c r="AK269" s="80" t="n"/>
      <c r="AL269" s="80" t="n"/>
      <c r="AM269" s="80" t="n"/>
      <c r="AN269" s="80" t="n"/>
      <c r="AO269" s="80" t="n"/>
      <c r="AP269" s="80" t="n"/>
      <c r="AQ269" s="80" t="n"/>
      <c r="AR269" s="80" t="n"/>
      <c r="AS269" s="80" t="n"/>
      <c r="AT269" s="80" t="n"/>
      <c r="AU269" s="80" t="n"/>
      <c r="AV269" s="80" t="n"/>
      <c r="AW269" s="80" t="n"/>
      <c r="AX269" s="80" t="n"/>
      <c r="AY269" s="80" t="n"/>
      <c r="AZ269" s="80" t="n"/>
      <c r="BA269" s="80" t="n"/>
      <c r="BB269" s="80" t="n"/>
      <c r="BC269" s="80" t="n"/>
      <c r="BD269" s="80" t="n"/>
      <c r="BE269" s="80" t="n"/>
      <c r="BF269" s="80" t="n"/>
      <c r="BG269" s="80" t="n"/>
      <c r="BH269" s="80" t="n"/>
      <c r="BI269" s="80" t="n"/>
      <c r="BJ269" s="80" t="n"/>
      <c r="BK269" s="80" t="n"/>
      <c r="BL269" s="80" t="n"/>
      <c r="BM269" s="80" t="n"/>
      <c r="BN269" s="80" t="n"/>
      <c r="BO269" s="80" t="n"/>
      <c r="BP269" s="80" t="n"/>
      <c r="BQ269" s="80" t="n"/>
      <c r="BR269" s="80" t="n"/>
      <c r="BS269" s="80" t="n"/>
      <c r="BT269" s="80" t="n"/>
      <c r="BU269" s="80" t="n"/>
      <c r="BV269" s="80" t="n"/>
      <c r="BW269" s="80" t="n"/>
      <c r="BX269" s="80" t="n"/>
      <c r="BY269" s="80" t="n"/>
      <c r="BZ269" s="80" t="n"/>
      <c r="CA269" s="548" t="n"/>
      <c r="CB269" s="61" t="n"/>
      <c r="CC269" s="61" t="n"/>
      <c r="CD269" s="332" t="n"/>
      <c r="CL269" s="332" t="n"/>
    </row>
    <row r="270" ht="17" customHeight="1" s="545">
      <c r="B270" s="246" t="n"/>
      <c r="C270" s="246" t="n"/>
      <c r="D270" s="246" t="n"/>
      <c r="E270" s="246" t="n"/>
      <c r="F270" s="246" t="n"/>
      <c r="G270" s="246" t="n"/>
      <c r="H270" s="246" t="n"/>
      <c r="I270" s="246" t="n"/>
      <c r="J270" s="246" t="n"/>
      <c r="K270" s="246" t="n"/>
      <c r="L270" s="270" t="n"/>
      <c r="M270" s="358" t="n"/>
      <c r="N270" s="335" t="n"/>
      <c r="O270" s="246" t="n"/>
      <c r="P270" s="246" t="n"/>
      <c r="Q270" s="246" t="n"/>
      <c r="R270" s="246" t="n"/>
      <c r="S270" s="249" t="n"/>
      <c r="T270" s="456" t="inlineStr">
        <is>
          <t>XLI</t>
        </is>
      </c>
      <c r="U270" s="444" t="inlineStr">
        <is>
          <t xml:space="preserve">Commercial &amp; Professional Services (Commercial Services &amp; Supplies, Professional Services) </t>
        </is>
      </c>
      <c r="X270" s="80" t="n"/>
      <c r="Y270" s="80" t="n"/>
      <c r="Z270" s="80" t="n"/>
      <c r="AA270" s="80" t="n"/>
      <c r="AB270" s="455">
        <f>VLOOKUP(CLEAN(TRIM(T270)), 'ETF''s'!$B$7:$C$42, 2, FALSE)</f>
        <v/>
      </c>
      <c r="AC270" s="506">
        <f>VLOOKUP(CLEAN(TRIM(T270)), 'ETF''s'!$B$7:$D$42, 3, FALSE)</f>
        <v/>
      </c>
      <c r="AD270" s="80" t="n"/>
      <c r="AE270" s="80" t="n"/>
      <c r="AF270" s="80" t="n"/>
      <c r="AG270" s="80" t="n"/>
      <c r="AH270" s="80" t="n"/>
      <c r="AI270" s="80" t="n"/>
      <c r="AJ270" s="80" t="n"/>
      <c r="AK270" s="80" t="n"/>
      <c r="AL270" s="80" t="n"/>
      <c r="AM270" s="80" t="n"/>
      <c r="AN270" s="80" t="n"/>
      <c r="AO270" s="80" t="n"/>
      <c r="AP270" s="80" t="n"/>
      <c r="AQ270" s="80" t="n"/>
      <c r="AR270" s="80" t="n"/>
      <c r="AS270" s="80" t="n"/>
      <c r="AT270" s="80" t="n"/>
      <c r="AU270" s="80" t="n"/>
      <c r="AV270" s="80" t="n"/>
      <c r="AW270" s="80" t="n"/>
      <c r="AX270" s="80" t="n"/>
      <c r="AY270" s="80" t="n"/>
      <c r="AZ270" s="80" t="n"/>
      <c r="BA270" s="80" t="n"/>
      <c r="BB270" s="80" t="n"/>
      <c r="BC270" s="80" t="n"/>
      <c r="BD270" s="80" t="n"/>
      <c r="BE270" s="80" t="n"/>
      <c r="BF270" s="80" t="n"/>
      <c r="BG270" s="80" t="n"/>
      <c r="BH270" s="80" t="n"/>
      <c r="BI270" s="80" t="n"/>
      <c r="BJ270" s="80" t="n"/>
      <c r="BK270" s="80" t="n"/>
      <c r="BL270" s="80" t="n"/>
      <c r="BM270" s="80" t="n"/>
      <c r="BN270" s="80" t="n"/>
      <c r="BO270" s="80" t="n"/>
      <c r="BP270" s="80" t="n"/>
      <c r="BQ270" s="80" t="n"/>
      <c r="BR270" s="80" t="n"/>
      <c r="BS270" s="80" t="n"/>
      <c r="BT270" s="80" t="n"/>
      <c r="BU270" s="80" t="n"/>
      <c r="BV270" s="80" t="n"/>
      <c r="BW270" s="80" t="n"/>
      <c r="BX270" s="80" t="n"/>
      <c r="BY270" s="80" t="n"/>
      <c r="BZ270" s="80" t="n"/>
      <c r="CA270" s="548" t="n"/>
      <c r="CB270" s="61" t="n"/>
      <c r="CC270" s="61" t="n"/>
      <c r="CD270" s="332" t="n"/>
      <c r="CL270" s="332" t="n"/>
      <c r="CR270" t="inlineStr">
        <is>
          <t xml:space="preserve">Commercial &amp; Professional Services (Commercial Services &amp; Supplies, Professional Services) </t>
        </is>
      </c>
    </row>
    <row r="271">
      <c r="B271" s="246" t="n"/>
      <c r="C271" s="246" t="n"/>
      <c r="D271" s="246" t="n"/>
      <c r="E271" s="246" t="n"/>
      <c r="F271" s="246" t="n"/>
      <c r="G271" s="246" t="n"/>
      <c r="H271" s="246" t="n"/>
      <c r="I271" s="246" t="n"/>
      <c r="J271" s="246" t="n"/>
      <c r="K271" s="246" t="n"/>
      <c r="L271" s="270" t="n"/>
      <c r="M271" s="358" t="n"/>
      <c r="N271" s="335" t="n"/>
      <c r="O271" s="246" t="n"/>
      <c r="P271" s="246" t="n"/>
      <c r="Q271" s="246" t="n"/>
      <c r="R271" s="246" t="n"/>
      <c r="S271" s="249">
        <f>IF(BN271&lt;30,$BX$1,IF(BN271&gt;70,$BR$1,$BV$1))</f>
        <v/>
      </c>
      <c r="T271" s="451" t="n"/>
      <c r="U271" s="547" t="inlineStr">
        <is>
          <t>AMTM</t>
        </is>
      </c>
      <c r="V271" t="inlineStr">
        <is>
          <t>Amentum Holdings, Inc.</t>
        </is>
      </c>
      <c r="X271" s="80" t="n">
        <v>25.95</v>
      </c>
      <c r="Y271" s="189" t="n"/>
      <c r="Z271" s="189" t="n"/>
      <c r="AA271" s="22">
        <f>AN271+AP271+AR271+AZ271+BB271+BG271+BJ271+BM271+BT271+BW271+BY271+AC271+AI271+BP271+AK271</f>
        <v/>
      </c>
      <c r="AB271" s="336">
        <f>IF(X271&gt;0,AB$270,0)</f>
        <v/>
      </c>
      <c r="AC271" s="337">
        <f>IF(AB271&gt;0,AC$270,0)</f>
        <v/>
      </c>
      <c r="AD271" s="366">
        <f>AB271*M271</f>
        <v/>
      </c>
      <c r="AE271" s="337">
        <f>AC271*M271</f>
        <v/>
      </c>
      <c r="AF271" s="332" t="n">
        <v>212472</v>
      </c>
      <c r="AG271" s="332" t="n"/>
      <c r="AH271" s="225">
        <f>IF(AF271&gt;2500000,AQ$2,IF(AF271&gt;1000000,AR$2,IF(AF271&gt;750000,AS$2,IF(AF271&gt;500000,AT$2,IF(AF271&lt;500000,AU$2)))))</f>
        <v/>
      </c>
      <c r="AI271" s="31">
        <f>IF(AH271=AQ$2,20,IF(AH271=AR$2,15,IF(AH271=AS$2,10,IF(AH271=AT$2,5,IF(AH271=AU$2,0)))))</f>
        <v/>
      </c>
      <c r="AJ271" s="284" t="n">
        <v>53</v>
      </c>
      <c r="AK271" s="31">
        <f>IF(AJ271&gt;84,20,IF(AJ271&gt;80,15,IF(AJ271&gt;75,10,IF(AJ271&gt;70,5,IF(AJ271&gt;49,0,IF(AJ271&lt;1,0,IF(AJ271&lt;20,-20,IF(AJ271&lt;30,-15,IF(AJ271&lt;40,-10,IF(AJ271&lt;50,-5))))))))))</f>
        <v/>
      </c>
      <c r="AL271" s="22" t="n"/>
      <c r="AM271" s="550" t="inlineStr">
        <is>
          <t>C</t>
        </is>
      </c>
      <c r="AN271" s="22">
        <f>IF(AM271=$AN$1,20,IF(AM271=$AO$1,17,IF(AM271=$AP$1,12,IF(AM271=$AQ$1,5,IF(AM271=$AR$1,0)))))</f>
        <v/>
      </c>
      <c r="AP271" s="31" t="n"/>
      <c r="AQ271" s="175" t="inlineStr">
        <is>
          <t>Neutral</t>
        </is>
      </c>
      <c r="AR271" s="548">
        <f>IF(AQ271=$AS$1,20,IF(AQ271=$AU$1,18,IF(AQ271=$AW$1,14,IF(AQ271=$AY$1,10,IF(AQ271=$BA$1,5,IF(AQ271=$BC$1,0,IF(AQ271=$BD$1,-2.5)))))))</f>
        <v/>
      </c>
      <c r="AS271" s="189" t="n">
        <v>0.97</v>
      </c>
      <c r="AT271" s="22">
        <f>IF(AS271&lt;1,5,IF(AS271&lt;2,0,IF(AS271&gt;2,-5, IF(AS271=0,5,IF(AS271&lt;0,-7)))))</f>
        <v/>
      </c>
      <c r="AU271" s="189" t="n">
        <v>117.95</v>
      </c>
      <c r="AV271" s="22">
        <f>IF(AU271&lt;0,-7,IF(AU271&lt;15,5,IF(AU271&lt;25,2,IF(AU271=25,-5,IF(AU271&gt;25,0)))))</f>
        <v/>
      </c>
      <c r="AW271" s="189" t="n">
        <v>9.08</v>
      </c>
      <c r="AX271" s="22">
        <f>IF(AW271=1,5,IF(AW271&lt;1,5,IF(AW271&gt;1,0)))</f>
        <v/>
      </c>
      <c r="AY271" s="273" t="inlineStr">
        <is>
          <t>Bearish</t>
        </is>
      </c>
      <c r="AZ271" s="189">
        <f>IF(AY271=$AS$1,20,IF(AY271=$AU$1,18,IF(AY271=$AW$1,14,IF(AY271=$AY$1,10,IF(AY271=$BA$1,5,IF(AY271=$BC$1,0,IF(AY271=$BD$1,-2.5)))))))</f>
        <v/>
      </c>
      <c r="BA271" s="18" t="n">
        <v>0.022</v>
      </c>
      <c r="BB271" s="548">
        <f>IF(BA271&gt;0.05,2,IF(BA271&gt;0,1,IF(BA271&lt;-0.05,-1,IF(BA271&lt;0.1,-2))))</f>
        <v/>
      </c>
      <c r="BC271" s="554" t="n">
        <v>45657</v>
      </c>
      <c r="BD271" s="22" t="n">
        <v>21</v>
      </c>
      <c r="BE271" s="22">
        <f>X271</f>
        <v/>
      </c>
      <c r="BF271" s="18">
        <f>IF(BD271&gt;0,(BE271-BD271)/BD271,0)</f>
        <v/>
      </c>
      <c r="BG271" s="548">
        <f>IF(BF271&gt;0.05,4,IF(BF271&gt;0,2,IF(BF271&lt;-0.05,-2,IF(BF271&lt;0.1,-4))))</f>
        <v/>
      </c>
      <c r="BH271" s="225" t="n">
        <v>-3</v>
      </c>
      <c r="BI271" s="225">
        <f>BH271*M271</f>
        <v/>
      </c>
      <c r="BJ271" s="225">
        <f>IF(BH271&gt;5,-1,IF(BH271&gt;4,0,IF(BH271&gt;3,1,IF(BH271&gt;2,2,IF(BH271&gt;1,2, IF(BH271=0,2,IF(BH271&lt;-5,-2,IF(BH271&lt;4,2,IF(BH271&lt;0,1)))))))))</f>
        <v/>
      </c>
      <c r="BK271" s="31" t="n">
        <v>10</v>
      </c>
      <c r="BL271" s="31">
        <f>BK271*M271</f>
        <v/>
      </c>
      <c r="BM271" s="548">
        <f>IF(BK271&gt;40,4,IF(BK271&gt;30,3.5,IF(BK271&gt;20,3,IF(BK271&gt;10,2,IF(BK271&gt;0,1,IF(BK271=0,0.5,IF(BK271&lt;-40,-4,IF(BK271&lt;-30,-3,IF(BK271&lt;-20,-2.5,IF(BK271&lt;-10,-2,IF(BK271&lt;0,0)))))))))))</f>
        <v/>
      </c>
      <c r="BN271" s="61" t="n">
        <v>21</v>
      </c>
      <c r="BO271" s="61">
        <f>BN271*M271</f>
        <v/>
      </c>
      <c r="BP271" s="548">
        <f>IF(BN271&lt;10,5,IF(BN271&lt;20,4,IF(BN271&lt;30,3,IF(BN271&lt;40,2,IF(BN271&lt;50,1,IF(BN271=50,0,IF(BN271&gt;90,-5,IF(BN271&gt;80,-4,IF(BN271&gt;70,-3,IF(BN271&gt;60,-2,IF(BN271&gt;50,-1,0)))))))))))</f>
        <v/>
      </c>
      <c r="BQ271" s="206" t="n"/>
      <c r="BR271" s="61" t="n">
        <v>0.62</v>
      </c>
      <c r="BS271" s="337">
        <f>BR271*M271</f>
        <v/>
      </c>
      <c r="BT271" s="225">
        <f>IF(BR271=1,20,IF(BR271&gt;0.9,16,IF(BR271&gt;0.8,12,IF(BR271&gt;0.7,8,IF(BR271&gt;0.6,4,IF(BR271&gt;0.5,0,IF(BR271&gt;0.4,-1,IF(BR271&gt;0.3,-2,IF(BR271&gt;0.2,-3,IF(BR271&gt;0.1,-4,IF(BR271&gt;0,-5,IF(BR271=0,-5))))))))))))</f>
        <v/>
      </c>
      <c r="BU271" s="61" t="n"/>
      <c r="BV271" s="548" t="inlineStr">
        <is>
          <t>Bull</t>
        </is>
      </c>
      <c r="BW271" s="548">
        <f>IF(BV271=$BZ$1,8,IF(BV271=$CA$1,4,IF(BV271=$CB$1,0,IF(BV271=$CC$1,-4,IF(BV271=$CE$1,-8)))))</f>
        <v/>
      </c>
      <c r="BX271" s="206" t="inlineStr">
        <is>
          <t>˄</t>
        </is>
      </c>
      <c r="BY271" s="206">
        <f>IF(BX271=BR$1,5,IF(BX271=BV$1,0,IF(BX271=BX$1,-5)))</f>
        <v/>
      </c>
      <c r="BZ271" s="554" t="n"/>
      <c r="CA271" s="548" t="inlineStr">
        <is>
          <t>Buy</t>
        </is>
      </c>
      <c r="CE271" t="inlineStr">
        <is>
          <t>Industrials</t>
        </is>
      </c>
      <c r="CF271" t="inlineStr">
        <is>
          <t>Commercial &amp; Professional Services</t>
        </is>
      </c>
      <c r="CG271" t="inlineStr">
        <is>
          <t>Commercial Services &amp; Supplies</t>
        </is>
      </c>
      <c r="CH271" t="inlineStr">
        <is>
          <t>Diversified Support Services</t>
        </is>
      </c>
      <c r="CL271" s="332" t="n"/>
      <c r="CR271" t="inlineStr">
        <is>
          <t>AMTM</t>
        </is>
      </c>
    </row>
    <row r="272">
      <c r="B272" s="246" t="n"/>
      <c r="C272" s="246" t="n"/>
      <c r="D272" s="246" t="n"/>
      <c r="E272" s="246" t="n"/>
      <c r="F272" s="246" t="n"/>
      <c r="G272" s="246" t="n"/>
      <c r="H272" s="246" t="n"/>
      <c r="I272" s="246" t="n"/>
      <c r="J272" s="246" t="n"/>
      <c r="K272" s="246" t="n"/>
      <c r="L272" s="270" t="n"/>
      <c r="M272" s="358" t="n"/>
      <c r="N272" s="335" t="n"/>
      <c r="O272" s="246" t="n"/>
      <c r="P272" s="246" t="n"/>
      <c r="Q272" s="246" t="n"/>
      <c r="R272" s="246" t="n"/>
      <c r="S272" s="249">
        <f>IF(BN272&lt;30,$BX$1,IF(BN272&gt;70,$BR$1,$BV$1))</f>
        <v/>
      </c>
      <c r="T272" s="451" t="n"/>
      <c r="U272" s="547" t="inlineStr">
        <is>
          <t>CPRT</t>
        </is>
      </c>
      <c r="V272" t="inlineStr">
        <is>
          <t>Copart, Inc.</t>
        </is>
      </c>
      <c r="X272" s="80" t="n">
        <v>45.11</v>
      </c>
      <c r="Y272" s="189" t="n"/>
      <c r="Z272" s="189" t="n"/>
      <c r="AA272" s="22">
        <f>AN272+AP272+AR272+AZ272+BB272+BG272+BJ272+BM272+BT272+BW272+BY272+AC272+AI272+BP272+AK272</f>
        <v/>
      </c>
      <c r="AB272" s="336">
        <f>IF(X272&gt;0,AB$270,0)</f>
        <v/>
      </c>
      <c r="AC272" s="337">
        <f>IF(AB272&gt;0,AC$270,0)</f>
        <v/>
      </c>
      <c r="AD272" s="366">
        <f>AB272*M272</f>
        <v/>
      </c>
      <c r="AE272" s="337">
        <f>AC272*M272</f>
        <v/>
      </c>
      <c r="AF272" s="332" t="n">
        <v>395296</v>
      </c>
      <c r="AG272" s="332" t="n">
        <v>121441</v>
      </c>
      <c r="AH272" s="225">
        <f>IF(AF272&gt;2500000,AQ$2,IF(AF272&gt;1000000,AR$2,IF(AF272&gt;750000,AS$2,IF(AF272&gt;500000,AT$2,IF(AF272&lt;500000,AU$2)))))</f>
        <v/>
      </c>
      <c r="AI272" s="31">
        <f>IF(AH272=AQ$2,20,IF(AH272=AR$2,15,IF(AH272=AS$2,10,IF(AH272=AT$2,5,IF(AH272=AU$2,0)))))</f>
        <v/>
      </c>
      <c r="AJ272" s="284" t="n">
        <v>84</v>
      </c>
      <c r="AK272" s="31">
        <f>IF(AJ272&gt;84,20,IF(AJ272&gt;80,15,IF(AJ272&gt;75,10,IF(AJ272&gt;70,5,IF(AJ272&gt;49,0,IF(AJ272&lt;1,0,IF(AJ272&lt;20,-20,IF(AJ272&lt;30,-15,IF(AJ272&lt;40,-10,IF(AJ272&lt;50,-5))))))))))</f>
        <v/>
      </c>
      <c r="AL272" s="22" t="n"/>
      <c r="AM272" s="457" t="inlineStr">
        <is>
          <t>D</t>
        </is>
      </c>
      <c r="AN272" s="22">
        <f>IF(AM272=$AN$1,20,IF(AM272=$AO$1,17,IF(AM272=$AP$1,12,IF(AM272=$AQ$1,5,IF(AM272=$AR$1,0)))))</f>
        <v/>
      </c>
      <c r="AP272" s="31" t="n"/>
      <c r="AQ272" s="273" t="inlineStr">
        <is>
          <t>Bearish</t>
        </is>
      </c>
      <c r="AR272" s="548">
        <f>IF(AQ272=$AS$1,20,IF(AQ272=$AU$1,18,IF(AQ272=$AW$1,14,IF(AQ272=$AY$1,10,IF(AQ272=$BA$1,5,IF(AQ272=$BC$1,0,IF(AQ272=$BD$1,-2.5)))))))</f>
        <v/>
      </c>
      <c r="AS272" s="189" t="n">
        <v>0.01</v>
      </c>
      <c r="AT272" s="22">
        <f>IF(AS272&lt;1,5,IF(AS272&lt;2,0,IF(AS272&gt;2,-5, IF(AS272=0,5,IF(AS272&lt;0,-7)))))</f>
        <v/>
      </c>
      <c r="AU272" s="189" t="n">
        <v>28.02</v>
      </c>
      <c r="AV272" s="22">
        <f>IF(AU272&lt;0,-7,IF(AU272&lt;15,5,IF(AU272&lt;25,2,IF(AU272=25,-5,IF(AU272&gt;25,0)))))</f>
        <v/>
      </c>
      <c r="AW272" s="189" t="n">
        <v>2.16</v>
      </c>
      <c r="AX272" s="22">
        <f>IF(AW272=1,5,IF(AW272&lt;1,5,IF(AW272&gt;1,0)))</f>
        <v/>
      </c>
      <c r="AY272" s="273" t="inlineStr">
        <is>
          <t>Bearish</t>
        </is>
      </c>
      <c r="AZ272" s="189">
        <f>IF(AY272=$AS$1,20,IF(AY272=$AU$1,18,IF(AY272=$AW$1,14,IF(AY272=$AY$1,10,IF(AY272=$BA$1,5,IF(AY272=$BC$1,0,IF(AY272=$BD$1,-2.5)))))))</f>
        <v/>
      </c>
      <c r="BA272" s="18" t="n">
        <v>-0.136</v>
      </c>
      <c r="BB272" s="548">
        <f>IF(BA272&gt;0.05,2,IF(BA272&gt;0,1,IF(BA272&lt;-0.05,-1,IF(BA272&lt;0.1,-2))))</f>
        <v/>
      </c>
      <c r="BC272" s="554" t="n">
        <v>45291</v>
      </c>
      <c r="BD272" s="22" t="n">
        <v>49</v>
      </c>
      <c r="BE272" s="22">
        <f>X272</f>
        <v/>
      </c>
      <c r="BF272" s="18">
        <f>IF(BD272&gt;0,(BE272-BD272)/BD272,0)</f>
        <v/>
      </c>
      <c r="BG272" s="548">
        <f>IF(BF272&gt;0.05,4,IF(BF272&gt;0,2,IF(BF272&lt;-0.05,-2,IF(BF272&lt;0.1,-4))))</f>
        <v/>
      </c>
      <c r="BH272" s="225" t="n">
        <v>1</v>
      </c>
      <c r="BI272" s="225">
        <f>BH272*M272</f>
        <v/>
      </c>
      <c r="BJ272" s="225">
        <f>IF(BH272&gt;5,-1,IF(BH272&gt;4,0,IF(BH272&gt;3,1,IF(BH272&gt;2,2,IF(BH272&gt;1,2, IF(BH272=0,2,IF(BH272&lt;-5,-2,IF(BH272&lt;4,2,IF(BH272&lt;0,1)))))))))</f>
        <v/>
      </c>
      <c r="BK272" s="31" t="n">
        <v>-6</v>
      </c>
      <c r="BL272" s="31">
        <f>BK272*M272</f>
        <v/>
      </c>
      <c r="BM272" s="548">
        <f>IF(BK272&gt;40,4,IF(BK272&gt;30,3.5,IF(BK272&gt;20,3,IF(BK272&gt;10,2,IF(BK272&gt;0,1,IF(BK272=0,0.5,IF(BK272&lt;-40,-4,IF(BK272&lt;-30,-3,IF(BK272&lt;-20,-2.5,IF(BK272&lt;-10,-2,IF(BK272&lt;0,0)))))))))))</f>
        <v/>
      </c>
      <c r="BN272" s="61" t="n">
        <v>32</v>
      </c>
      <c r="BO272" s="61">
        <f>BN272*M272</f>
        <v/>
      </c>
      <c r="BP272" s="548">
        <f>IF(BN272&lt;10,5,IF(BN272&lt;20,4,IF(BN272&lt;30,3,IF(BN272&lt;40,2,IF(BN272&lt;50,1,IF(BN272=50,0,IF(BN272&gt;90,-5,IF(BN272&gt;80,-4,IF(BN272&gt;70,-3,IF(BN272&gt;60,-2,IF(BN272&gt;50,-1,0)))))))))))</f>
        <v/>
      </c>
      <c r="BQ272" s="206" t="n"/>
      <c r="BR272" s="61" t="n">
        <v>0.01</v>
      </c>
      <c r="BS272" s="337">
        <f>BR272*M272</f>
        <v/>
      </c>
      <c r="BT272" s="225">
        <f>IF(BR272=1,20,IF(BR272&gt;0.9,16,IF(BR272&gt;0.8,12,IF(BR272&gt;0.7,8,IF(BR272&gt;0.6,4,IF(BR272&gt;0.5,0,IF(BR272&gt;0.4,-1,IF(BR272&gt;0.3,-2,IF(BR272&gt;0.2,-3,IF(BR272&gt;0.1,-4,IF(BR272&gt;0,-5,IF(BR272=0,-5))))))))))))</f>
        <v/>
      </c>
      <c r="BU272" s="61" t="n"/>
      <c r="BV272" s="548" t="inlineStr">
        <is>
          <t>Bull</t>
        </is>
      </c>
      <c r="BW272" s="548">
        <f>IF(BV272=$BZ$1,8,IF(BV272=$CA$1,4,IF(BV272=$CB$1,0,IF(BV272=$CC$1,-4,IF(BV272=$CE$1,-8)))))</f>
        <v/>
      </c>
      <c r="BX272" s="206" t="inlineStr">
        <is>
          <t>˄</t>
        </is>
      </c>
      <c r="BY272" s="206">
        <f>IF(BX272=BR$1,5,IF(BX272=BV$1,0,IF(BX272=BX$1,-5)))</f>
        <v/>
      </c>
      <c r="BZ272" s="554" t="n"/>
      <c r="CA272" s="548" t="inlineStr">
        <is>
          <t>Buy</t>
        </is>
      </c>
      <c r="CB272" s="61" t="n">
        <v>42.5</v>
      </c>
      <c r="CC272" s="61" t="n">
        <v>95</v>
      </c>
      <c r="CD272" s="332" t="n"/>
      <c r="CE272" t="inlineStr">
        <is>
          <t>Industrials</t>
        </is>
      </c>
      <c r="CF272" t="inlineStr">
        <is>
          <t>Commercial &amp; Professional Services</t>
        </is>
      </c>
      <c r="CG272" t="inlineStr">
        <is>
          <t>Commercial Services and Supplies</t>
        </is>
      </c>
      <c r="CH272" t="inlineStr">
        <is>
          <t>Auto auctions</t>
        </is>
      </c>
      <c r="CL272" s="332" t="n"/>
      <c r="CR272" t="inlineStr">
        <is>
          <t>CPRT</t>
        </is>
      </c>
    </row>
    <row r="273" hidden="1" ht="15.75" customHeight="1" s="545">
      <c r="B273" s="246" t="n"/>
      <c r="C273" s="246" t="n"/>
      <c r="D273" s="246" t="n"/>
      <c r="E273" s="246" t="n"/>
      <c r="F273" s="246" t="n"/>
      <c r="G273" s="246" t="n"/>
      <c r="H273" s="246" t="n"/>
      <c r="I273" s="246" t="n"/>
      <c r="J273" s="246" t="n"/>
      <c r="K273" s="246" t="n"/>
      <c r="L273" s="270" t="n"/>
      <c r="M273" s="358" t="n"/>
      <c r="N273" s="335" t="n"/>
      <c r="O273" s="246" t="n"/>
      <c r="P273" s="246" t="n"/>
      <c r="Q273" s="246" t="n"/>
      <c r="R273" s="246" t="n"/>
      <c r="S273" s="249" t="n"/>
      <c r="T273" s="451" t="n"/>
      <c r="U273" s="547" t="n"/>
      <c r="X273" s="80" t="n"/>
      <c r="Y273" s="189" t="n"/>
      <c r="Z273" s="189" t="n"/>
      <c r="AA273" s="22">
        <f>AN273+AP273+AR273+AZ273+BB273+BG273+BJ273+BM273+BT273+BW273+BY273+AC273+AI273+BP273+AK273</f>
        <v/>
      </c>
      <c r="AB273" s="336">
        <f>IF(X273&gt;0,AB$270,0)</f>
        <v/>
      </c>
      <c r="AC273" s="337">
        <f>IF(AB273&gt;0,AC$270,0)</f>
        <v/>
      </c>
      <c r="AD273" s="366">
        <f>AB273*M273</f>
        <v/>
      </c>
      <c r="AE273" s="337">
        <f>AC273*M273</f>
        <v/>
      </c>
      <c r="AF273" s="332" t="n"/>
      <c r="AG273" s="332" t="n"/>
      <c r="AH273" s="225">
        <f>IF(AF273&gt;2500000,AQ$2,IF(AF273&gt;1000000,AR$2,IF(AF273&gt;750000,AS$2,IF(AF273&gt;500000,AT$2,IF(AF273&lt;500000,AU$2)))))</f>
        <v/>
      </c>
      <c r="AI273" s="31">
        <f>IF(AH273=AQ$2,20,IF(AH273=AR$2,15,IF(AH273=AS$2,10,IF(AH273=AT$2,5,IF(AH273=AU$2,0)))))</f>
        <v/>
      </c>
      <c r="AJ273" s="284" t="n"/>
      <c r="AK273" s="31">
        <f>IF(AJ273&gt;84,20,IF(AJ273&gt;80,15,IF(AJ273&gt;75,10,IF(AJ273&gt;70,5,IF(AJ273&gt;49,0,IF(AJ273&lt;1,0,IF(AJ273&lt;20,-20,IF(AJ273&lt;30,-15,IF(AJ273&lt;40,-10,IF(AJ273&lt;50,-5))))))))))</f>
        <v/>
      </c>
      <c r="AL273" s="22" t="n"/>
      <c r="AM273" s="550" t="n"/>
      <c r="AN273" s="22">
        <f>IF(AM273=$AN$1,20,IF(AM273=$AO$1,17,IF(AM273=$AP$1,12,IF(AM273=$AQ$1,5,IF(AM273=$AR$1,0)))))</f>
        <v/>
      </c>
      <c r="AP273" s="31" t="n"/>
      <c r="AQ273" s="175" t="n"/>
      <c r="AR273" s="548">
        <f>IF(AQ273=$AS$1,20,IF(AQ273=$AU$1,18,IF(AQ273=$AW$1,14,IF(AQ273=$AY$1,10,IF(AQ273=$BA$1,5,IF(AQ273=$BC$1,0,IF(AQ273=$BD$1,-2.5)))))))</f>
        <v/>
      </c>
      <c r="AS273" s="189" t="n"/>
      <c r="AT273" s="22">
        <f>IF(AS273&lt;1,5,IF(AS273&lt;2,0,IF(AS273&gt;2,-5, IF(AS273=0,5,IF(AS273&lt;0,-7)))))</f>
        <v/>
      </c>
      <c r="AU273" s="189" t="n"/>
      <c r="AV273" s="22">
        <f>IF(AU273&lt;0,-7,IF(AU273&lt;15,5,IF(AU273&lt;25,2,IF(AU273=25,-5,IF(AU273&gt;25,0)))))</f>
        <v/>
      </c>
      <c r="AW273" s="189" t="n"/>
      <c r="AX273" s="22">
        <f>IF(AW273=1,5,IF(AW273&lt;1,5,IF(AW273&gt;1,0)))</f>
        <v/>
      </c>
      <c r="AY273" s="189" t="n"/>
      <c r="AZ273" s="189">
        <f>IF(AY273=$AS$1,20,IF(AY273=$AU$1,18,IF(AY273=$AW$1,14,IF(AY273=$AY$1,10,IF(AY273=$BA$1,5,IF(AY273=$BC$1,0,IF(AY273=$BD$1,-2.5)))))))</f>
        <v/>
      </c>
      <c r="BA273" s="18" t="n"/>
      <c r="BB273" s="548">
        <f>IF(BA273&gt;0.05,2,IF(BA273&gt;0,1,IF(BA273&lt;-0.05,-1,IF(BA273&lt;0.1,-2))))</f>
        <v/>
      </c>
      <c r="BC273" s="554" t="n">
        <v>45657</v>
      </c>
      <c r="BD273" s="22" t="n"/>
      <c r="BE273" s="22">
        <f>X273</f>
        <v/>
      </c>
      <c r="BF273" s="18">
        <f>IF(BD273&gt;0,(BE273-BD273)/BD273,0)</f>
        <v/>
      </c>
      <c r="BG273" s="548">
        <f>IF(BF273&gt;0.05,4,IF(BF273&gt;0,2,IF(BF273&lt;-0.05,-2,IF(BF273&lt;0.1,-4))))</f>
        <v/>
      </c>
      <c r="BH273" s="225" t="n"/>
      <c r="BI273" s="225">
        <f>BH273*M273</f>
        <v/>
      </c>
      <c r="BJ273" s="225">
        <f>IF(BH273&gt;5,-1,IF(BH273&gt;4,0,IF(BH273&gt;3,1,IF(BH273&gt;2,2,IF(BH273&gt;1,2, IF(BH273=0,2,IF(BH273&lt;-5,-2,IF(BH273&lt;4,2,IF(BH273&lt;0,1)))))))))</f>
        <v/>
      </c>
      <c r="BK273" s="31" t="n"/>
      <c r="BL273" s="31">
        <f>BK273*M273</f>
        <v/>
      </c>
      <c r="BM273" s="548">
        <f>IF(BK273&gt;40,4,IF(BK273&gt;30,3.5,IF(BK273&gt;20,3,IF(BK273&gt;10,2,IF(BK273&gt;0,1,IF(BK273=0,0.5,IF(BK273&lt;-40,-4,IF(BK273&lt;-30,-3,IF(BK273&lt;-20,-2.5,IF(BK273&lt;-10,-2,IF(BK273&lt;0,0)))))))))))</f>
        <v/>
      </c>
      <c r="BN273" s="61" t="n"/>
      <c r="BO273" s="61">
        <f>BN273*M273</f>
        <v/>
      </c>
      <c r="BP273" s="548">
        <f>IF(BN273&lt;10,5,IF(BN273&lt;20,4,IF(BN273&lt;30,3,IF(BN273&lt;40,2,IF(BN273&lt;50,1,IF(BN273=50,0,IF(BN273&gt;90,-5,IF(BN273&gt;80,-4,IF(BN273&gt;70,-3,IF(BN273&gt;60,-2,IF(BN273&gt;50,-1,0)))))))))))</f>
        <v/>
      </c>
      <c r="BQ273" s="206" t="n"/>
      <c r="BR273" s="61" t="n"/>
      <c r="BS273" s="337">
        <f>BR273*M273</f>
        <v/>
      </c>
      <c r="BT273" s="225">
        <f>IF(BR273=1,20,IF(BR273&gt;0.9,16,IF(BR273&gt;0.8,12,IF(BR273&gt;0.7,8,IF(BR273&gt;0.6,4,IF(BR273&gt;0.5,0,IF(BR273&gt;0.4,-1,IF(BR273&gt;0.3,-2,IF(BR273&gt;0.2,-3,IF(BR273&gt;0.1,-4,IF(BR273&gt;0,-5,IF(BR273=0,-5))))))))))))</f>
        <v/>
      </c>
      <c r="BU273" s="61" t="n"/>
      <c r="BV273" s="548" t="n"/>
      <c r="BW273" s="548">
        <f>IF(BV273=$BZ$1,8,IF(BV273=$CA$1,4,IF(BV273=$CB$1,0,IF(BV273=$CC$1,-4,IF(BV273=$CE$1,-8)))))</f>
        <v/>
      </c>
      <c r="BX273" s="206" t="inlineStr">
        <is>
          <t>˄</t>
        </is>
      </c>
      <c r="BY273" s="206">
        <f>IF(BX273=BR$1,5,IF(BX273=BV$1,0,IF(BX273=BX$1,-5)))</f>
        <v/>
      </c>
      <c r="BZ273" s="554" t="n"/>
      <c r="CA273" s="548" t="inlineStr">
        <is>
          <t>Buy</t>
        </is>
      </c>
      <c r="CB273" s="61" t="n"/>
      <c r="CC273" s="61" t="n"/>
      <c r="CD273" s="332" t="n"/>
      <c r="CL273" s="332" t="n"/>
    </row>
    <row r="274" hidden="1" ht="15.75" customHeight="1" s="545">
      <c r="B274" s="246" t="n"/>
      <c r="C274" s="246" t="n"/>
      <c r="D274" s="246" t="n"/>
      <c r="E274" s="246" t="n"/>
      <c r="F274" s="246" t="n"/>
      <c r="G274" s="246" t="n"/>
      <c r="H274" s="246" t="n"/>
      <c r="I274" s="246" t="n"/>
      <c r="J274" s="246" t="n"/>
      <c r="K274" s="246" t="n"/>
      <c r="L274" s="270" t="n"/>
      <c r="M274" s="358" t="n"/>
      <c r="N274" s="335" t="n"/>
      <c r="O274" s="246" t="n"/>
      <c r="P274" s="246" t="n"/>
      <c r="Q274" s="246" t="n"/>
      <c r="R274" s="246" t="n"/>
      <c r="S274" s="249" t="n"/>
      <c r="T274" s="451" t="n"/>
      <c r="U274" s="547" t="n"/>
      <c r="X274" s="80" t="n"/>
      <c r="Y274" s="189" t="n"/>
      <c r="Z274" s="189" t="n"/>
      <c r="AA274" s="22">
        <f>AN274+AP274+AR274+AZ274+BB274+BG274+BJ274+BM274+BT274+BW274+BY274+AC274+AI274+BP274+AK274</f>
        <v/>
      </c>
      <c r="AB274" s="336">
        <f>IF(X274&gt;0,AB$270,0)</f>
        <v/>
      </c>
      <c r="AC274" s="337">
        <f>IF(AB274&gt;0,AC$270,0)</f>
        <v/>
      </c>
      <c r="AD274" s="366">
        <f>AB274*M274</f>
        <v/>
      </c>
      <c r="AE274" s="337">
        <f>AC274*M274</f>
        <v/>
      </c>
      <c r="AF274" s="332" t="n"/>
      <c r="AG274" s="332" t="n"/>
      <c r="AH274" s="225">
        <f>IF(AF274&gt;2500000,AQ$2,IF(AF274&gt;1000000,AR$2,IF(AF274&gt;750000,AS$2,IF(AF274&gt;500000,AT$2,IF(AF274&lt;500000,AU$2)))))</f>
        <v/>
      </c>
      <c r="AI274" s="31">
        <f>IF(AH274=AQ$2,20,IF(AH274=AR$2,15,IF(AH274=AS$2,10,IF(AH274=AT$2,5,IF(AH274=AU$2,0)))))</f>
        <v/>
      </c>
      <c r="AJ274" s="284" t="n"/>
      <c r="AK274" s="31">
        <f>IF(AJ274&gt;84,20,IF(AJ274&gt;80,15,IF(AJ274&gt;75,10,IF(AJ274&gt;70,5,IF(AJ274&gt;49,0,IF(AJ274&lt;1,0,IF(AJ274&lt;20,-20,IF(AJ274&lt;30,-15,IF(AJ274&lt;40,-10,IF(AJ274&lt;50,-5))))))))))</f>
        <v/>
      </c>
      <c r="AL274" s="22" t="n"/>
      <c r="AM274" s="550" t="n"/>
      <c r="AN274" s="22">
        <f>IF(AM274=$AN$1,20,IF(AM274=$AO$1,17,IF(AM274=$AP$1,12,IF(AM274=$AQ$1,5,IF(AM274=$AR$1,0)))))</f>
        <v/>
      </c>
      <c r="AP274" s="31" t="n"/>
      <c r="AQ274" s="175" t="n"/>
      <c r="AR274" s="548">
        <f>IF(AQ274=$AS$1,20,IF(AQ274=$AU$1,18,IF(AQ274=$AW$1,14,IF(AQ274=$AY$1,10,IF(AQ274=$BA$1,5,IF(AQ274=$BC$1,0,IF(AQ274=$BD$1,-2.5)))))))</f>
        <v/>
      </c>
      <c r="AS274" s="189" t="n"/>
      <c r="AT274" s="22">
        <f>IF(AS274&lt;1,5,IF(AS274&lt;2,0,IF(AS274&gt;2,-5, IF(AS274=0,5,IF(AS274&lt;0,-7)))))</f>
        <v/>
      </c>
      <c r="AU274" s="189" t="n"/>
      <c r="AV274" s="22">
        <f>IF(AU274&lt;0,-7,IF(AU274&lt;15,5,IF(AU274&lt;25,2,IF(AU274=25,-5,IF(AU274&gt;25,0)))))</f>
        <v/>
      </c>
      <c r="AW274" s="189" t="n"/>
      <c r="AX274" s="22">
        <f>IF(AW274=1,5,IF(AW274&lt;1,5,IF(AW274&gt;1,0)))</f>
        <v/>
      </c>
      <c r="AY274" s="189" t="n"/>
      <c r="AZ274" s="189">
        <f>IF(AY274=$AS$1,20,IF(AY274=$AU$1,18,IF(AY274=$AW$1,14,IF(AY274=$AY$1,10,IF(AY274=$BA$1,5,IF(AY274=$BC$1,0,IF(AY274=$BD$1,-2.5)))))))</f>
        <v/>
      </c>
      <c r="BA274" s="18" t="n"/>
      <c r="BB274" s="548">
        <f>IF(BA274&gt;0.05,2,IF(BA274&gt;0,1,IF(BA274&lt;-0.05,-1,IF(BA274&lt;0.1,-2))))</f>
        <v/>
      </c>
      <c r="BC274" s="554" t="n">
        <v>45657</v>
      </c>
      <c r="BD274" s="22" t="n"/>
      <c r="BE274" s="22">
        <f>X274</f>
        <v/>
      </c>
      <c r="BF274" s="18">
        <f>IF(BD274&gt;0,(BE274-BD274)/BD274,0)</f>
        <v/>
      </c>
      <c r="BG274" s="548">
        <f>IF(BF274&gt;0.05,4,IF(BF274&gt;0,2,IF(BF274&lt;-0.05,-2,IF(BF274&lt;0.1,-4))))</f>
        <v/>
      </c>
      <c r="BH274" s="225" t="n"/>
      <c r="BI274" s="225">
        <f>BH274*M274</f>
        <v/>
      </c>
      <c r="BJ274" s="225">
        <f>IF(BH274&gt;5,-1,IF(BH274&gt;4,0,IF(BH274&gt;3,1,IF(BH274&gt;2,2,IF(BH274&gt;1,2, IF(BH274=0,2,IF(BH274&lt;-5,-2,IF(BH274&lt;4,2,IF(BH274&lt;0,1)))))))))</f>
        <v/>
      </c>
      <c r="BK274" s="31" t="n"/>
      <c r="BL274" s="31">
        <f>BK274*M274</f>
        <v/>
      </c>
      <c r="BM274" s="548">
        <f>IF(BK274&gt;40,4,IF(BK274&gt;30,3.5,IF(BK274&gt;20,3,IF(BK274&gt;10,2,IF(BK274&gt;0,1,IF(BK274=0,0.5,IF(BK274&lt;-40,-4,IF(BK274&lt;-30,-3,IF(BK274&lt;-20,-2.5,IF(BK274&lt;-10,-2,IF(BK274&lt;0,0)))))))))))</f>
        <v/>
      </c>
      <c r="BN274" s="61" t="n"/>
      <c r="BO274" s="61">
        <f>BN274*M274</f>
        <v/>
      </c>
      <c r="BP274" s="548">
        <f>IF(BN274&lt;10,5,IF(BN274&lt;20,4,IF(BN274&lt;30,3,IF(BN274&lt;40,2,IF(BN274&lt;50,1,IF(BN274=50,0,IF(BN274&gt;90,-5,IF(BN274&gt;80,-4,IF(BN274&gt;70,-3,IF(BN274&gt;60,-2,IF(BN274&gt;50,-1,0)))))))))))</f>
        <v/>
      </c>
      <c r="BQ274" s="206" t="n"/>
      <c r="BR274" s="61" t="n"/>
      <c r="BS274" s="337">
        <f>BR274*M274</f>
        <v/>
      </c>
      <c r="BT274" s="225">
        <f>IF(BR274=1,20,IF(BR274&gt;0.9,16,IF(BR274&gt;0.8,12,IF(BR274&gt;0.7,8,IF(BR274&gt;0.6,4,IF(BR274&gt;0.5,0,IF(BR274&gt;0.4,-1,IF(BR274&gt;0.3,-2,IF(BR274&gt;0.2,-3,IF(BR274&gt;0.1,-4,IF(BR274&gt;0,-5,IF(BR274=0,-5))))))))))))</f>
        <v/>
      </c>
      <c r="BU274" s="61" t="n"/>
      <c r="BV274" s="548" t="n"/>
      <c r="BW274" s="548">
        <f>IF(BV274=$BZ$1,8,IF(BV274=$CA$1,4,IF(BV274=$CB$1,0,IF(BV274=$CC$1,-4,IF(BV274=$CE$1,-8)))))</f>
        <v/>
      </c>
      <c r="BX274" s="206" t="inlineStr">
        <is>
          <t>˄</t>
        </is>
      </c>
      <c r="BY274" s="206">
        <f>IF(BX274=BR$1,5,IF(BX274=BV$1,0,IF(BX274=BX$1,-5)))</f>
        <v/>
      </c>
      <c r="BZ274" s="554" t="n"/>
      <c r="CA274" s="548" t="inlineStr">
        <is>
          <t>Buy</t>
        </is>
      </c>
      <c r="CB274" s="61" t="n"/>
      <c r="CC274" s="61" t="n"/>
      <c r="CD274" s="332" t="n"/>
      <c r="CL274" s="332" t="n"/>
    </row>
    <row r="275" hidden="1" ht="15.75" customHeight="1" s="545">
      <c r="B275" s="246" t="n"/>
      <c r="C275" s="246" t="n"/>
      <c r="D275" s="246" t="n"/>
      <c r="E275" s="246" t="n"/>
      <c r="F275" s="246" t="n"/>
      <c r="G275" s="246" t="n"/>
      <c r="H275" s="246" t="n"/>
      <c r="I275" s="246" t="n"/>
      <c r="J275" s="246" t="n"/>
      <c r="K275" s="246" t="n"/>
      <c r="L275" s="270" t="n"/>
      <c r="M275" s="358" t="n"/>
      <c r="N275" s="335" t="n"/>
      <c r="O275" s="246" t="n"/>
      <c r="P275" s="246" t="n"/>
      <c r="Q275" s="246" t="n"/>
      <c r="R275" s="246" t="n"/>
      <c r="S275" s="249" t="n"/>
      <c r="T275" s="451" t="n"/>
      <c r="U275" s="547" t="n"/>
      <c r="X275" s="80" t="n"/>
      <c r="Y275" s="189" t="n"/>
      <c r="Z275" s="189" t="n"/>
      <c r="AA275" s="22">
        <f>AN275+AP275+AR275+AZ275+BB275+BG275+BJ275+BM275+BT275+BW275+BY275+AC275+AI275+BP275+AK275</f>
        <v/>
      </c>
      <c r="AB275" s="336">
        <f>IF(X275&gt;0,AB$270,0)</f>
        <v/>
      </c>
      <c r="AC275" s="337">
        <f>IF(AB275&gt;0,AC$270,0)</f>
        <v/>
      </c>
      <c r="AD275" s="366">
        <f>AB275*M275</f>
        <v/>
      </c>
      <c r="AE275" s="337">
        <f>AC275*M275</f>
        <v/>
      </c>
      <c r="AF275" s="332" t="n"/>
      <c r="AG275" s="332" t="n"/>
      <c r="AH275" s="225">
        <f>IF(AF275&gt;2500000,AQ$2,IF(AF275&gt;1000000,AR$2,IF(AF275&gt;750000,AS$2,IF(AF275&gt;500000,AT$2,IF(AF275&lt;500000,AU$2)))))</f>
        <v/>
      </c>
      <c r="AI275" s="31">
        <f>IF(AH275=AQ$2,20,IF(AH275=AR$2,15,IF(AH275=AS$2,10,IF(AH275=AT$2,5,IF(AH275=AU$2,0)))))</f>
        <v/>
      </c>
      <c r="AJ275" s="284" t="n"/>
      <c r="AK275" s="31">
        <f>IF(AJ275&gt;84,20,IF(AJ275&gt;80,15,IF(AJ275&gt;75,10,IF(AJ275&gt;70,5,IF(AJ275&gt;49,0,IF(AJ275&lt;1,0,IF(AJ275&lt;20,-20,IF(AJ275&lt;30,-15,IF(AJ275&lt;40,-10,IF(AJ275&lt;50,-5))))))))))</f>
        <v/>
      </c>
      <c r="AL275" s="22" t="n"/>
      <c r="AM275" s="550" t="n"/>
      <c r="AN275" s="22">
        <f>IF(AM275=$AN$1,20,IF(AM275=$AO$1,17,IF(AM275=$AP$1,12,IF(AM275=$AQ$1,5,IF(AM275=$AR$1,0)))))</f>
        <v/>
      </c>
      <c r="AP275" s="31" t="n"/>
      <c r="AQ275" s="175" t="n"/>
      <c r="AR275" s="548">
        <f>IF(AQ275=$AS$1,20,IF(AQ275=$AU$1,18,IF(AQ275=$AW$1,14,IF(AQ275=$AY$1,10,IF(AQ275=$BA$1,5,IF(AQ275=$BC$1,0,IF(AQ275=$BD$1,-2.5)))))))</f>
        <v/>
      </c>
      <c r="AS275" s="189" t="n"/>
      <c r="AT275" s="22">
        <f>IF(AS275&lt;1,5,IF(AS275&lt;2,0,IF(AS275&gt;2,-5, IF(AS275=0,5,IF(AS275&lt;0,-7)))))</f>
        <v/>
      </c>
      <c r="AU275" s="189" t="n"/>
      <c r="AV275" s="22">
        <f>IF(AU275&lt;0,-7,IF(AU275&lt;15,5,IF(AU275&lt;25,2,IF(AU275=25,-5,IF(AU275&gt;25,0)))))</f>
        <v/>
      </c>
      <c r="AW275" s="189" t="n"/>
      <c r="AX275" s="22">
        <f>IF(AW275=1,5,IF(AW275&lt;1,5,IF(AW275&gt;1,0)))</f>
        <v/>
      </c>
      <c r="AY275" s="189" t="n"/>
      <c r="AZ275" s="189">
        <f>IF(AY275=$AS$1,20,IF(AY275=$AU$1,18,IF(AY275=$AW$1,14,IF(AY275=$AY$1,10,IF(AY275=$BA$1,5,IF(AY275=$BC$1,0,IF(AY275=$BD$1,-2.5)))))))</f>
        <v/>
      </c>
      <c r="BA275" s="18" t="n"/>
      <c r="BB275" s="548">
        <f>IF(BA275&gt;0.05,2,IF(BA275&gt;0,1,IF(BA275&lt;-0.05,-1,IF(BA275&lt;0.1,-2))))</f>
        <v/>
      </c>
      <c r="BC275" s="554" t="n">
        <v>45657</v>
      </c>
      <c r="BD275" s="22" t="n"/>
      <c r="BE275" s="22">
        <f>X275</f>
        <v/>
      </c>
      <c r="BF275" s="18">
        <f>IF(BD275&gt;0,(BE275-BD275)/BD275,0)</f>
        <v/>
      </c>
      <c r="BG275" s="548">
        <f>IF(BF275&gt;0.05,4,IF(BF275&gt;0,2,IF(BF275&lt;-0.05,-2,IF(BF275&lt;0.1,-4))))</f>
        <v/>
      </c>
      <c r="BH275" s="225" t="n"/>
      <c r="BI275" s="225">
        <f>BH275*M275</f>
        <v/>
      </c>
      <c r="BJ275" s="225">
        <f>IF(BH275&gt;5,-1,IF(BH275&gt;4,0,IF(BH275&gt;3,1,IF(BH275&gt;2,2,IF(BH275&gt;1,2, IF(BH275=0,2,IF(BH275&lt;-5,-2,IF(BH275&lt;4,2,IF(BH275&lt;0,1)))))))))</f>
        <v/>
      </c>
      <c r="BK275" s="31" t="n"/>
      <c r="BL275" s="31">
        <f>BK275*M275</f>
        <v/>
      </c>
      <c r="BM275" s="548">
        <f>IF(BK275&gt;40,4,IF(BK275&gt;30,3.5,IF(BK275&gt;20,3,IF(BK275&gt;10,2,IF(BK275&gt;0,1,IF(BK275=0,0.5,IF(BK275&lt;-40,-4,IF(BK275&lt;-30,-3,IF(BK275&lt;-20,-2.5,IF(BK275&lt;-10,-2,IF(BK275&lt;0,0)))))))))))</f>
        <v/>
      </c>
      <c r="BN275" s="61" t="n"/>
      <c r="BO275" s="61">
        <f>BN275*M275</f>
        <v/>
      </c>
      <c r="BP275" s="548">
        <f>IF(BN275&lt;10,5,IF(BN275&lt;20,4,IF(BN275&lt;30,3,IF(BN275&lt;40,2,IF(BN275&lt;50,1,IF(BN275=50,0,IF(BN275&gt;90,-5,IF(BN275&gt;80,-4,IF(BN275&gt;70,-3,IF(BN275&gt;60,-2,IF(BN275&gt;50,-1,0)))))))))))</f>
        <v/>
      </c>
      <c r="BQ275" s="206" t="n"/>
      <c r="BR275" s="61" t="n"/>
      <c r="BS275" s="337">
        <f>BR275*M275</f>
        <v/>
      </c>
      <c r="BT275" s="225">
        <f>IF(BR275=1,20,IF(BR275&gt;0.9,16,IF(BR275&gt;0.8,12,IF(BR275&gt;0.7,8,IF(BR275&gt;0.6,4,IF(BR275&gt;0.5,0,IF(BR275&gt;0.4,-1,IF(BR275&gt;0.3,-2,IF(BR275&gt;0.2,-3,IF(BR275&gt;0.1,-4,IF(BR275&gt;0,-5,IF(BR275=0,-5))))))))))))</f>
        <v/>
      </c>
      <c r="BU275" s="61" t="n"/>
      <c r="BV275" s="548" t="n"/>
      <c r="BW275" s="548">
        <f>IF(BV275=$BZ$1,8,IF(BV275=$CA$1,4,IF(BV275=$CB$1,0,IF(BV275=$CC$1,-4,IF(BV275=$CE$1,-8)))))</f>
        <v/>
      </c>
      <c r="BX275" s="206" t="inlineStr">
        <is>
          <t>˄</t>
        </is>
      </c>
      <c r="BY275" s="206">
        <f>IF(BX275=BR$1,5,IF(BX275=BV$1,0,IF(BX275=BX$1,-5)))</f>
        <v/>
      </c>
      <c r="BZ275" s="554" t="n"/>
      <c r="CA275" s="548" t="inlineStr">
        <is>
          <t>Buy</t>
        </is>
      </c>
      <c r="CB275" s="61" t="n"/>
      <c r="CC275" s="61" t="n"/>
      <c r="CD275" s="332" t="n"/>
      <c r="CL275" s="332" t="n"/>
    </row>
    <row r="276">
      <c r="B276" s="246" t="n"/>
      <c r="C276" s="246" t="n"/>
      <c r="D276" s="246" t="n"/>
      <c r="E276" s="246" t="n"/>
      <c r="F276" s="246" t="n"/>
      <c r="G276" s="246" t="n"/>
      <c r="H276" s="246" t="n"/>
      <c r="I276" s="246" t="n"/>
      <c r="J276" s="246" t="n"/>
      <c r="K276" s="246" t="n"/>
      <c r="L276" s="270" t="n"/>
      <c r="M276" s="358" t="n"/>
      <c r="N276" s="335" t="n"/>
      <c r="O276" s="246" t="n"/>
      <c r="P276" s="246" t="n"/>
      <c r="Q276" s="246" t="n"/>
      <c r="R276" s="246" t="n"/>
      <c r="S276" s="249" t="n"/>
      <c r="T276" s="451" t="n"/>
      <c r="U276" s="464" t="n"/>
      <c r="X276" s="80" t="n"/>
      <c r="Y276" s="80" t="n"/>
      <c r="Z276" s="80" t="n"/>
      <c r="AA276" s="80" t="n"/>
      <c r="AB276" s="80" t="n"/>
      <c r="AC276" s="80" t="n"/>
      <c r="AD276" s="80" t="n"/>
      <c r="AE276" s="80" t="n"/>
      <c r="AF276" s="80" t="n"/>
      <c r="AG276" s="80" t="n"/>
      <c r="AH276" s="80" t="n"/>
      <c r="AI276" s="80" t="n"/>
      <c r="AJ276" s="80" t="n"/>
      <c r="AK276" s="80" t="n"/>
      <c r="AL276" s="80" t="n"/>
      <c r="AM276" s="80" t="n"/>
      <c r="AN276" s="80" t="n"/>
      <c r="AO276" s="80" t="n"/>
      <c r="AP276" s="80" t="n"/>
      <c r="AQ276" s="80" t="n"/>
      <c r="AR276" s="80" t="n"/>
      <c r="AS276" s="80" t="n"/>
      <c r="AT276" s="80" t="n"/>
      <c r="AU276" s="80" t="n"/>
      <c r="AV276" s="80" t="n"/>
      <c r="AW276" s="80" t="n"/>
      <c r="AX276" s="80" t="n"/>
      <c r="AY276" s="80" t="n"/>
      <c r="AZ276" s="80" t="n"/>
      <c r="BA276" s="80" t="n"/>
      <c r="BB276" s="80" t="n"/>
      <c r="BC276" s="80" t="n"/>
      <c r="BD276" s="80" t="n"/>
      <c r="BE276" s="80" t="n"/>
      <c r="BF276" s="80" t="n"/>
      <c r="BG276" s="80" t="n"/>
      <c r="BH276" s="80" t="n"/>
      <c r="BI276" s="80" t="n"/>
      <c r="BJ276" s="80" t="n"/>
      <c r="BK276" s="80" t="n"/>
      <c r="BL276" s="80" t="n"/>
      <c r="BM276" s="80" t="n"/>
      <c r="BN276" s="80" t="n"/>
      <c r="BO276" s="80" t="n"/>
      <c r="BP276" s="80" t="n"/>
      <c r="BQ276" s="80" t="n"/>
      <c r="BR276" s="80" t="n"/>
      <c r="BS276" s="80" t="n"/>
      <c r="BT276" s="80" t="n"/>
      <c r="BU276" s="80" t="n"/>
      <c r="BV276" s="80" t="n"/>
      <c r="BW276" s="80" t="n"/>
      <c r="BX276" s="80" t="n"/>
      <c r="BY276" s="80" t="n"/>
      <c r="BZ276" s="80" t="n"/>
      <c r="CA276" s="548" t="n"/>
      <c r="CB276" s="61" t="n"/>
      <c r="CC276" s="61" t="n"/>
      <c r="CD276" s="332" t="n"/>
      <c r="CL276" s="332" t="n"/>
    </row>
    <row r="277" ht="17" customHeight="1" s="545">
      <c r="B277" s="246" t="n"/>
      <c r="C277" s="246" t="n"/>
      <c r="D277" s="246" t="n"/>
      <c r="E277" s="246" t="n"/>
      <c r="F277" s="246" t="n"/>
      <c r="G277" s="246" t="n"/>
      <c r="H277" s="246" t="n"/>
      <c r="I277" s="246" t="n"/>
      <c r="J277" s="246" t="n"/>
      <c r="K277" s="246" t="n"/>
      <c r="L277" s="270" t="n"/>
      <c r="M277" s="358" t="n"/>
      <c r="N277" s="335" t="n"/>
      <c r="O277" s="246" t="n"/>
      <c r="P277" s="246" t="n"/>
      <c r="Q277" s="246" t="n"/>
      <c r="R277" s="246" t="n"/>
      <c r="S277" s="249" t="n"/>
      <c r="T277" s="456" t="inlineStr">
        <is>
          <t>XTN</t>
        </is>
      </c>
      <c r="U277" s="444" t="inlineStr">
        <is>
          <t>Transportation</t>
        </is>
      </c>
      <c r="X277" s="80" t="n"/>
      <c r="Y277" s="80" t="n"/>
      <c r="Z277" s="80" t="n"/>
      <c r="AA277" s="80" t="n"/>
      <c r="AB277" s="455">
        <f>VLOOKUP(CLEAN(TRIM(T277)), 'ETF''s'!$B$7:$C$42, 2, FALSE)</f>
        <v/>
      </c>
      <c r="AC277" s="506">
        <f>VLOOKUP(CLEAN(TRIM(T277)), 'ETF''s'!$B$7:$D$42, 3, FALSE)</f>
        <v/>
      </c>
      <c r="AD277" s="80" t="n"/>
      <c r="AE277" s="80" t="n"/>
      <c r="AF277" s="80" t="n"/>
      <c r="AG277" s="80" t="n"/>
      <c r="AH277" s="80" t="n"/>
      <c r="AI277" s="80" t="n"/>
      <c r="AJ277" s="80" t="n"/>
      <c r="AK277" s="80" t="n"/>
      <c r="AL277" s="80" t="n"/>
      <c r="AM277" s="80" t="n"/>
      <c r="AN277" s="80" t="n"/>
      <c r="AO277" s="80" t="n"/>
      <c r="AP277" s="80" t="n"/>
      <c r="AQ277" s="80" t="n"/>
      <c r="AR277" s="80" t="n"/>
      <c r="AS277" s="80" t="n"/>
      <c r="AT277" s="80" t="n"/>
      <c r="AU277" s="80" t="n"/>
      <c r="AV277" s="80" t="n"/>
      <c r="AW277" s="80" t="n"/>
      <c r="AX277" s="80" t="n"/>
      <c r="AY277" s="80" t="n"/>
      <c r="AZ277" s="80" t="n"/>
      <c r="BA277" s="80" t="n"/>
      <c r="BB277" s="80" t="n"/>
      <c r="BC277" s="80" t="n"/>
      <c r="BD277" s="80" t="n"/>
      <c r="BE277" s="80" t="n"/>
      <c r="BF277" s="80" t="n"/>
      <c r="BG277" s="80" t="n"/>
      <c r="BH277" s="80" t="n"/>
      <c r="BI277" s="80" t="n"/>
      <c r="BJ277" s="80" t="n"/>
      <c r="BK277" s="80" t="n"/>
      <c r="BL277" s="80" t="n"/>
      <c r="BM277" s="80" t="n"/>
      <c r="BN277" s="80" t="n"/>
      <c r="BO277" s="80" t="n"/>
      <c r="BP277" s="80" t="n"/>
      <c r="BQ277" s="80" t="n"/>
      <c r="BR277" s="80" t="n"/>
      <c r="BS277" s="80" t="n"/>
      <c r="BT277" s="80" t="n"/>
      <c r="BU277" s="80" t="n"/>
      <c r="BV277" s="80" t="n"/>
      <c r="BW277" s="80" t="n"/>
      <c r="BX277" s="80" t="n"/>
      <c r="BY277" s="80" t="n"/>
      <c r="BZ277" s="80" t="n"/>
      <c r="CA277" s="548" t="n"/>
      <c r="CB277" s="61" t="n"/>
      <c r="CC277" s="61" t="n"/>
      <c r="CD277" s="332" t="n"/>
      <c r="CL277" s="332" t="n"/>
      <c r="CR277" t="inlineStr">
        <is>
          <t>Transportation</t>
        </is>
      </c>
    </row>
    <row r="278">
      <c r="B278" s="246" t="n"/>
      <c r="C278" s="246" t="n"/>
      <c r="D278" s="246" t="n"/>
      <c r="E278" s="246" t="n"/>
      <c r="F278" s="246" t="n"/>
      <c r="G278" s="246" t="n"/>
      <c r="H278" s="246" t="n"/>
      <c r="I278" s="246" t="n"/>
      <c r="J278" s="246" t="n"/>
      <c r="K278" s="246" t="n"/>
      <c r="L278" s="270" t="n"/>
      <c r="M278" s="358" t="n"/>
      <c r="N278" s="335" t="n"/>
      <c r="O278" s="246" t="n"/>
      <c r="P278" s="246" t="n"/>
      <c r="Q278" s="246" t="n"/>
      <c r="R278" s="246" t="n"/>
      <c r="S278" s="249" t="n"/>
      <c r="T278" s="458" t="n"/>
      <c r="U278" s="547" t="inlineStr">
        <is>
          <t>FDX</t>
        </is>
      </c>
      <c r="V278" t="inlineStr">
        <is>
          <t>FedEx Corporation</t>
        </is>
      </c>
      <c r="X278" s="80" t="n">
        <v>224.63</v>
      </c>
      <c r="Y278" s="189" t="n"/>
      <c r="Z278" s="189" t="n"/>
      <c r="AA278" s="22">
        <f>AN278+AP278+AR278+AZ278+BB278+BG278+BJ278+BM278+BT278+BW278+BY278+AC278+AI278+BP278+AK278</f>
        <v/>
      </c>
      <c r="AB278" s="336">
        <f>IF(X278&gt;0,AB$277,0)</f>
        <v/>
      </c>
      <c r="AC278" s="337">
        <f>IF(AB278&gt;0,AC$277,0)</f>
        <v/>
      </c>
      <c r="AD278" s="366">
        <f>AB278*M278</f>
        <v/>
      </c>
      <c r="AE278" s="337">
        <f>AC278*M278</f>
        <v/>
      </c>
      <c r="AF278" s="332" t="n">
        <v>173708</v>
      </c>
      <c r="AG278" s="332" t="n">
        <v>8073</v>
      </c>
      <c r="AH278" s="225">
        <f>IF(AF278&gt;2500000,AQ$2,IF(AF278&gt;1000000,AR$2,IF(AF278&gt;750000,AS$2,IF(AF278&gt;500000,AT$2,IF(AF278&lt;500000,AU$2)))))</f>
        <v/>
      </c>
      <c r="AI278" s="31">
        <f>IF(AH278=AQ$2,20,IF(AH278=AR$2,15,IF(AH278=AS$2,10,IF(AH278=AT$2,5,IF(AH278=AU$2,0)))))</f>
        <v/>
      </c>
      <c r="AJ278" s="284" t="n">
        <v>57</v>
      </c>
      <c r="AK278" s="31">
        <f>IF(AJ278&gt;84,20,IF(AJ278&gt;80,15,IF(AJ278&gt;75,10,IF(AJ278&gt;70,5,IF(AJ278&gt;49,0,IF(AJ278&lt;1,0,IF(AJ278&lt;20,-20,IF(AJ278&lt;30,-15,IF(AJ278&lt;40,-10,IF(AJ278&lt;50,-5))))))))))</f>
        <v/>
      </c>
      <c r="AL278" s="22" t="n"/>
      <c r="AM278" s="457" t="inlineStr">
        <is>
          <t>D</t>
        </is>
      </c>
      <c r="AN278" s="22">
        <f>IF(AM278=$AN$1,20,IF(AM278=$AO$1,17,IF(AM278=$AP$1,12,IF(AM278=$AQ$1,5,IF(AM278=$AR$1,0)))))</f>
        <v/>
      </c>
      <c r="AP278" s="31" t="n"/>
      <c r="AQ278" s="273" t="inlineStr">
        <is>
          <t>Bearish</t>
        </is>
      </c>
      <c r="AR278" s="548">
        <f>IF(AQ278=$AS$1,20,IF(AQ278=$AU$1,18,IF(AQ278=$AW$1,14,IF(AQ278=$AY$1,10,IF(AQ278=$BA$1,5,IF(AQ278=$BC$1,0,IF(AQ278=$BD$1,-2.5)))))))</f>
        <v/>
      </c>
      <c r="AS278" s="189" t="n">
        <v>1.24</v>
      </c>
      <c r="AT278" s="22">
        <f>IF(AS278&lt;1,5,IF(AS278&lt;2,0,IF(AS278&gt;2,-5, IF(AS278=0,5,IF(AS278&lt;0,-7)))))</f>
        <v/>
      </c>
      <c r="AU278" s="189" t="n">
        <v>13.02</v>
      </c>
      <c r="AV278" s="22">
        <f>IF(AU278&lt;0,-7,IF(AU278&lt;15,5,IF(AU278&lt;25,2,IF(AU278=25,-5,IF(AU278&gt;25,0)))))</f>
        <v/>
      </c>
      <c r="AW278" s="189" t="n">
        <v>1.08</v>
      </c>
      <c r="AX278" s="22">
        <f>IF(AW278=1,5,IF(AW278&lt;1,5,IF(AW278&gt;1,0)))</f>
        <v/>
      </c>
      <c r="AY278" s="175" t="inlineStr">
        <is>
          <t>Neutral</t>
        </is>
      </c>
      <c r="AZ278" s="189">
        <f>IF(AY278=$AS$1,20,IF(AY278=$AU$1,18,IF(AY278=$AW$1,14,IF(AY278=$AY$1,10,IF(AY278=$BA$1,5,IF(AY278=$BC$1,0,IF(AY278=$BD$1,-2.5)))))))</f>
        <v/>
      </c>
      <c r="BA278" s="18" t="n">
        <v>-0.15</v>
      </c>
      <c r="BB278" s="548">
        <f>IF(BA278&gt;0.05,2,IF(BA278&gt;0,1,IF(BA278&lt;-0.05,-1,IF(BA278&lt;0.1,-2))))</f>
        <v/>
      </c>
      <c r="BC278" s="554" t="n">
        <v>45657</v>
      </c>
      <c r="BD278" s="22" t="n">
        <v>276.24</v>
      </c>
      <c r="BE278" s="22">
        <f>X278</f>
        <v/>
      </c>
      <c r="BF278" s="18">
        <f>IF(BD278&gt;0,(BE278-BD278)/BD278,0)</f>
        <v/>
      </c>
      <c r="BG278" s="548">
        <f>IF(BF278&gt;0.05,4,IF(BF278&gt;0,2,IF(BF278&lt;-0.05,-2,IF(BF278&lt;0.1,-4))))</f>
        <v/>
      </c>
      <c r="BH278" s="225" t="n">
        <v>-0.5</v>
      </c>
      <c r="BI278" s="225">
        <f>BH278*M278</f>
        <v/>
      </c>
      <c r="BJ278" s="225">
        <f>IF(BH278&gt;5,-1,IF(BH278&gt;4,0,IF(BH278&gt;3,1,IF(BH278&gt;2,2,IF(BH278&gt;1,2, IF(BH278=0,2,IF(BH278&lt;-5,-2,IF(BH278&lt;4,2,IF(BH278&lt;0,1)))))))))</f>
        <v/>
      </c>
      <c r="BK278" s="31" t="n">
        <v>-1</v>
      </c>
      <c r="BL278" s="31">
        <f>BK278*M278</f>
        <v/>
      </c>
      <c r="BM278" s="548">
        <f>IF(BK278&gt;40,4,IF(BK278&gt;30,3.5,IF(BK278&gt;20,3,IF(BK278&gt;10,2,IF(BK278&gt;0,1,IF(BK278=0,0.5,IF(BK278&lt;-40,-4,IF(BK278&lt;-30,-3,IF(BK278&lt;-20,-2.5,IF(BK278&lt;-10,-2,IF(BK278&lt;0,0)))))))))))</f>
        <v/>
      </c>
      <c r="BN278" s="61" t="n">
        <v>47</v>
      </c>
      <c r="BO278" s="61">
        <f>BN278*M278</f>
        <v/>
      </c>
      <c r="BP278" s="548">
        <f>IF(BN278&lt;10,5,IF(BN278&lt;20,4,IF(BN278&lt;30,3,IF(BN278&lt;40,2,IF(BN278&lt;50,1,IF(BN278=50,0,IF(BN278&gt;90,-5,IF(BN278&gt;80,-4,IF(BN278&gt;70,-3,IF(BN278&gt;60,-2,IF(BN278&gt;50,-1,0)))))))))))</f>
        <v/>
      </c>
      <c r="BQ278" s="206" t="n"/>
      <c r="BR278" s="61" t="n">
        <v>0.15</v>
      </c>
      <c r="BS278" s="337">
        <f>BR278*M278</f>
        <v/>
      </c>
      <c r="BT278" s="225">
        <f>IF(BR278=1,20,IF(BR278&gt;0.9,16,IF(BR278&gt;0.8,12,IF(BR278&gt;0.7,8,IF(BR278&gt;0.6,4,IF(BR278&gt;0.5,0,IF(BR278&gt;0.4,-1,IF(BR278&gt;0.3,-2,IF(BR278&gt;0.2,-3,IF(BR278&gt;0.1,-4,IF(BR278&gt;0,-5,IF(BR278=0,-5))))))))))))</f>
        <v/>
      </c>
      <c r="BU278" s="61" t="n"/>
      <c r="BV278" s="548" t="inlineStr">
        <is>
          <t>Bear</t>
        </is>
      </c>
      <c r="BW278" s="548">
        <f>IF(BV278=$BZ$1,8,IF(BV278=$CA$1,4,IF(BV278=$CB$1,0,IF(BV278=$CC$1,-4,IF(BV278=$CE$1,-8)))))</f>
        <v/>
      </c>
      <c r="BX278" s="206" t="inlineStr">
        <is>
          <t>˄</t>
        </is>
      </c>
      <c r="BY278" s="206">
        <f>IF(BX278=BR$1,5,IF(BX278=BV$1,0,IF(BX278=BX$1,-5)))</f>
        <v/>
      </c>
      <c r="BZ278" s="554" t="n"/>
      <c r="CA278" s="548" t="inlineStr">
        <is>
          <t>Buy</t>
        </is>
      </c>
      <c r="CB278" s="61" t="n"/>
      <c r="CC278" s="61" t="n"/>
      <c r="CD278" s="332" t="n"/>
      <c r="CE278" t="inlineStr">
        <is>
          <t>Industrials</t>
        </is>
      </c>
      <c r="CF278" t="inlineStr">
        <is>
          <t>Transportation</t>
        </is>
      </c>
      <c r="CG278" t="inlineStr">
        <is>
          <t>Air Freight &amp; Logistics</t>
        </is>
      </c>
      <c r="CH278" t="inlineStr">
        <is>
          <t>Air Freight &amp; Logistics</t>
        </is>
      </c>
      <c r="CL278" s="332" t="n"/>
      <c r="CR278" t="inlineStr">
        <is>
          <t>FDX</t>
        </is>
      </c>
    </row>
    <row r="279">
      <c r="B279" s="246" t="n"/>
      <c r="C279" s="246" t="n"/>
      <c r="D279" s="246" t="n"/>
      <c r="E279" s="246" t="n"/>
      <c r="F279" s="246" t="n"/>
      <c r="G279" s="246" t="n"/>
      <c r="H279" s="246" t="n"/>
      <c r="I279" s="246" t="n"/>
      <c r="J279" s="246" t="n"/>
      <c r="K279" s="246" t="n"/>
      <c r="L279" s="270" t="n"/>
      <c r="M279" s="358" t="n"/>
      <c r="N279" s="335" t="n"/>
      <c r="O279" s="246" t="n"/>
      <c r="P279" s="246" t="n"/>
      <c r="Q279" s="246" t="n"/>
      <c r="R279" s="246" t="n"/>
      <c r="S279" s="249" t="n"/>
      <c r="T279" s="547" t="n"/>
      <c r="U279" s="547" t="inlineStr">
        <is>
          <t>UPS</t>
        </is>
      </c>
      <c r="V279" t="inlineStr">
        <is>
          <t xml:space="preserve">United Parcel Service, Inc. </t>
        </is>
      </c>
      <c r="X279" s="80" t="n">
        <v>82.87</v>
      </c>
      <c r="Y279" s="189" t="n"/>
      <c r="Z279" s="189" t="n"/>
      <c r="AA279" s="22">
        <f>AN279+AP279+AR279+AZ279+BB279+BG279+BJ279+BM279+BT279+BW279+BY279+AC279+AI279+BP279+AK279</f>
        <v/>
      </c>
      <c r="AB279" s="336">
        <f>IF(X279&gt;0,AB$277,0)</f>
        <v/>
      </c>
      <c r="AC279" s="337">
        <f>IF(AB279&gt;0,AC$277,0)</f>
        <v/>
      </c>
      <c r="AD279" s="366">
        <f>AB279*M279</f>
        <v/>
      </c>
      <c r="AE279" s="337">
        <f>AC279*M279</f>
        <v/>
      </c>
      <c r="AF279" s="332" t="n">
        <v>184312</v>
      </c>
      <c r="AG279" s="332" t="n">
        <v>11694</v>
      </c>
      <c r="AH279" s="225">
        <f>IF(AF279&gt;2500000,AQ$2,IF(AF279&gt;1000000,AR$2,IF(AF279&gt;750000,AS$2,IF(AF279&gt;500000,AT$2,IF(AF279&lt;500000,AU$2)))))</f>
        <v/>
      </c>
      <c r="AI279" s="31">
        <f>IF(AH279=AQ$2,20,IF(AH279=AR$2,15,IF(AH279=AS$2,10,IF(AH279=AT$2,5,IF(AH279=AU$2,0)))))</f>
        <v/>
      </c>
      <c r="AJ279" s="284" t="n">
        <v>74</v>
      </c>
      <c r="AK279" s="31">
        <f>IF(AJ279&gt;84,20,IF(AJ279&gt;80,15,IF(AJ279&gt;75,10,IF(AJ279&gt;70,5,IF(AJ279&gt;49,0,IF(AJ279&lt;1,0,IF(AJ279&lt;20,-20,IF(AJ279&lt;30,-15,IF(AJ279&lt;40,-10,IF(AJ279&lt;50,-5))))))))))</f>
        <v/>
      </c>
      <c r="AL279" s="22" t="n"/>
      <c r="AM279" s="452" t="inlineStr">
        <is>
          <t>F</t>
        </is>
      </c>
      <c r="AN279" s="22">
        <f>IF(AM279=$AN$1,20,IF(AM279=$AO$1,17,IF(AM279=$AP$1,12,IF(AM279=$AQ$1,5,IF(AM279=$AR$1,0)))))</f>
        <v/>
      </c>
      <c r="AP279" s="31" t="n"/>
      <c r="AQ279" s="178" t="inlineStr">
        <is>
          <t>V Bearish</t>
        </is>
      </c>
      <c r="AR279" s="548">
        <f>IF(AQ279=$AS$1,20,IF(AQ279=$AU$1,18,IF(AQ279=$AW$1,14,IF(AQ279=$AY$1,10,IF(AQ279=$BA$1,5,IF(AQ279=$BC$1,0,IF(AQ279=$BD$1,-2.5)))))))</f>
        <v/>
      </c>
      <c r="AS279" s="189" t="n">
        <v>1.73</v>
      </c>
      <c r="AT279" s="22">
        <f>IF(AS279&lt;1,5,IF(AS279&lt;2,0,IF(AS279&gt;2,-5, IF(AS279=0,5,IF(AS279&lt;0,-7)))))</f>
        <v/>
      </c>
      <c r="AU279" s="189" t="n">
        <v>12.31</v>
      </c>
      <c r="AV279" s="22">
        <f>IF(AU279&lt;0,-7,IF(AU279&lt;15,5,IF(AU279&lt;25,2,IF(AU279=25,-5,IF(AU279&gt;25,0)))))</f>
        <v/>
      </c>
      <c r="AW279" s="189" t="n">
        <v>1.44</v>
      </c>
      <c r="AX279" s="22">
        <f>IF(AW279=1,5,IF(AW279&lt;1,5,IF(AW279&gt;1,0)))</f>
        <v/>
      </c>
      <c r="AY279" s="175" t="inlineStr">
        <is>
          <t>Neutral</t>
        </is>
      </c>
      <c r="AZ279" s="189">
        <f>IF(AY279=$AS$1,20,IF(AY279=$AU$1,18,IF(AY279=$AW$1,14,IF(AY279=$AY$1,10,IF(AY279=$BA$1,5,IF(AY279=$BC$1,0,IF(AY279=$BD$1,-2.5)))))))</f>
        <v/>
      </c>
      <c r="BA279" s="18" t="n">
        <v>-0.376</v>
      </c>
      <c r="BB279" s="548">
        <f>IF(BA279&gt;0.05,2,IF(BA279&gt;0,1,IF(BA279&lt;-0.05,-1,IF(BA279&lt;0.1,-2))))</f>
        <v/>
      </c>
      <c r="BC279" s="554" t="n">
        <v>45657</v>
      </c>
      <c r="BD279" s="22" t="n">
        <v>120.04</v>
      </c>
      <c r="BE279" s="22">
        <f>X279</f>
        <v/>
      </c>
      <c r="BF279" s="18">
        <f>IF(BD279&gt;0,(BE279-BD279)/BD279,0)</f>
        <v/>
      </c>
      <c r="BG279" s="548">
        <f>IF(BF279&gt;0.05,4,IF(BF279&gt;0,2,IF(BF279&lt;-0.05,-2,IF(BF279&lt;0.1,-4))))</f>
        <v/>
      </c>
      <c r="BH279" s="225" t="n">
        <v>-2.5</v>
      </c>
      <c r="BI279" s="225">
        <f>BH279*M279</f>
        <v/>
      </c>
      <c r="BJ279" s="225">
        <f>IF(BH279&gt;5,-1,IF(BH279&gt;4,0,IF(BH279&gt;3,1,IF(BH279&gt;2,2,IF(BH279&gt;1,2, IF(BH279=0,2,IF(BH279&lt;-5,-2,IF(BH279&lt;4,2,IF(BH279&lt;0,1)))))))))</f>
        <v/>
      </c>
      <c r="BK279" s="31" t="n">
        <v>-17</v>
      </c>
      <c r="BL279" s="31">
        <f>BK279*M279</f>
        <v/>
      </c>
      <c r="BM279" s="548">
        <f>IF(BK279&gt;40,4,IF(BK279&gt;30,3.5,IF(BK279&gt;20,3,IF(BK279&gt;10,2,IF(BK279&gt;0,1,IF(BK279=0,0.5,IF(BK279&lt;-40,-4,IF(BK279&lt;-30,-3,IF(BK279&lt;-20,-2.5,IF(BK279&lt;-10,-2,IF(BK279&lt;0,0)))))))))))</f>
        <v/>
      </c>
      <c r="BN279" s="61" t="n">
        <v>73</v>
      </c>
      <c r="BO279" s="61">
        <f>BN279*M279</f>
        <v/>
      </c>
      <c r="BP279" s="548">
        <f>IF(BN279&lt;10,5,IF(BN279&lt;20,4,IF(BN279&lt;30,3,IF(BN279&lt;40,2,IF(BN279&lt;50,1,IF(BN279=50,0,IF(BN279&gt;90,-5,IF(BN279&gt;80,-4,IF(BN279&gt;70,-3,IF(BN279&gt;60,-2,IF(BN279&gt;50,-1,0)))))))))))</f>
        <v/>
      </c>
      <c r="BQ279" s="206" t="n"/>
      <c r="BR279" s="61" t="n">
        <v>0.03</v>
      </c>
      <c r="BS279" s="337">
        <f>BR279*M279</f>
        <v/>
      </c>
      <c r="BT279" s="225">
        <f>IF(BR279=1,20,IF(BR279&gt;0.9,16,IF(BR279&gt;0.8,12,IF(BR279&gt;0.7,8,IF(BR279&gt;0.6,4,IF(BR279&gt;0.5,0,IF(BR279&gt;0.4,-1,IF(BR279&gt;0.3,-2,IF(BR279&gt;0.2,-3,IF(BR279&gt;0.1,-4,IF(BR279&gt;0,-5,IF(BR279=0,-5))))))))))))</f>
        <v/>
      </c>
      <c r="BU279" s="61" t="n"/>
      <c r="BV279" s="548" t="inlineStr">
        <is>
          <t>V Bear</t>
        </is>
      </c>
      <c r="BW279" s="548">
        <f>IF(BV279=$BZ$1,8,IF(BV279=$CA$1,4,IF(BV279=$CB$1,0,IF(BV279=$CC$1,-4,IF(BV279=$CE$1,-8)))))</f>
        <v/>
      </c>
      <c r="BX279" s="206">
        <f>BX1</f>
        <v/>
      </c>
      <c r="BY279" s="206">
        <f>IF(BX279=BR$1,5,IF(BX279=BV$1,0,IF(BX279=BX$1,-5)))</f>
        <v/>
      </c>
      <c r="BZ279" s="554" t="n"/>
      <c r="CA279" s="548" t="inlineStr">
        <is>
          <t>Buy</t>
        </is>
      </c>
      <c r="CB279" s="61" t="n"/>
      <c r="CC279" s="61" t="n"/>
      <c r="CD279" s="332" t="n"/>
      <c r="CE279" t="inlineStr">
        <is>
          <t>Industrials</t>
        </is>
      </c>
      <c r="CF279" t="inlineStr">
        <is>
          <t>Transportation</t>
        </is>
      </c>
      <c r="CG279" t="inlineStr">
        <is>
          <t>Air Freight &amp; Logistics</t>
        </is>
      </c>
      <c r="CH279" t="inlineStr">
        <is>
          <t>Air Freight &amp; Logistics</t>
        </is>
      </c>
      <c r="CL279" s="332" t="n"/>
      <c r="CR279" t="inlineStr">
        <is>
          <t>UPS</t>
        </is>
      </c>
    </row>
    <row r="280">
      <c r="B280" s="246" t="n"/>
      <c r="C280" s="246" t="n"/>
      <c r="D280" s="246" t="n"/>
      <c r="E280" s="246" t="n"/>
      <c r="F280" s="246" t="n"/>
      <c r="G280" s="246" t="n"/>
      <c r="H280" s="246" t="n"/>
      <c r="I280" s="246" t="n"/>
      <c r="J280" s="246" t="n"/>
      <c r="K280" s="246" t="n"/>
      <c r="L280" s="270" t="n"/>
      <c r="M280" s="358" t="n"/>
      <c r="N280" s="335" t="n"/>
      <c r="O280" s="246" t="n"/>
      <c r="P280" s="246" t="n"/>
      <c r="Q280" s="246" t="n"/>
      <c r="R280" s="246" t="n"/>
      <c r="S280" s="249" t="n"/>
      <c r="T280" s="547" t="n"/>
      <c r="U280" s="547" t="inlineStr">
        <is>
          <t>ARCB</t>
        </is>
      </c>
      <c r="V280" t="inlineStr">
        <is>
          <t>ArcBest Corporation</t>
        </is>
      </c>
      <c r="X280" s="80" t="n">
        <v>69.88</v>
      </c>
      <c r="Y280" s="189" t="n"/>
      <c r="Z280" s="189" t="n"/>
      <c r="AA280" s="22">
        <f>AN280+AP280+AR280+AZ280+BB280+BG280+BJ280+BM280+BT280+BW280+BY280+AC280+AI280+BP280+AK280</f>
        <v/>
      </c>
      <c r="AB280" s="336">
        <f>IF(X280&gt;0,AB$277,0)</f>
        <v/>
      </c>
      <c r="AC280" s="337">
        <f>IF(AB280&gt;0,AC$277,0)</f>
        <v/>
      </c>
      <c r="AD280" s="366">
        <f>AB280*M280</f>
        <v/>
      </c>
      <c r="AE280" s="337">
        <f>AC280*M280</f>
        <v/>
      </c>
      <c r="AF280" s="332" t="n">
        <v>289579</v>
      </c>
      <c r="AG280" s="332" t="n">
        <v>11306</v>
      </c>
      <c r="AH280" s="225">
        <f>IF(AF280&gt;2500000,AQ$2,IF(AF280&gt;1000000,AR$2,IF(AF280&gt;750000,AS$2,IF(AF280&gt;500000,AT$2,IF(AF280&lt;500000,AU$2)))))</f>
        <v/>
      </c>
      <c r="AI280" s="31">
        <f>IF(AH280=AQ$2,20,IF(AH280=AR$2,15,IF(AH280=AS$2,10,IF(AH280=AT$2,5,IF(AH280=AU$2,0)))))</f>
        <v/>
      </c>
      <c r="AJ280" s="284" t="n">
        <v>56</v>
      </c>
      <c r="AK280" s="31">
        <f>IF(AJ280&gt;84,20,IF(AJ280&gt;80,15,IF(AJ280&gt;75,10,IF(AJ280&gt;70,5,IF(AJ280&gt;49,0,IF(AJ280&lt;1,0,IF(AJ280&lt;20,-20,IF(AJ280&lt;30,-15,IF(AJ280&lt;40,-10,IF(AJ280&lt;50,-5))))))))))</f>
        <v/>
      </c>
      <c r="AL280" s="22" t="n"/>
      <c r="AM280" s="457" t="inlineStr">
        <is>
          <t>D</t>
        </is>
      </c>
      <c r="AN280" s="22">
        <f>IF(AM280=$AN$1,20,IF(AM280=$AO$1,17,IF(AM280=$AP$1,12,IF(AM280=$AQ$1,5,IF(AM280=$AR$1,0)))))</f>
        <v/>
      </c>
      <c r="AP280" s="31" t="n"/>
      <c r="AQ280" s="175" t="inlineStr">
        <is>
          <t>Neutral</t>
        </is>
      </c>
      <c r="AR280" s="548">
        <f>IF(AQ280=$AS$1,20,IF(AQ280=$AU$1,18,IF(AQ280=$AW$1,14,IF(AQ280=$AY$1,10,IF(AQ280=$BA$1,5,IF(AQ280=$BC$1,0,IF(AQ280=$BD$1,-2.5)))))))</f>
        <v/>
      </c>
      <c r="AS280" s="189" t="n">
        <v>0.29</v>
      </c>
      <c r="AT280" s="22">
        <f>IF(AS280&lt;1,5,IF(AS280&lt;2,0,IF(AS280&gt;2,-5, IF(AS280=0,5,IF(AS280&lt;0,-7)))))</f>
        <v/>
      </c>
      <c r="AU280" s="189" t="n">
        <v>10.37</v>
      </c>
      <c r="AV280" s="22">
        <f>IF(AU280&lt;0,-7,IF(AU280&lt;15,5,IF(AU280&lt;25,2,IF(AU280=25,-5,IF(AU280&gt;25,0)))))</f>
        <v/>
      </c>
      <c r="AW280" s="189" t="n">
        <v>0.86</v>
      </c>
      <c r="AX280" s="22">
        <f>IF(AW280=1,5,IF(AW280&lt;1,5,IF(AW280&gt;1,0)))</f>
        <v/>
      </c>
      <c r="AY280" s="176" t="inlineStr">
        <is>
          <t>V Bullish</t>
        </is>
      </c>
      <c r="AZ280" s="189">
        <f>IF(AY280=$AS$1,20,IF(AY280=$AU$1,18,IF(AY280=$AW$1,14,IF(AY280=$AY$1,10,IF(AY280=$BA$1,5,IF(AY280=$BC$1,0,IF(AY280=$BD$1,-2.5)))))))</f>
        <v/>
      </c>
      <c r="BA280" s="18" t="n">
        <v>-0.312</v>
      </c>
      <c r="BB280" s="548">
        <f>IF(BA280&gt;0.05,2,IF(BA280&gt;0,1,IF(BA280&lt;-0.05,-1,IF(BA280&lt;0.1,-2))))</f>
        <v/>
      </c>
      <c r="BC280" s="554" t="n">
        <v>45657</v>
      </c>
      <c r="BD280" s="22" t="n">
        <v>92.86</v>
      </c>
      <c r="BE280" s="22">
        <f>X280</f>
        <v/>
      </c>
      <c r="BF280" s="18">
        <f>IF(BD280&gt;0,(BE280-BD280)/BD280,0)</f>
        <v/>
      </c>
      <c r="BG280" s="548">
        <f>IF(BF280&gt;0.05,4,IF(BF280&gt;0,2,IF(BF280&lt;-0.05,-2,IF(BF280&lt;0.1,-4))))</f>
        <v/>
      </c>
      <c r="BH280" s="225" t="n">
        <v>0</v>
      </c>
      <c r="BI280" s="225">
        <f>BH280*M280</f>
        <v/>
      </c>
      <c r="BJ280" s="225">
        <f>IF(BH280&gt;5,-1,IF(BH280&gt;4,0,IF(BH280&gt;3,1,IF(BH280&gt;2,2,IF(BH280&gt;1,2, IF(BH280=0,2,IF(BH280&lt;-5,-2,IF(BH280&lt;4,2,IF(BH280&lt;0,1)))))))))</f>
        <v/>
      </c>
      <c r="BK280" s="31" t="n">
        <v>-4</v>
      </c>
      <c r="BL280" s="31">
        <f>BK280*M280</f>
        <v/>
      </c>
      <c r="BM280" s="548">
        <f>IF(BK280&gt;40,4,IF(BK280&gt;30,3.5,IF(BK280&gt;20,3,IF(BK280&gt;10,2,IF(BK280&gt;0,1,IF(BK280=0,0.5,IF(BK280&lt;-40,-4,IF(BK280&lt;-30,-3,IF(BK280&lt;-20,-2.5,IF(BK280&lt;-10,-2,IF(BK280&lt;0,0)))))))))))</f>
        <v/>
      </c>
      <c r="BN280" s="61" t="n">
        <v>84</v>
      </c>
      <c r="BO280" s="61">
        <f>BN280*M280</f>
        <v/>
      </c>
      <c r="BP280" s="548">
        <f>IF(BN280&lt;10,5,IF(BN280&lt;20,4,IF(BN280&lt;30,3,IF(BN280&lt;40,2,IF(BN280&lt;50,1,IF(BN280=50,0,IF(BN280&gt;90,-5,IF(BN280&gt;80,-4,IF(BN280&gt;70,-3,IF(BN280&gt;60,-2,IF(BN280&gt;50,-1,0)))))))))))</f>
        <v/>
      </c>
      <c r="BQ280" s="206" t="n"/>
      <c r="BR280" s="61" t="n">
        <v>0.19</v>
      </c>
      <c r="BS280" s="337">
        <f>BR280*M280</f>
        <v/>
      </c>
      <c r="BT280" s="225">
        <f>IF(BR280=1,20,IF(BR280&gt;0.9,16,IF(BR280&gt;0.8,12,IF(BR280&gt;0.7,8,IF(BR280&gt;0.6,4,IF(BR280&gt;0.5,0,IF(BR280&gt;0.4,-1,IF(BR280&gt;0.3,-2,IF(BR280&gt;0.2,-3,IF(BR280&gt;0.1,-4,IF(BR280&gt;0,-5,IF(BR280=0,-5))))))))))))</f>
        <v/>
      </c>
      <c r="BU280" s="61" t="n"/>
      <c r="BV280" s="548" t="inlineStr">
        <is>
          <t>Bear</t>
        </is>
      </c>
      <c r="BW280" s="548">
        <f>IF(BV280=$BZ$1,8,IF(BV280=$CA$1,4,IF(BV280=$CB$1,0,IF(BV280=$CC$1,-4,IF(BV280=$CE$1,-8)))))</f>
        <v/>
      </c>
      <c r="BX280" s="206" t="inlineStr">
        <is>
          <t>˄</t>
        </is>
      </c>
      <c r="BY280" s="206">
        <f>IF(BX280=BR$1,5,IF(BX280=BV$1,0,IF(BX280=BX$1,-5)))</f>
        <v/>
      </c>
      <c r="BZ280" s="554" t="n">
        <v>45966</v>
      </c>
      <c r="CA280" s="548" t="inlineStr">
        <is>
          <t>Buy</t>
        </is>
      </c>
      <c r="CB280" s="61" t="n"/>
      <c r="CC280" s="61" t="n"/>
      <c r="CD280" s="332" t="n"/>
      <c r="CE280" t="inlineStr">
        <is>
          <t>Industrials</t>
        </is>
      </c>
      <c r="CF280" t="inlineStr">
        <is>
          <t>Transportation</t>
        </is>
      </c>
      <c r="CG280" t="inlineStr">
        <is>
          <t>Road &amp; Rail</t>
        </is>
      </c>
      <c r="CH280" t="inlineStr">
        <is>
          <t>Road</t>
        </is>
      </c>
      <c r="CL280" s="332" t="n"/>
      <c r="CR280" t="inlineStr">
        <is>
          <t>ARCB</t>
        </is>
      </c>
    </row>
    <row r="281" hidden="1" ht="15.75" customHeight="1" s="545">
      <c r="B281" s="246" t="n"/>
      <c r="C281" s="246" t="n"/>
      <c r="D281" s="246" t="n"/>
      <c r="E281" s="246" t="n"/>
      <c r="F281" s="246" t="n"/>
      <c r="G281" s="246" t="n"/>
      <c r="H281" s="246" t="n"/>
      <c r="I281" s="246" t="n"/>
      <c r="J281" s="246" t="n"/>
      <c r="K281" s="246" t="n"/>
      <c r="L281" s="270" t="n"/>
      <c r="M281" s="358" t="n"/>
      <c r="N281" s="335" t="n"/>
      <c r="O281" s="246" t="n"/>
      <c r="P281" s="246" t="n"/>
      <c r="Q281" s="246" t="n"/>
      <c r="R281" s="246" t="n"/>
      <c r="S281" s="249" t="n"/>
      <c r="T281" s="547" t="n"/>
      <c r="U281" s="548" t="n"/>
      <c r="X281" s="80" t="n"/>
      <c r="Y281" s="189" t="n"/>
      <c r="Z281" s="189" t="n"/>
      <c r="AA281" s="22">
        <f>AN281+AP281+AR281+AZ281+BB281+BG281+BJ281+BM281+BT281+BW281+BY281+AC281+AI281+BP281+AK281</f>
        <v/>
      </c>
      <c r="AB281" s="336">
        <f>IF(X281&gt;0,AB$277,0)</f>
        <v/>
      </c>
      <c r="AC281" s="337">
        <f>IF(AB281&gt;0,AC$277,0)</f>
        <v/>
      </c>
      <c r="AD281" s="366">
        <f>AB281*M281</f>
        <v/>
      </c>
      <c r="AE281" s="337">
        <f>AC281*M281</f>
        <v/>
      </c>
      <c r="AF281" s="332" t="n"/>
      <c r="AG281" s="332" t="n"/>
      <c r="AH281" s="225">
        <f>IF(AF281&gt;2500000,AQ$2,IF(AF281&gt;1000000,AR$2,IF(AF281&gt;750000,AS$2,IF(AF281&gt;500000,AT$2,IF(AF281&lt;500000,AU$2)))))</f>
        <v/>
      </c>
      <c r="AI281" s="31">
        <f>IF(AH281=AQ$2,20,IF(AH281=AR$2,15,IF(AH281=AS$2,10,IF(AH281=AT$2,5,IF(AH281=AU$2,0)))))</f>
        <v/>
      </c>
      <c r="AJ281" s="284" t="n"/>
      <c r="AK281" s="31">
        <f>IF(AJ281&gt;84,20,IF(AJ281&gt;80,15,IF(AJ281&gt;75,10,IF(AJ281&gt;70,5,IF(AJ281&gt;49,0,IF(AJ281&lt;1,0,IF(AJ281&lt;20,-20,IF(AJ281&lt;30,-15,IF(AJ281&lt;40,-10,IF(AJ281&lt;50,-5))))))))))</f>
        <v/>
      </c>
      <c r="AL281" s="22" t="n"/>
      <c r="AM281" s="550" t="n"/>
      <c r="AN281" s="22">
        <f>IF(AM281=$AN$1,20,IF(AM281=$AO$1,17,IF(AM281=$AP$1,12,IF(AM281=$AQ$1,5,IF(AM281=$AR$1,0)))))</f>
        <v/>
      </c>
      <c r="AP281" s="31" t="n"/>
      <c r="AQ281" s="175" t="n"/>
      <c r="AR281" s="548">
        <f>IF(AQ281=$AS$1,20,IF(AQ281=$AU$1,18,IF(AQ281=$AW$1,14,IF(AQ281=$AY$1,10,IF(AQ281=$BA$1,5,IF(AQ281=$BC$1,0,IF(AQ281=$BD$1,-2.5)))))))</f>
        <v/>
      </c>
      <c r="AS281" s="189" t="n"/>
      <c r="AT281" s="22">
        <f>IF(AS281&lt;1,5,IF(AS281&lt;2,0,IF(AS281&gt;2,-5, IF(AS281=0,5,IF(AS281&lt;0,-7)))))</f>
        <v/>
      </c>
      <c r="AU281" s="189" t="n"/>
      <c r="AV281" s="22">
        <f>IF(AU281&lt;0,-7,IF(AU281&lt;15,5,IF(AU281&lt;25,2,IF(AU281=25,-5,IF(AU281&gt;25,0)))))</f>
        <v/>
      </c>
      <c r="AW281" s="189" t="n"/>
      <c r="AX281" s="22">
        <f>IF(AW281=1,5,IF(AW281&lt;1,5,IF(AW281&gt;1,0)))</f>
        <v/>
      </c>
      <c r="AY281" s="189" t="n"/>
      <c r="AZ281" s="189">
        <f>IF(AY281=$AS$1,20,IF(AY281=$AU$1,18,IF(AY281=$AW$1,14,IF(AY281=$AY$1,10,IF(AY281=$BA$1,5,IF(AY281=$BC$1,0,IF(AY281=$BD$1,-2.5)))))))</f>
        <v/>
      </c>
      <c r="BA281" s="18" t="n"/>
      <c r="BB281" s="548">
        <f>IF(BA281&gt;0.05,2,IF(BA281&gt;0,1,IF(BA281&lt;-0.05,-1,IF(BA281&lt;0.1,-2))))</f>
        <v/>
      </c>
      <c r="BC281" s="554" t="n">
        <v>45657</v>
      </c>
      <c r="BD281" s="22" t="n"/>
      <c r="BE281" s="22">
        <f>X281</f>
        <v/>
      </c>
      <c r="BF281" s="18">
        <f>IF(BD281&gt;0,(BE281-BD281)/BD281,0)</f>
        <v/>
      </c>
      <c r="BG281" s="548">
        <f>IF(BF281&gt;0.05,4,IF(BF281&gt;0,2,IF(BF281&lt;-0.05,-2,IF(BF281&lt;0.1,-4))))</f>
        <v/>
      </c>
      <c r="BH281" s="225" t="n"/>
      <c r="BI281" s="225">
        <f>BH281*M281</f>
        <v/>
      </c>
      <c r="BJ281" s="225">
        <f>IF(BH281&gt;5,-1,IF(BH281&gt;4,0,IF(BH281&gt;3,1,IF(BH281&gt;2,2,IF(BH281&gt;1,2, IF(BH281=0,2,IF(BH281&lt;-5,-2,IF(BH281&lt;4,2,IF(BH281&lt;0,1)))))))))</f>
        <v/>
      </c>
      <c r="BK281" s="31" t="n"/>
      <c r="BL281" s="31">
        <f>BK281*M281</f>
        <v/>
      </c>
      <c r="BM281" s="548">
        <f>IF(BK281&gt;40,4,IF(BK281&gt;30,3.5,IF(BK281&gt;20,3,IF(BK281&gt;10,2,IF(BK281&gt;0,1,IF(BK281=0,0.5,IF(BK281&lt;-40,-4,IF(BK281&lt;-30,-3,IF(BK281&lt;-20,-2.5,IF(BK281&lt;-10,-2,IF(BK281&lt;0,0)))))))))))</f>
        <v/>
      </c>
      <c r="BN281" s="61" t="n"/>
      <c r="BO281" s="61">
        <f>BN281*M281</f>
        <v/>
      </c>
      <c r="BP281" s="548">
        <f>IF(BN281&lt;10,5,IF(BN281&lt;20,4,IF(BN281&lt;30,3,IF(BN281&lt;40,2,IF(BN281&lt;50,1,IF(BN281=50,0,IF(BN281&gt;90,-5,IF(BN281&gt;80,-4,IF(BN281&gt;70,-3,IF(BN281&gt;60,-2,IF(BN281&gt;50,-1,0)))))))))))</f>
        <v/>
      </c>
      <c r="BQ281" s="206" t="n"/>
      <c r="BR281" s="61" t="n"/>
      <c r="BS281" s="337">
        <f>BR281*M281</f>
        <v/>
      </c>
      <c r="BT281" s="225">
        <f>IF(BR281=1,20,IF(BR281&gt;0.9,16,IF(BR281&gt;0.8,12,IF(BR281&gt;0.7,8,IF(BR281&gt;0.6,4,IF(BR281&gt;0.5,0,IF(BR281&gt;0.4,-1,IF(BR281&gt;0.3,-2,IF(BR281&gt;0.2,-3,IF(BR281&gt;0.1,-4,IF(BR281&gt;0,-5,IF(BR281=0,-5))))))))))))</f>
        <v/>
      </c>
      <c r="BU281" s="61" t="n"/>
      <c r="BV281" s="548" t="n"/>
      <c r="BW281" s="548">
        <f>IF(BV281=$BZ$1,8,IF(BV281=$CA$1,4,IF(BV281=$CB$1,0,IF(BV281=$CC$1,-4,IF(BV281=$CE$1,-8)))))</f>
        <v/>
      </c>
      <c r="BX281" s="206" t="inlineStr">
        <is>
          <t>˄</t>
        </is>
      </c>
      <c r="BY281" s="206">
        <f>IF(BX281=BR$1,5,IF(BX281=BV$1,0,IF(BX281=BX$1,-5)))</f>
        <v/>
      </c>
      <c r="BZ281" s="554" t="n"/>
      <c r="CA281" s="548" t="inlineStr">
        <is>
          <t>Buy</t>
        </is>
      </c>
      <c r="CB281" s="61" t="n"/>
      <c r="CC281" s="61" t="n"/>
      <c r="CD281" s="332" t="n"/>
      <c r="CL281" s="332" t="n"/>
    </row>
    <row r="282" hidden="1" ht="15.75" customHeight="1" s="545">
      <c r="B282" s="246" t="n"/>
      <c r="C282" s="246" t="n"/>
      <c r="D282" s="246" t="n"/>
      <c r="E282" s="246" t="n"/>
      <c r="F282" s="246" t="n"/>
      <c r="G282" s="246" t="n"/>
      <c r="H282" s="246" t="n"/>
      <c r="I282" s="246" t="n"/>
      <c r="J282" s="246" t="n"/>
      <c r="K282" s="246" t="n"/>
      <c r="L282" s="270" t="n"/>
      <c r="M282" s="358" t="n"/>
      <c r="N282" s="335" t="n"/>
      <c r="O282" s="246" t="n"/>
      <c r="P282" s="246" t="n"/>
      <c r="Q282" s="246" t="n"/>
      <c r="R282" s="246" t="n"/>
      <c r="S282" s="249">
        <f>IF(BN282&lt;30,$BX$1,IF(BN282&gt;70,$BR$1,$BV$1))</f>
        <v/>
      </c>
      <c r="T282" s="547" t="n"/>
      <c r="U282" s="548" t="n"/>
      <c r="X282" s="80" t="n"/>
      <c r="Y282" s="189" t="n"/>
      <c r="Z282" s="189" t="n"/>
      <c r="AA282" s="22">
        <f>AN282+AP282+AR282+AZ282+BB282+BG282+BJ282+BM282+BT282+BW282+BY282+AC282+AI282+BP282+AK282</f>
        <v/>
      </c>
      <c r="AB282" s="336">
        <f>IF(X282&gt;0,AB$277,0)</f>
        <v/>
      </c>
      <c r="AC282" s="337">
        <f>IF(AB282&gt;0,AC$277,0)</f>
        <v/>
      </c>
      <c r="AD282" s="366">
        <f>AB282*M282</f>
        <v/>
      </c>
      <c r="AE282" s="337">
        <f>AC282*M282</f>
        <v/>
      </c>
      <c r="AF282" s="332" t="n"/>
      <c r="AG282" s="332" t="n"/>
      <c r="AH282" s="225">
        <f>IF(AF282&gt;2500000,AQ$2,IF(AF282&gt;1000000,AR$2,IF(AF282&gt;750000,AS$2,IF(AF282&gt;500000,AT$2,IF(AF282&lt;500000,AU$2)))))</f>
        <v/>
      </c>
      <c r="AI282" s="31">
        <f>IF(AH282=AQ$2,20,IF(AH282=AR$2,15,IF(AH282=AS$2,10,IF(AH282=AT$2,5,IF(AH282=AU$2,0)))))</f>
        <v/>
      </c>
      <c r="AJ282" s="284" t="n"/>
      <c r="AK282" s="31">
        <f>IF(AJ282&gt;84,20,IF(AJ282&gt;80,15,IF(AJ282&gt;75,10,IF(AJ282&gt;70,5,IF(AJ282&gt;49,0,IF(AJ282&lt;1,0,IF(AJ282&lt;20,-20,IF(AJ282&lt;30,-15,IF(AJ282&lt;40,-10,IF(AJ282&lt;50,-5))))))))))</f>
        <v/>
      </c>
      <c r="AL282" s="22" t="n"/>
      <c r="AM282" s="550" t="n"/>
      <c r="AN282" s="22">
        <f>IF(AM282=$AN$1,20,IF(AM282=$AO$1,17,IF(AM282=$AP$1,12,IF(AM282=$AQ$1,5,IF(AM282=$AR$1,0)))))</f>
        <v/>
      </c>
      <c r="AP282" s="31" t="n"/>
      <c r="AQ282" s="175" t="n"/>
      <c r="AR282" s="548">
        <f>IF(AQ282=$AS$1,20,IF(AQ282=$AU$1,18,IF(AQ282=$AW$1,14,IF(AQ282=$AY$1,10,IF(AQ282=$BA$1,5,IF(AQ282=$BC$1,0,IF(AQ282=$BD$1,-2.5)))))))</f>
        <v/>
      </c>
      <c r="AS282" s="189" t="n"/>
      <c r="AT282" s="22">
        <f>IF(AS282&lt;1,5,IF(AS282&lt;2,0,IF(AS282&gt;2,-5, IF(AS282=0,5,IF(AS282&lt;0,-7)))))</f>
        <v/>
      </c>
      <c r="AU282" s="189" t="n"/>
      <c r="AV282" s="22">
        <f>IF(AU282&lt;0,-7,IF(AU282&lt;15,5,IF(AU282&lt;25,2,IF(AU282=25,-5,IF(AU282&gt;25,0)))))</f>
        <v/>
      </c>
      <c r="AW282" s="189" t="n"/>
      <c r="AX282" s="22">
        <f>IF(AW282=1,5,IF(AW282&lt;1,5,IF(AW282&gt;1,0)))</f>
        <v/>
      </c>
      <c r="AY282" s="189" t="n"/>
      <c r="AZ282" s="189">
        <f>IF(AY282=$AS$1,20,IF(AY282=$AU$1,18,IF(AY282=$AW$1,14,IF(AY282=$AY$1,10,IF(AY282=$BA$1,5,IF(AY282=$BC$1,0,IF(AY282=$BD$1,-2.5)))))))</f>
        <v/>
      </c>
      <c r="BA282" s="18" t="n"/>
      <c r="BB282" s="548">
        <f>IF(BA282&gt;0.05,2,IF(BA282&gt;0,1,IF(BA282&lt;-0.05,-1,IF(BA282&lt;0.1,-2))))</f>
        <v/>
      </c>
      <c r="BC282" s="554" t="n">
        <v>45657</v>
      </c>
      <c r="BD282" s="22" t="n"/>
      <c r="BE282" s="22">
        <f>X282</f>
        <v/>
      </c>
      <c r="BF282" s="18">
        <f>IF(BD282&gt;0,(BE282-BD282)/BD282,0)</f>
        <v/>
      </c>
      <c r="BG282" s="548">
        <f>IF(BF282&gt;0.05,4,IF(BF282&gt;0,2,IF(BF282&lt;-0.05,-2,IF(BF282&lt;0.1,-4))))</f>
        <v/>
      </c>
      <c r="BH282" s="225" t="n"/>
      <c r="BI282" s="225">
        <f>BH282*M282</f>
        <v/>
      </c>
      <c r="BJ282" s="225">
        <f>IF(BH282&gt;5,-1,IF(BH282&gt;4,0,IF(BH282&gt;3,1,IF(BH282&gt;2,2,IF(BH282&gt;1,2, IF(BH282=0,2,IF(BH282&lt;-5,-2,IF(BH282&lt;4,2,IF(BH282&lt;0,1)))))))))</f>
        <v/>
      </c>
      <c r="BK282" s="31" t="n"/>
      <c r="BL282" s="31">
        <f>BK282*M282</f>
        <v/>
      </c>
      <c r="BM282" s="548">
        <f>IF(BK282&gt;40,4,IF(BK282&gt;30,3.5,IF(BK282&gt;20,3,IF(BK282&gt;10,2,IF(BK282&gt;0,1,IF(BK282=0,0.5,IF(BK282&lt;-40,-4,IF(BK282&lt;-30,-3,IF(BK282&lt;-20,-2.5,IF(BK282&lt;-10,-2,IF(BK282&lt;0,0)))))))))))</f>
        <v/>
      </c>
      <c r="BN282" s="61" t="n"/>
      <c r="BO282" s="61">
        <f>BN282*M282</f>
        <v/>
      </c>
      <c r="BP282" s="548">
        <f>IF(BN282&lt;10,5,IF(BN282&lt;20,4,IF(BN282&lt;30,3,IF(BN282&lt;40,2,IF(BN282&lt;50,1,IF(BN282=50,0,IF(BN282&gt;90,-5,IF(BN282&gt;80,-4,IF(BN282&gt;70,-3,IF(BN282&gt;60,-2,IF(BN282&gt;50,-1,0)))))))))))</f>
        <v/>
      </c>
      <c r="BQ282" s="206" t="n"/>
      <c r="BR282" s="61" t="n"/>
      <c r="BS282" s="337">
        <f>BR282*M282</f>
        <v/>
      </c>
      <c r="BT282" s="225">
        <f>IF(BR282=1,20,IF(BR282&gt;0.9,16,IF(BR282&gt;0.8,12,IF(BR282&gt;0.7,8,IF(BR282&gt;0.6,4,IF(BR282&gt;0.5,0,IF(BR282&gt;0.4,-1,IF(BR282&gt;0.3,-2,IF(BR282&gt;0.2,-3,IF(BR282&gt;0.1,-4,IF(BR282&gt;0,-5,IF(BR282=0,-5))))))))))))</f>
        <v/>
      </c>
      <c r="BU282" s="61" t="n"/>
      <c r="BV282" s="548" t="n"/>
      <c r="BW282" s="548">
        <f>IF(BV282=$BZ$1,8,IF(BV282=$CA$1,4,IF(BV282=$CB$1,0,IF(BV282=$CC$1,-4,IF(BV282=$CE$1,-8)))))</f>
        <v/>
      </c>
      <c r="BX282" s="206" t="inlineStr">
        <is>
          <t>˄</t>
        </is>
      </c>
      <c r="BY282" s="206">
        <f>IF(BX282=BR$1,5,IF(BX282=BV$1,0,IF(BX282=BX$1,-5)))</f>
        <v/>
      </c>
      <c r="BZ282" s="554" t="n"/>
      <c r="CA282" s="548" t="inlineStr">
        <is>
          <t>Buy</t>
        </is>
      </c>
      <c r="CB282" s="61" t="n"/>
      <c r="CC282" s="61" t="n"/>
      <c r="CD282" s="332" t="n"/>
      <c r="CL282" s="332" t="n"/>
    </row>
    <row r="283" hidden="1" ht="15.75" customHeight="1" s="545">
      <c r="B283" s="246" t="n"/>
      <c r="C283" s="246" t="n"/>
      <c r="D283" s="246" t="n"/>
      <c r="E283" s="246" t="n"/>
      <c r="F283" s="246" t="n"/>
      <c r="G283" s="246" t="n"/>
      <c r="H283" s="246" t="n"/>
      <c r="I283" s="246" t="n"/>
      <c r="J283" s="246" t="n"/>
      <c r="K283" s="246" t="n"/>
      <c r="L283" s="270" t="n"/>
      <c r="M283" s="358" t="n"/>
      <c r="N283" s="335" t="n"/>
      <c r="O283" s="246" t="n"/>
      <c r="P283" s="246" t="n"/>
      <c r="Q283" s="246" t="n"/>
      <c r="R283" s="246" t="n"/>
      <c r="S283" s="249">
        <f>IF(BN283&lt;30,$BX$1,IF(BN283&gt;70,$BR$1,$BV$1))</f>
        <v/>
      </c>
      <c r="T283" s="547" t="n"/>
      <c r="U283" s="548" t="n"/>
      <c r="X283" s="80" t="n"/>
      <c r="Y283" s="189" t="n"/>
      <c r="Z283" s="189" t="n"/>
      <c r="AA283" s="22">
        <f>AN283+AP283+AR283+AZ283+BB283+BG283+BJ283+BM283+BT283+BW283+BY283+AC283+AI283+BP283+AK283</f>
        <v/>
      </c>
      <c r="AB283" s="336">
        <f>IF(X283&gt;0,AB$277,0)</f>
        <v/>
      </c>
      <c r="AC283" s="337">
        <f>IF(AB283&gt;0,AC$277,0)</f>
        <v/>
      </c>
      <c r="AD283" s="366">
        <f>AB283*M283</f>
        <v/>
      </c>
      <c r="AE283" s="337">
        <f>AC283*M283</f>
        <v/>
      </c>
      <c r="AF283" s="332" t="n"/>
      <c r="AG283" s="332" t="n"/>
      <c r="AH283" s="225">
        <f>IF(AF283&gt;2500000,AQ$2,IF(AF283&gt;1000000,AR$2,IF(AF283&gt;750000,AS$2,IF(AF283&gt;500000,AT$2,IF(AF283&lt;500000,AU$2)))))</f>
        <v/>
      </c>
      <c r="AI283" s="31">
        <f>IF(AH283=AQ$2,20,IF(AH283=AR$2,15,IF(AH283=AS$2,10,IF(AH283=AT$2,5,IF(AH283=AU$2,0)))))</f>
        <v/>
      </c>
      <c r="AJ283" s="284" t="n"/>
      <c r="AK283" s="31">
        <f>IF(AJ283&gt;84,20,IF(AJ283&gt;80,15,IF(AJ283&gt;75,10,IF(AJ283&gt;70,5,IF(AJ283&gt;49,0,IF(AJ283&lt;1,0,IF(AJ283&lt;20,-20,IF(AJ283&lt;30,-15,IF(AJ283&lt;40,-10,IF(AJ283&lt;50,-5))))))))))</f>
        <v/>
      </c>
      <c r="AL283" s="22" t="n"/>
      <c r="AM283" s="550" t="n"/>
      <c r="AN283" s="22">
        <f>IF(AM283=$AN$1,20,IF(AM283=$AO$1,17,IF(AM283=$AP$1,12,IF(AM283=$AQ$1,5,IF(AM283=$AR$1,0)))))</f>
        <v/>
      </c>
      <c r="AP283" s="31" t="n"/>
      <c r="AQ283" s="175" t="n"/>
      <c r="AR283" s="548">
        <f>IF(AQ283=$AS$1,20,IF(AQ283=$AU$1,18,IF(AQ283=$AW$1,14,IF(AQ283=$AY$1,10,IF(AQ283=$BA$1,5,IF(AQ283=$BC$1,0,IF(AQ283=$BD$1,-2.5)))))))</f>
        <v/>
      </c>
      <c r="AS283" s="189" t="n"/>
      <c r="AT283" s="22">
        <f>IF(AS283&lt;1,5,IF(AS283&lt;2,0,IF(AS283&gt;2,-5, IF(AS283=0,5,IF(AS283&lt;0,-7)))))</f>
        <v/>
      </c>
      <c r="AU283" s="189" t="n"/>
      <c r="AV283" s="22">
        <f>IF(AU283&lt;0,-7,IF(AU283&lt;15,5,IF(AU283&lt;25,2,IF(AU283=25,-5,IF(AU283&gt;25,0)))))</f>
        <v/>
      </c>
      <c r="AW283" s="189" t="n"/>
      <c r="AX283" s="22">
        <f>IF(AW283=1,5,IF(AW283&lt;1,5,IF(AW283&gt;1,0)))</f>
        <v/>
      </c>
      <c r="AY283" s="189" t="n"/>
      <c r="AZ283" s="189">
        <f>IF(AY283=$AS$1,20,IF(AY283=$AU$1,18,IF(AY283=$AW$1,14,IF(AY283=$AY$1,10,IF(AY283=$BA$1,5,IF(AY283=$BC$1,0,IF(AY283=$BD$1,-2.5)))))))</f>
        <v/>
      </c>
      <c r="BA283" s="18" t="n"/>
      <c r="BB283" s="548">
        <f>IF(BA283&gt;0.05,2,IF(BA283&gt;0,1,IF(BA283&lt;-0.05,-1,IF(BA283&lt;0.1,-2))))</f>
        <v/>
      </c>
      <c r="BC283" s="554" t="n">
        <v>45657</v>
      </c>
      <c r="BD283" s="22" t="n"/>
      <c r="BE283" s="22">
        <f>X283</f>
        <v/>
      </c>
      <c r="BF283" s="18">
        <f>IF(BD283&gt;0,(BE283-BD283)/BD283,0)</f>
        <v/>
      </c>
      <c r="BG283" s="548">
        <f>IF(BF283&gt;0.05,4,IF(BF283&gt;0,2,IF(BF283&lt;-0.05,-2,IF(BF283&lt;0.1,-4))))</f>
        <v/>
      </c>
      <c r="BH283" s="225" t="n"/>
      <c r="BI283" s="225">
        <f>BH283*M283</f>
        <v/>
      </c>
      <c r="BJ283" s="225">
        <f>IF(BH283&gt;5,-1,IF(BH283&gt;4,0,IF(BH283&gt;3,1,IF(BH283&gt;2,2,IF(BH283&gt;1,2, IF(BH283=0,2,IF(BH283&lt;-5,-2,IF(BH283&lt;4,2,IF(BH283&lt;0,1)))))))))</f>
        <v/>
      </c>
      <c r="BK283" s="31" t="n"/>
      <c r="BL283" s="31">
        <f>BK283*M283</f>
        <v/>
      </c>
      <c r="BM283" s="548">
        <f>IF(BK283&gt;40,4,IF(BK283&gt;30,3.5,IF(BK283&gt;20,3,IF(BK283&gt;10,2,IF(BK283&gt;0,1,IF(BK283=0,0.5,IF(BK283&lt;-40,-4,IF(BK283&lt;-30,-3,IF(BK283&lt;-20,-2.5,IF(BK283&lt;-10,-2,IF(BK283&lt;0,0)))))))))))</f>
        <v/>
      </c>
      <c r="BN283" s="61" t="n"/>
      <c r="BO283" s="61">
        <f>BN283*M283</f>
        <v/>
      </c>
      <c r="BP283" s="548">
        <f>IF(BN283&lt;10,5,IF(BN283&lt;20,4,IF(BN283&lt;30,3,IF(BN283&lt;40,2,IF(BN283&lt;50,1,IF(BN283=50,0,IF(BN283&gt;90,-5,IF(BN283&gt;80,-4,IF(BN283&gt;70,-3,IF(BN283&gt;60,-2,IF(BN283&gt;50,-1,0)))))))))))</f>
        <v/>
      </c>
      <c r="BQ283" s="206" t="n"/>
      <c r="BR283" s="61" t="n"/>
      <c r="BS283" s="337">
        <f>BR283*M283</f>
        <v/>
      </c>
      <c r="BT283" s="225">
        <f>IF(BR283=1,20,IF(BR283&gt;0.9,16,IF(BR283&gt;0.8,12,IF(BR283&gt;0.7,8,IF(BR283&gt;0.6,4,IF(BR283&gt;0.5,0,IF(BR283&gt;0.4,-1,IF(BR283&gt;0.3,-2,IF(BR283&gt;0.2,-3,IF(BR283&gt;0.1,-4,IF(BR283&gt;0,-5,IF(BR283=0,-5))))))))))))</f>
        <v/>
      </c>
      <c r="BU283" s="61" t="n"/>
      <c r="BV283" s="548" t="n"/>
      <c r="BW283" s="548">
        <f>IF(BV283=$BZ$1,8,IF(BV283=$CA$1,4,IF(BV283=$CB$1,0,IF(BV283=$CC$1,-4,IF(BV283=$CE$1,-8)))))</f>
        <v/>
      </c>
      <c r="BX283" s="206" t="inlineStr">
        <is>
          <t>˄</t>
        </is>
      </c>
      <c r="BY283" s="206">
        <f>IF(BX283=BR$1,5,IF(BX283=BV$1,0,IF(BX283=BX$1,-5)))</f>
        <v/>
      </c>
      <c r="BZ283" s="554" t="n"/>
      <c r="CA283" s="548" t="inlineStr">
        <is>
          <t>Buy</t>
        </is>
      </c>
      <c r="CB283" s="61" t="n"/>
      <c r="CC283" s="61" t="n"/>
      <c r="CD283" s="332" t="n"/>
      <c r="CL283" s="332" t="n"/>
    </row>
    <row r="284" hidden="1" ht="15.75" customHeight="1" s="545">
      <c r="B284" s="246" t="n"/>
      <c r="C284" s="246" t="n"/>
      <c r="D284" s="246" t="n"/>
      <c r="E284" s="246" t="n"/>
      <c r="F284" s="246" t="n"/>
      <c r="G284" s="246" t="n"/>
      <c r="H284" s="246" t="n"/>
      <c r="I284" s="246" t="n"/>
      <c r="J284" s="246" t="n"/>
      <c r="K284" s="246" t="n"/>
      <c r="L284" s="270" t="n"/>
      <c r="M284" s="358" t="n"/>
      <c r="N284" s="335" t="n"/>
      <c r="O284" s="246" t="n"/>
      <c r="P284" s="246" t="n"/>
      <c r="Q284" s="246" t="n"/>
      <c r="R284" s="246" t="n"/>
      <c r="S284" s="249">
        <f>IF(BN284&lt;30,$BX$1,IF(BN284&gt;70,$BR$1,$BV$1))</f>
        <v/>
      </c>
      <c r="T284" s="547" t="n"/>
      <c r="U284" s="548" t="n"/>
      <c r="X284" s="80" t="n"/>
      <c r="Y284" s="189" t="n"/>
      <c r="Z284" s="189" t="n"/>
      <c r="AA284" s="22">
        <f>AN284+AP284+AR284+AZ284+BB284+BG284+BJ284+BM284+BT284+BW284+BY284+AC284+AI284+BP284+AK284</f>
        <v/>
      </c>
      <c r="AB284" s="336">
        <f>IF(X284&gt;0,AB$277,0)</f>
        <v/>
      </c>
      <c r="AC284" s="337">
        <f>IF(AB284&gt;0,AC$277,0)</f>
        <v/>
      </c>
      <c r="AD284" s="366">
        <f>AB284*M284</f>
        <v/>
      </c>
      <c r="AE284" s="337">
        <f>AC284*M284</f>
        <v/>
      </c>
      <c r="AF284" s="332" t="n"/>
      <c r="AG284" s="332" t="n"/>
      <c r="AH284" s="225">
        <f>IF(AF284&gt;2500000,AQ$2,IF(AF284&gt;1000000,AR$2,IF(AF284&gt;750000,AS$2,IF(AF284&gt;500000,AT$2,IF(AF284&lt;500000,AU$2)))))</f>
        <v/>
      </c>
      <c r="AI284" s="31">
        <f>IF(AH284=AQ$2,20,IF(AH284=AR$2,15,IF(AH284=AS$2,10,IF(AH284=AT$2,5,IF(AH284=AU$2,0)))))</f>
        <v/>
      </c>
      <c r="AJ284" s="284" t="n"/>
      <c r="AK284" s="31">
        <f>IF(AJ284&gt;84,20,IF(AJ284&gt;80,15,IF(AJ284&gt;75,10,IF(AJ284&gt;70,5,IF(AJ284&gt;49,0,IF(AJ284&lt;1,0,IF(AJ284&lt;20,-20,IF(AJ284&lt;30,-15,IF(AJ284&lt;40,-10,IF(AJ284&lt;50,-5))))))))))</f>
        <v/>
      </c>
      <c r="AL284" s="22" t="n"/>
      <c r="AM284" s="550" t="n"/>
      <c r="AN284" s="22">
        <f>IF(AM284=$AN$1,20,IF(AM284=$AO$1,17,IF(AM284=$AP$1,12,IF(AM284=$AQ$1,5,IF(AM284=$AR$1,0)))))</f>
        <v/>
      </c>
      <c r="AP284" s="31" t="n"/>
      <c r="AQ284" s="175" t="n"/>
      <c r="AR284" s="548">
        <f>IF(AQ284=$AS$1,20,IF(AQ284=$AU$1,18,IF(AQ284=$AW$1,14,IF(AQ284=$AY$1,10,IF(AQ284=$BA$1,5,IF(AQ284=$BC$1,0,IF(AQ284=$BD$1,-2.5)))))))</f>
        <v/>
      </c>
      <c r="AS284" s="189" t="n"/>
      <c r="AT284" s="22">
        <f>IF(AS284&lt;1,5,IF(AS284&lt;2,0,IF(AS284&gt;2,-5, IF(AS284=0,5,IF(AS284&lt;0,-7)))))</f>
        <v/>
      </c>
      <c r="AU284" s="189" t="n"/>
      <c r="AV284" s="22">
        <f>IF(AU284&lt;0,-7,IF(AU284&lt;15,5,IF(AU284&lt;25,2,IF(AU284=25,-5,IF(AU284&gt;25,0)))))</f>
        <v/>
      </c>
      <c r="AW284" s="189" t="n"/>
      <c r="AX284" s="22">
        <f>IF(AW284=1,5,IF(AW284&lt;1,5,IF(AW284&gt;1,0)))</f>
        <v/>
      </c>
      <c r="AY284" s="189" t="n"/>
      <c r="AZ284" s="189">
        <f>IF(AY284=$AS$1,20,IF(AY284=$AU$1,18,IF(AY284=$AW$1,14,IF(AY284=$AY$1,10,IF(AY284=$BA$1,5,IF(AY284=$BC$1,0,IF(AY284=$BD$1,-2.5)))))))</f>
        <v/>
      </c>
      <c r="BA284" s="18" t="n"/>
      <c r="BB284" s="548">
        <f>IF(BA284&gt;0.05,2,IF(BA284&gt;0,1,IF(BA284&lt;-0.05,-1,IF(BA284&lt;0.1,-2))))</f>
        <v/>
      </c>
      <c r="BC284" s="554" t="n">
        <v>45657</v>
      </c>
      <c r="BD284" s="22" t="n"/>
      <c r="BE284" s="22">
        <f>X284</f>
        <v/>
      </c>
      <c r="BF284" s="18">
        <f>IF(BD284&gt;0,(BE284-BD284)/BD284,0)</f>
        <v/>
      </c>
      <c r="BG284" s="548">
        <f>IF(BF284&gt;0.05,4,IF(BF284&gt;0,2,IF(BF284&lt;-0.05,-2,IF(BF284&lt;0.1,-4))))</f>
        <v/>
      </c>
      <c r="BH284" s="225" t="n"/>
      <c r="BI284" s="225">
        <f>BH284*M284</f>
        <v/>
      </c>
      <c r="BJ284" s="225">
        <f>IF(BH284&gt;5,-1,IF(BH284&gt;4,0,IF(BH284&gt;3,1,IF(BH284&gt;2,2,IF(BH284&gt;1,2, IF(BH284=0,2,IF(BH284&lt;-5,-2,IF(BH284&lt;4,2,IF(BH284&lt;0,1)))))))))</f>
        <v/>
      </c>
      <c r="BK284" s="31" t="n"/>
      <c r="BL284" s="31">
        <f>BK284*M284</f>
        <v/>
      </c>
      <c r="BM284" s="548">
        <f>IF(BK284&gt;40,4,IF(BK284&gt;30,3.5,IF(BK284&gt;20,3,IF(BK284&gt;10,2,IF(BK284&gt;0,1,IF(BK284=0,0.5,IF(BK284&lt;-40,-4,IF(BK284&lt;-30,-3,IF(BK284&lt;-20,-2.5,IF(BK284&lt;-10,-2,IF(BK284&lt;0,0)))))))))))</f>
        <v/>
      </c>
      <c r="BN284" s="61" t="n"/>
      <c r="BO284" s="61">
        <f>BN284*M284</f>
        <v/>
      </c>
      <c r="BP284" s="548">
        <f>IF(BN284&lt;10,5,IF(BN284&lt;20,4,IF(BN284&lt;30,3,IF(BN284&lt;40,2,IF(BN284&lt;50,1,IF(BN284=50,0,IF(BN284&gt;90,-5,IF(BN284&gt;80,-4,IF(BN284&gt;70,-3,IF(BN284&gt;60,-2,IF(BN284&gt;50,-1,0)))))))))))</f>
        <v/>
      </c>
      <c r="BQ284" s="206" t="n"/>
      <c r="BR284" s="61" t="n"/>
      <c r="BS284" s="337">
        <f>BR284*M284</f>
        <v/>
      </c>
      <c r="BT284" s="225">
        <f>IF(BR284=1,20,IF(BR284&gt;0.9,16,IF(BR284&gt;0.8,12,IF(BR284&gt;0.7,8,IF(BR284&gt;0.6,4,IF(BR284&gt;0.5,0,IF(BR284&gt;0.4,-1,IF(BR284&gt;0.3,-2,IF(BR284&gt;0.2,-3,IF(BR284&gt;0.1,-4,IF(BR284&gt;0,-5,IF(BR284=0,-5))))))))))))</f>
        <v/>
      </c>
      <c r="BU284" s="61" t="n"/>
      <c r="BV284" s="548" t="n"/>
      <c r="BW284" s="548">
        <f>IF(BV284=$BZ$1,8,IF(BV284=$CA$1,4,IF(BV284=$CB$1,0,IF(BV284=$CC$1,-4,IF(BV284=$CE$1,-8)))))</f>
        <v/>
      </c>
      <c r="BX284" s="206" t="inlineStr">
        <is>
          <t>˄</t>
        </is>
      </c>
      <c r="BY284" s="206">
        <f>IF(BX284=BR$1,5,IF(BX284=BV$1,0,IF(BX284=BX$1,-5)))</f>
        <v/>
      </c>
      <c r="BZ284" s="554" t="n"/>
      <c r="CA284" s="548" t="inlineStr">
        <is>
          <t>Buy</t>
        </is>
      </c>
      <c r="CB284" s="61" t="n"/>
      <c r="CC284" s="61" t="n"/>
      <c r="CD284" s="332" t="n"/>
      <c r="CL284" s="332" t="n"/>
    </row>
    <row r="285" hidden="1" ht="15.75" customHeight="1" s="545">
      <c r="B285" s="246" t="n"/>
      <c r="C285" s="246" t="n"/>
      <c r="D285" s="246" t="n"/>
      <c r="E285" s="246" t="n"/>
      <c r="F285" s="246" t="n"/>
      <c r="G285" s="246" t="n"/>
      <c r="H285" s="246" t="n"/>
      <c r="I285" s="246" t="n"/>
      <c r="J285" s="246" t="n"/>
      <c r="K285" s="246" t="n"/>
      <c r="L285" s="270" t="n"/>
      <c r="M285" s="358" t="n"/>
      <c r="N285" s="335" t="n"/>
      <c r="O285" s="246" t="n"/>
      <c r="P285" s="246" t="n"/>
      <c r="Q285" s="246" t="n"/>
      <c r="R285" s="246" t="n"/>
      <c r="S285" s="249" t="n"/>
      <c r="T285" s="547" t="n"/>
      <c r="U285" s="548" t="n"/>
      <c r="X285" s="80" t="n"/>
      <c r="Y285" s="189" t="n"/>
      <c r="Z285" s="189" t="n"/>
      <c r="AA285" s="22">
        <f>AN285+AP285+AR285+AZ285+BB285+BG285+BJ285+BM285+BT285+BW285+BY285+AC285+AI285+BP285+AK285</f>
        <v/>
      </c>
      <c r="AB285" s="336">
        <f>IF(X285&gt;0,AB$277,0)</f>
        <v/>
      </c>
      <c r="AC285" s="337">
        <f>IF(AB285&gt;0,AC$277,0)</f>
        <v/>
      </c>
      <c r="AD285" s="366">
        <f>AB285*M285</f>
        <v/>
      </c>
      <c r="AE285" s="337">
        <f>AC285*M285</f>
        <v/>
      </c>
      <c r="AF285" s="332" t="n"/>
      <c r="AG285" s="332" t="n"/>
      <c r="AH285" s="225">
        <f>IF(AF285&gt;2500000,AQ$2,IF(AF285&gt;1000000,AR$2,IF(AF285&gt;750000,AS$2,IF(AF285&gt;500000,AT$2,IF(AF285&lt;500000,AU$2)))))</f>
        <v/>
      </c>
      <c r="AI285" s="31">
        <f>IF(AH285=AQ$2,20,IF(AH285=AR$2,15,IF(AH285=AS$2,10,IF(AH285=AT$2,5,IF(AH285=AU$2,0)))))</f>
        <v/>
      </c>
      <c r="AJ285" s="284" t="n"/>
      <c r="AK285" s="31">
        <f>IF(AJ285&gt;84,20,IF(AJ285&gt;80,15,IF(AJ285&gt;75,10,IF(AJ285&gt;70,5,IF(AJ285&gt;49,0,IF(AJ285&lt;1,0,IF(AJ285&lt;20,-20,IF(AJ285&lt;30,-15,IF(AJ285&lt;40,-10,IF(AJ285&lt;50,-5))))))))))</f>
        <v/>
      </c>
      <c r="AL285" s="22" t="n"/>
      <c r="AM285" s="550" t="n"/>
      <c r="AN285" s="22">
        <f>IF(AM285=$AN$1,20,IF(AM285=$AO$1,17,IF(AM285=$AP$1,12,IF(AM285=$AQ$1,5,IF(AM285=$AR$1,0)))))</f>
        <v/>
      </c>
      <c r="AP285" s="31" t="n"/>
      <c r="AQ285" s="175" t="n"/>
      <c r="AR285" s="548">
        <f>IF(AQ285=$AS$1,20,IF(AQ285=$AU$1,18,IF(AQ285=$AW$1,14,IF(AQ285=$AY$1,10,IF(AQ285=$BA$1,5,IF(AQ285=$BC$1,0,IF(AQ285=$BD$1,-2.5)))))))</f>
        <v/>
      </c>
      <c r="AS285" s="189" t="n"/>
      <c r="AT285" s="22">
        <f>IF(AS285&lt;1,5,IF(AS285&lt;2,0,IF(AS285&gt;2,-5, IF(AS285=0,5,IF(AS285&lt;0,-7)))))</f>
        <v/>
      </c>
      <c r="AU285" s="189" t="n"/>
      <c r="AV285" s="22">
        <f>IF(AU285&lt;0,-7,IF(AU285&lt;15,5,IF(AU285&lt;25,2,IF(AU285=25,-5,IF(AU285&gt;25,0)))))</f>
        <v/>
      </c>
      <c r="AW285" s="189" t="n"/>
      <c r="AX285" s="22">
        <f>IF(AW285=1,5,IF(AW285&lt;1,5,IF(AW285&gt;1,0)))</f>
        <v/>
      </c>
      <c r="AY285" s="189" t="n"/>
      <c r="AZ285" s="189">
        <f>IF(AY285=$AS$1,20,IF(AY285=$AU$1,18,IF(AY285=$AW$1,14,IF(AY285=$AY$1,10,IF(AY285=$BA$1,5,IF(AY285=$BC$1,0,IF(AY285=$BD$1,-2.5)))))))</f>
        <v/>
      </c>
      <c r="BA285" s="18" t="n"/>
      <c r="BB285" s="548">
        <f>IF(BA285&gt;0.05,2,IF(BA285&gt;0,1,IF(BA285&lt;-0.05,-1,IF(BA285&lt;0.1,-2))))</f>
        <v/>
      </c>
      <c r="BC285" s="554" t="n">
        <v>45657</v>
      </c>
      <c r="BD285" s="22" t="n"/>
      <c r="BE285" s="22">
        <f>X285</f>
        <v/>
      </c>
      <c r="BF285" s="18">
        <f>IF(BD285&gt;0,(BE285-BD285)/BD285,0)</f>
        <v/>
      </c>
      <c r="BG285" s="548">
        <f>IF(BF285&gt;0.05,4,IF(BF285&gt;0,2,IF(BF285&lt;-0.05,-2,IF(BF285&lt;0.1,-4))))</f>
        <v/>
      </c>
      <c r="BH285" s="225" t="n"/>
      <c r="BI285" s="225">
        <f>BH285*M285</f>
        <v/>
      </c>
      <c r="BJ285" s="225">
        <f>IF(BH285&gt;5,-1,IF(BH285&gt;4,0,IF(BH285&gt;3,1,IF(BH285&gt;2,2,IF(BH285&gt;1,2, IF(BH285=0,2,IF(BH285&lt;-5,-2,IF(BH285&lt;4,2,IF(BH285&lt;0,1)))))))))</f>
        <v/>
      </c>
      <c r="BK285" s="31" t="n"/>
      <c r="BL285" s="31">
        <f>BK285*M285</f>
        <v/>
      </c>
      <c r="BM285" s="548">
        <f>IF(BK285&gt;40,4,IF(BK285&gt;30,3.5,IF(BK285&gt;20,3,IF(BK285&gt;10,2,IF(BK285&gt;0,1,IF(BK285=0,0.5,IF(BK285&lt;-40,-4,IF(BK285&lt;-30,-3,IF(BK285&lt;-20,-2.5,IF(BK285&lt;-10,-2,IF(BK285&lt;0,0)))))))))))</f>
        <v/>
      </c>
      <c r="BN285" s="61" t="n"/>
      <c r="BO285" s="61">
        <f>BN285*M285</f>
        <v/>
      </c>
      <c r="BP285" s="548">
        <f>IF(BN285&lt;10,5,IF(BN285&lt;20,4,IF(BN285&lt;30,3,IF(BN285&lt;40,2,IF(BN285&lt;50,1,IF(BN285=50,0,IF(BN285&gt;90,-5,IF(BN285&gt;80,-4,IF(BN285&gt;70,-3,IF(BN285&gt;60,-2,IF(BN285&gt;50,-1,0)))))))))))</f>
        <v/>
      </c>
      <c r="BQ285" s="206" t="n"/>
      <c r="BR285" s="61" t="n"/>
      <c r="BS285" s="337">
        <f>BR285*M285</f>
        <v/>
      </c>
      <c r="BT285" s="225">
        <f>IF(BR285=1,20,IF(BR285&gt;0.9,16,IF(BR285&gt;0.8,12,IF(BR285&gt;0.7,8,IF(BR285&gt;0.6,4,IF(BR285&gt;0.5,0,IF(BR285&gt;0.4,-1,IF(BR285&gt;0.3,-2,IF(BR285&gt;0.2,-3,IF(BR285&gt;0.1,-4,IF(BR285&gt;0,-5,IF(BR285=0,-5))))))))))))</f>
        <v/>
      </c>
      <c r="BU285" s="61" t="n"/>
      <c r="BV285" s="548" t="n"/>
      <c r="BW285" s="548">
        <f>IF(BV285=$BZ$1,8,IF(BV285=$CA$1,4,IF(BV285=$CB$1,0,IF(BV285=$CC$1,-4,IF(BV285=$CE$1,-8)))))</f>
        <v/>
      </c>
      <c r="BX285" s="206" t="inlineStr">
        <is>
          <t>˄</t>
        </is>
      </c>
      <c r="BY285" s="206">
        <f>IF(BX285=BR$1,5,IF(BX285=BV$1,0,IF(BX285=BX$1,-5)))</f>
        <v/>
      </c>
      <c r="BZ285" s="554" t="n"/>
      <c r="CA285" s="548" t="inlineStr">
        <is>
          <t>Buy</t>
        </is>
      </c>
      <c r="CB285" s="61" t="n"/>
      <c r="CC285" s="61" t="n"/>
      <c r="CD285" s="332" t="n"/>
      <c r="CL285" s="332" t="n"/>
    </row>
    <row r="286">
      <c r="B286" s="246" t="n"/>
      <c r="C286" s="246" t="n"/>
      <c r="D286" s="246" t="n"/>
      <c r="E286" s="246" t="n"/>
      <c r="F286" s="246" t="n"/>
      <c r="G286" s="246" t="n"/>
      <c r="H286" s="246" t="n"/>
      <c r="I286" s="246" t="n"/>
      <c r="J286" s="246" t="n"/>
      <c r="K286" s="246" t="n"/>
      <c r="L286" s="270" t="n"/>
      <c r="M286" s="358" t="n"/>
      <c r="N286" s="335" t="n"/>
      <c r="O286" s="246" t="n"/>
      <c r="P286" s="246" t="n"/>
      <c r="Q286" s="246" t="n"/>
      <c r="R286" s="246" t="n"/>
      <c r="S286" s="249" t="n"/>
      <c r="T286" s="459" t="n"/>
      <c r="U286" s="548" t="n"/>
      <c r="X286" s="80" t="n"/>
      <c r="Y286" s="80" t="n"/>
      <c r="Z286" s="80" t="n"/>
      <c r="AA286" s="80" t="n"/>
      <c r="AB286" s="80" t="n"/>
      <c r="AC286" s="80" t="n"/>
      <c r="AD286" s="80" t="n"/>
      <c r="AE286" s="80" t="n"/>
      <c r="AF286" s="80" t="n"/>
      <c r="AG286" s="80" t="n"/>
      <c r="AH286" s="80" t="n"/>
      <c r="AI286" s="80" t="n"/>
      <c r="AJ286" s="80" t="n"/>
      <c r="AK286" s="80" t="n"/>
      <c r="AL286" s="80" t="n"/>
      <c r="AM286" s="80" t="n"/>
      <c r="AN286" s="80" t="n"/>
      <c r="AO286" s="80" t="n"/>
      <c r="AP286" s="80" t="n"/>
      <c r="AQ286" s="80" t="n"/>
      <c r="AR286" s="80" t="n"/>
      <c r="AS286" s="80" t="n"/>
      <c r="AT286" s="80" t="n"/>
      <c r="AU286" s="80" t="n"/>
      <c r="AV286" s="80" t="n"/>
      <c r="AW286" s="80" t="n"/>
      <c r="AX286" s="80" t="n"/>
      <c r="AY286" s="80" t="n"/>
      <c r="AZ286" s="80" t="n"/>
      <c r="BA286" s="80" t="n"/>
      <c r="BB286" s="80" t="n"/>
      <c r="BC286" s="80" t="n"/>
      <c r="BD286" s="80" t="n"/>
      <c r="BE286" s="80" t="n"/>
      <c r="BF286" s="80" t="n"/>
      <c r="BG286" s="80" t="n"/>
      <c r="BH286" s="80" t="n"/>
      <c r="BI286" s="80" t="n"/>
      <c r="BJ286" s="80" t="n"/>
      <c r="BK286" s="80" t="n"/>
      <c r="BL286" s="80" t="n"/>
      <c r="BM286" s="80" t="n"/>
      <c r="BN286" s="80" t="n"/>
      <c r="BO286" s="80" t="n"/>
      <c r="BP286" s="80" t="n"/>
      <c r="BQ286" s="80" t="n"/>
      <c r="BR286" s="80" t="n"/>
      <c r="BS286" s="80" t="n"/>
      <c r="BT286" s="80" t="n"/>
      <c r="BU286" s="80" t="n"/>
      <c r="BV286" s="80" t="n"/>
      <c r="BW286" s="80" t="n"/>
      <c r="BX286" s="80" t="n"/>
      <c r="BY286" s="80" t="n"/>
      <c r="BZ286" s="80" t="n"/>
      <c r="CA286" s="548" t="n"/>
      <c r="CB286" s="61" t="n"/>
      <c r="CC286" s="61" t="n"/>
      <c r="CD286" s="332" t="n"/>
      <c r="CL286" s="332" t="n"/>
    </row>
    <row r="287" ht="17" customHeight="1" s="545">
      <c r="B287" s="246" t="n"/>
      <c r="C287" s="246" t="n"/>
      <c r="D287" s="246" t="n"/>
      <c r="E287" s="246" t="n"/>
      <c r="F287" s="246" t="n"/>
      <c r="G287" s="246" t="n"/>
      <c r="H287" s="246" t="n"/>
      <c r="I287" s="246" t="n"/>
      <c r="J287" s="246" t="n"/>
      <c r="K287" s="246" t="n"/>
      <c r="L287" s="270" t="n"/>
      <c r="M287" s="358" t="n"/>
      <c r="N287" s="335" t="n"/>
      <c r="O287" s="246" t="n"/>
      <c r="P287" s="246" t="n"/>
      <c r="Q287" s="246" t="n"/>
      <c r="R287" s="246" t="n"/>
      <c r="S287" s="249" t="n"/>
      <c r="T287" s="456" t="inlineStr">
        <is>
          <t>PAVE</t>
        </is>
      </c>
      <c r="U287" s="444" t="inlineStr">
        <is>
          <t>Infrastructure</t>
        </is>
      </c>
      <c r="X287" s="80" t="n"/>
      <c r="Y287" s="80" t="n"/>
      <c r="Z287" s="80" t="n"/>
      <c r="AA287" s="80" t="n"/>
      <c r="AB287" s="455">
        <f>VLOOKUP(CLEAN(TRIM(T287)), 'ETF''s'!$B$7:$C$42, 2, FALSE)</f>
        <v/>
      </c>
      <c r="AC287" s="506">
        <f>VLOOKUP(CLEAN(TRIM(T287)), 'ETF''s'!$B$7:$D$42, 3, FALSE)</f>
        <v/>
      </c>
      <c r="AD287" s="80" t="n"/>
      <c r="AE287" s="80" t="n"/>
      <c r="AF287" s="80" t="n"/>
      <c r="AG287" s="80" t="n"/>
      <c r="AH287" s="80" t="n"/>
      <c r="AI287" s="80" t="n"/>
      <c r="AJ287" s="80" t="n"/>
      <c r="AK287" s="80" t="n"/>
      <c r="AL287" s="80" t="n"/>
      <c r="AM287" s="80" t="n"/>
      <c r="AN287" s="80" t="n"/>
      <c r="AO287" s="80" t="n"/>
      <c r="AP287" s="80" t="n"/>
      <c r="AQ287" s="80" t="n"/>
      <c r="AR287" s="80" t="n"/>
      <c r="AS287" s="80" t="n"/>
      <c r="AT287" s="80" t="n"/>
      <c r="AU287" s="80" t="n"/>
      <c r="AV287" s="80" t="n"/>
      <c r="AW287" s="80" t="n"/>
      <c r="AX287" s="80" t="n"/>
      <c r="AY287" s="80" t="n"/>
      <c r="AZ287" s="80" t="n"/>
      <c r="BA287" s="80" t="n"/>
      <c r="BB287" s="80" t="n"/>
      <c r="BC287" s="80" t="n"/>
      <c r="BD287" s="80" t="n"/>
      <c r="BE287" s="80" t="n"/>
      <c r="BF287" s="80" t="n"/>
      <c r="BG287" s="80" t="n"/>
      <c r="BH287" s="80" t="n"/>
      <c r="BI287" s="80" t="n"/>
      <c r="BJ287" s="80" t="n"/>
      <c r="BK287" s="80" t="n"/>
      <c r="BL287" s="80" t="n"/>
      <c r="BM287" s="80" t="n"/>
      <c r="BN287" s="80" t="n"/>
      <c r="BO287" s="80" t="n"/>
      <c r="BP287" s="80" t="n"/>
      <c r="BQ287" s="80" t="n"/>
      <c r="BR287" s="80" t="n"/>
      <c r="BS287" s="80" t="n"/>
      <c r="BT287" s="80" t="n"/>
      <c r="BU287" s="80" t="n"/>
      <c r="BV287" s="80" t="n"/>
      <c r="BW287" s="80" t="n"/>
      <c r="BX287" s="80" t="n"/>
      <c r="BY287" s="80" t="n"/>
      <c r="BZ287" s="80" t="n"/>
      <c r="CA287" s="548" t="n"/>
      <c r="CB287" s="61" t="n"/>
      <c r="CC287" s="61" t="n"/>
      <c r="CD287" s="332" t="n"/>
      <c r="CL287" s="332" t="n"/>
      <c r="CR287" t="inlineStr">
        <is>
          <t>Infrastructure</t>
        </is>
      </c>
    </row>
    <row r="288" hidden="1" ht="17.25" customHeight="1" s="545">
      <c r="B288" s="246" t="n"/>
      <c r="C288" s="246" t="n"/>
      <c r="D288" s="246" t="n"/>
      <c r="E288" s="246" t="n"/>
      <c r="F288" s="246" t="n"/>
      <c r="G288" s="246" t="n"/>
      <c r="H288" s="246" t="n"/>
      <c r="I288" s="246" t="n"/>
      <c r="J288" s="246" t="n"/>
      <c r="K288" s="246" t="n"/>
      <c r="L288" s="270" t="n"/>
      <c r="M288" s="358" t="n"/>
      <c r="N288" s="335" t="n"/>
      <c r="O288" s="246" t="n"/>
      <c r="P288" s="246" t="n"/>
      <c r="Q288" s="246" t="n"/>
      <c r="R288" s="246" t="n"/>
      <c r="S288" s="249">
        <f>IF(BN288&lt;30,$BX$1,IF(BN288&gt;70,$BR$1,$BV$1))</f>
        <v/>
      </c>
      <c r="T288" s="547" t="n"/>
      <c r="U288" s="444" t="n"/>
      <c r="X288" s="80" t="n"/>
      <c r="Y288" s="189" t="n"/>
      <c r="Z288" s="189" t="n"/>
      <c r="AA288" s="22">
        <f>AN288+AP288+AR288+AZ288+BB288+BG288+BJ288+BM288+BT288+BW288+BY288+AC288+AI288+BP288+AK288</f>
        <v/>
      </c>
      <c r="AB288" s="336">
        <f>IF(X288&gt;0,AB$287,0)</f>
        <v/>
      </c>
      <c r="AC288" s="337">
        <f>IF(AB288&gt;0,AC$287,0)</f>
        <v/>
      </c>
      <c r="AD288" s="366">
        <f>AB288*M288</f>
        <v/>
      </c>
      <c r="AE288" s="337">
        <f>AC288*M288</f>
        <v/>
      </c>
      <c r="AF288" s="332" t="n"/>
      <c r="AG288" s="332" t="n"/>
      <c r="AH288" s="225">
        <f>IF(AF288&gt;2500000,AQ$2,IF(AF288&gt;1000000,AR$2,IF(AF288&gt;750000,AS$2,IF(AF288&gt;500000,AT$2,IF(AF288&lt;500000,AU$2)))))</f>
        <v/>
      </c>
      <c r="AI288" s="31">
        <f>IF(AH288=AQ$2,20,IF(AH288=AR$2,15,IF(AH288=AS$2,10,IF(AH288=AT$2,5,IF(AH288=AU$2,0)))))</f>
        <v/>
      </c>
      <c r="AJ288" s="284" t="n"/>
      <c r="AK288" s="31">
        <f>IF(AJ288&gt;84,20,IF(AJ288&gt;80,15,IF(AJ288&gt;75,10,IF(AJ288&gt;70,5,IF(AJ288&gt;49,0,IF(AJ288&lt;1,0,IF(AJ288&lt;20,-20,IF(AJ288&lt;30,-15,IF(AJ288&lt;40,-10,IF(AJ288&lt;50,-5))))))))))</f>
        <v/>
      </c>
      <c r="AL288" s="22" t="n"/>
      <c r="AM288" s="550" t="n"/>
      <c r="AN288" s="22">
        <f>IF(AM288=$AN$1,20,IF(AM288=$AO$1,17,IF(AM288=$AP$1,12,IF(AM288=$AQ$1,5,IF(AM288=$AR$1,0)))))</f>
        <v/>
      </c>
      <c r="AP288" s="31" t="n"/>
      <c r="AQ288" s="175" t="n"/>
      <c r="AR288" s="548">
        <f>IF(AQ288=$AS$1,20,IF(AQ288=$AU$1,18,IF(AQ288=$AW$1,14,IF(AQ288=$AY$1,10,IF(AQ288=$BA$1,5,IF(AQ288=$BC$1,0,IF(AQ288=$BD$1,-2.5)))))))</f>
        <v/>
      </c>
      <c r="AS288" s="189" t="n"/>
      <c r="AT288" s="22">
        <f>IF(AS288&lt;1,5,IF(AS288&lt;2,0,IF(AS288&gt;2,-5, IF(AS288=0,5,IF(AS288&lt;0,-7)))))</f>
        <v/>
      </c>
      <c r="AU288" s="189" t="n"/>
      <c r="AV288" s="22">
        <f>IF(AU288&lt;0,-7,IF(AU288&lt;15,5,IF(AU288&lt;25,2,IF(AU288=25,-5,IF(AU288&gt;25,0)))))</f>
        <v/>
      </c>
      <c r="AW288" s="189" t="n"/>
      <c r="AX288" s="22">
        <f>IF(AW288=1,5,IF(AW288&lt;1,5,IF(AW288&gt;1,0)))</f>
        <v/>
      </c>
      <c r="AY288" s="189" t="n"/>
      <c r="AZ288" s="189">
        <f>IF(AY288=$AS$1,20,IF(AY288=$AU$1,18,IF(AY288=$AW$1,14,IF(AY288=$AY$1,10,IF(AY288=$BA$1,5,IF(AY288=$BC$1,0,IF(AY288=$BD$1,-2.5)))))))</f>
        <v/>
      </c>
      <c r="BA288" s="18" t="n"/>
      <c r="BB288" s="548">
        <f>IF(BA288&gt;0.05,2,IF(BA288&gt;0,1,IF(BA288&lt;-0.05,-1,IF(BA288&lt;0.1,-2))))</f>
        <v/>
      </c>
      <c r="BC288" s="554" t="n">
        <v>45657</v>
      </c>
      <c r="BD288" s="22" t="n"/>
      <c r="BE288" s="22">
        <f>X288</f>
        <v/>
      </c>
      <c r="BF288" s="18">
        <f>IF(BD288&gt;0,(BE288-BD288)/BD288,0)</f>
        <v/>
      </c>
      <c r="BG288" s="548">
        <f>IF(BF288&gt;0.05,4,IF(BF288&gt;0,2,IF(BF288&lt;-0.05,-2,IF(BF288&lt;0.1,-4))))</f>
        <v/>
      </c>
      <c r="BH288" s="225" t="n"/>
      <c r="BI288" s="225">
        <f>BH288*M288</f>
        <v/>
      </c>
      <c r="BJ288" s="225">
        <f>IF(BH288&gt;5,-1,IF(BH288&gt;4,0,IF(BH288&gt;3,1,IF(BH288&gt;2,2,IF(BH288&gt;1,2, IF(BH288=0,2,IF(BH288&lt;-5,-2,IF(BH288&lt;4,2,IF(BH288&lt;0,1)))))))))</f>
        <v/>
      </c>
      <c r="BK288" s="31" t="n"/>
      <c r="BL288" s="31">
        <f>BK288*M288</f>
        <v/>
      </c>
      <c r="BM288" s="548">
        <f>IF(BK288&gt;40,4,IF(BK288&gt;30,3.5,IF(BK288&gt;20,3,IF(BK288&gt;10,2,IF(BK288&gt;0,1,IF(BK288=0,0.5,IF(BK288&lt;-40,-4,IF(BK288&lt;-30,-3,IF(BK288&lt;-20,-2.5,IF(BK288&lt;-10,-2,IF(BK288&lt;0,0)))))))))))</f>
        <v/>
      </c>
      <c r="BN288" s="61" t="n"/>
      <c r="BO288" s="61">
        <f>BN288*M288</f>
        <v/>
      </c>
      <c r="BP288" s="548">
        <f>IF(BN288&lt;10,5,IF(BN288&lt;20,4,IF(BN288&lt;30,3,IF(BN288&lt;40,2,IF(BN288&lt;50,1,IF(BN288=50,0,IF(BN288&gt;90,-5,IF(BN288&gt;80,-4,IF(BN288&gt;70,-3,IF(BN288&gt;60,-2,IF(BN288&gt;50,-1,0)))))))))))</f>
        <v/>
      </c>
      <c r="BQ288" s="206" t="n"/>
      <c r="BR288" s="61" t="n"/>
      <c r="BS288" s="337">
        <f>BR288*M288</f>
        <v/>
      </c>
      <c r="BT288" s="225">
        <f>IF(BR288=1,20,IF(BR288&gt;0.9,16,IF(BR288&gt;0.8,12,IF(BR288&gt;0.7,8,IF(BR288&gt;0.6,4,IF(BR288&gt;0.5,0,IF(BR288&gt;0.4,-1,IF(BR288&gt;0.3,-2,IF(BR288&gt;0.2,-3,IF(BR288&gt;0.1,-4,IF(BR288&gt;0,-5,IF(BR288=0,-5))))))))))))</f>
        <v/>
      </c>
      <c r="BU288" s="61" t="n"/>
      <c r="BV288" s="548" t="n"/>
      <c r="BW288" s="548">
        <f>IF(BV288=$BZ$1,8,IF(BV288=$CA$1,4,IF(BV288=$CB$1,0,IF(BV288=$CC$1,-4,IF(BV288=$CE$1,-8)))))</f>
        <v/>
      </c>
      <c r="BX288" s="206" t="inlineStr">
        <is>
          <t>˄</t>
        </is>
      </c>
      <c r="BY288" s="206">
        <f>IF(BX288=BR$1,5,IF(BX288=BV$1,0,IF(BX288=BX$1,-5)))</f>
        <v/>
      </c>
      <c r="BZ288" s="554" t="n"/>
      <c r="CA288" s="548" t="inlineStr">
        <is>
          <t>Buy</t>
        </is>
      </c>
      <c r="CB288" s="61" t="n"/>
      <c r="CC288" s="61" t="n"/>
      <c r="CD288" s="332" t="n"/>
      <c r="CL288" s="332" t="n"/>
    </row>
    <row r="289" hidden="1" ht="17.25" customHeight="1" s="545">
      <c r="B289" s="246" t="n"/>
      <c r="C289" s="246" t="n"/>
      <c r="D289" s="246" t="n"/>
      <c r="E289" s="246" t="n"/>
      <c r="F289" s="246" t="n"/>
      <c r="G289" s="246" t="n"/>
      <c r="H289" s="246" t="n"/>
      <c r="I289" s="246" t="n"/>
      <c r="J289" s="246" t="n"/>
      <c r="K289" s="246" t="n"/>
      <c r="L289" s="270" t="n"/>
      <c r="M289" s="358" t="n"/>
      <c r="N289" s="335" t="n"/>
      <c r="O289" s="246" t="n"/>
      <c r="P289" s="246" t="n"/>
      <c r="Q289" s="246" t="n"/>
      <c r="R289" s="246" t="n"/>
      <c r="S289" s="249">
        <f>IF(BN289&lt;30,$BX$1,IF(BN289&gt;70,$BR$1,$BV$1))</f>
        <v/>
      </c>
      <c r="T289" s="547" t="n"/>
      <c r="U289" s="444" t="n"/>
      <c r="X289" s="80" t="n"/>
      <c r="Y289" s="189" t="n"/>
      <c r="Z289" s="189" t="n"/>
      <c r="AA289" s="22">
        <f>AN289+AP289+AR289+AZ289+BB289+BG289+BJ289+BM289+BT289+BW289+BY289+AC289+AI289+BP289+AK289</f>
        <v/>
      </c>
      <c r="AB289" s="336">
        <f>IF(X289&gt;0,AB$287,0)</f>
        <v/>
      </c>
      <c r="AC289" s="337">
        <f>IF(AB289&gt;0,AC$287,0)</f>
        <v/>
      </c>
      <c r="AD289" s="366">
        <f>AB289*M289</f>
        <v/>
      </c>
      <c r="AE289" s="337">
        <f>AC289*M289</f>
        <v/>
      </c>
      <c r="AF289" s="332" t="n"/>
      <c r="AG289" s="332" t="n"/>
      <c r="AH289" s="225">
        <f>IF(AF289&gt;2500000,AQ$2,IF(AF289&gt;1000000,AR$2,IF(AF289&gt;750000,AS$2,IF(AF289&gt;500000,AT$2,IF(AF289&lt;500000,AU$2)))))</f>
        <v/>
      </c>
      <c r="AI289" s="31">
        <f>IF(AH289=AQ$2,20,IF(AH289=AR$2,15,IF(AH289=AS$2,10,IF(AH289=AT$2,5,IF(AH289=AU$2,0)))))</f>
        <v/>
      </c>
      <c r="AJ289" s="284" t="n"/>
      <c r="AK289" s="31">
        <f>IF(AJ289&gt;84,20,IF(AJ289&gt;80,15,IF(AJ289&gt;75,10,IF(AJ289&gt;70,5,IF(AJ289&gt;49,0,IF(AJ289&lt;1,0,IF(AJ289&lt;20,-20,IF(AJ289&lt;30,-15,IF(AJ289&lt;40,-10,IF(AJ289&lt;50,-5))))))))))</f>
        <v/>
      </c>
      <c r="AL289" s="22" t="n"/>
      <c r="AM289" s="550" t="n"/>
      <c r="AN289" s="22">
        <f>IF(AM289=$AN$1,20,IF(AM289=$AO$1,17,IF(AM289=$AP$1,12,IF(AM289=$AQ$1,5,IF(AM289=$AR$1,0)))))</f>
        <v/>
      </c>
      <c r="AP289" s="31" t="n"/>
      <c r="AQ289" s="175" t="n"/>
      <c r="AR289" s="548">
        <f>IF(AQ289=$AS$1,20,IF(AQ289=$AU$1,18,IF(AQ289=$AW$1,14,IF(AQ289=$AY$1,10,IF(AQ289=$BA$1,5,IF(AQ289=$BC$1,0,IF(AQ289=$BD$1,-2.5)))))))</f>
        <v/>
      </c>
      <c r="AS289" s="189" t="n"/>
      <c r="AT289" s="22">
        <f>IF(AS289&lt;1,5,IF(AS289&lt;2,0,IF(AS289&gt;2,-5, IF(AS289=0,5,IF(AS289&lt;0,-7)))))</f>
        <v/>
      </c>
      <c r="AU289" s="189" t="n"/>
      <c r="AV289" s="22">
        <f>IF(AU289&lt;0,-7,IF(AU289&lt;15,5,IF(AU289&lt;25,2,IF(AU289=25,-5,IF(AU289&gt;25,0)))))</f>
        <v/>
      </c>
      <c r="AW289" s="189" t="n"/>
      <c r="AX289" s="22">
        <f>IF(AW289=1,5,IF(AW289&lt;1,5,IF(AW289&gt;1,0)))</f>
        <v/>
      </c>
      <c r="AY289" s="189" t="n"/>
      <c r="AZ289" s="189">
        <f>IF(AY289=$AS$1,20,IF(AY289=$AU$1,18,IF(AY289=$AW$1,14,IF(AY289=$AY$1,10,IF(AY289=$BA$1,5,IF(AY289=$BC$1,0,IF(AY289=$BD$1,-2.5)))))))</f>
        <v/>
      </c>
      <c r="BA289" s="18" t="n"/>
      <c r="BB289" s="548">
        <f>IF(BA289&gt;0.05,2,IF(BA289&gt;0,1,IF(BA289&lt;-0.05,-1,IF(BA289&lt;0.1,-2))))</f>
        <v/>
      </c>
      <c r="BC289" s="554" t="n">
        <v>45657</v>
      </c>
      <c r="BD289" s="22" t="n"/>
      <c r="BE289" s="22">
        <f>X289</f>
        <v/>
      </c>
      <c r="BF289" s="18">
        <f>IF(BD289&gt;0,(BE289-BD289)/BD289,0)</f>
        <v/>
      </c>
      <c r="BG289" s="548">
        <f>IF(BF289&gt;0.05,4,IF(BF289&gt;0,2,IF(BF289&lt;-0.05,-2,IF(BF289&lt;0.1,-4))))</f>
        <v/>
      </c>
      <c r="BH289" s="225" t="n"/>
      <c r="BI289" s="225">
        <f>BH289*M289</f>
        <v/>
      </c>
      <c r="BJ289" s="225">
        <f>IF(BH289&gt;5,-1,IF(BH289&gt;4,0,IF(BH289&gt;3,1,IF(BH289&gt;2,2,IF(BH289&gt;1,2, IF(BH289=0,2,IF(BH289&lt;-5,-2,IF(BH289&lt;4,2,IF(BH289&lt;0,1)))))))))</f>
        <v/>
      </c>
      <c r="BK289" s="31" t="n"/>
      <c r="BL289" s="31">
        <f>BK289*M289</f>
        <v/>
      </c>
      <c r="BM289" s="548">
        <f>IF(BK289&gt;40,4,IF(BK289&gt;30,3.5,IF(BK289&gt;20,3,IF(BK289&gt;10,2,IF(BK289&gt;0,1,IF(BK289=0,0.5,IF(BK289&lt;-40,-4,IF(BK289&lt;-30,-3,IF(BK289&lt;-20,-2.5,IF(BK289&lt;-10,-2,IF(BK289&lt;0,0)))))))))))</f>
        <v/>
      </c>
      <c r="BN289" s="61" t="n"/>
      <c r="BO289" s="61">
        <f>BN289*M289</f>
        <v/>
      </c>
      <c r="BP289" s="548">
        <f>IF(BN289&lt;10,5,IF(BN289&lt;20,4,IF(BN289&lt;30,3,IF(BN289&lt;40,2,IF(BN289&lt;50,1,IF(BN289=50,0,IF(BN289&gt;90,-5,IF(BN289&gt;80,-4,IF(BN289&gt;70,-3,IF(BN289&gt;60,-2,IF(BN289&gt;50,-1,0)))))))))))</f>
        <v/>
      </c>
      <c r="BQ289" s="206" t="n"/>
      <c r="BR289" s="61" t="n"/>
      <c r="BS289" s="337">
        <f>BR289*M289</f>
        <v/>
      </c>
      <c r="BT289" s="225">
        <f>IF(BR289=1,20,IF(BR289&gt;0.9,16,IF(BR289&gt;0.8,12,IF(BR289&gt;0.7,8,IF(BR289&gt;0.6,4,IF(BR289&gt;0.5,0,IF(BR289&gt;0.4,-1,IF(BR289&gt;0.3,-2,IF(BR289&gt;0.2,-3,IF(BR289&gt;0.1,-4,IF(BR289&gt;0,-5,IF(BR289=0,-5))))))))))))</f>
        <v/>
      </c>
      <c r="BU289" s="61" t="n"/>
      <c r="BV289" s="548" t="n"/>
      <c r="BW289" s="548">
        <f>IF(BV289=$BZ$1,8,IF(BV289=$CA$1,4,IF(BV289=$CB$1,0,IF(BV289=$CC$1,-4,IF(BV289=$CE$1,-8)))))</f>
        <v/>
      </c>
      <c r="BX289" s="206" t="inlineStr">
        <is>
          <t>˄</t>
        </is>
      </c>
      <c r="BY289" s="206">
        <f>IF(BX289=BR$1,5,IF(BX289=BV$1,0,IF(BX289=BX$1,-5)))</f>
        <v/>
      </c>
      <c r="BZ289" s="554" t="n"/>
      <c r="CA289" s="548" t="inlineStr">
        <is>
          <t>Buy</t>
        </is>
      </c>
      <c r="CB289" s="61" t="n"/>
      <c r="CC289" s="61" t="n"/>
      <c r="CD289" s="332" t="n"/>
      <c r="CL289" s="332" t="n"/>
    </row>
    <row r="290" hidden="1" ht="17.25" customHeight="1" s="545">
      <c r="B290" s="246" t="n"/>
      <c r="C290" s="246" t="n"/>
      <c r="D290" s="246" t="n"/>
      <c r="E290" s="246" t="n"/>
      <c r="F290" s="246" t="n"/>
      <c r="G290" s="246" t="n"/>
      <c r="H290" s="246" t="n"/>
      <c r="I290" s="246" t="n"/>
      <c r="J290" s="246" t="n"/>
      <c r="K290" s="246" t="n"/>
      <c r="L290" s="270" t="n"/>
      <c r="M290" s="358" t="n"/>
      <c r="N290" s="335" t="n"/>
      <c r="O290" s="246" t="n"/>
      <c r="P290" s="246" t="n"/>
      <c r="Q290" s="246" t="n"/>
      <c r="R290" s="246" t="n"/>
      <c r="S290" s="249">
        <f>IF(BN290&lt;30,$BX$1,IF(BN290&gt;70,$BR$1,$BV$1))</f>
        <v/>
      </c>
      <c r="T290" s="547" t="n"/>
      <c r="U290" s="444" t="n"/>
      <c r="X290" s="80" t="n"/>
      <c r="Y290" s="189" t="n"/>
      <c r="Z290" s="189" t="n"/>
      <c r="AA290" s="22">
        <f>AN290+AP290+AR290+AZ290+BB290+BG290+BJ290+BM290+BT290+BW290+BY290+AC290+AI290+BP290+AK290</f>
        <v/>
      </c>
      <c r="AB290" s="336">
        <f>IF(X290&gt;0,AB$287,0)</f>
        <v/>
      </c>
      <c r="AC290" s="337">
        <f>IF(AB290&gt;0,AC$287,0)</f>
        <v/>
      </c>
      <c r="AD290" s="366">
        <f>AB290*M290</f>
        <v/>
      </c>
      <c r="AE290" s="337">
        <f>AC290*M290</f>
        <v/>
      </c>
      <c r="AF290" s="332" t="n"/>
      <c r="AG290" s="332" t="n"/>
      <c r="AH290" s="225">
        <f>IF(AF290&gt;2500000,AQ$2,IF(AF290&gt;1000000,AR$2,IF(AF290&gt;750000,AS$2,IF(AF290&gt;500000,AT$2,IF(AF290&lt;500000,AU$2)))))</f>
        <v/>
      </c>
      <c r="AI290" s="31">
        <f>IF(AH290=AQ$2,20,IF(AH290=AR$2,15,IF(AH290=AS$2,10,IF(AH290=AT$2,5,IF(AH290=AU$2,0)))))</f>
        <v/>
      </c>
      <c r="AJ290" s="284" t="n"/>
      <c r="AK290" s="31">
        <f>IF(AJ290&gt;84,20,IF(AJ290&gt;80,15,IF(AJ290&gt;75,10,IF(AJ290&gt;70,5,IF(AJ290&gt;49,0,IF(AJ290&lt;1,0,IF(AJ290&lt;20,-20,IF(AJ290&lt;30,-15,IF(AJ290&lt;40,-10,IF(AJ290&lt;50,-5))))))))))</f>
        <v/>
      </c>
      <c r="AL290" s="22" t="n"/>
      <c r="AM290" s="550" t="n"/>
      <c r="AN290" s="22">
        <f>IF(AM290=$AN$1,20,IF(AM290=$AO$1,17,IF(AM290=$AP$1,12,IF(AM290=$AQ$1,5,IF(AM290=$AR$1,0)))))</f>
        <v/>
      </c>
      <c r="AP290" s="31" t="n"/>
      <c r="AQ290" s="175" t="n"/>
      <c r="AR290" s="548">
        <f>IF(AQ290=$AS$1,20,IF(AQ290=$AU$1,18,IF(AQ290=$AW$1,14,IF(AQ290=$AY$1,10,IF(AQ290=$BA$1,5,IF(AQ290=$BC$1,0,IF(AQ290=$BD$1,-2.5)))))))</f>
        <v/>
      </c>
      <c r="AS290" s="189" t="n"/>
      <c r="AT290" s="22">
        <f>IF(AS290&lt;1,5,IF(AS290&lt;2,0,IF(AS290&gt;2,-5, IF(AS290=0,5,IF(AS290&lt;0,-7)))))</f>
        <v/>
      </c>
      <c r="AU290" s="189" t="n"/>
      <c r="AV290" s="22">
        <f>IF(AU290&lt;0,-7,IF(AU290&lt;15,5,IF(AU290&lt;25,2,IF(AU290=25,-5,IF(AU290&gt;25,0)))))</f>
        <v/>
      </c>
      <c r="AW290" s="189" t="n"/>
      <c r="AX290" s="22">
        <f>IF(AW290=1,5,IF(AW290&lt;1,5,IF(AW290&gt;1,0)))</f>
        <v/>
      </c>
      <c r="AY290" s="189" t="n"/>
      <c r="AZ290" s="189">
        <f>IF(AY290=$AS$1,20,IF(AY290=$AU$1,18,IF(AY290=$AW$1,14,IF(AY290=$AY$1,10,IF(AY290=$BA$1,5,IF(AY290=$BC$1,0,IF(AY290=$BD$1,-2.5)))))))</f>
        <v/>
      </c>
      <c r="BA290" s="18" t="n"/>
      <c r="BB290" s="548">
        <f>IF(BA290&gt;0.05,2,IF(BA290&gt;0,1,IF(BA290&lt;-0.05,-1,IF(BA290&lt;0.1,-2))))</f>
        <v/>
      </c>
      <c r="BC290" s="554" t="n">
        <v>45657</v>
      </c>
      <c r="BD290" s="22" t="n"/>
      <c r="BE290" s="22">
        <f>X290</f>
        <v/>
      </c>
      <c r="BF290" s="18">
        <f>IF(BD290&gt;0,(BE290-BD290)/BD290,0)</f>
        <v/>
      </c>
      <c r="BG290" s="548">
        <f>IF(BF290&gt;0.05,4,IF(BF290&gt;0,2,IF(BF290&lt;-0.05,-2,IF(BF290&lt;0.1,-4))))</f>
        <v/>
      </c>
      <c r="BH290" s="225" t="n"/>
      <c r="BI290" s="225">
        <f>BH290*M290</f>
        <v/>
      </c>
      <c r="BJ290" s="225">
        <f>IF(BH290&gt;5,-1,IF(BH290&gt;4,0,IF(BH290&gt;3,1,IF(BH290&gt;2,2,IF(BH290&gt;1,2, IF(BH290=0,2,IF(BH290&lt;-5,-2,IF(BH290&lt;4,2,IF(BH290&lt;0,1)))))))))</f>
        <v/>
      </c>
      <c r="BK290" s="31" t="n"/>
      <c r="BL290" s="31">
        <f>BK290*M290</f>
        <v/>
      </c>
      <c r="BM290" s="548">
        <f>IF(BK290&gt;40,4,IF(BK290&gt;30,3.5,IF(BK290&gt;20,3,IF(BK290&gt;10,2,IF(BK290&gt;0,1,IF(BK290=0,0.5,IF(BK290&lt;-40,-4,IF(BK290&lt;-30,-3,IF(BK290&lt;-20,-2.5,IF(BK290&lt;-10,-2,IF(BK290&lt;0,0)))))))))))</f>
        <v/>
      </c>
      <c r="BN290" s="61" t="n"/>
      <c r="BO290" s="61">
        <f>BN290*M290</f>
        <v/>
      </c>
      <c r="BP290" s="548">
        <f>IF(BN290&lt;10,5,IF(BN290&lt;20,4,IF(BN290&lt;30,3,IF(BN290&lt;40,2,IF(BN290&lt;50,1,IF(BN290=50,0,IF(BN290&gt;90,-5,IF(BN290&gt;80,-4,IF(BN290&gt;70,-3,IF(BN290&gt;60,-2,IF(BN290&gt;50,-1,0)))))))))))</f>
        <v/>
      </c>
      <c r="BQ290" s="206" t="n"/>
      <c r="BR290" s="61" t="n"/>
      <c r="BS290" s="337">
        <f>BR290*M290</f>
        <v/>
      </c>
      <c r="BT290" s="225">
        <f>IF(BR290=1,20,IF(BR290&gt;0.9,16,IF(BR290&gt;0.8,12,IF(BR290&gt;0.7,8,IF(BR290&gt;0.6,4,IF(BR290&gt;0.5,0,IF(BR290&gt;0.4,-1,IF(BR290&gt;0.3,-2,IF(BR290&gt;0.2,-3,IF(BR290&gt;0.1,-4,IF(BR290&gt;0,-5,IF(BR290=0,-5))))))))))))</f>
        <v/>
      </c>
      <c r="BU290" s="61" t="n"/>
      <c r="BV290" s="548" t="n"/>
      <c r="BW290" s="548">
        <f>IF(BV290=$BZ$1,8,IF(BV290=$CA$1,4,IF(BV290=$CB$1,0,IF(BV290=$CC$1,-4,IF(BV290=$CE$1,-8)))))</f>
        <v/>
      </c>
      <c r="BX290" s="206" t="inlineStr">
        <is>
          <t>˄</t>
        </is>
      </c>
      <c r="BY290" s="206">
        <f>IF(BX290=BR$1,5,IF(BX290=BV$1,0,IF(BX290=BX$1,-5)))</f>
        <v/>
      </c>
      <c r="BZ290" s="554" t="n"/>
      <c r="CA290" s="548" t="inlineStr">
        <is>
          <t>Buy</t>
        </is>
      </c>
      <c r="CB290" s="61" t="n"/>
      <c r="CC290" s="61" t="n"/>
      <c r="CD290" s="332" t="n"/>
      <c r="CL290" s="332" t="n"/>
    </row>
    <row r="291" ht="17" customHeight="1" s="545">
      <c r="B291" s="246" t="n"/>
      <c r="C291" s="246" t="n"/>
      <c r="D291" s="246" t="n"/>
      <c r="E291" s="246" t="n"/>
      <c r="F291" s="246" t="n"/>
      <c r="G291" s="246" t="n"/>
      <c r="H291" s="246" t="n"/>
      <c r="I291" s="246" t="n"/>
      <c r="J291" s="246" t="n"/>
      <c r="K291" s="246" t="n"/>
      <c r="L291" s="270" t="n"/>
      <c r="M291" s="358" t="n"/>
      <c r="N291" s="335" t="n"/>
      <c r="O291" s="246" t="n"/>
      <c r="P291" s="246" t="n"/>
      <c r="Q291" s="246" t="n"/>
      <c r="R291" s="246" t="n"/>
      <c r="S291" s="249" t="n"/>
      <c r="T291" s="547" t="n"/>
      <c r="U291" s="444" t="n"/>
      <c r="X291" s="80" t="n"/>
      <c r="Y291" s="80" t="n"/>
      <c r="Z291" s="80" t="n"/>
      <c r="AA291" s="80" t="n"/>
      <c r="AB291" s="80" t="n"/>
      <c r="AC291" s="80" t="n"/>
      <c r="AD291" s="80" t="n"/>
      <c r="AE291" s="80" t="n"/>
      <c r="AF291" s="80" t="n"/>
      <c r="AG291" s="80" t="n"/>
      <c r="AH291" s="80" t="n"/>
      <c r="AI291" s="80" t="n"/>
      <c r="AJ291" s="80" t="n"/>
      <c r="AK291" s="80" t="n"/>
      <c r="AL291" s="80" t="n"/>
      <c r="AM291" s="80" t="n"/>
      <c r="AN291" s="80" t="n"/>
      <c r="AO291" s="80" t="n"/>
      <c r="AP291" s="80" t="n"/>
      <c r="AQ291" s="80" t="n"/>
      <c r="AR291" s="80" t="n"/>
      <c r="AS291" s="80" t="n"/>
      <c r="AT291" s="80" t="n"/>
      <c r="AU291" s="80" t="n"/>
      <c r="AV291" s="80" t="n"/>
      <c r="AW291" s="80" t="n"/>
      <c r="AX291" s="80" t="n"/>
      <c r="AY291" s="80" t="n"/>
      <c r="AZ291" s="80" t="n"/>
      <c r="BA291" s="80" t="n"/>
      <c r="BB291" s="80" t="n"/>
      <c r="BC291" s="80" t="n"/>
      <c r="BD291" s="80" t="n"/>
      <c r="BE291" s="80" t="n"/>
      <c r="BF291" s="80" t="n"/>
      <c r="BG291" s="80" t="n"/>
      <c r="BH291" s="80" t="n"/>
      <c r="BI291" s="80" t="n"/>
      <c r="BJ291" s="80" t="n"/>
      <c r="BK291" s="80" t="n"/>
      <c r="BL291" s="80" t="n"/>
      <c r="BM291" s="80" t="n"/>
      <c r="BN291" s="80" t="n"/>
      <c r="BO291" s="80" t="n"/>
      <c r="BP291" s="80" t="n"/>
      <c r="BQ291" s="80" t="n"/>
      <c r="BR291" s="80" t="n"/>
      <c r="BS291" s="80" t="n"/>
      <c r="BT291" s="80" t="n"/>
      <c r="BU291" s="80" t="n"/>
      <c r="BV291" s="80" t="n"/>
      <c r="BW291" s="80" t="n"/>
      <c r="BX291" s="80" t="n"/>
      <c r="BY291" s="80" t="n"/>
      <c r="BZ291" s="80" t="n"/>
      <c r="CA291" s="548" t="n"/>
      <c r="CB291" s="61" t="n"/>
      <c r="CC291" s="61" t="n"/>
      <c r="CD291" s="332" t="n"/>
      <c r="CL291" s="332" t="n"/>
    </row>
    <row r="292" ht="19" customHeight="1" s="545">
      <c r="B292" s="246" t="n"/>
      <c r="C292" s="246" t="n"/>
      <c r="D292" s="246" t="n"/>
      <c r="E292" s="246" t="n"/>
      <c r="F292" s="246" t="n"/>
      <c r="G292" s="246" t="n"/>
      <c r="H292" s="246" t="n"/>
      <c r="I292" s="246" t="n"/>
      <c r="J292" s="246" t="n"/>
      <c r="K292" s="246" t="n"/>
      <c r="L292" s="270" t="n"/>
      <c r="M292" s="358" t="n"/>
      <c r="N292" s="335" t="n"/>
      <c r="O292" s="246" t="n"/>
      <c r="P292" s="246" t="n"/>
      <c r="Q292" s="246" t="n"/>
      <c r="R292" s="246" t="n"/>
      <c r="S292" s="249" t="n"/>
      <c r="T292" s="449" t="inlineStr">
        <is>
          <t>Financials</t>
        </is>
      </c>
      <c r="U292" s="444" t="n"/>
      <c r="X292" s="80" t="n"/>
      <c r="Y292" s="80" t="n"/>
      <c r="Z292" s="80" t="n"/>
      <c r="AA292" s="80" t="n"/>
      <c r="AB292" s="80" t="n"/>
      <c r="AC292" s="80" t="n"/>
      <c r="AD292" s="80" t="n"/>
      <c r="AE292" s="80" t="n"/>
      <c r="AF292" s="80" t="n"/>
      <c r="AG292" s="80" t="n"/>
      <c r="AH292" s="80" t="n"/>
      <c r="AI292" s="80" t="n"/>
      <c r="AJ292" s="80" t="n"/>
      <c r="AK292" s="80" t="n"/>
      <c r="AL292" s="80" t="n"/>
      <c r="AM292" s="80" t="n"/>
      <c r="AN292" s="80" t="n"/>
      <c r="AO292" s="80" t="n"/>
      <c r="AP292" s="80" t="n"/>
      <c r="AQ292" s="80" t="n"/>
      <c r="AR292" s="80" t="n"/>
      <c r="AS292" s="80" t="n"/>
      <c r="AT292" s="80" t="n"/>
      <c r="AU292" s="80" t="n"/>
      <c r="AV292" s="80" t="n"/>
      <c r="AW292" s="80" t="n"/>
      <c r="AX292" s="80" t="n"/>
      <c r="AY292" s="80" t="n"/>
      <c r="AZ292" s="80" t="n"/>
      <c r="BA292" s="80" t="n"/>
      <c r="BB292" s="80" t="n"/>
      <c r="BC292" s="80" t="n"/>
      <c r="BD292" s="80" t="n"/>
      <c r="BE292" s="80" t="n"/>
      <c r="BF292" s="80" t="n"/>
      <c r="BG292" s="80" t="n"/>
      <c r="BH292" s="80" t="n"/>
      <c r="BI292" s="80" t="n"/>
      <c r="BJ292" s="80" t="n"/>
      <c r="BK292" s="80" t="n"/>
      <c r="BL292" s="80" t="n"/>
      <c r="BM292" s="80" t="n"/>
      <c r="BN292" s="80" t="n"/>
      <c r="BO292" s="80" t="n"/>
      <c r="BP292" s="80" t="n"/>
      <c r="BQ292" s="80" t="n"/>
      <c r="BR292" s="80" t="n"/>
      <c r="BS292" s="80" t="n"/>
      <c r="BT292" s="80" t="n"/>
      <c r="BU292" s="80" t="n"/>
      <c r="BV292" s="80" t="n"/>
      <c r="BW292" s="80" t="n"/>
      <c r="BX292" s="80" t="n"/>
      <c r="BY292" s="80" t="n"/>
      <c r="BZ292" s="80" t="n"/>
      <c r="CA292" s="548" t="n"/>
      <c r="CB292" s="61" t="n"/>
      <c r="CC292" s="61" t="n"/>
      <c r="CD292" s="332" t="n"/>
      <c r="CL292" s="332" t="n"/>
    </row>
    <row r="293" ht="17" customHeight="1" s="545">
      <c r="B293" s="246" t="n"/>
      <c r="C293" s="246" t="n"/>
      <c r="D293" s="246" t="n"/>
      <c r="E293" s="246" t="n"/>
      <c r="F293" s="246" t="n"/>
      <c r="G293" s="246" t="n"/>
      <c r="H293" s="246" t="n"/>
      <c r="I293" s="246" t="n"/>
      <c r="J293" s="246" t="n"/>
      <c r="K293" s="246" t="n"/>
      <c r="L293" s="270" t="n"/>
      <c r="M293" s="358" t="n"/>
      <c r="N293" s="335" t="n"/>
      <c r="O293" s="246" t="n"/>
      <c r="P293" s="246" t="n"/>
      <c r="Q293" s="246" t="n"/>
      <c r="R293" s="246" t="n"/>
      <c r="S293" s="249" t="n"/>
      <c r="T293" s="456" t="inlineStr">
        <is>
          <t>KBE</t>
        </is>
      </c>
      <c r="U293" s="444" t="inlineStr">
        <is>
          <t>Banks</t>
        </is>
      </c>
      <c r="X293" s="80" t="n"/>
      <c r="Y293" s="80" t="n"/>
      <c r="Z293" s="80" t="n"/>
      <c r="AA293" s="80" t="n"/>
      <c r="AB293" s="455">
        <f>VLOOKUP(CLEAN(TRIM(T293)), 'ETF''s'!$B$7:$C$42, 2, FALSE)</f>
        <v/>
      </c>
      <c r="AC293" s="506">
        <f>VLOOKUP(CLEAN(TRIM(T293)), 'ETF''s'!$B$7:$D$42, 3, FALSE)</f>
        <v/>
      </c>
      <c r="AD293" s="80" t="n"/>
      <c r="AE293" s="80" t="n"/>
      <c r="AF293" s="80" t="n"/>
      <c r="AG293" s="80" t="n"/>
      <c r="AH293" s="80" t="n"/>
      <c r="AI293" s="80" t="n"/>
      <c r="AJ293" s="80" t="n"/>
      <c r="AK293" s="80" t="n"/>
      <c r="AL293" s="80" t="n"/>
      <c r="AM293" s="80" t="n"/>
      <c r="AN293" s="80" t="n"/>
      <c r="AO293" s="80" t="n"/>
      <c r="AP293" s="80" t="n"/>
      <c r="AQ293" s="80" t="n"/>
      <c r="AR293" s="80" t="n"/>
      <c r="AS293" s="80" t="n"/>
      <c r="AT293" s="80" t="n"/>
      <c r="AU293" s="80" t="n"/>
      <c r="AV293" s="80" t="n"/>
      <c r="AW293" s="80" t="n"/>
      <c r="AX293" s="80" t="n"/>
      <c r="AY293" s="80" t="n"/>
      <c r="AZ293" s="80" t="n"/>
      <c r="BA293" s="80" t="n"/>
      <c r="BB293" s="80" t="n"/>
      <c r="BC293" s="80" t="n"/>
      <c r="BD293" s="80" t="n"/>
      <c r="BE293" s="80" t="n"/>
      <c r="BF293" s="80" t="n"/>
      <c r="BG293" s="80" t="n"/>
      <c r="BH293" s="80" t="n"/>
      <c r="BI293" s="80" t="n"/>
      <c r="BJ293" s="80" t="n"/>
      <c r="BK293" s="80" t="n"/>
      <c r="BL293" s="80" t="n"/>
      <c r="BM293" s="80" t="n"/>
      <c r="BN293" s="80" t="n"/>
      <c r="BO293" s="80" t="n"/>
      <c r="BP293" s="80" t="n"/>
      <c r="BQ293" s="80" t="n"/>
      <c r="BR293" s="80" t="n"/>
      <c r="BS293" s="80" t="n"/>
      <c r="BT293" s="80" t="n"/>
      <c r="BU293" s="80" t="n"/>
      <c r="BV293" s="80" t="n"/>
      <c r="BW293" s="80" t="n"/>
      <c r="BX293" s="80" t="n"/>
      <c r="BY293" s="80" t="n"/>
      <c r="BZ293" s="80" t="n"/>
      <c r="CA293" s="548" t="n"/>
      <c r="CB293" s="61" t="n"/>
      <c r="CC293" s="61" t="n"/>
      <c r="CD293" s="332" t="n"/>
      <c r="CL293" s="332" t="n"/>
      <c r="CR293" t="inlineStr">
        <is>
          <t>Banks</t>
        </is>
      </c>
    </row>
    <row r="294" hidden="1" ht="17.25" customHeight="1" s="545">
      <c r="B294" s="246" t="n"/>
      <c r="C294" s="246" t="n"/>
      <c r="D294" s="246" t="n"/>
      <c r="E294" s="246" t="n"/>
      <c r="F294" s="246" t="n"/>
      <c r="G294" s="246" t="n"/>
      <c r="H294" s="246" t="n"/>
      <c r="I294" s="246" t="n"/>
      <c r="J294" s="246" t="n"/>
      <c r="K294" s="246" t="n"/>
      <c r="L294" s="270" t="n"/>
      <c r="M294" s="358" t="n"/>
      <c r="N294" s="335" t="n"/>
      <c r="O294" s="246" t="n"/>
      <c r="P294" s="246" t="n"/>
      <c r="Q294" s="246" t="n"/>
      <c r="R294" s="246" t="n"/>
      <c r="S294" s="249">
        <f>IF(BN294&lt;30,$BX$1,IF(BN294&gt;70,$BR$1,$BV$1))</f>
        <v/>
      </c>
      <c r="T294" s="547" t="n"/>
      <c r="U294" s="444" t="n"/>
      <c r="X294" s="80" t="n"/>
      <c r="Y294" s="189" t="n"/>
      <c r="Z294" s="189" t="n"/>
      <c r="AA294" s="22">
        <f>AN294+AP294+AR294+AZ294+BB294+BG294+BJ294+BM294+BT294+BW294+BY294+AC294+AI294+BP294+AK294</f>
        <v/>
      </c>
      <c r="AB294" s="336">
        <f>IF(X294&gt;0,AB$293,0)</f>
        <v/>
      </c>
      <c r="AC294" s="337">
        <f>IF(AB294&gt;0,AC$293,0)</f>
        <v/>
      </c>
      <c r="AD294" s="366">
        <f>AB294*M294</f>
        <v/>
      </c>
      <c r="AE294" s="337">
        <f>AC294*M294</f>
        <v/>
      </c>
      <c r="AF294" s="332" t="n"/>
      <c r="AG294" s="332" t="n"/>
      <c r="AH294" s="225">
        <f>IF(AF294&gt;2500000,AQ$2,IF(AF294&gt;1000000,AR$2,IF(AF294&gt;750000,AS$2,IF(AF294&gt;500000,AT$2,IF(AF294&lt;500000,AU$2)))))</f>
        <v/>
      </c>
      <c r="AI294" s="31">
        <f>IF(AH294=AQ$2,20,IF(AH294=AR$2,15,IF(AH294=AS$2,10,IF(AH294=AT$2,5,IF(AH294=AU$2,0)))))</f>
        <v/>
      </c>
      <c r="AJ294" s="284" t="n"/>
      <c r="AK294" s="31">
        <f>IF(AJ294&gt;84,20,IF(AJ294&gt;80,15,IF(AJ294&gt;75,10,IF(AJ294&gt;70,5,IF(AJ294&gt;49,0,IF(AJ294&lt;1,0,IF(AJ294&lt;20,-20,IF(AJ294&lt;30,-15,IF(AJ294&lt;40,-10,IF(AJ294&lt;50,-5))))))))))</f>
        <v/>
      </c>
      <c r="AL294" s="22" t="n"/>
      <c r="AM294" s="550" t="n"/>
      <c r="AN294" s="22">
        <f>IF(AM294=$AN$1,20,IF(AM294=$AO$1,17,IF(AM294=$AP$1,12,IF(AM294=$AQ$1,5,IF(AM294=$AR$1,0)))))</f>
        <v/>
      </c>
      <c r="AP294" s="31" t="n"/>
      <c r="AQ294" s="175" t="n"/>
      <c r="AR294" s="548">
        <f>IF(AQ294=$AS$1,20,IF(AQ294=$AU$1,18,IF(AQ294=$AW$1,14,IF(AQ294=$AY$1,10,IF(AQ294=$BA$1,5,IF(AQ294=$BC$1,0,IF(AQ294=$BD$1,-2.5)))))))</f>
        <v/>
      </c>
      <c r="AS294" s="189" t="n"/>
      <c r="AT294" s="22">
        <f>IF(AS294&lt;1,5,IF(AS294&lt;2,0,IF(AS294&gt;2,-5, IF(AS294=0,5,IF(AS294&lt;0,-7)))))</f>
        <v/>
      </c>
      <c r="AU294" s="189" t="n"/>
      <c r="AV294" s="22">
        <f>IF(AU294&lt;0,-7,IF(AU294&lt;15,5,IF(AU294&lt;25,2,IF(AU294=25,-5,IF(AU294&gt;25,0)))))</f>
        <v/>
      </c>
      <c r="AW294" s="189" t="n"/>
      <c r="AX294" s="22">
        <f>IF(AW294=1,5,IF(AW294&lt;1,5,IF(AW294&gt;1,0)))</f>
        <v/>
      </c>
      <c r="AY294" s="189" t="n"/>
      <c r="AZ294" s="189">
        <f>IF(AY294=$AS$1,20,IF(AY294=$AU$1,18,IF(AY294=$AW$1,14,IF(AY294=$AY$1,10,IF(AY294=$BA$1,5,IF(AY294=$BC$1,0,IF(AY294=$BD$1,-2.5)))))))</f>
        <v/>
      </c>
      <c r="BA294" s="18" t="n"/>
      <c r="BB294" s="548">
        <f>IF(BA294&gt;0.05,2,IF(BA294&gt;0,1,IF(BA294&lt;-0.05,-1,IF(BA294&lt;0.1,-2))))</f>
        <v/>
      </c>
      <c r="BC294" s="554" t="n">
        <v>45657</v>
      </c>
      <c r="BD294" s="22" t="n"/>
      <c r="BE294" s="22">
        <f>X294</f>
        <v/>
      </c>
      <c r="BF294" s="18">
        <f>IF(BD294&gt;0,(BE294-BD294)/BD294,0)</f>
        <v/>
      </c>
      <c r="BG294" s="548">
        <f>IF(BF294&gt;0.05,4,IF(BF294&gt;0,2,IF(BF294&lt;-0.05,-2,IF(BF294&lt;0.1,-4))))</f>
        <v/>
      </c>
      <c r="BH294" s="225" t="n"/>
      <c r="BI294" s="225">
        <f>BH294*M294</f>
        <v/>
      </c>
      <c r="BJ294" s="225">
        <f>IF(BH294&gt;5,-1,IF(BH294&gt;4,0,IF(BH294&gt;3,1,IF(BH294&gt;2,2,IF(BH294&gt;1,2, IF(BH294=0,2,IF(BH294&lt;-5,-2,IF(BH294&lt;4,2,IF(BH294&lt;0,1)))))))))</f>
        <v/>
      </c>
      <c r="BK294" s="31" t="n"/>
      <c r="BL294" s="31">
        <f>BK294*M294</f>
        <v/>
      </c>
      <c r="BM294" s="548">
        <f>IF(BK294&gt;40,4,IF(BK294&gt;30,3.5,IF(BK294&gt;20,3,IF(BK294&gt;10,2,IF(BK294&gt;0,1,IF(BK294=0,0.5,IF(BK294&lt;-40,-4,IF(BK294&lt;-30,-3,IF(BK294&lt;-20,-2.5,IF(BK294&lt;-10,-2,IF(BK294&lt;0,0)))))))))))</f>
        <v/>
      </c>
      <c r="BN294" s="61" t="n"/>
      <c r="BO294" s="61">
        <f>BN294*M294</f>
        <v/>
      </c>
      <c r="BP294" s="548">
        <f>IF(BN294&lt;10,5,IF(BN294&lt;20,4,IF(BN294&lt;30,3,IF(BN294&lt;40,2,IF(BN294&lt;50,1,IF(BN294=50,0,IF(BN294&gt;90,-5,IF(BN294&gt;80,-4,IF(BN294&gt;70,-3,IF(BN294&gt;60,-2,IF(BN294&gt;50,-1,0)))))))))))</f>
        <v/>
      </c>
      <c r="BQ294" s="206" t="n"/>
      <c r="BR294" s="61" t="n"/>
      <c r="BS294" s="337">
        <f>BR294*M294</f>
        <v/>
      </c>
      <c r="BT294" s="225">
        <f>IF(BR294=1,20,IF(BR294&gt;0.9,16,IF(BR294&gt;0.8,12,IF(BR294&gt;0.7,8,IF(BR294&gt;0.6,4,IF(BR294&gt;0.5,0,IF(BR294&gt;0.4,-1,IF(BR294&gt;0.3,-2,IF(BR294&gt;0.2,-3,IF(BR294&gt;0.1,-4,IF(BR294&gt;0,-5,IF(BR294=0,-5))))))))))))</f>
        <v/>
      </c>
      <c r="BU294" s="61" t="n"/>
      <c r="BV294" s="548" t="n"/>
      <c r="BW294" s="548">
        <f>IF(BV294=$BZ$1,8,IF(BV294=$CA$1,4,IF(BV294=$CB$1,0,IF(BV294=$CC$1,-4,IF(BV294=$CE$1,-8)))))</f>
        <v/>
      </c>
      <c r="BX294" s="206" t="inlineStr">
        <is>
          <t>˄</t>
        </is>
      </c>
      <c r="BY294" s="206">
        <f>IF(BX294=BR$1,5,IF(BX294=BV$1,0,IF(BX294=BX$1,-5)))</f>
        <v/>
      </c>
      <c r="BZ294" s="554" t="n"/>
      <c r="CA294" s="548" t="inlineStr">
        <is>
          <t>Buy</t>
        </is>
      </c>
      <c r="CB294" s="61" t="n"/>
      <c r="CC294" s="61" t="n"/>
      <c r="CD294" s="332" t="n"/>
      <c r="CL294" s="332" t="n"/>
    </row>
    <row r="295" hidden="1" ht="17.25" customHeight="1" s="545">
      <c r="B295" s="246" t="n"/>
      <c r="C295" s="246" t="n"/>
      <c r="D295" s="246" t="n"/>
      <c r="E295" s="246" t="n"/>
      <c r="F295" s="246" t="n"/>
      <c r="G295" s="246" t="n"/>
      <c r="H295" s="246" t="n"/>
      <c r="I295" s="246" t="n"/>
      <c r="J295" s="246" t="n"/>
      <c r="K295" s="246" t="n"/>
      <c r="L295" s="270" t="n"/>
      <c r="M295" s="358" t="n"/>
      <c r="N295" s="335" t="n"/>
      <c r="O295" s="246" t="n"/>
      <c r="P295" s="246" t="n"/>
      <c r="Q295" s="246" t="n"/>
      <c r="R295" s="246" t="n"/>
      <c r="S295" s="249">
        <f>IF(BN295&lt;30,$BX$1,IF(BN295&gt;70,$BR$1,$BV$1))</f>
        <v/>
      </c>
      <c r="T295" s="547" t="n"/>
      <c r="U295" s="444" t="n"/>
      <c r="X295" s="80" t="n"/>
      <c r="Y295" s="189" t="n"/>
      <c r="Z295" s="189" t="n"/>
      <c r="AA295" s="22">
        <f>AN295+AP295+AR295+AZ295+BB295+BG295+BJ295+BM295+BT295+BW295+BY295+AC295+AI295+BP295+AK295</f>
        <v/>
      </c>
      <c r="AB295" s="336">
        <f>IF(X295&gt;0,AB$293,0)</f>
        <v/>
      </c>
      <c r="AC295" s="337">
        <f>IF(AB295&gt;0,AC$293,0)</f>
        <v/>
      </c>
      <c r="AD295" s="366">
        <f>AB295*M295</f>
        <v/>
      </c>
      <c r="AE295" s="337">
        <f>AC295*M295</f>
        <v/>
      </c>
      <c r="AF295" s="332" t="n"/>
      <c r="AG295" s="332" t="n"/>
      <c r="AH295" s="225">
        <f>IF(AF295&gt;2500000,AQ$2,IF(AF295&gt;1000000,AR$2,IF(AF295&gt;750000,AS$2,IF(AF295&gt;500000,AT$2,IF(AF295&lt;500000,AU$2)))))</f>
        <v/>
      </c>
      <c r="AI295" s="31">
        <f>IF(AH295=AQ$2,20,IF(AH295=AR$2,15,IF(AH295=AS$2,10,IF(AH295=AT$2,5,IF(AH295=AU$2,0)))))</f>
        <v/>
      </c>
      <c r="AJ295" s="284" t="n"/>
      <c r="AK295" s="31">
        <f>IF(AJ295&gt;84,20,IF(AJ295&gt;80,15,IF(AJ295&gt;75,10,IF(AJ295&gt;70,5,IF(AJ295&gt;49,0,IF(AJ295&lt;1,0,IF(AJ295&lt;20,-20,IF(AJ295&lt;30,-15,IF(AJ295&lt;40,-10,IF(AJ295&lt;50,-5))))))))))</f>
        <v/>
      </c>
      <c r="AL295" s="22" t="n"/>
      <c r="AM295" s="550" t="n"/>
      <c r="AN295" s="22">
        <f>IF(AM295=$AN$1,20,IF(AM295=$AO$1,17,IF(AM295=$AP$1,12,IF(AM295=$AQ$1,5,IF(AM295=$AR$1,0)))))</f>
        <v/>
      </c>
      <c r="AP295" s="31" t="n"/>
      <c r="AQ295" s="175" t="n"/>
      <c r="AR295" s="548">
        <f>IF(AQ295=$AS$1,20,IF(AQ295=$AU$1,18,IF(AQ295=$AW$1,14,IF(AQ295=$AY$1,10,IF(AQ295=$BA$1,5,IF(AQ295=$BC$1,0,IF(AQ295=$BD$1,-2.5)))))))</f>
        <v/>
      </c>
      <c r="AS295" s="189" t="n"/>
      <c r="AT295" s="22">
        <f>IF(AS295&lt;1,5,IF(AS295&lt;2,0,IF(AS295&gt;2,-5, IF(AS295=0,5,IF(AS295&lt;0,-7)))))</f>
        <v/>
      </c>
      <c r="AU295" s="189" t="n"/>
      <c r="AV295" s="22">
        <f>IF(AU295&lt;0,-7,IF(AU295&lt;15,5,IF(AU295&lt;25,2,IF(AU295=25,-5,IF(AU295&gt;25,0)))))</f>
        <v/>
      </c>
      <c r="AW295" s="189" t="n"/>
      <c r="AX295" s="22">
        <f>IF(AW295=1,5,IF(AW295&lt;1,5,IF(AW295&gt;1,0)))</f>
        <v/>
      </c>
      <c r="AY295" s="189" t="n"/>
      <c r="AZ295" s="189">
        <f>IF(AY295=$AS$1,20,IF(AY295=$AU$1,18,IF(AY295=$AW$1,14,IF(AY295=$AY$1,10,IF(AY295=$BA$1,5,IF(AY295=$BC$1,0,IF(AY295=$BD$1,-2.5)))))))</f>
        <v/>
      </c>
      <c r="BA295" s="18" t="n"/>
      <c r="BB295" s="548">
        <f>IF(BA295&gt;0.05,2,IF(BA295&gt;0,1,IF(BA295&lt;-0.05,-1,IF(BA295&lt;0.1,-2))))</f>
        <v/>
      </c>
      <c r="BC295" s="554" t="n">
        <v>45657</v>
      </c>
      <c r="BD295" s="22" t="n"/>
      <c r="BE295" s="22">
        <f>X295</f>
        <v/>
      </c>
      <c r="BF295" s="18">
        <f>IF(BD295&gt;0,(BE295-BD295)/BD295,0)</f>
        <v/>
      </c>
      <c r="BG295" s="548">
        <f>IF(BF295&gt;0.05,4,IF(BF295&gt;0,2,IF(BF295&lt;-0.05,-2,IF(BF295&lt;0.1,-4))))</f>
        <v/>
      </c>
      <c r="BH295" s="225" t="n"/>
      <c r="BI295" s="225">
        <f>BH295*M295</f>
        <v/>
      </c>
      <c r="BJ295" s="225">
        <f>IF(BH295&gt;5,-1,IF(BH295&gt;4,0,IF(BH295&gt;3,1,IF(BH295&gt;2,2,IF(BH295&gt;1,2, IF(BH295=0,2,IF(BH295&lt;-5,-2,IF(BH295&lt;4,2,IF(BH295&lt;0,1)))))))))</f>
        <v/>
      </c>
      <c r="BK295" s="31" t="n"/>
      <c r="BL295" s="31">
        <f>BK295*M295</f>
        <v/>
      </c>
      <c r="BM295" s="548">
        <f>IF(BK295&gt;40,4,IF(BK295&gt;30,3.5,IF(BK295&gt;20,3,IF(BK295&gt;10,2,IF(BK295&gt;0,1,IF(BK295=0,0.5,IF(BK295&lt;-40,-4,IF(BK295&lt;-30,-3,IF(BK295&lt;-20,-2.5,IF(BK295&lt;-10,-2,IF(BK295&lt;0,0)))))))))))</f>
        <v/>
      </c>
      <c r="BN295" s="61" t="n"/>
      <c r="BO295" s="61">
        <f>BN295*M295</f>
        <v/>
      </c>
      <c r="BP295" s="548">
        <f>IF(BN295&lt;10,5,IF(BN295&lt;20,4,IF(BN295&lt;30,3,IF(BN295&lt;40,2,IF(BN295&lt;50,1,IF(BN295=50,0,IF(BN295&gt;90,-5,IF(BN295&gt;80,-4,IF(BN295&gt;70,-3,IF(BN295&gt;60,-2,IF(BN295&gt;50,-1,0)))))))))))</f>
        <v/>
      </c>
      <c r="BQ295" s="206" t="n"/>
      <c r="BR295" s="61" t="n"/>
      <c r="BS295" s="337">
        <f>BR295*M295</f>
        <v/>
      </c>
      <c r="BT295" s="225">
        <f>IF(BR295=1,20,IF(BR295&gt;0.9,16,IF(BR295&gt;0.8,12,IF(BR295&gt;0.7,8,IF(BR295&gt;0.6,4,IF(BR295&gt;0.5,0,IF(BR295&gt;0.4,-1,IF(BR295&gt;0.3,-2,IF(BR295&gt;0.2,-3,IF(BR295&gt;0.1,-4,IF(BR295&gt;0,-5,IF(BR295=0,-5))))))))))))</f>
        <v/>
      </c>
      <c r="BU295" s="61" t="n"/>
      <c r="BV295" s="548" t="n"/>
      <c r="BW295" s="548">
        <f>IF(BV295=$BZ$1,8,IF(BV295=$CA$1,4,IF(BV295=$CB$1,0,IF(BV295=$CC$1,-4,IF(BV295=$CE$1,-8)))))</f>
        <v/>
      </c>
      <c r="BX295" s="206" t="inlineStr">
        <is>
          <t>˄</t>
        </is>
      </c>
      <c r="BY295" s="206">
        <f>IF(BX295=BR$1,5,IF(BX295=BV$1,0,IF(BX295=BX$1,-5)))</f>
        <v/>
      </c>
      <c r="BZ295" s="554" t="n"/>
      <c r="CA295" s="548" t="inlineStr">
        <is>
          <t>Buy</t>
        </is>
      </c>
      <c r="CB295" s="61" t="n"/>
      <c r="CC295" s="61" t="n"/>
      <c r="CD295" s="332" t="n"/>
      <c r="CL295" s="332" t="n"/>
    </row>
    <row r="296" hidden="1" ht="17.25" customHeight="1" s="545">
      <c r="B296" s="246" t="n"/>
      <c r="C296" s="246" t="n"/>
      <c r="D296" s="246" t="n"/>
      <c r="E296" s="246" t="n"/>
      <c r="F296" s="246" t="n"/>
      <c r="G296" s="246" t="n"/>
      <c r="H296" s="246" t="n"/>
      <c r="I296" s="246" t="n"/>
      <c r="J296" s="246" t="n"/>
      <c r="K296" s="246" t="n"/>
      <c r="L296" s="270" t="n"/>
      <c r="M296" s="358" t="n"/>
      <c r="N296" s="335" t="n"/>
      <c r="O296" s="246" t="n"/>
      <c r="P296" s="246" t="n"/>
      <c r="Q296" s="246" t="n"/>
      <c r="R296" s="246" t="n"/>
      <c r="S296" s="249">
        <f>IF(BN296&lt;30,$BX$1,IF(BN296&gt;70,$BR$1,$BV$1))</f>
        <v/>
      </c>
      <c r="T296" s="547" t="n"/>
      <c r="U296" s="444" t="n"/>
      <c r="X296" s="80" t="n"/>
      <c r="Y296" s="189" t="n"/>
      <c r="Z296" s="189" t="n"/>
      <c r="AA296" s="22">
        <f>AN296+AP296+AR296+AZ296+BB296+BG296+BJ296+BM296+BT296+BW296+BY296+AC296+AI296+BP296+AK296</f>
        <v/>
      </c>
      <c r="AB296" s="336">
        <f>IF(X296&gt;0,AB$293,0)</f>
        <v/>
      </c>
      <c r="AC296" s="337">
        <f>IF(AB296&gt;0,AC$293,0)</f>
        <v/>
      </c>
      <c r="AD296" s="366">
        <f>AB296*M296</f>
        <v/>
      </c>
      <c r="AE296" s="337">
        <f>AC296*M296</f>
        <v/>
      </c>
      <c r="AF296" s="332" t="n"/>
      <c r="AG296" s="332" t="n"/>
      <c r="AH296" s="225">
        <f>IF(AF296&gt;2500000,AQ$2,IF(AF296&gt;1000000,AR$2,IF(AF296&gt;750000,AS$2,IF(AF296&gt;500000,AT$2,IF(AF296&lt;500000,AU$2)))))</f>
        <v/>
      </c>
      <c r="AI296" s="31">
        <f>IF(AH296=AQ$2,20,IF(AH296=AR$2,15,IF(AH296=AS$2,10,IF(AH296=AT$2,5,IF(AH296=AU$2,0)))))</f>
        <v/>
      </c>
      <c r="AJ296" s="284" t="n"/>
      <c r="AK296" s="31">
        <f>IF(AJ296&gt;84,20,IF(AJ296&gt;80,15,IF(AJ296&gt;75,10,IF(AJ296&gt;70,5,IF(AJ296&gt;49,0,IF(AJ296&lt;1,0,IF(AJ296&lt;20,-20,IF(AJ296&lt;30,-15,IF(AJ296&lt;40,-10,IF(AJ296&lt;50,-5))))))))))</f>
        <v/>
      </c>
      <c r="AL296" s="22" t="n"/>
      <c r="AM296" s="550" t="n"/>
      <c r="AN296" s="22">
        <f>IF(AM296=$AN$1,20,IF(AM296=$AO$1,17,IF(AM296=$AP$1,12,IF(AM296=$AQ$1,5,IF(AM296=$AR$1,0)))))</f>
        <v/>
      </c>
      <c r="AP296" s="31" t="n"/>
      <c r="AQ296" s="175" t="n"/>
      <c r="AR296" s="548">
        <f>IF(AQ296=$AS$1,20,IF(AQ296=$AU$1,18,IF(AQ296=$AW$1,14,IF(AQ296=$AY$1,10,IF(AQ296=$BA$1,5,IF(AQ296=$BC$1,0,IF(AQ296=$BD$1,-2.5)))))))</f>
        <v/>
      </c>
      <c r="AS296" s="189" t="n"/>
      <c r="AT296" s="22">
        <f>IF(AS296&lt;1,5,IF(AS296&lt;2,0,IF(AS296&gt;2,-5, IF(AS296=0,5,IF(AS296&lt;0,-7)))))</f>
        <v/>
      </c>
      <c r="AU296" s="189" t="n"/>
      <c r="AV296" s="22">
        <f>IF(AU296&lt;0,-7,IF(AU296&lt;15,5,IF(AU296&lt;25,2,IF(AU296=25,-5,IF(AU296&gt;25,0)))))</f>
        <v/>
      </c>
      <c r="AW296" s="189" t="n"/>
      <c r="AX296" s="22">
        <f>IF(AW296=1,5,IF(AW296&lt;1,5,IF(AW296&gt;1,0)))</f>
        <v/>
      </c>
      <c r="AY296" s="189" t="n"/>
      <c r="AZ296" s="189">
        <f>IF(AY296=$AS$1,20,IF(AY296=$AU$1,18,IF(AY296=$AW$1,14,IF(AY296=$AY$1,10,IF(AY296=$BA$1,5,IF(AY296=$BC$1,0,IF(AY296=$BD$1,-2.5)))))))</f>
        <v/>
      </c>
      <c r="BA296" s="18" t="n"/>
      <c r="BB296" s="548">
        <f>IF(BA296&gt;0.05,2,IF(BA296&gt;0,1,IF(BA296&lt;-0.05,-1,IF(BA296&lt;0.1,-2))))</f>
        <v/>
      </c>
      <c r="BC296" s="554" t="n">
        <v>45657</v>
      </c>
      <c r="BD296" s="22" t="n"/>
      <c r="BE296" s="22">
        <f>X296</f>
        <v/>
      </c>
      <c r="BF296" s="18">
        <f>IF(BD296&gt;0,(BE296-BD296)/BD296,0)</f>
        <v/>
      </c>
      <c r="BG296" s="548">
        <f>IF(BF296&gt;0.05,4,IF(BF296&gt;0,2,IF(BF296&lt;-0.05,-2,IF(BF296&lt;0.1,-4))))</f>
        <v/>
      </c>
      <c r="BH296" s="225" t="n"/>
      <c r="BI296" s="225">
        <f>BH296*M296</f>
        <v/>
      </c>
      <c r="BJ296" s="225">
        <f>IF(BH296&gt;5,-1,IF(BH296&gt;4,0,IF(BH296&gt;3,1,IF(BH296&gt;2,2,IF(BH296&gt;1,2, IF(BH296=0,2,IF(BH296&lt;-5,-2,IF(BH296&lt;4,2,IF(BH296&lt;0,1)))))))))</f>
        <v/>
      </c>
      <c r="BK296" s="31" t="n"/>
      <c r="BL296" s="31">
        <f>BK296*M296</f>
        <v/>
      </c>
      <c r="BM296" s="548">
        <f>IF(BK296&gt;40,4,IF(BK296&gt;30,3.5,IF(BK296&gt;20,3,IF(BK296&gt;10,2,IF(BK296&gt;0,1,IF(BK296=0,0.5,IF(BK296&lt;-40,-4,IF(BK296&lt;-30,-3,IF(BK296&lt;-20,-2.5,IF(BK296&lt;-10,-2,IF(BK296&lt;0,0)))))))))))</f>
        <v/>
      </c>
      <c r="BN296" s="61" t="n"/>
      <c r="BO296" s="61">
        <f>BN296*M296</f>
        <v/>
      </c>
      <c r="BP296" s="548">
        <f>IF(BN296&lt;10,5,IF(BN296&lt;20,4,IF(BN296&lt;30,3,IF(BN296&lt;40,2,IF(BN296&lt;50,1,IF(BN296=50,0,IF(BN296&gt;90,-5,IF(BN296&gt;80,-4,IF(BN296&gt;70,-3,IF(BN296&gt;60,-2,IF(BN296&gt;50,-1,0)))))))))))</f>
        <v/>
      </c>
      <c r="BQ296" s="206" t="n"/>
      <c r="BR296" s="61" t="n"/>
      <c r="BS296" s="337">
        <f>BR296*M296</f>
        <v/>
      </c>
      <c r="BT296" s="225">
        <f>IF(BR296=1,20,IF(BR296&gt;0.9,16,IF(BR296&gt;0.8,12,IF(BR296&gt;0.7,8,IF(BR296&gt;0.6,4,IF(BR296&gt;0.5,0,IF(BR296&gt;0.4,-1,IF(BR296&gt;0.3,-2,IF(BR296&gt;0.2,-3,IF(BR296&gt;0.1,-4,IF(BR296&gt;0,-5,IF(BR296=0,-5))))))))))))</f>
        <v/>
      </c>
      <c r="BU296" s="61" t="n"/>
      <c r="BV296" s="548" t="n"/>
      <c r="BW296" s="548">
        <f>IF(BV296=$BZ$1,8,IF(BV296=$CA$1,4,IF(BV296=$CB$1,0,IF(BV296=$CC$1,-4,IF(BV296=$CE$1,-8)))))</f>
        <v/>
      </c>
      <c r="BX296" s="206" t="inlineStr">
        <is>
          <t>˄</t>
        </is>
      </c>
      <c r="BY296" s="206">
        <f>IF(BX296=BR$1,5,IF(BX296=BV$1,0,IF(BX296=BX$1,-5)))</f>
        <v/>
      </c>
      <c r="BZ296" s="554" t="n"/>
      <c r="CA296" s="548" t="inlineStr">
        <is>
          <t>Buy</t>
        </is>
      </c>
      <c r="CB296" s="61" t="n"/>
      <c r="CC296" s="61" t="n"/>
      <c r="CD296" s="332" t="n"/>
      <c r="CL296" s="332" t="n"/>
    </row>
    <row r="297" ht="17" customHeight="1" s="545">
      <c r="B297" s="246" t="n"/>
      <c r="C297" s="246" t="n"/>
      <c r="D297" s="246" t="n"/>
      <c r="E297" s="246" t="n"/>
      <c r="F297" s="246" t="n"/>
      <c r="G297" s="246" t="n"/>
      <c r="H297" s="246" t="n"/>
      <c r="I297" s="246" t="n"/>
      <c r="J297" s="246" t="n"/>
      <c r="K297" s="246" t="n"/>
      <c r="L297" s="270" t="n"/>
      <c r="M297" s="358" t="n"/>
      <c r="N297" s="335" t="n"/>
      <c r="O297" s="246" t="n"/>
      <c r="P297" s="246" t="n"/>
      <c r="Q297" s="246" t="n"/>
      <c r="R297" s="246" t="n"/>
      <c r="S297" s="249" t="n"/>
      <c r="T297" s="547" t="n"/>
      <c r="U297" s="444" t="n"/>
      <c r="X297" s="80" t="n"/>
      <c r="Y297" s="80" t="n"/>
      <c r="Z297" s="80" t="n"/>
      <c r="AA297" s="80" t="n"/>
      <c r="AB297" s="80" t="n"/>
      <c r="AC297" s="80" t="n"/>
      <c r="AD297" s="80" t="n"/>
      <c r="AE297" s="80" t="n"/>
      <c r="AF297" s="80" t="n"/>
      <c r="AG297" s="80" t="n"/>
      <c r="AH297" s="80" t="n"/>
      <c r="AI297" s="80" t="n"/>
      <c r="AJ297" s="80" t="n"/>
      <c r="AK297" s="80" t="n"/>
      <c r="AL297" s="80" t="n"/>
      <c r="AM297" s="80" t="n"/>
      <c r="AN297" s="80" t="n"/>
      <c r="AO297" s="80" t="n"/>
      <c r="AP297" s="80" t="n"/>
      <c r="AQ297" s="80" t="n"/>
      <c r="AR297" s="80" t="n"/>
      <c r="AS297" s="80" t="n"/>
      <c r="AT297" s="80" t="n"/>
      <c r="AU297" s="80" t="n"/>
      <c r="AV297" s="80" t="n"/>
      <c r="AW297" s="80" t="n"/>
      <c r="AX297" s="80" t="n"/>
      <c r="AY297" s="80" t="n"/>
      <c r="AZ297" s="80" t="n"/>
      <c r="BA297" s="80" t="n"/>
      <c r="BB297" s="80" t="n"/>
      <c r="BC297" s="80" t="n"/>
      <c r="BD297" s="80" t="n"/>
      <c r="BE297" s="80" t="n"/>
      <c r="BF297" s="80" t="n"/>
      <c r="BG297" s="80" t="n"/>
      <c r="BH297" s="80" t="n"/>
      <c r="BI297" s="80" t="n"/>
      <c r="BJ297" s="80" t="n"/>
      <c r="BK297" s="80" t="n"/>
      <c r="BL297" s="80" t="n"/>
      <c r="BM297" s="80" t="n"/>
      <c r="BN297" s="80" t="n"/>
      <c r="BO297" s="80" t="n"/>
      <c r="BP297" s="80" t="n"/>
      <c r="BQ297" s="80" t="n"/>
      <c r="BR297" s="80" t="n"/>
      <c r="BS297" s="80" t="n"/>
      <c r="BT297" s="80" t="n"/>
      <c r="BU297" s="80" t="n"/>
      <c r="BV297" s="80" t="n"/>
      <c r="BW297" s="80" t="n"/>
      <c r="BX297" s="80" t="n"/>
      <c r="BY297" s="80" t="n"/>
      <c r="BZ297" s="80" t="n"/>
      <c r="CA297" s="548" t="n"/>
      <c r="CB297" s="61" t="n"/>
      <c r="CC297" s="61" t="n"/>
      <c r="CD297" s="332" t="n"/>
      <c r="CL297" s="332" t="n"/>
    </row>
    <row r="298" ht="17" customHeight="1" s="545">
      <c r="B298" s="246" t="n"/>
      <c r="C298" s="246" t="n"/>
      <c r="D298" s="246" t="n"/>
      <c r="E298" s="246" t="n"/>
      <c r="F298" s="246" t="n"/>
      <c r="G298" s="246" t="n"/>
      <c r="H298" s="246" t="n"/>
      <c r="I298" s="246" t="n"/>
      <c r="J298" s="246" t="n"/>
      <c r="K298" s="246" t="n"/>
      <c r="L298" s="270" t="n"/>
      <c r="M298" s="358" t="n"/>
      <c r="N298" s="335" t="n"/>
      <c r="O298" s="246" t="n"/>
      <c r="P298" s="246" t="n"/>
      <c r="Q298" s="246" t="n"/>
      <c r="R298" s="246" t="n"/>
      <c r="S298" s="249" t="n"/>
      <c r="T298" s="456" t="inlineStr">
        <is>
          <t>KRE</t>
        </is>
      </c>
      <c r="U298" s="444" t="inlineStr">
        <is>
          <t>Regonal Banks</t>
        </is>
      </c>
      <c r="X298" s="80" t="n"/>
      <c r="Y298" s="80" t="n"/>
      <c r="Z298" s="80" t="n"/>
      <c r="AA298" s="80" t="n"/>
      <c r="AB298" s="455">
        <f>VLOOKUP(CLEAN(TRIM(T298)), 'ETF''s'!$B$7:$C$42, 2, FALSE)</f>
        <v/>
      </c>
      <c r="AC298" s="506">
        <f>VLOOKUP(CLEAN(TRIM(T298)), 'ETF''s'!$B$7:$D$42, 3, FALSE)</f>
        <v/>
      </c>
      <c r="AD298" s="80" t="n"/>
      <c r="AE298" s="80" t="n"/>
      <c r="AF298" s="80" t="n"/>
      <c r="AG298" s="80" t="n"/>
      <c r="AH298" s="80" t="n"/>
      <c r="AI298" s="80" t="n"/>
      <c r="AJ298" s="80" t="n"/>
      <c r="AK298" s="80" t="n"/>
      <c r="AL298" s="80" t="n"/>
      <c r="AM298" s="80" t="n"/>
      <c r="AN298" s="80" t="n"/>
      <c r="AO298" s="80" t="n"/>
      <c r="AP298" s="80" t="n"/>
      <c r="AQ298" s="80" t="n"/>
      <c r="AR298" s="80" t="n"/>
      <c r="AS298" s="80" t="n"/>
      <c r="AT298" s="80" t="n"/>
      <c r="AU298" s="80" t="n"/>
      <c r="AV298" s="80" t="n"/>
      <c r="AW298" s="80" t="n"/>
      <c r="AX298" s="80" t="n"/>
      <c r="AY298" s="80" t="n"/>
      <c r="AZ298" s="80" t="n"/>
      <c r="BA298" s="80" t="n"/>
      <c r="BB298" s="80" t="n"/>
      <c r="BC298" s="80" t="n"/>
      <c r="BD298" s="80" t="n"/>
      <c r="BE298" s="80" t="n"/>
      <c r="BF298" s="80" t="n"/>
      <c r="BG298" s="80" t="n"/>
      <c r="BH298" s="80" t="n"/>
      <c r="BI298" s="80" t="n"/>
      <c r="BJ298" s="80" t="n"/>
      <c r="BK298" s="80" t="n"/>
      <c r="BL298" s="80" t="n"/>
      <c r="BM298" s="80" t="n"/>
      <c r="BN298" s="80" t="n"/>
      <c r="BO298" s="80" t="n"/>
      <c r="BP298" s="80" t="n"/>
      <c r="BQ298" s="80" t="n"/>
      <c r="BR298" s="80" t="n"/>
      <c r="BS298" s="80" t="n"/>
      <c r="BT298" s="80" t="n"/>
      <c r="BU298" s="80" t="n"/>
      <c r="BV298" s="80" t="n"/>
      <c r="BW298" s="80" t="n"/>
      <c r="BX298" s="80" t="n"/>
      <c r="BY298" s="80" t="n"/>
      <c r="BZ298" s="80" t="n"/>
      <c r="CA298" s="548" t="n"/>
      <c r="CB298" s="61" t="n"/>
      <c r="CC298" s="61" t="n"/>
      <c r="CD298" s="332" t="n"/>
      <c r="CL298" s="332" t="n"/>
      <c r="CR298" t="inlineStr">
        <is>
          <t>Regonal Banks</t>
        </is>
      </c>
    </row>
    <row r="299">
      <c r="B299" s="246" t="n"/>
      <c r="C299" s="246" t="n"/>
      <c r="D299" s="246" t="n"/>
      <c r="E299" s="246" t="n"/>
      <c r="F299" s="246" t="n"/>
      <c r="G299" s="246" t="n"/>
      <c r="H299" s="246" t="n"/>
      <c r="I299" s="246" t="n"/>
      <c r="J299" s="246" t="n"/>
      <c r="K299" s="246" t="n"/>
      <c r="L299" s="270" t="n"/>
      <c r="M299" s="358" t="n"/>
      <c r="N299" s="335" t="n"/>
      <c r="O299" s="246" t="n"/>
      <c r="P299" s="246" t="n"/>
      <c r="Q299" s="246" t="n"/>
      <c r="R299" s="246" t="n"/>
      <c r="S299" s="249">
        <f>IF(BN299&lt;30,$BX$1,IF(BN299&gt;70,$BR$1,$BV$1))</f>
        <v/>
      </c>
      <c r="T299" s="547" t="n"/>
      <c r="U299" s="547" t="inlineStr">
        <is>
          <t>WAL</t>
        </is>
      </c>
      <c r="V299" t="inlineStr">
        <is>
          <t>Western Alliance Bancor</t>
        </is>
      </c>
      <c r="X299" t="n">
        <v>86.56</v>
      </c>
      <c r="Y299" s="189" t="n"/>
      <c r="Z299" s="189" t="n"/>
      <c r="AA299" s="22">
        <f>AN299+AP299+AR299+AZ299+BB299+BG299+BJ299+BM299+BT299+BW299+BY299+AC299+AI299+BP299+AK299</f>
        <v/>
      </c>
      <c r="AB299" s="336">
        <f>IF(X299&gt;0,AB$298,0)</f>
        <v/>
      </c>
      <c r="AC299" s="337">
        <f>IF(AB299&gt;0,AC$298,0)</f>
        <v/>
      </c>
      <c r="AD299" s="366">
        <f>AB299*M299</f>
        <v/>
      </c>
      <c r="AE299" s="337">
        <f>AC299*M299</f>
        <v/>
      </c>
      <c r="AF299" s="332" t="n">
        <v>866656</v>
      </c>
      <c r="AG299" s="332" t="n">
        <v>221687</v>
      </c>
      <c r="AH299" s="225">
        <f>IF(AF299&gt;2500000,AQ$2,IF(AF299&gt;1000000,AR$2,IF(AF299&gt;750000,AS$2,IF(AF299&gt;500000,AT$2,IF(AF299&lt;500000,AU$2)))))</f>
        <v/>
      </c>
      <c r="AI299" s="31">
        <f>IF(AH299=AQ$2,20,IF(AH299=AR$2,15,IF(AH299=AS$2,10,IF(AH299=AT$2,5,IF(AH299=AU$2,0)))))</f>
        <v/>
      </c>
      <c r="AJ299" s="284" t="n">
        <v>23</v>
      </c>
      <c r="AK299" s="31">
        <f>IF(AJ299&gt;84,20,IF(AJ299&gt;80,15,IF(AJ299&gt;75,10,IF(AJ299&gt;70,5,IF(AJ299&gt;49,0,IF(AJ299&lt;1,0,IF(AJ299&lt;20,-20,IF(AJ299&lt;30,-15,IF(AJ299&lt;40,-10,IF(AJ299&lt;50,-5))))))))))</f>
        <v/>
      </c>
      <c r="AL299" s="22" t="n"/>
      <c r="AM299" s="550" t="inlineStr">
        <is>
          <t>C</t>
        </is>
      </c>
      <c r="AN299" s="22">
        <f>IF(AM299=$AN$1,20,IF(AM299=$AO$1,17,IF(AM299=$AP$1,12,IF(AM299=$AQ$1,5,IF(AM299=$AR$1,0)))))</f>
        <v/>
      </c>
      <c r="AP299" s="31" t="n"/>
      <c r="AQ299" s="239" t="inlineStr">
        <is>
          <t>Bullish</t>
        </is>
      </c>
      <c r="AR299" s="548">
        <f>IF(AQ299=$AS$1,20,IF(AQ299=$AU$1,18,IF(AQ299=$AW$1,14,IF(AQ299=$AY$1,10,IF(AQ299=$BA$1,5,IF(AQ299=$BC$1,0,IF(AQ299=$BD$1,-2.5)))))))</f>
        <v/>
      </c>
      <c r="AS299" s="189" t="n">
        <v>0.51</v>
      </c>
      <c r="AT299" s="22">
        <f>IF(AS299&lt;1,5,IF(AS299&lt;2,0,IF(AS299&gt;2,-5, IF(AS299=0,5,IF(AS299&lt;0,-7)))))</f>
        <v/>
      </c>
      <c r="AU299" s="189" t="n">
        <v>11.41</v>
      </c>
      <c r="AV299" s="22">
        <f>IF(AU299&lt;0,-7,IF(AU299&lt;15,5,IF(AU299&lt;25,2,IF(AU299=25,-5,IF(AU299&gt;25,0)))))</f>
        <v/>
      </c>
      <c r="AW299" s="189" t="n">
        <v>0.67</v>
      </c>
      <c r="AX299" s="22">
        <f>IF(AW299=1,5,IF(AW299&lt;1,5,IF(AW299&gt;1,0)))</f>
        <v/>
      </c>
      <c r="AY299" s="176" t="inlineStr">
        <is>
          <t>V Bullish</t>
        </is>
      </c>
      <c r="AZ299" s="189">
        <f>IF(AY299=$AS$1,20,IF(AY299=$AU$1,18,IF(AY299=$AW$1,14,IF(AY299=$AY$1,10,IF(AY299=$BA$1,5,IF(AY299=$BC$1,0,IF(AY299=$BD$1,-2.5)))))))</f>
        <v/>
      </c>
      <c r="BA299" s="18" t="n">
        <v>0.041</v>
      </c>
      <c r="BB299" s="548">
        <f>IF(BA299&gt;0.05,2,IF(BA299&gt;0,1,IF(BA299&lt;-0.05,-1,IF(BA299&lt;0.1,-2))))</f>
        <v/>
      </c>
      <c r="BC299" s="554" t="n">
        <v>45657</v>
      </c>
      <c r="BD299" s="22" t="n">
        <v>82.41</v>
      </c>
      <c r="BE299" s="22">
        <f>X299</f>
        <v/>
      </c>
      <c r="BF299" s="18">
        <f>IF(BD299&gt;0,(BE299-BD299)/BD299,0)</f>
        <v/>
      </c>
      <c r="BG299" s="548">
        <f>IF(BF299&gt;0.05,4,IF(BF299&gt;0,2,IF(BF299&lt;-0.05,-2,IF(BF299&lt;0.1,-4))))</f>
        <v/>
      </c>
      <c r="BH299" s="225" t="n">
        <v>0</v>
      </c>
      <c r="BI299" s="225">
        <f>BH299*M414</f>
        <v/>
      </c>
      <c r="BJ299" s="225">
        <f>IF(BH299&gt;5,-1,IF(BH299&gt;4,0,IF(BH299&gt;3,1,IF(BH299&gt;2,2,IF(BH299&gt;1,2, IF(BH299=0,2,IF(BH299&lt;-5,-2,IF(BH299&lt;4,2,IF(BH299&lt;0,1)))))))))</f>
        <v/>
      </c>
      <c r="BK299" s="31" t="n">
        <v>-11</v>
      </c>
      <c r="BL299" s="31">
        <f>BK299*M414</f>
        <v/>
      </c>
      <c r="BM299" s="548">
        <f>IF(BK299&gt;40,4,IF(BK299&gt;30,3.5,IF(BK299&gt;20,3,IF(BK299&gt;10,2,IF(BK299&gt;0,1,IF(BK299=0,0.5,IF(BK299&lt;-40,-4,IF(BK299&lt;-30,-3,IF(BK299&lt;-20,-2.5,IF(BK299&lt;-10,-2,IF(BK299&lt;0,0)))))))))))</f>
        <v/>
      </c>
      <c r="BN299" s="61" t="n">
        <v>21</v>
      </c>
      <c r="BO299" s="61">
        <f>BN299*#REF!</f>
        <v/>
      </c>
      <c r="BP299" s="548">
        <f>IF(BN299&lt;10,5,IF(BN299&lt;20,4,IF(BN299&lt;30,3,IF(BN299&lt;40,2,IF(BN299&lt;50,1,IF(BN299=50,0,IF(BN299&gt;90,-5,IF(BN299&gt;80,-4,IF(BN299&gt;70,-3,IF(BN299&gt;60,-2,IF(BN299&gt;50,-1,0)))))))))))</f>
        <v/>
      </c>
      <c r="BQ299" s="206" t="n"/>
      <c r="BR299" s="61" t="n">
        <v>0.51</v>
      </c>
      <c r="BS299" s="337">
        <f>BR299*M299</f>
        <v/>
      </c>
      <c r="BT299" s="225">
        <f>IF(BR299=1,20,IF(BR299&gt;0.9,16,IF(BR299&gt;0.8,12,IF(BR299&gt;0.7,8,IF(BR299&gt;0.6,4,IF(BR299&gt;0.5,0,IF(BR299&gt;0.4,-1,IF(BR299&gt;0.3,-2,IF(BR299&gt;0.2,-3,IF(BR299&gt;0.1,-4,IF(BR299&gt;0,-5,IF(BR299=0,-5))))))))))))</f>
        <v/>
      </c>
      <c r="BU299" s="61" t="n"/>
      <c r="BV299" s="548" t="inlineStr">
        <is>
          <t>V Bull</t>
        </is>
      </c>
      <c r="BW299" s="548">
        <f>IF(BV299=$BZ$1,8,IF(BV299=$CA$1,4,IF(BV299=$CB$1,0,IF(BV299=$CC$1,-4,IF(BV299=$CE$1,-8)))))</f>
        <v/>
      </c>
      <c r="BX299" s="206" t="inlineStr">
        <is>
          <t>˄</t>
        </is>
      </c>
      <c r="BY299" s="206">
        <f>IF(BX299=BR$1,5,IF(BX299=BV$1,0,IF(BX299=BX$1,-5)))</f>
        <v/>
      </c>
      <c r="BZ299" s="554" t="n">
        <v>45951</v>
      </c>
      <c r="CA299" s="548" t="inlineStr">
        <is>
          <t>Buy</t>
        </is>
      </c>
      <c r="CB299" s="61" t="n"/>
      <c r="CC299" s="61" t="n"/>
      <c r="CD299" s="332" t="n"/>
      <c r="CE299" t="inlineStr">
        <is>
          <t>Financials</t>
        </is>
      </c>
      <c r="CF299" t="inlineStr">
        <is>
          <t>Banks</t>
        </is>
      </c>
      <c r="CG299" t="inlineStr">
        <is>
          <t>Banks</t>
        </is>
      </c>
      <c r="CH299" t="inlineStr">
        <is>
          <t>Regional Banks</t>
        </is>
      </c>
      <c r="CL299" s="332" t="n"/>
      <c r="CR299" t="inlineStr">
        <is>
          <t>WAL</t>
        </is>
      </c>
    </row>
    <row r="300">
      <c r="B300" s="246" t="n"/>
      <c r="C300" s="246" t="n"/>
      <c r="D300" s="246" t="n"/>
      <c r="E300" s="246" t="n"/>
      <c r="F300" s="246" t="n"/>
      <c r="G300" s="246" t="n"/>
      <c r="H300" s="246" t="n"/>
      <c r="I300" s="246" t="n"/>
      <c r="J300" s="246" t="n"/>
      <c r="K300" s="246" t="n"/>
      <c r="L300" s="270" t="n"/>
      <c r="M300" s="358" t="n"/>
      <c r="N300" s="335" t="n"/>
      <c r="O300" s="246" t="n"/>
      <c r="P300" s="246" t="n"/>
      <c r="Q300" s="246" t="n"/>
      <c r="R300" s="246" t="n"/>
      <c r="S300" s="249">
        <f>IF(BN300&lt;30,$BX$1,IF(BN300&gt;70,$BR$1,$BV$1))</f>
        <v/>
      </c>
      <c r="T300" s="547" t="n"/>
      <c r="U300" s="547" t="inlineStr">
        <is>
          <t>COLB</t>
        </is>
      </c>
      <c r="V300" t="inlineStr">
        <is>
          <t>Columbia Banking System, Inc.</t>
        </is>
      </c>
      <c r="X300" t="n">
        <v>26.41</v>
      </c>
      <c r="Y300" s="189" t="n"/>
      <c r="Z300" s="189" t="n"/>
      <c r="AA300" s="22">
        <f>AN300+AP300+AR300+AZ300+BB300+BG300+BJ300+BM300+BT300+BW300+BY300+AC300+AI300+BP300+AK300</f>
        <v/>
      </c>
      <c r="AB300" s="336">
        <f>IF(X300&gt;0,AB$298,0)</f>
        <v/>
      </c>
      <c r="AC300" s="337">
        <f>IF(AB300&gt;0,AC$298,0)</f>
        <v/>
      </c>
      <c r="AD300" s="366">
        <f>AB300*M300</f>
        <v/>
      </c>
      <c r="AE300" s="337">
        <f>AC300*M300</f>
        <v/>
      </c>
      <c r="AF300" s="332" t="n">
        <v>361811</v>
      </c>
      <c r="AG300" s="332" t="n">
        <v>92609</v>
      </c>
      <c r="AH300" s="225">
        <f>IF(AF300&gt;2500000,AQ$2,IF(AF300&gt;1000000,AR$2,IF(AF300&gt;750000,AS$2,IF(AF300&gt;500000,AT$2,IF(AF300&lt;500000,AU$2)))))</f>
        <v/>
      </c>
      <c r="AI300" s="31">
        <f>IF(AH300=AQ$2,20,IF(AH300=AR$2,15,IF(AH300=AS$2,10,IF(AH300=AT$2,5,IF(AH300=AU$2,0)))))</f>
        <v/>
      </c>
      <c r="AJ300" s="284" t="n">
        <v>61</v>
      </c>
      <c r="AK300" s="31">
        <f>IF(AJ300&gt;84,20,IF(AJ300&gt;80,15,IF(AJ300&gt;75,10,IF(AJ300&gt;70,5,IF(AJ300&gt;49,0,IF(AJ300&lt;1,0,IF(AJ300&lt;20,-20,IF(AJ300&lt;30,-15,IF(AJ300&lt;40,-10,IF(AJ300&lt;50,-5))))))))))</f>
        <v/>
      </c>
      <c r="AL300" s="22" t="n"/>
      <c r="AM300" s="550" t="inlineStr">
        <is>
          <t>C</t>
        </is>
      </c>
      <c r="AN300" s="22">
        <f>IF(AM300=$AN$1,20,IF(AM300=$AO$1,17,IF(AM300=$AP$1,12,IF(AM300=$AQ$1,5,IF(AM300=$AR$1,0)))))</f>
        <v/>
      </c>
      <c r="AP300" s="31" t="n"/>
      <c r="AQ300" s="176" t="inlineStr">
        <is>
          <t>V Bullish</t>
        </is>
      </c>
      <c r="AR300" s="548">
        <f>IF(AQ300=$AS$1,20,IF(AQ300=$AU$1,18,IF(AQ300=$AW$1,14,IF(AQ300=$AY$1,10,IF(AQ300=$BA$1,5,IF(AQ300=$BC$1,0,IF(AQ300=$BD$1,-2.5)))))))</f>
        <v/>
      </c>
      <c r="AS300" s="189" t="n">
        <v>0.11</v>
      </c>
      <c r="AT300" s="22">
        <f>IF(AS300&lt;1,5,IF(AS300&lt;2,0,IF(AS300&gt;2,-5, IF(AS300=0,5,IF(AS300&lt;0,-7)))))</f>
        <v/>
      </c>
      <c r="AU300" s="189" t="n">
        <v>10.41</v>
      </c>
      <c r="AV300" s="22">
        <f>IF(AU300&lt;0,-7,IF(AU300&lt;15,5,IF(AU300&lt;25,2,IF(AU300=25,-5,IF(AU300&gt;25,0)))))</f>
        <v/>
      </c>
      <c r="AW300" s="189" t="n">
        <v>1.78</v>
      </c>
      <c r="AX300" s="22">
        <f>IF(AW300=1,5,IF(AW300&lt;1,5,IF(AW300&gt;1,0)))</f>
        <v/>
      </c>
      <c r="AY300" s="175" t="inlineStr">
        <is>
          <t>Neutral</t>
        </is>
      </c>
      <c r="AZ300" s="189">
        <f>IF(AY300=$AS$1,20,IF(AY300=$AU$1,18,IF(AY300=$AW$1,14,IF(AY300=$AY$1,10,IF(AY300=$BA$1,5,IF(AY300=$BC$1,0,IF(AY300=$BD$1,-2.5)))))))</f>
        <v/>
      </c>
      <c r="BA300" s="18" t="n">
        <v>0.04</v>
      </c>
      <c r="BB300" s="548">
        <f>IF(BA300&gt;0.05,2,IF(BA300&gt;0,1,IF(BA300&lt;-0.05,-1,IF(BA300&lt;0.1,-2))))</f>
        <v/>
      </c>
      <c r="BC300" s="554" t="n">
        <v>45657</v>
      </c>
      <c r="BD300" s="22" t="n">
        <v>25.89</v>
      </c>
      <c r="BE300" s="22">
        <f>X300</f>
        <v/>
      </c>
      <c r="BF300" s="18">
        <f>IF(BD300&gt;0,(BE300-BD300)/BD300,0)</f>
        <v/>
      </c>
      <c r="BG300" s="548">
        <f>IF(BF300&gt;0.05,4,IF(BF300&gt;0,2,IF(BF300&lt;-0.05,-2,IF(BF300&lt;0.1,-4))))</f>
        <v/>
      </c>
      <c r="BH300" s="225" t="n">
        <v>1</v>
      </c>
      <c r="BI300" s="225">
        <f>BH300*M415</f>
        <v/>
      </c>
      <c r="BJ300" s="225">
        <f>IF(BH300&gt;5,-1,IF(BH300&gt;4,0,IF(BH300&gt;3,1,IF(BH300&gt;2,2,IF(BH300&gt;1,2, IF(BH300=0,2,IF(BH300&lt;-5,-2,IF(BH300&lt;4,2,IF(BH300&lt;0,1)))))))))</f>
        <v/>
      </c>
      <c r="BK300" s="31" t="n">
        <v>-12</v>
      </c>
      <c r="BL300" s="31">
        <f>BK300*M415</f>
        <v/>
      </c>
      <c r="BM300" s="548">
        <f>IF(BK300&gt;40,4,IF(BK300&gt;30,3.5,IF(BK300&gt;20,3,IF(BK300&gt;10,2,IF(BK300&gt;0,1,IF(BK300=0,0.5,IF(BK300&lt;-40,-4,IF(BK300&lt;-30,-3,IF(BK300&lt;-20,-2.5,IF(BK300&lt;-10,-2,IF(BK300&lt;0,0)))))))))))</f>
        <v/>
      </c>
      <c r="BN300" s="61" t="n">
        <v>32</v>
      </c>
      <c r="BO300" s="61">
        <f>BN300*#REF!</f>
        <v/>
      </c>
      <c r="BP300" s="548">
        <f>IF(BN300&lt;10,5,IF(BN300&lt;20,4,IF(BN300&lt;30,3,IF(BN300&lt;40,2,IF(BN300&lt;50,1,IF(BN300=50,0,IF(BN300&gt;90,-5,IF(BN300&gt;80,-4,IF(BN300&gt;70,-3,IF(BN300&gt;60,-2,IF(BN300&gt;50,-1,0)))))))))))</f>
        <v/>
      </c>
      <c r="BQ300" s="206" t="n"/>
      <c r="BR300" s="61" t="n">
        <v>0.36</v>
      </c>
      <c r="BS300" s="337">
        <f>BR300*M300</f>
        <v/>
      </c>
      <c r="BT300" s="225">
        <f>IF(BR300=1,20,IF(BR300&gt;0.9,16,IF(BR300&gt;0.8,12,IF(BR300&gt;0.7,8,IF(BR300&gt;0.6,4,IF(BR300&gt;0.5,0,IF(BR300&gt;0.4,-1,IF(BR300&gt;0.3,-2,IF(BR300&gt;0.2,-3,IF(BR300&gt;0.1,-4,IF(BR300&gt;0,-5,IF(BR300=0,-5))))))))))))</f>
        <v/>
      </c>
      <c r="BU300" s="61" t="n"/>
      <c r="BV300" s="548" t="inlineStr">
        <is>
          <t>V Bull</t>
        </is>
      </c>
      <c r="BW300" s="548">
        <f>IF(BV300=$BZ$1,8,IF(BV300=$CA$1,4,IF(BV300=$CB$1,0,IF(BV300=$CC$1,-4,IF(BV300=$CE$1,-8)))))</f>
        <v/>
      </c>
      <c r="BX300" s="206" t="inlineStr">
        <is>
          <t>˄</t>
        </is>
      </c>
      <c r="BY300" s="206">
        <f>IF(BX300=BR$1,5,IF(BX300=BV$1,0,IF(BX300=BX$1,-5)))</f>
        <v/>
      </c>
      <c r="BZ300" s="554" t="n">
        <v>45991</v>
      </c>
      <c r="CA300" s="548" t="inlineStr">
        <is>
          <t>Hold</t>
        </is>
      </c>
      <c r="CB300" s="61" t="n"/>
      <c r="CC300" s="61" t="n"/>
      <c r="CD300" s="332" t="n"/>
      <c r="CE300" t="inlineStr">
        <is>
          <t>Financials</t>
        </is>
      </c>
      <c r="CF300" t="inlineStr">
        <is>
          <t>Banks</t>
        </is>
      </c>
      <c r="CG300" t="inlineStr">
        <is>
          <t>Banks</t>
        </is>
      </c>
      <c r="CH300" t="inlineStr">
        <is>
          <t>Regional Banks</t>
        </is>
      </c>
      <c r="CL300" s="332" t="n"/>
      <c r="CR300" t="inlineStr">
        <is>
          <t>COLB</t>
        </is>
      </c>
    </row>
    <row r="301" hidden="1" ht="17.25" customHeight="1" s="545">
      <c r="B301" s="246" t="n"/>
      <c r="C301" s="246" t="n"/>
      <c r="D301" s="246" t="n"/>
      <c r="E301" s="246" t="n"/>
      <c r="F301" s="246" t="n"/>
      <c r="G301" s="246" t="n"/>
      <c r="H301" s="246" t="n"/>
      <c r="I301" s="246" t="n"/>
      <c r="J301" s="246" t="n"/>
      <c r="K301" s="246" t="n"/>
      <c r="L301" s="270" t="n"/>
      <c r="M301" s="358" t="n"/>
      <c r="N301" s="335" t="n"/>
      <c r="O301" s="246" t="n"/>
      <c r="P301" s="246" t="n"/>
      <c r="Q301" s="246" t="n"/>
      <c r="R301" s="246" t="n"/>
      <c r="S301" s="249">
        <f>IF(BN301&lt;30,$BX$1,IF(BN301&gt;70,$BR$1,$BV$1))</f>
        <v/>
      </c>
      <c r="T301" s="547" t="n"/>
      <c r="U301" s="444" t="n"/>
      <c r="X301" s="80" t="n"/>
      <c r="Y301" s="189" t="n"/>
      <c r="Z301" s="189" t="n"/>
      <c r="AA301" s="22">
        <f>AN301+AP301+AR301+AZ301+BB301+BG301+BJ301+BM301+BT301+BW301+BY301+AC301+AI301+BP301+AK301</f>
        <v/>
      </c>
      <c r="AB301" s="336">
        <f>IF(X301&gt;0,AB$298,0)</f>
        <v/>
      </c>
      <c r="AC301" s="337">
        <f>IF(AB301&gt;0,AC$298,0)</f>
        <v/>
      </c>
      <c r="AD301" s="366">
        <f>AB301*M301</f>
        <v/>
      </c>
      <c r="AE301" s="337">
        <f>AC301*M301</f>
        <v/>
      </c>
      <c r="AF301" s="332" t="n"/>
      <c r="AG301" s="332" t="n"/>
      <c r="AH301" s="225">
        <f>IF(AF301&gt;2500000,AQ$2,IF(AF301&gt;1000000,AR$2,IF(AF301&gt;750000,AS$2,IF(AF301&gt;500000,AT$2,IF(AF301&lt;500000,AU$2)))))</f>
        <v/>
      </c>
      <c r="AI301" s="31">
        <f>IF(AH301=AQ$2,20,IF(AH301=AR$2,15,IF(AH301=AS$2,10,IF(AH301=AT$2,5,IF(AH301=AU$2,0)))))</f>
        <v/>
      </c>
      <c r="AJ301" s="284" t="n"/>
      <c r="AK301" s="31">
        <f>IF(AJ301&gt;84,20,IF(AJ301&gt;80,15,IF(AJ301&gt;75,10,IF(AJ301&gt;70,5,IF(AJ301&gt;49,0,IF(AJ301&lt;1,0,IF(AJ301&lt;20,-20,IF(AJ301&lt;30,-15,IF(AJ301&lt;40,-10,IF(AJ301&lt;50,-5))))))))))</f>
        <v/>
      </c>
      <c r="AL301" s="22" t="n"/>
      <c r="AM301" s="550" t="n"/>
      <c r="AN301" s="22">
        <f>IF(AM301=$AN$1,20,IF(AM301=$AO$1,17,IF(AM301=$AP$1,12,IF(AM301=$AQ$1,5,IF(AM301=$AR$1,0)))))</f>
        <v/>
      </c>
      <c r="AP301" s="31" t="n"/>
      <c r="AQ301" s="175" t="n"/>
      <c r="AR301" s="548">
        <f>IF(AQ301=$AS$1,20,IF(AQ301=$AU$1,18,IF(AQ301=$AW$1,14,IF(AQ301=$AY$1,10,IF(AQ301=$BA$1,5,IF(AQ301=$BC$1,0,IF(AQ301=$BD$1,-2.5)))))))</f>
        <v/>
      </c>
      <c r="AS301" s="189" t="n"/>
      <c r="AT301" s="22">
        <f>IF(AS301&lt;1,5,IF(AS301&lt;2,0,IF(AS301&gt;2,-5, IF(AS301=0,5,IF(AS301&lt;0,-7)))))</f>
        <v/>
      </c>
      <c r="AU301" s="189" t="n"/>
      <c r="AV301" s="22">
        <f>IF(AU301&lt;0,-7,IF(AU301&lt;15,5,IF(AU301&lt;25,2,IF(AU301=25,-5,IF(AU301&gt;25,0)))))</f>
        <v/>
      </c>
      <c r="AW301" s="189" t="n"/>
      <c r="AX301" s="22">
        <f>IF(AW301=1,5,IF(AW301&lt;1,5,IF(AW301&gt;1,0)))</f>
        <v/>
      </c>
      <c r="AY301" s="189" t="n"/>
      <c r="AZ301" s="189">
        <f>IF(AY301=$AS$1,20,IF(AY301=$AU$1,18,IF(AY301=$AW$1,14,IF(AY301=$AY$1,10,IF(AY301=$BA$1,5,IF(AY301=$BC$1,0,IF(AY301=$BD$1,-2.5)))))))</f>
        <v/>
      </c>
      <c r="BA301" s="18" t="n"/>
      <c r="BB301" s="548">
        <f>IF(BA301&gt;0.05,2,IF(BA301&gt;0,1,IF(BA301&lt;-0.05,-1,IF(BA301&lt;0.1,-2))))</f>
        <v/>
      </c>
      <c r="BC301" s="554" t="n">
        <v>45657</v>
      </c>
      <c r="BD301" s="22" t="n"/>
      <c r="BE301" s="22">
        <f>X301</f>
        <v/>
      </c>
      <c r="BF301" s="18">
        <f>IF(BD301&gt;0,(BE301-BD301)/BD301,0)</f>
        <v/>
      </c>
      <c r="BG301" s="548">
        <f>IF(BF301&gt;0.05,4,IF(BF301&gt;0,2,IF(BF301&lt;-0.05,-2,IF(BF301&lt;0.1,-4))))</f>
        <v/>
      </c>
      <c r="BH301" s="225" t="n"/>
      <c r="BI301" s="225">
        <f>BH301*M301</f>
        <v/>
      </c>
      <c r="BJ301" s="225">
        <f>IF(BH301&gt;5,-1,IF(BH301&gt;4,0,IF(BH301&gt;3,1,IF(BH301&gt;2,2,IF(BH301&gt;1,2, IF(BH301=0,2,IF(BH301&lt;-5,-2,IF(BH301&lt;4,2,IF(BH301&lt;0,1)))))))))</f>
        <v/>
      </c>
      <c r="BK301" s="31" t="n"/>
      <c r="BL301" s="31">
        <f>BK301*M301</f>
        <v/>
      </c>
      <c r="BM301" s="548">
        <f>IF(BK301&gt;40,4,IF(BK301&gt;30,3.5,IF(BK301&gt;20,3,IF(BK301&gt;10,2,IF(BK301&gt;0,1,IF(BK301=0,0.5,IF(BK301&lt;-40,-4,IF(BK301&lt;-30,-3,IF(BK301&lt;-20,-2.5,IF(BK301&lt;-10,-2,IF(BK301&lt;0,0)))))))))))</f>
        <v/>
      </c>
      <c r="BN301" s="61" t="n"/>
      <c r="BO301" s="61">
        <f>BN301*M301</f>
        <v/>
      </c>
      <c r="BP301" s="548">
        <f>IF(BN301&lt;10,5,IF(BN301&lt;20,4,IF(BN301&lt;30,3,IF(BN301&lt;40,2,IF(BN301&lt;50,1,IF(BN301=50,0,IF(BN301&gt;90,-5,IF(BN301&gt;80,-4,IF(BN301&gt;70,-3,IF(BN301&gt;60,-2,IF(BN301&gt;50,-1,0)))))))))))</f>
        <v/>
      </c>
      <c r="BQ301" s="206" t="n"/>
      <c r="BR301" s="61" t="n"/>
      <c r="BS301" s="337">
        <f>BR301*M301</f>
        <v/>
      </c>
      <c r="BT301" s="225">
        <f>IF(BR301=1,20,IF(BR301&gt;0.9,16,IF(BR301&gt;0.8,12,IF(BR301&gt;0.7,8,IF(BR301&gt;0.6,4,IF(BR301&gt;0.5,0,IF(BR301&gt;0.4,-1,IF(BR301&gt;0.3,-2,IF(BR301&gt;0.2,-3,IF(BR301&gt;0.1,-4,IF(BR301&gt;0,-5,IF(BR301=0,-5))))))))))))</f>
        <v/>
      </c>
      <c r="BU301" s="61" t="n"/>
      <c r="BV301" s="548" t="n"/>
      <c r="BW301" s="548">
        <f>IF(BV301=$BZ$1,8,IF(BV301=$CA$1,4,IF(BV301=$CB$1,0,IF(BV301=$CC$1,-4,IF(BV301=$CE$1,-8)))))</f>
        <v/>
      </c>
      <c r="BX301" s="206" t="inlineStr">
        <is>
          <t>˄</t>
        </is>
      </c>
      <c r="BY301" s="206">
        <f>IF(BX301=BR$1,5,IF(BX301=BV$1,0,IF(BX301=BX$1,-5)))</f>
        <v/>
      </c>
      <c r="BZ301" s="554" t="n"/>
      <c r="CA301" s="548" t="inlineStr">
        <is>
          <t>Buy</t>
        </is>
      </c>
      <c r="CB301" s="61" t="n"/>
      <c r="CC301" s="61" t="n"/>
      <c r="CD301" s="332" t="n"/>
      <c r="CL301" s="332" t="n"/>
    </row>
    <row r="302" hidden="1" ht="17.25" customHeight="1" s="545">
      <c r="B302" s="246" t="n"/>
      <c r="C302" s="246" t="n"/>
      <c r="D302" s="246" t="n"/>
      <c r="E302" s="246" t="n"/>
      <c r="F302" s="246" t="n"/>
      <c r="G302" s="246" t="n"/>
      <c r="H302" s="246" t="n"/>
      <c r="I302" s="246" t="n"/>
      <c r="J302" s="246" t="n"/>
      <c r="K302" s="246" t="n"/>
      <c r="L302" s="270" t="n"/>
      <c r="M302" s="358" t="n"/>
      <c r="N302" s="335" t="n"/>
      <c r="O302" s="246" t="n"/>
      <c r="P302" s="246" t="n"/>
      <c r="Q302" s="246" t="n"/>
      <c r="R302" s="246" t="n"/>
      <c r="S302" s="249">
        <f>IF(BN302&lt;30,$BX$1,IF(BN302&gt;70,$BR$1,$BV$1))</f>
        <v/>
      </c>
      <c r="T302" s="547" t="n"/>
      <c r="U302" s="444" t="n"/>
      <c r="X302" s="80" t="n"/>
      <c r="Y302" s="189" t="n"/>
      <c r="Z302" s="189" t="n"/>
      <c r="AA302" s="22">
        <f>AN302+AP302+AR302+AZ302+BB302+BG302+BJ302+BM302+BT302+BW302+BY302+AC302+AI302+BP302+AK302</f>
        <v/>
      </c>
      <c r="AB302" s="336">
        <f>IF(X302&gt;0,AB$298,0)</f>
        <v/>
      </c>
      <c r="AC302" s="337">
        <f>IF(AB302&gt;0,AC$298,0)</f>
        <v/>
      </c>
      <c r="AD302" s="366">
        <f>AB302*M302</f>
        <v/>
      </c>
      <c r="AE302" s="337">
        <f>AC302*M302</f>
        <v/>
      </c>
      <c r="AF302" s="332" t="n"/>
      <c r="AG302" s="332" t="n"/>
      <c r="AH302" s="225">
        <f>IF(AF302&gt;2500000,AQ$2,IF(AF302&gt;1000000,AR$2,IF(AF302&gt;750000,AS$2,IF(AF302&gt;500000,AT$2,IF(AF302&lt;500000,AU$2)))))</f>
        <v/>
      </c>
      <c r="AI302" s="31">
        <f>IF(AH302=AQ$2,20,IF(AH302=AR$2,15,IF(AH302=AS$2,10,IF(AH302=AT$2,5,IF(AH302=AU$2,0)))))</f>
        <v/>
      </c>
      <c r="AJ302" s="284" t="n"/>
      <c r="AK302" s="31">
        <f>IF(AJ302&gt;84,20,IF(AJ302&gt;80,15,IF(AJ302&gt;75,10,IF(AJ302&gt;70,5,IF(AJ302&gt;49,0,IF(AJ302&lt;1,0,IF(AJ302&lt;20,-20,IF(AJ302&lt;30,-15,IF(AJ302&lt;40,-10,IF(AJ302&lt;50,-5))))))))))</f>
        <v/>
      </c>
      <c r="AL302" s="22" t="n"/>
      <c r="AM302" s="550" t="n"/>
      <c r="AN302" s="22">
        <f>IF(AM302=$AN$1,20,IF(AM302=$AO$1,17,IF(AM302=$AP$1,12,IF(AM302=$AQ$1,5,IF(AM302=$AR$1,0)))))</f>
        <v/>
      </c>
      <c r="AP302" s="31" t="n"/>
      <c r="AQ302" s="175" t="n"/>
      <c r="AR302" s="548">
        <f>IF(AQ302=$AS$1,20,IF(AQ302=$AU$1,18,IF(AQ302=$AW$1,14,IF(AQ302=$AY$1,10,IF(AQ302=$BA$1,5,IF(AQ302=$BC$1,0,IF(AQ302=$BD$1,-2.5)))))))</f>
        <v/>
      </c>
      <c r="AS302" s="189" t="n"/>
      <c r="AT302" s="22">
        <f>IF(AS302&lt;1,5,IF(AS302&lt;2,0,IF(AS302&gt;2,-5, IF(AS302=0,5,IF(AS302&lt;0,-7)))))</f>
        <v/>
      </c>
      <c r="AU302" s="189" t="n"/>
      <c r="AV302" s="22">
        <f>IF(AU302&lt;0,-7,IF(AU302&lt;15,5,IF(AU302&lt;25,2,IF(AU302=25,-5,IF(AU302&gt;25,0)))))</f>
        <v/>
      </c>
      <c r="AW302" s="189" t="n"/>
      <c r="AX302" s="22">
        <f>IF(AW302=1,5,IF(AW302&lt;1,5,IF(AW302&gt;1,0)))</f>
        <v/>
      </c>
      <c r="AY302" s="189" t="n"/>
      <c r="AZ302" s="189">
        <f>IF(AY302=$AS$1,20,IF(AY302=$AU$1,18,IF(AY302=$AW$1,14,IF(AY302=$AY$1,10,IF(AY302=$BA$1,5,IF(AY302=$BC$1,0,IF(AY302=$BD$1,-2.5)))))))</f>
        <v/>
      </c>
      <c r="BA302" s="18" t="n"/>
      <c r="BB302" s="548">
        <f>IF(BA302&gt;0.05,2,IF(BA302&gt;0,1,IF(BA302&lt;-0.05,-1,IF(BA302&lt;0.1,-2))))</f>
        <v/>
      </c>
      <c r="BC302" s="554" t="n">
        <v>45657</v>
      </c>
      <c r="BD302" s="22" t="n"/>
      <c r="BE302" s="22">
        <f>X302</f>
        <v/>
      </c>
      <c r="BF302" s="18">
        <f>IF(BD302&gt;0,(BE302-BD302)/BD302,0)</f>
        <v/>
      </c>
      <c r="BG302" s="548">
        <f>IF(BF302&gt;0.05,4,IF(BF302&gt;0,2,IF(BF302&lt;-0.05,-2,IF(BF302&lt;0.1,-4))))</f>
        <v/>
      </c>
      <c r="BH302" s="225" t="n"/>
      <c r="BI302" s="225">
        <f>BH302*M302</f>
        <v/>
      </c>
      <c r="BJ302" s="225">
        <f>IF(BH302&gt;5,-1,IF(BH302&gt;4,0,IF(BH302&gt;3,1,IF(BH302&gt;2,2,IF(BH302&gt;1,2, IF(BH302=0,2,IF(BH302&lt;-5,-2,IF(BH302&lt;4,2,IF(BH302&lt;0,1)))))))))</f>
        <v/>
      </c>
      <c r="BK302" s="31" t="n"/>
      <c r="BL302" s="31">
        <f>BK302*M302</f>
        <v/>
      </c>
      <c r="BM302" s="548">
        <f>IF(BK302&gt;40,4,IF(BK302&gt;30,3.5,IF(BK302&gt;20,3,IF(BK302&gt;10,2,IF(BK302&gt;0,1,IF(BK302=0,0.5,IF(BK302&lt;-40,-4,IF(BK302&lt;-30,-3,IF(BK302&lt;-20,-2.5,IF(BK302&lt;-10,-2,IF(BK302&lt;0,0)))))))))))</f>
        <v/>
      </c>
      <c r="BN302" s="61" t="n"/>
      <c r="BO302" s="61">
        <f>BN302*M302</f>
        <v/>
      </c>
      <c r="BP302" s="548">
        <f>IF(BN302&lt;10,5,IF(BN302&lt;20,4,IF(BN302&lt;30,3,IF(BN302&lt;40,2,IF(BN302&lt;50,1,IF(BN302=50,0,IF(BN302&gt;90,-5,IF(BN302&gt;80,-4,IF(BN302&gt;70,-3,IF(BN302&gt;60,-2,IF(BN302&gt;50,-1,0)))))))))))</f>
        <v/>
      </c>
      <c r="BQ302" s="206" t="n"/>
      <c r="BR302" s="61" t="n"/>
      <c r="BS302" s="337">
        <f>BR302*M302</f>
        <v/>
      </c>
      <c r="BT302" s="225">
        <f>IF(BR302=1,20,IF(BR302&gt;0.9,16,IF(BR302&gt;0.8,12,IF(BR302&gt;0.7,8,IF(BR302&gt;0.6,4,IF(BR302&gt;0.5,0,IF(BR302&gt;0.4,-1,IF(BR302&gt;0.3,-2,IF(BR302&gt;0.2,-3,IF(BR302&gt;0.1,-4,IF(BR302&gt;0,-5,IF(BR302=0,-5))))))))))))</f>
        <v/>
      </c>
      <c r="BU302" s="61" t="n"/>
      <c r="BV302" s="548" t="n"/>
      <c r="BW302" s="548">
        <f>IF(BV302=$BZ$1,8,IF(BV302=$CA$1,4,IF(BV302=$CB$1,0,IF(BV302=$CC$1,-4,IF(BV302=$CE$1,-8)))))</f>
        <v/>
      </c>
      <c r="BX302" s="206" t="inlineStr">
        <is>
          <t>˄</t>
        </is>
      </c>
      <c r="BY302" s="206">
        <f>IF(BX302=BR$1,5,IF(BX302=BV$1,0,IF(BX302=BX$1,-5)))</f>
        <v/>
      </c>
      <c r="BZ302" s="554" t="n"/>
      <c r="CA302" s="548" t="inlineStr">
        <is>
          <t>Buy</t>
        </is>
      </c>
      <c r="CB302" s="61" t="n"/>
      <c r="CC302" s="61" t="n"/>
      <c r="CD302" s="332" t="n"/>
      <c r="CL302" s="332" t="n"/>
    </row>
    <row r="303" hidden="1" ht="17.25" customHeight="1" s="545">
      <c r="B303" s="246" t="n"/>
      <c r="C303" s="246" t="n"/>
      <c r="D303" s="246" t="n"/>
      <c r="E303" s="246" t="n"/>
      <c r="F303" s="246" t="n"/>
      <c r="G303" s="246" t="n"/>
      <c r="H303" s="246" t="n"/>
      <c r="I303" s="246" t="n"/>
      <c r="J303" s="246" t="n"/>
      <c r="K303" s="246" t="n"/>
      <c r="L303" s="270" t="n"/>
      <c r="M303" s="358" t="n"/>
      <c r="N303" s="335" t="n"/>
      <c r="O303" s="246" t="n"/>
      <c r="P303" s="246" t="n"/>
      <c r="Q303" s="246" t="n"/>
      <c r="R303" s="246" t="n"/>
      <c r="S303" s="249">
        <f>IF(BN303&lt;30,$BX$1,IF(BN303&gt;70,$BR$1,$BV$1))</f>
        <v/>
      </c>
      <c r="T303" s="547" t="n"/>
      <c r="U303" s="444" t="n"/>
      <c r="X303" s="80" t="n"/>
      <c r="Y303" s="189" t="n"/>
      <c r="Z303" s="189" t="n"/>
      <c r="AA303" s="22">
        <f>AN303+AP303+AR303+AZ303+BB303+BG303+BJ303+BM303+BT303+BW303+BY303+AC303+AI303+BP303+AK303</f>
        <v/>
      </c>
      <c r="AB303" s="336">
        <f>IF(X303&gt;0,AB$298,0)</f>
        <v/>
      </c>
      <c r="AC303" s="337">
        <f>IF(AB303&gt;0,AC$298,0)</f>
        <v/>
      </c>
      <c r="AD303" s="366">
        <f>AB303*M303</f>
        <v/>
      </c>
      <c r="AE303" s="337">
        <f>AC303*M303</f>
        <v/>
      </c>
      <c r="AF303" s="332" t="n"/>
      <c r="AG303" s="332" t="n"/>
      <c r="AH303" s="225">
        <f>IF(AF303&gt;2500000,AQ$2,IF(AF303&gt;1000000,AR$2,IF(AF303&gt;750000,AS$2,IF(AF303&gt;500000,AT$2,IF(AF303&lt;500000,AU$2)))))</f>
        <v/>
      </c>
      <c r="AI303" s="31">
        <f>IF(AH303=AQ$2,20,IF(AH303=AR$2,15,IF(AH303=AS$2,10,IF(AH303=AT$2,5,IF(AH303=AU$2,0)))))</f>
        <v/>
      </c>
      <c r="AJ303" s="284" t="n"/>
      <c r="AK303" s="31">
        <f>IF(AJ303&gt;84,20,IF(AJ303&gt;80,15,IF(AJ303&gt;75,10,IF(AJ303&gt;70,5,IF(AJ303&gt;49,0,IF(AJ303&lt;1,0,IF(AJ303&lt;20,-20,IF(AJ303&lt;30,-15,IF(AJ303&lt;40,-10,IF(AJ303&lt;50,-5))))))))))</f>
        <v/>
      </c>
      <c r="AL303" s="22" t="n"/>
      <c r="AM303" s="550" t="n"/>
      <c r="AN303" s="22">
        <f>IF(AM303=$AN$1,20,IF(AM303=$AO$1,17,IF(AM303=$AP$1,12,IF(AM303=$AQ$1,5,IF(AM303=$AR$1,0)))))</f>
        <v/>
      </c>
      <c r="AP303" s="31" t="n"/>
      <c r="AQ303" s="175" t="n"/>
      <c r="AR303" s="548">
        <f>IF(AQ303=$AS$1,20,IF(AQ303=$AU$1,18,IF(AQ303=$AW$1,14,IF(AQ303=$AY$1,10,IF(AQ303=$BA$1,5,IF(AQ303=$BC$1,0,IF(AQ303=$BD$1,-2.5)))))))</f>
        <v/>
      </c>
      <c r="AS303" s="189" t="n"/>
      <c r="AT303" s="22">
        <f>IF(AS303&lt;1,5,IF(AS303&lt;2,0,IF(AS303&gt;2,-5, IF(AS303=0,5,IF(AS303&lt;0,-7)))))</f>
        <v/>
      </c>
      <c r="AU303" s="189" t="n"/>
      <c r="AV303" s="22">
        <f>IF(AU303&lt;0,-7,IF(AU303&lt;15,5,IF(AU303&lt;25,2,IF(AU303=25,-5,IF(AU303&gt;25,0)))))</f>
        <v/>
      </c>
      <c r="AW303" s="189" t="n"/>
      <c r="AX303" s="22">
        <f>IF(AW303=1,5,IF(AW303&lt;1,5,IF(AW303&gt;1,0)))</f>
        <v/>
      </c>
      <c r="AY303" s="189" t="n"/>
      <c r="AZ303" s="189">
        <f>IF(AY303=$AS$1,20,IF(AY303=$AU$1,18,IF(AY303=$AW$1,14,IF(AY303=$AY$1,10,IF(AY303=$BA$1,5,IF(AY303=$BC$1,0,IF(AY303=$BD$1,-2.5)))))))</f>
        <v/>
      </c>
      <c r="BA303" s="18" t="n"/>
      <c r="BB303" s="548">
        <f>IF(BA303&gt;0.05,2,IF(BA303&gt;0,1,IF(BA303&lt;-0.05,-1,IF(BA303&lt;0.1,-2))))</f>
        <v/>
      </c>
      <c r="BC303" s="554" t="n">
        <v>45657</v>
      </c>
      <c r="BD303" s="22" t="n"/>
      <c r="BE303" s="22">
        <f>X303</f>
        <v/>
      </c>
      <c r="BF303" s="18">
        <f>IF(BD303&gt;0,(BE303-BD303)/BD303,0)</f>
        <v/>
      </c>
      <c r="BG303" s="548">
        <f>IF(BF303&gt;0.05,4,IF(BF303&gt;0,2,IF(BF303&lt;-0.05,-2,IF(BF303&lt;0.1,-4))))</f>
        <v/>
      </c>
      <c r="BH303" s="225" t="n"/>
      <c r="BI303" s="225">
        <f>BH303*M303</f>
        <v/>
      </c>
      <c r="BJ303" s="225">
        <f>IF(BH303&gt;5,-1,IF(BH303&gt;4,0,IF(BH303&gt;3,1,IF(BH303&gt;2,2,IF(BH303&gt;1,2, IF(BH303=0,2,IF(BH303&lt;-5,-2,IF(BH303&lt;4,2,IF(BH303&lt;0,1)))))))))</f>
        <v/>
      </c>
      <c r="BK303" s="31" t="n"/>
      <c r="BL303" s="31">
        <f>BK303*M303</f>
        <v/>
      </c>
      <c r="BM303" s="548">
        <f>IF(BK303&gt;40,4,IF(BK303&gt;30,3.5,IF(BK303&gt;20,3,IF(BK303&gt;10,2,IF(BK303&gt;0,1,IF(BK303=0,0.5,IF(BK303&lt;-40,-4,IF(BK303&lt;-30,-3,IF(BK303&lt;-20,-2.5,IF(BK303&lt;-10,-2,IF(BK303&lt;0,0)))))))))))</f>
        <v/>
      </c>
      <c r="BN303" s="61" t="n"/>
      <c r="BO303" s="61">
        <f>BN303*M303</f>
        <v/>
      </c>
      <c r="BP303" s="548">
        <f>IF(BN303&lt;10,5,IF(BN303&lt;20,4,IF(BN303&lt;30,3,IF(BN303&lt;40,2,IF(BN303&lt;50,1,IF(BN303=50,0,IF(BN303&gt;90,-5,IF(BN303&gt;80,-4,IF(BN303&gt;70,-3,IF(BN303&gt;60,-2,IF(BN303&gt;50,-1,0)))))))))))</f>
        <v/>
      </c>
      <c r="BQ303" s="206" t="n"/>
      <c r="BR303" s="61" t="n"/>
      <c r="BS303" s="337">
        <f>BR303*M303</f>
        <v/>
      </c>
      <c r="BT303" s="225">
        <f>IF(BR303=1,20,IF(BR303&gt;0.9,16,IF(BR303&gt;0.8,12,IF(BR303&gt;0.7,8,IF(BR303&gt;0.6,4,IF(BR303&gt;0.5,0,IF(BR303&gt;0.4,-1,IF(BR303&gt;0.3,-2,IF(BR303&gt;0.2,-3,IF(BR303&gt;0.1,-4,IF(BR303&gt;0,-5,IF(BR303=0,-5))))))))))))</f>
        <v/>
      </c>
      <c r="BU303" s="61" t="n"/>
      <c r="BV303" s="548" t="n"/>
      <c r="BW303" s="548">
        <f>IF(BV303=$BZ$1,8,IF(BV303=$CA$1,4,IF(BV303=$CB$1,0,IF(BV303=$CC$1,-4,IF(BV303=$CE$1,-8)))))</f>
        <v/>
      </c>
      <c r="BX303" s="206" t="inlineStr">
        <is>
          <t>˄</t>
        </is>
      </c>
      <c r="BY303" s="206">
        <f>IF(BX303=BR$1,5,IF(BX303=BV$1,0,IF(BX303=BX$1,-5)))</f>
        <v/>
      </c>
      <c r="BZ303" s="554" t="n"/>
      <c r="CA303" s="548" t="inlineStr">
        <is>
          <t>Buy</t>
        </is>
      </c>
      <c r="CB303" s="61" t="n"/>
      <c r="CC303" s="61" t="n"/>
      <c r="CD303" s="332" t="n"/>
      <c r="CL303" s="332" t="n"/>
    </row>
    <row r="304" ht="17" customHeight="1" s="545">
      <c r="B304" s="246" t="n"/>
      <c r="C304" s="246" t="n"/>
      <c r="D304" s="246" t="n"/>
      <c r="E304" s="246" t="n"/>
      <c r="F304" s="246" t="n"/>
      <c r="G304" s="246" t="n"/>
      <c r="H304" s="246" t="n"/>
      <c r="I304" s="246" t="n"/>
      <c r="J304" s="246" t="n"/>
      <c r="K304" s="246" t="n"/>
      <c r="L304" s="270" t="n"/>
      <c r="M304" s="358" t="n"/>
      <c r="N304" s="335" t="n"/>
      <c r="O304" s="246" t="n"/>
      <c r="P304" s="246" t="n"/>
      <c r="Q304" s="246" t="n"/>
      <c r="R304" s="246" t="n"/>
      <c r="S304" s="249" t="n"/>
      <c r="T304" s="547" t="n"/>
      <c r="U304" s="444" t="n"/>
      <c r="X304" s="80" t="n"/>
      <c r="Y304" s="80" t="n"/>
      <c r="Z304" s="80" t="n"/>
      <c r="AA304" s="80" t="n"/>
      <c r="AB304" s="80" t="n"/>
      <c r="AC304" s="80" t="n"/>
      <c r="AD304" s="80" t="n"/>
      <c r="AE304" s="80" t="n"/>
      <c r="AF304" s="80" t="n"/>
      <c r="AG304" s="80" t="n"/>
      <c r="AH304" s="80" t="n"/>
      <c r="AI304" s="80" t="n"/>
      <c r="AJ304" s="80" t="n"/>
      <c r="AK304" s="80" t="n"/>
      <c r="AL304" s="80" t="n"/>
      <c r="AM304" s="80" t="n"/>
      <c r="AN304" s="80" t="n"/>
      <c r="AO304" s="80" t="n"/>
      <c r="AP304" s="80" t="n"/>
      <c r="AQ304" s="80" t="n"/>
      <c r="AR304" s="80" t="n"/>
      <c r="AS304" s="80" t="n"/>
      <c r="AT304" s="80" t="n"/>
      <c r="AU304" s="80" t="n"/>
      <c r="AV304" s="80" t="n"/>
      <c r="AW304" s="80" t="n"/>
      <c r="AX304" s="80" t="n"/>
      <c r="AY304" s="80" t="n"/>
      <c r="AZ304" s="80" t="n"/>
      <c r="BA304" s="80" t="n"/>
      <c r="BB304" s="80" t="n"/>
      <c r="BC304" s="80" t="n"/>
      <c r="BD304" s="80" t="n"/>
      <c r="BE304" s="80" t="n"/>
      <c r="BF304" s="80" t="n"/>
      <c r="BG304" s="80" t="n"/>
      <c r="BH304" s="80" t="n"/>
      <c r="BI304" s="80" t="n"/>
      <c r="BJ304" s="80" t="n"/>
      <c r="BK304" s="80" t="n"/>
      <c r="BL304" s="80" t="n"/>
      <c r="BM304" s="80" t="n"/>
      <c r="BN304" s="80" t="n"/>
      <c r="BO304" s="80" t="n"/>
      <c r="BP304" s="80" t="n"/>
      <c r="BQ304" s="80" t="n"/>
      <c r="BR304" s="80" t="n"/>
      <c r="BS304" s="80" t="n"/>
      <c r="BT304" s="80" t="n"/>
      <c r="BU304" s="80" t="n"/>
      <c r="BV304" s="80" t="n"/>
      <c r="BW304" s="80" t="n"/>
      <c r="BX304" s="80" t="n"/>
      <c r="BY304" s="80" t="n"/>
      <c r="BZ304" s="80" t="n"/>
      <c r="CA304" s="548" t="n"/>
      <c r="CB304" s="61" t="n"/>
      <c r="CC304" s="61" t="n"/>
      <c r="CD304" s="332" t="n"/>
      <c r="CL304" s="332" t="n"/>
    </row>
    <row r="305" ht="17" customHeight="1" s="545">
      <c r="B305" s="246" t="n"/>
      <c r="C305" s="246" t="n"/>
      <c r="D305" s="246" t="n"/>
      <c r="E305" s="246" t="n"/>
      <c r="F305" s="246" t="n"/>
      <c r="G305" s="246" t="n"/>
      <c r="H305" s="246" t="n"/>
      <c r="I305" s="246" t="n"/>
      <c r="J305" s="246" t="n"/>
      <c r="K305" s="246" t="n"/>
      <c r="L305" s="270" t="n"/>
      <c r="M305" s="358" t="n"/>
      <c r="N305" s="335" t="n"/>
      <c r="O305" s="246" t="n"/>
      <c r="P305" s="246" t="n"/>
      <c r="Q305" s="246" t="n"/>
      <c r="R305" s="246" t="n"/>
      <c r="S305" s="249" t="n"/>
      <c r="T305" s="456" t="inlineStr">
        <is>
          <t>XLF</t>
        </is>
      </c>
      <c r="U305" s="444" t="inlineStr">
        <is>
          <t xml:space="preserve">Diversified Financials  (Services, Consumer Finance, Capital Markets) </t>
        </is>
      </c>
      <c r="X305" s="80" t="n"/>
      <c r="Y305" s="80" t="n"/>
      <c r="Z305" s="80" t="n"/>
      <c r="AA305" s="80" t="n"/>
      <c r="AB305" s="455">
        <f>VLOOKUP(CLEAN(TRIM(T305)), 'ETF''s'!$B$7:$C$42, 2, FALSE)</f>
        <v/>
      </c>
      <c r="AC305" s="506">
        <f>VLOOKUP(CLEAN(TRIM(T305)), 'ETF''s'!$B$7:$D$42, 3, FALSE)</f>
        <v/>
      </c>
      <c r="AD305" s="80" t="n"/>
      <c r="AE305" s="80" t="n"/>
      <c r="AF305" s="80" t="n"/>
      <c r="AG305" s="80" t="n"/>
      <c r="AH305" s="80" t="n"/>
      <c r="AI305" s="80" t="n"/>
      <c r="AJ305" s="80" t="n"/>
      <c r="AK305" s="80" t="n"/>
      <c r="AL305" s="80" t="n"/>
      <c r="AM305" s="80" t="n"/>
      <c r="AN305" s="80" t="n"/>
      <c r="AO305" s="80" t="n"/>
      <c r="AP305" s="80" t="n"/>
      <c r="AQ305" s="80" t="n"/>
      <c r="AR305" s="80" t="n"/>
      <c r="AS305" s="80" t="n"/>
      <c r="AT305" s="80" t="n"/>
      <c r="AU305" s="80" t="n"/>
      <c r="AV305" s="80" t="n"/>
      <c r="AW305" s="80" t="n"/>
      <c r="AX305" s="80" t="n"/>
      <c r="AY305" s="80" t="n"/>
      <c r="AZ305" s="80" t="n"/>
      <c r="BA305" s="465" t="n"/>
      <c r="BB305" s="80" t="n"/>
      <c r="BC305" s="80" t="n"/>
      <c r="BD305" s="80" t="n"/>
      <c r="BE305" s="80" t="n"/>
      <c r="BF305" s="80" t="n"/>
      <c r="BG305" s="80" t="n"/>
      <c r="BH305" s="80" t="n"/>
      <c r="BI305" s="80" t="n"/>
      <c r="BJ305" s="80" t="n"/>
      <c r="BK305" s="80" t="n"/>
      <c r="BL305" s="80" t="n"/>
      <c r="BM305" s="80" t="n"/>
      <c r="BN305" s="80" t="n"/>
      <c r="BO305" s="80" t="n"/>
      <c r="BP305" s="80" t="n"/>
      <c r="BQ305" s="80" t="n"/>
      <c r="BR305" s="80" t="n"/>
      <c r="BS305" s="80" t="n"/>
      <c r="BT305" s="80" t="n"/>
      <c r="BU305" s="80" t="n"/>
      <c r="BV305" s="80" t="n"/>
      <c r="BW305" s="80" t="n"/>
      <c r="BX305" s="80" t="n"/>
      <c r="BY305" s="80" t="n"/>
      <c r="BZ305" s="80" t="n"/>
      <c r="CA305" s="548" t="n"/>
      <c r="CB305" s="61" t="n"/>
      <c r="CC305" s="61" t="n"/>
      <c r="CD305" s="332" t="n"/>
      <c r="CL305" s="332" t="n"/>
      <c r="CR305" t="inlineStr">
        <is>
          <t xml:space="preserve">Diversified Financials  (Services, Consumer Finance, Capital Markets) </t>
        </is>
      </c>
    </row>
    <row r="306">
      <c r="B306" s="246" t="n"/>
      <c r="C306" s="246" t="n"/>
      <c r="D306" s="246" t="n"/>
      <c r="E306" s="246" t="n"/>
      <c r="F306" s="246" t="n"/>
      <c r="G306" s="246" t="n"/>
      <c r="H306" s="246" t="n"/>
      <c r="I306" s="246" t="n"/>
      <c r="J306" s="246" t="n"/>
      <c r="K306" s="246" t="n"/>
      <c r="L306" s="270" t="n"/>
      <c r="M306" s="358" t="n"/>
      <c r="N306" s="335" t="n"/>
      <c r="O306" s="246" t="n"/>
      <c r="P306" s="246" t="n"/>
      <c r="Q306" s="246" t="n"/>
      <c r="R306" s="246" t="n"/>
      <c r="S306" s="249">
        <f>IF(BN306&lt;30,$BX$1,IF(BN306&gt;70,$BR$1,$BV$1))</f>
        <v/>
      </c>
      <c r="T306" s="547" t="n"/>
      <c r="U306" s="547" t="inlineStr">
        <is>
          <t>SEZL</t>
        </is>
      </c>
      <c r="V306" t="inlineStr">
        <is>
          <t>Sezzle Inc.</t>
        </is>
      </c>
      <c r="X306" t="n">
        <v>86.33</v>
      </c>
      <c r="Y306" s="189" t="n"/>
      <c r="Z306" s="189" t="n"/>
      <c r="AA306" s="22">
        <f>AN306+AP306+AR306+AZ306+BB306+BG306+BJ306+BM306+BT306+BW306+BY306+AC306+AI306+BP306+AK306</f>
        <v/>
      </c>
      <c r="AB306" s="336">
        <f>IF(X306&gt;0,AB$305,0)</f>
        <v/>
      </c>
      <c r="AC306" s="337">
        <f>IF(AB306&gt;0,AC$305,0)</f>
        <v/>
      </c>
      <c r="AD306" s="366">
        <f>AB306*M306</f>
        <v/>
      </c>
      <c r="AE306" s="337">
        <f>AC306*M306</f>
        <v/>
      </c>
      <c r="AF306" s="332" t="n">
        <v>806522</v>
      </c>
      <c r="AG306" s="332" t="n">
        <v>261469</v>
      </c>
      <c r="AH306" s="225">
        <f>IF(AF306&gt;2500000,AQ$2,IF(AF306&gt;1000000,AR$2,IF(AF306&gt;750000,AS$2,IF(AF306&gt;500000,AT$2,IF(AF306&lt;500000,AU$2)))))</f>
        <v/>
      </c>
      <c r="AI306" s="31">
        <f>IF(AH306=AQ$2,20,IF(AH306=AR$2,15,IF(AH306=AS$2,10,IF(AH306=AT$2,5,IF(AH306=AU$2,0)))))</f>
        <v/>
      </c>
      <c r="AJ306" s="284" t="n">
        <v>56</v>
      </c>
      <c r="AK306" s="31">
        <f>IF(AJ306&gt;84,20,IF(AJ306&gt;80,15,IF(AJ306&gt;75,10,IF(AJ306&gt;70,5,IF(AJ306&gt;49,0,IF(AJ306&lt;1,0,IF(AJ306&lt;20,-20,IF(AJ306&lt;30,-15,IF(AJ306&lt;40,-10,IF(AJ306&lt;50,-5))))))))))</f>
        <v/>
      </c>
      <c r="AL306" s="22" t="n"/>
      <c r="AM306" s="371" t="inlineStr">
        <is>
          <t>B</t>
        </is>
      </c>
      <c r="AN306" s="22">
        <f>IF(AM306=$AN$1,20,IF(AM306=$AO$1,17,IF(AM306=$AP$1,12,IF(AM306=$AQ$1,5,IF(AM306=$AR$1,0)))))</f>
        <v/>
      </c>
      <c r="AP306" s="31" t="n"/>
      <c r="AQ306" s="178" t="inlineStr">
        <is>
          <t>V Bearish</t>
        </is>
      </c>
      <c r="AR306" s="548">
        <f>IF(AQ306=$AS$1,20,IF(AQ306=$AU$1,18,IF(AQ306=$AW$1,14,IF(AQ306=$AY$1,10,IF(AQ306=$BA$1,5,IF(AQ306=$BC$1,0,IF(AQ306=$BD$1,-2.5)))))))</f>
        <v/>
      </c>
      <c r="AS306" s="189" t="n">
        <v>1.01</v>
      </c>
      <c r="AT306" s="22">
        <f>IF(AS306&lt;1,5,IF(AS306&lt;2,0,IF(AS306&gt;2,-5, IF(AS306=0,5,IF(AS306&lt;0,-7)))))</f>
        <v/>
      </c>
      <c r="AU306" s="189" t="n">
        <v>27.77</v>
      </c>
      <c r="AV306" s="22">
        <f>IF(AU306&lt;0,-7,IF(AU306&lt;15,5,IF(AU306&lt;25,2,IF(AU306=25,-5,IF(AU306&gt;25,0)))))</f>
        <v/>
      </c>
      <c r="AW306" s="189" t="n">
        <v>0.11</v>
      </c>
      <c r="AX306" s="22">
        <f>IF(AW306=1,5,IF(AW306&lt;1,5,IF(AW306&gt;1,0)))</f>
        <v/>
      </c>
      <c r="AY306" s="178" t="inlineStr">
        <is>
          <t>V Bearish</t>
        </is>
      </c>
      <c r="AZ306" s="189">
        <f>IF(AY306=$AS$1,20,IF(AY306=$AU$1,18,IF(AY306=$AW$1,14,IF(AY306=$AY$1,10,IF(AY306=$BA$1,5,IF(AY306=$BC$1,0,IF(AY306=$BD$1,-2.5)))))))</f>
        <v/>
      </c>
      <c r="BA306" s="18" t="n">
        <v>2.158</v>
      </c>
      <c r="BB306" s="548">
        <f>IF(BA306&gt;0.05,2,IF(BA306&gt;0,1,IF(BA306&lt;-0.05,-1,IF(BA306&lt;0.1,-2))))</f>
        <v/>
      </c>
      <c r="BC306" s="554" t="n">
        <v>45657</v>
      </c>
      <c r="BD306" s="22" t="n">
        <v>42.63</v>
      </c>
      <c r="BE306" s="22">
        <f>X306</f>
        <v/>
      </c>
      <c r="BF306" s="18">
        <f>IF(BD306&gt;0,(BE306-BD306)/BD306,0)</f>
        <v/>
      </c>
      <c r="BG306" s="548">
        <f>IF(BF306&gt;0.05,4,IF(BF306&gt;0,2,IF(BF306&lt;-0.05,-2,IF(BF306&lt;0.1,-4))))</f>
        <v/>
      </c>
      <c r="BH306" s="225" t="n">
        <v>-2</v>
      </c>
      <c r="BI306" s="225">
        <f>BH306*M424</f>
        <v/>
      </c>
      <c r="BJ306" s="225">
        <f>IF(BH306&gt;5,-1,IF(BH306&gt;4,0,IF(BH306&gt;3,1,IF(BH306&gt;2,2,IF(BH306&gt;1,2, IF(BH306=0,2,IF(BH306&lt;-5,-2,IF(BH306&lt;4,2,IF(BH306&lt;0,1)))))))))</f>
        <v/>
      </c>
      <c r="BK306" s="31" t="n">
        <v>4</v>
      </c>
      <c r="BL306" s="31">
        <f>BK306*M424</f>
        <v/>
      </c>
      <c r="BM306" s="548">
        <f>IF(BK306&gt;40,4,IF(BK306&gt;30,3.5,IF(BK306&gt;20,3,IF(BK306&gt;10,2,IF(BK306&gt;0,1,IF(BK306=0,0.5,IF(BK306&lt;-40,-4,IF(BK306&lt;-30,-3,IF(BK306&lt;-20,-2.5,IF(BK306&lt;-10,-2,IF(BK306&lt;0,0)))))))))))</f>
        <v/>
      </c>
      <c r="BN306" s="61" t="n">
        <v>27</v>
      </c>
      <c r="BO306" s="61">
        <f>BN306*#REF!</f>
        <v/>
      </c>
      <c r="BP306" s="548">
        <f>IF(BN306&lt;10,5,IF(BN306&lt;20,4,IF(BN306&lt;30,3,IF(BN306&lt;40,2,IF(BN306&lt;50,1,IF(BN306=50,0,IF(BN306&gt;90,-5,IF(BN306&gt;80,-4,IF(BN306&gt;70,-3,IF(BN306&gt;60,-2,IF(BN306&gt;50,-1,0)))))))))))</f>
        <v/>
      </c>
      <c r="BQ306" s="206" t="n"/>
      <c r="BR306" s="61" t="n">
        <v>0.24</v>
      </c>
      <c r="BS306" s="337">
        <f>BR306*M306</f>
        <v/>
      </c>
      <c r="BT306" s="225">
        <f>IF(BR306=1,20,IF(BR306&gt;0.9,16,IF(BR306&gt;0.8,12,IF(BR306&gt;0.7,8,IF(BR306&gt;0.6,4,IF(BR306&gt;0.5,0,IF(BR306&gt;0.4,-1,IF(BR306&gt;0.3,-2,IF(BR306&gt;0.2,-3,IF(BR306&gt;0.1,-4,IF(BR306&gt;0,-5,IF(BR306=0,-5))))))))))))</f>
        <v/>
      </c>
      <c r="BU306" s="61" t="n"/>
      <c r="BV306" s="548" t="inlineStr">
        <is>
          <t>V Bull</t>
        </is>
      </c>
      <c r="BW306" s="548">
        <f>IF(BV306=$BZ$1,8,IF(BV306=$CA$1,4,IF(BV306=$CB$1,0,IF(BV306=$CC$1,-4,IF(BV306=$CE$1,-8)))))</f>
        <v/>
      </c>
      <c r="BX306" s="206" t="inlineStr">
        <is>
          <t>˄</t>
        </is>
      </c>
      <c r="BY306" s="206">
        <f>IF(BX306=BR$1,5,IF(BX306=BV$1,0,IF(BX306=BX$1,-5)))</f>
        <v/>
      </c>
      <c r="BZ306" s="554" t="n"/>
      <c r="CA306" s="548" t="inlineStr">
        <is>
          <t>S Buy</t>
        </is>
      </c>
      <c r="CE306" t="inlineStr">
        <is>
          <t>Financials</t>
        </is>
      </c>
      <c r="CF306" t="inlineStr">
        <is>
          <t>Diversified Financials</t>
        </is>
      </c>
      <c r="CG306" t="inlineStr">
        <is>
          <t>Diversified Financials</t>
        </is>
      </c>
      <c r="CH306" t="inlineStr">
        <is>
          <t>Specialized Finance</t>
        </is>
      </c>
      <c r="CL306" s="332" t="n"/>
      <c r="CR306" t="inlineStr">
        <is>
          <t>SEZL</t>
        </is>
      </c>
    </row>
    <row r="307">
      <c r="B307" s="246" t="n"/>
      <c r="C307" s="246" t="n"/>
      <c r="D307" s="246" t="n"/>
      <c r="E307" s="246" t="n"/>
      <c r="F307" s="246" t="n"/>
      <c r="G307" s="246" t="n"/>
      <c r="H307" s="246" t="n"/>
      <c r="I307" s="246" t="n"/>
      <c r="J307" s="246" t="n"/>
      <c r="K307" s="246" t="n"/>
      <c r="L307" s="270" t="n"/>
      <c r="M307" s="358" t="n"/>
      <c r="N307" s="335" t="n"/>
      <c r="O307" s="246" t="n"/>
      <c r="P307" s="246" t="n"/>
      <c r="Q307" s="246" t="n"/>
      <c r="R307" s="246" t="n"/>
      <c r="S307" s="249">
        <f>IF(BN307&lt;30,$BX$1,IF(BN307&gt;70,$BR$1,$BV$1))</f>
        <v/>
      </c>
      <c r="T307" s="547" t="n"/>
      <c r="U307" s="547" t="inlineStr">
        <is>
          <t>V</t>
        </is>
      </c>
      <c r="V307" t="inlineStr">
        <is>
          <t>Visa Inc.</t>
        </is>
      </c>
      <c r="X307" s="80" t="n">
        <v>349.28</v>
      </c>
      <c r="Y307" s="189" t="n"/>
      <c r="Z307" s="189" t="n"/>
      <c r="AA307" s="22">
        <f>AN307+AP307+AR307+AZ307+BB307+BG307+BJ307+BM307+BT307+BW307+BY307+AC307+AI307+BP307+AK307</f>
        <v/>
      </c>
      <c r="AB307" s="336">
        <f>IF(X307&gt;0,AB$305,0)</f>
        <v/>
      </c>
      <c r="AC307" s="337">
        <f>IF(AB307&gt;0,AC$305,0)</f>
        <v/>
      </c>
      <c r="AD307" s="366">
        <f>AB307*M307</f>
        <v/>
      </c>
      <c r="AE307" s="337">
        <f>AC307*M307</f>
        <v/>
      </c>
      <c r="AF307" s="332" t="n">
        <v>1133785</v>
      </c>
      <c r="AG307" s="332" t="n">
        <v>599757</v>
      </c>
      <c r="AH307" s="225">
        <f>IF(AF307&gt;2500000,AQ$2,IF(AF307&gt;1000000,AR$2,IF(AF307&gt;750000,AS$2,IF(AF307&gt;500000,AT$2,IF(AF307&lt;500000,AU$2)))))</f>
        <v/>
      </c>
      <c r="AI307" s="31">
        <f>IF(AH307=AQ$2,20,IF(AH307=AR$2,15,IF(AH307=AS$2,10,IF(AH307=AT$2,5,IF(AH307=AU$2,0)))))</f>
        <v/>
      </c>
      <c r="AJ307" s="284" t="n">
        <v>81</v>
      </c>
      <c r="AK307" s="31">
        <f>IF(AJ307&gt;84,20,IF(AJ307&gt;80,15,IF(AJ307&gt;75,10,IF(AJ307&gt;70,5,IF(AJ307&gt;49,0,IF(AJ307&lt;1,0,IF(AJ307&lt;20,-20,IF(AJ307&lt;30,-15,IF(AJ307&lt;40,-10,IF(AJ307&lt;50,-5))))))))))</f>
        <v/>
      </c>
      <c r="AL307" s="22" t="n"/>
      <c r="AM307" s="414" t="inlineStr">
        <is>
          <t>A</t>
        </is>
      </c>
      <c r="AN307" s="22">
        <f>IF(AM307=$AN$1,20,IF(AM307=$AO$1,17,IF(AM307=$AP$1,12,IF(AM307=$AQ$1,5,IF(AM307=$AR$1,0)))))</f>
        <v/>
      </c>
      <c r="AP307" s="31" t="n"/>
      <c r="AQ307" s="178" t="inlineStr">
        <is>
          <t>V Bearish</t>
        </is>
      </c>
      <c r="AR307" s="548">
        <f>IF(AQ307=$AS$1,20,IF(AQ307=$AU$1,18,IF(AQ307=$AW$1,14,IF(AQ307=$AY$1,10,IF(AQ307=$BA$1,5,IF(AQ307=$BC$1,0,IF(AQ307=$BD$1,-2.5)))))))</f>
        <v/>
      </c>
      <c r="AS307" s="189" t="n">
        <v>0.51</v>
      </c>
      <c r="AT307" s="22">
        <f>IF(AS307&lt;1,5,IF(AS307&lt;2,0,IF(AS307&gt;2,-5, IF(AS307=0,5,IF(AS307&lt;0,-7)))))</f>
        <v/>
      </c>
      <c r="AU307" s="189" t="n">
        <v>34.08</v>
      </c>
      <c r="AV307" s="22">
        <f>IF(AU307&lt;0,-7,IF(AU307&lt;15,5,IF(AU307&lt;25,2,IF(AU307=25,-5,IF(AU307&gt;25,0)))))</f>
        <v/>
      </c>
      <c r="AW307" s="189" t="n">
        <v>2.6</v>
      </c>
      <c r="AX307" s="22">
        <f>IF(AW307&lt;0,-7,IF(AW307&lt;15,5,IF(AW307&lt;25,2,IF(AW307=25,-5,IF(AW307&gt;25,0)))))</f>
        <v/>
      </c>
      <c r="AY307" s="189" t="inlineStr">
        <is>
          <t>V Bearish</t>
        </is>
      </c>
      <c r="AZ307" s="189">
        <f>IF(AY307=$AS$1,20,IF(AY307=$AU$1,18,IF(AY307=$AW$1,14,IF(AY307=$AY$1,10,IF(AY307=$BA$1,5,IF(AY307=$BC$1,0,IF(AY307=$BD$1,-2.5)))))))</f>
        <v/>
      </c>
      <c r="BA307" s="18" t="n">
        <v>0.276</v>
      </c>
      <c r="BB307" s="548">
        <f>IF(BA307&gt;0.05,2,IF(BA307&gt;0,1,IF(BA307&lt;-0.05,-1,IF(BA307&lt;0.1,-2))))</f>
        <v/>
      </c>
      <c r="BC307" s="554" t="n">
        <v>45657</v>
      </c>
      <c r="BD307" s="22" t="n">
        <v>314.43</v>
      </c>
      <c r="BE307" s="22">
        <f>X307</f>
        <v/>
      </c>
      <c r="BF307" s="18">
        <f>IF(BD307&gt;0,(BE307-BD307)/BD307,0)</f>
        <v/>
      </c>
      <c r="BG307" s="548">
        <f>IF(BF307&gt;0.05,4,IF(BF307&gt;0,2,IF(BF307&lt;-0.05,-2,IF(BF307&lt;0.1,-4))))</f>
        <v/>
      </c>
      <c r="BH307" s="225" t="n">
        <v>1</v>
      </c>
      <c r="BI307" s="225">
        <f>BH307*M425</f>
        <v/>
      </c>
      <c r="BJ307" s="225">
        <f>IF(BH307&gt;5,-1,IF(BH307&gt;4,0,IF(BH307&gt;3,1,IF(BH307&gt;2,2,IF(BH307&gt;1,2, IF(BH307=0,2,IF(BH307&lt;-5,-2,IF(BH307&lt;4,2,IF(BH307&lt;0,1)))))))))</f>
        <v/>
      </c>
      <c r="BK307" s="31" t="n">
        <v>9</v>
      </c>
      <c r="BL307" s="31">
        <f>BK307*M425</f>
        <v/>
      </c>
      <c r="BM307" s="548">
        <f>IF(BK307&gt;40,4,IF(BK307&gt;30,3.5,IF(BK307&gt;20,3,IF(BK307&gt;10,2,IF(BK307&gt;0,1,IF(BK307=0,0.5,IF(BK307&lt;-40,-4,IF(BK307&lt;-30,-3,IF(BK307&lt;-20,-2.5,IF(BK307&lt;-10,-2,IF(BK307&lt;0,0)))))))))))</f>
        <v/>
      </c>
      <c r="BN307" s="61" t="n">
        <v>84</v>
      </c>
      <c r="BO307" s="61">
        <f>BN307*#REF!</f>
        <v/>
      </c>
      <c r="BP307" s="548">
        <f>IF(BN307&lt;10,5,IF(BN307&lt;20,4,IF(BN307&lt;30,3,IF(BN307&lt;40,2,IF(BN307&lt;50,1,IF(BN307=50,0,IF(BN307&gt;90,-5,IF(BN307&gt;80,-4,IF(BN307&gt;70,-3,IF(BN307&gt;60,-2,IF(BN307&gt;50,-1,0)))))))))))</f>
        <v/>
      </c>
      <c r="BQ307" s="206" t="n"/>
      <c r="BR307" s="61" t="n">
        <v>0.09</v>
      </c>
      <c r="BS307" s="337">
        <f>BR307*M307</f>
        <v/>
      </c>
      <c r="BT307" s="225">
        <f>IF(BR307=1,20,IF(BR307&gt;0.9,16,IF(BR307&gt;0.8,12,IF(BR307&gt;0.7,8,IF(BR307&gt;0.6,4,IF(BR307&gt;0.5,0,IF(BR307&gt;0.4,-1,IF(BR307&gt;0.3,-2,IF(BR307&gt;0.2,-3,IF(BR307&gt;0.1,-4,IF(BR307&gt;0,-5,IF(BR307=0,-5))))))))))))</f>
        <v/>
      </c>
      <c r="BU307" s="61" t="n"/>
      <c r="BV307" s="548" t="inlineStr">
        <is>
          <t>Neut</t>
        </is>
      </c>
      <c r="BW307" s="548">
        <f>IF(BV307=$BZ$1,8,IF(BV307=$CA$1,4,IF(BV307=$CB$1,0,IF(BV307=$CC$1,-4,IF(BV307=$CE$1,-8)))))</f>
        <v/>
      </c>
      <c r="BX307" s="206" t="inlineStr">
        <is>
          <t>˄</t>
        </is>
      </c>
      <c r="BY307" s="206">
        <f>IF(BX307=BR$1,5,IF(BX307=BV$1,0,IF(BX307=BX$1,-5)))</f>
        <v/>
      </c>
      <c r="BZ307" s="554" t="n"/>
      <c r="CA307" s="548" t="inlineStr">
        <is>
          <t>Buy</t>
        </is>
      </c>
      <c r="CB307" s="61" t="n">
        <v>260</v>
      </c>
      <c r="CC307" s="61" t="n">
        <v>285</v>
      </c>
      <c r="CD307" s="332" t="n"/>
      <c r="CE307" t="inlineStr">
        <is>
          <t>Financials</t>
        </is>
      </c>
      <c r="CF307" t="inlineStr">
        <is>
          <t>Diversified Financials</t>
        </is>
      </c>
      <c r="CG307" t="inlineStr">
        <is>
          <t>Consumer Finance</t>
        </is>
      </c>
      <c r="CH307" t="inlineStr">
        <is>
          <t>Consumer Finance</t>
        </is>
      </c>
      <c r="CL307" s="332" t="n"/>
      <c r="CR307" t="inlineStr">
        <is>
          <t>V</t>
        </is>
      </c>
    </row>
    <row r="308">
      <c r="B308" s="246" t="n"/>
      <c r="C308" s="246" t="n"/>
      <c r="D308" s="246" t="n"/>
      <c r="E308" s="246" t="n"/>
      <c r="F308" s="246" t="n"/>
      <c r="G308" s="246" t="n"/>
      <c r="H308" s="246" t="n"/>
      <c r="I308" s="246" t="n"/>
      <c r="J308" s="246" t="n"/>
      <c r="K308" s="246" t="n"/>
      <c r="L308" s="270" t="n"/>
      <c r="M308" s="358" t="n"/>
      <c r="N308" s="335" t="n"/>
      <c r="O308" s="246" t="n"/>
      <c r="P308" s="246" t="n"/>
      <c r="Q308" s="246" t="n"/>
      <c r="R308" s="246" t="n"/>
      <c r="S308" s="249">
        <f>IF(BN308&lt;30,$BX$1,IF(BN308&gt;70,$BR$1,$BV$1))</f>
        <v/>
      </c>
      <c r="T308" s="547" t="n"/>
      <c r="U308" s="547" t="inlineStr">
        <is>
          <t>MA</t>
        </is>
      </c>
      <c r="V308" t="inlineStr">
        <is>
          <t>Mastercard Incorporated</t>
        </is>
      </c>
      <c r="X308" s="80" t="n">
        <v>578.8099999999999</v>
      </c>
      <c r="Y308" s="189" t="n"/>
      <c r="Z308" s="189" t="n"/>
      <c r="AA308" s="22">
        <f>AN308+AP308+AR308+AZ308+BB308+BG308+BJ308+BM308+BT308+BW308+BY308+AC308+AI308+BP308+AK308</f>
        <v/>
      </c>
      <c r="AB308" s="336">
        <f>IF(X308&gt;0,AB$305,0)</f>
        <v/>
      </c>
      <c r="AC308" s="337">
        <f>IF(AB308&gt;0,AC$305,0)</f>
        <v/>
      </c>
      <c r="AD308" s="366">
        <f>AB308*M308</f>
        <v/>
      </c>
      <c r="AE308" s="337">
        <f>AC308*M308</f>
        <v/>
      </c>
      <c r="AF308" s="332" t="n">
        <v>7335101</v>
      </c>
      <c r="AG308" s="332" t="n">
        <v>596584</v>
      </c>
      <c r="AH308" s="225">
        <f>IF(AF308&gt;2500000,AQ$2,IF(AF308&gt;1000000,AR$2,IF(AF308&gt;750000,AS$2,IF(AF308&gt;500000,AT$2,IF(AF308&lt;500000,AU$2)))))</f>
        <v/>
      </c>
      <c r="AI308" s="31">
        <f>IF(AH308=AQ$2,20,IF(AH308=AR$2,15,IF(AH308=AS$2,10,IF(AH308=AT$2,5,IF(AH308=AU$2,0)))))</f>
        <v/>
      </c>
      <c r="AJ308" s="284" t="n">
        <v>84</v>
      </c>
      <c r="AK308" s="31">
        <f>IF(AJ308&gt;84,20,IF(AJ308&gt;80,15,IF(AJ308&gt;75,10,IF(AJ308&gt;70,5,IF(AJ308&gt;49,0,IF(AJ308&lt;1,0,IF(AJ308&lt;20,-20,IF(AJ308&lt;30,-15,IF(AJ308&lt;40,-10,IF(AJ308&lt;50,-5))))))))))</f>
        <v/>
      </c>
      <c r="AL308" s="22" t="n"/>
      <c r="AM308" s="550" t="inlineStr">
        <is>
          <t>C</t>
        </is>
      </c>
      <c r="AN308" s="22">
        <f>IF(AM308=$AN$1,20,IF(AM308=$AO$1,17,IF(AM308=$AP$1,12,IF(AM308=$AQ$1,5,IF(AM308=$AR$1,0)))))</f>
        <v/>
      </c>
      <c r="AP308" s="31" t="n"/>
      <c r="AQ308" s="273" t="inlineStr">
        <is>
          <t>Bearish</t>
        </is>
      </c>
      <c r="AR308" s="548">
        <f>IF(AQ308=$AS$1,20,IF(AQ308=$AU$1,18,IF(AQ308=$AW$1,14,IF(AQ308=$AY$1,10,IF(AQ308=$BA$1,5,IF(AQ308=$BC$1,0,IF(AQ308=$BD$1,-2.5)))))))</f>
        <v/>
      </c>
      <c r="AS308" s="189" t="n">
        <v>2.41</v>
      </c>
      <c r="AT308" s="22">
        <f>IF(AS308&lt;1,5,IF(AS308&lt;2,0,IF(AS308&gt;2,-5, IF(AS308=0,5,IF(AS308&lt;0,-7)))))</f>
        <v/>
      </c>
      <c r="AU308" s="189" t="n">
        <v>38.95</v>
      </c>
      <c r="AV308" s="22">
        <f>IF(AU308&lt;0,-7,IF(AU308&lt;15,5,IF(AU308&lt;25,2,IF(AU308=25,-5,IF(AU308&gt;25,0)))))</f>
        <v/>
      </c>
      <c r="AW308" s="189" t="n">
        <v>2.7</v>
      </c>
      <c r="AX308" s="22">
        <f>IF(AW308&lt;0,-7,IF(AW308&lt;15,5,IF(AW308&lt;25,2,IF(AW308=25,-5,IF(AW308&gt;25,0)))))</f>
        <v/>
      </c>
      <c r="AY308" s="178" t="inlineStr">
        <is>
          <t>V Bearish</t>
        </is>
      </c>
      <c r="AZ308" s="189">
        <f>IF(AY308=$AS$1,20,IF(AY308=$AU$1,18,IF(AY308=$AW$1,14,IF(AY308=$AY$1,10,IF(AY308=$BA$1,5,IF(AY308=$BC$1,0,IF(AY308=$BD$1,-2.5)))))))</f>
        <v/>
      </c>
      <c r="BA308" s="18" t="n">
        <v>0.178</v>
      </c>
      <c r="BB308" s="548">
        <f>IF(BA308&gt;0.05,2,IF(BA308&gt;0,1,IF(BA308&lt;-0.05,-1,IF(BA308&lt;0.1,-2))))</f>
        <v/>
      </c>
      <c r="BC308" s="554" t="n">
        <v>45657</v>
      </c>
      <c r="BD308" s="22" t="n">
        <v>524.25</v>
      </c>
      <c r="BE308" s="22">
        <f>X308</f>
        <v/>
      </c>
      <c r="BF308" s="18">
        <f>IF(BD308&gt;0,(BE308-BD308)/BD308,0)</f>
        <v/>
      </c>
      <c r="BG308" s="548">
        <f>IF(BF308&gt;0.05,4,IF(BF308&gt;0,2,IF(BF308&lt;-0.05,-2,IF(BF308&lt;0.1,-4))))</f>
        <v/>
      </c>
      <c r="BH308" s="225" t="n">
        <v>0</v>
      </c>
      <c r="BI308" s="225">
        <f>BH308*M426</f>
        <v/>
      </c>
      <c r="BJ308" s="225">
        <f>IF(BH308&gt;5,-1,IF(BH308&gt;4,0,IF(BH308&gt;3,1,IF(BH308&gt;2,2,IF(BH308&gt;1,2, IF(BH308=0,2,IF(BH308&lt;-5,-2,IF(BH308&lt;4,2,IF(BH308&lt;0,1)))))))))</f>
        <v/>
      </c>
      <c r="BK308" s="31" t="n">
        <v>5</v>
      </c>
      <c r="BL308" s="31">
        <f>BK308*M426</f>
        <v/>
      </c>
      <c r="BM308" s="548">
        <f>IF(BK308&gt;40,4,IF(BK308&gt;30,3.5,IF(BK308&gt;20,3,IF(BK308&gt;10,2,IF(BK308&gt;0,1,IF(BK308=0,0.5,IF(BK308&lt;-40,-4,IF(BK308&lt;-30,-3,IF(BK308&lt;-20,-2.5,IF(BK308&lt;-10,-2,IF(BK308&lt;0,0)))))))))))</f>
        <v/>
      </c>
      <c r="BN308" s="61" t="n">
        <v>33</v>
      </c>
      <c r="BO308" s="61">
        <f>BN308*#REF!</f>
        <v/>
      </c>
      <c r="BP308" s="548">
        <f>IF(BN308&lt;10,5,IF(BN308&lt;20,4,IF(BN308&lt;30,3,IF(BN308&lt;40,2,IF(BN308&lt;50,1,IF(BN308=50,0,IF(BN308&gt;90,-5,IF(BN308&gt;80,-4,IF(BN308&gt;70,-3,IF(BN308&gt;60,-2,IF(BN308&gt;50,-1,0)))))))))))</f>
        <v/>
      </c>
      <c r="BQ308" s="206" t="n"/>
      <c r="BR308" s="61" t="n">
        <v>0.06</v>
      </c>
      <c r="BS308" s="337">
        <f>BR308*M308</f>
        <v/>
      </c>
      <c r="BT308" s="225">
        <f>IF(BR308=1,20,IF(BR308&gt;0.9,16,IF(BR308&gt;0.8,12,IF(BR308&gt;0.7,8,IF(BR308&gt;0.6,4,IF(BR308&gt;0.5,0,IF(BR308&gt;0.4,-1,IF(BR308&gt;0.3,-2,IF(BR308&gt;0.2,-3,IF(BR308&gt;0.1,-4,IF(BR308&gt;0,-5,IF(BR308=0,-5))))))))))))</f>
        <v/>
      </c>
      <c r="BU308" s="61" t="n"/>
      <c r="BV308" s="548" t="inlineStr">
        <is>
          <t>Bear</t>
        </is>
      </c>
      <c r="BW308" s="548">
        <f>IF(BV308=$BZ$1,8,IF(BV308=$CA$1,4,IF(BV308=$CB$1,0,IF(BV308=$CC$1,-4,IF(BV308=$CE$1,-8)))))</f>
        <v/>
      </c>
      <c r="BX308" s="206" t="inlineStr">
        <is>
          <t>˄</t>
        </is>
      </c>
      <c r="BY308" s="206">
        <f>IF(BX308=BR$1,5,IF(BX308=BV$1,0,IF(BX308=BX$1,-5)))</f>
        <v/>
      </c>
      <c r="BZ308" s="339" t="n"/>
      <c r="CA308" s="548" t="inlineStr">
        <is>
          <t>S Buy</t>
        </is>
      </c>
      <c r="CB308" s="61" t="n">
        <v>408</v>
      </c>
      <c r="CC308" s="61" t="n">
        <v>485</v>
      </c>
      <c r="CD308" s="332" t="n"/>
      <c r="CE308" t="inlineStr">
        <is>
          <t>Financials</t>
        </is>
      </c>
      <c r="CF308" t="inlineStr">
        <is>
          <t>Diversified Financials</t>
        </is>
      </c>
      <c r="CG308" t="inlineStr">
        <is>
          <t>Consumer Finance</t>
        </is>
      </c>
      <c r="CH308" t="inlineStr">
        <is>
          <t>Consumer Finance</t>
        </is>
      </c>
      <c r="CL308" s="332" t="n"/>
      <c r="CR308" t="inlineStr">
        <is>
          <t>MA</t>
        </is>
      </c>
    </row>
    <row r="309">
      <c r="B309" s="246" t="n"/>
      <c r="C309" s="246" t="n"/>
      <c r="D309" s="246" t="n"/>
      <c r="E309" s="246" t="n"/>
      <c r="F309" s="246" t="n"/>
      <c r="G309" s="246" t="n"/>
      <c r="H309" s="246" t="n"/>
      <c r="I309" s="246" t="n"/>
      <c r="J309" s="246" t="n"/>
      <c r="K309" s="246" t="n"/>
      <c r="L309" s="270" t="n"/>
      <c r="M309" s="358" t="n"/>
      <c r="N309" s="335" t="n"/>
      <c r="O309" s="246" t="n"/>
      <c r="P309" s="246" t="n"/>
      <c r="Q309" s="246" t="n"/>
      <c r="R309" s="246" t="n"/>
      <c r="S309" s="249">
        <f>IF(BN309&lt;30,$BX$1,IF(BN309&gt;70,$BR$1,$BV$1))</f>
        <v/>
      </c>
      <c r="T309" s="547" t="n"/>
      <c r="U309" s="547" t="inlineStr">
        <is>
          <t>COIN</t>
        </is>
      </c>
      <c r="V309" t="inlineStr">
        <is>
          <t>Coinbase Global, Inc.</t>
        </is>
      </c>
      <c r="X309" s="80" t="n">
        <v>386.07</v>
      </c>
      <c r="Y309" s="189" t="n"/>
      <c r="Z309" s="189" t="n"/>
      <c r="AA309" s="22">
        <f>AN309+AP309+AR309+AZ309+BB309+BG309+BJ309+BM309+BT309+BW309+BY309+AC309+AI309+BP309+AK309</f>
        <v/>
      </c>
      <c r="AB309" s="336">
        <f>IF(X309&gt;0,AB$305,0)</f>
        <v/>
      </c>
      <c r="AC309" s="337">
        <f>IF(AB309&gt;0,AC$305,0)</f>
        <v/>
      </c>
      <c r="AD309" s="366">
        <f>AB309*M309</f>
        <v/>
      </c>
      <c r="AE309" s="337">
        <f>AC309*M309</f>
        <v/>
      </c>
      <c r="AF309" s="332" t="n">
        <v>1567198</v>
      </c>
      <c r="AG309" s="332" t="n">
        <v>668533</v>
      </c>
      <c r="AH309" s="225">
        <f>IF(AF309&gt;2500000,AQ$2,IF(AF309&gt;1000000,AR$2,IF(AF309&gt;750000,AS$2,IF(AF309&gt;500000,AT$2,IF(AF309&lt;500000,AU$2)))))</f>
        <v/>
      </c>
      <c r="AI309" s="31">
        <f>IF(AH309=AQ$2,20,IF(AH309=AR$2,15,IF(AH309=AS$2,10,IF(AH309=AT$2,5,IF(AH309=AU$2,0)))))</f>
        <v/>
      </c>
      <c r="AJ309" s="284" t="n">
        <v>59</v>
      </c>
      <c r="AK309" s="31">
        <f>IF(AJ309&gt;84,20,IF(AJ309&gt;80,15,IF(AJ309&gt;75,10,IF(AJ309&gt;70,5,IF(AJ309&gt;49,0,IF(AJ309&lt;1,0,IF(AJ309&lt;20,-20,IF(AJ309&lt;30,-15,IF(AJ309&lt;40,-10,IF(AJ309&lt;50,-5))))))))))</f>
        <v/>
      </c>
      <c r="AL309" s="22" t="n"/>
      <c r="AM309" s="371" t="inlineStr">
        <is>
          <t>B</t>
        </is>
      </c>
      <c r="AN309" s="22">
        <f>IF(AM309=$AN$1,20,IF(AM309=$AO$1,17,IF(AM309=$AP$1,12,IF(AM309=$AQ$1,5,IF(AM309=$AR$1,0)))))</f>
        <v/>
      </c>
      <c r="AP309" s="31" t="n"/>
      <c r="AQ309" s="175" t="inlineStr">
        <is>
          <t>Neutral</t>
        </is>
      </c>
      <c r="AR309" s="548">
        <f>IF(AQ309=$AS$1,20,IF(AQ309=$AU$1,18,IF(AQ309=$AW$1,14,IF(AQ309=$AY$1,10,IF(AQ309=$BA$1,5,IF(AQ309=$BC$1,0,IF(AQ309=$BD$1,-2.5)))))))</f>
        <v/>
      </c>
      <c r="AS309" s="189" t="n">
        <v>0.26</v>
      </c>
      <c r="AT309" s="22">
        <f>IF(AS309&lt;1,5,IF(AS309&lt;2,0,IF(AS309&gt;2,-5, IF(AS309=0,5,IF(AS309&lt;0,-7)))))</f>
        <v/>
      </c>
      <c r="AU309" s="189" t="n">
        <v>34.2</v>
      </c>
      <c r="AV309" s="22">
        <f>IF(AU309&lt;0,-7,IF(AU309&lt;15,5,IF(AU309&lt;25,2,IF(AU309=25,-5,IF(AU309&gt;25,0)))))</f>
        <v/>
      </c>
      <c r="AW309" s="189" t="n">
        <v>92.45</v>
      </c>
      <c r="AX309" s="22">
        <f>IF(AW309=1,5,IF(AW309&lt;1,5,IF(AW309&gt;1,0)))</f>
        <v/>
      </c>
      <c r="AY309" s="178" t="inlineStr">
        <is>
          <t>V Bearish</t>
        </is>
      </c>
      <c r="AZ309" s="189">
        <f>IF(AY309=$AS$1,20,IF(AY309=$AU$1,18,IF(AY309=$AW$1,14,IF(AY309=$AY$1,10,IF(AY309=$BA$1,5,IF(AY309=$BC$1,0,IF(AY309=$BD$1,-2.5)))))))</f>
        <v/>
      </c>
      <c r="BA309" s="18" t="n">
        <v>1.286</v>
      </c>
      <c r="BB309" s="548">
        <f>IF(BA309&gt;0.05,2,IF(BA309&gt;0,1,IF(BA309&lt;-0.05,-1,IF(BA309&lt;0.1,-2))))</f>
        <v/>
      </c>
      <c r="BC309" s="554" t="n">
        <v>45657</v>
      </c>
      <c r="BD309" s="22" t="n">
        <v>248.3</v>
      </c>
      <c r="BE309" s="22">
        <f>X309</f>
        <v/>
      </c>
      <c r="BF309" s="18">
        <f>IF(BD309&gt;0,(BE309-BD309)/BD309,0)</f>
        <v/>
      </c>
      <c r="BG309" s="548">
        <f>IF(BF309&gt;0.05,4,IF(BF309&gt;0,2,IF(BF309&lt;-0.05,-2,IF(BF309&lt;0.1,-4))))</f>
        <v/>
      </c>
      <c r="BH309" s="225" t="n">
        <v>4</v>
      </c>
      <c r="BI309" s="225">
        <f>BH309*M427</f>
        <v/>
      </c>
      <c r="BJ309" s="225">
        <f>IF(BH309&gt;5,-1,IF(BH309&gt;4,0,IF(BH309&gt;3,1,IF(BH309&gt;2,2,IF(BH309&gt;1,2, IF(BH309=0,2,IF(BH309&lt;-5,-2,IF(BH309&lt;4,2,IF(BH309&lt;0,1)))))))))</f>
        <v/>
      </c>
      <c r="BK309" s="31" t="n">
        <v>20</v>
      </c>
      <c r="BL309" s="31">
        <f>BK309*M427</f>
        <v/>
      </c>
      <c r="BM309" s="548">
        <f>IF(BK309&gt;40,4,IF(BK309&gt;30,3.5,IF(BK309&gt;20,3,IF(BK309&gt;10,2,IF(BK309&gt;0,1,IF(BK309=0,0.5,IF(BK309&lt;-40,-4,IF(BK309&lt;-30,-3,IF(BK309&lt;-20,-2.5,IF(BK309&lt;-10,-2,IF(BK309&lt;0,0)))))))))))</f>
        <v/>
      </c>
      <c r="BN309" s="61" t="n">
        <v>70</v>
      </c>
      <c r="BO309" s="61">
        <f>BN309*#REF!</f>
        <v/>
      </c>
      <c r="BP309" s="548">
        <f>IF(BN309&lt;10,5,IF(BN309&lt;20,4,IF(BN309&lt;30,3,IF(BN309&lt;40,2,IF(BN309&lt;50,1,IF(BN309=50,0,IF(BN309&gt;90,-5,IF(BN309&gt;80,-4,IF(BN309&gt;70,-3,IF(BN309&gt;60,-2,IF(BN309&gt;50,-1,0)))))))))))</f>
        <v/>
      </c>
      <c r="BQ309" s="206" t="n"/>
      <c r="BR309" s="61" t="n">
        <v>0.6899999999999999</v>
      </c>
      <c r="BS309" s="337">
        <f>BR309*M309</f>
        <v/>
      </c>
      <c r="BT309" s="225">
        <f>IF(BR309=1,20,IF(BR309&gt;0.9,16,IF(BR309&gt;0.8,12,IF(BR309&gt;0.7,8,IF(BR309&gt;0.6,4,IF(BR309&gt;0.5,0,IF(BR309&gt;0.4,-1,IF(BR309&gt;0.3,-2,IF(BR309&gt;0.2,-3,IF(BR309&gt;0.1,-4,IF(BR309&gt;0,-5,IF(BR309=0,-5))))))))))))</f>
        <v/>
      </c>
      <c r="BU309" s="61" t="n"/>
      <c r="BV309" s="548" t="inlineStr">
        <is>
          <t>V Bull</t>
        </is>
      </c>
      <c r="BW309" s="548">
        <f>IF(BV309=$BZ$1,8,IF(BV309=$CA$1,4,IF(BV309=$CB$1,0,IF(BV309=$CC$1,-4,IF(BV309=$CE$1,-8)))))</f>
        <v/>
      </c>
      <c r="BX309" s="206" t="inlineStr">
        <is>
          <t>˄</t>
        </is>
      </c>
      <c r="BY309" s="206">
        <f>IF(BX309=BR$1,5,IF(BX309=BV$1,0,IF(BX309=BX$1,-5)))</f>
        <v/>
      </c>
      <c r="BZ309" s="554" t="n"/>
      <c r="CA309" s="548" t="inlineStr">
        <is>
          <t>Buy</t>
        </is>
      </c>
      <c r="CE309" t="inlineStr">
        <is>
          <t>Financials</t>
        </is>
      </c>
      <c r="CF309" t="inlineStr">
        <is>
          <t>Diversified Financials</t>
        </is>
      </c>
      <c r="CG309" t="inlineStr">
        <is>
          <t>Capital Markets</t>
        </is>
      </c>
      <c r="CH309" t="inlineStr">
        <is>
          <t>Financial Exchanges &amp; Data</t>
        </is>
      </c>
      <c r="CL309" s="332" t="n"/>
      <c r="CR309" t="inlineStr">
        <is>
          <t>COIN</t>
        </is>
      </c>
    </row>
    <row r="310">
      <c r="B310" s="246" t="n"/>
      <c r="C310" s="246" t="n"/>
      <c r="D310" s="246" t="n"/>
      <c r="E310" s="246" t="n"/>
      <c r="F310" s="246" t="n"/>
      <c r="G310" s="246" t="n"/>
      <c r="H310" s="246" t="n"/>
      <c r="I310" s="246" t="n"/>
      <c r="J310" s="246" t="n"/>
      <c r="K310" s="246" t="n"/>
      <c r="L310" s="270" t="n"/>
      <c r="M310" s="358" t="n"/>
      <c r="N310" s="335" t="n"/>
      <c r="O310" s="246" t="n"/>
      <c r="P310" s="246" t="n"/>
      <c r="Q310" s="246" t="n"/>
      <c r="R310" s="246" t="n"/>
      <c r="S310" s="249">
        <f>IF(BN310&lt;30,$BX$1,IF(BN310&gt;70,$BR$1,$BV$1))</f>
        <v/>
      </c>
      <c r="T310" s="547" t="n"/>
      <c r="U310" s="547" t="inlineStr">
        <is>
          <t>HOOD</t>
        </is>
      </c>
      <c r="V310" t="inlineStr">
        <is>
          <t>Robinhood Markets, Inc.</t>
        </is>
      </c>
      <c r="X310" t="n">
        <v>144.26</v>
      </c>
      <c r="Y310" s="189" t="n"/>
      <c r="Z310" s="189" t="n"/>
      <c r="AA310" s="22">
        <f>AN310+AP310+AR310+AZ310+BB310+BG310+BJ310+BM310+BT310+BW310+BY310+AC310+AI310+BP310+AK310</f>
        <v/>
      </c>
      <c r="AB310" s="336">
        <f>IF(X310&gt;0,AB$305,0)</f>
        <v/>
      </c>
      <c r="AC310" s="337">
        <f>IF(AB310&gt;0,AC$305,0)</f>
        <v/>
      </c>
      <c r="AD310" s="366">
        <f>AB310*M310</f>
        <v/>
      </c>
      <c r="AE310" s="337">
        <f>AC310*M310</f>
        <v/>
      </c>
      <c r="AF310" s="332" t="n">
        <v>1550870</v>
      </c>
      <c r="AG310" s="332" t="n">
        <v>777391</v>
      </c>
      <c r="AH310" s="225">
        <f>IF(AF310&gt;2500000,AQ$2,IF(AF310&gt;1000000,AR$2,IF(AF310&gt;750000,AS$2,IF(AF310&gt;500000,AT$2,IF(AF310&lt;500000,AU$2)))))</f>
        <v/>
      </c>
      <c r="AI310" s="31">
        <f>IF(AH310=AQ$2,20,IF(AH310=AR$2,15,IF(AH310=AS$2,10,IF(AH310=AT$2,5,IF(AH310=AU$2,0)))))</f>
        <v/>
      </c>
      <c r="AJ310" s="284" t="n">
        <v>66</v>
      </c>
      <c r="AK310" s="31">
        <f>IF(AJ310&gt;84,20,IF(AJ310&gt;80,15,IF(AJ310&gt;75,10,IF(AJ310&gt;70,5,IF(AJ310&gt;49,0,IF(AJ310&lt;1,0,IF(AJ310&lt;20,-20,IF(AJ310&lt;30,-15,IF(AJ310&lt;40,-10,IF(AJ310&lt;50,-5))))))))))</f>
        <v/>
      </c>
      <c r="AL310" s="22" t="n"/>
      <c r="AM310" s="414" t="inlineStr">
        <is>
          <t>A</t>
        </is>
      </c>
      <c r="AN310" s="22">
        <f>IF(AM310=$AN$1,20,IF(AM310=$AO$1,17,IF(AM310=$AP$1,12,IF(AM310=$AQ$1,5,IF(AM310=$AR$1,0)))))</f>
        <v/>
      </c>
      <c r="AP310" s="31" t="n"/>
      <c r="AQ310" s="239" t="inlineStr">
        <is>
          <t>Bullish</t>
        </is>
      </c>
      <c r="AR310" s="548">
        <f>IF(AQ310=$AS$1,20,IF(AQ310=$AU$1,18,IF(AQ310=$AW$1,14,IF(AQ310=$AY$1,10,IF(AQ310=$BA$1,5,IF(AQ310=$BC$1,0,IF(AQ310=$BD$1,-2.5)))))))</f>
        <v/>
      </c>
      <c r="AS310" s="189" t="n">
        <v>0.01</v>
      </c>
      <c r="AT310" s="22">
        <f>IF(AS310&lt;1,5,IF(AS310&lt;2,0,IF(AS310&gt;2,-5, IF(AS310=0,5,IF(AS310&lt;0,-7)))))</f>
        <v/>
      </c>
      <c r="AU310" s="189" t="n">
        <v>71.06</v>
      </c>
      <c r="AV310" s="22">
        <f>IF(AU310&lt;0,-7,IF(AU310&lt;15,5,IF(AU310&lt;25,2,IF(AU310=25,-5,IF(AU310&gt;25,0)))))</f>
        <v/>
      </c>
      <c r="AW310" s="189" t="n">
        <v>2.5</v>
      </c>
      <c r="AX310" s="22">
        <f>IF(AW310=1,5,IF(AW310&lt;1,5,IF(AW310&gt;1,0)))</f>
        <v/>
      </c>
      <c r="AY310" s="178" t="inlineStr">
        <is>
          <t>V Bearish</t>
        </is>
      </c>
      <c r="AZ310" s="189">
        <f>IF(AY310=$AS$1,20,IF(AY310=$AU$1,18,IF(AY310=$AW$1,14,IF(AY310=$AY$1,10,IF(AY310=$BA$1,5,IF(AY310=$BC$1,0,IF(AY310=$BD$1,-2.5)))))))</f>
        <v/>
      </c>
      <c r="BA310" s="18" t="n">
        <v>5.186</v>
      </c>
      <c r="BB310" s="548">
        <f>IF(BA310&gt;0.05,2,IF(BA310&gt;0,1,IF(BA310&lt;-0.05,-1,IF(BA310&lt;0.1,-2))))</f>
        <v/>
      </c>
      <c r="BC310" s="554" t="n">
        <v>45657</v>
      </c>
      <c r="BD310" s="22" t="n">
        <v>37.26</v>
      </c>
      <c r="BE310" s="22">
        <f>X310</f>
        <v/>
      </c>
      <c r="BF310" s="18">
        <f>IF(BD310&gt;0,(BE310-BD310)/BD310,0)</f>
        <v/>
      </c>
      <c r="BG310" s="548">
        <f>IF(BF310&gt;0.05,4,IF(BF310&gt;0,2,IF(BF310&lt;-0.05,-2,IF(BF310&lt;0.1,-4))))</f>
        <v/>
      </c>
      <c r="BH310" s="225" t="n">
        <v>5</v>
      </c>
      <c r="BI310" s="225">
        <f>BH310*M428</f>
        <v/>
      </c>
      <c r="BJ310" s="225">
        <f>IF(BH310&gt;5,-1,IF(BH310&gt;4,0,IF(BH310&gt;3,1,IF(BH310&gt;2,2,IF(BH310&gt;1,2, IF(BH310=0,2,IF(BH310&lt;-5,-2,IF(BH310&lt;4,2,IF(BH310&lt;0,1)))))))))</f>
        <v/>
      </c>
      <c r="BK310" s="31" t="n">
        <v>34</v>
      </c>
      <c r="BL310" s="31">
        <f>BK310*M428</f>
        <v/>
      </c>
      <c r="BM310" s="548">
        <f>IF(BK310&gt;40,4,IF(BK310&gt;30,3.5,IF(BK310&gt;20,3,IF(BK310&gt;10,2,IF(BK310&gt;0,1,IF(BK310=0,0.5,IF(BK310&lt;-40,-4,IF(BK310&lt;-30,-3,IF(BK310&lt;-20,-2.5,IF(BK310&lt;-10,-2,IF(BK310&lt;0,0)))))))))))</f>
        <v/>
      </c>
      <c r="BN310" s="61" t="n">
        <v>76</v>
      </c>
      <c r="BO310" s="61">
        <f>BN310*#REF!</f>
        <v/>
      </c>
      <c r="BP310" s="548">
        <f>IF(BN310&lt;10,5,IF(BN310&lt;20,4,IF(BN310&lt;30,3,IF(BN310&lt;40,2,IF(BN310&lt;50,1,IF(BN310=50,0,IF(BN310&gt;90,-5,IF(BN310&gt;80,-4,IF(BN310&gt;70,-3,IF(BN310&gt;60,-2,IF(BN310&gt;50,-1,0)))))))))))</f>
        <v/>
      </c>
      <c r="BQ310" s="206" t="n"/>
      <c r="BR310" s="61" t="n">
        <v>0.97</v>
      </c>
      <c r="BS310" s="337">
        <f>BR310*M310</f>
        <v/>
      </c>
      <c r="BT310" s="225">
        <f>IF(BR310=1,20,IF(BR310&gt;0.9,16,IF(BR310&gt;0.8,12,IF(BR310&gt;0.7,8,IF(BR310&gt;0.6,4,IF(BR310&gt;0.5,0,IF(BR310&gt;0.4,-1,IF(BR310&gt;0.3,-2,IF(BR310&gt;0.2,-3,IF(BR310&gt;0.1,-4,IF(BR310&gt;0,-5,IF(BR310=0,-5))))))))))))</f>
        <v/>
      </c>
      <c r="BU310" s="61" t="n"/>
      <c r="BV310" s="548" t="inlineStr">
        <is>
          <t>V Bull</t>
        </is>
      </c>
      <c r="BW310" s="548">
        <f>IF(BV310=$BZ$1,8,IF(BV310=$CA$1,4,IF(BV310=$CB$1,0,IF(BV310=$CC$1,-4,IF(BV310=$CE$1,-8)))))</f>
        <v/>
      </c>
      <c r="BX310" s="206" t="inlineStr">
        <is>
          <t>˄</t>
        </is>
      </c>
      <c r="BY310" s="206">
        <f>IF(BX310=BR$1,5,IF(BX310=BV$1,0,IF(BX310=BX$1,-5)))</f>
        <v/>
      </c>
      <c r="BZ310" s="554" t="n">
        <v>45966</v>
      </c>
      <c r="CA310" s="548" t="inlineStr">
        <is>
          <t>Buy</t>
        </is>
      </c>
      <c r="CE310" t="inlineStr">
        <is>
          <t>Financials</t>
        </is>
      </c>
      <c r="CF310" t="inlineStr">
        <is>
          <t>Diversified Financials</t>
        </is>
      </c>
      <c r="CG310" t="inlineStr">
        <is>
          <t>Capital Markets</t>
        </is>
      </c>
      <c r="CH310" t="inlineStr">
        <is>
          <t>Financial Exchanges &amp; Data</t>
        </is>
      </c>
      <c r="CL310" s="332" t="n"/>
      <c r="CR310" t="inlineStr">
        <is>
          <t>HOOD</t>
        </is>
      </c>
    </row>
    <row r="311">
      <c r="B311" s="246" t="n"/>
      <c r="C311" s="246" t="n"/>
      <c r="D311" s="246" t="n"/>
      <c r="E311" s="246" t="n"/>
      <c r="F311" s="246" t="n"/>
      <c r="G311" s="246" t="n"/>
      <c r="H311" s="246" t="n"/>
      <c r="I311" s="246" t="n"/>
      <c r="J311" s="246" t="n"/>
      <c r="K311" s="246" t="n"/>
      <c r="L311" s="270" t="n"/>
      <c r="M311" s="358" t="n"/>
      <c r="N311" s="335" t="n"/>
      <c r="O311" s="246" t="n"/>
      <c r="P311" s="246" t="n"/>
      <c r="Q311" s="246" t="n"/>
      <c r="R311" s="246" t="n"/>
      <c r="S311" s="249">
        <f>IF(BN311&lt;30,$BX$1,IF(BN311&gt;70,$BR$1,$BV$1))</f>
        <v/>
      </c>
      <c r="T311" s="547" t="n"/>
      <c r="U311" s="547" t="inlineStr">
        <is>
          <t>EVR</t>
        </is>
      </c>
      <c r="V311" t="inlineStr">
        <is>
          <t>Evercore Inc.</t>
        </is>
      </c>
      <c r="X311" s="382" t="n">
        <v>325.54</v>
      </c>
      <c r="Y311" s="189" t="n"/>
      <c r="Z311" s="189" t="n"/>
      <c r="AA311" s="22">
        <f>AN311+AP311+AR311+AZ311+BB311+BG311+BJ311+BM311+BT311+BW311+BY311+AC311+AI311+BP311+AK311</f>
        <v/>
      </c>
      <c r="AB311" s="336">
        <f>IF(X311&gt;0,AB$305,0)</f>
        <v/>
      </c>
      <c r="AC311" s="337">
        <f>IF(AB311&gt;0,AC$305,0)</f>
        <v/>
      </c>
      <c r="AD311" s="366">
        <f>AB311*M311</f>
        <v/>
      </c>
      <c r="AE311" s="337">
        <f>AC311*M311</f>
        <v/>
      </c>
      <c r="AF311" s="332" t="n">
        <v>1270354</v>
      </c>
      <c r="AG311" s="332" t="n">
        <v>146056</v>
      </c>
      <c r="AH311" s="225">
        <f>IF(AF311&gt;2500000,AQ$2,IF(AF311&gt;1000000,AR$2,IF(AF311&gt;750000,AS$2,IF(AF311&gt;500000,AT$2,IF(AF311&lt;500000,AU$2)))))</f>
        <v/>
      </c>
      <c r="AI311" s="31">
        <f>IF(AH311=AQ$2,20,IF(AH311=AR$2,15,IF(AH311=AS$2,10,IF(AH311=AT$2,5,IF(AH311=AU$2,0)))))</f>
        <v/>
      </c>
      <c r="AJ311" s="284" t="n">
        <v>84</v>
      </c>
      <c r="AK311" s="31">
        <f>IF(AJ311&gt;84,20,IF(AJ311&gt;80,15,IF(AJ311&gt;75,10,IF(AJ311&gt;70,5,IF(AJ311&gt;49,0,IF(AJ311&lt;1,0,IF(AJ311&lt;20,-20,IF(AJ311&lt;30,-15,IF(AJ311&lt;40,-10,IF(AJ311&lt;50,-5))))))))))</f>
        <v/>
      </c>
      <c r="AL311" s="22" t="n"/>
      <c r="AM311" s="550" t="inlineStr">
        <is>
          <t>C</t>
        </is>
      </c>
      <c r="AN311" s="22">
        <f>IF(AM311=$AN$1,20,IF(AM311=$AO$1,17,IF(AM311=$AP$1,12,IF(AM311=$AQ$1,5,IF(AM311=$AR$1,0)))))</f>
        <v/>
      </c>
      <c r="AP311" s="31" t="n"/>
      <c r="AQ311" s="176" t="inlineStr">
        <is>
          <t>V Bullish</t>
        </is>
      </c>
      <c r="AR311" s="548">
        <f>IF(AQ311=$AS$1,20,IF(AQ311=$AU$1,18,IF(AQ311=$AW$1,14,IF(AQ311=$AY$1,10,IF(AQ311=$BA$1,5,IF(AQ311=$BC$1,0,IF(AQ311=$BD$1,-2.5)))))))</f>
        <v/>
      </c>
      <c r="AS311" s="189" t="n">
        <v>0.41</v>
      </c>
      <c r="AT311" s="22">
        <f>IF(AS311&lt;1,5,IF(AS311&lt;2,0,IF(AS311&gt;2,-5, IF(AS311=0,5,IF(AS311&lt;0,-7)))))</f>
        <v/>
      </c>
      <c r="AU311" s="189" t="n">
        <v>27.11</v>
      </c>
      <c r="AV311" s="22">
        <f>IF(AU311&lt;0,-7,IF(AU311&lt;15,5,IF(AU311&lt;25,2,IF(AU311=25,-5,IF(AU311&gt;25,0)))))</f>
        <v/>
      </c>
      <c r="AW311" s="189" t="n">
        <v>0.68</v>
      </c>
      <c r="AX311" s="22">
        <f>IF(AW311=1,5,IF(AW311&lt;1,5,IF(AW311&gt;1,0)))</f>
        <v/>
      </c>
      <c r="AY311" s="176" t="inlineStr">
        <is>
          <t>V Bullish</t>
        </is>
      </c>
      <c r="AZ311" s="189">
        <f>IF(AY311=$AS$1,20,IF(AY311=$AU$1,18,IF(AY311=$AW$1,14,IF(AY311=$AY$1,10,IF(AY311=$BA$1,5,IF(AY311=$BC$1,0,IF(AY311=$BD$1,-2.5)))))))</f>
        <v/>
      </c>
      <c r="BA311" s="18" t="n">
        <v>0.315</v>
      </c>
      <c r="BB311" s="548">
        <f>IF(BA311&gt;0.05,2,IF(BA311&gt;0,1,IF(BA311&lt;-0.05,-1,IF(BA311&lt;0.1,-2))))</f>
        <v/>
      </c>
      <c r="BC311" s="554" t="n">
        <v>45657</v>
      </c>
      <c r="BD311" s="22" t="n">
        <v>274.56</v>
      </c>
      <c r="BE311" s="22">
        <f>X311</f>
        <v/>
      </c>
      <c r="BF311" s="18">
        <f>IF(BD311&gt;0,(BE311-BD311)/BD311,0)</f>
        <v/>
      </c>
      <c r="BG311" s="548">
        <f>IF(BF311&gt;0.05,4,IF(BF311&gt;0,2,IF(BF311&lt;-0.05,-2,IF(BF311&lt;0.1,-4))))</f>
        <v/>
      </c>
      <c r="BH311" s="225" t="n">
        <v>0.5</v>
      </c>
      <c r="BI311" s="225">
        <f>BH311*M429</f>
        <v/>
      </c>
      <c r="BJ311" s="225">
        <f>IF(BH311&gt;5,-1,IF(BH311&gt;4,0,IF(BH311&gt;3,1,IF(BH311&gt;2,2,IF(BH311&gt;1,2, IF(BH311=0,2,IF(BH311&lt;-5,-2,IF(BH311&lt;4,2,IF(BH311&lt;0,1)))))))))</f>
        <v/>
      </c>
      <c r="BK311" s="31" t="n">
        <v>5</v>
      </c>
      <c r="BL311" s="31">
        <f>BK311*M429</f>
        <v/>
      </c>
      <c r="BM311" s="548">
        <f>IF(BK311&gt;40,4,IF(BK311&gt;30,3.5,IF(BK311&gt;20,3,IF(BK311&gt;10,2,IF(BK311&gt;0,1,IF(BK311=0,0.5,IF(BK311&lt;-40,-4,IF(BK311&lt;-30,-3,IF(BK311&lt;-20,-2.5,IF(BK311&lt;-10,-2,IF(BK311&lt;0,0)))))))))))</f>
        <v/>
      </c>
      <c r="BN311" s="61" t="n">
        <v>7</v>
      </c>
      <c r="BO311" s="61">
        <f>BN311*#REF!</f>
        <v/>
      </c>
      <c r="BP311" s="548">
        <f>IF(BN311&lt;10,5,IF(BN311&lt;20,4,IF(BN311&lt;30,3,IF(BN311&lt;40,2,IF(BN311&lt;50,1,IF(BN311=50,0,IF(BN311&gt;90,-5,IF(BN311&gt;80,-4,IF(BN311&gt;70,-3,IF(BN311&gt;60,-2,IF(BN311&gt;50,-1,0)))))))))))</f>
        <v/>
      </c>
      <c r="BQ311" s="206" t="n"/>
      <c r="BR311" s="61" t="n">
        <v>0.73</v>
      </c>
      <c r="BS311" s="337">
        <f>BR311*M311</f>
        <v/>
      </c>
      <c r="BT311" s="225">
        <f>IF(BR311=1,20,IF(BR311&gt;0.9,16,IF(BR311&gt;0.8,12,IF(BR311&gt;0.7,8,IF(BR311&gt;0.6,4,IF(BR311&gt;0.5,0,IF(BR311&gt;0.4,-1,IF(BR311&gt;0.3,-2,IF(BR311&gt;0.2,-3,IF(BR311&gt;0.1,-4,IF(BR311&gt;0,-5,IF(BR311=0,-5))))))))))))</f>
        <v/>
      </c>
      <c r="BU311" s="61" t="n"/>
      <c r="BV311" s="548" t="inlineStr">
        <is>
          <t>Neut</t>
        </is>
      </c>
      <c r="BW311" s="548">
        <f>IF(BV311=$BZ$1,8,IF(BV311=$CA$1,4,IF(BV311=$CB$1,0,IF(BV311=$CC$1,-4,IF(BV311=$CE$1,-8)))))</f>
        <v/>
      </c>
      <c r="BX311" s="206" t="inlineStr">
        <is>
          <t>˄</t>
        </is>
      </c>
      <c r="BY311" s="206">
        <f>IF(BX311=BR$1,5,IF(BX311=BV$1,0,IF(BX311=BX$1,-5)))</f>
        <v/>
      </c>
      <c r="BZ311" s="554" t="n"/>
      <c r="CA311" s="548" t="inlineStr">
        <is>
          <t>Buy</t>
        </is>
      </c>
      <c r="CB311" s="61" t="n"/>
      <c r="CC311" s="61" t="n"/>
      <c r="CD311" s="332" t="n"/>
      <c r="CE311" t="inlineStr">
        <is>
          <t>Financials</t>
        </is>
      </c>
      <c r="CF311" t="inlineStr">
        <is>
          <t>Diversified Financials</t>
        </is>
      </c>
      <c r="CG311" t="inlineStr">
        <is>
          <t>Capital Markets</t>
        </is>
      </c>
      <c r="CH311" t="inlineStr">
        <is>
          <t>Diversified Capital Markets</t>
        </is>
      </c>
      <c r="CL311" s="332" t="n"/>
      <c r="CR311" t="inlineStr">
        <is>
          <t>EVR</t>
        </is>
      </c>
    </row>
    <row r="312">
      <c r="B312" s="246" t="n"/>
      <c r="C312" s="246" t="n"/>
      <c r="D312" s="246" t="n"/>
      <c r="E312" s="246" t="n"/>
      <c r="F312" s="246" t="n"/>
      <c r="G312" s="246" t="n"/>
      <c r="H312" s="246" t="n"/>
      <c r="I312" s="246" t="n"/>
      <c r="J312" s="246" t="n"/>
      <c r="K312" s="246" t="n"/>
      <c r="L312" s="270" t="n"/>
      <c r="M312" s="358" t="n"/>
      <c r="N312" s="335" t="n"/>
      <c r="O312" s="246" t="n"/>
      <c r="P312" s="246" t="n"/>
      <c r="Q312" s="246" t="n"/>
      <c r="R312" s="246" t="n"/>
      <c r="S312" s="249">
        <f>IF(BN312&lt;30,$BX$1,IF(BN312&gt;70,$BR$1,$BV$1))</f>
        <v/>
      </c>
      <c r="T312" s="547" t="n"/>
      <c r="U312" s="547" t="inlineStr">
        <is>
          <t>PIPR</t>
        </is>
      </c>
      <c r="V312" t="inlineStr">
        <is>
          <t>Piper Sandler Companies</t>
        </is>
      </c>
      <c r="X312" t="n">
        <v>344.29</v>
      </c>
      <c r="Y312" s="189" t="n"/>
      <c r="Z312" s="189" t="n"/>
      <c r="AA312" s="22">
        <f>AN312+AP312+AR312+AZ312+BB312+BG312+BJ312+BM312+BT312+BW312+BY312+AC312+AI312+BP312+AK312</f>
        <v/>
      </c>
      <c r="AB312" s="336">
        <f>IF(X312&gt;0,AB$305,0)</f>
        <v/>
      </c>
      <c r="AC312" s="337">
        <f>IF(AB312&gt;0,AC$305,0)</f>
        <v/>
      </c>
      <c r="AD312" s="366">
        <f>AB312*M312</f>
        <v/>
      </c>
      <c r="AE312" s="337">
        <f>AC312*M312</f>
        <v/>
      </c>
      <c r="AF312" s="332" t="n">
        <v>836853</v>
      </c>
      <c r="AG312" s="332" t="n">
        <v>77199</v>
      </c>
      <c r="AH312" s="225">
        <f>IF(AF312&gt;2500000,AQ$2,IF(AF312&gt;1000000,AR$2,IF(AF312&gt;750000,AS$2,IF(AF312&gt;500000,AT$2,IF(AF312&lt;500000,AU$2)))))</f>
        <v/>
      </c>
      <c r="AI312" s="31">
        <f>IF(AH312=AQ$2,20,IF(AH312=AR$2,15,IF(AH312=AS$2,10,IF(AH312=AT$2,5,IF(AH312=AU$2,0)))))</f>
        <v/>
      </c>
      <c r="AJ312" s="284" t="n">
        <v>74</v>
      </c>
      <c r="AK312" s="31">
        <f>IF(AJ312&gt;84,20,IF(AJ312&gt;80,15,IF(AJ312&gt;75,10,IF(AJ312&gt;70,5,IF(AJ312&gt;49,0,IF(AJ312&lt;1,0,IF(AJ312&lt;20,-20,IF(AJ312&lt;30,-15,IF(AJ312&lt;40,-10,IF(AJ312&lt;50,-5))))))))))</f>
        <v/>
      </c>
      <c r="AL312" s="22" t="n"/>
      <c r="AM312" s="550" t="inlineStr">
        <is>
          <t>C</t>
        </is>
      </c>
      <c r="AN312" s="22">
        <f>IF(AM312=$AN$1,20,IF(AM312=$AO$1,17,IF(AM312=$AP$1,12,IF(AM312=$AQ$1,5,IF(AM312=$AR$1,0)))))</f>
        <v/>
      </c>
      <c r="AP312" s="31" t="n"/>
      <c r="AQ312" s="176" t="inlineStr">
        <is>
          <t>V Bullish</t>
        </is>
      </c>
      <c r="AR312" s="548">
        <f>IF(AQ312=$AS$1,20,IF(AQ312=$AU$1,18,IF(AQ312=$AW$1,14,IF(AQ312=$AY$1,10,IF(AQ312=$BA$1,5,IF(AQ312=$BC$1,0,IF(AQ312=$BD$1,-2.5)))))))</f>
        <v/>
      </c>
      <c r="AS312" s="189" t="n">
        <v>0.07000000000000001</v>
      </c>
      <c r="AT312" s="22">
        <f>IF(AS312&lt;1,5,IF(AS312&lt;2,0,IF(AS312&gt;2,-5, IF(AS312=0,5,IF(AS312&lt;0,-7)))))</f>
        <v/>
      </c>
      <c r="AU312" s="189" t="n">
        <v>26.52</v>
      </c>
      <c r="AV312" s="22">
        <f>IF(AU312&lt;0,-7,IF(AU312&lt;15,5,IF(AU312&lt;25,2,IF(AU312=25,-5,IF(AU312&gt;25,0)))))</f>
        <v/>
      </c>
      <c r="AW312" s="189" t="n">
        <v>2.21</v>
      </c>
      <c r="AX312" s="22">
        <f>IF(AW312=1,5,IF(AW312&lt;1,5,IF(AW312&gt;1,0)))</f>
        <v/>
      </c>
      <c r="AY312" s="176" t="inlineStr">
        <is>
          <t>V Bullish</t>
        </is>
      </c>
      <c r="AZ312" s="189">
        <f>IF(AY312=$AS$1,20,IF(AY312=$AU$1,18,IF(AY312=$AW$1,14,IF(AY312=$AY$1,10,IF(AY312=$BA$1,5,IF(AY312=$BC$1,0,IF(AY312=$BD$1,-2.5)))))))</f>
        <v/>
      </c>
      <c r="BA312" s="18" t="n">
        <v>0.2</v>
      </c>
      <c r="BB312" s="548">
        <f>IF(BA312&gt;0.05,2,IF(BA312&gt;0,1,IF(BA312&lt;-0.05,-1,IF(BA312&lt;0.1,-2))))</f>
        <v/>
      </c>
      <c r="BC312" s="554" t="n">
        <v>45657</v>
      </c>
      <c r="BD312" s="22" t="n">
        <v>294.71</v>
      </c>
      <c r="BE312" s="22">
        <f>X312</f>
        <v/>
      </c>
      <c r="BF312" s="18">
        <f>IF(BD312&gt;0,(BE312-BD312)/BD312,0)</f>
        <v/>
      </c>
      <c r="BG312" s="548">
        <f>IF(BF312&gt;0.05,4,IF(BF312&gt;0,2,IF(BF312&lt;-0.05,-2,IF(BF312&lt;0.1,-4))))</f>
        <v/>
      </c>
      <c r="BH312" s="225" t="n">
        <v>2</v>
      </c>
      <c r="BI312" s="225">
        <f>BH312*M430</f>
        <v/>
      </c>
      <c r="BJ312" s="225">
        <f>IF(BH312&gt;5,-1,IF(BH312&gt;4,0,IF(BH312&gt;3,1,IF(BH312&gt;2,2,IF(BH312&gt;1,2, IF(BH312=0,2,IF(BH312&lt;-5,-2,IF(BH312&lt;4,2,IF(BH312&lt;0,1)))))))))</f>
        <v/>
      </c>
      <c r="BK312" s="31" t="n">
        <v>-2</v>
      </c>
      <c r="BL312" s="31">
        <f>BK312*M430</f>
        <v/>
      </c>
      <c r="BM312" s="548">
        <f>IF(BK312&gt;40,4,IF(BK312&gt;30,3.5,IF(BK312&gt;20,3,IF(BK312&gt;10,2,IF(BK312&gt;0,1,IF(BK312=0,0.5,IF(BK312&lt;-40,-4,IF(BK312&lt;-30,-3,IF(BK312&lt;-20,-2.5,IF(BK312&lt;-10,-2,IF(BK312&lt;0,0)))))))))))</f>
        <v/>
      </c>
      <c r="BN312" s="61" t="n">
        <v>9</v>
      </c>
      <c r="BO312" s="61">
        <f>BN312*#REF!</f>
        <v/>
      </c>
      <c r="BP312" s="548">
        <f>IF(BN312&lt;10,5,IF(BN312&lt;20,4,IF(BN312&lt;30,3,IF(BN312&lt;40,2,IF(BN312&lt;50,1,IF(BN312=50,0,IF(BN312&gt;90,-5,IF(BN312&gt;80,-4,IF(BN312&gt;70,-3,IF(BN312&gt;60,-2,IF(BN312&gt;50,-1,0)))))))))))</f>
        <v/>
      </c>
      <c r="BQ312" s="206" t="n"/>
      <c r="BR312" s="61" t="n">
        <v>0.68</v>
      </c>
      <c r="BS312" s="337">
        <f>BR312*M312</f>
        <v/>
      </c>
      <c r="BT312" s="225">
        <f>IF(BR312=1,20,IF(BR312&gt;0.9,16,IF(BR312&gt;0.8,12,IF(BR312&gt;0.7,8,IF(BR312&gt;0.6,4,IF(BR312&gt;0.5,0,IF(BR312&gt;0.4,-1,IF(BR312&gt;0.3,-2,IF(BR312&gt;0.2,-3,IF(BR312&gt;0.1,-4,IF(BR312&gt;0,-5,IF(BR312=0,-5))))))))))))</f>
        <v/>
      </c>
      <c r="BU312" s="61" t="n"/>
      <c r="BV312" s="548" t="inlineStr">
        <is>
          <t>Neut</t>
        </is>
      </c>
      <c r="BW312" s="548">
        <f>IF(BV312=$BZ$1,8,IF(BV312=$CA$1,4,IF(BV312=$CB$1,0,IF(BV312=$CC$1,-4,IF(BV312=$CE$1,-8)))))</f>
        <v/>
      </c>
      <c r="BX312" s="206" t="inlineStr">
        <is>
          <t>˄</t>
        </is>
      </c>
      <c r="BY312" s="206">
        <f>IF(BX312=BR$1,5,IF(BX312=BV$1,0,IF(BX312=BX$1,-5)))</f>
        <v/>
      </c>
      <c r="BZ312" s="554" t="n"/>
      <c r="CA312" s="548" t="inlineStr">
        <is>
          <t>Buy</t>
        </is>
      </c>
      <c r="CB312" s="61" t="n"/>
      <c r="CC312" s="61" t="n"/>
      <c r="CD312" s="332" t="n"/>
      <c r="CE312" t="inlineStr">
        <is>
          <t>Financials</t>
        </is>
      </c>
      <c r="CF312" t="inlineStr">
        <is>
          <t>Diversified Financials</t>
        </is>
      </c>
      <c r="CG312" t="inlineStr">
        <is>
          <t>Capital Markets</t>
        </is>
      </c>
      <c r="CH312" s="344" t="inlineStr">
        <is>
          <t>Diversified Capital Markets</t>
        </is>
      </c>
      <c r="CL312" s="332" t="n"/>
      <c r="CR312" t="inlineStr">
        <is>
          <t>PIPR</t>
        </is>
      </c>
    </row>
    <row r="313">
      <c r="B313" s="246" t="n"/>
      <c r="C313" s="246" t="n"/>
      <c r="D313" s="246" t="n"/>
      <c r="E313" s="246" t="n"/>
      <c r="F313" s="246" t="n"/>
      <c r="G313" s="246" t="n"/>
      <c r="H313" s="246" t="n"/>
      <c r="I313" s="246" t="n"/>
      <c r="J313" s="246" t="n"/>
      <c r="K313" s="246" t="n"/>
      <c r="L313" s="270" t="n"/>
      <c r="M313" s="358" t="n"/>
      <c r="N313" s="335" t="n"/>
      <c r="O313" s="246" t="n"/>
      <c r="P313" s="246" t="n"/>
      <c r="Q313" s="246" t="n"/>
      <c r="R313" s="246" t="n"/>
      <c r="S313" s="249">
        <f>IF(BN313&lt;30,$BX$1,IF(BN313&gt;70,$BR$1,$BV$1))</f>
        <v/>
      </c>
      <c r="T313" s="547" t="n"/>
      <c r="U313" s="547" t="inlineStr">
        <is>
          <t>HLNE</t>
        </is>
      </c>
      <c r="V313" t="inlineStr">
        <is>
          <t>Hamilton Lane Incorporated</t>
        </is>
      </c>
      <c r="X313" t="n">
        <v>125.09</v>
      </c>
      <c r="Y313" s="189" t="n"/>
      <c r="Z313" s="189" t="n"/>
      <c r="AA313" s="22">
        <f>AN313+AP313+AR313+AZ313+BB313+BG313+BJ313+BM313+BT313+BW313+BY313+AC313+AI313+BP313+AK313</f>
        <v/>
      </c>
      <c r="AB313" s="336">
        <f>IF(X313&gt;0,AB$305,0)</f>
        <v/>
      </c>
      <c r="AC313" s="337">
        <f>IF(AB313&gt;0,AC$305,0)</f>
        <v/>
      </c>
      <c r="AD313" s="366">
        <f>AB313*M313</f>
        <v/>
      </c>
      <c r="AE313" s="337">
        <f>AC313*M313</f>
        <v/>
      </c>
      <c r="AF313" s="332" t="n">
        <v>893693</v>
      </c>
      <c r="AG313" s="332" t="n">
        <v>241117</v>
      </c>
      <c r="AH313" s="225">
        <f>IF(AF313&gt;2500000,AQ$2,IF(AF313&gt;1000000,AR$2,IF(AF313&gt;750000,AS$2,IF(AF313&gt;500000,AT$2,IF(AF313&lt;500000,AU$2)))))</f>
        <v/>
      </c>
      <c r="AI313" s="31">
        <f>IF(AH313=AQ$2,20,IF(AH313=AR$2,15,IF(AH313=AS$2,10,IF(AH313=AT$2,5,IF(AH313=AU$2,0)))))</f>
        <v/>
      </c>
      <c r="AJ313" s="284" t="n">
        <v>79</v>
      </c>
      <c r="AK313" s="31">
        <f>IF(AJ313&gt;84,20,IF(AJ313&gt;80,15,IF(AJ313&gt;75,10,IF(AJ313&gt;70,5,IF(AJ313&gt;49,0,IF(AJ313&lt;1,0,IF(AJ313&lt;20,-20,IF(AJ313&lt;30,-15,IF(AJ313&lt;40,-10,IF(AJ313&lt;50,-5))))))))))</f>
        <v/>
      </c>
      <c r="AL313" s="22" t="n"/>
      <c r="AM313" s="457" t="inlineStr">
        <is>
          <t>D</t>
        </is>
      </c>
      <c r="AN313" s="22">
        <f>IF(AM313=$AN$1,20,IF(AM313=$AO$1,17,IF(AM313=$AP$1,12,IF(AM313=$AQ$1,5,IF(AM313=$AR$1,0)))))</f>
        <v/>
      </c>
      <c r="AP313" s="31" t="n"/>
      <c r="AQ313" s="177" t="inlineStr">
        <is>
          <t>Neutral+</t>
        </is>
      </c>
      <c r="AR313" s="548">
        <f>IF(AQ313=$AS$1,20,IF(AQ313=$AU$1,18,IF(AQ313=$AW$1,14,IF(AQ313=$AY$1,10,IF(AQ313=$BA$1,5,IF(AQ313=$BC$1,0,IF(AQ313=$BD$1,-2.5)))))))</f>
        <v/>
      </c>
      <c r="AS313" s="189" t="n">
        <v>0.37</v>
      </c>
      <c r="AT313" s="22">
        <f>IF(AS313&lt;1,5,IF(AS313&lt;2,0,IF(AS313&gt;2,-5, IF(AS313=0,5,IF(AS313&lt;0,-7)))))</f>
        <v/>
      </c>
      <c r="AU313" s="189" t="n">
        <v>23.63</v>
      </c>
      <c r="AV313" s="22">
        <f>IF(AU313&lt;0,-7,IF(AU313&lt;15,5,IF(AU313&lt;25,2,IF(AU313=25,-5,IF(AU313&gt;25,0)))))</f>
        <v/>
      </c>
      <c r="AW313" s="189" t="n">
        <v>2.38</v>
      </c>
      <c r="AX313" s="22">
        <f>IF(AW313=1,5,IF(AW313&lt;1,5,IF(AW313&gt;1,0)))</f>
        <v/>
      </c>
      <c r="AY313" s="175" t="inlineStr">
        <is>
          <t>Neutral</t>
        </is>
      </c>
      <c r="AZ313" s="189">
        <f>IF(AY313=$AS$1,20,IF(AY313=$AU$1,18,IF(AY313=$AW$1,14,IF(AY313=$AY$1,10,IF(AY313=$BA$1,5,IF(AY313=$BC$1,0,IF(AY313=$BD$1,-2.5)))))))</f>
        <v/>
      </c>
      <c r="BA313" s="18" t="n">
        <v>-0.273</v>
      </c>
      <c r="BB313" s="548">
        <f>IF(BA313&gt;0.05,2,IF(BA313&gt;0,1,IF(BA313&lt;-0.05,-1,IF(BA313&lt;0.1,-2))))</f>
        <v/>
      </c>
      <c r="BC313" s="554" t="n">
        <v>45657</v>
      </c>
      <c r="BD313" s="22" t="n">
        <v>146.42</v>
      </c>
      <c r="BE313" s="22">
        <f>X313</f>
        <v/>
      </c>
      <c r="BF313" s="18">
        <f>IF(BD313&gt;0,(BE313-BD313)/BD313,0)</f>
        <v/>
      </c>
      <c r="BG313" s="548">
        <f>IF(BF313&gt;0.05,4,IF(BF313&gt;0,2,IF(BF313&lt;-0.05,-2,IF(BF313&lt;0.1,-4))))</f>
        <v/>
      </c>
      <c r="BH313" s="225" t="n">
        <v>-4</v>
      </c>
      <c r="BI313" s="225">
        <f>BH313*M431</f>
        <v/>
      </c>
      <c r="BJ313" s="225">
        <f>IF(BH313&gt;5,-1,IF(BH313&gt;4,0,IF(BH313&gt;3,1,IF(BH313&gt;2,2,IF(BH313&gt;1,2, IF(BH313=0,2,IF(BH313&lt;-5,-2,IF(BH313&lt;4,2,IF(BH313&lt;0,1)))))))))</f>
        <v/>
      </c>
      <c r="BK313" s="31" t="n">
        <v>-15</v>
      </c>
      <c r="BL313" s="31">
        <f>BK313*M431</f>
        <v/>
      </c>
      <c r="BM313" s="548">
        <f>IF(BK313&gt;40,4,IF(BK313&gt;30,3.5,IF(BK313&gt;20,3,IF(BK313&gt;10,2,IF(BK313&gt;0,1,IF(BK313=0,0.5,IF(BK313&lt;-40,-4,IF(BK313&lt;-30,-3,IF(BK313&lt;-20,-2.5,IF(BK313&lt;-10,-2,IF(BK313&lt;0,0)))))))))))</f>
        <v/>
      </c>
      <c r="BN313" s="61" t="n">
        <v>8</v>
      </c>
      <c r="BO313" s="61">
        <f>BN313*#REF!</f>
        <v/>
      </c>
      <c r="BP313" s="548">
        <f>IF(BN313&lt;10,5,IF(BN313&lt;20,4,IF(BN313&lt;30,3,IF(BN313&lt;40,2,IF(BN313&lt;50,1,IF(BN313=50,0,IF(BN313&gt;90,-5,IF(BN313&gt;80,-4,IF(BN313&gt;70,-3,IF(BN313&gt;60,-2,IF(BN313&gt;50,-1,0)))))))))))</f>
        <v/>
      </c>
      <c r="BQ313" s="206" t="n"/>
      <c r="BR313" s="61" t="n">
        <v>0</v>
      </c>
      <c r="BS313" s="337">
        <f>BR313*M313</f>
        <v/>
      </c>
      <c r="BT313" s="225">
        <f>IF(BR313=1,20,IF(BR313&gt;0.9,16,IF(BR313&gt;0.8,12,IF(BR313&gt;0.7,8,IF(BR313&gt;0.6,4,IF(BR313&gt;0.5,0,IF(BR313&gt;0.4,-1,IF(BR313&gt;0.3,-2,IF(BR313&gt;0.2,-3,IF(BR313&gt;0.1,-4,IF(BR313&gt;0,-5,IF(BR313=0,-5))))))))))))</f>
        <v/>
      </c>
      <c r="BU313" s="61" t="n"/>
      <c r="BV313" s="548" t="inlineStr">
        <is>
          <t>V Bull</t>
        </is>
      </c>
      <c r="BW313" s="548">
        <f>IF(BV313=$BZ$1,8,IF(BV313=$CA$1,4,IF(BV313=$CB$1,0,IF(BV313=$CC$1,-4,IF(BV313=$CE$1,-8)))))</f>
        <v/>
      </c>
      <c r="BX313" s="206" t="inlineStr">
        <is>
          <t>˄</t>
        </is>
      </c>
      <c r="BY313" s="206">
        <f>IF(BX313=BR$1,5,IF(BX313=BV$1,0,IF(BX313=BX$1,-5)))</f>
        <v/>
      </c>
      <c r="BZ313" s="554" t="n"/>
      <c r="CA313" s="548" t="inlineStr">
        <is>
          <t>Hold</t>
        </is>
      </c>
      <c r="CB313" s="61" t="n"/>
      <c r="CC313" s="61" t="n"/>
      <c r="CD313" s="332" t="n"/>
      <c r="CE313" t="inlineStr">
        <is>
          <t>Financials</t>
        </is>
      </c>
      <c r="CF313" t="inlineStr">
        <is>
          <t>Diversified Financials</t>
        </is>
      </c>
      <c r="CG313" t="inlineStr">
        <is>
          <t>Capital Markets</t>
        </is>
      </c>
      <c r="CH313" t="inlineStr">
        <is>
          <t>Asset Management &amp; Custody Banks</t>
        </is>
      </c>
      <c r="CL313" s="332" t="n"/>
      <c r="CR313" t="inlineStr">
        <is>
          <t>HLNE</t>
        </is>
      </c>
    </row>
    <row r="314">
      <c r="B314" s="246" t="n"/>
      <c r="C314" s="246" t="n"/>
      <c r="D314" s="246" t="n"/>
      <c r="E314" s="246" t="n"/>
      <c r="F314" s="246" t="n"/>
      <c r="G314" s="246" t="n"/>
      <c r="H314" s="246" t="n"/>
      <c r="I314" s="246" t="n"/>
      <c r="J314" s="246" t="n"/>
      <c r="K314" s="246" t="n"/>
      <c r="L314" s="270" t="n"/>
      <c r="M314" s="358" t="n"/>
      <c r="N314" s="335" t="n"/>
      <c r="O314" s="246" t="n"/>
      <c r="P314" s="246" t="n"/>
      <c r="Q314" s="246" t="n"/>
      <c r="R314" s="246" t="n"/>
      <c r="S314" s="249">
        <f>IF(BN314&lt;30,$BX$1,IF(BN314&gt;70,$BR$1,$BV$1))</f>
        <v/>
      </c>
      <c r="U314" s="547" t="inlineStr">
        <is>
          <t>BRK.B</t>
        </is>
      </c>
      <c r="V314" t="inlineStr">
        <is>
          <t>Berkshire Hathaway Inc.</t>
        </is>
      </c>
      <c r="X314" s="80" t="n">
        <v>500.02</v>
      </c>
      <c r="Y314" s="189" t="n"/>
      <c r="Z314" s="189" t="n"/>
      <c r="AA314" s="22">
        <f>AN314+AP314+AR314+AZ314+BB314+BG314+BJ314+BM314+BT314+BW314+BY314+AC314+AI314+BP314+AK314</f>
        <v/>
      </c>
      <c r="AB314" s="336">
        <f>IF(X314&gt;0,AB$305,0)</f>
        <v/>
      </c>
      <c r="AC314" s="337">
        <f>IF(AB314&gt;0,AC$305,0)</f>
        <v/>
      </c>
      <c r="AD314" s="366">
        <f>AB314*M314</f>
        <v/>
      </c>
      <c r="AE314" s="337">
        <f>AC314*M314</f>
        <v/>
      </c>
      <c r="AF314" s="332" t="n">
        <v>930537</v>
      </c>
      <c r="AG314" s="332" t="n">
        <v>185173</v>
      </c>
      <c r="AH314" s="225">
        <f>IF(AF314&gt;2500000,AQ$2,IF(AF314&gt;1000000,AR$2,IF(AF314&gt;750000,AS$2,IF(AF314&gt;500000,AT$2,IF(AF314&lt;500000,AU$2)))))</f>
        <v/>
      </c>
      <c r="AI314" s="31">
        <f>IF(AH314=AQ$2,20,IF(AH314=AR$2,15,IF(AH314=AS$2,10,IF(AH314=AT$2,5,IF(AH314=AU$2,0)))))</f>
        <v/>
      </c>
      <c r="AJ314" s="284" t="n">
        <v>70</v>
      </c>
      <c r="AK314" s="31">
        <f>IF(AJ314&gt;84,20,IF(AJ314&gt;80,15,IF(AJ314&gt;75,10,IF(AJ314&gt;70,5,IF(AJ314&gt;49,0,IF(AJ314&lt;1,0,IF(AJ314&lt;20,-20,IF(AJ314&lt;30,-15,IF(AJ314&lt;40,-10,IF(AJ314&lt;50,-5))))))))))</f>
        <v/>
      </c>
      <c r="AL314" s="22" t="n"/>
      <c r="AM314" s="550" t="inlineStr">
        <is>
          <t>C</t>
        </is>
      </c>
      <c r="AN314" s="22">
        <f>IF(AM314=$AN$1,20,IF(AM314=$AO$1,17,IF(AM314=$AP$1,12,IF(AM314=$AQ$1,5,IF(AM314=$AR$1,0)))))</f>
        <v/>
      </c>
      <c r="AP314" s="31" t="n"/>
      <c r="AQ314" s="178" t="inlineStr">
        <is>
          <t>V Bearish</t>
        </is>
      </c>
      <c r="AR314" s="548">
        <f>IF(AQ314=$AS$1,20,IF(AQ314=$AU$1,18,IF(AQ314=$AW$1,14,IF(AQ314=$AY$1,10,IF(AQ314=$BA$1,5,IF(AQ314=$BC$1,0,IF(AQ314=$BD$1,-2.5)))))))</f>
        <v/>
      </c>
      <c r="AS314" s="189" t="n">
        <v>0.19</v>
      </c>
      <c r="AT314" s="22">
        <f>IF(AS314&lt;1,5,IF(AS314&lt;2,0,IF(AS314&gt;2,-5, IF(AS314=0,5,IF(AS314&lt;0,-7)))))</f>
        <v/>
      </c>
      <c r="AU314" s="189" t="n">
        <v>17.14</v>
      </c>
      <c r="AV314" s="22">
        <f>IF(AU314&lt;0,-7,IF(AU314&lt;15,5,IF(AU314&lt;25,2,IF(AU314=25,-5,IF(AU314&gt;25,0)))))</f>
        <v/>
      </c>
      <c r="AW314" s="189" t="n">
        <v>1.43</v>
      </c>
      <c r="AX314" s="22">
        <f>IF(AW314=1,5,IF(AW314&lt;1,5,IF(AW314&gt;1,0)))</f>
        <v/>
      </c>
      <c r="AY314" s="175" t="inlineStr">
        <is>
          <t>Neutral</t>
        </is>
      </c>
      <c r="AZ314" s="189">
        <f>IF(AY314=$AS$1,20,IF(AY314=$AU$1,18,IF(AY314=$AW$1,14,IF(AY314=$AY$1,10,IF(AY314=$BA$1,5,IF(AY314=$BC$1,0,IF(AY314=$BD$1,-2.5)))))))</f>
        <v/>
      </c>
      <c r="BA314" s="18" t="n">
        <v>0.103</v>
      </c>
      <c r="BB314" s="548">
        <f>IF(BA314&gt;0.05,2,IF(BA314&gt;0,1,IF(BA314&lt;-0.05,-1,IF(BA314&lt;0.1,-2))))</f>
        <v/>
      </c>
      <c r="BC314" s="554" t="n">
        <v>45657</v>
      </c>
      <c r="BD314" s="22" t="n">
        <v>453.28</v>
      </c>
      <c r="BE314" s="22">
        <f>X314</f>
        <v/>
      </c>
      <c r="BF314" s="18">
        <f>IF(BD314&gt;0,(BE314-BD314)/BD314,0)</f>
        <v/>
      </c>
      <c r="BG314" s="548">
        <f>IF(BF314&gt;0.05,4,IF(BF314&gt;0,2,IF(BF314&lt;-0.05,-2,IF(BF314&lt;0.1,-4))))</f>
        <v/>
      </c>
      <c r="BH314" s="225" t="n">
        <v>1.5</v>
      </c>
      <c r="BI314" s="225">
        <f>BH314*M432</f>
        <v/>
      </c>
      <c r="BJ314" s="225">
        <f>IF(BH314&gt;5,-1,IF(BH314&gt;4,0,IF(BH314&gt;3,1,IF(BH314&gt;2,2,IF(BH314&gt;1,2, IF(BH314=0,2,IF(BH314&lt;-5,-2,IF(BH314&lt;4,2,IF(BH314&lt;0,1)))))))))</f>
        <v/>
      </c>
      <c r="BK314" s="31" t="n">
        <v>-1</v>
      </c>
      <c r="BL314" s="31">
        <f>BK314*M432</f>
        <v/>
      </c>
      <c r="BM314" s="548">
        <f>IF(BK314&gt;40,4,IF(BK314&gt;30,3.5,IF(BK314&gt;20,3,IF(BK314&gt;10,2,IF(BK314&gt;0,1,IF(BK314=0,0.5,IF(BK314&lt;-40,-4,IF(BK314&lt;-30,-3,IF(BK314&lt;-20,-2.5,IF(BK314&lt;-10,-2,IF(BK314&lt;0,0)))))))))))</f>
        <v/>
      </c>
      <c r="BN314" s="61" t="n">
        <v>74</v>
      </c>
      <c r="BO314" s="61">
        <f>BN314*#REF!</f>
        <v/>
      </c>
      <c r="BP314" s="548">
        <f>IF(BN314&lt;10,5,IF(BN314&lt;20,4,IF(BN314&lt;30,3,IF(BN314&lt;40,2,IF(BN314&lt;50,1,IF(BN314=50,0,IF(BN314&gt;90,-5,IF(BN314&gt;80,-4,IF(BN314&gt;70,-3,IF(BN314&gt;60,-2,IF(BN314&gt;50,-1,0)))))))))))</f>
        <v/>
      </c>
      <c r="BQ314" s="206" t="n"/>
      <c r="BR314" s="61" t="n">
        <v>0.07000000000000001</v>
      </c>
      <c r="BS314" s="337">
        <f>BR314*M314</f>
        <v/>
      </c>
      <c r="BT314" s="225">
        <f>IF(BR314=1,20,IF(BR314&gt;0.9,16,IF(BR314&gt;0.8,12,IF(BR314&gt;0.7,8,IF(BR314&gt;0.6,4,IF(BR314&gt;0.5,0,IF(BR314&gt;0.4,-1,IF(BR314&gt;0.3,-2,IF(BR314&gt;0.2,-3,IF(BR314&gt;0.1,-4,IF(BR314&gt;0,-5,IF(BR314=0,-5))))))))))))</f>
        <v/>
      </c>
      <c r="BU314" s="61" t="n"/>
      <c r="BV314" s="548" t="inlineStr">
        <is>
          <t>V Bear</t>
        </is>
      </c>
      <c r="BW314" s="548">
        <f>IF(BV314=$BZ$1,8,IF(BV314=$CA$1,4,IF(BV314=$CB$1,0,IF(BV314=$CC$1,-4,IF(BV314=$CE$1,-8)))))</f>
        <v/>
      </c>
      <c r="BX314" s="206" t="inlineStr">
        <is>
          <t>˄</t>
        </is>
      </c>
      <c r="BY314" s="206">
        <f>IF(BX314=BR$1,5,IF(BX314=BV$1,0,IF(BX314=BX$1,-5)))</f>
        <v/>
      </c>
      <c r="BZ314" s="25" t="n"/>
      <c r="CA314" s="548" t="inlineStr">
        <is>
          <t>Buy</t>
        </is>
      </c>
      <c r="CB314" s="61" t="n"/>
      <c r="CC314" s="61" t="n"/>
      <c r="CD314" s="332" t="n"/>
      <c r="CE314" t="inlineStr">
        <is>
          <t>Financials</t>
        </is>
      </c>
      <c r="CF314" t="inlineStr">
        <is>
          <t>Diversified Financials</t>
        </is>
      </c>
      <c r="CG314" t="inlineStr">
        <is>
          <t>Diversified Financial Services</t>
        </is>
      </c>
      <c r="CH314" t="inlineStr">
        <is>
          <t>Other Diversified Financial Services</t>
        </is>
      </c>
      <c r="CL314" s="332" t="n"/>
      <c r="CR314" t="inlineStr">
        <is>
          <t>BRK.B</t>
        </is>
      </c>
    </row>
    <row r="315">
      <c r="B315" s="246" t="n"/>
      <c r="C315" s="246" t="n"/>
      <c r="D315" s="246" t="n"/>
      <c r="E315" s="246" t="n"/>
      <c r="F315" s="246" t="n"/>
      <c r="G315" s="246" t="n"/>
      <c r="H315" s="246" t="n"/>
      <c r="I315" s="246" t="n"/>
      <c r="J315" s="246" t="n"/>
      <c r="K315" s="246" t="n"/>
      <c r="L315" s="270" t="n"/>
      <c r="M315" s="358" t="n"/>
      <c r="N315" s="335" t="n"/>
      <c r="O315" s="246" t="n"/>
      <c r="P315" s="246" t="n"/>
      <c r="Q315" s="246" t="n"/>
      <c r="R315" s="246" t="n"/>
      <c r="S315" s="249">
        <f>IF(BN315&lt;30,$BX$1,IF(BN315&gt;70,$BR$1,$BV$1))</f>
        <v/>
      </c>
      <c r="T315" s="236" t="n"/>
      <c r="U315" s="547" t="inlineStr">
        <is>
          <t>LPLA</t>
        </is>
      </c>
      <c r="V315" t="inlineStr">
        <is>
          <t>LPL Financial Holdings Inc.</t>
        </is>
      </c>
      <c r="X315" s="189" t="n">
        <v>315.5</v>
      </c>
      <c r="Y315" s="189" t="n"/>
      <c r="Z315" s="189" t="n"/>
      <c r="AA315" s="22">
        <f>AN315+AP315+AR315+AZ315+BB315+BG315+BJ315+BM315+BT315+BW315+BY315+AC315+AI315+BP315+AK315</f>
        <v/>
      </c>
      <c r="AB315" s="336">
        <f>IF(X315&gt;0,AB$305,0)</f>
        <v/>
      </c>
      <c r="AC315" s="337">
        <f>IF(AB315&gt;0,AC$305,0)</f>
        <v/>
      </c>
      <c r="AD315" s="366">
        <f>AB315*M315</f>
        <v/>
      </c>
      <c r="AE315" s="337">
        <f>AC315*M315</f>
        <v/>
      </c>
      <c r="AF315" s="332" t="n">
        <v>1528680</v>
      </c>
      <c r="AG315" s="332" t="n">
        <v>124208</v>
      </c>
      <c r="AH315" s="225">
        <f>IF(AF315&gt;2500000,AQ$2,IF(AF315&gt;1000000,AR$2,IF(AF315&gt;750000,AS$2,IF(AF315&gt;500000,AT$2,IF(AF315&lt;500000,AU$2)))))</f>
        <v/>
      </c>
      <c r="AI315" s="31">
        <f>IF(AH315=AQ$2,20,IF(AH315=AR$2,15,IF(AH315=AS$2,10,IF(AH315=AT$2,5,IF(AH315=AU$2,0)))))</f>
        <v/>
      </c>
      <c r="AJ315" s="284" t="n">
        <v>65</v>
      </c>
      <c r="AK315" s="31">
        <f>IF(AJ315&gt;84,20,IF(AJ315&gt;80,15,IF(AJ315&gt;75,10,IF(AJ315&gt;70,5,IF(AJ315&gt;49,0,IF(AJ315&lt;1,0,IF(AJ315&lt;20,-20,IF(AJ315&lt;30,-15,IF(AJ315&lt;40,-10,IF(AJ315&lt;50,-5))))))))))</f>
        <v/>
      </c>
      <c r="AL315" s="22" t="n"/>
      <c r="AM315" s="371" t="inlineStr">
        <is>
          <t>B</t>
        </is>
      </c>
      <c r="AN315" s="22">
        <f>IF(AM315=$AN$1,20,IF(AM315=$AO$1,17,IF(AM315=$AP$1,12,IF(AM315=$AQ$1,5,IF(AM315=$AR$1,0)))))</f>
        <v/>
      </c>
      <c r="AP315" s="31" t="n"/>
      <c r="AQ315" s="177" t="inlineStr">
        <is>
          <t>Neutral+</t>
        </is>
      </c>
      <c r="AR315" s="548">
        <f>IF(AQ315=$AS$1,20,IF(AQ315=$AU$1,18,IF(AQ315=$AW$1,14,IF(AQ315=$AY$1,10,IF(AQ315=$BA$1,5,IF(AQ315=$BC$1,0,IF(AQ315=$BD$1,-2.5)))))))</f>
        <v/>
      </c>
      <c r="AS315" s="189" t="n">
        <v>1.47</v>
      </c>
      <c r="AT315" s="22">
        <f>IF(AS315&lt;1,5,IF(AS315&lt;2,0,IF(AS315&gt;2,-5, IF(AS315=0,5,IF(AS315&lt;0,-7)))))</f>
        <v/>
      </c>
      <c r="AU315" s="189" t="n">
        <v>21.21</v>
      </c>
      <c r="AV315" s="22">
        <f>IF(AU315&lt;0,-7,IF(AU315&lt;15,5,IF(AU315&lt;25,2,IF(AU315=25,-5,IF(AU315&gt;25,0)))))</f>
        <v/>
      </c>
      <c r="AW315" s="189" t="n">
        <v>0.93</v>
      </c>
      <c r="AX315" s="22">
        <f>IF(AW315=1,5,IF(AW315&lt;1,5,IF(AW315&gt;1,0)))</f>
        <v/>
      </c>
      <c r="AY315" s="239" t="inlineStr">
        <is>
          <t>Bullish</t>
        </is>
      </c>
      <c r="AZ315" s="189">
        <f>IF(AY315=$AS$1,20,IF(AY315=$AU$1,18,IF(AY315=$AW$1,14,IF(AY315=$AY$1,10,IF(AY315=$BA$1,5,IF(AY315=$BC$1,0,IF(AY315=$BD$1,-2.5)))))))</f>
        <v/>
      </c>
      <c r="BA315" s="18" t="n">
        <v>0.305</v>
      </c>
      <c r="BB315" s="548">
        <f>IF(BA315&gt;0.05,2,IF(BA315&gt;0,1,IF(BA315&lt;-0.05,-1,IF(BA315&lt;0.1,-2))))</f>
        <v/>
      </c>
      <c r="BC315" s="554" t="n">
        <v>45657</v>
      </c>
      <c r="BD315" s="22" t="n">
        <v>325.67</v>
      </c>
      <c r="BE315" s="22">
        <f>X315</f>
        <v/>
      </c>
      <c r="BF315" s="18">
        <f>IF(BD315&gt;0,(BE315-BD315)/BD315,0)</f>
        <v/>
      </c>
      <c r="BG315" s="548">
        <f>IF(BF315&gt;0.05,4,IF(BF315&gt;0,2,IF(BF315&lt;-0.05,-2,IF(BF315&lt;0.1,-4))))</f>
        <v/>
      </c>
      <c r="BH315" s="225" t="n">
        <v>-3.5</v>
      </c>
      <c r="BI315" s="225">
        <f>BH315*#REF!</f>
        <v/>
      </c>
      <c r="BJ315" s="225">
        <f>IF(BH315&gt;5,-1,IF(BH315&gt;4,0,IF(BH315&gt;3,1,IF(BH315&gt;2,2,IF(BH315&gt;1,2, IF(BH315=0,2,IF(BH315&lt;-5,-2,IF(BH315&lt;4,2,IF(BH315&lt;0,1)))))))))</f>
        <v/>
      </c>
      <c r="BK315" s="31" t="n">
        <v>-2</v>
      </c>
      <c r="BL315" s="31">
        <f>BK315*#REF!</f>
        <v/>
      </c>
      <c r="BM315" s="548">
        <f>IF(BK315&gt;40,4,IF(BK315&gt;30,3.5,IF(BK315&gt;20,3,IF(BK315&gt;10,2,IF(BK315&gt;0,1,IF(BK315=0,0.5,IF(BK315&lt;-40,-4,IF(BK315&lt;-30,-3,IF(BK315&lt;-20,-2.5,IF(BK315&lt;-10,-2,IF(BK315&lt;0,0)))))))))))</f>
        <v/>
      </c>
      <c r="BN315" s="61" t="n">
        <v>37</v>
      </c>
      <c r="BO315" s="61">
        <f>BN315*M315</f>
        <v/>
      </c>
      <c r="BP315" s="548">
        <f>IF(BN315&lt;10,5,IF(BN315&lt;20,4,IF(BN315&lt;30,3,IF(BN315&lt;40,2,IF(BN315&lt;50,1,IF(BN315=50,0,IF(BN315&gt;90,-5,IF(BN315&gt;80,-4,IF(BN315&gt;70,-3,IF(BN315&gt;60,-2,IF(BN315&gt;50,-1,0)))))))))))</f>
        <v/>
      </c>
      <c r="BQ315" s="206" t="n"/>
      <c r="BR315" s="61" t="n">
        <v>0.01</v>
      </c>
      <c r="BS315" s="337">
        <f>BR315*M315</f>
        <v/>
      </c>
      <c r="BT315" s="225">
        <f>IF(BR315=1,20,IF(BR315&gt;0.9,16,IF(BR315&gt;0.8,12,IF(BR315&gt;0.7,8,IF(BR315&gt;0.6,4,IF(BR315&gt;0.5,0,IF(BR315&gt;0.4,-1,IF(BR315&gt;0.3,-2,IF(BR315&gt;0.2,-3,IF(BR315&gt;0.1,-4,IF(BR315&gt;0,-5,IF(BR315=0,-5))))))))))))</f>
        <v/>
      </c>
      <c r="BU315" s="61" t="n"/>
      <c r="BV315" s="548" t="inlineStr">
        <is>
          <t>V Bull</t>
        </is>
      </c>
      <c r="BW315" s="548">
        <f>IF(BV315=$BZ$1,8,IF(BV315=$CA$1,4,IF(BV315=$CB$1,0,IF(BV315=$CC$1,-4,IF(BV315=$CE$1,-8)))))</f>
        <v/>
      </c>
      <c r="BX315" s="206" t="inlineStr">
        <is>
          <t>˄</t>
        </is>
      </c>
      <c r="BY315" s="206">
        <f>IF(BX315=BR$1,5,IF(BX315=BV$1,0,IF(BX315=BX$1,-5)))</f>
        <v/>
      </c>
      <c r="BZ315" s="554" t="n"/>
      <c r="CA315" s="548" t="inlineStr">
        <is>
          <t>Buy</t>
        </is>
      </c>
      <c r="CB315" s="61" t="n"/>
      <c r="CC315" s="61" t="n"/>
      <c r="CD315" s="332" t="n"/>
      <c r="CL315" s="332" t="n"/>
      <c r="CR315" t="inlineStr">
        <is>
          <t>LPLA</t>
        </is>
      </c>
    </row>
    <row r="316">
      <c r="B316" s="246" t="n"/>
      <c r="C316" s="246" t="n"/>
      <c r="D316" s="246" t="n"/>
      <c r="E316" s="246" t="n"/>
      <c r="F316" s="246" t="n"/>
      <c r="G316" s="246" t="n"/>
      <c r="H316" s="246" t="n"/>
      <c r="I316" s="246" t="n"/>
      <c r="J316" s="246" t="n"/>
      <c r="K316" s="246" t="n"/>
      <c r="L316" s="270" t="n"/>
      <c r="M316" s="358" t="n"/>
      <c r="N316" s="335" t="n"/>
      <c r="O316" s="246" t="n"/>
      <c r="P316" s="246" t="n"/>
      <c r="Q316" s="246" t="n"/>
      <c r="R316" s="246" t="n"/>
      <c r="S316" s="249">
        <f>IF(BN316&lt;30,$BX$1,IF(BN316&gt;70,$BR$1,$BV$1))</f>
        <v/>
      </c>
      <c r="T316" s="246" t="n"/>
      <c r="U316" s="547" t="inlineStr">
        <is>
          <t>CG</t>
        </is>
      </c>
      <c r="V316" t="inlineStr">
        <is>
          <t>The Carlyle Group Inc.</t>
        </is>
      </c>
      <c r="X316" s="189" t="n">
        <v>61.9</v>
      </c>
      <c r="Y316" s="189" t="n"/>
      <c r="Z316" s="189" t="n"/>
      <c r="AA316" s="22">
        <f>AN316+AP316+AR316+AZ316+BB316+BG316+BJ316+BM316+BT316+BW316+BY316+AC316+AI316+BP316+AK316</f>
        <v/>
      </c>
      <c r="AB316" s="336">
        <f>IF(X316&gt;0,AB$305,0)</f>
        <v/>
      </c>
      <c r="AC316" s="337">
        <f>IF(AB316&gt;0,AC$305,0)</f>
        <v/>
      </c>
      <c r="AD316" s="366">
        <f>AB316*M316</f>
        <v/>
      </c>
      <c r="AE316" s="337">
        <f>AC316*M316</f>
        <v/>
      </c>
      <c r="AF316" s="332" t="n">
        <v>2402435</v>
      </c>
      <c r="AG316" s="332" t="n">
        <v>546217</v>
      </c>
      <c r="AH316" s="225">
        <f>IF(AF316&gt;2500000,AQ$2,IF(AF316&gt;1000000,AR$2,IF(AF316&gt;750000,AS$2,IF(AF316&gt;500000,AT$2,IF(AF316&lt;500000,AU$2)))))</f>
        <v/>
      </c>
      <c r="AI316" s="31">
        <f>IF(AH316=AQ$2,20,IF(AH316=AR$2,15,IF(AH316=AS$2,10,IF(AH316=AT$2,5,IF(AH316=AU$2,0)))))</f>
        <v/>
      </c>
      <c r="AJ316" s="284" t="n">
        <v>53</v>
      </c>
      <c r="AK316" s="31">
        <f>IF(AJ316&gt;84,20,IF(AJ316&gt;80,15,IF(AJ316&gt;75,10,IF(AJ316&gt;70,5,IF(AJ316&gt;49,0,IF(AJ316&lt;1,0,IF(AJ316&lt;20,-20,IF(AJ316&lt;30,-15,IF(AJ316&lt;40,-10,IF(AJ316&lt;50,-5))))))))))</f>
        <v/>
      </c>
      <c r="AL316" s="22" t="n"/>
      <c r="AM316" s="550" t="inlineStr">
        <is>
          <t>C</t>
        </is>
      </c>
      <c r="AN316" s="22">
        <f>IF(AM316=$AN$1,20,IF(AM316=$AO$1,17,IF(AM316=$AP$1,12,IF(AM316=$AQ$1,5,IF(AM316=$AR$1,0)))))</f>
        <v/>
      </c>
      <c r="AP316" s="31" t="n"/>
      <c r="AQ316" s="239" t="inlineStr">
        <is>
          <t>Bullish</t>
        </is>
      </c>
      <c r="AR316" s="548">
        <f>IF(AQ316=$AS$1,20,IF(AQ316=$AU$1,18,IF(AQ316=$AW$1,14,IF(AQ316=$AY$1,10,IF(AQ316=$BA$1,5,IF(AQ316=$BC$1,0,IF(AQ316=$BD$1,-2.5)))))))</f>
        <v/>
      </c>
      <c r="AS316" s="189" t="n">
        <v>1.15</v>
      </c>
      <c r="AT316" s="22">
        <f>IF(AS316&lt;1,5,IF(AS316&lt;2,0,IF(AS316&gt;2,-5, IF(AS316=0,5,IF(AS316&lt;0,-7)))))</f>
        <v/>
      </c>
      <c r="AU316" s="189" t="n">
        <v>18.05</v>
      </c>
      <c r="AV316" s="22">
        <f>IF(AU316&lt;0,-7,IF(AU316&lt;15,5,IF(AU316&lt;25,2,IF(AU316=25,-5,IF(AU316&gt;25,0)))))</f>
        <v/>
      </c>
      <c r="AW316" s="189" t="n">
        <v>1.55</v>
      </c>
      <c r="AX316" s="22">
        <f>IF(AW316=1,5,IF(AW316&lt;1,5,IF(AW316&gt;1,0)))</f>
        <v/>
      </c>
      <c r="AY316" s="273" t="inlineStr">
        <is>
          <t>Bearish</t>
        </is>
      </c>
      <c r="AZ316" s="189">
        <f>IF(AY316=$AS$1,20,IF(AY316=$AU$1,18,IF(AY316=$AW$1,14,IF(AY316=$AY$1,10,IF(AY316=$BA$1,5,IF(AY316=$BC$1,0,IF(AY316=$BD$1,-2.5)))))))</f>
        <v/>
      </c>
      <c r="BA316" s="18" t="n">
        <v>0.355</v>
      </c>
      <c r="BB316" s="548">
        <f>IF(BA316&gt;0.05,2,IF(BA316&gt;0,1,IF(BA316&lt;-0.05,-1,IF(BA316&lt;0.1,-2))))</f>
        <v/>
      </c>
      <c r="BC316" s="554" t="n">
        <v>45657</v>
      </c>
      <c r="BD316" s="22" t="n">
        <v>49.51</v>
      </c>
      <c r="BE316" s="22">
        <f>X316</f>
        <v/>
      </c>
      <c r="BF316" s="18">
        <f>IF(BD316&gt;0,(BE316-BD316)/BD316,0)</f>
        <v/>
      </c>
      <c r="BG316" s="548">
        <f>IF(BF316&gt;0.05,4,IF(BF316&gt;0,2,IF(BF316&lt;-0.05,-2,IF(BF316&lt;0.1,-4))))</f>
        <v/>
      </c>
      <c r="BH316" s="225" t="n">
        <v>0</v>
      </c>
      <c r="BI316" s="225">
        <f>BH316*#REF!</f>
        <v/>
      </c>
      <c r="BJ316" s="225">
        <f>IF(BH316&gt;5,-1,IF(BH316&gt;4,0,IF(BH316&gt;3,1,IF(BH316&gt;2,2,IF(BH316&gt;1,2, IF(BH316=0,2,IF(BH316&lt;-5,-2,IF(BH316&lt;4,2,IF(BH316&lt;0,1)))))))))</f>
        <v/>
      </c>
      <c r="BK316" s="31" t="n">
        <v>-9</v>
      </c>
      <c r="BL316" s="31">
        <f>BK316*#REF!</f>
        <v/>
      </c>
      <c r="BM316" s="548">
        <f>IF(BK316&gt;40,4,IF(BK316&gt;30,3.5,IF(BK316&gt;20,3,IF(BK316&gt;10,2,IF(BK316&gt;0,1,IF(BK316=0,0.5,IF(BK316&lt;-40,-4,IF(BK316&lt;-30,-3,IF(BK316&lt;-20,-2.5,IF(BK316&lt;-10,-2,IF(BK316&lt;0,0)))))))))))</f>
        <v/>
      </c>
      <c r="BN316" s="61" t="n">
        <v>14</v>
      </c>
      <c r="BO316" s="61">
        <f>BN316*M316</f>
        <v/>
      </c>
      <c r="BP316" s="548">
        <f>IF(BN316&lt;10,5,IF(BN316&lt;20,4,IF(BN316&lt;30,3,IF(BN316&lt;40,2,IF(BN316&lt;50,1,IF(BN316=50,0,IF(BN316&gt;90,-5,IF(BN316&gt;80,-4,IF(BN316&gt;70,-3,IF(BN316&gt;60,-2,IF(BN316&gt;50,-1,0)))))))))))</f>
        <v/>
      </c>
      <c r="BQ316" s="206" t="n"/>
      <c r="BR316" s="61" t="n">
        <v>0.72</v>
      </c>
      <c r="BS316" s="337">
        <f>BR316*M316</f>
        <v/>
      </c>
      <c r="BT316" s="225">
        <f>IF(BR316=1,20,IF(BR316&gt;0.9,16,IF(BR316&gt;0.8,12,IF(BR316&gt;0.7,8,IF(BR316&gt;0.6,4,IF(BR316&gt;0.5,0,IF(BR316&gt;0.4,-1,IF(BR316&gt;0.3,-2,IF(BR316&gt;0.2,-3,IF(BR316&gt;0.1,-4,IF(BR316&gt;0,-5,IF(BR316=0,-5))))))))))))</f>
        <v/>
      </c>
      <c r="BU316" s="61" t="n"/>
      <c r="BV316" s="548" t="inlineStr">
        <is>
          <t>Bear</t>
        </is>
      </c>
      <c r="BW316" s="548">
        <f>IF(BV316=$BZ$1,8,IF(BV316=$CA$1,4,IF(BV316=$CB$1,0,IF(BV316=$CC$1,-4,IF(BV316=$CE$1,-8)))))</f>
        <v/>
      </c>
      <c r="BX316" s="206" t="inlineStr">
        <is>
          <t>˄</t>
        </is>
      </c>
      <c r="BY316" s="206">
        <f>IF(BX316=BR$1,5,IF(BX316=BV$1,0,IF(BX316=BX$1,-5)))</f>
        <v/>
      </c>
      <c r="BZ316" s="554" t="n"/>
      <c r="CA316" s="548" t="inlineStr">
        <is>
          <t>Buy</t>
        </is>
      </c>
      <c r="CB316" s="61" t="n"/>
      <c r="CC316" s="61" t="n"/>
      <c r="CD316" s="332" t="n"/>
      <c r="CL316" s="332" t="n"/>
      <c r="CR316" t="inlineStr">
        <is>
          <t>CG</t>
        </is>
      </c>
    </row>
    <row r="317">
      <c r="B317" s="246" t="n"/>
      <c r="C317" s="246" t="n"/>
      <c r="D317" s="246" t="n"/>
      <c r="E317" s="246" t="n"/>
      <c r="F317" s="246" t="n"/>
      <c r="G317" s="246" t="n"/>
      <c r="H317" s="246" t="n"/>
      <c r="I317" s="246" t="n"/>
      <c r="J317" s="246" t="n"/>
      <c r="K317" s="246" t="n"/>
      <c r="L317" s="270" t="n"/>
      <c r="M317" s="358" t="n"/>
      <c r="N317" s="335" t="n"/>
      <c r="O317" s="246" t="n"/>
      <c r="P317" s="246" t="n"/>
      <c r="Q317" s="246" t="n"/>
      <c r="R317" s="246" t="n"/>
      <c r="S317" s="249">
        <f>IF(BN317&lt;30,$BX$1,IF(BN317&gt;70,$BR$1,$BV$1))</f>
        <v/>
      </c>
      <c r="T317" s="547" t="n"/>
      <c r="U317" s="547" t="inlineStr">
        <is>
          <t>UPST</t>
        </is>
      </c>
      <c r="V317" t="inlineStr">
        <is>
          <t>Upstart Holdings, Inc.</t>
        </is>
      </c>
      <c r="X317" s="80" t="n">
        <v>52.61</v>
      </c>
      <c r="Y317" s="189" t="n"/>
      <c r="Z317" s="189" t="n"/>
      <c r="AA317" s="22">
        <f>AN317+AP317+AR317+AZ317+BB317+BG317+BJ317+BM317+BT317+BW317+BY317+AC317+AI317+BP317+AK317</f>
        <v/>
      </c>
      <c r="AB317" s="336">
        <f>IF(X317&gt;0,AB$305,0)</f>
        <v/>
      </c>
      <c r="AC317" s="337">
        <f>IF(AB317&gt;0,AC$305,0)</f>
        <v/>
      </c>
      <c r="AD317" s="366">
        <f>AB317*M317</f>
        <v/>
      </c>
      <c r="AE317" s="337">
        <f>AC317*M317</f>
        <v/>
      </c>
      <c r="AF317" s="332" t="n">
        <v>338792</v>
      </c>
      <c r="AG317" s="332" t="n">
        <v>-144326</v>
      </c>
      <c r="AH317" s="225">
        <f>IF(AF317&gt;2500000,AQ$2,IF(AF317&gt;1000000,AR$2,IF(AF317&gt;750000,AS$2,IF(AF317&gt;500000,AT$2,IF(AF317&lt;500000,AU$2)))))</f>
        <v/>
      </c>
      <c r="AI317" s="31">
        <f>IF(AH317=AQ$2,20,IF(AH317=AR$2,15,IF(AH317=AS$2,10,IF(AH317=AT$2,5,IF(AH317=AU$2,0)))))</f>
        <v/>
      </c>
      <c r="AJ317" s="31" t="n">
        <v>24</v>
      </c>
      <c r="AK317" s="31">
        <f>IF(AJ317&gt;84,20,IF(AJ317&gt;80,15,IF(AJ317&gt;75,10,IF(AJ317&gt;70,5,IF(AJ317&gt;49,0,IF(AJ317&lt;1,0,IF(AJ317&lt;20,-20,IF(AJ317&lt;30,-15,IF(AJ317&lt;40,-10,IF(AJ317&lt;50,-5))))))))))</f>
        <v/>
      </c>
      <c r="AL317" s="22" t="n"/>
      <c r="AM317" s="550" t="inlineStr">
        <is>
          <t>C</t>
        </is>
      </c>
      <c r="AN317" s="22">
        <f>IF(AM317=$AN$1,20,IF(AM317=$AO$1,17,IF(AM317=$AP$1,12,IF(AM317=$AQ$1,5,IF(AM317=$AR$1,0)))))</f>
        <v/>
      </c>
      <c r="AP317" s="31" t="n"/>
      <c r="AQ317" s="175" t="inlineStr">
        <is>
          <t>Neutral</t>
        </is>
      </c>
      <c r="AR317" s="548">
        <f>IF(AQ317=$AS$1,20,IF(AQ317=$AU$1,18,IF(AQ317=$AW$1,14,IF(AQ317=$AY$1,10,IF(AQ317=$BA$1,5,IF(AQ317=$BC$1,0,IF(AQ317=$BD$1,-2.5)))))))</f>
        <v/>
      </c>
      <c r="AS317" s="189" t="n">
        <v>2.13</v>
      </c>
      <c r="AT317" s="22">
        <f>IF(AS317&lt;1,5,IF(AS317&lt;2,0,IF(AS317&gt;2,-5, IF(AS317=0,5,IF(AS317&lt;0,-7)))))</f>
        <v/>
      </c>
      <c r="AU317" s="189" t="n">
        <v>-751.5700000000001</v>
      </c>
      <c r="AV317" s="22">
        <f>IF(AU317&lt;0,-7,IF(AU317&lt;15,5,IF(AU317&lt;25,2,IF(AU317=25,-5,IF(AU317&gt;25,0)))))</f>
        <v/>
      </c>
      <c r="AW317" s="189" t="n">
        <v>-4.46</v>
      </c>
      <c r="AX317" s="22">
        <f>IF(AW317=1,5,IF(AW317&lt;1,5,IF(AW317&gt;1,0)))</f>
        <v/>
      </c>
      <c r="AY317" s="178" t="inlineStr">
        <is>
          <t>V Bearish</t>
        </is>
      </c>
      <c r="AZ317" s="189">
        <f>IF(AY317=$AS$1,20,IF(AY317=$AU$1,18,IF(AY317=$AW$1,14,IF(AY317=$AY$1,10,IF(AY317=$BA$1,5,IF(AY317=$BC$1,0,IF(AY317=$BD$1,-2.5)))))))</f>
        <v/>
      </c>
      <c r="BA317" s="18" t="n">
        <v>0.283</v>
      </c>
      <c r="BB317" s="548">
        <f>IF(BA317&gt;0.05,2,IF(BA317&gt;0,1,IF(BA317&lt;-0.05,-1,IF(BA317&lt;0.1,-2))))</f>
        <v/>
      </c>
      <c r="BC317" s="554" t="n">
        <v>45657</v>
      </c>
      <c r="BD317" s="22" t="n">
        <v>61.57</v>
      </c>
      <c r="BE317" s="22">
        <f>X317</f>
        <v/>
      </c>
      <c r="BF317" s="18">
        <f>IF(BD317&gt;0,(BE317-BD317)/BD317,0)</f>
        <v/>
      </c>
      <c r="BG317" s="548">
        <f>IF(BF317&gt;0.05,4,IF(BF317&gt;0,2,IF(BF317&lt;-0.05,-2,IF(BF317&lt;0.1,-4))))</f>
        <v/>
      </c>
      <c r="BH317" s="225" t="n">
        <v>-3.5</v>
      </c>
      <c r="BI317" s="225">
        <f>BH317*#REF!</f>
        <v/>
      </c>
      <c r="BJ317" s="225">
        <f>IF(BH317&gt;5,-1,IF(BH317&gt;4,0,IF(BH317&gt;3,1,IF(BH317&gt;2,2,IF(BH317&gt;1,2, IF(BH317=0,2,IF(BH317&lt;-5,-2,IF(BH317&lt;4,2,IF(BH317&lt;0,1)))))))))</f>
        <v/>
      </c>
      <c r="BK317" s="31" t="n">
        <v>-35</v>
      </c>
      <c r="BL317" s="31">
        <f>BK317*#REF!</f>
        <v/>
      </c>
      <c r="BM317" s="548">
        <f>IF(BK317&gt;40,4,IF(BK317&gt;30,3.5,IF(BK317&gt;20,3,IF(BK317&gt;10,2,IF(BK317&gt;0,1,IF(BK317=0,0.5,IF(BK317&lt;-40,-4,IF(BK317&lt;-30,-3,IF(BK317&lt;-20,-2.5,IF(BK317&lt;-10,-2,IF(BK317&lt;0,0)))))))))))</f>
        <v/>
      </c>
      <c r="BN317" s="61" t="n">
        <v>11</v>
      </c>
      <c r="BO317" s="61">
        <f>BN317*#REF!</f>
        <v/>
      </c>
      <c r="BP317" s="548">
        <f>IF(BN317&lt;10,5,IF(BN317&lt;20,4,IF(BN317&lt;30,3,IF(BN317&lt;40,2,IF(BN317&lt;50,1,IF(BN317=50,0,IF(BN317&gt;90,-5,IF(BN317&gt;80,-4,IF(BN317&gt;70,-3,IF(BN317&gt;60,-2,IF(BN317&gt;50,-1,0)))))))))))</f>
        <v/>
      </c>
      <c r="BQ317" s="206" t="n"/>
      <c r="BR317" s="61" t="n">
        <v>0.07000000000000001</v>
      </c>
      <c r="BS317" s="337">
        <f>BR317*M317</f>
        <v/>
      </c>
      <c r="BT317" s="225">
        <f>IF(BR317=1,20,IF(BR317&gt;0.9,16,IF(BR317&gt;0.8,12,IF(BR317&gt;0.7,8,IF(BR317&gt;0.6,4,IF(BR317&gt;0.5,0,IF(BR317&gt;0.4,-1,IF(BR317&gt;0.3,-2,IF(BR317&gt;0.2,-3,IF(BR317&gt;0.1,-4,IF(BR317&gt;0,-5,IF(BR317=0,-5))))))))))))</f>
        <v/>
      </c>
      <c r="BU317" s="61" t="n"/>
      <c r="BV317" s="548" t="inlineStr">
        <is>
          <t>V Bull</t>
        </is>
      </c>
      <c r="BW317" s="548">
        <f>IF(BV317=$BZ$1,8,IF(BV317=$CA$1,4,IF(BV317=$CB$1,0,IF(BV317=$CC$1,-4,IF(BV317=$CE$1,-8)))))</f>
        <v/>
      </c>
      <c r="BX317" s="206" t="inlineStr">
        <is>
          <t>˄</t>
        </is>
      </c>
      <c r="BY317" s="206">
        <f>IF(BX317=BR$1,5,IF(BX317=BV$1,0,IF(BX317=BX$1,-5)))</f>
        <v/>
      </c>
      <c r="BZ317" s="554" t="n"/>
      <c r="CA317" s="548" t="inlineStr">
        <is>
          <t>Hold</t>
        </is>
      </c>
      <c r="CB317" s="61" t="n"/>
      <c r="CC317" s="61" t="n"/>
      <c r="CD317" s="61" t="n"/>
      <c r="CE317" t="inlineStr">
        <is>
          <t>Financials</t>
        </is>
      </c>
      <c r="CF317" t="inlineStr">
        <is>
          <t>Diversified Financials</t>
        </is>
      </c>
      <c r="CG317" t="inlineStr">
        <is>
          <t>Diversified Financial Services</t>
        </is>
      </c>
      <c r="CH317" t="inlineStr">
        <is>
          <t>Credit Services</t>
        </is>
      </c>
      <c r="CL317" s="332" t="n"/>
      <c r="CR317" t="inlineStr">
        <is>
          <t>UPST</t>
        </is>
      </c>
    </row>
    <row r="318" hidden="1" ht="17.25" customHeight="1" s="545">
      <c r="B318" s="246" t="n"/>
      <c r="C318" s="246" t="n"/>
      <c r="D318" s="246" t="n"/>
      <c r="E318" s="246" t="n"/>
      <c r="F318" s="246" t="n"/>
      <c r="G318" s="246" t="n"/>
      <c r="H318" s="246" t="n"/>
      <c r="I318" s="246" t="n"/>
      <c r="J318" s="246" t="n"/>
      <c r="K318" s="246" t="n"/>
      <c r="L318" s="270" t="n"/>
      <c r="M318" s="358" t="n"/>
      <c r="N318" s="335" t="n"/>
      <c r="O318" s="246" t="n"/>
      <c r="P318" s="246" t="n"/>
      <c r="Q318" s="246" t="n"/>
      <c r="R318" s="246" t="n"/>
      <c r="S318" s="249" t="n"/>
      <c r="T318" s="547" t="n"/>
      <c r="U318" s="444" t="n"/>
      <c r="X318" s="80" t="n"/>
      <c r="Y318" s="189" t="n"/>
      <c r="Z318" s="189" t="n"/>
      <c r="AA318" s="22">
        <f>AN318+AP318+AR318+AZ318+BB318+BG318+BJ318+BM318+BT318+BW318+BY318+AC318+AI318+BP318+AK318</f>
        <v/>
      </c>
      <c r="AB318" s="336">
        <f>IF(X318&gt;0,AB$305,0)</f>
        <v/>
      </c>
      <c r="AC318" s="337">
        <f>IF(AB318&gt;0,AC$305,0)</f>
        <v/>
      </c>
      <c r="AD318" s="366">
        <f>AB318*M318</f>
        <v/>
      </c>
      <c r="AE318" s="337">
        <f>AC318*M318</f>
        <v/>
      </c>
      <c r="AF318" s="332" t="n"/>
      <c r="AG318" s="332" t="n"/>
      <c r="AH318" s="225">
        <f>IF(AF318&gt;2500000,AQ$2,IF(AF318&gt;1000000,AR$2,IF(AF318&gt;750000,AS$2,IF(AF318&gt;500000,AT$2,IF(AF318&lt;500000,AU$2)))))</f>
        <v/>
      </c>
      <c r="AI318" s="31">
        <f>IF(AH318=AQ$2,20,IF(AH318=AR$2,15,IF(AH318=AS$2,10,IF(AH318=AT$2,5,IF(AH318=AU$2,0)))))</f>
        <v/>
      </c>
      <c r="AJ318" s="284" t="n"/>
      <c r="AK318" s="31">
        <f>IF(AJ318&gt;84,20,IF(AJ318&gt;80,15,IF(AJ318&gt;75,10,IF(AJ318&gt;70,5,IF(AJ318&gt;49,0,IF(AJ318&lt;1,0,IF(AJ318&lt;20,-20,IF(AJ318&lt;30,-15,IF(AJ318&lt;40,-10,IF(AJ318&lt;50,-5))))))))))</f>
        <v/>
      </c>
      <c r="AL318" s="22" t="n"/>
      <c r="AM318" s="550" t="n"/>
      <c r="AN318" s="22">
        <f>IF(AM318=$AN$1,20,IF(AM318=$AO$1,17,IF(AM318=$AP$1,12,IF(AM318=$AQ$1,5,IF(AM318=$AR$1,0)))))</f>
        <v/>
      </c>
      <c r="AP318" s="31" t="n"/>
      <c r="AQ318" s="175" t="n"/>
      <c r="AR318" s="548">
        <f>IF(AQ318=$AS$1,20,IF(AQ318=$AU$1,18,IF(AQ318=$AW$1,14,IF(AQ318=$AY$1,10,IF(AQ318=$BA$1,5,IF(AQ318=$BC$1,0,IF(AQ318=$BD$1,-2.5)))))))</f>
        <v/>
      </c>
      <c r="AS318" s="189" t="n"/>
      <c r="AT318" s="22">
        <f>IF(AS318&lt;1,5,IF(AS318&lt;2,0,IF(AS318&gt;2,-5, IF(AS318=0,5,IF(AS318&lt;0,-7)))))</f>
        <v/>
      </c>
      <c r="AU318" s="189" t="n"/>
      <c r="AV318" s="22">
        <f>IF(AU318&lt;0,-7,IF(AU318&lt;15,5,IF(AU318&lt;25,2,IF(AU318=25,-5,IF(AU318&gt;25,0)))))</f>
        <v/>
      </c>
      <c r="AW318" s="189" t="n"/>
      <c r="AX318" s="22">
        <f>IF(AW318=1,5,IF(AW318&lt;1,5,IF(AW318&gt;1,0)))</f>
        <v/>
      </c>
      <c r="AY318" s="189" t="n"/>
      <c r="AZ318" s="189">
        <f>IF(AY318=$AS$1,20,IF(AY318=$AU$1,18,IF(AY318=$AW$1,14,IF(AY318=$AY$1,10,IF(AY318=$BA$1,5,IF(AY318=$BC$1,0,IF(AY318=$BD$1,-2.5)))))))</f>
        <v/>
      </c>
      <c r="BA318" s="18" t="n"/>
      <c r="BB318" s="548">
        <f>IF(BA318&gt;0.05,2,IF(BA318&gt;0,1,IF(BA318&lt;-0.05,-1,IF(BA318&lt;0.1,-2))))</f>
        <v/>
      </c>
      <c r="BC318" s="554" t="n">
        <v>45657</v>
      </c>
      <c r="BD318" s="22" t="n"/>
      <c r="BE318" s="22">
        <f>X318</f>
        <v/>
      </c>
      <c r="BF318" s="18">
        <f>IF(BD318&gt;0,(BE318-BD318)/BD318,0)</f>
        <v/>
      </c>
      <c r="BG318" s="548">
        <f>IF(BF318&gt;0.05,4,IF(BF318&gt;0,2,IF(BF318&lt;-0.05,-2,IF(BF318&lt;0.1,-4))))</f>
        <v/>
      </c>
      <c r="BH318" s="225" t="n"/>
      <c r="BI318" s="225">
        <f>BH318*M318</f>
        <v/>
      </c>
      <c r="BJ318" s="225">
        <f>IF(BH318&gt;5,-1,IF(BH318&gt;4,0,IF(BH318&gt;3,1,IF(BH318&gt;2,2,IF(BH318&gt;1,2, IF(BH318=0,2,IF(BH318&lt;-5,-2,IF(BH318&lt;4,2,IF(BH318&lt;0,1)))))))))</f>
        <v/>
      </c>
      <c r="BK318" s="31" t="n"/>
      <c r="BL318" s="31">
        <f>BK318*M318</f>
        <v/>
      </c>
      <c r="BM318" s="548">
        <f>IF(BK318&gt;40,4,IF(BK318&gt;30,3.5,IF(BK318&gt;20,3,IF(BK318&gt;10,2,IF(BK318&gt;0,1,IF(BK318=0,0.5,IF(BK318&lt;-40,-4,IF(BK318&lt;-30,-3,IF(BK318&lt;-20,-2.5,IF(BK318&lt;-10,-2,IF(BK318&lt;0,0)))))))))))</f>
        <v/>
      </c>
      <c r="BN318" s="61" t="n"/>
      <c r="BO318" s="61">
        <f>BN318*M318</f>
        <v/>
      </c>
      <c r="BP318" s="548">
        <f>IF(BN318&lt;10,5,IF(BN318&lt;20,4,IF(BN318&lt;30,3,IF(BN318&lt;40,2,IF(BN318&lt;50,1,IF(BN318=50,0,IF(BN318&gt;90,-5,IF(BN318&gt;80,-4,IF(BN318&gt;70,-3,IF(BN318&gt;60,-2,IF(BN318&gt;50,-1,0)))))))))))</f>
        <v/>
      </c>
      <c r="BQ318" s="206" t="n"/>
      <c r="BR318" s="61" t="n"/>
      <c r="BS318" s="337">
        <f>BR318*M318</f>
        <v/>
      </c>
      <c r="BT318" s="225">
        <f>IF(BR318=1,20,IF(BR318&gt;0.9,16,IF(BR318&gt;0.8,12,IF(BR318&gt;0.7,8,IF(BR318&gt;0.6,4,IF(BR318&gt;0.5,0,IF(BR318&gt;0.4,-1,IF(BR318&gt;0.3,-2,IF(BR318&gt;0.2,-3,IF(BR318&gt;0.1,-4,IF(BR318&gt;0,-5,IF(BR318=0,-5))))))))))))</f>
        <v/>
      </c>
      <c r="BU318" s="61" t="n"/>
      <c r="BV318" s="548" t="n"/>
      <c r="BW318" s="548">
        <f>IF(BV318=$BZ$1,8,IF(BV318=$CA$1,4,IF(BV318=$CB$1,0,IF(BV318=$CC$1,-4,IF(BV318=$CE$1,-8)))))</f>
        <v/>
      </c>
      <c r="BX318" s="206" t="inlineStr">
        <is>
          <t>˄</t>
        </is>
      </c>
      <c r="BY318" s="206">
        <f>IF(BX318=BR$1,5,IF(BX318=BV$1,0,IF(BX318=BX$1,-5)))</f>
        <v/>
      </c>
      <c r="BZ318" s="554" t="n"/>
      <c r="CA318" s="548" t="inlineStr">
        <is>
          <t>Buy</t>
        </is>
      </c>
      <c r="CB318" s="61" t="n"/>
      <c r="CC318" s="61" t="n"/>
      <c r="CD318" s="332" t="n"/>
      <c r="CL318" s="332" t="n"/>
    </row>
    <row r="319" hidden="1" ht="17.25" customHeight="1" s="545">
      <c r="B319" s="246" t="n"/>
      <c r="C319" s="246" t="n"/>
      <c r="D319" s="246" t="n"/>
      <c r="E319" s="246" t="n"/>
      <c r="F319" s="246" t="n"/>
      <c r="G319" s="246" t="n"/>
      <c r="H319" s="246" t="n"/>
      <c r="I319" s="246" t="n"/>
      <c r="J319" s="246" t="n"/>
      <c r="K319" s="246" t="n"/>
      <c r="L319" s="270" t="n"/>
      <c r="M319" s="358" t="n"/>
      <c r="N319" s="335" t="n"/>
      <c r="O319" s="246" t="n"/>
      <c r="P319" s="246" t="n"/>
      <c r="Q319" s="246" t="n"/>
      <c r="R319" s="246" t="n"/>
      <c r="S319" s="249" t="n"/>
      <c r="T319" s="547" t="n"/>
      <c r="U319" s="444" t="n"/>
      <c r="X319" s="80" t="n"/>
      <c r="Y319" s="189" t="n"/>
      <c r="Z319" s="189" t="n"/>
      <c r="AA319" s="22">
        <f>AN319+AP319+AR319+AZ319+BB319+BG319+BJ319+BM319+BT319+BW319+BY319+AC319+AI319+BP319+AK319</f>
        <v/>
      </c>
      <c r="AB319" s="336">
        <f>IF(X319&gt;0,AB$305,0)</f>
        <v/>
      </c>
      <c r="AC319" s="337">
        <f>IF(AB319&gt;0,AC$305,0)</f>
        <v/>
      </c>
      <c r="AD319" s="366">
        <f>AB319*M319</f>
        <v/>
      </c>
      <c r="AE319" s="337">
        <f>AC319*M319</f>
        <v/>
      </c>
      <c r="AF319" s="332" t="n"/>
      <c r="AG319" s="332" t="n"/>
      <c r="AH319" s="225">
        <f>IF(AF319&gt;2500000,AQ$2,IF(AF319&gt;1000000,AR$2,IF(AF319&gt;750000,AS$2,IF(AF319&gt;500000,AT$2,IF(AF319&lt;500000,AU$2)))))</f>
        <v/>
      </c>
      <c r="AI319" s="31">
        <f>IF(AH319=AQ$2,20,IF(AH319=AR$2,15,IF(AH319=AS$2,10,IF(AH319=AT$2,5,IF(AH319=AU$2,0)))))</f>
        <v/>
      </c>
      <c r="AJ319" s="284" t="n"/>
      <c r="AK319" s="31">
        <f>IF(AJ319&gt;84,20,IF(AJ319&gt;80,15,IF(AJ319&gt;75,10,IF(AJ319&gt;70,5,IF(AJ319&gt;49,0,IF(AJ319&lt;1,0,IF(AJ319&lt;20,-20,IF(AJ319&lt;30,-15,IF(AJ319&lt;40,-10,IF(AJ319&lt;50,-5))))))))))</f>
        <v/>
      </c>
      <c r="AL319" s="22" t="n"/>
      <c r="AM319" s="550" t="n"/>
      <c r="AN319" s="22">
        <f>IF(AM319=$AN$1,20,IF(AM319=$AO$1,17,IF(AM319=$AP$1,12,IF(AM319=$AQ$1,5,IF(AM319=$AR$1,0)))))</f>
        <v/>
      </c>
      <c r="AP319" s="31" t="n"/>
      <c r="AQ319" s="175" t="n"/>
      <c r="AR319" s="548">
        <f>IF(AQ319=$AS$1,20,IF(AQ319=$AU$1,18,IF(AQ319=$AW$1,14,IF(AQ319=$AY$1,10,IF(AQ319=$BA$1,5,IF(AQ319=$BC$1,0,IF(AQ319=$BD$1,-2.5)))))))</f>
        <v/>
      </c>
      <c r="AS319" s="189" t="n"/>
      <c r="AT319" s="22">
        <f>IF(AS319&lt;1,5,IF(AS319&lt;2,0,IF(AS319&gt;2,-5, IF(AS319=0,5,IF(AS319&lt;0,-7)))))</f>
        <v/>
      </c>
      <c r="AU319" s="189" t="n"/>
      <c r="AV319" s="22">
        <f>IF(AU319&lt;0,-7,IF(AU319&lt;15,5,IF(AU319&lt;25,2,IF(AU319=25,-5,IF(AU319&gt;25,0)))))</f>
        <v/>
      </c>
      <c r="AW319" s="189" t="n"/>
      <c r="AX319" s="22">
        <f>IF(AW319=1,5,IF(AW319&lt;1,5,IF(AW319&gt;1,0)))</f>
        <v/>
      </c>
      <c r="AY319" s="189" t="n"/>
      <c r="AZ319" s="189">
        <f>IF(AY319=$AS$1,20,IF(AY319=$AU$1,18,IF(AY319=$AW$1,14,IF(AY319=$AY$1,10,IF(AY319=$BA$1,5,IF(AY319=$BC$1,0,IF(AY319=$BD$1,-2.5)))))))</f>
        <v/>
      </c>
      <c r="BA319" s="18" t="n"/>
      <c r="BB319" s="548">
        <f>IF(BA319&gt;0.05,2,IF(BA319&gt;0,1,IF(BA319&lt;-0.05,-1,IF(BA319&lt;0.1,-2))))</f>
        <v/>
      </c>
      <c r="BC319" s="554" t="n">
        <v>45657</v>
      </c>
      <c r="BD319" s="22" t="n"/>
      <c r="BE319" s="22">
        <f>X319</f>
        <v/>
      </c>
      <c r="BF319" s="18">
        <f>IF(BD319&gt;0,(BE319-BD319)/BD319,0)</f>
        <v/>
      </c>
      <c r="BG319" s="548">
        <f>IF(BF319&gt;0.05,4,IF(BF319&gt;0,2,IF(BF319&lt;-0.05,-2,IF(BF319&lt;0.1,-4))))</f>
        <v/>
      </c>
      <c r="BH319" s="225" t="n"/>
      <c r="BI319" s="225">
        <f>BH319*M319</f>
        <v/>
      </c>
      <c r="BJ319" s="225">
        <f>IF(BH319&gt;5,-1,IF(BH319&gt;4,0,IF(BH319&gt;3,1,IF(BH319&gt;2,2,IF(BH319&gt;1,2, IF(BH319=0,2,IF(BH319&lt;-5,-2,IF(BH319&lt;4,2,IF(BH319&lt;0,1)))))))))</f>
        <v/>
      </c>
      <c r="BK319" s="31" t="n"/>
      <c r="BL319" s="31">
        <f>BK319*M319</f>
        <v/>
      </c>
      <c r="BM319" s="548">
        <f>IF(BK319&gt;40,4,IF(BK319&gt;30,3.5,IF(BK319&gt;20,3,IF(BK319&gt;10,2,IF(BK319&gt;0,1,IF(BK319=0,0.5,IF(BK319&lt;-40,-4,IF(BK319&lt;-30,-3,IF(BK319&lt;-20,-2.5,IF(BK319&lt;-10,-2,IF(BK319&lt;0,0)))))))))))</f>
        <v/>
      </c>
      <c r="BN319" s="61" t="n"/>
      <c r="BO319" s="61">
        <f>BN319*M319</f>
        <v/>
      </c>
      <c r="BP319" s="548">
        <f>IF(BN319&lt;10,5,IF(BN319&lt;20,4,IF(BN319&lt;30,3,IF(BN319&lt;40,2,IF(BN319&lt;50,1,IF(BN319=50,0,IF(BN319&gt;90,-5,IF(BN319&gt;80,-4,IF(BN319&gt;70,-3,IF(BN319&gt;60,-2,IF(BN319&gt;50,-1,0)))))))))))</f>
        <v/>
      </c>
      <c r="BQ319" s="206" t="n"/>
      <c r="BR319" s="61" t="n"/>
      <c r="BS319" s="337">
        <f>BR319*M319</f>
        <v/>
      </c>
      <c r="BT319" s="225">
        <f>IF(BR319=1,20,IF(BR319&gt;0.9,16,IF(BR319&gt;0.8,12,IF(BR319&gt;0.7,8,IF(BR319&gt;0.6,4,IF(BR319&gt;0.5,0,IF(BR319&gt;0.4,-1,IF(BR319&gt;0.3,-2,IF(BR319&gt;0.2,-3,IF(BR319&gt;0.1,-4,IF(BR319&gt;0,-5,IF(BR319=0,-5))))))))))))</f>
        <v/>
      </c>
      <c r="BU319" s="61" t="n"/>
      <c r="BV319" s="548" t="n"/>
      <c r="BW319" s="548">
        <f>IF(BV319=$BZ$1,8,IF(BV319=$CA$1,4,IF(BV319=$CB$1,0,IF(BV319=$CC$1,-4,IF(BV319=$CE$1,-8)))))</f>
        <v/>
      </c>
      <c r="BX319" s="206" t="inlineStr">
        <is>
          <t>˄</t>
        </is>
      </c>
      <c r="BY319" s="206">
        <f>IF(BX319=BR$1,5,IF(BX319=BV$1,0,IF(BX319=BX$1,-5)))</f>
        <v/>
      </c>
      <c r="BZ319" s="554" t="n"/>
      <c r="CA319" s="548" t="inlineStr">
        <is>
          <t>Buy</t>
        </is>
      </c>
      <c r="CB319" s="61" t="n"/>
      <c r="CC319" s="61" t="n"/>
      <c r="CD319" s="332" t="n"/>
      <c r="CL319" s="332" t="n"/>
    </row>
    <row r="320" hidden="1" ht="17.25" customHeight="1" s="545">
      <c r="B320" s="246" t="n"/>
      <c r="C320" s="246" t="n"/>
      <c r="D320" s="246" t="n"/>
      <c r="E320" s="246" t="n"/>
      <c r="F320" s="246" t="n"/>
      <c r="G320" s="246" t="n"/>
      <c r="H320" s="246" t="n"/>
      <c r="I320" s="246" t="n"/>
      <c r="J320" s="246" t="n"/>
      <c r="K320" s="246" t="n"/>
      <c r="L320" s="270" t="n"/>
      <c r="M320" s="358" t="n"/>
      <c r="N320" s="335" t="n"/>
      <c r="O320" s="246" t="n"/>
      <c r="P320" s="246" t="n"/>
      <c r="Q320" s="246" t="n"/>
      <c r="R320" s="246" t="n"/>
      <c r="S320" s="249" t="n"/>
      <c r="T320" s="547" t="n"/>
      <c r="U320" s="444" t="n"/>
      <c r="X320" s="80" t="n"/>
      <c r="Y320" s="189" t="n"/>
      <c r="Z320" s="189" t="n"/>
      <c r="AA320" s="22">
        <f>AN320+AP320+AR320+AZ320+BB320+BG320+BJ320+BM320+BT320+BW320+BY320+AC320+AI320+BP320+AK320</f>
        <v/>
      </c>
      <c r="AB320" s="336">
        <f>IF(X320&gt;0,AB$305,0)</f>
        <v/>
      </c>
      <c r="AC320" s="337">
        <f>IF(AB320&gt;0,AC$305,0)</f>
        <v/>
      </c>
      <c r="AD320" s="366">
        <f>AB320*M320</f>
        <v/>
      </c>
      <c r="AE320" s="337">
        <f>AC320*M320</f>
        <v/>
      </c>
      <c r="AF320" s="332" t="n"/>
      <c r="AG320" s="332" t="n"/>
      <c r="AH320" s="225">
        <f>IF(AF320&gt;2500000,AQ$2,IF(AF320&gt;1000000,AR$2,IF(AF320&gt;750000,AS$2,IF(AF320&gt;500000,AT$2,IF(AF320&lt;500000,AU$2)))))</f>
        <v/>
      </c>
      <c r="AI320" s="31">
        <f>IF(AH320=AQ$2,20,IF(AH320=AR$2,15,IF(AH320=AS$2,10,IF(AH320=AT$2,5,IF(AH320=AU$2,0)))))</f>
        <v/>
      </c>
      <c r="AJ320" s="284" t="n"/>
      <c r="AK320" s="31">
        <f>IF(AJ320&gt;84,20,IF(AJ320&gt;80,15,IF(AJ320&gt;75,10,IF(AJ320&gt;70,5,IF(AJ320&gt;49,0,IF(AJ320&lt;1,0,IF(AJ320&lt;20,-20,IF(AJ320&lt;30,-15,IF(AJ320&lt;40,-10,IF(AJ320&lt;50,-5))))))))))</f>
        <v/>
      </c>
      <c r="AL320" s="22" t="n"/>
      <c r="AM320" s="550" t="n"/>
      <c r="AN320" s="22">
        <f>IF(AM320=$AN$1,20,IF(AM320=$AO$1,17,IF(AM320=$AP$1,12,IF(AM320=$AQ$1,5,IF(AM320=$AR$1,0)))))</f>
        <v/>
      </c>
      <c r="AP320" s="31" t="n"/>
      <c r="AQ320" s="175" t="n"/>
      <c r="AR320" s="548">
        <f>IF(AQ320=$AS$1,20,IF(AQ320=$AU$1,18,IF(AQ320=$AW$1,14,IF(AQ320=$AY$1,10,IF(AQ320=$BA$1,5,IF(AQ320=$BC$1,0,IF(AQ320=$BD$1,-2.5)))))))</f>
        <v/>
      </c>
      <c r="AS320" s="189" t="n"/>
      <c r="AT320" s="22">
        <f>IF(AS320&lt;1,5,IF(AS320&lt;2,0,IF(AS320&gt;2,-5, IF(AS320=0,5,IF(AS320&lt;0,-7)))))</f>
        <v/>
      </c>
      <c r="AU320" s="189" t="n"/>
      <c r="AV320" s="22">
        <f>IF(AU320&lt;0,-7,IF(AU320&lt;15,5,IF(AU320&lt;25,2,IF(AU320=25,-5,IF(AU320&gt;25,0)))))</f>
        <v/>
      </c>
      <c r="AW320" s="189" t="n"/>
      <c r="AX320" s="22">
        <f>IF(AW320=1,5,IF(AW320&lt;1,5,IF(AW320&gt;1,0)))</f>
        <v/>
      </c>
      <c r="AY320" s="189" t="n"/>
      <c r="AZ320" s="189">
        <f>IF(AY320=$AS$1,20,IF(AY320=$AU$1,18,IF(AY320=$AW$1,14,IF(AY320=$AY$1,10,IF(AY320=$BA$1,5,IF(AY320=$BC$1,0,IF(AY320=$BD$1,-2.5)))))))</f>
        <v/>
      </c>
      <c r="BA320" s="18" t="n"/>
      <c r="BB320" s="548">
        <f>IF(BA320&gt;0.05,2,IF(BA320&gt;0,1,IF(BA320&lt;-0.05,-1,IF(BA320&lt;0.1,-2))))</f>
        <v/>
      </c>
      <c r="BC320" s="554" t="n">
        <v>45657</v>
      </c>
      <c r="BD320" s="22" t="n"/>
      <c r="BE320" s="22">
        <f>X320</f>
        <v/>
      </c>
      <c r="BF320" s="18">
        <f>IF(BD320&gt;0,(BE320-BD320)/BD320,0)</f>
        <v/>
      </c>
      <c r="BG320" s="548">
        <f>IF(BF320&gt;0.05,4,IF(BF320&gt;0,2,IF(BF320&lt;-0.05,-2,IF(BF320&lt;0.1,-4))))</f>
        <v/>
      </c>
      <c r="BH320" s="225" t="n"/>
      <c r="BI320" s="225">
        <f>BH320*M320</f>
        <v/>
      </c>
      <c r="BJ320" s="225">
        <f>IF(BH320&gt;5,-1,IF(BH320&gt;4,0,IF(BH320&gt;3,1,IF(BH320&gt;2,2,IF(BH320&gt;1,2, IF(BH320=0,2,IF(BH320&lt;-5,-2,IF(BH320&lt;4,2,IF(BH320&lt;0,1)))))))))</f>
        <v/>
      </c>
      <c r="BK320" s="31" t="n"/>
      <c r="BL320" s="31">
        <f>BK320*M320</f>
        <v/>
      </c>
      <c r="BM320" s="548">
        <f>IF(BK320&gt;40,4,IF(BK320&gt;30,3.5,IF(BK320&gt;20,3,IF(BK320&gt;10,2,IF(BK320&gt;0,1,IF(BK320=0,0.5,IF(BK320&lt;-40,-4,IF(BK320&lt;-30,-3,IF(BK320&lt;-20,-2.5,IF(BK320&lt;-10,-2,IF(BK320&lt;0,0)))))))))))</f>
        <v/>
      </c>
      <c r="BN320" s="61" t="n"/>
      <c r="BO320" s="61">
        <f>BN320*M320</f>
        <v/>
      </c>
      <c r="BP320" s="548">
        <f>IF(BN320&lt;10,5,IF(BN320&lt;20,4,IF(BN320&lt;30,3,IF(BN320&lt;40,2,IF(BN320&lt;50,1,IF(BN320=50,0,IF(BN320&gt;90,-5,IF(BN320&gt;80,-4,IF(BN320&gt;70,-3,IF(BN320&gt;60,-2,IF(BN320&gt;50,-1,0)))))))))))</f>
        <v/>
      </c>
      <c r="BQ320" s="206" t="n"/>
      <c r="BR320" s="61" t="n"/>
      <c r="BS320" s="337">
        <f>BR320*M320</f>
        <v/>
      </c>
      <c r="BT320" s="225">
        <f>IF(BR320=1,20,IF(BR320&gt;0.9,16,IF(BR320&gt;0.8,12,IF(BR320&gt;0.7,8,IF(BR320&gt;0.6,4,IF(BR320&gt;0.5,0,IF(BR320&gt;0.4,-1,IF(BR320&gt;0.3,-2,IF(BR320&gt;0.2,-3,IF(BR320&gt;0.1,-4,IF(BR320&gt;0,-5,IF(BR320=0,-5))))))))))))</f>
        <v/>
      </c>
      <c r="BU320" s="61" t="n"/>
      <c r="BV320" s="548" t="n"/>
      <c r="BW320" s="548">
        <f>IF(BV320=$BZ$1,8,IF(BV320=$CA$1,4,IF(BV320=$CB$1,0,IF(BV320=$CC$1,-4,IF(BV320=$CE$1,-8)))))</f>
        <v/>
      </c>
      <c r="BX320" s="206" t="inlineStr">
        <is>
          <t>˄</t>
        </is>
      </c>
      <c r="BY320" s="206">
        <f>IF(BX320=BR$1,5,IF(BX320=BV$1,0,IF(BX320=BX$1,-5)))</f>
        <v/>
      </c>
      <c r="BZ320" s="554" t="n"/>
      <c r="CA320" s="548" t="inlineStr">
        <is>
          <t>Buy</t>
        </is>
      </c>
      <c r="CB320" s="61" t="n"/>
      <c r="CC320" s="61" t="n"/>
      <c r="CD320" s="332" t="n"/>
      <c r="CL320" s="332" t="n"/>
    </row>
    <row r="321" ht="17" customHeight="1" s="545">
      <c r="B321" s="246" t="n"/>
      <c r="C321" s="246" t="n"/>
      <c r="D321" s="246" t="n"/>
      <c r="E321" s="246" t="n"/>
      <c r="F321" s="246" t="n"/>
      <c r="G321" s="246" t="n"/>
      <c r="H321" s="246" t="n"/>
      <c r="I321" s="246" t="n"/>
      <c r="J321" s="246" t="n"/>
      <c r="K321" s="246" t="n"/>
      <c r="L321" s="270" t="n"/>
      <c r="M321" s="358" t="n"/>
      <c r="N321" s="335" t="n"/>
      <c r="O321" s="246" t="n"/>
      <c r="P321" s="246" t="n"/>
      <c r="Q321" s="246" t="n"/>
      <c r="R321" s="246" t="n"/>
      <c r="S321" s="249" t="n"/>
      <c r="T321" s="547" t="n"/>
      <c r="U321" s="444" t="n"/>
      <c r="X321" s="80" t="n"/>
      <c r="Y321" s="189" t="n"/>
      <c r="Z321" s="189" t="n"/>
      <c r="AA321" s="189" t="n"/>
      <c r="AB321" s="336" t="n"/>
      <c r="AC321" s="337" t="n"/>
      <c r="AD321" s="366" t="n"/>
      <c r="AE321" s="337" t="n"/>
      <c r="AF321" s="332" t="n"/>
      <c r="AG321" s="332" t="n"/>
      <c r="AH321" s="225" t="n"/>
      <c r="AI321" s="31" t="n"/>
      <c r="AJ321" s="284" t="n"/>
      <c r="AK321" s="31" t="n"/>
      <c r="AL321" s="22" t="n"/>
      <c r="AM321" s="550" t="n"/>
      <c r="AN321" s="22" t="n"/>
      <c r="AP321" s="31" t="n"/>
      <c r="AQ321" s="550" t="n"/>
      <c r="AR321" s="550" t="n"/>
      <c r="AS321" s="550" t="n"/>
      <c r="AT321" s="550" t="n"/>
      <c r="AU321" s="550" t="n"/>
      <c r="AV321" s="550" t="n"/>
      <c r="AW321" s="550" t="n"/>
      <c r="AX321" s="550" t="n"/>
      <c r="AY321" s="550" t="n"/>
      <c r="AZ321" s="550" t="n"/>
      <c r="BA321" s="550" t="n"/>
      <c r="BB321" s="550" t="n"/>
      <c r="BC321" s="550" t="n"/>
      <c r="BD321" s="550" t="n"/>
      <c r="BE321" s="550" t="n"/>
      <c r="BF321" s="550" t="n"/>
      <c r="BG321" s="550" t="n"/>
      <c r="BH321" s="550" t="n"/>
      <c r="BI321" s="550" t="n"/>
      <c r="BJ321" s="550" t="n"/>
      <c r="BK321" s="550" t="n"/>
      <c r="BL321" s="550" t="n"/>
      <c r="BM321" s="550" t="n"/>
      <c r="BN321" s="550" t="n"/>
      <c r="BO321" s="550" t="n"/>
      <c r="BP321" s="550" t="n"/>
      <c r="BQ321" s="550" t="n"/>
      <c r="BR321" s="550" t="n"/>
      <c r="BS321" s="550" t="n"/>
      <c r="BT321" s="550" t="n"/>
      <c r="BU321" s="550" t="n"/>
      <c r="BV321" s="550" t="n"/>
      <c r="BW321" s="550" t="n"/>
      <c r="BX321" s="550" t="n"/>
      <c r="BY321" s="550" t="n"/>
      <c r="BZ321" s="550" t="n"/>
      <c r="CA321" s="548" t="n"/>
      <c r="CB321" s="61" t="n"/>
      <c r="CC321" s="61" t="n"/>
      <c r="CD321" s="332" t="n"/>
      <c r="CL321" s="332" t="n"/>
    </row>
    <row r="322" ht="17" customHeight="1" s="545">
      <c r="B322" s="246" t="n"/>
      <c r="C322" s="246" t="n"/>
      <c r="D322" s="246" t="n"/>
      <c r="E322" s="246" t="n"/>
      <c r="F322" s="246" t="n"/>
      <c r="G322" s="246" t="n"/>
      <c r="H322" s="246" t="n"/>
      <c r="I322" s="246" t="n"/>
      <c r="J322" s="246" t="n"/>
      <c r="K322" s="246" t="n"/>
      <c r="L322" s="270" t="n"/>
      <c r="M322" s="358" t="n"/>
      <c r="N322" s="335" t="n"/>
      <c r="O322" s="246" t="n"/>
      <c r="P322" s="246" t="n"/>
      <c r="Q322" s="246" t="n"/>
      <c r="R322" s="246" t="n"/>
      <c r="S322" s="249" t="n"/>
      <c r="T322" s="456" t="inlineStr">
        <is>
          <t>KIE</t>
        </is>
      </c>
      <c r="U322" s="444" t="inlineStr">
        <is>
          <t>Insurance</t>
        </is>
      </c>
      <c r="X322" s="80" t="n"/>
      <c r="Y322" s="189" t="n"/>
      <c r="Z322" s="189" t="n"/>
      <c r="AA322" s="189" t="n"/>
      <c r="AB322" s="455">
        <f>VLOOKUP(CLEAN(TRIM(T322)), 'ETF''s'!$B$7:$C$42, 2, FALSE)</f>
        <v/>
      </c>
      <c r="AC322" s="506">
        <f>VLOOKUP(CLEAN(TRIM(T322)), 'ETF''s'!$B$7:$D$42, 3, FALSE)</f>
        <v/>
      </c>
      <c r="AD322" s="366" t="n"/>
      <c r="AE322" s="337" t="n"/>
      <c r="AF322" s="332" t="n"/>
      <c r="AG322" s="332" t="n"/>
      <c r="AH322" s="225" t="n"/>
      <c r="AI322" s="31" t="n"/>
      <c r="AJ322" s="284" t="n"/>
      <c r="AK322" s="31" t="n"/>
      <c r="AL322" s="22" t="n"/>
      <c r="AM322" s="550" t="n"/>
      <c r="AN322" s="22" t="n"/>
      <c r="AP322" s="31" t="n"/>
      <c r="AQ322" s="550" t="n"/>
      <c r="AR322" s="550" t="n"/>
      <c r="AS322" s="550" t="n"/>
      <c r="AT322" s="550" t="n"/>
      <c r="AU322" s="550" t="n"/>
      <c r="AV322" s="550" t="n"/>
      <c r="AW322" s="550" t="n"/>
      <c r="AX322" s="550" t="n"/>
      <c r="AY322" s="550" t="n"/>
      <c r="AZ322" s="550" t="n"/>
      <c r="BA322" s="550" t="n"/>
      <c r="BB322" s="550" t="n"/>
      <c r="BC322" s="550" t="n"/>
      <c r="BD322" s="550" t="n"/>
      <c r="BE322" s="550" t="n"/>
      <c r="BF322" s="550" t="n"/>
      <c r="BG322" s="550" t="n"/>
      <c r="BH322" s="550" t="n"/>
      <c r="BI322" s="550" t="n"/>
      <c r="BJ322" s="550" t="n"/>
      <c r="BK322" s="550" t="n"/>
      <c r="BL322" s="550" t="n"/>
      <c r="BM322" s="550" t="n"/>
      <c r="BN322" s="550" t="n"/>
      <c r="BO322" s="550" t="n"/>
      <c r="BP322" s="550" t="n"/>
      <c r="BQ322" s="550" t="n"/>
      <c r="BR322" s="550" t="n"/>
      <c r="BS322" s="550" t="n"/>
      <c r="BT322" s="550" t="n"/>
      <c r="BU322" s="550" t="n"/>
      <c r="BV322" s="550" t="n"/>
      <c r="BW322" s="550" t="n"/>
      <c r="BX322" s="550" t="n"/>
      <c r="BY322" s="550" t="n"/>
      <c r="BZ322" s="550" t="n"/>
      <c r="CA322" s="548" t="n"/>
      <c r="CB322" s="61" t="n"/>
      <c r="CC322" s="61" t="n"/>
      <c r="CD322" s="332" t="n"/>
      <c r="CL322" s="332" t="n"/>
      <c r="CR322" t="inlineStr">
        <is>
          <t>Insurance</t>
        </is>
      </c>
    </row>
    <row r="323">
      <c r="B323" s="246" t="n"/>
      <c r="C323" s="246" t="n"/>
      <c r="D323" s="246" t="n"/>
      <c r="E323" s="246" t="n"/>
      <c r="F323" s="246" t="n"/>
      <c r="G323" s="246" t="n"/>
      <c r="H323" s="246" t="n"/>
      <c r="I323" s="246" t="n"/>
      <c r="J323" s="246" t="n"/>
      <c r="K323" s="246" t="n"/>
      <c r="L323" s="270" t="n"/>
      <c r="M323" s="358" t="n"/>
      <c r="N323" s="335" t="n"/>
      <c r="O323" s="246" t="n"/>
      <c r="P323" s="246" t="inlineStr">
        <is>
          <t>Watch</t>
        </is>
      </c>
      <c r="Q323" s="246" t="n"/>
      <c r="R323" s="246" t="n"/>
      <c r="S323" s="249">
        <f>IF(BN323&lt;30,$BX$1,IF(BN323&gt;70,$BR$1,$BV$1))</f>
        <v/>
      </c>
      <c r="T323" s="246" t="n"/>
      <c r="U323" s="547" t="inlineStr">
        <is>
          <t>HCI</t>
        </is>
      </c>
      <c r="V323" t="inlineStr">
        <is>
          <t>HCI Group, Inc.</t>
        </is>
      </c>
      <c r="X323" s="80" t="n">
        <v>194.55</v>
      </c>
      <c r="Y323" s="189" t="n"/>
      <c r="Z323" s="189" t="n"/>
      <c r="AA323" s="22">
        <f>AN323+AP323+AR323+AZ323+BB323+BG323+BJ323+BM323+BT323+BW323+BY323+AC323+AI323+BP323+AK323</f>
        <v/>
      </c>
      <c r="AB323" s="336">
        <f>IF(X323&gt;0,AB$322,0)</f>
        <v/>
      </c>
      <c r="AC323" s="337">
        <f>IF(AB323&gt;0,AC$322,0)</f>
        <v/>
      </c>
      <c r="AD323" s="366">
        <f>AB323*M323</f>
        <v/>
      </c>
      <c r="AE323" s="337">
        <f>AC323*M323</f>
        <v/>
      </c>
      <c r="AF323" s="332" t="n">
        <v>1292821</v>
      </c>
      <c r="AG323" s="332" t="n">
        <v>270671</v>
      </c>
      <c r="AH323" s="225">
        <f>IF(AF323&gt;2500000,AQ$2,IF(AF323&gt;1000000,AR$2,IF(AF323&gt;750000,AS$2,IF(AF323&gt;500000,AT$2,IF(AF323&lt;500000,AU$2)))))</f>
        <v/>
      </c>
      <c r="AI323" s="31">
        <f>IF(AH323=AQ$2,20,IF(AH323=AR$2,15,IF(AH323=AS$2,10,IF(AH323=AT$2,5,IF(AH323=AU$2,0)))))</f>
        <v/>
      </c>
      <c r="AJ323" s="284" t="n">
        <v>75</v>
      </c>
      <c r="AK323" s="31">
        <f>IF(AJ323&gt;84,20,IF(AJ323&gt;80,15,IF(AJ323&gt;75,10,IF(AJ323&gt;70,5,IF(AJ323&gt;49,0,IF(AJ323&lt;1,0,IF(AJ323&lt;20,-20,IF(AJ323&lt;30,-15,IF(AJ323&lt;40,-10,IF(AJ323&lt;50,-5))))))))))</f>
        <v/>
      </c>
      <c r="AL323" s="22" t="n"/>
      <c r="AM323" s="414" t="inlineStr">
        <is>
          <t>A</t>
        </is>
      </c>
      <c r="AN323" s="22">
        <f>IF(AM323=$AN$1,20,IF(AM323=$AO$1,17,IF(AM323=$AP$1,12,IF(AM323=$AQ$1,5,IF(AM323=$AR$1,0)))))</f>
        <v/>
      </c>
      <c r="AP323" s="31" t="n"/>
      <c r="AQ323" s="239" t="inlineStr">
        <is>
          <t>Bullish</t>
        </is>
      </c>
      <c r="AR323" s="548">
        <f>IF(AQ323=$AS$1,20,IF(AQ323=$AU$1,18,IF(AQ323=$AW$1,14,IF(AQ323=$AY$1,10,IF(AQ323=$BA$1,5,IF(AQ323=$BC$1,0,IF(AQ323=$BD$1,-2.5)))))))</f>
        <v/>
      </c>
      <c r="AS323" s="189" t="n">
        <v>0.07000000000000001</v>
      </c>
      <c r="AT323" s="22">
        <f>IF(AS323&lt;1,5,IF(AS323&lt;2,0,IF(AS323&gt;2,-5, IF(AS323=0,5,IF(AS323&lt;0,-7)))))</f>
        <v/>
      </c>
      <c r="AU323" s="189" t="n">
        <v>15.09</v>
      </c>
      <c r="AV323" s="22">
        <f>IF(AU323&lt;0,-7,IF(AU323&lt;15,5,IF(AU323&lt;25,2,IF(AU323=25,-5,IF(AU323&gt;25,0)))))</f>
        <v/>
      </c>
      <c r="AW323" s="189" t="n">
        <v>0.6</v>
      </c>
      <c r="AX323" s="22">
        <f>IF(AW323=1,5,IF(AW323&lt;1,5,IF(AW323&gt;1,0)))</f>
        <v/>
      </c>
      <c r="AY323" s="239" t="inlineStr">
        <is>
          <t>Bullish</t>
        </is>
      </c>
      <c r="AZ323" s="189">
        <f>IF(AY323=$AS$1,20,IF(AY323=$AU$1,18,IF(AY323=$AW$1,14,IF(AY323=$AY$1,10,IF(AY323=$BA$1,5,IF(AY323=$BC$1,0,IF(AY323=$BD$1,-2.5)))))))</f>
        <v/>
      </c>
      <c r="BA323" s="18" t="n">
        <v>0.705</v>
      </c>
      <c r="BB323" s="548">
        <f>IF(BA323&gt;0.05,2,IF(BA323&gt;0,1,IF(BA323&lt;-0.05,-1,IF(BA323&lt;0.1,-2))))</f>
        <v/>
      </c>
      <c r="BC323" s="554" t="n">
        <v>45657</v>
      </c>
      <c r="BD323" s="22" t="n">
        <v>48.92</v>
      </c>
      <c r="BE323" s="22">
        <f>X323</f>
        <v/>
      </c>
      <c r="BF323" s="18">
        <f>IF(BD323&gt;0,(BE323-BD323)/BD323,0)</f>
        <v/>
      </c>
      <c r="BG323" s="548">
        <f>IF(BF323&gt;0.05,4,IF(BF323&gt;0,2,IF(BF323&lt;-0.05,-2,IF(BF323&lt;0.1,-4))))</f>
        <v/>
      </c>
      <c r="BH323" s="225" t="n">
        <v>4.5</v>
      </c>
      <c r="BI323" s="225">
        <f>BH323*M323</f>
        <v/>
      </c>
      <c r="BJ323" s="225">
        <f>IF(BH323&gt;5,-1,IF(BH323&gt;4,0,IF(BH323&gt;3,1,IF(BH323&gt;2,2,IF(BH323&gt;1,2, IF(BH323=0,2,IF(BH323&lt;-5,-2,IF(BH323&lt;4,2,IF(BH323&lt;0,1)))))))))</f>
        <v/>
      </c>
      <c r="BK323" s="31" t="n">
        <v>-9</v>
      </c>
      <c r="BL323" s="31">
        <f>BK323*M323</f>
        <v/>
      </c>
      <c r="BM323" s="548">
        <f>IF(BK323&gt;40,4,IF(BK323&gt;30,3.5,IF(BK323&gt;20,3,IF(BK323&gt;10,2,IF(BK323&gt;0,1,IF(BK323=0,0.5,IF(BK323&lt;-40,-4,IF(BK323&lt;-30,-3,IF(BK323&lt;-20,-2.5,IF(BK323&lt;-10,-2,IF(BK323&lt;0,0)))))))))))</f>
        <v/>
      </c>
      <c r="BN323" s="61" t="n">
        <v>63</v>
      </c>
      <c r="BO323" s="61">
        <f>BN323*M323</f>
        <v/>
      </c>
      <c r="BP323" s="548">
        <f>IF(BN323&lt;10,5,IF(BN323&lt;20,4,IF(BN323&lt;30,3,IF(BN323&lt;40,2,IF(BN323&lt;50,1,IF(BN323=50,0,IF(BN323&gt;90,-5,IF(BN323&gt;80,-4,IF(BN323&gt;70,-3,IF(BN323&gt;60,-2,IF(BN323&gt;50,-1,0)))))))))))</f>
        <v/>
      </c>
      <c r="BQ323" s="206" t="n"/>
      <c r="BR323" s="61" t="n">
        <v>0.87</v>
      </c>
      <c r="BS323" s="337">
        <f>BR323*M323</f>
        <v/>
      </c>
      <c r="BT323" s="225">
        <f>IF(BR323=1,20,IF(BR323&gt;0.9,16,IF(BR323&gt;0.8,12,IF(BR323&gt;0.7,8,IF(BR323&gt;0.6,4,IF(BR323&gt;0.5,0,IF(BR323&gt;0.4,-1,IF(BR323&gt;0.3,-2,IF(BR323&gt;0.2,-3,IF(BR323&gt;0.1,-4,IF(BR323&gt;0,-5,IF(BR323=0,-5))))))))))))</f>
        <v/>
      </c>
      <c r="BU323" s="61" t="n"/>
      <c r="BV323" s="548" t="inlineStr">
        <is>
          <t>V Bull</t>
        </is>
      </c>
      <c r="BW323" s="548">
        <f>IF(BV323=$BZ$1,8,IF(BV323=$CA$1,4,IF(BV323=$CB$1,0,IF(BV323=$CC$1,-4,IF(BV323=$CE$1,-8)))))</f>
        <v/>
      </c>
      <c r="BX323" s="206" t="inlineStr">
        <is>
          <t>˄</t>
        </is>
      </c>
      <c r="BY323" s="206">
        <f>IF(BX323=BR$1,5,IF(BX323=BV$1,0,IF(BX323=BX$1,-5)))</f>
        <v/>
      </c>
      <c r="BZ323" s="554" t="n"/>
      <c r="CA323" s="548" t="inlineStr">
        <is>
          <t>S Buy</t>
        </is>
      </c>
      <c r="CB323" s="61" t="n"/>
      <c r="CC323" s="61" t="n"/>
      <c r="CD323" s="332" t="n"/>
      <c r="CE323" t="inlineStr">
        <is>
          <t>Financials</t>
        </is>
      </c>
      <c r="CF323" t="inlineStr">
        <is>
          <t>Insurance</t>
        </is>
      </c>
      <c r="CG323" t="inlineStr">
        <is>
          <t>Insurance</t>
        </is>
      </c>
      <c r="CH323" t="inlineStr">
        <is>
          <t>Property &amp; Casuality</t>
        </is>
      </c>
      <c r="CL323" s="332" t="n"/>
      <c r="CR323" t="inlineStr">
        <is>
          <t>HCI</t>
        </is>
      </c>
    </row>
    <row r="324">
      <c r="B324" s="246" t="n"/>
      <c r="C324" s="246" t="n"/>
      <c r="D324" s="246" t="n"/>
      <c r="E324" s="246" t="n"/>
      <c r="F324" s="246" t="n"/>
      <c r="G324" s="246" t="n"/>
      <c r="H324" s="246" t="n"/>
      <c r="I324" s="246" t="n"/>
      <c r="J324" s="246" t="n"/>
      <c r="K324" s="246" t="n"/>
      <c r="L324" s="270" t="n"/>
      <c r="M324" s="358" t="n"/>
      <c r="N324" s="335" t="n"/>
      <c r="O324" s="246" t="n"/>
      <c r="P324" s="246" t="n"/>
      <c r="Q324" s="246" t="n"/>
      <c r="R324" s="246" t="n"/>
      <c r="S324" s="249">
        <f>IF(BN324&lt;30,$BX$1,IF(BN324&gt;70,$BR$1,$BV$1))</f>
        <v/>
      </c>
      <c r="T324" s="547" t="n"/>
      <c r="U324" s="547" t="inlineStr">
        <is>
          <t>UNH</t>
        </is>
      </c>
      <c r="V324" t="inlineStr">
        <is>
          <t xml:space="preserve">UnitedHealth Group Incorporated </t>
        </is>
      </c>
      <c r="X324" s="80" t="n">
        <v>358.77</v>
      </c>
      <c r="Y324" s="189" t="n"/>
      <c r="Z324" s="189" t="n"/>
      <c r="AA324" s="22">
        <f>AN324+AP324+AR324+AZ324+BB324+BG324+BJ324+BM324+BT324+BW324+BY324+AC324+AI324+BP324+AK324</f>
        <v/>
      </c>
      <c r="AB324" s="336">
        <f>IF(X324&gt;0,AB$322,0)</f>
        <v/>
      </c>
      <c r="AC324" s="337">
        <f>IF(AB324&gt;0,AC$322,0)</f>
        <v/>
      </c>
      <c r="AD324" s="366">
        <f>AB324*M324</f>
        <v/>
      </c>
      <c r="AE324" s="337">
        <f>AC324*M324</f>
        <v/>
      </c>
      <c r="AF324" s="332" t="n">
        <v>1057045</v>
      </c>
      <c r="AG324" s="332" t="n">
        <v>53240</v>
      </c>
      <c r="AH324" s="225">
        <f>IF(AF324&gt;2500000,AQ$2,IF(AF324&gt;1000000,AR$2,IF(AF324&gt;750000,AS$2,IF(AF324&gt;500000,AT$2,IF(AF324&lt;500000,AU$2)))))</f>
        <v/>
      </c>
      <c r="AI324" s="31">
        <f>IF(AH324=AQ$2,20,IF(AH324=AR$2,15,IF(AH324=AS$2,10,IF(AH324=AT$2,5,IF(AH324=AU$2,0)))))</f>
        <v/>
      </c>
      <c r="AJ324" s="284" t="n">
        <v>71</v>
      </c>
      <c r="AK324" s="31">
        <f>IF(AJ324&gt;84,20,IF(AJ324&gt;80,15,IF(AJ324&gt;75,10,IF(AJ324&gt;70,5,IF(AJ324&gt;49,0,IF(AJ324&lt;1,0,IF(AJ324&lt;20,-20,IF(AJ324&lt;30,-15,IF(AJ324&lt;40,-10,IF(AJ324&lt;50,-5))))))))))</f>
        <v/>
      </c>
      <c r="AL324" s="22" t="n"/>
      <c r="AM324" s="457" t="inlineStr">
        <is>
          <t>D</t>
        </is>
      </c>
      <c r="AN324" s="22">
        <f>IF(AM324=$AN$1,20,IF(AM324=$AO$1,17,IF(AM324=$AP$1,12,IF(AM324=$AQ$1,5,IF(AM324=$AR$1,0)))))</f>
        <v/>
      </c>
      <c r="AP324" s="31" t="n"/>
      <c r="AQ324" s="271" t="inlineStr">
        <is>
          <t>Neutral-</t>
        </is>
      </c>
      <c r="AR324" s="548">
        <f>IF(AQ324=$AS$1,20,IF(AQ324=$AU$1,18,IF(AQ324=$AW$1,14,IF(AQ324=$AY$1,10,IF(AQ324=$BA$1,5,IF(AQ324=$BC$1,0,IF(AQ324=$BD$1,-2.5)))))))</f>
        <v/>
      </c>
      <c r="AS324" s="189" t="n">
        <v>0.73</v>
      </c>
      <c r="AT324" s="22">
        <f>IF(AS324&lt;1,5,IF(AS324&lt;2,0,IF(AS324&gt;2,-5, IF(AS324=0,5,IF(AS324&lt;0,-7)))))</f>
        <v/>
      </c>
      <c r="AU324" s="189" t="n">
        <v>15.49</v>
      </c>
      <c r="AV324" s="22">
        <f>IF(AU324&lt;0,-7,IF(AU324&lt;15,5,IF(AU324&lt;25,2,IF(AU324=25,-5,IF(AU324&gt;25,0)))))</f>
        <v/>
      </c>
      <c r="AW324" s="189" t="n">
        <v>-45.6</v>
      </c>
      <c r="AX324" s="22">
        <f>IF(AW324=1,5,IF(AW324&lt;1,5,IF(AW324&gt;1,0)))</f>
        <v/>
      </c>
      <c r="AY324" s="239" t="inlineStr">
        <is>
          <t>Bullish</t>
        </is>
      </c>
      <c r="AZ324" s="189">
        <f>IF(AY324=$AS$1,20,IF(AY324=$AU$1,18,IF(AY324=$AW$1,14,IF(AY324=$AY$1,10,IF(AY324=$BA$1,5,IF(AY324=$BC$1,0,IF(AY324=$BD$1,-2.5)))))))</f>
        <v/>
      </c>
      <c r="BA324" s="18" t="n">
        <v>-0.392</v>
      </c>
      <c r="BB324" s="548">
        <f>IF(BA324&gt;0.05,2,IF(BA324&gt;0,1,IF(BA324&lt;-0.05,-1,IF(BA324&lt;0.1,-2))))</f>
        <v/>
      </c>
      <c r="BC324" s="554" t="n">
        <v>45657</v>
      </c>
      <c r="BD324" s="22" t="n">
        <v>497.02</v>
      </c>
      <c r="BE324" s="22">
        <f>X324</f>
        <v/>
      </c>
      <c r="BF324" s="18">
        <f>IF(BD324&gt;0,(BE324-BD324)/BD324,0)</f>
        <v/>
      </c>
      <c r="BG324" s="548">
        <f>IF(BF324&gt;0.05,4,IF(BF324&gt;0,2,IF(BF324&lt;-0.05,-2,IF(BF324&lt;0.1,-4))))</f>
        <v/>
      </c>
      <c r="BH324" s="225" t="n">
        <v>3.5</v>
      </c>
      <c r="BI324" s="225">
        <f>BH324*M324</f>
        <v/>
      </c>
      <c r="BJ324" s="225">
        <f>IF(BH324&gt;5,-1,IF(BH324&gt;4,0,IF(BH324&gt;3,1,IF(BH324&gt;2,2,IF(BH324&gt;1,2, IF(BH324=0,2,IF(BH324&lt;-5,-2,IF(BH324&lt;4,2,IF(BH324&lt;0,1)))))))))</f>
        <v/>
      </c>
      <c r="BK324" s="31" t="n">
        <v>18</v>
      </c>
      <c r="BL324" s="31">
        <f>BK324*M324</f>
        <v/>
      </c>
      <c r="BM324" s="548">
        <f>IF(BK324&gt;40,4,IF(BK324&gt;30,3.5,IF(BK324&gt;20,3,IF(BK324&gt;10,2,IF(BK324&gt;0,1,IF(BK324=0,0.5,IF(BK324&lt;-40,-4,IF(BK324&lt;-30,-3,IF(BK324&lt;-20,-2.5,IF(BK324&lt;-10,-2,IF(BK324&lt;0,0)))))))))))</f>
        <v/>
      </c>
      <c r="BN324" s="61" t="n">
        <v>44</v>
      </c>
      <c r="BO324" s="61">
        <f>BN324*M324</f>
        <v/>
      </c>
      <c r="BP324" s="548">
        <f>IF(BN324&lt;10,5,IF(BN324&lt;20,4,IF(BN324&lt;30,3,IF(BN324&lt;40,2,IF(BN324&lt;50,1,IF(BN324=50,0,IF(BN324&gt;90,-5,IF(BN324&gt;80,-4,IF(BN324&gt;70,-3,IF(BN324&gt;60,-2,IF(BN324&gt;50,-1,0)))))))))))</f>
        <v/>
      </c>
      <c r="BQ324" s="206" t="n"/>
      <c r="BR324" s="61" t="n">
        <v>0.2</v>
      </c>
      <c r="BS324" s="337">
        <f>BR324*M324</f>
        <v/>
      </c>
      <c r="BT324" s="225">
        <f>IF(BR324=1,20,IF(BR324&gt;0.9,16,IF(BR324&gt;0.8,12,IF(BR324&gt;0.7,8,IF(BR324&gt;0.6,4,IF(BR324&gt;0.5,0,IF(BR324&gt;0.4,-1,IF(BR324&gt;0.3,-2,IF(BR324&gt;0.2,-3,IF(BR324&gt;0.1,-4,IF(BR324&gt;0,-5,IF(BR324=0,-5))))))))))))</f>
        <v/>
      </c>
      <c r="BU324" s="61" t="n"/>
      <c r="BV324" s="548" t="inlineStr">
        <is>
          <t>Bear</t>
        </is>
      </c>
      <c r="BW324" s="548">
        <f>IF(BV324=$BZ$1,8,IF(BV324=$CA$1,4,IF(BV324=$CB$1,0,IF(BV324=$CC$1,-4,IF(BV324=$CE$1,-8)))))</f>
        <v/>
      </c>
      <c r="BX324" s="206" t="inlineStr">
        <is>
          <t>˄</t>
        </is>
      </c>
      <c r="BY324" s="206">
        <f>IF(BX324=BR$1,5,IF(BX324=BV$1,0,IF(BX324=BX$1,-5)))</f>
        <v/>
      </c>
      <c r="BZ324" s="554" t="n">
        <v>45958</v>
      </c>
      <c r="CA324" s="548" t="inlineStr">
        <is>
          <t>Buy</t>
        </is>
      </c>
      <c r="CB324" s="61" t="n"/>
      <c r="CC324" s="61" t="n"/>
      <c r="CD324" s="332" t="n"/>
      <c r="CE324" t="inlineStr">
        <is>
          <t>Financials</t>
        </is>
      </c>
      <c r="CF324" t="inlineStr">
        <is>
          <t>Insurance</t>
        </is>
      </c>
      <c r="CG324" t="inlineStr">
        <is>
          <t>Insurance</t>
        </is>
      </c>
      <c r="CH324" t="inlineStr">
        <is>
          <t>AARP HealthCare</t>
        </is>
      </c>
      <c r="CL324" s="332" t="n"/>
      <c r="CR324" t="inlineStr">
        <is>
          <t>UNH</t>
        </is>
      </c>
    </row>
    <row r="325">
      <c r="B325" s="246" t="n"/>
      <c r="C325" s="246" t="n"/>
      <c r="D325" s="246" t="n"/>
      <c r="E325" s="246" t="n"/>
      <c r="F325" s="246" t="n"/>
      <c r="G325" s="246" t="n"/>
      <c r="H325" s="246" t="n"/>
      <c r="I325" s="246" t="n"/>
      <c r="J325" s="246" t="n"/>
      <c r="K325" s="246" t="n"/>
      <c r="L325" s="270" t="n"/>
      <c r="M325" s="358" t="n"/>
      <c r="N325" s="335" t="n"/>
      <c r="O325" s="246" t="n"/>
      <c r="P325" s="246" t="n"/>
      <c r="Q325" s="246" t="n"/>
      <c r="R325" s="246" t="n"/>
      <c r="S325" s="249">
        <f>IF(BN325&lt;30,$BX$1,IF(BN325&gt;70,$BR$1,$BV$1))</f>
        <v/>
      </c>
      <c r="T325" s="594" t="n"/>
      <c r="U325" s="547" t="inlineStr">
        <is>
          <t>CI</t>
        </is>
      </c>
      <c r="V325" t="inlineStr">
        <is>
          <t>Cigna Corporation</t>
        </is>
      </c>
      <c r="X325" s="189" t="n">
        <v>308.78</v>
      </c>
      <c r="Y325" s="189" t="n"/>
      <c r="Z325" s="189" t="n"/>
      <c r="AA325" s="22">
        <f>AN325+AP325+AR325+AZ325+BB325+BG325+BJ325+BM325+BT325+BW325+BY325+AC325+AI325+BP325+AK325</f>
        <v/>
      </c>
      <c r="AB325" s="336">
        <f>IF(X325&gt;0,AB$322,0)</f>
        <v/>
      </c>
      <c r="AC325" s="337">
        <f>IF(AB325&gt;0,AC$322,0)</f>
        <v/>
      </c>
      <c r="AD325" s="366">
        <f>AB325*M325</f>
        <v/>
      </c>
      <c r="AE325" s="337">
        <f>AC325*M325</f>
        <v/>
      </c>
      <c r="AF325" s="332" t="n">
        <v>3564939</v>
      </c>
      <c r="AG325" s="332" t="n">
        <v>68272</v>
      </c>
      <c r="AH325" s="225">
        <f>IF(AF325&gt;2500000,AQ$2,IF(AF325&gt;1000000,AR$2,IF(AF325&gt;750000,AS$2,IF(AF325&gt;500000,AT$2,IF(AF325&lt;500000,AU$2)))))</f>
        <v/>
      </c>
      <c r="AI325" s="31">
        <f>IF(AH325=AQ$2,20,IF(AH325=AR$2,15,IF(AH325=AS$2,10,IF(AH325=AT$2,5,IF(AH325=AU$2,0)))))</f>
        <v/>
      </c>
      <c r="AJ325" s="284" t="n">
        <v>74</v>
      </c>
      <c r="AK325" s="31">
        <f>IF(AJ325&gt;84,20,IF(AJ325&gt;80,15,IF(AJ325&gt;75,10,IF(AJ325&gt;70,5,IF(AJ325&gt;49,0,IF(AJ325&lt;1,0,IF(AJ325&lt;20,-20,IF(AJ325&lt;30,-15,IF(AJ325&lt;40,-10,IF(AJ325&lt;50,-5))))))))))</f>
        <v/>
      </c>
      <c r="AL325" s="22" t="n"/>
      <c r="AM325" s="457" t="inlineStr">
        <is>
          <t>D</t>
        </is>
      </c>
      <c r="AN325" s="22">
        <f>IF(AM325=$AN$1,20,IF(AM325=$AO$1,17,IF(AM325=$AP$1,12,IF(AM325=$AQ$1,5,IF(AM325=$AR$1,0)))))</f>
        <v/>
      </c>
      <c r="AP325" s="31" t="n"/>
      <c r="AQ325" s="175" t="inlineStr">
        <is>
          <t>Neutral</t>
        </is>
      </c>
      <c r="AR325" s="548">
        <f>IF(AQ325=$AS$1,20,IF(AQ325=$AU$1,18,IF(AQ325=$AW$1,14,IF(AQ325=$AY$1,10,IF(AQ325=$BA$1,5,IF(AQ325=$BC$1,0,IF(AQ325=$BD$1,-2.5)))))))</f>
        <v/>
      </c>
      <c r="AS325" s="189" t="n">
        <v>0.65</v>
      </c>
      <c r="AT325" s="22">
        <f>IF(AS325&lt;1,5,IF(AS325&lt;2,0,IF(AS325&gt;2,-5, IF(AS325=0,5,IF(AS325&lt;0,-7)))))</f>
        <v/>
      </c>
      <c r="AU325" s="189" t="n">
        <v>16.35</v>
      </c>
      <c r="AV325" s="22">
        <f>IF(AU325&lt;0,-7,IF(AU325&lt;15,5,IF(AU325&lt;25,2,IF(AU325=25,-5,IF(AU325&gt;25,0)))))</f>
        <v/>
      </c>
      <c r="AW325" s="189" t="n">
        <v>1.67</v>
      </c>
      <c r="AX325" s="22">
        <f>IF(AW325=1,5,IF(AW325&lt;1,5,IF(AW325&gt;1,0)))</f>
        <v/>
      </c>
      <c r="AY325" s="239" t="inlineStr">
        <is>
          <t>Bullish</t>
        </is>
      </c>
      <c r="AZ325" s="189">
        <f>IF(AY325=$AS$1,20,IF(AY325=$AU$1,18,IF(AY325=$AW$1,14,IF(AY325=$AY$1,10,IF(AY325=$BA$1,5,IF(AY325=$BC$1,0,IF(AY325=$BD$1,-2.5)))))))</f>
        <v/>
      </c>
      <c r="BA325" s="18" t="n">
        <v>-0.11</v>
      </c>
      <c r="BB325" s="548">
        <f>IF(BA325&gt;0.05,2,IF(BA325&gt;0,1,IF(BA325&lt;-0.05,-1,IF(BA325&lt;0.1,-2))))</f>
        <v/>
      </c>
      <c r="BC325" s="554" t="n">
        <v>45657</v>
      </c>
      <c r="BD325" s="22" t="n">
        <v>272.1</v>
      </c>
      <c r="BE325" s="22">
        <f>X325</f>
        <v/>
      </c>
      <c r="BF325" s="18">
        <f>IF(BD325&gt;0,(BE325-BD325)/BD325,0)</f>
        <v/>
      </c>
      <c r="BG325" s="548">
        <f>IF(BF325&gt;0.05,4,IF(BF325&gt;0,2,IF(BF325&lt;-0.05,-2,IF(BF325&lt;0.1,-4))))</f>
        <v/>
      </c>
      <c r="BH325" s="225" t="n">
        <v>2.5</v>
      </c>
      <c r="BI325" s="225">
        <f>BH325*M325</f>
        <v/>
      </c>
      <c r="BJ325" s="225">
        <f>IF(BH325&gt;5,-1,IF(BH325&gt;4,0,IF(BH325&gt;3,1,IF(BH325&gt;2,2,IF(BH325&gt;1,2, IF(BH325=0,2,IF(BH325&lt;-5,-2,IF(BH325&lt;4,2,IF(BH325&lt;0,1)))))))))</f>
        <v/>
      </c>
      <c r="BK325" s="31" t="n">
        <v>-4</v>
      </c>
      <c r="BL325" s="31">
        <f>BK325*M325</f>
        <v/>
      </c>
      <c r="BM325" s="548">
        <f>IF(BK325&gt;40,4,IF(BK325&gt;30,3.5,IF(BK325&gt;20,3,IF(BK325&gt;10,2,IF(BK325&gt;0,1,IF(BK325=0,0.5,IF(BK325&lt;-40,-4,IF(BK325&lt;-30,-3,IF(BK325&lt;-20,-2.5,IF(BK325&lt;-10,-2,IF(BK325&lt;0,0)))))))))))</f>
        <v/>
      </c>
      <c r="BN325" s="61" t="n">
        <v>59</v>
      </c>
      <c r="BO325" s="61">
        <f>BN325*M325</f>
        <v/>
      </c>
      <c r="BP325" s="548">
        <f>IF(BN325&lt;10,5,IF(BN325&lt;20,4,IF(BN325&lt;30,3,IF(BN325&lt;40,2,IF(BN325&lt;50,1,IF(BN325=50,0,IF(BN325&gt;90,-5,IF(BN325&gt;80,-4,IF(BN325&gt;70,-3,IF(BN325&gt;60,-2,IF(BN325&gt;50,-1,0)))))))))))</f>
        <v/>
      </c>
      <c r="BQ325" s="206" t="n"/>
      <c r="BR325" s="61" t="n">
        <v>0.14</v>
      </c>
      <c r="BS325" s="337">
        <f>BR325*M325</f>
        <v/>
      </c>
      <c r="BT325" s="225">
        <f>IF(BR325=1,20,IF(BR325&gt;0.9,16,IF(BR325&gt;0.8,12,IF(BR325&gt;0.7,8,IF(BR325&gt;0.6,4,IF(BR325&gt;0.5,0,IF(BR325&gt;0.4,-1,IF(BR325&gt;0.3,-2,IF(BR325&gt;0.2,-3,IF(BR325&gt;0.1,-4,IF(BR325&gt;0,-5,IF(BR325=0,-5))))))))))))</f>
        <v/>
      </c>
      <c r="BU325" s="61" t="n"/>
      <c r="BV325" s="548" t="inlineStr">
        <is>
          <t>Bull</t>
        </is>
      </c>
      <c r="BW325" s="548">
        <f>IF(BV325=$BZ$1,8,IF(BV325=$CA$1,4,IF(BV325=$CB$1,0,IF(BV325=$CC$1,-4,IF(BV325=$CE$1,-8)))))</f>
        <v/>
      </c>
      <c r="BX325" s="206" t="inlineStr">
        <is>
          <t>˄</t>
        </is>
      </c>
      <c r="BY325" s="206">
        <f>IF(BX325=BR$1,5,IF(BX325=BV$1,0,IF(BX325=BX$1,-5)))</f>
        <v/>
      </c>
      <c r="BZ325" s="554" t="n">
        <v>45960</v>
      </c>
      <c r="CA325" s="548" t="inlineStr">
        <is>
          <t>Buy</t>
        </is>
      </c>
      <c r="CB325" s="61" t="n"/>
      <c r="CC325" s="61" t="n"/>
      <c r="CD325" s="332" t="n"/>
      <c r="CL325" s="332" t="n"/>
      <c r="CR325" t="inlineStr">
        <is>
          <t>CI</t>
        </is>
      </c>
    </row>
    <row r="326" hidden="1" ht="17.25" customHeight="1" s="545">
      <c r="B326" s="246" t="n"/>
      <c r="C326" s="246" t="n"/>
      <c r="D326" s="246" t="n"/>
      <c r="E326" s="246" t="n"/>
      <c r="F326" s="246" t="n"/>
      <c r="G326" s="246" t="n"/>
      <c r="H326" s="246" t="n"/>
      <c r="I326" s="246" t="n"/>
      <c r="J326" s="246" t="n"/>
      <c r="K326" s="246" t="n"/>
      <c r="L326" s="270" t="n"/>
      <c r="M326" s="358" t="n"/>
      <c r="N326" s="335" t="n"/>
      <c r="O326" s="246" t="n"/>
      <c r="P326" s="246" t="n"/>
      <c r="Q326" s="246" t="n"/>
      <c r="R326" s="246" t="n"/>
      <c r="S326" s="249" t="n"/>
      <c r="T326" s="547" t="n"/>
      <c r="U326" s="444" t="n"/>
      <c r="X326" s="80" t="n"/>
      <c r="Y326" s="189" t="n"/>
      <c r="Z326" s="189" t="n"/>
      <c r="AA326" s="22">
        <f>AN326+AP326+AR326+AZ326+BB326+BG326+BJ326+BM326+BT326+BW326+BY326+AC326+AI326+BP326+AK326</f>
        <v/>
      </c>
      <c r="AB326" s="336">
        <f>IF(X326&gt;0,AB$322,0)</f>
        <v/>
      </c>
      <c r="AC326" s="337">
        <f>IF(AB326&gt;0,AC$322,0)</f>
        <v/>
      </c>
      <c r="AD326" s="366">
        <f>AB326*M326</f>
        <v/>
      </c>
      <c r="AE326" s="337">
        <f>AC326*M326</f>
        <v/>
      </c>
      <c r="AF326" s="332" t="n"/>
      <c r="AG326" s="332" t="n"/>
      <c r="AH326" s="225">
        <f>IF(AF326&gt;2500000,AQ$2,IF(AF326&gt;1000000,AR$2,IF(AF326&gt;750000,AS$2,IF(AF326&gt;500000,AT$2,IF(AF326&lt;500000,AU$2)))))</f>
        <v/>
      </c>
      <c r="AI326" s="31">
        <f>IF(AH326=AQ$2,20,IF(AH326=AR$2,15,IF(AH326=AS$2,10,IF(AH326=AT$2,5,IF(AH326=AU$2,0)))))</f>
        <v/>
      </c>
      <c r="AJ326" s="284" t="n"/>
      <c r="AK326" s="31">
        <f>IF(AJ326&gt;84,20,IF(AJ326&gt;80,15,IF(AJ326&gt;75,10,IF(AJ326&gt;70,5,IF(AJ326&gt;49,0,IF(AJ326&lt;1,0,IF(AJ326&lt;20,-20,IF(AJ326&lt;30,-15,IF(AJ326&lt;40,-10,IF(AJ326&lt;50,-5))))))))))</f>
        <v/>
      </c>
      <c r="AL326" s="22" t="n"/>
      <c r="AM326" s="550" t="n"/>
      <c r="AN326" s="22">
        <f>IF(AM326=$AN$1,20,IF(AM326=$AO$1,17,IF(AM326=$AP$1,12,IF(AM326=$AQ$1,5,IF(AM326=$AR$1,0)))))</f>
        <v/>
      </c>
      <c r="AP326" s="31" t="n"/>
      <c r="AQ326" s="175" t="n"/>
      <c r="AR326" s="548">
        <f>IF(AQ326=$AS$1,20,IF(AQ326=$AU$1,18,IF(AQ326=$AW$1,14,IF(AQ326=$AY$1,10,IF(AQ326=$BA$1,5,IF(AQ326=$BC$1,0,IF(AQ326=$BD$1,-2.5)))))))</f>
        <v/>
      </c>
      <c r="AS326" s="189" t="n"/>
      <c r="AT326" s="22">
        <f>IF(AS326&lt;1,5,IF(AS326&lt;2,0,IF(AS326&gt;2,-5, IF(AS326=0,5,IF(AS326&lt;0,-7)))))</f>
        <v/>
      </c>
      <c r="AU326" s="189" t="n"/>
      <c r="AV326" s="22">
        <f>IF(AU326&lt;0,-7,IF(AU326&lt;15,5,IF(AU326&lt;25,2,IF(AU326=25,-5,IF(AU326&gt;25,0)))))</f>
        <v/>
      </c>
      <c r="AW326" s="189" t="n"/>
      <c r="AX326" s="22">
        <f>IF(AW326=1,5,IF(AW326&lt;1,5,IF(AW326&gt;1,0)))</f>
        <v/>
      </c>
      <c r="AY326" s="189" t="n"/>
      <c r="AZ326" s="189">
        <f>IF(AY326=$AS$1,20,IF(AY326=$AU$1,18,IF(AY326=$AW$1,14,IF(AY326=$AY$1,10,IF(AY326=$BA$1,5,IF(AY326=$BC$1,0,IF(AY326=$BD$1,-2.5)))))))</f>
        <v/>
      </c>
      <c r="BA326" s="18" t="n"/>
      <c r="BB326" s="548">
        <f>IF(BA326&gt;0.05,2,IF(BA326&gt;0,1,IF(BA326&lt;-0.05,-1,IF(BA326&lt;0.1,-2))))</f>
        <v/>
      </c>
      <c r="BC326" s="554" t="n">
        <v>45657</v>
      </c>
      <c r="BD326" s="22" t="n"/>
      <c r="BE326" s="22">
        <f>X326</f>
        <v/>
      </c>
      <c r="BF326" s="18">
        <f>IF(BD326&gt;0,(BE326-BD326)/BD326,0)</f>
        <v/>
      </c>
      <c r="BG326" s="548">
        <f>IF(BF326&gt;0.05,4,IF(BF326&gt;0,2,IF(BF326&lt;-0.05,-2,IF(BF326&lt;0.1,-4))))</f>
        <v/>
      </c>
      <c r="BH326" s="225" t="n"/>
      <c r="BI326" s="225">
        <f>BH326*M326</f>
        <v/>
      </c>
      <c r="BJ326" s="225">
        <f>IF(BH326&gt;5,-1,IF(BH326&gt;4,0,IF(BH326&gt;3,1,IF(BH326&gt;2,2,IF(BH326&gt;1,2, IF(BH326=0,2,IF(BH326&lt;-5,-2,IF(BH326&lt;4,2,IF(BH326&lt;0,1)))))))))</f>
        <v/>
      </c>
      <c r="BK326" s="31" t="n"/>
      <c r="BL326" s="31">
        <f>BK326*M326</f>
        <v/>
      </c>
      <c r="BM326" s="548">
        <f>IF(BK326&gt;40,4,IF(BK326&gt;30,3.5,IF(BK326&gt;20,3,IF(BK326&gt;10,2,IF(BK326&gt;0,1,IF(BK326=0,0.5,IF(BK326&lt;-40,-4,IF(BK326&lt;-30,-3,IF(BK326&lt;-20,-2.5,IF(BK326&lt;-10,-2,IF(BK326&lt;0,0)))))))))))</f>
        <v/>
      </c>
      <c r="BN326" s="61" t="n"/>
      <c r="BO326" s="61">
        <f>BN326*M326</f>
        <v/>
      </c>
      <c r="BP326" s="548">
        <f>IF(BN326&lt;10,5,IF(BN326&lt;20,4,IF(BN326&lt;30,3,IF(BN326&lt;40,2,IF(BN326&lt;50,1,IF(BN326=50,0,IF(BN326&gt;90,-5,IF(BN326&gt;80,-4,IF(BN326&gt;70,-3,IF(BN326&gt;60,-2,IF(BN326&gt;50,-1,0)))))))))))</f>
        <v/>
      </c>
      <c r="BQ326" s="206" t="n"/>
      <c r="BR326" s="61" t="n"/>
      <c r="BS326" s="337">
        <f>BR326*M326</f>
        <v/>
      </c>
      <c r="BT326" s="225">
        <f>IF(BR326=1,20,IF(BR326&gt;0.9,16,IF(BR326&gt;0.8,12,IF(BR326&gt;0.7,8,IF(BR326&gt;0.6,4,IF(BR326&gt;0.5,0,IF(BR326&gt;0.4,-1,IF(BR326&gt;0.3,-2,IF(BR326&gt;0.2,-3,IF(BR326&gt;0.1,-4,IF(BR326&gt;0,-5,IF(BR326=0,-5))))))))))))</f>
        <v/>
      </c>
      <c r="BU326" s="61" t="n"/>
      <c r="BV326" s="548" t="n"/>
      <c r="BW326" s="548">
        <f>IF(BV326=$BZ$1,8,IF(BV326=$CA$1,4,IF(BV326=$CB$1,0,IF(BV326=$CC$1,-4,IF(BV326=$CE$1,-8)))))</f>
        <v/>
      </c>
      <c r="BX326" s="206" t="inlineStr">
        <is>
          <t>˄</t>
        </is>
      </c>
      <c r="BY326" s="206">
        <f>IF(BX326=BR$1,5,IF(BX326=BV$1,0,IF(BX326=BX$1,-5)))</f>
        <v/>
      </c>
      <c r="BZ326" s="554" t="n"/>
      <c r="CA326" s="548" t="inlineStr">
        <is>
          <t>Buy</t>
        </is>
      </c>
      <c r="CB326" s="61" t="n"/>
      <c r="CC326" s="61" t="n"/>
      <c r="CD326" s="332" t="n"/>
      <c r="CL326" s="332" t="n"/>
    </row>
    <row r="327" hidden="1" ht="17.25" customHeight="1" s="545">
      <c r="B327" s="246" t="n"/>
      <c r="C327" s="246" t="n"/>
      <c r="D327" s="246" t="n"/>
      <c r="E327" s="246" t="n"/>
      <c r="F327" s="246" t="n"/>
      <c r="G327" s="246" t="n"/>
      <c r="H327" s="246" t="n"/>
      <c r="I327" s="246" t="n"/>
      <c r="J327" s="246" t="n"/>
      <c r="K327" s="246" t="n"/>
      <c r="L327" s="270" t="n"/>
      <c r="M327" s="358" t="n"/>
      <c r="N327" s="335" t="n"/>
      <c r="O327" s="246" t="n"/>
      <c r="P327" s="246" t="n"/>
      <c r="Q327" s="246" t="n"/>
      <c r="R327" s="246" t="n"/>
      <c r="S327" s="249" t="n"/>
      <c r="T327" s="547" t="n"/>
      <c r="U327" s="444" t="n"/>
      <c r="X327" s="80" t="n"/>
      <c r="Y327" s="189" t="n"/>
      <c r="Z327" s="189" t="n"/>
      <c r="AA327" s="22">
        <f>AN327+AP327+AR327+AZ327+BB327+BG327+BJ327+BM327+BT327+BW327+BY327+AC327+AI327+BP327+AK327</f>
        <v/>
      </c>
      <c r="AB327" s="336">
        <f>IF(X327&gt;0,AB$322,0)</f>
        <v/>
      </c>
      <c r="AC327" s="337">
        <f>IF(AB327&gt;0,AC$322,0)</f>
        <v/>
      </c>
      <c r="AD327" s="366">
        <f>AB327*M327</f>
        <v/>
      </c>
      <c r="AE327" s="337">
        <f>AC327*M327</f>
        <v/>
      </c>
      <c r="AF327" s="332" t="n"/>
      <c r="AG327" s="332" t="n"/>
      <c r="AH327" s="225">
        <f>IF(AF327&gt;2500000,AQ$2,IF(AF327&gt;1000000,AR$2,IF(AF327&gt;750000,AS$2,IF(AF327&gt;500000,AT$2,IF(AF327&lt;500000,AU$2)))))</f>
        <v/>
      </c>
      <c r="AI327" s="31">
        <f>IF(AH327=AQ$2,20,IF(AH327=AR$2,15,IF(AH327=AS$2,10,IF(AH327=AT$2,5,IF(AH327=AU$2,0)))))</f>
        <v/>
      </c>
      <c r="AJ327" s="284" t="n"/>
      <c r="AK327" s="31">
        <f>IF(AJ327&gt;84,20,IF(AJ327&gt;80,15,IF(AJ327&gt;75,10,IF(AJ327&gt;70,5,IF(AJ327&gt;49,0,IF(AJ327&lt;1,0,IF(AJ327&lt;20,-20,IF(AJ327&lt;30,-15,IF(AJ327&lt;40,-10,IF(AJ327&lt;50,-5))))))))))</f>
        <v/>
      </c>
      <c r="AL327" s="22" t="n"/>
      <c r="AM327" s="550" t="n"/>
      <c r="AN327" s="22">
        <f>IF(AM327=$AN$1,20,IF(AM327=$AO$1,17,IF(AM327=$AP$1,12,IF(AM327=$AQ$1,5,IF(AM327=$AR$1,0)))))</f>
        <v/>
      </c>
      <c r="AP327" s="31" t="n"/>
      <c r="AQ327" s="175" t="n"/>
      <c r="AR327" s="548">
        <f>IF(AQ327=$AS$1,20,IF(AQ327=$AU$1,18,IF(AQ327=$AW$1,14,IF(AQ327=$AY$1,10,IF(AQ327=$BA$1,5,IF(AQ327=$BC$1,0,IF(AQ327=$BD$1,-2.5)))))))</f>
        <v/>
      </c>
      <c r="AS327" s="189" t="n"/>
      <c r="AT327" s="22">
        <f>IF(AS327&lt;1,5,IF(AS327&lt;2,0,IF(AS327&gt;2,-5, IF(AS327=0,5,IF(AS327&lt;0,-7)))))</f>
        <v/>
      </c>
      <c r="AU327" s="189" t="n"/>
      <c r="AV327" s="22">
        <f>IF(AU327&lt;0,-7,IF(AU327&lt;15,5,IF(AU327&lt;25,2,IF(AU327=25,-5,IF(AU327&gt;25,0)))))</f>
        <v/>
      </c>
      <c r="AW327" s="189" t="n"/>
      <c r="AX327" s="22">
        <f>IF(AW327=1,5,IF(AW327&lt;1,5,IF(AW327&gt;1,0)))</f>
        <v/>
      </c>
      <c r="AY327" s="189" t="n"/>
      <c r="AZ327" s="189">
        <f>IF(AY327=$AS$1,20,IF(AY327=$AU$1,18,IF(AY327=$AW$1,14,IF(AY327=$AY$1,10,IF(AY327=$BA$1,5,IF(AY327=$BC$1,0,IF(AY327=$BD$1,-2.5)))))))</f>
        <v/>
      </c>
      <c r="BA327" s="18" t="n"/>
      <c r="BB327" s="548">
        <f>IF(BA327&gt;0.05,2,IF(BA327&gt;0,1,IF(BA327&lt;-0.05,-1,IF(BA327&lt;0.1,-2))))</f>
        <v/>
      </c>
      <c r="BC327" s="554" t="n">
        <v>45657</v>
      </c>
      <c r="BD327" s="22" t="n"/>
      <c r="BE327" s="22">
        <f>X327</f>
        <v/>
      </c>
      <c r="BF327" s="18">
        <f>IF(BD327&gt;0,(BE327-BD327)/BD327,0)</f>
        <v/>
      </c>
      <c r="BG327" s="548">
        <f>IF(BF327&gt;0.05,4,IF(BF327&gt;0,2,IF(BF327&lt;-0.05,-2,IF(BF327&lt;0.1,-4))))</f>
        <v/>
      </c>
      <c r="BH327" s="225" t="n"/>
      <c r="BI327" s="225">
        <f>BH327*M327</f>
        <v/>
      </c>
      <c r="BJ327" s="225">
        <f>IF(BH327&gt;5,-1,IF(BH327&gt;4,0,IF(BH327&gt;3,1,IF(BH327&gt;2,2,IF(BH327&gt;1,2, IF(BH327=0,2,IF(BH327&lt;-5,-2,IF(BH327&lt;4,2,IF(BH327&lt;0,1)))))))))</f>
        <v/>
      </c>
      <c r="BK327" s="31" t="n"/>
      <c r="BL327" s="31">
        <f>BK327*M327</f>
        <v/>
      </c>
      <c r="BM327" s="548">
        <f>IF(BK327&gt;40,4,IF(BK327&gt;30,3.5,IF(BK327&gt;20,3,IF(BK327&gt;10,2,IF(BK327&gt;0,1,IF(BK327=0,0.5,IF(BK327&lt;-40,-4,IF(BK327&lt;-30,-3,IF(BK327&lt;-20,-2.5,IF(BK327&lt;-10,-2,IF(BK327&lt;0,0)))))))))))</f>
        <v/>
      </c>
      <c r="BN327" s="61" t="n"/>
      <c r="BO327" s="61">
        <f>BN327*M327</f>
        <v/>
      </c>
      <c r="BP327" s="548">
        <f>IF(BN327&lt;10,5,IF(BN327&lt;20,4,IF(BN327&lt;30,3,IF(BN327&lt;40,2,IF(BN327&lt;50,1,IF(BN327=50,0,IF(BN327&gt;90,-5,IF(BN327&gt;80,-4,IF(BN327&gt;70,-3,IF(BN327&gt;60,-2,IF(BN327&gt;50,-1,0)))))))))))</f>
        <v/>
      </c>
      <c r="BQ327" s="206" t="n"/>
      <c r="BR327" s="61" t="n"/>
      <c r="BS327" s="337">
        <f>BR327*M327</f>
        <v/>
      </c>
      <c r="BT327" s="225">
        <f>IF(BR327=1,20,IF(BR327&gt;0.9,16,IF(BR327&gt;0.8,12,IF(BR327&gt;0.7,8,IF(BR327&gt;0.6,4,IF(BR327&gt;0.5,0,IF(BR327&gt;0.4,-1,IF(BR327&gt;0.3,-2,IF(BR327&gt;0.2,-3,IF(BR327&gt;0.1,-4,IF(BR327&gt;0,-5,IF(BR327=0,-5))))))))))))</f>
        <v/>
      </c>
      <c r="BU327" s="61" t="n"/>
      <c r="BV327" s="548" t="n"/>
      <c r="BW327" s="548">
        <f>IF(BV327=$BZ$1,8,IF(BV327=$CA$1,4,IF(BV327=$CB$1,0,IF(BV327=$CC$1,-4,IF(BV327=$CE$1,-8)))))</f>
        <v/>
      </c>
      <c r="BX327" s="206" t="inlineStr">
        <is>
          <t>˄</t>
        </is>
      </c>
      <c r="BY327" s="206">
        <f>IF(BX327=BR$1,5,IF(BX327=BV$1,0,IF(BX327=BX$1,-5)))</f>
        <v/>
      </c>
      <c r="BZ327" s="554" t="n"/>
      <c r="CA327" s="548" t="inlineStr">
        <is>
          <t>Buy</t>
        </is>
      </c>
      <c r="CB327" s="61" t="n"/>
      <c r="CC327" s="61" t="n"/>
      <c r="CD327" s="332" t="n"/>
      <c r="CL327" s="332" t="n"/>
    </row>
    <row r="328" hidden="1" ht="17.25" customHeight="1" s="545">
      <c r="B328" s="246" t="n"/>
      <c r="C328" s="246" t="n"/>
      <c r="D328" s="246" t="n"/>
      <c r="E328" s="246" t="n"/>
      <c r="F328" s="246" t="n"/>
      <c r="G328" s="246" t="n"/>
      <c r="H328" s="246" t="n"/>
      <c r="I328" s="246" t="n"/>
      <c r="J328" s="246" t="n"/>
      <c r="K328" s="246" t="n"/>
      <c r="L328" s="270" t="n"/>
      <c r="M328" s="358" t="n"/>
      <c r="N328" s="335" t="n"/>
      <c r="O328" s="246" t="n"/>
      <c r="P328" s="246" t="n"/>
      <c r="Q328" s="246" t="n"/>
      <c r="R328" s="246" t="n"/>
      <c r="S328" s="249" t="n"/>
      <c r="T328" s="547" t="n"/>
      <c r="U328" s="444" t="n"/>
      <c r="X328" s="80" t="n"/>
      <c r="Y328" s="189" t="n"/>
      <c r="Z328" s="189" t="n"/>
      <c r="AA328" s="22">
        <f>AN328+AP328+AR328+AZ328+BB328+BG328+BJ328+BM328+BT328+BW328+BY328+AC328+AI328+BP328+AK328</f>
        <v/>
      </c>
      <c r="AB328" s="336">
        <f>IF(X328&gt;0,AB$322,0)</f>
        <v/>
      </c>
      <c r="AC328" s="337">
        <f>IF(AB328&gt;0,AC$322,0)</f>
        <v/>
      </c>
      <c r="AD328" s="366">
        <f>AB328*M328</f>
        <v/>
      </c>
      <c r="AE328" s="337">
        <f>AC328*M328</f>
        <v/>
      </c>
      <c r="AF328" s="332" t="n"/>
      <c r="AG328" s="332" t="n"/>
      <c r="AH328" s="225">
        <f>IF(AF328&gt;2500000,AQ$2,IF(AF328&gt;1000000,AR$2,IF(AF328&gt;750000,AS$2,IF(AF328&gt;500000,AT$2,IF(AF328&lt;500000,AU$2)))))</f>
        <v/>
      </c>
      <c r="AI328" s="31">
        <f>IF(AH328=AQ$2,20,IF(AH328=AR$2,15,IF(AH328=AS$2,10,IF(AH328=AT$2,5,IF(AH328=AU$2,0)))))</f>
        <v/>
      </c>
      <c r="AJ328" s="284" t="n"/>
      <c r="AK328" s="31">
        <f>IF(AJ328&gt;84,20,IF(AJ328&gt;80,15,IF(AJ328&gt;75,10,IF(AJ328&gt;70,5,IF(AJ328&gt;49,0,IF(AJ328&lt;1,0,IF(AJ328&lt;20,-20,IF(AJ328&lt;30,-15,IF(AJ328&lt;40,-10,IF(AJ328&lt;50,-5))))))))))</f>
        <v/>
      </c>
      <c r="AL328" s="22" t="n"/>
      <c r="AM328" s="550" t="n"/>
      <c r="AN328" s="22">
        <f>IF(AM328=$AN$1,20,IF(AM328=$AO$1,17,IF(AM328=$AP$1,12,IF(AM328=$AQ$1,5,IF(AM328=$AR$1,0)))))</f>
        <v/>
      </c>
      <c r="AP328" s="31" t="n"/>
      <c r="AQ328" s="175" t="n"/>
      <c r="AR328" s="548">
        <f>IF(AQ328=$AS$1,20,IF(AQ328=$AU$1,18,IF(AQ328=$AW$1,14,IF(AQ328=$AY$1,10,IF(AQ328=$BA$1,5,IF(AQ328=$BC$1,0,IF(AQ328=$BD$1,-2.5)))))))</f>
        <v/>
      </c>
      <c r="AS328" s="189" t="n"/>
      <c r="AT328" s="22">
        <f>IF(AS328&lt;1,5,IF(AS328&lt;2,0,IF(AS328&gt;2,-5, IF(AS328=0,5,IF(AS328&lt;0,-7)))))</f>
        <v/>
      </c>
      <c r="AU328" s="189" t="n"/>
      <c r="AV328" s="22">
        <f>IF(AU328&lt;0,-7,IF(AU328&lt;15,5,IF(AU328&lt;25,2,IF(AU328=25,-5,IF(AU328&gt;25,0)))))</f>
        <v/>
      </c>
      <c r="AW328" s="189" t="n"/>
      <c r="AX328" s="22">
        <f>IF(AW328=1,5,IF(AW328&lt;1,5,IF(AW328&gt;1,0)))</f>
        <v/>
      </c>
      <c r="AY328" s="189" t="n"/>
      <c r="AZ328" s="189">
        <f>IF(AY328=$AS$1,20,IF(AY328=$AU$1,18,IF(AY328=$AW$1,14,IF(AY328=$AY$1,10,IF(AY328=$BA$1,5,IF(AY328=$BC$1,0,IF(AY328=$BD$1,-2.5)))))))</f>
        <v/>
      </c>
      <c r="BA328" s="18" t="n"/>
      <c r="BB328" s="548">
        <f>IF(BA328&gt;0.05,2,IF(BA328&gt;0,1,IF(BA328&lt;-0.05,-1,IF(BA328&lt;0.1,-2))))</f>
        <v/>
      </c>
      <c r="BC328" s="554" t="n">
        <v>45657</v>
      </c>
      <c r="BD328" s="22" t="n"/>
      <c r="BE328" s="22">
        <f>X328</f>
        <v/>
      </c>
      <c r="BF328" s="18">
        <f>IF(BD328&gt;0,(BE328-BD328)/BD328,0)</f>
        <v/>
      </c>
      <c r="BG328" s="548">
        <f>IF(BF328&gt;0.05,4,IF(BF328&gt;0,2,IF(BF328&lt;-0.05,-2,IF(BF328&lt;0.1,-4))))</f>
        <v/>
      </c>
      <c r="BH328" s="225" t="n"/>
      <c r="BI328" s="225">
        <f>BH328*M328</f>
        <v/>
      </c>
      <c r="BJ328" s="225">
        <f>IF(BH328&gt;5,-1,IF(BH328&gt;4,0,IF(BH328&gt;3,1,IF(BH328&gt;2,2,IF(BH328&gt;1,2, IF(BH328=0,2,IF(BH328&lt;-5,-2,IF(BH328&lt;4,2,IF(BH328&lt;0,1)))))))))</f>
        <v/>
      </c>
      <c r="BK328" s="31" t="n"/>
      <c r="BL328" s="31">
        <f>BK328*M328</f>
        <v/>
      </c>
      <c r="BM328" s="548">
        <f>IF(BK328&gt;40,4,IF(BK328&gt;30,3.5,IF(BK328&gt;20,3,IF(BK328&gt;10,2,IF(BK328&gt;0,1,IF(BK328=0,0.5,IF(BK328&lt;-40,-4,IF(BK328&lt;-30,-3,IF(BK328&lt;-20,-2.5,IF(BK328&lt;-10,-2,IF(BK328&lt;0,0)))))))))))</f>
        <v/>
      </c>
      <c r="BN328" s="61" t="n"/>
      <c r="BO328" s="61">
        <f>BN328*M328</f>
        <v/>
      </c>
      <c r="BP328" s="548">
        <f>IF(BN328&lt;10,5,IF(BN328&lt;20,4,IF(BN328&lt;30,3,IF(BN328&lt;40,2,IF(BN328&lt;50,1,IF(BN328=50,0,IF(BN328&gt;90,-5,IF(BN328&gt;80,-4,IF(BN328&gt;70,-3,IF(BN328&gt;60,-2,IF(BN328&gt;50,-1,0)))))))))))</f>
        <v/>
      </c>
      <c r="BQ328" s="206" t="n"/>
      <c r="BR328" s="61" t="n"/>
      <c r="BS328" s="337">
        <f>BR328*M328</f>
        <v/>
      </c>
      <c r="BT328" s="225">
        <f>IF(BR328=1,20,IF(BR328&gt;0.9,16,IF(BR328&gt;0.8,12,IF(BR328&gt;0.7,8,IF(BR328&gt;0.6,4,IF(BR328&gt;0.5,0,IF(BR328&gt;0.4,-1,IF(BR328&gt;0.3,-2,IF(BR328&gt;0.2,-3,IF(BR328&gt;0.1,-4,IF(BR328&gt;0,-5,IF(BR328=0,-5))))))))))))</f>
        <v/>
      </c>
      <c r="BU328" s="61" t="n"/>
      <c r="BV328" s="548" t="n"/>
      <c r="BW328" s="548">
        <f>IF(BV328=$BZ$1,8,IF(BV328=$CA$1,4,IF(BV328=$CB$1,0,IF(BV328=$CC$1,-4,IF(BV328=$CE$1,-8)))))</f>
        <v/>
      </c>
      <c r="BX328" s="206" t="inlineStr">
        <is>
          <t>˄</t>
        </is>
      </c>
      <c r="BY328" s="206">
        <f>IF(BX328=BR$1,5,IF(BX328=BV$1,0,IF(BX328=BX$1,-5)))</f>
        <v/>
      </c>
      <c r="BZ328" s="554" t="n"/>
      <c r="CA328" s="548" t="inlineStr">
        <is>
          <t>Buy</t>
        </is>
      </c>
      <c r="CB328" s="61" t="n"/>
      <c r="CC328" s="61" t="n"/>
      <c r="CD328" s="332" t="n"/>
      <c r="CL328" s="332" t="n"/>
    </row>
    <row r="329">
      <c r="B329" s="246" t="n"/>
      <c r="C329" s="246" t="n"/>
      <c r="D329" s="246" t="n"/>
      <c r="E329" s="246" t="n"/>
      <c r="F329" s="246" t="n"/>
      <c r="G329" s="246" t="n"/>
      <c r="H329" s="246" t="n"/>
      <c r="I329" s="246" t="n"/>
      <c r="J329" s="246" t="n"/>
      <c r="K329" s="246" t="n"/>
      <c r="L329" s="270" t="n"/>
      <c r="M329" s="358" t="n"/>
      <c r="N329" s="335" t="n"/>
      <c r="O329" s="246" t="n"/>
      <c r="P329" s="246" t="n"/>
      <c r="Q329" s="246" t="n"/>
      <c r="R329" s="246" t="n"/>
      <c r="S329" s="249" t="n"/>
      <c r="T329" s="547" t="n"/>
      <c r="U329" s="33" t="n"/>
      <c r="X329" s="80" t="n"/>
      <c r="Y329" s="189" t="n"/>
      <c r="Z329" s="189" t="n"/>
      <c r="AA329" s="189" t="n"/>
      <c r="AB329" s="336" t="n"/>
      <c r="AC329" s="337" t="n"/>
      <c r="AD329" s="366" t="n"/>
      <c r="AE329" s="337" t="n"/>
      <c r="AF329" s="332" t="n"/>
      <c r="AG329" s="332" t="n"/>
      <c r="AH329" s="225" t="n"/>
      <c r="AI329" s="31" t="n"/>
      <c r="AJ329" s="284" t="n"/>
      <c r="AK329" s="31" t="n"/>
      <c r="AL329" s="22" t="n"/>
      <c r="AM329" s="550" t="n"/>
      <c r="AN329" s="22" t="n"/>
      <c r="AP329" s="31" t="n"/>
      <c r="AQ329" s="189" t="n"/>
      <c r="AR329" s="548" t="n"/>
      <c r="AS329" s="189" t="n"/>
      <c r="AT329" s="22" t="n"/>
      <c r="AU329" s="189" t="n"/>
      <c r="AV329" s="189" t="n"/>
      <c r="AW329" s="189" t="n"/>
      <c r="AX329" s="189" t="n"/>
      <c r="AY329" s="189" t="n"/>
      <c r="AZ329" s="189" t="n"/>
      <c r="BA329" s="189" t="n"/>
      <c r="BB329" s="189" t="n"/>
      <c r="BC329" s="189" t="n"/>
      <c r="BD329" s="189" t="n"/>
      <c r="BE329" s="189" t="n"/>
      <c r="BF329" s="189" t="n"/>
      <c r="BG329" s="189" t="n"/>
      <c r="BH329" s="189" t="n"/>
      <c r="BI329" s="189" t="n"/>
      <c r="BJ329" s="189" t="n"/>
      <c r="BK329" s="189" t="n"/>
      <c r="BL329" s="189" t="n"/>
      <c r="BM329" s="189" t="n"/>
      <c r="BN329" s="189" t="n"/>
      <c r="BO329" s="189" t="n"/>
      <c r="BP329" s="189" t="n"/>
      <c r="BQ329" s="189" t="n"/>
      <c r="BR329" s="189" t="n"/>
      <c r="BS329" s="189" t="n"/>
      <c r="BT329" s="189" t="n"/>
      <c r="BU329" s="189" t="n"/>
      <c r="BV329" s="189" t="n"/>
      <c r="BW329" s="189" t="n"/>
      <c r="BX329" s="189" t="n"/>
      <c r="BY329" s="189" t="n"/>
      <c r="BZ329" s="189" t="n"/>
      <c r="CA329" s="548" t="n"/>
      <c r="CB329" s="61" t="n"/>
      <c r="CC329" s="61" t="n"/>
      <c r="CD329" s="332" t="n"/>
      <c r="CL329" s="332" t="n"/>
    </row>
    <row r="330" ht="19" customHeight="1" s="545">
      <c r="B330" s="246" t="n"/>
      <c r="C330" s="246" t="n"/>
      <c r="D330" s="246" t="n"/>
      <c r="E330" s="246" t="n"/>
      <c r="F330" s="246" t="n"/>
      <c r="G330" s="246" t="n"/>
      <c r="H330" s="246" t="n"/>
      <c r="I330" s="246" t="n"/>
      <c r="J330" s="246" t="n"/>
      <c r="K330" s="246" t="n"/>
      <c r="L330" s="270" t="n"/>
      <c r="M330" s="358" t="n"/>
      <c r="N330" s="335" t="n"/>
      <c r="O330" s="246" t="n"/>
      <c r="P330" s="246" t="n"/>
      <c r="Q330" s="246" t="n"/>
      <c r="R330" s="246" t="n"/>
      <c r="S330" s="467" t="inlineStr">
        <is>
          <t>Health Care</t>
        </is>
      </c>
      <c r="T330" s="468" t="n"/>
      <c r="U330" s="444" t="n"/>
      <c r="X330" s="80" t="n"/>
      <c r="Y330" s="189" t="n"/>
      <c r="Z330" s="189" t="n"/>
      <c r="AA330" s="189" t="n"/>
      <c r="AB330" s="336" t="n"/>
      <c r="AC330" s="337" t="n"/>
      <c r="AD330" s="366" t="n"/>
      <c r="AE330" s="337" t="n"/>
      <c r="AF330" s="332" t="n"/>
      <c r="AG330" s="332" t="n"/>
      <c r="AH330" s="225" t="n"/>
      <c r="AI330" s="31" t="n"/>
      <c r="AJ330" s="284" t="n"/>
      <c r="AK330" s="31" t="n"/>
      <c r="AL330" s="22" t="n"/>
      <c r="AM330" s="550" t="n"/>
      <c r="AN330" s="22" t="n"/>
      <c r="AP330" s="31" t="n"/>
      <c r="AQ330" s="189" t="n"/>
      <c r="AR330" s="548" t="n"/>
      <c r="AS330" s="189" t="n"/>
      <c r="AT330" s="22" t="n"/>
      <c r="AU330" s="189" t="n"/>
      <c r="AV330" s="189" t="n"/>
      <c r="AW330" s="189" t="n"/>
      <c r="AX330" s="189" t="n"/>
      <c r="AY330" s="189" t="n"/>
      <c r="AZ330" s="189" t="n"/>
      <c r="BA330" s="189" t="n"/>
      <c r="BB330" s="189" t="n"/>
      <c r="BC330" s="189" t="n"/>
      <c r="BD330" s="189" t="n"/>
      <c r="BE330" s="189" t="n"/>
      <c r="BF330" s="189" t="n"/>
      <c r="BG330" s="189" t="n"/>
      <c r="BH330" s="189" t="n"/>
      <c r="BI330" s="189" t="n"/>
      <c r="BJ330" s="189" t="n"/>
      <c r="BK330" s="189" t="n"/>
      <c r="BL330" s="189" t="n"/>
      <c r="BM330" s="189" t="n"/>
      <c r="BN330" s="189" t="n"/>
      <c r="BO330" s="189" t="n"/>
      <c r="BP330" s="189" t="n"/>
      <c r="BQ330" s="189" t="n"/>
      <c r="BR330" s="189" t="n"/>
      <c r="BS330" s="189" t="n"/>
      <c r="BT330" s="189" t="n"/>
      <c r="BU330" s="189" t="n"/>
      <c r="BV330" s="189" t="n"/>
      <c r="BW330" s="189" t="n"/>
      <c r="BX330" s="189" t="n"/>
      <c r="BY330" s="189" t="n"/>
      <c r="BZ330" s="189" t="n"/>
      <c r="CA330" s="548" t="n"/>
      <c r="CB330" s="61" t="n"/>
      <c r="CC330" s="61" t="n"/>
      <c r="CD330" s="332" t="n"/>
      <c r="CL330" s="332" t="n"/>
    </row>
    <row r="331" ht="19" customHeight="1" s="545">
      <c r="B331" s="246" t="n"/>
      <c r="C331" s="246" t="n"/>
      <c r="D331" s="246" t="n"/>
      <c r="E331" s="246" t="n"/>
      <c r="F331" s="246" t="n"/>
      <c r="G331" s="246" t="n"/>
      <c r="H331" s="246" t="n"/>
      <c r="I331" s="246" t="n"/>
      <c r="J331" s="246" t="n"/>
      <c r="K331" s="246" t="n"/>
      <c r="L331" s="270" t="n"/>
      <c r="M331" s="358" t="n"/>
      <c r="N331" s="335" t="n"/>
      <c r="O331" s="246" t="n"/>
      <c r="P331" s="246" t="n"/>
      <c r="Q331" s="246" t="n"/>
      <c r="R331" s="246" t="n"/>
      <c r="S331" s="467" t="n"/>
      <c r="T331" s="456" t="inlineStr">
        <is>
          <t>XBI</t>
        </is>
      </c>
      <c r="U331" s="444" t="inlineStr">
        <is>
          <t>Biotechnology</t>
        </is>
      </c>
      <c r="X331" s="80" t="n"/>
      <c r="Y331" s="189" t="n"/>
      <c r="Z331" s="189" t="n"/>
      <c r="AA331" s="189" t="n"/>
      <c r="AB331" s="455">
        <f>VLOOKUP(CLEAN(TRIM(T331)), 'ETF''s'!$B$7:$C$42, 2, FALSE)</f>
        <v/>
      </c>
      <c r="AC331" s="506">
        <f>VLOOKUP(CLEAN(TRIM(T331)), 'ETF''s'!$B$7:$D$42, 3, FALSE)</f>
        <v/>
      </c>
      <c r="AD331" s="366" t="n"/>
      <c r="AE331" s="337" t="n"/>
      <c r="AF331" s="332" t="n"/>
      <c r="AG331" s="332" t="n"/>
      <c r="AH331" s="225" t="n"/>
      <c r="AI331" s="31" t="n"/>
      <c r="AJ331" s="284" t="n"/>
      <c r="AK331" s="31" t="n"/>
      <c r="AL331" s="22" t="n"/>
      <c r="AM331" s="550" t="n"/>
      <c r="AN331" s="22" t="n"/>
      <c r="AP331" s="31" t="n"/>
      <c r="AQ331" s="189" t="n"/>
      <c r="AR331" s="548" t="n"/>
      <c r="AS331" s="189" t="n"/>
      <c r="AT331" s="22" t="n"/>
      <c r="AU331" s="189" t="n"/>
      <c r="AV331" s="189" t="n"/>
      <c r="AW331" s="189" t="n"/>
      <c r="AX331" s="189" t="n"/>
      <c r="AY331" s="189" t="n"/>
      <c r="AZ331" s="189" t="n"/>
      <c r="BA331" s="189" t="n"/>
      <c r="BB331" s="189" t="n"/>
      <c r="BC331" s="189" t="n"/>
      <c r="BD331" s="189" t="n"/>
      <c r="BE331" s="189" t="n"/>
      <c r="BF331" s="189" t="n"/>
      <c r="BG331" s="189" t="n"/>
      <c r="BH331" s="189" t="n"/>
      <c r="BI331" s="189" t="n"/>
      <c r="BJ331" s="189" t="n"/>
      <c r="BK331" s="189" t="n"/>
      <c r="BL331" s="189" t="n"/>
      <c r="BM331" s="189" t="n"/>
      <c r="BN331" s="189" t="n"/>
      <c r="BO331" s="189" t="n"/>
      <c r="BP331" s="189" t="n"/>
      <c r="BQ331" s="189" t="n"/>
      <c r="BR331" s="189" t="n"/>
      <c r="BS331" s="189" t="n"/>
      <c r="BT331" s="189" t="n"/>
      <c r="BU331" s="189" t="n"/>
      <c r="BV331" s="189" t="n"/>
      <c r="BW331" s="189" t="n"/>
      <c r="BX331" s="189" t="n"/>
      <c r="BY331" s="189" t="n"/>
      <c r="BZ331" s="189" t="n"/>
      <c r="CA331" s="548" t="n"/>
      <c r="CB331" s="61" t="n"/>
      <c r="CC331" s="61" t="n"/>
      <c r="CD331" s="332" t="n"/>
      <c r="CL331" s="332" t="n"/>
      <c r="CR331" t="inlineStr">
        <is>
          <t>Biotechnology</t>
        </is>
      </c>
    </row>
    <row r="332">
      <c r="B332" s="246" t="n"/>
      <c r="C332" s="246" t="n"/>
      <c r="D332" s="246" t="n"/>
      <c r="E332" s="246" t="n"/>
      <c r="F332" s="246" t="n"/>
      <c r="G332" s="246" t="n"/>
      <c r="H332" s="246" t="n"/>
      <c r="I332" s="246" t="n"/>
      <c r="J332" s="246" t="n"/>
      <c r="K332" s="246" t="n"/>
      <c r="L332" s="270" t="n"/>
      <c r="M332" s="358" t="n"/>
      <c r="N332" s="335" t="n"/>
      <c r="O332" s="246" t="n"/>
      <c r="P332" s="246" t="n"/>
      <c r="Q332" s="246" t="n"/>
      <c r="R332" s="246" t="n"/>
      <c r="S332" s="249">
        <f>IF(BN332&lt;30,$BX$1,IF(BN332&gt;70,$BR$1,$BV$1))</f>
        <v/>
      </c>
      <c r="T332" s="246" t="n"/>
      <c r="U332" s="547" t="inlineStr">
        <is>
          <t>INCY</t>
        </is>
      </c>
      <c r="V332" t="inlineStr">
        <is>
          <t>Incyte Corporation</t>
        </is>
      </c>
      <c r="X332" s="80" t="n">
        <v>87.17</v>
      </c>
      <c r="Y332" s="189" t="n"/>
      <c r="Z332" s="189" t="n"/>
      <c r="AA332" s="22">
        <f>AN332+AP332+AR332+AZ332+BB332+BG332+BJ332+BM332+BT332+BW332+BY332+AC332+AI332+BP332+AK332</f>
        <v/>
      </c>
      <c r="AB332" s="336">
        <f>IF(X332&gt;0,AB$331,0)</f>
        <v/>
      </c>
      <c r="AC332" s="337">
        <f>IF(AB332&gt;0,AC$331,0)</f>
        <v/>
      </c>
      <c r="AD332" s="366">
        <f>AB332*M332</f>
        <v/>
      </c>
      <c r="AE332" s="337">
        <f>AC332*M332</f>
        <v/>
      </c>
      <c r="AF332" s="332" t="n">
        <v>1752005</v>
      </c>
      <c r="AG332" s="332" t="n">
        <v>332774</v>
      </c>
      <c r="AH332" s="225">
        <f>IF(AF332&gt;2500000,AQ$2,IF(AF332&gt;1000000,AR$2,IF(AF332&gt;750000,AS$2,IF(AF332&gt;500000,AT$2,IF(AF332&lt;500000,AU$2)))))</f>
        <v/>
      </c>
      <c r="AI332" s="31">
        <f>IF(AH332=AQ$2,20,IF(AH332=AR$2,15,IF(AH332=AS$2,10,IF(AH332=AT$2,5,IF(AH332=AU$2,0)))))</f>
        <v/>
      </c>
      <c r="AJ332" s="284" t="n">
        <v>82</v>
      </c>
      <c r="AK332" s="31">
        <f>IF(AJ332&gt;84,20,IF(AJ332&gt;80,15,IF(AJ332&gt;75,10,IF(AJ332&gt;70,5,IF(AJ332&gt;49,0,IF(AJ332&lt;1,0,IF(AJ332&lt;20,-20,IF(AJ332&lt;30,-15,IF(AJ332&lt;40,-10,IF(AJ332&lt;50,-5))))))))))</f>
        <v/>
      </c>
      <c r="AL332" s="22" t="n"/>
      <c r="AM332" s="371" t="inlineStr">
        <is>
          <t>B</t>
        </is>
      </c>
      <c r="AN332" s="22">
        <f>IF(AM332=$AN$1,20,IF(AM332=$AO$1,17,IF(AM332=$AP$1,12,IF(AM332=$AQ$1,5,IF(AM332=$AR$1,0)))))</f>
        <v/>
      </c>
      <c r="AP332" s="31" t="n"/>
      <c r="AQ332" s="176" t="inlineStr">
        <is>
          <t>V Bullish</t>
        </is>
      </c>
      <c r="AR332" s="548">
        <f>IF(AQ332=$AS$1,20,IF(AQ332=$AU$1,18,IF(AQ332=$AW$1,14,IF(AQ332=$AY$1,10,IF(AQ332=$BA$1,5,IF(AQ332=$BC$1,0,IF(AQ332=$BD$1,-2.5)))))))</f>
        <v/>
      </c>
      <c r="AS332" s="189" t="n">
        <v>0.01</v>
      </c>
      <c r="AT332" s="22">
        <f>IF(AS332&lt;1,5,IF(AS332&lt;2,0,IF(AS332&gt;2,-5, IF(AS332=0,5,IF(AS332&lt;0,-7)))))</f>
        <v/>
      </c>
      <c r="AU332" s="189" t="n">
        <v>19.38</v>
      </c>
      <c r="AV332" s="22">
        <f>IF(AU332&lt;0,-7,IF(AU332&lt;15,5,IF(AU332&lt;25,2,IF(AU332=25,-5,IF(AU332&gt;25,0)))))</f>
        <v/>
      </c>
      <c r="AW332" s="189" t="n">
        <v>0.1</v>
      </c>
      <c r="AX332" s="22">
        <f>IF(AW332=1,5,IF(AW332&lt;1,5,IF(AW332&gt;1,0)))</f>
        <v/>
      </c>
      <c r="AY332" s="176" t="inlineStr">
        <is>
          <t>V Bullish</t>
        </is>
      </c>
      <c r="AZ332" s="189">
        <f>IF(AY332=$AS$1,20,IF(AY332=$AU$1,18,IF(AY332=$AW$1,14,IF(AY332=$AY$1,10,IF(AY332=$BA$1,5,IF(AY332=$BC$1,0,IF(AY332=$BD$1,-2.5)))))))</f>
        <v/>
      </c>
      <c r="BA332" s="18" t="n">
        <v>0.327</v>
      </c>
      <c r="BB332" s="548">
        <f>IF(BA332&gt;0.05,2,IF(BA332&gt;0,1,IF(BA332&lt;-0.05,-1,IF(BA332&lt;0.1,-2))))</f>
        <v/>
      </c>
      <c r="BC332" s="554" t="n">
        <v>45657</v>
      </c>
      <c r="BD332" s="22" t="n">
        <v>69.06999999999999</v>
      </c>
      <c r="BE332" s="22">
        <f>X332</f>
        <v/>
      </c>
      <c r="BF332" s="18">
        <f>IF(BD332&gt;0,(BE332-BD332)/BD332,0)</f>
        <v/>
      </c>
      <c r="BG332" s="548">
        <f>IF(BF332&gt;0.05,4,IF(BF332&gt;0,2,IF(BF332&lt;-0.05,-2,IF(BF332&lt;0.1,-4))))</f>
        <v/>
      </c>
      <c r="BH332" s="225" t="n">
        <v>3.5</v>
      </c>
      <c r="BI332" s="225">
        <f>BH332*M332</f>
        <v/>
      </c>
      <c r="BJ332" s="225">
        <f>IF(BH332&gt;5,-1,IF(BH332&gt;4,0,IF(BH332&gt;3,1,IF(BH332&gt;2,2,IF(BH332&gt;1,2, IF(BH332=0,2,IF(BH332&lt;-5,-2,IF(BH332&lt;4,2,IF(BH332&lt;0,1)))))))))</f>
        <v/>
      </c>
      <c r="BK332" s="31" t="n">
        <v>3</v>
      </c>
      <c r="BL332" s="31">
        <f>BK332*M332</f>
        <v/>
      </c>
      <c r="BM332" s="548">
        <f>IF(BK332&gt;40,4,IF(BK332&gt;30,3.5,IF(BK332&gt;20,3,IF(BK332&gt;10,2,IF(BK332&gt;0,1,IF(BK332=0,0.5,IF(BK332&lt;-40,-4,IF(BK332&lt;-30,-3,IF(BK332&lt;-20,-2.5,IF(BK332&lt;-10,-2,IF(BK332&lt;0,0)))))))))))</f>
        <v/>
      </c>
      <c r="BN332" s="61" t="n">
        <v>75</v>
      </c>
      <c r="BO332" s="61">
        <f>BN332*M332</f>
        <v/>
      </c>
      <c r="BP332" s="548">
        <f>IF(BN332&lt;10,5,IF(BN332&lt;20,4,IF(BN332&lt;30,3,IF(BN332&lt;40,2,IF(BN332&lt;50,1,IF(BN332=50,0,IF(BN332&gt;90,-5,IF(BN332&gt;80,-4,IF(BN332&gt;70,-3,IF(BN332&gt;60,-2,IF(BN332&gt;50,-1,0)))))))))))</f>
        <v/>
      </c>
      <c r="BQ332" s="206" t="n"/>
      <c r="BR332" s="61" t="n">
        <v>0.8</v>
      </c>
      <c r="BS332" s="337">
        <f>BR332*M332</f>
        <v/>
      </c>
      <c r="BT332" s="225">
        <f>IF(BR332=1,20,IF(BR332&gt;0.9,16,IF(BR332&gt;0.8,12,IF(BR332&gt;0.7,8,IF(BR332&gt;0.6,4,IF(BR332&gt;0.5,0,IF(BR332&gt;0.4,-1,IF(BR332&gt;0.3,-2,IF(BR332&gt;0.2,-3,IF(BR332&gt;0.1,-4,IF(BR332&gt;0,-5,IF(BR332=0,-5))))))))))))</f>
        <v/>
      </c>
      <c r="BU332" s="61" t="n"/>
      <c r="BV332" s="548" t="inlineStr">
        <is>
          <t>Neut</t>
        </is>
      </c>
      <c r="BW332" s="548">
        <f>IF(BV332=$BZ$1,8,IF(BV332=$CA$1,4,IF(BV332=$CB$1,0,IF(BV332=$CC$1,-4,IF(BV332=$CE$1,-8)))))</f>
        <v/>
      </c>
      <c r="BX332" s="206" t="inlineStr">
        <is>
          <t>˄</t>
        </is>
      </c>
      <c r="BY332" s="206">
        <f>IF(BX332=BR$1,5,IF(BX332=BV$1,0,IF(BX332=BX$1,-5)))</f>
        <v/>
      </c>
      <c r="BZ332" s="554" t="n"/>
      <c r="CA332" s="548" t="inlineStr">
        <is>
          <t>Buy</t>
        </is>
      </c>
      <c r="CB332" s="61" t="n"/>
      <c r="CC332" s="61" t="n"/>
      <c r="CD332" s="332" t="n"/>
      <c r="CE332" t="inlineStr">
        <is>
          <t>Healthcare</t>
        </is>
      </c>
      <c r="CF332" t="inlineStr">
        <is>
          <t>PB&amp;LS</t>
        </is>
      </c>
      <c r="CG332" t="inlineStr">
        <is>
          <t>Biotechnology</t>
        </is>
      </c>
      <c r="CH332" t="inlineStr">
        <is>
          <t>Biotechnology</t>
        </is>
      </c>
      <c r="CL332" s="332" t="n"/>
      <c r="CR332" t="inlineStr">
        <is>
          <t>INCY</t>
        </is>
      </c>
    </row>
    <row r="333">
      <c r="B333" s="246" t="n"/>
      <c r="C333" s="246" t="n"/>
      <c r="D333" s="246" t="n"/>
      <c r="E333" s="246" t="n"/>
      <c r="F333" s="246" t="n"/>
      <c r="G333" s="246" t="n"/>
      <c r="H333" s="246" t="n"/>
      <c r="I333" s="246" t="n"/>
      <c r="J333" s="246" t="inlineStr">
        <is>
          <t>New Mag 7 ??</t>
        </is>
      </c>
      <c r="K333" s="246" t="n"/>
      <c r="L333" s="270" t="n"/>
      <c r="M333" s="358" t="n"/>
      <c r="N333" s="335" t="n"/>
      <c r="O333" s="246" t="n"/>
      <c r="P333" s="246" t="n"/>
      <c r="Q333" s="246" t="n"/>
      <c r="R333" s="246" t="n"/>
      <c r="S333" s="249">
        <f>IF(BN333&lt;30,$BX$1,IF(BN333&gt;70,$BR$1,$BV$1))</f>
        <v/>
      </c>
      <c r="T333" s="246" t="inlineStr">
        <is>
          <t>X</t>
        </is>
      </c>
      <c r="U333" s="547" t="inlineStr">
        <is>
          <t>CRSP</t>
        </is>
      </c>
      <c r="V333" t="inlineStr">
        <is>
          <t>CRISPR Therapeutics AG</t>
        </is>
      </c>
      <c r="X333" s="80" t="n">
        <v>66.52</v>
      </c>
      <c r="Y333" s="189" t="n"/>
      <c r="Z333" s="189" t="n"/>
      <c r="AA333" s="22">
        <f>AN333+AP333+AR333+AZ333+BB333+BG333+BJ333+BM333+BT333+BW333+BY333+AC333+AI333+BP333+AK333</f>
        <v/>
      </c>
      <c r="AB333" s="336">
        <f>IF(X333&gt;0,AB$331,0)</f>
        <v/>
      </c>
      <c r="AC333" s="337">
        <f>IF(AB333&gt;0,AC$331,0)</f>
        <v/>
      </c>
      <c r="AD333" s="366">
        <f>AB333*M333</f>
        <v/>
      </c>
      <c r="AE333" s="337">
        <f>AC333*M333</f>
        <v/>
      </c>
      <c r="AF333" s="332" t="n">
        <v>96819</v>
      </c>
      <c r="AG333" s="332" t="n">
        <v>-1190326</v>
      </c>
      <c r="AH333" s="225">
        <f>IF(AF333&gt;2500000,AQ$2,IF(AF333&gt;1000000,AR$2,IF(AF333&gt;750000,AS$2,IF(AF333&gt;500000,AT$2,IF(AF333&lt;500000,AU$2)))))</f>
        <v/>
      </c>
      <c r="AI333" s="31">
        <f>IF(AH333=AQ$2,20,IF(AH333=AR$2,15,IF(AH333=AS$2,10,IF(AH333=AT$2,5,IF(AH333=AU$2,0)))))</f>
        <v/>
      </c>
      <c r="AJ333" s="284" t="n">
        <v>32</v>
      </c>
      <c r="AK333" s="31">
        <f>IF(AJ333&gt;84,20,IF(AJ333&gt;80,15,IF(AJ333&gt;75,10,IF(AJ333&gt;70,5,IF(AJ333&gt;49,0,IF(AJ333&lt;1,0,IF(AJ333&lt;20,-20,IF(AJ333&lt;30,-15,IF(AJ333&lt;40,-10,IF(AJ333&lt;50,-5))))))))))</f>
        <v/>
      </c>
      <c r="AL333" s="22" t="n"/>
      <c r="AM333" s="550" t="inlineStr">
        <is>
          <t>C</t>
        </is>
      </c>
      <c r="AN333" s="22">
        <f>IF(AM333=$AN$1,20,IF(AM333=$AO$1,17,IF(AM333=$AP$1,12,IF(AM333=$AQ$1,5,IF(AM333=$AR$1,0)))))</f>
        <v/>
      </c>
      <c r="AP333" s="31" t="n"/>
      <c r="AQ333" s="271" t="inlineStr">
        <is>
          <t>Neutral-</t>
        </is>
      </c>
      <c r="AR333" s="548">
        <f>IF(AQ333=$AS$1,20,IF(AQ333=$AU$1,18,IF(AQ333=$AW$1,14,IF(AQ333=$AY$1,10,IF(AQ333=$BA$1,5,IF(AQ333=$BC$1,0,IF(AQ333=$BD$1,-2.5)))))))</f>
        <v/>
      </c>
      <c r="AS333" s="189" t="n">
        <v>0.12</v>
      </c>
      <c r="AT333" s="22">
        <f>IF(AS333&lt;1,5,IF(AS333&lt;2,0,IF(AS333&gt;2,-5, IF(AS333=0,5,IF(AS333&lt;0,-7)))))</f>
        <v/>
      </c>
      <c r="AU333" s="189" t="n">
        <v>-12.25</v>
      </c>
      <c r="AV333" s="22">
        <f>IF(AU333&lt;0,-7,IF(AU333&lt;15,5,IF(AU333&lt;25,2,IF(AU333=25,-5,IF(AU333&gt;25,0)))))</f>
        <v/>
      </c>
      <c r="AW333" s="189" t="n">
        <v>0.06</v>
      </c>
      <c r="AX333" s="22">
        <f>IF(AW333=1,5,IF(AW333&lt;1,5,IF(AW333&gt;1,0)))</f>
        <v/>
      </c>
      <c r="AY333" s="273" t="inlineStr">
        <is>
          <t>Bearish</t>
        </is>
      </c>
      <c r="AZ333" s="189">
        <f>IF(AY333=$AS$1,20,IF(AY333=$AU$1,18,IF(AY333=$AW$1,14,IF(AY333=$AY$1,10,IF(AY333=$BA$1,5,IF(AY333=$BC$1,0,IF(AY333=$BD$1,-2.5)))))))</f>
        <v/>
      </c>
      <c r="BA333" s="18" t="n">
        <v>0.325</v>
      </c>
      <c r="BB333" s="548">
        <f>IF(BA333&gt;0.05,2,IF(BA333&gt;0,1,IF(BA333&lt;-0.05,-1,IF(BA333&lt;0.1,-2))))</f>
        <v/>
      </c>
      <c r="BC333" s="554" t="n">
        <v>45657</v>
      </c>
      <c r="BD333" s="22" t="n">
        <v>39.36</v>
      </c>
      <c r="BE333" s="22">
        <f>X333</f>
        <v/>
      </c>
      <c r="BF333" s="18">
        <f>IF(BD333&gt;0,(BE333-BD333)/BD333,0)</f>
        <v/>
      </c>
      <c r="BG333" s="548">
        <f>IF(BF333&gt;0.05,4,IF(BF333&gt;0,2,IF(BF333&lt;-0.05,-2,IF(BF333&lt;0.1,-4))))</f>
        <v/>
      </c>
      <c r="BH333" s="225" t="n">
        <v>1</v>
      </c>
      <c r="BI333" s="225">
        <f>BH333*M333</f>
        <v/>
      </c>
      <c r="BJ333" s="225">
        <f>IF(BH333&gt;5,-1,IF(BH333&gt;4,0,IF(BH333&gt;3,1,IF(BH333&gt;2,2,IF(BH333&gt;1,2, IF(BH333=0,2,IF(BH333&lt;-5,-2,IF(BH333&lt;4,2,IF(BH333&lt;0,1)))))))))</f>
        <v/>
      </c>
      <c r="BK333" s="31" t="n">
        <v>10</v>
      </c>
      <c r="BL333" s="31">
        <f>BK333*M333</f>
        <v/>
      </c>
      <c r="BM333" s="548">
        <f>IF(BK333&gt;40,4,IF(BK333&gt;30,3.5,IF(BK333&gt;20,3,IF(BK333&gt;10,2,IF(BK333&gt;0,1,IF(BK333=0,0.5,IF(BK333&lt;-40,-4,IF(BK333&lt;-30,-3,IF(BK333&lt;-20,-2.5,IF(BK333&lt;-10,-2,IF(BK333&lt;0,0)))))))))))</f>
        <v/>
      </c>
      <c r="BN333" s="61" t="n">
        <v>17</v>
      </c>
      <c r="BO333" s="61">
        <f>BN333*M333</f>
        <v/>
      </c>
      <c r="BP333" s="548">
        <f>IF(BN333&lt;10,5,IF(BN333&lt;20,4,IF(BN333&lt;30,3,IF(BN333&lt;40,2,IF(BN333&lt;50,1,IF(BN333=50,0,IF(BN333&gt;90,-5,IF(BN333&gt;80,-4,IF(BN333&gt;70,-3,IF(BN333&gt;60,-2,IF(BN333&gt;50,-1,0)))))))))))</f>
        <v/>
      </c>
      <c r="BQ333" s="206" t="n"/>
      <c r="BR333" s="61" t="n">
        <v>0.8100000000000001</v>
      </c>
      <c r="BS333" s="337">
        <f>BR333*M333</f>
        <v/>
      </c>
      <c r="BT333" s="225">
        <f>IF(BR333=1,20,IF(BR333&gt;0.9,16,IF(BR333&gt;0.8,12,IF(BR333&gt;0.7,8,IF(BR333&gt;0.6,4,IF(BR333&gt;0.5,0,IF(BR333&gt;0.4,-1,IF(BR333&gt;0.3,-2,IF(BR333&gt;0.2,-3,IF(BR333&gt;0.1,-4,IF(BR333&gt;0,-5,IF(BR333=0,-5))))))))))))</f>
        <v/>
      </c>
      <c r="BU333" s="61" t="n"/>
      <c r="BV333" s="548" t="inlineStr">
        <is>
          <t>Bear</t>
        </is>
      </c>
      <c r="BW333" s="548">
        <f>IF(BV333=$BZ$1,8,IF(BV333=$CA$1,4,IF(BV333=$CB$1,0,IF(BV333=$CC$1,-4,IF(BV333=$CE$1,-8)))))</f>
        <v/>
      </c>
      <c r="BX333" s="206" t="inlineStr">
        <is>
          <t>˄</t>
        </is>
      </c>
      <c r="BY333" s="206">
        <f>IF(BX333=BR$1,5,IF(BX333=BV$1,0,IF(BX333=BX$1,-5)))</f>
        <v/>
      </c>
      <c r="BZ333" s="554" t="n"/>
      <c r="CA333" s="548" t="inlineStr">
        <is>
          <t>Buy</t>
        </is>
      </c>
      <c r="CB333" s="61" t="n"/>
      <c r="CC333" s="61" t="n"/>
      <c r="CD333" s="332" t="n"/>
      <c r="CE333" t="inlineStr">
        <is>
          <t>Healthcare</t>
        </is>
      </c>
      <c r="CF333" t="inlineStr">
        <is>
          <t>PB&amp;LS</t>
        </is>
      </c>
      <c r="CG333" t="inlineStr">
        <is>
          <t>Biotechnology</t>
        </is>
      </c>
      <c r="CH333" t="inlineStr">
        <is>
          <t>Biotechnology</t>
        </is>
      </c>
      <c r="CL333" s="332" t="n"/>
      <c r="CR333" t="inlineStr">
        <is>
          <t>CRSP</t>
        </is>
      </c>
    </row>
    <row r="334" hidden="1" ht="15.75" customHeight="1" s="545">
      <c r="B334" s="246" t="n"/>
      <c r="C334" s="246" t="n"/>
      <c r="D334" s="246" t="n"/>
      <c r="E334" s="246" t="n"/>
      <c r="F334" s="246" t="n"/>
      <c r="G334" s="246" t="n"/>
      <c r="H334" s="246" t="n"/>
      <c r="I334" s="246" t="n"/>
      <c r="J334" s="246" t="n"/>
      <c r="K334" s="246" t="n"/>
      <c r="L334" s="270" t="n"/>
      <c r="M334" s="358" t="n"/>
      <c r="N334" s="335" t="n"/>
      <c r="O334" s="246" t="n"/>
      <c r="P334" s="246" t="n"/>
      <c r="Q334" s="246" t="n"/>
      <c r="R334" s="246" t="n"/>
      <c r="S334" s="470" t="n"/>
      <c r="T334" s="547" t="n"/>
      <c r="U334" s="33" t="n"/>
      <c r="X334" s="80" t="n"/>
      <c r="Y334" s="189" t="n"/>
      <c r="Z334" s="189" t="n"/>
      <c r="AA334" s="22">
        <f>AN334+AP334+AR334+AZ334+BB334+BG334+BJ334+BM334+BT334+BW334+BY334+AC334+AI334+BP334+AK334</f>
        <v/>
      </c>
      <c r="AB334" s="336">
        <f>IF(X334&gt;0,AB$331,0)</f>
        <v/>
      </c>
      <c r="AC334" s="337">
        <f>IF(AB334&gt;0,AC$331,0)</f>
        <v/>
      </c>
      <c r="AD334" s="366">
        <f>AB334*M334</f>
        <v/>
      </c>
      <c r="AE334" s="337">
        <f>AC334*M334</f>
        <v/>
      </c>
      <c r="AF334" s="332" t="n"/>
      <c r="AG334" s="332" t="n"/>
      <c r="AH334" s="225">
        <f>IF(AF334&gt;2500000,AQ$2,IF(AF334&gt;1000000,AR$2,IF(AF334&gt;750000,AS$2,IF(AF334&gt;500000,AT$2,IF(AF334&lt;500000,AU$2)))))</f>
        <v/>
      </c>
      <c r="AI334" s="31">
        <f>IF(AH334=AQ$2,20,IF(AH334=AR$2,15,IF(AH334=AS$2,10,IF(AH334=AT$2,5,IF(AH334=AU$2,0)))))</f>
        <v/>
      </c>
      <c r="AJ334" s="284" t="n"/>
      <c r="AK334" s="31">
        <f>IF(AJ334&gt;84,20,IF(AJ334&gt;80,15,IF(AJ334&gt;75,10,IF(AJ334&gt;70,5,IF(AJ334&gt;49,0,IF(AJ334&lt;1,0,IF(AJ334&lt;20,-20,IF(AJ334&lt;30,-15,IF(AJ334&lt;40,-10,IF(AJ334&lt;50,-5))))))))))</f>
        <v/>
      </c>
      <c r="AL334" s="22" t="n"/>
      <c r="AM334" s="550" t="n"/>
      <c r="AN334" s="22">
        <f>IF(AM334=$AN$1,20,IF(AM334=$AO$1,17,IF(AM334=$AP$1,12,IF(AM334=$AQ$1,5,IF(AM334=$AR$1,0)))))</f>
        <v/>
      </c>
      <c r="AP334" s="31" t="n"/>
      <c r="AQ334" s="175" t="n"/>
      <c r="AR334" s="548">
        <f>IF(AQ334=$AS$1,20,IF(AQ334=$AU$1,18,IF(AQ334=$AW$1,14,IF(AQ334=$AY$1,10,IF(AQ334=$BA$1,5,IF(AQ334=$BC$1,0,IF(AQ334=$BD$1,-2.5)))))))</f>
        <v/>
      </c>
      <c r="AS334" s="189" t="n"/>
      <c r="AT334" s="22">
        <f>IF(AS334&lt;1,5,IF(AS334&lt;2,0,IF(AS334&gt;2,-5, IF(AS334=0,5,IF(AS334&lt;0,-7)))))</f>
        <v/>
      </c>
      <c r="AU334" s="189" t="n"/>
      <c r="AV334" s="22">
        <f>IF(AU334&lt;0,-7,IF(AU334&lt;15,5,IF(AU334&lt;25,2,IF(AU334=25,-5,IF(AU334&gt;25,0)))))</f>
        <v/>
      </c>
      <c r="AW334" s="189" t="n"/>
      <c r="AX334" s="22">
        <f>IF(AW334=1,5,IF(AW334&lt;1,5,IF(AW334&gt;1,0)))</f>
        <v/>
      </c>
      <c r="AY334" s="189" t="n"/>
      <c r="AZ334" s="189">
        <f>IF(AY334=$AS$1,20,IF(AY334=$AU$1,18,IF(AY334=$AW$1,14,IF(AY334=$AY$1,10,IF(AY334=$BA$1,5,IF(AY334=$BC$1,0,IF(AY334=$BD$1,-2.5)))))))</f>
        <v/>
      </c>
      <c r="BA334" s="18" t="n"/>
      <c r="BB334" s="548">
        <f>IF(BA334&gt;0.05,2,IF(BA334&gt;0,1,IF(BA334&lt;-0.05,-1,IF(BA334&lt;0.1,-2))))</f>
        <v/>
      </c>
      <c r="BC334" s="554" t="n">
        <v>45657</v>
      </c>
      <c r="BD334" s="22" t="n"/>
      <c r="BE334" s="22">
        <f>X334</f>
        <v/>
      </c>
      <c r="BF334" s="18">
        <f>IF(BD334&gt;0,(BE334-BD334)/BD334,0)</f>
        <v/>
      </c>
      <c r="BG334" s="548">
        <f>IF(BF334&gt;0.05,4,IF(BF334&gt;0,2,IF(BF334&lt;-0.05,-2,IF(BF334&lt;0.1,-4))))</f>
        <v/>
      </c>
      <c r="BH334" s="225" t="n"/>
      <c r="BI334" s="225">
        <f>BH334*M334</f>
        <v/>
      </c>
      <c r="BJ334" s="225">
        <f>IF(BH334&gt;5,-1,IF(BH334&gt;4,0,IF(BH334&gt;3,1,IF(BH334&gt;2,2,IF(BH334&gt;1,2, IF(BH334=0,2,IF(BH334&lt;-5,-2,IF(BH334&lt;4,2,IF(BH334&lt;0,1)))))))))</f>
        <v/>
      </c>
      <c r="BK334" s="31" t="n"/>
      <c r="BL334" s="31">
        <f>BK334*M334</f>
        <v/>
      </c>
      <c r="BM334" s="548">
        <f>IF(BK334&gt;40,4,IF(BK334&gt;30,3.5,IF(BK334&gt;20,3,IF(BK334&gt;10,2,IF(BK334&gt;0,1,IF(BK334=0,0.5,IF(BK334&lt;-40,-4,IF(BK334&lt;-30,-3,IF(BK334&lt;-20,-2.5,IF(BK334&lt;-10,-2,IF(BK334&lt;0,0)))))))))))</f>
        <v/>
      </c>
      <c r="BN334" s="61" t="n"/>
      <c r="BO334" s="61">
        <f>BN334*M334</f>
        <v/>
      </c>
      <c r="BP334" s="548">
        <f>IF(BN334&lt;10,5,IF(BN334&lt;20,4,IF(BN334&lt;30,3,IF(BN334&lt;40,2,IF(BN334&lt;50,1,IF(BN334=50,0,IF(BN334&gt;90,-5,IF(BN334&gt;80,-4,IF(BN334&gt;70,-3,IF(BN334&gt;60,-2,IF(BN334&gt;50,-1,0)))))))))))</f>
        <v/>
      </c>
      <c r="BQ334" s="206" t="n"/>
      <c r="BR334" s="61" t="n"/>
      <c r="BS334" s="337">
        <f>BR334*M334</f>
        <v/>
      </c>
      <c r="BT334" s="225">
        <f>IF(BR334=1,20,IF(BR334&gt;0.9,16,IF(BR334&gt;0.8,12,IF(BR334&gt;0.7,8,IF(BR334&gt;0.6,4,IF(BR334&gt;0.5,0,IF(BR334&gt;0.4,-1,IF(BR334&gt;0.3,-2,IF(BR334&gt;0.2,-3,IF(BR334&gt;0.1,-4,IF(BR334&gt;0,-5,IF(BR334=0,-5))))))))))))</f>
        <v/>
      </c>
      <c r="BU334" s="61" t="n"/>
      <c r="BV334" s="548" t="n"/>
      <c r="BW334" s="548">
        <f>IF(BV334=$BZ$1,8,IF(BV334=$CA$1,4,IF(BV334=$CB$1,0,IF(BV334=$CC$1,-4,IF(BV334=$CE$1,-8)))))</f>
        <v/>
      </c>
      <c r="BX334" s="206" t="inlineStr">
        <is>
          <t>˄</t>
        </is>
      </c>
      <c r="BY334" s="206">
        <f>IF(BX334=BR$1,5,IF(BX334=BV$1,0,IF(BX334=BX$1,-5)))</f>
        <v/>
      </c>
      <c r="BZ334" s="554" t="n"/>
      <c r="CA334" s="548" t="inlineStr">
        <is>
          <t>Buy</t>
        </is>
      </c>
      <c r="CB334" s="61" t="n"/>
      <c r="CC334" s="61" t="n"/>
      <c r="CD334" s="332" t="n"/>
      <c r="CL334" s="332" t="n"/>
    </row>
    <row r="335" hidden="1" ht="15.75" customHeight="1" s="545">
      <c r="B335" s="246" t="n"/>
      <c r="C335" s="246" t="n"/>
      <c r="D335" s="246" t="n"/>
      <c r="E335" s="246" t="n"/>
      <c r="F335" s="246" t="n"/>
      <c r="G335" s="246" t="n"/>
      <c r="H335" s="246" t="n"/>
      <c r="I335" s="246" t="n"/>
      <c r="J335" s="246" t="n"/>
      <c r="K335" s="246" t="n"/>
      <c r="L335" s="270" t="n"/>
      <c r="M335" s="358" t="n"/>
      <c r="N335" s="335" t="n"/>
      <c r="O335" s="246" t="n"/>
      <c r="P335" s="246" t="n"/>
      <c r="Q335" s="246" t="n"/>
      <c r="R335" s="246" t="n"/>
      <c r="S335" s="470" t="n"/>
      <c r="T335" s="547" t="n"/>
      <c r="U335" s="33" t="n"/>
      <c r="X335" s="80" t="n"/>
      <c r="Y335" s="189" t="n"/>
      <c r="Z335" s="189" t="n"/>
      <c r="AA335" s="22">
        <f>AN335+AP335+AR335+AZ335+BB335+BG335+BJ335+BM335+BT335+BW335+BY335+AC335+AI335+BP335+AK335</f>
        <v/>
      </c>
      <c r="AB335" s="336">
        <f>IF(X335&gt;0,AB$331,0)</f>
        <v/>
      </c>
      <c r="AC335" s="337">
        <f>IF(AB335&gt;0,AC$331,0)</f>
        <v/>
      </c>
      <c r="AD335" s="366">
        <f>AB335*M335</f>
        <v/>
      </c>
      <c r="AE335" s="337">
        <f>AC335*M335</f>
        <v/>
      </c>
      <c r="AF335" s="332" t="n"/>
      <c r="AG335" s="332" t="n"/>
      <c r="AH335" s="225">
        <f>IF(AF335&gt;2500000,AQ$2,IF(AF335&gt;1000000,AR$2,IF(AF335&gt;750000,AS$2,IF(AF335&gt;500000,AT$2,IF(AF335&lt;500000,AU$2)))))</f>
        <v/>
      </c>
      <c r="AI335" s="31">
        <f>IF(AH335=AQ$2,20,IF(AH335=AR$2,15,IF(AH335=AS$2,10,IF(AH335=AT$2,5,IF(AH335=AU$2,0)))))</f>
        <v/>
      </c>
      <c r="AJ335" s="284" t="n"/>
      <c r="AK335" s="31">
        <f>IF(AJ335&gt;84,20,IF(AJ335&gt;80,15,IF(AJ335&gt;75,10,IF(AJ335&gt;70,5,IF(AJ335&gt;49,0,IF(AJ335&lt;1,0,IF(AJ335&lt;20,-20,IF(AJ335&lt;30,-15,IF(AJ335&lt;40,-10,IF(AJ335&lt;50,-5))))))))))</f>
        <v/>
      </c>
      <c r="AL335" s="22" t="n"/>
      <c r="AM335" s="550" t="n"/>
      <c r="AN335" s="22">
        <f>IF(AM335=$AN$1,20,IF(AM335=$AO$1,17,IF(AM335=$AP$1,12,IF(AM335=$AQ$1,5,IF(AM335=$AR$1,0)))))</f>
        <v/>
      </c>
      <c r="AP335" s="31" t="n"/>
      <c r="AQ335" s="175" t="n"/>
      <c r="AR335" s="548">
        <f>IF(AQ335=$AS$1,20,IF(AQ335=$AU$1,18,IF(AQ335=$AW$1,14,IF(AQ335=$AY$1,10,IF(AQ335=$BA$1,5,IF(AQ335=$BC$1,0,IF(AQ335=$BD$1,-2.5)))))))</f>
        <v/>
      </c>
      <c r="AS335" s="189" t="n"/>
      <c r="AT335" s="22">
        <f>IF(AS335&lt;1,5,IF(AS335&lt;2,0,IF(AS335&gt;2,-5, IF(AS335=0,5,IF(AS335&lt;0,-7)))))</f>
        <v/>
      </c>
      <c r="AU335" s="189" t="n"/>
      <c r="AV335" s="22">
        <f>IF(AU335&lt;0,-7,IF(AU335&lt;15,5,IF(AU335&lt;25,2,IF(AU335=25,-5,IF(AU335&gt;25,0)))))</f>
        <v/>
      </c>
      <c r="AW335" s="189" t="n"/>
      <c r="AX335" s="22">
        <f>IF(AW335=1,5,IF(AW335&lt;1,5,IF(AW335&gt;1,0)))</f>
        <v/>
      </c>
      <c r="AY335" s="189" t="n"/>
      <c r="AZ335" s="189">
        <f>IF(AY335=$AS$1,20,IF(AY335=$AU$1,18,IF(AY335=$AW$1,14,IF(AY335=$AY$1,10,IF(AY335=$BA$1,5,IF(AY335=$BC$1,0,IF(AY335=$BD$1,-2.5)))))))</f>
        <v/>
      </c>
      <c r="BA335" s="18" t="n"/>
      <c r="BB335" s="548">
        <f>IF(BA335&gt;0.05,2,IF(BA335&gt;0,1,IF(BA335&lt;-0.05,-1,IF(BA335&lt;0.1,-2))))</f>
        <v/>
      </c>
      <c r="BC335" s="554" t="n">
        <v>45657</v>
      </c>
      <c r="BD335" s="22" t="n"/>
      <c r="BE335" s="22">
        <f>X335</f>
        <v/>
      </c>
      <c r="BF335" s="18">
        <f>IF(BD335&gt;0,(BE335-BD335)/BD335,0)</f>
        <v/>
      </c>
      <c r="BG335" s="548">
        <f>IF(BF335&gt;0.05,4,IF(BF335&gt;0,2,IF(BF335&lt;-0.05,-2,IF(BF335&lt;0.1,-4))))</f>
        <v/>
      </c>
      <c r="BH335" s="225" t="n"/>
      <c r="BI335" s="225">
        <f>BH335*M335</f>
        <v/>
      </c>
      <c r="BJ335" s="225">
        <f>IF(BH335&gt;5,-1,IF(BH335&gt;4,0,IF(BH335&gt;3,1,IF(BH335&gt;2,2,IF(BH335&gt;1,2, IF(BH335=0,2,IF(BH335&lt;-5,-2,IF(BH335&lt;4,2,IF(BH335&lt;0,1)))))))))</f>
        <v/>
      </c>
      <c r="BK335" s="31" t="n"/>
      <c r="BL335" s="31">
        <f>BK335*M335</f>
        <v/>
      </c>
      <c r="BM335" s="548">
        <f>IF(BK335&gt;40,4,IF(BK335&gt;30,3.5,IF(BK335&gt;20,3,IF(BK335&gt;10,2,IF(BK335&gt;0,1,IF(BK335=0,0.5,IF(BK335&lt;-40,-4,IF(BK335&lt;-30,-3,IF(BK335&lt;-20,-2.5,IF(BK335&lt;-10,-2,IF(BK335&lt;0,0)))))))))))</f>
        <v/>
      </c>
      <c r="BN335" s="61" t="n"/>
      <c r="BO335" s="61">
        <f>BN335*M335</f>
        <v/>
      </c>
      <c r="BP335" s="548">
        <f>IF(BN335&lt;10,5,IF(BN335&lt;20,4,IF(BN335&lt;30,3,IF(BN335&lt;40,2,IF(BN335&lt;50,1,IF(BN335=50,0,IF(BN335&gt;90,-5,IF(BN335&gt;80,-4,IF(BN335&gt;70,-3,IF(BN335&gt;60,-2,IF(BN335&gt;50,-1,0)))))))))))</f>
        <v/>
      </c>
      <c r="BQ335" s="206" t="n"/>
      <c r="BR335" s="61" t="n"/>
      <c r="BS335" s="337">
        <f>BR335*M335</f>
        <v/>
      </c>
      <c r="BT335" s="225">
        <f>IF(BR335=1,20,IF(BR335&gt;0.9,16,IF(BR335&gt;0.8,12,IF(BR335&gt;0.7,8,IF(BR335&gt;0.6,4,IF(BR335&gt;0.5,0,IF(BR335&gt;0.4,-1,IF(BR335&gt;0.3,-2,IF(BR335&gt;0.2,-3,IF(BR335&gt;0.1,-4,IF(BR335&gt;0,-5,IF(BR335=0,-5))))))))))))</f>
        <v/>
      </c>
      <c r="BU335" s="61" t="n"/>
      <c r="BV335" s="548" t="n"/>
      <c r="BW335" s="548">
        <f>IF(BV335=$BZ$1,8,IF(BV335=$CA$1,4,IF(BV335=$CB$1,0,IF(BV335=$CC$1,-4,IF(BV335=$CE$1,-8)))))</f>
        <v/>
      </c>
      <c r="BX335" s="206" t="inlineStr">
        <is>
          <t>˄</t>
        </is>
      </c>
      <c r="BY335" s="206">
        <f>IF(BX335=BR$1,5,IF(BX335=BV$1,0,IF(BX335=BX$1,-5)))</f>
        <v/>
      </c>
      <c r="BZ335" s="554" t="n"/>
      <c r="CA335" s="548" t="inlineStr">
        <is>
          <t>Buy</t>
        </is>
      </c>
      <c r="CB335" s="61" t="n"/>
      <c r="CC335" s="61" t="n"/>
      <c r="CD335" s="332" t="n"/>
      <c r="CL335" s="332" t="n"/>
    </row>
    <row r="336" hidden="1" ht="18.75" customHeight="1" s="545">
      <c r="B336" s="246" t="n"/>
      <c r="C336" s="246" t="n"/>
      <c r="D336" s="246" t="n"/>
      <c r="E336" s="246" t="n"/>
      <c r="F336" s="246" t="n"/>
      <c r="G336" s="246" t="n"/>
      <c r="H336" s="246" t="n"/>
      <c r="I336" s="246" t="n"/>
      <c r="J336" s="246" t="n"/>
      <c r="K336" s="246" t="n"/>
      <c r="L336" s="270" t="n"/>
      <c r="M336" s="358" t="n"/>
      <c r="N336" s="335" t="n"/>
      <c r="O336" s="246" t="n"/>
      <c r="P336" s="246" t="n"/>
      <c r="Q336" s="246" t="n"/>
      <c r="R336" s="246" t="n"/>
      <c r="S336" s="470" t="n"/>
      <c r="T336" s="468" t="n"/>
      <c r="U336" s="33" t="n"/>
      <c r="X336" s="80" t="n"/>
      <c r="Y336" s="189" t="n"/>
      <c r="Z336" s="189" t="n"/>
      <c r="AA336" s="22">
        <f>AN336+AP336+AR336+AZ336+BB336+BG336+BJ336+BM336+BT336+BW336+BY336+AC336+AI336+BP336+AK336</f>
        <v/>
      </c>
      <c r="AB336" s="336">
        <f>IF(X336&gt;0,AB$331,0)</f>
        <v/>
      </c>
      <c r="AC336" s="337">
        <f>IF(AB336&gt;0,AC$331,0)</f>
        <v/>
      </c>
      <c r="AD336" s="366">
        <f>AB336*M336</f>
        <v/>
      </c>
      <c r="AE336" s="337">
        <f>AC336*M336</f>
        <v/>
      </c>
      <c r="AF336" s="332" t="n"/>
      <c r="AG336" s="332" t="n"/>
      <c r="AH336" s="225">
        <f>IF(AF336&gt;2500000,AQ$2,IF(AF336&gt;1000000,AR$2,IF(AF336&gt;750000,AS$2,IF(AF336&gt;500000,AT$2,IF(AF336&lt;500000,AU$2)))))</f>
        <v/>
      </c>
      <c r="AI336" s="31">
        <f>IF(AH336=AQ$2,20,IF(AH336=AR$2,15,IF(AH336=AS$2,10,IF(AH336=AT$2,5,IF(AH336=AU$2,0)))))</f>
        <v/>
      </c>
      <c r="AJ336" s="284" t="n"/>
      <c r="AK336" s="31">
        <f>IF(AJ336&gt;84,20,IF(AJ336&gt;80,15,IF(AJ336&gt;75,10,IF(AJ336&gt;70,5,IF(AJ336&gt;49,0,IF(AJ336&lt;1,0,IF(AJ336&lt;20,-20,IF(AJ336&lt;30,-15,IF(AJ336&lt;40,-10,IF(AJ336&lt;50,-5))))))))))</f>
        <v/>
      </c>
      <c r="AL336" s="22" t="n"/>
      <c r="AM336" s="550" t="n"/>
      <c r="AN336" s="22">
        <f>IF(AM336=$AN$1,20,IF(AM336=$AO$1,17,IF(AM336=$AP$1,12,IF(AM336=$AQ$1,5,IF(AM336=$AR$1,0)))))</f>
        <v/>
      </c>
      <c r="AP336" s="31" t="n"/>
      <c r="AQ336" s="175" t="n"/>
      <c r="AR336" s="548">
        <f>IF(AQ336=$AS$1,20,IF(AQ336=$AU$1,18,IF(AQ336=$AW$1,14,IF(AQ336=$AY$1,10,IF(AQ336=$BA$1,5,IF(AQ336=$BC$1,0,IF(AQ336=$BD$1,-2.5)))))))</f>
        <v/>
      </c>
      <c r="AS336" s="189" t="n"/>
      <c r="AT336" s="22">
        <f>IF(AS336&lt;1,5,IF(AS336&lt;2,0,IF(AS336&gt;2,-5, IF(AS336=0,5,IF(AS336&lt;0,-7)))))</f>
        <v/>
      </c>
      <c r="AU336" s="189" t="n"/>
      <c r="AV336" s="22">
        <f>IF(AU336&lt;0,-7,IF(AU336&lt;15,5,IF(AU336&lt;25,2,IF(AU336=25,-5,IF(AU336&gt;25,0)))))</f>
        <v/>
      </c>
      <c r="AW336" s="189" t="n"/>
      <c r="AX336" s="22">
        <f>IF(AW336=1,5,IF(AW336&lt;1,5,IF(AW336&gt;1,0)))</f>
        <v/>
      </c>
      <c r="AY336" s="189" t="n"/>
      <c r="AZ336" s="189">
        <f>IF(AY336=$AS$1,20,IF(AY336=$AU$1,18,IF(AY336=$AW$1,14,IF(AY336=$AY$1,10,IF(AY336=$BA$1,5,IF(AY336=$BC$1,0,IF(AY336=$BD$1,-2.5)))))))</f>
        <v/>
      </c>
      <c r="BA336" s="18" t="n"/>
      <c r="BB336" s="548">
        <f>IF(BA336&gt;0.05,2,IF(BA336&gt;0,1,IF(BA336&lt;-0.05,-1,IF(BA336&lt;0.1,-2))))</f>
        <v/>
      </c>
      <c r="BC336" s="554" t="n">
        <v>45657</v>
      </c>
      <c r="BD336" s="22" t="n"/>
      <c r="BE336" s="22">
        <f>X336</f>
        <v/>
      </c>
      <c r="BF336" s="18">
        <f>IF(BD336&gt;0,(BE336-BD336)/BD336,0)</f>
        <v/>
      </c>
      <c r="BG336" s="548">
        <f>IF(BF336&gt;0.05,4,IF(BF336&gt;0,2,IF(BF336&lt;-0.05,-2,IF(BF336&lt;0.1,-4))))</f>
        <v/>
      </c>
      <c r="BH336" s="225" t="n"/>
      <c r="BI336" s="225">
        <f>BH336*M336</f>
        <v/>
      </c>
      <c r="BJ336" s="225">
        <f>IF(BH336&gt;5,-1,IF(BH336&gt;4,0,IF(BH336&gt;3,1,IF(BH336&gt;2,2,IF(BH336&gt;1,2, IF(BH336=0,2,IF(BH336&lt;-5,-2,IF(BH336&lt;4,2,IF(BH336&lt;0,1)))))))))</f>
        <v/>
      </c>
      <c r="BK336" s="31" t="n"/>
      <c r="BL336" s="31">
        <f>BK336*M336</f>
        <v/>
      </c>
      <c r="BM336" s="548">
        <f>IF(BK336&gt;40,4,IF(BK336&gt;30,3.5,IF(BK336&gt;20,3,IF(BK336&gt;10,2,IF(BK336&gt;0,1,IF(BK336=0,0.5,IF(BK336&lt;-40,-4,IF(BK336&lt;-30,-3,IF(BK336&lt;-20,-2.5,IF(BK336&lt;-10,-2,IF(BK336&lt;0,0)))))))))))</f>
        <v/>
      </c>
      <c r="BN336" s="61" t="n"/>
      <c r="BO336" s="61">
        <f>BN336*M336</f>
        <v/>
      </c>
      <c r="BP336" s="548">
        <f>IF(BN336&lt;10,5,IF(BN336&lt;20,4,IF(BN336&lt;30,3,IF(BN336&lt;40,2,IF(BN336&lt;50,1,IF(BN336=50,0,IF(BN336&gt;90,-5,IF(BN336&gt;80,-4,IF(BN336&gt;70,-3,IF(BN336&gt;60,-2,IF(BN336&gt;50,-1,0)))))))))))</f>
        <v/>
      </c>
      <c r="BQ336" s="206" t="n"/>
      <c r="BR336" s="61" t="n"/>
      <c r="BS336" s="337">
        <f>BR336*M336</f>
        <v/>
      </c>
      <c r="BT336" s="225">
        <f>IF(BR336=1,20,IF(BR336&gt;0.9,16,IF(BR336&gt;0.8,12,IF(BR336&gt;0.7,8,IF(BR336&gt;0.6,4,IF(BR336&gt;0.5,0,IF(BR336&gt;0.4,-1,IF(BR336&gt;0.3,-2,IF(BR336&gt;0.2,-3,IF(BR336&gt;0.1,-4,IF(BR336&gt;0,-5,IF(BR336=0,-5))))))))))))</f>
        <v/>
      </c>
      <c r="BU336" s="61" t="n"/>
      <c r="BV336" s="548" t="n"/>
      <c r="BW336" s="548">
        <f>IF(BV336=$BZ$1,8,IF(BV336=$CA$1,4,IF(BV336=$CB$1,0,IF(BV336=$CC$1,-4,IF(BV336=$CE$1,-8)))))</f>
        <v/>
      </c>
      <c r="BX336" s="206" t="inlineStr">
        <is>
          <t>˄</t>
        </is>
      </c>
      <c r="BY336" s="206">
        <f>IF(BX336=BR$1,5,IF(BX336=BV$1,0,IF(BX336=BX$1,-5)))</f>
        <v/>
      </c>
      <c r="BZ336" s="554" t="n"/>
      <c r="CA336" s="548" t="inlineStr">
        <is>
          <t>Buy</t>
        </is>
      </c>
      <c r="CB336" s="61" t="n"/>
      <c r="CC336" s="61" t="n"/>
      <c r="CD336" s="332" t="n"/>
      <c r="CL336" s="332" t="n"/>
    </row>
    <row r="337" ht="19" customHeight="1" s="545">
      <c r="B337" s="246" t="n"/>
      <c r="C337" s="246" t="n"/>
      <c r="D337" s="246" t="n"/>
      <c r="E337" s="246" t="n"/>
      <c r="F337" s="246" t="n"/>
      <c r="G337" s="246" t="n"/>
      <c r="H337" s="246" t="n"/>
      <c r="I337" s="246" t="n"/>
      <c r="J337" s="246" t="n"/>
      <c r="K337" s="246" t="n"/>
      <c r="L337" s="270" t="n"/>
      <c r="M337" s="358" t="n"/>
      <c r="N337" s="335" t="n"/>
      <c r="O337" s="246" t="n"/>
      <c r="P337" s="246" t="n"/>
      <c r="Q337" s="246" t="n"/>
      <c r="R337" s="246" t="n"/>
      <c r="S337" s="470" t="n"/>
      <c r="T337" s="468" t="n"/>
      <c r="U337" s="33" t="n"/>
      <c r="X337" s="80" t="n"/>
      <c r="Y337" s="189" t="n"/>
      <c r="Z337" s="189" t="n"/>
      <c r="AA337" s="189" t="n"/>
      <c r="AB337" s="189" t="n"/>
      <c r="AC337" s="189" t="n"/>
      <c r="AD337" s="189" t="n"/>
      <c r="AE337" s="189" t="n"/>
      <c r="AF337" s="189" t="n"/>
      <c r="AG337" s="189" t="n"/>
      <c r="AH337" s="189" t="n"/>
      <c r="AI337" s="189" t="n"/>
      <c r="AJ337" s="189" t="n"/>
      <c r="AK337" s="189" t="n"/>
      <c r="AL337" s="189" t="n"/>
      <c r="AM337" s="189" t="n"/>
      <c r="AN337" s="189" t="n"/>
      <c r="AO337" s="189" t="n"/>
      <c r="AP337" s="189" t="n"/>
      <c r="AQ337" s="189" t="n"/>
      <c r="AR337" s="189" t="n"/>
      <c r="AS337" s="189" t="n"/>
      <c r="AT337" s="189" t="n"/>
      <c r="AU337" s="189" t="n"/>
      <c r="AV337" s="189" t="n"/>
      <c r="AW337" s="189" t="n"/>
      <c r="AX337" s="189" t="n"/>
      <c r="AY337" s="189" t="n"/>
      <c r="AZ337" s="189" t="n"/>
      <c r="BA337" s="189" t="n"/>
      <c r="BB337" s="189" t="n"/>
      <c r="BC337" s="189" t="n"/>
      <c r="BD337" s="189" t="n"/>
      <c r="BE337" s="189" t="n"/>
      <c r="BF337" s="189" t="n"/>
      <c r="BG337" s="189" t="n"/>
      <c r="BH337" s="189" t="n"/>
      <c r="BI337" s="189" t="n"/>
      <c r="BJ337" s="189" t="n"/>
      <c r="BK337" s="189" t="n"/>
      <c r="BL337" s="189" t="n"/>
      <c r="BM337" s="189" t="n"/>
      <c r="BN337" s="189" t="n"/>
      <c r="BO337" s="189" t="n"/>
      <c r="BP337" s="189" t="n"/>
      <c r="BQ337" s="189" t="n"/>
      <c r="BR337" s="189" t="n"/>
      <c r="BS337" s="189" t="n"/>
      <c r="BT337" s="189" t="n"/>
      <c r="BU337" s="189" t="n"/>
      <c r="BV337" s="189" t="n"/>
      <c r="BW337" s="189" t="n"/>
      <c r="BX337" s="189" t="n"/>
      <c r="BY337" s="189" t="n"/>
      <c r="BZ337" s="189" t="n"/>
      <c r="CA337" s="548" t="n"/>
      <c r="CB337" s="61" t="n"/>
      <c r="CC337" s="61" t="n"/>
      <c r="CD337" s="332" t="n"/>
      <c r="CL337" s="332" t="n"/>
    </row>
    <row r="338" ht="17" customHeight="1" s="545">
      <c r="B338" s="246" t="n"/>
      <c r="C338" s="246" t="n"/>
      <c r="D338" s="246" t="n"/>
      <c r="E338" s="246" t="n"/>
      <c r="F338" s="246" t="n"/>
      <c r="G338" s="246" t="n"/>
      <c r="H338" s="246" t="n"/>
      <c r="I338" s="246" t="n"/>
      <c r="J338" s="246" t="n"/>
      <c r="K338" s="246" t="n"/>
      <c r="L338" s="270" t="n"/>
      <c r="M338" s="358" t="n"/>
      <c r="N338" s="335" t="n"/>
      <c r="O338" s="246" t="n"/>
      <c r="P338" s="246" t="n"/>
      <c r="Q338" s="246" t="n"/>
      <c r="R338" s="246" t="n"/>
      <c r="S338" s="249" t="n"/>
      <c r="T338" s="456" t="inlineStr">
        <is>
          <t>IHE</t>
        </is>
      </c>
      <c r="U338" s="444" t="inlineStr">
        <is>
          <t>Pharmaceuticals</t>
        </is>
      </c>
      <c r="X338" s="80" t="n"/>
      <c r="Y338" s="189" t="n"/>
      <c r="Z338" s="189" t="n"/>
      <c r="AA338" s="189" t="n"/>
      <c r="AB338" s="455">
        <f>VLOOKUP(CLEAN(TRIM(T338)), 'ETF''s'!$B$7:$C$42, 2, FALSE)</f>
        <v/>
      </c>
      <c r="AC338" s="506">
        <f>VLOOKUP(CLEAN(TRIM(T338)), 'ETF''s'!$B$7:$D$42, 3, FALSE)</f>
        <v/>
      </c>
      <c r="AD338" s="366" t="n"/>
      <c r="AE338" s="337" t="n"/>
      <c r="AF338" s="332" t="n"/>
      <c r="AG338" s="332" t="n"/>
      <c r="AH338" s="225" t="n"/>
      <c r="AI338" s="31" t="n"/>
      <c r="AJ338" s="284" t="n"/>
      <c r="AK338" s="31" t="n"/>
      <c r="AL338" s="22" t="n"/>
      <c r="AM338" s="550" t="n"/>
      <c r="AN338" s="22" t="n"/>
      <c r="AP338" s="31" t="n"/>
      <c r="AQ338" s="189" t="n"/>
      <c r="AR338" s="548" t="n"/>
      <c r="AS338" s="189" t="n"/>
      <c r="AT338" s="22" t="n"/>
      <c r="AU338" s="189" t="n"/>
      <c r="AV338" s="189" t="n"/>
      <c r="AW338" s="189" t="n"/>
      <c r="AX338" s="189" t="n"/>
      <c r="AY338" s="189" t="n"/>
      <c r="AZ338" s="189" t="n"/>
      <c r="BA338" s="189" t="n"/>
      <c r="BB338" s="189" t="n"/>
      <c r="BC338" s="189" t="n"/>
      <c r="BD338" s="189" t="n"/>
      <c r="BE338" s="189" t="n"/>
      <c r="BF338" s="189" t="n"/>
      <c r="BG338" s="189" t="n"/>
      <c r="BH338" s="189" t="n"/>
      <c r="BI338" s="189" t="n"/>
      <c r="BJ338" s="189" t="n"/>
      <c r="BK338" s="189" t="n"/>
      <c r="BL338" s="189" t="n"/>
      <c r="BM338" s="189" t="n"/>
      <c r="BN338" s="189" t="n"/>
      <c r="BO338" s="189" t="n"/>
      <c r="BP338" s="189" t="n"/>
      <c r="BQ338" s="189" t="n"/>
      <c r="BR338" s="189" t="n"/>
      <c r="BS338" s="189" t="n"/>
      <c r="BT338" s="189" t="n"/>
      <c r="BU338" s="189" t="n"/>
      <c r="BV338" s="189" t="n"/>
      <c r="BW338" s="189" t="n"/>
      <c r="BX338" s="189" t="n"/>
      <c r="BY338" s="189" t="n"/>
      <c r="BZ338" s="189" t="n"/>
      <c r="CA338" s="548" t="n"/>
      <c r="CB338" s="61" t="n"/>
      <c r="CC338" s="61" t="n"/>
      <c r="CD338" s="332" t="n"/>
      <c r="CL338" s="332" t="n"/>
      <c r="CR338" t="inlineStr">
        <is>
          <t>Pharmaceuticals</t>
        </is>
      </c>
    </row>
    <row r="339">
      <c r="B339" s="246" t="n"/>
      <c r="C339" s="246" t="n"/>
      <c r="D339" s="246" t="n"/>
      <c r="E339" s="246" t="n"/>
      <c r="F339" s="246" t="n"/>
      <c r="G339" s="246" t="n"/>
      <c r="H339" s="246" t="n"/>
      <c r="I339" s="246" t="n"/>
      <c r="J339" s="246" t="n"/>
      <c r="K339" s="246" t="n"/>
      <c r="L339" s="270" t="n"/>
      <c r="M339" s="358" t="n"/>
      <c r="N339" s="335" t="n"/>
      <c r="O339" s="246" t="n"/>
      <c r="P339" s="246" t="n"/>
      <c r="Q339" s="246" t="n"/>
      <c r="R339" s="246" t="n"/>
      <c r="S339" s="249">
        <f>IF(BN339&lt;30,$BX$1,IF(BN339&gt;70,$BR$1,$BV$1))</f>
        <v/>
      </c>
      <c r="T339" s="183" t="n"/>
      <c r="U339" s="547" t="inlineStr">
        <is>
          <t>LLY</t>
        </is>
      </c>
      <c r="V339" t="inlineStr">
        <is>
          <t>Eli Lilly and Company</t>
        </is>
      </c>
      <c r="W339" s="183" t="n"/>
      <c r="X339" s="80" t="n">
        <v>843.63</v>
      </c>
      <c r="Y339" s="189" t="n"/>
      <c r="Z339" s="189" t="n"/>
      <c r="AA339" s="22">
        <f>AN339+AP339+AR339+AZ339+BB339+BG339+BJ339+BM339+BT339+BW339+BY339+AC339+AI339+BP339+AK339</f>
        <v/>
      </c>
      <c r="AB339" s="336">
        <f>IF(X339&gt;0,AB$338,0)</f>
        <v/>
      </c>
      <c r="AC339" s="337">
        <f>IF(AB339&gt;0,AC$338,0)</f>
        <v/>
      </c>
      <c r="AD339" s="366">
        <f>AB339*M339</f>
        <v/>
      </c>
      <c r="AE339" s="337">
        <f>AC339*M339</f>
        <v/>
      </c>
      <c r="AF339" s="332" t="n">
        <v>1042621</v>
      </c>
      <c r="AG339" s="332" t="n">
        <v>121870</v>
      </c>
      <c r="AH339" s="225">
        <f>IF(AF339&gt;2500000,AQ$2,IF(AF339&gt;1000000,AR$2,IF(AF339&gt;750000,AS$2,IF(AF339&gt;500000,AT$2,IF(AF339&lt;500000,AU$2)))))</f>
        <v/>
      </c>
      <c r="AI339" s="31">
        <f>IF(AH339=AQ$2,20,IF(AH339=AR$2,15,IF(AH339=AS$2,10,IF(AH339=AT$2,5,IF(AH339=AU$2,0)))))</f>
        <v/>
      </c>
      <c r="AJ339" s="284" t="n">
        <v>80</v>
      </c>
      <c r="AK339" s="31">
        <f>IF(AJ339&gt;84,20,IF(AJ339&gt;80,15,IF(AJ339&gt;75,10,IF(AJ339&gt;70,5,IF(AJ339&gt;49,0,IF(AJ339&lt;1,0,IF(AJ339&lt;20,-20,IF(AJ339&lt;30,-15,IF(AJ339&lt;40,-10,IF(AJ339&lt;50,-5))))))))))</f>
        <v/>
      </c>
      <c r="AL339" s="22" t="n"/>
      <c r="AM339" s="550" t="inlineStr">
        <is>
          <t>C</t>
        </is>
      </c>
      <c r="AN339" s="22">
        <f>IF(AM339=$AN$1,20,IF(AM339=$AO$1,17,IF(AM339=$AP$1,12,IF(AM339=$AQ$1,5,IF(AM339=$AR$1,0)))))</f>
        <v/>
      </c>
      <c r="AP339" s="31" t="n"/>
      <c r="AQ339" s="239" t="inlineStr">
        <is>
          <t>Bullish</t>
        </is>
      </c>
      <c r="AR339" s="548">
        <f>IF(AQ339=$AS$1,20,IF(AQ339=$AU$1,18,IF(AQ339=$AW$1,14,IF(AQ339=$AY$1,10,IF(AQ339=$BA$1,5,IF(AQ339=$BC$1,0,IF(AQ339=$BD$1,-2.5)))))))</f>
        <v/>
      </c>
      <c r="AS339" s="189" t="n">
        <v>1.86</v>
      </c>
      <c r="AT339" s="22">
        <f>IF(AS339&lt;1,5,IF(AS339&lt;2,0,IF(AS339&gt;2,-5, IF(AS339=0,5,IF(AS339&lt;0,-7)))))</f>
        <v/>
      </c>
      <c r="AU339" s="189" t="n">
        <v>55.05</v>
      </c>
      <c r="AV339" s="22">
        <f>IF(AU339&lt;0,-7,IF(AU339&lt;15,5,IF(AU339&lt;25,2,IF(AU339=25,-5,IF(AU339&gt;25,0)))))</f>
        <v/>
      </c>
      <c r="AW339" s="189" t="n">
        <v>1.68</v>
      </c>
      <c r="AX339" s="22">
        <f>IF(AW339=1,5,IF(AW339&lt;1,5,IF(AW339&gt;1,0)))</f>
        <v/>
      </c>
      <c r="AY339" s="273" t="inlineStr">
        <is>
          <t>Bearish</t>
        </is>
      </c>
      <c r="AZ339" s="189">
        <f>IF(AY339=$AS$1,20,IF(AY339=$AU$1,18,IF(AY339=$AW$1,14,IF(AY339=$AY$1,10,IF(AY339=$BA$1,5,IF(AY339=$BC$1,0,IF(AY339=$BD$1,-2.5)))))))</f>
        <v/>
      </c>
      <c r="BA339" s="18" t="n">
        <v>-0.059</v>
      </c>
      <c r="BB339" s="548">
        <f>IF(BA339&gt;0.05,2,IF(BA339&gt;0,1,IF(BA339&lt;-0.05,-1,IF(BA339&lt;0.1,-2))))</f>
        <v/>
      </c>
      <c r="BC339" s="554" t="n">
        <v>45657</v>
      </c>
      <c r="BD339" s="22" t="n">
        <v>747.61</v>
      </c>
      <c r="BE339" s="22">
        <f>X339</f>
        <v/>
      </c>
      <c r="BF339" s="18">
        <f>IF(BD339&gt;0,(BE339-BD339)/BD339,0)</f>
        <v/>
      </c>
      <c r="BG339" s="548">
        <f>IF(BF339&gt;0.05,4,IF(BF339&gt;0,2,IF(BF339&lt;-0.05,-2,IF(BF339&lt;0.1,-4))))</f>
        <v/>
      </c>
      <c r="BH339" s="225" t="n">
        <v>4</v>
      </c>
      <c r="BI339" s="225">
        <f>BH339*M469</f>
        <v/>
      </c>
      <c r="BJ339" s="225">
        <f>IF(BH339&gt;5,-1,IF(BH339&gt;4,0,IF(BH339&gt;3,1,IF(BH339&gt;2,2,IF(BH339&gt;1,2, IF(BH339=0,2,IF(BH339&lt;-5,-2,IF(BH339&lt;4,2,IF(BH339&lt;0,1)))))))))</f>
        <v/>
      </c>
      <c r="BK339" s="31" t="n">
        <v>15</v>
      </c>
      <c r="BL339" s="31">
        <f>BK339*M469</f>
        <v/>
      </c>
      <c r="BM339" s="548">
        <f>IF(BK339&gt;40,4,IF(BK339&gt;30,3.5,IF(BK339&gt;20,3,IF(BK339&gt;10,2,IF(BK339&gt;0,1,IF(BK339=0,0.5,IF(BK339&lt;-40,-4,IF(BK339&lt;-30,-3,IF(BK339&lt;-20,-2.5,IF(BK339&lt;-10,-2,IF(BK339&lt;0,0)))))))))))</f>
        <v/>
      </c>
      <c r="BN339" s="61" t="n">
        <v>60</v>
      </c>
      <c r="BO339" s="61">
        <f>BN339*M339</f>
        <v/>
      </c>
      <c r="BP339" s="548">
        <f>IF(BN339&lt;10,5,IF(BN339&lt;20,4,IF(BN339&lt;30,3,IF(BN339&lt;40,2,IF(BN339&lt;50,1,IF(BN339=50,0,IF(BN339&gt;90,-5,IF(BN339&gt;80,-4,IF(BN339&gt;70,-3,IF(BN339&gt;60,-2,IF(BN339&gt;50,-1,0)))))))))))</f>
        <v/>
      </c>
      <c r="BQ339" s="206" t="n"/>
      <c r="BR339" s="61" t="n">
        <v>0.41</v>
      </c>
      <c r="BS339" s="337">
        <f>BR339*M339</f>
        <v/>
      </c>
      <c r="BT339" s="225">
        <f>IF(BR339=1,20,IF(BR339&gt;0.9,16,IF(BR339&gt;0.8,12,IF(BR339&gt;0.7,8,IF(BR339&gt;0.6,4,IF(BR339&gt;0.5,0,IF(BR339&gt;0.4,-1,IF(BR339&gt;0.3,-2,IF(BR339&gt;0.2,-3,IF(BR339&gt;0.1,-4,IF(BR339&gt;0,-5,IF(BR339=0,-5))))))))))))</f>
        <v/>
      </c>
      <c r="BU339" s="61" t="n"/>
      <c r="BV339" s="548" t="inlineStr">
        <is>
          <t>V Bull</t>
        </is>
      </c>
      <c r="BW339" s="548">
        <f>IF(BV339=$BZ$1,8,IF(BV339=$CA$1,4,IF(BV339=$CB$1,0,IF(BV339=$CC$1,-4,IF(BV339=$CE$1,-8)))))</f>
        <v/>
      </c>
      <c r="BX339" s="206">
        <f>BX1</f>
        <v/>
      </c>
      <c r="BY339" s="206">
        <f>IF(BX339=BR$1,5,IF(BX339=BV$1,0,IF(BX339=BX$1,-5)))</f>
        <v/>
      </c>
      <c r="BZ339" s="340" t="n"/>
      <c r="CA339" s="548" t="inlineStr">
        <is>
          <t>Buy</t>
        </is>
      </c>
      <c r="CB339" s="61" t="n">
        <v>600</v>
      </c>
      <c r="CC339" s="61" t="n">
        <v>800</v>
      </c>
      <c r="CD339" s="332" t="n"/>
      <c r="CE339" t="inlineStr">
        <is>
          <t>Healthcare</t>
        </is>
      </c>
      <c r="CF339" t="inlineStr">
        <is>
          <t>Pharmaceuticals, Biotechnology &amp; Life Sciences</t>
        </is>
      </c>
      <c r="CG339" t="inlineStr">
        <is>
          <t>Pharmaceuticals</t>
        </is>
      </c>
      <c r="CH339" t="inlineStr">
        <is>
          <t>Pharmaceuticals</t>
        </is>
      </c>
      <c r="CL339" s="332" t="n"/>
      <c r="CR339" t="inlineStr">
        <is>
          <t>LLY</t>
        </is>
      </c>
    </row>
    <row r="340">
      <c r="B340" s="246" t="n"/>
      <c r="C340" s="246" t="n"/>
      <c r="D340" s="246" t="n"/>
      <c r="E340" s="246" t="n"/>
      <c r="F340" s="246" t="n"/>
      <c r="G340" s="246" t="n"/>
      <c r="H340" s="246" t="n"/>
      <c r="I340" s="246" t="n"/>
      <c r="J340" s="246" t="n"/>
      <c r="K340" s="246" t="n"/>
      <c r="L340" s="270" t="n"/>
      <c r="M340" s="358" t="n"/>
      <c r="N340" s="335" t="n"/>
      <c r="O340" s="246" t="n"/>
      <c r="P340" s="246" t="n"/>
      <c r="Q340" s="246" t="n"/>
      <c r="R340" s="246" t="n"/>
      <c r="S340" s="249">
        <f>IF(BN340&lt;30,$BX$1,IF(BN340&gt;70,$BR$1,$BV$1))</f>
        <v/>
      </c>
      <c r="T340" s="246" t="n"/>
      <c r="U340" s="547" t="inlineStr">
        <is>
          <t>NVO</t>
        </is>
      </c>
      <c r="V340" t="inlineStr">
        <is>
          <t>Novo Nordisk</t>
        </is>
      </c>
      <c r="X340" s="80" t="n">
        <v>59.02</v>
      </c>
      <c r="Y340" s="189" t="n"/>
      <c r="Z340" s="189" t="n"/>
      <c r="AA340" s="22">
        <f>AN340+AP340+AR340+AZ340+BB340+BG340+BJ340+BM340+BT340+BW340+BY340+AC340+AI340+BP340+AK340</f>
        <v/>
      </c>
      <c r="AB340" s="336">
        <f>IF(X340&gt;0,AB$338,0)</f>
        <v/>
      </c>
      <c r="AC340" s="337">
        <f>IF(AB340&gt;0,AC$338,0)</f>
        <v/>
      </c>
      <c r="AD340" s="366">
        <f>AB340*M340</f>
        <v/>
      </c>
      <c r="AE340" s="337">
        <f>AC340*M340</f>
        <v/>
      </c>
      <c r="AF340" s="332" t="n">
        <v>551311</v>
      </c>
      <c r="AG340" s="332" t="n">
        <v>193577</v>
      </c>
      <c r="AH340" s="225">
        <f>IF(AF340&gt;2500000,AQ$2,IF(AF340&gt;1000000,AR$2,IF(AF340&gt;750000,AS$2,IF(AF340&gt;500000,AT$2,IF(AF340&lt;500000,AU$2)))))</f>
        <v/>
      </c>
      <c r="AI340" s="31">
        <f>IF(AH340=AQ$2,20,IF(AH340=AR$2,15,IF(AH340=AS$2,10,IF(AH340=AT$2,5,IF(AH340=AU$2,0)))))</f>
        <v/>
      </c>
      <c r="AJ340" s="284" t="n">
        <v>75</v>
      </c>
      <c r="AK340" s="31">
        <f>IF(AJ340&gt;84,20,IF(AJ340&gt;80,15,IF(AJ340&gt;75,10,IF(AJ340&gt;70,5,IF(AJ340&gt;49,0,IF(AJ340&lt;1,0,IF(AJ340&lt;20,-20,IF(AJ340&lt;30,-15,IF(AJ340&lt;40,-10,IF(AJ340&lt;50,-5))))))))))</f>
        <v/>
      </c>
      <c r="AL340" s="22" t="n"/>
      <c r="AM340" s="457" t="inlineStr">
        <is>
          <t>D</t>
        </is>
      </c>
      <c r="AN340" s="22">
        <f>IF(AM340=$AN$1,20,IF(AM340=$AO$1,17,IF(AM340=$AP$1,12,IF(AM340=$AQ$1,5,IF(AM340=$AR$1,0)))))</f>
        <v/>
      </c>
      <c r="AP340" s="31" t="n"/>
      <c r="AQ340" s="175" t="inlineStr">
        <is>
          <t>Neutral</t>
        </is>
      </c>
      <c r="AR340" s="548">
        <f>IF(AQ340=$AS$1,20,IF(AQ340=$AU$1,18,IF(AQ340=$AW$1,14,IF(AQ340=$AY$1,10,IF(AQ340=$BA$1,5,IF(AQ340=$BC$1,0,IF(AQ340=$BD$1,-2.5)))))))</f>
        <v/>
      </c>
      <c r="AS340" s="189" t="n">
        <v>0.17</v>
      </c>
      <c r="AT340" s="22">
        <f>IF(AS340&lt;1,5,IF(AS340&lt;2,0,IF(AS340&gt;2,-5, IF(AS340=0,5,IF(AS340&lt;0,-7)))))</f>
        <v/>
      </c>
      <c r="AU340" s="189" t="n">
        <v>33.76</v>
      </c>
      <c r="AV340" s="22">
        <f>IF(AU340&lt;0,-7,IF(AU340&lt;15,5,IF(AU340&lt;25,2,IF(AU340=25,-5,IF(AU340&gt;25,0)))))</f>
        <v/>
      </c>
      <c r="AW340" s="189" t="n">
        <v>2.26</v>
      </c>
      <c r="AX340" s="22">
        <f>IF(AW340=1,5,IF(AW340&lt;1,5,IF(AW340&gt;1,0)))</f>
        <v/>
      </c>
      <c r="AY340" s="175" t="inlineStr">
        <is>
          <t>Neutral</t>
        </is>
      </c>
      <c r="AZ340" s="189">
        <f>IF(AY340=$AS$1,20,IF(AY340=$AU$1,18,IF(AY340=$AW$1,14,IF(AY340=$AY$1,10,IF(AY340=$BA$1,5,IF(AY340=$BC$1,0,IF(AY340=$BD$1,-2.5)))))))</f>
        <v/>
      </c>
      <c r="BA340" s="18" t="n">
        <v>-0.494</v>
      </c>
      <c r="BB340" s="548">
        <f>IF(BA340&gt;0.05,2,IF(BA340&gt;0,1,IF(BA340&lt;-0.05,-1,IF(BA340&lt;0.1,-2))))</f>
        <v/>
      </c>
      <c r="BC340" s="554" t="n">
        <v>45657</v>
      </c>
      <c r="BD340" s="22" t="n">
        <v>84.66</v>
      </c>
      <c r="BE340" s="22">
        <f>X340</f>
        <v/>
      </c>
      <c r="BF340" s="18">
        <f>IF(BD340&gt;0,(BE340-BD340)/BD340,0)</f>
        <v/>
      </c>
      <c r="BG340" s="548">
        <f>IF(BF340&gt;0.05,4,IF(BF340&gt;0,2,IF(BF340&lt;-0.05,-2,IF(BF340&lt;0.1,-4))))</f>
        <v/>
      </c>
      <c r="BH340" s="225" t="n">
        <v>0.5</v>
      </c>
      <c r="BI340" s="225">
        <f>BH340*M470</f>
        <v/>
      </c>
      <c r="BJ340" s="225">
        <f>IF(BH340&gt;5,-1,IF(BH340&gt;4,0,IF(BH340&gt;3,1,IF(BH340&gt;2,2,IF(BH340&gt;1,2, IF(BH340=0,2,IF(BH340&lt;-5,-2,IF(BH340&lt;4,2,IF(BH340&lt;0,1)))))))))</f>
        <v/>
      </c>
      <c r="BK340" s="31" t="n">
        <v>18</v>
      </c>
      <c r="BL340" s="31">
        <f>BK340*M470</f>
        <v/>
      </c>
      <c r="BM340" s="548">
        <f>IF(BK340&gt;40,4,IF(BK340&gt;30,3.5,IF(BK340&gt;20,3,IF(BK340&gt;10,2,IF(BK340&gt;0,1,IF(BK340=0,0.5,IF(BK340&lt;-40,-4,IF(BK340&lt;-30,-3,IF(BK340&lt;-20,-2.5,IF(BK340&lt;-10,-2,IF(BK340&lt;0,0)))))))))))</f>
        <v/>
      </c>
      <c r="BN340" s="61" t="n">
        <v>40</v>
      </c>
      <c r="BO340" s="61">
        <f>BN340*M340</f>
        <v/>
      </c>
      <c r="BP340" s="548">
        <f>IF(BN340&lt;10,5,IF(BN340&lt;20,4,IF(BN340&lt;30,3,IF(BN340&lt;40,2,IF(BN340&lt;50,1,IF(BN340=50,0,IF(BN340&gt;90,-5,IF(BN340&gt;80,-4,IF(BN340&gt;70,-3,IF(BN340&gt;60,-2,IF(BN340&gt;50,-1,0)))))))))))</f>
        <v/>
      </c>
      <c r="BQ340" s="206" t="n"/>
      <c r="BR340" s="61" t="n">
        <v>0.27</v>
      </c>
      <c r="BS340" s="337">
        <f>BR340*M340</f>
        <v/>
      </c>
      <c r="BT340" s="225">
        <f>IF(BR340=1,20,IF(BR340&gt;0.9,16,IF(BR340&gt;0.8,12,IF(BR340&gt;0.7,8,IF(BR340&gt;0.6,4,IF(BR340&gt;0.5,0,IF(BR340&gt;0.4,-1,IF(BR340&gt;0.3,-2,IF(BR340&gt;0.2,-3,IF(BR340&gt;0.1,-4,IF(BR340&gt;0,-5,IF(BR340=0,-5))))))))))))</f>
        <v/>
      </c>
      <c r="BU340" s="61" t="n"/>
      <c r="BV340" s="548" t="inlineStr">
        <is>
          <t>Neut</t>
        </is>
      </c>
      <c r="BW340" s="548">
        <f>IF(BV340=$BZ$1,8,IF(BV340=$CA$1,4,IF(BV340=$CB$1,0,IF(BV340=$CC$1,-4,IF(BV340=$CE$1,-8)))))</f>
        <v/>
      </c>
      <c r="BX340" s="206">
        <f>BX1</f>
        <v/>
      </c>
      <c r="BY340" s="206">
        <f>IF(BX340=BR$1,5,IF(BX340=BV$1,0,IF(BX340=BX$1,-5)))</f>
        <v/>
      </c>
      <c r="BZ340" s="554" t="n">
        <v>45966</v>
      </c>
      <c r="CA340" s="548" t="inlineStr">
        <is>
          <t>Buy</t>
        </is>
      </c>
      <c r="CB340" s="61" t="n">
        <v>100</v>
      </c>
      <c r="CC340" s="61" t="n">
        <v>135</v>
      </c>
      <c r="CD340" s="332" t="n"/>
      <c r="CE340" t="inlineStr">
        <is>
          <t>Healthcare</t>
        </is>
      </c>
      <c r="CF340" t="inlineStr">
        <is>
          <t>Pharmaceuticals, Biotechnology &amp; Life Sciences</t>
        </is>
      </c>
      <c r="CG340" t="inlineStr">
        <is>
          <t>Pharmaceuticals</t>
        </is>
      </c>
      <c r="CH340" t="inlineStr">
        <is>
          <t>Pharmaceuticals</t>
        </is>
      </c>
      <c r="CL340" s="332" t="n"/>
      <c r="CR340" t="inlineStr">
        <is>
          <t>NVO</t>
        </is>
      </c>
    </row>
    <row r="341">
      <c r="B341" s="246" t="n"/>
      <c r="C341" s="246" t="n"/>
      <c r="D341" s="246" t="n"/>
      <c r="E341" s="246" t="n"/>
      <c r="F341" s="246" t="n"/>
      <c r="G341" s="246" t="n"/>
      <c r="H341" s="246" t="n"/>
      <c r="I341" s="246" t="n"/>
      <c r="J341" s="246" t="n"/>
      <c r="K341" s="246" t="n"/>
      <c r="L341" s="270" t="n"/>
      <c r="M341" s="358" t="n"/>
      <c r="N341" s="335" t="n"/>
      <c r="O341" s="246" t="n"/>
      <c r="P341" s="246" t="n"/>
      <c r="Q341" s="246" t="n"/>
      <c r="R341" s="246" t="n"/>
      <c r="S341" s="249">
        <f>IF(BN341&lt;30,$BX$1,IF(BN341&gt;70,$BR$1,$BV$1))</f>
        <v/>
      </c>
      <c r="T341" s="246" t="n"/>
      <c r="U341" s="547" t="inlineStr">
        <is>
          <t>RPRX</t>
        </is>
      </c>
      <c r="V341" t="inlineStr">
        <is>
          <t>Royalty Pharma plc</t>
        </is>
      </c>
      <c r="X341" s="80" t="n">
        <v>36.1</v>
      </c>
      <c r="Y341" s="189" t="n"/>
      <c r="Z341" s="189" t="n"/>
      <c r="AA341" s="22">
        <f>AN341+AP341+AR341+AZ341+BB341+BG341+BJ341+BM341+BT341+BW341+BY341+AC341+AI341+BP341+AK341</f>
        <v/>
      </c>
      <c r="AB341" s="336">
        <f>IF(X341&gt;0,AB$338,0)</f>
        <v/>
      </c>
      <c r="AC341" s="337">
        <f>IF(AB341&gt;0,AC$338,0)</f>
        <v/>
      </c>
      <c r="AD341" s="366">
        <f>AB341*M341</f>
        <v/>
      </c>
      <c r="AE341" s="337">
        <f>AC341*M341</f>
        <v/>
      </c>
      <c r="AF341" s="332" t="n">
        <v>1105164</v>
      </c>
      <c r="AG341" s="332" t="n">
        <v>336773</v>
      </c>
      <c r="AH341" s="225" t="inlineStr">
        <is>
          <t>A</t>
        </is>
      </c>
      <c r="AI341" s="31">
        <f>IF(AH341=AQ$2,20,IF(AH341=AR$2,15,IF(AH341=AS$2,10,IF(AH341=AT$2,5,IF(AH341=AU$2,0)))))</f>
        <v/>
      </c>
      <c r="AJ341" s="284" t="n">
        <v>58</v>
      </c>
      <c r="AK341" s="31">
        <f>IF(AJ341&gt;84,20,IF(AJ341&gt;80,15,IF(AJ341&gt;75,10,IF(AJ341&gt;70,5,IF(AJ341&gt;49,0,IF(AJ341&lt;1,0,IF(AJ341&lt;20,-20,IF(AJ341&lt;30,-15,IF(AJ341&lt;40,-10,IF(AJ341&lt;50,-5))))))))))</f>
        <v/>
      </c>
      <c r="AL341" s="22" t="n"/>
      <c r="AM341" s="371" t="inlineStr">
        <is>
          <t>B</t>
        </is>
      </c>
      <c r="AN341" s="22">
        <f>IF(AM341=$AN$1,20,IF(AM341=$AO$1,17,IF(AM341=$AP$1,12,IF(AM341=$AQ$1,5,IF(AM341=$AR$1,0)))))</f>
        <v/>
      </c>
      <c r="AP341" s="31" t="n"/>
      <c r="AQ341" s="177" t="inlineStr">
        <is>
          <t>Neutral+</t>
        </is>
      </c>
      <c r="AR341" s="548">
        <f>IF(AQ341=$AS$1,20,IF(AQ341=$AU$1,18,IF(AQ341=$AW$1,14,IF(AQ341=$AY$1,10,IF(AQ341=$BA$1,5,IF(AQ341=$BC$1,0,IF(AQ341=$BD$1,-2.5)))))))</f>
        <v/>
      </c>
      <c r="AS341" s="189" t="n">
        <v>0.74</v>
      </c>
      <c r="AT341" s="22">
        <f>IF(AS341&lt;1,5,IF(AS341&lt;2,0,IF(AS341&gt;2,-5, IF(AS341=0,5,IF(AS341&lt;0,-7)))))</f>
        <v/>
      </c>
      <c r="AU341" s="189" t="n">
        <v>15.64</v>
      </c>
      <c r="AV341" s="22">
        <f>IF(AU341&lt;0,-7,IF(AU341&lt;15,5,IF(AU341&lt;25,2,IF(AU341=25,-5,IF(AU341&gt;25,0)))))</f>
        <v/>
      </c>
      <c r="AW341" s="189" t="n">
        <v>2.02</v>
      </c>
      <c r="AX341" s="22">
        <f>IF(AW341=1,5,IF(AW341&lt;1,5,IF(AW341&gt;1,0)))</f>
        <v/>
      </c>
      <c r="AY341" s="273" t="inlineStr">
        <is>
          <t>Bearish</t>
        </is>
      </c>
      <c r="AZ341" s="189">
        <f>IF(AY341=$AS$1,20,IF(AY341=$AU$1,18,IF(AY341=$AW$1,14,IF(AY341=$AY$1,10,IF(AY341=$BA$1,5,IF(AY341=$BC$1,0,IF(AY341=$BD$1,-2.5)))))))</f>
        <v/>
      </c>
      <c r="BA341" s="18" t="n">
        <v>0.311</v>
      </c>
      <c r="BB341" s="548">
        <f>IF(BA341&gt;0.05,2,IF(BA341&gt;0,1,IF(BA341&lt;-0.05,-1,IF(BA341&lt;0.1,-2))))</f>
        <v/>
      </c>
      <c r="BC341" s="554" t="n">
        <v>45657</v>
      </c>
      <c r="BD341" s="22" t="n">
        <v>25.02</v>
      </c>
      <c r="BE341" s="22">
        <f>X341</f>
        <v/>
      </c>
      <c r="BF341" s="18">
        <f>IF(BD341&gt;0,(BE341-BD341)/BD341,0)</f>
        <v/>
      </c>
      <c r="BG341" s="548">
        <f>IF(BF341&gt;0.05,4,IF(BF341&gt;0,2,IF(BF341&lt;-0.05,-2,IF(BF341&lt;0.1,-4))))</f>
        <v/>
      </c>
      <c r="BH341" s="225" t="n">
        <v>0</v>
      </c>
      <c r="BI341" s="225">
        <f>BH341*M471</f>
        <v/>
      </c>
      <c r="BJ341" s="225">
        <f>IF(BH341&gt;5,-1,IF(BH341&gt;4,0,IF(BH341&gt;3,1,IF(BH341&gt;2,2,IF(BH341&gt;1,2, IF(BH341=0,2,IF(BH341&lt;-5,-2,IF(BH341&lt;4,2,IF(BH341&lt;0,1)))))))))</f>
        <v/>
      </c>
      <c r="BK341" s="31" t="n">
        <v>15</v>
      </c>
      <c r="BL341" s="31">
        <f>BK341*M471</f>
        <v/>
      </c>
      <c r="BM341" s="548">
        <f>IF(BK341&gt;40,4,IF(BK341&gt;30,3.5,IF(BK341&gt;20,3,IF(BK341&gt;10,2,IF(BK341&gt;0,1,IF(BK341=0,0.5,IF(BK341&lt;-40,-4,IF(BK341&lt;-30,-3,IF(BK341&lt;-20,-2.5,IF(BK341&lt;-10,-2,IF(BK341&lt;0,0)))))))))))</f>
        <v/>
      </c>
      <c r="BN341" s="61" t="n">
        <v>60</v>
      </c>
      <c r="BO341" s="61">
        <f>BN341*M341</f>
        <v/>
      </c>
      <c r="BP341" s="548">
        <f>IF(BN341&lt;10,5,IF(BN341&lt;20,4,IF(BN341&lt;30,3,IF(BN341&lt;40,2,IF(BN341&lt;50,1,IF(BN341=50,0,IF(BN341&gt;90,-5,IF(BN341&gt;80,-4,IF(BN341&gt;70,-3,IF(BN341&gt;60,-2,IF(BN341&gt;50,-1,0)))))))))))</f>
        <v/>
      </c>
      <c r="BQ341" s="206" t="n"/>
      <c r="BR341" s="61" t="n">
        <v>0.1</v>
      </c>
      <c r="BS341" s="337">
        <f>BR341*M341</f>
        <v/>
      </c>
      <c r="BT341" s="225">
        <f>IF(BR341=1,20,IF(BR341&gt;0.9,16,IF(BR341&gt;0.8,12,IF(BR341&gt;0.7,8,IF(BR341&gt;0.6,4,IF(BR341&gt;0.5,0,IF(BR341&gt;0.4,-1,IF(BR341&gt;0.3,-2,IF(BR341&gt;0.2,-3,IF(BR341&gt;0.1,-4,IF(BR341&gt;0,-5,IF(BR341=0,-5))))))))))))</f>
        <v/>
      </c>
      <c r="BU341" s="61" t="n"/>
      <c r="BV341" s="548" t="inlineStr">
        <is>
          <t>Neut</t>
        </is>
      </c>
      <c r="BW341" s="548">
        <f>IF(BV341=$BZ$1,8,IF(BV341=$CA$1,4,IF(BV341=$CB$1,0,IF(BV341=$CC$1,-4,IF(BV341=$CE$1,-8)))))</f>
        <v/>
      </c>
      <c r="BX341" s="206" t="inlineStr">
        <is>
          <t>˄</t>
        </is>
      </c>
      <c r="BY341" s="206">
        <f>IF(BX341=BR$1,5,IF(BX341=BV$1,0,IF(BX341=BX$1,-5)))</f>
        <v/>
      </c>
      <c r="BZ341" s="554" t="n">
        <v>45966</v>
      </c>
      <c r="CA341" s="548" t="inlineStr">
        <is>
          <t>Buy</t>
        </is>
      </c>
      <c r="CB341" s="61" t="n">
        <v>120</v>
      </c>
      <c r="CC341" s="61" t="n">
        <v>975</v>
      </c>
      <c r="CD341" s="332" t="n"/>
      <c r="CE341" t="inlineStr">
        <is>
          <t>Healthcare</t>
        </is>
      </c>
      <c r="CF341" t="inlineStr">
        <is>
          <t>Pharmaceuticals, Biotechnology &amp; Life Sciences</t>
        </is>
      </c>
      <c r="CG341" t="inlineStr">
        <is>
          <t>Pharmaceuticals</t>
        </is>
      </c>
      <c r="CH341" t="inlineStr">
        <is>
          <t>Pharmaceuticals</t>
        </is>
      </c>
      <c r="CL341" s="332" t="n"/>
      <c r="CR341" t="inlineStr">
        <is>
          <t>RPRX</t>
        </is>
      </c>
    </row>
    <row r="342">
      <c r="B342" s="246" t="n"/>
      <c r="C342" s="246" t="n"/>
      <c r="D342" s="246" t="n"/>
      <c r="E342" s="246" t="n"/>
      <c r="F342" s="246" t="n"/>
      <c r="G342" s="246" t="n"/>
      <c r="H342" s="246" t="n"/>
      <c r="I342" s="246" t="n"/>
      <c r="J342" s="246" t="n"/>
      <c r="K342" s="246" t="n"/>
      <c r="L342" s="270" t="n"/>
      <c r="M342" s="358" t="n"/>
      <c r="N342" s="335" t="n"/>
      <c r="O342" s="246" t="n"/>
      <c r="P342" s="246" t="n"/>
      <c r="Q342" s="246" t="n"/>
      <c r="R342" s="246" t="n"/>
      <c r="S342" s="249">
        <f>IF(BN342&lt;30,$BX$1,IF(BN342&gt;70,$BR$1,$BV$1))</f>
        <v/>
      </c>
      <c r="T342" s="236" t="n"/>
      <c r="U342" s="547" t="inlineStr">
        <is>
          <t>BMY</t>
        </is>
      </c>
      <c r="V342" t="inlineStr">
        <is>
          <t>Bristol-Myers Squibb Company</t>
        </is>
      </c>
      <c r="X342" s="80" t="n">
        <v>44.66</v>
      </c>
      <c r="Y342" s="189" t="n"/>
      <c r="Z342" s="189" t="n"/>
      <c r="AA342" s="22">
        <f>AN342+AP342+AR342+AZ342+BB342+BG342+BJ342+BM342+BT342+BW342+BY342+AC342+AI342+BP342+AK342</f>
        <v/>
      </c>
      <c r="AB342" s="336">
        <f>IF(X342&gt;0,AB$338,0)</f>
        <v/>
      </c>
      <c r="AC342" s="337">
        <f>IF(AB342&gt;0,AC$338,0)</f>
        <v/>
      </c>
      <c r="AD342" s="366">
        <f>AB342*M342</f>
        <v/>
      </c>
      <c r="AE342" s="337">
        <f>AC342*M342</f>
        <v/>
      </c>
      <c r="AF342" s="332" t="n">
        <v>1105164</v>
      </c>
      <c r="AG342" s="332" t="n">
        <v>336773</v>
      </c>
      <c r="AH342" s="225" t="inlineStr">
        <is>
          <t>A</t>
        </is>
      </c>
      <c r="AI342" s="31">
        <f>IF(AH342=AQ$2,20,IF(AH342=AR$2,15,IF(AH342=AS$2,10,IF(AH342=AT$2,5,IF(AH342=AU$2,0)))))</f>
        <v/>
      </c>
      <c r="AJ342" s="284" t="n">
        <v>80</v>
      </c>
      <c r="AK342" s="31">
        <f>IF(AJ342&gt;84,20,IF(AJ342&gt;80,15,IF(AJ342&gt;75,10,IF(AJ342&gt;70,5,IF(AJ342&gt;49,0,IF(AJ342&lt;1,0,IF(AJ342&lt;20,-20,IF(AJ342&lt;30,-15,IF(AJ342&lt;40,-10,IF(AJ342&lt;50,-5))))))))))</f>
        <v/>
      </c>
      <c r="AL342" s="22" t="n"/>
      <c r="AM342" s="550" t="inlineStr">
        <is>
          <t>C</t>
        </is>
      </c>
      <c r="AN342" s="22">
        <f>IF(AM342=$AN$1,20,IF(AM342=$AO$1,17,IF(AM342=$AP$1,12,IF(AM342=$AQ$1,5,IF(AM342=$AR$1,0)))))</f>
        <v/>
      </c>
      <c r="AP342" s="31" t="n"/>
      <c r="AQ342" s="175" t="inlineStr">
        <is>
          <t>Neutral</t>
        </is>
      </c>
      <c r="AR342" s="548">
        <f>IF(AQ342=$AS$1,20,IF(AQ342=$AU$1,18,IF(AQ342=$AW$1,14,IF(AQ342=$AY$1,10,IF(AQ342=$BA$1,5,IF(AQ342=$BC$1,0,IF(AQ342=$BD$1,-2.5)))))))</f>
        <v/>
      </c>
      <c r="AS342" s="189" t="n">
        <v>2.63</v>
      </c>
      <c r="AT342" s="22">
        <f>IF(AS342&lt;1,5,IF(AS342&lt;2,0,IF(AS342&gt;2,-5, IF(AS342=0,5,IF(AS342&lt;0,-7)))))</f>
        <v/>
      </c>
      <c r="AU342" s="189" t="n">
        <v>18.13</v>
      </c>
      <c r="AV342" s="22">
        <f>IF(AU342&lt;0,-7,IF(AU342&lt;15,5,IF(AU342&lt;25,2,IF(AU342=25,-5,IF(AU342&gt;25,0)))))</f>
        <v/>
      </c>
      <c r="AW342" s="189" t="n">
        <v>0.3</v>
      </c>
      <c r="AX342" s="22">
        <f>IF(AW342=1,5,IF(AW342&lt;1,5,IF(AW342&gt;1,0)))</f>
        <v/>
      </c>
      <c r="AY342" s="175" t="inlineStr">
        <is>
          <t>Neutral</t>
        </is>
      </c>
      <c r="AZ342" s="189">
        <f>IF(AY342=$AS$1,20,IF(AY342=$AU$1,18,IF(AY342=$AW$1,14,IF(AY342=$AY$1,10,IF(AY342=$BA$1,5,IF(AY342=$BC$1,0,IF(AY342=$BD$1,-2.5)))))))</f>
        <v/>
      </c>
      <c r="BA342" s="18" t="n">
        <v>-0.155</v>
      </c>
      <c r="BB342" s="548">
        <f>IF(BA342&gt;0.05,2,IF(BA342&gt;0,1,IF(BA342&lt;-0.05,-1,IF(BA342&lt;0.1,-2))))</f>
        <v/>
      </c>
      <c r="BC342" s="554" t="n">
        <v>45657</v>
      </c>
      <c r="BD342" s="22" t="n">
        <v>53.88</v>
      </c>
      <c r="BE342" s="22">
        <f>X342</f>
        <v/>
      </c>
      <c r="BF342" s="18">
        <f>IF(BD342&gt;0,(BE342-BD342)/BD342,0)</f>
        <v/>
      </c>
      <c r="BG342" s="548">
        <f>IF(BF342&gt;0.05,4,IF(BF342&gt;0,2,IF(BF342&lt;-0.05,-2,IF(BF342&lt;0.1,-4))))</f>
        <v/>
      </c>
      <c r="BH342" s="225" t="n">
        <v>-2</v>
      </c>
      <c r="BI342" s="225">
        <f>BH342*M472</f>
        <v/>
      </c>
      <c r="BJ342" s="225">
        <f>IF(BH342&gt;5,-1,IF(BH342&gt;4,0,IF(BH342&gt;3,1,IF(BH342&gt;2,2,IF(BH342&gt;1,2, IF(BH342=0,2,IF(BH342&lt;-5,-2,IF(BH342&lt;4,2,IF(BH342&lt;0,1)))))))))</f>
        <v/>
      </c>
      <c r="BK342" s="31" t="n">
        <v>7</v>
      </c>
      <c r="BL342" s="31">
        <f>BK342*M472</f>
        <v/>
      </c>
      <c r="BM342" s="548">
        <f>IF(BK342&gt;40,4,IF(BK342&gt;30,3.5,IF(BK342&gt;20,3,IF(BK342&gt;10,2,IF(BK342&gt;0,1,IF(BK342=0,0.5,IF(BK342&lt;-40,-4,IF(BK342&lt;-30,-3,IF(BK342&lt;-20,-2.5,IF(BK342&lt;-10,-2,IF(BK342&lt;0,0)))))))))))</f>
        <v/>
      </c>
      <c r="BN342" s="61" t="n">
        <v>73</v>
      </c>
      <c r="BO342" s="61">
        <f>BN342*M342</f>
        <v/>
      </c>
      <c r="BP342" s="548">
        <f>IF(BN342&lt;10,5,IF(BN342&lt;20,4,IF(BN342&lt;30,3,IF(BN342&lt;40,2,IF(BN342&lt;50,1,IF(BN342=50,0,IF(BN342&gt;90,-5,IF(BN342&gt;80,-4,IF(BN342&gt;70,-3,IF(BN342&gt;60,-2,IF(BN342&gt;50,-1,0)))))))))))</f>
        <v/>
      </c>
      <c r="BQ342" s="206" t="n"/>
      <c r="BR342" s="61" t="n">
        <v>0.49</v>
      </c>
      <c r="BS342" s="337">
        <f>BR342*M342</f>
        <v/>
      </c>
      <c r="BT342" s="225">
        <f>IF(BR342=1,20,IF(BR342&gt;0.9,16,IF(BR342&gt;0.8,12,IF(BR342&gt;0.7,8,IF(BR342&gt;0.6,4,IF(BR342&gt;0.5,0,IF(BR342&gt;0.4,-1,IF(BR342&gt;0.3,-2,IF(BR342&gt;0.2,-3,IF(BR342&gt;0.1,-4,IF(BR342&gt;0,-5,IF(BR342=0,-5))))))))))))</f>
        <v/>
      </c>
      <c r="BU342" s="61" t="n"/>
      <c r="BV342" s="548" t="inlineStr">
        <is>
          <t>V Bull</t>
        </is>
      </c>
      <c r="BW342" s="548">
        <f>IF(BV342=$BZ$1,8,IF(BV342=$CA$1,4,IF(BV342=$CB$1,0,IF(BV342=$CC$1,-4,IF(BV342=$CE$1,-8)))))</f>
        <v/>
      </c>
      <c r="BX342" s="206" t="inlineStr">
        <is>
          <t>˄</t>
        </is>
      </c>
      <c r="BY342" s="206">
        <f>IF(BX342=BR$1,5,IF(BX342=BV$1,0,IF(BX342=BX$1,-5)))</f>
        <v/>
      </c>
      <c r="BZ342" s="554" t="n"/>
      <c r="CA342" s="548" t="inlineStr">
        <is>
          <t>Hold</t>
        </is>
      </c>
      <c r="CB342" s="61" t="n"/>
      <c r="CC342" s="61" t="n"/>
      <c r="CD342" s="332" t="n"/>
      <c r="CE342" t="inlineStr">
        <is>
          <t>Healthcare</t>
        </is>
      </c>
      <c r="CF342" t="inlineStr">
        <is>
          <t>Pharmaceuticals, Biotechnology &amp; Life Sciences</t>
        </is>
      </c>
      <c r="CG342" t="inlineStr">
        <is>
          <t>Pharmaceuticals</t>
        </is>
      </c>
      <c r="CH342" t="inlineStr">
        <is>
          <t>Pharmaceuticals</t>
        </is>
      </c>
      <c r="CL342" s="332" t="n"/>
      <c r="CR342" t="inlineStr">
        <is>
          <t>BMY</t>
        </is>
      </c>
    </row>
    <row r="343">
      <c r="B343" s="246" t="n"/>
      <c r="C343" s="246" t="n"/>
      <c r="D343" s="246" t="n"/>
      <c r="E343" s="246" t="n"/>
      <c r="F343" s="246" t="n"/>
      <c r="G343" s="246" t="n"/>
      <c r="H343" s="246" t="n"/>
      <c r="I343" s="246" t="n"/>
      <c r="J343" s="246" t="n"/>
      <c r="K343" s="246" t="n"/>
      <c r="L343" s="270" t="n"/>
      <c r="M343" s="358" t="n"/>
      <c r="N343" s="335" t="n"/>
      <c r="O343" s="246" t="n"/>
      <c r="P343" s="246" t="n"/>
      <c r="Q343" s="246" t="n"/>
      <c r="R343" s="246" t="n"/>
      <c r="S343" s="249">
        <f>IF(BN343&lt;30,$BX$1,IF(BN343&gt;70,$BR$1,$BV$1))</f>
        <v/>
      </c>
      <c r="T343" s="236" t="n"/>
      <c r="U343" s="547" t="inlineStr">
        <is>
          <t>PFE</t>
        </is>
      </c>
      <c r="V343" t="inlineStr">
        <is>
          <t>Pfizer Inc.</t>
        </is>
      </c>
      <c r="X343" s="80" t="n">
        <v>26.27</v>
      </c>
      <c r="Y343" s="189" t="n"/>
      <c r="Z343" s="189" t="n"/>
      <c r="AA343" s="22">
        <f>AN343+AP343+AR343+AZ343+BB343+BG343+BJ343+BM343+BT343+BW343+BY343+AC343+AI343+BP343+AK343</f>
        <v/>
      </c>
      <c r="AB343" s="336">
        <f>IF(X343&gt;0,AB$338,0)</f>
        <v/>
      </c>
      <c r="AC343" s="337">
        <f>IF(AB343&gt;0,AC$338,0)</f>
        <v/>
      </c>
      <c r="AD343" s="366">
        <f>AB343*M343</f>
        <v/>
      </c>
      <c r="AE343" s="337">
        <f>AC343*M343</f>
        <v/>
      </c>
      <c r="AF343" s="332" t="n">
        <v>1105164</v>
      </c>
      <c r="AG343" s="332" t="n">
        <v>336773</v>
      </c>
      <c r="AH343" s="225" t="inlineStr">
        <is>
          <t>A</t>
        </is>
      </c>
      <c r="AI343" s="31">
        <f>IF(AH343=AQ$2,20,IF(AH343=AR$2,15,IF(AH343=AS$2,10,IF(AH343=AT$2,5,IF(AH343=AU$2,0)))))</f>
        <v/>
      </c>
      <c r="AJ343" s="284" t="n">
        <v>88</v>
      </c>
      <c r="AK343" s="31">
        <f>IF(AJ343&gt;84,20,IF(AJ343&gt;80,15,IF(AJ343&gt;75,10,IF(AJ343&gt;70,5,IF(AJ343&gt;49,0,IF(AJ343&lt;1,0,IF(AJ343&lt;20,-20,IF(AJ343&lt;30,-15,IF(AJ343&lt;40,-10,IF(AJ343&lt;50,-5))))))))))</f>
        <v/>
      </c>
      <c r="AL343" s="22" t="n"/>
      <c r="AM343" s="550" t="inlineStr">
        <is>
          <t>C</t>
        </is>
      </c>
      <c r="AN343" s="22">
        <f>IF(AM343=$AN$1,20,IF(AM343=$AO$1,17,IF(AM343=$AP$1,12,IF(AM343=$AQ$1,5,IF(AM343=$AR$1,0)))))</f>
        <v/>
      </c>
      <c r="AP343" s="31" t="n"/>
      <c r="AQ343" s="239" t="inlineStr">
        <is>
          <t>Bullish</t>
        </is>
      </c>
      <c r="AR343" s="548">
        <f>IF(AQ343=$AS$1,20,IF(AQ343=$AU$1,18,IF(AQ343=$AW$1,14,IF(AQ343=$AY$1,10,IF(AQ343=$BA$1,5,IF(AQ343=$BC$1,0,IF(AQ343=$BD$1,-2.5)))))))</f>
        <v/>
      </c>
      <c r="AS343" s="189" t="n">
        <v>0.66</v>
      </c>
      <c r="AT343" s="22">
        <f>IF(AS343&lt;1,5,IF(AS343&lt;2,0,IF(AS343&gt;2,-5, IF(AS343=0,5,IF(AS343&lt;0,-7)))))</f>
        <v/>
      </c>
      <c r="AU343" s="189" t="n">
        <v>0.1326530612244898</v>
      </c>
      <c r="AV343" s="22">
        <f>IF(AU343&lt;0,-7,IF(AU343&lt;15,5,IF(AU343&lt;25,2,IF(AU343=25,-5,IF(AU343&gt;25,0)))))</f>
        <v/>
      </c>
      <c r="AW343" s="189" t="n">
        <v>-38.26</v>
      </c>
      <c r="AX343" s="22">
        <f>IF(AW343=1,5,IF(AW343&lt;1,5,IF(AW343&gt;1,0)))</f>
        <v/>
      </c>
      <c r="AY343" s="175" t="inlineStr">
        <is>
          <t>Neutral</t>
        </is>
      </c>
      <c r="AZ343" s="189">
        <f>IF(AY343=$AS$1,20,IF(AY343=$AU$1,18,IF(AY343=$AW$1,14,IF(AY343=$AY$1,10,IF(AY343=$BA$1,5,IF(AY343=$BC$1,0,IF(AY343=$BD$1,-2.5)))))))</f>
        <v/>
      </c>
      <c r="BA343" s="18" t="n">
        <v>-0.095</v>
      </c>
      <c r="BB343" s="548">
        <f>IF(BA343&gt;0.05,2,IF(BA343&gt;0,1,IF(BA343&lt;-0.05,-1,IF(BA343&lt;0.1,-2))))</f>
        <v/>
      </c>
      <c r="BC343" s="554" t="n">
        <v>45657</v>
      </c>
      <c r="BD343" s="22" t="n">
        <v>25.18</v>
      </c>
      <c r="BE343" s="22">
        <f>X343</f>
        <v/>
      </c>
      <c r="BF343" s="18">
        <f>IF(BD343&gt;0,(BE343-BD343)/BD343,0)</f>
        <v/>
      </c>
      <c r="BG343" s="548">
        <f>IF(BF343&gt;0.05,4,IF(BF343&gt;0,2,IF(BF343&lt;-0.05,-2,IF(BF343&lt;0.1,-4))))</f>
        <v/>
      </c>
      <c r="BH343" s="225" t="n">
        <v>3.5</v>
      </c>
      <c r="BI343" s="225">
        <f>BH343*M473</f>
        <v/>
      </c>
      <c r="BJ343" s="225">
        <f>IF(BH343&gt;5,-1,IF(BH343&gt;4,0,IF(BH343&gt;3,1,IF(BH343&gt;2,2,IF(BH343&gt;1,2, IF(BH343=0,2,IF(BH343&lt;-5,-2,IF(BH343&lt;4,2,IF(BH343&lt;0,1)))))))))</f>
        <v/>
      </c>
      <c r="BK343" s="31" t="n">
        <v>11</v>
      </c>
      <c r="BL343" s="31">
        <f>BK343*M473</f>
        <v/>
      </c>
      <c r="BM343" s="548">
        <f>IF(BK343&gt;40,4,IF(BK343&gt;30,3.5,IF(BK343&gt;20,3,IF(BK343&gt;10,2,IF(BK343&gt;0,1,IF(BK343=0,0.5,IF(BK343&lt;-40,-4,IF(BK343&lt;-30,-3,IF(BK343&lt;-20,-2.5,IF(BK343&lt;-10,-2,IF(BK343&lt;0,0)))))))))))</f>
        <v/>
      </c>
      <c r="BN343" s="61" t="n">
        <v>51</v>
      </c>
      <c r="BO343" s="61">
        <f>BN343*M343</f>
        <v/>
      </c>
      <c r="BP343" s="548">
        <f>IF(BN343&lt;10,5,IF(BN343&lt;20,4,IF(BN343&lt;30,3,IF(BN343&lt;40,2,IF(BN343&lt;50,1,IF(BN343=50,0,IF(BN343&gt;90,-5,IF(BN343&gt;80,-4,IF(BN343&gt;70,-3,IF(BN343&gt;60,-2,IF(BN343&gt;50,-1,0)))))))))))</f>
        <v/>
      </c>
      <c r="BQ343" s="206" t="n"/>
      <c r="BR343" s="61" t="n">
        <v>0.32</v>
      </c>
      <c r="BS343" s="337">
        <f>BR343*M343</f>
        <v/>
      </c>
      <c r="BT343" s="225">
        <f>IF(BR343=1,20,IF(BR343&gt;0.9,16,IF(BR343&gt;0.8,12,IF(BR343&gt;0.7,8,IF(BR343&gt;0.6,4,IF(BR343&gt;0.5,0,IF(BR343&gt;0.4,-1,IF(BR343&gt;0.3,-2,IF(BR343&gt;0.2,-3,IF(BR343&gt;0.1,-4,IF(BR343&gt;0,-5,IF(BR343=0,-5))))))))))))</f>
        <v/>
      </c>
      <c r="BU343" s="61" t="n"/>
      <c r="BV343" s="548" t="inlineStr">
        <is>
          <t>Bull</t>
        </is>
      </c>
      <c r="BW343" s="548">
        <f>IF(BV343=$BZ$1,8,IF(BV343=$CA$1,4,IF(BV343=$CB$1,0,IF(BV343=$CC$1,-4,IF(BV343=$CE$1,-8)))))</f>
        <v/>
      </c>
      <c r="BX343" s="206" t="inlineStr">
        <is>
          <t>˄</t>
        </is>
      </c>
      <c r="BY343" s="206">
        <f>IF(BX343=BR$1,5,IF(BX343=BV$1,0,IF(BX343=BX$1,-5)))</f>
        <v/>
      </c>
      <c r="BZ343" s="554" t="n">
        <v>45965</v>
      </c>
      <c r="CA343" s="548" t="inlineStr">
        <is>
          <t>Buy</t>
        </is>
      </c>
      <c r="CB343" s="61" t="n"/>
      <c r="CC343" s="61" t="n"/>
      <c r="CD343" s="332" t="n"/>
      <c r="CE343" t="inlineStr">
        <is>
          <t>Healthcare</t>
        </is>
      </c>
      <c r="CF343" t="inlineStr">
        <is>
          <t>Pharmaceuticals, Biotechnology &amp; Life Sciences</t>
        </is>
      </c>
      <c r="CG343" t="inlineStr">
        <is>
          <t>Pharmaceuticals</t>
        </is>
      </c>
      <c r="CH343" t="inlineStr">
        <is>
          <t>Pharmaceuticals</t>
        </is>
      </c>
      <c r="CL343" s="332" t="n"/>
      <c r="CR343" t="inlineStr">
        <is>
          <t>PFE</t>
        </is>
      </c>
    </row>
    <row r="344">
      <c r="B344" s="246" t="n"/>
      <c r="C344" s="246" t="n"/>
      <c r="D344" s="246" t="n"/>
      <c r="E344" s="246" t="n"/>
      <c r="F344" s="246" t="n"/>
      <c r="G344" s="246" t="n"/>
      <c r="H344" s="246" t="n"/>
      <c r="I344" s="246" t="n"/>
      <c r="J344" s="246" t="n"/>
      <c r="K344" s="246" t="n"/>
      <c r="L344" s="270" t="n"/>
      <c r="M344" s="358" t="n"/>
      <c r="N344" s="335" t="n"/>
      <c r="O344" s="246" t="n"/>
      <c r="P344" s="246" t="n"/>
      <c r="Q344" s="246" t="n"/>
      <c r="R344" s="246" t="n"/>
      <c r="S344" s="249">
        <f>IF(BN344&lt;30,$BX$1,IF(BN344&gt;70,$BR$1,$BV$1))</f>
        <v/>
      </c>
      <c r="T344" s="236" t="n"/>
      <c r="U344" s="547" t="inlineStr">
        <is>
          <t>REGN</t>
        </is>
      </c>
      <c r="V344" t="inlineStr">
        <is>
          <t>Regeneron Pharmaceuticals</t>
        </is>
      </c>
      <c r="X344" s="80" t="n">
        <v>583.24</v>
      </c>
      <c r="Y344" s="189" t="n"/>
      <c r="Z344" s="189" t="n"/>
      <c r="AA344" s="22">
        <f>AN344+AP344+AR344+AZ344+BB344+BG344+BJ344+BM344+BT344+BW344+BY344+AC344+AI344+BP344+AK344</f>
        <v/>
      </c>
      <c r="AB344" s="336">
        <f>IF(X344&gt;0,AB$338,0)</f>
        <v/>
      </c>
      <c r="AC344" s="337">
        <f>IF(AB344&gt;0,AC$338,0)</f>
        <v/>
      </c>
      <c r="AD344" s="366">
        <f>AB344*M344</f>
        <v/>
      </c>
      <c r="AE344" s="337">
        <f>AC344*M344</f>
        <v/>
      </c>
      <c r="AF344" s="332" t="n">
        <v>1105164</v>
      </c>
      <c r="AG344" s="332" t="n">
        <v>336773</v>
      </c>
      <c r="AH344" s="225">
        <f>IF(AF344&gt;2500000,AQ$2,IF(AF344&gt;1000000,AR$2,IF(AF344&gt;750000,AS$2,IF(AF344&gt;500000,AT$2,IF(AF344&lt;500000,AU$2)))))</f>
        <v/>
      </c>
      <c r="AI344" s="31">
        <f>IF(AH344=AQ$2,20,IF(AH344=AR$2,15,IF(AH344=AS$2,10,IF(AH344=AT$2,5,IF(AH344=AU$2,0)))))</f>
        <v/>
      </c>
      <c r="AJ344" s="284" t="n">
        <v>81</v>
      </c>
      <c r="AK344" s="31">
        <f>IF(AJ344&gt;84,20,IF(AJ344&gt;80,15,IF(AJ344&gt;75,10,IF(AJ344&gt;70,5,IF(AJ344&gt;49,0,IF(AJ344&lt;1,0,IF(AJ344&lt;20,-20,IF(AJ344&lt;30,-15,IF(AJ344&lt;40,-10,IF(AJ344&lt;50,-5))))))))))</f>
        <v/>
      </c>
      <c r="AL344" s="22" t="n"/>
      <c r="AM344" s="457" t="inlineStr">
        <is>
          <t>D</t>
        </is>
      </c>
      <c r="AN344" s="22">
        <f>IF(AM344=$AN$1,20,IF(AM344=$AO$1,17,IF(AM344=$AP$1,12,IF(AM344=$AQ$1,5,IF(AM344=$AR$1,0)))))</f>
        <v/>
      </c>
      <c r="AP344" s="31" t="n"/>
      <c r="AQ344" s="239" t="inlineStr">
        <is>
          <t>Bullish</t>
        </is>
      </c>
      <c r="AR344" s="548">
        <f>IF(AQ344=$AS$1,20,IF(AQ344=$AU$1,18,IF(AQ344=$AW$1,14,IF(AQ344=$AY$1,10,IF(AQ344=$BA$1,5,IF(AQ344=$BC$1,0,IF(AQ344=$BD$1,-2.5)))))))</f>
        <v/>
      </c>
      <c r="AS344" s="189" t="n">
        <v>0.09</v>
      </c>
      <c r="AT344" s="22">
        <f>IF(AS344&lt;1,5,IF(AS344&lt;2,0,IF(AS344&gt;2,-5, IF(AS344=0,5,IF(AS344&lt;0,-7)))))</f>
        <v/>
      </c>
      <c r="AU344" s="189" t="n">
        <v>14.02</v>
      </c>
      <c r="AV344" s="22">
        <f>IF(AU344&lt;0,-7,IF(AU344&lt;15,5,IF(AU344&lt;25,2,IF(AU344=25,-5,IF(AU344&gt;25,0)))))</f>
        <v/>
      </c>
      <c r="AW344" s="189" t="n">
        <v>1.78</v>
      </c>
      <c r="AX344" s="22">
        <f>IF(AW344=1,5,IF(AW344&lt;1,5,IF(AW344&gt;1,0)))</f>
        <v/>
      </c>
      <c r="AY344" s="176" t="inlineStr">
        <is>
          <t>V Bullish</t>
        </is>
      </c>
      <c r="AZ344" s="189">
        <f>IF(AY344=$AS$1,20,IF(AY344=$AU$1,18,IF(AY344=$AW$1,14,IF(AY344=$AY$1,10,IF(AY344=$BA$1,5,IF(AY344=$BC$1,0,IF(AY344=$BD$1,-2.5)))))))</f>
        <v/>
      </c>
      <c r="BA344" s="18" t="n">
        <v>-0.412</v>
      </c>
      <c r="BB344" s="548">
        <f>IF(BA344&gt;0.05,2,IF(BA344&gt;0,1,IF(BA344&lt;-0.05,-1,IF(BA344&lt;0.1,-2))))</f>
        <v/>
      </c>
      <c r="BC344" s="554" t="n">
        <v>45657</v>
      </c>
      <c r="BD344" s="22" t="n">
        <v>709.29</v>
      </c>
      <c r="BE344" s="22">
        <f>X344</f>
        <v/>
      </c>
      <c r="BF344" s="18">
        <f>IF(BD344&gt;0,(BE344-BD344)/BD344,0)</f>
        <v/>
      </c>
      <c r="BG344" s="548">
        <f>IF(BF344&gt;0.05,4,IF(BF344&gt;0,2,IF(BF344&lt;-0.05,-2,IF(BF344&lt;0.1,-4))))</f>
        <v/>
      </c>
      <c r="BH344" s="225" t="n">
        <v>0.5</v>
      </c>
      <c r="BI344" s="225">
        <f>BH344*M474</f>
        <v/>
      </c>
      <c r="BJ344" s="225">
        <f>IF(BH344&gt;5,-1,IF(BH344&gt;4,0,IF(BH344&gt;3,1,IF(BH344&gt;2,2,IF(BH344&gt;1,2, IF(BH344=0,2,IF(BH344&lt;-5,-2,IF(BH344&lt;4,2,IF(BH344&lt;0,1)))))))))</f>
        <v/>
      </c>
      <c r="BK344" s="31" t="n">
        <v>-11</v>
      </c>
      <c r="BL344" s="31">
        <f>BK344*M474</f>
        <v/>
      </c>
      <c r="BM344" s="548">
        <f>IF(BK344&gt;40,4,IF(BK344&gt;30,3.5,IF(BK344&gt;20,3,IF(BK344&gt;10,2,IF(BK344&gt;0,1,IF(BK344=0,0.5,IF(BK344&lt;-40,-4,IF(BK344&lt;-30,-3,IF(BK344&lt;-20,-2.5,IF(BK344&lt;-10,-2,IF(BK344&lt;0,0)))))))))))</f>
        <v/>
      </c>
      <c r="BN344" s="61" t="n">
        <v>49</v>
      </c>
      <c r="BO344" s="61">
        <f>BN344*M344</f>
        <v/>
      </c>
      <c r="BP344" s="548">
        <f>IF(BN344&lt;10,5,IF(BN344&lt;20,4,IF(BN344&lt;30,3,IF(BN344&lt;40,2,IF(BN344&lt;50,1,IF(BN344=50,0,IF(BN344&gt;90,-5,IF(BN344&gt;80,-4,IF(BN344&gt;70,-3,IF(BN344&gt;60,-2,IF(BN344&gt;50,-1,0)))))))))))</f>
        <v/>
      </c>
      <c r="BQ344" s="206" t="n"/>
      <c r="BR344" s="61" t="n">
        <v>0.23</v>
      </c>
      <c r="BS344" s="337">
        <f>BR344*M344</f>
        <v/>
      </c>
      <c r="BT344" s="225">
        <f>IF(BR344=1,20,IF(BR344&gt;0.9,16,IF(BR344&gt;0.8,12,IF(BR344&gt;0.7,8,IF(BR344&gt;0.6,4,IF(BR344&gt;0.5,0,IF(BR344&gt;0.4,-1,IF(BR344&gt;0.3,-2,IF(BR344&gt;0.2,-3,IF(BR344&gt;0.1,-4,IF(BR344&gt;0,-5,IF(BR344=0,-5))))))))))))</f>
        <v/>
      </c>
      <c r="BU344" s="61" t="n"/>
      <c r="BV344" s="548" t="inlineStr">
        <is>
          <t>Bear</t>
        </is>
      </c>
      <c r="BW344" s="548">
        <f>IF(BV344=$BZ$1,8,IF(BV344=$CA$1,4,IF(BV344=$CB$1,0,IF(BV344=$CC$1,-4,IF(BV344=$CE$1,-8)))))</f>
        <v/>
      </c>
      <c r="BX344" s="206" t="inlineStr">
        <is>
          <t>˄</t>
        </is>
      </c>
      <c r="BY344" s="206">
        <f>IF(BX344=BR$1,5,IF(BX344=BV$1,0,IF(BX344=BX$1,-5)))</f>
        <v/>
      </c>
      <c r="BZ344" s="554" t="n">
        <v>45958</v>
      </c>
      <c r="CA344" s="548" t="inlineStr">
        <is>
          <t>Buy</t>
        </is>
      </c>
      <c r="CB344" s="61" t="n">
        <v>120</v>
      </c>
      <c r="CC344" s="61" t="n">
        <v>975</v>
      </c>
      <c r="CD344" s="332" t="n"/>
      <c r="CE344" t="inlineStr">
        <is>
          <t>Healthcare</t>
        </is>
      </c>
      <c r="CF344" t="inlineStr">
        <is>
          <t>Pharmaceuticals, Biotechnology &amp; Life Sciences</t>
        </is>
      </c>
      <c r="CG344" t="inlineStr">
        <is>
          <t>Pharmaceuticals</t>
        </is>
      </c>
      <c r="CH344" t="inlineStr">
        <is>
          <t>Pharmaceuticals</t>
        </is>
      </c>
      <c r="CL344" s="332" t="n"/>
      <c r="CR344" t="inlineStr">
        <is>
          <t>REGN</t>
        </is>
      </c>
    </row>
    <row r="345">
      <c r="B345" s="246" t="n"/>
      <c r="C345" s="246" t="n"/>
      <c r="D345" s="246" t="n"/>
      <c r="E345" s="246" t="n"/>
      <c r="F345" s="246" t="n"/>
      <c r="G345" s="246" t="n"/>
      <c r="H345" s="246" t="n"/>
      <c r="I345" s="246" t="n"/>
      <c r="J345" s="246" t="n"/>
      <c r="K345" s="246" t="n"/>
      <c r="L345" s="270" t="n"/>
      <c r="M345" s="358" t="n"/>
      <c r="N345" s="335" t="n"/>
      <c r="O345" s="246" t="n"/>
      <c r="P345" s="246" t="n"/>
      <c r="Q345" s="246" t="n"/>
      <c r="R345" s="246" t="n"/>
      <c r="S345" s="249">
        <f>IF(BN345&lt;30,$BX$1,IF(BN345&gt;70,$BR$1,$BV$1))</f>
        <v/>
      </c>
      <c r="T345" s="236" t="n"/>
      <c r="U345" s="547" t="inlineStr">
        <is>
          <t>MRK</t>
        </is>
      </c>
      <c r="V345" t="inlineStr">
        <is>
          <t>Merck &amp; Co., Inc.</t>
        </is>
      </c>
      <c r="X345" s="80" t="n">
        <v>87.61</v>
      </c>
      <c r="Y345" s="189" t="n"/>
      <c r="Z345" s="189" t="n"/>
      <c r="AA345" s="22">
        <f>AN345+AP345+AR345+AZ345+BB345+BG345+BJ345+BM345+BT345+BW345+BY345+AC345+AI345+BP345+AK345</f>
        <v/>
      </c>
      <c r="AB345" s="336">
        <f>IF(X345&gt;0,AB$338,0)</f>
        <v/>
      </c>
      <c r="AC345" s="337">
        <f>IF(AB345&gt;0,AC$338,0)</f>
        <v/>
      </c>
      <c r="AD345" s="366">
        <f>AB345*M345</f>
        <v/>
      </c>
      <c r="AE345" s="337">
        <f>AC345*M345</f>
        <v/>
      </c>
      <c r="AF345" s="332" t="n">
        <v>834931</v>
      </c>
      <c r="AG345" s="332" t="n">
        <v>5069</v>
      </c>
      <c r="AH345" s="225">
        <f>IF(AF345&gt;2500000,AQ$2,IF(AF345&gt;1000000,AR$2,IF(AF345&gt;750000,AS$2,IF(AF345&gt;500000,AT$2,IF(AF345&lt;500000,AU$2)))))</f>
        <v/>
      </c>
      <c r="AI345" s="31">
        <f>IF(AH345=AQ$2,20,IF(AH345=AR$2,15,IF(AH345=AS$2,10,IF(AH345=AT$2,5,IF(AH345=AU$2,0)))))</f>
        <v/>
      </c>
      <c r="AJ345" s="284" t="n">
        <v>87</v>
      </c>
      <c r="AK345" s="31">
        <f>IF(AJ345&gt;84,20,IF(AJ345&gt;80,15,IF(AJ345&gt;75,10,IF(AJ345&gt;70,5,IF(AJ345&gt;49,0,IF(AJ345&lt;1,0,IF(AJ345&lt;20,-20,IF(AJ345&lt;30,-15,IF(AJ345&lt;40,-10,IF(AJ345&lt;50,-5))))))))))</f>
        <v/>
      </c>
      <c r="AL345" s="22" t="n"/>
      <c r="AM345" s="457" t="inlineStr">
        <is>
          <t>D</t>
        </is>
      </c>
      <c r="AN345" s="22">
        <f>IF(AM345=$AN$1,20,IF(AM345=$AO$1,17,IF(AM345=$AP$1,12,IF(AM345=$AQ$1,5,IF(AM345=$AR$1,0)))))</f>
        <v/>
      </c>
      <c r="AP345" s="31" t="n"/>
      <c r="AQ345" s="175" t="inlineStr">
        <is>
          <t>Neutral</t>
        </is>
      </c>
      <c r="AR345" s="548">
        <f>IF(AQ345=$AS$1,20,IF(AQ345=$AU$1,18,IF(AQ345=$AW$1,14,IF(AQ345=$AY$1,10,IF(AQ345=$BA$1,5,IF(AQ345=$BC$1,0,IF(AQ345=$BD$1,-2.5)))))))</f>
        <v/>
      </c>
      <c r="AS345" s="189" t="n">
        <v>0.6899999999999999</v>
      </c>
      <c r="AT345" s="22">
        <f>IF(AS345&lt;1,5,IF(AS345&lt;2,0,IF(AS345&gt;2,-5, IF(AS345=0,5,IF(AS345&lt;0,-7)))))</f>
        <v/>
      </c>
      <c r="AU345" s="189" t="n">
        <v>13.66</v>
      </c>
      <c r="AV345" s="22">
        <f>IF(AU345&lt;0,-7,IF(AU345&lt;15,5,IF(AU345&lt;25,2,IF(AU345=25,-5,IF(AU345&gt;25,0)))))</f>
        <v/>
      </c>
      <c r="AW345" s="189" t="n">
        <v>1.39</v>
      </c>
      <c r="AX345" s="22">
        <f>IF(AW345=1,5,IF(AW345&lt;1,5,IF(AW345&gt;1,0)))</f>
        <v/>
      </c>
      <c r="AY345" s="239" t="inlineStr">
        <is>
          <t>Bullish</t>
        </is>
      </c>
      <c r="AZ345" s="189">
        <f>IF(AY345=$AS$1,20,IF(AY345=$AU$1,18,IF(AY345=$AW$1,14,IF(AY345=$AY$1,10,IF(AY345=$BA$1,5,IF(AY345=$BC$1,0,IF(AY345=$BD$1,-2.5)))))))</f>
        <v/>
      </c>
      <c r="BA345" s="18" t="n">
        <v>-0.182</v>
      </c>
      <c r="BB345" s="548">
        <f>IF(BA345&gt;0.05,2,IF(BA345&gt;0,1,IF(BA345&lt;-0.05,-1,IF(BA345&lt;0.1,-2))))</f>
        <v/>
      </c>
      <c r="BC345" s="554" t="n">
        <v>45657</v>
      </c>
      <c r="BD345" s="22" t="n">
        <v>96.7</v>
      </c>
      <c r="BE345" s="22">
        <f>X345</f>
        <v/>
      </c>
      <c r="BF345" s="18">
        <f>IF(BD345&gt;0,(BE345-BD345)/BD345,0)</f>
        <v/>
      </c>
      <c r="BG345" s="548">
        <f>IF(BF345&gt;0.05,4,IF(BF345&gt;0,2,IF(BF345&lt;-0.05,-2,IF(BF345&lt;0.1,-4))))</f>
        <v/>
      </c>
      <c r="BH345" s="225" t="n">
        <v>3</v>
      </c>
      <c r="BI345" s="225">
        <f>BH345*M475</f>
        <v/>
      </c>
      <c r="BJ345" s="225">
        <f>IF(BH345&gt;5,-1,IF(BH345&gt;4,0,IF(BH345&gt;3,1,IF(BH345&gt;2,2,IF(BH345&gt;1,2, IF(BH345=0,2,IF(BH345&lt;-5,-2,IF(BH345&lt;4,2,IF(BH345&lt;0,1)))))))))</f>
        <v/>
      </c>
      <c r="BK345" s="31" t="n">
        <v>1</v>
      </c>
      <c r="BL345" s="31">
        <f>BK345*M475</f>
        <v/>
      </c>
      <c r="BM345" s="548">
        <f>IF(BK345&gt;40,4,IF(BK345&gt;30,3.5,IF(BK345&gt;20,3,IF(BK345&gt;10,2,IF(BK345&gt;0,1,IF(BK345=0,0.5,IF(BK345&lt;-40,-4,IF(BK345&lt;-30,-3,IF(BK345&lt;-20,-2.5,IF(BK345&lt;-10,-2,IF(BK345&lt;0,0)))))))))))</f>
        <v/>
      </c>
      <c r="BN345" s="61" t="n">
        <v>69</v>
      </c>
      <c r="BO345" s="61">
        <f>BN345*M345</f>
        <v/>
      </c>
      <c r="BP345" s="548">
        <f>IF(BN345&lt;10,5,IF(BN345&lt;20,4,IF(BN345&lt;30,3,IF(BN345&lt;40,2,IF(BN345&lt;50,1,IF(BN345=50,0,IF(BN345&gt;90,-5,IF(BN345&gt;80,-4,IF(BN345&gt;70,-3,IF(BN345&gt;60,-2,IF(BN345&gt;50,-1,0)))))))))))</f>
        <v/>
      </c>
      <c r="BQ345" s="206" t="n"/>
      <c r="BR345" s="61" t="n">
        <v>0.4</v>
      </c>
      <c r="BS345" s="337">
        <f>BR345*M345</f>
        <v/>
      </c>
      <c r="BT345" s="225">
        <f>IF(BR345=1,20,IF(BR345&gt;0.9,16,IF(BR345&gt;0.8,12,IF(BR345&gt;0.7,8,IF(BR345&gt;0.6,4,IF(BR345&gt;0.5,0,IF(BR345&gt;0.4,-1,IF(BR345&gt;0.3,-2,IF(BR345&gt;0.2,-3,IF(BR345&gt;0.1,-4,IF(BR345&gt;0,-5,IF(BR345=0,-5))))))))))))</f>
        <v/>
      </c>
      <c r="BU345" s="61" t="n"/>
      <c r="BV345" s="548" t="inlineStr">
        <is>
          <t>Neut</t>
        </is>
      </c>
      <c r="BW345" s="548">
        <f>IF(BV345=$BZ$1,8,IF(BV345=$CA$1,4,IF(BV345=$CB$1,0,IF(BV345=$CC$1,-4,IF(BV345=$CE$1,-8)))))</f>
        <v/>
      </c>
      <c r="BX345" s="206" t="inlineStr">
        <is>
          <t>˄</t>
        </is>
      </c>
      <c r="BY345" s="206">
        <f>IF(BX345=BR$1,5,IF(BX345=BV$1,0,IF(BX345=BX$1,-5)))</f>
        <v/>
      </c>
      <c r="BZ345" s="554" t="n"/>
      <c r="CA345" s="548" t="inlineStr">
        <is>
          <t>Buy</t>
        </is>
      </c>
      <c r="CB345" s="61" t="n">
        <v>120</v>
      </c>
      <c r="CC345" s="61" t="n">
        <v>975</v>
      </c>
      <c r="CD345" s="332" t="n"/>
      <c r="CE345" t="inlineStr">
        <is>
          <t>Healthcare</t>
        </is>
      </c>
      <c r="CF345" t="inlineStr">
        <is>
          <t>Pharmaceuticals, Biotechnology &amp; Life Sciences</t>
        </is>
      </c>
      <c r="CG345" t="inlineStr">
        <is>
          <t>Pharmaceuticals</t>
        </is>
      </c>
      <c r="CH345" t="inlineStr">
        <is>
          <t>Pharmaceuticals</t>
        </is>
      </c>
      <c r="CL345" s="332" t="n"/>
      <c r="CR345" t="inlineStr">
        <is>
          <t>MRK</t>
        </is>
      </c>
    </row>
    <row r="346">
      <c r="B346" s="246" t="n"/>
      <c r="C346" s="246" t="n"/>
      <c r="D346" s="246" t="n"/>
      <c r="E346" s="246" t="n"/>
      <c r="F346" s="246" t="n"/>
      <c r="G346" s="246" t="n"/>
      <c r="H346" s="246" t="n"/>
      <c r="I346" s="246" t="n"/>
      <c r="J346" s="246" t="n"/>
      <c r="K346" s="246" t="n"/>
      <c r="L346" s="270" t="n"/>
      <c r="M346" s="358" t="n"/>
      <c r="N346" s="335" t="n"/>
      <c r="O346" s="246" t="n"/>
      <c r="P346" s="246" t="n"/>
      <c r="Q346" s="246" t="n"/>
      <c r="R346" s="246" t="n"/>
      <c r="S346" s="249">
        <f>IF(BN346&lt;30,$BX$1,IF(BN346&gt;70,$BR$1,$BV$1))</f>
        <v/>
      </c>
      <c r="T346" s="236" t="n"/>
      <c r="U346" s="547" t="inlineStr">
        <is>
          <t>CRNX</t>
        </is>
      </c>
      <c r="V346" t="inlineStr">
        <is>
          <t>Crinetics Pharmaceuticals, Inc.</t>
        </is>
      </c>
      <c r="X346" s="80" t="n">
        <v>42.5</v>
      </c>
      <c r="Y346" s="189" t="n"/>
      <c r="Z346" s="189" t="n"/>
      <c r="AA346" s="22">
        <f>AN346+AP346+AR346+AZ346+BB346+BG346+BJ346+BM346+BT346+BW346+BY346+AC346+AI346+BP346+AK346</f>
        <v/>
      </c>
      <c r="AB346" s="336">
        <f>IF(X346&gt;0,AB$338,0)</f>
        <v/>
      </c>
      <c r="AC346" s="337">
        <f>IF(AB346&gt;0,AC$338,0)</f>
        <v/>
      </c>
      <c r="AD346" s="366">
        <f>AB346*M346</f>
        <v/>
      </c>
      <c r="AE346" s="337">
        <f>AC346*M346</f>
        <v/>
      </c>
      <c r="AF346" s="332" t="n">
        <v>3185</v>
      </c>
      <c r="AG346" s="332" t="n">
        <v>-846302</v>
      </c>
      <c r="AH346" s="225">
        <f>IF(AF346&gt;2500000,AQ$2,IF(AF346&gt;1000000,AR$2,IF(AF346&gt;750000,AS$2,IF(AF346&gt;500000,AT$2,IF(AF346&lt;500000,AU$2)))))</f>
        <v/>
      </c>
      <c r="AI346" s="31">
        <f>IF(AH346=AQ$2,20,IF(AH346=AR$2,15,IF(AH346=AS$2,10,IF(AH346=AT$2,5,IF(AH346=AU$2,0)))))</f>
        <v/>
      </c>
      <c r="AJ346" s="284" t="n">
        <v>39</v>
      </c>
      <c r="AK346" s="31">
        <f>IF(AJ346&gt;84,20,IF(AJ346&gt;80,15,IF(AJ346&gt;75,10,IF(AJ346&gt;70,5,IF(AJ346&gt;49,0,IF(AJ346&lt;1,0,IF(AJ346&lt;20,-20,IF(AJ346&lt;30,-15,IF(AJ346&lt;40,-10,IF(AJ346&lt;50,-5))))))))))</f>
        <v/>
      </c>
      <c r="AL346" s="22" t="n"/>
      <c r="AM346" s="457" t="inlineStr">
        <is>
          <t>D</t>
        </is>
      </c>
      <c r="AN346" s="22" t="n"/>
      <c r="AP346" s="31" t="n"/>
      <c r="AQ346" s="271" t="inlineStr">
        <is>
          <t>Neutral-</t>
        </is>
      </c>
      <c r="AR346" s="548" t="n"/>
      <c r="AS346" s="189" t="n">
        <v>0.04</v>
      </c>
      <c r="AT346" s="22">
        <f>IF(AS346&lt;1,5,IF(AS346&lt;2,0,IF(AS346&gt;2,-5, IF(AS346=0,5,IF(AS346&lt;0,-7)))))</f>
        <v/>
      </c>
      <c r="AU346" s="189" t="n">
        <v>-10.14</v>
      </c>
      <c r="AV346" s="22">
        <f>IF(AU346&lt;0,-7,IF(AU346&lt;15,5,IF(AU346&lt;25,2,IF(AU346=25,-5,IF(AU346&gt;25,0)))))</f>
        <v/>
      </c>
      <c r="AW346" s="189" t="inlineStr">
        <is>
          <t>N/A</t>
        </is>
      </c>
      <c r="AX346" s="22" t="n"/>
      <c r="AY346" s="178" t="inlineStr">
        <is>
          <t>V Bearish</t>
        </is>
      </c>
      <c r="AZ346" s="189">
        <f>IF(AY346=$AS$1,20,IF(AY346=$AU$1,18,IF(AY346=$AW$1,14,IF(AY346=$AY$1,10,IF(AY346=$BA$1,5,IF(AY346=$BC$1,0,IF(AY346=$BD$1,-2.5)))))))</f>
        <v/>
      </c>
      <c r="BA346" s="18" t="n">
        <v>-0.195</v>
      </c>
      <c r="BB346" s="548">
        <f>IF(BA346&gt;0.05,2,IF(BA346&gt;0,1,IF(BA346&lt;-0.05,-1,IF(BA346&lt;0.1,-2))))</f>
        <v/>
      </c>
      <c r="BC346" s="554" t="n">
        <v>45657</v>
      </c>
      <c r="BD346" s="22" t="n">
        <v>51.13</v>
      </c>
      <c r="BE346" s="22">
        <f>X346</f>
        <v/>
      </c>
      <c r="BF346" s="18">
        <f>IF(BD346&gt;0,(BE346-BD346)/BD346,0)</f>
        <v/>
      </c>
      <c r="BG346" s="548" t="n"/>
      <c r="BH346" s="225" t="n">
        <v>4</v>
      </c>
      <c r="BI346" s="225">
        <f>BH346*M476</f>
        <v/>
      </c>
      <c r="BJ346" s="225">
        <f>IF(BH346&gt;5,-1,IF(BH346&gt;4,0,IF(BH346&gt;3,1,IF(BH346&gt;2,2,IF(BH346&gt;1,2, IF(BH346=0,2,IF(BH346&lt;-5,-2,IF(BH346&lt;4,2,IF(BH346&lt;0,1)))))))))</f>
        <v/>
      </c>
      <c r="BK346" s="31" t="n">
        <v>0.11</v>
      </c>
      <c r="BL346" s="31">
        <f>BK346*M476</f>
        <v/>
      </c>
      <c r="BM346" s="548">
        <f>IF(BK346&gt;40,4,IF(BK346&gt;30,3.5,IF(BK346&gt;20,3,IF(BK346&gt;10,2,IF(BK346&gt;0,1,IF(BK346=0,0.5,IF(BK346&lt;-40,-4,IF(BK346&lt;-30,-3,IF(BK346&lt;-20,-2.5,IF(BK346&lt;-10,-2,IF(BK346&lt;0,0)))))))))))</f>
        <v/>
      </c>
      <c r="BN346" s="61" t="n">
        <v>66</v>
      </c>
      <c r="BO346" s="61">
        <f>BN346*M346</f>
        <v/>
      </c>
      <c r="BP346" s="548">
        <f>IF(BN346&lt;10,5,IF(BN346&lt;20,4,IF(BN346&lt;30,3,IF(BN346&lt;40,2,IF(BN346&lt;50,1,IF(BN346=50,0,IF(BN346&gt;90,-5,IF(BN346&gt;80,-4,IF(BN346&gt;70,-3,IF(BN346&gt;60,-2,IF(BN346&gt;50,-1,0)))))))))))</f>
        <v/>
      </c>
      <c r="BQ346" s="206" t="n"/>
      <c r="BR346" s="61" t="n">
        <v>0.73</v>
      </c>
      <c r="BS346" s="337">
        <f>BR346*M346</f>
        <v/>
      </c>
      <c r="BT346" s="225">
        <f>IF(BR346=1,20,IF(BR346&gt;0.9,16,IF(BR346&gt;0.8,12,IF(BR346&gt;0.7,8,IF(BR346&gt;0.6,4,IF(BR346&gt;0.5,0,IF(BR346&gt;0.4,-1,IF(BR346&gt;0.3,-2,IF(BR346&gt;0.2,-3,IF(BR346&gt;0.1,-4,IF(BR346&gt;0,-5,IF(BR346=0,-5))))))))))))</f>
        <v/>
      </c>
      <c r="BU346" s="61" t="n"/>
      <c r="BV346" s="548" t="inlineStr">
        <is>
          <t>V Bear</t>
        </is>
      </c>
      <c r="BW346" s="548" t="n"/>
      <c r="BX346" s="206">
        <f>BX1</f>
        <v/>
      </c>
      <c r="BY346" s="206" t="n"/>
      <c r="BZ346" s="25" t="n"/>
      <c r="CA346" s="548" t="inlineStr">
        <is>
          <t>Buy</t>
        </is>
      </c>
      <c r="CB346" s="61" t="n"/>
      <c r="CC346" s="61" t="n"/>
      <c r="CD346" s="332" t="n"/>
      <c r="CE346" t="inlineStr">
        <is>
          <t>Healthcare</t>
        </is>
      </c>
      <c r="CF346" t="inlineStr">
        <is>
          <t>Pharmaceuticals, Biotechnology &amp; Life Sciences</t>
        </is>
      </c>
      <c r="CG346" t="inlineStr">
        <is>
          <t>Pharmaceuticals</t>
        </is>
      </c>
      <c r="CH346" t="inlineStr">
        <is>
          <t>Pharmaceuticals</t>
        </is>
      </c>
      <c r="CL346" s="332" t="n"/>
      <c r="CR346" t="inlineStr">
        <is>
          <t>CRNX</t>
        </is>
      </c>
    </row>
    <row r="347">
      <c r="B347" s="246" t="n"/>
      <c r="C347" s="246" t="n"/>
      <c r="D347" s="246" t="n"/>
      <c r="E347" s="246" t="n"/>
      <c r="F347" s="246" t="n"/>
      <c r="G347" s="246" t="n"/>
      <c r="H347" s="246" t="n"/>
      <c r="I347" s="246" t="n"/>
      <c r="J347" s="246" t="n"/>
      <c r="K347" s="246" t="n"/>
      <c r="L347" s="270" t="n"/>
      <c r="M347" s="358" t="n"/>
      <c r="N347" s="335" t="n"/>
      <c r="O347" s="246" t="n"/>
      <c r="P347" s="246" t="n"/>
      <c r="Q347" s="246" t="n"/>
      <c r="R347" s="246" t="n"/>
      <c r="S347" s="249">
        <f>IF(BN347&lt;30,$BX$1,IF(BN347&gt;70,$BR$1,$BV$1))</f>
        <v/>
      </c>
      <c r="T347" s="236" t="n"/>
      <c r="U347" s="547" t="inlineStr">
        <is>
          <t>NVS</t>
        </is>
      </c>
      <c r="V347" t="inlineStr">
        <is>
          <t>Novartis AG</t>
        </is>
      </c>
      <c r="X347" s="80" t="n">
        <v>131.55</v>
      </c>
      <c r="Y347" s="189" t="n"/>
      <c r="Z347" s="189" t="n"/>
      <c r="AA347" s="22">
        <f>AN347+AP347+AR347+AZ347+BB347+BG347+BJ347+BM347+BT347+BW347+BY347+AC347+AI347+BP347+AK347</f>
        <v/>
      </c>
      <c r="AB347" s="336">
        <f>IF(X347&gt;0,AB$338,0)</f>
        <v/>
      </c>
      <c r="AC347" s="337">
        <f>IF(AB347&gt;0,AC$338,0)</f>
        <v/>
      </c>
      <c r="AD347" s="366">
        <f>AB347*M347</f>
        <v/>
      </c>
      <c r="AE347" s="337">
        <f>AC347*M347</f>
        <v/>
      </c>
      <c r="AF347" s="332" t="n">
        <v>514469</v>
      </c>
      <c r="AG347" s="332" t="n">
        <v>77048</v>
      </c>
      <c r="AH347" s="225">
        <f>IF(AF347&gt;2500000,AQ$2,IF(AF347&gt;1000000,AR$2,IF(AF347&gt;750000,AS$2,IF(AF347&gt;500000,AT$2,IF(AF347&lt;500000,AU$2)))))</f>
        <v/>
      </c>
      <c r="AI347" s="31">
        <f>IF(AH347=AQ$2,20,IF(AH347=AR$2,15,IF(AH347=AS$2,10,IF(AH347=AT$2,5,IF(AH347=AU$2,0)))))</f>
        <v/>
      </c>
      <c r="AJ347" s="284" t="n">
        <v>90</v>
      </c>
      <c r="AK347" s="31">
        <f>IF(AJ347&gt;84,20,IF(AJ347&gt;80,15,IF(AJ347&gt;75,10,IF(AJ347&gt;70,5,IF(AJ347&gt;49,0,IF(AJ347&lt;1,0,IF(AJ347&lt;20,-20,IF(AJ347&lt;30,-15,IF(AJ347&lt;40,-10,IF(AJ347&lt;50,-5))))))))))</f>
        <v/>
      </c>
      <c r="AL347" s="22" t="n"/>
      <c r="AM347" s="371" t="inlineStr">
        <is>
          <t>B</t>
        </is>
      </c>
      <c r="AN347" s="22">
        <f>IF(AM347=$AN$1,20,IF(AM347=$AO$1,17,IF(AM347=$AP$1,12,IF(AM347=$AQ$1,5,IF(AM347=$AR$1,0)))))</f>
        <v/>
      </c>
      <c r="AP347" s="31" t="n"/>
      <c r="AQ347" s="239" t="inlineStr">
        <is>
          <t>Bullish</t>
        </is>
      </c>
      <c r="AR347" s="548">
        <f>IF(AQ347=$AS$1,20,IF(AQ347=$AU$1,18,IF(AQ347=$AW$1,14,IF(AQ347=$AY$1,10,IF(AQ347=$BA$1,5,IF(AQ347=$BC$1,0,IF(AQ347=$BD$1,-2.5)))))))</f>
        <v/>
      </c>
      <c r="AS347" s="189" t="n">
        <v>0.57</v>
      </c>
      <c r="AT347" s="22">
        <f>IF(AS347&lt;1,5,IF(AS347&lt;2,0,IF(AS347&gt;2,-5, IF(AS347=0,5,IF(AS347&lt;0,-7)))))</f>
        <v/>
      </c>
      <c r="AU347" s="189" t="n">
        <v>19.17</v>
      </c>
      <c r="AV347" s="22">
        <f>IF(AU347&lt;0,-7,IF(AU347&lt;15,5,IF(AU347&lt;25,2,IF(AU347=25,-5,IF(AU347&gt;25,0)))))</f>
        <v/>
      </c>
      <c r="AW347" s="189" t="n">
        <v>2.87</v>
      </c>
      <c r="AX347" s="22">
        <f>IF(AW347=1,5,IF(AW347&lt;1,5,IF(AW347&gt;1,0)))</f>
        <v/>
      </c>
      <c r="AY347" s="239" t="inlineStr">
        <is>
          <t>Bullish</t>
        </is>
      </c>
      <c r="AZ347" s="189">
        <f>IF(AY347=$AS$1,20,IF(AY347=$AU$1,18,IF(AY347=$AW$1,14,IF(AY347=$AY$1,10,IF(AY347=$BA$1,5,IF(AY347=$BC$1,0,IF(AY347=$BD$1,-2.5)))))))</f>
        <v/>
      </c>
      <c r="BA347" s="18" t="n">
        <v>0.162</v>
      </c>
      <c r="BB347" s="548">
        <f>IF(BA347&gt;0.05,2,IF(BA347&gt;0,1,IF(BA347&lt;-0.05,-1,IF(BA347&lt;0.1,-2))))</f>
        <v/>
      </c>
      <c r="BC347" s="554" t="n">
        <v>45657</v>
      </c>
      <c r="BD347" s="22" t="n">
        <v>93.81999999999999</v>
      </c>
      <c r="BE347" s="22">
        <f>X347</f>
        <v/>
      </c>
      <c r="BF347" s="18">
        <f>IF(BD347&gt;0,(BE347-BD347)/BD347,0)</f>
        <v/>
      </c>
      <c r="BG347" s="548">
        <f>IF(BF347&gt;0.05,4,IF(BF347&gt;0,2,IF(BF347&lt;-0.05,-2,IF(BF347&lt;0.1,-4))))</f>
        <v/>
      </c>
      <c r="BH347" s="225" t="n">
        <v>4</v>
      </c>
      <c r="BI347" s="225">
        <f>BH347*M477</f>
        <v/>
      </c>
      <c r="BJ347" s="225">
        <f>IF(BH347&gt;5,-1,IF(BH347&gt;4,0,IF(BH347&gt;3,1,IF(BH347&gt;2,2,IF(BH347&gt;1,2, IF(BH347=0,2,IF(BH347&lt;-5,-2,IF(BH347&lt;4,2,IF(BH347&lt;0,1)))))))))</f>
        <v/>
      </c>
      <c r="BK347" s="31" t="n">
        <v>5</v>
      </c>
      <c r="BL347" s="31">
        <f>BK347*M477</f>
        <v/>
      </c>
      <c r="BM347" s="548">
        <f>IF(BK347&gt;40,4,IF(BK347&gt;30,3.5,IF(BK347&gt;20,3,IF(BK347&gt;10,2,IF(BK347&gt;0,1,IF(BK347=0,0.5,IF(BK347&lt;-40,-4,IF(BK347&lt;-30,-3,IF(BK347&lt;-20,-2.5,IF(BK347&lt;-10,-2,IF(BK347&lt;0,0)))))))))))</f>
        <v/>
      </c>
      <c r="BN347" s="61" t="n">
        <v>78</v>
      </c>
      <c r="BO347" s="61">
        <f>BN347*M347</f>
        <v/>
      </c>
      <c r="BP347" s="548">
        <f>IF(BN347&lt;10,5,IF(BN347&lt;20,4,IF(BN347&lt;30,3,IF(BN347&lt;40,2,IF(BN347&lt;50,1,IF(BN347=50,0,IF(BN347&gt;90,-5,IF(BN347&gt;80,-4,IF(BN347&gt;70,-3,IF(BN347&gt;60,-2,IF(BN347&gt;50,-1,0)))))))))))</f>
        <v/>
      </c>
      <c r="BQ347" s="206" t="n"/>
      <c r="BR347" s="61" t="n">
        <v>0.49</v>
      </c>
      <c r="BS347" s="337">
        <f>BR347*M347</f>
        <v/>
      </c>
      <c r="BT347" s="225">
        <f>IF(BR347=1,20,IF(BR347&gt;0.9,16,IF(BR347&gt;0.8,12,IF(BR347&gt;0.7,8,IF(BR347&gt;0.6,4,IF(BR347&gt;0.5,0,IF(BR347&gt;0.4,-1,IF(BR347&gt;0.3,-2,IF(BR347&gt;0.2,-3,IF(BR347&gt;0.1,-4,IF(BR347&gt;0,-5,IF(BR347=0,-5))))))))))))</f>
        <v/>
      </c>
      <c r="BU347" s="61" t="n"/>
      <c r="BV347" s="548" t="inlineStr">
        <is>
          <t>Bear</t>
        </is>
      </c>
      <c r="BW347" s="548">
        <f>IF(BV347=$BZ$1,8,IF(BV347=$CA$1,4,IF(BV347=$CB$1,0,IF(BV347=$CC$1,-4,IF(BV347=$CE$1,-8)))))</f>
        <v/>
      </c>
      <c r="BX347" s="206" t="inlineStr">
        <is>
          <t>˄</t>
        </is>
      </c>
      <c r="BY347" s="206">
        <f>IF(BX347=BR$1,5,IF(BX347=BV$1,0,IF(BX347=BX$1,-5)))</f>
        <v/>
      </c>
      <c r="BZ347" s="554" t="n">
        <v>45958</v>
      </c>
      <c r="CA347" s="548" t="inlineStr">
        <is>
          <t>Hold</t>
        </is>
      </c>
      <c r="CB347" s="61" t="n">
        <v>90</v>
      </c>
      <c r="CC347" s="61" t="n">
        <v>112</v>
      </c>
      <c r="CD347" s="332" t="n"/>
      <c r="CE347" t="inlineStr">
        <is>
          <t>Healthcare</t>
        </is>
      </c>
      <c r="CF347" t="inlineStr">
        <is>
          <t>Pharmaceuticals, Biotechnology &amp; Life Sciences</t>
        </is>
      </c>
      <c r="CG347" t="inlineStr">
        <is>
          <t>Pharmaceuticals</t>
        </is>
      </c>
      <c r="CH347" t="inlineStr">
        <is>
          <t>Pharmaceuticals</t>
        </is>
      </c>
      <c r="CL347" s="332" t="n"/>
      <c r="CR347" t="inlineStr">
        <is>
          <t>NVS</t>
        </is>
      </c>
    </row>
    <row r="348" hidden="1" ht="15.75" customHeight="1" s="545">
      <c r="B348" s="246" t="n"/>
      <c r="C348" s="246" t="n"/>
      <c r="D348" s="246" t="n"/>
      <c r="E348" s="246" t="n"/>
      <c r="F348" s="246" t="n"/>
      <c r="G348" s="246" t="n"/>
      <c r="H348" s="246" t="n"/>
      <c r="I348" s="246" t="n"/>
      <c r="J348" s="246" t="n"/>
      <c r="K348" s="246" t="n"/>
      <c r="L348" s="270" t="n"/>
      <c r="M348" s="358" t="n"/>
      <c r="N348" s="335" t="n"/>
      <c r="O348" s="246" t="n"/>
      <c r="P348" s="246" t="n"/>
      <c r="Q348" s="246" t="n"/>
      <c r="R348" s="246" t="n"/>
      <c r="S348" s="249" t="n"/>
      <c r="T348" s="246" t="n"/>
      <c r="U348" s="547" t="n"/>
      <c r="X348" s="80" t="n"/>
      <c r="Y348" s="189" t="n"/>
      <c r="Z348" s="189" t="n"/>
      <c r="AA348" s="22">
        <f>AN348+AP348+AR348+AZ348+BB348+BG348+BJ348+BM348+BT348+BW348+BY348+AC348+AI348+BP348+AK348</f>
        <v/>
      </c>
      <c r="AB348" s="336">
        <f>IF(X348&gt;0,AB$338,0)</f>
        <v/>
      </c>
      <c r="AC348" s="337">
        <f>IF(AB348&gt;0,AC$338,0)</f>
        <v/>
      </c>
      <c r="AD348" s="366">
        <f>AB348*M348</f>
        <v/>
      </c>
      <c r="AE348" s="337">
        <f>AC348*M348</f>
        <v/>
      </c>
      <c r="AF348" s="332" t="n"/>
      <c r="AG348" s="332" t="n"/>
      <c r="AH348" s="225">
        <f>IF(AF348&gt;2500000,AQ$2,IF(AF348&gt;1000000,AR$2,IF(AF348&gt;750000,AS$2,IF(AF348&gt;500000,AT$2,IF(AF348&lt;500000,AU$2)))))</f>
        <v/>
      </c>
      <c r="AI348" s="31">
        <f>IF(AH348=AQ$2,20,IF(AH348=AR$2,15,IF(AH348=AS$2,10,IF(AH348=AT$2,5,IF(AH348=AU$2,0)))))</f>
        <v/>
      </c>
      <c r="AJ348" s="284" t="n"/>
      <c r="AK348" s="31">
        <f>IF(AJ348&gt;84,20,IF(AJ348&gt;80,15,IF(AJ348&gt;75,10,IF(AJ348&gt;70,5,IF(AJ348&gt;49,0,IF(AJ348&lt;1,0,IF(AJ348&lt;20,-20,IF(AJ348&lt;30,-15,IF(AJ348&lt;40,-10,IF(AJ348&lt;50,-5))))))))))</f>
        <v/>
      </c>
      <c r="AL348" s="22" t="n"/>
      <c r="AM348" s="550" t="n"/>
      <c r="AN348" s="22">
        <f>IF(AM348=$AN$1,20,IF(AM348=$AO$1,17,IF(AM348=$AP$1,12,IF(AM348=$AQ$1,5,IF(AM348=$AR$1,0)))))</f>
        <v/>
      </c>
      <c r="AP348" s="31" t="n"/>
      <c r="AQ348" s="175" t="n"/>
      <c r="AR348" s="548">
        <f>IF(AQ348=$AS$1,20,IF(AQ348=$AU$1,18,IF(AQ348=$AW$1,14,IF(AQ348=$AY$1,10,IF(AQ348=$BA$1,5,IF(AQ348=$BC$1,0,IF(AQ348=$BD$1,-2.5)))))))</f>
        <v/>
      </c>
      <c r="AS348" s="189" t="n"/>
      <c r="AT348" s="22">
        <f>IF(AS348&lt;1,5,IF(AS348&lt;2,0,IF(AS348&gt;2,-5, IF(AS348=0,5,IF(AS348&lt;0,-7)))))</f>
        <v/>
      </c>
      <c r="AU348" s="189" t="n"/>
      <c r="AV348" s="22">
        <f>IF(AU348&lt;0,-7,IF(AU348&lt;15,5,IF(AU348&lt;25,2,IF(AU348=25,-5,IF(AU348&gt;25,0)))))</f>
        <v/>
      </c>
      <c r="AW348" s="189" t="n"/>
      <c r="AX348" s="22">
        <f>IF(AW348=1,5,IF(AW348&lt;1,5,IF(AW348&gt;1,0)))</f>
        <v/>
      </c>
      <c r="AY348" s="189" t="n"/>
      <c r="AZ348" s="189">
        <f>IF(AY348=$AS$1,20,IF(AY348=$AU$1,18,IF(AY348=$AW$1,14,IF(AY348=$AY$1,10,IF(AY348=$BA$1,5,IF(AY348=$BC$1,0,IF(AY348=$BD$1,-2.5)))))))</f>
        <v/>
      </c>
      <c r="BA348" s="18" t="n"/>
      <c r="BB348" s="548">
        <f>IF(BA348&gt;0.05,2,IF(BA348&gt;0,1,IF(BA348&lt;-0.05,-1,IF(BA348&lt;0.1,-2))))</f>
        <v/>
      </c>
      <c r="BC348" s="554" t="n">
        <v>45657</v>
      </c>
      <c r="BD348" s="22" t="n"/>
      <c r="BE348" s="22">
        <f>X348</f>
        <v/>
      </c>
      <c r="BF348" s="18">
        <f>IF(BD348&gt;0,(BE348-BD348)/BD348,0)</f>
        <v/>
      </c>
      <c r="BG348" s="548">
        <f>IF(BF348&gt;0.05,4,IF(BF348&gt;0,2,IF(BF348&lt;-0.05,-2,IF(BF348&lt;0.1,-4))))</f>
        <v/>
      </c>
      <c r="BH348" s="225" t="n"/>
      <c r="BI348" s="225">
        <f>BH348*M348</f>
        <v/>
      </c>
      <c r="BJ348" s="225">
        <f>IF(BH348&gt;5,-1,IF(BH348&gt;4,0,IF(BH348&gt;3,1,IF(BH348&gt;2,2,IF(BH348&gt;1,2, IF(BH348=0,2,IF(BH348&lt;-5,-2,IF(BH348&lt;4,2,IF(BH348&lt;0,1)))))))))</f>
        <v/>
      </c>
      <c r="BK348" s="31" t="n"/>
      <c r="BL348" s="31">
        <f>BK348*M348</f>
        <v/>
      </c>
      <c r="BM348" s="548">
        <f>IF(BK348&gt;40,4,IF(BK348&gt;30,3.5,IF(BK348&gt;20,3,IF(BK348&gt;10,2,IF(BK348&gt;0,1,IF(BK348=0,0.5,IF(BK348&lt;-40,-4,IF(BK348&lt;-30,-3,IF(BK348&lt;-20,-2.5,IF(BK348&lt;-10,-2,IF(BK348&lt;0,0)))))))))))</f>
        <v/>
      </c>
      <c r="BN348" s="61" t="n"/>
      <c r="BO348" s="61">
        <f>BN348*M348</f>
        <v/>
      </c>
      <c r="BP348" s="548">
        <f>IF(BN348&lt;10,5,IF(BN348&lt;20,4,IF(BN348&lt;30,3,IF(BN348&lt;40,2,IF(BN348&lt;50,1,IF(BN348=50,0,IF(BN348&gt;90,-5,IF(BN348&gt;80,-4,IF(BN348&gt;70,-3,IF(BN348&gt;60,-2,IF(BN348&gt;50,-1,0)))))))))))</f>
        <v/>
      </c>
      <c r="BQ348" s="206" t="n"/>
      <c r="BR348" s="61" t="n"/>
      <c r="BS348" s="337">
        <f>BR348*M348</f>
        <v/>
      </c>
      <c r="BT348" s="225">
        <f>IF(BR348=1,20,IF(BR348&gt;0.9,16,IF(BR348&gt;0.8,12,IF(BR348&gt;0.7,8,IF(BR348&gt;0.6,4,IF(BR348&gt;0.5,0,IF(BR348&gt;0.4,-1,IF(BR348&gt;0.3,-2,IF(BR348&gt;0.2,-3,IF(BR348&gt;0.1,-4,IF(BR348&gt;0,-5,IF(BR348=0,-5))))))))))))</f>
        <v/>
      </c>
      <c r="BU348" s="61" t="n"/>
      <c r="BV348" s="548" t="n"/>
      <c r="BW348" s="548">
        <f>IF(BV348=$BZ$1,8,IF(BV348=$CA$1,4,IF(BV348=$CB$1,0,IF(BV348=$CC$1,-4,IF(BV348=$CE$1,-8)))))</f>
        <v/>
      </c>
      <c r="BX348" s="206" t="inlineStr">
        <is>
          <t>˄</t>
        </is>
      </c>
      <c r="BY348" s="206">
        <f>IF(BX348=BR$1,5,IF(BX348=BV$1,0,IF(BX348=BX$1,-5)))</f>
        <v/>
      </c>
      <c r="BZ348" s="554" t="n"/>
      <c r="CA348" s="548" t="inlineStr">
        <is>
          <t>Buy</t>
        </is>
      </c>
      <c r="CB348" s="61" t="n"/>
      <c r="CC348" s="61" t="n"/>
      <c r="CD348" s="332" t="n"/>
      <c r="CL348" s="332" t="n"/>
    </row>
    <row r="349" hidden="1" ht="15.75" customHeight="1" s="545">
      <c r="B349" s="246" t="n"/>
      <c r="C349" s="246" t="n"/>
      <c r="D349" s="246" t="n"/>
      <c r="E349" s="246" t="n"/>
      <c r="F349" s="246" t="n"/>
      <c r="G349" s="246" t="n"/>
      <c r="H349" s="246" t="n"/>
      <c r="I349" s="246" t="n"/>
      <c r="J349" s="246" t="n"/>
      <c r="K349" s="246" t="n"/>
      <c r="L349" s="270" t="n"/>
      <c r="M349" s="358" t="n"/>
      <c r="N349" s="335" t="n"/>
      <c r="O349" s="246" t="n"/>
      <c r="P349" s="246" t="n"/>
      <c r="Q349" s="246" t="n"/>
      <c r="R349" s="246" t="n"/>
      <c r="S349" s="249" t="n"/>
      <c r="T349" s="246" t="n"/>
      <c r="U349" s="547" t="n"/>
      <c r="X349" s="80" t="n"/>
      <c r="Y349" s="189" t="n"/>
      <c r="Z349" s="189" t="n"/>
      <c r="AA349" s="22">
        <f>AN349+AP349+AR349+AZ349+BB349+BG349+BJ349+BM349+BT349+BW349+BY349+AC349+AI349+BP349+AK349</f>
        <v/>
      </c>
      <c r="AB349" s="336">
        <f>IF(X349&gt;0,AB$338,0)</f>
        <v/>
      </c>
      <c r="AC349" s="337">
        <f>IF(AB349&gt;0,AC$338,0)</f>
        <v/>
      </c>
      <c r="AD349" s="366">
        <f>AB349*M349</f>
        <v/>
      </c>
      <c r="AE349" s="337">
        <f>AC349*M349</f>
        <v/>
      </c>
      <c r="AF349" s="332" t="n"/>
      <c r="AG349" s="332" t="n"/>
      <c r="AH349" s="225">
        <f>IF(AF349&gt;2500000,AQ$2,IF(AF349&gt;1000000,AR$2,IF(AF349&gt;750000,AS$2,IF(AF349&gt;500000,AT$2,IF(AF349&lt;500000,AU$2)))))</f>
        <v/>
      </c>
      <c r="AI349" s="31">
        <f>IF(AH349=AQ$2,20,IF(AH349=AR$2,15,IF(AH349=AS$2,10,IF(AH349=AT$2,5,IF(AH349=AU$2,0)))))</f>
        <v/>
      </c>
      <c r="AJ349" s="284" t="n"/>
      <c r="AK349" s="31">
        <f>IF(AJ349&gt;84,20,IF(AJ349&gt;80,15,IF(AJ349&gt;75,10,IF(AJ349&gt;70,5,IF(AJ349&gt;49,0,IF(AJ349&lt;1,0,IF(AJ349&lt;20,-20,IF(AJ349&lt;30,-15,IF(AJ349&lt;40,-10,IF(AJ349&lt;50,-5))))))))))</f>
        <v/>
      </c>
      <c r="AL349" s="22" t="n"/>
      <c r="AM349" s="550" t="n"/>
      <c r="AN349" s="22">
        <f>IF(AM349=$AN$1,20,IF(AM349=$AO$1,17,IF(AM349=$AP$1,12,IF(AM349=$AQ$1,5,IF(AM349=$AR$1,0)))))</f>
        <v/>
      </c>
      <c r="AP349" s="31" t="n"/>
      <c r="AQ349" s="175" t="n"/>
      <c r="AR349" s="548">
        <f>IF(AQ349=$AS$1,20,IF(AQ349=$AU$1,18,IF(AQ349=$AW$1,14,IF(AQ349=$AY$1,10,IF(AQ349=$BA$1,5,IF(AQ349=$BC$1,0,IF(AQ349=$BD$1,-2.5)))))))</f>
        <v/>
      </c>
      <c r="AS349" s="189" t="n"/>
      <c r="AT349" s="22">
        <f>IF(AS349&lt;1,5,IF(AS349&lt;2,0,IF(AS349&gt;2,-5, IF(AS349=0,5,IF(AS349&lt;0,-7)))))</f>
        <v/>
      </c>
      <c r="AU349" s="189" t="n"/>
      <c r="AV349" s="22">
        <f>IF(AU349&lt;0,-7,IF(AU349&lt;15,5,IF(AU349&lt;25,2,IF(AU349=25,-5,IF(AU349&gt;25,0)))))</f>
        <v/>
      </c>
      <c r="AW349" s="189" t="n"/>
      <c r="AX349" s="22">
        <f>IF(AW349=1,5,IF(AW349&lt;1,5,IF(AW349&gt;1,0)))</f>
        <v/>
      </c>
      <c r="AY349" s="189" t="n"/>
      <c r="AZ349" s="189">
        <f>IF(AY349=$AS$1,20,IF(AY349=$AU$1,18,IF(AY349=$AW$1,14,IF(AY349=$AY$1,10,IF(AY349=$BA$1,5,IF(AY349=$BC$1,0,IF(AY349=$BD$1,-2.5)))))))</f>
        <v/>
      </c>
      <c r="BA349" s="18" t="n"/>
      <c r="BB349" s="548">
        <f>IF(BA349&gt;0.05,2,IF(BA349&gt;0,1,IF(BA349&lt;-0.05,-1,IF(BA349&lt;0.1,-2))))</f>
        <v/>
      </c>
      <c r="BC349" s="554" t="n">
        <v>45657</v>
      </c>
      <c r="BD349" s="22" t="n"/>
      <c r="BE349" s="22">
        <f>X349</f>
        <v/>
      </c>
      <c r="BF349" s="18">
        <f>IF(BD349&gt;0,(BE349-BD349)/BD349,0)</f>
        <v/>
      </c>
      <c r="BG349" s="548">
        <f>IF(BF349&gt;0.05,4,IF(BF349&gt;0,2,IF(BF349&lt;-0.05,-2,IF(BF349&lt;0.1,-4))))</f>
        <v/>
      </c>
      <c r="BH349" s="225" t="n"/>
      <c r="BI349" s="225">
        <f>BH349*M349</f>
        <v/>
      </c>
      <c r="BJ349" s="225">
        <f>IF(BH349&gt;5,-1,IF(BH349&gt;4,0,IF(BH349&gt;3,1,IF(BH349&gt;2,2,IF(BH349&gt;1,2, IF(BH349=0,2,IF(BH349&lt;-5,-2,IF(BH349&lt;4,2,IF(BH349&lt;0,1)))))))))</f>
        <v/>
      </c>
      <c r="BK349" s="31" t="n"/>
      <c r="BL349" s="31">
        <f>BK349*M349</f>
        <v/>
      </c>
      <c r="BM349" s="548">
        <f>IF(BK349&gt;40,4,IF(BK349&gt;30,3.5,IF(BK349&gt;20,3,IF(BK349&gt;10,2,IF(BK349&gt;0,1,IF(BK349=0,0.5,IF(BK349&lt;-40,-4,IF(BK349&lt;-30,-3,IF(BK349&lt;-20,-2.5,IF(BK349&lt;-10,-2,IF(BK349&lt;0,0)))))))))))</f>
        <v/>
      </c>
      <c r="BN349" s="61" t="n"/>
      <c r="BO349" s="61">
        <f>BN349*M349</f>
        <v/>
      </c>
      <c r="BP349" s="548">
        <f>IF(BN349&lt;10,5,IF(BN349&lt;20,4,IF(BN349&lt;30,3,IF(BN349&lt;40,2,IF(BN349&lt;50,1,IF(BN349=50,0,IF(BN349&gt;90,-5,IF(BN349&gt;80,-4,IF(BN349&gt;70,-3,IF(BN349&gt;60,-2,IF(BN349&gt;50,-1,0)))))))))))</f>
        <v/>
      </c>
      <c r="BQ349" s="206" t="n"/>
      <c r="BR349" s="61" t="n"/>
      <c r="BS349" s="337">
        <f>BR349*M349</f>
        <v/>
      </c>
      <c r="BT349" s="225">
        <f>IF(BR349=1,20,IF(BR349&gt;0.9,16,IF(BR349&gt;0.8,12,IF(BR349&gt;0.7,8,IF(BR349&gt;0.6,4,IF(BR349&gt;0.5,0,IF(BR349&gt;0.4,-1,IF(BR349&gt;0.3,-2,IF(BR349&gt;0.2,-3,IF(BR349&gt;0.1,-4,IF(BR349&gt;0,-5,IF(BR349=0,-5))))))))))))</f>
        <v/>
      </c>
      <c r="BU349" s="61" t="n"/>
      <c r="BV349" s="548" t="n"/>
      <c r="BW349" s="548">
        <f>IF(BV349=$BZ$1,8,IF(BV349=$CA$1,4,IF(BV349=$CB$1,0,IF(BV349=$CC$1,-4,IF(BV349=$CE$1,-8)))))</f>
        <v/>
      </c>
      <c r="BX349" s="206" t="inlineStr">
        <is>
          <t>˄</t>
        </is>
      </c>
      <c r="BY349" s="206">
        <f>IF(BX349=BR$1,5,IF(BX349=BV$1,0,IF(BX349=BX$1,-5)))</f>
        <v/>
      </c>
      <c r="BZ349" s="554" t="n"/>
      <c r="CA349" s="548" t="inlineStr">
        <is>
          <t>Buy</t>
        </is>
      </c>
      <c r="CB349" s="61" t="n"/>
      <c r="CC349" s="61" t="n"/>
      <c r="CD349" s="332" t="n"/>
      <c r="CL349" s="332" t="n"/>
    </row>
    <row r="350" hidden="1" ht="15.75" customHeight="1" s="545">
      <c r="B350" s="246" t="n"/>
      <c r="C350" s="246" t="n"/>
      <c r="D350" s="246" t="n"/>
      <c r="E350" s="246" t="n"/>
      <c r="F350" s="246" t="n"/>
      <c r="G350" s="246" t="n"/>
      <c r="H350" s="246" t="n"/>
      <c r="I350" s="246" t="n"/>
      <c r="J350" s="246" t="n"/>
      <c r="K350" s="246" t="n"/>
      <c r="L350" s="270" t="n"/>
      <c r="M350" s="358" t="n"/>
      <c r="N350" s="335" t="n"/>
      <c r="O350" s="246" t="n"/>
      <c r="P350" s="246" t="n"/>
      <c r="Q350" s="246" t="n"/>
      <c r="R350" s="246" t="n"/>
      <c r="S350" s="249" t="n"/>
      <c r="T350" s="246" t="n"/>
      <c r="U350" s="547" t="n"/>
      <c r="X350" s="80" t="n"/>
      <c r="Y350" s="189" t="n"/>
      <c r="Z350" s="189" t="n"/>
      <c r="AA350" s="22">
        <f>AN350+AP350+AR350+AZ350+BB350+BG350+BJ350+BM350+BT350+BW350+BY350+AC350+AI350+BP350+AK350</f>
        <v/>
      </c>
      <c r="AB350" s="336">
        <f>IF(X350&gt;0,AB$338,0)</f>
        <v/>
      </c>
      <c r="AC350" s="337">
        <f>IF(AB350&gt;0,AC$338,0)</f>
        <v/>
      </c>
      <c r="AD350" s="366">
        <f>AB350*M350</f>
        <v/>
      </c>
      <c r="AE350" s="337">
        <f>AC350*M350</f>
        <v/>
      </c>
      <c r="AF350" s="332" t="n"/>
      <c r="AG350" s="332" t="n"/>
      <c r="AH350" s="225">
        <f>IF(AF350&gt;2500000,AQ$2,IF(AF350&gt;1000000,AR$2,IF(AF350&gt;750000,AS$2,IF(AF350&gt;500000,AT$2,IF(AF350&lt;500000,AU$2)))))</f>
        <v/>
      </c>
      <c r="AI350" s="31">
        <f>IF(AH350=AQ$2,20,IF(AH350=AR$2,15,IF(AH350=AS$2,10,IF(AH350=AT$2,5,IF(AH350=AU$2,0)))))</f>
        <v/>
      </c>
      <c r="AJ350" s="284" t="n"/>
      <c r="AK350" s="31">
        <f>IF(AJ350&gt;84,20,IF(AJ350&gt;80,15,IF(AJ350&gt;75,10,IF(AJ350&gt;70,5,IF(AJ350&gt;49,0,IF(AJ350&lt;1,0,IF(AJ350&lt;20,-20,IF(AJ350&lt;30,-15,IF(AJ350&lt;40,-10,IF(AJ350&lt;50,-5))))))))))</f>
        <v/>
      </c>
      <c r="AL350" s="22" t="n"/>
      <c r="AM350" s="550" t="n"/>
      <c r="AN350" s="22">
        <f>IF(AM350=$AN$1,20,IF(AM350=$AO$1,17,IF(AM350=$AP$1,12,IF(AM350=$AQ$1,5,IF(AM350=$AR$1,0)))))</f>
        <v/>
      </c>
      <c r="AP350" s="31" t="n"/>
      <c r="AQ350" s="175" t="n"/>
      <c r="AR350" s="548">
        <f>IF(AQ350=$AS$1,20,IF(AQ350=$AU$1,18,IF(AQ350=$AW$1,14,IF(AQ350=$AY$1,10,IF(AQ350=$BA$1,5,IF(AQ350=$BC$1,0,IF(AQ350=$BD$1,-2.5)))))))</f>
        <v/>
      </c>
      <c r="AS350" s="189" t="n"/>
      <c r="AT350" s="22">
        <f>IF(AS350&lt;1,5,IF(AS350&lt;2,0,IF(AS350&gt;2,-5, IF(AS350=0,5,IF(AS350&lt;0,-7)))))</f>
        <v/>
      </c>
      <c r="AU350" s="189" t="n"/>
      <c r="AV350" s="22">
        <f>IF(AU350&lt;0,-7,IF(AU350&lt;15,5,IF(AU350&lt;25,2,IF(AU350=25,-5,IF(AU350&gt;25,0)))))</f>
        <v/>
      </c>
      <c r="AW350" s="189" t="n"/>
      <c r="AX350" s="22">
        <f>IF(AW350=1,5,IF(AW350&lt;1,5,IF(AW350&gt;1,0)))</f>
        <v/>
      </c>
      <c r="AY350" s="189" t="n"/>
      <c r="AZ350" s="189">
        <f>IF(AY350=$AS$1,20,IF(AY350=$AU$1,18,IF(AY350=$AW$1,14,IF(AY350=$AY$1,10,IF(AY350=$BA$1,5,IF(AY350=$BC$1,0,IF(AY350=$BD$1,-2.5)))))))</f>
        <v/>
      </c>
      <c r="BA350" s="18" t="n"/>
      <c r="BB350" s="548">
        <f>IF(BA350&gt;0.05,2,IF(BA350&gt;0,1,IF(BA350&lt;-0.05,-1,IF(BA350&lt;0.1,-2))))</f>
        <v/>
      </c>
      <c r="BC350" s="554" t="n">
        <v>45657</v>
      </c>
      <c r="BD350" s="22" t="n"/>
      <c r="BE350" s="22">
        <f>X350</f>
        <v/>
      </c>
      <c r="BF350" s="18">
        <f>IF(BD350&gt;0,(BE350-BD350)/BD350,0)</f>
        <v/>
      </c>
      <c r="BG350" s="548">
        <f>IF(BF350&gt;0.05,4,IF(BF350&gt;0,2,IF(BF350&lt;-0.05,-2,IF(BF350&lt;0.1,-4))))</f>
        <v/>
      </c>
      <c r="BH350" s="225" t="n"/>
      <c r="BI350" s="225">
        <f>BH350*M350</f>
        <v/>
      </c>
      <c r="BJ350" s="225">
        <f>IF(BH350&gt;5,-1,IF(BH350&gt;4,0,IF(BH350&gt;3,1,IF(BH350&gt;2,2,IF(BH350&gt;1,2, IF(BH350=0,2,IF(BH350&lt;-5,-2,IF(BH350&lt;4,2,IF(BH350&lt;0,1)))))))))</f>
        <v/>
      </c>
      <c r="BK350" s="31" t="n"/>
      <c r="BL350" s="31">
        <f>BK350*M350</f>
        <v/>
      </c>
      <c r="BM350" s="548">
        <f>IF(BK350&gt;40,4,IF(BK350&gt;30,3.5,IF(BK350&gt;20,3,IF(BK350&gt;10,2,IF(BK350&gt;0,1,IF(BK350=0,0.5,IF(BK350&lt;-40,-4,IF(BK350&lt;-30,-3,IF(BK350&lt;-20,-2.5,IF(BK350&lt;-10,-2,IF(BK350&lt;0,0)))))))))))</f>
        <v/>
      </c>
      <c r="BN350" s="61" t="n"/>
      <c r="BO350" s="61">
        <f>BN350*M350</f>
        <v/>
      </c>
      <c r="BP350" s="548">
        <f>IF(BN350&lt;10,5,IF(BN350&lt;20,4,IF(BN350&lt;30,3,IF(BN350&lt;40,2,IF(BN350&lt;50,1,IF(BN350=50,0,IF(BN350&gt;90,-5,IF(BN350&gt;80,-4,IF(BN350&gt;70,-3,IF(BN350&gt;60,-2,IF(BN350&gt;50,-1,0)))))))))))</f>
        <v/>
      </c>
      <c r="BQ350" s="206" t="n"/>
      <c r="BR350" s="61" t="n"/>
      <c r="BS350" s="337">
        <f>BR350*M350</f>
        <v/>
      </c>
      <c r="BT350" s="225">
        <f>IF(BR350=1,20,IF(BR350&gt;0.9,16,IF(BR350&gt;0.8,12,IF(BR350&gt;0.7,8,IF(BR350&gt;0.6,4,IF(BR350&gt;0.5,0,IF(BR350&gt;0.4,-1,IF(BR350&gt;0.3,-2,IF(BR350&gt;0.2,-3,IF(BR350&gt;0.1,-4,IF(BR350&gt;0,-5,IF(BR350=0,-5))))))))))))</f>
        <v/>
      </c>
      <c r="BU350" s="61" t="n"/>
      <c r="BV350" s="548" t="n"/>
      <c r="BW350" s="548">
        <f>IF(BV350=$BZ$1,8,IF(BV350=$CA$1,4,IF(BV350=$CB$1,0,IF(BV350=$CC$1,-4,IF(BV350=$CE$1,-8)))))</f>
        <v/>
      </c>
      <c r="BX350" s="206" t="inlineStr">
        <is>
          <t>˄</t>
        </is>
      </c>
      <c r="BY350" s="206">
        <f>IF(BX350=BR$1,5,IF(BX350=BV$1,0,IF(BX350=BX$1,-5)))</f>
        <v/>
      </c>
      <c r="BZ350" s="554" t="n"/>
      <c r="CA350" s="548" t="inlineStr">
        <is>
          <t>Buy</t>
        </is>
      </c>
      <c r="CB350" s="61" t="n"/>
      <c r="CC350" s="61" t="n"/>
      <c r="CD350" s="332" t="n"/>
      <c r="CL350" s="332" t="n"/>
    </row>
    <row r="351">
      <c r="B351" s="246" t="n"/>
      <c r="C351" s="246" t="n"/>
      <c r="D351" s="246" t="n"/>
      <c r="E351" s="246" t="n"/>
      <c r="F351" s="246" t="n"/>
      <c r="G351" s="246" t="n"/>
      <c r="H351" s="246" t="n"/>
      <c r="I351" s="246" t="n"/>
      <c r="J351" s="246" t="n"/>
      <c r="K351" s="246" t="n"/>
      <c r="L351" s="270" t="n"/>
      <c r="M351" s="358" t="n"/>
      <c r="N351" s="335" t="n"/>
      <c r="O351" s="246" t="n"/>
      <c r="P351" s="246" t="n"/>
      <c r="Q351" s="246" t="n"/>
      <c r="R351" s="246" t="n"/>
      <c r="S351" s="249" t="n"/>
      <c r="T351" s="246" t="n"/>
      <c r="U351" s="547" t="n"/>
      <c r="X351" s="80" t="n"/>
      <c r="Y351" s="189" t="n"/>
      <c r="Z351" s="189" t="n"/>
      <c r="AA351" s="189" t="n"/>
      <c r="AB351" s="338" t="n"/>
      <c r="AC351" s="337" t="n"/>
      <c r="AD351" s="366" t="n"/>
      <c r="AE351" s="337" t="n"/>
      <c r="AF351" s="332" t="n"/>
      <c r="AG351" s="332" t="n"/>
      <c r="AH351" s="225" t="n"/>
      <c r="AI351" s="31" t="n"/>
      <c r="AJ351" s="284" t="n"/>
      <c r="AK351" s="31" t="n"/>
      <c r="AL351" s="22" t="n"/>
      <c r="AM351" s="550" t="n"/>
      <c r="AN351" s="22" t="n"/>
      <c r="AP351" s="31" t="n"/>
      <c r="AQ351" s="189" t="n"/>
      <c r="AR351" s="189" t="n"/>
      <c r="AS351" s="189" t="n"/>
      <c r="AT351" s="189" t="n"/>
      <c r="AU351" s="189" t="n"/>
      <c r="AV351" s="189" t="n"/>
      <c r="AW351" s="189" t="n"/>
      <c r="AX351" s="189" t="n"/>
      <c r="AY351" s="189" t="n"/>
      <c r="AZ351" s="189" t="n"/>
      <c r="BA351" s="189" t="n"/>
      <c r="BB351" s="189" t="n"/>
      <c r="BC351" s="189" t="n"/>
      <c r="BD351" s="189" t="n"/>
      <c r="BE351" s="189" t="n"/>
      <c r="BF351" s="189" t="n"/>
      <c r="BG351" s="189" t="n"/>
      <c r="BH351" s="189" t="n"/>
      <c r="BI351" s="189" t="n"/>
      <c r="BJ351" s="189" t="n"/>
      <c r="BK351" s="189" t="n"/>
      <c r="BL351" s="189" t="n"/>
      <c r="BM351" s="189" t="n"/>
      <c r="BN351" s="189" t="n"/>
      <c r="BO351" s="189" t="n"/>
      <c r="BP351" s="189" t="n"/>
      <c r="BQ351" s="189" t="n"/>
      <c r="BR351" s="189" t="n"/>
      <c r="BS351" s="337" t="n"/>
      <c r="BT351" s="225" t="n"/>
      <c r="BU351" s="61" t="n"/>
      <c r="BV351" s="548" t="n"/>
      <c r="BW351" s="548" t="n"/>
      <c r="BX351" s="206" t="n"/>
      <c r="BY351" s="206" t="n"/>
      <c r="BZ351" s="225" t="n"/>
      <c r="CA351" s="548" t="n"/>
      <c r="CB351" s="61" t="n"/>
      <c r="CC351" s="61" t="n"/>
      <c r="CD351" s="332" t="n"/>
      <c r="CL351" s="332" t="n"/>
    </row>
    <row r="352" ht="17" customHeight="1" s="545">
      <c r="B352" s="246" t="n"/>
      <c r="C352" s="246" t="n"/>
      <c r="D352" s="246" t="n"/>
      <c r="E352" s="246" t="n"/>
      <c r="F352" s="246" t="n"/>
      <c r="G352" s="246" t="n"/>
      <c r="H352" s="246" t="n"/>
      <c r="I352" s="246" t="n"/>
      <c r="J352" s="246" t="n"/>
      <c r="K352" s="246" t="n"/>
      <c r="L352" s="270" t="n"/>
      <c r="M352" s="358" t="n"/>
      <c r="N352" s="335" t="n"/>
      <c r="O352" s="246" t="n"/>
      <c r="P352" s="246" t="n"/>
      <c r="Q352" s="246" t="n"/>
      <c r="R352" s="246" t="n"/>
      <c r="S352" s="249" t="n"/>
      <c r="T352" s="456" t="inlineStr">
        <is>
          <t>XLV</t>
        </is>
      </c>
      <c r="U352" s="444" t="inlineStr">
        <is>
          <t>Health Care Services</t>
        </is>
      </c>
      <c r="X352" s="80" t="n"/>
      <c r="Y352" s="189" t="n"/>
      <c r="Z352" s="189" t="n"/>
      <c r="AA352" s="189" t="n"/>
      <c r="AB352" s="455">
        <f>VLOOKUP(CLEAN(TRIM(T352)), 'ETF''s'!$B$7:$C$42, 2, FALSE)</f>
        <v/>
      </c>
      <c r="AC352" s="506">
        <f>VLOOKUP(CLEAN(TRIM(T352)), 'ETF''s'!$B$7:$D$42, 3, FALSE)</f>
        <v/>
      </c>
      <c r="AD352" s="366" t="n"/>
      <c r="AE352" s="337" t="n"/>
      <c r="AF352" s="332" t="n"/>
      <c r="AG352" s="332" t="n"/>
      <c r="AH352" s="225" t="n"/>
      <c r="AI352" s="31" t="n"/>
      <c r="AJ352" s="284" t="n"/>
      <c r="AK352" s="31" t="n"/>
      <c r="AL352" s="22" t="n"/>
      <c r="AM352" s="550" t="n"/>
      <c r="AN352" s="22" t="n"/>
      <c r="AP352" s="31" t="n"/>
      <c r="AQ352" s="189" t="n"/>
      <c r="AR352" s="548" t="n"/>
      <c r="AS352" s="189" t="n"/>
      <c r="AT352" s="22" t="n"/>
      <c r="AU352" s="189" t="n"/>
      <c r="AV352" s="189" t="n"/>
      <c r="AW352" s="189" t="n"/>
      <c r="AX352" s="189" t="n"/>
      <c r="AY352" s="189" t="n"/>
      <c r="AZ352" s="189" t="n"/>
      <c r="BA352" s="189" t="n"/>
      <c r="BB352" s="189" t="n"/>
      <c r="BC352" s="189" t="n"/>
      <c r="BD352" s="189" t="n"/>
      <c r="BE352" s="189" t="n"/>
      <c r="BF352" s="189" t="n"/>
      <c r="BG352" s="189" t="n"/>
      <c r="BH352" s="189" t="n"/>
      <c r="BI352" s="189" t="n"/>
      <c r="BJ352" s="189" t="n"/>
      <c r="BK352" s="189" t="n"/>
      <c r="BL352" s="189" t="n"/>
      <c r="BM352" s="189" t="n"/>
      <c r="BN352" s="189" t="n"/>
      <c r="BO352" s="189" t="n"/>
      <c r="BP352" s="189" t="n"/>
      <c r="BQ352" s="189" t="n"/>
      <c r="BR352" s="189" t="n"/>
      <c r="BS352" s="189" t="n"/>
      <c r="BT352" s="189" t="n"/>
      <c r="BU352" s="189" t="n"/>
      <c r="BV352" s="189" t="n"/>
      <c r="BW352" s="189" t="n"/>
      <c r="BX352" s="189" t="n"/>
      <c r="BY352" s="189" t="n"/>
      <c r="BZ352" s="189" t="n"/>
      <c r="CA352" s="548" t="n"/>
      <c r="CB352" s="61" t="n"/>
      <c r="CC352" s="61" t="n"/>
      <c r="CD352" s="332" t="n"/>
      <c r="CL352" s="332" t="n"/>
      <c r="CR352" t="inlineStr">
        <is>
          <t>Health Care Services</t>
        </is>
      </c>
    </row>
    <row r="353">
      <c r="B353" s="246" t="n"/>
      <c r="C353" s="246" t="n"/>
      <c r="D353" s="246" t="n"/>
      <c r="E353" s="246" t="n"/>
      <c r="F353" s="246" t="n"/>
      <c r="G353" s="246" t="n"/>
      <c r="H353" s="246" t="n"/>
      <c r="I353" s="246" t="n"/>
      <c r="J353" s="246" t="n"/>
      <c r="K353" s="246" t="n"/>
      <c r="L353" s="270" t="n"/>
      <c r="M353" s="358" t="n"/>
      <c r="N353" s="335" t="n"/>
      <c r="O353" s="246" t="n"/>
      <c r="P353" s="246" t="n"/>
      <c r="Q353" s="246" t="n"/>
      <c r="R353" s="246" t="n"/>
      <c r="S353" s="249">
        <f>IF(BN353&lt;30,$BX$1,IF(BN353&gt;70,$BR$1,$BV$1))</f>
        <v/>
      </c>
      <c r="T353" s="183" t="n"/>
      <c r="U353" s="255" t="inlineStr">
        <is>
          <t>CVS</t>
        </is>
      </c>
      <c r="V353" s="469" t="inlineStr">
        <is>
          <t>CVS Health</t>
        </is>
      </c>
      <c r="X353" s="189" t="n">
        <v>77.12</v>
      </c>
      <c r="Y353" s="189" t="n"/>
      <c r="Z353" s="189" t="n"/>
      <c r="AA353" s="22">
        <f>AN353+AP353+AR353+AZ353+BB353+BG353+BJ353+BM353+BT353+BW353+BY353+AC353+AI353+BP353+AK353</f>
        <v/>
      </c>
      <c r="AB353" s="31">
        <f>IF(X353&gt;0,AB$352,0)</f>
        <v/>
      </c>
      <c r="AC353" s="61">
        <f>IF(AB353&gt;0,AC$352,0)</f>
        <v/>
      </c>
      <c r="AD353" s="366">
        <f>AB353*M353</f>
        <v/>
      </c>
      <c r="AE353" s="337">
        <f>AC353*M353</f>
        <v/>
      </c>
      <c r="AF353" s="332" t="n">
        <v>1281097</v>
      </c>
      <c r="AG353" s="332" t="n">
        <v>15103</v>
      </c>
      <c r="AH353" s="225">
        <f>IF(AF353&gt;2500000,AQ$2,IF(AF353&gt;1000000,AR$2,IF(AF353&gt;750000,AS$2,IF(AF353&gt;500000,AT$2,IF(AF353&lt;500000,AU$2)))))</f>
        <v/>
      </c>
      <c r="AI353" s="189">
        <f>IF(AH353=AQ$2,20,IF(AH353=AR$2,15,IF(AH353=AS$2,10,IF(AH353=AT$2,5,IF(AH353=AU$2,0)))))</f>
        <v/>
      </c>
      <c r="AJ353" s="31" t="n">
        <v>65</v>
      </c>
      <c r="AK353" s="189">
        <f>IF(AJ353&gt;84,20,IF(AJ353&gt;80,15,IF(AJ353&gt;75,10,IF(AJ353&gt;70,5,IF(AJ353&gt;49,0,IF(AJ353&lt;1,0,IF(AJ353&lt;20,-20,IF(AJ353&lt;30,-15,IF(AJ353&lt;40,-10,IF(AJ353&lt;50,-5))))))))))</f>
        <v/>
      </c>
      <c r="AL353" s="253" t="n"/>
      <c r="AM353" s="371" t="inlineStr">
        <is>
          <t>B</t>
        </is>
      </c>
      <c r="AN353" s="253">
        <f>IF(AM353=$AN$1,20,IF(AM353=$AO$1,17,IF(AM353=$AP$1,12,IF(AM353=$AQ$1,5,IF(AM353=$AR$1,0)))))</f>
        <v/>
      </c>
      <c r="AO353" s="253" t="n"/>
      <c r="AP353" s="253" t="n"/>
      <c r="AQ353" s="175" t="inlineStr">
        <is>
          <t>Neutral</t>
        </is>
      </c>
      <c r="AR353" s="253">
        <f>IF(AQ353=$AS$1,20,IF(AQ353=$AU$1,18,IF(AQ353=$AW$1,14,IF(AQ353=$AY$1,10,IF(AQ353=$BA$1,5,IF(AQ353=$BC$1,0,IF(AQ353=$BD$1,-2.5)))))))</f>
        <v/>
      </c>
      <c r="AS353" s="189" t="n">
        <v>0.92</v>
      </c>
      <c r="AT353" s="189">
        <f>IF(AS353&lt;1,5,IF(AS353&lt;2,0,IF(AS353&gt;2,-5, IF(AS353=0,5,IF(AS353&lt;0,-7)))))</f>
        <v/>
      </c>
      <c r="AU353" s="189" t="n">
        <v>21.34</v>
      </c>
      <c r="AV353" s="189">
        <f>IF(AU353&lt;0,-7,IF(AU353&lt;15,5,IF(AU353&lt;25,2,IF(AU353=25,-5,IF(AU353&gt;25,0)))))</f>
        <v/>
      </c>
      <c r="AW353" s="189" t="n">
        <v>1.11</v>
      </c>
      <c r="AX353" s="189">
        <f>IF(AW353=1,5,IF(AW353&lt;1,5,IF(AW353&gt;1,0)))</f>
        <v/>
      </c>
      <c r="AY353" s="175" t="inlineStr">
        <is>
          <t>Neutral</t>
        </is>
      </c>
      <c r="AZ353" s="189">
        <f>IF(AY353=$AS$1,20,IF(AY353=$AU$1,18,IF(AY353=$AW$1,14,IF(AY353=$AY$1,10,IF(AY353=$BA$1,5,IF(AY353=$BC$1,0,IF(AY353=$BD$1,-2.5)))))))</f>
        <v/>
      </c>
      <c r="BA353" s="18" t="n">
        <v>0.178</v>
      </c>
      <c r="BB353" s="18">
        <f>IF(BA353&gt;0.05,2,IF(BA353&gt;0,1,IF(BA353&lt;-0.05,-1,IF(BA353&lt;0.1,-2))))</f>
        <v/>
      </c>
      <c r="BC353" s="554" t="n">
        <v>45657</v>
      </c>
      <c r="BD353" s="22" t="n">
        <v>43.4</v>
      </c>
      <c r="BE353" s="22">
        <f>X353</f>
        <v/>
      </c>
      <c r="BF353" s="18">
        <f>IF(BD353&gt;0,(BE353-BD353)/BD353,0)</f>
        <v/>
      </c>
      <c r="BG353" s="18">
        <f>IF(BF353&gt;0.05,4,IF(BF353&gt;0,2,IF(BF353&lt;-0.05,-2,IF(BF353&lt;0.1,-4))))</f>
        <v/>
      </c>
      <c r="BH353" s="225" t="n">
        <v>3.5</v>
      </c>
      <c r="BI353" s="225">
        <f>BH353*M353</f>
        <v/>
      </c>
      <c r="BJ353" s="225">
        <f>IF(BH353&gt;5,-1,IF(BH353&gt;4,0,IF(BH353&gt;3,1,IF(BH353&gt;2,2,IF(BH353&gt;1,2, IF(BH353=0,2,IF(BH353&lt;-5,-2,IF(BH353&lt;4,2,IF(BH353&lt;0,1)))))))))</f>
        <v/>
      </c>
      <c r="BK353" s="548" t="n">
        <v>11</v>
      </c>
      <c r="BL353" s="548">
        <f>BK353*M353</f>
        <v/>
      </c>
      <c r="BM353" s="548">
        <f>IF(BK353&gt;40,4,IF(BK353&gt;30,3.5,IF(BK353&gt;20,3,IF(BK353&gt;10,2,IF(BK353&gt;0,1,IF(BK353=0,0.5,IF(BK353&lt;-40,-4,IF(BK353&lt;-30,-3,IF(BK353&lt;-20,-2.5,IF(BK353&lt;-10,-2,IF(BK353&lt;0,0)))))))))))</f>
        <v/>
      </c>
      <c r="BN353" s="548" t="n">
        <v>43</v>
      </c>
      <c r="BO353" s="61">
        <f>BN353*M353</f>
        <v/>
      </c>
      <c r="BP353" s="548">
        <f>IF(BN353&lt;10,5,IF(BN353&lt;20,4,IF(BN353&lt;30,3,IF(BN353&lt;40,2,IF(BN353&lt;50,1,IF(BN353=50,0,IF(BN353&gt;90,-5,IF(BN353&gt;80,-4,IF(BN353&gt;70,-3,IF(BN353&gt;60,-2,IF(BN353&gt;50,-1,0)))))))))))</f>
        <v/>
      </c>
      <c r="BQ353" s="548" t="n"/>
      <c r="BR353" s="61" t="n">
        <v>0.59</v>
      </c>
      <c r="BS353" s="337">
        <f>BR353*M353</f>
        <v/>
      </c>
      <c r="BT353" s="61">
        <f>IF(BR353=1,20,IF(BR353&gt;0.9,16,IF(BR353&gt;0.8,12,IF(BR353&gt;0.7,8,IF(BR353&gt;0.6,4,IF(BR353&gt;0.5,0,IF(BR353&gt;0.4,-1,IF(BR353&gt;0.3,-2,IF(BR353&gt;0.2,-3,IF(BR353&gt;0.1,-4,IF(BR353&gt;0,-5,IF(BR353=0,-5))))))))))))</f>
        <v/>
      </c>
      <c r="BU353" s="61" t="n"/>
      <c r="BV353" s="548" t="inlineStr">
        <is>
          <t>Bull</t>
        </is>
      </c>
      <c r="BW353" s="548">
        <f>IF(BV353=$BZ$1,8,IF(BV353=$CA$1,4,IF(BV353=$CB$1,0,IF(BV353=$CC$1,-4,IF(BV353=$CE$1,-8)))))</f>
        <v/>
      </c>
      <c r="BX353" s="206" t="inlineStr">
        <is>
          <t>˄</t>
        </is>
      </c>
      <c r="BY353" s="206">
        <f>IF(BX353=BR$1,5,IF(BX353=BV$1,0,IF(BX353=BX$1,-5)))</f>
        <v/>
      </c>
      <c r="BZ353" s="554" t="n"/>
      <c r="CA353" s="548" t="inlineStr">
        <is>
          <t>Buy</t>
        </is>
      </c>
      <c r="CB353" s="61" t="n"/>
      <c r="CC353" s="61" t="n"/>
      <c r="CD353" s="61" t="n"/>
      <c r="CL353" s="332" t="n"/>
      <c r="CR353" t="inlineStr">
        <is>
          <t>CVS</t>
        </is>
      </c>
    </row>
    <row r="354">
      <c r="B354" s="246" t="n"/>
      <c r="C354" s="246" t="n"/>
      <c r="D354" s="246" t="n"/>
      <c r="E354" s="246" t="n"/>
      <c r="F354" s="246" t="n"/>
      <c r="G354" s="246" t="n"/>
      <c r="H354" s="246" t="n"/>
      <c r="I354" s="246" t="n"/>
      <c r="J354" s="246" t="n"/>
      <c r="K354" s="246" t="n"/>
      <c r="L354" s="270" t="n"/>
      <c r="M354" s="358" t="n"/>
      <c r="N354" s="335" t="n"/>
      <c r="O354" s="246" t="n"/>
      <c r="P354" s="246" t="n"/>
      <c r="Q354" s="246" t="n"/>
      <c r="R354" s="246" t="n"/>
      <c r="S354" s="249">
        <f>IF(BN354&lt;30,$BX$1,IF(BN354&gt;70,$BR$1,$BV$1))</f>
        <v/>
      </c>
      <c r="T354" s="236" t="n"/>
      <c r="U354" s="547" t="inlineStr">
        <is>
          <t>SDGR</t>
        </is>
      </c>
      <c r="V354" t="inlineStr">
        <is>
          <t>Schrödinger, Inc.</t>
        </is>
      </c>
      <c r="X354" s="80" t="n">
        <v>20.16</v>
      </c>
      <c r="Y354" s="189" t="n"/>
      <c r="Z354" s="189" t="n"/>
      <c r="AA354" s="22">
        <f>AN354+AP354+AR354+AZ354+BB354+BG354+BJ354+BM354+BT354+BW354+BY354+AC354+AI354+BP354+AK354</f>
        <v/>
      </c>
      <c r="AB354" s="31">
        <f>IF(X354&gt;0,AB$352,0)</f>
        <v/>
      </c>
      <c r="AC354" s="61">
        <f>IF(AB354&gt;0,AC$352,0)</f>
        <v/>
      </c>
      <c r="AD354" s="366">
        <f>AB354*M354</f>
        <v/>
      </c>
      <c r="AE354" s="337">
        <f>AC354*M354</f>
        <v/>
      </c>
      <c r="AF354" s="332" t="n">
        <v>229930</v>
      </c>
      <c r="AG354" s="332" t="n">
        <v>128363</v>
      </c>
      <c r="AH354" s="225">
        <f>IF(AF354&gt;2500000,AQ$2,IF(AF354&gt;1000000,AR$2,IF(AF354&gt;750000,AS$2,IF(AF354&gt;500000,AT$2,IF(AF354&lt;500000,AU$2)))))</f>
        <v/>
      </c>
      <c r="AI354" s="31">
        <f>IF(AH354=AQ$2,20,IF(AH354=AR$2,15,IF(AH354=AS$2,10,IF(AH354=AT$2,5,IF(AH354=AU$2,0)))))</f>
        <v/>
      </c>
      <c r="AJ354" s="31" t="n">
        <v>33</v>
      </c>
      <c r="AK354" s="31">
        <f>IF(AJ354&gt;84,20,IF(AJ354&gt;80,15,IF(AJ354&gt;75,10,IF(AJ354&gt;70,5,IF(AJ354&gt;49,0,IF(AJ354&lt;1,0,IF(AJ354&lt;20,-20,IF(AJ354&lt;30,-15,IF(AJ354&lt;40,-10,IF(AJ354&lt;50,-5))))))))))</f>
        <v/>
      </c>
      <c r="AL354" s="22" t="n"/>
      <c r="AM354" s="550" t="inlineStr">
        <is>
          <t>C</t>
        </is>
      </c>
      <c r="AN354" s="22">
        <f>IF(AM354=$AN$1,20,IF(AM354=$AO$1,17,IF(AM354=$AP$1,12,IF(AM354=$AQ$1,5,IF(AM354=$AR$1,0)))))</f>
        <v/>
      </c>
      <c r="AP354" s="31" t="n"/>
      <c r="AQ354" s="271" t="inlineStr">
        <is>
          <t>Neutral-</t>
        </is>
      </c>
      <c r="AR354" s="548">
        <f>IF(AQ354=$AS$1,20,IF(AQ354=$AU$1,18,IF(AQ354=$AW$1,14,IF(AQ354=$AY$1,10,IF(AQ354=$BA$1,5,IF(AQ354=$BC$1,0,IF(AQ354=$BD$1,-2.5)))))))</f>
        <v/>
      </c>
      <c r="AS354" s="189" t="n">
        <v>28</v>
      </c>
      <c r="AT354" s="22">
        <f>IF(AS354&lt;1,5,IF(AS354&lt;2,0,IF(AS354&gt;2,-5, IF(AS354=0,5,IF(AS354&lt;0,-7)))))</f>
        <v/>
      </c>
      <c r="AU354" s="189" t="n">
        <v>8.58</v>
      </c>
      <c r="AV354" s="22">
        <f>IF(AU354&lt;0,-7,IF(AU354&lt;15,5,IF(AU354&lt;25,2,IF(AU354=25,-5,IF(AU354&gt;25,0)))))</f>
        <v/>
      </c>
      <c r="AW354" s="189" t="n">
        <v>-0.57</v>
      </c>
      <c r="AX354" s="22">
        <f>IF(AW354=1,5,IF(AW354&lt;1,5,IF(AW354&gt;1,0)))</f>
        <v/>
      </c>
      <c r="AY354" s="178" t="inlineStr">
        <is>
          <t>V Bearish</t>
        </is>
      </c>
      <c r="AZ354" s="189">
        <f>IF(AY354=$AS$1,20,IF(AY354=$AU$1,18,IF(AY354=$AW$1,14,IF(AY354=$AY$1,10,IF(AY354=$BA$1,5,IF(AY354=$BC$1,0,IF(AY354=$BD$1,-2.5)))))))</f>
        <v/>
      </c>
      <c r="BA354" s="18" t="n">
        <v>0.254</v>
      </c>
      <c r="BB354" s="548">
        <f>IF(BA354&gt;0.05,2,IF(BA354&gt;0,1,IF(BA354&lt;-0.05,-1,IF(BA354&lt;0.1,-2))))</f>
        <v/>
      </c>
      <c r="BC354" s="554" t="n">
        <v>45657</v>
      </c>
      <c r="BD354" s="22" t="n">
        <v>19.29</v>
      </c>
      <c r="BE354" s="22">
        <f>X354</f>
        <v/>
      </c>
      <c r="BF354" s="18">
        <f>IF(BD354&gt;0,(BE354-BD354)/BD354,0)</f>
        <v/>
      </c>
      <c r="BG354" s="548">
        <f>IF(BF354&gt;0.05,4,IF(BF354&gt;0,2,IF(BF354&lt;-0.05,-2,IF(BF354&lt;0.1,-4))))</f>
        <v/>
      </c>
      <c r="BH354" s="225" t="n">
        <v>0</v>
      </c>
      <c r="BI354" s="225">
        <f>BH354*#REF!</f>
        <v/>
      </c>
      <c r="BJ354" s="225">
        <f>IF(BH354&gt;5,-1,IF(BH354&gt;4,0,IF(BH354&gt;3,1,IF(BH354&gt;2,2,IF(BH354&gt;1,2, IF(BH354=0,2,IF(BH354&lt;-5,-2,IF(BH354&lt;4,2,IF(BH354&lt;0,1)))))))))</f>
        <v/>
      </c>
      <c r="BK354" s="31" t="n">
        <v>6</v>
      </c>
      <c r="BL354" s="31">
        <f>BK354*#REF!</f>
        <v/>
      </c>
      <c r="BM354" s="548">
        <f>IF(BK354&gt;40,4,IF(BK354&gt;30,3.5,IF(BK354&gt;20,3,IF(BK354&gt;10,2,IF(BK354&gt;0,1,IF(BK354=0,0.5,IF(BK354&lt;-40,-4,IF(BK354&lt;-30,-3,IF(BK354&lt;-20,-2.5,IF(BK354&lt;-10,-2,IF(BK354&lt;0,0)))))))))))</f>
        <v/>
      </c>
      <c r="BN354" s="61" t="n">
        <v>79</v>
      </c>
      <c r="BO354" s="61">
        <f>BN354*M354</f>
        <v/>
      </c>
      <c r="BP354" s="548">
        <f>IF(BN354&lt;10,5,IF(BN354&lt;20,4,IF(BN354&lt;30,3,IF(BN354&lt;40,2,IF(BN354&lt;50,1,IF(BN354=50,0,IF(BN354&gt;90,-5,IF(BN354&gt;80,-4,IF(BN354&gt;70,-3,IF(BN354&gt;60,-2,IF(BN354&gt;50,-1,0)))))))))))</f>
        <v/>
      </c>
      <c r="BQ354" s="206" t="n"/>
      <c r="BR354" s="61" t="n">
        <v>0.14</v>
      </c>
      <c r="BS354" s="337">
        <f>BR354*#REF!</f>
        <v/>
      </c>
      <c r="BT354" s="225">
        <f>IF(BR354=1,20,IF(BR354&gt;0.9,16,IF(BR354&gt;0.8,12,IF(BR354&gt;0.7,8,IF(BR354&gt;0.6,4,IF(BR354&gt;0.5,0,IF(BR354&gt;0.4,-1,IF(BR354&gt;0.3,-2,IF(BR354&gt;0.2,-3,IF(BR354&gt;0.1,-4,IF(BR354&gt;0,-5,IF(BR354=0,-5))))))))))))</f>
        <v/>
      </c>
      <c r="BU354" s="61" t="n"/>
      <c r="BV354" s="548" t="inlineStr">
        <is>
          <t>Bull</t>
        </is>
      </c>
      <c r="BW354" s="548">
        <f>IF(BV354=$BZ$1,8,IF(BV354=$CA$1,4,IF(BV354=$CB$1,0,IF(BV354=$CC$1,-4,IF(BV354=$CE$1,-8)))))</f>
        <v/>
      </c>
      <c r="BX354" s="206">
        <f>BX1</f>
        <v/>
      </c>
      <c r="BY354" s="206">
        <f>IF(BX354=BR$1,5,IF(BX354=BV$1,0,IF(BX354=BX$1,-5)))</f>
        <v/>
      </c>
      <c r="BZ354" s="554" t="n"/>
      <c r="CA354" s="548" t="inlineStr">
        <is>
          <t>Buy</t>
        </is>
      </c>
      <c r="CB354" s="61" t="n"/>
      <c r="CC354" s="61" t="n"/>
      <c r="CD354" s="61" t="n"/>
      <c r="CE354" t="inlineStr">
        <is>
          <t>Healthcare</t>
        </is>
      </c>
      <c r="CF354" t="inlineStr">
        <is>
          <t>Health Care Equipment &amp; Service</t>
        </is>
      </c>
      <c r="CG354" t="inlineStr">
        <is>
          <t>Health Care Technology</t>
        </is>
      </c>
      <c r="CH354" t="inlineStr">
        <is>
          <t>Health Care Services</t>
        </is>
      </c>
      <c r="CL354" s="332" t="n"/>
      <c r="CR354" t="inlineStr">
        <is>
          <t>SDGR</t>
        </is>
      </c>
    </row>
    <row r="355" hidden="1" ht="15.75" customHeight="1" s="545">
      <c r="B355" s="246" t="n"/>
      <c r="C355" s="246" t="n"/>
      <c r="D355" s="246" t="n"/>
      <c r="E355" s="246" t="n"/>
      <c r="F355" s="246" t="n"/>
      <c r="G355" s="246" t="n"/>
      <c r="H355" s="246" t="n"/>
      <c r="I355" s="246" t="n"/>
      <c r="J355" s="246" t="n"/>
      <c r="K355" s="246" t="n"/>
      <c r="L355" s="270" t="n"/>
      <c r="M355" s="358" t="n"/>
      <c r="N355" s="335" t="n"/>
      <c r="O355" s="246" t="n"/>
      <c r="P355" s="246" t="n"/>
      <c r="Q355" s="246" t="n"/>
      <c r="R355" s="246" t="n"/>
      <c r="Y355" s="189" t="n"/>
      <c r="Z355" s="189" t="n"/>
      <c r="AA355" s="22">
        <f>AN355+AP355+AR355+AZ355+BB355+BG355+BJ355+BM355+BT355+BW355+BY355+AC355+AI355+BP355+AK355</f>
        <v/>
      </c>
      <c r="AB355" s="31">
        <f>IF(X355&gt;0,AB$352,0)</f>
        <v/>
      </c>
      <c r="AC355" s="61">
        <f>IF(AB355&gt;0,AC$352,0)</f>
        <v/>
      </c>
      <c r="AD355" s="366">
        <f>AB355*M355</f>
        <v/>
      </c>
      <c r="AE355" s="337">
        <f>AC355*M355</f>
        <v/>
      </c>
      <c r="AF355" s="332" t="n"/>
      <c r="AG355" s="332" t="n"/>
      <c r="AH355" s="225">
        <f>IF(AF355&gt;2500000,AQ$2,IF(AF355&gt;1000000,AR$2,IF(AF355&gt;750000,AS$2,IF(AF355&gt;500000,AT$2,IF(AF355&lt;500000,AU$2)))))</f>
        <v/>
      </c>
      <c r="AI355" s="31">
        <f>IF(AH355=AQ$2,20,IF(AH355=AR$2,15,IF(AH355=AS$2,10,IF(AH355=AT$2,5,IF(AH355=AU$2,0)))))</f>
        <v/>
      </c>
      <c r="AJ355" s="284" t="n"/>
      <c r="AK355" s="31">
        <f>IF(AJ355&gt;84,20,IF(AJ355&gt;80,15,IF(AJ355&gt;75,10,IF(AJ355&gt;70,5,IF(AJ355&gt;49,0,IF(AJ355&lt;1,0,IF(AJ355&lt;20,-20,IF(AJ355&lt;30,-15,IF(AJ355&lt;40,-10,IF(AJ355&lt;50,-5))))))))))</f>
        <v/>
      </c>
      <c r="AL355" s="22" t="n"/>
      <c r="AM355" s="550" t="n"/>
      <c r="AN355" s="22">
        <f>IF(AM355=$AN$1,20,IF(AM355=$AO$1,17,IF(AM355=$AP$1,12,IF(AM355=$AQ$1,5,IF(AM355=$AR$1,0)))))</f>
        <v/>
      </c>
      <c r="AP355" s="31" t="n"/>
      <c r="AQ355" s="175" t="n"/>
      <c r="AR355" s="548">
        <f>IF(AQ355=$AS$1,20,IF(AQ355=$AU$1,18,IF(AQ355=$AW$1,14,IF(AQ355=$AY$1,10,IF(AQ355=$BA$1,5,IF(AQ355=$BC$1,0,IF(AQ355=$BD$1,-2.5)))))))</f>
        <v/>
      </c>
      <c r="AS355" s="189" t="n"/>
      <c r="AT355" s="22">
        <f>IF(AS355&lt;1,5,IF(AS355&lt;2,0,IF(AS355&gt;2,-5, IF(AS355=0,5,IF(AS355&lt;0,-7)))))</f>
        <v/>
      </c>
      <c r="AU355" s="189" t="n"/>
      <c r="AV355" s="22">
        <f>IF(AU355&lt;0,-7,IF(AU355&lt;15,5,IF(AU355&lt;25,2,IF(AU355=25,-5,IF(AU355&gt;25,0)))))</f>
        <v/>
      </c>
      <c r="AW355" s="189" t="n"/>
      <c r="AX355" s="22">
        <f>IF(AW355=1,5,IF(AW355&lt;1,5,IF(AW355&gt;1,0)))</f>
        <v/>
      </c>
      <c r="AY355" s="189" t="n"/>
      <c r="AZ355" s="189">
        <f>IF(AY355=$AS$1,20,IF(AY355=$AU$1,18,IF(AY355=$AW$1,14,IF(AY355=$AY$1,10,IF(AY355=$BA$1,5,IF(AY355=$BC$1,0,IF(AY355=$BD$1,-2.5)))))))</f>
        <v/>
      </c>
      <c r="BA355" s="18" t="n"/>
      <c r="BB355" s="548">
        <f>IF(BA355&gt;0.05,2,IF(BA355&gt;0,1,IF(BA355&lt;-0.05,-1,IF(BA355&lt;0.1,-2))))</f>
        <v/>
      </c>
      <c r="BC355" s="554" t="n">
        <v>45657</v>
      </c>
      <c r="BD355" s="22" t="n"/>
      <c r="BE355" s="22">
        <f>X355</f>
        <v/>
      </c>
      <c r="BF355" s="18">
        <f>IF(BD355&gt;0,(BE355-BD355)/BD355,0)</f>
        <v/>
      </c>
      <c r="BG355" s="548">
        <f>IF(BF355&gt;0.05,4,IF(BF355&gt;0,2,IF(BF355&lt;-0.05,-2,IF(BF355&lt;0.1,-4))))</f>
        <v/>
      </c>
      <c r="BH355" s="225" t="n"/>
      <c r="BI355" s="225">
        <f>BH355*M355</f>
        <v/>
      </c>
      <c r="BJ355" s="225">
        <f>IF(BH355&gt;5,-1,IF(BH355&gt;4,0,IF(BH355&gt;3,1,IF(BH355&gt;2,2,IF(BH355&gt;1,2, IF(BH355=0,2,IF(BH355&lt;-5,-2,IF(BH355&lt;4,2,IF(BH355&lt;0,1)))))))))</f>
        <v/>
      </c>
      <c r="BK355" s="31" t="n"/>
      <c r="BL355" s="31">
        <f>BK355*M355</f>
        <v/>
      </c>
      <c r="BM355" s="548">
        <f>IF(BK355&gt;40,4,IF(BK355&gt;30,3.5,IF(BK355&gt;20,3,IF(BK355&gt;10,2,IF(BK355&gt;0,1,IF(BK355=0,0.5,IF(BK355&lt;-40,-4,IF(BK355&lt;-30,-3,IF(BK355&lt;-20,-2.5,IF(BK355&lt;-10,-2,IF(BK355&lt;0,0)))))))))))</f>
        <v/>
      </c>
      <c r="BN355" s="61" t="n"/>
      <c r="BO355" s="61">
        <f>BN355*M355</f>
        <v/>
      </c>
      <c r="BP355" s="548">
        <f>IF(BN355&lt;10,5,IF(BN355&lt;20,4,IF(BN355&lt;30,3,IF(BN355&lt;40,2,IF(BN355&lt;50,1,IF(BN355=50,0,IF(BN355&gt;90,-5,IF(BN355&gt;80,-4,IF(BN355&gt;70,-3,IF(BN355&gt;60,-2,IF(BN355&gt;50,-1,0)))))))))))</f>
        <v/>
      </c>
      <c r="BQ355" s="206" t="n"/>
      <c r="BR355" s="61" t="n"/>
      <c r="BS355" s="337">
        <f>BR355*M355</f>
        <v/>
      </c>
      <c r="BT355" s="225">
        <f>IF(BR355=1,20,IF(BR355&gt;0.9,16,IF(BR355&gt;0.8,12,IF(BR355&gt;0.7,8,IF(BR355&gt;0.6,4,IF(BR355&gt;0.5,0,IF(BR355&gt;0.4,-1,IF(BR355&gt;0.3,-2,IF(BR355&gt;0.2,-3,IF(BR355&gt;0.1,-4,IF(BR355&gt;0,-5,IF(BR355=0,-5))))))))))))</f>
        <v/>
      </c>
      <c r="BU355" s="61" t="n"/>
      <c r="BV355" s="548" t="n"/>
      <c r="BW355" s="548">
        <f>IF(BV355=$BZ$1,8,IF(BV355=$CA$1,4,IF(BV355=$CB$1,0,IF(BV355=$CC$1,-4,IF(BV355=$CE$1,-8)))))</f>
        <v/>
      </c>
      <c r="BX355" s="206" t="inlineStr">
        <is>
          <t>˄</t>
        </is>
      </c>
      <c r="BY355" s="206">
        <f>IF(BX355=BR$1,5,IF(BX355=BV$1,0,IF(BX355=BX$1,-5)))</f>
        <v/>
      </c>
      <c r="BZ355" s="554" t="n"/>
      <c r="CA355" s="548" t="inlineStr">
        <is>
          <t>Buy</t>
        </is>
      </c>
      <c r="CL355" s="332" t="n"/>
    </row>
    <row r="356" hidden="1" ht="17.25" customHeight="1" s="545">
      <c r="B356" s="246" t="n"/>
      <c r="C356" s="246" t="n"/>
      <c r="D356" s="246" t="n"/>
      <c r="E356" s="246" t="n"/>
      <c r="F356" s="246" t="n"/>
      <c r="G356" s="246" t="n"/>
      <c r="H356" s="246" t="n"/>
      <c r="I356" s="246" t="n"/>
      <c r="J356" s="246" t="n"/>
      <c r="K356" s="246" t="n"/>
      <c r="L356" s="270" t="n"/>
      <c r="M356" s="358" t="n"/>
      <c r="N356" s="335" t="n"/>
      <c r="O356" s="246" t="n"/>
      <c r="P356" s="246" t="n"/>
      <c r="Q356" s="246" t="n"/>
      <c r="R356" s="246" t="n"/>
      <c r="S356" s="249" t="n"/>
      <c r="T356" s="547" t="n"/>
      <c r="U356" s="444" t="n"/>
      <c r="X356" s="80" t="n"/>
      <c r="Y356" s="189" t="n"/>
      <c r="Z356" s="189" t="n"/>
      <c r="AA356" s="22">
        <f>AN356+AP356+AR356+AZ356+BB356+BG356+BJ356+BM356+BT356+BW356+BY356+AC356+AI356+BP356+AK356</f>
        <v/>
      </c>
      <c r="AB356" s="31">
        <f>IF(X356&gt;0,AB$352,0)</f>
        <v/>
      </c>
      <c r="AC356" s="61">
        <f>IF(AB356&gt;0,AC$352,0)</f>
        <v/>
      </c>
      <c r="AD356" s="366">
        <f>AB356*M356</f>
        <v/>
      </c>
      <c r="AE356" s="337">
        <f>AC356*M356</f>
        <v/>
      </c>
      <c r="AF356" s="332" t="n"/>
      <c r="AG356" s="332" t="n"/>
      <c r="AH356" s="225">
        <f>IF(AF356&gt;2500000,AQ$2,IF(AF356&gt;1000000,AR$2,IF(AF356&gt;750000,AS$2,IF(AF356&gt;500000,AT$2,IF(AF356&lt;500000,AU$2)))))</f>
        <v/>
      </c>
      <c r="AI356" s="31">
        <f>IF(AH356=AQ$2,20,IF(AH356=AR$2,15,IF(AH356=AS$2,10,IF(AH356=AT$2,5,IF(AH356=AU$2,0)))))</f>
        <v/>
      </c>
      <c r="AJ356" s="284" t="n"/>
      <c r="AK356" s="31">
        <f>IF(AJ356&gt;84,20,IF(AJ356&gt;80,15,IF(AJ356&gt;75,10,IF(AJ356&gt;70,5,IF(AJ356&gt;49,0,IF(AJ356&lt;1,0,IF(AJ356&lt;20,-20,IF(AJ356&lt;30,-15,IF(AJ356&lt;40,-10,IF(AJ356&lt;50,-5))))))))))</f>
        <v/>
      </c>
      <c r="AL356" s="22" t="n"/>
      <c r="AM356" s="550" t="n"/>
      <c r="AN356" s="22">
        <f>IF(AM356=$AN$1,20,IF(AM356=$AO$1,17,IF(AM356=$AP$1,12,IF(AM356=$AQ$1,5,IF(AM356=$AR$1,0)))))</f>
        <v/>
      </c>
      <c r="AP356" s="31" t="n"/>
      <c r="AQ356" s="175" t="n"/>
      <c r="AR356" s="548">
        <f>IF(AQ356=$AS$1,20,IF(AQ356=$AU$1,18,IF(AQ356=$AW$1,14,IF(AQ356=$AY$1,10,IF(AQ356=$BA$1,5,IF(AQ356=$BC$1,0,IF(AQ356=$BD$1,-2.5)))))))</f>
        <v/>
      </c>
      <c r="AS356" s="189" t="n"/>
      <c r="AT356" s="22">
        <f>IF(AS356&lt;1,5,IF(AS356&lt;2,0,IF(AS356&gt;2,-5, IF(AS356=0,5,IF(AS356&lt;0,-7)))))</f>
        <v/>
      </c>
      <c r="AU356" s="189" t="n"/>
      <c r="AV356" s="22">
        <f>IF(AU356&lt;0,-7,IF(AU356&lt;15,5,IF(AU356&lt;25,2,IF(AU356=25,-5,IF(AU356&gt;25,0)))))</f>
        <v/>
      </c>
      <c r="AW356" s="189" t="n"/>
      <c r="AX356" s="22">
        <f>IF(AW356=1,5,IF(AW356&lt;1,5,IF(AW356&gt;1,0)))</f>
        <v/>
      </c>
      <c r="AY356" s="189" t="n"/>
      <c r="AZ356" s="189">
        <f>IF(AY356=$AS$1,20,IF(AY356=$AU$1,18,IF(AY356=$AW$1,14,IF(AY356=$AY$1,10,IF(AY356=$BA$1,5,IF(AY356=$BC$1,0,IF(AY356=$BD$1,-2.5)))))))</f>
        <v/>
      </c>
      <c r="BA356" s="18" t="n"/>
      <c r="BB356" s="548">
        <f>IF(BA356&gt;0.05,2,IF(BA356&gt;0,1,IF(BA356&lt;-0.05,-1,IF(BA356&lt;0.1,-2))))</f>
        <v/>
      </c>
      <c r="BC356" s="554" t="n">
        <v>45657</v>
      </c>
      <c r="BD356" s="22" t="n"/>
      <c r="BE356" s="22">
        <f>X356</f>
        <v/>
      </c>
      <c r="BF356" s="18">
        <f>IF(BD356&gt;0,(BE356-BD356)/BD356,0)</f>
        <v/>
      </c>
      <c r="BG356" s="548">
        <f>IF(BF356&gt;0.05,4,IF(BF356&gt;0,2,IF(BF356&lt;-0.05,-2,IF(BF356&lt;0.1,-4))))</f>
        <v/>
      </c>
      <c r="BH356" s="225" t="n"/>
      <c r="BI356" s="225">
        <f>BH356*M356</f>
        <v/>
      </c>
      <c r="BJ356" s="225">
        <f>IF(BH356&gt;5,-1,IF(BH356&gt;4,0,IF(BH356&gt;3,1,IF(BH356&gt;2,2,IF(BH356&gt;1,2, IF(BH356=0,2,IF(BH356&lt;-5,-2,IF(BH356&lt;4,2,IF(BH356&lt;0,1)))))))))</f>
        <v/>
      </c>
      <c r="BK356" s="31" t="n"/>
      <c r="BL356" s="31">
        <f>BK356*M356</f>
        <v/>
      </c>
      <c r="BM356" s="548">
        <f>IF(BK356&gt;40,4,IF(BK356&gt;30,3.5,IF(BK356&gt;20,3,IF(BK356&gt;10,2,IF(BK356&gt;0,1,IF(BK356=0,0.5,IF(BK356&lt;-40,-4,IF(BK356&lt;-30,-3,IF(BK356&lt;-20,-2.5,IF(BK356&lt;-10,-2,IF(BK356&lt;0,0)))))))))))</f>
        <v/>
      </c>
      <c r="BN356" s="61" t="n"/>
      <c r="BO356" s="61">
        <f>BN356*M356</f>
        <v/>
      </c>
      <c r="BP356" s="548">
        <f>IF(BN356&lt;10,5,IF(BN356&lt;20,4,IF(BN356&lt;30,3,IF(BN356&lt;40,2,IF(BN356&lt;50,1,IF(BN356=50,0,IF(BN356&gt;90,-5,IF(BN356&gt;80,-4,IF(BN356&gt;70,-3,IF(BN356&gt;60,-2,IF(BN356&gt;50,-1,0)))))))))))</f>
        <v/>
      </c>
      <c r="BQ356" s="206" t="n"/>
      <c r="BR356" s="61" t="n"/>
      <c r="BS356" s="337">
        <f>BR356*M356</f>
        <v/>
      </c>
      <c r="BT356" s="225">
        <f>IF(BR356=1,20,IF(BR356&gt;0.9,16,IF(BR356&gt;0.8,12,IF(BR356&gt;0.7,8,IF(BR356&gt;0.6,4,IF(BR356&gt;0.5,0,IF(BR356&gt;0.4,-1,IF(BR356&gt;0.3,-2,IF(BR356&gt;0.2,-3,IF(BR356&gt;0.1,-4,IF(BR356&gt;0,-5,IF(BR356=0,-5))))))))))))</f>
        <v/>
      </c>
      <c r="BU356" s="61" t="n"/>
      <c r="BV356" s="548" t="n"/>
      <c r="BW356" s="548">
        <f>IF(BV356=$BZ$1,8,IF(BV356=$CA$1,4,IF(BV356=$CB$1,0,IF(BV356=$CC$1,-4,IF(BV356=$CE$1,-8)))))</f>
        <v/>
      </c>
      <c r="BX356" s="206" t="inlineStr">
        <is>
          <t>˄</t>
        </is>
      </c>
      <c r="BY356" s="206">
        <f>IF(BX356=BR$1,5,IF(BX356=BV$1,0,IF(BX356=BX$1,-5)))</f>
        <v/>
      </c>
      <c r="BZ356" s="554" t="n"/>
      <c r="CA356" s="548" t="inlineStr">
        <is>
          <t>Buy</t>
        </is>
      </c>
      <c r="CB356" s="61" t="n"/>
      <c r="CC356" s="61" t="n"/>
      <c r="CD356" s="332" t="n"/>
      <c r="CL356" s="332" t="n"/>
    </row>
    <row r="357" hidden="1" ht="17.25" customHeight="1" s="545">
      <c r="B357" s="246" t="n"/>
      <c r="C357" s="246" t="n"/>
      <c r="D357" s="246" t="n"/>
      <c r="E357" s="246" t="n"/>
      <c r="F357" s="246" t="n"/>
      <c r="G357" s="246" t="n"/>
      <c r="H357" s="246" t="n"/>
      <c r="I357" s="246" t="n"/>
      <c r="J357" s="246" t="n"/>
      <c r="K357" s="246" t="n"/>
      <c r="L357" s="270" t="n"/>
      <c r="M357" s="358" t="n"/>
      <c r="N357" s="335" t="n"/>
      <c r="O357" s="246" t="n"/>
      <c r="P357" s="246" t="n"/>
      <c r="Q357" s="246" t="n"/>
      <c r="R357" s="246" t="n"/>
      <c r="S357" s="249" t="n"/>
      <c r="T357" s="547" t="n"/>
      <c r="U357" s="444" t="n"/>
      <c r="X357" s="80" t="n"/>
      <c r="Y357" s="189" t="n"/>
      <c r="Z357" s="189" t="n"/>
      <c r="AA357" s="22">
        <f>AN357+AP357+AR357+AZ357+BB357+BG357+BJ357+BM357+BT357+BW357+BY357+AC357+AI357+BP357+AK357</f>
        <v/>
      </c>
      <c r="AB357" s="31">
        <f>IF(X357&gt;0,AB$352,0)</f>
        <v/>
      </c>
      <c r="AC357" s="61">
        <f>IF(AB357&gt;0,AC$352,0)</f>
        <v/>
      </c>
      <c r="AD357" s="366">
        <f>AB357*M357</f>
        <v/>
      </c>
      <c r="AE357" s="337">
        <f>AC357*M357</f>
        <v/>
      </c>
      <c r="AF357" s="332" t="n"/>
      <c r="AG357" s="332" t="n"/>
      <c r="AH357" s="225">
        <f>IF(AF357&gt;2500000,AQ$2,IF(AF357&gt;1000000,AR$2,IF(AF357&gt;750000,AS$2,IF(AF357&gt;500000,AT$2,IF(AF357&lt;500000,AU$2)))))</f>
        <v/>
      </c>
      <c r="AI357" s="31">
        <f>IF(AH357=AQ$2,20,IF(AH357=AR$2,15,IF(AH357=AS$2,10,IF(AH357=AT$2,5,IF(AH357=AU$2,0)))))</f>
        <v/>
      </c>
      <c r="AJ357" s="284" t="n"/>
      <c r="AK357" s="31">
        <f>IF(AJ357&gt;84,20,IF(AJ357&gt;80,15,IF(AJ357&gt;75,10,IF(AJ357&gt;70,5,IF(AJ357&gt;49,0,IF(AJ357&lt;1,0,IF(AJ357&lt;20,-20,IF(AJ357&lt;30,-15,IF(AJ357&lt;40,-10,IF(AJ357&lt;50,-5))))))))))</f>
        <v/>
      </c>
      <c r="AL357" s="22" t="n"/>
      <c r="AM357" s="550" t="n"/>
      <c r="AN357" s="22">
        <f>IF(AM357=$AN$1,20,IF(AM357=$AO$1,17,IF(AM357=$AP$1,12,IF(AM357=$AQ$1,5,IF(AM357=$AR$1,0)))))</f>
        <v/>
      </c>
      <c r="AP357" s="31" t="n"/>
      <c r="AQ357" s="175" t="n"/>
      <c r="AR357" s="548">
        <f>IF(AQ357=$AS$1,20,IF(AQ357=$AU$1,18,IF(AQ357=$AW$1,14,IF(AQ357=$AY$1,10,IF(AQ357=$BA$1,5,IF(AQ357=$BC$1,0,IF(AQ357=$BD$1,-2.5)))))))</f>
        <v/>
      </c>
      <c r="AS357" s="189" t="n"/>
      <c r="AT357" s="22">
        <f>IF(AS357&lt;1,5,IF(AS357&lt;2,0,IF(AS357&gt;2,-5, IF(AS357=0,5,IF(AS357&lt;0,-7)))))</f>
        <v/>
      </c>
      <c r="AU357" s="189" t="n"/>
      <c r="AV357" s="22">
        <f>IF(AU357&lt;0,-7,IF(AU357&lt;15,5,IF(AU357&lt;25,2,IF(AU357=25,-5,IF(AU357&gt;25,0)))))</f>
        <v/>
      </c>
      <c r="AW357" s="189" t="n"/>
      <c r="AX357" s="22">
        <f>IF(AW357=1,5,IF(AW357&lt;1,5,IF(AW357&gt;1,0)))</f>
        <v/>
      </c>
      <c r="AY357" s="189" t="n"/>
      <c r="AZ357" s="189">
        <f>IF(AY357=$AS$1,20,IF(AY357=$AU$1,18,IF(AY357=$AW$1,14,IF(AY357=$AY$1,10,IF(AY357=$BA$1,5,IF(AY357=$BC$1,0,IF(AY357=$BD$1,-2.5)))))))</f>
        <v/>
      </c>
      <c r="BA357" s="18" t="n"/>
      <c r="BB357" s="548">
        <f>IF(BA357&gt;0.05,2,IF(BA357&gt;0,1,IF(BA357&lt;-0.05,-1,IF(BA357&lt;0.1,-2))))</f>
        <v/>
      </c>
      <c r="BC357" s="554" t="n">
        <v>45657</v>
      </c>
      <c r="BD357" s="22" t="n"/>
      <c r="BE357" s="22">
        <f>X357</f>
        <v/>
      </c>
      <c r="BF357" s="18">
        <f>IF(BD357&gt;0,(BE357-BD357)/BD357,0)</f>
        <v/>
      </c>
      <c r="BG357" s="548">
        <f>IF(BF357&gt;0.05,4,IF(BF357&gt;0,2,IF(BF357&lt;-0.05,-2,IF(BF357&lt;0.1,-4))))</f>
        <v/>
      </c>
      <c r="BH357" s="225" t="n"/>
      <c r="BI357" s="225">
        <f>BH357*M357</f>
        <v/>
      </c>
      <c r="BJ357" s="225">
        <f>IF(BH357&gt;5,-1,IF(BH357&gt;4,0,IF(BH357&gt;3,1,IF(BH357&gt;2,2,IF(BH357&gt;1,2, IF(BH357=0,2,IF(BH357&lt;-5,-2,IF(BH357&lt;4,2,IF(BH357&lt;0,1)))))))))</f>
        <v/>
      </c>
      <c r="BK357" s="31" t="n"/>
      <c r="BL357" s="31">
        <f>BK357*M357</f>
        <v/>
      </c>
      <c r="BM357" s="548">
        <f>IF(BK357&gt;40,4,IF(BK357&gt;30,3.5,IF(BK357&gt;20,3,IF(BK357&gt;10,2,IF(BK357&gt;0,1,IF(BK357=0,0.5,IF(BK357&lt;-40,-4,IF(BK357&lt;-30,-3,IF(BK357&lt;-20,-2.5,IF(BK357&lt;-10,-2,IF(BK357&lt;0,0)))))))))))</f>
        <v/>
      </c>
      <c r="BN357" s="61" t="n"/>
      <c r="BO357" s="61">
        <f>BN357*M357</f>
        <v/>
      </c>
      <c r="BP357" s="548">
        <f>IF(BN357&lt;10,5,IF(BN357&lt;20,4,IF(BN357&lt;30,3,IF(BN357&lt;40,2,IF(BN357&lt;50,1,IF(BN357=50,0,IF(BN357&gt;90,-5,IF(BN357&gt;80,-4,IF(BN357&gt;70,-3,IF(BN357&gt;60,-2,IF(BN357&gt;50,-1,0)))))))))))</f>
        <v/>
      </c>
      <c r="BQ357" s="206" t="n"/>
      <c r="BR357" s="61" t="n"/>
      <c r="BS357" s="337">
        <f>BR357*M357</f>
        <v/>
      </c>
      <c r="BT357" s="225">
        <f>IF(BR357=1,20,IF(BR357&gt;0.9,16,IF(BR357&gt;0.8,12,IF(BR357&gt;0.7,8,IF(BR357&gt;0.6,4,IF(BR357&gt;0.5,0,IF(BR357&gt;0.4,-1,IF(BR357&gt;0.3,-2,IF(BR357&gt;0.2,-3,IF(BR357&gt;0.1,-4,IF(BR357&gt;0,-5,IF(BR357=0,-5))))))))))))</f>
        <v/>
      </c>
      <c r="BU357" s="61" t="n"/>
      <c r="BV357" s="548" t="n"/>
      <c r="BW357" s="548">
        <f>IF(BV357=$BZ$1,8,IF(BV357=$CA$1,4,IF(BV357=$CB$1,0,IF(BV357=$CC$1,-4,IF(BV357=$CE$1,-8)))))</f>
        <v/>
      </c>
      <c r="BX357" s="206" t="inlineStr">
        <is>
          <t>˄</t>
        </is>
      </c>
      <c r="BY357" s="206">
        <f>IF(BX357=BR$1,5,IF(BX357=BV$1,0,IF(BX357=BX$1,-5)))</f>
        <v/>
      </c>
      <c r="BZ357" s="554" t="n"/>
      <c r="CA357" s="548" t="inlineStr">
        <is>
          <t>Buy</t>
        </is>
      </c>
      <c r="CB357" s="61" t="n"/>
      <c r="CC357" s="61" t="n"/>
      <c r="CD357" s="332" t="n"/>
      <c r="CL357" s="332" t="n"/>
    </row>
    <row r="358" ht="17" customHeight="1" s="545">
      <c r="B358" s="246" t="n"/>
      <c r="C358" s="246" t="n"/>
      <c r="D358" s="246" t="n"/>
      <c r="E358" s="246" t="n"/>
      <c r="F358" s="246" t="n"/>
      <c r="G358" s="246" t="n"/>
      <c r="H358" s="246" t="n"/>
      <c r="I358" s="246" t="n"/>
      <c r="J358" s="246" t="n"/>
      <c r="K358" s="246" t="n"/>
      <c r="L358" s="270" t="n"/>
      <c r="M358" s="358" t="n"/>
      <c r="N358" s="335" t="n"/>
      <c r="O358" s="246" t="n"/>
      <c r="P358" s="246" t="n"/>
      <c r="Q358" s="246" t="n"/>
      <c r="R358" s="246" t="n"/>
      <c r="S358" s="249" t="n"/>
      <c r="T358" s="547" t="n"/>
      <c r="U358" s="444" t="n"/>
      <c r="X358" s="80" t="n"/>
      <c r="Y358" s="189" t="n"/>
      <c r="Z358" s="189" t="n"/>
      <c r="AA358" s="189" t="n"/>
      <c r="AB358" s="336" t="n"/>
      <c r="AC358" s="337" t="n"/>
      <c r="AD358" s="366" t="n"/>
      <c r="AE358" s="337" t="n"/>
      <c r="AF358" s="332" t="n"/>
      <c r="AG358" s="332" t="n"/>
      <c r="AH358" s="225" t="n"/>
      <c r="AI358" s="31" t="n"/>
      <c r="AJ358" s="284" t="n"/>
      <c r="AK358" s="31" t="n"/>
      <c r="AL358" s="22" t="n"/>
      <c r="AM358" s="550" t="n"/>
      <c r="AN358" s="22" t="n"/>
      <c r="AP358" s="31" t="n"/>
      <c r="AQ358" s="189" t="n"/>
      <c r="AR358" s="548" t="n"/>
      <c r="AS358" s="189" t="n"/>
      <c r="AT358" s="22" t="n"/>
      <c r="AU358" s="189" t="n"/>
      <c r="AV358" s="189" t="n"/>
      <c r="AW358" s="189" t="n"/>
      <c r="AX358" s="189" t="n"/>
      <c r="AY358" s="189" t="n"/>
      <c r="AZ358" s="189" t="n"/>
      <c r="BA358" s="189" t="n"/>
      <c r="BB358" s="189" t="n"/>
      <c r="BC358" s="189" t="n"/>
      <c r="BD358" s="189" t="n"/>
      <c r="BE358" s="189" t="n"/>
      <c r="BF358" s="189" t="n"/>
      <c r="BG358" s="189" t="n"/>
      <c r="BH358" s="189" t="n"/>
      <c r="BI358" s="189" t="n"/>
      <c r="BJ358" s="189" t="n"/>
      <c r="BK358" s="189" t="n"/>
      <c r="BL358" s="189" t="n"/>
      <c r="BM358" s="189" t="n"/>
      <c r="BN358" s="189" t="n"/>
      <c r="BO358" s="189" t="n"/>
      <c r="BP358" s="189" t="n"/>
      <c r="BQ358" s="189" t="n"/>
      <c r="BR358" s="189" t="n"/>
      <c r="BS358" s="189" t="n"/>
      <c r="BT358" s="189" t="n"/>
      <c r="BU358" s="189" t="n"/>
      <c r="BV358" s="189" t="n"/>
      <c r="BW358" s="189" t="n"/>
      <c r="BX358" s="189" t="n"/>
      <c r="BY358" s="189" t="n"/>
      <c r="BZ358" s="189" t="n"/>
      <c r="CA358" s="548" t="n"/>
      <c r="CB358" s="61" t="n"/>
      <c r="CC358" s="61" t="n"/>
      <c r="CD358" s="332" t="n"/>
      <c r="CL358" s="332" t="n"/>
    </row>
    <row r="359" ht="17" customHeight="1" s="545">
      <c r="B359" s="246" t="n"/>
      <c r="C359" s="246" t="n"/>
      <c r="D359" s="246" t="n"/>
      <c r="E359" s="246" t="n"/>
      <c r="F359" s="246" t="n"/>
      <c r="G359" s="246" t="n"/>
      <c r="H359" s="246" t="n"/>
      <c r="I359" s="246" t="n"/>
      <c r="J359" s="246" t="n"/>
      <c r="K359" s="246" t="n"/>
      <c r="L359" s="270" t="n"/>
      <c r="M359" s="358" t="n"/>
      <c r="N359" s="335" t="n"/>
      <c r="O359" s="246" t="n"/>
      <c r="P359" s="246" t="n"/>
      <c r="Q359" s="246" t="n"/>
      <c r="R359" s="246" t="n"/>
      <c r="S359" s="249" t="n"/>
      <c r="T359" s="456" t="inlineStr">
        <is>
          <t>XHE</t>
        </is>
      </c>
      <c r="U359" s="444" t="inlineStr">
        <is>
          <t>Heath Care Equipment</t>
        </is>
      </c>
      <c r="X359" s="80" t="n"/>
      <c r="Y359" s="189" t="n"/>
      <c r="Z359" s="189" t="n"/>
      <c r="AA359" s="189" t="n"/>
      <c r="AB359" s="455">
        <f>VLOOKUP(CLEAN(TRIM(T359)), 'ETF''s'!$B$7:$C$42, 2, FALSE)</f>
        <v/>
      </c>
      <c r="AC359" s="506">
        <f>VLOOKUP(CLEAN(TRIM(T359)), 'ETF''s'!$B$7:$D$42, 3, FALSE)</f>
        <v/>
      </c>
      <c r="AD359" s="366" t="n"/>
      <c r="AE359" s="337" t="n"/>
      <c r="AF359" s="332" t="n"/>
      <c r="AG359" s="332" t="n"/>
      <c r="AH359" s="225" t="n"/>
      <c r="AI359" s="31" t="n"/>
      <c r="AJ359" s="284" t="n"/>
      <c r="AK359" s="31" t="n"/>
      <c r="AL359" s="22" t="n"/>
      <c r="AM359" s="550" t="n"/>
      <c r="AN359" s="22" t="n"/>
      <c r="AP359" s="31" t="n"/>
      <c r="AQ359" s="189" t="n"/>
      <c r="AR359" s="548" t="n"/>
      <c r="AS359" s="189" t="n"/>
      <c r="AT359" s="22" t="n"/>
      <c r="AU359" s="189" t="n"/>
      <c r="AV359" s="189" t="n"/>
      <c r="AW359" s="189" t="n"/>
      <c r="AX359" s="189" t="n"/>
      <c r="AY359" s="189" t="n"/>
      <c r="AZ359" s="189" t="n"/>
      <c r="BA359" s="189" t="n"/>
      <c r="BB359" s="189" t="n"/>
      <c r="BC359" s="189" t="n"/>
      <c r="BD359" s="189" t="n"/>
      <c r="BE359" s="189" t="n"/>
      <c r="BF359" s="189" t="n"/>
      <c r="BG359" s="189" t="n"/>
      <c r="BH359" s="189" t="n"/>
      <c r="BI359" s="189" t="n"/>
      <c r="BJ359" s="189" t="n"/>
      <c r="BK359" s="189" t="n"/>
      <c r="BL359" s="189" t="n"/>
      <c r="BM359" s="189" t="n"/>
      <c r="BN359" s="189" t="n"/>
      <c r="BO359" s="189" t="n"/>
      <c r="BP359" s="189" t="n"/>
      <c r="BQ359" s="189" t="n"/>
      <c r="BR359" s="189" t="n"/>
      <c r="BS359" s="189" t="n"/>
      <c r="BT359" s="189" t="n"/>
      <c r="BU359" s="189" t="n"/>
      <c r="BV359" s="189" t="n"/>
      <c r="BW359" s="189" t="n"/>
      <c r="BX359" s="189" t="n"/>
      <c r="BY359" s="189" t="n"/>
      <c r="BZ359" s="189" t="n"/>
      <c r="CA359" s="548" t="n"/>
      <c r="CB359" s="61" t="n"/>
      <c r="CC359" s="61" t="n"/>
      <c r="CD359" s="332" t="n"/>
      <c r="CL359" s="332" t="n"/>
      <c r="CR359" t="inlineStr">
        <is>
          <t>Heath Care Equipment</t>
        </is>
      </c>
    </row>
    <row r="360">
      <c r="B360" s="246" t="n"/>
      <c r="C360" s="246" t="n"/>
      <c r="D360" s="246" t="n"/>
      <c r="E360" s="246" t="n"/>
      <c r="F360" s="246" t="n"/>
      <c r="G360" s="246" t="n"/>
      <c r="H360" s="246" t="n"/>
      <c r="I360" s="246" t="n"/>
      <c r="J360" s="246" t="n"/>
      <c r="K360" s="246" t="n"/>
      <c r="L360" s="270" t="n"/>
      <c r="M360" s="358" t="n"/>
      <c r="N360" s="335" t="n"/>
      <c r="O360" s="246" t="n"/>
      <c r="P360" s="246" t="n"/>
      <c r="Q360" s="246" t="n"/>
      <c r="S360" s="249">
        <f>IF(BN360&lt;30,$BX$1,IF(BN360&gt;70,$BR$1,$BV$1))</f>
        <v/>
      </c>
      <c r="T360" s="236" t="n"/>
      <c r="U360" s="547" t="inlineStr">
        <is>
          <t>BLCO</t>
        </is>
      </c>
      <c r="V360" t="inlineStr">
        <is>
          <t>Bausch + Lomb Corporation</t>
        </is>
      </c>
      <c r="X360" s="80" t="n">
        <v>14.66</v>
      </c>
      <c r="Y360" s="189" t="n"/>
      <c r="Z360" s="189" t="n"/>
      <c r="AA360" s="22">
        <f>AN360+AP360+AR360+AZ360+BB360+BG360+BJ360+BM360+BT360+BW360+BY360+AC360+AI360+BP360+AK360</f>
        <v/>
      </c>
      <c r="AB360" s="336">
        <f>IF(X360&gt;0,AB$359,0)</f>
        <v/>
      </c>
      <c r="AC360" s="337">
        <f>IF(AB360&gt;0,AC$359,0)</f>
        <v/>
      </c>
      <c r="AD360" s="366">
        <f>AB360*M360</f>
        <v/>
      </c>
      <c r="AE360" s="337">
        <f>AC360*M360</f>
        <v/>
      </c>
      <c r="AF360" s="332" t="n">
        <v>362296</v>
      </c>
      <c r="AG360" s="332" t="n">
        <v>-20222</v>
      </c>
      <c r="AH360" s="225">
        <f>IF(AF360&gt;2500000,AQ$2,IF(AF360&gt;1000000,AR$2,IF(AF360&gt;750000,AS$2,IF(AF360&gt;500000,AT$2,IF(AF360&lt;500000,AU$2)))))</f>
        <v/>
      </c>
      <c r="AI360" s="31">
        <f>IF(AH360=AQ$2,20,IF(AH360=AR$2,15,IF(AH360=AS$2,10,IF(AH360=AT$2,5,IF(AH360=AU$2,0)))))</f>
        <v/>
      </c>
      <c r="AJ360" s="284" t="n">
        <v>40</v>
      </c>
      <c r="AK360" s="31">
        <f>IF(AJ360&gt;84,20,IF(AJ360&gt;80,15,IF(AJ360&gt;75,10,IF(AJ360&gt;70,5,IF(AJ360&gt;49,0,IF(AJ360&lt;1,0,IF(AJ360&lt;20,-20,IF(AJ360&lt;30,-15,IF(AJ360&lt;40,-10,IF(AJ360&lt;50,-5))))))))))</f>
        <v/>
      </c>
      <c r="AL360" s="22" t="n"/>
      <c r="AM360" s="457" t="inlineStr">
        <is>
          <t>D</t>
        </is>
      </c>
      <c r="AN360" s="22">
        <f>IF(AM360=$AN$1,20,IF(AM360=$AO$1,17,IF(AM360=$AP$1,12,IF(AM360=$AQ$1,5,IF(AM360=$AR$1,0)))))</f>
        <v/>
      </c>
      <c r="AP360" s="31" t="n"/>
      <c r="AQ360" s="271" t="inlineStr">
        <is>
          <t>Neutral-</t>
        </is>
      </c>
      <c r="AR360" s="548">
        <f>IF(AQ360=$AS$1,20,IF(AQ360=$AU$1,18,IF(AQ360=$AW$1,14,IF(AQ360=$AY$1,10,IF(AQ360=$BA$1,5,IF(AQ360=$BC$1,0,IF(AQ360=$BD$1,-2.5)))))))</f>
        <v/>
      </c>
      <c r="AS360" s="189" t="n">
        <v>0.76</v>
      </c>
      <c r="AT360" s="22">
        <f>IF(AS360&lt;1,5,IF(AS360&lt;2,0,IF(AS360&gt;2,-5, IF(AS360=0,5,IF(AS360&lt;0,-7)))))</f>
        <v/>
      </c>
      <c r="AU360" s="189" t="n">
        <v>-19.9</v>
      </c>
      <c r="AV360" s="22">
        <f>IF(AU360&lt;0,-7,IF(AU360&lt;15,5,IF(AU360&lt;25,2,IF(AU360=25,-5,IF(AU360&gt;25,0)))))</f>
        <v/>
      </c>
      <c r="AW360" s="189" t="n">
        <v>-1.07</v>
      </c>
      <c r="AX360" s="22">
        <f>IF(AW360=1,5,IF(AW360&lt;1,5,IF(AW360&gt;1,0)))</f>
        <v/>
      </c>
      <c r="AY360" s="175" t="inlineStr">
        <is>
          <t>Neutral</t>
        </is>
      </c>
      <c r="AZ360" s="189">
        <f>IF(AY360=$AS$1,20,IF(AY360=$AU$1,18,IF(AY360=$AW$1,14,IF(AY360=$AY$1,10,IF(AY360=$BA$1,5,IF(AY360=$BC$1,0,IF(AY360=$BD$1,-2.5)))))))</f>
        <v/>
      </c>
      <c r="BA360" s="18" t="n">
        <v>-0.207</v>
      </c>
      <c r="BB360" s="548">
        <f>IF(BA360&gt;0.05,2,IF(BA360&gt;0,1,IF(BA360&lt;-0.05,-1,IF(BA360&lt;0.1,-2))))</f>
        <v/>
      </c>
      <c r="BC360" s="554" t="n">
        <v>45657</v>
      </c>
      <c r="BD360" s="22" t="n">
        <v>18.06</v>
      </c>
      <c r="BE360" s="22">
        <f>X360</f>
        <v/>
      </c>
      <c r="BF360" s="18">
        <f>IF(BD360&gt;0,(BE360-BD360)/BD360,0)</f>
        <v/>
      </c>
      <c r="BG360" s="548">
        <f>IF(BF360&gt;0.05,4,IF(BF360&gt;0,2,IF(BF360&lt;-0.05,-2,IF(BF360&lt;0.1,-4))))</f>
        <v/>
      </c>
      <c r="BH360" s="225" t="n">
        <v>0</v>
      </c>
      <c r="BI360" s="225">
        <f>BH360*M490</f>
        <v/>
      </c>
      <c r="BJ360" s="225">
        <f>IF(BH360&gt;5,-1,IF(BH360&gt;4,0,IF(BH360&gt;3,1,IF(BH360&gt;2,2,IF(BH360&gt;1,2, IF(BH360=0,2,IF(BH360&lt;-5,-2,IF(BH360&lt;4,2,IF(BH360&lt;0,1)))))))))</f>
        <v/>
      </c>
      <c r="BK360" s="31" t="n">
        <v>-20</v>
      </c>
      <c r="BL360" s="31">
        <f>BK360*M490</f>
        <v/>
      </c>
      <c r="BM360" s="548">
        <f>IF(BK360&gt;40,4,IF(BK360&gt;30,3.5,IF(BK360&gt;20,3,IF(BK360&gt;10,2,IF(BK360&gt;0,1,IF(BK360=0,0.5,IF(BK360&lt;-40,-4,IF(BK360&lt;-30,-3,IF(BK360&lt;-20,-2.5,IF(BK360&lt;-10,-2,IF(BK360&lt;0,0)))))))))))</f>
        <v/>
      </c>
      <c r="BN360" s="61" t="n">
        <v>47</v>
      </c>
      <c r="BO360" s="61">
        <f>BN360*M360</f>
        <v/>
      </c>
      <c r="BP360" s="548">
        <f>IF(BN360&lt;10,5,IF(BN360&lt;20,4,IF(BN360&lt;30,3,IF(BN360&lt;40,2,IF(BN360&lt;50,1,IF(BN360=50,0,IF(BN360&gt;90,-5,IF(BN360&gt;80,-4,IF(BN360&gt;70,-3,IF(BN360&gt;60,-2,IF(BN360&gt;50,-1,0)))))))))))</f>
        <v/>
      </c>
      <c r="BQ360" s="206" t="n"/>
      <c r="BR360" s="61" t="n">
        <v>0.2</v>
      </c>
      <c r="BS360" s="337">
        <f>BR360*M360</f>
        <v/>
      </c>
      <c r="BT360" s="225">
        <f>IF(BR360=1,20,IF(BR360&gt;0.9,16,IF(BR360&gt;0.8,12,IF(BR360&gt;0.7,8,IF(BR360&gt;0.6,4,IF(BR360&gt;0.5,0,IF(BR360&gt;0.4,-1,IF(BR360&gt;0.3,-2,IF(BR360&gt;0.2,-3,IF(BR360&gt;0.1,-4,IF(BR360&gt;0,-5,IF(BR360=0,-5))))))))))))</f>
        <v/>
      </c>
      <c r="BU360" s="61" t="n"/>
      <c r="BV360" s="548" t="inlineStr">
        <is>
          <t>V Bear</t>
        </is>
      </c>
      <c r="BW360" s="548">
        <f>IF(BV360=$BZ$1,8,IF(BV360=$CA$1,4,IF(BV360=$CB$1,0,IF(BV360=$CC$1,-4,IF(BV360=$CE$1,-8)))))</f>
        <v/>
      </c>
      <c r="BX360" s="206">
        <f>BR1</f>
        <v/>
      </c>
      <c r="BY360" s="206">
        <f>IF(BX360=BR$1,5,IF(BX360=BV$1,0,IF(BX360=BX$1,-5)))</f>
        <v/>
      </c>
      <c r="BZ360" s="340" t="n">
        <v>45959</v>
      </c>
      <c r="CA360" s="548" t="inlineStr">
        <is>
          <t>Buy</t>
        </is>
      </c>
      <c r="CB360" s="61" t="n">
        <v>15</v>
      </c>
      <c r="CC360" s="61" t="n">
        <v>17.75</v>
      </c>
      <c r="CD360" s="332" t="n"/>
      <c r="CE360" t="inlineStr">
        <is>
          <t>Healthcare</t>
        </is>
      </c>
      <c r="CF360" t="inlineStr">
        <is>
          <t>Health Care Equipment &amp; Services</t>
        </is>
      </c>
      <c r="CG360" t="inlineStr">
        <is>
          <t>Health Care Equipment &amp; Supplies</t>
        </is>
      </c>
      <c r="CH360" t="inlineStr">
        <is>
          <t>Health Care Supplies</t>
        </is>
      </c>
      <c r="CL360" s="332" t="n"/>
      <c r="CR360" t="inlineStr">
        <is>
          <t>BLCO</t>
        </is>
      </c>
    </row>
    <row r="361">
      <c r="B361" s="246" t="n"/>
      <c r="C361" s="246" t="n"/>
      <c r="D361" s="246" t="n"/>
      <c r="E361" s="246" t="n"/>
      <c r="F361" s="246" t="n"/>
      <c r="G361" s="246" t="n"/>
      <c r="H361" s="246" t="n"/>
      <c r="I361" s="246" t="n"/>
      <c r="J361" s="246" t="n"/>
      <c r="K361" s="246" t="n"/>
      <c r="L361" s="270" t="n"/>
      <c r="M361" s="358" t="n"/>
      <c r="N361" s="335" t="n"/>
      <c r="O361" s="246" t="n"/>
      <c r="P361" s="246" t="n"/>
      <c r="Q361" s="246" t="n"/>
      <c r="S361" s="249">
        <f>IF(BN361&lt;30,$BX$1,IF(BN361&gt;70,$BR$1,$BV$1))</f>
        <v/>
      </c>
      <c r="T361" s="246" t="n"/>
      <c r="U361" s="547" t="inlineStr">
        <is>
          <t>BSX</t>
        </is>
      </c>
      <c r="V361" t="inlineStr">
        <is>
          <t>Boston Scientific Corporation</t>
        </is>
      </c>
      <c r="X361" t="n">
        <v>95.90000000000001</v>
      </c>
      <c r="Y361" s="189" t="n"/>
      <c r="Z361" s="189" t="n"/>
      <c r="AA361" s="22">
        <f>AN361+AP361+AR361+AZ361+BB361+BG361+BJ361+BM361+BT361+BW361+BY361+AC361+AI361+BP361+AK361</f>
        <v/>
      </c>
      <c r="AB361" s="336">
        <f>IF(X361&gt;0,AB$359,0)</f>
        <v/>
      </c>
      <c r="AC361" s="337">
        <f>IF(AB361&gt;0,AC$359,0)</f>
        <v/>
      </c>
      <c r="AD361" s="366">
        <f>AB361*M361</f>
        <v/>
      </c>
      <c r="AE361" s="337">
        <f>AC361*M361</f>
        <v/>
      </c>
      <c r="AF361" s="332" t="n">
        <v>348943</v>
      </c>
      <c r="AG361" s="332" t="n">
        <v>47264</v>
      </c>
      <c r="AH361" s="225">
        <f>IF(AF361&gt;2500000,AQ$2,IF(AF361&gt;1000000,AR$2,IF(AF361&gt;750000,AS$2,IF(AF361&gt;500000,AT$2,IF(AF361&lt;500000,AU$2)))))</f>
        <v/>
      </c>
      <c r="AI361" s="31">
        <f>IF(AH361=AQ$2,20,IF(AH361=AR$2,15,IF(AH361=AS$2,10,IF(AH361=AT$2,5,IF(AH361=AU$2,0)))))</f>
        <v/>
      </c>
      <c r="AJ361" s="284" t="n">
        <v>67</v>
      </c>
      <c r="AK361" s="31">
        <f>IF(AJ361&gt;84,20,IF(AJ361&gt;80,15,IF(AJ361&gt;75,10,IF(AJ361&gt;70,5,IF(AJ361&gt;49,0,IF(AJ361&lt;1,0,IF(AJ361&lt;20,-20,IF(AJ361&lt;30,-15,IF(AJ361&lt;40,-10,IF(AJ361&lt;50,-5))))))))))</f>
        <v/>
      </c>
      <c r="AL361" s="22" t="n"/>
      <c r="AM361" s="550" t="inlineStr">
        <is>
          <t>C</t>
        </is>
      </c>
      <c r="AN361" s="22">
        <f>IF(AM361=$AN$1,20,IF(AM361=$AO$1,17,IF(AM361=$AP$1,12,IF(AM361=$AQ$1,5,IF(AM361=$AR$1,0)))))</f>
        <v/>
      </c>
      <c r="AP361" s="31" t="n"/>
      <c r="AQ361" s="175" t="inlineStr">
        <is>
          <t>Neutral</t>
        </is>
      </c>
      <c r="AR361" s="548">
        <f>IF(AQ361=$AS$1,20,IF(AQ361=$AU$1,18,IF(AQ361=$AW$1,14,IF(AQ361=$AY$1,10,IF(AQ361=$BA$1,5,IF(AQ361=$BC$1,0,IF(AQ361=$BD$1,-2.5)))))))</f>
        <v/>
      </c>
      <c r="AS361" s="189" t="n">
        <v>0.51</v>
      </c>
      <c r="AT361" s="22">
        <f>IF(AS361&lt;1,5,IF(AS361&lt;2,0,IF(AS361&gt;2,-5, IF(AS361=0,5,IF(AS361&lt;0,-7)))))</f>
        <v/>
      </c>
      <c r="AU361" s="189" t="n">
        <v>56.88</v>
      </c>
      <c r="AV361" s="22">
        <f>IF(AU361&lt;0,-7,IF(AU361&lt;15,5,IF(AU361&lt;25,2,IF(AU361=25,-5,IF(AU361&gt;25,0)))))</f>
        <v/>
      </c>
      <c r="AW361" s="189" t="n">
        <v>4.13</v>
      </c>
      <c r="AX361" s="22">
        <f>IF(AW361=1,5,IF(AW361&lt;1,5,IF(AW361&gt;1,0)))</f>
        <v/>
      </c>
      <c r="AY361" s="178" t="inlineStr">
        <is>
          <t>V Bearish</t>
        </is>
      </c>
      <c r="AZ361" s="189">
        <f>IF(AY361=$AS$1,20,IF(AY361=$AU$1,18,IF(AY361=$AW$1,14,IF(AY361=$AY$1,10,IF(AY361=$BA$1,5,IF(AY361=$BC$1,0,IF(AY361=$BD$1,-2.5)))))))</f>
        <v/>
      </c>
      <c r="BA361" s="18" t="n">
        <v>0.146</v>
      </c>
      <c r="BB361" s="548">
        <f>IF(BA361&gt;0.05,2,IF(BA361&gt;0,1,IF(BA361&lt;-0.05,-1,IF(BA361&lt;0.1,-2))))</f>
        <v/>
      </c>
      <c r="BC361" s="554" t="n">
        <v>45657</v>
      </c>
      <c r="BD361" s="22" t="n">
        <v>89.31999999999999</v>
      </c>
      <c r="BE361" s="22">
        <f>X361</f>
        <v/>
      </c>
      <c r="BF361" s="18">
        <f>IF(BD361&gt;0,(BE361-BD361)/BD361,0)</f>
        <v/>
      </c>
      <c r="BG361" s="548">
        <f>IF(BF361&gt;0.05,4,IF(BF361&gt;0,2,IF(BF361&lt;-0.05,-2,IF(BF361&lt;0.1,-4))))</f>
        <v/>
      </c>
      <c r="BH361" s="225" t="n">
        <v>-3</v>
      </c>
      <c r="BI361" s="225">
        <f>BH361*#REF!</f>
        <v/>
      </c>
      <c r="BJ361" s="225">
        <f>IF(BH361&gt;5,-1,IF(BH361&gt;4,0,IF(BH361&gt;3,1,IF(BH361&gt;2,2,IF(BH361&gt;1,2, IF(BH361=0,2,IF(BH361&lt;-5,-2,IF(BH361&lt;4,2,IF(BH361&lt;0,1)))))))))</f>
        <v/>
      </c>
      <c r="BK361" s="31" t="n">
        <v>-5</v>
      </c>
      <c r="BL361" s="31">
        <f>BK361*#REF!</f>
        <v/>
      </c>
      <c r="BM361" s="548">
        <f>IF(BK361&gt;40,4,IF(BK361&gt;30,3.5,IF(BK361&gt;20,3,IF(BK361&gt;10,2,IF(BK361&gt;0,1,IF(BK361=0,0.5,IF(BK361&lt;-40,-4,IF(BK361&lt;-30,-3,IF(BK361&lt;-20,-2.5,IF(BK361&lt;-10,-2,IF(BK361&lt;0,0)))))))))))</f>
        <v/>
      </c>
      <c r="BN361" s="61" t="n">
        <v>76</v>
      </c>
      <c r="BO361" s="61">
        <f>BN361*M361</f>
        <v/>
      </c>
      <c r="BP361" s="548">
        <f>IF(BN361&lt;10,5,IF(BN361&lt;20,4,IF(BN361&lt;30,3,IF(BN361&lt;40,2,IF(BN361&lt;50,1,IF(BN361=50,0,IF(BN361&gt;90,-5,IF(BN361&gt;80,-4,IF(BN361&gt;70,-3,IF(BN361&gt;60,-2,IF(BN361&gt;50,-1,0)))))))))))</f>
        <v/>
      </c>
      <c r="BQ361" s="206" t="n"/>
      <c r="BR361" s="61" t="n">
        <v>0.02</v>
      </c>
      <c r="BS361" s="337">
        <f>BR361*M361</f>
        <v/>
      </c>
      <c r="BT361" s="225">
        <f>IF(BR361=1,20,IF(BR361&gt;0.9,16,IF(BR361&gt;0.8,12,IF(BR361&gt;0.7,8,IF(BR361&gt;0.6,4,IF(BR361&gt;0.5,0,IF(BR361&gt;0.4,-1,IF(BR361&gt;0.3,-2,IF(BR361&gt;0.2,-3,IF(BR361&gt;0.1,-4,IF(BR361&gt;0,-5,IF(BR361=0,-5))))))))))))</f>
        <v/>
      </c>
      <c r="BU361" s="61" t="n"/>
      <c r="BV361" s="548" t="inlineStr">
        <is>
          <t>Bull</t>
        </is>
      </c>
      <c r="BW361" s="548">
        <f>IF(BV361=$BZ$1,8,IF(BV361=$CA$1,4,IF(BV361=$CB$1,0,IF(BV361=$CC$1,-4,IF(BV361=$CE$1,-8)))))</f>
        <v/>
      </c>
      <c r="BX361" s="206" t="inlineStr">
        <is>
          <t>˄</t>
        </is>
      </c>
      <c r="BY361" s="206">
        <f>IF(BX361=BR$1,5,IF(BX361=BV$1,0,IF(BX361=BX$1,-5)))</f>
        <v/>
      </c>
      <c r="BZ361" s="554" t="n">
        <v>45952</v>
      </c>
      <c r="CA361" s="548" t="inlineStr">
        <is>
          <t>s Buy</t>
        </is>
      </c>
      <c r="CE361" t="inlineStr">
        <is>
          <t>Healthcare</t>
        </is>
      </c>
      <c r="CF361" t="inlineStr">
        <is>
          <t>Health Care Equipment &amp; Services</t>
        </is>
      </c>
      <c r="CG361" t="inlineStr">
        <is>
          <t>Health Care Equipment &amp; Supplies</t>
        </is>
      </c>
      <c r="CH361" t="inlineStr">
        <is>
          <t>Health Care Equipment</t>
        </is>
      </c>
      <c r="CI361" t="inlineStr">
        <is>
          <t>Robotics</t>
        </is>
      </c>
      <c r="CL361" s="332" t="n"/>
      <c r="CR361" t="inlineStr">
        <is>
          <t>BSX</t>
        </is>
      </c>
    </row>
    <row r="362">
      <c r="B362" s="246" t="n"/>
      <c r="C362" s="246" t="n"/>
      <c r="D362" s="246" t="n"/>
      <c r="E362" s="246" t="n"/>
      <c r="F362" s="246" t="n"/>
      <c r="G362" s="246" t="n"/>
      <c r="H362" s="246" t="n"/>
      <c r="I362" s="246" t="n"/>
      <c r="J362" s="246" t="n"/>
      <c r="K362" s="246" t="n"/>
      <c r="L362" s="270" t="n"/>
      <c r="M362" s="358" t="n"/>
      <c r="N362" s="335" t="n"/>
      <c r="O362" s="246" t="n"/>
      <c r="P362" s="246" t="n"/>
      <c r="Q362" s="246" t="n"/>
      <c r="S362" s="249">
        <f>IF(BN362&lt;30,$BX$1,IF(BN362&gt;70,$BR$1,$BV$1))</f>
        <v/>
      </c>
      <c r="T362" s="246" t="n"/>
      <c r="U362" s="547" t="inlineStr">
        <is>
          <t>ISRG</t>
        </is>
      </c>
      <c r="V362" t="inlineStr">
        <is>
          <t xml:space="preserve">Intuitive Surgical, Inc. </t>
        </is>
      </c>
      <c r="X362" t="n">
        <v>440.94</v>
      </c>
      <c r="Y362" s="189" t="n"/>
      <c r="Z362" s="189" t="n"/>
      <c r="AA362" s="22">
        <f>AN362+AP362+AR362+AZ362+BB362+BG362+BJ362+BM362+BT362+BW362+BY362+AC362+AI362+BP362+AK362</f>
        <v/>
      </c>
      <c r="AB362" s="336">
        <f>IF(X362&gt;0,AB$359,0)</f>
        <v/>
      </c>
      <c r="AC362" s="337">
        <f>IF(AB362&gt;0,AC$359,0)</f>
        <v/>
      </c>
      <c r="AD362" s="366">
        <f>AB362*M362</f>
        <v/>
      </c>
      <c r="AE362" s="337">
        <f>AC362*M362</f>
        <v/>
      </c>
      <c r="AF362" s="332" t="n">
        <v>584793</v>
      </c>
      <c r="AG362" s="332" t="n">
        <v>166748</v>
      </c>
      <c r="AH362" s="225">
        <f>IF(AF362&gt;2500000,AQ$2,IF(AF362&gt;1000000,AR$2,IF(AF362&gt;750000,AS$2,IF(AF362&gt;500000,AT$2,IF(AF362&lt;500000,AU$2)))))</f>
        <v/>
      </c>
      <c r="AI362" s="31">
        <f>IF(AH362=AQ$2,20,IF(AH362=AR$2,15,IF(AH362=AS$2,10,IF(AH362=AT$2,5,IF(AH362=AU$2,0)))))</f>
        <v/>
      </c>
      <c r="AJ362" s="284" t="n">
        <v>72</v>
      </c>
      <c r="AK362" s="31">
        <f>IF(AJ362&gt;84,20,IF(AJ362&gt;80,15,IF(AJ362&gt;75,10,IF(AJ362&gt;70,5,IF(AJ362&gt;49,0,IF(AJ362&lt;1,0,IF(AJ362&lt;20,-20,IF(AJ362&lt;30,-15,IF(AJ362&lt;40,-10,IF(AJ362&lt;50,-5))))))))))</f>
        <v/>
      </c>
      <c r="AL362" s="22" t="n"/>
      <c r="AM362" s="457" t="inlineStr">
        <is>
          <t>D</t>
        </is>
      </c>
      <c r="AN362" s="22">
        <f>IF(AM362=$AN$1,20,IF(AM362=$AO$1,17,IF(AM362=$AP$1,12,IF(AM362=$AQ$1,5,IF(AM362=$AR$1,0)))))</f>
        <v/>
      </c>
      <c r="AP362" s="31" t="n"/>
      <c r="AQ362" s="175" t="inlineStr">
        <is>
          <t>Neutral</t>
        </is>
      </c>
      <c r="AR362" s="548">
        <f>IF(AQ362=$AS$1,20,IF(AQ362=$AU$1,18,IF(AQ362=$AW$1,14,IF(AQ362=$AY$1,10,IF(AQ362=$BA$1,5,IF(AQ362=$BC$1,0,IF(AQ362=$BD$1,-2.5)))))))</f>
        <v/>
      </c>
      <c r="AS362" s="189" t="inlineStr">
        <is>
          <t>N/A</t>
        </is>
      </c>
      <c r="AT362" s="22">
        <f>IF(AS362&lt;1,5,IF(AS362&lt;2,0,IF(AS362&gt;2,-5, IF(AS362=0,5,IF(AS362&lt;0,-7)))))</f>
        <v/>
      </c>
      <c r="AU362" s="189" t="n">
        <v>61.6</v>
      </c>
      <c r="AV362" s="22">
        <f>IF(AU362&lt;0,-7,IF(AU362&lt;15,5,IF(AU362&lt;25,2,IF(AU362=25,-5,IF(AU362&gt;25,0)))))</f>
        <v/>
      </c>
      <c r="AW362" s="189" t="n">
        <v>4.21</v>
      </c>
      <c r="AX362" s="22">
        <f>IF(AW362=1,5,IF(AW362&lt;1,5,IF(AW362&gt;1,0)))</f>
        <v/>
      </c>
      <c r="AY362" s="273" t="inlineStr">
        <is>
          <t>Bearish</t>
        </is>
      </c>
      <c r="AZ362" s="189">
        <f>IF(AY362=$AS$1,20,IF(AY362=$AU$1,18,IF(AY362=$AW$1,14,IF(AY362=$AY$1,10,IF(AY362=$BA$1,5,IF(AY362=$BC$1,0,IF(AY362=$BD$1,-2.5)))))))</f>
        <v/>
      </c>
      <c r="BA362" s="18" t="n">
        <v>-0.046</v>
      </c>
      <c r="BB362" s="548">
        <f>IF(BA362&gt;0.05,2,IF(BA362&gt;0,1,IF(BA362&lt;-0.05,-1,IF(BA362&lt;0.1,-2))))</f>
        <v/>
      </c>
      <c r="BC362" s="554" t="n">
        <v>45657</v>
      </c>
      <c r="BD362" s="22" t="n">
        <v>521.96</v>
      </c>
      <c r="BE362" s="22">
        <f>X362</f>
        <v/>
      </c>
      <c r="BF362" s="18">
        <f>IF(BD362&gt;0,(BE362-BD362)/BD362,0)</f>
        <v/>
      </c>
      <c r="BG362" s="548">
        <f>IF(BF362&gt;0.05,4,IF(BF362&gt;0,2,IF(BF362&lt;-0.05,-2,IF(BF362&lt;0.1,-4))))</f>
        <v/>
      </c>
      <c r="BH362" s="225" t="n">
        <v>-3</v>
      </c>
      <c r="BI362" s="225">
        <f>BH362*#REF!</f>
        <v/>
      </c>
      <c r="BJ362" s="225">
        <f>IF(BH362&gt;5,-1,IF(BH362&gt;4,0,IF(BH362&gt;3,1,IF(BH362&gt;2,2,IF(BH362&gt;1,2, IF(BH362=0,2,IF(BH362&lt;-5,-2,IF(BH362&lt;4,2,IF(BH362&lt;0,1)))))))))</f>
        <v/>
      </c>
      <c r="BK362" s="31" t="n">
        <v>-1</v>
      </c>
      <c r="BL362" s="31">
        <f>BK362*#REF!</f>
        <v/>
      </c>
      <c r="BM362" s="548">
        <f>IF(BK362&gt;40,4,IF(BK362&gt;30,3.5,IF(BK362&gt;20,3,IF(BK362&gt;10,2,IF(BK362&gt;0,1,IF(BK362=0,0.5,IF(BK362&lt;-40,-4,IF(BK362&lt;-30,-3,IF(BK362&lt;-20,-2.5,IF(BK362&lt;-10,-2,IF(BK362&lt;0,0)))))))))))</f>
        <v/>
      </c>
      <c r="BN362" s="61" t="n">
        <v>76</v>
      </c>
      <c r="BO362" s="61">
        <f>BN362*M362</f>
        <v/>
      </c>
      <c r="BP362" s="548">
        <f>IF(BN362&lt;10,5,IF(BN362&lt;20,4,IF(BN362&lt;30,3,IF(BN362&lt;40,2,IF(BN362&lt;50,1,IF(BN362=50,0,IF(BN362&gt;90,-5,IF(BN362&gt;80,-4,IF(BN362&gt;70,-3,IF(BN362&gt;60,-2,IF(BN362&gt;50,-1,0)))))))))))</f>
        <v/>
      </c>
      <c r="BQ362" s="206" t="n"/>
      <c r="BR362" s="61" t="n">
        <v>0.04</v>
      </c>
      <c r="BS362" s="337">
        <f>BR362*M362</f>
        <v/>
      </c>
      <c r="BT362" s="225">
        <f>IF(BR362=1,20,IF(BR362&gt;0.9,16,IF(BR362&gt;0.8,12,IF(BR362&gt;0.7,8,IF(BR362&gt;0.6,4,IF(BR362&gt;0.5,0,IF(BR362&gt;0.4,-1,IF(BR362&gt;0.3,-2,IF(BR362&gt;0.2,-3,IF(BR362&gt;0.1,-4,IF(BR362&gt;0,-5,IF(BR362=0,-5))))))))))))</f>
        <v/>
      </c>
      <c r="BU362" s="61" t="n"/>
      <c r="BV362" s="548" t="inlineStr">
        <is>
          <t>Neut</t>
        </is>
      </c>
      <c r="BW362" s="548">
        <f>IF(BV362=$BZ$1,8,IF(BV362=$CA$1,4,IF(BV362=$CB$1,0,IF(BV362=$CC$1,-4,IF(BV362=$CE$1,-8)))))</f>
        <v/>
      </c>
      <c r="BX362" s="206" t="inlineStr">
        <is>
          <t>˄</t>
        </is>
      </c>
      <c r="BY362" s="206">
        <f>IF(BX362=BR$1,5,IF(BX362=BV$1,0,IF(BX362=BX$1,-5)))</f>
        <v/>
      </c>
      <c r="BZ362" s="554" t="n"/>
      <c r="CA362" s="548" t="inlineStr">
        <is>
          <t>Buy</t>
        </is>
      </c>
      <c r="CE362" t="inlineStr">
        <is>
          <t>Healthcare</t>
        </is>
      </c>
      <c r="CF362" t="inlineStr">
        <is>
          <t>Health Care Equipment &amp; Services</t>
        </is>
      </c>
      <c r="CG362" t="inlineStr">
        <is>
          <t>Health Care Equipment &amp; Supplies</t>
        </is>
      </c>
      <c r="CH362" t="inlineStr">
        <is>
          <t>Health Care Equipment</t>
        </is>
      </c>
      <c r="CI362" t="inlineStr">
        <is>
          <t>Robotics</t>
        </is>
      </c>
      <c r="CL362" s="332" t="n"/>
      <c r="CR362" t="inlineStr">
        <is>
          <t>ISRG</t>
        </is>
      </c>
    </row>
    <row r="363">
      <c r="B363" s="246" t="n"/>
      <c r="C363" s="246" t="n"/>
      <c r="D363" s="246" t="n"/>
      <c r="E363" s="246" t="n"/>
      <c r="F363" s="246" t="n"/>
      <c r="G363" s="246" t="n"/>
      <c r="H363" s="246" t="n"/>
      <c r="I363" s="246" t="n"/>
      <c r="J363" s="246" t="n"/>
      <c r="K363" s="246" t="n"/>
      <c r="L363" s="270" t="n"/>
      <c r="M363" s="358" t="n"/>
      <c r="N363" s="335" t="n"/>
      <c r="O363" s="246" t="n"/>
      <c r="P363" s="246" t="n"/>
      <c r="Q363" s="246" t="n"/>
      <c r="S363" s="249">
        <f>IF(BN363&lt;30,$BX$1,IF(BN363&gt;70,$BR$1,$BV$1))</f>
        <v/>
      </c>
      <c r="U363" s="547" t="inlineStr">
        <is>
          <t>GMED</t>
        </is>
      </c>
      <c r="V363" t="inlineStr">
        <is>
          <t xml:space="preserve">Globus Medical, Inc. </t>
        </is>
      </c>
      <c r="X363" t="n">
        <v>59.31</v>
      </c>
      <c r="Y363" s="189" t="n"/>
      <c r="Z363" s="189" t="n"/>
      <c r="AA363" s="22">
        <f>AN363+AP363+AR363+AZ363+BB363+BG363+BJ363+BM363+BT363+BW363+BY363+AC363+AI363+BP363+AK363</f>
        <v/>
      </c>
      <c r="AB363" s="336">
        <f>IF(X363&gt;0,AB$359,0)</f>
        <v/>
      </c>
      <c r="AC363" s="337">
        <f>IF(AB363&gt;0,AC$359,0)</f>
        <v/>
      </c>
      <c r="AD363" s="366">
        <f>AB363*M363</f>
        <v/>
      </c>
      <c r="AE363" s="337">
        <f>AC363*M363</f>
        <v/>
      </c>
      <c r="AF363" s="332" t="n">
        <v>495559</v>
      </c>
      <c r="AG363" s="332" t="n">
        <v>67292</v>
      </c>
      <c r="AH363" s="225">
        <f>IF(AF363&gt;2500000,AQ$2,IF(AF363&gt;1000000,AR$2,IF(AF363&gt;750000,AS$2,IF(AF363&gt;500000,AT$2,IF(AF363&lt;500000,AU$2)))))</f>
        <v/>
      </c>
      <c r="AI363" s="31">
        <f>IF(AH363=AQ$2,20,IF(AH363=AR$2,15,IF(AH363=AS$2,10,IF(AH363=AT$2,5,IF(AH363=AU$2,0)))))</f>
        <v/>
      </c>
      <c r="AJ363" s="284" t="n">
        <v>79</v>
      </c>
      <c r="AK363" s="31">
        <f>IF(AJ363&gt;84,20,IF(AJ363&gt;80,15,IF(AJ363&gt;75,10,IF(AJ363&gt;70,5,IF(AJ363&gt;49,0,IF(AJ363&lt;1,0,IF(AJ363&lt;20,-20,IF(AJ363&lt;30,-15,IF(AJ363&lt;40,-10,IF(AJ363&lt;50,-5))))))))))</f>
        <v/>
      </c>
      <c r="AL363" s="22" t="n"/>
      <c r="AM363" s="457" t="inlineStr">
        <is>
          <t>D</t>
        </is>
      </c>
      <c r="AN363" s="22">
        <f>IF(AM363=$AN$1,20,IF(AM363=$AO$1,17,IF(AM363=$AP$1,12,IF(AM363=$AQ$1,5,IF(AM363=$AR$1,0)))))</f>
        <v/>
      </c>
      <c r="AP363" s="31" t="n"/>
      <c r="AQ363" s="175" t="inlineStr">
        <is>
          <t>Neutral</t>
        </is>
      </c>
      <c r="AR363" s="548">
        <f>IF(AQ363=$AS$1,20,IF(AQ363=$AU$1,18,IF(AQ363=$AW$1,14,IF(AQ363=$AY$1,10,IF(AQ363=$BA$1,5,IF(AQ363=$BC$1,0,IF(AQ363=$BD$1,-2.5)))))))</f>
        <v/>
      </c>
      <c r="AS363" s="189" t="n">
        <v>0.03</v>
      </c>
      <c r="AT363" s="22">
        <f>IF(AS363&lt;1,5,IF(AS363&lt;2,0,IF(AS363&gt;2,-5, IF(AS363=0,5,IF(AS363&lt;0,-7)))))</f>
        <v/>
      </c>
      <c r="AU363" s="189" t="n">
        <v>22.97</v>
      </c>
      <c r="AV363" s="22">
        <f>IF(AU363&lt;0,-7,IF(AU363&lt;15,5,IF(AU363&lt;25,2,IF(AU363=25,-5,IF(AU363&gt;25,0)))))</f>
        <v/>
      </c>
      <c r="AW363" s="189" t="n">
        <v>2.05</v>
      </c>
      <c r="AX363" s="22">
        <f>IF(AW363=1,5,IF(AW363&lt;1,5,IF(AW363&gt;1,0)))</f>
        <v/>
      </c>
      <c r="AY363" s="239" t="inlineStr">
        <is>
          <t>Bullish</t>
        </is>
      </c>
      <c r="AZ363" s="189">
        <f>IF(AY363=$AS$1,20,IF(AY363=$AU$1,18,IF(AY363=$AW$1,14,IF(AY363=$AY$1,10,IF(AY363=$BA$1,5,IF(AY363=$BC$1,0,IF(AY363=$BD$1,-2.5)))))))</f>
        <v/>
      </c>
      <c r="BA363" s="18" t="n">
        <v>-0.139</v>
      </c>
      <c r="BB363" s="548">
        <f>IF(BA363&gt;0.05,2,IF(BA363&gt;0,1,IF(BA363&lt;-0.05,-1,IF(BA363&lt;0.1,-2))))</f>
        <v/>
      </c>
      <c r="BC363" s="554" t="n">
        <v>45657</v>
      </c>
      <c r="BD363" s="22" t="n">
        <v>82.70999999999999</v>
      </c>
      <c r="BE363" s="22">
        <f>X363</f>
        <v/>
      </c>
      <c r="BF363" s="18">
        <f>IF(BD363&gt;0,(BE363-BD363)/BD363,0)</f>
        <v/>
      </c>
      <c r="BG363" s="548">
        <f>IF(BF363&gt;0.05,4,IF(BF363&gt;0,2,IF(BF363&lt;-0.05,-2,IF(BF363&lt;0.1,-4))))</f>
        <v/>
      </c>
      <c r="BH363" s="225" t="n">
        <v>0.5</v>
      </c>
      <c r="BI363" s="225">
        <f>BH363*#REF!</f>
        <v/>
      </c>
      <c r="BJ363" s="225">
        <f>IF(BH363&gt;5,-1,IF(BH363&gt;4,0,IF(BH363&gt;3,1,IF(BH363&gt;2,2,IF(BH363&gt;1,2, IF(BH363=0,2,IF(BH363&lt;-5,-2,IF(BH363&lt;4,2,IF(BH363&lt;0,1)))))))))</f>
        <v/>
      </c>
      <c r="BK363" s="31" t="n">
        <v>3</v>
      </c>
      <c r="BL363" s="31">
        <f>BK363*#REF!</f>
        <v/>
      </c>
      <c r="BM363" s="548">
        <f>IF(BK363&gt;40,4,IF(BK363&gt;30,3.5,IF(BK363&gt;20,3,IF(BK363&gt;10,2,IF(BK363&gt;0,1,IF(BK363=0,0.5,IF(BK363&lt;-40,-4,IF(BK363&lt;-30,-3,IF(BK363&lt;-20,-2.5,IF(BK363&lt;-10,-2,IF(BK363&lt;0,0)))))))))))</f>
        <v/>
      </c>
      <c r="BN363" s="61" t="n">
        <v>84</v>
      </c>
      <c r="BO363" s="61">
        <f>BN363*M363</f>
        <v/>
      </c>
      <c r="BP363" s="548">
        <f>IF(BN363&lt;10,5,IF(BN363&lt;20,4,IF(BN363&lt;30,3,IF(BN363&lt;40,2,IF(BN363&lt;50,1,IF(BN363=50,0,IF(BN363&gt;90,-5,IF(BN363&gt;80,-4,IF(BN363&gt;70,-3,IF(BN363&gt;60,-2,IF(BN363&gt;50,-1,0)))))))))))</f>
        <v/>
      </c>
      <c r="BQ363" s="206" t="n"/>
      <c r="BR363" s="61" t="n">
        <v>0.12</v>
      </c>
      <c r="BS363" s="337">
        <f>BR363*M363</f>
        <v/>
      </c>
      <c r="BT363" s="225">
        <f>IF(BR363=1,20,IF(BR363&gt;0.9,16,IF(BR363&gt;0.8,12,IF(BR363&gt;0.7,8,IF(BR363&gt;0.6,4,IF(BR363&gt;0.5,0,IF(BR363&gt;0.4,-1,IF(BR363&gt;0.3,-2,IF(BR363&gt;0.2,-3,IF(BR363&gt;0.1,-4,IF(BR363&gt;0,-5,IF(BR363=0,-5))))))))))))</f>
        <v/>
      </c>
      <c r="BU363" s="61" t="n"/>
      <c r="BV363" s="548" t="inlineStr">
        <is>
          <t>V Bull</t>
        </is>
      </c>
      <c r="BW363" s="548">
        <f>IF(BV363=$BZ$1,8,IF(BV363=$CA$1,4,IF(BV363=$CB$1,0,IF(BV363=$CC$1,-4,IF(BV363=$CE$1,-8)))))</f>
        <v/>
      </c>
      <c r="BX363" s="206" t="inlineStr">
        <is>
          <t>˄</t>
        </is>
      </c>
      <c r="BY363" s="206">
        <f>IF(BX363=BR$1,5,IF(BX363=BV$1,0,IF(BX363=BX$1,-5)))</f>
        <v/>
      </c>
      <c r="BZ363" s="554" t="n"/>
      <c r="CA363" s="548" t="inlineStr">
        <is>
          <t>Buy</t>
        </is>
      </c>
      <c r="CB363" s="61" t="n"/>
      <c r="CC363" s="61" t="n"/>
      <c r="CD363" s="332" t="n"/>
      <c r="CE363" t="inlineStr">
        <is>
          <t>Healthcare</t>
        </is>
      </c>
      <c r="CF363" t="inlineStr">
        <is>
          <t>Health Care Equipment &amp; Services</t>
        </is>
      </c>
      <c r="CG363" t="inlineStr">
        <is>
          <t>Health Care Equipment &amp; Supplies</t>
        </is>
      </c>
      <c r="CH363" t="inlineStr">
        <is>
          <t>Health Care Equipment</t>
        </is>
      </c>
      <c r="CL363" s="332" t="n"/>
      <c r="CR363" t="inlineStr">
        <is>
          <t>GMED</t>
        </is>
      </c>
    </row>
    <row r="364" hidden="1" ht="15.75" customHeight="1" s="545">
      <c r="B364" s="246" t="n"/>
      <c r="C364" s="246" t="n"/>
      <c r="D364" s="246" t="n"/>
      <c r="E364" s="246" t="n"/>
      <c r="F364" s="246" t="n"/>
      <c r="G364" s="246" t="n"/>
      <c r="H364" s="246" t="n"/>
      <c r="I364" s="246" t="n"/>
      <c r="J364" s="246" t="n"/>
      <c r="K364" s="246" t="n"/>
      <c r="L364" s="270" t="n"/>
      <c r="M364" s="358" t="n"/>
      <c r="N364" s="335" t="n"/>
      <c r="O364" s="246" t="n"/>
      <c r="P364" s="246" t="n"/>
      <c r="Q364" s="246" t="n"/>
      <c r="R364" s="246" t="n"/>
      <c r="S364" s="249" t="n"/>
      <c r="T364" s="547" t="n"/>
      <c r="U364" s="33" t="n"/>
      <c r="X364" s="80" t="n"/>
      <c r="Y364" s="189" t="n"/>
      <c r="Z364" s="189" t="n"/>
      <c r="AA364" s="22">
        <f>AN364+AP364+AR364+AZ364+BB364+BG364+BJ364+BM364+BT364+BW364+BY364+AC364+AI364+BP364+AK364</f>
        <v/>
      </c>
      <c r="AB364" s="336">
        <f>IF(X364&gt;0,AB$359,0)</f>
        <v/>
      </c>
      <c r="AC364" s="337">
        <f>IF(AB364&gt;0,AC$359,0)</f>
        <v/>
      </c>
      <c r="AD364" s="366">
        <f>AB364*M364</f>
        <v/>
      </c>
      <c r="AE364" s="337">
        <f>AC364*M364</f>
        <v/>
      </c>
      <c r="AF364" s="332" t="n"/>
      <c r="AG364" s="332" t="n"/>
      <c r="AH364" s="225">
        <f>IF(AF364&gt;2500000,AQ$2,IF(AF364&gt;1000000,AR$2,IF(AF364&gt;750000,AS$2,IF(AF364&gt;500000,AT$2,IF(AF364&lt;500000,AU$2)))))</f>
        <v/>
      </c>
      <c r="AI364" s="31">
        <f>IF(AH364=AQ$2,20,IF(AH364=AR$2,15,IF(AH364=AS$2,10,IF(AH364=AT$2,5,IF(AH364=AU$2,0)))))</f>
        <v/>
      </c>
      <c r="AJ364" s="284" t="n"/>
      <c r="AK364" s="31">
        <f>IF(AJ364&gt;84,20,IF(AJ364&gt;80,15,IF(AJ364&gt;75,10,IF(AJ364&gt;70,5,IF(AJ364&gt;49,0,IF(AJ364&lt;1,0,IF(AJ364&lt;20,-20,IF(AJ364&lt;30,-15,IF(AJ364&lt;40,-10,IF(AJ364&lt;50,-5))))))))))</f>
        <v/>
      </c>
      <c r="AL364" s="22" t="n"/>
      <c r="AM364" s="550" t="n"/>
      <c r="AN364" s="22">
        <f>IF(AM364=$AN$1,20,IF(AM364=$AO$1,17,IF(AM364=$AP$1,12,IF(AM364=$AQ$1,5,IF(AM364=$AR$1,0)))))</f>
        <v/>
      </c>
      <c r="AP364" s="31" t="n"/>
      <c r="AQ364" s="175" t="n"/>
      <c r="AR364" s="548">
        <f>IF(AQ364=$AS$1,20,IF(AQ364=$AU$1,18,IF(AQ364=$AW$1,14,IF(AQ364=$AY$1,10,IF(AQ364=$BA$1,5,IF(AQ364=$BC$1,0,IF(AQ364=$BD$1,-2.5)))))))</f>
        <v/>
      </c>
      <c r="AS364" s="189" t="n"/>
      <c r="AT364" s="22">
        <f>IF(AS364&lt;1,5,IF(AS364&lt;2,0,IF(AS364&gt;2,-5, IF(AS364=0,5,IF(AS364&lt;0,-7)))))</f>
        <v/>
      </c>
      <c r="AU364" s="189" t="n"/>
      <c r="AV364" s="22">
        <f>IF(AU364&lt;0,-7,IF(AU364&lt;15,5,IF(AU364&lt;25,2,IF(AU364=25,-5,IF(AU364&gt;25,0)))))</f>
        <v/>
      </c>
      <c r="AW364" s="189" t="n"/>
      <c r="AX364" s="22">
        <f>IF(AW364=1,5,IF(AW364&lt;1,5,IF(AW364&gt;1,0)))</f>
        <v/>
      </c>
      <c r="AY364" s="189" t="n"/>
      <c r="AZ364" s="189">
        <f>IF(AY364=$AS$1,20,IF(AY364=$AU$1,18,IF(AY364=$AW$1,14,IF(AY364=$AY$1,10,IF(AY364=$BA$1,5,IF(AY364=$BC$1,0,IF(AY364=$BD$1,-2.5)))))))</f>
        <v/>
      </c>
      <c r="BA364" s="18" t="n"/>
      <c r="BB364" s="548">
        <f>IF(BA364&gt;0.05,2,IF(BA364&gt;0,1,IF(BA364&lt;-0.05,-1,IF(BA364&lt;0.1,-2))))</f>
        <v/>
      </c>
      <c r="BC364" s="554" t="n">
        <v>45657</v>
      </c>
      <c r="BD364" s="22" t="n"/>
      <c r="BE364" s="22">
        <f>X364</f>
        <v/>
      </c>
      <c r="BF364" s="18">
        <f>IF(BD364&gt;0,(BE364-BD364)/BD364,0)</f>
        <v/>
      </c>
      <c r="BG364" s="548">
        <f>IF(BF364&gt;0.05,4,IF(BF364&gt;0,2,IF(BF364&lt;-0.05,-2,IF(BF364&lt;0.1,-4))))</f>
        <v/>
      </c>
      <c r="BH364" s="225" t="n"/>
      <c r="BI364" s="225">
        <f>BH364*M364</f>
        <v/>
      </c>
      <c r="BJ364" s="225">
        <f>IF(BH364&gt;5,-1,IF(BH364&gt;4,0,IF(BH364&gt;3,1,IF(BH364&gt;2,2,IF(BH364&gt;1,2, IF(BH364=0,2,IF(BH364&lt;-5,-2,IF(BH364&lt;4,2,IF(BH364&lt;0,1)))))))))</f>
        <v/>
      </c>
      <c r="BK364" s="31" t="n"/>
      <c r="BL364" s="31">
        <f>BK364*M364</f>
        <v/>
      </c>
      <c r="BM364" s="548">
        <f>IF(BK364&gt;40,4,IF(BK364&gt;30,3.5,IF(BK364&gt;20,3,IF(BK364&gt;10,2,IF(BK364&gt;0,1,IF(BK364=0,0.5,IF(BK364&lt;-40,-4,IF(BK364&lt;-30,-3,IF(BK364&lt;-20,-2.5,IF(BK364&lt;-10,-2,IF(BK364&lt;0,0)))))))))))</f>
        <v/>
      </c>
      <c r="BN364" s="61" t="n"/>
      <c r="BO364" s="61">
        <f>BN364*M364</f>
        <v/>
      </c>
      <c r="BP364" s="548">
        <f>IF(BN364&lt;10,5,IF(BN364&lt;20,4,IF(BN364&lt;30,3,IF(BN364&lt;40,2,IF(BN364&lt;50,1,IF(BN364=50,0,IF(BN364&gt;90,-5,IF(BN364&gt;80,-4,IF(BN364&gt;70,-3,IF(BN364&gt;60,-2,IF(BN364&gt;50,-1,0)))))))))))</f>
        <v/>
      </c>
      <c r="BQ364" s="206" t="n"/>
      <c r="BR364" s="61" t="n"/>
      <c r="BS364" s="337">
        <f>BR364*M364</f>
        <v/>
      </c>
      <c r="BT364" s="225">
        <f>IF(BR364=1,20,IF(BR364&gt;0.9,16,IF(BR364&gt;0.8,12,IF(BR364&gt;0.7,8,IF(BR364&gt;0.6,4,IF(BR364&gt;0.5,0,IF(BR364&gt;0.4,-1,IF(BR364&gt;0.3,-2,IF(BR364&gt;0.2,-3,IF(BR364&gt;0.1,-4,IF(BR364&gt;0,-5,IF(BR364=0,-5))))))))))))</f>
        <v/>
      </c>
      <c r="BU364" s="61" t="n"/>
      <c r="BV364" s="548" t="n"/>
      <c r="BW364" s="548">
        <f>IF(BV364=$BZ$1,8,IF(BV364=$CA$1,4,IF(BV364=$CB$1,0,IF(BV364=$CC$1,-4,IF(BV364=$CE$1,-8)))))</f>
        <v/>
      </c>
      <c r="BX364" s="206" t="inlineStr">
        <is>
          <t>˄</t>
        </is>
      </c>
      <c r="BY364" s="206">
        <f>IF(BX364=BR$1,5,IF(BX364=BV$1,0,IF(BX364=BX$1,-5)))</f>
        <v/>
      </c>
      <c r="BZ364" s="554" t="n"/>
      <c r="CA364" s="548" t="inlineStr">
        <is>
          <t>Buy</t>
        </is>
      </c>
      <c r="CB364" s="61" t="n"/>
      <c r="CC364" s="61" t="n"/>
      <c r="CD364" s="332" t="n"/>
      <c r="CL364" s="332" t="n"/>
    </row>
    <row r="365" hidden="1" ht="15.75" customHeight="1" s="545">
      <c r="B365" s="246" t="n"/>
      <c r="C365" s="246" t="n"/>
      <c r="D365" s="246" t="n"/>
      <c r="E365" s="246" t="n"/>
      <c r="F365" s="246" t="n"/>
      <c r="G365" s="246" t="n"/>
      <c r="H365" s="246" t="n"/>
      <c r="I365" s="246" t="n"/>
      <c r="J365" s="246" t="n"/>
      <c r="K365" s="246" t="n"/>
      <c r="L365" s="270" t="n"/>
      <c r="M365" s="358" t="n"/>
      <c r="N365" s="335" t="n"/>
      <c r="O365" s="246" t="n"/>
      <c r="P365" s="246" t="n"/>
      <c r="Q365" s="246" t="n"/>
      <c r="R365" s="246" t="n"/>
      <c r="S365" s="249" t="n"/>
      <c r="T365" s="547" t="n"/>
      <c r="U365" s="33" t="n"/>
      <c r="X365" s="80" t="n"/>
      <c r="Y365" s="189" t="n"/>
      <c r="Z365" s="189" t="n"/>
      <c r="AA365" s="22">
        <f>AN365+AP365+AR365+AZ365+BB365+BG365+BJ365+BM365+BT365+BW365+BY365+AC365+AI365+BP365+AK365</f>
        <v/>
      </c>
      <c r="AB365" s="336">
        <f>IF(X365&gt;0,AB$359,0)</f>
        <v/>
      </c>
      <c r="AC365" s="337">
        <f>IF(AB365&gt;0,AC$359,0)</f>
        <v/>
      </c>
      <c r="AD365" s="366">
        <f>AB365*M365</f>
        <v/>
      </c>
      <c r="AE365" s="337">
        <f>AC365*M365</f>
        <v/>
      </c>
      <c r="AF365" s="332" t="n"/>
      <c r="AG365" s="332" t="n"/>
      <c r="AH365" s="225">
        <f>IF(AF365&gt;2500000,AQ$2,IF(AF365&gt;1000000,AR$2,IF(AF365&gt;750000,AS$2,IF(AF365&gt;500000,AT$2,IF(AF365&lt;500000,AU$2)))))</f>
        <v/>
      </c>
      <c r="AI365" s="31">
        <f>IF(AH365=AQ$2,20,IF(AH365=AR$2,15,IF(AH365=AS$2,10,IF(AH365=AT$2,5,IF(AH365=AU$2,0)))))</f>
        <v/>
      </c>
      <c r="AJ365" s="284" t="n"/>
      <c r="AK365" s="31">
        <f>IF(AJ365&gt;84,20,IF(AJ365&gt;80,15,IF(AJ365&gt;75,10,IF(AJ365&gt;70,5,IF(AJ365&gt;49,0,IF(AJ365&lt;1,0,IF(AJ365&lt;20,-20,IF(AJ365&lt;30,-15,IF(AJ365&lt;40,-10,IF(AJ365&lt;50,-5))))))))))</f>
        <v/>
      </c>
      <c r="AL365" s="22" t="n"/>
      <c r="AM365" s="550" t="n"/>
      <c r="AN365" s="22">
        <f>IF(AM365=$AN$1,20,IF(AM365=$AO$1,17,IF(AM365=$AP$1,12,IF(AM365=$AQ$1,5,IF(AM365=$AR$1,0)))))</f>
        <v/>
      </c>
      <c r="AP365" s="31" t="n"/>
      <c r="AQ365" s="175" t="n"/>
      <c r="AR365" s="548">
        <f>IF(AQ365=$AS$1,20,IF(AQ365=$AU$1,18,IF(AQ365=$AW$1,14,IF(AQ365=$AY$1,10,IF(AQ365=$BA$1,5,IF(AQ365=$BC$1,0,IF(AQ365=$BD$1,-2.5)))))))</f>
        <v/>
      </c>
      <c r="AS365" s="189" t="n"/>
      <c r="AT365" s="22">
        <f>IF(AS365&lt;1,5,IF(AS365&lt;2,0,IF(AS365&gt;2,-5, IF(AS365=0,5,IF(AS365&lt;0,-7)))))</f>
        <v/>
      </c>
      <c r="AU365" s="189" t="n"/>
      <c r="AV365" s="22">
        <f>IF(AU365&lt;0,-7,IF(AU365&lt;15,5,IF(AU365&lt;25,2,IF(AU365=25,-5,IF(AU365&gt;25,0)))))</f>
        <v/>
      </c>
      <c r="AW365" s="189" t="n"/>
      <c r="AX365" s="22">
        <f>IF(AW365=1,5,IF(AW365&lt;1,5,IF(AW365&gt;1,0)))</f>
        <v/>
      </c>
      <c r="AY365" s="189" t="n"/>
      <c r="AZ365" s="189">
        <f>IF(AY365=$AS$1,20,IF(AY365=$AU$1,18,IF(AY365=$AW$1,14,IF(AY365=$AY$1,10,IF(AY365=$BA$1,5,IF(AY365=$BC$1,0,IF(AY365=$BD$1,-2.5)))))))</f>
        <v/>
      </c>
      <c r="BA365" s="18" t="n"/>
      <c r="BB365" s="548">
        <f>IF(BA365&gt;0.05,2,IF(BA365&gt;0,1,IF(BA365&lt;-0.05,-1,IF(BA365&lt;0.1,-2))))</f>
        <v/>
      </c>
      <c r="BC365" s="554" t="n">
        <v>45657</v>
      </c>
      <c r="BD365" s="22" t="n"/>
      <c r="BE365" s="22">
        <f>X365</f>
        <v/>
      </c>
      <c r="BF365" s="18">
        <f>IF(BD365&gt;0,(BE365-BD365)/BD365,0)</f>
        <v/>
      </c>
      <c r="BG365" s="548">
        <f>IF(BF365&gt;0.05,4,IF(BF365&gt;0,2,IF(BF365&lt;-0.05,-2,IF(BF365&lt;0.1,-4))))</f>
        <v/>
      </c>
      <c r="BH365" s="225" t="n"/>
      <c r="BI365" s="225">
        <f>BH365*M365</f>
        <v/>
      </c>
      <c r="BJ365" s="225">
        <f>IF(BH365&gt;5,-1,IF(BH365&gt;4,0,IF(BH365&gt;3,1,IF(BH365&gt;2,2,IF(BH365&gt;1,2, IF(BH365=0,2,IF(BH365&lt;-5,-2,IF(BH365&lt;4,2,IF(BH365&lt;0,1)))))))))</f>
        <v/>
      </c>
      <c r="BK365" s="31" t="n"/>
      <c r="BL365" s="31">
        <f>BK365*M365</f>
        <v/>
      </c>
      <c r="BM365" s="548">
        <f>IF(BK365&gt;40,4,IF(BK365&gt;30,3.5,IF(BK365&gt;20,3,IF(BK365&gt;10,2,IF(BK365&gt;0,1,IF(BK365=0,0.5,IF(BK365&lt;-40,-4,IF(BK365&lt;-30,-3,IF(BK365&lt;-20,-2.5,IF(BK365&lt;-10,-2,IF(BK365&lt;0,0)))))))))))</f>
        <v/>
      </c>
      <c r="BN365" s="61" t="n"/>
      <c r="BO365" s="61">
        <f>BN365*M365</f>
        <v/>
      </c>
      <c r="BP365" s="548">
        <f>IF(BN365&lt;10,5,IF(BN365&lt;20,4,IF(BN365&lt;30,3,IF(BN365&lt;40,2,IF(BN365&lt;50,1,IF(BN365=50,0,IF(BN365&gt;90,-5,IF(BN365&gt;80,-4,IF(BN365&gt;70,-3,IF(BN365&gt;60,-2,IF(BN365&gt;50,-1,0)))))))))))</f>
        <v/>
      </c>
      <c r="BQ365" s="206" t="n"/>
      <c r="BR365" s="61" t="n"/>
      <c r="BS365" s="337">
        <f>BR365*M365</f>
        <v/>
      </c>
      <c r="BT365" s="225">
        <f>IF(BR365=1,20,IF(BR365&gt;0.9,16,IF(BR365&gt;0.8,12,IF(BR365&gt;0.7,8,IF(BR365&gt;0.6,4,IF(BR365&gt;0.5,0,IF(BR365&gt;0.4,-1,IF(BR365&gt;0.3,-2,IF(BR365&gt;0.2,-3,IF(BR365&gt;0.1,-4,IF(BR365&gt;0,-5,IF(BR365=0,-5))))))))))))</f>
        <v/>
      </c>
      <c r="BU365" s="61" t="n"/>
      <c r="BV365" s="548" t="n"/>
      <c r="BW365" s="548">
        <f>IF(BV365=$BZ$1,8,IF(BV365=$CA$1,4,IF(BV365=$CB$1,0,IF(BV365=$CC$1,-4,IF(BV365=$CE$1,-8)))))</f>
        <v/>
      </c>
      <c r="BX365" s="206" t="inlineStr">
        <is>
          <t>˄</t>
        </is>
      </c>
      <c r="BY365" s="206">
        <f>IF(BX365=BR$1,5,IF(BX365=BV$1,0,IF(BX365=BX$1,-5)))</f>
        <v/>
      </c>
      <c r="BZ365" s="554" t="n"/>
      <c r="CA365" s="548" t="inlineStr">
        <is>
          <t>Buy</t>
        </is>
      </c>
      <c r="CB365" s="61" t="n"/>
      <c r="CC365" s="61" t="n"/>
      <c r="CD365" s="332" t="n"/>
      <c r="CL365" s="332" t="n"/>
    </row>
    <row r="366" hidden="1" ht="15.75" customHeight="1" s="545">
      <c r="B366" s="246" t="n"/>
      <c r="C366" s="246" t="n"/>
      <c r="D366" s="246" t="n"/>
      <c r="E366" s="246" t="n"/>
      <c r="F366" s="246" t="n"/>
      <c r="G366" s="246" t="n"/>
      <c r="H366" s="246" t="n"/>
      <c r="I366" s="246" t="n"/>
      <c r="J366" s="246" t="n"/>
      <c r="K366" s="246" t="n"/>
      <c r="L366" s="270" t="n"/>
      <c r="M366" s="358" t="n"/>
      <c r="N366" s="335" t="n"/>
      <c r="O366" s="246" t="n"/>
      <c r="P366" s="246" t="n"/>
      <c r="Q366" s="246" t="n"/>
      <c r="R366" s="246" t="n"/>
      <c r="S366" s="249" t="n"/>
      <c r="T366" s="547" t="n"/>
      <c r="U366" s="33" t="n"/>
      <c r="X366" s="80" t="n"/>
      <c r="Y366" s="189" t="n"/>
      <c r="Z366" s="189" t="n"/>
      <c r="AA366" s="22">
        <f>AN366+AP366+AR366+AZ366+BB366+BG366+BJ366+BM366+BT366+BW366+BY366+AC366+AI366+BP366+AK366</f>
        <v/>
      </c>
      <c r="AB366" s="336">
        <f>IF(X366&gt;0,AB$359,0)</f>
        <v/>
      </c>
      <c r="AC366" s="337">
        <f>IF(AB366&gt;0,AC$359,0)</f>
        <v/>
      </c>
      <c r="AD366" s="366">
        <f>AB366*M366</f>
        <v/>
      </c>
      <c r="AE366" s="337">
        <f>AC366*M366</f>
        <v/>
      </c>
      <c r="AF366" s="332" t="n"/>
      <c r="AG366" s="332" t="n"/>
      <c r="AH366" s="225">
        <f>IF(AF366&gt;2500000,AQ$2,IF(AF366&gt;1000000,AR$2,IF(AF366&gt;750000,AS$2,IF(AF366&gt;500000,AT$2,IF(AF366&lt;500000,AU$2)))))</f>
        <v/>
      </c>
      <c r="AI366" s="31">
        <f>IF(AH366=AQ$2,20,IF(AH366=AR$2,15,IF(AH366=AS$2,10,IF(AH366=AT$2,5,IF(AH366=AU$2,0)))))</f>
        <v/>
      </c>
      <c r="AJ366" s="284" t="n"/>
      <c r="AK366" s="31">
        <f>IF(AJ366&gt;84,20,IF(AJ366&gt;80,15,IF(AJ366&gt;75,10,IF(AJ366&gt;70,5,IF(AJ366&gt;49,0,IF(AJ366&lt;1,0,IF(AJ366&lt;20,-20,IF(AJ366&lt;30,-15,IF(AJ366&lt;40,-10,IF(AJ366&lt;50,-5))))))))))</f>
        <v/>
      </c>
      <c r="AL366" s="22" t="n"/>
      <c r="AM366" s="550" t="n"/>
      <c r="AN366" s="22">
        <f>IF(AM366=$AN$1,20,IF(AM366=$AO$1,17,IF(AM366=$AP$1,12,IF(AM366=$AQ$1,5,IF(AM366=$AR$1,0)))))</f>
        <v/>
      </c>
      <c r="AP366" s="31" t="n"/>
      <c r="AQ366" s="175" t="n"/>
      <c r="AR366" s="548">
        <f>IF(AQ366=$AS$1,20,IF(AQ366=$AU$1,18,IF(AQ366=$AW$1,14,IF(AQ366=$AY$1,10,IF(AQ366=$BA$1,5,IF(AQ366=$BC$1,0,IF(AQ366=$BD$1,-2.5)))))))</f>
        <v/>
      </c>
      <c r="AS366" s="189" t="n"/>
      <c r="AT366" s="22">
        <f>IF(AS366&lt;1,5,IF(AS366&lt;2,0,IF(AS366&gt;2,-5, IF(AS366=0,5,IF(AS366&lt;0,-7)))))</f>
        <v/>
      </c>
      <c r="AU366" s="189" t="n"/>
      <c r="AV366" s="22">
        <f>IF(AU366&lt;0,-7,IF(AU366&lt;15,5,IF(AU366&lt;25,2,IF(AU366=25,-5,IF(AU366&gt;25,0)))))</f>
        <v/>
      </c>
      <c r="AW366" s="189" t="n"/>
      <c r="AX366" s="22">
        <f>IF(AW366=1,5,IF(AW366&lt;1,5,IF(AW366&gt;1,0)))</f>
        <v/>
      </c>
      <c r="AY366" s="189" t="n"/>
      <c r="AZ366" s="189">
        <f>IF(AY366=$AS$1,20,IF(AY366=$AU$1,18,IF(AY366=$AW$1,14,IF(AY366=$AY$1,10,IF(AY366=$BA$1,5,IF(AY366=$BC$1,0,IF(AY366=$BD$1,-2.5)))))))</f>
        <v/>
      </c>
      <c r="BA366" s="18" t="n"/>
      <c r="BB366" s="548">
        <f>IF(BA366&gt;0.05,2,IF(BA366&gt;0,1,IF(BA366&lt;-0.05,-1,IF(BA366&lt;0.1,-2))))</f>
        <v/>
      </c>
      <c r="BC366" s="554" t="n">
        <v>45657</v>
      </c>
      <c r="BD366" s="22" t="n"/>
      <c r="BE366" s="22">
        <f>X366</f>
        <v/>
      </c>
      <c r="BF366" s="18">
        <f>IF(BD366&gt;0,(BE366-BD366)/BD366,0)</f>
        <v/>
      </c>
      <c r="BG366" s="548">
        <f>IF(BF366&gt;0.05,4,IF(BF366&gt;0,2,IF(BF366&lt;-0.05,-2,IF(BF366&lt;0.1,-4))))</f>
        <v/>
      </c>
      <c r="BH366" s="225" t="n"/>
      <c r="BI366" s="225">
        <f>BH366*M366</f>
        <v/>
      </c>
      <c r="BJ366" s="225">
        <f>IF(BH366&gt;5,-1,IF(BH366&gt;4,0,IF(BH366&gt;3,1,IF(BH366&gt;2,2,IF(BH366&gt;1,2, IF(BH366=0,2,IF(BH366&lt;-5,-2,IF(BH366&lt;4,2,IF(BH366&lt;0,1)))))))))</f>
        <v/>
      </c>
      <c r="BK366" s="31" t="n"/>
      <c r="BL366" s="31">
        <f>BK366*M366</f>
        <v/>
      </c>
      <c r="BM366" s="548">
        <f>IF(BK366&gt;40,4,IF(BK366&gt;30,3.5,IF(BK366&gt;20,3,IF(BK366&gt;10,2,IF(BK366&gt;0,1,IF(BK366=0,0.5,IF(BK366&lt;-40,-4,IF(BK366&lt;-30,-3,IF(BK366&lt;-20,-2.5,IF(BK366&lt;-10,-2,IF(BK366&lt;0,0)))))))))))</f>
        <v/>
      </c>
      <c r="BN366" s="61" t="n"/>
      <c r="BO366" s="61">
        <f>BN366*M366</f>
        <v/>
      </c>
      <c r="BP366" s="548">
        <f>IF(BN366&lt;10,5,IF(BN366&lt;20,4,IF(BN366&lt;30,3,IF(BN366&lt;40,2,IF(BN366&lt;50,1,IF(BN366=50,0,IF(BN366&gt;90,-5,IF(BN366&gt;80,-4,IF(BN366&gt;70,-3,IF(BN366&gt;60,-2,IF(BN366&gt;50,-1,0)))))))))))</f>
        <v/>
      </c>
      <c r="BQ366" s="206" t="n"/>
      <c r="BR366" s="61" t="n"/>
      <c r="BS366" s="337">
        <f>BR366*M366</f>
        <v/>
      </c>
      <c r="BT366" s="225">
        <f>IF(BR366=1,20,IF(BR366&gt;0.9,16,IF(BR366&gt;0.8,12,IF(BR366&gt;0.7,8,IF(BR366&gt;0.6,4,IF(BR366&gt;0.5,0,IF(BR366&gt;0.4,-1,IF(BR366&gt;0.3,-2,IF(BR366&gt;0.2,-3,IF(BR366&gt;0.1,-4,IF(BR366&gt;0,-5,IF(BR366=0,-5))))))))))))</f>
        <v/>
      </c>
      <c r="BU366" s="61" t="n"/>
      <c r="BV366" s="548" t="n"/>
      <c r="BW366" s="548">
        <f>IF(BV366=$BZ$1,8,IF(BV366=$CA$1,4,IF(BV366=$CB$1,0,IF(BV366=$CC$1,-4,IF(BV366=$CE$1,-8)))))</f>
        <v/>
      </c>
      <c r="BX366" s="206" t="inlineStr">
        <is>
          <t>˄</t>
        </is>
      </c>
      <c r="BY366" s="206">
        <f>IF(BX366=BR$1,5,IF(BX366=BV$1,0,IF(BX366=BX$1,-5)))</f>
        <v/>
      </c>
      <c r="BZ366" s="554" t="n"/>
      <c r="CA366" s="548" t="inlineStr">
        <is>
          <t>Buy</t>
        </is>
      </c>
      <c r="CB366" s="61" t="n"/>
      <c r="CC366" s="61" t="n"/>
      <c r="CD366" s="332" t="n"/>
      <c r="CL366" s="332" t="n"/>
    </row>
    <row r="367">
      <c r="B367" s="246" t="n"/>
      <c r="C367" s="246" t="n"/>
      <c r="D367" s="246" t="n"/>
      <c r="E367" s="246" t="n"/>
      <c r="F367" s="246" t="n"/>
      <c r="G367" s="246" t="n"/>
      <c r="H367" s="246" t="n"/>
      <c r="I367" s="246" t="n"/>
      <c r="J367" s="246" t="n"/>
      <c r="K367" s="246" t="n"/>
      <c r="L367" s="270" t="n"/>
      <c r="M367" s="358" t="n"/>
      <c r="N367" s="335" t="n"/>
      <c r="O367" s="246" t="n"/>
      <c r="P367" s="246" t="n"/>
      <c r="Q367" s="246" t="n"/>
      <c r="R367" s="246" t="n"/>
      <c r="S367" s="249" t="n"/>
      <c r="T367" s="547" t="n"/>
      <c r="U367" s="33" t="n"/>
      <c r="X367" s="80" t="n"/>
      <c r="Y367" s="189" t="n"/>
      <c r="Z367" s="189" t="n"/>
      <c r="AA367" s="189" t="n"/>
      <c r="AB367" s="189" t="n"/>
      <c r="AC367" s="189" t="n"/>
      <c r="AD367" s="189" t="n"/>
      <c r="AE367" s="189" t="n"/>
      <c r="AF367" s="189" t="n"/>
      <c r="AG367" s="189" t="n"/>
      <c r="AH367" s="189" t="n"/>
      <c r="AI367" s="189" t="n"/>
      <c r="AJ367" s="189" t="n"/>
      <c r="AK367" s="189" t="n"/>
      <c r="AL367" s="189" t="n"/>
      <c r="AM367" s="189" t="n"/>
      <c r="AN367" s="189" t="n"/>
      <c r="AO367" s="189" t="n"/>
      <c r="AP367" s="189" t="n"/>
      <c r="AQ367" s="189" t="n"/>
      <c r="AR367" s="189" t="n"/>
      <c r="AS367" s="189" t="n"/>
      <c r="AT367" s="189" t="n"/>
      <c r="AU367" s="189" t="n"/>
      <c r="AV367" s="189" t="n"/>
      <c r="AW367" s="189" t="n"/>
      <c r="AX367" s="189" t="n"/>
      <c r="AY367" s="189" t="n"/>
      <c r="AZ367" s="189" t="n"/>
      <c r="BA367" s="189" t="n"/>
      <c r="BB367" s="189" t="n"/>
      <c r="BC367" s="189" t="n"/>
      <c r="BD367" s="189" t="n"/>
      <c r="BE367" s="189" t="n"/>
      <c r="BF367" s="189" t="n"/>
      <c r="BG367" s="189" t="n"/>
      <c r="BH367" s="189" t="n"/>
      <c r="BI367" s="189" t="n"/>
      <c r="BJ367" s="189" t="n"/>
      <c r="BK367" s="189" t="n"/>
      <c r="BL367" s="189" t="n"/>
      <c r="BM367" s="189" t="n"/>
      <c r="BN367" s="189" t="n"/>
      <c r="BO367" s="189" t="n"/>
      <c r="BP367" s="189" t="n"/>
      <c r="BQ367" s="189" t="n"/>
      <c r="BR367" s="189" t="n"/>
      <c r="BS367" s="189" t="n"/>
      <c r="BT367" s="189" t="n"/>
      <c r="BU367" s="189" t="n"/>
      <c r="BV367" s="189" t="n"/>
      <c r="BW367" s="189" t="n"/>
      <c r="BX367" s="189" t="n"/>
      <c r="BY367" s="189" t="n"/>
      <c r="BZ367" s="189" t="n"/>
      <c r="CA367" s="548" t="n"/>
      <c r="CB367" s="61" t="n"/>
      <c r="CC367" s="61" t="n"/>
      <c r="CD367" s="332" t="n"/>
      <c r="CL367" s="332" t="n"/>
    </row>
    <row r="368" ht="19" customHeight="1" s="545">
      <c r="B368" s="246" t="n"/>
      <c r="C368" s="246" t="n"/>
      <c r="D368" s="246" t="n"/>
      <c r="E368" s="246" t="n"/>
      <c r="F368" s="246" t="n"/>
      <c r="G368" s="246" t="n"/>
      <c r="H368" s="246" t="n"/>
      <c r="I368" s="246" t="n"/>
      <c r="J368" s="246" t="n"/>
      <c r="K368" s="246" t="n"/>
      <c r="L368" s="270" t="n"/>
      <c r="M368" s="358" t="n"/>
      <c r="N368" s="335" t="n"/>
      <c r="O368" s="246" t="n"/>
      <c r="P368" s="246" t="n"/>
      <c r="Q368" s="246" t="n"/>
      <c r="R368" s="246" t="n"/>
      <c r="S368" s="249" t="n"/>
      <c r="T368" s="449" t="inlineStr">
        <is>
          <t>IT - Information Technology</t>
        </is>
      </c>
      <c r="X368" s="80" t="n"/>
      <c r="Y368" s="80" t="n"/>
      <c r="Z368" s="80" t="n"/>
      <c r="AA368" s="80" t="n"/>
      <c r="AB368" s="80" t="n"/>
      <c r="AC368" s="80" t="n"/>
      <c r="AD368" s="80" t="n"/>
      <c r="AE368" s="80" t="n"/>
      <c r="AF368" s="80" t="n"/>
      <c r="AG368" s="80" t="n"/>
      <c r="AH368" s="80" t="n"/>
      <c r="AI368" s="80" t="n"/>
      <c r="AJ368" s="80" t="n"/>
      <c r="AK368" s="80" t="n"/>
      <c r="AL368" s="80" t="n"/>
      <c r="AM368" s="80" t="n"/>
      <c r="AN368" s="80" t="n"/>
      <c r="AO368" s="80" t="n"/>
      <c r="AP368" s="80" t="n"/>
      <c r="AQ368" s="80" t="n"/>
      <c r="AR368" s="80" t="n"/>
      <c r="AS368" s="80" t="n"/>
      <c r="AT368" s="80" t="n"/>
      <c r="AU368" s="80" t="n"/>
      <c r="AV368" s="80" t="n"/>
      <c r="AW368" s="80" t="n"/>
      <c r="AX368" s="80" t="n"/>
      <c r="AY368" s="80" t="n"/>
      <c r="AZ368" s="80" t="n"/>
      <c r="BA368" s="80" t="n"/>
      <c r="BB368" s="80" t="n"/>
      <c r="BC368" s="80" t="n"/>
      <c r="BD368" s="80" t="n"/>
      <c r="BE368" s="80" t="n"/>
      <c r="BF368" s="80" t="n"/>
      <c r="BG368" s="80" t="n"/>
      <c r="BH368" s="80" t="n"/>
      <c r="BI368" s="80" t="n"/>
      <c r="BJ368" s="80" t="n"/>
      <c r="BK368" s="80" t="n"/>
      <c r="BL368" s="80" t="n"/>
      <c r="BM368" s="80" t="n"/>
      <c r="BN368" s="80" t="n"/>
      <c r="BO368" s="80" t="n"/>
      <c r="BP368" s="80" t="n"/>
      <c r="BQ368" s="80" t="n"/>
      <c r="BR368" s="80" t="n"/>
      <c r="BS368" s="80" t="n"/>
      <c r="BT368" s="80" t="n"/>
      <c r="BU368" s="80" t="n"/>
      <c r="BV368" s="80" t="n"/>
      <c r="BW368" s="80" t="n"/>
      <c r="BX368" s="80" t="n"/>
      <c r="BY368" s="80" t="n"/>
      <c r="BZ368" s="80" t="n"/>
      <c r="CA368" s="548" t="n"/>
      <c r="CB368" s="61" t="n"/>
      <c r="CC368" s="61" t="n"/>
      <c r="CD368" s="332" t="n"/>
      <c r="CL368" s="332" t="n"/>
    </row>
    <row r="369" ht="17" customHeight="1" s="545">
      <c r="B369" s="246" t="n"/>
      <c r="C369" s="246" t="n"/>
      <c r="D369" s="246" t="n"/>
      <c r="E369" s="246" t="n"/>
      <c r="F369" s="246" t="n"/>
      <c r="G369" s="246" t="n"/>
      <c r="H369" s="246" t="n"/>
      <c r="I369" s="246" t="n"/>
      <c r="J369" s="246" t="n"/>
      <c r="K369" s="246" t="n"/>
      <c r="L369" s="270" t="n"/>
      <c r="M369" s="358" t="n"/>
      <c r="N369" s="335" t="n"/>
      <c r="O369" s="246" t="n"/>
      <c r="P369" s="246" t="n"/>
      <c r="Q369" s="246" t="n"/>
      <c r="R369" s="246" t="n"/>
      <c r="S369" s="249" t="n"/>
      <c r="T369" s="456" t="inlineStr">
        <is>
          <t>TECB</t>
        </is>
      </c>
      <c r="U369" s="444" t="inlineStr">
        <is>
          <t>Innovation/Disruptive Technology</t>
        </is>
      </c>
      <c r="X369" s="80" t="n"/>
      <c r="Y369" s="80" t="n"/>
      <c r="Z369" s="80" t="n"/>
      <c r="AA369" s="80" t="n"/>
      <c r="AB369" s="455">
        <f>VLOOKUP(CLEAN(TRIM(T369)), 'ETF''s'!$B$7:$C$42, 2, FALSE)</f>
        <v/>
      </c>
      <c r="AC369" s="506">
        <f>VLOOKUP(CLEAN(TRIM(T369)), 'ETF''s'!$B$7:$D$42, 3, FALSE)</f>
        <v/>
      </c>
      <c r="AD369" s="80" t="n"/>
      <c r="AE369" s="80" t="n"/>
      <c r="AF369" s="80" t="n"/>
      <c r="AG369" s="80" t="n"/>
      <c r="AH369" s="80" t="n"/>
      <c r="AI369" s="80" t="n"/>
      <c r="AJ369" s="80" t="n"/>
      <c r="AK369" s="80" t="n"/>
      <c r="AL369" s="80" t="n"/>
      <c r="AM369" s="80" t="n"/>
      <c r="AN369" s="80" t="n"/>
      <c r="AO369" s="80" t="n"/>
      <c r="AP369" s="80" t="n"/>
      <c r="AQ369" s="80" t="n"/>
      <c r="AR369" s="80" t="n"/>
      <c r="AS369" s="80" t="n"/>
      <c r="AT369" s="80" t="n"/>
      <c r="AU369" s="80" t="n"/>
      <c r="AV369" s="80" t="n"/>
      <c r="AW369" s="80" t="n"/>
      <c r="AX369" s="80" t="n"/>
      <c r="AY369" s="80" t="n"/>
      <c r="AZ369" s="80" t="n"/>
      <c r="BA369" s="80" t="n"/>
      <c r="BB369" s="80" t="n"/>
      <c r="BC369" s="80" t="n"/>
      <c r="BD369" s="80" t="n"/>
      <c r="BE369" s="80" t="n"/>
      <c r="BF369" s="80" t="n"/>
      <c r="BG369" s="80" t="n"/>
      <c r="BH369" s="80" t="n"/>
      <c r="BI369" s="80" t="n"/>
      <c r="BJ369" s="80" t="n"/>
      <c r="BK369" s="80" t="n"/>
      <c r="BL369" s="80" t="n"/>
      <c r="BM369" s="80" t="n"/>
      <c r="BN369" s="80" t="n"/>
      <c r="BO369" s="80" t="n"/>
      <c r="BP369" s="80" t="n"/>
      <c r="BQ369" s="80" t="n"/>
      <c r="BR369" s="80" t="n"/>
      <c r="BS369" s="80" t="n"/>
      <c r="BT369" s="80" t="n"/>
      <c r="BU369" s="80" t="n"/>
      <c r="BV369" s="80" t="n"/>
      <c r="BW369" s="80" t="n"/>
      <c r="BX369" s="80" t="n"/>
      <c r="BY369" s="80" t="n"/>
      <c r="BZ369" s="80" t="n"/>
      <c r="CA369" s="548" t="n"/>
      <c r="CB369" s="61" t="n"/>
      <c r="CC369" s="61" t="n"/>
      <c r="CD369" s="332" t="n"/>
      <c r="CL369" s="332" t="n"/>
      <c r="CR369" t="inlineStr">
        <is>
          <t>Innovation/Disruptive Technology</t>
        </is>
      </c>
    </row>
    <row r="370" ht="16" customHeight="1" s="545">
      <c r="B370" s="246" t="n"/>
      <c r="C370" s="246" t="n"/>
      <c r="D370" s="246" t="n"/>
      <c r="E370" s="246" t="n"/>
      <c r="F370" s="246" t="n"/>
      <c r="G370" s="246" t="n"/>
      <c r="H370" s="246" t="n"/>
      <c r="I370" s="246" t="n"/>
      <c r="J370" s="246" t="n"/>
      <c r="K370" s="246" t="n"/>
      <c r="L370" s="270" t="n"/>
      <c r="M370" s="358" t="n"/>
      <c r="N370" s="335" t="inlineStr">
        <is>
          <t>TECB</t>
        </is>
      </c>
      <c r="O370" s="246" t="n"/>
      <c r="P370" s="246" t="n"/>
      <c r="Q370" s="246" t="n"/>
      <c r="R370" s="246" t="n"/>
      <c r="S370" s="249" t="n"/>
      <c r="T370" s="443" t="n"/>
      <c r="U370" s="33" t="n"/>
      <c r="X370" s="189" t="n"/>
      <c r="Y370" s="189" t="n"/>
      <c r="Z370" s="189" t="n"/>
      <c r="AA370" s="22">
        <f>AN370+AP370+AR370+AZ370+BB370+BG370+BJ370+BM370+BT370+BW370+BY370+AC370+AI370+BP370+AK370</f>
        <v/>
      </c>
      <c r="AB370" s="336">
        <f>IF(X370&gt;0,AB$369,0)</f>
        <v/>
      </c>
      <c r="AC370" s="337">
        <f>IF(AB370&gt;0,AC$369,0)</f>
        <v/>
      </c>
      <c r="AD370" s="366">
        <f>AB370*M370</f>
        <v/>
      </c>
      <c r="AE370" s="337">
        <f>AC370*M370</f>
        <v/>
      </c>
      <c r="AF370" s="332" t="n"/>
      <c r="AG370" s="332" t="n"/>
      <c r="AH370" s="225">
        <f>IF(AF370&gt;2500000,AQ$2,IF(AF370&gt;1000000,AR$2,IF(AF370&gt;750000,AS$2,IF(AF370&gt;500000,AT$2,IF(AF370&lt;500000,AU$2)))))</f>
        <v/>
      </c>
      <c r="AI370" s="31">
        <f>IF(AH370=AQ$2,20,IF(AH370=AR$2,15,IF(AH370=AS$2,10,IF(AH370=AT$2,5,IF(AH370=AU$2,0)))))</f>
        <v/>
      </c>
      <c r="AJ370" s="284" t="n"/>
      <c r="AK370" s="31">
        <f>IF(AJ370&gt;84,20,IF(AJ370&gt;80,15,IF(AJ370&gt;75,10,IF(AJ370&gt;70,5,IF(AJ370&gt;49,0,IF(AJ370&lt;1,0,IF(AJ370&lt;20,-20,IF(AJ370&lt;30,-15,IF(AJ370&lt;40,-10,IF(AJ370&lt;50,-5))))))))))</f>
        <v/>
      </c>
      <c r="AL370" s="22" t="n"/>
      <c r="AM370" s="550" t="n"/>
      <c r="AN370" s="22">
        <f>IF(AM370=$AN$1,20,IF(AM370=$AO$1,17,IF(AM370=$AP$1,12,IF(AM370=$AQ$1,5,IF(AM370=$AR$1,0)))))</f>
        <v/>
      </c>
      <c r="AP370" s="31" t="n"/>
      <c r="AQ370" s="175" t="n"/>
      <c r="AR370" s="548">
        <f>IF(AQ370=$AS$1,20,IF(AQ370=$AU$1,18,IF(AQ370=$AW$1,14,IF(AQ370=$AY$1,10,IF(AQ370=$BA$1,5,IF(AQ370=$BC$1,0,IF(AQ370=$BD$1,-2.5)))))))</f>
        <v/>
      </c>
      <c r="AS370" s="189" t="n"/>
      <c r="AT370" s="22">
        <f>IF(AS370&lt;1,5,IF(AS370&lt;2,0,IF(AS370&gt;2,-5, IF(AS370=0,5,IF(AS370&lt;0,-7)))))</f>
        <v/>
      </c>
      <c r="AU370" s="189" t="n"/>
      <c r="AV370" s="22">
        <f>IF(AU370&lt;0,-7,IF(AU370&lt;15,5,IF(AU370&lt;25,2,IF(AU370=25,-5,IF(AU370&gt;25,0)))))</f>
        <v/>
      </c>
      <c r="AW370" s="189" t="n"/>
      <c r="AX370" s="22">
        <f>IF(AW370=1,5,IF(AW370&lt;1,5,IF(AW370&gt;1,0)))</f>
        <v/>
      </c>
      <c r="AY370" s="189" t="n"/>
      <c r="AZ370" s="189">
        <f>IF(AY370=$AS$1,20,IF(AY370=$AU$1,18,IF(AY370=$AW$1,14,IF(AY370=$AY$1,10,IF(AY370=$BA$1,5,IF(AY370=$BC$1,0,IF(AY370=$BD$1,-2.5)))))))</f>
        <v/>
      </c>
      <c r="BA370" s="18" t="n"/>
      <c r="BB370" s="548">
        <f>IF(BA370&gt;0.05,2,IF(BA370&gt;0,1,IF(BA370&lt;-0.05,-1,IF(BA370&lt;0.1,-2))))</f>
        <v/>
      </c>
      <c r="BC370" s="554" t="n">
        <v>45657</v>
      </c>
      <c r="BD370" s="22" t="n"/>
      <c r="BE370" s="22">
        <f>X370</f>
        <v/>
      </c>
      <c r="BF370" s="18">
        <f>IF(BD370&gt;0,(BE370-BD370)/BD370,0)</f>
        <v/>
      </c>
      <c r="BG370" s="548">
        <f>IF(BF370&gt;0.05,4,IF(BF370&gt;0,2,IF(BF370&lt;-0.05,-2,IF(BF370&lt;0.1,-4))))</f>
        <v/>
      </c>
      <c r="BH370" s="225" t="n"/>
      <c r="BI370" s="225">
        <f>BH370*M370</f>
        <v/>
      </c>
      <c r="BJ370" s="225">
        <f>IF(BH370&gt;5,-1,IF(BH370&gt;4,0,IF(BH370&gt;3,1,IF(BH370&gt;2,2,IF(BH370&gt;1,2, IF(BH370=0,2,IF(BH370&lt;-5,-2,IF(BH370&lt;4,2,IF(BH370&lt;0,1)))))))))</f>
        <v/>
      </c>
      <c r="BK370" s="31" t="n"/>
      <c r="BL370" s="31">
        <f>BK370*M370</f>
        <v/>
      </c>
      <c r="BM370" s="548">
        <f>IF(BK370&gt;40,4,IF(BK370&gt;30,3.5,IF(BK370&gt;20,3,IF(BK370&gt;10,2,IF(BK370&gt;0,1,IF(BK370=0,0.5,IF(BK370&lt;-40,-4,IF(BK370&lt;-30,-3,IF(BK370&lt;-20,-2.5,IF(BK370&lt;-10,-2,IF(BK370&lt;0,0)))))))))))</f>
        <v/>
      </c>
      <c r="BN370" s="61" t="n"/>
      <c r="BO370" s="61">
        <f>BN370*M370</f>
        <v/>
      </c>
      <c r="BP370" s="548">
        <f>IF(BN370&lt;10,5,IF(BN370&lt;20,4,IF(BN370&lt;30,3,IF(BN370&lt;40,2,IF(BN370&lt;50,1,IF(BN370=50,0,IF(BN370&gt;90,-5,IF(BN370&gt;80,-4,IF(BN370&gt;70,-3,IF(BN370&gt;60,-2,IF(BN370&gt;50,-1,0)))))))))))</f>
        <v/>
      </c>
      <c r="BQ370" s="206" t="n"/>
      <c r="BR370" s="61" t="n"/>
      <c r="BS370" s="337">
        <f>BR370*M370</f>
        <v/>
      </c>
      <c r="BT370" s="225">
        <f>IF(BR370=1,20,IF(BR370&gt;0.9,16,IF(BR370&gt;0.8,12,IF(BR370&gt;0.7,8,IF(BR370&gt;0.6,4,IF(BR370&gt;0.5,0,IF(BR370&gt;0.4,-1,IF(BR370&gt;0.3,-2,IF(BR370&gt;0.2,-3,IF(BR370&gt;0.1,-4,IF(BR370&gt;0,-5,IF(BR370=0,-5))))))))))))</f>
        <v/>
      </c>
      <c r="BU370" s="61" t="n"/>
      <c r="BV370" s="548" t="n"/>
      <c r="BW370" s="548">
        <f>IF(BV370=$BZ$1,8,IF(BV370=$CA$1,4,IF(BV370=$CB$1,0,IF(BV370=$CC$1,-4,IF(BV370=$CE$1,-8)))))</f>
        <v/>
      </c>
      <c r="BX370" s="206" t="inlineStr">
        <is>
          <t>˄</t>
        </is>
      </c>
      <c r="BY370" s="206">
        <f>IF(BX370=BR$1,5,IF(BX370=BV$1,0,IF(BX370=BX$1,-5)))</f>
        <v/>
      </c>
      <c r="BZ370" s="554" t="n"/>
      <c r="CA370" s="548" t="inlineStr">
        <is>
          <t>Buy</t>
        </is>
      </c>
      <c r="CB370" s="61" t="n"/>
      <c r="CC370" s="61" t="n"/>
      <c r="CD370" s="332" t="n"/>
      <c r="CL370" s="332" t="n"/>
    </row>
    <row r="371" hidden="1" ht="15.75" customHeight="1" s="545">
      <c r="B371" s="246" t="n"/>
      <c r="C371" s="246" t="n"/>
      <c r="D371" s="246" t="n"/>
      <c r="E371" s="246" t="n"/>
      <c r="F371" s="246" t="n"/>
      <c r="G371" s="246" t="n"/>
      <c r="H371" s="246" t="n"/>
      <c r="I371" s="246" t="n"/>
      <c r="J371" s="246" t="n"/>
      <c r="K371" s="246" t="n"/>
      <c r="L371" s="270" t="n"/>
      <c r="M371" s="358" t="n"/>
      <c r="N371" s="335" t="n"/>
      <c r="O371" s="246" t="n"/>
      <c r="P371" s="246" t="n"/>
      <c r="Q371" s="246" t="n"/>
      <c r="R371" s="246" t="n"/>
      <c r="S371" s="249" t="n"/>
      <c r="T371" s="443" t="n"/>
      <c r="U371" s="33" t="n"/>
      <c r="X371" s="189" t="n"/>
      <c r="Y371" s="189" t="n"/>
      <c r="Z371" s="189" t="n"/>
      <c r="AA371" s="22">
        <f>AN371+AP371+AR371+AZ371+BB371+BG371+BJ371+BM371+BT371+BW371+BY371+AC371+AI371+BP371+AK371</f>
        <v/>
      </c>
      <c r="AB371" s="336">
        <f>IF(X371&gt;0,AB$369,0)</f>
        <v/>
      </c>
      <c r="AC371" s="337">
        <f>IF(AB371&gt;0,AC$369,0)</f>
        <v/>
      </c>
      <c r="AD371" s="366">
        <f>AB371*M371</f>
        <v/>
      </c>
      <c r="AE371" s="337">
        <f>AC371*M371</f>
        <v/>
      </c>
      <c r="AF371" s="332" t="n"/>
      <c r="AG371" s="332" t="n"/>
      <c r="AH371" s="225">
        <f>IF(AF371&gt;2500000,AQ$2,IF(AF371&gt;1000000,AR$2,IF(AF371&gt;750000,AS$2,IF(AF371&gt;500000,AT$2,IF(AF371&lt;500000,AU$2)))))</f>
        <v/>
      </c>
      <c r="AI371" s="31">
        <f>IF(AH371=AQ$2,20,IF(AH371=AR$2,15,IF(AH371=AS$2,10,IF(AH371=AT$2,5,IF(AH371=AU$2,0)))))</f>
        <v/>
      </c>
      <c r="AJ371" s="284" t="n"/>
      <c r="AK371" s="31">
        <f>IF(AJ371&gt;84,20,IF(AJ371&gt;80,15,IF(AJ371&gt;75,10,IF(AJ371&gt;70,5,IF(AJ371&gt;49,0,IF(AJ371&lt;1,0,IF(AJ371&lt;20,-20,IF(AJ371&lt;30,-15,IF(AJ371&lt;40,-10,IF(AJ371&lt;50,-5))))))))))</f>
        <v/>
      </c>
      <c r="AL371" s="22" t="n"/>
      <c r="AM371" s="550" t="n"/>
      <c r="AN371" s="22">
        <f>IF(AM371=$AN$1,20,IF(AM371=$AO$1,17,IF(AM371=$AP$1,12,IF(AM371=$AQ$1,5,IF(AM371=$AR$1,0)))))</f>
        <v/>
      </c>
      <c r="AP371" s="31" t="n"/>
      <c r="AQ371" s="175" t="n"/>
      <c r="AR371" s="548">
        <f>IF(AQ371=$AS$1,20,IF(AQ371=$AU$1,18,IF(AQ371=$AW$1,14,IF(AQ371=$AY$1,10,IF(AQ371=$BA$1,5,IF(AQ371=$BC$1,0,IF(AQ371=$BD$1,-2.5)))))))</f>
        <v/>
      </c>
      <c r="AS371" s="189" t="n"/>
      <c r="AT371" s="22">
        <f>IF(AS371&lt;1,5,IF(AS371&lt;2,0,IF(AS371&gt;2,-5, IF(AS371=0,5,IF(AS371&lt;0,-7)))))</f>
        <v/>
      </c>
      <c r="AU371" s="189" t="n"/>
      <c r="AV371" s="22">
        <f>IF(AU371&lt;0,-7,IF(AU371&lt;15,5,IF(AU371&lt;25,2,IF(AU371=25,-5,IF(AU371&gt;25,0)))))</f>
        <v/>
      </c>
      <c r="AW371" s="189" t="n"/>
      <c r="AX371" s="22">
        <f>IF(AW371=1,5,IF(AW371&lt;1,5,IF(AW371&gt;1,0)))</f>
        <v/>
      </c>
      <c r="AY371" s="189" t="n"/>
      <c r="AZ371" s="189">
        <f>IF(AY371=$AS$1,20,IF(AY371=$AU$1,18,IF(AY371=$AW$1,14,IF(AY371=$AY$1,10,IF(AY371=$BA$1,5,IF(AY371=$BC$1,0,IF(AY371=$BD$1,-2.5)))))))</f>
        <v/>
      </c>
      <c r="BA371" s="18" t="n"/>
      <c r="BB371" s="548">
        <f>IF(BA371&gt;0.05,2,IF(BA371&gt;0,1,IF(BA371&lt;-0.05,-1,IF(BA371&lt;0.1,-2))))</f>
        <v/>
      </c>
      <c r="BC371" s="554" t="n">
        <v>45657</v>
      </c>
      <c r="BD371" s="22" t="n"/>
      <c r="BE371" s="22">
        <f>X371</f>
        <v/>
      </c>
      <c r="BF371" s="18">
        <f>IF(BD371&gt;0,(BE371-BD371)/BD371,0)</f>
        <v/>
      </c>
      <c r="BG371" s="548">
        <f>IF(BF371&gt;0.05,4,IF(BF371&gt;0,2,IF(BF371&lt;-0.05,-2,IF(BF371&lt;0.1,-4))))</f>
        <v/>
      </c>
      <c r="BH371" s="225" t="n"/>
      <c r="BI371" s="225">
        <f>BH371*M371</f>
        <v/>
      </c>
      <c r="BJ371" s="225">
        <f>IF(BH371&gt;5,-1,IF(BH371&gt;4,0,IF(BH371&gt;3,1,IF(BH371&gt;2,2,IF(BH371&gt;1,2, IF(BH371=0,2,IF(BH371&lt;-5,-2,IF(BH371&lt;4,2,IF(BH371&lt;0,1)))))))))</f>
        <v/>
      </c>
      <c r="BK371" s="31" t="n"/>
      <c r="BL371" s="31">
        <f>BK371*M371</f>
        <v/>
      </c>
      <c r="BM371" s="548">
        <f>IF(BK371&gt;40,4,IF(BK371&gt;30,3.5,IF(BK371&gt;20,3,IF(BK371&gt;10,2,IF(BK371&gt;0,1,IF(BK371=0,0.5,IF(BK371&lt;-40,-4,IF(BK371&lt;-30,-3,IF(BK371&lt;-20,-2.5,IF(BK371&lt;-10,-2,IF(BK371&lt;0,0)))))))))))</f>
        <v/>
      </c>
      <c r="BN371" s="61" t="n"/>
      <c r="BO371" s="61">
        <f>BN371*M371</f>
        <v/>
      </c>
      <c r="BP371" s="548">
        <f>IF(BN371&lt;10,5,IF(BN371&lt;20,4,IF(BN371&lt;30,3,IF(BN371&lt;40,2,IF(BN371&lt;50,1,IF(BN371=50,0,IF(BN371&gt;90,-5,IF(BN371&gt;80,-4,IF(BN371&gt;70,-3,IF(BN371&gt;60,-2,IF(BN371&gt;50,-1,0)))))))))))</f>
        <v/>
      </c>
      <c r="BQ371" s="206" t="n"/>
      <c r="BR371" s="61" t="n"/>
      <c r="BS371" s="337">
        <f>BR371*M371</f>
        <v/>
      </c>
      <c r="BT371" s="225">
        <f>IF(BR371=1,20,IF(BR371&gt;0.9,16,IF(BR371&gt;0.8,12,IF(BR371&gt;0.7,8,IF(BR371&gt;0.6,4,IF(BR371&gt;0.5,0,IF(BR371&gt;0.4,-1,IF(BR371&gt;0.3,-2,IF(BR371&gt;0.2,-3,IF(BR371&gt;0.1,-4,IF(BR371&gt;0,-5,IF(BR371=0,-5))))))))))))</f>
        <v/>
      </c>
      <c r="BU371" s="61" t="n"/>
      <c r="BV371" s="548" t="n"/>
      <c r="BW371" s="548">
        <f>IF(BV371=$BZ$1,8,IF(BV371=$CA$1,4,IF(BV371=$CB$1,0,IF(BV371=$CC$1,-4,IF(BV371=$CE$1,-8)))))</f>
        <v/>
      </c>
      <c r="BX371" s="206" t="inlineStr">
        <is>
          <t>˄</t>
        </is>
      </c>
      <c r="BY371" s="206">
        <f>IF(BX371=BR$1,5,IF(BX371=BV$1,0,IF(BX371=BX$1,-5)))</f>
        <v/>
      </c>
      <c r="BZ371" s="554" t="n"/>
      <c r="CA371" s="548" t="inlineStr">
        <is>
          <t>Buy</t>
        </is>
      </c>
      <c r="CB371" s="61" t="n"/>
      <c r="CC371" s="61" t="n"/>
      <c r="CD371" s="332" t="n"/>
      <c r="CL371" s="332" t="n"/>
    </row>
    <row r="372" hidden="1" ht="15.75" customHeight="1" s="545">
      <c r="B372" s="246" t="n"/>
      <c r="C372" s="246" t="n"/>
      <c r="D372" s="246" t="n"/>
      <c r="E372" s="246" t="n"/>
      <c r="F372" s="246" t="n"/>
      <c r="G372" s="246" t="n"/>
      <c r="H372" s="246" t="n"/>
      <c r="I372" s="246" t="n"/>
      <c r="J372" s="246" t="n"/>
      <c r="K372" s="246" t="n"/>
      <c r="L372" s="270" t="n"/>
      <c r="M372" s="358" t="n"/>
      <c r="N372" s="335" t="n"/>
      <c r="O372" s="246" t="n"/>
      <c r="P372" s="246" t="n"/>
      <c r="Q372" s="246" t="n"/>
      <c r="R372" s="246" t="n"/>
      <c r="S372" s="249" t="n"/>
      <c r="T372" s="443" t="n"/>
      <c r="U372" s="33" t="n"/>
      <c r="X372" s="189" t="n"/>
      <c r="Y372" s="189" t="n"/>
      <c r="Z372" s="189" t="n"/>
      <c r="AA372" s="22">
        <f>AN372+AP372+AR372+AZ372+BB372+BG372+BJ372+BM372+BT372+BW372+BY372+AC372+AI372+BP372+AK372</f>
        <v/>
      </c>
      <c r="AB372" s="336">
        <f>IF(X372&gt;0,AB$369,0)</f>
        <v/>
      </c>
      <c r="AC372" s="337">
        <f>IF(AB372&gt;0,AC$369,0)</f>
        <v/>
      </c>
      <c r="AD372" s="366">
        <f>AB372*M372</f>
        <v/>
      </c>
      <c r="AE372" s="337">
        <f>AC372*M372</f>
        <v/>
      </c>
      <c r="AF372" s="332" t="n"/>
      <c r="AG372" s="332" t="n"/>
      <c r="AH372" s="225">
        <f>IF(AF372&gt;2500000,AQ$2,IF(AF372&gt;1000000,AR$2,IF(AF372&gt;750000,AS$2,IF(AF372&gt;500000,AT$2,IF(AF372&lt;500000,AU$2)))))</f>
        <v/>
      </c>
      <c r="AI372" s="31">
        <f>IF(AH372=AQ$2,20,IF(AH372=AR$2,15,IF(AH372=AS$2,10,IF(AH372=AT$2,5,IF(AH372=AU$2,0)))))</f>
        <v/>
      </c>
      <c r="AJ372" s="284" t="n"/>
      <c r="AK372" s="31">
        <f>IF(AJ372&gt;84,20,IF(AJ372&gt;80,15,IF(AJ372&gt;75,10,IF(AJ372&gt;70,5,IF(AJ372&gt;49,0,IF(AJ372&lt;1,0,IF(AJ372&lt;20,-20,IF(AJ372&lt;30,-15,IF(AJ372&lt;40,-10,IF(AJ372&lt;50,-5))))))))))</f>
        <v/>
      </c>
      <c r="AL372" s="22" t="n"/>
      <c r="AM372" s="550" t="n"/>
      <c r="AN372" s="22">
        <f>IF(AM372=$AN$1,20,IF(AM372=$AO$1,17,IF(AM372=$AP$1,12,IF(AM372=$AQ$1,5,IF(AM372=$AR$1,0)))))</f>
        <v/>
      </c>
      <c r="AP372" s="31" t="n"/>
      <c r="AQ372" s="175" t="n"/>
      <c r="AR372" s="548">
        <f>IF(AQ372=$AS$1,20,IF(AQ372=$AU$1,18,IF(AQ372=$AW$1,14,IF(AQ372=$AY$1,10,IF(AQ372=$BA$1,5,IF(AQ372=$BC$1,0,IF(AQ372=$BD$1,-2.5)))))))</f>
        <v/>
      </c>
      <c r="AS372" s="189" t="n"/>
      <c r="AT372" s="22">
        <f>IF(AS372&lt;1,5,IF(AS372&lt;2,0,IF(AS372&gt;2,-5, IF(AS372=0,5,IF(AS372&lt;0,-7)))))</f>
        <v/>
      </c>
      <c r="AU372" s="189" t="n"/>
      <c r="AV372" s="22">
        <f>IF(AU372&lt;0,-7,IF(AU372&lt;15,5,IF(AU372&lt;25,2,IF(AU372=25,-5,IF(AU372&gt;25,0)))))</f>
        <v/>
      </c>
      <c r="AW372" s="189" t="n"/>
      <c r="AX372" s="22">
        <f>IF(AW372=1,5,IF(AW372&lt;1,5,IF(AW372&gt;1,0)))</f>
        <v/>
      </c>
      <c r="AY372" s="189" t="n"/>
      <c r="AZ372" s="189">
        <f>IF(AY372=$AS$1,20,IF(AY372=$AU$1,18,IF(AY372=$AW$1,14,IF(AY372=$AY$1,10,IF(AY372=$BA$1,5,IF(AY372=$BC$1,0,IF(AY372=$BD$1,-2.5)))))))</f>
        <v/>
      </c>
      <c r="BA372" s="18" t="n"/>
      <c r="BB372" s="548">
        <f>IF(BA372&gt;0.05,2,IF(BA372&gt;0,1,IF(BA372&lt;-0.05,-1,IF(BA372&lt;0.1,-2))))</f>
        <v/>
      </c>
      <c r="BC372" s="554" t="n">
        <v>45657</v>
      </c>
      <c r="BD372" s="22" t="n"/>
      <c r="BE372" s="22">
        <f>X372</f>
        <v/>
      </c>
      <c r="BF372" s="18">
        <f>IF(BD372&gt;0,(BE372-BD372)/BD372,0)</f>
        <v/>
      </c>
      <c r="BG372" s="548">
        <f>IF(BF372&gt;0.05,4,IF(BF372&gt;0,2,IF(BF372&lt;-0.05,-2,IF(BF372&lt;0.1,-4))))</f>
        <v/>
      </c>
      <c r="BH372" s="225" t="n"/>
      <c r="BI372" s="225">
        <f>BH372*M372</f>
        <v/>
      </c>
      <c r="BJ372" s="225">
        <f>IF(BH372&gt;5,-1,IF(BH372&gt;4,0,IF(BH372&gt;3,1,IF(BH372&gt;2,2,IF(BH372&gt;1,2, IF(BH372=0,2,IF(BH372&lt;-5,-2,IF(BH372&lt;4,2,IF(BH372&lt;0,1)))))))))</f>
        <v/>
      </c>
      <c r="BK372" s="31" t="n"/>
      <c r="BL372" s="31">
        <f>BK372*M372</f>
        <v/>
      </c>
      <c r="BM372" s="548">
        <f>IF(BK372&gt;40,4,IF(BK372&gt;30,3.5,IF(BK372&gt;20,3,IF(BK372&gt;10,2,IF(BK372&gt;0,1,IF(BK372=0,0.5,IF(BK372&lt;-40,-4,IF(BK372&lt;-30,-3,IF(BK372&lt;-20,-2.5,IF(BK372&lt;-10,-2,IF(BK372&lt;0,0)))))))))))</f>
        <v/>
      </c>
      <c r="BN372" s="61" t="n"/>
      <c r="BO372" s="61">
        <f>BN372*M372</f>
        <v/>
      </c>
      <c r="BP372" s="548">
        <f>IF(BN372&lt;10,5,IF(BN372&lt;20,4,IF(BN372&lt;30,3,IF(BN372&lt;40,2,IF(BN372&lt;50,1,IF(BN372=50,0,IF(BN372&gt;90,-5,IF(BN372&gt;80,-4,IF(BN372&gt;70,-3,IF(BN372&gt;60,-2,IF(BN372&gt;50,-1,0)))))))))))</f>
        <v/>
      </c>
      <c r="BQ372" s="206" t="n"/>
      <c r="BR372" s="61" t="n"/>
      <c r="BS372" s="337">
        <f>BR372*M372</f>
        <v/>
      </c>
      <c r="BT372" s="225">
        <f>IF(BR372=1,20,IF(BR372&gt;0.9,16,IF(BR372&gt;0.8,12,IF(BR372&gt;0.7,8,IF(BR372&gt;0.6,4,IF(BR372&gt;0.5,0,IF(BR372&gt;0.4,-1,IF(BR372&gt;0.3,-2,IF(BR372&gt;0.2,-3,IF(BR372&gt;0.1,-4,IF(BR372&gt;0,-5,IF(BR372=0,-5))))))))))))</f>
        <v/>
      </c>
      <c r="BU372" s="61" t="n"/>
      <c r="BV372" s="548" t="n"/>
      <c r="BW372" s="548">
        <f>IF(BV372=$BZ$1,8,IF(BV372=$CA$1,4,IF(BV372=$CB$1,0,IF(BV372=$CC$1,-4,IF(BV372=$CE$1,-8)))))</f>
        <v/>
      </c>
      <c r="BX372" s="206" t="inlineStr">
        <is>
          <t>˄</t>
        </is>
      </c>
      <c r="BY372" s="206">
        <f>IF(BX372=BR$1,5,IF(BX372=BV$1,0,IF(BX372=BX$1,-5)))</f>
        <v/>
      </c>
      <c r="BZ372" s="554" t="n"/>
      <c r="CA372" s="548" t="inlineStr">
        <is>
          <t>Buy</t>
        </is>
      </c>
      <c r="CB372" s="61" t="n"/>
      <c r="CC372" s="61" t="n"/>
      <c r="CD372" s="332" t="n"/>
      <c r="CL372" s="332" t="n"/>
    </row>
    <row r="373" ht="16" customHeight="1" s="545">
      <c r="B373" s="246" t="n"/>
      <c r="C373" s="246" t="n"/>
      <c r="D373" s="246" t="n"/>
      <c r="E373" s="246" t="n"/>
      <c r="F373" s="246" t="n"/>
      <c r="G373" s="246" t="n"/>
      <c r="H373" s="246" t="n"/>
      <c r="I373" s="246" t="n"/>
      <c r="J373" s="246" t="n"/>
      <c r="K373" s="246" t="n"/>
      <c r="L373" s="270" t="n"/>
      <c r="M373" s="358" t="n"/>
      <c r="N373" s="335" t="inlineStr">
        <is>
          <t>IBOT</t>
        </is>
      </c>
      <c r="O373" s="246" t="n"/>
      <c r="P373" s="246" t="n"/>
      <c r="Q373" s="246" t="n"/>
      <c r="R373" s="246" t="n"/>
      <c r="S373" s="249" t="n"/>
      <c r="T373" s="443" t="n"/>
      <c r="U373" s="33" t="n"/>
      <c r="X373" s="189" t="n"/>
      <c r="Y373" s="189" t="n"/>
      <c r="Z373" s="189" t="n"/>
      <c r="AA373" s="189" t="n"/>
      <c r="AB373" s="189" t="n"/>
      <c r="AC373" s="189" t="n"/>
      <c r="AD373" s="189" t="n"/>
      <c r="AE373" s="189" t="n"/>
      <c r="AF373" s="189" t="n"/>
      <c r="AG373" s="189" t="n"/>
      <c r="AH373" s="189" t="n"/>
      <c r="AI373" s="189" t="n"/>
      <c r="AJ373" s="189" t="n"/>
      <c r="AK373" s="189" t="n"/>
      <c r="AL373" s="189" t="n"/>
      <c r="AM373" s="189" t="n"/>
      <c r="AN373" s="189" t="n"/>
      <c r="AO373" s="189" t="n"/>
      <c r="AP373" s="189" t="n"/>
      <c r="AQ373" s="189" t="n"/>
      <c r="AR373" s="189" t="n"/>
      <c r="AS373" s="189" t="n"/>
      <c r="AT373" s="189" t="n"/>
      <c r="AU373" s="189" t="n"/>
      <c r="AV373" s="189" t="n"/>
      <c r="AW373" s="189" t="n"/>
      <c r="AX373" s="189" t="n"/>
      <c r="AY373" s="189" t="n"/>
      <c r="AZ373" s="189" t="n"/>
      <c r="BA373" s="189" t="n"/>
      <c r="BB373" s="189" t="n"/>
      <c r="BC373" s="189" t="n"/>
      <c r="BD373" s="189" t="n"/>
      <c r="BE373" s="189" t="n"/>
      <c r="BF373" s="189" t="n"/>
      <c r="BG373" s="189" t="n"/>
      <c r="BH373" s="189" t="n"/>
      <c r="BI373" s="189" t="n"/>
      <c r="BJ373" s="189" t="n"/>
      <c r="BK373" s="189" t="n"/>
      <c r="BL373" s="189" t="n"/>
      <c r="BM373" s="189" t="n"/>
      <c r="BN373" s="189" t="n"/>
      <c r="BO373" s="189" t="n"/>
      <c r="BP373" s="189" t="n"/>
      <c r="BQ373" s="189" t="n"/>
      <c r="BR373" s="189" t="n"/>
      <c r="BS373" s="189" t="n"/>
      <c r="BT373" s="189" t="n"/>
      <c r="BU373" s="189" t="n"/>
      <c r="BV373" s="189" t="n"/>
      <c r="BW373" s="189" t="n"/>
      <c r="BX373" s="189" t="n"/>
      <c r="BY373" s="189" t="n"/>
      <c r="BZ373" s="189" t="n"/>
      <c r="CA373" s="548" t="n"/>
      <c r="CB373" s="61" t="n"/>
      <c r="CC373" s="61" t="n"/>
      <c r="CD373" s="332" t="n"/>
      <c r="CL373" s="332" t="n"/>
    </row>
    <row r="374" ht="17" customHeight="1" s="545">
      <c r="B374" s="246" t="n"/>
      <c r="C374" s="246" t="n"/>
      <c r="D374" s="246" t="n"/>
      <c r="E374" s="246" t="n"/>
      <c r="F374" s="246" t="n"/>
      <c r="G374" s="246" t="n"/>
      <c r="H374" s="246" t="n"/>
      <c r="I374" s="246" t="n"/>
      <c r="J374" s="246" t="n"/>
      <c r="K374" s="246" t="n"/>
      <c r="L374" s="270" t="n"/>
      <c r="M374" s="358" t="n"/>
      <c r="N374" s="335" t="inlineStr">
        <is>
          <t>XSD</t>
        </is>
      </c>
      <c r="O374" s="246" t="n"/>
      <c r="P374" s="246" t="n"/>
      <c r="Q374" s="246" t="n"/>
      <c r="R374" s="246" t="n"/>
      <c r="S374" s="249" t="n"/>
      <c r="T374" s="456" t="inlineStr">
        <is>
          <t>IBOT</t>
        </is>
      </c>
      <c r="U374" s="444" t="inlineStr">
        <is>
          <t>Robotics and AI</t>
        </is>
      </c>
      <c r="X374" s="80" t="n"/>
      <c r="Y374" s="80" t="n"/>
      <c r="Z374" s="80" t="n"/>
      <c r="AA374" s="80" t="n"/>
      <c r="AB374" s="455">
        <f>VLOOKUP(CLEAN(TRIM(T374)), 'ETF''s'!$B$7:$C$42, 2, FALSE)</f>
        <v/>
      </c>
      <c r="AC374" s="506">
        <f>VLOOKUP(CLEAN(TRIM(T374)), 'ETF''s'!$B$7:$D$42, 3, FALSE)</f>
        <v/>
      </c>
      <c r="AD374" s="80" t="n"/>
      <c r="AE374" s="80" t="n"/>
      <c r="AF374" s="80" t="n"/>
      <c r="AG374" s="80" t="n"/>
      <c r="AH374" s="80" t="n"/>
      <c r="AI374" s="80" t="n"/>
      <c r="AJ374" s="80" t="n"/>
      <c r="AK374" s="80" t="n"/>
      <c r="AL374" s="80" t="n"/>
      <c r="AM374" s="80" t="n"/>
      <c r="AN374" s="80" t="n"/>
      <c r="AO374" s="80" t="n"/>
      <c r="AP374" s="80" t="n"/>
      <c r="AQ374" s="80" t="n"/>
      <c r="AR374" s="80" t="n"/>
      <c r="AS374" s="80" t="n"/>
      <c r="AT374" s="80" t="n"/>
      <c r="AU374" s="80" t="n"/>
      <c r="AV374" s="80" t="n"/>
      <c r="AW374" s="80" t="n"/>
      <c r="AX374" s="80" t="n"/>
      <c r="AY374" s="80" t="n"/>
      <c r="AZ374" s="80" t="n"/>
      <c r="BA374" s="80" t="n"/>
      <c r="BB374" s="80" t="n"/>
      <c r="BC374" s="80" t="n"/>
      <c r="BD374" s="80" t="n"/>
      <c r="BE374" s="80" t="n"/>
      <c r="BF374" s="80" t="n"/>
      <c r="BG374" s="80" t="n"/>
      <c r="BH374" s="80" t="n"/>
      <c r="BI374" s="80" t="n"/>
      <c r="BJ374" s="80" t="n"/>
      <c r="BK374" s="80" t="n"/>
      <c r="BL374" s="80" t="n"/>
      <c r="BM374" s="80" t="n"/>
      <c r="BN374" s="80" t="n"/>
      <c r="BO374" s="80" t="n"/>
      <c r="BP374" s="80" t="n"/>
      <c r="BQ374" s="80" t="n"/>
      <c r="BR374" s="80" t="n"/>
      <c r="BS374" s="80" t="n"/>
      <c r="BT374" s="80" t="n"/>
      <c r="BU374" s="80" t="n"/>
      <c r="BV374" s="80" t="n"/>
      <c r="BW374" s="80" t="n"/>
      <c r="BX374" s="80" t="n"/>
      <c r="BY374" s="80" t="n"/>
      <c r="BZ374" s="80" t="n"/>
      <c r="CA374" s="80" t="n"/>
      <c r="CB374" s="61" t="n"/>
      <c r="CC374" s="61" t="n"/>
      <c r="CD374" s="332" t="n"/>
      <c r="CL374" s="332" t="n"/>
      <c r="CR374" t="inlineStr">
        <is>
          <t>Robotics and AI</t>
        </is>
      </c>
    </row>
    <row r="375">
      <c r="B375" s="246" t="n"/>
      <c r="C375" s="246" t="n"/>
      <c r="D375" s="246" t="n"/>
      <c r="E375" s="246" t="n"/>
      <c r="F375" s="246" t="n"/>
      <c r="G375" s="246" t="n"/>
      <c r="H375" s="246" t="n"/>
      <c r="I375" s="246" t="n"/>
      <c r="J375" s="246" t="n"/>
      <c r="K375" s="246" t="n"/>
      <c r="L375" s="270" t="n"/>
      <c r="M375" s="358" t="n"/>
      <c r="N375" s="335" t="inlineStr">
        <is>
          <t>XSW</t>
        </is>
      </c>
      <c r="O375" s="246" t="n"/>
      <c r="P375" s="246" t="n"/>
      <c r="Q375" s="246" t="n"/>
      <c r="R375" s="246" t="n"/>
      <c r="S375" s="249">
        <f>IF(BN375&lt;30,$BX$1,IF(BN375&gt;70,$BR$1,$BV$1))</f>
        <v/>
      </c>
      <c r="T375" s="547" t="n"/>
      <c r="U375" s="547" t="inlineStr">
        <is>
          <t>IRBT</t>
        </is>
      </c>
      <c r="V375" t="inlineStr">
        <is>
          <t>iRobot Corporation</t>
        </is>
      </c>
      <c r="X375" s="189" t="n">
        <v>5.58</v>
      </c>
      <c r="Y375" s="189" t="n"/>
      <c r="Z375" s="189" t="n"/>
      <c r="AA375" s="22">
        <f>AN375+AP375+AR375+AZ375+BB375+BG375+BJ375+BM375+BT375+BW375+BY375+AC375+AI375+BP375+AK375</f>
        <v/>
      </c>
      <c r="AB375" s="336">
        <f>IF(X375&gt;0,AB$374,0)</f>
        <v/>
      </c>
      <c r="AC375" s="337">
        <f>IF(AB375&gt;0,AC$374,0)</f>
        <v/>
      </c>
      <c r="AD375" s="366">
        <f>AB375*M375</f>
        <v/>
      </c>
      <c r="AE375" s="337">
        <f>AC375*M375</f>
        <v/>
      </c>
      <c r="AF375" s="332" t="n">
        <v>1099078</v>
      </c>
      <c r="AG375" s="332" t="n">
        <v>-357782</v>
      </c>
      <c r="AH375" s="225">
        <f>IF(AF375&gt;2500000,AQ$2,IF(AF375&gt;1000000,AR$2,IF(AF375&gt;750000,AS$2,IF(AF375&gt;500000,AT$2,IF(AF375&lt;500000,AU$2)))))</f>
        <v/>
      </c>
      <c r="AI375" s="31">
        <f>IF(AH375=AQ$2,20,IF(AH375=AR$2,15,IF(AH375=AS$2,10,IF(AH375=AT$2,5,IF(AH375=AU$2,0)))))</f>
        <v/>
      </c>
      <c r="AJ375" s="284" t="n">
        <v>33</v>
      </c>
      <c r="AK375" s="31">
        <f>IF(AJ375&gt;84,20,IF(AJ375&gt;80,15,IF(AJ375&gt;75,10,IF(AJ375&gt;70,5,IF(AJ375&gt;49,0,IF(AJ375&lt;1,0,IF(AJ375&lt;20,-20,IF(AJ375&lt;30,-15,IF(AJ375&lt;40,-10,IF(AJ375&lt;50,-5))))))))))</f>
        <v/>
      </c>
      <c r="AL375" s="22" t="n"/>
      <c r="AM375" s="550" t="inlineStr">
        <is>
          <t>C</t>
        </is>
      </c>
      <c r="AN375" s="22">
        <f>IF(AM375=$AN$1,20,IF(AM375=$AO$1,17,IF(AM375=$AP$1,12,IF(AM375=$AQ$1,5,IF(AM375=$AR$1,0)))))</f>
        <v/>
      </c>
      <c r="AP375" s="31" t="n"/>
      <c r="AQ375" s="239" t="inlineStr">
        <is>
          <t>Bullish</t>
        </is>
      </c>
      <c r="AR375" s="548">
        <f>IF(AQ375=$AS$1,20,IF(AQ375=$AU$1,18,IF(AQ375=$AW$1,14,IF(AQ375=$AY$1,10,IF(AQ375=$BA$1,5,IF(AQ375=$BC$1,0,IF(AQ375=$BD$1,-2.5)))))))</f>
        <v/>
      </c>
      <c r="AS375" s="189" t="n">
        <v>-2.48</v>
      </c>
      <c r="AT375" s="22">
        <f>IF(AS375&lt;1,5,IF(AS375&lt;2,0,IF(AS375&gt;2,-5, IF(AS375=0,5,IF(AS375&lt;0,-7)))))</f>
        <v/>
      </c>
      <c r="AU375" s="189" t="n">
        <v>-0.16</v>
      </c>
      <c r="AV375" s="22">
        <f>IF(AU375&lt;0,-7,IF(AU375&lt;15,5,IF(AU375&lt;25,2,IF(AU375=25,-5,IF(AU375&gt;25,0)))))</f>
        <v/>
      </c>
      <c r="AW375" s="189" t="n">
        <v>-2.44</v>
      </c>
      <c r="AX375" s="22">
        <f>IF(AW375=1,5,IF(AW375&lt;1,5,IF(AW375&gt;1,0)))</f>
        <v/>
      </c>
      <c r="AY375" s="239" t="inlineStr">
        <is>
          <t>Bullish</t>
        </is>
      </c>
      <c r="AZ375" s="189">
        <f>IF(AY375=$AS$1,20,IF(AY375=$AU$1,18,IF(AY375=$AW$1,14,IF(AY375=$AY$1,10,IF(AY375=$BA$1,5,IF(AY375=$BC$1,0,IF(AY375=$BD$1,-2.5)))))))</f>
        <v/>
      </c>
      <c r="BA375" s="18" t="n">
        <v>-0.362</v>
      </c>
      <c r="BB375" s="548">
        <f>IF(BA375&gt;0.05,2,IF(BA375&gt;0,1,IF(BA375&lt;-0.05,-1,IF(BA375&lt;0.1,-2))))</f>
        <v/>
      </c>
      <c r="BC375" s="554" t="n">
        <v>45657</v>
      </c>
      <c r="BD375" s="22" t="n">
        <v>7.75</v>
      </c>
      <c r="BE375" s="22">
        <f>X375</f>
        <v/>
      </c>
      <c r="BF375" s="18" t="n">
        <v>-0.543</v>
      </c>
      <c r="BG375" s="548">
        <f>IF(BF375&gt;0.05,4,IF(BF375&gt;0,2,IF(BF375&lt;-0.05,-2,IF(BF375&lt;0.1,-4))))</f>
        <v/>
      </c>
      <c r="BH375" s="225" t="n">
        <v>1</v>
      </c>
      <c r="BI375" s="225">
        <f>BH375*M375</f>
        <v/>
      </c>
      <c r="BJ375" s="225">
        <f>IF(BH375&gt;5,-1,IF(BH375&gt;4,0,IF(BH375&gt;3,1,IF(BH375&gt;2,2,IF(BH375&gt;1,2, IF(BH375=0,2,IF(BH375&lt;-5,-2,IF(BH375&lt;4,2,IF(BH375&lt;0,1)))))))))</f>
        <v/>
      </c>
      <c r="BK375" s="31" t="n">
        <v>-4</v>
      </c>
      <c r="BL375" s="31">
        <f>BK375*M375</f>
        <v/>
      </c>
      <c r="BM375" s="548">
        <f>IF(BK375&gt;40,4,IF(BK375&gt;30,3.5,IF(BK375&gt;20,3,IF(BK375&gt;10,2,IF(BK375&gt;0,1,IF(BK375=0,0.5,IF(BK375&lt;-40,-4,IF(BK375&lt;-30,-3,IF(BK375&lt;-20,-2.5,IF(BK375&lt;-10,-2,IF(BK375&lt;0,0)))))))))))</f>
        <v/>
      </c>
      <c r="BN375" s="61" t="n">
        <v>28</v>
      </c>
      <c r="BO375" s="61">
        <f>BN375*M375</f>
        <v/>
      </c>
      <c r="BP375" s="548">
        <f>IF(BN375&lt;10,5,IF(BN375&lt;20,4,IF(BN375&lt;30,3,IF(BN375&lt;40,2,IF(BN375&lt;50,1,IF(BN375=50,0,IF(BN375&gt;90,-5,IF(BN375&gt;80,-4,IF(BN375&gt;70,-3,IF(BN375&gt;60,-2,IF(BN375&gt;50,-1,0)))))))))))</f>
        <v/>
      </c>
      <c r="BQ375" s="206" t="n"/>
      <c r="BR375" s="61" t="n">
        <v>0.83</v>
      </c>
      <c r="BS375" s="337">
        <f>BR375*M375</f>
        <v/>
      </c>
      <c r="BT375" s="225">
        <f>IF(BR375=1,20,IF(BR375&gt;0.9,16,IF(BR375&gt;0.8,12,IF(BR375&gt;0.7,8,IF(BR375&gt;0.6,4,IF(BR375&gt;0.5,0,IF(BR375&gt;0.4,-1,IF(BR375&gt;0.3,-2,IF(BR375&gt;0.2,-3,IF(BR375&gt;0.1,-4,IF(BR375&gt;0,-5,IF(BR375=0,-5))))))))))))</f>
        <v/>
      </c>
      <c r="BU375" s="61" t="n"/>
      <c r="BV375" s="548" t="inlineStr">
        <is>
          <t>V Bull</t>
        </is>
      </c>
      <c r="BW375" s="548">
        <f>IF(BV375=$BZ$1,8,IF(BV375=$CA$1,4,IF(BV375=$CB$1,0,IF(BV375=$CC$1,-4,IF(BV375=$CE$1,-8)))))</f>
        <v/>
      </c>
      <c r="BX375" s="206" t="inlineStr">
        <is>
          <t>˄</t>
        </is>
      </c>
      <c r="BY375" s="206">
        <f>IF(BX375=BR$1,5,IF(BX375=BV$1,0,IF(BX375=BX$1,-5)))</f>
        <v/>
      </c>
      <c r="BZ375" s="554" t="n"/>
      <c r="CA375" s="548" t="inlineStr">
        <is>
          <t>Hold</t>
        </is>
      </c>
      <c r="CB375" s="61" t="n"/>
      <c r="CC375" s="61" t="n"/>
      <c r="CD375" s="332" t="n"/>
      <c r="CE375" t="inlineStr">
        <is>
          <t>IT</t>
        </is>
      </c>
      <c r="CF375" t="inlineStr">
        <is>
          <t>Technology Hardware &amp; Equipment</t>
        </is>
      </c>
      <c r="CG375" t="inlineStr">
        <is>
          <t>Tech. Hardw., Storage &amp; Peripherals</t>
        </is>
      </c>
      <c r="CH375" s="299" t="inlineStr">
        <is>
          <t>Tech. Hardw., Storage &amp; Peripherals - Robotics</t>
        </is>
      </c>
      <c r="CL375" s="332" t="n"/>
      <c r="CR375" t="inlineStr">
        <is>
          <t>IRBT</t>
        </is>
      </c>
    </row>
    <row r="376">
      <c r="B376" s="246" t="n"/>
      <c r="C376" s="246" t="n"/>
      <c r="D376" s="246" t="n"/>
      <c r="E376" s="246" t="n"/>
      <c r="F376" s="246" t="n"/>
      <c r="G376" s="246" t="n"/>
      <c r="H376" s="246" t="n"/>
      <c r="I376" s="246" t="n"/>
      <c r="J376" s="246" t="n"/>
      <c r="K376" s="246" t="n"/>
      <c r="L376" s="270" t="n"/>
      <c r="M376" s="358" t="n"/>
      <c r="N376" s="335" t="inlineStr">
        <is>
          <t>HACK</t>
        </is>
      </c>
      <c r="O376" s="246" t="n"/>
      <c r="P376" s="246" t="n"/>
      <c r="Q376" s="246" t="n"/>
      <c r="R376" s="246" t="n"/>
      <c r="S376" s="249">
        <f>IF(BN376&lt;30,$BX$1,IF(BN376&gt;70,$BR$1,$BV$1))</f>
        <v/>
      </c>
      <c r="T376" s="246" t="n"/>
      <c r="U376" s="547" t="inlineStr">
        <is>
          <t>ROK</t>
        </is>
      </c>
      <c r="V376" t="inlineStr">
        <is>
          <t>Rockwell Automation, Inc.</t>
        </is>
      </c>
      <c r="X376" s="80" t="n">
        <v>356.48</v>
      </c>
      <c r="Y376" s="189" t="n"/>
      <c r="Z376" s="189" t="n"/>
      <c r="AA376" s="22">
        <f>AN376+AP376+AR376+AZ376+BB376+BG376+BJ376+BM376+BT376+BW376+BY376+AC376+AI376+BP376+AK376</f>
        <v/>
      </c>
      <c r="AB376" s="336">
        <f>IF(X376&gt;0,AB$374,0)</f>
        <v/>
      </c>
      <c r="AC376" s="337">
        <f>IF(AB376&gt;0,AC$374,0)</f>
        <v/>
      </c>
      <c r="AD376" s="366">
        <f>AB376*M376</f>
        <v/>
      </c>
      <c r="AE376" s="337">
        <f>AC376*M376</f>
        <v/>
      </c>
      <c r="AF376" s="332" t="n">
        <v>331592</v>
      </c>
      <c r="AG376" s="332" t="n">
        <v>54746</v>
      </c>
      <c r="AH376" s="225">
        <f>IF(AF376&gt;2500000,AQ$2,IF(AF376&gt;1000000,AR$2,IF(AF376&gt;750000,AS$2,IF(AF376&gt;500000,AT$2,IF(AF376&lt;500000,AU$2)))))</f>
        <v/>
      </c>
      <c r="AI376" s="31">
        <f>IF(AH376=AQ$2,20,IF(AH376=AR$2,15,IF(AH376=AS$2,10,IF(AH376=AT$2,5,IF(AH376=AU$2,0)))))</f>
        <v/>
      </c>
      <c r="AJ376" s="284" t="n">
        <v>80</v>
      </c>
      <c r="AK376" s="31">
        <f>IF(AJ376&gt;84,20,IF(AJ376&gt;80,15,IF(AJ376&gt;75,10,IF(AJ376&gt;70,5,IF(AJ376&gt;49,0,IF(AJ376&lt;1,0,IF(AJ376&lt;20,-20,IF(AJ376&lt;30,-15,IF(AJ376&lt;40,-10,IF(AJ376&lt;50,-5))))))))))</f>
        <v/>
      </c>
      <c r="AL376" s="22" t="n"/>
      <c r="AM376" s="371" t="inlineStr">
        <is>
          <t>B</t>
        </is>
      </c>
      <c r="AN376" s="22">
        <f>IF(AM376=$AN$1,20,IF(AM376=$AO$1,17,IF(AM376=$AP$1,12,IF(AM376=$AQ$1,5,IF(AM376=$AR$1,0)))))</f>
        <v/>
      </c>
      <c r="AP376" s="31" t="n"/>
      <c r="AQ376" s="239" t="inlineStr">
        <is>
          <t>Bullish</t>
        </is>
      </c>
      <c r="AR376" s="548">
        <f>IF(AQ376=$AS$1,20,IF(AQ376=$AU$1,18,IF(AQ376=$AW$1,14,IF(AQ376=$AY$1,10,IF(AQ376=$BA$1,5,IF(AQ376=$BC$1,0,IF(AQ376=$BD$1,-2.5)))))))</f>
        <v/>
      </c>
      <c r="AS376" s="189" t="n">
        <v>0.78</v>
      </c>
      <c r="AT376" s="22">
        <f>IF(AS376&lt;1,5,IF(AS376&lt;2,0,IF(AS376&gt;2,-5, IF(AS376=0,5,IF(AS376&lt;0,-7)))))</f>
        <v/>
      </c>
      <c r="AU376" s="189" t="n">
        <v>23.04</v>
      </c>
      <c r="AV376" s="22">
        <f>IF(AU376&lt;0,-7,IF(AU376&lt;15,5,IF(AU376&lt;25,2,IF(AU376=25,-5,IF(AU376&gt;25,0)))))</f>
        <v/>
      </c>
      <c r="AW376" s="189" t="n">
        <v>3.74</v>
      </c>
      <c r="AX376" s="22">
        <f>IF(AW376=1,5,IF(AW376&lt;1,5,IF(AW376&gt;1,0)))</f>
        <v/>
      </c>
      <c r="AY376" s="273" t="inlineStr">
        <is>
          <t>Bearish</t>
        </is>
      </c>
      <c r="AZ376" s="189">
        <f>IF(AY376=$AS$1,20,IF(AY376=$AU$1,18,IF(AY376=$AW$1,14,IF(AY376=$AY$1,10,IF(AY376=$BA$1,5,IF(AY376=$BC$1,0,IF(AY376=$BD$1,-2.5)))))))</f>
        <v/>
      </c>
      <c r="BA376" s="18" t="n">
        <v>0.332</v>
      </c>
      <c r="BB376" s="548">
        <f>IF(BA376&gt;0.05,2,IF(BA376&gt;0,1,IF(BA376&lt;-0.05,-1,IF(BA376&lt;0.1,-2))))</f>
        <v/>
      </c>
      <c r="BC376" s="554" t="n">
        <v>45291</v>
      </c>
      <c r="BD376" s="22" t="n">
        <v>310.48</v>
      </c>
      <c r="BE376" s="22">
        <f>X376</f>
        <v/>
      </c>
      <c r="BF376" s="18">
        <f>IF(BD376&gt;0,(BE376-BD376)/BD376,0)</f>
        <v/>
      </c>
      <c r="BG376" s="548">
        <f>IF(BF376&gt;0.05,4,IF(BF376&gt;0,2,IF(BF376&lt;-0.05,-2,IF(BF376&lt;0.1,-4))))</f>
        <v/>
      </c>
      <c r="BH376" s="225" t="n">
        <v>3</v>
      </c>
      <c r="BI376" s="225">
        <f>BH376*M376</f>
        <v/>
      </c>
      <c r="BJ376" s="225">
        <f>IF(BH376&gt;5,-1,IF(BH376&gt;4,0,IF(BH376&gt;3,1,IF(BH376&gt;2,2,IF(BH376&gt;1,2, IF(BH376=0,2,IF(BH376&lt;-5,-2,IF(BH376&lt;4,2,IF(BH376&lt;0,1)))))))))</f>
        <v/>
      </c>
      <c r="BK376" s="31" t="n">
        <v>2</v>
      </c>
      <c r="BL376" s="31">
        <f>BK376*M376</f>
        <v/>
      </c>
      <c r="BM376" s="548">
        <f>IF(BK376&gt;40,4,IF(BK376&gt;30,3.5,IF(BK376&gt;20,3,IF(BK376&gt;10,2,IF(BK376&gt;0,1,IF(BK376=0,0.5,IF(BK376&lt;-40,-4,IF(BK376&lt;-30,-3,IF(BK376&lt;-20,-2.5,IF(BK376&lt;-10,-2,IF(BK376&lt;0,0)))))))))))</f>
        <v/>
      </c>
      <c r="BN376" s="61" t="n">
        <v>84</v>
      </c>
      <c r="BO376" s="61">
        <f>BN376*M376</f>
        <v/>
      </c>
      <c r="BP376" s="548">
        <f>IF(BN376&lt;10,5,IF(BN376&lt;20,4,IF(BN376&lt;30,3,IF(BN376&lt;40,2,IF(BN376&lt;50,1,IF(BN376=50,0,IF(BN376&gt;90,-5,IF(BN376&gt;80,-4,IF(BN376&gt;70,-3,IF(BN376&gt;60,-2,IF(BN376&gt;50,-1,0)))))))))))</f>
        <v/>
      </c>
      <c r="BQ376" s="206" t="n"/>
      <c r="BR376" s="61" t="n">
        <v>0.66</v>
      </c>
      <c r="BS376" s="337">
        <f>BR376*M376</f>
        <v/>
      </c>
      <c r="BT376" s="225">
        <f>IF(BR376=1,20,IF(BR376&gt;0.9,16,IF(BR376&gt;0.8,12,IF(BR376&gt;0.7,8,IF(BR376&gt;0.6,4,IF(BR376&gt;0.5,0,IF(BR376&gt;0.4,-1,IF(BR376&gt;0.3,-2,IF(BR376&gt;0.2,-3,IF(BR376&gt;0.1,-4,IF(BR376&gt;0,-5,IF(BR376=0,-5))))))))))))</f>
        <v/>
      </c>
      <c r="BU376" s="61" t="n"/>
      <c r="BV376" s="548" t="inlineStr">
        <is>
          <t>Bull</t>
        </is>
      </c>
      <c r="BW376" s="548">
        <f>IF(BV376=$BZ$1,8,IF(BV376=$CA$1,4,IF(BV376=$CB$1,0,IF(BV376=$CC$1,-4,IF(BV376=$CE$1,-8)))))</f>
        <v/>
      </c>
      <c r="BX376" s="206" t="inlineStr">
        <is>
          <t>˄</t>
        </is>
      </c>
      <c r="BY376" s="206">
        <f>IF(BX376=BR$1,5,IF(BX376=BV$1,0,IF(BX376=BX$1,-5)))</f>
        <v/>
      </c>
      <c r="BZ376" s="554" t="n">
        <v>45967</v>
      </c>
      <c r="CA376" s="548" t="inlineStr">
        <is>
          <t>Hold</t>
        </is>
      </c>
      <c r="CB376" s="61" t="n">
        <v>250</v>
      </c>
      <c r="CC376" s="61" t="n">
        <v>445</v>
      </c>
      <c r="CD376" s="332" t="n"/>
      <c r="CE376" t="inlineStr">
        <is>
          <t>IT</t>
        </is>
      </c>
      <c r="CF376" t="inlineStr">
        <is>
          <t>Hardware&amp; Equipment</t>
        </is>
      </c>
      <c r="CG376" t="inlineStr">
        <is>
          <t>Elec. Equip., Instermts &amp; Components</t>
        </is>
      </c>
      <c r="CH376" t="inlineStr">
        <is>
          <t>Electronic Equipment &amp; Instruments - Robotics</t>
        </is>
      </c>
      <c r="CL376" s="332" t="n"/>
      <c r="CR376" t="inlineStr">
        <is>
          <t>ROK</t>
        </is>
      </c>
    </row>
    <row r="377" hidden="1" ht="15.75" customHeight="1" s="545">
      <c r="B377" s="246" t="n"/>
      <c r="C377" s="246" t="n"/>
      <c r="D377" s="246" t="n"/>
      <c r="E377" s="246" t="n"/>
      <c r="F377" s="246" t="n"/>
      <c r="G377" s="246" t="n"/>
      <c r="H377" s="246" t="n"/>
      <c r="I377" s="246" t="n"/>
      <c r="J377" s="246" t="n"/>
      <c r="K377" s="246" t="n"/>
      <c r="L377" s="270" t="n"/>
      <c r="M377" s="358" t="n"/>
      <c r="N377" s="335" t="n"/>
      <c r="O377" s="246" t="n"/>
      <c r="P377" s="246" t="n"/>
      <c r="Q377" s="246" t="n"/>
      <c r="R377" s="246" t="n"/>
      <c r="S377" s="249" t="n"/>
      <c r="T377" s="547" t="n"/>
      <c r="U377" s="33" t="n"/>
      <c r="X377" s="189" t="n"/>
      <c r="Y377" s="189" t="n"/>
      <c r="Z377" s="189" t="n"/>
      <c r="AA377" s="22">
        <f>AN377+AP377+AR377+AZ377+BB377+BG377+BJ377+BM377+BT377+BW377+BY377+AC377+AI377+BP377+AK377</f>
        <v/>
      </c>
      <c r="AB377" s="336">
        <f>IF(X377&gt;0,AB$374,0)</f>
        <v/>
      </c>
      <c r="AC377" s="337">
        <f>IF(AB377&gt;0,AC$374,0)</f>
        <v/>
      </c>
      <c r="AD377" s="366">
        <f>AB377*M377</f>
        <v/>
      </c>
      <c r="AE377" s="337">
        <f>AC377*M377</f>
        <v/>
      </c>
      <c r="AF377" s="332" t="n"/>
      <c r="AG377" s="332" t="n"/>
      <c r="AH377" s="225">
        <f>IF(AF377&gt;2500000,AQ$2,IF(AF377&gt;1000000,AR$2,IF(AF377&gt;750000,AS$2,IF(AF377&gt;500000,AT$2,IF(AF377&lt;500000,AU$2)))))</f>
        <v/>
      </c>
      <c r="AI377" s="31">
        <f>IF(AH377=AQ$2,20,IF(AH377=AR$2,15,IF(AH377=AS$2,10,IF(AH377=AT$2,5,IF(AH377=AU$2,0)))))</f>
        <v/>
      </c>
      <c r="AJ377" s="284" t="n"/>
      <c r="AK377" s="31">
        <f>IF(AJ377&gt;84,20,IF(AJ377&gt;80,15,IF(AJ377&gt;75,10,IF(AJ377&gt;70,5,IF(AJ377&gt;49,0,IF(AJ377&lt;1,0,IF(AJ377&lt;20,-20,IF(AJ377&lt;30,-15,IF(AJ377&lt;40,-10,IF(AJ377&lt;50,-5))))))))))</f>
        <v/>
      </c>
      <c r="AL377" s="22" t="n"/>
      <c r="AM377" s="550" t="n"/>
      <c r="AN377" s="22">
        <f>IF(AM377=$AN$1,20,IF(AM377=$AO$1,17,IF(AM377=$AP$1,12,IF(AM377=$AQ$1,5,IF(AM377=$AR$1,0)))))</f>
        <v/>
      </c>
      <c r="AP377" s="31" t="n"/>
      <c r="AQ377" s="175" t="n"/>
      <c r="AR377" s="548">
        <f>IF(AQ377=$AS$1,20,IF(AQ377=$AU$1,18,IF(AQ377=$AW$1,14,IF(AQ377=$AY$1,10,IF(AQ377=$BA$1,5,IF(AQ377=$BC$1,0,IF(AQ377=$BD$1,-2.5)))))))</f>
        <v/>
      </c>
      <c r="AS377" s="189" t="n"/>
      <c r="AT377" s="22">
        <f>IF(AS377&lt;1,5,IF(AS377&lt;2,0,IF(AS377&gt;2,-5, IF(AS377=0,5,IF(AS377&lt;0,-7)))))</f>
        <v/>
      </c>
      <c r="AU377" s="189" t="n"/>
      <c r="AV377" s="22">
        <f>IF(AU377&lt;0,-7,IF(AU377&lt;15,5,IF(AU377&lt;25,2,IF(AU377=25,-5,IF(AU377&gt;25,0)))))</f>
        <v/>
      </c>
      <c r="AW377" s="189" t="n"/>
      <c r="AX377" s="22">
        <f>IF(AW377=1,5,IF(AW377&lt;1,5,IF(AW377&gt;1,0)))</f>
        <v/>
      </c>
      <c r="AY377" s="189" t="n"/>
      <c r="AZ377" s="189">
        <f>IF(AY377=$AS$1,20,IF(AY377=$AU$1,18,IF(AY377=$AW$1,14,IF(AY377=$AY$1,10,IF(AY377=$BA$1,5,IF(AY377=$BC$1,0,IF(AY377=$BD$1,-2.5)))))))</f>
        <v/>
      </c>
      <c r="BA377" s="18" t="n"/>
      <c r="BB377" s="548">
        <f>IF(BA377&gt;0.05,2,IF(BA377&gt;0,1,IF(BA377&lt;-0.05,-1,IF(BA377&lt;0.1,-2))))</f>
        <v/>
      </c>
      <c r="BC377" s="554" t="n">
        <v>45657</v>
      </c>
      <c r="BD377" s="22" t="n"/>
      <c r="BE377" s="22">
        <f>X377</f>
        <v/>
      </c>
      <c r="BF377" s="18">
        <f>IF(BD377&gt;0,(BE377-BD377)/BD377,0)</f>
        <v/>
      </c>
      <c r="BG377" s="548">
        <f>IF(BF377&gt;0.05,4,IF(BF377&gt;0,2,IF(BF377&lt;-0.05,-2,IF(BF377&lt;0.1,-4))))</f>
        <v/>
      </c>
      <c r="BH377" s="225" t="n"/>
      <c r="BI377" s="225">
        <f>BH377*M377</f>
        <v/>
      </c>
      <c r="BJ377" s="225">
        <f>IF(BH377&gt;5,-1,IF(BH377&gt;4,0,IF(BH377&gt;3,1,IF(BH377&gt;2,2,IF(BH377&gt;1,2, IF(BH377=0,2,IF(BH377&lt;-5,-2,IF(BH377&lt;4,2,IF(BH377&lt;0,1)))))))))</f>
        <v/>
      </c>
      <c r="BK377" s="31" t="n"/>
      <c r="BL377" s="31">
        <f>BK377*M377</f>
        <v/>
      </c>
      <c r="BM377" s="548">
        <f>IF(BK377&gt;40,4,IF(BK377&gt;30,3.5,IF(BK377&gt;20,3,IF(BK377&gt;10,2,IF(BK377&gt;0,1,IF(BK377=0,0.5,IF(BK377&lt;-40,-4,IF(BK377&lt;-30,-3,IF(BK377&lt;-20,-2.5,IF(BK377&lt;-10,-2,IF(BK377&lt;0,0)))))))))))</f>
        <v/>
      </c>
      <c r="BN377" s="61" t="n"/>
      <c r="BO377" s="61">
        <f>BN377*M377</f>
        <v/>
      </c>
      <c r="BP377" s="548">
        <f>IF(BN377&lt;10,5,IF(BN377&lt;20,4,IF(BN377&lt;30,3,IF(BN377&lt;40,2,IF(BN377&lt;50,1,IF(BN377=50,0,IF(BN377&gt;90,-5,IF(BN377&gt;80,-4,IF(BN377&gt;70,-3,IF(BN377&gt;60,-2,IF(BN377&gt;50,-1,0)))))))))))</f>
        <v/>
      </c>
      <c r="BQ377" s="206" t="n"/>
      <c r="BR377" s="61" t="n"/>
      <c r="BS377" s="337">
        <f>BR377*M377</f>
        <v/>
      </c>
      <c r="BT377" s="225">
        <f>IF(BR377=1,20,IF(BR377&gt;0.9,16,IF(BR377&gt;0.8,12,IF(BR377&gt;0.7,8,IF(BR377&gt;0.6,4,IF(BR377&gt;0.5,0,IF(BR377&gt;0.4,-1,IF(BR377&gt;0.3,-2,IF(BR377&gt;0.2,-3,IF(BR377&gt;0.1,-4,IF(BR377&gt;0,-5,IF(BR377=0,-5))))))))))))</f>
        <v/>
      </c>
      <c r="BU377" s="61" t="n"/>
      <c r="BV377" s="548" t="n"/>
      <c r="BW377" s="548">
        <f>IF(BV377=$BZ$1,8,IF(BV377=$CA$1,4,IF(BV377=$CB$1,0,IF(BV377=$CC$1,-4,IF(BV377=$CE$1,-8)))))</f>
        <v/>
      </c>
      <c r="BX377" s="206" t="inlineStr">
        <is>
          <t>˄</t>
        </is>
      </c>
      <c r="BY377" s="206">
        <f>IF(BX377=BR$1,5,IF(BX377=BV$1,0,IF(BX377=BX$1,-5)))</f>
        <v/>
      </c>
      <c r="BZ377" s="554" t="n"/>
      <c r="CA377" s="548" t="inlineStr">
        <is>
          <t>Buy</t>
        </is>
      </c>
      <c r="CB377" s="61" t="n"/>
      <c r="CC377" s="61" t="n"/>
      <c r="CD377" s="332" t="n"/>
      <c r="CL377" s="332" t="n"/>
    </row>
    <row r="378" hidden="1" ht="15.75" customHeight="1" s="545">
      <c r="B378" s="246" t="n"/>
      <c r="C378" s="246" t="n"/>
      <c r="D378" s="246" t="n"/>
      <c r="E378" s="246" t="n"/>
      <c r="F378" s="246" t="n"/>
      <c r="G378" s="246" t="n"/>
      <c r="H378" s="246" t="n"/>
      <c r="I378" s="246" t="n"/>
      <c r="J378" s="246" t="n"/>
      <c r="K378" s="246" t="n"/>
      <c r="L378" s="270" t="n"/>
      <c r="M378" s="358" t="n"/>
      <c r="N378" s="335" t="n"/>
      <c r="O378" s="246" t="n"/>
      <c r="P378" s="246" t="n"/>
      <c r="Q378" s="246" t="n"/>
      <c r="R378" s="246" t="n"/>
      <c r="S378" s="249" t="n"/>
      <c r="T378" s="547" t="n"/>
      <c r="U378" s="33" t="n"/>
      <c r="X378" s="189" t="n"/>
      <c r="Y378" s="189" t="n"/>
      <c r="Z378" s="189" t="n"/>
      <c r="AA378" s="22">
        <f>AN378+AP378+AR378+AZ378+BB378+BG378+BJ378+BM378+BT378+BW378+BY378+AC378+AI378+BP378+AK378</f>
        <v/>
      </c>
      <c r="AB378" s="336">
        <f>IF(X378&gt;0,AB$374,0)</f>
        <v/>
      </c>
      <c r="AC378" s="337">
        <f>IF(AB378&gt;0,AC$374,0)</f>
        <v/>
      </c>
      <c r="AD378" s="366">
        <f>AB378*M378</f>
        <v/>
      </c>
      <c r="AE378" s="337">
        <f>AC378*M378</f>
        <v/>
      </c>
      <c r="AF378" s="332" t="n"/>
      <c r="AG378" s="332" t="n"/>
      <c r="AH378" s="225">
        <f>IF(AF378&gt;2500000,AQ$2,IF(AF378&gt;1000000,AR$2,IF(AF378&gt;750000,AS$2,IF(AF378&gt;500000,AT$2,IF(AF378&lt;500000,AU$2)))))</f>
        <v/>
      </c>
      <c r="AI378" s="31">
        <f>IF(AH378=AQ$2,20,IF(AH378=AR$2,15,IF(AH378=AS$2,10,IF(AH378=AT$2,5,IF(AH378=AU$2,0)))))</f>
        <v/>
      </c>
      <c r="AJ378" s="284" t="n"/>
      <c r="AK378" s="31">
        <f>IF(AJ378&gt;84,20,IF(AJ378&gt;80,15,IF(AJ378&gt;75,10,IF(AJ378&gt;70,5,IF(AJ378&gt;49,0,IF(AJ378&lt;1,0,IF(AJ378&lt;20,-20,IF(AJ378&lt;30,-15,IF(AJ378&lt;40,-10,IF(AJ378&lt;50,-5))))))))))</f>
        <v/>
      </c>
      <c r="AL378" s="22" t="n"/>
      <c r="AM378" s="550" t="n"/>
      <c r="AN378" s="22">
        <f>IF(AM378=$AN$1,20,IF(AM378=$AO$1,17,IF(AM378=$AP$1,12,IF(AM378=$AQ$1,5,IF(AM378=$AR$1,0)))))</f>
        <v/>
      </c>
      <c r="AP378" s="31" t="n"/>
      <c r="AQ378" s="175" t="n"/>
      <c r="AR378" s="548">
        <f>IF(AQ378=$AS$1,20,IF(AQ378=$AU$1,18,IF(AQ378=$AW$1,14,IF(AQ378=$AY$1,10,IF(AQ378=$BA$1,5,IF(AQ378=$BC$1,0,IF(AQ378=$BD$1,-2.5)))))))</f>
        <v/>
      </c>
      <c r="AS378" s="189" t="n"/>
      <c r="AT378" s="22">
        <f>IF(AS378&lt;1,5,IF(AS378&lt;2,0,IF(AS378&gt;2,-5, IF(AS378=0,5,IF(AS378&lt;0,-7)))))</f>
        <v/>
      </c>
      <c r="AU378" s="189" t="n"/>
      <c r="AV378" s="22">
        <f>IF(AU378&lt;0,-7,IF(AU378&lt;15,5,IF(AU378&lt;25,2,IF(AU378=25,-5,IF(AU378&gt;25,0)))))</f>
        <v/>
      </c>
      <c r="AW378" s="189" t="n"/>
      <c r="AX378" s="22">
        <f>IF(AW378=1,5,IF(AW378&lt;1,5,IF(AW378&gt;1,0)))</f>
        <v/>
      </c>
      <c r="AY378" s="189" t="n"/>
      <c r="AZ378" s="189">
        <f>IF(AY378=$AS$1,20,IF(AY378=$AU$1,18,IF(AY378=$AW$1,14,IF(AY378=$AY$1,10,IF(AY378=$BA$1,5,IF(AY378=$BC$1,0,IF(AY378=$BD$1,-2.5)))))))</f>
        <v/>
      </c>
      <c r="BA378" s="18" t="n"/>
      <c r="BB378" s="548">
        <f>IF(BA378&gt;0.05,2,IF(BA378&gt;0,1,IF(BA378&lt;-0.05,-1,IF(BA378&lt;0.1,-2))))</f>
        <v/>
      </c>
      <c r="BC378" s="554" t="n">
        <v>45657</v>
      </c>
      <c r="BD378" s="22" t="n"/>
      <c r="BE378" s="22">
        <f>X378</f>
        <v/>
      </c>
      <c r="BF378" s="18">
        <f>IF(BD378&gt;0,(BE378-BD378)/BD378,0)</f>
        <v/>
      </c>
      <c r="BG378" s="548">
        <f>IF(BF378&gt;0.05,4,IF(BF378&gt;0,2,IF(BF378&lt;-0.05,-2,IF(BF378&lt;0.1,-4))))</f>
        <v/>
      </c>
      <c r="BH378" s="225" t="n"/>
      <c r="BI378" s="225">
        <f>BH378*M378</f>
        <v/>
      </c>
      <c r="BJ378" s="225">
        <f>IF(BH378&gt;5,-1,IF(BH378&gt;4,0,IF(BH378&gt;3,1,IF(BH378&gt;2,2,IF(BH378&gt;1,2, IF(BH378=0,2,IF(BH378&lt;-5,-2,IF(BH378&lt;4,2,IF(BH378&lt;0,1)))))))))</f>
        <v/>
      </c>
      <c r="BK378" s="31" t="n"/>
      <c r="BL378" s="31">
        <f>BK378*M378</f>
        <v/>
      </c>
      <c r="BM378" s="548">
        <f>IF(BK378&gt;40,4,IF(BK378&gt;30,3.5,IF(BK378&gt;20,3,IF(BK378&gt;10,2,IF(BK378&gt;0,1,IF(BK378=0,0.5,IF(BK378&lt;-40,-4,IF(BK378&lt;-30,-3,IF(BK378&lt;-20,-2.5,IF(BK378&lt;-10,-2,IF(BK378&lt;0,0)))))))))))</f>
        <v/>
      </c>
      <c r="BN378" s="61" t="n"/>
      <c r="BO378" s="61">
        <f>BN378*M378</f>
        <v/>
      </c>
      <c r="BP378" s="548">
        <f>IF(BN378&lt;10,5,IF(BN378&lt;20,4,IF(BN378&lt;30,3,IF(BN378&lt;40,2,IF(BN378&lt;50,1,IF(BN378=50,0,IF(BN378&gt;90,-5,IF(BN378&gt;80,-4,IF(BN378&gt;70,-3,IF(BN378&gt;60,-2,IF(BN378&gt;50,-1,0)))))))))))</f>
        <v/>
      </c>
      <c r="BQ378" s="206" t="n"/>
      <c r="BR378" s="61" t="n"/>
      <c r="BS378" s="337">
        <f>BR378*M378</f>
        <v/>
      </c>
      <c r="BT378" s="225">
        <f>IF(BR378=1,20,IF(BR378&gt;0.9,16,IF(BR378&gt;0.8,12,IF(BR378&gt;0.7,8,IF(BR378&gt;0.6,4,IF(BR378&gt;0.5,0,IF(BR378&gt;0.4,-1,IF(BR378&gt;0.3,-2,IF(BR378&gt;0.2,-3,IF(BR378&gt;0.1,-4,IF(BR378&gt;0,-5,IF(BR378=0,-5))))))))))))</f>
        <v/>
      </c>
      <c r="BU378" s="61" t="n"/>
      <c r="BV378" s="548" t="n"/>
      <c r="BW378" s="548">
        <f>IF(BV378=$BZ$1,8,IF(BV378=$CA$1,4,IF(BV378=$CB$1,0,IF(BV378=$CC$1,-4,IF(BV378=$CE$1,-8)))))</f>
        <v/>
      </c>
      <c r="BX378" s="206" t="inlineStr">
        <is>
          <t>˄</t>
        </is>
      </c>
      <c r="BY378" s="206">
        <f>IF(BX378=BR$1,5,IF(BX378=BV$1,0,IF(BX378=BX$1,-5)))</f>
        <v/>
      </c>
      <c r="BZ378" s="554" t="n"/>
      <c r="CA378" s="548" t="inlineStr">
        <is>
          <t>Buy</t>
        </is>
      </c>
      <c r="CB378" s="61" t="n"/>
      <c r="CC378" s="61" t="n"/>
      <c r="CD378" s="332" t="n"/>
      <c r="CL378" s="332" t="n"/>
    </row>
    <row r="379" hidden="1" ht="15.75" customHeight="1" s="545">
      <c r="B379" s="246" t="n"/>
      <c r="C379" s="246" t="n"/>
      <c r="D379" s="246" t="n"/>
      <c r="E379" s="246" t="n"/>
      <c r="F379" s="246" t="n"/>
      <c r="G379" s="246" t="n"/>
      <c r="H379" s="246" t="n"/>
      <c r="I379" s="246" t="n"/>
      <c r="J379" s="246" t="n"/>
      <c r="K379" s="246" t="n"/>
      <c r="L379" s="270" t="n"/>
      <c r="M379" s="358" t="n"/>
      <c r="N379" s="335" t="n"/>
      <c r="O379" s="246" t="n"/>
      <c r="P379" s="246" t="n"/>
      <c r="Q379" s="246" t="n"/>
      <c r="R379" s="246" t="n"/>
      <c r="S379" s="249" t="n"/>
      <c r="T379" s="547" t="n"/>
      <c r="U379" s="33" t="n"/>
      <c r="X379" s="189" t="n"/>
      <c r="Y379" s="189" t="n"/>
      <c r="Z379" s="189" t="n"/>
      <c r="AA379" s="22">
        <f>AN379+AP379+AR379+AZ379+BB379+BG379+BJ379+BM379+BT379+BW379+BY379+AC379+AI379+BP379+AK379</f>
        <v/>
      </c>
      <c r="AB379" s="336">
        <f>IF(X379&gt;0,AB$374,0)</f>
        <v/>
      </c>
      <c r="AC379" s="337">
        <f>IF(AB379&gt;0,AC$374,0)</f>
        <v/>
      </c>
      <c r="AD379" s="366">
        <f>AB379*M379</f>
        <v/>
      </c>
      <c r="AE379" s="337">
        <f>AC379*M379</f>
        <v/>
      </c>
      <c r="AF379" s="332" t="n"/>
      <c r="AG379" s="332" t="n"/>
      <c r="AH379" s="225">
        <f>IF(AF379&gt;2500000,AQ$2,IF(AF379&gt;1000000,AR$2,IF(AF379&gt;750000,AS$2,IF(AF379&gt;500000,AT$2,IF(AF379&lt;500000,AU$2)))))</f>
        <v/>
      </c>
      <c r="AI379" s="31">
        <f>IF(AH379=AQ$2,20,IF(AH379=AR$2,15,IF(AH379=AS$2,10,IF(AH379=AT$2,5,IF(AH379=AU$2,0)))))</f>
        <v/>
      </c>
      <c r="AJ379" s="284" t="n"/>
      <c r="AK379" s="31">
        <f>IF(AJ379&gt;84,20,IF(AJ379&gt;80,15,IF(AJ379&gt;75,10,IF(AJ379&gt;70,5,IF(AJ379&gt;49,0,IF(AJ379&lt;1,0,IF(AJ379&lt;20,-20,IF(AJ379&lt;30,-15,IF(AJ379&lt;40,-10,IF(AJ379&lt;50,-5))))))))))</f>
        <v/>
      </c>
      <c r="AL379" s="22" t="n"/>
      <c r="AM379" s="550" t="n"/>
      <c r="AN379" s="22">
        <f>IF(AM379=$AN$1,20,IF(AM379=$AO$1,17,IF(AM379=$AP$1,12,IF(AM379=$AQ$1,5,IF(AM379=$AR$1,0)))))</f>
        <v/>
      </c>
      <c r="AP379" s="31" t="n"/>
      <c r="AQ379" s="175" t="n"/>
      <c r="AR379" s="548">
        <f>IF(AQ379=$AS$1,20,IF(AQ379=$AU$1,18,IF(AQ379=$AW$1,14,IF(AQ379=$AY$1,10,IF(AQ379=$BA$1,5,IF(AQ379=$BC$1,0,IF(AQ379=$BD$1,-2.5)))))))</f>
        <v/>
      </c>
      <c r="AS379" s="189" t="n"/>
      <c r="AT379" s="22">
        <f>IF(AS379&lt;1,5,IF(AS379&lt;2,0,IF(AS379&gt;2,-5, IF(AS379=0,5,IF(AS379&lt;0,-7)))))</f>
        <v/>
      </c>
      <c r="AU379" s="189" t="n"/>
      <c r="AV379" s="22">
        <f>IF(AU379&lt;0,-7,IF(AU379&lt;15,5,IF(AU379&lt;25,2,IF(AU379=25,-5,IF(AU379&gt;25,0)))))</f>
        <v/>
      </c>
      <c r="AW379" s="189" t="n"/>
      <c r="AX379" s="22">
        <f>IF(AW379=1,5,IF(AW379&lt;1,5,IF(AW379&gt;1,0)))</f>
        <v/>
      </c>
      <c r="AY379" s="189" t="n"/>
      <c r="AZ379" s="189">
        <f>IF(AY379=$AS$1,20,IF(AY379=$AU$1,18,IF(AY379=$AW$1,14,IF(AY379=$AY$1,10,IF(AY379=$BA$1,5,IF(AY379=$BC$1,0,IF(AY379=$BD$1,-2.5)))))))</f>
        <v/>
      </c>
      <c r="BA379" s="18" t="n"/>
      <c r="BB379" s="548">
        <f>IF(BA379&gt;0.05,2,IF(BA379&gt;0,1,IF(BA379&lt;-0.05,-1,IF(BA379&lt;0.1,-2))))</f>
        <v/>
      </c>
      <c r="BC379" s="554" t="n">
        <v>45657</v>
      </c>
      <c r="BD379" s="22" t="n"/>
      <c r="BE379" s="22">
        <f>X379</f>
        <v/>
      </c>
      <c r="BF379" s="18">
        <f>IF(BD379&gt;0,(BE379-BD379)/BD379,0)</f>
        <v/>
      </c>
      <c r="BG379" s="548">
        <f>IF(BF379&gt;0.05,4,IF(BF379&gt;0,2,IF(BF379&lt;-0.05,-2,IF(BF379&lt;0.1,-4))))</f>
        <v/>
      </c>
      <c r="BH379" s="225" t="n"/>
      <c r="BI379" s="225">
        <f>BH379*M379</f>
        <v/>
      </c>
      <c r="BJ379" s="225">
        <f>IF(BH379&gt;5,-1,IF(BH379&gt;4,0,IF(BH379&gt;3,1,IF(BH379&gt;2,2,IF(BH379&gt;1,2, IF(BH379=0,2,IF(BH379&lt;-5,-2,IF(BH379&lt;4,2,IF(BH379&lt;0,1)))))))))</f>
        <v/>
      </c>
      <c r="BK379" s="31" t="n"/>
      <c r="BL379" s="31">
        <f>BK379*M379</f>
        <v/>
      </c>
      <c r="BM379" s="548">
        <f>IF(BK379&gt;40,4,IF(BK379&gt;30,3.5,IF(BK379&gt;20,3,IF(BK379&gt;10,2,IF(BK379&gt;0,1,IF(BK379=0,0.5,IF(BK379&lt;-40,-4,IF(BK379&lt;-30,-3,IF(BK379&lt;-20,-2.5,IF(BK379&lt;-10,-2,IF(BK379&lt;0,0)))))))))))</f>
        <v/>
      </c>
      <c r="BN379" s="61" t="n"/>
      <c r="BO379" s="61">
        <f>BN379*M379</f>
        <v/>
      </c>
      <c r="BP379" s="548">
        <f>IF(BN379&lt;10,5,IF(BN379&lt;20,4,IF(BN379&lt;30,3,IF(BN379&lt;40,2,IF(BN379&lt;50,1,IF(BN379=50,0,IF(BN379&gt;90,-5,IF(BN379&gt;80,-4,IF(BN379&gt;70,-3,IF(BN379&gt;60,-2,IF(BN379&gt;50,-1,0)))))))))))</f>
        <v/>
      </c>
      <c r="BQ379" s="206" t="n"/>
      <c r="BR379" s="61" t="n"/>
      <c r="BS379" s="337">
        <f>BR379*M379</f>
        <v/>
      </c>
      <c r="BT379" s="225">
        <f>IF(BR379=1,20,IF(BR379&gt;0.9,16,IF(BR379&gt;0.8,12,IF(BR379&gt;0.7,8,IF(BR379&gt;0.6,4,IF(BR379&gt;0.5,0,IF(BR379&gt;0.4,-1,IF(BR379&gt;0.3,-2,IF(BR379&gt;0.2,-3,IF(BR379&gt;0.1,-4,IF(BR379&gt;0,-5,IF(BR379=0,-5))))))))))))</f>
        <v/>
      </c>
      <c r="BU379" s="61" t="n"/>
      <c r="BV379" s="548" t="n"/>
      <c r="BW379" s="548">
        <f>IF(BV379=$BZ$1,8,IF(BV379=$CA$1,4,IF(BV379=$CB$1,0,IF(BV379=$CC$1,-4,IF(BV379=$CE$1,-8)))))</f>
        <v/>
      </c>
      <c r="BX379" s="206" t="inlineStr">
        <is>
          <t>˄</t>
        </is>
      </c>
      <c r="BY379" s="206">
        <f>IF(BX379=BR$1,5,IF(BX379=BV$1,0,IF(BX379=BX$1,-5)))</f>
        <v/>
      </c>
      <c r="BZ379" s="554" t="n"/>
      <c r="CA379" s="548" t="inlineStr">
        <is>
          <t>Buy</t>
        </is>
      </c>
      <c r="CB379" s="61" t="n"/>
      <c r="CC379" s="61" t="n"/>
      <c r="CD379" s="332" t="n"/>
      <c r="CL379" s="332" t="n"/>
    </row>
    <row r="380">
      <c r="B380" s="246" t="n"/>
      <c r="C380" s="246" t="n"/>
      <c r="D380" s="246" t="n"/>
      <c r="E380" s="246" t="n"/>
      <c r="F380" s="246" t="n"/>
      <c r="G380" s="246" t="n"/>
      <c r="H380" s="246" t="n"/>
      <c r="I380" s="246" t="n"/>
      <c r="J380" s="246" t="n"/>
      <c r="K380" s="246" t="n"/>
      <c r="L380" s="270" t="n"/>
      <c r="M380" s="358" t="n"/>
      <c r="N380" s="335" t="inlineStr">
        <is>
          <t>XLK</t>
        </is>
      </c>
      <c r="O380" s="246" t="n"/>
      <c r="P380" s="246" t="n"/>
      <c r="Q380" s="246" t="n"/>
      <c r="R380" s="246" t="n"/>
      <c r="S380" s="249" t="n"/>
      <c r="T380" s="262" t="n"/>
      <c r="U380" s="33" t="n"/>
      <c r="X380" s="80" t="n"/>
      <c r="Y380" s="80" t="n"/>
      <c r="Z380" s="80" t="n"/>
      <c r="AA380" s="80" t="n"/>
      <c r="AB380" s="80" t="n"/>
      <c r="AC380" s="80" t="n"/>
      <c r="AD380" s="80" t="n"/>
      <c r="AE380" s="80" t="n"/>
      <c r="AF380" s="80" t="n"/>
      <c r="AG380" s="80" t="n"/>
      <c r="AH380" s="80" t="n"/>
      <c r="AI380" s="80" t="n"/>
      <c r="AJ380" s="80" t="n"/>
      <c r="AK380" s="80" t="n"/>
      <c r="AL380" s="80" t="n"/>
      <c r="AM380" s="80" t="n"/>
      <c r="AN380" s="80" t="n"/>
      <c r="AO380" s="80" t="n"/>
      <c r="AP380" s="80" t="n"/>
      <c r="AQ380" s="80" t="n"/>
      <c r="AR380" s="80" t="n"/>
      <c r="AS380" s="80" t="n"/>
      <c r="AT380" s="80" t="n"/>
      <c r="AU380" s="80" t="n"/>
      <c r="AV380" s="80" t="n"/>
      <c r="AW380" s="80" t="n"/>
      <c r="AX380" s="80" t="n"/>
      <c r="AY380" s="80" t="n"/>
      <c r="AZ380" s="80" t="n"/>
      <c r="BA380" s="80" t="n"/>
      <c r="BB380" s="80" t="n"/>
      <c r="BC380" s="80" t="n"/>
      <c r="BD380" s="80" t="n"/>
      <c r="BE380" s="80" t="n"/>
      <c r="BF380" s="80" t="n"/>
      <c r="BG380" s="80" t="n"/>
      <c r="BH380" s="80" t="n"/>
      <c r="BI380" s="80" t="n"/>
      <c r="BJ380" s="80" t="n"/>
      <c r="BK380" s="80" t="n"/>
      <c r="BL380" s="80" t="n"/>
      <c r="BM380" s="80" t="n"/>
      <c r="BN380" s="80" t="n"/>
      <c r="BO380" s="80" t="n"/>
      <c r="BP380" s="80" t="n"/>
      <c r="BQ380" s="80" t="n"/>
      <c r="BR380" s="80" t="n"/>
      <c r="BS380" s="80" t="n"/>
      <c r="BT380" s="80" t="n"/>
      <c r="BU380" s="80" t="n"/>
      <c r="BV380" s="80" t="n"/>
      <c r="BW380" s="80" t="n"/>
      <c r="BX380" s="80" t="n"/>
      <c r="BY380" s="80" t="n"/>
      <c r="BZ380" s="80" t="n"/>
      <c r="CA380" s="548" t="n"/>
      <c r="CB380" s="61" t="n"/>
      <c r="CC380" s="61" t="n"/>
      <c r="CD380" s="332" t="n"/>
      <c r="CL380" s="332" t="n"/>
    </row>
    <row r="381" ht="17" customHeight="1" s="545">
      <c r="B381" s="246" t="n"/>
      <c r="C381" s="246" t="n"/>
      <c r="D381" s="246" t="n"/>
      <c r="E381" s="246" t="n"/>
      <c r="F381" s="246" t="n"/>
      <c r="G381" s="246" t="n"/>
      <c r="H381" s="246" t="n"/>
      <c r="I381" s="246" t="n"/>
      <c r="J381" s="246" t="n"/>
      <c r="K381" s="246" t="n"/>
      <c r="L381" s="270" t="n"/>
      <c r="M381" s="358" t="n"/>
      <c r="N381" s="335" t="n"/>
      <c r="O381" s="246" t="n"/>
      <c r="P381" s="246" t="n"/>
      <c r="Q381" s="246" t="n"/>
      <c r="R381" s="246" t="n"/>
      <c r="S381" s="249" t="n"/>
      <c r="T381" s="456" t="inlineStr">
        <is>
          <t>XSD</t>
        </is>
      </c>
      <c r="U381" s="444" t="inlineStr">
        <is>
          <t>Semiconductors</t>
        </is>
      </c>
      <c r="X381" s="80" t="n"/>
      <c r="Y381" s="80" t="n"/>
      <c r="Z381" s="80" t="n"/>
      <c r="AA381" s="80" t="n"/>
      <c r="AB381" s="455">
        <f>VLOOKUP(CLEAN(TRIM(T381)), 'ETF''s'!$B$7:$C$42, 2, FALSE)</f>
        <v/>
      </c>
      <c r="AC381" s="506">
        <f>VLOOKUP(CLEAN(TRIM(T381)), 'ETF''s'!$B$7:$D$42, 3, FALSE)</f>
        <v/>
      </c>
      <c r="AD381" s="80" t="n"/>
      <c r="AE381" s="80" t="n"/>
      <c r="AF381" s="80" t="n"/>
      <c r="AG381" s="80" t="n"/>
      <c r="AH381" s="80" t="n"/>
      <c r="AI381" s="80" t="n"/>
      <c r="AJ381" s="80" t="n"/>
      <c r="AK381" s="80" t="n"/>
      <c r="AL381" s="80" t="n"/>
      <c r="AM381" s="80" t="n"/>
      <c r="AN381" s="80" t="n"/>
      <c r="AO381" s="80" t="n"/>
      <c r="AP381" s="80" t="n"/>
      <c r="AQ381" s="80" t="n"/>
      <c r="AR381" s="80" t="n"/>
      <c r="AS381" s="80" t="n"/>
      <c r="AT381" s="80" t="n"/>
      <c r="AU381" s="80" t="n"/>
      <c r="AV381" s="80" t="n"/>
      <c r="AW381" s="80" t="n"/>
      <c r="AX381" s="80" t="n"/>
      <c r="AY381" s="80" t="n"/>
      <c r="AZ381" s="80" t="n"/>
      <c r="BA381" s="80" t="n"/>
      <c r="BB381" s="80" t="n"/>
      <c r="BC381" s="80" t="n"/>
      <c r="BD381" s="80" t="n"/>
      <c r="BE381" s="80" t="n"/>
      <c r="BF381" s="80" t="n"/>
      <c r="BG381" s="80" t="n"/>
      <c r="BH381" s="80" t="n"/>
      <c r="BI381" s="80" t="n"/>
      <c r="BJ381" s="80" t="n"/>
      <c r="BK381" s="80" t="n"/>
      <c r="BL381" s="80" t="n"/>
      <c r="BM381" s="80" t="n"/>
      <c r="BN381" s="80" t="n"/>
      <c r="BO381" s="80" t="n"/>
      <c r="BP381" s="80" t="n"/>
      <c r="BQ381" s="80" t="n"/>
      <c r="BR381" s="80" t="n"/>
      <c r="BS381" s="80" t="n"/>
      <c r="BT381" s="80" t="n"/>
      <c r="BU381" s="80" t="n"/>
      <c r="BV381" s="80" t="n"/>
      <c r="BW381" s="80" t="n"/>
      <c r="BX381" s="80" t="n"/>
      <c r="BY381" s="80" t="n"/>
      <c r="BZ381" s="80" t="n"/>
      <c r="CA381" s="548" t="n"/>
      <c r="CB381" s="61" t="n"/>
      <c r="CC381" s="61" t="n"/>
      <c r="CD381" s="332" t="n"/>
      <c r="CL381" s="332" t="n"/>
      <c r="CR381" t="inlineStr">
        <is>
          <t>Semiconductors</t>
        </is>
      </c>
    </row>
    <row r="382">
      <c r="B382" s="246" t="n"/>
      <c r="C382" s="246" t="n"/>
      <c r="D382" s="246" t="n"/>
      <c r="E382" s="246" t="n"/>
      <c r="F382" s="246" t="n"/>
      <c r="G382" s="246" t="n"/>
      <c r="H382" s="246" t="n"/>
      <c r="I382" s="246" t="n"/>
      <c r="J382" s="246" t="n"/>
      <c r="K382" s="246" t="n"/>
      <c r="L382" s="270" t="n"/>
      <c r="M382" s="358" t="n"/>
      <c r="N382" s="335" t="n"/>
      <c r="O382" s="246" t="n"/>
      <c r="P382" s="246" t="n"/>
      <c r="Q382" s="246" t="n"/>
      <c r="R382" s="246" t="n"/>
      <c r="S382" s="249">
        <f>IF(BN382&lt;30,$BX$1,IF(BN382&gt;70,$BR$1,$BV$1))</f>
        <v/>
      </c>
      <c r="T382" s="324" t="n"/>
      <c r="U382" s="547" t="inlineStr">
        <is>
          <t>ACLS</t>
        </is>
      </c>
      <c r="V382" t="inlineStr">
        <is>
          <t>Axcelis Technologies, Inc.</t>
        </is>
      </c>
      <c r="X382" s="80" t="n">
        <v>83.31</v>
      </c>
      <c r="Y382" s="189" t="n"/>
      <c r="Z382" s="189" t="n"/>
      <c r="AA382" s="22">
        <f>AN382+AP382+AR382+AZ382+BB382+BG382+BJ382+BM382+BT382+BW382+BY382+AC382+AI382+BP382+AK382</f>
        <v/>
      </c>
      <c r="AB382" s="336">
        <f>IF(X382&gt;0,AB$381,0)</f>
        <v/>
      </c>
      <c r="AC382" s="337">
        <f>IF(AB382&gt;0,AC$381,0)</f>
        <v/>
      </c>
      <c r="AD382" s="366">
        <f>AB382*M482</f>
        <v/>
      </c>
      <c r="AE382" s="337">
        <f>AC382*M482</f>
        <v/>
      </c>
      <c r="AF382" s="332" t="n">
        <v>653484</v>
      </c>
      <c r="AG382" s="332" t="n">
        <v>127381</v>
      </c>
      <c r="AH382" s="225">
        <f>IF(AF382&gt;2500000,AQ$2,IF(AF382&gt;1000000,AR$2,IF(AF382&gt;750000,AS$2,IF(AF382&gt;500000,AT$2,IF(AF382&lt;500000,AU$2)))))</f>
        <v/>
      </c>
      <c r="AI382" s="31">
        <f>IF(AH382=AQ$2,20,IF(AH382=AR$2,15,IF(AH382=AS$2,10,IF(AH382=AT$2,5,IF(AH382=AU$2,0)))))</f>
        <v/>
      </c>
      <c r="AJ382" s="284" t="n">
        <v>75</v>
      </c>
      <c r="AK382" s="31">
        <f>IF(AJ382&gt;84,20,IF(AJ382&gt;80,15,IF(AJ382&gt;75,10,IF(AJ382&gt;70,5,IF(AJ382&gt;49,0,IF(AJ382&lt;1,0,IF(AJ382&lt;20,-20,IF(AJ382&lt;30,-15,IF(AJ382&lt;40,-10,IF(AJ382&lt;50,-5))))))))))</f>
        <v/>
      </c>
      <c r="AL382" s="22" t="n"/>
      <c r="AM382" s="550" t="inlineStr">
        <is>
          <t>C</t>
        </is>
      </c>
      <c r="AN382" s="22">
        <f>IF(AM382=$AN$1,20,IF(AM382=$AO$1,17,IF(AM382=$AP$1,12,IF(AM382=$AQ$1,5,IF(AM382=$AR$1,0)))))</f>
        <v/>
      </c>
      <c r="AP382" s="31" t="n"/>
      <c r="AQ382" s="176" t="inlineStr">
        <is>
          <t>V Bullish</t>
        </is>
      </c>
      <c r="AR382" s="548">
        <f>IF(AQ382=$AS$1,20,IF(AQ382=$AU$1,18,IF(AQ382=$AW$1,14,IF(AQ382=$AY$1,10,IF(AQ382=$BA$1,5,IF(AQ382=$BC$1,0,IF(AQ382=$BD$1,-2.5)))))))</f>
        <v/>
      </c>
      <c r="AS382" s="189" t="n">
        <v>0.08</v>
      </c>
      <c r="AT382" s="22">
        <f>IF(AS382&lt;1,5,IF(AS382&lt;2,0,IF(AS382&gt;2,-5, IF(AS382=0,5,IF(AS382&lt;0,-7)))))</f>
        <v/>
      </c>
      <c r="AU382" s="189" t="n">
        <v>16.3</v>
      </c>
      <c r="AV382" s="22">
        <f>IF(AU382&lt;1,5,IF(AU382&lt;2,0,IF(AU382&gt;2,-5, IF(AU382=0,5,IF(AU382&lt;0,-7)))))</f>
        <v/>
      </c>
      <c r="AW382" s="189" t="n">
        <v>-1.87</v>
      </c>
      <c r="AX382" s="22">
        <f>IF(AW382=1,5,IF(AW382&lt;1,5,IF(AW382&gt;1,0)))</f>
        <v/>
      </c>
      <c r="AY382" s="176" t="inlineStr">
        <is>
          <t>V Bullish</t>
        </is>
      </c>
      <c r="AZ382" s="189">
        <f>IF(AY382=$AS$1,20,IF(AY382=$AU$1,18,IF(AY382=$AW$1,14,IF(AY382=$AY$1,10,IF(AY382=$BA$1,5,IF(AY382=$BC$1,0,IF(AY382=$BD$1,-2.5)))))))</f>
        <v/>
      </c>
      <c r="BA382" s="18" t="n">
        <v>-0.074</v>
      </c>
      <c r="BB382" s="548">
        <f>IF(BA382&gt;0.05,2,IF(BA382&gt;0,1,IF(BA382&lt;-0.05,-1,IF(BA382&lt;0.1,-2))))</f>
        <v/>
      </c>
      <c r="BC382" s="554" t="n">
        <v>45657</v>
      </c>
      <c r="BD382" s="22" t="n">
        <v>69.87</v>
      </c>
      <c r="BE382" s="22">
        <f>X382</f>
        <v/>
      </c>
      <c r="BF382" s="18">
        <f>IF(BD382&gt;0,(BE382-BD382)/BD382,0)</f>
        <v/>
      </c>
      <c r="BG382" s="548">
        <f>IF(BF382&gt;0.05,4,IF(BF382&gt;0,2,IF(BF382&lt;-0.05,-2,IF(BF382&lt;0.1,-4))))</f>
        <v/>
      </c>
      <c r="BH382" s="225" t="n">
        <v>0</v>
      </c>
      <c r="BI382" s="225">
        <f>BH382*#REF!</f>
        <v/>
      </c>
      <c r="BJ382" s="225">
        <f>IF(BH382&gt;5,-1,IF(BH382&gt;4,0,IF(BH382&gt;3,1,IF(BH382&gt;2,2,IF(BH382&gt;1,2, IF(BH382=0,2,IF(BH382&lt;-5,-2,IF(BH382&lt;4,2,IF(BH382&lt;0,1)))))))))</f>
        <v/>
      </c>
      <c r="BK382" s="31" t="n">
        <v>-7</v>
      </c>
      <c r="BL382" s="31">
        <f>BK382*#REF!</f>
        <v/>
      </c>
      <c r="BM382" s="548">
        <f>IF(BK382&gt;40,4,IF(BK382&gt;30,3.5,IF(BK382&gt;20,3,IF(BK382&gt;10,2,IF(BK382&gt;0,1,IF(BK382=0,0.5,IF(BK382&lt;-40,-4,IF(BK382&lt;-30,-3,IF(BK382&lt;-20,-2.5,IF(BK382&lt;-10,-2,IF(BK382&lt;0,0)))))))))))</f>
        <v/>
      </c>
      <c r="BN382" s="61" t="n">
        <v>68</v>
      </c>
      <c r="BO382" s="61">
        <f>BN382*M382</f>
        <v/>
      </c>
      <c r="BP382" s="548">
        <f>IF(BN382&lt;10,5,IF(BN382&lt;20,4,IF(BN382&lt;30,3,IF(BN382&lt;40,2,IF(BN382&lt;50,1,IF(BN382=50,0,IF(BN382&gt;90,-5,IF(BN382&gt;80,-4,IF(BN382&gt;70,-3,IF(BN382&gt;60,-2,IF(BN382&gt;50,-1,0)))))))))))</f>
        <v/>
      </c>
      <c r="BQ382" s="206" t="n"/>
      <c r="BR382" s="61" t="n">
        <v>0.53</v>
      </c>
      <c r="BS382" s="337">
        <f>BR382*M382</f>
        <v/>
      </c>
      <c r="BT382" s="225">
        <f>IF(BR382=1,20,IF(BR382&gt;0.9,16,IF(BR382&gt;0.8,12,IF(BR382&gt;0.7,8,IF(BR382&gt;0.6,4,IF(BR382&gt;0.5,0,IF(BR382&gt;0.4,-1,IF(BR382&gt;0.3,-2,IF(BR382&gt;0.2,-3,IF(BR382&gt;0.1,-4,IF(BR382&gt;0,-5,IF(BR382=0,-5))))))))))))</f>
        <v/>
      </c>
      <c r="BU382" s="61" t="n"/>
      <c r="BV382" s="548" t="inlineStr">
        <is>
          <t>V Bull</t>
        </is>
      </c>
      <c r="BW382" s="548">
        <f>IF(BV382=$BZ$1,8,IF(BV382=$CA$1,4,IF(BV382=$CB$1,0,IF(BV382=$CC$1,-4,IF(BV382=$CE$1,-8)))))</f>
        <v/>
      </c>
      <c r="BX382" s="206" t="inlineStr">
        <is>
          <t>˄</t>
        </is>
      </c>
      <c r="BY382" s="206">
        <f>IF(BX382=BR$1,5,IF(BX382=BV$1,0,IF(BX382=BX$1,-5)))</f>
        <v/>
      </c>
      <c r="BZ382" s="554" t="n">
        <v>45965</v>
      </c>
      <c r="CA382" s="548" t="inlineStr">
        <is>
          <t>Buy</t>
        </is>
      </c>
      <c r="CB382" s="61" t="n">
        <v>102</v>
      </c>
      <c r="CC382" s="61" t="n">
        <v>220</v>
      </c>
      <c r="CD382" s="332" t="n"/>
      <c r="CE382" t="inlineStr">
        <is>
          <t>IT</t>
        </is>
      </c>
      <c r="CF382" t="inlineStr">
        <is>
          <t>Semiconductors</t>
        </is>
      </c>
      <c r="CG382" t="inlineStr">
        <is>
          <t>Semiconductors</t>
        </is>
      </c>
      <c r="CH382" t="inlineStr">
        <is>
          <t>Semi. Equipment</t>
        </is>
      </c>
      <c r="CL382" s="332" t="n"/>
      <c r="CR382" t="inlineStr">
        <is>
          <t>ACLS</t>
        </is>
      </c>
    </row>
    <row r="383">
      <c r="B383" s="246" t="n"/>
      <c r="C383" s="246" t="n"/>
      <c r="D383" s="246" t="n"/>
      <c r="E383" s="246" t="n"/>
      <c r="F383" s="246" t="n"/>
      <c r="G383" s="246" t="n"/>
      <c r="H383" s="246" t="n"/>
      <c r="I383" s="246" t="n"/>
      <c r="J383" s="246" t="n"/>
      <c r="K383" s="246" t="n"/>
      <c r="L383" s="270" t="n"/>
      <c r="M383" s="358" t="n"/>
      <c r="N383" s="335" t="n"/>
      <c r="O383" s="246" t="n"/>
      <c r="P383" s="246" t="n"/>
      <c r="Q383" s="246" t="n"/>
      <c r="R383" s="246" t="n"/>
      <c r="S383" s="249">
        <f>IF(BN383&lt;30,$BX$1,IF(BN383&gt;70,$BR$1,$BV$1))</f>
        <v/>
      </c>
      <c r="T383" s="324" t="n"/>
      <c r="U383" s="547" t="inlineStr">
        <is>
          <t>RMBS</t>
        </is>
      </c>
      <c r="V383" t="inlineStr">
        <is>
          <t>Rambus Inc.</t>
        </is>
      </c>
      <c r="X383" s="80" t="n">
        <v>105.42</v>
      </c>
      <c r="Y383" s="189" t="n"/>
      <c r="Z383" s="189" t="n"/>
      <c r="AA383" s="22">
        <f>AN383+AP383+AR383+AZ383+BB383+BG383+BJ383+BM383+BT383+BW383+BY383+AC383+AI383+BP383+AK383</f>
        <v/>
      </c>
      <c r="AB383" s="336">
        <f>IF(X383&gt;0,AB$381,0)</f>
        <v/>
      </c>
      <c r="AC383" s="337">
        <f>IF(AB383&gt;0,AC$381,0)</f>
        <v/>
      </c>
      <c r="AD383" s="366">
        <f>AB383*M483</f>
        <v/>
      </c>
      <c r="AE383" s="337">
        <f>AC383*M483</f>
        <v/>
      </c>
      <c r="AF383" s="332" t="n">
        <v>612033</v>
      </c>
      <c r="AG383" s="332" t="n">
        <v>247123</v>
      </c>
      <c r="AH383" s="225">
        <f>IF(AF383&gt;2500000,AQ$2,IF(AF383&gt;1000000,AR$2,IF(AF383&gt;750000,AS$2,IF(AF383&gt;500000,AT$2,IF(AF383&lt;500000,AU$2)))))</f>
        <v/>
      </c>
      <c r="AI383" s="31">
        <f>IF(AH383=AQ$2,20,IF(AH383=AR$2,15,IF(AH383=AS$2,10,IF(AH383=AT$2,5,IF(AH383=AU$2,0)))))</f>
        <v/>
      </c>
      <c r="AJ383" s="284" t="n">
        <v>84</v>
      </c>
      <c r="AK383" s="31">
        <f>IF(AJ383&gt;84,20,IF(AJ383&gt;80,15,IF(AJ383&gt;75,10,IF(AJ383&gt;70,5,IF(AJ383&gt;49,0,IF(AJ383&lt;1,0,IF(AJ383&lt;20,-20,IF(AJ383&lt;30,-15,IF(AJ383&lt;40,-10,IF(AJ383&lt;50,-5))))))))))</f>
        <v/>
      </c>
      <c r="AL383" s="22" t="n"/>
      <c r="AM383" s="414" t="inlineStr">
        <is>
          <t>A</t>
        </is>
      </c>
      <c r="AN383" s="22">
        <f>IF(AM383=$AN$1,20,IF(AM383=$AO$1,17,IF(AM383=$AP$1,12,IF(AM383=$AQ$1,5,IF(AM383=$AR$1,0)))))</f>
        <v/>
      </c>
      <c r="AP383" s="31" t="n"/>
      <c r="AQ383" s="239" t="inlineStr">
        <is>
          <t>Bullish</t>
        </is>
      </c>
      <c r="AR383" s="548">
        <f>IF(AQ383=$AS$1,20,IF(AQ383=$AU$1,18,IF(AQ383=$AW$1,14,IF(AQ383=$AY$1,10,IF(AQ383=$BA$1,5,IF(AQ383=$BC$1,0,IF(AQ383=$BD$1,-2.5)))))))</f>
        <v/>
      </c>
      <c r="AS383" s="189" t="n">
        <v>0.02</v>
      </c>
      <c r="AT383" s="22">
        <f>IF(AS383&lt;1,5,IF(AS383&lt;2,0,IF(AS383&gt;2,-5, IF(AS383=0,5,IF(AS383&lt;0,-7)))))</f>
        <v/>
      </c>
      <c r="AU383" s="189" t="n">
        <v>42.5</v>
      </c>
      <c r="AV383" s="22">
        <f>IF(AU383&lt;1,5,IF(AU383&lt;2,0,IF(AU383&gt;2,-5, IF(AU383=0,5,IF(AU383&lt;0,-7)))))</f>
        <v/>
      </c>
      <c r="AW383" s="189" t="n">
        <v>2.46</v>
      </c>
      <c r="AX383" s="22">
        <f>IF(AW383=1,5,IF(AW383&lt;1,5,IF(AW383&gt;1,0)))</f>
        <v/>
      </c>
      <c r="AY383" s="273" t="inlineStr">
        <is>
          <t>Bearish</t>
        </is>
      </c>
      <c r="AZ383" s="189">
        <f>IF(AY383=$AS$1,20,IF(AY383=$AU$1,18,IF(AY383=$AW$1,14,IF(AY383=$AY$1,10,IF(AY383=$BA$1,5,IF(AY383=$BC$1,0,IF(AY383=$BD$1,-2.5)))))))</f>
        <v/>
      </c>
      <c r="BA383" s="18" t="n">
        <v>1.508</v>
      </c>
      <c r="BB383" s="548">
        <f>IF(BA383&gt;0.05,2,IF(BA383&gt;0,1,IF(BA383&lt;-0.05,-1,IF(BA383&lt;0.1,-2))))</f>
        <v/>
      </c>
      <c r="BC383" s="554" t="n">
        <v>45657</v>
      </c>
      <c r="BD383" s="22" t="n">
        <v>52.86</v>
      </c>
      <c r="BE383" s="22">
        <f>X383</f>
        <v/>
      </c>
      <c r="BF383" s="18">
        <f>IF(BD383&gt;0,(BE383-BD383)/BD383,0)</f>
        <v/>
      </c>
      <c r="BG383" s="548">
        <f>IF(BF383&gt;0.05,4,IF(BF383&gt;0,2,IF(BF383&lt;-0.05,-2,IF(BF383&lt;0.1,-4))))</f>
        <v/>
      </c>
      <c r="BH383" s="225" t="n">
        <v>3.5</v>
      </c>
      <c r="BI383" s="225">
        <f>BH383*#REF!</f>
        <v/>
      </c>
      <c r="BJ383" s="225">
        <f>IF(BH383&gt;5,-1,IF(BH383&gt;4,0,IF(BH383&gt;3,1,IF(BH383&gt;2,2,IF(BH383&gt;1,2, IF(BH383=0,2,IF(BH383&lt;-5,-2,IF(BH383&lt;4,2,IF(BH383&lt;0,1)))))))))</f>
        <v/>
      </c>
      <c r="BK383" s="31" t="n">
        <v>-10</v>
      </c>
      <c r="BL383" s="31">
        <f>BK383*#REF!</f>
        <v/>
      </c>
      <c r="BM383" s="548">
        <f>IF(BK383&gt;40,4,IF(BK383&gt;30,3.5,IF(BK383&gt;20,3,IF(BK383&gt;10,2,IF(BK383&gt;0,1,IF(BK383=0,0.5,IF(BK383&lt;-40,-4,IF(BK383&lt;-30,-3,IF(BK383&lt;-20,-2.5,IF(BK383&lt;-10,-2,IF(BK383&lt;0,0)))))))))))</f>
        <v/>
      </c>
      <c r="BN383" s="61" t="n">
        <v>75</v>
      </c>
      <c r="BO383" s="61">
        <f>BN383*M383</f>
        <v/>
      </c>
      <c r="BP383" s="548">
        <f>IF(BN383&lt;10,5,IF(BN383&lt;20,4,IF(BN383&lt;30,3,IF(BN383&lt;40,2,IF(BN383&lt;50,1,IF(BN383=50,0,IF(BN383&gt;90,-5,IF(BN383&gt;80,-4,IF(BN383&gt;70,-3,IF(BN383&gt;60,-2,IF(BN383&gt;50,-1,0)))))))))))</f>
        <v/>
      </c>
      <c r="BQ383" s="206" t="n"/>
      <c r="BR383" s="61" t="n">
        <v>0.85</v>
      </c>
      <c r="BS383" s="337">
        <f>BR383*M383</f>
        <v/>
      </c>
      <c r="BT383" s="225">
        <f>IF(BR383=1,20,IF(BR383&gt;0.9,16,IF(BR383&gt;0.8,12,IF(BR383&gt;0.7,8,IF(BR383&gt;0.6,4,IF(BR383&gt;0.5,0,IF(BR383&gt;0.4,-1,IF(BR383&gt;0.3,-2,IF(BR383&gt;0.2,-3,IF(BR383&gt;0.1,-4,IF(BR383&gt;0,-5,IF(BR383=0,-5))))))))))))</f>
        <v/>
      </c>
      <c r="BU383" s="61" t="n"/>
      <c r="BV383" s="548" t="inlineStr">
        <is>
          <t>Bull</t>
        </is>
      </c>
      <c r="BW383" s="548">
        <f>IF(BV383=$BZ$1,8,IF(BV383=$CA$1,4,IF(BV383=$CB$1,0,IF(BV383=$CC$1,-4,IF(BV383=$CE$1,-8)))))</f>
        <v/>
      </c>
      <c r="BX383" s="206" t="inlineStr">
        <is>
          <t>˄</t>
        </is>
      </c>
      <c r="BY383" s="206">
        <f>IF(BX383=BR$1,5,IF(BX383=BV$1,0,IF(BX383=BX$1,-5)))</f>
        <v/>
      </c>
      <c r="BZ383" s="25" t="n">
        <v>45957</v>
      </c>
      <c r="CA383" s="548" t="inlineStr">
        <is>
          <t>S Buy</t>
        </is>
      </c>
      <c r="CB383" s="61" t="n">
        <v>51</v>
      </c>
      <c r="CC383" s="61" t="n">
        <v>75</v>
      </c>
      <c r="CD383" s="332" t="n"/>
      <c r="CE383" t="inlineStr">
        <is>
          <t>IT</t>
        </is>
      </c>
      <c r="CF383" t="inlineStr">
        <is>
          <t>Semiconductors</t>
        </is>
      </c>
      <c r="CG383" t="inlineStr">
        <is>
          <t>Semiconductors</t>
        </is>
      </c>
      <c r="CH383" t="inlineStr">
        <is>
          <t>Semiconductors</t>
        </is>
      </c>
      <c r="CL383" s="332" t="n"/>
      <c r="CR383" t="inlineStr">
        <is>
          <t>RMBS</t>
        </is>
      </c>
    </row>
    <row r="384">
      <c r="B384" s="246" t="n"/>
      <c r="C384" s="246" t="n"/>
      <c r="D384" s="246" t="n"/>
      <c r="E384" s="246" t="n"/>
      <c r="F384" s="246" t="n"/>
      <c r="G384" s="246" t="n"/>
      <c r="H384" s="246" t="n"/>
      <c r="I384" s="246" t="n"/>
      <c r="J384" s="246" t="n"/>
      <c r="K384" s="246" t="n"/>
      <c r="L384" s="270" t="n"/>
      <c r="M384" s="358" t="n"/>
      <c r="N384" s="335" t="n"/>
      <c r="O384" s="246" t="n"/>
      <c r="P384" s="246" t="n"/>
      <c r="Q384" s="246" t="n"/>
      <c r="R384" s="246" t="n"/>
      <c r="S384" s="249">
        <f>IF(BN384&lt;30,$BX$1,IF(BN384&gt;70,$BR$1,$BV$1))</f>
        <v/>
      </c>
      <c r="T384" s="246" t="n"/>
      <c r="U384" s="547" t="inlineStr">
        <is>
          <t>AMAT</t>
        </is>
      </c>
      <c r="V384" t="inlineStr">
        <is>
          <t>Applied Materials, Inc.</t>
        </is>
      </c>
      <c r="X384" s="189" t="n">
        <v>228.75</v>
      </c>
      <c r="Y384" s="189" t="n"/>
      <c r="Z384" s="189" t="n"/>
      <c r="AA384" s="22">
        <f>AN384+AP384+AR384+AZ384+BB384+BG384+BJ384+BM384+BT384+BW384+BY384+AC384+AI384+BP384+AK384</f>
        <v/>
      </c>
      <c r="AB384" s="336">
        <f>IF(X384&gt;0,AB$381,0)</f>
        <v/>
      </c>
      <c r="AC384" s="337">
        <f>IF(AB384&gt;0,AC$381,0)</f>
        <v/>
      </c>
      <c r="AD384" s="366">
        <f>AB384*M484</f>
        <v/>
      </c>
      <c r="AE384" s="337">
        <f>AC384*M484</f>
        <v/>
      </c>
      <c r="AF384" s="332" t="n">
        <v>779441</v>
      </c>
      <c r="AG384" s="332" t="n">
        <v>214853</v>
      </c>
      <c r="AH384" s="225">
        <f>IF(AF384&gt;2500000,AQ$2,IF(AF384&gt;1000000,AR$2,IF(AF384&gt;750000,AS$2,IF(AF384&gt;500000,AT$2,IF(AF384&lt;500000,AU$2)))))</f>
        <v/>
      </c>
      <c r="AI384" s="31">
        <f>IF(AH384=AQ$2,20,IF(AH384=AR$2,15,IF(AH384=AS$2,10,IF(AH384=AT$2,5,IF(AH384=AU$2,0)))))</f>
        <v/>
      </c>
      <c r="AJ384" s="284" t="n">
        <v>86</v>
      </c>
      <c r="AK384" s="31">
        <f>IF(AJ384&gt;84,20,IF(AJ384&gt;80,15,IF(AJ384&gt;75,10,IF(AJ384&gt;70,5,IF(AJ384&gt;49,0,IF(AJ384&lt;1,0,IF(AJ384&lt;20,-20,IF(AJ384&lt;30,-15,IF(AJ384&lt;40,-10,IF(AJ384&lt;50,-5))))))))))</f>
        <v/>
      </c>
      <c r="AL384" s="22" t="n"/>
      <c r="AM384" s="550" t="inlineStr">
        <is>
          <t>C</t>
        </is>
      </c>
      <c r="AN384" s="22">
        <f>IF(AM384=$AN$1,20,IF(AM384=$AO$1,17,IF(AM384=$AP$1,12,IF(AM384=$AQ$1,5,IF(AM384=$AR$1,0)))))</f>
        <v/>
      </c>
      <c r="AP384" s="31" t="n"/>
      <c r="AQ384" s="176" t="inlineStr">
        <is>
          <t>V Bullish</t>
        </is>
      </c>
      <c r="AR384" s="548">
        <f>IF(AQ384=$AS$1,20,IF(AQ384=$AU$1,18,IF(AQ384=$AW$1,14,IF(AQ384=$AY$1,10,IF(AQ384=$BA$1,5,IF(AQ384=$BC$1,0,IF(AQ384=$BD$1,-2.5)))))))</f>
        <v/>
      </c>
      <c r="AS384" s="189" t="n">
        <v>0.3</v>
      </c>
      <c r="AT384" s="22">
        <f>IF(AS384&lt;1,5,IF(AS384&lt;2,0,IF(AS384&gt;2,-5, IF(AS384=0,5,IF(AS384&lt;0,-7)))))</f>
        <v/>
      </c>
      <c r="AU384" s="189" t="n">
        <v>24.88</v>
      </c>
      <c r="AV384" s="22">
        <f>IF(AU384&lt;1,5,IF(AU384&lt;2,0,IF(AU384&gt;2,-5, IF(AU384=0,5,IF(AU384&lt;0,-7)))))</f>
        <v/>
      </c>
      <c r="AW384" s="189" t="n">
        <v>3.43</v>
      </c>
      <c r="AX384" s="22">
        <f>IF(AW384=1,5,IF(AW384&lt;1,5,IF(AW384&gt;1,0)))</f>
        <v/>
      </c>
      <c r="AY384" s="175" t="inlineStr">
        <is>
          <t>Neutral</t>
        </is>
      </c>
      <c r="AZ384" s="189">
        <f>IF(AY384=$AS$1,20,IF(AY384=$AU$1,18,IF(AY384=$AW$1,14,IF(AY384=$AY$1,10,IF(AY384=$BA$1,5,IF(AY384=$BC$1,0,IF(AY384=$BD$1,-2.5)))))))</f>
        <v/>
      </c>
      <c r="BA384" s="18" t="n">
        <v>0.245</v>
      </c>
      <c r="BB384" s="548">
        <f>IF(BA384&gt;0.05,2,IF(BA384&gt;0,1,IF(BA384&lt;-0.05,-1,IF(BA384&lt;0.1,-2))))</f>
        <v/>
      </c>
      <c r="BC384" s="554" t="n">
        <v>45657</v>
      </c>
      <c r="BD384" s="22" t="n">
        <v>161.33</v>
      </c>
      <c r="BE384" s="22">
        <f>X384</f>
        <v/>
      </c>
      <c r="BF384" s="18">
        <f>IF(BD384&gt;0,(BE384-BD384)/BD384,0)</f>
        <v/>
      </c>
      <c r="BG384" s="548">
        <f>IF(BF384&gt;0.05,4,IF(BF384&gt;0,2,IF(BF384&lt;-0.05,-2,IF(BF384&lt;0.1,-4))))</f>
        <v/>
      </c>
      <c r="BH384" s="225" t="n">
        <v>5</v>
      </c>
      <c r="BI384" s="225">
        <f>BH384*#REF!</f>
        <v/>
      </c>
      <c r="BJ384" s="225">
        <f>IF(BH384&gt;5,-1,IF(BH384&gt;4,0,IF(BH384&gt;3,1,IF(BH384&gt;2,2,IF(BH384&gt;1,2, IF(BH384=0,2,IF(BH384&lt;-5,-2,IF(BH384&lt;4,2,IF(BH384&lt;0,1)))))))))</f>
        <v/>
      </c>
      <c r="BK384" s="31" t="n">
        <v>1</v>
      </c>
      <c r="BL384" s="31">
        <f>BK384*#REF!</f>
        <v/>
      </c>
      <c r="BM384" s="548">
        <f>IF(BK384&gt;40,4,IF(BK384&gt;30,3.5,IF(BK384&gt;20,3,IF(BK384&gt;10,2,IF(BK384&gt;0,1,IF(BK384=0,0.5,IF(BK384&lt;-40,-4,IF(BK384&lt;-30,-3,IF(BK384&lt;-20,-2.5,IF(BK384&lt;-10,-2,IF(BK384&lt;0,0)))))))))))</f>
        <v/>
      </c>
      <c r="BN384" s="61" t="n">
        <v>50</v>
      </c>
      <c r="BO384" s="61">
        <f>BN384*M384</f>
        <v/>
      </c>
      <c r="BP384" s="548">
        <f>IF(BN384&lt;10,5,IF(BN384&lt;20,4,IF(BN384&lt;30,3,IF(BN384&lt;40,2,IF(BN384&lt;50,1,IF(BN384=50,0,IF(BN384&gt;90,-5,IF(BN384&gt;80,-4,IF(BN384&gt;70,-3,IF(BN384&gt;60,-2,IF(BN384&gt;50,-1,0)))))))))))</f>
        <v/>
      </c>
      <c r="BQ384" s="206" t="n"/>
      <c r="BR384" s="61" t="n">
        <v>0.93</v>
      </c>
      <c r="BS384" s="337">
        <f>BR384*M384</f>
        <v/>
      </c>
      <c r="BT384" s="225">
        <f>IF(BR384=1,20,IF(BR384&gt;0.9,16,IF(BR384&gt;0.8,12,IF(BR384&gt;0.7,8,IF(BR384&gt;0.6,4,IF(BR384&gt;0.5,0,IF(BR384&gt;0.4,-1,IF(BR384&gt;0.3,-2,IF(BR384&gt;0.2,-3,IF(BR384&gt;0.1,-4,IF(BR384&gt;0,-5,IF(BR384=0,-5))))))))))))</f>
        <v/>
      </c>
      <c r="BU384" s="61" t="n"/>
      <c r="BV384" s="548" t="inlineStr">
        <is>
          <t>Bull</t>
        </is>
      </c>
      <c r="BW384" s="548">
        <f>IF(BV384=$BZ$1,8,IF(BV384=$CA$1,4,IF(BV384=$CB$1,0,IF(BV384=$CC$1,-4,IF(BV384=$CE$1,-8)))))</f>
        <v/>
      </c>
      <c r="BX384" s="206" t="inlineStr">
        <is>
          <t>˄</t>
        </is>
      </c>
      <c r="BY384" s="206">
        <f>IF(BX384=BR$1,5,IF(BX384=BV$1,0,IF(BX384=BX$1,-5)))</f>
        <v/>
      </c>
      <c r="BZ384" s="554" t="n"/>
      <c r="CA384" s="548" t="inlineStr">
        <is>
          <t>Buy</t>
        </is>
      </c>
      <c r="CB384" s="61" t="n"/>
      <c r="CC384" s="61" t="n"/>
      <c r="CD384" s="332" t="n"/>
      <c r="CE384" t="inlineStr">
        <is>
          <t>IT</t>
        </is>
      </c>
      <c r="CF384" t="inlineStr">
        <is>
          <t>Semiconductors &amp; simiconductor Equipment</t>
        </is>
      </c>
      <c r="CG384" t="inlineStr">
        <is>
          <t>Semiconductors &amp; simiconductor Equipment</t>
        </is>
      </c>
      <c r="CH384" t="inlineStr">
        <is>
          <t>Simiconductor Equipment</t>
        </is>
      </c>
      <c r="CI384" s="183" t="n"/>
      <c r="CL384" s="332" t="n"/>
      <c r="CR384" t="inlineStr">
        <is>
          <t>AMAT</t>
        </is>
      </c>
    </row>
    <row r="385">
      <c r="B385" s="246" t="n"/>
      <c r="C385" s="246" t="n"/>
      <c r="D385" s="246" t="n"/>
      <c r="E385" s="246" t="n"/>
      <c r="F385" s="246" t="n"/>
      <c r="G385" s="246" t="n"/>
      <c r="H385" s="246" t="n"/>
      <c r="I385" s="246" t="n"/>
      <c r="J385" s="246" t="n"/>
      <c r="K385" s="246" t="n"/>
      <c r="L385" s="270" t="n"/>
      <c r="M385" s="358" t="n"/>
      <c r="N385" s="335" t="n"/>
      <c r="O385" s="246" t="n"/>
      <c r="P385" s="246" t="inlineStr">
        <is>
          <t>Look at buying $20,000</t>
        </is>
      </c>
      <c r="Q385" s="246" t="n"/>
      <c r="R385" s="246" t="n"/>
      <c r="S385" s="249">
        <f>IF(BN385&lt;30,$BX$1,IF(BN385&gt;70,$BR$1,$BV$1))</f>
        <v/>
      </c>
      <c r="T385" s="246" t="n"/>
      <c r="U385" s="547" t="inlineStr">
        <is>
          <t>NVTS</t>
        </is>
      </c>
      <c r="V385" t="inlineStr">
        <is>
          <t>Navitas Semiconductor Corporation</t>
        </is>
      </c>
      <c r="X385" s="189" t="n">
        <v>9.970000000000001</v>
      </c>
      <c r="Y385" s="189" t="n"/>
      <c r="Z385" s="189" t="n"/>
      <c r="AA385" s="22">
        <f>AN385+AP385+AR385+AZ385+BB385+BG385+BJ385+BM385+BT385+BW385+BY385+AC385+AI385+BP385+AK385</f>
        <v/>
      </c>
      <c r="AB385" s="336">
        <f>IF(X385&gt;0,AB$381,0)</f>
        <v/>
      </c>
      <c r="AC385" s="337">
        <f>IF(AB385&gt;0,AC$381,0)</f>
        <v/>
      </c>
      <c r="AD385" s="366">
        <f>AB385*M385</f>
        <v/>
      </c>
      <c r="AE385" s="337">
        <f>AC385*M385</f>
        <v/>
      </c>
      <c r="AF385" s="332" t="n">
        <v>243454</v>
      </c>
      <c r="AG385" s="332" t="n">
        <v>-444621</v>
      </c>
      <c r="AH385" s="225">
        <f>IF(AF385&gt;2500000,AQ$2,IF(AF385&gt;1000000,AR$2,IF(AF385&gt;750000,AS$2,IF(AF385&gt;500000,AT$2,IF(AF385&lt;500000,AU$2)))))</f>
        <v/>
      </c>
      <c r="AI385" s="31">
        <f>IF(AH385=AQ$2,20,IF(AH385=AR$2,15,IF(AH385=AS$2,10,IF(AH385=AT$2,5,IF(AH385=AU$2,0)))))</f>
        <v/>
      </c>
      <c r="AJ385" s="284" t="n">
        <v>43</v>
      </c>
      <c r="AK385" s="31">
        <f>IF(AJ385&gt;84,20,IF(AJ385&gt;80,15,IF(AJ385&gt;75,10,IF(AJ385&gt;70,5,IF(AJ385&gt;49,0,IF(AJ385&lt;1,0,IF(AJ385&lt;20,-20,IF(AJ385&lt;30,-15,IF(AJ385&lt;40,-10,IF(AJ385&lt;50,-5))))))))))</f>
        <v/>
      </c>
      <c r="AL385" s="22" t="n"/>
      <c r="AM385" s="371" t="inlineStr">
        <is>
          <t>B</t>
        </is>
      </c>
      <c r="AN385" s="22">
        <f>IF(AM385=$AN$1,20,IF(AM385=$AO$1,17,IF(AM385=$AP$1,12,IF(AM385=$AQ$1,5,IF(AM385=$AR$1,0)))))</f>
        <v/>
      </c>
      <c r="AP385" s="31" t="n"/>
      <c r="AQ385" s="175" t="inlineStr">
        <is>
          <t>Neutral</t>
        </is>
      </c>
      <c r="AR385" s="548">
        <f>IF(AQ385=$AS$1,20,IF(AQ385=$AU$1,18,IF(AQ385=$AW$1,14,IF(AQ385=$AY$1,10,IF(AQ385=$BA$1,5,IF(AQ385=$BC$1,0,IF(AQ385=$BD$1,-2.5)))))))</f>
        <v/>
      </c>
      <c r="AS385" s="189" t="n">
        <v>0.01</v>
      </c>
      <c r="AT385" s="22">
        <f>IF(AS385&lt;1,5,IF(AS385&lt;2,0,IF(AS385&gt;2,-5, IF(AS385=0,5,IF(AS385&lt;0,-7)))))</f>
        <v/>
      </c>
      <c r="AU385" s="189" t="n">
        <v>-12.66</v>
      </c>
      <c r="AV385" s="22">
        <f>IF(AU385&lt;0,-7,IF(AU385&lt;15,5,IF(AU385&lt;25,2,IF(AU385=25,-5,IF(AU385&gt;25,0)))))</f>
        <v/>
      </c>
      <c r="AW385" s="189" t="n">
        <v>-0.63</v>
      </c>
      <c r="AX385" s="22">
        <f>IF(AW385=1,5,IF(AW385&lt;1,5,IF(AW385&gt;1,0)))</f>
        <v/>
      </c>
      <c r="AY385" s="273" t="inlineStr">
        <is>
          <t>Bearish</t>
        </is>
      </c>
      <c r="AZ385" s="189">
        <f>IF(AY385=$AS$1,20,IF(AY385=$AU$1,18,IF(AY385=$AW$1,14,IF(AY385=$AY$1,10,IF(AY385=$BA$1,5,IF(AY385=$BC$1,0,IF(AY385=$BD$1,-2.5)))))))</f>
        <v/>
      </c>
      <c r="BA385" s="18" t="n">
        <v>4.628</v>
      </c>
      <c r="BB385" s="548">
        <f>IF(BA385&gt;0.05,2,IF(BA385&gt;0,1,IF(BA385&lt;-0.05,-1,IF(BA385&lt;0.1,-2))))</f>
        <v/>
      </c>
      <c r="BC385" s="554" t="n">
        <v>45657</v>
      </c>
      <c r="BD385" s="22" t="n">
        <v>3.57</v>
      </c>
      <c r="BE385" s="22">
        <f>X385</f>
        <v/>
      </c>
      <c r="BF385" s="18">
        <f>IF(BD385&gt;0,(BE385-BD385)/BD385,0)</f>
        <v/>
      </c>
      <c r="BG385" s="548">
        <f>IF(BF385&gt;0.05,4,IF(BF385&gt;0,2,IF(BF385&lt;-0.05,-2,IF(BF385&lt;0.1,-4))))</f>
        <v/>
      </c>
      <c r="BH385" s="225" t="n">
        <v>5</v>
      </c>
      <c r="BI385" s="225">
        <f>BH385*M385</f>
        <v/>
      </c>
      <c r="BJ385" s="225">
        <f>IF(BH385&gt;5,-1,IF(BH385&gt;4,0,IF(BH385&gt;3,1,IF(BH385&gt;2,2,IF(BH385&gt;1,2, IF(BH385=0,2,IF(BH385&lt;-5,-2,IF(BH385&lt;4,2,IF(BH385&lt;0,1)))))))))</f>
        <v/>
      </c>
      <c r="BK385" s="31" t="n">
        <v>15</v>
      </c>
      <c r="BL385" s="31">
        <f>BK385*M385</f>
        <v/>
      </c>
      <c r="BM385" s="548">
        <f>IF(BK385&gt;40,4,IF(BK385&gt;30,3.5,IF(BK385&gt;20,3,IF(BK385&gt;10,2,IF(BK385&gt;0,1,IF(BK385=0,0.5,IF(BK385&lt;-40,-4,IF(BK385&lt;-30,-3,IF(BK385&lt;-20,-2.5,IF(BK385&lt;-10,-2,IF(BK385&lt;0,0)))))))))))</f>
        <v/>
      </c>
      <c r="BN385" s="61" t="n">
        <v>51</v>
      </c>
      <c r="BO385" s="61">
        <f>BN385*M385</f>
        <v/>
      </c>
      <c r="BP385" s="548">
        <f>IF(BN385&lt;10,5,IF(BN385&lt;20,4,IF(BN385&lt;30,3,IF(BN385&lt;40,2,IF(BN385&lt;50,1,IF(BN385=50,0,IF(BN385&gt;90,-5,IF(BN385&gt;80,-4,IF(BN385&gt;70,-3,IF(BN385&gt;60,-2,IF(BN385&gt;50,-1,0)))))))))))</f>
        <v/>
      </c>
      <c r="BQ385" s="206" t="n"/>
      <c r="BR385" s="61" t="n">
        <v>0.8</v>
      </c>
      <c r="BS385" s="337">
        <f>BR385*M385</f>
        <v/>
      </c>
      <c r="BT385" s="225">
        <f>IF(BR385=1,20,IF(BR385&gt;0.9,16,IF(BR385&gt;0.8,12,IF(BR385&gt;0.7,8,IF(BR385&gt;0.6,4,IF(BR385&gt;0.5,0,IF(BR385&gt;0.4,-1,IF(BR385&gt;0.3,-2,IF(BR385&gt;0.2,-3,IF(BR385&gt;0.1,-4,IF(BR385&gt;0,-5,IF(BR385=0,-5))))))))))))</f>
        <v/>
      </c>
      <c r="BU385" s="61" t="n"/>
      <c r="BV385" s="548" t="inlineStr">
        <is>
          <t>Bear</t>
        </is>
      </c>
      <c r="BW385" s="548">
        <f>IF(BV385=$BZ$1,8,IF(BV385=$CA$1,4,IF(BV385=$CB$1,0,IF(BV385=$CC$1,-4,IF(BV385=$CE$1,-8)))))</f>
        <v/>
      </c>
      <c r="BX385" s="206" t="inlineStr">
        <is>
          <t>˄</t>
        </is>
      </c>
      <c r="BY385" s="206">
        <f>IF(BX385=BR$1,5,IF(BX385=BV$1,0,IF(BX385=BX$1,-5)))</f>
        <v/>
      </c>
      <c r="BZ385" s="554" t="n">
        <v>45964</v>
      </c>
      <c r="CA385" s="548" t="inlineStr">
        <is>
          <t>Hold</t>
        </is>
      </c>
      <c r="CB385" s="61" t="n"/>
      <c r="CC385" s="61" t="n"/>
      <c r="CD385" s="332" t="n"/>
      <c r="CE385" t="inlineStr">
        <is>
          <t>IT</t>
        </is>
      </c>
      <c r="CF385" t="inlineStr">
        <is>
          <t>Semiconductors</t>
        </is>
      </c>
      <c r="CG385" t="inlineStr">
        <is>
          <t>Semiconductors</t>
        </is>
      </c>
      <c r="CH385" t="inlineStr">
        <is>
          <t>Semiconductors</t>
        </is>
      </c>
      <c r="CI385" s="183" t="n"/>
      <c r="CJ385" t="inlineStr">
        <is>
          <t>Working with NVDA</t>
        </is>
      </c>
      <c r="CL385" s="332" t="n"/>
      <c r="CR385" t="inlineStr">
        <is>
          <t>NVTS</t>
        </is>
      </c>
    </row>
    <row r="386">
      <c r="B386" s="246" t="n"/>
      <c r="C386" s="246" t="n"/>
      <c r="D386" s="246" t="n"/>
      <c r="E386" s="246" t="n"/>
      <c r="F386" s="246" t="n"/>
      <c r="G386" s="246" t="n"/>
      <c r="H386" s="246" t="n"/>
      <c r="I386" s="246" t="n"/>
      <c r="J386" s="246" t="inlineStr">
        <is>
          <t>New Mag 7 ??</t>
        </is>
      </c>
      <c r="K386" s="246" t="n"/>
      <c r="L386" s="270" t="n"/>
      <c r="M386" s="358" t="n"/>
      <c r="N386" s="335" t="n"/>
      <c r="O386" s="246" t="n"/>
      <c r="P386" s="246" t="n"/>
      <c r="Q386" s="246" t="n"/>
      <c r="R386" s="246" t="n"/>
      <c r="S386" s="249">
        <f>IF(BN386&lt;30,$BX$1,IF(BN386&gt;70,$BR$1,$BV$1))</f>
        <v/>
      </c>
      <c r="T386" s="246" t="inlineStr">
        <is>
          <t>X</t>
        </is>
      </c>
      <c r="U386" s="547" t="inlineStr">
        <is>
          <t>ASML</t>
        </is>
      </c>
      <c r="V386" t="inlineStr">
        <is>
          <t>ASML Holding N.V.</t>
        </is>
      </c>
      <c r="X386" s="189" t="n">
        <v>1033.1</v>
      </c>
      <c r="Y386" s="189" t="n"/>
      <c r="Z386" s="189" t="n"/>
      <c r="AA386" s="22">
        <f>AN386+AP386+AR386+AZ386+BB386+BG386+BJ386+BM386+BT386+BW386+BY386+AC386+AI386+BP386+AK386</f>
        <v/>
      </c>
      <c r="AB386" s="336">
        <f>IF(X386&gt;0,AB$381,0)</f>
        <v/>
      </c>
      <c r="AC386" s="337">
        <f>IF(AB386&gt;0,AC$381,0)</f>
        <v/>
      </c>
      <c r="AD386" s="366">
        <f>AB386*M386</f>
        <v/>
      </c>
      <c r="AE386" s="337">
        <f>AC386*M386</f>
        <v/>
      </c>
      <c r="AF386" s="332" t="n">
        <v>855521</v>
      </c>
      <c r="AG386" s="332" t="n">
        <v>251334</v>
      </c>
      <c r="AH386" s="225">
        <f>IF(AF386&gt;2500000,AQ$2,IF(AF386&gt;1000000,AR$2,IF(AF386&gt;750000,AS$2,IF(AF386&gt;500000,AT$2,IF(AF386&lt;500000,AU$2)))))</f>
        <v/>
      </c>
      <c r="AI386" s="31">
        <f>IF(AH386=AQ$2,20,IF(AH386=AR$2,15,IF(AH386=AS$2,10,IF(AH386=AT$2,5,IF(AH386=AU$2,0)))))</f>
        <v/>
      </c>
      <c r="AJ386" s="284" t="n">
        <v>85</v>
      </c>
      <c r="AK386" s="31">
        <f>IF(AJ386&gt;84,20,IF(AJ386&gt;80,15,IF(AJ386&gt;75,10,IF(AJ386&gt;70,5,IF(AJ386&gt;49,0,IF(AJ386&lt;1,0,IF(AJ386&lt;20,-20,IF(AJ386&lt;30,-15,IF(AJ386&lt;40,-10,IF(AJ386&lt;50,-5))))))))))</f>
        <v/>
      </c>
      <c r="AL386" s="22" t="n"/>
      <c r="AM386" s="371" t="inlineStr">
        <is>
          <t>B</t>
        </is>
      </c>
      <c r="AN386" s="22">
        <f>IF(AM386=$AN$1,20,IF(AM386=$AO$1,17,IF(AM386=$AP$1,12,IF(AM386=$AQ$1,5,IF(AM386=$AR$1,0)))))</f>
        <v/>
      </c>
      <c r="AP386" s="31" t="n"/>
      <c r="AQ386" s="176" t="inlineStr">
        <is>
          <t>V Bullish</t>
        </is>
      </c>
      <c r="AR386" s="548">
        <f>IF(AQ386=$AS$1,20,IF(AQ386=$AU$1,18,IF(AQ386=$AW$1,14,IF(AQ386=$AY$1,10,IF(AQ386=$BA$1,5,IF(AQ386=$BC$1,0,IF(AQ386=$BD$1,-2.5)))))))</f>
        <v/>
      </c>
      <c r="AS386" s="189" t="n">
        <v>0.14</v>
      </c>
      <c r="AT386" s="22">
        <f>IF(AS386&lt;1,5,IF(AS386&lt;2,0,IF(AS386&gt;2,-5, IF(AS386=0,5,IF(AS386&lt;0,-7)))))</f>
        <v/>
      </c>
      <c r="AU386" s="189" t="n">
        <v>38.17</v>
      </c>
      <c r="AV386" s="22">
        <f>IF(AU386&lt;0,-7,IF(AU386&lt;15,5,IF(AU386&lt;25,2,IF(AU386=25,-5,IF(AU386&gt;25,0)))))</f>
        <v/>
      </c>
      <c r="AW386" s="189" t="n">
        <v>2.26</v>
      </c>
      <c r="AX386" s="22">
        <f>IF(AW386=1,5,IF(AW386&lt;1,5,IF(AW386&gt;1,0)))</f>
        <v/>
      </c>
      <c r="AY386" s="175" t="inlineStr">
        <is>
          <t>Neutral</t>
        </is>
      </c>
      <c r="AZ386" s="189">
        <f>IF(AY386=$AS$1,20,IF(AY386=$AU$1,18,IF(AY386=$AW$1,14,IF(AY386=$AY$1,10,IF(AY386=$BA$1,5,IF(AY386=$BC$1,0,IF(AY386=$BD$1,-2.5)))))))</f>
        <v/>
      </c>
      <c r="BA386" s="18" t="n">
        <v>0.453</v>
      </c>
      <c r="BB386" s="548">
        <f>IF(BA386&gt;0.05,2,IF(BA386&gt;0,1,IF(BA386&lt;-0.05,-1,IF(BA386&lt;0.1,-2))))</f>
        <v/>
      </c>
      <c r="BC386" s="554" t="n">
        <v>45657</v>
      </c>
      <c r="BD386" s="22" t="n">
        <v>687.74</v>
      </c>
      <c r="BE386" s="22">
        <f>X386</f>
        <v/>
      </c>
      <c r="BF386" s="18">
        <f>IF(BD386&gt;0,(BE386-BD386)/BD386,0)</f>
        <v/>
      </c>
      <c r="BG386" s="548">
        <f>IF(BF386&gt;0.05,4,IF(BF386&gt;0,2,IF(BF386&lt;-0.05,-2,IF(BF386&lt;0.1,-4))))</f>
        <v/>
      </c>
      <c r="BH386" s="225" t="n">
        <v>5</v>
      </c>
      <c r="BI386" s="225">
        <f>BH386*M386</f>
        <v/>
      </c>
      <c r="BJ386" s="225">
        <f>IF(BH386&gt;5,-1,IF(BH386&gt;4,0,IF(BH386&gt;3,1,IF(BH386&gt;2,2,IF(BH386&gt;1,2, IF(BH386=0,2,IF(BH386&lt;-5,-2,IF(BH386&lt;4,2,IF(BH386&lt;0,1)))))))))</f>
        <v/>
      </c>
      <c r="BK386" s="31" t="n">
        <v>-7</v>
      </c>
      <c r="BL386" s="31">
        <f>BK386*M386</f>
        <v/>
      </c>
      <c r="BM386" s="548">
        <f>IF(BK386&gt;40,4,IF(BK386&gt;30,3.5,IF(BK386&gt;20,3,IF(BK386&gt;10,2,IF(BK386&gt;0,1,IF(BK386=0,0.5,IF(BK386&lt;-40,-4,IF(BK386&lt;-30,-3,IF(BK386&lt;-20,-2.5,IF(BK386&lt;-10,-2,IF(BK386&lt;0,0)))))))))))</f>
        <v/>
      </c>
      <c r="BN386" s="61" t="n">
        <v>71</v>
      </c>
      <c r="BO386" s="61">
        <f>BN386*M386</f>
        <v/>
      </c>
      <c r="BP386" s="548">
        <f>IF(BN386&lt;10,5,IF(BN386&lt;20,4,IF(BN386&lt;30,3,IF(BN386&lt;40,2,IF(BN386&lt;50,1,IF(BN386=50,0,IF(BN386&gt;90,-5,IF(BN386&gt;80,-4,IF(BN386&gt;70,-3,IF(BN386&gt;60,-2,IF(BN386&gt;50,-1,0)))))))))))</f>
        <v/>
      </c>
      <c r="BQ386" s="206" t="n"/>
      <c r="BR386" s="61" t="n">
        <v>0.95</v>
      </c>
      <c r="BS386" s="337">
        <f>BR386*M386</f>
        <v/>
      </c>
      <c r="BT386" s="225">
        <f>IF(BR386=1,20,IF(BR386&gt;0.9,16,IF(BR386&gt;0.8,12,IF(BR386&gt;0.7,8,IF(BR386&gt;0.6,4,IF(BR386&gt;0.5,0,IF(BR386&gt;0.4,-1,IF(BR386&gt;0.3,-2,IF(BR386&gt;0.2,-3,IF(BR386&gt;0.1,-4,IF(BR386&gt;0,-5,IF(BR386=0,-5))))))))))))</f>
        <v/>
      </c>
      <c r="BU386" s="61" t="n"/>
      <c r="BV386" s="548" t="inlineStr">
        <is>
          <t>Bull</t>
        </is>
      </c>
      <c r="BW386" s="548">
        <f>IF(BV386=$BZ$1,8,IF(BV386=$CA$1,4,IF(BV386=$CB$1,0,IF(BV386=$CC$1,-4,IF(BV386=$CE$1,-8)))))</f>
        <v/>
      </c>
      <c r="BX386" s="206" t="inlineStr">
        <is>
          <t>˄</t>
        </is>
      </c>
      <c r="BY386" s="206">
        <f>IF(BX386=BR$1,5,IF(BX386=BV$1,0,IF(BX386=BX$1,-5)))</f>
        <v/>
      </c>
      <c r="BZ386" s="554" t="n"/>
      <c r="CA386" s="548" t="inlineStr">
        <is>
          <t>Buy</t>
        </is>
      </c>
      <c r="CB386" s="61" t="n"/>
      <c r="CC386" s="61" t="n"/>
      <c r="CD386" s="332" t="n"/>
      <c r="CE386" t="inlineStr">
        <is>
          <t>IT</t>
        </is>
      </c>
      <c r="CF386" t="inlineStr">
        <is>
          <t>Semiconductors</t>
        </is>
      </c>
      <c r="CG386" t="inlineStr">
        <is>
          <t>Semiconductors</t>
        </is>
      </c>
      <c r="CH386" t="inlineStr">
        <is>
          <t>Semiconductors</t>
        </is>
      </c>
      <c r="CI386" s="183" t="n"/>
      <c r="CL386" s="332" t="n"/>
      <c r="CR386" t="inlineStr">
        <is>
          <t>ASML</t>
        </is>
      </c>
    </row>
    <row r="387">
      <c r="B387" s="246" t="n"/>
      <c r="C387" s="246" t="n"/>
      <c r="D387" s="246" t="n"/>
      <c r="E387" s="246" t="n"/>
      <c r="F387" s="246" t="n"/>
      <c r="G387" s="246" t="n"/>
      <c r="H387" s="246" t="n"/>
      <c r="I387" s="246" t="n"/>
      <c r="J387" s="246" t="inlineStr">
        <is>
          <t>New Mag 7 ??</t>
        </is>
      </c>
      <c r="K387" s="246" t="n"/>
      <c r="L387" s="270" t="n"/>
      <c r="M387" s="358" t="n"/>
      <c r="N387" s="335" t="n"/>
      <c r="O387" s="246" t="n"/>
      <c r="P387" s="246" t="n"/>
      <c r="Q387" s="246" t="n"/>
      <c r="R387" s="246" t="n"/>
      <c r="S387" s="249">
        <f>IF(BN387&lt;30,$BX$1,IF(BN387&gt;70,$BR$1,$BV$1))</f>
        <v/>
      </c>
      <c r="T387" s="246" t="inlineStr">
        <is>
          <t>X</t>
        </is>
      </c>
      <c r="U387" s="547" t="inlineStr">
        <is>
          <t>ARM</t>
        </is>
      </c>
      <c r="V387" t="inlineStr">
        <is>
          <t>Arm Holdings plc</t>
        </is>
      </c>
      <c r="X387" s="189" t="n">
        <v>170.68</v>
      </c>
      <c r="Y387" s="189" t="n"/>
      <c r="Z387" s="189" t="n"/>
      <c r="AA387" s="22">
        <f>AN387+AP387+AR387+AZ387+BB387+BG387+BJ387+BM387+BT387+BW387+BY387+AC387+AI387+BP387+AK387</f>
        <v/>
      </c>
      <c r="AB387" s="336">
        <f>IF(X387&gt;0,AB$381,0)</f>
        <v/>
      </c>
      <c r="AC387" s="337">
        <f>IF(AB387&gt;0,AC$381,0)</f>
        <v/>
      </c>
      <c r="AD387" s="366">
        <f>AB387*M387</f>
        <v/>
      </c>
      <c r="AE387" s="337">
        <f>AC387*M387</f>
        <v/>
      </c>
      <c r="AF387" s="332" t="n">
        <v>580750</v>
      </c>
      <c r="AG387" s="332" t="n">
        <v>98506</v>
      </c>
      <c r="AH387" s="225">
        <f>IF(AF387&gt;2500000,AQ$2,IF(AF387&gt;1000000,AR$2,IF(AF387&gt;750000,AS$2,IF(AF387&gt;500000,AT$2,IF(AF387&lt;500000,AU$2)))))</f>
        <v/>
      </c>
      <c r="AI387" s="31">
        <f>IF(AH387=AQ$2,20,IF(AH387=AR$2,15,IF(AH387=AS$2,10,IF(AH387=AT$2,5,IF(AH387=AU$2,0)))))</f>
        <v/>
      </c>
      <c r="AJ387" s="284" t="n">
        <v>82</v>
      </c>
      <c r="AK387" s="31">
        <f>IF(AJ387&gt;84,20,IF(AJ387&gt;80,15,IF(AJ387&gt;75,10,IF(AJ387&gt;70,5,IF(AJ387&gt;49,0,IF(AJ387&lt;1,0,IF(AJ387&lt;20,-20,IF(AJ387&lt;30,-15,IF(AJ387&lt;40,-10,IF(AJ387&lt;50,-5))))))))))</f>
        <v/>
      </c>
      <c r="AL387" s="22" t="n"/>
      <c r="AM387" s="550" t="inlineStr">
        <is>
          <t>C</t>
        </is>
      </c>
      <c r="AN387" s="22">
        <f>IF(AM387=$AN$1,20,IF(AM387=$AO$1,17,IF(AM387=$AP$1,12,IF(AM387=$AQ$1,5,IF(AM387=$AR$1,0)))))</f>
        <v/>
      </c>
      <c r="AP387" s="31" t="n"/>
      <c r="AQ387" s="175" t="inlineStr">
        <is>
          <t>Neutral</t>
        </is>
      </c>
      <c r="AR387" s="548">
        <f>IF(AQ387=$AS$1,20,IF(AQ387=$AU$1,18,IF(AQ387=$AW$1,14,IF(AQ387=$AY$1,10,IF(AQ387=$BA$1,5,IF(AQ387=$BC$1,0,IF(AQ387=$BD$1,-2.5)))))))</f>
        <v/>
      </c>
      <c r="AS387" s="189" t="n">
        <v>0.05</v>
      </c>
      <c r="AT387" s="22">
        <f>IF(AS387&lt;1,5,IF(AS387&lt;2,0,IF(AS387&gt;2,-5, IF(AS387=0,5,IF(AS387&lt;0,-7)))))</f>
        <v/>
      </c>
      <c r="AU387" s="189" t="n">
        <v>251.08</v>
      </c>
      <c r="AV387" s="22">
        <f>IF(AU387&lt;0,-7,IF(AU387&lt;15,5,IF(AU387&lt;25,2,IF(AU387=25,-5,IF(AU387&gt;25,0)))))</f>
        <v/>
      </c>
      <c r="AW387" s="189" t="n">
        <v>11.61</v>
      </c>
      <c r="AX387" s="22">
        <f>IF(AW387=1,5,IF(AW387&lt;1,5,IF(AW387&gt;1,0)))</f>
        <v/>
      </c>
      <c r="AY387" s="178" t="inlineStr">
        <is>
          <t>V Bearish</t>
        </is>
      </c>
      <c r="AZ387" s="189">
        <f>IF(AY387=$AS$1,20,IF(AY387=$AU$1,18,IF(AY387=$AW$1,14,IF(AY387=$AY$1,10,IF(AY387=$BA$1,5,IF(AY387=$BC$1,0,IF(AY387=$BD$1,-2.5)))))))</f>
        <v/>
      </c>
      <c r="BA387" s="18" t="n">
        <v>0.21</v>
      </c>
      <c r="BB387" s="548">
        <f>IF(BA387&gt;0.05,2,IF(BA387&gt;0,1,IF(BA387&lt;-0.05,-1,IF(BA387&lt;0.1,-2))))</f>
        <v/>
      </c>
      <c r="BC387" s="554" t="n">
        <v>45657</v>
      </c>
      <c r="BD387" s="22" t="n">
        <v>123.36</v>
      </c>
      <c r="BE387" s="22">
        <f>X387</f>
        <v/>
      </c>
      <c r="BF387" s="18">
        <f>IF(BD387&gt;0,(BE387-BD387)/BD387,0)</f>
        <v/>
      </c>
      <c r="BG387" s="548">
        <f>IF(BF387&gt;0.05,4,IF(BF387&gt;0,2,IF(BF387&lt;-0.05,-2,IF(BF387&lt;0.1,-4))))</f>
        <v/>
      </c>
      <c r="BH387" s="225" t="n">
        <v>3</v>
      </c>
      <c r="BI387" s="225">
        <f>BH387*M387</f>
        <v/>
      </c>
      <c r="BJ387" s="225">
        <f>IF(BH387&gt;5,-1,IF(BH387&gt;4,0,IF(BH387&gt;3,1,IF(BH387&gt;2,2,IF(BH387&gt;1,2, IF(BH387=0,2,IF(BH387&lt;-5,-2,IF(BH387&lt;4,2,IF(BH387&lt;0,1)))))))))</f>
        <v/>
      </c>
      <c r="BK387" s="31" t="n">
        <v>6</v>
      </c>
      <c r="BL387" s="31">
        <f>BK387*M387</f>
        <v/>
      </c>
      <c r="BM387" s="548">
        <f>IF(BK387&gt;40,4,IF(BK387&gt;30,3.5,IF(BK387&gt;20,3,IF(BK387&gt;10,2,IF(BK387&gt;0,1,IF(BK387=0,0.5,IF(BK387&lt;-40,-4,IF(BK387&lt;-30,-3,IF(BK387&lt;-20,-2.5,IF(BK387&lt;-10,-2,IF(BK387&lt;0,0)))))))))))</f>
        <v/>
      </c>
      <c r="BN387" s="61" t="n">
        <v>23</v>
      </c>
      <c r="BO387" s="61">
        <f>BN387*M387</f>
        <v/>
      </c>
      <c r="BP387" s="548">
        <f>IF(BN387&lt;10,5,IF(BN387&lt;20,4,IF(BN387&lt;30,3,IF(BN387&lt;40,2,IF(BN387&lt;50,1,IF(BN387=50,0,IF(BN387&gt;90,-5,IF(BN387&gt;80,-4,IF(BN387&gt;70,-3,IF(BN387&gt;60,-2,IF(BN387&gt;50,-1,0)))))))))))</f>
        <v/>
      </c>
      <c r="BQ387" s="206" t="n"/>
      <c r="BR387" s="61" t="n">
        <v>0.72</v>
      </c>
      <c r="BS387" s="337">
        <f>BR387*M387</f>
        <v/>
      </c>
      <c r="BT387" s="225">
        <f>IF(BR387=1,20,IF(BR387&gt;0.9,16,IF(BR387&gt;0.8,12,IF(BR387&gt;0.7,8,IF(BR387&gt;0.6,4,IF(BR387&gt;0.5,0,IF(BR387&gt;0.4,-1,IF(BR387&gt;0.3,-2,IF(BR387&gt;0.2,-3,IF(BR387&gt;0.1,-4,IF(BR387&gt;0,-5,IF(BR387=0,-5))))))))))))</f>
        <v/>
      </c>
      <c r="BU387" s="61" t="n"/>
      <c r="BV387" s="548" t="inlineStr">
        <is>
          <t>Bear</t>
        </is>
      </c>
      <c r="BW387" s="548">
        <f>IF(BV387=$BZ$1,8,IF(BV387=$CA$1,4,IF(BV387=$CB$1,0,IF(BV387=$CC$1,-4,IF(BV387=$CE$1,-8)))))</f>
        <v/>
      </c>
      <c r="BX387" s="206" t="inlineStr">
        <is>
          <t>˄</t>
        </is>
      </c>
      <c r="BY387" s="206">
        <f>IF(BX387=BR$1,5,IF(BX387=BV$1,0,IF(BX387=BX$1,-5)))</f>
        <v/>
      </c>
      <c r="BZ387" s="554" t="n">
        <v>45966</v>
      </c>
      <c r="CA387" s="548" t="inlineStr">
        <is>
          <t>Buy</t>
        </is>
      </c>
      <c r="CB387" s="61" t="n"/>
      <c r="CC387" s="61" t="n"/>
      <c r="CD387" s="332" t="n"/>
      <c r="CE387" t="inlineStr">
        <is>
          <t>IT</t>
        </is>
      </c>
      <c r="CF387" t="inlineStr">
        <is>
          <t>Semiconductors</t>
        </is>
      </c>
      <c r="CG387" t="inlineStr">
        <is>
          <t>Semiconductors</t>
        </is>
      </c>
      <c r="CH387" t="inlineStr">
        <is>
          <t>Semiconductors</t>
        </is>
      </c>
      <c r="CI387" s="183" t="n"/>
      <c r="CL387" s="332" t="n"/>
      <c r="CR387" t="inlineStr">
        <is>
          <t>ARM</t>
        </is>
      </c>
    </row>
    <row r="388">
      <c r="B388" s="246" t="n"/>
      <c r="C388" s="246" t="n"/>
      <c r="D388" s="246" t="n"/>
      <c r="E388" s="246" t="n"/>
      <c r="F388" s="246" t="n"/>
      <c r="G388" s="246" t="n"/>
      <c r="H388" s="246" t="n"/>
      <c r="I388" s="246" t="n"/>
      <c r="J388" s="246" t="n"/>
      <c r="K388" s="246" t="n"/>
      <c r="L388" s="270" t="n"/>
      <c r="M388" s="358" t="n"/>
      <c r="N388" s="335" t="n"/>
      <c r="O388" s="246" t="n"/>
      <c r="P388" s="246" t="n"/>
      <c r="Q388" s="246" t="n"/>
      <c r="R388" s="246" t="n"/>
      <c r="S388" s="249">
        <f>IF(BN388&lt;30,$BX$1,IF(BN388&gt;70,$BR$1,$BV$1))</f>
        <v/>
      </c>
      <c r="T388" s="334" t="n"/>
      <c r="U388" s="547" t="inlineStr">
        <is>
          <t>INTC</t>
        </is>
      </c>
      <c r="V388" t="inlineStr">
        <is>
          <t>Intel Corporation</t>
        </is>
      </c>
      <c r="X388" s="80" t="n">
        <v>38.28</v>
      </c>
      <c r="Y388" s="189" t="n"/>
      <c r="Z388" s="189" t="n"/>
      <c r="AA388" s="22">
        <f>AN388+AP388+AR388+AZ388+BB388+BG388+BJ388+BM388+BT388+BW388+BY388+AC388+AI388+BP388+AK388</f>
        <v/>
      </c>
      <c r="AB388" s="336">
        <f>IF(X388&gt;0,AB$381,0)</f>
        <v/>
      </c>
      <c r="AC388" s="337">
        <f>IF(AB388&gt;0,AC$381,0)</f>
        <v/>
      </c>
      <c r="AD388" s="366">
        <f>AB388*M485</f>
        <v/>
      </c>
      <c r="AE388" s="337">
        <f>AC388*M485</f>
        <v/>
      </c>
      <c r="AF388" s="332" t="n">
        <v>409735</v>
      </c>
      <c r="AG388" s="332" t="n">
        <v>-6990</v>
      </c>
      <c r="AH388" s="225">
        <f>IF(AF388&gt;2500000,AQ$2,IF(AF388&gt;1000000,AR$2,IF(AF388&gt;750000,AS$2,IF(AF388&gt;500000,AT$2,IF(AF388&lt;500000,AU$2)))))</f>
        <v/>
      </c>
      <c r="AI388" s="31">
        <f>IF(AH388=AQ$2,20,IF(AH388=AR$2,15,IF(AH388=AS$2,10,IF(AH388=AT$2,5,IF(AH388=AU$2,0)))))</f>
        <v/>
      </c>
      <c r="AJ388" s="284" t="n">
        <v>51</v>
      </c>
      <c r="AK388" s="31">
        <f>IF(AJ388&gt;84,20,IF(AJ388&gt;80,15,IF(AJ388&gt;75,10,IF(AJ388&gt;70,5,IF(AJ388&gt;49,0,IF(AJ388&lt;1,0,IF(AJ388&lt;20,-20,IF(AJ388&lt;30,-15,IF(AJ388&lt;40,-10,IF(AJ388&lt;50,-5))))))))))</f>
        <v/>
      </c>
      <c r="AL388" s="22" t="n"/>
      <c r="AM388" s="371" t="inlineStr">
        <is>
          <t>B</t>
        </is>
      </c>
      <c r="AN388" s="22">
        <f>IF(AM388=$AN$1,20,IF(AM388=$AO$1,17,IF(AM388=$AP$1,12,IF(AM388=$AQ$1,5,IF(AM388=$AR$1,0)))))</f>
        <v/>
      </c>
      <c r="AP388" s="31" t="n"/>
      <c r="AQ388" s="239" t="inlineStr">
        <is>
          <t>Bullish</t>
        </is>
      </c>
      <c r="AR388" s="548">
        <f>IF(AQ388=$AS$1,20,IF(AQ388=$AU$1,18,IF(AQ388=$AW$1,14,IF(AQ388=$AY$1,10,IF(AQ388=$BA$1,5,IF(AQ388=$BC$1,0,IF(AQ388=$BD$1,-2.5)))))))</f>
        <v/>
      </c>
      <c r="AS388" s="189" t="n">
        <v>0.38</v>
      </c>
      <c r="AT388" s="22">
        <f>IF(AS388&lt;1,5,IF(AS388&lt;2,0,IF(AS388&gt;2,-5, IF(AS388=0,5,IF(AS388&lt;0,-7)))))</f>
        <v/>
      </c>
      <c r="AU388" s="189" t="n">
        <v>3826</v>
      </c>
      <c r="AV388" s="22">
        <f>IF(AU388&lt;1,5,IF(AU388&lt;2,0,IF(AU388&gt;2,-5, IF(AU388=0,5,IF(AU388&lt;0,-7)))))</f>
        <v/>
      </c>
      <c r="AW388" s="189" t="n">
        <v>393.95</v>
      </c>
      <c r="AX388" s="22">
        <f>IF(AW388=1,5,IF(AW388&lt;1,5,IF(AW388&gt;1,0)))</f>
        <v/>
      </c>
      <c r="AY388" s="273" t="inlineStr">
        <is>
          <t>Bearish</t>
        </is>
      </c>
      <c r="AZ388" s="189">
        <f>IF(AY388=$AS$1,20,IF(AY388=$AU$1,18,IF(AY388=$AW$1,14,IF(AY388=$AY$1,10,IF(AY388=$BA$1,5,IF(AY388=$BC$1,0,IF(AY388=$BD$1,-2.5)))))))</f>
        <v/>
      </c>
      <c r="BA388" s="18" t="n">
        <v>0.712</v>
      </c>
      <c r="BB388" s="548">
        <f>IF(BA388&gt;0.05,2,IF(BA388&gt;0,1,IF(BA388&lt;-0.05,-1,IF(BA388&lt;0.1,-2))))</f>
        <v/>
      </c>
      <c r="BC388" s="554" t="n">
        <v>45657</v>
      </c>
      <c r="BD388" s="22" t="n">
        <v>20.06</v>
      </c>
      <c r="BE388" s="22">
        <f>X388</f>
        <v/>
      </c>
      <c r="BF388" s="18">
        <f>IF(BD388&gt;0,(BE388-BD388)/BD388,0)</f>
        <v/>
      </c>
      <c r="BG388" s="548">
        <f>IF(BF388&gt;0.05,4,IF(BF388&gt;0,2,IF(BF388&lt;-0.05,-2,IF(BF388&lt;0.1,-4))))</f>
        <v/>
      </c>
      <c r="BH388" s="225" t="n">
        <v>7</v>
      </c>
      <c r="BI388" s="225">
        <f>BH388*#REF!</f>
        <v/>
      </c>
      <c r="BJ388" s="225">
        <f>IF(BH388&gt;5,-1,IF(BH388&gt;4,0,IF(BH388&gt;3,1,IF(BH388&gt;2,2,IF(BH388&gt;1,2, IF(BH388=0,2,IF(BH388&lt;-5,-2,IF(BH388&lt;4,2,IF(BH388&lt;0,1)))))))))</f>
        <v/>
      </c>
      <c r="BK388" s="31" t="n">
        <v>2</v>
      </c>
      <c r="BL388" s="31">
        <f>BK388*#REF!</f>
        <v/>
      </c>
      <c r="BM388" s="548">
        <f>IF(BK388&gt;40,4,IF(BK388&gt;30,3.5,IF(BK388&gt;20,3,IF(BK388&gt;10,2,IF(BK388&gt;0,1,IF(BK388=0,0.5,IF(BK388&lt;-40,-4,IF(BK388&lt;-30,-3,IF(BK388&lt;-20,-2.5,IF(BK388&lt;-10,-2,IF(BK388&lt;0,0)))))))))))</f>
        <v/>
      </c>
      <c r="BN388" s="61" t="n">
        <v>21</v>
      </c>
      <c r="BO388" s="61">
        <f>BN388*M388</f>
        <v/>
      </c>
      <c r="BP388" s="548">
        <f>IF(BN388&lt;10,5,IF(BN388&lt;20,4,IF(BN388&lt;30,3,IF(BN388&lt;40,2,IF(BN388&lt;50,1,IF(BN388=50,0,IF(BN388&gt;90,-5,IF(BN388&gt;80,-4,IF(BN388&gt;70,-3,IF(BN388&gt;60,-2,IF(BN388&gt;50,-1,0)))))))))))</f>
        <v/>
      </c>
      <c r="BQ388" s="206" t="n"/>
      <c r="BR388" s="61" t="n">
        <v>0.99</v>
      </c>
      <c r="BS388" s="337">
        <f>BR388*M388</f>
        <v/>
      </c>
      <c r="BT388" s="225">
        <f>IF(BR388=1,20,IF(BR388&gt;0.9,16,IF(BR388&gt;0.8,12,IF(BR388&gt;0.7,8,IF(BR388&gt;0.6,4,IF(BR388&gt;0.5,0,IF(BR388&gt;0.4,-1,IF(BR388&gt;0.3,-2,IF(BR388&gt;0.2,-3,IF(BR388&gt;0.1,-4,IF(BR388&gt;0,-5,IF(BR388=0,-5))))))))))))</f>
        <v/>
      </c>
      <c r="BU388" s="61" t="n"/>
      <c r="BV388" s="548" t="inlineStr">
        <is>
          <t>V Bull</t>
        </is>
      </c>
      <c r="BW388" s="548">
        <f>IF(BV388=$BZ$1,8,IF(BV388=$CA$1,4,IF(BV388=$CB$1,0,IF(BV388=$CC$1,-4,IF(BV388=$CE$1,-8)))))</f>
        <v/>
      </c>
      <c r="BX388" s="206" t="inlineStr">
        <is>
          <t>˄</t>
        </is>
      </c>
      <c r="BY388" s="206">
        <f>IF(BX388=BR$1,5,IF(BX388=BV$1,0,IF(BX388=BX$1,-5)))</f>
        <v/>
      </c>
      <c r="BZ388" s="554" t="n"/>
      <c r="CA388" s="548" t="inlineStr">
        <is>
          <t>Hold</t>
        </is>
      </c>
      <c r="CB388" s="61" t="n">
        <v>30</v>
      </c>
      <c r="CC388" s="61" t="n">
        <v>55</v>
      </c>
      <c r="CD388" s="332" t="n"/>
      <c r="CE388" t="inlineStr">
        <is>
          <t>IT</t>
        </is>
      </c>
      <c r="CF388" t="inlineStr">
        <is>
          <t>Semiconductors</t>
        </is>
      </c>
      <c r="CG388" t="inlineStr">
        <is>
          <t>Semiconductors</t>
        </is>
      </c>
      <c r="CH388" t="inlineStr">
        <is>
          <t>Semiconductors</t>
        </is>
      </c>
      <c r="CL388" s="332" t="n"/>
      <c r="CR388" t="inlineStr">
        <is>
          <t>INTC</t>
        </is>
      </c>
    </row>
    <row r="389">
      <c r="B389" s="246" t="n"/>
      <c r="C389" s="246" t="n"/>
      <c r="D389" s="246" t="n"/>
      <c r="E389" s="246" t="n"/>
      <c r="F389" s="246" t="n"/>
      <c r="G389" s="246" t="n"/>
      <c r="H389" s="246" t="n"/>
      <c r="I389" s="246" t="n"/>
      <c r="J389" s="246" t="n"/>
      <c r="K389" s="246" t="n"/>
      <c r="L389" s="270" t="n"/>
      <c r="M389" s="358" t="n"/>
      <c r="N389" s="335" t="n"/>
      <c r="O389" s="246" t="n"/>
      <c r="P389" s="246" t="n"/>
      <c r="Q389" s="246" t="n"/>
      <c r="R389" s="246" t="n"/>
      <c r="S389" s="249">
        <f>IF(BN389&lt;30,$BX$1,IF(BN389&gt;70,$BR$1,$BV$1))</f>
        <v/>
      </c>
      <c r="T389" s="334" t="n"/>
      <c r="U389" s="547" t="inlineStr">
        <is>
          <t>MRAM</t>
        </is>
      </c>
      <c r="V389" t="inlineStr">
        <is>
          <t>Everspin Technologies, Inc.</t>
        </is>
      </c>
      <c r="X389" s="356" t="n">
        <v>10.62</v>
      </c>
      <c r="Y389" s="189" t="n"/>
      <c r="Z389" s="189" t="n"/>
      <c r="AA389" s="22">
        <f>AN389+AP389+AR389+AZ389+BB389+BG389+BJ389+BM389+BT389+BW389+BY389+AC389+AI389+BP389+AK389</f>
        <v/>
      </c>
      <c r="AB389" s="336">
        <f>IF(X389&gt;0,AB$381,0)</f>
        <v/>
      </c>
      <c r="AC389" s="337">
        <f>IF(AB389&gt;0,AC$381,0)</f>
        <v/>
      </c>
      <c r="AD389" s="366">
        <f>AB389*M486</f>
        <v/>
      </c>
      <c r="AE389" s="337">
        <f>AC389*M486</f>
        <v/>
      </c>
      <c r="AF389" s="332" t="n">
        <v>652011</v>
      </c>
      <c r="AG389" s="332" t="n">
        <v>359478</v>
      </c>
      <c r="AH389" s="225">
        <f>IF(AF389&gt;2500000,AQ$2,IF(AF389&gt;1000000,AR$2,IF(AF389&gt;750000,AS$2,IF(AF389&gt;500000,AT$2,IF(AF389&lt;500000,AU$2)))))</f>
        <v/>
      </c>
      <c r="AI389" s="31">
        <f>IF(AH389=AQ$2,20,IF(AH389=AR$2,15,IF(AH389=AS$2,10,IF(AH389=AT$2,5,IF(AH389=AU$2,0)))))</f>
        <v/>
      </c>
      <c r="AJ389" s="284" t="n">
        <v>60</v>
      </c>
      <c r="AK389" s="31">
        <f>IF(AJ389&gt;84,20,IF(AJ389&gt;80,15,IF(AJ389&gt;75,10,IF(AJ389&gt;70,5,IF(AJ389&gt;49,0,IF(AJ389&lt;1,0,IF(AJ389&lt;20,-20,IF(AJ389&lt;30,-15,IF(AJ389&lt;40,-10,IF(AJ389&lt;50,-5))))))))))</f>
        <v/>
      </c>
      <c r="AL389" s="22" t="n"/>
      <c r="AM389" s="371" t="inlineStr">
        <is>
          <t>B</t>
        </is>
      </c>
      <c r="AN389" s="22">
        <f>IF(AM389=$AN$1,20,IF(AM389=$AO$1,17,IF(AM389=$AP$1,12,IF(AM389=$AQ$1,5,IF(AM389=$AR$1,0)))))</f>
        <v/>
      </c>
      <c r="AP389" s="31" t="n"/>
      <c r="AQ389" s="176" t="inlineStr">
        <is>
          <t>V Bullish</t>
        </is>
      </c>
      <c r="AR389" s="548">
        <f>IF(AQ389=$AS$1,20,IF(AQ389=$AU$1,18,IF(AQ389=$AW$1,14,IF(AQ389=$AY$1,10,IF(AQ389=$BA$1,5,IF(AQ389=$BC$1,0,IF(AQ389=$BD$1,-2.5)))))))</f>
        <v/>
      </c>
      <c r="AS389" s="189" t="n">
        <v>0.04</v>
      </c>
      <c r="AT389" s="22">
        <f>IF(AS389&lt;1,5,IF(AS389&lt;2,0,IF(AS389&gt;2,-5, IF(AS389=0,5,IF(AS389&lt;0,-7)))))</f>
        <v/>
      </c>
      <c r="AU389" s="189" t="n">
        <v>132.53</v>
      </c>
      <c r="AV389" s="22">
        <f>IF(AU389&lt;1,5,IF(AU389&lt;2,0,IF(AU389&gt;2,-5, IF(AU389=0,5,IF(AU389&lt;0,-7)))))</f>
        <v/>
      </c>
      <c r="AW389" s="189" t="n">
        <v>6.63</v>
      </c>
      <c r="AX389" s="22">
        <f>IF(AW389=1,5,IF(AW389&lt;1,5,IF(AW389&gt;1,0)))</f>
        <v/>
      </c>
      <c r="AY389" s="175" t="inlineStr">
        <is>
          <t>Neutral</t>
        </is>
      </c>
      <c r="AZ389" s="189">
        <f>IF(AY389=$AS$1,20,IF(AY389=$AU$1,18,IF(AY389=$AW$1,14,IF(AY389=$AY$1,10,IF(AY389=$BA$1,5,IF(AY389=$BC$1,0,IF(AY389=$BD$1,-2.5)))))))</f>
        <v/>
      </c>
      <c r="BA389" s="18" t="n">
        <v>0.764</v>
      </c>
      <c r="BB389" s="548">
        <f>IF(BA389&gt;0.05,2,IF(BA389&gt;0,1,IF(BA389&lt;-0.05,-1,IF(BA389&lt;0.1,-2))))</f>
        <v/>
      </c>
      <c r="BC389" s="554" t="n">
        <v>45657</v>
      </c>
      <c r="BD389" s="22" t="n">
        <v>6.39</v>
      </c>
      <c r="BE389" s="22">
        <f>X389</f>
        <v/>
      </c>
      <c r="BF389" s="18">
        <f>IF(BD389&gt;0,(BE389-BD389)/BD389,0)</f>
        <v/>
      </c>
      <c r="BG389" s="548">
        <f>IF(BF389&gt;0.05,4,IF(BF389&gt;0,2,IF(BF389&lt;-0.05,-2,IF(BF389&lt;0.1,-4))))</f>
        <v/>
      </c>
      <c r="BH389" s="225" t="n">
        <v>9</v>
      </c>
      <c r="BI389" s="225">
        <f>BH389*#REF!</f>
        <v/>
      </c>
      <c r="BJ389" s="225">
        <f>IF(BH389&gt;5,-1,IF(BH389&gt;4,0,IF(BH389&gt;3,1,IF(BH389&gt;2,2,IF(BH389&gt;1,2, IF(BH389=0,2,IF(BH389&lt;-5,-2,IF(BH389&lt;4,2,IF(BH389&lt;0,1)))))))))</f>
        <v/>
      </c>
      <c r="BK389" s="31" t="n">
        <v>-1</v>
      </c>
      <c r="BL389" s="31">
        <f>BK389*#REF!</f>
        <v/>
      </c>
      <c r="BM389" s="548">
        <f>IF(BK389&gt;40,4,IF(BK389&gt;30,3.5,IF(BK389&gt;20,3,IF(BK389&gt;10,2,IF(BK389&gt;0,1,IF(BK389=0,0.5,IF(BK389&lt;-40,-4,IF(BK389&lt;-30,-3,IF(BK389&lt;-20,-2.5,IF(BK389&lt;-10,-2,IF(BK389&lt;0,0)))))))))))</f>
        <v/>
      </c>
      <c r="BN389" s="61" t="n">
        <v>8</v>
      </c>
      <c r="BO389" s="61">
        <f>BN389*M389</f>
        <v/>
      </c>
      <c r="BP389" s="548">
        <f>IF(BN389&lt;10,5,IF(BN389&lt;20,4,IF(BN389&lt;30,3,IF(BN389&lt;40,2,IF(BN389&lt;50,1,IF(BN389=50,0,IF(BN389&gt;90,-5,IF(BN389&gt;80,-4,IF(BN389&gt;70,-3,IF(BN389&gt;60,-2,IF(BN389&gt;50,-1,0)))))))))))</f>
        <v/>
      </c>
      <c r="BQ389" s="206" t="n"/>
      <c r="BR389" s="61" t="n">
        <v>0.72</v>
      </c>
      <c r="BS389" s="337">
        <f>BR389*M389</f>
        <v/>
      </c>
      <c r="BT389" s="225">
        <f>IF(BR389=1,20,IF(BR389&gt;0.9,16,IF(BR389&gt;0.8,12,IF(BR389&gt;0.7,8,IF(BR389&gt;0.6,4,IF(BR389&gt;0.5,0,IF(BR389&gt;0.4,-1,IF(BR389&gt;0.3,-2,IF(BR389&gt;0.2,-3,IF(BR389&gt;0.1,-4,IF(BR389&gt;0,-5,IF(BR389=0,-5))))))))))))</f>
        <v/>
      </c>
      <c r="BU389" s="61" t="n"/>
      <c r="BV389" s="548" t="inlineStr">
        <is>
          <t>Bull</t>
        </is>
      </c>
      <c r="BW389" s="548">
        <f>IF(BV389=$BZ$1,8,IF(BV389=$CA$1,4,IF(BV389=$CB$1,0,IF(BV389=$CC$1,-4,IF(BV389=$CE$1,-8)))))</f>
        <v/>
      </c>
      <c r="BX389" s="206" t="inlineStr">
        <is>
          <t>˄</t>
        </is>
      </c>
      <c r="BY389" s="206">
        <f>IF(BX389=BR$1,5,IF(BX389=BV$1,0,IF(BX389=BX$1,-5)))</f>
        <v/>
      </c>
      <c r="BZ389" s="554" t="n">
        <v>45966</v>
      </c>
      <c r="CA389" s="548" t="inlineStr">
        <is>
          <t>S Buy</t>
        </is>
      </c>
      <c r="CB389" s="61" t="n">
        <v>7.5</v>
      </c>
      <c r="CC389" s="61" t="n">
        <v>10.5</v>
      </c>
      <c r="CD389" s="332" t="n"/>
      <c r="CE389" t="inlineStr">
        <is>
          <t>IT</t>
        </is>
      </c>
      <c r="CF389" t="inlineStr">
        <is>
          <t>Semiconductors</t>
        </is>
      </c>
      <c r="CG389" t="inlineStr">
        <is>
          <t>Semiconductors</t>
        </is>
      </c>
      <c r="CH389" t="inlineStr">
        <is>
          <t>Semiconductors</t>
        </is>
      </c>
      <c r="CL389" s="332" t="n"/>
      <c r="CR389" t="inlineStr">
        <is>
          <t>MRAM</t>
        </is>
      </c>
    </row>
    <row r="390">
      <c r="B390" s="246" t="n"/>
      <c r="C390" s="246" t="n"/>
      <c r="D390" s="246" t="n"/>
      <c r="E390" s="246" t="n"/>
      <c r="F390" s="246" t="n"/>
      <c r="G390" s="246" t="n"/>
      <c r="H390" s="246" t="n"/>
      <c r="I390" s="246" t="n"/>
      <c r="J390" s="246" t="n"/>
      <c r="K390" s="246" t="n"/>
      <c r="L390" s="270" t="n"/>
      <c r="M390" s="358" t="n"/>
      <c r="N390" s="335" t="n"/>
      <c r="O390" s="246" t="n"/>
      <c r="P390" s="246" t="n"/>
      <c r="Q390" s="246" t="n"/>
      <c r="R390" s="246" t="n"/>
      <c r="S390" s="249">
        <f>IF(BN390&lt;30,$BX$1,IF(BN390&gt;70,$BR$1,$BV$1))</f>
        <v/>
      </c>
      <c r="T390" s="334" t="n"/>
      <c r="U390" s="547" t="inlineStr">
        <is>
          <t>ON</t>
        </is>
      </c>
      <c r="V390" s="191" t="inlineStr">
        <is>
          <t>ON Semiconductor</t>
        </is>
      </c>
      <c r="X390" s="355" t="n">
        <v>50.71</v>
      </c>
      <c r="Y390" s="189" t="n"/>
      <c r="Z390" s="189" t="n"/>
      <c r="AA390" s="22">
        <f>AN390+AP390+AR390+AZ390+BB390+BG390+BJ390+BM390+BT390+BW390+BY390+AC390+AI390+BP390+AK390</f>
        <v/>
      </c>
      <c r="AB390" s="336">
        <f>IF(X390&gt;0,AB$381,0)</f>
        <v/>
      </c>
      <c r="AC390" s="337">
        <f>IF(AB390&gt;0,AC$381,0)</f>
        <v/>
      </c>
      <c r="AD390" s="366">
        <f>AB390*M487</f>
        <v/>
      </c>
      <c r="AE390" s="337">
        <f>AC390*M487</f>
        <v/>
      </c>
      <c r="AF390" s="332" t="n">
        <v>268421</v>
      </c>
      <c r="AG390" s="332" t="n">
        <v>62885</v>
      </c>
      <c r="AH390" s="225">
        <f>IF(AF390&gt;2500000,AQ$2,IF(AF390&gt;1000000,AR$2,IF(AF390&gt;750000,AS$2,IF(AF390&gt;500000,AT$2,IF(AF390&lt;500000,AU$2)))))</f>
        <v/>
      </c>
      <c r="AI390" s="31">
        <f>IF(AH390=AQ$2,20,IF(AH390=AR$2,15,IF(AH390=AS$2,10,IF(AH390=AT$2,5,IF(AH390=AU$2,0)))))</f>
        <v/>
      </c>
      <c r="AJ390" s="284" t="n">
        <v>70</v>
      </c>
      <c r="AK390" s="31">
        <f>IF(AJ390&gt;84,20,IF(AJ390&gt;80,15,IF(AJ390&gt;75,10,IF(AJ390&gt;70,5,IF(AJ390&gt;49,0,IF(AJ390&lt;1,0,IF(AJ390&lt;20,-20,IF(AJ390&lt;30,-15,IF(AJ390&lt;40,-10,IF(AJ390&lt;50,-5))))))))))</f>
        <v/>
      </c>
      <c r="AL390" s="22" t="n"/>
      <c r="AM390" s="453" t="inlineStr">
        <is>
          <t>D</t>
        </is>
      </c>
      <c r="AN390" s="22">
        <f>IF(AM390=$AN$1,20,IF(AM390=$AO$1,17,IF(AM390=$AP$1,12,IF(AM390=$AQ$1,5,IF(AM390=$AR$1,0)))))</f>
        <v/>
      </c>
      <c r="AP390" s="31" t="n"/>
      <c r="AQ390" s="239" t="inlineStr">
        <is>
          <t>Bullish</t>
        </is>
      </c>
      <c r="AR390" s="548">
        <f>IF(AQ390=$AS$1,20,IF(AQ390=$AU$1,18,IF(AQ390=$AW$1,14,IF(AQ390=$AY$1,10,IF(AQ390=$BA$1,5,IF(AQ390=$BC$1,0,IF(AQ390=$BD$1,-2.5)))))))</f>
        <v/>
      </c>
      <c r="AS390" s="189" t="n">
        <v>0.45</v>
      </c>
      <c r="AT390" s="22">
        <f>IF(AS390&lt;1,5,IF(AS390&lt;2,0,IF(AS390&gt;2,-5, IF(AS390=0,5,IF(AS390&lt;0,-7)))))</f>
        <v/>
      </c>
      <c r="AU390" s="189" t="n">
        <v>41.96</v>
      </c>
      <c r="AV390" s="22">
        <f>IF(AU390&lt;1,5,IF(AU390&lt;2,0,IF(AU390&gt;2,-5, IF(AU390=0,5,IF(AU390&lt;0,-7)))))</f>
        <v/>
      </c>
      <c r="AW390" s="189" t="n">
        <v>4.99</v>
      </c>
      <c r="AX390" s="22">
        <f>IF(AW390=1,5,IF(AW390&lt;1,5,IF(AW390&gt;1,0)))</f>
        <v/>
      </c>
      <c r="AY390" s="176" t="inlineStr">
        <is>
          <t>V Bullish</t>
        </is>
      </c>
      <c r="AZ390" s="189">
        <f>IF(AY390=$AS$1,20,IF(AY390=$AU$1,18,IF(AY390=$AW$1,14,IF(AY390=$AY$1,10,IF(AY390=$BA$1,5,IF(AY390=$BC$1,0,IF(AY390=$BD$1,-2.5)))))))</f>
        <v/>
      </c>
      <c r="BA390" s="18" t="n">
        <v>-0.276</v>
      </c>
      <c r="BB390" s="548">
        <f>IF(BA390&gt;0.05,2,IF(BA390&gt;0,1,IF(BA390&lt;-0.05,-1,IF(BA390&lt;0.1,-2))))</f>
        <v/>
      </c>
      <c r="BC390" s="554" t="n">
        <v>45657</v>
      </c>
      <c r="BD390" s="22" t="n">
        <v>36.05</v>
      </c>
      <c r="BE390" s="22">
        <f>X390</f>
        <v/>
      </c>
      <c r="BF390" s="18">
        <f>IF(BD390&gt;0,(BE390-BD390)/BD390,0)</f>
        <v/>
      </c>
      <c r="BG390" s="548">
        <f>IF(BF390&gt;0.05,4,IF(BF390&gt;0,2,IF(BF390&lt;-0.05,-2,IF(BF390&lt;0.1,-4))))</f>
        <v/>
      </c>
      <c r="BH390" s="225" t="n">
        <v>0</v>
      </c>
      <c r="BI390" s="225">
        <f>BH390*#REF!</f>
        <v/>
      </c>
      <c r="BJ390" s="225">
        <f>IF(BH390&gt;5,-1,IF(BH390&gt;4,0,IF(BH390&gt;3,1,IF(BH390&gt;2,2,IF(BH390&gt;1,2, IF(BH390=0,2,IF(BH390&lt;-5,-2,IF(BH390&lt;4,2,IF(BH390&lt;0,1)))))))))</f>
        <v/>
      </c>
      <c r="BK390" s="31" t="n">
        <v>-1</v>
      </c>
      <c r="BL390" s="31">
        <f>BK390*#REF!</f>
        <v/>
      </c>
      <c r="BM390" s="548">
        <f>IF(BK390&gt;40,4,IF(BK390&gt;30,3.5,IF(BK390&gt;20,3,IF(BK390&gt;10,2,IF(BK390&gt;0,1,IF(BK390=0,0.5,IF(BK390&lt;-40,-4,IF(BK390&lt;-30,-3,IF(BK390&lt;-20,-2.5,IF(BK390&lt;-10,-2,IF(BK390&lt;0,0)))))))))))</f>
        <v/>
      </c>
      <c r="BN390" s="61" t="n">
        <v>79</v>
      </c>
      <c r="BO390" s="61">
        <f>BN390*M390</f>
        <v/>
      </c>
      <c r="BP390" s="548">
        <f>IF(BN390&lt;10,5,IF(BN390&lt;20,4,IF(BN390&lt;30,3,IF(BN390&lt;40,2,IF(BN390&lt;50,1,IF(BN390=50,0,IF(BN390&gt;90,-5,IF(BN390&gt;80,-4,IF(BN390&gt;70,-3,IF(BN390&gt;60,-2,IF(BN390&gt;50,-1,0)))))))))))</f>
        <v/>
      </c>
      <c r="BQ390" s="206" t="n"/>
      <c r="BR390" s="61" t="n">
        <v>0.26</v>
      </c>
      <c r="BS390" s="337">
        <f>BR390*M390</f>
        <v/>
      </c>
      <c r="BT390" s="225">
        <f>IF(BR390=1,20,IF(BR390&gt;0.9,16,IF(BR390&gt;0.8,12,IF(BR390&gt;0.7,8,IF(BR390&gt;0.6,4,IF(BR390&gt;0.5,0,IF(BR390&gt;0.4,-1,IF(BR390&gt;0.3,-2,IF(BR390&gt;0.2,-3,IF(BR390&gt;0.1,-4,IF(BR390&gt;0,-5,IF(BR390=0,-5))))))))))))</f>
        <v/>
      </c>
      <c r="BU390" s="61" t="n"/>
      <c r="BV390" s="548" t="inlineStr">
        <is>
          <t>Bear</t>
        </is>
      </c>
      <c r="BW390" s="548">
        <f>IF(BV390=$BZ$1,8,IF(BV390=$CA$1,4,IF(BV390=$CB$1,0,IF(BV390=$CC$1,-4,IF(BV390=$CE$1,-8)))))</f>
        <v/>
      </c>
      <c r="BX390" s="206" t="inlineStr">
        <is>
          <t>˄</t>
        </is>
      </c>
      <c r="BY390" s="206">
        <f>IF(BX390=BR$1,5,IF(BX390=BV$1,0,IF(BX390=BX$1,-5)))</f>
        <v/>
      </c>
      <c r="BZ390" s="207" t="n">
        <v>45964</v>
      </c>
      <c r="CA390" s="548" t="inlineStr">
        <is>
          <t>Buy</t>
        </is>
      </c>
      <c r="CB390" s="61" t="n">
        <v>65</v>
      </c>
      <c r="CC390" s="61" t="n">
        <v>107.5</v>
      </c>
      <c r="CD390" s="332" t="n"/>
      <c r="CE390" t="inlineStr">
        <is>
          <t>IT</t>
        </is>
      </c>
      <c r="CF390" t="inlineStr">
        <is>
          <t>Semiconductors</t>
        </is>
      </c>
      <c r="CG390" t="inlineStr">
        <is>
          <t>Semiconductors</t>
        </is>
      </c>
      <c r="CH390" t="inlineStr">
        <is>
          <t>Semiconductors</t>
        </is>
      </c>
      <c r="CI390" s="183" t="n"/>
      <c r="CL390" s="332" t="n"/>
      <c r="CR390" t="inlineStr">
        <is>
          <t>ON</t>
        </is>
      </c>
    </row>
    <row r="391">
      <c r="B391" s="246" t="n"/>
      <c r="C391" s="246" t="n"/>
      <c r="D391" s="246" t="n"/>
      <c r="E391" s="246" t="n"/>
      <c r="F391" s="246" t="n"/>
      <c r="G391" s="246" t="n"/>
      <c r="H391" s="246" t="n"/>
      <c r="I391" s="246" t="n"/>
      <c r="J391" s="246" t="n"/>
      <c r="K391" s="246" t="n"/>
      <c r="L391" s="270" t="n"/>
      <c r="M391" s="358" t="n"/>
      <c r="N391" s="335" t="n"/>
      <c r="O391" s="246" t="n"/>
      <c r="P391" s="246" t="n"/>
      <c r="Q391" s="246" t="n"/>
      <c r="R391" s="246" t="n"/>
      <c r="S391" s="249">
        <f>IF(BN391&lt;30,$BX$1,IF(BN391&gt;70,$BR$1,$BV$1))</f>
        <v/>
      </c>
      <c r="T391" s="334" t="n"/>
      <c r="U391" s="547" t="inlineStr">
        <is>
          <t>AMD</t>
        </is>
      </c>
      <c r="V391" t="inlineStr">
        <is>
          <t>Advanced Micro Devices, Inc.</t>
        </is>
      </c>
      <c r="X391" s="80" t="n">
        <v>252.92</v>
      </c>
      <c r="Y391" s="189" t="n"/>
      <c r="Z391" s="189" t="n"/>
      <c r="AA391" s="22">
        <f>AN391+AP391+AR391+AZ391+BB391+BG391+BJ391+BM391+BT391+BW391+BY391+AC391+AI391+BP391+AK391</f>
        <v/>
      </c>
      <c r="AB391" s="336">
        <f>IF(X391&gt;0,AB$381,0)</f>
        <v/>
      </c>
      <c r="AC391" s="337">
        <f>IF(AB391&gt;0,AC$381,0)</f>
        <v/>
      </c>
      <c r="AD391" s="366">
        <f>AB391*M488</f>
        <v/>
      </c>
      <c r="AE391" s="337">
        <f>AC391*M488</f>
        <v/>
      </c>
      <c r="AF391" s="332" t="n">
        <v>875040</v>
      </c>
      <c r="AG391" s="332" t="n">
        <v>-1000</v>
      </c>
      <c r="AH391" s="225">
        <f>IF(AF391&gt;2500000,AQ$2,IF(AF391&gt;1000000,AR$2,IF(AF391&gt;750000,AS$2,IF(AF391&gt;500000,AT$2,IF(AF391&lt;500000,AU$2)))))</f>
        <v/>
      </c>
      <c r="AI391" s="31">
        <f>IF(AH391=AQ$2,20,IF(AH391=AR$2,15,IF(AH391=AS$2,10,IF(AH391=AT$2,5,IF(AH391=AU$2,0)))))</f>
        <v/>
      </c>
      <c r="AJ391" s="284" t="n">
        <v>78</v>
      </c>
      <c r="AK391" s="31">
        <f>IF(AJ391&gt;84,20,IF(AJ391&gt;80,15,IF(AJ391&gt;75,10,IF(AJ391&gt;70,5,IF(AJ391&gt;49,0,IF(AJ391&lt;1,0,IF(AJ391&lt;20,-20,IF(AJ391&lt;30,-15,IF(AJ391&lt;40,-10,IF(AJ391&lt;50,-5))))))))))</f>
        <v/>
      </c>
      <c r="AL391" s="22" t="n"/>
      <c r="AM391" s="371" t="inlineStr">
        <is>
          <t>B</t>
        </is>
      </c>
      <c r="AN391" s="22">
        <f>IF(AM391=$AN$1,20,IF(AM391=$AO$1,17,IF(AM391=$AP$1,12,IF(AM391=$AQ$1,5,IF(AM391=$AR$1,0)))))</f>
        <v/>
      </c>
      <c r="AP391" s="31" t="n"/>
      <c r="AQ391" s="176" t="inlineStr">
        <is>
          <t>V Bullish</t>
        </is>
      </c>
      <c r="AR391" s="548">
        <f>IF(AQ391=$AS$1,20,IF(AQ391=$AU$1,18,IF(AQ391=$AW$1,14,IF(AQ391=$AY$1,10,IF(AQ391=$BA$1,5,IF(AQ391=$BC$1,0,IF(AQ391=$BD$1,-2.5)))))))</f>
        <v/>
      </c>
      <c r="AS391" s="189" t="n">
        <v>0.07000000000000001</v>
      </c>
      <c r="AT391" s="22">
        <f>IF(AS391&lt;1,5,IF(AS391&lt;2,0,IF(AS391&gt;2,-5, IF(AS391=0,5,IF(AS391&lt;0,-7)))))</f>
        <v/>
      </c>
      <c r="AU391" s="189" t="n">
        <v>127.16</v>
      </c>
      <c r="AV391" s="22">
        <f>IF(AU391&lt;1,5,IF(AU391&lt;2,0,IF(AU391&gt;2,-5, IF(AU391=0,5,IF(AU391&lt;0,-7)))))</f>
        <v/>
      </c>
      <c r="AW391" s="189" t="n">
        <v>3.64</v>
      </c>
      <c r="AX391" s="22">
        <f>IF(AW391=1,5,IF(AW391&lt;1,5,IF(AW391&gt;1,0)))</f>
        <v/>
      </c>
      <c r="AY391" s="273" t="inlineStr">
        <is>
          <t>Bearish</t>
        </is>
      </c>
      <c r="AZ391" s="189">
        <f>IF(AY391=$AS$1,20,IF(AY391=$AU$1,18,IF(AY391=$AW$1,14,IF(AY391=$AY$1,10,IF(AY391=$BA$1,5,IF(AY391=$BC$1,0,IF(AY391=$BD$1,-2.5)))))))</f>
        <v/>
      </c>
      <c r="BA391" s="18" t="n">
        <v>0.648</v>
      </c>
      <c r="BB391" s="548">
        <f>IF(BA391&gt;0.05,2,IF(BA391&gt;0,1,IF(BA391&lt;-0.05,-1,IF(BA391&lt;0.1,-2))))</f>
        <v/>
      </c>
      <c r="BC391" s="554" t="n">
        <v>45657</v>
      </c>
      <c r="BD391" s="22" t="n">
        <v>120.79</v>
      </c>
      <c r="BE391" s="22">
        <f>X391</f>
        <v/>
      </c>
      <c r="BF391" s="18">
        <f>IF(BD391&gt;0,(BE391-BD391)/BD391,0)</f>
        <v/>
      </c>
      <c r="BG391" s="548">
        <f>IF(BF391&gt;0.05,4,IF(BF391&gt;0,2,IF(BF391&lt;-0.05,-2,IF(BF391&lt;0.1,-4))))</f>
        <v/>
      </c>
      <c r="BH391" s="225" t="n">
        <v>9</v>
      </c>
      <c r="BI391" s="225">
        <f>BH391*#REF!</f>
        <v/>
      </c>
      <c r="BJ391" s="225">
        <f>IF(BH391&gt;5,-1,IF(BH391&gt;4,0,IF(BH391&gt;3,1,IF(BH391&gt;2,2,IF(BH391&gt;1,2, IF(BH391=0,2,IF(BH391&lt;-5,-2,IF(BH391&lt;4,2,IF(BH391&lt;0,1)))))))))</f>
        <v/>
      </c>
      <c r="BK391" s="31" t="n">
        <v>-8</v>
      </c>
      <c r="BL391" s="31">
        <f>BK391*#REF!</f>
        <v/>
      </c>
      <c r="BM391" s="548">
        <f>IF(BK391&gt;40,4,IF(BK391&gt;30,3.5,IF(BK391&gt;20,3,IF(BK391&gt;10,2,IF(BK391&gt;0,1,IF(BK391=0,0.5,IF(BK391&lt;-40,-4,IF(BK391&lt;-30,-3,IF(BK391&lt;-20,-2.5,IF(BK391&lt;-10,-2,IF(BK391&lt;0,0)))))))))))</f>
        <v/>
      </c>
      <c r="BN391" s="61" t="n">
        <v>59</v>
      </c>
      <c r="BO391" s="61">
        <f>BN391*M391</f>
        <v/>
      </c>
      <c r="BP391" s="548">
        <f>IF(BN391&lt;10,5,IF(BN391&lt;20,4,IF(BN391&lt;30,3,IF(BN391&lt;40,2,IF(BN391&lt;50,1,IF(BN391=50,0,IF(BN391&gt;90,-5,IF(BN391&gt;80,-4,IF(BN391&gt;70,-3,IF(BN391&gt;60,-2,IF(BN391&gt;50,-1,0)))))))))))</f>
        <v/>
      </c>
      <c r="BQ391" s="206" t="n"/>
      <c r="BR391" s="61" t="n">
        <v>0.98</v>
      </c>
      <c r="BS391" s="337">
        <f>BR391*M391</f>
        <v/>
      </c>
      <c r="BT391" s="225">
        <f>IF(BR391=1,20,IF(BR391&gt;0.9,16,IF(BR391&gt;0.8,12,IF(BR391&gt;0.7,8,IF(BR391&gt;0.6,4,IF(BR391&gt;0.5,0,IF(BR391&gt;0.4,-1,IF(BR391&gt;0.3,-2,IF(BR391&gt;0.2,-3,IF(BR391&gt;0.1,-4,IF(BR391&gt;0,-5,IF(BR391=0,-5))))))))))))</f>
        <v/>
      </c>
      <c r="BU391" s="61" t="n"/>
      <c r="BV391" s="548" t="inlineStr">
        <is>
          <t>Bull</t>
        </is>
      </c>
      <c r="BW391" s="548">
        <f>IF(BV391=$BZ$1,8,IF(BV391=$CA$1,4,IF(BV391=$CB$1,0,IF(BV391=$CC$1,-4,IF(BV391=$CE$1,-8)))))</f>
        <v/>
      </c>
      <c r="BX391" s="206">
        <f>BR1</f>
        <v/>
      </c>
      <c r="BY391" s="206">
        <f>IF(BX391=BR$1,5,IF(BX391=BV$1,0,IF(BX391=BX$1,-5)))</f>
        <v/>
      </c>
      <c r="BZ391" s="554" t="n">
        <v>45965</v>
      </c>
      <c r="CA391" s="548" t="inlineStr">
        <is>
          <t>Buy</t>
        </is>
      </c>
      <c r="CB391" s="61" t="n">
        <v>95</v>
      </c>
      <c r="CC391" s="61" t="n">
        <v>210</v>
      </c>
      <c r="CD391" s="332" t="n"/>
      <c r="CE391" t="inlineStr">
        <is>
          <t>IT</t>
        </is>
      </c>
      <c r="CF391" t="inlineStr">
        <is>
          <t>Semiconductors</t>
        </is>
      </c>
      <c r="CG391" t="inlineStr">
        <is>
          <t>Semiconductors</t>
        </is>
      </c>
      <c r="CH391" t="inlineStr">
        <is>
          <t>Semiconductors</t>
        </is>
      </c>
      <c r="CL391" s="332" t="n"/>
      <c r="CR391" t="inlineStr">
        <is>
          <t>AMD</t>
        </is>
      </c>
    </row>
    <row r="392">
      <c r="B392" s="246" t="n"/>
      <c r="C392" s="246" t="n"/>
      <c r="D392" s="246" t="n"/>
      <c r="E392" s="246" t="n"/>
      <c r="F392" s="246" t="n"/>
      <c r="G392" s="246" t="n"/>
      <c r="H392" s="246" t="n"/>
      <c r="I392" s="246" t="n"/>
      <c r="J392" s="246" t="n"/>
      <c r="K392" s="246" t="n"/>
      <c r="L392" s="270" t="n"/>
      <c r="M392" s="358" t="n"/>
      <c r="N392" s="335" t="n"/>
      <c r="O392" s="246" t="n"/>
      <c r="P392" s="246" t="n"/>
      <c r="Q392" s="246" t="n"/>
      <c r="R392" s="246" t="n"/>
      <c r="S392" s="249">
        <f>IF(BN392&lt;30,$BX$1,IF(BN392&gt;70,$BR$1,$BV$1))</f>
        <v/>
      </c>
      <c r="U392" s="547" t="inlineStr">
        <is>
          <t>ALAB</t>
        </is>
      </c>
      <c r="V392" t="inlineStr">
        <is>
          <t xml:space="preserve">Astera Labs, Inc. </t>
        </is>
      </c>
      <c r="X392" s="80" t="n">
        <v>164.97</v>
      </c>
      <c r="Y392" s="189" t="n"/>
      <c r="Z392" s="189" t="n"/>
      <c r="AA392" s="22">
        <f>AN392+AP392+AR392+AZ392+BB392+BG392+BJ392+BM392+BT392+BW392+BY392+AC392+AI392+BP392+AK392</f>
        <v/>
      </c>
      <c r="AB392" s="336">
        <f>IF(X392&gt;0,AB$381,0)</f>
        <v/>
      </c>
      <c r="AC392" s="337">
        <f>IF(AB392&gt;0,AC$381,0)</f>
        <v/>
      </c>
      <c r="AD392" s="366">
        <f>AB392*M490</f>
        <v/>
      </c>
      <c r="AE392" s="337">
        <f>AC392*M490</f>
        <v/>
      </c>
      <c r="AF392" s="332" t="n">
        <v>1376248</v>
      </c>
      <c r="AG392" s="332" t="n">
        <v>227632</v>
      </c>
      <c r="AH392" s="225">
        <f>IF(AF392&gt;2500000,AQ$2,IF(AF392&gt;1000000,AR$2,IF(AF392&gt;750000,AS$2,IF(AF392&gt;500000,AT$2,IF(AF392&lt;500000,AU$2)))))</f>
        <v/>
      </c>
      <c r="AI392" s="31">
        <f>IF(AH392=AQ$2,20,IF(AH392=AR$2,15,IF(AH392=AS$2,10,IF(AH392=AT$2,5,IF(AH392=AU$2,0)))))</f>
        <v/>
      </c>
      <c r="AJ392" s="284" t="n">
        <v>57</v>
      </c>
      <c r="AK392" s="31">
        <f>IF(AJ392&gt;84,20,IF(AJ392&gt;80,15,IF(AJ392&gt;75,10,IF(AJ392&gt;70,5,IF(AJ392&gt;49,0,IF(AJ392&lt;1,0,IF(AJ392&lt;20,-20,IF(AJ392&lt;30,-15,IF(AJ392&lt;40,-10,IF(AJ392&lt;50,-5))))))))))</f>
        <v/>
      </c>
      <c r="AL392" s="22" t="n"/>
      <c r="AM392" s="371" t="inlineStr">
        <is>
          <t>B</t>
        </is>
      </c>
      <c r="AN392" s="22">
        <f>IF(AM392=$AN$1,20,IF(AM392=$AO$1,17,IF(AM392=$AP$1,12,IF(AM392=$AQ$1,5,IF(AM392=$AR$1,0)))))</f>
        <v/>
      </c>
      <c r="AP392" s="31" t="n"/>
      <c r="AQ392" s="177" t="inlineStr">
        <is>
          <t>Neutral+</t>
        </is>
      </c>
      <c r="AR392" s="548">
        <f>IF(AQ392=$AS$1,20,IF(AQ392=$AU$1,18,IF(AQ392=$AW$1,14,IF(AQ392=$AY$1,10,IF(AQ392=$BA$1,5,IF(AQ392=$BC$1,0,IF(AQ392=$BD$1,-2.5)))))))</f>
        <v/>
      </c>
      <c r="AS392" s="189" t="n">
        <v>0.02</v>
      </c>
      <c r="AT392" s="22">
        <f>IF(AS392&lt;1,5,IF(AS392&lt;2,0,IF(AS392&gt;2,-5, IF(AS392=0,5,IF(AS392&lt;0,-7)))))</f>
        <v/>
      </c>
      <c r="AU392" s="189" t="n">
        <v>353.68</v>
      </c>
      <c r="AV392" s="22">
        <f>IF(AU392&lt;1,5,IF(AU392&lt;2,0,IF(AU392&gt;2,-5, IF(AU392=0,5,IF(AU392&lt;0,-7)))))</f>
        <v/>
      </c>
      <c r="AW392" s="189" t="n">
        <v>8.51</v>
      </c>
      <c r="AX392" s="22">
        <f>IF(AW392=1,5,IF(AW392&lt;1,5,IF(AW392&gt;1,0)))</f>
        <v/>
      </c>
      <c r="AY392" s="178" t="inlineStr">
        <is>
          <t>V Bearish</t>
        </is>
      </c>
      <c r="AZ392" s="189">
        <f>IF(AY392=$AS$1,20,IF(AY392=$AU$1,18,IF(AY392=$AW$1,14,IF(AY392=$AY$1,10,IF(AY392=$BA$1,5,IF(AY392=$BC$1,0,IF(AY392=$BD$1,-2.5)))))))</f>
        <v/>
      </c>
      <c r="BA392" s="18" t="n">
        <v>1.347</v>
      </c>
      <c r="BB392" s="548">
        <f>IF(BA392&gt;0.05,2,IF(BA392&gt;0,1,IF(BA392&lt;-0.05,-1,IF(BA392&lt;0.1,-2))))</f>
        <v/>
      </c>
      <c r="BC392" s="554" t="n">
        <v>45657</v>
      </c>
      <c r="BD392" s="22" t="n">
        <v>132.45</v>
      </c>
      <c r="BE392" s="22">
        <f>X392</f>
        <v/>
      </c>
      <c r="BF392" s="18">
        <f>IF(BD392&gt;0,(BE392-BD392)/BD392,0)</f>
        <v/>
      </c>
      <c r="BG392" s="548">
        <f>IF(BF392&gt;0.05,4,IF(BF392&gt;0,2,IF(BF392&lt;-0.05,-2,IF(BF392&lt;0.1,-4))))</f>
        <v/>
      </c>
      <c r="BH392" s="225" t="n">
        <v>3.5</v>
      </c>
      <c r="BI392" s="225">
        <f>BH392*#REF!</f>
        <v/>
      </c>
      <c r="BJ392" s="225">
        <f>IF(BH392&gt;5,-1,IF(BH392&gt;4,0,IF(BH392&gt;3,1,IF(BH392&gt;2,2,IF(BH392&gt;1,2, IF(BH392=0,2,IF(BH392&lt;-5,-2,IF(BH392&lt;4,2,IF(BH392&lt;0,1)))))))))</f>
        <v/>
      </c>
      <c r="BK392" s="31" t="n">
        <v>-20</v>
      </c>
      <c r="BL392" s="31">
        <f>BK392*#REF!</f>
        <v/>
      </c>
      <c r="BM392" s="548">
        <f>IF(BK392&gt;40,4,IF(BK392&gt;30,3.5,IF(BK392&gt;20,3,IF(BK392&gt;10,2,IF(BK392&gt;0,1,IF(BK392=0,0.5,IF(BK392&lt;-40,-4,IF(BK392&lt;-30,-3,IF(BK392&lt;-20,-2.5,IF(BK392&lt;-10,-2,IF(BK392&lt;0,0)))))))))))</f>
        <v/>
      </c>
      <c r="BN392" s="61" t="n">
        <v>12</v>
      </c>
      <c r="BO392" s="61">
        <f>BN392*M392</f>
        <v/>
      </c>
      <c r="BP392" s="548">
        <f>IF(BN392&lt;10,5,IF(BN392&lt;20,4,IF(BN392&lt;30,3,IF(BN392&lt;40,2,IF(BN392&lt;50,1,IF(BN392=50,0,IF(BN392&gt;90,-5,IF(BN392&gt;80,-4,IF(BN392&gt;70,-3,IF(BN392&gt;60,-2,IF(BN392&gt;50,-1,0)))))))))))</f>
        <v/>
      </c>
      <c r="BQ392" s="206" t="n"/>
      <c r="BR392" s="61" t="n">
        <v>0.45</v>
      </c>
      <c r="BS392" s="337">
        <f>BR392*M392</f>
        <v/>
      </c>
      <c r="BT392" s="225">
        <f>IF(BR392=1,20,IF(BR392&gt;0.9,16,IF(BR392&gt;0.8,12,IF(BR392&gt;0.7,8,IF(BR392&gt;0.6,4,IF(BR392&gt;0.5,0,IF(BR392&gt;0.4,-1,IF(BR392&gt;0.3,-2,IF(BR392&gt;0.2,-3,IF(BR392&gt;0.1,-4,IF(BR392&gt;0,-5,IF(BR392=0,-5))))))))))))</f>
        <v/>
      </c>
      <c r="BU392" s="61" t="n"/>
      <c r="BV392" s="548" t="inlineStr">
        <is>
          <t>Bull</t>
        </is>
      </c>
      <c r="BW392" s="548">
        <f>IF(BV392=$BZ$1,8,IF(BV392=$CA$1,4,IF(BV392=$CB$1,0,IF(BV392=$CC$1,-4,IF(BV392=$CE$1,-8)))))</f>
        <v/>
      </c>
      <c r="BX392" s="206" t="inlineStr">
        <is>
          <t>˄</t>
        </is>
      </c>
      <c r="BY392" s="206">
        <f>IF(BX392=BR$1,5,IF(BX392=BV$1,0,IF(BX392=BX$1,-5)))</f>
        <v/>
      </c>
      <c r="BZ392" s="554" t="n">
        <v>45965</v>
      </c>
      <c r="CA392" s="548" t="inlineStr">
        <is>
          <t>Buy</t>
        </is>
      </c>
      <c r="CE392" t="inlineStr">
        <is>
          <t>IT</t>
        </is>
      </c>
      <c r="CF392" t="inlineStr">
        <is>
          <t>Semiconductors</t>
        </is>
      </c>
      <c r="CG392" t="inlineStr">
        <is>
          <t>Semiconductors</t>
        </is>
      </c>
      <c r="CH392" t="inlineStr">
        <is>
          <t>Semiconductors</t>
        </is>
      </c>
      <c r="CL392" s="332" t="n"/>
      <c r="CR392" t="inlineStr">
        <is>
          <t>ALAB</t>
        </is>
      </c>
    </row>
    <row r="393">
      <c r="B393" s="246" t="n"/>
      <c r="C393" s="246" t="n"/>
      <c r="D393" s="246" t="n"/>
      <c r="E393" s="246" t="n"/>
      <c r="F393" s="246" t="n"/>
      <c r="G393" s="246" t="n"/>
      <c r="H393" s="246" t="n"/>
      <c r="I393" s="246" t="n"/>
      <c r="J393" s="246" t="n"/>
      <c r="K393" s="246" t="n"/>
      <c r="L393" s="270" t="n"/>
      <c r="M393" s="358" t="n"/>
      <c r="N393" s="335" t="n"/>
      <c r="O393" s="246" t="n"/>
      <c r="P393" s="246" t="n"/>
      <c r="Q393" s="246" t="n"/>
      <c r="R393" s="246" t="n"/>
      <c r="S393" s="249">
        <f>IF(BN393&lt;30,$BX$1,IF(BN393&gt;70,$BR$1,$BV$1))</f>
        <v/>
      </c>
      <c r="T393" s="246" t="n"/>
      <c r="U393" s="547" t="inlineStr">
        <is>
          <t>INDI</t>
        </is>
      </c>
      <c r="V393" t="inlineStr">
        <is>
          <t>indie Semiconductor, Inc.</t>
        </is>
      </c>
      <c r="X393" s="80" t="n">
        <v>5.61</v>
      </c>
      <c r="Y393" s="189" t="n"/>
      <c r="Z393" s="189" t="n"/>
      <c r="AA393" s="22">
        <f>AN393+AP393+AR393+AZ393+BB393+BG393+BJ393+BM393+BT393+BW393+BY393+AC393+AI393+BP393+AK393</f>
        <v/>
      </c>
      <c r="AB393" s="336">
        <f>IF(X393&gt;0,AB$381,0)</f>
        <v/>
      </c>
      <c r="AC393" s="337">
        <f>IF(AB393&gt;0,AC$381,0)</f>
        <v/>
      </c>
      <c r="AD393" s="366">
        <f>AB393*M491</f>
        <v/>
      </c>
      <c r="AE393" s="337">
        <f>AC393*M491</f>
        <v/>
      </c>
      <c r="AF393" s="332" t="n">
        <v>261463</v>
      </c>
      <c r="AG393" s="332" t="n">
        <v>-91212</v>
      </c>
      <c r="AH393" s="225">
        <f>IF(AF393&gt;2500000,AQ$2,IF(AF393&gt;1000000,AR$2,IF(AF393&gt;750000,AS$2,IF(AF393&gt;500000,AT$2,IF(AF393&lt;500000,AU$2)))))</f>
        <v/>
      </c>
      <c r="AI393" s="31">
        <f>IF(AH393=AQ$2,20,IF(AH393=AR$2,15,IF(AH393=AS$2,10,IF(AH393=AT$2,5,IF(AH393=AU$2,0)))))</f>
        <v/>
      </c>
      <c r="AJ393" s="284" t="n">
        <v>30</v>
      </c>
      <c r="AK393" s="31">
        <f>IF(AJ393&gt;84,20,IF(AJ393&gt;80,15,IF(AJ393&gt;75,10,IF(AJ393&gt;70,5,IF(AJ393&gt;49,0,IF(AJ393&lt;1,0,IF(AJ393&lt;20,-20,IF(AJ393&lt;30,-15,IF(AJ393&lt;40,-10,IF(AJ393&lt;50,-5))))))))))</f>
        <v/>
      </c>
      <c r="AL393" s="22" t="n"/>
      <c r="AM393" s="550" t="inlineStr">
        <is>
          <t>C</t>
        </is>
      </c>
      <c r="AN393" s="22">
        <f>IF(AM393=$AN$1,20,IF(AM393=$AO$1,17,IF(AM393=$AP$1,12,IF(AM393=$AQ$1,5,IF(AM393=$AR$1,0)))))</f>
        <v/>
      </c>
      <c r="AP393" s="31" t="n"/>
      <c r="AQ393" s="475" t="inlineStr">
        <is>
          <t>Neutral-</t>
        </is>
      </c>
      <c r="AR393" s="548">
        <f>IF(AQ393=$AS$1,20,IF(AQ393=$AU$1,18,IF(AQ393=$AW$1,14,IF(AQ393=$AY$1,10,IF(AQ393=$BA$1,5,IF(AQ393=$BC$1,0,IF(AQ393=$BD$1,-2.5)))))))</f>
        <v/>
      </c>
      <c r="AS393" s="189" t="n">
        <v>0.85</v>
      </c>
      <c r="AT393" s="22">
        <f>IF(AS393&lt;1,5,IF(AS393&lt;2,0,IF(AS393&gt;2,-5, IF(AS393=0,5,IF(AS393&lt;0,-7)))))</f>
        <v/>
      </c>
      <c r="AU393" s="189" t="n">
        <v>-4.95</v>
      </c>
      <c r="AV393" s="22">
        <f>IF(AU393&lt;1,5,IF(AU393&lt;2,0,IF(AU393&gt;2,-5, IF(AU393=0,5,IF(AU393&lt;0,-7)))))</f>
        <v/>
      </c>
      <c r="AW393" s="189" t="n">
        <v>-0.25</v>
      </c>
      <c r="AX393" s="22">
        <f>IF(AW393=1,5,IF(AW393&lt;1,5,IF(AW393&gt;1,0)))</f>
        <v/>
      </c>
      <c r="AY393" s="273" t="inlineStr">
        <is>
          <t>Bearish</t>
        </is>
      </c>
      <c r="AZ393" s="189">
        <f>IF(AY393=$AS$1,20,IF(AY393=$AU$1,18,IF(AY393=$AW$1,14,IF(AY393=$AY$1,10,IF(AY393=$BA$1,5,IF(AY393=$BC$1,0,IF(AY393=$BD$1,-2.5)))))))</f>
        <v/>
      </c>
      <c r="BA393" s="18" t="n">
        <v>0.64</v>
      </c>
      <c r="BB393" s="548">
        <f>IF(BA393&gt;0.05,2,IF(BA393&gt;0,1,IF(BA393&lt;-0.05,-1,IF(BA393&lt;0.1,-2))))</f>
        <v/>
      </c>
      <c r="BC393" s="554" t="n">
        <v>45657</v>
      </c>
      <c r="BD393" s="22" t="n">
        <v>4.05</v>
      </c>
      <c r="BE393" s="22">
        <f>X393</f>
        <v/>
      </c>
      <c r="BF393" s="18">
        <f>IF(BD393&gt;0,(BE393-BD393)/BD393,0)</f>
        <v/>
      </c>
      <c r="BG393" s="548">
        <f>IF(BF393&gt;0.05,4,IF(BF393&gt;0,2,IF(BF393&lt;-0.05,-2,IF(BF393&lt;0.1,-4))))</f>
        <v/>
      </c>
      <c r="BH393" s="225" t="n">
        <v>2</v>
      </c>
      <c r="BI393" s="225">
        <f>BH393*M491</f>
        <v/>
      </c>
      <c r="BJ393" s="225">
        <f>IF(BH393&gt;5,-1,IF(BH393&gt;4,0,IF(BH393&gt;3,1,IF(BH393&gt;2,2,IF(BH393&gt;1,2, IF(BH393=0,2,IF(BH393&lt;-5,-2,IF(BH393&lt;4,2,IF(BH393&lt;0,1)))))))))</f>
        <v/>
      </c>
      <c r="BK393" s="31" t="n">
        <v>6</v>
      </c>
      <c r="BL393" s="31">
        <f>BK393*M491</f>
        <v/>
      </c>
      <c r="BM393" s="548">
        <f>IF(BK393&gt;40,4,IF(BK393&gt;30,3.5,IF(BK393&gt;20,3,IF(BK393&gt;10,2,IF(BK393&gt;0,1,IF(BK393=0,0.5,IF(BK393&lt;-40,-4,IF(BK393&lt;-30,-3,IF(BK393&lt;-20,-2.5,IF(BK393&lt;-10,-2,IF(BK393&lt;0,0)))))))))))</f>
        <v/>
      </c>
      <c r="BN393" s="61" t="n">
        <v>65</v>
      </c>
      <c r="BO393" s="61">
        <f>BN393*M393</f>
        <v/>
      </c>
      <c r="BP393" s="548">
        <f>IF(BN393&lt;10,5,IF(BN393&lt;20,4,IF(BN393&lt;30,3,IF(BN393&lt;40,2,IF(BN393&lt;50,1,IF(BN393=50,0,IF(BN393&gt;90,-5,IF(BN393&gt;80,-4,IF(BN393&gt;70,-3,IF(BN393&gt;60,-2,IF(BN393&gt;50,-1,0)))))))))))</f>
        <v/>
      </c>
      <c r="BQ393" s="206" t="n"/>
      <c r="BR393" s="61" t="n">
        <v>0.87</v>
      </c>
      <c r="BS393" s="337">
        <f>BR393*M393</f>
        <v/>
      </c>
      <c r="BT393" s="225">
        <f>IF(BR393=1,20,IF(BR393&gt;0.9,16,IF(BR393&gt;0.8,12,IF(BR393&gt;0.7,8,IF(BR393&gt;0.6,4,IF(BR393&gt;0.5,0,IF(BR393&gt;0.4,-1,IF(BR393&gt;0.3,-2,IF(BR393&gt;0.2,-3,IF(BR393&gt;0.1,-4,IF(BR393&gt;0,-5,IF(BR393=0,-5))))))))))))</f>
        <v/>
      </c>
      <c r="BU393" s="61" t="n"/>
      <c r="BV393" s="548" t="inlineStr">
        <is>
          <t>V Bear</t>
        </is>
      </c>
      <c r="BW393" s="548">
        <f>IF(BV393=$BZ$1,8,IF(BV393=$CA$1,4,IF(BV393=$CB$1,0,IF(BV393=$CC$1,-4,IF(BV393=$CE$1,-8)))))</f>
        <v/>
      </c>
      <c r="BX393" s="206" t="inlineStr">
        <is>
          <t>˄</t>
        </is>
      </c>
      <c r="BY393" s="206">
        <f>IF(BX393=BR$1,5,IF(BX393=BV$1,0,IF(BX393=BX$1,-5)))</f>
        <v/>
      </c>
      <c r="BZ393" s="554" t="n">
        <v>45967</v>
      </c>
      <c r="CA393" s="548" t="inlineStr">
        <is>
          <t>S Buy</t>
        </is>
      </c>
      <c r="CB393" s="61" t="n"/>
      <c r="CC393" s="61" t="n"/>
      <c r="CD393" s="332" t="n"/>
      <c r="CE393" t="inlineStr">
        <is>
          <t>IT</t>
        </is>
      </c>
      <c r="CF393" t="inlineStr">
        <is>
          <t>Semiconductors</t>
        </is>
      </c>
      <c r="CG393" t="inlineStr">
        <is>
          <t>Semiconductors</t>
        </is>
      </c>
      <c r="CH393" t="inlineStr">
        <is>
          <t>Semiconductors</t>
        </is>
      </c>
      <c r="CL393" s="332" t="n"/>
      <c r="CR393" t="inlineStr">
        <is>
          <t>INDI</t>
        </is>
      </c>
    </row>
    <row r="394">
      <c r="B394" s="246" t="n"/>
      <c r="C394" s="246" t="n"/>
      <c r="D394" s="246" t="n"/>
      <c r="E394" s="246" t="n"/>
      <c r="F394" s="246" t="n"/>
      <c r="G394" s="246" t="n"/>
      <c r="H394" s="246" t="n"/>
      <c r="I394" s="246" t="n"/>
      <c r="J394" s="246" t="n"/>
      <c r="K394" s="246" t="n"/>
      <c r="L394" s="270" t="n"/>
      <c r="M394" s="358" t="n"/>
      <c r="N394" s="335" t="n"/>
      <c r="O394" s="246" t="n"/>
      <c r="P394" s="246" t="n"/>
      <c r="Q394" s="246" t="n"/>
      <c r="R394" s="246" t="n"/>
      <c r="S394" s="249">
        <f>IF(BN394&lt;30,$BX$1,IF(BN394&gt;70,$BR$1,$BV$1))</f>
        <v/>
      </c>
      <c r="T394" s="229" t="n"/>
      <c r="U394" s="547" t="inlineStr">
        <is>
          <t>AOSL</t>
        </is>
      </c>
      <c r="V394" t="inlineStr">
        <is>
          <t>Alpha &amp; Omega Semi ($43.80)</t>
        </is>
      </c>
      <c r="X394" s="189" t="n">
        <v>30.25</v>
      </c>
      <c r="Y394" s="189" t="n"/>
      <c r="Z394" s="189" t="n"/>
      <c r="AA394" s="22">
        <f>AN394+AP394+AR394+AZ394+BB394+BG394+BJ394+BM394+BT394+BW394+BY394+AC394+AI394+BP394+AK394</f>
        <v/>
      </c>
      <c r="AB394" s="336">
        <f>IF(X394&gt;0,AB$381,0)</f>
        <v/>
      </c>
      <c r="AC394" s="337">
        <f>IF(AB394&gt;0,AC$381,0)</f>
        <v/>
      </c>
      <c r="AD394" s="366">
        <f>AB394*M493</f>
        <v/>
      </c>
      <c r="AE394" s="337">
        <f>AC394*M493</f>
        <v/>
      </c>
      <c r="AF394" s="332" t="n">
        <v>286722</v>
      </c>
      <c r="AG394" s="332" t="n">
        <v>-39941</v>
      </c>
      <c r="AH394" s="225">
        <f>IF(AF394&gt;2500000,AQ$2,IF(AF394&gt;1000000,AR$2,IF(AF394&gt;750000,AS$2,IF(AF394&gt;500000,AT$2,IF(AF394&lt;500000,AU$2)))))</f>
        <v/>
      </c>
      <c r="AI394" s="31">
        <f>IF(AH394=AQ$2,20,IF(AH394=AR$2,15,IF(AH394=AS$2,10,IF(AH394=AT$2,5,IF(AH394=AU$2,0)))))</f>
        <v/>
      </c>
      <c r="AJ394" s="284" t="n">
        <v>51</v>
      </c>
      <c r="AK394" s="31">
        <f>IF(AJ394&gt;84,20,IF(AJ394&gt;80,15,IF(AJ394&gt;75,10,IF(AJ394&gt;70,5,IF(AJ394&gt;49,0,IF(AJ394&lt;1,0,IF(AJ394&lt;20,-20,IF(AJ394&lt;30,-15,IF(AJ394&lt;40,-10,IF(AJ394&lt;50,-5))))))))))</f>
        <v/>
      </c>
      <c r="AL394" s="22" t="n"/>
      <c r="AM394" s="453" t="inlineStr">
        <is>
          <t>D</t>
        </is>
      </c>
      <c r="AN394" s="22">
        <f>IF(AM394=$AN$1,20,IF(AM394=$AO$1,17,IF(AM394=$AP$1,12,IF(AM394=$AQ$1,5,IF(AM394=$AR$1,0)))))</f>
        <v/>
      </c>
      <c r="AP394" s="31" t="n"/>
      <c r="AQ394" s="176" t="inlineStr">
        <is>
          <t>V Bullish</t>
        </is>
      </c>
      <c r="AR394" s="548">
        <f>IF(AQ394=$AS$1,20,IF(AQ394=$AU$1,18,IF(AQ394=$AW$1,14,IF(AQ394=$AY$1,10,IF(AQ394=$BA$1,5,IF(AQ394=$BC$1,0,IF(AQ394=$BD$1,-2.5)))))))</f>
        <v/>
      </c>
      <c r="AS394" s="189" t="n">
        <v>0.04</v>
      </c>
      <c r="AT394" s="22">
        <f>IF(AS394&lt;1,5,IF(AS394&lt;2,0,IF(AS394&gt;2,-5, IF(AS394=0,5,IF(AS394&lt;0,-7)))))</f>
        <v/>
      </c>
      <c r="AU394" s="189" t="n">
        <v>-7.85</v>
      </c>
      <c r="AV394" s="22">
        <f>IF(AU394&lt;1,5,IF(AU394&lt;2,0,IF(AU394&gt;2,-5, IF(AU394=0,5,IF(AU394&lt;0,-7)))))</f>
        <v/>
      </c>
      <c r="AW394" s="189" t="n">
        <v>-0.78</v>
      </c>
      <c r="AX394" s="22">
        <f>IF(AW394=1,5,IF(AW394&lt;1,5,IF(AW394&gt;1,0)))</f>
        <v/>
      </c>
      <c r="AY394" s="176" t="inlineStr">
        <is>
          <t>V Bullish</t>
        </is>
      </c>
      <c r="AZ394" s="189">
        <f>IF(AY394=$AS$1,20,IF(AY394=$AU$1,18,IF(AY394=$AW$1,14,IF(AY394=$AY$1,10,IF(AY394=$BA$1,5,IF(AY394=$BC$1,0,IF(AY394=$BD$1,-2.5)))))))</f>
        <v/>
      </c>
      <c r="BA394" s="18" t="n">
        <v>-0.147</v>
      </c>
      <c r="BB394" s="548">
        <f>IF(BA394&gt;0.05,2,IF(BA394&gt;0,1,IF(BA394&lt;-0.05,-1,IF(BA394&lt;0.1,-2))))</f>
        <v/>
      </c>
      <c r="BC394" s="554" t="n">
        <v>45657</v>
      </c>
      <c r="BD394" s="22" t="n">
        <v>67.20999999999999</v>
      </c>
      <c r="BE394" s="22">
        <f>X394</f>
        <v/>
      </c>
      <c r="BF394" s="18">
        <f>IF(BD394&gt;0,(BE394-BD394)/BD394,0)</f>
        <v/>
      </c>
      <c r="BG394" s="548">
        <f>IF(BF394&gt;0.05,4,IF(BF394&gt;0,2,IF(BF394&lt;-0.05,-2,IF(BF394&lt;0.1,-4))))</f>
        <v/>
      </c>
      <c r="BH394" s="225" t="n">
        <v>2.5</v>
      </c>
      <c r="BI394" s="225">
        <f>BH394*M493</f>
        <v/>
      </c>
      <c r="BJ394" s="225">
        <f>IF(BH394&gt;5,-1,IF(BH394&gt;4,0,IF(BH394&gt;3,1,IF(BH394&gt;2,2,IF(BH394&gt;1,2, IF(BH394=0,2,IF(BH394&lt;-5,-2,IF(BH394&lt;4,2,IF(BH394&lt;0,1)))))))))</f>
        <v/>
      </c>
      <c r="BK394" s="31" t="n">
        <v>-11</v>
      </c>
      <c r="BL394" s="31">
        <f>BK394*M493</f>
        <v/>
      </c>
      <c r="BM394" s="548">
        <f>IF(BK394&gt;40,4,IF(BK394&gt;30,3.5,IF(BK394&gt;20,3,IF(BK394&gt;10,2,IF(BK394&gt;0,1,IF(BK394=0,0.5,IF(BK394&lt;-40,-4,IF(BK394&lt;-30,-3,IF(BK394&lt;-20,-2.5,IF(BK394&lt;-10,-2,IF(BK394&lt;0,0)))))))))))</f>
        <v/>
      </c>
      <c r="BN394" s="61" t="n">
        <v>77</v>
      </c>
      <c r="BO394" s="61">
        <f>BN394*M394</f>
        <v/>
      </c>
      <c r="BP394" s="548">
        <f>IF(BN394&lt;10,5,IF(BN394&lt;20,4,IF(BN394&lt;30,3,IF(BN394&lt;40,2,IF(BN394&lt;50,1,IF(BN394=50,0,IF(BN394&gt;90,-5,IF(BN394&gt;80,-4,IF(BN394&gt;70,-3,IF(BN394&gt;60,-2,IF(BN394&gt;50,-1,0)))))))))))</f>
        <v/>
      </c>
      <c r="BQ394" s="206" t="n"/>
      <c r="BR394" s="61" t="n">
        <v>0.74</v>
      </c>
      <c r="BS394" s="337">
        <f>BR394*M394</f>
        <v/>
      </c>
      <c r="BT394" s="225">
        <f>IF(BR394=1,20,IF(BR394&gt;0.9,16,IF(BR394&gt;0.8,12,IF(BR394&gt;0.7,8,IF(BR394&gt;0.6,4,IF(BR394&gt;0.5,0,IF(BR394&gt;0.4,-1,IF(BR394&gt;0.3,-2,IF(BR394&gt;0.2,-3,IF(BR394&gt;0.1,-4,IF(BR394&gt;0,-5,IF(BR394=0,-5))))))))))))</f>
        <v/>
      </c>
      <c r="BU394" s="61" t="n"/>
      <c r="BV394" s="548" t="inlineStr">
        <is>
          <t>Neut</t>
        </is>
      </c>
      <c r="BW394" s="548">
        <f>IF(BV394=$BZ$1,8,IF(BV394=$CA$1,4,IF(BV394=$CB$1,0,IF(BV394=$CC$1,-4,IF(BV394=$CE$1,-8)))))</f>
        <v/>
      </c>
      <c r="BX394" s="206" t="inlineStr">
        <is>
          <t>˄</t>
        </is>
      </c>
      <c r="BY394" s="206">
        <f>IF(BX394=BR$1,5,IF(BX394=BV$1,0,IF(BX394=BX$1,-5)))</f>
        <v/>
      </c>
      <c r="BZ394" s="554" t="n">
        <v>45966</v>
      </c>
      <c r="CA394" s="548" t="inlineStr">
        <is>
          <t>Buy</t>
        </is>
      </c>
      <c r="CB394" s="61" t="n">
        <v>27</v>
      </c>
      <c r="CC394" s="61" t="n">
        <v>67</v>
      </c>
      <c r="CD394" s="61" t="n"/>
      <c r="CE394" t="inlineStr">
        <is>
          <t>IT</t>
        </is>
      </c>
      <c r="CF394" t="inlineStr">
        <is>
          <t>Semiconductors</t>
        </is>
      </c>
      <c r="CG394" t="inlineStr">
        <is>
          <t>Semiconductors (EV)</t>
        </is>
      </c>
      <c r="CL394" s="332" t="n"/>
      <c r="CR394" t="inlineStr">
        <is>
          <t>AOSL</t>
        </is>
      </c>
    </row>
    <row r="395" hidden="1" ht="17.25" customHeight="1" s="545">
      <c r="B395" s="246" t="n"/>
      <c r="C395" s="246" t="n"/>
      <c r="D395" s="246" t="n"/>
      <c r="E395" s="246" t="n"/>
      <c r="F395" s="246" t="n"/>
      <c r="G395" s="246" t="n"/>
      <c r="H395" s="246" t="n"/>
      <c r="I395" s="246" t="n"/>
      <c r="J395" s="246" t="n"/>
      <c r="K395" s="246" t="n"/>
      <c r="L395" s="270" t="n"/>
      <c r="M395" s="358" t="n"/>
      <c r="N395" s="335" t="n"/>
      <c r="O395" s="246" t="n"/>
      <c r="P395" s="246" t="n"/>
      <c r="Q395" s="246" t="n"/>
      <c r="R395" s="246" t="n"/>
      <c r="S395" s="249" t="n"/>
      <c r="T395" s="547" t="n"/>
      <c r="U395" s="444" t="n"/>
      <c r="X395" s="80" t="n"/>
      <c r="Y395" s="189" t="n"/>
      <c r="Z395" s="189" t="n"/>
      <c r="AA395" s="22">
        <f>AN395+AP395+AR395+AZ395+BB395+BG395+BJ395+BM395+BT395+BW395+BY395+AC395+AI395+BP395+AK395</f>
        <v/>
      </c>
      <c r="AB395" s="336">
        <f>IF(X395&gt;0,AB$381,0)</f>
        <v/>
      </c>
      <c r="AC395" s="337">
        <f>IF(AB395&gt;0,AC$381,0)</f>
        <v/>
      </c>
      <c r="AD395" s="366">
        <f>AB395*M395</f>
        <v/>
      </c>
      <c r="AE395" s="337">
        <f>AC395*M395</f>
        <v/>
      </c>
      <c r="AF395" s="332" t="n"/>
      <c r="AG395" s="332" t="n"/>
      <c r="AH395" s="225">
        <f>IF(AF395&gt;2500000,AQ$2,IF(AF395&gt;1000000,AR$2,IF(AF395&gt;750000,AS$2,IF(AF395&gt;500000,AT$2,IF(AF395&lt;500000,AU$2)))))</f>
        <v/>
      </c>
      <c r="AI395" s="31">
        <f>IF(AH395=AQ$2,20,IF(AH395=AR$2,15,IF(AH395=AS$2,10,IF(AH395=AT$2,5,IF(AH395=AU$2,0)))))</f>
        <v/>
      </c>
      <c r="AJ395" s="284" t="n"/>
      <c r="AK395" s="31">
        <f>IF(AJ395&gt;84,20,IF(AJ395&gt;80,15,IF(AJ395&gt;75,10,IF(AJ395&gt;70,5,IF(AJ395&gt;49,0,IF(AJ395&lt;1,0,IF(AJ395&lt;20,-20,IF(AJ395&lt;30,-15,IF(AJ395&lt;40,-10,IF(AJ395&lt;50,-5))))))))))</f>
        <v/>
      </c>
      <c r="AL395" s="22" t="n"/>
      <c r="AM395" s="550" t="n"/>
      <c r="AN395" s="22">
        <f>IF(AM395=$AN$1,20,IF(AM395=$AO$1,17,IF(AM395=$AP$1,12,IF(AM395=$AQ$1,5,IF(AM395=$AR$1,0)))))</f>
        <v/>
      </c>
      <c r="AP395" s="31" t="n"/>
      <c r="AQ395" s="175" t="n"/>
      <c r="AR395" s="548">
        <f>IF(AQ395=$AS$1,20,IF(AQ395=$AU$1,18,IF(AQ395=$AW$1,14,IF(AQ395=$AY$1,10,IF(AQ395=$BA$1,5,IF(AQ395=$BC$1,0,IF(AQ395=$BD$1,-2.5)))))))</f>
        <v/>
      </c>
      <c r="AS395" s="189" t="n"/>
      <c r="AT395" s="22">
        <f>IF(AS395&lt;1,5,IF(AS395&lt;2,0,IF(AS395&gt;2,-5, IF(AS395=0,5,IF(AS395&lt;0,-7)))))</f>
        <v/>
      </c>
      <c r="AU395" s="189" t="n"/>
      <c r="AV395" s="22">
        <f>IF(AU395&lt;0,-7,IF(AU395&lt;15,5,IF(AU395&lt;25,2,IF(AU395=25,-5,IF(AU395&gt;25,0)))))</f>
        <v/>
      </c>
      <c r="AW395" s="189" t="n"/>
      <c r="AX395" s="22">
        <f>IF(AW395=1,5,IF(AW395&lt;1,5,IF(AW395&gt;1,0)))</f>
        <v/>
      </c>
      <c r="AY395" s="189" t="n"/>
      <c r="AZ395" s="189">
        <f>IF(AY395=$AS$1,20,IF(AY395=$AU$1,18,IF(AY395=$AW$1,14,IF(AY395=$AY$1,10,IF(AY395=$BA$1,5,IF(AY395=$BC$1,0,IF(AY395=$BD$1,-2.5)))))))</f>
        <v/>
      </c>
      <c r="BA395" s="18" t="n"/>
      <c r="BB395" s="548">
        <f>IF(BA395&gt;0.05,2,IF(BA395&gt;0,1,IF(BA395&lt;-0.05,-1,IF(BA395&lt;0.1,-2))))</f>
        <v/>
      </c>
      <c r="BC395" s="554" t="n">
        <v>45657</v>
      </c>
      <c r="BD395" s="22" t="n"/>
      <c r="BE395" s="22">
        <f>X395</f>
        <v/>
      </c>
      <c r="BF395" s="18">
        <f>IF(BD395&gt;0,(BE395-BD395)/BD395,0)</f>
        <v/>
      </c>
      <c r="BG395" s="548">
        <f>IF(BF395&gt;0.05,4,IF(BF395&gt;0,2,IF(BF395&lt;-0.05,-2,IF(BF395&lt;0.1,-4))))</f>
        <v/>
      </c>
      <c r="BH395" s="225" t="n"/>
      <c r="BI395" s="225">
        <f>BH395*M395</f>
        <v/>
      </c>
      <c r="BJ395" s="225">
        <f>IF(BH395&gt;5,-1,IF(BH395&gt;4,0,IF(BH395&gt;3,1,IF(BH395&gt;2,2,IF(BH395&gt;1,2, IF(BH395=0,2,IF(BH395&lt;-5,-2,IF(BH395&lt;4,2,IF(BH395&lt;0,1)))))))))</f>
        <v/>
      </c>
      <c r="BK395" s="31" t="n"/>
      <c r="BL395" s="31">
        <f>BK395*M395</f>
        <v/>
      </c>
      <c r="BM395" s="548">
        <f>IF(BK395&gt;40,4,IF(BK395&gt;30,3.5,IF(BK395&gt;20,3,IF(BK395&gt;10,2,IF(BK395&gt;0,1,IF(BK395=0,0.5,IF(BK395&lt;-40,-4,IF(BK395&lt;-30,-3,IF(BK395&lt;-20,-2.5,IF(BK395&lt;-10,-2,IF(BK395&lt;0,0)))))))))))</f>
        <v/>
      </c>
      <c r="BN395" s="61" t="n"/>
      <c r="BO395" s="61">
        <f>BN395*M395</f>
        <v/>
      </c>
      <c r="BP395" s="548">
        <f>IF(BN395&lt;10,5,IF(BN395&lt;20,4,IF(BN395&lt;30,3,IF(BN395&lt;40,2,IF(BN395&lt;50,1,IF(BN395=50,0,IF(BN395&gt;90,-5,IF(BN395&gt;80,-4,IF(BN395&gt;70,-3,IF(BN395&gt;60,-2,IF(BN395&gt;50,-1,0)))))))))))</f>
        <v/>
      </c>
      <c r="BQ395" s="206" t="n"/>
      <c r="BR395" s="61" t="n"/>
      <c r="BS395" s="337">
        <f>BR395*M395</f>
        <v/>
      </c>
      <c r="BT395" s="225">
        <f>IF(BR395=1,20,IF(BR395&gt;0.9,16,IF(BR395&gt;0.8,12,IF(BR395&gt;0.7,8,IF(BR395&gt;0.6,4,IF(BR395&gt;0.5,0,IF(BR395&gt;0.4,-1,IF(BR395&gt;0.3,-2,IF(BR395&gt;0.2,-3,IF(BR395&gt;0.1,-4,IF(BR395&gt;0,-5,IF(BR395=0,-5))))))))))))</f>
        <v/>
      </c>
      <c r="BU395" s="61" t="n"/>
      <c r="BV395" s="548" t="n"/>
      <c r="BW395" s="548">
        <f>IF(BV395=$BZ$1,8,IF(BV395=$CA$1,4,IF(BV395=$CB$1,0,IF(BV395=$CC$1,-4,IF(BV395=$CE$1,-8)))))</f>
        <v/>
      </c>
      <c r="BX395" s="206" t="inlineStr">
        <is>
          <t>˄</t>
        </is>
      </c>
      <c r="BY395" s="206">
        <f>IF(BX395=BR$1,5,IF(BX395=BV$1,0,IF(BX395=BX$1,-5)))</f>
        <v/>
      </c>
      <c r="BZ395" s="554" t="n"/>
      <c r="CA395" s="548" t="inlineStr">
        <is>
          <t>Buy</t>
        </is>
      </c>
      <c r="CB395" s="61" t="n"/>
      <c r="CC395" s="61" t="n"/>
      <c r="CD395" s="332" t="n"/>
      <c r="CL395" s="332" t="n"/>
    </row>
    <row r="396" hidden="1" ht="17.25" customHeight="1" s="545">
      <c r="B396" s="246" t="n"/>
      <c r="C396" s="246" t="n"/>
      <c r="D396" s="246" t="n"/>
      <c r="E396" s="246" t="n"/>
      <c r="F396" s="246" t="n"/>
      <c r="G396" s="246" t="n"/>
      <c r="H396" s="246" t="n"/>
      <c r="I396" s="246" t="n"/>
      <c r="J396" s="246" t="n"/>
      <c r="K396" s="246" t="n"/>
      <c r="L396" s="270" t="n"/>
      <c r="M396" s="358" t="n"/>
      <c r="N396" s="335" t="n"/>
      <c r="O396" s="246" t="n"/>
      <c r="P396" s="246" t="n"/>
      <c r="Q396" s="246" t="n"/>
      <c r="R396" s="246" t="n"/>
      <c r="S396" s="249" t="n"/>
      <c r="T396" s="547" t="n"/>
      <c r="U396" s="444" t="n"/>
      <c r="X396" s="80" t="n"/>
      <c r="Y396" s="189" t="n"/>
      <c r="Z396" s="189" t="n"/>
      <c r="AA396" s="22">
        <f>AN396+AP396+AR396+AZ396+BB396+BG396+BJ396+BM396+BT396+BW396+BY396+AC396+AI396+BP396+AK396</f>
        <v/>
      </c>
      <c r="AB396" s="336">
        <f>IF(X396&gt;0,AB$381,0)</f>
        <v/>
      </c>
      <c r="AC396" s="337">
        <f>IF(AB396&gt;0,AC$381,0)</f>
        <v/>
      </c>
      <c r="AD396" s="366">
        <f>AB396*M396</f>
        <v/>
      </c>
      <c r="AE396" s="337">
        <f>AC396*M396</f>
        <v/>
      </c>
      <c r="AF396" s="332" t="n"/>
      <c r="AG396" s="332" t="n"/>
      <c r="AH396" s="225">
        <f>IF(AF396&gt;2500000,AQ$2,IF(AF396&gt;1000000,AR$2,IF(AF396&gt;750000,AS$2,IF(AF396&gt;500000,AT$2,IF(AF396&lt;500000,AU$2)))))</f>
        <v/>
      </c>
      <c r="AI396" s="31">
        <f>IF(AH396=AQ$2,20,IF(AH396=AR$2,15,IF(AH396=AS$2,10,IF(AH396=AT$2,5,IF(AH396=AU$2,0)))))</f>
        <v/>
      </c>
      <c r="AJ396" s="284" t="n"/>
      <c r="AK396" s="31">
        <f>IF(AJ396&gt;84,20,IF(AJ396&gt;80,15,IF(AJ396&gt;75,10,IF(AJ396&gt;70,5,IF(AJ396&gt;49,0,IF(AJ396&lt;1,0,IF(AJ396&lt;20,-20,IF(AJ396&lt;30,-15,IF(AJ396&lt;40,-10,IF(AJ396&lt;50,-5))))))))))</f>
        <v/>
      </c>
      <c r="AL396" s="22" t="n"/>
      <c r="AM396" s="550" t="n"/>
      <c r="AN396" s="22">
        <f>IF(AM396=$AN$1,20,IF(AM396=$AO$1,17,IF(AM396=$AP$1,12,IF(AM396=$AQ$1,5,IF(AM396=$AR$1,0)))))</f>
        <v/>
      </c>
      <c r="AP396" s="31" t="n"/>
      <c r="AQ396" s="175" t="n"/>
      <c r="AR396" s="548">
        <f>IF(AQ396=$AS$1,20,IF(AQ396=$AU$1,18,IF(AQ396=$AW$1,14,IF(AQ396=$AY$1,10,IF(AQ396=$BA$1,5,IF(AQ396=$BC$1,0,IF(AQ396=$BD$1,-2.5)))))))</f>
        <v/>
      </c>
      <c r="AS396" s="189" t="n"/>
      <c r="AT396" s="22">
        <f>IF(AS396&lt;1,5,IF(AS396&lt;2,0,IF(AS396&gt;2,-5, IF(AS396=0,5,IF(AS396&lt;0,-7)))))</f>
        <v/>
      </c>
      <c r="AU396" s="189" t="n"/>
      <c r="AV396" s="22">
        <f>IF(AU396&lt;0,-7,IF(AU396&lt;15,5,IF(AU396&lt;25,2,IF(AU396=25,-5,IF(AU396&gt;25,0)))))</f>
        <v/>
      </c>
      <c r="AW396" s="189" t="n"/>
      <c r="AX396" s="22">
        <f>IF(AW396=1,5,IF(AW396&lt;1,5,IF(AW396&gt;1,0)))</f>
        <v/>
      </c>
      <c r="AY396" s="189" t="n"/>
      <c r="AZ396" s="189">
        <f>IF(AY396=$AS$1,20,IF(AY396=$AU$1,18,IF(AY396=$AW$1,14,IF(AY396=$AY$1,10,IF(AY396=$BA$1,5,IF(AY396=$BC$1,0,IF(AY396=$BD$1,-2.5)))))))</f>
        <v/>
      </c>
      <c r="BA396" s="18" t="n"/>
      <c r="BB396" s="548">
        <f>IF(BA396&gt;0.05,2,IF(BA396&gt;0,1,IF(BA396&lt;-0.05,-1,IF(BA396&lt;0.1,-2))))</f>
        <v/>
      </c>
      <c r="BC396" s="554" t="n">
        <v>45657</v>
      </c>
      <c r="BD396" s="22" t="n"/>
      <c r="BE396" s="22">
        <f>X396</f>
        <v/>
      </c>
      <c r="BF396" s="18">
        <f>IF(BD396&gt;0,(BE396-BD396)/BD396,0)</f>
        <v/>
      </c>
      <c r="BG396" s="548">
        <f>IF(BF396&gt;0.05,4,IF(BF396&gt;0,2,IF(BF396&lt;-0.05,-2,IF(BF396&lt;0.1,-4))))</f>
        <v/>
      </c>
      <c r="BH396" s="225" t="n"/>
      <c r="BI396" s="225">
        <f>BH396*M396</f>
        <v/>
      </c>
      <c r="BJ396" s="225">
        <f>IF(BH396&gt;5,-1,IF(BH396&gt;4,0,IF(BH396&gt;3,1,IF(BH396&gt;2,2,IF(BH396&gt;1,2, IF(BH396=0,2,IF(BH396&lt;-5,-2,IF(BH396&lt;4,2,IF(BH396&lt;0,1)))))))))</f>
        <v/>
      </c>
      <c r="BK396" s="31" t="n"/>
      <c r="BL396" s="31">
        <f>BK396*M396</f>
        <v/>
      </c>
      <c r="BM396" s="548">
        <f>IF(BK396&gt;40,4,IF(BK396&gt;30,3.5,IF(BK396&gt;20,3,IF(BK396&gt;10,2,IF(BK396&gt;0,1,IF(BK396=0,0.5,IF(BK396&lt;-40,-4,IF(BK396&lt;-30,-3,IF(BK396&lt;-20,-2.5,IF(BK396&lt;-10,-2,IF(BK396&lt;0,0)))))))))))</f>
        <v/>
      </c>
      <c r="BN396" s="61" t="n"/>
      <c r="BO396" s="61">
        <f>BN396*M396</f>
        <v/>
      </c>
      <c r="BP396" s="548">
        <f>IF(BN396&lt;10,5,IF(BN396&lt;20,4,IF(BN396&lt;30,3,IF(BN396&lt;40,2,IF(BN396&lt;50,1,IF(BN396=50,0,IF(BN396&gt;90,-5,IF(BN396&gt;80,-4,IF(BN396&gt;70,-3,IF(BN396&gt;60,-2,IF(BN396&gt;50,-1,0)))))))))))</f>
        <v/>
      </c>
      <c r="BQ396" s="206" t="n"/>
      <c r="BR396" s="61" t="n"/>
      <c r="BS396" s="337">
        <f>BR396*M396</f>
        <v/>
      </c>
      <c r="BT396" s="225">
        <f>IF(BR396=1,20,IF(BR396&gt;0.9,16,IF(BR396&gt;0.8,12,IF(BR396&gt;0.7,8,IF(BR396&gt;0.6,4,IF(BR396&gt;0.5,0,IF(BR396&gt;0.4,-1,IF(BR396&gt;0.3,-2,IF(BR396&gt;0.2,-3,IF(BR396&gt;0.1,-4,IF(BR396&gt;0,-5,IF(BR396=0,-5))))))))))))</f>
        <v/>
      </c>
      <c r="BU396" s="61" t="n"/>
      <c r="BV396" s="548" t="n"/>
      <c r="BW396" s="548">
        <f>IF(BV396=$BZ$1,8,IF(BV396=$CA$1,4,IF(BV396=$CB$1,0,IF(BV396=$CC$1,-4,IF(BV396=$CE$1,-8)))))</f>
        <v/>
      </c>
      <c r="BX396" s="206" t="inlineStr">
        <is>
          <t>˄</t>
        </is>
      </c>
      <c r="BY396" s="206">
        <f>IF(BX396=BR$1,5,IF(BX396=BV$1,0,IF(BX396=BX$1,-5)))</f>
        <v/>
      </c>
      <c r="BZ396" s="554" t="n"/>
      <c r="CA396" s="548" t="inlineStr">
        <is>
          <t>Buy</t>
        </is>
      </c>
      <c r="CB396" s="61" t="n"/>
      <c r="CC396" s="61" t="n"/>
      <c r="CD396" s="332" t="n"/>
      <c r="CL396" s="332" t="n"/>
    </row>
    <row r="397" hidden="1" ht="15.75" customHeight="1" s="545">
      <c r="B397" s="246" t="n"/>
      <c r="C397" s="246" t="n"/>
      <c r="D397" s="246" t="n"/>
      <c r="E397" s="246" t="n"/>
      <c r="F397" s="246" t="n"/>
      <c r="G397" s="246" t="n"/>
      <c r="H397" s="246" t="n"/>
      <c r="I397" s="246" t="n"/>
      <c r="J397" s="246" t="n"/>
      <c r="K397" s="246" t="n"/>
      <c r="L397" s="270" t="n"/>
      <c r="M397" s="358" t="n"/>
      <c r="N397" s="335" t="n"/>
      <c r="O397" s="246" t="n"/>
      <c r="P397" s="246" t="n"/>
      <c r="Q397" s="246" t="n"/>
      <c r="R397" s="246" t="n"/>
      <c r="S397" s="249" t="n"/>
      <c r="T397" s="443" t="n"/>
      <c r="U397" s="33" t="n"/>
      <c r="X397" s="80" t="n"/>
      <c r="Y397" s="189" t="n"/>
      <c r="Z397" s="189" t="n"/>
      <c r="AA397" s="22">
        <f>AN397+AP397+AR397+AZ397+BB397+BG397+BJ397+BM397+BT397+BW397+BY397+AC397+AI397+BP397+AK397</f>
        <v/>
      </c>
      <c r="AB397" s="336">
        <f>IF(X397&gt;0,AB$381,0)</f>
        <v/>
      </c>
      <c r="AC397" s="337">
        <f>IF(AB397&gt;0,AC$381,0)</f>
        <v/>
      </c>
      <c r="AD397" s="366">
        <f>AB397*M397</f>
        <v/>
      </c>
      <c r="AE397" s="337">
        <f>AC397*M397</f>
        <v/>
      </c>
      <c r="AF397" s="332" t="n"/>
      <c r="AG397" s="332" t="n"/>
      <c r="AH397" s="225">
        <f>IF(AF397&gt;2500000,AQ$2,IF(AF397&gt;1000000,AR$2,IF(AF397&gt;750000,AS$2,IF(AF397&gt;500000,AT$2,IF(AF397&lt;500000,AU$2)))))</f>
        <v/>
      </c>
      <c r="AI397" s="31">
        <f>IF(AH397=AQ$2,20,IF(AH397=AR$2,15,IF(AH397=AS$2,10,IF(AH397=AT$2,5,IF(AH397=AU$2,0)))))</f>
        <v/>
      </c>
      <c r="AJ397" s="284" t="n"/>
      <c r="AK397" s="31">
        <f>IF(AJ397&gt;84,20,IF(AJ397&gt;80,15,IF(AJ397&gt;75,10,IF(AJ397&gt;70,5,IF(AJ397&gt;49,0,IF(AJ397&lt;1,0,IF(AJ397&lt;20,-20,IF(AJ397&lt;30,-15,IF(AJ397&lt;40,-10,IF(AJ397&lt;50,-5))))))))))</f>
        <v/>
      </c>
      <c r="AL397" s="22" t="n"/>
      <c r="AM397" s="550" t="n"/>
      <c r="AN397" s="22">
        <f>IF(AM397=$AN$1,20,IF(AM397=$AO$1,17,IF(AM397=$AP$1,12,IF(AM397=$AQ$1,5,IF(AM397=$AR$1,0)))))</f>
        <v/>
      </c>
      <c r="AP397" s="31" t="n"/>
      <c r="AQ397" s="175" t="n"/>
      <c r="AR397" s="548">
        <f>IF(AQ397=$AS$1,20,IF(AQ397=$AU$1,18,IF(AQ397=$AW$1,14,IF(AQ397=$AY$1,10,IF(AQ397=$BA$1,5,IF(AQ397=$BC$1,0,IF(AQ397=$BD$1,-2.5)))))))</f>
        <v/>
      </c>
      <c r="AS397" s="189" t="n"/>
      <c r="AT397" s="22">
        <f>IF(AS397&lt;1,5,IF(AS397&lt;2,0,IF(AS397&gt;2,-5, IF(AS397=0,5,IF(AS397&lt;0,-7)))))</f>
        <v/>
      </c>
      <c r="AU397" s="189" t="n"/>
      <c r="AV397" s="22">
        <f>IF(AU397&lt;0,-7,IF(AU397&lt;15,5,IF(AU397&lt;25,2,IF(AU397=25,-5,IF(AU397&gt;25,0)))))</f>
        <v/>
      </c>
      <c r="AW397" s="189" t="n"/>
      <c r="AX397" s="22">
        <f>IF(AW397=1,5,IF(AW397&lt;1,5,IF(AW397&gt;1,0)))</f>
        <v/>
      </c>
      <c r="AY397" s="189" t="n"/>
      <c r="AZ397" s="189">
        <f>IF(AY397=$AS$1,20,IF(AY397=$AU$1,18,IF(AY397=$AW$1,14,IF(AY397=$AY$1,10,IF(AY397=$BA$1,5,IF(AY397=$BC$1,0,IF(AY397=$BD$1,-2.5)))))))</f>
        <v/>
      </c>
      <c r="BA397" s="18" t="n"/>
      <c r="BB397" s="548">
        <f>IF(BA397&gt;0.05,2,IF(BA397&gt;0,1,IF(BA397&lt;-0.05,-1,IF(BA397&lt;0.1,-2))))</f>
        <v/>
      </c>
      <c r="BC397" s="554" t="n">
        <v>45657</v>
      </c>
      <c r="BD397" s="22" t="n"/>
      <c r="BE397" s="22">
        <f>X397</f>
        <v/>
      </c>
      <c r="BF397" s="18">
        <f>IF(BD397&gt;0,(BE397-BD397)/BD397,0)</f>
        <v/>
      </c>
      <c r="BG397" s="548">
        <f>IF(BF397&gt;0.05,4,IF(BF397&gt;0,2,IF(BF397&lt;-0.05,-2,IF(BF397&lt;0.1,-4))))</f>
        <v/>
      </c>
      <c r="BH397" s="225" t="n"/>
      <c r="BI397" s="225">
        <f>BH397*M397</f>
        <v/>
      </c>
      <c r="BJ397" s="225">
        <f>IF(BH397&gt;5,-1,IF(BH397&gt;4,0,IF(BH397&gt;3,1,IF(BH397&gt;2,2,IF(BH397&gt;1,2, IF(BH397=0,2,IF(BH397&lt;-5,-2,IF(BH397&lt;4,2,IF(BH397&lt;0,1)))))))))</f>
        <v/>
      </c>
      <c r="BK397" s="31" t="n"/>
      <c r="BL397" s="31">
        <f>BK397*M397</f>
        <v/>
      </c>
      <c r="BM397" s="548">
        <f>IF(BK397&gt;40,4,IF(BK397&gt;30,3.5,IF(BK397&gt;20,3,IF(BK397&gt;10,2,IF(BK397&gt;0,1,IF(BK397=0,0.5,IF(BK397&lt;-40,-4,IF(BK397&lt;-30,-3,IF(BK397&lt;-20,-2.5,IF(BK397&lt;-10,-2,IF(BK397&lt;0,0)))))))))))</f>
        <v/>
      </c>
      <c r="BN397" s="61" t="n"/>
      <c r="BO397" s="61">
        <f>BN397*M397</f>
        <v/>
      </c>
      <c r="BP397" s="548">
        <f>IF(BN397&lt;10,5,IF(BN397&lt;20,4,IF(BN397&lt;30,3,IF(BN397&lt;40,2,IF(BN397&lt;50,1,IF(BN397=50,0,IF(BN397&gt;90,-5,IF(BN397&gt;80,-4,IF(BN397&gt;70,-3,IF(BN397&gt;60,-2,IF(BN397&gt;50,-1,0)))))))))))</f>
        <v/>
      </c>
      <c r="BQ397" s="206" t="n"/>
      <c r="BR397" s="61" t="n"/>
      <c r="BS397" s="337">
        <f>BR397*M397</f>
        <v/>
      </c>
      <c r="BT397" s="225">
        <f>IF(BR397=1,20,IF(BR397&gt;0.9,16,IF(BR397&gt;0.8,12,IF(BR397&gt;0.7,8,IF(BR397&gt;0.6,4,IF(BR397&gt;0.5,0,IF(BR397&gt;0.4,-1,IF(BR397&gt;0.3,-2,IF(BR397&gt;0.2,-3,IF(BR397&gt;0.1,-4,IF(BR397&gt;0,-5,IF(BR397=0,-5))))))))))))</f>
        <v/>
      </c>
      <c r="BU397" s="61" t="n"/>
      <c r="BV397" s="548" t="n"/>
      <c r="BW397" s="548">
        <f>IF(BV397=$BZ$1,8,IF(BV397=$CA$1,4,IF(BV397=$CB$1,0,IF(BV397=$CC$1,-4,IF(BV397=$CE$1,-8)))))</f>
        <v/>
      </c>
      <c r="BX397" s="206" t="inlineStr">
        <is>
          <t>˄</t>
        </is>
      </c>
      <c r="BY397" s="206">
        <f>IF(BX397=BR$1,5,IF(BX397=BV$1,0,IF(BX397=BX$1,-5)))</f>
        <v/>
      </c>
      <c r="BZ397" s="554" t="n"/>
      <c r="CA397" s="548" t="inlineStr">
        <is>
          <t>Buy</t>
        </is>
      </c>
      <c r="CB397" s="61" t="n"/>
      <c r="CC397" s="61" t="n"/>
      <c r="CD397" s="332" t="n"/>
      <c r="CL397" s="332" t="n"/>
    </row>
    <row r="398" ht="16" customHeight="1" s="545">
      <c r="B398" s="246" t="n"/>
      <c r="C398" s="246" t="n"/>
      <c r="D398" s="246" t="n"/>
      <c r="E398" s="246" t="n"/>
      <c r="F398" s="246" t="n"/>
      <c r="G398" s="246" t="n"/>
      <c r="H398" s="246" t="n"/>
      <c r="I398" s="246" t="n"/>
      <c r="J398" s="246" t="n"/>
      <c r="K398" s="246" t="n"/>
      <c r="L398" s="270" t="n"/>
      <c r="M398" s="358" t="n"/>
      <c r="N398" s="335" t="n"/>
      <c r="O398" s="246" t="n"/>
      <c r="P398" s="246" t="n"/>
      <c r="Q398" s="246" t="n"/>
      <c r="R398" s="246" t="n"/>
      <c r="S398" s="249" t="n"/>
      <c r="T398" s="443" t="n"/>
      <c r="U398" s="33" t="n"/>
      <c r="X398" s="80" t="n"/>
      <c r="Y398" s="80" t="n"/>
      <c r="Z398" s="80" t="n"/>
      <c r="AA398" s="80" t="n"/>
      <c r="AB398" s="80" t="n"/>
      <c r="AC398" s="80" t="n"/>
      <c r="AD398" s="80" t="n"/>
      <c r="AE398" s="80" t="n"/>
      <c r="AF398" s="80" t="n"/>
      <c r="AG398" s="80" t="n"/>
      <c r="AH398" s="80" t="n"/>
      <c r="AI398" s="80" t="n"/>
      <c r="AJ398" s="80" t="n"/>
      <c r="AK398" s="80" t="n"/>
      <c r="AL398" s="80" t="n"/>
      <c r="AM398" s="80" t="n"/>
      <c r="AN398" s="80" t="n"/>
      <c r="AO398" s="80" t="n"/>
      <c r="AP398" s="80" t="n"/>
      <c r="AQ398" s="80" t="n"/>
      <c r="AR398" s="80" t="n"/>
      <c r="AS398" s="80" t="n"/>
      <c r="AT398" s="80" t="n"/>
      <c r="AU398" s="80" t="n"/>
      <c r="AV398" s="80" t="n"/>
      <c r="AW398" s="80" t="n"/>
      <c r="AX398" s="80" t="n"/>
      <c r="AY398" s="80" t="n"/>
      <c r="AZ398" s="80" t="n"/>
      <c r="BA398" s="80" t="n"/>
      <c r="BB398" s="80" t="n"/>
      <c r="BC398" s="80" t="n"/>
      <c r="BD398" s="80" t="n"/>
      <c r="BE398" s="80" t="n"/>
      <c r="BF398" s="80" t="n"/>
      <c r="BG398" s="80" t="n"/>
      <c r="BH398" s="80" t="n"/>
      <c r="BI398" s="80" t="n"/>
      <c r="BJ398" s="80" t="n"/>
      <c r="BK398" s="80" t="n"/>
      <c r="BL398" s="80" t="n"/>
      <c r="BM398" s="80" t="n"/>
      <c r="BN398" s="80" t="n"/>
      <c r="BO398" s="80" t="n"/>
      <c r="BP398" s="80" t="n"/>
      <c r="BQ398" s="80" t="n"/>
      <c r="BR398" s="80" t="n"/>
      <c r="BS398" s="80" t="n"/>
      <c r="BT398" s="80" t="n"/>
      <c r="BU398" s="80" t="n"/>
      <c r="BV398" s="80" t="n"/>
      <c r="BW398" s="80" t="n"/>
      <c r="BX398" s="80" t="n"/>
      <c r="BY398" s="80" t="n"/>
      <c r="BZ398" s="80" t="n"/>
      <c r="CA398" s="548" t="n"/>
      <c r="CB398" s="61" t="n"/>
      <c r="CC398" s="61" t="n"/>
      <c r="CD398" s="332" t="n"/>
      <c r="CL398" s="332" t="n"/>
    </row>
    <row r="399" ht="17" customHeight="1" s="545">
      <c r="B399" s="246" t="n"/>
      <c r="C399" s="246" t="n"/>
      <c r="D399" s="246" t="n"/>
      <c r="E399" s="246" t="n"/>
      <c r="F399" s="246" t="n"/>
      <c r="G399" s="246" t="n"/>
      <c r="H399" s="246" t="n"/>
      <c r="I399" s="246" t="n"/>
      <c r="J399" s="246" t="n"/>
      <c r="K399" s="246" t="n"/>
      <c r="L399" s="270" t="n"/>
      <c r="M399" s="358" t="n"/>
      <c r="N399" s="335" t="n"/>
      <c r="O399" s="246" t="n"/>
      <c r="P399" s="246" t="n"/>
      <c r="Q399" s="246" t="n"/>
      <c r="R399" s="246" t="n"/>
      <c r="S399" s="249" t="n"/>
      <c r="T399" s="456" t="inlineStr">
        <is>
          <t>XSW</t>
        </is>
      </c>
      <c r="U399" s="444" t="inlineStr">
        <is>
          <t>Software &amp; Services</t>
        </is>
      </c>
      <c r="X399" s="80" t="n"/>
      <c r="Y399" s="80" t="n"/>
      <c r="Z399" s="80" t="n"/>
      <c r="AA399" s="80" t="n"/>
      <c r="AB399" s="455">
        <f>VLOOKUP(CLEAN(TRIM(T399)), 'ETF''s'!$B$7:$C$42, 2, FALSE)</f>
        <v/>
      </c>
      <c r="AC399" s="506">
        <f>VLOOKUP(CLEAN(TRIM(T399)), 'ETF''s'!$B$7:$D$42, 3, FALSE)</f>
        <v/>
      </c>
      <c r="AD399" s="80" t="n"/>
      <c r="AE399" s="80" t="n"/>
      <c r="AF399" s="80" t="n"/>
      <c r="AG399" s="80" t="n"/>
      <c r="AH399" s="80" t="n"/>
      <c r="AI399" s="80" t="n"/>
      <c r="AJ399" s="80" t="n"/>
      <c r="AK399" s="80" t="n"/>
      <c r="AL399" s="80" t="n"/>
      <c r="AM399" s="80" t="n"/>
      <c r="AN399" s="80" t="n"/>
      <c r="AO399" s="80" t="n"/>
      <c r="AP399" s="80" t="n"/>
      <c r="AQ399" s="80" t="n"/>
      <c r="AR399" s="80" t="n"/>
      <c r="AS399" s="80" t="n"/>
      <c r="AT399" s="80" t="n"/>
      <c r="AU399" s="80" t="n"/>
      <c r="AV399" s="80" t="n"/>
      <c r="AW399" s="80" t="n"/>
      <c r="AX399" s="80" t="n"/>
      <c r="AY399" s="80" t="n"/>
      <c r="AZ399" s="80" t="n"/>
      <c r="BA399" s="80" t="n"/>
      <c r="BB399" s="80" t="n"/>
      <c r="BC399" s="80" t="n"/>
      <c r="BD399" s="80" t="n"/>
      <c r="BE399" s="80" t="n"/>
      <c r="BF399" s="80" t="n"/>
      <c r="BG399" s="80" t="n"/>
      <c r="BH399" s="80" t="n"/>
      <c r="BI399" s="80" t="n"/>
      <c r="BJ399" s="80" t="n"/>
      <c r="BK399" s="80" t="n"/>
      <c r="BL399" s="80" t="n"/>
      <c r="BM399" s="80" t="n"/>
      <c r="BN399" s="80" t="n"/>
      <c r="BO399" s="80" t="n"/>
      <c r="BP399" s="80" t="n"/>
      <c r="BQ399" s="80" t="n"/>
      <c r="BR399" s="80" t="n"/>
      <c r="BS399" s="80" t="n"/>
      <c r="BT399" s="80" t="n"/>
      <c r="BU399" s="80" t="n"/>
      <c r="BV399" s="80" t="n"/>
      <c r="BW399" s="80" t="n"/>
      <c r="BX399" s="80" t="n"/>
      <c r="BY399" s="80" t="n"/>
      <c r="BZ399" s="80" t="n"/>
      <c r="CA399" s="548" t="n"/>
      <c r="CB399" s="61" t="n"/>
      <c r="CC399" s="61" t="n"/>
      <c r="CD399" s="332" t="n"/>
      <c r="CL399" s="332" t="n"/>
      <c r="CR399" t="inlineStr">
        <is>
          <t>Software &amp; Services</t>
        </is>
      </c>
    </row>
    <row r="400">
      <c r="B400" s="246" t="n"/>
      <c r="C400" s="246" t="n"/>
      <c r="D400" s="246" t="n"/>
      <c r="E400" s="246" t="n"/>
      <c r="F400" s="246" t="n"/>
      <c r="G400" s="246" t="n"/>
      <c r="H400" s="246" t="n"/>
      <c r="I400" s="246" t="n"/>
      <c r="J400" s="246" t="n"/>
      <c r="K400" s="246" t="n"/>
      <c r="L400" s="270" t="n"/>
      <c r="M400" s="358" t="n"/>
      <c r="N400" s="335" t="n"/>
      <c r="O400" s="246" t="n"/>
      <c r="P400" s="246" t="n"/>
      <c r="Q400" s="246" t="n"/>
      <c r="R400" s="246" t="n"/>
      <c r="S400" s="249">
        <f>IF(BN400&lt;30,$BX$1,IF(BN400&gt;70,$BR$1,$BV$1))</f>
        <v/>
      </c>
      <c r="T400" s="246" t="n"/>
      <c r="U400" s="547" t="inlineStr">
        <is>
          <t>APP</t>
        </is>
      </c>
      <c r="V400" t="inlineStr">
        <is>
          <t>AppLovin Corporation</t>
        </is>
      </c>
      <c r="X400" s="80" t="n">
        <v>569.62</v>
      </c>
      <c r="Y400" s="189" t="n"/>
      <c r="Z400" s="189" t="n"/>
      <c r="AA400" s="22">
        <f>AN400+AP400+AR400+AZ400+BB400+BG400+BJ400+BM400+BT400+BW400+BY400+AC400+AI400+BP400+AK400</f>
        <v/>
      </c>
      <c r="AB400" s="266">
        <f>IF(X400&gt;0,AB$399,0)</f>
        <v/>
      </c>
      <c r="AC400" s="22">
        <f>IF(AB400&gt;0,AC$399,0)</f>
        <v/>
      </c>
      <c r="AD400" s="366">
        <f>AB400*M497</f>
        <v/>
      </c>
      <c r="AE400" s="337">
        <f>AC400*M497</f>
        <v/>
      </c>
      <c r="AF400" s="332" t="n">
        <v>3285447</v>
      </c>
      <c r="AG400" s="332" t="n">
        <v>1227512</v>
      </c>
      <c r="AH400" s="225">
        <f>IF(AF400&gt;2500000,AQ$2,IF(AF400&gt;1000000,AR$2,IF(AF400&gt;750000,AS$2,IF(AF400&gt;500000,AT$2,IF(AF400&lt;500000,AU$2)))))</f>
        <v/>
      </c>
      <c r="AI400" s="31">
        <f>IF(AH400=AQ$2,20,IF(AH400=AR$2,15,IF(AH400=AS$2,10,IF(AH400=AT$2,5,IF(AH400=AU$2,0)))))</f>
        <v/>
      </c>
      <c r="AJ400" s="284" t="n">
        <v>85</v>
      </c>
      <c r="AK400" s="31">
        <f>IF(AJ400&gt;84,20,IF(AJ400&gt;80,15,IF(AJ400&gt;75,10,IF(AJ400&gt;70,5,IF(AJ400&gt;49,0,IF(AJ400&lt;1,0,IF(AJ400&lt;20,-20,IF(AJ400&lt;30,-15,IF(AJ400&lt;40,-10,IF(AJ400&lt;50,-5))))))))))</f>
        <v/>
      </c>
      <c r="AL400" s="22" t="n"/>
      <c r="AM400" s="414" t="inlineStr">
        <is>
          <t>A</t>
        </is>
      </c>
      <c r="AN400" s="22">
        <f>IF(AM400=$AN$1,20,IF(AM400=$AO$1,17,IF(AM400=$AP$1,12,IF(AM400=$AQ$1,5,IF(AM400=$AR$1,0)))))</f>
        <v/>
      </c>
      <c r="AP400" s="31" t="n"/>
      <c r="AQ400" s="239" t="inlineStr">
        <is>
          <t>Bullish</t>
        </is>
      </c>
      <c r="AR400" s="548">
        <f>IF(AQ400=$AS$1,20,IF(AQ400=$AU$1,18,IF(AQ400=$AW$1,14,IF(AQ400=$AY$1,10,IF(AQ400=$BA$1,5,IF(AQ400=$BC$1,0,IF(AQ400=$BD$1,-2.5)))))))</f>
        <v/>
      </c>
      <c r="AS400" s="189" t="n">
        <v>3.01</v>
      </c>
      <c r="AT400" s="22">
        <f>IF(AS400&lt;1,5,IF(AS400&lt;2,0,IF(AS400&gt;2,-5, IF(AS400=0,5,IF(AS400&lt;0,-7)))))</f>
        <v/>
      </c>
      <c r="AU400" s="189" t="n">
        <v>76.29000000000001</v>
      </c>
      <c r="AV400" s="22">
        <f>IF(AU400&lt;1,5,IF(AU400&lt;2,0,IF(AU400&gt;2,-5, IF(AU400=0,5,IF(AU400&lt;0,-7)))))</f>
        <v/>
      </c>
      <c r="AW400" s="189" t="n">
        <v>3.81</v>
      </c>
      <c r="AX400" s="22">
        <f>IF(AW400=1,5,IF(AW400&lt;1,5,IF(AW400&gt;1,0)))</f>
        <v/>
      </c>
      <c r="AY400" s="178" t="inlineStr">
        <is>
          <t>V Bearish</t>
        </is>
      </c>
      <c r="AZ400" s="189">
        <f>IF(AY400=$AS$1,20,IF(AY400=$AU$1,18,IF(AY400=$AW$1,14,IF(AY400=$AY$1,10,IF(AY400=$BA$1,5,IF(AY400=$BC$1,0,IF(AY400=$BD$1,-2.5)))))))</f>
        <v/>
      </c>
      <c r="BA400" s="18" t="n">
        <v>2.935</v>
      </c>
      <c r="BB400" s="548">
        <f>IF(BA400&gt;0.05,2,IF(BA400&gt;0,1,IF(BA400&lt;-0.05,-1,IF(BA400&lt;0.1,-2))))</f>
        <v/>
      </c>
      <c r="BC400" s="554" t="n">
        <v>45657</v>
      </c>
      <c r="BD400" s="22" t="n">
        <v>323.83</v>
      </c>
      <c r="BE400" s="22">
        <f>X400</f>
        <v/>
      </c>
      <c r="BF400" s="18">
        <f>IF(BD400&gt;0,(BE400-BD400)/BD400,0)</f>
        <v/>
      </c>
      <c r="BG400" s="548">
        <f>IF(BF400&gt;0.05,4,IF(BF400&gt;0,2,IF(BF400&lt;-0.05,-2,IF(BF400&lt;0.1,-4))))</f>
        <v/>
      </c>
      <c r="BH400" s="225" t="n">
        <v>2.5</v>
      </c>
      <c r="BI400" s="225">
        <f>BH400*M497</f>
        <v/>
      </c>
      <c r="BJ400" s="225">
        <f>IF(BH400&gt;5,-1,IF(BH400&gt;4,0,IF(BH400&gt;3,1,IF(BH400&gt;2,2,IF(BH400&gt;1,2, IF(BH400=0,2,IF(BH400&lt;-5,-2,IF(BH400&lt;4,2,IF(BH400&lt;0,1)))))))))</f>
        <v/>
      </c>
      <c r="BK400" s="31" t="n">
        <v>28</v>
      </c>
      <c r="BL400" s="31">
        <f>BK400*M497</f>
        <v/>
      </c>
      <c r="BM400" s="548">
        <f>IF(BK400&gt;40,4,IF(BK400&gt;30,3.5,IF(BK400&gt;20,3,IF(BK400&gt;10,2,IF(BK400&gt;0,1,IF(BK400=0,0.5,IF(BK400&lt;-40,-4,IF(BK400&lt;-30,-3,IF(BK400&lt;-20,-2.5,IF(BK400&lt;-10,-2,IF(BK400&lt;0,0)))))))))))</f>
        <v/>
      </c>
      <c r="BN400" s="61" t="n">
        <v>6</v>
      </c>
      <c r="BO400" s="61">
        <f>BN400*M400</f>
        <v/>
      </c>
      <c r="BP400" s="548">
        <f>IF(BN400&lt;10,5,IF(BN400&lt;20,4,IF(BN400&lt;30,3,IF(BN400&lt;40,2,IF(BN400&lt;50,1,IF(BN400=50,0,IF(BN400&gt;90,-5,IF(BN400&gt;80,-4,IF(BN400&gt;70,-3,IF(BN400&gt;60,-2,IF(BN400&gt;50,-1,0)))))))))))</f>
        <v/>
      </c>
      <c r="BQ400" s="206" t="n"/>
      <c r="BR400" s="61" t="n">
        <v>0.71</v>
      </c>
      <c r="BS400" s="337">
        <f>BR400*M400</f>
        <v/>
      </c>
      <c r="BT400" s="225">
        <f>IF(BR400=1,20,IF(BR400&gt;0.9,16,IF(BR400&gt;0.8,12,IF(BR400&gt;0.7,8,IF(BR400&gt;0.6,4,IF(BR400&gt;0.5,0,IF(BR400&gt;0.4,-1,IF(BR400&gt;0.3,-2,IF(BR400&gt;0.2,-3,IF(BR400&gt;0.1,-4,IF(BR400&gt;0,-5,IF(BR400=0,-5))))))))))))</f>
        <v/>
      </c>
      <c r="BU400" s="61" t="n"/>
      <c r="BV400" s="548" t="inlineStr">
        <is>
          <t>V Bull</t>
        </is>
      </c>
      <c r="BW400" s="548">
        <f>IF(BV400=$BZ$1,8,IF(BV400=$CA$1,4,IF(BV400=$CB$1,0,IF(BV400=$CC$1,-4,IF(BV400=$CE$1,-8)))))</f>
        <v/>
      </c>
      <c r="BX400" s="206" t="inlineStr">
        <is>
          <t>˄</t>
        </is>
      </c>
      <c r="BY400" s="206">
        <f>IF(BX400=BR$1,5,IF(BX400=BV$1,0,IF(BX400=BX$1,-5)))</f>
        <v/>
      </c>
      <c r="BZ400" s="554" t="n"/>
      <c r="CA400" s="548" t="inlineStr">
        <is>
          <t>Buy</t>
        </is>
      </c>
      <c r="CE400" t="inlineStr">
        <is>
          <t>IT</t>
        </is>
      </c>
      <c r="CF400" t="inlineStr">
        <is>
          <t>Software &amp; Services</t>
        </is>
      </c>
      <c r="CG400" t="inlineStr">
        <is>
          <t>Software</t>
        </is>
      </c>
      <c r="CH400" t="inlineStr">
        <is>
          <t>Application Software</t>
        </is>
      </c>
      <c r="CJ400" t="inlineStr">
        <is>
          <t>Communications/Advertising</t>
        </is>
      </c>
      <c r="CL400" s="332" t="n"/>
      <c r="CR400" t="inlineStr">
        <is>
          <t>APP</t>
        </is>
      </c>
    </row>
    <row r="401">
      <c r="B401" s="246" t="n"/>
      <c r="C401" s="246" t="n"/>
      <c r="D401" s="246" t="n"/>
      <c r="E401" s="246" t="n"/>
      <c r="F401" s="246" t="n"/>
      <c r="G401" s="246" t="n"/>
      <c r="H401" s="246" t="n"/>
      <c r="I401" s="246" t="n"/>
      <c r="J401" s="246" t="inlineStr">
        <is>
          <t>New Mag 7 ??</t>
        </is>
      </c>
      <c r="K401" s="246" t="n"/>
      <c r="L401" s="270" t="n"/>
      <c r="M401" s="358" t="n"/>
      <c r="N401" s="335" t="n"/>
      <c r="O401" s="246" t="n"/>
      <c r="P401" s="246" t="n"/>
      <c r="Q401" s="246" t="n"/>
      <c r="R401" s="246" t="n"/>
      <c r="S401" s="249">
        <f>IF(BN401&lt;30,$BX$1,IF(BN401&gt;70,$BR$1,$BV$1))</f>
        <v/>
      </c>
      <c r="T401" s="246" t="inlineStr">
        <is>
          <t>X</t>
        </is>
      </c>
      <c r="U401" s="547" t="inlineStr">
        <is>
          <t>CYBR</t>
        </is>
      </c>
      <c r="V401" t="inlineStr">
        <is>
          <t xml:space="preserve">CyberArk Software Ltd. </t>
        </is>
      </c>
      <c r="X401" s="80" t="n">
        <v>507.04</v>
      </c>
      <c r="Y401" s="189" t="n"/>
      <c r="Z401" s="189" t="n"/>
      <c r="AA401" s="22">
        <f>AN401+AP401+AR401+AZ401+BB401+BG401+BJ401+BM401+BT401+BW401+BY401+AC401+AI401+BP401+AK401</f>
        <v/>
      </c>
      <c r="AB401" s="266">
        <f>IF(X401&gt;0,AB$399,0)</f>
        <v/>
      </c>
      <c r="AC401" s="22">
        <f>IF(AB401&gt;0,AC$399,0)</f>
        <v/>
      </c>
      <c r="AD401" s="366">
        <f>AB401*M401</f>
        <v/>
      </c>
      <c r="AE401" s="337">
        <f>AC401*M401</f>
        <v/>
      </c>
      <c r="AF401" s="332" t="n">
        <v>995948</v>
      </c>
      <c r="AG401" s="332" t="n">
        <v>-137239</v>
      </c>
      <c r="AH401" s="225">
        <f>IF(AF401&gt;2500000,AQ$2,IF(AF401&gt;1000000,AR$2,IF(AF401&gt;750000,AS$2,IF(AF401&gt;500000,AT$2,IF(AF401&lt;500000,AU$2)))))</f>
        <v/>
      </c>
      <c r="AI401" s="31">
        <f>IF(AH401=AQ$2,20,IF(AH401=AR$2,15,IF(AH401=AS$2,10,IF(AH401=AT$2,5,IF(AH401=AU$2,0)))))</f>
        <v/>
      </c>
      <c r="AJ401" s="284" t="n">
        <v>56</v>
      </c>
      <c r="AK401" s="31">
        <f>IF(AJ401&gt;84,20,IF(AJ401&gt;80,15,IF(AJ401&gt;75,10,IF(AJ401&gt;70,5,IF(AJ401&gt;49,0,IF(AJ401&lt;1,0,IF(AJ401&lt;20,-20,IF(AJ401&lt;30,-15,IF(AJ401&lt;40,-10,IF(AJ401&lt;50,-5))))))))))</f>
        <v/>
      </c>
      <c r="AL401" s="22" t="n"/>
      <c r="AM401" s="414" t="inlineStr">
        <is>
          <t>A</t>
        </is>
      </c>
      <c r="AN401" s="22">
        <f>IF(AM401=$AN$1,20,IF(AM401=$AO$1,17,IF(AM401=$AP$1,12,IF(AM401=$AQ$1,5,IF(AM401=$AR$1,0)))))</f>
        <v/>
      </c>
      <c r="AP401" s="31" t="n"/>
      <c r="AQ401" s="175" t="inlineStr">
        <is>
          <t>Neutral</t>
        </is>
      </c>
      <c r="AR401" s="548">
        <f>IF(AQ401=$AS$1,20,IF(AQ401=$AU$1,18,IF(AQ401=$AW$1,14,IF(AQ401=$AY$1,10,IF(AQ401=$BA$1,5,IF(AQ401=$BC$1,0,IF(AQ401=$BD$1,-2.5)))))))</f>
        <v/>
      </c>
      <c r="AS401" s="189" t="n">
        <v>0.53</v>
      </c>
      <c r="AT401" s="22">
        <f>IF(AS401&lt;1,5,IF(AS401&lt;2,0,IF(AS401&gt;2,-5, IF(AS401=0,5,IF(AS401&lt;0,-7)))))</f>
        <v/>
      </c>
      <c r="AU401" s="189" t="n">
        <v>150.06</v>
      </c>
      <c r="AV401" s="22">
        <f>IF(AU401&lt;0,-7,IF(AU401&lt;15,5,IF(AU401&lt;25,2,IF(AU401=25,-5,IF(AU401&gt;25,0)))))</f>
        <v/>
      </c>
      <c r="AW401" s="189" t="n">
        <v>-6.5</v>
      </c>
      <c r="AX401" s="22">
        <f>IF(AW401=1,5,IF(AW401&lt;1,5,IF(AW401&gt;1,0)))</f>
        <v/>
      </c>
      <c r="AY401" s="178" t="inlineStr">
        <is>
          <t>V Bearish</t>
        </is>
      </c>
      <c r="AZ401" s="189">
        <f>IF(AY401=$AS$1,20,IF(AY401=$AU$1,18,IF(AY401=$AW$1,14,IF(AY401=$AY$1,10,IF(AY401=$BA$1,5,IF(AY401=$BC$1,0,IF(AY401=$BD$1,-2.5)))))))</f>
        <v/>
      </c>
      <c r="BA401" s="18" t="n">
        <v>0.674</v>
      </c>
      <c r="BB401" s="548">
        <f>IF(BA401&gt;0.05,2,IF(BA401&gt;0,1,IF(BA401&lt;-0.05,-1,IF(BA401&lt;0.1,-2))))</f>
        <v/>
      </c>
      <c r="BC401" s="554" t="n">
        <v>45657</v>
      </c>
      <c r="BD401" s="22" t="n">
        <v>333.15</v>
      </c>
      <c r="BE401" s="22">
        <f>X401</f>
        <v/>
      </c>
      <c r="BF401" s="18">
        <f>IF(BD401&gt;0,(BE401-BD401)/BD401,0)</f>
        <v/>
      </c>
      <c r="BG401" s="548">
        <f>IF(BF401&gt;0.05,4,IF(BF401&gt;0,2,IF(BF401&lt;-0.05,-2,IF(BF401&lt;0.1,-4))))</f>
        <v/>
      </c>
      <c r="BH401" s="225" t="n">
        <v>3.5</v>
      </c>
      <c r="BI401" s="225">
        <f>BH401*M401</f>
        <v/>
      </c>
      <c r="BJ401" s="225">
        <f>IF(BH401&gt;5,-1,IF(BH401&gt;4,0,IF(BH401&gt;3,1,IF(BH401&gt;2,2,IF(BH401&gt;1,2, IF(BH401=0,2,IF(BH401&lt;-5,-2,IF(BH401&lt;4,2,IF(BH401&lt;0,1)))))))))</f>
        <v/>
      </c>
      <c r="BK401" s="31" t="n">
        <v>-6</v>
      </c>
      <c r="BL401" s="31">
        <f>BK401*M401</f>
        <v/>
      </c>
      <c r="BM401" s="548">
        <f>IF(BK401&gt;40,4,IF(BK401&gt;30,3.5,IF(BK401&gt;20,3,IF(BK401&gt;10,2,IF(BK401&gt;0,1,IF(BK401=0,0.5,IF(BK401&lt;-40,-4,IF(BK401&lt;-30,-3,IF(BK401&lt;-20,-2.5,IF(BK401&lt;-10,-2,IF(BK401&lt;0,0)))))))))))</f>
        <v/>
      </c>
      <c r="BN401" s="61" t="n">
        <v>29</v>
      </c>
      <c r="BO401" s="61">
        <f>BN401*M401</f>
        <v/>
      </c>
      <c r="BP401" s="548">
        <f>IF(BN401&lt;10,5,IF(BN401&lt;20,4,IF(BN401&lt;30,3,IF(BN401&lt;40,2,IF(BN401&lt;50,1,IF(BN401=50,0,IF(BN401&gt;90,-5,IF(BN401&gt;80,-4,IF(BN401&gt;70,-3,IF(BN401&gt;60,-2,IF(BN401&gt;50,-1,0)))))))))))</f>
        <v/>
      </c>
      <c r="BQ401" s="206" t="n"/>
      <c r="BR401" s="61" t="n">
        <v>0.92</v>
      </c>
      <c r="BS401" s="337">
        <f>BR401*M401</f>
        <v/>
      </c>
      <c r="BT401" s="225">
        <f>IF(BR401=1,20,IF(BR401&gt;0.9,16,IF(BR401&gt;0.8,12,IF(BR401&gt;0.7,8,IF(BR401&gt;0.6,4,IF(BR401&gt;0.5,0,IF(BR401&gt;0.4,-1,IF(BR401&gt;0.3,-2,IF(BR401&gt;0.2,-3,IF(BR401&gt;0.1,-4,IF(BR401&gt;0,-5,IF(BR401=0,-5))))))))))))</f>
        <v/>
      </c>
      <c r="BU401" s="61" t="n"/>
      <c r="BV401" s="548" t="inlineStr">
        <is>
          <t>Bull</t>
        </is>
      </c>
      <c r="BW401" s="548">
        <f>IF(BV401=$BZ$1,8,IF(BV401=$CA$1,4,IF(BV401=$CB$1,0,IF(BV401=$CC$1,-4,IF(BV401=$CE$1,-8)))))</f>
        <v/>
      </c>
      <c r="BX401" s="206" t="inlineStr">
        <is>
          <t>˄</t>
        </is>
      </c>
      <c r="BY401" s="206">
        <f>IF(BX401=BR$1,5,IF(BX401=BV$1,0,IF(BX401=BX$1,-5)))</f>
        <v/>
      </c>
      <c r="BZ401" s="554" t="n"/>
      <c r="CA401" s="548" t="inlineStr">
        <is>
          <t>Buy</t>
        </is>
      </c>
      <c r="CE401" t="inlineStr">
        <is>
          <t>IT</t>
        </is>
      </c>
      <c r="CF401" t="inlineStr">
        <is>
          <t>Software &amp; Services</t>
        </is>
      </c>
      <c r="CG401" t="inlineStr">
        <is>
          <t>Software</t>
        </is>
      </c>
      <c r="CH401" t="inlineStr">
        <is>
          <t>System Infrastructure</t>
        </is>
      </c>
      <c r="CL401" s="332" t="n"/>
      <c r="CR401" t="inlineStr">
        <is>
          <t>CYBR</t>
        </is>
      </c>
    </row>
    <row r="402">
      <c r="B402" s="246" t="n"/>
      <c r="C402" s="246" t="n"/>
      <c r="D402" s="246" t="n"/>
      <c r="E402" s="246" t="n"/>
      <c r="F402" s="246" t="n"/>
      <c r="G402" s="246" t="n"/>
      <c r="H402" s="246" t="n"/>
      <c r="I402" s="246" t="n"/>
      <c r="J402" s="246" t="inlineStr">
        <is>
          <t>New Mag 7 ??</t>
        </is>
      </c>
      <c r="K402" s="246" t="n"/>
      <c r="L402" s="270" t="n"/>
      <c r="M402" s="358" t="n"/>
      <c r="N402" s="335" t="n"/>
      <c r="O402" s="246" t="n"/>
      <c r="P402" s="246" t="n"/>
      <c r="Q402" s="246" t="n"/>
      <c r="R402" s="246" t="n"/>
      <c r="S402" s="249">
        <f>IF(BN402&lt;30,$BX$1,IF(BN402&gt;70,$BR$1,$BV$1))</f>
        <v/>
      </c>
      <c r="T402" s="246" t="inlineStr">
        <is>
          <t>X</t>
        </is>
      </c>
      <c r="U402" s="547" t="inlineStr">
        <is>
          <t>NET</t>
        </is>
      </c>
      <c r="V402" t="inlineStr">
        <is>
          <t>Cloudflare, Inc.</t>
        </is>
      </c>
      <c r="X402" s="80" t="n">
        <v>217.16</v>
      </c>
      <c r="Y402" s="189" t="n"/>
      <c r="Z402" s="189" t="n"/>
      <c r="AA402" s="22">
        <f>AN402+AP402+AR402+AZ402+BB402+BG402+BJ402+BM402+BT402+BW402+BY402+AC402+AI402+BP402+AK402</f>
        <v/>
      </c>
      <c r="AB402" s="266">
        <f>IF(X402&gt;0,AB$399,0)</f>
        <v/>
      </c>
      <c r="AC402" s="22">
        <f>IF(AB402&gt;0,AC$399,0)</f>
        <v/>
      </c>
      <c r="AD402" s="366">
        <f>AB402*M402</f>
        <v/>
      </c>
      <c r="AE402" s="337">
        <f>AC402*M402</f>
        <v/>
      </c>
      <c r="AF402" s="332" t="n">
        <v>441340</v>
      </c>
      <c r="AG402" s="332" t="n">
        <v>-27464</v>
      </c>
      <c r="AH402" s="225">
        <f>IF(AF402&gt;2500000,AQ$2,IF(AF402&gt;1000000,AR$2,IF(AF402&gt;750000,AS$2,IF(AF402&gt;500000,AT$2,IF(AF402&lt;500000,AU$2)))))</f>
        <v/>
      </c>
      <c r="AI402" s="31">
        <f>IF(AH402=AQ$2,20,IF(AH402=AR$2,15,IF(AH402=AS$2,10,IF(AH402=AT$2,5,IF(AH402=AU$2,0)))))</f>
        <v/>
      </c>
      <c r="AJ402" s="284" t="n">
        <v>48</v>
      </c>
      <c r="AK402" s="31">
        <f>IF(AJ402&gt;84,20,IF(AJ402&gt;80,15,IF(AJ402&gt;75,10,IF(AJ402&gt;70,5,IF(AJ402&gt;49,0,IF(AJ402&lt;1,0,IF(AJ402&lt;20,-20,IF(AJ402&lt;30,-15,IF(AJ402&lt;40,-10,IF(AJ402&lt;50,-5))))))))))</f>
        <v/>
      </c>
      <c r="AL402" s="22" t="n"/>
      <c r="AM402" s="414" t="inlineStr">
        <is>
          <t>A</t>
        </is>
      </c>
      <c r="AN402" s="22">
        <f>IF(AM402=$AN$1,20,IF(AM402=$AO$1,17,IF(AM402=$AP$1,12,IF(AM402=$AQ$1,5,IF(AM402=$AR$1,0)))))</f>
        <v/>
      </c>
      <c r="AP402" s="31" t="n"/>
      <c r="AQ402" s="175" t="inlineStr">
        <is>
          <t>Neutral</t>
        </is>
      </c>
      <c r="AR402" s="548">
        <f>IF(AQ402=$AS$1,20,IF(AQ402=$AU$1,18,IF(AQ402=$AW$1,14,IF(AQ402=$AY$1,10,IF(AQ402=$BA$1,5,IF(AQ402=$BC$1,0,IF(AQ402=$BD$1,-2.5)))))))</f>
        <v/>
      </c>
      <c r="AS402" s="189" t="n">
        <v>2.75</v>
      </c>
      <c r="AT402" s="22">
        <f>IF(AS402&lt;1,5,IF(AS402&lt;2,0,IF(AS402&gt;2,-5, IF(AS402=0,5,IF(AS402&lt;0,-7)))))</f>
        <v/>
      </c>
      <c r="AU402" s="189" t="n">
        <v>-619.79</v>
      </c>
      <c r="AV402" s="22">
        <f>IF(AU402&lt;0,-7,IF(AU402&lt;15,5,IF(AU402&lt;25,2,IF(AU402=25,-5,IF(AU402&gt;25,0)))))</f>
        <v/>
      </c>
      <c r="AW402" s="189" t="n">
        <v>-25.72</v>
      </c>
      <c r="AX402" s="22">
        <f>IF(AW402=1,5,IF(AW402&lt;1,5,IF(AW402&gt;1,0)))</f>
        <v/>
      </c>
      <c r="AY402" s="178" t="inlineStr">
        <is>
          <t>V Bearish</t>
        </is>
      </c>
      <c r="AZ402" s="189">
        <f>IF(AY402=$AS$1,20,IF(AY402=$AU$1,18,IF(AY402=$AW$1,14,IF(AY402=$AY$1,10,IF(AY402=$BA$1,5,IF(AY402=$BC$1,0,IF(AY402=$BD$1,-2.5)))))))</f>
        <v/>
      </c>
      <c r="BA402" s="18" t="n">
        <v>1.382</v>
      </c>
      <c r="BB402" s="548">
        <f>IF(BA402&gt;0.05,2,IF(BA402&gt;0,1,IF(BA402&lt;-0.05,-1,IF(BA402&lt;0.1,-2))))</f>
        <v/>
      </c>
      <c r="BC402" s="554" t="n">
        <v>45657</v>
      </c>
      <c r="BD402" s="22" t="n">
        <v>107.68</v>
      </c>
      <c r="BE402" s="22">
        <f>X402</f>
        <v/>
      </c>
      <c r="BF402" s="18">
        <f>IF(BD402&gt;0,(BE402-BD402)/BD402,0)</f>
        <v/>
      </c>
      <c r="BG402" s="548">
        <f>IF(BF402&gt;0.05,4,IF(BF402&gt;0,2,IF(BF402&lt;-0.05,-2,IF(BF402&lt;0.1,-4))))</f>
        <v/>
      </c>
      <c r="BH402" s="225" t="n">
        <v>1</v>
      </c>
      <c r="BI402" s="225">
        <f>BH402*M402</f>
        <v/>
      </c>
      <c r="BJ402" s="225">
        <f>IF(BH402&gt;5,-1,IF(BH402&gt;4,0,IF(BH402&gt;3,1,IF(BH402&gt;2,2,IF(BH402&gt;1,2, IF(BH402=0,2,IF(BH402&lt;-5,-2,IF(BH402&lt;4,2,IF(BH402&lt;0,1)))))))))</f>
        <v/>
      </c>
      <c r="BK402" s="31" t="n">
        <v>16</v>
      </c>
      <c r="BL402" s="31">
        <f>BK402*M402</f>
        <v/>
      </c>
      <c r="BM402" s="548">
        <f>IF(BK402&gt;40,4,IF(BK402&gt;30,3.5,IF(BK402&gt;20,3,IF(BK402&gt;10,2,IF(BK402&gt;0,1,IF(BK402=0,0.5,IF(BK402&lt;-40,-4,IF(BK402&lt;-30,-3,IF(BK402&lt;-20,-2.5,IF(BK402&lt;-10,-2,IF(BK402&lt;0,0)))))))))))</f>
        <v/>
      </c>
      <c r="BN402" s="61" t="n">
        <v>27</v>
      </c>
      <c r="BO402" s="61">
        <f>BN402*M402</f>
        <v/>
      </c>
      <c r="BP402" s="548">
        <f>IF(BN402&lt;10,5,IF(BN402&lt;20,4,IF(BN402&lt;30,3,IF(BN402&lt;40,2,IF(BN402&lt;50,1,IF(BN402=50,0,IF(BN402&gt;90,-5,IF(BN402&gt;80,-4,IF(BN402&gt;70,-3,IF(BN402&gt;60,-2,IF(BN402&gt;50,-1,0)))))))))))</f>
        <v/>
      </c>
      <c r="BQ402" s="206" t="n"/>
      <c r="BR402" s="61" t="n">
        <v>0.8</v>
      </c>
      <c r="BS402" s="337">
        <f>BR402*M402</f>
        <v/>
      </c>
      <c r="BT402" s="225">
        <f>IF(BR402=1,20,IF(BR402&gt;0.9,16,IF(BR402&gt;0.8,12,IF(BR402&gt;0.7,8,IF(BR402&gt;0.6,4,IF(BR402&gt;0.5,0,IF(BR402&gt;0.4,-1,IF(BR402&gt;0.3,-2,IF(BR402&gt;0.2,-3,IF(BR402&gt;0.1,-4,IF(BR402&gt;0,-5,IF(BR402=0,-5))))))))))))</f>
        <v/>
      </c>
      <c r="BU402" s="61" t="n"/>
      <c r="BV402" s="548" t="inlineStr">
        <is>
          <t>Neut</t>
        </is>
      </c>
      <c r="BW402" s="548">
        <f>IF(BV402=$BZ$1,8,IF(BV402=$CA$1,4,IF(BV402=$CB$1,0,IF(BV402=$CC$1,-4,IF(BV402=$CE$1,-8)))))</f>
        <v/>
      </c>
      <c r="BX402" s="206" t="inlineStr">
        <is>
          <t>˄</t>
        </is>
      </c>
      <c r="BY402" s="206">
        <f>IF(BX402=BR$1,5,IF(BX402=BV$1,0,IF(BX402=BX$1,-5)))</f>
        <v/>
      </c>
      <c r="BZ402" s="554" t="n">
        <v>45960</v>
      </c>
      <c r="CA402" s="548" t="inlineStr">
        <is>
          <t>Buy</t>
        </is>
      </c>
      <c r="CE402" t="inlineStr">
        <is>
          <t>IT</t>
        </is>
      </c>
      <c r="CF402" t="inlineStr">
        <is>
          <t>Software &amp; Services</t>
        </is>
      </c>
      <c r="CG402" t="inlineStr">
        <is>
          <t>Software</t>
        </is>
      </c>
      <c r="CH402" t="inlineStr">
        <is>
          <t>System Infrastructure</t>
        </is>
      </c>
      <c r="CJ402" t="inlineStr">
        <is>
          <t>Cloud Service</t>
        </is>
      </c>
      <c r="CL402" s="332" t="n"/>
      <c r="CR402" t="inlineStr">
        <is>
          <t>NET</t>
        </is>
      </c>
    </row>
    <row r="403">
      <c r="B403" s="246" t="n"/>
      <c r="C403" s="246" t="n"/>
      <c r="D403" s="246" t="n"/>
      <c r="E403" s="246" t="n"/>
      <c r="F403" s="246" t="n"/>
      <c r="G403" s="246" t="n"/>
      <c r="H403" s="246" t="n"/>
      <c r="I403" s="246" t="n"/>
      <c r="J403" s="246" t="n"/>
      <c r="K403" s="246" t="n"/>
      <c r="L403" s="270" t="n"/>
      <c r="M403" s="358" t="n"/>
      <c r="N403" s="335" t="n"/>
      <c r="O403" s="246" t="n"/>
      <c r="P403" s="246" t="n"/>
      <c r="Q403" s="246" t="n"/>
      <c r="R403" s="246" t="n"/>
      <c r="S403" s="249">
        <f>IF(BN403&lt;30,$BX$1,IF(BN403&gt;70,$BR$1,$BV$1))</f>
        <v/>
      </c>
      <c r="T403" s="246" t="n"/>
      <c r="U403" s="547" t="inlineStr">
        <is>
          <t>GWRE</t>
        </is>
      </c>
      <c r="V403" t="inlineStr">
        <is>
          <t xml:space="preserve">Guidewire Software, Inc. </t>
        </is>
      </c>
      <c r="X403" s="80" t="n">
        <v>239.14</v>
      </c>
      <c r="Y403" s="189" t="n"/>
      <c r="Z403" s="189" t="n"/>
      <c r="AA403" s="22">
        <f>AN403+AP403+AR403+AZ403+BB403+BG403+BJ403+BM403+BT403+BW403+BY403+AC403+AI403+BP403+AK403</f>
        <v/>
      </c>
      <c r="AB403" s="266">
        <f>IF(X403&gt;0,AB$399,0)</f>
        <v/>
      </c>
      <c r="AC403" s="22">
        <f>IF(AB403&gt;0,AC$399,0)</f>
        <v/>
      </c>
      <c r="AD403" s="366">
        <f>AB403*M498</f>
        <v/>
      </c>
      <c r="AE403" s="337">
        <f>AC403*M498</f>
        <v/>
      </c>
      <c r="AF403" s="332" t="n">
        <v>327877</v>
      </c>
      <c r="AG403" s="332" t="n">
        <v>9978</v>
      </c>
      <c r="AH403" s="225">
        <f>IF(AF403&gt;2500000,AQ$2,IF(AF403&gt;1000000,AR$2,IF(AF403&gt;750000,AS$2,IF(AF403&gt;500000,AT$2,IF(AF403&lt;500000,AU$2)))))</f>
        <v/>
      </c>
      <c r="AI403" s="31">
        <f>IF(AH403=AQ$2,20,IF(AH403=AR$2,15,IF(AH403=AS$2,10,IF(AH403=AT$2,5,IF(AH403=AU$2,0)))))</f>
        <v/>
      </c>
      <c r="AJ403" s="284" t="n">
        <v>81</v>
      </c>
      <c r="AK403" s="31">
        <f>IF(AJ403&gt;84,20,IF(AJ403&gt;80,15,IF(AJ403&gt;75,10,IF(AJ403&gt;70,5,IF(AJ403&gt;49,0,IF(AJ403&lt;1,0,IF(AJ403&lt;20,-20,IF(AJ403&lt;30,-15,IF(AJ403&lt;40,-10,IF(AJ403&lt;50,-5))))))))))</f>
        <v/>
      </c>
      <c r="AL403" s="22" t="n"/>
      <c r="AM403" s="371" t="inlineStr">
        <is>
          <t>B</t>
        </is>
      </c>
      <c r="AN403" s="22">
        <f>IF(AM403=$AN$1,20,IF(AM403=$AO$1,17,IF(AM403=$AP$1,12,IF(AM403=$AQ$1,5,IF(AM403=$AR$1,0)))))</f>
        <v/>
      </c>
      <c r="AP403" s="31" t="n"/>
      <c r="AQ403" s="177" t="inlineStr">
        <is>
          <t>Neutral+</t>
        </is>
      </c>
      <c r="AR403" s="548">
        <f>IF(AQ403=$AS$1,20,IF(AQ403=$AU$1,18,IF(AQ403=$AW$1,14,IF(AQ403=$AY$1,10,IF(AQ403=$BA$1,5,IF(AQ403=$BC$1,0,IF(AQ403=$BD$1,-2.5)))))))</f>
        <v/>
      </c>
      <c r="AS403" s="189" t="n">
        <v>0.48</v>
      </c>
      <c r="AT403" s="22">
        <f>IF(AS403&lt;1,5,IF(AS403&lt;2,0,IF(AS403&gt;2,-5, IF(AS403=0,5,IF(AS403&lt;0,-7)))))</f>
        <v/>
      </c>
      <c r="AU403" s="189" t="n">
        <v>288.12</v>
      </c>
      <c r="AV403" s="22">
        <f>IF(AU403&lt;1,5,IF(AU403&lt;2,0,IF(AU403&gt;2,-5, IF(AU403=0,5,IF(AU403&lt;0,-7)))))</f>
        <v/>
      </c>
      <c r="AW403" s="189" t="n">
        <v>57.62</v>
      </c>
      <c r="AX403" s="22">
        <f>IF(AW403=1,5,IF(AW403&lt;1,5,IF(AW403&gt;1,0)))</f>
        <v/>
      </c>
      <c r="AY403" s="178" t="inlineStr">
        <is>
          <t>V Bearish</t>
        </is>
      </c>
      <c r="AZ403" s="189">
        <f>IF(AY403=$AS$1,20,IF(AY403=$AU$1,18,IF(AY403=$AW$1,14,IF(AY403=$AY$1,10,IF(AY403=$BA$1,5,IF(AY403=$BC$1,0,IF(AY403=$BD$1,-2.5)))))))</f>
        <v/>
      </c>
      <c r="BA403" s="18" t="n">
        <v>0.304</v>
      </c>
      <c r="BB403" s="548">
        <f>IF(BA403&gt;0.05,2,IF(BA403&gt;0,1,IF(BA403&lt;-0.05,-1,IF(BA403&lt;0.1,-2))))</f>
        <v/>
      </c>
      <c r="BC403" s="554" t="n">
        <v>45657</v>
      </c>
      <c r="BD403" s="22" t="n">
        <v>168.58</v>
      </c>
      <c r="BE403" s="22">
        <f>X403</f>
        <v/>
      </c>
      <c r="BF403" s="18">
        <f>IF(BD403&gt;0,(BE403-BD403)/BD403,0)</f>
        <v/>
      </c>
      <c r="BG403" s="548">
        <f>IF(BF403&gt;0.05,4,IF(BF403&gt;0,2,IF(BF403&lt;-0.05,-2,IF(BF403&lt;0.1,-4))))</f>
        <v/>
      </c>
      <c r="BH403" s="225" t="n">
        <v>1</v>
      </c>
      <c r="BI403" s="225">
        <f>BH403*M498</f>
        <v/>
      </c>
      <c r="BJ403" s="225">
        <f>IF(BH403&gt;5,-1,IF(BH403&gt;4,0,IF(BH403&gt;3,1,IF(BH403&gt;2,2,IF(BH403&gt;1,2, IF(BH403=0,2,IF(BH403&lt;-5,-2,IF(BH403&lt;4,2,IF(BH403&lt;0,1)))))))))</f>
        <v/>
      </c>
      <c r="BK403" s="31" t="n">
        <v>-17</v>
      </c>
      <c r="BL403" s="31">
        <f>BK403*M498</f>
        <v/>
      </c>
      <c r="BM403" s="548">
        <f>IF(BK403&gt;40,4,IF(BK403&gt;30,3.5,IF(BK403&gt;20,3,IF(BK403&gt;10,2,IF(BK403&gt;0,1,IF(BK403=0,0.5,IF(BK403&lt;-40,-4,IF(BK403&lt;-30,-3,IF(BK403&lt;-20,-2.5,IF(BK403&lt;-10,-2,IF(BK403&lt;0,0)))))))))))</f>
        <v/>
      </c>
      <c r="BN403" s="61" t="n">
        <v>53</v>
      </c>
      <c r="BO403" s="61">
        <f>BN403*M403</f>
        <v/>
      </c>
      <c r="BP403" s="548">
        <f>IF(BN403&lt;10,5,IF(BN403&lt;20,4,IF(BN403&lt;30,3,IF(BN403&lt;40,2,IF(BN403&lt;50,1,IF(BN403=50,0,IF(BN403&gt;90,-5,IF(BN403&gt;80,-4,IF(BN403&gt;70,-3,IF(BN403&gt;60,-2,IF(BN403&gt;50,-1,0)))))))))))</f>
        <v/>
      </c>
      <c r="BQ403" s="206" t="n"/>
      <c r="BR403" s="61" t="n">
        <v>0.31</v>
      </c>
      <c r="BS403" s="337">
        <f>BR403*M403</f>
        <v/>
      </c>
      <c r="BT403" s="225">
        <f>IF(BR403=1,20,IF(BR403&gt;0.9,16,IF(BR403&gt;0.8,12,IF(BR403&gt;0.7,8,IF(BR403&gt;0.6,4,IF(BR403&gt;0.5,0,IF(BR403&gt;0.4,-1,IF(BR403&gt;0.3,-2,IF(BR403&gt;0.2,-3,IF(BR403&gt;0.1,-4,IF(BR403&gt;0,-5,IF(BR403=0,-5))))))))))))</f>
        <v/>
      </c>
      <c r="BU403" s="61" t="n"/>
      <c r="BV403" s="548" t="inlineStr">
        <is>
          <t>V Bull</t>
        </is>
      </c>
      <c r="BW403" s="548">
        <f>IF(BV403=$BZ$1,8,IF(BV403=$CA$1,4,IF(BV403=$CB$1,0,IF(BV403=$CC$1,-4,IF(BV403=$CE$1,-8)))))</f>
        <v/>
      </c>
      <c r="BX403" s="206" t="inlineStr">
        <is>
          <t>˄</t>
        </is>
      </c>
      <c r="BY403" s="206">
        <f>IF(BX403=BR$1,5,IF(BX403=BV$1,0,IF(BX403=BX$1,-5)))</f>
        <v/>
      </c>
      <c r="BZ403" s="554" t="n"/>
      <c r="CA403" s="548" t="inlineStr">
        <is>
          <t>Buy</t>
        </is>
      </c>
      <c r="CE403" t="inlineStr">
        <is>
          <t>IT</t>
        </is>
      </c>
      <c r="CF403" t="inlineStr">
        <is>
          <t>Software &amp; Services</t>
        </is>
      </c>
      <c r="CG403" t="inlineStr">
        <is>
          <t>Software</t>
        </is>
      </c>
      <c r="CH403" t="inlineStr">
        <is>
          <t>Application Software</t>
        </is>
      </c>
      <c r="CL403" s="332" t="n"/>
      <c r="CR403" t="inlineStr">
        <is>
          <t>GWRE</t>
        </is>
      </c>
    </row>
    <row r="404">
      <c r="B404" s="246" t="n"/>
      <c r="C404" s="246" t="n"/>
      <c r="D404" s="246" t="n"/>
      <c r="E404" s="246" t="n"/>
      <c r="F404" s="246" t="n"/>
      <c r="G404" s="246" t="n"/>
      <c r="H404" s="246" t="n"/>
      <c r="I404" s="246" t="n"/>
      <c r="J404" s="246" t="n"/>
      <c r="K404" s="246" t="n"/>
      <c r="L404" s="270" t="n"/>
      <c r="M404" s="358" t="n"/>
      <c r="N404" s="335" t="n"/>
      <c r="O404" s="246" t="n"/>
      <c r="P404" s="246" t="n"/>
      <c r="Q404" s="246" t="n"/>
      <c r="R404" s="246" t="n"/>
      <c r="S404" s="249">
        <f>IF(BN404&lt;30,$BX$1,IF(BN404&gt;70,$BR$1,$BV$1))</f>
        <v/>
      </c>
      <c r="T404" s="246" t="n"/>
      <c r="U404" s="547" t="inlineStr">
        <is>
          <t>NTNX</t>
        </is>
      </c>
      <c r="V404" t="inlineStr">
        <is>
          <t>Nutanix, Inc.</t>
        </is>
      </c>
      <c r="X404" s="80" t="n">
        <v>68.77</v>
      </c>
      <c r="Y404" s="189" t="n"/>
      <c r="Z404" s="189" t="n"/>
      <c r="AA404" s="22">
        <f>AN404+AP404+AR404+AZ404+BB404+BG404+BJ404+BM404+BT404+BW404+BY404+AC404+AI404+BP404+AK404</f>
        <v/>
      </c>
      <c r="AB404" s="266">
        <f>IF(X404&gt;0,AB$399,0)</f>
        <v/>
      </c>
      <c r="AC404" s="22">
        <f>IF(AB404&gt;0,AC$399,0)</f>
        <v/>
      </c>
      <c r="AD404" s="366">
        <f>AB404*M499</f>
        <v/>
      </c>
      <c r="AE404" s="337">
        <f>AC404*M499</f>
        <v/>
      </c>
      <c r="AF404" s="332" t="n">
        <v>340225</v>
      </c>
      <c r="AG404" s="332" t="n">
        <v>3303</v>
      </c>
      <c r="AH404" s="225">
        <f>IF(AF404&gt;2500000,AQ$2,IF(AF404&gt;1000000,AR$2,IF(AF404&gt;750000,AS$2,IF(AF404&gt;500000,AT$2,IF(AF404&lt;500000,AU$2)))))</f>
        <v/>
      </c>
      <c r="AI404" s="31">
        <f>IF(AH404=AQ$2,20,IF(AH404=AR$2,15,IF(AH404=AS$2,10,IF(AH404=AT$2,5,IF(AH404=AU$2,0)))))</f>
        <v/>
      </c>
      <c r="AJ404" s="284" t="n">
        <v>64</v>
      </c>
      <c r="AK404" s="31">
        <f>IF(AJ404&gt;84,20,IF(AJ404&gt;80,15,IF(AJ404&gt;75,10,IF(AJ404&gt;70,5,IF(AJ404&gt;49,0,IF(AJ404&lt;1,0,IF(AJ404&lt;20,-20,IF(AJ404&lt;30,-15,IF(AJ404&lt;40,-10,IF(AJ404&lt;50,-5))))))))))</f>
        <v/>
      </c>
      <c r="AL404" s="22" t="n"/>
      <c r="AM404" s="550" t="inlineStr">
        <is>
          <t>C</t>
        </is>
      </c>
      <c r="AN404" s="22">
        <f>IF(AM404=$AN$1,20,IF(AM404=$AO$1,17,IF(AM404=$AP$1,12,IF(AM404=$AQ$1,5,IF(AM404=$AR$1,0)))))</f>
        <v/>
      </c>
      <c r="AP404" s="31" t="n"/>
      <c r="AQ404" s="177" t="inlineStr">
        <is>
          <t>Neutral+</t>
        </is>
      </c>
      <c r="AR404" s="548">
        <f>IF(AQ404=$AS$1,20,IF(AQ404=$AU$1,18,IF(AQ404=$AW$1,14,IF(AQ404=$AY$1,10,IF(AQ404=$BA$1,5,IF(AQ404=$BC$1,0,IF(AQ404=$BD$1,-2.5)))))))</f>
        <v/>
      </c>
      <c r="AS404" s="189" t="n">
        <v>-2.11</v>
      </c>
      <c r="AT404" s="22">
        <f>IF(AS404&lt;1,5,IF(AS404&lt;2,0,IF(AS404&gt;2,-5, IF(AS404=0,5,IF(AS404&lt;0,-7)))))</f>
        <v/>
      </c>
      <c r="AU404" s="189" t="n">
        <v>97.63</v>
      </c>
      <c r="AV404" s="22">
        <f>IF(AU404&lt;1,5,IF(AU404&lt;2,0,IF(AU404&gt;2,-5, IF(AU404=0,5,IF(AU404&lt;0,-7)))))</f>
        <v/>
      </c>
      <c r="AW404" s="189" t="n">
        <v>14.6</v>
      </c>
      <c r="AX404" s="22">
        <f>IF(AW404=1,5,IF(AW404&lt;1,5,IF(AW404&gt;1,0)))</f>
        <v/>
      </c>
      <c r="AY404" s="175" t="inlineStr">
        <is>
          <t>Neutral</t>
        </is>
      </c>
      <c r="AZ404" s="189">
        <f>IF(AY404=$AS$1,20,IF(AY404=$AU$1,18,IF(AY404=$AW$1,14,IF(AY404=$AY$1,10,IF(AY404=$BA$1,5,IF(AY404=$BC$1,0,IF(AY404=$BD$1,-2.5)))))))</f>
        <v/>
      </c>
      <c r="BA404" s="18" t="n">
        <v>0.058</v>
      </c>
      <c r="BB404" s="548">
        <f>IF(BA404&gt;0.05,2,IF(BA404&gt;0,1,IF(BA404&lt;-0.05,-1,IF(BA404&lt;0.1,-2))))</f>
        <v/>
      </c>
      <c r="BC404" s="554" t="n">
        <v>45657</v>
      </c>
      <c r="BD404" s="22" t="n">
        <v>61.18</v>
      </c>
      <c r="BE404" s="22">
        <f>X404</f>
        <v/>
      </c>
      <c r="BF404" s="18">
        <f>IF(BD404&gt;0,(BE404-BD404)/BD404,0)</f>
        <v/>
      </c>
      <c r="BG404" s="548">
        <f>IF(BF404&gt;0.05,4,IF(BF404&gt;0,2,IF(BF404&lt;-0.05,-2,IF(BF404&lt;0.1,-4))))</f>
        <v/>
      </c>
      <c r="BH404" s="225" t="n">
        <v>3</v>
      </c>
      <c r="BI404" s="225">
        <f>BH404*M499</f>
        <v/>
      </c>
      <c r="BJ404" s="225">
        <f>IF(BH404&gt;5,-1,IF(BH404&gt;4,0,IF(BH404&gt;3,1,IF(BH404&gt;2,2,IF(BH404&gt;1,2, IF(BH404=0,2,IF(BH404&lt;-5,-2,IF(BH404&lt;4,2,IF(BH404&lt;0,1)))))))))</f>
        <v/>
      </c>
      <c r="BK404" s="31" t="n">
        <v>-41</v>
      </c>
      <c r="BL404" s="31">
        <f>BK404*M499</f>
        <v/>
      </c>
      <c r="BM404" s="548">
        <f>IF(BK404&gt;40,4,IF(BK404&gt;30,3.5,IF(BK404&gt;20,3,IF(BK404&gt;10,2,IF(BK404&gt;0,1,IF(BK404=0,0.5,IF(BK404&lt;-40,-4,IF(BK404&lt;-30,-3,IF(BK404&lt;-20,-2.5,IF(BK404&lt;-10,-2,IF(BK404&lt;0,0)))))))))))</f>
        <v/>
      </c>
      <c r="BN404" s="61" t="n">
        <v>8</v>
      </c>
      <c r="BO404" s="61">
        <f>BN404*M404</f>
        <v/>
      </c>
      <c r="BP404" s="548">
        <f>IF(BN404&lt;10,5,IF(BN404&lt;20,4,IF(BN404&lt;30,3,IF(BN404&lt;40,2,IF(BN404&lt;50,1,IF(BN404=50,0,IF(BN404&gt;90,-5,IF(BN404&gt;80,-4,IF(BN404&gt;70,-3,IF(BN404&gt;60,-2,IF(BN404&gt;50,-1,0)))))))))))</f>
        <v/>
      </c>
      <c r="BQ404" s="206" t="n"/>
      <c r="BR404" s="61" t="n">
        <v>0.08</v>
      </c>
      <c r="BS404" s="337">
        <f>BR404*M404</f>
        <v/>
      </c>
      <c r="BT404" s="225">
        <f>IF(BR404=1,20,IF(BR404&gt;0.9,16,IF(BR404&gt;0.8,12,IF(BR404&gt;0.7,8,IF(BR404&gt;0.6,4,IF(BR404&gt;0.5,0,IF(BR404&gt;0.4,-1,IF(BR404&gt;0.3,-2,IF(BR404&gt;0.2,-3,IF(BR404&gt;0.1,-4,IF(BR404&gt;0,-5,IF(BR404=0,-5))))))))))))</f>
        <v/>
      </c>
      <c r="BU404" s="61" t="n"/>
      <c r="BV404" s="548" t="inlineStr">
        <is>
          <t>V Bull</t>
        </is>
      </c>
      <c r="BW404" s="548">
        <f>IF(BV404=$BZ$1,8,IF(BV404=$CA$1,4,IF(BV404=$CB$1,0,IF(BV404=$CC$1,-4,IF(BV404=$CE$1,-8)))))</f>
        <v/>
      </c>
      <c r="BX404" s="206" t="inlineStr">
        <is>
          <t>˄</t>
        </is>
      </c>
      <c r="BY404" s="206">
        <f>IF(BX404=BR$1,5,IF(BX404=BV$1,0,IF(BX404=BX$1,-5)))</f>
        <v/>
      </c>
      <c r="BZ404" s="554" t="n"/>
      <c r="CA404" s="548" t="inlineStr">
        <is>
          <t>Buy</t>
        </is>
      </c>
      <c r="CE404" t="inlineStr">
        <is>
          <t>IT</t>
        </is>
      </c>
      <c r="CF404" t="inlineStr">
        <is>
          <t>Software &amp; Services</t>
        </is>
      </c>
      <c r="CG404" t="inlineStr">
        <is>
          <t>Software</t>
        </is>
      </c>
      <c r="CH404" t="inlineStr">
        <is>
          <t>System Infrastructure</t>
        </is>
      </c>
      <c r="CL404" s="332" t="n"/>
      <c r="CR404" t="inlineStr">
        <is>
          <t>NTNX</t>
        </is>
      </c>
    </row>
    <row r="405">
      <c r="B405" s="246" t="n"/>
      <c r="C405" s="246" t="n"/>
      <c r="D405" s="246" t="n"/>
      <c r="E405" s="246" t="n"/>
      <c r="F405" s="246" t="n"/>
      <c r="G405" s="246" t="n"/>
      <c r="H405" s="246" t="n"/>
      <c r="I405" s="246" t="n"/>
      <c r="J405" s="246" t="n"/>
      <c r="K405" s="246" t="n"/>
      <c r="L405" s="270" t="n"/>
      <c r="M405" s="358" t="n"/>
      <c r="N405" s="335" t="n"/>
      <c r="O405" s="246" t="n"/>
      <c r="P405" s="246" t="n"/>
      <c r="Q405" s="246" t="n"/>
      <c r="R405" s="246" t="n"/>
      <c r="S405" s="249">
        <f>IF(BN405&lt;30,$BX$1,IF(BN405&gt;70,$BR$1,$BV$1))</f>
        <v/>
      </c>
      <c r="T405" s="246" t="n"/>
      <c r="U405" s="547" t="inlineStr">
        <is>
          <t>BSY</t>
        </is>
      </c>
      <c r="V405" t="inlineStr">
        <is>
          <t>Bentley Systems, Incorporated</t>
        </is>
      </c>
      <c r="X405" s="80" t="n">
        <v>50.72</v>
      </c>
      <c r="Y405" s="189" t="n"/>
      <c r="Z405" s="189" t="n"/>
      <c r="AA405" s="22">
        <f>AN405+AP405+AR405+AZ405+BB405+BG405+BJ405+BM405+BT405+BW405+BY405+AC405+AI405+BP405+AK405</f>
        <v/>
      </c>
      <c r="AB405" s="266">
        <f>IF(X405&gt;0,AB$399,0)</f>
        <v/>
      </c>
      <c r="AC405" s="22">
        <f>IF(AB405&gt;0,AC$399,0)</f>
        <v/>
      </c>
      <c r="AD405" s="366">
        <f>AB405*M500</f>
        <v/>
      </c>
      <c r="AE405" s="337">
        <f>AC405*M500</f>
        <v/>
      </c>
      <c r="AF405" s="332" t="n">
        <v>258117</v>
      </c>
      <c r="AG405" s="332" t="n">
        <v>46235</v>
      </c>
      <c r="AH405" s="225">
        <f>IF(AF405&gt;2500000,AQ$2,IF(AF405&gt;1000000,AR$2,IF(AF405&gt;750000,AS$2,IF(AF405&gt;500000,AT$2,IF(AF405&lt;500000,AU$2)))))</f>
        <v/>
      </c>
      <c r="AI405" s="31">
        <f>IF(AH405=AQ$2,20,IF(AH405=AR$2,15,IF(AH405=AS$2,10,IF(AH405=AT$2,5,IF(AH405=AU$2,0)))))</f>
        <v/>
      </c>
      <c r="AJ405" s="284" t="n">
        <v>83</v>
      </c>
      <c r="AK405" s="31">
        <f>IF(AJ405&gt;84,20,IF(AJ405&gt;80,15,IF(AJ405&gt;75,10,IF(AJ405&gt;70,5,IF(AJ405&gt;49,0,IF(AJ405&lt;1,0,IF(AJ405&lt;20,-20,IF(AJ405&lt;30,-15,IF(AJ405&lt;40,-10,IF(AJ405&lt;50,-5))))))))))</f>
        <v/>
      </c>
      <c r="AL405" s="22" t="n"/>
      <c r="AM405" s="550" t="inlineStr">
        <is>
          <t>C</t>
        </is>
      </c>
      <c r="AN405" s="22">
        <f>IF(AM405=$AN$1,20,IF(AM405=$AO$1,17,IF(AM405=$AP$1,12,IF(AM405=$AQ$1,5,IF(AM405=$AR$1,0)))))</f>
        <v/>
      </c>
      <c r="AP405" s="31" t="n"/>
      <c r="AQ405" s="175" t="inlineStr">
        <is>
          <t>Neutral</t>
        </is>
      </c>
      <c r="AR405" s="548">
        <f>IF(AQ405=$AS$1,20,IF(AQ405=$AU$1,18,IF(AQ405=$AW$1,14,IF(AQ405=$AY$1,10,IF(AQ405=$BA$1,5,IF(AQ405=$BC$1,0,IF(AQ405=$BD$1,-2.5)))))))</f>
        <v/>
      </c>
      <c r="AS405" s="189" t="n">
        <v>1.09</v>
      </c>
      <c r="AT405" s="22">
        <f>IF(AS405&lt;1,5,IF(AS405&lt;2,0,IF(AS405&gt;2,-5, IF(AS405=0,5,IF(AS405&lt;0,-7)))))</f>
        <v/>
      </c>
      <c r="AU405" s="189" t="n">
        <v>61.69</v>
      </c>
      <c r="AV405" s="22">
        <f>IF(AU405&lt;0,-7,IF(AU405&lt;15,5,IF(AU405&lt;25,2,IF(AU405=25,-5,IF(AU405&gt;25,0)))))</f>
        <v/>
      </c>
      <c r="AW405" s="189" t="n">
        <v>5.11</v>
      </c>
      <c r="AX405" s="22">
        <f>IF(AW405=1,5,IF(AW405&lt;1,5,IF(AW405&gt;1,0)))</f>
        <v/>
      </c>
      <c r="AY405" s="178" t="inlineStr">
        <is>
          <t>V Bearish</t>
        </is>
      </c>
      <c r="AZ405" s="189">
        <f>IF(AY405=$AS$1,20,IF(AY405=$AU$1,18,IF(AY405=$AW$1,14,IF(AY405=$AY$1,10,IF(AY405=$BA$1,5,IF(AY405=$BC$1,0,IF(AY405=$BD$1,-2.5)))))))</f>
        <v/>
      </c>
      <c r="BA405" s="18" t="n">
        <v>-0.016</v>
      </c>
      <c r="BB405" s="548">
        <f>IF(BA405&gt;0.05,2,IF(BA405&gt;0,1,IF(BA405&lt;-0.05,-1,IF(BA405&lt;0.1,-2))))</f>
        <v/>
      </c>
      <c r="BC405" s="554" t="n">
        <v>45657</v>
      </c>
      <c r="BD405" s="22" t="n">
        <v>46.49</v>
      </c>
      <c r="BE405" s="22">
        <f>X405</f>
        <v/>
      </c>
      <c r="BF405" s="18">
        <f>IF(BD405&gt;0,(BE405-BD405)/BD405,0)</f>
        <v/>
      </c>
      <c r="BG405" s="548">
        <f>IF(BF405&gt;0.05,4,IF(BF405&gt;0,2,IF(BF405&lt;-0.05,-2,IF(BF405&lt;0.1,-4))))</f>
        <v/>
      </c>
      <c r="BH405" s="225" t="n">
        <v>-3.5</v>
      </c>
      <c r="BI405" s="225">
        <f>BH405*M500</f>
        <v/>
      </c>
      <c r="BJ405" s="225">
        <f>IF(BH405&gt;5,-1,IF(BH405&gt;4,0,IF(BH405&gt;3,1,IF(BH405&gt;2,2,IF(BH405&gt;1,2, IF(BH405=0,2,IF(BH405&lt;-5,-2,IF(BH405&lt;4,2,IF(BH405&lt;0,1)))))))))</f>
        <v/>
      </c>
      <c r="BK405" s="31" t="n">
        <v>-33</v>
      </c>
      <c r="BL405" s="31">
        <f>BK405*M500</f>
        <v/>
      </c>
      <c r="BM405" s="548">
        <f>IF(BK405&gt;40,4,IF(BK405&gt;30,3.5,IF(BK405&gt;20,3,IF(BK405&gt;10,2,IF(BK405&gt;0,1,IF(BK405=0,0.5,IF(BK405&lt;-40,-4,IF(BK405&lt;-30,-3,IF(BK405&lt;-20,-2.5,IF(BK405&lt;-10,-2,IF(BK405&lt;0,0)))))))))))</f>
        <v/>
      </c>
      <c r="BN405" s="61" t="n">
        <v>43</v>
      </c>
      <c r="BO405" s="61">
        <f>BN405*M405</f>
        <v/>
      </c>
      <c r="BP405" s="548">
        <f>IF(BN405&lt;10,5,IF(BN405&lt;20,4,IF(BN405&lt;30,3,IF(BN405&lt;40,2,IF(BN405&lt;50,1,IF(BN405=50,0,IF(BN405&gt;90,-5,IF(BN405&gt;80,-4,IF(BN405&gt;70,-3,IF(BN405&gt;60,-2,IF(BN405&gt;50,-1,0)))))))))))</f>
        <v/>
      </c>
      <c r="BQ405" s="206" t="n"/>
      <c r="BR405" s="61" t="n">
        <v>0.03</v>
      </c>
      <c r="BS405" s="337">
        <f>BR405*M405</f>
        <v/>
      </c>
      <c r="BT405" s="225">
        <f>IF(BR405=1,20,IF(BR405&gt;0.9,16,IF(BR405&gt;0.8,12,IF(BR405&gt;0.7,8,IF(BR405&gt;0.6,4,IF(BR405&gt;0.5,0,IF(BR405&gt;0.4,-1,IF(BR405&gt;0.3,-2,IF(BR405&gt;0.2,-3,IF(BR405&gt;0.1,-4,IF(BR405&gt;0,-5,IF(BR405=0,-5))))))))))))</f>
        <v/>
      </c>
      <c r="BU405" s="61" t="n"/>
      <c r="BV405" s="548" t="inlineStr">
        <is>
          <t>Neut</t>
        </is>
      </c>
      <c r="BW405" s="548">
        <f>IF(BV405=$BZ$1,8,IF(BV405=$CA$1,4,IF(BV405=$CB$1,0,IF(BV405=$CC$1,-4,IF(BV405=$CE$1,-8)))))</f>
        <v/>
      </c>
      <c r="BX405" s="206" t="inlineStr">
        <is>
          <t>˄</t>
        </is>
      </c>
      <c r="BY405" s="206">
        <f>IF(BX405=BR$1,5,IF(BX405=BV$1,0,IF(BX405=BX$1,-5)))</f>
        <v/>
      </c>
      <c r="BZ405" s="554" t="n">
        <v>45966</v>
      </c>
      <c r="CA405" s="548" t="inlineStr">
        <is>
          <t>Buy</t>
        </is>
      </c>
      <c r="CE405" t="inlineStr">
        <is>
          <t>IT</t>
        </is>
      </c>
      <c r="CF405" t="inlineStr">
        <is>
          <t>Software &amp; Services</t>
        </is>
      </c>
      <c r="CG405" t="inlineStr">
        <is>
          <t>Software</t>
        </is>
      </c>
      <c r="CH405" t="inlineStr">
        <is>
          <t>Application Software</t>
        </is>
      </c>
      <c r="CL405" s="332" t="n"/>
      <c r="CR405" t="inlineStr">
        <is>
          <t>BSY</t>
        </is>
      </c>
    </row>
    <row r="406">
      <c r="B406" s="246" t="n"/>
      <c r="C406" s="246" t="n"/>
      <c r="D406" s="246" t="n"/>
      <c r="E406" s="246" t="n"/>
      <c r="F406" s="246" t="n"/>
      <c r="G406" s="246" t="n"/>
      <c r="H406" s="246" t="n"/>
      <c r="I406" s="246" t="n"/>
      <c r="J406" s="246" t="n"/>
      <c r="K406" s="246" t="n"/>
      <c r="L406" s="270" t="n"/>
      <c r="M406" s="358" t="n"/>
      <c r="N406" s="335" t="n"/>
      <c r="O406" s="246" t="n"/>
      <c r="P406" s="246" t="n"/>
      <c r="Q406" s="246" t="n"/>
      <c r="R406" s="246" t="n"/>
      <c r="S406" s="249">
        <f>IF(BN406&lt;30,$BX$1,IF(BN406&gt;70,$BR$1,$BV$1))</f>
        <v/>
      </c>
      <c r="T406" s="183" t="n"/>
      <c r="U406" s="547" t="inlineStr">
        <is>
          <t>AAPL</t>
        </is>
      </c>
      <c r="V406" t="inlineStr">
        <is>
          <t>Apple Inc.</t>
        </is>
      </c>
      <c r="W406" s="183" t="n"/>
      <c r="X406" s="80" t="n">
        <v>245.33</v>
      </c>
      <c r="Y406" s="189" t="n"/>
      <c r="Z406" s="189" t="n"/>
      <c r="AA406" s="22">
        <f>AN406+AP406+AR406+AZ406+BB406+BG406+BJ406+BM406+BT406+BW406+BY406+AC406+AI406+BP406+AK406</f>
        <v/>
      </c>
      <c r="AB406" s="266">
        <f>IF(X406&gt;0,AB$399,0)</f>
        <v/>
      </c>
      <c r="AC406" s="22">
        <f>IF(AB406&gt;0,AC$399,0)</f>
        <v/>
      </c>
      <c r="AD406" s="366">
        <f>AB406*M501</f>
        <v/>
      </c>
      <c r="AE406" s="337">
        <f>AC406*M501</f>
        <v/>
      </c>
      <c r="AF406" s="332" t="n">
        <v>2441256</v>
      </c>
      <c r="AG406" s="332" t="n">
        <v>626789</v>
      </c>
      <c r="AH406" s="225">
        <f>IF(AF406&gt;2500000,AQ$2,IF(AF406&gt;1000000,AR$2,IF(AF406&gt;750000,AS$2,IF(AF406&gt;500000,AT$2,IF(AF406&lt;500000,AU$2)))))</f>
        <v/>
      </c>
      <c r="AI406" s="31">
        <f>IF(AH406=AQ$2,20,IF(AH406=AR$2,15,IF(AH406=AS$2,10,IF(AH406=AT$2,5,IF(AH406=AU$2,0)))))</f>
        <v/>
      </c>
      <c r="AJ406" s="284" t="n">
        <v>89</v>
      </c>
      <c r="AK406" s="31">
        <f>IF(AJ406&gt;84,20,IF(AJ406&gt;80,15,IF(AJ406&gt;75,10,IF(AJ406&gt;70,5,IF(AJ406&gt;49,0,IF(AJ406&lt;1,0,IF(AJ406&lt;20,-20,IF(AJ406&lt;30,-15,IF(AJ406&lt;40,-10,IF(AJ406&lt;50,-5))))))))))</f>
        <v/>
      </c>
      <c r="AL406" s="22" t="n"/>
      <c r="AM406" s="550" t="inlineStr">
        <is>
          <t>C</t>
        </is>
      </c>
      <c r="AN406" s="22">
        <f>IF(AM406=$AN$1,20,IF(AM406=$AO$1,17,IF(AM406=$AP$1,12,IF(AM406=$AQ$1,5,IF(AM406=$AR$1,0)))))</f>
        <v/>
      </c>
      <c r="AP406" s="31" t="n"/>
      <c r="AQ406" s="175" t="inlineStr">
        <is>
          <t>Neutral</t>
        </is>
      </c>
      <c r="AR406" s="548">
        <f>IF(AQ406=$AS$1,20,IF(AQ406=$AU$1,18,IF(AQ406=$AW$1,14,IF(AQ406=$AY$1,10,IF(AQ406=$BA$1,5,IF(AQ406=$BC$1,0,IF(AQ406=$BD$1,-2.5)))))))</f>
        <v/>
      </c>
      <c r="AS406" s="189" t="n">
        <v>1.25</v>
      </c>
      <c r="AT406" s="22">
        <f>IF(AS406&lt;1,5,IF(AS406&lt;2,0,IF(AS406&gt;2,-5, IF(AS406=0,5,IF(AS406&lt;0,-7)))))</f>
        <v/>
      </c>
      <c r="AU406" s="189" t="n">
        <v>37.16</v>
      </c>
      <c r="AV406" s="22">
        <f>IF(AU406&lt;0,-7,IF(AU406&lt;15,5,IF(AU406&lt;25,2,IF(AU406=25,-5,IF(AU406&gt;25,0)))))</f>
        <v/>
      </c>
      <c r="AW406" s="189" t="n">
        <v>3.73</v>
      </c>
      <c r="AX406" s="22">
        <f>IF(AW406=1,5,IF(AW406&lt;1,5,IF(AW406&gt;1,0)))</f>
        <v/>
      </c>
      <c r="AY406" s="178" t="inlineStr">
        <is>
          <t>V Bearish</t>
        </is>
      </c>
      <c r="AZ406" s="189">
        <f>IF(AY406=$AS$1,20,IF(AY406=$AU$1,18,IF(AY406=$AW$1,14,IF(AY406=$AY$1,10,IF(AY406=$BA$1,5,IF(AY406=$BC$1,0,IF(AY406=$BD$1,-2.5)))))))</f>
        <v/>
      </c>
      <c r="BA406" s="18" t="n">
        <v>0.07099999999999999</v>
      </c>
      <c r="BB406" s="548">
        <f>IF(BA406&gt;0.05,2,IF(BA406&gt;0,1,IF(BA406&lt;-0.05,-1,IF(BA406&lt;0.1,-2))))</f>
        <v/>
      </c>
      <c r="BC406" s="554" t="n">
        <v>45657</v>
      </c>
      <c r="BD406" s="22" t="n">
        <v>249.53</v>
      </c>
      <c r="BE406" s="22">
        <f>X406</f>
        <v/>
      </c>
      <c r="BF406" s="18">
        <f>IF(BD406&gt;0,(BE406-BD406)/BD406,0)</f>
        <v/>
      </c>
      <c r="BG406" s="548">
        <f>IF(BF406&gt;0.05,4,IF(BF406&gt;0,2,IF(BF406&lt;-0.05,-2,IF(BF406&lt;0.1,-4))))</f>
        <v/>
      </c>
      <c r="BH406" s="225" t="n">
        <v>3.5</v>
      </c>
      <c r="BI406" s="225">
        <f>BH406*M501</f>
        <v/>
      </c>
      <c r="BJ406" s="225">
        <f>IF(BH406&gt;5,-1,IF(BH406&gt;4,0,IF(BH406&gt;3,1,IF(BH406&gt;2,2,IF(BH406&gt;1,2, IF(BH406=0,2,IF(BH406&lt;-5,-2,IF(BH406&lt;4,2,IF(BH406&lt;0,1)))))))))</f>
        <v/>
      </c>
      <c r="BK406" s="31" t="n">
        <v>17</v>
      </c>
      <c r="BL406" s="31">
        <f>BK406*M501</f>
        <v/>
      </c>
      <c r="BM406" s="548">
        <f>IF(BK406&gt;40,4,IF(BK406&gt;30,3.5,IF(BK406&gt;20,3,IF(BK406&gt;10,2,IF(BK406&gt;0,1,IF(BK406=0,0.5,IF(BK406&lt;-40,-4,IF(BK406&lt;-30,-3,IF(BK406&lt;-20,-2.5,IF(BK406&lt;-10,-2,IF(BK406&lt;0,0)))))))))))</f>
        <v/>
      </c>
      <c r="BN406" s="61" t="n">
        <v>36</v>
      </c>
      <c r="BO406" s="61">
        <f>BN406*M406</f>
        <v/>
      </c>
      <c r="BP406" s="548">
        <f>IF(BN406&lt;10,5,IF(BN406&lt;20,4,IF(BN406&lt;30,3,IF(BN406&lt;40,2,IF(BN406&lt;50,1,IF(BN406=50,0,IF(BN406&gt;90,-5,IF(BN406&gt;80,-4,IF(BN406&gt;70,-3,IF(BN406&gt;60,-2,IF(BN406&gt;50,-1,0)))))))))))</f>
        <v/>
      </c>
      <c r="BQ406" s="206" t="n"/>
      <c r="BR406" s="61" t="n">
        <v>0.82</v>
      </c>
      <c r="BS406" s="337">
        <f>BR406*M406</f>
        <v/>
      </c>
      <c r="BT406" s="225">
        <f>IF(BR406=1,20,IF(BR406&gt;0.9,16,IF(BR406&gt;0.8,12,IF(BR406&gt;0.7,8,IF(BR406&gt;0.6,4,IF(BR406&gt;0.5,0,IF(BR406&gt;0.4,-1,IF(BR406&gt;0.3,-2,IF(BR406&gt;0.2,-3,IF(BR406&gt;0.1,-4,IF(BR406&gt;0,-5,IF(BR406=0,-5))))))))))))</f>
        <v/>
      </c>
      <c r="BU406" s="61" t="n"/>
      <c r="BV406" s="548" t="inlineStr">
        <is>
          <t>Bear</t>
        </is>
      </c>
      <c r="BW406" s="548">
        <f>IF(BV406=$BZ$1,8,IF(BV406=$CA$1,4,IF(BV406=$CB$1,0,IF(BV406=$CC$1,-4,IF(BV406=$CE$1,-8)))))</f>
        <v/>
      </c>
      <c r="BX406" s="206" t="inlineStr">
        <is>
          <t>˄</t>
        </is>
      </c>
      <c r="BY406" s="206">
        <f>IF(BX406=BR$1,5,IF(BX406=BV$1,0,IF(BX406=BX$1,-5)))</f>
        <v/>
      </c>
      <c r="BZ406" s="554" t="n"/>
      <c r="CA406" s="548" t="inlineStr">
        <is>
          <t>Buy</t>
        </is>
      </c>
      <c r="CB406" s="61" t="n">
        <v>160</v>
      </c>
      <c r="CC406" s="61" t="n">
        <v>185</v>
      </c>
      <c r="CD406" s="332" t="n"/>
      <c r="CE406" t="inlineStr">
        <is>
          <t>IT</t>
        </is>
      </c>
      <c r="CF406" t="inlineStr">
        <is>
          <t>Hardware &amp; Equipment</t>
        </is>
      </c>
      <c r="CG406" t="inlineStr">
        <is>
          <t>Elec. Equip., Instermts &amp; Components</t>
        </is>
      </c>
      <c r="CH406" t="inlineStr">
        <is>
          <t>Electronic Equipment &amp; Instrument</t>
        </is>
      </c>
      <c r="CL406" s="332" t="n"/>
      <c r="CR406" t="inlineStr">
        <is>
          <t>AAPL</t>
        </is>
      </c>
    </row>
    <row r="407">
      <c r="B407" s="246" t="n"/>
      <c r="C407" s="246" t="n"/>
      <c r="D407" s="246" t="n"/>
      <c r="E407" s="246" t="n"/>
      <c r="F407" s="246" t="n"/>
      <c r="G407" s="246" t="n"/>
      <c r="H407" s="246" t="n"/>
      <c r="I407" s="246" t="n"/>
      <c r="J407" s="246" t="n"/>
      <c r="K407" s="246" t="n"/>
      <c r="L407" s="270" t="n"/>
      <c r="M407" s="358" t="n"/>
      <c r="N407" s="335" t="n"/>
      <c r="O407" s="246" t="n"/>
      <c r="P407" s="246" t="n"/>
      <c r="Q407" s="246" t="n"/>
      <c r="R407" s="246" t="n"/>
      <c r="S407" s="249">
        <f>IF(BN407&lt;30,$BX$1,IF(BN407&gt;70,$BR$1,$BV$1))</f>
        <v/>
      </c>
      <c r="T407" s="183" t="n"/>
      <c r="U407" s="547" t="inlineStr">
        <is>
          <t>ZM</t>
        </is>
      </c>
      <c r="V407" t="inlineStr">
        <is>
          <t>Zoom Communications Inc.</t>
        </is>
      </c>
      <c r="W407" s="183" t="n"/>
      <c r="X407" s="80" t="n">
        <v>80.34999999999999</v>
      </c>
      <c r="Y407" s="189" t="n"/>
      <c r="Z407" s="189" t="n"/>
      <c r="AA407" s="22">
        <f>AN407+AP407+AR407+AZ407+BB407+BG407+BJ407+BM407+BT407+BW407+BY407+AC407+AI407+BP407+AK407</f>
        <v/>
      </c>
      <c r="AB407" s="266">
        <f>IF(X407&gt;0,AB$399,0)</f>
        <v/>
      </c>
      <c r="AC407" s="22">
        <f>IF(AB407&gt;0,AC$399,0)</f>
        <v/>
      </c>
      <c r="AD407" s="366">
        <f>AB407*M502</f>
        <v/>
      </c>
      <c r="AE407" s="337">
        <f>AC407*M502</f>
        <v/>
      </c>
      <c r="AF407" s="332" t="n">
        <v>633960</v>
      </c>
      <c r="AG407" s="332" t="n">
        <v>126847</v>
      </c>
      <c r="AH407" s="225">
        <f>IF(AF407&gt;2500000,AQ$2,IF(AF407&gt;1000000,AR$2,IF(AF407&gt;750000,AS$2,IF(AF407&gt;500000,AT$2,IF(AF407&lt;500000,AU$2)))))</f>
        <v/>
      </c>
      <c r="AI407" s="31">
        <f>IF(AH407=AQ$2,20,IF(AH407=AR$2,15,IF(AH407=AS$2,10,IF(AH407=AT$2,5,IF(AH407=AU$2,0)))))</f>
        <v/>
      </c>
      <c r="AJ407" s="284" t="n">
        <v>73</v>
      </c>
      <c r="AK407" s="31">
        <f>IF(AJ407&gt;84,20,IF(AJ407&gt;80,15,IF(AJ407&gt;75,10,IF(AJ407&gt;70,5,IF(AJ407&gt;49,0,IF(AJ407&lt;1,0,IF(AJ407&lt;20,-20,IF(AJ407&lt;30,-15,IF(AJ407&lt;40,-10,IF(AJ407&lt;50,-5))))))))))</f>
        <v/>
      </c>
      <c r="AL407" s="22" t="n"/>
      <c r="AM407" s="550" t="inlineStr">
        <is>
          <t>C</t>
        </is>
      </c>
      <c r="AN407" s="22">
        <f>IF(AM407=$AN$1,20,IF(AM407=$AO$1,17,IF(AM407=$AP$1,12,IF(AM407=$AQ$1,5,IF(AM407=$AR$1,0)))))</f>
        <v/>
      </c>
      <c r="AP407" s="31" t="n"/>
      <c r="AQ407" s="177" t="inlineStr">
        <is>
          <t>Neutral+</t>
        </is>
      </c>
      <c r="AR407" s="548">
        <f>IF(AQ407=$AS$1,20,IF(AQ407=$AU$1,18,IF(AQ407=$AW$1,14,IF(AQ407=$AY$1,10,IF(AQ407=$BA$1,5,IF(AQ407=$BC$1,0,IF(AQ407=$BD$1,-2.5)))))))</f>
        <v/>
      </c>
      <c r="AS407" s="189" t="n">
        <v>0</v>
      </c>
      <c r="AT407" s="22">
        <f>IF(AS407&lt;1,5,IF(AS407&lt;2,0,IF(AS407&gt;2,-5, IF(AS407=0,5,IF(AS407&lt;0,-7)))))</f>
        <v/>
      </c>
      <c r="AU407" s="189" t="n">
        <v>20.58</v>
      </c>
      <c r="AV407" s="22">
        <f>IF(AU407&lt;0,-7,IF(AU407&lt;15,5,IF(AU407&lt;25,2,IF(AU407=25,-5,IF(AU407&gt;25,0)))))</f>
        <v/>
      </c>
      <c r="AW407" s="189" t="n">
        <v>10.58</v>
      </c>
      <c r="AX407" s="22">
        <f>IF(AW407=1,5,IF(AW407&lt;1,5,IF(AW407&gt;1,0)))</f>
        <v/>
      </c>
      <c r="AY407" s="176" t="inlineStr">
        <is>
          <t>V Bullish</t>
        </is>
      </c>
      <c r="AZ407" s="189">
        <f>IF(AY407=$AS$1,20,IF(AY407=$AU$1,18,IF(AY407=$AW$1,14,IF(AY407=$AY$1,10,IF(AY407=$BA$1,5,IF(AY407=$BC$1,0,IF(AY407=$BD$1,-2.5)))))))</f>
        <v/>
      </c>
      <c r="BA407" s="18" t="n">
        <v>0.133</v>
      </c>
      <c r="BB407" s="548">
        <f>IF(BA407&gt;0.05,2,IF(BA407&gt;0,1,IF(BA407&lt;-0.05,-1,IF(BA407&lt;0.1,-2))))</f>
        <v/>
      </c>
      <c r="BC407" s="554" t="n">
        <v>45657</v>
      </c>
      <c r="BD407" s="22" t="n">
        <v>81.61</v>
      </c>
      <c r="BE407" s="22">
        <f>X407</f>
        <v/>
      </c>
      <c r="BF407" s="18">
        <f>IF(BD407&gt;0,(BE407-BD407)/BD407,0)</f>
        <v/>
      </c>
      <c r="BG407" s="548">
        <f>IF(BF407&gt;0.05,4,IF(BF407&gt;0,2,IF(BF407&lt;-0.05,-2,IF(BF407&lt;0.1,-4))))</f>
        <v/>
      </c>
      <c r="BH407" s="225" t="n">
        <v>2</v>
      </c>
      <c r="BI407" s="225">
        <f>BH407*M502</f>
        <v/>
      </c>
      <c r="BJ407" s="225">
        <f>IF(BH407&gt;5,-1,IF(BH407&gt;4,0,IF(BH407&gt;3,1,IF(BH407&gt;2,2,IF(BH407&gt;1,2, IF(BH407=0,2,IF(BH407&lt;-5,-2,IF(BH407&lt;4,2,IF(BH407&lt;0,1)))))))))</f>
        <v/>
      </c>
      <c r="BK407" s="31" t="n">
        <v>-12</v>
      </c>
      <c r="BL407" s="31">
        <f>BK407*M502</f>
        <v/>
      </c>
      <c r="BM407" s="548">
        <f>IF(BK407&gt;40,4,IF(BK407&gt;30,3.5,IF(BK407&gt;20,3,IF(BK407&gt;10,2,IF(BK407&gt;0,1,IF(BK407=0,0.5,IF(BK407&lt;-40,-4,IF(BK407&lt;-30,-3,IF(BK407&lt;-20,-2.5,IF(BK407&lt;-10,-2,IF(BK407&lt;0,0)))))))))))</f>
        <v/>
      </c>
      <c r="BN407" s="61" t="n">
        <v>26</v>
      </c>
      <c r="BO407" s="61">
        <f>BN407*M407</f>
        <v/>
      </c>
      <c r="BP407" s="548">
        <f>IF(BN407&lt;10,5,IF(BN407&lt;20,4,IF(BN407&lt;30,3,IF(BN407&lt;40,2,IF(BN407&lt;50,1,IF(BN407=50,0,IF(BN407&gt;90,-5,IF(BN407&gt;80,-4,IF(BN407&gt;70,-3,IF(BN407&gt;60,-2,IF(BN407&gt;50,-1,0)))))))))))</f>
        <v/>
      </c>
      <c r="BQ407" s="206" t="n"/>
      <c r="BR407" s="61" t="n">
        <v>0.38</v>
      </c>
      <c r="BS407" s="337">
        <f>BR407*M407</f>
        <v/>
      </c>
      <c r="BT407" s="225">
        <f>IF(BR407=1,20,IF(BR407&gt;0.9,16,IF(BR407&gt;0.8,12,IF(BR407&gt;0.7,8,IF(BR407&gt;0.6,4,IF(BR407&gt;0.5,0,IF(BR407&gt;0.4,-1,IF(BR407&gt;0.3,-2,IF(BR407&gt;0.2,-3,IF(BR407&gt;0.1,-4,IF(BR407&gt;0,-5,IF(BR407=0,-5))))))))))))</f>
        <v/>
      </c>
      <c r="BU407" s="61" t="n"/>
      <c r="BV407" s="548" t="inlineStr">
        <is>
          <t>V Bull</t>
        </is>
      </c>
      <c r="BW407" s="548">
        <f>IF(BV407=$BZ$1,8,IF(BV407=$CA$1,4,IF(BV407=$CB$1,0,IF(BV407=$CC$1,-4,IF(BV407=$CE$1,-8)))))</f>
        <v/>
      </c>
      <c r="BX407" s="206" t="inlineStr">
        <is>
          <t>˄</t>
        </is>
      </c>
      <c r="BY407" s="206">
        <f>IF(BX407=BR$1,5,IF(BX407=BV$1,0,IF(BX407=BX$1,-5)))</f>
        <v/>
      </c>
      <c r="BZ407" s="554" t="n"/>
      <c r="CA407" s="548" t="inlineStr">
        <is>
          <t>Buy</t>
        </is>
      </c>
      <c r="CB407" s="61" t="n"/>
      <c r="CC407" s="61" t="n"/>
      <c r="CD407" s="332" t="n"/>
      <c r="CE407" t="inlineStr">
        <is>
          <t>IT</t>
        </is>
      </c>
      <c r="CF407" t="inlineStr">
        <is>
          <t>Software &amp; Services</t>
        </is>
      </c>
      <c r="CG407" t="inlineStr">
        <is>
          <t>Software</t>
        </is>
      </c>
      <c r="CH407" t="inlineStr">
        <is>
          <t>Software Systems</t>
        </is>
      </c>
      <c r="CK407" t="inlineStr">
        <is>
          <t>videoconferencing software</t>
        </is>
      </c>
      <c r="CL407" s="332" t="n"/>
      <c r="CR407" t="inlineStr">
        <is>
          <t>ZM</t>
        </is>
      </c>
    </row>
    <row r="408">
      <c r="B408" s="246" t="n"/>
      <c r="C408" s="246" t="n"/>
      <c r="D408" s="246" t="n"/>
      <c r="E408" s="246" t="n"/>
      <c r="F408" s="246" t="n"/>
      <c r="G408" s="246" t="n"/>
      <c r="H408" s="246" t="n"/>
      <c r="I408" s="246" t="n"/>
      <c r="J408" s="246" t="n"/>
      <c r="K408" s="246" t="n"/>
      <c r="L408" s="270" t="n"/>
      <c r="M408" s="358" t="n"/>
      <c r="N408" s="335" t="n"/>
      <c r="O408" s="246" t="n"/>
      <c r="P408" s="246" t="n"/>
      <c r="Q408" s="246" t="n"/>
      <c r="R408" s="246" t="n"/>
      <c r="S408" s="249">
        <f>IF(BN408&lt;30,$BX$1,IF(BN408&gt;70,$BR$1,$BV$1))</f>
        <v/>
      </c>
      <c r="T408" s="183" t="n"/>
      <c r="U408" s="547" t="inlineStr">
        <is>
          <t>NOW</t>
        </is>
      </c>
      <c r="V408" t="inlineStr">
        <is>
          <t>ServiceNow, Inc.</t>
        </is>
      </c>
      <c r="W408" s="183" t="n"/>
      <c r="X408" s="80" t="n">
        <v>888.71</v>
      </c>
      <c r="Y408" s="189" t="n"/>
      <c r="Z408" s="189" t="n"/>
      <c r="AA408" s="22">
        <f>AN408+AP408+AR408+AZ408+BB408+BG408+BJ408+BM408+BT408+BW408+BY408+AC408+AI408+BP408+AK408</f>
        <v/>
      </c>
      <c r="AB408" s="266">
        <f>IF(X408&gt;0,AB$399,0)</f>
        <v/>
      </c>
      <c r="AC408" s="22">
        <f>IF(AB408&gt;0,AC$399,0)</f>
        <v/>
      </c>
      <c r="AD408" s="366">
        <f>AB408*M503</f>
        <v/>
      </c>
      <c r="AE408" s="337">
        <f>AC408*M503</f>
        <v/>
      </c>
      <c r="AF408" s="332" t="n">
        <v>436200</v>
      </c>
      <c r="AG408" s="332" t="n">
        <v>69691</v>
      </c>
      <c r="AH408" s="225">
        <f>IF(AF408&gt;2500000,AQ$2,IF(AF408&gt;1000000,AR$2,IF(AF408&gt;750000,AS$2,IF(AF408&gt;500000,AT$2,IF(AF408&lt;500000,AU$2)))))</f>
        <v/>
      </c>
      <c r="AI408" s="31">
        <f>IF(AH408=AQ$2,20,IF(AH408=AR$2,15,IF(AH408=AS$2,10,IF(AH408=AT$2,5,IF(AH408=AU$2,0)))))</f>
        <v/>
      </c>
      <c r="AJ408" s="284" t="n">
        <v>78</v>
      </c>
      <c r="AK408" s="31">
        <f>IF(AJ408&gt;84,20,IF(AJ408&gt;80,15,IF(AJ408&gt;75,10,IF(AJ408&gt;70,5,IF(AJ408&gt;49,0,IF(AJ408&lt;1,0,IF(AJ408&lt;20,-20,IF(AJ408&lt;30,-15,IF(AJ408&lt;40,-10,IF(AJ408&lt;50,-5))))))))))</f>
        <v/>
      </c>
      <c r="AL408" s="22" t="n"/>
      <c r="AM408" s="457" t="inlineStr">
        <is>
          <t>D</t>
        </is>
      </c>
      <c r="AN408" s="22">
        <f>IF(AM408=$AN$1,20,IF(AM408=$AO$1,17,IF(AM408=$AP$1,12,IF(AM408=$AQ$1,5,IF(AM408=$AR$1,0)))))</f>
        <v/>
      </c>
      <c r="AP408" s="31" t="n"/>
      <c r="AQ408" s="177" t="inlineStr">
        <is>
          <t>Neutral+</t>
        </is>
      </c>
      <c r="AR408" s="548">
        <f>IF(AQ408=$AS$1,20,IF(AQ408=$AU$1,18,IF(AQ408=$AW$1,14,IF(AQ408=$AY$1,10,IF(AQ408=$BA$1,5,IF(AQ408=$BC$1,0,IF(AQ408=$BD$1,-2.5)))))))</f>
        <v/>
      </c>
      <c r="AS408" s="189" t="n">
        <v>0.21</v>
      </c>
      <c r="AT408" s="22">
        <f>IF(AS408&lt;1,5,IF(AS408&lt;2,0,IF(AS408&gt;2,-5, IF(AS408=0,5,IF(AS408&lt;0,-7)))))</f>
        <v/>
      </c>
      <c r="AU408" s="189" t="n">
        <v>110.67</v>
      </c>
      <c r="AV408" s="22">
        <f>IF(AU408&lt;0,-7,IF(AU408&lt;15,5,IF(AU408&lt;25,2,IF(AU408=25,-5,IF(AU408&gt;25,0)))))</f>
        <v/>
      </c>
      <c r="AW408" s="189" t="n">
        <v>3.26</v>
      </c>
      <c r="AX408" s="22">
        <f>IF(AW408=1,5,IF(AW408&lt;1,5,IF(AW408&gt;1,0)))</f>
        <v/>
      </c>
      <c r="AY408" s="178" t="inlineStr">
        <is>
          <t>V Bearish</t>
        </is>
      </c>
      <c r="AZ408" s="189">
        <f>IF(AY408=$AS$1,20,IF(AY408=$AU$1,18,IF(AY408=$AW$1,14,IF(AY408=$AY$1,10,IF(AY408=$BA$1,5,IF(AY408=$BC$1,0,IF(AY408=$BD$1,-2.5)))))))</f>
        <v/>
      </c>
      <c r="BA408" s="18" t="n">
        <v>-0.059</v>
      </c>
      <c r="BB408" s="548">
        <f>IF(BA408&gt;0.05,2,IF(BA408&gt;0,1,IF(BA408&lt;-0.05,-1,IF(BA408&lt;0.1,-2))))</f>
        <v/>
      </c>
      <c r="BC408" s="554" t="n">
        <v>45657</v>
      </c>
      <c r="BD408" s="22" t="n">
        <v>1060.12</v>
      </c>
      <c r="BE408" s="22">
        <f>X408</f>
        <v/>
      </c>
      <c r="BF408" s="18">
        <f>IF(BD408&gt;0,(BE408-BD408)/BD408,0)</f>
        <v/>
      </c>
      <c r="BG408" s="548">
        <f>IF(BF408&gt;0.05,4,IF(BF408&gt;0,2,IF(BF408&lt;-0.05,-2,IF(BF408&lt;0.1,-4))))</f>
        <v/>
      </c>
      <c r="BH408" s="225" t="n">
        <v>0</v>
      </c>
      <c r="BI408" s="225">
        <f>BH408*M503</f>
        <v/>
      </c>
      <c r="BJ408" s="225">
        <f>IF(BH408&gt;5,-1,IF(BH408&gt;4,0,IF(BH408&gt;3,1,IF(BH408&gt;2,2,IF(BH408&gt;1,2, IF(BH408=0,2,IF(BH408&lt;-5,-2,IF(BH408&lt;4,2,IF(BH408&lt;0,1)))))))))</f>
        <v/>
      </c>
      <c r="BK408" s="31" t="n">
        <v>-8</v>
      </c>
      <c r="BL408" s="31">
        <f>BK408*M503</f>
        <v/>
      </c>
      <c r="BM408" s="548">
        <f>IF(BK408&gt;40,4,IF(BK408&gt;30,3.5,IF(BK408&gt;20,3,IF(BK408&gt;10,2,IF(BK408&gt;0,1,IF(BK408=0,0.5,IF(BK408&lt;-40,-4,IF(BK408&lt;-30,-3,IF(BK408&lt;-20,-2.5,IF(BK408&lt;-10,-2,IF(BK408&lt;0,0)))))))))))</f>
        <v/>
      </c>
      <c r="BN408" s="61" t="n">
        <v>11</v>
      </c>
      <c r="BO408" s="61">
        <f>BN408*M408</f>
        <v/>
      </c>
      <c r="BP408" s="548">
        <f>IF(BN408&lt;10,5,IF(BN408&lt;20,4,IF(BN408&lt;30,3,IF(BN408&lt;40,2,IF(BN408&lt;50,1,IF(BN408=50,0,IF(BN408&gt;90,-5,IF(BN408&gt;80,-4,IF(BN408&gt;70,-3,IF(BN408&gt;60,-2,IF(BN408&gt;50,-1,0)))))))))))</f>
        <v/>
      </c>
      <c r="BQ408" s="206" t="n"/>
      <c r="BR408" s="61" t="n">
        <v>0.1</v>
      </c>
      <c r="BS408" s="337">
        <f>BR408*M408</f>
        <v/>
      </c>
      <c r="BT408" s="225">
        <f>IF(BR408=1,20,IF(BR408&gt;0.9,16,IF(BR408&gt;0.8,12,IF(BR408&gt;0.7,8,IF(BR408&gt;0.6,4,IF(BR408&gt;0.5,0,IF(BR408&gt;0.4,-1,IF(BR408&gt;0.3,-2,IF(BR408&gt;0.2,-3,IF(BR408&gt;0.1,-4,IF(BR408&gt;0,-5,IF(BR408=0,-5))))))))))))</f>
        <v/>
      </c>
      <c r="BU408" s="61" t="n"/>
      <c r="BV408" s="548" t="inlineStr">
        <is>
          <t>Bull</t>
        </is>
      </c>
      <c r="BW408" s="548">
        <f>IF(BV408=$BZ$1,8,IF(BV408=$CA$1,4,IF(BV408=$CB$1,0,IF(BV408=$CC$1,-4,IF(BV408=$CE$1,-8)))))</f>
        <v/>
      </c>
      <c r="BX408" s="206" t="inlineStr">
        <is>
          <t>˄</t>
        </is>
      </c>
      <c r="BY408" s="206">
        <f>IF(BX408=BR$1,5,IF(BX408=BV$1,0,IF(BX408=BX$1,-5)))</f>
        <v/>
      </c>
      <c r="BZ408" s="554" t="n">
        <v>45959</v>
      </c>
      <c r="CA408" s="548" t="inlineStr">
        <is>
          <t>S Buy</t>
        </is>
      </c>
      <c r="CB408" s="61" t="n">
        <v>511</v>
      </c>
      <c r="CC408" s="61" t="n">
        <v>825</v>
      </c>
      <c r="CD408" s="332" t="n"/>
      <c r="CE408" t="inlineStr">
        <is>
          <t>IT</t>
        </is>
      </c>
      <c r="CF408" t="inlineStr">
        <is>
          <t>Software</t>
        </is>
      </c>
      <c r="CG408" t="inlineStr">
        <is>
          <t>Software</t>
        </is>
      </c>
      <c r="CH408" t="inlineStr">
        <is>
          <t>Systems Software</t>
        </is>
      </c>
      <c r="CL408" s="332" t="n"/>
      <c r="CR408" t="inlineStr">
        <is>
          <t>NOW</t>
        </is>
      </c>
    </row>
    <row r="409">
      <c r="A409" s="548" t="n"/>
      <c r="B409" s="266" t="n"/>
      <c r="C409" s="246" t="n"/>
      <c r="D409" s="413" t="n"/>
      <c r="E409" s="227" t="n"/>
      <c r="F409" s="364" t="n"/>
      <c r="G409" s="364" t="n">
        <v>70</v>
      </c>
      <c r="H409" s="407" t="n">
        <v>296.35</v>
      </c>
      <c r="I409" s="408" t="n">
        <v>20744.5</v>
      </c>
      <c r="J409" s="485" t="n">
        <v>45950</v>
      </c>
      <c r="K409" s="246" t="n"/>
      <c r="L409" s="270" t="n"/>
      <c r="M409" s="358" t="n"/>
      <c r="N409" s="335" t="n"/>
      <c r="O409" s="345" t="n"/>
      <c r="P409" s="335" t="n"/>
      <c r="Q409" s="335" t="n"/>
      <c r="R409" s="246" t="n"/>
      <c r="S409" s="249">
        <f>IF(BN409&lt;30,$BX$1,IF(BN409&gt;70,$BR$1,$BV$1))</f>
        <v/>
      </c>
      <c r="T409" s="183" t="n"/>
      <c r="U409" s="547" t="inlineStr">
        <is>
          <t>FFIV</t>
        </is>
      </c>
      <c r="V409" t="inlineStr">
        <is>
          <t>Hamilton Lane Incorporated</t>
        </is>
      </c>
      <c r="W409" s="183" t="n"/>
      <c r="X409" t="n">
        <v>296.91</v>
      </c>
      <c r="Y409" s="189">
        <f>AA409*O409</f>
        <v/>
      </c>
      <c r="Z409" s="189">
        <f>(AA409*Y409)/Y$3</f>
        <v/>
      </c>
      <c r="AA409" s="22">
        <f>AN409+AP409+AR409+AZ409+BB409+BG409+BJ409+BM409+BT409+BW409+BY409+AC409+AI409+BP409+AK409</f>
        <v/>
      </c>
      <c r="AB409" s="266">
        <f>IF(X409&gt;0,AB$399,0)</f>
        <v/>
      </c>
      <c r="AC409" s="22">
        <f>IF(AB409&gt;0,AC$399,0)</f>
        <v/>
      </c>
      <c r="AD409" s="366">
        <f>AB409*M409</f>
        <v/>
      </c>
      <c r="AE409" s="337">
        <f>AC409*M409</f>
        <v/>
      </c>
      <c r="AF409" s="332" t="n">
        <v>448342</v>
      </c>
      <c r="AG409" s="332" t="n">
        <v>84858</v>
      </c>
      <c r="AH409" s="225">
        <f>IF(AF409&gt;2500000,AQ$2,IF(AF409&gt;1000000,AR$2,IF(AF409&gt;750000,AS$2,IF(AF409&gt;500000,AT$2,IF(AF409&lt;500000,AU$2)))))</f>
        <v/>
      </c>
      <c r="AI409" s="31">
        <f>IF(AH409=AQ$2,20,IF(AH409=AR$2,15,IF(AH409=AS$2,10,IF(AH409=AT$2,5,IF(AH409=AU$2,0)))))</f>
        <v/>
      </c>
      <c r="AJ409" s="284" t="n">
        <v>80</v>
      </c>
      <c r="AK409" s="31">
        <f>IF(AJ409&gt;84,20,IF(AJ409&gt;80,15,IF(AJ409&gt;75,10,IF(AJ409&gt;70,5,IF(AJ409&gt;49,0,IF(AJ409&lt;1,0,IF(AJ409&lt;20,-20,IF(AJ409&lt;30,-15,IF(AJ409&lt;40,-10,IF(AJ409&lt;50,-5))))))))))</f>
        <v/>
      </c>
      <c r="AL409" s="22" t="n"/>
      <c r="AM409" s="371" t="inlineStr">
        <is>
          <t>B</t>
        </is>
      </c>
      <c r="AN409" s="22">
        <f>IF(AM409=$AN$1,20,IF(AM409=$AO$1,17,IF(AM409=$AP$1,12,IF(AM409=$AQ$1,5,IF(AM409=$AR$1,0)))))</f>
        <v/>
      </c>
      <c r="AP409" s="31" t="n"/>
      <c r="AQ409" s="177" t="inlineStr">
        <is>
          <t>Neutral+</t>
        </is>
      </c>
      <c r="AR409" s="548">
        <f>IF(AQ409=$AS$1,20,IF(AQ409=$AU$1,18,IF(AQ409=$AW$1,14,IF(AQ409=$AY$1,10,IF(AQ409=$BA$1,5,IF(AQ409=$BC$1,0,IF(AQ409=$BD$1,-2.5)))))))</f>
        <v/>
      </c>
      <c r="AS409" s="189" t="n">
        <v>0.07000000000000001</v>
      </c>
      <c r="AT409" s="22">
        <f>IF(AS409&lt;1,5,IF(AS409&lt;2,0,IF(AS409&gt;2,-5, IF(AS409=0,5,IF(AS409&lt;0,-7)))))</f>
        <v/>
      </c>
      <c r="AU409" s="189" t="n">
        <v>26.78</v>
      </c>
      <c r="AV409" s="22">
        <f>IF(AU409&lt;0,-7,IF(AU409&lt;15,5,IF(AU409&lt;25,2,IF(AU409=25,-5,IF(AU409&gt;25,0)))))</f>
        <v/>
      </c>
      <c r="AW409" s="189" t="n">
        <v>3.75</v>
      </c>
      <c r="AX409" s="22">
        <f>IF(AW409=1,5,IF(AW409&lt;1,5,IF(AW409&gt;1,0)))</f>
        <v/>
      </c>
      <c r="AY409" s="175" t="inlineStr">
        <is>
          <t>Neutral</t>
        </is>
      </c>
      <c r="AZ409" s="189">
        <f>IF(AY409=$AS$1,20,IF(AY409=$AU$1,18,IF(AY409=$AW$1,14,IF(AY409=$AY$1,10,IF(AY409=$BA$1,5,IF(AY409=$BC$1,0,IF(AY409=$BD$1,-2.5)))))))</f>
        <v/>
      </c>
      <c r="BA409" s="18" t="n">
        <v>0.387</v>
      </c>
      <c r="BB409" s="548">
        <f>IF(BA409&gt;0.05,2,IF(BA409&gt;0,1,IF(BA409&lt;-0.05,-1,IF(BA409&lt;0.1,-2))))</f>
        <v/>
      </c>
      <c r="BC409" s="554" t="n">
        <v>45657</v>
      </c>
      <c r="BD409" s="22" t="n">
        <v>178.98</v>
      </c>
      <c r="BE409" s="22">
        <f>X409</f>
        <v/>
      </c>
      <c r="BF409" s="18">
        <f>IF(BD409&gt;0,(BE409-BD409)/BD409,0)</f>
        <v/>
      </c>
      <c r="BG409" s="548">
        <f>IF(BF409&gt;0.05,4,IF(BF409&gt;0,2,IF(BF409&lt;-0.05,-2,IF(BF409&lt;0.1,-4))))</f>
        <v/>
      </c>
      <c r="BH409" s="225" t="n">
        <v>-3.5</v>
      </c>
      <c r="BI409" s="225">
        <f>BH409*M409</f>
        <v/>
      </c>
      <c r="BJ409" s="225">
        <f>IF(BH409&gt;5,-1,IF(BH409&gt;4,0,IF(BH409&gt;3,1,IF(BH409&gt;2,2,IF(BH409&gt;1,2, IF(BH409=0,2,IF(BH409&lt;-5,-2,IF(BH409&lt;4,2,IF(BH409&lt;0,1)))))))))</f>
        <v/>
      </c>
      <c r="BK409" s="31" t="n">
        <v>4</v>
      </c>
      <c r="BL409" s="31">
        <f>BK409*M409</f>
        <v/>
      </c>
      <c r="BM409" s="548">
        <f>IF(BK409&gt;40,4,IF(BK409&gt;30,3.5,IF(BK409&gt;20,3,IF(BK409&gt;10,2,IF(BK409&gt;0,1,IF(BK409=0,0.5,IF(BK409&lt;-40,-4,IF(BK409&lt;-30,-3,IF(BK409&lt;-20,-2.5,IF(BK409&lt;-10,-2,IF(BK409&lt;0,0)))))))))))</f>
        <v/>
      </c>
      <c r="BN409" s="61" t="n">
        <v>53</v>
      </c>
      <c r="BO409" s="61">
        <f>BN409*M409</f>
        <v/>
      </c>
      <c r="BP409" s="548">
        <f>IF(BN409&lt;10,5,IF(BN409&lt;20,4,IF(BN409&lt;30,3,IF(BN409&lt;40,2,IF(BN409&lt;50,1,IF(BN409=50,0,IF(BN409&gt;90,-5,IF(BN409&gt;80,-4,IF(BN409&gt;70,-3,IF(BN409&gt;60,-2,IF(BN409&gt;50,-1,0)))))))))))</f>
        <v/>
      </c>
      <c r="BQ409" s="206" t="n"/>
      <c r="BR409" s="61" t="n">
        <v>0.24</v>
      </c>
      <c r="BS409" s="337">
        <f>BR409*M409</f>
        <v/>
      </c>
      <c r="BT409" s="225">
        <f>IF(BR409=1,20,IF(BR409&gt;0.9,16,IF(BR409&gt;0.8,12,IF(BR409&gt;0.7,8,IF(BR409&gt;0.6,4,IF(BR409&gt;0.5,0,IF(BR409&gt;0.4,-1,IF(BR409&gt;0.3,-2,IF(BR409&gt;0.2,-3,IF(BR409&gt;0.1,-4,IF(BR409&gt;0,-5,IF(BR409=0,-5))))))))))))</f>
        <v/>
      </c>
      <c r="BU409" s="61" t="n"/>
      <c r="BV409" s="548" t="inlineStr">
        <is>
          <t>V Bull</t>
        </is>
      </c>
      <c r="BW409" s="548">
        <f>IF(BV409=$BZ$1,8,IF(BV409=$CA$1,4,IF(BV409=$CB$1,0,IF(BV409=$CC$1,-4,IF(BV409=$CE$1,-8)))))</f>
        <v/>
      </c>
      <c r="BX409" s="206" t="inlineStr">
        <is>
          <t>˄</t>
        </is>
      </c>
      <c r="BY409" s="206">
        <f>IF(BX409=BR$1,5,IF(BX409=BV$1,0,IF(BX409=BX$1,-5)))</f>
        <v/>
      </c>
      <c r="BZ409" s="554" t="n">
        <v>45957</v>
      </c>
      <c r="CA409" s="548" t="inlineStr">
        <is>
          <t>Hold</t>
        </is>
      </c>
      <c r="CB409" s="61" t="n"/>
      <c r="CC409" s="61" t="n"/>
      <c r="CD409" s="332" t="n"/>
      <c r="CE409" t="inlineStr">
        <is>
          <t>IT</t>
        </is>
      </c>
      <c r="CF409" t="inlineStr">
        <is>
          <t>Software &amp; Services</t>
        </is>
      </c>
      <c r="CG409" t="inlineStr">
        <is>
          <t>Software</t>
        </is>
      </c>
      <c r="CH409" t="inlineStr">
        <is>
          <t>Application Software</t>
        </is>
      </c>
      <c r="CL409" s="332" t="n"/>
      <c r="CR409" t="inlineStr">
        <is>
          <t>FFIV</t>
        </is>
      </c>
    </row>
    <row r="410">
      <c r="B410" s="246" t="n"/>
      <c r="C410" s="246" t="n"/>
      <c r="D410" s="246" t="n"/>
      <c r="E410" s="246" t="n"/>
      <c r="F410" s="246" t="n"/>
      <c r="G410" s="246" t="n"/>
      <c r="H410" s="246" t="n"/>
      <c r="I410" s="246" t="n"/>
      <c r="J410" s="246" t="n"/>
      <c r="K410" s="246" t="n"/>
      <c r="L410" s="270" t="n"/>
      <c r="M410" s="358" t="n"/>
      <c r="N410" s="335" t="n"/>
      <c r="O410" s="246" t="n"/>
      <c r="P410" s="246" t="n"/>
      <c r="Q410" s="246" t="n"/>
      <c r="R410" s="246" t="n"/>
      <c r="S410" s="249">
        <f>IF(BN410&lt;30,$BX$1,IF(BN410&gt;70,$BR$1,$BV$1))</f>
        <v/>
      </c>
      <c r="U410" s="547" t="inlineStr">
        <is>
          <t>BBAI</t>
        </is>
      </c>
      <c r="V410" t="inlineStr">
        <is>
          <t>BigBear.ai Holdings, Inc.</t>
        </is>
      </c>
      <c r="X410" s="80" t="n">
        <v>7.22</v>
      </c>
      <c r="Y410" s="189" t="n"/>
      <c r="Z410" s="189" t="n"/>
      <c r="AA410" s="22">
        <f>AN410+AP410+AR410+AZ410+BB410+BG410+BJ410+BM410+BT410+BW410+BY410+AC410+AI410+BP410+AK410</f>
        <v/>
      </c>
      <c r="AB410" s="266">
        <f>IF(X410&gt;0,AB$399,0)</f>
        <v/>
      </c>
      <c r="AC410" s="22">
        <f>IF(AB410&gt;0,AC$399,0)</f>
        <v/>
      </c>
      <c r="AD410" s="366">
        <f>AB410*M504</f>
        <v/>
      </c>
      <c r="AE410" s="337">
        <f>AC410*M504</f>
        <v/>
      </c>
      <c r="AF410" s="332" t="n">
        <v>251168</v>
      </c>
      <c r="AG410" s="332" t="n">
        <v>66245</v>
      </c>
      <c r="AH410" s="225">
        <f>IF(AF410&gt;2500000,AQ$2,IF(AF410&gt;1000000,AR$2,IF(AF410&gt;750000,AS$2,IF(AF410&gt;500000,AT$2,IF(AF410&lt;500000,AU$2)))))</f>
        <v/>
      </c>
      <c r="AI410" s="31">
        <f>IF(AH410=AQ$2,20,IF(AH410=AR$2,15,IF(AH410=AS$2,10,IF(AH410=AT$2,5,IF(AH410=AU$2,0)))))</f>
        <v/>
      </c>
      <c r="AJ410" s="31" t="n">
        <v>42</v>
      </c>
      <c r="AK410" s="31">
        <f>IF(AJ410&gt;84,20,IF(AJ410&gt;80,15,IF(AJ410&gt;75,10,IF(AJ410&gt;70,5,IF(AJ410&gt;49,0,IF(AJ410&lt;1,0,IF(AJ410&lt;20,-20,IF(AJ410&lt;30,-15,IF(AJ410&lt;40,-10,IF(AJ410&lt;50,-5))))))))))</f>
        <v/>
      </c>
      <c r="AL410" s="22" t="n"/>
      <c r="AM410" s="550" t="inlineStr">
        <is>
          <t>B</t>
        </is>
      </c>
      <c r="AN410" s="22">
        <f>IF(AM410=$AN$1,20,IF(AM410=$AO$1,17,IF(AM410=$AP$1,12,IF(AM410=$AQ$1,5,IF(AM410=$AR$1,0)))))</f>
        <v/>
      </c>
      <c r="AP410" s="31" t="n"/>
      <c r="AQ410" s="475" t="inlineStr">
        <is>
          <t>Neutral-</t>
        </is>
      </c>
      <c r="AR410" s="548">
        <f>IF(AQ410=$AS$1,20,IF(AQ410=$AU$1,18,IF(AQ410=$AW$1,14,IF(AQ410=$AY$1,10,IF(AQ410=$BA$1,5,IF(AQ410=$BC$1,0,IF(AQ410=$BD$1,-2.5)))))))</f>
        <v/>
      </c>
      <c r="AS410" s="189" t="n">
        <v>0.42</v>
      </c>
      <c r="AT410" s="22">
        <f>IF(AS410&lt;1,5,IF(AS410&lt;2,0,IF(AS410&gt;2,-5, IF(AS410=0,5,IF(AS410&lt;0,-7)))))</f>
        <v/>
      </c>
      <c r="AU410" s="189" t="n">
        <v>-4.6</v>
      </c>
      <c r="AV410" s="22">
        <f>IF(AU410&lt;0,-7,IF(AU410&lt;15,5,IF(AU410&lt;25,2,IF(AU410=25,-5,IF(AU410&gt;25,0)))))</f>
        <v/>
      </c>
      <c r="AW410" s="189" t="inlineStr">
        <is>
          <t>N/A</t>
        </is>
      </c>
      <c r="AX410" s="22">
        <f>IF(AW410=1,5,IF(AW410&lt;1,5,IF(AW410&gt;1,0)))</f>
        <v/>
      </c>
      <c r="AY410" s="178" t="inlineStr">
        <is>
          <t>V Bearish</t>
        </is>
      </c>
      <c r="AZ410" s="189">
        <f>IF(AY410=$AS$1,20,IF(AY410=$AU$1,18,IF(AY410=$AW$1,14,IF(AY410=$AY$1,10,IF(AY410=$BA$1,5,IF(AY410=$BC$1,0,IF(AY410=$BD$1,-2.5)))))))</f>
        <v/>
      </c>
      <c r="BA410" s="18" t="n">
        <v>3.813</v>
      </c>
      <c r="BB410" s="548">
        <f>IF(BA410&gt;0.05,2,IF(BA410&gt;0,1,IF(BA410&lt;-0.05,-1,IF(BA410&lt;0.1,-2))))</f>
        <v/>
      </c>
      <c r="BC410" s="554" t="n">
        <v>45657</v>
      </c>
      <c r="BD410" s="22" t="n">
        <v>4.46</v>
      </c>
      <c r="BE410" s="22">
        <f>X410</f>
        <v/>
      </c>
      <c r="BF410" s="18">
        <f>IF(BD410&gt;0,(BE410-BD410)/BD410,0)</f>
        <v/>
      </c>
      <c r="BG410" s="548">
        <f>IF(BF410&gt;0.05,4,IF(BF410&gt;0,2,IF(BF410&lt;-0.05,-2,IF(BF410&lt;0.1,-4))))</f>
        <v/>
      </c>
      <c r="BH410" s="225" t="n">
        <v>3</v>
      </c>
      <c r="BI410" s="225">
        <f>BH410*M504</f>
        <v/>
      </c>
      <c r="BJ410" s="225">
        <f>IF(BH410&gt;5,-1,IF(BH410&gt;4,0,IF(BH410&gt;3,1,IF(BH410&gt;2,2,IF(BH410&gt;1,2, IF(BH410=0,2,IF(BH410&lt;-5,-2,IF(BH410&lt;4,2,IF(BH410&lt;0,1)))))))))</f>
        <v/>
      </c>
      <c r="BK410" s="31" t="n">
        <v>10</v>
      </c>
      <c r="BL410" s="31">
        <f>BK410*M504</f>
        <v/>
      </c>
      <c r="BM410" s="548">
        <f>IF(BK410&gt;40,4,IF(BK410&gt;30,3.5,IF(BK410&gt;20,3,IF(BK410&gt;10,2,IF(BK410&gt;0,1,IF(BK410=0,0.5,IF(BK410&lt;-40,-4,IF(BK410&lt;-30,-3,IF(BK410&lt;-20,-2.5,IF(BK410&lt;-10,-2,IF(BK410&lt;0,0)))))))))))</f>
        <v/>
      </c>
      <c r="BN410" s="61" t="n">
        <v>17</v>
      </c>
      <c r="BO410" s="61">
        <f>BN410*M410</f>
        <v/>
      </c>
      <c r="BP410" s="548">
        <f>IF(BN410&lt;10,5,IF(BN410&lt;20,4,IF(BN410&lt;30,3,IF(BN410&lt;40,2,IF(BN410&lt;50,1,IF(BN410=50,0,IF(BN410&gt;90,-5,IF(BN410&gt;80,-4,IF(BN410&gt;70,-3,IF(BN410&gt;60,-2,IF(BN410&gt;50,-1,0)))))))))))</f>
        <v/>
      </c>
      <c r="BQ410" s="206" t="n"/>
      <c r="BR410" s="61" t="n">
        <v>0.76</v>
      </c>
      <c r="BS410" s="337">
        <f>BR410*M410</f>
        <v/>
      </c>
      <c r="BT410" s="225">
        <f>IF(BR410=1,20,IF(BR410&gt;0.9,16,IF(BR410&gt;0.8,12,IF(BR410&gt;0.7,8,IF(BR410&gt;0.6,4,IF(BR410&gt;0.5,0,IF(BR410&gt;0.4,-1,IF(BR410&gt;0.3,-2,IF(BR410&gt;0.2,-3,IF(BR410&gt;0.1,-4,IF(BR410&gt;0,-5,IF(BR410=0,-5))))))))))))</f>
        <v/>
      </c>
      <c r="BU410" s="61" t="n"/>
      <c r="BV410" s="548" t="inlineStr">
        <is>
          <t>Bear</t>
        </is>
      </c>
      <c r="BW410" s="548">
        <f>IF(BV410=$BZ$1,8,IF(BV410=$CA$1,4,IF(BV410=$CB$1,0,IF(BV410=$CC$1,-4,IF(BV410=$CE$1,-8)))))</f>
        <v/>
      </c>
      <c r="BX410" s="206">
        <f>BV1</f>
        <v/>
      </c>
      <c r="BY410" s="206">
        <f>IF(BX410=BR$1,5,IF(BX410=BV$1,0,IF(BX410=BX$1,-5)))</f>
        <v/>
      </c>
      <c r="BZ410" s="554" t="n"/>
      <c r="CA410" s="548" t="inlineStr">
        <is>
          <t>Buy</t>
        </is>
      </c>
      <c r="CB410" s="61" t="n"/>
      <c r="CC410" s="61" t="n"/>
      <c r="CD410" s="61" t="n"/>
      <c r="CE410" t="inlineStr">
        <is>
          <t>IT</t>
        </is>
      </c>
      <c r="CF410" t="inlineStr">
        <is>
          <t>Software &amp; Service</t>
        </is>
      </c>
      <c r="CG410" t="inlineStr">
        <is>
          <t>IT Services</t>
        </is>
      </c>
      <c r="CH410" t="inlineStr">
        <is>
          <t>IT Consulting &amp; Other Services</t>
        </is>
      </c>
      <c r="CL410" s="332" t="n"/>
      <c r="CR410" t="inlineStr">
        <is>
          <t>BBAI</t>
        </is>
      </c>
    </row>
    <row r="411">
      <c r="B411" s="246" t="n"/>
      <c r="C411" s="246" t="n"/>
      <c r="D411" s="246" t="n"/>
      <c r="E411" s="246" t="n"/>
      <c r="F411" s="246" t="n"/>
      <c r="G411" s="246" t="n"/>
      <c r="H411" s="246" t="n"/>
      <c r="I411" s="246" t="n"/>
      <c r="J411" s="246" t="n"/>
      <c r="K411" s="246" t="n"/>
      <c r="L411" s="270" t="n"/>
      <c r="M411" s="358" t="n"/>
      <c r="N411" s="335" t="n"/>
      <c r="O411" s="246" t="n"/>
      <c r="P411" s="246" t="n"/>
      <c r="Q411" s="246" t="n"/>
      <c r="R411" s="246" t="n"/>
      <c r="S411" s="249">
        <f>IF(BN411&lt;30,$BX$1,IF(BN411&gt;70,$BR$1,$BV$1))</f>
        <v/>
      </c>
      <c r="U411" s="547" t="inlineStr">
        <is>
          <t>NTNX</t>
        </is>
      </c>
      <c r="V411" t="inlineStr">
        <is>
          <t>Nutanix, Inc.</t>
        </is>
      </c>
      <c r="X411" s="80" t="n">
        <v>68.31999999999999</v>
      </c>
      <c r="Y411" s="189" t="n"/>
      <c r="Z411" s="189" t="n"/>
      <c r="AA411" s="22">
        <f>AN411+AP411+AR411+AZ411+BB411+BG411+BJ411+BM411+BT411+BW411+BY411+AC411+AI411+BP411+AK411</f>
        <v/>
      </c>
      <c r="AB411" s="266">
        <f>IF(X411&gt;0,AB$399,0)</f>
        <v/>
      </c>
      <c r="AC411" s="22">
        <f>IF(AB411&gt;0,AC$399,0)</f>
        <v/>
      </c>
      <c r="AD411" s="366">
        <f>AB411*M505</f>
        <v/>
      </c>
      <c r="AE411" s="337">
        <f>AC411*M505</f>
        <v/>
      </c>
      <c r="AF411" s="332" t="n">
        <v>325375</v>
      </c>
      <c r="AG411" s="332" t="n">
        <v>24149</v>
      </c>
      <c r="AH411" s="225">
        <f>IF(AF411&gt;2500000,AQ$2,IF(AF411&gt;1000000,AR$2,IF(AF411&gt;750000,AS$2,IF(AF411&gt;500000,AT$2,IF(AF411&lt;500000,AU$2)))))</f>
        <v/>
      </c>
      <c r="AI411" s="31">
        <f>IF(AH411=AQ$2,20,IF(AH411=AR$2,15,IF(AH411=AS$2,10,IF(AH411=AT$2,5,IF(AH411=AU$2,0)))))</f>
        <v/>
      </c>
      <c r="AJ411" s="284" t="n">
        <v>64</v>
      </c>
      <c r="AK411" s="31">
        <f>IF(AJ411&gt;84,20,IF(AJ411&gt;80,15,IF(AJ411&gt;75,10,IF(AJ411&gt;70,5,IF(AJ411&gt;49,0,IF(AJ411&lt;1,0,IF(AJ411&lt;20,-20,IF(AJ411&lt;30,-15,IF(AJ411&lt;40,-10,IF(AJ411&lt;50,-5))))))))))</f>
        <v/>
      </c>
      <c r="AL411" s="22" t="n"/>
      <c r="AM411" s="550" t="inlineStr">
        <is>
          <t>C</t>
        </is>
      </c>
      <c r="AN411" s="22">
        <f>IF(AM411=$AN$1,20,IF(AM411=$AO$1,17,IF(AM411=$AP$1,12,IF(AM411=$AQ$1,5,IF(AM411=$AR$1,0)))))</f>
        <v/>
      </c>
      <c r="AP411" s="31" t="n"/>
      <c r="AQ411" s="177" t="inlineStr">
        <is>
          <t>Neutral+</t>
        </is>
      </c>
      <c r="AR411" s="548">
        <f>IF(AQ411=$AS$1,20,IF(AQ411=$AU$1,18,IF(AQ411=$AW$1,14,IF(AQ411=$AY$1,10,IF(AQ411=$BA$1,5,IF(AQ411=$BC$1,0,IF(AQ411=$BD$1,-2.5)))))))</f>
        <v/>
      </c>
      <c r="AS411" s="189" t="n">
        <v>-2.11</v>
      </c>
      <c r="AT411" s="22">
        <f>IF(AS411&lt;1,5,IF(AS411&lt;2,0,IF(AS411&gt;2,-5, IF(AS411=0,5,IF(AS411&lt;0,-7)))))</f>
        <v/>
      </c>
      <c r="AU411" s="189" t="n">
        <v>97.63</v>
      </c>
      <c r="AV411" s="22">
        <f>IF(AU411&lt;0,-7,IF(AU411&lt;15,5,IF(AU411&lt;25,2,IF(AU411=25,-5,IF(AU411&gt;25,0)))))</f>
        <v/>
      </c>
      <c r="AW411" s="189" t="n">
        <v>14.6</v>
      </c>
      <c r="AX411" s="22">
        <f>IF(AW411=1,5,IF(AW411&lt;1,5,IF(AW411&gt;1,0)))</f>
        <v/>
      </c>
      <c r="AY411" s="175" t="inlineStr">
        <is>
          <t>Neutral</t>
        </is>
      </c>
      <c r="AZ411" s="189">
        <f>IF(AY411=$AS$1,20,IF(AY411=$AU$1,18,IF(AY411=$AW$1,14,IF(AY411=$AY$1,10,IF(AY411=$BA$1,5,IF(AY411=$BC$1,0,IF(AY411=$BD$1,-2.5)))))))</f>
        <v/>
      </c>
      <c r="BA411" s="18" t="n">
        <v>0.058</v>
      </c>
      <c r="BB411" s="548">
        <f>IF(BA411&gt;0.05,2,IF(BA411&gt;0,1,IF(BA411&lt;-0.05,-1,IF(BA411&lt;0.1,-2))))</f>
        <v/>
      </c>
      <c r="BC411" s="554" t="n">
        <v>45657</v>
      </c>
      <c r="BD411" s="22" t="n">
        <v>61.18</v>
      </c>
      <c r="BE411" s="22">
        <f>X411</f>
        <v/>
      </c>
      <c r="BF411" s="18">
        <f>IF(BD411&gt;0,(BE411-BD411)/BD411,0)</f>
        <v/>
      </c>
      <c r="BG411" s="548">
        <f>IF(BF411&gt;0.05,4,IF(BF411&gt;0,2,IF(BF411&lt;-0.05,-2,IF(BF411&lt;0.1,-4))))</f>
        <v/>
      </c>
      <c r="BH411" s="225" t="n">
        <v>-3</v>
      </c>
      <c r="BI411" s="225">
        <f>BH411*M505</f>
        <v/>
      </c>
      <c r="BJ411" s="225">
        <f>IF(BH411&gt;5,-1,IF(BH411&gt;4,0,IF(BH411&gt;3,1,IF(BH411&gt;2,2,IF(BH411&gt;1,2, IF(BH411=0,2,IF(BH411&lt;-5,-2,IF(BH411&lt;4,2,IF(BH411&lt;0,1)))))))))</f>
        <v/>
      </c>
      <c r="BK411" s="31" t="n">
        <v>-41</v>
      </c>
      <c r="BL411" s="31">
        <f>BK411*M505</f>
        <v/>
      </c>
      <c r="BM411" s="548">
        <f>IF(BK411&gt;40,4,IF(BK411&gt;30,3.5,IF(BK411&gt;20,3,IF(BK411&gt;10,2,IF(BK411&gt;0,1,IF(BK411=0,0.5,IF(BK411&lt;-40,-4,IF(BK411&lt;-30,-3,IF(BK411&lt;-20,-2.5,IF(BK411&lt;-10,-2,IF(BK411&lt;0,0)))))))))))</f>
        <v/>
      </c>
      <c r="BN411" s="61" t="n">
        <v>8</v>
      </c>
      <c r="BO411" s="61">
        <f>BN411*M411</f>
        <v/>
      </c>
      <c r="BP411" s="548">
        <f>IF(BN411&lt;10,5,IF(BN411&lt;20,4,IF(BN411&lt;30,3,IF(BN411&lt;40,2,IF(BN411&lt;50,1,IF(BN411=50,0,IF(BN411&gt;90,-5,IF(BN411&gt;80,-4,IF(BN411&gt;70,-3,IF(BN411&gt;60,-2,IF(BN411&gt;50,-1,0)))))))))))</f>
        <v/>
      </c>
      <c r="BQ411" s="206" t="n"/>
      <c r="BR411" s="61" t="n">
        <v>0.08</v>
      </c>
      <c r="BS411" s="337">
        <f>BR411*M411</f>
        <v/>
      </c>
      <c r="BT411" s="225">
        <f>IF(BR411=1,20,IF(BR411&gt;0.9,16,IF(BR411&gt;0.8,12,IF(BR411&gt;0.7,8,IF(BR411&gt;0.6,4,IF(BR411&gt;0.5,0,IF(BR411&gt;0.4,-1,IF(BR411&gt;0.3,-2,IF(BR411&gt;0.2,-3,IF(BR411&gt;0.1,-4,IF(BR411&gt;0,-5,IF(BR411=0,-5))))))))))))</f>
        <v/>
      </c>
      <c r="BU411" s="61" t="n"/>
      <c r="BV411" s="548" t="inlineStr">
        <is>
          <t>V Bull</t>
        </is>
      </c>
      <c r="BW411" s="548">
        <f>IF(BV411=$BZ$1,8,IF(BV411=$CA$1,4,IF(BV411=$CB$1,0,IF(BV411=$CC$1,-4,IF(BV411=$CE$1,-8)))))</f>
        <v/>
      </c>
      <c r="BX411" s="206" t="inlineStr">
        <is>
          <t>˄</t>
        </is>
      </c>
      <c r="BY411" s="206">
        <f>IF(BX411=BR$1,5,IF(BX411=BV$1,0,IF(BX411=BX$1,-5)))</f>
        <v/>
      </c>
      <c r="BZ411" s="554" t="n"/>
      <c r="CA411" s="548" t="inlineStr">
        <is>
          <t>Buy</t>
        </is>
      </c>
      <c r="CE411" t="inlineStr">
        <is>
          <t>IT</t>
        </is>
      </c>
      <c r="CF411" t="inlineStr">
        <is>
          <t>Software &amp; Services</t>
        </is>
      </c>
      <c r="CG411" t="inlineStr">
        <is>
          <t>Software</t>
        </is>
      </c>
      <c r="CH411" t="inlineStr">
        <is>
          <t>Systems Software</t>
        </is>
      </c>
      <c r="CL411" s="332" t="n"/>
      <c r="CR411" t="inlineStr">
        <is>
          <t>NTNX</t>
        </is>
      </c>
    </row>
    <row r="412">
      <c r="B412" s="246" t="n"/>
      <c r="C412" s="246" t="n"/>
      <c r="D412" s="246" t="n"/>
      <c r="E412" s="246" t="n"/>
      <c r="F412" s="246" t="n"/>
      <c r="G412" s="246" t="n"/>
      <c r="H412" s="246" t="n"/>
      <c r="I412" s="246" t="n"/>
      <c r="J412" s="246" t="n"/>
      <c r="K412" s="246" t="n"/>
      <c r="L412" s="270" t="n"/>
      <c r="M412" s="358" t="n"/>
      <c r="N412" s="335" t="n"/>
      <c r="O412" s="246" t="n"/>
      <c r="P412" s="246" t="n"/>
      <c r="Q412" s="246" t="n"/>
      <c r="R412" s="246" t="n"/>
      <c r="S412" s="249">
        <f>IF(BN412&lt;30,$BX$1,IF(BN412&gt;70,$BR$1,$BV$1))</f>
        <v/>
      </c>
      <c r="T412" s="246" t="n"/>
      <c r="U412" s="547" t="inlineStr">
        <is>
          <t>ALAR</t>
        </is>
      </c>
      <c r="V412" t="inlineStr">
        <is>
          <t xml:space="preserve">Alarum Technologies Ltd. </t>
        </is>
      </c>
      <c r="X412" s="80" t="n">
        <v>14.09</v>
      </c>
      <c r="Y412" s="189" t="n"/>
      <c r="Z412" s="189" t="n"/>
      <c r="AA412" s="22">
        <f>AN412+AP412+AR412+AZ412+BB412+BG412+BJ412+BM412+BT412+BW412+BY412+AC412+AI412+BP412+AK412</f>
        <v/>
      </c>
      <c r="AB412" s="266">
        <f>IF(X412&gt;0,AB$399,0)</f>
        <v/>
      </c>
      <c r="AC412" s="22">
        <f>IF(AB412&gt;0,AC$399,0)</f>
        <v/>
      </c>
      <c r="AD412" s="366">
        <f>AB412*M506</f>
        <v/>
      </c>
      <c r="AE412" s="337">
        <f>AC412*M506</f>
        <v/>
      </c>
      <c r="AF412" s="332" t="n">
        <v>598404</v>
      </c>
      <c r="AG412" s="332" t="n">
        <v>76019</v>
      </c>
      <c r="AH412" s="225">
        <f>IF(AF412&gt;2500000,AQ$2,IF(AF412&gt;1000000,AR$2,IF(AF412&gt;750000,AS$2,IF(AF412&gt;500000,AT$2,IF(AF412&lt;500000,AU$2)))))</f>
        <v/>
      </c>
      <c r="AI412" s="31">
        <f>IF(AH412=AQ$2,20,IF(AH412=AR$2,15,IF(AH412=AS$2,10,IF(AH412=AT$2,5,IF(AH412=AU$2,0)))))</f>
        <v/>
      </c>
      <c r="AJ412" s="284" t="n"/>
      <c r="AK412" s="31">
        <f>IF(AJ412&gt;84,20,IF(AJ412&gt;80,15,IF(AJ412&gt;75,10,IF(AJ412&gt;70,5,IF(AJ412&gt;49,0,IF(AJ412&lt;1,0,IF(AJ412&lt;20,-20,IF(AJ412&lt;30,-15,IF(AJ412&lt;40,-10,IF(AJ412&lt;50,-5))))))))))</f>
        <v/>
      </c>
      <c r="AL412" s="22" t="n"/>
      <c r="AM412" s="371" t="inlineStr">
        <is>
          <t>B</t>
        </is>
      </c>
      <c r="AN412" s="22">
        <f>IF(AM412=$AN$1,20,IF(AM412=$AO$1,17,IF(AM412=$AP$1,12,IF(AM412=$AQ$1,5,IF(AM412=$AR$1,0)))))</f>
        <v/>
      </c>
      <c r="AP412" s="31" t="n"/>
      <c r="AQ412" s="176" t="inlineStr">
        <is>
          <t>V Bullish</t>
        </is>
      </c>
      <c r="AR412" s="548">
        <f>IF(AQ412=$AS$1,20,IF(AQ412=$AU$1,18,IF(AQ412=$AW$1,14,IF(AQ412=$AY$1,10,IF(AQ412=$BA$1,5,IF(AQ412=$BC$1,0,IF(AQ412=$BD$1,-2.5)))))))</f>
        <v/>
      </c>
      <c r="AS412" s="189" t="n">
        <v>0</v>
      </c>
      <c r="AT412" s="22">
        <f>IF(AS412&lt;1,5,IF(AS412&lt;2,0,IF(AS412&gt;2,-5, IF(AS412=0,5,IF(AS412&lt;0,-7)))))</f>
        <v/>
      </c>
      <c r="AU412" s="189" t="n">
        <v>17.61</v>
      </c>
      <c r="AV412" s="22">
        <f>IF(AU412&lt;0,-7,IF(AU412&lt;15,5,IF(AU412&lt;25,2,IF(AU412=25,-5,IF(AU412&gt;25,0)))))</f>
        <v/>
      </c>
      <c r="AW412" s="189" t="inlineStr">
        <is>
          <t>N/A</t>
        </is>
      </c>
      <c r="AX412" s="22">
        <f>IF(AW412=1,5,IF(AW412&lt;1,5,IF(AW412&gt;1,0)))</f>
        <v/>
      </c>
      <c r="AY412" s="239" t="inlineStr">
        <is>
          <t>Bullish</t>
        </is>
      </c>
      <c r="AZ412" s="189">
        <f>IF(AY412=$AS$1,20,IF(AY412=$AU$1,18,IF(AY412=$AW$1,14,IF(AY412=$AY$1,10,IF(AY412=$BA$1,5,IF(AY412=$BC$1,0,IF(AY412=$BD$1,-2.5)))))))</f>
        <v/>
      </c>
      <c r="BA412" s="18" t="n">
        <v>0.474</v>
      </c>
      <c r="BB412" s="548">
        <f>IF(BA412&gt;0.05,2,IF(BA412&gt;0,1,IF(BA412&lt;-0.05,-1,IF(BA412&lt;0.1,-2))))</f>
        <v/>
      </c>
      <c r="BC412" s="554" t="n">
        <v>45657</v>
      </c>
      <c r="BD412" s="22" t="n">
        <v>10.61</v>
      </c>
      <c r="BE412" s="22">
        <f>X412</f>
        <v/>
      </c>
      <c r="BF412" s="18">
        <f>IF(BD412&gt;0,(BE412-BD412)/BD412,0)</f>
        <v/>
      </c>
      <c r="BG412" s="548">
        <f>IF(BF412&gt;0.05,4,IF(BF412&gt;0,2,IF(BF412&lt;-0.05,-2,IF(BF412&lt;0.1,-4))))</f>
        <v/>
      </c>
      <c r="BH412" s="225" t="n">
        <v>0</v>
      </c>
      <c r="BI412" s="225">
        <f>BH412*M506</f>
        <v/>
      </c>
      <c r="BJ412" s="225">
        <f>IF(BH412&gt;5,-1,IF(BH412&gt;4,0,IF(BH412&gt;3,1,IF(BH412&gt;2,2,IF(BH412&gt;1,2, IF(BH412=0,2,IF(BH412&lt;-5,-2,IF(BH412&lt;4,2,IF(BH412&lt;0,1)))))))))</f>
        <v/>
      </c>
      <c r="BK412" s="31" t="n">
        <v>-8</v>
      </c>
      <c r="BL412" s="31">
        <f>BK412*M506</f>
        <v/>
      </c>
      <c r="BM412" s="548">
        <f>IF(BK412&gt;40,4,IF(BK412&gt;30,3.5,IF(BK412&gt;20,3,IF(BK412&gt;10,2,IF(BK412&gt;0,1,IF(BK412=0,0.5,IF(BK412&lt;-40,-4,IF(BK412&lt;-30,-3,IF(BK412&lt;-20,-2.5,IF(BK412&lt;-10,-2,IF(BK412&lt;0,0)))))))))))</f>
        <v/>
      </c>
      <c r="BN412" s="61" t="n">
        <v>7</v>
      </c>
      <c r="BO412" s="61">
        <f>BN412*M412</f>
        <v/>
      </c>
      <c r="BP412" s="548">
        <f>IF(BN412&lt;10,5,IF(BN412&lt;20,4,IF(BN412&lt;30,3,IF(BN412&lt;40,2,IF(BN412&lt;50,1,IF(BN412=50,0,IF(BN412&gt;90,-5,IF(BN412&gt;80,-4,IF(BN412&gt;70,-3,IF(BN412&gt;60,-2,IF(BN412&gt;50,-1,0)))))))))))</f>
        <v/>
      </c>
      <c r="BQ412" s="206" t="n"/>
      <c r="BR412" s="61" t="n">
        <v>0.68</v>
      </c>
      <c r="BS412" s="337">
        <f>BR412*M412</f>
        <v/>
      </c>
      <c r="BT412" s="225">
        <f>IF(BR412=1,20,IF(BR412&gt;0.9,16,IF(BR412&gt;0.8,12,IF(BR412&gt;0.7,8,IF(BR412&gt;0.6,4,IF(BR412&gt;0.5,0,IF(BR412&gt;0.4,-1,IF(BR412&gt;0.3,-2,IF(BR412&gt;0.2,-3,IF(BR412&gt;0.1,-4,IF(BR412&gt;0,-5,IF(BR412=0,-5))))))))))))</f>
        <v/>
      </c>
      <c r="BU412" s="61" t="n"/>
      <c r="BV412" s="548" t="inlineStr">
        <is>
          <t>V Bull</t>
        </is>
      </c>
      <c r="BW412" s="548">
        <f>IF(BV412=$BZ$1,8,IF(BV412=$CA$1,4,IF(BV412=$CB$1,0,IF(BV412=$CC$1,-4,IF(BV412=$CE$1,-8)))))</f>
        <v/>
      </c>
      <c r="BX412" s="206" t="inlineStr">
        <is>
          <t>˄</t>
        </is>
      </c>
      <c r="BY412" s="206">
        <f>IF(BX412=BR$1,5,IF(BX412=BV$1,0,IF(BX412=BX$1,-5)))</f>
        <v/>
      </c>
      <c r="BZ412" s="554" t="n"/>
      <c r="CA412" s="548" t="inlineStr">
        <is>
          <t>S Buy</t>
        </is>
      </c>
      <c r="CB412" s="61" t="n"/>
      <c r="CC412" s="61" t="n"/>
      <c r="CD412" s="332" t="n"/>
      <c r="CE412" t="inlineStr">
        <is>
          <t>IT</t>
        </is>
      </c>
      <c r="CF412" t="inlineStr">
        <is>
          <t>Software &amp; Services</t>
        </is>
      </c>
      <c r="CG412" t="inlineStr">
        <is>
          <t>IT Services</t>
        </is>
      </c>
      <c r="CH412" t="inlineStr">
        <is>
          <t>Internet Services &amp; Infrastructure</t>
        </is>
      </c>
      <c r="CL412" s="332" t="n"/>
      <c r="CR412" t="inlineStr">
        <is>
          <t>ALAR</t>
        </is>
      </c>
    </row>
    <row r="413">
      <c r="B413" s="246" t="n"/>
      <c r="C413" s="246" t="n"/>
      <c r="D413" s="246" t="n"/>
      <c r="E413" s="246" t="n"/>
      <c r="F413" s="246" t="n"/>
      <c r="G413" s="246" t="n"/>
      <c r="H413" s="246" t="n"/>
      <c r="I413" s="246" t="n"/>
      <c r="J413" s="246" t="n"/>
      <c r="K413" s="246" t="n"/>
      <c r="L413" s="270" t="n"/>
      <c r="M413" s="358" t="n"/>
      <c r="N413" s="335" t="n"/>
      <c r="O413" s="246" t="n"/>
      <c r="P413" s="246" t="n"/>
      <c r="Q413" s="246" t="n"/>
      <c r="R413" s="246" t="n"/>
      <c r="S413" s="249">
        <f>IF(BN413&lt;30,$BX$1,IF(BN413&gt;70,$BR$1,$BV$1))</f>
        <v/>
      </c>
      <c r="T413" s="236" t="n"/>
      <c r="U413" s="547" t="inlineStr">
        <is>
          <t>ACN</t>
        </is>
      </c>
      <c r="V413" t="inlineStr">
        <is>
          <t>Accenture plc</t>
        </is>
      </c>
      <c r="X413" s="80" t="n">
        <v>240.94</v>
      </c>
      <c r="Y413" s="189" t="n"/>
      <c r="Z413" s="189" t="n"/>
      <c r="AA413" s="22">
        <f>AN413+AP413+AR413+AZ413+BB413+BG413+BJ413+BM413+BT413+BW413+BY413+AC413+AI413+BP413+AK413</f>
        <v/>
      </c>
      <c r="AB413" s="266">
        <f>IF(X413&gt;0,AB$399,0)</f>
        <v/>
      </c>
      <c r="AC413" s="22">
        <f>IF(AB413&gt;0,AC$399,0)</f>
        <v/>
      </c>
      <c r="AD413" s="366">
        <f>AB413*M509</f>
        <v/>
      </c>
      <c r="AE413" s="337">
        <f>AC413*M509</f>
        <v/>
      </c>
      <c r="AF413" s="332" t="n">
        <v>88115</v>
      </c>
      <c r="AG413" s="332" t="n">
        <v>9386</v>
      </c>
      <c r="AH413" s="225">
        <f>IF(AF413&gt;2500000,AQ$2,IF(AF413&gt;1000000,AR$2,IF(AF413&gt;750000,AS$2,IF(AF413&gt;500000,AT$2,IF(AF413&lt;500000,AU$2)))))</f>
        <v/>
      </c>
      <c r="AI413" s="31">
        <f>IF(AH413=AQ$2,20,IF(AH413=AR$2,15,IF(AH413=AS$2,10,IF(AH413=AT$2,5,IF(AH413=AU$2,0)))))</f>
        <v/>
      </c>
      <c r="AJ413" s="284" t="n">
        <v>75</v>
      </c>
      <c r="AK413" s="31">
        <f>IF(AJ413&gt;84,20,IF(AJ413&gt;80,15,IF(AJ413&gt;75,10,IF(AJ413&gt;70,5,IF(AJ413&gt;49,0,IF(AJ413&lt;1,0,IF(AJ413&lt;20,-20,IF(AJ413&lt;30,-15,IF(AJ413&lt;40,-10,IF(AJ413&lt;50,-5))))))))))</f>
        <v/>
      </c>
      <c r="AL413" s="22" t="n"/>
      <c r="AM413" s="452" t="inlineStr">
        <is>
          <t>F</t>
        </is>
      </c>
      <c r="AN413" s="22">
        <f>IF(AM413=$AN$1,20,IF(AM413=$AO$1,17,IF(AM413=$AP$1,12,IF(AM413=$AQ$1,5,IF(AM413=$AR$1,0)))))</f>
        <v/>
      </c>
      <c r="AP413" s="31" t="n"/>
      <c r="AQ413" s="177" t="inlineStr">
        <is>
          <t>Neutral+</t>
        </is>
      </c>
      <c r="AR413" s="548">
        <f>IF(AQ413=$AS$1,20,IF(AQ413=$AU$1,18,IF(AQ413=$AW$1,14,IF(AQ413=$AY$1,10,IF(AQ413=$BA$1,5,IF(AQ413=$BC$1,0,IF(AQ413=$BD$1,-2.5)))))))</f>
        <v/>
      </c>
      <c r="AS413" s="189" t="n">
        <v>0.23</v>
      </c>
      <c r="AT413" s="22">
        <f>IF(AS413&lt;1,5,IF(AS413&lt;2,0,IF(AS413&gt;2,-5, IF(AS413=0,5,IF(AS413&lt;0,-7)))))</f>
        <v/>
      </c>
      <c r="AU413" s="189" t="n">
        <v>19.62</v>
      </c>
      <c r="AV413" s="22">
        <f>IF(AU413&lt;0,-7,IF(AU413&lt;15,5,IF(AU413&lt;25,2,IF(AU413=25,-5,IF(AU413&gt;25,0)))))</f>
        <v/>
      </c>
      <c r="AW413" s="189" t="n">
        <v>2.15</v>
      </c>
      <c r="AX413" s="22">
        <f>IF(AW413=1,5,IF(AW413&lt;1,5,IF(AW413&gt;1,0)))</f>
        <v/>
      </c>
      <c r="AY413" s="176" t="inlineStr">
        <is>
          <t>V Bullish</t>
        </is>
      </c>
      <c r="AZ413" s="189">
        <f>IF(AY413=$AS$1,20,IF(AY413=$AU$1,18,IF(AY413=$AW$1,14,IF(AY413=$AY$1,10,IF(AY413=$BA$1,5,IF(AY413=$BC$1,0,IF(AY413=$BD$1,-2.5)))))))</f>
        <v/>
      </c>
      <c r="BA413" s="18" t="n">
        <v>-0.333</v>
      </c>
      <c r="BB413" s="548">
        <f>IF(BA413&gt;0.05,2,IF(BA413&gt;0,1,IF(BA413&lt;-0.05,-1,IF(BA413&lt;0.1,-2))))</f>
        <v/>
      </c>
      <c r="BC413" s="554" t="n">
        <v>45657</v>
      </c>
      <c r="BD413" s="22" t="n">
        <v>346.84</v>
      </c>
      <c r="BE413" s="22">
        <f>X413</f>
        <v/>
      </c>
      <c r="BF413" s="18">
        <f>IF(BD413&gt;0,(BE413-BD413)/BD413,0)</f>
        <v/>
      </c>
      <c r="BG413" s="548">
        <f>IF(BF413&gt;0.05,4,IF(BF413&gt;0,2,IF(BF413&lt;-0.05,-2,IF(BF413&lt;0.1,-4))))</f>
        <v/>
      </c>
      <c r="BH413" s="225" t="n">
        <v>0</v>
      </c>
      <c r="BI413" s="225">
        <f>BH413*#REF!</f>
        <v/>
      </c>
      <c r="BJ413" s="225">
        <f>IF(BH413&gt;5,-1,IF(BH413&gt;4,0,IF(BH413&gt;3,1,IF(BH413&gt;2,2,IF(BH413&gt;1,2, IF(BH413=0,2,IF(BH413&lt;-5,-2,IF(BH413&lt;4,2,IF(BH413&lt;0,1)))))))))</f>
        <v/>
      </c>
      <c r="BK413" s="31" t="n">
        <v>-3</v>
      </c>
      <c r="BL413" s="31">
        <f>BK413*#REF!</f>
        <v/>
      </c>
      <c r="BM413" s="548">
        <f>IF(BK413&gt;40,4,IF(BK413&gt;30,3.5,IF(BK413&gt;20,3,IF(BK413&gt;10,2,IF(BK413&gt;0,1,IF(BK413=0,0.5,IF(BK413&lt;-40,-4,IF(BK413&lt;-30,-3,IF(BK413&lt;-20,-2.5,IF(BK413&lt;-10,-2,IF(BK413&lt;0,0)))))))))))</f>
        <v/>
      </c>
      <c r="BN413" s="61" t="n">
        <v>91</v>
      </c>
      <c r="BO413" s="61">
        <f>BN413*M413</f>
        <v/>
      </c>
      <c r="BP413" s="548">
        <f>IF(BN413&lt;10,5,IF(BN413&lt;20,4,IF(BN413&lt;30,3,IF(BN413&lt;40,2,IF(BN413&lt;50,1,IF(BN413=50,0,IF(BN413&gt;90,-5,IF(BN413&gt;80,-4,IF(BN413&gt;70,-3,IF(BN413&gt;60,-2,IF(BN413&gt;50,-1,0)))))))))))</f>
        <v/>
      </c>
      <c r="BQ413" s="206" t="n"/>
      <c r="BR413" s="61" t="n">
        <v>0.09</v>
      </c>
      <c r="BS413" s="337">
        <f>BR413*M413</f>
        <v/>
      </c>
      <c r="BT413" s="225">
        <f>IF(BR413=1,20,IF(BR413&gt;0.9,16,IF(BR413&gt;0.8,12,IF(BR413&gt;0.7,8,IF(BR413&gt;0.6,4,IF(BR413&gt;0.5,0,IF(BR413&gt;0.4,-1,IF(BR413&gt;0.3,-2,IF(BR413&gt;0.2,-3,IF(BR413&gt;0.1,-4,IF(BR413&gt;0,-5,IF(BR413=0,-5))))))))))))</f>
        <v/>
      </c>
      <c r="BU413" s="61" t="n"/>
      <c r="BV413" s="548" t="inlineStr">
        <is>
          <t>Bear</t>
        </is>
      </c>
      <c r="BW413" s="548">
        <f>IF(BV413=$BZ$1,8,IF(BV413=$CA$1,4,IF(BV413=$CB$1,0,IF(BV413=$CC$1,-4,IF(BV413=$CE$1,-8)))))</f>
        <v/>
      </c>
      <c r="BX413" s="206">
        <f>BX1</f>
        <v/>
      </c>
      <c r="BY413" s="206">
        <f>IF(BX413=BR$1,5,IF(BX413=BV$1,0,IF(BX413=BX$1,-5)))</f>
        <v/>
      </c>
      <c r="BZ413" s="554" t="n"/>
      <c r="CA413" s="548" t="inlineStr">
        <is>
          <t>Buy</t>
        </is>
      </c>
      <c r="CB413" s="61" t="n">
        <v>310</v>
      </c>
      <c r="CC413" s="61" t="n">
        <v>385</v>
      </c>
      <c r="CD413" s="332" t="n"/>
      <c r="CE413" t="inlineStr">
        <is>
          <t>IT</t>
        </is>
      </c>
      <c r="CF413" t="inlineStr">
        <is>
          <t>Software &amp; Services</t>
        </is>
      </c>
      <c r="CG413" s="33" t="inlineStr">
        <is>
          <t>IT Services</t>
        </is>
      </c>
      <c r="CH413" s="344" t="inlineStr">
        <is>
          <t>IT Consulting &amp; Other Services</t>
        </is>
      </c>
      <c r="CL413" s="332" t="n"/>
      <c r="CR413" t="inlineStr">
        <is>
          <t>ACN</t>
        </is>
      </c>
    </row>
    <row r="414">
      <c r="B414" s="246" t="n"/>
      <c r="C414" s="246" t="n"/>
      <c r="D414" s="246" t="n"/>
      <c r="E414" s="246" t="n"/>
      <c r="F414" s="246" t="n"/>
      <c r="G414" s="246" t="n"/>
      <c r="H414" s="246" t="n"/>
      <c r="I414" s="246" t="n"/>
      <c r="J414" s="246" t="n"/>
      <c r="K414" s="246" t="n"/>
      <c r="L414" s="270" t="n"/>
      <c r="M414" s="358" t="n"/>
      <c r="N414" s="335" t="n"/>
      <c r="O414" s="246" t="n"/>
      <c r="P414" s="246" t="n"/>
      <c r="Q414" s="246" t="n"/>
      <c r="R414" s="246" t="n"/>
      <c r="S414" s="249">
        <f>IF(BN414&lt;30,$BX$1,IF(BN414&gt;70,$BR$1,$BV$1))</f>
        <v/>
      </c>
      <c r="T414" s="246" t="n"/>
      <c r="U414" s="547" t="inlineStr">
        <is>
          <t>CRM</t>
        </is>
      </c>
      <c r="V414" t="inlineStr">
        <is>
          <t>Salesforce, Inc.</t>
        </is>
      </c>
      <c r="X414" s="80" t="n">
        <v>241.68</v>
      </c>
      <c r="Y414" s="189" t="n"/>
      <c r="Z414" s="189" t="n"/>
      <c r="AA414" s="22">
        <f>AN414+AP414+AR414+AZ414+BB414+BG414+BJ414+BM414+BT414+BW414+BY414+AC414+AI414+BP414+AK414</f>
        <v/>
      </c>
      <c r="AB414" s="266">
        <f>IF(X414&gt;0,AB$399,0)</f>
        <v/>
      </c>
      <c r="AC414" s="22">
        <f>IF(AB414&gt;0,AC$399,0)</f>
        <v/>
      </c>
      <c r="AD414" s="366">
        <f>AB414*M510</f>
        <v/>
      </c>
      <c r="AE414" s="337">
        <f>AC414*M510</f>
        <v/>
      </c>
      <c r="AF414" s="332" t="n">
        <v>427686</v>
      </c>
      <c r="AG414" s="332" t="n">
        <v>32649</v>
      </c>
      <c r="AH414" s="225">
        <f>IF(AF414&gt;2500000,AQ$2,IF(AF414&gt;1000000,AR$2,IF(AF414&gt;750000,AS$2,IF(AF414&gt;500000,AT$2,IF(AF414&lt;500000,AU$2)))))</f>
        <v/>
      </c>
      <c r="AI414" s="31">
        <f>IF(AH414=AQ$2,20,IF(AH414=AR$2,15,IF(AH414=AS$2,10,IF(AH414=AT$2,5,IF(AH414=AU$2,0)))))</f>
        <v/>
      </c>
      <c r="AJ414" s="284" t="n">
        <v>82</v>
      </c>
      <c r="AK414" s="31">
        <f>IF(AJ414&gt;84,20,IF(AJ414&gt;80,15,IF(AJ414&gt;75,10,IF(AJ414&gt;70,5,IF(AJ414&gt;49,0,IF(AJ414&lt;1,0,IF(AJ414&lt;20,-20,IF(AJ414&lt;30,-15,IF(AJ414&lt;40,-10,IF(AJ414&lt;50,-5))))))))))</f>
        <v/>
      </c>
      <c r="AL414" s="22" t="n"/>
      <c r="AM414" s="457" t="inlineStr">
        <is>
          <t>D</t>
        </is>
      </c>
      <c r="AN414" s="22">
        <f>IF(AM414=$AN$1,20,IF(AM414=$AO$1,17,IF(AM414=$AP$1,12,IF(AM414=$AQ$1,5,IF(AM414=$AR$1,0)))))</f>
        <v/>
      </c>
      <c r="AP414" s="31" t="n"/>
      <c r="AQ414" s="177" t="inlineStr">
        <is>
          <t>Neutral+</t>
        </is>
      </c>
      <c r="AR414" s="548">
        <f>IF(AQ414=$AS$1,20,IF(AQ414=$AU$1,18,IF(AQ414=$AW$1,14,IF(AQ414=$AY$1,10,IF(AQ414=$BA$1,5,IF(AQ414=$BC$1,0,IF(AQ414=$BD$1,-2.5)))))))</f>
        <v/>
      </c>
      <c r="AS414" s="189" t="n">
        <v>0.17</v>
      </c>
      <c r="AT414" s="22">
        <f>IF(AS414&lt;1,5,IF(AS414&lt;2,0,IF(AS414&gt;2,-5, IF(AS414=0,5,IF(AS414&lt;0,-7)))))</f>
        <v/>
      </c>
      <c r="AU414" s="189" t="n">
        <v>34.72</v>
      </c>
      <c r="AV414" s="22">
        <f>IF(AU414&lt;0,-7,IF(AU414&lt;15,5,IF(AU414&lt;25,2,IF(AU414=25,-5,IF(AU414&gt;25,0)))))</f>
        <v/>
      </c>
      <c r="AW414" s="189" t="n">
        <v>2.07</v>
      </c>
      <c r="AX414" s="22">
        <f>IF(AW414=1,5,IF(AW414&lt;1,5,IF(AW414&gt;1,0)))</f>
        <v/>
      </c>
      <c r="AY414" s="273" t="inlineStr">
        <is>
          <t>Bearish</t>
        </is>
      </c>
      <c r="AZ414" s="189">
        <f>IF(AY414=$AS$1,20,IF(AY414=$AU$1,18,IF(AY414=$AW$1,14,IF(AY414=$AY$1,10,IF(AY414=$BA$1,5,IF(AY414=$BC$1,0,IF(AY414=$BD$1,-2.5)))))))</f>
        <v/>
      </c>
      <c r="BA414" s="18" t="n">
        <v>-0.176</v>
      </c>
      <c r="BB414" s="548">
        <f>IF(BA414&gt;0.05,2,IF(BA414&gt;0,1,IF(BA414&lt;-0.05,-1,IF(BA414&lt;0.1,-2))))</f>
        <v/>
      </c>
      <c r="BC414" s="554" t="n">
        <v>45657</v>
      </c>
      <c r="BD414" s="22" t="n">
        <v>332.7</v>
      </c>
      <c r="BE414" s="22">
        <f>X414</f>
        <v/>
      </c>
      <c r="BF414" s="18">
        <f>IF(BD414&gt;0,(BE414-BD414)/BD414,0)</f>
        <v/>
      </c>
      <c r="BG414" s="548">
        <f>IF(BF414&gt;0.05,4,IF(BF414&gt;0,2,IF(BF414&lt;-0.05,-2,IF(BF414&lt;0.1,-4))))</f>
        <v/>
      </c>
      <c r="BH414" s="225" t="n">
        <v>0</v>
      </c>
      <c r="BI414" s="225">
        <f>BH414*#REF!</f>
        <v/>
      </c>
      <c r="BJ414" s="225">
        <f>IF(BH414&gt;5,-1,IF(BH414&gt;4,0,IF(BH414&gt;3,1,IF(BH414&gt;2,2,IF(BH414&gt;1,2, IF(BH414=0,2,IF(BH414&lt;-5,-2,IF(BH414&lt;4,2,IF(BH414&lt;0,1)))))))))</f>
        <v/>
      </c>
      <c r="BK414" s="31" t="n">
        <v>3</v>
      </c>
      <c r="BL414" s="31">
        <f>BK414*#REF!</f>
        <v/>
      </c>
      <c r="BM414" s="548">
        <f>IF(BK414&gt;40,4,IF(BK414&gt;30,3.5,IF(BK414&gt;20,3,IF(BK414&gt;10,2,IF(BK414&gt;0,1,IF(BK414=0,0.5,IF(BK414&lt;-40,-4,IF(BK414&lt;-30,-3,IF(BK414&lt;-20,-2.5,IF(BK414&lt;-10,-2,IF(BK414&lt;0,0)))))))))))</f>
        <v/>
      </c>
      <c r="BN414" s="61" t="n">
        <v>60</v>
      </c>
      <c r="BO414" s="61">
        <f>BN414*M414</f>
        <v/>
      </c>
      <c r="BP414" s="548">
        <f>IF(BN414&lt;10,5,IF(BN414&lt;20,4,IF(BN414&lt;30,3,IF(BN414&lt;40,2,IF(BN414&lt;50,1,IF(BN414=50,0,IF(BN414&gt;90,-5,IF(BN414&gt;80,-4,IF(BN414&gt;70,-3,IF(BN414&gt;60,-2,IF(BN414&gt;50,-1,0)))))))))))</f>
        <v/>
      </c>
      <c r="BQ414" s="206" t="n"/>
      <c r="BR414" s="61" t="n">
        <v>0.09</v>
      </c>
      <c r="BS414" s="337">
        <f>BR414*M414</f>
        <v/>
      </c>
      <c r="BT414" s="225">
        <f>IF(BR414=1,20,IF(BR414&gt;0.9,16,IF(BR414&gt;0.8,12,IF(BR414&gt;0.7,8,IF(BR414&gt;0.6,4,IF(BR414&gt;0.5,0,IF(BR414&gt;0.4,-1,IF(BR414&gt;0.3,-2,IF(BR414&gt;0.2,-3,IF(BR414&gt;0.1,-4,IF(BR414&gt;0,-5,IF(BR414=0,-5))))))))))))</f>
        <v/>
      </c>
      <c r="BU414" s="61" t="n"/>
      <c r="BV414" s="548" t="inlineStr">
        <is>
          <t>Bull</t>
        </is>
      </c>
      <c r="BW414" s="548">
        <f>IF(BV414=$BZ$1,8,IF(BV414=$CA$1,4,IF(BV414=$CB$1,0,IF(BV414=$CC$1,-4,IF(BV414=$CE$1,-8)))))</f>
        <v/>
      </c>
      <c r="BX414" s="206" t="inlineStr">
        <is>
          <t>˄</t>
        </is>
      </c>
      <c r="BY414" s="206">
        <f>IF(BX414=BR$1,5,IF(BX414=BV$1,0,IF(BX414=BX$1,-5)))</f>
        <v/>
      </c>
      <c r="BZ414" s="554" t="n"/>
      <c r="CA414" s="548" t="inlineStr">
        <is>
          <t>Buy</t>
        </is>
      </c>
      <c r="CB414" s="61" t="n">
        <v>249</v>
      </c>
      <c r="CC414" s="61" t="n">
        <v>325</v>
      </c>
      <c r="CD414" s="332" t="n"/>
      <c r="CE414" t="inlineStr">
        <is>
          <t>IT</t>
        </is>
      </c>
      <c r="CF414" t="inlineStr">
        <is>
          <t>Software &amp; Services</t>
        </is>
      </c>
      <c r="CG414" t="inlineStr">
        <is>
          <t>Software</t>
        </is>
      </c>
      <c r="CH414" t="inlineStr">
        <is>
          <t>Application Software</t>
        </is>
      </c>
      <c r="CL414" s="332" t="n"/>
      <c r="CR414" t="inlineStr">
        <is>
          <t>CRM</t>
        </is>
      </c>
    </row>
    <row r="415">
      <c r="B415" s="246" t="n"/>
      <c r="C415" s="246" t="n"/>
      <c r="D415" s="246" t="n"/>
      <c r="E415" s="246" t="n"/>
      <c r="F415" s="246" t="n"/>
      <c r="G415" s="246" t="n"/>
      <c r="H415" s="246" t="n"/>
      <c r="I415" s="246" t="n"/>
      <c r="J415" s="246" t="n"/>
      <c r="K415" s="246" t="n"/>
      <c r="L415" s="270" t="n"/>
      <c r="M415" s="358" t="n"/>
      <c r="N415" s="335" t="n"/>
      <c r="O415" s="246" t="n"/>
      <c r="P415" s="246" t="n"/>
      <c r="Q415" s="246" t="n"/>
      <c r="R415" s="246" t="n"/>
      <c r="S415" s="249">
        <f>IF(BN415&lt;30,$BX$1,IF(BN415&gt;70,$BR$1,$BV$1))</f>
        <v/>
      </c>
      <c r="T415" s="236" t="n"/>
      <c r="U415" s="547" t="inlineStr">
        <is>
          <t>AKAM</t>
        </is>
      </c>
      <c r="V415" t="inlineStr">
        <is>
          <t>Akamai Technologies, Inc.</t>
        </is>
      </c>
      <c r="X415" s="80" t="n">
        <v>73.23999999999999</v>
      </c>
      <c r="Y415" s="189" t="n"/>
      <c r="Z415" s="189" t="n"/>
      <c r="AA415" s="22">
        <f>AN415+AP415+AR415+AZ415+BB415+BG415+BJ415+BM415+BT415+BW415+BY415+AC415+AI415+BP415+AK415</f>
        <v/>
      </c>
      <c r="AB415" s="266">
        <f>IF(X415&gt;0,AB$399,0)</f>
        <v/>
      </c>
      <c r="AC415" s="22">
        <f>IF(AB415&gt;0,AC$399,0)</f>
        <v/>
      </c>
      <c r="AD415" s="366">
        <f>AB415*M511</f>
        <v/>
      </c>
      <c r="AE415" s="337">
        <f>AC415*M511</f>
        <v/>
      </c>
      <c r="AF415" s="332" t="n">
        <v>814950</v>
      </c>
      <c r="AG415" s="332" t="n">
        <v>365518</v>
      </c>
      <c r="AH415" s="225">
        <f>IF(AF415&gt;2500000,AQ$2,IF(AF415&gt;1000000,AR$2,IF(AF415&gt;750000,AS$2,IF(AF415&gt;500000,AT$2,IF(AF415&lt;500000,AU$2)))))</f>
        <v/>
      </c>
      <c r="AI415" s="31">
        <f>IF(AH415=AQ$2,20,IF(AH415=AR$2,15,IF(AH415=AS$2,10,IF(AH415=AT$2,5,IF(AH415=AU$2,0)))))</f>
        <v/>
      </c>
      <c r="AJ415" s="284" t="n">
        <v>66</v>
      </c>
      <c r="AK415" s="31">
        <f>IF(AJ415&gt;84,20,IF(AJ415&gt;80,15,IF(AJ415&gt;75,10,IF(AJ415&gt;70,5,IF(AJ415&gt;49,0,IF(AJ415&lt;1,0,IF(AJ415&lt;20,-20,IF(AJ415&lt;30,-15,IF(AJ415&lt;40,-10,IF(AJ415&lt;50,-5))))))))))</f>
        <v/>
      </c>
      <c r="AL415" s="22" t="n"/>
      <c r="AM415" s="457" t="inlineStr">
        <is>
          <t>D</t>
        </is>
      </c>
      <c r="AN415" s="22">
        <f>IF(AM415=$AN$1,20,IF(AM415=$AO$1,17,IF(AM415=$AP$1,12,IF(AM415=$AQ$1,5,IF(AM415=$AR$1,0)))))</f>
        <v/>
      </c>
      <c r="AP415" s="31" t="n"/>
      <c r="AQ415" s="175" t="inlineStr">
        <is>
          <t>Neutral</t>
        </is>
      </c>
      <c r="AR415" s="548">
        <f>IF(AQ415=$AS$1,20,IF(AQ415=$AU$1,18,IF(AQ415=$AW$1,14,IF(AQ415=$AY$1,10,IF(AQ415=$BA$1,5,IF(AQ415=$BC$1,0,IF(AQ415=$BD$1,-2.5)))))))</f>
        <v/>
      </c>
      <c r="AS415" s="189" t="n">
        <v>1.12</v>
      </c>
      <c r="AT415" s="22">
        <f>IF(AS415&lt;1,5,IF(AS415&lt;2,0,IF(AS415&gt;2,-5, IF(AS415=0,5,IF(AS415&lt;0,-7)))))</f>
        <v/>
      </c>
      <c r="AU415" s="189" t="n">
        <v>25.61</v>
      </c>
      <c r="AV415" s="22">
        <f>IF(AU415&lt;0,-7,IF(AU415&lt;15,5,IF(AU415&lt;25,2,IF(AU415=25,-5,IF(AU415&gt;25,0)))))</f>
        <v/>
      </c>
      <c r="AW415" s="189" t="n">
        <v>2.91</v>
      </c>
      <c r="AX415" s="22">
        <f>IF(AW415=1,5,IF(AW415&lt;1,5,IF(AW415&gt;1,0)))</f>
        <v/>
      </c>
      <c r="AY415" s="273" t="inlineStr">
        <is>
          <t>Bearish</t>
        </is>
      </c>
      <c r="AZ415" s="189">
        <f>IF(AY415=$AS$1,20,IF(AY415=$AU$1,18,IF(AY415=$AW$1,14,IF(AY415=$AY$1,10,IF(AY415=$BA$1,5,IF(AY415=$BC$1,0,IF(AY415=$BD$1,-2.5)))))))</f>
        <v/>
      </c>
      <c r="BA415" s="18" t="n">
        <v>-0.292</v>
      </c>
      <c r="BB415" s="548">
        <f>IF(BA415&gt;0.05,2,IF(BA415&gt;0,1,IF(BA415&lt;-0.05,-1,IF(BA415&lt;0.1,-2))))</f>
        <v/>
      </c>
      <c r="BC415" s="554" t="n">
        <v>45657</v>
      </c>
      <c r="BD415" s="22" t="n">
        <v>95.65000000000001</v>
      </c>
      <c r="BE415" s="22">
        <f>X415</f>
        <v/>
      </c>
      <c r="BF415" s="18">
        <f>IF(BD415&gt;0,(BE415-BD415)/BD415,0)</f>
        <v/>
      </c>
      <c r="BG415" s="548">
        <f>IF(BF415&gt;0.05,4,IF(BF415&gt;0,2,IF(BF415&lt;-0.05,-2,IF(BF415&lt;0.1,-4))))</f>
        <v/>
      </c>
      <c r="BH415" s="225" t="n">
        <v>-1</v>
      </c>
      <c r="BI415" s="225">
        <f>BH415*#REF!</f>
        <v/>
      </c>
      <c r="BJ415" s="225">
        <f>IF(BH415&gt;5,-1,IF(BH415&gt;4,0,IF(BH415&gt;3,1,IF(BH415&gt;2,2,IF(BH415&gt;1,2, IF(BH415=0,2,IF(BH415&lt;-5,-2,IF(BH415&lt;4,2,IF(BH415&lt;0,1)))))))))</f>
        <v/>
      </c>
      <c r="BK415" s="31" t="n">
        <v>-15</v>
      </c>
      <c r="BL415" s="31">
        <f>BK415*#REF!</f>
        <v/>
      </c>
      <c r="BM415" s="548">
        <f>IF(BK415&gt;40,4,IF(BK415&gt;30,3.5,IF(BK415&gt;20,3,IF(BK415&gt;10,2,IF(BK415&gt;0,1,IF(BK415=0,0.5,IF(BK415&lt;-40,-4,IF(BK415&lt;-30,-3,IF(BK415&lt;-20,-2.5,IF(BK415&lt;-10,-2,IF(BK415&lt;0,0)))))))))))</f>
        <v/>
      </c>
      <c r="BN415" s="61" t="n">
        <v>57</v>
      </c>
      <c r="BO415" s="61">
        <f>BN415*M415</f>
        <v/>
      </c>
      <c r="BP415" s="548">
        <f>IF(BN415&lt;10,5,IF(BN415&lt;20,4,IF(BN415&lt;30,3,IF(BN415&lt;40,2,IF(BN415&lt;50,1,IF(BN415=50,0,IF(BN415&gt;90,-5,IF(BN415&gt;80,-4,IF(BN415&gt;70,-3,IF(BN415&gt;60,-2,IF(BN415&gt;50,-1,0)))))))))))</f>
        <v/>
      </c>
      <c r="BQ415" s="206" t="n"/>
      <c r="BR415" s="61" t="n">
        <v>0.05</v>
      </c>
      <c r="BS415" s="337">
        <f>BR415*M415</f>
        <v/>
      </c>
      <c r="BT415" s="225">
        <f>IF(BR415=1,20,IF(BR415&gt;0.9,16,IF(BR415&gt;0.8,12,IF(BR415&gt;0.7,8,IF(BR415&gt;0.6,4,IF(BR415&gt;0.5,0,IF(BR415&gt;0.4,-1,IF(BR415&gt;0.3,-2,IF(BR415&gt;0.2,-3,IF(BR415&gt;0.1,-4,IF(BR415&gt;0,-5,IF(BR415=0,-5))))))))))))</f>
        <v/>
      </c>
      <c r="BU415" s="61" t="n"/>
      <c r="BV415" s="548" t="inlineStr">
        <is>
          <t>Neut</t>
        </is>
      </c>
      <c r="BW415" s="548">
        <f>IF(BV415=$BZ$1,8,IF(BV415=$CA$1,4,IF(BV415=$CB$1,0,IF(BV415=$CC$1,-4,IF(BV415=$CE$1,-8)))))</f>
        <v/>
      </c>
      <c r="BX415" s="206" t="inlineStr">
        <is>
          <t>˄</t>
        </is>
      </c>
      <c r="BY415" s="206">
        <f>IF(BX415=BR$1,5,IF(BX415=BV$1,0,IF(BX415=BX$1,-5)))</f>
        <v/>
      </c>
      <c r="BZ415" s="554" t="n"/>
      <c r="CA415" s="548" t="inlineStr">
        <is>
          <t>Buy</t>
        </is>
      </c>
      <c r="CB415" s="61" t="n">
        <v>102.5</v>
      </c>
      <c r="CC415" s="61" t="n">
        <v>135</v>
      </c>
      <c r="CD415" s="332" t="n"/>
      <c r="CE415" t="inlineStr">
        <is>
          <t>IT</t>
        </is>
      </c>
      <c r="CF415" t="inlineStr">
        <is>
          <t>Software &amp; Services</t>
        </is>
      </c>
      <c r="CG415" t="inlineStr">
        <is>
          <t>Software</t>
        </is>
      </c>
      <c r="CH415" t="inlineStr">
        <is>
          <t>Application Software</t>
        </is>
      </c>
      <c r="CL415" s="332" t="n"/>
      <c r="CR415" t="inlineStr">
        <is>
          <t>AKAM</t>
        </is>
      </c>
    </row>
    <row r="416">
      <c r="B416" s="246" t="n"/>
      <c r="C416" s="246" t="n"/>
      <c r="D416" s="246" t="n"/>
      <c r="E416" s="246" t="n"/>
      <c r="F416" s="246" t="n"/>
      <c r="G416" s="246" t="n"/>
      <c r="H416" s="246" t="n"/>
      <c r="I416" s="246" t="n"/>
      <c r="J416" s="246" t="n"/>
      <c r="K416" s="246" t="n"/>
      <c r="L416" s="270" t="n"/>
      <c r="M416" s="358" t="n"/>
      <c r="N416" s="335" t="n"/>
      <c r="O416" s="246" t="n"/>
      <c r="P416" s="246" t="n"/>
      <c r="Q416" s="246" t="n"/>
      <c r="R416" s="246" t="n"/>
      <c r="S416" s="249">
        <f>IF(BN416&lt;30,$BX$1,IF(BN416&gt;70,$BR$1,$BV$1))</f>
        <v/>
      </c>
      <c r="T416" s="236" t="n"/>
      <c r="U416" s="547" t="inlineStr">
        <is>
          <t>MU</t>
        </is>
      </c>
      <c r="V416" t="inlineStr">
        <is>
          <t>Micron Technology, Inc.</t>
        </is>
      </c>
      <c r="X416" s="80" t="n">
        <v>181.48</v>
      </c>
      <c r="Y416" s="189" t="n"/>
      <c r="Z416" s="189" t="n"/>
      <c r="AA416" s="22">
        <f>AN416+AP416+AR416+AZ416+BB416+BG416+BJ416+BM416+BT416+BW416+BY416+AC416+AI416+BP416+AK416</f>
        <v/>
      </c>
      <c r="AB416" s="266">
        <f>IF(X416&gt;0,AB$399,0)</f>
        <v/>
      </c>
      <c r="AC416" s="22">
        <f>IF(AB416&gt;0,AC$399,0)</f>
        <v/>
      </c>
      <c r="AD416" s="366">
        <f>AB416*M512</f>
        <v/>
      </c>
      <c r="AE416" s="337">
        <f>AC416*M512</f>
        <v/>
      </c>
      <c r="AF416" s="332" t="n">
        <v>378604</v>
      </c>
      <c r="AG416" s="332" t="n">
        <v>-60646</v>
      </c>
      <c r="AH416" s="225">
        <f>IF(AF416&gt;2500000,AQ$2,IF(AF416&gt;1000000,AR$2,IF(AF416&gt;750000,AS$2,IF(AF416&gt;500000,AT$2,IF(AF416&lt;500000,AU$2)))))</f>
        <v/>
      </c>
      <c r="AI416" s="31">
        <f>IF(AH416=AQ$2,20,IF(AH416=AR$2,15,IF(AH416=AS$2,10,IF(AH416=AT$2,5,IF(AH416=AU$2,0)))))</f>
        <v/>
      </c>
      <c r="AJ416" s="284" t="n">
        <v>64</v>
      </c>
      <c r="AK416" s="31">
        <f>IF(AJ416&gt;84,20,IF(AJ416&gt;80,15,IF(AJ416&gt;75,10,IF(AJ416&gt;70,5,IF(AJ416&gt;49,0,IF(AJ416&lt;1,0,IF(AJ416&lt;20,-20,IF(AJ416&lt;30,-15,IF(AJ416&lt;40,-10,IF(AJ416&lt;50,-5))))))))))</f>
        <v/>
      </c>
      <c r="AL416" s="22" t="n"/>
      <c r="AM416" s="371" t="inlineStr">
        <is>
          <t>B</t>
        </is>
      </c>
      <c r="AN416" s="22">
        <f>IF(AM416=$AN$1,20,IF(AM416=$AO$1,17,IF(AM416=$AP$1,12,IF(AM416=$AQ$1,5,IF(AM416=$AR$1,0)))))</f>
        <v/>
      </c>
      <c r="AP416" s="31" t="n"/>
      <c r="AQ416" s="176" t="inlineStr">
        <is>
          <t>V Bullish</t>
        </is>
      </c>
      <c r="AR416" s="548">
        <f>IF(AQ416=$AS$1,20,IF(AQ416=$AU$1,18,IF(AQ416=$AW$1,14,IF(AQ416=$AY$1,10,IF(AQ416=$BA$1,5,IF(AQ416=$BC$1,0,IF(AQ416=$BD$1,-2.5)))))))</f>
        <v/>
      </c>
      <c r="AS416" s="189" t="n">
        <v>0.27</v>
      </c>
      <c r="AT416" s="22">
        <f>IF(AS416&lt;1,5,IF(AS416&lt;2,0,IF(AS416&gt;2,-5, IF(AS416=0,5,IF(AS416&lt;0,-7)))))</f>
        <v/>
      </c>
      <c r="AU416" s="189" t="n">
        <v>23.74</v>
      </c>
      <c r="AV416" s="22">
        <f>IF(AU416&lt;0,-7,IF(AU416&lt;15,5,IF(AU416&lt;25,2,IF(AU416=25,-5,IF(AU416&gt;25,0)))))</f>
        <v/>
      </c>
      <c r="AW416" s="189" t="n">
        <v>0.36</v>
      </c>
      <c r="AX416" s="22">
        <f>IF(AW416=1,5,IF(AW416&lt;1,5,IF(AW416&gt;1,0)))</f>
        <v/>
      </c>
      <c r="AY416" s="178" t="inlineStr">
        <is>
          <t>V Bearish</t>
        </is>
      </c>
      <c r="AZ416" s="189">
        <f>IF(AY416=$AS$1,20,IF(AY416=$AU$1,18,IF(AY416=$AW$1,14,IF(AY416=$AY$1,10,IF(AY416=$BA$1,5,IF(AY416=$BC$1,0,IF(AY416=$BD$1,-2.5)))))))</f>
        <v/>
      </c>
      <c r="BA416" s="18" t="n">
        <v>0.718</v>
      </c>
      <c r="BB416" s="548">
        <f>IF(BA416&gt;0.05,2,IF(BA416&gt;0,1,IF(BA416&lt;-0.05,-1,IF(BA416&lt;0.1,-2))))</f>
        <v/>
      </c>
      <c r="BC416" s="554" t="n">
        <v>45657</v>
      </c>
      <c r="BD416" s="22" t="n">
        <v>83.92</v>
      </c>
      <c r="BE416" s="22">
        <f>X416</f>
        <v/>
      </c>
      <c r="BF416" s="18">
        <f>IF(BD416&gt;0,(BE416-BD416)/BD416,0)</f>
        <v/>
      </c>
      <c r="BG416" s="548">
        <f>IF(BF416&gt;0.05,4,IF(BF416&gt;0,2,IF(BF416&lt;-0.05,-2,IF(BF416&lt;0.1,-4))))</f>
        <v/>
      </c>
      <c r="BH416" s="225" t="n">
        <v>7</v>
      </c>
      <c r="BI416" s="225">
        <f>BH416*#REF!</f>
        <v/>
      </c>
      <c r="BJ416" s="225">
        <f>IF(BH416&gt;5,-1,IF(BH416&gt;4,0,IF(BH416&gt;3,1,IF(BH416&gt;2,2,IF(BH416&gt;1,2, IF(BH416=0,2,IF(BH416&lt;-5,-2,IF(BH416&lt;4,2,IF(BH416&lt;0,1)))))))))</f>
        <v/>
      </c>
      <c r="BK416" s="31" t="n">
        <v>10</v>
      </c>
      <c r="BL416" s="31">
        <f>BK416*#REF!</f>
        <v/>
      </c>
      <c r="BM416" s="548">
        <f>IF(BK416&gt;40,4,IF(BK416&gt;30,3.5,IF(BK416&gt;20,3,IF(BK416&gt;10,2,IF(BK416&gt;0,1,IF(BK416=0,0.5,IF(BK416&lt;-40,-4,IF(BK416&lt;-30,-3,IF(BK416&lt;-20,-2.5,IF(BK416&lt;-10,-2,IF(BK416&lt;0,0)))))))))))</f>
        <v/>
      </c>
      <c r="BN416" s="61" t="n">
        <v>63</v>
      </c>
      <c r="BO416" s="61">
        <f>BN416*M416</f>
        <v/>
      </c>
      <c r="BP416" s="548">
        <f>IF(BN416&lt;10,5,IF(BN416&lt;20,4,IF(BN416&lt;30,3,IF(BN416&lt;40,2,IF(BN416&lt;50,1,IF(BN416=50,0,IF(BN416&gt;90,-5,IF(BN416&gt;80,-4,IF(BN416&gt;70,-3,IF(BN416&gt;60,-2,IF(BN416&gt;50,-1,0)))))))))))</f>
        <v/>
      </c>
      <c r="BQ416" s="206" t="n"/>
      <c r="BR416" s="61" t="n">
        <v>0.9399999999999999</v>
      </c>
      <c r="BS416" s="337">
        <f>BR416*M416</f>
        <v/>
      </c>
      <c r="BT416" s="225">
        <f>IF(BR416=1,20,IF(BR416&gt;0.9,16,IF(BR416&gt;0.8,12,IF(BR416&gt;0.7,8,IF(BR416&gt;0.6,4,IF(BR416&gt;0.5,0,IF(BR416&gt;0.4,-1,IF(BR416&gt;0.3,-2,IF(BR416&gt;0.2,-3,IF(BR416&gt;0.1,-4,IF(BR416&gt;0,-5,IF(BR416=0,-5))))))))))))</f>
        <v/>
      </c>
      <c r="BU416" s="61" t="n"/>
      <c r="BV416" s="548" t="inlineStr">
        <is>
          <t>V Bull</t>
        </is>
      </c>
      <c r="BW416" s="548">
        <f>IF(BV416=$BZ$1,8,IF(BV416=$CA$1,4,IF(BV416=$CB$1,0,IF(BV416=$CC$1,-4,IF(BV416=$CE$1,-8)))))</f>
        <v/>
      </c>
      <c r="BX416" s="206" t="inlineStr">
        <is>
          <t>˄</t>
        </is>
      </c>
      <c r="BY416" s="206">
        <f>IF(BX416=BR$1,5,IF(BX416=BV$1,0,IF(BX416=BX$1,-5)))</f>
        <v/>
      </c>
      <c r="BZ416" s="554" t="n"/>
      <c r="CA416" s="548" t="inlineStr">
        <is>
          <t>Buy</t>
        </is>
      </c>
      <c r="CB416" s="61" t="n">
        <v>60</v>
      </c>
      <c r="CC416" s="61" t="n">
        <v>125</v>
      </c>
      <c r="CD416" s="332" t="n"/>
      <c r="CE416" t="inlineStr">
        <is>
          <t>IT</t>
        </is>
      </c>
      <c r="CF416" t="inlineStr">
        <is>
          <t>Software &amp; Services</t>
        </is>
      </c>
      <c r="CG416" t="inlineStr">
        <is>
          <t>Software</t>
        </is>
      </c>
      <c r="CH416" t="inlineStr">
        <is>
          <t>Application Software</t>
        </is>
      </c>
      <c r="CL416" s="332" t="n"/>
      <c r="CR416" t="inlineStr">
        <is>
          <t>MU</t>
        </is>
      </c>
    </row>
    <row r="417">
      <c r="B417" s="246" t="n"/>
      <c r="C417" s="246" t="n"/>
      <c r="D417" s="246" t="n"/>
      <c r="E417" s="246" t="n"/>
      <c r="F417" s="246" t="n"/>
      <c r="G417" s="246" t="n"/>
      <c r="H417" s="246" t="n"/>
      <c r="I417" s="246" t="n"/>
      <c r="J417" s="246" t="n"/>
      <c r="K417" s="246" t="n"/>
      <c r="L417" s="270" t="n"/>
      <c r="M417" s="358" t="n"/>
      <c r="N417" s="335" t="n"/>
      <c r="O417" s="246" t="n"/>
      <c r="P417" s="246" t="n"/>
      <c r="Q417" s="246" t="n"/>
      <c r="R417" s="246" t="n"/>
      <c r="S417" s="249">
        <f>IF(BN417&lt;30,$BX$1,IF(BN417&gt;70,$BR$1,$BV$1))</f>
        <v/>
      </c>
      <c r="T417" s="596" t="n"/>
      <c r="U417" s="547" t="inlineStr">
        <is>
          <t>ADBE</t>
        </is>
      </c>
      <c r="V417" t="inlineStr">
        <is>
          <t xml:space="preserve">Adobe Inc. </t>
        </is>
      </c>
      <c r="X417" s="189" t="n">
        <v>337.36</v>
      </c>
      <c r="Y417" s="189" t="n"/>
      <c r="Z417" s="189" t="n"/>
      <c r="AA417" s="22">
        <f>AN417+AP417+AR417+AZ417+BB417+BG417+BJ417+BM417+BT417+BW417+BY417+AC417+AI417+BP417+AK417</f>
        <v/>
      </c>
      <c r="AB417" s="266">
        <f>IF(X417&gt;0,AB$399,0)</f>
        <v/>
      </c>
      <c r="AC417" s="22">
        <f>IF(AB417&gt;0,AC$399,0)</f>
        <v/>
      </c>
      <c r="AD417" s="366">
        <f>AB417*M417</f>
        <v/>
      </c>
      <c r="AE417" s="337">
        <f>AC417*M417</f>
        <v/>
      </c>
      <c r="AF417" s="332" t="n">
        <v>754860</v>
      </c>
      <c r="AG417" s="332" t="n">
        <v>226546</v>
      </c>
      <c r="AH417" s="225">
        <f>IF(AF417&gt;2500000,AQ$2,IF(AF417&gt;1000000,AR$2,IF(AF417&gt;750000,AS$2,IF(AF417&gt;500000,AT$2,IF(AF417&lt;500000,AU$2)))))</f>
        <v/>
      </c>
      <c r="AI417" s="31">
        <f>IF(AH417=AQ$2,20,IF(AH417=AR$2,15,IF(AH417=AS$2,10,IF(AH417=AT$2,5,IF(AH417=AU$2,0)))))</f>
        <v/>
      </c>
      <c r="AJ417" s="284" t="n">
        <v>85</v>
      </c>
      <c r="AK417" s="31">
        <f>IF(AJ417&gt;84,20,IF(AJ417&gt;80,15,IF(AJ417&gt;75,10,IF(AJ417&gt;70,5,IF(AJ417&gt;49,0,IF(AJ417&lt;1,0,IF(AJ417&lt;20,-20,IF(AJ417&lt;30,-15,IF(AJ417&lt;40,-10,IF(AJ417&lt;50,-5))))))))))</f>
        <v/>
      </c>
      <c r="AL417" s="22" t="n"/>
      <c r="AM417" s="452" t="inlineStr">
        <is>
          <t>F</t>
        </is>
      </c>
      <c r="AN417" s="22">
        <f>IF(AM417=$AN$1,20,IF(AM417=$AO$1,17,IF(AM417=$AP$1,12,IF(AM417=$AQ$1,5,IF(AM417=$AR$1,0)))))</f>
        <v/>
      </c>
      <c r="AP417" s="31" t="n"/>
      <c r="AQ417" s="177" t="inlineStr">
        <is>
          <t>Neutral+</t>
        </is>
      </c>
      <c r="AR417" s="548">
        <f>IF(AQ417=$AS$1,20,IF(AQ417=$AU$1,18,IF(AQ417=$AW$1,14,IF(AQ417=$AY$1,10,IF(AQ417=$BA$1,5,IF(AQ417=$BC$1,0,IF(AQ417=$BD$1,-2.5)))))))</f>
        <v/>
      </c>
      <c r="AS417" s="189" t="n">
        <v>0.5600000000000001</v>
      </c>
      <c r="AT417" s="22">
        <f>IF(AS417&lt;1,5,IF(AS417&lt;2,0,IF(AS417&gt;2,-5, IF(AS417=0,5,IF(AS417&lt;0,-7)))))</f>
        <v/>
      </c>
      <c r="AU417" s="189" t="n">
        <v>20.98</v>
      </c>
      <c r="AV417" s="22">
        <f>IF(AU417&lt;0,-7,IF(AU417&lt;15,5,IF(AU417&lt;25,2,IF(AU417=25,-5,IF(AU417&gt;25,0)))))</f>
        <v/>
      </c>
      <c r="AW417" s="189" t="n">
        <v>1.48</v>
      </c>
      <c r="AX417" s="22">
        <f>IF(AW417=1,5,IF(AW417&lt;1,5,IF(AW417&gt;1,0)))</f>
        <v/>
      </c>
      <c r="AY417" s="239" t="inlineStr">
        <is>
          <t>Bullish</t>
        </is>
      </c>
      <c r="AZ417" s="189">
        <f>IF(AY417=$AS$1,20,IF(AY417=$AU$1,18,IF(AY417=$AW$1,14,IF(AY417=$AY$1,10,IF(AY417=$BA$1,5,IF(AY417=$BC$1,0,IF(AY417=$BD$1,-2.5)))))))</f>
        <v/>
      </c>
      <c r="BA417" s="18" t="n">
        <v>-0.33</v>
      </c>
      <c r="BB417" s="548">
        <f>IF(BA417&gt;0.05,2,IF(BA417&gt;0,1,IF(BA417&lt;-0.05,-1,IF(BA417&lt;0.1,-2))))</f>
        <v/>
      </c>
      <c r="BC417" s="554" t="n">
        <v>45657</v>
      </c>
      <c r="BD417" s="22" t="n">
        <v>444.68</v>
      </c>
      <c r="BE417" s="22">
        <f>X417</f>
        <v/>
      </c>
      <c r="BF417" s="18">
        <f>IF(BD417&gt;0,(BE417-BD417)/BD417,0)</f>
        <v/>
      </c>
      <c r="BG417" s="548">
        <f>IF(BF417&gt;0.05,4,IF(BF417&gt;0,2,IF(BF417&lt;-0.05,-2,IF(BF417&lt;0.1,-4))))</f>
        <v/>
      </c>
      <c r="BH417" s="225" t="n">
        <v>-2.5</v>
      </c>
      <c r="BI417" s="225">
        <f>BH417*M417</f>
        <v/>
      </c>
      <c r="BJ417" s="225">
        <f>IF(BH417&gt;5,-1,IF(BH417&gt;4,0,IF(BH417&gt;3,1,IF(BH417&gt;2,2,IF(BH417&gt;1,2, IF(BH417=0,2,IF(BH417&lt;-5,-2,IF(BH417&lt;4,2,IF(BH417&lt;0,1)))))))))</f>
        <v/>
      </c>
      <c r="BK417" s="31" t="n">
        <v>-15</v>
      </c>
      <c r="BL417" s="31">
        <f>BK417*M417</f>
        <v/>
      </c>
      <c r="BM417" s="548">
        <f>IF(BK417&gt;40,4,IF(BK417&gt;30,3.5,IF(BK417&gt;20,3,IF(BK417&gt;10,2,IF(BK417&gt;0,1,IF(BK417=0,0.5,IF(BK417&lt;-40,-4,IF(BK417&lt;-30,-3,IF(BK417&lt;-20,-2.5,IF(BK417&lt;-10,-2,IF(BK417&lt;0,0)))))))))))</f>
        <v/>
      </c>
      <c r="BN417" s="61" t="n">
        <v>9</v>
      </c>
      <c r="BO417" s="61">
        <f>BN417*M417</f>
        <v/>
      </c>
      <c r="BP417" s="548">
        <f>IF(BN417&lt;10,5,IF(BN417&lt;20,4,IF(BN417&lt;30,3,IF(BN417&lt;40,2,IF(BN417&lt;50,1,IF(BN417=50,0,IF(BN417&gt;90,-5,IF(BN417&gt;80,-4,IF(BN417&gt;70,-3,IF(BN417&gt;60,-2,IF(BN417&gt;50,-1,0)))))))))))</f>
        <v/>
      </c>
      <c r="BQ417" s="206" t="n"/>
      <c r="BR417" s="61" t="n">
        <v>0.02</v>
      </c>
      <c r="BS417" s="337">
        <f>BR417*M417</f>
        <v/>
      </c>
      <c r="BT417" s="225">
        <f>IF(BR417=1,20,IF(BR417&gt;0.9,16,IF(BR417&gt;0.8,12,IF(BR417&gt;0.7,8,IF(BR417&gt;0.6,4,IF(BR417&gt;0.5,0,IF(BR417&gt;0.4,-1,IF(BR417&gt;0.3,-2,IF(BR417&gt;0.2,-3,IF(BR417&gt;0.1,-4,IF(BR417&gt;0,-5,IF(BR417=0,-5))))))))))))</f>
        <v/>
      </c>
      <c r="BU417" s="61" t="n"/>
      <c r="BV417" s="548" t="inlineStr">
        <is>
          <t>Bull</t>
        </is>
      </c>
      <c r="BW417" s="548">
        <f>IF(BV417=$BZ$1,8,IF(BV417=$CA$1,4,IF(BV417=$CB$1,0,IF(BV417=$CC$1,-4,IF(BV417=$CE$1,-8)))))</f>
        <v/>
      </c>
      <c r="BX417" s="206" t="inlineStr">
        <is>
          <t>˄</t>
        </is>
      </c>
      <c r="BY417" s="206">
        <f>IF(BX417=BR$1,5,IF(BX417=BV$1,0,IF(BX417=BX$1,-5)))</f>
        <v/>
      </c>
      <c r="BZ417" s="554" t="n"/>
      <c r="CA417" s="548" t="inlineStr">
        <is>
          <t>Buy</t>
        </is>
      </c>
      <c r="CB417" s="61" t="n"/>
      <c r="CC417" s="61" t="n"/>
      <c r="CD417" s="332" t="n"/>
      <c r="CE417" t="inlineStr">
        <is>
          <t>IT</t>
        </is>
      </c>
      <c r="CF417" t="inlineStr">
        <is>
          <t>Software &amp; Services</t>
        </is>
      </c>
      <c r="CG417" t="inlineStr">
        <is>
          <t>Software</t>
        </is>
      </c>
      <c r="CH417" t="inlineStr">
        <is>
          <t>Application Software</t>
        </is>
      </c>
      <c r="CL417" s="332" t="n"/>
      <c r="CR417" t="inlineStr">
        <is>
          <t>ADBE</t>
        </is>
      </c>
    </row>
    <row r="418">
      <c r="B418" s="246" t="n"/>
      <c r="C418" s="246" t="n"/>
      <c r="D418" s="246" t="n"/>
      <c r="E418" s="246" t="n"/>
      <c r="F418" s="246" t="n"/>
      <c r="G418" s="246" t="n"/>
      <c r="H418" s="246" t="n"/>
      <c r="I418" s="246" t="n"/>
      <c r="J418" s="246" t="n"/>
      <c r="K418" s="246" t="n"/>
      <c r="L418" s="270" t="n"/>
      <c r="M418" s="358" t="n"/>
      <c r="N418" s="335" t="n"/>
      <c r="O418" s="246" t="n"/>
      <c r="P418" s="246" t="n"/>
      <c r="Q418" s="246" t="n"/>
      <c r="R418" s="246" t="n"/>
      <c r="S418" s="249">
        <f>IF(BN418&lt;30,$BX$1,IF(BN418&gt;70,$BR$1,$BV$1))</f>
        <v/>
      </c>
      <c r="T418" s="246" t="n"/>
      <c r="U418" s="547" t="inlineStr">
        <is>
          <t>HUBS</t>
        </is>
      </c>
      <c r="V418" t="inlineStr">
        <is>
          <t>HubSpot, Inc.</t>
        </is>
      </c>
      <c r="X418" s="80" t="n">
        <v>439.66</v>
      </c>
      <c r="Y418" s="189" t="n"/>
      <c r="Z418" s="189" t="n"/>
      <c r="AA418" s="22">
        <f>AN418+AP418+AR418+AZ418+BB418+BG418+BJ418+BM418+BT418+BW418+BY418+AC418+AI418+BP418+AK418</f>
        <v/>
      </c>
      <c r="AB418" s="266">
        <f>IF(X418&gt;0,AB$399,0)</f>
        <v/>
      </c>
      <c r="AC418" s="22">
        <f>IF(AB418&gt;0,AC$399,0)</f>
        <v/>
      </c>
      <c r="AD418" s="366">
        <f>AB418*M510</f>
        <v/>
      </c>
      <c r="AE418" s="337">
        <f>AC418*M510</f>
        <v/>
      </c>
      <c r="AF418" s="332" t="n">
        <v>298320</v>
      </c>
      <c r="AG418" s="332" t="n">
        <v>-17236</v>
      </c>
      <c r="AH418" s="225">
        <f>IF(AF418&gt;2500000,AQ$2,IF(AF418&gt;1000000,AR$2,IF(AF418&gt;750000,AS$2,IF(AF418&gt;500000,AT$2,IF(AF418&lt;500000,AU$2)))))</f>
        <v/>
      </c>
      <c r="AI418" s="31">
        <f>IF(AH418=AQ$2,20,IF(AH418=AR$2,15,IF(AH418=AS$2,10,IF(AH418=AT$2,5,IF(AH418=AU$2,0)))))</f>
        <v/>
      </c>
      <c r="AJ418" s="284" t="n">
        <v>65</v>
      </c>
      <c r="AK418" s="31">
        <f>IF(AJ418&gt;84,20,IF(AJ418&gt;80,15,IF(AJ418&gt;75,10,IF(AJ418&gt;70,5,IF(AJ418&gt;49,0,IF(AJ418&lt;1,0,IF(AJ418&lt;20,-20,IF(AJ418&lt;30,-15,IF(AJ418&lt;40,-10,IF(AJ418&lt;50,-5))))))))))</f>
        <v/>
      </c>
      <c r="AL418" s="22" t="n"/>
      <c r="AM418" s="457" t="inlineStr">
        <is>
          <t>D</t>
        </is>
      </c>
      <c r="AN418" s="22">
        <f>IF(AM418=$AN$1,20,IF(AM418=$AO$1,17,IF(AM418=$AP$1,12,IF(AM418=$AQ$1,5,IF(AM418=$AR$1,0)))))</f>
        <v/>
      </c>
      <c r="AP418" s="31" t="n"/>
      <c r="AQ418" s="177" t="inlineStr">
        <is>
          <t>Neutral+</t>
        </is>
      </c>
      <c r="AR418" s="548">
        <f>IF(AQ418=$AS$1,20,IF(AQ418=$AU$1,18,IF(AQ418=$AW$1,14,IF(AQ418=$AY$1,10,IF(AQ418=$BA$1,5,IF(AQ418=$BC$1,0,IF(AQ418=$BD$1,-2.5)))))))</f>
        <v/>
      </c>
      <c r="AS418" s="189" t="n">
        <v>0.12</v>
      </c>
      <c r="AT418" s="22">
        <f>IF(AS418&lt;1,5,IF(AS418&lt;2,0,IF(AS418&gt;2,-5, IF(AS418=0,5,IF(AS418&lt;0,-7)))))</f>
        <v/>
      </c>
      <c r="AU418" s="189" t="n">
        <v>1998.45</v>
      </c>
      <c r="AV418" s="22">
        <f>IF(AU418&lt;0,-7,IF(AU418&lt;15,5,IF(AU418&lt;25,2,IF(AU418=25,-5,IF(AU418&gt;25,0)))))</f>
        <v/>
      </c>
      <c r="AW418" s="189" t="n">
        <v>-64.34</v>
      </c>
      <c r="AX418" s="22">
        <f>IF(AW418=1,5,IF(AW418&lt;1,5,IF(AW418&gt;1,0)))</f>
        <v/>
      </c>
      <c r="AY418" s="178" t="inlineStr">
        <is>
          <t>V Bearish</t>
        </is>
      </c>
      <c r="AZ418" s="189">
        <f>IF(AY418=$AS$1,20,IF(AY418=$AU$1,18,IF(AY418=$AW$1,14,IF(AY418=$AY$1,10,IF(AY418=$BA$1,5,IF(AY418=$BC$1,0,IF(AY418=$BD$1,-2.5)))))))</f>
        <v/>
      </c>
      <c r="BA418" s="18" t="n">
        <v>-0.206</v>
      </c>
      <c r="BB418" s="548">
        <f>IF(BA418&gt;0.05,2,IF(BA418&gt;0,1,IF(BA418&lt;-0.05,-1,IF(BA418&lt;0.1,-2))))</f>
        <v/>
      </c>
      <c r="BC418" s="554" t="n">
        <v>45657</v>
      </c>
      <c r="BD418" s="22" t="n">
        <v>580.54</v>
      </c>
      <c r="BE418" s="22">
        <f>X418</f>
        <v/>
      </c>
      <c r="BF418" s="18">
        <f>IF(BD418&gt;0,(BE418-BD418)/BD418,0)</f>
        <v/>
      </c>
      <c r="BG418" s="548">
        <f>IF(BF418&gt;0.05,4,IF(BF418&gt;0,2,IF(BF418&lt;-0.05,-2,IF(BF418&lt;0.1,-4))))</f>
        <v/>
      </c>
      <c r="BH418" s="225" t="n">
        <v>-2.5</v>
      </c>
      <c r="BI418" s="225">
        <f>BH418*#REF!</f>
        <v/>
      </c>
      <c r="BJ418" s="225">
        <f>IF(BH418&gt;5,-1,IF(BH418&gt;4,0,IF(BH418&gt;3,1,IF(BH418&gt;2,2,IF(BH418&gt;1,2, IF(BH418=0,2,IF(BH418&lt;-5,-2,IF(BH418&lt;4,2,IF(BH418&lt;0,1)))))))))</f>
        <v/>
      </c>
      <c r="BK418" s="31" t="n">
        <v>-17</v>
      </c>
      <c r="BL418" s="31">
        <f>BK418*#REF!</f>
        <v/>
      </c>
      <c r="BM418" s="548">
        <f>IF(BK418&gt;40,4,IF(BK418&gt;30,3.5,IF(BK418&gt;20,3,IF(BK418&gt;10,2,IF(BK418&gt;0,1,IF(BK418=0,0.5,IF(BK418&lt;-40,-4,IF(BK418&lt;-30,-3,IF(BK418&lt;-20,-2.5,IF(BK418&lt;-10,-2,IF(BK418&lt;0,0)))))))))))</f>
        <v/>
      </c>
      <c r="BN418" s="61" t="n">
        <v>10</v>
      </c>
      <c r="BO418" s="61">
        <f>BN418*M418</f>
        <v/>
      </c>
      <c r="BP418" s="548">
        <f>IF(BN418&lt;10,5,IF(BN418&lt;20,4,IF(BN418&lt;30,3,IF(BN418&lt;40,2,IF(BN418&lt;50,1,IF(BN418=50,0,IF(BN418&gt;90,-5,IF(BN418&gt;80,-4,IF(BN418&gt;70,-3,IF(BN418&gt;60,-2,IF(BN418&gt;50,-1,0)))))))))))</f>
        <v/>
      </c>
      <c r="BQ418" s="206" t="n"/>
      <c r="BR418" s="61" t="n">
        <v>0.03</v>
      </c>
      <c r="BS418" s="337">
        <f>BR418*M418</f>
        <v/>
      </c>
      <c r="BT418" s="225">
        <f>IF(BR418=1,20,IF(BR418&gt;0.9,16,IF(BR418&gt;0.8,12,IF(BR418&gt;0.7,8,IF(BR418&gt;0.6,4,IF(BR418&gt;0.5,0,IF(BR418&gt;0.4,-1,IF(BR418&gt;0.3,-2,IF(BR418&gt;0.2,-3,IF(BR418&gt;0.1,-4,IF(BR418&gt;0,-5,IF(BR418=0,-5))))))))))))</f>
        <v/>
      </c>
      <c r="BU418" s="61" t="n"/>
      <c r="BV418" s="548" t="inlineStr">
        <is>
          <t>V Bull</t>
        </is>
      </c>
      <c r="BW418" s="548">
        <f>IF(BV418=$BZ$1,8,IF(BV418=$CA$1,4,IF(BV418=$CB$1,0,IF(BV418=$CC$1,-4,IF(BV418=$CE$1,-8)))))</f>
        <v/>
      </c>
      <c r="BX418" s="206" t="inlineStr">
        <is>
          <t>˄</t>
        </is>
      </c>
      <c r="BY418" s="206">
        <f>IF(BX418=BR$1,5,IF(BX418=BV$1,0,IF(BX418=BX$1,-5)))</f>
        <v/>
      </c>
      <c r="BZ418" s="25" t="n"/>
      <c r="CA418" s="548" t="inlineStr">
        <is>
          <t>S Buy</t>
        </is>
      </c>
      <c r="CB418" s="61" t="n"/>
      <c r="CC418" s="61" t="n"/>
      <c r="CD418" s="332" t="n"/>
      <c r="CE418" t="inlineStr">
        <is>
          <t>IT</t>
        </is>
      </c>
      <c r="CF418" t="inlineStr">
        <is>
          <t>Software &amp; Services</t>
        </is>
      </c>
      <c r="CG418" t="inlineStr">
        <is>
          <t>Software</t>
        </is>
      </c>
      <c r="CH418" t="inlineStr">
        <is>
          <t>Application Software</t>
        </is>
      </c>
      <c r="CL418" s="332" t="n"/>
      <c r="CR418" t="inlineStr">
        <is>
          <t>HUBS</t>
        </is>
      </c>
    </row>
    <row r="419">
      <c r="B419" s="246" t="n"/>
      <c r="C419" s="246" t="n"/>
      <c r="D419" s="246" t="n"/>
      <c r="E419" s="246" t="n"/>
      <c r="F419" s="246" t="n"/>
      <c r="G419" s="246" t="n"/>
      <c r="H419" s="246" t="n"/>
      <c r="I419" s="246" t="n"/>
      <c r="J419" s="246" t="n"/>
      <c r="K419" s="246" t="n"/>
      <c r="L419" s="270" t="n"/>
      <c r="M419" s="358" t="n"/>
      <c r="N419" s="335" t="n"/>
      <c r="O419" s="246" t="n"/>
      <c r="P419" s="246" t="n"/>
      <c r="Q419" s="246" t="n"/>
      <c r="R419" s="246" t="n"/>
      <c r="S419" s="249">
        <f>IF(BN419&lt;30,$BX$1,IF(BN419&gt;70,$BR$1,$BV$1))</f>
        <v/>
      </c>
      <c r="T419" s="246" t="n"/>
      <c r="U419" s="547" t="inlineStr">
        <is>
          <t>CDNS</t>
        </is>
      </c>
      <c r="V419" t="inlineStr">
        <is>
          <t>Cadence Design Systems, Inc.</t>
        </is>
      </c>
      <c r="X419" s="189" t="n">
        <v>326.75</v>
      </c>
      <c r="Y419" s="189" t="n"/>
      <c r="Z419" s="189" t="n"/>
      <c r="AA419" s="22">
        <f>AN419+AP419+AR419+AZ419+BB419+BG419+BJ419+BM419+BT419+BW419+BY419+AC419+AI419+BP419+AK419</f>
        <v/>
      </c>
      <c r="AB419" s="266">
        <f>IF(X419&gt;0,AB$399,0)</f>
        <v/>
      </c>
      <c r="AC419" s="22">
        <f>IF(AB419&gt;0,AC$399,0)</f>
        <v/>
      </c>
      <c r="AD419" s="366">
        <f>AB419*M507</f>
        <v/>
      </c>
      <c r="AE419" s="337">
        <f>AC419*M507</f>
        <v/>
      </c>
      <c r="AF419" s="332" t="n">
        <v>384435</v>
      </c>
      <c r="AG419" s="332" t="n">
        <v>93886</v>
      </c>
      <c r="AH419" s="225">
        <f>IF(AF419&gt;2500000,AQ$2,IF(AF419&gt;1000000,AR$2,IF(AF419&gt;750000,AS$2,IF(AF419&gt;500000,AT$2,IF(AF419&lt;500000,AU$2)))))</f>
        <v/>
      </c>
      <c r="AI419" s="31">
        <f>IF(AH419=AQ$2,20,IF(AH419=AR$2,15,IF(AH419=AS$2,10,IF(AH419=AT$2,5,IF(AH419=AU$2,0)))))</f>
        <v/>
      </c>
      <c r="AJ419" s="284" t="n">
        <v>82</v>
      </c>
      <c r="AK419" s="31">
        <f>IF(AJ419&gt;84,20,IF(AJ419&gt;80,15,IF(AJ419&gt;75,10,IF(AJ419&gt;70,5,IF(AJ419&gt;49,0,IF(AJ419&lt;1,0,IF(AJ419&lt;20,-20,IF(AJ419&lt;30,-15,IF(AJ419&lt;40,-10,IF(AJ419&lt;50,-5))))))))))</f>
        <v/>
      </c>
      <c r="AL419" s="22" t="n"/>
      <c r="AM419" s="371" t="inlineStr">
        <is>
          <t>B</t>
        </is>
      </c>
      <c r="AN419" s="22">
        <f>IF(AM419=$AN$1,20,IF(AM419=$AO$1,17,IF(AM419=$AP$1,12,IF(AM419=$AQ$1,5,IF(AM419=$AR$1,0)))))</f>
        <v/>
      </c>
      <c r="AP419" s="31" t="n"/>
      <c r="AQ419" s="177" t="inlineStr">
        <is>
          <t>Neutral+</t>
        </is>
      </c>
      <c r="AR419" s="548">
        <f>IF(AQ419=$AS$1,20,IF(AQ419=$AU$1,18,IF(AQ419=$AW$1,14,IF(AQ419=$AY$1,10,IF(AQ419=$BA$1,5,IF(AQ419=$BC$1,0,IF(AQ419=$BD$1,-2.5)))))))</f>
        <v/>
      </c>
      <c r="AS419" s="189" t="n">
        <v>49</v>
      </c>
      <c r="AT419" s="22">
        <f>IF(AS419&lt;1,5,IF(AS419&lt;2,0,IF(AS419&gt;2,-5, IF(AS419=0,5,IF(AS419&lt;0,-7)))))</f>
        <v/>
      </c>
      <c r="AU419" s="189" t="n">
        <v>87.90000000000001</v>
      </c>
      <c r="AV419" s="22">
        <f>IF(AU419&lt;0,-7,IF(AU419&lt;15,5,IF(AU419&lt;25,2,IF(AU419=25,-5,IF(AU419&gt;25,0)))))</f>
        <v/>
      </c>
      <c r="AW419" s="189" t="n">
        <v>5.83</v>
      </c>
      <c r="AX419" s="22">
        <f>IF(AW419=1,5,IF(AW419&lt;1,5,IF(AW419&gt;1,0)))</f>
        <v/>
      </c>
      <c r="AY419" s="178" t="inlineStr">
        <is>
          <t>V Bearish</t>
        </is>
      </c>
      <c r="AZ419" s="189">
        <f>IF(AY419=$AS$1,20,IF(AY419=$AU$1,18,IF(AY419=$AW$1,14,IF(AY419=$AY$1,10,IF(AY419=$BA$1,5,IF(AY419=$BC$1,0,IF(AY419=$BD$1,-2.5)))))))</f>
        <v/>
      </c>
      <c r="BA419" s="18" t="n">
        <v>0.165</v>
      </c>
      <c r="BB419" s="548">
        <f>IF(BA419&gt;0.05,2,IF(BA419&gt;0,1,IF(BA419&lt;-0.05,-1,IF(BA419&lt;0.1,-2))))</f>
        <v/>
      </c>
      <c r="BC419" s="554" t="n">
        <v>45657</v>
      </c>
      <c r="BD419" s="22" t="n">
        <v>300.46</v>
      </c>
      <c r="BE419" s="22">
        <f>X419</f>
        <v/>
      </c>
      <c r="BF419" s="18">
        <f>IF(BD419&gt;0,(BE419-BD419)/BD419,0)</f>
        <v/>
      </c>
      <c r="BG419" s="548">
        <f>IF(BF419&gt;0.05,4,IF(BF419&gt;0,2,IF(BF419&lt;-0.05,-2,IF(BF419&lt;0.1,-4))))</f>
        <v/>
      </c>
      <c r="BH419" s="225" t="n">
        <v>0</v>
      </c>
      <c r="BI419" s="225">
        <f>BH419*M507</f>
        <v/>
      </c>
      <c r="BJ419" s="225">
        <f>IF(BH419&gt;5,-1,IF(BH419&gt;4,0,IF(BH419&gt;3,1,IF(BH419&gt;2,2,IF(BH419&gt;1,2, IF(BH419=0,2,IF(BH419&lt;-5,-2,IF(BH419&lt;4,2,IF(BH419&lt;0,1)))))))))</f>
        <v/>
      </c>
      <c r="BK419" s="31" t="n">
        <v>6</v>
      </c>
      <c r="BL419" s="31">
        <f>BK419*M507</f>
        <v/>
      </c>
      <c r="BM419" s="548">
        <f>IF(BK419&gt;40,4,IF(BK419&gt;30,3.5,IF(BK419&gt;20,3,IF(BK419&gt;10,2,IF(BK419&gt;0,1,IF(BK419=0,0.5,IF(BK419&lt;-40,-4,IF(BK419&lt;-30,-3,IF(BK419&lt;-20,-2.5,IF(BK419&lt;-10,-2,IF(BK419&lt;0,0)))))))))))</f>
        <v/>
      </c>
      <c r="BN419" s="61" t="n">
        <v>8</v>
      </c>
      <c r="BO419" s="61">
        <f>BN419*M419</f>
        <v/>
      </c>
      <c r="BP419" s="548">
        <f>IF(BN419&lt;10,5,IF(BN419&lt;20,4,IF(BN419&lt;30,3,IF(BN419&lt;40,2,IF(BN419&lt;50,1,IF(BN419=50,0,IF(BN419&gt;90,-5,IF(BN419&gt;80,-4,IF(BN419&gt;70,-3,IF(BN419&gt;60,-2,IF(BN419&gt;50,-1,0)))))))))))</f>
        <v/>
      </c>
      <c r="BQ419" s="206" t="n"/>
      <c r="BR419" s="61" t="n">
        <v>0.27</v>
      </c>
      <c r="BS419" s="337">
        <f>BR419*M419</f>
        <v/>
      </c>
      <c r="BT419" s="225">
        <f>IF(BR419=1,20,IF(BR419&gt;0.9,16,IF(BR419&gt;0.8,12,IF(BR419&gt;0.7,8,IF(BR419&gt;0.6,4,IF(BR419&gt;0.5,0,IF(BR419&gt;0.4,-1,IF(BR419&gt;0.3,-2,IF(BR419&gt;0.2,-3,IF(BR419&gt;0.1,-4,IF(BR419&gt;0,-5,IF(BR419=0,-5))))))))))))</f>
        <v/>
      </c>
      <c r="BU419" s="61" t="n"/>
      <c r="BV419" s="548" t="inlineStr">
        <is>
          <t>Neut</t>
        </is>
      </c>
      <c r="BW419" s="548">
        <f>IF(BV419=$BZ$1,8,IF(BV419=$CA$1,4,IF(BV419=$CB$1,0,IF(BV419=$CC$1,-4,IF(BV419=$CE$1,-8)))))</f>
        <v/>
      </c>
      <c r="BX419" s="206" t="inlineStr">
        <is>
          <t>˄</t>
        </is>
      </c>
      <c r="BY419" s="206">
        <f>IF(BX419=BR$1,5,IF(BX419=BV$1,0,IF(BX419=BX$1,-5)))</f>
        <v/>
      </c>
      <c r="BZ419" s="25" t="n"/>
      <c r="CA419" s="548" t="inlineStr">
        <is>
          <t>Buy</t>
        </is>
      </c>
      <c r="CB419" s="61" t="n">
        <v>250</v>
      </c>
      <c r="CC419" s="61" t="n">
        <v>325</v>
      </c>
      <c r="CD419" s="332" t="n"/>
      <c r="CE419" t="inlineStr">
        <is>
          <t>IT</t>
        </is>
      </c>
      <c r="CF419" t="inlineStr">
        <is>
          <t>Software &amp; Services</t>
        </is>
      </c>
      <c r="CG419" t="inlineStr">
        <is>
          <t>Software</t>
        </is>
      </c>
      <c r="CH419" t="inlineStr">
        <is>
          <t>Application Software</t>
        </is>
      </c>
      <c r="CI419" s="183" t="n"/>
      <c r="CL419" s="332" t="n"/>
      <c r="CR419" t="inlineStr">
        <is>
          <t>CDNS</t>
        </is>
      </c>
    </row>
    <row r="420">
      <c r="B420" s="246" t="n"/>
      <c r="C420" s="246" t="n"/>
      <c r="D420" s="246" t="n"/>
      <c r="E420" s="246" t="n"/>
      <c r="F420" s="246" t="n"/>
      <c r="G420" s="246" t="n"/>
      <c r="H420" s="246" t="n"/>
      <c r="I420" s="246" t="n"/>
      <c r="J420" s="246" t="n"/>
      <c r="K420" s="246" t="n"/>
      <c r="L420" s="270" t="n"/>
      <c r="M420" s="358" t="n"/>
      <c r="N420" s="335" t="n"/>
      <c r="O420" s="246" t="n"/>
      <c r="P420" s="246" t="n"/>
      <c r="Q420" s="246" t="n"/>
      <c r="R420" s="246" t="n"/>
      <c r="S420" s="249">
        <f>IF(BN420&lt;30,$BX$1,IF(BN420&gt;70,$BR$1,$BV$1))</f>
        <v/>
      </c>
      <c r="T420" s="246" t="n"/>
      <c r="U420" s="547" t="inlineStr">
        <is>
          <t>PATH</t>
        </is>
      </c>
      <c r="V420" t="inlineStr">
        <is>
          <t>UiPath Inc.</t>
        </is>
      </c>
      <c r="X420" s="80" t="n">
        <v>17.05</v>
      </c>
      <c r="Y420" s="189" t="n"/>
      <c r="Z420" s="189" t="n"/>
      <c r="AA420" s="22">
        <f>AN420+AP420+AR420+AZ420+BB420+BG420+BJ420+BM420+BT420+BW420+BY420+AC420+AI420+BP420+AK420</f>
        <v/>
      </c>
      <c r="AB420" s="266">
        <f>IF(X420&gt;0,AB$399,0)</f>
        <v/>
      </c>
      <c r="AC420" s="22">
        <f>IF(AB420&gt;0,AC$399,0)</f>
        <v/>
      </c>
      <c r="AD420" s="366">
        <f>AB420*M508</f>
        <v/>
      </c>
      <c r="AE420" s="337">
        <f>AC420*M508</f>
        <v/>
      </c>
      <c r="AF420" s="332" t="n">
        <v>287791</v>
      </c>
      <c r="AG420" s="332" t="n">
        <v>-62012</v>
      </c>
      <c r="AH420" s="225">
        <f>IF(AF420&gt;2500000,AQ$2,IF(AF420&gt;1000000,AR$2,IF(AF420&gt;750000,AS$2,IF(AF420&gt;500000,AT$2,IF(AF420&lt;500000,AU$2)))))</f>
        <v/>
      </c>
      <c r="AI420" s="31">
        <f>IF(AH420=AQ$2,20,IF(AH420=AR$2,15,IF(AH420=AS$2,10,IF(AH420=AT$2,5,IF(AH420=AU$2,0)))))</f>
        <v/>
      </c>
      <c r="AJ420" s="284" t="n">
        <v>70</v>
      </c>
      <c r="AK420" s="31">
        <f>IF(AJ420&gt;84,20,IF(AJ420&gt;80,15,IF(AJ420&gt;75,10,IF(AJ420&gt;70,5,IF(AJ420&gt;49,0,IF(AJ420&lt;1,0,IF(AJ420&lt;20,-20,IF(AJ420&lt;30,-15,IF(AJ420&lt;40,-10,IF(AJ420&lt;50,-5))))))))))</f>
        <v/>
      </c>
      <c r="AL420" s="22" t="n"/>
      <c r="AM420" s="550" t="inlineStr">
        <is>
          <t>C</t>
        </is>
      </c>
      <c r="AN420" s="22">
        <f>IF(AM420=$AN$1,20,IF(AM420=$AO$1,17,IF(AM420=$AP$1,12,IF(AM420=$AQ$1,5,IF(AM420=$AR$1,0)))))</f>
        <v/>
      </c>
      <c r="AP420" s="31" t="n"/>
      <c r="AQ420" s="176" t="inlineStr">
        <is>
          <t>V Bullish</t>
        </is>
      </c>
      <c r="AR420" s="548">
        <f>IF(AQ420=$AS$1,20,IF(AQ420=$AU$1,18,IF(AQ420=$AW$1,14,IF(AQ420=$AY$1,10,IF(AQ420=$BA$1,5,IF(AQ420=$BC$1,0,IF(AQ420=$BD$1,-2.5)))))))</f>
        <v/>
      </c>
      <c r="AS420" s="189" t="n">
        <v>0.04</v>
      </c>
      <c r="AT420" s="22">
        <f>IF(AS420&lt;1,5,IF(AS420&lt;2,0,IF(AS420&gt;2,-5, IF(AS420=0,5,IF(AS420&lt;0,-7)))))</f>
        <v/>
      </c>
      <c r="AU420" s="189" t="n">
        <v>568.33</v>
      </c>
      <c r="AV420" s="22">
        <f>IF(AU420&lt;0,-7,IF(AU420&lt;15,5,IF(AU420&lt;25,2,IF(AU420=25,-5,IF(AU420&gt;25,0)))))</f>
        <v/>
      </c>
      <c r="AW420" s="189" t="n">
        <v>45.28</v>
      </c>
      <c r="AX420" s="22">
        <f>IF(AW420=1,5,IF(AW420&lt;1,5,IF(AW420&gt;1,0)))</f>
        <v/>
      </c>
      <c r="AY420" s="175" t="inlineStr">
        <is>
          <t>Neutral</t>
        </is>
      </c>
      <c r="AZ420" s="189">
        <f>IF(AY420=$AS$1,20,IF(AY420=$AU$1,18,IF(AY420=$AW$1,14,IF(AY420=$AY$1,10,IF(AY420=$BA$1,5,IF(AY420=$BC$1,0,IF(AY420=$BD$1,-2.5)))))))</f>
        <v/>
      </c>
      <c r="BA420" s="18" t="n">
        <v>0.358</v>
      </c>
      <c r="BB420" s="548">
        <f>IF(BA420&gt;0.05,2,IF(BA420&gt;0,1,IF(BA420&lt;-0.05,-1,IF(BA420&lt;0.1,-2))))</f>
        <v/>
      </c>
      <c r="BC420" s="554" t="n">
        <v>45657</v>
      </c>
      <c r="BD420" s="22" t="n">
        <v>12.71</v>
      </c>
      <c r="BE420" s="22">
        <f>X420</f>
        <v/>
      </c>
      <c r="BF420" s="18">
        <f>IF(BD420&gt;0,(BE420-BD420)/BD420,0)</f>
        <v/>
      </c>
      <c r="BG420" s="548">
        <f>IF(BF420&gt;0.05,4,IF(BF420&gt;0,2,IF(BF420&lt;-0.05,-2,IF(BF420&lt;0.1,-4))))</f>
        <v/>
      </c>
      <c r="BH420" s="225" t="n">
        <v>10</v>
      </c>
      <c r="BI420" s="225">
        <f>BH420*M508</f>
        <v/>
      </c>
      <c r="BJ420" s="225">
        <f>IF(BH420&gt;5,-1,IF(BH420&gt;4,0,IF(BH420&gt;3,1,IF(BH420&gt;2,2,IF(BH420&gt;1,2, IF(BH420=0,2,IF(BH420&lt;-5,-2,IF(BH420&lt;4,2,IF(BH420&lt;0,1)))))))))</f>
        <v/>
      </c>
      <c r="BK420" s="31" t="n">
        <v>-5</v>
      </c>
      <c r="BL420" s="31">
        <f>BK420*M508</f>
        <v/>
      </c>
      <c r="BM420" s="548">
        <f>IF(BK420&gt;40,4,IF(BK420&gt;30,3.5,IF(BK420&gt;20,3,IF(BK420&gt;10,2,IF(BK420&gt;0,1,IF(BK420=0,0.5,IF(BK420&lt;-40,-4,IF(BK420&lt;-30,-3,IF(BK420&lt;-20,-2.5,IF(BK420&lt;-10,-2,IF(BK420&lt;0,0)))))))))))</f>
        <v/>
      </c>
      <c r="BN420" s="61" t="n">
        <v>57</v>
      </c>
      <c r="BO420" s="61">
        <f>BN420*M420</f>
        <v/>
      </c>
      <c r="BP420" s="548">
        <f>IF(BN420&lt;10,5,IF(BN420&lt;20,4,IF(BN420&lt;30,3,IF(BN420&lt;40,2,IF(BN420&lt;50,1,IF(BN420=50,0,IF(BN420&gt;90,-5,IF(BN420&gt;80,-4,IF(BN420&gt;70,-3,IF(BN420&gt;60,-2,IF(BN420&gt;50,-1,0)))))))))))</f>
        <v/>
      </c>
      <c r="BQ420" s="206" t="n"/>
      <c r="BR420" s="61" t="n">
        <v>0.91</v>
      </c>
      <c r="BS420" s="337">
        <f>BR420*M420</f>
        <v/>
      </c>
      <c r="BT420" s="225">
        <f>IF(BR420=1,20,IF(BR420&gt;0.9,16,IF(BR420&gt;0.8,12,IF(BR420&gt;0.7,8,IF(BR420&gt;0.6,4,IF(BR420&gt;0.5,0,IF(BR420&gt;0.4,-1,IF(BR420&gt;0.3,-2,IF(BR420&gt;0.2,-3,IF(BR420&gt;0.1,-4,IF(BR420&gt;0,-5,IF(BR420=0,-5))))))))))))</f>
        <v/>
      </c>
      <c r="BU420" s="61" t="n"/>
      <c r="BV420" s="548" t="inlineStr">
        <is>
          <t>V Bull</t>
        </is>
      </c>
      <c r="BW420" s="548">
        <f>IF(BV420=$BZ$1,8,IF(BV420=$CA$1,4,IF(BV420=$CB$1,0,IF(BV420=$CC$1,-4,IF(BV420=$CE$1,-8)))))</f>
        <v/>
      </c>
      <c r="BX420" s="206" t="inlineStr">
        <is>
          <t>˄</t>
        </is>
      </c>
      <c r="BY420" s="206">
        <f>IF(BX420=BR$1,5,IF(BX420=BV$1,0,IF(BX420=BX$1,-5)))</f>
        <v/>
      </c>
      <c r="BZ420" s="554" t="n"/>
      <c r="CA420" s="548" t="inlineStr">
        <is>
          <t>Hold</t>
        </is>
      </c>
      <c r="CB420" s="61" t="n">
        <v>15</v>
      </c>
      <c r="CC420" s="61" t="n">
        <v>27.5</v>
      </c>
      <c r="CD420" s="332" t="n"/>
      <c r="CE420" t="inlineStr">
        <is>
          <t>IT</t>
        </is>
      </c>
      <c r="CF420" t="inlineStr">
        <is>
          <t>Software</t>
        </is>
      </c>
      <c r="CG420" t="inlineStr">
        <is>
          <t>Software</t>
        </is>
      </c>
      <c r="CH420" t="inlineStr">
        <is>
          <t>Systems Software</t>
        </is>
      </c>
      <c r="CL420" s="332" t="n"/>
      <c r="CR420" t="inlineStr">
        <is>
          <t>PATH</t>
        </is>
      </c>
    </row>
    <row r="421">
      <c r="B421" s="246" t="n"/>
      <c r="C421" s="246" t="n"/>
      <c r="D421" s="246" t="n"/>
      <c r="E421" s="246" t="n"/>
      <c r="F421" s="246" t="n"/>
      <c r="G421" s="246" t="n"/>
      <c r="H421" s="246" t="n"/>
      <c r="I421" s="246" t="n"/>
      <c r="J421" s="246" t="n"/>
      <c r="K421" s="246" t="n"/>
      <c r="L421" s="270" t="n"/>
      <c r="M421" s="358" t="n"/>
      <c r="N421" s="335" t="n"/>
      <c r="O421" s="246" t="n"/>
      <c r="P421" s="246" t="n"/>
      <c r="Q421" s="246" t="n"/>
      <c r="R421" s="246" t="n"/>
      <c r="S421" s="249">
        <f>IF(BN421&lt;30,$BX$1,IF(BN421&gt;70,$BR$1,$BV$1))</f>
        <v/>
      </c>
      <c r="T421" s="324" t="n"/>
      <c r="U421" s="547" t="inlineStr">
        <is>
          <t>AI</t>
        </is>
      </c>
      <c r="V421" t="inlineStr">
        <is>
          <t>C3.ai, Inc.</t>
        </is>
      </c>
      <c r="X421" s="80" t="n">
        <v>17.91</v>
      </c>
      <c r="Y421" s="189" t="n"/>
      <c r="Z421" s="189" t="n"/>
      <c r="AA421" s="22">
        <f>AN421+AP421+AR421+AZ421+BB421+BG421+BJ421+BM421+BT421+BW421+BY421+AC421+AI421+BP421+AK421</f>
        <v/>
      </c>
      <c r="AB421" s="266">
        <f>IF(X421&gt;0,AB$399,0)</f>
        <v/>
      </c>
      <c r="AC421" s="22">
        <f>IF(AB421&gt;0,AC$399,0)</f>
        <v/>
      </c>
      <c r="AD421" s="366">
        <f>AB421*M519</f>
        <v/>
      </c>
      <c r="AE421" s="337">
        <f>AC421*M519</f>
        <v/>
      </c>
      <c r="AF421" s="332" t="n">
        <v>291898</v>
      </c>
      <c r="AG421" s="332" t="n">
        <v>-294135</v>
      </c>
      <c r="AH421" s="225">
        <f>IF(AF421&gt;2500000,AQ$2,IF(AF421&gt;1000000,AR$2,IF(AF421&gt;750000,AS$2,IF(AF421&gt;500000,AT$2,IF(AF421&lt;500000,AU$2)))))</f>
        <v/>
      </c>
      <c r="AI421" s="31">
        <f>IF(AH421=AQ$2,20,IF(AH421=AR$2,15,IF(AH421=AS$2,10,IF(AH421=AT$2,5,IF(AH421=AU$2,0)))))</f>
        <v/>
      </c>
      <c r="AJ421" s="284" t="n">
        <v>41</v>
      </c>
      <c r="AK421" s="31">
        <f>IF(AJ421&gt;84,20,IF(AJ421&gt;80,15,IF(AJ421&gt;75,10,IF(AJ421&gt;70,5,IF(AJ421&gt;49,0,IF(AJ421&lt;1,0,IF(AJ421&lt;20,-20,IF(AJ421&lt;30,-15,IF(AJ421&lt;40,-10,IF(AJ421&lt;50,-5))))))))))</f>
        <v/>
      </c>
      <c r="AL421" s="22" t="n"/>
      <c r="AM421" s="457" t="inlineStr">
        <is>
          <t>D</t>
        </is>
      </c>
      <c r="AN421" s="22">
        <f>IF(AM421=$AN$1,20,IF(AM421=$AO$1,17,IF(AM421=$AP$1,12,IF(AM421=$AQ$1,5,IF(AM421=$AR$1,0)))))</f>
        <v/>
      </c>
      <c r="AP421" s="31" t="n"/>
      <c r="AQ421" s="175" t="inlineStr">
        <is>
          <t>Neutral</t>
        </is>
      </c>
      <c r="AR421" s="548">
        <f>IF(AQ421=$AS$1,20,IF(AQ421=$AU$1,18,IF(AQ421=$AW$1,14,IF(AQ421=$AY$1,10,IF(AQ421=$BA$1,5,IF(AQ421=$BC$1,0,IF(AQ421=$BD$1,-2.5)))))))</f>
        <v/>
      </c>
      <c r="AS421" s="189" t="inlineStr">
        <is>
          <t>N/A</t>
        </is>
      </c>
      <c r="AT421" s="22">
        <f>IF(AS421&lt;1,5,IF(AS421&lt;2,0,IF(AS421&gt;2,-5, IF(AS421=0,5,IF(AS421&lt;0,-7)))))</f>
        <v/>
      </c>
      <c r="AU421" s="189" t="n">
        <v>-6.89</v>
      </c>
      <c r="AV421" s="22">
        <f>IF(AU421&lt;0,-7,IF(AU421&lt;15,5,IF(AU421&lt;25,2,IF(AU421=25,-5,IF(AU421&gt;25,0)))))</f>
        <v/>
      </c>
      <c r="AW421" s="189" t="n">
        <v>-0.76</v>
      </c>
      <c r="AX421" s="22">
        <f>IF(AW421=1,5,IF(AW421&lt;1,5,IF(AW421&gt;1,0)))</f>
        <v/>
      </c>
      <c r="AY421" s="175" t="inlineStr">
        <is>
          <t>Neutral</t>
        </is>
      </c>
      <c r="AZ421" s="189">
        <f>IF(AY421=$AS$1,20,IF(AY421=$AU$1,18,IF(AY421=$AW$1,14,IF(AY421=$AY$1,10,IF(AY421=$BA$1,5,IF(AY421=$BC$1,0,IF(AY421=$BD$1,-2.5)))))))</f>
        <v/>
      </c>
      <c r="BA421" s="18" t="n">
        <v>-0.317</v>
      </c>
      <c r="BB421" s="548">
        <f>IF(BA421&gt;0.05,2,IF(BA421&gt;0,1,IF(BA421&lt;-0.05,-1,IF(BA421&lt;0.1,-2))))</f>
        <v/>
      </c>
      <c r="BC421" s="554" t="n">
        <v>45291</v>
      </c>
      <c r="BD421" s="22" t="n">
        <v>34.43</v>
      </c>
      <c r="BE421" s="22">
        <f>X421</f>
        <v/>
      </c>
      <c r="BF421" s="18">
        <f>IF(BD421&gt;0,(BE421-BD421)/BD421,0)</f>
        <v/>
      </c>
      <c r="BG421" s="548">
        <f>IF(BF421&gt;0.05,4,IF(BF421&gt;0,2,IF(BF421&lt;-0.05,-2,IF(BF421&lt;0.1,-4))))</f>
        <v/>
      </c>
      <c r="BH421" s="225" t="n">
        <v>0</v>
      </c>
      <c r="BI421" s="225">
        <f>BH421*M519</f>
        <v/>
      </c>
      <c r="BJ421" s="225">
        <f>IF(BH421&gt;5,-1,IF(BH421&gt;4,0,IF(BH421&gt;3,1,IF(BH421&gt;2,2,IF(BH421&gt;1,2, IF(BH421=0,2,IF(BH421&lt;-5,-2,IF(BH421&lt;4,2,IF(BH421&lt;0,1)))))))))</f>
        <v/>
      </c>
      <c r="BK421" s="31" t="n">
        <v>16</v>
      </c>
      <c r="BL421" s="31">
        <f>BK421*M519</f>
        <v/>
      </c>
      <c r="BM421" s="548">
        <f>IF(BK421&gt;40,4,IF(BK421&gt;30,3.5,IF(BK421&gt;20,3,IF(BK421&gt;10,2,IF(BK421&gt;0,1,IF(BK421=0,0.5,IF(BK421&lt;-40,-4,IF(BK421&lt;-30,-3,IF(BK421&lt;-20,-2.5,IF(BK421&lt;-10,-2,IF(BK421&lt;0,0)))))))))))</f>
        <v/>
      </c>
      <c r="BN421" s="61" t="n">
        <v>53</v>
      </c>
      <c r="BO421" s="61">
        <f>BN421*#REF!</f>
        <v/>
      </c>
      <c r="BP421" s="548">
        <f>IF(BN421&lt;10,5,IF(BN421&lt;20,4,IF(BN421&lt;30,3,IF(BN421&lt;40,2,IF(BN421&lt;50,1,IF(BN421=50,0,IF(BN421&gt;90,-5,IF(BN421&gt;80,-4,IF(BN421&gt;70,-3,IF(BN421&gt;60,-2,IF(BN421&gt;50,-1,0)))))))))))</f>
        <v/>
      </c>
      <c r="BQ421" s="206" t="n"/>
      <c r="BR421" s="61" t="n">
        <v>0.17</v>
      </c>
      <c r="BS421" s="337">
        <f>BR421*#REF!</f>
        <v/>
      </c>
      <c r="BT421" s="225">
        <f>IF(BR421=1,20,IF(BR421&gt;0.9,16,IF(BR421&gt;0.8,12,IF(BR421&gt;0.7,8,IF(BR421&gt;0.6,4,IF(BR421&gt;0.5,0,IF(BR421&gt;0.4,-1,IF(BR421&gt;0.3,-2,IF(BR421&gt;0.2,-3,IF(BR421&gt;0.1,-4,IF(BR421&gt;0,-5,IF(BR421=0,-5))))))))))))</f>
        <v/>
      </c>
      <c r="BU421" s="61" t="n"/>
      <c r="BV421" s="548" t="inlineStr">
        <is>
          <t>Bear</t>
        </is>
      </c>
      <c r="BW421" s="548">
        <f>IF(BV421=$BZ$1,8,IF(BV421=$CA$1,4,IF(BV421=$CB$1,0,IF(BV421=$CC$1,-4,IF(BV421=$CE$1,-8)))))</f>
        <v/>
      </c>
      <c r="BX421" s="206">
        <f>BX1</f>
        <v/>
      </c>
      <c r="BY421" s="206">
        <f>IF(BX421=BR$1,5,IF(BX421=BV$1,0,IF(BX421=BX$1,-5)))</f>
        <v/>
      </c>
      <c r="BZ421" s="554" t="n"/>
      <c r="CA421" s="548" t="inlineStr">
        <is>
          <t>Hold</t>
        </is>
      </c>
      <c r="CB421" s="61" t="n">
        <v>38</v>
      </c>
      <c r="CC421" s="61" t="n">
        <v>44</v>
      </c>
      <c r="CD421" s="332" t="n"/>
      <c r="CE421" t="inlineStr">
        <is>
          <t>IT</t>
        </is>
      </c>
      <c r="CF421" t="inlineStr">
        <is>
          <t>Software &amp; Services</t>
        </is>
      </c>
      <c r="CG421" t="inlineStr">
        <is>
          <t>Software</t>
        </is>
      </c>
      <c r="CH421" t="inlineStr">
        <is>
          <t>Application Software</t>
        </is>
      </c>
      <c r="CL421" s="332" t="n"/>
      <c r="CR421" t="inlineStr">
        <is>
          <t>AI</t>
        </is>
      </c>
    </row>
    <row r="422">
      <c r="B422" s="246" t="n"/>
      <c r="C422" s="246" t="n"/>
      <c r="D422" s="246" t="n"/>
      <c r="E422" s="246" t="n"/>
      <c r="F422" s="246" t="n"/>
      <c r="G422" s="246" t="n"/>
      <c r="H422" s="246" t="n"/>
      <c r="I422" s="246" t="n"/>
      <c r="J422" s="246" t="n"/>
      <c r="K422" s="246" t="n"/>
      <c r="L422" s="270" t="n"/>
      <c r="M422" s="358" t="n"/>
      <c r="N422" s="335" t="n"/>
      <c r="O422" s="246" t="n"/>
      <c r="P422" s="246" t="n"/>
      <c r="Q422" s="246" t="n"/>
      <c r="R422" s="246" t="n"/>
      <c r="S422" s="249">
        <f>IF(BN422&lt;30,$BX$1,IF(BN422&gt;70,$BR$1,$BV$1))</f>
        <v/>
      </c>
      <c r="T422" s="324" t="n"/>
      <c r="U422" s="547" t="inlineStr">
        <is>
          <t>U</t>
        </is>
      </c>
      <c r="V422" t="inlineStr">
        <is>
          <t>Unity Software Inc.</t>
        </is>
      </c>
      <c r="X422" s="80" t="n">
        <v>36.08</v>
      </c>
      <c r="Y422" s="189" t="n"/>
      <c r="Z422" s="189" t="n"/>
      <c r="AA422" s="22">
        <f>AN422+AP422+AR422+AZ422+BB422+BG422+BJ422+BM422+BT422+BW422+BY422+AC422+AI422+BP422+AK422</f>
        <v/>
      </c>
      <c r="AB422" s="266">
        <f>IF(X422&gt;0,AB$399,0)</f>
        <v/>
      </c>
      <c r="AC422" s="22">
        <f>IF(AB422&gt;0,AC$399,0)</f>
        <v/>
      </c>
      <c r="AD422" s="366">
        <f>AB422*M520</f>
        <v/>
      </c>
      <c r="AE422" s="337">
        <f>AC422*M520</f>
        <v/>
      </c>
      <c r="AF422" s="332" t="n">
        <v>234674</v>
      </c>
      <c r="AG422" s="332" t="n">
        <v>-127813</v>
      </c>
      <c r="AH422" s="225">
        <f>IF(AF422&gt;2500000,AQ$2,IF(AF422&gt;1000000,AR$2,IF(AF422&gt;750000,AS$2,IF(AF422&gt;500000,AT$2,IF(AF422&lt;500000,AU$2)))))</f>
        <v/>
      </c>
      <c r="AI422" s="31">
        <f>IF(AH422=AQ$2,20,IF(AH422=AR$2,15,IF(AH422=AS$2,10,IF(AH422=AT$2,5,IF(AH422=AU$2,0)))))</f>
        <v/>
      </c>
      <c r="AJ422" s="284" t="n">
        <v>50</v>
      </c>
      <c r="AK422" s="31">
        <f>IF(AJ422&gt;84,20,IF(AJ422&gt;80,15,IF(AJ422&gt;75,10,IF(AJ422&gt;70,5,IF(AJ422&gt;49,0,IF(AJ422&lt;1,0,IF(AJ422&lt;20,-20,IF(AJ422&lt;30,-15,IF(AJ422&lt;40,-10,IF(AJ422&lt;50,-5))))))))))</f>
        <v/>
      </c>
      <c r="AL422" s="22" t="n"/>
      <c r="AM422" s="371" t="inlineStr">
        <is>
          <t>B</t>
        </is>
      </c>
      <c r="AN422" s="22">
        <f>IF(AM422=$AN$1,20,IF(AM422=$AO$1,17,IF(AM422=$AP$1,12,IF(AM422=$AQ$1,5,IF(AM422=$AR$1,0)))))</f>
        <v/>
      </c>
      <c r="AP422" s="31" t="n"/>
      <c r="AQ422" s="239" t="inlineStr">
        <is>
          <t>Bullish</t>
        </is>
      </c>
      <c r="AR422" s="548">
        <f>IF(AQ422=$AS$1,20,IF(AQ422=$AU$1,18,IF(AQ422=$AW$1,14,IF(AQ422=$AY$1,10,IF(AQ422=$BA$1,5,IF(AQ422=$BC$1,0,IF(AQ422=$BD$1,-2.5)))))))</f>
        <v/>
      </c>
      <c r="AS422" s="189" t="n">
        <v>0.72</v>
      </c>
      <c r="AT422" s="22">
        <f>IF(AS422&lt;1,5,IF(AS422&lt;2,0,IF(AS422&gt;2,-5, IF(AS422=0,5,IF(AS422&lt;0,-7)))))</f>
        <v/>
      </c>
      <c r="AU422" s="189" t="n">
        <v>-34.04</v>
      </c>
      <c r="AV422" s="22">
        <f>IF(AU422&lt;0,-7,IF(AU422&lt;15,5,IF(AU422&lt;25,2,IF(AU422=25,-5,IF(AU422&gt;25,0)))))</f>
        <v/>
      </c>
      <c r="AW422" s="189" t="n">
        <v>8.51</v>
      </c>
      <c r="AX422" s="22">
        <f>IF(AW422=1,5,IF(AW422&lt;1,5,IF(AW422&gt;1,0)))</f>
        <v/>
      </c>
      <c r="AY422" s="178" t="inlineStr">
        <is>
          <t>V Bearish</t>
        </is>
      </c>
      <c r="AZ422" s="189">
        <f>IF(AY422=$AS$1,20,IF(AY422=$AU$1,18,IF(AY422=$AW$1,14,IF(AY422=$AY$1,10,IF(AY422=$BA$1,5,IF(AY422=$BC$1,0,IF(AY422=$BD$1,-2.5)))))))</f>
        <v/>
      </c>
      <c r="BA422" s="18" t="n">
        <v>0.728</v>
      </c>
      <c r="BB422" s="548">
        <f>IF(BA422&gt;0.05,2,IF(BA422&gt;0,1,IF(BA422&lt;-0.05,-1,IF(BA422&lt;0.1,-2))))</f>
        <v/>
      </c>
      <c r="BC422" s="554" t="n">
        <v>45291</v>
      </c>
      <c r="BD422" s="22" t="n">
        <v>22.47</v>
      </c>
      <c r="BE422" s="22">
        <f>X422</f>
        <v/>
      </c>
      <c r="BF422" s="18">
        <f>IF(BD422&gt;0,(BE422-BD422)/BD422,0)</f>
        <v/>
      </c>
      <c r="BG422" s="548">
        <f>IF(BF422&gt;0.05,4,IF(BF422&gt;0,2,IF(BF422&lt;-0.05,-2,IF(BF422&lt;0.1,-4))))</f>
        <v/>
      </c>
      <c r="BH422" s="225" t="n">
        <v>0</v>
      </c>
      <c r="BI422" s="225">
        <f>BH422*M520</f>
        <v/>
      </c>
      <c r="BJ422" s="225">
        <f>IF(BH422&gt;5,-1,IF(BH422&gt;4,0,IF(BH422&gt;3,1,IF(BH422&gt;2,2,IF(BH422&gt;1,2, IF(BH422=0,2,IF(BH422&lt;-5,-2,IF(BH422&lt;4,2,IF(BH422&lt;0,1)))))))))</f>
        <v/>
      </c>
      <c r="BK422" s="31" t="n">
        <v>-6</v>
      </c>
      <c r="BL422" s="31">
        <f>BK422*M520</f>
        <v/>
      </c>
      <c r="BM422" s="548">
        <f>IF(BK422&gt;40,4,IF(BK422&gt;30,3.5,IF(BK422&gt;20,3,IF(BK422&gt;10,2,IF(BK422&gt;0,1,IF(BK422=0,0.5,IF(BK422&lt;-40,-4,IF(BK422&lt;-30,-3,IF(BK422&lt;-20,-2.5,IF(BK422&lt;-10,-2,IF(BK422&lt;0,0)))))))))))</f>
        <v/>
      </c>
      <c r="BN422" s="61" t="n">
        <v>9</v>
      </c>
      <c r="BO422" s="61">
        <f>BN422*#REF!</f>
        <v/>
      </c>
      <c r="BP422" s="548">
        <f>IF(BN422&lt;10,5,IF(BN422&lt;20,4,IF(BN422&lt;30,3,IF(BN422&lt;40,2,IF(BN422&lt;50,1,IF(BN422=50,0,IF(BN422&gt;90,-5,IF(BN422&gt;80,-4,IF(BN422&gt;70,-3,IF(BN422&gt;60,-2,IF(BN422&gt;50,-1,0)))))))))))</f>
        <v/>
      </c>
      <c r="BQ422" s="206" t="n"/>
      <c r="BR422" s="61" t="n">
        <v>0.58</v>
      </c>
      <c r="BS422" s="337">
        <f>BR422*#REF!</f>
        <v/>
      </c>
      <c r="BT422" s="225">
        <f>IF(BR422=1,20,IF(BR422&gt;0.9,16,IF(BR422&gt;0.8,12,IF(BR422&gt;0.7,8,IF(BR422&gt;0.6,4,IF(BR422&gt;0.5,0,IF(BR422&gt;0.4,-1,IF(BR422&gt;0.3,-2,IF(BR422&gt;0.2,-3,IF(BR422&gt;0.1,-4,IF(BR422&gt;0,-5,IF(BR422=0,-5))))))))))))</f>
        <v/>
      </c>
      <c r="BU422" s="61" t="n"/>
      <c r="BV422" s="548" t="inlineStr">
        <is>
          <t>V Bull</t>
        </is>
      </c>
      <c r="BW422" s="548">
        <f>IF(BV422=$BZ$1,8,IF(BV422=$CA$1,4,IF(BV422=$CB$1,0,IF(BV422=$CC$1,-4,IF(BV422=$CE$1,-8)))))</f>
        <v/>
      </c>
      <c r="BX422" s="206" t="inlineStr">
        <is>
          <t>˄</t>
        </is>
      </c>
      <c r="BY422" s="206">
        <f>IF(BX422=BR$1,5,IF(BX422=BV$1,0,IF(BX422=BX$1,-5)))</f>
        <v/>
      </c>
      <c r="BZ422" s="554" t="n"/>
      <c r="CA422" s="548" t="inlineStr">
        <is>
          <t>Buy</t>
        </is>
      </c>
      <c r="CB422" s="61" t="n">
        <v>40</v>
      </c>
      <c r="CC422" s="61" t="n">
        <v>48.5</v>
      </c>
      <c r="CD422" s="332" t="n"/>
      <c r="CE422" t="inlineStr">
        <is>
          <t>IT</t>
        </is>
      </c>
      <c r="CF422" t="inlineStr">
        <is>
          <t>Software &amp; Services</t>
        </is>
      </c>
      <c r="CG422" t="inlineStr">
        <is>
          <t>Software</t>
        </is>
      </c>
      <c r="CH422" t="inlineStr">
        <is>
          <t>Application Software</t>
        </is>
      </c>
      <c r="CL422" s="332" t="n"/>
      <c r="CR422" t="inlineStr">
        <is>
          <t>U</t>
        </is>
      </c>
    </row>
    <row r="423" hidden="1" ht="17.25" customHeight="1" s="545">
      <c r="B423" s="246" t="n"/>
      <c r="C423" s="246" t="n"/>
      <c r="D423" s="246" t="n"/>
      <c r="E423" s="246" t="n"/>
      <c r="F423" s="246" t="n"/>
      <c r="G423" s="246" t="n"/>
      <c r="H423" s="246" t="n"/>
      <c r="I423" s="246" t="n"/>
      <c r="J423" s="246" t="n"/>
      <c r="K423" s="246" t="n"/>
      <c r="L423" s="270" t="n"/>
      <c r="M423" s="358" t="n"/>
      <c r="N423" s="335" t="n"/>
      <c r="O423" s="246" t="n"/>
      <c r="P423" s="246" t="n"/>
      <c r="Q423" s="246" t="n"/>
      <c r="R423" s="246" t="n"/>
      <c r="S423" s="249" t="n"/>
      <c r="T423" s="547" t="n"/>
      <c r="U423" s="444" t="n"/>
      <c r="X423" s="80" t="n"/>
      <c r="Y423" s="189" t="n"/>
      <c r="Z423" s="189" t="n"/>
      <c r="AA423" s="22">
        <f>AN423+AP423+AR423+AZ423+BB423+BG423+BJ423+BM423+BT423+BW423+BY423+AC423+AI423+BP423+AK423</f>
        <v/>
      </c>
      <c r="AB423" s="266">
        <f>IF(X423&gt;0,AB$399,0)</f>
        <v/>
      </c>
      <c r="AC423" s="22">
        <f>IF(AB423&gt;0,AC$399,0)</f>
        <v/>
      </c>
      <c r="AD423" s="366">
        <f>AB423*M509</f>
        <v/>
      </c>
      <c r="AE423" s="337">
        <f>AC423*M509</f>
        <v/>
      </c>
      <c r="AF423" s="332" t="n"/>
      <c r="AG423" s="332" t="n"/>
      <c r="AH423" s="225">
        <f>IF(AF423&gt;2500000,AQ$2,IF(AF423&gt;1000000,AR$2,IF(AF423&gt;750000,AS$2,IF(AF423&gt;500000,AT$2,IF(AF423&lt;500000,AU$2)))))</f>
        <v/>
      </c>
      <c r="AI423" s="31">
        <f>IF(AH423=AQ$2,20,IF(AH423=AR$2,15,IF(AH423=AS$2,10,IF(AH423=AT$2,5,IF(AH423=AU$2,0)))))</f>
        <v/>
      </c>
      <c r="AJ423" s="284" t="n"/>
      <c r="AK423" s="31">
        <f>IF(AJ423&gt;84,20,IF(AJ423&gt;80,15,IF(AJ423&gt;75,10,IF(AJ423&gt;70,5,IF(AJ423&gt;49,0,IF(AJ423&lt;1,0,IF(AJ423&lt;20,-20,IF(AJ423&lt;30,-15,IF(AJ423&lt;40,-10,IF(AJ423&lt;50,-5))))))))))</f>
        <v/>
      </c>
      <c r="AL423" s="22" t="n"/>
      <c r="AM423" s="550" t="n"/>
      <c r="AN423" s="22">
        <f>IF(AM423=$AN$1,20,IF(AM423=$AO$1,17,IF(AM423=$AP$1,12,IF(AM423=$AQ$1,5,IF(AM423=$AR$1,0)))))</f>
        <v/>
      </c>
      <c r="AP423" s="31" t="n"/>
      <c r="AQ423" s="175" t="n"/>
      <c r="AR423" s="548">
        <f>IF(AQ423=$AS$1,20,IF(AQ423=$AU$1,18,IF(AQ423=$AW$1,14,IF(AQ423=$AY$1,10,IF(AQ423=$BA$1,5,IF(AQ423=$BC$1,0,IF(AQ423=$BD$1,-2.5)))))))</f>
        <v/>
      </c>
      <c r="AS423" s="189" t="n"/>
      <c r="AT423" s="22">
        <f>IF(AS423&lt;1,5,IF(AS423&lt;2,0,IF(AS423&gt;2,-5, IF(AS423=0,5,IF(AS423&lt;0,-7)))))</f>
        <v/>
      </c>
      <c r="AU423" s="189" t="n"/>
      <c r="AV423" s="22">
        <f>IF(AU423&lt;0,-7,IF(AU423&lt;15,5,IF(AU423&lt;25,2,IF(AU423=25,-5,IF(AU423&gt;25,0)))))</f>
        <v/>
      </c>
      <c r="AW423" s="189" t="n"/>
      <c r="AX423" s="22">
        <f>IF(AW423=1,5,IF(AW423&lt;1,5,IF(AW423&gt;1,0)))</f>
        <v/>
      </c>
      <c r="AY423" s="189" t="n"/>
      <c r="AZ423" s="189">
        <f>IF(AY423=$AS$1,20,IF(AY423=$AU$1,18,IF(AY423=$AW$1,14,IF(AY423=$AY$1,10,IF(AY423=$BA$1,5,IF(AY423=$BC$1,0,IF(AY423=$BD$1,-2.5)))))))</f>
        <v/>
      </c>
      <c r="BA423" s="18" t="n"/>
      <c r="BB423" s="548">
        <f>IF(BA423&gt;0.05,2,IF(BA423&gt;0,1,IF(BA423&lt;-0.05,-1,IF(BA423&lt;0.1,-2))))</f>
        <v/>
      </c>
      <c r="BC423" s="554" t="n">
        <v>45657</v>
      </c>
      <c r="BD423" s="22" t="n"/>
      <c r="BE423" s="22">
        <f>X423</f>
        <v/>
      </c>
      <c r="BF423" s="18">
        <f>IF(BD423&gt;0,(BE423-BD423)/BD423,0)</f>
        <v/>
      </c>
      <c r="BG423" s="548">
        <f>IF(BF423&gt;0.05,4,IF(BF423&gt;0,2,IF(BF423&lt;-0.05,-2,IF(BF423&lt;0.1,-4))))</f>
        <v/>
      </c>
      <c r="BH423" s="225" t="n"/>
      <c r="BI423" s="225">
        <f>BH423*M509</f>
        <v/>
      </c>
      <c r="BJ423" s="225">
        <f>IF(BH423&gt;5,-1,IF(BH423&gt;4,0,IF(BH423&gt;3,1,IF(BH423&gt;2,2,IF(BH423&gt;1,2, IF(BH423=0,2,IF(BH423&lt;-5,-2,IF(BH423&lt;4,2,IF(BH423&lt;0,1)))))))))</f>
        <v/>
      </c>
      <c r="BK423" s="31" t="n"/>
      <c r="BL423" s="31">
        <f>BK423*M509</f>
        <v/>
      </c>
      <c r="BM423" s="548">
        <f>IF(BK423&gt;40,4,IF(BK423&gt;30,3.5,IF(BK423&gt;20,3,IF(BK423&gt;10,2,IF(BK423&gt;0,1,IF(BK423=0,0.5,IF(BK423&lt;-40,-4,IF(BK423&lt;-30,-3,IF(BK423&lt;-20,-2.5,IF(BK423&lt;-10,-2,IF(BK423&lt;0,0)))))))))))</f>
        <v/>
      </c>
      <c r="BN423" s="61" t="n"/>
      <c r="BO423" s="61">
        <f>BN423*M423</f>
        <v/>
      </c>
      <c r="BP423" s="548">
        <f>IF(BN423&lt;10,5,IF(BN423&lt;20,4,IF(BN423&lt;30,3,IF(BN423&lt;40,2,IF(BN423&lt;50,1,IF(BN423=50,0,IF(BN423&gt;90,-5,IF(BN423&gt;80,-4,IF(BN423&gt;70,-3,IF(BN423&gt;60,-2,IF(BN423&gt;50,-1,0)))))))))))</f>
        <v/>
      </c>
      <c r="BQ423" s="206" t="n"/>
      <c r="BR423" s="61" t="n"/>
      <c r="BS423" s="337">
        <f>BR423*M423</f>
        <v/>
      </c>
      <c r="BT423" s="225">
        <f>IF(BR423=1,20,IF(BR423&gt;0.9,16,IF(BR423&gt;0.8,12,IF(BR423&gt;0.7,8,IF(BR423&gt;0.6,4,IF(BR423&gt;0.5,0,IF(BR423&gt;0.4,-1,IF(BR423&gt;0.3,-2,IF(BR423&gt;0.2,-3,IF(BR423&gt;0.1,-4,IF(BR423&gt;0,-5,IF(BR423=0,-5))))))))))))</f>
        <v/>
      </c>
      <c r="BU423" s="61" t="n"/>
      <c r="BV423" s="548" t="n"/>
      <c r="BW423" s="548">
        <f>IF(BV423=$BZ$1,8,IF(BV423=$CA$1,4,IF(BV423=$CB$1,0,IF(BV423=$CC$1,-4,IF(BV423=$CE$1,-8)))))</f>
        <v/>
      </c>
      <c r="BX423" s="206" t="inlineStr">
        <is>
          <t>˄</t>
        </is>
      </c>
      <c r="BY423" s="206">
        <f>IF(BX423=BR$1,5,IF(BX423=BV$1,0,IF(BX423=BX$1,-5)))</f>
        <v/>
      </c>
      <c r="BZ423" s="554" t="n"/>
      <c r="CA423" s="548" t="inlineStr">
        <is>
          <t>Buy</t>
        </is>
      </c>
      <c r="CB423" s="61" t="n"/>
      <c r="CC423" s="61" t="n"/>
      <c r="CD423" s="332" t="n"/>
      <c r="CL423" s="332" t="n"/>
    </row>
    <row r="424" hidden="1" ht="17.25" customHeight="1" s="545">
      <c r="B424" s="246" t="n"/>
      <c r="C424" s="246" t="n"/>
      <c r="D424" s="246" t="n"/>
      <c r="E424" s="246" t="n"/>
      <c r="F424" s="246" t="n"/>
      <c r="G424" s="246" t="n"/>
      <c r="H424" s="246" t="n"/>
      <c r="I424" s="246" t="n"/>
      <c r="J424" s="246" t="n"/>
      <c r="K424" s="246" t="n"/>
      <c r="L424" s="270" t="n"/>
      <c r="M424" s="358" t="n"/>
      <c r="N424" s="335" t="n"/>
      <c r="O424" s="246" t="n"/>
      <c r="P424" s="246" t="n"/>
      <c r="Q424" s="246" t="n"/>
      <c r="R424" s="246" t="n"/>
      <c r="S424" s="249" t="n"/>
      <c r="T424" s="547" t="n"/>
      <c r="U424" s="444" t="n"/>
      <c r="X424" s="80" t="n"/>
      <c r="Y424" s="189" t="n"/>
      <c r="Z424" s="189" t="n"/>
      <c r="AA424" s="22">
        <f>AN424+AP424+AR424+AZ424+BB424+BG424+BJ424+BM424+BT424+BW424+BY424+AC424+AI424+BP424+AK424</f>
        <v/>
      </c>
      <c r="AB424" s="266">
        <f>IF(X424&gt;0,AB$399,0)</f>
        <v/>
      </c>
      <c r="AC424" s="22">
        <f>IF(AB424&gt;0,AC$399,0)</f>
        <v/>
      </c>
      <c r="AD424" s="366">
        <f>AB424*M510</f>
        <v/>
      </c>
      <c r="AE424" s="337">
        <f>AC424*M510</f>
        <v/>
      </c>
      <c r="AF424" s="332" t="n"/>
      <c r="AG424" s="332" t="n"/>
      <c r="AH424" s="225">
        <f>IF(AF424&gt;2500000,AQ$2,IF(AF424&gt;1000000,AR$2,IF(AF424&gt;750000,AS$2,IF(AF424&gt;500000,AT$2,IF(AF424&lt;500000,AU$2)))))</f>
        <v/>
      </c>
      <c r="AI424" s="31">
        <f>IF(AH424=AQ$2,20,IF(AH424=AR$2,15,IF(AH424=AS$2,10,IF(AH424=AT$2,5,IF(AH424=AU$2,0)))))</f>
        <v/>
      </c>
      <c r="AJ424" s="284" t="n"/>
      <c r="AK424" s="31">
        <f>IF(AJ424&gt;84,20,IF(AJ424&gt;80,15,IF(AJ424&gt;75,10,IF(AJ424&gt;70,5,IF(AJ424&gt;49,0,IF(AJ424&lt;1,0,IF(AJ424&lt;20,-20,IF(AJ424&lt;30,-15,IF(AJ424&lt;40,-10,IF(AJ424&lt;50,-5))))))))))</f>
        <v/>
      </c>
      <c r="AL424" s="22" t="n"/>
      <c r="AM424" s="550" t="n"/>
      <c r="AN424" s="22">
        <f>IF(AM424=$AN$1,20,IF(AM424=$AO$1,17,IF(AM424=$AP$1,12,IF(AM424=$AQ$1,5,IF(AM424=$AR$1,0)))))</f>
        <v/>
      </c>
      <c r="AP424" s="31" t="n"/>
      <c r="AQ424" s="175" t="n"/>
      <c r="AR424" s="548">
        <f>IF(AQ424=$AS$1,20,IF(AQ424=$AU$1,18,IF(AQ424=$AW$1,14,IF(AQ424=$AY$1,10,IF(AQ424=$BA$1,5,IF(AQ424=$BC$1,0,IF(AQ424=$BD$1,-2.5)))))))</f>
        <v/>
      </c>
      <c r="AS424" s="189" t="n"/>
      <c r="AT424" s="22">
        <f>IF(AS424&lt;1,5,IF(AS424&lt;2,0,IF(AS424&gt;2,-5, IF(AS424=0,5,IF(AS424&lt;0,-7)))))</f>
        <v/>
      </c>
      <c r="AU424" s="189" t="n"/>
      <c r="AV424" s="22">
        <f>IF(AU424&lt;0,-7,IF(AU424&lt;15,5,IF(AU424&lt;25,2,IF(AU424=25,-5,IF(AU424&gt;25,0)))))</f>
        <v/>
      </c>
      <c r="AW424" s="189" t="n"/>
      <c r="AX424" s="22">
        <f>IF(AW424=1,5,IF(AW424&lt;1,5,IF(AW424&gt;1,0)))</f>
        <v/>
      </c>
      <c r="AY424" s="189" t="n"/>
      <c r="AZ424" s="189">
        <f>IF(AY424=$AS$1,20,IF(AY424=$AU$1,18,IF(AY424=$AW$1,14,IF(AY424=$AY$1,10,IF(AY424=$BA$1,5,IF(AY424=$BC$1,0,IF(AY424=$BD$1,-2.5)))))))</f>
        <v/>
      </c>
      <c r="BA424" s="18" t="n"/>
      <c r="BB424" s="548">
        <f>IF(BA424&gt;0.05,2,IF(BA424&gt;0,1,IF(BA424&lt;-0.05,-1,IF(BA424&lt;0.1,-2))))</f>
        <v/>
      </c>
      <c r="BC424" s="554" t="n">
        <v>45657</v>
      </c>
      <c r="BD424" s="22" t="n"/>
      <c r="BE424" s="22">
        <f>X424</f>
        <v/>
      </c>
      <c r="BF424" s="18">
        <f>IF(BD424&gt;0,(BE424-BD424)/BD424,0)</f>
        <v/>
      </c>
      <c r="BG424" s="548">
        <f>IF(BF424&gt;0.05,4,IF(BF424&gt;0,2,IF(BF424&lt;-0.05,-2,IF(BF424&lt;0.1,-4))))</f>
        <v/>
      </c>
      <c r="BH424" s="225" t="n"/>
      <c r="BI424" s="225">
        <f>BH424*M510</f>
        <v/>
      </c>
      <c r="BJ424" s="225">
        <f>IF(BH424&gt;5,-1,IF(BH424&gt;4,0,IF(BH424&gt;3,1,IF(BH424&gt;2,2,IF(BH424&gt;1,2, IF(BH424=0,2,IF(BH424&lt;-5,-2,IF(BH424&lt;4,2,IF(BH424&lt;0,1)))))))))</f>
        <v/>
      </c>
      <c r="BK424" s="31" t="n"/>
      <c r="BL424" s="31">
        <f>BK424*M510</f>
        <v/>
      </c>
      <c r="BM424" s="548">
        <f>IF(BK424&gt;40,4,IF(BK424&gt;30,3.5,IF(BK424&gt;20,3,IF(BK424&gt;10,2,IF(BK424&gt;0,1,IF(BK424=0,0.5,IF(BK424&lt;-40,-4,IF(BK424&lt;-30,-3,IF(BK424&lt;-20,-2.5,IF(BK424&lt;-10,-2,IF(BK424&lt;0,0)))))))))))</f>
        <v/>
      </c>
      <c r="BN424" s="61" t="n"/>
      <c r="BO424" s="61">
        <f>BN424*M424</f>
        <v/>
      </c>
      <c r="BP424" s="548">
        <f>IF(BN424&lt;10,5,IF(BN424&lt;20,4,IF(BN424&lt;30,3,IF(BN424&lt;40,2,IF(BN424&lt;50,1,IF(BN424=50,0,IF(BN424&gt;90,-5,IF(BN424&gt;80,-4,IF(BN424&gt;70,-3,IF(BN424&gt;60,-2,IF(BN424&gt;50,-1,0)))))))))))</f>
        <v/>
      </c>
      <c r="BQ424" s="206" t="n"/>
      <c r="BR424" s="61" t="n"/>
      <c r="BS424" s="337">
        <f>BR424*M424</f>
        <v/>
      </c>
      <c r="BT424" s="225">
        <f>IF(BR424=1,20,IF(BR424&gt;0.9,16,IF(BR424&gt;0.8,12,IF(BR424&gt;0.7,8,IF(BR424&gt;0.6,4,IF(BR424&gt;0.5,0,IF(BR424&gt;0.4,-1,IF(BR424&gt;0.3,-2,IF(BR424&gt;0.2,-3,IF(BR424&gt;0.1,-4,IF(BR424&gt;0,-5,IF(BR424=0,-5))))))))))))</f>
        <v/>
      </c>
      <c r="BU424" s="61" t="n"/>
      <c r="BV424" s="548" t="n"/>
      <c r="BW424" s="548">
        <f>IF(BV424=$BZ$1,8,IF(BV424=$CA$1,4,IF(BV424=$CB$1,0,IF(BV424=$CC$1,-4,IF(BV424=$CE$1,-8)))))</f>
        <v/>
      </c>
      <c r="BX424" s="206" t="inlineStr">
        <is>
          <t>˄</t>
        </is>
      </c>
      <c r="BY424" s="206">
        <f>IF(BX424=BR$1,5,IF(BX424=BV$1,0,IF(BX424=BX$1,-5)))</f>
        <v/>
      </c>
      <c r="BZ424" s="554" t="n"/>
      <c r="CA424" s="548" t="inlineStr">
        <is>
          <t>Buy</t>
        </is>
      </c>
      <c r="CB424" s="61" t="n"/>
      <c r="CC424" s="61" t="n"/>
      <c r="CD424" s="332" t="n"/>
      <c r="CL424" s="332" t="n"/>
    </row>
    <row r="425" hidden="1" ht="17.25" customHeight="1" s="545">
      <c r="B425" s="246" t="n"/>
      <c r="C425" s="246" t="n"/>
      <c r="D425" s="246" t="n"/>
      <c r="E425" s="246" t="n"/>
      <c r="F425" s="246" t="n"/>
      <c r="G425" s="246" t="n"/>
      <c r="H425" s="246" t="n"/>
      <c r="I425" s="246" t="n"/>
      <c r="J425" s="246" t="n"/>
      <c r="K425" s="246" t="n"/>
      <c r="L425" s="270" t="n"/>
      <c r="M425" s="358" t="n"/>
      <c r="N425" s="335" t="n"/>
      <c r="O425" s="246" t="n"/>
      <c r="P425" s="246" t="n"/>
      <c r="Q425" s="246" t="n"/>
      <c r="R425" s="246" t="n"/>
      <c r="S425" s="249" t="n"/>
      <c r="T425" s="547" t="n"/>
      <c r="U425" s="444" t="n"/>
      <c r="X425" s="80" t="n"/>
      <c r="Y425" s="189" t="n"/>
      <c r="Z425" s="189" t="n"/>
      <c r="AA425" s="22">
        <f>AN425+AP425+AR425+AZ425+BB425+BG425+BJ425+BM425+BT425+BW425+BY425+AC425+AI425+BP425+AK425</f>
        <v/>
      </c>
      <c r="AB425" s="266">
        <f>IF(X425&gt;0,AB$399,0)</f>
        <v/>
      </c>
      <c r="AC425" s="22">
        <f>IF(AB425&gt;0,AC$399,0)</f>
        <v/>
      </c>
      <c r="AD425" s="366">
        <f>AB425*M511</f>
        <v/>
      </c>
      <c r="AE425" s="337">
        <f>AC425*M511</f>
        <v/>
      </c>
      <c r="AF425" s="332" t="n"/>
      <c r="AG425" s="332" t="n"/>
      <c r="AH425" s="225">
        <f>IF(AF425&gt;2500000,AQ$2,IF(AF425&gt;1000000,AR$2,IF(AF425&gt;750000,AS$2,IF(AF425&gt;500000,AT$2,IF(AF425&lt;500000,AU$2)))))</f>
        <v/>
      </c>
      <c r="AI425" s="31">
        <f>IF(AH425=AQ$2,20,IF(AH425=AR$2,15,IF(AH425=AS$2,10,IF(AH425=AT$2,5,IF(AH425=AU$2,0)))))</f>
        <v/>
      </c>
      <c r="AJ425" s="284" t="n"/>
      <c r="AK425" s="31">
        <f>IF(AJ425&gt;84,20,IF(AJ425&gt;80,15,IF(AJ425&gt;75,10,IF(AJ425&gt;70,5,IF(AJ425&gt;49,0,IF(AJ425&lt;1,0,IF(AJ425&lt;20,-20,IF(AJ425&lt;30,-15,IF(AJ425&lt;40,-10,IF(AJ425&lt;50,-5))))))))))</f>
        <v/>
      </c>
      <c r="AL425" s="22" t="n"/>
      <c r="AM425" s="550" t="n"/>
      <c r="AN425" s="22">
        <f>IF(AM425=$AN$1,20,IF(AM425=$AO$1,17,IF(AM425=$AP$1,12,IF(AM425=$AQ$1,5,IF(AM425=$AR$1,0)))))</f>
        <v/>
      </c>
      <c r="AP425" s="31" t="n"/>
      <c r="AQ425" s="175" t="n"/>
      <c r="AR425" s="548">
        <f>IF(AQ425=$AS$1,20,IF(AQ425=$AU$1,18,IF(AQ425=$AW$1,14,IF(AQ425=$AY$1,10,IF(AQ425=$BA$1,5,IF(AQ425=$BC$1,0,IF(AQ425=$BD$1,-2.5)))))))</f>
        <v/>
      </c>
      <c r="AS425" s="189" t="n"/>
      <c r="AT425" s="22">
        <f>IF(AS425&lt;1,5,IF(AS425&lt;2,0,IF(AS425&gt;2,-5, IF(AS425=0,5,IF(AS425&lt;0,-7)))))</f>
        <v/>
      </c>
      <c r="AU425" s="189" t="n"/>
      <c r="AV425" s="22">
        <f>IF(AU425&lt;0,-7,IF(AU425&lt;15,5,IF(AU425&lt;25,2,IF(AU425=25,-5,IF(AU425&gt;25,0)))))</f>
        <v/>
      </c>
      <c r="AW425" s="189" t="n"/>
      <c r="AX425" s="22">
        <f>IF(AW425=1,5,IF(AW425&lt;1,5,IF(AW425&gt;1,0)))</f>
        <v/>
      </c>
      <c r="AY425" s="189" t="n"/>
      <c r="AZ425" s="189">
        <f>IF(AY425=$AS$1,20,IF(AY425=$AU$1,18,IF(AY425=$AW$1,14,IF(AY425=$AY$1,10,IF(AY425=$BA$1,5,IF(AY425=$BC$1,0,IF(AY425=$BD$1,-2.5)))))))</f>
        <v/>
      </c>
      <c r="BA425" s="18" t="n"/>
      <c r="BB425" s="548">
        <f>IF(BA425&gt;0.05,2,IF(BA425&gt;0,1,IF(BA425&lt;-0.05,-1,IF(BA425&lt;0.1,-2))))</f>
        <v/>
      </c>
      <c r="BC425" s="554" t="n">
        <v>45657</v>
      </c>
      <c r="BD425" s="22" t="n"/>
      <c r="BE425" s="22">
        <f>X425</f>
        <v/>
      </c>
      <c r="BF425" s="18">
        <f>IF(BD425&gt;0,(BE425-BD425)/BD425,0)</f>
        <v/>
      </c>
      <c r="BG425" s="548">
        <f>IF(BF425&gt;0.05,4,IF(BF425&gt;0,2,IF(BF425&lt;-0.05,-2,IF(BF425&lt;0.1,-4))))</f>
        <v/>
      </c>
      <c r="BH425" s="225" t="n"/>
      <c r="BI425" s="225">
        <f>BH425*M511</f>
        <v/>
      </c>
      <c r="BJ425" s="225">
        <f>IF(BH425&gt;5,-1,IF(BH425&gt;4,0,IF(BH425&gt;3,1,IF(BH425&gt;2,2,IF(BH425&gt;1,2, IF(BH425=0,2,IF(BH425&lt;-5,-2,IF(BH425&lt;4,2,IF(BH425&lt;0,1)))))))))</f>
        <v/>
      </c>
      <c r="BK425" s="31" t="n"/>
      <c r="BL425" s="31">
        <f>BK425*M511</f>
        <v/>
      </c>
      <c r="BM425" s="548">
        <f>IF(BK425&gt;40,4,IF(BK425&gt;30,3.5,IF(BK425&gt;20,3,IF(BK425&gt;10,2,IF(BK425&gt;0,1,IF(BK425=0,0.5,IF(BK425&lt;-40,-4,IF(BK425&lt;-30,-3,IF(BK425&lt;-20,-2.5,IF(BK425&lt;-10,-2,IF(BK425&lt;0,0)))))))))))</f>
        <v/>
      </c>
      <c r="BN425" s="61" t="n"/>
      <c r="BO425" s="61">
        <f>BN425*M425</f>
        <v/>
      </c>
      <c r="BP425" s="548">
        <f>IF(BN425&lt;10,5,IF(BN425&lt;20,4,IF(BN425&lt;30,3,IF(BN425&lt;40,2,IF(BN425&lt;50,1,IF(BN425=50,0,IF(BN425&gt;90,-5,IF(BN425&gt;80,-4,IF(BN425&gt;70,-3,IF(BN425&gt;60,-2,IF(BN425&gt;50,-1,0)))))))))))</f>
        <v/>
      </c>
      <c r="BQ425" s="206" t="n"/>
      <c r="BR425" s="61" t="n"/>
      <c r="BS425" s="337">
        <f>BR425*M425</f>
        <v/>
      </c>
      <c r="BT425" s="225">
        <f>IF(BR425=1,20,IF(BR425&gt;0.9,16,IF(BR425&gt;0.8,12,IF(BR425&gt;0.7,8,IF(BR425&gt;0.6,4,IF(BR425&gt;0.5,0,IF(BR425&gt;0.4,-1,IF(BR425&gt;0.3,-2,IF(BR425&gt;0.2,-3,IF(BR425&gt;0.1,-4,IF(BR425&gt;0,-5,IF(BR425=0,-5))))))))))))</f>
        <v/>
      </c>
      <c r="BU425" s="61" t="n"/>
      <c r="BV425" s="548" t="n"/>
      <c r="BW425" s="548">
        <f>IF(BV425=$BZ$1,8,IF(BV425=$CA$1,4,IF(BV425=$CB$1,0,IF(BV425=$CC$1,-4,IF(BV425=$CE$1,-8)))))</f>
        <v/>
      </c>
      <c r="BX425" s="206" t="inlineStr">
        <is>
          <t>˄</t>
        </is>
      </c>
      <c r="BY425" s="206">
        <f>IF(BX425=BR$1,5,IF(BX425=BV$1,0,IF(BX425=BX$1,-5)))</f>
        <v/>
      </c>
      <c r="BZ425" s="554" t="n"/>
      <c r="CA425" s="548" t="inlineStr">
        <is>
          <t>Buy</t>
        </is>
      </c>
      <c r="CB425" s="61" t="n"/>
      <c r="CC425" s="61" t="n"/>
      <c r="CD425" s="332" t="n"/>
      <c r="CL425" s="332" t="n"/>
    </row>
    <row r="426" ht="17" customHeight="1" s="545">
      <c r="B426" s="246" t="n"/>
      <c r="C426" s="246" t="n"/>
      <c r="D426" s="246" t="n"/>
      <c r="E426" s="246" t="n"/>
      <c r="F426" s="246" t="n"/>
      <c r="G426" s="246" t="n"/>
      <c r="H426" s="246" t="n"/>
      <c r="I426" s="246" t="n"/>
      <c r="J426" s="246" t="n"/>
      <c r="K426" s="246" t="n"/>
      <c r="L426" s="270" t="n"/>
      <c r="M426" s="358" t="n"/>
      <c r="N426" s="335" t="n"/>
      <c r="O426" s="246" t="n"/>
      <c r="P426" s="246" t="n"/>
      <c r="Q426" s="246" t="n"/>
      <c r="R426" s="246" t="n"/>
      <c r="S426" s="249" t="n"/>
      <c r="T426" s="547" t="n"/>
      <c r="U426" s="444" t="n"/>
      <c r="X426" s="80" t="n"/>
      <c r="Y426" s="80" t="n"/>
      <c r="Z426" s="80" t="n"/>
      <c r="AA426" s="80" t="n"/>
      <c r="AB426" s="80" t="n"/>
      <c r="AC426" s="80" t="n"/>
      <c r="AD426" s="80" t="n"/>
      <c r="AE426" s="80" t="n"/>
      <c r="AF426" s="80" t="n"/>
      <c r="AG426" s="80" t="n"/>
      <c r="AH426" s="80" t="n"/>
      <c r="AI426" s="80" t="n"/>
      <c r="AJ426" s="80" t="n"/>
      <c r="AK426" s="80" t="n"/>
      <c r="AL426" s="80" t="n"/>
      <c r="AM426" s="80" t="n"/>
      <c r="AN426" s="80" t="n"/>
      <c r="AO426" s="80" t="n"/>
      <c r="AP426" s="80" t="n"/>
      <c r="AQ426" s="80" t="n"/>
      <c r="AR426" s="80" t="n"/>
      <c r="AS426" s="80" t="n"/>
      <c r="AT426" s="80" t="n"/>
      <c r="AU426" s="80" t="n"/>
      <c r="AV426" s="80" t="n"/>
      <c r="AW426" s="80" t="n"/>
      <c r="AX426" s="80" t="n"/>
      <c r="AY426" s="80" t="n"/>
      <c r="AZ426" s="80" t="n"/>
      <c r="BA426" s="80" t="n"/>
      <c r="BB426" s="80" t="n"/>
      <c r="BC426" s="80" t="n"/>
      <c r="BD426" s="80" t="n"/>
      <c r="BE426" s="80" t="n"/>
      <c r="BF426" s="80" t="n"/>
      <c r="BG426" s="80" t="n"/>
      <c r="BH426" s="80" t="n"/>
      <c r="BI426" s="80" t="n"/>
      <c r="BJ426" s="80" t="n"/>
      <c r="BK426" s="80" t="n"/>
      <c r="BL426" s="80" t="n"/>
      <c r="BM426" s="80" t="n"/>
      <c r="BN426" s="80" t="n"/>
      <c r="BO426" s="80" t="n"/>
      <c r="BP426" s="80" t="n"/>
      <c r="BQ426" s="80" t="n"/>
      <c r="BR426" s="80" t="n"/>
      <c r="BS426" s="80" t="n"/>
      <c r="BT426" s="80" t="n"/>
      <c r="BU426" s="80" t="n"/>
      <c r="BV426" s="80" t="n"/>
      <c r="BW426" s="80" t="n"/>
      <c r="BX426" s="80" t="n"/>
      <c r="BY426" s="80" t="n"/>
      <c r="BZ426" s="80" t="n"/>
      <c r="CA426" s="548" t="n"/>
      <c r="CB426" s="61" t="n"/>
      <c r="CC426" s="61" t="n"/>
      <c r="CD426" s="332" t="n"/>
      <c r="CL426" s="332" t="n"/>
    </row>
    <row r="427" ht="17" customHeight="1" s="545">
      <c r="B427" s="246" t="n"/>
      <c r="C427" s="246" t="n"/>
      <c r="D427" s="246" t="n"/>
      <c r="E427" s="246" t="n"/>
      <c r="F427" s="246" t="n"/>
      <c r="G427" s="246" t="n"/>
      <c r="H427" s="246" t="n"/>
      <c r="I427" s="246" t="n"/>
      <c r="J427" s="246" t="n"/>
      <c r="K427" s="246" t="n"/>
      <c r="L427" s="270" t="n"/>
      <c r="M427" s="358" t="n"/>
      <c r="N427" s="335" t="n"/>
      <c r="O427" s="246" t="n"/>
      <c r="P427" s="246" t="n"/>
      <c r="Q427" s="246" t="n"/>
      <c r="R427" s="246" t="n"/>
      <c r="S427" s="249" t="n"/>
      <c r="T427" s="456" t="inlineStr">
        <is>
          <t>HACK</t>
        </is>
      </c>
      <c r="U427" s="444" t="inlineStr">
        <is>
          <t>Cyber Security Services</t>
        </is>
      </c>
      <c r="X427" s="80" t="n"/>
      <c r="Y427" s="80" t="n"/>
      <c r="Z427" s="80" t="n"/>
      <c r="AA427" s="80" t="n"/>
      <c r="AB427" s="455">
        <f>VLOOKUP(CLEAN(TRIM(T427)), 'ETF''s'!$B$7:$C$42, 2, FALSE)</f>
        <v/>
      </c>
      <c r="AC427" s="506">
        <f>VLOOKUP(CLEAN(TRIM(T427)), 'ETF''s'!$B$7:$D$42, 3, FALSE)</f>
        <v/>
      </c>
      <c r="AD427" s="80" t="n"/>
      <c r="AE427" s="80" t="n"/>
      <c r="AF427" s="80" t="n"/>
      <c r="AG427" s="80" t="n"/>
      <c r="AH427" s="80" t="n"/>
      <c r="AI427" s="80" t="n"/>
      <c r="AJ427" s="80" t="n"/>
      <c r="AK427" s="80" t="n"/>
      <c r="AL427" s="80" t="n"/>
      <c r="AM427" s="80" t="n"/>
      <c r="AN427" s="80" t="n"/>
      <c r="AO427" s="80" t="n"/>
      <c r="AP427" s="80" t="n"/>
      <c r="AQ427" s="80" t="n"/>
      <c r="AR427" s="80" t="n"/>
      <c r="AS427" s="80" t="n"/>
      <c r="AT427" s="80" t="n"/>
      <c r="AU427" s="80" t="n"/>
      <c r="AV427" s="80" t="n"/>
      <c r="AW427" s="80" t="n"/>
      <c r="AX427" s="80" t="n"/>
      <c r="AY427" s="80" t="n"/>
      <c r="AZ427" s="80" t="n"/>
      <c r="BA427" s="80" t="n"/>
      <c r="BB427" s="80" t="n"/>
      <c r="BC427" s="80" t="n"/>
      <c r="BD427" s="80" t="n"/>
      <c r="BE427" s="80" t="n"/>
      <c r="BF427" s="80" t="n"/>
      <c r="BG427" s="80" t="n"/>
      <c r="BH427" s="80" t="n"/>
      <c r="BI427" s="80" t="n"/>
      <c r="BJ427" s="80" t="n"/>
      <c r="BK427" s="80" t="n"/>
      <c r="BL427" s="80" t="n"/>
      <c r="BM427" s="80" t="n"/>
      <c r="BN427" s="80" t="n"/>
      <c r="BO427" s="80" t="n"/>
      <c r="BP427" s="80" t="n"/>
      <c r="BQ427" s="80" t="n"/>
      <c r="BR427" s="80" t="n"/>
      <c r="BS427" s="80" t="n"/>
      <c r="BT427" s="80" t="n"/>
      <c r="BU427" s="80" t="n"/>
      <c r="BV427" s="80" t="n"/>
      <c r="BW427" s="80" t="n"/>
      <c r="BX427" s="80" t="n"/>
      <c r="BY427" s="80" t="n"/>
      <c r="BZ427" s="80" t="n"/>
      <c r="CA427" s="548" t="n"/>
      <c r="CB427" s="61" t="n"/>
      <c r="CC427" s="61" t="n"/>
      <c r="CD427" s="332" t="n"/>
      <c r="CL427" s="332" t="n"/>
      <c r="CR427" t="inlineStr">
        <is>
          <t>Cyber Security Services</t>
        </is>
      </c>
    </row>
    <row r="428">
      <c r="B428" s="246" t="n"/>
      <c r="C428" s="246" t="n"/>
      <c r="D428" s="246" t="n"/>
      <c r="E428" s="246" t="n"/>
      <c r="F428" s="246" t="n"/>
      <c r="G428" s="246" t="n"/>
      <c r="H428" s="246" t="n"/>
      <c r="I428" s="246" t="n"/>
      <c r="J428" s="246" t="n"/>
      <c r="K428" s="246" t="n"/>
      <c r="L428" s="270" t="n"/>
      <c r="M428" s="358" t="n"/>
      <c r="N428" s="335" t="n"/>
      <c r="O428" s="246" t="n"/>
      <c r="P428" s="246" t="n"/>
      <c r="Q428" s="246" t="n"/>
      <c r="R428" s="246" t="n"/>
      <c r="S428" s="249">
        <f>IF(BN428&lt;30,$BX$1,IF(BN428&gt;70,$BR$1,$BV$1))</f>
        <v/>
      </c>
      <c r="U428" s="547" t="inlineStr">
        <is>
          <t>PANW</t>
        </is>
      </c>
      <c r="V428" t="inlineStr">
        <is>
          <t>Palo Alto Networks, Inc.</t>
        </is>
      </c>
      <c r="X428" s="80" t="n">
        <v>208.57</v>
      </c>
      <c r="Y428" s="189" t="n"/>
      <c r="Z428" s="189" t="n"/>
      <c r="AA428" s="22">
        <f>AN428+AP428+AR428+AZ428+BB428+BG428+BJ428+BM428+BT428+BW428+BY428+AC428+AI428+BP428+AK428</f>
        <v/>
      </c>
      <c r="AB428" s="336">
        <f>IF(X428&gt;0,AB$427,0)</f>
        <v/>
      </c>
      <c r="AC428" s="337">
        <f>IF(AB428&gt;0,AC$427,0)</f>
        <v/>
      </c>
      <c r="AD428" s="366">
        <f>AB428*M514</f>
        <v/>
      </c>
      <c r="AE428" s="337">
        <f>AC428*M514</f>
        <v/>
      </c>
      <c r="AF428" s="332" t="n">
        <v>573905</v>
      </c>
      <c r="AG428" s="332" t="n">
        <v>70569</v>
      </c>
      <c r="AH428" s="225">
        <f>IF(AF428&gt;2500000,AQ$2,IF(AF428&gt;1000000,AR$2,IF(AF428&gt;750000,AS$2,IF(AF428&gt;500000,AT$2,IF(AF428&lt;500000,AU$2)))))</f>
        <v/>
      </c>
      <c r="AI428" s="31">
        <f>IF(AH428=AQ$2,20,IF(AH428=AR$2,15,IF(AH428=AS$2,10,IF(AH428=AT$2,5,IF(AH428=AU$2,0)))))</f>
        <v/>
      </c>
      <c r="AJ428" s="284" t="n">
        <v>82</v>
      </c>
      <c r="AK428" s="31">
        <f>IF(AJ428&gt;84,20,IF(AJ428&gt;80,15,IF(AJ428&gt;75,10,IF(AJ428&gt;70,5,IF(AJ428&gt;49,0,IF(AJ428&lt;1,0,IF(AJ428&lt;20,-20,IF(AJ428&lt;30,-15,IF(AJ428&lt;40,-10,IF(AJ428&lt;50,-5))))))))))</f>
        <v/>
      </c>
      <c r="AL428" s="22" t="n"/>
      <c r="AM428" s="550" t="inlineStr">
        <is>
          <t>C</t>
        </is>
      </c>
      <c r="AN428" s="22">
        <f>IF(AM428=$AN$1,20,IF(AM428=$AO$1,17,IF(AM428=$AP$1,12,IF(AM428=$AQ$1,5,IF(AM428=$AR$1,0)))))</f>
        <v/>
      </c>
      <c r="AP428" s="31" t="n"/>
      <c r="AQ428" s="175" t="inlineStr">
        <is>
          <t>Neutral</t>
        </is>
      </c>
      <c r="AR428" s="548">
        <f>IF(AQ428=$AS$1,20,IF(AQ428=$AU$1,18,IF(AQ428=$AW$1,14,IF(AQ428=$AY$1,10,IF(AQ428=$BA$1,5,IF(AQ428=$BC$1,0,IF(AQ428=$BD$1,-2.5)))))))</f>
        <v/>
      </c>
      <c r="AS428" s="189" t="n">
        <v>0.04</v>
      </c>
      <c r="AT428" s="22">
        <f>IF(AS428&lt;1,5,IF(AS428&lt;2,0,IF(AS428&gt;2,-5, IF(AS428=0,5,IF(AS428&lt;0,-7)))))</f>
        <v/>
      </c>
      <c r="AU428" s="189" t="n">
        <v>121.6</v>
      </c>
      <c r="AV428" s="22">
        <f>IF(AU428&lt;1,5,IF(AU428&lt;2,0,IF(AU428&gt;2,-5, IF(AU428=0,5,IF(AU428&lt;0,-7)))))</f>
        <v/>
      </c>
      <c r="AW428" s="189" t="n">
        <v>6.86</v>
      </c>
      <c r="AX428" s="22">
        <f>IF(AW428=1,5,IF(AW428&lt;1,5,IF(AW428&gt;1,0)))</f>
        <v/>
      </c>
      <c r="AY428" s="178" t="inlineStr">
        <is>
          <t>V Bearish</t>
        </is>
      </c>
      <c r="AZ428" s="189">
        <f>IF(AY428=$AS$1,20,IF(AY428=$AU$1,18,IF(AY428=$AW$1,14,IF(AY428=$AY$1,10,IF(AY428=$BA$1,5,IF(AY428=$BC$1,0,IF(AY428=$BD$1,-2.5)))))))</f>
        <v/>
      </c>
      <c r="BA428" s="18" t="n">
        <v>0.129</v>
      </c>
      <c r="BB428" s="548">
        <f>IF(BA428&gt;0.05,2,IF(BA428&gt;0,1,IF(BA428&lt;-0.05,-1,IF(BA428&lt;0.1,-2))))</f>
        <v/>
      </c>
      <c r="BC428" s="554" t="n">
        <v>45657</v>
      </c>
      <c r="BD428" s="22" t="n">
        <v>181.96</v>
      </c>
      <c r="BE428" s="22">
        <f>X428</f>
        <v/>
      </c>
      <c r="BF428" s="18">
        <f>IF(BD428&gt;0,(BE428-BD428)/BD428,0)</f>
        <v/>
      </c>
      <c r="BG428" s="548">
        <f>IF(BF428&gt;0.05,4,IF(BF428&gt;0,2,IF(BF428&lt;-0.05,-2,IF(BF428&lt;0.1,-4))))</f>
        <v/>
      </c>
      <c r="BH428" s="225" t="n">
        <v>3.5</v>
      </c>
      <c r="BI428" s="225">
        <f>BH428*M514</f>
        <v/>
      </c>
      <c r="BJ428" s="225">
        <f>IF(BH428&gt;5,-1,IF(BH428&gt;4,0,IF(BH428&gt;3,1,IF(BH428&gt;2,2,IF(BH428&gt;1,2, IF(BH428=0,2,IF(BH428&lt;-5,-2,IF(BH428&lt;4,2,IF(BH428&lt;0,1)))))))))</f>
        <v/>
      </c>
      <c r="BK428" s="31" t="n">
        <v>10</v>
      </c>
      <c r="BL428" s="31">
        <f>BK428*M514</f>
        <v/>
      </c>
      <c r="BM428" s="548">
        <f>IF(BK428&gt;40,4,IF(BK428&gt;30,3.5,IF(BK428&gt;20,3,IF(BK428&gt;10,2,IF(BK428&gt;0,1,IF(BK428=0,0.5,IF(BK428&lt;-40,-4,IF(BK428&lt;-30,-3,IF(BK428&lt;-20,-2.5,IF(BK428&lt;-10,-2,IF(BK428&lt;0,0)))))))))))</f>
        <v/>
      </c>
      <c r="BN428" s="61" t="n">
        <v>67</v>
      </c>
      <c r="BO428" s="61">
        <f>BN428*M428</f>
        <v/>
      </c>
      <c r="BP428" s="548">
        <f>IF(BN428&lt;10,5,IF(BN428&lt;20,4,IF(BN428&lt;30,3,IF(BN428&lt;40,2,IF(BN428&lt;50,1,IF(BN428=50,0,IF(BN428&gt;90,-5,IF(BN428&gt;80,-4,IF(BN428&gt;70,-3,IF(BN428&gt;60,-2,IF(BN428&gt;50,-1,0)))))))))))</f>
        <v/>
      </c>
      <c r="BQ428" s="206" t="n"/>
      <c r="BR428" s="61" t="n">
        <v>0.75</v>
      </c>
      <c r="BS428" s="337">
        <f>BR428*M428</f>
        <v/>
      </c>
      <c r="BT428" s="225">
        <f>IF(BR428=1,20,IF(BR428&gt;0.9,16,IF(BR428&gt;0.8,12,IF(BR428&gt;0.7,8,IF(BR428&gt;0.6,4,IF(BR428&gt;0.5,0,IF(BR428&gt;0.4,-1,IF(BR428&gt;0.3,-2,IF(BR428&gt;0.2,-3,IF(BR428&gt;0.1,-4,IF(BR428&gt;0,-5,IF(BR428=0,-5))))))))))))</f>
        <v/>
      </c>
      <c r="BU428" s="61" t="n"/>
      <c r="BV428" s="548" t="inlineStr">
        <is>
          <t>V Bull</t>
        </is>
      </c>
      <c r="BW428" s="548">
        <f>IF(BV428=$BZ$1,8,IF(BV428=$CA$1,4,IF(BV428=$CB$1,0,IF(BV428=$CC$1,-4,IF(BV428=$CE$1,-8)))))</f>
        <v/>
      </c>
      <c r="BX428" s="206" t="inlineStr">
        <is>
          <t>˄</t>
        </is>
      </c>
      <c r="BY428" s="206">
        <f>IF(BX428=BR$1,5,IF(BX428=BV$1,0,IF(BX428=BX$1,-5)))</f>
        <v/>
      </c>
      <c r="BZ428" s="554" t="n"/>
      <c r="CA428" s="548" t="inlineStr">
        <is>
          <t>Buy</t>
        </is>
      </c>
      <c r="CE428" t="inlineStr">
        <is>
          <t>IT</t>
        </is>
      </c>
      <c r="CF428" t="inlineStr">
        <is>
          <t>Software &amp; Services</t>
        </is>
      </c>
      <c r="CG428" t="inlineStr">
        <is>
          <t>Software</t>
        </is>
      </c>
      <c r="CH428" t="inlineStr">
        <is>
          <t>Software Systems</t>
        </is>
      </c>
      <c r="CK428" t="inlineStr">
        <is>
          <t>Software Infrastructure</t>
        </is>
      </c>
      <c r="CL428" s="420" t="inlineStr">
        <is>
          <t>Cybersecurity</t>
        </is>
      </c>
      <c r="CR428" t="inlineStr">
        <is>
          <t>PANW</t>
        </is>
      </c>
    </row>
    <row r="429">
      <c r="B429" s="246" t="n"/>
      <c r="C429" s="246" t="n"/>
      <c r="D429" s="246" t="n"/>
      <c r="E429" s="246" t="n"/>
      <c r="F429" s="246" t="n"/>
      <c r="G429" s="246" t="n"/>
      <c r="H429" s="246" t="n"/>
      <c r="I429" s="246" t="n"/>
      <c r="J429" s="246" t="n"/>
      <c r="K429" s="246" t="n"/>
      <c r="L429" s="270" t="n"/>
      <c r="M429" s="358" t="n"/>
      <c r="N429" s="335" t="n"/>
      <c r="O429" s="246" t="n"/>
      <c r="P429" s="246" t="n"/>
      <c r="Q429" s="246" t="n"/>
      <c r="R429" s="246" t="n"/>
      <c r="S429" s="249">
        <f>IF(BN429&lt;30,$BX$1,IF(BN429&gt;70,$BR$1,$BV$1))</f>
        <v/>
      </c>
      <c r="T429" s="183" t="n"/>
      <c r="U429" s="547" t="inlineStr">
        <is>
          <t>OKTA</t>
        </is>
      </c>
      <c r="V429" t="inlineStr">
        <is>
          <t>Okta, Inc.</t>
        </is>
      </c>
      <c r="X429" s="80" t="n">
        <v>89.34</v>
      </c>
      <c r="Y429" s="189" t="n"/>
      <c r="Z429" s="189" t="n"/>
      <c r="AA429" s="22">
        <f>AN429+AP429+AR429+AZ429+BB429+BG429+BJ429+BM429+BT429+BW429+BY429+AC429+AI429+BP429+AK429</f>
        <v/>
      </c>
      <c r="AB429" s="336">
        <f>IF(X429&gt;0,AB$427,0)</f>
        <v/>
      </c>
      <c r="AC429" s="337">
        <f>IF(AB429&gt;0,AC$427,0)</f>
        <v/>
      </c>
      <c r="AD429" s="366">
        <f>AB429*M515</f>
        <v/>
      </c>
      <c r="AE429" s="337">
        <f>AC429*M515</f>
        <v/>
      </c>
      <c r="AF429" s="332" t="n">
        <v>453331</v>
      </c>
      <c r="AG429" s="332" t="n"/>
      <c r="AH429" s="225">
        <f>IF(AF429&gt;2500000,AQ$2,IF(AF429&gt;1000000,AR$2,IF(AF429&gt;750000,AS$2,IF(AF429&gt;500000,AT$2,IF(AF429&lt;500000,AU$2)))))</f>
        <v/>
      </c>
      <c r="AI429" s="31">
        <f>IF(AH429=AQ$2,20,IF(AH429=AR$2,15,IF(AH429=AS$2,10,IF(AH429=AT$2,5,IF(AH429=AU$2,0)))))</f>
        <v/>
      </c>
      <c r="AJ429" s="284" t="n">
        <v>74</v>
      </c>
      <c r="AK429" s="31">
        <f>IF(AJ429&gt;84,20,IF(AJ429&gt;80,15,IF(AJ429&gt;75,10,IF(AJ429&gt;70,5,IF(AJ429&gt;49,0,IF(AJ429&lt;1,0,IF(AJ429&lt;20,-20,IF(AJ429&lt;30,-15,IF(AJ429&lt;40,-10,IF(AJ429&lt;50,-5))))))))))</f>
        <v/>
      </c>
      <c r="AL429" s="22" t="n"/>
      <c r="AM429" s="371" t="inlineStr">
        <is>
          <t>B</t>
        </is>
      </c>
      <c r="AN429" s="22">
        <f>IF(AM429=$AN$1,20,IF(AM429=$AO$1,17,IF(AM429=$AP$1,12,IF(AM429=$AQ$1,5,IF(AM429=$AR$1,0)))))</f>
        <v/>
      </c>
      <c r="AP429" s="31" t="n"/>
      <c r="AQ429" s="177" t="inlineStr">
        <is>
          <t>Neutral+</t>
        </is>
      </c>
      <c r="AR429" s="548">
        <f>IF(AQ429=$AS$1,20,IF(AQ429=$AU$1,18,IF(AQ429=$AW$1,14,IF(AQ429=$AY$1,10,IF(AQ429=$BA$1,5,IF(AQ429=$BC$1,0,IF(AQ429=$BD$1,-2.5)))))))</f>
        <v/>
      </c>
      <c r="AS429" s="189" t="n">
        <v>0.01</v>
      </c>
      <c r="AT429" s="22">
        <f>IF(AS429&lt;1,5,IF(AS429&lt;2,0,IF(AS429&gt;2,-5, IF(AS429=0,5,IF(AS429&lt;0,-7)))))</f>
        <v/>
      </c>
      <c r="AU429" s="189" t="n">
        <v>93.06999999999999</v>
      </c>
      <c r="AV429" s="22">
        <f>IF(AU429&lt;0,-7,IF(AU429&lt;15,5,IF(AU429&lt;25,2,IF(AU429=25,-5,IF(AU429&gt;25,0)))))</f>
        <v/>
      </c>
      <c r="AW429" s="189" t="n">
        <v>5.47</v>
      </c>
      <c r="AX429" s="22">
        <f>IF(AW429=1,5,IF(AW429&lt;1,5,IF(AW429&gt;1,0)))</f>
        <v/>
      </c>
      <c r="AY429" s="175" t="inlineStr">
        <is>
          <t>Neutral</t>
        </is>
      </c>
      <c r="AZ429" s="189">
        <f>IF(AY429=$AS$1,20,IF(AY429=$AU$1,18,IF(AY429=$AW$1,14,IF(AY429=$AY$1,10,IF(AY429=$BA$1,5,IF(AY429=$BC$1,0,IF(AY429=$BD$1,-2.5)))))))</f>
        <v/>
      </c>
      <c r="BA429" s="18" t="n">
        <v>0.147</v>
      </c>
      <c r="BB429" s="548">
        <f>IF(BA429&gt;0.05,2,IF(BA429&gt;0,1,IF(BA429&lt;-0.05,-1,IF(BA429&lt;0.1,-2))))</f>
        <v/>
      </c>
      <c r="BC429" s="554" t="n">
        <v>45657</v>
      </c>
      <c r="BD429" s="22" t="n">
        <v>78.8</v>
      </c>
      <c r="BE429" s="22">
        <f>X429</f>
        <v/>
      </c>
      <c r="BF429" s="18">
        <f>IF(BD429&gt;0,(BE429-BD429)/BD429,0)</f>
        <v/>
      </c>
      <c r="BG429" s="548">
        <f>IF(BF429&gt;0.05,4,IF(BF429&gt;0,2,IF(BF429&lt;-0.05,-2,IF(BF429&lt;0.1,-4))))</f>
        <v/>
      </c>
      <c r="BH429" s="225" t="n">
        <v>0</v>
      </c>
      <c r="BI429" s="225">
        <f>BH429*M515</f>
        <v/>
      </c>
      <c r="BJ429" s="225">
        <f>IF(BH429&gt;5,-1,IF(BH429&gt;4,0,IF(BH429&gt;3,1,IF(BH429&gt;2,2,IF(BH429&gt;1,2, IF(BH429=0,2,IF(BH429&lt;-5,-2,IF(BH429&lt;4,2,IF(BH429&lt;0,1)))))))))</f>
        <v/>
      </c>
      <c r="BK429" s="31" t="n">
        <v>-3</v>
      </c>
      <c r="BL429" s="31">
        <f>BK429*M515</f>
        <v/>
      </c>
      <c r="BM429" s="548">
        <f>IF(BK429&gt;40,4,IF(BK429&gt;30,3.5,IF(BK429&gt;20,3,IF(BK429&gt;10,2,IF(BK429&gt;0,1,IF(BK429=0,0.5,IF(BK429&lt;-40,-4,IF(BK429&lt;-30,-3,IF(BK429&lt;-20,-2.5,IF(BK429&lt;-10,-2,IF(BK429&lt;0,0)))))))))))</f>
        <v/>
      </c>
      <c r="BN429" s="61" t="n">
        <v>48</v>
      </c>
      <c r="BO429" s="61">
        <f>BN429*M429</f>
        <v/>
      </c>
      <c r="BP429" s="548">
        <f>IF(BN429&lt;10,5,IF(BN429&lt;20,4,IF(BN429&lt;30,3,IF(BN429&lt;40,2,IF(BN429&lt;50,1,IF(BN429=50,0,IF(BN429&gt;90,-5,IF(BN429&gt;80,-4,IF(BN429&gt;70,-3,IF(BN429&gt;60,-2,IF(BN429&gt;50,-1,0)))))))))))</f>
        <v/>
      </c>
      <c r="BQ429" s="206" t="n"/>
      <c r="BR429" s="61" t="n">
        <v>0.02</v>
      </c>
      <c r="BS429" s="337">
        <f>BR429*M429</f>
        <v/>
      </c>
      <c r="BT429" s="225">
        <f>IF(BR429=1,20,IF(BR429&gt;0.9,16,IF(BR429&gt;0.8,12,IF(BR429&gt;0.7,8,IF(BR429&gt;0.6,4,IF(BR429&gt;0.5,0,IF(BR429&gt;0.4,-1,IF(BR429&gt;0.3,-2,IF(BR429&gt;0.2,-3,IF(BR429&gt;0.1,-4,IF(BR429&gt;0,-5,IF(BR429=0,-5))))))))))))</f>
        <v/>
      </c>
      <c r="BU429" s="61" t="n"/>
      <c r="BV429" s="548" t="inlineStr">
        <is>
          <t>Bull</t>
        </is>
      </c>
      <c r="BW429" s="548">
        <f>IF(BV429=$BZ$1,8,IF(BV429=$CA$1,4,IF(BV429=$CB$1,0,IF(BV429=$CC$1,-4,IF(BV429=$CE$1,-8)))))</f>
        <v/>
      </c>
      <c r="BX429" s="206" t="inlineStr">
        <is>
          <t>˄</t>
        </is>
      </c>
      <c r="BY429" s="206">
        <f>IF(BX429=BR$1,5,IF(BX429=BV$1,0,IF(BX429=BX$1,-5)))</f>
        <v/>
      </c>
      <c r="BZ429" s="554" t="n"/>
      <c r="CA429" s="548" t="inlineStr">
        <is>
          <t>Buy</t>
        </is>
      </c>
      <c r="CE429" t="inlineStr">
        <is>
          <t>IT</t>
        </is>
      </c>
      <c r="CF429" t="inlineStr">
        <is>
          <t>Software &amp; Services</t>
        </is>
      </c>
      <c r="CG429" t="inlineStr">
        <is>
          <t>Software</t>
        </is>
      </c>
      <c r="CH429" t="inlineStr">
        <is>
          <t>Software Systems</t>
        </is>
      </c>
      <c r="CK429" t="inlineStr">
        <is>
          <t>Software Infrastructure</t>
        </is>
      </c>
      <c r="CL429" s="420" t="inlineStr">
        <is>
          <t>Cyber/Cloud security</t>
        </is>
      </c>
      <c r="CR429" t="inlineStr">
        <is>
          <t>OKTA</t>
        </is>
      </c>
    </row>
    <row r="430">
      <c r="B430" s="246" t="n"/>
      <c r="C430" s="246" t="n"/>
      <c r="D430" s="246" t="n"/>
      <c r="E430" s="246" t="n"/>
      <c r="F430" s="246" t="n"/>
      <c r="G430" s="246" t="n"/>
      <c r="H430" s="246" t="n"/>
      <c r="I430" s="246" t="n"/>
      <c r="J430" s="246" t="n"/>
      <c r="K430" s="246" t="n"/>
      <c r="L430" s="270" t="n"/>
      <c r="M430" s="358" t="n"/>
      <c r="N430" s="335" t="n"/>
      <c r="O430" s="246" t="n"/>
      <c r="P430" s="246" t="n"/>
      <c r="Q430" s="246" t="n"/>
      <c r="R430" s="246" t="n"/>
      <c r="S430" s="249">
        <f>IF(BN430&lt;30,$BX$1,IF(BN430&gt;70,$BR$1,$BV$1))</f>
        <v/>
      </c>
      <c r="U430" s="547" t="inlineStr">
        <is>
          <t>FTNT</t>
        </is>
      </c>
      <c r="V430" t="inlineStr">
        <is>
          <t>Fortinet, Inc.</t>
        </is>
      </c>
      <c r="W430" s="183" t="n"/>
      <c r="X430" s="356" t="n">
        <v>83.03</v>
      </c>
      <c r="Y430" s="189" t="n"/>
      <c r="Z430" s="189" t="n"/>
      <c r="AA430" s="22">
        <f>AN430+AP430+AR430+AZ430+BB430+BG430+BJ430+BM430+BT430+BW430+BY430+AC430+AI430+BP430+AK430</f>
        <v/>
      </c>
      <c r="AB430" s="336">
        <f>IF(X430&gt;0,AB$427,0)</f>
        <v/>
      </c>
      <c r="AC430" s="337">
        <f>IF(AB430&gt;0,AC$427,0)</f>
        <v/>
      </c>
      <c r="AD430" s="366">
        <f>AB430*M516</f>
        <v/>
      </c>
      <c r="AE430" s="337">
        <f>AC430*M516</f>
        <v/>
      </c>
      <c r="AF430" s="332" t="n">
        <v>374141</v>
      </c>
      <c r="AG430" s="332" t="n">
        <v>76745</v>
      </c>
      <c r="AH430" s="225">
        <f>IF(AF430&gt;2500000,AQ$2,IF(AF430&gt;1000000,AR$2,IF(AF430&gt;750000,AS$2,IF(AF430&gt;500000,AT$2,IF(AF430&lt;500000,AU$2)))))</f>
        <v/>
      </c>
      <c r="AI430" s="31">
        <f>IF(AH430=AQ$2,20,IF(AH430=AR$2,15,IF(AH430=AS$2,10,IF(AH430=AT$2,5,IF(AH430=AU$2,0)))))</f>
        <v/>
      </c>
      <c r="AJ430" s="284" t="n">
        <v>83</v>
      </c>
      <c r="AK430" s="31">
        <f>IF(AJ430&gt;84,20,IF(AJ430&gt;80,15,IF(AJ430&gt;75,10,IF(AJ430&gt;70,5,IF(AJ430&gt;49,0,IF(AJ430&lt;1,0,IF(AJ430&lt;20,-20,IF(AJ430&lt;30,-15,IF(AJ430&lt;40,-10,IF(AJ430&lt;50,-5))))))))))</f>
        <v/>
      </c>
      <c r="AL430" s="22" t="n"/>
      <c r="AM430" s="550" t="inlineStr">
        <is>
          <t>C</t>
        </is>
      </c>
      <c r="AN430" s="22">
        <f>IF(AM430=$AN$1,20,IF(AM430=$AO$1,17,IF(AM430=$AP$1,12,IF(AM430=$AQ$1,5,IF(AM430=$AR$1,0)))))</f>
        <v/>
      </c>
      <c r="AP430" s="31" t="n"/>
      <c r="AQ430" s="177" t="inlineStr">
        <is>
          <t>Neutral+</t>
        </is>
      </c>
      <c r="AR430" s="548">
        <f>IF(AQ430=$AS$1,20,IF(AQ430=$AU$1,18,IF(AQ430=$AW$1,14,IF(AQ430=$AY$1,10,IF(AQ430=$BA$1,5,IF(AQ430=$BC$1,0,IF(AQ430=$BD$1,-2.5)))))))</f>
        <v/>
      </c>
      <c r="AS430" s="189" t="n">
        <v>0.24</v>
      </c>
      <c r="AT430" s="22">
        <f>IF(AS430&lt;1,5,IF(AS430&lt;2,0,IF(AS430&gt;2,-5, IF(AS430=0,5,IF(AS430&lt;0,-7)))))</f>
        <v/>
      </c>
      <c r="AU430" s="189" t="n">
        <v>32.82</v>
      </c>
      <c r="AV430" s="22">
        <f>IF(AU430&lt;0,-7,IF(AU430&lt;15,5,IF(AU430&lt;25,2,IF(AU430=25,-5,IF(AU430&gt;25,0)))))</f>
        <v/>
      </c>
      <c r="AW430" s="189" t="n">
        <v>2.41</v>
      </c>
      <c r="AX430" s="22">
        <f>IF(AW430=1,5,IF(AW430&lt;1,5,IF(AW430&gt;1,0)))</f>
        <v/>
      </c>
      <c r="AY430" s="178" t="inlineStr">
        <is>
          <t>V Bearish</t>
        </is>
      </c>
      <c r="AZ430" s="189">
        <f>IF(AY430=$AS$1,20,IF(AY430=$AU$1,18,IF(AY430=$AW$1,14,IF(AY430=$AY$1,10,IF(AY430=$BA$1,5,IF(AY430=$BC$1,0,IF(AY430=$BD$1,-2.5)))))))</f>
        <v/>
      </c>
      <c r="BA430" s="18" t="n">
        <v>0.007</v>
      </c>
      <c r="BB430" s="548">
        <f>IF(BA430&gt;0.05,2,IF(BA430&gt;0,1,IF(BA430&lt;-0.05,-1,IF(BA430&lt;0.1,-2))))</f>
        <v/>
      </c>
      <c r="BC430" s="554" t="n">
        <v>45657</v>
      </c>
      <c r="BD430" s="22" t="n">
        <v>94.48</v>
      </c>
      <c r="BE430" s="22">
        <f>X430</f>
        <v/>
      </c>
      <c r="BF430" s="18">
        <f>IF(BD430&gt;0,(BE430-BD430)/BD430,0)</f>
        <v/>
      </c>
      <c r="BG430" s="548">
        <f>IF(BF430&gt;0.05,4,IF(BF430&gt;0,2,IF(BF430&lt;-0.05,-2,IF(BF430&lt;0.1,-4))))</f>
        <v/>
      </c>
      <c r="BH430" s="225" t="n">
        <v>0</v>
      </c>
      <c r="BI430" s="225">
        <f>BH430*M516</f>
        <v/>
      </c>
      <c r="BJ430" s="225">
        <f>IF(BH430&gt;5,-1,IF(BH430&gt;4,0,IF(BH430&gt;3,1,IF(BH430&gt;2,2,IF(BH430&gt;1,2, IF(BH430=0,2,IF(BH430&lt;-5,-2,IF(BH430&lt;4,2,IF(BH430&lt;0,1)))))))))</f>
        <v/>
      </c>
      <c r="BK430" s="31" t="n">
        <v>16</v>
      </c>
      <c r="BL430" s="31">
        <f>BK430*M516</f>
        <v/>
      </c>
      <c r="BM430" s="548">
        <f>IF(BK430&gt;40,4,IF(BK430&gt;30,3.5,IF(BK430&gt;20,3,IF(BK430&gt;10,2,IF(BK430&gt;0,1,IF(BK430=0,0.5,IF(BK430&lt;-40,-4,IF(BK430&lt;-30,-3,IF(BK430&lt;-20,-2.5,IF(BK430&lt;-10,-2,IF(BK430&lt;0,0)))))))))))</f>
        <v/>
      </c>
      <c r="BN430" s="61" t="n">
        <v>37</v>
      </c>
      <c r="BO430" s="61">
        <f>BN430*M430</f>
        <v/>
      </c>
      <c r="BP430" s="548">
        <f>IF(BN430&lt;10,5,IF(BN430&lt;20,4,IF(BN430&lt;30,3,IF(BN430&lt;40,2,IF(BN430&lt;50,1,IF(BN430=50,0,IF(BN430&gt;90,-5,IF(BN430&gt;80,-4,IF(BN430&gt;70,-3,IF(BN430&gt;60,-2,IF(BN430&gt;50,-1,0)))))))))))</f>
        <v/>
      </c>
      <c r="BQ430" s="206" t="n"/>
      <c r="BR430" s="61" t="n">
        <v>0.14</v>
      </c>
      <c r="BS430" s="337">
        <f>BR430*M430</f>
        <v/>
      </c>
      <c r="BT430" s="225">
        <f>IF(BR430=1,20,IF(BR430&gt;0.9,16,IF(BR430&gt;0.8,12,IF(BR430&gt;0.7,8,IF(BR430&gt;0.6,4,IF(BR430&gt;0.5,0,IF(BR430&gt;0.4,-1,IF(BR430&gt;0.3,-2,IF(BR430&gt;0.2,-3,IF(BR430&gt;0.1,-4,IF(BR430&gt;0,-5,IF(BR430=0,-5))))))))))))</f>
        <v/>
      </c>
      <c r="BU430" s="61" t="n"/>
      <c r="BV430" s="548" t="inlineStr">
        <is>
          <t>V Bull</t>
        </is>
      </c>
      <c r="BW430" s="548">
        <f>IF(BV430=$BZ$1,8,IF(BV430=$CA$1,4,IF(BV430=$CB$1,0,IF(BV430=$CC$1,-4,IF(BV430=$CE$1,-8)))))</f>
        <v/>
      </c>
      <c r="BX430" s="206" t="inlineStr">
        <is>
          <t>˄</t>
        </is>
      </c>
      <c r="BY430" s="206">
        <f>IF(BX430=BR$1,5,IF(BX430=BV$1,0,IF(BX430=BX$1,-5)))</f>
        <v/>
      </c>
      <c r="BZ430" s="554" t="n">
        <v>45966</v>
      </c>
      <c r="CA430" s="548" t="inlineStr">
        <is>
          <t>Hold</t>
        </is>
      </c>
      <c r="CB430" s="61" t="n">
        <v>50</v>
      </c>
      <c r="CC430" s="61" t="n">
        <v>80</v>
      </c>
      <c r="CD430" s="332" t="n"/>
      <c r="CE430" t="inlineStr">
        <is>
          <t>IT</t>
        </is>
      </c>
      <c r="CF430" t="inlineStr">
        <is>
          <t>Software &amp; Services</t>
        </is>
      </c>
      <c r="CG430" t="inlineStr">
        <is>
          <t>Software</t>
        </is>
      </c>
      <c r="CH430" t="inlineStr">
        <is>
          <t>Software Systems</t>
        </is>
      </c>
      <c r="CK430" t="inlineStr">
        <is>
          <t>Software Infrastructure</t>
        </is>
      </c>
      <c r="CL430" s="420" t="inlineStr">
        <is>
          <t>Cybersecurity</t>
        </is>
      </c>
      <c r="CR430" t="inlineStr">
        <is>
          <t>FTNT</t>
        </is>
      </c>
    </row>
    <row r="431">
      <c r="B431" s="246" t="n"/>
      <c r="C431" s="246" t="n"/>
      <c r="D431" s="246" t="n"/>
      <c r="E431" s="246" t="n"/>
      <c r="F431" s="246" t="n"/>
      <c r="G431" s="246" t="n"/>
      <c r="H431" s="246" t="n"/>
      <c r="I431" s="246" t="n"/>
      <c r="J431" s="246" t="n"/>
      <c r="K431" s="246" t="n"/>
      <c r="L431" s="270" t="n"/>
      <c r="M431" s="358" t="n"/>
      <c r="N431" s="335" t="n"/>
      <c r="O431" s="246" t="n"/>
      <c r="P431" s="246" t="n"/>
      <c r="Q431" s="246" t="n"/>
      <c r="R431" s="246" t="n"/>
      <c r="S431" s="249">
        <f>IF(BN431&lt;30,$BX$1,IF(BN431&gt;70,$BR$1,$BV$1))</f>
        <v/>
      </c>
      <c r="T431" s="246" t="n"/>
      <c r="U431" s="547" t="inlineStr">
        <is>
          <t>CRWD</t>
        </is>
      </c>
      <c r="V431" t="inlineStr">
        <is>
          <t>CrowdStrike Holdings, Inc.</t>
        </is>
      </c>
      <c r="X431" s="80" t="n">
        <v>493.78</v>
      </c>
      <c r="Y431" s="189" t="n"/>
      <c r="Z431" s="189" t="n"/>
      <c r="AA431" s="22">
        <f>AN431+AP431+AR431+AZ431+BB431+BG431+BJ431+BM431+BT431+BW431+BY431+AC431+AI431+BP431+AK431</f>
        <v/>
      </c>
      <c r="AB431" s="336">
        <f>IF(X431&gt;0,AB$427,0)</f>
        <v/>
      </c>
      <c r="AC431" s="337">
        <f>IF(AB431&gt;0,AC$427,0)</f>
        <v/>
      </c>
      <c r="AD431" s="366">
        <f>AB431*M517</f>
        <v/>
      </c>
      <c r="AE431" s="337">
        <f>AC431*M517</f>
        <v/>
      </c>
      <c r="AF431" s="332" t="n">
        <v>391529</v>
      </c>
      <c r="AG431" s="332" t="n">
        <v>-1630</v>
      </c>
      <c r="AH431" s="225">
        <f>IF(AF431&gt;2500000,AQ$2,IF(AF431&gt;1000000,AR$2,IF(AF431&gt;750000,AS$2,IF(AF431&gt;500000,AT$2,IF(AF431&lt;500000,AU$2)))))</f>
        <v/>
      </c>
      <c r="AI431" s="31">
        <f>IF(AH431=AQ$2,20,IF(AH431=AR$2,15,IF(AH431=AS$2,10,IF(AH431=AT$2,5,IF(AH431=AU$2,0)))))</f>
        <v/>
      </c>
      <c r="AJ431" s="284" t="n">
        <v>51</v>
      </c>
      <c r="AK431" s="31">
        <f>IF(AJ431&gt;84,20,IF(AJ431&gt;80,15,IF(AJ431&gt;75,10,IF(AJ431&gt;70,5,IF(AJ431&gt;49,0,IF(AJ431&lt;1,0,IF(AJ431&lt;20,-20,IF(AJ431&lt;30,-15,IF(AJ431&lt;40,-10,IF(AJ431&lt;50,-5))))))))))</f>
        <v/>
      </c>
      <c r="AL431" s="22" t="n"/>
      <c r="AM431" s="371" t="inlineStr">
        <is>
          <t>B</t>
        </is>
      </c>
      <c r="AN431" s="22">
        <f>IF(AM431=$AN$1,20,IF(AM431=$AO$1,17,IF(AM431=$AP$1,12,IF(AM431=$AQ$1,5,IF(AM431=$AR$1,0)))))</f>
        <v/>
      </c>
      <c r="AP431" s="31" t="n"/>
      <c r="AQ431" s="239" t="inlineStr">
        <is>
          <t>Bullish</t>
        </is>
      </c>
      <c r="AR431" s="548">
        <f>IF(AQ431=$AS$1,20,IF(AQ431=$AU$1,18,IF(AQ431=$AW$1,14,IF(AQ431=$AY$1,10,IF(AQ431=$BA$1,5,IF(AQ431=$BC$1,0,IF(AQ431=$BD$1,-2.5)))))))</f>
        <v/>
      </c>
      <c r="AS431" s="189" t="n">
        <v>0.21</v>
      </c>
      <c r="AT431" s="22">
        <f>IF(AS431&lt;1,5,IF(AS431&lt;2,0,IF(AS431&gt;2,-5, IF(AS431=0,5,IF(AS431&lt;0,-7)))))</f>
        <v/>
      </c>
      <c r="AU431" s="189" t="n">
        <v>-414.84</v>
      </c>
      <c r="AV431" s="22">
        <f>IF(AU431&lt;0,-7,IF(AU431&lt;15,5,IF(AU431&lt;25,2,IF(AU431=25,-5,IF(AU431&gt;25,0)))))</f>
        <v/>
      </c>
      <c r="AW431" s="189" t="n">
        <v>-18.8</v>
      </c>
      <c r="AX431" s="22">
        <f>IF(AW431=1,5,IF(AW431&lt;1,5,IF(AW431&gt;1,0)))</f>
        <v/>
      </c>
      <c r="AY431" s="178" t="inlineStr">
        <is>
          <t>V Bearish</t>
        </is>
      </c>
      <c r="AZ431" s="189">
        <f>IF(AY431=$AS$1,20,IF(AY431=$AU$1,18,IF(AY431=$AW$1,14,IF(AY431=$AY$1,10,IF(AY431=$BA$1,5,IF(AY431=$BC$1,0,IF(AY431=$BD$1,-2.5)))))))</f>
        <v/>
      </c>
      <c r="BA431" s="18" t="n">
        <v>0.5679999999999999</v>
      </c>
      <c r="BB431" s="548">
        <f>IF(BA431&gt;0.05,2,IF(BA431&gt;0,1,IF(BA431&lt;-0.05,-1,IF(BA431&lt;0.1,-2))))</f>
        <v/>
      </c>
      <c r="BC431" s="554" t="n">
        <v>45291</v>
      </c>
      <c r="BD431" s="22" t="n">
        <v>342.16</v>
      </c>
      <c r="BE431" s="22">
        <f>X431</f>
        <v/>
      </c>
      <c r="BF431" s="18">
        <f>IF(BD431&gt;0,(BE431-BD431)/BD431,0)</f>
        <v/>
      </c>
      <c r="BG431" s="548">
        <f>IF(BF431&gt;0.05,4,IF(BF431&gt;0,2,IF(BF431&lt;-0.05,-2,IF(BF431&lt;0.1,-4))))</f>
        <v/>
      </c>
      <c r="BH431" s="225" t="n">
        <v>3.5</v>
      </c>
      <c r="BI431" s="225">
        <f>BH431*M517</f>
        <v/>
      </c>
      <c r="BJ431" s="225">
        <f>IF(BH431&gt;5,-1,IF(BH431&gt;4,0,IF(BH431&gt;3,1,IF(BH431&gt;2,2,IF(BH431&gt;1,2, IF(BH431=0,2,IF(BH431&lt;-5,-2,IF(BH431&lt;4,2,IF(BH431&lt;0,1)))))))))</f>
        <v/>
      </c>
      <c r="BK431" s="31" t="n">
        <v>18</v>
      </c>
      <c r="BL431" s="31">
        <f>BK431*M517</f>
        <v/>
      </c>
      <c r="BM431" s="548">
        <f>IF(BK431&gt;40,4,IF(BK431&gt;30,3.5,IF(BK431&gt;20,3,IF(BK431&gt;10,2,IF(BK431&gt;0,1,IF(BK431=0,0.5,IF(BK431&lt;-40,-4,IF(BK431&lt;-30,-3,IF(BK431&lt;-20,-2.5,IF(BK431&lt;-10,-2,IF(BK431&lt;0,0)))))))))))</f>
        <v/>
      </c>
      <c r="BN431" s="61" t="n">
        <v>50</v>
      </c>
      <c r="BO431" s="61">
        <f>BN431*M431</f>
        <v/>
      </c>
      <c r="BP431" s="548">
        <f>IF(BN431&lt;10,5,IF(BN431&lt;20,4,IF(BN431&lt;30,3,IF(BN431&lt;40,2,IF(BN431&lt;50,1,IF(BN431=50,0,IF(BN431&gt;90,-5,IF(BN431&gt;80,-4,IF(BN431&gt;70,-3,IF(BN431&gt;60,-2,IF(BN431&gt;50,-1,0)))))))))))</f>
        <v/>
      </c>
      <c r="BQ431" s="206" t="n"/>
      <c r="BR431" s="61" t="n">
        <v>0.62</v>
      </c>
      <c r="BS431" s="337">
        <f>BR431*M431</f>
        <v/>
      </c>
      <c r="BT431" s="225">
        <f>IF(BR431=1,20,IF(BR431&gt;0.9,16,IF(BR431&gt;0.8,12,IF(BR431&gt;0.7,8,IF(BR431&gt;0.6,4,IF(BR431&gt;0.5,0,IF(BR431&gt;0.4,-1,IF(BR431&gt;0.3,-2,IF(BR431&gt;0.2,-3,IF(BR431&gt;0.1,-4,IF(BR431&gt;0,-5,IF(BR431=0,-5))))))))))))</f>
        <v/>
      </c>
      <c r="BU431" s="61" t="n"/>
      <c r="BV431" s="548">
        <f>BV1</f>
        <v/>
      </c>
      <c r="BW431" s="548">
        <f>IF(BV431=$BZ$1,8,IF(BV431=$CA$1,4,IF(BV431=$CB$1,0,IF(BV431=$CC$1,-4,IF(BV431=$CE$1,-8)))))</f>
        <v/>
      </c>
      <c r="BX431" s="206" t="inlineStr">
        <is>
          <t>˄</t>
        </is>
      </c>
      <c r="BY431" s="206">
        <f>IF(BX431=BR$1,5,IF(BX431=BV$1,0,IF(BX431=BX$1,-5)))</f>
        <v/>
      </c>
      <c r="BZ431" s="554" t="n"/>
      <c r="CA431" s="548" t="inlineStr">
        <is>
          <t>Buy</t>
        </is>
      </c>
      <c r="CB431" s="61" t="n">
        <v>245</v>
      </c>
      <c r="CC431" s="61" t="n">
        <v>340</v>
      </c>
      <c r="CD431" s="332" t="n"/>
      <c r="CE431" t="inlineStr">
        <is>
          <t>IT</t>
        </is>
      </c>
      <c r="CF431" t="inlineStr">
        <is>
          <t>Software &amp; Services</t>
        </is>
      </c>
      <c r="CG431" t="inlineStr">
        <is>
          <t>Software</t>
        </is>
      </c>
      <c r="CH431" t="inlineStr">
        <is>
          <t>Systems Software (Cyber Security)</t>
        </is>
      </c>
      <c r="CL431" s="332" t="n"/>
      <c r="CR431" t="inlineStr">
        <is>
          <t>CRWD</t>
        </is>
      </c>
    </row>
    <row r="432">
      <c r="B432" s="246" t="n"/>
      <c r="C432" s="246" t="n"/>
      <c r="D432" s="246" t="n"/>
      <c r="E432" s="246" t="n"/>
      <c r="F432" s="246" t="n"/>
      <c r="G432" s="246" t="n"/>
      <c r="H432" s="246" t="n"/>
      <c r="I432" s="246" t="n"/>
      <c r="J432" s="246" t="n"/>
      <c r="K432" s="246" t="n"/>
      <c r="L432" s="270" t="n"/>
      <c r="M432" s="358" t="n"/>
      <c r="N432" s="335" t="n"/>
      <c r="O432" s="246" t="n"/>
      <c r="P432" s="246" t="n"/>
      <c r="Q432" s="246" t="n"/>
      <c r="R432" s="246" t="n"/>
      <c r="S432" s="249">
        <f>IF(BN432&lt;30,$BX$1,IF(BN432&gt;70,$BR$1,$BV$1))</f>
        <v/>
      </c>
      <c r="T432" s="246" t="n"/>
      <c r="U432" s="547" t="inlineStr">
        <is>
          <t>YOU</t>
        </is>
      </c>
      <c r="V432" t="inlineStr">
        <is>
          <t>Clear Secure, Inc.</t>
        </is>
      </c>
      <c r="X432" s="80" t="n">
        <v>29.61</v>
      </c>
      <c r="Y432" s="189" t="n"/>
      <c r="Z432" s="189" t="n"/>
      <c r="AA432" s="22">
        <f>AN432+AP432+AR432+AZ432+BB432+BG432+BJ432+BM432+BT432+BW432+BY432+AC432+AI432+BP432+AK432</f>
        <v/>
      </c>
      <c r="AB432" s="336">
        <f>IF(X432&gt;0,AB$427,0)</f>
        <v/>
      </c>
      <c r="AC432" s="337">
        <f>IF(AB432&gt;0,AC$427,0)</f>
        <v/>
      </c>
      <c r="AD432" s="366">
        <f>AB432*M518</f>
        <v/>
      </c>
      <c r="AE432" s="337">
        <f>AC432*M518</f>
        <v/>
      </c>
      <c r="AF432" s="332" t="n">
        <v>188520</v>
      </c>
      <c r="AG432" s="332" t="n">
        <v>19537</v>
      </c>
      <c r="AH432" s="225">
        <f>IF(AF432&gt;2500000,AQ$2,IF(AF432&gt;1000000,AR$2,IF(AF432&gt;750000,AS$2,IF(AF432&gt;500000,AT$2,IF(AF432&lt;500000,AU$2)))))</f>
        <v/>
      </c>
      <c r="AI432" s="31">
        <f>IF(AH432=AQ$2,20,IF(AH432=AR$2,15,IF(AH432=AS$2,10,IF(AH432=AT$2,5,IF(AH432=AU$2,0)))))</f>
        <v/>
      </c>
      <c r="AJ432" s="284" t="n">
        <v>57</v>
      </c>
      <c r="AK432" s="31">
        <f>IF(AJ432&gt;84,20,IF(AJ432&gt;80,15,IF(AJ432&gt;75,10,IF(AJ432&gt;70,5,IF(AJ432&gt;49,0,IF(AJ432&lt;1,0,IF(AJ432&lt;20,-20,IF(AJ432&lt;30,-15,IF(AJ432&lt;40,-10,IF(AJ432&lt;50,-5))))))))))</f>
        <v/>
      </c>
      <c r="AL432" s="22" t="n"/>
      <c r="AM432" s="371" t="inlineStr">
        <is>
          <t>B</t>
        </is>
      </c>
      <c r="AN432" s="22">
        <f>IF(AM432=$AN$1,20,IF(AM432=$AO$1,17,IF(AM432=$AP$1,12,IF(AM432=$AQ$1,5,IF(AM432=$AR$1,0)))))</f>
        <v/>
      </c>
      <c r="AP432" s="31" t="n"/>
      <c r="AQ432" s="177" t="inlineStr">
        <is>
          <t>Neutral+</t>
        </is>
      </c>
      <c r="AR432" s="548">
        <f>IF(AQ432=$AS$1,20,IF(AQ432=$AU$1,18,IF(AQ432=$AW$1,14,IF(AQ432=$AY$1,10,IF(AQ432=$BA$1,5,IF(AQ432=$BC$1,0,IF(AQ432=$BD$1,-2.5)))))))</f>
        <v/>
      </c>
      <c r="AS432" s="189" t="n">
        <v>0.86</v>
      </c>
      <c r="AT432" s="22">
        <f>IF(AS432&lt;1,5,IF(AS432&lt;2,0,IF(AS432&gt;2,-5, IF(AS432=0,5,IF(AS432&lt;0,-7)))))</f>
        <v/>
      </c>
      <c r="AU432" s="189" t="n">
        <v>16.09</v>
      </c>
      <c r="AV432" s="22">
        <f>IF(AU432&lt;0,-7,IF(AU432&lt;15,5,IF(AU432&lt;25,2,IF(AU432=25,-5,IF(AU432&gt;25,0)))))</f>
        <v/>
      </c>
      <c r="AW432" s="189" t="n">
        <v>0.16</v>
      </c>
      <c r="AX432" s="22">
        <f>IF(AW432=1,5,IF(AW432&lt;1,5,IF(AW432&gt;1,0)))</f>
        <v/>
      </c>
      <c r="AY432" s="176" t="inlineStr">
        <is>
          <t>V Bullish</t>
        </is>
      </c>
      <c r="AZ432" s="189">
        <f>IF(AY432=$AS$1,20,IF(AY432=$AU$1,18,IF(AY432=$AW$1,14,IF(AY432=$AY$1,10,IF(AY432=$BA$1,5,IF(AY432=$BC$1,0,IF(AY432=$BD$1,-2.5)))))))</f>
        <v/>
      </c>
      <c r="BA432" s="18" t="n">
        <v>-0.111</v>
      </c>
      <c r="BB432" s="548">
        <f>IF(BA432&gt;0.05,2,IF(BA432&gt;0,1,IF(BA432&lt;-0.05,-1,IF(BA432&lt;0.1,-2))))</f>
        <v/>
      </c>
      <c r="BC432" s="554" t="n">
        <v>45291</v>
      </c>
      <c r="BD432" s="22" t="n">
        <v>26.02</v>
      </c>
      <c r="BE432" s="22">
        <f>X432</f>
        <v/>
      </c>
      <c r="BF432" s="18">
        <f>IF(BD432&gt;0,(BE432-BD432)/BD432,0)</f>
        <v/>
      </c>
      <c r="BG432" s="548">
        <f>IF(BF432&gt;0.05,4,IF(BF432&gt;0,2,IF(BF432&lt;-0.05,-2,IF(BF432&lt;0.1,-4))))</f>
        <v/>
      </c>
      <c r="BH432" s="225" t="n">
        <v>-3.5</v>
      </c>
      <c r="BI432" s="225">
        <f>BH432*M518</f>
        <v/>
      </c>
      <c r="BJ432" s="225">
        <f>IF(BH432&gt;5,-1,IF(BH432&gt;4,0,IF(BH432&gt;3,1,IF(BH432&gt;2,2,IF(BH432&gt;1,2, IF(BH432=0,2,IF(BH432&lt;-5,-2,IF(BH432&lt;4,2,IF(BH432&lt;0,1)))))))))</f>
        <v/>
      </c>
      <c r="BK432" s="31" t="n">
        <v>17</v>
      </c>
      <c r="BL432" s="31">
        <f>BK432*M518</f>
        <v/>
      </c>
      <c r="BM432" s="548">
        <f>IF(BK432&gt;40,4,IF(BK432&gt;30,3.5,IF(BK432&gt;20,3,IF(BK432&gt;10,2,IF(BK432&gt;0,1,IF(BK432=0,0.5,IF(BK432&lt;-40,-4,IF(BK432&lt;-30,-3,IF(BK432&lt;-20,-2.5,IF(BK432&lt;-10,-2,IF(BK432&lt;0,0)))))))))))</f>
        <v/>
      </c>
      <c r="BN432" s="61" t="n">
        <v>5</v>
      </c>
      <c r="BO432" s="61">
        <f>BN432*M432</f>
        <v/>
      </c>
      <c r="BP432" s="548">
        <f>IF(BN432&lt;10,5,IF(BN432&lt;20,4,IF(BN432&lt;30,3,IF(BN432&lt;40,2,IF(BN432&lt;50,1,IF(BN432=50,0,IF(BN432&gt;90,-5,IF(BN432&gt;80,-4,IF(BN432&gt;70,-3,IF(BN432&gt;60,-2,IF(BN432&gt;50,-1,0)))))))))))</f>
        <v/>
      </c>
      <c r="BQ432" s="206" t="n"/>
      <c r="BR432" s="61" t="n">
        <v>0.31</v>
      </c>
      <c r="BS432" s="337">
        <f>BR432*M432</f>
        <v/>
      </c>
      <c r="BT432" s="225">
        <f>IF(BR432=1,20,IF(BR432&gt;0.9,16,IF(BR432&gt;0.8,12,IF(BR432&gt;0.7,8,IF(BR432&gt;0.6,4,IF(BR432&gt;0.5,0,IF(BR432&gt;0.4,-1,IF(BR432&gt;0.3,-2,IF(BR432&gt;0.2,-3,IF(BR432&gt;0.1,-4,IF(BR432&gt;0,-5,IF(BR432=0,-5))))))))))))</f>
        <v/>
      </c>
      <c r="BU432" s="61" t="n"/>
      <c r="BV432" s="548" t="inlineStr">
        <is>
          <t>V Bull</t>
        </is>
      </c>
      <c r="BW432" s="548">
        <f>IF(BV432=$BZ$1,8,IF(BV432=$CA$1,4,IF(BV432=$CB$1,0,IF(BV432=$CC$1,-4,IF(BV432=$CE$1,-8)))))</f>
        <v/>
      </c>
      <c r="BX432" s="206" t="inlineStr">
        <is>
          <t>˄</t>
        </is>
      </c>
      <c r="BY432" s="206">
        <f>IF(BX432=BR$1,5,IF(BX432=BV$1,0,IF(BX432=BX$1,-5)))</f>
        <v/>
      </c>
      <c r="BZ432" s="554" t="n"/>
      <c r="CA432" s="548" t="inlineStr">
        <is>
          <t>Buy</t>
        </is>
      </c>
      <c r="CB432" s="61" t="n"/>
      <c r="CC432" s="61" t="n"/>
      <c r="CD432" s="332" t="n"/>
      <c r="CE432" t="inlineStr">
        <is>
          <t>IT</t>
        </is>
      </c>
      <c r="CF432" t="inlineStr">
        <is>
          <t>Software &amp; Services</t>
        </is>
      </c>
      <c r="CG432" t="inlineStr">
        <is>
          <t>Software</t>
        </is>
      </c>
      <c r="CH432" t="inlineStr">
        <is>
          <t>Systems Software (Cyber Security)</t>
        </is>
      </c>
      <c r="CL432" s="332" t="n"/>
      <c r="CR432" t="inlineStr">
        <is>
          <t>YOU</t>
        </is>
      </c>
    </row>
    <row r="433" hidden="1" ht="15.75" customHeight="1" s="545">
      <c r="B433" s="246" t="n"/>
      <c r="C433" s="246" t="n"/>
      <c r="D433" s="246" t="n"/>
      <c r="E433" s="246" t="n"/>
      <c r="F433" s="246" t="n"/>
      <c r="G433" s="246" t="n"/>
      <c r="H433" s="246" t="n"/>
      <c r="I433" s="246" t="n"/>
      <c r="J433" s="246" t="n"/>
      <c r="K433" s="246" t="n"/>
      <c r="L433" s="270" t="n"/>
      <c r="M433" s="358" t="n"/>
      <c r="N433" s="335" t="n"/>
      <c r="O433" s="246" t="n"/>
      <c r="P433" s="246" t="n"/>
      <c r="Q433" s="246" t="n"/>
      <c r="R433" s="246" t="n"/>
      <c r="S433" s="249" t="n"/>
      <c r="T433" s="236" t="n"/>
      <c r="U433" s="547" t="n"/>
      <c r="X433" s="80" t="n"/>
      <c r="Y433" s="189" t="n"/>
      <c r="Z433" s="189" t="n"/>
      <c r="AA433" s="22">
        <f>AN433+AP433+AR433+AZ433+BB433+BG433+BJ433+BM433+BT433+BW433+BY433+AC433+AI433+BP433+AK433</f>
        <v/>
      </c>
      <c r="AB433" s="336">
        <f>IF(X433&gt;0,AB$427,0)</f>
        <v/>
      </c>
      <c r="AC433" s="337">
        <f>IF(AB433&gt;0,AC$427,0)</f>
        <v/>
      </c>
      <c r="AD433" s="366">
        <f>AB433*M523</f>
        <v/>
      </c>
      <c r="AE433" s="337">
        <f>AC433*M523</f>
        <v/>
      </c>
      <c r="AF433" s="332" t="n"/>
      <c r="AG433" s="332" t="n"/>
      <c r="AH433" s="225">
        <f>IF(AF433&gt;2500000,AQ$2,IF(AF433&gt;1000000,AR$2,IF(AF433&gt;750000,AS$2,IF(AF433&gt;500000,AT$2,IF(AF433&lt;500000,AU$2)))))</f>
        <v/>
      </c>
      <c r="AI433" s="31">
        <f>IF(AH433=AQ$2,20,IF(AH433=AR$2,15,IF(AH433=AS$2,10,IF(AH433=AT$2,5,IF(AH433=AU$2,0)))))</f>
        <v/>
      </c>
      <c r="AJ433" s="284" t="n"/>
      <c r="AK433" s="31">
        <f>IF(AJ433&gt;84,20,IF(AJ433&gt;80,15,IF(AJ433&gt;75,10,IF(AJ433&gt;70,5,IF(AJ433&gt;49,0,IF(AJ433&lt;1,0,IF(AJ433&lt;20,-20,IF(AJ433&lt;30,-15,IF(AJ433&lt;40,-10,IF(AJ433&lt;50,-5))))))))))</f>
        <v/>
      </c>
      <c r="AL433" s="22" t="n"/>
      <c r="AM433" s="550" t="n"/>
      <c r="AN433" s="22">
        <f>IF(AM433=$AN$1,20,IF(AM433=$AO$1,17,IF(AM433=$AP$1,12,IF(AM433=$AQ$1,5,IF(AM433=$AR$1,0)))))</f>
        <v/>
      </c>
      <c r="AP433" s="31" t="n"/>
      <c r="AQ433" s="175" t="n"/>
      <c r="AR433" s="548">
        <f>IF(AQ433=$AS$1,20,IF(AQ433=$AU$1,18,IF(AQ433=$AW$1,14,IF(AQ433=$AY$1,10,IF(AQ433=$BA$1,5,IF(AQ433=$BC$1,0,IF(AQ433=$BD$1,-2.5)))))))</f>
        <v/>
      </c>
      <c r="AS433" s="189" t="n"/>
      <c r="AT433" s="22">
        <f>IF(AS433&lt;1,5,IF(AS433&lt;2,0,IF(AS433&gt;2,-5, IF(AS433=0,5,IF(AS433&lt;0,-7)))))</f>
        <v/>
      </c>
      <c r="AU433" s="189" t="n"/>
      <c r="AV433" s="22">
        <f>IF(AU433&lt;0,-7,IF(AU433&lt;15,5,IF(AU433&lt;25,2,IF(AU433=25,-5,IF(AU433&gt;25,0)))))</f>
        <v/>
      </c>
      <c r="AW433" s="189" t="n"/>
      <c r="AX433" s="22">
        <f>IF(AW433=1,5,IF(AW433&lt;1,5,IF(AW433&gt;1,0)))</f>
        <v/>
      </c>
      <c r="AY433" s="189" t="n"/>
      <c r="AZ433" s="189">
        <f>IF(AY433=$AS$1,20,IF(AY433=$AU$1,18,IF(AY433=$AW$1,14,IF(AY433=$AY$1,10,IF(AY433=$BA$1,5,IF(AY433=$BC$1,0,IF(AY433=$BD$1,-2.5)))))))</f>
        <v/>
      </c>
      <c r="BA433" s="18" t="n"/>
      <c r="BB433" s="548">
        <f>IF(BA433&gt;0.05,2,IF(BA433&gt;0,1,IF(BA433&lt;-0.05,-1,IF(BA433&lt;0.1,-2))))</f>
        <v/>
      </c>
      <c r="BC433" s="554" t="n">
        <v>45657</v>
      </c>
      <c r="BD433" s="22" t="n"/>
      <c r="BE433" s="22">
        <f>X433</f>
        <v/>
      </c>
      <c r="BF433" s="18">
        <f>IF(BD433&gt;0,(BE433-BD433)/BD433,0)</f>
        <v/>
      </c>
      <c r="BG433" s="548">
        <f>IF(BF433&gt;0.05,4,IF(BF433&gt;0,2,IF(BF433&lt;-0.05,-2,IF(BF433&lt;0.1,-4))))</f>
        <v/>
      </c>
      <c r="BH433" s="225" t="n"/>
      <c r="BI433" s="225">
        <f>BH433*M523</f>
        <v/>
      </c>
      <c r="BJ433" s="225">
        <f>IF(BH433&gt;5,-1,IF(BH433&gt;4,0,IF(BH433&gt;3,1,IF(BH433&gt;2,2,IF(BH433&gt;1,2, IF(BH433=0,2,IF(BH433&lt;-5,-2,IF(BH433&lt;4,2,IF(BH433&lt;0,1)))))))))</f>
        <v/>
      </c>
      <c r="BK433" s="31" t="n"/>
      <c r="BL433" s="31">
        <f>BK433*M523</f>
        <v/>
      </c>
      <c r="BM433" s="548">
        <f>IF(BK433&gt;40,4,IF(BK433&gt;30,3.5,IF(BK433&gt;20,3,IF(BK433&gt;10,2,IF(BK433&gt;0,1,IF(BK433=0,0.5,IF(BK433&lt;-40,-4,IF(BK433&lt;-30,-3,IF(BK433&lt;-20,-2.5,IF(BK433&lt;-10,-2,IF(BK433&lt;0,0)))))))))))</f>
        <v/>
      </c>
      <c r="BN433" s="61" t="n"/>
      <c r="BO433" s="61">
        <f>BN433*M433</f>
        <v/>
      </c>
      <c r="BP433" s="548">
        <f>IF(BN433&lt;10,5,IF(BN433&lt;20,4,IF(BN433&lt;30,3,IF(BN433&lt;40,2,IF(BN433&lt;50,1,IF(BN433=50,0,IF(BN433&gt;90,-5,IF(BN433&gt;80,-4,IF(BN433&gt;70,-3,IF(BN433&gt;60,-2,IF(BN433&gt;50,-1,0)))))))))))</f>
        <v/>
      </c>
      <c r="BQ433" s="206" t="n"/>
      <c r="BR433" s="61" t="n"/>
      <c r="BS433" s="337">
        <f>BR433*M433</f>
        <v/>
      </c>
      <c r="BT433" s="225">
        <f>IF(BR433=1,20,IF(BR433&gt;0.9,16,IF(BR433&gt;0.8,12,IF(BR433&gt;0.7,8,IF(BR433&gt;0.6,4,IF(BR433&gt;0.5,0,IF(BR433&gt;0.4,-1,IF(BR433&gt;0.3,-2,IF(BR433&gt;0.2,-3,IF(BR433&gt;0.1,-4,IF(BR433&gt;0,-5,IF(BR433=0,-5))))))))))))</f>
        <v/>
      </c>
      <c r="BU433" s="61" t="n"/>
      <c r="BV433" s="548" t="n"/>
      <c r="BW433" s="548">
        <f>IF(BV433=$BZ$1,8,IF(BV433=$CA$1,4,IF(BV433=$CB$1,0,IF(BV433=$CC$1,-4,IF(BV433=$CE$1,-8)))))</f>
        <v/>
      </c>
      <c r="BX433" s="206" t="inlineStr">
        <is>
          <t>˄</t>
        </is>
      </c>
      <c r="BY433" s="206">
        <f>IF(BX433=BR$1,5,IF(BX433=BV$1,0,IF(BX433=BX$1,-5)))</f>
        <v/>
      </c>
      <c r="BZ433" s="554" t="n"/>
      <c r="CA433" s="548" t="inlineStr">
        <is>
          <t>Buy</t>
        </is>
      </c>
      <c r="CB433" s="61" t="n"/>
      <c r="CC433" s="61" t="n"/>
      <c r="CD433" s="61" t="n"/>
      <c r="CL433" s="332" t="n"/>
    </row>
    <row r="434" hidden="1" ht="15.75" customHeight="1" s="545">
      <c r="B434" s="246" t="n"/>
      <c r="C434" s="246" t="n"/>
      <c r="D434" s="246" t="n"/>
      <c r="E434" s="246" t="n"/>
      <c r="F434" s="246" t="n"/>
      <c r="G434" s="246" t="n"/>
      <c r="H434" s="246" t="n"/>
      <c r="I434" s="246" t="n"/>
      <c r="J434" s="246" t="n"/>
      <c r="K434" s="246" t="n"/>
      <c r="L434" s="270" t="n"/>
      <c r="M434" s="358" t="n"/>
      <c r="N434" s="335" t="n"/>
      <c r="O434" s="246" t="n"/>
      <c r="P434" s="246" t="n"/>
      <c r="Q434" s="246" t="n"/>
      <c r="R434" s="246" t="n"/>
      <c r="S434" s="249" t="n"/>
      <c r="T434" s="236" t="n"/>
      <c r="U434" s="547" t="n"/>
      <c r="X434" s="80" t="n"/>
      <c r="Y434" s="189" t="n"/>
      <c r="Z434" s="189" t="n"/>
      <c r="AA434" s="22">
        <f>AN434+AP434+AR434+AZ434+BB434+BG434+BJ434+BM434+BT434+BW434+BY434+AC434+AI434+BP434+AK434</f>
        <v/>
      </c>
      <c r="AB434" s="336">
        <f>IF(X434&gt;0,AB$427,0)</f>
        <v/>
      </c>
      <c r="AC434" s="337">
        <f>IF(AB434&gt;0,AC$427,0)</f>
        <v/>
      </c>
      <c r="AD434" s="366">
        <f>AB434*M524</f>
        <v/>
      </c>
      <c r="AE434" s="337">
        <f>AC434*M524</f>
        <v/>
      </c>
      <c r="AF434" s="332" t="n"/>
      <c r="AG434" s="332" t="n"/>
      <c r="AH434" s="225">
        <f>IF(AF434&gt;2500000,AQ$2,IF(AF434&gt;1000000,AR$2,IF(AF434&gt;750000,AS$2,IF(AF434&gt;500000,AT$2,IF(AF434&lt;500000,AU$2)))))</f>
        <v/>
      </c>
      <c r="AI434" s="31">
        <f>IF(AH434=AQ$2,20,IF(AH434=AR$2,15,IF(AH434=AS$2,10,IF(AH434=AT$2,5,IF(AH434=AU$2,0)))))</f>
        <v/>
      </c>
      <c r="AJ434" s="284" t="n"/>
      <c r="AK434" s="31">
        <f>IF(AJ434&gt;84,20,IF(AJ434&gt;80,15,IF(AJ434&gt;75,10,IF(AJ434&gt;70,5,IF(AJ434&gt;49,0,IF(AJ434&lt;1,0,IF(AJ434&lt;20,-20,IF(AJ434&lt;30,-15,IF(AJ434&lt;40,-10,IF(AJ434&lt;50,-5))))))))))</f>
        <v/>
      </c>
      <c r="AL434" s="22" t="n"/>
      <c r="AM434" s="550" t="n"/>
      <c r="AN434" s="22">
        <f>IF(AM434=$AN$1,20,IF(AM434=$AO$1,17,IF(AM434=$AP$1,12,IF(AM434=$AQ$1,5,IF(AM434=$AR$1,0)))))</f>
        <v/>
      </c>
      <c r="AP434" s="31" t="n"/>
      <c r="AQ434" s="175" t="n"/>
      <c r="AR434" s="548">
        <f>IF(AQ434=$AS$1,20,IF(AQ434=$AU$1,18,IF(AQ434=$AW$1,14,IF(AQ434=$AY$1,10,IF(AQ434=$BA$1,5,IF(AQ434=$BC$1,0,IF(AQ434=$BD$1,-2.5)))))))</f>
        <v/>
      </c>
      <c r="AS434" s="189" t="n"/>
      <c r="AT434" s="22">
        <f>IF(AS434&lt;1,5,IF(AS434&lt;2,0,IF(AS434&gt;2,-5, IF(AS434=0,5,IF(AS434&lt;0,-7)))))</f>
        <v/>
      </c>
      <c r="AU434" s="189" t="n"/>
      <c r="AV434" s="22">
        <f>IF(AU434&lt;0,-7,IF(AU434&lt;15,5,IF(AU434&lt;25,2,IF(AU434=25,-5,IF(AU434&gt;25,0)))))</f>
        <v/>
      </c>
      <c r="AW434" s="189" t="n"/>
      <c r="AX434" s="22">
        <f>IF(AW434=1,5,IF(AW434&lt;1,5,IF(AW434&gt;1,0)))</f>
        <v/>
      </c>
      <c r="AY434" s="189" t="n"/>
      <c r="AZ434" s="189">
        <f>IF(AY434=$AS$1,20,IF(AY434=$AU$1,18,IF(AY434=$AW$1,14,IF(AY434=$AY$1,10,IF(AY434=$BA$1,5,IF(AY434=$BC$1,0,IF(AY434=$BD$1,-2.5)))))))</f>
        <v/>
      </c>
      <c r="BA434" s="18" t="n"/>
      <c r="BB434" s="548">
        <f>IF(BA434&gt;0.05,2,IF(BA434&gt;0,1,IF(BA434&lt;-0.05,-1,IF(BA434&lt;0.1,-2))))</f>
        <v/>
      </c>
      <c r="BC434" s="554" t="n">
        <v>45657</v>
      </c>
      <c r="BD434" s="22" t="n"/>
      <c r="BE434" s="22">
        <f>X434</f>
        <v/>
      </c>
      <c r="BF434" s="18">
        <f>IF(BD434&gt;0,(BE434-BD434)/BD434,0)</f>
        <v/>
      </c>
      <c r="BG434" s="548">
        <f>IF(BF434&gt;0.05,4,IF(BF434&gt;0,2,IF(BF434&lt;-0.05,-2,IF(BF434&lt;0.1,-4))))</f>
        <v/>
      </c>
      <c r="BH434" s="225" t="n"/>
      <c r="BI434" s="225">
        <f>BH434*M524</f>
        <v/>
      </c>
      <c r="BJ434" s="225">
        <f>IF(BH434&gt;5,-1,IF(BH434&gt;4,0,IF(BH434&gt;3,1,IF(BH434&gt;2,2,IF(BH434&gt;1,2, IF(BH434=0,2,IF(BH434&lt;-5,-2,IF(BH434&lt;4,2,IF(BH434&lt;0,1)))))))))</f>
        <v/>
      </c>
      <c r="BK434" s="31" t="n"/>
      <c r="BL434" s="31">
        <f>BK434*M524</f>
        <v/>
      </c>
      <c r="BM434" s="548">
        <f>IF(BK434&gt;40,4,IF(BK434&gt;30,3.5,IF(BK434&gt;20,3,IF(BK434&gt;10,2,IF(BK434&gt;0,1,IF(BK434=0,0.5,IF(BK434&lt;-40,-4,IF(BK434&lt;-30,-3,IF(BK434&lt;-20,-2.5,IF(BK434&lt;-10,-2,IF(BK434&lt;0,0)))))))))))</f>
        <v/>
      </c>
      <c r="BN434" s="61" t="n"/>
      <c r="BO434" s="61">
        <f>BN434*M434</f>
        <v/>
      </c>
      <c r="BP434" s="548">
        <f>IF(BN434&lt;10,5,IF(BN434&lt;20,4,IF(BN434&lt;30,3,IF(BN434&lt;40,2,IF(BN434&lt;50,1,IF(BN434=50,0,IF(BN434&gt;90,-5,IF(BN434&gt;80,-4,IF(BN434&gt;70,-3,IF(BN434&gt;60,-2,IF(BN434&gt;50,-1,0)))))))))))</f>
        <v/>
      </c>
      <c r="BQ434" s="206" t="n"/>
      <c r="BR434" s="61" t="n"/>
      <c r="BS434" s="337">
        <f>BR434*M434</f>
        <v/>
      </c>
      <c r="BT434" s="225">
        <f>IF(BR434=1,20,IF(BR434&gt;0.9,16,IF(BR434&gt;0.8,12,IF(BR434&gt;0.7,8,IF(BR434&gt;0.6,4,IF(BR434&gt;0.5,0,IF(BR434&gt;0.4,-1,IF(BR434&gt;0.3,-2,IF(BR434&gt;0.2,-3,IF(BR434&gt;0.1,-4,IF(BR434&gt;0,-5,IF(BR434=0,-5))))))))))))</f>
        <v/>
      </c>
      <c r="BU434" s="61" t="n"/>
      <c r="BV434" s="548" t="n"/>
      <c r="BW434" s="548">
        <f>IF(BV434=$BZ$1,8,IF(BV434=$CA$1,4,IF(BV434=$CB$1,0,IF(BV434=$CC$1,-4,IF(BV434=$CE$1,-8)))))</f>
        <v/>
      </c>
      <c r="BX434" s="206" t="inlineStr">
        <is>
          <t>˄</t>
        </is>
      </c>
      <c r="BY434" s="206">
        <f>IF(BX434=BR$1,5,IF(BX434=BV$1,0,IF(BX434=BX$1,-5)))</f>
        <v/>
      </c>
      <c r="BZ434" s="554" t="n"/>
      <c r="CA434" s="548" t="inlineStr">
        <is>
          <t>Buy</t>
        </is>
      </c>
      <c r="CB434" s="61" t="n"/>
      <c r="CC434" s="61" t="n"/>
      <c r="CD434" s="61" t="n"/>
      <c r="CL434" s="332" t="n"/>
    </row>
    <row r="435" hidden="1" ht="15.75" customHeight="1" s="545">
      <c r="B435" s="246" t="n"/>
      <c r="C435" s="246" t="n"/>
      <c r="D435" s="246" t="n"/>
      <c r="E435" s="246" t="n"/>
      <c r="F435" s="246" t="n"/>
      <c r="G435" s="246" t="n"/>
      <c r="H435" s="246" t="n"/>
      <c r="I435" s="246" t="n"/>
      <c r="J435" s="246" t="n"/>
      <c r="K435" s="246" t="n"/>
      <c r="L435" s="270" t="n"/>
      <c r="M435" s="358" t="n"/>
      <c r="N435" s="335" t="n"/>
      <c r="O435" s="246" t="n"/>
      <c r="P435" s="246" t="n"/>
      <c r="Q435" s="246" t="n"/>
      <c r="R435" s="246" t="n"/>
      <c r="S435" s="249" t="n"/>
      <c r="T435" s="236" t="n"/>
      <c r="U435" s="547" t="n"/>
      <c r="X435" s="80" t="n"/>
      <c r="Y435" s="189" t="n"/>
      <c r="Z435" s="189" t="n"/>
      <c r="AA435" s="22">
        <f>AN435+AP435+AR435+AZ435+BB435+BG435+BJ435+BM435+BT435+BW435+BY435+AC435+AI435+BP435+AK435</f>
        <v/>
      </c>
      <c r="AB435" s="336">
        <f>IF(X435&gt;0,AB$427,0)</f>
        <v/>
      </c>
      <c r="AC435" s="337">
        <f>IF(AB435&gt;0,AC$427,0)</f>
        <v/>
      </c>
      <c r="AD435" s="366">
        <f>AB435*M525</f>
        <v/>
      </c>
      <c r="AE435" s="337">
        <f>AC435*M525</f>
        <v/>
      </c>
      <c r="AF435" s="332" t="n"/>
      <c r="AG435" s="332" t="n"/>
      <c r="AH435" s="225">
        <f>IF(AF435&gt;2500000,AQ$2,IF(AF435&gt;1000000,AR$2,IF(AF435&gt;750000,AS$2,IF(AF435&gt;500000,AT$2,IF(AF435&lt;500000,AU$2)))))</f>
        <v/>
      </c>
      <c r="AI435" s="31">
        <f>IF(AH435=AQ$2,20,IF(AH435=AR$2,15,IF(AH435=AS$2,10,IF(AH435=AT$2,5,IF(AH435=AU$2,0)))))</f>
        <v/>
      </c>
      <c r="AJ435" s="284" t="n"/>
      <c r="AK435" s="31">
        <f>IF(AJ435&gt;84,20,IF(AJ435&gt;80,15,IF(AJ435&gt;75,10,IF(AJ435&gt;70,5,IF(AJ435&gt;49,0,IF(AJ435&lt;1,0,IF(AJ435&lt;20,-20,IF(AJ435&lt;30,-15,IF(AJ435&lt;40,-10,IF(AJ435&lt;50,-5))))))))))</f>
        <v/>
      </c>
      <c r="AL435" s="22" t="n"/>
      <c r="AM435" s="550" t="n"/>
      <c r="AN435" s="22">
        <f>IF(AM435=$AN$1,20,IF(AM435=$AO$1,17,IF(AM435=$AP$1,12,IF(AM435=$AQ$1,5,IF(AM435=$AR$1,0)))))</f>
        <v/>
      </c>
      <c r="AP435" s="31" t="n"/>
      <c r="AQ435" s="175" t="n"/>
      <c r="AR435" s="548">
        <f>IF(AQ435=$AS$1,20,IF(AQ435=$AU$1,18,IF(AQ435=$AW$1,14,IF(AQ435=$AY$1,10,IF(AQ435=$BA$1,5,IF(AQ435=$BC$1,0,IF(AQ435=$BD$1,-2.5)))))))</f>
        <v/>
      </c>
      <c r="AS435" s="189" t="n"/>
      <c r="AT435" s="22">
        <f>IF(AS435&lt;1,5,IF(AS435&lt;2,0,IF(AS435&gt;2,-5, IF(AS435=0,5,IF(AS435&lt;0,-7)))))</f>
        <v/>
      </c>
      <c r="AU435" s="189" t="n"/>
      <c r="AV435" s="22">
        <f>IF(AU435&lt;0,-7,IF(AU435&lt;15,5,IF(AU435&lt;25,2,IF(AU435=25,-5,IF(AU435&gt;25,0)))))</f>
        <v/>
      </c>
      <c r="AW435" s="189" t="n"/>
      <c r="AX435" s="22">
        <f>IF(AW435=1,5,IF(AW435&lt;1,5,IF(AW435&gt;1,0)))</f>
        <v/>
      </c>
      <c r="AY435" s="189" t="n"/>
      <c r="AZ435" s="189">
        <f>IF(AY435=$AS$1,20,IF(AY435=$AU$1,18,IF(AY435=$AW$1,14,IF(AY435=$AY$1,10,IF(AY435=$BA$1,5,IF(AY435=$BC$1,0,IF(AY435=$BD$1,-2.5)))))))</f>
        <v/>
      </c>
      <c r="BA435" s="18" t="n"/>
      <c r="BB435" s="548">
        <f>IF(BA435&gt;0.05,2,IF(BA435&gt;0,1,IF(BA435&lt;-0.05,-1,IF(BA435&lt;0.1,-2))))</f>
        <v/>
      </c>
      <c r="BC435" s="554" t="n">
        <v>45657</v>
      </c>
      <c r="BD435" s="22" t="n"/>
      <c r="BE435" s="22">
        <f>X435</f>
        <v/>
      </c>
      <c r="BF435" s="18">
        <f>IF(BD435&gt;0,(BE435-BD435)/BD435,0)</f>
        <v/>
      </c>
      <c r="BG435" s="548">
        <f>IF(BF435&gt;0.05,4,IF(BF435&gt;0,2,IF(BF435&lt;-0.05,-2,IF(BF435&lt;0.1,-4))))</f>
        <v/>
      </c>
      <c r="BH435" s="225" t="n"/>
      <c r="BI435" s="225">
        <f>BH435*M525</f>
        <v/>
      </c>
      <c r="BJ435" s="225">
        <f>IF(BH435&gt;5,-1,IF(BH435&gt;4,0,IF(BH435&gt;3,1,IF(BH435&gt;2,2,IF(BH435&gt;1,2, IF(BH435=0,2,IF(BH435&lt;-5,-2,IF(BH435&lt;4,2,IF(BH435&lt;0,1)))))))))</f>
        <v/>
      </c>
      <c r="BK435" s="31" t="n"/>
      <c r="BL435" s="31">
        <f>BK435*M525</f>
        <v/>
      </c>
      <c r="BM435" s="548">
        <f>IF(BK435&gt;40,4,IF(BK435&gt;30,3.5,IF(BK435&gt;20,3,IF(BK435&gt;10,2,IF(BK435&gt;0,1,IF(BK435=0,0.5,IF(BK435&lt;-40,-4,IF(BK435&lt;-30,-3,IF(BK435&lt;-20,-2.5,IF(BK435&lt;-10,-2,IF(BK435&lt;0,0)))))))))))</f>
        <v/>
      </c>
      <c r="BN435" s="61" t="n"/>
      <c r="BO435" s="61">
        <f>BN435*M435</f>
        <v/>
      </c>
      <c r="BP435" s="548">
        <f>IF(BN435&lt;10,5,IF(BN435&lt;20,4,IF(BN435&lt;30,3,IF(BN435&lt;40,2,IF(BN435&lt;50,1,IF(BN435=50,0,IF(BN435&gt;90,-5,IF(BN435&gt;80,-4,IF(BN435&gt;70,-3,IF(BN435&gt;60,-2,IF(BN435&gt;50,-1,0)))))))))))</f>
        <v/>
      </c>
      <c r="BQ435" s="206" t="n"/>
      <c r="BR435" s="61" t="n"/>
      <c r="BS435" s="337">
        <f>BR435*M435</f>
        <v/>
      </c>
      <c r="BT435" s="225">
        <f>IF(BR435=1,20,IF(BR435&gt;0.9,16,IF(BR435&gt;0.8,12,IF(BR435&gt;0.7,8,IF(BR435&gt;0.6,4,IF(BR435&gt;0.5,0,IF(BR435&gt;0.4,-1,IF(BR435&gt;0.3,-2,IF(BR435&gt;0.2,-3,IF(BR435&gt;0.1,-4,IF(BR435&gt;0,-5,IF(BR435=0,-5))))))))))))</f>
        <v/>
      </c>
      <c r="BU435" s="61" t="n"/>
      <c r="BV435" s="548" t="n"/>
      <c r="BW435" s="548">
        <f>IF(BV435=$BZ$1,8,IF(BV435=$CA$1,4,IF(BV435=$CB$1,0,IF(BV435=$CC$1,-4,IF(BV435=$CE$1,-8)))))</f>
        <v/>
      </c>
      <c r="BX435" s="206" t="inlineStr">
        <is>
          <t>˄</t>
        </is>
      </c>
      <c r="BY435" s="206">
        <f>IF(BX435=BR$1,5,IF(BX435=BV$1,0,IF(BX435=BX$1,-5)))</f>
        <v/>
      </c>
      <c r="BZ435" s="554" t="n"/>
      <c r="CA435" s="548" t="inlineStr">
        <is>
          <t>Buy</t>
        </is>
      </c>
      <c r="CB435" s="61" t="n"/>
      <c r="CC435" s="61" t="n"/>
      <c r="CD435" s="61" t="n"/>
      <c r="CL435" s="332" t="n"/>
    </row>
    <row r="436">
      <c r="B436" s="246" t="n"/>
      <c r="C436" s="246" t="n"/>
      <c r="D436" s="246" t="n"/>
      <c r="E436" s="246" t="n"/>
      <c r="F436" s="246" t="n"/>
      <c r="G436" s="246" t="n"/>
      <c r="H436" s="246" t="n"/>
      <c r="I436" s="246" t="n"/>
      <c r="J436" s="246" t="n"/>
      <c r="K436" s="246" t="n"/>
      <c r="L436" s="270" t="n"/>
      <c r="M436" s="358" t="n"/>
      <c r="N436" s="335" t="n"/>
      <c r="O436" s="246" t="n"/>
      <c r="P436" s="246" t="n"/>
      <c r="Q436" s="246" t="n"/>
      <c r="R436" s="246" t="n"/>
      <c r="S436" s="249" t="n"/>
      <c r="T436" s="236" t="n"/>
      <c r="U436" s="547" t="n"/>
      <c r="X436" s="80" t="n"/>
      <c r="Y436" s="189" t="n"/>
      <c r="Z436" s="189" t="n"/>
      <c r="AA436" s="189" t="n"/>
      <c r="AB436" s="189" t="n"/>
      <c r="AC436" s="189" t="n"/>
      <c r="AD436" s="189" t="n"/>
      <c r="AE436" s="189" t="n"/>
      <c r="AF436" s="189" t="n"/>
      <c r="AG436" s="189" t="n"/>
      <c r="AH436" s="189" t="n"/>
      <c r="AI436" s="189" t="n"/>
      <c r="AJ436" s="189" t="n"/>
      <c r="AK436" s="189" t="n"/>
      <c r="AL436" s="189" t="n"/>
      <c r="AM436" s="189" t="n"/>
      <c r="AN436" s="189" t="n"/>
      <c r="AO436" s="189" t="n"/>
      <c r="AP436" s="189" t="n"/>
      <c r="AQ436" s="189" t="n"/>
      <c r="AR436" s="189" t="n"/>
      <c r="AS436" s="189" t="n"/>
      <c r="AT436" s="189" t="n"/>
      <c r="AU436" s="189" t="n"/>
      <c r="AV436" s="189" t="n"/>
      <c r="AW436" s="189" t="n"/>
      <c r="AX436" s="189" t="n"/>
      <c r="AY436" s="189" t="n"/>
      <c r="AZ436" s="189" t="n"/>
      <c r="BA436" s="189" t="n"/>
      <c r="BB436" s="189" t="n"/>
      <c r="BC436" s="189" t="n"/>
      <c r="BD436" s="189" t="n"/>
      <c r="BE436" s="189" t="n"/>
      <c r="BF436" s="189" t="n"/>
      <c r="BG436" s="189" t="n"/>
      <c r="BH436" s="189" t="n"/>
      <c r="BI436" s="189" t="n"/>
      <c r="BJ436" s="189" t="n"/>
      <c r="BK436" s="189" t="n"/>
      <c r="BL436" s="189" t="n"/>
      <c r="BM436" s="189" t="n"/>
      <c r="BN436" s="189" t="n"/>
      <c r="BO436" s="189" t="n"/>
      <c r="BP436" s="189" t="n"/>
      <c r="BQ436" s="189" t="n"/>
      <c r="BR436" s="189" t="n"/>
      <c r="BS436" s="189" t="n"/>
      <c r="BT436" s="189" t="n"/>
      <c r="BU436" s="189" t="n"/>
      <c r="BV436" s="189" t="n"/>
      <c r="BW436" s="189" t="n"/>
      <c r="BX436" s="189" t="n"/>
      <c r="BY436" s="189" t="n"/>
      <c r="BZ436" s="189" t="n"/>
      <c r="CA436" s="548" t="n"/>
      <c r="CB436" s="61" t="n"/>
      <c r="CC436" s="61" t="n"/>
      <c r="CD436" s="61" t="n"/>
      <c r="CL436" s="332" t="n"/>
    </row>
    <row r="437" ht="17" customHeight="1" s="545">
      <c r="B437" s="246" t="n"/>
      <c r="C437" s="246" t="n"/>
      <c r="D437" s="246" t="n"/>
      <c r="E437" s="246" t="n"/>
      <c r="F437" s="246" t="n"/>
      <c r="G437" s="246" t="n"/>
      <c r="H437" s="246" t="n"/>
      <c r="I437" s="246" t="n"/>
      <c r="J437" s="246" t="n"/>
      <c r="K437" s="246" t="n"/>
      <c r="L437" s="270" t="n"/>
      <c r="M437" s="358" t="n"/>
      <c r="N437" s="335" t="n"/>
      <c r="O437" s="246" t="n"/>
      <c r="P437" s="246" t="n"/>
      <c r="Q437" s="246" t="n"/>
      <c r="R437" s="246" t="n"/>
      <c r="S437" s="249" t="n"/>
      <c r="T437" s="456" t="inlineStr">
        <is>
          <t>XLK</t>
        </is>
      </c>
      <c r="U437" s="444" t="inlineStr">
        <is>
          <t>Miscellaneous Technology</t>
        </is>
      </c>
      <c r="X437" s="80" t="n"/>
      <c r="Y437" s="80" t="n"/>
      <c r="Z437" s="80" t="n"/>
      <c r="AA437" s="80" t="n"/>
      <c r="AB437" s="455">
        <f>VLOOKUP(CLEAN(TRIM(T437)), 'ETF''s'!$B$7:$C$42, 2, FALSE)</f>
        <v/>
      </c>
      <c r="AC437" s="506">
        <f>VLOOKUP(CLEAN(TRIM(T437)), 'ETF''s'!$B$7:$D$42, 3, FALSE)</f>
        <v/>
      </c>
      <c r="AD437" s="80" t="n"/>
      <c r="AE437" s="80" t="n"/>
      <c r="AF437" s="80" t="n"/>
      <c r="AG437" s="80" t="n"/>
      <c r="AH437" s="80" t="n"/>
      <c r="AI437" s="80" t="n"/>
      <c r="AJ437" s="80" t="n"/>
      <c r="AK437" s="80" t="n"/>
      <c r="AL437" s="80" t="n"/>
      <c r="AM437" s="80" t="n"/>
      <c r="AN437" s="80" t="n"/>
      <c r="AO437" s="80" t="n"/>
      <c r="AP437" s="80" t="n"/>
      <c r="AQ437" s="80" t="n"/>
      <c r="AR437" s="80" t="n"/>
      <c r="AS437" s="80" t="n"/>
      <c r="AT437" s="80" t="n"/>
      <c r="AU437" s="80" t="n"/>
      <c r="AV437" s="80" t="n"/>
      <c r="AW437" s="80" t="n"/>
      <c r="AX437" s="80" t="n"/>
      <c r="AY437" s="80" t="n"/>
      <c r="AZ437" s="80" t="n"/>
      <c r="BA437" s="80" t="n"/>
      <c r="BB437" s="80" t="n"/>
      <c r="BC437" s="80" t="n"/>
      <c r="BD437" s="80" t="n"/>
      <c r="BE437" s="80" t="n"/>
      <c r="BF437" s="80" t="n"/>
      <c r="BG437" s="80" t="n"/>
      <c r="BH437" s="80" t="n"/>
      <c r="BI437" s="80" t="n"/>
      <c r="BJ437" s="80" t="n"/>
      <c r="BK437" s="80" t="n"/>
      <c r="BL437" s="80" t="n"/>
      <c r="BM437" s="80" t="n"/>
      <c r="BN437" s="80" t="n"/>
      <c r="BO437" s="80" t="n"/>
      <c r="BP437" s="80" t="n"/>
      <c r="BQ437" s="80" t="n"/>
      <c r="BR437" s="80" t="n"/>
      <c r="BS437" s="80" t="n"/>
      <c r="BT437" s="80" t="n"/>
      <c r="BU437" s="80" t="n"/>
      <c r="BV437" s="80" t="n"/>
      <c r="BW437" s="80" t="n"/>
      <c r="BX437" s="80" t="n"/>
      <c r="BY437" s="80" t="n"/>
      <c r="BZ437" s="80" t="n"/>
      <c r="CA437" s="548" t="n"/>
      <c r="CB437" s="61" t="n"/>
      <c r="CC437" s="61" t="n"/>
      <c r="CD437" s="332" t="n"/>
      <c r="CL437" s="332" t="n"/>
      <c r="CR437" t="inlineStr">
        <is>
          <t>Miscellaneous Technology</t>
        </is>
      </c>
    </row>
    <row r="438">
      <c r="B438" s="246" t="n"/>
      <c r="C438" s="246" t="n"/>
      <c r="D438" s="246" t="n"/>
      <c r="E438" s="246" t="n"/>
      <c r="F438" s="246" t="n"/>
      <c r="G438" s="246" t="n"/>
      <c r="H438" s="246" t="n"/>
      <c r="I438" s="246" t="n"/>
      <c r="J438" s="246" t="n"/>
      <c r="K438" s="246" t="n"/>
      <c r="L438" s="270" t="n"/>
      <c r="M438" s="358" t="n"/>
      <c r="N438" s="335" t="n"/>
      <c r="O438" s="246" t="n"/>
      <c r="P438" s="246" t="n"/>
      <c r="Q438" s="246" t="n"/>
      <c r="R438" s="246" t="n"/>
      <c r="S438" s="249" t="n"/>
      <c r="T438" s="547" t="n"/>
      <c r="U438" s="547" t="inlineStr">
        <is>
          <t>APLD</t>
        </is>
      </c>
      <c r="V438" t="inlineStr">
        <is>
          <t xml:space="preserve">Applied Digital Corporation </t>
        </is>
      </c>
      <c r="X438" s="80" t="n">
        <v>33.43</v>
      </c>
      <c r="Y438" s="189" t="n"/>
      <c r="Z438" s="189" t="n"/>
      <c r="AA438" s="22">
        <f>AN438+AP438+AR438+AZ438+BB438+BG438+BJ438+BM438+BT438+BW438+BY438+AC438+AI438+BP438+AK438</f>
        <v/>
      </c>
      <c r="AB438" s="336">
        <f>IF(X438&gt;0,AB$437,0)</f>
        <v/>
      </c>
      <c r="AC438" s="337">
        <f>IF(AB438&gt;0,AC$437,0)</f>
        <v/>
      </c>
      <c r="AD438" s="366">
        <f>AB438*M525</f>
        <v/>
      </c>
      <c r="AE438" s="337">
        <f>AC438*M525</f>
        <v/>
      </c>
      <c r="AF438" s="332" t="n">
        <v>846634</v>
      </c>
      <c r="AG438" s="332" t="n">
        <v>-1209224</v>
      </c>
      <c r="AH438" s="225">
        <f>IF(AF438&gt;2500000,AQ$2,IF(AF438&gt;1000000,AR$2,IF(AF438&gt;750000,AS$2,IF(AF438&gt;500000,AT$2,IF(AF438&lt;500000,AU$2)))))</f>
        <v/>
      </c>
      <c r="AI438" s="31">
        <f>IF(AH438=AQ$2,20,IF(AH438=AR$2,15,IF(AH438=AS$2,10,IF(AH438=AT$2,5,IF(AH438=AU$2,0)))))</f>
        <v/>
      </c>
      <c r="AJ438" s="284" t="n">
        <v>33</v>
      </c>
      <c r="AK438" s="31">
        <f>IF(AJ438&gt;84,20,IF(AJ438&gt;80,15,IF(AJ438&gt;75,10,IF(AJ438&gt;70,5,IF(AJ438&gt;49,0,IF(AJ438&lt;1,0,IF(AJ438&lt;20,-20,IF(AJ438&lt;30,-15,IF(AJ438&lt;40,-10,IF(AJ438&lt;50,-5))))))))))</f>
        <v/>
      </c>
      <c r="AL438" s="22" t="n"/>
      <c r="AM438" s="371" t="inlineStr">
        <is>
          <t>B</t>
        </is>
      </c>
      <c r="AN438" s="22">
        <f>IF(AM438=$AN$1,20,IF(AM438=$AO$1,17,IF(AM438=$AP$1,12,IF(AM438=$AQ$1,5,IF(AM438=$AR$1,0)))))</f>
        <v/>
      </c>
      <c r="AP438" s="31" t="n"/>
      <c r="AQ438" s="239" t="inlineStr">
        <is>
          <t>Bullish</t>
        </is>
      </c>
      <c r="AR438" s="548">
        <f>IF(AQ438=$AS$1,20,IF(AQ438=$AU$1,18,IF(AQ438=$AW$1,14,IF(AQ438=$AY$1,10,IF(AQ438=$BA$1,5,IF(AQ438=$BC$1,0,IF(AQ438=$BD$1,-2.5)))))))</f>
        <v/>
      </c>
      <c r="AS438" s="189" t="n">
        <v>0.28</v>
      </c>
      <c r="AT438" s="22">
        <f>IF(AS438&lt;1,5,IF(AS438&lt;2,0,IF(AS438&gt;2,-5, IF(AS438=0,5,IF(AS438&lt;0,-7)))))</f>
        <v/>
      </c>
      <c r="AU438" s="189" t="inlineStr">
        <is>
          <t>N/A</t>
        </is>
      </c>
      <c r="AV438" s="22">
        <f>IF(AU438&lt;0,-7,IF(AU438&lt;15,5,IF(AU438&lt;25,2,IF(AU438=25,-5,IF(AU438&gt;25,0)))))</f>
        <v/>
      </c>
      <c r="AW438" s="189" t="inlineStr">
        <is>
          <t xml:space="preserve">N/A </t>
        </is>
      </c>
      <c r="AX438" s="22">
        <f>IF(AW438=1,5,IF(AW438&lt;1,5,IF(AW438&gt;1,0)))</f>
        <v/>
      </c>
      <c r="AY438" s="178" t="inlineStr">
        <is>
          <t>V Bearish</t>
        </is>
      </c>
      <c r="AZ438" s="189">
        <f>IF(AY438=$AS$1,20,IF(AY438=$AU$1,18,IF(AY438=$AW$1,14,IF(AY438=$AY$1,10,IF(AY438=$BA$1,5,IF(AY438=$BC$1,0,IF(AY438=$BD$1,-2.5)))))))</f>
        <v/>
      </c>
      <c r="BA438" s="18" t="n">
        <v>3.062</v>
      </c>
      <c r="BB438" s="548">
        <f>IF(BA438&gt;0.05,2,IF(BA438&gt;0,1,IF(BA438&lt;-0.05,-1,IF(BA438&lt;0.1,-2))))</f>
        <v/>
      </c>
      <c r="BC438" s="554" t="n">
        <v>45657</v>
      </c>
      <c r="BD438" s="22" t="n">
        <v>7.64</v>
      </c>
      <c r="BE438" s="22">
        <f>X438</f>
        <v/>
      </c>
      <c r="BF438" s="18">
        <f>IF(BD438&gt;0,(BE438-BD438)/BD438,0)</f>
        <v/>
      </c>
      <c r="BG438" s="548">
        <f>IF(BF438&gt;0.05,4,IF(BF438&gt;0,2,IF(BF438&lt;-0.05,-2,IF(BF438&lt;0.1,-4))))</f>
        <v/>
      </c>
      <c r="BH438" s="225" t="n">
        <v>9</v>
      </c>
      <c r="BI438" s="225">
        <f>BH438*M525</f>
        <v/>
      </c>
      <c r="BJ438" s="225">
        <f>IF(BH438&gt;5,-1,IF(BH438&gt;4,0,IF(BH438&gt;3,1,IF(BH438&gt;2,2,IF(BH438&gt;1,2, IF(BH438=0,2,IF(BH438&lt;-5,-2,IF(BH438&lt;4,2,IF(BH438&lt;0,1)))))))))</f>
        <v/>
      </c>
      <c r="BK438" s="31" t="n">
        <v>-23</v>
      </c>
      <c r="BL438" s="31">
        <f>BK438*M525</f>
        <v/>
      </c>
      <c r="BM438" s="548">
        <f>IF(BK438&gt;40,4,IF(BK438&gt;30,3.5,IF(BK438&gt;20,3,IF(BK438&gt;10,2,IF(BK438&gt;0,1,IF(BK438=0,0.5,IF(BK438&lt;-40,-4,IF(BK438&lt;-30,-3,IF(BK438&lt;-20,-2.5,IF(BK438&lt;-10,-2,IF(BK438&lt;0,0)))))))))))</f>
        <v/>
      </c>
      <c r="BN438" s="61" t="n">
        <v>18</v>
      </c>
      <c r="BO438" s="61">
        <f>BN438*M438</f>
        <v/>
      </c>
      <c r="BP438" s="548">
        <f>IF(BN438&lt;10,5,IF(BN438&lt;20,4,IF(BN438&lt;30,3,IF(BN438&lt;40,2,IF(BN438&lt;50,1,IF(BN438=50,0,IF(BN438&gt;90,-5,IF(BN438&gt;80,-4,IF(BN438&gt;70,-3,IF(BN438&gt;60,-2,IF(BN438&gt;50,-1,0)))))))))))</f>
        <v/>
      </c>
      <c r="BQ438" s="206" t="n"/>
      <c r="BR438" s="61" t="n">
        <v>0.84</v>
      </c>
      <c r="BS438" s="337">
        <f>BR438*M438</f>
        <v/>
      </c>
      <c r="BT438" s="225">
        <f>IF(BR438=1,20,IF(BR438&gt;0.9,16,IF(BR438&gt;0.8,12,IF(BR438&gt;0.7,8,IF(BR438&gt;0.6,4,IF(BR438&gt;0.5,0,IF(BR438&gt;0.4,-1,IF(BR438&gt;0.3,-2,IF(BR438&gt;0.2,-3,IF(BR438&gt;0.1,-4,IF(BR438&gt;0,-5,IF(BR438=0,-5))))))))))))</f>
        <v/>
      </c>
      <c r="BU438" s="61" t="n"/>
      <c r="BV438" s="548" t="inlineStr">
        <is>
          <t>Bull</t>
        </is>
      </c>
      <c r="BW438" s="548">
        <f>IF(BV438=$BZ$1,8,IF(BV438=$CA$1,4,IF(BV438=$CB$1,0,IF(BV438=$CC$1,-4,IF(BV438=$CE$1,-8)))))</f>
        <v/>
      </c>
      <c r="BX438" s="206" t="inlineStr">
        <is>
          <t>˄</t>
        </is>
      </c>
      <c r="BY438" s="206">
        <f>IF(BX438=BR$1,5,IF(BX438=BV$1,0,IF(BX438=BX$1,-5)))</f>
        <v/>
      </c>
      <c r="BZ438" s="554" t="n"/>
      <c r="CA438" s="548" t="inlineStr">
        <is>
          <t>S Buy</t>
        </is>
      </c>
      <c r="CB438" s="61" t="n"/>
      <c r="CC438" s="61" t="n"/>
      <c r="CD438" s="332" t="n"/>
      <c r="CL438" s="332" t="n"/>
      <c r="CR438" t="inlineStr">
        <is>
          <t>APLD</t>
        </is>
      </c>
    </row>
    <row r="439">
      <c r="B439" s="246" t="n"/>
      <c r="C439" s="246" t="n"/>
      <c r="D439" s="246" t="n"/>
      <c r="E439" s="246" t="n"/>
      <c r="F439" s="246" t="n"/>
      <c r="G439" s="246" t="n"/>
      <c r="H439" s="246" t="n"/>
      <c r="I439" s="246" t="n"/>
      <c r="J439" s="246" t="n"/>
      <c r="K439" s="246" t="n"/>
      <c r="L439" s="270" t="n"/>
      <c r="M439" s="358" t="n"/>
      <c r="N439" s="335" t="n"/>
      <c r="O439" s="246" t="n"/>
      <c r="P439" s="246" t="n"/>
      <c r="Q439" s="246" t="n"/>
      <c r="R439" s="246" t="n"/>
      <c r="S439" s="249">
        <f>IF(BN439&lt;30,$BX$1,IF(BN439&gt;70,$BR$1,$BV$1))</f>
        <v/>
      </c>
      <c r="T439" s="324" t="n"/>
      <c r="U439" s="547" t="inlineStr">
        <is>
          <t>GENI</t>
        </is>
      </c>
      <c r="V439" t="inlineStr">
        <is>
          <t>Genius Sports Limited</t>
        </is>
      </c>
      <c r="X439" s="80" t="n">
        <v>12.03</v>
      </c>
      <c r="Y439" s="189" t="n"/>
      <c r="Z439" s="189" t="n"/>
      <c r="AA439" s="22">
        <f>AN439+AP439+AR439+AZ439+BB439+BG439+BJ439+BM439+BT439+BW439+BY439+AC439+AI439+BP439+AK439</f>
        <v/>
      </c>
      <c r="AB439" s="336">
        <f>IF(X439&gt;0,AB$437,0)</f>
        <v/>
      </c>
      <c r="AC439" s="337">
        <f>IF(AB439&gt;0,AC$437,0)</f>
        <v/>
      </c>
      <c r="AD439" s="366">
        <f>AB439*M521</f>
        <v/>
      </c>
      <c r="AE439" s="337">
        <f>AC439*M521</f>
        <v/>
      </c>
      <c r="AF439" s="332" t="n">
        <v>162395</v>
      </c>
      <c r="AG439" s="332" t="n">
        <v>1363</v>
      </c>
      <c r="AH439" s="225">
        <f>IF(AF439&gt;2500000,AQ$2,IF(AF439&gt;1000000,AR$2,IF(AF439&gt;750000,AS$2,IF(AF439&gt;500000,AT$2,IF(AF439&lt;500000,AU$2)))))</f>
        <v/>
      </c>
      <c r="AI439" s="31">
        <f>IF(AH439=AQ$2,20,IF(AH439=AR$2,15,IF(AH439=AS$2,10,IF(AH439=AT$2,5,IF(AH439=AU$2,0)))))</f>
        <v/>
      </c>
      <c r="AJ439" s="284" t="n">
        <v>47</v>
      </c>
      <c r="AK439" s="31">
        <f>IF(AJ439&gt;84,20,IF(AJ439&gt;80,15,IF(AJ439&gt;75,10,IF(AJ439&gt;70,5,IF(AJ439&gt;49,0,IF(AJ439&lt;1,0,IF(AJ439&lt;20,-20,IF(AJ439&lt;30,-15,IF(AJ439&lt;40,-10,IF(AJ439&lt;50,-5))))))))))</f>
        <v/>
      </c>
      <c r="AL439" s="22" t="n"/>
      <c r="AM439" s="371" t="inlineStr">
        <is>
          <t>B</t>
        </is>
      </c>
      <c r="AN439" s="22">
        <f>IF(AM439=$AN$1,20,IF(AM439=$AO$1,17,IF(AM439=$AP$1,12,IF(AM439=$AQ$1,5,IF(AM439=$AR$1,0)))))</f>
        <v/>
      </c>
      <c r="AP439" s="31" t="n"/>
      <c r="AQ439" s="273" t="inlineStr">
        <is>
          <t>Bearish</t>
        </is>
      </c>
      <c r="AR439" s="548">
        <f>IF(AQ439=$AS$1,20,IF(AQ439=$AU$1,18,IF(AQ439=$AW$1,14,IF(AQ439=$AY$1,10,IF(AQ439=$BA$1,5,IF(AQ439=$BC$1,0,IF(AQ439=$BD$1,-2.5)))))))</f>
        <v/>
      </c>
      <c r="AS439" s="189" t="n">
        <v>0.04</v>
      </c>
      <c r="AT439" s="22">
        <f>IF(AS439&lt;1,5,IF(AS439&lt;2,0,IF(AS439&gt;2,-5, IF(AS439=0,5,IF(AS439&lt;0,-7)))))</f>
        <v/>
      </c>
      <c r="AU439" s="189" t="n">
        <v>37.06</v>
      </c>
      <c r="AV439" s="22">
        <f>IF(AU439&lt;0,-7,IF(AU439&lt;15,5,IF(AU439&lt;25,2,IF(AU439=25,-5,IF(AU439&gt;25,0)))))</f>
        <v/>
      </c>
      <c r="AW439" s="189" t="inlineStr">
        <is>
          <t xml:space="preserve">N/A </t>
        </is>
      </c>
      <c r="AX439" s="22">
        <f>IF(AW439=1,5,IF(AW439&lt;1,5,IF(AW439&gt;1,0)))</f>
        <v/>
      </c>
      <c r="AY439" s="178" t="inlineStr">
        <is>
          <t>V Bearish</t>
        </is>
      </c>
      <c r="AZ439" s="189">
        <f>IF(AY439=$AS$1,20,IF(AY439=$AU$1,18,IF(AY439=$AW$1,14,IF(AY439=$AY$1,10,IF(AY439=$BA$1,5,IF(AY439=$BC$1,0,IF(AY439=$BD$1,-2.5)))))))</f>
        <v/>
      </c>
      <c r="BA439" s="18" t="n">
        <v>0.666</v>
      </c>
      <c r="BB439" s="548">
        <f>IF(BA439&gt;0.05,2,IF(BA439&gt;0,1,IF(BA439&lt;-0.05,-1,IF(BA439&lt;0.1,-2))))</f>
        <v/>
      </c>
      <c r="BC439" s="554" t="n">
        <v>45291</v>
      </c>
      <c r="BD439" s="22" t="n">
        <v>8.65</v>
      </c>
      <c r="BE439" s="22">
        <f>X439</f>
        <v/>
      </c>
      <c r="BF439" s="18">
        <f>IF(BD439&gt;0,(BE439-BD439)/BD439,0)</f>
        <v/>
      </c>
      <c r="BG439" s="548">
        <f>IF(BF439&gt;0.05,4,IF(BF439&gt;0,2,IF(BF439&lt;-0.05,-2,IF(BF439&lt;0.1,-4))))</f>
        <v/>
      </c>
      <c r="BH439" s="225" t="n">
        <v>-0.5</v>
      </c>
      <c r="BI439" s="225">
        <f>BH439*M521</f>
        <v/>
      </c>
      <c r="BJ439" s="225">
        <f>IF(BH439&gt;5,-1,IF(BH439&gt;4,0,IF(BH439&gt;3,1,IF(BH439&gt;2,2,IF(BH439&gt;1,2, IF(BH439=0,2,IF(BH439&lt;-5,-2,IF(BH439&lt;4,2,IF(BH439&lt;0,1)))))))))</f>
        <v/>
      </c>
      <c r="BK439" s="31" t="n">
        <v>-3</v>
      </c>
      <c r="BL439" s="31">
        <f>BK439*M521</f>
        <v/>
      </c>
      <c r="BM439" s="548">
        <f>IF(BK439&gt;40,4,IF(BK439&gt;30,3.5,IF(BK439&gt;20,3,IF(BK439&gt;10,2,IF(BK439&gt;0,1,IF(BK439=0,0.5,IF(BK439&lt;-40,-4,IF(BK439&lt;-30,-3,IF(BK439&lt;-20,-2.5,IF(BK439&lt;-10,-2,IF(BK439&lt;0,0)))))))))))</f>
        <v/>
      </c>
      <c r="BN439" s="61" t="n">
        <v>85</v>
      </c>
      <c r="BO439" s="61">
        <f>BN439*M439</f>
        <v/>
      </c>
      <c r="BP439" s="548">
        <f>IF(BN439&lt;10,5,IF(BN439&lt;20,4,IF(BN439&lt;30,3,IF(BN439&lt;40,2,IF(BN439&lt;50,1,IF(BN439=50,0,IF(BN439&gt;90,-5,IF(BN439&gt;80,-4,IF(BN439&gt;70,-3,IF(BN439&gt;60,-2,IF(BN439&gt;50,-1,0)))))))))))</f>
        <v/>
      </c>
      <c r="BQ439" s="206" t="n"/>
      <c r="BR439" s="61" t="n">
        <v>0.42</v>
      </c>
      <c r="BS439" s="337">
        <f>BR439*M439</f>
        <v/>
      </c>
      <c r="BT439" s="225">
        <f>IF(BR439=1,20,IF(BR439&gt;0.9,16,IF(BR439&gt;0.8,12,IF(BR439&gt;0.7,8,IF(BR439&gt;0.6,4,IF(BR439&gt;0.5,0,IF(BR439&gt;0.4,-1,IF(BR439&gt;0.3,-2,IF(BR439&gt;0.2,-3,IF(BR439&gt;0.1,-4,IF(BR439&gt;0,-5,IF(BR439=0,-5))))))))))))</f>
        <v/>
      </c>
      <c r="BU439" s="61" t="n"/>
      <c r="BV439" s="548" t="inlineStr">
        <is>
          <t>Bear</t>
        </is>
      </c>
      <c r="BW439" s="548">
        <f>IF(BV439=$BZ$1,8,IF(BV439=$CA$1,4,IF(BV439=$CB$1,0,IF(BV439=$CC$1,-4,IF(BV439=$CE$1,-8)))))</f>
        <v/>
      </c>
      <c r="BX439" s="206">
        <f>BX1</f>
        <v/>
      </c>
      <c r="BY439" s="206">
        <f>IF(BX439=BR$1,5,IF(BX439=BV$1,0,IF(BX439=BX$1,-5)))</f>
        <v/>
      </c>
      <c r="BZ439" s="554" t="n">
        <v>45965</v>
      </c>
      <c r="CA439" s="548" t="inlineStr">
        <is>
          <t>S Buy</t>
        </is>
      </c>
      <c r="CB439" s="61" t="n">
        <v>7.35</v>
      </c>
      <c r="CC439" s="61" t="n">
        <v>8</v>
      </c>
      <c r="CD439" s="332" t="n"/>
      <c r="CE439" t="inlineStr">
        <is>
          <t>IT</t>
        </is>
      </c>
      <c r="CF439" t="inlineStr">
        <is>
          <t>Software &amp; Services</t>
        </is>
      </c>
      <c r="CG439" t="inlineStr">
        <is>
          <t>IT Services</t>
        </is>
      </c>
      <c r="CH439" t="inlineStr">
        <is>
          <t>Internet Services &amp; Infrastructure</t>
        </is>
      </c>
      <c r="CL439" s="332" t="n"/>
      <c r="CR439" t="inlineStr">
        <is>
          <t>GENI</t>
        </is>
      </c>
    </row>
    <row r="440">
      <c r="B440" s="246" t="n"/>
      <c r="C440" s="246" t="n"/>
      <c r="D440" s="246" t="n"/>
      <c r="E440" s="246" t="n"/>
      <c r="F440" s="246" t="n"/>
      <c r="G440" s="246" t="n"/>
      <c r="H440" s="246" t="n"/>
      <c r="I440" s="246" t="n"/>
      <c r="J440" s="246" t="n"/>
      <c r="K440" s="246" t="n"/>
      <c r="L440" s="270" t="n"/>
      <c r="M440" s="358" t="n"/>
      <c r="N440" s="335" t="n"/>
      <c r="O440" s="246" t="n"/>
      <c r="P440" s="246" t="n"/>
      <c r="Q440" s="246" t="n"/>
      <c r="R440" s="246" t="n"/>
      <c r="S440" s="249">
        <f>IF(BN440&lt;30,$BX$1,IF(BN440&gt;70,$BR$1,$BV$1))</f>
        <v/>
      </c>
      <c r="T440" s="236" t="n"/>
      <c r="U440" s="547" t="inlineStr">
        <is>
          <t>INOD</t>
        </is>
      </c>
      <c r="V440" t="inlineStr">
        <is>
          <t>Innodata Inc.</t>
        </is>
      </c>
      <c r="X440" s="80" t="n">
        <v>76.65000000000001</v>
      </c>
      <c r="Y440" s="189" t="n"/>
      <c r="Z440" s="189" t="n"/>
      <c r="AA440" s="22">
        <f>AN440+AP440+AR440+AZ440+BB440+BG440+BJ440+BM440+BT440+BW440+BY440+AC440+AI440+BP440+AK440</f>
        <v/>
      </c>
      <c r="AB440" s="336">
        <f>IF(X440&gt;0,AB$437,0)</f>
        <v/>
      </c>
      <c r="AC440" s="337">
        <f>IF(AB440&gt;0,AC$437,0)</f>
        <v/>
      </c>
      <c r="AD440" s="366">
        <f>AB440*M527</f>
        <v/>
      </c>
      <c r="AE440" s="337">
        <f>AC440*M527</f>
        <v/>
      </c>
      <c r="AF440" s="332" t="n"/>
      <c r="AG440" s="332" t="n"/>
      <c r="AH440" s="225">
        <f>IF(AF440&gt;2500000,AQ$2,IF(AF440&gt;1000000,AR$2,IF(AF440&gt;750000,AS$2,IF(AF440&gt;500000,AT$2,IF(AF440&lt;500000,AU$2)))))</f>
        <v/>
      </c>
      <c r="AI440" s="31">
        <f>IF(AH440=AQ$2,20,IF(AH440=AR$2,15,IF(AH440=AS$2,10,IF(AH440=AT$2,5,IF(AH440=AU$2,0)))))</f>
        <v/>
      </c>
      <c r="AJ440" s="284" t="n">
        <v>70</v>
      </c>
      <c r="AK440" s="31">
        <f>IF(AJ440&gt;84,20,IF(AJ440&gt;80,15,IF(AJ440&gt;75,10,IF(AJ440&gt;70,5,IF(AJ440&gt;49,0,IF(AJ440&lt;1,0,IF(AJ440&lt;20,-20,IF(AJ440&lt;30,-15,IF(AJ440&lt;40,-10,IF(AJ440&lt;50,-5))))))))))</f>
        <v/>
      </c>
      <c r="AL440" s="22" t="n"/>
      <c r="AM440" s="371" t="inlineStr">
        <is>
          <t>B</t>
        </is>
      </c>
      <c r="AN440" s="22">
        <f>IF(AM440=$AN$1,20,IF(AM440=$AO$1,17,IF(AM440=$AP$1,12,IF(AM440=$AQ$1,5,IF(AM440=$AR$1,0)))))</f>
        <v/>
      </c>
      <c r="AP440" s="31" t="n"/>
      <c r="AQ440" s="271" t="inlineStr">
        <is>
          <t>Neutral-</t>
        </is>
      </c>
      <c r="AR440" s="548">
        <f>IF(AQ440=$AS$1,20,IF(AQ440=$AU$1,18,IF(AQ440=$AW$1,14,IF(AQ440=$AY$1,10,IF(AQ440=$BA$1,5,IF(AQ440=$BC$1,0,IF(AQ440=$BD$1,-2.5)))))))</f>
        <v/>
      </c>
      <c r="AS440" s="189" t="n">
        <v>0.04</v>
      </c>
      <c r="AT440" s="22">
        <f>IF(AS440&lt;1,5,IF(AS440&lt;2,0,IF(AS440&gt;2,-5, IF(AS440=0,5,IF(AS440&lt;0,-7)))))</f>
        <v/>
      </c>
      <c r="AU440" s="189" t="n">
        <v>58.65</v>
      </c>
      <c r="AV440" s="22">
        <f>IF(AU440&lt;0,-7,IF(AU440&lt;15,5,IF(AU440&lt;25,2,IF(AU440=25,-5,IF(AU440&gt;25,0)))))</f>
        <v/>
      </c>
      <c r="AW440" s="189" t="n">
        <v>2.67</v>
      </c>
      <c r="AX440" s="22">
        <f>IF(AW440=1,5,IF(AW440&lt;1,5,IF(AW440&gt;1,0)))</f>
        <v/>
      </c>
      <c r="AY440" s="178" t="inlineStr">
        <is>
          <t>V Bearish</t>
        </is>
      </c>
      <c r="AZ440" s="189">
        <f>IF(AY440=$AS$1,20,IF(AY440=$AU$1,18,IF(AY440=$AW$1,14,IF(AY440=$AY$1,10,IF(AY440=$BA$1,5,IF(AY440=$BC$1,0,IF(AY440=$BD$1,-2.5)))))))</f>
        <v/>
      </c>
      <c r="BA440" s="18" t="n">
        <v>3.001</v>
      </c>
      <c r="BB440" s="548">
        <f>IF(BA440&gt;0.05,2,IF(BA440&gt;0,1,IF(BA440&lt;-0.05,-1,IF(BA440&lt;0.1,-2))))</f>
        <v/>
      </c>
      <c r="BC440" s="554" t="n">
        <v>45657</v>
      </c>
      <c r="BD440" s="22" t="n">
        <v>39.52</v>
      </c>
      <c r="BE440" s="22">
        <f>X440</f>
        <v/>
      </c>
      <c r="BF440" s="18">
        <f>IF(BD440&gt;0,(BE440-BD440)/BD440,0)</f>
        <v/>
      </c>
      <c r="BG440" s="548">
        <f>IF(BF440&gt;0.05,4,IF(BF440&gt;0,2,IF(BF440&lt;-0.05,-2,IF(BF440&lt;0.1,-4))))</f>
        <v/>
      </c>
      <c r="BH440" s="225" t="n">
        <v>7</v>
      </c>
      <c r="BI440" s="225">
        <f>BH440*M527</f>
        <v/>
      </c>
      <c r="BJ440" s="225">
        <f>IF(BH440&gt;5,-1,IF(BH440&gt;4,0,IF(BH440&gt;3,1,IF(BH440&gt;2,2,IF(BH440&gt;1,2, IF(BH440=0,2,IF(BH440&lt;-5,-2,IF(BH440&lt;4,2,IF(BH440&lt;0,1)))))))))</f>
        <v/>
      </c>
      <c r="BK440" s="31" t="n">
        <v>5</v>
      </c>
      <c r="BL440" s="31">
        <f>BK440*M527</f>
        <v/>
      </c>
      <c r="BM440" s="548">
        <f>IF(BK440&gt;40,4,IF(BK440&gt;30,3.5,IF(BK440&gt;20,3,IF(BK440&gt;10,2,IF(BK440&gt;0,1,IF(BK440=0,0.5,IF(BK440&lt;-40,-4,IF(BK440&lt;-30,-3,IF(BK440&lt;-20,-2.5,IF(BK440&lt;-10,-2,IF(BK440&lt;0,0)))))))))))</f>
        <v/>
      </c>
      <c r="BN440" s="61" t="n">
        <v>8</v>
      </c>
      <c r="BO440" s="61">
        <f>BN440*M440</f>
        <v/>
      </c>
      <c r="BP440" s="548">
        <f>IF(BN440&lt;10,5,IF(BN440&lt;20,4,IF(BN440&lt;30,3,IF(BN440&lt;40,2,IF(BN440&lt;50,1,IF(BN440=50,0,IF(BN440&gt;90,-5,IF(BN440&gt;80,-4,IF(BN440&gt;70,-3,IF(BN440&gt;60,-2,IF(BN440&gt;50,-1,0)))))))))))</f>
        <v/>
      </c>
      <c r="BQ440" s="206" t="n"/>
      <c r="BR440" s="61" t="n">
        <v>0.68</v>
      </c>
      <c r="BS440" s="337">
        <f>BR440*M440</f>
        <v/>
      </c>
      <c r="BT440" s="225">
        <f>IF(BR440=1,20,IF(BR440&gt;0.9,16,IF(BR440&gt;0.8,12,IF(BR440&gt;0.7,8,IF(BR440&gt;0.6,4,IF(BR440&gt;0.5,0,IF(BR440&gt;0.4,-1,IF(BR440&gt;0.3,-2,IF(BR440&gt;0.2,-3,IF(BR440&gt;0.1,-4,IF(BR440&gt;0,-5,IF(BR440=0,-5))))))))))))</f>
        <v/>
      </c>
      <c r="BU440" s="61" t="n"/>
      <c r="BV440" s="548" t="inlineStr">
        <is>
          <t>V Bull</t>
        </is>
      </c>
      <c r="BW440" s="548">
        <f>IF(BV440=$BZ$1,8,IF(BV440=$CA$1,4,IF(BV440=$CB$1,0,IF(BV440=$CC$1,-4,IF(BV440=$CE$1,-8)))))</f>
        <v/>
      </c>
      <c r="BX440" s="206" t="inlineStr">
        <is>
          <t>˄</t>
        </is>
      </c>
      <c r="BY440" s="206">
        <f>IF(BX440=BR$1,5,IF(BX440=BV$1,0,IF(BX440=BX$1,-5)))</f>
        <v/>
      </c>
      <c r="BZ440" s="554" t="n">
        <v>45967</v>
      </c>
      <c r="CA440" s="548" t="inlineStr">
        <is>
          <t>S Buy</t>
        </is>
      </c>
      <c r="CB440" s="61" t="n"/>
      <c r="CC440" s="61" t="n"/>
      <c r="CD440" s="61" t="n"/>
      <c r="CE440" t="inlineStr">
        <is>
          <t>IT</t>
        </is>
      </c>
      <c r="CF440" t="inlineStr">
        <is>
          <t>Software &amp; Services</t>
        </is>
      </c>
      <c r="CG440" t="inlineStr">
        <is>
          <t>IT Services</t>
        </is>
      </c>
      <c r="CH440" t="inlineStr">
        <is>
          <t>IT Consulting &amp; Other Services</t>
        </is>
      </c>
      <c r="CL440" s="332" t="n"/>
      <c r="CR440" t="inlineStr">
        <is>
          <t>INOD</t>
        </is>
      </c>
    </row>
    <row r="441">
      <c r="B441" s="246" t="n"/>
      <c r="C441" s="246" t="n"/>
      <c r="D441" s="246" t="n"/>
      <c r="E441" s="246" t="n"/>
      <c r="F441" s="246" t="n"/>
      <c r="G441" s="246" t="n"/>
      <c r="H441" s="246" t="n"/>
      <c r="I441" s="246" t="n"/>
      <c r="J441" s="246" t="n"/>
      <c r="K441" s="246" t="n"/>
      <c r="L441" s="270" t="n"/>
      <c r="M441" s="358" t="n"/>
      <c r="N441" s="335" t="n"/>
      <c r="O441" s="246" t="n"/>
      <c r="P441" s="246" t="inlineStr">
        <is>
          <t>Watch</t>
        </is>
      </c>
      <c r="Q441" s="246" t="n"/>
      <c r="R441" s="246" t="n"/>
      <c r="S441" s="249">
        <f>IF(BN441&lt;30,$BX$1,IF(BN441&gt;70,$BR$1,$BV$1))</f>
        <v/>
      </c>
      <c r="T441" s="256" t="n"/>
      <c r="U441" s="547" t="inlineStr">
        <is>
          <t>SMCI</t>
        </is>
      </c>
      <c r="V441" s="191" t="inlineStr">
        <is>
          <t>Super Micro Computer, Inc.</t>
        </is>
      </c>
      <c r="W441" s="183" t="n"/>
      <c r="X441" s="80" t="n">
        <v>48.29</v>
      </c>
      <c r="Y441" s="189" t="n"/>
      <c r="Z441" s="189" t="n"/>
      <c r="AA441" s="22">
        <f>AN441+AP441+AR441+AZ441+BB441+BG441+BJ441+BM441+BT441+BW441+BY441+AC441+AI441+BP441+AK441</f>
        <v/>
      </c>
      <c r="AB441" s="336">
        <f>IF(X441&gt;0,AB$437,0)</f>
        <v/>
      </c>
      <c r="AC441" s="337">
        <f>IF(AB441&gt;0,AC$437,0)</f>
        <v/>
      </c>
      <c r="AD441" s="366">
        <f>AB441*M528</f>
        <v/>
      </c>
      <c r="AE441" s="337">
        <f>AC441*M528</f>
        <v/>
      </c>
      <c r="AF441" s="332" t="n">
        <v>3794814</v>
      </c>
      <c r="AG441" s="332" t="n">
        <v>127469</v>
      </c>
      <c r="AH441" s="225">
        <f>IF(AF441&gt;2500000,AQ$2,IF(AF441&gt;1000000,AR$2,IF(AF441&gt;750000,AS$2,IF(AF441&gt;500000,AT$2,IF(AF441&lt;500000,AU$2)))))</f>
        <v/>
      </c>
      <c r="AI441" s="31">
        <f>IF(AH441=AQ$2,20,IF(AH441=AR$2,15,IF(AH441=AS$2,10,IF(AH441=AT$2,5,IF(AH441=AU$2,0)))))</f>
        <v/>
      </c>
      <c r="AJ441" s="284" t="n">
        <v>49</v>
      </c>
      <c r="AK441" s="31">
        <f>IF(AJ441&gt;84,20,IF(AJ441&gt;80,15,IF(AJ441&gt;75,10,IF(AJ441&gt;70,5,IF(AJ441&gt;49,0,IF(AJ441&lt;1,0,IF(AJ441&lt;20,-20,IF(AJ441&lt;30,-15,IF(AJ441&lt;40,-10,IF(AJ441&lt;50,-5))))))))))</f>
        <v/>
      </c>
      <c r="AL441" s="22" t="n"/>
      <c r="AM441" s="550" t="inlineStr">
        <is>
          <t>C</t>
        </is>
      </c>
      <c r="AN441" s="22">
        <f>IF(AM441=$AN$1,20,IF(AM441=$AO$1,17,IF(AM441=$AP$1,12,IF(AM441=$AQ$1,5,IF(AM441=$AR$1,0)))))</f>
        <v/>
      </c>
      <c r="AP441" s="31" t="n"/>
      <c r="AQ441" s="177" t="inlineStr">
        <is>
          <t>Neutral+</t>
        </is>
      </c>
      <c r="AR441" s="548">
        <f>IF(AQ441=$AS$1,20,IF(AQ441=$AU$1,18,IF(AQ441=$AW$1,14,IF(AQ441=$AY$1,10,IF(AQ441=$BA$1,5,IF(AQ441=$BC$1,0,IF(AQ441=$BD$1,-2.5)))))))</f>
        <v/>
      </c>
      <c r="AS441" s="189" t="n">
        <v>0.79</v>
      </c>
      <c r="AT441" s="22">
        <f>IF(AS441&lt;1,5,IF(AS441&lt;2,0,IF(AS441&gt;2,-5, IF(AS441=0,5,IF(AS441&lt;0,-7)))))</f>
        <v/>
      </c>
      <c r="AU441" s="189" t="n">
        <v>29.86</v>
      </c>
      <c r="AV441" s="22">
        <f>IF(AU441&lt;0,-7,IF(AU441&lt;15,5,IF(AU441&lt;25,2,IF(AU441=25,-5,IF(AU441&gt;25,0)))))</f>
        <v/>
      </c>
      <c r="AW441" s="189" t="n">
        <v>1.41</v>
      </c>
      <c r="AX441" s="22">
        <f>IF(AW441=1,5,IF(AW441&lt;1,5,IF(AW441&gt;1,0)))</f>
        <v/>
      </c>
      <c r="AY441" s="239" t="inlineStr">
        <is>
          <t>Bullish</t>
        </is>
      </c>
      <c r="AZ441" s="189">
        <f>IF(AY441=$AS$1,20,IF(AY441=$AU$1,18,IF(AY441=$AW$1,14,IF(AY441=$AY$1,10,IF(AY441=$BA$1,5,IF(AY441=$BC$1,0,IF(AY441=$BD$1,-2.5)))))))</f>
        <v/>
      </c>
      <c r="BA441" s="18" t="n">
        <v>0.045</v>
      </c>
      <c r="BB441" s="548">
        <f>IF(BA441&gt;0.05,2,IF(BA441&gt;0,1,IF(BA441&lt;-0.05,-1,IF(BA441&lt;0.1,-2))))</f>
        <v/>
      </c>
      <c r="BC441" s="554" t="n">
        <v>45657</v>
      </c>
      <c r="BD441" s="22" t="n">
        <v>30.48</v>
      </c>
      <c r="BE441" s="22">
        <f>X441</f>
        <v/>
      </c>
      <c r="BF441" s="18">
        <f>IF(BD441&gt;0,(BE441-BD441)/BD441,0)</f>
        <v/>
      </c>
      <c r="BG441" s="548">
        <f>IF(BF441&gt;0.05,4,IF(BF441&gt;0,2,IF(BF441&lt;-0.05,-2,IF(BF441&lt;0.1,-4))))</f>
        <v/>
      </c>
      <c r="BH441" s="225" t="n">
        <v>1</v>
      </c>
      <c r="BI441" s="225">
        <f>BH441*M528</f>
        <v/>
      </c>
      <c r="BJ441" s="225">
        <f>IF(BH441&gt;5,-1,IF(BH441&gt;4,0,IF(BH441&gt;3,1,IF(BH441&gt;2,2,IF(BH441&gt;1,2, IF(BH441=0,2,IF(BH441&lt;-5,-2,IF(BH441&lt;4,2,IF(BH441&lt;0,1)))))))))</f>
        <v/>
      </c>
      <c r="BK441" s="31" t="n">
        <v>-8</v>
      </c>
      <c r="BL441" s="31">
        <f>BK441*M528</f>
        <v/>
      </c>
      <c r="BM441" s="548">
        <f>IF(BK441&gt;40,4,IF(BK441&gt;30,3.5,IF(BK441&gt;20,3,IF(BK441&gt;10,2,IF(BK441&gt;0,1,IF(BK441=0,0.5,IF(BK441&lt;-40,-4,IF(BK441&lt;-30,-3,IF(BK441&lt;-20,-2.5,IF(BK441&lt;-10,-2,IF(BK441&lt;0,0)))))))))))</f>
        <v/>
      </c>
      <c r="BN441" s="61" t="n">
        <v>12</v>
      </c>
      <c r="BO441" s="61">
        <f>BN441*M441</f>
        <v/>
      </c>
      <c r="BP441" s="548">
        <f>IF(BN441&lt;10,5,IF(BN441&lt;20,4,IF(BN441&lt;30,3,IF(BN441&lt;40,2,IF(BN441&lt;50,1,IF(BN441=50,0,IF(BN441&gt;90,-5,IF(BN441&gt;80,-4,IF(BN441&gt;70,-3,IF(BN441&gt;60,-2,IF(BN441&gt;50,-1,0)))))))))))</f>
        <v/>
      </c>
      <c r="BQ441" s="206" t="n"/>
      <c r="BR441" s="61" t="n">
        <v>0.43</v>
      </c>
      <c r="BS441" s="337">
        <f>BR441*M441</f>
        <v/>
      </c>
      <c r="BT441" s="225">
        <f>IF(BR441=1,20,IF(BR441&gt;0.9,16,IF(BR441&gt;0.8,12,IF(BR441&gt;0.7,8,IF(BR441&gt;0.6,4,IF(BR441&gt;0.5,0,IF(BR441&gt;0.4,-1,IF(BR441&gt;0.3,-2,IF(BR441&gt;0.2,-3,IF(BR441&gt;0.1,-4,IF(BR441&gt;0,-5,IF(BR441=0,-5))))))))))))</f>
        <v/>
      </c>
      <c r="BU441" s="61" t="n"/>
      <c r="BV441" s="548" t="inlineStr">
        <is>
          <t>Bull</t>
        </is>
      </c>
      <c r="BW441" s="548">
        <f>IF(BV441=$BZ$1,8,IF(BV441=$CA$1,4,IF(BV441=$CB$1,0,IF(BV441=$CC$1,-4,IF(BV441=$CE$1,-8)))))</f>
        <v/>
      </c>
      <c r="BX441" s="206">
        <f>BX1</f>
        <v/>
      </c>
      <c r="BY441" s="206">
        <f>IF(BX441=BR$1,5,IF(BX441=BV$1,0,IF(BX441=BX$1,-5)))</f>
        <v/>
      </c>
      <c r="BZ441" s="554" t="n">
        <v>45965</v>
      </c>
      <c r="CA441" s="548" t="inlineStr">
        <is>
          <t>Hold</t>
        </is>
      </c>
      <c r="CB441" s="61" t="n">
        <v>800</v>
      </c>
      <c r="CC441" s="61" t="n">
        <v>1150</v>
      </c>
      <c r="CD441" s="332" t="n"/>
      <c r="CE441" t="inlineStr">
        <is>
          <t>IT</t>
        </is>
      </c>
      <c r="CF441" t="inlineStr">
        <is>
          <t>Tech Hdwr/Equip and periph.</t>
        </is>
      </c>
      <c r="CG441" t="inlineStr">
        <is>
          <t>Tech Hdwr/Equip and periph.</t>
        </is>
      </c>
      <c r="CL441" s="332" t="n"/>
      <c r="CR441" t="inlineStr">
        <is>
          <t>SMCI</t>
        </is>
      </c>
    </row>
    <row r="442">
      <c r="B442" s="246" t="n"/>
      <c r="C442" s="246" t="n"/>
      <c r="D442" s="246" t="n"/>
      <c r="E442" s="246" t="n"/>
      <c r="F442" s="246" t="n"/>
      <c r="G442" s="246" t="n"/>
      <c r="H442" s="246" t="n"/>
      <c r="I442" s="246" t="n"/>
      <c r="J442" s="246" t="n"/>
      <c r="K442" s="246" t="n"/>
      <c r="L442" s="270" t="n"/>
      <c r="M442" s="358" t="n"/>
      <c r="N442" s="335" t="n"/>
      <c r="O442" s="246" t="n"/>
      <c r="P442" s="246" t="n"/>
      <c r="Q442" s="246" t="n"/>
      <c r="R442" s="246" t="n"/>
      <c r="S442" s="249">
        <f>IF(BN442&lt;30,$BX$1,IF(BN442&gt;70,$BR$1,$BV$1))</f>
        <v/>
      </c>
      <c r="T442" s="246" t="n"/>
      <c r="U442" s="547" t="inlineStr">
        <is>
          <t>IONQ</t>
        </is>
      </c>
      <c r="V442" t="inlineStr">
        <is>
          <t>IonQ, Inc.</t>
        </is>
      </c>
      <c r="X442" s="189" t="n">
        <v>60.3</v>
      </c>
      <c r="Y442" s="189" t="n"/>
      <c r="Z442" s="189" t="n"/>
      <c r="AA442" s="22">
        <f>AN442+AP442+AR442+AZ442+BB442+BG442+BJ442+BM442+BT442+BW442+BY442+AC442+AI442+BP442+AK442</f>
        <v/>
      </c>
      <c r="AB442" s="336">
        <f>IF(X442&gt;0,AB$437,0)</f>
        <v/>
      </c>
      <c r="AC442" s="337">
        <f>IF(AB442&gt;0,AC$437,0)</f>
        <v/>
      </c>
      <c r="AD442" s="366">
        <f>AB442*M529</f>
        <v/>
      </c>
      <c r="AE442" s="337">
        <f>AC442*M529</f>
        <v/>
      </c>
      <c r="AF442" s="332" t="n">
        <v>105791</v>
      </c>
      <c r="AG442" s="332" t="n"/>
      <c r="AH442" s="225">
        <f>IF(AF442&gt;2500000,AQ$2,IF(AF442&gt;1000000,AR$2,IF(AF442&gt;750000,AS$2,IF(AF442&gt;500000,AT$2,IF(AF442&lt;500000,AU$2)))))</f>
        <v/>
      </c>
      <c r="AI442" s="31">
        <f>IF(AH442=AQ$2,20,IF(AH442=AR$2,15,IF(AH442=AS$2,10,IF(AH442=AT$2,5,IF(AH442=AU$2,0)))))</f>
        <v/>
      </c>
      <c r="AJ442" s="284" t="n">
        <v>34</v>
      </c>
      <c r="AK442" s="31">
        <f>IF(AJ442&gt;84,20,IF(AJ442&gt;80,15,IF(AJ442&gt;75,10,IF(AJ442&gt;70,5,IF(AJ442&gt;49,0,IF(AJ442&lt;1,0,IF(AJ442&lt;20,-20,IF(AJ442&lt;30,-15,IF(AJ442&lt;40,-10,IF(AJ442&lt;50,-5))))))))))</f>
        <v/>
      </c>
      <c r="AL442" s="22" t="n"/>
      <c r="AM442" s="371" t="inlineStr">
        <is>
          <t>B</t>
        </is>
      </c>
      <c r="AN442" s="22">
        <f>IF(AM442=$AN$1,20,IF(AM442=$AO$1,17,IF(AM442=$AP$1,12,IF(AM442=$AQ$1,5,IF(AM442=$AR$1,0)))))</f>
        <v/>
      </c>
      <c r="AP442" s="31" t="n"/>
      <c r="AQ442" s="271" t="inlineStr">
        <is>
          <t>Neutral-</t>
        </is>
      </c>
      <c r="AR442" s="548">
        <f>IF(AQ442=$AS$1,20,IF(AQ442=$AU$1,18,IF(AQ442=$AW$1,14,IF(AQ442=$AY$1,10,IF(AQ442=$BA$1,5,IF(AQ442=$BC$1,0,IF(AQ442=$BD$1,-2.5)))))))</f>
        <v/>
      </c>
      <c r="AS442" s="189" t="n">
        <v>0.01</v>
      </c>
      <c r="AT442" s="22">
        <f>IF(AS442&lt;1,5,IF(AS442&lt;2,0,IF(AS442&gt;2,-5, IF(AS442=0,5,IF(AS442&lt;0,-7)))))</f>
        <v/>
      </c>
      <c r="AU442" s="189" t="n">
        <v>-35.15</v>
      </c>
      <c r="AV442" s="22">
        <f>IF(AU442&lt;0,-7,IF(AU442&lt;15,5,IF(AU442&lt;25,2,IF(AU442=25,-5,IF(AU442&gt;25,0)))))</f>
        <v/>
      </c>
      <c r="AW442" s="189" t="n">
        <v>-1.76</v>
      </c>
      <c r="AX442" s="22">
        <f>IF(AW442=1,5,IF(AW442&lt;1,5,IF(AW442&gt;1,0)))</f>
        <v/>
      </c>
      <c r="AY442" s="273" t="inlineStr">
        <is>
          <t>Bearish</t>
        </is>
      </c>
      <c r="AZ442" s="189">
        <f>IF(AY442=$AS$1,20,IF(AY442=$AU$1,18,IF(AY442=$AW$1,14,IF(AY442=$AY$1,10,IF(AY442=$BA$1,5,IF(AY442=$BC$1,0,IF(AY442=$BD$1,-2.5)))))))</f>
        <v/>
      </c>
      <c r="BA442" s="18" t="n">
        <v>2.838</v>
      </c>
      <c r="BB442" s="548">
        <f>IF(BA442&gt;0.05,2,IF(BA442&gt;0,1,IF(BA442&lt;-0.05,-1,IF(BA442&lt;0.1,-2))))</f>
        <v/>
      </c>
      <c r="BC442" s="554" t="n">
        <v>45657</v>
      </c>
      <c r="BD442" s="22" t="n">
        <v>41.77</v>
      </c>
      <c r="BE442" s="22">
        <f>X442</f>
        <v/>
      </c>
      <c r="BF442" s="18">
        <f>IF(BD442&gt;0,(BE442-BD442)/BD442,0)</f>
        <v/>
      </c>
      <c r="BG442" s="548">
        <f>IF(BF442&gt;0.05,4,IF(BF442&gt;0,2,IF(BF442&lt;-0.05,-2,IF(BF442&lt;0.1,-4))))</f>
        <v/>
      </c>
      <c r="BH442" s="225" t="n">
        <v>1</v>
      </c>
      <c r="BI442" s="225">
        <f>BH442*M529</f>
        <v/>
      </c>
      <c r="BJ442" s="225">
        <f>IF(BH442&gt;5,-1,IF(BH442&gt;4,0,IF(BH442&gt;3,1,IF(BH442&gt;2,2,IF(BH442&gt;1,2, IF(BH442=0,2,IF(BH442&lt;-5,-2,IF(BH442&lt;4,2,IF(BH442&lt;0,1)))))))))</f>
        <v/>
      </c>
      <c r="BK442" s="31" t="n">
        <v>-10</v>
      </c>
      <c r="BL442" s="31">
        <f>BK442*M529</f>
        <v/>
      </c>
      <c r="BM442" s="548">
        <f>IF(BK442&gt;40,4,IF(BK442&gt;30,3.5,IF(BK442&gt;20,3,IF(BK442&gt;10,2,IF(BK442&gt;0,1,IF(BK442=0,0.5,IF(BK442&lt;-40,-4,IF(BK442&lt;-30,-3,IF(BK442&lt;-20,-2.5,IF(BK442&lt;-10,-2,IF(BK442&lt;0,0)))))))))))</f>
        <v/>
      </c>
      <c r="BN442" s="61" t="n">
        <v>15</v>
      </c>
      <c r="BO442" s="61">
        <f>BN442*M442</f>
        <v/>
      </c>
      <c r="BP442" s="548">
        <f>IF(BN442&lt;10,5,IF(BN442&lt;20,4,IF(BN442&lt;30,3,IF(BN442&lt;40,2,IF(BN442&lt;50,1,IF(BN442=50,0,IF(BN442&gt;90,-5,IF(BN442&gt;80,-4,IF(BN442&gt;70,-3,IF(BN442&gt;60,-2,IF(BN442&gt;50,-1,0)))))))))))</f>
        <v/>
      </c>
      <c r="BQ442" s="206" t="n"/>
      <c r="BR442" s="61" t="n">
        <v>0.51</v>
      </c>
      <c r="BS442" s="337">
        <f>BR442*M442</f>
        <v/>
      </c>
      <c r="BT442" s="225">
        <f>IF(BR442=1,20,IF(BR442&gt;0.9,16,IF(BR442&gt;0.8,12,IF(BR442&gt;0.7,8,IF(BR442&gt;0.6,4,IF(BR442&gt;0.5,0,IF(BR442&gt;0.4,-1,IF(BR442&gt;0.3,-2,IF(BR442&gt;0.2,-3,IF(BR442&gt;0.1,-4,IF(BR442&gt;0,-5,IF(BR442=0,-5))))))))))))</f>
        <v/>
      </c>
      <c r="BU442" s="61" t="n"/>
      <c r="BV442" s="548" t="inlineStr">
        <is>
          <t>V Bear</t>
        </is>
      </c>
      <c r="BW442" s="548">
        <f>IF(BV442=$BZ$1,8,IF(BV442=$CA$1,4,IF(BV442=$CB$1,0,IF(BV442=$CC$1,-4,IF(BV442=$CE$1,-8)))))</f>
        <v/>
      </c>
      <c r="BX442" s="206">
        <f>BX1</f>
        <v/>
      </c>
      <c r="BY442" s="206">
        <f>IF(BX442=BR$1,5,IF(BX442=BV$1,0,IF(BX442=BX$1,-5)))</f>
        <v/>
      </c>
      <c r="BZ442" s="554" t="n">
        <v>45966</v>
      </c>
      <c r="CA442" s="548" t="inlineStr">
        <is>
          <t>Buy</t>
        </is>
      </c>
      <c r="CE442" t="inlineStr">
        <is>
          <t>IT</t>
        </is>
      </c>
      <c r="CF442" t="inlineStr">
        <is>
          <t>Tech Hdwr/Equip and periph.</t>
        </is>
      </c>
      <c r="CG442" t="inlineStr">
        <is>
          <t>Tech Hdwr/Equip and periph.</t>
        </is>
      </c>
      <c r="CI442" t="inlineStr">
        <is>
          <t>Quantum</t>
        </is>
      </c>
      <c r="CL442" s="332" t="n"/>
      <c r="CR442" t="inlineStr">
        <is>
          <t>IONQ</t>
        </is>
      </c>
    </row>
    <row r="443">
      <c r="B443" s="246" t="n"/>
      <c r="C443" s="246" t="n"/>
      <c r="D443" s="246" t="n"/>
      <c r="E443" s="246" t="n"/>
      <c r="F443" s="246" t="n"/>
      <c r="G443" s="246" t="n"/>
      <c r="H443" s="246" t="n"/>
      <c r="I443" s="246" t="n"/>
      <c r="J443" s="246" t="n"/>
      <c r="K443" s="246" t="n"/>
      <c r="L443" s="270" t="n"/>
      <c r="M443" s="358" t="n"/>
      <c r="N443" s="335" t="n"/>
      <c r="O443" s="246" t="n"/>
      <c r="P443" s="246" t="n"/>
      <c r="Q443" s="246" t="n"/>
      <c r="R443" s="246" t="n"/>
      <c r="S443" s="249">
        <f>IF(BN443&lt;30,$BX$1,IF(BN443&gt;70,$BR$1,$BV$1))</f>
        <v/>
      </c>
      <c r="T443" s="246" t="n"/>
      <c r="U443" s="547" t="inlineStr">
        <is>
          <t>ANET</t>
        </is>
      </c>
      <c r="V443" t="inlineStr">
        <is>
          <t>Arista Networks, Inc.</t>
        </is>
      </c>
      <c r="X443" s="80" t="n">
        <v>153.82</v>
      </c>
      <c r="Y443" s="189" t="n"/>
      <c r="Z443" s="189" t="n"/>
      <c r="AA443" s="22">
        <f>AN443+AP443+AR443+AZ443+BB443+BG443+BJ443+BM443+BT443+BW443+BY443+AC443+AI443+BP443+AK443</f>
        <v/>
      </c>
      <c r="AB443" s="336">
        <f>IF(X443&gt;0,AB$437,0)</f>
        <v/>
      </c>
      <c r="AC443" s="337">
        <f>IF(AB443&gt;0,AC$437,0)</f>
        <v/>
      </c>
      <c r="AD443" s="366">
        <f>AB443*M530</f>
        <v/>
      </c>
      <c r="AE443" s="337">
        <f>AC443*M530</f>
        <v/>
      </c>
      <c r="AF443" s="332" t="n">
        <v>1511357</v>
      </c>
      <c r="AG443" s="332" t="n">
        <v>568864</v>
      </c>
      <c r="AH443" s="225">
        <f>IF(AF443&gt;2500000,AQ$2,IF(AF443&gt;1000000,AR$2,IF(AF443&gt;750000,AS$2,IF(AF443&gt;500000,AT$2,IF(AF443&lt;500000,AU$2)))))</f>
        <v/>
      </c>
      <c r="AI443" s="31">
        <f>IF(AH443=AQ$2,20,IF(AH443=AR$2,15,IF(AH443=AS$2,10,IF(AH443=AT$2,5,IF(AH443=AU$2,0)))))</f>
        <v/>
      </c>
      <c r="AJ443" s="284" t="n">
        <v>79</v>
      </c>
      <c r="AK443" s="31">
        <f>IF(AJ443&gt;84,20,IF(AJ443&gt;80,15,IF(AJ443&gt;75,10,IF(AJ443&gt;70,5,IF(AJ443&gt;49,0,IF(AJ443&lt;1,0,IF(AJ443&lt;20,-20,IF(AJ443&lt;30,-15,IF(AJ443&lt;40,-10,IF(AJ443&lt;50,-5))))))))))</f>
        <v/>
      </c>
      <c r="AL443" s="22" t="n"/>
      <c r="AM443" s="371" t="inlineStr">
        <is>
          <t>B</t>
        </is>
      </c>
      <c r="AN443" s="22">
        <f>IF(AM443=$AN$1,20,IF(AM443=$AO$1,17,IF(AM443=$AP$1,12,IF(AM443=$AQ$1,5,IF(AM443=$AR$1,0)))))</f>
        <v/>
      </c>
      <c r="AP443" s="31" t="n"/>
      <c r="AQ443" s="176" t="inlineStr">
        <is>
          <t>V Bullish</t>
        </is>
      </c>
      <c r="AR443" s="548">
        <f>IF(AQ443=$AS$1,20,IF(AQ443=$AU$1,18,IF(AQ443=$AW$1,14,IF(AQ443=$AY$1,10,IF(AQ443=$BA$1,5,IF(AQ443=$BC$1,0,IF(AQ443=$BD$1,-2.5)))))))</f>
        <v/>
      </c>
      <c r="AS443" s="189" t="inlineStr">
        <is>
          <t>N/A</t>
        </is>
      </c>
      <c r="AT443" s="22">
        <f>IF(AS443&lt;1,5,IF(AS443&lt;2,0,IF(AS443&gt;2,-5, IF(AS443=0,5,IF(AS443&lt;0,-7)))))</f>
        <v/>
      </c>
      <c r="AU443" s="189" t="n">
        <v>59.38</v>
      </c>
      <c r="AV443" s="22">
        <f>IF(AU443&lt;0,-7,IF(AU443&lt;15,5,IF(AU443&lt;25,2,IF(AU443=25,-5,IF(AU443&gt;25,0)))))</f>
        <v/>
      </c>
      <c r="AW443" s="189" t="n">
        <v>2.73</v>
      </c>
      <c r="AX443" s="22">
        <f>IF(AW443=1,5,IF(AW443&lt;1,5,IF(AW443&gt;1,0)))</f>
        <v/>
      </c>
      <c r="AY443" s="178" t="inlineStr">
        <is>
          <t>V Bearish</t>
        </is>
      </c>
      <c r="AZ443" s="189">
        <f>IF(AY443=$AS$1,20,IF(AY443=$AU$1,18,IF(AY443=$AW$1,14,IF(AY443=$AY$1,10,IF(AY443=$BA$1,5,IF(AY443=$BC$1,0,IF(AY443=$BD$1,-2.5)))))))</f>
        <v/>
      </c>
      <c r="BA443" s="18" t="n">
        <v>0.556</v>
      </c>
      <c r="BB443" s="548">
        <f>IF(BA443&gt;0.05,2,IF(BA443&gt;0,1,IF(BA443&lt;-0.05,-1,IF(BA443&lt;0.1,-2))))</f>
        <v/>
      </c>
      <c r="BC443" s="554" t="n">
        <v>45291</v>
      </c>
      <c r="BD443" s="22" t="n">
        <v>235.51</v>
      </c>
      <c r="BE443" s="22">
        <f>X443</f>
        <v/>
      </c>
      <c r="BF443" s="18">
        <f>IF(BD443&gt;0,(BE443-BD443)/BD443,0)</f>
        <v/>
      </c>
      <c r="BG443" s="548">
        <f>IF(BF443&gt;0.05,4,IF(BF443&gt;0,2,IF(BF443&lt;-0.05,-2,IF(BF443&lt;0.1,-4))))</f>
        <v/>
      </c>
      <c r="BH443" s="225" t="n">
        <v>4</v>
      </c>
      <c r="BI443" s="225">
        <f>BH443*M530</f>
        <v/>
      </c>
      <c r="BJ443" s="225">
        <f>IF(BH443&gt;5,-1,IF(BH443&gt;4,0,IF(BH443&gt;3,1,IF(BH443&gt;2,2,IF(BH443&gt;1,2, IF(BH443=0,2,IF(BH443&lt;-5,-2,IF(BH443&lt;4,2,IF(BH443&lt;0,1)))))))))</f>
        <v/>
      </c>
      <c r="BK443" s="31" t="n">
        <v>-7</v>
      </c>
      <c r="BL443" s="31">
        <f>BK443*M530</f>
        <v/>
      </c>
      <c r="BM443" s="548">
        <f>IF(BK443&gt;40,4,IF(BK443&gt;30,3.5,IF(BK443&gt;20,3,IF(BK443&gt;10,2,IF(BK443&gt;0,1,IF(BK443=0,0.5,IF(BK443&lt;-40,-4,IF(BK443&lt;-30,-3,IF(BK443&lt;-20,-2.5,IF(BK443&lt;-10,-2,IF(BK443&lt;0,0)))))))))))</f>
        <v/>
      </c>
      <c r="BN443" s="61" t="n">
        <v>26</v>
      </c>
      <c r="BO443" s="61">
        <f>BN443*#REF!</f>
        <v/>
      </c>
      <c r="BP443" s="548">
        <f>IF(BN443&lt;10,5,IF(BN443&lt;20,4,IF(BN443&lt;30,3,IF(BN443&lt;40,2,IF(BN443&lt;50,1,IF(BN443=50,0,IF(BN443&gt;90,-5,IF(BN443&gt;80,-4,IF(BN443&gt;70,-3,IF(BN443&gt;60,-2,IF(BN443&gt;50,-1,0)))))))))))</f>
        <v/>
      </c>
      <c r="BQ443" s="206" t="n"/>
      <c r="BR443" s="61" t="n">
        <v>0.88</v>
      </c>
      <c r="BS443" s="337">
        <f>BR443*M443</f>
        <v/>
      </c>
      <c r="BT443" s="225">
        <f>IF(BR443=1,20,IF(BR443&gt;0.9,16,IF(BR443&gt;0.8,12,IF(BR443&gt;0.7,8,IF(BR443&gt;0.6,4,IF(BR443&gt;0.5,0,IF(BR443&gt;0.4,-1,IF(BR443&gt;0.3,-2,IF(BR443&gt;0.2,-3,IF(BR443&gt;0.1,-4,IF(BR443&gt;0,-5,IF(BR443=0,-5))))))))))))</f>
        <v/>
      </c>
      <c r="BU443" s="61" t="n"/>
      <c r="BV443" s="548" t="inlineStr">
        <is>
          <t>V Bull</t>
        </is>
      </c>
      <c r="BW443" s="548">
        <f>IF(BV443=$BZ$1,8,IF(BV443=$CA$1,4,IF(BV443=$CB$1,0,IF(BV443=$CC$1,-4,IF(BV443=$CE$1,-8)))))</f>
        <v/>
      </c>
      <c r="BX443" s="206" t="inlineStr">
        <is>
          <t>˄</t>
        </is>
      </c>
      <c r="BY443" s="206">
        <f>IF(BX443=BR$1,5,IF(BX443=BV$1,0,IF(BX443=BX$1,-5)))</f>
        <v/>
      </c>
      <c r="BZ443" s="554" t="n">
        <v>45965</v>
      </c>
      <c r="CA443" s="548" t="inlineStr">
        <is>
          <t>Buy</t>
        </is>
      </c>
      <c r="CB443" s="61" t="n"/>
      <c r="CC443" s="61" t="n"/>
      <c r="CD443" s="332" t="n"/>
      <c r="CE443" t="inlineStr">
        <is>
          <t>IT</t>
        </is>
      </c>
      <c r="CF443" t="inlineStr">
        <is>
          <t>Technology Hardware &amp; Equipment</t>
        </is>
      </c>
      <c r="CG443" t="inlineStr">
        <is>
          <t>Communications Equipment</t>
        </is>
      </c>
      <c r="CH443" t="inlineStr">
        <is>
          <t>Communications Equipment</t>
        </is>
      </c>
      <c r="CL443" s="332" t="n"/>
      <c r="CR443" t="inlineStr">
        <is>
          <t>ANET</t>
        </is>
      </c>
    </row>
    <row r="444">
      <c r="B444" s="246" t="n"/>
      <c r="C444" s="246" t="n"/>
      <c r="D444" s="246" t="n"/>
      <c r="E444" s="246" t="n"/>
      <c r="F444" s="246" t="n"/>
      <c r="G444" s="246" t="n"/>
      <c r="H444" s="246" t="n"/>
      <c r="I444" s="246" t="n"/>
      <c r="J444" s="246" t="n"/>
      <c r="K444" s="246" t="n"/>
      <c r="L444" s="270" t="n"/>
      <c r="M444" s="358" t="n"/>
      <c r="N444" s="335" t="n"/>
      <c r="O444" s="246" t="n"/>
      <c r="P444" s="246" t="n"/>
      <c r="Q444" s="246" t="n"/>
      <c r="R444" s="246" t="n"/>
      <c r="S444" s="249">
        <f>IF(BN444&lt;30,$BX$1,IF(BN444&gt;70,$BR$1,$BV$1))</f>
        <v/>
      </c>
      <c r="T444" s="266" t="n"/>
      <c r="U444" s="547" t="inlineStr">
        <is>
          <t>ALGM</t>
        </is>
      </c>
      <c r="V444" t="inlineStr">
        <is>
          <t>Allegro MicroSystems, Inc.</t>
        </is>
      </c>
      <c r="X444" s="189" t="n">
        <v>30.91</v>
      </c>
      <c r="Y444" s="189" t="n"/>
      <c r="Z444" s="189" t="n"/>
      <c r="AA444" s="22">
        <f>AN444+AP444+AR444+AZ444+BB444+BG444+BJ444+BM444+BT444+BW444+BY444+AC444+AI444+BP444+AK444</f>
        <v/>
      </c>
      <c r="AB444" s="336">
        <f>IF(X444&gt;0,AB$437,0)</f>
        <v/>
      </c>
      <c r="AC444" s="337">
        <f>IF(AB444&gt;0,AC$437,0)</f>
        <v/>
      </c>
      <c r="AD444" s="366">
        <f>AB444*M531</f>
        <v/>
      </c>
      <c r="AE444" s="337">
        <f>AC444*M531</f>
        <v/>
      </c>
      <c r="AF444" s="332" t="n">
        <v>207735</v>
      </c>
      <c r="AG444" s="332" t="n">
        <v>50770</v>
      </c>
      <c r="AH444" s="225">
        <f>IF(AF444&gt;2500000,AQ$2,IF(AF444&gt;1000000,AR$2,IF(AF444&gt;750000,AS$2,IF(AF444&gt;500000,AT$2,IF(AF444&lt;500000,AU$2)))))</f>
        <v/>
      </c>
      <c r="AI444" s="31">
        <f>IF(AH444=AQ$2,20,IF(AH444=AR$2,15,IF(AH444=AS$2,10,IF(AH444=AT$2,5,IF(AH444=AU$2,0)))))</f>
        <v/>
      </c>
      <c r="AJ444" s="284" t="n">
        <v>62</v>
      </c>
      <c r="AK444" s="31">
        <f>IF(AJ444&gt;84,20,IF(AJ444&gt;80,15,IF(AJ444&gt;75,10,IF(AJ444&gt;70,5,IF(AJ444&gt;49,0,IF(AJ444&lt;1,0,IF(AJ444&lt;20,-20,IF(AJ444&lt;30,-15,IF(AJ444&lt;40,-10,IF(AJ444&lt;50,-5))))))))))</f>
        <v/>
      </c>
      <c r="AL444" s="22" t="n"/>
      <c r="AM444" s="371" t="inlineStr">
        <is>
          <t>B</t>
        </is>
      </c>
      <c r="AN444" s="22">
        <f>IF(AM444=$AN$1,20,IF(AM444=$AO$1,17,IF(AM444=$AP$1,12,IF(AM444=$AQ$1,5,IF(AM444=$AR$1,0)))))</f>
        <v/>
      </c>
      <c r="AP444" s="31" t="n"/>
      <c r="AQ444" s="175" t="inlineStr">
        <is>
          <t>Neutral</t>
        </is>
      </c>
      <c r="AR444" s="548">
        <f>IF(AQ444=$AS$1,20,IF(AQ444=$AU$1,18,IF(AQ444=$AW$1,14,IF(AQ444=$AY$1,10,IF(AQ444=$BA$1,5,IF(AQ444=$BC$1,0,IF(AQ444=$BD$1,-2.5)))))))</f>
        <v/>
      </c>
      <c r="AS444" s="189" t="n">
        <v>0.35</v>
      </c>
      <c r="AT444" s="22">
        <f>IF(AS444&lt;1,5,IF(AS444&lt;2,0,IF(AS444&gt;2,-5, IF(AS444=0,5,IF(AS444&lt;0,-7)))))</f>
        <v/>
      </c>
      <c r="AU444" s="189" t="n">
        <v>-70.05</v>
      </c>
      <c r="AV444" s="22">
        <f>IF(AU444&lt;0,-7,IF(AU444&lt;15,5,IF(AU444&lt;25,2,IF(AU444=25,-5,IF(AU444&gt;25,0)))))</f>
        <v/>
      </c>
      <c r="AW444" s="189" t="n">
        <v>-1.75</v>
      </c>
      <c r="AX444" s="22">
        <f>IF(AW444=1,5,IF(AW444&lt;1,5,IF(AW444&gt;1,0)))</f>
        <v/>
      </c>
      <c r="AY444" s="178" t="inlineStr">
        <is>
          <t>V Bearish</t>
        </is>
      </c>
      <c r="AZ444" s="189">
        <f>IF(AY444=$AS$1,20,IF(AY444=$AU$1,18,IF(AY444=$AW$1,14,IF(AY444=$AY$1,10,IF(AY444=$BA$1,5,IF(AY444=$BC$1,0,IF(AY444=$BD$1,-2.5)))))))</f>
        <v/>
      </c>
      <c r="BA444" s="18" t="n">
        <v>0.432</v>
      </c>
      <c r="BB444" s="548">
        <f>IF(BA444&gt;0.05,2,IF(BA444&gt;0,1,IF(BA444&lt;-0.05,-1,IF(BA444&lt;0.1,-2))))</f>
        <v/>
      </c>
      <c r="BC444" s="554" t="n">
        <v>45291</v>
      </c>
      <c r="BD444" s="22" t="n">
        <v>30.27</v>
      </c>
      <c r="BE444" s="22">
        <f>X444</f>
        <v/>
      </c>
      <c r="BF444" s="18">
        <f>IF(BD444&gt;0,(BE444-BD444)/BD444,0)</f>
        <v/>
      </c>
      <c r="BG444" s="548">
        <f>IF(BF444&gt;0.05,4,IF(BF444&gt;0,2,IF(BF444&lt;-0.05,-2,IF(BF444&lt;0.1,-4))))</f>
        <v/>
      </c>
      <c r="BH444" s="225" t="n">
        <v>3</v>
      </c>
      <c r="BI444" s="225">
        <f>BH444*M531</f>
        <v/>
      </c>
      <c r="BJ444" s="225">
        <f>IF(BH444&gt;5,-1,IF(BH444&gt;4,0,IF(BH444&gt;3,1,IF(BH444&gt;2,2,IF(BH444&gt;1,2, IF(BH444=0,2,IF(BH444&lt;-5,-2,IF(BH444&lt;4,2,IF(BH444&lt;0,1)))))))))</f>
        <v/>
      </c>
      <c r="BK444" s="31" t="n">
        <v>1</v>
      </c>
      <c r="BL444" s="31">
        <f>BK444*M531</f>
        <v/>
      </c>
      <c r="BM444" s="548">
        <f>IF(BK444&gt;40,4,IF(BK444&gt;30,3.5,IF(BK444&gt;20,3,IF(BK444&gt;10,2,IF(BK444&gt;0,1,IF(BK444=0,0.5,IF(BK444&lt;-40,-4,IF(BK444&lt;-30,-3,IF(BK444&lt;-20,-2.5,IF(BK444&lt;-10,-2,IF(BK444&lt;0,0)))))))))))</f>
        <v/>
      </c>
      <c r="BN444" s="61" t="n">
        <v>91</v>
      </c>
      <c r="BO444" s="61">
        <f>BN444*#REF!</f>
        <v/>
      </c>
      <c r="BP444" s="548">
        <f>IF(BN444&lt;10,5,IF(BN444&lt;20,4,IF(BN444&lt;30,3,IF(BN444&lt;40,2,IF(BN444&lt;50,1,IF(BN444=50,0,IF(BN444&gt;90,-5,IF(BN444&gt;80,-4,IF(BN444&gt;70,-3,IF(BN444&gt;60,-2,IF(BN444&gt;50,-1,0)))))))))))</f>
        <v/>
      </c>
      <c r="BQ444" s="206" t="n"/>
      <c r="BR444" s="61" t="n">
        <v>0.47</v>
      </c>
      <c r="BS444" s="337">
        <f>BR444*M444</f>
        <v/>
      </c>
      <c r="BT444" s="225">
        <f>IF(BR444=1,20,IF(BR444&gt;0.9,16,IF(BR444&gt;0.8,12,IF(BR444&gt;0.7,8,IF(BR444&gt;0.6,4,IF(BR444&gt;0.5,0,IF(BR444&gt;0.4,-1,IF(BR444&gt;0.3,-2,IF(BR444&gt;0.2,-3,IF(BR444&gt;0.1,-4,IF(BR444&gt;0,-5,IF(BR444=0,-5))))))))))))</f>
        <v/>
      </c>
      <c r="BU444" s="61" t="n"/>
      <c r="BV444" s="548" t="inlineStr">
        <is>
          <t>Bear</t>
        </is>
      </c>
      <c r="BW444" s="548">
        <f>IF(BV444=$BZ$1,8,IF(BV444=$CA$1,4,IF(BV444=$CB$1,0,IF(BV444=$CC$1,-4,IF(BV444=$CE$1,-8)))))</f>
        <v/>
      </c>
      <c r="BX444" s="206">
        <f>BX1</f>
        <v/>
      </c>
      <c r="BY444" s="206">
        <f>IF(BX444=BR$1,5,IF(BX444=BV$1,0,IF(BX444=BX$1,-5)))</f>
        <v/>
      </c>
      <c r="BZ444" s="554" t="n">
        <v>45960</v>
      </c>
      <c r="CA444" s="548" t="inlineStr">
        <is>
          <t>S Buy</t>
        </is>
      </c>
      <c r="CB444" s="61" t="n">
        <v>25</v>
      </c>
      <c r="CC444" s="61" t="n">
        <v>52</v>
      </c>
      <c r="CD444" s="332" t="n"/>
      <c r="CE444" t="inlineStr">
        <is>
          <t>IT</t>
        </is>
      </c>
      <c r="CF444" t="inlineStr">
        <is>
          <t>Tech. Hdw.&amp; Equ.</t>
        </is>
      </c>
      <c r="CG444" t="inlineStr">
        <is>
          <t>Semiconductors</t>
        </is>
      </c>
      <c r="CH444" t="inlineStr">
        <is>
          <t>Automotive motion sencing circutry</t>
        </is>
      </c>
      <c r="CI444" s="183" t="n"/>
      <c r="CL444" s="332" t="n"/>
      <c r="CR444" t="inlineStr">
        <is>
          <t>ALGM</t>
        </is>
      </c>
    </row>
    <row r="445">
      <c r="B445" s="246" t="n"/>
      <c r="C445" s="246" t="n"/>
      <c r="D445" s="246" t="n"/>
      <c r="E445" s="246" t="n"/>
      <c r="F445" s="246" t="n"/>
      <c r="G445" s="246" t="n"/>
      <c r="H445" s="246" t="n"/>
      <c r="I445" s="246" t="n"/>
      <c r="J445" s="246" t="n"/>
      <c r="K445" s="246" t="n"/>
      <c r="L445" s="270" t="n"/>
      <c r="M445" s="358" t="n"/>
      <c r="N445" s="335" t="n"/>
      <c r="O445" s="246" t="n"/>
      <c r="P445" s="246" t="n"/>
      <c r="Q445" s="246" t="n"/>
      <c r="R445" s="246" t="n"/>
      <c r="S445" s="249">
        <f>IF(BN445&lt;30,$BX$1,IF(BN445&gt;70,$BR$1,$BV$1))</f>
        <v/>
      </c>
      <c r="T445" s="595" t="n"/>
      <c r="U445" s="547" t="inlineStr">
        <is>
          <t>LITE</t>
        </is>
      </c>
      <c r="V445" t="inlineStr">
        <is>
          <t xml:space="preserve">Lumentum Inc. </t>
        </is>
      </c>
      <c r="X445" s="189" t="n">
        <v>179.3</v>
      </c>
      <c r="Y445" s="189" t="n"/>
      <c r="Z445" s="189" t="n"/>
      <c r="AA445" s="22">
        <f>AN445+AP445+AR445+AZ445+BB445+BG445+BJ445+BM445+BT445+BW445+BY445+AC445+AI445+BP445+AK445</f>
        <v/>
      </c>
      <c r="AB445" s="336">
        <f>IF(X445&gt;0,AB$437,0)</f>
        <v/>
      </c>
      <c r="AC445" s="337">
        <f>IF(AB445&gt;0,AC$437,0)</f>
        <v/>
      </c>
      <c r="AD445" s="366">
        <f>AB445*M527</f>
        <v/>
      </c>
      <c r="AE445" s="337">
        <f>AC445*M527</f>
        <v/>
      </c>
      <c r="AF445" s="332" t="n">
        <v>155747</v>
      </c>
      <c r="AG445" s="332" t="n">
        <v>2452</v>
      </c>
      <c r="AH445" s="225">
        <f>IF(AF445&gt;2500000,AQ$2,IF(AF445&gt;1000000,AR$2,IF(AF445&gt;750000,AS$2,IF(AF445&gt;500000,AT$2,IF(AF445&lt;500000,AU$2)))))</f>
        <v/>
      </c>
      <c r="AI445" s="31">
        <f>IF(AH445=AQ$2,20,IF(AH445=AR$2,15,IF(AH445=AS$2,10,IF(AH445=AT$2,5,IF(AH445=AU$2,0)))))</f>
        <v/>
      </c>
      <c r="AJ445" s="284" t="n">
        <v>65</v>
      </c>
      <c r="AK445" s="31">
        <f>IF(AJ445&gt;84,20,IF(AJ445&gt;80,15,IF(AJ445&gt;75,10,IF(AJ445&gt;70,5,IF(AJ445&gt;49,0,IF(AJ445&lt;1,0,IF(AJ445&lt;20,-20,IF(AJ445&lt;30,-15,IF(AJ445&lt;40,-10,IF(AJ445&lt;50,-5))))))))))</f>
        <v/>
      </c>
      <c r="AL445" s="22" t="n"/>
      <c r="AM445" s="371" t="inlineStr">
        <is>
          <t>B</t>
        </is>
      </c>
      <c r="AN445" s="22">
        <f>IF(AM445=$AN$1,20,IF(AM445=$AO$1,17,IF(AM445=$AP$1,12,IF(AM445=$AQ$1,5,IF(AM445=$AR$1,0)))))</f>
        <v/>
      </c>
      <c r="AP445" s="31" t="n"/>
      <c r="AQ445" s="239" t="inlineStr">
        <is>
          <t>Bullish</t>
        </is>
      </c>
      <c r="AR445" s="548">
        <f>IF(AQ445=$AS$1,20,IF(AQ445=$AU$1,18,IF(AQ445=$AW$1,14,IF(AQ445=$AY$1,10,IF(AQ445=$BA$1,5,IF(AQ445=$BC$1,0,IF(AQ445=$BD$1,-2.5)))))))</f>
        <v/>
      </c>
      <c r="AS445" s="189" t="n">
        <v>2.28</v>
      </c>
      <c r="AT445" s="22">
        <f>IF(AS445&lt;1,5,IF(AS445&lt;2,0,IF(AS445&gt;2,-5, IF(AS445=0,5,IF(AS445&lt;0,-7)))))</f>
        <v/>
      </c>
      <c r="AU445" s="189" t="n">
        <v>453.86</v>
      </c>
      <c r="AV445" s="22">
        <f>IF(AU445&lt;0,-7,IF(AU445&lt;15,5,IF(AU445&lt;25,2,IF(AU445=25,-5,IF(AU445&gt;25,0)))))</f>
        <v/>
      </c>
      <c r="AW445" s="189" t="n">
        <v>7.62</v>
      </c>
      <c r="AX445" s="22">
        <f>IF(AW445=1,5,IF(AW445&lt;1,5,IF(AW445&gt;1,0)))</f>
        <v/>
      </c>
      <c r="AY445" s="178" t="inlineStr">
        <is>
          <t>V Bearish</t>
        </is>
      </c>
      <c r="AZ445" s="189">
        <f>IF(AY445=$AS$1,20,IF(AY445=$AU$1,18,IF(AY445=$AW$1,14,IF(AY445=$AY$1,10,IF(AY445=$BA$1,5,IF(AY445=$BC$1,0,IF(AY445=$BD$1,-2.5)))))))</f>
        <v/>
      </c>
      <c r="BA445" s="18" t="n">
        <v>1.775</v>
      </c>
      <c r="BB445" s="548">
        <f>IF(BA445&gt;0.05,2,IF(BA445&gt;0,1,IF(BA445&lt;-0.05,-1,IF(BA445&lt;0.1,-2))))</f>
        <v/>
      </c>
      <c r="BC445" s="554" t="n">
        <v>45657</v>
      </c>
      <c r="BD445" s="22" t="n">
        <v>85.59999999999999</v>
      </c>
      <c r="BE445" s="22">
        <f>X445</f>
        <v/>
      </c>
      <c r="BF445" s="18">
        <f>IF(BD445&gt;0,(BE445-BD445)/BD445,0)</f>
        <v/>
      </c>
      <c r="BG445" s="548">
        <f>IF(BF445&gt;0.05,4,IF(BF445&gt;0,2,IF(BF445&lt;-0.05,-2,IF(BF445&lt;0.1,-4))))</f>
        <v/>
      </c>
      <c r="BH445" s="225" t="n">
        <v>3</v>
      </c>
      <c r="BI445" s="225">
        <f>BH445*M527</f>
        <v/>
      </c>
      <c r="BJ445" s="225">
        <f>IF(BH445&gt;5,-1,IF(BH445&gt;4,0,IF(BH445&gt;3,1,IF(BH445&gt;2,2,IF(BH445&gt;1,2, IF(BH445=0,2,IF(BH445&lt;-5,-2,IF(BH445&lt;4,2,IF(BH445&lt;0,1)))))))))</f>
        <v/>
      </c>
      <c r="BK445" s="31" t="n">
        <v>-4</v>
      </c>
      <c r="BL445" s="31">
        <f>BK445*M527</f>
        <v/>
      </c>
      <c r="BM445" s="548">
        <f>IF(BK445&gt;40,4,IF(BK445&gt;30,3.5,IF(BK445&gt;20,3,IF(BK445&gt;10,2,IF(BK445&gt;0,1,IF(BK445=0,0.5,IF(BK445&lt;-40,-4,IF(BK445&lt;-30,-3,IF(BK445&lt;-20,-2.5,IF(BK445&lt;-10,-2,IF(BK445&lt;0,0)))))))))))</f>
        <v/>
      </c>
      <c r="BN445" s="61" t="n">
        <v>64</v>
      </c>
      <c r="BO445" s="61">
        <f>BN445*M445</f>
        <v/>
      </c>
      <c r="BP445" s="548">
        <f>IF(BN445&lt;10,5,IF(BN445&lt;20,4,IF(BN445&lt;30,3,IF(BN445&lt;40,2,IF(BN445&lt;50,1,IF(BN445=50,0,IF(BN445&gt;90,-5,IF(BN445&gt;80,-4,IF(BN445&gt;70,-3,IF(BN445&gt;60,-2,IF(BN445&gt;50,-1,0)))))))))))</f>
        <v/>
      </c>
      <c r="BQ445" s="206" t="n"/>
      <c r="BR445" s="61" t="n">
        <v>0.95</v>
      </c>
      <c r="BS445" s="337">
        <f>BR445*M445</f>
        <v/>
      </c>
      <c r="BT445" s="225">
        <f>IF(BR445=1,20,IF(BR445&gt;0.9,16,IF(BR445&gt;0.8,12,IF(BR445&gt;0.7,8,IF(BR445&gt;0.6,4,IF(BR445&gt;0.5,0,IF(BR445&gt;0.4,-1,IF(BR445&gt;0.3,-2,IF(BR445&gt;0.2,-3,IF(BR445&gt;0.1,-4,IF(BR445&gt;0,-5,IF(BR445=0,-5))))))))))))</f>
        <v/>
      </c>
      <c r="BU445" s="61" t="n"/>
      <c r="BV445" s="548" t="inlineStr">
        <is>
          <t>Neut</t>
        </is>
      </c>
      <c r="BW445" s="548">
        <f>IF(BV445=$BZ$1,8,IF(BV445=$CA$1,4,IF(BV445=$CB$1,0,IF(BV445=$CC$1,-4,IF(BV445=$CE$1,-8)))))</f>
        <v/>
      </c>
      <c r="BX445" s="206" t="inlineStr">
        <is>
          <t>˄</t>
        </is>
      </c>
      <c r="BY445" s="206">
        <f>IF(BX445=BR$1,5,IF(BX445=BV$1,0,IF(BX445=BX$1,-5)))</f>
        <v/>
      </c>
      <c r="BZ445" s="554" t="n">
        <v>45965</v>
      </c>
      <c r="CA445" s="548" t="inlineStr">
        <is>
          <t>Buy</t>
        </is>
      </c>
      <c r="CB445" s="61" t="n"/>
      <c r="CC445" s="61" t="n"/>
      <c r="CD445" s="332" t="n"/>
      <c r="CE445" t="inlineStr">
        <is>
          <t>IT</t>
        </is>
      </c>
      <c r="CF445" t="inlineStr">
        <is>
          <t>Technology Hardware &amp; Equipment</t>
        </is>
      </c>
      <c r="CG445" t="inlineStr">
        <is>
          <t>Communications Equipment</t>
        </is>
      </c>
      <c r="CH445" t="inlineStr">
        <is>
          <t>Communications Equipment</t>
        </is>
      </c>
      <c r="CI445" s="183" t="n"/>
      <c r="CL445" s="332" t="n"/>
      <c r="CR445" t="inlineStr">
        <is>
          <t>LITE</t>
        </is>
      </c>
    </row>
    <row r="446">
      <c r="B446" s="246" t="n"/>
      <c r="C446" s="246" t="n"/>
      <c r="D446" s="246" t="n"/>
      <c r="E446" s="246" t="n"/>
      <c r="F446" s="246" t="n"/>
      <c r="G446" s="246" t="n"/>
      <c r="H446" s="246" t="n"/>
      <c r="I446" s="246" t="n"/>
      <c r="J446" s="246" t="n"/>
      <c r="K446" s="246" t="n"/>
      <c r="L446" s="270" t="n"/>
      <c r="M446" s="358" t="inlineStr">
        <is>
          <t>Next-Generation Satellite Communications</t>
        </is>
      </c>
      <c r="N446" s="335" t="n"/>
      <c r="O446" s="246" t="n"/>
      <c r="P446" s="246" t="n"/>
      <c r="Q446" s="246" t="n"/>
      <c r="R446" s="246" t="n"/>
      <c r="S446" s="249">
        <f>IF(BN446&lt;30,$BX$1,IF(BN446&gt;70,$BR$1,$BV$1))</f>
        <v/>
      </c>
      <c r="T446" s="595" t="inlineStr">
        <is>
          <t>Space</t>
        </is>
      </c>
      <c r="U446" s="547" t="inlineStr">
        <is>
          <t>ASTS</t>
        </is>
      </c>
      <c r="V446" t="inlineStr">
        <is>
          <t xml:space="preserve">AST SpaceMobile, Inc. </t>
        </is>
      </c>
      <c r="X446" s="189" t="n">
        <v>79.45</v>
      </c>
      <c r="Y446" s="189" t="n"/>
      <c r="Z446" s="189" t="n"/>
      <c r="AA446" s="22">
        <f>AN446+AP446+AR446+AZ446+BB446+BG446+BJ446+BM446+BT446+BW446+BY446+AC446+AI446+BP446+AK446</f>
        <v/>
      </c>
      <c r="AB446" s="336">
        <f>IF(X446&gt;0,AB$437,0)</f>
        <v/>
      </c>
      <c r="AC446" s="337">
        <f>IF(AB446&gt;0,AC$437,0)</f>
        <v/>
      </c>
      <c r="AD446" s="366">
        <f>AB446*M527</f>
        <v/>
      </c>
      <c r="AE446" s="337">
        <f>AC446*M527</f>
        <v/>
      </c>
      <c r="AF446" s="332" t="n">
        <v>8464</v>
      </c>
      <c r="AG446" s="332" t="n">
        <v>-610559</v>
      </c>
      <c r="AH446" s="225">
        <f>IF(AF446&gt;2500000,AQ$2,IF(AF446&gt;1000000,AR$2,IF(AF446&gt;750000,AS$2,IF(AF446&gt;500000,AT$2,IF(AF446&lt;500000,AU$2)))))</f>
        <v/>
      </c>
      <c r="AI446" s="31">
        <f>IF(AH446=AQ$2,20,IF(AH446=AR$2,15,IF(AH446=AS$2,10,IF(AH446=AT$2,5,IF(AH446=AU$2,0)))))</f>
        <v/>
      </c>
      <c r="AJ446" s="284" t="n">
        <v>43</v>
      </c>
      <c r="AK446" s="31">
        <f>IF(AJ446&gt;84,20,IF(AJ446&gt;80,15,IF(AJ446&gt;75,10,IF(AJ446&gt;70,5,IF(AJ446&gt;49,0,IF(AJ446&lt;1,0,IF(AJ446&lt;20,-20,IF(AJ446&lt;30,-15,IF(AJ446&lt;40,-10,IF(AJ446&lt;50,-5))))))))))</f>
        <v/>
      </c>
      <c r="AL446" s="22" t="n"/>
      <c r="AM446" s="371" t="inlineStr">
        <is>
          <t>B</t>
        </is>
      </c>
      <c r="AN446" s="22">
        <f>IF(AM446=$AN$1,20,IF(AM446=$AO$1,17,IF(AM446=$AP$1,12,IF(AM446=$AQ$1,5,IF(AM446=$AR$1,0)))))</f>
        <v/>
      </c>
      <c r="AP446" s="31" t="n"/>
      <c r="AQ446" s="271" t="inlineStr">
        <is>
          <t>Neutral-</t>
        </is>
      </c>
      <c r="AR446" s="548">
        <f>IF(AQ446=$AS$1,20,IF(AQ446=$AU$1,18,IF(AQ446=$AW$1,14,IF(AQ446=$AY$1,10,IF(AQ446=$BA$1,5,IF(AQ446=$BC$1,0,IF(AQ446=$BD$1,-2.5)))))))</f>
        <v/>
      </c>
      <c r="AS446" s="189" t="n">
        <v>0.43</v>
      </c>
      <c r="AT446" s="22">
        <f>IF(AS446&lt;1,5,IF(AS446&lt;2,0,IF(AS446&gt;2,-5, IF(AS446=0,5,IF(AS446&lt;0,-7)))))</f>
        <v/>
      </c>
      <c r="AU446" s="189" t="n">
        <v>-38.99</v>
      </c>
      <c r="AV446" s="22">
        <f>IF(AU446&lt;0,-7,IF(AU446&lt;15,5,IF(AU446&lt;25,2,IF(AU446=25,-5,IF(AU446&gt;25,0)))))</f>
        <v/>
      </c>
      <c r="AW446" s="189" t="n">
        <v>-1.46</v>
      </c>
      <c r="AX446" s="22">
        <f>IF(AW446=1,5,IF(AW446&lt;1,5,IF(AW446&gt;1,0)))</f>
        <v/>
      </c>
      <c r="AY446" s="178" t="inlineStr">
        <is>
          <t>V Bearish</t>
        </is>
      </c>
      <c r="AZ446" s="189">
        <f>IF(AY446=$AS$1,20,IF(AY446=$AU$1,18,IF(AY446=$AW$1,14,IF(AY446=$AY$1,10,IF(AY446=$BA$1,5,IF(AY446=$BC$1,0,IF(AY446=$BD$1,-2.5)))))))</f>
        <v/>
      </c>
      <c r="BA446" s="18" t="n">
        <v>1.94</v>
      </c>
      <c r="BB446" s="548">
        <f>IF(BA446&gt;0.05,2,IF(BA446&gt;0,1,IF(BA446&lt;-0.05,-1,IF(BA446&lt;0.1,-2))))</f>
        <v/>
      </c>
      <c r="BC446" s="554" t="n">
        <v>45657</v>
      </c>
      <c r="BD446" s="22" t="n">
        <v>21.1</v>
      </c>
      <c r="BE446" s="22">
        <f>X446</f>
        <v/>
      </c>
      <c r="BF446" s="18">
        <f>IF(BD446&gt;0,(BE446-BD446)/BD446,0)</f>
        <v/>
      </c>
      <c r="BG446" s="548">
        <f>IF(BF446&gt;0.05,4,IF(BF446&gt;0,2,IF(BF446&lt;-0.05,-2,IF(BF446&lt;0.1,-4))))</f>
        <v/>
      </c>
      <c r="BH446" s="225" t="n">
        <v>3.5</v>
      </c>
      <c r="BI446" s="225">
        <f>BH446*M527</f>
        <v/>
      </c>
      <c r="BJ446" s="225">
        <f>IF(BH446&gt;5,-1,IF(BH446&gt;4,0,IF(BH446&gt;3,1,IF(BH446&gt;2,2,IF(BH446&gt;1,2, IF(BH446=0,2,IF(BH446&lt;-5,-2,IF(BH446&lt;4,2,IF(BH446&lt;0,1)))))))))</f>
        <v/>
      </c>
      <c r="BK446" s="31" t="n">
        <v>6</v>
      </c>
      <c r="BL446" s="31">
        <f>BK446*M527</f>
        <v/>
      </c>
      <c r="BM446" s="548">
        <f>IF(BK446&gt;40,4,IF(BK446&gt;30,3.5,IF(BK446&gt;20,3,IF(BK446&gt;10,2,IF(BK446&gt;0,1,IF(BK446=0,0.5,IF(BK446&lt;-40,-4,IF(BK446&lt;-30,-3,IF(BK446&lt;-20,-2.5,IF(BK446&lt;-10,-2,IF(BK446&lt;0,0)))))))))))</f>
        <v/>
      </c>
      <c r="BN446" s="61" t="n">
        <v>18</v>
      </c>
      <c r="BO446" s="61">
        <f>BN446*#REF!</f>
        <v/>
      </c>
      <c r="BP446" s="548">
        <f>IF(BN446&lt;10,5,IF(BN446&lt;20,4,IF(BN446&lt;30,3,IF(BN446&lt;40,2,IF(BN446&lt;50,1,IF(BN446=50,0,IF(BN446&gt;90,-5,IF(BN446&gt;80,-4,IF(BN446&gt;70,-3,IF(BN446&gt;60,-2,IF(BN446&gt;50,-1,0)))))))))))</f>
        <v/>
      </c>
      <c r="BQ446" s="206" t="n"/>
      <c r="BR446" s="61" t="n">
        <v>0.67</v>
      </c>
      <c r="BS446" s="337">
        <f>BR446*#REF!</f>
        <v/>
      </c>
      <c r="BT446" s="225">
        <f>IF(BR446=1,20,IF(BR446&gt;0.9,16,IF(BR446&gt;0.8,12,IF(BR446&gt;0.7,8,IF(BR446&gt;0.6,4,IF(BR446&gt;0.5,0,IF(BR446&gt;0.4,-1,IF(BR446&gt;0.3,-2,IF(BR446&gt;0.2,-3,IF(BR446&gt;0.1,-4,IF(BR446&gt;0,-5,IF(BR446=0,-5))))))))))))</f>
        <v/>
      </c>
      <c r="BU446" s="61" t="n"/>
      <c r="BV446" s="548" t="inlineStr">
        <is>
          <t>V Bear</t>
        </is>
      </c>
      <c r="BW446" s="548">
        <f>IF(BV446=$BZ$1,8,IF(BV446=$CA$1,4,IF(BV446=$CB$1,0,IF(BV446=$CC$1,-4,IF(BV446=$CE$1,-8)))))</f>
        <v/>
      </c>
      <c r="BX446" s="206">
        <f>BX1</f>
        <v/>
      </c>
      <c r="BY446" s="206">
        <f>IF(BX446=BR$1,5,IF(BX446=BV$1,0,IF(BX446=BX$1,-5)))</f>
        <v/>
      </c>
      <c r="BZ446" s="554" t="n"/>
      <c r="CA446" s="548" t="inlineStr">
        <is>
          <t>Buy</t>
        </is>
      </c>
      <c r="CB446" s="61" t="n"/>
      <c r="CC446" s="61" t="n"/>
      <c r="CD446" s="332" t="n"/>
      <c r="CE446" t="inlineStr">
        <is>
          <t>IT</t>
        </is>
      </c>
      <c r="CF446" t="inlineStr">
        <is>
          <t>Technology Hardware &amp; Equipment</t>
        </is>
      </c>
      <c r="CG446" t="inlineStr">
        <is>
          <t>Communications Equipment</t>
        </is>
      </c>
      <c r="CH446" t="inlineStr">
        <is>
          <t>Communications Equipment</t>
        </is>
      </c>
      <c r="CI446" s="183" t="n"/>
      <c r="CL446" s="332" t="inlineStr">
        <is>
          <t>Space</t>
        </is>
      </c>
      <c r="CR446" t="inlineStr">
        <is>
          <t>ASTS</t>
        </is>
      </c>
    </row>
    <row r="447" hidden="1" ht="15.75" customHeight="1" s="545">
      <c r="B447" s="246" t="n"/>
      <c r="C447" s="246" t="n"/>
      <c r="D447" s="246" t="n"/>
      <c r="E447" s="246" t="n"/>
      <c r="F447" s="246" t="n"/>
      <c r="G447" s="246" t="n"/>
      <c r="H447" s="246" t="n"/>
      <c r="I447" s="246" t="n"/>
      <c r="J447" s="246" t="n"/>
      <c r="K447" s="246" t="n"/>
      <c r="L447" s="270" t="n"/>
      <c r="M447" s="358" t="n"/>
      <c r="N447" s="335" t="n"/>
      <c r="O447" s="246" t="n"/>
      <c r="P447" s="246" t="n"/>
      <c r="Q447" s="246" t="n"/>
      <c r="R447" s="246" t="n"/>
      <c r="S447" s="249" t="n"/>
      <c r="T447" s="547" t="n"/>
      <c r="U447" s="464" t="n"/>
      <c r="X447" s="80" t="n"/>
      <c r="Y447" s="189" t="n"/>
      <c r="Z447" s="189" t="n"/>
      <c r="AA447" s="22">
        <f>AN447+AP447+AR447+AZ447+BB447+BG447+BJ447+BM447+BT447+BW447+BY447+AC447+AI447+BP447+AK447</f>
        <v/>
      </c>
      <c r="AB447" s="336">
        <f>IF(X447&gt;0,AB$437,0)</f>
        <v/>
      </c>
      <c r="AC447" s="337">
        <f>IF(AB447&gt;0,AC$437,0)</f>
        <v/>
      </c>
      <c r="AD447" s="366">
        <f>AB447*M528</f>
        <v/>
      </c>
      <c r="AE447" s="337">
        <f>AC447*M528</f>
        <v/>
      </c>
      <c r="AF447" s="332" t="n"/>
      <c r="AG447" s="332" t="n"/>
      <c r="AH447" s="225">
        <f>IF(AF447&gt;2500000,AQ$2,IF(AF447&gt;1000000,AR$2,IF(AF447&gt;750000,AS$2,IF(AF447&gt;500000,AT$2,IF(AF447&lt;500000,AU$2)))))</f>
        <v/>
      </c>
      <c r="AI447" s="31">
        <f>IF(AH447=AQ$2,20,IF(AH447=AR$2,15,IF(AH447=AS$2,10,IF(AH447=AT$2,5,IF(AH447=AU$2,0)))))</f>
        <v/>
      </c>
      <c r="AJ447" s="284" t="n"/>
      <c r="AK447" s="31">
        <f>IF(AJ447&gt;84,20,IF(AJ447&gt;80,15,IF(AJ447&gt;75,10,IF(AJ447&gt;70,5,IF(AJ447&gt;49,0,IF(AJ447&lt;1,0,IF(AJ447&lt;20,-20,IF(AJ447&lt;30,-15,IF(AJ447&lt;40,-10,IF(AJ447&lt;50,-5))))))))))</f>
        <v/>
      </c>
      <c r="AL447" s="22" t="n"/>
      <c r="AM447" s="550" t="n"/>
      <c r="AN447" s="22">
        <f>IF(AM447=$AN$1,20,IF(AM447=$AO$1,17,IF(AM447=$AP$1,12,IF(AM447=$AQ$1,5,IF(AM447=$AR$1,0)))))</f>
        <v/>
      </c>
      <c r="AP447" s="31" t="n"/>
      <c r="AQ447" s="175" t="n"/>
      <c r="AR447" s="548">
        <f>IF(AQ447=$AS$1,20,IF(AQ447=$AU$1,18,IF(AQ447=$AW$1,14,IF(AQ447=$AY$1,10,IF(AQ447=$BA$1,5,IF(AQ447=$BC$1,0,IF(AQ447=$BD$1,-2.5)))))))</f>
        <v/>
      </c>
      <c r="AS447" s="189" t="n"/>
      <c r="AT447" s="22">
        <f>IF(AS447&lt;1,5,IF(AS447&lt;2,0,IF(AS447&gt;2,-5, IF(AS447=0,5,IF(AS447&lt;0,-7)))))</f>
        <v/>
      </c>
      <c r="AU447" s="189" t="n"/>
      <c r="AV447" s="22">
        <f>IF(AU447&lt;0,-7,IF(AU447&lt;15,5,IF(AU447&lt;25,2,IF(AU447=25,-5,IF(AU447&gt;25,0)))))</f>
        <v/>
      </c>
      <c r="AW447" s="189" t="n"/>
      <c r="AX447" s="22">
        <f>IF(AW447=1,5,IF(AW447&lt;1,5,IF(AW447&gt;1,0)))</f>
        <v/>
      </c>
      <c r="AY447" s="189" t="n"/>
      <c r="AZ447" s="189">
        <f>IF(AY447=$AS$1,20,IF(AY447=$AU$1,18,IF(AY447=$AW$1,14,IF(AY447=$AY$1,10,IF(AY447=$BA$1,5,IF(AY447=$BC$1,0,IF(AY447=$BD$1,-2.5)))))))</f>
        <v/>
      </c>
      <c r="BA447" s="18" t="n"/>
      <c r="BB447" s="548">
        <f>IF(BA447&gt;0.05,2,IF(BA447&gt;0,1,IF(BA447&lt;-0.05,-1,IF(BA447&lt;0.1,-2))))</f>
        <v/>
      </c>
      <c r="BC447" s="554" t="n">
        <v>45657</v>
      </c>
      <c r="BD447" s="22" t="n"/>
      <c r="BE447" s="22">
        <f>X447</f>
        <v/>
      </c>
      <c r="BF447" s="18">
        <f>IF(BD447&gt;0,(BE447-BD447)/BD447,0)</f>
        <v/>
      </c>
      <c r="BG447" s="548">
        <f>IF(BF447&gt;0.05,4,IF(BF447&gt;0,2,IF(BF447&lt;-0.05,-2,IF(BF447&lt;0.1,-4))))</f>
        <v/>
      </c>
      <c r="BH447" s="225" t="n"/>
      <c r="BI447" s="225">
        <f>BH447*M528</f>
        <v/>
      </c>
      <c r="BJ447" s="225">
        <f>IF(BH447&gt;5,-1,IF(BH447&gt;4,0,IF(BH447&gt;3,1,IF(BH447&gt;2,2,IF(BH447&gt;1,2, IF(BH447=0,2,IF(BH447&lt;-5,-2,IF(BH447&lt;4,2,IF(BH447&lt;0,1)))))))))</f>
        <v/>
      </c>
      <c r="BK447" s="31" t="n"/>
      <c r="BL447" s="31">
        <f>BK447*M528</f>
        <v/>
      </c>
      <c r="BM447" s="548">
        <f>IF(BK447&gt;40,4,IF(BK447&gt;30,3.5,IF(BK447&gt;20,3,IF(BK447&gt;10,2,IF(BK447&gt;0,1,IF(BK447=0,0.5,IF(BK447&lt;-40,-4,IF(BK447&lt;-30,-3,IF(BK447&lt;-20,-2.5,IF(BK447&lt;-10,-2,IF(BK447&lt;0,0)))))))))))</f>
        <v/>
      </c>
      <c r="BN447" s="61" t="n"/>
      <c r="BO447" s="61">
        <f>BN447*M447</f>
        <v/>
      </c>
      <c r="BP447" s="548">
        <f>IF(BN447&lt;10,5,IF(BN447&lt;20,4,IF(BN447&lt;30,3,IF(BN447&lt;40,2,IF(BN447&lt;50,1,IF(BN447=50,0,IF(BN447&gt;90,-5,IF(BN447&gt;80,-4,IF(BN447&gt;70,-3,IF(BN447&gt;60,-2,IF(BN447&gt;50,-1,0)))))))))))</f>
        <v/>
      </c>
      <c r="BQ447" s="206" t="n"/>
      <c r="BR447" s="61" t="n"/>
      <c r="BS447" s="337">
        <f>BR447*M447</f>
        <v/>
      </c>
      <c r="BT447" s="225">
        <f>IF(BR447=1,20,IF(BR447&gt;0.9,16,IF(BR447&gt;0.8,12,IF(BR447&gt;0.7,8,IF(BR447&gt;0.6,4,IF(BR447&gt;0.5,0,IF(BR447&gt;0.4,-1,IF(BR447&gt;0.3,-2,IF(BR447&gt;0.2,-3,IF(BR447&gt;0.1,-4,IF(BR447&gt;0,-5,IF(BR447=0,-5))))))))))))</f>
        <v/>
      </c>
      <c r="BU447" s="61" t="n"/>
      <c r="BV447" s="548" t="n"/>
      <c r="BW447" s="548">
        <f>IF(BV447=$BZ$1,8,IF(BV447=$CA$1,4,IF(BV447=$CB$1,0,IF(BV447=$CC$1,-4,IF(BV447=$CE$1,-8)))))</f>
        <v/>
      </c>
      <c r="BX447" s="206" t="inlineStr">
        <is>
          <t>˄</t>
        </is>
      </c>
      <c r="BY447" s="206">
        <f>IF(BX447=BR$1,5,IF(BX447=BV$1,0,IF(BX447=BX$1,-5)))</f>
        <v/>
      </c>
      <c r="BZ447" s="554" t="n"/>
      <c r="CA447" s="548" t="inlineStr">
        <is>
          <t>Buy</t>
        </is>
      </c>
      <c r="CB447" s="61" t="n"/>
      <c r="CC447" s="61" t="n"/>
      <c r="CD447" s="332" t="n"/>
      <c r="CL447" s="332" t="n"/>
    </row>
    <row r="448" hidden="1" ht="15.75" customHeight="1" s="545">
      <c r="B448" s="246" t="n"/>
      <c r="C448" s="246" t="n"/>
      <c r="D448" s="246" t="n"/>
      <c r="E448" s="246" t="n"/>
      <c r="F448" s="246" t="n"/>
      <c r="G448" s="246" t="n"/>
      <c r="H448" s="246" t="n"/>
      <c r="I448" s="246" t="n"/>
      <c r="J448" s="246" t="n"/>
      <c r="K448" s="246" t="n"/>
      <c r="L448" s="270" t="n"/>
      <c r="M448" s="358" t="n"/>
      <c r="N448" s="335" t="n"/>
      <c r="O448" s="246" t="n"/>
      <c r="P448" s="246" t="n"/>
      <c r="Q448" s="246" t="n"/>
      <c r="R448" s="246" t="n"/>
      <c r="S448" s="249" t="n"/>
      <c r="T448" s="547" t="n"/>
      <c r="U448" s="464" t="n"/>
      <c r="X448" s="80" t="n"/>
      <c r="Y448" s="189" t="n"/>
      <c r="Z448" s="189" t="n"/>
      <c r="AA448" s="22">
        <f>AN448+AP448+AR448+AZ448+BB448+BG448+BJ448+BM448+BT448+BW448+BY448+AC448+AI448+BP448+AK448</f>
        <v/>
      </c>
      <c r="AB448" s="336">
        <f>IF(X448&gt;0,AB$437,0)</f>
        <v/>
      </c>
      <c r="AC448" s="337">
        <f>IF(AB448&gt;0,AC$437,0)</f>
        <v/>
      </c>
      <c r="AD448" s="366">
        <f>AB448*M529</f>
        <v/>
      </c>
      <c r="AE448" s="337">
        <f>AC448*M529</f>
        <v/>
      </c>
      <c r="AF448" s="332" t="n"/>
      <c r="AG448" s="332" t="n"/>
      <c r="AH448" s="225">
        <f>IF(AF448&gt;2500000,AQ$2,IF(AF448&gt;1000000,AR$2,IF(AF448&gt;750000,AS$2,IF(AF448&gt;500000,AT$2,IF(AF448&lt;500000,AU$2)))))</f>
        <v/>
      </c>
      <c r="AI448" s="31">
        <f>IF(AH448=AQ$2,20,IF(AH448=AR$2,15,IF(AH448=AS$2,10,IF(AH448=AT$2,5,IF(AH448=AU$2,0)))))</f>
        <v/>
      </c>
      <c r="AJ448" s="284" t="n"/>
      <c r="AK448" s="31">
        <f>IF(AJ448&gt;84,20,IF(AJ448&gt;80,15,IF(AJ448&gt;75,10,IF(AJ448&gt;70,5,IF(AJ448&gt;49,0,IF(AJ448&lt;1,0,IF(AJ448&lt;20,-20,IF(AJ448&lt;30,-15,IF(AJ448&lt;40,-10,IF(AJ448&lt;50,-5))))))))))</f>
        <v/>
      </c>
      <c r="AL448" s="22" t="n"/>
      <c r="AM448" s="550" t="n"/>
      <c r="AN448" s="22">
        <f>IF(AM448=$AN$1,20,IF(AM448=$AO$1,17,IF(AM448=$AP$1,12,IF(AM448=$AQ$1,5,IF(AM448=$AR$1,0)))))</f>
        <v/>
      </c>
      <c r="AP448" s="31" t="n"/>
      <c r="AQ448" s="175" t="n"/>
      <c r="AR448" s="548">
        <f>IF(AQ448=$AS$1,20,IF(AQ448=$AU$1,18,IF(AQ448=$AW$1,14,IF(AQ448=$AY$1,10,IF(AQ448=$BA$1,5,IF(AQ448=$BC$1,0,IF(AQ448=$BD$1,-2.5)))))))</f>
        <v/>
      </c>
      <c r="AS448" s="189" t="n"/>
      <c r="AT448" s="22">
        <f>IF(AS448&lt;1,5,IF(AS448&lt;2,0,IF(AS448&gt;2,-5, IF(AS448=0,5,IF(AS448&lt;0,-7)))))</f>
        <v/>
      </c>
      <c r="AU448" s="189" t="n"/>
      <c r="AV448" s="22">
        <f>IF(AU448&lt;0,-7,IF(AU448&lt;15,5,IF(AU448&lt;25,2,IF(AU448=25,-5,IF(AU448&gt;25,0)))))</f>
        <v/>
      </c>
      <c r="AW448" s="189" t="n"/>
      <c r="AX448" s="22">
        <f>IF(AW448=1,5,IF(AW448&lt;1,5,IF(AW448&gt;1,0)))</f>
        <v/>
      </c>
      <c r="AY448" s="189" t="n"/>
      <c r="AZ448" s="189">
        <f>IF(AY448=$AS$1,20,IF(AY448=$AU$1,18,IF(AY448=$AW$1,14,IF(AY448=$AY$1,10,IF(AY448=$BA$1,5,IF(AY448=$BC$1,0,IF(AY448=$BD$1,-2.5)))))))</f>
        <v/>
      </c>
      <c r="BA448" s="18" t="n"/>
      <c r="BB448" s="548">
        <f>IF(BA448&gt;0.05,2,IF(BA448&gt;0,1,IF(BA448&lt;-0.05,-1,IF(BA448&lt;0.1,-2))))</f>
        <v/>
      </c>
      <c r="BC448" s="554" t="n">
        <v>45657</v>
      </c>
      <c r="BD448" s="22" t="n"/>
      <c r="BE448" s="22">
        <f>X448</f>
        <v/>
      </c>
      <c r="BF448" s="18">
        <f>IF(BD448&gt;0,(BE448-BD448)/BD448,0)</f>
        <v/>
      </c>
      <c r="BG448" s="548">
        <f>IF(BF448&gt;0.05,4,IF(BF448&gt;0,2,IF(BF448&lt;-0.05,-2,IF(BF448&lt;0.1,-4))))</f>
        <v/>
      </c>
      <c r="BH448" s="225" t="n"/>
      <c r="BI448" s="225">
        <f>BH448*M529</f>
        <v/>
      </c>
      <c r="BJ448" s="225">
        <f>IF(BH448&gt;5,-1,IF(BH448&gt;4,0,IF(BH448&gt;3,1,IF(BH448&gt;2,2,IF(BH448&gt;1,2, IF(BH448=0,2,IF(BH448&lt;-5,-2,IF(BH448&lt;4,2,IF(BH448&lt;0,1)))))))))</f>
        <v/>
      </c>
      <c r="BK448" s="31" t="n"/>
      <c r="BL448" s="31">
        <f>BK448*M529</f>
        <v/>
      </c>
      <c r="BM448" s="548">
        <f>IF(BK448&gt;40,4,IF(BK448&gt;30,3.5,IF(BK448&gt;20,3,IF(BK448&gt;10,2,IF(BK448&gt;0,1,IF(BK448=0,0.5,IF(BK448&lt;-40,-4,IF(BK448&lt;-30,-3,IF(BK448&lt;-20,-2.5,IF(BK448&lt;-10,-2,IF(BK448&lt;0,0)))))))))))</f>
        <v/>
      </c>
      <c r="BN448" s="61" t="n"/>
      <c r="BO448" s="61">
        <f>BN448*M448</f>
        <v/>
      </c>
      <c r="BP448" s="548">
        <f>IF(BN448&lt;10,5,IF(BN448&lt;20,4,IF(BN448&lt;30,3,IF(BN448&lt;40,2,IF(BN448&lt;50,1,IF(BN448=50,0,IF(BN448&gt;90,-5,IF(BN448&gt;80,-4,IF(BN448&gt;70,-3,IF(BN448&gt;60,-2,IF(BN448&gt;50,-1,0)))))))))))</f>
        <v/>
      </c>
      <c r="BQ448" s="206" t="n"/>
      <c r="BR448" s="61" t="n"/>
      <c r="BS448" s="337">
        <f>BR448*M448</f>
        <v/>
      </c>
      <c r="BT448" s="225">
        <f>IF(BR448=1,20,IF(BR448&gt;0.9,16,IF(BR448&gt;0.8,12,IF(BR448&gt;0.7,8,IF(BR448&gt;0.6,4,IF(BR448&gt;0.5,0,IF(BR448&gt;0.4,-1,IF(BR448&gt;0.3,-2,IF(BR448&gt;0.2,-3,IF(BR448&gt;0.1,-4,IF(BR448&gt;0,-5,IF(BR448=0,-5))))))))))))</f>
        <v/>
      </c>
      <c r="BU448" s="61" t="n"/>
      <c r="BV448" s="548" t="n"/>
      <c r="BW448" s="548">
        <f>IF(BV448=$BZ$1,8,IF(BV448=$CA$1,4,IF(BV448=$CB$1,0,IF(BV448=$CC$1,-4,IF(BV448=$CE$1,-8)))))</f>
        <v/>
      </c>
      <c r="BX448" s="206" t="inlineStr">
        <is>
          <t>˄</t>
        </is>
      </c>
      <c r="BY448" s="206">
        <f>IF(BX448=BR$1,5,IF(BX448=BV$1,0,IF(BX448=BX$1,-5)))</f>
        <v/>
      </c>
      <c r="BZ448" s="554" t="n"/>
      <c r="CA448" s="548" t="inlineStr">
        <is>
          <t>Buy</t>
        </is>
      </c>
      <c r="CB448" s="61" t="n"/>
      <c r="CC448" s="61" t="n"/>
      <c r="CD448" s="332" t="n"/>
      <c r="CL448" s="332" t="n"/>
    </row>
    <row r="449" hidden="1" ht="15.75" customHeight="1" s="545">
      <c r="B449" s="246" t="n"/>
      <c r="C449" s="246" t="n"/>
      <c r="D449" s="246" t="n"/>
      <c r="E449" s="246" t="n"/>
      <c r="F449" s="246" t="n"/>
      <c r="G449" s="246" t="n"/>
      <c r="H449" s="246" t="n"/>
      <c r="I449" s="246" t="n"/>
      <c r="J449" s="246" t="n"/>
      <c r="K449" s="246" t="n"/>
      <c r="L449" s="270" t="n"/>
      <c r="M449" s="358" t="n"/>
      <c r="N449" s="335" t="n"/>
      <c r="O449" s="246" t="n"/>
      <c r="P449" s="246" t="n"/>
      <c r="Q449" s="246" t="n"/>
      <c r="R449" s="246" t="n"/>
      <c r="S449" s="249" t="n"/>
      <c r="T449" s="547" t="n"/>
      <c r="U449" s="464" t="n"/>
      <c r="X449" s="80" t="n"/>
      <c r="Y449" s="189" t="n"/>
      <c r="Z449" s="189" t="n"/>
      <c r="AA449" s="22">
        <f>AN449+AP449+AR449+AZ449+BB449+BG449+BJ449+BM449+BT449+BW449+BY449+AC449+AI449+BP449+AK449</f>
        <v/>
      </c>
      <c r="AB449" s="336">
        <f>IF(X449&gt;0,AB$437,0)</f>
        <v/>
      </c>
      <c r="AC449" s="337">
        <f>IF(AB449&gt;0,AC$437,0)</f>
        <v/>
      </c>
      <c r="AD449" s="366">
        <f>AB449*M530</f>
        <v/>
      </c>
      <c r="AE449" s="337">
        <f>AC449*M530</f>
        <v/>
      </c>
      <c r="AF449" s="332" t="n"/>
      <c r="AG449" s="332" t="n"/>
      <c r="AH449" s="225">
        <f>IF(AF449&gt;2500000,AQ$2,IF(AF449&gt;1000000,AR$2,IF(AF449&gt;750000,AS$2,IF(AF449&gt;500000,AT$2,IF(AF449&lt;500000,AU$2)))))</f>
        <v/>
      </c>
      <c r="AI449" s="31">
        <f>IF(AH449=AQ$2,20,IF(AH449=AR$2,15,IF(AH449=AS$2,10,IF(AH449=AT$2,5,IF(AH449=AU$2,0)))))</f>
        <v/>
      </c>
      <c r="AJ449" s="284" t="n"/>
      <c r="AK449" s="31">
        <f>IF(AJ449&gt;84,20,IF(AJ449&gt;80,15,IF(AJ449&gt;75,10,IF(AJ449&gt;70,5,IF(AJ449&gt;49,0,IF(AJ449&lt;1,0,IF(AJ449&lt;20,-20,IF(AJ449&lt;30,-15,IF(AJ449&lt;40,-10,IF(AJ449&lt;50,-5))))))))))</f>
        <v/>
      </c>
      <c r="AL449" s="22" t="n"/>
      <c r="AM449" s="550" t="n"/>
      <c r="AN449" s="22">
        <f>IF(AM449=$AN$1,20,IF(AM449=$AO$1,17,IF(AM449=$AP$1,12,IF(AM449=$AQ$1,5,IF(AM449=$AR$1,0)))))</f>
        <v/>
      </c>
      <c r="AP449" s="31" t="n"/>
      <c r="AQ449" s="175" t="n"/>
      <c r="AR449" s="548">
        <f>IF(AQ449=$AS$1,20,IF(AQ449=$AU$1,18,IF(AQ449=$AW$1,14,IF(AQ449=$AY$1,10,IF(AQ449=$BA$1,5,IF(AQ449=$BC$1,0,IF(AQ449=$BD$1,-2.5)))))))</f>
        <v/>
      </c>
      <c r="AS449" s="189" t="n"/>
      <c r="AT449" s="22">
        <f>IF(AS449&lt;1,5,IF(AS449&lt;2,0,IF(AS449&gt;2,-5, IF(AS449=0,5,IF(AS449&lt;0,-7)))))</f>
        <v/>
      </c>
      <c r="AU449" s="189" t="n"/>
      <c r="AV449" s="22">
        <f>IF(AU449&lt;0,-7,IF(AU449&lt;15,5,IF(AU449&lt;25,2,IF(AU449=25,-5,IF(AU449&gt;25,0)))))</f>
        <v/>
      </c>
      <c r="AW449" s="189" t="n"/>
      <c r="AX449" s="22">
        <f>IF(AW449=1,5,IF(AW449&lt;1,5,IF(AW449&gt;1,0)))</f>
        <v/>
      </c>
      <c r="AY449" s="189" t="n"/>
      <c r="AZ449" s="189">
        <f>IF(AY449=$AS$1,20,IF(AY449=$AU$1,18,IF(AY449=$AW$1,14,IF(AY449=$AY$1,10,IF(AY449=$BA$1,5,IF(AY449=$BC$1,0,IF(AY449=$BD$1,-2.5)))))))</f>
        <v/>
      </c>
      <c r="BA449" s="18" t="n"/>
      <c r="BB449" s="548">
        <f>IF(BA449&gt;0.05,2,IF(BA449&gt;0,1,IF(BA449&lt;-0.05,-1,IF(BA449&lt;0.1,-2))))</f>
        <v/>
      </c>
      <c r="BC449" s="554" t="n">
        <v>45657</v>
      </c>
      <c r="BD449" s="22" t="n"/>
      <c r="BE449" s="22">
        <f>X449</f>
        <v/>
      </c>
      <c r="BF449" s="18">
        <f>IF(BD449&gt;0,(BE449-BD449)/BD449,0)</f>
        <v/>
      </c>
      <c r="BG449" s="548">
        <f>IF(BF449&gt;0.05,4,IF(BF449&gt;0,2,IF(BF449&lt;-0.05,-2,IF(BF449&lt;0.1,-4))))</f>
        <v/>
      </c>
      <c r="BH449" s="225" t="n"/>
      <c r="BI449" s="225">
        <f>BH449*M530</f>
        <v/>
      </c>
      <c r="BJ449" s="225">
        <f>IF(BH449&gt;5,-1,IF(BH449&gt;4,0,IF(BH449&gt;3,1,IF(BH449&gt;2,2,IF(BH449&gt;1,2, IF(BH449=0,2,IF(BH449&lt;-5,-2,IF(BH449&lt;4,2,IF(BH449&lt;0,1)))))))))</f>
        <v/>
      </c>
      <c r="BK449" s="31" t="n"/>
      <c r="BL449" s="31">
        <f>BK449*M530</f>
        <v/>
      </c>
      <c r="BM449" s="548">
        <f>IF(BK449&gt;40,4,IF(BK449&gt;30,3.5,IF(BK449&gt;20,3,IF(BK449&gt;10,2,IF(BK449&gt;0,1,IF(BK449=0,0.5,IF(BK449&lt;-40,-4,IF(BK449&lt;-30,-3,IF(BK449&lt;-20,-2.5,IF(BK449&lt;-10,-2,IF(BK449&lt;0,0)))))))))))</f>
        <v/>
      </c>
      <c r="BN449" s="61" t="n"/>
      <c r="BO449" s="61">
        <f>BN449*M449</f>
        <v/>
      </c>
      <c r="BP449" s="548">
        <f>IF(BN449&lt;10,5,IF(BN449&lt;20,4,IF(BN449&lt;30,3,IF(BN449&lt;40,2,IF(BN449&lt;50,1,IF(BN449=50,0,IF(BN449&gt;90,-5,IF(BN449&gt;80,-4,IF(BN449&gt;70,-3,IF(BN449&gt;60,-2,IF(BN449&gt;50,-1,0)))))))))))</f>
        <v/>
      </c>
      <c r="BQ449" s="206" t="n"/>
      <c r="BR449" s="61" t="n"/>
      <c r="BS449" s="337">
        <f>BR449*M449</f>
        <v/>
      </c>
      <c r="BT449" s="225">
        <f>IF(BR449=1,20,IF(BR449&gt;0.9,16,IF(BR449&gt;0.8,12,IF(BR449&gt;0.7,8,IF(BR449&gt;0.6,4,IF(BR449&gt;0.5,0,IF(BR449&gt;0.4,-1,IF(BR449&gt;0.3,-2,IF(BR449&gt;0.2,-3,IF(BR449&gt;0.1,-4,IF(BR449&gt;0,-5,IF(BR449=0,-5))))))))))))</f>
        <v/>
      </c>
      <c r="BU449" s="61" t="n"/>
      <c r="BV449" s="548" t="n"/>
      <c r="BW449" s="548">
        <f>IF(BV449=$BZ$1,8,IF(BV449=$CA$1,4,IF(BV449=$CB$1,0,IF(BV449=$CC$1,-4,IF(BV449=$CE$1,-8)))))</f>
        <v/>
      </c>
      <c r="BX449" s="206" t="inlineStr">
        <is>
          <t>˄</t>
        </is>
      </c>
      <c r="BY449" s="206">
        <f>IF(BX449=BR$1,5,IF(BX449=BV$1,0,IF(BX449=BX$1,-5)))</f>
        <v/>
      </c>
      <c r="BZ449" s="554" t="n"/>
      <c r="CA449" s="548" t="inlineStr">
        <is>
          <t>Buy</t>
        </is>
      </c>
      <c r="CB449" s="61" t="n"/>
      <c r="CC449" s="61" t="n"/>
      <c r="CD449" s="332" t="n"/>
      <c r="CL449" s="332" t="n"/>
    </row>
    <row r="450">
      <c r="B450" s="246" t="n"/>
      <c r="C450" s="246" t="n"/>
      <c r="D450" s="246" t="n"/>
      <c r="E450" s="246" t="n"/>
      <c r="F450" s="246" t="n"/>
      <c r="G450" s="246" t="n"/>
      <c r="H450" s="246" t="n"/>
      <c r="I450" s="246" t="n"/>
      <c r="J450" s="246" t="n"/>
      <c r="K450" s="246" t="n"/>
      <c r="L450" s="270" t="n"/>
      <c r="M450" s="358" t="n"/>
      <c r="N450" s="335" t="n"/>
      <c r="O450" s="246" t="n"/>
      <c r="P450" s="246" t="n"/>
      <c r="Q450" s="246" t="n"/>
      <c r="R450" s="246" t="n"/>
      <c r="S450" s="249" t="n"/>
      <c r="T450" s="547" t="n"/>
      <c r="U450" s="464" t="n"/>
      <c r="X450" s="80" t="n"/>
      <c r="Y450" s="80" t="n"/>
      <c r="Z450" s="80" t="n"/>
      <c r="AA450" s="80" t="n"/>
      <c r="AB450" s="80" t="n"/>
      <c r="AC450" s="80" t="n"/>
      <c r="AD450" s="80" t="n"/>
      <c r="AE450" s="80" t="n"/>
      <c r="AF450" s="80" t="n"/>
      <c r="AG450" s="80" t="n"/>
      <c r="AH450" s="80" t="n"/>
      <c r="AI450" s="80" t="n"/>
      <c r="AJ450" s="80" t="n"/>
      <c r="AK450" s="80" t="n"/>
      <c r="AL450" s="80" t="n"/>
      <c r="AM450" s="80" t="n"/>
      <c r="AN450" s="80" t="n"/>
      <c r="AO450" s="80" t="n"/>
      <c r="AP450" s="80" t="n"/>
      <c r="AQ450" s="80" t="n"/>
      <c r="AR450" s="80" t="n"/>
      <c r="AS450" s="80" t="n"/>
      <c r="AT450" s="80" t="n"/>
      <c r="AU450" s="80" t="n"/>
      <c r="AV450" s="80" t="n"/>
      <c r="AW450" s="80" t="n"/>
      <c r="AX450" s="80" t="n"/>
      <c r="AY450" s="80" t="n"/>
      <c r="AZ450" s="80" t="n"/>
      <c r="BA450" s="80" t="n"/>
      <c r="BB450" s="80" t="n"/>
      <c r="BC450" s="80" t="n"/>
      <c r="BD450" s="80" t="n"/>
      <c r="BE450" s="80" t="n"/>
      <c r="BF450" s="80" t="n"/>
      <c r="BG450" s="80" t="n"/>
      <c r="BH450" s="80" t="n"/>
      <c r="BI450" s="80" t="n"/>
      <c r="BJ450" s="80" t="n"/>
      <c r="BK450" s="80" t="n"/>
      <c r="BL450" s="80" t="n"/>
      <c r="BM450" s="80" t="n"/>
      <c r="BN450" s="80" t="n"/>
      <c r="BO450" s="80" t="n"/>
      <c r="BP450" s="80" t="n"/>
      <c r="BQ450" s="80" t="n"/>
      <c r="BR450" s="80" t="n"/>
      <c r="BS450" s="80" t="n"/>
      <c r="BT450" s="80" t="n"/>
      <c r="BU450" s="80" t="n"/>
      <c r="BV450" s="80" t="n"/>
      <c r="BW450" s="80" t="n"/>
      <c r="BX450" s="80" t="n"/>
      <c r="BY450" s="80" t="n"/>
      <c r="BZ450" s="80" t="n"/>
      <c r="CA450" s="548" t="n"/>
      <c r="CB450" s="61" t="n"/>
      <c r="CC450" s="61" t="n"/>
      <c r="CD450" s="332" t="n"/>
      <c r="CL450" s="332" t="n"/>
    </row>
    <row r="451" ht="19" customHeight="1" s="545">
      <c r="B451" s="246" t="n"/>
      <c r="C451" s="246" t="n"/>
      <c r="D451" s="246" t="n"/>
      <c r="E451" s="246" t="n"/>
      <c r="F451" s="246" t="n"/>
      <c r="G451" s="246" t="n"/>
      <c r="H451" s="246" t="n"/>
      <c r="I451" s="246" t="n"/>
      <c r="J451" s="246" t="n"/>
      <c r="K451" s="246" t="n"/>
      <c r="L451" s="270" t="n"/>
      <c r="M451" s="358" t="n"/>
      <c r="N451" s="335" t="n"/>
      <c r="O451" s="246" t="n"/>
      <c r="P451" s="246" t="n"/>
      <c r="Q451" s="246" t="n"/>
      <c r="R451" s="246" t="n"/>
      <c r="S451" s="249" t="n"/>
      <c r="T451" s="449" t="inlineStr">
        <is>
          <t>Communication Services</t>
        </is>
      </c>
      <c r="U451" s="444" t="n"/>
      <c r="X451" s="80" t="n"/>
      <c r="Y451" s="80" t="n"/>
      <c r="Z451" s="80" t="n"/>
      <c r="AA451" s="80" t="n"/>
      <c r="AB451" s="80" t="n"/>
      <c r="AC451" s="80" t="n"/>
      <c r="AD451" s="80" t="n"/>
      <c r="AE451" s="80" t="n"/>
      <c r="AF451" s="80" t="n"/>
      <c r="AG451" s="80" t="n"/>
      <c r="AH451" s="80" t="n"/>
      <c r="AI451" s="80" t="n"/>
      <c r="AJ451" s="80" t="n"/>
      <c r="AK451" s="80" t="n"/>
      <c r="AL451" s="80" t="n"/>
      <c r="AM451" s="80" t="n"/>
      <c r="AN451" s="80" t="n"/>
      <c r="AO451" s="80" t="n"/>
      <c r="AP451" s="80" t="n"/>
      <c r="AQ451" s="80" t="n"/>
      <c r="AR451" s="80" t="n"/>
      <c r="AS451" s="80" t="n"/>
      <c r="AT451" s="80" t="n"/>
      <c r="AU451" s="80" t="n"/>
      <c r="AV451" s="80" t="n"/>
      <c r="AW451" s="80" t="n"/>
      <c r="AX451" s="80" t="n"/>
      <c r="AY451" s="80" t="n"/>
      <c r="AZ451" s="80" t="n"/>
      <c r="BA451" s="80" t="n"/>
      <c r="BB451" s="80" t="n"/>
      <c r="BC451" s="80" t="n"/>
      <c r="BD451" s="80" t="n"/>
      <c r="BE451" s="80" t="n"/>
      <c r="BF451" s="80" t="n"/>
      <c r="BG451" s="80" t="n"/>
      <c r="BH451" s="80" t="n"/>
      <c r="BI451" s="80" t="n"/>
      <c r="BJ451" s="80" t="n"/>
      <c r="BK451" s="80" t="n"/>
      <c r="BL451" s="80" t="n"/>
      <c r="BM451" s="80" t="n"/>
      <c r="BN451" s="80" t="n"/>
      <c r="BO451" s="80" t="n"/>
      <c r="BP451" s="80" t="n"/>
      <c r="BQ451" s="80" t="n"/>
      <c r="BR451" s="80" t="n"/>
      <c r="BS451" s="80" t="n"/>
      <c r="BT451" s="80" t="n"/>
      <c r="BU451" s="80" t="n"/>
      <c r="BV451" s="80" t="n"/>
      <c r="BW451" s="80" t="n"/>
      <c r="BX451" s="80" t="n"/>
      <c r="BY451" s="80" t="n"/>
      <c r="BZ451" s="80" t="n"/>
      <c r="CA451" s="548" t="n"/>
      <c r="CB451" s="61" t="n"/>
      <c r="CC451" s="61" t="n"/>
      <c r="CD451" s="332" t="n"/>
      <c r="CL451" s="332" t="n"/>
    </row>
    <row r="452" ht="17" customHeight="1" s="545">
      <c r="B452" s="246" t="n"/>
      <c r="C452" s="246" t="n"/>
      <c r="D452" s="246" t="n"/>
      <c r="E452" s="246" t="n"/>
      <c r="F452" s="246" t="n"/>
      <c r="G452" s="246" t="n"/>
      <c r="H452" s="246" t="n"/>
      <c r="I452" s="246" t="n"/>
      <c r="J452" s="246" t="n"/>
      <c r="K452" s="246" t="n"/>
      <c r="L452" s="270" t="n"/>
      <c r="M452" s="358" t="n"/>
      <c r="N452" s="335" t="n"/>
      <c r="O452" s="246" t="n"/>
      <c r="P452" s="246" t="n"/>
      <c r="Q452" s="246" t="n"/>
      <c r="R452" s="246" t="n"/>
      <c r="S452" s="249" t="n"/>
      <c r="T452" s="456" t="inlineStr">
        <is>
          <t>XLC</t>
        </is>
      </c>
      <c r="U452" s="444" t="inlineStr">
        <is>
          <t>Telecommunication Services</t>
        </is>
      </c>
      <c r="X452" s="80" t="n"/>
      <c r="Y452" s="80" t="n"/>
      <c r="Z452" s="80" t="n"/>
      <c r="AA452" s="80" t="n"/>
      <c r="AB452" s="455">
        <f>VLOOKUP(CLEAN(TRIM(T452)), 'ETF''s'!$B$7:$C$42, 2, FALSE)</f>
        <v/>
      </c>
      <c r="AC452" s="506">
        <f>VLOOKUP(CLEAN(TRIM(T452)), 'ETF''s'!$B$7:$D$42, 3, FALSE)</f>
        <v/>
      </c>
      <c r="AD452" s="80" t="n"/>
      <c r="AE452" s="80" t="n"/>
      <c r="AF452" s="80" t="n"/>
      <c r="AG452" s="80" t="n"/>
      <c r="AH452" s="80" t="n"/>
      <c r="AI452" s="80" t="n"/>
      <c r="AJ452" s="80" t="n"/>
      <c r="AK452" s="80" t="n"/>
      <c r="AL452" s="80" t="n"/>
      <c r="AM452" s="80" t="n"/>
      <c r="AN452" s="80" t="n"/>
      <c r="AO452" s="80" t="n"/>
      <c r="AP452" s="80" t="n"/>
      <c r="AQ452" s="80" t="n"/>
      <c r="AR452" s="80" t="n"/>
      <c r="AS452" s="80" t="n"/>
      <c r="AT452" s="80" t="n"/>
      <c r="AU452" s="80" t="n"/>
      <c r="AV452" s="80" t="n"/>
      <c r="AW452" s="80" t="n"/>
      <c r="AX452" s="80" t="n"/>
      <c r="AY452" s="80" t="n"/>
      <c r="AZ452" s="80" t="n"/>
      <c r="BA452" s="80" t="n"/>
      <c r="BB452" s="80" t="n"/>
      <c r="BC452" s="80" t="n"/>
      <c r="BD452" s="80" t="n"/>
      <c r="BE452" s="80" t="n"/>
      <c r="BF452" s="80" t="n"/>
      <c r="BG452" s="80" t="n"/>
      <c r="BH452" s="80" t="n"/>
      <c r="BI452" s="80" t="n"/>
      <c r="BJ452" s="80" t="n"/>
      <c r="BK452" s="80" t="n"/>
      <c r="BL452" s="80" t="n"/>
      <c r="BM452" s="80" t="n"/>
      <c r="BN452" s="80" t="n"/>
      <c r="BO452" s="80" t="n"/>
      <c r="BP452" s="80" t="n"/>
      <c r="BQ452" s="80" t="n"/>
      <c r="BR452" s="80" t="n"/>
      <c r="BS452" s="80" t="n"/>
      <c r="BT452" s="80" t="n"/>
      <c r="BU452" s="80" t="n"/>
      <c r="BV452" s="80" t="n"/>
      <c r="BW452" s="80" t="n"/>
      <c r="BX452" s="80" t="n"/>
      <c r="BY452" s="80" t="n"/>
      <c r="BZ452" s="80" t="n"/>
      <c r="CA452" s="548" t="n"/>
      <c r="CB452" s="61" t="n"/>
      <c r="CC452" s="61" t="n"/>
      <c r="CD452" s="332" t="n"/>
      <c r="CL452" s="332" t="n"/>
      <c r="CR452" t="inlineStr">
        <is>
          <t>Telecommunication Services</t>
        </is>
      </c>
    </row>
    <row r="453" ht="17" customHeight="1" s="545">
      <c r="B453" s="246" t="n"/>
      <c r="C453" s="246" t="n"/>
      <c r="D453" s="246" t="n"/>
      <c r="E453" s="246" t="n"/>
      <c r="F453" s="246" t="n"/>
      <c r="G453" s="246" t="n"/>
      <c r="H453" s="246" t="n"/>
      <c r="I453" s="246" t="n"/>
      <c r="J453" s="246" t="n"/>
      <c r="K453" s="246" t="n"/>
      <c r="L453" s="270" t="n"/>
      <c r="M453" s="358" t="n"/>
      <c r="N453" s="335" t="n"/>
      <c r="O453" s="246" t="n"/>
      <c r="P453" s="246" t="n"/>
      <c r="Q453" s="246" t="n"/>
      <c r="R453" s="246" t="n"/>
      <c r="S453" s="249" t="n"/>
      <c r="T453" s="445" t="n"/>
      <c r="U453" s="444" t="n"/>
      <c r="X453" s="80" t="n"/>
      <c r="Y453" s="80" t="n"/>
      <c r="Z453" s="80" t="n"/>
      <c r="AA453" s="80" t="n"/>
      <c r="AB453" s="80" t="n"/>
      <c r="AC453" s="80" t="n"/>
      <c r="AD453" s="80" t="n"/>
      <c r="AE453" s="80" t="n"/>
      <c r="AF453" s="80" t="n"/>
      <c r="AG453" s="80" t="n"/>
      <c r="AH453" s="80" t="n"/>
      <c r="AI453" s="80" t="n"/>
      <c r="AJ453" s="80" t="n"/>
      <c r="AK453" s="80" t="n"/>
      <c r="AL453" s="80" t="n"/>
      <c r="AM453" s="80" t="n"/>
      <c r="AN453" s="80" t="n"/>
      <c r="AO453" s="80" t="n"/>
      <c r="AP453" s="80" t="n"/>
      <c r="AQ453" s="80" t="n"/>
      <c r="AR453" s="80" t="n"/>
      <c r="AS453" s="80" t="n"/>
      <c r="AT453" s="80" t="n"/>
      <c r="AU453" s="80" t="n"/>
      <c r="AV453" s="80" t="n"/>
      <c r="AW453" s="80" t="n"/>
      <c r="AX453" s="80" t="n"/>
      <c r="AY453" s="80" t="n"/>
      <c r="AZ453" s="80" t="n"/>
      <c r="BA453" s="80" t="n"/>
      <c r="BB453" s="80" t="n"/>
      <c r="BC453" s="80" t="n"/>
      <c r="BD453" s="80" t="n"/>
      <c r="BE453" s="80" t="n"/>
      <c r="BF453" s="80" t="n"/>
      <c r="BG453" s="80" t="n"/>
      <c r="BH453" s="80" t="n"/>
      <c r="BI453" s="80" t="n"/>
      <c r="BJ453" s="80" t="n"/>
      <c r="BK453" s="80" t="n"/>
      <c r="BL453" s="80" t="n"/>
      <c r="BM453" s="80" t="n"/>
      <c r="BN453" s="80" t="n"/>
      <c r="BO453" s="80" t="n"/>
      <c r="BP453" s="80" t="n"/>
      <c r="BQ453" s="80" t="n"/>
      <c r="BR453" s="80" t="n"/>
      <c r="BS453" s="80" t="n"/>
      <c r="BT453" s="80" t="n"/>
      <c r="BU453" s="80" t="n"/>
      <c r="BV453" s="80" t="n"/>
      <c r="BW453" s="80" t="n"/>
      <c r="BX453" s="80" t="n"/>
      <c r="BY453" s="80" t="n"/>
      <c r="BZ453" s="80" t="n"/>
      <c r="CA453" s="548" t="n"/>
      <c r="CB453" s="61" t="n"/>
      <c r="CC453" s="61" t="n"/>
      <c r="CD453" s="332" t="n"/>
      <c r="CL453" s="332" t="n"/>
    </row>
    <row r="454" ht="17" customHeight="1" s="545">
      <c r="B454" s="246" t="n"/>
      <c r="C454" s="246" t="n"/>
      <c r="D454" s="246" t="n"/>
      <c r="E454" s="246" t="n"/>
      <c r="F454" s="246" t="n"/>
      <c r="G454" s="246" t="n"/>
      <c r="H454" s="246" t="n"/>
      <c r="I454" s="246" t="n"/>
      <c r="J454" s="246" t="n"/>
      <c r="K454" s="246" t="n"/>
      <c r="L454" s="270" t="n"/>
      <c r="M454" s="358" t="n"/>
      <c r="N454" s="335" t="n"/>
      <c r="O454" s="246" t="n"/>
      <c r="P454" s="246" t="n"/>
      <c r="Q454" s="246" t="n"/>
      <c r="R454" s="246" t="n"/>
      <c r="S454" s="249" t="n"/>
      <c r="T454" s="456" t="inlineStr">
        <is>
          <t>XLC</t>
        </is>
      </c>
      <c r="U454" s="444" t="inlineStr">
        <is>
          <t>Media &amp; Entertainment</t>
        </is>
      </c>
      <c r="X454" s="80" t="n"/>
      <c r="Y454" s="80" t="n"/>
      <c r="Z454" s="80" t="n"/>
      <c r="AA454" s="80" t="n"/>
      <c r="AB454" s="455">
        <f>VLOOKUP(CLEAN(TRIM(T454)), 'ETF''s'!$B$7:$C$42, 2, FALSE)</f>
        <v/>
      </c>
      <c r="AC454" s="506">
        <f>VLOOKUP(CLEAN(TRIM(T454)), 'ETF''s'!$B$7:$D$42, 3, FALSE)</f>
        <v/>
      </c>
      <c r="AD454" s="80" t="n"/>
      <c r="AE454" s="80" t="n"/>
      <c r="AF454" s="80" t="n"/>
      <c r="AG454" s="80" t="n"/>
      <c r="AH454" s="80" t="n"/>
      <c r="AI454" s="80" t="n"/>
      <c r="AJ454" s="80" t="n"/>
      <c r="AK454" s="80" t="n"/>
      <c r="AL454" s="80" t="n"/>
      <c r="AM454" s="80" t="n"/>
      <c r="AN454" s="80" t="n"/>
      <c r="AO454" s="80" t="n"/>
      <c r="AP454" s="80" t="n"/>
      <c r="AQ454" s="80" t="n"/>
      <c r="AR454" s="80" t="n"/>
      <c r="AS454" s="80" t="n"/>
      <c r="AT454" s="80" t="n"/>
      <c r="AU454" s="80" t="n"/>
      <c r="AV454" s="80" t="n"/>
      <c r="AW454" s="80" t="n"/>
      <c r="AX454" s="80" t="n"/>
      <c r="AY454" s="80" t="n"/>
      <c r="AZ454" s="80" t="n"/>
      <c r="BA454" s="80" t="n"/>
      <c r="BB454" s="80" t="n"/>
      <c r="BC454" s="80" t="n"/>
      <c r="BD454" s="80" t="n"/>
      <c r="BE454" s="80" t="n"/>
      <c r="BF454" s="80" t="n"/>
      <c r="BG454" s="80" t="n"/>
      <c r="BH454" s="80" t="n"/>
      <c r="BI454" s="80" t="n"/>
      <c r="BJ454" s="80" t="n"/>
      <c r="BK454" s="80" t="n"/>
      <c r="BL454" s="80" t="n"/>
      <c r="BM454" s="80" t="n"/>
      <c r="BN454" s="80" t="n"/>
      <c r="BO454" s="80" t="n"/>
      <c r="BP454" s="80" t="n"/>
      <c r="BQ454" s="80" t="n"/>
      <c r="BR454" s="80" t="n"/>
      <c r="BS454" s="80" t="n"/>
      <c r="BT454" s="80" t="n"/>
      <c r="BU454" s="80" t="n"/>
      <c r="BV454" s="80" t="n"/>
      <c r="BW454" s="80" t="n"/>
      <c r="BX454" s="80" t="n"/>
      <c r="BY454" s="80" t="n"/>
      <c r="BZ454" s="80" t="n"/>
      <c r="CA454" s="548" t="n"/>
      <c r="CB454" s="61" t="n"/>
      <c r="CC454" s="61" t="n"/>
      <c r="CD454" s="332" t="n"/>
      <c r="CL454" s="332" t="n"/>
      <c r="CR454" t="inlineStr">
        <is>
          <t>Media &amp; Entertainment</t>
        </is>
      </c>
    </row>
    <row r="455">
      <c r="B455" s="246" t="n"/>
      <c r="C455" s="246" t="n"/>
      <c r="D455" s="246" t="n"/>
      <c r="E455" s="246" t="n"/>
      <c r="F455" s="246" t="n"/>
      <c r="G455" s="246" t="n"/>
      <c r="H455" s="246" t="n"/>
      <c r="I455" s="246" t="n"/>
      <c r="J455" s="246" t="n"/>
      <c r="K455" s="246" t="n"/>
      <c r="L455" s="270" t="n"/>
      <c r="M455" s="358" t="n"/>
      <c r="N455" s="335" t="n"/>
      <c r="O455" s="246" t="n"/>
      <c r="P455" s="246" t="n"/>
      <c r="Q455" s="246" t="n"/>
      <c r="R455" s="246" t="n"/>
      <c r="S455" s="249">
        <f>IF(#REF!&lt;30,$BX$1,IF(#REF!&gt;70,$BR$1,$BV$1))</f>
        <v/>
      </c>
      <c r="T455" s="246" t="n"/>
      <c r="U455" s="547" t="inlineStr">
        <is>
          <t>ROKU</t>
        </is>
      </c>
      <c r="V455" t="inlineStr">
        <is>
          <t>Roku, Inc.</t>
        </is>
      </c>
      <c r="X455" s="189" t="n">
        <v>92.02</v>
      </c>
      <c r="Y455" s="80" t="n"/>
      <c r="Z455" s="80" t="n"/>
      <c r="AA455" s="22">
        <f>AN455+AP455+AR455+AZ455+BB455+BG455+BJ455+BM455+BT455+BW455+BY455+AC455+AI455+BP455+AK455</f>
        <v/>
      </c>
      <c r="AB455" s="336">
        <f>IF(X455&gt;0,AB$454,0)</f>
        <v/>
      </c>
      <c r="AC455" s="337">
        <f>IF(AB455&gt;0,AC$454,0)</f>
        <v/>
      </c>
      <c r="AD455" s="366">
        <f>AB455*M455</f>
        <v/>
      </c>
      <c r="AE455" s="337">
        <f>AC455*M455</f>
        <v/>
      </c>
      <c r="AF455" s="332" t="n">
        <v>1315856</v>
      </c>
      <c r="AG455" s="332" t="n">
        <v>-18415</v>
      </c>
      <c r="AH455" s="225">
        <f>IF(AF455&gt;2500000,AQ$2,IF(AF455&gt;1000000,AR$2,IF(AF455&gt;750000,AS$2,IF(AF455&gt;500000,AT$2,IF(AF455&lt;500000,AU$2)))))</f>
        <v/>
      </c>
      <c r="AI455" s="31">
        <f>IF(AH455=AQ$2,20,IF(AH455=AR$2,15,IF(AH455=AS$2,10,IF(AH455=AT$2,5,IF(AH455=AU$2,0)))))</f>
        <v/>
      </c>
      <c r="AJ455" s="284" t="n">
        <v>55</v>
      </c>
      <c r="AK455" s="31">
        <f>IF(AJ455&gt;84,20,IF(AJ455&gt;80,15,IF(AJ455&gt;75,10,IF(AJ455&gt;70,5,IF(AJ455&gt;49,0,IF(AJ455&lt;1,0,IF(AJ455&lt;20,-20,IF(AJ455&lt;30,-15,IF(AJ455&lt;40,-10,IF(AJ455&lt;50,-5))))))))))</f>
        <v/>
      </c>
      <c r="AL455" s="22" t="n"/>
      <c r="AM455" s="550" t="inlineStr">
        <is>
          <t>C</t>
        </is>
      </c>
      <c r="AN455" s="22">
        <f>IF(AM455=$AN$1,20,IF(AM455=$AO$1,17,IF(AM455=$AP$1,12,IF(AM455=$AQ$1,5,IF(AM455=$AR$1,0)))))</f>
        <v/>
      </c>
      <c r="AP455" s="31" t="n"/>
      <c r="AQ455" s="177" t="inlineStr">
        <is>
          <t>Neutral+</t>
        </is>
      </c>
      <c r="AR455" s="548">
        <f>IF(AQ455=$AS$1,20,IF(AQ455=$AU$1,18,IF(AQ455=$AW$1,14,IF(AQ455=$AY$1,10,IF(AQ455=$BA$1,5,IF(AQ455=$BC$1,0,IF(AQ455=$BD$1,-2.5)))))))</f>
        <v/>
      </c>
      <c r="AS455" s="189" t="n">
        <v>0.19</v>
      </c>
      <c r="AT455" s="22">
        <f>IF(AS455&lt;1,5,IF(AS455&lt;2,0,IF(AS455&gt;2,-5, IF(AS455=0,5,IF(AS455&lt;0,-7)))))</f>
        <v/>
      </c>
      <c r="AU455" s="189" t="n">
        <v>-219.1</v>
      </c>
      <c r="AV455" s="22">
        <f>IF(AU455&lt;0,-7,IF(AU455&lt;15,5,IF(AU455&lt;25,2,IF(AU455=25,-5,IF(AU455&gt;25,0)))))</f>
        <v/>
      </c>
      <c r="AW455" s="189" t="n">
        <v>-730.3200000000001</v>
      </c>
      <c r="AX455" s="22">
        <f>IF(AW455=1,5,IF(AW455&lt;1,5,IF(AW455&gt;1,0)))</f>
        <v/>
      </c>
      <c r="AY455" s="273" t="inlineStr">
        <is>
          <t>Bearish</t>
        </is>
      </c>
      <c r="AZ455" s="189">
        <f>IF(AY455=$AS$1,20,IF(AY455=$AU$1,18,IF(AY455=$AW$1,14,IF(AY455=$AY$1,10,IF(AY455=$BA$1,5,IF(AY455=$BC$1,0,IF(AY455=$BD$1,-2.5)))))))</f>
        <v/>
      </c>
      <c r="BA455" s="18" t="n">
        <v>0.189</v>
      </c>
      <c r="BB455" s="548">
        <f>IF(BA455&gt;0.05,2,IF(BA455&gt;0,1,IF(BA455&lt;-0.05,-1,IF(BA455&lt;0.1,-2))))</f>
        <v/>
      </c>
      <c r="BC455" s="554" t="n">
        <v>45657</v>
      </c>
      <c r="BD455" s="22" t="n">
        <v>74.34</v>
      </c>
      <c r="BE455" s="22">
        <f>X455</f>
        <v/>
      </c>
      <c r="BF455" s="18">
        <f>IF(BD455&gt;0,(BE455-BD455)/BD455,0)</f>
        <v/>
      </c>
      <c r="BG455" s="548">
        <f>IF(BF455&gt;0.05,4,IF(BF455&gt;0,2,IF(BF455&lt;-0.05,-2,IF(BF455&lt;0.1,-4))))</f>
        <v/>
      </c>
      <c r="BH455" s="225" t="n">
        <v>-0.5</v>
      </c>
      <c r="BI455" s="225">
        <f>BH455*M455</f>
        <v/>
      </c>
      <c r="BJ455" s="225">
        <f>IF(BH455&gt;5,-1,IF(BH455&gt;4,0,IF(BH455&gt;3,1,IF(BH455&gt;2,2,IF(BH455&gt;1,2, IF(BH455=0,2,IF(BH455&lt;-5,-2,IF(BH455&lt;4,2,IF(BH455&lt;0,1)))))))))</f>
        <v/>
      </c>
      <c r="BK455" s="31" t="n">
        <v>-2</v>
      </c>
      <c r="BL455" s="31">
        <f>BK455*M455</f>
        <v/>
      </c>
      <c r="BM455" s="548">
        <f>IF(BK455&gt;40,4,IF(BK455&gt;30,3.5,IF(BK455&gt;20,3,IF(BK455&gt;10,2,IF(BK455&gt;0,1,IF(BK455=0,0.5,IF(BK455&lt;-40,-4,IF(BK455&lt;-30,-3,IF(BK455&lt;-20,-2.5,IF(BK455&lt;-10,-2,IF(BK455&lt;0,0)))))))))))</f>
        <v/>
      </c>
      <c r="BN455" s="61" t="n">
        <v>44</v>
      </c>
      <c r="BO455" s="61">
        <f>BN455*M455</f>
        <v/>
      </c>
      <c r="BP455" s="548">
        <f>IF(BN455&lt;10,5,IF(BN455&lt;20,4,IF(BN455&lt;30,3,IF(BN455&lt;40,2,IF(BN455&lt;50,1,IF(BN455=50,0,IF(BN455&gt;90,-5,IF(BN455&gt;80,-4,IF(BN455&gt;70,-3,IF(BN455&gt;60,-2,IF(BN455&gt;50,-1,0)))))))))))</f>
        <v/>
      </c>
      <c r="BQ455" s="206" t="n"/>
      <c r="BR455" s="61" t="n">
        <v>0.76</v>
      </c>
      <c r="BS455" s="337">
        <f>BR455*M455</f>
        <v/>
      </c>
      <c r="BT455" s="225">
        <f>IF(BR455=1,20,IF(BR455&gt;0.9,16,IF(BR455&gt;0.8,12,IF(BR455&gt;0.7,8,IF(BR455&gt;0.6,4,IF(BR455&gt;0.5,0,IF(BR455&gt;0.4,-1,IF(BR455&gt;0.3,-2,IF(BR455&gt;0.2,-3,IF(BR455&gt;0.1,-4,IF(BR455&gt;0,-5,IF(BR455=0,-5))))))))))))</f>
        <v/>
      </c>
      <c r="BU455" s="61" t="n"/>
      <c r="BV455" s="548" t="inlineStr">
        <is>
          <t>V Bull</t>
        </is>
      </c>
      <c r="BW455" s="548">
        <f>IF(BV455=$BZ$1,8,IF(BV455=$CA$1,4,IF(BV455=$CB$1,0,IF(BV455=$CC$1,-4,IF(BV455=$CE$1,-8)))))</f>
        <v/>
      </c>
      <c r="BX455" s="206" t="inlineStr">
        <is>
          <t>˄</t>
        </is>
      </c>
      <c r="BY455" s="206">
        <f>IF(BX455=BR$1,5,IF(BX455=BV$1,0,IF(BX455=BX$1,-5)))</f>
        <v/>
      </c>
      <c r="BZ455" s="554" t="n"/>
      <c r="CA455" s="548" t="inlineStr">
        <is>
          <t>Buy</t>
        </is>
      </c>
      <c r="CB455" s="61" t="n"/>
      <c r="CC455" s="61" t="n"/>
      <c r="CD455" s="332" t="n"/>
      <c r="CE455" t="inlineStr">
        <is>
          <t>Communication Services</t>
        </is>
      </c>
      <c r="CF455" t="inlineStr">
        <is>
          <t>Media &amp; Entertainment</t>
        </is>
      </c>
      <c r="CG455" t="inlineStr">
        <is>
          <t>Entertainment</t>
        </is>
      </c>
      <c r="CH455" t="inlineStr">
        <is>
          <t>Interactive Home Entertainment</t>
        </is>
      </c>
      <c r="CL455" s="332" t="n"/>
      <c r="CR455" t="inlineStr">
        <is>
          <t>ROKU</t>
        </is>
      </c>
    </row>
    <row r="456" hidden="1" ht="15.75" customHeight="1" s="545">
      <c r="B456" s="246" t="n"/>
      <c r="C456" s="246" t="n"/>
      <c r="D456" s="246" t="n"/>
      <c r="E456" s="246" t="n"/>
      <c r="F456" s="246" t="n"/>
      <c r="G456" s="246" t="n"/>
      <c r="H456" s="246" t="n"/>
      <c r="I456" s="246" t="n"/>
      <c r="J456" s="246" t="n"/>
      <c r="K456" s="246" t="n"/>
      <c r="L456" s="270" t="n"/>
      <c r="M456" s="358" t="n"/>
      <c r="N456" s="335" t="n"/>
      <c r="O456" s="246" t="n"/>
      <c r="P456" s="246" t="n"/>
      <c r="Q456" s="246" t="n"/>
      <c r="R456" s="246" t="n"/>
      <c r="S456" s="249" t="n"/>
      <c r="T456" s="547" t="n"/>
      <c r="U456" s="33" t="n"/>
      <c r="X456" s="80" t="n"/>
      <c r="Y456" s="80" t="n"/>
      <c r="Z456" s="80" t="n"/>
      <c r="AA456" s="22">
        <f>AN456+AP456+AR456+AZ456+BB456+BG456+BJ456+BM456+BT456+BW456+BY456+AC456+AI456+BP456+AK456</f>
        <v/>
      </c>
      <c r="AB456" s="336">
        <f>IF(X456&gt;0,AB$454,0)</f>
        <v/>
      </c>
      <c r="AC456" s="337">
        <f>IF(AB456&gt;0,AC$454,0)</f>
        <v/>
      </c>
      <c r="AD456" s="366">
        <f>AB456*M456</f>
        <v/>
      </c>
      <c r="AE456" s="337">
        <f>AC456*M456</f>
        <v/>
      </c>
      <c r="AF456" s="332" t="n"/>
      <c r="AG456" s="332" t="n"/>
      <c r="AH456" s="225">
        <f>IF(AF456&gt;2500000,AQ$2,IF(AF456&gt;1000000,AR$2,IF(AF456&gt;750000,AS$2,IF(AF456&gt;500000,AT$2,IF(AF456&lt;500000,AU$2)))))</f>
        <v/>
      </c>
      <c r="AI456" s="31">
        <f>IF(AH456=AQ$2,20,IF(AH456=AR$2,15,IF(AH456=AS$2,10,IF(AH456=AT$2,5,IF(AH456=AU$2,0)))))</f>
        <v/>
      </c>
      <c r="AJ456" s="284" t="n"/>
      <c r="AK456" s="31">
        <f>IF(AJ456&gt;84,20,IF(AJ456&gt;80,15,IF(AJ456&gt;75,10,IF(AJ456&gt;70,5,IF(AJ456&gt;49,0,IF(AJ456&lt;1,0,IF(AJ456&lt;20,-20,IF(AJ456&lt;30,-15,IF(AJ456&lt;40,-10,IF(AJ456&lt;50,-5))))))))))</f>
        <v/>
      </c>
      <c r="AL456" s="22" t="n"/>
      <c r="AM456" s="550" t="n"/>
      <c r="AN456" s="22">
        <f>IF(AM456=$AN$1,20,IF(AM456=$AO$1,17,IF(AM456=$AP$1,12,IF(AM456=$AQ$1,5,IF(AM456=$AR$1,0)))))</f>
        <v/>
      </c>
      <c r="AP456" s="31" t="n"/>
      <c r="AQ456" s="175" t="n"/>
      <c r="AR456" s="548">
        <f>IF(AQ456=$AS$1,20,IF(AQ456=$AU$1,18,IF(AQ456=$AW$1,14,IF(AQ456=$AY$1,10,IF(AQ456=$BA$1,5,IF(AQ456=$BC$1,0,IF(AQ456=$BD$1,-2.5)))))))</f>
        <v/>
      </c>
      <c r="AS456" s="189" t="n"/>
      <c r="AT456" s="22">
        <f>IF(AS456&lt;1,5,IF(AS456&lt;2,0,IF(AS456&gt;2,-5, IF(AS456=0,5,IF(AS456&lt;0,-7)))))</f>
        <v/>
      </c>
      <c r="AU456" s="189" t="n"/>
      <c r="AV456" s="22">
        <f>IF(AU456&lt;0,-7,IF(AU456&lt;15,5,IF(AU456&lt;25,2,IF(AU456=25,-5,IF(AU456&gt;25,0)))))</f>
        <v/>
      </c>
      <c r="AW456" s="189" t="n"/>
      <c r="AX456" s="22">
        <f>IF(AW456=1,5,IF(AW456&lt;1,5,IF(AW456&gt;1,0)))</f>
        <v/>
      </c>
      <c r="AY456" s="189" t="n"/>
      <c r="AZ456" s="189">
        <f>IF(AY456=$AS$1,20,IF(AY456=$AU$1,18,IF(AY456=$AW$1,14,IF(AY456=$AY$1,10,IF(AY456=$BA$1,5,IF(AY456=$BC$1,0,IF(AY456=$BD$1,-2.5)))))))</f>
        <v/>
      </c>
      <c r="BA456" s="18" t="n"/>
      <c r="BB456" s="548">
        <f>IF(BA456&gt;0.05,2,IF(BA456&gt;0,1,IF(BA456&lt;-0.05,-1,IF(BA456&lt;0.1,-2))))</f>
        <v/>
      </c>
      <c r="BC456" s="554" t="n">
        <v>45657</v>
      </c>
      <c r="BD456" s="22" t="n"/>
      <c r="BE456" s="22">
        <f>X456</f>
        <v/>
      </c>
      <c r="BF456" s="18">
        <f>IF(BD456&gt;0,(BE456-BD456)/BD456,0)</f>
        <v/>
      </c>
      <c r="BG456" s="548">
        <f>IF(BF456&gt;0.05,4,IF(BF456&gt;0,2,IF(BF456&lt;-0.05,-2,IF(BF456&lt;0.1,-4))))</f>
        <v/>
      </c>
      <c r="BH456" s="225" t="n"/>
      <c r="BI456" s="225">
        <f>BH456*M456</f>
        <v/>
      </c>
      <c r="BJ456" s="225">
        <f>IF(BH456&gt;5,-1,IF(BH456&gt;4,0,IF(BH456&gt;3,1,IF(BH456&gt;2,2,IF(BH456&gt;1,2, IF(BH456=0,2,IF(BH456&lt;-5,-2,IF(BH456&lt;4,2,IF(BH456&lt;0,1)))))))))</f>
        <v/>
      </c>
      <c r="BK456" s="31" t="n"/>
      <c r="BL456" s="31">
        <f>BK456*M456</f>
        <v/>
      </c>
      <c r="BM456" s="548">
        <f>IF(BK456&gt;40,4,IF(BK456&gt;30,3.5,IF(BK456&gt;20,3,IF(BK456&gt;10,2,IF(BK456&gt;0,1,IF(BK456=0,0.5,IF(BK456&lt;-40,-4,IF(BK456&lt;-30,-3,IF(BK456&lt;-20,-2.5,IF(BK456&lt;-10,-2,IF(BK456&lt;0,0)))))))))))</f>
        <v/>
      </c>
      <c r="BN456" s="61" t="n"/>
      <c r="BO456" s="61">
        <f>BN456*M456</f>
        <v/>
      </c>
      <c r="BP456" s="548">
        <f>IF(BN456&lt;10,5,IF(BN456&lt;20,4,IF(BN456&lt;30,3,IF(BN456&lt;40,2,IF(BN456&lt;50,1,IF(BN456=50,0,IF(BN456&gt;90,-5,IF(BN456&gt;80,-4,IF(BN456&gt;70,-3,IF(BN456&gt;60,-2,IF(BN456&gt;50,-1,0)))))))))))</f>
        <v/>
      </c>
      <c r="BQ456" s="206" t="n"/>
      <c r="BR456" s="61" t="n"/>
      <c r="BS456" s="337">
        <f>BR456*M456</f>
        <v/>
      </c>
      <c r="BT456" s="225">
        <f>IF(BR456=1,20,IF(BR456&gt;0.9,16,IF(BR456&gt;0.8,12,IF(BR456&gt;0.7,8,IF(BR456&gt;0.6,4,IF(BR456&gt;0.5,0,IF(BR456&gt;0.4,-1,IF(BR456&gt;0.3,-2,IF(BR456&gt;0.2,-3,IF(BR456&gt;0.1,-4,IF(BR456&gt;0,-5,IF(BR456=0,-5))))))))))))</f>
        <v/>
      </c>
      <c r="BU456" s="61" t="n"/>
      <c r="BV456" s="548" t="n"/>
      <c r="BW456" s="548">
        <f>IF(BV456=$BZ$1,8,IF(BV456=$CA$1,4,IF(BV456=$CB$1,0,IF(BV456=$CC$1,-4,IF(BV456=$CE$1,-8)))))</f>
        <v/>
      </c>
      <c r="BX456" s="206" t="inlineStr">
        <is>
          <t>˄</t>
        </is>
      </c>
      <c r="BY456" s="206">
        <f>IF(BX456=BR$1,5,IF(BX456=BV$1,0,IF(BX456=BX$1,-5)))</f>
        <v/>
      </c>
      <c r="BZ456" s="554" t="n"/>
      <c r="CA456" s="548" t="inlineStr">
        <is>
          <t>Buy</t>
        </is>
      </c>
      <c r="CB456" s="61" t="n"/>
      <c r="CC456" s="61" t="n"/>
      <c r="CD456" s="332" t="n"/>
      <c r="CL456" s="332" t="n"/>
    </row>
    <row r="457" hidden="1" ht="15.75" customHeight="1" s="545">
      <c r="B457" s="246" t="n"/>
      <c r="C457" s="246" t="n"/>
      <c r="D457" s="246" t="n"/>
      <c r="E457" s="246" t="n"/>
      <c r="F457" s="246" t="n"/>
      <c r="G457" s="246" t="n"/>
      <c r="H457" s="246" t="n"/>
      <c r="I457" s="246" t="n"/>
      <c r="J457" s="246" t="n"/>
      <c r="K457" s="246" t="n"/>
      <c r="L457" s="270" t="n"/>
      <c r="M457" s="358" t="n"/>
      <c r="N457" s="335" t="n"/>
      <c r="O457" s="246" t="n"/>
      <c r="P457" s="246" t="n"/>
      <c r="Q457" s="246" t="n"/>
      <c r="R457" s="246" t="n"/>
      <c r="S457" s="249" t="n"/>
      <c r="T457" s="547" t="n"/>
      <c r="U457" s="33" t="n"/>
      <c r="X457" s="80" t="n"/>
      <c r="Y457" s="80" t="n"/>
      <c r="Z457" s="80" t="n"/>
      <c r="AA457" s="22">
        <f>AN457+AP457+AR457+AZ457+BB457+BG457+BJ457+BM457+BT457+BW457+BY457+AC457+AI457+BP457+AK457</f>
        <v/>
      </c>
      <c r="AB457" s="336">
        <f>IF(X457&gt;0,AB$454,0)</f>
        <v/>
      </c>
      <c r="AC457" s="337">
        <f>IF(AB457&gt;0,AC$454,0)</f>
        <v/>
      </c>
      <c r="AD457" s="366">
        <f>AB457*M457</f>
        <v/>
      </c>
      <c r="AE457" s="337">
        <f>AC457*M457</f>
        <v/>
      </c>
      <c r="AF457" s="332" t="n"/>
      <c r="AG457" s="332" t="n"/>
      <c r="AH457" s="225">
        <f>IF(AF457&gt;2500000,AQ$2,IF(AF457&gt;1000000,AR$2,IF(AF457&gt;750000,AS$2,IF(AF457&gt;500000,AT$2,IF(AF457&lt;500000,AU$2)))))</f>
        <v/>
      </c>
      <c r="AI457" s="31">
        <f>IF(AH457=AQ$2,20,IF(AH457=AR$2,15,IF(AH457=AS$2,10,IF(AH457=AT$2,5,IF(AH457=AU$2,0)))))</f>
        <v/>
      </c>
      <c r="AJ457" s="284" t="n"/>
      <c r="AK457" s="31">
        <f>IF(AJ457&gt;84,20,IF(AJ457&gt;80,15,IF(AJ457&gt;75,10,IF(AJ457&gt;70,5,IF(AJ457&gt;49,0,IF(AJ457&lt;1,0,IF(AJ457&lt;20,-20,IF(AJ457&lt;30,-15,IF(AJ457&lt;40,-10,IF(AJ457&lt;50,-5))))))))))</f>
        <v/>
      </c>
      <c r="AL457" s="22" t="n"/>
      <c r="AM457" s="550" t="n"/>
      <c r="AN457" s="22">
        <f>IF(AM457=$AN$1,20,IF(AM457=$AO$1,17,IF(AM457=$AP$1,12,IF(AM457=$AQ$1,5,IF(AM457=$AR$1,0)))))</f>
        <v/>
      </c>
      <c r="AP457" s="31" t="n"/>
      <c r="AQ457" s="175" t="n"/>
      <c r="AR457" s="548">
        <f>IF(AQ457=$AS$1,20,IF(AQ457=$AU$1,18,IF(AQ457=$AW$1,14,IF(AQ457=$AY$1,10,IF(AQ457=$BA$1,5,IF(AQ457=$BC$1,0,IF(AQ457=$BD$1,-2.5)))))))</f>
        <v/>
      </c>
      <c r="AS457" s="189" t="n"/>
      <c r="AT457" s="22">
        <f>IF(AS457&lt;1,5,IF(AS457&lt;2,0,IF(AS457&gt;2,-5, IF(AS457=0,5,IF(AS457&lt;0,-7)))))</f>
        <v/>
      </c>
      <c r="AU457" s="189" t="n"/>
      <c r="AV457" s="22">
        <f>IF(AU457&lt;0,-7,IF(AU457&lt;15,5,IF(AU457&lt;25,2,IF(AU457=25,-5,IF(AU457&gt;25,0)))))</f>
        <v/>
      </c>
      <c r="AW457" s="189" t="n"/>
      <c r="AX457" s="22">
        <f>IF(AW457=1,5,IF(AW457&lt;1,5,IF(AW457&gt;1,0)))</f>
        <v/>
      </c>
      <c r="AY457" s="189" t="n"/>
      <c r="AZ457" s="189">
        <f>IF(AY457=$AS$1,20,IF(AY457=$AU$1,18,IF(AY457=$AW$1,14,IF(AY457=$AY$1,10,IF(AY457=$BA$1,5,IF(AY457=$BC$1,0,IF(AY457=$BD$1,-2.5)))))))</f>
        <v/>
      </c>
      <c r="BA457" s="18" t="n"/>
      <c r="BB457" s="548">
        <f>IF(BA457&gt;0.05,2,IF(BA457&gt;0,1,IF(BA457&lt;-0.05,-1,IF(BA457&lt;0.1,-2))))</f>
        <v/>
      </c>
      <c r="BC457" s="554" t="n">
        <v>45657</v>
      </c>
      <c r="BD457" s="22" t="n"/>
      <c r="BE457" s="22">
        <f>X457</f>
        <v/>
      </c>
      <c r="BF457" s="18">
        <f>IF(BD457&gt;0,(BE457-BD457)/BD457,0)</f>
        <v/>
      </c>
      <c r="BG457" s="548">
        <f>IF(BF457&gt;0.05,4,IF(BF457&gt;0,2,IF(BF457&lt;-0.05,-2,IF(BF457&lt;0.1,-4))))</f>
        <v/>
      </c>
      <c r="BH457" s="225" t="n"/>
      <c r="BI457" s="225">
        <f>BH457*M457</f>
        <v/>
      </c>
      <c r="BJ457" s="225">
        <f>IF(BH457&gt;5,-1,IF(BH457&gt;4,0,IF(BH457&gt;3,1,IF(BH457&gt;2,2,IF(BH457&gt;1,2, IF(BH457=0,2,IF(BH457&lt;-5,-2,IF(BH457&lt;4,2,IF(BH457&lt;0,1)))))))))</f>
        <v/>
      </c>
      <c r="BK457" s="31" t="n"/>
      <c r="BL457" s="31">
        <f>BK457*M457</f>
        <v/>
      </c>
      <c r="BM457" s="548">
        <f>IF(BK457&gt;40,4,IF(BK457&gt;30,3.5,IF(BK457&gt;20,3,IF(BK457&gt;10,2,IF(BK457&gt;0,1,IF(BK457=0,0.5,IF(BK457&lt;-40,-4,IF(BK457&lt;-30,-3,IF(BK457&lt;-20,-2.5,IF(BK457&lt;-10,-2,IF(BK457&lt;0,0)))))))))))</f>
        <v/>
      </c>
      <c r="BN457" s="61" t="n"/>
      <c r="BO457" s="61">
        <f>BN457*M457</f>
        <v/>
      </c>
      <c r="BP457" s="548">
        <f>IF(BN457&lt;10,5,IF(BN457&lt;20,4,IF(BN457&lt;30,3,IF(BN457&lt;40,2,IF(BN457&lt;50,1,IF(BN457=50,0,IF(BN457&gt;90,-5,IF(BN457&gt;80,-4,IF(BN457&gt;70,-3,IF(BN457&gt;60,-2,IF(BN457&gt;50,-1,0)))))))))))</f>
        <v/>
      </c>
      <c r="BQ457" s="206" t="n"/>
      <c r="BR457" s="61" t="n"/>
      <c r="BS457" s="337">
        <f>BR457*M457</f>
        <v/>
      </c>
      <c r="BT457" s="225">
        <f>IF(BR457=1,20,IF(BR457&gt;0.9,16,IF(BR457&gt;0.8,12,IF(BR457&gt;0.7,8,IF(BR457&gt;0.6,4,IF(BR457&gt;0.5,0,IF(BR457&gt;0.4,-1,IF(BR457&gt;0.3,-2,IF(BR457&gt;0.2,-3,IF(BR457&gt;0.1,-4,IF(BR457&gt;0,-5,IF(BR457=0,-5))))))))))))</f>
        <v/>
      </c>
      <c r="BU457" s="61" t="n"/>
      <c r="BV457" s="548" t="n"/>
      <c r="BW457" s="548">
        <f>IF(BV457=$BZ$1,8,IF(BV457=$CA$1,4,IF(BV457=$CB$1,0,IF(BV457=$CC$1,-4,IF(BV457=$CE$1,-8)))))</f>
        <v/>
      </c>
      <c r="BX457" s="206" t="inlineStr">
        <is>
          <t>˄</t>
        </is>
      </c>
      <c r="BY457" s="206">
        <f>IF(BX457=BR$1,5,IF(BX457=BV$1,0,IF(BX457=BX$1,-5)))</f>
        <v/>
      </c>
      <c r="BZ457" s="554" t="n"/>
      <c r="CA457" s="548" t="inlineStr">
        <is>
          <t>Buy</t>
        </is>
      </c>
      <c r="CB457" s="61" t="n"/>
      <c r="CC457" s="61" t="n"/>
      <c r="CD457" s="332" t="n"/>
      <c r="CL457" s="332" t="n"/>
    </row>
    <row r="458" hidden="1" ht="15.75" customHeight="1" s="545">
      <c r="B458" s="246" t="n"/>
      <c r="C458" s="246" t="n"/>
      <c r="D458" s="246" t="n"/>
      <c r="E458" s="246" t="n"/>
      <c r="F458" s="246" t="n"/>
      <c r="G458" s="246" t="n"/>
      <c r="H458" s="246" t="n"/>
      <c r="I458" s="246" t="n"/>
      <c r="J458" s="246" t="n"/>
      <c r="K458" s="246" t="n"/>
      <c r="L458" s="270" t="n"/>
      <c r="M458" s="358" t="n"/>
      <c r="N458" s="335" t="n"/>
      <c r="O458" s="246" t="n"/>
      <c r="P458" s="246" t="n"/>
      <c r="Q458" s="246" t="n"/>
      <c r="R458" s="246" t="n"/>
      <c r="S458" s="249" t="n"/>
      <c r="T458" s="547" t="n"/>
      <c r="U458" s="33" t="n"/>
      <c r="X458" s="80" t="n"/>
      <c r="Y458" s="80" t="n"/>
      <c r="Z458" s="80" t="n"/>
      <c r="AA458" s="22">
        <f>AN458+AP458+AR458+AZ458+BB458+BG458+BJ458+BM458+BT458+BW458+BY458+AC458+AI458+BP458+AK458</f>
        <v/>
      </c>
      <c r="AB458" s="336">
        <f>IF(X458&gt;0,AB$454,0)</f>
        <v/>
      </c>
      <c r="AC458" s="337">
        <f>IF(AB458&gt;0,AC$454,0)</f>
        <v/>
      </c>
      <c r="AD458" s="366">
        <f>AB458*M458</f>
        <v/>
      </c>
      <c r="AE458" s="337">
        <f>AC458*M458</f>
        <v/>
      </c>
      <c r="AF458" s="332" t="n"/>
      <c r="AG458" s="332" t="n"/>
      <c r="AH458" s="225">
        <f>IF(AF458&gt;2500000,AQ$2,IF(AF458&gt;1000000,AR$2,IF(AF458&gt;750000,AS$2,IF(AF458&gt;500000,AT$2,IF(AF458&lt;500000,AU$2)))))</f>
        <v/>
      </c>
      <c r="AI458" s="31">
        <f>IF(AH458=AQ$2,20,IF(AH458=AR$2,15,IF(AH458=AS$2,10,IF(AH458=AT$2,5,IF(AH458=AU$2,0)))))</f>
        <v/>
      </c>
      <c r="AJ458" s="284" t="n"/>
      <c r="AK458" s="31">
        <f>IF(AJ458&gt;84,20,IF(AJ458&gt;80,15,IF(AJ458&gt;75,10,IF(AJ458&gt;70,5,IF(AJ458&gt;49,0,IF(AJ458&lt;1,0,IF(AJ458&lt;20,-20,IF(AJ458&lt;30,-15,IF(AJ458&lt;40,-10,IF(AJ458&lt;50,-5))))))))))</f>
        <v/>
      </c>
      <c r="AL458" s="22" t="n"/>
      <c r="AM458" s="550" t="n"/>
      <c r="AN458" s="22">
        <f>IF(AM458=$AN$1,20,IF(AM458=$AO$1,17,IF(AM458=$AP$1,12,IF(AM458=$AQ$1,5,IF(AM458=$AR$1,0)))))</f>
        <v/>
      </c>
      <c r="AP458" s="31" t="n"/>
      <c r="AQ458" s="175" t="n"/>
      <c r="AR458" s="548">
        <f>IF(AQ458=$AS$1,20,IF(AQ458=$AU$1,18,IF(AQ458=$AW$1,14,IF(AQ458=$AY$1,10,IF(AQ458=$BA$1,5,IF(AQ458=$BC$1,0,IF(AQ458=$BD$1,-2.5)))))))</f>
        <v/>
      </c>
      <c r="AS458" s="189" t="n"/>
      <c r="AT458" s="22">
        <f>IF(AS458&lt;1,5,IF(AS458&lt;2,0,IF(AS458&gt;2,-5, IF(AS458=0,5,IF(AS458&lt;0,-7)))))</f>
        <v/>
      </c>
      <c r="AU458" s="189" t="n"/>
      <c r="AV458" s="22">
        <f>IF(AU458&lt;0,-7,IF(AU458&lt;15,5,IF(AU458&lt;25,2,IF(AU458=25,-5,IF(AU458&gt;25,0)))))</f>
        <v/>
      </c>
      <c r="AW458" s="189" t="n"/>
      <c r="AX458" s="22">
        <f>IF(AW458=1,5,IF(AW458&lt;1,5,IF(AW458&gt;1,0)))</f>
        <v/>
      </c>
      <c r="AY458" s="189" t="n"/>
      <c r="AZ458" s="189">
        <f>IF(AY458=$AS$1,20,IF(AY458=$AU$1,18,IF(AY458=$AW$1,14,IF(AY458=$AY$1,10,IF(AY458=$BA$1,5,IF(AY458=$BC$1,0,IF(AY458=$BD$1,-2.5)))))))</f>
        <v/>
      </c>
      <c r="BA458" s="18" t="n"/>
      <c r="BB458" s="548">
        <f>IF(BA458&gt;0.05,2,IF(BA458&gt;0,1,IF(BA458&lt;-0.05,-1,IF(BA458&lt;0.1,-2))))</f>
        <v/>
      </c>
      <c r="BC458" s="554" t="n">
        <v>45657</v>
      </c>
      <c r="BD458" s="22" t="n"/>
      <c r="BE458" s="22">
        <f>X458</f>
        <v/>
      </c>
      <c r="BF458" s="18">
        <f>IF(BD458&gt;0,(BE458-BD458)/BD458,0)</f>
        <v/>
      </c>
      <c r="BG458" s="548">
        <f>IF(BF458&gt;0.05,4,IF(BF458&gt;0,2,IF(BF458&lt;-0.05,-2,IF(BF458&lt;0.1,-4))))</f>
        <v/>
      </c>
      <c r="BH458" s="225" t="n"/>
      <c r="BI458" s="225">
        <f>BH458*M458</f>
        <v/>
      </c>
      <c r="BJ458" s="225">
        <f>IF(BH458&gt;5,-1,IF(BH458&gt;4,0,IF(BH458&gt;3,1,IF(BH458&gt;2,2,IF(BH458&gt;1,2, IF(BH458=0,2,IF(BH458&lt;-5,-2,IF(BH458&lt;4,2,IF(BH458&lt;0,1)))))))))</f>
        <v/>
      </c>
      <c r="BK458" s="31" t="n"/>
      <c r="BL458" s="31">
        <f>BK458*M458</f>
        <v/>
      </c>
      <c r="BM458" s="548">
        <f>IF(BK458&gt;40,4,IF(BK458&gt;30,3.5,IF(BK458&gt;20,3,IF(BK458&gt;10,2,IF(BK458&gt;0,1,IF(BK458=0,0.5,IF(BK458&lt;-40,-4,IF(BK458&lt;-30,-3,IF(BK458&lt;-20,-2.5,IF(BK458&lt;-10,-2,IF(BK458&lt;0,0)))))))))))</f>
        <v/>
      </c>
      <c r="BN458" s="61" t="n"/>
      <c r="BO458" s="61">
        <f>BN458*M458</f>
        <v/>
      </c>
      <c r="BP458" s="548">
        <f>IF(BN458&lt;10,5,IF(BN458&lt;20,4,IF(BN458&lt;30,3,IF(BN458&lt;40,2,IF(BN458&lt;50,1,IF(BN458=50,0,IF(BN458&gt;90,-5,IF(BN458&gt;80,-4,IF(BN458&gt;70,-3,IF(BN458&gt;60,-2,IF(BN458&gt;50,-1,0)))))))))))</f>
        <v/>
      </c>
      <c r="BQ458" s="206" t="n"/>
      <c r="BR458" s="61" t="n"/>
      <c r="BS458" s="337">
        <f>BR458*M458</f>
        <v/>
      </c>
      <c r="BT458" s="225">
        <f>IF(BR458=1,20,IF(BR458&gt;0.9,16,IF(BR458&gt;0.8,12,IF(BR458&gt;0.7,8,IF(BR458&gt;0.6,4,IF(BR458&gt;0.5,0,IF(BR458&gt;0.4,-1,IF(BR458&gt;0.3,-2,IF(BR458&gt;0.2,-3,IF(BR458&gt;0.1,-4,IF(BR458&gt;0,-5,IF(BR458=0,-5))))))))))))</f>
        <v/>
      </c>
      <c r="BU458" s="61" t="n"/>
      <c r="BV458" s="548" t="n"/>
      <c r="BW458" s="548">
        <f>IF(BV458=$BZ$1,8,IF(BV458=$CA$1,4,IF(BV458=$CB$1,0,IF(BV458=$CC$1,-4,IF(BV458=$CE$1,-8)))))</f>
        <v/>
      </c>
      <c r="BX458" s="206" t="inlineStr">
        <is>
          <t>˄</t>
        </is>
      </c>
      <c r="BY458" s="206">
        <f>IF(BX458=BR$1,5,IF(BX458=BV$1,0,IF(BX458=BX$1,-5)))</f>
        <v/>
      </c>
      <c r="BZ458" s="554" t="n"/>
      <c r="CA458" s="548" t="inlineStr">
        <is>
          <t>Buy</t>
        </is>
      </c>
      <c r="CB458" s="61" t="n"/>
      <c r="CC458" s="61" t="n"/>
      <c r="CD458" s="332" t="n"/>
      <c r="CL458" s="332" t="n"/>
    </row>
    <row r="459" ht="19" customHeight="1" s="545">
      <c r="B459" s="246" t="n"/>
      <c r="C459" s="246" t="n"/>
      <c r="D459" s="246" t="n"/>
      <c r="E459" s="246" t="n"/>
      <c r="F459" s="246" t="n"/>
      <c r="G459" s="246" t="n"/>
      <c r="H459" s="246" t="n"/>
      <c r="I459" s="246" t="n"/>
      <c r="J459" s="246" t="n"/>
      <c r="K459" s="246" t="n"/>
      <c r="L459" s="270" t="n"/>
      <c r="M459" s="358" t="n"/>
      <c r="N459" s="335" t="n"/>
      <c r="O459" s="246" t="n"/>
      <c r="P459" s="246" t="n"/>
      <c r="Q459" s="246" t="n"/>
      <c r="R459" s="246" t="n"/>
      <c r="S459" s="249" t="n"/>
      <c r="T459" s="449" t="inlineStr">
        <is>
          <t>Utilities</t>
        </is>
      </c>
      <c r="U459" s="444" t="n"/>
      <c r="X459" s="80" t="n"/>
      <c r="Y459" s="80" t="n"/>
      <c r="Z459" s="80" t="n"/>
      <c r="AA459" s="80" t="n"/>
      <c r="AB459" s="80" t="n"/>
      <c r="AC459" s="80" t="n"/>
      <c r="AD459" s="80" t="n"/>
      <c r="AE459" s="80" t="n"/>
      <c r="AF459" s="80" t="n"/>
      <c r="AG459" s="80" t="n"/>
      <c r="AH459" s="80" t="n"/>
      <c r="AI459" s="80" t="n"/>
      <c r="AJ459" s="80" t="n"/>
      <c r="AK459" s="80" t="n"/>
      <c r="AL459" s="80" t="n"/>
      <c r="AM459" s="80" t="n"/>
      <c r="AN459" s="80" t="n"/>
      <c r="AO459" s="80" t="n"/>
      <c r="AP459" s="80" t="n"/>
      <c r="AQ459" s="80" t="n"/>
      <c r="AR459" s="80" t="n"/>
      <c r="AS459" s="80" t="n"/>
      <c r="AT459" s="80" t="n"/>
      <c r="AU459" s="80" t="n"/>
      <c r="AV459" s="80" t="n"/>
      <c r="AW459" s="80" t="n"/>
      <c r="AX459" s="80" t="n"/>
      <c r="AY459" s="80" t="n"/>
      <c r="AZ459" s="80" t="n"/>
      <c r="BA459" s="80" t="n"/>
      <c r="BB459" s="80" t="n"/>
      <c r="BC459" s="80" t="n"/>
      <c r="BD459" s="80" t="n"/>
      <c r="BE459" s="80" t="n"/>
      <c r="BF459" s="80" t="n"/>
      <c r="BG459" s="80" t="n"/>
      <c r="BH459" s="80" t="n"/>
      <c r="BI459" s="80" t="n"/>
      <c r="BJ459" s="80" t="n"/>
      <c r="BK459" s="80" t="n"/>
      <c r="BL459" s="80" t="n"/>
      <c r="BM459" s="80" t="n"/>
      <c r="BN459" s="80" t="n"/>
      <c r="BO459" s="80" t="n"/>
      <c r="BP459" s="80" t="n"/>
      <c r="BQ459" s="80" t="n"/>
      <c r="BR459" s="80" t="n"/>
      <c r="BS459" s="80" t="n"/>
      <c r="BT459" s="80" t="n"/>
      <c r="BU459" s="80" t="n"/>
      <c r="BV459" s="80" t="n"/>
      <c r="BW459" s="80" t="n"/>
      <c r="BX459" s="80" t="n"/>
      <c r="BY459" s="80" t="n"/>
      <c r="BZ459" s="80" t="n"/>
      <c r="CA459" s="548" t="n"/>
      <c r="CB459" s="61" t="n"/>
      <c r="CC459" s="61" t="n"/>
      <c r="CD459" s="332" t="n"/>
      <c r="CL459" s="332" t="n"/>
    </row>
    <row r="460" ht="17" customHeight="1" s="545">
      <c r="B460" s="246" t="n"/>
      <c r="C460" s="246" t="n"/>
      <c r="D460" s="246" t="n"/>
      <c r="E460" s="246" t="n"/>
      <c r="F460" s="246" t="n"/>
      <c r="G460" s="246" t="n"/>
      <c r="H460" s="246" t="n"/>
      <c r="I460" s="246" t="n"/>
      <c r="J460" s="246" t="n"/>
      <c r="K460" s="246" t="n"/>
      <c r="L460" s="270" t="n"/>
      <c r="M460" s="358" t="n"/>
      <c r="N460" s="335" t="n"/>
      <c r="O460" s="246" t="n"/>
      <c r="P460" s="246" t="n"/>
      <c r="Q460" s="246" t="n"/>
      <c r="R460" s="246" t="n"/>
      <c r="S460" s="249" t="n"/>
      <c r="T460" s="456" t="inlineStr">
        <is>
          <t>XLU</t>
        </is>
      </c>
      <c r="U460" s="444" t="inlineStr">
        <is>
          <t>General Utilities</t>
        </is>
      </c>
      <c r="X460" s="80" t="n"/>
      <c r="Y460" s="80" t="n"/>
      <c r="Z460" s="80" t="n"/>
      <c r="AA460" s="80" t="n"/>
      <c r="AB460" s="455">
        <f>VLOOKUP(CLEAN(TRIM(T460)), 'ETF''s'!$B$7:$C$42, 2, FALSE)</f>
        <v/>
      </c>
      <c r="AC460" s="506">
        <f>VLOOKUP(CLEAN(TRIM(T460)), 'ETF''s'!$B$7:$D$42, 3, FALSE)</f>
        <v/>
      </c>
      <c r="AD460" s="80" t="n"/>
      <c r="AE460" s="80" t="n"/>
      <c r="AF460" s="80" t="n"/>
      <c r="AG460" s="80" t="n"/>
      <c r="AH460" s="80" t="n"/>
      <c r="AI460" s="80" t="n"/>
      <c r="AJ460" s="80" t="n"/>
      <c r="AK460" s="80" t="n"/>
      <c r="AL460" s="80" t="n"/>
      <c r="AM460" s="80" t="n"/>
      <c r="AN460" s="80" t="n"/>
      <c r="AO460" s="80" t="n"/>
      <c r="AP460" s="80" t="n"/>
      <c r="AQ460" s="80" t="n"/>
      <c r="AR460" s="80" t="n"/>
      <c r="AS460" s="80" t="n"/>
      <c r="AT460" s="80" t="n"/>
      <c r="AU460" s="80" t="n"/>
      <c r="AV460" s="80" t="n"/>
      <c r="AW460" s="80" t="n"/>
      <c r="AX460" s="80" t="n"/>
      <c r="AY460" s="80" t="n"/>
      <c r="AZ460" s="80" t="n"/>
      <c r="BA460" s="80" t="n"/>
      <c r="BB460" s="80" t="n"/>
      <c r="BC460" s="80" t="n"/>
      <c r="BD460" s="80" t="n"/>
      <c r="BE460" s="80" t="n"/>
      <c r="BF460" s="80" t="n"/>
      <c r="BG460" s="80" t="n"/>
      <c r="BH460" s="80" t="n"/>
      <c r="BI460" s="80" t="n"/>
      <c r="BJ460" s="80" t="n"/>
      <c r="BK460" s="80" t="n"/>
      <c r="BL460" s="80" t="n"/>
      <c r="BM460" s="80" t="n"/>
      <c r="BN460" s="80" t="n"/>
      <c r="BO460" s="80" t="n"/>
      <c r="BP460" s="80" t="n"/>
      <c r="BQ460" s="80" t="n"/>
      <c r="BR460" s="80" t="n"/>
      <c r="BS460" s="80" t="n"/>
      <c r="BT460" s="80" t="n"/>
      <c r="BU460" s="80" t="n"/>
      <c r="BV460" s="80" t="n"/>
      <c r="BW460" s="80" t="n"/>
      <c r="BX460" s="80" t="n"/>
      <c r="BY460" s="80" t="n"/>
      <c r="BZ460" s="80" t="n"/>
      <c r="CA460" s="548" t="n"/>
      <c r="CB460" s="61" t="n"/>
      <c r="CC460" s="61" t="n"/>
      <c r="CD460" s="332" t="n"/>
      <c r="CL460" s="332" t="n"/>
      <c r="CR460" t="inlineStr">
        <is>
          <t>General Utilities</t>
        </is>
      </c>
    </row>
    <row r="461">
      <c r="B461" s="246" t="n"/>
      <c r="C461" s="246" t="n"/>
      <c r="D461" s="246" t="n"/>
      <c r="E461" s="246" t="n"/>
      <c r="F461" s="246" t="n"/>
      <c r="G461" s="246" t="n"/>
      <c r="H461" s="246" t="n"/>
      <c r="I461" s="246" t="n"/>
      <c r="J461" s="246" t="n"/>
      <c r="K461" s="246" t="n"/>
      <c r="L461" s="270" t="n"/>
      <c r="M461" s="358" t="n"/>
      <c r="N461" s="335" t="n"/>
      <c r="O461" s="246" t="n"/>
      <c r="P461" s="246" t="n"/>
      <c r="Q461" s="246" t="n"/>
      <c r="R461" s="246" t="n"/>
      <c r="S461" s="249" t="n"/>
      <c r="T461" s="547" t="n"/>
      <c r="U461" s="547" t="inlineStr">
        <is>
          <t>CEG</t>
        </is>
      </c>
      <c r="V461" t="inlineStr">
        <is>
          <t>Constellation Energy Corp.</t>
        </is>
      </c>
      <c r="W461" s="183" t="n"/>
      <c r="X461" s="80" t="n">
        <v>361.43</v>
      </c>
      <c r="Y461" s="189" t="n"/>
      <c r="Z461" s="189" t="n"/>
      <c r="AA461" s="22">
        <f>AN461+AP461+AR461+AZ461+BB461+BG461+BJ461+BM461+BT461+BW461+BY461+AC461+AI461+BP461+AK461</f>
        <v/>
      </c>
      <c r="AB461" s="336">
        <f>IF(X461&gt;0,AB$460,0)</f>
        <v/>
      </c>
      <c r="AC461" s="337">
        <f>IF(AB461&gt;0,AC$460,0)</f>
        <v/>
      </c>
      <c r="AD461" s="366">
        <f>AB461*M534</f>
        <v/>
      </c>
      <c r="AE461" s="337">
        <f>AC461*M534</f>
        <v/>
      </c>
      <c r="AF461" s="332" t="n">
        <v>1796410</v>
      </c>
      <c r="AG461" s="332" t="n">
        <v>117007</v>
      </c>
      <c r="AH461" s="225">
        <f>IF(AF461&gt;2500000,AQ$2,IF(AF461&gt;1000000,AR$2,IF(AF461&gt;750000,AS$2,IF(AF461&gt;500000,AT$2,IF(AF461&lt;500000,AU$2)))))</f>
        <v/>
      </c>
      <c r="AI461" s="31">
        <f>IF(AH461=AQ$2,20,IF(AH461=AR$2,15,IF(AH461=AS$2,10,IF(AH461=AT$2,5,IF(AH461=AU$2,0)))))</f>
        <v/>
      </c>
      <c r="AJ461" s="284" t="n">
        <v>56</v>
      </c>
      <c r="AK461" s="31">
        <f>IF(AJ461&gt;84,20,IF(AJ461&gt;80,15,IF(AJ461&gt;75,10,IF(AJ461&gt;70,5,IF(AJ461&gt;49,0,IF(AJ461&lt;1,0,IF(AJ461&lt;20,-20,IF(AJ461&lt;30,-15,IF(AJ461&lt;40,-10,IF(AJ461&lt;50,-5))))))))))</f>
        <v/>
      </c>
      <c r="AL461" s="22" t="n"/>
      <c r="AM461" s="550" t="inlineStr">
        <is>
          <t>C</t>
        </is>
      </c>
      <c r="AN461" s="22">
        <f>IF(AM461=$AN$1,20,IF(AM461=$AO$1,17,IF(AM461=$AP$1,12,IF(AM461=$AQ$1,5,IF(AM461=$AR$1,0)))))</f>
        <v/>
      </c>
      <c r="AP461" s="31" t="n"/>
      <c r="AQ461" s="175" t="inlineStr">
        <is>
          <t>Neutral</t>
        </is>
      </c>
      <c r="AR461" s="548">
        <f>IF(AQ461=$AS$1,20,IF(AQ461=$AU$1,18,IF(AQ461=$AW$1,14,IF(AQ461=$AY$1,10,IF(AQ461=$BA$1,5,IF(AQ461=$BC$1,0,IF(AQ461=$BD$1,-2.5)))))))</f>
        <v/>
      </c>
      <c r="AS461" s="189" t="n">
        <v>0.53</v>
      </c>
      <c r="AT461" s="22">
        <f>IF(AS461&lt;1,5,IF(AS461&lt;2,0,IF(AS461&gt;2,-5, IF(AS461=0,5,IF(AS461&lt;0,-7)))))</f>
        <v/>
      </c>
      <c r="AU461" s="189" t="n">
        <v>37.5</v>
      </c>
      <c r="AV461" s="22">
        <f>IF(AU461&lt;0,-7,IF(AU461&lt;15,5,IF(AU461&lt;25,2,IF(AU461=25,-5,IF(AU461&gt;25,0)))))</f>
        <v/>
      </c>
      <c r="AW461" s="189" t="inlineStr">
        <is>
          <t>2,46</t>
        </is>
      </c>
      <c r="AX461" s="22">
        <f>IF(AW461=1,5,IF(AW461&lt;1,5,IF(AW461&gt;1,0)))</f>
        <v/>
      </c>
      <c r="AY461" s="273" t="inlineStr">
        <is>
          <t>Bearish</t>
        </is>
      </c>
      <c r="AZ461" s="189">
        <f>IF(AY461=$AS$1,20,IF(AY461=$AU$1,18,IF(AY461=$AW$1,14,IF(AY461=$AY$1,10,IF(AY461=$BA$1,5,IF(AY461=$BC$1,0,IF(AY461=$BD$1,-2.5)))))))</f>
        <v/>
      </c>
      <c r="BA461" s="18" t="n">
        <v>0.298</v>
      </c>
      <c r="BB461" s="548">
        <f>IF(BA461&gt;0.05,2,IF(BA461&gt;0,1,IF(BA461&lt;-0.05,-1,IF(BA461&lt;0.1,-2))))</f>
        <v/>
      </c>
      <c r="BC461" s="554" t="n">
        <v>45657</v>
      </c>
      <c r="BD461" s="22" t="n">
        <v>38.66</v>
      </c>
      <c r="BE461" s="22">
        <f>X461</f>
        <v/>
      </c>
      <c r="BF461" s="18">
        <f>IF(BD461&gt;0,(BE461-BD461)/BD461,0)</f>
        <v/>
      </c>
      <c r="BG461" s="548">
        <f>IF(BF461&gt;0.05,4,IF(BF461&gt;0,2,IF(BF461&lt;-0.05,-2,IF(BF461&lt;0.1,-4))))</f>
        <v/>
      </c>
      <c r="BH461" s="225" t="n">
        <v>3.5</v>
      </c>
      <c r="BI461" s="225">
        <f>BH461*M534</f>
        <v/>
      </c>
      <c r="BJ461" s="225">
        <f>IF(BH461&gt;5,-1,IF(BH461&gt;4,0,IF(BH461&gt;3,1,IF(BH461&gt;2,2,IF(BH461&gt;1,2, IF(BH461=0,2,IF(BH461&lt;-5,-2,IF(BH461&lt;4,2,IF(BH461&lt;0,1)))))))))</f>
        <v/>
      </c>
      <c r="BK461" s="31" t="n">
        <v>0.03</v>
      </c>
      <c r="BL461" s="31">
        <f>BK461*M534</f>
        <v/>
      </c>
      <c r="BM461" s="548">
        <f>IF(BK461&gt;40,4,IF(BK461&gt;30,3.5,IF(BK461&gt;20,3,IF(BK461&gt;10,2,IF(BK461&gt;0,1,IF(BK461=0,0.5,IF(BK461&lt;-40,-4,IF(BK461&lt;-30,-3,IF(BK461&lt;-20,-2.5,IF(BK461&lt;-10,-2,IF(BK461&lt;0,0)))))))))))</f>
        <v/>
      </c>
      <c r="BN461" s="61" t="n">
        <v>51</v>
      </c>
      <c r="BO461" s="61">
        <f>BN461*M461</f>
        <v/>
      </c>
      <c r="BP461" s="548">
        <f>IF(BN461&lt;10,5,IF(BN461&lt;20,4,IF(BN461&lt;30,3,IF(BN461&lt;40,2,IF(BN461&lt;50,1,IF(BN461=50,0,IF(BN461&gt;90,-5,IF(BN461&gt;80,-4,IF(BN461&gt;70,-3,IF(BN461&gt;60,-2,IF(BN461&gt;50,-1,0)))))))))))</f>
        <v/>
      </c>
      <c r="BQ461" s="206" t="n"/>
      <c r="BR461" s="61" t="n">
        <v>0.83</v>
      </c>
      <c r="BS461" s="337">
        <f>BR461*M461</f>
        <v/>
      </c>
      <c r="BT461" s="225">
        <f>IF(BR461=1,20,IF(BR461&gt;0.9,16,IF(BR461&gt;0.8,12,IF(BR461&gt;0.7,8,IF(BR461&gt;0.6,4,IF(BR461&gt;0.5,0,IF(BR461&gt;0.4,-1,IF(BR461&gt;0.3,-2,IF(BR461&gt;0.2,-3,IF(BR461&gt;0.1,-4,IF(BR461&gt;0,-5,IF(BR461=0,-5))))))))))))</f>
        <v/>
      </c>
      <c r="BU461" s="61" t="n"/>
      <c r="BV461" s="548" t="inlineStr">
        <is>
          <t>V Bear</t>
        </is>
      </c>
      <c r="BW461" s="548">
        <f>IF(BV461=$BZ$1,8,IF(BV461=$CA$1,4,IF(BV461=$CB$1,0,IF(BV461=$CC$1,-4,IF(BV461=$CE$1,-8)))))</f>
        <v/>
      </c>
      <c r="BX461" s="206">
        <f>BR1</f>
        <v/>
      </c>
      <c r="BY461" s="206">
        <f>IF(BX461=BR$1,5,IF(BX461=BV$1,0,IF(BX461=BX$1,-5)))</f>
        <v/>
      </c>
      <c r="BZ461" s="554" t="n"/>
      <c r="CA461" s="548" t="inlineStr">
        <is>
          <t>Buy</t>
        </is>
      </c>
      <c r="CB461" s="61" t="n">
        <v>30</v>
      </c>
      <c r="CC461" s="61" t="n">
        <v>320</v>
      </c>
      <c r="CD461" s="332" t="n"/>
      <c r="CE461" t="inlineStr">
        <is>
          <t>Utilities</t>
        </is>
      </c>
      <c r="CF461" t="inlineStr">
        <is>
          <t>Utilities</t>
        </is>
      </c>
      <c r="CG461" t="inlineStr">
        <is>
          <t>Ind. Power &amp; Renewable Elec. Producers</t>
        </is>
      </c>
      <c r="CH461" t="inlineStr">
        <is>
          <t>Ind. Power &amp; Renewable Elec. Producers</t>
        </is>
      </c>
      <c r="CL461" s="332" t="n"/>
      <c r="CR461" t="inlineStr">
        <is>
          <t>CEG</t>
        </is>
      </c>
    </row>
    <row r="462">
      <c r="B462" s="246" t="n"/>
      <c r="C462" s="246" t="n"/>
      <c r="D462" s="246" t="n"/>
      <c r="E462" s="246" t="n"/>
      <c r="F462" s="246" t="n"/>
      <c r="G462" s="246" t="n"/>
      <c r="H462" s="246" t="n"/>
      <c r="I462" s="246" t="n"/>
      <c r="J462" s="246" t="n"/>
      <c r="K462" s="246" t="n"/>
      <c r="L462" s="270" t="n"/>
      <c r="M462" s="358" t="n"/>
      <c r="N462" s="335" t="n"/>
      <c r="O462" s="246" t="n"/>
      <c r="P462" s="246" t="n"/>
      <c r="Q462" s="246" t="n"/>
      <c r="R462" s="246" t="n"/>
      <c r="S462" s="249" t="n"/>
      <c r="T462" s="547" t="n"/>
      <c r="U462" s="547" t="inlineStr">
        <is>
          <t>VST</t>
        </is>
      </c>
      <c r="V462" t="inlineStr">
        <is>
          <t>Vistra Corp.</t>
        </is>
      </c>
      <c r="W462" s="183" t="n"/>
      <c r="X462" s="80" t="n">
        <v>200.6</v>
      </c>
      <c r="Y462" s="189" t="n"/>
      <c r="Z462" s="189" t="n"/>
      <c r="AA462" s="22">
        <f>AN462+AP462+AR462+AZ462+BB462+BG462+BJ462+BM462+BT462+BW462+BY462+AC462+AI462+BP462+AK462</f>
        <v/>
      </c>
      <c r="AB462" s="336">
        <f>IF(X462&gt;0,AB$460,0)</f>
        <v/>
      </c>
      <c r="AC462" s="337">
        <f>IF(AB462&gt;0,AC$460,0)</f>
        <v/>
      </c>
      <c r="AD462" s="366">
        <f>AB462*M535</f>
        <v/>
      </c>
      <c r="AE462" s="337">
        <f>AC462*M535</f>
        <v/>
      </c>
      <c r="AF462" s="332" t="n">
        <v>2642774</v>
      </c>
      <c r="AG462" s="332" t="n">
        <v>122793</v>
      </c>
      <c r="AH462" s="225">
        <f>IF(AF462&gt;2500000,AQ$2,IF(AF462&gt;1000000,AR$2,IF(AF462&gt;750000,AS$2,IF(AF462&gt;500000,AT$2,IF(AF462&lt;500000,AU$2)))))</f>
        <v/>
      </c>
      <c r="AI462" s="31">
        <f>IF(AH462=AQ$2,20,IF(AH462=AR$2,15,IF(AH462=AS$2,10,IF(AH462=AT$2,5,IF(AH462=AU$2,0)))))</f>
        <v/>
      </c>
      <c r="AJ462" s="284" t="n">
        <v>72</v>
      </c>
      <c r="AK462" s="31">
        <f>IF(AJ462&gt;84,20,IF(AJ462&gt;80,15,IF(AJ462&gt;75,10,IF(AJ462&gt;70,5,IF(AJ462&gt;49,0,IF(AJ462&lt;1,0,IF(AJ462&lt;20,-20,IF(AJ462&lt;30,-15,IF(AJ462&lt;40,-10,IF(AJ462&lt;50,-5))))))))))</f>
        <v/>
      </c>
      <c r="AL462" s="22" t="n"/>
      <c r="AM462" s="550" t="inlineStr">
        <is>
          <t>C</t>
        </is>
      </c>
      <c r="AN462" s="22">
        <f>IF(AM462=$AN$1,20,IF(AM462=$AO$1,17,IF(AM462=$AP$1,12,IF(AM462=$AQ$1,5,IF(AM462=$AR$1,0)))))</f>
        <v/>
      </c>
      <c r="AP462" s="31" t="n"/>
      <c r="AQ462" s="177" t="inlineStr">
        <is>
          <t>Neutral+</t>
        </is>
      </c>
      <c r="AR462" s="548">
        <f>IF(AQ462=$AS$1,20,IF(AQ462=$AU$1,18,IF(AQ462=$AW$1,14,IF(AQ462=$AY$1,10,IF(AQ462=$BA$1,5,IF(AQ462=$BC$1,0,IF(AQ462=$BD$1,-2.5)))))))</f>
        <v/>
      </c>
      <c r="AS462" s="189" t="n">
        <v>3.27</v>
      </c>
      <c r="AT462" s="22">
        <f>IF(AS462&lt;1,5,IF(AS462&lt;2,0,IF(AS462&gt;2,-5, IF(AS462=0,5,IF(AS462&lt;0,-7)))))</f>
        <v/>
      </c>
      <c r="AU462" s="189" t="n">
        <v>31.46</v>
      </c>
      <c r="AV462" s="22">
        <f>IF(AU462&lt;0,-7,IF(AU462&lt;15,5,IF(AU462&lt;25,2,IF(AU462=25,-5,IF(AU462&gt;25,0)))))</f>
        <v/>
      </c>
      <c r="AW462" s="189" t="n">
        <v>1.39</v>
      </c>
      <c r="AX462" s="22">
        <f>IF(AW462=1,5,IF(AW462&lt;1,5,IF(AW462&gt;1,0)))</f>
        <v/>
      </c>
      <c r="AY462" s="273" t="inlineStr">
        <is>
          <t>Bearish</t>
        </is>
      </c>
      <c r="AZ462" s="189">
        <f>IF(AY462=$AS$1,20,IF(AY462=$AU$1,18,IF(AY462=$AW$1,14,IF(AY462=$AY$1,10,IF(AY462=$BA$1,5,IF(AY462=$BC$1,0,IF(AY462=$BD$1,-2.5)))))))</f>
        <v/>
      </c>
      <c r="BA462" s="18" t="n">
        <v>0.525</v>
      </c>
      <c r="BB462" s="548">
        <f>IF(BA462&gt;0.05,2,IF(BA462&gt;0,1,IF(BA462&lt;-0.05,-1,IF(BA462&lt;0.1,-2))))</f>
        <v/>
      </c>
      <c r="BC462" s="554" t="n">
        <v>45657</v>
      </c>
      <c r="BD462" s="22" t="n">
        <v>38.39</v>
      </c>
      <c r="BE462" s="22">
        <f>X462</f>
        <v/>
      </c>
      <c r="BF462" s="18">
        <f>IF(BD462&gt;0,(BE462-BD462)/BD462,0)</f>
        <v/>
      </c>
      <c r="BG462" s="548">
        <f>IF(BF462&gt;0.05,4,IF(BF462&gt;0,2,IF(BF462&lt;-0.05,-2,IF(BF462&lt;0.1,-4))))</f>
        <v/>
      </c>
      <c r="BH462" s="225" t="n">
        <v>0</v>
      </c>
      <c r="BI462" s="225">
        <f>BH462*M535</f>
        <v/>
      </c>
      <c r="BJ462" s="225">
        <f>IF(BH462&gt;5,-1,IF(BH462&gt;4,0,IF(BH462&gt;3,1,IF(BH462&gt;2,2,IF(BH462&gt;1,2, IF(BH462=0,2,IF(BH462&lt;-5,-2,IF(BH462&lt;4,2,IF(BH462&lt;0,1)))))))))</f>
        <v/>
      </c>
      <c r="BK462" s="31" t="n">
        <v>-1</v>
      </c>
      <c r="BL462" s="31">
        <f>BK462*M535</f>
        <v/>
      </c>
      <c r="BM462" s="548">
        <f>IF(BK462&gt;40,4,IF(BK462&gt;30,3.5,IF(BK462&gt;20,3,IF(BK462&gt;10,2,IF(BK462&gt;0,1,IF(BK462=0,0.5,IF(BK462&lt;-40,-4,IF(BK462&lt;-30,-3,IF(BK462&lt;-20,-2.5,IF(BK462&lt;-10,-2,IF(BK462&lt;0,0)))))))))))</f>
        <v/>
      </c>
      <c r="BN462" s="61" t="n">
        <v>22</v>
      </c>
      <c r="BO462" s="61">
        <f>BN462*M462</f>
        <v/>
      </c>
      <c r="BP462" s="548">
        <f>IF(BN462&lt;10,5,IF(BN462&lt;20,4,IF(BN462&lt;30,3,IF(BN462&lt;40,2,IF(BN462&lt;50,1,IF(BN462=50,0,IF(BN462&gt;90,-5,IF(BN462&gt;80,-4,IF(BN462&gt;70,-3,IF(BN462&gt;60,-2,IF(BN462&gt;50,-1,0)))))))))))</f>
        <v/>
      </c>
      <c r="BQ462" s="206" t="n"/>
      <c r="BR462" s="61" t="n">
        <v>0.72</v>
      </c>
      <c r="BS462" s="337">
        <f>BR462*M462</f>
        <v/>
      </c>
      <c r="BT462" s="225">
        <f>IF(BR462=1,20,IF(BR462&gt;0.9,16,IF(BR462&gt;0.8,12,IF(BR462&gt;0.7,8,IF(BR462&gt;0.6,4,IF(BR462&gt;0.5,0,IF(BR462&gt;0.4,-1,IF(BR462&gt;0.3,-2,IF(BR462&gt;0.2,-3,IF(BR462&gt;0.1,-4,IF(BR462&gt;0,-5,IF(BR462=0,-5))))))))))))</f>
        <v/>
      </c>
      <c r="BU462" s="61" t="n"/>
      <c r="BV462" s="548" t="inlineStr">
        <is>
          <t>Neut</t>
        </is>
      </c>
      <c r="BW462" s="548">
        <f>IF(BV462=$BZ$1,8,IF(BV462=$CA$1,4,IF(BV462=$CB$1,0,IF(BV462=$CC$1,-4,IF(BV462=$CE$1,-8)))))</f>
        <v/>
      </c>
      <c r="BX462" s="206">
        <f>BX1</f>
        <v/>
      </c>
      <c r="BY462" s="206">
        <f>IF(BX462=BR$1,5,IF(BX462=BV$1,0,IF(BX462=BX$1,-5)))</f>
        <v/>
      </c>
      <c r="BZ462" s="554" t="n">
        <v>45967</v>
      </c>
      <c r="CA462" s="548" t="inlineStr">
        <is>
          <t>Buy</t>
        </is>
      </c>
      <c r="CB462" s="61" t="n">
        <v>30</v>
      </c>
      <c r="CC462" s="61" t="n">
        <v>320</v>
      </c>
      <c r="CD462" s="332" t="n"/>
      <c r="CE462" t="inlineStr">
        <is>
          <t>Utilities</t>
        </is>
      </c>
      <c r="CF462" t="inlineStr">
        <is>
          <t>Utilities</t>
        </is>
      </c>
      <c r="CG462" t="inlineStr">
        <is>
          <t>Ind. Power &amp; Renewable Elec. Producers</t>
        </is>
      </c>
      <c r="CH462" t="inlineStr">
        <is>
          <t>Ind. Power &amp; Renewable Elec. Producers</t>
        </is>
      </c>
      <c r="CL462" s="332" t="n"/>
      <c r="CR462" t="inlineStr">
        <is>
          <t>VST</t>
        </is>
      </c>
    </row>
    <row r="463" hidden="1" ht="17.25" customHeight="1" s="545">
      <c r="B463" s="246" t="n"/>
      <c r="C463" s="246" t="n"/>
      <c r="D463" s="246" t="n"/>
      <c r="E463" s="246" t="n"/>
      <c r="F463" s="246" t="n"/>
      <c r="G463" s="246" t="n"/>
      <c r="H463" s="246" t="n"/>
      <c r="I463" s="246" t="n"/>
      <c r="J463" s="246" t="n"/>
      <c r="K463" s="246" t="n"/>
      <c r="L463" s="270" t="n"/>
      <c r="M463" s="358" t="n"/>
      <c r="N463" s="335" t="n"/>
      <c r="O463" s="246" t="n"/>
      <c r="P463" s="246" t="n"/>
      <c r="Q463" s="246" t="n"/>
      <c r="R463" s="246" t="n"/>
      <c r="S463" s="249" t="n"/>
      <c r="T463" s="547" t="n"/>
      <c r="U463" s="444" t="n"/>
      <c r="X463" s="80" t="n"/>
      <c r="Y463" s="189" t="n"/>
      <c r="Z463" s="189" t="n"/>
      <c r="AA463" s="22">
        <f>AN463+AP463+AR463+AZ463+BB463+BG463+BJ463+BM463+BT463+BW463+BY463+AC463+AI463+BP463+AK463</f>
        <v/>
      </c>
      <c r="AB463" s="336">
        <f>IF(X463&gt;0,AB$460,0)</f>
        <v/>
      </c>
      <c r="AC463" s="337">
        <f>IF(AB463&gt;0,AC$460,0)</f>
        <v/>
      </c>
      <c r="AD463" s="366">
        <f>AB463*M463</f>
        <v/>
      </c>
      <c r="AE463" s="337">
        <f>AC463*M463</f>
        <v/>
      </c>
      <c r="AF463" s="332" t="n"/>
      <c r="AG463" s="332" t="n"/>
      <c r="AH463" s="225">
        <f>IF(AF463&gt;2500000,AQ$2,IF(AF463&gt;1000000,AR$2,IF(AF463&gt;750000,AS$2,IF(AF463&gt;500000,AT$2,IF(AF463&lt;500000,AU$2)))))</f>
        <v/>
      </c>
      <c r="AI463" s="31">
        <f>IF(AH463=AQ$2,20,IF(AH463=AR$2,15,IF(AH463=AS$2,10,IF(AH463=AT$2,5,IF(AH463=AU$2,0)))))</f>
        <v/>
      </c>
      <c r="AJ463" s="284" t="n"/>
      <c r="AK463" s="31">
        <f>IF(AJ463&gt;84,20,IF(AJ463&gt;80,15,IF(AJ463&gt;75,10,IF(AJ463&gt;70,5,IF(AJ463&gt;49,0,IF(AJ463&lt;1,0,IF(AJ463&lt;20,-20,IF(AJ463&lt;30,-15,IF(AJ463&lt;40,-10,IF(AJ463&lt;50,-5))))))))))</f>
        <v/>
      </c>
      <c r="AL463" s="22" t="n"/>
      <c r="AM463" s="550" t="n"/>
      <c r="AN463" s="22">
        <f>IF(AM463=$AN$1,20,IF(AM463=$AO$1,17,IF(AM463=$AP$1,12,IF(AM463=$AQ$1,5,IF(AM463=$AR$1,0)))))</f>
        <v/>
      </c>
      <c r="AP463" s="31" t="n"/>
      <c r="AQ463" s="175" t="n"/>
      <c r="AR463" s="548">
        <f>IF(AQ463=$AS$1,20,IF(AQ463=$AU$1,18,IF(AQ463=$AW$1,14,IF(AQ463=$AY$1,10,IF(AQ463=$BA$1,5,IF(AQ463=$BC$1,0,IF(AQ463=$BD$1,-2.5)))))))</f>
        <v/>
      </c>
      <c r="AS463" s="189" t="n"/>
      <c r="AT463" s="22">
        <f>IF(AS463&lt;1,5,IF(AS463&lt;2,0,IF(AS463&gt;2,-5, IF(AS463=0,5,IF(AS463&lt;0,-7)))))</f>
        <v/>
      </c>
      <c r="AU463" s="189" t="n"/>
      <c r="AV463" s="22">
        <f>IF(AU463&lt;0,-7,IF(AU463&lt;15,5,IF(AU463&lt;25,2,IF(AU463=25,-5,IF(AU463&gt;25,0)))))</f>
        <v/>
      </c>
      <c r="AW463" s="189" t="n"/>
      <c r="AX463" s="22">
        <f>IF(AW463=1,5,IF(AW463&lt;1,5,IF(AW463&gt;1,0)))</f>
        <v/>
      </c>
      <c r="AY463" s="189" t="n"/>
      <c r="AZ463" s="189">
        <f>IF(AY463=$AS$1,20,IF(AY463=$AU$1,18,IF(AY463=$AW$1,14,IF(AY463=$AY$1,10,IF(AY463=$BA$1,5,IF(AY463=$BC$1,0,IF(AY463=$BD$1,-2.5)))))))</f>
        <v/>
      </c>
      <c r="BA463" s="18" t="n"/>
      <c r="BB463" s="548">
        <f>IF(BA463&gt;0.05,2,IF(BA463&gt;0,1,IF(BA463&lt;-0.05,-1,IF(BA463&lt;0.1,-2))))</f>
        <v/>
      </c>
      <c r="BC463" s="554" t="n">
        <v>45657</v>
      </c>
      <c r="BD463" s="22" t="n"/>
      <c r="BE463" s="22">
        <f>X463</f>
        <v/>
      </c>
      <c r="BF463" s="18">
        <f>IF(BD463&gt;0,(BE463-BD463)/BD463,0)</f>
        <v/>
      </c>
      <c r="BG463" s="548">
        <f>IF(BF463&gt;0.05,4,IF(BF463&gt;0,2,IF(BF463&lt;-0.05,-2,IF(BF463&lt;0.1,-4))))</f>
        <v/>
      </c>
      <c r="BH463" s="225" t="n"/>
      <c r="BI463" s="225">
        <f>BH463*M463</f>
        <v/>
      </c>
      <c r="BJ463" s="225">
        <f>IF(BH463&gt;5,-1,IF(BH463&gt;4,0,IF(BH463&gt;3,1,IF(BH463&gt;2,2,IF(BH463&gt;1,2, IF(BH463=0,2,IF(BH463&lt;-5,-2,IF(BH463&lt;4,2,IF(BH463&lt;0,1)))))))))</f>
        <v/>
      </c>
      <c r="BK463" s="31" t="n"/>
      <c r="BL463" s="31">
        <f>BK463*M463</f>
        <v/>
      </c>
      <c r="BM463" s="548">
        <f>IF(BK463&gt;40,4,IF(BK463&gt;30,3.5,IF(BK463&gt;20,3,IF(BK463&gt;10,2,IF(BK463&gt;0,1,IF(BK463=0,0.5,IF(BK463&lt;-40,-4,IF(BK463&lt;-30,-3,IF(BK463&lt;-20,-2.5,IF(BK463&lt;-10,-2,IF(BK463&lt;0,0)))))))))))</f>
        <v/>
      </c>
      <c r="BN463" s="61" t="n"/>
      <c r="BO463" s="61">
        <f>BN463*M463</f>
        <v/>
      </c>
      <c r="BP463" s="548">
        <f>IF(BN463&lt;10,5,IF(BN463&lt;20,4,IF(BN463&lt;30,3,IF(BN463&lt;40,2,IF(BN463&lt;50,1,IF(BN463=50,0,IF(BN463&gt;90,-5,IF(BN463&gt;80,-4,IF(BN463&gt;70,-3,IF(BN463&gt;60,-2,IF(BN463&gt;50,-1,0)))))))))))</f>
        <v/>
      </c>
      <c r="BQ463" s="206" t="n"/>
      <c r="BR463" s="61" t="n"/>
      <c r="BS463" s="337">
        <f>BR463*M463</f>
        <v/>
      </c>
      <c r="BT463" s="225">
        <f>IF(BR463=1,20,IF(BR463&gt;0.9,16,IF(BR463&gt;0.8,12,IF(BR463&gt;0.7,8,IF(BR463&gt;0.6,4,IF(BR463&gt;0.5,0,IF(BR463&gt;0.4,-1,IF(BR463&gt;0.3,-2,IF(BR463&gt;0.2,-3,IF(BR463&gt;0.1,-4,IF(BR463&gt;0,-5,IF(BR463=0,-5))))))))))))</f>
        <v/>
      </c>
      <c r="BU463" s="61" t="n"/>
      <c r="BV463" s="548" t="n"/>
      <c r="BW463" s="548">
        <f>IF(BV463=$BZ$1,8,IF(BV463=$CA$1,4,IF(BV463=$CB$1,0,IF(BV463=$CC$1,-4,IF(BV463=$CE$1,-8)))))</f>
        <v/>
      </c>
      <c r="BX463" s="206" t="inlineStr">
        <is>
          <t>˄</t>
        </is>
      </c>
      <c r="BY463" s="206">
        <f>IF(BX463=BR$1,5,IF(BX463=BV$1,0,IF(BX463=BX$1,-5)))</f>
        <v/>
      </c>
      <c r="BZ463" s="554" t="n"/>
      <c r="CA463" s="548" t="inlineStr">
        <is>
          <t>Buy</t>
        </is>
      </c>
      <c r="CB463" s="61" t="n"/>
      <c r="CC463" s="61" t="n"/>
      <c r="CD463" s="332" t="n"/>
      <c r="CL463" s="332" t="n"/>
    </row>
    <row r="464" hidden="1" ht="17.25" customHeight="1" s="545">
      <c r="B464" s="246" t="n"/>
      <c r="C464" s="246" t="n"/>
      <c r="D464" s="246" t="n"/>
      <c r="E464" s="246" t="n"/>
      <c r="F464" s="246" t="n"/>
      <c r="G464" s="246" t="n"/>
      <c r="H464" s="246" t="n"/>
      <c r="I464" s="246" t="n"/>
      <c r="J464" s="246" t="n"/>
      <c r="K464" s="246" t="n"/>
      <c r="L464" s="270" t="n"/>
      <c r="M464" s="358" t="n"/>
      <c r="N464" s="335" t="n"/>
      <c r="O464" s="246" t="n"/>
      <c r="P464" s="246" t="n"/>
      <c r="Q464" s="246" t="n"/>
      <c r="R464" s="246" t="n"/>
      <c r="S464" s="249" t="n"/>
      <c r="T464" s="547" t="n"/>
      <c r="U464" s="444" t="n"/>
      <c r="X464" s="80" t="n"/>
      <c r="Y464" s="189" t="n"/>
      <c r="Z464" s="189" t="n"/>
      <c r="AA464" s="22">
        <f>AN464+AP464+AR464+AZ464+BB464+BG464+BJ464+BM464+BT464+BW464+BY464+AC464+AI464+BP464+AK464</f>
        <v/>
      </c>
      <c r="AB464" s="336">
        <f>IF(X464&gt;0,AB$460,0)</f>
        <v/>
      </c>
      <c r="AC464" s="337">
        <f>IF(AB464&gt;0,AC$460,0)</f>
        <v/>
      </c>
      <c r="AD464" s="366">
        <f>AB464*M464</f>
        <v/>
      </c>
      <c r="AE464" s="337">
        <f>AC464*M464</f>
        <v/>
      </c>
      <c r="AF464" s="332" t="n"/>
      <c r="AG464" s="332" t="n"/>
      <c r="AH464" s="225">
        <f>IF(AF464&gt;2500000,AQ$2,IF(AF464&gt;1000000,AR$2,IF(AF464&gt;750000,AS$2,IF(AF464&gt;500000,AT$2,IF(AF464&lt;500000,AU$2)))))</f>
        <v/>
      </c>
      <c r="AI464" s="31">
        <f>IF(AH464=AQ$2,20,IF(AH464=AR$2,15,IF(AH464=AS$2,10,IF(AH464=AT$2,5,IF(AH464=AU$2,0)))))</f>
        <v/>
      </c>
      <c r="AJ464" s="284" t="n"/>
      <c r="AK464" s="31">
        <f>IF(AJ464&gt;84,20,IF(AJ464&gt;80,15,IF(AJ464&gt;75,10,IF(AJ464&gt;70,5,IF(AJ464&gt;49,0,IF(AJ464&lt;1,0,IF(AJ464&lt;20,-20,IF(AJ464&lt;30,-15,IF(AJ464&lt;40,-10,IF(AJ464&lt;50,-5))))))))))</f>
        <v/>
      </c>
      <c r="AL464" s="22" t="n"/>
      <c r="AM464" s="550" t="n"/>
      <c r="AN464" s="22">
        <f>IF(AM464=$AN$1,20,IF(AM464=$AO$1,17,IF(AM464=$AP$1,12,IF(AM464=$AQ$1,5,IF(AM464=$AR$1,0)))))</f>
        <v/>
      </c>
      <c r="AP464" s="31" t="n"/>
      <c r="AQ464" s="175" t="n"/>
      <c r="AR464" s="548">
        <f>IF(AQ464=$AS$1,20,IF(AQ464=$AU$1,18,IF(AQ464=$AW$1,14,IF(AQ464=$AY$1,10,IF(AQ464=$BA$1,5,IF(AQ464=$BC$1,0,IF(AQ464=$BD$1,-2.5)))))))</f>
        <v/>
      </c>
      <c r="AS464" s="189" t="n"/>
      <c r="AT464" s="22">
        <f>IF(AS464&lt;1,5,IF(AS464&lt;2,0,IF(AS464&gt;2,-5, IF(AS464=0,5,IF(AS464&lt;0,-7)))))</f>
        <v/>
      </c>
      <c r="AU464" s="189" t="n"/>
      <c r="AV464" s="22">
        <f>IF(AU464&lt;0,-7,IF(AU464&lt;15,5,IF(AU464&lt;25,2,IF(AU464=25,-5,IF(AU464&gt;25,0)))))</f>
        <v/>
      </c>
      <c r="AW464" s="189" t="n"/>
      <c r="AX464" s="22">
        <f>IF(AW464=1,5,IF(AW464&lt;1,5,IF(AW464&gt;1,0)))</f>
        <v/>
      </c>
      <c r="AY464" s="189" t="n"/>
      <c r="AZ464" s="189">
        <f>IF(AY464=$AS$1,20,IF(AY464=$AU$1,18,IF(AY464=$AW$1,14,IF(AY464=$AY$1,10,IF(AY464=$BA$1,5,IF(AY464=$BC$1,0,IF(AY464=$BD$1,-2.5)))))))</f>
        <v/>
      </c>
      <c r="BA464" s="18" t="n"/>
      <c r="BB464" s="548">
        <f>IF(BA464&gt;0.05,2,IF(BA464&gt;0,1,IF(BA464&lt;-0.05,-1,IF(BA464&lt;0.1,-2))))</f>
        <v/>
      </c>
      <c r="BC464" s="554" t="n">
        <v>45657</v>
      </c>
      <c r="BD464" s="22" t="n"/>
      <c r="BE464" s="22">
        <f>X464</f>
        <v/>
      </c>
      <c r="BF464" s="18">
        <f>IF(BD464&gt;0,(BE464-BD464)/BD464,0)</f>
        <v/>
      </c>
      <c r="BG464" s="548">
        <f>IF(BF464&gt;0.05,4,IF(BF464&gt;0,2,IF(BF464&lt;-0.05,-2,IF(BF464&lt;0.1,-4))))</f>
        <v/>
      </c>
      <c r="BH464" s="225" t="n"/>
      <c r="BI464" s="225">
        <f>BH464*M464</f>
        <v/>
      </c>
      <c r="BJ464" s="225">
        <f>IF(BH464&gt;5,-1,IF(BH464&gt;4,0,IF(BH464&gt;3,1,IF(BH464&gt;2,2,IF(BH464&gt;1,2, IF(BH464=0,2,IF(BH464&lt;-5,-2,IF(BH464&lt;4,2,IF(BH464&lt;0,1)))))))))</f>
        <v/>
      </c>
      <c r="BK464" s="31" t="n"/>
      <c r="BL464" s="31">
        <f>BK464*M464</f>
        <v/>
      </c>
      <c r="BM464" s="548">
        <f>IF(BK464&gt;40,4,IF(BK464&gt;30,3.5,IF(BK464&gt;20,3,IF(BK464&gt;10,2,IF(BK464&gt;0,1,IF(BK464=0,0.5,IF(BK464&lt;-40,-4,IF(BK464&lt;-30,-3,IF(BK464&lt;-20,-2.5,IF(BK464&lt;-10,-2,IF(BK464&lt;0,0)))))))))))</f>
        <v/>
      </c>
      <c r="BN464" s="61" t="n"/>
      <c r="BO464" s="61">
        <f>BN464*M464</f>
        <v/>
      </c>
      <c r="BP464" s="548">
        <f>IF(BN464&lt;10,5,IF(BN464&lt;20,4,IF(BN464&lt;30,3,IF(BN464&lt;40,2,IF(BN464&lt;50,1,IF(BN464=50,0,IF(BN464&gt;90,-5,IF(BN464&gt;80,-4,IF(BN464&gt;70,-3,IF(BN464&gt;60,-2,IF(BN464&gt;50,-1,0)))))))))))</f>
        <v/>
      </c>
      <c r="BQ464" s="206" t="n"/>
      <c r="BR464" s="61" t="n"/>
      <c r="BS464" s="337">
        <f>BR464*M464</f>
        <v/>
      </c>
      <c r="BT464" s="225">
        <f>IF(BR464=1,20,IF(BR464&gt;0.9,16,IF(BR464&gt;0.8,12,IF(BR464&gt;0.7,8,IF(BR464&gt;0.6,4,IF(BR464&gt;0.5,0,IF(BR464&gt;0.4,-1,IF(BR464&gt;0.3,-2,IF(BR464&gt;0.2,-3,IF(BR464&gt;0.1,-4,IF(BR464&gt;0,-5,IF(BR464=0,-5))))))))))))</f>
        <v/>
      </c>
      <c r="BU464" s="61" t="n"/>
      <c r="BV464" s="548" t="n"/>
      <c r="BW464" s="548">
        <f>IF(BV464=$BZ$1,8,IF(BV464=$CA$1,4,IF(BV464=$CB$1,0,IF(BV464=$CC$1,-4,IF(BV464=$CE$1,-8)))))</f>
        <v/>
      </c>
      <c r="BX464" s="206" t="inlineStr">
        <is>
          <t>˄</t>
        </is>
      </c>
      <c r="BY464" s="206">
        <f>IF(BX464=BR$1,5,IF(BX464=BV$1,0,IF(BX464=BX$1,-5)))</f>
        <v/>
      </c>
      <c r="BZ464" s="554" t="n"/>
      <c r="CA464" s="548" t="inlineStr">
        <is>
          <t>Buy</t>
        </is>
      </c>
      <c r="CB464" s="61" t="n"/>
      <c r="CC464" s="61" t="n"/>
      <c r="CD464" s="332" t="n"/>
      <c r="CL464" s="332" t="n"/>
    </row>
    <row r="465" hidden="1" ht="17.25" customHeight="1" s="545">
      <c r="B465" s="246" t="n"/>
      <c r="C465" s="246" t="n"/>
      <c r="D465" s="246" t="n"/>
      <c r="E465" s="246" t="n"/>
      <c r="F465" s="246" t="n"/>
      <c r="G465" s="246" t="n"/>
      <c r="H465" s="246" t="n"/>
      <c r="I465" s="246" t="n"/>
      <c r="J465" s="246" t="n"/>
      <c r="K465" s="246" t="n"/>
      <c r="L465" s="270" t="n"/>
      <c r="M465" s="358" t="n"/>
      <c r="N465" s="335" t="n"/>
      <c r="O465" s="246" t="n"/>
      <c r="P465" s="246" t="n"/>
      <c r="Q465" s="246" t="n"/>
      <c r="R465" s="246" t="n"/>
      <c r="S465" s="249" t="n"/>
      <c r="T465" s="547" t="n"/>
      <c r="U465" s="444" t="n"/>
      <c r="X465" s="80" t="n"/>
      <c r="Y465" s="189" t="n"/>
      <c r="Z465" s="189" t="n"/>
      <c r="AA465" s="22">
        <f>AN465+AP465+AR465+AZ465+BB465+BG465+BJ465+BM465+BT465+BW465+BY465+AC465+AI465+BP465+AK465</f>
        <v/>
      </c>
      <c r="AB465" s="336">
        <f>IF(X465&gt;0,AB$460,0)</f>
        <v/>
      </c>
      <c r="AC465" s="337">
        <f>IF(AB465&gt;0,AC$460,0)</f>
        <v/>
      </c>
      <c r="AD465" s="366">
        <f>AB465*M465</f>
        <v/>
      </c>
      <c r="AE465" s="337">
        <f>AC465*M465</f>
        <v/>
      </c>
      <c r="AF465" s="332" t="n"/>
      <c r="AG465" s="332" t="n"/>
      <c r="AH465" s="225">
        <f>IF(AF465&gt;2500000,AQ$2,IF(AF465&gt;1000000,AR$2,IF(AF465&gt;750000,AS$2,IF(AF465&gt;500000,AT$2,IF(AF465&lt;500000,AU$2)))))</f>
        <v/>
      </c>
      <c r="AI465" s="31">
        <f>IF(AH465=AQ$2,20,IF(AH465=AR$2,15,IF(AH465=AS$2,10,IF(AH465=AT$2,5,IF(AH465=AU$2,0)))))</f>
        <v/>
      </c>
      <c r="AJ465" s="284" t="n"/>
      <c r="AK465" s="31">
        <f>IF(AJ465&gt;84,20,IF(AJ465&gt;80,15,IF(AJ465&gt;75,10,IF(AJ465&gt;70,5,IF(AJ465&gt;49,0,IF(AJ465&lt;1,0,IF(AJ465&lt;20,-20,IF(AJ465&lt;30,-15,IF(AJ465&lt;40,-10,IF(AJ465&lt;50,-5))))))))))</f>
        <v/>
      </c>
      <c r="AL465" s="22" t="n"/>
      <c r="AM465" s="550" t="n"/>
      <c r="AN465" s="22">
        <f>IF(AM465=$AN$1,20,IF(AM465=$AO$1,17,IF(AM465=$AP$1,12,IF(AM465=$AQ$1,5,IF(AM465=$AR$1,0)))))</f>
        <v/>
      </c>
      <c r="AP465" s="31" t="n"/>
      <c r="AQ465" s="175" t="n"/>
      <c r="AR465" s="548">
        <f>IF(AQ465=$AS$1,20,IF(AQ465=$AU$1,18,IF(AQ465=$AW$1,14,IF(AQ465=$AY$1,10,IF(AQ465=$BA$1,5,IF(AQ465=$BC$1,0,IF(AQ465=$BD$1,-2.5)))))))</f>
        <v/>
      </c>
      <c r="AS465" s="189" t="n"/>
      <c r="AT465" s="22">
        <f>IF(AS465&lt;1,5,IF(AS465&lt;2,0,IF(AS465&gt;2,-5, IF(AS465=0,5,IF(AS465&lt;0,-7)))))</f>
        <v/>
      </c>
      <c r="AU465" s="189" t="n"/>
      <c r="AV465" s="22">
        <f>IF(AU465&lt;0,-7,IF(AU465&lt;15,5,IF(AU465&lt;25,2,IF(AU465=25,-5,IF(AU465&gt;25,0)))))</f>
        <v/>
      </c>
      <c r="AW465" s="189" t="n"/>
      <c r="AX465" s="22">
        <f>IF(AW465=1,5,IF(AW465&lt;1,5,IF(AW465&gt;1,0)))</f>
        <v/>
      </c>
      <c r="AY465" s="189" t="n"/>
      <c r="AZ465" s="189">
        <f>IF(AY465=$AS$1,20,IF(AY465=$AU$1,18,IF(AY465=$AW$1,14,IF(AY465=$AY$1,10,IF(AY465=$BA$1,5,IF(AY465=$BC$1,0,IF(AY465=$BD$1,-2.5)))))))</f>
        <v/>
      </c>
      <c r="BA465" s="18" t="n"/>
      <c r="BB465" s="548">
        <f>IF(BA465&gt;0.05,2,IF(BA465&gt;0,1,IF(BA465&lt;-0.05,-1,IF(BA465&lt;0.1,-2))))</f>
        <v/>
      </c>
      <c r="BC465" s="554" t="n">
        <v>45657</v>
      </c>
      <c r="BD465" s="22" t="n"/>
      <c r="BE465" s="22">
        <f>X465</f>
        <v/>
      </c>
      <c r="BF465" s="18">
        <f>IF(BD465&gt;0,(BE465-BD465)/BD465,0)</f>
        <v/>
      </c>
      <c r="BG465" s="548">
        <f>IF(BF465&gt;0.05,4,IF(BF465&gt;0,2,IF(BF465&lt;-0.05,-2,IF(BF465&lt;0.1,-4))))</f>
        <v/>
      </c>
      <c r="BH465" s="225" t="n"/>
      <c r="BI465" s="225">
        <f>BH465*M465</f>
        <v/>
      </c>
      <c r="BJ465" s="225">
        <f>IF(BH465&gt;5,-1,IF(BH465&gt;4,0,IF(BH465&gt;3,1,IF(BH465&gt;2,2,IF(BH465&gt;1,2, IF(BH465=0,2,IF(BH465&lt;-5,-2,IF(BH465&lt;4,2,IF(BH465&lt;0,1)))))))))</f>
        <v/>
      </c>
      <c r="BK465" s="31" t="n"/>
      <c r="BL465" s="31">
        <f>BK465*M465</f>
        <v/>
      </c>
      <c r="BM465" s="548">
        <f>IF(BK465&gt;40,4,IF(BK465&gt;30,3.5,IF(BK465&gt;20,3,IF(BK465&gt;10,2,IF(BK465&gt;0,1,IF(BK465=0,0.5,IF(BK465&lt;-40,-4,IF(BK465&lt;-30,-3,IF(BK465&lt;-20,-2.5,IF(BK465&lt;-10,-2,IF(BK465&lt;0,0)))))))))))</f>
        <v/>
      </c>
      <c r="BN465" s="61" t="n"/>
      <c r="BO465" s="61">
        <f>BN465*M465</f>
        <v/>
      </c>
      <c r="BP465" s="548">
        <f>IF(BN465&lt;10,5,IF(BN465&lt;20,4,IF(BN465&lt;30,3,IF(BN465&lt;40,2,IF(BN465&lt;50,1,IF(BN465=50,0,IF(BN465&gt;90,-5,IF(BN465&gt;80,-4,IF(BN465&gt;70,-3,IF(BN465&gt;60,-2,IF(BN465&gt;50,-1,0)))))))))))</f>
        <v/>
      </c>
      <c r="BQ465" s="206" t="n"/>
      <c r="BR465" s="61" t="n"/>
      <c r="BS465" s="337">
        <f>BR465*M465</f>
        <v/>
      </c>
      <c r="BT465" s="225">
        <f>IF(BR465=1,20,IF(BR465&gt;0.9,16,IF(BR465&gt;0.8,12,IF(BR465&gt;0.7,8,IF(BR465&gt;0.6,4,IF(BR465&gt;0.5,0,IF(BR465&gt;0.4,-1,IF(BR465&gt;0.3,-2,IF(BR465&gt;0.2,-3,IF(BR465&gt;0.1,-4,IF(BR465&gt;0,-5,IF(BR465=0,-5))))))))))))</f>
        <v/>
      </c>
      <c r="BU465" s="61" t="n"/>
      <c r="BV465" s="548" t="n"/>
      <c r="BW465" s="548">
        <f>IF(BV465=$BZ$1,8,IF(BV465=$CA$1,4,IF(BV465=$CB$1,0,IF(BV465=$CC$1,-4,IF(BV465=$CE$1,-8)))))</f>
        <v/>
      </c>
      <c r="BX465" s="206" t="inlineStr">
        <is>
          <t>˄</t>
        </is>
      </c>
      <c r="BY465" s="206">
        <f>IF(BX465=BR$1,5,IF(BX465=BV$1,0,IF(BX465=BX$1,-5)))</f>
        <v/>
      </c>
      <c r="BZ465" s="554" t="n"/>
      <c r="CA465" s="548" t="inlineStr">
        <is>
          <t>Buy</t>
        </is>
      </c>
      <c r="CB465" s="61" t="n"/>
      <c r="CC465" s="61" t="n"/>
      <c r="CD465" s="332" t="n"/>
      <c r="CL465" s="332" t="n"/>
    </row>
    <row r="466" ht="19" customHeight="1" s="545">
      <c r="B466" s="246" t="n"/>
      <c r="C466" s="246" t="n"/>
      <c r="D466" s="246" t="n"/>
      <c r="E466" s="246" t="n"/>
      <c r="F466" s="246" t="n"/>
      <c r="G466" s="246" t="n"/>
      <c r="H466" s="246" t="n"/>
      <c r="I466" s="246" t="n"/>
      <c r="J466" s="246" t="n"/>
      <c r="K466" s="246" t="n"/>
      <c r="L466" s="270" t="n"/>
      <c r="M466" s="358" t="n"/>
      <c r="N466" s="335" t="n"/>
      <c r="O466" s="246" t="n"/>
      <c r="P466" s="246" t="n"/>
      <c r="Q466" s="246" t="n"/>
      <c r="R466" s="246" t="n"/>
      <c r="S466" s="249" t="n"/>
      <c r="T466" s="449" t="n"/>
      <c r="U466" s="33" t="n"/>
      <c r="X466" s="80" t="n"/>
      <c r="Y466" s="80" t="n"/>
      <c r="Z466" s="80" t="n"/>
      <c r="AA466" s="80" t="n"/>
      <c r="AB466" s="80" t="n"/>
      <c r="AC466" s="80" t="n"/>
      <c r="AD466" s="80" t="n"/>
      <c r="AE466" s="80" t="n"/>
      <c r="AF466" s="80" t="n"/>
      <c r="AG466" s="80" t="n"/>
      <c r="AH466" s="80" t="n"/>
      <c r="AI466" s="80" t="n"/>
      <c r="AJ466" s="80" t="n"/>
      <c r="AK466" s="80" t="n"/>
      <c r="AL466" s="80" t="n"/>
      <c r="AM466" s="80" t="n"/>
      <c r="AN466" s="80" t="n"/>
      <c r="AO466" s="80" t="n"/>
      <c r="AP466" s="80" t="n"/>
      <c r="AQ466" s="80" t="n"/>
      <c r="AR466" s="80" t="n"/>
      <c r="AS466" s="80" t="n"/>
      <c r="AT466" s="80" t="n"/>
      <c r="AU466" s="80" t="n"/>
      <c r="AV466" s="80" t="n"/>
      <c r="AW466" s="80" t="n"/>
      <c r="AX466" s="80" t="n"/>
      <c r="AY466" s="80" t="n"/>
      <c r="AZ466" s="80" t="n"/>
      <c r="BA466" s="80" t="n"/>
      <c r="BB466" s="80" t="n"/>
      <c r="BC466" s="80" t="n"/>
      <c r="BD466" s="80" t="n"/>
      <c r="BE466" s="80" t="n"/>
      <c r="BF466" s="80" t="n"/>
      <c r="BG466" s="80" t="n"/>
      <c r="BH466" s="80" t="n"/>
      <c r="BI466" s="80" t="n"/>
      <c r="BJ466" s="80" t="n"/>
      <c r="BK466" s="80" t="n"/>
      <c r="BL466" s="80" t="n"/>
      <c r="BM466" s="80" t="n"/>
      <c r="BN466" s="80" t="n"/>
      <c r="BO466" s="80" t="n"/>
      <c r="BP466" s="80" t="n"/>
      <c r="BQ466" s="80" t="n"/>
      <c r="BR466" s="80" t="n"/>
      <c r="BS466" s="80" t="n"/>
      <c r="BT466" s="80" t="n"/>
      <c r="BU466" s="80" t="n"/>
      <c r="BV466" s="80" t="n"/>
      <c r="BW466" s="80" t="n"/>
      <c r="BX466" s="80" t="n"/>
      <c r="BY466" s="80" t="n"/>
      <c r="BZ466" s="80" t="n"/>
      <c r="CA466" s="548" t="n"/>
      <c r="CB466" s="61" t="n"/>
      <c r="CC466" s="61" t="n"/>
      <c r="CD466" s="332" t="n"/>
      <c r="CL466" s="332" t="n"/>
    </row>
    <row r="467" ht="19" customHeight="1" s="545">
      <c r="B467" s="246" t="n"/>
      <c r="C467" s="246" t="n"/>
      <c r="D467" s="246" t="n"/>
      <c r="E467" s="246" t="n"/>
      <c r="F467" s="246" t="n"/>
      <c r="G467" s="246" t="n"/>
      <c r="H467" s="246" t="n"/>
      <c r="I467" s="246" t="n"/>
      <c r="J467" s="246" t="n"/>
      <c r="K467" s="246" t="n"/>
      <c r="L467" s="270" t="n"/>
      <c r="M467" s="358" t="n"/>
      <c r="N467" s="335" t="n"/>
      <c r="O467" s="246" t="n"/>
      <c r="P467" s="246" t="n"/>
      <c r="Q467" s="246" t="n"/>
      <c r="R467" s="246" t="n"/>
      <c r="S467" s="249" t="n"/>
      <c r="T467" s="449" t="inlineStr">
        <is>
          <t>Real Estate</t>
        </is>
      </c>
      <c r="U467" s="444" t="n"/>
      <c r="X467" s="80" t="n"/>
      <c r="Y467" s="80" t="n"/>
      <c r="Z467" s="80" t="n"/>
      <c r="AA467" s="80" t="n"/>
      <c r="AB467" s="80" t="n"/>
      <c r="AC467" s="80" t="n"/>
      <c r="AD467" s="80" t="n"/>
      <c r="AE467" s="80" t="n"/>
      <c r="AF467" s="80" t="n"/>
      <c r="AG467" s="80" t="n"/>
      <c r="AH467" s="80" t="n"/>
      <c r="AI467" s="80" t="n"/>
      <c r="AJ467" s="80" t="n"/>
      <c r="AK467" s="80" t="n"/>
      <c r="AL467" s="80" t="n"/>
      <c r="AM467" s="80" t="n"/>
      <c r="AN467" s="80" t="n"/>
      <c r="AO467" s="80" t="n"/>
      <c r="AP467" s="80" t="n"/>
      <c r="AQ467" s="80" t="n"/>
      <c r="AR467" s="80" t="n"/>
      <c r="AS467" s="80" t="n"/>
      <c r="AT467" s="80" t="n"/>
      <c r="AU467" s="80" t="n"/>
      <c r="AV467" s="80" t="n"/>
      <c r="AW467" s="80" t="n"/>
      <c r="AX467" s="80" t="n"/>
      <c r="AY467" s="80" t="n"/>
      <c r="AZ467" s="80" t="n"/>
      <c r="BA467" s="80" t="n"/>
      <c r="BB467" s="80" t="n"/>
      <c r="BC467" s="80" t="n"/>
      <c r="BD467" s="80" t="n"/>
      <c r="BE467" s="80" t="n"/>
      <c r="BF467" s="80" t="n"/>
      <c r="BG467" s="80" t="n"/>
      <c r="BH467" s="80" t="n"/>
      <c r="BI467" s="80" t="n"/>
      <c r="BJ467" s="80" t="n"/>
      <c r="BK467" s="80" t="n"/>
      <c r="BL467" s="80" t="n"/>
      <c r="BM467" s="80" t="n"/>
      <c r="BN467" s="80" t="n"/>
      <c r="BO467" s="80" t="n"/>
      <c r="BP467" s="80" t="n"/>
      <c r="BQ467" s="80" t="n"/>
      <c r="BR467" s="80" t="n"/>
      <c r="BS467" s="80" t="n"/>
      <c r="BT467" s="80" t="n"/>
      <c r="BU467" s="80" t="n"/>
      <c r="BV467" s="80" t="n"/>
      <c r="BW467" s="80" t="n"/>
      <c r="BX467" s="80" t="n"/>
      <c r="BY467" s="80" t="n"/>
      <c r="BZ467" s="80" t="n"/>
      <c r="CA467" s="548" t="n"/>
      <c r="CB467" s="61" t="n"/>
      <c r="CC467" s="61" t="n"/>
      <c r="CD467" s="332" t="n"/>
      <c r="CL467" s="332" t="n"/>
    </row>
    <row r="468" ht="17" customHeight="1" s="545">
      <c r="B468" s="246" t="n"/>
      <c r="C468" s="246" t="n"/>
      <c r="D468" s="246" t="n"/>
      <c r="E468" s="246" t="n"/>
      <c r="F468" s="246" t="n"/>
      <c r="G468" s="246" t="n"/>
      <c r="H468" s="246" t="n"/>
      <c r="I468" s="246" t="n"/>
      <c r="J468" s="246" t="n"/>
      <c r="K468" s="246" t="n"/>
      <c r="L468" s="270" t="n"/>
      <c r="M468" s="358" t="n"/>
      <c r="N468" s="335" t="n"/>
      <c r="O468" s="246" t="n"/>
      <c r="P468" s="246" t="n"/>
      <c r="Q468" s="246" t="n"/>
      <c r="R468" s="246" t="n"/>
      <c r="S468" s="249" t="n"/>
      <c r="T468" s="547" t="inlineStr">
        <is>
          <t>VNQ</t>
        </is>
      </c>
      <c r="U468" s="444" t="inlineStr">
        <is>
          <t>Equity Real Estate Investment Trusts (REITs)</t>
        </is>
      </c>
      <c r="X468" s="80" t="n"/>
      <c r="Y468" s="80" t="n"/>
      <c r="Z468" s="80" t="n"/>
      <c r="AA468" s="80" t="n"/>
      <c r="AB468" s="455">
        <f>VLOOKUP(CLEAN(TRIM(T468)), 'ETF''s'!$B$7:$C$42, 2, FALSE)</f>
        <v/>
      </c>
      <c r="AC468" s="506">
        <f>VLOOKUP(CLEAN(TRIM(T468)), 'ETF''s'!$B$7:$D$42, 3, FALSE)</f>
        <v/>
      </c>
      <c r="AD468" s="80" t="n"/>
      <c r="AE468" s="80" t="n"/>
      <c r="AF468" s="80" t="n"/>
      <c r="AG468" s="80" t="n"/>
      <c r="AH468" s="80" t="n"/>
      <c r="AI468" s="80" t="n"/>
      <c r="AJ468" s="80" t="n"/>
      <c r="AK468" s="80" t="n"/>
      <c r="AL468" s="80" t="n"/>
      <c r="AM468" s="80" t="n"/>
      <c r="AN468" s="80" t="n"/>
      <c r="AO468" s="80" t="n"/>
      <c r="AP468" s="80" t="n"/>
      <c r="AQ468" s="80" t="n"/>
      <c r="AR468" s="80" t="n"/>
      <c r="AS468" s="80" t="n"/>
      <c r="AT468" s="80" t="n"/>
      <c r="AU468" s="80" t="n"/>
      <c r="AV468" s="80" t="n"/>
      <c r="AW468" s="80" t="n"/>
      <c r="AX468" s="80" t="n"/>
      <c r="AY468" s="80" t="n"/>
      <c r="AZ468" s="80" t="n"/>
      <c r="BA468" s="80" t="n"/>
      <c r="BB468" s="80" t="n"/>
      <c r="BC468" s="80" t="n"/>
      <c r="BD468" s="80" t="n"/>
      <c r="BE468" s="80" t="n"/>
      <c r="BF468" s="80" t="n"/>
      <c r="BG468" s="80" t="n"/>
      <c r="BH468" s="80" t="n"/>
      <c r="BI468" s="80" t="n"/>
      <c r="BJ468" s="80" t="n"/>
      <c r="BK468" s="80" t="n"/>
      <c r="BL468" s="80" t="n"/>
      <c r="BM468" s="80" t="n"/>
      <c r="BN468" s="80" t="n"/>
      <c r="BO468" s="80" t="n"/>
      <c r="BP468" s="80" t="n"/>
      <c r="BQ468" s="80" t="n"/>
      <c r="BR468" s="80" t="n"/>
      <c r="BS468" s="80" t="n"/>
      <c r="BT468" s="80" t="n"/>
      <c r="BU468" s="80" t="n"/>
      <c r="BV468" s="80" t="n"/>
      <c r="BW468" s="80" t="n"/>
      <c r="BX468" s="80" t="n"/>
      <c r="BY468" s="80" t="n"/>
      <c r="BZ468" s="80" t="n"/>
      <c r="CA468" s="548" t="n"/>
      <c r="CB468" s="61" t="n"/>
      <c r="CC468" s="61" t="n"/>
      <c r="CD468" s="332" t="n"/>
      <c r="CL468" s="332" t="n"/>
      <c r="CR468" t="inlineStr">
        <is>
          <t>Equity Real Estate Investment Trusts (REITs)</t>
        </is>
      </c>
    </row>
    <row r="469">
      <c r="B469" s="246" t="n"/>
      <c r="C469" s="246" t="n"/>
      <c r="D469" s="246" t="n"/>
      <c r="E469" s="246" t="n"/>
      <c r="F469" s="246" t="n"/>
      <c r="G469" s="246" t="n"/>
      <c r="H469" s="246" t="n"/>
      <c r="I469" s="246" t="n"/>
      <c r="J469" s="246" t="n"/>
      <c r="K469" s="246" t="n"/>
      <c r="L469" s="270" t="n"/>
      <c r="M469" s="358" t="n"/>
      <c r="N469" s="335" t="n"/>
      <c r="O469" s="246" t="n"/>
      <c r="P469" s="246" t="n"/>
      <c r="Q469" s="246" t="n"/>
      <c r="R469" s="246" t="n"/>
      <c r="S469" s="249">
        <f>IF(BN469&lt;30,$BX$1,IF(BN469&gt;70,$BR$1,$BV$1))</f>
        <v/>
      </c>
      <c r="T469" s="246" t="n"/>
      <c r="U469" s="547" t="inlineStr">
        <is>
          <t>FPI</t>
        </is>
      </c>
      <c r="V469" t="inlineStr">
        <is>
          <t>Farmland Partners Inc.</t>
        </is>
      </c>
      <c r="X469" s="80" t="n">
        <v>10.47</v>
      </c>
      <c r="Y469" s="189" t="n"/>
      <c r="Z469" s="189" t="n"/>
      <c r="AA469" s="22">
        <f>AN469+AP469+AR469+AZ469+BB469+BG469+BJ469+BM469+BT469+BW469+BY469+AC469+AI469+BP469+AK469</f>
        <v/>
      </c>
      <c r="AB469" s="336">
        <f>IF(X469&gt;0,AB$468,0)</f>
        <v/>
      </c>
      <c r="AC469" s="337">
        <f>IF(AB469&gt;0,AC$468,0)</f>
        <v/>
      </c>
      <c r="AD469" s="366">
        <f>AB469*M542</f>
        <v/>
      </c>
      <c r="AE469" s="337">
        <f>AC469*M542</f>
        <v/>
      </c>
      <c r="AF469" s="332" t="n">
        <v>2291667</v>
      </c>
      <c r="AG469" s="332" t="n">
        <v>2779125</v>
      </c>
      <c r="AH469" s="225">
        <f>IF(AF469&gt;2500000,AQ$2,IF(AF469&gt;1000000,AR$2,IF(AF469&gt;750000,AS$2,IF(AF469&gt;500000,AT$2,IF(AF469&lt;500000,AU$2)))))</f>
        <v/>
      </c>
      <c r="AI469" s="31">
        <f>IF(AH469=AQ$2,20,IF(AH469=AR$2,15,IF(AH469=AS$2,10,IF(AH469=AT$2,5,IF(AH469=AU$2,0)))))</f>
        <v/>
      </c>
      <c r="AJ469" s="284" t="n">
        <v>65</v>
      </c>
      <c r="AK469" s="31">
        <f>IF(AJ469&gt;84,20,IF(AJ469&gt;80,15,IF(AJ469&gt;75,10,IF(AJ469&gt;70,5,IF(AJ469&gt;49,0,IF(AJ469&lt;1,0,IF(AJ469&lt;20,-20,IF(AJ469&lt;30,-15,IF(AJ469&lt;40,-10,IF(AJ469&lt;50,-5))))))))))</f>
        <v/>
      </c>
      <c r="AL469" s="22" t="n"/>
      <c r="AM469" s="371" t="inlineStr">
        <is>
          <t>B</t>
        </is>
      </c>
      <c r="AN469" s="22">
        <f>IF(AM469=$AN$1,20,IF(AM469=$AO$1,17,IF(AM469=$AP$1,12,IF(AM469=$AQ$1,5,IF(AM469=$AR$1,0)))))</f>
        <v/>
      </c>
      <c r="AP469" s="31" t="n"/>
      <c r="AQ469" s="231" t="inlineStr">
        <is>
          <t>V Bearish</t>
        </is>
      </c>
      <c r="AR469" s="548">
        <f>IF(AQ469=$AS$1,20,IF(AQ469=$AU$1,18,IF(AQ469=$AW$1,14,IF(AQ469=$AY$1,10,IF(AQ469=$BA$1,5,IF(AQ469=$BC$1,0,IF(AQ469=$BD$1,-2.5)))))))</f>
        <v/>
      </c>
      <c r="AS469" s="189" t="n">
        <v>0.41</v>
      </c>
      <c r="AT469" s="22">
        <f>IF(AS469&lt;1,5,IF(AS469&lt;2,0,IF(AS469&gt;2,-5, IF(AS469=0,5,IF(AS469&lt;0,-7)))))</f>
        <v/>
      </c>
      <c r="AU469" s="189" t="n">
        <v>7.42</v>
      </c>
      <c r="AV469" s="22">
        <f>IF(AU469&lt;0,-7,IF(AU469&lt;15,5,IF(AU469&lt;25,2,IF(AU469=25,-5,IF(AU469&gt;25,0)))))</f>
        <v/>
      </c>
      <c r="AW469" s="189" t="n">
        <v>-0.82</v>
      </c>
      <c r="AX469" s="22">
        <f>IF(AW469=1,5,IF(AW469&lt;1,5,IF(AW469&gt;1,0)))</f>
        <v/>
      </c>
      <c r="AY469" s="273" t="inlineStr">
        <is>
          <t>Bearish</t>
        </is>
      </c>
      <c r="AZ469" s="189">
        <f>IF(AY469=$AS$1,20,IF(AY469=$AU$1,18,IF(AY469=$AW$1,14,IF(AY469=$AY$1,10,IF(AY469=$BA$1,5,IF(AY469=$BC$1,0,IF(AY469=$BD$1,-2.5)))))))</f>
        <v/>
      </c>
      <c r="BA469" s="18" t="n">
        <v>-0.008999999999999999</v>
      </c>
      <c r="BB469" s="548">
        <f>IF(BA469&gt;0.05,2,IF(BA469&gt;0,1,IF(BA469&lt;-0.05,-1,IF(BA469&lt;0.1,-2))))</f>
        <v/>
      </c>
      <c r="BC469" s="554" t="n">
        <v>45657</v>
      </c>
      <c r="BD469" s="22" t="n">
        <v>11.51</v>
      </c>
      <c r="BE469" s="22">
        <f>X469</f>
        <v/>
      </c>
      <c r="BF469" s="18">
        <f>IF(BD469&gt;0,(BE469-BD469)/BD469,0)</f>
        <v/>
      </c>
      <c r="BG469" s="548">
        <f>IF(BF469&gt;0.05,4,IF(BF469&gt;0,2,IF(BF469&lt;-0.05,-2,IF(BF469&lt;0.1,-4))))</f>
        <v/>
      </c>
      <c r="BH469" s="225" t="n">
        <v>-3</v>
      </c>
      <c r="BI469" s="225">
        <f>BH469*#REF!</f>
        <v/>
      </c>
      <c r="BJ469" s="225">
        <f>IF(BH469&gt;5,-1,IF(BH469&gt;4,0,IF(BH469&gt;3,1,IF(BH469&gt;2,2,IF(BH469&gt;1,2, IF(BH469=0,2,IF(BH469&lt;-5,-2,IF(BH469&lt;4,2,IF(BH469&lt;0,1)))))))))</f>
        <v/>
      </c>
      <c r="BK469" s="31" t="n">
        <v>1</v>
      </c>
      <c r="BL469" s="31">
        <f>BK469*#REF!</f>
        <v/>
      </c>
      <c r="BM469" s="548">
        <f>IF(BK469&gt;40,4,IF(BK469&gt;30,3.5,IF(BK469&gt;20,3,IF(BK469&gt;10,2,IF(BK469&gt;0,1,IF(BK469=0,0.5,IF(BK469&lt;-40,-4,IF(BK469&lt;-30,-3,IF(BK469&lt;-20,-2.5,IF(BK469&lt;-10,-2,IF(BK469&lt;0,0)))))))))))</f>
        <v/>
      </c>
      <c r="BN469" s="61" t="n">
        <v>14</v>
      </c>
      <c r="BO469" s="61">
        <f>BN469*#REF!</f>
        <v/>
      </c>
      <c r="BP469" s="548">
        <f>IF(BN469&lt;10,5,IF(BN469&lt;20,4,IF(BN469&lt;30,3,IF(BN469&lt;40,2,IF(BN469&lt;50,1,IF(BN469=50,0,IF(BN469&gt;90,-5,IF(BN469&gt;80,-4,IF(BN469&gt;70,-3,IF(BN469&gt;60,-2,IF(BN469&gt;50,-1,0)))))))))))</f>
        <v/>
      </c>
      <c r="BQ469" s="206" t="n"/>
      <c r="BR469" s="61" t="n">
        <v>0</v>
      </c>
      <c r="BS469" s="337">
        <f>BR469*#REF!</f>
        <v/>
      </c>
      <c r="BT469" s="225">
        <f>IF(BR469=1,20,IF(BR469&gt;0.9,16,IF(BR469&gt;0.8,12,IF(BR469&gt;0.7,8,IF(BR469&gt;0.6,4,IF(BR469&gt;0.5,0,IF(BR469&gt;0.4,-1,IF(BR469&gt;0.3,-2,IF(BR469&gt;0.2,-3,IF(BR469&gt;0.1,-4,IF(BR469&gt;0,-5,IF(BR469=0,-5))))))))))))</f>
        <v/>
      </c>
      <c r="BU469" s="61" t="n"/>
      <c r="BV469" s="548" t="inlineStr">
        <is>
          <t>Bear</t>
        </is>
      </c>
      <c r="BW469" s="548">
        <f>IF(BV469=$BZ$1,8,IF(BV469=$CA$1,4,IF(BV469=$CB$1,0,IF(BV469=$CC$1,-4,IF(BV469=$CE$1,-8)))))</f>
        <v/>
      </c>
      <c r="BX469" s="206">
        <f>BX1</f>
        <v/>
      </c>
      <c r="BY469" s="206">
        <f>IF(BX469=BR$1,5,IF(BX469=BV$1,0,IF(BX469=BX$1,-5)))</f>
        <v/>
      </c>
      <c r="BZ469" s="25" t="n"/>
      <c r="CA469" s="548" t="inlineStr">
        <is>
          <t>Buy</t>
        </is>
      </c>
      <c r="CB469" s="61" t="n"/>
      <c r="CC469" s="61" t="n"/>
      <c r="CD469" s="332" t="n"/>
      <c r="CE469" t="inlineStr">
        <is>
          <t>Real Estate</t>
        </is>
      </c>
      <c r="CF469" t="inlineStr">
        <is>
          <t>Equity Real Estate Investment Trusts (REITs)</t>
        </is>
      </c>
      <c r="CG469" t="inlineStr">
        <is>
          <t>Specialized REITs</t>
        </is>
      </c>
      <c r="CH469" t="inlineStr">
        <is>
          <t>Other Specialized REITs</t>
        </is>
      </c>
      <c r="CL469" s="332" t="n"/>
      <c r="CR469" t="inlineStr">
        <is>
          <t>FPI</t>
        </is>
      </c>
    </row>
    <row r="470">
      <c r="B470" s="246" t="n"/>
      <c r="C470" s="246" t="n"/>
      <c r="D470" s="246" t="n"/>
      <c r="E470" s="246" t="n"/>
      <c r="F470" s="246" t="n"/>
      <c r="G470" s="246" t="n"/>
      <c r="H470" s="246" t="n"/>
      <c r="I470" s="246" t="n"/>
      <c r="J470" s="246" t="n"/>
      <c r="K470" s="246" t="n"/>
      <c r="L470" s="270" t="n"/>
      <c r="M470" s="358" t="n"/>
      <c r="N470" s="335" t="n"/>
      <c r="O470" s="246" t="n"/>
      <c r="P470" s="246" t="n"/>
      <c r="Q470" s="246" t="n"/>
      <c r="R470" s="246" t="n"/>
      <c r="S470" s="249">
        <f>IF(BN470&lt;30,$BX$1,IF(BN470&gt;70,$BR$1,$BV$1))</f>
        <v/>
      </c>
      <c r="T470" s="246" t="n"/>
      <c r="U470" s="547" t="inlineStr">
        <is>
          <t>PLD</t>
        </is>
      </c>
      <c r="V470" t="inlineStr">
        <is>
          <t>Prologis, Inc.</t>
        </is>
      </c>
      <c r="X470" s="80" t="n">
        <v>115.97</v>
      </c>
      <c r="Y470" s="189" t="n"/>
      <c r="Z470" s="189" t="n"/>
      <c r="AA470" s="22">
        <f>AN470+AP470+AR470+AZ470+BB470+BG470+BJ470+BM470+BT470+BW470+BY470+AC470+AI470+BP470+AK470</f>
        <v/>
      </c>
      <c r="AB470" s="336">
        <f>IF(X470&gt;0,AB$468,0)</f>
        <v/>
      </c>
      <c r="AC470" s="337">
        <f>IF(AB470&gt;0,AC$468,0)</f>
        <v/>
      </c>
      <c r="AD470" s="366">
        <f>AB470*M543</f>
        <v/>
      </c>
      <c r="AE470" s="337">
        <f>AC470*M543</f>
        <v/>
      </c>
      <c r="AF470" s="332" t="n">
        <v>3190172</v>
      </c>
      <c r="AG470" s="332" t="n">
        <v>1233281</v>
      </c>
      <c r="AH470" s="225">
        <f>IF(AF470&gt;2500000,AQ$2,IF(AF470&gt;1000000,AR$2,IF(AF470&gt;750000,AS$2,IF(AF470&gt;500000,AT$2,IF(AF470&lt;500000,AU$2)))))</f>
        <v/>
      </c>
      <c r="AI470" s="31">
        <f>IF(AH470=AQ$2,20,IF(AH470=AR$2,15,IF(AH470=AS$2,10,IF(AH470=AT$2,5,IF(AH470=AU$2,0)))))</f>
        <v/>
      </c>
      <c r="AJ470" s="284" t="n">
        <v>75</v>
      </c>
      <c r="AK470" s="31">
        <f>IF(AJ470&gt;84,20,IF(AJ470&gt;80,15,IF(AJ470&gt;75,10,IF(AJ470&gt;70,5,IF(AJ470&gt;49,0,IF(AJ470&lt;1,0,IF(AJ470&lt;20,-20,IF(AJ470&lt;30,-15,IF(AJ470&lt;40,-10,IF(AJ470&lt;50,-5))))))))))</f>
        <v/>
      </c>
      <c r="AL470" s="22" t="n"/>
      <c r="AM470" s="550" t="inlineStr">
        <is>
          <t>D</t>
        </is>
      </c>
      <c r="AN470" s="22">
        <f>IF(AM470=$AN$1,20,IF(AM470=$AO$1,17,IF(AM470=$AP$1,12,IF(AM470=$AQ$1,5,IF(AM470=$AR$1,0)))))</f>
        <v/>
      </c>
      <c r="AP470" s="31" t="n"/>
      <c r="AQ470" s="271" t="inlineStr">
        <is>
          <t>Neutral-</t>
        </is>
      </c>
      <c r="AR470" s="548">
        <f>IF(AQ470=$AS$1,20,IF(AQ470=$AU$1,18,IF(AQ470=$AW$1,14,IF(AQ470=$AY$1,10,IF(AQ470=$BA$1,5,IF(AQ470=$BC$1,0,IF(AQ470=$BD$1,-2.5)))))))</f>
        <v/>
      </c>
      <c r="AS470" s="189" t="n">
        <v>0.62</v>
      </c>
      <c r="AT470" s="22">
        <f>IF(AS470&lt;1,5,IF(AS470&lt;2,0,IF(AS470&gt;2,-5, IF(AS470=0,5,IF(AS470&lt;0,-7)))))</f>
        <v/>
      </c>
      <c r="AU470" s="189" t="n">
        <v>31.57</v>
      </c>
      <c r="AV470" s="22">
        <f>IF(AU470&lt;0,-7,IF(AU470&lt;15,5,IF(AU470&lt;25,2,IF(AU470=25,-5,IF(AU470&gt;25,0)))))</f>
        <v/>
      </c>
      <c r="AW470" s="189" t="n">
        <v>3.89</v>
      </c>
      <c r="AX470" s="22">
        <f>IF(AW470=1,5,IF(AW470&lt;1,5,IF(AW470&gt;1,0)))</f>
        <v/>
      </c>
      <c r="AY470" s="231" t="inlineStr">
        <is>
          <t>V Bearish</t>
        </is>
      </c>
      <c r="AZ470" s="189">
        <f>IF(AY470=$AS$1,20,IF(AY470=$AU$1,18,IF(AY470=$AW$1,14,IF(AY470=$AY$1,10,IF(AY470=$BA$1,5,IF(AY470=$BC$1,0,IF(AY470=$BD$1,-2.5)))))))</f>
        <v/>
      </c>
      <c r="BA470" s="18" t="n">
        <v>-0.024</v>
      </c>
      <c r="BB470" s="548">
        <f>IF(BA470&gt;0.05,2,IF(BA470&gt;0,1,IF(BA470&lt;-0.05,-1,IF(BA470&lt;0.1,-2))))</f>
        <v/>
      </c>
      <c r="BC470" s="554" t="n">
        <v>45657</v>
      </c>
      <c r="BD470" s="22" t="n">
        <v>102.86</v>
      </c>
      <c r="BE470" s="22">
        <f>X470</f>
        <v/>
      </c>
      <c r="BF470" s="18">
        <f>IF(BD470&gt;0,(BE470-BD470)/BD470,0)</f>
        <v/>
      </c>
      <c r="BG470" s="548">
        <f>IF(BF470&gt;0.05,4,IF(BF470&gt;0,2,IF(BF470&lt;-0.05,-2,IF(BF470&lt;0.1,-4))))</f>
        <v/>
      </c>
      <c r="BH470" s="225" t="n">
        <v>2.5</v>
      </c>
      <c r="BI470" s="225">
        <f>BH470*#REF!</f>
        <v/>
      </c>
      <c r="BJ470" s="225">
        <f>IF(BH470&gt;5,-1,IF(BH470&gt;4,0,IF(BH470&gt;3,1,IF(BH470&gt;2,2,IF(BH470&gt;1,2, IF(BH470=0,2,IF(BH470&lt;-5,-2,IF(BH470&lt;4,2,IF(BH470&lt;0,1)))))))))</f>
        <v/>
      </c>
      <c r="BK470" s="31" t="n">
        <v>7</v>
      </c>
      <c r="BL470" s="31">
        <f>BK470*#REF!</f>
        <v/>
      </c>
      <c r="BM470" s="548">
        <f>IF(BK470&gt;40,4,IF(BK470&gt;30,3.5,IF(BK470&gt;20,3,IF(BK470&gt;10,2,IF(BK470&gt;0,1,IF(BK470=0,0.5,IF(BK470&lt;-40,-4,IF(BK470&lt;-30,-3,IF(BK470&lt;-20,-2.5,IF(BK470&lt;-10,-2,IF(BK470&lt;0,0)))))))))))</f>
        <v/>
      </c>
      <c r="BN470" s="61" t="n">
        <v>96</v>
      </c>
      <c r="BO470" s="61">
        <f>BN470*#REF!</f>
        <v/>
      </c>
      <c r="BP470" s="548">
        <f>IF(BN470&lt;10,5,IF(BN470&lt;20,4,IF(BN470&lt;30,3,IF(BN470&lt;40,2,IF(BN470&lt;50,1,IF(BN470=50,0,IF(BN470&gt;90,-5,IF(BN470&gt;80,-4,IF(BN470&gt;70,-3,IF(BN470&gt;60,-2,IF(BN470&gt;50,-1,0)))))))))))</f>
        <v/>
      </c>
      <c r="BQ470" s="206" t="n"/>
      <c r="BR470" s="61" t="n">
        <v>0.36</v>
      </c>
      <c r="BS470" s="337">
        <f>BR470*#REF!</f>
        <v/>
      </c>
      <c r="BT470" s="225">
        <f>IF(BR470=1,20,IF(BR470&gt;0.9,16,IF(BR470&gt;0.8,12,IF(BR470&gt;0.7,8,IF(BR470&gt;0.6,4,IF(BR470&gt;0.5,0,IF(BR470&gt;0.4,-1,IF(BR470&gt;0.3,-2,IF(BR470&gt;0.2,-3,IF(BR470&gt;0.1,-4,IF(BR470&gt;0,-5,IF(BR470=0,-5))))))))))))</f>
        <v/>
      </c>
      <c r="BU470" s="61" t="n"/>
      <c r="BV470" s="548" t="inlineStr">
        <is>
          <t>Bull</t>
        </is>
      </c>
      <c r="BW470" s="548">
        <f>IF(BV470=$BZ$1,8,IF(BV470=$CA$1,4,IF(BV470=$CB$1,0,IF(BV470=$CC$1,-4,IF(BV470=$CE$1,-8)))))</f>
        <v/>
      </c>
      <c r="BX470" s="206" t="inlineStr">
        <is>
          <t>˄</t>
        </is>
      </c>
      <c r="BY470" s="206">
        <f>IF(BX470=BR$1,5,IF(BX470=BV$1,0,IF(BX470=BX$1,-5)))</f>
        <v/>
      </c>
      <c r="BZ470" s="554" t="n">
        <v>45945</v>
      </c>
      <c r="CA470" s="548" t="inlineStr">
        <is>
          <t>Buy</t>
        </is>
      </c>
      <c r="CB470" s="61" t="n"/>
      <c r="CC470" s="61" t="n"/>
      <c r="CD470" s="332" t="n"/>
      <c r="CE470" t="inlineStr">
        <is>
          <t>Real Estate</t>
        </is>
      </c>
      <c r="CF470" t="inlineStr">
        <is>
          <t>Equity Real Estate Investment Trusts (REITs)</t>
        </is>
      </c>
      <c r="CG470" t="inlineStr">
        <is>
          <t>Industrial REITs</t>
        </is>
      </c>
      <c r="CH470" t="inlineStr">
        <is>
          <t>Industrial REITs</t>
        </is>
      </c>
      <c r="CL470" s="332" t="n"/>
      <c r="CR470" t="inlineStr">
        <is>
          <t>PLD</t>
        </is>
      </c>
    </row>
    <row r="471">
      <c r="B471" s="246" t="n"/>
      <c r="C471" s="246" t="n"/>
      <c r="D471" s="246" t="n"/>
      <c r="E471" s="246" t="n"/>
      <c r="F471" s="246" t="n"/>
      <c r="G471" s="246" t="n"/>
      <c r="H471" s="246" t="n"/>
      <c r="I471" s="246" t="n"/>
      <c r="J471" s="246" t="n"/>
      <c r="K471" s="246" t="n"/>
      <c r="L471" s="270" t="n"/>
      <c r="M471" s="358" t="n"/>
      <c r="N471" s="335" t="n"/>
      <c r="O471" s="246" t="n"/>
      <c r="P471" s="246" t="n"/>
      <c r="Q471" s="246" t="n"/>
      <c r="R471" s="246" t="n"/>
      <c r="S471" s="249">
        <f>IF(BN471&lt;30,$BX$1,IF(BN471&gt;70,$BR$1,$BV$1))</f>
        <v/>
      </c>
      <c r="T471" s="246" t="n"/>
      <c r="U471" s="547" t="inlineStr">
        <is>
          <t>TPL</t>
        </is>
      </c>
      <c r="V471" t="inlineStr">
        <is>
          <t>Texas Pacific Land Corporation</t>
        </is>
      </c>
      <c r="W471" s="183" t="n"/>
      <c r="X471" s="80" t="n">
        <v>959.61</v>
      </c>
      <c r="Y471" s="189" t="n"/>
      <c r="Z471" s="189" t="n"/>
      <c r="AA471" s="22">
        <f>AN471+AP471+AR471+AZ471+BB471+BG471+BJ471+BM471+BT471+BW471+BY471+AC471+AI471+BP471+AK471</f>
        <v/>
      </c>
      <c r="AB471" s="336">
        <f>IF(X471&gt;0,AB$468,0)</f>
        <v/>
      </c>
      <c r="AC471" s="337">
        <f>IF(AB471&gt;0,AC$468,0)</f>
        <v/>
      </c>
      <c r="AD471" s="366">
        <f>AB471*M544</f>
        <v/>
      </c>
      <c r="AE471" s="337">
        <f>AC471*M544</f>
        <v/>
      </c>
      <c r="AF471" s="332" t="n">
        <v>6778788</v>
      </c>
      <c r="AG471" s="332" t="n">
        <v>4522121</v>
      </c>
      <c r="AH471" s="225">
        <f>IF(AF471&gt;2500000,AQ$2,IF(AF471&gt;1000000,AR$2,IF(AF471&gt;750000,AS$2,IF(AF471&gt;500000,AT$2,IF(AF471&lt;500000,AU$2)))))</f>
        <v/>
      </c>
      <c r="AI471" s="31">
        <f>IF(AH471=AQ$2,20,IF(AH471=AR$2,15,IF(AH471=AS$2,10,IF(AH471=AT$2,5,IF(AH471=AU$2,0)))))</f>
        <v/>
      </c>
      <c r="AJ471" s="284" t="n">
        <v>81</v>
      </c>
      <c r="AK471" s="31">
        <f>IF(AJ471&gt;84,20,IF(AJ471&gt;80,15,IF(AJ471&gt;75,10,IF(AJ471&gt;70,5,IF(AJ471&gt;49,0,IF(AJ471&lt;1,0,IF(AJ471&lt;20,-20,IF(AJ471&lt;30,-15,IF(AJ471&lt;40,-10,IF(AJ471&lt;50,-5))))))))))</f>
        <v/>
      </c>
      <c r="AL471" s="22" t="n"/>
      <c r="AM471" s="550" t="inlineStr">
        <is>
          <t>D</t>
        </is>
      </c>
      <c r="AN471" s="22">
        <f>IF(AM471=$AN$1,20,IF(AM471=$AO$1,17,IF(AM471=$AP$1,12,IF(AM471=$AQ$1,5,IF(AM471=$AR$1,0)))))</f>
        <v/>
      </c>
      <c r="AP471" s="31" t="n"/>
      <c r="AQ471" s="231" t="inlineStr">
        <is>
          <t>V Bearish</t>
        </is>
      </c>
      <c r="AR471" s="548">
        <f>IF(AQ471=$AS$1,20,IF(AQ471=$AU$1,18,IF(AQ471=$AW$1,14,IF(AQ471=$AY$1,10,IF(AQ471=$BA$1,5,IF(AQ471=$BC$1,0,IF(AQ471=$BD$1,-2.5)))))))</f>
        <v/>
      </c>
      <c r="AS471" s="189" t="n">
        <v>0</v>
      </c>
      <c r="AT471" s="22">
        <f>IF(AS471&lt;1,5,IF(AS471&lt;2,0,IF(AS471&gt;2,-5, IF(AS471=0,5,IF(AS471&lt;0,-7)))))</f>
        <v/>
      </c>
      <c r="AU471" s="189" t="n">
        <v>48.55</v>
      </c>
      <c r="AV471" s="22">
        <f>IF(AU471&lt;0,-7,IF(AU471&lt;15,5,IF(AU471&lt;25,2,IF(AU471=25,-5,IF(AU471&gt;25,0)))))</f>
        <v/>
      </c>
      <c r="AW471" s="189" t="inlineStr">
        <is>
          <t>N/A</t>
        </is>
      </c>
      <c r="AX471" s="22">
        <f>IF(AW471=1,5,IF(AW471&lt;1,5,IF(AW471&gt;1,0)))</f>
        <v/>
      </c>
      <c r="AY471" s="273" t="inlineStr">
        <is>
          <t>Bearish</t>
        </is>
      </c>
      <c r="AZ471" s="189">
        <f>IF(AY471=$AS$1,20,IF(AY471=$AU$1,18,IF(AY471=$AW$1,14,IF(AY471=$AY$1,10,IF(AY471=$BA$1,5,IF(AY471=$BC$1,0,IF(AY471=$BD$1,-2.5)))))))</f>
        <v/>
      </c>
      <c r="BA471" s="18" t="n">
        <v>-0.01</v>
      </c>
      <c r="BB471" s="548">
        <f>IF(BA471&gt;0.05,2,IF(BA471&gt;0,1,IF(BA471&lt;-0.05,-1,IF(BA471&lt;0.1,-2))))</f>
        <v/>
      </c>
      <c r="BC471" s="554" t="n">
        <v>45657</v>
      </c>
      <c r="BD471" s="22" t="n">
        <v>1101.24</v>
      </c>
      <c r="BE471" s="22">
        <f>X471</f>
        <v/>
      </c>
      <c r="BF471" s="18">
        <f>IF(BD471&gt;0,(BE471-BD471)/BD471,0)</f>
        <v/>
      </c>
      <c r="BG471" s="548">
        <f>IF(BF471&gt;0.05,4,IF(BF471&gt;0,2,IF(BF471&lt;-0.05,-2,IF(BF471&lt;0.1,-4))))</f>
        <v/>
      </c>
      <c r="BH471" s="225" t="n">
        <v>0.5</v>
      </c>
      <c r="BI471" s="225">
        <f>BH471*#REF!</f>
        <v/>
      </c>
      <c r="BJ471" s="225">
        <f>IF(BH471&gt;5,-1,IF(BH471&gt;4,0,IF(BH471&gt;3,1,IF(BH471&gt;2,2,IF(BH471&gt;1,2, IF(BH471=0,2,IF(BH471&lt;-5,-2,IF(BH471&lt;4,2,IF(BH471&lt;0,1)))))))))</f>
        <v/>
      </c>
      <c r="BK471" s="31" t="n">
        <v>-11</v>
      </c>
      <c r="BL471" s="31">
        <f>BK471*#REF!</f>
        <v/>
      </c>
      <c r="BM471" s="548">
        <f>IF(BK471&gt;40,4,IF(BK471&gt;30,3.5,IF(BK471&gt;20,3,IF(BK471&gt;10,2,IF(BK471&gt;0,1,IF(BK471=0,0.5,IF(BK471&lt;-40,-4,IF(BK471&lt;-30,-3,IF(BK471&lt;-20,-2.5,IF(BK471&lt;-10,-2,IF(BK471&lt;0,0)))))))))))</f>
        <v/>
      </c>
      <c r="BN471" s="61" t="n">
        <v>88</v>
      </c>
      <c r="BO471" s="61">
        <f>BN471*#REF!</f>
        <v/>
      </c>
      <c r="BP471" s="548">
        <f>IF(BN471&lt;10,5,IF(BN471&lt;20,4,IF(BN471&lt;30,3,IF(BN471&lt;40,2,IF(BN471&lt;50,1,IF(BN471=50,0,IF(BN471&gt;90,-5,IF(BN471&gt;80,-4,IF(BN471&gt;70,-3,IF(BN471&gt;60,-2,IF(BN471&gt;50,-1,0)))))))))))</f>
        <v/>
      </c>
      <c r="BQ471" s="206" t="n"/>
      <c r="BR471" s="61" t="n">
        <v>0.1</v>
      </c>
      <c r="BS471" s="337">
        <f>BR471*#REF!</f>
        <v/>
      </c>
      <c r="BT471" s="225">
        <f>IF(BR471=1,20,IF(BR471&gt;0.9,16,IF(BR471&gt;0.8,12,IF(BR471&gt;0.7,8,IF(BR471&gt;0.6,4,IF(BR471&gt;0.5,0,IF(BR471&gt;0.4,-1,IF(BR471&gt;0.3,-2,IF(BR471&gt;0.2,-3,IF(BR471&gt;0.1,-4,IF(BR471&gt;0,-5,IF(BR471=0,-5))))))))))))</f>
        <v/>
      </c>
      <c r="BU471" s="61" t="n"/>
      <c r="BV471" s="548" t="inlineStr">
        <is>
          <t>Bull</t>
        </is>
      </c>
      <c r="BW471" s="548">
        <f>IF(BV471=$BZ$1,8,IF(BV471=$CA$1,4,IF(BV471=$CB$1,0,IF(BV471=$CC$1,-4,IF(BV471=$CE$1,-8)))))</f>
        <v/>
      </c>
      <c r="BX471" s="206" t="inlineStr">
        <is>
          <t>˄</t>
        </is>
      </c>
      <c r="BY471" s="206">
        <f>IF(BX471=BR$1,5,IF(BX471=BV$1,0,IF(BX471=BX$1,-5)))</f>
        <v/>
      </c>
      <c r="BZ471" s="554" t="n"/>
      <c r="CA471" s="548" t="inlineStr">
        <is>
          <t>S Buy</t>
        </is>
      </c>
      <c r="CB471" s="61" t="n"/>
      <c r="CC471" s="61" t="n"/>
      <c r="CD471" s="332" t="n"/>
      <c r="CE471" t="inlineStr">
        <is>
          <t>Real Estate</t>
        </is>
      </c>
      <c r="CF471" t="inlineStr">
        <is>
          <t>Real Estate Management &amp; Development</t>
        </is>
      </c>
      <c r="CG471" t="inlineStr">
        <is>
          <t>Real Estate Management &amp; Development</t>
        </is>
      </c>
      <c r="CH471" t="inlineStr">
        <is>
          <t>Land Resource Royalties</t>
        </is>
      </c>
      <c r="CL471" s="332" t="n"/>
      <c r="CR471" t="inlineStr">
        <is>
          <t>TPL</t>
        </is>
      </c>
    </row>
    <row r="472">
      <c r="B472" s="246" t="n"/>
      <c r="C472" s="246" t="n"/>
      <c r="D472" s="246" t="n"/>
      <c r="E472" s="246" t="n"/>
      <c r="F472" s="246" t="n"/>
      <c r="G472" s="246" t="n"/>
      <c r="H472" s="246" t="n"/>
      <c r="I472" s="246" t="n"/>
      <c r="J472" s="246" t="n"/>
      <c r="K472" s="246" t="n"/>
      <c r="L472" s="270" t="n"/>
      <c r="M472" s="358" t="n"/>
      <c r="N472" s="335" t="n"/>
      <c r="O472" s="246" t="n"/>
      <c r="P472" s="246" t="n"/>
      <c r="Q472" s="246" t="n"/>
      <c r="R472" s="246" t="n"/>
      <c r="S472" s="249">
        <f>IF(BN472&lt;30,$BX$1,IF(BN472&gt;70,$BR$1,$BV$1))</f>
        <v/>
      </c>
      <c r="T472" s="246" t="n"/>
      <c r="U472" s="547" t="inlineStr">
        <is>
          <t>DLR</t>
        </is>
      </c>
      <c r="V472" t="inlineStr">
        <is>
          <t>Digital Realty Trust, Inc.</t>
        </is>
      </c>
      <c r="X472" t="n">
        <v>175.14</v>
      </c>
      <c r="Y472" s="189" t="n"/>
      <c r="Z472" s="189" t="n"/>
      <c r="AA472" s="22">
        <f>AN472+AP472+AR472+AZ472+BB472+BG472+BJ472+BM472+BT472+BW472+BY472+AC472+AI472+BP472+AK472</f>
        <v/>
      </c>
      <c r="AB472" s="336">
        <f>IF(X472&gt;0,AB$468,0)</f>
        <v/>
      </c>
      <c r="AC472" s="337">
        <f>IF(AB472&gt;0,AC$468,0)</f>
        <v/>
      </c>
      <c r="AD472" s="366">
        <f>AB472*M545</f>
        <v/>
      </c>
      <c r="AE472" s="337">
        <f>AC472*M545</f>
        <v/>
      </c>
      <c r="AF472" s="332" t="n">
        <v>1380800</v>
      </c>
      <c r="AG472" s="332" t="n">
        <v>142725</v>
      </c>
      <c r="AH472" s="225">
        <f>IF(AF472&gt;2500000,AQ$2,IF(AF472&gt;1000000,AR$2,IF(AF472&gt;750000,AS$2,IF(AF472&gt;500000,AT$2,IF(AF472&lt;500000,AU$2)))))</f>
        <v/>
      </c>
      <c r="AI472" s="31">
        <f>IF(AH472=AQ$2,20,IF(AH472=AR$2,15,IF(AH472=AS$2,10,IF(AH472=AT$2,5,IF(AH472=AU$2,0)))))</f>
        <v/>
      </c>
      <c r="AJ472" s="284" t="n">
        <v>72</v>
      </c>
      <c r="AK472" s="31">
        <f>IF(AJ472&gt;84,20,IF(AJ472&gt;80,15,IF(AJ472&gt;75,10,IF(AJ472&gt;70,5,IF(AJ472&gt;49,0,IF(AJ472&lt;1,0,IF(AJ472&lt;20,-20,IF(AJ472&lt;30,-15,IF(AJ472&lt;40,-10,IF(AJ472&lt;50,-5))))))))))</f>
        <v/>
      </c>
      <c r="AL472" s="22" t="n"/>
      <c r="AM472" s="371" t="inlineStr">
        <is>
          <t>B</t>
        </is>
      </c>
      <c r="AN472" s="22">
        <f>IF(AM472=$AN$1,20,IF(AM472=$AO$1,17,IF(AM472=$AP$1,12,IF(AM472=$AQ$1,5,IF(AM472=$AR$1,0)))))</f>
        <v/>
      </c>
      <c r="AP472" s="31" t="n"/>
      <c r="AQ472" s="271" t="inlineStr">
        <is>
          <t>Neutral-</t>
        </is>
      </c>
      <c r="AR472" s="548">
        <f>IF(AQ472=$AS$1,20,IF(AQ472=$AU$1,18,IF(AQ472=$AW$1,14,IF(AQ472=$AY$1,10,IF(AQ472=$BA$1,5,IF(AQ472=$BC$1,0,IF(AQ472=$BD$1,-2.5)))))))</f>
        <v/>
      </c>
      <c r="AS472" s="189" t="n">
        <v>0.85</v>
      </c>
      <c r="AT472" s="22">
        <f>IF(AS472&lt;1,5,IF(AS472&lt;2,0,IF(AS472&gt;2,-5, IF(AS472=0,5,IF(AS472&lt;0,-7)))))</f>
        <v/>
      </c>
      <c r="AU472" s="189" t="n">
        <v>44.24</v>
      </c>
      <c r="AV472" s="22">
        <f>IF(AU472&lt;0,-7,IF(AU472&lt;15,5,IF(AU472&lt;25,2,IF(AU472=25,-5,IF(AU472&gt;25,0)))))</f>
        <v/>
      </c>
      <c r="AW472" s="189" t="n">
        <v>22.18</v>
      </c>
      <c r="AX472" s="22">
        <f>IF(AW472=1,5,IF(AW472&lt;1,5,IF(AW472&gt;1,0)))</f>
        <v/>
      </c>
      <c r="AY472" s="231" t="inlineStr">
        <is>
          <t>V Bearish</t>
        </is>
      </c>
      <c r="AZ472" s="189">
        <f>IF(AY472=$AS$1,20,IF(AY472=$AU$1,18,IF(AY472=$AW$1,14,IF(AY472=$AY$1,10,IF(AY472=$BA$1,5,IF(AY472=$BC$1,0,IF(AY472=$BD$1,-2.5)))))))</f>
        <v/>
      </c>
      <c r="BA472" s="18" t="n">
        <v>0.131</v>
      </c>
      <c r="BB472" s="548">
        <f>IF(BA472&gt;0.05,2,IF(BA472&gt;0,1,IF(BA472&lt;-0.05,-1,IF(BA472&lt;0.1,-2))))</f>
        <v/>
      </c>
      <c r="BC472" s="554" t="n">
        <v>45657</v>
      </c>
      <c r="BD472" s="22" t="n">
        <v>173.4</v>
      </c>
      <c r="BE472" s="22">
        <f>X472</f>
        <v/>
      </c>
      <c r="BF472" s="18">
        <f>IF(BD472&gt;0,(BE472-BD472)/BD472,0)</f>
        <v/>
      </c>
      <c r="BG472" s="548">
        <f>IF(BF472&gt;0.05,4,IF(BF472&gt;0,2,IF(BF472&lt;-0.05,-2,IF(BF472&lt;0.1,-4))))</f>
        <v/>
      </c>
      <c r="BH472" s="225" t="n">
        <v>1</v>
      </c>
      <c r="BI472" s="225">
        <f>BH472*#REF!</f>
        <v/>
      </c>
      <c r="BJ472" s="225">
        <f>IF(BH472&gt;5,-1,IF(BH472&gt;4,0,IF(BH472&gt;3,1,IF(BH472&gt;2,2,IF(BH472&gt;1,2, IF(BH472=0,2,IF(BH472&lt;-5,-2,IF(BH472&lt;4,2,IF(BH472&lt;0,1)))))))))</f>
        <v/>
      </c>
      <c r="BK472" s="31" t="n">
        <v>20</v>
      </c>
      <c r="BL472" s="31">
        <f>BK472*#REF!</f>
        <v/>
      </c>
      <c r="BM472" s="548">
        <f>IF(BK472&gt;40,4,IF(BK472&gt;30,3.5,IF(BK472&gt;20,3,IF(BK472&gt;10,2,IF(BK472&gt;0,1,IF(BK472=0,0.5,IF(BK472&lt;-40,-4,IF(BK472&lt;-30,-3,IF(BK472&lt;-20,-2.5,IF(BK472&lt;-10,-2,IF(BK472&lt;0,0)))))))))))</f>
        <v/>
      </c>
      <c r="BN472" s="61" t="n">
        <v>42</v>
      </c>
      <c r="BO472" s="61">
        <f>BN472*#REF!</f>
        <v/>
      </c>
      <c r="BP472" s="548">
        <f>IF(BN472&lt;10,5,IF(BN472&lt;20,4,IF(BN472&lt;30,3,IF(BN472&lt;40,2,IF(BN472&lt;50,1,IF(BN472=50,0,IF(BN472&gt;90,-5,IF(BN472&gt;80,-4,IF(BN472&gt;70,-3,IF(BN472&gt;60,-2,IF(BN472&gt;50,-1,0)))))))))))</f>
        <v/>
      </c>
      <c r="BQ472" s="206" t="n"/>
      <c r="BR472" s="61" t="n">
        <v>0.28</v>
      </c>
      <c r="BS472" s="337">
        <f>BR472*#REF!</f>
        <v/>
      </c>
      <c r="BT472" s="225">
        <f>IF(BR472=1,20,IF(BR472&gt;0.9,16,IF(BR472&gt;0.8,12,IF(BR472&gt;0.7,8,IF(BR472&gt;0.6,4,IF(BR472&gt;0.5,0,IF(BR472&gt;0.4,-1,IF(BR472&gt;0.3,-2,IF(BR472&gt;0.2,-3,IF(BR472&gt;0.1,-4,IF(BR472&gt;0,-5,IF(BR472=0,-5))))))))))))</f>
        <v/>
      </c>
      <c r="BU472" s="61" t="n"/>
      <c r="BV472" s="548" t="inlineStr">
        <is>
          <t>Bear</t>
        </is>
      </c>
      <c r="BW472" s="548">
        <f>IF(BV472=$BZ$1,8,IF(BV472=$CA$1,4,IF(BV472=$CB$1,0,IF(BV472=$CC$1,-4,IF(BV472=$CE$1,-8)))))</f>
        <v/>
      </c>
      <c r="BX472" s="206" t="inlineStr">
        <is>
          <t>˄</t>
        </is>
      </c>
      <c r="BY472" s="206">
        <f>IF(BX472=BR$1,5,IF(BX472=BV$1,0,IF(BX472=BX$1,-5)))</f>
        <v/>
      </c>
      <c r="BZ472" s="554" t="n">
        <v>45984</v>
      </c>
      <c r="CA472" s="548" t="inlineStr">
        <is>
          <t>Buy</t>
        </is>
      </c>
      <c r="CB472" s="61" t="n"/>
      <c r="CC472" s="61" t="n"/>
      <c r="CD472" s="332" t="n"/>
      <c r="CE472" t="inlineStr">
        <is>
          <t>Real Estate</t>
        </is>
      </c>
      <c r="CF472" t="inlineStr">
        <is>
          <t>Real Estate Management &amp; Development</t>
        </is>
      </c>
      <c r="CG472" t="inlineStr">
        <is>
          <t>Real Estate Management &amp; Development</t>
        </is>
      </c>
      <c r="CH472" t="inlineStr">
        <is>
          <t>Land Resource Royalties</t>
        </is>
      </c>
      <c r="CL472" s="332" t="n"/>
      <c r="CR472" t="inlineStr">
        <is>
          <t>DLR</t>
        </is>
      </c>
    </row>
    <row r="473" hidden="1" ht="17" customHeight="1" s="545">
      <c r="B473" s="246" t="n"/>
      <c r="C473" s="246" t="n"/>
      <c r="D473" s="246" t="n"/>
      <c r="E473" s="246" t="n"/>
      <c r="F473" s="246" t="n"/>
      <c r="G473" s="246" t="n"/>
      <c r="H473" s="246" t="n"/>
      <c r="I473" s="246" t="n"/>
      <c r="J473" s="246" t="n"/>
      <c r="K473" s="246" t="n"/>
      <c r="L473" s="270" t="n"/>
      <c r="M473" s="358" t="n"/>
      <c r="N473" s="335" t="n"/>
      <c r="O473" s="246" t="n"/>
      <c r="P473" s="246" t="n"/>
      <c r="Q473" s="246" t="n"/>
      <c r="R473" s="246" t="n"/>
      <c r="S473" s="249" t="n"/>
      <c r="T473" s="547" t="n"/>
      <c r="U473" s="444" t="n"/>
      <c r="X473" s="80" t="n"/>
      <c r="Y473" s="189" t="n"/>
      <c r="Z473" s="189" t="n"/>
      <c r="AA473" s="22">
        <f>AN473+AP473+AR473+AZ473+BB473+BG473+BJ473+BM473+BT473+BW473+BY473+AC473+AI473+BP473+AK473</f>
        <v/>
      </c>
      <c r="AB473" s="336">
        <f>IF(X473&gt;0,AB$468,0)</f>
        <v/>
      </c>
      <c r="AC473" s="337">
        <f>IF(AB473&gt;0,AC$468,0)</f>
        <v/>
      </c>
      <c r="AD473" s="366">
        <f>AB473*M473</f>
        <v/>
      </c>
      <c r="AE473" s="337">
        <f>AC473*M473</f>
        <v/>
      </c>
      <c r="AF473" s="332" t="n"/>
      <c r="AG473" s="332" t="n"/>
      <c r="AH473" s="225">
        <f>IF(AF473&gt;2500000,AQ$2,IF(AF473&gt;1000000,AR$2,IF(AF473&gt;750000,AS$2,IF(AF473&gt;500000,AT$2,IF(AF473&lt;500000,AU$2)))))</f>
        <v/>
      </c>
      <c r="AI473" s="31">
        <f>IF(AH473=AQ$2,20,IF(AH473=AR$2,15,IF(AH473=AS$2,10,IF(AH473=AT$2,5,IF(AH473=AU$2,0)))))</f>
        <v/>
      </c>
      <c r="AJ473" s="284" t="n"/>
      <c r="AK473" s="31">
        <f>IF(AJ473&gt;84,20,IF(AJ473&gt;80,15,IF(AJ473&gt;75,10,IF(AJ473&gt;70,5,IF(AJ473&gt;49,0,IF(AJ473&lt;1,0,IF(AJ473&lt;20,-20,IF(AJ473&lt;30,-15,IF(AJ473&lt;40,-10,IF(AJ473&lt;50,-5))))))))))</f>
        <v/>
      </c>
      <c r="AL473" s="22" t="n"/>
      <c r="AM473" s="550" t="n"/>
      <c r="AN473" s="22">
        <f>IF(AM473=$AN$1,20,IF(AM473=$AO$1,17,IF(AM473=$AP$1,12,IF(AM473=$AQ$1,5,IF(AM473=$AR$1,0)))))</f>
        <v/>
      </c>
      <c r="AP473" s="31" t="n"/>
      <c r="AQ473" s="175" t="n"/>
      <c r="AR473" s="548">
        <f>IF(AQ473=$AS$1,20,IF(AQ473=$AU$1,18,IF(AQ473=$AW$1,14,IF(AQ473=$AY$1,10,IF(AQ473=$BA$1,5,IF(AQ473=$BC$1,0,IF(AQ473=$BD$1,-2.5)))))))</f>
        <v/>
      </c>
      <c r="AS473" s="189" t="n"/>
      <c r="AT473" s="22">
        <f>IF(AS473&lt;1,5,IF(AS473&lt;2,0,IF(AS473&gt;2,-5, IF(AS473=0,5,IF(AS473&lt;0,-7)))))</f>
        <v/>
      </c>
      <c r="AU473" s="189" t="n"/>
      <c r="AV473" s="22">
        <f>IF(AU473&lt;0,-7,IF(AU473&lt;15,5,IF(AU473&lt;25,2,IF(AU473=25,-5,IF(AU473&gt;25,0)))))</f>
        <v/>
      </c>
      <c r="AW473" s="189" t="n"/>
      <c r="AX473" s="22">
        <f>IF(AW473=1,5,IF(AW473&lt;1,5,IF(AW473&gt;1,0)))</f>
        <v/>
      </c>
      <c r="AY473" s="189" t="n"/>
      <c r="AZ473" s="189">
        <f>IF(AY473=$AS$1,20,IF(AY473=$AU$1,18,IF(AY473=$AW$1,14,IF(AY473=$AY$1,10,IF(AY473=$BA$1,5,IF(AY473=$BC$1,0,IF(AY473=$BD$1,-2.5)))))))</f>
        <v/>
      </c>
      <c r="BA473" s="18" t="n"/>
      <c r="BB473" s="548">
        <f>IF(BA473&gt;0.05,2,IF(BA473&gt;0,1,IF(BA473&lt;-0.05,-1,IF(BA473&lt;0.1,-2))))</f>
        <v/>
      </c>
      <c r="BC473" s="554" t="n">
        <v>45657</v>
      </c>
      <c r="BD473" s="22" t="n"/>
      <c r="BE473" s="22">
        <f>X473</f>
        <v/>
      </c>
      <c r="BF473" s="18">
        <f>IF(BD473&gt;0,(BE473-BD473)/BD473,0)</f>
        <v/>
      </c>
      <c r="BG473" s="548">
        <f>IF(BF473&gt;0.05,4,IF(BF473&gt;0,2,IF(BF473&lt;-0.05,-2,IF(BF473&lt;0.1,-4))))</f>
        <v/>
      </c>
      <c r="BH473" s="225" t="n"/>
      <c r="BI473" s="225">
        <f>BH473*M473</f>
        <v/>
      </c>
      <c r="BJ473" s="225">
        <f>IF(BH473&gt;5,-1,IF(BH473&gt;4,0,IF(BH473&gt;3,1,IF(BH473&gt;2,2,IF(BH473&gt;1,2, IF(BH473=0,2,IF(BH473&lt;-5,-2,IF(BH473&lt;4,2,IF(BH473&lt;0,1)))))))))</f>
        <v/>
      </c>
      <c r="BK473" s="31" t="n"/>
      <c r="BL473" s="31">
        <f>BK473*M473</f>
        <v/>
      </c>
      <c r="BM473" s="548">
        <f>IF(BK473&gt;40,4,IF(BK473&gt;30,3.5,IF(BK473&gt;20,3,IF(BK473&gt;10,2,IF(BK473&gt;0,1,IF(BK473=0,0.5,IF(BK473&lt;-40,-4,IF(BK473&lt;-30,-3,IF(BK473&lt;-20,-2.5,IF(BK473&lt;-10,-2,IF(BK473&lt;0,0)))))))))))</f>
        <v/>
      </c>
      <c r="BN473" s="61" t="n"/>
      <c r="BO473" s="61">
        <f>BN473*M473</f>
        <v/>
      </c>
      <c r="BP473" s="548">
        <f>IF(BN473&lt;10,5,IF(BN473&lt;20,4,IF(BN473&lt;30,3,IF(BN473&lt;40,2,IF(BN473&lt;50,1,IF(BN473=50,0,IF(BN473&gt;90,-5,IF(BN473&gt;80,-4,IF(BN473&gt;70,-3,IF(BN473&gt;60,-2,IF(BN473&gt;50,-1,0)))))))))))</f>
        <v/>
      </c>
      <c r="BQ473" s="206" t="n"/>
      <c r="BR473" s="61" t="n"/>
      <c r="BS473" s="337">
        <f>BR473*M473</f>
        <v/>
      </c>
      <c r="BT473" s="225">
        <f>IF(BR473=1,20,IF(BR473&gt;0.9,16,IF(BR473&gt;0.8,12,IF(BR473&gt;0.7,8,IF(BR473&gt;0.6,4,IF(BR473&gt;0.5,0,IF(BR473&gt;0.4,-1,IF(BR473&gt;0.3,-2,IF(BR473&gt;0.2,-3,IF(BR473&gt;0.1,-4,IF(BR473&gt;0,-5,IF(BR473=0,-5))))))))))))</f>
        <v/>
      </c>
      <c r="BU473" s="61" t="n"/>
      <c r="BV473" s="548" t="n"/>
      <c r="BW473" s="548">
        <f>IF(BV473=$BZ$1,8,IF(BV473=$CA$1,4,IF(BV473=$CB$1,0,IF(BV473=$CC$1,-4,IF(BV473=$CE$1,-8)))))</f>
        <v/>
      </c>
      <c r="BX473" s="206" t="inlineStr">
        <is>
          <t>˄</t>
        </is>
      </c>
      <c r="BY473" s="206">
        <f>IF(BX473=BR$1,5,IF(BX473=BV$1,0,IF(BX473=BX$1,-5)))</f>
        <v/>
      </c>
      <c r="BZ473" s="554" t="n"/>
      <c r="CA473" s="548" t="inlineStr">
        <is>
          <t>Buy</t>
        </is>
      </c>
      <c r="CB473" s="61" t="n"/>
      <c r="CC473" s="61" t="n"/>
      <c r="CD473" s="332" t="n"/>
      <c r="CL473" s="332" t="n"/>
    </row>
    <row r="474" hidden="1" ht="17" customHeight="1" s="545">
      <c r="B474" s="246" t="n"/>
      <c r="C474" s="246" t="n"/>
      <c r="D474" s="246" t="n"/>
      <c r="E474" s="246" t="n"/>
      <c r="F474" s="246" t="n"/>
      <c r="G474" s="246" t="n"/>
      <c r="H474" s="246" t="n"/>
      <c r="I474" s="246" t="n"/>
      <c r="J474" s="246" t="n"/>
      <c r="K474" s="246" t="n"/>
      <c r="L474" s="270" t="n"/>
      <c r="M474" s="358" t="n"/>
      <c r="N474" s="335" t="n"/>
      <c r="O474" s="246" t="n"/>
      <c r="P474" s="246" t="n"/>
      <c r="Q474" s="246" t="n"/>
      <c r="R474" s="246" t="n"/>
      <c r="S474" s="249" t="n"/>
      <c r="T474" s="547" t="n"/>
      <c r="U474" s="444" t="n"/>
      <c r="X474" s="80" t="n"/>
      <c r="Y474" s="189" t="n"/>
      <c r="Z474" s="189" t="n"/>
      <c r="AA474" s="22">
        <f>AN474+AP474+AR474+AZ474+BB474+BG474+BJ474+BM474+BT474+BW474+BY474+AC474+AI474+BP474+AK474</f>
        <v/>
      </c>
      <c r="AB474" s="336">
        <f>IF(X474&gt;0,AB$468,0)</f>
        <v/>
      </c>
      <c r="AC474" s="337">
        <f>IF(AB474&gt;0,AC$468,0)</f>
        <v/>
      </c>
      <c r="AD474" s="366">
        <f>AB474*M474</f>
        <v/>
      </c>
      <c r="AE474" s="337">
        <f>AC474*M474</f>
        <v/>
      </c>
      <c r="AF474" s="332" t="n"/>
      <c r="AG474" s="332" t="n"/>
      <c r="AH474" s="225">
        <f>IF(AF474&gt;2500000,AQ$2,IF(AF474&gt;1000000,AR$2,IF(AF474&gt;750000,AS$2,IF(AF474&gt;500000,AT$2,IF(AF474&lt;500000,AU$2)))))</f>
        <v/>
      </c>
      <c r="AI474" s="31">
        <f>IF(AH474=AQ$2,20,IF(AH474=AR$2,15,IF(AH474=AS$2,10,IF(AH474=AT$2,5,IF(AH474=AU$2,0)))))</f>
        <v/>
      </c>
      <c r="AJ474" s="284" t="n"/>
      <c r="AK474" s="31">
        <f>IF(AJ474&gt;84,20,IF(AJ474&gt;80,15,IF(AJ474&gt;75,10,IF(AJ474&gt;70,5,IF(AJ474&gt;49,0,IF(AJ474&lt;1,0,IF(AJ474&lt;20,-20,IF(AJ474&lt;30,-15,IF(AJ474&lt;40,-10,IF(AJ474&lt;50,-5))))))))))</f>
        <v/>
      </c>
      <c r="AL474" s="22" t="n"/>
      <c r="AM474" s="550" t="n"/>
      <c r="AN474" s="22">
        <f>IF(AM474=$AN$1,20,IF(AM474=$AO$1,17,IF(AM474=$AP$1,12,IF(AM474=$AQ$1,5,IF(AM474=$AR$1,0)))))</f>
        <v/>
      </c>
      <c r="AP474" s="31" t="n"/>
      <c r="AQ474" s="175" t="n"/>
      <c r="AR474" s="548">
        <f>IF(AQ474=$AS$1,20,IF(AQ474=$AU$1,18,IF(AQ474=$AW$1,14,IF(AQ474=$AY$1,10,IF(AQ474=$BA$1,5,IF(AQ474=$BC$1,0,IF(AQ474=$BD$1,-2.5)))))))</f>
        <v/>
      </c>
      <c r="AS474" s="189" t="n"/>
      <c r="AT474" s="22">
        <f>IF(AS474&lt;1,5,IF(AS474&lt;2,0,IF(AS474&gt;2,-5, IF(AS474=0,5,IF(AS474&lt;0,-7)))))</f>
        <v/>
      </c>
      <c r="AU474" s="189" t="n"/>
      <c r="AV474" s="22">
        <f>IF(AU474&lt;0,-7,IF(AU474&lt;15,5,IF(AU474&lt;25,2,IF(AU474=25,-5,IF(AU474&gt;25,0)))))</f>
        <v/>
      </c>
      <c r="AW474" s="189" t="n"/>
      <c r="AX474" s="22">
        <f>IF(AW474=1,5,IF(AW474&lt;1,5,IF(AW474&gt;1,0)))</f>
        <v/>
      </c>
      <c r="AY474" s="189" t="n"/>
      <c r="AZ474" s="189">
        <f>IF(AY474=$AS$1,20,IF(AY474=$AU$1,18,IF(AY474=$AW$1,14,IF(AY474=$AY$1,10,IF(AY474=$BA$1,5,IF(AY474=$BC$1,0,IF(AY474=$BD$1,-2.5)))))))</f>
        <v/>
      </c>
      <c r="BA474" s="18" t="n"/>
      <c r="BB474" s="548">
        <f>IF(BA474&gt;0.05,2,IF(BA474&gt;0,1,IF(BA474&lt;-0.05,-1,IF(BA474&lt;0.1,-2))))</f>
        <v/>
      </c>
      <c r="BC474" s="554" t="n">
        <v>45657</v>
      </c>
      <c r="BD474" s="22" t="n"/>
      <c r="BE474" s="22">
        <f>X474</f>
        <v/>
      </c>
      <c r="BF474" s="18">
        <f>IF(BD474&gt;0,(BE474-BD474)/BD474,0)</f>
        <v/>
      </c>
      <c r="BG474" s="548">
        <f>IF(BF474&gt;0.05,4,IF(BF474&gt;0,2,IF(BF474&lt;-0.05,-2,IF(BF474&lt;0.1,-4))))</f>
        <v/>
      </c>
      <c r="BH474" s="225" t="n"/>
      <c r="BI474" s="225">
        <f>BH474*M474</f>
        <v/>
      </c>
      <c r="BJ474" s="225">
        <f>IF(BH474&gt;5,-1,IF(BH474&gt;4,0,IF(BH474&gt;3,1,IF(BH474&gt;2,2,IF(BH474&gt;1,2, IF(BH474=0,2,IF(BH474&lt;-5,-2,IF(BH474&lt;4,2,IF(BH474&lt;0,1)))))))))</f>
        <v/>
      </c>
      <c r="BK474" s="31" t="n"/>
      <c r="BL474" s="31">
        <f>BK474*M474</f>
        <v/>
      </c>
      <c r="BM474" s="548">
        <f>IF(BK474&gt;40,4,IF(BK474&gt;30,3.5,IF(BK474&gt;20,3,IF(BK474&gt;10,2,IF(BK474&gt;0,1,IF(BK474=0,0.5,IF(BK474&lt;-40,-4,IF(BK474&lt;-30,-3,IF(BK474&lt;-20,-2.5,IF(BK474&lt;-10,-2,IF(BK474&lt;0,0)))))))))))</f>
        <v/>
      </c>
      <c r="BN474" s="61" t="n"/>
      <c r="BO474" s="61">
        <f>BN474*M474</f>
        <v/>
      </c>
      <c r="BP474" s="548">
        <f>IF(BN474&lt;10,5,IF(BN474&lt;20,4,IF(BN474&lt;30,3,IF(BN474&lt;40,2,IF(BN474&lt;50,1,IF(BN474=50,0,IF(BN474&gt;90,-5,IF(BN474&gt;80,-4,IF(BN474&gt;70,-3,IF(BN474&gt;60,-2,IF(BN474&gt;50,-1,0)))))))))))</f>
        <v/>
      </c>
      <c r="BQ474" s="206" t="n"/>
      <c r="BR474" s="61" t="n"/>
      <c r="BS474" s="337">
        <f>BR474*M474</f>
        <v/>
      </c>
      <c r="BT474" s="225">
        <f>IF(BR474=1,20,IF(BR474&gt;0.9,16,IF(BR474&gt;0.8,12,IF(BR474&gt;0.7,8,IF(BR474&gt;0.6,4,IF(BR474&gt;0.5,0,IF(BR474&gt;0.4,-1,IF(BR474&gt;0.3,-2,IF(BR474&gt;0.2,-3,IF(BR474&gt;0.1,-4,IF(BR474&gt;0,-5,IF(BR474=0,-5))))))))))))</f>
        <v/>
      </c>
      <c r="BU474" s="61" t="n"/>
      <c r="BV474" s="548" t="n"/>
      <c r="BW474" s="548">
        <f>IF(BV474=$BZ$1,8,IF(BV474=$CA$1,4,IF(BV474=$CB$1,0,IF(BV474=$CC$1,-4,IF(BV474=$CE$1,-8)))))</f>
        <v/>
      </c>
      <c r="BX474" s="206" t="inlineStr">
        <is>
          <t>˄</t>
        </is>
      </c>
      <c r="BY474" s="206">
        <f>IF(BX474=BR$1,5,IF(BX474=BV$1,0,IF(BX474=BX$1,-5)))</f>
        <v/>
      </c>
      <c r="BZ474" s="554" t="n"/>
      <c r="CA474" s="548" t="inlineStr">
        <is>
          <t>Buy</t>
        </is>
      </c>
      <c r="CB474" s="61" t="n"/>
      <c r="CC474" s="61" t="n"/>
      <c r="CD474" s="332" t="n"/>
      <c r="CL474" s="332" t="n"/>
    </row>
    <row r="475" hidden="1" ht="17" customHeight="1" s="545">
      <c r="B475" s="246" t="n"/>
      <c r="C475" s="246" t="n"/>
      <c r="D475" s="246" t="n"/>
      <c r="E475" s="246" t="n"/>
      <c r="F475" s="246" t="n"/>
      <c r="G475" s="246" t="n"/>
      <c r="H475" s="246" t="n"/>
      <c r="I475" s="246" t="n"/>
      <c r="J475" s="246" t="n"/>
      <c r="K475" s="246" t="n"/>
      <c r="L475" s="270" t="n"/>
      <c r="M475" s="358" t="n"/>
      <c r="N475" s="335" t="n"/>
      <c r="O475" s="246" t="n"/>
      <c r="P475" s="246" t="n"/>
      <c r="Q475" s="246" t="n"/>
      <c r="R475" s="246" t="n"/>
      <c r="S475" s="249" t="n"/>
      <c r="T475" s="547" t="n"/>
      <c r="U475" s="444" t="n"/>
      <c r="X475" s="80" t="n"/>
      <c r="Y475" s="189" t="n"/>
      <c r="Z475" s="189" t="n"/>
      <c r="AA475" s="22">
        <f>AN475+AP475+AR475+AZ475+BB475+BG475+BJ475+BM475+BT475+BW475+BY475+AC475+AI475+BP475+AK475</f>
        <v/>
      </c>
      <c r="AB475" s="336">
        <f>IF(X475&gt;0,AB$468,0)</f>
        <v/>
      </c>
      <c r="AC475" s="337">
        <f>IF(AB475&gt;0,AC$468,0)</f>
        <v/>
      </c>
      <c r="AD475" s="366">
        <f>AB475*M475</f>
        <v/>
      </c>
      <c r="AE475" s="337">
        <f>AC475*M475</f>
        <v/>
      </c>
      <c r="AF475" s="332" t="n"/>
      <c r="AG475" s="332" t="n"/>
      <c r="AH475" s="225">
        <f>IF(AF475&gt;2500000,AQ$2,IF(AF475&gt;1000000,AR$2,IF(AF475&gt;750000,AS$2,IF(AF475&gt;500000,AT$2,IF(AF475&lt;500000,AU$2)))))</f>
        <v/>
      </c>
      <c r="AI475" s="31">
        <f>IF(AH475=AQ$2,20,IF(AH475=AR$2,15,IF(AH475=AS$2,10,IF(AH475=AT$2,5,IF(AH475=AU$2,0)))))</f>
        <v/>
      </c>
      <c r="AJ475" s="284" t="n"/>
      <c r="AK475" s="31">
        <f>IF(AJ475&gt;84,20,IF(AJ475&gt;80,15,IF(AJ475&gt;75,10,IF(AJ475&gt;70,5,IF(AJ475&gt;49,0,IF(AJ475&lt;1,0,IF(AJ475&lt;20,-20,IF(AJ475&lt;30,-15,IF(AJ475&lt;40,-10,IF(AJ475&lt;50,-5))))))))))</f>
        <v/>
      </c>
      <c r="AL475" s="22" t="n"/>
      <c r="AM475" s="550" t="n"/>
      <c r="AN475" s="22">
        <f>IF(AM475=$AN$1,20,IF(AM475=$AO$1,17,IF(AM475=$AP$1,12,IF(AM475=$AQ$1,5,IF(AM475=$AR$1,0)))))</f>
        <v/>
      </c>
      <c r="AP475" s="31" t="n"/>
      <c r="AQ475" s="175" t="n"/>
      <c r="AR475" s="548">
        <f>IF(AQ475=$AS$1,20,IF(AQ475=$AU$1,18,IF(AQ475=$AW$1,14,IF(AQ475=$AY$1,10,IF(AQ475=$BA$1,5,IF(AQ475=$BC$1,0,IF(AQ475=$BD$1,-2.5)))))))</f>
        <v/>
      </c>
      <c r="AS475" s="189" t="n"/>
      <c r="AT475" s="22">
        <f>IF(AS475&lt;1,5,IF(AS475&lt;2,0,IF(AS475&gt;2,-5, IF(AS475=0,5,IF(AS475&lt;0,-7)))))</f>
        <v/>
      </c>
      <c r="AU475" s="189" t="n"/>
      <c r="AV475" s="22">
        <f>IF(AU475&lt;0,-7,IF(AU475&lt;15,5,IF(AU475&lt;25,2,IF(AU475=25,-5,IF(AU475&gt;25,0)))))</f>
        <v/>
      </c>
      <c r="AW475" s="189" t="n"/>
      <c r="AX475" s="22">
        <f>IF(AW475=1,5,IF(AW475&lt;1,5,IF(AW475&gt;1,0)))</f>
        <v/>
      </c>
      <c r="AY475" s="189" t="n"/>
      <c r="AZ475" s="189">
        <f>IF(AY475=$AS$1,20,IF(AY475=$AU$1,18,IF(AY475=$AW$1,14,IF(AY475=$AY$1,10,IF(AY475=$BA$1,5,IF(AY475=$BC$1,0,IF(AY475=$BD$1,-2.5)))))))</f>
        <v/>
      </c>
      <c r="BA475" s="18" t="n"/>
      <c r="BB475" s="548">
        <f>IF(BA475&gt;0.05,2,IF(BA475&gt;0,1,IF(BA475&lt;-0.05,-1,IF(BA475&lt;0.1,-2))))</f>
        <v/>
      </c>
      <c r="BC475" s="554" t="n">
        <v>45657</v>
      </c>
      <c r="BD475" s="22" t="n"/>
      <c r="BE475" s="22">
        <f>X475</f>
        <v/>
      </c>
      <c r="BF475" s="18">
        <f>IF(BD475&gt;0,(BE475-BD475)/BD475,0)</f>
        <v/>
      </c>
      <c r="BG475" s="548">
        <f>IF(BF475&gt;0.05,4,IF(BF475&gt;0,2,IF(BF475&lt;-0.05,-2,IF(BF475&lt;0.1,-4))))</f>
        <v/>
      </c>
      <c r="BH475" s="225" t="n"/>
      <c r="BI475" s="225">
        <f>BH475*M475</f>
        <v/>
      </c>
      <c r="BJ475" s="225">
        <f>IF(BH475&gt;5,-1,IF(BH475&gt;4,0,IF(BH475&gt;3,1,IF(BH475&gt;2,2,IF(BH475&gt;1,2, IF(BH475=0,2,IF(BH475&lt;-5,-2,IF(BH475&lt;4,2,IF(BH475&lt;0,1)))))))))</f>
        <v/>
      </c>
      <c r="BK475" s="31" t="n"/>
      <c r="BL475" s="31">
        <f>BK475*M475</f>
        <v/>
      </c>
      <c r="BM475" s="548">
        <f>IF(BK475&gt;40,4,IF(BK475&gt;30,3.5,IF(BK475&gt;20,3,IF(BK475&gt;10,2,IF(BK475&gt;0,1,IF(BK475=0,0.5,IF(BK475&lt;-40,-4,IF(BK475&lt;-30,-3,IF(BK475&lt;-20,-2.5,IF(BK475&lt;-10,-2,IF(BK475&lt;0,0)))))))))))</f>
        <v/>
      </c>
      <c r="BN475" s="61" t="n"/>
      <c r="BO475" s="61">
        <f>BN475*M475</f>
        <v/>
      </c>
      <c r="BP475" s="548">
        <f>IF(BN475&lt;10,5,IF(BN475&lt;20,4,IF(BN475&lt;30,3,IF(BN475&lt;40,2,IF(BN475&lt;50,1,IF(BN475=50,0,IF(BN475&gt;90,-5,IF(BN475&gt;80,-4,IF(BN475&gt;70,-3,IF(BN475&gt;60,-2,IF(BN475&gt;50,-1,0)))))))))))</f>
        <v/>
      </c>
      <c r="BQ475" s="206" t="n"/>
      <c r="BR475" s="61" t="n"/>
      <c r="BS475" s="337">
        <f>BR475*M475</f>
        <v/>
      </c>
      <c r="BT475" s="225">
        <f>IF(BR475=1,20,IF(BR475&gt;0.9,16,IF(BR475&gt;0.8,12,IF(BR475&gt;0.7,8,IF(BR475&gt;0.6,4,IF(BR475&gt;0.5,0,IF(BR475&gt;0.4,-1,IF(BR475&gt;0.3,-2,IF(BR475&gt;0.2,-3,IF(BR475&gt;0.1,-4,IF(BR475&gt;0,-5,IF(BR475=0,-5))))))))))))</f>
        <v/>
      </c>
      <c r="BU475" s="61" t="n"/>
      <c r="BV475" s="548" t="n"/>
      <c r="BW475" s="548">
        <f>IF(BV475=$BZ$1,8,IF(BV475=$CA$1,4,IF(BV475=$CB$1,0,IF(BV475=$CC$1,-4,IF(BV475=$CE$1,-8)))))</f>
        <v/>
      </c>
      <c r="BX475" s="206" t="inlineStr">
        <is>
          <t>˄</t>
        </is>
      </c>
      <c r="BY475" s="206">
        <f>IF(BX475=BR$1,5,IF(BX475=BV$1,0,IF(BX475=BX$1,-5)))</f>
        <v/>
      </c>
      <c r="BZ475" s="554" t="n"/>
      <c r="CA475" s="548" t="inlineStr">
        <is>
          <t>Buy</t>
        </is>
      </c>
      <c r="CB475" s="61" t="n"/>
      <c r="CC475" s="61" t="n"/>
      <c r="CD475" s="332" t="n"/>
      <c r="CL475" s="332" t="n"/>
    </row>
    <row r="476" ht="17" customHeight="1" s="545">
      <c r="B476" s="246" t="n"/>
      <c r="C476" s="246" t="n"/>
      <c r="D476" s="246" t="n"/>
      <c r="E476" s="246" t="n"/>
      <c r="F476" s="246" t="n"/>
      <c r="G476" s="246" t="n"/>
      <c r="H476" s="246" t="n"/>
      <c r="I476" s="246" t="n"/>
      <c r="J476" s="246" t="n"/>
      <c r="K476" s="246" t="n"/>
      <c r="L476" s="270" t="n"/>
      <c r="M476" s="358" t="n"/>
      <c r="N476" s="335" t="n"/>
      <c r="O476" s="246" t="n"/>
      <c r="P476" s="246" t="n"/>
      <c r="Q476" s="246" t="n"/>
      <c r="R476" s="246" t="n"/>
      <c r="S476" s="249" t="n"/>
      <c r="T476" s="445" t="n"/>
      <c r="U476" s="444" t="n"/>
      <c r="X476" s="80" t="n"/>
      <c r="Y476" s="80" t="n"/>
      <c r="Z476" s="80" t="n"/>
      <c r="AA476" s="80" t="n"/>
      <c r="AB476" s="80" t="n"/>
      <c r="AC476" s="80" t="n"/>
      <c r="AD476" s="80" t="n"/>
      <c r="AE476" s="80" t="n"/>
      <c r="AF476" s="80" t="n"/>
      <c r="AG476" s="80" t="n"/>
      <c r="AH476" s="80" t="n"/>
      <c r="AI476" s="80" t="n"/>
      <c r="AJ476" s="80" t="n"/>
      <c r="AK476" s="80" t="n"/>
      <c r="AL476" s="80" t="n"/>
      <c r="AM476" s="80" t="n"/>
      <c r="AN476" s="80" t="n"/>
      <c r="AO476" s="80" t="n"/>
      <c r="AP476" s="80" t="n"/>
      <c r="AQ476" s="80" t="n"/>
      <c r="AR476" s="80" t="n"/>
      <c r="AS476" s="80" t="n"/>
      <c r="AT476" s="80" t="n"/>
      <c r="AU476" s="80" t="n"/>
      <c r="AV476" s="80" t="n"/>
      <c r="AW476" s="80" t="n"/>
      <c r="AX476" s="80" t="n"/>
      <c r="AY476" s="80" t="n"/>
      <c r="AZ476" s="80" t="n"/>
      <c r="BA476" s="80" t="n"/>
      <c r="BB476" s="80" t="n"/>
      <c r="BC476" s="80" t="n"/>
      <c r="BD476" s="80" t="n"/>
      <c r="BE476" s="80" t="n"/>
      <c r="BF476" s="80" t="n"/>
      <c r="BG476" s="80" t="n"/>
      <c r="BH476" s="80" t="n"/>
      <c r="BI476" s="80" t="n"/>
      <c r="BJ476" s="80" t="n"/>
      <c r="BK476" s="80" t="n"/>
      <c r="BL476" s="80" t="n"/>
      <c r="BM476" s="80" t="n"/>
      <c r="BN476" s="80" t="n"/>
      <c r="BO476" s="80" t="n"/>
      <c r="BP476" s="80" t="n"/>
      <c r="BQ476" s="80" t="n"/>
      <c r="BR476" s="80" t="n"/>
      <c r="BS476" s="80" t="n"/>
      <c r="BT476" s="80" t="n"/>
      <c r="BU476" s="80" t="n"/>
      <c r="BV476" s="80" t="n"/>
      <c r="BW476" s="80" t="n"/>
      <c r="BX476" s="80" t="n"/>
      <c r="BY476" s="80" t="n"/>
      <c r="BZ476" s="80" t="n"/>
      <c r="CA476" s="548" t="n"/>
      <c r="CB476" s="61" t="n"/>
      <c r="CC476" s="61" t="n"/>
      <c r="CD476" s="332" t="n"/>
      <c r="CL476" s="332" t="n"/>
    </row>
    <row r="477" ht="17" customHeight="1" s="545">
      <c r="B477" s="246" t="n"/>
      <c r="C477" s="246" t="n"/>
      <c r="D477" s="246" t="n"/>
      <c r="E477" s="246" t="n"/>
      <c r="F477" s="246" t="n"/>
      <c r="G477" s="246" t="n"/>
      <c r="H477" s="246" t="n"/>
      <c r="I477" s="246" t="n"/>
      <c r="J477" s="246" t="n"/>
      <c r="K477" s="246" t="n"/>
      <c r="L477" s="270" t="n"/>
      <c r="M477" s="358" t="n"/>
      <c r="N477" s="335" t="n"/>
      <c r="O477" s="246" t="n"/>
      <c r="P477" s="246" t="n"/>
      <c r="Q477" s="246" t="n"/>
      <c r="R477" s="246" t="n"/>
      <c r="S477" s="249" t="n"/>
      <c r="T477" s="456" t="inlineStr">
        <is>
          <t>REZ</t>
        </is>
      </c>
      <c r="U477" s="444" t="inlineStr">
        <is>
          <t>Real Estate Management &amp; Development</t>
        </is>
      </c>
      <c r="X477" s="80" t="n"/>
      <c r="Y477" s="80" t="n"/>
      <c r="Z477" s="80" t="n"/>
      <c r="AA477" s="80" t="n"/>
      <c r="AB477" s="455">
        <f>VLOOKUP(CLEAN(TRIM(T477)), 'ETF''s'!$B$7:$C$42, 2, FALSE)</f>
        <v/>
      </c>
      <c r="AC477" s="506">
        <f>VLOOKUP(CLEAN(TRIM(T477)), 'ETF''s'!$B$7:$D$42, 3, FALSE)</f>
        <v/>
      </c>
      <c r="AD477" s="80" t="n"/>
      <c r="AE477" s="80" t="n"/>
      <c r="AF477" s="80" t="n"/>
      <c r="AG477" s="80" t="n"/>
      <c r="AH477" s="80" t="n"/>
      <c r="AI477" s="80" t="n"/>
      <c r="AJ477" s="80" t="n"/>
      <c r="AK477" s="80" t="n"/>
      <c r="AL477" s="80" t="n"/>
      <c r="AM477" s="80" t="n"/>
      <c r="AN477" s="80" t="n"/>
      <c r="AO477" s="80" t="n"/>
      <c r="AP477" s="80" t="n"/>
      <c r="AQ477" s="80" t="n"/>
      <c r="AR477" s="80" t="n"/>
      <c r="AS477" s="80" t="n"/>
      <c r="AT477" s="80" t="n"/>
      <c r="AU477" s="80" t="n"/>
      <c r="AV477" s="80" t="n"/>
      <c r="AW477" s="80" t="n"/>
      <c r="AX477" s="80" t="n"/>
      <c r="AY477" s="80" t="n"/>
      <c r="AZ477" s="80" t="n"/>
      <c r="BA477" s="80" t="n"/>
      <c r="BB477" s="80" t="n"/>
      <c r="BC477" s="80" t="n"/>
      <c r="BD477" s="80" t="n"/>
      <c r="BE477" s="80" t="n"/>
      <c r="BF477" s="80" t="n"/>
      <c r="BG477" s="80" t="n"/>
      <c r="BH477" s="80" t="n"/>
      <c r="BI477" s="80" t="n"/>
      <c r="BJ477" s="80" t="n"/>
      <c r="BK477" s="80" t="n"/>
      <c r="BL477" s="80" t="n"/>
      <c r="BM477" s="80" t="n"/>
      <c r="BN477" s="80" t="n"/>
      <c r="BO477" s="80" t="n"/>
      <c r="BP477" s="80" t="n"/>
      <c r="BQ477" s="80" t="n"/>
      <c r="BR477" s="80" t="n"/>
      <c r="BS477" s="80" t="n"/>
      <c r="BT477" s="80" t="n"/>
      <c r="BU477" s="80" t="n"/>
      <c r="BV477" s="80" t="n"/>
      <c r="BW477" s="80" t="n"/>
      <c r="BX477" s="80" t="n"/>
      <c r="BY477" s="80" t="n"/>
      <c r="BZ477" s="80" t="n"/>
      <c r="CA477" s="548" t="n"/>
      <c r="CB477" s="61" t="n"/>
      <c r="CC477" s="61" t="n"/>
      <c r="CD477" s="332" t="n"/>
      <c r="CL477" s="332" t="n"/>
      <c r="CR477" t="inlineStr">
        <is>
          <t>Real Estate Management &amp; Development</t>
        </is>
      </c>
    </row>
    <row r="478">
      <c r="B478" s="246" t="n"/>
      <c r="C478" s="246" t="n"/>
      <c r="D478" s="246" t="n"/>
      <c r="E478" s="246" t="n"/>
      <c r="F478" s="246" t="n"/>
      <c r="G478" s="246" t="n"/>
      <c r="H478" s="246" t="n"/>
      <c r="I478" s="246" t="n"/>
      <c r="J478" s="246" t="n"/>
      <c r="K478" s="246" t="n"/>
      <c r="L478" s="270" t="n"/>
      <c r="M478" s="358" t="n"/>
      <c r="N478" s="335" t="n"/>
      <c r="O478" s="246" t="n"/>
      <c r="P478" s="246" t="n"/>
      <c r="Q478" s="246" t="n"/>
      <c r="R478" s="246" t="n"/>
      <c r="S478" s="249">
        <f>IF(BN478&lt;30,$BX$1,IF(BN478&gt;70,$BR$1,$BV$1))</f>
        <v/>
      </c>
      <c r="T478" s="324" t="n"/>
      <c r="U478" s="547" t="inlineStr">
        <is>
          <t>OPEN</t>
        </is>
      </c>
      <c r="V478" t="inlineStr">
        <is>
          <t>Opendoor Technologies Inc.</t>
        </is>
      </c>
      <c r="X478" s="80" t="n">
        <v>9.289999999999999</v>
      </c>
      <c r="Y478" s="189" t="n"/>
      <c r="Z478" s="189" t="n"/>
      <c r="AA478" s="22">
        <f>AN478+AP478+AR478+AZ478+BB478+BG478+BJ478+BM478+BT478+BW478+BY478+AC478+AI478+BP478+AK478</f>
        <v/>
      </c>
      <c r="AB478" s="336">
        <f>IF(X478&gt;0,AB$477,0)</f>
        <v/>
      </c>
      <c r="AC478" s="337">
        <f>IF(AB478&gt;0,AC$477,0)</f>
        <v/>
      </c>
      <c r="AD478" s="366">
        <f>AB478*M551</f>
        <v/>
      </c>
      <c r="AE478" s="337">
        <f>AC478*M551</f>
        <v/>
      </c>
      <c r="AF478" s="332" t="n">
        <v>5266926</v>
      </c>
      <c r="AG478" s="332" t="n">
        <v>-576654</v>
      </c>
      <c r="AH478" s="225">
        <f>IF(AF478&gt;2500000,AQ$2,IF(AF478&gt;1000000,AR$2,IF(AF478&gt;750000,AS$2,IF(AF478&gt;500000,AT$2,IF(AF478&lt;500000,AU$2)))))</f>
        <v/>
      </c>
      <c r="AI478" s="31">
        <f>IF(AH478=AQ$2,20,IF(AH478=AR$2,15,IF(AH478=AS$2,10,IF(AH478=AT$2,5,IF(AH478=AU$2,0)))))</f>
        <v/>
      </c>
      <c r="AJ478" s="550" t="n">
        <v>40</v>
      </c>
      <c r="AK478" s="31">
        <f>IF(AJ478&gt;84,20,IF(AJ478&gt;80,15,IF(AJ478&gt;75,10,IF(AJ478&gt;70,5,IF(AJ478&gt;49,0,IF(AJ478&lt;1,0,IF(AJ478&lt;20,-20,IF(AJ478&lt;30,-15,IF(AJ478&lt;40,-10,IF(AJ478&lt;50,-5))))))))))</f>
        <v/>
      </c>
      <c r="AL478" s="22" t="n"/>
      <c r="AM478" s="371" t="inlineStr">
        <is>
          <t>B</t>
        </is>
      </c>
      <c r="AN478" s="22">
        <f>IF(AM478=$AN$1,20,IF(AM478=$AO$1,17,IF(AM478=$AP$1,12,IF(AM478=$AQ$1,5,IF(AM478=$AR$1,0)))))</f>
        <v/>
      </c>
      <c r="AP478" s="31" t="n"/>
      <c r="AQ478" s="239" t="inlineStr">
        <is>
          <t>Bullish</t>
        </is>
      </c>
      <c r="AR478" s="548">
        <f>IF(AQ478=$AS$1,20,IF(AQ478=$AU$1,18,IF(AQ478=$AW$1,14,IF(AQ478=$AY$1,10,IF(AQ478=$BA$1,5,IF(AQ478=$BC$1,0,IF(AQ478=$BD$1,-2.5)))))))</f>
        <v/>
      </c>
      <c r="AS478" s="189" t="n">
        <v>2.59</v>
      </c>
      <c r="AT478" s="22">
        <f>IF(AS478&lt;1,5,IF(AS478&lt;2,0,IF(AS478&gt;2,-5, IF(AS478=0,5,IF(AS478&lt;0,-7)))))</f>
        <v/>
      </c>
      <c r="AU478" s="189" t="n">
        <v>-21.59</v>
      </c>
      <c r="AV478" s="22">
        <f>IF(AU478&lt;0,-7,IF(AU478&lt;15,5,IF(AU478&lt;25,2,IF(AU478=25,-5,IF(AU478&gt;25,0)))))</f>
        <v/>
      </c>
      <c r="AW478" s="189" t="n">
        <v>-1.45</v>
      </c>
      <c r="AX478" s="22">
        <f>IF(AW478=1,5,IF(AW478&lt;1,5,IF(AW478&gt;1,0)))</f>
        <v/>
      </c>
      <c r="AY478" s="175" t="inlineStr">
        <is>
          <t>Neutral</t>
        </is>
      </c>
      <c r="AZ478" s="189">
        <f>IF(AY478=$AS$1,20,IF(AY478=$AU$1,18,IF(AY478=$AW$1,14,IF(AY478=$AY$1,10,IF(AY478=$BA$1,5,IF(AY478=$BC$1,0,IF(AY478=$BD$1,-2.5)))))))</f>
        <v/>
      </c>
      <c r="BA478" s="18" t="n">
        <v>4.044</v>
      </c>
      <c r="BB478" s="548">
        <f>IF(BA478&gt;0.05,2,IF(BA478&gt;0,1,IF(BA478&lt;-0.05,-1,IF(BA478&lt;0.1,-2))))</f>
        <v/>
      </c>
      <c r="BC478" s="554" t="n">
        <v>45657</v>
      </c>
      <c r="BD478" s="22" t="n">
        <v>1.6</v>
      </c>
      <c r="BE478" s="22">
        <f>X478</f>
        <v/>
      </c>
      <c r="BF478" s="18">
        <f>IF(BD478&gt;0,(BE478-BD478)/BD478,0)</f>
        <v/>
      </c>
      <c r="BG478" s="548">
        <f>IF(BF478&gt;0.05,4,IF(BF478&gt;0,2,IF(BF478&lt;-0.05,-2,IF(BF478&lt;0.1,-4))))</f>
        <v/>
      </c>
      <c r="BH478" s="225" t="n">
        <v>4.5</v>
      </c>
      <c r="BI478" s="225">
        <f>BH478*#REF!</f>
        <v/>
      </c>
      <c r="BJ478" s="225">
        <f>IF(BH478&gt;5,-1,IF(BH478&gt;4,0,IF(BH478&gt;3,1,IF(BH478&gt;2,2,IF(BH478&gt;1,2, IF(BH478=0,2,IF(BH478&lt;-5,-2,IF(BH478&lt;4,2,IF(BH478&lt;0,1)))))))))</f>
        <v/>
      </c>
      <c r="BK478" s="31" t="n">
        <v>-8</v>
      </c>
      <c r="BL478" s="31">
        <f>BK478*#REF!</f>
        <v/>
      </c>
      <c r="BM478" s="548">
        <f>IF(BK478&gt;40,4,IF(BK478&gt;30,3.5,IF(BK478&gt;20,3,IF(BK478&gt;10,2,IF(BK478&gt;0,1,IF(BK478=0,0.5,IF(BK478&lt;-40,-4,IF(BK478&lt;-30,-3,IF(BK478&lt;-20,-2.5,IF(BK478&lt;-10,-2,IF(BK478&lt;0,0)))))))))))</f>
        <v/>
      </c>
      <c r="BN478" s="61" t="n">
        <v>12</v>
      </c>
      <c r="BO478" s="61">
        <f>BN478*#REF!</f>
        <v/>
      </c>
      <c r="BP478" s="548">
        <f>IF(BN478&lt;10,5,IF(BN478&lt;20,4,IF(BN478&lt;30,3,IF(BN478&lt;40,2,IF(BN478&lt;50,1,IF(BN478=50,0,IF(BN478&gt;90,-5,IF(BN478&gt;80,-4,IF(BN478&gt;70,-3,IF(BN478&gt;60,-2,IF(BN478&gt;50,-1,0)))))))))))</f>
        <v/>
      </c>
      <c r="BQ478" s="206" t="n"/>
      <c r="BR478" s="61" t="n">
        <v>0.8</v>
      </c>
      <c r="BS478" s="337">
        <f>BR478*#REF!</f>
        <v/>
      </c>
      <c r="BT478" s="225">
        <f>IF(BR478=1,20,IF(BR478&gt;0.9,16,IF(BR478&gt;0.8,12,IF(BR478&gt;0.7,8,IF(BR478&gt;0.6,4,IF(BR478&gt;0.5,0,IF(BR478&gt;0.4,-1,IF(BR478&gt;0.3,-2,IF(BR478&gt;0.2,-3,IF(BR478&gt;0.1,-4,IF(BR478&gt;0,-5,IF(BR478=0,-5))))))))))))</f>
        <v/>
      </c>
      <c r="BU478" s="61" t="n"/>
      <c r="BV478" s="548" t="inlineStr">
        <is>
          <t>V Bull</t>
        </is>
      </c>
      <c r="BW478" s="548">
        <f>IF(BV478=$BZ$1,8,IF(BV478=$CA$1,4,IF(BV478=$CB$1,0,IF(BV478=$CC$1,-4,IF(BV478=$CE$1,-8)))))</f>
        <v/>
      </c>
      <c r="BX478" s="206" t="inlineStr">
        <is>
          <t>˄</t>
        </is>
      </c>
      <c r="BY478" s="206">
        <f>IF(BX478=BR$1,5,IF(BX478=BV$1,0,IF(BX478=BX$1,-5)))</f>
        <v/>
      </c>
      <c r="BZ478" s="25" t="n"/>
      <c r="CA478" s="548" t="inlineStr">
        <is>
          <t>Hold</t>
        </is>
      </c>
      <c r="CB478" s="61" t="n">
        <v>4.25</v>
      </c>
      <c r="CC478" s="61" t="n">
        <v>5.3</v>
      </c>
      <c r="CD478" s="332" t="n"/>
      <c r="CE478" t="inlineStr">
        <is>
          <t>Real Estate</t>
        </is>
      </c>
      <c r="CF478" t="inlineStr">
        <is>
          <t>Real Estate Management &amp; Development</t>
        </is>
      </c>
      <c r="CG478" t="inlineStr">
        <is>
          <t>Real Estate Management &amp; Development</t>
        </is>
      </c>
      <c r="CH478" t="inlineStr">
        <is>
          <t>Real Estate Services</t>
        </is>
      </c>
      <c r="CL478" s="332" t="n"/>
      <c r="CR478" t="inlineStr">
        <is>
          <t>OPEN</t>
        </is>
      </c>
    </row>
    <row r="479" hidden="1" ht="17" customHeight="1" s="545">
      <c r="B479" s="246" t="n"/>
      <c r="C479" s="246" t="n"/>
      <c r="D479" s="246" t="n"/>
      <c r="E479" s="246" t="n"/>
      <c r="F479" s="246" t="n"/>
      <c r="G479" s="246" t="n"/>
      <c r="H479" s="246" t="n"/>
      <c r="I479" s="246" t="n"/>
      <c r="J479" s="246" t="n"/>
      <c r="K479" s="246" t="n"/>
      <c r="L479" s="270" t="n"/>
      <c r="M479" s="358" t="n"/>
      <c r="N479" s="335" t="n"/>
      <c r="O479" s="246" t="n"/>
      <c r="P479" s="246" t="n"/>
      <c r="Q479" s="246" t="n"/>
      <c r="R479" s="246" t="n"/>
      <c r="S479" s="249" t="n"/>
      <c r="T479" s="547" t="n"/>
      <c r="U479" s="444" t="n"/>
      <c r="X479" s="80" t="n"/>
      <c r="Y479" s="189" t="n"/>
      <c r="Z479" s="189" t="n"/>
      <c r="AA479" s="22">
        <f>AN479+AP479+AR479+AZ479+BB479+BG479+BJ479+BM479+BT479+BW479+BY479+AC479+AI479+BP479+AK479</f>
        <v/>
      </c>
      <c r="AB479" s="336">
        <f>IF(X479&gt;0,AB$477,0)</f>
        <v/>
      </c>
      <c r="AC479" s="337">
        <f>IF(AB479&gt;0,AC$477,0)</f>
        <v/>
      </c>
      <c r="AD479" s="366">
        <f>AB479*M479</f>
        <v/>
      </c>
      <c r="AE479" s="337">
        <f>AC479*M479</f>
        <v/>
      </c>
      <c r="AF479" s="332" t="n"/>
      <c r="AG479" s="332" t="n"/>
      <c r="AH479" s="225">
        <f>IF(AF479&gt;2500000,AQ$2,IF(AF479&gt;1000000,AR$2,IF(AF479&gt;750000,AS$2,IF(AF479&gt;500000,AT$2,IF(AF479&lt;500000,AU$2)))))</f>
        <v/>
      </c>
      <c r="AI479" s="31">
        <f>IF(AH479=AQ$2,20,IF(AH479=AR$2,15,IF(AH479=AS$2,10,IF(AH479=AT$2,5,IF(AH479=AU$2,0)))))</f>
        <v/>
      </c>
      <c r="AJ479" s="284" t="n"/>
      <c r="AK479" s="31">
        <f>IF(AJ479&gt;84,20,IF(AJ479&gt;80,15,IF(AJ479&gt;75,10,IF(AJ479&gt;70,5,IF(AJ479&gt;49,0,IF(AJ479&lt;1,0,IF(AJ479&lt;20,-20,IF(AJ479&lt;30,-15,IF(AJ479&lt;40,-10,IF(AJ479&lt;50,-5))))))))))</f>
        <v/>
      </c>
      <c r="AL479" s="22" t="n"/>
      <c r="AM479" s="550" t="n"/>
      <c r="AN479" s="22">
        <f>IF(AM479=$AN$1,20,IF(AM479=$AO$1,17,IF(AM479=$AP$1,12,IF(AM479=$AQ$1,5,IF(AM479=$AR$1,0)))))</f>
        <v/>
      </c>
      <c r="AP479" s="31" t="n"/>
      <c r="AQ479" s="175" t="n"/>
      <c r="AR479" s="548">
        <f>IF(AQ479=$AS$1,20,IF(AQ479=$AU$1,18,IF(AQ479=$AW$1,14,IF(AQ479=$AY$1,10,IF(AQ479=$BA$1,5,IF(AQ479=$BC$1,0,IF(AQ479=$BD$1,-2.5)))))))</f>
        <v/>
      </c>
      <c r="AS479" s="189" t="n"/>
      <c r="AT479" s="22">
        <f>IF(AS479&lt;1,5,IF(AS479&lt;2,0,IF(AS479&gt;2,-5, IF(AS479=0,5,IF(AS479&lt;0,-7)))))</f>
        <v/>
      </c>
      <c r="AU479" s="189" t="n"/>
      <c r="AV479" s="22">
        <f>IF(AU479&lt;0,-7,IF(AU479&lt;15,5,IF(AU479&lt;25,2,IF(AU479=25,-5,IF(AU479&gt;25,0)))))</f>
        <v/>
      </c>
      <c r="AW479" s="189" t="n"/>
      <c r="AX479" s="22">
        <f>IF(AW479=1,5,IF(AW479&lt;1,5,IF(AW479&gt;1,0)))</f>
        <v/>
      </c>
      <c r="AY479" s="189" t="n"/>
      <c r="AZ479" s="189">
        <f>IF(AY479=$AS$1,20,IF(AY479=$AU$1,18,IF(AY479=$AW$1,14,IF(AY479=$AY$1,10,IF(AY479=$BA$1,5,IF(AY479=$BC$1,0,IF(AY479=$BD$1,-2.5)))))))</f>
        <v/>
      </c>
      <c r="BA479" s="18" t="n"/>
      <c r="BB479" s="548">
        <f>IF(BA479&gt;0.05,2,IF(BA479&gt;0,1,IF(BA479&lt;-0.05,-1,IF(BA479&lt;0.1,-2))))</f>
        <v/>
      </c>
      <c r="BC479" s="554" t="n">
        <v>45657</v>
      </c>
      <c r="BD479" s="22" t="n"/>
      <c r="BE479" s="22">
        <f>X479</f>
        <v/>
      </c>
      <c r="BF479" s="18">
        <f>IF(BD479&gt;0,(BE479-BD479)/BD479,0)</f>
        <v/>
      </c>
      <c r="BG479" s="548">
        <f>IF(BF479&gt;0.05,4,IF(BF479&gt;0,2,IF(BF479&lt;-0.05,-2,IF(BF479&lt;0.1,-4))))</f>
        <v/>
      </c>
      <c r="BH479" s="225" t="n"/>
      <c r="BI479" s="225">
        <f>BH479*M479</f>
        <v/>
      </c>
      <c r="BJ479" s="225">
        <f>IF(BH479&gt;5,-1,IF(BH479&gt;4,0,IF(BH479&gt;3,1,IF(BH479&gt;2,2,IF(BH479&gt;1,2, IF(BH479=0,2,IF(BH479&lt;-5,-2,IF(BH479&lt;4,2,IF(BH479&lt;0,1)))))))))</f>
        <v/>
      </c>
      <c r="BK479" s="31" t="n"/>
      <c r="BL479" s="31">
        <f>BK479*M479</f>
        <v/>
      </c>
      <c r="BM479" s="548">
        <f>IF(BK479&gt;40,4,IF(BK479&gt;30,3.5,IF(BK479&gt;20,3,IF(BK479&gt;10,2,IF(BK479&gt;0,1,IF(BK479=0,0.5,IF(BK479&lt;-40,-4,IF(BK479&lt;-30,-3,IF(BK479&lt;-20,-2.5,IF(BK479&lt;-10,-2,IF(BK479&lt;0,0)))))))))))</f>
        <v/>
      </c>
      <c r="BN479" s="61" t="n"/>
      <c r="BO479" s="61">
        <f>BN479*M479</f>
        <v/>
      </c>
      <c r="BP479" s="548">
        <f>IF(BN479&lt;10,5,IF(BN479&lt;20,4,IF(BN479&lt;30,3,IF(BN479&lt;40,2,IF(BN479&lt;50,1,IF(BN479=50,0,IF(BN479&gt;90,-5,IF(BN479&gt;80,-4,IF(BN479&gt;70,-3,IF(BN479&gt;60,-2,IF(BN479&gt;50,-1,0)))))))))))</f>
        <v/>
      </c>
      <c r="BQ479" s="206" t="n"/>
      <c r="BR479" s="61" t="n"/>
      <c r="BS479" s="337">
        <f>BR479*M479</f>
        <v/>
      </c>
      <c r="BT479" s="225">
        <f>IF(BR479=1,20,IF(BR479&gt;0.9,16,IF(BR479&gt;0.8,12,IF(BR479&gt;0.7,8,IF(BR479&gt;0.6,4,IF(BR479&gt;0.5,0,IF(BR479&gt;0.4,-1,IF(BR479&gt;0.3,-2,IF(BR479&gt;0.2,-3,IF(BR479&gt;0.1,-4,IF(BR479&gt;0,-5,IF(BR479=0,-5))))))))))))</f>
        <v/>
      </c>
      <c r="BU479" s="61" t="n"/>
      <c r="BV479" s="548" t="n"/>
      <c r="BW479" s="548">
        <f>IF(BV479=$BZ$1,8,IF(BV479=$CA$1,4,IF(BV479=$CB$1,0,IF(BV479=$CC$1,-4,IF(BV479=$CE$1,-8)))))</f>
        <v/>
      </c>
      <c r="BX479" s="206" t="inlineStr">
        <is>
          <t>˄</t>
        </is>
      </c>
      <c r="BY479" s="206">
        <f>IF(BX479=BR$1,5,IF(BX479=BV$1,0,IF(BX479=BX$1,-5)))</f>
        <v/>
      </c>
      <c r="BZ479" s="554" t="n"/>
      <c r="CA479" s="548" t="inlineStr">
        <is>
          <t>Buy</t>
        </is>
      </c>
      <c r="CB479" s="61" t="n"/>
      <c r="CC479" s="61" t="n"/>
      <c r="CD479" s="332" t="n"/>
      <c r="CL479" s="332" t="n"/>
      <c r="CQ479" s="53" t="n"/>
    </row>
    <row r="480" hidden="1" ht="17" customHeight="1" s="545">
      <c r="B480" s="246" t="n"/>
      <c r="C480" s="246" t="n"/>
      <c r="D480" s="246" t="n"/>
      <c r="E480" s="246" t="n"/>
      <c r="F480" s="246" t="n"/>
      <c r="G480" s="246" t="n"/>
      <c r="H480" s="246" t="n"/>
      <c r="I480" s="246" t="n"/>
      <c r="J480" s="246" t="n"/>
      <c r="K480" s="246" t="n"/>
      <c r="L480" s="270" t="n"/>
      <c r="M480" s="358" t="n"/>
      <c r="N480" s="335" t="n"/>
      <c r="O480" s="246" t="n"/>
      <c r="P480" s="246" t="n"/>
      <c r="Q480" s="246" t="n"/>
      <c r="R480" s="246" t="n"/>
      <c r="S480" s="249" t="n"/>
      <c r="T480" s="547" t="n"/>
      <c r="U480" s="444" t="n"/>
      <c r="X480" s="80" t="n"/>
      <c r="Y480" s="189" t="n"/>
      <c r="Z480" s="189" t="n"/>
      <c r="AA480" s="22">
        <f>AN480+AP480+AR480+AZ480+BB480+BG480+BJ480+BM480+BT480+BW480+BY480+AC480+AI480+BP480+AK480</f>
        <v/>
      </c>
      <c r="AB480" s="336">
        <f>IF(X480&gt;0,AB$477,0)</f>
        <v/>
      </c>
      <c r="AC480" s="337">
        <f>IF(AB480&gt;0,AC$477,0)</f>
        <v/>
      </c>
      <c r="AD480" s="366">
        <f>AB480*M480</f>
        <v/>
      </c>
      <c r="AE480" s="337">
        <f>AC480*M480</f>
        <v/>
      </c>
      <c r="AF480" s="332" t="n"/>
      <c r="AG480" s="332" t="n"/>
      <c r="AH480" s="225">
        <f>IF(AF480&gt;2500000,AQ$2,IF(AF480&gt;1000000,AR$2,IF(AF480&gt;750000,AS$2,IF(AF480&gt;500000,AT$2,IF(AF480&lt;500000,AU$2)))))</f>
        <v/>
      </c>
      <c r="AI480" s="31">
        <f>IF(AH480=AQ$2,20,IF(AH480=AR$2,15,IF(AH480=AS$2,10,IF(AH480=AT$2,5,IF(AH480=AU$2,0)))))</f>
        <v/>
      </c>
      <c r="AJ480" s="284" t="n"/>
      <c r="AK480" s="31">
        <f>IF(AJ480&gt;84,20,IF(AJ480&gt;80,15,IF(AJ480&gt;75,10,IF(AJ480&gt;70,5,IF(AJ480&gt;49,0,IF(AJ480&lt;1,0,IF(AJ480&lt;20,-20,IF(AJ480&lt;30,-15,IF(AJ480&lt;40,-10,IF(AJ480&lt;50,-5))))))))))</f>
        <v/>
      </c>
      <c r="AL480" s="22" t="n"/>
      <c r="AM480" s="550" t="n"/>
      <c r="AN480" s="22">
        <f>IF(AM480=$AN$1,20,IF(AM480=$AO$1,17,IF(AM480=$AP$1,12,IF(AM480=$AQ$1,5,IF(AM480=$AR$1,0)))))</f>
        <v/>
      </c>
      <c r="AP480" s="31" t="n"/>
      <c r="AQ480" s="175" t="n"/>
      <c r="AR480" s="548">
        <f>IF(AQ480=$AS$1,20,IF(AQ480=$AU$1,18,IF(AQ480=$AW$1,14,IF(AQ480=$AY$1,10,IF(AQ480=$BA$1,5,IF(AQ480=$BC$1,0,IF(AQ480=$BD$1,-2.5)))))))</f>
        <v/>
      </c>
      <c r="AS480" s="189" t="n"/>
      <c r="AT480" s="22">
        <f>IF(AS480&lt;1,5,IF(AS480&lt;2,0,IF(AS480&gt;2,-5, IF(AS480=0,5,IF(AS480&lt;0,-7)))))</f>
        <v/>
      </c>
      <c r="AU480" s="189" t="n"/>
      <c r="AV480" s="22">
        <f>IF(AU480&lt;0,-7,IF(AU480&lt;15,5,IF(AU480&lt;25,2,IF(AU480=25,-5,IF(AU480&gt;25,0)))))</f>
        <v/>
      </c>
      <c r="AW480" s="189" t="n"/>
      <c r="AX480" s="22">
        <f>IF(AW480=1,5,IF(AW480&lt;1,5,IF(AW480&gt;1,0)))</f>
        <v/>
      </c>
      <c r="AY480" s="189" t="n"/>
      <c r="AZ480" s="189">
        <f>IF(AY480=$AS$1,20,IF(AY480=$AU$1,18,IF(AY480=$AW$1,14,IF(AY480=$AY$1,10,IF(AY480=$BA$1,5,IF(AY480=$BC$1,0,IF(AY480=$BD$1,-2.5)))))))</f>
        <v/>
      </c>
      <c r="BA480" s="18" t="n"/>
      <c r="BB480" s="548">
        <f>IF(BA480&gt;0.05,2,IF(BA480&gt;0,1,IF(BA480&lt;-0.05,-1,IF(BA480&lt;0.1,-2))))</f>
        <v/>
      </c>
      <c r="BC480" s="554" t="n">
        <v>45657</v>
      </c>
      <c r="BD480" s="22" t="n"/>
      <c r="BE480" s="22">
        <f>X480</f>
        <v/>
      </c>
      <c r="BF480" s="18">
        <f>IF(BD480&gt;0,(BE480-BD480)/BD480,0)</f>
        <v/>
      </c>
      <c r="BG480" s="548">
        <f>IF(BF480&gt;0.05,4,IF(BF480&gt;0,2,IF(BF480&lt;-0.05,-2,IF(BF480&lt;0.1,-4))))</f>
        <v/>
      </c>
      <c r="BH480" s="225" t="n"/>
      <c r="BI480" s="225">
        <f>BH480*M480</f>
        <v/>
      </c>
      <c r="BJ480" s="225">
        <f>IF(BH480&gt;5,-1,IF(BH480&gt;4,0,IF(BH480&gt;3,1,IF(BH480&gt;2,2,IF(BH480&gt;1,2, IF(BH480=0,2,IF(BH480&lt;-5,-2,IF(BH480&lt;4,2,IF(BH480&lt;0,1)))))))))</f>
        <v/>
      </c>
      <c r="BK480" s="31" t="n"/>
      <c r="BL480" s="31">
        <f>BK480*M480</f>
        <v/>
      </c>
      <c r="BM480" s="548">
        <f>IF(BK480&gt;40,4,IF(BK480&gt;30,3.5,IF(BK480&gt;20,3,IF(BK480&gt;10,2,IF(BK480&gt;0,1,IF(BK480=0,0.5,IF(BK480&lt;-40,-4,IF(BK480&lt;-30,-3,IF(BK480&lt;-20,-2.5,IF(BK480&lt;-10,-2,IF(BK480&lt;0,0)))))))))))</f>
        <v/>
      </c>
      <c r="BN480" s="61" t="n"/>
      <c r="BO480" s="61">
        <f>BN480*M480</f>
        <v/>
      </c>
      <c r="BP480" s="548">
        <f>IF(BN480&lt;10,5,IF(BN480&lt;20,4,IF(BN480&lt;30,3,IF(BN480&lt;40,2,IF(BN480&lt;50,1,IF(BN480=50,0,IF(BN480&gt;90,-5,IF(BN480&gt;80,-4,IF(BN480&gt;70,-3,IF(BN480&gt;60,-2,IF(BN480&gt;50,-1,0)))))))))))</f>
        <v/>
      </c>
      <c r="BQ480" s="206" t="n"/>
      <c r="BR480" s="61" t="n"/>
      <c r="BS480" s="337">
        <f>BR480*M480</f>
        <v/>
      </c>
      <c r="BT480" s="225">
        <f>IF(BR480=1,20,IF(BR480&gt;0.9,16,IF(BR480&gt;0.8,12,IF(BR480&gt;0.7,8,IF(BR480&gt;0.6,4,IF(BR480&gt;0.5,0,IF(BR480&gt;0.4,-1,IF(BR480&gt;0.3,-2,IF(BR480&gt;0.2,-3,IF(BR480&gt;0.1,-4,IF(BR480&gt;0,-5,IF(BR480=0,-5))))))))))))</f>
        <v/>
      </c>
      <c r="BU480" s="61" t="n"/>
      <c r="BV480" s="548" t="n"/>
      <c r="BW480" s="548">
        <f>IF(BV480=$BZ$1,8,IF(BV480=$CA$1,4,IF(BV480=$CB$1,0,IF(BV480=$CC$1,-4,IF(BV480=$CE$1,-8)))))</f>
        <v/>
      </c>
      <c r="BX480" s="206" t="inlineStr">
        <is>
          <t>˄</t>
        </is>
      </c>
      <c r="BY480" s="206">
        <f>IF(BX480=BR$1,5,IF(BX480=BV$1,0,IF(BX480=BX$1,-5)))</f>
        <v/>
      </c>
      <c r="BZ480" s="554" t="n"/>
      <c r="CA480" s="548" t="inlineStr">
        <is>
          <t>Buy</t>
        </is>
      </c>
      <c r="CB480" s="61" t="n"/>
      <c r="CC480" s="61" t="n"/>
      <c r="CD480" s="332" t="n"/>
      <c r="CL480" s="332" t="n"/>
      <c r="CQ480" s="53" t="n"/>
    </row>
    <row r="481" hidden="1" ht="17" customHeight="1" s="545">
      <c r="B481" s="246" t="n"/>
      <c r="C481" s="246" t="n"/>
      <c r="D481" s="246" t="n"/>
      <c r="E481" s="246" t="n"/>
      <c r="F481" s="246" t="n"/>
      <c r="G481" s="246" t="n"/>
      <c r="H481" s="246" t="n"/>
      <c r="I481" s="246" t="n"/>
      <c r="J481" s="246" t="n"/>
      <c r="K481" s="246" t="n"/>
      <c r="L481" s="270" t="n"/>
      <c r="M481" s="358" t="n"/>
      <c r="N481" s="335" t="n"/>
      <c r="O481" s="246" t="n"/>
      <c r="P481" s="246" t="n"/>
      <c r="Q481" s="246" t="n"/>
      <c r="R481" s="246" t="n"/>
      <c r="S481" s="249" t="n"/>
      <c r="T481" s="547" t="n"/>
      <c r="U481" s="444" t="n"/>
      <c r="X481" s="80" t="n"/>
      <c r="Y481" s="189" t="n"/>
      <c r="Z481" s="189" t="n"/>
      <c r="AA481" s="22">
        <f>AN481+AP481+AR481+AZ481+BB481+BG481+BJ481+BM481+BT481+BW481+BY481+AC481+AI481+BP481+AK481</f>
        <v/>
      </c>
      <c r="AB481" s="336">
        <f>IF(X481&gt;0,AB$477,0)</f>
        <v/>
      </c>
      <c r="AC481" s="337">
        <f>IF(AB481&gt;0,AC$477,0)</f>
        <v/>
      </c>
      <c r="AD481" s="366">
        <f>AB481*M481</f>
        <v/>
      </c>
      <c r="AE481" s="337">
        <f>AC481*M481</f>
        <v/>
      </c>
      <c r="AF481" s="332" t="n"/>
      <c r="AG481" s="332" t="n"/>
      <c r="AH481" s="225">
        <f>IF(AF481&gt;2500000,AQ$2,IF(AF481&gt;1000000,AR$2,IF(AF481&gt;750000,AS$2,IF(AF481&gt;500000,AT$2,IF(AF481&lt;500000,AU$2)))))</f>
        <v/>
      </c>
      <c r="AI481" s="31">
        <f>IF(AH481=AQ$2,20,IF(AH481=AR$2,15,IF(AH481=AS$2,10,IF(AH481=AT$2,5,IF(AH481=AU$2,0)))))</f>
        <v/>
      </c>
      <c r="AJ481" s="284" t="n"/>
      <c r="AK481" s="31">
        <f>IF(AJ481&gt;84,20,IF(AJ481&gt;80,15,IF(AJ481&gt;75,10,IF(AJ481&gt;70,5,IF(AJ481&gt;49,0,IF(AJ481&lt;1,0,IF(AJ481&lt;20,-20,IF(AJ481&lt;30,-15,IF(AJ481&lt;40,-10,IF(AJ481&lt;50,-5))))))))))</f>
        <v/>
      </c>
      <c r="AL481" s="22" t="n"/>
      <c r="AM481" s="550" t="n"/>
      <c r="AN481" s="22">
        <f>IF(AM481=$AN$1,20,IF(AM481=$AO$1,17,IF(AM481=$AP$1,12,IF(AM481=$AQ$1,5,IF(AM481=$AR$1,0)))))</f>
        <v/>
      </c>
      <c r="AP481" s="31" t="n"/>
      <c r="AQ481" s="175" t="n"/>
      <c r="AR481" s="548">
        <f>IF(AQ481=$AS$1,20,IF(AQ481=$AU$1,18,IF(AQ481=$AW$1,14,IF(AQ481=$AY$1,10,IF(AQ481=$BA$1,5,IF(AQ481=$BC$1,0,IF(AQ481=$BD$1,-2.5)))))))</f>
        <v/>
      </c>
      <c r="AS481" s="189" t="n"/>
      <c r="AT481" s="22">
        <f>IF(AS481&lt;1,5,IF(AS481&lt;2,0,IF(AS481&gt;2,-5, IF(AS481=0,5,IF(AS481&lt;0,-7)))))</f>
        <v/>
      </c>
      <c r="AU481" s="189" t="n"/>
      <c r="AV481" s="22">
        <f>IF(AU481&lt;0,-7,IF(AU481&lt;15,5,IF(AU481&lt;25,2,IF(AU481=25,-5,IF(AU481&gt;25,0)))))</f>
        <v/>
      </c>
      <c r="AW481" s="189" t="n"/>
      <c r="AX481" s="22">
        <f>IF(AW481=1,5,IF(AW481&lt;1,5,IF(AW481&gt;1,0)))</f>
        <v/>
      </c>
      <c r="AY481" s="189" t="n"/>
      <c r="AZ481" s="189">
        <f>IF(AY481=$AS$1,20,IF(AY481=$AU$1,18,IF(AY481=$AW$1,14,IF(AY481=$AY$1,10,IF(AY481=$BA$1,5,IF(AY481=$BC$1,0,IF(AY481=$BD$1,-2.5)))))))</f>
        <v/>
      </c>
      <c r="BA481" s="18" t="n"/>
      <c r="BB481" s="548">
        <f>IF(BA481&gt;0.05,2,IF(BA481&gt;0,1,IF(BA481&lt;-0.05,-1,IF(BA481&lt;0.1,-2))))</f>
        <v/>
      </c>
      <c r="BC481" s="554" t="n">
        <v>45657</v>
      </c>
      <c r="BD481" s="22" t="n"/>
      <c r="BE481" s="22">
        <f>X481</f>
        <v/>
      </c>
      <c r="BF481" s="18">
        <f>IF(BD481&gt;0,(BE481-BD481)/BD481,0)</f>
        <v/>
      </c>
      <c r="BG481" s="548">
        <f>IF(BF481&gt;0.05,4,IF(BF481&gt;0,2,IF(BF481&lt;-0.05,-2,IF(BF481&lt;0.1,-4))))</f>
        <v/>
      </c>
      <c r="BH481" s="225" t="n"/>
      <c r="BI481" s="225">
        <f>BH481*M481</f>
        <v/>
      </c>
      <c r="BJ481" s="225">
        <f>IF(BH481&gt;5,-1,IF(BH481&gt;4,0,IF(BH481&gt;3,1,IF(BH481&gt;2,2,IF(BH481&gt;1,2, IF(BH481=0,2,IF(BH481&lt;-5,-2,IF(BH481&lt;4,2,IF(BH481&lt;0,1)))))))))</f>
        <v/>
      </c>
      <c r="BK481" s="31" t="n"/>
      <c r="BL481" s="31">
        <f>BK481*M481</f>
        <v/>
      </c>
      <c r="BM481" s="548">
        <f>IF(BK481&gt;40,4,IF(BK481&gt;30,3.5,IF(BK481&gt;20,3,IF(BK481&gt;10,2,IF(BK481&gt;0,1,IF(BK481=0,0.5,IF(BK481&lt;-40,-4,IF(BK481&lt;-30,-3,IF(BK481&lt;-20,-2.5,IF(BK481&lt;-10,-2,IF(BK481&lt;0,0)))))))))))</f>
        <v/>
      </c>
      <c r="BN481" s="61" t="n"/>
      <c r="BO481" s="61">
        <f>BN481*M481</f>
        <v/>
      </c>
      <c r="BP481" s="548">
        <f>IF(BN481&lt;10,5,IF(BN481&lt;20,4,IF(BN481&lt;30,3,IF(BN481&lt;40,2,IF(BN481&lt;50,1,IF(BN481=50,0,IF(BN481&gt;90,-5,IF(BN481&gt;80,-4,IF(BN481&gt;70,-3,IF(BN481&gt;60,-2,IF(BN481&gt;50,-1,0)))))))))))</f>
        <v/>
      </c>
      <c r="BQ481" s="206" t="n"/>
      <c r="BR481" s="61" t="n"/>
      <c r="BS481" s="337">
        <f>BR481*M481</f>
        <v/>
      </c>
      <c r="BT481" s="225">
        <f>IF(BR481=1,20,IF(BR481&gt;0.9,16,IF(BR481&gt;0.8,12,IF(BR481&gt;0.7,8,IF(BR481&gt;0.6,4,IF(BR481&gt;0.5,0,IF(BR481&gt;0.4,-1,IF(BR481&gt;0.3,-2,IF(BR481&gt;0.2,-3,IF(BR481&gt;0.1,-4,IF(BR481&gt;0,-5,IF(BR481=0,-5))))))))))))</f>
        <v/>
      </c>
      <c r="BU481" s="61" t="n"/>
      <c r="BV481" s="548" t="n"/>
      <c r="BW481" s="548">
        <f>IF(BV481=$BZ$1,8,IF(BV481=$CA$1,4,IF(BV481=$CB$1,0,IF(BV481=$CC$1,-4,IF(BV481=$CE$1,-8)))))</f>
        <v/>
      </c>
      <c r="BX481" s="206" t="inlineStr">
        <is>
          <t>˄</t>
        </is>
      </c>
      <c r="BY481" s="206">
        <f>IF(BX481=BR$1,5,IF(BX481=BV$1,0,IF(BX481=BX$1,-5)))</f>
        <v/>
      </c>
      <c r="BZ481" s="554" t="n"/>
      <c r="CA481" s="548" t="inlineStr">
        <is>
          <t>Buy</t>
        </is>
      </c>
      <c r="CB481" s="61" t="n"/>
      <c r="CC481" s="61" t="n"/>
      <c r="CD481" s="332" t="n"/>
      <c r="CL481" s="332" t="n"/>
      <c r="CQ481" s="53" t="n"/>
    </row>
    <row r="482" ht="16" customHeight="1" s="545">
      <c r="B482" s="246" t="n"/>
      <c r="C482" s="246" t="n"/>
      <c r="D482" s="246" t="n"/>
      <c r="E482" s="246" t="n"/>
      <c r="F482" s="246" t="n"/>
      <c r="G482" s="246" t="n"/>
      <c r="H482" s="246" t="n"/>
      <c r="I482" s="246" t="n"/>
      <c r="J482" s="246" t="n"/>
      <c r="K482" s="246" t="n"/>
      <c r="L482" s="270" t="n"/>
      <c r="M482" s="358" t="n"/>
      <c r="N482" s="335" t="n"/>
      <c r="O482" s="246" t="n"/>
      <c r="P482" s="246" t="n"/>
      <c r="Q482" s="246" t="n"/>
      <c r="R482" s="246" t="n"/>
      <c r="S482" s="249" t="n"/>
      <c r="T482" s="246" t="n"/>
      <c r="U482" s="445" t="n"/>
      <c r="V482" s="33" t="n"/>
      <c r="X482" s="80" t="n"/>
      <c r="Y482" s="80" t="n"/>
      <c r="Z482" s="80" t="n"/>
      <c r="AA482" s="80" t="n"/>
      <c r="AB482" s="80" t="n"/>
      <c r="AC482" s="80" t="n"/>
      <c r="AD482" s="80" t="n"/>
      <c r="AE482" s="80" t="n"/>
      <c r="AF482" s="80" t="n"/>
      <c r="AG482" s="80" t="n"/>
      <c r="AH482" s="80" t="n"/>
      <c r="AI482" s="80" t="n"/>
      <c r="AJ482" s="80" t="n"/>
      <c r="AK482" s="80" t="n"/>
      <c r="AL482" s="80" t="n"/>
      <c r="AM482" s="80" t="n"/>
      <c r="AN482" s="80" t="n"/>
      <c r="AO482" s="80" t="n"/>
      <c r="AP482" s="80" t="n"/>
      <c r="AQ482" s="80" t="n"/>
      <c r="AR482" s="80" t="n"/>
      <c r="AS482" s="80" t="n"/>
      <c r="AT482" s="80" t="n"/>
      <c r="AU482" s="80" t="n"/>
      <c r="AV482" s="80" t="n"/>
      <c r="AW482" s="80" t="n"/>
      <c r="AX482" s="80" t="n"/>
      <c r="AY482" s="80" t="n"/>
      <c r="AZ482" s="80" t="n"/>
      <c r="BA482" s="80" t="n"/>
      <c r="BB482" s="80" t="n"/>
      <c r="BC482" s="80" t="n"/>
      <c r="BD482" s="80" t="n"/>
      <c r="BE482" s="80" t="n"/>
      <c r="BF482" s="80" t="n"/>
      <c r="BG482" s="80" t="n"/>
      <c r="BH482" s="80" t="n"/>
      <c r="BI482" s="80" t="n"/>
      <c r="BJ482" s="80" t="n"/>
      <c r="BK482" s="80" t="n"/>
      <c r="BL482" s="80" t="n"/>
      <c r="BM482" s="80" t="n"/>
      <c r="BN482" s="80" t="n"/>
      <c r="BO482" s="80" t="n"/>
      <c r="BP482" s="80" t="n"/>
      <c r="BQ482" s="80" t="n"/>
      <c r="BR482" s="80" t="n"/>
      <c r="BS482" s="80" t="n"/>
      <c r="BT482" s="80" t="n"/>
      <c r="BU482" s="80" t="n"/>
      <c r="BV482" s="80" t="n"/>
      <c r="BW482" s="80" t="n"/>
      <c r="BX482" s="80" t="n"/>
      <c r="BY482" s="80" t="n"/>
      <c r="BZ482" s="80" t="n"/>
      <c r="CA482" s="548" t="n"/>
      <c r="CB482" s="61" t="n"/>
      <c r="CC482" s="61" t="n"/>
      <c r="CD482" s="332" t="n"/>
      <c r="CL482" s="332" t="n"/>
      <c r="CQ482" s="53" t="n"/>
    </row>
    <row r="483" ht="19" customHeight="1" s="545">
      <c r="B483" s="246" t="n"/>
      <c r="C483" s="246" t="n"/>
      <c r="D483" s="246" t="n"/>
      <c r="E483" s="246" t="n"/>
      <c r="F483" s="246" t="n"/>
      <c r="G483" s="246" t="n"/>
      <c r="H483" s="246" t="n"/>
      <c r="I483" s="246" t="n"/>
      <c r="J483" s="246" t="n"/>
      <c r="K483" s="246" t="n"/>
      <c r="L483" s="270" t="n"/>
      <c r="M483" s="358" t="n"/>
      <c r="N483" s="335" t="n"/>
      <c r="O483" s="246" t="n"/>
      <c r="P483" s="246" t="n"/>
      <c r="Q483" s="246" t="n"/>
      <c r="R483" s="246" t="n"/>
      <c r="S483" s="249" t="n"/>
      <c r="T483" s="473" t="inlineStr">
        <is>
          <t>ETFs</t>
        </is>
      </c>
      <c r="U483" s="445" t="n"/>
      <c r="V483" s="471" t="n"/>
      <c r="W483" s="191" t="n"/>
      <c r="X483" s="472" t="n"/>
      <c r="Y483" s="472" t="n"/>
      <c r="Z483" s="472" t="n"/>
      <c r="AA483" s="472" t="n"/>
      <c r="AB483" s="80" t="n"/>
      <c r="AC483" s="80" t="n"/>
      <c r="AD483" s="80" t="n"/>
      <c r="AE483" s="80" t="n"/>
      <c r="AF483" s="80" t="n"/>
      <c r="AG483" s="80" t="n"/>
      <c r="AH483" s="80" t="n"/>
      <c r="AI483" s="80" t="n"/>
      <c r="AJ483" s="80" t="n"/>
      <c r="AK483" s="80" t="n"/>
      <c r="AL483" s="80" t="n"/>
      <c r="AM483" s="80" t="n"/>
      <c r="AN483" s="80" t="n"/>
      <c r="AO483" s="80" t="n"/>
      <c r="AP483" s="80" t="n"/>
      <c r="AQ483" s="80" t="n"/>
      <c r="AR483" s="80" t="n"/>
      <c r="AS483" s="80" t="n"/>
      <c r="AT483" s="80" t="n"/>
      <c r="AU483" s="80" t="n"/>
      <c r="AV483" s="80" t="n"/>
      <c r="AW483" s="80" t="n"/>
      <c r="AX483" s="80" t="n"/>
      <c r="AY483" s="80" t="n"/>
      <c r="AZ483" s="80" t="n"/>
      <c r="BA483" s="80" t="n"/>
      <c r="BB483" s="80" t="n"/>
      <c r="BC483" s="80" t="n"/>
      <c r="BD483" s="80" t="n"/>
      <c r="BE483" s="80" t="n"/>
      <c r="BF483" s="80" t="n"/>
      <c r="BG483" s="80" t="n"/>
      <c r="BH483" s="80" t="n"/>
      <c r="BI483" s="80" t="n"/>
      <c r="BJ483" s="80" t="n"/>
      <c r="BK483" s="80" t="n"/>
      <c r="BL483" s="80" t="n"/>
      <c r="BM483" s="80" t="n"/>
      <c r="BN483" s="80" t="n"/>
      <c r="BO483" s="80" t="n"/>
      <c r="BP483" s="80" t="n"/>
      <c r="BQ483" s="80" t="n"/>
      <c r="BR483" s="80" t="n"/>
      <c r="BS483" s="80" t="n"/>
      <c r="BT483" s="80" t="n"/>
      <c r="BU483" s="80" t="n"/>
      <c r="BV483" s="80" t="n"/>
      <c r="BW483" s="80" t="n"/>
      <c r="BX483" s="80" t="n"/>
      <c r="BY483" s="80" t="n"/>
      <c r="BZ483" s="80" t="n"/>
      <c r="CA483" s="548" t="n"/>
      <c r="CB483" s="61" t="n"/>
      <c r="CC483" s="61" t="n"/>
      <c r="CD483" s="332" t="n"/>
      <c r="CL483" s="332" t="n"/>
      <c r="CQ483" s="53" t="n"/>
    </row>
    <row r="484" ht="16" customHeight="1" s="545">
      <c r="B484" s="246" t="n"/>
      <c r="C484" s="246" t="n"/>
      <c r="D484" s="246" t="n"/>
      <c r="E484" s="246" t="n"/>
      <c r="F484" s="246" t="n"/>
      <c r="G484" s="246" t="n"/>
      <c r="H484" s="246" t="n"/>
      <c r="I484" s="246" t="n"/>
      <c r="J484" s="246" t="n"/>
      <c r="K484" s="246" t="n"/>
      <c r="L484" s="270" t="n"/>
      <c r="M484" s="358" t="n"/>
      <c r="N484" s="335" t="n"/>
      <c r="O484" s="246" t="n"/>
      <c r="P484" s="246" t="n"/>
      <c r="Q484" s="246" t="n"/>
      <c r="R484" s="246" t="n"/>
      <c r="S484" s="249">
        <f>IF(BN484&lt;30,$BX$1,IF(BN484&gt;70,$BR$1,$BV$1))</f>
        <v/>
      </c>
      <c r="U484" s="547" t="inlineStr">
        <is>
          <t>DXYZ</t>
        </is>
      </c>
      <c r="V484" t="inlineStr">
        <is>
          <t>Destiny Tech100 Inc. closed-end mgt.</t>
        </is>
      </c>
      <c r="W484" s="183" t="n"/>
      <c r="X484" t="n">
        <v>28.15</v>
      </c>
      <c r="Y484" s="189" t="n"/>
      <c r="Z484" s="189" t="n"/>
      <c r="AA484" s="22">
        <f>AN484+AP484+AR484+AZ484+BB484+BG484+BJ484+BM484+BT484+BW484+BY484+AC484+AI484+BP484+AK484</f>
        <v/>
      </c>
      <c r="AB484" s="336" t="n"/>
      <c r="AC484" s="337" t="n"/>
      <c r="AD484" s="366">
        <f>AB484*M557</f>
        <v/>
      </c>
      <c r="AE484" s="337">
        <f>AC484*M557</f>
        <v/>
      </c>
      <c r="AF484" s="332" t="n"/>
      <c r="AG484" s="332" t="n"/>
      <c r="AH484" s="225">
        <f>IF(AF484&gt;2500000,AQ$2,IF(AF484&gt;1000000,AR$2,IF(AF484&gt;750000,AS$2,IF(AF484&gt;500000,AT$2,IF(AF484&lt;500000,AU$2)))))</f>
        <v/>
      </c>
      <c r="AI484" s="31">
        <f>IF(AH484=AQ$2,20,IF(AH484=AR$2,15,IF(AH484=AS$2,10,IF(AH484=AT$2,5,IF(AH484=AU$2,0)))))</f>
        <v/>
      </c>
      <c r="AJ484" s="284" t="n"/>
      <c r="AK484" s="31">
        <f>IF(AJ484&gt;84,20,IF(AJ484&gt;80,15,IF(AJ484&gt;75,10,IF(AJ484&gt;70,5,IF(AJ484&gt;49,0,IF(AJ484&lt;1,0,IF(AJ484&lt;20,-20,IF(AJ484&lt;30,-15,IF(AJ484&lt;40,-10,IF(AJ484&lt;50,-5))))))))))</f>
        <v/>
      </c>
      <c r="AL484" s="22" t="n"/>
      <c r="AM484" s="550" t="n"/>
      <c r="AN484" s="22">
        <f>IF(AM484=$AN$1,20,IF(AM484=$AO$1,17,IF(AM484=$AP$1,12,IF(AM484=$AQ$1,5,IF(AM484=$AR$1,0)))))</f>
        <v/>
      </c>
      <c r="AP484" s="31" t="n"/>
      <c r="AQ484" s="410" t="inlineStr">
        <is>
          <t>N/A</t>
        </is>
      </c>
      <c r="AR484" s="548">
        <f>IF(AQ484=$AS$1,20,IF(AQ484=$AU$1,18,IF(AQ484=$AW$1,14,IF(AQ484=$AY$1,10,IF(AQ484=$BA$1,5,IF(AQ484=$BC$1,0,IF(AQ484=$BD$1,-2.5)))))))</f>
        <v/>
      </c>
      <c r="AS484" s="189" t="n"/>
      <c r="AT484" s="22">
        <f>IF(AS484&lt;1,5,IF(AS484&lt;2,0,IF(AS484&gt;2,-5, IF(AS484=0,5,IF(AS484&lt;0,-7)))))</f>
        <v/>
      </c>
      <c r="AU484" s="189" t="n"/>
      <c r="AV484" s="22">
        <f>IF(AU484&lt;0,-7,IF(AU484&lt;15,5,IF(AU484&lt;25,2,IF(AU484=25,-5,IF(AU484&gt;25,0)))))</f>
        <v/>
      </c>
      <c r="AW484" s="189" t="n"/>
      <c r="AX484" s="22">
        <f>IF(AW484=1,5,IF(AW484&lt;1,5,IF(AW484&gt;1,0)))</f>
        <v/>
      </c>
      <c r="AY484" s="189" t="n"/>
      <c r="AZ484" s="189">
        <f>IF(AY484=$AS$1,20,IF(AY484=$AU$1,18,IF(AY484=$AW$1,14,IF(AY484=$AY$1,10,IF(AY484=$BA$1,5,IF(AY484=$BC$1,0,IF(AY484=$BD$1,-2.5)))))))</f>
        <v/>
      </c>
      <c r="BA484" s="18" t="inlineStr">
        <is>
          <t>1.69.1%</t>
        </is>
      </c>
      <c r="BB484" s="548">
        <f>IF(BA484&gt;0.05,2,IF(BA484&gt;0,1,IF(BA484&lt;-0.05,-1,IF(BA484&lt;0.1,-2))))</f>
        <v/>
      </c>
      <c r="BC484" s="554" t="n">
        <v>45657</v>
      </c>
      <c r="BD484" s="22" t="n">
        <v>58.86</v>
      </c>
      <c r="BE484" s="22">
        <f>X484</f>
        <v/>
      </c>
      <c r="BF484" s="18">
        <f>IF(BD484&gt;0,(BE484-BD484)/BD484,0)</f>
        <v/>
      </c>
      <c r="BG484" s="548">
        <f>IF(BF484&gt;0.05,4,IF(BF484&gt;0,2,IF(BF484&lt;-0.05,-2,IF(BF484&lt;0.1,-4))))</f>
        <v/>
      </c>
      <c r="BH484" s="225" t="n">
        <v>-2.5</v>
      </c>
      <c r="BI484" s="225">
        <f>BH484*M494</f>
        <v/>
      </c>
      <c r="BJ484" s="225">
        <f>IF(BH484&gt;5,-1,IF(BH484&gt;4,0,IF(BH484&gt;3,1,IF(BH484&gt;2,2,IF(BH484&gt;1,2, IF(BH484=0,2,IF(BH484&lt;-5,-2,IF(BH484&lt;4,2,IF(BH484&lt;0,1)))))))))</f>
        <v/>
      </c>
      <c r="BK484" s="31" t="n">
        <v>-6</v>
      </c>
      <c r="BL484" s="31">
        <f>BK484*M494</f>
        <v/>
      </c>
      <c r="BM484" s="548">
        <f>IF(BK484&gt;40,4,IF(BK484&gt;30,3.5,IF(BK484&gt;20,3,IF(BK484&gt;10,2,IF(BK484&gt;0,1,IF(BK484=0,0.5,IF(BK484&lt;-40,-4,IF(BK484&lt;-30,-3,IF(BK484&lt;-20,-2.5,IF(BK484&lt;-10,-2,IF(BK484&lt;0,0)))))))))))</f>
        <v/>
      </c>
      <c r="BN484" s="61" t="n">
        <v>21</v>
      </c>
      <c r="BO484" s="61">
        <f>BN484*M494</f>
        <v/>
      </c>
      <c r="BP484" s="548">
        <f>IF(BN484&lt;10,5,IF(BN484&lt;20,4,IF(BN484&lt;30,3,IF(BN484&lt;40,2,IF(BN484&lt;50,1,IF(BN484=50,0,IF(BN484&gt;90,-5,IF(BN484&gt;80,-4,IF(BN484&gt;70,-3,IF(BN484&gt;60,-2,IF(BN484&gt;50,-1,0)))))))))))</f>
        <v/>
      </c>
      <c r="BQ484" s="206" t="n"/>
      <c r="BR484" s="61" t="n">
        <v>0.02</v>
      </c>
      <c r="BS484" s="337">
        <f>BR484*M494</f>
        <v/>
      </c>
      <c r="BT484" s="225">
        <f>IF(BR484=1,20,IF(BR484&gt;0.9,16,IF(BR484&gt;0.8,12,IF(BR484&gt;0.7,8,IF(BR484&gt;0.6,4,IF(BR484&gt;0.5,0,IF(BR484&gt;0.4,-1,IF(BR484&gt;0.3,-2,IF(BR484&gt;0.2,-3,IF(BR484&gt;0.1,-4,IF(BR484&gt;0,-5,IF(BR484=0,-5))))))))))))</f>
        <v/>
      </c>
      <c r="BU484" s="61" t="n"/>
      <c r="BV484" s="548" t="n"/>
      <c r="BW484" s="548">
        <f>IF(BV484=$BZ$1,8,IF(BV484=$CA$1,4,IF(BV484=$CB$1,0,IF(BV484=$CC$1,-4,IF(BV484=$CE$1,-8)))))</f>
        <v/>
      </c>
      <c r="BX484" s="206" t="inlineStr">
        <is>
          <t>˄</t>
        </is>
      </c>
      <c r="BY484" s="206">
        <f>IF(BX484=BR$1,5,IF(BX484=BV$1,0,IF(BX484=BX$1,-5)))</f>
        <v/>
      </c>
      <c r="BZ484" s="554" t="n"/>
      <c r="CA484" s="548" t="inlineStr">
        <is>
          <t>Buy</t>
        </is>
      </c>
      <c r="CB484" s="61" t="n"/>
      <c r="CC484" s="61" t="n"/>
      <c r="CD484" s="332" t="n"/>
      <c r="CE484" t="inlineStr">
        <is>
          <t>ETF</t>
        </is>
      </c>
      <c r="CF484" t="inlineStr">
        <is>
          <t>Closed-End non public Fund</t>
        </is>
      </c>
      <c r="CL484" s="332" t="n"/>
      <c r="CQ484" s="53" t="n"/>
    </row>
    <row r="485" ht="17" customHeight="1" s="545">
      <c r="B485" s="246" t="n"/>
      <c r="C485" s="246" t="n"/>
      <c r="D485" s="246" t="n"/>
      <c r="E485" s="246" t="n"/>
      <c r="F485" s="246" t="n"/>
      <c r="G485" s="246" t="n"/>
      <c r="H485" s="246" t="n"/>
      <c r="I485" s="246" t="n"/>
      <c r="J485" s="246" t="n"/>
      <c r="K485" s="246" t="n"/>
      <c r="L485" s="270" t="n"/>
      <c r="M485" s="358" t="n"/>
      <c r="N485" s="335" t="n"/>
      <c r="O485" s="246" t="n"/>
      <c r="P485" s="246" t="n"/>
      <c r="Q485" s="246" t="n"/>
      <c r="R485" s="246" t="n"/>
      <c r="S485" s="249" t="n"/>
      <c r="T485" s="266" t="n"/>
      <c r="U485" s="445" t="n"/>
      <c r="V485" s="471" t="n"/>
      <c r="W485" s="191" t="n"/>
      <c r="X485" s="472" t="n"/>
      <c r="Y485" s="472" t="n"/>
      <c r="Z485" s="472" t="n"/>
      <c r="AA485" s="472" t="n"/>
      <c r="AB485" s="80" t="n"/>
      <c r="AC485" s="80" t="n"/>
      <c r="AD485" s="80" t="n"/>
      <c r="AE485" s="80" t="n"/>
      <c r="AF485" s="80" t="n"/>
      <c r="AG485" s="80" t="n"/>
      <c r="AH485" s="80" t="n"/>
      <c r="AI485" s="80" t="n"/>
      <c r="AJ485" s="80" t="n"/>
      <c r="AK485" s="80" t="n"/>
      <c r="AL485" s="80" t="n"/>
      <c r="AM485" s="80" t="n"/>
      <c r="AN485" s="80" t="n"/>
      <c r="AO485" s="80" t="n"/>
      <c r="AP485" s="80" t="n"/>
      <c r="AQ485" s="80" t="n"/>
      <c r="AR485" s="80" t="n"/>
      <c r="AS485" s="80" t="n"/>
      <c r="AT485" s="80" t="n"/>
      <c r="AU485" s="80" t="n"/>
      <c r="AV485" s="80" t="n"/>
      <c r="AW485" s="80" t="n"/>
      <c r="AX485" s="80" t="n"/>
      <c r="AY485" s="80" t="n"/>
      <c r="AZ485" s="80" t="n"/>
      <c r="BA485" s="80" t="n"/>
      <c r="BB485" s="80" t="n"/>
      <c r="BC485" s="80" t="n"/>
      <c r="BD485" s="80" t="n"/>
      <c r="BE485" s="80" t="n"/>
      <c r="BF485" s="80" t="n"/>
      <c r="BG485" s="80" t="n"/>
      <c r="BH485" s="80" t="n"/>
      <c r="BI485" s="80" t="n"/>
      <c r="BJ485" s="80" t="n"/>
      <c r="BK485" s="80" t="n"/>
      <c r="BL485" s="80" t="n"/>
      <c r="BM485" s="80" t="n"/>
      <c r="BN485" s="80" t="n"/>
      <c r="BO485" s="80" t="n"/>
      <c r="BP485" s="80" t="n"/>
      <c r="BQ485" s="80" t="n"/>
      <c r="BR485" s="80" t="n"/>
      <c r="BS485" s="80" t="n"/>
      <c r="BT485" s="80" t="n"/>
      <c r="BU485" s="80" t="n"/>
      <c r="BV485" s="80" t="n"/>
      <c r="BW485" s="80" t="n"/>
      <c r="BX485" s="80" t="n"/>
      <c r="BY485" s="80" t="n"/>
      <c r="BZ485" s="80" t="n"/>
      <c r="CA485" s="548" t="n"/>
      <c r="CB485" s="61" t="n"/>
      <c r="CC485" s="61" t="n"/>
      <c r="CD485" s="332" t="n"/>
      <c r="CL485" s="332" t="n"/>
      <c r="CQ485" s="53" t="n"/>
    </row>
    <row r="486" ht="17" customHeight="1" s="545">
      <c r="B486" s="246" t="n"/>
      <c r="C486" s="246" t="n"/>
      <c r="D486" s="246" t="n"/>
      <c r="E486" s="246" t="n"/>
      <c r="F486" s="246" t="n"/>
      <c r="G486" s="246" t="n"/>
      <c r="H486" s="246" t="n"/>
      <c r="I486" s="246" t="n"/>
      <c r="J486" s="246" t="n"/>
      <c r="K486" s="246" t="n"/>
      <c r="L486" s="246" t="n"/>
      <c r="M486" s="246" t="n"/>
      <c r="N486" s="246" t="n"/>
      <c r="O486" s="246" t="n"/>
      <c r="P486" s="246" t="n"/>
      <c r="Q486" s="246" t="n"/>
      <c r="R486" s="246" t="n"/>
      <c r="S486" s="249" t="n"/>
      <c r="T486" s="266" t="n"/>
      <c r="U486" s="445" t="n"/>
      <c r="V486" s="471" t="n"/>
      <c r="W486" s="191" t="n"/>
      <c r="X486" s="472" t="n"/>
      <c r="Y486" s="472" t="n"/>
      <c r="Z486" s="472" t="n"/>
      <c r="AA486" s="472" t="n"/>
      <c r="AB486" s="80" t="n"/>
      <c r="AC486" s="80" t="n"/>
      <c r="AD486" s="80" t="n"/>
      <c r="AE486" s="80" t="n"/>
      <c r="AF486" s="80" t="n"/>
      <c r="AG486" s="80" t="n"/>
      <c r="AH486" s="80" t="n"/>
      <c r="AI486" s="80" t="n"/>
      <c r="AJ486" s="80" t="n"/>
      <c r="AK486" s="80" t="n"/>
      <c r="AL486" s="80" t="n"/>
      <c r="AM486" s="80" t="n"/>
      <c r="AN486" s="80" t="n"/>
      <c r="AO486" s="80" t="n"/>
      <c r="AP486" s="80" t="n"/>
      <c r="AQ486" s="80" t="n"/>
      <c r="AR486" s="80" t="n"/>
      <c r="AS486" s="80" t="n"/>
      <c r="AT486" s="80" t="n"/>
      <c r="AU486" s="80" t="n"/>
      <c r="AV486" s="80" t="n"/>
      <c r="AW486" s="80" t="n"/>
      <c r="AX486" s="80" t="n"/>
      <c r="AY486" s="80" t="n"/>
      <c r="AZ486" s="80" t="n"/>
      <c r="BA486" s="80" t="n"/>
      <c r="BB486" s="80" t="n"/>
      <c r="BC486" s="80" t="n"/>
      <c r="BD486" s="80" t="n"/>
      <c r="BE486" s="80" t="n"/>
      <c r="BF486" s="80" t="n"/>
      <c r="BG486" s="80" t="n"/>
      <c r="BH486" s="80" t="n"/>
      <c r="BI486" s="80" t="n"/>
      <c r="BJ486" s="80" t="n"/>
      <c r="BK486" s="80" t="n"/>
      <c r="BL486" s="80" t="n"/>
      <c r="BM486" s="80" t="n"/>
      <c r="BN486" s="80" t="n"/>
      <c r="BO486" s="80" t="n"/>
      <c r="BP486" s="80" t="n"/>
      <c r="BQ486" s="80" t="n"/>
      <c r="BR486" s="80" t="n"/>
      <c r="BS486" s="80" t="n"/>
      <c r="BT486" s="80" t="n"/>
      <c r="BU486" s="80" t="n"/>
      <c r="BV486" s="80" t="n"/>
      <c r="BW486" s="80" t="n"/>
      <c r="BX486" s="80" t="n"/>
      <c r="BY486" s="80" t="n"/>
      <c r="BZ486" s="80" t="n"/>
      <c r="CA486" s="548" t="n"/>
      <c r="CB486" s="61" t="n"/>
      <c r="CC486" s="61" t="n"/>
      <c r="CD486" s="332" t="n"/>
      <c r="CL486" s="332" t="n"/>
      <c r="CQ486" s="53" t="n"/>
    </row>
    <row r="487" hidden="1" ht="16" customHeight="1" s="545">
      <c r="B487" s="246" t="n"/>
      <c r="C487" s="361" t="n"/>
      <c r="D487" s="361" t="n"/>
      <c r="E487" s="361" t="n"/>
      <c r="F487" s="361" t="n"/>
      <c r="G487" s="361" t="n"/>
      <c r="H487" s="361" t="n"/>
      <c r="I487" s="361" t="n"/>
      <c r="J487" s="366" t="n"/>
      <c r="K487" s="366" t="n"/>
      <c r="L487" s="270" t="n"/>
      <c r="N487" s="384" t="n"/>
      <c r="P487" s="419" t="n"/>
      <c r="Q487" s="335" t="n"/>
      <c r="R487" s="335" t="n"/>
      <c r="T487" s="191" t="n"/>
      <c r="U487" s="191" t="n"/>
      <c r="V487" s="191" t="n"/>
      <c r="W487" s="191" t="n"/>
      <c r="X487" s="191" t="n"/>
      <c r="Y487" s="191" t="n"/>
      <c r="Z487" s="191" t="n"/>
      <c r="AA487" s="22">
        <f>AN487+AP487+AR487+AT487+AV487+AX487+AZ487+BB487+BG487+BJ487+BM487+BT487+BW487+BY487+AC487+AI487+BP487+AK487</f>
        <v/>
      </c>
      <c r="AB487" s="336" t="n"/>
      <c r="AC487" s="337" t="n"/>
      <c r="AD487" s="366">
        <f>AB487*M487</f>
        <v/>
      </c>
      <c r="AE487" s="337">
        <f>AC487*M487</f>
        <v/>
      </c>
      <c r="AF487" s="332" t="n"/>
      <c r="AG487" s="332" t="n"/>
      <c r="AH487" s="225">
        <f>IF(AF487&gt;2500000,AQ$2,IF(AF487&gt;1000000,AR$2,IF(AF487&gt;750000,AS$2,IF(AF487&gt;500000,AT$2,IF(AF487&lt;500000,AU$2)))))</f>
        <v/>
      </c>
      <c r="AI487" s="31">
        <f>IF(AH487=AQ$2,20,IF(AH487=AR$2,15,IF(AH487=AS$2,10,IF(AH487=AT$2,5,IF(AH487=AU$2,0)))))</f>
        <v/>
      </c>
      <c r="AJ487" s="284" t="n"/>
      <c r="AK487" s="31">
        <f>IF(AJ487&gt;84,20,IF(AJ487&gt;80,15,IF(AJ487&gt;75,10,IF(AJ487&gt;70,5,IF(AJ487&gt;49,0,IF(AJ487&lt;1,0,IF(AJ487&lt;20,-20,IF(AJ487&lt;30,-15,IF(AJ487&lt;40,-10,IF(AJ487&lt;50,-5))))))))))</f>
        <v/>
      </c>
      <c r="AL487" s="22" t="n"/>
      <c r="AM487" s="550" t="n"/>
      <c r="AN487" s="22">
        <f>IF(AM487=$AN$1,20,IF(AM487=$AO$1,17,IF(AM487=$AP$1,12,IF(AM487=$AQ$1,5,IF(AM487=$AR$1,0)))))</f>
        <v/>
      </c>
      <c r="AP487" s="31" t="n"/>
      <c r="AQ487" s="175" t="n"/>
      <c r="AR487" s="548">
        <f>IF(AQ487=$AS$1,20,IF(AQ487=$AU$1,18,IF(AQ487=$AW$1,14,IF(AQ487=$AY$1,10,IF(AQ487=$BA$1,5,IF(AQ487=$BC$1,0,IF(AQ487=$BD$1,-2.5)))))))</f>
        <v/>
      </c>
      <c r="AS487" s="189" t="n"/>
      <c r="AT487" s="22">
        <f>IF(AS487&lt;1,5,IF(AS487&lt;2,0,IF(AS487&gt;2,-5, IF(AS487=0,5,IF(AS487&lt;0,-7)))))</f>
        <v/>
      </c>
      <c r="AU487" s="189" t="n"/>
      <c r="AV487" s="22">
        <f>IF(AU487&lt;0,-7,IF(AU487&lt;15,5,IF(AU487&lt;25,2,IF(AU487=25,-5,IF(AU487&gt;25,0)))))</f>
        <v/>
      </c>
      <c r="AW487" s="189" t="n"/>
      <c r="AX487" s="22">
        <f>IF(AW487=1,5,IF(AW487&lt;1,5,IF(AW487&gt;1,0)))</f>
        <v/>
      </c>
      <c r="AY487" s="189" t="n"/>
      <c r="AZ487" s="189">
        <f>IF(AY487&lt;3,5,IF(AY487&lt;4,2,IF(AY487&lt;10,0,IF(AY487+10,-5,IF(AY487&gt;10,-5)))))</f>
        <v/>
      </c>
      <c r="BA487" s="18" t="n"/>
      <c r="BB487" s="548">
        <f>IF(BA487&gt;0.05,2,IF(BA487&gt;0,1,IF(BA487&lt;-0.05,-1,IF(BA487&lt;0.1,-2))))</f>
        <v/>
      </c>
      <c r="BC487" s="554" t="n">
        <v>45657</v>
      </c>
      <c r="BD487" s="22" t="n"/>
      <c r="BE487" s="22">
        <f>X487</f>
        <v/>
      </c>
      <c r="BF487" s="18">
        <f>IF(BD487&gt;0,(BE487-BD487)/BD487,0)</f>
        <v/>
      </c>
      <c r="BG487" s="548">
        <f>IF(BF487&gt;0.05,4,IF(BF487&gt;0,2,IF(BF487&lt;-0.05,-2,IF(BF487&lt;0.1,-4))))</f>
        <v/>
      </c>
      <c r="BH487" s="225" t="n"/>
      <c r="BI487" s="225">
        <f>BH487*M487</f>
        <v/>
      </c>
      <c r="BJ487" s="225">
        <f>IF(BH487&gt;5,-1,IF(BH487&gt;4,0,IF(BH487&gt;3,1,IF(BH487&gt;2,2,IF(BH487&gt;1,2, IF(BH487=0,2,IF(BH487&lt;-5,-2,IF(BH487&lt;4,2,IF(BH487&lt;0,1)))))))))</f>
        <v/>
      </c>
      <c r="BK487" s="31" t="n"/>
      <c r="BL487" s="31">
        <f>BK487*M487</f>
        <v/>
      </c>
      <c r="BM487" s="548">
        <f>IF(BK487&gt;40,4,IF(BK487&gt;30,3.5,IF(BK487&gt;20,3,IF(BK487&gt;10,2,IF(BK487&gt;0,1,IF(BK487=0,0.5,IF(BK487&lt;-40,-4,IF(BK487&lt;-30,-3,IF(BK487&lt;-20,-2.5,IF(BK487&lt;-10,-2,IF(BK487&lt;0,0)))))))))))</f>
        <v/>
      </c>
      <c r="BN487" s="61" t="n"/>
      <c r="BO487" s="61">
        <f>BN487*M487</f>
        <v/>
      </c>
      <c r="BP487" s="548">
        <f>IF(BN487&lt;10,5,IF(BN487&lt;20,4,IF(BN487&lt;30,3,IF(BN487&lt;40,2,IF(BN487&lt;50,1,IF(BN487=50,0,IF(BN487&gt;90,-5,IF(BN487&gt;80,-4,IF(BN487&gt;70,-3,IF(BN487&gt;60,-2,IF(BN487&gt;50,-1,0)))))))))))</f>
        <v/>
      </c>
      <c r="BQ487" s="206" t="n"/>
      <c r="BR487" s="61" t="n"/>
      <c r="BS487" s="337">
        <f>BR487*M487</f>
        <v/>
      </c>
      <c r="BT487" s="225">
        <f>IF(BR487=1,20,IF(BR487&gt;0.9,16,IF(BR487&gt;0.8,12,IF(BR487&gt;0.7,8,IF(BR487&gt;0.6,4,IF(BR487&gt;0.5,0,IF(BR487&gt;0.4,-1,IF(BR487&gt;0.3,-2,IF(BR487&gt;0.2,-3,IF(BR487&gt;0.1,-4,IF(BR487&gt;0,-5,IF(BR487=0,-5))))))))))))</f>
        <v/>
      </c>
      <c r="BU487" s="61" t="n"/>
      <c r="BV487" s="548" t="n"/>
      <c r="BW487" s="548">
        <f>IF(BV487=$BZ$1,8,IF(BV487=$CA$1,4,IF(BV487=$CB$1,0,IF(BV487=$CC$1,-4,IF(BV487=$CE$1,-8)))))</f>
        <v/>
      </c>
      <c r="BX487" s="206" t="inlineStr">
        <is>
          <t>˄</t>
        </is>
      </c>
      <c r="BY487" s="206">
        <f>IF(BX487=BR$1,5,IF(BX487=BV$1,0,IF(BX487=BX$1,-5)))</f>
        <v/>
      </c>
      <c r="BZ487" s="554" t="n"/>
      <c r="CA487" s="548" t="inlineStr">
        <is>
          <t>Buy</t>
        </is>
      </c>
      <c r="CL487" s="332" t="n"/>
      <c r="CQ487" s="53" t="n"/>
    </row>
    <row r="488" hidden="1" ht="16" customHeight="1" s="545">
      <c r="B488" s="246" t="n"/>
      <c r="C488" s="361" t="n"/>
      <c r="D488" s="361" t="n"/>
      <c r="E488" s="361" t="n"/>
      <c r="F488" s="361" t="n"/>
      <c r="G488" s="361" t="n"/>
      <c r="H488" s="361" t="n"/>
      <c r="I488" s="361" t="n"/>
      <c r="J488" s="366" t="n"/>
      <c r="K488" s="366" t="n"/>
      <c r="L488" s="270" t="n"/>
      <c r="M488" s="421" t="n"/>
      <c r="N488" s="384" t="n"/>
      <c r="P488" s="419" t="n"/>
      <c r="Q488" s="335" t="n"/>
      <c r="R488" s="335" t="n"/>
      <c r="T488" s="191" t="n"/>
      <c r="U488" s="191" t="n"/>
      <c r="V488" s="191" t="n"/>
      <c r="W488" s="191" t="n"/>
      <c r="X488" s="191" t="n"/>
      <c r="Y488" s="191" t="n"/>
      <c r="Z488" s="191" t="n"/>
      <c r="AA488" s="22">
        <f>AN488+AP488+AR488+AT488+AV488+AX488+AZ488+BB488+BG488+BJ488+BM488+BT488+BW488+BY488+AC488+AI488+BP488+AK488</f>
        <v/>
      </c>
      <c r="AB488" s="336" t="n"/>
      <c r="AC488" s="337" t="n"/>
      <c r="AD488" s="366">
        <f>AB488*M488</f>
        <v/>
      </c>
      <c r="AE488" s="337">
        <f>AC488*M488</f>
        <v/>
      </c>
      <c r="AF488" s="332" t="n"/>
      <c r="AG488" s="332" t="n"/>
      <c r="AH488" s="225">
        <f>IF(AF488&gt;2500000,AQ$2,IF(AF488&gt;1000000,AR$2,IF(AF488&gt;750000,AS$2,IF(AF488&gt;500000,AT$2,IF(AF488&lt;500000,AU$2)))))</f>
        <v/>
      </c>
      <c r="AI488" s="31">
        <f>IF(AH488=AQ$2,20,IF(AH488=AR$2,15,IF(AH488=AS$2,10,IF(AH488=AT$2,5,IF(AH488=AU$2,0)))))</f>
        <v/>
      </c>
      <c r="AJ488" s="284" t="n"/>
      <c r="AK488" s="31">
        <f>IF(AJ488&gt;84,20,IF(AJ488&gt;80,15,IF(AJ488&gt;75,10,IF(AJ488&gt;70,5,IF(AJ488&gt;49,0,IF(AJ488&lt;1,0,IF(AJ488&lt;20,-20,IF(AJ488&lt;30,-15,IF(AJ488&lt;40,-10,IF(AJ488&lt;50,-5))))))))))</f>
        <v/>
      </c>
      <c r="AL488" s="22" t="n"/>
      <c r="AM488" s="550" t="n"/>
      <c r="AN488" s="22">
        <f>IF(AM488=$AN$1,20,IF(AM488=$AO$1,17,IF(AM488=$AP$1,12,IF(AM488=$AQ$1,5,IF(AM488=$AR$1,0)))))</f>
        <v/>
      </c>
      <c r="AP488" s="31" t="n"/>
      <c r="AQ488" s="175" t="n"/>
      <c r="AR488" s="548">
        <f>IF(AQ488=$AS$1,20,IF(AQ488=$AU$1,18,IF(AQ488=$AW$1,14,IF(AQ488=$AY$1,10,IF(AQ488=$BA$1,5,IF(AQ488=$BC$1,0,IF(AQ488=$BD$1,-2.5)))))))</f>
        <v/>
      </c>
      <c r="AS488" s="189" t="n"/>
      <c r="AT488" s="22">
        <f>IF(AS488&lt;1,5,IF(AS488&lt;2,0,IF(AS488&gt;2,-5, IF(AS488=0,5,IF(AS488&lt;0,-7)))))</f>
        <v/>
      </c>
      <c r="AU488" s="189" t="n"/>
      <c r="AV488" s="22">
        <f>IF(AU488&lt;0,-7,IF(AU488&lt;15,5,IF(AU488&lt;25,2,IF(AU488=25,-5,IF(AU488&gt;25,0)))))</f>
        <v/>
      </c>
      <c r="AW488" s="189" t="n"/>
      <c r="AX488" s="22">
        <f>IF(AW488=1,5,IF(AW488&lt;1,5,IF(AW488&gt;1,0)))</f>
        <v/>
      </c>
      <c r="AY488" s="189" t="n"/>
      <c r="AZ488" s="189">
        <f>IF(AY488&lt;3,5,IF(AY488&lt;4,2,IF(AY488&lt;10,0,IF(AY488+10,-5,IF(AY488&gt;10,-5)))))</f>
        <v/>
      </c>
      <c r="BA488" s="18" t="n"/>
      <c r="BB488" s="548">
        <f>IF(BA488&gt;0.05,2,IF(BA488&gt;0,1,IF(BA488&lt;-0.05,-1,IF(BA488&lt;0.1,-2))))</f>
        <v/>
      </c>
      <c r="BC488" s="554" t="n">
        <v>45657</v>
      </c>
      <c r="BD488" s="22" t="n"/>
      <c r="BE488" s="22">
        <f>X488</f>
        <v/>
      </c>
      <c r="BF488" s="18">
        <f>IF(BD488&gt;0,(BE488-BD488)/BD488,0)</f>
        <v/>
      </c>
      <c r="BG488" s="548">
        <f>IF(BF488&gt;0.05,4,IF(BF488&gt;0,2,IF(BF488&lt;-0.05,-2,IF(BF488&lt;0.1,-4))))</f>
        <v/>
      </c>
      <c r="BH488" s="225" t="n"/>
      <c r="BI488" s="225">
        <f>BH488*M488</f>
        <v/>
      </c>
      <c r="BJ488" s="225">
        <f>IF(BH488&gt;5,-1,IF(BH488&gt;4,0,IF(BH488&gt;3,1,IF(BH488&gt;2,2,IF(BH488&gt;1,2, IF(BH488=0,2,IF(BH488&lt;-5,-2,IF(BH488&lt;4,2,IF(BH488&lt;0,1)))))))))</f>
        <v/>
      </c>
      <c r="BK488" s="31" t="n"/>
      <c r="BL488" s="31">
        <f>BK488*M488</f>
        <v/>
      </c>
      <c r="BM488" s="548">
        <f>IF(BK488&gt;40,4,IF(BK488&gt;30,3.5,IF(BK488&gt;20,3,IF(BK488&gt;10,2,IF(BK488&gt;0,1,IF(BK488=0,0.5,IF(BK488&lt;-40,-4,IF(BK488&lt;-30,-3,IF(BK488&lt;-20,-2.5,IF(BK488&lt;-10,-2,IF(BK488&lt;0,0)))))))))))</f>
        <v/>
      </c>
      <c r="BN488" s="61" t="n"/>
      <c r="BO488" s="61">
        <f>BN488*M488</f>
        <v/>
      </c>
      <c r="BP488" s="548">
        <f>IF(BN488&lt;10,5,IF(BN488&lt;20,4,IF(BN488&lt;30,3,IF(BN488&lt;40,2,IF(BN488&lt;50,1,IF(BN488=50,0,IF(BN488&gt;90,-5,IF(BN488&gt;80,-4,IF(BN488&gt;70,-3,IF(BN488&gt;60,-2,IF(BN488&gt;50,-1,0)))))))))))</f>
        <v/>
      </c>
      <c r="BQ488" s="206" t="n"/>
      <c r="BR488" s="61" t="n"/>
      <c r="BS488" s="337">
        <f>BR488*M488</f>
        <v/>
      </c>
      <c r="BT488" s="225">
        <f>IF(BR488=1,20,IF(BR488&gt;0.9,16,IF(BR488&gt;0.8,12,IF(BR488&gt;0.7,8,IF(BR488&gt;0.6,4,IF(BR488&gt;0.5,0,IF(BR488&gt;0.4,-1,IF(BR488&gt;0.3,-2,IF(BR488&gt;0.2,-3,IF(BR488&gt;0.1,-4,IF(BR488&gt;0,-5,IF(BR488=0,-5))))))))))))</f>
        <v/>
      </c>
      <c r="BU488" s="61" t="n"/>
      <c r="BV488" s="548" t="n"/>
      <c r="BW488" s="548">
        <f>IF(BV488=$BZ$1,8,IF(BV488=$CA$1,4,IF(BV488=$CB$1,0,IF(BV488=$CC$1,-4,IF(BV488=$CE$1,-8)))))</f>
        <v/>
      </c>
      <c r="BX488" s="206" t="inlineStr">
        <is>
          <t>˄</t>
        </is>
      </c>
      <c r="BY488" s="206">
        <f>IF(BX488=BR$1,5,IF(BX488=BV$1,0,IF(BX488=BX$1,-5)))</f>
        <v/>
      </c>
      <c r="BZ488" s="554" t="n"/>
      <c r="CA488" s="548" t="inlineStr">
        <is>
          <t>Buy</t>
        </is>
      </c>
      <c r="CL488" s="332" t="n"/>
      <c r="CQ488" s="53" t="n"/>
    </row>
    <row r="489" hidden="1" ht="16" customHeight="1" s="545">
      <c r="B489" s="246" t="n"/>
      <c r="C489" s="361" t="n"/>
      <c r="D489" s="361" t="n"/>
      <c r="E489" s="361" t="n"/>
      <c r="F489" s="361" t="n"/>
      <c r="G489" s="361" t="n"/>
      <c r="H489" s="361" t="n"/>
      <c r="I489" s="361" t="n"/>
      <c r="J489" s="366" t="n"/>
      <c r="K489" s="366" t="n"/>
      <c r="L489" s="270" t="n"/>
      <c r="M489" s="421" t="n"/>
      <c r="N489" s="384" t="n"/>
      <c r="P489" s="419" t="n"/>
      <c r="Q489" s="335" t="n"/>
      <c r="R489" s="335" t="n"/>
      <c r="AA489" s="22">
        <f>AN489+AP489+AR489+AT489+AV489+AX489+AZ489+BB489+BG489+BJ489+BM489+BT489+BW489+BY489+AC489+AI489+BP489+AK489</f>
        <v/>
      </c>
      <c r="AB489" s="336" t="n"/>
      <c r="AC489" s="337" t="n"/>
      <c r="AD489" s="366">
        <f>AB489*M489</f>
        <v/>
      </c>
      <c r="AE489" s="337">
        <f>AC489*M489</f>
        <v/>
      </c>
      <c r="AF489" s="332" t="n"/>
      <c r="AG489" s="332" t="n"/>
      <c r="AH489" s="225">
        <f>IF(AF489&gt;2500000,AQ$2,IF(AF489&gt;1000000,AR$2,IF(AF489&gt;750000,AS$2,IF(AF489&gt;500000,AT$2,IF(AF489&lt;500000,AU$2)))))</f>
        <v/>
      </c>
      <c r="AI489" s="31">
        <f>IF(AH489=AQ$2,20,IF(AH489=AR$2,15,IF(AH489=AS$2,10,IF(AH489=AT$2,5,IF(AH489=AU$2,0)))))</f>
        <v/>
      </c>
      <c r="AJ489" s="284" t="n"/>
      <c r="AK489" s="31">
        <f>IF(AJ489&gt;84,20,IF(AJ489&gt;80,15,IF(AJ489&gt;75,10,IF(AJ489&gt;70,5,IF(AJ489&gt;49,0,IF(AJ489&lt;1,0,IF(AJ489&lt;20,-20,IF(AJ489&lt;30,-15,IF(AJ489&lt;40,-10,IF(AJ489&lt;50,-5))))))))))</f>
        <v/>
      </c>
      <c r="AL489" s="22" t="n"/>
      <c r="AM489" s="550" t="n"/>
      <c r="AN489" s="22">
        <f>IF(AM489=$AN$1,20,IF(AM489=$AO$1,17,IF(AM489=$AP$1,12,IF(AM489=$AQ$1,5,IF(AM489=$AR$1,0)))))</f>
        <v/>
      </c>
      <c r="AP489" s="31" t="n"/>
      <c r="AQ489" s="175" t="n"/>
      <c r="AR489" s="548">
        <f>IF(AQ489=$AS$1,20,IF(AQ489=$AU$1,18,IF(AQ489=$AW$1,14,IF(AQ489=$AY$1,10,IF(AQ489=$BA$1,5,IF(AQ489=$BC$1,0,IF(AQ489=$BD$1,-2.5)))))))</f>
        <v/>
      </c>
      <c r="AS489" s="189" t="n"/>
      <c r="AT489" s="22">
        <f>IF(AS489&lt;1,5,IF(AS489&lt;2,0,IF(AS489&gt;2,-5, IF(AS489=0,5,IF(AS489&lt;0,-7)))))</f>
        <v/>
      </c>
      <c r="AU489" s="189" t="n"/>
      <c r="AV489" s="22">
        <f>IF(AU489&lt;0,-7,IF(AU489&lt;15,5,IF(AU489&lt;25,2,IF(AU489=25,-5,IF(AU489&gt;25,0)))))</f>
        <v/>
      </c>
      <c r="AW489" s="189" t="n"/>
      <c r="AX489" s="22">
        <f>IF(AW489=1,5,IF(AW489&lt;1,5,IF(AW489&gt;1,0)))</f>
        <v/>
      </c>
      <c r="AY489" s="189" t="n"/>
      <c r="AZ489" s="189">
        <f>IF(AY489&lt;3,5,IF(AY489&lt;4,2,IF(AY489&lt;10,0,IF(AY489+10,-5,IF(AY489&gt;10,-5)))))</f>
        <v/>
      </c>
      <c r="BA489" s="18" t="n"/>
      <c r="BB489" s="548">
        <f>IF(BA489&gt;0.05,2,IF(BA489&gt;0,1,IF(BA489&lt;-0.05,-1,IF(BA489&lt;0.1,-2))))</f>
        <v/>
      </c>
      <c r="BC489" s="554" t="n">
        <v>45657</v>
      </c>
      <c r="BD489" s="22" t="n"/>
      <c r="BE489" s="22">
        <f>X489</f>
        <v/>
      </c>
      <c r="BF489" s="18">
        <f>IF(BD489&gt;0,(BE489-BD489)/BD489,0)</f>
        <v/>
      </c>
      <c r="BG489" s="548">
        <f>IF(BF489&gt;0.05,4,IF(BF489&gt;0,2,IF(BF489&lt;-0.05,-2,IF(BF489&lt;0.1,-4))))</f>
        <v/>
      </c>
      <c r="BH489" s="225" t="n"/>
      <c r="BI489" s="225">
        <f>BH489*M489</f>
        <v/>
      </c>
      <c r="BJ489" s="225">
        <f>IF(BH489&gt;5,-1,IF(BH489&gt;4,0,IF(BH489&gt;3,1,IF(BH489&gt;2,2,IF(BH489&gt;1,2, IF(BH489=0,2,IF(BH489&lt;-5,-2,IF(BH489&lt;4,2,IF(BH489&lt;0,1)))))))))</f>
        <v/>
      </c>
      <c r="BK489" s="31" t="n"/>
      <c r="BL489" s="31">
        <f>BK489*M489</f>
        <v/>
      </c>
      <c r="BM489" s="548">
        <f>IF(BK489&gt;40,4,IF(BK489&gt;30,3.5,IF(BK489&gt;20,3,IF(BK489&gt;10,2,IF(BK489&gt;0,1,IF(BK489=0,0.5,IF(BK489&lt;-40,-4,IF(BK489&lt;-30,-3,IF(BK489&lt;-20,-2.5,IF(BK489&lt;-10,-2,IF(BK489&lt;0,0)))))))))))</f>
        <v/>
      </c>
      <c r="BN489" s="61" t="n"/>
      <c r="BO489" s="61">
        <f>BN489*M489</f>
        <v/>
      </c>
      <c r="BP489" s="548">
        <f>IF(BN489&lt;10,5,IF(BN489&lt;20,4,IF(BN489&lt;30,3,IF(BN489&lt;40,2,IF(BN489&lt;50,1,IF(BN489=50,0,IF(BN489&gt;90,-5,IF(BN489&gt;80,-4,IF(BN489&gt;70,-3,IF(BN489&gt;60,-2,IF(BN489&gt;50,-1,0)))))))))))</f>
        <v/>
      </c>
      <c r="BQ489" s="206" t="n"/>
      <c r="BR489" s="61" t="n"/>
      <c r="BS489" s="337">
        <f>BR489*M489</f>
        <v/>
      </c>
      <c r="BT489" s="225">
        <f>IF(BR489=1,20,IF(BR489&gt;0.9,16,IF(BR489&gt;0.8,12,IF(BR489&gt;0.7,8,IF(BR489&gt;0.6,4,IF(BR489&gt;0.5,0,IF(BR489&gt;0.4,-1,IF(BR489&gt;0.3,-2,IF(BR489&gt;0.2,-3,IF(BR489&gt;0.1,-4,IF(BR489&gt;0,-5,IF(BR489=0,-5))))))))))))</f>
        <v/>
      </c>
      <c r="BU489" s="61" t="n"/>
      <c r="BV489" s="548" t="n"/>
      <c r="BW489" s="548">
        <f>IF(BV489=$BZ$1,8,IF(BV489=$CA$1,4,IF(BV489=$CB$1,0,IF(BV489=$CC$1,-4,IF(BV489=$CE$1,-8)))))</f>
        <v/>
      </c>
      <c r="BX489" s="206" t="inlineStr">
        <is>
          <t>˄</t>
        </is>
      </c>
      <c r="BY489" s="206">
        <f>IF(BX489=BR$1,5,IF(BX489=BV$1,0,IF(BX489=BX$1,-5)))</f>
        <v/>
      </c>
      <c r="BZ489" s="554" t="n"/>
      <c r="CA489" s="548" t="inlineStr">
        <is>
          <t>Buy</t>
        </is>
      </c>
      <c r="CL489" s="332" t="n"/>
      <c r="CQ489" s="53" t="n"/>
    </row>
    <row r="490" ht="16" customHeight="1" s="545">
      <c r="M490" s="358" t="n"/>
      <c r="N490" s="384" t="n"/>
      <c r="P490" s="419" t="n"/>
      <c r="CL490" s="332" t="n"/>
      <c r="CQ490" s="53" t="n"/>
    </row>
    <row r="491" ht="12" customHeight="1" s="545">
      <c r="B491" s="246" t="n"/>
      <c r="C491" s="246" t="n"/>
      <c r="D491" s="246" t="n"/>
      <c r="E491" s="246" t="n"/>
      <c r="F491" s="246" t="n"/>
      <c r="G491" s="246" t="n"/>
      <c r="H491" s="246" t="n"/>
      <c r="I491" s="246" t="n"/>
      <c r="J491" s="246" t="n"/>
      <c r="K491" s="246" t="n"/>
      <c r="L491" s="246" t="n"/>
      <c r="M491" s="246" t="n"/>
      <c r="N491" s="246" t="n"/>
      <c r="O491" s="246" t="n"/>
      <c r="P491" s="246" t="n"/>
      <c r="Q491" s="246" t="n"/>
      <c r="R491" s="246" t="n"/>
      <c r="S491" s="246" t="n"/>
      <c r="T491" s="246" t="n"/>
      <c r="W491" s="211" t="inlineStr">
        <is>
          <t>Debt-to-Equity Ratio compares a company's total liabilities (debt) to shareholder equity and is used to evaluate the leverage a company is using</t>
        </is>
      </c>
      <c r="X491" s="23" t="n"/>
      <c r="Y491" s="23" t="n"/>
      <c r="Z491" s="23" t="n"/>
      <c r="AA491" s="23" t="n"/>
      <c r="AB491" s="23" t="n"/>
      <c r="AC491" s="23" t="n"/>
      <c r="AD491" s="23" t="n"/>
      <c r="AE491" s="23" t="n"/>
      <c r="AF491" s="23" t="n"/>
      <c r="AG491" s="23" t="n"/>
      <c r="AH491" s="23" t="n"/>
      <c r="AI491" s="23" t="n"/>
      <c r="AJ491" s="23" t="n"/>
      <c r="AK491" s="23" t="n"/>
      <c r="AL491" s="23" t="n"/>
      <c r="AM491" s="23" t="n"/>
      <c r="AN491" s="23" t="n"/>
      <c r="AO491" s="23" t="n"/>
      <c r="AP491" s="23" t="n"/>
      <c r="AQ491" s="23" t="n"/>
      <c r="AR491" s="23" t="n"/>
      <c r="AS491" s="548" t="n"/>
      <c r="AT491" s="548" t="n"/>
      <c r="AU491" s="548" t="n"/>
      <c r="AV491" s="548" t="n"/>
      <c r="AW491" s="548" t="n"/>
      <c r="AX491" s="548" t="n"/>
      <c r="AY491" s="22" t="n"/>
      <c r="AZ491" s="22" t="n"/>
      <c r="BB491" s="18" t="n"/>
      <c r="BC491" s="554" t="n"/>
      <c r="BD491" s="22" t="n"/>
      <c r="BE491" s="22" t="n"/>
      <c r="BF491" s="18" t="n"/>
      <c r="BG491" s="18" t="n"/>
      <c r="BS491" s="337">
        <f>BR491*M491</f>
        <v/>
      </c>
      <c r="CB491" s="18" t="n"/>
      <c r="CC491" s="18" t="n"/>
      <c r="CD491" s="18" t="n"/>
      <c r="CI491" s="183" t="n"/>
    </row>
    <row r="492" ht="12" customHeight="1" s="545">
      <c r="U492" s="209" t="inlineStr">
        <is>
          <t>D/E Ratio</t>
        </is>
      </c>
      <c r="V492" s="210" t="inlineStr">
        <is>
          <t>(Debt-to-Equity Ratio)</t>
        </is>
      </c>
      <c r="W492" s="212" t="inlineStr">
        <is>
          <t>A value between 0 and 1 is considered very good</t>
        </is>
      </c>
      <c r="X492" s="23" t="n"/>
      <c r="Y492" s="23" t="n"/>
      <c r="Z492" s="23" t="n"/>
      <c r="AA492" s="23" t="n"/>
      <c r="AB492" s="23" t="n"/>
      <c r="AC492" s="23" t="n"/>
      <c r="AD492" s="23" t="n"/>
      <c r="AE492" s="23" t="n"/>
      <c r="AF492" s="23" t="n"/>
      <c r="AG492" s="23" t="n"/>
      <c r="AH492" s="23" t="n"/>
      <c r="AI492" s="23" t="n"/>
      <c r="AJ492" s="23" t="n"/>
      <c r="AK492" s="23" t="n"/>
      <c r="AL492" s="23" t="n"/>
      <c r="AM492" s="23" t="n"/>
      <c r="AN492" s="23" t="n"/>
      <c r="AO492" s="23" t="n"/>
      <c r="AP492" s="23" t="n"/>
      <c r="AQ492" s="23" t="n"/>
      <c r="AR492" s="23" t="n"/>
      <c r="AY492" s="80" t="n"/>
      <c r="AZ492" s="80" t="n"/>
      <c r="BS492" s="337">
        <f>BR492*M492</f>
        <v/>
      </c>
    </row>
    <row r="493" ht="12" customHeight="1" s="545">
      <c r="U493" s="555" t="n"/>
      <c r="V493" s="23" t="n"/>
      <c r="W493" s="213" t="inlineStr">
        <is>
          <t>A very high value (greater than 2), could indicate that the company is financing its potential growth through borrowing</t>
        </is>
      </c>
      <c r="X493" s="23" t="n"/>
      <c r="Y493" s="23" t="n"/>
      <c r="Z493" s="23" t="n"/>
      <c r="AA493" s="23" t="n"/>
      <c r="AB493" s="23" t="n"/>
      <c r="AC493" s="23" t="n"/>
      <c r="AD493" s="23" t="n"/>
      <c r="AE493" s="23" t="n"/>
      <c r="AF493" s="23" t="n"/>
      <c r="AG493" s="23" t="n"/>
      <c r="AH493" s="23" t="n"/>
      <c r="AI493" s="23" t="n"/>
      <c r="AJ493" s="23" t="n"/>
      <c r="AK493" s="23" t="n"/>
      <c r="AL493" s="23" t="n"/>
      <c r="AM493" s="23" t="n"/>
      <c r="AN493" s="23" t="n"/>
      <c r="AO493" s="23" t="n"/>
      <c r="AP493" s="23" t="n"/>
      <c r="AQ493" s="23" t="n"/>
      <c r="AR493" s="23" t="n"/>
      <c r="AY493" s="80" t="n"/>
      <c r="AZ493" s="80" t="n"/>
      <c r="BS493" s="337">
        <f>BR493*M493</f>
        <v/>
      </c>
    </row>
    <row r="494" ht="12" customHeight="1" s="545">
      <c r="U494" s="23" t="n"/>
      <c r="V494" s="23" t="n"/>
      <c r="W494" s="214" t="inlineStr">
        <is>
          <t>A negative value indicates that the company has more liability than assets and may be a very risky investment</t>
        </is>
      </c>
      <c r="X494" s="23" t="n"/>
      <c r="Y494" s="23" t="n"/>
      <c r="Z494" s="23" t="n"/>
      <c r="AA494" s="23" t="n"/>
      <c r="AB494" s="23" t="n"/>
      <c r="AC494" s="23" t="n"/>
      <c r="AD494" s="23" t="n"/>
      <c r="AE494" s="23" t="n"/>
      <c r="AF494" s="23" t="n"/>
      <c r="AG494" s="23" t="n"/>
      <c r="AH494" s="23" t="n"/>
      <c r="AI494" s="23" t="n"/>
      <c r="AJ494" s="23" t="n"/>
      <c r="AK494" s="23" t="n"/>
      <c r="AL494" s="23" t="n"/>
      <c r="AM494" s="23" t="n"/>
      <c r="AN494" s="23" t="n"/>
      <c r="AO494" s="23" t="n"/>
      <c r="AP494" s="23" t="n"/>
      <c r="AQ494" s="23" t="n"/>
      <c r="AR494" s="23" t="n"/>
      <c r="AY494" s="80" t="n"/>
      <c r="AZ494" s="80" t="n"/>
      <c r="BS494" s="337">
        <f>BR494*M494</f>
        <v/>
      </c>
    </row>
    <row r="495" ht="12" customHeight="1" s="545">
      <c r="U495" s="23" t="n"/>
      <c r="W495" s="23" t="n"/>
      <c r="X495" s="23" t="n"/>
      <c r="Y495" s="23" t="n"/>
      <c r="Z495" s="23" t="n"/>
      <c r="AA495" s="23" t="n"/>
      <c r="AB495" s="23" t="n"/>
      <c r="AC495" s="23" t="n"/>
      <c r="AD495" s="23" t="n"/>
      <c r="AE495" s="23" t="n"/>
      <c r="AF495" s="23" t="n"/>
      <c r="AG495" s="23" t="n"/>
      <c r="AH495" s="23" t="n"/>
      <c r="AI495" s="23" t="n"/>
      <c r="AJ495" s="23" t="n"/>
      <c r="AK495" s="23" t="n"/>
      <c r="AL495" s="23" t="n"/>
      <c r="AM495" s="23" t="n"/>
      <c r="AN495" s="23" t="n"/>
      <c r="AO495" s="23" t="n"/>
      <c r="AP495" s="23" t="n"/>
      <c r="AQ495" s="23" t="n"/>
      <c r="AR495" s="23" t="n"/>
      <c r="AY495" s="80" t="n"/>
      <c r="AZ495" s="80" t="n"/>
      <c r="BS495" s="337">
        <f>BR495*M495</f>
        <v/>
      </c>
    </row>
    <row r="496" ht="12" customHeight="1" s="545">
      <c r="U496" s="23" t="n"/>
      <c r="V496" s="23" t="n"/>
      <c r="W496" s="215" t="inlineStr">
        <is>
          <t>Price-to-Equity Ratio is used to help determine if a stock price is under or over valued. It conveys how much investors will pay per share per $1 of earnings</t>
        </is>
      </c>
      <c r="X496" s="23" t="n"/>
      <c r="Y496" s="23" t="n"/>
      <c r="Z496" s="23" t="n"/>
      <c r="AA496" s="23" t="n"/>
      <c r="AB496" s="23" t="n"/>
      <c r="AC496" s="23" t="n"/>
      <c r="AD496" s="23" t="n"/>
      <c r="AE496" s="23" t="n"/>
      <c r="AF496" s="23" t="n"/>
      <c r="AG496" s="23" t="n"/>
      <c r="AH496" s="23" t="n"/>
      <c r="AI496" s="23" t="n"/>
      <c r="AJ496" s="23" t="n"/>
      <c r="AK496" s="23" t="n"/>
      <c r="AL496" s="23" t="n"/>
      <c r="AM496" s="23" t="n"/>
      <c r="AN496" s="23" t="n"/>
      <c r="AO496" s="23" t="n"/>
      <c r="AP496" s="23" t="n"/>
      <c r="AQ496" s="23" t="n"/>
      <c r="AR496" s="23" t="n"/>
      <c r="AY496" s="80" t="n"/>
      <c r="AZ496" s="80" t="n"/>
      <c r="BS496" s="337">
        <f>BR496*M496</f>
        <v/>
      </c>
    </row>
    <row r="497" ht="12" customHeight="1" s="545">
      <c r="U497" s="209" t="inlineStr">
        <is>
          <t>P/E Ratio</t>
        </is>
      </c>
      <c r="V497" s="210" t="inlineStr">
        <is>
          <t>(Price-to-Earnings Ratio)</t>
        </is>
      </c>
      <c r="W497" s="212" t="inlineStr">
        <is>
          <t>A value between 1 and 15 is considered good. Higher values may be acceptable for some industries or new growth companies with high profit potential</t>
        </is>
      </c>
      <c r="X497" s="23" t="n"/>
      <c r="Y497" s="23" t="n"/>
      <c r="Z497" s="23" t="n"/>
      <c r="AA497" s="23" t="n"/>
      <c r="AB497" s="23" t="n"/>
      <c r="AC497" s="23" t="n"/>
      <c r="AD497" s="23" t="n"/>
      <c r="AE497" s="23" t="n"/>
      <c r="AF497" s="23" t="n"/>
      <c r="AG497" s="23" t="n"/>
      <c r="AH497" s="23" t="n"/>
      <c r="AI497" s="23" t="n"/>
      <c r="AJ497" s="23" t="n"/>
      <c r="AK497" s="23" t="n"/>
      <c r="AL497" s="23" t="n"/>
      <c r="AM497" s="23" t="n"/>
      <c r="AN497" s="23" t="n"/>
      <c r="AO497" s="23" t="n"/>
      <c r="AP497" s="23" t="n"/>
      <c r="AQ497" s="23" t="n"/>
      <c r="AR497" s="23" t="n"/>
      <c r="AY497" s="80" t="n"/>
      <c r="AZ497" s="80" t="n"/>
      <c r="BS497" s="337">
        <f>BR497*M497</f>
        <v/>
      </c>
    </row>
    <row r="498" ht="12" customHeight="1" s="545">
      <c r="U498" s="23" t="n"/>
      <c r="V498" s="23" t="n"/>
      <c r="W498" s="216" t="inlineStr">
        <is>
          <t>A value above 25 is considered high and may indicate that the stock is over valued, again depending upon the industry and company situation</t>
        </is>
      </c>
      <c r="X498" s="23" t="n"/>
      <c r="Y498" s="23" t="n"/>
      <c r="Z498" s="23" t="n"/>
      <c r="AA498" s="23" t="n"/>
      <c r="AB498" s="23" t="n"/>
      <c r="AC498" s="23" t="n"/>
      <c r="AD498" s="23" t="n"/>
      <c r="AE498" s="23" t="n"/>
      <c r="AF498" s="23" t="n"/>
      <c r="AG498" s="23" t="n"/>
      <c r="AH498" s="23" t="n"/>
      <c r="AI498" s="23" t="n"/>
      <c r="AJ498" s="23" t="n"/>
      <c r="AK498" s="23" t="n"/>
      <c r="AL498" s="23" t="n"/>
      <c r="AM498" s="23" t="n"/>
      <c r="AN498" s="23" t="n"/>
      <c r="AO498" s="23" t="n"/>
      <c r="AP498" s="23" t="n"/>
      <c r="AQ498" s="23" t="n"/>
      <c r="AR498" s="23" t="n"/>
      <c r="AY498" s="80" t="n"/>
      <c r="AZ498" s="80" t="n"/>
      <c r="BS498" s="337">
        <f>BR498*M498</f>
        <v/>
      </c>
    </row>
    <row r="499" ht="12" customHeight="1" s="545">
      <c r="U499" s="23" t="n"/>
      <c r="V499" s="23" t="n"/>
      <c r="W499" s="217" t="inlineStr">
        <is>
          <t>A negative P/E ratio indicates the company has negative earnings, or is losing money and may be a risky investment</t>
        </is>
      </c>
      <c r="X499" s="23" t="n"/>
      <c r="Y499" s="23" t="n"/>
      <c r="Z499" s="23" t="n"/>
      <c r="AA499" s="23" t="n"/>
      <c r="AB499" s="23" t="n"/>
      <c r="AC499" s="23" t="n"/>
      <c r="AD499" s="23" t="n"/>
      <c r="AE499" s="23" t="n"/>
      <c r="AF499" s="23" t="n"/>
      <c r="AG499" s="23" t="n"/>
      <c r="AH499" s="23" t="n"/>
      <c r="AI499" s="23" t="n"/>
      <c r="AJ499" s="23" t="n"/>
      <c r="AK499" s="23" t="n"/>
      <c r="AL499" s="23" t="n"/>
      <c r="AM499" s="23" t="n"/>
      <c r="AN499" s="23" t="n"/>
      <c r="AO499" s="23" t="n"/>
      <c r="AP499" s="23" t="n"/>
      <c r="AQ499" s="23" t="n"/>
      <c r="AR499" s="23" t="n"/>
      <c r="AY499" s="80" t="n"/>
      <c r="AZ499" s="80" t="n"/>
      <c r="BS499" s="337">
        <f>BR499*M499</f>
        <v/>
      </c>
    </row>
    <row r="500" ht="12" customHeight="1" s="545">
      <c r="U500" s="23" t="n"/>
      <c r="V500" s="23" t="n"/>
      <c r="W500" s="218" t="n"/>
      <c r="X500" s="23" t="n"/>
      <c r="Y500" s="23" t="n"/>
      <c r="Z500" s="23" t="n"/>
      <c r="AA500" s="23" t="n"/>
      <c r="AB500" s="23" t="n"/>
      <c r="AC500" s="23" t="n"/>
      <c r="AD500" s="23" t="n"/>
      <c r="AE500" s="23" t="n"/>
      <c r="AF500" s="23" t="n"/>
      <c r="AG500" s="23" t="n"/>
      <c r="AH500" s="23" t="n"/>
      <c r="AI500" s="23" t="n"/>
      <c r="AJ500" s="23" t="n"/>
      <c r="AK500" s="23" t="n"/>
      <c r="AL500" s="23" t="n"/>
      <c r="AM500" s="23" t="n"/>
      <c r="AN500" s="23" t="n"/>
      <c r="AO500" s="23" t="n"/>
      <c r="AP500" s="23" t="n"/>
      <c r="AQ500" s="23" t="n"/>
      <c r="AR500" s="23" t="n"/>
      <c r="AY500" s="80" t="n"/>
      <c r="AZ500" s="80" t="n"/>
      <c r="BS500" s="337">
        <f>BR500*M500</f>
        <v/>
      </c>
    </row>
    <row r="501" ht="12" customHeight="1" s="545">
      <c r="U501" s="23" t="n"/>
      <c r="V501" s="23" t="n"/>
      <c r="W501" s="211" t="inlineStr">
        <is>
          <t>PEG ratio is a stock valuation measure used to get a broad assessment of a company's performance, true value and investment risk</t>
        </is>
      </c>
      <c r="X501" s="23" t="n"/>
      <c r="Y501" s="23" t="n"/>
      <c r="Z501" s="23" t="n"/>
      <c r="AA501" s="23" t="n"/>
      <c r="AB501" s="23" t="n"/>
      <c r="AC501" s="23" t="n"/>
      <c r="AD501" s="23" t="n"/>
      <c r="AE501" s="23" t="n"/>
      <c r="AF501" s="23" t="n"/>
      <c r="AG501" s="23" t="n"/>
      <c r="AH501" s="23" t="n"/>
      <c r="AI501" s="23" t="n"/>
      <c r="AJ501" s="23" t="n"/>
      <c r="AK501" s="23" t="n"/>
      <c r="AL501" s="23" t="n"/>
      <c r="AM501" s="23" t="n"/>
      <c r="AN501" s="23" t="n"/>
      <c r="AO501" s="23" t="n"/>
      <c r="AP501" s="23" t="n"/>
      <c r="AQ501" s="23" t="n"/>
      <c r="AR501" s="23" t="n"/>
      <c r="AY501" s="80" t="n"/>
      <c r="AZ501" s="80" t="n"/>
      <c r="BS501" s="337">
        <f>BR501*M501</f>
        <v/>
      </c>
    </row>
    <row r="502" ht="12" customHeight="1" s="545">
      <c r="U502" s="209" t="inlineStr">
        <is>
          <t>PEG Ratio</t>
        </is>
      </c>
      <c r="V502" s="215" t="inlineStr">
        <is>
          <t>(Price/Earnings to Growth Ratio)</t>
        </is>
      </c>
      <c r="W502" s="212" t="inlineStr">
        <is>
          <t>A value of less than 1 indicates that the stock is generally undervalued and thus may be a good investment</t>
        </is>
      </c>
      <c r="X502" s="23" t="n"/>
      <c r="Y502" s="23" t="n"/>
      <c r="Z502" s="23" t="n"/>
      <c r="AA502" s="23" t="n"/>
      <c r="AB502" s="23" t="n"/>
      <c r="AC502" s="23" t="n"/>
      <c r="AD502" s="23" t="n"/>
      <c r="AE502" s="23" t="n"/>
      <c r="AF502" s="23" t="n"/>
      <c r="AG502" s="23" t="n"/>
      <c r="AH502" s="23" t="n"/>
      <c r="AI502" s="23" t="n"/>
      <c r="AJ502" s="23" t="n"/>
      <c r="AK502" s="23" t="n"/>
      <c r="AL502" s="23" t="n"/>
      <c r="AM502" s="23" t="n"/>
      <c r="AN502" s="23" t="n"/>
      <c r="AO502" s="23" t="n"/>
      <c r="AP502" s="23" t="n"/>
      <c r="AQ502" s="23" t="n"/>
      <c r="AR502" s="23" t="n"/>
      <c r="AY502" s="80" t="n"/>
      <c r="AZ502" s="80" t="n"/>
      <c r="BS502" s="337">
        <f>BR502*M502</f>
        <v/>
      </c>
    </row>
    <row r="503" ht="12" customHeight="1" s="545">
      <c r="U503" s="23" t="n"/>
      <c r="V503" s="23" t="n"/>
      <c r="W503" s="216" t="inlineStr">
        <is>
          <t>A value greater than 1 indicates that the stock is generally overvalued and thus may be a risker investment</t>
        </is>
      </c>
      <c r="X503" s="23" t="n"/>
      <c r="Y503" s="23" t="n"/>
      <c r="Z503" s="23" t="n"/>
      <c r="AA503" s="23" t="n"/>
      <c r="AB503" s="23" t="n"/>
      <c r="AC503" s="23" t="n"/>
      <c r="AD503" s="23" t="n"/>
      <c r="AE503" s="23" t="n"/>
      <c r="AF503" s="23" t="n"/>
      <c r="AG503" s="23" t="n"/>
      <c r="AH503" s="23" t="n"/>
      <c r="AI503" s="23" t="n"/>
      <c r="AJ503" s="23" t="n"/>
      <c r="AK503" s="23" t="n"/>
      <c r="AL503" s="23" t="n"/>
      <c r="AM503" s="23" t="n"/>
      <c r="AN503" s="23" t="n"/>
      <c r="AO503" s="23" t="n"/>
      <c r="AP503" s="23" t="n"/>
      <c r="AQ503" s="23" t="n"/>
      <c r="AR503" s="23" t="n"/>
      <c r="AY503" s="80" t="n"/>
      <c r="AZ503" s="80" t="n"/>
      <c r="BS503" s="337">
        <f>BR503*M503</f>
        <v/>
      </c>
    </row>
    <row r="504" ht="12" customHeight="1" s="545">
      <c r="U504" s="23" t="n"/>
      <c r="V504" s="23" t="n"/>
      <c r="W504" s="217" t="inlineStr">
        <is>
          <t>A negative PEG ratio indicates that the company is losing money or that the estimated growth rate for future earnings is negative</t>
        </is>
      </c>
      <c r="X504" s="23" t="n"/>
      <c r="Y504" s="23" t="n"/>
      <c r="Z504" s="23" t="n"/>
      <c r="AA504" s="23" t="n"/>
      <c r="AB504" s="23" t="n"/>
      <c r="AC504" s="23" t="n"/>
      <c r="AD504" s="23" t="n"/>
      <c r="AE504" s="23" t="n"/>
      <c r="AF504" s="23" t="n"/>
      <c r="AG504" s="23" t="n"/>
      <c r="AH504" s="23" t="n"/>
      <c r="AI504" s="23" t="n"/>
      <c r="AJ504" s="23" t="n"/>
      <c r="AK504" s="23" t="n"/>
      <c r="AL504" s="23" t="n"/>
      <c r="AM504" s="23" t="n"/>
      <c r="AN504" s="23" t="n"/>
      <c r="AO504" s="23" t="n"/>
      <c r="AP504" s="23" t="n"/>
      <c r="AQ504" s="23" t="n"/>
      <c r="AR504" s="23" t="n"/>
      <c r="AY504" s="80" t="n"/>
      <c r="AZ504" s="80" t="n"/>
      <c r="BS504" s="337">
        <f>BR504*M504</f>
        <v/>
      </c>
    </row>
    <row r="505">
      <c r="U505" s="23" t="n"/>
      <c r="V505" s="23" t="n"/>
      <c r="AY505" s="80" t="n"/>
      <c r="AZ505" s="80" t="n"/>
      <c r="BS505" s="337">
        <f>BR505*M505</f>
        <v/>
      </c>
    </row>
    <row r="506">
      <c r="AY506" s="80" t="n"/>
      <c r="AZ506" s="80" t="n"/>
      <c r="BS506" s="337">
        <f>BR506*M506</f>
        <v/>
      </c>
    </row>
    <row r="507">
      <c r="B507" s="594" t="n"/>
      <c r="C507" s="594" t="n"/>
      <c r="D507" s="594" t="n"/>
      <c r="E507" s="594" t="n"/>
      <c r="F507" s="594" t="n"/>
      <c r="G507" s="594" t="n"/>
      <c r="H507" s="594" t="n"/>
      <c r="I507" s="594" t="n"/>
      <c r="J507" s="594" t="n"/>
      <c r="K507" s="594" t="n"/>
      <c r="L507" s="594" t="n"/>
      <c r="M507" s="594" t="n"/>
      <c r="N507" s="594" t="n"/>
      <c r="O507" s="594" t="n"/>
      <c r="P507" s="594" t="n"/>
      <c r="Q507" s="594" t="n"/>
      <c r="R507" s="594" t="n"/>
      <c r="Y507" s="189" t="n"/>
      <c r="Z507" s="189" t="n"/>
      <c r="AA507" s="189" t="n"/>
      <c r="AB507" s="189" t="n"/>
      <c r="AC507" s="189" t="n"/>
      <c r="AD507" s="189" t="n"/>
      <c r="AE507" s="189" t="n"/>
      <c r="AF507" s="189" t="n"/>
      <c r="AG507" s="189" t="n"/>
      <c r="AH507" s="189" t="n"/>
      <c r="AI507" s="189" t="n"/>
      <c r="AJ507" s="189" t="n"/>
      <c r="AK507" s="189" t="n"/>
      <c r="AL507" s="253" t="n"/>
      <c r="AM507" s="253" t="n"/>
      <c r="AN507" s="253" t="n"/>
      <c r="AO507" s="253" t="n"/>
      <c r="AP507" s="253" t="n"/>
      <c r="AQ507" s="177" t="inlineStr">
        <is>
          <t>Neutral+</t>
        </is>
      </c>
      <c r="AR507" s="253" t="n"/>
      <c r="AS507" s="189" t="n">
        <v>0.33</v>
      </c>
      <c r="AT507" s="189" t="n"/>
      <c r="AU507" s="189" t="n">
        <v>4.58</v>
      </c>
      <c r="AV507" s="189" t="n"/>
      <c r="AW507" s="189" t="n">
        <v>0.16</v>
      </c>
      <c r="AX507" s="189" t="n"/>
      <c r="AY507" s="189" t="n">
        <v>2.83</v>
      </c>
      <c r="AZ507" s="189" t="n"/>
      <c r="BA507" s="18" t="n">
        <v>-0.0781</v>
      </c>
      <c r="BB507" s="18" t="n"/>
      <c r="BC507" s="554" t="n">
        <v>44925</v>
      </c>
      <c r="BD507" s="22" t="n">
        <v>10</v>
      </c>
      <c r="BE507" s="22">
        <f>X237</f>
        <v/>
      </c>
      <c r="BF507" s="18">
        <f>IF(BD507&gt;0,(BE507-BD507)/BD507,0)</f>
        <v/>
      </c>
      <c r="BG507" s="18" t="n"/>
      <c r="BH507" s="225" t="n">
        <v>-1</v>
      </c>
      <c r="BI507" s="225" t="n"/>
      <c r="BJ507" s="225" t="n"/>
      <c r="BK507" s="548" t="n">
        <v>10</v>
      </c>
      <c r="BL507" s="548" t="n"/>
      <c r="BM507" s="548" t="n"/>
      <c r="BN507" s="548" t="n"/>
      <c r="BO507" s="548" t="n"/>
      <c r="BP507" s="548" t="n"/>
      <c r="BQ507" s="548" t="n"/>
      <c r="BR507" s="61" t="n">
        <v>0.6899999999999999</v>
      </c>
      <c r="BS507" s="337">
        <f>BR507*M507</f>
        <v/>
      </c>
      <c r="BT507" s="61" t="n"/>
      <c r="BU507" s="61" t="n"/>
      <c r="BV507" s="548" t="inlineStr">
        <is>
          <t>V Bull</t>
        </is>
      </c>
      <c r="BW507" s="548" t="n"/>
      <c r="BX507" s="206" t="inlineStr">
        <is>
          <t>˄</t>
        </is>
      </c>
      <c r="BY507" s="206" t="n"/>
      <c r="BZ507" s="25" t="n">
        <v>44623</v>
      </c>
      <c r="CA507" s="548" t="inlineStr">
        <is>
          <t>S Buy</t>
        </is>
      </c>
      <c r="CB507" s="61" t="n">
        <v>7.5</v>
      </c>
      <c r="CC507" s="61" t="n">
        <v>11</v>
      </c>
      <c r="CD507" s="61" t="n"/>
      <c r="CE507" t="inlineStr">
        <is>
          <t>Indust. Refrigerant services (Military Applications)</t>
        </is>
      </c>
    </row>
    <row r="508">
      <c r="BB508" s="18" t="n"/>
    </row>
  </sheetData>
  <mergeCells count="11">
    <mergeCell ref="F3:J3"/>
    <mergeCell ref="AJ3:AQ3"/>
    <mergeCell ref="AH1:AM1"/>
    <mergeCell ref="W1:AB1"/>
    <mergeCell ref="X2:AB2"/>
    <mergeCell ref="BH3:BR3"/>
    <mergeCell ref="CB3:CC3"/>
    <mergeCell ref="AS3:AY3"/>
    <mergeCell ref="BV3:BZ3"/>
    <mergeCell ref="R1:T1"/>
    <mergeCell ref="BA3:BF3"/>
  </mergeCells>
  <conditionalFormatting sqref="D9:E41 D43:E54 D123:E124 D127:E128 D139:E140 D145:E145 D251:E251 D409:E409 E42 E56 BA12 BA51 BA54 BA86 BA168 BA193:BA195 BA224 BA226:BA227 BA260 BA317 BA323 BA354 BA376 BA406 BA408 BA410 BA412 BA420:BA422 BA439 BA441 BA471 BA478 BB491 BE14:BF14 BE370:BF372 BE375:BF379 BF10:BF13 BF15:BF33 BF35:BF44 BF46:BF47 BF50:BF51 BF53 BF54:BG54 BF79:BF89 BF92:BF98 BF101:BF103 BF106:BF110 BF114:BF120 BF123:BF156 BF159:BF163 BF167 BF168:BG168 BF169:BF176 BF179:BF187 BF190:BF192 BF193:BG195 BF199:BF201 BF207:BF210 BF213:BF218 BF221:BG221 BF223 BF224:BG224 BF225 BF226:BG227 BF231:BF243 BF247:BF248 BF252 BF254:BF257 BF260:BG260 BF261:BF267 BF271 BF273:BF275 BF278:BF285 BF288:BF290 BF294:BF296 BF299:BF303 BF306 BF309:BF316 BF317:BG317 BF318:BF320 BF323:BG323 BF324:BF328 BF332:BF336 BF348:BF350 BF354:BG354 BF355:BF357 BF361:BF366 BF376:BG376 BF384:BF387 BF392:BF397 BF400:BF412 BF417:BF418 BF420:BF425 BF428:BF429 BF432:BF435 BF438:BF439 BF441:BF443 BF445:BF449 BF455:BF458 BF461:BF465 BF469:BF475 BF478:BG478 BF479:BF481 BF484 BF487:BF489 BF507:BG507 BG52 BG67 BG222 BG250:BG251 BG340:BG347">
    <cfRule type="cellIs" priority="13389" operator="lessThan" dxfId="36">
      <formula>0</formula>
    </cfRule>
    <cfRule type="cellIs" priority="13390" operator="greaterThan" dxfId="7">
      <formula>0</formula>
    </cfRule>
  </conditionalFormatting>
  <conditionalFormatting sqref="R9:R54 R56 T9:T54 T56">
    <cfRule type="cellIs" priority="9464" operator="lessThan" dxfId="107">
      <formula>0</formula>
    </cfRule>
    <cfRule type="cellIs" priority="9465" operator="greaterThan" dxfId="0">
      <formula>0</formula>
    </cfRule>
    <cfRule type="cellIs" priority="9466" operator="equal" dxfId="172">
      <formula>0</formula>
    </cfRule>
  </conditionalFormatting>
  <conditionalFormatting sqref="S45:S46">
    <cfRule type="colorScale" priority="8306">
      <colorScale>
        <cfvo type="min"/>
        <cfvo type="max"/>
        <color rgb="FFFF7128"/>
        <color rgb="FFFFEF9C"/>
      </colorScale>
    </cfRule>
  </conditionalFormatting>
  <conditionalFormatting sqref="S45:S47">
    <cfRule type="expression" priority="17985" dxfId="171">
      <formula>$BN$45&lt;20</formula>
    </cfRule>
  </conditionalFormatting>
  <conditionalFormatting sqref="S47">
    <cfRule type="colorScale" priority="212">
      <colorScale>
        <cfvo type="min"/>
        <cfvo type="max"/>
        <color rgb="FFFF7128"/>
        <color rgb="FFFFEF9C"/>
      </colorScale>
    </cfRule>
  </conditionalFormatting>
  <conditionalFormatting sqref="AA9:AA54 AA56 AA67 AA79:AA89 AA92:AA98 AA101:AA110 AA114:AA120 AA123:AA156 AA159:AA163 AA167:AA176 AA179:AA186 AA190:AA195 AA199:AA201 AA204:AA210 AA213:AA218 AA221:AA227 AA231:AA243 AA247:AA257 AA260:AA267 AA271:AA275 AA278:AA285 AA288:AA290 AA294:AA296 AA299:AA303 AA306:AA320 AA323:AA328 AA332:AA336 AA339:AA350 AA353:AA357 AA360:AA366 AA370:AA372 AA375:AA379 AA382:AA397 AA400:AA425 AA428:AA435 AA438:AA449 AA455:AA458 AA461:AA465 AA469:AA475 AA478:AA481 AA484 AA487:AA489">
    <cfRule type="cellIs" priority="11770" operator="between" dxfId="94">
      <formula>75</formula>
      <formula>100</formula>
    </cfRule>
    <cfRule type="cellIs" priority="11767" operator="greaterThan" dxfId="85">
      <formula>150</formula>
    </cfRule>
    <cfRule type="cellIs" priority="11768" operator="between" dxfId="0">
      <formula>125</formula>
      <formula>150</formula>
    </cfRule>
    <cfRule type="cellIs" priority="11769" operator="between" dxfId="101">
      <formula>100</formula>
      <formula>125</formula>
    </cfRule>
    <cfRule type="cellIs" priority="11773" operator="lessThan" dxfId="83">
      <formula>25</formula>
    </cfRule>
    <cfRule type="cellIs" priority="11772" operator="between" dxfId="37">
      <formula>25</formula>
      <formula>50</formula>
    </cfRule>
    <cfRule type="cellIs" priority="11771" operator="between" dxfId="71">
      <formula>50</formula>
      <formula>75</formula>
    </cfRule>
  </conditionalFormatting>
  <conditionalFormatting sqref="AR14:AS14 AR370:AS372 AR375:AS379 AS9:AS13 AS15:AS54 AS67 AS79:AS89 AS92:AS98 AS101:AS110 AS114:AS120 AS123:AS156 AS159:AS163 AS167:AS176 AS169:AT170 AS179:AS187 AS190:AS195 AS199:AS201 AS204:AS210 AS213:AS218 AS221:AS227 AS231:AS243 AS247:AS257 AS254:AT254 AS260:AS267 AS271:AS275 AS278:AS285 AS288:AS290 AS294:AS296 AS299:AS303 AS306:AS320 AS323:AS336 AS338:AS350 AS352 AS353:AT353 AS354:AS366 AS382:AS397 AS400:AS425 AS428:AS435 AS438:AS449 AS455:AS458 AS461:AS465 AS469:AS475 AS478:AS481 AS484 AS487:AS489">
    <cfRule type="cellIs" priority="13840" operator="lessThan" dxfId="36">
      <formula>0</formula>
    </cfRule>
    <cfRule type="cellIs" priority="13839" operator="between" dxfId="7">
      <formula>0.01</formula>
      <formula>1</formula>
    </cfRule>
    <cfRule type="cellIs" priority="13838" operator="greaterThan" dxfId="137">
      <formula>2</formula>
    </cfRule>
  </conditionalFormatting>
  <conditionalFormatting sqref="AR14:AS14 AR370:AS372 AR375:AS379 AS10:AS13 AS15:AS54 AS67 AS79:AS89 AS92:AS98 AS101:AS103 AS106:AT106 AS107:AS110 AS114:AS120 AS123:AS156 AS159:AS163 AS167:AS176 AS169:AT169 AS179:AS187 AS190:AS195 AS199:AS201 AS204:AS205 AS207:AS210 AS213:AS218 AS221:AS227 AS231:AS243 AS247:AS257 AS254:AT254 AS260:AS267 AS271:AS275 AS278:AS285 AS288:AS290 AS294:AS296 AS299:AS303 AS306:AS320 AS323:AS336 AS338:AS350 AS352 AS353:AT353 AS354:AS366 AS382:AS397 AS400:AS425 AS428:AS435 AS438:AS449 AS455:AS458 AS461:AS465 AS469:AS475 AS478:AS481 AS484 AS487:AS489 AS507:AT507">
    <cfRule type="cellIs" priority="13818" operator="between" dxfId="7">
      <formula>0.1</formula>
      <formula>1</formula>
    </cfRule>
    <cfRule type="cellIs" priority="13817" operator="greaterThan" dxfId="137">
      <formula>2</formula>
    </cfRule>
    <cfRule type="cellIs" priority="13819" operator="lessThan" dxfId="36">
      <formula>0</formula>
    </cfRule>
  </conditionalFormatting>
  <conditionalFormatting sqref="AS394 AU22 AV14:AW14 AV370:AW372 AV375:AW379 AW10:AW13 AW15:AW54 AW67 AW79:AW89 AW92:AW98 AW101:AW103 AW106:AX106 AW107:AW110 AW114:AW120 AW123:AW156 AW159:AW163 AW167:AW176 AW169:AX169 AW179:AW187 AW190:AW195 AW199:AW201 AW204:AW205 AW207:AW210 AW213:AW218 AW221:AW227 AW231:AW243 AW247:AW257 AW254:AX254 AW260:AW267 AW271:AW275 AW278:AW285 AW288:AW290 AW294:AW296 AW299:AW303 AW306:AW320 AW323:AW328 AW332:AW336 AW339:AW350 AW353:AX353 AW354:AW357 AW360:AW366 AW382:AW397 AW400:AW425 AW428:AW435 AW438:AW449 AW455:AW458 AW461:AW465 AW469:AW475 AW478:AW481 AW484 AW487:AW489 AW507:AX507">
    <cfRule type="cellIs" priority="13811" operator="between" dxfId="7">
      <formula>0</formula>
      <formula>1</formula>
    </cfRule>
  </conditionalFormatting>
  <conditionalFormatting sqref="AS353:AX353 AT14:AW14 AT370:AW372 AT375:AW379 AU9:AU13 AU15:AU54 AU67 AU79:AU89 AU92:AU98 AU101:AU110 AU106:AX106 AU114:AU120 AU123:AU156 AU159:AU163 AU167:AU176 AU169:AX169 AU179:AU187 AU190:AU195 AU199:AU201 AU204:AU210 AU213:AU218 AU221:AU227 AU231:AU243 AU247:AU257 AU254:AX254 AU260:AU267 AU271:AU275 AU278:AU285 AU288:AU290 AU294:AU296 AU299:AU303 AU306:AU320 AU323:AU328 AU332:AU336 AU339:AU350 AU354:AU357 AU360:AU366 AU382:AU397 AU400:AU425 AU428:AU435 AU438:AU449 AU455:AU458 AU461:AU465 AU469:AU475 AU478:AU481 AU484 AU487:AU489 AU507:AX507 AW10:AW13 AW15:AW54 AW67 AW79:AW89 AW92:AW98 AW101:AW110 AW114:AW120 AW123:AW156 AW159:AW163 AW167:AW176 AW179:AW187 AW190:AW195 AW199:AW201 AW204:AW210 AW213:AW218 AW221:AW227 AW231:AW243 AW247:AW257 AW260:AW267 AW271:AW275 AW278:AW285 AW288:AW290 AW294:AW296 AW299:AW303 AW306:AW320 AW323:AW328 AW332:AW336 AW339:AW350 AW354:AW357 AW360:AW366 AW382:AW397 AW400:AW425 AW428:AW435 AW438:AW449 AW455:AW458 AW461:AW465 AW469:AW475 AW478:AW481 AW484 AW487:AW489">
    <cfRule type="cellIs" priority="13862" operator="lessThan" dxfId="36">
      <formula>0</formula>
    </cfRule>
    <cfRule type="cellIs" priority="13861" operator="greaterThan" dxfId="137">
      <formula>25</formula>
    </cfRule>
    <cfRule type="cellIs" priority="13860" operator="lessThan" dxfId="7">
      <formula>12</formula>
    </cfRule>
  </conditionalFormatting>
  <conditionalFormatting sqref="AS353:AX353 AT14:AW14 AT370:AW372 AT375:AW379 AU10:AU13 AU15:AU54 AU67 AU79:AU89 AU92:AU98 AU101:AU103 AU106:AX106 AU107:AU110 AU114:AU120 AU123:AU156 AU159:AU163 AU167:AU176 AU169:AX169 AU179:AU187 AU190:AU195 AU199:AU201 AU204:AU205 AU207:AU210 AU213:AU218 AU221:AU227 AU231:AU243 AU247:AU257 AU254:AX254 AU260:AU267 AU271:AU275 AU278:AU285 AU288:AU290 AU294:AU296 AU299:AU303 AU306:AU320 AU323:AU328 AU332:AU336 AU339:AU350 AU354:AU357 AU360:AU366 AU382:AU397 AU400:AU425 AU428:AU435 AU438:AU449 AU455:AU458 AU461:AU465 AU469:AU475 AU478:AU481 AU484 AU487:AU489 AU507:AX507 AW10:AW13 AW15:AW54 AW67 AW79:AW89 AW92:AW98 AW101:AW103 AW107:AW110 AW114:AW120 AW123:AW156 AW159:AW163 AW167:AW176 AW179:AW187 AW190:AW195 AW199:AW201 AW204:AW205 AW207:AW210 AW213:AW218 AW221:AW227 AW231:AW243 AW247:AW257 AW260:AW267 AW271:AW275 AW278:AW285 AW288:AW290 AW294:AW296 AW299:AW303 AW306:AW320 AW323:AW328 AW332:AW336 AW339:AW350 AW354:AW357 AW360:AW366 AW382:AW397 AW400:AW425 AW428:AW435 AW438:AW449 AW455:AW458 AW461:AW465 AW469:AW475 AW478:AW481 AW484 AW487:AW489">
    <cfRule type="cellIs" priority="13820" operator="greaterThan" dxfId="137">
      <formula>15</formula>
    </cfRule>
    <cfRule type="cellIs" priority="13822" operator="lessThan" dxfId="36">
      <formula>0</formula>
    </cfRule>
    <cfRule type="cellIs" priority="13821" operator="between" dxfId="7">
      <formula>10</formula>
      <formula>15</formula>
    </cfRule>
  </conditionalFormatting>
  <conditionalFormatting sqref="AT14:AW14 AT370:AW372 AT375:AW379 AU9:AU13 AU15:AU44 AU46:AU54 AU67 AU79:AU89 AU92:AU98 AU101:AU110 AU114:AU120 AU123:AU156 AU159:AU163 AU167:AU176 AU169:AX170 AU179:AU187 AU190:AU195 AU199:AU201 AU204:AU210 AU213:AU218 AU221:AU227 AU231:AU243 AU247:AU248 AU250:AU257 AU254:AX254 AU260:AU267 AU271:AU275 AU278:AU285 AU288:AU290 AU294:AU296 AU299:AU303 AU306:AU320 AU323:AU328 AU332:AU336 AU339:AU350 AU353:AX353 AU354:AU357 AU360:AU366 AU382:AU397 AU400:AU418 AU420:AU425 AU428:AU435 AU438:AU443 AU445:AU449 AU455:AU458 AU461:AU465 AU469:AU475 AU478:AU481 AU484 AU487:AU489 AW9:AW13 AW15:AW44 AW46:AW54 AW67 AW79:AW89 AW92:AW98 AW101:AW110 AW114:AW120 AW123:AW156 AW159:AW163 AW167:AW176 AW179:AW187 AW190:AW195 AW199:AW201 AW204:AW210 AW213:AW218 AW221:AW227 AW231:AW243 AW247:AW248 AW250:AW257 AW260:AW267 AW271:AW275 AW278:AW285 AW288:AW290 AW294:AW296 AW299:AW303 AW306:AW320 AW323:AW328 AW332:AW336 AW339:AW350 AW354:AW357 AW360:AW366 AW382:AW397 AW400:AW418 AW420:AW425 AW428:AW435 AW438:AW443 AW445:AW449 AW455:AW458 AW461:AW465 AW469:AW475 AW478:AW481 AW484 AW487:AW489">
    <cfRule type="cellIs" priority="13841" operator="between" dxfId="7">
      <formula>10</formula>
      <formula>15</formula>
    </cfRule>
    <cfRule type="cellIs" priority="13842" operator="lessThan" dxfId="36">
      <formula>0</formula>
    </cfRule>
  </conditionalFormatting>
  <conditionalFormatting sqref="AT14:AW14 AT370:AW372 AT375:AW379 AU9:AU13 AU15:AU54 AU67 AU79:AU89 AU92:AU98 AU101:AU110 AU114:AU120 AU123:AU156 AU159:AU163 AU167:AU176 AU169:AX170 AU179:AU187 AU190:AU195 AU199:AU201 AU204:AU210 AU213:AU218 AU221:AU227 AU231:AU243 AU247:AU248 AU250:AU257 AU254:AX254 AU260:AU267 AU271:AU275 AU278:AU285 AU288:AU290 AU294:AU296 AU299:AU303 AU306:AU320 AU323:AU328 AU332:AU336 AU339:AU350 AU353:AX353 AU354:AU357 AU360:AU366 AU382:AU397 AU400:AU418 AU420:AU425 AU428:AU435 AU438:AU443 AU445:AU449 AU455:AU458 AU461:AU465 AU469:AU475 AU478:AU481 AU484 AU487:AU489 AW9:AW13 AW15:AW54 AW67 AW79:AW89 AW92:AW98 AW101:AW110 AW114:AW120 AW123:AW156 AW159:AW163 AW167:AW176 AW179:AW187 AW190:AW195 AW199:AW201 AW204:AW210 AW213:AW218 AW221:AW227 AW231:AW243 AW247:AW248 AW250:AW257 AW260:AW267 AW271:AW275 AW278:AW285 AW288:AW290 AW294:AW296 AW299:AW303 AW306:AW320 AW323:AW328 AW332:AW336 AW339:AW350 AW354:AW357 AW360:AW366 AW382:AW397 AW400:AW418 AW420:AW425 AW428:AW435 AW438:AW443 AW445:AW449 AW455:AW458 AW461:AW465 AW469:AW475 AW478:AW481 AW484 AW487:AW489">
    <cfRule type="cellIs" priority="13863" operator="lessThan" dxfId="36">
      <formula>0</formula>
    </cfRule>
    <cfRule type="cellIs" priority="13864" operator="greaterThan" dxfId="137">
      <formula>25</formula>
    </cfRule>
    <cfRule type="cellIs" priority="13865" operator="lessThan" dxfId="137">
      <formula>0</formula>
    </cfRule>
    <cfRule type="cellIs" priority="13866" operator="lessThan" dxfId="7">
      <formula>12</formula>
    </cfRule>
    <cfRule type="cellIs" priority="13867" operator="greaterThan" dxfId="36">
      <formula>25</formula>
    </cfRule>
  </conditionalFormatting>
  <conditionalFormatting sqref="AT14:AW14 AT370:AW372 AT375:AW379 AU10:AU13 AU15:AU44 AU46:AU54 AU67 AU79:AU89 AU92:AU98 AU101:AU110 AU114:AU120 AU123:AU156 AU159:AU163 AU167:AU176 AU179:AU187 AU190:AU195 AU199:AU201 AU204:AU210 AU213:AU218 AU221:AU227 AU231:AU243 AU247:AU248 AU250:AU257 AU254:AX254 AU260:AU267 AU271:AU275 AU278:AU285 AU288:AU290 AU294:AU296 AU299:AU303 AU306:AU320 AU323:AU328 AU332:AU336 AU339:AU350 AU354:AU357 AU360:AU366 AU382:AU397 AU400:AU418 AU420:AU425 AU428:AU435 AU438:AU443 AU445:AU449 AU455:AU458 AU461:AU465 AU469:AU475 AU478:AU481 AU484 AU487:AU489 AW10:AW13 AW15:AW44 AW46:AW54 AW67 AW79:AW89 AW92:AW98 AW101:AW110 AW114:AW120 AW123:AW156 AW159:AW163 AW167:AW176 AW179:AW187 AW190:AW195 AW199:AW201 AW204:AW210 AW213:AW218 AW221:AW227 AW231:AW243 AW247:AW248 AW250:AW257 AW260:AW267 AW271:AW275 AW278:AW285 AW288:AW290 AW294:AW296 AW299:AW303 AW306:AW320 AW323:AW328 AW332:AW336 AW339:AW350 AW353:AX353 AW354:AW357 AW360:AW366 AW382:AW397 AW400:AW418 AW420:AW425 AW428:AW435 AW438:AW443 AW445:AW449 AW455:AW458 AW461:AW465 AW469:AW475 AW478:AW481 AW484 AW487:AW489 AZ14:BA14 AZ370:BA372 AZ375:BA379 BA8:BA13 BA15:BA54 BA56 BA67 BA79:BA89 BA92:BA98 BA101:BA110 BA114:BA120 BA123:BA156 BA159:BA163 BA167:BA176 BA179:BA187 BA190:BA195 BA199:BA201 BA204:BA210 BA213:BA218 BA221:BA227 BA231:BA243 BA247:BA257 BA260:BA267 BA271:BA275 BA278:BA285 BA288:BA290 BA294:BA296 BA299:BA303 BA306:BA320 BA323:BA328 BA332:BA336 BA339:BA350 BA353:BB353 BA354:BA357 BA360:BA366 BA382:BA397 BA394:BB394 BA400:BA425 BA428:BA435 BA438:BA449 BA455:BA458 BA461:BA465 BA469:BA475 BA478:BA481 BA484 BA487:BA489 BA507 BB8 BB57:BB64 BB106 BB507:BB508 BE14:BF14 BE370:BF372 BE375:BF379 BF8:BF13 BF15:BF54 BF56 BF67 BF79:BF89 BF92:BF98 BF101:BF110 BF106:BG106 BF114:BF120 BF123:BF156 BF159:BF163 BF167:BF176 BF169:BG170 BF179:BF187 BF190:BF195 BF199:BF201 BF204:BF210 BF213:BF218 BF221:BF227 BF231:BF243 BF247:BF257 BF254:BG254 BF260:BF267 BF271:BF275 BF278:BF285 BF288:BF290 BF294:BF296 BF299:BF303 BF306:BF320 BF323:BF328 BF332:BF336 BF339:BF350 BF353:BG353 BF354:BF357 BF360:BF366 BF382:BF397 BF400:BF425 BF428:BF435 BF438:BF449 BF455:BF458 BF461:BF465 BF469:BF475 BF478:BF481 BF484 BF487:BF489 BF491:BG491 BF507:BG507 BG8 BG57:BG64 CA491:CD491">
    <cfRule type="cellIs" priority="13872" operator="lessThan" dxfId="36">
      <formula>0</formula>
    </cfRule>
  </conditionalFormatting>
  <conditionalFormatting sqref="AU22 AV14:AW14 AV370:AW372 AV375:AW379 AW9:AW13 AW15:AW44 AW46:AW54 AW67 AW79:AW89 AW92:AW98 AW101:AW110 AW114:AW120 AW123:AW156 AW159:AW163 AW167:AW176 AW169:AX170 AW179:AW187 AW190:AW195 AW199:AW201 AW204:AW210 AW213:AW218 AW221:AW227 AW231:AW243 AW247:AW248 AW250:AW257 AW254:AX254 AW260:AW267 AW271:AW275 AW278:AW285 AW288:AW290 AW294:AW296 AW299:AW303 AW306:AW320 AW323:AW328 AW332:AW336 AW339:AW350 AW353:AX353 AW354:AW357 AW360:AW366 AW382:AW397 AW400:AW418 AW420:AW425 AW428:AW435 AW438:AW443 AW445:AW449 AW455:AW458 AW461:AW465 AW469:AW475 AW478:AW481 AW484 AW487:AW489">
    <cfRule type="cellIs" priority="13834" operator="between" dxfId="7">
      <formula>0</formula>
      <formula>1</formula>
    </cfRule>
    <cfRule type="cellIs" priority="13837" operator="lessThan" dxfId="7">
      <formula>1</formula>
    </cfRule>
    <cfRule type="cellIs" priority="13836" operator="greaterThan" dxfId="137">
      <formula>1</formula>
    </cfRule>
    <cfRule type="cellIs" priority="13835" operator="lessThan" dxfId="36">
      <formula>0</formula>
    </cfRule>
    <cfRule type="cellIs" priority="13833" operator="greaterThan" dxfId="137">
      <formula>1</formula>
    </cfRule>
  </conditionalFormatting>
  <conditionalFormatting sqref="AU22 AV14:AW14 AV370:AW372 AV375:AW379 AW10:AW13 AW15:AW54 AW67 AW79:AW89 AW92:AW98 AW101:AW103 AW106:AX106 AW107:AW110 AW114:AW120 AW123:AW156 AW159:AW163 AW167:AW176 AW169:AX169 AW179:AW187 AW190:AW195 AW199:AW201 AW204:AW205 AW207:AW210 AW213:AW218 AW221:AW227 AW231:AW243 AW247:AW257 AW254:AX254 AW260:AW267 AW271:AW275 AW278:AW285 AW288:AW290 AW294:AW296 AW299:AW303 AW306:AW320 AW323:AW328 AW332:AW336 AW339:AW350 AW353:AX353 AW354:AW357 AW360:AW366 AW382:AW397 AW400:AW425 AW428:AW435 AW438:AW449 AW455:AW458 AW461:AW465 AW469:AW475 AW478:AW481 AW484 AW487:AW489 AW507:AX507">
    <cfRule type="cellIs" priority="13816" operator="greaterThan" dxfId="137">
      <formula>1</formula>
    </cfRule>
    <cfRule type="cellIs" priority="13815" operator="lessThan" dxfId="7">
      <formula>1</formula>
    </cfRule>
    <cfRule type="cellIs" priority="13814" operator="lessThan" dxfId="36">
      <formula>1</formula>
    </cfRule>
    <cfRule type="cellIs" priority="13813" operator="between" dxfId="7">
      <formula>0</formula>
      <formula>1</formula>
    </cfRule>
    <cfRule type="cellIs" priority="13812" operator="lessThan" dxfId="36">
      <formula>0</formula>
    </cfRule>
  </conditionalFormatting>
  <conditionalFormatting sqref="AX14 AX370:AY372 AX375:AX379 AY8:AZ8 AY18:AY20 AY28 AY67 AY87:AY89 AY96:AY98 AY108:AY110 AY118:AY120 AY132:AY133 AY136 AY138 AY141 AY152:AY156 AY162:AY163 AY174:AY176 AY182:AY187 AY194:AY195 AY200:AY201 AY208:AY210 AY216:AY218 AY226:AZ227 AY241:AY243 AY255:AY257 AY265:AY267 AY273:AY275 AY281:AY285 AY288:AY290 AY294:AY296 AY301:AY303 AY307 AY318:AY320 AY326:AY328 AY334:AY336 AY348:AY350 AY355:AY357 AY364:AY366 AY377:AY379 AY395:AY397 AY423:AY425 AY433:AY435 AY447:AY449 AY456:AY458 AY463:AY465 AY473:AY475 AY479:AY481 AY484 AY487:AY489 AY491:AZ507 AZ54 AZ106 AZ168:AZ170 AZ193:AZ195 AZ224 AZ254 AZ260 AZ317 AZ323 AZ353:AZ354 AZ376 AZ478">
    <cfRule type="cellIs" priority="12923" operator="greaterThan" dxfId="132">
      <formula>9.99</formula>
    </cfRule>
  </conditionalFormatting>
  <conditionalFormatting sqref="AX14 AX370:AY372 AX375:AX379 AY8:AZ8 AY18:AY20 AY28 AY67 AY87:AY89 AY96:AY98 AY108:AY110 AY118:AY120 AY132:AY133 AY136 AY138 AY141 AY152:AY156 AY162:AY163 AY174:AY176 AY182:AY187 AY194:AY195 AY200:AY201 AY208:AY210 AY216:AY218 AY226:AZ227 AY241:AY243 AY255:AY257 AY265:AY267 AY273:AY275 AY281:AY285 AY288:AY290 AY294:AY296 AY301:AY303 AY307 AY318:AY320 AY326:AY328 AY334:AY336 AY348:AY350 AY355:AY357 AY364:AY366 AY377:AY379 AY395:AY397 AY423:AY425 AY433:AY435 AY447:AY449 AY456:AY458 AY463:AY465 AY473:AY475 AY479:AY481 AY484 AY487:AY489 AY491:AZ507 AZ54 AZ168:AZ170 AZ193:AZ195 AZ224 AZ254 AZ260 AZ317 AZ323 AZ353:AZ354 AZ376 AZ478">
    <cfRule type="cellIs" priority="12924" operator="between" dxfId="107">
      <formula>4.99</formula>
      <formula>10</formula>
    </cfRule>
    <cfRule type="cellIs" priority="12926" operator="between" dxfId="0">
      <formula>0.99</formula>
      <formula>3</formula>
    </cfRule>
    <cfRule type="cellIs" priority="12925" operator="between" dxfId="71">
      <formula>2.99</formula>
      <formula>5</formula>
    </cfRule>
    <cfRule type="cellIs" priority="12927" operator="between" dxfId="85">
      <formula>0.99</formula>
      <formula>1</formula>
    </cfRule>
    <cfRule type="cellIs" priority="12928" operator="lessThan" dxfId="83">
      <formula>0</formula>
    </cfRule>
  </conditionalFormatting>
  <conditionalFormatting sqref="AZ106">
    <cfRule type="cellIs" priority="12535" operator="between" dxfId="126">
      <formula>2.99</formula>
      <formula>5</formula>
    </cfRule>
    <cfRule type="cellIs" priority="12534" operator="between" dxfId="36">
      <formula>4.99</formula>
      <formula>10</formula>
    </cfRule>
    <cfRule type="cellIs" priority="12536" operator="between" dxfId="0">
      <formula>0.99</formula>
      <formula>3</formula>
    </cfRule>
    <cfRule type="cellIs" priority="12537" operator="between" dxfId="85">
      <formula>0</formula>
      <formula>1</formula>
    </cfRule>
    <cfRule type="cellIs" priority="12538" operator="lessThan" dxfId="83">
      <formula>1</formula>
    </cfRule>
    <cfRule type="cellIs" priority="12533" operator="greaterThan" dxfId="121">
      <formula>9.99</formula>
    </cfRule>
  </conditionalFormatting>
  <conditionalFormatting sqref="AZ14:BA14 AZ370:BA372 AZ375:BA379 BA8:BA13 BA15:BA54 BA56 BA67 BA79:BA89 BA92:BA98 BA101:BA110 BA114:BA120 BA123:BA156 BA159:BA163 BA167:BA176 BA179:BA187 BA190:BA195 BA199:BA201 BA204:BA210 BA213:BA218 BA221:BA227 BA231:BA243 BA247:BA257 BA260:BA267 BA271:BA275 BA278:BA285 BA288:BA290 BA294:BA296 BA299:BA303 BA306:BA320 BA323:BA328 BA332:BA336 BA339:BA350 BA353:BB353 BA354:BA357 BA360:BA366 BA382:BA397 BA394:BB394 BA400:BA425 BA428:BA435 BA438:BA449 BA455:BA458 BA461:BA465 BA469:BA475 BA478:BA481 BA484 BA487:BA489 BA507 BB8 BB57:BB64 BB106 BB507:BB508 BE14:BF14 BE370:BF372 BE375:BF379 BF8:BF13 BF15:BF54 BF56 BF67 BF79:BF89 BF92:BF98 BF101:BF110 BF106:BG106 BF114:BF120 BF123:BF156 BF159:BF163 BF167:BF176 BF169:BG170 BF179:BF187 BF190:BF195 BF199:BF201 BF204:BF210 BF213:BF218 BF221:BF227 BF231:BF243 BF247:BF257 BF254:BG254 BF260:BF267 BF271:BF275 BF278:BF285 BF288:BF290 BF294:BF296 BF299:BF303 BF306:BF320 BF323:BF328 BF332:BF336 BF339:BF350 BF353:BG353 BF354:BF357 BF360:BF366 BF382:BF397 BF400:BF425 BF428:BF435 BF438:BF449 BF455:BF458 BF461:BF465 BF469:BF475 BF478:BF481 BF484 BF487:BF489 BF491:BG491 BF507:BG507 BG8 BG57:BG64 CA491:CD491">
    <cfRule type="cellIs" priority="13870" operator="greaterThan" dxfId="7">
      <formula>0</formula>
    </cfRule>
    <cfRule type="cellIs" priority="13871" operator="lessThan" dxfId="119">
      <formula>0.4686</formula>
    </cfRule>
  </conditionalFormatting>
  <conditionalFormatting sqref="BE14:BF14 BE370:BF372 BE375:BF379 BF8:BF13 BF15:BF54 BF67 BF79:BF89 BF92:BF98 BF101:BF110 BF106:BG106 BF114:BF120 BF123:BF156 BF159:BF163 BF167:BF176 BF169:BG170 BF179:BF187 BF190:BF195 BF199:BF201 BF204:BF210 BF213:BF218 BF221:BF227 BF231:BF243 BF247:BF257 BF254:BG254 BF260:BF267 BF271:BF275 BF278:BF285 BF288:BF290 BF294:BF296 BF299:BF303 BF306:BF320 BF323:BF328 BF332:BF336 BF339:BF350 BF353:BG353 BF354:BF357 BF360:BF366 BF382:BF397 BF400:BF425 BF428:BF435 BF438:BF449 BF455:BF458 BF461:BF465 BF469:BF475 BF478:BF481 BF484 BF487:BF489 BF491:BG491 BF507:BG507 BG8 CB491:CD491">
    <cfRule type="cellIs" priority="13868" operator="greaterThan" dxfId="7">
      <formula>0</formula>
    </cfRule>
    <cfRule type="cellIs" priority="13869" operator="lessThan" dxfId="36">
      <formula>0</formula>
    </cfRule>
  </conditionalFormatting>
  <conditionalFormatting sqref="BG14:BH14 BG370:BH372 BG375:BH379 BH8:BH13 BH15:BH54 BH56 BH67:BI67 BH79:BH89 BH92:BH98 BH101:BH110 BH114:BH120 BH123:BH156 BH159:BH163 BH167:BH176 BH179:BH187 BH190:BH195 BH199:BH201 BH204:BH210 BH213:BH218 BH221:BH227 BH231:BH243 BH247:BH257 BH260:BH267 BH271:BH275 BH278:BH285 BH288:BH290 BH294:BH296 BH299:BH303 BH306:BH320 BH323:BH328 BH332:BH336 BH339:BH350 BH353:BH357 BH360:BH366 BH382:BH397 BH400:BH425 BH428:BH435 BH438:BH449 BH455:BH458 BH461:BH465 BH469:BH475 BH478:BH481 BH484 BH487:BH489 BH507 BI8:BJ8 BJ106 BJ353 BJ507 BK56 BN56">
    <cfRule type="cellIs" priority="12961" operator="equal" dxfId="85">
      <formula>-3</formula>
    </cfRule>
  </conditionalFormatting>
  <conditionalFormatting sqref="BG14:BH14 BG370:BH372 BG375:BH379 BH9:BH13 BH15:BH54 BH56 BH67:BI67 BH79:BH89 BH92:BH98 BH101:BH110 BH114:BH120 BH123:BH156 BH159:BH163 BH167:BH176 BH179:BH187 BH190:BH195 BH199:BH201 BH204:BH210 BH213:BH218 BH221:BH227 BH231:BH243 BH247:BH257 BH260:BH267 BH271:BH275 BH278:BH285 BH288:BH290 BH294:BH296 BH299:BH303 BH306:BH320 BH323:BH328 BH332:BH336 BH339:BH350 BH353:BH357 BH360:BH366 BH382:BH397 BH400:BH425 BH428:BH435 BH438:BH449 BH455:BH458 BH461:BH465 BH469:BH475 BH478:BH481 BH484 BH487:BH489 BH507 BJ106 BJ353 BJ507 BK56 BN56">
    <cfRule type="cellIs" priority="13025" operator="lessThan" dxfId="85">
      <formula>-3</formula>
    </cfRule>
    <cfRule type="cellIs" priority="13026" operator="between" dxfId="0">
      <formula>-2</formula>
      <formula>3</formula>
    </cfRule>
    <cfRule type="cellIs" priority="13027" operator="between" dxfId="94">
      <formula>3</formula>
      <formula>4</formula>
    </cfRule>
    <cfRule type="cellIs" priority="13028" operator="between" dxfId="95">
      <formula>4</formula>
      <formula>5</formula>
    </cfRule>
    <cfRule type="cellIs" priority="13029" operator="greaterThan" dxfId="111">
      <formula>5</formula>
    </cfRule>
  </conditionalFormatting>
  <conditionalFormatting sqref="BJ370:BK372 BJ375:BK379 BK9:BK54 BK56 BK67:BL67 BK79:BK89 BK92:BK98 BK101:BK110 BK114:BK120 BK123:BK156 BK159:BK163 BK167:BK176 BK179:BK187 BK190:BK195 BK199:BK201 BK204:BK210 BK213:BK218 BK221:BK227 BK231:BK243 BK247:BK257 BK260:BK267 BK271:BK275 BK278:BK285 BK288:BK290 BK294:BK296 BK299:BK303 BK306:BK320 BK323:BK328 BK332:BK336 BK339:BK350 BK353:BN353 BK354:BK357 BK360:BK366 BK382:BK397 BK400:BK425 BK428:BK435 BK438:BK449 BK455:BK458 BK461:BK465 BK469:BK475 BK478:BK481 BK484 BK487:BK489 BK507:BQ507 BN106:BQ106 BN169:BN170 BN254 BN394 BP169:BQ170 BP254:BQ254 BQ353 BQ394">
    <cfRule type="cellIs" priority="13022" operator="greaterThan" dxfId="85">
      <formula>20</formula>
    </cfRule>
    <cfRule type="cellIs" priority="13021" operator="between" dxfId="0">
      <formula>10</formula>
      <formula>20</formula>
    </cfRule>
    <cfRule type="cellIs" priority="13020" operator="between" dxfId="72">
      <formula>0</formula>
      <formula>10</formula>
    </cfRule>
    <cfRule type="cellIs" priority="13019" operator="between" dxfId="107">
      <formula>0</formula>
      <formula>-10</formula>
    </cfRule>
    <cfRule type="cellIs" priority="13018" operator="between" dxfId="70">
      <formula>-10</formula>
      <formula>-20</formula>
    </cfRule>
    <cfRule type="cellIs" priority="13017" operator="lessThan" dxfId="83">
      <formula>-20</formula>
    </cfRule>
  </conditionalFormatting>
  <conditionalFormatting sqref="BM370:BN372 BM375:BN379 BN9:BN54 BN56 BN67:BO67 BN79:BN89 BN92:BN98 BN101:BN110 BN114:BN120 BN123:BN156 BN159:BN163 BN167:BN176 BN179:BN187 BN190:BN195 BN199:BN201 BN204:BN210 BN213:BN218 BN221:BN227 BN231:BN243 BN247:BN257 BN260:BN267 BN271:BN275 BN278:BN285 BN288:BN290 BN294:BN296 BN299:BN303 BN306:BN320 BN323:BN328 BN332:BN336 BN339:BN350 BN354:BN357 BN360:BN366 BN382:BN397 BN400:BN425 BN428:BN435 BN438:BN449 BN455:BN458 BN461:BN465 BN469:BN475 BN478:BN481 BN484 BN487:BN489">
    <cfRule type="cellIs" priority="8611" operator="lessThan" dxfId="85">
      <formula>20</formula>
    </cfRule>
    <cfRule type="cellIs" priority="8618" operator="greaterThan" dxfId="83">
      <formula>80</formula>
    </cfRule>
    <cfRule type="cellIs" priority="8612" operator="between" dxfId="0">
      <formula>20</formula>
      <formula>30</formula>
    </cfRule>
    <cfRule type="cellIs" priority="8613" operator="between" dxfId="101">
      <formula>30</formula>
      <formula>40</formula>
    </cfRule>
    <cfRule type="cellIs" priority="8614" operator="between" dxfId="100">
      <formula>40</formula>
      <formula>50</formula>
    </cfRule>
    <cfRule type="cellIs" priority="8615" operator="between" dxfId="94">
      <formula>50</formula>
      <formula>60</formula>
    </cfRule>
    <cfRule type="cellIs" priority="8616" operator="between" dxfId="95">
      <formula>60</formula>
      <formula>70</formula>
    </cfRule>
    <cfRule type="cellIs" priority="8617" operator="between" dxfId="97">
      <formula>70</formula>
      <formula>80</formula>
    </cfRule>
  </conditionalFormatting>
  <conditionalFormatting sqref="BP370:BQ372 BP375:BQ379 BQ9:BQ67 BQ79:BQ89 BQ92:BQ98 BQ101:BQ110 BQ114:BQ120 BQ123:BQ156 BQ159:BQ163 BQ167:BQ176 BQ179:BQ187 BQ190:BQ195 BQ199:BQ201 BQ204:BQ210 BQ213:BQ218 BQ221:BQ227 BQ231:BQ243 BQ247:BQ257 BQ260:BQ267 BQ271:BQ275 BQ278:BQ285 BQ288:BQ290 BQ294:BQ296 BQ299:BQ303 BQ306:BQ320 BQ323:BQ328 BQ332:BQ336 BQ339:BQ350 BQ354:BQ357 BQ360:BQ366 BQ382:BQ397 BQ400:BQ425 BQ428:BQ435 BQ438:BQ449 BQ455:BQ458 BQ461:BQ465 BQ469:BQ475 BQ478:BQ481 BQ484 BQ487:BQ489 BR1:BY2 BU14:BZ14 BU370:BZ372 BU375:BZ379 BV8:BX13 BV15:BX54 BV67:BX67 BV79:BX89 BV92:BX98 BV101:BX110 BV106:BZ106 BV114:BX120 BV123:BX156 BV159:BX163 BV167:BX176 BV169:BZ170 BV179:BX187 BV190:BX195 BV199:BX201 BV204:BX210 BV213:BX218 BV221:BX227 BV231:BX243 BV247:BX257 BV254:BZ254 BV260:BX267 BV271:BX275 BV278:BX285 BV288:BX290 BV294:BX296 BV299:BX303 BV306:BX320 BV323:BX328 BV332:BX336 BV339:BX351 BV353:BZ353 BV354:BX357 BV360:BX366 BV382:BX397 BV394:BZ394 BV400:BX425 BV428:BX435 BV438:BX449 BV455:BX458 BV461:BX465 BV469:BX475 BV478:BX481 BV484:BX484 BV487:BX489 BV507:BZ507 BY8 BZ8:BZ13 BZ15:BZ54 BZ67 BZ79:BZ89 BZ92:BZ98 BZ101:BZ110 BZ114:BZ120 BZ123:BZ156 BZ159:BZ163 BZ167:BZ176 BZ179:BZ187 BZ190:BZ195 BZ199:BZ201 BZ204:BZ210 BZ213:BZ218 BZ221:BZ227 BZ231:BZ243 BZ247:BZ257 BZ260:BZ267 BZ271:BZ275 BZ278:BZ285 BZ288:BZ290 BZ294:BZ296 BZ299:BZ303 BZ306:BZ320 BZ323:BZ328 BZ332:BZ336 BZ339:BZ350 BZ354:BZ357 BZ360:BZ366 BZ382:BZ397 BZ400:BZ425 BZ428:BZ435 BZ438:BZ449 BZ455:BZ458 BZ461:BZ465 BZ469:BZ475 BZ478:BZ481 BZ484 BZ487:BZ489">
    <cfRule type="cellIs" priority="13493" operator="equal" dxfId="85">
      <formula>"V Bull"</formula>
    </cfRule>
    <cfRule type="cellIs" priority="13495" operator="equal" dxfId="95">
      <formula>"Neut_"</formula>
    </cfRule>
    <cfRule type="cellIs" priority="13496" operator="equal" dxfId="94">
      <formula>"Neut"</formula>
    </cfRule>
    <cfRule type="cellIs" priority="13497" operator="equal" dxfId="70">
      <formula>"Bear"</formula>
    </cfRule>
    <cfRule type="cellIs" priority="13498" operator="equal" dxfId="83">
      <formula>"V Bear"</formula>
    </cfRule>
    <cfRule type="cellIs" priority="13494" operator="equal" dxfId="0">
      <formula>"Bull"</formula>
    </cfRule>
  </conditionalFormatting>
  <conditionalFormatting sqref="BP370:BQ372 BP375:BQ379 BQ9:BQ67 BQ79:BQ89 BQ92:BQ98 BQ101:BQ110 BQ114:BQ120 BQ123:BQ156 BQ159:BQ163 BQ167:BQ176 BQ179:BQ187 BQ190:BQ195 BQ199:BQ201 BQ204:BQ210 BQ213:BQ218 BQ221:BQ227 BQ231:BQ243 BQ247:BQ257 BQ260:BQ267 BQ271:BQ275 BQ278:BQ285 BQ288:BQ290 BQ294:BQ296 BQ299:BQ303 BQ306:BQ320 BQ323:BQ328 BQ332:BQ336 BQ339:BQ350 BQ354:BQ357 BQ360:BQ366 BQ382:BQ397 BQ400:BQ425 BQ428:BQ435 BQ438:BQ449 BQ455:BQ458 BQ461:BQ465 BQ469:BQ475 BQ478:BQ481 BQ484 BQ487:BQ489 BW14:BZ14 BW370:BZ372 BW375:BZ379 BX8:BX13 BX15:BX54 BX67 BX79:BX89 BX92:BX98 BX101:BX110 BX106:BY106 BX114:BX120 BX123:BX156 BX159:BX163 BX167:BX176 BX169:BZ170 BX179:BX187 BX190:BX195 BX199:BX201 BX204:BX210 BX213:BX218 BX221:BX227 BX231:BX243 BX247:BX257 BX254:BZ254 BX260:BX267 BX271:BX275 BX278:BX285 BX288:BX290 BX294:BX296 BX299:BX303 BX306:BX320 BX323:BX328 BX332:BX336 BX339:BX351 BX353:BZ353 BX354:BX357 BX360:BX366 BX382:BX397 BX394:BZ394 BX400:BX425 BX428:BX435 BX438:BX449 BX455:BX458 BX461:BX465 BX469:BX475 BX478:BX481 BX484 BX487:BX489 BX507:BZ507 BY8 BZ8:BZ13 BZ15:BZ54 BZ67 BZ79:BZ89 BZ92:BZ98 BZ101:BZ110 BZ114:BZ120 BZ123:BZ156 BZ159:BZ163 BZ167:BZ176 BZ179:BZ187 BZ190:BZ195 BZ199:BZ201 BZ204:BZ210 BZ213:BZ218 BZ221:BZ227 BZ231:BZ243 BZ247:BZ248 BZ250:BZ257 BZ260:BZ267 BZ271:BZ275 BZ278:BZ285 BZ288:BZ290 BZ294:BZ296 BZ299:BZ303 BZ306:BZ320 BZ323:BZ328 BZ332:BZ336 BZ339:BZ350 BZ353:BZ357 BZ360:BZ366 BZ382:BZ397 BZ400:BZ425 BZ428:BZ435 BZ438:BZ449 BZ455:BZ458 BZ461:BZ465 BZ469:BZ475 BZ478:BZ481 BZ484 BZ487:BZ489">
    <cfRule type="cellIs" priority="17318" operator="equal" dxfId="70">
      <formula>$BX$1</formula>
    </cfRule>
    <cfRule type="cellIs" priority="17319" operator="equal" dxfId="76">
      <formula>$BV$1</formula>
    </cfRule>
    <cfRule type="cellIs" priority="17320" operator="equal" dxfId="72">
      <formula>$BR$1</formula>
    </cfRule>
  </conditionalFormatting>
  <conditionalFormatting sqref="BQ14:BR14 BQ370:BR372 BQ375:BR379 BR9:BR13 BR15:BR54 BR56:BS56 BR67:BS67 BR79:BR89 BR92:BR98 BR101:BR110 BR114:BR120 BR123:BR156 BR159:BR163 BR167:BR176 BR179:BR187 BR190:BR195 BR199:BR201 BR204:BR210 BR213:BR218 BR221:BR227 BR231:BR243 BR247:BR248 BR250:BR257 BR260:BR267 BR271:BR275 BR278:BR285 BR288:BR290 BR294:BR296 BR299:BR303 BR306:BR320 BR323:BR328 BR332:BR336 BR339:BR350 BR353:BR357 BR360:BR366 BR382:BR397 BR400:BR418 BR420:BR425 BR428:BR435 BR438:BR443 BR445:BR449 BR455:BR458 BR461:BR465 BR469:BR475 BR478:BR481 BR484 BR487:BR489 BU14:BZ14 BU370:BZ372 BU375:BZ379 BV9 BV10:BX13 BV15:BX44 BV45:BV46 BV47:BX47 BV48:BV49 BV50:BX54 BV67:BX67 BV79:BX89 BV92:BX98 BV101:BX103 BV104 BV106:BX110 BV114:BX120 BV123:BX156 BV159:BX163 BV167:BX176 BV179:BX187 BV190:BX195 BV199:BX201 BV204:BX205 BV206:BV210 BV207:BX210 BV213:BX218 BV221:BX227 BV231:BX243 BV247:BX248 BV249 BV250:BX257 BV260:BX267 BV271:BX275 BV278:BX285 BV288:BX290 BV294:BX296 BV299:BX303 BV306:BX320 BV323:BX328 BV332:BX336 BV339:BX351 BV353:BV354 BV354:BX357 BV360:BX366 BV382:BX389 BV390:BV391 BV391:BX397 BV400:BX418 BV419 BV420:BX425 BV428:BX435 BV438:BX443 BV444:BV446 BV445:BX449 BV455:BX458 BV461:BX465 BV469:BX475 BV478:BX481 BV484:BX484 BV487:BX489 BW46:BX46 BW382:BW391 BW410:BW420 BW441:BW446 BX206:BX210 BX444:BX446 BZ9:BZ13 BZ15:BZ47 BZ50:BZ54 BZ67 BZ79:BZ89 BZ92:BZ98 BZ101:BZ103 BZ106:BZ110 BZ114:BZ120 BZ123:BZ156 BZ159:BZ163 BZ167:BZ176 BZ179:BZ187 BZ190:BZ195 BZ199:BZ201 BZ204:BZ210 BZ213:BZ218 BZ221:BZ227 BZ231:BZ243 BZ247:BZ248 BZ250:BZ257 BZ260:BZ267 BZ271:BZ275 BZ278:BZ285 BZ288:BZ290 BZ294:BZ296 BZ299:BZ303 BZ306:BZ320 BZ323:BZ328 BZ332:BZ336 BZ339:BZ350 BZ353:BZ357 BZ360:BZ366 BZ382:BZ389 BZ391:BZ397 BZ400:BZ425 BZ428:BZ435 BZ438:BZ449 BZ455:BZ458 BZ461:BZ465 BZ469:BZ475 BZ478:BZ481 BZ484 BZ487:BZ489">
    <cfRule type="cellIs" priority="13831" operator="equal" dxfId="7">
      <formula>"Y"</formula>
    </cfRule>
    <cfRule type="cellIs" priority="13832" operator="equal" dxfId="36">
      <formula>"N"</formula>
    </cfRule>
  </conditionalFormatting>
  <conditionalFormatting sqref="BQ14:BR14 BQ370:BR372 BQ375:BR379 BR9:BR13 BR15:BR54 BR56:BS56 BR67:BS67 BR79:BR89 BR92:BR98 BR101:BR110 BR114:BR120 BR123:BR156 BR159:BR163 BR167:BR176 BR179:BR187 BR190:BR195 BR199:BR201 BR204:BR210 BR213:BR218 BR221:BR227 BR231:BR243 BR247:BR257 BR260:BR267 BR271:BR275 BR278:BR285 BR288:BR290 BR294:BR296 BR299:BR303 BR306:BR320 BR323:BR328 BR332:BR336 BR339:BR350 BR353:BR357 BR360:BR366 BR382:BR397 BR400:BR425 BR428:BR435 BR438:BR449 BR455:BR458 BR461:BR465 BR469:BR475 BR478:BR481 BR484 BR487:BR489 BR507">
    <cfRule type="cellIs" priority="13016" operator="greaterThan" dxfId="85">
      <formula>-7</formula>
    </cfRule>
    <cfRule type="cellIs" priority="13015" operator="between" dxfId="0">
      <formula>0.5</formula>
      <formula>0.7</formula>
    </cfRule>
    <cfRule type="cellIs" priority="13014" operator="lessThan" dxfId="83">
      <formula>0.3</formula>
    </cfRule>
    <cfRule type="cellIs" priority="13013" operator="between" dxfId="70">
      <formula>0.5</formula>
      <formula>0.3</formula>
    </cfRule>
  </conditionalFormatting>
  <conditionalFormatting sqref="BQ14:BR14 BQ370:BR372 BQ375:BR379 BR10:BR13 BR15:BR54 BR56:BS56 BR67:BS67 BR79:BR89 BR92:BR98 BR101:BR103 BR106:BR110 BR114:BR120 BR123:BR156 BR159:BR163 BR167:BR176 BR179:BR187 BR190:BR195 BR199:BR201 BR204:BR205 BR207:BR210 BR213:BR218 BR221:BR227 BR231:BR243 BR247:BR257 BR260:BR267 BR271:BR275 BR278:BR285 BR288:BR290 BR294:BR296 BR299:BR303 BR306:BR320 BR323:BR328 BR332:BR336 BR339:BR350 BR353:BR357 BR360:BR366 BR382:BR397 BR400:BR425 BR428:BR435 BR438:BR449 BR455:BR458 BR461:BR465 BR469:BR475 BR478:BR481 BR484 BR487:BR489 BR507">
    <cfRule type="cellIs" priority="13809" operator="equal" dxfId="36">
      <formula>"N"</formula>
    </cfRule>
    <cfRule type="cellIs" priority="13810" operator="equal" dxfId="7">
      <formula>"Y"</formula>
    </cfRule>
  </conditionalFormatting>
  <conditionalFormatting sqref="BW14:BX14 BW370:BX372 BW375:BX379 BX10:BX13 BX15:BX54 BX67 BX79:BX89 BX92:BX98 BX101:BX103 BX106:BX110 BX114:BX120 BX123:BX156 BX159:BX163 BX167:BX176 BX179:BX187 BX190:BX195 BX199:BX201 BX204:BX210 BX213:BX218 BX221:BX227 BX231:BX243 BX247:BX248 BX250:BX257 BX260:BX267 BX271:BX275 BX278:BX285 BX288:BX290 BX294:BX296 BX299:BX303 BX306:BX320 BX323:BX328 BX332:BX336 BX339:BX351 BX354:BX357 BX360:BX366 BX382:BX397 BX400:BX418 BX420:BX425 BX428:BX435 BX438:BX449 BX455:BX458 BX461:BX465 BX469:BX475 BX478:BX481 BX484 BX487:BX489">
    <cfRule type="cellIs" priority="12937" operator="equal" dxfId="76">
      <formula>$BX$1</formula>
    </cfRule>
    <cfRule type="cellIs" priority="12938" operator="equal" dxfId="72">
      <formula>$BR$1</formula>
    </cfRule>
    <cfRule type="cellIs" priority="12936" operator="equal" dxfId="70">
      <formula>$BZ$1</formula>
    </cfRule>
  </conditionalFormatting>
  <conditionalFormatting sqref="BY14:BZ14 BY370:BZ372 BY375:BZ379 BZ9:BZ13 BZ15:BZ54 BZ67 BZ79:BZ89 BZ92:BZ98 BZ101:BZ103 BZ106:BZ110 BZ114:BZ120 BZ123:BZ156 BZ159:BZ163 BZ167:BZ176 BZ179:BZ187 BZ190:BZ195 BZ199:BZ201 BZ204:BZ210 BZ213:BZ218 BZ221:BZ227 BZ231:BZ243 BZ247:BZ257 BZ260:BZ267 BZ271:BZ275 BZ278:BZ285 BZ288:BZ290 BZ294:BZ296 BZ299:BZ303 BZ306:BZ320 BZ323:BZ328 BZ332:BZ336 BZ339:BZ350 BZ353:BZ357 BZ360:BZ366 BZ382:BZ397 BZ400:BZ425 BZ428:BZ435 BZ438:BZ449 BZ455:BZ458 BZ461:BZ465 BZ469:BZ475 BZ478:BZ481 BZ484 BZ487:BZ489">
    <cfRule type="cellIs" priority="12118" operator="equal" dxfId="76">
      <formula>$CE$1</formula>
    </cfRule>
    <cfRule type="cellIs" priority="12117" operator="equal" dxfId="70">
      <formula>$CF$1</formula>
    </cfRule>
    <cfRule type="cellIs" priority="12119" operator="equal" dxfId="72">
      <formula>$CB$1</formula>
    </cfRule>
  </conditionalFormatting>
  <conditionalFormatting sqref="BZ14 BZ370:BZ372 BZ375:BZ379 CA8:CA54 CA67:CA76 CA79:CA89 CA92:CA98 CA101:CA110 CA113:CA156 CA158:CA218 CA220:CA243 CA247:CA257 CA260:CA267 CA269:CA489 CA507">
    <cfRule type="cellIs" priority="13654" operator="equal" dxfId="73">
      <formula>"S Buy"</formula>
    </cfRule>
    <cfRule type="cellIs" priority="13653" operator="equal" dxfId="72">
      <formula>"Buy"</formula>
    </cfRule>
    <cfRule type="cellIs" priority="13652" operator="equal" dxfId="71">
      <formula>"Hold"</formula>
    </cfRule>
    <cfRule type="cellIs" priority="13651" operator="equal" dxfId="70">
      <formula>"Sell"</formula>
    </cfRule>
  </conditionalFormatting>
  <conditionalFormatting sqref="CB8 CB10 CB12 CB14:CB20 CB23 CB27:CB28 CB30:CB31 CB34 CB37:CB41 CB43:CB49 CB51:CB52 CB54 CB67:CB76 CB101 CB141:CB144 CB146:CB151 CB174:CB178 CB181:CB192 CB196:CB198 CB200:CB205 CB211:CB218 CB220:CB230 CB235:CB246 CB249:CB253 CB255:CB260 CB262:CB270 CB272:CB305 CB307:CB309 CB311:CB316 CB318:CB352 CB356:CB360 CB363:CB399 CB406:CB409 CB411:CB420 CB423:CB427 CB430:CB432 CB437:CB438 CB441 CB443:CB446 CB448:CB477 CB479:CB486 CB507">
    <cfRule type="cellIs" priority="17627" operator="greaterThan" dxfId="36">
      <formula>$BE8</formula>
    </cfRule>
  </conditionalFormatting>
  <conditionalFormatting sqref="CB9 CB11 CB13 CB17:CB18 CB20:CB21 CB24:CB29 CB31 CB35:CB36 CB42 CB50 CB53 CB87:CB89 CB102:CB105 CB107 CB125:CB126 CB129:CB144 CB146:CB151 CB154:CB157 CB171:CB173 CB179 CB206:CB210 CB224 CB226:CB227 CB231:CB234 CB247:CB248 CB254 CB261 CB271 CB306 CB353 CB361:CB362 CB392 CB400:CB404 CB411 CB442 CB471">
    <cfRule type="cellIs" priority="12264" operator="greaterThan" dxfId="36">
      <formula>X9</formula>
    </cfRule>
  </conditionalFormatting>
  <conditionalFormatting sqref="CB45:CB46 CB79:CB84 CB87:CB89 CB101 CB167 CB225 CB236:CB246 CB249 CB252 CB255:CB260 CB262:CB268 CB314:CB316 CB384:CB387 CB418:CB419 CB444:CB446 CB469:CB470">
    <cfRule type="cellIs" priority="12298" operator="greaterThan" dxfId="37">
      <formula>X45</formula>
    </cfRule>
  </conditionalFormatting>
  <conditionalFormatting sqref="CB46">
    <cfRule type="cellIs" priority="6207" operator="greaterThan" dxfId="36">
      <formula>X46</formula>
    </cfRule>
  </conditionalFormatting>
  <conditionalFormatting sqref="CB79:CB89">
    <cfRule type="cellIs" priority="4626" operator="greaterThan" dxfId="36">
      <formula>$BE79</formula>
    </cfRule>
  </conditionalFormatting>
  <conditionalFormatting sqref="CB87:CB89">
    <cfRule type="cellIs" priority="4627" operator="greaterThan" dxfId="36">
      <formula>X87</formula>
    </cfRule>
    <cfRule type="cellIs" priority="4623" operator="greaterThan" dxfId="36">
      <formula>X87</formula>
    </cfRule>
  </conditionalFormatting>
  <conditionalFormatting sqref="CB92:CB98">
    <cfRule type="cellIs" priority="4" operator="greaterThan" dxfId="36">
      <formula>X92</formula>
    </cfRule>
    <cfRule type="cellIs" priority="31" operator="greaterThan" dxfId="37">
      <formula>X92</formula>
    </cfRule>
    <cfRule type="cellIs" priority="30" operator="greaterThan" dxfId="36">
      <formula>X92</formula>
    </cfRule>
    <cfRule type="cellIs" priority="7" operator="greaterThan" dxfId="36">
      <formula>$BE92</formula>
    </cfRule>
    <cfRule type="cellIs" priority="8" operator="greaterThan" dxfId="36">
      <formula>X92</formula>
    </cfRule>
  </conditionalFormatting>
  <conditionalFormatting sqref="CB106">
    <cfRule type="cellIs" priority="4594" operator="greaterThan" dxfId="36">
      <formula>X106</formula>
    </cfRule>
    <cfRule type="cellIs" priority="4646" operator="greaterThan" dxfId="36">
      <formula>X106</formula>
    </cfRule>
    <cfRule type="cellIs" priority="4572" operator="greaterThan" dxfId="36">
      <formula>X106</formula>
    </cfRule>
  </conditionalFormatting>
  <conditionalFormatting sqref="CB106:CB110">
    <cfRule type="cellIs" priority="4472" operator="greaterThan" dxfId="36">
      <formula>$BE106</formula>
    </cfRule>
  </conditionalFormatting>
  <conditionalFormatting sqref="CB108:CB110">
    <cfRule type="cellIs" priority="4469" operator="greaterThan" dxfId="36">
      <formula>X108</formula>
    </cfRule>
    <cfRule type="cellIs" priority="4491" operator="greaterThan" dxfId="36">
      <formula>X108</formula>
    </cfRule>
  </conditionalFormatting>
  <conditionalFormatting sqref="CB113:CB138">
    <cfRule type="cellIs" priority="4373" operator="greaterThan" dxfId="36">
      <formula>$BE113</formula>
    </cfRule>
  </conditionalFormatting>
  <conditionalFormatting sqref="CB114:CB116">
    <cfRule type="cellIs" priority="4370" operator="greaterThan" dxfId="36">
      <formula>X114</formula>
    </cfRule>
    <cfRule type="cellIs" priority="4392" operator="greaterThan" dxfId="36">
      <formula>X114</formula>
    </cfRule>
  </conditionalFormatting>
  <conditionalFormatting sqref="CB140">
    <cfRule type="cellIs" priority="5447" operator="greaterThan" dxfId="36">
      <formula>X140</formula>
    </cfRule>
  </conditionalFormatting>
  <conditionalFormatting sqref="CB145">
    <cfRule type="cellIs" priority="5751" operator="greaterThan" dxfId="36">
      <formula>X145</formula>
    </cfRule>
  </conditionalFormatting>
  <conditionalFormatting sqref="CB154:CB167">
    <cfRule type="cellIs" priority="4175" operator="greaterThan" dxfId="36">
      <formula>$BE154</formula>
    </cfRule>
  </conditionalFormatting>
  <conditionalFormatting sqref="CB159:CB164">
    <cfRule type="cellIs" priority="4172" operator="greaterThan" dxfId="36">
      <formula>X159</formula>
    </cfRule>
    <cfRule type="cellIs" priority="4194" operator="greaterThan" dxfId="36">
      <formula>X159</formula>
    </cfRule>
  </conditionalFormatting>
  <conditionalFormatting sqref="CB169:CB170 CB447">
    <cfRule type="cellIs" priority="22511" operator="greaterThan" dxfId="36">
      <formula>#REF!</formula>
    </cfRule>
  </conditionalFormatting>
  <conditionalFormatting sqref="CB199">
    <cfRule type="cellIs" priority="4916" operator="greaterThan" dxfId="36">
      <formula>X199</formula>
    </cfRule>
  </conditionalFormatting>
  <conditionalFormatting sqref="CB263:CB264">
    <cfRule type="cellIs" priority="546" operator="greaterThan" dxfId="36">
      <formula>X263</formula>
    </cfRule>
    <cfRule type="cellIs" priority="548" operator="greaterThan" dxfId="36">
      <formula>X263</formula>
    </cfRule>
  </conditionalFormatting>
  <conditionalFormatting sqref="CB309">
    <cfRule type="cellIs" priority="5440" operator="greaterThan" dxfId="36">
      <formula>X309</formula>
    </cfRule>
  </conditionalFormatting>
  <conditionalFormatting sqref="CB310">
    <cfRule type="cellIs" priority="5475" operator="greaterThan" dxfId="36">
      <formula>X310</formula>
    </cfRule>
  </conditionalFormatting>
  <conditionalFormatting sqref="CB376">
    <cfRule type="cellIs" priority="841" operator="greaterThan" dxfId="37">
      <formula>X376</formula>
    </cfRule>
  </conditionalFormatting>
  <conditionalFormatting sqref="CB405">
    <cfRule type="cellIs" priority="5864" operator="greaterThan" dxfId="36">
      <formula>X405</formula>
    </cfRule>
  </conditionalFormatting>
  <conditionalFormatting sqref="CC9 CC11 CC13 CC17:CC18 CC20:CC21 CC24:CC29 CC31 CC35:CC36 CC42 CC45:CC46 CC50 CC53 CC79:CC84 CC87:CC89 CC101:CC105 CC107 CC125:CC126 CC129:CC144 CC146:CC151 CC154:CC157 CC167 CC171:CC173 CC179 CC206:CC210 CC224:CC227 CC231:CC234 CC236:CC249 CC252 CC254:CD254 CC255:CC268 CC271 CC306 CC314:CC316 CC353:CD353 CC361:CC362 CC384:CC387 CC392 CC400:CC404 CC411 CC418:CC419 CC442 CC444:CC446 CC469:CC471">
    <cfRule type="cellIs" priority="12300" operator="lessThan" dxfId="0">
      <formula>X9</formula>
    </cfRule>
  </conditionalFormatting>
  <conditionalFormatting sqref="CC8 CC10 CC12 CC14:CC20 CC23 CC27:CC28 CC30:CC31 CC34 CC37:CC41 CC43:CC49 CC51:CC52 CC54 CC67:CC76 CC79:CC89 CC101 CC107 CC113:CC138 CC141:CC144 CC146:CC151 CC154:CC167 CC174:CC178 CC181:CC192 CC196:CC198 CC200:CC205 CC211:CC218 CC220:CC230 CC235:CC246 CC249:CC253 CC255:CC260 CC262:CC270 CC272:CC305 CC307:CC309 CC311:CC316 CC318:CC352 CC356:CC360 CC363:CC393 CC394:CD394 CC395:CC399 CC406:CC409 CC411:CC420 CC423:CC427 CC430:CC432 CC437:CC438 CC441 CC443:CC446 CC448:CC477 CC479:CC486 CC507:CD507">
    <cfRule type="cellIs" priority="17633" operator="lessThan" dxfId="7">
      <formula>$BE8</formula>
    </cfRule>
  </conditionalFormatting>
  <conditionalFormatting sqref="CC87:CC89">
    <cfRule type="cellIs" priority="4624" operator="lessThan" dxfId="0">
      <formula>X87</formula>
    </cfRule>
    <cfRule type="cellIs" priority="4625" operator="lessThan" dxfId="7">
      <formula>$BE87</formula>
    </cfRule>
    <cfRule type="cellIs" priority="4628" operator="lessThan" dxfId="0">
      <formula>X87</formula>
    </cfRule>
    <cfRule type="cellIs" priority="4629" operator="lessThan" dxfId="7">
      <formula>$BE87</formula>
    </cfRule>
  </conditionalFormatting>
  <conditionalFormatting sqref="CC92:CC98">
    <cfRule type="cellIs" priority="6" operator="lessThan" dxfId="7">
      <formula>$BE92</formula>
    </cfRule>
    <cfRule type="cellIs" priority="39" operator="lessThan" dxfId="7">
      <formula>$BE92</formula>
    </cfRule>
    <cfRule type="cellIs" priority="32" operator="lessThan" dxfId="0">
      <formula>X92</formula>
    </cfRule>
    <cfRule type="cellIs" priority="5" operator="lessThan" dxfId="0">
      <formula>X92</formula>
    </cfRule>
    <cfRule type="cellIs" priority="9" operator="lessThan" dxfId="0">
      <formula>X92</formula>
    </cfRule>
    <cfRule type="cellIs" priority="10" operator="lessThan" dxfId="7">
      <formula>$BE92</formula>
    </cfRule>
  </conditionalFormatting>
  <conditionalFormatting sqref="CC106">
    <cfRule type="cellIs" priority="4595" operator="lessThan" dxfId="0">
      <formula>X106</formula>
    </cfRule>
    <cfRule type="cellIs" priority="4647" operator="lessThan" dxfId="0">
      <formula>X106</formula>
    </cfRule>
    <cfRule type="cellIs" priority="12474" operator="lessThan" dxfId="7">
      <formula>$BF106</formula>
    </cfRule>
    <cfRule type="cellIs" priority="4574" operator="lessThan" dxfId="7">
      <formula>$BE106</formula>
    </cfRule>
    <cfRule type="cellIs" priority="4573" operator="lessThan" dxfId="0">
      <formula>X106</formula>
    </cfRule>
  </conditionalFormatting>
  <conditionalFormatting sqref="CC108:CC110">
    <cfRule type="cellIs" priority="4470" operator="lessThan" dxfId="0">
      <formula>X108</formula>
    </cfRule>
    <cfRule type="cellIs" priority="4471" operator="lessThan" dxfId="7">
      <formula>$BE108</formula>
    </cfRule>
    <cfRule type="cellIs" priority="4492" operator="lessThan" dxfId="0">
      <formula>X108</formula>
    </cfRule>
  </conditionalFormatting>
  <conditionalFormatting sqref="CC114:CC116">
    <cfRule type="cellIs" priority="4393" operator="lessThan" dxfId="0">
      <formula>X114</formula>
    </cfRule>
    <cfRule type="cellIs" priority="4371" operator="lessThan" dxfId="0">
      <formula>X114</formula>
    </cfRule>
    <cfRule type="cellIs" priority="4372" operator="lessThan" dxfId="7">
      <formula>$BE114</formula>
    </cfRule>
  </conditionalFormatting>
  <conditionalFormatting sqref="CC140">
    <cfRule type="cellIs" priority="5448" operator="lessThan" dxfId="0">
      <formula>X140</formula>
    </cfRule>
  </conditionalFormatting>
  <conditionalFormatting sqref="CC145">
    <cfRule type="cellIs" priority="5752" operator="lessThan" dxfId="0">
      <formula>X145</formula>
    </cfRule>
  </conditionalFormatting>
  <conditionalFormatting sqref="CC159:CC164">
    <cfRule type="cellIs" priority="4173" operator="lessThan" dxfId="0">
      <formula>X159</formula>
    </cfRule>
    <cfRule type="cellIs" priority="4174" operator="lessThan" dxfId="7">
      <formula>$BE159</formula>
    </cfRule>
    <cfRule type="cellIs" priority="4195" operator="lessThan" dxfId="0">
      <formula>X159</formula>
    </cfRule>
  </conditionalFormatting>
  <conditionalFormatting sqref="CC169:CC170 CC447">
    <cfRule type="cellIs" priority="22515" operator="lessThan" dxfId="7">
      <formula>#REF!</formula>
    </cfRule>
  </conditionalFormatting>
  <conditionalFormatting sqref="CC199">
    <cfRule type="cellIs" priority="4917" operator="lessThan" dxfId="0">
      <formula>X199</formula>
    </cfRule>
  </conditionalFormatting>
  <conditionalFormatting sqref="CC263:CC264">
    <cfRule type="cellIs" priority="547" operator="lessThan" dxfId="0">
      <formula>X263</formula>
    </cfRule>
    <cfRule type="cellIs" priority="549" operator="lessThan" dxfId="0">
      <formula>X263</formula>
    </cfRule>
  </conditionalFormatting>
  <conditionalFormatting sqref="CC309">
    <cfRule type="cellIs" priority="5441" operator="lessThan" dxfId="0">
      <formula>X309</formula>
    </cfRule>
  </conditionalFormatting>
  <conditionalFormatting sqref="CC310">
    <cfRule type="cellIs" priority="5476" operator="lessThan" dxfId="0">
      <formula>X310</formula>
    </cfRule>
  </conditionalFormatting>
  <conditionalFormatting sqref="CC376">
    <cfRule type="cellIs" priority="842" operator="lessThan" dxfId="0">
      <formula>X376</formula>
    </cfRule>
  </conditionalFormatting>
  <conditionalFormatting sqref="CC405">
    <cfRule type="cellIs" priority="5865" operator="lessThan" dxfId="0">
      <formula>X405</formula>
    </cfRule>
  </conditionalFormatting>
  <hyperlinks>
    <hyperlink xmlns:r="http://schemas.openxmlformats.org/officeDocument/2006/relationships" ref="R1" r:id="rId1"/>
    <hyperlink xmlns:r="http://schemas.openxmlformats.org/officeDocument/2006/relationships" ref="U1" r:id="rId2"/>
    <hyperlink xmlns:r="http://schemas.openxmlformats.org/officeDocument/2006/relationships" ref="V1" r:id="rId3"/>
    <hyperlink xmlns:r="http://schemas.openxmlformats.org/officeDocument/2006/relationships" ref="W1" r:id="rId4"/>
    <hyperlink xmlns:r="http://schemas.openxmlformats.org/officeDocument/2006/relationships" ref="AH1" r:id="rId5"/>
    <hyperlink xmlns:r="http://schemas.openxmlformats.org/officeDocument/2006/relationships" ref="V2" r:id="rId6"/>
    <hyperlink xmlns:r="http://schemas.openxmlformats.org/officeDocument/2006/relationships" ref="X2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1" r:id="rId19"/>
    <hyperlink xmlns:r="http://schemas.openxmlformats.org/officeDocument/2006/relationships" ref="U22" r:id="rId20"/>
    <hyperlink xmlns:r="http://schemas.openxmlformats.org/officeDocument/2006/relationships" ref="U23" r:id="rId21"/>
    <hyperlink xmlns:r="http://schemas.openxmlformats.org/officeDocument/2006/relationships" ref="U24" r:id="rId22"/>
    <hyperlink xmlns:r="http://schemas.openxmlformats.org/officeDocument/2006/relationships" ref="U25" r:id="rId23"/>
    <hyperlink xmlns:r="http://schemas.openxmlformats.org/officeDocument/2006/relationships" ref="U26" r:id="rId24"/>
    <hyperlink xmlns:r="http://schemas.openxmlformats.org/officeDocument/2006/relationships" ref="U27" r:id="rId25"/>
    <hyperlink xmlns:r="http://schemas.openxmlformats.org/officeDocument/2006/relationships" ref="U28" r:id="rId26"/>
    <hyperlink xmlns:r="http://schemas.openxmlformats.org/officeDocument/2006/relationships" ref="U29" r:id="rId27"/>
    <hyperlink xmlns:r="http://schemas.openxmlformats.org/officeDocument/2006/relationships" ref="U30" r:id="rId28"/>
    <hyperlink xmlns:r="http://schemas.openxmlformats.org/officeDocument/2006/relationships" ref="U31" r:id="rId29"/>
    <hyperlink xmlns:r="http://schemas.openxmlformats.org/officeDocument/2006/relationships" ref="U32" r:id="rId30"/>
    <hyperlink xmlns:r="http://schemas.openxmlformats.org/officeDocument/2006/relationships" ref="U33" r:id="rId31"/>
    <hyperlink xmlns:r="http://schemas.openxmlformats.org/officeDocument/2006/relationships" ref="U34" r:id="rId32"/>
    <hyperlink xmlns:r="http://schemas.openxmlformats.org/officeDocument/2006/relationships" ref="U35" r:id="rId33"/>
    <hyperlink xmlns:r="http://schemas.openxmlformats.org/officeDocument/2006/relationships" ref="U36" r:id="rId34"/>
    <hyperlink xmlns:r="http://schemas.openxmlformats.org/officeDocument/2006/relationships" ref="U37" r:id="rId35"/>
    <hyperlink xmlns:r="http://schemas.openxmlformats.org/officeDocument/2006/relationships" ref="U38" r:id="rId36"/>
    <hyperlink xmlns:r="http://schemas.openxmlformats.org/officeDocument/2006/relationships" ref="U39" r:id="rId37"/>
    <hyperlink xmlns:r="http://schemas.openxmlformats.org/officeDocument/2006/relationships" ref="U40" r:id="rId38"/>
    <hyperlink xmlns:r="http://schemas.openxmlformats.org/officeDocument/2006/relationships" ref="U41" r:id="rId39"/>
    <hyperlink xmlns:r="http://schemas.openxmlformats.org/officeDocument/2006/relationships" ref="U42" r:id="rId40"/>
    <hyperlink xmlns:r="http://schemas.openxmlformats.org/officeDocument/2006/relationships" ref="U43" r:id="rId41"/>
    <hyperlink xmlns:r="http://schemas.openxmlformats.org/officeDocument/2006/relationships" ref="U44" r:id="rId42"/>
    <hyperlink xmlns:r="http://schemas.openxmlformats.org/officeDocument/2006/relationships" ref="U45" r:id="rId43"/>
    <hyperlink xmlns:r="http://schemas.openxmlformats.org/officeDocument/2006/relationships" ref="U46" r:id="rId44"/>
    <hyperlink xmlns:r="http://schemas.openxmlformats.org/officeDocument/2006/relationships" ref="U47" r:id="rId45"/>
    <hyperlink xmlns:r="http://schemas.openxmlformats.org/officeDocument/2006/relationships" ref="U48" r:id="rId46"/>
    <hyperlink xmlns:r="http://schemas.openxmlformats.org/officeDocument/2006/relationships" ref="U49" r:id="rId47"/>
    <hyperlink xmlns:r="http://schemas.openxmlformats.org/officeDocument/2006/relationships" ref="U50" r:id="rId48"/>
    <hyperlink xmlns:r="http://schemas.openxmlformats.org/officeDocument/2006/relationships" ref="U51" r:id="rId49"/>
    <hyperlink xmlns:r="http://schemas.openxmlformats.org/officeDocument/2006/relationships" ref="U52" display="https://finance.yahoo.com/quote/GOOGL?p=GOOGL" r:id="rId50"/>
    <hyperlink xmlns:r="http://schemas.openxmlformats.org/officeDocument/2006/relationships" ref="U53" r:id="rId51"/>
    <hyperlink xmlns:r="http://schemas.openxmlformats.org/officeDocument/2006/relationships" ref="U54" r:id="rId52"/>
    <hyperlink xmlns:r="http://schemas.openxmlformats.org/officeDocument/2006/relationships" ref="U67" r:id="rId53"/>
    <hyperlink xmlns:r="http://schemas.openxmlformats.org/officeDocument/2006/relationships" ref="T69" r:id="rId54"/>
    <hyperlink xmlns:r="http://schemas.openxmlformats.org/officeDocument/2006/relationships" ref="T71" r:id="rId55"/>
    <hyperlink xmlns:r="http://schemas.openxmlformats.org/officeDocument/2006/relationships" ref="T78" r:id="rId56"/>
    <hyperlink xmlns:r="http://schemas.openxmlformats.org/officeDocument/2006/relationships" ref="U79" r:id="rId57"/>
    <hyperlink xmlns:r="http://schemas.openxmlformats.org/officeDocument/2006/relationships" ref="U80" r:id="rId58"/>
    <hyperlink xmlns:r="http://schemas.openxmlformats.org/officeDocument/2006/relationships" ref="U81" r:id="rId59"/>
    <hyperlink xmlns:r="http://schemas.openxmlformats.org/officeDocument/2006/relationships" ref="U82" r:id="rId60"/>
    <hyperlink xmlns:r="http://schemas.openxmlformats.org/officeDocument/2006/relationships" ref="U83" r:id="rId61"/>
    <hyperlink xmlns:r="http://schemas.openxmlformats.org/officeDocument/2006/relationships" ref="U84" r:id="rId62"/>
    <hyperlink xmlns:r="http://schemas.openxmlformats.org/officeDocument/2006/relationships" ref="U85" r:id="rId63"/>
    <hyperlink xmlns:r="http://schemas.openxmlformats.org/officeDocument/2006/relationships" ref="U86" r:id="rId64"/>
    <hyperlink xmlns:r="http://schemas.openxmlformats.org/officeDocument/2006/relationships" ref="T91" r:id="rId65"/>
    <hyperlink xmlns:r="http://schemas.openxmlformats.org/officeDocument/2006/relationships" ref="U92" r:id="rId66"/>
    <hyperlink xmlns:r="http://schemas.openxmlformats.org/officeDocument/2006/relationships" ref="U93" r:id="rId67"/>
    <hyperlink xmlns:r="http://schemas.openxmlformats.org/officeDocument/2006/relationships" ref="U95" r:id="rId68"/>
    <hyperlink xmlns:r="http://schemas.openxmlformats.org/officeDocument/2006/relationships" ref="T100" r:id="rId69"/>
    <hyperlink xmlns:r="http://schemas.openxmlformats.org/officeDocument/2006/relationships" ref="U101" r:id="rId70"/>
    <hyperlink xmlns:r="http://schemas.openxmlformats.org/officeDocument/2006/relationships" ref="U102" r:id="rId71"/>
    <hyperlink xmlns:r="http://schemas.openxmlformats.org/officeDocument/2006/relationships" ref="U103" r:id="rId72"/>
    <hyperlink xmlns:r="http://schemas.openxmlformats.org/officeDocument/2006/relationships" ref="U104" r:id="rId73"/>
    <hyperlink xmlns:r="http://schemas.openxmlformats.org/officeDocument/2006/relationships" ref="U105" display="https://finance.yahoo.com/quote/MPC?p=MPC&amp;.tsrc=fin-srch" r:id="rId74"/>
    <hyperlink xmlns:r="http://schemas.openxmlformats.org/officeDocument/2006/relationships" ref="U106" r:id="rId75"/>
    <hyperlink xmlns:r="http://schemas.openxmlformats.org/officeDocument/2006/relationships" ref="U107" r:id="rId76"/>
    <hyperlink xmlns:r="http://schemas.openxmlformats.org/officeDocument/2006/relationships" ref="T113" r:id="rId77"/>
    <hyperlink xmlns:r="http://schemas.openxmlformats.org/officeDocument/2006/relationships" ref="U114" r:id="rId78"/>
    <hyperlink xmlns:r="http://schemas.openxmlformats.org/officeDocument/2006/relationships" ref="U115" r:id="rId79"/>
    <hyperlink xmlns:r="http://schemas.openxmlformats.org/officeDocument/2006/relationships" ref="U116" r:id="rId80"/>
    <hyperlink xmlns:r="http://schemas.openxmlformats.org/officeDocument/2006/relationships" ref="U117" r:id="rId81"/>
    <hyperlink xmlns:r="http://schemas.openxmlformats.org/officeDocument/2006/relationships" ref="T122" r:id="rId82"/>
    <hyperlink xmlns:r="http://schemas.openxmlformats.org/officeDocument/2006/relationships" ref="U123" r:id="rId83"/>
    <hyperlink xmlns:r="http://schemas.openxmlformats.org/officeDocument/2006/relationships" ref="U124" r:id="rId84"/>
    <hyperlink xmlns:r="http://schemas.openxmlformats.org/officeDocument/2006/relationships" ref="U125" r:id="rId85"/>
    <hyperlink xmlns:r="http://schemas.openxmlformats.org/officeDocument/2006/relationships" ref="U126" display="RGED" r:id="rId86"/>
    <hyperlink xmlns:r="http://schemas.openxmlformats.org/officeDocument/2006/relationships" ref="U127" r:id="rId87"/>
    <hyperlink xmlns:r="http://schemas.openxmlformats.org/officeDocument/2006/relationships" ref="U128" r:id="rId88"/>
    <hyperlink xmlns:r="http://schemas.openxmlformats.org/officeDocument/2006/relationships" ref="U129" r:id="rId89"/>
    <hyperlink xmlns:r="http://schemas.openxmlformats.org/officeDocument/2006/relationships" ref="U130" r:id="rId90"/>
    <hyperlink xmlns:r="http://schemas.openxmlformats.org/officeDocument/2006/relationships" ref="U131" r:id="rId91"/>
    <hyperlink xmlns:r="http://schemas.openxmlformats.org/officeDocument/2006/relationships" ref="U134" r:id="rId92"/>
    <hyperlink xmlns:r="http://schemas.openxmlformats.org/officeDocument/2006/relationships" ref="U135" r:id="rId93"/>
    <hyperlink xmlns:r="http://schemas.openxmlformats.org/officeDocument/2006/relationships" ref="U136" r:id="rId94"/>
    <hyperlink xmlns:r="http://schemas.openxmlformats.org/officeDocument/2006/relationships" ref="U137" r:id="rId95"/>
    <hyperlink xmlns:r="http://schemas.openxmlformats.org/officeDocument/2006/relationships" ref="U138" r:id="rId96"/>
    <hyperlink xmlns:r="http://schemas.openxmlformats.org/officeDocument/2006/relationships" ref="U139" r:id="rId97"/>
    <hyperlink xmlns:r="http://schemas.openxmlformats.org/officeDocument/2006/relationships" ref="U140" r:id="rId98"/>
    <hyperlink xmlns:r="http://schemas.openxmlformats.org/officeDocument/2006/relationships" ref="U142" r:id="rId99"/>
    <hyperlink xmlns:r="http://schemas.openxmlformats.org/officeDocument/2006/relationships" ref="U143" r:id="rId100"/>
    <hyperlink xmlns:r="http://schemas.openxmlformats.org/officeDocument/2006/relationships" ref="U144" r:id="rId101"/>
    <hyperlink xmlns:r="http://schemas.openxmlformats.org/officeDocument/2006/relationships" ref="U145" r:id="rId102"/>
    <hyperlink xmlns:r="http://schemas.openxmlformats.org/officeDocument/2006/relationships" ref="U146" r:id="rId103"/>
    <hyperlink xmlns:r="http://schemas.openxmlformats.org/officeDocument/2006/relationships" ref="U147" r:id="rId104"/>
    <hyperlink xmlns:r="http://schemas.openxmlformats.org/officeDocument/2006/relationships" ref="U148" r:id="rId105"/>
    <hyperlink xmlns:r="http://schemas.openxmlformats.org/officeDocument/2006/relationships" ref="U149" r:id="rId106"/>
    <hyperlink xmlns:r="http://schemas.openxmlformats.org/officeDocument/2006/relationships" ref="U150" r:id="rId107"/>
    <hyperlink xmlns:r="http://schemas.openxmlformats.org/officeDocument/2006/relationships" ref="U151" r:id="rId108"/>
    <hyperlink xmlns:r="http://schemas.openxmlformats.org/officeDocument/2006/relationships" ref="T158" r:id="rId109"/>
    <hyperlink xmlns:r="http://schemas.openxmlformats.org/officeDocument/2006/relationships" ref="U159" r:id="rId110"/>
    <hyperlink xmlns:r="http://schemas.openxmlformats.org/officeDocument/2006/relationships" ref="U160" r:id="rId111"/>
    <hyperlink xmlns:r="http://schemas.openxmlformats.org/officeDocument/2006/relationships" ref="T166" r:id="rId112"/>
    <hyperlink xmlns:r="http://schemas.openxmlformats.org/officeDocument/2006/relationships" ref="U167" r:id="rId113"/>
    <hyperlink xmlns:r="http://schemas.openxmlformats.org/officeDocument/2006/relationships" ref="U168" display="IONQ" r:id="rId114"/>
    <hyperlink xmlns:r="http://schemas.openxmlformats.org/officeDocument/2006/relationships" ref="U169" r:id="rId115"/>
    <hyperlink xmlns:r="http://schemas.openxmlformats.org/officeDocument/2006/relationships" ref="U170" r:id="rId116"/>
    <hyperlink xmlns:r="http://schemas.openxmlformats.org/officeDocument/2006/relationships" ref="U171" r:id="rId117"/>
    <hyperlink xmlns:r="http://schemas.openxmlformats.org/officeDocument/2006/relationships" ref="U172" r:id="rId118"/>
    <hyperlink xmlns:r="http://schemas.openxmlformats.org/officeDocument/2006/relationships" ref="U173" r:id="rId119"/>
    <hyperlink xmlns:r="http://schemas.openxmlformats.org/officeDocument/2006/relationships" ref="T178" r:id="rId120"/>
    <hyperlink xmlns:r="http://schemas.openxmlformats.org/officeDocument/2006/relationships" ref="U179" r:id="rId121"/>
    <hyperlink xmlns:r="http://schemas.openxmlformats.org/officeDocument/2006/relationships" ref="U180" r:id="rId122"/>
    <hyperlink xmlns:r="http://schemas.openxmlformats.org/officeDocument/2006/relationships" ref="U181" r:id="rId123"/>
    <hyperlink xmlns:r="http://schemas.openxmlformats.org/officeDocument/2006/relationships" ref="T189" r:id="rId124"/>
    <hyperlink xmlns:r="http://schemas.openxmlformats.org/officeDocument/2006/relationships" ref="U190" r:id="rId125"/>
    <hyperlink xmlns:r="http://schemas.openxmlformats.org/officeDocument/2006/relationships" ref="U191" r:id="rId126"/>
    <hyperlink xmlns:r="http://schemas.openxmlformats.org/officeDocument/2006/relationships" ref="U192" r:id="rId127"/>
    <hyperlink xmlns:r="http://schemas.openxmlformats.org/officeDocument/2006/relationships" ref="U193" r:id="rId128"/>
    <hyperlink xmlns:r="http://schemas.openxmlformats.org/officeDocument/2006/relationships" ref="T198" r:id="rId129"/>
    <hyperlink xmlns:r="http://schemas.openxmlformats.org/officeDocument/2006/relationships" ref="U199" r:id="rId130"/>
    <hyperlink xmlns:r="http://schemas.openxmlformats.org/officeDocument/2006/relationships" ref="T203" r:id="rId131"/>
    <hyperlink xmlns:r="http://schemas.openxmlformats.org/officeDocument/2006/relationships" ref="U204" r:id="rId132"/>
    <hyperlink xmlns:r="http://schemas.openxmlformats.org/officeDocument/2006/relationships" ref="U205" r:id="rId133"/>
    <hyperlink xmlns:r="http://schemas.openxmlformats.org/officeDocument/2006/relationships" ref="U206" r:id="rId134"/>
    <hyperlink xmlns:r="http://schemas.openxmlformats.org/officeDocument/2006/relationships" ref="U207" r:id="rId135"/>
    <hyperlink xmlns:r="http://schemas.openxmlformats.org/officeDocument/2006/relationships" ref="T212" r:id="rId136"/>
    <hyperlink xmlns:r="http://schemas.openxmlformats.org/officeDocument/2006/relationships" ref="U213" r:id="rId137"/>
    <hyperlink xmlns:r="http://schemas.openxmlformats.org/officeDocument/2006/relationships" ref="U214" r:id="rId138"/>
    <hyperlink xmlns:r="http://schemas.openxmlformats.org/officeDocument/2006/relationships" ref="U215" r:id="rId139"/>
    <hyperlink xmlns:r="http://schemas.openxmlformats.org/officeDocument/2006/relationships" ref="T220" r:id="rId140"/>
    <hyperlink xmlns:r="http://schemas.openxmlformats.org/officeDocument/2006/relationships" ref="U221" r:id="rId141"/>
    <hyperlink xmlns:r="http://schemas.openxmlformats.org/officeDocument/2006/relationships" ref="U222" r:id="rId142"/>
    <hyperlink xmlns:r="http://schemas.openxmlformats.org/officeDocument/2006/relationships" ref="U223" r:id="rId143"/>
    <hyperlink xmlns:r="http://schemas.openxmlformats.org/officeDocument/2006/relationships" ref="U224" r:id="rId144"/>
    <hyperlink xmlns:r="http://schemas.openxmlformats.org/officeDocument/2006/relationships" ref="U225" r:id="rId145"/>
    <hyperlink xmlns:r="http://schemas.openxmlformats.org/officeDocument/2006/relationships" ref="T230" r:id="rId146"/>
    <hyperlink xmlns:r="http://schemas.openxmlformats.org/officeDocument/2006/relationships" ref="U231" r:id="rId147"/>
    <hyperlink xmlns:r="http://schemas.openxmlformats.org/officeDocument/2006/relationships" ref="U232" r:id="rId148"/>
    <hyperlink xmlns:r="http://schemas.openxmlformats.org/officeDocument/2006/relationships" ref="U233" r:id="rId149"/>
    <hyperlink xmlns:r="http://schemas.openxmlformats.org/officeDocument/2006/relationships" ref="U234" r:id="rId150"/>
    <hyperlink xmlns:r="http://schemas.openxmlformats.org/officeDocument/2006/relationships" ref="U235" r:id="rId151"/>
    <hyperlink xmlns:r="http://schemas.openxmlformats.org/officeDocument/2006/relationships" ref="U236" r:id="rId152"/>
    <hyperlink xmlns:r="http://schemas.openxmlformats.org/officeDocument/2006/relationships" ref="U237" r:id="rId153"/>
    <hyperlink xmlns:r="http://schemas.openxmlformats.org/officeDocument/2006/relationships" ref="U238" display="RKLD" r:id="rId154"/>
    <hyperlink xmlns:r="http://schemas.openxmlformats.org/officeDocument/2006/relationships" ref="U239" r:id="rId155"/>
    <hyperlink xmlns:r="http://schemas.openxmlformats.org/officeDocument/2006/relationships" ref="U240" r:id="rId156"/>
    <hyperlink xmlns:r="http://schemas.openxmlformats.org/officeDocument/2006/relationships" ref="T246" r:id="rId157"/>
    <hyperlink xmlns:r="http://schemas.openxmlformats.org/officeDocument/2006/relationships" ref="U247" r:id="rId158"/>
    <hyperlink xmlns:r="http://schemas.openxmlformats.org/officeDocument/2006/relationships" ref="U248" r:id="rId159"/>
    <hyperlink xmlns:r="http://schemas.openxmlformats.org/officeDocument/2006/relationships" ref="U249" r:id="rId160"/>
    <hyperlink xmlns:r="http://schemas.openxmlformats.org/officeDocument/2006/relationships" ref="U250" r:id="rId161"/>
    <hyperlink xmlns:r="http://schemas.openxmlformats.org/officeDocument/2006/relationships" ref="U251" r:id="rId162"/>
    <hyperlink xmlns:r="http://schemas.openxmlformats.org/officeDocument/2006/relationships" ref="U252" r:id="rId163"/>
    <hyperlink xmlns:r="http://schemas.openxmlformats.org/officeDocument/2006/relationships" ref="U253" r:id="rId164"/>
    <hyperlink xmlns:r="http://schemas.openxmlformats.org/officeDocument/2006/relationships" ref="U254" r:id="rId165"/>
    <hyperlink xmlns:r="http://schemas.openxmlformats.org/officeDocument/2006/relationships" ref="U260" r:id="rId166"/>
    <hyperlink xmlns:r="http://schemas.openxmlformats.org/officeDocument/2006/relationships" ref="U261" r:id="rId167"/>
    <hyperlink xmlns:r="http://schemas.openxmlformats.org/officeDocument/2006/relationships" ref="U262" r:id="rId168"/>
    <hyperlink xmlns:r="http://schemas.openxmlformats.org/officeDocument/2006/relationships" ref="U263" r:id="rId169"/>
    <hyperlink xmlns:r="http://schemas.openxmlformats.org/officeDocument/2006/relationships" ref="U264" r:id="rId170"/>
    <hyperlink xmlns:r="http://schemas.openxmlformats.org/officeDocument/2006/relationships" ref="T270" r:id="rId171"/>
    <hyperlink xmlns:r="http://schemas.openxmlformats.org/officeDocument/2006/relationships" ref="U271" display="ANTM" r:id="rId172"/>
    <hyperlink xmlns:r="http://schemas.openxmlformats.org/officeDocument/2006/relationships" ref="U272" r:id="rId173"/>
    <hyperlink xmlns:r="http://schemas.openxmlformats.org/officeDocument/2006/relationships" ref="T277" r:id="rId174"/>
    <hyperlink xmlns:r="http://schemas.openxmlformats.org/officeDocument/2006/relationships" ref="U278" r:id="rId175"/>
    <hyperlink xmlns:r="http://schemas.openxmlformats.org/officeDocument/2006/relationships" ref="U279" display="FDX" r:id="rId176"/>
    <hyperlink xmlns:r="http://schemas.openxmlformats.org/officeDocument/2006/relationships" ref="U280" r:id="rId177"/>
    <hyperlink xmlns:r="http://schemas.openxmlformats.org/officeDocument/2006/relationships" ref="T287" r:id="rId178"/>
    <hyperlink xmlns:r="http://schemas.openxmlformats.org/officeDocument/2006/relationships" ref="T293" r:id="rId179"/>
    <hyperlink xmlns:r="http://schemas.openxmlformats.org/officeDocument/2006/relationships" ref="T298" r:id="rId180"/>
    <hyperlink xmlns:r="http://schemas.openxmlformats.org/officeDocument/2006/relationships" ref="U299" r:id="rId181"/>
    <hyperlink xmlns:r="http://schemas.openxmlformats.org/officeDocument/2006/relationships" ref="U300" r:id="rId182"/>
    <hyperlink xmlns:r="http://schemas.openxmlformats.org/officeDocument/2006/relationships" ref="T305" r:id="rId183"/>
    <hyperlink xmlns:r="http://schemas.openxmlformats.org/officeDocument/2006/relationships" ref="U306" r:id="rId184"/>
    <hyperlink xmlns:r="http://schemas.openxmlformats.org/officeDocument/2006/relationships" ref="U307" r:id="rId185"/>
    <hyperlink xmlns:r="http://schemas.openxmlformats.org/officeDocument/2006/relationships" ref="U308" r:id="rId186"/>
    <hyperlink xmlns:r="http://schemas.openxmlformats.org/officeDocument/2006/relationships" ref="U309" r:id="rId187"/>
    <hyperlink xmlns:r="http://schemas.openxmlformats.org/officeDocument/2006/relationships" ref="U310" r:id="rId188"/>
    <hyperlink xmlns:r="http://schemas.openxmlformats.org/officeDocument/2006/relationships" ref="U311" r:id="rId189"/>
    <hyperlink xmlns:r="http://schemas.openxmlformats.org/officeDocument/2006/relationships" ref="U312" r:id="rId190"/>
    <hyperlink xmlns:r="http://schemas.openxmlformats.org/officeDocument/2006/relationships" ref="U313" r:id="rId191"/>
    <hyperlink xmlns:r="http://schemas.openxmlformats.org/officeDocument/2006/relationships" ref="U314" r:id="rId192"/>
    <hyperlink xmlns:r="http://schemas.openxmlformats.org/officeDocument/2006/relationships" ref="U315" r:id="rId193"/>
    <hyperlink xmlns:r="http://schemas.openxmlformats.org/officeDocument/2006/relationships" ref="U316" r:id="rId194"/>
    <hyperlink xmlns:r="http://schemas.openxmlformats.org/officeDocument/2006/relationships" ref="U317" r:id="rId195"/>
    <hyperlink xmlns:r="http://schemas.openxmlformats.org/officeDocument/2006/relationships" ref="T322" r:id="rId196"/>
    <hyperlink xmlns:r="http://schemas.openxmlformats.org/officeDocument/2006/relationships" ref="U323" r:id="rId197"/>
    <hyperlink xmlns:r="http://schemas.openxmlformats.org/officeDocument/2006/relationships" ref="U324" r:id="rId198"/>
    <hyperlink xmlns:r="http://schemas.openxmlformats.org/officeDocument/2006/relationships" ref="U325" r:id="rId199"/>
    <hyperlink xmlns:r="http://schemas.openxmlformats.org/officeDocument/2006/relationships" ref="T331" r:id="rId200"/>
    <hyperlink xmlns:r="http://schemas.openxmlformats.org/officeDocument/2006/relationships" ref="U332" r:id="rId201"/>
    <hyperlink xmlns:r="http://schemas.openxmlformats.org/officeDocument/2006/relationships" ref="U333" r:id="rId202"/>
    <hyperlink xmlns:r="http://schemas.openxmlformats.org/officeDocument/2006/relationships" ref="T338" r:id="rId203"/>
    <hyperlink xmlns:r="http://schemas.openxmlformats.org/officeDocument/2006/relationships" ref="U339" r:id="rId204"/>
    <hyperlink xmlns:r="http://schemas.openxmlformats.org/officeDocument/2006/relationships" ref="U340" r:id="rId205"/>
    <hyperlink xmlns:r="http://schemas.openxmlformats.org/officeDocument/2006/relationships" ref="U341" r:id="rId206"/>
    <hyperlink xmlns:r="http://schemas.openxmlformats.org/officeDocument/2006/relationships" ref="U342" r:id="rId207"/>
    <hyperlink xmlns:r="http://schemas.openxmlformats.org/officeDocument/2006/relationships" ref="U343" r:id="rId208"/>
    <hyperlink xmlns:r="http://schemas.openxmlformats.org/officeDocument/2006/relationships" ref="U344" r:id="rId209"/>
    <hyperlink xmlns:r="http://schemas.openxmlformats.org/officeDocument/2006/relationships" ref="U345" r:id="rId210"/>
    <hyperlink xmlns:r="http://schemas.openxmlformats.org/officeDocument/2006/relationships" ref="U346" r:id="rId211"/>
    <hyperlink xmlns:r="http://schemas.openxmlformats.org/officeDocument/2006/relationships" ref="U347" r:id="rId212"/>
    <hyperlink xmlns:r="http://schemas.openxmlformats.org/officeDocument/2006/relationships" ref="T352" r:id="rId213"/>
    <hyperlink xmlns:r="http://schemas.openxmlformats.org/officeDocument/2006/relationships" ref="U353" r:id="rId214"/>
    <hyperlink xmlns:r="http://schemas.openxmlformats.org/officeDocument/2006/relationships" ref="U354" r:id="rId215"/>
    <hyperlink xmlns:r="http://schemas.openxmlformats.org/officeDocument/2006/relationships" ref="T359" r:id="rId216"/>
    <hyperlink xmlns:r="http://schemas.openxmlformats.org/officeDocument/2006/relationships" ref="U360" r:id="rId217"/>
    <hyperlink xmlns:r="http://schemas.openxmlformats.org/officeDocument/2006/relationships" ref="U361" r:id="rId218"/>
    <hyperlink xmlns:r="http://schemas.openxmlformats.org/officeDocument/2006/relationships" ref="U362" r:id="rId219"/>
    <hyperlink xmlns:r="http://schemas.openxmlformats.org/officeDocument/2006/relationships" ref="U363" r:id="rId220"/>
    <hyperlink xmlns:r="http://schemas.openxmlformats.org/officeDocument/2006/relationships" ref="T369" r:id="rId221"/>
    <hyperlink xmlns:r="http://schemas.openxmlformats.org/officeDocument/2006/relationships" ref="T374" r:id="rId222"/>
    <hyperlink xmlns:r="http://schemas.openxmlformats.org/officeDocument/2006/relationships" ref="U375" r:id="rId223"/>
    <hyperlink xmlns:r="http://schemas.openxmlformats.org/officeDocument/2006/relationships" ref="U376" r:id="rId224"/>
    <hyperlink xmlns:r="http://schemas.openxmlformats.org/officeDocument/2006/relationships" ref="T381" r:id="rId225"/>
    <hyperlink xmlns:r="http://schemas.openxmlformats.org/officeDocument/2006/relationships" ref="U382" r:id="rId226"/>
    <hyperlink xmlns:r="http://schemas.openxmlformats.org/officeDocument/2006/relationships" ref="U383" r:id="rId227"/>
    <hyperlink xmlns:r="http://schemas.openxmlformats.org/officeDocument/2006/relationships" ref="U384" r:id="rId228"/>
    <hyperlink xmlns:r="http://schemas.openxmlformats.org/officeDocument/2006/relationships" ref="U385" r:id="rId229"/>
    <hyperlink xmlns:r="http://schemas.openxmlformats.org/officeDocument/2006/relationships" ref="U386" r:id="rId230"/>
    <hyperlink xmlns:r="http://schemas.openxmlformats.org/officeDocument/2006/relationships" ref="U387" r:id="rId231"/>
    <hyperlink xmlns:r="http://schemas.openxmlformats.org/officeDocument/2006/relationships" ref="U388" r:id="rId232"/>
    <hyperlink xmlns:r="http://schemas.openxmlformats.org/officeDocument/2006/relationships" ref="U389" r:id="rId233"/>
    <hyperlink xmlns:r="http://schemas.openxmlformats.org/officeDocument/2006/relationships" ref="U390" r:id="rId234"/>
    <hyperlink xmlns:r="http://schemas.openxmlformats.org/officeDocument/2006/relationships" ref="U391" r:id="rId235"/>
    <hyperlink xmlns:r="http://schemas.openxmlformats.org/officeDocument/2006/relationships" ref="U392" r:id="rId236"/>
    <hyperlink xmlns:r="http://schemas.openxmlformats.org/officeDocument/2006/relationships" ref="U393" r:id="rId237"/>
    <hyperlink xmlns:r="http://schemas.openxmlformats.org/officeDocument/2006/relationships" ref="U394" r:id="rId238"/>
    <hyperlink xmlns:r="http://schemas.openxmlformats.org/officeDocument/2006/relationships" ref="T399" r:id="rId239"/>
    <hyperlink xmlns:r="http://schemas.openxmlformats.org/officeDocument/2006/relationships" ref="U400" r:id="rId240"/>
    <hyperlink xmlns:r="http://schemas.openxmlformats.org/officeDocument/2006/relationships" ref="U401" r:id="rId241"/>
    <hyperlink xmlns:r="http://schemas.openxmlformats.org/officeDocument/2006/relationships" ref="U402" r:id="rId242"/>
    <hyperlink xmlns:r="http://schemas.openxmlformats.org/officeDocument/2006/relationships" ref="U403" r:id="rId243"/>
    <hyperlink xmlns:r="http://schemas.openxmlformats.org/officeDocument/2006/relationships" ref="U404" r:id="rId244"/>
    <hyperlink xmlns:r="http://schemas.openxmlformats.org/officeDocument/2006/relationships" ref="U405" r:id="rId245"/>
    <hyperlink xmlns:r="http://schemas.openxmlformats.org/officeDocument/2006/relationships" ref="U406" r:id="rId246"/>
    <hyperlink xmlns:r="http://schemas.openxmlformats.org/officeDocument/2006/relationships" ref="U407" r:id="rId247"/>
    <hyperlink xmlns:r="http://schemas.openxmlformats.org/officeDocument/2006/relationships" ref="U408" r:id="rId248"/>
    <hyperlink xmlns:r="http://schemas.openxmlformats.org/officeDocument/2006/relationships" ref="U409" r:id="rId249"/>
    <hyperlink xmlns:r="http://schemas.openxmlformats.org/officeDocument/2006/relationships" ref="U410" r:id="rId250"/>
    <hyperlink xmlns:r="http://schemas.openxmlformats.org/officeDocument/2006/relationships" ref="U411" r:id="rId251"/>
    <hyperlink xmlns:r="http://schemas.openxmlformats.org/officeDocument/2006/relationships" ref="U412" r:id="rId252"/>
    <hyperlink xmlns:r="http://schemas.openxmlformats.org/officeDocument/2006/relationships" ref="U413" r:id="rId253"/>
    <hyperlink xmlns:r="http://schemas.openxmlformats.org/officeDocument/2006/relationships" ref="U414" r:id="rId254"/>
    <hyperlink xmlns:r="http://schemas.openxmlformats.org/officeDocument/2006/relationships" ref="U415" r:id="rId255"/>
    <hyperlink xmlns:r="http://schemas.openxmlformats.org/officeDocument/2006/relationships" ref="U416" r:id="rId256"/>
    <hyperlink xmlns:r="http://schemas.openxmlformats.org/officeDocument/2006/relationships" ref="U417" r:id="rId257"/>
    <hyperlink xmlns:r="http://schemas.openxmlformats.org/officeDocument/2006/relationships" ref="U418" r:id="rId258"/>
    <hyperlink xmlns:r="http://schemas.openxmlformats.org/officeDocument/2006/relationships" ref="U419" r:id="rId259"/>
    <hyperlink xmlns:r="http://schemas.openxmlformats.org/officeDocument/2006/relationships" ref="U420" r:id="rId260"/>
    <hyperlink xmlns:r="http://schemas.openxmlformats.org/officeDocument/2006/relationships" ref="U421" r:id="rId261"/>
    <hyperlink xmlns:r="http://schemas.openxmlformats.org/officeDocument/2006/relationships" ref="U422" r:id="rId262"/>
    <hyperlink xmlns:r="http://schemas.openxmlformats.org/officeDocument/2006/relationships" ref="T427" r:id="rId263"/>
    <hyperlink xmlns:r="http://schemas.openxmlformats.org/officeDocument/2006/relationships" ref="U428" r:id="rId264"/>
    <hyperlink xmlns:r="http://schemas.openxmlformats.org/officeDocument/2006/relationships" ref="U429" r:id="rId265"/>
    <hyperlink xmlns:r="http://schemas.openxmlformats.org/officeDocument/2006/relationships" ref="U430" r:id="rId266"/>
    <hyperlink xmlns:r="http://schemas.openxmlformats.org/officeDocument/2006/relationships" ref="U431" r:id="rId267"/>
    <hyperlink xmlns:r="http://schemas.openxmlformats.org/officeDocument/2006/relationships" ref="U432" r:id="rId268"/>
    <hyperlink xmlns:r="http://schemas.openxmlformats.org/officeDocument/2006/relationships" ref="T437" r:id="rId269"/>
    <hyperlink xmlns:r="http://schemas.openxmlformats.org/officeDocument/2006/relationships" ref="U438" r:id="rId270"/>
    <hyperlink xmlns:r="http://schemas.openxmlformats.org/officeDocument/2006/relationships" ref="U439" r:id="rId271"/>
    <hyperlink xmlns:r="http://schemas.openxmlformats.org/officeDocument/2006/relationships" ref="U440" r:id="rId272"/>
    <hyperlink xmlns:r="http://schemas.openxmlformats.org/officeDocument/2006/relationships" ref="U441" r:id="rId273"/>
    <hyperlink xmlns:r="http://schemas.openxmlformats.org/officeDocument/2006/relationships" ref="U442" r:id="rId274"/>
    <hyperlink xmlns:r="http://schemas.openxmlformats.org/officeDocument/2006/relationships" ref="U443" r:id="rId275"/>
    <hyperlink xmlns:r="http://schemas.openxmlformats.org/officeDocument/2006/relationships" ref="U444" r:id="rId276"/>
    <hyperlink xmlns:r="http://schemas.openxmlformats.org/officeDocument/2006/relationships" ref="U445" r:id="rId277"/>
    <hyperlink xmlns:r="http://schemas.openxmlformats.org/officeDocument/2006/relationships" ref="U446" r:id="rId278"/>
    <hyperlink xmlns:r="http://schemas.openxmlformats.org/officeDocument/2006/relationships" ref="T452" r:id="rId279"/>
    <hyperlink xmlns:r="http://schemas.openxmlformats.org/officeDocument/2006/relationships" ref="T454" r:id="rId280"/>
    <hyperlink xmlns:r="http://schemas.openxmlformats.org/officeDocument/2006/relationships" ref="U455" r:id="rId281"/>
    <hyperlink xmlns:r="http://schemas.openxmlformats.org/officeDocument/2006/relationships" ref="T460" display="EWZ" r:id="rId282"/>
    <hyperlink xmlns:r="http://schemas.openxmlformats.org/officeDocument/2006/relationships" ref="U461" r:id="rId283"/>
    <hyperlink xmlns:r="http://schemas.openxmlformats.org/officeDocument/2006/relationships" ref="U462" r:id="rId284"/>
    <hyperlink xmlns:r="http://schemas.openxmlformats.org/officeDocument/2006/relationships" ref="T468" r:id="rId285"/>
    <hyperlink xmlns:r="http://schemas.openxmlformats.org/officeDocument/2006/relationships" ref="U469" r:id="rId286"/>
    <hyperlink xmlns:r="http://schemas.openxmlformats.org/officeDocument/2006/relationships" ref="U470" r:id="rId287"/>
    <hyperlink xmlns:r="http://schemas.openxmlformats.org/officeDocument/2006/relationships" ref="U471" r:id="rId288"/>
    <hyperlink xmlns:r="http://schemas.openxmlformats.org/officeDocument/2006/relationships" ref="U472" r:id="rId289"/>
    <hyperlink xmlns:r="http://schemas.openxmlformats.org/officeDocument/2006/relationships" ref="T477" r:id="rId290"/>
    <hyperlink xmlns:r="http://schemas.openxmlformats.org/officeDocument/2006/relationships" ref="U478" r:id="rId291"/>
    <hyperlink xmlns:r="http://schemas.openxmlformats.org/officeDocument/2006/relationships" ref="U484" r:id="rId292"/>
  </hyperlinks>
  <pageMargins left="0.25" right="0.2" top="0.75" bottom="0.75" header="0.3" footer="0.3"/>
  <pageSetup orientation="landscape" scale="48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3:P47"/>
  <sheetViews>
    <sheetView showGridLines="0" showRowColHeaders="0" workbookViewId="0">
      <selection activeCell="A1" sqref="A1"/>
    </sheetView>
  </sheetViews>
  <sheetFormatPr baseColWidth="10" defaultColWidth="8.83203125" defaultRowHeight="15"/>
  <cols>
    <col width="4.6640625" customWidth="1" style="545" min="3" max="3"/>
    <col width="13.6640625" customWidth="1" style="545" min="4" max="5"/>
    <col hidden="1" width="13" customWidth="1" style="545" min="7" max="7"/>
    <col width="4.6640625" customWidth="1" style="545" min="8" max="8"/>
    <col width="20.6640625" customWidth="1" style="545" min="10" max="10"/>
    <col width="17.6640625" customWidth="1" style="545" min="11" max="11"/>
    <col width="15.6640625" customWidth="1" style="545" min="14" max="14"/>
    <col width="10.6640625" customWidth="1" style="545" min="18" max="18"/>
    <col width="9" customWidth="1" style="545" min="20" max="20"/>
  </cols>
  <sheetData>
    <row r="3" ht="24" customHeight="1" s="545">
      <c r="C3" s="52" t="inlineStr">
        <is>
          <t>Current Portfolio Holding Allocation</t>
        </is>
      </c>
    </row>
    <row r="4" ht="16" customHeight="1" s="545">
      <c r="F4" s="548" t="inlineStr">
        <is>
          <t>Allocation</t>
        </is>
      </c>
      <c r="I4" t="inlineStr">
        <is>
          <t>Holding Symbol</t>
        </is>
      </c>
      <c r="K4" t="inlineStr">
        <is>
          <t>By Market Sector</t>
        </is>
      </c>
      <c r="O4" s="188" t="n"/>
    </row>
    <row r="5" ht="19" customHeight="1" s="545">
      <c r="C5" s="219" t="inlineStr">
        <is>
          <t>Mutual Fund Holdings Allocation</t>
        </is>
      </c>
    </row>
    <row r="6">
      <c r="D6" t="inlineStr">
        <is>
          <t>Money Mkt.</t>
        </is>
      </c>
      <c r="F6" s="32">
        <f>'Investment Analysis'!AA5</f>
        <v/>
      </c>
      <c r="G6" t="n">
        <v>1</v>
      </c>
      <c r="I6" t="inlineStr">
        <is>
          <t>SPAXX</t>
        </is>
      </c>
      <c r="K6" t="inlineStr">
        <is>
          <t>MMK</t>
        </is>
      </c>
      <c r="L6" s="32">
        <f>F6</f>
        <v/>
      </c>
      <c r="O6" s="553" t="n"/>
      <c r="P6" s="230" t="n"/>
    </row>
    <row r="7">
      <c r="D7" t="inlineStr">
        <is>
          <t>Lg. Cap Funds</t>
        </is>
      </c>
      <c r="F7" s="32">
        <f>'Investment Analysis'!AH5+'Investment Analysis'!AV5+'Investment Analysis'!BC5+'Investment Analysis'!AO5</f>
        <v/>
      </c>
      <c r="G7" t="n">
        <v>5</v>
      </c>
      <c r="I7" t="inlineStr">
        <is>
          <t>FBGRX,FCNTX,FOCPX,FXAIX</t>
        </is>
      </c>
      <c r="K7" t="inlineStr">
        <is>
          <t>Energy</t>
        </is>
      </c>
      <c r="L7" s="32">
        <f>F17+F26</f>
        <v/>
      </c>
      <c r="O7" s="553" t="n"/>
      <c r="P7" s="230" t="n"/>
    </row>
    <row r="8">
      <c r="D8" t="inlineStr">
        <is>
          <t>Mid Cap Funds</t>
        </is>
      </c>
      <c r="F8" s="32">
        <f>'Investment Analysis'!BX5+'Investment Analysis'!BQ5</f>
        <v/>
      </c>
      <c r="G8" t="n">
        <v>3</v>
      </c>
      <c r="I8" t="inlineStr">
        <is>
          <t>FLVCX,FDEGX</t>
        </is>
      </c>
      <c r="K8" t="inlineStr">
        <is>
          <t>Gold/Silver</t>
        </is>
      </c>
      <c r="L8" s="32">
        <f>F29+F16</f>
        <v/>
      </c>
      <c r="O8" s="553" t="n"/>
      <c r="P8" s="230" t="n"/>
    </row>
    <row r="9">
      <c r="D9" t="inlineStr">
        <is>
          <t>Sm. Cap Funds</t>
        </is>
      </c>
      <c r="F9" s="32">
        <f>'Investment Analysis'!DG5+'Investment Analysis'!CS5+'Investment Analysis'!CZ5+'Investment Analysis'!CL5</f>
        <v/>
      </c>
      <c r="G9" t="n">
        <v>4</v>
      </c>
      <c r="I9" t="inlineStr">
        <is>
          <t>WAMCX,FCPGX,FDSCX,FCPVX</t>
        </is>
      </c>
      <c r="K9" t="inlineStr">
        <is>
          <t>Materials</t>
        </is>
      </c>
      <c r="L9" s="32">
        <f>F27</f>
        <v/>
      </c>
      <c r="O9" s="553" t="n"/>
      <c r="P9" s="230" t="n"/>
    </row>
    <row r="10">
      <c r="D10" t="inlineStr">
        <is>
          <t>International Funds</t>
        </is>
      </c>
      <c r="F10" s="32">
        <f>'Investment Analysis'!DN5</f>
        <v/>
      </c>
      <c r="G10" t="n">
        <v>1</v>
      </c>
      <c r="I10" t="inlineStr">
        <is>
          <t>FDIVX</t>
        </is>
      </c>
      <c r="K10" t="inlineStr">
        <is>
          <t>Consumer Staples</t>
        </is>
      </c>
      <c r="L10" s="32">
        <f>F30</f>
        <v/>
      </c>
      <c r="O10" s="553" t="n"/>
      <c r="P10" s="230" t="n"/>
    </row>
    <row r="11">
      <c r="D11" t="inlineStr">
        <is>
          <t>Emerging Market Funds</t>
        </is>
      </c>
      <c r="F11" s="32">
        <f>'Investment Analysis'!DU5</f>
        <v/>
      </c>
      <c r="G11" t="n">
        <v>1</v>
      </c>
      <c r="I11" t="inlineStr">
        <is>
          <t>FEMKX</t>
        </is>
      </c>
      <c r="K11" t="inlineStr">
        <is>
          <t>Consumer Discres.</t>
        </is>
      </c>
      <c r="L11" s="32">
        <f>F31</f>
        <v/>
      </c>
      <c r="O11" s="553" t="n"/>
      <c r="P11" s="230" t="n"/>
    </row>
    <row r="12">
      <c r="D12" t="inlineStr">
        <is>
          <t>Tech/Semiconductors</t>
        </is>
      </c>
      <c r="F12" s="32">
        <f>'Investment Analysis'!EB5</f>
        <v/>
      </c>
      <c r="G12" t="n">
        <v>1</v>
      </c>
      <c r="I12" t="inlineStr">
        <is>
          <t>FSLEX</t>
        </is>
      </c>
      <c r="K12" t="inlineStr">
        <is>
          <t>Industrials</t>
        </is>
      </c>
      <c r="L12" s="32">
        <f>F32+F21</f>
        <v/>
      </c>
      <c r="O12" s="553" t="n"/>
      <c r="P12" s="230" t="n"/>
    </row>
    <row r="13">
      <c r="D13" t="inlineStr">
        <is>
          <t>Technology Fund</t>
        </is>
      </c>
      <c r="F13" s="32">
        <f>'Investment Analysis'!EI5</f>
        <v/>
      </c>
      <c r="G13" t="n">
        <v>1</v>
      </c>
      <c r="I13" t="inlineStr">
        <is>
          <t>FSPTX</t>
        </is>
      </c>
      <c r="K13" t="inlineStr">
        <is>
          <t>Financials</t>
        </is>
      </c>
      <c r="L13" s="32">
        <f>F18+F33</f>
        <v/>
      </c>
      <c r="O13" s="553" t="n"/>
      <c r="P13" s="230" t="n"/>
    </row>
    <row r="14">
      <c r="D14" t="inlineStr">
        <is>
          <t>Communications Fund</t>
        </is>
      </c>
      <c r="F14" s="32">
        <f>'Investment Analysis'!EP5</f>
        <v/>
      </c>
      <c r="G14" t="n">
        <v>1</v>
      </c>
      <c r="I14" t="inlineStr">
        <is>
          <t>FBMPX</t>
        </is>
      </c>
      <c r="K14" t="inlineStr">
        <is>
          <t>Healthcare</t>
        </is>
      </c>
      <c r="L14" s="32">
        <f>F20+F34</f>
        <v/>
      </c>
      <c r="O14" s="553" t="n"/>
      <c r="P14" s="230" t="n"/>
    </row>
    <row r="15">
      <c r="D15" t="inlineStr">
        <is>
          <t>Real Estate (commercial)</t>
        </is>
      </c>
      <c r="F15" s="32">
        <f>'Investment Analysis'!EW5</f>
        <v/>
      </c>
      <c r="G15" t="n">
        <v>1</v>
      </c>
      <c r="I15" t="inlineStr">
        <is>
          <t>BREFX</t>
        </is>
      </c>
      <c r="K15" t="inlineStr">
        <is>
          <t>Info./Tech (IT)</t>
        </is>
      </c>
      <c r="L15" s="32">
        <f>F7+F8+F9+F12+F13+F35+N36</f>
        <v/>
      </c>
      <c r="O15" s="553" t="n"/>
      <c r="P15" s="230" t="n"/>
    </row>
    <row r="16">
      <c r="D16" t="inlineStr">
        <is>
          <t>Gold Fund</t>
        </is>
      </c>
      <c r="F16" s="32">
        <f>'Investment Analysis'!FD5</f>
        <v/>
      </c>
      <c r="G16" t="n">
        <v>1</v>
      </c>
      <c r="I16" t="inlineStr">
        <is>
          <t>FSAGX</t>
        </is>
      </c>
      <c r="K16" t="inlineStr">
        <is>
          <t>Communications</t>
        </is>
      </c>
      <c r="L16" s="32">
        <f>F14+F36</f>
        <v/>
      </c>
      <c r="O16" s="553" t="n"/>
      <c r="P16" s="230" t="n"/>
    </row>
    <row r="17">
      <c r="D17" t="inlineStr">
        <is>
          <t>Energy Fund</t>
        </is>
      </c>
      <c r="F17" s="32">
        <f>'Investment Analysis'!FK5</f>
        <v/>
      </c>
      <c r="G17" t="n">
        <v>1</v>
      </c>
      <c r="I17" t="inlineStr">
        <is>
          <t>FSENX</t>
        </is>
      </c>
      <c r="K17" t="inlineStr">
        <is>
          <t>Utilities</t>
        </is>
      </c>
      <c r="L17" s="32">
        <f>F37</f>
        <v/>
      </c>
      <c r="O17" s="553" t="n"/>
      <c r="P17" s="230" t="n"/>
    </row>
    <row r="18">
      <c r="D18" t="inlineStr">
        <is>
          <t>Financials Fund</t>
        </is>
      </c>
      <c r="F18" s="32">
        <f>'Investment Analysis'!FR5+'Investment Analysis'!FY5</f>
        <v/>
      </c>
      <c r="G18" t="n">
        <v>1</v>
      </c>
      <c r="I18" t="inlineStr">
        <is>
          <t>FSLBX,FSPCX</t>
        </is>
      </c>
      <c r="K18" t="inlineStr">
        <is>
          <t>Real Estate</t>
        </is>
      </c>
      <c r="L18" s="32">
        <f>F38+F15</f>
        <v/>
      </c>
      <c r="O18" s="553" t="n"/>
      <c r="P18" s="230" t="n"/>
    </row>
    <row r="19">
      <c r="D19" t="inlineStr">
        <is>
          <t>Retail/Consumption Funds</t>
        </is>
      </c>
      <c r="F19" s="32">
        <f>'Investment Analysis'!GF5</f>
        <v/>
      </c>
      <c r="G19" t="n">
        <v>2</v>
      </c>
      <c r="K19" t="inlineStr">
        <is>
          <t>International Mkts.</t>
        </is>
      </c>
      <c r="L19" s="32">
        <f>F10</f>
        <v/>
      </c>
      <c r="O19" s="553" t="n"/>
      <c r="P19" s="230" t="n"/>
    </row>
    <row r="20">
      <c r="D20" t="inlineStr">
        <is>
          <t>Biotech/Health Care Funds</t>
        </is>
      </c>
      <c r="F20" s="32">
        <f>'Investment Analysis'!GM5+'Investment Analysis'!GT5</f>
        <v/>
      </c>
      <c r="G20" t="n">
        <v>2</v>
      </c>
      <c r="I20" t="inlineStr">
        <is>
          <t>FBIOX,FSPHX</t>
        </is>
      </c>
      <c r="K20" t="inlineStr">
        <is>
          <t>Emerging Markets</t>
        </is>
      </c>
      <c r="L20" s="32">
        <f>F11</f>
        <v/>
      </c>
      <c r="O20" s="553" t="n"/>
      <c r="P20" s="230" t="n"/>
    </row>
    <row r="21">
      <c r="D21" t="inlineStr">
        <is>
          <t>Infrastructure Funds</t>
        </is>
      </c>
      <c r="F21" s="32">
        <f>'Investment Analysis'!HA5</f>
        <v/>
      </c>
      <c r="G21" t="n">
        <v>1</v>
      </c>
      <c r="I21" t="inlineStr">
        <is>
          <t>FNSTX</t>
        </is>
      </c>
      <c r="K21" t="inlineStr">
        <is>
          <t xml:space="preserve">Misc. </t>
        </is>
      </c>
      <c r="L21" s="32">
        <f>F39</f>
        <v/>
      </c>
    </row>
    <row r="22" ht="5" customHeight="1" s="545">
      <c r="F22" s="32" t="n"/>
    </row>
    <row r="23">
      <c r="E23" s="220" t="inlineStr">
        <is>
          <t>Total</t>
        </is>
      </c>
      <c r="F23" s="221">
        <f>SUM(F6:F21)</f>
        <v/>
      </c>
      <c r="G23">
        <f>SUM(G6:G21)</f>
        <v/>
      </c>
      <c r="L23" s="32">
        <f>SUM(L6:L21)</f>
        <v/>
      </c>
      <c r="P23" s="221" t="n"/>
    </row>
    <row r="24" ht="19" customHeight="1" s="545">
      <c r="C24" s="219" t="inlineStr">
        <is>
          <t>Stock Holdings Allocation</t>
        </is>
      </c>
    </row>
    <row r="25">
      <c r="N25" s="32" t="n"/>
    </row>
    <row r="26">
      <c r="D26" t="inlineStr">
        <is>
          <t>Energy</t>
        </is>
      </c>
      <c r="F26" s="32">
        <f>'Investment Analysis'!HW5+'Investment Analysis'!LJ5+'Investment Analysis'!RV5+'Investment Analysis'!KH5</f>
        <v/>
      </c>
      <c r="I26" t="inlineStr">
        <is>
          <t>XOM,EQT,BTU,APA</t>
        </is>
      </c>
      <c r="K26" s="39" t="n"/>
      <c r="N26" s="32" t="n"/>
    </row>
    <row r="27">
      <c r="D27" t="inlineStr">
        <is>
          <t>Materials</t>
        </is>
      </c>
      <c r="F27" s="233">
        <f>'Investment Analysis'!OP5+'Investment Analysis'!IY5+'Investment Analysis'!QT5+'Investment Analysis'!TE5+'Investment Analysis'!TL5+'Investment Analysis'!MZ5+'Investment Analysis'!NN5+'Investment Analysis'!OI5+'Investment Analysis'!PY5+'Investment Analysis'!SQ5+'Investment Analysis'!JT5+'Investment Analysis'!QM5+'Investment Analysis'!RA5+'Investment Analysis'!ME5+'Investment Analysis'!KV5+'Investment Analysis'!DV5+'Investment Analysis'!TZ5</f>
        <v/>
      </c>
      <c r="I27" t="inlineStr">
        <is>
          <t>LEU,CCJ,USAR,MP,ARRNF.PPTA,HL,SLI,UUUU,AREC,IDR,</t>
        </is>
      </c>
      <c r="K27" s="39" t="n"/>
      <c r="N27" s="32" t="n"/>
    </row>
    <row r="28">
      <c r="F28" s="233" t="n"/>
      <c r="I28" t="inlineStr">
        <is>
          <t>ADBRF,PMETF,ERO,ASCUF,DNN,VZLA</t>
        </is>
      </c>
      <c r="K28" s="39" t="n"/>
      <c r="N28" s="32" t="n"/>
    </row>
    <row r="29">
      <c r="D29" t="inlineStr">
        <is>
          <t>Precious Metals (Gold &amp; Silver</t>
        </is>
      </c>
      <c r="F29" s="32">
        <f>'Investment Analysis'!LQ5+'Investment Analysis'!LX5</f>
        <v/>
      </c>
      <c r="I29" t="inlineStr">
        <is>
          <t>AEM,KGC</t>
        </is>
      </c>
      <c r="K29" s="39" t="n"/>
      <c r="N29" s="32" t="n"/>
    </row>
    <row r="30">
      <c r="D30" t="inlineStr">
        <is>
          <t>Consumer Staples</t>
        </is>
      </c>
      <c r="F30" s="32" t="n"/>
      <c r="K30" s="39" t="n"/>
      <c r="N30" s="32" t="n"/>
    </row>
    <row r="31">
      <c r="D31" t="inlineStr">
        <is>
          <t>Consumer Discressionary</t>
        </is>
      </c>
      <c r="F31" s="32">
        <f>'Investment Analysis'!HI5</f>
        <v/>
      </c>
      <c r="I31" t="inlineStr">
        <is>
          <t>TSLA</t>
        </is>
      </c>
      <c r="K31" s="39" t="n"/>
      <c r="N31" s="32" t="n"/>
    </row>
    <row r="32">
      <c r="D32" t="inlineStr">
        <is>
          <t>Industrials</t>
        </is>
      </c>
      <c r="F32" s="32">
        <f>'Investment Analysis'!NG5+'Investment Analysis'!NU5+'Investment Analysis'!MS5+'Investment Analysis'!PK5+'Investment Analysis'!IR5+'Investment Analysis'!PD5+'Investment Analysis'!HP5+'Investment Analysis'!LC5+'Investment Analysis'!TS5</f>
        <v/>
      </c>
      <c r="I32" t="inlineStr">
        <is>
          <t>GE, GEV,BWXT,LHX,HII,RTX,KTOS,SYM,PSIX</t>
        </is>
      </c>
      <c r="K32" s="39" t="n"/>
      <c r="N32" s="233" t="n"/>
    </row>
    <row r="33">
      <c r="D33" t="inlineStr">
        <is>
          <t>Financials</t>
        </is>
      </c>
      <c r="F33" s="32" t="n"/>
      <c r="K33" s="39" t="n"/>
      <c r="N33" s="32" t="n"/>
    </row>
    <row r="34">
      <c r="D34" t="inlineStr">
        <is>
          <t>Health Care</t>
        </is>
      </c>
      <c r="F34" s="32" t="n"/>
      <c r="K34" s="39" t="n"/>
      <c r="N34" s="32" t="n"/>
    </row>
    <row r="35">
      <c r="D35" t="inlineStr">
        <is>
          <t>Information Technology</t>
        </is>
      </c>
      <c r="F35" s="32">
        <f>'Investment Analysis'!JM5+'Investment Analysis'!OB5+'Investment Analysis'!IK5+'Investment Analysis'!ID5+'Investment Analysis'!SJ5+'Investment Analysis'!SC5+'Investment Analysis'!RO5+'Investment Analysis'!SX5+'Investment Analysis'!RH5+'Investment Analysis'!KO5+'Investment Analysis'!QF5</f>
        <v/>
      </c>
      <c r="I35" t="inlineStr">
        <is>
          <t>MSFT, GOOGL, AVGO,NVDA,RGTI,PLTR,TSM,QBTS,TTMI,CRDO,IDCC</t>
        </is>
      </c>
      <c r="K35" s="39" t="n"/>
      <c r="N35" s="32" t="n"/>
    </row>
    <row r="36">
      <c r="D36" t="inlineStr">
        <is>
          <t>Communication Services</t>
        </is>
      </c>
      <c r="F36" s="32">
        <f>'Investment Analysis'!JF5</f>
        <v/>
      </c>
      <c r="I36" t="inlineStr">
        <is>
          <t>META</t>
        </is>
      </c>
      <c r="K36" s="39" t="n"/>
      <c r="N36" s="32" t="n"/>
    </row>
    <row r="37">
      <c r="D37" t="inlineStr">
        <is>
          <t>Utilities</t>
        </is>
      </c>
      <c r="F37" s="32">
        <f>'Investment Analysis'!ML5</f>
        <v/>
      </c>
      <c r="I37" t="inlineStr">
        <is>
          <t>OKLO</t>
        </is>
      </c>
      <c r="K37" s="39" t="n"/>
      <c r="N37" s="32" t="n"/>
    </row>
    <row r="38">
      <c r="D38" t="inlineStr">
        <is>
          <t>Real Estate</t>
        </is>
      </c>
      <c r="F38" s="32" t="n"/>
      <c r="K38" s="39" t="n"/>
      <c r="N38" s="32" t="n"/>
    </row>
    <row r="39">
      <c r="D39" t="inlineStr">
        <is>
          <t xml:space="preserve">Misc. </t>
        </is>
      </c>
      <c r="F39" s="32" t="n"/>
      <c r="K39" s="39" t="n"/>
      <c r="N39" s="32" t="n"/>
    </row>
    <row r="40">
      <c r="F40" s="221">
        <f>SUM(F26:F39)</f>
        <v/>
      </c>
      <c r="K40" s="39" t="n"/>
    </row>
    <row r="41">
      <c r="M41" s="220" t="n"/>
      <c r="N41" s="221" t="n"/>
    </row>
    <row r="42">
      <c r="F42" s="35">
        <f>F40+F23</f>
        <v/>
      </c>
    </row>
    <row r="44" ht="5" customHeight="1" s="545"/>
    <row r="45">
      <c r="G45">
        <f>SUM(O25:O39)</f>
        <v/>
      </c>
    </row>
    <row r="47">
      <c r="F47" s="32" t="n"/>
      <c r="G47">
        <f>G45+G23</f>
        <v/>
      </c>
    </row>
  </sheetData>
  <pageMargins left="0.45" right="0.2" top="0.75" bottom="0.75" header="0.3" footer="0.3"/>
  <pageSetup orientation="portrait" scale="9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109"/>
  <sheetViews>
    <sheetView showGridLines="0" showRowColHeaders="0" zoomScaleNormal="10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E7" sqref="E7"/>
    </sheetView>
  </sheetViews>
  <sheetFormatPr baseColWidth="10" defaultColWidth="5.6640625" defaultRowHeight="15"/>
  <cols>
    <col width="12.6640625" customWidth="1" style="545" min="1" max="1"/>
    <col width="5.6640625" customWidth="1" style="545" min="2" max="3"/>
    <col width="6.6640625" customWidth="1" style="545" min="4" max="4"/>
    <col width="9.6640625" customWidth="1" style="545" min="5" max="8"/>
    <col width="7.6640625" customWidth="1" style="545" min="9" max="9"/>
    <col width="3.6640625" customWidth="1" style="545" min="10" max="10"/>
    <col hidden="1" width="3.6640625" customWidth="1" style="545" min="11" max="11"/>
    <col width="3.6640625" customWidth="1" style="545" min="12" max="12"/>
    <col hidden="1" width="3.6640625" customWidth="1" style="545" min="13" max="13"/>
    <col width="3.6640625" customWidth="1" style="545" min="14" max="14"/>
    <col hidden="1" width="3.6640625" customWidth="1" style="545" min="15" max="15"/>
    <col width="8.6640625" customWidth="1" style="545" min="16" max="16"/>
    <col hidden="1" width="8.6640625" customWidth="1" style="545" min="17" max="17"/>
    <col hidden="1" width="7.6640625" customWidth="1" style="545" min="18" max="18"/>
    <col hidden="1" width="8.6640625" customWidth="1" style="545" min="19" max="19"/>
    <col hidden="1" width="5.6640625" customWidth="1" style="545" min="20" max="20"/>
    <col hidden="1" width="8.6640625" customWidth="1" style="545" min="21" max="21"/>
    <col width="4.6640625" customWidth="1" style="545" min="22" max="24"/>
    <col width="8.6640625" customWidth="1" style="545" min="25" max="25"/>
    <col hidden="1" width="7.6640625" customWidth="1" style="545" min="26" max="26"/>
    <col hidden="1" width="9.1640625" customWidth="1" style="545" min="27" max="29"/>
    <col width="8.6640625" customWidth="1" style="545" min="30" max="30"/>
    <col hidden="1" width="7.6640625" customWidth="1" style="545" min="31" max="31"/>
    <col width="5.6640625" customWidth="1" style="545" min="32" max="32"/>
    <col hidden="1" width="5.6640625" customWidth="1" style="545" min="33" max="33"/>
    <col width="4.6640625" customWidth="1" style="545" min="34" max="34"/>
    <col hidden="1" width="4.6640625" customWidth="1" style="545" min="35" max="35"/>
    <col width="4.6640625" customWidth="1" style="545" min="36" max="36"/>
    <col hidden="1" width="4.6640625" customWidth="1" style="545" min="37" max="37"/>
    <col width="4.6640625" customWidth="1" style="545" min="38" max="38"/>
    <col hidden="1" width="6.6640625" customWidth="1" style="545" min="39" max="39"/>
    <col width="6.6640625" customWidth="1" style="545" min="40" max="40"/>
    <col width="1.6640625" customWidth="1" style="545" min="41" max="41"/>
    <col width="6.6640625" customWidth="1" style="545" min="42" max="42"/>
    <col width="10.6640625" customWidth="1" style="545" min="47" max="47"/>
    <col width="4.6640625" customWidth="1" style="545" min="48" max="48"/>
    <col width="7.6640625" customWidth="1" style="545" min="49" max="58"/>
    <col width="5.5" customWidth="1" style="545" min="59" max="59"/>
    <col width="3.6640625" customWidth="1" style="545" min="60" max="60"/>
    <col width="6.6640625" customWidth="1" style="545" min="61" max="61"/>
    <col width="70.6640625" customWidth="1" style="545" min="62" max="62"/>
    <col width="40.6640625" customWidth="1" style="545" min="63" max="63"/>
  </cols>
  <sheetData>
    <row r="1">
      <c r="A1" s="547" t="inlineStr">
        <is>
          <t>CHIAIKIN</t>
        </is>
      </c>
      <c r="C1" s="547" t="n"/>
      <c r="D1" s="547" t="n"/>
      <c r="E1" s="252" t="n"/>
      <c r="Q1" s="206" t="inlineStr">
        <is>
          <t>V Bullish</t>
        </is>
      </c>
      <c r="R1" s="206" t="n"/>
      <c r="S1" s="206" t="n"/>
      <c r="T1" s="206" t="n"/>
      <c r="U1" s="206" t="n"/>
      <c r="V1" s="206" t="n"/>
      <c r="W1" s="206" t="n"/>
      <c r="X1" s="206" t="n"/>
      <c r="Y1" s="206" t="inlineStr">
        <is>
          <t>Bullish</t>
        </is>
      </c>
      <c r="Z1" s="206" t="n"/>
      <c r="AA1" s="206" t="inlineStr">
        <is>
          <t>Neutral+</t>
        </is>
      </c>
      <c r="AB1" s="206" t="inlineStr">
        <is>
          <t>Neutral</t>
        </is>
      </c>
      <c r="AC1" s="206" t="inlineStr">
        <is>
          <t>Neutral-</t>
        </is>
      </c>
      <c r="AD1" s="206" t="inlineStr">
        <is>
          <t>Bearish</t>
        </is>
      </c>
      <c r="AE1" s="206" t="inlineStr">
        <is>
          <t>V Bearish</t>
        </is>
      </c>
      <c r="AH1" s="206" t="inlineStr">
        <is>
          <t>˄</t>
        </is>
      </c>
      <c r="AI1" s="206" t="n"/>
      <c r="AJ1" s="206" t="n"/>
      <c r="AK1" s="206" t="n"/>
      <c r="AL1" s="206" t="n"/>
      <c r="AM1" s="206" t="n"/>
      <c r="AN1" s="206" t="inlineStr">
        <is>
          <t>˃</t>
        </is>
      </c>
      <c r="AO1" s="206" t="inlineStr">
        <is>
          <t>˅</t>
        </is>
      </c>
    </row>
    <row r="2" ht="21" customHeight="1" s="545">
      <c r="B2" s="190" t="inlineStr">
        <is>
          <t>Current Market Strength by Industry Group</t>
        </is>
      </c>
      <c r="J2" s="554">
        <f>TODAY()</f>
        <v/>
      </c>
      <c r="W2" s="555" t="inlineStr">
        <is>
          <t>ETF</t>
        </is>
      </c>
      <c r="AH2" s="206" t="n"/>
      <c r="AI2" s="206" t="n"/>
      <c r="AJ2" s="206" t="n"/>
      <c r="AK2" s="206" t="n"/>
      <c r="AL2" s="206" t="n"/>
      <c r="AM2" s="206" t="n"/>
      <c r="AN2" s="206" t="n"/>
      <c r="AO2" s="206" t="n"/>
      <c r="AP2" s="206" t="n"/>
      <c r="AQ2" s="206" t="n"/>
      <c r="AR2" s="206" t="n"/>
      <c r="AS2" s="206" t="n"/>
      <c r="AT2" s="206" t="n"/>
    </row>
    <row r="3" ht="16" customHeight="1" s="545">
      <c r="A3" t="inlineStr">
        <is>
          <t>XITK</t>
        </is>
      </c>
      <c r="J3" s="553" t="inlineStr">
        <is>
          <t>Momentum</t>
        </is>
      </c>
      <c r="R3" s="550" t="inlineStr">
        <is>
          <t>ETF</t>
        </is>
      </c>
      <c r="S3" s="550" t="n"/>
      <c r="T3" s="550" t="n"/>
      <c r="U3" s="550" t="n"/>
      <c r="V3" s="555" t="inlineStr">
        <is>
          <t>Holding Strengt</t>
        </is>
      </c>
      <c r="Y3" s="551" t="inlineStr">
        <is>
          <t xml:space="preserve">              I---Price Action---I</t>
        </is>
      </c>
      <c r="Z3" s="551" t="n"/>
      <c r="AA3" s="551" t="n"/>
      <c r="AB3" s="551" t="n"/>
      <c r="AC3" s="551" t="n"/>
      <c r="AD3" s="551" t="n"/>
      <c r="AE3" s="551" t="n"/>
      <c r="AH3" s="551" t="inlineStr">
        <is>
          <t>--------------Scores---------I</t>
        </is>
      </c>
      <c r="AI3" s="551" t="n"/>
      <c r="AJ3" s="551" t="n"/>
      <c r="AK3" s="551" t="n"/>
      <c r="AL3" s="551" t="n"/>
      <c r="AM3" s="551" t="n"/>
      <c r="AN3" s="553" t="n"/>
    </row>
    <row r="4">
      <c r="A4" s="550" t="inlineStr">
        <is>
          <t>Weekly</t>
        </is>
      </c>
      <c r="C4" s="287" t="inlineStr">
        <is>
          <t>Ind.</t>
        </is>
      </c>
      <c r="I4" s="550" t="inlineStr">
        <is>
          <t>Current</t>
        </is>
      </c>
      <c r="J4" s="550" t="inlineStr">
        <is>
          <t>Day Trend</t>
        </is>
      </c>
      <c r="O4" s="548" t="n"/>
      <c r="P4" s="550" t="inlineStr">
        <is>
          <t>Chaikin</t>
        </is>
      </c>
      <c r="Q4" s="550" t="n"/>
      <c r="R4" s="550" t="inlineStr">
        <is>
          <t>Chaikin</t>
        </is>
      </c>
      <c r="S4" s="550" t="n"/>
      <c r="T4" s="550" t="inlineStr">
        <is>
          <t>Trend</t>
        </is>
      </c>
      <c r="U4" s="550" t="n"/>
      <c r="V4" s="371" t="inlineStr">
        <is>
          <t>Bull</t>
        </is>
      </c>
      <c r="W4" s="287" t="inlineStr">
        <is>
          <t>Neut</t>
        </is>
      </c>
      <c r="X4" s="372" t="inlineStr">
        <is>
          <t>Bear</t>
        </is>
      </c>
      <c r="Y4" s="550" t="inlineStr">
        <is>
          <t>52 wk</t>
        </is>
      </c>
      <c r="Z4" s="550" t="n"/>
      <c r="AA4" s="261" t="inlineStr">
        <is>
          <t>Begin</t>
        </is>
      </c>
      <c r="AB4" s="261" t="inlineStr">
        <is>
          <t>Begin</t>
        </is>
      </c>
      <c r="AC4" s="554">
        <f>TODAY()</f>
        <v/>
      </c>
      <c r="AD4" s="184" t="inlineStr">
        <is>
          <t>YTD</t>
        </is>
      </c>
      <c r="AE4" s="184" t="n"/>
      <c r="AF4" s="550" t="inlineStr">
        <is>
          <t>K/C</t>
        </is>
      </c>
      <c r="AG4" s="550" t="n"/>
      <c r="AH4" s="550" t="inlineStr">
        <is>
          <t>M/F</t>
        </is>
      </c>
      <c r="AI4" s="550" t="n"/>
      <c r="AJ4" s="550" t="inlineStr">
        <is>
          <t>O/U</t>
        </is>
      </c>
      <c r="AK4" s="550" t="n"/>
      <c r="AL4" s="550" t="inlineStr">
        <is>
          <t>R/S</t>
        </is>
      </c>
      <c r="AM4" s="550" t="n"/>
      <c r="AN4" s="550" t="inlineStr">
        <is>
          <t>Exp.</t>
        </is>
      </c>
      <c r="AP4" s="287" t="inlineStr">
        <is>
          <t>Ind.</t>
        </is>
      </c>
    </row>
    <row r="5" ht="19" customHeight="1" s="545">
      <c r="A5" s="210" t="inlineStr">
        <is>
          <t>Momentum</t>
        </is>
      </c>
      <c r="B5" s="550" t="inlineStr">
        <is>
          <t>SYMB</t>
        </is>
      </c>
      <c r="C5" s="287" t="inlineStr">
        <is>
          <t>Rank</t>
        </is>
      </c>
      <c r="D5" s="550" t="n"/>
      <c r="E5" s="550" t="inlineStr">
        <is>
          <t>ETF Name</t>
        </is>
      </c>
      <c r="I5" s="550" t="inlineStr">
        <is>
          <t>Price</t>
        </is>
      </c>
      <c r="J5" s="550" t="n">
        <v>7</v>
      </c>
      <c r="K5" s="550" t="n"/>
      <c r="L5" s="550" t="n">
        <v>14</v>
      </c>
      <c r="M5" s="550" t="n"/>
      <c r="N5" s="550" t="n">
        <v>30</v>
      </c>
      <c r="O5" s="550" t="n"/>
      <c r="P5" s="550" t="inlineStr">
        <is>
          <t>Rating</t>
        </is>
      </c>
      <c r="Q5" s="550" t="n"/>
      <c r="R5" s="550" t="inlineStr">
        <is>
          <t>Strength</t>
        </is>
      </c>
      <c r="S5" s="548" t="inlineStr">
        <is>
          <t>Sc</t>
        </is>
      </c>
      <c r="T5" s="550" t="inlineStr">
        <is>
          <t>Scr.</t>
        </is>
      </c>
      <c r="U5" s="548" t="n"/>
      <c r="V5" s="371" t="inlineStr">
        <is>
          <t>Pos.</t>
        </is>
      </c>
      <c r="W5" s="287" t="inlineStr">
        <is>
          <t>Pos.</t>
        </is>
      </c>
      <c r="X5" s="372" t="inlineStr">
        <is>
          <t>Pos.</t>
        </is>
      </c>
      <c r="Y5" s="550" t="inlineStr">
        <is>
          <t>Change</t>
        </is>
      </c>
      <c r="Z5" s="550" t="n"/>
      <c r="AA5" s="548" t="inlineStr">
        <is>
          <t>Date</t>
        </is>
      </c>
      <c r="AB5" s="548" t="inlineStr">
        <is>
          <t>Value</t>
        </is>
      </c>
      <c r="AC5" s="548" t="inlineStr">
        <is>
          <t>Value</t>
        </is>
      </c>
      <c r="AD5" s="550" t="inlineStr">
        <is>
          <t>Change</t>
        </is>
      </c>
      <c r="AE5" s="550" t="n"/>
      <c r="AF5" s="550" t="inlineStr">
        <is>
          <t>Scr.</t>
        </is>
      </c>
      <c r="AG5" s="550" t="n"/>
      <c r="AH5" s="550" t="inlineStr">
        <is>
          <t>Scr.</t>
        </is>
      </c>
      <c r="AI5" s="550" t="n"/>
      <c r="AJ5" s="550" t="inlineStr">
        <is>
          <t>Scr.</t>
        </is>
      </c>
      <c r="AK5" s="550" t="n"/>
      <c r="AL5" s="550" t="inlineStr">
        <is>
          <t>Scr.</t>
        </is>
      </c>
      <c r="AM5" s="550" t="n"/>
      <c r="AN5" s="550" t="inlineStr">
        <is>
          <t>Ratio</t>
        </is>
      </c>
      <c r="AP5" s="287" t="inlineStr">
        <is>
          <t>Str</t>
        </is>
      </c>
      <c r="AQ5" s="551" t="inlineStr">
        <is>
          <t xml:space="preserve">ETF Description </t>
        </is>
      </c>
      <c r="AU5" s="552" t="inlineStr">
        <is>
          <t>SECTOR</t>
        </is>
      </c>
      <c r="AW5" s="552" t="inlineStr">
        <is>
          <t>The ETF's Major Stock Holdings</t>
        </is>
      </c>
    </row>
    <row r="6" ht="15" customHeight="1" s="545">
      <c r="B6" s="188" t="n"/>
      <c r="D6" s="188" t="n"/>
      <c r="K6" s="548" t="inlineStr">
        <is>
          <t>Scr</t>
        </is>
      </c>
      <c r="M6" s="548" t="inlineStr">
        <is>
          <t>Scr</t>
        </is>
      </c>
      <c r="O6" s="548" t="inlineStr">
        <is>
          <t>Scr</t>
        </is>
      </c>
      <c r="Q6" s="548" t="inlineStr">
        <is>
          <t>Score</t>
        </is>
      </c>
      <c r="R6" s="548" t="n"/>
      <c r="S6" s="548" t="n"/>
      <c r="T6" s="548" t="n"/>
      <c r="U6" s="548" t="n"/>
      <c r="V6" s="548" t="n"/>
      <c r="W6" s="548" t="n"/>
      <c r="X6" s="548" t="n"/>
      <c r="Y6" s="548" t="n"/>
      <c r="Z6" s="548" t="inlineStr">
        <is>
          <t>Score</t>
        </is>
      </c>
      <c r="AE6" s="548" t="inlineStr">
        <is>
          <t>Score</t>
        </is>
      </c>
      <c r="AF6" s="269" t="inlineStr">
        <is>
          <t>-5/5</t>
        </is>
      </c>
      <c r="AG6" s="269" t="inlineStr">
        <is>
          <t>Sc.</t>
        </is>
      </c>
      <c r="AH6" s="269" t="inlineStr">
        <is>
          <t>-50/50</t>
        </is>
      </c>
      <c r="AI6" s="269" t="inlineStr">
        <is>
          <t>Sc.</t>
        </is>
      </c>
      <c r="AJ6" s="269" t="inlineStr">
        <is>
          <t>1/100</t>
        </is>
      </c>
      <c r="AK6" s="269" t="inlineStr">
        <is>
          <t>Sc.</t>
        </is>
      </c>
      <c r="AL6" s="269" t="inlineStr">
        <is>
          <t>0/1</t>
        </is>
      </c>
      <c r="AM6" s="263" t="n"/>
      <c r="AO6" s="188" t="n"/>
      <c r="AP6" s="188" t="n"/>
      <c r="AQ6" s="267" t="n"/>
      <c r="AU6" s="71" t="n"/>
      <c r="AW6" s="548" t="inlineStr">
        <is>
          <t>With Current Chaikin Ranking (color coded) &amp; Growth Investor Score</t>
        </is>
      </c>
      <c r="BH6" s="553" t="inlineStr">
        <is>
          <t>RK.</t>
        </is>
      </c>
      <c r="BI6" s="553" t="inlineStr">
        <is>
          <t>SC.</t>
        </is>
      </c>
      <c r="BJ6" s="553" t="inlineStr">
        <is>
          <t>FOR</t>
        </is>
      </c>
      <c r="BK6" s="553" t="inlineStr">
        <is>
          <t>Industry</t>
        </is>
      </c>
    </row>
    <row r="7" ht="16" customHeight="1" s="545">
      <c r="A7" s="257" t="inlineStr">
        <is>
          <t>From 2 to 1</t>
        </is>
      </c>
      <c r="B7" s="547" t="inlineStr">
        <is>
          <t>XBI</t>
        </is>
      </c>
      <c r="C7" s="31">
        <f>RANK(AP7,AP$7:AP$42,0)</f>
        <v/>
      </c>
      <c r="D7" s="505">
        <f>AP7</f>
        <v/>
      </c>
      <c r="E7" t="inlineStr">
        <is>
          <t>SPDR S&amp;P Biotech ETF</t>
        </is>
      </c>
      <c r="I7" s="264" t="n">
        <v>116.65</v>
      </c>
      <c r="J7" s="548" t="inlineStr">
        <is>
          <t>˄</t>
        </is>
      </c>
      <c r="K7" s="548">
        <f>IF(J7=$AH$1,4,IF(J7=$AN$1,0,IF(J7=$AO$1,-5)))</f>
        <v/>
      </c>
      <c r="L7" s="548" t="inlineStr">
        <is>
          <t>˄</t>
        </is>
      </c>
      <c r="M7" s="548">
        <f>IF(L7=$AH$1,3,IF(L7=$AN$1,0,IF(L7=$AO$1,-2.5)))</f>
        <v/>
      </c>
      <c r="N7" s="548">
        <f>$AH$1</f>
        <v/>
      </c>
      <c r="O7" s="548">
        <f>IF(N7=$AH$1,2,IF(N7=$AN$1,1,IF(N7=$AO$1,0)))</f>
        <v/>
      </c>
      <c r="P7" s="176" t="inlineStr">
        <is>
          <t>V Bullish</t>
        </is>
      </c>
      <c r="Q7" s="548">
        <f>IF(P7=$Q$1,20,IF(P7=$Y$1,18,IF(P7=$AA$1,14,IF(P7=$AB$1,10,IF(P7=$AC$1,5,IF(P7=$AD$1,0,IF(P7=$AE$1,-5)))))))</f>
        <v/>
      </c>
      <c r="R7" s="370">
        <f>(((V7*10)+(W7*5)+(X7*0))/(V7+W7+X7))/10</f>
        <v/>
      </c>
      <c r="S7" s="31">
        <f>IF(R7&gt;0.9,20,IF(R7&gt;0.85,19,IF(R7&gt;0.8,18,IF(R7&gt;0.75,16,IF(R7&gt;0.7,14,IF(R7&gt;0.65,12,IF(R7&gt;0.6,10,IF(R7&gt;0.5,8,IF(R7&gt;0.4,6,IF(R7&gt;0.3,4,IF(R7&gt;0.2,2,IF(R7&gt;0.1,1,IF(R7&gt;0,1,0)))))))))))))</f>
        <v/>
      </c>
      <c r="T7" s="31" t="n">
        <v>101</v>
      </c>
      <c r="U7" s="31" t="n"/>
      <c r="V7" s="373" t="n">
        <v>78</v>
      </c>
      <c r="W7" s="374" t="n">
        <v>50</v>
      </c>
      <c r="X7" s="375" t="n">
        <v>1</v>
      </c>
      <c r="Y7" s="18" t="n">
        <v>0.237</v>
      </c>
      <c r="Z7" s="548">
        <f>IF(Y7&gt;0.05,2,IF(Y7&gt;0,1,IF(Y7=0,-1,IF(Y7&lt;0,-2))))</f>
        <v/>
      </c>
      <c r="AA7" s="554" t="n">
        <v>45656</v>
      </c>
      <c r="AB7" s="548" t="n">
        <v>90.06</v>
      </c>
      <c r="AC7" s="548">
        <f>I7</f>
        <v/>
      </c>
      <c r="AD7" s="18">
        <f>(AC7-AB7)/AB7</f>
        <v/>
      </c>
      <c r="AE7" s="548">
        <f>IF(AD7&gt;0.05,4,IF(AD7&gt;0,2,IF(AD7&lt;-0.05,-2,IF(AD7&lt;0.1,-4))))</f>
        <v/>
      </c>
      <c r="AF7" s="225" t="n">
        <v>4.5</v>
      </c>
      <c r="AG7" s="225">
        <f>IF(AF7&gt;5,-1,IF(AF7&gt;4,0,IF(AF7&gt;3,2,IF(AF7&gt;2,2,IF(AF7&gt;1,2, IF(AF7=0,2,IF(AF7&lt;-5,-2,IF(AF7&lt;4,2,IF(AF7&lt;0,1)))))))))</f>
        <v/>
      </c>
      <c r="AH7" s="31" t="n">
        <v>10</v>
      </c>
      <c r="AI7" s="548">
        <f>IF(AH7&gt;40,6,IF(AH7&gt;30,5,IF(AH7&gt;20,5,IF(AH7&gt;10,4,IF(AH7&gt;0,4,IF(AH7=0,3,IF(AH7&lt;-40,-4,IF(AH7&lt;-30,-2,IF(AH7&lt;-20,-1,IF(AH7&lt;-10,0,IF(AH7&lt;0,0)))))))))))</f>
        <v/>
      </c>
      <c r="AJ7" s="61" t="n">
        <v>79</v>
      </c>
      <c r="AK7" s="548">
        <f>IF(AJ7&lt;10,2.5,IF(AJ7&lt;20,2,IF(AJ7&lt;30,1.5,IF(AJ7&lt;40,1,IF(AJ7&lt;50,0.5,IF(AJ7=50,0,IF(AJ7&gt;90,-2.5,IF(AJ7&gt;80,-2,IF(AJ7&gt;70,-1.5,IF(AJ7&gt;60,-1,IF(AJ7&gt;50,-0.5,0)))))))))))</f>
        <v/>
      </c>
      <c r="AL7" s="61" t="n">
        <v>0.99</v>
      </c>
      <c r="AM7" s="225">
        <f>IF(AL7=1,10,IF(AL7&gt;0.9,8,IF(AL7&gt;0.8,6,IF(AL7&gt;0.7,4,IF(AL7&gt;0.6,2,IF(AL7&gt;0.5,0,IF(AL7&gt;0.4,-1,IF(AL7&gt;0.3,-2,IF(AL7&gt;0.2,-4,IF(AL7&gt;0.1,-8,IF(AL7&gt;0,-9,IF(AL7=0,-10))))))))))))</f>
        <v/>
      </c>
      <c r="AN7" s="18" t="n">
        <v>0.0035</v>
      </c>
      <c r="AP7" s="22">
        <f>AM7+AK7+AI7+AG7+AE7+Z7+Q7+O7+M7+K7+S7</f>
        <v/>
      </c>
      <c r="AQ7" s="53" t="inlineStr">
        <is>
          <t>Biotech</t>
        </is>
      </c>
      <c r="AU7" s="268" t="inlineStr">
        <is>
          <t>Health Care</t>
        </is>
      </c>
      <c r="AW7" s="486" t="inlineStr">
        <is>
          <t>CRSP/C</t>
        </is>
      </c>
      <c r="AX7" s="378" t="inlineStr">
        <is>
          <t>EXEL/C</t>
        </is>
      </c>
      <c r="AY7" s="376" t="inlineStr">
        <is>
          <t>ABBV/B</t>
        </is>
      </c>
      <c r="AZ7" s="379" t="inlineStr">
        <is>
          <t>MDGL/B</t>
        </is>
      </c>
      <c r="BA7" s="376" t="inlineStr">
        <is>
          <t>MRNA/D</t>
        </is>
      </c>
      <c r="BB7" s="378" t="inlineStr">
        <is>
          <t>UTHR/B</t>
        </is>
      </c>
      <c r="BC7" s="424" t="inlineStr">
        <is>
          <t>RVMD/C</t>
        </is>
      </c>
      <c r="BD7" s="379" t="inlineStr">
        <is>
          <t>INOS/B</t>
        </is>
      </c>
      <c r="BE7" s="376" t="inlineStr">
        <is>
          <t>AMGN/C</t>
        </is>
      </c>
      <c r="BF7" s="376" t="inlineStr">
        <is>
          <t>REGN/D</t>
        </is>
      </c>
      <c r="BG7" s="23" t="n"/>
      <c r="BH7" s="548">
        <f>C7</f>
        <v/>
      </c>
      <c r="BI7" s="22">
        <f>AP7</f>
        <v/>
      </c>
      <c r="BJ7" s="249" t="inlineStr">
        <is>
          <t>LLY,REGN,NVO,NVS,NTLA,MRK</t>
        </is>
      </c>
    </row>
    <row r="8" ht="16" customHeight="1" s="545">
      <c r="A8" s="257" t="inlineStr">
        <is>
          <t>From 1 to 2</t>
        </is>
      </c>
      <c r="B8" s="547" t="inlineStr">
        <is>
          <t>CRAK</t>
        </is>
      </c>
      <c r="C8" s="31">
        <f>RANK(AP8,AP$7:AP$42,0)</f>
        <v/>
      </c>
      <c r="D8" s="505">
        <f>AP8</f>
        <v/>
      </c>
      <c r="E8" t="inlineStr">
        <is>
          <t>VanEck Oil Refiners ETF</t>
        </is>
      </c>
      <c r="I8" s="22" t="n">
        <v>39.77</v>
      </c>
      <c r="J8" s="548">
        <f>$AO$1</f>
        <v/>
      </c>
      <c r="K8" s="548">
        <f>IF(J8=$AH$1,4,IF(J8=$AN$1,0,IF(J8=$AO$1,-5)))</f>
        <v/>
      </c>
      <c r="L8" s="548">
        <f>$AH$1</f>
        <v/>
      </c>
      <c r="M8" s="548">
        <f>IF(L8=$AH$1,3,IF(L8=$AN$1,0,IF(L8=$AO$1,-2.5)))</f>
        <v/>
      </c>
      <c r="N8" s="548">
        <f>$AH$1</f>
        <v/>
      </c>
      <c r="O8" s="548">
        <f>IF(N8=$AH$1,2,IF(N8=$AN$1,1,IF(N8=$AO$1,0)))</f>
        <v/>
      </c>
      <c r="P8" s="176" t="inlineStr">
        <is>
          <t>V Bullish</t>
        </is>
      </c>
      <c r="Q8" s="548">
        <f>IF(P8=$Q$1,20,IF(P8=$Y$1,18,IF(P8=$AA$1,14,IF(P8=$AB$1,10,IF(P8=$AC$1,5,IF(P8=$AD$1,0,IF(P8=$AE$1,-5)))))))</f>
        <v/>
      </c>
      <c r="R8" s="370">
        <f>(((V8*10)+(W8*5)+(X8*0))/(V8+W8+X8))/10</f>
        <v/>
      </c>
      <c r="S8" s="31">
        <f>IF(R8&gt;0.9,20,IF(R8&gt;0.85,19,IF(R8&gt;0.8,18,IF(R8&gt;0.75,16,IF(R8&gt;0.7,14,IF(R8&gt;0.65,12,IF(R8&gt;0.6,10,IF(R8&gt;0.5,8,IF(R8&gt;0.4,6,IF(R8&gt;0.3,4,IF(R8&gt;0.2,2,IF(R8&gt;0.1,1,IF(R8&gt;0,1,0)))))))))))))</f>
        <v/>
      </c>
      <c r="T8" s="31" t="n">
        <v>37</v>
      </c>
      <c r="U8" s="31" t="n"/>
      <c r="V8" s="373" t="n">
        <v>8</v>
      </c>
      <c r="W8" s="374" t="n">
        <v>0</v>
      </c>
      <c r="X8" s="375" t="n">
        <v>0</v>
      </c>
      <c r="Y8" s="18" t="n">
        <v>0.264</v>
      </c>
      <c r="Z8" s="548">
        <f>IF(Y8&gt;0.05,2,IF(Y8&gt;0,1,IF(Y8=0,-1,IF(Y8&lt;0,-2))))</f>
        <v/>
      </c>
      <c r="AA8" s="554" t="n">
        <v>45656</v>
      </c>
      <c r="AB8" s="548" t="n">
        <v>27.75</v>
      </c>
      <c r="AC8" s="548">
        <f>I8</f>
        <v/>
      </c>
      <c r="AD8" s="18">
        <f>(AC8-AB8)/AB8</f>
        <v/>
      </c>
      <c r="AE8" s="548">
        <f>IF(AD8&gt;0.05,4,IF(AD8&gt;0,2,IF(AD8&lt;-0.05,-2,IF(AD8&lt;0.1,-4))))</f>
        <v/>
      </c>
      <c r="AF8" s="225" t="n">
        <v>3</v>
      </c>
      <c r="AG8" s="225">
        <f>IF(AF8&gt;5,-1,IF(AF8&gt;4,0,IF(AF8&gt;3,2,IF(AF8&gt;2,2,IF(AF8&gt;1,2, IF(AF8=0,2,IF(AF8&lt;-5,-2,IF(AF8&lt;4,2,IF(AF8&lt;0,1)))))))))</f>
        <v/>
      </c>
      <c r="AH8" s="31" t="n">
        <v>6</v>
      </c>
      <c r="AI8" s="548">
        <f>IF(AH8&gt;40,6,IF(AH8&gt;30,5,IF(AH8&gt;20,5,IF(AH8&gt;10,4,IF(AH8&gt;0,4,IF(AH8=0,3,IF(AH8&lt;-40,-4,IF(AH8&lt;-30,-2,IF(AH8&lt;-20,-1,IF(AH8&lt;-10,0,IF(AH8&lt;0,0)))))))))))</f>
        <v/>
      </c>
      <c r="AJ8" s="61" t="n">
        <v>45</v>
      </c>
      <c r="AK8" s="548">
        <f>IF(AJ8&lt;10,2.5,IF(AJ8&lt;20,2,IF(AJ8&lt;30,1.5,IF(AJ8&lt;40,1,IF(AJ8&lt;50,0.5,IF(AJ8=50,0,IF(AJ8&gt;90,-2.5,IF(AJ8&gt;80,-2,IF(AJ8&gt;70,-1.5,IF(AJ8&gt;60,-1,IF(AJ8&gt;50,-0.5,0)))))))))))</f>
        <v/>
      </c>
      <c r="AL8" s="61" t="n">
        <v>0.9</v>
      </c>
      <c r="AM8" s="225">
        <f>IF(AL8=1,10,IF(AL8&gt;0.9,8,IF(AL8&gt;0.8,6,IF(AL8&gt;0.7,4,IF(AL8&gt;0.6,2,IF(AL8&gt;0.5,0,IF(AL8&gt;0.4,-1,IF(AL8&gt;0.3,-2,IF(AL8&gt;0.2,-4,IF(AL8&gt;0.1,-8,IF(AL8&gt;0,-9,IF(AL8=0,-10))))))))))))</f>
        <v/>
      </c>
      <c r="AN8" s="18" t="n">
        <v>0.0111</v>
      </c>
      <c r="AP8" s="22">
        <f>AM8+AK8+AI8+AG8+AE8+Z8+Q8+O8+M8+K8+S8</f>
        <v/>
      </c>
      <c r="AQ8" s="53" t="inlineStr">
        <is>
          <t>Oil &amp; Gas Refining &amp; Marketing</t>
        </is>
      </c>
      <c r="AU8" s="268" t="inlineStr">
        <is>
          <t>Energy</t>
        </is>
      </c>
      <c r="AW8" s="369" t="inlineStr">
        <is>
          <t>MPC/B</t>
        </is>
      </c>
      <c r="AX8" s="555" t="inlineStr">
        <is>
          <t>RIGD</t>
        </is>
      </c>
      <c r="AY8" s="369" t="inlineStr">
        <is>
          <t>PSX/C</t>
        </is>
      </c>
      <c r="AZ8" s="369" t="inlineStr">
        <is>
          <t>VLO/B</t>
        </is>
      </c>
      <c r="BA8" s="555" t="inlineStr">
        <is>
          <t>PNK.WA</t>
        </is>
      </c>
      <c r="BB8" s="555" t="n"/>
      <c r="BC8" s="555" t="n"/>
      <c r="BD8" s="555" t="n"/>
      <c r="BE8" s="555" t="n"/>
      <c r="BF8" s="369" t="inlineStr">
        <is>
          <t>DINO/B</t>
        </is>
      </c>
      <c r="BG8" s="23" t="n"/>
      <c r="BH8" s="548">
        <f>C8</f>
        <v/>
      </c>
      <c r="BI8" s="22">
        <f>AP8</f>
        <v/>
      </c>
      <c r="BJ8" s="290" t="inlineStr">
        <is>
          <t>VLO,MPC, DINO, CRAK</t>
        </is>
      </c>
    </row>
    <row r="9" ht="16" customHeight="1" s="545">
      <c r="A9" s="257" t="inlineStr">
        <is>
          <t>Held at 3</t>
        </is>
      </c>
      <c r="B9" s="547" t="inlineStr">
        <is>
          <t>IHE</t>
        </is>
      </c>
      <c r="C9" s="31">
        <f>RANK(AP9,AP$7:AP$42,0)</f>
        <v/>
      </c>
      <c r="D9" s="505">
        <f>AP9</f>
        <v/>
      </c>
      <c r="E9" t="inlineStr">
        <is>
          <t>iShares U.S. Pharmaceuticals ETF</t>
        </is>
      </c>
      <c r="I9" s="264" t="n">
        <v>82.88</v>
      </c>
      <c r="J9" s="548" t="inlineStr">
        <is>
          <t>˄</t>
        </is>
      </c>
      <c r="K9" s="548">
        <f>IF(J9=$AH$1,4,IF(J9=$AN$1,0,IF(J9=$AO$1,-5)))</f>
        <v/>
      </c>
      <c r="L9" s="548">
        <f>$AH$1</f>
        <v/>
      </c>
      <c r="M9" s="548">
        <f>IF(L9=$AH$1,3,IF(L9=$AN$1,0,IF(L9=$AO$1,-2.5)))</f>
        <v/>
      </c>
      <c r="N9" s="548">
        <f>$AH$1</f>
        <v/>
      </c>
      <c r="O9" s="548">
        <f>IF(N9=$AH$1,2,IF(N9=$AN$1,1,IF(N9=$AO$1,0)))</f>
        <v/>
      </c>
      <c r="P9" s="176" t="inlineStr">
        <is>
          <t>V Bullish</t>
        </is>
      </c>
      <c r="Q9" s="548">
        <f>IF(P9=$Q$1,20,IF(P9=$Y$1,18,IF(P9=$AA$1,14,IF(P9=$AB$1,10,IF(P9=$AC$1,5,IF(P9=$AD$1,0,IF(P9=$AE$1,-5)))))))</f>
        <v/>
      </c>
      <c r="R9" s="370">
        <f>(((V9*10)+(W9*5)+(X9*0))/(V9+W9+X9))/10</f>
        <v/>
      </c>
      <c r="S9" s="31">
        <f>IF(R9&gt;0.9,20,IF(R9&gt;0.85,19,IF(R9&gt;0.8,18,IF(R9&gt;0.75,16,IF(R9&gt;0.7,14,IF(R9&gt;0.65,12,IF(R9&gt;0.6,10,IF(R9&gt;0.5,8,IF(R9&gt;0.4,6,IF(R9&gt;0.3,4,IF(R9&gt;0.2,2,IF(R9&gt;0.1,1,IF(R9&gt;0,1,0)))))))))))))</f>
        <v/>
      </c>
      <c r="T9" s="31" t="n">
        <v>74</v>
      </c>
      <c r="U9" s="31" t="n"/>
      <c r="V9" s="373" t="n">
        <v>20</v>
      </c>
      <c r="W9" s="374" t="n">
        <v>20</v>
      </c>
      <c r="X9" s="375" t="n">
        <v>3</v>
      </c>
      <c r="Y9" s="18" t="n">
        <v>0.218</v>
      </c>
      <c r="Z9" s="548">
        <f>IF(Y9&gt;0.05,2,IF(Y9&gt;0,1,IF(Y9=0,-1,IF(Y9&lt;0,-2))))</f>
        <v/>
      </c>
      <c r="AA9" s="554" t="n">
        <v>45656</v>
      </c>
      <c r="AB9" s="548" t="n">
        <v>65.72</v>
      </c>
      <c r="AC9" s="548">
        <f>I9</f>
        <v/>
      </c>
      <c r="AD9" s="18">
        <f>(AC9-AB9)/AB9</f>
        <v/>
      </c>
      <c r="AE9" s="548">
        <f>IF(AD9&gt;0.05,4,IF(AD9&gt;0,2,IF(AD9&lt;-0.05,-2,IF(AD9&lt;0.1,-4))))</f>
        <v/>
      </c>
      <c r="AF9" s="225" t="n">
        <v>7</v>
      </c>
      <c r="AG9" s="225">
        <f>IF(AF9&gt;5,-1,IF(AF9&gt;4,0,IF(AF9&gt;3,2,IF(AF9&gt;2,2,IF(AF9&gt;1,2, IF(AF9=0,2,IF(AF9&lt;-5,-2,IF(AF9&lt;4,2,IF(AF9&lt;0,1)))))))))</f>
        <v/>
      </c>
      <c r="AH9" s="31" t="n">
        <v>13</v>
      </c>
      <c r="AI9" s="548">
        <f>IF(AH9&gt;40,6,IF(AH9&gt;30,5,IF(AH9&gt;20,5,IF(AH9&gt;10,4,IF(AH9&gt;0,4,IF(AH9=0,3,IF(AH9&lt;-40,-4,IF(AH9&lt;-30,-2,IF(AH9&lt;-20,-1,IF(AH9&lt;-10,0,IF(AH9&lt;0,0)))))))))))</f>
        <v/>
      </c>
      <c r="AJ9" s="61" t="n">
        <v>86</v>
      </c>
      <c r="AK9" s="548">
        <f>IF(AJ9&lt;10,2.5,IF(AJ9&lt;20,2,IF(AJ9&lt;30,1.5,IF(AJ9&lt;40,1,IF(AJ9&lt;50,0.5,IF(AJ9=50,0,IF(AJ9&gt;90,-2.5,IF(AJ9&gt;80,-2,IF(AJ9&gt;70,-1.5,IF(AJ9&gt;60,-1,IF(AJ9&gt;50,-0.5,0)))))))))))</f>
        <v/>
      </c>
      <c r="AL9" s="61" t="n">
        <v>1</v>
      </c>
      <c r="AM9" s="225">
        <f>IF(AL9=1,10,IF(AL9&gt;0.9,8,IF(AL9&gt;0.8,6,IF(AL9&gt;0.7,4,IF(AL9&gt;0.6,2,IF(AL9&gt;0.5,0,IF(AL9&gt;0.4,-1,IF(AL9&gt;0.3,-2,IF(AL9&gt;0.2,-4,IF(AL9&gt;0.1,-8,IF(AL9&gt;0,-9,IF(AL9=0,-10))))))))))))</f>
        <v/>
      </c>
      <c r="AN9" s="18" t="n">
        <v>0.0039</v>
      </c>
      <c r="AP9" s="22">
        <f>AM9+AK9+AI9+AG9+AE9+Z9+Q9+O9+M9+K9+S9</f>
        <v/>
      </c>
      <c r="AQ9" s="53" t="inlineStr">
        <is>
          <t>Pharmaceuticals</t>
        </is>
      </c>
      <c r="AU9" s="268" t="inlineStr">
        <is>
          <t>Health Care</t>
        </is>
      </c>
      <c r="AW9" s="376" t="inlineStr">
        <is>
          <t>JNJ/A</t>
        </is>
      </c>
      <c r="AX9" s="376" t="inlineStr">
        <is>
          <t>LLY/B</t>
        </is>
      </c>
      <c r="AY9" s="376" t="inlineStr">
        <is>
          <t>PFE/C</t>
        </is>
      </c>
      <c r="AZ9" s="376" t="inlineStr">
        <is>
          <t>MRK/C</t>
        </is>
      </c>
      <c r="BA9" s="488" t="inlineStr">
        <is>
          <t>ZTS/F</t>
        </is>
      </c>
      <c r="BB9" s="379" t="inlineStr">
        <is>
          <t>RPRX/B</t>
        </is>
      </c>
      <c r="BC9" s="376" t="inlineStr">
        <is>
          <t>VTRS/D</t>
        </is>
      </c>
      <c r="BD9" s="379" t="inlineStr">
        <is>
          <t>BMY/C</t>
        </is>
      </c>
      <c r="BE9" s="379" t="inlineStr">
        <is>
          <t>ELAN/B</t>
        </is>
      </c>
      <c r="BF9" s="411" t="inlineStr">
        <is>
          <t>JAZZ/C</t>
        </is>
      </c>
      <c r="BG9" s="23" t="n"/>
      <c r="BH9" s="548">
        <f>C9</f>
        <v/>
      </c>
      <c r="BI9" s="22">
        <f>AP9</f>
        <v/>
      </c>
      <c r="BJ9" s="289" t="inlineStr">
        <is>
          <t>BTAI</t>
        </is>
      </c>
    </row>
    <row r="10" ht="16" customHeight="1" s="545">
      <c r="A10" s="257" t="inlineStr">
        <is>
          <t>From 6 to 4</t>
        </is>
      </c>
      <c r="B10" s="547" t="inlineStr">
        <is>
          <t>XLV</t>
        </is>
      </c>
      <c r="C10" s="31">
        <f>RANK(AP10,AP$7:AP$42,0)</f>
        <v/>
      </c>
      <c r="D10" s="505">
        <f>AP10</f>
        <v/>
      </c>
      <c r="E10" t="inlineStr">
        <is>
          <t>Health Care Select Sector SPDR</t>
        </is>
      </c>
      <c r="I10" s="264" t="n">
        <v>154.61</v>
      </c>
      <c r="J10" s="548" t="inlineStr">
        <is>
          <t>˄</t>
        </is>
      </c>
      <c r="K10" s="548">
        <f>IF(J10=$AH$1,4,IF(J10=$AN$1,0,IF(J10=$AO$1,-5)))</f>
        <v/>
      </c>
      <c r="L10" s="548">
        <f>$AH$1</f>
        <v/>
      </c>
      <c r="M10" s="548">
        <f>IF(L10=$AH$1,3,IF(L10=$AN$1,0,IF(L10=$AO$1,-2.5)))</f>
        <v/>
      </c>
      <c r="N10" s="548">
        <f>$AH$1</f>
        <v/>
      </c>
      <c r="O10" s="548">
        <f>IF(N10=$AH$1,2,IF(N10=$AN$1,1,IF(N10=$AO$1,0)))</f>
        <v/>
      </c>
      <c r="P10" s="239" t="inlineStr">
        <is>
          <t>Bullish</t>
        </is>
      </c>
      <c r="Q10" s="548">
        <f>IF(P10=$Q$1,20,IF(P10=$Y$1,18,IF(P10=$AA$1,14,IF(P10=$AB$1,10,IF(P10=$AC$1,5,IF(P10=$AD$1,0,IF(P10=$AE$1,-5)))))))</f>
        <v/>
      </c>
      <c r="R10" s="370">
        <f>(((V10*10)+(W10*5)+(X10*0))/(V10+W10+X10))/10</f>
        <v/>
      </c>
      <c r="S10" s="31">
        <f>IF(R10&gt;0.9,20,IF(R10&gt;0.85,19,IF(R10&gt;0.8,18,IF(R10&gt;0.75,16,IF(R10&gt;0.7,14,IF(R10&gt;0.65,12,IF(R10&gt;0.6,10,IF(R10&gt;0.5,8,IF(R10&gt;0.4,6,IF(R10&gt;0.3,4,IF(R10&gt;0.2,2,IF(R10&gt;0.1,1,IF(R10&gt;0,1,0)))))))))))))</f>
        <v/>
      </c>
      <c r="T10" s="31" t="n">
        <v>141</v>
      </c>
      <c r="U10" s="31" t="n"/>
      <c r="V10" s="373" t="n">
        <v>24</v>
      </c>
      <c r="W10" s="374" t="n">
        <v>32</v>
      </c>
      <c r="X10" s="375" t="n">
        <v>4</v>
      </c>
      <c r="Y10" s="18" t="n">
        <v>0.074</v>
      </c>
      <c r="Z10" s="548">
        <f>IF(Y10&gt;0.05,2,IF(Y10&gt;0,1,IF(Y10=0,-1,IF(Y10&lt;0,-2))))</f>
        <v/>
      </c>
      <c r="AA10" s="554" t="n">
        <v>45656</v>
      </c>
      <c r="AB10" s="548" t="n">
        <v>137.57</v>
      </c>
      <c r="AC10" s="548">
        <f>I10</f>
        <v/>
      </c>
      <c r="AD10" s="18">
        <f>(AC10-AB10)/AB10</f>
        <v/>
      </c>
      <c r="AE10" s="548">
        <f>IF(AD10&gt;0.05,4,IF(AD10&gt;0,2,IF(AD10&lt;-0.05,-2,IF(AD10&lt;0.1,-4))))</f>
        <v/>
      </c>
      <c r="AF10" s="225" t="n">
        <v>5</v>
      </c>
      <c r="AG10" s="225">
        <f>IF(AF10&gt;5,-1,IF(AF10&gt;4,0,IF(AF10&gt;3,2,IF(AF10&gt;2,2,IF(AF10&gt;1,2, IF(AF10=0,2,IF(AF10&lt;-5,-2,IF(AF10&lt;4,2,IF(AF10&lt;0,1)))))))))</f>
        <v/>
      </c>
      <c r="AH10" s="31" t="n">
        <v>20</v>
      </c>
      <c r="AI10" s="548">
        <f>IF(AH10&gt;40,6,IF(AH10&gt;30,5,IF(AH10&gt;20,5,IF(AH10&gt;10,4,IF(AH10&gt;0,4,IF(AH10=0,3,IF(AH10&lt;-40,-4,IF(AH10&lt;-30,-2,IF(AH10&lt;-20,-1,IF(AH10&lt;-10,0,IF(AH10&lt;0,0)))))))))))</f>
        <v/>
      </c>
      <c r="AJ10" s="61" t="n">
        <v>60</v>
      </c>
      <c r="AK10" s="548">
        <f>IF(AJ10&lt;10,2.5,IF(AJ10&lt;20,2,IF(AJ10&lt;30,1.5,IF(AJ10&lt;40,1,IF(AJ10&lt;50,0.5,IF(AJ10=50,0,IF(AJ10&gt;90,-2.5,IF(AJ10&gt;80,-2,IF(AJ10&gt;70,-1.5,IF(AJ10&gt;60,-1,IF(AJ10&gt;50,-0.5,0)))))))))))</f>
        <v/>
      </c>
      <c r="AL10" s="61" t="n">
        <v>0.99</v>
      </c>
      <c r="AM10" s="225">
        <f>IF(AL10=1,10,IF(AL10&gt;0.9,8,IF(AL10&gt;0.8,6,IF(AL10&gt;0.7,4,IF(AL10&gt;0.6,2,IF(AL10&gt;0.5,0,IF(AL10&gt;0.4,-1,IF(AL10&gt;0.3,-2,IF(AL10&gt;0.2,-4,IF(AL10&gt;0.1,-8,IF(AL10&gt;0,-9,IF(AL10=0,-10))))))))))))</f>
        <v/>
      </c>
      <c r="AN10" s="18" t="n">
        <v>0.001</v>
      </c>
      <c r="AP10" s="22">
        <f>AM10+AK10+AI10+AG10+AE10+Z10+Q10+O10+M10+K10+S10</f>
        <v/>
      </c>
      <c r="AQ10" s="53" t="inlineStr">
        <is>
          <t>Health Care Services</t>
        </is>
      </c>
      <c r="AU10" s="268" t="inlineStr">
        <is>
          <t>Health Care</t>
        </is>
      </c>
      <c r="AW10" s="555" t="inlineStr">
        <is>
          <t>LLY</t>
        </is>
      </c>
      <c r="AX10" s="555" t="inlineStr">
        <is>
          <t>UNH</t>
        </is>
      </c>
      <c r="AY10" s="555" t="inlineStr">
        <is>
          <t>JNJ</t>
        </is>
      </c>
      <c r="AZ10" s="555" t="inlineStr">
        <is>
          <t>ABBV</t>
        </is>
      </c>
      <c r="BA10" s="555" t="inlineStr">
        <is>
          <t>MRK</t>
        </is>
      </c>
      <c r="BB10" s="555" t="inlineStr">
        <is>
          <t>TMO</t>
        </is>
      </c>
      <c r="BC10" s="555" t="inlineStr">
        <is>
          <t>ABT</t>
        </is>
      </c>
      <c r="BD10" s="555" t="inlineStr">
        <is>
          <t>AMGN</t>
        </is>
      </c>
      <c r="BE10" s="555" t="inlineStr">
        <is>
          <t>DHR</t>
        </is>
      </c>
      <c r="BF10" s="555" t="inlineStr">
        <is>
          <t>ISRG</t>
        </is>
      </c>
      <c r="BG10" s="23" t="n"/>
      <c r="BH10" s="548">
        <f>C10</f>
        <v/>
      </c>
      <c r="BI10" s="22">
        <f>AP10</f>
        <v/>
      </c>
      <c r="BJ10" s="289" t="inlineStr">
        <is>
          <t>SDGR</t>
        </is>
      </c>
    </row>
    <row r="11" ht="16" customHeight="1" s="545">
      <c r="A11" s="257" t="inlineStr">
        <is>
          <t>From 9 to 5</t>
        </is>
      </c>
      <c r="B11" s="547" t="inlineStr">
        <is>
          <t>XME</t>
        </is>
      </c>
      <c r="C11" s="31">
        <f>RANK(AP11,AP$7:AP$42,0)</f>
        <v/>
      </c>
      <c r="D11" s="505">
        <f>AP11</f>
        <v/>
      </c>
      <c r="E11" t="inlineStr">
        <is>
          <t>VanEck Gold Miners ETF</t>
        </is>
      </c>
      <c r="I11" s="264" t="n">
        <v>73.65000000000001</v>
      </c>
      <c r="J11" s="548">
        <f>$AO$1</f>
        <v/>
      </c>
      <c r="K11" s="548" t="n">
        <v>4</v>
      </c>
      <c r="L11" s="548">
        <f>$AH$1</f>
        <v/>
      </c>
      <c r="M11" s="548">
        <f>IF(L11=$AH$1,3,IF(L11=$AN$1,0,IF(L11=$AO$1,-2.5)))</f>
        <v/>
      </c>
      <c r="N11" s="548">
        <f>$AH$1</f>
        <v/>
      </c>
      <c r="O11" s="548">
        <f>IF(N11=$AH$1,2,IF(N11=$AN$1,1,IF(N11=$AO$1,0)))</f>
        <v/>
      </c>
      <c r="P11" s="177" t="inlineStr">
        <is>
          <t>Neutral+</t>
        </is>
      </c>
      <c r="Q11" s="548">
        <f>IF(P11=$Q$1,20,IF(P11=$Y$1,18,IF(P11=$AA$1,14,IF(P11=$AB$1,10,IF(P11=$AC$1,5,IF(P11=$AD$1,0,IF(P11=$AE$1,-5)))))))</f>
        <v/>
      </c>
      <c r="R11" s="370">
        <f>(((V11*10)+(W11*5)+(X11*0))/(V11+W11+X11))/10</f>
        <v/>
      </c>
      <c r="S11" s="31">
        <f>IF(R11&gt;0.9,20,IF(R11&gt;0.85,19,IF(R11&gt;0.8,18,IF(R11&gt;0.75,16,IF(R11&gt;0.7,14,IF(R11&gt;0.65,12,IF(R11&gt;0.6,10,IF(R11&gt;0.5,8,IF(R11&gt;0.4,6,IF(R11&gt;0.3,4,IF(R11&gt;0.2,2,IF(R11&gt;0.1,1,IF(R11&gt;0,1,0)))))))))))))</f>
        <v/>
      </c>
      <c r="T11" s="31" t="n">
        <v>91</v>
      </c>
      <c r="U11" s="31" t="n"/>
      <c r="V11" s="373" t="n">
        <v>14</v>
      </c>
      <c r="W11" s="374" t="n">
        <v>15</v>
      </c>
      <c r="X11" s="375" t="n">
        <v>3</v>
      </c>
      <c r="Y11" s="18" t="n">
        <v>0.295</v>
      </c>
      <c r="Z11" s="548">
        <f>IF(Y11&gt;0.05,2,IF(Y11&gt;0,1,IF(Y11=0,-1,IF(Y11&lt;0,-2))))</f>
        <v/>
      </c>
      <c r="AA11" s="554" t="n">
        <v>45656</v>
      </c>
      <c r="AB11" s="548" t="n">
        <v>34.99</v>
      </c>
      <c r="AC11" s="548">
        <f>I11</f>
        <v/>
      </c>
      <c r="AD11" s="18">
        <f>(AC11-AB11)/AB11</f>
        <v/>
      </c>
      <c r="AE11" s="548">
        <f>IF(AD11&gt;0.05,4,IF(AD11&gt;0,2,IF(AD11&lt;-0.05,-2,IF(AD11&lt;0.1,-4))))</f>
        <v/>
      </c>
      <c r="AF11" s="225" t="n">
        <v>0</v>
      </c>
      <c r="AG11" s="225">
        <f>IF(AF11&gt;5,-1,IF(AF11&gt;4,0,IF(AF11&gt;3,2,IF(AF11&gt;2,2,IF(AF11&gt;1,2, IF(AF11=0,2,IF(AF11&lt;-5,-2,IF(AF11&lt;4,2,IF(AF11&lt;0,1)))))))))</f>
        <v/>
      </c>
      <c r="AH11" s="31" t="n">
        <v>-10</v>
      </c>
      <c r="AI11" s="548">
        <f>IF(AH11&gt;40,6,IF(AH11&gt;30,5,IF(AH11&gt;20,5,IF(AH11&gt;10,4,IF(AH11&gt;0,4,IF(AH11=0,3,IF(AH11&lt;-40,-4,IF(AH11&lt;-30,-2,IF(AH11&lt;-20,-1,IF(AH11&lt;-10,0,IF(AH11&lt;0,0)))))))))))</f>
        <v/>
      </c>
      <c r="AJ11" s="61" t="n">
        <v>43</v>
      </c>
      <c r="AK11" s="548">
        <f>IF(AJ11&lt;10,2.5,IF(AJ11&lt;20,2,IF(AJ11&lt;30,1.5,IF(AJ11&lt;40,1,IF(AJ11&lt;50,0.5,IF(AJ11=50,0,IF(AJ11&gt;90,-2.5,IF(AJ11&gt;80,-2,IF(AJ11&gt;70,-1.5,IF(AJ11&gt;60,-1,IF(AJ11&gt;50,-0.5,0)))))))))))</f>
        <v/>
      </c>
      <c r="AL11" s="61" t="n">
        <v>0.5</v>
      </c>
      <c r="AM11" s="225">
        <f>IF(AL11=1,10,IF(AL11&gt;0.9,8,IF(AL11&gt;0.8,6,IF(AL11&gt;0.7,4,IF(AL11&gt;0.6,2,IF(AL11&gt;0.5,0,IF(AL11&gt;0.4,-1,IF(AL11&gt;0.3,-2,IF(AL11&gt;0.2,-4,IF(AL11&gt;0.1,-8,IF(AL11&gt;0,-9,IF(AL11=0,-10))))))))))))</f>
        <v/>
      </c>
      <c r="AN11" s="18" t="n">
        <v>0.0039</v>
      </c>
      <c r="AP11" s="22">
        <f>AM11+AK11+AI11+AG11+AE11+Z11+Q11+O11+M11+K11+S11</f>
        <v/>
      </c>
      <c r="AQ11" s="53" t="inlineStr">
        <is>
          <t>Mining &amp; Precious Metals</t>
        </is>
      </c>
      <c r="AU11" s="268" t="inlineStr">
        <is>
          <t>Materials</t>
        </is>
      </c>
      <c r="AW11" s="440" t="inlineStr">
        <is>
          <t>LEU/A</t>
        </is>
      </c>
      <c r="AX11" s="369" t="inlineStr">
        <is>
          <t>CDE/A</t>
        </is>
      </c>
      <c r="AY11" s="441" t="inlineStr">
        <is>
          <t>CNR/D</t>
        </is>
      </c>
      <c r="AZ11" s="376" t="inlineStr">
        <is>
          <t>HL/A</t>
        </is>
      </c>
      <c r="BA11" s="376" t="inlineStr">
        <is>
          <t>HCC/D</t>
        </is>
      </c>
      <c r="BB11" s="376" t="inlineStr">
        <is>
          <t>RGLD/B</t>
        </is>
      </c>
      <c r="BC11" s="369" t="inlineStr">
        <is>
          <t>NEM/A</t>
        </is>
      </c>
      <c r="BD11" s="376" t="inlineStr">
        <is>
          <t>CLF/C</t>
        </is>
      </c>
      <c r="BE11" s="442" t="inlineStr">
        <is>
          <t>AA/D</t>
        </is>
      </c>
      <c r="BF11" s="368" t="inlineStr">
        <is>
          <t>NST</t>
        </is>
      </c>
      <c r="BG11" s="23" t="n"/>
      <c r="BH11" s="548">
        <f>C11</f>
        <v/>
      </c>
      <c r="BI11" s="22">
        <f>AP11</f>
        <v/>
      </c>
      <c r="BJ11" s="553" t="inlineStr">
        <is>
          <t>B,LEU,RYI, STLD, ALB,CCJ,UUUU,FCX,IDR,MP</t>
        </is>
      </c>
    </row>
    <row r="12" ht="16" customHeight="1" s="545">
      <c r="A12" s="257" t="inlineStr">
        <is>
          <t>From 7 to 6</t>
        </is>
      </c>
      <c r="B12" s="547" t="inlineStr">
        <is>
          <t>KARS</t>
        </is>
      </c>
      <c r="C12" s="31">
        <f>RANK(AP12,AP$7:AP$42,0)</f>
        <v/>
      </c>
      <c r="D12" s="505">
        <f>AP12</f>
        <v/>
      </c>
      <c r="E12" t="inlineStr">
        <is>
          <t>KraneShares Electric Vehicles and Future Mobility Index ETF</t>
        </is>
      </c>
      <c r="I12" s="22" t="n">
        <v>29.09</v>
      </c>
      <c r="J12" s="548">
        <f>$AO$1</f>
        <v/>
      </c>
      <c r="K12" s="548" t="n">
        <v>4</v>
      </c>
      <c r="L12" s="548">
        <f>$AO$1</f>
        <v/>
      </c>
      <c r="M12" s="548">
        <f>IF(L12=$AH$1,3,IF(L12=$AN$1,0,IF(L12=$AO$1,-2.5)))</f>
        <v/>
      </c>
      <c r="N12" s="548">
        <f>$AO$1</f>
        <v/>
      </c>
      <c r="O12" s="548">
        <f>IF(N12=$AH$1,2,IF(N12=$AN$1,1,IF(N12=$AO$1,0)))</f>
        <v/>
      </c>
      <c r="P12" s="176" t="inlineStr">
        <is>
          <t>V Bullish</t>
        </is>
      </c>
      <c r="Q12" s="548">
        <f>IF(P12=$Q$1,20,IF(P12=$Y$1,18,IF(P12=$AA$1,14,IF(P12=$AB$1,10,IF(P12=$AC$1,5,IF(P12=$AD$1,0,IF(P12=$AE$1,-5)))))))</f>
        <v/>
      </c>
      <c r="R12" s="370">
        <f>(((V12*10)+(W12*5)+(X12*0))/(V12+W12+X12))/10</f>
        <v/>
      </c>
      <c r="S12" s="31">
        <f>IF(R12&gt;0.9,20,IF(R12&gt;0.85,19,IF(R12&gt;0.8,18,IF(R12&gt;0.75,16,IF(R12&gt;0.7,14,IF(R12&gt;0.65,12,IF(R12&gt;0.6,10,IF(R12&gt;0.5,8,IF(R12&gt;0.4,6,IF(R12&gt;0.3,4,IF(R12&gt;0.2,2,IF(R12&gt;0.1,1,IF(R12&gt;0,1,0)))))))))))))</f>
        <v/>
      </c>
      <c r="T12" s="31" t="n">
        <v>29</v>
      </c>
      <c r="U12" s="31" t="n"/>
      <c r="V12" s="373" t="n">
        <v>0</v>
      </c>
      <c r="W12" s="374" t="n">
        <v>3</v>
      </c>
      <c r="X12" s="375" t="n">
        <v>4</v>
      </c>
      <c r="Y12" s="18" t="n">
        <v>0.312</v>
      </c>
      <c r="Z12" s="548">
        <f>IF(Y12&gt;0.05,2,IF(Y12&gt;0,1,IF(Y12=0,-1,IF(Y12&lt;0,-2))))</f>
        <v/>
      </c>
      <c r="AA12" s="554" t="n">
        <v>45656</v>
      </c>
      <c r="AB12" s="548" t="n">
        <v>20.95</v>
      </c>
      <c r="AC12" s="548">
        <f>I12</f>
        <v/>
      </c>
      <c r="AD12" s="18">
        <f>(AC12-AB12)/AB12</f>
        <v/>
      </c>
      <c r="AE12" s="548">
        <f>IF(AD12&gt;0.05,4,IF(AD12&gt;0,2,IF(AD12&lt;-0.05,-2,IF(AD12&lt;0.1,-4))))</f>
        <v/>
      </c>
      <c r="AF12" s="225" t="n">
        <v>-2</v>
      </c>
      <c r="AG12" s="225">
        <f>IF(AF12&gt;5,-1,IF(AF12&gt;4,0,IF(AF12&gt;3,2,IF(AF12&gt;2,2,IF(AF12&gt;1,2, IF(AF12=0,2,IF(AF12&lt;-5,-2,IF(AF12&lt;4,2,IF(AF12&lt;0,1)))))))))</f>
        <v/>
      </c>
      <c r="AH12" s="31" t="n">
        <v>-7</v>
      </c>
      <c r="AI12" s="548">
        <f>IF(AH12&gt;40,6,IF(AH12&gt;30,5,IF(AH12&gt;20,5,IF(AH12&gt;10,4,IF(AH12&gt;0,4,IF(AH12=0,3,IF(AH12&lt;-40,-4,IF(AH12&lt;-30,-2,IF(AH12&lt;-20,-1,IF(AH12&lt;-10,0,IF(AH12&lt;0,0)))))))))))</f>
        <v/>
      </c>
      <c r="AJ12" s="61" t="n">
        <v>30</v>
      </c>
      <c r="AK12" s="548">
        <f>IF(AJ12&lt;10,2.5,IF(AJ12&lt;20,2,IF(AJ12&lt;30,1.5,IF(AJ12&lt;40,1,IF(AJ12&lt;50,0.5,IF(AJ12=50,0,IF(AJ12&gt;90,-2.5,IF(AJ12&gt;80,-2,IF(AJ12&gt;70,-1.5,IF(AJ12&gt;60,-1,IF(AJ12&gt;50,-0.5,0)))))))))))</f>
        <v/>
      </c>
      <c r="AL12" s="61" t="n">
        <v>0.8100000000000001</v>
      </c>
      <c r="AM12" s="225">
        <f>IF(AL12=1,10,IF(AL12&gt;0.9,8,IF(AL12&gt;0.8,6,IF(AL12&gt;0.7,4,IF(AL12&gt;0.6,2,IF(AL12&gt;0.5,0,IF(AL12&gt;0.4,-1,IF(AL12&gt;0.3,-2,IF(AL12&gt;0.2,-4,IF(AL12&gt;0.1,-8,IF(AL12&gt;0,-9,IF(AL12=0,-10))))))))))))</f>
        <v/>
      </c>
      <c r="AN12" s="18" t="n">
        <v>0.007</v>
      </c>
      <c r="AP12" s="22">
        <f>AM12+AK12+AI12+AG12+AE12+Z12+Q12+O12+M12+K12+S12</f>
        <v/>
      </c>
      <c r="AQ12" s="53" t="inlineStr">
        <is>
          <t>EV/Furure Mobility</t>
        </is>
      </c>
      <c r="AU12" s="268" t="inlineStr">
        <is>
          <t>Consumer Discret.</t>
        </is>
      </c>
      <c r="AW12" s="379" t="inlineStr">
        <is>
          <t>TSLA/B</t>
        </is>
      </c>
      <c r="AX12" s="555" t="inlineStr">
        <is>
          <t>RIVN</t>
        </is>
      </c>
      <c r="AY12" s="555" t="inlineStr">
        <is>
          <t>NIO</t>
        </is>
      </c>
      <c r="AZ12" s="555" t="inlineStr">
        <is>
          <t>ALB</t>
        </is>
      </c>
      <c r="BA12" s="555" t="inlineStr">
        <is>
          <t>6752T</t>
        </is>
      </c>
      <c r="BB12" s="555" t="n"/>
      <c r="BC12" s="555" t="n"/>
      <c r="BD12" s="555" t="n"/>
      <c r="BE12" s="555" t="n"/>
      <c r="BF12" s="368" t="n"/>
      <c r="BG12" s="23" t="n"/>
      <c r="BH12" s="548">
        <f>C12</f>
        <v/>
      </c>
      <c r="BI12" s="22">
        <f>AP12</f>
        <v/>
      </c>
      <c r="BJ12" s="553" t="inlineStr">
        <is>
          <t>TSLA,NEO</t>
        </is>
      </c>
    </row>
    <row r="13" ht="16" customHeight="1" s="545">
      <c r="A13" s="257" t="inlineStr">
        <is>
          <t>From 13 to 7</t>
        </is>
      </c>
      <c r="B13" s="547" t="inlineStr">
        <is>
          <t>REMX</t>
        </is>
      </c>
      <c r="C13" s="31">
        <f>RANK(AP13,AP$7:AP$42,0)</f>
        <v/>
      </c>
      <c r="D13" s="505">
        <f>AP13</f>
        <v/>
      </c>
      <c r="E13" t="inlineStr">
        <is>
          <t>VanEck Rare Earth and Strategic Metals</t>
        </is>
      </c>
      <c r="I13" s="264" t="n">
        <v>68.95999999999999</v>
      </c>
      <c r="J13" s="548">
        <f>$AO$1</f>
        <v/>
      </c>
      <c r="K13" s="548">
        <f>IF(J13=$AH$1,4,IF(J13=$AN$1,0,IF(J13=$AO$1,-5)))</f>
        <v/>
      </c>
      <c r="L13" s="548">
        <f>$AH$1</f>
        <v/>
      </c>
      <c r="M13" s="548">
        <f>IF(L13=$AH$1,3,IF(L13=$AN$1,0,IF(L13=$AO$1,-2.5)))</f>
        <v/>
      </c>
      <c r="N13" s="548">
        <f>$AO$1</f>
        <v/>
      </c>
      <c r="O13" s="548">
        <f>IF(N13=$AH$1,2,IF(N13=$AN$1,1,IF(N13=$AO$1,0)))</f>
        <v/>
      </c>
      <c r="P13" s="176" t="inlineStr">
        <is>
          <t>V Bullish</t>
        </is>
      </c>
      <c r="Q13" s="548">
        <f>IF(P13=$Q$1,20,IF(P13=$Y$1,18,IF(P13=$AA$1,14,IF(P13=$AB$1,10,IF(P13=$AC$1,5,IF(P13=$AD$1,0,IF(P13=$AE$1,-5)))))))</f>
        <v/>
      </c>
      <c r="R13" s="370">
        <f>(((V13*10)+(W13*5)+(X13*0))/(V13+W13+X13))/10</f>
        <v/>
      </c>
      <c r="S13" s="31">
        <f>IF(R13&gt;0.9,20,IF(R13&gt;0.85,19,IF(R13&gt;0.8,18,IF(R13&gt;0.75,16,IF(R13&gt;0.7,14,IF(R13&gt;0.65,12,IF(R13&gt;0.6,10,IF(R13&gt;0.5,8,IF(R13&gt;0.4,6,IF(R13&gt;0.3,4,IF(R13&gt;0.2,2,IF(R13&gt;0.1,1,IF(R13&gt;0,1,0)))))))))))))</f>
        <v/>
      </c>
      <c r="T13" s="31" t="n">
        <v>63</v>
      </c>
      <c r="U13" s="31" t="n"/>
      <c r="V13" s="373" t="n">
        <v>1</v>
      </c>
      <c r="W13" s="374" t="n">
        <v>5</v>
      </c>
      <c r="X13" s="375" t="n">
        <v>2</v>
      </c>
      <c r="Y13" s="18" t="n">
        <v>0.481</v>
      </c>
      <c r="Z13" s="548">
        <f>IF(Y13&gt;0.05,2,IF(Y13&gt;0,1,IF(Y13=0,-1,IF(Y13&lt;0,-2))))</f>
        <v/>
      </c>
      <c r="AA13" s="554" t="n">
        <v>45656</v>
      </c>
      <c r="AB13" s="548" t="n">
        <v>39.01</v>
      </c>
      <c r="AC13" s="548">
        <f>I13</f>
        <v/>
      </c>
      <c r="AD13" s="18">
        <f>(AC13-AB13)/AB13</f>
        <v/>
      </c>
      <c r="AE13" s="548">
        <f>IF(AD13&gt;0.05,4,IF(AD13&gt;0,2,IF(AD13&lt;-0.05,-2,IF(AD13&lt;0.1,-4))))</f>
        <v/>
      </c>
      <c r="AF13" s="225" t="n">
        <v>0.5</v>
      </c>
      <c r="AG13" s="225">
        <f>IF(AF13&gt;5,-1,IF(AF13&gt;4,0,IF(AF13&gt;3,2,IF(AF13&gt;2,2,IF(AF13&gt;1,2, IF(AF13=0,2,IF(AF13&lt;-5,-2,IF(AF13&lt;4,2,IF(AF13&lt;0,1)))))))))</f>
        <v/>
      </c>
      <c r="AH13" s="31" t="n">
        <v>-10</v>
      </c>
      <c r="AI13" s="548">
        <f>IF(AH13&gt;40,6,IF(AH13&gt;30,5,IF(AH13&gt;20,5,IF(AH13&gt;10,4,IF(AH13&gt;0,4,IF(AH13=0,3,IF(AH13&lt;-40,-4,IF(AH13&lt;-30,-2,IF(AH13&lt;-20,-1,IF(AH13&lt;-10,0,IF(AH13&lt;0,0)))))))))))</f>
        <v/>
      </c>
      <c r="AJ13" s="61" t="n">
        <v>87</v>
      </c>
      <c r="AK13" s="548">
        <f>IF(AJ13&lt;10,2.5,IF(AJ13&lt;20,2,IF(AJ13&lt;30,1.5,IF(AJ13&lt;40,1,IF(AJ13&lt;50,0.5,IF(AJ13=50,0,IF(AJ13&gt;90,-2.5,IF(AJ13&gt;80,-2,IF(AJ13&gt;70,-1.5,IF(AJ13&gt;60,-1,IF(AJ13&gt;50,-0.5,0)))))))))))</f>
        <v/>
      </c>
      <c r="AL13" s="61" t="n">
        <v>0.76</v>
      </c>
      <c r="AM13" s="225">
        <f>IF(AL13=1,10,IF(AL13&gt;0.9,8,IF(AL13&gt;0.8,6,IF(AL13&gt;0.7,4,IF(AL13&gt;0.6,2,IF(AL13&gt;0.5,0,IF(AL13&gt;0.4,-1,IF(AL13&gt;0.3,-2,IF(AL13&gt;0.2,-4,IF(AL13&gt;0.1,-8,IF(AL13&gt;0,-9,IF(AL13=0,-10))))))))))))</f>
        <v/>
      </c>
      <c r="AN13" s="18" t="n">
        <v>0.0058</v>
      </c>
      <c r="AP13" s="22">
        <f>AM13+AK13+AI13+AG13+AE13+Z13+Q13+O13+M13+K13+S13</f>
        <v/>
      </c>
      <c r="AQ13" s="53" t="inlineStr">
        <is>
          <t>Rare Earth equities</t>
        </is>
      </c>
      <c r="AU13" s="268" t="inlineStr">
        <is>
          <t>Matrerials</t>
        </is>
      </c>
      <c r="AW13" s="379" t="inlineStr">
        <is>
          <t>MP/A</t>
        </is>
      </c>
      <c r="AX13" s="378" t="inlineStr">
        <is>
          <t>IPX/B</t>
        </is>
      </c>
      <c r="AY13" s="424" t="inlineStr">
        <is>
          <t>ALB/C</t>
        </is>
      </c>
      <c r="AZ13" s="376" t="inlineStr">
        <is>
          <t>LAC/B</t>
        </is>
      </c>
      <c r="BA13" s="376" t="inlineStr">
        <is>
          <t>LAR/C</t>
        </is>
      </c>
      <c r="BB13" s="424" t="inlineStr">
        <is>
          <t>SQM/B</t>
        </is>
      </c>
      <c r="BC13" s="555" t="n"/>
      <c r="BD13" s="487" t="inlineStr">
        <is>
          <t>TROX/F</t>
        </is>
      </c>
      <c r="BE13" s="487" t="inlineStr">
        <is>
          <t>SGML/F</t>
        </is>
      </c>
      <c r="BF13" s="555" t="n"/>
      <c r="BG13" s="23" t="n"/>
      <c r="BH13" s="548">
        <f>C13</f>
        <v/>
      </c>
      <c r="BI13" s="22">
        <f>AP13</f>
        <v/>
      </c>
      <c r="BJ13" s="249" t="n"/>
    </row>
    <row r="14" ht="16" customHeight="1" s="545">
      <c r="A14" s="257" t="inlineStr">
        <is>
          <t>From 27 to 7</t>
        </is>
      </c>
      <c r="B14" s="547" t="inlineStr">
        <is>
          <t>KRE</t>
        </is>
      </c>
      <c r="C14" s="31">
        <f>RANK(AP14,AP$7:AP$42,0)</f>
        <v/>
      </c>
      <c r="D14" s="505">
        <f>AP14</f>
        <v/>
      </c>
      <c r="E14" t="inlineStr">
        <is>
          <t>SPDR S&amp;P Regional Banking ETF</t>
        </is>
      </c>
      <c r="I14" s="264" t="n">
        <v>61.61</v>
      </c>
      <c r="J14" s="548" t="inlineStr">
        <is>
          <t>˄</t>
        </is>
      </c>
      <c r="K14" s="548">
        <f>IF(J14=$AH$1,4,IF(J14=$AN$1,0,IF(J14=$AO$1,-5)))</f>
        <v/>
      </c>
      <c r="L14" s="548" t="inlineStr">
        <is>
          <t>˄</t>
        </is>
      </c>
      <c r="M14" s="548">
        <f>IF(L14=$AH$1,3,IF(L14=$AN$1,0,IF(L14=$AO$1,-2.5)))</f>
        <v/>
      </c>
      <c r="N14" s="548">
        <f>$AH$1</f>
        <v/>
      </c>
      <c r="O14" s="548">
        <f>IF(N14=$AH$1,2,IF(N14=$AN$1,1,IF(N14=$AO$1,0)))</f>
        <v/>
      </c>
      <c r="P14" s="175" t="inlineStr">
        <is>
          <t>Neutral</t>
        </is>
      </c>
      <c r="Q14" s="548">
        <f>IF(P14=$Q$1,20,IF(P14=$Y$1,18,IF(P14=$AA$1,14,IF(P14=$AB$1,10,IF(P14=$AC$1,5,IF(P14=$AD$1,0,IF(P14=$AE$1,-5)))))))</f>
        <v/>
      </c>
      <c r="R14" s="370">
        <f>(((V14*10)+(W14*5)+(X14*0))/(V14+W14+X14))/10</f>
        <v/>
      </c>
      <c r="S14" s="31">
        <f>IF(R14&gt;0.9,20,IF(R14&gt;0.85,19,IF(R14&gt;0.8,18,IF(R14&gt;0.75,16,IF(R14&gt;0.7,14,IF(R14&gt;0.65,12,IF(R14&gt;0.6,10,IF(R14&gt;0.5,8,IF(R14&gt;0.4,6,IF(R14&gt;0.3,4,IF(R14&gt;0.2,2,IF(R14&gt;0.1,1,IF(R14&gt;0,1,0)))))))))))))</f>
        <v/>
      </c>
      <c r="T14" s="31" t="n">
        <v>63</v>
      </c>
      <c r="U14" s="31" t="n"/>
      <c r="V14" s="373" t="n">
        <v>44</v>
      </c>
      <c r="W14" s="374" t="n">
        <v>90</v>
      </c>
      <c r="X14" s="375" t="n">
        <v>11</v>
      </c>
      <c r="Y14" s="18" t="n">
        <v>-0.068</v>
      </c>
      <c r="Z14" s="548">
        <f>IF(Y14&gt;0.05,2,IF(Y14&gt;0,1,IF(Y14=0,-1,IF(Y14&lt;0,-2))))</f>
        <v/>
      </c>
      <c r="AA14" s="554" t="n">
        <v>45656</v>
      </c>
      <c r="AB14" s="548" t="n">
        <v>60.35</v>
      </c>
      <c r="AC14" s="548">
        <f>I14</f>
        <v/>
      </c>
      <c r="AD14" s="18">
        <f>(AC14-AB14)/AB14</f>
        <v/>
      </c>
      <c r="AE14" s="548">
        <f>IF(AD14&gt;0.05,4,IF(AD14&gt;0,2,IF(AD14&lt;-0.05,-2,IF(AD14&lt;0.1,-4))))</f>
        <v/>
      </c>
      <c r="AF14" s="225" t="n">
        <v>0</v>
      </c>
      <c r="AG14" s="225">
        <f>IF(AF14&gt;5,-1,IF(AF14&gt;4,0,IF(AF14&gt;3,2,IF(AF14&gt;2,2,IF(AF14&gt;1,2, IF(AF14=0,2,IF(AF14&lt;-5,-2,IF(AF14&lt;4,2,IF(AF14&lt;0,1)))))))))</f>
        <v/>
      </c>
      <c r="AH14" s="31" t="n">
        <v>3</v>
      </c>
      <c r="AI14" s="548">
        <f>IF(AH14&gt;40,6,IF(AH14&gt;30,5,IF(AH14&gt;20,5,IF(AH14&gt;10,4,IF(AH14&gt;0,4,IF(AH14=0,3,IF(AH14&lt;-40,-4,IF(AH14&lt;-30,-2,IF(AH14&lt;-20,-1,IF(AH14&lt;-10,0,IF(AH14&lt;0,0)))))))))))</f>
        <v/>
      </c>
      <c r="AJ14" s="61" t="n">
        <v>37</v>
      </c>
      <c r="AK14" s="548">
        <f>IF(AJ14&lt;10,2.5,IF(AJ14&lt;20,2,IF(AJ14&lt;30,1.5,IF(AJ14&lt;40,1,IF(AJ14&lt;50,0.5,IF(AJ14=50,0,IF(AJ14&gt;90,-2.5,IF(AJ14&gt;80,-2,IF(AJ14&gt;70,-1.5,IF(AJ14&gt;60,-1,IF(AJ14&gt;50,-0.5,0)))))))))))</f>
        <v/>
      </c>
      <c r="AL14" s="61" t="n">
        <v>0.34</v>
      </c>
      <c r="AM14" s="225">
        <f>IF(AL14=1,10,IF(AL14&gt;0.9,8,IF(AL14&gt;0.8,6,IF(AL14&gt;0.7,4,IF(AL14&gt;0.6,2,IF(AL14&gt;0.5,0,IF(AL14&gt;0.4,-1,IF(AL14&gt;0.3,-2,IF(AL14&gt;0.2,-4,IF(AL14&gt;0.1,-8,IF(AL14&gt;0,-9,IF(AL14=0,-10))))))))))))</f>
        <v/>
      </c>
      <c r="AN14" s="18" t="n">
        <v>0.0035</v>
      </c>
      <c r="AP14" s="22">
        <f>AM14+AK14+AI14+AG14+AE14+Z14+Q14+O14+M14+K14+S14</f>
        <v/>
      </c>
      <c r="AQ14" s="53" t="inlineStr">
        <is>
          <t>Regional Banking</t>
        </is>
      </c>
      <c r="AU14" s="268" t="inlineStr">
        <is>
          <t>Financials</t>
        </is>
      </c>
      <c r="AW14" s="376" t="inlineStr">
        <is>
          <t>CFG/C</t>
        </is>
      </c>
      <c r="AX14" s="376" t="inlineStr">
        <is>
          <t>RF/C</t>
        </is>
      </c>
      <c r="AY14" s="369" t="inlineStr">
        <is>
          <t>ZION/C</t>
        </is>
      </c>
      <c r="AZ14" s="369" t="inlineStr">
        <is>
          <t>FHN/B</t>
        </is>
      </c>
      <c r="BA14" s="379" t="inlineStr">
        <is>
          <t>TFC/C</t>
        </is>
      </c>
      <c r="BB14" s="369" t="inlineStr">
        <is>
          <t>WBS/B</t>
        </is>
      </c>
      <c r="BC14" s="379" t="inlineStr">
        <is>
          <t>EWBC/B</t>
        </is>
      </c>
      <c r="BD14" s="376" t="inlineStr">
        <is>
          <t>SSB/C</t>
        </is>
      </c>
      <c r="BE14" s="376" t="inlineStr">
        <is>
          <t>WAL/C</t>
        </is>
      </c>
      <c r="BF14" s="376" t="inlineStr">
        <is>
          <t>MTB/C</t>
        </is>
      </c>
      <c r="BG14" s="23" t="n"/>
      <c r="BH14" s="548">
        <f>C14</f>
        <v/>
      </c>
      <c r="BI14" s="22">
        <f>AP14</f>
        <v/>
      </c>
      <c r="BJ14" s="553" t="inlineStr">
        <is>
          <t>KRE</t>
        </is>
      </c>
    </row>
    <row r="15" ht="16" customHeight="1" s="545">
      <c r="A15" s="257" t="inlineStr">
        <is>
          <t>From 4 to 9</t>
        </is>
      </c>
      <c r="B15" s="547" t="inlineStr">
        <is>
          <t>XLK</t>
        </is>
      </c>
      <c r="C15" s="31">
        <f>RANK(AP15,AP$7:AP$42,0)</f>
        <v/>
      </c>
      <c r="D15" s="505">
        <f>AP15</f>
        <v/>
      </c>
      <c r="E15" t="inlineStr">
        <is>
          <t>Technology Select Sector SPDR Fund</t>
        </is>
      </c>
      <c r="I15" s="264" t="n">
        <v>273.2</v>
      </c>
      <c r="J15" s="548">
        <f>$AO$1</f>
        <v/>
      </c>
      <c r="K15" s="548" t="n">
        <v>4</v>
      </c>
      <c r="L15" s="548">
        <f>$AO$1</f>
        <v/>
      </c>
      <c r="M15" s="548">
        <f>IF(L15=$AH$1,3,IF(L15=$AN$1,0,IF(L15=$AO$1,-2.5)))</f>
        <v/>
      </c>
      <c r="N15" s="548">
        <f>$AO$1</f>
        <v/>
      </c>
      <c r="O15" s="548">
        <f>IF(N15=$AH$1,2,IF(N15=$AN$1,1,IF(N15=$AO$1,0)))</f>
        <v/>
      </c>
      <c r="P15" s="177" t="inlineStr">
        <is>
          <t>Neutral+</t>
        </is>
      </c>
      <c r="Q15" s="548">
        <f>IF(P15=$Q$1,20,IF(P15=$Y$1,18,IF(P15=$AA$1,14,IF(P15=$AB$1,10,IF(P15=$AC$1,5,IF(P15=$AD$1,0,IF(P15=$AE$1,-5)))))))</f>
        <v/>
      </c>
      <c r="R15" s="370">
        <f>(((V15*10)+(W15*5)+(X15*0))/(V15+W15+X15))/10</f>
        <v/>
      </c>
      <c r="S15" s="31">
        <f>IF(R15&gt;0.9,20,IF(R15&gt;0.85,19,IF(R15&gt;0.8,18,IF(R15&gt;0.75,16,IF(R15&gt;0.7,14,IF(R15&gt;0.65,12,IF(R15&gt;0.6,10,IF(R15&gt;0.5,8,IF(R15&gt;0.4,6,IF(R15&gt;0.3,4,IF(R15&gt;0.2,2,IF(R15&gt;0.1,1,IF(R15&gt;0,1,0)))))))))))))</f>
        <v/>
      </c>
      <c r="T15" s="31" t="n">
        <v>283</v>
      </c>
      <c r="U15" s="31" t="n"/>
      <c r="V15" s="373" t="n">
        <v>17</v>
      </c>
      <c r="W15" s="374" t="n">
        <v>40</v>
      </c>
      <c r="X15" s="375" t="n">
        <v>11</v>
      </c>
      <c r="Y15" s="18" t="n">
        <v>0.17</v>
      </c>
      <c r="Z15" s="548">
        <f>IF(Y15&gt;0.05,2,IF(Y15&gt;0,1,IF(Y15=0,-1,IF(Y15&lt;0,-2))))</f>
        <v/>
      </c>
      <c r="AA15" s="554" t="n">
        <v>45656</v>
      </c>
      <c r="AB15" s="548" t="n">
        <v>232.52</v>
      </c>
      <c r="AC15" s="548">
        <f>I15</f>
        <v/>
      </c>
      <c r="AD15" s="18">
        <f>(AC15-AB15)/AB15</f>
        <v/>
      </c>
      <c r="AE15" s="548">
        <f>IF(AD15&gt;0.05,4,IF(AD15&gt;0,2,IF(AD15&lt;-0.05,-2,IF(AD15&lt;0.1,-4))))</f>
        <v/>
      </c>
      <c r="AF15" s="225" t="n">
        <v>-3</v>
      </c>
      <c r="AG15" s="225">
        <f>IF(AF15&gt;5,-1,IF(AF15&gt;4,0,IF(AF15&gt;3,2,IF(AF15&gt;2,2,IF(AF15&gt;1,2, IF(AF15=0,2,IF(AF15&lt;-5,-2,IF(AF15&lt;4,2,IF(AF15&lt;0,1)))))))))</f>
        <v/>
      </c>
      <c r="AH15" s="31" t="n">
        <v>-10</v>
      </c>
      <c r="AI15" s="548">
        <f>IF(AH15&gt;40,6,IF(AH15&gt;30,5,IF(AH15&gt;20,5,IF(AH15&gt;10,4,IF(AH15&gt;0,4,IF(AH15=0,3,IF(AH15&lt;-40,-4,IF(AH15&lt;-30,-2,IF(AH15&lt;-20,-1,IF(AH15&lt;-10,0,IF(AH15&lt;0,0)))))))))))</f>
        <v/>
      </c>
      <c r="AJ15" s="61" t="n">
        <v>7</v>
      </c>
      <c r="AK15" s="548">
        <f>IF(AJ15&lt;10,2.5,IF(AJ15&lt;20,2,IF(AJ15&lt;30,1.5,IF(AJ15&lt;40,1,IF(AJ15&lt;50,0.5,IF(AJ15=50,0,IF(AJ15&gt;90,-2.5,IF(AJ15&gt;80,-2,IF(AJ15&gt;70,-1.5,IF(AJ15&gt;60,-1,IF(AJ15&gt;50,-0.5,0)))))))))))</f>
        <v/>
      </c>
      <c r="AL15" s="61" t="n">
        <v>0.46</v>
      </c>
      <c r="AM15" s="225">
        <f>IF(AL15=1,10,IF(AL15&gt;0.9,8,IF(AL15&gt;0.8,6,IF(AL15&gt;0.7,4,IF(AL15&gt;0.6,2,IF(AL15&gt;0.5,0,IF(AL15&gt;0.4,-1,IF(AL15&gt;0.3,-2,IF(AL15&gt;0.2,-4,IF(AL15&gt;0.1,-8,IF(AL15&gt;0,-9,IF(AL15=0,-10))))))))))))</f>
        <v/>
      </c>
      <c r="AN15" s="18" t="n">
        <v>0.001</v>
      </c>
      <c r="AP15" s="22">
        <f>AM15+AK15+AI15+AG15+AE15+Z15+Q15+O15+M15+K15+S15</f>
        <v/>
      </c>
      <c r="AQ15" s="53" t="inlineStr">
        <is>
          <t>Technology</t>
        </is>
      </c>
      <c r="AU15" s="268" t="inlineStr">
        <is>
          <t>IT</t>
        </is>
      </c>
      <c r="AW15" s="369" t="inlineStr">
        <is>
          <t>NVDA/B</t>
        </is>
      </c>
      <c r="AX15" s="376" t="inlineStr">
        <is>
          <t>MSFT/B</t>
        </is>
      </c>
      <c r="AY15" s="379" t="inlineStr">
        <is>
          <t>APPL/C</t>
        </is>
      </c>
      <c r="AZ15" s="376" t="inlineStr">
        <is>
          <t>AVGO/B</t>
        </is>
      </c>
      <c r="BA15" s="376" t="inlineStr">
        <is>
          <t>PLTR/A</t>
        </is>
      </c>
      <c r="BB15" s="376" t="inlineStr">
        <is>
          <t>ORCL/B</t>
        </is>
      </c>
      <c r="BC15" s="376" t="inlineStr">
        <is>
          <t>CSCO/B</t>
        </is>
      </c>
      <c r="BD15" s="376" t="inlineStr">
        <is>
          <t>IBM/B</t>
        </is>
      </c>
      <c r="BE15" s="369" t="inlineStr">
        <is>
          <t>AMD/B</t>
        </is>
      </c>
      <c r="BF15" s="369" t="inlineStr">
        <is>
          <t>CRM/D</t>
        </is>
      </c>
      <c r="BG15" s="23" t="n"/>
      <c r="BH15" s="548">
        <f>C15</f>
        <v/>
      </c>
      <c r="BI15" s="22">
        <f>AP15</f>
        <v/>
      </c>
      <c r="BJ15" s="553" t="inlineStr">
        <is>
          <t>RGTI,QBTS,TTMI,SMCI,HUN,ROK, AAPL</t>
        </is>
      </c>
    </row>
    <row r="16" ht="16" customHeight="1" s="545">
      <c r="A16" s="257" t="inlineStr">
        <is>
          <t>From 5 to 10</t>
        </is>
      </c>
      <c r="B16" s="547" t="inlineStr">
        <is>
          <t>GRID</t>
        </is>
      </c>
      <c r="C16" s="31">
        <f>RANK(AP16,AP$7:AP$42,0)</f>
        <v/>
      </c>
      <c r="D16" s="505">
        <f>AP16</f>
        <v/>
      </c>
      <c r="E16" t="inlineStr">
        <is>
          <t>Elec. Grid Infrastructure Index Fund</t>
        </is>
      </c>
      <c r="I16" s="264" t="n">
        <v>146.76</v>
      </c>
      <c r="J16" s="548">
        <f>$AO$1</f>
        <v/>
      </c>
      <c r="K16" s="548" t="n">
        <v>4</v>
      </c>
      <c r="L16" s="548">
        <f>$AO$1</f>
        <v/>
      </c>
      <c r="M16" s="548">
        <f>IF(L16=$AH$1,3,IF(L16=$AN$1,0,IF(L16=$AO$1,-2.5)))</f>
        <v/>
      </c>
      <c r="N16" s="548">
        <f>$AO$1</f>
        <v/>
      </c>
      <c r="O16" s="548">
        <f>IF(N16=$AH$1,2,IF(N16=$AN$1,1,IF(N16=$AO$1,0)))</f>
        <v/>
      </c>
      <c r="P16" s="175" t="inlineStr">
        <is>
          <t>Neutral</t>
        </is>
      </c>
      <c r="Q16" s="548">
        <f>IF(P16=$Q$1,20,IF(P16=$Y$1,18,IF(P16=$AA$1,14,IF(P16=$AB$1,10,IF(P16=$AC$1,5,IF(P16=$AD$1,0,IF(P16=$AE$1,-5)))))))</f>
        <v/>
      </c>
      <c r="R16" s="370">
        <f>(((V16*10)+(W16*5)+(X16*0))/(V16+W16+X16))/10</f>
        <v/>
      </c>
      <c r="S16" s="31">
        <f>IF(R16&gt;0.9,20,IF(R16&gt;0.85,19,IF(R16&gt;0.8,18,IF(R16&gt;0.75,16,IF(R16&gt;0.7,14,IF(R16&gt;0.65,12,IF(R16&gt;0.6,10,IF(R16&gt;0.5,8,IF(R16&gt;0.4,6,IF(R16&gt;0.3,4,IF(R16&gt;0.2,2,IF(R16&gt;0.1,1,IF(R16&gt;0,1,0)))))))))))))</f>
        <v/>
      </c>
      <c r="T16" s="31" t="n">
        <v>152</v>
      </c>
      <c r="U16" s="31" t="n"/>
      <c r="V16" s="373" t="n">
        <v>12</v>
      </c>
      <c r="W16" s="374" t="n">
        <v>28</v>
      </c>
      <c r="X16" s="375" t="n">
        <v>4</v>
      </c>
      <c r="Y16" s="18" t="n">
        <v>0.178</v>
      </c>
      <c r="Z16" s="548">
        <f>IF(Y16&gt;0.05,2,IF(Y16&gt;0,1,IF(Y16=0,-1,IF(Y16&lt;0,-2))))</f>
        <v/>
      </c>
      <c r="AA16" s="554" t="n">
        <v>45656</v>
      </c>
      <c r="AB16" s="548" t="n">
        <v>118.47</v>
      </c>
      <c r="AC16" s="548">
        <f>I16</f>
        <v/>
      </c>
      <c r="AD16" s="18">
        <f>(AC16-AB16)/AB16</f>
        <v/>
      </c>
      <c r="AE16" s="548">
        <f>IF(AD16&gt;0.05,4,IF(AD16&gt;0,2,IF(AD16&lt;-0.05,-2,IF(AD16&lt;0.1,-4))))</f>
        <v/>
      </c>
      <c r="AF16" s="225" t="n">
        <v>-3</v>
      </c>
      <c r="AG16" s="225">
        <f>IF(AF16&gt;5,-1,IF(AF16&gt;4,0,IF(AF16&gt;3,2,IF(AF16&gt;2,2,IF(AF16&gt;1,2, IF(AF16=0,2,IF(AF16&lt;-5,-2,IF(AF16&lt;4,2,IF(AF16&lt;0,1)))))))))</f>
        <v/>
      </c>
      <c r="AH16" s="31" t="n">
        <v>3</v>
      </c>
      <c r="AI16" s="548">
        <f>IF(AH16&gt;40,6,IF(AH16&gt;30,5,IF(AH16&gt;20,5,IF(AH16&gt;10,4,IF(AH16&gt;0,4,IF(AH16=0,3,IF(AH16&lt;-40,-4,IF(AH16&lt;-30,-2,IF(AH16&lt;-20,-1,IF(AH16&lt;-10,0,IF(AH16&lt;0,0)))))))))))</f>
        <v/>
      </c>
      <c r="AJ16" s="61" t="n">
        <v>4</v>
      </c>
      <c r="AK16" s="548">
        <f>IF(AJ16&lt;10,2.5,IF(AJ16&lt;20,2,IF(AJ16&lt;30,1.5,IF(AJ16&lt;40,1,IF(AJ16&lt;50,0.5,IF(AJ16=50,0,IF(AJ16&gt;90,-2.5,IF(AJ16&gt;80,-2,IF(AJ16&gt;70,-1.5,IF(AJ16&gt;60,-1,IF(AJ16&gt;50,-0.5,0)))))))))))</f>
        <v/>
      </c>
      <c r="AL16" s="61" t="n">
        <v>0.32</v>
      </c>
      <c r="AM16" s="225">
        <f>IF(AL16=1,10,IF(AL16&gt;0.9,8,IF(AL16&gt;0.8,6,IF(AL16&gt;0.7,4,IF(AL16&gt;0.6,2,IF(AL16&gt;0.5,0,IF(AL16&gt;0.4,-1,IF(AL16&gt;0.3,-2,IF(AL16&gt;0.2,-4,IF(AL16&gt;0.1,-8,IF(AL16&gt;0,-9,IF(AL16=0,-10))))))))))))</f>
        <v/>
      </c>
      <c r="AN16" s="18" t="n">
        <v>0.0056</v>
      </c>
      <c r="AP16" s="22">
        <f>AM16+AK16+AI16+AG16+AE16+Z16+Q16+O16+M16+K16+S16</f>
        <v/>
      </c>
      <c r="AQ16" s="53" t="inlineStr">
        <is>
          <t>Elec. Grid Infrastructure</t>
        </is>
      </c>
      <c r="AU16" s="268" t="inlineStr">
        <is>
          <t>Industrials</t>
        </is>
      </c>
      <c r="AW16" s="555" t="inlineStr">
        <is>
          <t>SU.PA</t>
        </is>
      </c>
      <c r="AX16" s="376" t="inlineStr">
        <is>
          <t>ETN/C</t>
        </is>
      </c>
      <c r="AY16" s="555" t="inlineStr">
        <is>
          <t>ABB</t>
        </is>
      </c>
      <c r="AZ16" s="379" t="inlineStr">
        <is>
          <t>JCI/B</t>
        </is>
      </c>
      <c r="BA16" s="376" t="inlineStr">
        <is>
          <t>NGG/B</t>
        </is>
      </c>
      <c r="BB16" s="555" t="inlineStr">
        <is>
          <t>PRY.MI</t>
        </is>
      </c>
      <c r="BC16" s="376" t="inlineStr">
        <is>
          <t>PWR/B</t>
        </is>
      </c>
      <c r="BD16" s="555" t="inlineStr">
        <is>
          <t>EAON.DE</t>
        </is>
      </c>
      <c r="BE16" s="369" t="inlineStr">
        <is>
          <t>HUBB/C</t>
        </is>
      </c>
      <c r="BF16" s="379" t="inlineStr">
        <is>
          <t>TSLA/B</t>
        </is>
      </c>
      <c r="BG16" s="23" t="n"/>
      <c r="BH16" s="548">
        <f>C16</f>
        <v/>
      </c>
      <c r="BI16" s="22">
        <f>AP16</f>
        <v/>
      </c>
      <c r="BJ16" s="553" t="inlineStr">
        <is>
          <t>NVT,PWR</t>
        </is>
      </c>
    </row>
    <row r="17" ht="16" customHeight="1" s="545">
      <c r="A17" s="257" t="inlineStr">
        <is>
          <t>Held at 10</t>
        </is>
      </c>
      <c r="B17" s="547" t="inlineStr">
        <is>
          <t>XES</t>
        </is>
      </c>
      <c r="C17" s="31">
        <f>RANK(AP17,AP$7:AP$42,0)</f>
        <v/>
      </c>
      <c r="D17" s="505">
        <f>AP17</f>
        <v/>
      </c>
      <c r="E17" t="inlineStr">
        <is>
          <t>SPDR S&amp;P Oil &amp; Gas Equipment &amp; Services</t>
        </is>
      </c>
      <c r="I17" s="264" t="n">
        <v>77.81999999999999</v>
      </c>
      <c r="J17" s="548">
        <f>$AO$1</f>
        <v/>
      </c>
      <c r="K17" s="548">
        <f>IF(J17=$AH$1,4,IF(J17=$AN$1,0,IF(J17=$AO$1,-5)))</f>
        <v/>
      </c>
      <c r="L17" s="548">
        <f>$AO$1</f>
        <v/>
      </c>
      <c r="M17" s="548">
        <f>IF(L17=$AH$1,3,IF(L17=$AN$1,0,IF(L17=$AO$1,-2.5)))</f>
        <v/>
      </c>
      <c r="N17" s="548">
        <f>$AH$1</f>
        <v/>
      </c>
      <c r="O17" s="548">
        <f>IF(N17=$AH$1,2,IF(N17=$AN$1,1,IF(N17=$AO$1,0)))</f>
        <v/>
      </c>
      <c r="P17" s="176" t="inlineStr">
        <is>
          <t>V Bullish</t>
        </is>
      </c>
      <c r="Q17" s="548">
        <f>IF(P17=$Q$1,20,IF(P17=$Y$1,18,IF(P17=$AA$1,14,IF(P17=$AB$1,10,IF(P17=$AC$1,5,IF(P17=$AD$1,0,IF(P17=$AE$1,-5)))))))</f>
        <v/>
      </c>
      <c r="R17" s="370">
        <f>(((V17*10)+(W17*5)+(X17*0))/(V17+W17+X17))/10</f>
        <v/>
      </c>
      <c r="S17" s="31">
        <f>IF(R17&gt;0.9,20,IF(R17&gt;0.85,19,IF(R17&gt;0.8,18,IF(R17&gt;0.75,16,IF(R17&gt;0.7,14,IF(R17&gt;0.65,12,IF(R17&gt;0.6,10,IF(R17&gt;0.5,8,IF(R17&gt;0.4,6,IF(R17&gt;0.3,4,IF(R17&gt;0.2,2,IF(R17&gt;0.1,1,IF(R17&gt;0,1,0)))))))))))))</f>
        <v/>
      </c>
      <c r="T17" s="31" t="n">
        <v>71</v>
      </c>
      <c r="U17" s="31" t="n"/>
      <c r="V17" s="373" t="n">
        <v>15</v>
      </c>
      <c r="W17" s="374" t="n">
        <v>13</v>
      </c>
      <c r="X17" s="375" t="n">
        <v>2</v>
      </c>
      <c r="Y17" s="18" t="n">
        <v>-0.093</v>
      </c>
      <c r="Z17" s="548">
        <f>IF(Y17&gt;0.05,2,IF(Y17&gt;0,1,IF(Y17=0,-1,IF(Y17&lt;0,-2))))</f>
        <v/>
      </c>
      <c r="AA17" s="554" t="n">
        <v>45656</v>
      </c>
      <c r="AB17" s="548" t="n">
        <v>78.92</v>
      </c>
      <c r="AC17" s="548">
        <f>I17</f>
        <v/>
      </c>
      <c r="AD17" s="18">
        <f>(AC17-AB17)/AB17</f>
        <v/>
      </c>
      <c r="AE17" s="548">
        <f>IF(AD17&gt;0.05,4,IF(AD17&gt;0,2,IF(AD17&lt;-0.05,-2,IF(AD17&lt;0.1,-4))))</f>
        <v/>
      </c>
      <c r="AF17" s="225" t="n">
        <v>1</v>
      </c>
      <c r="AG17" s="225">
        <f>IF(AF17&gt;5,-1,IF(AF17&gt;4,0,IF(AF17&gt;3,2,IF(AF17&gt;2,2,IF(AF17&gt;1,2, IF(AF17=0,2,IF(AF17&lt;-5,-2,IF(AF17&lt;4,2,IF(AF17&lt;0,1)))))))))</f>
        <v/>
      </c>
      <c r="AH17" s="31" t="n">
        <v>-24</v>
      </c>
      <c r="AI17" s="548">
        <f>IF(AH17&gt;40,6,IF(AH17&gt;30,5,IF(AH17&gt;20,5,IF(AH17&gt;10,4,IF(AH17&gt;0,4,IF(AH17=0,3,IF(AH17&lt;-40,-4,IF(AH17&lt;-30,-2,IF(AH17&lt;-20,-1,IF(AH17&lt;-10,0,IF(AH17&lt;0,0)))))))))))</f>
        <v/>
      </c>
      <c r="AJ17" s="61" t="n">
        <v>8</v>
      </c>
      <c r="AK17" s="548">
        <f>IF(AJ17&lt;10,2.5,IF(AJ17&lt;20,2,IF(AJ17&lt;30,1.5,IF(AJ17&lt;40,1,IF(AJ17&lt;50,0.5,IF(AJ17=50,0,IF(AJ17&gt;90,-2.5,IF(AJ17&gt;80,-2,IF(AJ17&gt;70,-1.5,IF(AJ17&gt;60,-1,IF(AJ17&gt;50,-0.5,0)))))))))))</f>
        <v/>
      </c>
      <c r="AL17" s="61" t="n">
        <v>0.85</v>
      </c>
      <c r="AM17" s="225">
        <f>IF(AL17=1,10,IF(AL17&gt;0.9,8,IF(AL17&gt;0.8,6,IF(AL17&gt;0.7,4,IF(AL17&gt;0.6,2,IF(AL17&gt;0.5,0,IF(AL17&gt;0.4,-1,IF(AL17&gt;0.3,-2,IF(AL17&gt;0.2,-4,IF(AL17&gt;0.1,-8,IF(AL17&gt;0,-9,IF(AL17=0,-10))))))))))))</f>
        <v/>
      </c>
      <c r="AN17" s="18" t="n">
        <v>0.0035</v>
      </c>
      <c r="AP17" s="22">
        <f>AM17+AK17+AI17+AG17+AE17+Z17+Q17+O17+M17+K17+S17</f>
        <v/>
      </c>
      <c r="AQ17" s="53" t="inlineStr">
        <is>
          <t>Oil &amp; Gas Equipment &amp; Servs.</t>
        </is>
      </c>
      <c r="AU17" s="268" t="inlineStr">
        <is>
          <t>Energy</t>
        </is>
      </c>
      <c r="AW17" s="555" t="inlineStr">
        <is>
          <t>BKR</t>
        </is>
      </c>
      <c r="AX17" s="555" t="inlineStr">
        <is>
          <t>FTI</t>
        </is>
      </c>
      <c r="AY17" s="555" t="inlineStr">
        <is>
          <t>AROC</t>
        </is>
      </c>
      <c r="AZ17" s="555" t="inlineStr">
        <is>
          <t>WHD</t>
        </is>
      </c>
      <c r="BA17" s="555" t="inlineStr">
        <is>
          <t>CHX</t>
        </is>
      </c>
      <c r="BB17" s="555" t="inlineStr">
        <is>
          <t>SLB</t>
        </is>
      </c>
      <c r="BC17" s="555" t="inlineStr">
        <is>
          <t>NOV</t>
        </is>
      </c>
      <c r="BD17" s="555" t="inlineStr">
        <is>
          <t>LBRT</t>
        </is>
      </c>
      <c r="BE17" s="555" t="inlineStr">
        <is>
          <t>HP</t>
        </is>
      </c>
      <c r="BF17" s="368" t="inlineStr">
        <is>
          <t>HAL</t>
        </is>
      </c>
      <c r="BG17" s="23" t="n"/>
      <c r="BH17" s="548">
        <f>C17</f>
        <v/>
      </c>
      <c r="BI17" s="22">
        <f>AP17</f>
        <v/>
      </c>
      <c r="BJ17" s="553" t="inlineStr">
        <is>
          <t>HAL</t>
        </is>
      </c>
    </row>
    <row r="18" ht="16" customHeight="1" s="545">
      <c r="A18" s="257" t="inlineStr">
        <is>
          <t>From 20 to 10</t>
        </is>
      </c>
      <c r="B18" s="547" t="inlineStr">
        <is>
          <t>KBE</t>
        </is>
      </c>
      <c r="C18" s="31">
        <f>RANK(AP18,AP$7:AP$42,0)</f>
        <v/>
      </c>
      <c r="D18" s="505">
        <f>AP18</f>
        <v/>
      </c>
      <c r="E18" t="inlineStr">
        <is>
          <t>SPDR S&amp;P Bank ETF</t>
        </is>
      </c>
      <c r="I18" s="264" t="n">
        <v>57.66</v>
      </c>
      <c r="J18" s="548" t="inlineStr">
        <is>
          <t>˄</t>
        </is>
      </c>
      <c r="K18" s="548">
        <f>IF(J18=$AH$1,4,IF(J18=$AN$1,0,IF(J18=$AO$1,-5)))</f>
        <v/>
      </c>
      <c r="L18" s="548" t="inlineStr">
        <is>
          <t>˄</t>
        </is>
      </c>
      <c r="M18" s="548">
        <f>IF(L18=$AH$1,3,IF(L18=$AN$1,0,IF(L18=$AO$1,-2.5)))</f>
        <v/>
      </c>
      <c r="N18" s="548">
        <f>$AH$1</f>
        <v/>
      </c>
      <c r="O18" s="548">
        <f>IF(N18=$AH$1,2,IF(N18=$AN$1,1,IF(N18=$AO$1,0)))</f>
        <v/>
      </c>
      <c r="P18" s="175" t="inlineStr">
        <is>
          <t>Neutral</t>
        </is>
      </c>
      <c r="Q18" s="548">
        <f>IF(P18=$Q$1,20,IF(P18=$Y$1,18,IF(P18=$AA$1,14,IF(P18=$AB$1,10,IF(P18=$AC$1,5,IF(P18=$AD$1,0,IF(P18=$AE$1,-5)))))))</f>
        <v/>
      </c>
      <c r="R18" s="370">
        <f>(((V18*10)+(W18*5)+(X18*0))/(V18+W18+X18))/10</f>
        <v/>
      </c>
      <c r="S18" s="31">
        <f>IF(R18&gt;0.9,20,IF(R18&gt;0.85,19,IF(R18&gt;0.8,18,IF(R18&gt;0.75,16,IF(R18&gt;0.7,14,IF(R18&gt;0.65,12,IF(R18&gt;0.6,10,IF(R18&gt;0.5,8,IF(R18&gt;0.4,6,IF(R18&gt;0.3,4,IF(R18&gt;0.2,2,IF(R18&gt;0.1,1,IF(R18&gt;0,1,0)))))))))))))</f>
        <v/>
      </c>
      <c r="T18" s="31" t="n">
        <v>59</v>
      </c>
      <c r="U18" s="31" t="n"/>
      <c r="V18" s="373" t="n">
        <v>18</v>
      </c>
      <c r="W18" s="374" t="n">
        <v>72</v>
      </c>
      <c r="X18" s="375" t="n">
        <v>11</v>
      </c>
      <c r="Y18" s="18" t="n">
        <v>-0.044</v>
      </c>
      <c r="Z18" s="548">
        <f>IF(Y18&gt;0.05,2,IF(Y18&gt;0,1,IF(Y18=0,-1,IF(Y18&lt;0,-2))))</f>
        <v/>
      </c>
      <c r="AA18" s="554" t="n">
        <v>45656</v>
      </c>
      <c r="AB18" s="548" t="n">
        <v>55.47</v>
      </c>
      <c r="AC18" s="548">
        <f>I18</f>
        <v/>
      </c>
      <c r="AD18" s="18">
        <f>(AC18-AB18)/AB18</f>
        <v/>
      </c>
      <c r="AE18" s="548">
        <f>IF(AD18&gt;0.05,4,IF(AD18&gt;0,2,IF(AD18&lt;-0.05,-2,IF(AD18&lt;0.1,-4))))</f>
        <v/>
      </c>
      <c r="AF18" s="225" t="n">
        <v>0</v>
      </c>
      <c r="AG18" s="225">
        <f>IF(AF18&gt;5,-1,IF(AF18&gt;4,0,IF(AF18&gt;3,2,IF(AF18&gt;2,2,IF(AF18&gt;1,2, IF(AF18=0,2,IF(AF18&lt;-5,-2,IF(AF18&lt;4,2,IF(AF18&lt;0,1)))))))))</f>
        <v/>
      </c>
      <c r="AH18" s="31" t="n">
        <v>1</v>
      </c>
      <c r="AI18" s="548">
        <f>IF(AH18&gt;40,6,IF(AH18&gt;30,5,IF(AH18&gt;20,5,IF(AH18&gt;10,4,IF(AH18&gt;0,4,IF(AH18=0,3,IF(AH18&lt;-40,-4,IF(AH18&lt;-30,-2,IF(AH18&lt;-20,-1,IF(AH18&lt;-10,0,IF(AH18&lt;0,0)))))))))))</f>
        <v/>
      </c>
      <c r="AJ18" s="61" t="n">
        <v>32</v>
      </c>
      <c r="AK18" s="548">
        <f>IF(AJ18&lt;10,2.5,IF(AJ18&lt;20,2,IF(AJ18&lt;30,1.5,IF(AJ18&lt;40,1,IF(AJ18&lt;50,0.5,IF(AJ18=50,0,IF(AJ18&gt;90,-2.5,IF(AJ18&gt;80,-2,IF(AJ18&gt;70,-1.5,IF(AJ18&gt;60,-1,IF(AJ18&gt;50,-0.5,0)))))))))))</f>
        <v/>
      </c>
      <c r="AL18" s="61" t="n">
        <v>0.32</v>
      </c>
      <c r="AM18" s="225">
        <f>IF(AL18=1,10,IF(AL18&gt;0.9,8,IF(AL18&gt;0.8,6,IF(AL18&gt;0.7,4,IF(AL18&gt;0.6,2,IF(AL18&gt;0.5,0,IF(AL18&gt;0.4,-1,IF(AL18&gt;0.3,-2,IF(AL18&gt;0.2,-4,IF(AL18&gt;0.1,-8,IF(AL18&gt;0,-9,IF(AL18=0,-10))))))))))))</f>
        <v/>
      </c>
      <c r="AN18" s="18" t="n">
        <v>0.0025</v>
      </c>
      <c r="AP18" s="22">
        <f>AM18+AK18+AI18+AG18+AE18+Z18+Q18+O18+M18+K18+S18</f>
        <v/>
      </c>
      <c r="AQ18" s="53" t="inlineStr">
        <is>
          <t>Banks</t>
        </is>
      </c>
      <c r="AU18" s="268" t="inlineStr">
        <is>
          <t>Financials</t>
        </is>
      </c>
      <c r="AW18" s="369" t="inlineStr">
        <is>
          <t>NTRS/B</t>
        </is>
      </c>
      <c r="AX18" s="369" t="inlineStr">
        <is>
          <t>AX/A</t>
        </is>
      </c>
      <c r="AY18" s="369" t="inlineStr">
        <is>
          <t>C/B</t>
        </is>
      </c>
      <c r="AZ18" s="369" t="inlineStr">
        <is>
          <t>TBBK/B</t>
        </is>
      </c>
      <c r="BA18" s="376" t="inlineStr">
        <is>
          <t>CMA/C</t>
        </is>
      </c>
      <c r="BB18" s="376" t="inlineStr">
        <is>
          <t>CFG/C</t>
        </is>
      </c>
      <c r="BC18" s="376" t="inlineStr">
        <is>
          <t>RF/C</t>
        </is>
      </c>
      <c r="BD18" s="369" t="inlineStr">
        <is>
          <t>BK/A</t>
        </is>
      </c>
      <c r="BE18" s="369" t="inlineStr">
        <is>
          <t>CADE/C</t>
        </is>
      </c>
      <c r="BF18" s="379" t="inlineStr">
        <is>
          <t>JPM/B</t>
        </is>
      </c>
      <c r="BG18" s="23" t="n"/>
      <c r="BH18" s="548">
        <f>C18</f>
        <v/>
      </c>
      <c r="BI18" s="22">
        <f>AP18</f>
        <v/>
      </c>
      <c r="BJ18" s="553" t="inlineStr">
        <is>
          <t>KBE</t>
        </is>
      </c>
    </row>
    <row r="19" ht="16" customHeight="1" s="545">
      <c r="A19" s="257" t="n"/>
      <c r="B19" s="547" t="inlineStr">
        <is>
          <t>XSD</t>
        </is>
      </c>
      <c r="C19" s="31">
        <f>RANK(AP19,AP$7:AP$42,0)</f>
        <v/>
      </c>
      <c r="D19" s="505">
        <f>AP19</f>
        <v/>
      </c>
      <c r="E19" t="inlineStr">
        <is>
          <t xml:space="preserve"> SPDR S&amp;P Semiconductor Fund</t>
        </is>
      </c>
      <c r="I19" s="264" t="n">
        <v>295.41</v>
      </c>
      <c r="J19" s="548">
        <f>$AO$1</f>
        <v/>
      </c>
      <c r="K19" s="548" t="n">
        <v>4</v>
      </c>
      <c r="L19" s="548">
        <f>$AO$1</f>
        <v/>
      </c>
      <c r="M19" s="548">
        <f>IF(L19=$AH$1,3,IF(L19=$AN$1,0,IF(L19=$AO$1,-2.5)))</f>
        <v/>
      </c>
      <c r="N19" s="548">
        <f>$AO$1</f>
        <v/>
      </c>
      <c r="O19" s="548">
        <f>IF(N19=$AH$1,2,IF(N19=$AN$1,1,IF(N19=$AO$1,0)))</f>
        <v/>
      </c>
      <c r="P19" s="177" t="inlineStr">
        <is>
          <t>Neutral+</t>
        </is>
      </c>
      <c r="Q19" s="548">
        <f>IF(P19=$Q$1,20,IF(P19=$Y$1,18,IF(P19=$AA$1,14,IF(P19=$AB$1,10,IF(P19=$AC$1,5,IF(P19=$AD$1,0,IF(P19=$AE$1,-5)))))))</f>
        <v/>
      </c>
      <c r="R19" s="370">
        <f>(((V19*10)+(W19*5)+(X19*0))/(V19+W19+X19))/10</f>
        <v/>
      </c>
      <c r="S19" s="31">
        <f>IF(R19&gt;0.9,20,IF(R19&gt;0.85,19,IF(R19&gt;0.8,18,IF(R19&gt;0.75,16,IF(R19&gt;0.7,14,IF(R19&gt;0.65,12,IF(R19&gt;0.6,10,IF(R19&gt;0.5,8,IF(R19&gt;0.4,6,IF(R19&gt;0.3,4,IF(R19&gt;0.2,2,IF(R19&gt;0.1,1,IF(R19&gt;0,1,0)))))))))))))</f>
        <v/>
      </c>
      <c r="T19" s="31" t="n">
        <v>312</v>
      </c>
      <c r="U19" s="31" t="n"/>
      <c r="V19" s="373" t="n">
        <v>5</v>
      </c>
      <c r="W19" s="374" t="n">
        <v>22</v>
      </c>
      <c r="X19" s="375" t="n">
        <v>2</v>
      </c>
      <c r="Y19" s="18" t="n">
        <v>0.244</v>
      </c>
      <c r="Z19" s="548">
        <f>IF(Y19&gt;0.05,2,IF(Y19&gt;0,1,IF(Y19=0,-1,IF(Y19&lt;0,-2))))</f>
        <v/>
      </c>
      <c r="AA19" s="554" t="n">
        <v>45656</v>
      </c>
      <c r="AB19" s="548" t="n">
        <v>248.45</v>
      </c>
      <c r="AC19" s="548">
        <f>I19</f>
        <v/>
      </c>
      <c r="AD19" s="18">
        <f>(AC19-AB19)/AB19</f>
        <v/>
      </c>
      <c r="AE19" s="548">
        <f>IF(AD19&gt;0.05,4,IF(AD19&gt;0,2,IF(AD19&lt;-0.05,-2,IF(AD19&lt;0.1,-4))))</f>
        <v/>
      </c>
      <c r="AF19" s="225" t="n">
        <v>-3.5</v>
      </c>
      <c r="AG19" s="225">
        <f>IF(AF19&gt;5,-1,IF(AF19&gt;4,0,IF(AF19&gt;3,2,IF(AF19&gt;2,2,IF(AF19&gt;1,2, IF(AF19=0,2,IF(AF19&lt;-5,-2,IF(AF19&lt;4,2,IF(AF19&lt;0,1)))))))))</f>
        <v/>
      </c>
      <c r="AH19" s="31" t="n">
        <v>-35</v>
      </c>
      <c r="AI19" s="548">
        <f>IF(AH19&gt;40,6,IF(AH19&gt;30,5,IF(AH19&gt;20,5,IF(AH19&gt;10,4,IF(AH19&gt;0,4,IF(AH19=0,3,IF(AH19&lt;-40,-4,IF(AH19&lt;-30,-2,IF(AH19&lt;-20,-1,IF(AH19&lt;-10,0,IF(AH19&lt;0,0)))))))))))</f>
        <v/>
      </c>
      <c r="AJ19" s="61" t="n">
        <v>7</v>
      </c>
      <c r="AK19" s="548">
        <f>IF(AJ19&lt;10,2.5,IF(AJ19&lt;20,2,IF(AJ19&lt;30,1.5,IF(AJ19&lt;40,1,IF(AJ19&lt;50,0.5,IF(AJ19=50,0,IF(AJ19&gt;90,-2.5,IF(AJ19&gt;80,-2,IF(AJ19&gt;70,-1.5,IF(AJ19&gt;60,-1,IF(AJ19&gt;50,-0.5,0)))))))))))</f>
        <v/>
      </c>
      <c r="AL19" s="61" t="n">
        <v>0.41</v>
      </c>
      <c r="AM19" s="225">
        <f>IF(AL19=1,10,IF(AL19&gt;0.9,8,IF(AL19&gt;0.8,6,IF(AL19&gt;0.7,4,IF(AL19&gt;0.6,2,IF(AL19&gt;0.5,0,IF(AL19&gt;0.4,-1,IF(AL19&gt;0.3,-2,IF(AL19&gt;0.2,-4,IF(AL19&gt;0.1,-8,IF(AL19&gt;0,-9,IF(AL19=0,-10))))))))))))</f>
        <v/>
      </c>
      <c r="AN19" s="18" t="n">
        <v>0.0035</v>
      </c>
      <c r="AP19" s="22">
        <f>AM19+AK19+AI19+AG19+AE19+Z19+Q19+O19+M19+K19+S19</f>
        <v/>
      </c>
      <c r="AQ19" s="53" t="inlineStr">
        <is>
          <t>Semiconductors</t>
        </is>
      </c>
      <c r="AU19" s="268" t="inlineStr">
        <is>
          <t>IT</t>
        </is>
      </c>
      <c r="AW19" s="379" t="inlineStr">
        <is>
          <t>RGTI/B</t>
        </is>
      </c>
      <c r="AX19" s="376" t="inlineStr">
        <is>
          <t>INTC/B</t>
        </is>
      </c>
      <c r="AY19" s="411" t="inlineStr">
        <is>
          <t>RMBS/A</t>
        </is>
      </c>
      <c r="AZ19" s="376" t="inlineStr">
        <is>
          <t>MRVL/C</t>
        </is>
      </c>
      <c r="BA19" s="376" t="inlineStr">
        <is>
          <t>SITM/B</t>
        </is>
      </c>
      <c r="BB19" s="369" t="inlineStr">
        <is>
          <t>MU/B</t>
        </is>
      </c>
      <c r="BC19" s="376" t="inlineStr">
        <is>
          <t>SMTC/B</t>
        </is>
      </c>
      <c r="BD19" s="376" t="inlineStr">
        <is>
          <t>CRUS/C</t>
        </is>
      </c>
      <c r="BE19" s="379" t="inlineStr">
        <is>
          <t>LSCC/C</t>
        </is>
      </c>
      <c r="BF19" s="411" t="inlineStr">
        <is>
          <t>FSLR/B</t>
        </is>
      </c>
      <c r="BG19" s="23" t="n"/>
      <c r="BH19" s="548">
        <f>C19</f>
        <v/>
      </c>
      <c r="BI19" s="22">
        <f>AP19</f>
        <v/>
      </c>
      <c r="BJ19" s="553" t="inlineStr">
        <is>
          <t>NVDA, AVGO,TSM,CRDO,INDI,MRAM, ACLS, RMBS, ON, ASML, INTC, AMD, AMSL,AMAT</t>
        </is>
      </c>
    </row>
    <row r="20" ht="16" customHeight="1" s="545">
      <c r="A20" s="257" t="n"/>
      <c r="B20" s="547" t="inlineStr">
        <is>
          <t>IBOT</t>
        </is>
      </c>
      <c r="C20" s="31">
        <f>RANK(AP20,AP$7:AP$42,0)</f>
        <v/>
      </c>
      <c r="D20" s="505">
        <f>AP20</f>
        <v/>
      </c>
      <c r="E20" t="inlineStr">
        <is>
          <t>Vaneck Robotics ETF</t>
        </is>
      </c>
      <c r="I20" s="264" t="n">
        <v>48.8</v>
      </c>
      <c r="J20" s="548">
        <f>$AO$1</f>
        <v/>
      </c>
      <c r="K20" s="548" t="n">
        <v>4</v>
      </c>
      <c r="L20" s="548">
        <f>$AO$1</f>
        <v/>
      </c>
      <c r="M20" s="548">
        <f>IF(L20=$AH$1,3,IF(L20=$AN$1,0,IF(L20=$AO$1,-2.5)))</f>
        <v/>
      </c>
      <c r="N20" s="548">
        <f>$AO$1</f>
        <v/>
      </c>
      <c r="O20" s="548">
        <f>IF(N20=$AH$1,2,IF(N20=$AN$1,1,IF(N20=$AO$1,0)))</f>
        <v/>
      </c>
      <c r="P20" s="175" t="inlineStr">
        <is>
          <t>Neutral</t>
        </is>
      </c>
      <c r="Q20" s="548">
        <f>IF(P20=$Q$1,20,IF(P20=$Y$1,18,IF(P20=$AA$1,14,IF(P20=$AB$1,10,IF(P20=$AC$1,5,IF(P20=$AD$1,0,IF(P20=$AE$1,-5)))))))</f>
        <v/>
      </c>
      <c r="R20" s="370">
        <f>(((V20*10)+(W20*5)+(X20*0))/(V20+W20+X20))/10</f>
        <v/>
      </c>
      <c r="S20" s="31">
        <f>IF(R20&gt;0.9,20,IF(R20&gt;0.85,19,IF(R20&gt;0.8,18,IF(R20&gt;0.75,16,IF(R20&gt;0.7,14,IF(R20&gt;0.65,12,IF(R20&gt;0.6,10,IF(R20&gt;0.5,8,IF(R20&gt;0.4,6,IF(R20&gt;0.3,4,IF(R20&gt;0.2,2,IF(R20&gt;0.1,1,IF(R20&gt;0,1,0)))))))))))))</f>
        <v/>
      </c>
      <c r="T20" s="31" t="n">
        <v>50</v>
      </c>
      <c r="U20" s="31" t="n"/>
      <c r="V20" s="373" t="n">
        <v>10</v>
      </c>
      <c r="W20" s="374" t="n">
        <v>17</v>
      </c>
      <c r="X20" s="375" t="n">
        <v>3</v>
      </c>
      <c r="Y20" s="18" t="n">
        <v>0.134</v>
      </c>
      <c r="Z20" s="548">
        <f>IF(Y20&gt;0.05,2,IF(Y20&gt;0,1,IF(Y20=0,-1,IF(Y20&lt;0,-2))))</f>
        <v/>
      </c>
      <c r="AA20" s="554" t="n">
        <v>45656</v>
      </c>
      <c r="AB20" s="548" t="n">
        <v>25.53</v>
      </c>
      <c r="AC20" s="548">
        <f>I20</f>
        <v/>
      </c>
      <c r="AD20" s="18">
        <f>(AC20-AB20)/AB20</f>
        <v/>
      </c>
      <c r="AE20" s="548">
        <f>IF(AD20&gt;0.05,4,IF(AD20&gt;0,2,IF(AD20&lt;-0.05,-2,IF(AD20&lt;0.1,-4))))</f>
        <v/>
      </c>
      <c r="AF20" s="225" t="n">
        <v>-3</v>
      </c>
      <c r="AG20" s="225">
        <f>IF(AF20&gt;5,-1,IF(AF20&gt;4,0,IF(AF20&gt;3,2,IF(AF20&gt;2,2,IF(AF20&gt;1,2, IF(AF20=0,2,IF(AF20&lt;-5,-2,IF(AF20&lt;4,2,IF(AF20&lt;0,1)))))))))</f>
        <v/>
      </c>
      <c r="AH20" s="31" t="n">
        <v>-10</v>
      </c>
      <c r="AI20" s="548">
        <f>IF(AH20&gt;40,6,IF(AH20&gt;30,5,IF(AH20&gt;20,5,IF(AH20&gt;10,4,IF(AH20&gt;0,4,IF(AH20=0,3,IF(AH20&lt;-40,-4,IF(AH20&lt;-30,-2,IF(AH20&lt;-20,-1,IF(AH20&lt;-10,0,IF(AH20&lt;0,0)))))))))))</f>
        <v/>
      </c>
      <c r="AJ20" s="61" t="n">
        <v>7</v>
      </c>
      <c r="AK20" s="548">
        <f>IF(AJ20&lt;10,2.5,IF(AJ20&lt;20,2,IF(AJ20&lt;30,1.5,IF(AJ20&lt;40,1,IF(AJ20&lt;50,0.5,IF(AJ20=50,0,IF(AJ20&gt;90,-2.5,IF(AJ20&gt;80,-2,IF(AJ20&gt;70,-1.5,IF(AJ20&gt;60,-1,IF(AJ20&gt;50,-0.5,0)))))))))))</f>
        <v/>
      </c>
      <c r="AL20" s="61" t="n">
        <v>0.3</v>
      </c>
      <c r="AM20" s="225">
        <f>IF(AL20=1,10,IF(AL20&gt;0.9,8,IF(AL20&gt;0.8,6,IF(AL20&gt;0.7,4,IF(AL20&gt;0.6,2,IF(AL20&gt;0.5,0,IF(AL20&gt;0.4,-1,IF(AL20&gt;0.3,-2,IF(AL20&gt;0.2,-4,IF(AL20&gt;0.1,-8,IF(AL20&gt;0,-9,IF(AL20=0,-10))))))))))))</f>
        <v/>
      </c>
      <c r="AN20" s="18" t="n">
        <v>0.0047</v>
      </c>
      <c r="AP20" s="22">
        <f>AM20+AK20+AI20+AG20+AE20+Z20+Q20+O20+M20+K20+S20</f>
        <v/>
      </c>
      <c r="AQ20" s="53" t="inlineStr">
        <is>
          <t>Robotics and AI</t>
        </is>
      </c>
      <c r="AU20" s="268" t="inlineStr">
        <is>
          <t>IT</t>
        </is>
      </c>
      <c r="AW20" s="369" t="inlineStr">
        <is>
          <t>NVDA/B</t>
        </is>
      </c>
      <c r="AX20" s="555" t="inlineStr">
        <is>
          <t>ABBN.SW</t>
        </is>
      </c>
      <c r="AY20" s="369" t="inlineStr">
        <is>
          <t>ASML/B</t>
        </is>
      </c>
      <c r="AZ20" s="378" t="inlineStr">
        <is>
          <t>ADSK/C</t>
        </is>
      </c>
      <c r="BA20" s="379" t="inlineStr">
        <is>
          <t>EMR/C</t>
        </is>
      </c>
      <c r="BB20" s="555" t="inlineStr">
        <is>
          <t>6861.T</t>
        </is>
      </c>
      <c r="BC20" s="555" t="inlineStr">
        <is>
          <t>6902.T</t>
        </is>
      </c>
      <c r="BD20" s="376" t="inlineStr">
        <is>
          <t>ROK/B</t>
        </is>
      </c>
      <c r="BE20" s="555" t="inlineStr">
        <is>
          <t>DSY.PA</t>
        </is>
      </c>
      <c r="BF20" s="368" t="inlineStr">
        <is>
          <t>6954.T</t>
        </is>
      </c>
      <c r="BG20" s="23" t="n"/>
      <c r="BH20" s="548">
        <f>C20</f>
        <v/>
      </c>
      <c r="BI20" s="22">
        <f>AP20</f>
        <v/>
      </c>
      <c r="BJ20" s="439" t="inlineStr">
        <is>
          <t>TSLA,SYM</t>
        </is>
      </c>
    </row>
    <row r="21" ht="16" customHeight="1" s="545">
      <c r="A21" s="257" t="n"/>
      <c r="B21" s="547" t="inlineStr">
        <is>
          <t>XLE</t>
        </is>
      </c>
      <c r="C21" s="31">
        <f>RANK(AP21,AP$7:AP$42,0)</f>
        <v/>
      </c>
      <c r="D21" s="505">
        <f>AP21</f>
        <v/>
      </c>
      <c r="E21" t="inlineStr">
        <is>
          <t>Energy Select Sector SPDR Fund</t>
        </is>
      </c>
      <c r="I21" s="264" t="n">
        <v>89.42</v>
      </c>
      <c r="J21" s="548">
        <f>$AO$1</f>
        <v/>
      </c>
      <c r="K21" s="548">
        <f>IF(J21=$AH$1,4,IF(J21=$AN$1,0,IF(J21=$AO$1,-5)))</f>
        <v/>
      </c>
      <c r="L21" s="548">
        <f>$AO$1</f>
        <v/>
      </c>
      <c r="M21" s="548">
        <f>IF(L21=$AH$1,3,IF(L21=$AN$1,0,IF(L21=$AO$1,-2.5)))</f>
        <v/>
      </c>
      <c r="N21" s="548">
        <f>$AH$1</f>
        <v/>
      </c>
      <c r="O21" s="548">
        <f>IF(N21=$AH$1,2,IF(N21=$AN$1,1,IF(N21=$AO$1,0)))</f>
        <v/>
      </c>
      <c r="P21" s="239" t="inlineStr">
        <is>
          <t>Bullish</t>
        </is>
      </c>
      <c r="Q21" s="548">
        <f>IF(P21=$Q$1,20,IF(P21=$Y$1,18,IF(P21=$AA$1,14,IF(P21=$AB$1,10,IF(P21=$AC$1,5,IF(P21=$AD$1,0,IF(P21=$AE$1,-5)))))))</f>
        <v/>
      </c>
      <c r="R21" s="370">
        <f>(((V21*10)+(W21*5)+(X21*0))/(V21+W21+X21))/10</f>
        <v/>
      </c>
      <c r="S21" s="31">
        <f>IF(R21&gt;0.9,20,IF(R21&gt;0.85,19,IF(R21&gt;0.8,18,IF(R21&gt;0.75,16,IF(R21&gt;0.7,14,IF(R21&gt;0.65,12,IF(R21&gt;0.6,10,IF(R21&gt;0.5,8,IF(R21&gt;0.4,6,IF(R21&gt;0.3,4,IF(R21&gt;0.2,2,IF(R21&gt;0.1,1,IF(R21&gt;0,1,0)))))))))))))</f>
        <v/>
      </c>
      <c r="T21" s="31" t="n">
        <v>88</v>
      </c>
      <c r="U21" s="31" t="n"/>
      <c r="V21" s="373" t="n">
        <v>8</v>
      </c>
      <c r="W21" s="374" t="n">
        <v>9</v>
      </c>
      <c r="X21" s="375" t="n">
        <v>5</v>
      </c>
      <c r="Y21" s="18" t="n">
        <v>-0.079</v>
      </c>
      <c r="Z21" s="548">
        <f>IF(Y21&gt;0.05,2,IF(Y21&gt;0,1,IF(Y21=0,-1,IF(Y21&lt;0,-2))))</f>
        <v/>
      </c>
      <c r="AA21" s="554" t="n">
        <v>45656</v>
      </c>
      <c r="AB21" s="548" t="n">
        <v>85.66</v>
      </c>
      <c r="AC21" s="548">
        <f>I21</f>
        <v/>
      </c>
      <c r="AD21" s="18">
        <f>(AC21-AB21)/AB21</f>
        <v/>
      </c>
      <c r="AE21" s="548">
        <f>IF(AD21&gt;0.05,4,IF(AD21&gt;0,2,IF(AD21&lt;-0.05,-2,IF(AD21&lt;0.1,-4))))</f>
        <v/>
      </c>
      <c r="AF21" s="225" t="n">
        <v>0.5</v>
      </c>
      <c r="AG21" s="225">
        <f>IF(AF21&gt;5,-1,IF(AF21&gt;4,0,IF(AF21&gt;3,2,IF(AF21&gt;2,2,IF(AF21&gt;1,2, IF(AF21=0,2,IF(AF21&lt;-5,-2,IF(AF21&lt;4,2,IF(AF21&lt;0,1)))))))))</f>
        <v/>
      </c>
      <c r="AH21" s="31" t="n">
        <v>4</v>
      </c>
      <c r="AI21" s="548">
        <f>IF(AH21&gt;40,6,IF(AH21&gt;30,5,IF(AH21&gt;20,5,IF(AH21&gt;10,4,IF(AH21&gt;0,4,IF(AH21=0,3,IF(AH21&lt;-40,-4,IF(AH21&lt;-30,-2,IF(AH21&lt;-20,-1,IF(AH21&lt;-10,0,IF(AH21&lt;0,0)))))))))))</f>
        <v/>
      </c>
      <c r="AJ21" s="61" t="n">
        <v>59</v>
      </c>
      <c r="AK21" s="548">
        <f>IF(AJ21&lt;10,2.5,IF(AJ21&lt;20,2,IF(AJ21&lt;30,1.5,IF(AJ21&lt;40,1,IF(AJ21&lt;50,0.5,IF(AJ21=50,0,IF(AJ21&gt;90,-2.5,IF(AJ21&gt;80,-2,IF(AJ21&gt;70,-1.5,IF(AJ21&gt;60,-1,IF(AJ21&gt;50,-0.5,0)))))))))))</f>
        <v/>
      </c>
      <c r="AL21" s="61" t="n">
        <v>0.39</v>
      </c>
      <c r="AM21" s="225">
        <f>IF(AL21=1,10,IF(AL21&gt;0.9,8,IF(AL21&gt;0.8,6,IF(AL21&gt;0.7,4,IF(AL21&gt;0.6,2,IF(AL21&gt;0.5,0,IF(AL21&gt;0.4,-1,IF(AL21&gt;0.3,-2,IF(AL21&gt;0.2,-4,IF(AL21&gt;0.1,-8,IF(AL21&gt;0,-9,IF(AL21=0,-10))))))))))))</f>
        <v/>
      </c>
      <c r="AN21" s="18" t="n">
        <v>0.001</v>
      </c>
      <c r="AP21" s="22">
        <f>AM21+AK21+AI21+AG21+AE21+Z21+Q21+O21+M21+K21+S21</f>
        <v/>
      </c>
      <c r="AQ21" s="53" t="inlineStr">
        <is>
          <t>Oil &amp; Gas Exploration &amp; Prod.</t>
        </is>
      </c>
      <c r="AU21" s="268" t="inlineStr">
        <is>
          <t>Energy</t>
        </is>
      </c>
      <c r="AW21" s="555" t="inlineStr">
        <is>
          <t>XOM</t>
        </is>
      </c>
      <c r="AX21" s="555" t="inlineStr">
        <is>
          <t>CVX</t>
        </is>
      </c>
      <c r="AY21" s="555" t="inlineStr">
        <is>
          <t>EOG</t>
        </is>
      </c>
      <c r="AZ21" s="555" t="inlineStr">
        <is>
          <t>MPC</t>
        </is>
      </c>
      <c r="BA21" s="555" t="inlineStr">
        <is>
          <t>COP</t>
        </is>
      </c>
      <c r="BB21" s="555" t="inlineStr">
        <is>
          <t>SLB</t>
        </is>
      </c>
      <c r="BC21" s="555" t="inlineStr">
        <is>
          <t>PSX</t>
        </is>
      </c>
      <c r="BD21" s="555" t="inlineStr">
        <is>
          <t>WMB</t>
        </is>
      </c>
      <c r="BE21" s="555" t="inlineStr">
        <is>
          <t>OKE</t>
        </is>
      </c>
      <c r="BF21" s="368" t="inlineStr">
        <is>
          <t>VLO</t>
        </is>
      </c>
      <c r="BG21" s="23" t="n"/>
      <c r="BH21" s="548">
        <f>C21</f>
        <v/>
      </c>
      <c r="BI21" s="22">
        <f>AP21</f>
        <v/>
      </c>
      <c r="BJ21" s="553" t="inlineStr">
        <is>
          <t>XOM,EQT,APA,BTU,TELL,CVX,EOG,KMI</t>
        </is>
      </c>
    </row>
    <row r="22" ht="16" customHeight="1" s="545">
      <c r="A22" s="257" t="n"/>
      <c r="B22" s="547" t="inlineStr">
        <is>
          <t>XLU</t>
        </is>
      </c>
      <c r="C22" s="31">
        <f>RANK(AP22,AP$7:AP$42,0)</f>
        <v/>
      </c>
      <c r="D22" s="505">
        <f>AP22</f>
        <v/>
      </c>
      <c r="E22" t="inlineStr">
        <is>
          <t>Utilities Select Sector SPDR Fund</t>
        </is>
      </c>
      <c r="I22" s="264" t="n">
        <v>88.15000000000001</v>
      </c>
      <c r="J22" s="548">
        <f>$AO$1</f>
        <v/>
      </c>
      <c r="K22" s="548">
        <f>IF(J22=$AH$1,4,IF(J22=$AN$1,0,IF(J22=$AO$1,-5)))</f>
        <v/>
      </c>
      <c r="L22" s="548">
        <f>$AO$1</f>
        <v/>
      </c>
      <c r="M22" s="548">
        <f>IF(L22=$AH$1,3,IF(L22=$AN$1,0,IF(L22=$AO$1,-2.5)))</f>
        <v/>
      </c>
      <c r="N22" s="548">
        <f>$AO$1</f>
        <v/>
      </c>
      <c r="O22" s="548">
        <f>IF(N22=$AH$1,2,IF(N22=$AN$1,1,IF(N22=$AO$1,0)))</f>
        <v/>
      </c>
      <c r="P22" s="239" t="inlineStr">
        <is>
          <t>Bullish</t>
        </is>
      </c>
      <c r="Q22" s="548">
        <f>IF(P22=$Q$1,20,IF(P22=$Y$1,18,IF(P22=$AA$1,14,IF(P22=$AB$1,10,IF(P22=$AC$1,5,IF(P22=$AD$1,0,IF(P22=$AE$1,-5)))))))</f>
        <v/>
      </c>
      <c r="R22" s="370">
        <f>(((V22*10)+(W22*5)+(X22*0))/(V22+W22+X22))/10</f>
        <v/>
      </c>
      <c r="S22" s="31">
        <f>IF(R22&gt;0.9,20,IF(R22&gt;0.85,19,IF(R22&gt;0.8,18,IF(R22&gt;0.75,16,IF(R22&gt;0.7,14,IF(R22&gt;0.65,12,IF(R22&gt;0.6,10,IF(R22&gt;0.5,8,IF(R22&gt;0.4,6,IF(R22&gt;0.3,4,IF(R22&gt;0.2,2,IF(R22&gt;0.1,1,IF(R22&gt;0,1,0)))))))))))))</f>
        <v/>
      </c>
      <c r="T22" s="31" t="n">
        <v>89</v>
      </c>
      <c r="U22" s="31" t="n"/>
      <c r="V22" s="373" t="n">
        <v>3</v>
      </c>
      <c r="W22" s="374" t="n">
        <v>16</v>
      </c>
      <c r="X22" s="375" t="n">
        <v>12</v>
      </c>
      <c r="Y22" s="18" t="n">
        <v>0.067</v>
      </c>
      <c r="Z22" s="548">
        <f>IF(Y22&gt;0.05,2,IF(Y22&gt;0,1,IF(Y22=0,-1,IF(Y22&lt;0,-2))))</f>
        <v/>
      </c>
      <c r="AA22" s="554" t="n">
        <v>45656</v>
      </c>
      <c r="AB22" s="548" t="n">
        <v>75.69</v>
      </c>
      <c r="AC22" s="548">
        <f>I22</f>
        <v/>
      </c>
      <c r="AD22" s="18">
        <f>(AC22-AB22)/AB22</f>
        <v/>
      </c>
      <c r="AE22" s="548">
        <f>IF(AD22&gt;0.05,4,IF(AD22&gt;0,2,IF(AD22&lt;-0.05,-2,IF(AD22&lt;0.1,-4))))</f>
        <v/>
      </c>
      <c r="AF22" s="225" t="n">
        <v>0</v>
      </c>
      <c r="AG22" s="225">
        <f>IF(AF22&gt;5,-1,IF(AF22&gt;4,0,IF(AF22&gt;3,2,IF(AF22&gt;2,2,IF(AF22&gt;1,2, IF(AF22=0,2,IF(AF22&lt;-5,-2,IF(AF22&lt;4,2,IF(AF22&lt;0,1)))))))))</f>
        <v/>
      </c>
      <c r="AH22" s="31" t="n">
        <v>-14</v>
      </c>
      <c r="AI22" s="548">
        <f>IF(AH22&gt;40,6,IF(AH22&gt;30,5,IF(AH22&gt;20,5,IF(AH22&gt;10,4,IF(AH22&gt;0,4,IF(AH22=0,3,IF(AH22&lt;-40,-4,IF(AH22&lt;-30,-2,IF(AH22&lt;-20,-1,IF(AH22&lt;-10,0,IF(AH22&lt;0,0)))))))))))</f>
        <v/>
      </c>
      <c r="AJ22" s="61" t="n">
        <v>57</v>
      </c>
      <c r="AK22" s="548">
        <f>IF(AJ22&lt;10,2.5,IF(AJ22&lt;20,2,IF(AJ22&lt;30,1.5,IF(AJ22&lt;40,1,IF(AJ22&lt;50,0.5,IF(AJ22=50,0,IF(AJ22&gt;90,-2.5,IF(AJ22&gt;80,-2,IF(AJ22&gt;70,-1.5,IF(AJ22&gt;60,-1,IF(AJ22&gt;50,-0.5,0)))))))))))</f>
        <v/>
      </c>
      <c r="AL22" s="61" t="n">
        <v>0.55</v>
      </c>
      <c r="AM22" s="225">
        <f>IF(AL22=1,10,IF(AL22&gt;0.9,8,IF(AL22&gt;0.8,6,IF(AL22&gt;0.7,4,IF(AL22&gt;0.6,2,IF(AL22&gt;0.5,0,IF(AL22&gt;0.4,-1,IF(AL22&gt;0.3,-2,IF(AL22&gt;0.2,-4,IF(AL22&gt;0.1,-8,IF(AL22&gt;0,-9,IF(AL22=0,-10))))))))))))</f>
        <v/>
      </c>
      <c r="AN22" s="18" t="n">
        <v>0.001</v>
      </c>
      <c r="AP22" s="22">
        <f>AM22+AK22+AI22+AG22+AE22+Z22+Q22+O22+M22+K22+S22</f>
        <v/>
      </c>
      <c r="AQ22" s="53" t="inlineStr">
        <is>
          <t>Utilities</t>
        </is>
      </c>
      <c r="AU22" s="268" t="inlineStr">
        <is>
          <t>Utilities</t>
        </is>
      </c>
      <c r="AW22" s="379" t="inlineStr">
        <is>
          <t>NEE/C</t>
        </is>
      </c>
      <c r="AX22" s="424" t="inlineStr">
        <is>
          <t>CEG/B</t>
        </is>
      </c>
      <c r="AY22" s="379" t="inlineStr">
        <is>
          <t>SO/A</t>
        </is>
      </c>
      <c r="AZ22" s="379" t="inlineStr">
        <is>
          <t>DUK/B</t>
        </is>
      </c>
      <c r="BA22" s="369" t="inlineStr">
        <is>
          <t>VST/A</t>
        </is>
      </c>
      <c r="BB22" s="379" t="inlineStr">
        <is>
          <t>AEP/B</t>
        </is>
      </c>
      <c r="BC22" s="379" t="inlineStr">
        <is>
          <t>SRE/C</t>
        </is>
      </c>
      <c r="BD22" s="379" t="inlineStr">
        <is>
          <t>D/B</t>
        </is>
      </c>
      <c r="BE22" s="379" t="inlineStr">
        <is>
          <t>EXC/A</t>
        </is>
      </c>
      <c r="BF22" s="379" t="inlineStr">
        <is>
          <t>PEG/B</t>
        </is>
      </c>
      <c r="BG22" s="23" t="n"/>
      <c r="BH22" s="548">
        <f>C22</f>
        <v/>
      </c>
      <c r="BI22" s="22">
        <f>AP22</f>
        <v/>
      </c>
      <c r="BJ22" s="553" t="inlineStr">
        <is>
          <t>VST,CEG</t>
        </is>
      </c>
    </row>
    <row r="23" ht="16" customHeight="1" s="545">
      <c r="A23" s="257" t="n"/>
      <c r="B23" s="547" t="inlineStr">
        <is>
          <t>XAR</t>
        </is>
      </c>
      <c r="C23" s="31">
        <f>RANK(AP23,AP$7:AP$42,0)</f>
        <v/>
      </c>
      <c r="D23" s="505">
        <f>AP23</f>
        <v/>
      </c>
      <c r="E23" t="inlineStr">
        <is>
          <t>SPDR S&amp;P Aerosp &amp; Def ETF</t>
        </is>
      </c>
      <c r="I23" s="264" t="n">
        <v>220.08</v>
      </c>
      <c r="J23" s="548">
        <f>$AO$1</f>
        <v/>
      </c>
      <c r="K23" s="548">
        <f>IF(J23=$AH$1,4,IF(J23=$AN$1,0,IF(J23=$AO$1,-5)))</f>
        <v/>
      </c>
      <c r="L23" s="548">
        <f>$AO$1</f>
        <v/>
      </c>
      <c r="M23" s="548">
        <f>IF(L23=$AH$1,3,IF(L23=$AN$1,0,IF(L23=$AO$1,-2.5)))</f>
        <v/>
      </c>
      <c r="N23" s="548">
        <f>$AO$1</f>
        <v/>
      </c>
      <c r="O23" s="548">
        <f>IF(N23=$AH$1,2,IF(N23=$AN$1,1,IF(N23=$AO$1,0)))</f>
        <v/>
      </c>
      <c r="P23" s="177" t="inlineStr">
        <is>
          <t>Neutral+</t>
        </is>
      </c>
      <c r="Q23" s="548">
        <f>IF(P23=$Q$1,20,IF(P23=$Y$1,18,IF(P23=$AA$1,14,IF(P23=$AB$1,10,IF(P23=$AC$1,5,IF(P23=$AD$1,0,IF(P23=$AE$1,-5)))))))</f>
        <v/>
      </c>
      <c r="R23" s="370">
        <f>(((V23*10)+(W23*5)+(X23*0))/(V23+W23+X23))/10</f>
        <v/>
      </c>
      <c r="S23" s="31">
        <f>IF(R23&gt;0.9,20,IF(R23&gt;0.85,19,IF(R23&gt;0.8,18,IF(R23&gt;0.75,16,IF(R23&gt;0.7,14,IF(R23&gt;0.65,12,IF(R23&gt;0.6,10,IF(R23&gt;0.5,8,IF(R23&gt;0.4,6,IF(R23&gt;0.3,4,IF(R23&gt;0.2,2,IF(R23&gt;0.1,1,IF(R23&gt;0,1,0)))))))))))))</f>
        <v/>
      </c>
      <c r="T23" s="31" t="n">
        <v>236</v>
      </c>
      <c r="U23" s="31" t="n"/>
      <c r="V23" s="373" t="n">
        <v>9</v>
      </c>
      <c r="W23" s="374" t="n">
        <v>22</v>
      </c>
      <c r="X23" s="375" t="n">
        <v>8</v>
      </c>
      <c r="Y23" s="18" t="n">
        <v>0.293</v>
      </c>
      <c r="Z23" s="548">
        <f>IF(Y23&gt;0.05,2,IF(Y23&gt;0,1,IF(Y23=0,-1,IF(Y23&lt;0,-2))))</f>
        <v/>
      </c>
      <c r="AA23" s="554" t="n">
        <v>45656</v>
      </c>
      <c r="AB23" s="548" t="n">
        <v>165.82</v>
      </c>
      <c r="AC23" s="548">
        <f>I23</f>
        <v/>
      </c>
      <c r="AD23" s="18">
        <f>(AC23-AB23)/AB23</f>
        <v/>
      </c>
      <c r="AE23" s="548">
        <f>IF(AD23&gt;0.05,4,IF(AD23&gt;0,2,IF(AD23&lt;-0.05,-2,IF(AD23&lt;0.1,-4))))</f>
        <v/>
      </c>
      <c r="AF23" s="225" t="n">
        <v>-3.5</v>
      </c>
      <c r="AG23" s="225">
        <f>IF(AF23&gt;5,-1,IF(AF23&gt;4,0,IF(AF23&gt;3,2,IF(AF23&gt;2,2,IF(AF23&gt;1,2, IF(AF23=0,2,IF(AF23&lt;-5,-2,IF(AF23&lt;4,2,IF(AF23&lt;0,1)))))))))</f>
        <v/>
      </c>
      <c r="AH23" s="31" t="n">
        <v>-1</v>
      </c>
      <c r="AI23" s="548">
        <f>IF(AH23&gt;40,6,IF(AH23&gt;30,5,IF(AH23&gt;20,5,IF(AH23&gt;10,4,IF(AH23&gt;0,4,IF(AH23=0,3,IF(AH23&lt;-40,-4,IF(AH23&lt;-30,-2,IF(AH23&lt;-20,-1,IF(AH23&lt;-10,0,IF(AH23&lt;0,0)))))))))))</f>
        <v/>
      </c>
      <c r="AJ23" s="61" t="n">
        <v>9</v>
      </c>
      <c r="AK23" s="548">
        <f>IF(AJ23&lt;10,2.5,IF(AJ23&lt;20,2,IF(AJ23&lt;30,1.5,IF(AJ23&lt;40,1,IF(AJ23&lt;50,0.5,IF(AJ23=50,0,IF(AJ23&gt;90,-2.5,IF(AJ23&gt;80,-2,IF(AJ23&gt;70,-1.5,IF(AJ23&gt;60,-1,IF(AJ23&gt;50,-0.5,0)))))))))))</f>
        <v/>
      </c>
      <c r="AL23" s="61" t="n">
        <v>0.21</v>
      </c>
      <c r="AM23" s="225">
        <f>IF(AL23=1,10,IF(AL23&gt;0.9,8,IF(AL23&gt;0.8,6,IF(AL23&gt;0.7,4,IF(AL23&gt;0.6,2,IF(AL23&gt;0.5,0,IF(AL23&gt;0.4,-1,IF(AL23&gt;0.3,-2,IF(AL23&gt;0.2,-4,IF(AL23&gt;0.1,-8,IF(AL23&gt;0,-9,IF(AL23=0,-10))))))))))))</f>
        <v/>
      </c>
      <c r="AN23" s="18" t="n">
        <v>0.0035</v>
      </c>
      <c r="AP23" s="22">
        <f>AM23+AK23+AI23+AG23+AE23+Z23+Q23+O23+M23+K23+S23</f>
        <v/>
      </c>
      <c r="AQ23" s="53" t="inlineStr">
        <is>
          <t>Aerospace &amp; Defense</t>
        </is>
      </c>
      <c r="AU23" s="268" t="inlineStr">
        <is>
          <t>Industrails</t>
        </is>
      </c>
      <c r="AW23" s="379" t="inlineStr">
        <is>
          <t>KTOS/A</t>
        </is>
      </c>
      <c r="AX23" s="441" t="inlineStr">
        <is>
          <t>AVAV/B</t>
        </is>
      </c>
      <c r="AY23" s="376" t="inlineStr">
        <is>
          <t>ACHR/B</t>
        </is>
      </c>
      <c r="AZ23" s="376" t="inlineStr">
        <is>
          <t>BWXT/B</t>
        </is>
      </c>
      <c r="BA23" s="369" t="inlineStr">
        <is>
          <t>LHX/B</t>
        </is>
      </c>
      <c r="BB23" s="376" t="inlineStr">
        <is>
          <t>CW/B</t>
        </is>
      </c>
      <c r="BC23" s="376" t="inlineStr">
        <is>
          <t>RTX/B</t>
        </is>
      </c>
      <c r="BD23" s="379" t="inlineStr">
        <is>
          <t>LMT/D</t>
        </is>
      </c>
      <c r="BE23" s="376" t="inlineStr">
        <is>
          <t>HWM/B</t>
        </is>
      </c>
      <c r="BF23" s="376" t="inlineStr">
        <is>
          <t>ATI/C</t>
        </is>
      </c>
      <c r="BG23" s="23" t="n"/>
      <c r="BH23" s="548">
        <f>C23</f>
        <v/>
      </c>
      <c r="BI23" s="22">
        <f>AP23</f>
        <v/>
      </c>
      <c r="BJ23" s="553" t="inlineStr">
        <is>
          <t>GD,LMT,BWXT,HII,LHX,AXON,GE,KTOS</t>
        </is>
      </c>
    </row>
    <row r="24" ht="16" customHeight="1" s="545">
      <c r="A24" s="257" t="n"/>
      <c r="B24" s="547" t="inlineStr">
        <is>
          <t>XLC</t>
        </is>
      </c>
      <c r="C24" s="31">
        <f>RANK(AP24,AP$7:AP$42,0)</f>
        <v/>
      </c>
      <c r="D24" s="505">
        <f>AP24</f>
        <v/>
      </c>
      <c r="E24" t="inlineStr">
        <is>
          <t>Communication Services Select Sector SPDR Fund</t>
        </is>
      </c>
      <c r="I24" s="264" t="n">
        <v>111.9</v>
      </c>
      <c r="J24" s="548" t="inlineStr">
        <is>
          <t>˄</t>
        </is>
      </c>
      <c r="K24" s="548">
        <f>IF(J24=$AH$1,4,IF(J24=$AN$1,0,IF(J24=$AO$1,-5)))</f>
        <v/>
      </c>
      <c r="L24" s="548">
        <f>$AO$1</f>
        <v/>
      </c>
      <c r="M24" s="548">
        <f>IF(L24=$AH$1,3,IF(L24=$AN$1,0,IF(L24=$AO$1,-2.5)))</f>
        <v/>
      </c>
      <c r="N24" s="548">
        <f>$AO$1</f>
        <v/>
      </c>
      <c r="O24" s="548">
        <f>IF(N24=$AH$1,2,IF(N24=$AN$1,1,IF(N24=$AO$1,0)))</f>
        <v/>
      </c>
      <c r="P24" s="175" t="inlineStr">
        <is>
          <t>Neutral</t>
        </is>
      </c>
      <c r="Q24" s="548">
        <f>IF(P24=$Q$1,20,IF(P24=$Y$1,18,IF(P24=$AA$1,14,IF(P24=$AB$1,10,IF(P24=$AC$1,5,IF(P24=$AD$1,0,IF(P24=$AE$1,-5)))))))</f>
        <v/>
      </c>
      <c r="R24" s="370">
        <f>(((V24*10)+(W24*5)+(X24*0))/(V24+W24+X24))/10</f>
        <v/>
      </c>
      <c r="S24" s="31">
        <f>IF(R24&gt;0.9,20,IF(R24&gt;0.85,19,IF(R24&gt;0.8,18,IF(R24&gt;0.75,16,IF(R24&gt;0.7,14,IF(R24&gt;0.65,12,IF(R24&gt;0.6,10,IF(R24&gt;0.5,8,IF(R24&gt;0.4,6,IF(R24&gt;0.3,4,IF(R24&gt;0.2,2,IF(R24&gt;0.1,1,IF(R24&gt;0,1,0)))))))))))))</f>
        <v/>
      </c>
      <c r="T24" s="31" t="n">
        <v>116</v>
      </c>
      <c r="U24" s="31" t="n"/>
      <c r="V24" s="373" t="n">
        <v>1</v>
      </c>
      <c r="W24" s="374" t="n">
        <v>13</v>
      </c>
      <c r="X24" s="375" t="n">
        <v>7</v>
      </c>
      <c r="Y24" s="18" t="n">
        <v>0.153</v>
      </c>
      <c r="Z24" s="548">
        <f>IF(Y24&gt;0.05,2,IF(Y24&gt;0,1,IF(Y24=0,-1,IF(Y24&lt;0,-2))))</f>
        <v/>
      </c>
      <c r="AA24" s="554" t="n">
        <v>45656</v>
      </c>
      <c r="AB24" s="548" t="n">
        <v>96.81</v>
      </c>
      <c r="AC24" s="548">
        <f>I24</f>
        <v/>
      </c>
      <c r="AD24" s="18">
        <f>(AC24-AB24)/AB24</f>
        <v/>
      </c>
      <c r="AE24" s="548">
        <f>IF(AD24&gt;0.05,4,IF(AD24&gt;0,2,IF(AD24&lt;-0.05,-2,IF(AD24&lt;0.1,-4))))</f>
        <v/>
      </c>
      <c r="AF24" s="225" t="n">
        <v>-2</v>
      </c>
      <c r="AG24" s="225">
        <f>IF(AF24&gt;5,-1,IF(AF24&gt;4,0,IF(AF24&gt;3,2,IF(AF24&gt;2,2,IF(AF24&gt;1,2, IF(AF24=0,2,IF(AF24&lt;-5,-2,IF(AF24&lt;4,2,IF(AF24&lt;0,1)))))))))</f>
        <v/>
      </c>
      <c r="AH24" s="31" t="n">
        <v>-10</v>
      </c>
      <c r="AI24" s="548">
        <f>IF(AH24&gt;40,6,IF(AH24&gt;30,5,IF(AH24&gt;20,5,IF(AH24&gt;10,4,IF(AH24&gt;0,4,IF(AH24=0,3,IF(AH24&lt;-40,-4,IF(AH24&lt;-30,-2,IF(AH24&lt;-20,-1,IF(AH24&lt;-10,0,IF(AH24&lt;0,0)))))))))))</f>
        <v/>
      </c>
      <c r="AJ24" s="61" t="n">
        <v>34</v>
      </c>
      <c r="AK24" s="548">
        <f>IF(AJ24&lt;10,2.5,IF(AJ24&lt;20,2,IF(AJ24&lt;30,1.5,IF(AJ24&lt;40,1,IF(AJ24&lt;50,0.5,IF(AJ24=50,0,IF(AJ24&gt;90,-2.5,IF(AJ24&gt;80,-2,IF(AJ24&gt;70,-1.5,IF(AJ24&gt;60,-1,IF(AJ24&gt;50,-0.5,0)))))))))))</f>
        <v/>
      </c>
      <c r="AL24" s="61" t="n">
        <v>0.21</v>
      </c>
      <c r="AM24" s="225">
        <f>IF(AL24=1,10,IF(AL24&gt;0.9,8,IF(AL24&gt;0.8,6,IF(AL24&gt;0.7,4,IF(AL24&gt;0.6,2,IF(AL24&gt;0.5,0,IF(AL24&gt;0.4,-1,IF(AL24&gt;0.3,-2,IF(AL24&gt;0.2,-4,IF(AL24&gt;0.1,-8,IF(AL24&gt;0,-9,IF(AL24=0,-10))))))))))))</f>
        <v/>
      </c>
      <c r="AN24" s="18" t="n">
        <v>0.001</v>
      </c>
      <c r="AP24" s="22">
        <f>AM24+AK24+AI24+AG24+AE24+Z24+Q24+O24+M24+K24+S24</f>
        <v/>
      </c>
      <c r="AQ24" s="53" t="inlineStr">
        <is>
          <t>Communications Services</t>
        </is>
      </c>
      <c r="AU24" s="268" t="inlineStr">
        <is>
          <t>Com. Services</t>
        </is>
      </c>
      <c r="AW24" s="555" t="inlineStr">
        <is>
          <t>META</t>
        </is>
      </c>
      <c r="AX24" s="377" t="inlineStr">
        <is>
          <t>GOOGL</t>
        </is>
      </c>
      <c r="AY24" s="555" t="inlineStr">
        <is>
          <t>NFLX</t>
        </is>
      </c>
      <c r="AZ24" s="555" t="inlineStr">
        <is>
          <t>GOOG</t>
        </is>
      </c>
      <c r="BA24" s="555" t="inlineStr">
        <is>
          <t>DIS</t>
        </is>
      </c>
      <c r="BB24" s="555" t="inlineStr">
        <is>
          <t>TTWO</t>
        </is>
      </c>
      <c r="BC24" s="555" t="inlineStr">
        <is>
          <t>LYV</t>
        </is>
      </c>
      <c r="BD24" s="555" t="inlineStr">
        <is>
          <t>CHTR</t>
        </is>
      </c>
      <c r="BE24" s="555" t="inlineStr">
        <is>
          <t>EA</t>
        </is>
      </c>
      <c r="BF24" s="368" t="inlineStr">
        <is>
          <t xml:space="preserve">T </t>
        </is>
      </c>
      <c r="BG24" s="23" t="n"/>
      <c r="BH24" s="548">
        <f>C24</f>
        <v/>
      </c>
      <c r="BI24" s="22">
        <f>AP24</f>
        <v/>
      </c>
      <c r="BJ24" s="249" t="inlineStr">
        <is>
          <t>META,ANET,PSIX</t>
        </is>
      </c>
    </row>
    <row r="25" ht="16" customHeight="1" s="545">
      <c r="A25" s="257" t="n"/>
      <c r="B25" s="547" t="inlineStr">
        <is>
          <t>XHE</t>
        </is>
      </c>
      <c r="C25" s="31">
        <f>RANK(AP25,AP$7:AP$42,0)</f>
        <v/>
      </c>
      <c r="D25" s="505">
        <f>AP25</f>
        <v/>
      </c>
      <c r="E25" t="inlineStr">
        <is>
          <t>SPDR S&amp;P Health Care Equipment ETF</t>
        </is>
      </c>
      <c r="I25" s="264" t="n">
        <v>85.17</v>
      </c>
      <c r="J25" s="548" t="inlineStr">
        <is>
          <t>˄</t>
        </is>
      </c>
      <c r="K25" s="548">
        <f>IF(J25=$AH$1,4,IF(J25=$AN$1,0,IF(J25=$AO$1,-5)))</f>
        <v/>
      </c>
      <c r="L25" s="548" t="inlineStr">
        <is>
          <t>˄</t>
        </is>
      </c>
      <c r="M25" s="548">
        <f>IF(L25=$AH$1,3,IF(L25=$AN$1,0,IF(L25=$AO$1,-2.5)))</f>
        <v/>
      </c>
      <c r="N25" s="548">
        <f>$AH$1</f>
        <v/>
      </c>
      <c r="O25" s="548">
        <f>IF(N25=$AH$1,2,IF(N25=$AN$1,1,IF(N25=$AO$1,0)))</f>
        <v/>
      </c>
      <c r="P25" s="175" t="inlineStr">
        <is>
          <t>Neutral</t>
        </is>
      </c>
      <c r="Q25" s="548">
        <f>IF(P25=$Q$1,20,IF(P25=$Y$1,18,IF(P25=$AA$1,14,IF(P25=$AB$1,10,IF(P25=$AC$1,5,IF(P25=$AD$1,0,IF(P25=$AE$1,-5)))))))</f>
        <v/>
      </c>
      <c r="R25" s="370">
        <f>(((V25*10)+(W25*5)+(X25*0))/(V25+W25+X25))/10</f>
        <v/>
      </c>
      <c r="S25" s="31">
        <f>IF(R25&gt;0.9,20,IF(R25&gt;0.85,19,IF(R25&gt;0.8,18,IF(R25&gt;0.75,16,IF(R25&gt;0.7,14,IF(R25&gt;0.65,12,IF(R25&gt;0.6,10,IF(R25&gt;0.5,8,IF(R25&gt;0.4,6,IF(R25&gt;0.3,4,IF(R25&gt;0.2,2,IF(R25&gt;0.1,1,IF(R25&gt;0,1,0)))))))))))))</f>
        <v/>
      </c>
      <c r="T25" s="31" t="n">
        <v>80</v>
      </c>
      <c r="U25" s="31" t="n"/>
      <c r="V25" s="373" t="n">
        <v>12</v>
      </c>
      <c r="W25" s="374" t="n">
        <v>34</v>
      </c>
      <c r="X25" s="375" t="n">
        <v>16</v>
      </c>
      <c r="Y25" s="18" t="n">
        <v>-0.062</v>
      </c>
      <c r="Z25" s="548">
        <f>IF(Y25&gt;0.05,2,IF(Y25&gt;0,1,IF(Y25=0,-1,IF(Y25&lt;0,-2))))</f>
        <v/>
      </c>
      <c r="AA25" s="554" t="n">
        <v>45656</v>
      </c>
      <c r="AB25" s="548" t="n">
        <v>88.51000000000001</v>
      </c>
      <c r="AC25" s="548">
        <f>I25</f>
        <v/>
      </c>
      <c r="AD25" s="18">
        <f>(AC25-AB25)/AB25</f>
        <v/>
      </c>
      <c r="AE25" s="548">
        <f>IF(AD25&gt;0.05,4,IF(AD25&gt;0,2,IF(AD25&lt;-0.05,-2,IF(AD25&lt;0.1,-4))))</f>
        <v/>
      </c>
      <c r="AF25" s="225" t="n">
        <v>3.5</v>
      </c>
      <c r="AG25" s="225">
        <f>IF(AF25&gt;5,-1,IF(AF25&gt;4,0,IF(AF25&gt;3,2,IF(AF25&gt;2,2,IF(AF25&gt;1,2, IF(AF25=0,2,IF(AF25&lt;-5,-2,IF(AF25&lt;4,2,IF(AF25&lt;0,1)))))))))</f>
        <v/>
      </c>
      <c r="AH25" s="31" t="n">
        <v>-28</v>
      </c>
      <c r="AI25" s="548">
        <f>IF(AH25&gt;40,6,IF(AH25&gt;30,5,IF(AH25&gt;20,5,IF(AH25&gt;10,4,IF(AH25&gt;0,4,IF(AH25=0,3,IF(AH25&lt;-40,-4,IF(AH25&lt;-30,-2,IF(AH25&lt;-20,-1,IF(AH25&lt;-10,0,IF(AH25&lt;0,0)))))))))))</f>
        <v/>
      </c>
      <c r="AJ25" s="61" t="n">
        <v>51</v>
      </c>
      <c r="AK25" s="548">
        <f>IF(AJ25&lt;10,2.5,IF(AJ25&lt;20,2,IF(AJ25&lt;30,1.5,IF(AJ25&lt;40,1,IF(AJ25&lt;50,0.5,IF(AJ25=50,0,IF(AJ25&gt;90,-2.5,IF(AJ25&gt;80,-2,IF(AJ25&gt;70,-1.5,IF(AJ25&gt;60,-1,IF(AJ25&gt;50,-0.5,0)))))))))))</f>
        <v/>
      </c>
      <c r="AL25" s="61" t="n">
        <v>0.45</v>
      </c>
      <c r="AM25" s="225">
        <f>IF(AL25=1,10,IF(AL25&gt;0.9,8,IF(AL25&gt;0.8,6,IF(AL25&gt;0.7,4,IF(AL25&gt;0.6,2,IF(AL25&gt;0.5,0,IF(AL25&gt;0.4,-1,IF(AL25&gt;0.3,-2,IF(AL25&gt;0.2,-4,IF(AL25&gt;0.1,-8,IF(AL25&gt;0,-9,IF(AL25=0,-10))))))))))))</f>
        <v/>
      </c>
      <c r="AN25" s="18" t="n">
        <v>0.0035</v>
      </c>
      <c r="AP25" s="22">
        <f>AM25+AK25+AI25+AG25+AE25+Z25+Q25+O25+M25+K25+S25</f>
        <v/>
      </c>
      <c r="AQ25" s="53" t="inlineStr">
        <is>
          <t>Health Care Equipment</t>
        </is>
      </c>
      <c r="AU25" s="268" t="inlineStr">
        <is>
          <t>Health Care</t>
        </is>
      </c>
      <c r="AW25" s="555" t="inlineStr">
        <is>
          <t>OMCL</t>
        </is>
      </c>
      <c r="AX25" s="555" t="inlineStr">
        <is>
          <t>ICUI</t>
        </is>
      </c>
      <c r="AY25" s="555" t="inlineStr">
        <is>
          <t>UFPT</t>
        </is>
      </c>
      <c r="AZ25" s="555" t="inlineStr">
        <is>
          <t>LNTH</t>
        </is>
      </c>
      <c r="BA25" s="555" t="inlineStr">
        <is>
          <t>ATRC</t>
        </is>
      </c>
      <c r="BB25" s="555" t="inlineStr">
        <is>
          <t>PRCT</t>
        </is>
      </c>
      <c r="BC25" s="555" t="inlineStr">
        <is>
          <t>GKOS</t>
        </is>
      </c>
      <c r="BD25" s="555" t="inlineStr">
        <is>
          <t>TMDX</t>
        </is>
      </c>
      <c r="BE25" s="555" t="inlineStr">
        <is>
          <t>SILK</t>
        </is>
      </c>
      <c r="BF25" s="368" t="inlineStr">
        <is>
          <t>MMSI</t>
        </is>
      </c>
      <c r="BG25" s="23" t="n"/>
      <c r="BH25" s="548">
        <f>C25</f>
        <v/>
      </c>
      <c r="BI25" s="22">
        <f>AP25</f>
        <v/>
      </c>
      <c r="BJ25" s="249" t="inlineStr">
        <is>
          <t>BLCO</t>
        </is>
      </c>
    </row>
    <row r="26" ht="16" customHeight="1" s="545">
      <c r="A26" s="257" t="n"/>
      <c r="B26" s="547" t="inlineStr">
        <is>
          <t>REZ</t>
        </is>
      </c>
      <c r="C26" s="31">
        <f>RANK(AP26,AP$7:AP$42,0)</f>
        <v/>
      </c>
      <c r="D26" s="505">
        <f>AP26</f>
        <v/>
      </c>
      <c r="E26" t="inlineStr">
        <is>
          <t>iShares Residential and Multisector Real Estate ETF</t>
        </is>
      </c>
      <c r="I26" s="264" t="n">
        <v>85.58</v>
      </c>
      <c r="J26" s="548" t="inlineStr">
        <is>
          <t>˄</t>
        </is>
      </c>
      <c r="K26" s="548">
        <f>IF(J26=$AH$1,4,IF(J26=$AN$1,0,IF(J26=$AO$1,-5)))</f>
        <v/>
      </c>
      <c r="L26" s="548" t="inlineStr">
        <is>
          <t>˄</t>
        </is>
      </c>
      <c r="M26" s="548">
        <f>IF(L26=$AH$1,3,IF(L26=$AN$1,0,IF(L26=$AO$1,-2.5)))</f>
        <v/>
      </c>
      <c r="N26" s="548">
        <f>$AH$1</f>
        <v/>
      </c>
      <c r="O26" s="548">
        <f>IF(N26=$AH$1,2,IF(N26=$AN$1,1,IF(N26=$AO$1,0)))</f>
        <v/>
      </c>
      <c r="P26" s="271" t="inlineStr">
        <is>
          <t>Neutral-</t>
        </is>
      </c>
      <c r="Q26" s="548">
        <f>IF(P26=$Q$1,20,IF(P26=$Y$1,18,IF(P26=$AA$1,14,IF(P26=$AB$1,10,IF(P26=$AC$1,5,IF(P26=$AD$1,0,IF(P26=$AE$1,-5)))))))</f>
        <v/>
      </c>
      <c r="R26" s="370">
        <f>(((V26*10)+(W26*5)+(X26*0))/(V26+W26+X26))/10</f>
        <v/>
      </c>
      <c r="S26" s="31">
        <f>IF(R26&gt;0.9,20,IF(R26&gt;0.85,19,IF(R26&gt;0.8,18,IF(R26&gt;0.75,16,IF(R26&gt;0.7,14,IF(R26&gt;0.65,12,IF(R26&gt;0.6,10,IF(R26&gt;0.5,8,IF(R26&gt;0.4,6,IF(R26&gt;0.3,4,IF(R26&gt;0.2,2,IF(R26&gt;0.1,1,IF(R26&gt;0,1,0)))))))))))))</f>
        <v/>
      </c>
      <c r="T26" s="31" t="n">
        <v>84</v>
      </c>
      <c r="U26" s="31" t="n"/>
      <c r="V26" s="373" t="n">
        <v>3</v>
      </c>
      <c r="W26" s="374" t="n">
        <v>17</v>
      </c>
      <c r="X26" s="375" t="n">
        <v>19</v>
      </c>
      <c r="Y26" s="18" t="n">
        <v>-0.022</v>
      </c>
      <c r="Z26" s="548">
        <f>IF(Y26&gt;0.05,2,IF(Y26&gt;0,1,IF(Y26=0,-1,IF(Y26&lt;0,-2))))</f>
        <v/>
      </c>
      <c r="AA26" s="554" t="n">
        <v>45656</v>
      </c>
      <c r="AB26" s="548" t="n">
        <v>67.95999999999999</v>
      </c>
      <c r="AC26" s="548">
        <f>I26</f>
        <v/>
      </c>
      <c r="AD26" s="18">
        <f>(AC26-AB26)/AB26</f>
        <v/>
      </c>
      <c r="AE26" s="548">
        <f>IF(AD26&gt;0.05,4,IF(AD26&gt;0,2,IF(AD26&lt;-0.05,-2,IF(AD26&lt;0.1,-4))))</f>
        <v/>
      </c>
      <c r="AF26" s="225" t="n">
        <v>2.5</v>
      </c>
      <c r="AG26" s="225">
        <f>IF(AF26&gt;5,-1,IF(AF26&gt;4,0,IF(AF26&gt;3,2,IF(AF26&gt;2,2,IF(AF26&gt;1,2, IF(AF26=0,2,IF(AF26&lt;-5,-2,IF(AF26&lt;4,2,IF(AF26&lt;0,1)))))))))</f>
        <v/>
      </c>
      <c r="AH26" s="31" t="n">
        <v>-6</v>
      </c>
      <c r="AI26" s="548">
        <f>IF(AH26&gt;40,6,IF(AH26&gt;30,5,IF(AH26&gt;20,5,IF(AH26&gt;10,4,IF(AH26&gt;0,4,IF(AH26=0,3,IF(AH26&lt;-40,-4,IF(AH26&lt;-30,-2,IF(AH26&lt;-20,-1,IF(AH26&lt;-10,0,IF(AH26&lt;0,0)))))))))))</f>
        <v/>
      </c>
      <c r="AJ26" s="61" t="n">
        <v>83</v>
      </c>
      <c r="AK26" s="548">
        <f>IF(AJ26&lt;10,2.5,IF(AJ26&lt;20,2,IF(AJ26&lt;30,1.5,IF(AJ26&lt;40,1,IF(AJ26&lt;50,0.5,IF(AJ26=50,0,IF(AJ26&gt;90,-2.5,IF(AJ26&gt;80,-2,IF(AJ26&gt;70,-1.5,IF(AJ26&gt;60,-1,IF(AJ26&gt;50,-0.5,0)))))))))))</f>
        <v/>
      </c>
      <c r="AL26" s="61" t="n">
        <v>0.51</v>
      </c>
      <c r="AM26" s="225">
        <f>IF(AL26=1,10,IF(AL26&gt;0.9,8,IF(AL26&gt;0.8,6,IF(AL26&gt;0.7,4,IF(AL26&gt;0.6,2,IF(AL26&gt;0.5,0,IF(AL26&gt;0.4,-1,IF(AL26&gt;0.3,-2,IF(AL26&gt;0.2,-4,IF(AL26&gt;0.1,-8,IF(AL26&gt;0,-9,IF(AL26=0,-10))))))))))))</f>
        <v/>
      </c>
      <c r="AN26" s="18" t="n">
        <v>0.001</v>
      </c>
      <c r="AP26" s="22">
        <f>AM26+AK26+AI26+AG26+AE26+Z26+Q26+O26+M26+K26+S26</f>
        <v/>
      </c>
      <c r="AQ26" s="53" t="inlineStr">
        <is>
          <t>Real Estate - Residential</t>
        </is>
      </c>
      <c r="AU26" s="268" t="inlineStr">
        <is>
          <t>Real Estate</t>
        </is>
      </c>
      <c r="AW26" s="555" t="inlineStr">
        <is>
          <t>WELL</t>
        </is>
      </c>
      <c r="AX26" s="555" t="inlineStr">
        <is>
          <t>PSA</t>
        </is>
      </c>
      <c r="AY26" s="555" t="inlineStr">
        <is>
          <t>EXR</t>
        </is>
      </c>
      <c r="AZ26" s="555" t="inlineStr">
        <is>
          <t>AVB</t>
        </is>
      </c>
      <c r="BA26" s="555" t="inlineStr">
        <is>
          <t>EQR</t>
        </is>
      </c>
      <c r="BB26" s="555" t="inlineStr">
        <is>
          <t>VTR</t>
        </is>
      </c>
      <c r="BC26" s="555" t="inlineStr">
        <is>
          <t>ARE</t>
        </is>
      </c>
      <c r="BD26" s="555" t="inlineStr">
        <is>
          <t>INVH</t>
        </is>
      </c>
      <c r="BE26" s="555" t="inlineStr">
        <is>
          <t>ESS</t>
        </is>
      </c>
      <c r="BF26" s="555" t="inlineStr">
        <is>
          <t>MAA</t>
        </is>
      </c>
      <c r="BG26" s="23" t="n"/>
      <c r="BH26" s="548">
        <f>C26</f>
        <v/>
      </c>
      <c r="BI26" s="22">
        <f>AP26</f>
        <v/>
      </c>
      <c r="BJ26" s="249" t="inlineStr">
        <is>
          <t>OPEN</t>
        </is>
      </c>
    </row>
    <row r="27" ht="16" customHeight="1" s="545">
      <c r="A27" s="257" t="n"/>
      <c r="B27" s="547" t="inlineStr">
        <is>
          <t>NLR</t>
        </is>
      </c>
      <c r="C27" s="31">
        <f>RANK(AP27,AP$7:AP$42,0)</f>
        <v/>
      </c>
      <c r="D27" s="505">
        <f>AP27</f>
        <v/>
      </c>
      <c r="E27" t="inlineStr">
        <is>
          <t>VanEck Uranium and Nuclear</t>
        </is>
      </c>
      <c r="I27" s="264" t="n">
        <v>121.02</v>
      </c>
      <c r="J27" s="548">
        <f>$AO$1</f>
        <v/>
      </c>
      <c r="K27" s="548">
        <f>IF(J27=$AH$1,4,IF(J27=$AN$1,0,IF(J27=$AO$1,-5)))</f>
        <v/>
      </c>
      <c r="L27" s="548">
        <f>$AO$1</f>
        <v/>
      </c>
      <c r="M27" s="548">
        <f>IF(L27=$AH$1,3,IF(L27=$AN$1,0,IF(L27=$AO$1,-2.5)))</f>
        <v/>
      </c>
      <c r="N27" s="548">
        <f>$AO$1</f>
        <v/>
      </c>
      <c r="O27" s="548">
        <f>IF(N27=$AH$1,2,IF(N27=$AN$1,1,IF(N27=$AO$1,0)))</f>
        <v/>
      </c>
      <c r="P27" s="177" t="inlineStr">
        <is>
          <t>Neutral+</t>
        </is>
      </c>
      <c r="Q27" s="548">
        <f>IF(P27=$Q$1,20,IF(P27=$Y$1,18,IF(P27=$AA$1,14,IF(P27=$AB$1,10,IF(P27=$AC$1,5,IF(P27=$AD$1,0,IF(P27=$AE$1,-5)))))))</f>
        <v/>
      </c>
      <c r="R27" s="370">
        <f>(((V27*10)+(W27*5)+(X27*0))/(V27+W27+X27))/10</f>
        <v/>
      </c>
      <c r="S27" s="31">
        <f>IF(R27&gt;0.9,20,IF(R27&gt;0.85,19,IF(R27&gt;0.8,18,IF(R27&gt;0.75,16,IF(R27&gt;0.7,14,IF(R27&gt;0.65,12,IF(R27&gt;0.6,10,IF(R27&gt;0.5,8,IF(R27&gt;0.4,6,IF(R27&gt;0.3,4,IF(R27&gt;0.2,2,IF(R27&gt;0.1,1,IF(R27&gt;0,1,0)))))))))))))</f>
        <v/>
      </c>
      <c r="T27" s="31" t="n">
        <v>136</v>
      </c>
      <c r="U27" s="31" t="n"/>
      <c r="V27" s="373" t="n">
        <v>1</v>
      </c>
      <c r="W27" s="374" t="n">
        <v>7</v>
      </c>
      <c r="X27" s="375" t="n">
        <v>6</v>
      </c>
      <c r="Y27" s="18" t="n">
        <v>0.261</v>
      </c>
      <c r="Z27" s="548">
        <f>IF(Y27&gt;0.05,2,IF(Y27&gt;0,1,IF(Y27=0,-1,IF(Y27&lt;0,-2))))</f>
        <v/>
      </c>
      <c r="AA27" s="554" t="n">
        <v>45656</v>
      </c>
      <c r="AB27" s="548" t="n">
        <v>81.34</v>
      </c>
      <c r="AC27" s="548">
        <f>I27</f>
        <v/>
      </c>
      <c r="AD27" s="18">
        <f>(AC27-AB27)/AB27</f>
        <v/>
      </c>
      <c r="AE27" s="548">
        <f>IF(AD27&gt;0.05,4,IF(AD27&gt;0,2,IF(AD27&lt;-0.05,-2,IF(AD27&lt;0.1,-4))))</f>
        <v/>
      </c>
      <c r="AF27" s="225" t="n">
        <v>-3.5</v>
      </c>
      <c r="AG27" s="225">
        <f>IF(AF27&gt;5,-1,IF(AF27&gt;4,0,IF(AF27&gt;3,2,IF(AF27&gt;2,2,IF(AF27&gt;1,2, IF(AF27=0,2,IF(AF27&lt;-5,-2,IF(AF27&lt;4,2,IF(AF27&lt;0,1)))))))))</f>
        <v/>
      </c>
      <c r="AH27" s="31" t="n">
        <v>-1</v>
      </c>
      <c r="AI27" s="548">
        <f>IF(AH27&gt;40,6,IF(AH27&gt;30,5,IF(AH27&gt;20,5,IF(AH27&gt;10,4,IF(AH27&gt;0,4,IF(AH27=0,3,IF(AH27&lt;-40,-4,IF(AH27&lt;-30,-2,IF(AH27&lt;-20,-1,IF(AH27&lt;-10,0,IF(AH27&lt;0,0)))))))))))</f>
        <v/>
      </c>
      <c r="AJ27" s="61" t="n">
        <v>11</v>
      </c>
      <c r="AK27" s="548">
        <f>IF(AJ27&lt;10,2.5,IF(AJ27&lt;20,2,IF(AJ27&lt;30,1.5,IF(AJ27&lt;40,1,IF(AJ27&lt;50,0.5,IF(AJ27=50,0,IF(AJ27&gt;90,-2.5,IF(AJ27&gt;80,-2,IF(AJ27&gt;70,-1.5,IF(AJ27&gt;60,-1,IF(AJ27&gt;50,-0.5,0)))))))))))</f>
        <v/>
      </c>
      <c r="AL27" s="61" t="n">
        <v>0.28</v>
      </c>
      <c r="AM27" s="225">
        <f>IF(AL27=1,10,IF(AL27&gt;0.9,8,IF(AL27&gt;0.8,6,IF(AL27&gt;0.7,4,IF(AL27&gt;0.6,2,IF(AL27&gt;0.5,0,IF(AL27&gt;0.4,-1,IF(AL27&gt;0.3,-2,IF(AL27&gt;0.2,-4,IF(AL27&gt;0.1,-8,IF(AL27&gt;0,-9,IF(AL27=0,-10))))))))))))</f>
        <v/>
      </c>
      <c r="AN27" s="18" t="n">
        <v>0.0056</v>
      </c>
      <c r="AP27" s="22">
        <f>AM27+AK27+AI27+AG27+AE27+Z27+Q27+O27+M27+K27+S27</f>
        <v/>
      </c>
      <c r="AQ27" s="53" t="inlineStr">
        <is>
          <t>Nuclear Energy Equities</t>
        </is>
      </c>
      <c r="AU27" s="268" t="inlineStr">
        <is>
          <t>Energy</t>
        </is>
      </c>
      <c r="AW27" s="379" t="inlineStr">
        <is>
          <t>CCJ/B</t>
        </is>
      </c>
      <c r="AX27" s="424" t="inlineStr">
        <is>
          <t>CEG/B</t>
        </is>
      </c>
      <c r="AY27" s="379" t="inlineStr">
        <is>
          <t>OKLO/B</t>
        </is>
      </c>
      <c r="AZ27" s="376" t="inlineStr">
        <is>
          <t>BWXT/B</t>
        </is>
      </c>
      <c r="BA27" s="379" t="inlineStr">
        <is>
          <t>LEU/A</t>
        </is>
      </c>
      <c r="BB27" s="424" t="inlineStr">
        <is>
          <t>DNN/B</t>
        </is>
      </c>
      <c r="BC27" s="379" t="inlineStr">
        <is>
          <t>PEG/C</t>
        </is>
      </c>
      <c r="BD27" s="379" t="inlineStr">
        <is>
          <t>NXE/C</t>
        </is>
      </c>
      <c r="BE27" s="379" t="inlineStr">
        <is>
          <t>SMR/C</t>
        </is>
      </c>
      <c r="BF27" s="441" t="inlineStr">
        <is>
          <t>UEC/B</t>
        </is>
      </c>
      <c r="BG27" s="23" t="n"/>
      <c r="BH27" s="548">
        <f>C27</f>
        <v/>
      </c>
      <c r="BI27" s="22">
        <f>AP27</f>
        <v/>
      </c>
      <c r="BJ27" s="249" t="inlineStr">
        <is>
          <t>BWXT,GEV,OKLO,SMR,LEU,CCJ,UUUU</t>
        </is>
      </c>
    </row>
    <row r="28" ht="16" customHeight="1" s="545">
      <c r="A28" s="257" t="n"/>
      <c r="B28" s="547" t="inlineStr">
        <is>
          <t>PAVE</t>
        </is>
      </c>
      <c r="C28" s="31">
        <f>RANK(AP28,AP$7:AP$42,0)</f>
        <v/>
      </c>
      <c r="D28" s="505">
        <f>AP28</f>
        <v/>
      </c>
      <c r="E28" t="inlineStr">
        <is>
          <t>Global X U.S. Infrastructure Develo ETF</t>
        </is>
      </c>
      <c r="I28" s="264" t="n">
        <v>46.45</v>
      </c>
      <c r="J28" s="548">
        <f>$AO$1</f>
        <v/>
      </c>
      <c r="K28" s="548">
        <f>IF(J28=$AH$1,4,IF(J28=$AN$1,0,IF(J28=$AO$1,-5)))</f>
        <v/>
      </c>
      <c r="L28" s="548">
        <f>$AO$1</f>
        <v/>
      </c>
      <c r="M28" s="548">
        <f>IF(L28=$AH$1,3,IF(L28=$AN$1,0,IF(L28=$AO$1,-2.5)))</f>
        <v/>
      </c>
      <c r="N28" s="548">
        <f>$AO$1</f>
        <v/>
      </c>
      <c r="O28" s="548">
        <f>IF(N28=$AH$1,2,IF(N28=$AN$1,1,IF(N28=$AO$1,0)))</f>
        <v/>
      </c>
      <c r="P28" s="177" t="inlineStr">
        <is>
          <t>Neutral+</t>
        </is>
      </c>
      <c r="Q28" s="548">
        <f>IF(P28=$Q$1,20,IF(P28=$Y$1,18,IF(P28=$AA$1,14,IF(P28=$AB$1,10,IF(P28=$AC$1,5,IF(P28=$AD$1,0,IF(P28=$AE$1,-5)))))))</f>
        <v/>
      </c>
      <c r="R28" s="370">
        <f>(((V28*10)+(W28*5)+(X28*0))/(V28+W28+X28))/10</f>
        <v/>
      </c>
      <c r="S28" s="31">
        <f>IF(R28&gt;0.9,20,IF(R28&gt;0.85,19,IF(R28&gt;0.8,18,IF(R28&gt;0.75,16,IF(R28&gt;0.7,14,IF(R28&gt;0.65,12,IF(R28&gt;0.6,10,IF(R28&gt;0.5,8,IF(R28&gt;0.4,6,IF(R28&gt;0.3,4,IF(R28&gt;0.2,2,IF(R28&gt;0.1,1,IF(R28&gt;0,1,0)))))))))))))</f>
        <v/>
      </c>
      <c r="T28" s="31" t="n">
        <v>48</v>
      </c>
      <c r="U28" s="31" t="n"/>
      <c r="V28" s="373" t="n">
        <v>23</v>
      </c>
      <c r="W28" s="374" t="n">
        <v>57</v>
      </c>
      <c r="X28" s="375" t="n">
        <v>17</v>
      </c>
      <c r="Y28" s="18" t="n">
        <v>0.037</v>
      </c>
      <c r="Z28" s="548">
        <f>IF(Y28&gt;0.05,2,IF(Y28&gt;0,1,IF(Y28=0,-1,IF(Y28&lt;0,-2))))</f>
        <v/>
      </c>
      <c r="AA28" s="554" t="n">
        <v>45656</v>
      </c>
      <c r="AB28" s="548" t="n">
        <v>40.41</v>
      </c>
      <c r="AC28" s="548">
        <f>I28</f>
        <v/>
      </c>
      <c r="AD28" s="18">
        <f>(AC28-AB28)/AB28</f>
        <v/>
      </c>
      <c r="AE28" s="548">
        <f>IF(AD28&gt;0.05,4,IF(AD28&gt;0,2,IF(AD28&lt;-0.05,-2,IF(AD28&lt;0.1,-4))))</f>
        <v/>
      </c>
      <c r="AF28" s="225" t="n">
        <v>-1</v>
      </c>
      <c r="AG28" s="225">
        <f>IF(AF28&gt;5,-1,IF(AF28&gt;4,0,IF(AF28&gt;3,2,IF(AF28&gt;2,2,IF(AF28&gt;1,2, IF(AF28=0,2,IF(AF28&lt;-5,-2,IF(AF28&lt;4,2,IF(AF28&lt;0,1)))))))))</f>
        <v/>
      </c>
      <c r="AH28" s="31" t="n">
        <v>-19</v>
      </c>
      <c r="AI28" s="548">
        <f>IF(AH28&gt;40,6,IF(AH28&gt;30,5,IF(AH28&gt;20,5,IF(AH28&gt;10,4,IF(AH28&gt;0,4,IF(AH28=0,3,IF(AH28&lt;-40,-4,IF(AH28&lt;-30,-2,IF(AH28&lt;-20,-1,IF(AH28&lt;-10,0,IF(AH28&lt;0,0)))))))))))</f>
        <v/>
      </c>
      <c r="AJ28" s="61" t="n">
        <v>9</v>
      </c>
      <c r="AK28" s="548">
        <f>IF(AJ28&lt;10,2.5,IF(AJ28&lt;20,2,IF(AJ28&lt;30,1.5,IF(AJ28&lt;40,1,IF(AJ28&lt;50,0.5,IF(AJ28=50,0,IF(AJ28&gt;90,-2.5,IF(AJ28&gt;80,-2,IF(AJ28&gt;70,-1.5,IF(AJ28&gt;60,-1,IF(AJ28&gt;50,-0.5,0)))))))))))</f>
        <v/>
      </c>
      <c r="AL28" s="61" t="n">
        <v>0.15</v>
      </c>
      <c r="AM28" s="225">
        <f>IF(AL28=1,10,IF(AL28&gt;0.9,8,IF(AL28&gt;0.8,6,IF(AL28&gt;0.7,4,IF(AL28&gt;0.6,2,IF(AL28&gt;0.5,0,IF(AL28&gt;0.4,-1,IF(AL28&gt;0.3,-2,IF(AL28&gt;0.2,-4,IF(AL28&gt;0.1,-8,IF(AL28&gt;0,-9,IF(AL28=0,-10))))))))))))</f>
        <v/>
      </c>
      <c r="AN28" s="18" t="n">
        <v>0.0047</v>
      </c>
      <c r="AP28" s="22">
        <f>AM28+AK28+AI28+AG28+AE28+Z28+Q28+O28+M28+K28+S28</f>
        <v/>
      </c>
      <c r="AQ28" s="53" t="inlineStr">
        <is>
          <t>Infrastructure</t>
        </is>
      </c>
      <c r="AU28" s="268" t="inlineStr">
        <is>
          <t>Industrials</t>
        </is>
      </c>
      <c r="AW28" s="378" t="inlineStr">
        <is>
          <t>HWM/B</t>
        </is>
      </c>
      <c r="AX28" s="376" t="inlineStr">
        <is>
          <t>FAST/B</t>
        </is>
      </c>
      <c r="AY28" s="376" t="inlineStr">
        <is>
          <t>URI/C</t>
        </is>
      </c>
      <c r="AZ28" s="376" t="inlineStr">
        <is>
          <t>CRH/C</t>
        </is>
      </c>
      <c r="BA28" s="376" t="inlineStr">
        <is>
          <t>PWR/B</t>
        </is>
      </c>
      <c r="BB28" s="424" t="inlineStr">
        <is>
          <t>NSC/C</t>
        </is>
      </c>
      <c r="BC28" s="376" t="inlineStr">
        <is>
          <t>PH/C</t>
        </is>
      </c>
      <c r="BD28" s="424" t="inlineStr">
        <is>
          <t>SRE/C</t>
        </is>
      </c>
      <c r="BE28" s="379" t="inlineStr">
        <is>
          <t>CSX/D</t>
        </is>
      </c>
      <c r="BF28" s="378" t="inlineStr">
        <is>
          <t>TT/C</t>
        </is>
      </c>
      <c r="BG28" s="23" t="n"/>
      <c r="BH28" s="548">
        <f>C28</f>
        <v/>
      </c>
      <c r="BI28" s="22">
        <f>AP28</f>
        <v/>
      </c>
      <c r="BJ28" s="553" t="n"/>
    </row>
    <row r="29" ht="16" customHeight="1" s="545">
      <c r="A29" s="257" t="n"/>
      <c r="B29" s="547" t="inlineStr">
        <is>
          <t>XLF</t>
        </is>
      </c>
      <c r="C29" s="31">
        <f>RANK(AP29,AP$7:AP$42,0)</f>
        <v/>
      </c>
      <c r="D29" s="505">
        <f>AP29</f>
        <v/>
      </c>
      <c r="E29" t="inlineStr">
        <is>
          <t>Financial Select Sector SPDR Fund</t>
        </is>
      </c>
      <c r="I29" s="264" t="n">
        <v>51.67</v>
      </c>
      <c r="J29" s="548">
        <f>$AO$1</f>
        <v/>
      </c>
      <c r="K29" s="548">
        <f>IF(J29=$AH$1,4,IF(J29=$AN$1,0,IF(J29=$AO$1,-5)))</f>
        <v/>
      </c>
      <c r="L29" s="548">
        <f>$AO$1</f>
        <v/>
      </c>
      <c r="M29" s="548">
        <f>IF(L29=$AH$1,3,IF(L29=$AN$1,0,IF(L29=$AO$1,-2.5)))</f>
        <v/>
      </c>
      <c r="N29" s="548">
        <f>$AO$1</f>
        <v/>
      </c>
      <c r="O29" s="548">
        <f>IF(N29=$AH$1,2,IF(N29=$AN$1,1,IF(N29=$AO$1,0)))</f>
        <v/>
      </c>
      <c r="P29" s="175" t="inlineStr">
        <is>
          <t>Neutral</t>
        </is>
      </c>
      <c r="Q29" s="548">
        <f>IF(P29=$Q$1,20,IF(P29=$Y$1,18,IF(P29=$AA$1,14,IF(P29=$AB$1,10,IF(P29=$AC$1,5,IF(P29=$AD$1,0,IF(P29=$AE$1,-5)))))))</f>
        <v/>
      </c>
      <c r="R29" s="370">
        <f>(((V29*10)+(W29*5)+(X29*0))/(V29+W29+X29))/10</f>
        <v/>
      </c>
      <c r="S29" s="31">
        <f>IF(R29&gt;0.9,20,IF(R29&gt;0.85,19,IF(R29&gt;0.8,18,IF(R29&gt;0.75,16,IF(R29&gt;0.7,14,IF(R29&gt;0.65,12,IF(R29&gt;0.6,10,IF(R29&gt;0.5,8,IF(R29&gt;0.4,6,IF(R29&gt;0.3,4,IF(R29&gt;0.2,2,IF(R29&gt;0.1,1,IF(R29&gt;0,1,0)))))))))))))</f>
        <v/>
      </c>
      <c r="T29" s="31" t="n">
        <v>54</v>
      </c>
      <c r="U29" s="31" t="n"/>
      <c r="V29" s="373" t="n">
        <v>15</v>
      </c>
      <c r="W29" s="374" t="n">
        <v>41</v>
      </c>
      <c r="X29" s="375" t="n">
        <v>19</v>
      </c>
      <c r="Y29" s="18" t="n">
        <v>0.03</v>
      </c>
      <c r="Z29" s="548">
        <f>IF(Y29&gt;0.05,2,IF(Y29&gt;0,1,IF(Y29=0,-1,IF(Y29&lt;0,-2))))</f>
        <v/>
      </c>
      <c r="AA29" s="554" t="n">
        <v>45656</v>
      </c>
      <c r="AB29" s="548" t="n">
        <v>48.33</v>
      </c>
      <c r="AC29" s="548">
        <f>I29</f>
        <v/>
      </c>
      <c r="AD29" s="18">
        <f>(AC29-AB29)/AB29</f>
        <v/>
      </c>
      <c r="AE29" s="548">
        <f>IF(AD29&gt;0.05,4,IF(AD29&gt;0,2,IF(AD29&lt;-0.05,-2,IF(AD29&lt;0.1,-4))))</f>
        <v/>
      </c>
      <c r="AF29" s="225" t="n">
        <v>-2</v>
      </c>
      <c r="AG29" s="225">
        <f>IF(AF29&gt;5,-1,IF(AF29&gt;4,0,IF(AF29&gt;3,2,IF(AF29&gt;2,2,IF(AF29&gt;1,2, IF(AF29=0,2,IF(AF29&lt;-5,-2,IF(AF29&lt;4,2,IF(AF29&lt;0,1)))))))))</f>
        <v/>
      </c>
      <c r="AH29" s="31" t="n">
        <v>-4</v>
      </c>
      <c r="AI29" s="548">
        <f>IF(AH29&gt;40,6,IF(AH29&gt;30,5,IF(AH29&gt;20,5,IF(AH29&gt;10,4,IF(AH29&gt;0,4,IF(AH29=0,3,IF(AH29&lt;-40,-4,IF(AH29&lt;-30,-2,IF(AH29&lt;-20,-1,IF(AH29&lt;-10,0,IF(AH29&lt;0,0)))))))))))</f>
        <v/>
      </c>
      <c r="AJ29" s="61" t="n">
        <v>23</v>
      </c>
      <c r="AK29" s="548">
        <f>IF(AJ29&lt;10,2.5,IF(AJ29&lt;20,2,IF(AJ29&lt;30,1.5,IF(AJ29&lt;40,1,IF(AJ29&lt;50,0.5,IF(AJ29=50,0,IF(AJ29&gt;90,-2.5,IF(AJ29&gt;80,-2,IF(AJ29&gt;70,-1.5,IF(AJ29&gt;60,-1,IF(AJ29&gt;50,-0.5,0)))))))))))</f>
        <v/>
      </c>
      <c r="AL29" s="61" t="n">
        <v>0.25</v>
      </c>
      <c r="AM29" s="225">
        <f>IF(AL29=1,10,IF(AL29&gt;0.9,8,IF(AL29&gt;0.8,6,IF(AL29&gt;0.7,4,IF(AL29&gt;0.6,2,IF(AL29&gt;0.5,0,IF(AL29&gt;0.4,-1,IF(AL29&gt;0.3,-2,IF(AL29&gt;0.2,-4,IF(AL29&gt;0.1,-8,IF(AL29&gt;0,-9,IF(AL29=0,-10))))))))))))</f>
        <v/>
      </c>
      <c r="AN29" s="18" t="n">
        <v>0.001</v>
      </c>
      <c r="AP29" s="22">
        <f>AM29+AK29+AI29+AG29+AE29+Z29+Q29+O29+M29+K29+S29</f>
        <v/>
      </c>
      <c r="AQ29" s="53" t="inlineStr">
        <is>
          <t>Financial Markets</t>
        </is>
      </c>
      <c r="AU29" s="268" t="inlineStr">
        <is>
          <t>Financials</t>
        </is>
      </c>
      <c r="AW29" s="555" t="inlineStr">
        <is>
          <t>BRKB</t>
        </is>
      </c>
      <c r="AX29" s="555" t="inlineStr">
        <is>
          <t>JPM</t>
        </is>
      </c>
      <c r="AY29" s="555" t="inlineStr">
        <is>
          <t xml:space="preserve"> V</t>
        </is>
      </c>
      <c r="AZ29" s="555" t="inlineStr">
        <is>
          <t>MA</t>
        </is>
      </c>
      <c r="BA29" s="555" t="inlineStr">
        <is>
          <t>BAC</t>
        </is>
      </c>
      <c r="BB29" s="555" t="inlineStr">
        <is>
          <t>WFC</t>
        </is>
      </c>
      <c r="BC29" s="555" t="inlineStr">
        <is>
          <t>GS</t>
        </is>
      </c>
      <c r="BD29" s="555" t="inlineStr">
        <is>
          <t>PGR</t>
        </is>
      </c>
      <c r="BE29" s="555" t="inlineStr">
        <is>
          <t>SPGI</t>
        </is>
      </c>
      <c r="BF29" s="555" t="inlineStr">
        <is>
          <t>AXP</t>
        </is>
      </c>
      <c r="BG29" s="23" t="n"/>
      <c r="BH29" s="548">
        <f>C29</f>
        <v/>
      </c>
      <c r="BI29" s="22">
        <f>AP29</f>
        <v/>
      </c>
      <c r="BJ29" s="289" t="inlineStr">
        <is>
          <t>V,PYPL, UPST, MA,BRK.B</t>
        </is>
      </c>
    </row>
    <row r="30" ht="16" customHeight="1" s="545">
      <c r="A30" s="257" t="n"/>
      <c r="B30" s="547" t="inlineStr">
        <is>
          <t>KIE</t>
        </is>
      </c>
      <c r="C30" s="31">
        <f>RANK(AP30,AP$7:AP$42,0)</f>
        <v/>
      </c>
      <c r="D30" s="505">
        <f>AP30</f>
        <v/>
      </c>
      <c r="E30" t="inlineStr">
        <is>
          <t>SPDR S&amp;P Insurance ETF</t>
        </is>
      </c>
      <c r="I30" s="264" t="n">
        <v>58.99</v>
      </c>
      <c r="J30" s="548">
        <f>$AO$1</f>
        <v/>
      </c>
      <c r="K30" s="548">
        <f>IF(J30=$AH$1,4,IF(J30=$AN$1,0,IF(J30=$AO$1,-5)))</f>
        <v/>
      </c>
      <c r="L30" s="548">
        <f>$AO$1</f>
        <v/>
      </c>
      <c r="M30" s="548">
        <f>IF(L30=$AH$1,3,IF(L30=$AN$1,0,IF(L30=$AO$1,-2.5)))</f>
        <v/>
      </c>
      <c r="N30" s="548">
        <f>$AO$1</f>
        <v/>
      </c>
      <c r="O30" s="548">
        <f>IF(N30=$AH$1,2,IF(N30=$AN$1,1,IF(N30=$AO$1,0)))</f>
        <v/>
      </c>
      <c r="P30" s="175" t="inlineStr">
        <is>
          <t>Neutral</t>
        </is>
      </c>
      <c r="Q30" s="548">
        <f>IF(P30=$Q$1,20,IF(P30=$Y$1,18,IF(P30=$AA$1,14,IF(P30=$AB$1,10,IF(P30=$AC$1,5,IF(P30=$AD$1,0,IF(P30=$AE$1,-5)))))))</f>
        <v/>
      </c>
      <c r="R30" s="370">
        <f>(((V30*10)+(W30*5)+(X30*0))/(V30+W30+X30))/10</f>
        <v/>
      </c>
      <c r="S30" s="31">
        <f>IF(R30&gt;0.9,20,IF(R30&gt;0.85,19,IF(R30&gt;0.8,18,IF(R30&gt;0.75,16,IF(R30&gt;0.7,14,IF(R30&gt;0.65,12,IF(R30&gt;0.6,10,IF(R30&gt;0.5,8,IF(R30&gt;0.4,6,IF(R30&gt;0.3,4,IF(R30&gt;0.2,2,IF(R30&gt;0.1,1,IF(R30&gt;0,1,0)))))))))))))</f>
        <v/>
      </c>
      <c r="T30" s="31" t="n">
        <v>59</v>
      </c>
      <c r="U30" s="31" t="n"/>
      <c r="V30" s="373" t="n">
        <v>16</v>
      </c>
      <c r="W30" s="374" t="n">
        <v>27</v>
      </c>
      <c r="X30" s="375" t="n">
        <v>10</v>
      </c>
      <c r="Y30" s="18" t="n">
        <v>-0.023</v>
      </c>
      <c r="Z30" s="548">
        <f>IF(Y30&gt;0.05,2,IF(Y30&gt;0,1,IF(Y30=0,-1,IF(Y30&lt;0,-2))))</f>
        <v/>
      </c>
      <c r="AA30" s="554" t="n">
        <v>45656</v>
      </c>
      <c r="AB30" s="548" t="n">
        <v>56.52</v>
      </c>
      <c r="AC30" s="548">
        <f>I30</f>
        <v/>
      </c>
      <c r="AD30" s="18">
        <f>(AC30-AB30)/AB30</f>
        <v/>
      </c>
      <c r="AE30" s="548">
        <f>IF(AD30&gt;0.05,4,IF(AD30&gt;0,2,IF(AD30&lt;-0.05,-2,IF(AD30&lt;0.1,-4))))</f>
        <v/>
      </c>
      <c r="AF30" s="225" t="n">
        <v>1</v>
      </c>
      <c r="AG30" s="225">
        <f>IF(AF30&gt;5,-1,IF(AF30&gt;4,0,IF(AF30&gt;3,2,IF(AF30&gt;2,2,IF(AF30&gt;1,2, IF(AF30=0,2,IF(AF30&lt;-5,-2,IF(AF30&lt;4,2,IF(AF30&lt;0,1)))))))))</f>
        <v/>
      </c>
      <c r="AH30" s="31" t="n">
        <v>-9</v>
      </c>
      <c r="AI30" s="548">
        <f>IF(AH30&gt;40,6,IF(AH30&gt;30,5,IF(AH30&gt;20,5,IF(AH30&gt;10,4,IF(AH30&gt;0,4,IF(AH30=0,3,IF(AH30&lt;-40,-4,IF(AH30&lt;-30,-2,IF(AH30&lt;-20,-1,IF(AH30&lt;-10,0,IF(AH30&lt;0,0)))))))))))</f>
        <v/>
      </c>
      <c r="AJ30" s="61" t="n">
        <v>60</v>
      </c>
      <c r="AK30" s="548">
        <f>IF(AJ30&lt;10,2.5,IF(AJ30&lt;20,2,IF(AJ30&lt;30,1.5,IF(AJ30&lt;40,1,IF(AJ30&lt;50,0.5,IF(AJ30=50,0,IF(AJ30&gt;90,-2.5,IF(AJ30&gt;80,-2,IF(AJ30&gt;70,-1.5,IF(AJ30&gt;60,-1,IF(AJ30&gt;50,-0.5,0)))))))))))</f>
        <v/>
      </c>
      <c r="AL30" s="61" t="n">
        <v>0.41</v>
      </c>
      <c r="AM30" s="225">
        <f>IF(AL30=1,10,IF(AL30&gt;0.9,8,IF(AL30&gt;0.8,6,IF(AL30&gt;0.7,4,IF(AL30&gt;0.6,2,IF(AL30&gt;0.5,0,IF(AL30&gt;0.4,-1,IF(AL30&gt;0.3,-2,IF(AL30&gt;0.2,-4,IF(AL30&gt;0.1,-8,IF(AL30&gt;0,-9,IF(AL30=0,-10))))))))))))</f>
        <v/>
      </c>
      <c r="AN30" s="18" t="n">
        <v>0.0035</v>
      </c>
      <c r="AP30" s="22">
        <f>AM30+AK30+AI30+AG30+AE30+Z30+Q30+O30+M30+K30+S30</f>
        <v/>
      </c>
      <c r="AQ30" s="53" t="inlineStr">
        <is>
          <t>Financial Markets</t>
        </is>
      </c>
      <c r="AU30" s="268" t="inlineStr">
        <is>
          <t>Insurance</t>
        </is>
      </c>
      <c r="AW30" s="555" t="inlineStr">
        <is>
          <t>MET</t>
        </is>
      </c>
      <c r="AX30" s="555" t="inlineStr">
        <is>
          <t>UNM</t>
        </is>
      </c>
      <c r="AY30" s="555" t="inlineStr">
        <is>
          <t>LNC</t>
        </is>
      </c>
      <c r="AZ30" s="555" t="inlineStr">
        <is>
          <t>CNO</t>
        </is>
      </c>
      <c r="BA30" s="555" t="inlineStr">
        <is>
          <t>PFG</t>
        </is>
      </c>
      <c r="BB30" s="555" t="inlineStr">
        <is>
          <t>BHF</t>
        </is>
      </c>
      <c r="BC30" s="555" t="inlineStr">
        <is>
          <t>RNR</t>
        </is>
      </c>
      <c r="BD30" s="555" t="inlineStr">
        <is>
          <t>PRU</t>
        </is>
      </c>
      <c r="BE30" s="555" t="inlineStr">
        <is>
          <t>PRI</t>
        </is>
      </c>
      <c r="BF30" s="368" t="inlineStr">
        <is>
          <t>RYAN</t>
        </is>
      </c>
      <c r="BG30" s="368" t="n"/>
      <c r="BH30" s="548">
        <f>C30</f>
        <v/>
      </c>
      <c r="BI30" s="22">
        <f>AP30</f>
        <v/>
      </c>
      <c r="BJ30" s="553" t="n"/>
    </row>
    <row r="31" ht="16" customHeight="1" s="545">
      <c r="A31" s="257" t="n"/>
      <c r="B31" s="547" t="inlineStr">
        <is>
          <t>XLI</t>
        </is>
      </c>
      <c r="C31" s="31">
        <f>RANK(AP31,AP$7:AP$42,0)</f>
        <v/>
      </c>
      <c r="D31" s="505">
        <f>AP31</f>
        <v/>
      </c>
      <c r="E31" t="inlineStr">
        <is>
          <t>Industrial Select Sector SPDR Fund</t>
        </is>
      </c>
      <c r="I31" s="264" t="n">
        <v>149.63</v>
      </c>
      <c r="J31" s="548">
        <f>$AO$1</f>
        <v/>
      </c>
      <c r="K31" s="548">
        <f>IF(J31=$AH$1,4,IF(J31=$AN$1,0,IF(J31=$AO$1,-5)))</f>
        <v/>
      </c>
      <c r="L31" s="548">
        <f>$AO$1</f>
        <v/>
      </c>
      <c r="M31" s="548">
        <f>IF(L31=$AH$1,3,IF(L31=$AN$1,0,IF(L31=$AO$1,-2.5)))</f>
        <v/>
      </c>
      <c r="N31" s="548">
        <f>$AO$1</f>
        <v/>
      </c>
      <c r="O31" s="548">
        <f>IF(N31=$AH$1,2,IF(N31=$AN$1,1,IF(N31=$AO$1,0)))</f>
        <v/>
      </c>
      <c r="P31" s="175" t="inlineStr">
        <is>
          <t>Neutral</t>
        </is>
      </c>
      <c r="Q31" s="548">
        <f>IF(P31=$Q$1,20,IF(P31=$Y$1,18,IF(P31=$AA$1,14,IF(P31=$AB$1,10,IF(P31=$AC$1,5,IF(P31=$AD$1,0,IF(P31=$AE$1,-5)))))))</f>
        <v/>
      </c>
      <c r="R31" s="370">
        <f>(((V31*10)+(W31*5)+(X31*0))/(V31+W31+X31))/10</f>
        <v/>
      </c>
      <c r="S31" s="31">
        <f>IF(R31&gt;0.9,20,IF(R31&gt;0.85,19,IF(R31&gt;0.8,18,IF(R31&gt;0.75,16,IF(R31&gt;0.7,14,IF(R31&gt;0.65,12,IF(R31&gt;0.6,10,IF(R31&gt;0.5,8,IF(R31&gt;0.4,6,IF(R31&gt;0.3,4,IF(R31&gt;0.2,2,IF(R31&gt;0.1,1,IF(R31&gt;0,1,0)))))))))))))</f>
        <v/>
      </c>
      <c r="T31" s="31" t="n">
        <v>150</v>
      </c>
      <c r="U31" s="31" t="n"/>
      <c r="V31" s="373" t="n">
        <v>14</v>
      </c>
      <c r="W31" s="374" t="n">
        <v>37</v>
      </c>
      <c r="X31" s="375" t="n">
        <v>28</v>
      </c>
      <c r="Y31" s="18" t="n">
        <v>0.064</v>
      </c>
      <c r="Z31" s="548">
        <f>IF(Y31&gt;0.05,2,IF(Y31&gt;0,1,IF(Y31=0,-1,IF(Y31&lt;0,-2))))</f>
        <v/>
      </c>
      <c r="AA31" s="554" t="n">
        <v>45656</v>
      </c>
      <c r="AB31" s="548" t="n">
        <v>131.76</v>
      </c>
      <c r="AC31" s="548">
        <f>I31</f>
        <v/>
      </c>
      <c r="AD31" s="18">
        <f>(AC31-AB31)/AB31</f>
        <v/>
      </c>
      <c r="AE31" s="548">
        <f>IF(AD31&gt;0.05,4,IF(AD31&gt;0,2,IF(AD31&lt;-0.05,-2,IF(AD31&lt;0.1,-4))))</f>
        <v/>
      </c>
      <c r="AF31" s="225" t="n">
        <v>-2</v>
      </c>
      <c r="AG31" s="225">
        <f>IF(AF31&gt;5,-1,IF(AF31&gt;4,0,IF(AF31&gt;3,2,IF(AF31&gt;2,2,IF(AF31&gt;1,2, IF(AF31=0,2,IF(AF31&lt;-5,-2,IF(AF31&lt;4,2,IF(AF31&lt;0,1)))))))))</f>
        <v/>
      </c>
      <c r="AH31" s="31" t="n">
        <v>-14</v>
      </c>
      <c r="AI31" s="548">
        <f>IF(AH31&gt;40,6,IF(AH31&gt;30,5,IF(AH31&gt;20,5,IF(AH31&gt;10,4,IF(AH31&gt;0,4,IF(AH31=0,3,IF(AH31&lt;-40,-4,IF(AH31&lt;-30,-2,IF(AH31&lt;-20,-1,IF(AH31&lt;-10,0,IF(AH31&lt;0,0)))))))))))</f>
        <v/>
      </c>
      <c r="AJ31" s="61" t="n">
        <v>12</v>
      </c>
      <c r="AK31" s="548">
        <f>IF(AJ31&lt;10,2.5,IF(AJ31&lt;20,2,IF(AJ31&lt;30,1.5,IF(AJ31&lt;40,1,IF(AJ31&lt;50,0.5,IF(AJ31=50,0,IF(AJ31&gt;90,-2.5,IF(AJ31&gt;80,-2,IF(AJ31&gt;70,-1.5,IF(AJ31&gt;60,-1,IF(AJ31&gt;50,-0.5,0)))))))))))</f>
        <v/>
      </c>
      <c r="AL31" s="61" t="n">
        <v>0.09</v>
      </c>
      <c r="AM31" s="225">
        <f>IF(AL31=1,10,IF(AL31&gt;0.9,8,IF(AL31&gt;0.8,6,IF(AL31&gt;0.7,4,IF(AL31&gt;0.6,2,IF(AL31&gt;0.5,0,IF(AL31&gt;0.4,-1,IF(AL31&gt;0.3,-2,IF(AL31&gt;0.2,-4,IF(AL31&gt;0.1,-8,IF(AL31&gt;0,-9,IF(AL31=0,-10))))))))))))</f>
        <v/>
      </c>
      <c r="AN31" s="18" t="n">
        <v>0.004</v>
      </c>
      <c r="AP31" s="22">
        <f>AM31+AK31+AI31+AG31+AE31+Z31+Q31+O31+M31+K31+S31</f>
        <v/>
      </c>
      <c r="AQ31" s="53" t="inlineStr">
        <is>
          <t>Industrials</t>
        </is>
      </c>
      <c r="AU31" s="268" t="inlineStr">
        <is>
          <t>Industrails</t>
        </is>
      </c>
      <c r="AW31" s="376" t="inlineStr">
        <is>
          <t>GE/B</t>
        </is>
      </c>
      <c r="AX31" s="376" t="inlineStr">
        <is>
          <t>UBER/B</t>
        </is>
      </c>
      <c r="AY31" s="369" t="inlineStr">
        <is>
          <t>RTX/B</t>
        </is>
      </c>
      <c r="AZ31" s="379" t="inlineStr">
        <is>
          <t>CAT/C</t>
        </is>
      </c>
      <c r="BA31" s="369" t="inlineStr">
        <is>
          <t xml:space="preserve">BA/C </t>
        </is>
      </c>
      <c r="BB31" s="426" t="inlineStr">
        <is>
          <t>HON/C</t>
        </is>
      </c>
      <c r="BC31" s="376" t="inlineStr">
        <is>
          <t>GEV/A</t>
        </is>
      </c>
      <c r="BD31" s="376" t="inlineStr">
        <is>
          <t>ETN/B</t>
        </is>
      </c>
      <c r="BE31" s="379" t="inlineStr">
        <is>
          <t>UNP/D</t>
        </is>
      </c>
      <c r="BF31" s="379" t="inlineStr">
        <is>
          <t>DE/B</t>
        </is>
      </c>
      <c r="BG31" s="23" t="n"/>
      <c r="BH31" s="548">
        <f>C31</f>
        <v/>
      </c>
      <c r="BI31" s="22">
        <f>AP31</f>
        <v/>
      </c>
      <c r="BJ31" s="553" t="inlineStr">
        <is>
          <t>PSIX,EME,SMR,ATKR, AMTM,CPRT, DE, CAT,METM,SYM,SNPS,ASR,GEV,OKLO,CAT,PWR,LMT</t>
        </is>
      </c>
    </row>
    <row r="32" ht="16" customHeight="1" s="545">
      <c r="A32" s="257" t="n"/>
      <c r="B32" s="547" t="inlineStr">
        <is>
          <t>TECB</t>
        </is>
      </c>
      <c r="C32" s="31">
        <f>RANK(AP32,AP$7:AP$42,0)</f>
        <v/>
      </c>
      <c r="D32" s="505">
        <f>AP32</f>
        <v/>
      </c>
      <c r="E32" t="inlineStr">
        <is>
          <t>iShares U.S. Tech Breakthrough Multisector ETF</t>
        </is>
      </c>
      <c r="I32" s="264" t="n">
        <v>58.74</v>
      </c>
      <c r="J32" s="548">
        <f>$AO$1</f>
        <v/>
      </c>
      <c r="K32" s="548">
        <f>IF(J32=$AH$1,4,IF(J32=$AN$1,0,IF(J32=$AO$1,-5)))</f>
        <v/>
      </c>
      <c r="L32" s="548">
        <f>$AO$1</f>
        <v/>
      </c>
      <c r="M32" s="548">
        <f>IF(L32=$AH$1,3,IF(L32=$AN$1,0,IF(L32=$AO$1,-2.5)))</f>
        <v/>
      </c>
      <c r="N32" s="548">
        <f>$AO$1</f>
        <v/>
      </c>
      <c r="O32" s="548">
        <f>IF(N32=$AH$1,2,IF(N32=$AN$1,1,IF(N32=$AO$1,0)))</f>
        <v/>
      </c>
      <c r="P32" s="175" t="inlineStr">
        <is>
          <t>Neutral</t>
        </is>
      </c>
      <c r="Q32" s="548">
        <f>IF(P32=$Q$1,20,IF(P32=$Y$1,18,IF(P32=$AA$1,14,IF(P32=$AB$1,10,IF(P32=$AC$1,5,IF(P32=$AD$1,0,IF(P32=$AE$1,-5)))))))</f>
        <v/>
      </c>
      <c r="R32" s="370">
        <f>(((V32*10)+(W32*5)+(X32*0))/(V32+W32+X32))/10</f>
        <v/>
      </c>
      <c r="S32" s="31">
        <f>IF(R32&gt;0.9,20,IF(R32&gt;0.85,19,IF(R32&gt;0.8,18,IF(R32&gt;0.75,16,IF(R32&gt;0.7,14,IF(R32&gt;0.65,12,IF(R32&gt;0.6,10,IF(R32&gt;0.5,8,IF(R32&gt;0.4,6,IF(R32&gt;0.3,4,IF(R32&gt;0.2,2,IF(R32&gt;0.1,1,IF(R32&gt;0,1,0)))))))))))))</f>
        <v/>
      </c>
      <c r="T32" s="31" t="n">
        <v>61</v>
      </c>
      <c r="U32" s="31" t="n"/>
      <c r="V32" s="373" t="n">
        <v>25</v>
      </c>
      <c r="W32" s="374" t="n">
        <v>101</v>
      </c>
      <c r="X32" s="375" t="n">
        <v>38</v>
      </c>
      <c r="Y32" s="18" t="n">
        <v>0.075</v>
      </c>
      <c r="Z32" s="548">
        <f>IF(Y32&gt;0.05,2,IF(Y32&gt;0,1,IF(Y32=0,-1,IF(Y32&lt;0,-2))))</f>
        <v/>
      </c>
      <c r="AA32" s="554" t="n">
        <v>45656</v>
      </c>
      <c r="AB32" s="548" t="n">
        <v>53.19</v>
      </c>
      <c r="AC32" s="548">
        <f>I32</f>
        <v/>
      </c>
      <c r="AD32" s="18">
        <f>(AC32-AB32)/AB32</f>
        <v/>
      </c>
      <c r="AE32" s="548">
        <f>IF(AD32&gt;0.05,4,IF(AD32&gt;0,2,IF(AD32&lt;-0.05,-2,IF(AD32&lt;0.1,-4))))</f>
        <v/>
      </c>
      <c r="AF32" s="225" t="n">
        <v>-3.5</v>
      </c>
      <c r="AG32" s="225">
        <f>IF(AF32&gt;5,-1,IF(AF32&gt;4,0,IF(AF32&gt;3,2,IF(AF32&gt;2,2,IF(AF32&gt;1,2, IF(AF32=0,2,IF(AF32&lt;-5,-2,IF(AF32&lt;4,2,IF(AF32&lt;0,1)))))))))</f>
        <v/>
      </c>
      <c r="AH32" s="31" t="n">
        <v>-29</v>
      </c>
      <c r="AI32" s="548">
        <f>IF(AH32&gt;40,6,IF(AH32&gt;30,5,IF(AH32&gt;20,5,IF(AH32&gt;10,4,IF(AH32&gt;0,4,IF(AH32=0,3,IF(AH32&lt;-40,-4,IF(AH32&lt;-30,-2,IF(AH32&lt;-20,-1,IF(AH32&lt;-10,0,IF(AH32&lt;0,0)))))))))))</f>
        <v/>
      </c>
      <c r="AJ32" s="61" t="n">
        <v>9</v>
      </c>
      <c r="AK32" s="548">
        <f>IF(AJ32&lt;10,2.5,IF(AJ32&lt;20,2,IF(AJ32&lt;30,1.5,IF(AJ32&lt;40,1,IF(AJ32&lt;50,0.5,IF(AJ32=50,0,IF(AJ32&gt;90,-2.5,IF(AJ32&gt;80,-2,IF(AJ32&gt;70,-1.5,IF(AJ32&gt;60,-1,IF(AJ32&gt;50,-0.5,0)))))))))))</f>
        <v/>
      </c>
      <c r="AL32" s="61" t="n">
        <v>0.06</v>
      </c>
      <c r="AM32" s="225">
        <f>IF(AL32=1,10,IF(AL32&gt;0.9,8,IF(AL32&gt;0.8,6,IF(AL32&gt;0.7,4,IF(AL32&gt;0.6,2,IF(AL32&gt;0.5,0,IF(AL32&gt;0.4,-1,IF(AL32&gt;0.3,-2,IF(AL32&gt;0.2,-4,IF(AL32&gt;0.1,-8,IF(AL32&gt;0,-9,IF(AL32=0,-10))))))))))))</f>
        <v/>
      </c>
      <c r="AN32" s="18" t="n">
        <v>0.004</v>
      </c>
      <c r="AP32" s="22">
        <f>AM32+AK32+AI32+AG32+AE32+Z32+Q32+O32+M32+K32+S32</f>
        <v/>
      </c>
      <c r="AQ32" s="53" t="inlineStr">
        <is>
          <t>Innovation Technology</t>
        </is>
      </c>
      <c r="AU32" s="268" t="inlineStr">
        <is>
          <t>IT</t>
        </is>
      </c>
      <c r="AW32" s="555" t="inlineStr">
        <is>
          <t>NFLX</t>
        </is>
      </c>
      <c r="AX32" s="377" t="inlineStr">
        <is>
          <t>GOOGL</t>
        </is>
      </c>
      <c r="AY32" s="555" t="inlineStr">
        <is>
          <t>MSFT</t>
        </is>
      </c>
      <c r="AZ32" s="555" t="inlineStr">
        <is>
          <t>META</t>
        </is>
      </c>
      <c r="BA32" s="555" t="inlineStr">
        <is>
          <t>AAPL</t>
        </is>
      </c>
      <c r="BB32" s="555" t="inlineStr">
        <is>
          <t>PLTR</t>
        </is>
      </c>
      <c r="BC32" s="555" t="inlineStr">
        <is>
          <t>MRK</t>
        </is>
      </c>
      <c r="BD32" s="555" t="inlineStr">
        <is>
          <t>AMZN</t>
        </is>
      </c>
      <c r="BE32" s="555" t="inlineStr">
        <is>
          <t xml:space="preserve">V </t>
        </is>
      </c>
      <c r="BF32" s="368" t="inlineStr">
        <is>
          <t>NVDZ</t>
        </is>
      </c>
      <c r="BG32" s="23" t="n"/>
      <c r="BH32" s="548">
        <f>C32</f>
        <v/>
      </c>
      <c r="BI32" s="22">
        <f>AP32</f>
        <v/>
      </c>
      <c r="BJ32" s="249" t="inlineStr">
        <is>
          <t>DXYZ,OKLO,AAPL, MSFT, AMZN,GOOGL,IONQ,SHOP</t>
        </is>
      </c>
    </row>
    <row r="33" ht="16" customHeight="1" s="545">
      <c r="A33" s="257" t="n"/>
      <c r="B33" s="547" t="inlineStr">
        <is>
          <t>HACK</t>
        </is>
      </c>
      <c r="C33" s="31">
        <f>RANK(AP33,AP$7:AP$42,0)</f>
        <v/>
      </c>
      <c r="D33" s="505">
        <f>AP33</f>
        <v/>
      </c>
      <c r="E33" t="inlineStr">
        <is>
          <t>ETFMG Prime Cyber Security ETF</t>
        </is>
      </c>
      <c r="I33" s="22" t="n">
        <v>80.73999999999999</v>
      </c>
      <c r="J33" s="548">
        <f>$AO$1</f>
        <v/>
      </c>
      <c r="K33" s="548">
        <f>IF(J33=$AH$1,4,IF(J33=$AN$1,0,IF(J33=$AO$1,-5)))</f>
        <v/>
      </c>
      <c r="L33" s="548">
        <f>$AO$1</f>
        <v/>
      </c>
      <c r="M33" s="548">
        <f>IF(L33=$AH$1,3,IF(L33=$AN$1,0,IF(L33=$AO$1,-2.5)))</f>
        <v/>
      </c>
      <c r="N33" s="548">
        <f>$AO$1</f>
        <v/>
      </c>
      <c r="O33" s="548">
        <f>IF(N33=$AH$1,2,IF(N33=$AN$1,1,IF(N33=$AO$1,0)))</f>
        <v/>
      </c>
      <c r="P33" s="240" t="inlineStr">
        <is>
          <t>Bearish</t>
        </is>
      </c>
      <c r="Q33" s="548">
        <f>IF(P33=$Q$1,20,IF(P33=$Y$1,18,IF(P33=$AA$1,14,IF(P33=$AB$1,10,IF(P33=$AC$1,5,IF(P33=$AD$1,0,IF(P33=$AE$1,-5)))))))</f>
        <v/>
      </c>
      <c r="R33" s="370">
        <f>(((V33*10)+(W33*5)+(X33*0))/(V33+W33+X33))/10</f>
        <v/>
      </c>
      <c r="S33" s="31">
        <f>IF(R33&gt;0.9,20,IF(R33&gt;0.85,19,IF(R33&gt;0.8,18,IF(R33&gt;0.75,16,IF(R33&gt;0.7,14,IF(R33&gt;0.65,12,IF(R33&gt;0.6,10,IF(R33&gt;0.5,8,IF(R33&gt;0.4,6,IF(R33&gt;0.3,4,IF(R33&gt;0.2,2,IF(R33&gt;0.1,1,IF(R33&gt;0,1,0)))))))))))))</f>
        <v/>
      </c>
      <c r="T33" s="31" t="n">
        <v>88</v>
      </c>
      <c r="U33" s="31" t="n"/>
      <c r="V33" s="373" t="n">
        <v>4</v>
      </c>
      <c r="W33" s="374" t="n">
        <v>13</v>
      </c>
      <c r="X33" s="375" t="n">
        <v>6</v>
      </c>
      <c r="Y33" s="18" t="n">
        <v>0.102</v>
      </c>
      <c r="Z33" s="548">
        <f>IF(Y33&gt;0.05,2,IF(Y33&gt;0,1,IF(Y33=0,-1,IF(Y33&lt;0,-2))))</f>
        <v/>
      </c>
      <c r="AA33" s="554" t="n">
        <v>45656</v>
      </c>
      <c r="AB33" s="548" t="n">
        <v>74.48999999999999</v>
      </c>
      <c r="AC33" s="548">
        <f>I33</f>
        <v/>
      </c>
      <c r="AD33" s="18">
        <f>(AC33-AB33)/AB33</f>
        <v/>
      </c>
      <c r="AE33" s="548">
        <f>IF(AD33&gt;0.05,4,IF(AD33&gt;0,2,IF(AD33&lt;-0.05,-2,IF(AD33&lt;0.1,-4))))</f>
        <v/>
      </c>
      <c r="AF33" s="225" t="n">
        <v>-3.5</v>
      </c>
      <c r="AG33" s="225">
        <f>IF(AF33&gt;5,-1,IF(AF33&gt;4,0,IF(AF33&gt;3,2,IF(AF33&gt;2,2,IF(AF33&gt;1,2, IF(AF33=0,2,IF(AF33&lt;-5,-2,IF(AF33&lt;4,2,IF(AF33&lt;0,1)))))))))</f>
        <v/>
      </c>
      <c r="AH33" s="31" t="n">
        <v>14</v>
      </c>
      <c r="AI33" s="548">
        <f>IF(AH33&gt;40,6,IF(AH33&gt;30,5,IF(AH33&gt;20,5,IF(AH33&gt;10,4,IF(AH33&gt;0,4,IF(AH33=0,3,IF(AH33&lt;-40,-4,IF(AH33&lt;-30,-2,IF(AH33&lt;-20,-1,IF(AH33&lt;-10,0,IF(AH33&lt;0,0)))))))))))</f>
        <v/>
      </c>
      <c r="AJ33" s="61" t="n">
        <v>14</v>
      </c>
      <c r="AK33" s="548">
        <f>IF(AJ33&lt;10,2.5,IF(AJ33&lt;20,2,IF(AJ33&lt;30,1.5,IF(AJ33&lt;40,1,IF(AJ33&lt;50,0.5,IF(AJ33=50,0,IF(AJ33&gt;90,-2.5,IF(AJ33&gt;80,-2,IF(AJ33&gt;70,-1.5,IF(AJ33&gt;60,-1,IF(AJ33&gt;50,-0.5,0)))))))))))</f>
        <v/>
      </c>
      <c r="AL33" s="61" t="n">
        <v>0</v>
      </c>
      <c r="AM33" s="225">
        <f>IF(AL33=1,10,IF(AL33&gt;0.9,8,IF(AL33&gt;0.8,6,IF(AL33&gt;0.7,4,IF(AL33&gt;0.6,2,IF(AL33&gt;0.5,0,IF(AL33&gt;0.4,-1,IF(AL33&gt;0.3,-2,IF(AL33&gt;0.2,-4,IF(AL33&gt;0.1,-8,IF(AL33&gt;0,-9,IF(AL33=0,-10))))))))))))</f>
        <v/>
      </c>
      <c r="AN33" s="18" t="n">
        <v>0.007</v>
      </c>
      <c r="AP33" s="22">
        <f>AM33+AK33+AI33+AG33+AE33+Z33+Q33+O33+M33+K33+S33</f>
        <v/>
      </c>
      <c r="AQ33" s="53" t="inlineStr">
        <is>
          <t>Cyber Security Services</t>
        </is>
      </c>
      <c r="AU33" s="268" t="inlineStr">
        <is>
          <t>IT</t>
        </is>
      </c>
      <c r="AW33" s="555" t="inlineStr">
        <is>
          <t>AVGO</t>
        </is>
      </c>
      <c r="AX33" s="555" t="inlineStr">
        <is>
          <t>CRWD</t>
        </is>
      </c>
      <c r="AY33" s="555" t="inlineStr">
        <is>
          <t>CSCO</t>
        </is>
      </c>
      <c r="AZ33" s="555" t="inlineStr">
        <is>
          <t>PNAW</t>
        </is>
      </c>
      <c r="BA33" s="555" t="inlineStr">
        <is>
          <t>CS</t>
        </is>
      </c>
      <c r="BB33" s="555" t="inlineStr">
        <is>
          <t>GD</t>
        </is>
      </c>
      <c r="BC33" s="555" t="inlineStr">
        <is>
          <t>NOC</t>
        </is>
      </c>
      <c r="BD33" s="555" t="inlineStr">
        <is>
          <t>NET</t>
        </is>
      </c>
      <c r="BE33" s="555" t="inlineStr">
        <is>
          <t>FTNT</t>
        </is>
      </c>
      <c r="BF33" s="555" t="inlineStr">
        <is>
          <t>RBRK</t>
        </is>
      </c>
      <c r="BG33" s="23" t="n"/>
      <c r="BH33" s="548">
        <f>C33</f>
        <v/>
      </c>
      <c r="BI33" s="22">
        <f>AP33</f>
        <v/>
      </c>
      <c r="BJ33" s="553" t="inlineStr">
        <is>
          <t>FTNT,OKTA</t>
        </is>
      </c>
    </row>
    <row r="34" ht="16" customHeight="1" s="545">
      <c r="A34" s="257" t="n"/>
      <c r="B34" s="547" t="inlineStr">
        <is>
          <t>XRT</t>
        </is>
      </c>
      <c r="C34" s="31">
        <f>RANK(AP34,AP$7:AP$42,0)</f>
        <v/>
      </c>
      <c r="D34" s="505">
        <f>AP34</f>
        <v/>
      </c>
      <c r="E34" t="inlineStr">
        <is>
          <t>SPDR S&amp;P Retail ETF</t>
        </is>
      </c>
      <c r="I34" s="264" t="n">
        <v>79.94</v>
      </c>
      <c r="J34" s="548">
        <f>$AO$1</f>
        <v/>
      </c>
      <c r="K34" s="548">
        <f>IF(J34=$AH$1,4,IF(J34=$AN$1,0,IF(J34=$AO$1,-5)))</f>
        <v/>
      </c>
      <c r="L34" s="548" t="inlineStr">
        <is>
          <t>˄</t>
        </is>
      </c>
      <c r="M34" s="548">
        <f>IF(L34=$AH$1,3,IF(L34=$AN$1,0,IF(L34=$AO$1,-2.5)))</f>
        <v/>
      </c>
      <c r="N34" s="548">
        <f>$AO$1</f>
        <v/>
      </c>
      <c r="O34" s="548">
        <f>IF(N34=$AH$1,2,IF(N34=$AN$1,1,IF(N34=$AO$1,0)))</f>
        <v/>
      </c>
      <c r="P34" s="240" t="inlineStr">
        <is>
          <t>Bearish</t>
        </is>
      </c>
      <c r="Q34" s="548">
        <f>IF(P34=$Q$1,20,IF(P34=$Y$1,18,IF(P34=$AA$1,14,IF(P34=$AB$1,10,IF(P34=$AC$1,5,IF(P34=$AD$1,0,IF(P34=$AE$1,-5)))))))</f>
        <v/>
      </c>
      <c r="R34" s="370">
        <f>(((V34*10)+(W34*5)+(X34*0))/(V34+W34+X34))/10</f>
        <v/>
      </c>
      <c r="S34" s="31">
        <f>IF(R34&gt;0.9,20,IF(R34&gt;0.85,19,IF(R34&gt;0.8,18,IF(R34&gt;0.75,16,IF(R34&gt;0.7,14,IF(R34&gt;0.65,12,IF(R34&gt;0.6,10,IF(R34&gt;0.5,8,IF(R34&gt;0.4,6,IF(R34&gt;0.3,4,IF(R34&gt;0.2,2,IF(R34&gt;0.1,1,IF(R34&gt;0,1,0)))))))))))))</f>
        <v/>
      </c>
      <c r="T34" s="31" t="n">
        <v>83</v>
      </c>
      <c r="U34" s="31" t="n"/>
      <c r="V34" s="373" t="n">
        <v>6</v>
      </c>
      <c r="W34" s="374" t="n">
        <v>38</v>
      </c>
      <c r="X34" s="375" t="n">
        <v>33</v>
      </c>
      <c r="Y34" s="18" t="n">
        <v>0.013</v>
      </c>
      <c r="Z34" s="548">
        <f>IF(Y34&gt;0.05,2,IF(Y34&gt;0,1,IF(Y34=0,-1,IF(Y34&lt;0,-2))))</f>
        <v/>
      </c>
      <c r="AA34" s="554" t="n">
        <v>45656</v>
      </c>
      <c r="AB34" s="548" t="n">
        <v>79.59</v>
      </c>
      <c r="AC34" s="548">
        <f>I34</f>
        <v/>
      </c>
      <c r="AD34" s="18">
        <f>(AC34-AB34)/AB34</f>
        <v/>
      </c>
      <c r="AE34" s="548">
        <f>IF(AD34&gt;0.05,4,IF(AD34&gt;0,2,IF(AD34&lt;-0.05,-2,IF(AD34&lt;0.1,-4))))</f>
        <v/>
      </c>
      <c r="AF34" s="225" t="n">
        <v>-2</v>
      </c>
      <c r="AG34" s="225">
        <f>IF(AF34&gt;5,-1,IF(AF34&gt;4,0,IF(AF34&gt;3,2,IF(AF34&gt;2,2,IF(AF34&gt;1,2, IF(AF34=0,2,IF(AF34&lt;-5,-2,IF(AF34&lt;4,2,IF(AF34&lt;0,1)))))))))</f>
        <v/>
      </c>
      <c r="AH34" s="31" t="n">
        <v>-21</v>
      </c>
      <c r="AI34" s="548">
        <f>IF(AH34&gt;40,6,IF(AH34&gt;30,5,IF(AH34&gt;20,5,IF(AH34&gt;10,4,IF(AH34&gt;0,4,IF(AH34=0,3,IF(AH34&lt;-40,-4,IF(AH34&lt;-30,-2,IF(AH34&lt;-20,-1,IF(AH34&lt;-10,0,IF(AH34&lt;0,0)))))))))))</f>
        <v/>
      </c>
      <c r="AJ34" s="61" t="n">
        <v>40</v>
      </c>
      <c r="AK34" s="548">
        <f>IF(AJ34&lt;10,2.5,IF(AJ34&lt;20,2,IF(AJ34&lt;30,1.5,IF(AJ34&lt;40,1,IF(AJ34&lt;50,0.5,IF(AJ34=50,0,IF(AJ34&gt;90,-2.5,IF(AJ34&gt;80,-2,IF(AJ34&gt;70,-1.5,IF(AJ34&gt;60,-1,IF(AJ34&gt;50,-0.5,0)))))))))))</f>
        <v/>
      </c>
      <c r="AL34" s="61" t="n">
        <v>0.13</v>
      </c>
      <c r="AM34" s="225">
        <f>IF(AL34=1,10,IF(AL34&gt;0.9,8,IF(AL34&gt;0.8,6,IF(AL34&gt;0.7,4,IF(AL34&gt;0.6,2,IF(AL34&gt;0.5,0,IF(AL34&gt;0.4,-1,IF(AL34&gt;0.3,-2,IF(AL34&gt;0.2,-4,IF(AL34&gt;0.1,-8,IF(AL34&gt;0,-9,IF(AL34=0,-10))))))))))))</f>
        <v/>
      </c>
      <c r="AN34" s="18" t="n">
        <v>0.0035</v>
      </c>
      <c r="AP34" s="22">
        <f>AM34+AK34+AI34+AG34+AE34+Z34+Q34+O34+M34+K34+S34</f>
        <v/>
      </c>
      <c r="AQ34" s="53" t="inlineStr">
        <is>
          <t>Retail</t>
        </is>
      </c>
      <c r="AU34" s="268" t="inlineStr">
        <is>
          <t>Retailing</t>
        </is>
      </c>
      <c r="AW34" s="555" t="inlineStr">
        <is>
          <t>CVNA</t>
        </is>
      </c>
      <c r="AX34" s="555" t="inlineStr">
        <is>
          <t>SFM</t>
        </is>
      </c>
      <c r="AY34" s="555" t="inlineStr">
        <is>
          <t>RVLV</t>
        </is>
      </c>
      <c r="AZ34" s="555" t="inlineStr">
        <is>
          <t>VSCO</t>
        </is>
      </c>
      <c r="BA34" s="555" t="inlineStr">
        <is>
          <t>FL</t>
        </is>
      </c>
      <c r="BB34" s="555" t="inlineStr">
        <is>
          <t>CHWY</t>
        </is>
      </c>
      <c r="BC34" s="555" t="inlineStr">
        <is>
          <t>SBH</t>
        </is>
      </c>
      <c r="BD34" s="555" t="inlineStr">
        <is>
          <t>GPI</t>
        </is>
      </c>
      <c r="BE34" s="555" t="inlineStr">
        <is>
          <t>CAL</t>
        </is>
      </c>
      <c r="BF34" s="368" t="inlineStr">
        <is>
          <t>CWH</t>
        </is>
      </c>
      <c r="BG34" s="23" t="n"/>
      <c r="BH34" s="548">
        <f>C34</f>
        <v/>
      </c>
      <c r="BI34" s="22">
        <f>AP34</f>
        <v/>
      </c>
      <c r="BJ34" s="553" t="n"/>
    </row>
    <row r="35" ht="16" customHeight="1" s="545">
      <c r="A35" s="257" t="n"/>
      <c r="B35" s="547" t="inlineStr">
        <is>
          <t>VNQ</t>
        </is>
      </c>
      <c r="C35" s="31">
        <f>RANK(AP35,AP$7:AP$42,0)</f>
        <v/>
      </c>
      <c r="D35" s="505">
        <f>AP35</f>
        <v/>
      </c>
      <c r="E35" t="inlineStr">
        <is>
          <t xml:space="preserve">Vanguard Real Estate Index Fund </t>
        </is>
      </c>
      <c r="I35" s="264" t="n">
        <v>89.56999999999999</v>
      </c>
      <c r="J35" s="548">
        <f>$AO$1</f>
        <v/>
      </c>
      <c r="K35" s="548">
        <f>IF(J35=$AH$1,4,IF(J35=$AN$1,0,IF(J35=$AO$1,-5)))</f>
        <v/>
      </c>
      <c r="L35" s="548">
        <f>$AO$1</f>
        <v/>
      </c>
      <c r="M35" s="548">
        <f>IF(L35=$AH$1,3,IF(L35=$AN$1,0,IF(L35=$AO$1,-2.5)))</f>
        <v/>
      </c>
      <c r="N35" s="548">
        <f>$AO$1</f>
        <v/>
      </c>
      <c r="O35" s="548">
        <f>IF(N35=$AH$1,2,IF(N35=$AN$1,1,IF(N35=$AO$1,0)))</f>
        <v/>
      </c>
      <c r="P35" s="240" t="inlineStr">
        <is>
          <t>Bearish</t>
        </is>
      </c>
      <c r="Q35" s="548">
        <f>IF(P35=$Q$1,20,IF(P35=$Y$1,18,IF(P35=$AA$1,14,IF(P35=$AB$1,10,IF(P35=$AC$1,5,IF(P35=$AD$1,0,IF(P35=$AE$1,-5)))))))</f>
        <v/>
      </c>
      <c r="R35" s="370">
        <f>(((V35*10)+(W35*5)+(X35*0))/(V35+W35+X35))/10</f>
        <v/>
      </c>
      <c r="S35" s="31">
        <f>IF(R35&gt;0.9,20,IF(R35&gt;0.85,19,IF(R35&gt;0.8,18,IF(R35&gt;0.75,16,IF(R35&gt;0.7,14,IF(R35&gt;0.65,12,IF(R35&gt;0.6,10,IF(R35&gt;0.5,8,IF(R35&gt;0.4,6,IF(R35&gt;0.3,4,IF(R35&gt;0.2,2,IF(R35&gt;0.1,1,IF(R35&gt;0,1,0)))))))))))))</f>
        <v/>
      </c>
      <c r="T35" s="31" t="n">
        <v>91</v>
      </c>
      <c r="U35" s="31" t="n"/>
      <c r="V35" s="373" t="n">
        <v>19</v>
      </c>
      <c r="W35" s="374" t="n">
        <v>69</v>
      </c>
      <c r="X35" s="375" t="n">
        <v>62</v>
      </c>
      <c r="Y35" s="18" t="n">
        <v>-0.062</v>
      </c>
      <c r="Z35" s="548">
        <f>IF(Y35&gt;0.05,2,IF(Y35&gt;0,1,IF(Y35=0,-1,IF(Y35&lt;0,-2))))</f>
        <v/>
      </c>
      <c r="AA35" s="554" t="n">
        <v>45656</v>
      </c>
      <c r="AB35" s="548" t="n">
        <v>60.26</v>
      </c>
      <c r="AC35" s="548">
        <f>I35</f>
        <v/>
      </c>
      <c r="AD35" s="18">
        <f>(AC35-AB35)/AB35</f>
        <v/>
      </c>
      <c r="AE35" s="548">
        <f>IF(AD35&gt;0.05,4,IF(AD35&gt;0,2,IF(AD35&lt;-0.05,-2,IF(AD35&lt;0.1,-4))))</f>
        <v/>
      </c>
      <c r="AF35" s="225" t="n">
        <v>-0.5</v>
      </c>
      <c r="AG35" s="225">
        <f>IF(AF35&gt;5,-1,IF(AF35&gt;4,0,IF(AF35&gt;3,2,IF(AF35&gt;2,2,IF(AF35&gt;1,2, IF(AF35=0,2,IF(AF35&lt;-5,-2,IF(AF35&lt;4,2,IF(AF35&lt;0,1)))))))))</f>
        <v/>
      </c>
      <c r="AH35" s="31" t="n">
        <v>-2</v>
      </c>
      <c r="AI35" s="548">
        <f>IF(AH35&gt;40,6,IF(AH35&gt;30,5,IF(AH35&gt;20,5,IF(AH35&gt;10,4,IF(AH35&gt;0,4,IF(AH35=0,3,IF(AH35&lt;-40,-4,IF(AH35&lt;-30,-2,IF(AH35&lt;-20,-1,IF(AH35&lt;-10,0,IF(AH35&lt;0,0)))))))))))</f>
        <v/>
      </c>
      <c r="AJ35" s="61" t="n">
        <v>36</v>
      </c>
      <c r="AK35" s="548">
        <f>IF(AJ35&lt;10,2.5,IF(AJ35&lt;20,2,IF(AJ35&lt;30,1.5,IF(AJ35&lt;40,1,IF(AJ35&lt;50,0.5,IF(AJ35=50,0,IF(AJ35&gt;90,-2.5,IF(AJ35&gt;80,-2,IF(AJ35&gt;70,-1.5,IF(AJ35&gt;60,-1,IF(AJ35&gt;50,-0.5,0)))))))))))</f>
        <v/>
      </c>
      <c r="AL35" s="61" t="n">
        <v>0.28</v>
      </c>
      <c r="AM35" s="225">
        <f>IF(AL35=1,10,IF(AL35&gt;0.9,8,IF(AL35&gt;0.8,6,IF(AL35&gt;0.7,4,IF(AL35&gt;0.6,2,IF(AL35&gt;0.5,0,IF(AL35&gt;0.4,-1,IF(AL35&gt;0.3,-2,IF(AL35&gt;0.2,-4,IF(AL35&gt;0.1,-8,IF(AL35&gt;0,-9,IF(AL35=0,-10))))))))))))</f>
        <v/>
      </c>
      <c r="AN35" s="18" t="n">
        <v>0.0032</v>
      </c>
      <c r="AP35" s="22">
        <f>AM35+AK35+AI35+AG35+AE35+Z35+Q35+O35+M35+K35+S35</f>
        <v/>
      </c>
      <c r="AQ35" s="53" t="inlineStr">
        <is>
          <t>Real Estate - Commersial</t>
        </is>
      </c>
      <c r="AU35" s="268" t="inlineStr">
        <is>
          <t>Real Estate</t>
        </is>
      </c>
      <c r="AW35" s="555" t="inlineStr">
        <is>
          <t>PLD</t>
        </is>
      </c>
      <c r="AX35" s="555" t="inlineStr">
        <is>
          <t>EQIX</t>
        </is>
      </c>
      <c r="AY35" s="555" t="inlineStr">
        <is>
          <t>AMT</t>
        </is>
      </c>
      <c r="AZ35" s="555" t="inlineStr">
        <is>
          <t>WELL</t>
        </is>
      </c>
      <c r="BA35" s="555" t="inlineStr">
        <is>
          <t>O</t>
        </is>
      </c>
      <c r="BB35" s="555" t="inlineStr">
        <is>
          <t>SPG</t>
        </is>
      </c>
      <c r="BC35" s="555" t="inlineStr">
        <is>
          <t>PSA</t>
        </is>
      </c>
      <c r="BD35" s="555" t="inlineStr">
        <is>
          <t>CCI</t>
        </is>
      </c>
      <c r="BE35" s="555" t="inlineStr">
        <is>
          <t>DLR</t>
        </is>
      </c>
      <c r="BF35" s="555" t="inlineStr">
        <is>
          <t>EXR</t>
        </is>
      </c>
      <c r="BG35" s="23" t="n"/>
      <c r="BH35" s="548">
        <f>C35</f>
        <v/>
      </c>
      <c r="BI35" s="22">
        <f>AP35</f>
        <v/>
      </c>
      <c r="BJ35" s="553" t="inlineStr">
        <is>
          <t>TPL,DLR,FPI,PLD</t>
        </is>
      </c>
    </row>
    <row r="36" ht="15" customHeight="1" s="545">
      <c r="A36" s="257" t="n"/>
      <c r="B36" s="547" t="inlineStr">
        <is>
          <t>XLY</t>
        </is>
      </c>
      <c r="C36" s="31">
        <f>RANK(AP36,AP$7:AP$42,0)</f>
        <v/>
      </c>
      <c r="D36" s="505">
        <f>AP36</f>
        <v/>
      </c>
      <c r="E36" t="inlineStr">
        <is>
          <t>Consumer Disc. Select Sector SPDR Fund</t>
        </is>
      </c>
      <c r="I36" s="264" t="n">
        <v>225.5</v>
      </c>
      <c r="J36" s="548">
        <f>$AO$1</f>
        <v/>
      </c>
      <c r="K36" s="548">
        <f>IF(J36=$AH$1,4,IF(J36=$AN$1,0,IF(J36=$AO$1,-5)))</f>
        <v/>
      </c>
      <c r="L36" s="548">
        <f>$AO$1</f>
        <v/>
      </c>
      <c r="M36" s="548">
        <f>IF(L36=$AH$1,3,IF(L36=$AN$1,0,IF(L36=$AO$1,-2.5)))</f>
        <v/>
      </c>
      <c r="N36" s="548">
        <f>$AO$1</f>
        <v/>
      </c>
      <c r="O36" s="548">
        <f>IF(N36=$AH$1,2,IF(N36=$AN$1,1,IF(N36=$AO$1,0)))</f>
        <v/>
      </c>
      <c r="P36" s="240" t="inlineStr">
        <is>
          <t>Bearish</t>
        </is>
      </c>
      <c r="Q36" s="548">
        <f>IF(P36=$Q$1,20,IF(P36=$Y$1,18,IF(P36=$AA$1,14,IF(P36=$AB$1,10,IF(P36=$AC$1,5,IF(P36=$AD$1,0,IF(P36=$AE$1,-5)))))))</f>
        <v/>
      </c>
      <c r="R36" s="370">
        <f>(((V36*10)+(W36*5)+(X36*0))/(V36+W36+X36))/10</f>
        <v/>
      </c>
      <c r="S36" s="31">
        <f>IF(R36&gt;0.9,20,IF(R36&gt;0.85,19,IF(R36&gt;0.8,18,IF(R36&gt;0.75,16,IF(R36&gt;0.7,14,IF(R36&gt;0.65,12,IF(R36&gt;0.6,10,IF(R36&gt;0.5,8,IF(R36&gt;0.4,6,IF(R36&gt;0.3,4,IF(R36&gt;0.2,2,IF(R36&gt;0.1,1,IF(R36&gt;0,1,0)))))))))))))</f>
        <v/>
      </c>
      <c r="T36" s="31" t="n">
        <v>237</v>
      </c>
      <c r="U36" s="31" t="n"/>
      <c r="V36" s="373" t="n">
        <v>5</v>
      </c>
      <c r="W36" s="374" t="n">
        <v>25</v>
      </c>
      <c r="X36" s="375" t="n">
        <v>20</v>
      </c>
      <c r="Y36" s="18" t="n">
        <v>0.049</v>
      </c>
      <c r="Z36" s="548">
        <f>IF(Y36&gt;0.05,2,IF(Y36&gt;0,1,IF(Y36=0,-1,IF(Y36&lt;0,-2))))</f>
        <v/>
      </c>
      <c r="AA36" s="554" t="n">
        <v>45656</v>
      </c>
      <c r="AB36" s="548" t="n">
        <v>224.35</v>
      </c>
      <c r="AC36" s="548">
        <f>I36</f>
        <v/>
      </c>
      <c r="AD36" s="18">
        <f>(AC36-AB36)/AB36</f>
        <v/>
      </c>
      <c r="AE36" s="548">
        <f>IF(AD36&gt;0.05,4,IF(AD36&gt;0,2,IF(AD36&lt;-0.05,-2,IF(AD36&lt;0.1,-4))))</f>
        <v/>
      </c>
      <c r="AF36" s="225" t="n">
        <v>-3</v>
      </c>
      <c r="AG36" s="225">
        <f>IF(AF36&gt;5,-1,IF(AF36&gt;4,0,IF(AF36&gt;3,2,IF(AF36&gt;2,2,IF(AF36&gt;1,2, IF(AF36=0,2,IF(AF36&lt;-5,-2,IF(AF36&lt;4,2,IF(AF36&lt;0,1)))))))))</f>
        <v/>
      </c>
      <c r="AH36" s="31" t="n">
        <v>-25</v>
      </c>
      <c r="AI36" s="548">
        <f>IF(AH36&gt;40,6,IF(AH36&gt;30,5,IF(AH36&gt;20,5,IF(AH36&gt;10,4,IF(AH36&gt;0,4,IF(AH36=0,3,IF(AH36&lt;-40,-4,IF(AH36&lt;-30,-2,IF(AH36&lt;-20,-1,IF(AH36&lt;-10,0,IF(AH36&lt;0,0)))))))))))</f>
        <v/>
      </c>
      <c r="AJ36" s="61" t="n">
        <v>9</v>
      </c>
      <c r="AK36" s="548">
        <f>IF(AJ36&lt;10,2.5,IF(AJ36&lt;20,2,IF(AJ36&lt;30,1.5,IF(AJ36&lt;40,1,IF(AJ36&lt;50,0.5,IF(AJ36=50,0,IF(AJ36&gt;90,-2.5,IF(AJ36&gt;80,-2,IF(AJ36&gt;70,-1.5,IF(AJ36&gt;60,-1,IF(AJ36&gt;50,-0.5,0)))))))))))</f>
        <v/>
      </c>
      <c r="AL36" s="61" t="n">
        <v>0.06</v>
      </c>
      <c r="AM36" s="225">
        <f>IF(AL36=1,10,IF(AL36&gt;0.9,8,IF(AL36&gt;0.8,6,IF(AL36&gt;0.7,4,IF(AL36&gt;0.6,2,IF(AL36&gt;0.5,0,IF(AL36&gt;0.4,-1,IF(AL36&gt;0.3,-2,IF(AL36&gt;0.2,-4,IF(AL36&gt;0.1,-8,IF(AL36&gt;0,-9,IF(AL36=0,-10))))))))))))</f>
        <v/>
      </c>
      <c r="AN36" s="18" t="n">
        <v>0.001</v>
      </c>
      <c r="AP36" s="22">
        <f>AM36+AK36+AI36+AG36+AE36+Z36+Q36+O36+M36+K36+S36</f>
        <v/>
      </c>
      <c r="AQ36" s="53" t="inlineStr">
        <is>
          <t>Consumer Discretionary</t>
        </is>
      </c>
      <c r="AU36" s="268" t="inlineStr">
        <is>
          <t>Consumer Discret.</t>
        </is>
      </c>
      <c r="AW36" s="555" t="inlineStr">
        <is>
          <t>AMZN</t>
        </is>
      </c>
      <c r="AX36" s="555" t="inlineStr">
        <is>
          <t>TSLA</t>
        </is>
      </c>
      <c r="AY36" s="555" t="inlineStr">
        <is>
          <t>HD</t>
        </is>
      </c>
      <c r="AZ36" s="555" t="inlineStr">
        <is>
          <t>MCD</t>
        </is>
      </c>
      <c r="BA36" s="555" t="inlineStr">
        <is>
          <t>LOW</t>
        </is>
      </c>
      <c r="BB36" s="555" t="inlineStr">
        <is>
          <t>TJX</t>
        </is>
      </c>
      <c r="BC36" s="555" t="inlineStr">
        <is>
          <t>BKNG</t>
        </is>
      </c>
      <c r="BD36" s="555" t="inlineStr">
        <is>
          <t>SBUX</t>
        </is>
      </c>
      <c r="BE36" s="555" t="inlineStr">
        <is>
          <t>NKE</t>
        </is>
      </c>
      <c r="BF36" s="555" t="inlineStr">
        <is>
          <t>CMG</t>
        </is>
      </c>
      <c r="BG36" s="23" t="n"/>
      <c r="BH36" s="548">
        <f>C36</f>
        <v/>
      </c>
      <c r="BI36" s="22">
        <f>AP36</f>
        <v/>
      </c>
      <c r="BJ36" s="553" t="inlineStr">
        <is>
          <t>NKE, CVNA,LRN</t>
        </is>
      </c>
    </row>
    <row r="37" ht="15" customHeight="1" s="545">
      <c r="A37" s="257" t="n"/>
      <c r="B37" s="547" t="inlineStr">
        <is>
          <t>XLP</t>
        </is>
      </c>
      <c r="C37" s="31">
        <f>RANK(AP37,AP$7:AP$42,0)</f>
        <v/>
      </c>
      <c r="D37" s="505">
        <f>AP37</f>
        <v/>
      </c>
      <c r="E37" t="inlineStr">
        <is>
          <t>Consumer Staples Select Sector SPDR Fund</t>
        </is>
      </c>
      <c r="I37" s="264" t="n">
        <v>77.90000000000001</v>
      </c>
      <c r="J37" s="548" t="inlineStr">
        <is>
          <t>˄</t>
        </is>
      </c>
      <c r="K37" s="548">
        <f>IF(J37=$AH$1,4,IF(J37=$AN$1,0,IF(J37=$AO$1,-5)))</f>
        <v/>
      </c>
      <c r="L37" s="548" t="inlineStr">
        <is>
          <t>˄</t>
        </is>
      </c>
      <c r="M37" s="548">
        <f>IF(L37=$AH$1,3,IF(L37=$AN$1,0,IF(L37=$AO$1,-2.5)))</f>
        <v/>
      </c>
      <c r="N37" s="548">
        <f>$AO$1</f>
        <v/>
      </c>
      <c r="O37" s="548">
        <f>IF(N37=$AH$1,2,IF(N37=$AN$1,1,IF(N37=$AO$1,0)))</f>
        <v/>
      </c>
      <c r="P37" s="178" t="inlineStr">
        <is>
          <t>V Bearish</t>
        </is>
      </c>
      <c r="Q37" s="548">
        <f>IF(P37=$Q$1,20,IF(P37=$Y$1,18,IF(P37=$AA$1,14,IF(P37=$AB$1,10,IF(P37=$AC$1,5,IF(P37=$AD$1,0,IF(P37=$AE$1,-5)))))))</f>
        <v/>
      </c>
      <c r="R37" s="370">
        <f>(((V37*10)+(W37*5)+(X37*0))/(V37+W37+X37))/10</f>
        <v/>
      </c>
      <c r="S37" s="31">
        <f>IF(R37&gt;0.9,20,IF(R37&gt;0.85,19,IF(R37&gt;0.8,18,IF(R37&gt;0.75,16,IF(R37&gt;0.7,14,IF(R37&gt;0.65,12,IF(R37&gt;0.6,10,IF(R37&gt;0.5,8,IF(R37&gt;0.4,6,IF(R37&gt;0.3,4,IF(R37&gt;0.2,2,IF(R37&gt;0.1,1,IF(R37&gt;0,1,0)))))))))))))</f>
        <v/>
      </c>
      <c r="T37" s="31" t="n">
        <v>79</v>
      </c>
      <c r="U37" s="31" t="n"/>
      <c r="V37" s="373" t="n">
        <v>1</v>
      </c>
      <c r="W37" s="374" t="n">
        <v>13</v>
      </c>
      <c r="X37" s="375" t="n">
        <v>23</v>
      </c>
      <c r="Y37" s="18" t="n">
        <v>-0.039</v>
      </c>
      <c r="Z37" s="548">
        <f>IF(Y37&gt;0.05,2,IF(Y37&gt;0,1,IF(Y37=0,-1,IF(Y37&lt;0,-2))))</f>
        <v/>
      </c>
      <c r="AA37" s="554" t="n">
        <v>45656</v>
      </c>
      <c r="AB37" s="548" t="n">
        <v>78.61</v>
      </c>
      <c r="AC37" s="548">
        <f>I37</f>
        <v/>
      </c>
      <c r="AD37" s="18">
        <f>(AC37-AB37)/AB37</f>
        <v/>
      </c>
      <c r="AE37" s="548">
        <f>IF(AD37&gt;0.05,4,IF(AD37&gt;0,2,IF(AD37&lt;-0.05,-2,IF(AD37&lt;0.1,-4))))</f>
        <v/>
      </c>
      <c r="AF37" s="225" t="n">
        <v>0</v>
      </c>
      <c r="AG37" s="225">
        <f>IF(AF37&gt;5,-1,IF(AF37&gt;4,0,IF(AF37&gt;3,2,IF(AF37&gt;2,2,IF(AF37&gt;1,2, IF(AF37=0,2,IF(AF37&lt;-5,-2,IF(AF37&lt;4,2,IF(AF37&lt;0,1)))))))))</f>
        <v/>
      </c>
      <c r="AH37" s="31" t="n">
        <v>-6</v>
      </c>
      <c r="AI37" s="548">
        <f>IF(AH37&gt;40,6,IF(AH37&gt;30,5,IF(AH37&gt;20,5,IF(AH37&gt;10,4,IF(AH37&gt;0,4,IF(AH37=0,3,IF(AH37&lt;-40,-4,IF(AH37&lt;-30,-2,IF(AH37&lt;-20,-1,IF(AH37&lt;-10,0,IF(AH37&lt;0,0)))))))))))</f>
        <v/>
      </c>
      <c r="AJ37" s="61" t="n">
        <v>84</v>
      </c>
      <c r="AK37" s="548">
        <f>IF(AJ37&lt;10,2.5,IF(AJ37&lt;20,2,IF(AJ37&lt;30,1.5,IF(AJ37&lt;40,1,IF(AJ37&lt;50,0.5,IF(AJ37=50,0,IF(AJ37&gt;90,-2.5,IF(AJ37&gt;80,-2,IF(AJ37&gt;70,-1.5,IF(AJ37&gt;60,-1,IF(AJ37&gt;50,-0.5,0)))))))))))</f>
        <v/>
      </c>
      <c r="AL37" s="61" t="n">
        <v>0.24</v>
      </c>
      <c r="AM37" s="225">
        <f>IF(AL37=1,10,IF(AL37&gt;0.9,8,IF(AL37&gt;0.8,6,IF(AL37&gt;0.7,4,IF(AL37&gt;0.6,2,IF(AL37&gt;0.5,0,IF(AL37&gt;0.4,-1,IF(AL37&gt;0.3,-2,IF(AL37&gt;0.2,-4,IF(AL37&gt;0.1,-8,IF(AL37&gt;0,-9,IF(AL37=0,-10))))))))))))</f>
        <v/>
      </c>
      <c r="AN37" s="18" t="n">
        <v>0.001</v>
      </c>
      <c r="AP37" s="22">
        <f>AM37+AK37+AI37+AG37+AE37+Z37+Q37+O37+M37+K37+S37</f>
        <v/>
      </c>
      <c r="AQ37" t="inlineStr">
        <is>
          <t>Food &amp; Staples Retail</t>
        </is>
      </c>
      <c r="AU37" s="268" t="inlineStr">
        <is>
          <t>Consumer Staples</t>
        </is>
      </c>
      <c r="AW37" s="555" t="inlineStr">
        <is>
          <t>PG</t>
        </is>
      </c>
      <c r="AX37" s="555" t="inlineStr">
        <is>
          <t>COST</t>
        </is>
      </c>
      <c r="AY37" s="555" t="inlineStr">
        <is>
          <t>WMT</t>
        </is>
      </c>
      <c r="AZ37" s="555" t="inlineStr">
        <is>
          <t>KO</t>
        </is>
      </c>
      <c r="BA37" s="555" t="inlineStr">
        <is>
          <t>PM</t>
        </is>
      </c>
      <c r="BB37" s="555" t="inlineStr">
        <is>
          <t>PEP</t>
        </is>
      </c>
      <c r="BC37" s="555" t="inlineStr">
        <is>
          <t>MDLZ</t>
        </is>
      </c>
      <c r="BD37" s="555" t="inlineStr">
        <is>
          <t>MO</t>
        </is>
      </c>
      <c r="BE37" s="555" t="inlineStr">
        <is>
          <t>CL</t>
        </is>
      </c>
      <c r="BF37" s="555" t="inlineStr">
        <is>
          <t>TGT</t>
        </is>
      </c>
      <c r="BG37" s="23" t="n"/>
      <c r="BH37" s="548">
        <f>C37</f>
        <v/>
      </c>
      <c r="BI37" s="22">
        <f>AP37</f>
        <v/>
      </c>
      <c r="BJ37" s="249" t="inlineStr">
        <is>
          <t>COST,PM,COTY,WMT,HSY</t>
        </is>
      </c>
    </row>
    <row r="38" ht="15" customHeight="1" s="545">
      <c r="A38" s="257" t="n"/>
      <c r="B38" s="547" t="inlineStr">
        <is>
          <t>XHB</t>
        </is>
      </c>
      <c r="C38" s="31">
        <f>RANK(AP38,AP$7:AP$42,0)</f>
        <v/>
      </c>
      <c r="D38" s="505">
        <f>AP38</f>
        <v/>
      </c>
      <c r="E38" t="inlineStr">
        <is>
          <t>SPDR S&amp;P Homebuilders ETF</t>
        </is>
      </c>
      <c r="I38" s="264" t="n">
        <v>104.14</v>
      </c>
      <c r="J38" s="548" t="inlineStr">
        <is>
          <t>˄</t>
        </is>
      </c>
      <c r="K38" s="548">
        <f>IF(J38=$AH$1,4,IF(J38=$AN$1,0,IF(J38=$AO$1,-5)))</f>
        <v/>
      </c>
      <c r="L38" s="548">
        <f>$AO$1</f>
        <v/>
      </c>
      <c r="M38" s="548">
        <f>IF(L38=$AH$1,3,IF(L38=$AN$1,0,IF(L38=$AO$1,-2.5)))</f>
        <v/>
      </c>
      <c r="N38" s="548">
        <f>$AO$1</f>
        <v/>
      </c>
      <c r="O38" s="548">
        <f>IF(N38=$AH$1,2,IF(N38=$AN$1,1,IF(N38=$AO$1,0)))</f>
        <v/>
      </c>
      <c r="P38" s="240" t="inlineStr">
        <is>
          <t>Bearish</t>
        </is>
      </c>
      <c r="Q38" s="548">
        <f>IF(P38=$Q$1,20,IF(P38=$Y$1,18,IF(P38=$AA$1,14,IF(P38=$AB$1,10,IF(P38=$AC$1,5,IF(P38=$AD$1,0,IF(P38=$AE$1,-5)))))))</f>
        <v/>
      </c>
      <c r="R38" s="370">
        <f>(((V38*10)+(W38*5)+(X38*0))/(V38+W38+X38))/10</f>
        <v/>
      </c>
      <c r="S38" s="31">
        <f>IF(R38&gt;0.9,20,IF(R38&gt;0.85,19,IF(R38&gt;0.8,18,IF(R38&gt;0.75,16,IF(R38&gt;0.7,14,IF(R38&gt;0.65,12,IF(R38&gt;0.6,10,IF(R38&gt;0.5,8,IF(R38&gt;0.4,6,IF(R38&gt;0.3,4,IF(R38&gt;0.2,2,IF(R38&gt;0.1,1,IF(R38&gt;0,1,0)))))))))))))</f>
        <v/>
      </c>
      <c r="T38" s="31" t="n">
        <v>107</v>
      </c>
      <c r="U38" s="31" t="n"/>
      <c r="V38" s="373" t="n">
        <v>4</v>
      </c>
      <c r="W38" s="374" t="n">
        <v>19</v>
      </c>
      <c r="X38" s="375" t="n">
        <v>12</v>
      </c>
      <c r="Y38" s="18" t="n">
        <v>-0.117</v>
      </c>
      <c r="Z38" s="548">
        <f>IF(Y38&gt;0.05,2,IF(Y38&gt;0,1,IF(Y38=0,-1,IF(Y38&lt;0,-2))))</f>
        <v/>
      </c>
      <c r="AA38" s="554" t="n">
        <v>45656</v>
      </c>
      <c r="AB38" s="548" t="n">
        <v>104.5</v>
      </c>
      <c r="AC38" s="548">
        <f>I38</f>
        <v/>
      </c>
      <c r="AD38" s="5">
        <f>(AC38-AB38)/AB38</f>
        <v/>
      </c>
      <c r="AE38" s="548">
        <f>IF(AD38&gt;0.05,4,IF(AD38&gt;0,2,IF(AD38&lt;-0.05,-2,IF(AD38&lt;0.1,-4))))</f>
        <v/>
      </c>
      <c r="AF38" s="225" t="n">
        <v>-1</v>
      </c>
      <c r="AG38" s="225">
        <f>IF(AF38&gt;5,-1,IF(AF38&gt;4,0,IF(AF38&gt;3,2,IF(AF38&gt;2,2,IF(AF38&gt;1,2, IF(AF38=0,2,IF(AF38&lt;-5,-2,IF(AF38&lt;4,2,IF(AF38&lt;0,1)))))))))</f>
        <v/>
      </c>
      <c r="AH38" s="31" t="n">
        <v>-28</v>
      </c>
      <c r="AI38" s="548">
        <f>IF(AH38&gt;40,6,IF(AH38&gt;30,5,IF(AH38&gt;20,5,IF(AH38&gt;10,4,IF(AH38&gt;0,4,IF(AH38=0,3,IF(AH38&lt;-40,-4,IF(AH38&lt;-30,-2,IF(AH38&lt;-20,-1,IF(AH38&lt;-10,0,IF(AH38&lt;0,0)))))))))))</f>
        <v/>
      </c>
      <c r="AJ38" s="61" t="n">
        <v>28</v>
      </c>
      <c r="AK38" s="548">
        <f>IF(AJ38&lt;10,2.5,IF(AJ38&lt;20,2,IF(AJ38&lt;30,1.5,IF(AJ38&lt;40,1,IF(AJ38&lt;50,0.5,IF(AJ38=50,0,IF(AJ38&gt;90,-2.5,IF(AJ38&gt;80,-2,IF(AJ38&gt;70,-1.5,IF(AJ38&gt;60,-1,IF(AJ38&gt;50,-0.5,0)))))))))))</f>
        <v/>
      </c>
      <c r="AL38" s="61" t="n">
        <v>0.13</v>
      </c>
      <c r="AM38" s="225">
        <f>IF(AL38=1,10,IF(AL38&gt;0.9,8,IF(AL38&gt;0.8,6,IF(AL38&gt;0.7,4,IF(AL38&gt;0.6,2,IF(AL38&gt;0.5,0,IF(AL38&gt;0.4,-1,IF(AL38&gt;0.3,-2,IF(AL38&gt;0.2,-4,IF(AL38&gt;0.1,-8,IF(AL38&gt;0,-9,IF(AL38=0,-10))))))))))))</f>
        <v/>
      </c>
      <c r="AN38" s="18" t="n">
        <v>0.0035</v>
      </c>
      <c r="AP38" s="22">
        <f>AM38+AK38+AI38+AG38+AE38+Z38+Q38+O38+M38+K38+S38</f>
        <v/>
      </c>
      <c r="AQ38" s="53" t="inlineStr">
        <is>
          <t>Homebuilding</t>
        </is>
      </c>
      <c r="AU38" s="268" t="inlineStr">
        <is>
          <t>Consumer Discret.</t>
        </is>
      </c>
      <c r="AW38" s="379" t="inlineStr">
        <is>
          <t>IBP/B</t>
        </is>
      </c>
      <c r="AX38" s="379" t="inlineStr">
        <is>
          <t>BLD/C</t>
        </is>
      </c>
      <c r="AY38" s="376" t="inlineStr">
        <is>
          <t>DHI/C</t>
        </is>
      </c>
      <c r="AZ38" s="369" t="inlineStr">
        <is>
          <t>SGI/A</t>
        </is>
      </c>
      <c r="BA38" s="376" t="inlineStr">
        <is>
          <t>PHM/C</t>
        </is>
      </c>
      <c r="BB38" s="376" t="inlineStr">
        <is>
          <t>TOL/D</t>
        </is>
      </c>
      <c r="BC38" s="376" t="inlineStr">
        <is>
          <t>ALLE/B</t>
        </is>
      </c>
      <c r="BD38" s="376" t="inlineStr">
        <is>
          <t>WMS/D</t>
        </is>
      </c>
      <c r="BE38" s="379" t="inlineStr">
        <is>
          <t>BLDR/D</t>
        </is>
      </c>
      <c r="BF38" s="379" t="inlineStr">
        <is>
          <t>WSM/B</t>
        </is>
      </c>
      <c r="BG38" s="23" t="n"/>
      <c r="BH38" s="548">
        <f>C38</f>
        <v/>
      </c>
      <c r="BI38" s="22">
        <f>AP38</f>
        <v/>
      </c>
      <c r="BJ38" s="553" t="inlineStr">
        <is>
          <t>PHM, DHI, BLDR, LEN,HD</t>
        </is>
      </c>
    </row>
    <row r="39" ht="16" customHeight="1" s="545">
      <c r="A39" s="257" t="n"/>
      <c r="B39" s="547" t="inlineStr">
        <is>
          <t>KCE</t>
        </is>
      </c>
      <c r="C39" s="31">
        <f>RANK(AP39,AP$7:AP$42,0)</f>
        <v/>
      </c>
      <c r="D39" s="505">
        <f>AP39</f>
        <v/>
      </c>
      <c r="E39" t="inlineStr">
        <is>
          <t>SPDR S&amp;P Capital Markets Fund</t>
        </is>
      </c>
      <c r="I39" s="264" t="n">
        <v>140.15</v>
      </c>
      <c r="J39" s="548">
        <f>$AO$1</f>
        <v/>
      </c>
      <c r="K39" s="548">
        <f>IF(J39=$AH$1,4,IF(J39=$AN$1,0,IF(J39=$AO$1,-5)))</f>
        <v/>
      </c>
      <c r="L39" s="548">
        <f>$AO$1</f>
        <v/>
      </c>
      <c r="M39" s="548">
        <f>IF(L39=$AH$1,3,IF(L39=$AN$1,0,IF(L39=$AO$1,-2.5)))</f>
        <v/>
      </c>
      <c r="N39" s="548">
        <f>$AO$1</f>
        <v/>
      </c>
      <c r="O39" s="548">
        <f>IF(N39=$AH$1,2,IF(N39=$AN$1,1,IF(N39=$AO$1,0)))</f>
        <v/>
      </c>
      <c r="P39" s="240" t="inlineStr">
        <is>
          <t>Bearish</t>
        </is>
      </c>
      <c r="Q39" s="548">
        <f>IF(P39=$Q$1,20,IF(P39=$Y$1,18,IF(P39=$AA$1,14,IF(P39=$AB$1,10,IF(P39=$AC$1,5,IF(P39=$AD$1,0,IF(P39=$AE$1,-5)))))))</f>
        <v/>
      </c>
      <c r="R39" s="370">
        <f>(((V39*10)+(W39*5)+(X39*0))/(V39+W39+X39))/10</f>
        <v/>
      </c>
      <c r="S39" s="31">
        <f>IF(R39&gt;0.9,20,IF(R39&gt;0.85,19,IF(R39&gt;0.8,18,IF(R39&gt;0.75,16,IF(R39&gt;0.7,14,IF(R39&gt;0.65,12,IF(R39&gt;0.6,10,IF(R39&gt;0.5,8,IF(R39&gt;0.4,6,IF(R39&gt;0.3,4,IF(R39&gt;0.2,2,IF(R39&gt;0.1,1,IF(R39&gt;0,1,0)))))))))))))</f>
        <v/>
      </c>
      <c r="T39" s="31" t="n">
        <v>153</v>
      </c>
      <c r="U39" s="31" t="n"/>
      <c r="V39" s="373" t="n">
        <v>4</v>
      </c>
      <c r="W39" s="374" t="n">
        <v>48</v>
      </c>
      <c r="X39" s="375" t="n">
        <v>13</v>
      </c>
      <c r="Y39" s="18" t="n">
        <v>-0.039</v>
      </c>
      <c r="Z39" s="548">
        <f>IF(Y39&gt;0.05,2,IF(Y39&gt;0,1,IF(Y39=0,-1,IF(Y39&lt;0,-2))))</f>
        <v/>
      </c>
      <c r="AA39" s="554" t="n">
        <v>45656</v>
      </c>
      <c r="AB39" s="548" t="n">
        <v>137.7</v>
      </c>
      <c r="AC39" s="548">
        <f>I39</f>
        <v/>
      </c>
      <c r="AD39" s="18">
        <f>(AC39-AB39)/AB39</f>
        <v/>
      </c>
      <c r="AE39" s="548">
        <f>IF(AD39&gt;0.05,4,IF(AD39&gt;0,2,IF(AD39&lt;-0.05,-2,IF(AD39&lt;0.1,-4))))</f>
        <v/>
      </c>
      <c r="AF39" s="225" t="n">
        <v>-3.5</v>
      </c>
      <c r="AG39" s="225">
        <f>IF(AF39&gt;5,-1,IF(AF39&gt;4,0,IF(AF39&gt;3,2,IF(AF39&gt;2,2,IF(AF39&gt;1,2, IF(AF39=0,2,IF(AF39&lt;-5,-2,IF(AF39&lt;4,2,IF(AF39&lt;0,1)))))))))</f>
        <v/>
      </c>
      <c r="AH39" s="31" t="n">
        <v>-10</v>
      </c>
      <c r="AI39" s="548">
        <f>IF(AH39&gt;40,6,IF(AH39&gt;30,5,IF(AH39&gt;20,5,IF(AH39&gt;10,4,IF(AH39&gt;0,4,IF(AH39=0,3,IF(AH39&lt;-40,-4,IF(AH39&lt;-30,-2,IF(AH39&lt;-20,-1,IF(AH39&lt;-10,0,IF(AH39&lt;0,0)))))))))))</f>
        <v/>
      </c>
      <c r="AJ39" s="61" t="n">
        <v>25</v>
      </c>
      <c r="AK39" s="548">
        <f>IF(AJ39&lt;10,2.5,IF(AJ39&lt;20,2,IF(AJ39&lt;30,1.5,IF(AJ39&lt;40,1,IF(AJ39&lt;50,0.5,IF(AJ39=50,0,IF(AJ39&gt;90,-2.5,IF(AJ39&gt;80,-2,IF(AJ39&gt;70,-1.5,IF(AJ39&gt;60,-1,IF(AJ39&gt;50,-0.5,0)))))))))))</f>
        <v/>
      </c>
      <c r="AL39" s="61" t="n">
        <v>0.06</v>
      </c>
      <c r="AM39" s="225">
        <f>IF(AL39=1,10,IF(AL39&gt;0.9,8,IF(AL39&gt;0.8,6,IF(AL39&gt;0.7,4,IF(AL39&gt;0.6,2,IF(AL39&gt;0.5,0,IF(AL39&gt;0.4,-1,IF(AL39&gt;0.3,-2,IF(AL39&gt;0.2,-4,IF(AL39&gt;0.1,-8,IF(AL39&gt;0,-9,IF(AL39=0,-10))))))))))))</f>
        <v/>
      </c>
      <c r="AN39" s="18" t="n">
        <v>0.0035</v>
      </c>
      <c r="AP39" s="22">
        <f>AM39+AK39+AI39+AG39+AE39+Z39+Q39+O39+M39+K39+S39</f>
        <v/>
      </c>
      <c r="AQ39" s="53" t="inlineStr">
        <is>
          <t>Capital Markets</t>
        </is>
      </c>
      <c r="AU39" s="268" t="inlineStr">
        <is>
          <t>Industrails</t>
        </is>
      </c>
      <c r="AW39" s="376" t="inlineStr">
        <is>
          <t>HOOD/A</t>
        </is>
      </c>
      <c r="AX39" s="376" t="inlineStr">
        <is>
          <t>COIN/C</t>
        </is>
      </c>
      <c r="AY39" s="369" t="inlineStr">
        <is>
          <t>DFIN/C</t>
        </is>
      </c>
      <c r="AZ39" s="369" t="inlineStr">
        <is>
          <t>IBKR/A</t>
        </is>
      </c>
      <c r="BA39" s="369" t="inlineStr">
        <is>
          <t>LPLA/A</t>
        </is>
      </c>
      <c r="BB39" s="379" t="inlineStr">
        <is>
          <t>DBRG/D</t>
        </is>
      </c>
      <c r="BC39" s="369" t="inlineStr">
        <is>
          <t>SCHW/B</t>
        </is>
      </c>
      <c r="BD39" s="369" t="inlineStr">
        <is>
          <t>EVR/B</t>
        </is>
      </c>
      <c r="BE39" s="369" t="inlineStr">
        <is>
          <t>SNEX/A</t>
        </is>
      </c>
      <c r="BF39" s="369" t="inlineStr">
        <is>
          <t>SEIC/B</t>
        </is>
      </c>
      <c r="BG39" s="23" t="n"/>
      <c r="BH39" s="548">
        <f>C39</f>
        <v/>
      </c>
      <c r="BI39" s="22">
        <f>AP39</f>
        <v/>
      </c>
      <c r="BJ39" s="553" t="inlineStr">
        <is>
          <t>EVR,COIN,CRCL</t>
        </is>
      </c>
    </row>
    <row r="40" ht="16" customHeight="1" s="545">
      <c r="A40" s="257" t="n"/>
      <c r="B40" s="547" t="inlineStr">
        <is>
          <t>XSW</t>
        </is>
      </c>
      <c r="C40" s="31">
        <f>RANK(AP40,AP$7:AP$42,0)</f>
        <v/>
      </c>
      <c r="D40" s="505">
        <f>AP40</f>
        <v/>
      </c>
      <c r="E40" t="inlineStr">
        <is>
          <t>SPDR S&amp;P Software &amp; Services Fund</t>
        </is>
      </c>
      <c r="I40" s="264" t="n">
        <v>178.44</v>
      </c>
      <c r="J40" s="548">
        <f>$AO$1</f>
        <v/>
      </c>
      <c r="K40" s="548">
        <f>IF(J40=$AH$1,4,IF(J40=$AN$1,0,IF(J40=$AO$1,-5)))</f>
        <v/>
      </c>
      <c r="L40" s="548">
        <f>$AO$1</f>
        <v/>
      </c>
      <c r="M40" s="548">
        <f>IF(L40=$AH$1,3,IF(L40=$AN$1,0,IF(L40=$AO$1,-2.5)))</f>
        <v/>
      </c>
      <c r="N40" s="548">
        <f>$AO$1</f>
        <v/>
      </c>
      <c r="O40" s="548">
        <f>IF(N40=$AH$1,2,IF(N40=$AN$1,1,IF(N40=$AO$1,0)))</f>
        <v/>
      </c>
      <c r="P40" s="240" t="inlineStr">
        <is>
          <t>Bearish</t>
        </is>
      </c>
      <c r="Q40" s="548">
        <f>IF(P40=$Q$1,20,IF(P40=$Y$1,18,IF(P40=$AA$1,14,IF(P40=$AB$1,10,IF(P40=$AC$1,5,IF(P40=$AD$1,0,IF(P40=$AE$1,-5)))))))</f>
        <v/>
      </c>
      <c r="R40" s="370">
        <f>(((V40*10)+(W40*5)+(X40*0))/(V40+W40+X40))/10</f>
        <v/>
      </c>
      <c r="S40" s="31">
        <f>IF(R40&gt;0.9,20,IF(R40&gt;0.85,19,IF(R40&gt;0.8,18,IF(R40&gt;0.75,16,IF(R40&gt;0.7,14,IF(R40&gt;0.65,12,IF(R40&gt;0.6,10,IF(R40&gt;0.5,8,IF(R40&gt;0.4,6,IF(R40&gt;0.3,4,IF(R40&gt;0.2,2,IF(R40&gt;0.1,1,IF(R40&gt;0,1,0)))))))))))))</f>
        <v/>
      </c>
      <c r="T40" s="31" t="n">
        <v>196</v>
      </c>
      <c r="U40" s="31" t="n"/>
      <c r="V40" s="373" t="n">
        <v>12</v>
      </c>
      <c r="W40" s="374" t="n">
        <v>87</v>
      </c>
      <c r="X40" s="375" t="n">
        <v>35</v>
      </c>
      <c r="Y40" s="18" t="n">
        <v>-0.06</v>
      </c>
      <c r="Z40" s="548">
        <f>IF(Y40&gt;0.05,2,IF(Y40&gt;0,1,IF(Y40=0,-1,IF(Y40&lt;0,-2))))</f>
        <v/>
      </c>
      <c r="AA40" s="554" t="n">
        <v>45656</v>
      </c>
      <c r="AB40" s="548" t="n">
        <v>188.96</v>
      </c>
      <c r="AC40" s="548">
        <f>I40</f>
        <v/>
      </c>
      <c r="AD40" s="18">
        <f>(AC40-AB40)/AB40</f>
        <v/>
      </c>
      <c r="AE40" s="548">
        <f>IF(AD40&gt;0.05,4,IF(AD40&gt;0,2,IF(AD40&lt;-0.05,-2,IF(AD40&lt;0.1,-4))))</f>
        <v/>
      </c>
      <c r="AF40" s="225" t="n">
        <v>-4</v>
      </c>
      <c r="AG40" s="225">
        <f>IF(AF40&gt;5,-1,IF(AF40&gt;4,0,IF(AF40&gt;3,2,IF(AF40&gt;2,2,IF(AF40&gt;1,2, IF(AF40=0,2,IF(AF40&lt;-5,-2,IF(AF40&lt;4,2,IF(AF40&lt;0,1)))))))))</f>
        <v/>
      </c>
      <c r="AH40" s="31" t="n">
        <v>-2</v>
      </c>
      <c r="AI40" s="548">
        <f>IF(AH40&gt;40,6,IF(AH40&gt;30,5,IF(AH40&gt;20,5,IF(AH40&gt;10,4,IF(AH40&gt;0,4,IF(AH40=0,3,IF(AH40&lt;-40,-4,IF(AH40&lt;-30,-2,IF(AH40&lt;-20,-1,IF(AH40&lt;-10,0,IF(AH40&lt;0,0)))))))))))</f>
        <v/>
      </c>
      <c r="AJ40" s="61" t="n">
        <v>9</v>
      </c>
      <c r="AK40" s="548">
        <f>IF(AJ40&lt;10,2.5,IF(AJ40&lt;20,2,IF(AJ40&lt;30,1.5,IF(AJ40&lt;40,1,IF(AJ40&lt;50,0.5,IF(AJ40=50,0,IF(AJ40&gt;90,-2.5,IF(AJ40&gt;80,-2,IF(AJ40&gt;70,-1.5,IF(AJ40&gt;60,-1,IF(AJ40&gt;50,-0.5,0)))))))))))</f>
        <v/>
      </c>
      <c r="AL40" s="61" t="n">
        <v>0.03</v>
      </c>
      <c r="AM40" s="225">
        <f>IF(AL40=1,10,IF(AL40&gt;0.9,8,IF(AL40&gt;0.8,6,IF(AL40&gt;0.7,4,IF(AL40&gt;0.6,2,IF(AL40&gt;0.5,0,IF(AL40&gt;0.4,-1,IF(AL40&gt;0.3,-2,IF(AL40&gt;0.2,-4,IF(AL40&gt;0.1,-8,IF(AL40&gt;0,-9,IF(AL40=0,-10))))))))))))</f>
        <v/>
      </c>
      <c r="AN40" s="18" t="n">
        <v>0.0035</v>
      </c>
      <c r="AP40" s="22">
        <f>AM40+AK40+AI40+AG40+AE40+Z40+Q40+O40+M40+K40+S40</f>
        <v/>
      </c>
      <c r="AQ40" s="53" t="inlineStr">
        <is>
          <t>Software &amp; Services</t>
        </is>
      </c>
      <c r="AU40" s="268" t="inlineStr">
        <is>
          <t>IT</t>
        </is>
      </c>
      <c r="AW40" s="555" t="inlineStr">
        <is>
          <t>MSTR</t>
        </is>
      </c>
      <c r="AX40" s="555" t="inlineStr">
        <is>
          <t>PLTR</t>
        </is>
      </c>
      <c r="AY40" s="555" t="inlineStr">
        <is>
          <t>PEGA</t>
        </is>
      </c>
      <c r="AZ40" s="555" t="inlineStr">
        <is>
          <t>CDNS</t>
        </is>
      </c>
      <c r="BA40" s="555" t="inlineStr">
        <is>
          <t>QUBT</t>
        </is>
      </c>
      <c r="BB40" s="555" t="inlineStr">
        <is>
          <t>CRWD</t>
        </is>
      </c>
      <c r="BC40" s="555" t="inlineStr">
        <is>
          <t>RBRK</t>
        </is>
      </c>
      <c r="BD40" s="555" t="inlineStr">
        <is>
          <t>NN</t>
        </is>
      </c>
      <c r="BE40" s="555" t="inlineStr">
        <is>
          <t>ASAN</t>
        </is>
      </c>
      <c r="BF40" s="368" t="inlineStr">
        <is>
          <t>QBTS</t>
        </is>
      </c>
      <c r="BG40" s="23" t="n"/>
      <c r="BH40" s="548">
        <f>C40</f>
        <v/>
      </c>
      <c r="BI40" s="22">
        <f>AP40</f>
        <v/>
      </c>
      <c r="BJ40" s="249" t="inlineStr">
        <is>
          <t>FFIV,NOW,PLTR,ZM,INOD,AI, BBAI, U,GENI, BLZE,PATH,MU,QBTS.TTD, AKAM,CRM,CRWD,CDNS,CAN,HUBS</t>
        </is>
      </c>
    </row>
    <row r="41" ht="16" customHeight="1" s="545">
      <c r="A41" s="257" t="n"/>
      <c r="B41" s="547" t="inlineStr">
        <is>
          <t>XTN</t>
        </is>
      </c>
      <c r="C41" s="31">
        <f>RANK(AP41,AP$7:AP$42,0)</f>
        <v/>
      </c>
      <c r="D41" s="505">
        <f>AP41</f>
        <v/>
      </c>
      <c r="E41" t="inlineStr">
        <is>
          <t>iShares US Transportation ETF</t>
        </is>
      </c>
      <c r="I41" s="264" t="n">
        <v>82.2</v>
      </c>
      <c r="J41" s="548">
        <f>$AO$1</f>
        <v/>
      </c>
      <c r="K41" s="548">
        <f>IF(J41=$AH$1,4,IF(J41=$AN$1,0,IF(J41=$AO$1,-5)))</f>
        <v/>
      </c>
      <c r="L41" s="548">
        <f>$AO$1</f>
        <v/>
      </c>
      <c r="M41" s="548">
        <f>IF(L41=$AH$1,3,IF(L41=$AN$1,0,IF(L41=$AO$1,-2.5)))</f>
        <v/>
      </c>
      <c r="N41" s="548">
        <f>$AO$1</f>
        <v/>
      </c>
      <c r="O41" s="548">
        <f>IF(N41=$AH$1,2,IF(N41=$AN$1,1,IF(N41=$AO$1,0)))</f>
        <v/>
      </c>
      <c r="P41" s="240" t="inlineStr">
        <is>
          <t>Bearish</t>
        </is>
      </c>
      <c r="Q41" s="548">
        <f>IF(P41=$Q$1,20,IF(P41=$Y$1,18,IF(P41=$AA$1,14,IF(P41=$AB$1,10,IF(P41=$AC$1,5,IF(P41=$AD$1,0,IF(P41=$AE$1,-5)))))))</f>
        <v/>
      </c>
      <c r="R41" s="370">
        <f>(((V41*10)+(W41*5)+(X41*0))/(V41+W41+X41))/10</f>
        <v/>
      </c>
      <c r="S41" s="31">
        <f>IF(R41&gt;0.9,20,IF(R41&gt;0.85,19,IF(R41&gt;0.8,18,IF(R41&gt;0.75,16,IF(R41&gt;0.7,14,IF(R41&gt;0.65,12,IF(R41&gt;0.6,10,IF(R41&gt;0.5,8,IF(R41&gt;0.4,6,IF(R41&gt;0.3,4,IF(R41&gt;0.2,2,IF(R41&gt;0.1,1,IF(R41&gt;0,1,0)))))))))))))</f>
        <v/>
      </c>
      <c r="T41" s="31" t="n">
        <v>84</v>
      </c>
      <c r="U41" s="31" t="n"/>
      <c r="V41" s="373" t="n">
        <v>9</v>
      </c>
      <c r="W41" s="374" t="n">
        <v>16</v>
      </c>
      <c r="X41" s="375" t="n">
        <v>18</v>
      </c>
      <c r="Y41" s="18" t="n">
        <v>-0.101</v>
      </c>
      <c r="Z41" s="548">
        <f>IF(Y41&gt;0.05,2,IF(Y41&gt;0,1,IF(Y41=0,-1,IF(Y41&lt;0,-2))))</f>
        <v/>
      </c>
      <c r="AA41" s="554" t="n">
        <v>45656</v>
      </c>
      <c r="AB41" s="548" t="n">
        <v>212.76</v>
      </c>
      <c r="AC41" s="548">
        <f>I41</f>
        <v/>
      </c>
      <c r="AD41" s="18">
        <f>(AC41-AB41)/AB41</f>
        <v/>
      </c>
      <c r="AE41" s="548">
        <f>IF(AD41&gt;0.05,4,IF(AD41&gt;0,2,IF(AD41&lt;-0.05,-2,IF(AD41&lt;0.1,-4))))</f>
        <v/>
      </c>
      <c r="AF41" s="225" t="n">
        <v>-1.5</v>
      </c>
      <c r="AG41" s="225">
        <f>IF(AF41&gt;5,-1,IF(AF41&gt;4,0,IF(AF41&gt;3,2,IF(AF41&gt;2,2,IF(AF41&gt;1,2, IF(AF41=0,2,IF(AF41&lt;-5,-2,IF(AF41&lt;4,2,IF(AF41&lt;0,1)))))))))</f>
        <v/>
      </c>
      <c r="AH41" s="31" t="n">
        <v>-14</v>
      </c>
      <c r="AI41" s="548">
        <f>IF(AH41&gt;40,6,IF(AH41&gt;30,5,IF(AH41&gt;20,5,IF(AH41&gt;10,4,IF(AH41&gt;0,4,IF(AH41=0,3,IF(AH41&lt;-40,-4,IF(AH41&lt;-30,-2,IF(AH41&lt;-20,-1,IF(AH41&lt;-10,0,IF(AH41&lt;0,0)))))))))))</f>
        <v/>
      </c>
      <c r="AJ41" s="61" t="n">
        <v>22</v>
      </c>
      <c r="AK41" s="548">
        <f>IF(AJ41&lt;10,2.5,IF(AJ41&lt;20,2,IF(AJ41&lt;30,1.5,IF(AJ41&lt;40,1,IF(AJ41&lt;50,0.5,IF(AJ41=50,0,IF(AJ41&gt;90,-2.5,IF(AJ41&gt;80,-2,IF(AJ41&gt;70,-1.5,IF(AJ41&gt;60,-1,IF(AJ41&gt;50,-0.5,0)))))))))))</f>
        <v/>
      </c>
      <c r="AL41" s="61" t="n">
        <v>0.11</v>
      </c>
      <c r="AM41" s="225">
        <f>IF(AL41=1,10,IF(AL41&gt;0.9,8,IF(AL41&gt;0.8,6,IF(AL41&gt;0.7,4,IF(AL41&gt;0.6,2,IF(AL41&gt;0.5,0,IF(AL41&gt;0.4,-1,IF(AL41&gt;0.3,-2,IF(AL41&gt;0.2,-4,IF(AL41&gt;0.1,-8,IF(AL41&gt;0,-9,IF(AL41=0,-10))))))))))))</f>
        <v/>
      </c>
      <c r="AN41" s="18" t="n">
        <v>0.0039</v>
      </c>
      <c r="AP41" s="22">
        <f>AM41+AK41+AI41+AG41+AE41+Z41+Q41+O41+M41+K41+S41</f>
        <v/>
      </c>
      <c r="AQ41" s="53" t="inlineStr">
        <is>
          <t>Transpiration</t>
        </is>
      </c>
      <c r="AU41" s="268" t="inlineStr">
        <is>
          <t>Indisreials</t>
        </is>
      </c>
      <c r="AW41" s="555" t="inlineStr">
        <is>
          <t>CHRW</t>
        </is>
      </c>
      <c r="AX41" s="555" t="inlineStr">
        <is>
          <t>R</t>
        </is>
      </c>
      <c r="AY41" s="555" t="inlineStr">
        <is>
          <t>FDX</t>
        </is>
      </c>
      <c r="AZ41" s="555" t="inlineStr">
        <is>
          <t>NEC</t>
        </is>
      </c>
      <c r="BA41" s="555" t="inlineStr">
        <is>
          <t>MATX</t>
        </is>
      </c>
      <c r="BB41" s="555" t="inlineStr">
        <is>
          <t>UNP</t>
        </is>
      </c>
      <c r="BC41" s="555" t="inlineStr">
        <is>
          <t>KNX</t>
        </is>
      </c>
      <c r="BD41" s="555" t="inlineStr">
        <is>
          <t>ODFL</t>
        </is>
      </c>
      <c r="BE41" s="555" t="inlineStr">
        <is>
          <t>XPO</t>
        </is>
      </c>
      <c r="BF41" s="368" t="inlineStr">
        <is>
          <t>JBHT</t>
        </is>
      </c>
      <c r="BG41" s="23" t="n"/>
      <c r="BH41" s="548">
        <f>C41</f>
        <v/>
      </c>
      <c r="BI41" s="22">
        <f>AP41</f>
        <v/>
      </c>
      <c r="BJ41" s="289" t="n"/>
    </row>
    <row r="42" ht="16" customHeight="1" s="545">
      <c r="A42" s="257" t="n"/>
      <c r="B42" s="547" t="inlineStr">
        <is>
          <t>MILN</t>
        </is>
      </c>
      <c r="C42" s="31">
        <f>RANK(AP42,AP$7:AP$42,0)</f>
        <v/>
      </c>
      <c r="D42" s="505">
        <f>AP42</f>
        <v/>
      </c>
      <c r="E42" t="inlineStr">
        <is>
          <t>Global X Millennials Consumer ETF</t>
        </is>
      </c>
      <c r="I42" s="264" t="n">
        <v>44.73</v>
      </c>
      <c r="J42" s="548">
        <f>$AO$1</f>
        <v/>
      </c>
      <c r="K42" s="548">
        <f>IF(J42=$AH$1,4,IF(J42=$AN$1,0,IF(J42=$AO$1,-5)))</f>
        <v/>
      </c>
      <c r="L42" s="548">
        <f>$AO$1</f>
        <v/>
      </c>
      <c r="M42" s="548">
        <f>IF(L42=$AH$1,3,IF(L42=$AN$1,0,IF(L42=$AO$1,-2.5)))</f>
        <v/>
      </c>
      <c r="N42" s="548">
        <f>$AO$1</f>
        <v/>
      </c>
      <c r="O42" s="548">
        <f>IF(N42=$AH$1,2,IF(N42=$AN$1,1,IF(N42=$AO$1,0)))</f>
        <v/>
      </c>
      <c r="P42" s="240" t="inlineStr">
        <is>
          <t>Bearish</t>
        </is>
      </c>
      <c r="Q42" s="548">
        <f>IF(P42=$Q$1,20,IF(P42=$Y$1,18,IF(P42=$AA$1,14,IF(P42=$AB$1,10,IF(P42=$AC$1,5,IF(P42=$AD$1,0,IF(P42=$AE$1,-5)))))))</f>
        <v/>
      </c>
      <c r="R42" s="370">
        <f>(((V42*10)+(W42*5)+(X42*0))/(V42+W42+X42))/10</f>
        <v/>
      </c>
      <c r="S42" s="31">
        <f>IF(R42&gt;0.9,20,IF(R42&gt;0.85,19,IF(R42&gt;0.8,18,IF(R42&gt;0.75,16,IF(R42&gt;0.7,14,IF(R42&gt;0.65,12,IF(R42&gt;0.6,10,IF(R42&gt;0.5,8,IF(R42&gt;0.4,6,IF(R42&gt;0.3,4,IF(R42&gt;0.2,2,IF(R42&gt;0.1,1,IF(R42&gt;0,1,0)))))))))))))</f>
        <v/>
      </c>
      <c r="T42" s="31" t="n">
        <v>49</v>
      </c>
      <c r="U42" s="31" t="n"/>
      <c r="V42" s="373" t="n">
        <v>5</v>
      </c>
      <c r="W42" s="374" t="n">
        <v>42</v>
      </c>
      <c r="X42" s="375" t="n">
        <v>31</v>
      </c>
      <c r="Y42" s="18" t="n">
        <v>-0.026</v>
      </c>
      <c r="Z42" s="548">
        <f>IF(Y42&gt;0.05,2,IF(Y42&gt;0,1,IF(Y42=0,-1,IF(Y42&lt;0,-2))))</f>
        <v/>
      </c>
      <c r="AA42" s="554" t="n">
        <v>45656</v>
      </c>
      <c r="AB42" s="548" t="n">
        <v>44.96</v>
      </c>
      <c r="AC42" s="548">
        <f>I42</f>
        <v/>
      </c>
      <c r="AD42" s="18">
        <f>(AC42-AB42)/AB42</f>
        <v/>
      </c>
      <c r="AE42" s="548">
        <f>IF(AD42&gt;0.05,4,IF(AD42&gt;0,2,IF(AD42&lt;-0.05,-2,IF(AD42&lt;0.1,-4))))</f>
        <v/>
      </c>
      <c r="AF42" s="225" t="n">
        <v>-4.5</v>
      </c>
      <c r="AG42" s="225">
        <f>IF(AF42&gt;5,-1,IF(AF42&gt;4,0,IF(AF42&gt;3,2,IF(AF42&gt;2,2,IF(AF42&gt;1,2, IF(AF42=0,2,IF(AF42&lt;-5,-2,IF(AF42&lt;4,2,IF(AF42&lt;0,1)))))))))</f>
        <v/>
      </c>
      <c r="AH42" s="31" t="n">
        <v>-12</v>
      </c>
      <c r="AI42" s="548">
        <f>IF(AH42&gt;40,6,IF(AH42&gt;30,5,IF(AH42&gt;20,5,IF(AH42&gt;10,4,IF(AH42&gt;0,4,IF(AH42=0,3,IF(AH42&lt;-40,-4,IF(AH42&lt;-30,-2,IF(AH42&lt;-20,-1,IF(AH42&lt;-10,0,IF(AH42&lt;0,0)))))))))))</f>
        <v/>
      </c>
      <c r="AJ42" s="61" t="n">
        <v>33</v>
      </c>
      <c r="AK42" s="548">
        <f>IF(AJ42&lt;10,2.5,IF(AJ42&lt;20,2,IF(AJ42&lt;30,1.5,IF(AJ42&lt;40,1,IF(AJ42&lt;50,0.5,IF(AJ42=50,0,IF(AJ42&gt;90,-2.5,IF(AJ42&gt;80,-2,IF(AJ42&gt;70,-1.5,IF(AJ42&gt;60,-1,IF(AJ42&gt;50,-0.5,0)))))))))))</f>
        <v/>
      </c>
      <c r="AL42" s="61" t="n">
        <v>0.01</v>
      </c>
      <c r="AM42" s="225">
        <f>IF(AL42=1,10,IF(AL42&gt;0.9,8,IF(AL42&gt;0.8,6,IF(AL42&gt;0.7,4,IF(AL42&gt;0.6,2,IF(AL42&gt;0.5,0,IF(AL42&gt;0.4,-1,IF(AL42&gt;0.3,-2,IF(AL42&gt;0.2,-4,IF(AL42&gt;0.1,-8,IF(AL42&gt;0,-9,IF(AL42=0,-10))))))))))))</f>
        <v/>
      </c>
      <c r="AN42" s="18" t="n">
        <v>0.001</v>
      </c>
      <c r="AP42" s="22">
        <f>AM42+AK42+AI42+AG42+AE42+Z42+Q42+O42+M42+K42+S42</f>
        <v/>
      </c>
      <c r="AQ42" s="53" t="inlineStr">
        <is>
          <t>Millennial Consumer</t>
        </is>
      </c>
      <c r="AU42" s="268" t="inlineStr">
        <is>
          <t>Consumer Discret.</t>
        </is>
      </c>
      <c r="AW42" s="555" t="inlineStr">
        <is>
          <t>SE</t>
        </is>
      </c>
      <c r="AX42" s="555" t="inlineStr">
        <is>
          <t>SPOT</t>
        </is>
      </c>
      <c r="AY42" s="555" t="inlineStr">
        <is>
          <t>AAPL</t>
        </is>
      </c>
      <c r="AZ42" s="555" t="inlineStr">
        <is>
          <t>NFLX</t>
        </is>
      </c>
      <c r="BA42" s="555" t="inlineStr">
        <is>
          <t>BKNG</t>
        </is>
      </c>
      <c r="BB42" s="555" t="inlineStr">
        <is>
          <t>FI</t>
        </is>
      </c>
      <c r="BC42" s="555" t="inlineStr">
        <is>
          <t>PYPL</t>
        </is>
      </c>
      <c r="BD42" s="555" t="inlineStr">
        <is>
          <t>COST</t>
        </is>
      </c>
      <c r="BE42" s="555" t="inlineStr">
        <is>
          <t>DASH</t>
        </is>
      </c>
      <c r="BF42" s="555" t="inlineStr">
        <is>
          <t>GOOGL</t>
        </is>
      </c>
      <c r="BG42" s="23" t="n"/>
      <c r="BH42" s="548">
        <f>C42</f>
        <v/>
      </c>
      <c r="BI42" s="22">
        <f>AP42</f>
        <v/>
      </c>
      <c r="BJ42" s="553" t="inlineStr">
        <is>
          <t>SHOP</t>
        </is>
      </c>
    </row>
    <row r="43" ht="16" customHeight="1" s="545">
      <c r="A43" s="257" t="n"/>
      <c r="B43" s="547" t="n"/>
      <c r="C43" s="547" t="n"/>
      <c r="D43" s="547" t="n"/>
      <c r="I43" s="22" t="n"/>
      <c r="J43" s="548" t="n"/>
      <c r="K43" s="548" t="n"/>
      <c r="L43" s="548" t="n"/>
      <c r="M43" s="548" t="n"/>
      <c r="N43" s="548" t="n"/>
      <c r="O43" s="548" t="n"/>
      <c r="P43" s="548" t="n"/>
      <c r="Q43" s="548" t="n"/>
      <c r="R43" s="548" t="n"/>
      <c r="S43" s="548" t="n"/>
      <c r="T43" s="548" t="n"/>
      <c r="U43" s="548" t="n"/>
      <c r="V43" s="548" t="n"/>
      <c r="W43" s="548" t="n"/>
      <c r="X43" s="548" t="n"/>
      <c r="Y43" s="18" t="n"/>
      <c r="Z43" s="548" t="n"/>
      <c r="AA43" s="554" t="n"/>
      <c r="AB43" s="548" t="n"/>
      <c r="AC43" s="548" t="n"/>
      <c r="AD43" s="18" t="n"/>
      <c r="AE43" s="548" t="n"/>
      <c r="AF43" s="225" t="n"/>
      <c r="AG43" s="225" t="n"/>
      <c r="AH43" s="548" t="n"/>
      <c r="AI43" s="548" t="n"/>
      <c r="AJ43" s="548" t="n"/>
      <c r="AK43" s="548" t="n"/>
      <c r="AL43" s="61" t="n"/>
      <c r="AM43" s="225" t="n"/>
      <c r="AN43" s="18" t="n"/>
      <c r="AP43" s="22" t="n"/>
      <c r="AQ43" s="53" t="n"/>
      <c r="AU43" s="268" t="n"/>
      <c r="BF43" s="23" t="n"/>
      <c r="BG43" s="23" t="n"/>
      <c r="BH43" s="548" t="n"/>
      <c r="BI43" s="22" t="n"/>
      <c r="BJ43" s="553" t="n"/>
    </row>
    <row r="44">
      <c r="A44" s="266" t="n"/>
      <c r="AP44" s="80">
        <f>AVERAGE(AP7:AP42)</f>
        <v/>
      </c>
      <c r="BH44" s="548" t="n"/>
      <c r="BI44" s="22">
        <f>AVERAGE(BI7:BI40)</f>
        <v/>
      </c>
    </row>
    <row r="45" hidden="1" s="545">
      <c r="A45" s="266" t="n"/>
      <c r="BH45" s="548" t="n"/>
      <c r="BI45" s="548" t="n"/>
    </row>
    <row r="46" hidden="1" s="545">
      <c r="A46" s="266" t="n"/>
      <c r="BH46" s="548" t="n"/>
      <c r="BI46" s="548" t="n"/>
    </row>
    <row r="47" hidden="1" s="545">
      <c r="A47" s="266" t="n"/>
      <c r="BH47" s="548" t="n"/>
      <c r="BI47" s="548" t="n"/>
    </row>
    <row r="48" hidden="1" ht="15" customHeight="1" s="545">
      <c r="A48" s="266" t="n"/>
      <c r="B48" s="553" t="inlineStr">
        <is>
          <t>Capitalization ETFs</t>
        </is>
      </c>
      <c r="C48" s="553" t="n"/>
      <c r="D48" s="553" t="n"/>
      <c r="I48" s="548" t="n"/>
      <c r="J48" s="548" t="n"/>
      <c r="K48" s="548" t="n"/>
      <c r="L48" s="548" t="n"/>
      <c r="M48" s="548" t="n"/>
      <c r="N48" s="548" t="n"/>
      <c r="O48" s="548" t="n"/>
      <c r="P48" s="548" t="n"/>
      <c r="Q48" s="548" t="n"/>
      <c r="R48" s="548" t="n"/>
      <c r="S48" s="548" t="n"/>
      <c r="T48" s="548" t="n"/>
      <c r="U48" s="548" t="n"/>
      <c r="V48" s="548" t="n"/>
      <c r="W48" s="548" t="n"/>
      <c r="X48" s="548" t="n"/>
      <c r="Y48" s="18" t="n"/>
      <c r="Z48" s="18" t="n"/>
      <c r="AA48" s="548" t="n"/>
      <c r="AB48" s="548" t="n"/>
      <c r="AC48" s="548" t="n"/>
      <c r="AD48" s="548" t="n"/>
      <c r="AE48" s="548" t="n"/>
      <c r="AF48" s="548" t="n"/>
      <c r="AG48" s="548" t="n"/>
      <c r="AH48" s="548" t="n"/>
      <c r="AI48" s="548" t="n"/>
      <c r="AJ48" s="548" t="n"/>
      <c r="AK48" s="548" t="n"/>
      <c r="AL48" s="548" t="n"/>
      <c r="AM48" s="548" t="n"/>
      <c r="AN48" s="548" t="n"/>
      <c r="BI48" s="548" t="n"/>
    </row>
    <row r="49" hidden="1" ht="16" customHeight="1" s="545">
      <c r="A49" s="257" t="n"/>
      <c r="B49" s="53" t="n"/>
      <c r="C49" s="53" t="n"/>
      <c r="D49" s="53" t="n"/>
      <c r="I49" s="265" t="n"/>
      <c r="Y49" s="551" t="n"/>
      <c r="Z49" s="551" t="n"/>
      <c r="AA49" s="551" t="n"/>
      <c r="AB49" s="551" t="n"/>
      <c r="AC49" s="551" t="n"/>
      <c r="AD49" s="551" t="n"/>
      <c r="AE49" s="551" t="n"/>
      <c r="AH49" s="551" t="n"/>
      <c r="AI49" s="551" t="n"/>
      <c r="AJ49" s="551" t="n"/>
      <c r="AK49" s="551" t="n"/>
      <c r="AL49" s="551" t="n"/>
      <c r="AM49" s="551" t="n"/>
      <c r="AN49" s="553" t="n"/>
    </row>
    <row r="50" hidden="1" s="545">
      <c r="A50" s="257" t="n"/>
      <c r="B50" s="548" t="inlineStr">
        <is>
          <t>IVVB</t>
        </is>
      </c>
      <c r="C50" s="548" t="n"/>
      <c r="D50" s="548" t="n"/>
      <c r="E50" t="inlineStr">
        <is>
          <t>Large Caps</t>
        </is>
      </c>
      <c r="I50" s="550" t="n"/>
      <c r="J50" s="550" t="n"/>
      <c r="K50" s="550" t="n"/>
      <c r="L50" s="550" t="n"/>
      <c r="M50" s="550" t="n"/>
      <c r="N50" s="550" t="n"/>
      <c r="O50" s="550" t="n"/>
      <c r="P50" s="550" t="n"/>
      <c r="Q50" s="550" t="n"/>
      <c r="R50" s="550" t="n"/>
      <c r="S50" s="550" t="n"/>
      <c r="T50" s="550" t="n"/>
      <c r="U50" s="550" t="n"/>
      <c r="V50" s="550" t="n"/>
      <c r="W50" s="550" t="n"/>
      <c r="X50" s="550" t="n"/>
      <c r="Y50" s="550" t="n"/>
      <c r="Z50" s="550" t="n"/>
      <c r="AA50" s="261" t="n"/>
      <c r="AB50" s="261" t="n"/>
      <c r="AC50" s="554" t="n"/>
      <c r="AD50" s="184" t="n"/>
      <c r="AE50" s="184" t="n"/>
      <c r="AF50" s="550" t="n"/>
      <c r="AG50" s="550" t="n"/>
      <c r="AH50" s="550" t="n"/>
      <c r="AI50" s="550" t="n"/>
      <c r="AJ50" s="550" t="n"/>
      <c r="AK50" s="550" t="n"/>
      <c r="AL50" s="550" t="n"/>
      <c r="AM50" s="550" t="n"/>
      <c r="AN50" s="550" t="n"/>
      <c r="AQ50" t="inlineStr">
        <is>
          <t>Large Cap Growth Fund</t>
        </is>
      </c>
    </row>
    <row r="51" hidden="1" s="545">
      <c r="A51" s="257" t="n"/>
      <c r="B51" s="548" t="n"/>
      <c r="C51" s="548" t="n"/>
      <c r="D51" s="548" t="n"/>
      <c r="I51" s="550" t="n"/>
      <c r="J51" s="550" t="n"/>
      <c r="K51" s="550" t="n"/>
      <c r="L51" s="550" t="n"/>
      <c r="M51" s="550" t="n"/>
      <c r="N51" s="550" t="n"/>
      <c r="O51" s="550" t="n"/>
      <c r="P51" s="550" t="n"/>
      <c r="Q51" s="550" t="n"/>
      <c r="R51" s="550" t="n"/>
      <c r="S51" s="550" t="n"/>
      <c r="T51" s="550" t="n"/>
      <c r="U51" s="550" t="n"/>
      <c r="V51" s="550" t="n"/>
      <c r="W51" s="550" t="n"/>
      <c r="X51" s="550" t="n"/>
      <c r="Y51" s="550" t="n"/>
      <c r="Z51" s="550" t="n"/>
      <c r="AA51" s="261" t="n"/>
      <c r="AB51" s="261" t="n"/>
      <c r="AC51" s="554" t="n"/>
      <c r="AD51" s="184" t="n"/>
      <c r="AE51" s="184" t="n"/>
      <c r="AF51" s="550" t="n"/>
      <c r="AG51" s="550" t="n"/>
      <c r="AH51" s="550" t="n"/>
      <c r="AI51" s="550" t="n"/>
      <c r="AJ51" s="550" t="n"/>
      <c r="AK51" s="550" t="n"/>
      <c r="AL51" s="550" t="n"/>
      <c r="AM51" s="550" t="n"/>
      <c r="AN51" s="550" t="n"/>
      <c r="AQ51" t="inlineStr">
        <is>
          <t>Large Cap Balanced Fund</t>
        </is>
      </c>
    </row>
    <row r="52" hidden="1" s="545">
      <c r="A52" s="257" t="n"/>
      <c r="B52" s="548" t="n"/>
      <c r="C52" s="548" t="n"/>
      <c r="D52" s="548" t="n"/>
      <c r="I52" s="550" t="n"/>
      <c r="J52" s="550" t="n"/>
      <c r="K52" s="550" t="n"/>
      <c r="L52" s="550" t="n"/>
      <c r="M52" s="550" t="n"/>
      <c r="N52" s="550" t="n"/>
      <c r="O52" s="550" t="n"/>
      <c r="P52" s="550" t="n"/>
      <c r="Q52" s="550" t="n"/>
      <c r="R52" s="550" t="n"/>
      <c r="S52" s="550" t="n"/>
      <c r="T52" s="550" t="n"/>
      <c r="U52" s="550" t="n"/>
      <c r="V52" s="550" t="n"/>
      <c r="W52" s="550" t="n"/>
      <c r="X52" s="550" t="n"/>
      <c r="Y52" s="550" t="n"/>
      <c r="Z52" s="550" t="n"/>
      <c r="AA52" s="261" t="n"/>
      <c r="AB52" s="261" t="n"/>
      <c r="AC52" s="554" t="n"/>
      <c r="AD52" s="184" t="n"/>
      <c r="AE52" s="184" t="n"/>
      <c r="AF52" s="550" t="n"/>
      <c r="AG52" s="550" t="n"/>
      <c r="AH52" s="550" t="n"/>
      <c r="AI52" s="550" t="n"/>
      <c r="AJ52" s="550" t="n"/>
      <c r="AK52" s="550" t="n"/>
      <c r="AL52" s="550" t="n"/>
      <c r="AM52" s="550" t="n"/>
      <c r="AN52" s="550" t="n"/>
      <c r="AQ52" t="inlineStr">
        <is>
          <t>Large Cap Value Fund</t>
        </is>
      </c>
    </row>
    <row r="53" hidden="1" ht="16" customHeight="1" s="545">
      <c r="A53" s="257" t="n"/>
      <c r="B53" s="548" t="n"/>
      <c r="C53" s="548" t="n"/>
      <c r="D53" s="548" t="n"/>
      <c r="E53" t="inlineStr">
        <is>
          <t>Mid Caps</t>
        </is>
      </c>
      <c r="J53" s="265" t="n"/>
      <c r="K53" s="265" t="n"/>
      <c r="Y53" s="548" t="n"/>
      <c r="Z53" s="548" t="n"/>
      <c r="AF53" s="263" t="n"/>
      <c r="AG53" s="263" t="n"/>
      <c r="AH53" s="269" t="n"/>
      <c r="AI53" s="269" t="n"/>
      <c r="AJ53" s="269" t="n"/>
      <c r="AK53" s="269" t="n"/>
      <c r="AL53" s="263" t="n"/>
      <c r="AM53" s="263" t="n"/>
      <c r="AO53" s="188" t="n"/>
      <c r="AP53" s="188" t="n"/>
      <c r="AQ53" t="inlineStr">
        <is>
          <t>Mid Cap Growth Fund</t>
        </is>
      </c>
    </row>
    <row r="54" hidden="1" ht="16" customHeight="1" s="545">
      <c r="A54" s="257" t="n"/>
      <c r="B54" s="548" t="n"/>
      <c r="C54" s="548" t="n"/>
      <c r="D54" s="548" t="n"/>
      <c r="J54" s="265" t="n"/>
      <c r="K54" s="265" t="n"/>
      <c r="Y54" s="548" t="n"/>
      <c r="Z54" s="548" t="n"/>
      <c r="AF54" s="263" t="n"/>
      <c r="AG54" s="263" t="n"/>
      <c r="AH54" s="269" t="n"/>
      <c r="AI54" s="269" t="n"/>
      <c r="AJ54" s="269" t="n"/>
      <c r="AK54" s="269" t="n"/>
      <c r="AL54" s="263" t="n"/>
      <c r="AM54" s="263" t="n"/>
      <c r="AO54" s="188" t="n"/>
      <c r="AP54" s="188" t="n"/>
      <c r="AQ54" t="inlineStr">
        <is>
          <t>Mid Cap Balanced Fund</t>
        </is>
      </c>
    </row>
    <row r="55" hidden="1" ht="16" customHeight="1" s="545">
      <c r="A55" s="257" t="n"/>
      <c r="B55" s="548" t="n"/>
      <c r="C55" s="548" t="n"/>
      <c r="D55" s="548" t="n"/>
      <c r="J55" s="265" t="n"/>
      <c r="K55" s="265" t="n"/>
      <c r="Y55" s="548" t="n"/>
      <c r="Z55" s="548" t="n"/>
      <c r="AF55" s="263" t="n"/>
      <c r="AG55" s="263" t="n"/>
      <c r="AH55" s="269" t="n"/>
      <c r="AI55" s="269" t="n"/>
      <c r="AJ55" s="269" t="n"/>
      <c r="AK55" s="269" t="n"/>
      <c r="AL55" s="263" t="n"/>
      <c r="AM55" s="263" t="n"/>
      <c r="AO55" s="188" t="n"/>
      <c r="AP55" s="188" t="n"/>
      <c r="AQ55" t="inlineStr">
        <is>
          <t>Mid Cap Value Fund</t>
        </is>
      </c>
    </row>
    <row r="56" hidden="1" s="545">
      <c r="A56" s="266" t="n"/>
      <c r="B56" s="547" t="n"/>
      <c r="C56" s="547" t="n"/>
      <c r="D56" s="547" t="n"/>
      <c r="E56" t="inlineStr">
        <is>
          <t>Small Caps</t>
        </is>
      </c>
      <c r="I56" s="264" t="n"/>
      <c r="J56" s="548" t="n"/>
      <c r="K56" s="548" t="n"/>
      <c r="L56" s="548" t="n"/>
      <c r="M56" s="548" t="n"/>
      <c r="N56" s="548" t="n"/>
      <c r="O56" s="548" t="n"/>
      <c r="P56" s="548" t="n"/>
      <c r="Q56" s="176" t="n"/>
      <c r="R56" s="176" t="n"/>
      <c r="S56" s="176" t="n"/>
      <c r="T56" s="176" t="n"/>
      <c r="U56" s="176" t="n"/>
      <c r="V56" s="176" t="n"/>
      <c r="W56" s="176" t="n"/>
      <c r="X56" s="176" t="n"/>
      <c r="Y56" s="18" t="n"/>
      <c r="Z56" s="18" t="n"/>
      <c r="AA56" s="554" t="n"/>
      <c r="AB56" s="548" t="n"/>
      <c r="AC56" s="548" t="n"/>
      <c r="AD56" s="18" t="n"/>
      <c r="AE56" s="18" t="n"/>
      <c r="AF56" s="225" t="n"/>
      <c r="AG56" s="225" t="n"/>
      <c r="AH56" s="548" t="n"/>
      <c r="AI56" s="548" t="n"/>
      <c r="AJ56" s="548" t="n"/>
      <c r="AK56" s="548" t="n"/>
      <c r="AL56" s="61" t="n"/>
      <c r="AM56" s="61" t="n"/>
      <c r="AN56" s="18" t="n"/>
      <c r="AQ56" t="inlineStr">
        <is>
          <t>Small Cap Growth Fund</t>
        </is>
      </c>
    </row>
    <row r="57" hidden="1" s="545">
      <c r="A57" s="266" t="n"/>
      <c r="B57" s="547" t="n"/>
      <c r="C57" s="547" t="n"/>
      <c r="D57" s="547" t="n"/>
      <c r="I57" s="264" t="n"/>
      <c r="J57" s="548" t="n"/>
      <c r="K57" s="548" t="n"/>
      <c r="L57" s="548" t="n"/>
      <c r="M57" s="548" t="n"/>
      <c r="N57" s="548" t="n"/>
      <c r="O57" s="548" t="n"/>
      <c r="P57" s="548" t="n"/>
      <c r="Q57" s="176" t="n"/>
      <c r="R57" s="176" t="n"/>
      <c r="S57" s="176" t="n"/>
      <c r="T57" s="176" t="n"/>
      <c r="U57" s="176" t="n"/>
      <c r="V57" s="176" t="n"/>
      <c r="W57" s="176" t="n"/>
      <c r="X57" s="176" t="n"/>
      <c r="Y57" s="18" t="n"/>
      <c r="Z57" s="18" t="n"/>
      <c r="AA57" s="554" t="n"/>
      <c r="AB57" s="548" t="n"/>
      <c r="AC57" s="548" t="n"/>
      <c r="AD57" s="18" t="n"/>
      <c r="AE57" s="18" t="n"/>
      <c r="AF57" s="225" t="n"/>
      <c r="AG57" s="225" t="n"/>
      <c r="AH57" s="548" t="n"/>
      <c r="AI57" s="548" t="n"/>
      <c r="AJ57" s="548" t="n"/>
      <c r="AK57" s="548" t="n"/>
      <c r="AL57" s="61" t="n"/>
      <c r="AM57" s="61" t="n"/>
      <c r="AN57" s="18" t="n"/>
      <c r="AQ57" t="inlineStr">
        <is>
          <t>Small Cap Balanced Fund</t>
        </is>
      </c>
    </row>
    <row r="58" hidden="1" s="545">
      <c r="A58" s="266" t="n"/>
      <c r="B58" s="547" t="n"/>
      <c r="C58" s="547" t="n"/>
      <c r="D58" s="547" t="n"/>
      <c r="I58" s="264" t="n"/>
      <c r="J58" s="548" t="n"/>
      <c r="K58" s="548" t="n"/>
      <c r="L58" s="548" t="n"/>
      <c r="M58" s="548" t="n"/>
      <c r="N58" s="548" t="n"/>
      <c r="O58" s="548" t="n"/>
      <c r="P58" s="548" t="n"/>
      <c r="Q58" s="176" t="n"/>
      <c r="R58" s="176" t="n"/>
      <c r="S58" s="176" t="n"/>
      <c r="T58" s="176" t="n"/>
      <c r="U58" s="176" t="n"/>
      <c r="V58" s="176" t="n"/>
      <c r="W58" s="176" t="n"/>
      <c r="X58" s="176" t="n"/>
      <c r="Y58" s="18" t="n"/>
      <c r="Z58" s="18" t="n"/>
      <c r="AA58" s="554" t="n"/>
      <c r="AB58" s="548" t="n"/>
      <c r="AC58" s="548" t="n"/>
      <c r="AD58" s="18" t="n"/>
      <c r="AE58" s="18" t="n"/>
      <c r="AF58" s="225" t="n"/>
      <c r="AG58" s="225" t="n"/>
      <c r="AH58" s="548" t="n"/>
      <c r="AI58" s="548" t="n"/>
      <c r="AJ58" s="548" t="n"/>
      <c r="AK58" s="548" t="n"/>
      <c r="AL58" s="61" t="n"/>
      <c r="AM58" s="61" t="n"/>
      <c r="AN58" s="18" t="n"/>
      <c r="AQ58" t="inlineStr">
        <is>
          <t>Small Cap Value Fund</t>
        </is>
      </c>
    </row>
    <row r="59" hidden="1" s="545">
      <c r="B59" s="548" t="n"/>
      <c r="C59" s="548" t="n"/>
      <c r="D59" s="548" t="n"/>
    </row>
    <row r="60" ht="16" customHeight="1" s="545">
      <c r="A60" s="257" t="n"/>
      <c r="B60" s="262" t="inlineStr">
        <is>
          <t>Major Index ETFs (Technical Indecators)</t>
        </is>
      </c>
      <c r="C60" s="262" t="n"/>
      <c r="D60" s="262" t="n"/>
      <c r="I60" s="264" t="n"/>
      <c r="J60" s="264" t="n"/>
      <c r="K60" s="264" t="n"/>
      <c r="L60" s="548" t="n"/>
      <c r="M60" s="548" t="n"/>
      <c r="N60" s="548" t="n"/>
      <c r="O60" s="548" t="n"/>
      <c r="P60" s="548" t="n"/>
      <c r="Q60" s="548" t="n"/>
      <c r="R60" s="548" t="n"/>
      <c r="S60" s="548" t="n"/>
      <c r="T60" s="548" t="n"/>
      <c r="U60" s="548" t="n"/>
      <c r="V60" s="548" t="n"/>
      <c r="W60" s="548" t="n"/>
      <c r="X60" s="548" t="n"/>
      <c r="Y60" s="18" t="n"/>
      <c r="Z60" s="18" t="n"/>
      <c r="AA60" s="554" t="n"/>
      <c r="AB60" s="548" t="n"/>
      <c r="AC60" s="548" t="n"/>
      <c r="AD60" s="18" t="n"/>
      <c r="AE60" s="18" t="n"/>
      <c r="AF60" s="550" t="n"/>
      <c r="AG60" s="550" t="n"/>
      <c r="AH60" s="550" t="n"/>
      <c r="AI60" s="550" t="n"/>
      <c r="AJ60" s="550" t="n"/>
      <c r="AK60" s="550" t="n"/>
      <c r="AL60" s="550" t="n"/>
      <c r="AM60" s="550" t="n"/>
      <c r="AN60" s="18" t="n"/>
      <c r="AQ60" s="53" t="n"/>
    </row>
    <row r="61" ht="16" customHeight="1" s="545">
      <c r="A61" s="257" t="n"/>
      <c r="B61" s="547" t="n"/>
      <c r="C61" s="547" t="n"/>
      <c r="D61" s="547" t="n"/>
      <c r="I61" s="264" t="n"/>
      <c r="J61" s="264" t="n"/>
      <c r="K61" s="264" t="n"/>
      <c r="L61" s="548" t="n"/>
      <c r="M61" s="548" t="n"/>
      <c r="N61" s="548" t="n"/>
      <c r="O61" s="548" t="n"/>
      <c r="P61" s="548" t="n"/>
      <c r="Q61" s="548" t="n"/>
      <c r="R61" s="548" t="n"/>
      <c r="S61" s="548" t="n"/>
      <c r="T61" s="548" t="n"/>
      <c r="U61" s="548" t="n"/>
      <c r="V61" s="548" t="n"/>
      <c r="W61" s="548" t="n"/>
      <c r="X61" s="548" t="n"/>
      <c r="Y61" s="18" t="n"/>
      <c r="Z61" s="18" t="n"/>
      <c r="AA61" s="554" t="n"/>
      <c r="AB61" s="548" t="n"/>
      <c r="AC61" s="548" t="n"/>
      <c r="AD61" s="18" t="n"/>
      <c r="AE61" s="18" t="n"/>
      <c r="AF61" s="550" t="n"/>
      <c r="AG61" s="550" t="n"/>
      <c r="AH61" s="550" t="n"/>
      <c r="AI61" s="550" t="n"/>
      <c r="AJ61" s="550" t="n"/>
      <c r="AK61" s="550" t="n"/>
      <c r="AL61" s="550" t="n"/>
      <c r="AM61" s="550" t="n"/>
      <c r="AN61" s="18" t="n"/>
      <c r="AQ61" s="53" t="n"/>
    </row>
    <row r="62" ht="16" customHeight="1" s="545">
      <c r="A62" s="257" t="n"/>
      <c r="B62" s="547" t="inlineStr">
        <is>
          <t>QQQ</t>
        </is>
      </c>
      <c r="C62" s="547" t="n"/>
      <c r="D62" s="547" t="n"/>
      <c r="E62" t="inlineStr">
        <is>
          <t>Invesco QQQ Trust</t>
        </is>
      </c>
      <c r="I62" s="264" t="n">
        <v>590.0700000000001</v>
      </c>
      <c r="J62" s="548">
        <f>AO1</f>
        <v/>
      </c>
      <c r="K62" s="548" t="n"/>
      <c r="L62" s="548">
        <f>AO1</f>
        <v/>
      </c>
      <c r="M62" s="548" t="n"/>
      <c r="N62" s="548">
        <f>AO1</f>
        <v/>
      </c>
      <c r="O62" s="548" t="n"/>
      <c r="P62" s="177" t="inlineStr">
        <is>
          <t>Neutral+</t>
        </is>
      </c>
      <c r="Q62" s="548" t="n"/>
      <c r="R62" s="370">
        <f>(((V62*10)+(W62*5)+(X62*0))/(V62+W62+X62))/10</f>
        <v/>
      </c>
      <c r="S62" s="31">
        <f>IF(R62&gt;0.9,20,IF(R62&gt;0.85,19,IF(R62&gt;0.8,18,IF(R62&gt;0.75,16,IF(R62&gt;0.7,14,IF(R62&gt;0.65,12,IF(R62&gt;0.6,10,IF(R62&gt;0.5,8,IF(R62&gt;0.4,6,IF(R62&gt;0.3,4,IF(R62&gt;0.2,2,IF(R62&gt;0.1,1,IF(R62&gt;0,1,0)))))))))))))</f>
        <v/>
      </c>
      <c r="T62" s="31" t="n"/>
      <c r="U62" s="31" t="n"/>
      <c r="V62" s="373" t="n">
        <v>19</v>
      </c>
      <c r="W62" s="374" t="n">
        <v>43</v>
      </c>
      <c r="X62" s="375" t="n">
        <v>33</v>
      </c>
      <c r="Y62" s="18" t="n">
        <v>0.169</v>
      </c>
      <c r="Z62" s="18" t="n"/>
      <c r="AA62" s="554" t="n">
        <v>44925</v>
      </c>
      <c r="AB62" s="548" t="n">
        <v>511.23</v>
      </c>
      <c r="AC62" s="548">
        <f>I62</f>
        <v/>
      </c>
      <c r="AD62" s="18">
        <f>(AC62-AB62)/AB62</f>
        <v/>
      </c>
      <c r="AE62" s="18" t="n"/>
      <c r="AF62" s="225" t="n">
        <v>-2</v>
      </c>
      <c r="AG62" s="225" t="n"/>
      <c r="AH62" s="548" t="n">
        <v>-5</v>
      </c>
      <c r="AI62" s="548" t="n"/>
      <c r="AJ62" s="61" t="n">
        <v>8</v>
      </c>
      <c r="AK62" s="548" t="n"/>
      <c r="AL62" s="61" t="n">
        <v>0.37</v>
      </c>
      <c r="AM62" s="61" t="n"/>
      <c r="AN62" s="18" t="n">
        <v>0.002</v>
      </c>
      <c r="AQ62" s="53" t="inlineStr">
        <is>
          <t>Nasdaq 100</t>
        </is>
      </c>
      <c r="AW62" s="555" t="inlineStr">
        <is>
          <t>AAPL</t>
        </is>
      </c>
      <c r="AX62" s="555" t="inlineStr">
        <is>
          <t>MSFT</t>
        </is>
      </c>
      <c r="AY62" s="555" t="inlineStr">
        <is>
          <t>NVDA</t>
        </is>
      </c>
      <c r="AZ62" s="555" t="inlineStr">
        <is>
          <t>AVGO</t>
        </is>
      </c>
      <c r="BA62" s="555" t="inlineStr">
        <is>
          <t>AMZN</t>
        </is>
      </c>
      <c r="BB62" s="555" t="inlineStr">
        <is>
          <t>META</t>
        </is>
      </c>
      <c r="BC62" s="555" t="inlineStr">
        <is>
          <t>TSLA</t>
        </is>
      </c>
      <c r="BD62" s="555" t="inlineStr">
        <is>
          <t>COST</t>
        </is>
      </c>
      <c r="BE62" s="377" t="inlineStr">
        <is>
          <t>GOOGL</t>
        </is>
      </c>
      <c r="BF62" s="555" t="inlineStr">
        <is>
          <t>GOOG</t>
        </is>
      </c>
      <c r="BG62" s="23" t="n"/>
    </row>
    <row r="63" ht="16" customHeight="1" s="545">
      <c r="A63" s="257" t="n"/>
      <c r="B63" s="547" t="inlineStr">
        <is>
          <t>SPY</t>
        </is>
      </c>
      <c r="C63" s="547" t="n"/>
      <c r="D63" s="547" t="n"/>
      <c r="E63" t="inlineStr">
        <is>
          <t>SPDR S&amp;P 500 Trus</t>
        </is>
      </c>
      <c r="I63" s="264" t="n">
        <v>659.03</v>
      </c>
      <c r="J63" s="548">
        <f>AO1</f>
        <v/>
      </c>
      <c r="K63" s="548" t="n"/>
      <c r="L63" s="548">
        <f>AO1</f>
        <v/>
      </c>
      <c r="M63" s="548" t="n"/>
      <c r="N63" s="548">
        <f>AO1</f>
        <v/>
      </c>
      <c r="O63" s="548" t="n"/>
      <c r="P63" s="177" t="inlineStr">
        <is>
          <t>Neutral+</t>
        </is>
      </c>
      <c r="Q63" s="548" t="n"/>
      <c r="R63" s="370">
        <f>(((V63*10)+(W63*5)+(X63*0))/(V63+W63+X63))/10</f>
        <v/>
      </c>
      <c r="S63" s="31">
        <f>IF(R63&gt;0.9,20,IF(R63&gt;0.85,19,IF(R63&gt;0.8,18,IF(R63&gt;0.75,16,IF(R63&gt;0.7,14,IF(R63&gt;0.65,12,IF(R63&gt;0.6,10,IF(R63&gt;0.5,8,IF(R63&gt;0.4,6,IF(R63&gt;0.3,4,IF(R63&gt;0.2,2,IF(R63&gt;0.1,1,IF(R63&gt;0,1,0)))))))))))))</f>
        <v/>
      </c>
      <c r="T63" s="31" t="n"/>
      <c r="U63" s="31" t="n"/>
      <c r="V63" s="373" t="n">
        <v>91</v>
      </c>
      <c r="W63" s="374" t="n">
        <v>248</v>
      </c>
      <c r="X63" s="375" t="n">
        <v>163</v>
      </c>
      <c r="Y63" s="18" t="n">
        <v>0.11</v>
      </c>
      <c r="Z63" s="18" t="n"/>
      <c r="AA63" s="554" t="n">
        <v>44925</v>
      </c>
      <c r="AB63" s="548" t="n">
        <v>586.08</v>
      </c>
      <c r="AC63" s="548">
        <f>I63</f>
        <v/>
      </c>
      <c r="AD63" s="18">
        <f>(AC63-AB63)/AB63</f>
        <v/>
      </c>
      <c r="AE63" s="18" t="n"/>
      <c r="AF63" s="225" t="n">
        <v>-1</v>
      </c>
      <c r="AG63" s="225" t="n"/>
      <c r="AH63" s="548" t="n">
        <v>-5</v>
      </c>
      <c r="AI63" s="548" t="n"/>
      <c r="AJ63" s="61" t="n">
        <v>13</v>
      </c>
      <c r="AK63" s="548" t="n"/>
      <c r="AL63" s="61" t="n">
        <v>0.82</v>
      </c>
      <c r="AM63" s="61" t="n"/>
      <c r="AN63" s="18" t="n">
        <v>0.0009</v>
      </c>
      <c r="AQ63" s="53" t="inlineStr">
        <is>
          <t>S&amp;P 500</t>
        </is>
      </c>
      <c r="AW63" s="555" t="inlineStr">
        <is>
          <t>AAPL</t>
        </is>
      </c>
      <c r="AX63" s="555" t="inlineStr">
        <is>
          <t>MSFT</t>
        </is>
      </c>
      <c r="AY63" s="555" t="inlineStr">
        <is>
          <t>NVDA</t>
        </is>
      </c>
      <c r="AZ63" s="555" t="inlineStr">
        <is>
          <t>AMZN</t>
        </is>
      </c>
      <c r="BA63" s="555" t="inlineStr">
        <is>
          <t>META</t>
        </is>
      </c>
      <c r="BB63" s="555" t="inlineStr">
        <is>
          <t>GOOGL</t>
        </is>
      </c>
      <c r="BC63" s="555" t="inlineStr">
        <is>
          <t>BRK-B</t>
        </is>
      </c>
      <c r="BD63" s="555" t="inlineStr">
        <is>
          <t>GOOG</t>
        </is>
      </c>
      <c r="BE63" s="555" t="inlineStr">
        <is>
          <t>LLY</t>
        </is>
      </c>
      <c r="BF63" s="555" t="inlineStr">
        <is>
          <t>AVGO</t>
        </is>
      </c>
      <c r="BG63" s="23" t="n"/>
    </row>
    <row r="64" ht="16" customHeight="1" s="545">
      <c r="A64" s="257" t="n"/>
      <c r="B64" s="547" t="inlineStr">
        <is>
          <t>DIA</t>
        </is>
      </c>
      <c r="C64" s="547" t="n"/>
      <c r="D64" s="547" t="n"/>
      <c r="E64" t="inlineStr">
        <is>
          <t>SPDR Dow Jones Industrial Average ETF</t>
        </is>
      </c>
      <c r="I64" s="264" t="n">
        <v>462.57</v>
      </c>
      <c r="J64" s="548">
        <f>AO1</f>
        <v/>
      </c>
      <c r="K64" s="548" t="n"/>
      <c r="L64" s="548">
        <f>AO1</f>
        <v/>
      </c>
      <c r="M64" s="548" t="n"/>
      <c r="N64" s="548">
        <f>AO1</f>
        <v/>
      </c>
      <c r="O64" s="548" t="n"/>
      <c r="P64" s="175" t="inlineStr">
        <is>
          <t>Neutral</t>
        </is>
      </c>
      <c r="Q64" s="548" t="n"/>
      <c r="R64" s="370">
        <f>(((V64*10)+(W64*5)+(X64*0))/(V64+W64+X64))/10</f>
        <v/>
      </c>
      <c r="S64" s="31">
        <f>IF(R64&gt;0.9,20,IF(R64&gt;0.85,19,IF(R64&gt;0.8,18,IF(R64&gt;0.75,16,IF(R64&gt;0.7,14,IF(R64&gt;0.65,12,IF(R64&gt;0.6,10,IF(R64&gt;0.5,8,IF(R64&gt;0.4,6,IF(R64&gt;0.3,4,IF(R64&gt;0.2,2,IF(R64&gt;0.1,1,IF(R64&gt;0,1,0)))))))))))))</f>
        <v/>
      </c>
      <c r="T64" s="31" t="n"/>
      <c r="U64" s="31" t="n"/>
      <c r="V64" s="373" t="n">
        <v>8</v>
      </c>
      <c r="W64" s="374" t="n">
        <v>14</v>
      </c>
      <c r="X64" s="375" t="n">
        <v>8</v>
      </c>
      <c r="Y64" s="18" t="n">
        <v>0.054</v>
      </c>
      <c r="Z64" s="18" t="n"/>
      <c r="AA64" s="554" t="n">
        <v>44925</v>
      </c>
      <c r="AB64" s="548" t="n">
        <v>424.71</v>
      </c>
      <c r="AC64" s="548">
        <f>I64</f>
        <v/>
      </c>
      <c r="AD64" s="18">
        <f>(AC64-AB64)/AB64</f>
        <v/>
      </c>
      <c r="AE64" s="18" t="n"/>
      <c r="AF64" s="225" t="n">
        <v>-1</v>
      </c>
      <c r="AG64" s="225" t="n"/>
      <c r="AH64" s="548" t="n">
        <v>-8</v>
      </c>
      <c r="AI64" s="548" t="n"/>
      <c r="AJ64" s="61" t="n">
        <v>16</v>
      </c>
      <c r="AK64" s="548" t="n"/>
      <c r="AL64" s="61" t="n">
        <v>0.35</v>
      </c>
      <c r="AM64" s="61" t="n"/>
      <c r="AN64" s="18" t="n">
        <v>0.0016</v>
      </c>
      <c r="AQ64" s="53" t="inlineStr">
        <is>
          <t>Dow Jones Industrial Average</t>
        </is>
      </c>
      <c r="AW64" s="555" t="inlineStr">
        <is>
          <t>UNH</t>
        </is>
      </c>
      <c r="AX64" s="555" t="inlineStr">
        <is>
          <t>GS</t>
        </is>
      </c>
      <c r="AY64" s="555" t="inlineStr">
        <is>
          <t>MSFT</t>
        </is>
      </c>
      <c r="AZ64" s="555" t="inlineStr">
        <is>
          <t>HD</t>
        </is>
      </c>
      <c r="BA64" s="555" t="inlineStr">
        <is>
          <t>CAT</t>
        </is>
      </c>
      <c r="BB64" s="555" t="inlineStr">
        <is>
          <t>AMGN</t>
        </is>
      </c>
      <c r="BC64" s="555" t="inlineStr">
        <is>
          <t>MCD</t>
        </is>
      </c>
      <c r="BD64" s="555" t="inlineStr">
        <is>
          <t>V</t>
        </is>
      </c>
      <c r="BE64" s="555" t="inlineStr">
        <is>
          <t>AXP</t>
        </is>
      </c>
      <c r="BF64" s="555" t="inlineStr">
        <is>
          <t>CRM</t>
        </is>
      </c>
      <c r="BG64" s="23" t="n"/>
    </row>
    <row r="65" ht="16" customHeight="1" s="545">
      <c r="A65" s="257" t="n"/>
      <c r="B65" s="547" t="inlineStr">
        <is>
          <t>SPYG</t>
        </is>
      </c>
      <c r="C65" s="547" t="n"/>
      <c r="D65" s="547" t="n"/>
      <c r="E65" t="inlineStr">
        <is>
          <t>SPDR Portfolio S&amp;P 500 Growth ETF</t>
        </is>
      </c>
      <c r="I65" s="264" t="n">
        <v>102.6</v>
      </c>
      <c r="J65" s="548">
        <f>AO1</f>
        <v/>
      </c>
      <c r="K65" s="548" t="n"/>
      <c r="L65" s="548">
        <f>AO1</f>
        <v/>
      </c>
      <c r="M65" s="548" t="n"/>
      <c r="N65" s="548">
        <f>AO1</f>
        <v/>
      </c>
      <c r="O65" s="548" t="n"/>
      <c r="P65" s="177" t="inlineStr">
        <is>
          <t>Neutral+</t>
        </is>
      </c>
      <c r="Q65" s="548" t="n"/>
      <c r="R65" s="370">
        <f>(((V65*10)+(W65*5)+(X65*0))/(V65+W65+X65))/10</f>
        <v/>
      </c>
      <c r="S65" s="31">
        <f>IF(R65&gt;0.9,20,IF(R65&gt;0.85,19,IF(R65&gt;0.8,18,IF(R65&gt;0.75,16,IF(R65&gt;0.7,14,IF(R65&gt;0.65,12,IF(R65&gt;0.6,10,IF(R65&gt;0.5,8,IF(R65&gt;0.4,6,IF(R65&gt;0.3,4,IF(R65&gt;0.2,2,IF(R65&gt;0.1,1,IF(R65&gt;0,1,0)))))))))))))</f>
        <v/>
      </c>
      <c r="T65" s="31" t="n"/>
      <c r="U65" s="31" t="n"/>
      <c r="V65" s="373" t="n">
        <v>25</v>
      </c>
      <c r="W65" s="374" t="n">
        <v>109</v>
      </c>
      <c r="X65" s="375" t="n">
        <v>81</v>
      </c>
      <c r="Y65" s="18" t="n">
        <v>0.189</v>
      </c>
      <c r="Z65" s="18" t="n"/>
      <c r="AA65" s="554" t="n">
        <v>44925</v>
      </c>
      <c r="AB65" s="548" t="n">
        <v>87.90000000000001</v>
      </c>
      <c r="AC65" s="548">
        <f>I65</f>
        <v/>
      </c>
      <c r="AD65" s="18">
        <f>(AC65-AB65)/AB65</f>
        <v/>
      </c>
      <c r="AE65" s="18" t="n"/>
      <c r="AF65" s="225" t="n">
        <v>-1.5</v>
      </c>
      <c r="AG65" s="225" t="n"/>
      <c r="AH65" s="548" t="n">
        <v>-1</v>
      </c>
      <c r="AI65" s="548" t="n"/>
      <c r="AJ65" s="61" t="n">
        <v>9</v>
      </c>
      <c r="AK65" s="548" t="n"/>
      <c r="AL65" s="61" t="n">
        <v>0.53</v>
      </c>
      <c r="AN65" s="18" t="n">
        <v>0.0004</v>
      </c>
      <c r="AP65" s="22" t="n"/>
      <c r="AQ65" s="53" t="inlineStr">
        <is>
          <t>Large Cap Growth</t>
        </is>
      </c>
      <c r="AW65" s="555" t="inlineStr">
        <is>
          <t>AAPL</t>
        </is>
      </c>
      <c r="AX65" s="555" t="inlineStr">
        <is>
          <t>MSFT</t>
        </is>
      </c>
      <c r="AY65" s="555" t="inlineStr">
        <is>
          <t>NVDA</t>
        </is>
      </c>
      <c r="AZ65" s="555" t="inlineStr">
        <is>
          <t>META</t>
        </is>
      </c>
      <c r="BA65" s="555" t="inlineStr">
        <is>
          <t>AMZN</t>
        </is>
      </c>
      <c r="BB65" s="555" t="inlineStr">
        <is>
          <t>GOOGL</t>
        </is>
      </c>
      <c r="BC65" s="555" t="inlineStr">
        <is>
          <t>GOOG</t>
        </is>
      </c>
      <c r="BD65" s="555" t="inlineStr">
        <is>
          <t>LLY</t>
        </is>
      </c>
      <c r="BE65" s="555" t="inlineStr">
        <is>
          <t>AVGO</t>
        </is>
      </c>
      <c r="BF65" s="555" t="inlineStr">
        <is>
          <t>TSLA</t>
        </is>
      </c>
      <c r="BG65" s="23" t="n"/>
    </row>
    <row r="66" ht="16" customHeight="1" s="545">
      <c r="A66" s="257" t="n"/>
      <c r="B66" s="547" t="inlineStr">
        <is>
          <t>SPYV</t>
        </is>
      </c>
      <c r="C66" s="547" t="n"/>
      <c r="D66" s="547" t="n"/>
      <c r="E66" t="inlineStr">
        <is>
          <t>SPDR Portfolio S&amp;P 500 Value ETF</t>
        </is>
      </c>
      <c r="I66" s="22" t="n">
        <v>55.24</v>
      </c>
      <c r="J66" s="548">
        <f>AO1</f>
        <v/>
      </c>
      <c r="K66" s="548" t="n"/>
      <c r="L66" s="548">
        <f>AO1</f>
        <v/>
      </c>
      <c r="M66" s="548" t="n"/>
      <c r="N66" s="548">
        <f>AO1</f>
        <v/>
      </c>
      <c r="O66" s="548">
        <f>IF(N66=$AH$1,2,IF(N66=$AN$1,1,IF(N66=$AO$1,0)))</f>
        <v/>
      </c>
      <c r="P66" s="239" t="inlineStr">
        <is>
          <t>Bullish</t>
        </is>
      </c>
      <c r="Q66" s="548">
        <f>IF(P66=$Q$1,20,IF(P66=$Y$1,18,IF(P66=$AA$1,14,IF(P66=$AB$1,10,IF(P66=$AC$1,5,IF(P66=$AD$1,0,IF(P66=$AE$1,-5)))))))</f>
        <v/>
      </c>
      <c r="R66" s="370">
        <f>(((V66*10)+(W66*5)+(X66*0))/(V66+W66+X66))/10</f>
        <v/>
      </c>
      <c r="S66" s="31">
        <f>IF(R66&gt;0.9,20,IF(R66&gt;0.85,19,IF(R66&gt;0.8,18,IF(R66&gt;0.75,16,IF(R66&gt;0.7,14,IF(R66&gt;0.65,12,IF(R66&gt;0.6,10,IF(R66&gt;0.5,8,IF(R66&gt;0.4,6,IF(R66&gt;0.3,4,IF(R66&gt;0.2,2,IF(R66&gt;0.1,1,IF(R66&gt;0,1,0)))))))))))))</f>
        <v/>
      </c>
      <c r="T66" s="31" t="n"/>
      <c r="U66" s="31" t="n"/>
      <c r="V66" s="373" t="n">
        <v>77</v>
      </c>
      <c r="W66" s="374" t="n">
        <v>187</v>
      </c>
      <c r="X66" s="375" t="n">
        <v>129</v>
      </c>
      <c r="Y66" s="18" t="n">
        <v>0.018</v>
      </c>
      <c r="Z66" s="548" t="n"/>
      <c r="AA66" s="554" t="n">
        <v>44925</v>
      </c>
      <c r="AB66" s="548" t="n">
        <v>51.14</v>
      </c>
      <c r="AC66" s="548">
        <f>I66</f>
        <v/>
      </c>
      <c r="AD66" s="18">
        <f>(AC66-AB66)/AB66</f>
        <v/>
      </c>
      <c r="AE66" s="548">
        <f>IF(AD66&gt;0.05,4,IF(AD66&gt;0,2,IF(AD66&lt;-0.05,-2,IF(AD66&lt;0.1,-4))))</f>
        <v/>
      </c>
      <c r="AF66" s="225" t="n">
        <v>2.5</v>
      </c>
      <c r="AG66" s="225">
        <f>IF(AF66&gt;5,-1,IF(AF66&gt;4,0,IF(AF66&gt;3,2,IF(AF66&gt;2,2,IF(AF66&gt;1,2, IF(AF66=0,2,IF(AF66&lt;-5,-2,IF(AF66&lt;4,2,IF(AF66&lt;0,1)))))))))</f>
        <v/>
      </c>
      <c r="AH66" s="31" t="n">
        <v>-12</v>
      </c>
      <c r="AI66" s="548">
        <f>IF(AH66&gt;40,6,IF(AH66&gt;30,5,IF(AH66&gt;20,5,IF(AH66&gt;10,4,IF(AH66&gt;0,4,IF(AH66=0,3,IF(AH66&lt;-40,-4,IF(AH66&lt;-30,-2,IF(AH66&lt;-20,-1,IF(AH66&lt;-10,0,IF(AH66&lt;0,0)))))))))))</f>
        <v/>
      </c>
      <c r="AJ66" s="61" t="n">
        <v>29</v>
      </c>
      <c r="AK66" s="548">
        <f>IF(AJ66&lt;10,5,IF(AJ66&lt;20,4,IF(AJ66&lt;30,3,IF(AJ66&lt;40,2,IF(AJ66&lt;50,1,IF(AJ66=50,0,IF(AJ66&gt;90,-5,IF(AJ66&gt;80,-4,IF(AJ66&gt;70,-3,IF(AJ66&gt;60,-2,IF(AJ66&gt;50,-1,0)))))))))))</f>
        <v/>
      </c>
      <c r="AL66" s="61" t="n">
        <v>0.44</v>
      </c>
      <c r="AM66" s="225">
        <f>IF(AL66=1,10,IF(AL66&gt;0.9,8,IF(AL66&gt;0.8,6,IF(AL66&gt;0.7,4,IF(AL66&gt;0.6,2,IF(AL66&gt;0.5,0,IF(AL66&gt;0.4,-1,IF(AL66&gt;0.3,-2,IF(AL66&gt;0.2,-4,IF(AL66&gt;0.1,-8,IF(AL66&gt;0,-9,IF(AL66=0,-10))))))))))))</f>
        <v/>
      </c>
      <c r="AN66" s="18" t="n">
        <v>0.0004</v>
      </c>
      <c r="AQ66" s="53" t="inlineStr">
        <is>
          <t>Large Cap Value</t>
        </is>
      </c>
      <c r="AW66" s="555" t="inlineStr">
        <is>
          <t>BRK.B</t>
        </is>
      </c>
      <c r="AX66" s="555" t="inlineStr">
        <is>
          <t>JPM</t>
        </is>
      </c>
      <c r="AY66" s="555" t="inlineStr">
        <is>
          <t>XOM</t>
        </is>
      </c>
      <c r="AZ66" s="555" t="inlineStr">
        <is>
          <t>JNJ</t>
        </is>
      </c>
      <c r="BA66" s="555" t="inlineStr">
        <is>
          <t>UNH</t>
        </is>
      </c>
      <c r="BB66" s="555" t="inlineStr">
        <is>
          <t>WMT</t>
        </is>
      </c>
      <c r="BC66" s="555" t="inlineStr">
        <is>
          <t>BAC</t>
        </is>
      </c>
      <c r="BD66" s="555" t="inlineStr">
        <is>
          <t>CVS</t>
        </is>
      </c>
      <c r="BE66" s="555" t="inlineStr">
        <is>
          <t>PG</t>
        </is>
      </c>
      <c r="BF66" s="555" t="inlineStr">
        <is>
          <t>HD</t>
        </is>
      </c>
      <c r="BG66" s="23" t="n"/>
    </row>
    <row r="67" ht="15" customHeight="1" s="545">
      <c r="A67" s="257" t="n"/>
      <c r="B67" s="547" t="inlineStr">
        <is>
          <t>IWN</t>
        </is>
      </c>
      <c r="C67" s="547" t="n"/>
      <c r="D67" s="547" t="n"/>
      <c r="E67" t="inlineStr">
        <is>
          <t>iShares Russell 2000 ETF</t>
        </is>
      </c>
      <c r="I67" s="264" t="n">
        <v>235.6</v>
      </c>
      <c r="J67" s="548">
        <f>AO1</f>
        <v/>
      </c>
      <c r="K67" s="548" t="n"/>
      <c r="L67" s="548">
        <f>AO1</f>
        <v/>
      </c>
      <c r="M67" s="548" t="n"/>
      <c r="N67" s="548">
        <f>AO1</f>
        <v/>
      </c>
      <c r="O67" s="548" t="n"/>
      <c r="P67" s="175" t="inlineStr">
        <is>
          <t>Neutral</t>
        </is>
      </c>
      <c r="Q67" s="548" t="n"/>
      <c r="R67" s="370">
        <f>(((V67*10)+(W67*5)+(X67*0))/(V67+W67+X67))/10</f>
        <v/>
      </c>
      <c r="S67" s="31">
        <f>IF(R67&gt;0.9,20,IF(R67&gt;0.85,19,IF(R67&gt;0.8,18,IF(R67&gt;0.75,16,IF(R67&gt;0.7,14,IF(R67&gt;0.65,12,IF(R67&gt;0.6,10,IF(R67&gt;0.5,8,IF(R67&gt;0.4,6,IF(R67&gt;0.3,4,IF(R67&gt;0.2,2,IF(R67&gt;0.1,1,IF(R67&gt;0,1,0)))))))))))))</f>
        <v/>
      </c>
      <c r="T67" s="31" t="n"/>
      <c r="U67" s="31" t="n"/>
      <c r="V67" s="373" t="n">
        <v>375</v>
      </c>
      <c r="W67" s="374" t="n">
        <v>732</v>
      </c>
      <c r="X67" s="375" t="n">
        <v>268</v>
      </c>
      <c r="Y67" s="18" t="n">
        <v>-0.008</v>
      </c>
      <c r="Z67" s="18" t="n"/>
      <c r="AA67" s="554" t="n">
        <v>44925</v>
      </c>
      <c r="AB67" s="548" t="n">
        <v>173.72</v>
      </c>
      <c r="AC67" s="548">
        <f>I67</f>
        <v/>
      </c>
      <c r="AD67" s="18">
        <f>(AC67-AB67)/AB67</f>
        <v/>
      </c>
      <c r="AE67" s="18" t="n"/>
      <c r="AF67" s="225" t="n">
        <v>-2</v>
      </c>
      <c r="AG67" s="225" t="n"/>
      <c r="AH67" s="548" t="n">
        <v>-9</v>
      </c>
      <c r="AI67" s="548" t="n"/>
      <c r="AJ67" s="61" t="n">
        <v>25</v>
      </c>
      <c r="AK67" s="548" t="n"/>
      <c r="AL67" s="61" t="n">
        <v>0.45</v>
      </c>
      <c r="AM67" s="61" t="n"/>
      <c r="AN67" s="18" t="n">
        <v>0.0019</v>
      </c>
      <c r="AQ67" s="53" t="inlineStr">
        <is>
          <t>Russel 2000</t>
        </is>
      </c>
      <c r="AW67" s="555" t="inlineStr">
        <is>
          <t>FTAI</t>
        </is>
      </c>
      <c r="AX67" s="555" t="inlineStr">
        <is>
          <t>INSM</t>
        </is>
      </c>
      <c r="AY67" s="555" t="inlineStr">
        <is>
          <t>SFM</t>
        </is>
      </c>
      <c r="AZ67" s="555" t="inlineStr">
        <is>
          <t>FN</t>
        </is>
      </c>
      <c r="BA67" s="555" t="inlineStr">
        <is>
          <t>PCVX</t>
        </is>
      </c>
      <c r="BB67" s="555" t="inlineStr">
        <is>
          <t>FLR</t>
        </is>
      </c>
      <c r="BC67" s="555" t="inlineStr">
        <is>
          <t>ENSG</t>
        </is>
      </c>
      <c r="BD67" s="555" t="inlineStr">
        <is>
          <t>MLI</t>
        </is>
      </c>
      <c r="BE67" s="555" t="inlineStr">
        <is>
          <t>HALO</t>
        </is>
      </c>
      <c r="BF67" s="555" t="inlineStr">
        <is>
          <t>AIT</t>
        </is>
      </c>
      <c r="BG67" s="23" t="n"/>
    </row>
    <row r="68" ht="15" customHeight="1" s="545">
      <c r="A68" s="257" t="n"/>
      <c r="B68" s="547" t="inlineStr">
        <is>
          <t>EEM</t>
        </is>
      </c>
      <c r="C68" s="547" t="n"/>
      <c r="D68" s="547" t="n"/>
      <c r="E68" t="inlineStr">
        <is>
          <t>iShares MSCI Emerging Markets Fund</t>
        </is>
      </c>
      <c r="I68" s="264" t="n">
        <v>53.1</v>
      </c>
      <c r="J68" s="548">
        <f>AO1</f>
        <v/>
      </c>
      <c r="K68" s="548" t="n"/>
      <c r="L68" s="548">
        <f>AO1</f>
        <v/>
      </c>
      <c r="M68" s="548" t="n"/>
      <c r="N68" s="548">
        <f>AO1</f>
        <v/>
      </c>
      <c r="O68" s="548" t="n"/>
      <c r="P68" s="239" t="inlineStr">
        <is>
          <t>Bullish</t>
        </is>
      </c>
      <c r="Q68" s="548" t="n"/>
      <c r="R68" s="370">
        <f>(((V68*10)+(W68*5)+(X68*0))/(V68+W68+X68))/10</f>
        <v/>
      </c>
      <c r="S68" s="31">
        <f>IF(R68&gt;0.9,20,IF(R68&gt;0.85,19,IF(R68&gt;0.8,18,IF(R68&gt;0.75,16,IF(R68&gt;0.7,14,IF(R68&gt;0.65,12,IF(R68&gt;0.6,10,IF(R68&gt;0.5,8,IF(R68&gt;0.4,6,IF(R68&gt;0.3,4,IF(R68&gt;0.2,2,IF(R68&gt;0.1,1,IF(R68&gt;0,1,0)))))))))))))</f>
        <v/>
      </c>
      <c r="T68" s="31" t="n"/>
      <c r="U68" s="31" t="n"/>
      <c r="V68" s="373" t="n">
        <v>3</v>
      </c>
      <c r="W68" s="374" t="n">
        <v>13</v>
      </c>
      <c r="X68" s="375" t="n">
        <v>0</v>
      </c>
      <c r="Y68" s="18" t="n">
        <v>0.227</v>
      </c>
      <c r="Z68" s="18" t="n"/>
      <c r="AA68" s="554" t="n">
        <v>44925</v>
      </c>
      <c r="AB68" s="548" t="n">
        <v>41.82</v>
      </c>
      <c r="AC68" s="548">
        <f>I68</f>
        <v/>
      </c>
      <c r="AD68" s="18">
        <f>(AC68-AB68)/AB68</f>
        <v/>
      </c>
      <c r="AE68" s="18" t="n"/>
      <c r="AF68" s="225" t="n">
        <v>-1.5</v>
      </c>
      <c r="AG68" s="225" t="n"/>
      <c r="AH68" s="548" t="n">
        <v>11</v>
      </c>
      <c r="AI68" s="548" t="n"/>
      <c r="AJ68" s="61" t="n">
        <v>15</v>
      </c>
      <c r="AK68" s="548" t="n"/>
      <c r="AL68" s="61" t="n">
        <v>0.8100000000000001</v>
      </c>
      <c r="AM68" s="61" t="n"/>
      <c r="AN68" s="18" t="n">
        <v>0.0069</v>
      </c>
      <c r="AQ68" s="53" t="inlineStr">
        <is>
          <t>Emerging Markets Index</t>
        </is>
      </c>
      <c r="AW68" s="555" t="n"/>
      <c r="AX68" s="555" t="n"/>
      <c r="AY68" s="555" t="n"/>
      <c r="AZ68" s="555" t="n"/>
      <c r="BA68" s="555" t="n"/>
      <c r="BB68" s="555" t="n"/>
      <c r="BC68" s="555" t="n"/>
      <c r="BD68" s="555" t="n"/>
      <c r="BE68" s="555" t="n"/>
      <c r="BF68" s="555" t="n"/>
      <c r="BG68" s="23" t="n"/>
    </row>
    <row r="69" ht="15" customHeight="1" s="545">
      <c r="A69" s="266" t="n"/>
      <c r="I69" s="548" t="n"/>
      <c r="J69" s="548" t="n"/>
      <c r="K69" s="548" t="n"/>
      <c r="L69" s="548" t="n"/>
      <c r="M69" s="548" t="n"/>
      <c r="N69" s="548" t="n"/>
      <c r="O69" s="548" t="n"/>
      <c r="P69" s="548" t="n"/>
      <c r="Q69" s="548" t="n"/>
      <c r="R69" s="548" t="n"/>
      <c r="S69" s="548" t="n"/>
      <c r="T69" s="548" t="n"/>
      <c r="U69" s="548" t="n"/>
      <c r="V69" s="548" t="n"/>
      <c r="W69" s="548" t="n"/>
      <c r="X69" s="548" t="n"/>
      <c r="Y69" s="18" t="n"/>
      <c r="Z69" s="18" t="n"/>
      <c r="AA69" s="548" t="n"/>
      <c r="AB69" s="548" t="n"/>
      <c r="AC69" s="548" t="n"/>
      <c r="AD69" s="548" t="n"/>
      <c r="AE69" s="548" t="n"/>
      <c r="AF69" s="548" t="n"/>
      <c r="AG69" s="548" t="n"/>
      <c r="AH69" s="548" t="n"/>
      <c r="AI69" s="548" t="n"/>
      <c r="AJ69" s="548" t="n"/>
      <c r="AK69" s="548" t="n"/>
      <c r="AL69" s="548" t="n"/>
      <c r="AM69" s="548" t="n"/>
      <c r="AN69" s="548" t="n"/>
      <c r="AU69" s="268" t="n"/>
      <c r="BF69" s="23" t="n"/>
      <c r="BG69" s="23" t="n"/>
    </row>
    <row r="70">
      <c r="A70" s="266" t="n"/>
      <c r="AU70" s="268" t="n"/>
      <c r="BF70" s="23" t="n"/>
      <c r="BG70" s="23" t="n"/>
    </row>
    <row r="71">
      <c r="A71" s="266" t="n"/>
      <c r="AU71" s="268" t="n"/>
      <c r="BF71" s="23" t="n"/>
      <c r="BG71" s="23" t="n"/>
    </row>
    <row r="72">
      <c r="A72" s="246" t="n"/>
      <c r="AU72" s="268" t="n"/>
      <c r="BF72" s="23" t="n"/>
      <c r="BG72" s="23" t="n"/>
    </row>
    <row r="73" ht="19" customHeight="1" s="545">
      <c r="A73" s="246" t="n"/>
      <c r="E73" s="71" t="n"/>
      <c r="AU73" s="268" t="n"/>
      <c r="BF73" s="23" t="n"/>
      <c r="BG73" s="23" t="n"/>
    </row>
    <row r="74">
      <c r="A74" s="246" t="n"/>
      <c r="B74" s="39" t="n"/>
      <c r="C74" s="39" t="n"/>
      <c r="D74" s="39" t="n"/>
      <c r="I74" s="548" t="n"/>
      <c r="J74" s="548" t="n"/>
      <c r="K74" s="548" t="n"/>
      <c r="L74" s="548" t="n"/>
      <c r="M74" s="548" t="n"/>
      <c r="N74" s="548" t="n"/>
      <c r="O74" s="548" t="n"/>
      <c r="P74" s="548" t="n"/>
      <c r="Q74" s="548" t="n"/>
      <c r="R74" s="548" t="n"/>
      <c r="S74" s="548" t="n"/>
      <c r="T74" s="548" t="n"/>
      <c r="U74" s="548" t="n"/>
      <c r="V74" s="548" t="n"/>
      <c r="W74" s="548" t="n"/>
      <c r="X74" s="548" t="n"/>
      <c r="Y74" s="548" t="n"/>
      <c r="Z74" s="548" t="n"/>
      <c r="AA74" s="548" t="n"/>
      <c r="AB74" s="548" t="n"/>
      <c r="AC74" s="548" t="n"/>
      <c r="AD74" s="548" t="n"/>
      <c r="AE74" s="548" t="n"/>
      <c r="AF74" s="548" t="n"/>
      <c r="AG74" s="548" t="n"/>
      <c r="AH74" s="548" t="n"/>
      <c r="AI74" s="548" t="n"/>
      <c r="AJ74" s="548" t="n"/>
      <c r="AK74" s="548" t="n"/>
      <c r="AL74" s="548" t="n"/>
      <c r="AM74" s="548" t="n"/>
      <c r="AN74" s="548" t="n"/>
      <c r="AO74" s="548" t="n"/>
      <c r="AP74" s="548" t="n"/>
      <c r="AQ74" s="548" t="n"/>
      <c r="AR74" s="548" t="n"/>
      <c r="AS74" s="548" t="n"/>
      <c r="AT74" s="548" t="n"/>
      <c r="AU74" s="548" t="n"/>
      <c r="AV74" s="548" t="n"/>
      <c r="AW74" s="548" t="n"/>
      <c r="AX74" s="548" t="n"/>
      <c r="AY74" s="548" t="n"/>
      <c r="AZ74" s="548" t="n"/>
      <c r="BA74" s="548" t="n"/>
      <c r="BB74" s="548" t="n"/>
      <c r="BC74" s="548" t="n"/>
      <c r="BD74" s="548" t="n"/>
      <c r="BE74" s="548" t="n"/>
      <c r="BF74" s="548" t="n"/>
      <c r="BG74" s="548" t="n"/>
      <c r="BH74" s="548" t="n"/>
      <c r="BI74" s="548" t="n"/>
      <c r="BJ74" s="548" t="n"/>
    </row>
    <row r="75" ht="16" customHeight="1" s="545">
      <c r="A75" s="257" t="n"/>
      <c r="B75" s="547" t="n"/>
      <c r="C75" s="547" t="n"/>
      <c r="D75" s="547" t="n"/>
      <c r="I75" s="264" t="n"/>
      <c r="J75" s="548" t="n"/>
      <c r="K75" s="548" t="n"/>
      <c r="L75" s="548" t="n"/>
      <c r="M75" s="548" t="n"/>
      <c r="N75" s="548" t="n"/>
      <c r="O75" s="548" t="n"/>
      <c r="Y75" s="18" t="n"/>
      <c r="Z75" s="18" t="n"/>
      <c r="AA75" s="554" t="n"/>
      <c r="AB75" s="548" t="n"/>
      <c r="AC75" s="548" t="n"/>
      <c r="AD75" s="18" t="n"/>
      <c r="AE75" s="18" t="n"/>
      <c r="AF75" s="225" t="n"/>
      <c r="AG75" s="225" t="n"/>
      <c r="AH75" s="548" t="n"/>
      <c r="AI75" s="548" t="n"/>
      <c r="AJ75" s="548" t="n"/>
      <c r="AK75" s="548" t="n"/>
      <c r="AL75" s="61" t="n"/>
      <c r="AM75" s="61" t="n"/>
      <c r="AN75" s="18" t="n"/>
      <c r="AQ75" s="53" t="n"/>
      <c r="AU75" s="268" t="n"/>
      <c r="BF75" s="23" t="n"/>
      <c r="BG75" s="23" t="n"/>
    </row>
    <row r="76" ht="16" customHeight="1" s="545">
      <c r="A76" s="256" t="n"/>
      <c r="B76" s="547" t="n"/>
      <c r="C76" s="547" t="n"/>
      <c r="D76" s="547" t="n"/>
      <c r="F76" s="183" t="n"/>
      <c r="G76" s="183" t="n"/>
      <c r="H76" s="183" t="n"/>
      <c r="I76" s="274" t="n"/>
      <c r="J76" s="256" t="n"/>
      <c r="K76" s="256" t="n"/>
      <c r="L76" s="256" t="n"/>
      <c r="M76" s="256" t="n"/>
      <c r="N76" s="256" t="n"/>
      <c r="O76" s="256" t="n"/>
      <c r="Y76" s="50" t="n"/>
      <c r="Z76" s="50" t="n"/>
      <c r="AA76" s="275" t="n"/>
      <c r="AB76" s="256" t="n"/>
      <c r="AC76" s="256" t="n"/>
      <c r="AD76" s="50" t="n"/>
      <c r="AE76" s="50" t="n"/>
      <c r="AF76" s="276" t="n"/>
      <c r="AG76" s="276" t="n"/>
      <c r="AH76" s="256" t="n"/>
      <c r="AI76" s="256" t="n"/>
      <c r="AJ76" s="256" t="n"/>
      <c r="AK76" s="256" t="n"/>
      <c r="AL76" s="277" t="n"/>
      <c r="AM76" s="277" t="n"/>
      <c r="AN76" s="50" t="n"/>
      <c r="AO76" s="183" t="n"/>
      <c r="AP76" s="183" t="n"/>
      <c r="AQ76" s="278" t="n"/>
      <c r="AR76" s="183" t="n"/>
      <c r="AS76" s="183" t="n"/>
      <c r="AT76" s="183" t="n"/>
      <c r="AU76" s="279" t="n"/>
      <c r="AV76" s="183" t="n"/>
      <c r="AW76" s="183" t="n"/>
      <c r="AX76" s="183" t="n"/>
      <c r="AY76" s="183" t="n"/>
      <c r="AZ76" s="183" t="n"/>
      <c r="BA76" s="183" t="n"/>
      <c r="BB76" s="183" t="n"/>
      <c r="BC76" s="183" t="n"/>
      <c r="BD76" s="183" t="n"/>
      <c r="BE76" s="183" t="n"/>
      <c r="BF76" s="280" t="n"/>
      <c r="BG76" s="280" t="n"/>
    </row>
    <row r="77" ht="16" customHeight="1" s="545">
      <c r="A77" s="256" t="n"/>
      <c r="B77" s="547" t="n"/>
      <c r="C77" s="547" t="n"/>
      <c r="D77" s="547" t="n"/>
      <c r="I77" s="264" t="n"/>
      <c r="J77" s="548" t="n"/>
      <c r="K77" s="548" t="n"/>
      <c r="L77" s="548" t="n"/>
      <c r="M77" s="548" t="n"/>
      <c r="N77" s="548" t="n"/>
      <c r="O77" s="548" t="n"/>
      <c r="Y77" s="18" t="n"/>
      <c r="Z77" s="18" t="n"/>
      <c r="AA77" s="554" t="n"/>
      <c r="AB77" s="548" t="n"/>
      <c r="AC77" s="548" t="n"/>
      <c r="AD77" s="18" t="n"/>
      <c r="AE77" s="18" t="n"/>
      <c r="AF77" s="225" t="n"/>
      <c r="AG77" s="225" t="n"/>
      <c r="AH77" s="548" t="n"/>
      <c r="AI77" s="548" t="n"/>
      <c r="AJ77" s="548" t="n"/>
      <c r="AK77" s="548" t="n"/>
      <c r="AL77" s="61" t="n"/>
      <c r="AM77" s="61" t="n"/>
      <c r="AN77" s="18" t="n"/>
      <c r="AQ77" s="53" t="n"/>
      <c r="AU77" s="268" t="n"/>
      <c r="BF77" s="23" t="n"/>
      <c r="BG77" s="23" t="n"/>
    </row>
    <row r="78" ht="16" customHeight="1" s="545">
      <c r="A78" s="281" t="n"/>
      <c r="B78" s="547" t="n"/>
      <c r="C78" s="547" t="n"/>
      <c r="D78" s="547" t="n"/>
      <c r="I78" s="264" t="n"/>
      <c r="J78" s="548" t="n"/>
      <c r="K78" s="548" t="n"/>
      <c r="L78" s="548" t="n"/>
      <c r="M78" s="548" t="n"/>
      <c r="N78" s="548" t="n"/>
      <c r="O78" s="548" t="n"/>
      <c r="Y78" s="18" t="n"/>
      <c r="Z78" s="18" t="n"/>
      <c r="AA78" s="554" t="n"/>
      <c r="AB78" s="548" t="n"/>
      <c r="AC78" s="548" t="n"/>
      <c r="AD78" s="18" t="n"/>
      <c r="AE78" s="18" t="n"/>
      <c r="AF78" s="225" t="n"/>
      <c r="AG78" s="225" t="n"/>
      <c r="AH78" s="548" t="n"/>
      <c r="AI78" s="548" t="n"/>
      <c r="AJ78" s="548" t="n"/>
      <c r="AK78" s="548" t="n"/>
      <c r="AL78" s="61" t="n"/>
      <c r="AM78" s="61" t="n"/>
      <c r="AN78" s="18" t="n"/>
      <c r="AQ78" s="53" t="n"/>
      <c r="AU78" s="268" t="n"/>
      <c r="BF78" s="23" t="n"/>
      <c r="BG78" s="23" t="n"/>
    </row>
    <row r="79" ht="16" customHeight="1" s="545">
      <c r="A79" s="282" t="n"/>
      <c r="B79" s="547" t="n"/>
      <c r="C79" s="547" t="n"/>
      <c r="D79" s="547" t="n"/>
      <c r="I79" s="264" t="n"/>
      <c r="J79" s="548" t="n"/>
      <c r="K79" s="548" t="n"/>
      <c r="L79" s="548" t="n"/>
      <c r="M79" s="548" t="n"/>
      <c r="N79" s="548" t="n"/>
      <c r="O79" s="548" t="n"/>
      <c r="Y79" s="18" t="n"/>
      <c r="Z79" s="18" t="n"/>
      <c r="AA79" s="554" t="n"/>
      <c r="AB79" s="548" t="n"/>
      <c r="AC79" s="548" t="n"/>
      <c r="AD79" s="18" t="n"/>
      <c r="AE79" s="18" t="n"/>
      <c r="AF79" s="225" t="n"/>
      <c r="AG79" s="225" t="n"/>
      <c r="AH79" s="548" t="n"/>
      <c r="AI79" s="548" t="n"/>
      <c r="AJ79" s="548" t="n"/>
      <c r="AK79" s="548" t="n"/>
      <c r="AL79" s="61" t="n"/>
      <c r="AM79" s="61" t="n"/>
      <c r="AN79" s="18" t="n"/>
      <c r="AQ79" s="53" t="n"/>
      <c r="AU79" s="268" t="n"/>
      <c r="BF79" s="23" t="n"/>
      <c r="BG79" s="23" t="n"/>
    </row>
    <row r="80" ht="16" customHeight="1" s="545">
      <c r="A80" s="266" t="n"/>
      <c r="B80" s="547" t="n"/>
      <c r="C80" s="547" t="n"/>
      <c r="D80" s="547" t="n"/>
      <c r="I80" s="264" t="n"/>
      <c r="J80" s="548" t="n"/>
      <c r="K80" s="548" t="n"/>
      <c r="L80" s="548" t="n"/>
      <c r="M80" s="548" t="n"/>
      <c r="N80" s="548" t="n"/>
      <c r="O80" s="548" t="n"/>
      <c r="Y80" s="18" t="n"/>
      <c r="Z80" s="18" t="n"/>
      <c r="AA80" s="554" t="n"/>
      <c r="AB80" s="548" t="n"/>
      <c r="AC80" s="548" t="n"/>
      <c r="AD80" s="18" t="n"/>
      <c r="AE80" s="18" t="n"/>
      <c r="AF80" s="225" t="n"/>
      <c r="AG80" s="225" t="n"/>
      <c r="AH80" s="548" t="n"/>
      <c r="AI80" s="548" t="n"/>
      <c r="AJ80" s="548" t="n"/>
      <c r="AK80" s="548" t="n"/>
      <c r="AL80" s="61" t="n"/>
      <c r="AM80" s="61" t="n"/>
      <c r="AN80" s="18" t="n"/>
      <c r="AQ80" s="53" t="n"/>
      <c r="AU80" s="268" t="n"/>
      <c r="BF80" s="23" t="n"/>
      <c r="BG80" s="23" t="n"/>
    </row>
    <row r="81">
      <c r="B81" s="547" t="n"/>
      <c r="C81" s="547" t="n"/>
      <c r="D81" s="547" t="n"/>
    </row>
    <row r="82">
      <c r="B82" s="547" t="n"/>
      <c r="C82" s="547" t="n"/>
      <c r="D82" s="547" t="n"/>
    </row>
    <row r="83">
      <c r="B83" s="547" t="n"/>
      <c r="C83" s="547" t="n"/>
      <c r="D83" s="547" t="n"/>
    </row>
    <row r="84">
      <c r="B84" s="547" t="n"/>
      <c r="C84" s="547" t="n"/>
      <c r="D84" s="547" t="n"/>
    </row>
    <row r="85">
      <c r="B85" s="547" t="n"/>
      <c r="C85" s="547" t="n"/>
      <c r="D85" s="547" t="n"/>
    </row>
    <row r="86">
      <c r="B86" s="547" t="n"/>
      <c r="C86" s="547" t="n"/>
      <c r="D86" s="547" t="n"/>
    </row>
    <row r="87">
      <c r="B87" s="547" t="n"/>
      <c r="C87" s="547" t="n"/>
      <c r="D87" s="547" t="n"/>
    </row>
    <row r="88">
      <c r="B88" s="547" t="n"/>
      <c r="C88" s="547" t="n"/>
      <c r="D88" s="547" t="n"/>
    </row>
    <row r="89">
      <c r="B89" s="547" t="n"/>
      <c r="C89" s="547" t="n"/>
      <c r="D89" s="547" t="n"/>
    </row>
    <row r="90">
      <c r="B90" s="547" t="n"/>
      <c r="C90" s="547" t="n"/>
      <c r="D90" s="547" t="n"/>
    </row>
    <row r="91">
      <c r="B91" s="547" t="n"/>
      <c r="C91" s="547" t="n"/>
      <c r="D91" s="547" t="n"/>
    </row>
    <row r="92">
      <c r="B92" s="547" t="n"/>
      <c r="C92" s="547" t="n"/>
      <c r="D92" s="547" t="n"/>
    </row>
    <row r="93">
      <c r="B93" s="547" t="n"/>
      <c r="C93" s="547" t="n"/>
      <c r="D93" s="547" t="n"/>
    </row>
    <row r="94">
      <c r="B94" s="547" t="n"/>
      <c r="C94" s="547" t="n"/>
      <c r="D94" s="547" t="n"/>
    </row>
    <row r="95">
      <c r="B95" s="547" t="n"/>
      <c r="C95" s="547" t="n"/>
      <c r="D95" s="547" t="n"/>
    </row>
    <row r="96">
      <c r="B96" s="547" t="n"/>
      <c r="C96" s="547" t="n"/>
      <c r="D96" s="547" t="n"/>
    </row>
    <row r="97">
      <c r="B97" s="547" t="n"/>
      <c r="C97" s="547" t="n"/>
      <c r="D97" s="547" t="n"/>
    </row>
    <row r="98">
      <c r="B98" s="547" t="n"/>
      <c r="C98" s="547" t="n"/>
      <c r="D98" s="547" t="n"/>
    </row>
    <row r="99">
      <c r="B99" s="547" t="n"/>
      <c r="C99" s="547" t="n"/>
      <c r="D99" s="547" t="n"/>
    </row>
    <row r="100">
      <c r="B100" s="547" t="n"/>
      <c r="C100" s="547" t="n"/>
      <c r="D100" s="547" t="n"/>
    </row>
    <row r="101">
      <c r="B101" s="547" t="n"/>
      <c r="C101" s="547" t="n"/>
      <c r="D101" s="547" t="n"/>
    </row>
    <row r="102">
      <c r="B102" s="547" t="n"/>
      <c r="C102" s="547" t="n"/>
      <c r="D102" s="547" t="n"/>
    </row>
    <row r="103">
      <c r="B103" s="547" t="n"/>
      <c r="C103" s="547" t="n"/>
      <c r="D103" s="547" t="n"/>
    </row>
    <row r="104">
      <c r="B104" s="547" t="n"/>
      <c r="C104" s="547" t="n"/>
      <c r="D104" s="547" t="n"/>
    </row>
    <row r="105">
      <c r="B105" s="547" t="n"/>
      <c r="C105" s="547" t="n"/>
      <c r="D105" s="547" t="n"/>
    </row>
    <row r="106">
      <c r="B106" s="547" t="n"/>
      <c r="C106" s="547" t="n"/>
      <c r="D106" s="547" t="n"/>
    </row>
    <row r="107">
      <c r="B107" s="547" t="n"/>
      <c r="C107" s="547" t="n"/>
      <c r="D107" s="547" t="n"/>
    </row>
    <row r="108">
      <c r="B108" s="547" t="n"/>
      <c r="C108" s="547" t="n"/>
      <c r="D108" s="547" t="n"/>
    </row>
    <row r="109">
      <c r="B109" s="547" t="n"/>
      <c r="C109" s="547" t="n"/>
      <c r="D109" s="547" t="n"/>
    </row>
  </sheetData>
  <mergeCells count="10">
    <mergeCell ref="AW5:BG5"/>
    <mergeCell ref="J4:N4"/>
    <mergeCell ref="J3:N3"/>
    <mergeCell ref="J2:N2"/>
    <mergeCell ref="AU5:AV5"/>
    <mergeCell ref="A1:B1"/>
    <mergeCell ref="AW6:BG6"/>
    <mergeCell ref="V3:X3"/>
    <mergeCell ref="E5:H5"/>
    <mergeCell ref="AQ5:AT5"/>
  </mergeCells>
  <conditionalFormatting sqref="Q1:AE1 AH1:AO2 AP2:AT2">
    <cfRule type="cellIs" priority="18979" operator="equal" dxfId="85">
      <formula>"V Bull"</formula>
    </cfRule>
    <cfRule type="cellIs" priority="18980" operator="equal" dxfId="0">
      <formula>"Bull"</formula>
    </cfRule>
    <cfRule type="cellIs" priority="18981" operator="equal" dxfId="95">
      <formula>"Neut_"</formula>
    </cfRule>
    <cfRule type="cellIs" priority="18982" operator="equal" dxfId="94">
      <formula>"Neut"</formula>
    </cfRule>
    <cfRule type="cellIs" priority="18983" operator="equal" dxfId="70">
      <formula>"Bear"</formula>
    </cfRule>
    <cfRule type="cellIs" priority="18984" operator="equal" dxfId="83">
      <formula>"V Bear"</formula>
    </cfRule>
  </conditionalFormatting>
  <conditionalFormatting sqref="AL7:AL42 AL62:AM64 AL65:AL66 AL67:AM68 AM56:AM58 AM75:AM80">
    <cfRule type="cellIs" priority="18977" operator="equal" dxfId="7">
      <formula>"Y"</formula>
    </cfRule>
    <cfRule type="cellIs" priority="18978" operator="equal" dxfId="36">
      <formula>"N"</formula>
    </cfRule>
    <cfRule type="cellIs" priority="18962" operator="between" dxfId="70">
      <formula>0.5</formula>
      <formula>0.3</formula>
    </cfRule>
    <cfRule type="cellIs" priority="18963" operator="lessThan" dxfId="83">
      <formula>0.3</formula>
    </cfRule>
    <cfRule type="cellIs" priority="18964" operator="between" dxfId="0">
      <formula>0.5</formula>
      <formula>0.7</formula>
    </cfRule>
    <cfRule type="cellIs" priority="18965" operator="greaterThan" dxfId="85">
      <formula>-7</formula>
    </cfRule>
  </conditionalFormatting>
  <conditionalFormatting sqref="AF7:AF42 AF62:AF68">
    <cfRule type="cellIs" priority="18972" operator="lessThan" dxfId="85">
      <formula>-3</formula>
    </cfRule>
    <cfRule type="cellIs" priority="18973" operator="between" dxfId="0">
      <formula>-2</formula>
      <formula>3</formula>
    </cfRule>
    <cfRule type="cellIs" priority="18974" operator="between" dxfId="94">
      <formula>3</formula>
      <formula>4</formula>
    </cfRule>
    <cfRule type="cellIs" priority="18975" operator="between" dxfId="95">
      <formula>4</formula>
      <formula>5</formula>
    </cfRule>
    <cfRule type="cellIs" priority="18976" operator="greaterThan" dxfId="111">
      <formula>5</formula>
    </cfRule>
    <cfRule type="cellIs" priority="18961" operator="equal" dxfId="85">
      <formula>-3</formula>
    </cfRule>
  </conditionalFormatting>
  <conditionalFormatting sqref="AH7:AH42 AH62:AH68">
    <cfRule type="cellIs" priority="18966" operator="lessThan" dxfId="83">
      <formula>-20</formula>
    </cfRule>
    <cfRule type="cellIs" priority="18967" operator="between" dxfId="70">
      <formula>-10</formula>
      <formula>-20</formula>
    </cfRule>
    <cfRule type="cellIs" priority="18968" operator="between" dxfId="107">
      <formula>0</formula>
      <formula>-10</formula>
    </cfRule>
    <cfRule type="cellIs" priority="18969" operator="between" dxfId="72">
      <formula>0</formula>
      <formula>10</formula>
    </cfRule>
    <cfRule type="cellIs" priority="18970" operator="between" dxfId="0">
      <formula>10</formula>
      <formula>20</formula>
    </cfRule>
    <cfRule type="cellIs" priority="18971" operator="greaterThan" dxfId="85">
      <formula>20</formula>
    </cfRule>
  </conditionalFormatting>
  <conditionalFormatting sqref="Y7:Y43 Y56:Z58 Y62:Z65 Y66 Y67:Z68 Y75:Z80 AD7:AD43 AD56:AE58 AD62:AE65 AD66 AD67:AE68 AD75:AE80">
    <cfRule type="cellIs" priority="18942" operator="lessThan" dxfId="36">
      <formula>0</formula>
    </cfRule>
    <cfRule type="cellIs" priority="18940" operator="greaterThan" dxfId="7">
      <formula>0</formula>
    </cfRule>
    <cfRule type="cellIs" priority="18941" operator="lessThan" dxfId="119">
      <formula>0.4686</formula>
    </cfRule>
  </conditionalFormatting>
  <conditionalFormatting sqref="AD7:AD43 AD56:AE58 AD62:AE65 AD66 AD67:AE68 AD75:AE80">
    <cfRule type="cellIs" priority="18892" operator="greaterThan" dxfId="7">
      <formula>0</formula>
    </cfRule>
    <cfRule type="cellIs" priority="18893" operator="lessThan" dxfId="36">
      <formula>0</formula>
    </cfRule>
  </conditionalFormatting>
  <conditionalFormatting sqref="AJ7:AJ42 AJ62:AJ68">
    <cfRule type="cellIs" priority="18289" operator="lessThan" dxfId="85">
      <formula>20</formula>
    </cfRule>
    <cfRule type="cellIs" priority="18290" operator="between" dxfId="0">
      <formula>20</formula>
      <formula>30</formula>
    </cfRule>
    <cfRule type="cellIs" priority="18291" operator="between" dxfId="101">
      <formula>30</formula>
      <formula>40</formula>
    </cfRule>
    <cfRule type="cellIs" priority="18292" operator="between" dxfId="100">
      <formula>40</formula>
      <formula>50</formula>
    </cfRule>
    <cfRule type="cellIs" priority="18293" operator="between" dxfId="94">
      <formula>50</formula>
      <formula>60</formula>
    </cfRule>
    <cfRule type="cellIs" priority="18294" operator="between" dxfId="95">
      <formula>60</formula>
      <formula>70</formula>
    </cfRule>
    <cfRule type="cellIs" priority="18295" operator="between" dxfId="97">
      <formula>70</formula>
      <formula>80</formula>
    </cfRule>
    <cfRule type="cellIs" priority="18296" operator="greaterThan" dxfId="83">
      <formula>80</formula>
    </cfRule>
  </conditionalFormatting>
  <conditionalFormatting sqref="J7:O43 J56:O58 J62:O68 J75:O80">
    <cfRule type="cellIs" priority="19098" operator="equal" dxfId="83">
      <formula>$AO$1</formula>
    </cfRule>
    <cfRule type="cellIs" priority="19099" operator="equal" dxfId="94">
      <formula>$AN$1</formula>
    </cfRule>
    <cfRule type="cellIs" priority="19100" operator="equal" dxfId="0">
      <formula>$AH$1</formula>
    </cfRule>
  </conditionalFormatting>
  <hyperlinks>
    <hyperlink xmlns:r="http://schemas.openxmlformats.org/officeDocument/2006/relationships" ref="A1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display="EWZ" r:id="rId16"/>
    <hyperlink xmlns:r="http://schemas.openxmlformats.org/officeDocument/2006/relationships" ref="B23" r:id="rId17"/>
    <hyperlink xmlns:r="http://schemas.openxmlformats.org/officeDocument/2006/relationships" ref="B24" r:id="rId18"/>
    <hyperlink xmlns:r="http://schemas.openxmlformats.org/officeDocument/2006/relationships" ref="B25" r:id="rId19"/>
    <hyperlink xmlns:r="http://schemas.openxmlformats.org/officeDocument/2006/relationships" ref="B26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B62" r:id="rId36"/>
    <hyperlink xmlns:r="http://schemas.openxmlformats.org/officeDocument/2006/relationships" ref="B63" r:id="rId37"/>
    <hyperlink xmlns:r="http://schemas.openxmlformats.org/officeDocument/2006/relationships" ref="B64" r:id="rId38"/>
    <hyperlink xmlns:r="http://schemas.openxmlformats.org/officeDocument/2006/relationships" ref="B65" r:id="rId39"/>
    <hyperlink xmlns:r="http://schemas.openxmlformats.org/officeDocument/2006/relationships" ref="B66" r:id="rId40"/>
    <hyperlink xmlns:r="http://schemas.openxmlformats.org/officeDocument/2006/relationships" ref="B67" display="IWM" r:id="rId41"/>
    <hyperlink xmlns:r="http://schemas.openxmlformats.org/officeDocument/2006/relationships" ref="B68" r:id="rId42"/>
  </hyperlinks>
  <pageMargins left="0.2" right="0.2" top="0.75" bottom="0.25" header="0.3" footer="0.3"/>
  <pageSetup orientation="landscape" scale="50" horizont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230"/>
  <sheetViews>
    <sheetView showGridLines="0" showRowColHeaders="0" workbookViewId="0">
      <selection activeCell="E127" sqref="E127"/>
    </sheetView>
  </sheetViews>
  <sheetFormatPr baseColWidth="10" defaultColWidth="8.83203125" defaultRowHeight="15"/>
  <cols>
    <col width="25.6640625" customWidth="1" style="545" min="1" max="1"/>
    <col width="30.6640625" customWidth="1" style="545" min="2" max="2"/>
    <col width="45.6640625" customWidth="1" style="545" min="3" max="3"/>
    <col width="36.6640625" customWidth="1" style="545" min="4" max="4"/>
    <col width="34.6640625" customWidth="1" style="545" min="5" max="5"/>
  </cols>
  <sheetData>
    <row r="1" ht="21" customHeight="1" s="545">
      <c r="B1" s="24" t="n"/>
    </row>
    <row r="2" ht="21" customHeight="1" s="545">
      <c r="B2" s="24" t="inlineStr">
        <is>
          <t>Global Industry Classifacation Standards (GICS)</t>
        </is>
      </c>
    </row>
    <row r="3" ht="16" customHeight="1" s="545" thickBot="1"/>
    <row r="4" ht="20" customHeight="1" s="545" thickBot="1">
      <c r="B4" s="292" t="inlineStr">
        <is>
          <t>Market Sector (11)</t>
        </is>
      </c>
      <c r="C4" s="293" t="inlineStr">
        <is>
          <t>Industry Group (25)</t>
        </is>
      </c>
      <c r="D4" s="294" t="inlineStr">
        <is>
          <t>Industry (74)</t>
        </is>
      </c>
      <c r="E4" s="295" t="inlineStr">
        <is>
          <t>Sub Industry (163)</t>
        </is>
      </c>
    </row>
    <row r="5" ht="15" customHeight="1" s="545" thickBot="1"/>
    <row r="6" ht="15" customHeight="1" s="545">
      <c r="B6" s="559" t="inlineStr">
        <is>
          <t>Energy</t>
        </is>
      </c>
      <c r="C6" s="571" t="inlineStr">
        <is>
          <t>Energy</t>
        </is>
      </c>
      <c r="D6" s="563" t="inlineStr">
        <is>
          <t>Energy Equipment &amp; Services</t>
        </is>
      </c>
      <c r="E6" s="307" t="inlineStr">
        <is>
          <t>Oil &amp; Gas Drilling</t>
        </is>
      </c>
    </row>
    <row r="7" ht="15" customHeight="1" s="545">
      <c r="B7" s="560" t="n"/>
      <c r="C7" s="538" t="n"/>
      <c r="D7" s="518" t="n"/>
      <c r="E7" s="308" t="inlineStr">
        <is>
          <t>Oil &amp; Gas Equipment &amp; Services</t>
        </is>
      </c>
    </row>
    <row r="8" ht="15" customHeight="1" s="545">
      <c r="B8" s="560" t="n"/>
      <c r="C8" s="538" t="n"/>
      <c r="D8" s="538" t="n"/>
      <c r="E8" s="309" t="n"/>
    </row>
    <row r="9" ht="15.75" customHeight="1" s="545">
      <c r="B9" s="560" t="n"/>
      <c r="C9" s="538" t="n"/>
      <c r="D9" s="556" t="inlineStr">
        <is>
          <t>Oil, Gas &amp; Consumable Fuels</t>
        </is>
      </c>
      <c r="E9" s="308" t="inlineStr">
        <is>
          <t>Integrated Oil &amp; Gas</t>
        </is>
      </c>
    </row>
    <row r="10" ht="15" customHeight="1" s="545">
      <c r="B10" s="560" t="n"/>
      <c r="C10" s="538" t="n"/>
      <c r="D10" s="538" t="n"/>
      <c r="E10" s="310" t="inlineStr">
        <is>
          <t>Oil &amp; Gas Exploration &amp; Production</t>
        </is>
      </c>
    </row>
    <row r="11" ht="15" customHeight="1" s="545">
      <c r="B11" s="560" t="n"/>
      <c r="C11" s="538" t="n"/>
      <c r="D11" s="538" t="n"/>
      <c r="E11" s="310" t="inlineStr">
        <is>
          <t>Oil &amp; Gas Refining &amp; Marketing</t>
        </is>
      </c>
    </row>
    <row r="12" ht="15" customHeight="1" s="545">
      <c r="B12" s="560" t="n"/>
      <c r="C12" s="538" t="n"/>
      <c r="D12" s="538" t="n"/>
      <c r="E12" s="310" t="inlineStr">
        <is>
          <t>Oil &amp; Gas Storage &amp; Transportation</t>
        </is>
      </c>
    </row>
    <row r="13" ht="15" customHeight="1" s="545" thickBot="1">
      <c r="B13" s="561" t="n"/>
      <c r="C13" s="557" t="n"/>
      <c r="D13" s="557" t="n"/>
      <c r="E13" s="312" t="inlineStr">
        <is>
          <t>Coal &amp; Consumable Fuels</t>
        </is>
      </c>
    </row>
    <row r="14" ht="15" customHeight="1" s="545" thickBot="1">
      <c r="E14" s="306" t="n"/>
    </row>
    <row r="15" ht="15" customHeight="1" s="545">
      <c r="B15" s="559" t="inlineStr">
        <is>
          <t>Materials</t>
        </is>
      </c>
      <c r="C15" s="571" t="inlineStr">
        <is>
          <t>Materials</t>
        </is>
      </c>
      <c r="D15" s="563" t="inlineStr">
        <is>
          <t>Chemicals</t>
        </is>
      </c>
      <c r="E15" s="300" t="inlineStr">
        <is>
          <t>Commodity Chemicals</t>
        </is>
      </c>
    </row>
    <row r="16" ht="15" customHeight="1" s="545">
      <c r="B16" s="560" t="n"/>
      <c r="C16" s="538" t="n"/>
      <c r="D16" s="538" t="n"/>
      <c r="E16" s="301" t="inlineStr">
        <is>
          <t>Diversified Chemicals</t>
        </is>
      </c>
    </row>
    <row r="17" ht="15" customHeight="1" s="545">
      <c r="B17" s="560" t="n"/>
      <c r="C17" s="538" t="n"/>
      <c r="D17" s="538" t="n"/>
      <c r="E17" s="301" t="inlineStr">
        <is>
          <t>Fertilizers &amp; Agricultural Chemicals</t>
        </is>
      </c>
    </row>
    <row r="18" ht="15" customHeight="1" s="545">
      <c r="B18" s="560" t="n"/>
      <c r="C18" s="538" t="n"/>
      <c r="D18" s="538" t="n"/>
      <c r="E18" s="301" t="inlineStr">
        <is>
          <t>Industrial Gases</t>
        </is>
      </c>
    </row>
    <row r="19" ht="15" customHeight="1" s="545">
      <c r="B19" s="560" t="n"/>
      <c r="C19" s="538" t="n"/>
      <c r="D19" s="518" t="n"/>
      <c r="E19" s="301" t="inlineStr">
        <is>
          <t>Specialty Chemicals</t>
        </is>
      </c>
    </row>
    <row r="20" ht="15" customHeight="1" s="545">
      <c r="B20" s="560" t="n"/>
      <c r="C20" s="538" t="n"/>
      <c r="D20" s="538" t="n"/>
      <c r="E20" s="302" t="n"/>
    </row>
    <row r="21" ht="15" customHeight="1" s="545">
      <c r="B21" s="560" t="n"/>
      <c r="C21" s="538" t="n"/>
      <c r="D21" s="11" t="inlineStr">
        <is>
          <t>Construction Materials</t>
        </is>
      </c>
      <c r="E21" s="303" t="inlineStr">
        <is>
          <t>Construction Materials</t>
        </is>
      </c>
    </row>
    <row r="22" ht="15.75" customHeight="1" s="545">
      <c r="B22" s="560" t="n"/>
      <c r="C22" s="538" t="n"/>
      <c r="D22" s="538" t="n"/>
      <c r="E22" s="302" t="n"/>
    </row>
    <row r="23" ht="15" customHeight="1" s="545">
      <c r="B23" s="560" t="n"/>
      <c r="C23" s="538" t="n"/>
      <c r="D23" s="564" t="inlineStr">
        <is>
          <t>Containers &amp; Packaging</t>
        </is>
      </c>
      <c r="E23" s="303" t="inlineStr">
        <is>
          <t>Metal &amp; Glass Containers</t>
        </is>
      </c>
    </row>
    <row r="24" ht="15" customHeight="1" s="545">
      <c r="B24" s="560" t="n"/>
      <c r="C24" s="538" t="n"/>
      <c r="D24" s="518" t="n"/>
      <c r="E24" s="301" t="inlineStr">
        <is>
          <t>Paper Packaging</t>
        </is>
      </c>
    </row>
    <row r="25" ht="15" customHeight="1" s="545">
      <c r="B25" s="560" t="n"/>
      <c r="C25" s="538" t="n"/>
      <c r="D25" s="538" t="n"/>
      <c r="E25" s="302" t="n"/>
    </row>
    <row r="26" ht="15" customHeight="1" s="545">
      <c r="B26" s="560" t="n"/>
      <c r="C26" s="538" t="n"/>
      <c r="D26" s="564" t="inlineStr">
        <is>
          <t>Metals &amp; Mining</t>
        </is>
      </c>
      <c r="E26" s="303" t="inlineStr">
        <is>
          <t>Aluminum</t>
        </is>
      </c>
    </row>
    <row r="27" ht="15" customHeight="1" s="545">
      <c r="B27" s="560" t="n"/>
      <c r="C27" s="538" t="n"/>
      <c r="D27" s="538" t="n"/>
      <c r="E27" s="301" t="inlineStr">
        <is>
          <t>Diversified Metals &amp; Mining</t>
        </is>
      </c>
    </row>
    <row r="28">
      <c r="B28" s="560" t="n"/>
      <c r="C28" s="538" t="n"/>
      <c r="D28" s="538" t="n"/>
      <c r="E28" s="301" t="inlineStr">
        <is>
          <t>Copper</t>
        </is>
      </c>
    </row>
    <row r="29" ht="15" customHeight="1" s="545">
      <c r="B29" s="560" t="n"/>
      <c r="C29" s="538" t="n"/>
      <c r="D29" s="538" t="n"/>
      <c r="E29" s="301" t="inlineStr">
        <is>
          <t>Gold</t>
        </is>
      </c>
    </row>
    <row r="30" ht="15" customHeight="1" s="545">
      <c r="B30" s="560" t="n"/>
      <c r="C30" s="538" t="n"/>
      <c r="D30" s="538" t="n"/>
      <c r="E30" s="301" t="inlineStr">
        <is>
          <t>Precious Metals &amp; Minerals</t>
        </is>
      </c>
    </row>
    <row r="31" ht="15" customHeight="1" s="545">
      <c r="B31" s="560" t="n"/>
      <c r="C31" s="538" t="n"/>
      <c r="D31" s="538" t="n"/>
      <c r="E31" s="301" t="inlineStr">
        <is>
          <t>Silver</t>
        </is>
      </c>
    </row>
    <row r="32" ht="15" customHeight="1" s="545">
      <c r="B32" s="560" t="n"/>
      <c r="C32" s="538" t="n"/>
      <c r="D32" s="518" t="n"/>
      <c r="E32" s="301" t="inlineStr">
        <is>
          <t>Steel</t>
        </is>
      </c>
    </row>
    <row r="33" ht="15" customHeight="1" s="545">
      <c r="B33" s="560" t="n"/>
      <c r="C33" s="538" t="n"/>
      <c r="D33" s="538" t="n"/>
      <c r="E33" s="302" t="n"/>
    </row>
    <row r="34" ht="15" customHeight="1" s="545">
      <c r="B34" s="560" t="n"/>
      <c r="C34" s="538" t="n"/>
      <c r="D34" s="556" t="inlineStr">
        <is>
          <t>Paper &amp; Forest Products</t>
        </is>
      </c>
      <c r="E34" s="303" t="inlineStr">
        <is>
          <t>Paper Products</t>
        </is>
      </c>
    </row>
    <row r="35" ht="15" customHeight="1" s="545" thickBot="1">
      <c r="B35" s="561" t="n"/>
      <c r="C35" s="557" t="n"/>
      <c r="D35" s="557" t="n"/>
      <c r="E35" s="305" t="inlineStr">
        <is>
          <t>Forest Products</t>
        </is>
      </c>
    </row>
    <row r="36" ht="15" customHeight="1" s="545" thickBot="1"/>
    <row r="37" ht="15" customHeight="1" s="545">
      <c r="B37" s="559" t="inlineStr">
        <is>
          <t>Consumer Staples</t>
        </is>
      </c>
      <c r="C37" s="558" t="inlineStr">
        <is>
          <t>Food &amp; Staples Retailing</t>
        </is>
      </c>
      <c r="D37" s="563" t="inlineStr">
        <is>
          <t>Food &amp; Staples Retailing</t>
        </is>
      </c>
      <c r="E37" s="300" t="inlineStr">
        <is>
          <t>Drug Retail</t>
        </is>
      </c>
    </row>
    <row r="38" ht="15.75" customHeight="1" s="545">
      <c r="B38" s="560" t="n"/>
      <c r="C38" s="538" t="n"/>
      <c r="D38" s="538" t="n"/>
      <c r="E38" s="301" t="inlineStr">
        <is>
          <t>Food Distributors</t>
        </is>
      </c>
    </row>
    <row r="39" ht="15" customHeight="1" s="545">
      <c r="B39" s="560" t="n"/>
      <c r="C39" s="538" t="n"/>
      <c r="D39" s="538" t="n"/>
      <c r="E39" s="301" t="inlineStr">
        <is>
          <t>Food Retail</t>
        </is>
      </c>
    </row>
    <row r="40" ht="15" customHeight="1" s="545">
      <c r="B40" s="560" t="n"/>
      <c r="C40" s="518" t="n"/>
      <c r="D40" s="518" t="n"/>
      <c r="E40" s="303" t="inlineStr">
        <is>
          <t>Hypermarkets &amp; Super Centers</t>
        </is>
      </c>
    </row>
    <row r="41" ht="15" customHeight="1" s="545">
      <c r="B41" s="560" t="n"/>
      <c r="C41" s="9" t="n"/>
      <c r="D41" s="325" t="n"/>
      <c r="E41" s="326" t="n"/>
    </row>
    <row r="42" ht="15" customHeight="1" s="545">
      <c r="B42" s="560" t="n"/>
      <c r="C42" s="567" t="inlineStr">
        <is>
          <t>Food, Beverage &amp; Tobacco</t>
        </is>
      </c>
      <c r="D42" s="564" t="inlineStr">
        <is>
          <t>Beverages</t>
        </is>
      </c>
      <c r="E42" s="303" t="inlineStr">
        <is>
          <t>Brewers</t>
        </is>
      </c>
    </row>
    <row r="43" ht="15" customHeight="1" s="545">
      <c r="B43" s="560" t="n"/>
      <c r="C43" s="538" t="n"/>
      <c r="D43" s="538" t="n"/>
      <c r="E43" s="301" t="inlineStr">
        <is>
          <t>Distillers &amp; Vintners</t>
        </is>
      </c>
    </row>
    <row r="44" ht="15.75" customHeight="1" s="545">
      <c r="B44" s="560" t="n"/>
      <c r="C44" s="538" t="n"/>
      <c r="D44" s="518" t="n"/>
      <c r="E44" s="301" t="inlineStr">
        <is>
          <t>Soft Drinks</t>
        </is>
      </c>
    </row>
    <row r="45" ht="15" customHeight="1" s="545">
      <c r="B45" s="560" t="n"/>
      <c r="C45" s="538" t="n"/>
      <c r="D45" s="327" t="n"/>
      <c r="E45" s="326" t="n"/>
    </row>
    <row r="46" ht="15" customHeight="1" s="545">
      <c r="B46" s="560" t="n"/>
      <c r="C46" s="538" t="n"/>
      <c r="D46" s="564" t="inlineStr">
        <is>
          <t>Food Products</t>
        </is>
      </c>
      <c r="E46" s="303" t="inlineStr">
        <is>
          <t>Agricultural Products</t>
        </is>
      </c>
    </row>
    <row r="47" ht="15" customHeight="1" s="545">
      <c r="B47" s="560" t="n"/>
      <c r="C47" s="538" t="n"/>
      <c r="D47" s="518" t="n"/>
      <c r="E47" s="326" t="inlineStr">
        <is>
          <t>Packaged Foods &amp; Meats</t>
        </is>
      </c>
    </row>
    <row r="48" ht="15" customHeight="1" s="545">
      <c r="B48" s="560" t="n"/>
      <c r="C48" s="538" t="n"/>
      <c r="D48" s="327" t="n"/>
      <c r="E48" s="326" t="n"/>
    </row>
    <row r="49" ht="15" customHeight="1" s="545">
      <c r="B49" s="560" t="n"/>
      <c r="C49" s="518" t="n"/>
      <c r="D49" s="328" t="inlineStr">
        <is>
          <t>Tobacco</t>
        </is>
      </c>
      <c r="E49" s="303" t="inlineStr">
        <is>
          <t>Tobacco</t>
        </is>
      </c>
    </row>
    <row r="50" ht="15" customHeight="1" s="545">
      <c r="B50" s="560" t="n"/>
      <c r="C50" s="9" t="n"/>
      <c r="D50" s="329" t="n"/>
      <c r="E50" s="309" t="n"/>
    </row>
    <row r="51" ht="15.75" customHeight="1" s="545">
      <c r="B51" s="560" t="n"/>
      <c r="C51" s="569" t="inlineStr">
        <is>
          <t>Household &amp; Personal Products</t>
        </is>
      </c>
      <c r="D51" s="117" t="inlineStr">
        <is>
          <t>Household Products</t>
        </is>
      </c>
      <c r="E51" s="308" t="inlineStr">
        <is>
          <t>Household Products</t>
        </is>
      </c>
    </row>
    <row r="52" ht="15" customHeight="1" s="545">
      <c r="B52" s="560" t="n"/>
      <c r="C52" s="538" t="n"/>
      <c r="D52" s="321" t="n"/>
      <c r="E52" s="309" t="n"/>
    </row>
    <row r="53" ht="15" customHeight="1" s="545" thickBot="1">
      <c r="B53" s="561" t="n"/>
      <c r="C53" s="557" t="n"/>
      <c r="D53" s="322" t="inlineStr">
        <is>
          <t>Personal Products</t>
        </is>
      </c>
      <c r="E53" s="312" t="inlineStr">
        <is>
          <t>Personal Products</t>
        </is>
      </c>
    </row>
    <row r="54" ht="15" customHeight="1" s="545" thickBot="1"/>
    <row r="55" ht="15" customHeight="1" s="545">
      <c r="B55" s="559" t="inlineStr">
        <is>
          <t>Consumer Discretionary</t>
        </is>
      </c>
      <c r="C55" s="558" t="inlineStr">
        <is>
          <t>Automobiles &amp; Components</t>
        </is>
      </c>
      <c r="D55" s="563" t="inlineStr">
        <is>
          <t>Automobles</t>
        </is>
      </c>
      <c r="E55" s="300" t="inlineStr">
        <is>
          <t>Automobile Manufacturers</t>
        </is>
      </c>
    </row>
    <row r="56">
      <c r="B56" s="560" t="n"/>
      <c r="C56" s="538" t="n"/>
      <c r="D56" s="518" t="n"/>
      <c r="E56" s="301" t="inlineStr">
        <is>
          <t>Motorcycle Manufacturers</t>
        </is>
      </c>
    </row>
    <row r="57" ht="15" customHeight="1" s="545">
      <c r="B57" s="560" t="n"/>
      <c r="C57" s="538" t="n"/>
      <c r="D57" s="327" t="n"/>
      <c r="E57" s="302" t="n"/>
    </row>
    <row r="58">
      <c r="B58" s="560" t="n"/>
      <c r="C58" s="538" t="n"/>
      <c r="D58" s="564" t="inlineStr">
        <is>
          <t>Auto Components</t>
        </is>
      </c>
      <c r="E58" s="303" t="inlineStr">
        <is>
          <t>Auto Parts &amp; Equipment</t>
        </is>
      </c>
    </row>
    <row r="59">
      <c r="B59" s="560" t="n"/>
      <c r="C59" s="518" t="n"/>
      <c r="D59" s="518" t="n"/>
      <c r="E59" s="303" t="inlineStr">
        <is>
          <t>Tires &amp; Rubber</t>
        </is>
      </c>
    </row>
    <row r="60" ht="15" customHeight="1" s="545">
      <c r="B60" s="560" t="n"/>
      <c r="C60" s="327" t="n"/>
      <c r="D60" s="327" t="n"/>
      <c r="E60" s="302" t="n"/>
    </row>
    <row r="61">
      <c r="B61" s="560" t="n"/>
      <c r="C61" s="567" t="inlineStr">
        <is>
          <t>Consumer Durables &amp;  Apparel</t>
        </is>
      </c>
      <c r="D61" s="564" t="inlineStr">
        <is>
          <t>Household Durables</t>
        </is>
      </c>
      <c r="E61" s="303" t="inlineStr">
        <is>
          <t>Consumer Electronics</t>
        </is>
      </c>
    </row>
    <row r="62">
      <c r="B62" s="560" t="n"/>
      <c r="C62" s="538" t="n"/>
      <c r="D62" s="538" t="n"/>
      <c r="E62" s="301" t="inlineStr">
        <is>
          <t>Home Furnishings</t>
        </is>
      </c>
    </row>
    <row r="63">
      <c r="B63" s="560" t="n"/>
      <c r="C63" s="538" t="n"/>
      <c r="D63" s="538" t="n"/>
      <c r="E63" s="301" t="inlineStr">
        <is>
          <t>Homebuilding</t>
        </is>
      </c>
    </row>
    <row r="64">
      <c r="B64" s="560" t="n"/>
      <c r="C64" s="538" t="n"/>
      <c r="D64" s="538" t="n"/>
      <c r="E64" s="301" t="inlineStr">
        <is>
          <t>Household Appliances</t>
        </is>
      </c>
    </row>
    <row r="65">
      <c r="B65" s="560" t="n"/>
      <c r="C65" s="538" t="n"/>
      <c r="D65" s="518" t="n"/>
      <c r="E65" s="303" t="inlineStr">
        <is>
          <t>Housewares &amp; Specialties</t>
        </is>
      </c>
    </row>
    <row r="66">
      <c r="B66" s="560" t="n"/>
      <c r="C66" s="538" t="n"/>
      <c r="D66" s="327" t="n"/>
      <c r="E66" s="302" t="n"/>
    </row>
    <row r="67">
      <c r="B67" s="560" t="n"/>
      <c r="C67" s="538" t="n"/>
      <c r="D67" s="328" t="inlineStr">
        <is>
          <t>Leisure Products</t>
        </is>
      </c>
      <c r="E67" s="303" t="inlineStr">
        <is>
          <t>Leisure Products</t>
        </is>
      </c>
    </row>
    <row r="68" ht="15" customHeight="1" s="545">
      <c r="B68" s="560" t="n"/>
      <c r="C68" s="538" t="n"/>
      <c r="D68" s="327" t="n"/>
      <c r="E68" s="302" t="n"/>
    </row>
    <row r="69" ht="15" customHeight="1" s="545">
      <c r="B69" s="560" t="n"/>
      <c r="C69" s="538" t="n"/>
      <c r="D69" s="564" t="inlineStr">
        <is>
          <t>Textiles, Apparel &amp; Luxury Goods</t>
        </is>
      </c>
      <c r="E69" s="303" t="inlineStr">
        <is>
          <t>Apparel, Accessories &amp; Luxury Goods</t>
        </is>
      </c>
    </row>
    <row r="70" ht="15" customHeight="1" s="545">
      <c r="B70" s="560" t="n"/>
      <c r="C70" s="538" t="n"/>
      <c r="D70" s="538" t="n"/>
      <c r="E70" s="303" t="inlineStr">
        <is>
          <t>Footware</t>
        </is>
      </c>
    </row>
    <row r="71" ht="15" customHeight="1" s="545">
      <c r="B71" s="560" t="n"/>
      <c r="C71" s="518" t="n"/>
      <c r="D71" s="518" t="n"/>
      <c r="E71" s="303" t="inlineStr">
        <is>
          <t>Textiles</t>
        </is>
      </c>
    </row>
    <row r="72" ht="15" customHeight="1" s="545">
      <c r="B72" s="560" t="n"/>
      <c r="C72" s="327" t="n"/>
      <c r="D72" s="327" t="n"/>
      <c r="E72" s="302" t="n"/>
    </row>
    <row r="73" ht="15" customHeight="1" s="545">
      <c r="B73" s="560" t="n"/>
      <c r="C73" s="567" t="inlineStr">
        <is>
          <t>Consumer Services</t>
        </is>
      </c>
      <c r="D73" s="564" t="inlineStr">
        <is>
          <t>Hotels, Restaurants &amp; Leisure</t>
        </is>
      </c>
      <c r="E73" s="303" t="inlineStr">
        <is>
          <t>Casinos &amp; Gaming</t>
        </is>
      </c>
    </row>
    <row r="74" ht="15" customHeight="1" s="545">
      <c r="B74" s="560" t="n"/>
      <c r="C74" s="538" t="n"/>
      <c r="D74" s="538" t="n"/>
      <c r="E74" s="301" t="inlineStr">
        <is>
          <t>Hotels, Resorts &amp; Cruise Lines</t>
        </is>
      </c>
    </row>
    <row r="75" ht="15" customHeight="1" s="545">
      <c r="B75" s="560" t="n"/>
      <c r="C75" s="538" t="n"/>
      <c r="D75" s="538" t="n"/>
      <c r="E75" s="303" t="inlineStr">
        <is>
          <t>Leisure Facilities</t>
        </is>
      </c>
    </row>
    <row r="76" ht="15" customHeight="1" s="545">
      <c r="B76" s="560" t="n"/>
      <c r="C76" s="538" t="n"/>
      <c r="D76" s="518" t="n"/>
      <c r="E76" s="303" t="inlineStr">
        <is>
          <t>Restaurants</t>
        </is>
      </c>
    </row>
    <row r="77" ht="15.75" customHeight="1" s="545">
      <c r="B77" s="560" t="n"/>
      <c r="C77" s="538" t="n"/>
      <c r="D77" s="327" t="n"/>
      <c r="E77" s="302" t="n"/>
    </row>
    <row r="78" ht="15" customHeight="1" s="545">
      <c r="B78" s="560" t="n"/>
      <c r="C78" s="538" t="n"/>
      <c r="D78" s="564" t="inlineStr">
        <is>
          <t>Diversified Consumer Services</t>
        </is>
      </c>
      <c r="E78" s="303" t="inlineStr">
        <is>
          <t>Education Services</t>
        </is>
      </c>
    </row>
    <row r="79">
      <c r="B79" s="560" t="n"/>
      <c r="C79" s="518" t="n"/>
      <c r="D79" s="518" t="n"/>
      <c r="E79" s="303" t="inlineStr">
        <is>
          <t>Specialized Consumer Services</t>
        </is>
      </c>
    </row>
    <row r="80">
      <c r="B80" s="560" t="n"/>
      <c r="C80" s="568" t="inlineStr">
        <is>
          <t>Retailing</t>
        </is>
      </c>
      <c r="D80" s="327" t="n"/>
      <c r="E80" s="302" t="n"/>
    </row>
    <row r="81" ht="15" customHeight="1" s="545">
      <c r="B81" s="560" t="n"/>
      <c r="C81" s="538" t="n"/>
      <c r="D81" s="328" t="inlineStr">
        <is>
          <t>Distributors</t>
        </is>
      </c>
      <c r="E81" s="303" t="inlineStr">
        <is>
          <t>Distributors</t>
        </is>
      </c>
    </row>
    <row r="82" ht="15" customHeight="1" s="545">
      <c r="B82" s="560" t="n"/>
      <c r="C82" s="538" t="n"/>
      <c r="D82" s="330" t="n"/>
      <c r="E82" s="302" t="n"/>
    </row>
    <row r="83" ht="15" customHeight="1" s="545">
      <c r="B83" s="560" t="n"/>
      <c r="C83" s="538" t="n"/>
      <c r="D83" s="328" t="inlineStr">
        <is>
          <t>Internet &amp; Direct Marketing Retail</t>
        </is>
      </c>
      <c r="E83" s="303" t="inlineStr">
        <is>
          <t>Internet &amp; Direct Marketing Retail</t>
        </is>
      </c>
    </row>
    <row r="84" ht="15" customHeight="1" s="545">
      <c r="B84" s="560" t="n"/>
      <c r="C84" s="538" t="n"/>
      <c r="D84" s="330" t="n"/>
      <c r="E84" s="302" t="n"/>
    </row>
    <row r="85" ht="15" customHeight="1" s="545">
      <c r="B85" s="560" t="n"/>
      <c r="C85" s="538" t="n"/>
      <c r="D85" s="564" t="inlineStr">
        <is>
          <t>Multiline Retail</t>
        </is>
      </c>
      <c r="E85" s="303" t="inlineStr">
        <is>
          <t>Department Stores</t>
        </is>
      </c>
    </row>
    <row r="86" ht="15" customHeight="1" s="545">
      <c r="B86" s="560" t="n"/>
      <c r="C86" s="538" t="n"/>
      <c r="D86" s="518" t="n"/>
      <c r="E86" s="303" t="inlineStr">
        <is>
          <t>General Merchandise Stores</t>
        </is>
      </c>
    </row>
    <row r="87" ht="15" customHeight="1" s="545">
      <c r="B87" s="560" t="n"/>
      <c r="C87" s="538" t="n"/>
      <c r="D87" s="330" t="n"/>
      <c r="E87" s="302" t="n"/>
    </row>
    <row r="88" ht="15" customHeight="1" s="545">
      <c r="B88" s="560" t="n"/>
      <c r="C88" s="538" t="n"/>
      <c r="D88" s="556" t="inlineStr">
        <is>
          <t>Specialy Retail</t>
        </is>
      </c>
      <c r="E88" s="303" t="inlineStr">
        <is>
          <t>Apparel Retail</t>
        </is>
      </c>
    </row>
    <row r="89" ht="15" customHeight="1" s="545">
      <c r="B89" s="560" t="n"/>
      <c r="C89" s="538" t="n"/>
      <c r="D89" s="538" t="n"/>
      <c r="E89" s="301" t="inlineStr">
        <is>
          <t>Computer &amp; Electronics Retail</t>
        </is>
      </c>
    </row>
    <row r="90" ht="15" customHeight="1" s="545">
      <c r="B90" s="560" t="n"/>
      <c r="C90" s="538" t="n"/>
      <c r="D90" s="538" t="n"/>
      <c r="E90" s="301" t="inlineStr">
        <is>
          <t>Home Improvement Retail</t>
        </is>
      </c>
    </row>
    <row r="91" ht="15" customHeight="1" s="545">
      <c r="B91" s="560" t="n"/>
      <c r="C91" s="538" t="n"/>
      <c r="D91" s="538" t="n"/>
      <c r="E91" s="301" t="inlineStr">
        <is>
          <t>Specialty Stores</t>
        </is>
      </c>
    </row>
    <row r="92" ht="15" customHeight="1" s="545">
      <c r="B92" s="560" t="n"/>
      <c r="C92" s="538" t="n"/>
      <c r="D92" s="538" t="n"/>
      <c r="E92" s="303" t="inlineStr">
        <is>
          <t>Automotive Retail</t>
        </is>
      </c>
    </row>
    <row r="93" ht="15.75" customHeight="1" s="545" thickBot="1">
      <c r="B93" s="561" t="n"/>
      <c r="C93" s="557" t="n"/>
      <c r="D93" s="557" t="n"/>
      <c r="E93" s="305" t="inlineStr">
        <is>
          <t>Homefurnishing Retail</t>
        </is>
      </c>
    </row>
    <row r="94" ht="20" customHeight="1" s="545" thickBot="1">
      <c r="B94" s="313" t="n"/>
      <c r="C94" s="297" t="n"/>
      <c r="D94" s="298" t="n"/>
      <c r="E94" s="299" t="n"/>
    </row>
    <row r="95">
      <c r="B95" s="559" t="inlineStr">
        <is>
          <t>Industrials</t>
        </is>
      </c>
      <c r="C95" s="558" t="inlineStr">
        <is>
          <t>Capital Goods</t>
        </is>
      </c>
      <c r="D95" s="573" t="inlineStr">
        <is>
          <t>Aerospace &amp; Defense</t>
        </is>
      </c>
      <c r="E95" s="300" t="inlineStr">
        <is>
          <t>Aerospace &amp; Defense</t>
        </is>
      </c>
    </row>
    <row r="96">
      <c r="B96" s="560" t="n"/>
      <c r="C96" s="538" t="n"/>
      <c r="D96" s="321" t="n"/>
      <c r="E96" s="302" t="n"/>
    </row>
    <row r="97">
      <c r="B97" s="560" t="n"/>
      <c r="C97" s="538" t="n"/>
      <c r="D97" s="117" t="inlineStr">
        <is>
          <t>Building Products</t>
        </is>
      </c>
      <c r="E97" s="303" t="inlineStr">
        <is>
          <t>Building Products</t>
        </is>
      </c>
    </row>
    <row r="98">
      <c r="B98" s="560" t="n"/>
      <c r="C98" s="538" t="n"/>
      <c r="D98" s="321" t="n"/>
      <c r="E98" s="302" t="n"/>
    </row>
    <row r="99">
      <c r="B99" s="560" t="n"/>
      <c r="C99" s="538" t="n"/>
      <c r="D99" s="117" t="inlineStr">
        <is>
          <t>Construction &amp; Engineering</t>
        </is>
      </c>
      <c r="E99" s="303" t="inlineStr">
        <is>
          <t>Construction &amp; Engineering</t>
        </is>
      </c>
    </row>
    <row r="100">
      <c r="B100" s="560" t="n"/>
      <c r="C100" s="538" t="n"/>
      <c r="D100" s="321" t="n"/>
      <c r="E100" s="302" t="n"/>
    </row>
    <row r="101">
      <c r="B101" s="560" t="n"/>
      <c r="C101" s="538" t="n"/>
      <c r="D101" s="564" t="inlineStr">
        <is>
          <t>Electrical Equipment</t>
        </is>
      </c>
      <c r="E101" s="303" t="inlineStr">
        <is>
          <t>Electrical Components &amp; Equipment</t>
        </is>
      </c>
    </row>
    <row r="102">
      <c r="B102" s="560" t="n"/>
      <c r="C102" s="538" t="n"/>
      <c r="D102" s="518" t="n"/>
      <c r="E102" s="303" t="inlineStr">
        <is>
          <t>Heavy Electrical Equipment</t>
        </is>
      </c>
    </row>
    <row r="103">
      <c r="B103" s="560" t="n"/>
      <c r="C103" s="538" t="n"/>
      <c r="D103" s="321" t="n"/>
      <c r="E103" s="302" t="n"/>
    </row>
    <row r="104">
      <c r="B104" s="560" t="n"/>
      <c r="C104" s="538" t="n"/>
      <c r="D104" s="117" t="inlineStr">
        <is>
          <t>Industrial Conglomerates</t>
        </is>
      </c>
      <c r="E104" s="303" t="inlineStr">
        <is>
          <t>Industrial Conglomerates</t>
        </is>
      </c>
    </row>
    <row r="105">
      <c r="B105" s="560" t="n"/>
      <c r="C105" s="538" t="n"/>
      <c r="D105" s="321" t="n"/>
      <c r="E105" s="302" t="n"/>
    </row>
    <row r="106">
      <c r="B106" s="560" t="n"/>
      <c r="C106" s="538" t="n"/>
      <c r="D106" s="564" t="inlineStr">
        <is>
          <t>Machinery</t>
        </is>
      </c>
      <c r="E106" s="303" t="inlineStr">
        <is>
          <t>Construction Machinery &amp; Heavy Trucks</t>
        </is>
      </c>
    </row>
    <row r="107">
      <c r="B107" s="560" t="n"/>
      <c r="C107" s="538" t="n"/>
      <c r="D107" s="538" t="n"/>
      <c r="E107" s="301" t="inlineStr">
        <is>
          <t>Agricultural &amp; Farm Machinery</t>
        </is>
      </c>
    </row>
    <row r="108">
      <c r="B108" s="560" t="n"/>
      <c r="C108" s="538" t="n"/>
      <c r="D108" s="518" t="n"/>
      <c r="E108" s="301" t="inlineStr">
        <is>
          <t>Industrial Machinery</t>
        </is>
      </c>
    </row>
    <row r="109">
      <c r="B109" s="560" t="n"/>
      <c r="C109" s="538" t="n"/>
      <c r="D109" s="321" t="n"/>
      <c r="E109" s="302" t="n"/>
    </row>
    <row r="110">
      <c r="B110" s="560" t="n"/>
      <c r="C110" s="518" t="n"/>
      <c r="D110" s="117" t="inlineStr">
        <is>
          <t>Trading Companies &amp; Distributors</t>
        </is>
      </c>
      <c r="E110" s="303" t="inlineStr">
        <is>
          <t>Trading Companies &amp; Distributors</t>
        </is>
      </c>
    </row>
    <row r="111" ht="16" customHeight="1" s="545">
      <c r="B111" s="560" t="n"/>
      <c r="C111" s="304" t="n"/>
      <c r="D111" s="321" t="n"/>
      <c r="E111" s="302" t="n"/>
    </row>
    <row r="112">
      <c r="B112" s="560" t="n"/>
      <c r="C112" s="567" t="inlineStr">
        <is>
          <t>Commercial &amp; Professional Services</t>
        </is>
      </c>
      <c r="D112" s="564" t="inlineStr">
        <is>
          <t>Commercial Services &amp; Supplies</t>
        </is>
      </c>
      <c r="E112" s="303" t="inlineStr">
        <is>
          <t>Commercial Printing</t>
        </is>
      </c>
    </row>
    <row r="113">
      <c r="B113" s="560" t="n"/>
      <c r="C113" s="538" t="n"/>
      <c r="D113" s="538" t="n"/>
      <c r="E113" s="301" t="inlineStr">
        <is>
          <t>Environmental &amp; Facilities Services</t>
        </is>
      </c>
    </row>
    <row r="114">
      <c r="B114" s="560" t="n"/>
      <c r="C114" s="538" t="n"/>
      <c r="D114" s="538" t="n"/>
      <c r="E114" s="301" t="inlineStr">
        <is>
          <t>Office Services &amp; Supplies</t>
        </is>
      </c>
    </row>
    <row r="115">
      <c r="B115" s="560" t="n"/>
      <c r="C115" s="538" t="n"/>
      <c r="D115" s="538" t="n"/>
      <c r="E115" s="301" t="inlineStr">
        <is>
          <t>Diversified Support Services</t>
        </is>
      </c>
    </row>
    <row r="116">
      <c r="B116" s="560" t="n"/>
      <c r="C116" s="538" t="n"/>
      <c r="D116" s="518" t="n"/>
      <c r="E116" s="301" t="inlineStr">
        <is>
          <t>Security &amp; Alarm Services</t>
        </is>
      </c>
    </row>
    <row r="117">
      <c r="B117" s="560" t="n"/>
      <c r="C117" s="538" t="n"/>
      <c r="D117" s="321" t="n"/>
      <c r="E117" s="326" t="n"/>
    </row>
    <row r="118">
      <c r="B118" s="560" t="n"/>
      <c r="C118" s="538" t="n"/>
      <c r="D118" s="321" t="inlineStr">
        <is>
          <t>Professional Services</t>
        </is>
      </c>
      <c r="E118" s="303" t="inlineStr">
        <is>
          <t>Human Resource &amp; Employment Services</t>
        </is>
      </c>
    </row>
    <row r="119">
      <c r="B119" s="560" t="n"/>
      <c r="C119" s="518" t="n"/>
      <c r="D119" s="117" t="n"/>
      <c r="E119" s="303" t="inlineStr">
        <is>
          <t>Research &amp; Consulting Services</t>
        </is>
      </c>
    </row>
    <row r="120">
      <c r="B120" s="560" t="n"/>
      <c r="C120" s="568" t="inlineStr">
        <is>
          <t>Transportation</t>
        </is>
      </c>
      <c r="D120" s="321" t="n"/>
      <c r="E120" s="302" t="n"/>
    </row>
    <row r="121" ht="15" customHeight="1" s="545">
      <c r="B121" s="560" t="n"/>
      <c r="C121" s="538" t="n"/>
      <c r="D121" s="117" t="inlineStr">
        <is>
          <t>Air Freight &amp; Logistics</t>
        </is>
      </c>
      <c r="E121" s="303" t="inlineStr">
        <is>
          <t>Air Freight &amp; Logistics</t>
        </is>
      </c>
    </row>
    <row r="122" ht="15" customHeight="1" s="545">
      <c r="B122" s="560" t="n"/>
      <c r="C122" s="538" t="n"/>
      <c r="D122" s="321" t="n"/>
      <c r="E122" s="302" t="n"/>
    </row>
    <row r="123" ht="15" customHeight="1" s="545">
      <c r="B123" s="560" t="n"/>
      <c r="C123" s="538" t="n"/>
      <c r="D123" s="117" t="inlineStr">
        <is>
          <t>Airlines</t>
        </is>
      </c>
      <c r="E123" s="303" t="inlineStr">
        <is>
          <t>Airlines</t>
        </is>
      </c>
    </row>
    <row r="124" ht="15" customHeight="1" s="545">
      <c r="B124" s="560" t="n"/>
      <c r="C124" s="538" t="n"/>
      <c r="D124" s="321" t="n"/>
      <c r="E124" s="302" t="n"/>
    </row>
    <row r="125" ht="15" customHeight="1" s="545">
      <c r="B125" s="560" t="n"/>
      <c r="C125" s="538" t="n"/>
      <c r="D125" s="117" t="inlineStr">
        <is>
          <t>Marine</t>
        </is>
      </c>
      <c r="E125" s="303" t="inlineStr">
        <is>
          <t>Marine</t>
        </is>
      </c>
    </row>
    <row r="126" ht="15" customHeight="1" s="545">
      <c r="B126" s="560" t="n"/>
      <c r="C126" s="538" t="n"/>
      <c r="D126" s="321" t="n"/>
      <c r="E126" s="326" t="n"/>
    </row>
    <row r="127" ht="15" customHeight="1" s="545">
      <c r="B127" s="560" t="n"/>
      <c r="C127" s="538" t="n"/>
      <c r="D127" s="564" t="inlineStr">
        <is>
          <t>Road &amp; Rail</t>
        </is>
      </c>
      <c r="E127" s="303" t="inlineStr">
        <is>
          <t>Road</t>
        </is>
      </c>
    </row>
    <row r="128" ht="15" customHeight="1" s="545">
      <c r="B128" s="560" t="n"/>
      <c r="C128" s="538" t="n"/>
      <c r="D128" s="518" t="n"/>
      <c r="E128" s="303" t="inlineStr">
        <is>
          <t>Railroads</t>
        </is>
      </c>
    </row>
    <row r="129" ht="15" customHeight="1" s="545">
      <c r="B129" s="560" t="n"/>
      <c r="C129" s="538" t="n"/>
      <c r="D129" s="321" t="n"/>
      <c r="E129" s="302" t="n"/>
    </row>
    <row r="130" ht="15" customHeight="1" s="545">
      <c r="B130" s="560" t="n"/>
      <c r="C130" s="538" t="n"/>
      <c r="D130" s="556" t="inlineStr">
        <is>
          <t>Transportation Infrastructure</t>
        </is>
      </c>
      <c r="E130" s="303" t="inlineStr">
        <is>
          <t>Airport Services</t>
        </is>
      </c>
    </row>
    <row r="131" ht="15" customHeight="1" s="545">
      <c r="B131" s="560" t="n"/>
      <c r="C131" s="538" t="n"/>
      <c r="D131" s="538" t="n"/>
      <c r="E131" s="301" t="inlineStr">
        <is>
          <t>Highways &amp; Railtracks</t>
        </is>
      </c>
    </row>
    <row r="132" ht="15.75" customHeight="1" s="545" thickBot="1">
      <c r="B132" s="561" t="n"/>
      <c r="C132" s="557" t="n"/>
      <c r="D132" s="557" t="n"/>
      <c r="E132" s="305" t="inlineStr">
        <is>
          <t>Marine Ports &amp; Services</t>
        </is>
      </c>
    </row>
    <row r="133" ht="20" customHeight="1" s="545" thickBot="1">
      <c r="B133" s="296" t="n"/>
      <c r="C133" s="297" t="n"/>
      <c r="D133" s="298" t="n"/>
      <c r="E133" s="299" t="n"/>
    </row>
    <row r="134">
      <c r="B134" s="559" t="inlineStr">
        <is>
          <t>Financials</t>
        </is>
      </c>
      <c r="C134" s="558" t="inlineStr">
        <is>
          <t>Banks</t>
        </is>
      </c>
      <c r="D134" s="563" t="inlineStr">
        <is>
          <t>Banks</t>
        </is>
      </c>
      <c r="E134" s="300" t="inlineStr">
        <is>
          <t>Diversified Banks</t>
        </is>
      </c>
    </row>
    <row r="135">
      <c r="B135" s="560" t="n"/>
      <c r="C135" s="538" t="n"/>
      <c r="D135" s="518" t="n"/>
      <c r="E135" s="301" t="inlineStr">
        <is>
          <t>Regional Banks</t>
        </is>
      </c>
    </row>
    <row r="136">
      <c r="B136" s="560" t="n"/>
      <c r="C136" s="538" t="n"/>
      <c r="D136" s="321" t="n"/>
      <c r="E136" s="302" t="n"/>
    </row>
    <row r="137">
      <c r="B137" s="560" t="n"/>
      <c r="C137" s="518" t="n"/>
      <c r="D137" s="117" t="inlineStr">
        <is>
          <t>Thrifts &amp; Mortgage Finance</t>
        </is>
      </c>
      <c r="E137" s="303" t="inlineStr">
        <is>
          <t>Thrifts &amp; Mortgage Finance</t>
        </is>
      </c>
    </row>
    <row r="138" ht="16" customHeight="1" s="545">
      <c r="B138" s="560" t="n"/>
      <c r="C138" s="304" t="n"/>
      <c r="D138" s="321" t="n"/>
      <c r="E138" s="302" t="n"/>
    </row>
    <row r="139">
      <c r="B139" s="560" t="n"/>
      <c r="C139" s="567" t="inlineStr">
        <is>
          <t>Diversified Financials</t>
        </is>
      </c>
      <c r="D139" s="564" t="inlineStr">
        <is>
          <t>Diversified Financial Services</t>
        </is>
      </c>
      <c r="E139" s="303" t="inlineStr">
        <is>
          <t>Other Diversified Financial Services</t>
        </is>
      </c>
    </row>
    <row r="140">
      <c r="B140" s="560" t="n"/>
      <c r="C140" s="538" t="n"/>
      <c r="D140" s="538" t="n"/>
      <c r="E140" s="301" t="inlineStr">
        <is>
          <t>Multi-Sector Holdings</t>
        </is>
      </c>
    </row>
    <row r="141">
      <c r="B141" s="560" t="n"/>
      <c r="C141" s="538" t="n"/>
      <c r="D141" s="518" t="n"/>
      <c r="E141" s="301" t="inlineStr">
        <is>
          <t>Specialized Finance</t>
        </is>
      </c>
    </row>
    <row r="142">
      <c r="B142" s="560" t="n"/>
      <c r="C142" s="538" t="n"/>
      <c r="D142" s="321" t="n"/>
      <c r="E142" s="302" t="n"/>
    </row>
    <row r="143">
      <c r="B143" s="560" t="n"/>
      <c r="C143" s="538" t="n"/>
      <c r="D143" s="117" t="inlineStr">
        <is>
          <t>Consumer Finance</t>
        </is>
      </c>
      <c r="E143" s="303" t="inlineStr">
        <is>
          <t>Consumer Finance</t>
        </is>
      </c>
    </row>
    <row r="144">
      <c r="B144" s="560" t="n"/>
      <c r="C144" s="538" t="n"/>
      <c r="D144" s="321" t="n"/>
      <c r="E144" s="302" t="n"/>
    </row>
    <row r="145">
      <c r="B145" s="560" t="n"/>
      <c r="C145" s="538" t="n"/>
      <c r="D145" s="564" t="inlineStr">
        <is>
          <t>Capital Markets</t>
        </is>
      </c>
      <c r="E145" s="303" t="inlineStr">
        <is>
          <t>Asset Management &amp; Custody Banks</t>
        </is>
      </c>
    </row>
    <row r="146">
      <c r="B146" s="560" t="n"/>
      <c r="C146" s="538" t="n"/>
      <c r="D146" s="538" t="n"/>
      <c r="E146" s="301" t="inlineStr">
        <is>
          <t>Investment Banking &amp; Brokerage</t>
        </is>
      </c>
    </row>
    <row r="147">
      <c r="B147" s="560" t="n"/>
      <c r="C147" s="538" t="n"/>
      <c r="D147" s="538" t="n"/>
      <c r="E147" s="301" t="inlineStr">
        <is>
          <t>Diversified Capital Markets</t>
        </is>
      </c>
    </row>
    <row r="148">
      <c r="B148" s="560" t="n"/>
      <c r="C148" s="538" t="n"/>
      <c r="D148" s="518" t="n"/>
      <c r="E148" s="303" t="inlineStr">
        <is>
          <t>Financial Exchanges &amp; Data</t>
        </is>
      </c>
    </row>
    <row r="149">
      <c r="B149" s="560" t="n"/>
      <c r="C149" s="538" t="n"/>
      <c r="D149" s="321" t="n"/>
      <c r="E149" s="302" t="n"/>
    </row>
    <row r="150">
      <c r="B150" s="560" t="n"/>
      <c r="C150" s="518" t="n"/>
      <c r="D150" s="117" t="inlineStr">
        <is>
          <t>Mort. Real Estate Inv. Trusts (REITs)</t>
        </is>
      </c>
      <c r="E150" s="303" t="inlineStr">
        <is>
          <t>Mort. Real Estate Inv. Trusts (REITs)</t>
        </is>
      </c>
    </row>
    <row r="151" ht="16" customHeight="1" s="545">
      <c r="B151" s="560" t="n"/>
      <c r="C151" s="304" t="n"/>
      <c r="D151" s="321" t="n"/>
      <c r="E151" s="302" t="n"/>
    </row>
    <row r="152">
      <c r="B152" s="560" t="n"/>
      <c r="C152" s="569" t="inlineStr">
        <is>
          <t>Insurance</t>
        </is>
      </c>
      <c r="D152" s="556" t="inlineStr">
        <is>
          <t>Insurance</t>
        </is>
      </c>
      <c r="E152" s="303" t="inlineStr">
        <is>
          <t>Insurance Brokers</t>
        </is>
      </c>
    </row>
    <row r="153">
      <c r="B153" s="560" t="n"/>
      <c r="C153" s="538" t="n"/>
      <c r="D153" s="538" t="n"/>
      <c r="E153" s="301" t="inlineStr">
        <is>
          <t>Life &amp; Health Insurance</t>
        </is>
      </c>
    </row>
    <row r="154">
      <c r="B154" s="560" t="n"/>
      <c r="C154" s="538" t="n"/>
      <c r="D154" s="538" t="n"/>
      <c r="E154" s="301" t="inlineStr">
        <is>
          <t>Multi-line Insurance</t>
        </is>
      </c>
    </row>
    <row r="155">
      <c r="B155" s="560" t="n"/>
      <c r="C155" s="538" t="n"/>
      <c r="D155" s="538" t="n"/>
      <c r="E155" s="301" t="inlineStr">
        <is>
          <t>Property &amp; Casualty Insurance</t>
        </is>
      </c>
    </row>
    <row r="156" ht="16" customHeight="1" s="545" thickBot="1">
      <c r="B156" s="561" t="n"/>
      <c r="C156" s="557" t="n"/>
      <c r="D156" s="557" t="n"/>
      <c r="E156" s="305" t="inlineStr">
        <is>
          <t>Reinsurance</t>
        </is>
      </c>
    </row>
    <row r="157" ht="16" customHeight="1" s="545" thickBot="1">
      <c r="C157" s="306" t="n"/>
      <c r="D157" s="306" t="n"/>
      <c r="E157" s="299" t="n"/>
    </row>
    <row r="158">
      <c r="B158" s="559" t="inlineStr">
        <is>
          <t>Health Care</t>
        </is>
      </c>
      <c r="C158" s="558" t="inlineStr">
        <is>
          <t>Health Care Equipment &amp; Services</t>
        </is>
      </c>
      <c r="D158" s="563" t="inlineStr">
        <is>
          <t>Health Care Equipment &amp; Supplies</t>
        </is>
      </c>
      <c r="E158" s="307" t="inlineStr">
        <is>
          <t>Health Care Equipment</t>
        </is>
      </c>
    </row>
    <row r="159">
      <c r="B159" s="560" t="n"/>
      <c r="C159" s="538" t="n"/>
      <c r="D159" s="518" t="n"/>
      <c r="E159" s="308" t="inlineStr">
        <is>
          <t>Health Care Supplies</t>
        </is>
      </c>
    </row>
    <row r="160">
      <c r="B160" s="560" t="n"/>
      <c r="C160" s="538" t="n"/>
      <c r="D160" s="321" t="n"/>
      <c r="E160" s="309" t="n"/>
    </row>
    <row r="161">
      <c r="B161" s="560" t="n"/>
      <c r="C161" s="538" t="n"/>
      <c r="D161" s="564" t="inlineStr">
        <is>
          <t>Health Care Providers &amp; Supplies</t>
        </is>
      </c>
      <c r="E161" s="308" t="inlineStr">
        <is>
          <t>Health Care Distributors</t>
        </is>
      </c>
    </row>
    <row r="162">
      <c r="B162" s="560" t="n"/>
      <c r="C162" s="538" t="n"/>
      <c r="D162" s="538" t="n"/>
      <c r="E162" s="310" t="inlineStr">
        <is>
          <t>Health Care Services</t>
        </is>
      </c>
    </row>
    <row r="163">
      <c r="B163" s="560" t="n"/>
      <c r="C163" s="538" t="n"/>
      <c r="D163" s="538" t="n"/>
      <c r="E163" s="310" t="inlineStr">
        <is>
          <t>Health Care Facilities</t>
        </is>
      </c>
    </row>
    <row r="164">
      <c r="B164" s="560" t="n"/>
      <c r="C164" s="538" t="n"/>
      <c r="D164" s="518" t="n"/>
      <c r="E164" s="310" t="inlineStr">
        <is>
          <t>Managed Health Care</t>
        </is>
      </c>
    </row>
    <row r="165">
      <c r="B165" s="560" t="n"/>
      <c r="C165" s="538" t="n"/>
      <c r="D165" s="321" t="n"/>
      <c r="E165" s="309" t="n"/>
    </row>
    <row r="166">
      <c r="B166" s="560" t="n"/>
      <c r="C166" s="518" t="n"/>
      <c r="D166" s="117" t="inlineStr">
        <is>
          <t>Health Care Technology</t>
        </is>
      </c>
      <c r="E166" s="308" t="inlineStr">
        <is>
          <t>Health Care Technology</t>
        </is>
      </c>
    </row>
    <row r="167" ht="16" customHeight="1" s="545">
      <c r="B167" s="560" t="n"/>
      <c r="C167" s="311" t="n"/>
      <c r="D167" s="321" t="n"/>
      <c r="E167" s="309" t="n"/>
    </row>
    <row r="168">
      <c r="B168" s="560" t="n"/>
      <c r="C168" s="569" t="inlineStr">
        <is>
          <t>Pharmaceuticals, Biotechnology &amp; Life Sciences</t>
        </is>
      </c>
      <c r="D168" s="117" t="inlineStr">
        <is>
          <t>Biotechnology</t>
        </is>
      </c>
      <c r="E168" s="308" t="inlineStr">
        <is>
          <t>Biotechnology</t>
        </is>
      </c>
    </row>
    <row r="169">
      <c r="B169" s="560" t="n"/>
      <c r="C169" s="538" t="n"/>
      <c r="D169" s="321" t="n"/>
      <c r="E169" s="309" t="n"/>
    </row>
    <row r="170">
      <c r="B170" s="560" t="n"/>
      <c r="C170" s="538" t="n"/>
      <c r="D170" s="117" t="inlineStr">
        <is>
          <t>Pharmaceuticals</t>
        </is>
      </c>
      <c r="E170" s="308" t="inlineStr">
        <is>
          <t>Pharmaceuticals</t>
        </is>
      </c>
    </row>
    <row r="171">
      <c r="B171" s="560" t="n"/>
      <c r="C171" s="538" t="n"/>
      <c r="D171" s="321" t="n"/>
      <c r="E171" s="309" t="n"/>
    </row>
    <row r="172" ht="16" customHeight="1" s="545" thickBot="1">
      <c r="B172" s="561" t="n"/>
      <c r="C172" s="557" t="n"/>
      <c r="D172" s="322" t="inlineStr">
        <is>
          <t>Life Sciences Tools &amp; Services</t>
        </is>
      </c>
      <c r="E172" s="312" t="inlineStr">
        <is>
          <t>Life Sciences Tools &amp; Services</t>
        </is>
      </c>
    </row>
    <row r="173" ht="20" customHeight="1" s="545" thickBot="1">
      <c r="B173" s="313" t="n"/>
      <c r="C173" s="297" t="n"/>
      <c r="D173" s="306" t="n"/>
      <c r="E173" s="299" t="n"/>
    </row>
    <row r="174">
      <c r="B174" s="559" t="inlineStr">
        <is>
          <t>Information Technology</t>
        </is>
      </c>
      <c r="C174" s="558" t="inlineStr">
        <is>
          <t>Software &amp; Services</t>
        </is>
      </c>
      <c r="D174" s="563" t="inlineStr">
        <is>
          <t>IT Services</t>
        </is>
      </c>
      <c r="E174" s="300" t="inlineStr">
        <is>
          <t>IT Consulting &amp; Other Services</t>
        </is>
      </c>
    </row>
    <row r="175">
      <c r="B175" s="560" t="n"/>
      <c r="C175" s="538" t="n"/>
      <c r="D175" s="538" t="n"/>
      <c r="E175" s="301" t="inlineStr">
        <is>
          <t>Data Processing &amp; Outsourced Services</t>
        </is>
      </c>
    </row>
    <row r="176">
      <c r="B176" s="560" t="n"/>
      <c r="C176" s="538" t="n"/>
      <c r="D176" s="518" t="n"/>
      <c r="E176" s="303" t="inlineStr">
        <is>
          <t>Internet Services &amp; Infrastructure</t>
        </is>
      </c>
    </row>
    <row r="177">
      <c r="B177" s="560" t="n"/>
      <c r="C177" s="538" t="n"/>
      <c r="D177" s="321" t="n"/>
      <c r="E177" s="302" t="n"/>
    </row>
    <row r="178">
      <c r="B178" s="560" t="n"/>
      <c r="C178" s="538" t="n"/>
      <c r="D178" s="564" t="inlineStr">
        <is>
          <t>Software</t>
        </is>
      </c>
      <c r="E178" s="303" t="inlineStr">
        <is>
          <t>Application Software</t>
        </is>
      </c>
    </row>
    <row r="179">
      <c r="B179" s="560" t="n"/>
      <c r="C179" s="518" t="n"/>
      <c r="D179" s="518" t="n"/>
      <c r="E179" s="301" t="inlineStr">
        <is>
          <t>Systems Software</t>
        </is>
      </c>
    </row>
    <row r="180">
      <c r="B180" s="560" t="n"/>
      <c r="C180" s="537" t="inlineStr">
        <is>
          <t>Technology Hardware &amp; Equipment</t>
        </is>
      </c>
      <c r="D180" s="321" t="n"/>
      <c r="E180" s="302" t="n"/>
    </row>
    <row r="181" ht="15" customHeight="1" s="545">
      <c r="B181" s="560" t="n"/>
      <c r="C181" s="538" t="n"/>
      <c r="D181" s="117" t="inlineStr">
        <is>
          <t>Communications Equipment</t>
        </is>
      </c>
      <c r="E181" s="303" t="inlineStr">
        <is>
          <t>Communications Equipment</t>
        </is>
      </c>
    </row>
    <row r="182" ht="15" customHeight="1" s="545">
      <c r="B182" s="560" t="n"/>
      <c r="C182" s="538" t="n"/>
      <c r="D182" s="321" t="n"/>
      <c r="E182" s="302" t="n"/>
    </row>
    <row r="183" ht="15" customHeight="1" s="545">
      <c r="B183" s="560" t="n"/>
      <c r="C183" s="538" t="n"/>
      <c r="D183" s="117" t="inlineStr">
        <is>
          <t>Tech. Hardw., Storage &amp; Peripherals</t>
        </is>
      </c>
      <c r="E183" s="303" t="inlineStr">
        <is>
          <t>Tech. Hardw., Storage &amp; Peripherals</t>
        </is>
      </c>
    </row>
    <row r="184" ht="15" customHeight="1" s="545">
      <c r="B184" s="560" t="n"/>
      <c r="C184" s="538" t="n"/>
      <c r="D184" s="321" t="n"/>
      <c r="E184" s="302" t="n"/>
    </row>
    <row r="185" ht="15" customHeight="1" s="545">
      <c r="B185" s="560" t="n"/>
      <c r="C185" s="538" t="n"/>
      <c r="D185" s="564" t="inlineStr">
        <is>
          <t>Elec. Equip., Instermts &amp; Components</t>
        </is>
      </c>
      <c r="E185" s="303" t="inlineStr">
        <is>
          <t>Electronic Equipment &amp; Instruments</t>
        </is>
      </c>
    </row>
    <row r="186" ht="15" customHeight="1" s="545">
      <c r="B186" s="560" t="n"/>
      <c r="C186" s="538" t="n"/>
      <c r="D186" s="538" t="n"/>
      <c r="E186" s="301" t="inlineStr">
        <is>
          <t>Electronic Components</t>
        </is>
      </c>
    </row>
    <row r="187" ht="15" customHeight="1" s="545">
      <c r="B187" s="560" t="n"/>
      <c r="C187" s="538" t="n"/>
      <c r="D187" s="538" t="n"/>
      <c r="E187" s="301" t="inlineStr">
        <is>
          <t>Electronic Manufacturing Services</t>
        </is>
      </c>
    </row>
    <row r="188" ht="15" customHeight="1" s="545">
      <c r="B188" s="560" t="n"/>
      <c r="C188" s="518" t="n"/>
      <c r="D188" s="518" t="n"/>
      <c r="E188" s="303" t="inlineStr">
        <is>
          <t>Technology Distributors</t>
        </is>
      </c>
    </row>
    <row r="189" ht="16" customHeight="1" s="545">
      <c r="B189" s="560" t="n"/>
      <c r="C189" s="304" t="n"/>
      <c r="D189" s="321" t="n"/>
      <c r="E189" s="302" t="n"/>
    </row>
    <row r="190" ht="17" customHeight="1" s="545">
      <c r="B190" s="560" t="n"/>
      <c r="C190" s="180" t="inlineStr">
        <is>
          <t>Semiconductors &amp; simiconductor Equipment</t>
        </is>
      </c>
      <c r="D190" s="556" t="inlineStr">
        <is>
          <t>Semiconductors &amp; simiconductor Equip.</t>
        </is>
      </c>
      <c r="E190" s="303" t="inlineStr">
        <is>
          <t>Semiconductor Equipment</t>
        </is>
      </c>
    </row>
    <row r="191" ht="17" customHeight="1" s="545" thickBot="1">
      <c r="B191" s="561" t="n"/>
      <c r="C191" s="569" t="n"/>
      <c r="D191" s="557" t="n"/>
      <c r="E191" s="305" t="inlineStr">
        <is>
          <t>Semicondctors</t>
        </is>
      </c>
    </row>
    <row r="192" ht="20" customHeight="1" s="545" thickBot="1">
      <c r="B192" s="313" t="n"/>
      <c r="C192" s="297" t="n"/>
      <c r="D192" s="298" t="n"/>
      <c r="E192" s="299" t="n"/>
    </row>
    <row r="193">
      <c r="B193" s="559" t="inlineStr">
        <is>
          <t>Communication Services</t>
        </is>
      </c>
      <c r="C193" s="566" t="inlineStr">
        <is>
          <t>Telecommunication Services</t>
        </is>
      </c>
      <c r="D193" s="573" t="inlineStr">
        <is>
          <t>Diversified Telecommunication Services</t>
        </is>
      </c>
      <c r="E193" s="300" t="inlineStr">
        <is>
          <t>Alternative Carriers</t>
        </is>
      </c>
    </row>
    <row r="194">
      <c r="B194" s="560" t="n"/>
      <c r="C194" s="538" t="n"/>
      <c r="D194" s="518" t="n"/>
      <c r="E194" s="301" t="inlineStr">
        <is>
          <t>Integrated Telecommunication Services</t>
        </is>
      </c>
    </row>
    <row r="195">
      <c r="B195" s="560" t="n"/>
      <c r="C195" s="518" t="n"/>
      <c r="D195" s="314" t="inlineStr">
        <is>
          <t>Wireless Telecommunication Service</t>
        </is>
      </c>
      <c r="E195" s="301" t="inlineStr">
        <is>
          <t>Wireless Telecommunication Services</t>
        </is>
      </c>
    </row>
    <row r="196">
      <c r="B196" s="560" t="n"/>
      <c r="C196" s="562" t="inlineStr">
        <is>
          <t>Media &amp; Entertainment</t>
        </is>
      </c>
      <c r="D196" s="570" t="inlineStr">
        <is>
          <t>Media</t>
        </is>
      </c>
      <c r="E196" s="315" t="inlineStr">
        <is>
          <t>Advertising</t>
        </is>
      </c>
    </row>
    <row r="197">
      <c r="B197" s="560" t="n"/>
      <c r="C197" s="538" t="n"/>
      <c r="D197" s="538" t="n"/>
      <c r="E197" s="315" t="inlineStr">
        <is>
          <t>Broadcasting</t>
        </is>
      </c>
    </row>
    <row r="198">
      <c r="B198" s="560" t="n"/>
      <c r="C198" s="538" t="n"/>
      <c r="D198" s="538" t="n"/>
      <c r="E198" s="315" t="inlineStr">
        <is>
          <t>Cable &amp; Satellite</t>
        </is>
      </c>
    </row>
    <row r="199">
      <c r="B199" s="560" t="n"/>
      <c r="C199" s="538" t="n"/>
      <c r="D199" s="518" t="n"/>
      <c r="E199" s="315" t="inlineStr">
        <is>
          <t>Publishing</t>
        </is>
      </c>
    </row>
    <row r="200">
      <c r="B200" s="560" t="n"/>
      <c r="C200" s="538" t="n"/>
      <c r="D200" s="570" t="inlineStr">
        <is>
          <t>Entertainment</t>
        </is>
      </c>
      <c r="E200" s="315" t="inlineStr">
        <is>
          <t>Movies &amp; Entertainment</t>
        </is>
      </c>
    </row>
    <row r="201">
      <c r="B201" s="560" t="n"/>
      <c r="C201" s="538" t="n"/>
      <c r="D201" s="518" t="n"/>
      <c r="E201" s="315" t="inlineStr">
        <is>
          <t>Interactive Home Entertainment</t>
        </is>
      </c>
    </row>
    <row r="202" ht="16" customHeight="1" s="545" thickBot="1">
      <c r="B202" s="561" t="n"/>
      <c r="C202" s="557" t="n"/>
      <c r="D202" s="322" t="inlineStr">
        <is>
          <t>Interactive Media &amp; Services</t>
        </is>
      </c>
      <c r="E202" s="316" t="inlineStr">
        <is>
          <t>Interactive Media &amp; Services</t>
        </is>
      </c>
    </row>
    <row r="203" ht="16" customHeight="1" s="545" thickBot="1">
      <c r="B203" s="306" t="n"/>
      <c r="C203" s="306" t="n"/>
      <c r="D203" s="306" t="n"/>
      <c r="E203" s="299" t="n"/>
    </row>
    <row r="204">
      <c r="B204" s="559" t="inlineStr">
        <is>
          <t>Utilities</t>
        </is>
      </c>
      <c r="C204" s="571" t="inlineStr">
        <is>
          <t>Utilities</t>
        </is>
      </c>
      <c r="D204" s="573" t="inlineStr">
        <is>
          <t>Electric Utilities</t>
        </is>
      </c>
      <c r="E204" s="300" t="inlineStr">
        <is>
          <t>Electric Utilities</t>
        </is>
      </c>
    </row>
    <row r="205">
      <c r="B205" s="560" t="n"/>
      <c r="C205" s="538" t="n"/>
      <c r="D205" s="321" t="n"/>
      <c r="E205" s="302" t="n"/>
    </row>
    <row r="206">
      <c r="B206" s="560" t="n"/>
      <c r="C206" s="538" t="n"/>
      <c r="D206" s="117" t="inlineStr">
        <is>
          <t>Gas Utilities</t>
        </is>
      </c>
      <c r="E206" s="303" t="inlineStr">
        <is>
          <t>Gas Utilities</t>
        </is>
      </c>
    </row>
    <row r="207">
      <c r="B207" s="560" t="n"/>
      <c r="C207" s="538" t="n"/>
      <c r="D207" s="321" t="n"/>
      <c r="E207" s="302" t="n"/>
    </row>
    <row r="208">
      <c r="B208" s="560" t="n"/>
      <c r="C208" s="538" t="n"/>
      <c r="D208" s="117" t="inlineStr">
        <is>
          <t>Multi-Utilities</t>
        </is>
      </c>
      <c r="E208" s="303" t="inlineStr">
        <is>
          <t>Multi-Utilities</t>
        </is>
      </c>
    </row>
    <row r="209">
      <c r="B209" s="560" t="n"/>
      <c r="C209" s="538" t="n"/>
      <c r="D209" s="321" t="n"/>
      <c r="E209" s="302" t="n"/>
    </row>
    <row r="210">
      <c r="B210" s="560" t="n"/>
      <c r="C210" s="538" t="n"/>
      <c r="D210" s="117" t="inlineStr">
        <is>
          <t>Water Utilities</t>
        </is>
      </c>
      <c r="E210" s="303" t="inlineStr">
        <is>
          <t>Water Utilities</t>
        </is>
      </c>
    </row>
    <row r="211">
      <c r="B211" s="560" t="n"/>
      <c r="C211" s="538" t="n"/>
      <c r="D211" s="321" t="n"/>
      <c r="E211" s="302" t="n"/>
    </row>
    <row r="212" ht="16" customHeight="1" s="545" thickBot="1">
      <c r="B212" s="561" t="n"/>
      <c r="C212" s="557" t="n"/>
      <c r="D212" s="322" t="inlineStr">
        <is>
          <t>Ind. Power &amp; Renewable Elec. Producers</t>
        </is>
      </c>
      <c r="E212" s="305" t="inlineStr">
        <is>
          <t>Ind. Power &amp; Renewable Elec. Producers</t>
        </is>
      </c>
    </row>
    <row r="213" ht="20" customHeight="1" s="545" thickBot="1">
      <c r="B213" s="313" t="n"/>
      <c r="C213" s="297" t="n"/>
      <c r="D213" s="306" t="n"/>
      <c r="E213" s="299" t="n"/>
    </row>
    <row r="214">
      <c r="B214" s="559" t="inlineStr">
        <is>
          <t>Real Estate</t>
        </is>
      </c>
      <c r="C214" s="558" t="inlineStr">
        <is>
          <t>Equity Real Estate Investment Trusts (REITs)</t>
        </is>
      </c>
      <c r="D214" s="573" t="inlineStr">
        <is>
          <t>Diversified REITs</t>
        </is>
      </c>
      <c r="E214" s="318" t="inlineStr">
        <is>
          <t>Diversified REITs</t>
        </is>
      </c>
    </row>
    <row r="215">
      <c r="B215" s="560" t="n"/>
      <c r="C215" s="538" t="n"/>
      <c r="D215" s="314" t="inlineStr">
        <is>
          <t>Industrial REITs</t>
        </is>
      </c>
      <c r="E215" s="310" t="inlineStr">
        <is>
          <t>Industrial REITs</t>
        </is>
      </c>
    </row>
    <row r="216">
      <c r="B216" s="560" t="n"/>
      <c r="C216" s="538" t="n"/>
      <c r="D216" s="314" t="inlineStr">
        <is>
          <t>Hotel &amp; Resort REITs</t>
        </is>
      </c>
      <c r="E216" s="310" t="inlineStr">
        <is>
          <t>Hotel &amp; Resort REITs</t>
        </is>
      </c>
    </row>
    <row r="217">
      <c r="B217" s="560" t="n"/>
      <c r="C217" s="538" t="n"/>
      <c r="D217" s="314" t="inlineStr">
        <is>
          <t>Office REITs</t>
        </is>
      </c>
      <c r="E217" s="310" t="inlineStr">
        <is>
          <t>Office REITs</t>
        </is>
      </c>
    </row>
    <row r="218">
      <c r="B218" s="560" t="n"/>
      <c r="C218" s="538" t="n"/>
      <c r="D218" s="314" t="inlineStr">
        <is>
          <t>Health Care REITs</t>
        </is>
      </c>
      <c r="E218" s="310" t="inlineStr">
        <is>
          <t>Health Care REITs</t>
        </is>
      </c>
    </row>
    <row r="219">
      <c r="B219" s="560" t="n"/>
      <c r="C219" s="538" t="n"/>
      <c r="D219" s="572" t="inlineStr">
        <is>
          <t>Residential REITs</t>
        </is>
      </c>
      <c r="E219" s="310" t="inlineStr">
        <is>
          <t>Multi-Family Residential REITs</t>
        </is>
      </c>
    </row>
    <row r="220">
      <c r="B220" s="560" t="n"/>
      <c r="C220" s="538" t="n"/>
      <c r="D220" s="518" t="n"/>
      <c r="E220" s="308" t="inlineStr">
        <is>
          <t>Single-Family Residential REITs</t>
        </is>
      </c>
    </row>
    <row r="221">
      <c r="B221" s="560" t="n"/>
      <c r="C221" s="538" t="n"/>
      <c r="D221" s="314" t="inlineStr">
        <is>
          <t>Retail REITs</t>
        </is>
      </c>
      <c r="E221" s="310" t="inlineStr">
        <is>
          <t>Retail REITs</t>
        </is>
      </c>
    </row>
    <row r="222">
      <c r="B222" s="560" t="n"/>
      <c r="C222" s="538" t="n"/>
      <c r="D222" s="572" t="inlineStr">
        <is>
          <t>Specialized REITs</t>
        </is>
      </c>
      <c r="E222" s="301" t="inlineStr">
        <is>
          <t>Other Specialized REITs</t>
        </is>
      </c>
    </row>
    <row r="223">
      <c r="B223" s="560" t="n"/>
      <c r="C223" s="538" t="n"/>
      <c r="D223" s="538" t="n"/>
      <c r="E223" s="301" t="inlineStr">
        <is>
          <t>Self-Storage REITs</t>
        </is>
      </c>
    </row>
    <row r="224">
      <c r="B224" s="560" t="n"/>
      <c r="C224" s="538" t="n"/>
      <c r="D224" s="538" t="n"/>
      <c r="E224" s="301" t="inlineStr">
        <is>
          <t>Telecom Tower REITs</t>
        </is>
      </c>
    </row>
    <row r="225">
      <c r="B225" s="560" t="n"/>
      <c r="C225" s="538" t="n"/>
      <c r="D225" s="538" t="n"/>
      <c r="E225" s="301" t="inlineStr">
        <is>
          <t>Timber REITs</t>
        </is>
      </c>
    </row>
    <row r="226">
      <c r="B226" s="560" t="n"/>
      <c r="C226" s="518" t="n"/>
      <c r="D226" s="518" t="n"/>
      <c r="E226" s="301" t="inlineStr">
        <is>
          <t>Data Center REITs</t>
        </is>
      </c>
    </row>
    <row r="227">
      <c r="B227" s="560" t="n"/>
      <c r="C227" s="568" t="inlineStr">
        <is>
          <t>Real Estate Management &amp; Development</t>
        </is>
      </c>
      <c r="D227" s="565" t="inlineStr">
        <is>
          <t>Real Estate Management &amp; Development</t>
        </is>
      </c>
      <c r="E227" s="301" t="inlineStr">
        <is>
          <t>Diversified Real Estate Activities</t>
        </is>
      </c>
    </row>
    <row r="228">
      <c r="B228" s="560" t="n"/>
      <c r="C228" s="538" t="n"/>
      <c r="D228" s="538" t="n"/>
      <c r="E228" s="301" t="inlineStr">
        <is>
          <t>Real Estate Operating Companies</t>
        </is>
      </c>
    </row>
    <row r="229">
      <c r="B229" s="560" t="n"/>
      <c r="C229" s="538" t="n"/>
      <c r="D229" s="538" t="n"/>
      <c r="E229" s="301" t="inlineStr">
        <is>
          <t>Real Estate Development</t>
        </is>
      </c>
    </row>
    <row r="230" ht="16" customHeight="1" s="545" thickBot="1">
      <c r="B230" s="561" t="n"/>
      <c r="C230" s="557" t="n"/>
      <c r="D230" s="557" t="n"/>
      <c r="E230" s="319" t="inlineStr">
        <is>
          <t>Real Estate Services</t>
        </is>
      </c>
    </row>
  </sheetData>
  <mergeCells count="73">
    <mergeCell ref="D106:D108"/>
    <mergeCell ref="C180:C188"/>
    <mergeCell ref="D158:D159"/>
    <mergeCell ref="D88:D93"/>
    <mergeCell ref="C51:C53"/>
    <mergeCell ref="D130:D132"/>
    <mergeCell ref="B193:B202"/>
    <mergeCell ref="D219:D220"/>
    <mergeCell ref="D112:D116"/>
    <mergeCell ref="B174:B191"/>
    <mergeCell ref="C6:C13"/>
    <mergeCell ref="D46:D47"/>
    <mergeCell ref="C42:C49"/>
    <mergeCell ref="D42:D44"/>
    <mergeCell ref="D15:D19"/>
    <mergeCell ref="C15:C35"/>
    <mergeCell ref="D101:D102"/>
    <mergeCell ref="C95:C110"/>
    <mergeCell ref="D145:D148"/>
    <mergeCell ref="D9:D13"/>
    <mergeCell ref="B214:B230"/>
    <mergeCell ref="D152:D156"/>
    <mergeCell ref="C227:C230"/>
    <mergeCell ref="C214:C226"/>
    <mergeCell ref="C61:C71"/>
    <mergeCell ref="B95:B132"/>
    <mergeCell ref="D26:D32"/>
    <mergeCell ref="D200:D201"/>
    <mergeCell ref="B134:B156"/>
    <mergeCell ref="D222:D226"/>
    <mergeCell ref="C134:C137"/>
    <mergeCell ref="D185:D188"/>
    <mergeCell ref="D134:D135"/>
    <mergeCell ref="C112:C119"/>
    <mergeCell ref="D78:D79"/>
    <mergeCell ref="B204:B212"/>
    <mergeCell ref="D193:D194"/>
    <mergeCell ref="D69:D71"/>
    <mergeCell ref="C158:C166"/>
    <mergeCell ref="D37:D40"/>
    <mergeCell ref="D174:D176"/>
    <mergeCell ref="D127:D128"/>
    <mergeCell ref="D196:D199"/>
    <mergeCell ref="C120:C132"/>
    <mergeCell ref="D55:D56"/>
    <mergeCell ref="C204:C212"/>
    <mergeCell ref="B37:B53"/>
    <mergeCell ref="D58:D59"/>
    <mergeCell ref="C139:C150"/>
    <mergeCell ref="B6:B13"/>
    <mergeCell ref="B158:B172"/>
    <mergeCell ref="D227:D230"/>
    <mergeCell ref="D85:D86"/>
    <mergeCell ref="C193:C195"/>
    <mergeCell ref="D161:D164"/>
    <mergeCell ref="D139:D141"/>
    <mergeCell ref="C73:C79"/>
    <mergeCell ref="C80:C93"/>
    <mergeCell ref="D61:D65"/>
    <mergeCell ref="C152:C156"/>
    <mergeCell ref="D73:D76"/>
    <mergeCell ref="C174:C179"/>
    <mergeCell ref="B55:B93"/>
    <mergeCell ref="D23:D24"/>
    <mergeCell ref="C168:C172"/>
    <mergeCell ref="D178:D179"/>
    <mergeCell ref="D34:D35"/>
    <mergeCell ref="C37:C40"/>
    <mergeCell ref="B15:B35"/>
    <mergeCell ref="C196:C202"/>
    <mergeCell ref="D6:D7"/>
    <mergeCell ref="C55:C59"/>
    <mergeCell ref="D190:D191"/>
  </mergeCells>
  <pageMargins left="0.7" right="0.7" top="0.75" bottom="0.75" header="0.3" footer="0.3"/>
  <pageSetup orientation="portrait" horizont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T46"/>
  <sheetViews>
    <sheetView showGridLines="0" showRowColHeaders="0" topLeftCell="G2" zoomScale="112" zoomScaleNormal="112" workbookViewId="0">
      <pane ySplit="6" topLeftCell="A13" activePane="bottomLeft" state="frozen"/>
      <selection activeCell="A2" sqref="A2"/>
      <selection pane="bottomLeft" activeCell="N14" sqref="N14"/>
    </sheetView>
  </sheetViews>
  <sheetFormatPr baseColWidth="10" defaultColWidth="8.83203125" defaultRowHeight="15"/>
  <cols>
    <col width="3.6640625" customWidth="1" style="545" min="2" max="2"/>
    <col width="5.6640625" customWidth="1" style="545" min="3" max="3"/>
    <col width="25.6640625" customWidth="1" style="545" min="4" max="4"/>
    <col width="9.6640625" customWidth="1" style="545" min="5" max="5"/>
    <col width="18.6640625" customWidth="1" style="545" min="6" max="6"/>
    <col width="15.6640625" customWidth="1" style="545" min="7" max="7"/>
    <col width="16.6640625" customWidth="1" style="545" min="8" max="8"/>
    <col width="12.6640625" customWidth="1" style="545" min="9" max="11"/>
  </cols>
  <sheetData>
    <row r="2" ht="21" customHeight="1" s="545">
      <c r="C2" s="24" t="inlineStr">
        <is>
          <t>Investment Plans (Fideliey IRA)</t>
        </is>
      </c>
    </row>
    <row r="3" ht="16" customHeight="1" s="545">
      <c r="C3" s="53" t="n"/>
      <c r="D3" s="53" t="inlineStr">
        <is>
          <t xml:space="preserve">All plans require regular monitoring to fine tune </t>
        </is>
      </c>
      <c r="E3" s="53" t="n"/>
      <c r="F3" s="53" t="n"/>
      <c r="G3" s="53" t="n"/>
      <c r="H3" s="53" t="n"/>
    </row>
    <row r="4">
      <c r="D4" t="inlineStr">
        <is>
          <t>for current economic conditions.</t>
        </is>
      </c>
    </row>
    <row r="6" ht="19" customHeight="1" s="545">
      <c r="C6" s="71" t="inlineStr">
        <is>
          <t>Investment Fund Data</t>
        </is>
      </c>
      <c r="N6" s="574" t="inlineStr">
        <is>
          <t>Performance</t>
        </is>
      </c>
      <c r="O6" s="511" t="n"/>
      <c r="P6" s="511" t="n"/>
      <c r="Q6" s="511" t="n"/>
      <c r="R6" s="511" t="n"/>
      <c r="S6" s="509" t="n"/>
      <c r="T6" s="64" t="inlineStr">
        <is>
          <t>MorninS</t>
        </is>
      </c>
    </row>
    <row r="7">
      <c r="D7" s="550" t="inlineStr">
        <is>
          <t>Fund Name</t>
        </is>
      </c>
      <c r="E7" s="550" t="inlineStr">
        <is>
          <t>Symbol</t>
        </is>
      </c>
      <c r="F7" s="550" t="inlineStr">
        <is>
          <t>Group</t>
        </is>
      </c>
      <c r="G7" s="550" t="inlineStr">
        <is>
          <t>Class</t>
        </is>
      </c>
      <c r="H7" s="550" t="inlineStr">
        <is>
          <t>Category</t>
        </is>
      </c>
      <c r="I7" s="550" t="inlineStr">
        <is>
          <t>Criteria</t>
        </is>
      </c>
      <c r="J7" s="550" t="inlineStr">
        <is>
          <t>Min. Inv.</t>
        </is>
      </c>
      <c r="K7" s="550" t="inlineStr">
        <is>
          <t>Turnover</t>
        </is>
      </c>
      <c r="L7" s="550" t="inlineStr">
        <is>
          <t>Exp/Ratio</t>
        </is>
      </c>
      <c r="M7" s="550" t="inlineStr">
        <is>
          <t xml:space="preserve"> Port. %</t>
        </is>
      </c>
      <c r="N7" s="60" t="inlineStr">
        <is>
          <t>YTD</t>
        </is>
      </c>
      <c r="O7" s="60" t="inlineStr">
        <is>
          <t>1 Yr</t>
        </is>
      </c>
      <c r="P7" s="60" t="inlineStr">
        <is>
          <t>3Yr</t>
        </is>
      </c>
      <c r="Q7" s="60" t="inlineStr">
        <is>
          <t>5 Yr</t>
        </is>
      </c>
      <c r="R7" s="60" t="inlineStr">
        <is>
          <t>10 yr</t>
        </is>
      </c>
      <c r="S7" s="60" t="inlineStr">
        <is>
          <t>life</t>
        </is>
      </c>
      <c r="T7" s="65" t="inlineStr">
        <is>
          <t>Rating</t>
        </is>
      </c>
    </row>
    <row r="8">
      <c r="D8" s="33" t="inlineStr">
        <is>
          <t>Fed. Contrafund</t>
        </is>
      </c>
      <c r="E8" s="548" t="inlineStr">
        <is>
          <t>FCNTX</t>
        </is>
      </c>
      <c r="F8" s="548" t="inlineStr">
        <is>
          <t>Large-Cap</t>
        </is>
      </c>
      <c r="G8" s="548" t="inlineStr">
        <is>
          <t>U.S. Equity</t>
        </is>
      </c>
      <c r="H8" s="548" t="inlineStr">
        <is>
          <t>Large-Cap Gr</t>
        </is>
      </c>
      <c r="I8" s="548" t="inlineStr">
        <is>
          <t>Fid. Funds</t>
        </is>
      </c>
      <c r="J8" s="45" t="n">
        <v>0</v>
      </c>
      <c r="K8" s="18" t="n">
        <v>0.32</v>
      </c>
      <c r="L8" s="56" t="n">
        <v>0.008500000000000001</v>
      </c>
      <c r="M8" s="58" t="n"/>
      <c r="N8" s="58" t="n">
        <v>0.3188</v>
      </c>
      <c r="O8" s="62" t="n">
        <v>0.3981</v>
      </c>
      <c r="P8" s="62" t="n">
        <v>0.2079</v>
      </c>
      <c r="Q8" s="62" t="n">
        <v>0.1843</v>
      </c>
      <c r="R8" s="62" t="n">
        <v>0.1722</v>
      </c>
      <c r="S8" s="62" t="n">
        <v>0.1294</v>
      </c>
      <c r="T8" s="73" t="n">
        <v>3</v>
      </c>
    </row>
    <row r="9">
      <c r="B9" t="inlineStr">
        <is>
          <t>x</t>
        </is>
      </c>
      <c r="C9" s="72" t="n"/>
      <c r="D9" s="70" t="inlineStr">
        <is>
          <t>Fed. Blue Chip Growth</t>
        </is>
      </c>
      <c r="E9" s="67" t="inlineStr">
        <is>
          <t>FBGRX</t>
        </is>
      </c>
      <c r="F9" s="67" t="inlineStr">
        <is>
          <t>Large-Cap</t>
        </is>
      </c>
      <c r="G9" s="548" t="inlineStr">
        <is>
          <t>U.S. Equity</t>
        </is>
      </c>
      <c r="H9" s="548" t="inlineStr">
        <is>
          <t>Large-Cap Gr</t>
        </is>
      </c>
      <c r="I9" s="548" t="inlineStr">
        <is>
          <t>Fid. Funds</t>
        </is>
      </c>
      <c r="J9" s="45" t="n">
        <v>0</v>
      </c>
      <c r="K9" s="18" t="n">
        <v>0.34</v>
      </c>
      <c r="L9" s="56" t="n">
        <v>0.008</v>
      </c>
      <c r="M9" s="58" t="n"/>
      <c r="N9" s="58" t="n">
        <v>0.4837</v>
      </c>
      <c r="O9" s="18" t="n">
        <v>0.6123</v>
      </c>
      <c r="P9" s="18" t="n">
        <v>0.2835</v>
      </c>
      <c r="Q9" s="18" t="n">
        <v>0.2279</v>
      </c>
      <c r="R9" s="18" t="n">
        <v>0.2099</v>
      </c>
      <c r="S9" s="18" t="n">
        <v>0.1298</v>
      </c>
      <c r="T9" s="31" t="n">
        <v>5</v>
      </c>
    </row>
    <row r="10">
      <c r="B10" t="inlineStr">
        <is>
          <t>x</t>
        </is>
      </c>
      <c r="C10" s="72" t="n"/>
      <c r="D10" s="70" t="inlineStr">
        <is>
          <t>Fed. Trend Fund</t>
        </is>
      </c>
      <c r="E10" s="67" t="inlineStr">
        <is>
          <t>FTRNX</t>
        </is>
      </c>
      <c r="F10" s="67" t="inlineStr">
        <is>
          <t>Large-Cap</t>
        </is>
      </c>
      <c r="G10" s="548" t="inlineStr">
        <is>
          <t>U.S. Equity</t>
        </is>
      </c>
      <c r="H10" s="548" t="inlineStr">
        <is>
          <t>Large-Cap Gr</t>
        </is>
      </c>
      <c r="I10" s="548" t="inlineStr">
        <is>
          <t>Fid. Funds</t>
        </is>
      </c>
      <c r="J10" s="45" t="n">
        <v>0</v>
      </c>
      <c r="K10" s="18" t="n">
        <v>0.7</v>
      </c>
      <c r="L10" s="56" t="n">
        <v>0.0064</v>
      </c>
      <c r="M10" s="58" t="n"/>
      <c r="N10" s="58" t="n">
        <v>0.3839</v>
      </c>
      <c r="O10" s="18" t="n">
        <v>0.4837</v>
      </c>
      <c r="P10" s="18" t="n">
        <v>0.2417</v>
      </c>
      <c r="Q10" s="18" t="n">
        <v>0.2047</v>
      </c>
      <c r="R10" s="18" t="n">
        <v>0.19</v>
      </c>
      <c r="S10" s="18" t="n">
        <v>0.1233</v>
      </c>
      <c r="T10" s="31" t="n">
        <v>4</v>
      </c>
    </row>
    <row r="11">
      <c r="B11" t="inlineStr">
        <is>
          <t>x</t>
        </is>
      </c>
      <c r="C11" s="72" t="n"/>
      <c r="D11" s="70" t="inlineStr">
        <is>
          <t>Fed. OTC Portfolio</t>
        </is>
      </c>
      <c r="E11" s="67" t="inlineStr">
        <is>
          <t>FOCPX</t>
        </is>
      </c>
      <c r="F11" s="67" t="inlineStr">
        <is>
          <t>Large-Cap</t>
        </is>
      </c>
      <c r="G11" s="548" t="inlineStr">
        <is>
          <t>U.S. Equity</t>
        </is>
      </c>
      <c r="H11" s="548" t="inlineStr">
        <is>
          <t>Large-Cap Gr</t>
        </is>
      </c>
      <c r="I11" s="548" t="inlineStr">
        <is>
          <t>Fid. Funds</t>
        </is>
      </c>
      <c r="J11" s="45" t="n">
        <v>0</v>
      </c>
      <c r="K11" s="18" t="n">
        <v>0.2</v>
      </c>
      <c r="L11" s="56" t="n">
        <v>0.0089</v>
      </c>
      <c r="M11" s="58" t="n"/>
      <c r="N11" s="58" t="n">
        <v>0.3964</v>
      </c>
      <c r="O11" s="18" t="n">
        <v>0.5448</v>
      </c>
      <c r="P11" s="18" t="n">
        <v>0.2514</v>
      </c>
      <c r="Q11" s="18" t="n">
        <v>0.2338</v>
      </c>
      <c r="R11" s="18" t="n">
        <v>0.2173</v>
      </c>
      <c r="S11" s="18" t="n">
        <v>0.1464</v>
      </c>
      <c r="T11" s="31" t="n">
        <v>5</v>
      </c>
    </row>
    <row r="12">
      <c r="B12" t="inlineStr">
        <is>
          <t>x</t>
        </is>
      </c>
      <c r="C12" s="72" t="n"/>
      <c r="D12" s="70" t="inlineStr">
        <is>
          <t>Fidelity 500 Index Fund</t>
        </is>
      </c>
      <c r="E12" s="548" t="inlineStr">
        <is>
          <t>FXAIX</t>
        </is>
      </c>
      <c r="F12" s="548" t="inlineStr">
        <is>
          <t>Large-Cap</t>
        </is>
      </c>
      <c r="G12" s="548" t="inlineStr">
        <is>
          <t>U.S. Equity</t>
        </is>
      </c>
      <c r="H12" s="548" t="inlineStr">
        <is>
          <t>Large-Cap Blend</t>
        </is>
      </c>
      <c r="I12" s="548" t="inlineStr">
        <is>
          <t>Fid. Funds</t>
        </is>
      </c>
      <c r="J12" s="45" t="n">
        <v>0</v>
      </c>
      <c r="K12" s="18" t="n">
        <v>0.04</v>
      </c>
      <c r="L12" s="46" t="n">
        <v>0.00015</v>
      </c>
      <c r="M12" s="58" t="n"/>
      <c r="N12" s="58" t="n">
        <v>0.07480000000000001</v>
      </c>
      <c r="O12" s="18" t="n">
        <v>0.2192</v>
      </c>
      <c r="P12" s="18" t="n">
        <v>0.145</v>
      </c>
      <c r="Q12" s="18" t="n">
        <v>0.1445</v>
      </c>
      <c r="R12" s="18" t="n">
        <v>0.1515</v>
      </c>
      <c r="S12" s="18" t="n">
        <v>0.1059</v>
      </c>
      <c r="T12" s="31" t="n">
        <v>5</v>
      </c>
    </row>
    <row r="13">
      <c r="D13" s="70" t="inlineStr">
        <is>
          <t xml:space="preserve">Fidelity Disciplined Equity Fund </t>
        </is>
      </c>
      <c r="E13" s="548" t="inlineStr">
        <is>
          <t>FDEQX</t>
        </is>
      </c>
      <c r="F13" s="548" t="inlineStr">
        <is>
          <t>Large-Cap</t>
        </is>
      </c>
      <c r="G13" s="548" t="inlineStr">
        <is>
          <t>U.S. Equity</t>
        </is>
      </c>
      <c r="H13" s="548" t="inlineStr">
        <is>
          <t>Large-Cap Blend</t>
        </is>
      </c>
      <c r="I13" s="548" t="inlineStr">
        <is>
          <t>Fid. Funds</t>
        </is>
      </c>
      <c r="J13" s="45" t="n">
        <v>0</v>
      </c>
      <c r="K13" s="18" t="n">
        <v>0.31</v>
      </c>
      <c r="L13" s="56" t="n">
        <v>0.0051</v>
      </c>
      <c r="M13" s="58" t="n"/>
      <c r="N13" s="58" t="n">
        <v>0.1705</v>
      </c>
      <c r="O13" s="18" t="n">
        <v>0.3257</v>
      </c>
      <c r="P13" s="18" t="n">
        <v>0.1584</v>
      </c>
      <c r="Q13" s="18" t="n">
        <v>0.1374</v>
      </c>
      <c r="R13" s="18" t="n">
        <v>0.1429</v>
      </c>
      <c r="S13" s="18" t="n">
        <v>0.1066</v>
      </c>
      <c r="T13" s="31" t="n">
        <v>4</v>
      </c>
    </row>
    <row r="14">
      <c r="B14" t="inlineStr">
        <is>
          <t>x</t>
        </is>
      </c>
      <c r="D14" s="70" t="inlineStr">
        <is>
          <t xml:space="preserve">Fidelity Equity-Income Fund </t>
        </is>
      </c>
      <c r="E14" s="548" t="inlineStr">
        <is>
          <t>FEQIX</t>
        </is>
      </c>
      <c r="F14" s="548" t="inlineStr">
        <is>
          <t>Large-Cap</t>
        </is>
      </c>
      <c r="G14" s="548" t="inlineStr">
        <is>
          <t>U.S. Equity</t>
        </is>
      </c>
      <c r="H14" s="548" t="inlineStr">
        <is>
          <t>Large-Cap Va</t>
        </is>
      </c>
      <c r="I14" s="548" t="inlineStr">
        <is>
          <t>Fid. Fund Pick</t>
        </is>
      </c>
      <c r="J14" s="45" t="n">
        <v>0</v>
      </c>
      <c r="K14" s="18" t="n">
        <v>0.32</v>
      </c>
      <c r="L14" s="56" t="n">
        <v>0.006</v>
      </c>
      <c r="M14" s="58" t="n"/>
      <c r="N14" s="58" t="n">
        <v>-0.0574</v>
      </c>
      <c r="O14" s="18" t="n">
        <v>0.0492</v>
      </c>
      <c r="P14" s="18" t="n">
        <v>0.0625</v>
      </c>
      <c r="Q14" s="18" t="n">
        <v>0.0839</v>
      </c>
      <c r="R14" s="18" t="n">
        <v>0.1043</v>
      </c>
      <c r="S14" s="18" t="n">
        <v>0.1105</v>
      </c>
      <c r="T14" s="31" t="n">
        <v>4</v>
      </c>
    </row>
    <row r="15">
      <c r="B15" t="inlineStr">
        <is>
          <t>x</t>
        </is>
      </c>
      <c r="C15" s="72" t="n"/>
      <c r="D15" s="70" t="inlineStr">
        <is>
          <t>Fed. Growth Stradegies</t>
        </is>
      </c>
      <c r="E15" s="67" t="inlineStr">
        <is>
          <t>FDEGX</t>
        </is>
      </c>
      <c r="F15" s="67" t="inlineStr">
        <is>
          <t>Mid-Cap</t>
        </is>
      </c>
      <c r="G15" s="548" t="inlineStr">
        <is>
          <t>U.S. Equity</t>
        </is>
      </c>
      <c r="H15" s="548" t="inlineStr">
        <is>
          <t>Mid-Cap Gr</t>
        </is>
      </c>
      <c r="I15" s="548" t="inlineStr">
        <is>
          <t>Fid. Funds</t>
        </is>
      </c>
      <c r="J15" s="45" t="n">
        <v>0</v>
      </c>
      <c r="K15" s="18" t="n">
        <v>0.51</v>
      </c>
      <c r="L15" s="56" t="n">
        <v>0.0056</v>
      </c>
      <c r="M15" s="58" t="n"/>
      <c r="N15" s="58" t="n">
        <v>0.1743</v>
      </c>
      <c r="O15" s="18" t="n">
        <v>0.2303</v>
      </c>
      <c r="P15" s="18" t="n">
        <v>0.1667</v>
      </c>
      <c r="Q15" s="18" t="n">
        <v>0.129</v>
      </c>
      <c r="R15" s="18" t="n">
        <v>0.1426</v>
      </c>
      <c r="S15" s="18" t="n">
        <v>0.0948</v>
      </c>
      <c r="T15" s="31" t="n">
        <v>3</v>
      </c>
    </row>
    <row r="16">
      <c r="B16" t="inlineStr">
        <is>
          <t>x</t>
        </is>
      </c>
      <c r="D16" s="70" t="inlineStr">
        <is>
          <t>Fed. Leaveraged Co.</t>
        </is>
      </c>
      <c r="E16" s="67" t="inlineStr">
        <is>
          <t>FLVCX</t>
        </is>
      </c>
      <c r="F16" s="67" t="inlineStr">
        <is>
          <t>Mid-Cap</t>
        </is>
      </c>
      <c r="G16" s="548" t="inlineStr">
        <is>
          <t>U.S. Equity</t>
        </is>
      </c>
      <c r="H16" s="548" t="inlineStr">
        <is>
          <t>Mid-Cap Blend</t>
        </is>
      </c>
      <c r="I16" s="548" t="inlineStr">
        <is>
          <t>Fid. Funds</t>
        </is>
      </c>
      <c r="J16" s="45" t="n">
        <v>0</v>
      </c>
      <c r="K16" s="18" t="n">
        <v>0.42</v>
      </c>
      <c r="L16" s="56" t="n">
        <v>0.0078</v>
      </c>
      <c r="M16" s="58" t="n"/>
      <c r="N16" s="58" t="n">
        <v>0.08359999999999999</v>
      </c>
      <c r="O16" s="18" t="n">
        <v>0.1855</v>
      </c>
      <c r="P16" s="18" t="n">
        <v>0.08989999999999999</v>
      </c>
      <c r="Q16" s="18" t="n">
        <v>0.0852</v>
      </c>
      <c r="R16" s="18" t="n">
        <v>0.1219</v>
      </c>
      <c r="S16" s="18" t="n">
        <v>0.1164</v>
      </c>
      <c r="T16" s="31" t="n">
        <v>3</v>
      </c>
    </row>
    <row r="17">
      <c r="B17" t="inlineStr">
        <is>
          <t>x</t>
        </is>
      </c>
      <c r="D17" s="70" t="inlineStr">
        <is>
          <t>Fidelity Mid Cap Enhanced Index Fund</t>
        </is>
      </c>
      <c r="E17" s="67" t="inlineStr">
        <is>
          <t>FMEIX</t>
        </is>
      </c>
      <c r="F17" s="67" t="inlineStr">
        <is>
          <t>Mid-Cap</t>
        </is>
      </c>
      <c r="G17" s="548" t="inlineStr">
        <is>
          <t>U.S. Equity</t>
        </is>
      </c>
      <c r="H17" s="548" t="inlineStr">
        <is>
          <t>Mid-Cap Val</t>
        </is>
      </c>
      <c r="I17" s="548" t="inlineStr">
        <is>
          <t>Fid. Funds</t>
        </is>
      </c>
      <c r="J17" s="45" t="n">
        <v>0</v>
      </c>
      <c r="K17" s="18" t="n">
        <v>0.97</v>
      </c>
      <c r="L17" s="56" t="n">
        <v>0.0059</v>
      </c>
      <c r="M17" s="58" t="n"/>
      <c r="N17" s="58" t="n">
        <v>-0.0325</v>
      </c>
      <c r="O17" s="18" t="n">
        <v>0.0791</v>
      </c>
      <c r="P17" s="18" t="n">
        <v>0.07190000000000001</v>
      </c>
      <c r="Q17" s="18" t="n">
        <v>0.08169999999999999</v>
      </c>
      <c r="R17" s="18" t="n">
        <v>0.1274</v>
      </c>
      <c r="S17" s="18" t="n">
        <v>0.0822</v>
      </c>
      <c r="T17" s="31" t="n">
        <v>5</v>
      </c>
    </row>
    <row r="18">
      <c r="D18" s="70" t="inlineStr">
        <is>
          <t>Fed Small Cap Growth</t>
        </is>
      </c>
      <c r="E18" s="67" t="inlineStr">
        <is>
          <t>FCPGX</t>
        </is>
      </c>
      <c r="F18" s="67" t="inlineStr">
        <is>
          <t>Small-Cap</t>
        </is>
      </c>
      <c r="G18" s="548" t="inlineStr">
        <is>
          <t>U.S. Equity</t>
        </is>
      </c>
      <c r="H18" s="548" t="inlineStr">
        <is>
          <t>Small-Cap Gr</t>
        </is>
      </c>
      <c r="I18" s="548" t="inlineStr">
        <is>
          <t>Fid. Funds</t>
        </is>
      </c>
      <c r="J18" s="45" t="n">
        <v>0</v>
      </c>
      <c r="K18" s="18" t="n">
        <v>0.77</v>
      </c>
      <c r="L18" s="63" t="n">
        <v>0.0105</v>
      </c>
      <c r="M18" s="58" t="n"/>
      <c r="N18" s="58" t="n">
        <v>0.1221</v>
      </c>
      <c r="O18" s="18" t="n">
        <v>0.1768</v>
      </c>
      <c r="P18" s="18" t="n">
        <v>0.1628</v>
      </c>
      <c r="Q18" s="18" t="n">
        <v>0.1486</v>
      </c>
      <c r="R18" s="18" t="n">
        <v>0.166</v>
      </c>
      <c r="S18" s="18" t="n">
        <v>0.1213</v>
      </c>
      <c r="T18" s="31" t="n">
        <v>4</v>
      </c>
    </row>
    <row r="19">
      <c r="B19" t="inlineStr">
        <is>
          <t>x</t>
        </is>
      </c>
      <c r="C19" s="72" t="n"/>
      <c r="D19" s="70" t="inlineStr">
        <is>
          <t>Wasatch Ultra Growth Fund</t>
        </is>
      </c>
      <c r="E19" s="67" t="inlineStr">
        <is>
          <t>WAMCX</t>
        </is>
      </c>
      <c r="F19" s="67" t="inlineStr">
        <is>
          <t>Small-Cap</t>
        </is>
      </c>
      <c r="G19" s="548" t="inlineStr">
        <is>
          <t>U.S. Equity</t>
        </is>
      </c>
      <c r="H19" s="548" t="inlineStr">
        <is>
          <t>Small-Cap Gr</t>
        </is>
      </c>
      <c r="I19" s="548" t="inlineStr">
        <is>
          <t>Fid. Fund Pick</t>
        </is>
      </c>
      <c r="J19" s="55" t="n">
        <v>2500</v>
      </c>
      <c r="K19" s="18" t="n">
        <v>0.17</v>
      </c>
      <c r="L19" s="66" t="n">
        <v>0.0125</v>
      </c>
      <c r="M19" s="58" t="n"/>
      <c r="N19" s="58" t="n">
        <v>0.4031</v>
      </c>
      <c r="O19" s="18" t="n">
        <v>0.4674</v>
      </c>
      <c r="P19" s="18" t="n">
        <v>0.3041</v>
      </c>
      <c r="Q19" s="18" t="n">
        <v>0.2252</v>
      </c>
      <c r="R19" s="18" t="n">
        <v>0.1869</v>
      </c>
      <c r="S19" s="18" t="n">
        <v>0.123</v>
      </c>
      <c r="T19" s="31" t="n">
        <v>5</v>
      </c>
    </row>
    <row r="20">
      <c r="B20" t="inlineStr">
        <is>
          <t>x</t>
        </is>
      </c>
      <c r="D20" s="70" t="inlineStr">
        <is>
          <t>Fidelity Stock Selector Small Cap Fund</t>
        </is>
      </c>
      <c r="E20" s="67" t="inlineStr">
        <is>
          <t>FDSCX</t>
        </is>
      </c>
      <c r="F20" s="67" t="inlineStr">
        <is>
          <t>Small-Cap</t>
        </is>
      </c>
      <c r="G20" s="548" t="inlineStr">
        <is>
          <t>U.S. Equity</t>
        </is>
      </c>
      <c r="H20" s="548" t="inlineStr">
        <is>
          <t>Small-Cap Blend</t>
        </is>
      </c>
      <c r="I20" s="548" t="inlineStr">
        <is>
          <t>Fid. Funds</t>
        </is>
      </c>
      <c r="J20" s="45" t="n">
        <v>0</v>
      </c>
      <c r="K20" s="18" t="n">
        <v>0.6</v>
      </c>
      <c r="L20" s="56" t="n">
        <v>0.0075</v>
      </c>
      <c r="M20" s="58" t="n"/>
      <c r="N20" s="58" t="n">
        <v>-0.0427</v>
      </c>
      <c r="O20" s="18" t="n">
        <v>0.0801</v>
      </c>
      <c r="P20" s="18" t="n">
        <v>0.0844</v>
      </c>
      <c r="Q20" s="18" t="n">
        <v>0.0839</v>
      </c>
      <c r="R20" s="18" t="n">
        <v>0.1199</v>
      </c>
      <c r="S20" s="18" t="n">
        <v>0.08110000000000001</v>
      </c>
      <c r="T20" s="31" t="n">
        <v>5</v>
      </c>
    </row>
    <row r="21">
      <c r="B21" t="inlineStr">
        <is>
          <t>x</t>
        </is>
      </c>
      <c r="D21" s="70" t="inlineStr">
        <is>
          <t xml:space="preserve">Fidelity Small Cap Value Fund </t>
        </is>
      </c>
      <c r="E21" s="67" t="inlineStr">
        <is>
          <t>FCPVX</t>
        </is>
      </c>
      <c r="F21" s="67" t="inlineStr">
        <is>
          <t>Small-Cap</t>
        </is>
      </c>
      <c r="G21" s="548" t="inlineStr">
        <is>
          <t>U.S. Equity</t>
        </is>
      </c>
      <c r="H21" s="548" t="inlineStr">
        <is>
          <t>Small-Cap Val</t>
        </is>
      </c>
      <c r="I21" s="548" t="inlineStr">
        <is>
          <t>Fid. Funds</t>
        </is>
      </c>
      <c r="J21" s="45" t="n">
        <v>0</v>
      </c>
      <c r="K21" s="18" t="n">
        <v>0.54</v>
      </c>
      <c r="L21" s="56" t="inlineStr">
        <is>
          <t>,66</t>
        </is>
      </c>
      <c r="M21" s="58" t="n"/>
      <c r="N21" s="58" t="n">
        <v>-0.1322</v>
      </c>
      <c r="O21" s="18" t="n">
        <v>-0.0401</v>
      </c>
      <c r="P21" s="18" t="n">
        <v>-0.0051</v>
      </c>
      <c r="Q21" s="18" t="n">
        <v>0.037</v>
      </c>
      <c r="R21" s="18" t="n">
        <v>0.09660000000000001</v>
      </c>
      <c r="S21" s="18" t="n">
        <v>0.0859</v>
      </c>
      <c r="T21" s="31" t="n">
        <v>5</v>
      </c>
    </row>
    <row r="22">
      <c r="B22" t="inlineStr">
        <is>
          <t>x</t>
        </is>
      </c>
      <c r="C22" s="72" t="n"/>
      <c r="D22" s="70" t="inlineStr">
        <is>
          <t>Fed. Internat Cpaital App</t>
        </is>
      </c>
      <c r="E22" s="67" t="inlineStr">
        <is>
          <t>FIVFX</t>
        </is>
      </c>
      <c r="F22" s="67" t="inlineStr">
        <is>
          <t>International</t>
        </is>
      </c>
      <c r="G22" s="548" t="inlineStr">
        <is>
          <t>International</t>
        </is>
      </c>
      <c r="H22" s="548" t="inlineStr">
        <is>
          <t>Foreign Lg Growth</t>
        </is>
      </c>
      <c r="I22" s="548" t="inlineStr">
        <is>
          <t>Fid. Funds</t>
        </is>
      </c>
      <c r="J22" s="45" t="n">
        <v>0</v>
      </c>
      <c r="K22" s="18" t="n">
        <v>1.37</v>
      </c>
      <c r="L22" s="63" t="n">
        <v>0.0101</v>
      </c>
      <c r="M22" s="58" t="n"/>
      <c r="N22" s="58" t="n">
        <v>0.1194</v>
      </c>
      <c r="O22" s="18" t="n">
        <v>0.1896</v>
      </c>
      <c r="P22" s="18" t="n">
        <v>0.1099</v>
      </c>
      <c r="Q22" s="18" t="n">
        <v>0.1147</v>
      </c>
      <c r="R22" s="18" t="n">
        <v>0.1133</v>
      </c>
      <c r="S22" s="18" t="n">
        <v>0.07199999999999999</v>
      </c>
      <c r="T22" s="31" t="n">
        <v>5</v>
      </c>
    </row>
    <row r="23">
      <c r="B23" t="inlineStr">
        <is>
          <t>x</t>
        </is>
      </c>
      <c r="C23" s="72" t="n"/>
      <c r="D23" s="70" t="inlineStr">
        <is>
          <t>Fidelity Emerging Markets Fund</t>
        </is>
      </c>
      <c r="E23" s="67" t="inlineStr">
        <is>
          <t>FEMKX</t>
        </is>
      </c>
      <c r="F23" s="67" t="inlineStr">
        <is>
          <t>International Emerg Mkt</t>
        </is>
      </c>
      <c r="G23" s="548" t="inlineStr">
        <is>
          <t>International</t>
        </is>
      </c>
      <c r="H23" s="548" t="inlineStr">
        <is>
          <t>Diversified Emerg Mkts</t>
        </is>
      </c>
      <c r="I23" s="548" t="inlineStr">
        <is>
          <t>Fid. Funds</t>
        </is>
      </c>
      <c r="J23" s="45" t="n">
        <v>0</v>
      </c>
      <c r="K23" s="18" t="n">
        <v>0.34</v>
      </c>
      <c r="L23" s="63" t="n">
        <v>0.0092</v>
      </c>
      <c r="M23" s="58" t="n"/>
      <c r="N23" s="58" t="n">
        <v>0.0898</v>
      </c>
      <c r="O23" s="18" t="n">
        <v>0.407</v>
      </c>
      <c r="P23" s="18" t="n">
        <v>0.1176</v>
      </c>
      <c r="Q23" s="18" t="n">
        <v>0.192</v>
      </c>
      <c r="R23" s="18" t="n">
        <v>0.0725</v>
      </c>
      <c r="S23" s="18" t="n"/>
      <c r="T23" s="31" t="n">
        <v>5</v>
      </c>
    </row>
    <row r="24">
      <c r="B24" t="inlineStr">
        <is>
          <t>x</t>
        </is>
      </c>
      <c r="C24" s="51" t="n"/>
      <c r="D24" s="70" t="inlineStr">
        <is>
          <t>Fidelity International Enhanced Index Fund</t>
        </is>
      </c>
      <c r="E24" s="67" t="inlineStr">
        <is>
          <t>FIENX</t>
        </is>
      </c>
      <c r="F24" s="67" t="inlineStr">
        <is>
          <t>International</t>
        </is>
      </c>
      <c r="G24" s="548" t="inlineStr">
        <is>
          <t>International</t>
        </is>
      </c>
      <c r="H24" s="548" t="inlineStr">
        <is>
          <t>Foreign Lg Blend</t>
        </is>
      </c>
      <c r="I24" s="548" t="inlineStr">
        <is>
          <t>Fid. Funds</t>
        </is>
      </c>
      <c r="J24" s="45" t="n">
        <v>0</v>
      </c>
      <c r="K24" s="18" t="n">
        <v>1.03</v>
      </c>
      <c r="L24" s="56" t="n">
        <v>0.0059</v>
      </c>
      <c r="M24" s="58" t="n"/>
      <c r="N24" s="58" t="n">
        <v>0.0608</v>
      </c>
      <c r="O24" s="18" t="n">
        <v>0.0555</v>
      </c>
      <c r="P24" s="18" t="n">
        <v>0.0045</v>
      </c>
      <c r="Q24" s="18" t="n">
        <v>0.0441</v>
      </c>
      <c r="R24" s="18" t="n">
        <v>0.06320000000000001</v>
      </c>
      <c r="S24" s="18" t="n">
        <v>0.0165</v>
      </c>
      <c r="T24" s="31" t="n">
        <v>5</v>
      </c>
    </row>
    <row r="25">
      <c r="D25" s="70" t="inlineStr">
        <is>
          <t>Fed, Diversified Internat</t>
        </is>
      </c>
      <c r="E25" s="67" t="inlineStr">
        <is>
          <t>FDIVX</t>
        </is>
      </c>
      <c r="F25" s="67" t="inlineStr">
        <is>
          <t>International</t>
        </is>
      </c>
      <c r="G25" s="548" t="inlineStr">
        <is>
          <t>International</t>
        </is>
      </c>
      <c r="H25" s="548" t="inlineStr">
        <is>
          <t>Foreign Lg Growth</t>
        </is>
      </c>
      <c r="I25" s="548" t="inlineStr">
        <is>
          <t>Fid. Funds</t>
        </is>
      </c>
      <c r="J25" s="45" t="n">
        <v>0</v>
      </c>
      <c r="K25" s="18" t="n">
        <v>0.25</v>
      </c>
      <c r="L25" s="56" t="n">
        <v>0.0075</v>
      </c>
      <c r="M25" s="58" t="n"/>
      <c r="N25" s="58" t="n">
        <v>0.09229999999999999</v>
      </c>
      <c r="O25" s="18" t="n">
        <v>0.204</v>
      </c>
      <c r="P25" s="18" t="n">
        <v>0.076</v>
      </c>
      <c r="Q25" s="18" t="n">
        <v>0.0755</v>
      </c>
      <c r="R25" s="18" t="n">
        <v>0.08309999999999999</v>
      </c>
      <c r="S25" s="18" t="n">
        <v>0.0833</v>
      </c>
      <c r="T25" s="31" t="n">
        <v>3</v>
      </c>
    </row>
    <row r="26">
      <c r="B26" t="inlineStr">
        <is>
          <t>x</t>
        </is>
      </c>
      <c r="C26" s="72" t="n"/>
      <c r="D26" s="70" t="inlineStr">
        <is>
          <t>Fed. Select Gold Portgolio</t>
        </is>
      </c>
      <c r="E26" s="67" t="inlineStr">
        <is>
          <t>FSAGX</t>
        </is>
      </c>
      <c r="F26" s="67" t="inlineStr">
        <is>
          <t>Precious Metals</t>
        </is>
      </c>
      <c r="G26" s="548" t="inlineStr">
        <is>
          <t>Sector Equities</t>
        </is>
      </c>
      <c r="H26" s="548" t="inlineStr">
        <is>
          <t>Precious Metals</t>
        </is>
      </c>
      <c r="I26" s="548" t="inlineStr">
        <is>
          <t>Fid. Funds</t>
        </is>
      </c>
      <c r="J26" s="45" t="n">
        <v>0</v>
      </c>
      <c r="K26" s="18" t="n">
        <v>0.5600000000000001</v>
      </c>
      <c r="L26" s="56" t="n">
        <v>0.007900000000000001</v>
      </c>
      <c r="M26" s="58" t="n"/>
      <c r="N26" s="58" t="n">
        <v>0.4258</v>
      </c>
      <c r="O26" s="18" t="n">
        <v>0.4293</v>
      </c>
      <c r="P26" s="18" t="n">
        <v>0.1672</v>
      </c>
      <c r="Q26" s="18" t="n">
        <v>0.2148</v>
      </c>
      <c r="R26" s="18" t="n">
        <v>-0.0168</v>
      </c>
      <c r="S26" s="18" t="n">
        <v>0.0605</v>
      </c>
      <c r="T26" s="31" t="n">
        <v>3</v>
      </c>
    </row>
    <row r="27">
      <c r="B27" t="inlineStr">
        <is>
          <t>x</t>
        </is>
      </c>
      <c r="C27" s="72" t="n"/>
      <c r="D27" s="70" t="inlineStr">
        <is>
          <t>Fed. Select Comm. Services</t>
        </is>
      </c>
      <c r="E27" s="67" t="inlineStr">
        <is>
          <t>FBMPX</t>
        </is>
      </c>
      <c r="F27" s="67" t="inlineStr">
        <is>
          <t>Communications</t>
        </is>
      </c>
      <c r="G27" s="548" t="inlineStr">
        <is>
          <t>Sector Equities</t>
        </is>
      </c>
      <c r="H27" s="548" t="inlineStr">
        <is>
          <t>Communications</t>
        </is>
      </c>
      <c r="I27" s="548" t="inlineStr">
        <is>
          <t>Fid. Funds</t>
        </is>
      </c>
      <c r="J27" s="45" t="n">
        <v>0</v>
      </c>
      <c r="K27" s="18" t="n">
        <v>0.73</v>
      </c>
      <c r="L27" s="56" t="n">
        <v>0.0078</v>
      </c>
      <c r="M27" s="58" t="n"/>
      <c r="N27" s="58" t="n">
        <v>0.2558</v>
      </c>
      <c r="O27" s="18" t="n">
        <v>0.3173</v>
      </c>
      <c r="P27" s="18" t="n">
        <v>0.1605</v>
      </c>
      <c r="Q27" s="18" t="n">
        <v>0.1441</v>
      </c>
      <c r="R27" s="18" t="n">
        <v>0.1744</v>
      </c>
      <c r="S27" s="18" t="n">
        <v>0.1292</v>
      </c>
      <c r="T27" s="31" t="n">
        <v>4</v>
      </c>
    </row>
    <row r="28">
      <c r="B28" t="inlineStr">
        <is>
          <t>x</t>
        </is>
      </c>
      <c r="C28" s="72" t="n"/>
      <c r="D28" s="70" t="inlineStr">
        <is>
          <t>Baron Real Estate Fund</t>
        </is>
      </c>
      <c r="E28" s="67" t="inlineStr">
        <is>
          <t>BREFX</t>
        </is>
      </c>
      <c r="F28" s="67" t="inlineStr">
        <is>
          <t>Real Estate</t>
        </is>
      </c>
      <c r="G28" s="548" t="inlineStr">
        <is>
          <t>Sector Equities</t>
        </is>
      </c>
      <c r="H28" s="548" t="inlineStr">
        <is>
          <t>Real Estate</t>
        </is>
      </c>
      <c r="I28" s="548" t="inlineStr">
        <is>
          <t>Fid. Fund Pick</t>
        </is>
      </c>
      <c r="J28" s="55" t="n">
        <v>2500</v>
      </c>
      <c r="K28" s="18" t="n">
        <v>0.5344</v>
      </c>
      <c r="L28" s="63" t="n">
        <v>0.0133</v>
      </c>
      <c r="M28" s="58" t="n"/>
      <c r="N28" s="58" t="n">
        <v>0.2471</v>
      </c>
      <c r="O28" s="18" t="n">
        <v>0.2833</v>
      </c>
      <c r="P28" s="18" t="n">
        <v>0.1205</v>
      </c>
      <c r="Q28" s="18" t="n">
        <v>0.0852</v>
      </c>
      <c r="R28" s="18" t="n">
        <v>0.1453</v>
      </c>
      <c r="S28" s="18" t="n">
        <v>0.1441</v>
      </c>
      <c r="T28" s="31" t="n">
        <v>5</v>
      </c>
    </row>
    <row r="29">
      <c r="B29" t="inlineStr">
        <is>
          <t>x</t>
        </is>
      </c>
      <c r="C29" s="72" t="n"/>
      <c r="D29" s="70" t="inlineStr">
        <is>
          <t>Fidelity Select Technology Portfolio</t>
        </is>
      </c>
      <c r="E29" s="67" t="inlineStr">
        <is>
          <t>FSPTX</t>
        </is>
      </c>
      <c r="F29" s="67" t="inlineStr">
        <is>
          <t>Technology</t>
        </is>
      </c>
      <c r="G29" s="548" t="inlineStr">
        <is>
          <t>Sector Equities</t>
        </is>
      </c>
      <c r="H29" s="548" t="inlineStr">
        <is>
          <t>Technology</t>
        </is>
      </c>
      <c r="I29" s="548" t="inlineStr">
        <is>
          <t>Fid. Funds</t>
        </is>
      </c>
      <c r="J29" s="45" t="n">
        <v>0</v>
      </c>
      <c r="K29" s="18" t="n">
        <v>0.32</v>
      </c>
      <c r="L29" s="56" t="n">
        <v>0.0071</v>
      </c>
      <c r="M29" s="58" t="n"/>
      <c r="N29" s="58" t="n">
        <v>0.4955</v>
      </c>
      <c r="O29" s="18" t="n">
        <v>0.6927</v>
      </c>
      <c r="P29" s="18" t="n">
        <v>0.292</v>
      </c>
      <c r="Q29" s="18" t="n">
        <v>0.2958</v>
      </c>
      <c r="R29" s="18" t="n">
        <v>0.22</v>
      </c>
      <c r="S29" s="18" t="n">
        <v>0.1413</v>
      </c>
      <c r="T29" s="31" t="n">
        <v>4</v>
      </c>
    </row>
    <row r="30">
      <c r="B30" t="inlineStr">
        <is>
          <t>x</t>
        </is>
      </c>
      <c r="C30" s="72" t="n"/>
      <c r="D30" s="70" t="inlineStr">
        <is>
          <t xml:space="preserve">Fidelity Select Brokerage and Investment Management Portfolio </t>
        </is>
      </c>
      <c r="E30" s="67" t="inlineStr">
        <is>
          <t>SFLBX</t>
        </is>
      </c>
      <c r="F30" s="67" t="inlineStr">
        <is>
          <t>Financial</t>
        </is>
      </c>
      <c r="G30" s="548" t="inlineStr">
        <is>
          <t>Sector Equities</t>
        </is>
      </c>
      <c r="H30" s="67" t="inlineStr">
        <is>
          <t>Financial</t>
        </is>
      </c>
      <c r="I30" s="548" t="inlineStr">
        <is>
          <t>Fid. Funds</t>
        </is>
      </c>
      <c r="J30" s="45" t="n">
        <v>0</v>
      </c>
      <c r="K30" s="18" t="n">
        <v>0.09</v>
      </c>
      <c r="L30" s="56" t="n">
        <v>0.0077</v>
      </c>
      <c r="M30" s="58" t="n"/>
      <c r="N30" s="58" t="n">
        <v>0.0291</v>
      </c>
      <c r="O30" s="18" t="n">
        <v>0.1885</v>
      </c>
      <c r="P30" s="18" t="n">
        <v>0.1051</v>
      </c>
      <c r="Q30" s="18" t="n">
        <v>0.09859999999999999</v>
      </c>
      <c r="R30" s="18" t="n">
        <v>0.1081</v>
      </c>
      <c r="S30" s="18" t="n">
        <v>0.1074</v>
      </c>
      <c r="T30" s="31" t="n">
        <v>5</v>
      </c>
    </row>
    <row r="31">
      <c r="B31" t="inlineStr">
        <is>
          <t>x</t>
        </is>
      </c>
      <c r="C31" s="72" t="n"/>
      <c r="D31" s="70" t="inlineStr">
        <is>
          <t xml:space="preserve">Fidelity Select Energy Portfolio </t>
        </is>
      </c>
      <c r="E31" s="67" t="inlineStr">
        <is>
          <t>FSENX</t>
        </is>
      </c>
      <c r="F31" s="67" t="inlineStr">
        <is>
          <t>Energy</t>
        </is>
      </c>
      <c r="G31" s="548" t="inlineStr">
        <is>
          <t>Sector Equities</t>
        </is>
      </c>
      <c r="H31" s="67" t="inlineStr">
        <is>
          <t>Energy</t>
        </is>
      </c>
      <c r="I31" s="548" t="inlineStr">
        <is>
          <t>Fid. Funds</t>
        </is>
      </c>
      <c r="J31" s="45" t="n">
        <v>0</v>
      </c>
      <c r="K31" s="18" t="n">
        <v>0.79</v>
      </c>
      <c r="L31" s="56" t="n">
        <v>0.0081</v>
      </c>
      <c r="M31" s="58" t="n"/>
      <c r="N31" s="58" t="n">
        <v>-0.4098</v>
      </c>
      <c r="O31" s="18" t="n">
        <v>-0.3353</v>
      </c>
      <c r="P31" s="18" t="n">
        <v>-0.1531</v>
      </c>
      <c r="Q31" s="18" t="n">
        <v>-0.101</v>
      </c>
      <c r="R31" s="18" t="n">
        <v>-0.0265</v>
      </c>
      <c r="S31" s="18" t="n">
        <v>0.0565</v>
      </c>
      <c r="T31" s="31" t="n">
        <v>4</v>
      </c>
    </row>
    <row r="32">
      <c r="B32" t="inlineStr">
        <is>
          <t>x</t>
        </is>
      </c>
      <c r="C32" s="72" t="n"/>
      <c r="D32" s="70" t="inlineStr">
        <is>
          <t xml:space="preserve">Fidelity Select Retailing Portfolio </t>
        </is>
      </c>
      <c r="E32" s="67" t="inlineStr">
        <is>
          <t>FSRPX</t>
        </is>
      </c>
      <c r="F32" s="67" t="inlineStr">
        <is>
          <t>Consumer Retail</t>
        </is>
      </c>
      <c r="G32" s="548" t="inlineStr">
        <is>
          <t>Sector Equities</t>
        </is>
      </c>
      <c r="H32" s="67" t="inlineStr">
        <is>
          <t>Consumer Retail</t>
        </is>
      </c>
      <c r="I32" s="548" t="inlineStr">
        <is>
          <t>Fid. Funds</t>
        </is>
      </c>
      <c r="J32" s="45" t="n">
        <v>0</v>
      </c>
      <c r="K32" s="18" t="n">
        <v>0.17</v>
      </c>
      <c r="L32" s="56" t="n">
        <v>0.0074</v>
      </c>
      <c r="M32" s="58" t="n"/>
      <c r="N32" s="58" t="n">
        <v>0.2611</v>
      </c>
      <c r="O32" s="18" t="n">
        <v>0.3623</v>
      </c>
      <c r="P32" s="18" t="n">
        <v>0.2619</v>
      </c>
      <c r="Q32" s="18" t="n">
        <v>0.1911</v>
      </c>
      <c r="R32" s="18" t="n">
        <v>0.2177</v>
      </c>
      <c r="S32" s="18" t="n">
        <v>0.1448</v>
      </c>
      <c r="T32" s="31" t="n">
        <v>5</v>
      </c>
    </row>
    <row r="33">
      <c r="B33" t="inlineStr">
        <is>
          <t>x</t>
        </is>
      </c>
      <c r="C33" s="72" t="n"/>
      <c r="D33" t="inlineStr">
        <is>
          <t xml:space="preserve">T. Rowe Price Global Consumer Fund </t>
        </is>
      </c>
      <c r="E33" s="67" t="inlineStr">
        <is>
          <t>PGLOX</t>
        </is>
      </c>
      <c r="F33" s="67" t="inlineStr">
        <is>
          <t>Consumer Def</t>
        </is>
      </c>
      <c r="G33" s="548" t="inlineStr">
        <is>
          <t>Sector Equities</t>
        </is>
      </c>
      <c r="H33" s="67" t="inlineStr">
        <is>
          <t>Consumer Def</t>
        </is>
      </c>
      <c r="I33" s="548" t="inlineStr">
        <is>
          <t>Fid. Fund Pick</t>
        </is>
      </c>
      <c r="J33" s="45" t="n">
        <v>2500</v>
      </c>
      <c r="K33" s="18" t="n">
        <v>0.596</v>
      </c>
      <c r="L33" s="56" t="n">
        <v>0.0107</v>
      </c>
      <c r="M33" s="58" t="n"/>
      <c r="N33" s="58" t="n">
        <v>0.1948</v>
      </c>
      <c r="O33" s="18" t="n">
        <v>0.2812</v>
      </c>
      <c r="P33" s="18" t="n">
        <v>0.1411</v>
      </c>
      <c r="Q33" s="18" t="inlineStr">
        <is>
          <t>--</t>
        </is>
      </c>
      <c r="R33" s="18" t="inlineStr">
        <is>
          <t>--</t>
        </is>
      </c>
      <c r="S33" s="18" t="n">
        <v>0.1385</v>
      </c>
      <c r="T33" s="31" t="n">
        <v>5</v>
      </c>
    </row>
    <row r="34">
      <c r="D34" t="inlineStr">
        <is>
          <t>Fidelity Select Health Care Portfolio</t>
        </is>
      </c>
      <c r="E34" s="67" t="inlineStr">
        <is>
          <t>FSPHX</t>
        </is>
      </c>
      <c r="F34" s="67" t="inlineStr">
        <is>
          <t>Health</t>
        </is>
      </c>
      <c r="G34" s="548" t="inlineStr">
        <is>
          <t>Sector Equities</t>
        </is>
      </c>
      <c r="H34" s="67" t="inlineStr">
        <is>
          <t>Health</t>
        </is>
      </c>
      <c r="I34" s="548" t="inlineStr">
        <is>
          <t>Fid. Funds</t>
        </is>
      </c>
      <c r="J34" s="45" t="n">
        <v>0</v>
      </c>
      <c r="K34" s="18" t="n">
        <v>0.36</v>
      </c>
      <c r="L34" s="56" t="n">
        <v>0.007</v>
      </c>
      <c r="M34" s="58" t="n"/>
      <c r="N34" s="58" t="n">
        <v>0.1564</v>
      </c>
      <c r="O34" s="18" t="n">
        <v>0.391</v>
      </c>
      <c r="P34" s="18" t="n">
        <v>0.1659</v>
      </c>
      <c r="Q34" s="18" t="n">
        <v>0.1434</v>
      </c>
      <c r="R34" s="18" t="n">
        <v>0.1914</v>
      </c>
      <c r="S34" s="18" t="n">
        <v>0.159</v>
      </c>
      <c r="T34" s="31" t="n">
        <v>5</v>
      </c>
    </row>
    <row r="35">
      <c r="D35" t="inlineStr">
        <is>
          <t xml:space="preserve">Fidelity Infrastructure Fund </t>
        </is>
      </c>
      <c r="E35" s="67" t="inlineStr">
        <is>
          <t>FNSTX</t>
        </is>
      </c>
      <c r="F35" s="67" t="inlineStr">
        <is>
          <t>Infrastructure</t>
        </is>
      </c>
      <c r="G35" s="548" t="inlineStr">
        <is>
          <t>Sector Equities</t>
        </is>
      </c>
      <c r="H35" s="67" t="inlineStr">
        <is>
          <t>Infrastructure</t>
        </is>
      </c>
      <c r="I35" s="548" t="inlineStr">
        <is>
          <t>Fid. Funds</t>
        </is>
      </c>
      <c r="J35" s="45" t="n">
        <v>0</v>
      </c>
      <c r="K35" s="18" t="n">
        <v>0.29</v>
      </c>
      <c r="L35" s="56" t="n">
        <v>0.0175</v>
      </c>
      <c r="M35" s="58" t="n"/>
      <c r="N35" s="58" t="n">
        <v>0.0276</v>
      </c>
      <c r="O35" s="18" t="inlineStr">
        <is>
          <t>--</t>
        </is>
      </c>
      <c r="P35" s="18" t="inlineStr">
        <is>
          <t>--</t>
        </is>
      </c>
      <c r="Q35" s="18" t="inlineStr">
        <is>
          <t>--</t>
        </is>
      </c>
      <c r="R35" s="18" t="inlineStr">
        <is>
          <t>--</t>
        </is>
      </c>
      <c r="S35" s="18" t="n">
        <v>0.0609</v>
      </c>
      <c r="T35" s="31" t="n"/>
    </row>
    <row r="36">
      <c r="D36" t="inlineStr">
        <is>
          <t>Fidelity Select Biotechnology Portfolio</t>
        </is>
      </c>
      <c r="E36" s="67" t="inlineStr">
        <is>
          <t>FBIOX</t>
        </is>
      </c>
      <c r="F36" s="67" t="inlineStr">
        <is>
          <t>Health</t>
        </is>
      </c>
      <c r="G36" s="548" t="inlineStr">
        <is>
          <t>Sector Equities</t>
        </is>
      </c>
      <c r="H36" s="67" t="inlineStr">
        <is>
          <t>Health</t>
        </is>
      </c>
      <c r="I36" s="548" t="inlineStr">
        <is>
          <t>Fid. Funds</t>
        </is>
      </c>
      <c r="J36" s="45" t="n">
        <v>0</v>
      </c>
      <c r="K36" s="18" t="n">
        <v>0.8100000000000001</v>
      </c>
      <c r="L36" s="56" t="n">
        <v>0.0072</v>
      </c>
      <c r="M36" s="58" t="n"/>
      <c r="N36" s="58" t="n">
        <v>0.2192</v>
      </c>
      <c r="O36" s="18" t="n">
        <v>0.3472</v>
      </c>
      <c r="P36" s="18" t="n">
        <v>0.1214</v>
      </c>
      <c r="Q36" s="18" t="n">
        <v>0.07480000000000001</v>
      </c>
      <c r="R36" s="18" t="n">
        <v>0.1919</v>
      </c>
      <c r="S36" s="18" t="n">
        <v>0.1348</v>
      </c>
      <c r="T36" s="31" t="n"/>
    </row>
    <row r="37">
      <c r="B37" t="inlineStr">
        <is>
          <t>x</t>
        </is>
      </c>
      <c r="C37" s="72" t="n"/>
      <c r="D37" s="33" t="inlineStr">
        <is>
          <t>Fidelity Government Income Fund</t>
        </is>
      </c>
      <c r="E37" s="548" t="inlineStr">
        <is>
          <t>FGOVX</t>
        </is>
      </c>
      <c r="F37" s="548" t="inlineStr">
        <is>
          <t>Bond</t>
        </is>
      </c>
      <c r="G37" s="548" t="inlineStr">
        <is>
          <t>US Gov</t>
        </is>
      </c>
      <c r="H37" s="548" t="inlineStr">
        <is>
          <t>Bonds</t>
        </is>
      </c>
      <c r="I37" s="548" t="inlineStr">
        <is>
          <t>Fid. Funds</t>
        </is>
      </c>
      <c r="J37" s="45" t="n">
        <v>0</v>
      </c>
      <c r="K37" s="18" t="n">
        <v>3.13</v>
      </c>
      <c r="L37" s="46" t="n">
        <v>0.0045</v>
      </c>
      <c r="M37" s="58" t="n"/>
      <c r="N37" s="58" t="n">
        <v>0.0738</v>
      </c>
      <c r="O37" s="18" t="n">
        <v>0.0594</v>
      </c>
      <c r="P37" s="18" t="n">
        <v>0.0446</v>
      </c>
      <c r="Q37" s="18" t="n">
        <v>0.0344</v>
      </c>
      <c r="R37" s="18" t="n">
        <v>0.0289</v>
      </c>
      <c r="S37" s="548" t="n"/>
      <c r="T37" s="31" t="n">
        <v>4</v>
      </c>
    </row>
    <row r="38">
      <c r="L38" s="32" t="n"/>
      <c r="M38" s="59" t="n"/>
      <c r="N38" s="59" t="n"/>
      <c r="T38" s="61" t="n"/>
    </row>
    <row r="39">
      <c r="T39" s="61" t="n"/>
    </row>
    <row r="40">
      <c r="T40" s="61" t="n"/>
    </row>
    <row r="41">
      <c r="T41" s="61" t="n"/>
    </row>
    <row r="42">
      <c r="T42" s="61" t="n"/>
    </row>
    <row r="43">
      <c r="T43" s="61" t="n"/>
    </row>
    <row r="44">
      <c r="T44" s="61" t="n"/>
    </row>
    <row r="45">
      <c r="T45" s="61" t="n"/>
    </row>
    <row r="46">
      <c r="T46" s="61" t="n"/>
    </row>
  </sheetData>
  <mergeCells count="1">
    <mergeCell ref="N6:S6"/>
  </mergeCells>
  <conditionalFormatting sqref="N8:S37">
    <cfRule type="cellIs" priority="1" operator="lessThan" dxfId="36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C3:I237"/>
  <sheetViews>
    <sheetView showGridLines="0" showRowColHeaders="0" topLeftCell="A2" workbookViewId="0">
      <selection activeCell="G12" sqref="G12"/>
    </sheetView>
  </sheetViews>
  <sheetFormatPr baseColWidth="10" defaultColWidth="8.83203125" defaultRowHeight="15"/>
  <cols>
    <col width="10.6640625" customWidth="1" style="545" min="3" max="3"/>
  </cols>
  <sheetData>
    <row r="3" ht="32" customHeight="1" s="545">
      <c r="C3" s="74" t="inlineStr">
        <is>
          <t>Date</t>
        </is>
      </c>
      <c r="D3" s="74" t="inlineStr">
        <is>
          <t>Open</t>
        </is>
      </c>
      <c r="E3" s="74" t="inlineStr">
        <is>
          <t>High</t>
        </is>
      </c>
      <c r="F3" s="74" t="inlineStr">
        <is>
          <t>Low</t>
        </is>
      </c>
      <c r="G3" s="74" t="inlineStr">
        <is>
          <t>Close*</t>
        </is>
      </c>
      <c r="H3" s="74" t="inlineStr">
        <is>
          <t>Adj Close**</t>
        </is>
      </c>
      <c r="I3" s="74" t="inlineStr">
        <is>
          <t>Volume</t>
        </is>
      </c>
    </row>
    <row r="4" ht="16" customHeight="1" s="545" thickBot="1">
      <c r="C4" s="194" t="inlineStr">
        <is>
          <t>Date</t>
        </is>
      </c>
      <c r="D4" s="195" t="inlineStr">
        <is>
          <t>Open</t>
        </is>
      </c>
      <c r="E4" s="195" t="inlineStr">
        <is>
          <t>High</t>
        </is>
      </c>
      <c r="F4" s="195" t="inlineStr">
        <is>
          <t>Low</t>
        </is>
      </c>
      <c r="G4" s="195" t="inlineStr">
        <is>
          <t>Close*</t>
        </is>
      </c>
      <c r="H4" s="195" t="inlineStr">
        <is>
          <t>Adj Close**</t>
        </is>
      </c>
      <c r="I4" s="195" t="inlineStr">
        <is>
          <t>Volume</t>
        </is>
      </c>
    </row>
    <row r="5" ht="16" customHeight="1" s="545" thickBot="1">
      <c r="C5" s="196" t="inlineStr">
        <is>
          <t>Date</t>
        </is>
      </c>
      <c r="D5" s="197" t="inlineStr">
        <is>
          <t>Open</t>
        </is>
      </c>
      <c r="E5" s="197" t="inlineStr">
        <is>
          <t>High</t>
        </is>
      </c>
      <c r="F5" s="197" t="inlineStr">
        <is>
          <t>Low</t>
        </is>
      </c>
      <c r="G5" s="197" t="inlineStr">
        <is>
          <t>Close*</t>
        </is>
      </c>
      <c r="H5" s="197" t="inlineStr">
        <is>
          <t>Adj Close**</t>
        </is>
      </c>
      <c r="I5" s="198" t="inlineStr">
        <is>
          <t>Volume</t>
        </is>
      </c>
    </row>
    <row r="6" ht="32" customHeight="1" s="545">
      <c r="C6" s="199" t="inlineStr">
        <is>
          <t>Date</t>
        </is>
      </c>
      <c r="D6" s="205" t="inlineStr">
        <is>
          <t>Open</t>
        </is>
      </c>
      <c r="E6" s="205" t="inlineStr">
        <is>
          <t>High</t>
        </is>
      </c>
      <c r="F6" s="205" t="inlineStr">
        <is>
          <t>Low</t>
        </is>
      </c>
      <c r="G6" s="205" t="inlineStr">
        <is>
          <t>Close*</t>
        </is>
      </c>
      <c r="H6" s="205" t="inlineStr">
        <is>
          <t>Adj Close**</t>
        </is>
      </c>
      <c r="I6" s="200" t="inlineStr">
        <is>
          <t>Volume</t>
        </is>
      </c>
    </row>
    <row r="7" ht="16" customHeight="1" s="545" thickBot="1">
      <c r="C7" s="194" t="inlineStr">
        <is>
          <t>Date</t>
        </is>
      </c>
      <c r="D7" s="195" t="inlineStr">
        <is>
          <t>Open</t>
        </is>
      </c>
      <c r="E7" s="195" t="inlineStr">
        <is>
          <t>High</t>
        </is>
      </c>
      <c r="F7" s="195" t="inlineStr">
        <is>
          <t>Low</t>
        </is>
      </c>
      <c r="G7" s="195" t="inlineStr">
        <is>
          <t>Close*</t>
        </is>
      </c>
      <c r="H7" s="195" t="inlineStr">
        <is>
          <t>Adj Close**</t>
        </is>
      </c>
      <c r="I7" s="195" t="inlineStr">
        <is>
          <t>Volume</t>
        </is>
      </c>
    </row>
    <row r="8">
      <c r="C8" s="244" t="n"/>
      <c r="D8" s="245" t="n"/>
      <c r="E8" s="198" t="n"/>
      <c r="F8" s="198" t="n"/>
      <c r="G8" s="198" t="n"/>
      <c r="H8" s="198" t="n"/>
      <c r="I8" s="245" t="n"/>
    </row>
    <row r="9">
      <c r="C9" s="286" t="n"/>
      <c r="D9" s="286" t="n"/>
      <c r="E9" s="286" t="n"/>
      <c r="F9" s="286" t="n"/>
      <c r="G9" s="286" t="n"/>
      <c r="H9" s="286" t="n"/>
      <c r="I9" s="286" t="n"/>
    </row>
    <row r="10">
      <c r="C10" s="286" t="n"/>
      <c r="D10" s="286" t="n"/>
      <c r="E10" s="286" t="n"/>
      <c r="F10" s="286" t="n"/>
      <c r="G10" s="286" t="n"/>
      <c r="H10" s="286" t="n"/>
      <c r="I10" s="286" t="n"/>
    </row>
    <row r="11">
      <c r="C11" s="286" t="n"/>
      <c r="D11" s="286" t="n"/>
      <c r="E11" s="286" t="n"/>
      <c r="F11" s="286" t="n"/>
      <c r="G11" s="286" t="n"/>
      <c r="H11" s="286" t="n"/>
      <c r="I11" s="286" t="n"/>
    </row>
    <row r="12">
      <c r="C12" s="398" t="n">
        <v>45985</v>
      </c>
      <c r="D12" s="399" t="n">
        <v>4.1</v>
      </c>
      <c r="E12" s="399" t="n">
        <v>4.32</v>
      </c>
      <c r="F12" s="399" t="n">
        <v>4.065</v>
      </c>
      <c r="G12" s="399" t="n">
        <v>4.29</v>
      </c>
      <c r="H12" s="399" t="n">
        <v>4.29</v>
      </c>
      <c r="I12" s="400" t="n">
        <v>8599000</v>
      </c>
    </row>
    <row r="13">
      <c r="C13" s="401" t="n">
        <v>45657</v>
      </c>
      <c r="D13" s="402" t="n">
        <v>1.67</v>
      </c>
      <c r="E13" s="402" t="n">
        <v>1.72</v>
      </c>
      <c r="F13" s="402" t="n">
        <v>1.67</v>
      </c>
      <c r="G13" s="402" t="n">
        <v>1.71</v>
      </c>
      <c r="H13" s="402" t="n">
        <v>1.71</v>
      </c>
      <c r="I13" s="286" t="n"/>
    </row>
    <row r="14">
      <c r="C14" s="385" t="n">
        <v>45659</v>
      </c>
      <c r="D14" s="386" t="n">
        <v>1.75</v>
      </c>
      <c r="E14" s="386" t="n">
        <v>1.78</v>
      </c>
      <c r="F14" s="386" t="n">
        <v>1.735</v>
      </c>
      <c r="G14" s="386" t="n">
        <v>1.78</v>
      </c>
      <c r="H14" s="386" t="n">
        <v>1.78</v>
      </c>
      <c r="I14" s="387" t="n">
        <v>722200</v>
      </c>
    </row>
    <row r="15">
      <c r="C15" s="401" t="n">
        <v>45660</v>
      </c>
      <c r="D15" s="402" t="n">
        <v>1.78</v>
      </c>
      <c r="E15" s="402" t="n">
        <v>1.78</v>
      </c>
      <c r="F15" s="402" t="n">
        <v>1.69</v>
      </c>
      <c r="G15" s="402" t="n">
        <v>1.71</v>
      </c>
      <c r="H15" s="402" t="n">
        <v>1.71</v>
      </c>
      <c r="I15" s="403" t="n">
        <v>1054000</v>
      </c>
    </row>
    <row r="16">
      <c r="C16" s="385" t="n">
        <v>45663</v>
      </c>
      <c r="D16" s="386" t="n">
        <v>1.96</v>
      </c>
      <c r="E16" s="386" t="n">
        <v>1.98</v>
      </c>
      <c r="F16" s="386" t="n">
        <v>1.87</v>
      </c>
      <c r="G16" s="386" t="n">
        <v>1.94</v>
      </c>
      <c r="H16" s="386" t="n">
        <v>1.94</v>
      </c>
      <c r="I16" s="387" t="n">
        <v>4094900</v>
      </c>
    </row>
    <row r="17">
      <c r="C17" s="401" t="n">
        <v>45664</v>
      </c>
      <c r="D17" s="402" t="n">
        <v>1.99</v>
      </c>
      <c r="E17" s="402" t="n">
        <v>2.006</v>
      </c>
      <c r="F17" s="402" t="n">
        <v>1.9</v>
      </c>
      <c r="G17" s="402" t="n">
        <v>1.92</v>
      </c>
      <c r="H17" s="402" t="n">
        <v>1.92</v>
      </c>
      <c r="I17" s="403" t="n">
        <v>2251600</v>
      </c>
    </row>
    <row r="18">
      <c r="C18" s="385" t="n">
        <v>45665</v>
      </c>
      <c r="D18" s="386" t="n">
        <v>1.94</v>
      </c>
      <c r="E18" s="386" t="n">
        <v>2</v>
      </c>
      <c r="F18" s="386" t="n">
        <v>1.89</v>
      </c>
      <c r="G18" s="386" t="n">
        <v>2</v>
      </c>
      <c r="H18" s="386" t="n">
        <v>2</v>
      </c>
      <c r="I18" s="387" t="n">
        <v>1585500</v>
      </c>
    </row>
    <row r="19">
      <c r="C19" s="401" t="n">
        <v>45667</v>
      </c>
      <c r="D19" s="402" t="n">
        <v>2.04</v>
      </c>
      <c r="E19" s="402" t="n">
        <v>2.045</v>
      </c>
      <c r="F19" s="402" t="n">
        <v>1.98</v>
      </c>
      <c r="G19" s="402" t="n">
        <v>2.02</v>
      </c>
      <c r="H19" s="402" t="n">
        <v>2.02</v>
      </c>
      <c r="I19" s="403" t="n">
        <v>1946100</v>
      </c>
    </row>
    <row r="20">
      <c r="C20" s="385" t="n">
        <v>45670</v>
      </c>
      <c r="D20" s="386" t="n">
        <v>2.05</v>
      </c>
      <c r="E20" s="386" t="n">
        <v>2.05</v>
      </c>
      <c r="F20" s="386" t="n">
        <v>1.88</v>
      </c>
      <c r="G20" s="386" t="n">
        <v>1.9</v>
      </c>
      <c r="H20" s="386" t="n">
        <v>1.9</v>
      </c>
      <c r="I20" s="387" t="n">
        <v>1852100</v>
      </c>
    </row>
    <row r="21">
      <c r="C21" s="401" t="n">
        <v>45671</v>
      </c>
      <c r="D21" s="402" t="n">
        <v>1.92</v>
      </c>
      <c r="E21" s="402" t="n">
        <v>2.065</v>
      </c>
      <c r="F21" s="402" t="n">
        <v>1.9</v>
      </c>
      <c r="G21" s="402" t="n">
        <v>1.99</v>
      </c>
      <c r="H21" s="402" t="n">
        <v>1.99</v>
      </c>
      <c r="I21" s="403" t="n">
        <v>2049600</v>
      </c>
    </row>
    <row r="22">
      <c r="C22" s="385" t="n">
        <v>45672</v>
      </c>
      <c r="D22" s="386" t="n">
        <v>2.02</v>
      </c>
      <c r="E22" s="386" t="n">
        <v>2.02</v>
      </c>
      <c r="F22" s="386" t="n">
        <v>1.94</v>
      </c>
      <c r="G22" s="386" t="n">
        <v>2.01</v>
      </c>
      <c r="H22" s="386" t="n">
        <v>2.01</v>
      </c>
      <c r="I22" s="387" t="n">
        <v>1504000</v>
      </c>
    </row>
    <row r="23">
      <c r="C23" s="401" t="n">
        <v>45673</v>
      </c>
      <c r="D23" s="402" t="n">
        <v>2.02</v>
      </c>
      <c r="E23" s="402" t="n">
        <v>2.025</v>
      </c>
      <c r="F23" s="402" t="n">
        <v>1.94</v>
      </c>
      <c r="G23" s="402" t="n">
        <v>1.95</v>
      </c>
      <c r="H23" s="402" t="n">
        <v>1.95</v>
      </c>
      <c r="I23" s="403" t="n">
        <v>1621500</v>
      </c>
    </row>
    <row r="24">
      <c r="C24" s="385" t="n">
        <v>45674</v>
      </c>
      <c r="D24" s="386" t="n">
        <v>1.94</v>
      </c>
      <c r="E24" s="386" t="n">
        <v>1.955</v>
      </c>
      <c r="F24" s="386" t="n">
        <v>1.91</v>
      </c>
      <c r="G24" s="386" t="n">
        <v>1.92</v>
      </c>
      <c r="H24" s="386" t="n">
        <v>1.92</v>
      </c>
      <c r="I24" s="387" t="n">
        <v>1005400</v>
      </c>
    </row>
    <row r="25">
      <c r="C25" s="401" t="n">
        <v>45678</v>
      </c>
      <c r="D25" s="402" t="n">
        <v>1.93</v>
      </c>
      <c r="E25" s="402" t="n">
        <v>2.04</v>
      </c>
      <c r="F25" s="402" t="n">
        <v>1.93</v>
      </c>
      <c r="G25" s="402" t="n">
        <v>2.02</v>
      </c>
      <c r="H25" s="402" t="n">
        <v>2.02</v>
      </c>
      <c r="I25" s="403" t="n">
        <v>1984600</v>
      </c>
    </row>
    <row r="26">
      <c r="C26" s="385" t="n">
        <v>45679</v>
      </c>
      <c r="D26" s="386" t="n">
        <v>2.05</v>
      </c>
      <c r="E26" s="386" t="n">
        <v>2.1</v>
      </c>
      <c r="F26" s="386" t="n">
        <v>2.01</v>
      </c>
      <c r="G26" s="386" t="n">
        <v>2.09</v>
      </c>
      <c r="H26" s="386" t="n">
        <v>2.09</v>
      </c>
      <c r="I26" s="387" t="n">
        <v>2451000</v>
      </c>
    </row>
    <row r="27">
      <c r="C27" s="401" t="n">
        <v>45680</v>
      </c>
      <c r="D27" s="402" t="n">
        <v>2.07</v>
      </c>
      <c r="E27" s="402" t="n">
        <v>2.07</v>
      </c>
      <c r="F27" s="402" t="n">
        <v>1.98</v>
      </c>
      <c r="G27" s="402" t="n">
        <v>2</v>
      </c>
      <c r="H27" s="402" t="n">
        <v>2</v>
      </c>
      <c r="I27" s="403" t="n">
        <v>1372000</v>
      </c>
    </row>
    <row r="28">
      <c r="C28" s="385" t="n">
        <v>45681</v>
      </c>
      <c r="D28" s="386" t="n">
        <v>2.03</v>
      </c>
      <c r="E28" s="386" t="n">
        <v>2.06</v>
      </c>
      <c r="F28" s="386" t="n">
        <v>2.01</v>
      </c>
      <c r="G28" s="386" t="n">
        <v>2.03</v>
      </c>
      <c r="H28" s="386" t="n">
        <v>2.03</v>
      </c>
      <c r="I28" s="387" t="n">
        <v>1270300</v>
      </c>
    </row>
    <row r="29">
      <c r="C29" s="401" t="n">
        <v>45684</v>
      </c>
      <c r="D29" s="402" t="n">
        <v>2</v>
      </c>
      <c r="E29" s="402" t="n">
        <v>2.01</v>
      </c>
      <c r="F29" s="402" t="n">
        <v>1.92</v>
      </c>
      <c r="G29" s="402" t="n">
        <v>1.95</v>
      </c>
      <c r="H29" s="402" t="n">
        <v>1.95</v>
      </c>
      <c r="I29" s="403" t="n">
        <v>1425400</v>
      </c>
    </row>
    <row r="30">
      <c r="C30" s="385" t="n">
        <v>45685</v>
      </c>
      <c r="D30" s="386" t="n">
        <v>1.97</v>
      </c>
      <c r="E30" s="386" t="n">
        <v>1.98</v>
      </c>
      <c r="F30" s="386" t="n">
        <v>1.91</v>
      </c>
      <c r="G30" s="386" t="n">
        <v>1.96</v>
      </c>
      <c r="H30" s="386" t="n">
        <v>1.96</v>
      </c>
      <c r="I30" s="387" t="n">
        <v>1043200</v>
      </c>
    </row>
    <row r="31">
      <c r="C31" s="401" t="n">
        <v>45686</v>
      </c>
      <c r="D31" s="402" t="n">
        <v>1.96</v>
      </c>
      <c r="E31" s="402" t="n">
        <v>2.11</v>
      </c>
      <c r="F31" s="402" t="n">
        <v>1.95</v>
      </c>
      <c r="G31" s="402" t="n">
        <v>2.05</v>
      </c>
      <c r="H31" s="402" t="n">
        <v>2.05</v>
      </c>
      <c r="I31" s="403" t="n">
        <v>1548400</v>
      </c>
    </row>
    <row r="32">
      <c r="C32" s="385" t="n">
        <v>45687</v>
      </c>
      <c r="D32" s="386" t="n">
        <v>2.08</v>
      </c>
      <c r="E32" s="386" t="n">
        <v>2.16</v>
      </c>
      <c r="F32" s="386" t="n">
        <v>2.05</v>
      </c>
      <c r="G32" s="386" t="n">
        <v>2.06</v>
      </c>
      <c r="H32" s="386" t="n">
        <v>2.06</v>
      </c>
      <c r="I32" s="387" t="n">
        <v>2173400</v>
      </c>
    </row>
    <row r="33">
      <c r="C33" s="401" t="n">
        <v>45688</v>
      </c>
      <c r="D33" s="402" t="n">
        <v>2.06</v>
      </c>
      <c r="E33" s="402" t="n">
        <v>2.09</v>
      </c>
      <c r="F33" s="402" t="n">
        <v>2.02</v>
      </c>
      <c r="G33" s="402" t="n">
        <v>2.06</v>
      </c>
      <c r="H33" s="402" t="n">
        <v>2.06</v>
      </c>
      <c r="I33" s="403" t="n">
        <v>1041000</v>
      </c>
    </row>
    <row r="34">
      <c r="C34" s="385" t="n">
        <v>45691</v>
      </c>
      <c r="D34" s="386" t="n">
        <v>2.06</v>
      </c>
      <c r="E34" s="386" t="n">
        <v>2.12</v>
      </c>
      <c r="F34" s="386" t="n">
        <v>2.017</v>
      </c>
      <c r="G34" s="386" t="n">
        <v>2.06</v>
      </c>
      <c r="H34" s="386" t="n">
        <v>2.06</v>
      </c>
      <c r="I34" s="387" t="n">
        <v>1391300</v>
      </c>
    </row>
    <row r="35">
      <c r="C35" s="401" t="n">
        <v>45692</v>
      </c>
      <c r="D35" s="402" t="n">
        <v>2.1</v>
      </c>
      <c r="E35" s="402" t="n">
        <v>2.22</v>
      </c>
      <c r="F35" s="402" t="n">
        <v>2.085</v>
      </c>
      <c r="G35" s="402" t="n">
        <v>2.2</v>
      </c>
      <c r="H35" s="402" t="n">
        <v>2.2</v>
      </c>
      <c r="I35" s="403" t="n">
        <v>2287300</v>
      </c>
    </row>
    <row r="36">
      <c r="C36" s="385" t="n">
        <v>45693</v>
      </c>
      <c r="D36" s="386" t="n">
        <v>2.23</v>
      </c>
      <c r="E36" s="386" t="n">
        <v>2.32</v>
      </c>
      <c r="F36" s="386" t="n">
        <v>2.223</v>
      </c>
      <c r="G36" s="386" t="n">
        <v>2.28</v>
      </c>
      <c r="H36" s="386" t="n">
        <v>2.28</v>
      </c>
      <c r="I36" s="387" t="n">
        <v>2704800</v>
      </c>
    </row>
    <row r="37">
      <c r="C37" s="401" t="n">
        <v>45694</v>
      </c>
      <c r="D37" s="402" t="n">
        <v>2.28</v>
      </c>
      <c r="E37" s="402" t="n">
        <v>2.28</v>
      </c>
      <c r="F37" s="402" t="n">
        <v>2.19</v>
      </c>
      <c r="G37" s="402" t="n">
        <v>2.22</v>
      </c>
      <c r="H37" s="402" t="n">
        <v>2.22</v>
      </c>
      <c r="I37" s="403" t="n">
        <v>1010300</v>
      </c>
    </row>
    <row r="38">
      <c r="C38" s="385" t="n">
        <v>45695</v>
      </c>
      <c r="D38" s="386" t="n">
        <v>2.25</v>
      </c>
      <c r="E38" s="386" t="n">
        <v>2.28</v>
      </c>
      <c r="F38" s="386" t="n">
        <v>2.17</v>
      </c>
      <c r="G38" s="386" t="n">
        <v>2.2</v>
      </c>
      <c r="H38" s="386" t="n">
        <v>2.2</v>
      </c>
      <c r="I38" s="387" t="n">
        <v>1687900</v>
      </c>
    </row>
    <row r="39">
      <c r="C39" s="401" t="n">
        <v>45698</v>
      </c>
      <c r="D39" s="402" t="n">
        <v>2.29</v>
      </c>
      <c r="E39" s="402" t="n">
        <v>2.295</v>
      </c>
      <c r="F39" s="402" t="n">
        <v>2.2</v>
      </c>
      <c r="G39" s="402" t="n">
        <v>2.24</v>
      </c>
      <c r="H39" s="402" t="n">
        <v>2.24</v>
      </c>
      <c r="I39" s="403" t="n">
        <v>2193700</v>
      </c>
    </row>
    <row r="40">
      <c r="C40" s="385" t="n">
        <v>45699</v>
      </c>
      <c r="D40" s="386" t="n">
        <v>2.21</v>
      </c>
      <c r="E40" s="386" t="n">
        <v>2.22</v>
      </c>
      <c r="F40" s="386" t="n">
        <v>2.155</v>
      </c>
      <c r="G40" s="386" t="n">
        <v>2.18</v>
      </c>
      <c r="H40" s="386" t="n">
        <v>2.18</v>
      </c>
      <c r="I40" s="387" t="n">
        <v>1064400</v>
      </c>
    </row>
    <row r="41">
      <c r="C41" s="401" t="n">
        <v>45700</v>
      </c>
      <c r="D41" s="402" t="n">
        <v>2.17</v>
      </c>
      <c r="E41" s="402" t="n">
        <v>2.245</v>
      </c>
      <c r="F41" s="402" t="n">
        <v>2.13</v>
      </c>
      <c r="G41" s="402" t="n">
        <v>2.21</v>
      </c>
      <c r="H41" s="402" t="n">
        <v>2.21</v>
      </c>
      <c r="I41" s="403" t="n">
        <v>1228200</v>
      </c>
    </row>
    <row r="42">
      <c r="C42" s="385" t="n">
        <v>45701</v>
      </c>
      <c r="D42" s="386" t="n">
        <v>2.19</v>
      </c>
      <c r="E42" s="386" t="n">
        <v>2.22</v>
      </c>
      <c r="F42" s="386" t="n">
        <v>2.15</v>
      </c>
      <c r="G42" s="386" t="n">
        <v>2.2</v>
      </c>
      <c r="H42" s="386" t="n">
        <v>2.2</v>
      </c>
      <c r="I42" s="387" t="n">
        <v>753600</v>
      </c>
    </row>
    <row r="43">
      <c r="C43" s="401" t="n">
        <v>45702</v>
      </c>
      <c r="D43" s="402" t="n">
        <v>2.3</v>
      </c>
      <c r="E43" s="402" t="n">
        <v>2.38</v>
      </c>
      <c r="F43" s="402" t="n">
        <v>2.2</v>
      </c>
      <c r="G43" s="402" t="n">
        <v>2.23</v>
      </c>
      <c r="H43" s="402" t="n">
        <v>2.23</v>
      </c>
      <c r="I43" s="403" t="n">
        <v>3606800</v>
      </c>
    </row>
    <row r="44">
      <c r="C44" s="385" t="n">
        <v>45706</v>
      </c>
      <c r="D44" s="386" t="n">
        <v>2.28</v>
      </c>
      <c r="E44" s="386" t="n">
        <v>2.3</v>
      </c>
      <c r="F44" s="386" t="n">
        <v>2.19</v>
      </c>
      <c r="G44" s="386" t="n">
        <v>2.24</v>
      </c>
      <c r="H44" s="386" t="n">
        <v>2.24</v>
      </c>
      <c r="I44" s="387" t="n">
        <v>1948300</v>
      </c>
    </row>
    <row r="45">
      <c r="C45" s="401" t="n">
        <v>45707</v>
      </c>
      <c r="D45" s="402" t="n">
        <v>2.25</v>
      </c>
      <c r="E45" s="402" t="n">
        <v>2.29</v>
      </c>
      <c r="F45" s="402" t="n">
        <v>2.225</v>
      </c>
      <c r="G45" s="402" t="n">
        <v>2.26</v>
      </c>
      <c r="H45" s="402" t="n">
        <v>2.26</v>
      </c>
      <c r="I45" s="403" t="n">
        <v>1667800</v>
      </c>
    </row>
    <row r="46">
      <c r="C46" s="385" t="n">
        <v>45708</v>
      </c>
      <c r="D46" s="386" t="n">
        <v>2.26</v>
      </c>
      <c r="E46" s="386" t="n">
        <v>2.3</v>
      </c>
      <c r="F46" s="386" t="n">
        <v>2.2</v>
      </c>
      <c r="G46" s="386" t="n">
        <v>2.2</v>
      </c>
      <c r="H46" s="386" t="n">
        <v>2.2</v>
      </c>
      <c r="I46" s="387" t="n">
        <v>1360000</v>
      </c>
    </row>
    <row r="47">
      <c r="C47" s="401" t="n">
        <v>45709</v>
      </c>
      <c r="D47" s="402" t="n">
        <v>2.19</v>
      </c>
      <c r="E47" s="402" t="n">
        <v>2.2</v>
      </c>
      <c r="F47" s="402" t="n">
        <v>2.04</v>
      </c>
      <c r="G47" s="402" t="n">
        <v>2.08</v>
      </c>
      <c r="H47" s="402" t="n">
        <v>2.08</v>
      </c>
      <c r="I47" s="403" t="n">
        <v>2069100</v>
      </c>
    </row>
    <row r="48">
      <c r="C48" s="385" t="n">
        <v>45712</v>
      </c>
      <c r="D48" s="386" t="n">
        <v>2.05</v>
      </c>
      <c r="E48" s="386" t="n">
        <v>2.08</v>
      </c>
      <c r="F48" s="386" t="n">
        <v>1.98</v>
      </c>
      <c r="G48" s="386" t="n">
        <v>2</v>
      </c>
      <c r="H48" s="386" t="n">
        <v>2</v>
      </c>
      <c r="I48" s="387" t="n">
        <v>2461600</v>
      </c>
    </row>
    <row r="49">
      <c r="C49" s="401" t="n">
        <v>45713</v>
      </c>
      <c r="D49" s="402" t="n">
        <v>1.99</v>
      </c>
      <c r="E49" s="402" t="n">
        <v>2.03</v>
      </c>
      <c r="F49" s="402" t="n">
        <v>1.9</v>
      </c>
      <c r="G49" s="402" t="n">
        <v>1.93</v>
      </c>
      <c r="H49" s="402" t="n">
        <v>1.93</v>
      </c>
      <c r="I49" s="403" t="n">
        <v>2089100</v>
      </c>
    </row>
    <row r="50">
      <c r="C50" s="385" t="n">
        <v>45714</v>
      </c>
      <c r="D50" s="386" t="n">
        <v>1.94</v>
      </c>
      <c r="E50" s="386" t="n">
        <v>2.02</v>
      </c>
      <c r="F50" s="386" t="n">
        <v>1.93</v>
      </c>
      <c r="G50" s="386" t="n">
        <v>1.97</v>
      </c>
      <c r="H50" s="386" t="n">
        <v>1.97</v>
      </c>
      <c r="I50" s="387" t="n">
        <v>1917800</v>
      </c>
    </row>
    <row r="51">
      <c r="C51" s="401" t="n">
        <v>45715</v>
      </c>
      <c r="D51" s="402" t="n">
        <v>1.97</v>
      </c>
      <c r="E51" s="402" t="n">
        <v>2.01</v>
      </c>
      <c r="F51" s="402" t="n">
        <v>1.88</v>
      </c>
      <c r="G51" s="402" t="n">
        <v>1.92</v>
      </c>
      <c r="H51" s="402" t="n">
        <v>1.92</v>
      </c>
      <c r="I51" s="403" t="n">
        <v>2092100</v>
      </c>
    </row>
    <row r="52">
      <c r="C52" s="385" t="n">
        <v>45716</v>
      </c>
      <c r="D52" s="386" t="n">
        <v>1.86</v>
      </c>
      <c r="E52" s="386" t="n">
        <v>1.95</v>
      </c>
      <c r="F52" s="386" t="n">
        <v>1.85</v>
      </c>
      <c r="G52" s="386" t="n">
        <v>1.93</v>
      </c>
      <c r="H52" s="386" t="n">
        <v>1.93</v>
      </c>
      <c r="I52" s="387" t="n">
        <v>1767800</v>
      </c>
    </row>
    <row r="53">
      <c r="C53" s="401" t="n">
        <v>45719</v>
      </c>
      <c r="D53" s="402" t="n">
        <v>1.97</v>
      </c>
      <c r="E53" s="402" t="n">
        <v>2.02</v>
      </c>
      <c r="F53" s="402" t="n">
        <v>1.87</v>
      </c>
      <c r="G53" s="402" t="n">
        <v>1.9</v>
      </c>
      <c r="H53" s="402" t="n">
        <v>1.9</v>
      </c>
      <c r="I53" s="403" t="n">
        <v>1164900</v>
      </c>
    </row>
    <row r="54">
      <c r="C54" s="385" t="n">
        <v>45720</v>
      </c>
      <c r="D54" s="386" t="n">
        <v>1.93</v>
      </c>
      <c r="E54" s="386" t="n">
        <v>1.936</v>
      </c>
      <c r="F54" s="386" t="n">
        <v>1.8</v>
      </c>
      <c r="G54" s="386" t="n">
        <v>1.92</v>
      </c>
      <c r="H54" s="386" t="n">
        <v>1.92</v>
      </c>
      <c r="I54" s="387" t="n">
        <v>3366000</v>
      </c>
    </row>
    <row r="55">
      <c r="C55" s="401" t="n">
        <v>45721</v>
      </c>
      <c r="D55" s="402" t="n">
        <v>1.98</v>
      </c>
      <c r="E55" s="402" t="n">
        <v>2.07</v>
      </c>
      <c r="F55" s="402" t="n">
        <v>1.96</v>
      </c>
      <c r="G55" s="402" t="n">
        <v>2.07</v>
      </c>
      <c r="H55" s="402" t="n">
        <v>2.07</v>
      </c>
      <c r="I55" s="403" t="n">
        <v>1707400</v>
      </c>
    </row>
    <row r="56">
      <c r="C56" s="385" t="n">
        <v>45722</v>
      </c>
      <c r="D56" s="386" t="n">
        <v>2.05</v>
      </c>
      <c r="E56" s="386" t="n">
        <v>2.12</v>
      </c>
      <c r="F56" s="386" t="n">
        <v>2.02</v>
      </c>
      <c r="G56" s="386" t="n">
        <v>2.04</v>
      </c>
      <c r="H56" s="386" t="n">
        <v>2.04</v>
      </c>
      <c r="I56" s="387" t="n">
        <v>1876000</v>
      </c>
    </row>
    <row r="57">
      <c r="C57" s="401" t="n">
        <v>45723</v>
      </c>
      <c r="D57" s="402" t="n">
        <v>2.04</v>
      </c>
      <c r="E57" s="402" t="n">
        <v>2.085</v>
      </c>
      <c r="F57" s="402" t="n">
        <v>2</v>
      </c>
      <c r="G57" s="402" t="n">
        <v>2.07</v>
      </c>
      <c r="H57" s="402" t="n">
        <v>2.07</v>
      </c>
      <c r="I57" s="403" t="n">
        <v>2110300</v>
      </c>
    </row>
    <row r="58">
      <c r="C58" s="385" t="n">
        <v>45726</v>
      </c>
      <c r="D58" s="386" t="n">
        <v>2.08</v>
      </c>
      <c r="E58" s="386" t="n">
        <v>2.099</v>
      </c>
      <c r="F58" s="386" t="n">
        <v>1.93</v>
      </c>
      <c r="G58" s="386" t="n">
        <v>1.97</v>
      </c>
      <c r="H58" s="386" t="n">
        <v>1.97</v>
      </c>
      <c r="I58" s="387" t="n">
        <v>1922500</v>
      </c>
    </row>
    <row r="59">
      <c r="C59" s="401" t="n">
        <v>45727</v>
      </c>
      <c r="D59" s="402" t="n">
        <v>1.99</v>
      </c>
      <c r="E59" s="402" t="n">
        <v>2.08</v>
      </c>
      <c r="F59" s="402" t="n">
        <v>1.985</v>
      </c>
      <c r="G59" s="402" t="n">
        <v>2.05</v>
      </c>
      <c r="H59" s="402" t="n">
        <v>2.05</v>
      </c>
      <c r="I59" s="403" t="n">
        <v>3072200</v>
      </c>
    </row>
    <row r="60">
      <c r="C60" s="385" t="n">
        <v>45728</v>
      </c>
      <c r="D60" s="386" t="n">
        <v>2.08</v>
      </c>
      <c r="E60" s="386" t="n">
        <v>2.145</v>
      </c>
      <c r="F60" s="386" t="n">
        <v>2.08</v>
      </c>
      <c r="G60" s="386" t="n">
        <v>2.13</v>
      </c>
      <c r="H60" s="386" t="n">
        <v>2.13</v>
      </c>
      <c r="I60" s="387" t="n">
        <v>3198400</v>
      </c>
    </row>
    <row r="61">
      <c r="C61" s="401" t="n">
        <v>45729</v>
      </c>
      <c r="D61" s="402" t="n">
        <v>2.15</v>
      </c>
      <c r="E61" s="402" t="n">
        <v>2.22</v>
      </c>
      <c r="F61" s="402" t="n">
        <v>2.07</v>
      </c>
      <c r="G61" s="402" t="n">
        <v>2.22</v>
      </c>
      <c r="H61" s="402" t="n">
        <v>2.22</v>
      </c>
      <c r="I61" s="403" t="n">
        <v>2563700</v>
      </c>
    </row>
    <row r="62">
      <c r="C62" s="385" t="n">
        <v>45730</v>
      </c>
      <c r="D62" s="386" t="n">
        <v>2.25</v>
      </c>
      <c r="E62" s="386" t="n">
        <v>2.265</v>
      </c>
      <c r="F62" s="386" t="n">
        <v>2.19</v>
      </c>
      <c r="G62" s="386" t="n">
        <v>2.24</v>
      </c>
      <c r="H62" s="386" t="n">
        <v>2.24</v>
      </c>
      <c r="I62" s="387" t="n">
        <v>3010800</v>
      </c>
    </row>
    <row r="63">
      <c r="C63" s="401" t="n">
        <v>45733</v>
      </c>
      <c r="D63" s="402" t="n">
        <v>2.27</v>
      </c>
      <c r="E63" s="402" t="n">
        <v>2.37</v>
      </c>
      <c r="F63" s="402" t="n">
        <v>2.22</v>
      </c>
      <c r="G63" s="402" t="n">
        <v>2.36</v>
      </c>
      <c r="H63" s="402" t="n">
        <v>2.36</v>
      </c>
      <c r="I63" s="403" t="n">
        <v>3739300</v>
      </c>
    </row>
    <row r="64">
      <c r="C64" s="385" t="n">
        <v>45734</v>
      </c>
      <c r="D64" s="386" t="n">
        <v>2.41</v>
      </c>
      <c r="E64" s="386" t="n">
        <v>2.47</v>
      </c>
      <c r="F64" s="386" t="n">
        <v>2.37</v>
      </c>
      <c r="G64" s="386" t="n">
        <v>2.4</v>
      </c>
      <c r="H64" s="386" t="n">
        <v>2.4</v>
      </c>
      <c r="I64" s="387" t="n">
        <v>3161300</v>
      </c>
    </row>
    <row r="65">
      <c r="C65" s="401" t="n">
        <v>45735</v>
      </c>
      <c r="D65" s="402" t="n">
        <v>2.37</v>
      </c>
      <c r="E65" s="402" t="n">
        <v>2.46</v>
      </c>
      <c r="F65" s="402" t="n">
        <v>2.32</v>
      </c>
      <c r="G65" s="402" t="n">
        <v>2.38</v>
      </c>
      <c r="H65" s="402" t="n">
        <v>2.38</v>
      </c>
      <c r="I65" s="403" t="n">
        <v>2099200</v>
      </c>
    </row>
    <row r="66">
      <c r="C66" s="385" t="n">
        <v>45736</v>
      </c>
      <c r="D66" s="386" t="n">
        <v>2.33</v>
      </c>
      <c r="E66" s="386" t="n">
        <v>2.4</v>
      </c>
      <c r="F66" s="386" t="n">
        <v>2.29</v>
      </c>
      <c r="G66" s="386" t="n">
        <v>2.36</v>
      </c>
      <c r="H66" s="386" t="n">
        <v>2.36</v>
      </c>
      <c r="I66" s="387" t="n">
        <v>2530900</v>
      </c>
    </row>
    <row r="67">
      <c r="C67" s="401" t="n">
        <v>45737</v>
      </c>
      <c r="D67" s="402" t="n">
        <v>2.36</v>
      </c>
      <c r="E67" s="402" t="n">
        <v>2.41</v>
      </c>
      <c r="F67" s="402" t="n">
        <v>2.23</v>
      </c>
      <c r="G67" s="402" t="n">
        <v>2.23</v>
      </c>
      <c r="H67" s="402" t="n">
        <v>2.23</v>
      </c>
      <c r="I67" s="403" t="n">
        <v>7124500</v>
      </c>
    </row>
    <row r="68">
      <c r="C68" s="385" t="n">
        <v>45740</v>
      </c>
      <c r="D68" s="386" t="n">
        <v>2.29</v>
      </c>
      <c r="E68" s="386" t="n">
        <v>2.39</v>
      </c>
      <c r="F68" s="386" t="n">
        <v>2.29</v>
      </c>
      <c r="G68" s="386" t="n">
        <v>2.32</v>
      </c>
      <c r="H68" s="386" t="n">
        <v>2.32</v>
      </c>
      <c r="I68" s="387" t="n">
        <v>2321500</v>
      </c>
    </row>
    <row r="69">
      <c r="C69" s="401" t="n">
        <v>45741</v>
      </c>
      <c r="D69" s="402" t="n">
        <v>2.38</v>
      </c>
      <c r="E69" s="402" t="n">
        <v>2.44</v>
      </c>
      <c r="F69" s="402" t="n">
        <v>2.34</v>
      </c>
      <c r="G69" s="402" t="n">
        <v>2.36</v>
      </c>
      <c r="H69" s="402" t="n">
        <v>2.36</v>
      </c>
      <c r="I69" s="403" t="n">
        <v>2390000</v>
      </c>
    </row>
    <row r="70">
      <c r="C70" s="385" t="n">
        <v>45742</v>
      </c>
      <c r="D70" s="386" t="n">
        <v>2.36</v>
      </c>
      <c r="E70" s="386" t="n">
        <v>2.36</v>
      </c>
      <c r="F70" s="386" t="n">
        <v>2.26</v>
      </c>
      <c r="G70" s="386" t="n">
        <v>2.28</v>
      </c>
      <c r="H70" s="386" t="n">
        <v>2.28</v>
      </c>
      <c r="I70" s="387" t="n">
        <v>1700000</v>
      </c>
    </row>
    <row r="71">
      <c r="C71" s="401" t="n">
        <v>45743</v>
      </c>
      <c r="D71" s="402" t="n">
        <v>2.32</v>
      </c>
      <c r="E71" s="402" t="n">
        <v>2.37</v>
      </c>
      <c r="F71" s="402" t="n">
        <v>2.27</v>
      </c>
      <c r="G71" s="402" t="n">
        <v>2.36</v>
      </c>
      <c r="H71" s="402" t="n">
        <v>2.36</v>
      </c>
      <c r="I71" s="403" t="n">
        <v>2153500</v>
      </c>
    </row>
    <row r="72">
      <c r="C72" s="385" t="n">
        <v>45744</v>
      </c>
      <c r="D72" s="386" t="n">
        <v>2.42</v>
      </c>
      <c r="E72" s="386" t="n">
        <v>2.427</v>
      </c>
      <c r="F72" s="386" t="n">
        <v>2.25</v>
      </c>
      <c r="G72" s="386" t="n">
        <v>2.3</v>
      </c>
      <c r="H72" s="386" t="n">
        <v>2.3</v>
      </c>
      <c r="I72" s="387" t="n">
        <v>2174300</v>
      </c>
    </row>
    <row r="73">
      <c r="C73" s="401" t="n">
        <v>45747</v>
      </c>
      <c r="D73" s="402" t="n">
        <v>2.3</v>
      </c>
      <c r="E73" s="402" t="n">
        <v>2.325</v>
      </c>
      <c r="F73" s="402" t="n">
        <v>2.16</v>
      </c>
      <c r="G73" s="402" t="n">
        <v>2.27</v>
      </c>
      <c r="H73" s="402" t="n">
        <v>2.27</v>
      </c>
      <c r="I73" s="403" t="n">
        <v>3586800</v>
      </c>
    </row>
    <row r="74">
      <c r="C74" s="385" t="n">
        <v>45748</v>
      </c>
      <c r="D74" s="386" t="n">
        <v>2.3</v>
      </c>
      <c r="E74" s="386" t="n">
        <v>2.328</v>
      </c>
      <c r="F74" s="386" t="n">
        <v>2.25</v>
      </c>
      <c r="G74" s="386" t="n">
        <v>2.3</v>
      </c>
      <c r="H74" s="386" t="n">
        <v>2.3</v>
      </c>
      <c r="I74" s="387" t="n">
        <v>2870400</v>
      </c>
    </row>
    <row r="75">
      <c r="C75" s="401" t="n">
        <v>45749</v>
      </c>
      <c r="D75" s="402" t="n">
        <v>2.3</v>
      </c>
      <c r="E75" s="402" t="n">
        <v>2.3</v>
      </c>
      <c r="F75" s="402" t="n">
        <v>2.215</v>
      </c>
      <c r="G75" s="402" t="n">
        <v>2.24</v>
      </c>
      <c r="H75" s="402" t="n">
        <v>2.24</v>
      </c>
      <c r="I75" s="403" t="n">
        <v>1777800</v>
      </c>
    </row>
    <row r="76">
      <c r="C76" s="385" t="n">
        <v>45750</v>
      </c>
      <c r="D76" s="386" t="n">
        <v>2.1</v>
      </c>
      <c r="E76" s="386" t="n">
        <v>2.22</v>
      </c>
      <c r="F76" s="386" t="n">
        <v>2.06</v>
      </c>
      <c r="G76" s="386" t="n">
        <v>2.15</v>
      </c>
      <c r="H76" s="386" t="n">
        <v>2.15</v>
      </c>
      <c r="I76" s="387" t="n">
        <v>2724900</v>
      </c>
    </row>
    <row r="77">
      <c r="C77" s="401" t="n">
        <v>45751</v>
      </c>
      <c r="D77" s="402" t="n">
        <v>2.03</v>
      </c>
      <c r="E77" s="402" t="n">
        <v>2.055</v>
      </c>
      <c r="F77" s="402" t="n">
        <v>1.84</v>
      </c>
      <c r="G77" s="402" t="n">
        <v>1.87</v>
      </c>
      <c r="H77" s="402" t="n">
        <v>1.87</v>
      </c>
      <c r="I77" s="403" t="n">
        <v>4524300</v>
      </c>
    </row>
    <row r="78">
      <c r="C78" s="385" t="n">
        <v>45754</v>
      </c>
      <c r="D78" s="386" t="n">
        <v>1.76</v>
      </c>
      <c r="E78" s="386" t="n">
        <v>1.95</v>
      </c>
      <c r="F78" s="386" t="n">
        <v>1.74</v>
      </c>
      <c r="G78" s="386" t="n">
        <v>1.77</v>
      </c>
      <c r="H78" s="386" t="n">
        <v>1.77</v>
      </c>
      <c r="I78" s="387" t="n">
        <v>4076100</v>
      </c>
    </row>
    <row r="79">
      <c r="C79" s="401" t="n">
        <v>45755</v>
      </c>
      <c r="D79" s="402" t="n">
        <v>1.88</v>
      </c>
      <c r="E79" s="402" t="n">
        <v>1.88</v>
      </c>
      <c r="F79" s="402" t="n">
        <v>1.69</v>
      </c>
      <c r="G79" s="402" t="n">
        <v>1.71</v>
      </c>
      <c r="H79" s="402" t="n">
        <v>1.71</v>
      </c>
      <c r="I79" s="403" t="n">
        <v>3012500</v>
      </c>
    </row>
    <row r="80">
      <c r="C80" s="385" t="n">
        <v>45756</v>
      </c>
      <c r="D80" s="386" t="n">
        <v>1.79</v>
      </c>
      <c r="E80" s="386" t="n">
        <v>1.96</v>
      </c>
      <c r="F80" s="386" t="n">
        <v>1.71</v>
      </c>
      <c r="G80" s="386" t="n">
        <v>1.95</v>
      </c>
      <c r="H80" s="386" t="n">
        <v>1.95</v>
      </c>
      <c r="I80" s="387" t="n">
        <v>4275500</v>
      </c>
    </row>
    <row r="81">
      <c r="C81" s="401" t="n">
        <v>45757</v>
      </c>
      <c r="D81" s="402" t="n">
        <v>1.94</v>
      </c>
      <c r="E81" s="402" t="n">
        <v>2.03</v>
      </c>
      <c r="F81" s="402" t="n">
        <v>1.91</v>
      </c>
      <c r="G81" s="402" t="n">
        <v>1.99</v>
      </c>
      <c r="H81" s="402" t="n">
        <v>1.99</v>
      </c>
      <c r="I81" s="403" t="n">
        <v>3573000</v>
      </c>
    </row>
    <row r="82">
      <c r="C82" s="385" t="n">
        <v>45758</v>
      </c>
      <c r="D82" s="386" t="n">
        <v>2.07</v>
      </c>
      <c r="E82" s="386" t="n">
        <v>2.15</v>
      </c>
      <c r="F82" s="386" t="n">
        <v>2.024</v>
      </c>
      <c r="G82" s="386" t="n">
        <v>2.12</v>
      </c>
      <c r="H82" s="386" t="n">
        <v>2.12</v>
      </c>
      <c r="I82" s="387" t="n">
        <v>2982600</v>
      </c>
    </row>
    <row r="83">
      <c r="C83" s="401" t="n">
        <v>45761</v>
      </c>
      <c r="D83" s="402" t="n">
        <v>2.07</v>
      </c>
      <c r="E83" s="402" t="n">
        <v>2.24</v>
      </c>
      <c r="F83" s="402" t="n">
        <v>2.064</v>
      </c>
      <c r="G83" s="402" t="n">
        <v>2.21</v>
      </c>
      <c r="H83" s="402" t="n">
        <v>2.21</v>
      </c>
      <c r="I83" s="403" t="n">
        <v>2465200</v>
      </c>
    </row>
    <row r="84">
      <c r="C84" s="385" t="n">
        <v>45762</v>
      </c>
      <c r="D84" s="386" t="n">
        <v>2.23</v>
      </c>
      <c r="E84" s="386" t="n">
        <v>2.3</v>
      </c>
      <c r="F84" s="386" t="n">
        <v>2.18</v>
      </c>
      <c r="G84" s="386" t="n">
        <v>2.21</v>
      </c>
      <c r="H84" s="386" t="n">
        <v>2.21</v>
      </c>
      <c r="I84" s="387" t="n">
        <v>2225500</v>
      </c>
    </row>
    <row r="85">
      <c r="C85" s="401" t="n">
        <v>45763</v>
      </c>
      <c r="D85" s="402" t="n">
        <v>2.3</v>
      </c>
      <c r="E85" s="402" t="n">
        <v>2.305</v>
      </c>
      <c r="F85" s="402" t="n">
        <v>2.22</v>
      </c>
      <c r="G85" s="402" t="n">
        <v>2.27</v>
      </c>
      <c r="H85" s="402" t="n">
        <v>2.27</v>
      </c>
      <c r="I85" s="403" t="n">
        <v>3073900</v>
      </c>
    </row>
    <row r="86">
      <c r="C86" s="385" t="n">
        <v>45764</v>
      </c>
      <c r="D86" s="386" t="n">
        <v>2.22</v>
      </c>
      <c r="E86" s="386" t="n">
        <v>2.27</v>
      </c>
      <c r="F86" s="386" t="n">
        <v>2.15</v>
      </c>
      <c r="G86" s="386" t="n">
        <v>2.2</v>
      </c>
      <c r="H86" s="386" t="n">
        <v>2.2</v>
      </c>
      <c r="I86" s="387" t="n">
        <v>1732700</v>
      </c>
    </row>
    <row r="87">
      <c r="C87" s="401" t="n">
        <v>45768</v>
      </c>
      <c r="D87" s="402" t="n">
        <v>2.28</v>
      </c>
      <c r="E87" s="402" t="n">
        <v>2.315</v>
      </c>
      <c r="F87" s="402" t="n">
        <v>2.12</v>
      </c>
      <c r="G87" s="402" t="n">
        <v>2.16</v>
      </c>
      <c r="H87" s="402" t="n">
        <v>2.16</v>
      </c>
      <c r="I87" s="403" t="n">
        <v>2808800</v>
      </c>
    </row>
    <row r="88">
      <c r="C88" s="385" t="n">
        <v>45769</v>
      </c>
      <c r="D88" s="386" t="n">
        <v>2.19</v>
      </c>
      <c r="E88" s="386" t="n">
        <v>2.24</v>
      </c>
      <c r="F88" s="386" t="n">
        <v>2.11</v>
      </c>
      <c r="G88" s="386" t="n">
        <v>2.14</v>
      </c>
      <c r="H88" s="386" t="n">
        <v>2.14</v>
      </c>
      <c r="I88" s="387" t="n">
        <v>2458200</v>
      </c>
    </row>
    <row r="89">
      <c r="C89" s="401" t="n">
        <v>45770</v>
      </c>
      <c r="D89" s="402" t="n">
        <v>2.11</v>
      </c>
      <c r="E89" s="402" t="n">
        <v>2.215</v>
      </c>
      <c r="F89" s="402" t="n">
        <v>2.072</v>
      </c>
      <c r="G89" s="402" t="n">
        <v>2.21</v>
      </c>
      <c r="H89" s="402" t="n">
        <v>2.21</v>
      </c>
      <c r="I89" s="403" t="n">
        <v>2150300</v>
      </c>
    </row>
    <row r="90">
      <c r="C90" s="385" t="n">
        <v>45771</v>
      </c>
      <c r="D90" s="386" t="n">
        <v>2.24</v>
      </c>
      <c r="E90" s="386" t="n">
        <v>2.3</v>
      </c>
      <c r="F90" s="386" t="n">
        <v>2.17</v>
      </c>
      <c r="G90" s="386" t="n">
        <v>2.22</v>
      </c>
      <c r="H90" s="386" t="n">
        <v>2.22</v>
      </c>
      <c r="I90" s="387" t="n">
        <v>1330600</v>
      </c>
    </row>
    <row r="91">
      <c r="C91" s="401" t="n">
        <v>45772</v>
      </c>
      <c r="D91" s="402" t="n">
        <v>2.16</v>
      </c>
      <c r="E91" s="402" t="n">
        <v>2.215</v>
      </c>
      <c r="F91" s="402" t="n">
        <v>2.14</v>
      </c>
      <c r="G91" s="402" t="n">
        <v>2.17</v>
      </c>
      <c r="H91" s="402" t="n">
        <v>2.17</v>
      </c>
      <c r="I91" s="403" t="n">
        <v>1121300</v>
      </c>
    </row>
    <row r="92">
      <c r="C92" s="385" t="n">
        <v>45775</v>
      </c>
      <c r="D92" s="386" t="n">
        <v>2.18</v>
      </c>
      <c r="E92" s="386" t="n">
        <v>2.21</v>
      </c>
      <c r="F92" s="386" t="n">
        <v>2.14</v>
      </c>
      <c r="G92" s="386" t="n">
        <v>2.21</v>
      </c>
      <c r="H92" s="386" t="n">
        <v>2.21</v>
      </c>
      <c r="I92" s="387" t="n">
        <v>1372900</v>
      </c>
    </row>
    <row r="93">
      <c r="C93" s="401" t="n">
        <v>45776</v>
      </c>
      <c r="D93" s="402" t="n">
        <v>2.19</v>
      </c>
      <c r="E93" s="402" t="n">
        <v>2.215</v>
      </c>
      <c r="F93" s="402" t="n">
        <v>2.14</v>
      </c>
      <c r="G93" s="402" t="n">
        <v>2.14</v>
      </c>
      <c r="H93" s="402" t="n">
        <v>2.14</v>
      </c>
      <c r="I93" s="403" t="n">
        <v>902200</v>
      </c>
    </row>
    <row r="94">
      <c r="C94" s="385" t="n">
        <v>45777</v>
      </c>
      <c r="D94" s="386" t="n">
        <v>2.11</v>
      </c>
      <c r="E94" s="386" t="n">
        <v>2.18</v>
      </c>
      <c r="F94" s="386" t="n">
        <v>2.075</v>
      </c>
      <c r="G94" s="386" t="n">
        <v>2.12</v>
      </c>
      <c r="H94" s="386" t="n">
        <v>2.12</v>
      </c>
      <c r="I94" s="387" t="n">
        <v>1802500</v>
      </c>
    </row>
    <row r="95">
      <c r="C95" s="401" t="n">
        <v>45778</v>
      </c>
      <c r="D95" s="402" t="n">
        <v>2.07</v>
      </c>
      <c r="E95" s="402" t="n">
        <v>2.106</v>
      </c>
      <c r="F95" s="402" t="n">
        <v>2.04</v>
      </c>
      <c r="G95" s="402" t="n">
        <v>2.04</v>
      </c>
      <c r="H95" s="402" t="n">
        <v>2.04</v>
      </c>
      <c r="I95" s="403" t="n">
        <v>945100</v>
      </c>
    </row>
    <row r="96">
      <c r="C96" s="385" t="n">
        <v>45779</v>
      </c>
      <c r="D96" s="386" t="n">
        <v>2.1</v>
      </c>
      <c r="E96" s="386" t="n">
        <v>2.13</v>
      </c>
      <c r="F96" s="386" t="n">
        <v>2.08</v>
      </c>
      <c r="G96" s="386" t="n">
        <v>2.09</v>
      </c>
      <c r="H96" s="386" t="n">
        <v>2.09</v>
      </c>
      <c r="I96" s="387" t="n">
        <v>2324800</v>
      </c>
    </row>
    <row r="97">
      <c r="C97" s="401" t="n">
        <v>45782</v>
      </c>
      <c r="D97" s="402" t="n">
        <v>2.14</v>
      </c>
      <c r="E97" s="402" t="n">
        <v>2.18</v>
      </c>
      <c r="F97" s="402" t="n">
        <v>2.09</v>
      </c>
      <c r="G97" s="402" t="n">
        <v>2.17</v>
      </c>
      <c r="H97" s="402" t="n">
        <v>2.17</v>
      </c>
      <c r="I97" s="403" t="n">
        <v>1849900</v>
      </c>
    </row>
    <row r="98">
      <c r="C98" s="385" t="n">
        <v>45783</v>
      </c>
      <c r="D98" s="386" t="n">
        <v>2.22</v>
      </c>
      <c r="E98" s="386" t="n">
        <v>2.39</v>
      </c>
      <c r="F98" s="386" t="n">
        <v>2.19</v>
      </c>
      <c r="G98" s="386" t="n">
        <v>2.35</v>
      </c>
      <c r="H98" s="386" t="n">
        <v>2.35</v>
      </c>
      <c r="I98" s="387" t="n">
        <v>2977500</v>
      </c>
    </row>
    <row r="99">
      <c r="C99" s="401" t="n">
        <v>45784</v>
      </c>
      <c r="D99" s="402" t="n">
        <v>2.31</v>
      </c>
      <c r="E99" s="402" t="n">
        <v>2.36</v>
      </c>
      <c r="F99" s="402" t="n">
        <v>2.262</v>
      </c>
      <c r="G99" s="402" t="n">
        <v>2.27</v>
      </c>
      <c r="H99" s="402" t="n">
        <v>2.27</v>
      </c>
      <c r="I99" s="403" t="n">
        <v>1789700</v>
      </c>
    </row>
    <row r="100">
      <c r="C100" s="385" t="n">
        <v>45785</v>
      </c>
      <c r="D100" s="386" t="n">
        <v>2.29</v>
      </c>
      <c r="E100" s="386" t="n">
        <v>2.32</v>
      </c>
      <c r="F100" s="386" t="n">
        <v>2.23</v>
      </c>
      <c r="G100" s="386" t="n">
        <v>2.23</v>
      </c>
      <c r="H100" s="386" t="n">
        <v>2.23</v>
      </c>
      <c r="I100" s="387" t="n">
        <v>1263100</v>
      </c>
    </row>
    <row r="101">
      <c r="C101" s="401" t="n">
        <v>45786</v>
      </c>
      <c r="D101" s="402" t="n">
        <v>2.28</v>
      </c>
      <c r="E101" s="402" t="n">
        <v>2.35</v>
      </c>
      <c r="F101" s="402" t="n">
        <v>2.235</v>
      </c>
      <c r="G101" s="402" t="n">
        <v>2.35</v>
      </c>
      <c r="H101" s="402" t="n">
        <v>2.35</v>
      </c>
      <c r="I101" s="403" t="n">
        <v>2967600</v>
      </c>
    </row>
    <row r="102">
      <c r="C102" s="385" t="n">
        <v>45789</v>
      </c>
      <c r="D102" s="386" t="n">
        <v>2.33</v>
      </c>
      <c r="E102" s="386" t="n">
        <v>2.335</v>
      </c>
      <c r="F102" s="386" t="n">
        <v>2.25</v>
      </c>
      <c r="G102" s="386" t="n">
        <v>2.28</v>
      </c>
      <c r="H102" s="386" t="n">
        <v>2.28</v>
      </c>
      <c r="I102" s="387" t="n">
        <v>3587400</v>
      </c>
    </row>
    <row r="103">
      <c r="C103" s="401" t="n">
        <v>45790</v>
      </c>
      <c r="D103" s="402" t="n">
        <v>2.3</v>
      </c>
      <c r="E103" s="402" t="n">
        <v>2.42</v>
      </c>
      <c r="F103" s="402" t="n">
        <v>2.28</v>
      </c>
      <c r="G103" s="402" t="n">
        <v>2.37</v>
      </c>
      <c r="H103" s="402" t="n">
        <v>2.37</v>
      </c>
      <c r="I103" s="403" t="n">
        <v>2375500</v>
      </c>
    </row>
    <row r="104">
      <c r="C104" s="385" t="n">
        <v>45791</v>
      </c>
      <c r="D104" s="386" t="n">
        <v>2.3</v>
      </c>
      <c r="E104" s="386" t="n">
        <v>2.345</v>
      </c>
      <c r="F104" s="386" t="n">
        <v>2.24</v>
      </c>
      <c r="G104" s="386" t="n">
        <v>2.25</v>
      </c>
      <c r="H104" s="386" t="n">
        <v>2.25</v>
      </c>
      <c r="I104" s="387" t="n">
        <v>3131000</v>
      </c>
    </row>
    <row r="105">
      <c r="C105" s="401" t="n">
        <v>45792</v>
      </c>
      <c r="D105" s="402" t="n">
        <v>2.26</v>
      </c>
      <c r="E105" s="402" t="n">
        <v>2.44</v>
      </c>
      <c r="F105" s="402" t="n">
        <v>2.25</v>
      </c>
      <c r="G105" s="402" t="n">
        <v>2.39</v>
      </c>
      <c r="H105" s="402" t="n">
        <v>2.39</v>
      </c>
      <c r="I105" s="403" t="n">
        <v>5568400</v>
      </c>
    </row>
    <row r="106">
      <c r="C106" s="385" t="n">
        <v>45793</v>
      </c>
      <c r="D106" s="386" t="n">
        <v>2.35</v>
      </c>
      <c r="E106" s="386" t="n">
        <v>2.5</v>
      </c>
      <c r="F106" s="386" t="n">
        <v>2.321</v>
      </c>
      <c r="G106" s="386" t="n">
        <v>2.44</v>
      </c>
      <c r="H106" s="386" t="n">
        <v>2.44</v>
      </c>
      <c r="I106" s="387" t="n">
        <v>22695700</v>
      </c>
    </row>
    <row r="107">
      <c r="C107" s="401" t="n">
        <v>45796</v>
      </c>
      <c r="D107" s="402" t="n">
        <v>2.41</v>
      </c>
      <c r="E107" s="402" t="n">
        <v>2.45</v>
      </c>
      <c r="F107" s="402" t="n">
        <v>2.29</v>
      </c>
      <c r="G107" s="402" t="n">
        <v>2.43</v>
      </c>
      <c r="H107" s="402" t="n">
        <v>2.43</v>
      </c>
      <c r="I107" s="403" t="n">
        <v>2838400</v>
      </c>
    </row>
    <row r="108">
      <c r="C108" s="385" t="n">
        <v>45797</v>
      </c>
      <c r="D108" s="386" t="n">
        <v>2.44</v>
      </c>
      <c r="E108" s="386" t="n">
        <v>2.56</v>
      </c>
      <c r="F108" s="386" t="n">
        <v>2.395</v>
      </c>
      <c r="G108" s="386" t="n">
        <v>2.55</v>
      </c>
      <c r="H108" s="386" t="n">
        <v>2.55</v>
      </c>
      <c r="I108" s="387" t="n">
        <v>2577300</v>
      </c>
    </row>
    <row r="109">
      <c r="C109" s="401" t="n">
        <v>45798</v>
      </c>
      <c r="D109" s="402" t="n">
        <v>2.57</v>
      </c>
      <c r="E109" s="402" t="n">
        <v>2.7</v>
      </c>
      <c r="F109" s="402" t="n">
        <v>2.57</v>
      </c>
      <c r="G109" s="402" t="n">
        <v>2.67</v>
      </c>
      <c r="H109" s="402" t="n">
        <v>2.67</v>
      </c>
      <c r="I109" s="403" t="n">
        <v>3085200</v>
      </c>
    </row>
    <row r="110">
      <c r="C110" s="385" t="n">
        <v>45799</v>
      </c>
      <c r="D110" s="386" t="n">
        <v>2.67</v>
      </c>
      <c r="E110" s="386" t="n">
        <v>2.73</v>
      </c>
      <c r="F110" s="386" t="n">
        <v>2.63</v>
      </c>
      <c r="G110" s="386" t="n">
        <v>2.72</v>
      </c>
      <c r="H110" s="386" t="n">
        <v>2.72</v>
      </c>
      <c r="I110" s="387" t="n">
        <v>1599600</v>
      </c>
    </row>
    <row r="111">
      <c r="C111" s="401" t="n">
        <v>45800</v>
      </c>
      <c r="D111" s="402" t="n">
        <v>2.76</v>
      </c>
      <c r="E111" s="402" t="n">
        <v>2.83</v>
      </c>
      <c r="F111" s="402" t="n">
        <v>2.73</v>
      </c>
      <c r="G111" s="402" t="n">
        <v>2.79</v>
      </c>
      <c r="H111" s="402" t="n">
        <v>2.79</v>
      </c>
      <c r="I111" s="403" t="n">
        <v>1932300</v>
      </c>
    </row>
    <row r="112">
      <c r="C112" s="385" t="n">
        <v>45804</v>
      </c>
      <c r="D112" s="386" t="n">
        <v>2.8</v>
      </c>
      <c r="E112" s="386" t="n">
        <v>2.91</v>
      </c>
      <c r="F112" s="386" t="n">
        <v>2.8</v>
      </c>
      <c r="G112" s="386" t="n">
        <v>2.86</v>
      </c>
      <c r="H112" s="386" t="n">
        <v>2.86</v>
      </c>
      <c r="I112" s="387" t="n">
        <v>1849100</v>
      </c>
    </row>
    <row r="113">
      <c r="C113" s="401" t="n">
        <v>45805</v>
      </c>
      <c r="D113" s="402" t="n">
        <v>2.85</v>
      </c>
      <c r="E113" s="402" t="n">
        <v>2.91</v>
      </c>
      <c r="F113" s="402" t="n">
        <v>2.79</v>
      </c>
      <c r="G113" s="402" t="n">
        <v>2.9</v>
      </c>
      <c r="H113" s="402" t="n">
        <v>2.9</v>
      </c>
      <c r="I113" s="403" t="n">
        <v>2417900</v>
      </c>
    </row>
    <row r="114">
      <c r="C114" s="385" t="n">
        <v>45806</v>
      </c>
      <c r="D114" s="386" t="n">
        <v>2.93</v>
      </c>
      <c r="E114" s="386" t="n">
        <v>2.965</v>
      </c>
      <c r="F114" s="386" t="n">
        <v>2.79</v>
      </c>
      <c r="G114" s="386" t="n">
        <v>2.81</v>
      </c>
      <c r="H114" s="386" t="n">
        <v>2.81</v>
      </c>
      <c r="I114" s="387" t="n">
        <v>1843500</v>
      </c>
    </row>
    <row r="115">
      <c r="C115" s="401" t="n">
        <v>45807</v>
      </c>
      <c r="D115" s="402" t="n">
        <v>2.8</v>
      </c>
      <c r="E115" s="402" t="n">
        <v>2.89</v>
      </c>
      <c r="F115" s="402" t="n">
        <v>2.77</v>
      </c>
      <c r="G115" s="402" t="n">
        <v>2.89</v>
      </c>
      <c r="H115" s="402" t="n">
        <v>2.89</v>
      </c>
      <c r="I115" s="403" t="n">
        <v>1636300</v>
      </c>
    </row>
    <row r="116">
      <c r="C116" s="385" t="n">
        <v>45810</v>
      </c>
      <c r="D116" s="386" t="n">
        <v>2.99</v>
      </c>
      <c r="E116" s="386" t="n">
        <v>3.115</v>
      </c>
      <c r="F116" s="386" t="n">
        <v>2.97</v>
      </c>
      <c r="G116" s="386" t="n">
        <v>3.1</v>
      </c>
      <c r="H116" s="386" t="n">
        <v>3.1</v>
      </c>
      <c r="I116" s="387" t="n">
        <v>3650900</v>
      </c>
    </row>
    <row r="117">
      <c r="C117" s="401" t="n">
        <v>45811</v>
      </c>
      <c r="D117" s="402" t="n">
        <v>3.075</v>
      </c>
      <c r="E117" s="402" t="n">
        <v>3.24</v>
      </c>
      <c r="F117" s="402" t="n">
        <v>3.05</v>
      </c>
      <c r="G117" s="402" t="n">
        <v>3.22</v>
      </c>
      <c r="H117" s="402" t="n">
        <v>3.22</v>
      </c>
      <c r="I117" s="403" t="n">
        <v>2490500</v>
      </c>
    </row>
    <row r="118">
      <c r="C118" s="385" t="n">
        <v>45812</v>
      </c>
      <c r="D118" s="386" t="n">
        <v>3.25</v>
      </c>
      <c r="E118" s="386" t="n">
        <v>3.27</v>
      </c>
      <c r="F118" s="386" t="n">
        <v>3.17</v>
      </c>
      <c r="G118" s="386" t="n">
        <v>3.2</v>
      </c>
      <c r="H118" s="386" t="n">
        <v>3.2</v>
      </c>
      <c r="I118" s="387" t="n">
        <v>2291100</v>
      </c>
    </row>
    <row r="119">
      <c r="C119" s="401" t="n">
        <v>45813</v>
      </c>
      <c r="D119" s="402" t="n">
        <v>3.43</v>
      </c>
      <c r="E119" s="402" t="n">
        <v>3.59</v>
      </c>
      <c r="F119" s="402" t="n">
        <v>3.39</v>
      </c>
      <c r="G119" s="402" t="n">
        <v>3.51</v>
      </c>
      <c r="H119" s="402" t="n">
        <v>3.51</v>
      </c>
      <c r="I119" s="403" t="n">
        <v>5683400</v>
      </c>
    </row>
    <row r="120">
      <c r="C120" s="385" t="n">
        <v>45814</v>
      </c>
      <c r="D120" s="386" t="n">
        <v>3.57</v>
      </c>
      <c r="E120" s="386" t="n">
        <v>3.58</v>
      </c>
      <c r="F120" s="386" t="n">
        <v>3.38</v>
      </c>
      <c r="G120" s="386" t="n">
        <v>3.45</v>
      </c>
      <c r="H120" s="386" t="n">
        <v>3.45</v>
      </c>
      <c r="I120" s="387" t="n">
        <v>2566100</v>
      </c>
    </row>
    <row r="121">
      <c r="C121" s="401" t="n">
        <v>45817</v>
      </c>
      <c r="D121" s="402" t="n">
        <v>3.5</v>
      </c>
      <c r="E121" s="402" t="n">
        <v>3.66</v>
      </c>
      <c r="F121" s="402" t="n">
        <v>3.49</v>
      </c>
      <c r="G121" s="402" t="n">
        <v>3.62</v>
      </c>
      <c r="H121" s="402" t="n">
        <v>3.62</v>
      </c>
      <c r="I121" s="403" t="n">
        <v>3719000</v>
      </c>
    </row>
    <row r="122">
      <c r="C122" s="385" t="n">
        <v>45818</v>
      </c>
      <c r="D122" s="386" t="n">
        <v>3.66</v>
      </c>
      <c r="E122" s="386" t="n">
        <v>3.66</v>
      </c>
      <c r="F122" s="386" t="n">
        <v>3.34</v>
      </c>
      <c r="G122" s="386" t="n">
        <v>3.44</v>
      </c>
      <c r="H122" s="386" t="n">
        <v>3.44</v>
      </c>
      <c r="I122" s="387" t="n">
        <v>4559800</v>
      </c>
    </row>
    <row r="123">
      <c r="C123" s="401" t="n">
        <v>45819</v>
      </c>
      <c r="D123" s="402" t="n">
        <v>3.42</v>
      </c>
      <c r="E123" s="402" t="n">
        <v>3.49</v>
      </c>
      <c r="F123" s="402" t="n">
        <v>3.385</v>
      </c>
      <c r="G123" s="402" t="n">
        <v>3.41</v>
      </c>
      <c r="H123" s="402" t="n">
        <v>3.41</v>
      </c>
      <c r="I123" s="403" t="n">
        <v>2822400</v>
      </c>
    </row>
    <row r="124">
      <c r="C124" s="385" t="n">
        <v>45820</v>
      </c>
      <c r="D124" s="386" t="n">
        <v>3.44</v>
      </c>
      <c r="E124" s="386" t="n">
        <v>3.54</v>
      </c>
      <c r="F124" s="386" t="n">
        <v>3.435</v>
      </c>
      <c r="G124" s="386" t="n">
        <v>3.5</v>
      </c>
      <c r="H124" s="386" t="n">
        <v>3.5</v>
      </c>
      <c r="I124" s="387" t="n">
        <v>2386300</v>
      </c>
    </row>
    <row r="125">
      <c r="C125" s="401" t="n">
        <v>45821</v>
      </c>
      <c r="D125" s="402" t="n">
        <v>3.52</v>
      </c>
      <c r="E125" s="402" t="n">
        <v>3.53</v>
      </c>
      <c r="F125" s="402" t="n">
        <v>3.425</v>
      </c>
      <c r="G125" s="402" t="n">
        <v>3.47</v>
      </c>
      <c r="H125" s="402" t="n">
        <v>3.47</v>
      </c>
      <c r="I125" s="403" t="n">
        <v>2193600</v>
      </c>
    </row>
    <row r="126">
      <c r="C126" s="385" t="n">
        <v>45824</v>
      </c>
      <c r="D126" s="386" t="n">
        <v>3.46</v>
      </c>
      <c r="E126" s="386" t="n">
        <v>3.545</v>
      </c>
      <c r="F126" s="386" t="n">
        <v>3.405</v>
      </c>
      <c r="G126" s="386" t="n">
        <v>3.54</v>
      </c>
      <c r="H126" s="386" t="n">
        <v>3.54</v>
      </c>
      <c r="I126" s="387" t="n">
        <v>3394000</v>
      </c>
    </row>
    <row r="127">
      <c r="C127" s="401" t="n">
        <v>45825</v>
      </c>
      <c r="D127" s="402" t="n">
        <v>3.59</v>
      </c>
      <c r="E127" s="402" t="n">
        <v>3.61</v>
      </c>
      <c r="F127" s="402" t="n">
        <v>3.5</v>
      </c>
      <c r="G127" s="402" t="n">
        <v>3.55</v>
      </c>
      <c r="H127" s="402" t="n">
        <v>3.55</v>
      </c>
      <c r="I127" s="403" t="n">
        <v>3005000</v>
      </c>
    </row>
    <row r="128">
      <c r="C128" s="385" t="n">
        <v>45826</v>
      </c>
      <c r="D128" s="386" t="n">
        <v>3.54</v>
      </c>
      <c r="E128" s="386" t="n">
        <v>3.575</v>
      </c>
      <c r="F128" s="386" t="n">
        <v>3.37</v>
      </c>
      <c r="G128" s="386" t="n">
        <v>3.39</v>
      </c>
      <c r="H128" s="386" t="n">
        <v>3.39</v>
      </c>
      <c r="I128" s="387" t="n">
        <v>3121600</v>
      </c>
    </row>
    <row r="129">
      <c r="C129" s="401" t="n">
        <v>45828</v>
      </c>
      <c r="D129" s="402" t="n">
        <v>3.33</v>
      </c>
      <c r="E129" s="402" t="n">
        <v>3.375</v>
      </c>
      <c r="F129" s="402" t="n">
        <v>3.23</v>
      </c>
      <c r="G129" s="402" t="n">
        <v>3.29</v>
      </c>
      <c r="H129" s="402" t="n">
        <v>3.29</v>
      </c>
      <c r="I129" s="403" t="n">
        <v>4612300</v>
      </c>
    </row>
    <row r="130">
      <c r="C130" s="385" t="n">
        <v>45831</v>
      </c>
      <c r="D130" s="386" t="n">
        <v>3</v>
      </c>
      <c r="E130" s="386" t="n">
        <v>3.04</v>
      </c>
      <c r="F130" s="386" t="n">
        <v>2.95</v>
      </c>
      <c r="G130" s="386" t="n">
        <v>3.01</v>
      </c>
      <c r="H130" s="386" t="n">
        <v>3.01</v>
      </c>
      <c r="I130" s="387" t="n">
        <v>12500300</v>
      </c>
    </row>
    <row r="131">
      <c r="C131" s="401" t="n">
        <v>45832</v>
      </c>
      <c r="D131" s="402" t="n">
        <v>3.01</v>
      </c>
      <c r="E131" s="402" t="n">
        <v>3.02</v>
      </c>
      <c r="F131" s="402" t="n">
        <v>2.915</v>
      </c>
      <c r="G131" s="402" t="n">
        <v>2.94</v>
      </c>
      <c r="H131" s="402" t="n">
        <v>2.94</v>
      </c>
      <c r="I131" s="403" t="n">
        <v>11358000</v>
      </c>
    </row>
    <row r="132">
      <c r="C132" s="385" t="n">
        <v>45833</v>
      </c>
      <c r="D132" s="386" t="n">
        <v>2.94</v>
      </c>
      <c r="E132" s="386" t="n">
        <v>2.96</v>
      </c>
      <c r="F132" s="386" t="n">
        <v>2.89</v>
      </c>
      <c r="G132" s="386" t="n">
        <v>2.95</v>
      </c>
      <c r="H132" s="386" t="n">
        <v>2.95</v>
      </c>
      <c r="I132" s="387" t="n">
        <v>3943000</v>
      </c>
    </row>
    <row r="133">
      <c r="C133" s="401" t="n">
        <v>45834</v>
      </c>
      <c r="D133" s="402" t="n">
        <v>2.97</v>
      </c>
      <c r="E133" s="402" t="n">
        <v>3.01</v>
      </c>
      <c r="F133" s="402" t="n">
        <v>2.955</v>
      </c>
      <c r="G133" s="402" t="n">
        <v>3</v>
      </c>
      <c r="H133" s="402" t="n">
        <v>3</v>
      </c>
      <c r="I133" s="403" t="n">
        <v>5225300</v>
      </c>
    </row>
    <row r="134">
      <c r="C134" s="385" t="n">
        <v>45835</v>
      </c>
      <c r="D134" s="386" t="n">
        <v>2.93</v>
      </c>
      <c r="E134" s="386" t="n">
        <v>2.94</v>
      </c>
      <c r="F134" s="386" t="n">
        <v>2.815</v>
      </c>
      <c r="G134" s="386" t="n">
        <v>2.83</v>
      </c>
      <c r="H134" s="386" t="n">
        <v>2.83</v>
      </c>
      <c r="I134" s="387" t="n">
        <v>6266900</v>
      </c>
    </row>
    <row r="135">
      <c r="C135" s="401" t="n">
        <v>45838</v>
      </c>
      <c r="D135" s="402" t="n">
        <v>2.87</v>
      </c>
      <c r="E135" s="402" t="n">
        <v>2.945</v>
      </c>
      <c r="F135" s="402" t="n">
        <v>2.825</v>
      </c>
      <c r="G135" s="402" t="n">
        <v>2.94</v>
      </c>
      <c r="H135" s="402" t="n">
        <v>2.94</v>
      </c>
      <c r="I135" s="403" t="n">
        <v>4026600</v>
      </c>
    </row>
    <row r="136">
      <c r="C136" s="385" t="n">
        <v>45839</v>
      </c>
      <c r="D136" s="386" t="n">
        <v>3</v>
      </c>
      <c r="E136" s="386" t="n">
        <v>3.07</v>
      </c>
      <c r="F136" s="386" t="n">
        <v>2.91</v>
      </c>
      <c r="G136" s="386" t="n">
        <v>2.92</v>
      </c>
      <c r="H136" s="386" t="n">
        <v>2.92</v>
      </c>
      <c r="I136" s="387" t="n">
        <v>3055100</v>
      </c>
    </row>
    <row r="137">
      <c r="C137" s="401" t="n">
        <v>45840</v>
      </c>
      <c r="D137" s="402" t="n">
        <v>2.94</v>
      </c>
      <c r="E137" s="402" t="n">
        <v>3</v>
      </c>
      <c r="F137" s="402" t="n">
        <v>2.88</v>
      </c>
      <c r="G137" s="402" t="n">
        <v>2.98</v>
      </c>
      <c r="H137" s="402" t="n">
        <v>2.98</v>
      </c>
      <c r="I137" s="403" t="n">
        <v>3708900</v>
      </c>
    </row>
    <row r="138">
      <c r="C138" s="385" t="n">
        <v>45841</v>
      </c>
      <c r="D138" s="386" t="n">
        <v>2.98</v>
      </c>
      <c r="E138" s="386" t="n">
        <v>3.025</v>
      </c>
      <c r="F138" s="386" t="n">
        <v>2.93</v>
      </c>
      <c r="G138" s="386" t="n">
        <v>3.01</v>
      </c>
      <c r="H138" s="386" t="n">
        <v>3.01</v>
      </c>
      <c r="I138" s="387" t="n">
        <v>3666600</v>
      </c>
    </row>
    <row r="139">
      <c r="C139" s="401" t="n">
        <v>45845</v>
      </c>
      <c r="D139" s="402" t="n">
        <v>2.98</v>
      </c>
      <c r="E139" s="402" t="n">
        <v>3.05</v>
      </c>
      <c r="F139" s="402" t="n">
        <v>2.91</v>
      </c>
      <c r="G139" s="402" t="n">
        <v>3.05</v>
      </c>
      <c r="H139" s="402" t="n">
        <v>3.05</v>
      </c>
      <c r="I139" s="403" t="n">
        <v>5164000</v>
      </c>
    </row>
    <row r="140">
      <c r="C140" s="385" t="n">
        <v>45846</v>
      </c>
      <c r="D140" s="386" t="n">
        <v>3.05</v>
      </c>
      <c r="E140" s="386" t="n">
        <v>3.06</v>
      </c>
      <c r="F140" s="386" t="n">
        <v>2.884</v>
      </c>
      <c r="G140" s="386" t="n">
        <v>2.9</v>
      </c>
      <c r="H140" s="386" t="n">
        <v>2.9</v>
      </c>
      <c r="I140" s="387" t="n">
        <v>4803300</v>
      </c>
    </row>
    <row r="141">
      <c r="C141" s="401" t="n">
        <v>45847</v>
      </c>
      <c r="D141" s="402" t="n">
        <v>2.94</v>
      </c>
      <c r="E141" s="402" t="n">
        <v>2.95</v>
      </c>
      <c r="F141" s="402" t="n">
        <v>2.83</v>
      </c>
      <c r="G141" s="402" t="n">
        <v>2.94</v>
      </c>
      <c r="H141" s="402" t="n">
        <v>2.94</v>
      </c>
      <c r="I141" s="403" t="n">
        <v>2388400</v>
      </c>
    </row>
    <row r="142">
      <c r="C142" s="385" t="n">
        <v>45848</v>
      </c>
      <c r="D142" s="386" t="n">
        <v>3</v>
      </c>
      <c r="E142" s="386" t="n">
        <v>3.005</v>
      </c>
      <c r="F142" s="386" t="n">
        <v>2.885</v>
      </c>
      <c r="G142" s="386" t="n">
        <v>2.99</v>
      </c>
      <c r="H142" s="386" t="n">
        <v>2.99</v>
      </c>
      <c r="I142" s="387" t="n">
        <v>4116700</v>
      </c>
    </row>
    <row r="143">
      <c r="C143" s="401" t="n">
        <v>45849</v>
      </c>
      <c r="D143" s="402" t="n">
        <v>3.07</v>
      </c>
      <c r="E143" s="402" t="n">
        <v>3.29</v>
      </c>
      <c r="F143" s="402" t="n">
        <v>3.055</v>
      </c>
      <c r="G143" s="402" t="n">
        <v>3.25</v>
      </c>
      <c r="H143" s="402" t="n">
        <v>3.25</v>
      </c>
      <c r="I143" s="403" t="n">
        <v>8991300</v>
      </c>
    </row>
    <row r="144">
      <c r="C144" s="385" t="n">
        <v>45852</v>
      </c>
      <c r="D144" s="386" t="n">
        <v>3.38</v>
      </c>
      <c r="E144" s="386" t="n">
        <v>3.39</v>
      </c>
      <c r="F144" s="386" t="n">
        <v>3.225</v>
      </c>
      <c r="G144" s="386" t="n">
        <v>3.26</v>
      </c>
      <c r="H144" s="386" t="n">
        <v>3.26</v>
      </c>
      <c r="I144" s="387" t="n">
        <v>6227300</v>
      </c>
    </row>
    <row r="145">
      <c r="C145" s="401" t="n">
        <v>45853</v>
      </c>
      <c r="D145" s="402" t="n">
        <v>3.26</v>
      </c>
      <c r="E145" s="402" t="n">
        <v>3.3</v>
      </c>
      <c r="F145" s="402" t="n">
        <v>3.14</v>
      </c>
      <c r="G145" s="402" t="n">
        <v>3.28</v>
      </c>
      <c r="H145" s="402" t="n">
        <v>3.28</v>
      </c>
      <c r="I145" s="403" t="n">
        <v>4156600</v>
      </c>
    </row>
    <row r="146">
      <c r="C146" s="385" t="n">
        <v>45854</v>
      </c>
      <c r="D146" s="386" t="n">
        <v>3.29</v>
      </c>
      <c r="E146" s="386" t="n">
        <v>3.329</v>
      </c>
      <c r="F146" s="386" t="n">
        <v>3.18</v>
      </c>
      <c r="G146" s="386" t="n">
        <v>3.22</v>
      </c>
      <c r="H146" s="386" t="n">
        <v>3.22</v>
      </c>
      <c r="I146" s="387" t="n">
        <v>2223900</v>
      </c>
    </row>
    <row r="147">
      <c r="C147" s="401" t="n">
        <v>45855</v>
      </c>
      <c r="D147" s="402" t="n">
        <v>3.2</v>
      </c>
      <c r="E147" s="402" t="n">
        <v>3.31</v>
      </c>
      <c r="F147" s="402" t="n">
        <v>3.11</v>
      </c>
      <c r="G147" s="402" t="n">
        <v>3.29</v>
      </c>
      <c r="H147" s="402" t="n">
        <v>3.29</v>
      </c>
      <c r="I147" s="403" t="n">
        <v>4631500</v>
      </c>
    </row>
    <row r="148">
      <c r="C148" s="385" t="n">
        <v>45856</v>
      </c>
      <c r="D148" s="386" t="n">
        <v>3.47</v>
      </c>
      <c r="E148" s="386" t="n">
        <v>3.479</v>
      </c>
      <c r="F148" s="386" t="n">
        <v>3.21</v>
      </c>
      <c r="G148" s="386" t="n">
        <v>3.24</v>
      </c>
      <c r="H148" s="386" t="n">
        <v>3.24</v>
      </c>
      <c r="I148" s="387" t="n">
        <v>3986800</v>
      </c>
    </row>
    <row r="149">
      <c r="C149" s="401" t="n">
        <v>45859</v>
      </c>
      <c r="D149" s="402" t="n">
        <v>3.29</v>
      </c>
      <c r="E149" s="402" t="n">
        <v>3.45</v>
      </c>
      <c r="F149" s="402" t="n">
        <v>3.27</v>
      </c>
      <c r="G149" s="402" t="n">
        <v>3.3</v>
      </c>
      <c r="H149" s="402" t="n">
        <v>3.3</v>
      </c>
      <c r="I149" s="403" t="n">
        <v>4578100</v>
      </c>
    </row>
    <row r="150">
      <c r="C150" s="385" t="n">
        <v>45860</v>
      </c>
      <c r="D150" s="386" t="n">
        <v>3.37</v>
      </c>
      <c r="E150" s="386" t="n">
        <v>3.38</v>
      </c>
      <c r="F150" s="386" t="n">
        <v>3.21</v>
      </c>
      <c r="G150" s="386" t="n">
        <v>3.32</v>
      </c>
      <c r="H150" s="386" t="n">
        <v>3.32</v>
      </c>
      <c r="I150" s="387" t="n">
        <v>3579600</v>
      </c>
    </row>
    <row r="151">
      <c r="C151" s="401" t="n">
        <v>45861</v>
      </c>
      <c r="D151" s="402" t="n">
        <v>3.34</v>
      </c>
      <c r="E151" s="402" t="n">
        <v>3.4</v>
      </c>
      <c r="F151" s="402" t="n">
        <v>3.3</v>
      </c>
      <c r="G151" s="402" t="n">
        <v>3.37</v>
      </c>
      <c r="H151" s="402" t="n">
        <v>3.37</v>
      </c>
      <c r="I151" s="403" t="n">
        <v>3068700</v>
      </c>
    </row>
    <row r="152">
      <c r="C152" s="385" t="n">
        <v>45862</v>
      </c>
      <c r="D152" s="386" t="n">
        <v>3.35</v>
      </c>
      <c r="E152" s="386" t="n">
        <v>3.38</v>
      </c>
      <c r="F152" s="386" t="n">
        <v>3.26</v>
      </c>
      <c r="G152" s="386" t="n">
        <v>3.35</v>
      </c>
      <c r="H152" s="386" t="n">
        <v>3.35</v>
      </c>
      <c r="I152" s="387" t="n">
        <v>4356900</v>
      </c>
    </row>
    <row r="153">
      <c r="C153" s="401" t="n">
        <v>45863</v>
      </c>
      <c r="D153" s="402" t="n">
        <v>3.3</v>
      </c>
      <c r="E153" s="402" t="n">
        <v>3.355</v>
      </c>
      <c r="F153" s="402" t="n">
        <v>3.26</v>
      </c>
      <c r="G153" s="402" t="n">
        <v>3.29</v>
      </c>
      <c r="H153" s="402" t="n">
        <v>3.29</v>
      </c>
      <c r="I153" s="403" t="n">
        <v>2767800</v>
      </c>
    </row>
    <row r="154">
      <c r="C154" s="385" t="n">
        <v>45866</v>
      </c>
      <c r="D154" s="386" t="n">
        <v>3.29</v>
      </c>
      <c r="E154" s="386" t="n">
        <v>3.29</v>
      </c>
      <c r="F154" s="386" t="n">
        <v>3.11</v>
      </c>
      <c r="G154" s="386" t="n">
        <v>3.15</v>
      </c>
      <c r="H154" s="386" t="n">
        <v>3.15</v>
      </c>
      <c r="I154" s="387" t="n">
        <v>2435300</v>
      </c>
    </row>
    <row r="155">
      <c r="C155" s="401" t="n">
        <v>45867</v>
      </c>
      <c r="D155" s="402" t="n">
        <v>3.17</v>
      </c>
      <c r="E155" s="402" t="n">
        <v>3.185</v>
      </c>
      <c r="F155" s="402" t="n">
        <v>3.11</v>
      </c>
      <c r="G155" s="402" t="n">
        <v>3.15</v>
      </c>
      <c r="H155" s="402" t="n">
        <v>3.15</v>
      </c>
      <c r="I155" s="403" t="n">
        <v>2103600</v>
      </c>
    </row>
    <row r="156">
      <c r="C156" s="385" t="n">
        <v>45868</v>
      </c>
      <c r="D156" s="386" t="n">
        <v>3.11</v>
      </c>
      <c r="E156" s="386" t="n">
        <v>3.125</v>
      </c>
      <c r="F156" s="386" t="n">
        <v>2.97</v>
      </c>
      <c r="G156" s="386" t="n">
        <v>2.99</v>
      </c>
      <c r="H156" s="386" t="n">
        <v>2.99</v>
      </c>
      <c r="I156" s="387" t="n">
        <v>4080200</v>
      </c>
    </row>
    <row r="157">
      <c r="C157" s="401" t="n">
        <v>45869</v>
      </c>
      <c r="D157" s="402" t="n">
        <v>2.99</v>
      </c>
      <c r="E157" s="402" t="n">
        <v>3.045</v>
      </c>
      <c r="F157" s="402" t="n">
        <v>2.935</v>
      </c>
      <c r="G157" s="402" t="n">
        <v>2.94</v>
      </c>
      <c r="H157" s="402" t="n">
        <v>2.94</v>
      </c>
      <c r="I157" s="403" t="n">
        <v>3582900</v>
      </c>
    </row>
    <row r="158">
      <c r="C158" s="385" t="n">
        <v>45870</v>
      </c>
      <c r="D158" s="386" t="n">
        <v>2.97</v>
      </c>
      <c r="E158" s="386" t="n">
        <v>3</v>
      </c>
      <c r="F158" s="386" t="n">
        <v>2.88</v>
      </c>
      <c r="G158" s="386" t="n">
        <v>2.9</v>
      </c>
      <c r="H158" s="386" t="n">
        <v>2.9</v>
      </c>
      <c r="I158" s="387" t="n">
        <v>2263100</v>
      </c>
    </row>
    <row r="159">
      <c r="C159" s="401" t="n">
        <v>45873</v>
      </c>
      <c r="D159" s="402" t="n">
        <v>2.99</v>
      </c>
      <c r="E159" s="402" t="n">
        <v>3.05</v>
      </c>
      <c r="F159" s="402" t="n">
        <v>2.97</v>
      </c>
      <c r="G159" s="402" t="n">
        <v>3.02</v>
      </c>
      <c r="H159" s="402" t="n">
        <v>3.02</v>
      </c>
      <c r="I159" s="403" t="n">
        <v>1449600</v>
      </c>
    </row>
    <row r="160">
      <c r="C160" s="385" t="n">
        <v>45874</v>
      </c>
      <c r="D160" s="386" t="n">
        <v>3.01</v>
      </c>
      <c r="E160" s="386" t="n">
        <v>3.2</v>
      </c>
      <c r="F160" s="386" t="n">
        <v>2.99</v>
      </c>
      <c r="G160" s="386" t="n">
        <v>3.18</v>
      </c>
      <c r="H160" s="386" t="n">
        <v>3.18</v>
      </c>
      <c r="I160" s="387" t="n">
        <v>3968400</v>
      </c>
    </row>
    <row r="161">
      <c r="C161" s="401" t="n">
        <v>45875</v>
      </c>
      <c r="D161" s="402" t="n">
        <v>3.17</v>
      </c>
      <c r="E161" s="402" t="n">
        <v>3.27</v>
      </c>
      <c r="F161" s="402" t="n">
        <v>3.14</v>
      </c>
      <c r="G161" s="402" t="n">
        <v>3.25</v>
      </c>
      <c r="H161" s="402" t="n">
        <v>3.25</v>
      </c>
      <c r="I161" s="403" t="n">
        <v>2831700</v>
      </c>
    </row>
    <row r="162">
      <c r="C162" s="385" t="n">
        <v>45876</v>
      </c>
      <c r="D162" s="386" t="n">
        <v>3.33</v>
      </c>
      <c r="E162" s="386" t="n">
        <v>3.38</v>
      </c>
      <c r="F162" s="386" t="n">
        <v>3.275</v>
      </c>
      <c r="G162" s="386" t="n">
        <v>3.32</v>
      </c>
      <c r="H162" s="386" t="n">
        <v>3.32</v>
      </c>
      <c r="I162" s="387" t="n">
        <v>3026500</v>
      </c>
    </row>
    <row r="163">
      <c r="C163" s="401" t="n">
        <v>45877</v>
      </c>
      <c r="D163" s="402" t="n">
        <v>3.35</v>
      </c>
      <c r="E163" s="402" t="n">
        <v>3.38</v>
      </c>
      <c r="F163" s="402" t="n">
        <v>3.244</v>
      </c>
      <c r="G163" s="402" t="n">
        <v>3.28</v>
      </c>
      <c r="H163" s="402" t="n">
        <v>3.28</v>
      </c>
      <c r="I163" s="403" t="n">
        <v>2588200</v>
      </c>
    </row>
    <row r="164">
      <c r="C164" s="385" t="n">
        <v>45880</v>
      </c>
      <c r="D164" s="386" t="n">
        <v>3.23</v>
      </c>
      <c r="E164" s="386" t="n">
        <v>3.39</v>
      </c>
      <c r="F164" s="386" t="n">
        <v>3.21</v>
      </c>
      <c r="G164" s="386" t="n">
        <v>3.3</v>
      </c>
      <c r="H164" s="386" t="n">
        <v>3.3</v>
      </c>
      <c r="I164" s="387" t="n">
        <v>3450500</v>
      </c>
    </row>
    <row r="165">
      <c r="C165" s="401" t="n">
        <v>45881</v>
      </c>
      <c r="D165" s="402" t="n">
        <v>3.33</v>
      </c>
      <c r="E165" s="402" t="n">
        <v>3.39</v>
      </c>
      <c r="F165" s="402" t="n">
        <v>3.285</v>
      </c>
      <c r="G165" s="402" t="n">
        <v>3.37</v>
      </c>
      <c r="H165" s="402" t="n">
        <v>3.37</v>
      </c>
      <c r="I165" s="403" t="n">
        <v>1962700</v>
      </c>
    </row>
    <row r="166">
      <c r="C166" s="385" t="n">
        <v>45882</v>
      </c>
      <c r="D166" s="386" t="n">
        <v>3.42</v>
      </c>
      <c r="E166" s="386" t="n">
        <v>3.48</v>
      </c>
      <c r="F166" s="386" t="n">
        <v>3.374</v>
      </c>
      <c r="G166" s="386" t="n">
        <v>3.41</v>
      </c>
      <c r="H166" s="386" t="n">
        <v>3.41</v>
      </c>
      <c r="I166" s="387" t="n">
        <v>2690500</v>
      </c>
    </row>
    <row r="167">
      <c r="C167" s="401" t="n">
        <v>45883</v>
      </c>
      <c r="D167" s="402" t="n">
        <v>3.4</v>
      </c>
      <c r="E167" s="402" t="n">
        <v>3.445</v>
      </c>
      <c r="F167" s="402" t="n">
        <v>3.34</v>
      </c>
      <c r="G167" s="402" t="n">
        <v>3.37</v>
      </c>
      <c r="H167" s="402" t="n">
        <v>3.37</v>
      </c>
      <c r="I167" s="403" t="n">
        <v>4173400</v>
      </c>
    </row>
    <row r="168">
      <c r="C168" s="385" t="n">
        <v>45884</v>
      </c>
      <c r="D168" s="386" t="n">
        <v>3.36</v>
      </c>
      <c r="E168" s="386" t="n">
        <v>3.48</v>
      </c>
      <c r="F168" s="386" t="n">
        <v>3.335</v>
      </c>
      <c r="G168" s="386" t="n">
        <v>3.45</v>
      </c>
      <c r="H168" s="386" t="n">
        <v>3.45</v>
      </c>
      <c r="I168" s="387" t="n">
        <v>11641400</v>
      </c>
    </row>
    <row r="169">
      <c r="C169" s="401" t="n">
        <v>45887</v>
      </c>
      <c r="D169" s="402" t="n">
        <v>3.45</v>
      </c>
      <c r="E169" s="402" t="n">
        <v>3.49</v>
      </c>
      <c r="F169" s="402" t="n">
        <v>3.37</v>
      </c>
      <c r="G169" s="402" t="n">
        <v>3.44</v>
      </c>
      <c r="H169" s="402" t="n">
        <v>3.44</v>
      </c>
      <c r="I169" s="403" t="n">
        <v>1765800</v>
      </c>
    </row>
    <row r="170">
      <c r="C170" s="385" t="n">
        <v>45888</v>
      </c>
      <c r="D170" s="386" t="n">
        <v>3.43</v>
      </c>
      <c r="E170" s="386" t="n">
        <v>3.44</v>
      </c>
      <c r="F170" s="386" t="n">
        <v>3.23</v>
      </c>
      <c r="G170" s="386" t="n">
        <v>3.23</v>
      </c>
      <c r="H170" s="386" t="n">
        <v>3.23</v>
      </c>
      <c r="I170" s="387" t="n">
        <v>2408500</v>
      </c>
    </row>
    <row r="171">
      <c r="C171" s="401" t="n">
        <v>45889</v>
      </c>
      <c r="D171" s="402" t="n">
        <v>3.27</v>
      </c>
      <c r="E171" s="402" t="n">
        <v>3.34</v>
      </c>
      <c r="F171" s="402" t="n">
        <v>3.24</v>
      </c>
      <c r="G171" s="402" t="n">
        <v>3.29</v>
      </c>
      <c r="H171" s="402" t="n">
        <v>3.29</v>
      </c>
      <c r="I171" s="403" t="n">
        <v>2637300</v>
      </c>
    </row>
    <row r="172">
      <c r="C172" s="385" t="n">
        <v>45890</v>
      </c>
      <c r="D172" s="386" t="n">
        <v>3.3</v>
      </c>
      <c r="E172" s="386" t="n">
        <v>3.47</v>
      </c>
      <c r="F172" s="386" t="n">
        <v>3.285</v>
      </c>
      <c r="G172" s="386" t="n">
        <v>3.45</v>
      </c>
      <c r="H172" s="386" t="n">
        <v>3.45</v>
      </c>
      <c r="I172" s="387" t="n">
        <v>2981500</v>
      </c>
    </row>
    <row r="173">
      <c r="C173" s="401" t="n">
        <v>45891</v>
      </c>
      <c r="D173" s="402" t="n">
        <v>3.43</v>
      </c>
      <c r="E173" s="402" t="n">
        <v>3.585</v>
      </c>
      <c r="F173" s="402" t="n">
        <v>3.37</v>
      </c>
      <c r="G173" s="402" t="n">
        <v>3.52</v>
      </c>
      <c r="H173" s="402" t="n">
        <v>3.52</v>
      </c>
      <c r="I173" s="403" t="n">
        <v>3558300</v>
      </c>
    </row>
    <row r="174">
      <c r="C174" s="385" t="n">
        <v>45894</v>
      </c>
      <c r="D174" s="386" t="n">
        <v>3.57</v>
      </c>
      <c r="E174" s="386" t="n">
        <v>3.57</v>
      </c>
      <c r="F174" s="386" t="n">
        <v>3.46</v>
      </c>
      <c r="G174" s="386" t="n">
        <v>3.46</v>
      </c>
      <c r="H174" s="386" t="n">
        <v>3.46</v>
      </c>
      <c r="I174" s="387" t="n">
        <v>2368600</v>
      </c>
    </row>
    <row r="175">
      <c r="C175" s="401" t="n">
        <v>45895</v>
      </c>
      <c r="D175" s="402" t="n">
        <v>3.5</v>
      </c>
      <c r="E175" s="402" t="n">
        <v>3.585</v>
      </c>
      <c r="F175" s="402" t="n">
        <v>3.485</v>
      </c>
      <c r="G175" s="402" t="n">
        <v>3.55</v>
      </c>
      <c r="H175" s="402" t="n">
        <v>3.55</v>
      </c>
      <c r="I175" s="403" t="n">
        <v>3079300</v>
      </c>
    </row>
    <row r="176">
      <c r="C176" s="385" t="n">
        <v>45896</v>
      </c>
      <c r="D176" s="386" t="n">
        <v>3.54</v>
      </c>
      <c r="E176" s="386" t="n">
        <v>3.58</v>
      </c>
      <c r="F176" s="386" t="n">
        <v>3.38</v>
      </c>
      <c r="G176" s="386" t="n">
        <v>3.52</v>
      </c>
      <c r="H176" s="386" t="n">
        <v>3.52</v>
      </c>
      <c r="I176" s="387" t="n">
        <v>3228400</v>
      </c>
    </row>
    <row r="177">
      <c r="C177" s="401" t="n">
        <v>45897</v>
      </c>
      <c r="D177" s="402" t="n">
        <v>3.6</v>
      </c>
      <c r="E177" s="402" t="n">
        <v>3.6</v>
      </c>
      <c r="F177" s="402" t="n">
        <v>3.5</v>
      </c>
      <c r="G177" s="402" t="n">
        <v>3.54</v>
      </c>
      <c r="H177" s="402" t="n">
        <v>3.54</v>
      </c>
      <c r="I177" s="403" t="n">
        <v>2894000</v>
      </c>
    </row>
    <row r="178">
      <c r="C178" s="385" t="n">
        <v>45898</v>
      </c>
      <c r="D178" s="386" t="n">
        <v>3.55</v>
      </c>
      <c r="E178" s="386" t="n">
        <v>3.7</v>
      </c>
      <c r="F178" s="386" t="n">
        <v>3.49</v>
      </c>
      <c r="G178" s="386" t="n">
        <v>3.67</v>
      </c>
      <c r="H178" s="386" t="n">
        <v>3.67</v>
      </c>
      <c r="I178" s="387" t="n">
        <v>4422200</v>
      </c>
    </row>
    <row r="179">
      <c r="C179" s="401" t="n">
        <v>45902</v>
      </c>
      <c r="D179" s="402" t="n">
        <v>3.8</v>
      </c>
      <c r="E179" s="402" t="n">
        <v>3.87</v>
      </c>
      <c r="F179" s="402" t="n">
        <v>3.66</v>
      </c>
      <c r="G179" s="402" t="n">
        <v>3.8</v>
      </c>
      <c r="H179" s="402" t="n">
        <v>3.8</v>
      </c>
      <c r="I179" s="403" t="n">
        <v>6457400</v>
      </c>
    </row>
    <row r="180">
      <c r="C180" s="385" t="n">
        <v>45903</v>
      </c>
      <c r="D180" s="386" t="n">
        <v>3.89</v>
      </c>
      <c r="E180" s="386" t="n">
        <v>3.925</v>
      </c>
      <c r="F180" s="386" t="n">
        <v>3.72</v>
      </c>
      <c r="G180" s="386" t="n">
        <v>3.77</v>
      </c>
      <c r="H180" s="386" t="n">
        <v>3.77</v>
      </c>
      <c r="I180" s="387" t="n">
        <v>4089100</v>
      </c>
    </row>
    <row r="181">
      <c r="C181" s="401" t="n">
        <v>45904</v>
      </c>
      <c r="D181" s="402" t="n">
        <v>3.72</v>
      </c>
      <c r="E181" s="402" t="n">
        <v>3.779</v>
      </c>
      <c r="F181" s="402" t="n">
        <v>3.6</v>
      </c>
      <c r="G181" s="402" t="n">
        <v>3.62</v>
      </c>
      <c r="H181" s="402" t="n">
        <v>3.62</v>
      </c>
      <c r="I181" s="403" t="n">
        <v>3235000</v>
      </c>
    </row>
    <row r="182">
      <c r="C182" s="385" t="n">
        <v>45905</v>
      </c>
      <c r="D182" s="386" t="n">
        <v>3.8</v>
      </c>
      <c r="E182" s="386" t="n">
        <v>3.839</v>
      </c>
      <c r="F182" s="386" t="n">
        <v>3.68</v>
      </c>
      <c r="G182" s="386" t="n">
        <v>3.72</v>
      </c>
      <c r="H182" s="386" t="n">
        <v>3.72</v>
      </c>
      <c r="I182" s="387" t="n">
        <v>3715100</v>
      </c>
    </row>
    <row r="183">
      <c r="C183" s="401" t="n">
        <v>45908</v>
      </c>
      <c r="D183" s="402" t="n">
        <v>3.82</v>
      </c>
      <c r="E183" s="402" t="n">
        <v>3.82</v>
      </c>
      <c r="F183" s="402" t="n">
        <v>3.62</v>
      </c>
      <c r="G183" s="402" t="n">
        <v>3.76</v>
      </c>
      <c r="H183" s="402" t="n">
        <v>3.76</v>
      </c>
      <c r="I183" s="403" t="n">
        <v>3884300</v>
      </c>
    </row>
    <row r="184">
      <c r="C184" s="385" t="n">
        <v>45909</v>
      </c>
      <c r="D184" s="386" t="n">
        <v>3.78</v>
      </c>
      <c r="E184" s="386" t="n">
        <v>3.78</v>
      </c>
      <c r="F184" s="386" t="n">
        <v>3.63</v>
      </c>
      <c r="G184" s="386" t="n">
        <v>3.67</v>
      </c>
      <c r="H184" s="386" t="n">
        <v>3.67</v>
      </c>
      <c r="I184" s="387" t="n">
        <v>2463800</v>
      </c>
    </row>
    <row r="185">
      <c r="C185" s="401" t="n">
        <v>45910</v>
      </c>
      <c r="D185" s="402" t="n">
        <v>3.7</v>
      </c>
      <c r="E185" s="402" t="n">
        <v>3.77</v>
      </c>
      <c r="F185" s="402" t="n">
        <v>3.68</v>
      </c>
      <c r="G185" s="402" t="n">
        <v>3.75</v>
      </c>
      <c r="H185" s="402" t="n">
        <v>3.75</v>
      </c>
      <c r="I185" s="403" t="n">
        <v>1528400</v>
      </c>
    </row>
    <row r="186">
      <c r="C186" s="385" t="n">
        <v>45911</v>
      </c>
      <c r="D186" s="386" t="n">
        <v>3.73</v>
      </c>
      <c r="E186" s="386" t="n">
        <v>3.89</v>
      </c>
      <c r="F186" s="386" t="n">
        <v>3.69</v>
      </c>
      <c r="G186" s="386" t="n">
        <v>3.88</v>
      </c>
      <c r="H186" s="386" t="n">
        <v>3.88</v>
      </c>
      <c r="I186" s="387" t="n">
        <v>3118700</v>
      </c>
    </row>
    <row r="187">
      <c r="C187" s="401" t="n">
        <v>45912</v>
      </c>
      <c r="D187" s="402" t="n">
        <v>3.92</v>
      </c>
      <c r="E187" s="402" t="n">
        <v>4</v>
      </c>
      <c r="F187" s="402" t="n">
        <v>3.84</v>
      </c>
      <c r="G187" s="402" t="n">
        <v>3.85</v>
      </c>
      <c r="H187" s="402" t="n">
        <v>3.85</v>
      </c>
      <c r="I187" s="403" t="n">
        <v>3208200</v>
      </c>
    </row>
    <row r="188">
      <c r="C188" s="385" t="n">
        <v>45915</v>
      </c>
      <c r="D188" s="386" t="n">
        <v>3.88</v>
      </c>
      <c r="E188" s="386" t="n">
        <v>4</v>
      </c>
      <c r="F188" s="386" t="n">
        <v>3.806</v>
      </c>
      <c r="G188" s="386" t="n">
        <v>3.99</v>
      </c>
      <c r="H188" s="386" t="n">
        <v>3.99</v>
      </c>
      <c r="I188" s="387" t="n">
        <v>3008400</v>
      </c>
    </row>
    <row r="189">
      <c r="C189" s="401" t="n">
        <v>45916</v>
      </c>
      <c r="D189" s="402" t="n">
        <v>4</v>
      </c>
      <c r="E189" s="402" t="n">
        <v>4</v>
      </c>
      <c r="F189" s="402" t="n">
        <v>3.79</v>
      </c>
      <c r="G189" s="402" t="n">
        <v>3.81</v>
      </c>
      <c r="H189" s="402" t="n">
        <v>3.81</v>
      </c>
      <c r="I189" s="403" t="n">
        <v>3534800</v>
      </c>
    </row>
    <row r="190">
      <c r="C190" s="385" t="n">
        <v>45917</v>
      </c>
      <c r="D190" s="386" t="n">
        <v>3.77</v>
      </c>
      <c r="E190" s="386" t="n">
        <v>3.89</v>
      </c>
      <c r="F190" s="386" t="n">
        <v>3.675</v>
      </c>
      <c r="G190" s="386" t="n">
        <v>3.75</v>
      </c>
      <c r="H190" s="386" t="n">
        <v>3.75</v>
      </c>
      <c r="I190" s="387" t="n">
        <v>3026300</v>
      </c>
    </row>
    <row r="191">
      <c r="C191" s="401" t="n">
        <v>45918</v>
      </c>
      <c r="D191" s="402" t="n">
        <v>3.75</v>
      </c>
      <c r="E191" s="402" t="n">
        <v>3.77</v>
      </c>
      <c r="F191" s="402" t="n">
        <v>3.62</v>
      </c>
      <c r="G191" s="402" t="n">
        <v>3.7</v>
      </c>
      <c r="H191" s="402" t="n">
        <v>3.7</v>
      </c>
      <c r="I191" s="403" t="n">
        <v>3023300</v>
      </c>
    </row>
    <row r="192">
      <c r="C192" s="385" t="n">
        <v>45919</v>
      </c>
      <c r="D192" s="386" t="n">
        <v>3.7</v>
      </c>
      <c r="E192" s="386" t="n">
        <v>4.01</v>
      </c>
      <c r="F192" s="386" t="n">
        <v>3.695</v>
      </c>
      <c r="G192" s="386" t="n">
        <v>3.97</v>
      </c>
      <c r="H192" s="386" t="n">
        <v>3.97</v>
      </c>
      <c r="I192" s="387" t="n">
        <v>7836200</v>
      </c>
    </row>
    <row r="193">
      <c r="C193" s="401" t="n">
        <v>45922</v>
      </c>
      <c r="D193" s="402" t="n">
        <v>4.08</v>
      </c>
      <c r="E193" s="402" t="n">
        <v>4.19</v>
      </c>
      <c r="F193" s="402" t="n">
        <v>4</v>
      </c>
      <c r="G193" s="402" t="n">
        <v>4.15</v>
      </c>
      <c r="H193" s="402" t="n">
        <v>4.15</v>
      </c>
      <c r="I193" s="403" t="n">
        <v>5011600</v>
      </c>
    </row>
    <row r="194">
      <c r="C194" s="385" t="n">
        <v>45923</v>
      </c>
      <c r="D194" s="386" t="n">
        <v>4.2</v>
      </c>
      <c r="E194" s="386" t="n">
        <v>4.205</v>
      </c>
      <c r="F194" s="386" t="n">
        <v>3.99</v>
      </c>
      <c r="G194" s="386" t="n">
        <v>4.02</v>
      </c>
      <c r="H194" s="386" t="n">
        <v>4.02</v>
      </c>
      <c r="I194" s="387" t="n">
        <v>3913000</v>
      </c>
    </row>
    <row r="195">
      <c r="C195" s="401" t="n">
        <v>45924</v>
      </c>
      <c r="D195" s="402" t="n">
        <v>4.03</v>
      </c>
      <c r="E195" s="402" t="n">
        <v>4.08</v>
      </c>
      <c r="F195" s="402" t="n">
        <v>3.9</v>
      </c>
      <c r="G195" s="402" t="n">
        <v>3.91</v>
      </c>
      <c r="H195" s="402" t="n">
        <v>3.91</v>
      </c>
      <c r="I195" s="403" t="n">
        <v>1781500</v>
      </c>
    </row>
    <row r="196">
      <c r="C196" s="385" t="n">
        <v>45925</v>
      </c>
      <c r="D196" s="386" t="n">
        <v>3.93</v>
      </c>
      <c r="E196" s="386" t="n">
        <v>4.075</v>
      </c>
      <c r="F196" s="386" t="n">
        <v>3.93</v>
      </c>
      <c r="G196" s="386" t="n">
        <v>4.07</v>
      </c>
      <c r="H196" s="386" t="n">
        <v>4.07</v>
      </c>
      <c r="I196" s="387" t="n">
        <v>2240500</v>
      </c>
    </row>
    <row r="197">
      <c r="C197" s="401" t="n">
        <v>45926</v>
      </c>
      <c r="D197" s="402" t="n">
        <v>4.1</v>
      </c>
      <c r="E197" s="402" t="n">
        <v>4.27</v>
      </c>
      <c r="F197" s="402" t="n">
        <v>4.1</v>
      </c>
      <c r="G197" s="402" t="n">
        <v>4.25</v>
      </c>
      <c r="H197" s="402" t="n">
        <v>4.25</v>
      </c>
      <c r="I197" s="403" t="n">
        <v>3234900</v>
      </c>
    </row>
    <row r="198">
      <c r="C198" s="385" t="n">
        <v>45929</v>
      </c>
      <c r="D198" s="386" t="n">
        <v>4.33</v>
      </c>
      <c r="E198" s="386" t="n">
        <v>4.44</v>
      </c>
      <c r="F198" s="386" t="n">
        <v>4.29</v>
      </c>
      <c r="G198" s="386" t="n">
        <v>4.42</v>
      </c>
      <c r="H198" s="386" t="n">
        <v>4.42</v>
      </c>
      <c r="I198" s="387" t="n">
        <v>4280700</v>
      </c>
    </row>
    <row r="199">
      <c r="C199" s="401" t="n">
        <v>45930</v>
      </c>
      <c r="D199" s="402" t="n">
        <v>4.35</v>
      </c>
      <c r="E199" s="402" t="n">
        <v>4.41</v>
      </c>
      <c r="F199" s="402" t="n">
        <v>4.25</v>
      </c>
      <c r="G199" s="402" t="n">
        <v>4.32</v>
      </c>
      <c r="H199" s="402" t="n">
        <v>4.32</v>
      </c>
      <c r="I199" s="403" t="n">
        <v>3047600</v>
      </c>
    </row>
    <row r="200">
      <c r="C200" s="385" t="n">
        <v>45931</v>
      </c>
      <c r="D200" s="386" t="n">
        <v>4.38</v>
      </c>
      <c r="E200" s="386" t="n">
        <v>4.6</v>
      </c>
      <c r="F200" s="386" t="n">
        <v>4.38</v>
      </c>
      <c r="G200" s="386" t="n">
        <v>4.47</v>
      </c>
      <c r="H200" s="386" t="n">
        <v>4.47</v>
      </c>
      <c r="I200" s="387" t="n">
        <v>3957600</v>
      </c>
    </row>
    <row r="201">
      <c r="C201" s="401" t="n">
        <v>45932</v>
      </c>
      <c r="D201" s="402" t="n">
        <v>4.58</v>
      </c>
      <c r="E201" s="402" t="n">
        <v>4.62</v>
      </c>
      <c r="F201" s="402" t="n">
        <v>4.17</v>
      </c>
      <c r="G201" s="402" t="n">
        <v>4.36</v>
      </c>
      <c r="H201" s="402" t="n">
        <v>4.36</v>
      </c>
      <c r="I201" s="403" t="n">
        <v>4279000</v>
      </c>
    </row>
    <row r="202">
      <c r="C202" s="385" t="n">
        <v>45933</v>
      </c>
      <c r="D202" s="386" t="n">
        <v>4.39</v>
      </c>
      <c r="E202" s="386" t="n">
        <v>4.546</v>
      </c>
      <c r="F202" s="386" t="n">
        <v>4.34</v>
      </c>
      <c r="G202" s="386" t="n">
        <v>4.42</v>
      </c>
      <c r="H202" s="386" t="n">
        <v>4.42</v>
      </c>
      <c r="I202" s="387" t="n">
        <v>2816900</v>
      </c>
    </row>
    <row r="203">
      <c r="C203" s="401" t="n">
        <v>45936</v>
      </c>
      <c r="D203" s="402" t="n">
        <v>4.5</v>
      </c>
      <c r="E203" s="402" t="n">
        <v>4.69</v>
      </c>
      <c r="F203" s="402" t="n">
        <v>4.5</v>
      </c>
      <c r="G203" s="402" t="n">
        <v>4.6</v>
      </c>
      <c r="H203" s="402" t="n">
        <v>4.6</v>
      </c>
      <c r="I203" s="403" t="n">
        <v>3854400</v>
      </c>
    </row>
    <row r="204">
      <c r="C204" s="385" t="n">
        <v>45937</v>
      </c>
      <c r="D204" s="386" t="n">
        <v>4.58</v>
      </c>
      <c r="E204" s="386" t="n">
        <v>4.62</v>
      </c>
      <c r="F204" s="386" t="n">
        <v>4.37</v>
      </c>
      <c r="G204" s="386" t="n">
        <v>4.47</v>
      </c>
      <c r="H204" s="386" t="n">
        <v>4.47</v>
      </c>
      <c r="I204" s="387" t="n">
        <v>4314600</v>
      </c>
    </row>
    <row r="205">
      <c r="C205" s="401" t="n">
        <v>45938</v>
      </c>
      <c r="D205" s="402" t="n">
        <v>4.59</v>
      </c>
      <c r="E205" s="402" t="n">
        <v>4.79</v>
      </c>
      <c r="F205" s="402" t="n">
        <v>4.56</v>
      </c>
      <c r="G205" s="402" t="n">
        <v>4.74</v>
      </c>
      <c r="H205" s="402" t="n">
        <v>4.74</v>
      </c>
      <c r="I205" s="403" t="n">
        <v>3625100</v>
      </c>
    </row>
    <row r="206">
      <c r="C206" s="385" t="n">
        <v>45939</v>
      </c>
      <c r="D206" s="386" t="n">
        <v>4.84</v>
      </c>
      <c r="E206" s="386" t="n">
        <v>4.88</v>
      </c>
      <c r="F206" s="386" t="n">
        <v>4.44</v>
      </c>
      <c r="G206" s="386" t="n">
        <v>4.5</v>
      </c>
      <c r="H206" s="386" t="n">
        <v>4.5</v>
      </c>
      <c r="I206" s="387" t="n">
        <v>4017400</v>
      </c>
    </row>
    <row r="207">
      <c r="C207" s="401" t="n">
        <v>45940</v>
      </c>
      <c r="D207" s="402" t="n">
        <v>4.54</v>
      </c>
      <c r="E207" s="402" t="n">
        <v>4.625</v>
      </c>
      <c r="F207" s="402" t="n">
        <v>4.422</v>
      </c>
      <c r="G207" s="402" t="n">
        <v>4.52</v>
      </c>
      <c r="H207" s="402" t="n">
        <v>4.52</v>
      </c>
      <c r="I207" s="403" t="n">
        <v>3226600</v>
      </c>
    </row>
    <row r="208">
      <c r="C208" s="385" t="n">
        <v>45943</v>
      </c>
      <c r="D208" s="386" t="n">
        <v>4.8</v>
      </c>
      <c r="E208" s="386" t="n">
        <v>4.89</v>
      </c>
      <c r="F208" s="386" t="n">
        <v>4.68</v>
      </c>
      <c r="G208" s="386" t="n">
        <v>4.85</v>
      </c>
      <c r="H208" s="386" t="n">
        <v>4.85</v>
      </c>
      <c r="I208" s="387" t="n">
        <v>3322600</v>
      </c>
    </row>
    <row r="209">
      <c r="C209" s="401" t="n">
        <v>45944</v>
      </c>
      <c r="D209" s="402" t="n">
        <v>4.76</v>
      </c>
      <c r="E209" s="402" t="n">
        <v>4.828</v>
      </c>
      <c r="F209" s="402" t="n">
        <v>4.58</v>
      </c>
      <c r="G209" s="402" t="n">
        <v>4.73</v>
      </c>
      <c r="H209" s="402" t="n">
        <v>4.73</v>
      </c>
      <c r="I209" s="403" t="n">
        <v>3866800</v>
      </c>
    </row>
    <row r="210">
      <c r="C210" s="385" t="n">
        <v>45945</v>
      </c>
      <c r="D210" s="386" t="n">
        <v>4.83</v>
      </c>
      <c r="E210" s="386" t="n">
        <v>5.01</v>
      </c>
      <c r="F210" s="386" t="n">
        <v>4.8</v>
      </c>
      <c r="G210" s="386" t="n">
        <v>4.92</v>
      </c>
      <c r="H210" s="386" t="n">
        <v>4.92</v>
      </c>
      <c r="I210" s="387" t="n">
        <v>4319300</v>
      </c>
    </row>
    <row r="211">
      <c r="C211" s="401" t="n">
        <v>45946</v>
      </c>
      <c r="D211" s="402" t="n">
        <v>4.96</v>
      </c>
      <c r="E211" s="402" t="n">
        <v>5.065</v>
      </c>
      <c r="F211" s="402" t="n">
        <v>4.8</v>
      </c>
      <c r="G211" s="402" t="n">
        <v>4.87</v>
      </c>
      <c r="H211" s="402" t="n">
        <v>4.87</v>
      </c>
      <c r="I211" s="403" t="n">
        <v>4848100</v>
      </c>
    </row>
    <row r="212">
      <c r="C212" s="385" t="n">
        <v>45947</v>
      </c>
      <c r="D212" s="386" t="n">
        <v>4.73</v>
      </c>
      <c r="E212" s="386" t="n">
        <v>4.752</v>
      </c>
      <c r="F212" s="386" t="n">
        <v>4.36</v>
      </c>
      <c r="G212" s="386" t="n">
        <v>4.53</v>
      </c>
      <c r="H212" s="386" t="n">
        <v>4.53</v>
      </c>
      <c r="I212" s="387" t="n">
        <v>6393200</v>
      </c>
    </row>
    <row r="213">
      <c r="C213" s="401" t="n">
        <v>45950</v>
      </c>
      <c r="D213" s="402" t="n">
        <v>4.6</v>
      </c>
      <c r="E213" s="402" t="n">
        <v>4.69</v>
      </c>
      <c r="F213" s="402" t="n">
        <v>4.54</v>
      </c>
      <c r="G213" s="402" t="n">
        <v>4.69</v>
      </c>
      <c r="H213" s="402" t="n">
        <v>4.69</v>
      </c>
      <c r="I213" s="403" t="n">
        <v>3512900</v>
      </c>
    </row>
    <row r="214">
      <c r="C214" s="385" t="n">
        <v>45951</v>
      </c>
      <c r="D214" s="386" t="n">
        <v>4.34</v>
      </c>
      <c r="E214" s="386" t="n">
        <v>4.35</v>
      </c>
      <c r="F214" s="386" t="n">
        <v>4.08</v>
      </c>
      <c r="G214" s="386" t="n">
        <v>4.12</v>
      </c>
      <c r="H214" s="386" t="n">
        <v>4.12</v>
      </c>
      <c r="I214" s="387" t="n">
        <v>6689300</v>
      </c>
    </row>
    <row r="215">
      <c r="C215" s="401" t="n">
        <v>45952</v>
      </c>
      <c r="D215" s="402" t="n">
        <v>4.01</v>
      </c>
      <c r="E215" s="402" t="n">
        <v>4.14</v>
      </c>
      <c r="F215" s="402" t="n">
        <v>3.94</v>
      </c>
      <c r="G215" s="402" t="n">
        <v>4.08</v>
      </c>
      <c r="H215" s="402" t="n">
        <v>4.08</v>
      </c>
      <c r="I215" s="403" t="n">
        <v>3873900</v>
      </c>
    </row>
    <row r="216">
      <c r="C216" s="385" t="n">
        <v>45953</v>
      </c>
      <c r="D216" s="386" t="n">
        <v>4.22</v>
      </c>
      <c r="E216" s="386" t="n">
        <v>4.24</v>
      </c>
      <c r="F216" s="386" t="n">
        <v>4.085</v>
      </c>
      <c r="G216" s="386" t="n">
        <v>4.09</v>
      </c>
      <c r="H216" s="386" t="n">
        <v>4.09</v>
      </c>
      <c r="I216" s="387" t="n">
        <v>3230200</v>
      </c>
    </row>
    <row r="217">
      <c r="C217" s="401" t="n">
        <v>45954</v>
      </c>
      <c r="D217" s="402" t="n">
        <v>4.02</v>
      </c>
      <c r="E217" s="402" t="n">
        <v>4.205</v>
      </c>
      <c r="F217" s="402" t="n">
        <v>4.001</v>
      </c>
      <c r="G217" s="402" t="n">
        <v>4.11</v>
      </c>
      <c r="H217" s="402" t="n">
        <v>4.11</v>
      </c>
      <c r="I217" s="403" t="n">
        <v>2704300</v>
      </c>
    </row>
    <row r="218">
      <c r="C218" s="385" t="n">
        <v>45957</v>
      </c>
      <c r="D218" s="386" t="n">
        <v>3.98</v>
      </c>
      <c r="E218" s="386" t="n">
        <v>4.08</v>
      </c>
      <c r="F218" s="386" t="n">
        <v>3.88</v>
      </c>
      <c r="G218" s="386" t="n">
        <v>3.97</v>
      </c>
      <c r="H218" s="386" t="n">
        <v>3.97</v>
      </c>
      <c r="I218" s="387" t="n">
        <v>4780300</v>
      </c>
    </row>
    <row r="219">
      <c r="C219" s="401" t="n">
        <v>45958</v>
      </c>
      <c r="D219" s="402" t="n">
        <v>3.89</v>
      </c>
      <c r="E219" s="402" t="n">
        <v>4.17</v>
      </c>
      <c r="F219" s="402" t="n">
        <v>3.87</v>
      </c>
      <c r="G219" s="402" t="n">
        <v>4.1</v>
      </c>
      <c r="H219" s="402" t="n">
        <v>4.1</v>
      </c>
      <c r="I219" s="403" t="n">
        <v>4169200</v>
      </c>
    </row>
    <row r="220">
      <c r="C220" s="385" t="n">
        <v>45959</v>
      </c>
      <c r="D220" s="386" t="n">
        <v>4.24</v>
      </c>
      <c r="E220" s="386" t="n">
        <v>4.31</v>
      </c>
      <c r="F220" s="386" t="n">
        <v>4.09</v>
      </c>
      <c r="G220" s="386" t="n">
        <v>4.17</v>
      </c>
      <c r="H220" s="386" t="n">
        <v>4.17</v>
      </c>
      <c r="I220" s="387" t="n">
        <v>3094400</v>
      </c>
    </row>
    <row r="221">
      <c r="C221" s="401" t="n">
        <v>45960</v>
      </c>
      <c r="D221" s="402" t="n">
        <v>4.19</v>
      </c>
      <c r="E221" s="402" t="n">
        <v>4.22</v>
      </c>
      <c r="F221" s="402" t="n">
        <v>4.09</v>
      </c>
      <c r="G221" s="402" t="n">
        <v>4.16</v>
      </c>
      <c r="H221" s="402" t="n">
        <v>4.16</v>
      </c>
      <c r="I221" s="403" t="n">
        <v>3348600</v>
      </c>
    </row>
    <row r="222">
      <c r="C222" s="385" t="n">
        <v>45961</v>
      </c>
      <c r="D222" s="386" t="n">
        <v>4.18</v>
      </c>
      <c r="E222" s="386" t="n">
        <v>4.218</v>
      </c>
      <c r="F222" s="386" t="n">
        <v>4.03</v>
      </c>
      <c r="G222" s="386" t="n">
        <v>4.11</v>
      </c>
      <c r="H222" s="386" t="n">
        <v>4.11</v>
      </c>
      <c r="I222" s="387" t="n">
        <v>3020100</v>
      </c>
    </row>
    <row r="223">
      <c r="C223" s="401" t="n">
        <v>45964</v>
      </c>
      <c r="D223" s="402" t="n">
        <v>4.11</v>
      </c>
      <c r="E223" s="402" t="n">
        <v>4.15</v>
      </c>
      <c r="F223" s="402" t="n">
        <v>4.03</v>
      </c>
      <c r="G223" s="402" t="n">
        <v>4.12</v>
      </c>
      <c r="H223" s="402" t="n">
        <v>4.12</v>
      </c>
      <c r="I223" s="403" t="n">
        <v>2403800</v>
      </c>
    </row>
    <row r="224">
      <c r="C224" s="385" t="n">
        <v>45965</v>
      </c>
      <c r="D224" s="386" t="n">
        <v>4</v>
      </c>
      <c r="E224" s="386" t="n">
        <v>4.03</v>
      </c>
      <c r="F224" s="386" t="n">
        <v>3.81</v>
      </c>
      <c r="G224" s="386" t="n">
        <v>3.81</v>
      </c>
      <c r="H224" s="386" t="n">
        <v>3.81</v>
      </c>
      <c r="I224" s="387" t="n">
        <v>2512500</v>
      </c>
    </row>
    <row r="225">
      <c r="C225" s="401" t="n">
        <v>45966</v>
      </c>
      <c r="D225" s="402" t="n">
        <v>3.88</v>
      </c>
      <c r="E225" s="402" t="n">
        <v>3.905</v>
      </c>
      <c r="F225" s="402" t="n">
        <v>3.78</v>
      </c>
      <c r="G225" s="402" t="n">
        <v>3.82</v>
      </c>
      <c r="H225" s="402" t="n">
        <v>3.82</v>
      </c>
      <c r="I225" s="403" t="n">
        <v>2456900</v>
      </c>
    </row>
    <row r="226">
      <c r="C226" s="385" t="n">
        <v>45967</v>
      </c>
      <c r="D226" s="386" t="n">
        <v>3.93</v>
      </c>
      <c r="E226" s="386" t="n">
        <v>3.94</v>
      </c>
      <c r="F226" s="386" t="n">
        <v>3.79</v>
      </c>
      <c r="G226" s="386" t="n">
        <v>3.82</v>
      </c>
      <c r="H226" s="386" t="n">
        <v>3.82</v>
      </c>
      <c r="I226" s="387" t="n">
        <v>2461600</v>
      </c>
    </row>
    <row r="227">
      <c r="C227" s="401" t="n">
        <v>45968</v>
      </c>
      <c r="D227" s="402" t="n">
        <v>3.84</v>
      </c>
      <c r="E227" s="402" t="n">
        <v>3.94</v>
      </c>
      <c r="F227" s="402" t="n">
        <v>3.78</v>
      </c>
      <c r="G227" s="402" t="n">
        <v>3.92</v>
      </c>
      <c r="H227" s="402" t="n">
        <v>3.92</v>
      </c>
      <c r="I227" s="403" t="n">
        <v>1937600</v>
      </c>
    </row>
    <row r="228">
      <c r="C228" s="385" t="n">
        <v>45971</v>
      </c>
      <c r="D228" s="386" t="n">
        <v>4.23</v>
      </c>
      <c r="E228" s="386" t="n">
        <v>4.27</v>
      </c>
      <c r="F228" s="386" t="n">
        <v>4.16</v>
      </c>
      <c r="G228" s="386" t="n">
        <v>4.22</v>
      </c>
      <c r="H228" s="386" t="n">
        <v>4.22</v>
      </c>
      <c r="I228" s="387" t="n">
        <v>3037200</v>
      </c>
    </row>
    <row r="229">
      <c r="C229" s="401" t="n">
        <v>45972</v>
      </c>
      <c r="D229" s="402" t="n">
        <v>4.31</v>
      </c>
      <c r="E229" s="402" t="n">
        <v>4.315</v>
      </c>
      <c r="F229" s="402" t="n">
        <v>4.074</v>
      </c>
      <c r="G229" s="402" t="n">
        <v>4.22</v>
      </c>
      <c r="H229" s="402" t="n">
        <v>4.22</v>
      </c>
      <c r="I229" s="403" t="n">
        <v>2226100</v>
      </c>
    </row>
    <row r="230">
      <c r="C230" s="385" t="n">
        <v>45973</v>
      </c>
      <c r="D230" s="386" t="n">
        <v>4.5</v>
      </c>
      <c r="E230" s="386" t="n">
        <v>4.84</v>
      </c>
      <c r="F230" s="386" t="n">
        <v>4.42</v>
      </c>
      <c r="G230" s="386" t="n">
        <v>4.74</v>
      </c>
      <c r="H230" s="386" t="n">
        <v>4.74</v>
      </c>
      <c r="I230" s="387" t="n">
        <v>7215600</v>
      </c>
    </row>
    <row r="231">
      <c r="C231" s="401" t="n">
        <v>45974</v>
      </c>
      <c r="D231" s="402" t="n">
        <v>4.85</v>
      </c>
      <c r="E231" s="402" t="n">
        <v>4.87</v>
      </c>
      <c r="F231" s="402" t="n">
        <v>4.605</v>
      </c>
      <c r="G231" s="402" t="n">
        <v>4.68</v>
      </c>
      <c r="H231" s="402" t="n">
        <v>4.68</v>
      </c>
      <c r="I231" s="403" t="n">
        <v>4317700</v>
      </c>
    </row>
    <row r="232">
      <c r="C232" s="385" t="n">
        <v>45975</v>
      </c>
      <c r="D232" s="386" t="n">
        <v>4.36</v>
      </c>
      <c r="E232" s="386" t="n">
        <v>4.65</v>
      </c>
      <c r="F232" s="386" t="n">
        <v>4.32</v>
      </c>
      <c r="G232" s="386" t="n">
        <v>4.6</v>
      </c>
      <c r="H232" s="386" t="n">
        <v>4.6</v>
      </c>
      <c r="I232" s="387" t="n">
        <v>2756400</v>
      </c>
    </row>
    <row r="233">
      <c r="C233" s="401" t="n">
        <v>45978</v>
      </c>
      <c r="D233" s="402" t="n">
        <v>4.59</v>
      </c>
      <c r="E233" s="402" t="n">
        <v>4.68</v>
      </c>
      <c r="F233" s="402" t="n">
        <v>4.52</v>
      </c>
      <c r="G233" s="402" t="n">
        <v>4.52</v>
      </c>
      <c r="H233" s="402" t="n">
        <v>4.52</v>
      </c>
      <c r="I233" s="403" t="n">
        <v>3389800</v>
      </c>
    </row>
    <row r="234">
      <c r="C234" s="385" t="n">
        <v>45979</v>
      </c>
      <c r="D234" s="386" t="n">
        <v>4.62</v>
      </c>
      <c r="E234" s="386" t="n">
        <v>4.63</v>
      </c>
      <c r="F234" s="386" t="n">
        <v>4.414</v>
      </c>
      <c r="G234" s="386" t="n">
        <v>4.54</v>
      </c>
      <c r="H234" s="386" t="n">
        <v>4.54</v>
      </c>
      <c r="I234" s="387" t="n">
        <v>2288300</v>
      </c>
    </row>
    <row r="235">
      <c r="C235" s="401" t="n">
        <v>45980</v>
      </c>
      <c r="D235" s="402" t="n">
        <v>4.67</v>
      </c>
      <c r="E235" s="402" t="n">
        <v>4.78</v>
      </c>
      <c r="F235" s="402" t="n">
        <v>4.555</v>
      </c>
      <c r="G235" s="402" t="n">
        <v>4.67</v>
      </c>
      <c r="H235" s="402" t="n">
        <v>4.67</v>
      </c>
      <c r="I235" s="403" t="n">
        <v>5386100</v>
      </c>
    </row>
    <row r="236">
      <c r="C236" s="385" t="n">
        <v>45981</v>
      </c>
      <c r="D236" s="386" t="n">
        <v>4.03</v>
      </c>
      <c r="E236" s="386" t="n">
        <v>4.17</v>
      </c>
      <c r="F236" s="386" t="n">
        <v>3.96</v>
      </c>
      <c r="G236" s="386" t="n">
        <v>3.99</v>
      </c>
      <c r="H236" s="386" t="n">
        <v>3.99</v>
      </c>
      <c r="I236" s="387" t="n">
        <v>58042800</v>
      </c>
    </row>
    <row r="237">
      <c r="C237" s="401" t="n">
        <v>45982</v>
      </c>
      <c r="D237" s="402" t="n">
        <v>3.95</v>
      </c>
      <c r="E237" s="402" t="n">
        <v>4.03</v>
      </c>
      <c r="F237" s="402" t="n">
        <v>3.86</v>
      </c>
      <c r="G237" s="402" t="n">
        <v>4.03</v>
      </c>
      <c r="H237" s="402" t="n">
        <v>4.03</v>
      </c>
      <c r="I237" s="403" t="n">
        <v>13737200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Rubottom</dc:creator>
  <dcterms:created xsi:type="dcterms:W3CDTF">2020-03-28T15:40:43Z</dcterms:created>
  <dcterms:modified xsi:type="dcterms:W3CDTF">2025-12-09T02:44:24Z</dcterms:modified>
  <cp:lastModifiedBy>Maddux Willoughby</cp:lastModifiedBy>
  <cp:lastPrinted>2025-11-23T03:28:05Z</cp:lastPrinted>
</cp:coreProperties>
</file>